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xr:revisionPtr revIDLastSave="0" documentId="8_{BB1C7141-C789-46DB-8626-AB4E418CDA41}" xr6:coauthVersionLast="47" xr6:coauthVersionMax="47" xr10:uidLastSave="{00000000-0000-0000-0000-000000000000}"/>
  <bookViews>
    <workbookView xWindow="-120" yWindow="-120" windowWidth="20640" windowHeight="11160" tabRatio="638" xr2:uid="{00000000-000D-0000-FFFF-FFFF00000000}"/>
  </bookViews>
  <sheets>
    <sheet name="CODIGOS" sheetId="1" r:id="rId1"/>
    <sheet name="CONTROL SC CHILE" sheetId="25" r:id="rId2"/>
    <sheet name="CONTROL SC EXTRANJERO" sheetId="31" r:id="rId3"/>
    <sheet name="S-A PEND ENTREGA " sheetId="32" r:id="rId4"/>
    <sheet name="ACTIVOS" sheetId="43" r:id="rId5"/>
    <sheet name="CODIGOS KONEC" sheetId="46" r:id="rId6"/>
    <sheet name="MIN-MAX" sheetId="47" r:id="rId7"/>
    <sheet name="Hoja2" sheetId="45" r:id="rId8"/>
    <sheet name="Hoja4" sheetId="44" r:id="rId9"/>
    <sheet name="Hoja5" sheetId="48" r:id="rId10"/>
    <sheet name="Hoja6" sheetId="49" r:id="rId11"/>
    <sheet name="Hoja7" sheetId="50" r:id="rId12"/>
    <sheet name="INSUMOS REAMERS" sheetId="26" r:id="rId13"/>
    <sheet name="TRICONOS" sheetId="35" r:id="rId14"/>
    <sheet name="REPTOS. MALI" sheetId="33" r:id="rId15"/>
    <sheet name="Hoja1" sheetId="51" r:id="rId16"/>
    <sheet name="MATERIALES SIN CONSUMO" sheetId="22" r:id="rId17"/>
    <sheet name="REPUESTOS A PERU" sheetId="20" r:id="rId18"/>
  </sheets>
  <definedNames>
    <definedName name="_xlnm._FilterDatabase" localSheetId="0" hidden="1">CODIGOS!$A$2:$R$3903</definedName>
    <definedName name="_xlnm._FilterDatabase" localSheetId="5" hidden="1">'CODIGOS KONEC'!$A$1:$L$52</definedName>
    <definedName name="_xlnm._FilterDatabase" localSheetId="1" hidden="1">'CONTROL SC CHILE'!$A$1:$W$2503</definedName>
    <definedName name="_xlnm._FilterDatabase" localSheetId="2" hidden="1">'CONTROL SC EXTRANJERO'!$A$2:$N$775</definedName>
    <definedName name="_xlnm._FilterDatabase" localSheetId="9" hidden="1">Hoja5!#REF!</definedName>
    <definedName name="_xlnm._FilterDatabase" localSheetId="12" hidden="1">'INSUMOS REAMERS'!$A$2:$K$45</definedName>
    <definedName name="_xlnm._FilterDatabase" localSheetId="16" hidden="1">'MATERIALES SIN CONSUMO'!$A$2:$G$2</definedName>
    <definedName name="_xlnm._FilterDatabase" localSheetId="14" hidden="1">'REPTOS. MALI'!$A$1:$G$70</definedName>
    <definedName name="_xlnm._FilterDatabase" localSheetId="17" hidden="1">'REPUESTOS A PERU'!$A$1:$J$16</definedName>
    <definedName name="_xlnm._FilterDatabase" localSheetId="3" hidden="1">'S-A PEND ENTREGA '!$A$1:$XEH$7752</definedName>
    <definedName name="_xlnm.Print_Area" localSheetId="4">ACTIVOS!#REF!</definedName>
    <definedName name="_xlnm.Print_Area" localSheetId="0">CODIGOS!$A$1:$D$3776</definedName>
    <definedName name="_xlnm.Print_Area" localSheetId="1">'CONTROL SC CHILE'!$A$2548:$K$2560</definedName>
    <definedName name="_xlnm.Print_Area" localSheetId="2">'CONTROL SC EXTRANJERO'!$A$2:$K$460</definedName>
    <definedName name="_xlnm.Print_Area" localSheetId="15">Hoja1!#REF!</definedName>
    <definedName name="_xlnm.Print_Area" localSheetId="7">Hoja2!$A$1:$J$69</definedName>
    <definedName name="_xlnm.Print_Area" localSheetId="8">Hoja4!$A$1:$C$45</definedName>
    <definedName name="_xlnm.Print_Area" localSheetId="10">Hoja6!$A$1:$G$15</definedName>
    <definedName name="_xlnm.Print_Area" localSheetId="12">'INSUMOS REAMERS'!$A$1:$L$48</definedName>
    <definedName name="_xlnm.Print_Area" localSheetId="16">'MATERIALES SIN CONSUMO'!$A$1:$G$45</definedName>
    <definedName name="_xlnm.Print_Area" localSheetId="17">'REPUESTOS A PERU'!$A$1:$J$16</definedName>
    <definedName name="_xlnm.Print_Area" localSheetId="3">'S-A PEND ENTREGA '!$A$6819:$F$6846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710" i="32" l="1"/>
  <c r="I7710" i="32" s="1"/>
  <c r="G7719" i="32"/>
  <c r="G7718" i="32"/>
  <c r="G7709" i="32"/>
  <c r="I7709" i="32" s="1"/>
  <c r="G7691" i="32"/>
  <c r="O6664" i="32"/>
  <c r="G6664" i="32"/>
  <c r="O7714" i="32"/>
  <c r="O7715" i="32"/>
  <c r="O7713" i="32"/>
  <c r="O7712" i="32"/>
  <c r="I7716" i="32"/>
  <c r="I7714" i="32"/>
  <c r="I7715" i="32"/>
  <c r="I7713" i="32"/>
  <c r="I7712" i="32"/>
  <c r="I7721" i="32"/>
  <c r="I7720" i="32"/>
  <c r="O7721" i="32"/>
  <c r="O7720" i="32"/>
  <c r="G7695" i="32"/>
  <c r="I7695" i="32" s="1"/>
  <c r="G7702" i="32"/>
  <c r="I7702" i="32" s="1"/>
  <c r="G7704" i="32"/>
  <c r="I7704" i="32" s="1"/>
  <c r="O7719" i="32"/>
  <c r="O7717" i="32"/>
  <c r="O7716" i="32"/>
  <c r="O7711" i="32"/>
  <c r="O7710" i="32"/>
  <c r="O7709" i="32"/>
  <c r="O7708" i="32"/>
  <c r="O7707" i="32"/>
  <c r="O7706" i="32"/>
  <c r="O7705" i="32"/>
  <c r="O7704" i="32"/>
  <c r="O7703" i="32"/>
  <c r="O7702" i="32"/>
  <c r="O7701" i="32"/>
  <c r="O7700" i="32"/>
  <c r="O7699" i="32"/>
  <c r="O7698" i="32"/>
  <c r="O7697" i="32"/>
  <c r="O7696" i="32"/>
  <c r="O7695" i="32"/>
  <c r="O7694" i="32"/>
  <c r="O7691" i="32"/>
  <c r="I7718" i="32"/>
  <c r="I7719" i="32"/>
  <c r="I7717" i="32"/>
  <c r="I7711" i="32"/>
  <c r="I7708" i="32"/>
  <c r="I7707" i="32"/>
  <c r="I7706" i="32"/>
  <c r="I7705" i="32"/>
  <c r="I7703" i="32"/>
  <c r="I7701" i="32"/>
  <c r="I7700" i="32"/>
  <c r="I7699" i="32"/>
  <c r="I7698" i="32"/>
  <c r="I7697" i="32"/>
  <c r="I7696" i="32"/>
  <c r="I7694" i="32"/>
  <c r="I7691" i="32"/>
  <c r="G7674" i="32"/>
  <c r="G7583" i="32"/>
  <c r="P7715" i="32" l="1"/>
  <c r="P7712" i="32"/>
  <c r="P7713" i="32"/>
  <c r="P7714" i="32"/>
  <c r="P7720" i="32"/>
  <c r="P7721" i="32"/>
  <c r="P7708" i="32"/>
  <c r="P7706" i="32"/>
  <c r="P7691" i="32"/>
  <c r="P7702" i="32"/>
  <c r="P7694" i="32"/>
  <c r="P7716" i="32"/>
  <c r="P7717" i="32"/>
  <c r="P7701" i="32"/>
  <c r="P7710" i="32"/>
  <c r="P7697" i="32"/>
  <c r="P7704" i="32"/>
  <c r="P7695" i="32"/>
  <c r="P7709" i="32"/>
  <c r="P7696" i="32"/>
  <c r="P7698" i="32"/>
  <c r="P7705" i="32"/>
  <c r="P7699" i="32"/>
  <c r="P7700" i="32"/>
  <c r="P7707" i="32"/>
  <c r="P7719" i="32"/>
  <c r="P7711" i="32"/>
  <c r="P7703" i="32"/>
  <c r="G694" i="31"/>
  <c r="G693" i="31"/>
  <c r="G736" i="31"/>
  <c r="G739" i="31"/>
  <c r="G738" i="31"/>
  <c r="G783" i="31"/>
  <c r="G735" i="31"/>
  <c r="G4173" i="32"/>
  <c r="G7634" i="32" l="1"/>
  <c r="G782" i="31"/>
  <c r="G781" i="31"/>
  <c r="G774" i="31"/>
  <c r="G773" i="31"/>
  <c r="G772" i="31"/>
  <c r="G771" i="31"/>
  <c r="G770" i="31"/>
  <c r="G769" i="31"/>
  <c r="G768" i="31"/>
  <c r="G767" i="31"/>
  <c r="G766" i="31"/>
  <c r="G765" i="31"/>
  <c r="G764" i="31"/>
  <c r="G763" i="31"/>
  <c r="G762" i="31"/>
  <c r="G761" i="31"/>
  <c r="G760" i="31"/>
  <c r="G759" i="31"/>
  <c r="G758" i="31"/>
  <c r="G757" i="31"/>
  <c r="G756" i="31"/>
  <c r="G755" i="31"/>
  <c r="G754" i="31"/>
  <c r="G753" i="31"/>
  <c r="G752" i="31"/>
  <c r="G751" i="31"/>
  <c r="G750" i="31"/>
  <c r="G749" i="31"/>
  <c r="G748" i="31"/>
  <c r="G747" i="31"/>
  <c r="G746" i="31"/>
  <c r="G745" i="31"/>
  <c r="G744" i="31"/>
  <c r="G743" i="31"/>
  <c r="G742" i="31"/>
  <c r="G741" i="31"/>
  <c r="G7639" i="32"/>
  <c r="G7681" i="32" l="1"/>
  <c r="G7680" i="32"/>
  <c r="G7666" i="32"/>
  <c r="G7632" i="32"/>
  <c r="G7621" i="32" l="1"/>
  <c r="G7690" i="32"/>
  <c r="G699" i="31"/>
  <c r="G7636" i="32" l="1"/>
  <c r="G7688" i="32"/>
  <c r="G7678" i="32"/>
  <c r="G697" i="31" l="1"/>
  <c r="O7644" i="32" l="1"/>
  <c r="P7644" i="32" s="1"/>
  <c r="O7646" i="32"/>
  <c r="P7646" i="32" s="1"/>
  <c r="O7643" i="32"/>
  <c r="P7643" i="32" s="1"/>
  <c r="O7645" i="32"/>
  <c r="P7645" i="32" s="1"/>
  <c r="O7693" i="32"/>
  <c r="O7692" i="32"/>
  <c r="I7693" i="32"/>
  <c r="I7692" i="32"/>
  <c r="P7692" i="32" l="1"/>
  <c r="P7693" i="32"/>
  <c r="G698" i="31"/>
  <c r="O7689" i="32"/>
  <c r="O7690" i="32"/>
  <c r="O7718" i="32"/>
  <c r="I7689" i="32"/>
  <c r="I7690" i="32"/>
  <c r="G7637" i="32"/>
  <c r="G7670" i="32"/>
  <c r="P7718" i="32" l="1"/>
  <c r="P7690" i="32"/>
  <c r="P7689" i="32"/>
  <c r="G696" i="31"/>
  <c r="G7597" i="32"/>
  <c r="G7640" i="32"/>
  <c r="O7679" i="32"/>
  <c r="O7680" i="32"/>
  <c r="O7684" i="32"/>
  <c r="O7687" i="32"/>
  <c r="O7688" i="32"/>
  <c r="O7682" i="32"/>
  <c r="O7683" i="32"/>
  <c r="O7681" i="32"/>
  <c r="O7686" i="32"/>
  <c r="O7685" i="32"/>
  <c r="O7678" i="32"/>
  <c r="O7677" i="32"/>
  <c r="O7676" i="32"/>
  <c r="O7675" i="32"/>
  <c r="I7679" i="32"/>
  <c r="I7680" i="32"/>
  <c r="I7684" i="32"/>
  <c r="I7687" i="32"/>
  <c r="I7688" i="32"/>
  <c r="I7682" i="32"/>
  <c r="I7683" i="32"/>
  <c r="I7681" i="32"/>
  <c r="I7686" i="32"/>
  <c r="I7685" i="32"/>
  <c r="I7678" i="32"/>
  <c r="I7677" i="32"/>
  <c r="I7676" i="32"/>
  <c r="I7675" i="32"/>
  <c r="I7673" i="32"/>
  <c r="I7674" i="32"/>
  <c r="I7669" i="32"/>
  <c r="O7673" i="32"/>
  <c r="O7674" i="32"/>
  <c r="O7669" i="32"/>
  <c r="O7670" i="32"/>
  <c r="O7671" i="32"/>
  <c r="O7668" i="32"/>
  <c r="O7667" i="32"/>
  <c r="O7666" i="32"/>
  <c r="O7665" i="32"/>
  <c r="O7664" i="32"/>
  <c r="O7663" i="32"/>
  <c r="O7662" i="32"/>
  <c r="O7672" i="32"/>
  <c r="O7659" i="32"/>
  <c r="O7661" i="32"/>
  <c r="O7656" i="32"/>
  <c r="O7660" i="32"/>
  <c r="O7658" i="32"/>
  <c r="O7657" i="32"/>
  <c r="O7651" i="32"/>
  <c r="O7655" i="32"/>
  <c r="O7653" i="32"/>
  <c r="O7652" i="32"/>
  <c r="O7654" i="32"/>
  <c r="I7670" i="32"/>
  <c r="I7671" i="32"/>
  <c r="I6664" i="32"/>
  <c r="I7668" i="32"/>
  <c r="I7667" i="32"/>
  <c r="I7666" i="32"/>
  <c r="I7665" i="32"/>
  <c r="I7664" i="32"/>
  <c r="I7663" i="32"/>
  <c r="I7662" i="32"/>
  <c r="I7672" i="32"/>
  <c r="I7659" i="32"/>
  <c r="I7661" i="32"/>
  <c r="I7656" i="32"/>
  <c r="I7660" i="32"/>
  <c r="I7658" i="32"/>
  <c r="I7657" i="32"/>
  <c r="I7651" i="32"/>
  <c r="I7655" i="32"/>
  <c r="I7653" i="32"/>
  <c r="I7652" i="32"/>
  <c r="I7654" i="32"/>
  <c r="P7687" i="32" l="1"/>
  <c r="P7677" i="32"/>
  <c r="P7676" i="32"/>
  <c r="P7686" i="32"/>
  <c r="P7679" i="32"/>
  <c r="P7681" i="32"/>
  <c r="P7683" i="32"/>
  <c r="P7688" i="32"/>
  <c r="P7680" i="32"/>
  <c r="P7685" i="32"/>
  <c r="P7675" i="32"/>
  <c r="P7684" i="32"/>
  <c r="P7682" i="32"/>
  <c r="P7678" i="32"/>
  <c r="P7658" i="32"/>
  <c r="P7664" i="32"/>
  <c r="P7671" i="32"/>
  <c r="P7669" i="32"/>
  <c r="P7653" i="32"/>
  <c r="P7659" i="32"/>
  <c r="P7668" i="32"/>
  <c r="P7674" i="32"/>
  <c r="P7660" i="32"/>
  <c r="P7665" i="32"/>
  <c r="P7654" i="32"/>
  <c r="P7656" i="32"/>
  <c r="P7666" i="32"/>
  <c r="P7673" i="32"/>
  <c r="P7652" i="32"/>
  <c r="P7661" i="32"/>
  <c r="P7667" i="32"/>
  <c r="P7655" i="32"/>
  <c r="P7672" i="32"/>
  <c r="P6664" i="32"/>
  <c r="P7651" i="32"/>
  <c r="P7662" i="32"/>
  <c r="P7657" i="32"/>
  <c r="P7663" i="32"/>
  <c r="P7670" i="32"/>
  <c r="G7004" i="32"/>
  <c r="G7097" i="32"/>
  <c r="O7627" i="32"/>
  <c r="O7626" i="32"/>
  <c r="O7625" i="32"/>
  <c r="O7624" i="32"/>
  <c r="O7623" i="32"/>
  <c r="O7629" i="32"/>
  <c r="G6888" i="32"/>
  <c r="G695" i="31" l="1"/>
  <c r="G7648" i="32" l="1"/>
  <c r="I7648" i="32" s="1"/>
  <c r="I7627" i="32"/>
  <c r="P7627" i="32" s="1"/>
  <c r="I7626" i="32"/>
  <c r="P7626" i="32" s="1"/>
  <c r="I7625" i="32"/>
  <c r="P7625" i="32" s="1"/>
  <c r="I7624" i="32"/>
  <c r="P7624" i="32" s="1"/>
  <c r="I7623" i="32"/>
  <c r="P7623" i="32" s="1"/>
  <c r="I7629" i="32"/>
  <c r="P7629" i="32" s="1"/>
  <c r="O7649" i="32"/>
  <c r="O7648" i="32"/>
  <c r="O7647" i="32"/>
  <c r="O7650" i="32"/>
  <c r="O7641" i="32"/>
  <c r="O7640" i="32"/>
  <c r="O7639" i="32"/>
  <c r="O7638" i="32"/>
  <c r="O7637" i="32"/>
  <c r="O7636" i="32"/>
  <c r="O7635" i="32"/>
  <c r="O7634" i="32"/>
  <c r="O7633" i="32"/>
  <c r="I7649" i="32"/>
  <c r="I7647" i="32"/>
  <c r="I7650" i="32"/>
  <c r="I7641" i="32"/>
  <c r="I7640" i="32"/>
  <c r="I7639" i="32"/>
  <c r="I7638" i="32"/>
  <c r="I7637" i="32"/>
  <c r="I7636" i="32"/>
  <c r="I7635" i="32"/>
  <c r="I7634" i="32"/>
  <c r="I7633" i="32"/>
  <c r="I7632" i="32"/>
  <c r="G7332" i="32"/>
  <c r="I7332" i="32" s="1"/>
  <c r="G7610" i="32"/>
  <c r="I7610" i="32" s="1"/>
  <c r="G7592" i="32"/>
  <c r="I7592" i="32" s="1"/>
  <c r="O7028" i="32"/>
  <c r="G7367" i="32"/>
  <c r="I7367" i="32" s="1"/>
  <c r="G7413" i="32"/>
  <c r="I7413" i="32" s="1"/>
  <c r="O7605" i="32"/>
  <c r="O7604" i="32"/>
  <c r="O7603" i="32"/>
  <c r="O7602" i="32"/>
  <c r="O7601" i="32"/>
  <c r="O7600" i="32"/>
  <c r="O7599" i="32"/>
  <c r="G7425" i="32"/>
  <c r="I7425" i="32" s="1"/>
  <c r="O7429" i="32"/>
  <c r="O7428" i="32"/>
  <c r="O7427" i="32"/>
  <c r="O7426" i="32"/>
  <c r="O7425" i="32"/>
  <c r="G816" i="31"/>
  <c r="G707" i="31"/>
  <c r="G705" i="31"/>
  <c r="G729" i="31"/>
  <c r="G728" i="31"/>
  <c r="G730" i="31"/>
  <c r="G734" i="31"/>
  <c r="G731" i="31"/>
  <c r="G732" i="31"/>
  <c r="G706" i="31"/>
  <c r="G703" i="31"/>
  <c r="G737" i="31"/>
  <c r="G704" i="31"/>
  <c r="G733" i="31"/>
  <c r="G740" i="31"/>
  <c r="G727" i="31"/>
  <c r="G726" i="31"/>
  <c r="G725" i="31"/>
  <c r="G724" i="31"/>
  <c r="G723" i="31"/>
  <c r="G722" i="31"/>
  <c r="G721" i="31"/>
  <c r="G720" i="31"/>
  <c r="G719" i="31"/>
  <c r="G718" i="31"/>
  <c r="G717" i="31"/>
  <c r="G716" i="31"/>
  <c r="G715" i="31"/>
  <c r="G714" i="31"/>
  <c r="G709" i="31"/>
  <c r="G713" i="31"/>
  <c r="G712" i="31"/>
  <c r="G708" i="31"/>
  <c r="G711" i="31"/>
  <c r="G710" i="31"/>
  <c r="G702" i="31"/>
  <c r="G701" i="31"/>
  <c r="G700" i="31"/>
  <c r="G692" i="31"/>
  <c r="G691" i="31"/>
  <c r="G690" i="31"/>
  <c r="G689" i="31"/>
  <c r="G688" i="31"/>
  <c r="G687" i="31"/>
  <c r="G686" i="31"/>
  <c r="G685" i="31"/>
  <c r="G684" i="31"/>
  <c r="G683" i="31"/>
  <c r="G682" i="31"/>
  <c r="G681" i="31"/>
  <c r="G680" i="31"/>
  <c r="G679" i="31"/>
  <c r="I7577" i="32"/>
  <c r="I7544" i="32"/>
  <c r="I7628" i="32"/>
  <c r="I7631" i="32"/>
  <c r="I7630" i="32"/>
  <c r="I7642" i="32"/>
  <c r="I7619" i="32"/>
  <c r="I7621" i="32"/>
  <c r="I7620" i="32"/>
  <c r="I7617" i="32"/>
  <c r="I7615" i="32"/>
  <c r="I7614" i="32"/>
  <c r="I7622" i="32"/>
  <c r="I7609" i="32"/>
  <c r="I7608" i="32"/>
  <c r="I7607" i="32"/>
  <c r="I7606" i="32"/>
  <c r="I7598" i="32"/>
  <c r="I7597" i="32"/>
  <c r="I7596" i="32"/>
  <c r="I7595" i="32"/>
  <c r="I7594" i="32"/>
  <c r="I7593" i="32"/>
  <c r="I7591" i="32"/>
  <c r="I7588" i="32"/>
  <c r="I7587" i="32"/>
  <c r="I7586" i="32"/>
  <c r="I7585" i="32"/>
  <c r="I7590" i="32"/>
  <c r="I7589" i="32"/>
  <c r="I7582" i="32"/>
  <c r="I7581" i="32"/>
  <c r="I7580" i="32"/>
  <c r="I7584" i="32"/>
  <c r="I7583" i="32"/>
  <c r="I7605" i="32"/>
  <c r="I7604" i="32"/>
  <c r="I7603" i="32"/>
  <c r="I7602" i="32"/>
  <c r="I7601" i="32"/>
  <c r="I7600" i="32"/>
  <c r="I7599" i="32"/>
  <c r="I7429" i="32"/>
  <c r="I7428" i="32"/>
  <c r="I7427" i="32"/>
  <c r="I7426" i="32"/>
  <c r="I7459" i="32"/>
  <c r="I7458" i="32"/>
  <c r="I7569" i="32"/>
  <c r="I7559" i="32"/>
  <c r="I7457" i="32"/>
  <c r="I7456" i="32"/>
  <c r="I7455" i="32"/>
  <c r="I7454" i="32"/>
  <c r="I7453" i="32"/>
  <c r="I7452" i="32"/>
  <c r="I7451" i="32"/>
  <c r="I7538" i="32"/>
  <c r="I7450" i="32"/>
  <c r="I7537" i="32"/>
  <c r="I7449" i="32"/>
  <c r="I7448" i="32"/>
  <c r="I7447" i="32"/>
  <c r="I7446" i="32"/>
  <c r="I7445" i="32"/>
  <c r="I7444" i="32"/>
  <c r="I7443" i="32"/>
  <c r="I7442" i="32"/>
  <c r="I7575" i="32"/>
  <c r="I7574" i="32"/>
  <c r="I7579" i="32"/>
  <c r="I7578" i="32"/>
  <c r="I7573" i="32"/>
  <c r="I7572" i="32"/>
  <c r="I7571" i="32"/>
  <c r="I7570" i="32"/>
  <c r="I7472" i="32"/>
  <c r="I7568" i="32"/>
  <c r="I7567" i="32"/>
  <c r="I7566" i="32"/>
  <c r="I7565" i="32"/>
  <c r="I7564" i="32"/>
  <c r="I7563" i="32"/>
  <c r="I7562" i="32"/>
  <c r="I7561" i="32"/>
  <c r="I7560" i="32"/>
  <c r="I7558" i="32"/>
  <c r="I7557" i="32"/>
  <c r="I7556" i="32"/>
  <c r="I7555" i="32"/>
  <c r="I7554" i="32"/>
  <c r="I7553" i="32"/>
  <c r="I7552" i="32"/>
  <c r="I7551" i="32"/>
  <c r="I7550" i="32"/>
  <c r="I7503" i="32"/>
  <c r="I7549" i="32"/>
  <c r="I7548" i="32"/>
  <c r="I7547" i="32"/>
  <c r="I7546" i="32"/>
  <c r="I7545" i="32"/>
  <c r="I7543" i="32"/>
  <c r="I7542" i="32"/>
  <c r="I7541" i="32"/>
  <c r="I7540" i="32"/>
  <c r="I7483" i="32"/>
  <c r="I7539" i="32"/>
  <c r="I7536" i="32"/>
  <c r="I7535" i="32"/>
  <c r="I7534" i="32"/>
  <c r="I7533" i="32"/>
  <c r="I7532" i="32"/>
  <c r="I7531" i="32"/>
  <c r="I7461" i="32"/>
  <c r="I7530" i="32"/>
  <c r="I7529" i="32"/>
  <c r="I7528" i="32"/>
  <c r="I7527" i="32"/>
  <c r="I7526" i="32"/>
  <c r="I7525" i="32"/>
  <c r="I7524" i="32"/>
  <c r="I7523" i="32"/>
  <c r="I7522" i="32"/>
  <c r="I7521" i="32"/>
  <c r="I7520" i="32"/>
  <c r="I7519" i="32"/>
  <c r="I7518" i="32"/>
  <c r="I7517" i="32"/>
  <c r="I7516" i="32"/>
  <c r="I7515" i="32"/>
  <c r="I7514" i="32"/>
  <c r="I7513" i="32"/>
  <c r="I7512" i="32"/>
  <c r="I7511" i="32"/>
  <c r="I7510" i="32"/>
  <c r="I7509" i="32"/>
  <c r="I7508" i="32"/>
  <c r="I7507" i="32"/>
  <c r="I7506" i="32"/>
  <c r="I7505" i="32"/>
  <c r="I7504" i="32"/>
  <c r="I7502" i="32"/>
  <c r="I7501" i="32"/>
  <c r="I7500" i="32"/>
  <c r="I7499" i="32"/>
  <c r="I7498" i="32"/>
  <c r="I7497" i="32"/>
  <c r="I7496" i="32"/>
  <c r="I7495" i="32"/>
  <c r="I7494" i="32"/>
  <c r="I7493" i="32"/>
  <c r="I7492" i="32"/>
  <c r="I7491" i="32"/>
  <c r="I7490" i="32"/>
  <c r="I7489" i="32"/>
  <c r="I7255" i="32"/>
  <c r="I7254" i="32"/>
  <c r="I7488" i="32"/>
  <c r="I7487" i="32"/>
  <c r="I7486" i="32"/>
  <c r="I7485" i="32"/>
  <c r="I7439" i="32"/>
  <c r="I7482" i="32"/>
  <c r="I7481" i="32"/>
  <c r="I7253" i="32"/>
  <c r="I7252" i="32"/>
  <c r="I7251" i="32"/>
  <c r="I7438" i="32"/>
  <c r="I7479" i="32"/>
  <c r="I7478" i="32"/>
  <c r="I7477" i="32"/>
  <c r="I7471" i="32"/>
  <c r="I7470" i="32"/>
  <c r="I7469" i="32"/>
  <c r="I7468" i="32"/>
  <c r="I7467" i="32"/>
  <c r="I7466" i="32"/>
  <c r="I7465" i="32"/>
  <c r="I7250" i="32"/>
  <c r="I7464" i="32"/>
  <c r="I7463" i="32"/>
  <c r="I7462" i="32"/>
  <c r="I7249" i="32"/>
  <c r="I7460" i="32"/>
  <c r="I7436" i="32"/>
  <c r="I7435" i="32"/>
  <c r="I7434" i="32"/>
  <c r="I7433" i="32"/>
  <c r="I7432" i="32"/>
  <c r="I7431" i="32"/>
  <c r="I7430" i="32"/>
  <c r="I7423" i="32"/>
  <c r="I7422" i="32"/>
  <c r="I7421" i="32"/>
  <c r="I7420" i="32"/>
  <c r="I7419" i="32"/>
  <c r="I7418" i="32"/>
  <c r="I7417" i="32"/>
  <c r="I7476" i="32"/>
  <c r="I7416" i="32"/>
  <c r="I7475" i="32"/>
  <c r="I7248" i="32"/>
  <c r="I7474" i="32"/>
  <c r="I7415" i="32"/>
  <c r="I7414" i="32"/>
  <c r="I7410" i="32"/>
  <c r="I7409" i="32"/>
  <c r="I7408" i="32"/>
  <c r="I7407" i="32"/>
  <c r="I7406" i="32"/>
  <c r="I7405" i="32"/>
  <c r="I7404" i="32"/>
  <c r="I7403" i="32"/>
  <c r="I7402" i="32"/>
  <c r="I7401" i="32"/>
  <c r="I7400" i="32"/>
  <c r="I7399" i="32"/>
  <c r="I7398" i="32"/>
  <c r="I7397" i="32"/>
  <c r="I7396" i="32"/>
  <c r="I7395" i="32"/>
  <c r="I7394" i="32"/>
  <c r="I7393" i="32"/>
  <c r="I7392" i="32"/>
  <c r="I7388" i="32"/>
  <c r="I7387" i="32"/>
  <c r="I7386" i="32"/>
  <c r="I7385" i="32"/>
  <c r="I7384" i="32"/>
  <c r="I7247" i="32"/>
  <c r="I7383" i="32"/>
  <c r="I7382" i="32"/>
  <c r="I7381" i="32"/>
  <c r="I7380" i="32"/>
  <c r="I7379" i="32"/>
  <c r="I7378" i="32"/>
  <c r="I7473" i="32"/>
  <c r="I7377" i="32"/>
  <c r="I7376" i="32"/>
  <c r="I7375" i="32"/>
  <c r="I7374" i="32"/>
  <c r="I7373" i="32"/>
  <c r="I7372" i="32"/>
  <c r="I7371" i="32"/>
  <c r="I7370" i="32"/>
  <c r="I7369" i="32"/>
  <c r="I7246" i="32"/>
  <c r="I7366" i="32"/>
  <c r="I7365" i="32"/>
  <c r="I7364" i="32"/>
  <c r="I7363" i="32"/>
  <c r="I7362" i="32"/>
  <c r="I7361" i="32"/>
  <c r="I7360" i="32"/>
  <c r="I7359" i="32"/>
  <c r="I7358" i="32"/>
  <c r="I7357" i="32"/>
  <c r="I7356" i="32"/>
  <c r="I7355" i="32"/>
  <c r="I7354" i="32"/>
  <c r="I7353" i="32"/>
  <c r="I7352" i="32"/>
  <c r="I7351" i="32"/>
  <c r="I7350" i="32"/>
  <c r="I7349" i="32"/>
  <c r="I7348" i="32"/>
  <c r="I7347" i="32"/>
  <c r="I7346" i="32"/>
  <c r="I7345" i="32"/>
  <c r="I7344" i="32"/>
  <c r="I7343" i="32"/>
  <c r="I7342" i="32"/>
  <c r="I7341" i="32"/>
  <c r="I7340" i="32"/>
  <c r="I7339" i="32"/>
  <c r="I7338" i="32"/>
  <c r="I7337" i="32"/>
  <c r="I7336" i="32"/>
  <c r="I7334" i="32"/>
  <c r="I7390" i="32"/>
  <c r="I7245" i="32"/>
  <c r="I7613" i="32"/>
  <c r="I7330" i="32"/>
  <c r="I7329" i="32"/>
  <c r="I7328" i="32"/>
  <c r="I7327" i="32"/>
  <c r="I7326" i="32"/>
  <c r="I7325" i="32"/>
  <c r="I7324" i="32"/>
  <c r="I7323" i="32"/>
  <c r="I7322" i="32"/>
  <c r="I7319" i="32"/>
  <c r="I7244" i="32"/>
  <c r="I7243" i="32"/>
  <c r="I7317" i="32"/>
  <c r="I7316" i="32"/>
  <c r="I7314" i="32"/>
  <c r="I7313" i="32"/>
  <c r="I7311" i="32"/>
  <c r="I7310" i="32"/>
  <c r="I7309" i="32"/>
  <c r="I7308" i="32"/>
  <c r="I7307" i="32"/>
  <c r="I7412" i="32"/>
  <c r="I7411" i="32"/>
  <c r="I7424" i="32"/>
  <c r="I7304" i="32"/>
  <c r="I7303" i="32"/>
  <c r="I7302" i="32"/>
  <c r="I7301" i="32"/>
  <c r="I7300" i="32"/>
  <c r="I7299" i="32"/>
  <c r="I7298" i="32"/>
  <c r="I7297" i="32"/>
  <c r="I7296" i="32"/>
  <c r="I7295" i="32"/>
  <c r="I7294" i="32"/>
  <c r="I7293" i="32"/>
  <c r="I7292" i="32"/>
  <c r="I7291" i="32"/>
  <c r="I7290" i="32"/>
  <c r="I7289" i="32"/>
  <c r="I7288" i="32"/>
  <c r="I7287" i="32"/>
  <c r="I7286" i="32"/>
  <c r="I7285" i="32"/>
  <c r="I7284" i="32"/>
  <c r="I7283" i="32"/>
  <c r="I7282" i="32"/>
  <c r="I7281" i="32"/>
  <c r="I7280" i="32"/>
  <c r="I7279" i="32"/>
  <c r="I7278" i="32"/>
  <c r="I7277" i="32"/>
  <c r="I7480" i="32"/>
  <c r="I7242" i="32"/>
  <c r="I7391" i="32"/>
  <c r="I7276" i="32"/>
  <c r="I7272" i="32"/>
  <c r="I7271" i="32"/>
  <c r="I7270" i="32"/>
  <c r="I7269" i="32"/>
  <c r="I7268" i="32"/>
  <c r="I7267" i="32"/>
  <c r="I7266" i="32"/>
  <c r="I7265" i="32"/>
  <c r="I7264" i="32"/>
  <c r="I7263" i="32"/>
  <c r="I7262" i="32"/>
  <c r="I7261" i="32"/>
  <c r="I7260" i="32"/>
  <c r="I7259" i="32"/>
  <c r="I7258" i="32"/>
  <c r="I7241" i="32"/>
  <c r="I7368" i="32"/>
  <c r="I7240" i="32"/>
  <c r="I7239" i="32"/>
  <c r="I7238" i="32"/>
  <c r="I7237" i="32"/>
  <c r="I7236" i="32"/>
  <c r="I7235" i="32"/>
  <c r="I7234" i="32"/>
  <c r="I7233" i="32"/>
  <c r="I7232" i="32"/>
  <c r="I7231" i="32"/>
  <c r="I7230" i="32"/>
  <c r="I7229" i="32"/>
  <c r="I7228" i="32"/>
  <c r="I7227" i="32"/>
  <c r="I7226" i="32"/>
  <c r="I7333" i="32"/>
  <c r="I7225" i="32"/>
  <c r="I7224" i="32"/>
  <c r="I7223" i="32"/>
  <c r="I7222" i="32"/>
  <c r="I7221" i="32"/>
  <c r="I7220" i="32"/>
  <c r="I7219" i="32"/>
  <c r="I7218" i="32"/>
  <c r="I7217" i="32"/>
  <c r="I7216" i="32"/>
  <c r="I7215" i="32"/>
  <c r="I7214" i="32"/>
  <c r="I7213" i="32"/>
  <c r="I7212" i="32"/>
  <c r="I7211" i="32"/>
  <c r="I7210" i="32"/>
  <c r="I7209" i="32"/>
  <c r="I7208" i="32"/>
  <c r="I7207" i="32"/>
  <c r="I7206" i="32"/>
  <c r="I7205" i="32"/>
  <c r="I7204" i="32"/>
  <c r="I7203" i="32"/>
  <c r="I7202" i="32"/>
  <c r="I7201" i="32"/>
  <c r="I7200" i="32"/>
  <c r="I7199" i="32"/>
  <c r="I7198" i="32"/>
  <c r="I7197" i="32"/>
  <c r="I7196" i="32"/>
  <c r="I7195" i="32"/>
  <c r="I7194" i="32"/>
  <c r="I7193" i="32"/>
  <c r="I7192" i="32"/>
  <c r="I7189" i="32"/>
  <c r="I7188" i="32"/>
  <c r="I7187" i="32"/>
  <c r="I7186" i="32"/>
  <c r="I7185" i="32"/>
  <c r="I7184" i="32"/>
  <c r="I7183" i="32"/>
  <c r="I7182" i="32"/>
  <c r="I7181" i="32"/>
  <c r="I7180" i="32"/>
  <c r="I7179" i="32"/>
  <c r="I7178" i="32"/>
  <c r="I7177" i="32"/>
  <c r="I7176" i="32"/>
  <c r="I7175" i="32"/>
  <c r="I7174" i="32"/>
  <c r="I7173" i="32"/>
  <c r="I7172" i="32"/>
  <c r="I7171" i="32"/>
  <c r="I7170" i="32"/>
  <c r="I7169" i="32"/>
  <c r="I7168" i="32"/>
  <c r="I7167" i="32"/>
  <c r="I7166" i="32"/>
  <c r="I7165" i="32"/>
  <c r="I7164" i="32"/>
  <c r="I7163" i="32"/>
  <c r="I7162" i="32"/>
  <c r="I7161" i="32"/>
  <c r="I7160" i="32"/>
  <c r="I7159" i="32"/>
  <c r="I7158" i="32"/>
  <c r="I7157" i="32"/>
  <c r="I7156" i="32"/>
  <c r="I7155" i="32"/>
  <c r="I7154" i="32"/>
  <c r="I7153" i="32"/>
  <c r="I7152" i="32"/>
  <c r="I7151" i="32"/>
  <c r="I7150" i="32"/>
  <c r="I7149" i="32"/>
  <c r="I7148" i="32"/>
  <c r="I7147" i="32"/>
  <c r="I7146" i="32"/>
  <c r="I7145" i="32"/>
  <c r="I7144" i="32"/>
  <c r="I7143" i="32"/>
  <c r="I7142" i="32"/>
  <c r="I7141" i="32"/>
  <c r="I7140" i="32"/>
  <c r="I7139" i="32"/>
  <c r="I7138" i="32"/>
  <c r="I7137" i="32"/>
  <c r="I7136" i="32"/>
  <c r="I7135" i="32"/>
  <c r="I7134" i="32"/>
  <c r="I7132" i="32"/>
  <c r="I7131" i="32"/>
  <c r="I7321" i="32"/>
  <c r="I7389" i="32"/>
  <c r="I7128" i="32"/>
  <c r="I7127" i="32"/>
  <c r="I7126" i="32"/>
  <c r="I7125" i="32"/>
  <c r="I7124" i="32"/>
  <c r="I7123" i="32"/>
  <c r="I7122" i="32"/>
  <c r="I7121" i="32"/>
  <c r="I7120" i="32"/>
  <c r="I7119" i="32"/>
  <c r="I7118" i="32"/>
  <c r="I7117" i="32"/>
  <c r="I7116" i="32"/>
  <c r="I7115" i="32"/>
  <c r="I7114" i="32"/>
  <c r="I7113" i="32"/>
  <c r="I7112" i="32"/>
  <c r="I7111" i="32"/>
  <c r="I7110" i="32"/>
  <c r="I7109" i="32"/>
  <c r="I7108" i="32"/>
  <c r="I7107" i="32"/>
  <c r="I7106" i="32"/>
  <c r="I7105" i="32"/>
  <c r="I7104" i="32"/>
  <c r="I7103" i="32"/>
  <c r="I7102" i="32"/>
  <c r="I7101" i="32"/>
  <c r="I7100" i="32"/>
  <c r="I7095" i="32"/>
  <c r="I7094" i="32"/>
  <c r="I7093" i="32"/>
  <c r="I7092" i="32"/>
  <c r="I7091" i="32"/>
  <c r="I7090" i="32"/>
  <c r="I7089" i="32"/>
  <c r="I7088" i="32"/>
  <c r="I7087" i="32"/>
  <c r="I7086" i="32"/>
  <c r="I7085" i="32"/>
  <c r="I7084" i="32"/>
  <c r="I7083" i="32"/>
  <c r="I7082" i="32"/>
  <c r="I7081" i="32"/>
  <c r="I7080" i="32"/>
  <c r="I7079" i="32"/>
  <c r="I7078" i="32"/>
  <c r="I7077" i="32"/>
  <c r="I7076" i="32"/>
  <c r="I7075" i="32"/>
  <c r="I7074" i="32"/>
  <c r="I7073" i="32"/>
  <c r="I7072" i="32"/>
  <c r="I7071" i="32"/>
  <c r="I7069" i="32"/>
  <c r="I7068" i="32"/>
  <c r="I7067" i="32"/>
  <c r="I7066" i="32"/>
  <c r="I7065" i="32"/>
  <c r="I7064" i="32"/>
  <c r="I7063" i="32"/>
  <c r="I7062" i="32"/>
  <c r="I7061" i="32"/>
  <c r="I7060" i="32"/>
  <c r="I7059" i="32"/>
  <c r="I7058" i="32"/>
  <c r="I7057" i="32"/>
  <c r="I7056" i="32"/>
  <c r="I7055" i="32"/>
  <c r="I7054" i="32"/>
  <c r="I7053" i="32"/>
  <c r="I7306" i="32"/>
  <c r="I7049" i="32"/>
  <c r="I7048" i="32"/>
  <c r="I7047" i="32"/>
  <c r="I7046" i="32"/>
  <c r="I7045" i="32"/>
  <c r="I7044" i="32"/>
  <c r="I7043" i="32"/>
  <c r="I7042" i="32"/>
  <c r="I7041" i="32"/>
  <c r="I7040" i="32"/>
  <c r="I7039" i="32"/>
  <c r="I7274" i="32"/>
  <c r="I7038" i="32"/>
  <c r="I7037" i="32"/>
  <c r="I7035" i="32"/>
  <c r="I7034" i="32"/>
  <c r="I7033" i="32"/>
  <c r="I7032" i="32"/>
  <c r="I7031" i="32"/>
  <c r="I7030" i="32"/>
  <c r="I7320" i="32"/>
  <c r="I7257" i="32"/>
  <c r="I7191" i="32"/>
  <c r="I7190" i="32"/>
  <c r="I7130" i="32"/>
  <c r="I7028" i="32"/>
  <c r="I7027" i="32"/>
  <c r="I7026" i="32"/>
  <c r="I7025" i="32"/>
  <c r="I7024" i="32"/>
  <c r="I7023" i="32"/>
  <c r="I7022" i="32"/>
  <c r="I7021" i="32"/>
  <c r="I7020" i="32"/>
  <c r="I7019" i="32"/>
  <c r="I7018" i="32"/>
  <c r="I7017" i="32"/>
  <c r="I7016" i="32"/>
  <c r="I7015" i="32"/>
  <c r="I7014" i="32"/>
  <c r="I7013" i="32"/>
  <c r="I7012" i="32"/>
  <c r="I7011" i="32"/>
  <c r="I7010" i="32"/>
  <c r="I7009" i="32"/>
  <c r="I7003" i="32"/>
  <c r="I7002" i="32"/>
  <c r="I7001" i="32"/>
  <c r="I7000" i="32"/>
  <c r="I6999" i="32"/>
  <c r="I6996" i="32"/>
  <c r="I6995" i="32"/>
  <c r="I6994" i="32"/>
  <c r="I6993" i="32"/>
  <c r="I6992" i="32"/>
  <c r="I6991" i="32"/>
  <c r="I6990" i="32"/>
  <c r="I6989" i="32"/>
  <c r="I6988" i="32"/>
  <c r="I6987" i="32"/>
  <c r="I6986" i="32"/>
  <c r="I6985" i="32"/>
  <c r="I7097" i="32"/>
  <c r="I6983" i="32"/>
  <c r="I6982" i="32"/>
  <c r="I6981" i="32"/>
  <c r="I6980" i="32"/>
  <c r="I6979" i="32"/>
  <c r="I6978" i="32"/>
  <c r="I6977" i="32"/>
  <c r="I6976" i="32"/>
  <c r="I6975" i="32"/>
  <c r="I6974" i="32"/>
  <c r="I6973" i="32"/>
  <c r="I6972" i="32"/>
  <c r="I6971" i="32"/>
  <c r="I6970" i="32"/>
  <c r="I6969" i="32"/>
  <c r="I6968" i="32"/>
  <c r="I6967" i="32"/>
  <c r="I6966" i="32"/>
  <c r="I6965" i="32"/>
  <c r="I6964" i="32"/>
  <c r="I6963" i="32"/>
  <c r="I6962" i="32"/>
  <c r="I6961" i="32"/>
  <c r="I6960" i="32"/>
  <c r="I6959" i="32"/>
  <c r="I6958" i="32"/>
  <c r="I6957" i="32"/>
  <c r="I6956" i="32"/>
  <c r="I6955" i="32"/>
  <c r="I6954" i="32"/>
  <c r="I6953" i="32"/>
  <c r="I6952" i="32"/>
  <c r="I6951" i="32"/>
  <c r="I6950" i="32"/>
  <c r="I6949" i="32"/>
  <c r="I6948" i="32"/>
  <c r="I6947" i="32"/>
  <c r="I6946" i="32"/>
  <c r="I6945" i="32"/>
  <c r="I6944" i="32"/>
  <c r="I6943" i="32"/>
  <c r="I6942" i="32"/>
  <c r="I6941" i="32"/>
  <c r="I6940" i="32"/>
  <c r="I6939" i="32"/>
  <c r="I6938" i="32"/>
  <c r="I6937" i="32"/>
  <c r="I6936" i="32"/>
  <c r="I6935" i="32"/>
  <c r="I6934" i="32"/>
  <c r="I6933" i="32"/>
  <c r="I6932" i="32"/>
  <c r="I6931" i="32"/>
  <c r="I6930" i="32"/>
  <c r="I6929" i="32"/>
  <c r="I6928" i="32"/>
  <c r="I6927" i="32"/>
  <c r="I6926" i="32"/>
  <c r="I6925" i="32"/>
  <c r="I6923" i="32"/>
  <c r="I6922" i="32"/>
  <c r="I7256" i="32"/>
  <c r="I7051" i="32"/>
  <c r="I7007" i="32"/>
  <c r="I6921" i="32"/>
  <c r="I6920" i="32"/>
  <c r="I6919" i="32"/>
  <c r="I6918" i="32"/>
  <c r="I6917" i="32"/>
  <c r="I6916" i="32"/>
  <c r="I6915" i="32"/>
  <c r="I6914" i="32"/>
  <c r="I6913" i="32"/>
  <c r="I6912" i="32"/>
  <c r="I6911" i="32"/>
  <c r="I6910" i="32"/>
  <c r="I6909" i="32"/>
  <c r="I6908" i="32"/>
  <c r="I6907" i="32"/>
  <c r="I6906" i="32"/>
  <c r="I6905" i="32"/>
  <c r="I6904" i="32"/>
  <c r="I6903" i="32"/>
  <c r="I6902" i="32"/>
  <c r="I6901" i="32"/>
  <c r="I6897" i="32"/>
  <c r="I6896" i="32"/>
  <c r="I6895" i="32"/>
  <c r="I6894" i="32"/>
  <c r="I6893" i="32"/>
  <c r="I6892" i="32"/>
  <c r="I6891" i="32"/>
  <c r="I6890" i="32"/>
  <c r="I6889" i="32"/>
  <c r="I7029" i="32"/>
  <c r="I7331" i="32"/>
  <c r="I6887" i="32"/>
  <c r="I6886" i="32"/>
  <c r="I6885" i="32"/>
  <c r="I6884" i="32"/>
  <c r="I6883" i="32"/>
  <c r="I6882" i="32"/>
  <c r="I6881" i="32"/>
  <c r="I6880" i="32"/>
  <c r="I6879" i="32"/>
  <c r="I6878" i="32"/>
  <c r="I6877" i="32"/>
  <c r="I6876" i="32"/>
  <c r="I6875" i="32"/>
  <c r="I6874" i="32"/>
  <c r="I6873" i="32"/>
  <c r="I6872" i="32"/>
  <c r="I6871" i="32"/>
  <c r="I6870" i="32"/>
  <c r="I6869" i="32"/>
  <c r="I6868" i="32"/>
  <c r="I6867" i="32"/>
  <c r="I6866" i="32"/>
  <c r="I6865" i="32"/>
  <c r="I6864" i="32"/>
  <c r="I6863" i="32"/>
  <c r="I6862" i="32"/>
  <c r="I6861" i="32"/>
  <c r="I6860" i="32"/>
  <c r="I6859" i="32"/>
  <c r="I6858" i="32"/>
  <c r="I6857" i="32"/>
  <c r="I6856" i="32"/>
  <c r="I6855" i="32"/>
  <c r="I6854" i="32"/>
  <c r="I6853" i="32"/>
  <c r="I6852" i="32"/>
  <c r="I6851" i="32"/>
  <c r="I6850" i="32"/>
  <c r="I6849" i="32"/>
  <c r="I6848" i="32"/>
  <c r="I6847" i="32"/>
  <c r="I6846" i="32"/>
  <c r="I6845" i="32"/>
  <c r="I6843" i="32"/>
  <c r="I6842" i="32"/>
  <c r="I6841" i="32"/>
  <c r="I6840" i="32"/>
  <c r="I6839" i="32"/>
  <c r="I7006" i="32"/>
  <c r="I6837" i="32"/>
  <c r="I6836" i="32"/>
  <c r="I6835" i="32"/>
  <c r="I6834" i="32"/>
  <c r="I6833" i="32"/>
  <c r="I6832" i="32"/>
  <c r="I6831" i="32"/>
  <c r="I6830" i="32"/>
  <c r="I7005" i="32"/>
  <c r="I6829" i="32"/>
  <c r="I6828" i="32"/>
  <c r="I6826" i="32"/>
  <c r="I6825" i="32"/>
  <c r="I6824" i="32"/>
  <c r="I6823" i="32"/>
  <c r="I6822" i="32"/>
  <c r="I6821" i="32"/>
  <c r="I6820" i="32"/>
  <c r="I6819" i="32"/>
  <c r="I6818" i="32"/>
  <c r="I6817" i="32"/>
  <c r="I6816" i="32"/>
  <c r="I6815" i="32"/>
  <c r="I6814" i="32"/>
  <c r="I6813" i="32"/>
  <c r="I6812" i="32"/>
  <c r="I6811" i="32"/>
  <c r="I6808" i="32"/>
  <c r="I6807" i="32"/>
  <c r="I6806" i="32"/>
  <c r="I6805" i="32"/>
  <c r="I6804" i="32"/>
  <c r="I6803" i="32"/>
  <c r="I6802" i="32"/>
  <c r="I6801" i="32"/>
  <c r="I6800" i="32"/>
  <c r="I6799" i="32"/>
  <c r="I6798" i="32"/>
  <c r="I6797" i="32"/>
  <c r="I6796" i="32"/>
  <c r="I6795" i="32"/>
  <c r="I6794" i="32"/>
  <c r="I6793" i="32"/>
  <c r="I6792" i="32"/>
  <c r="I6791" i="32"/>
  <c r="I6790" i="32"/>
  <c r="I6789" i="32"/>
  <c r="I6788" i="32"/>
  <c r="I6787" i="32"/>
  <c r="I6786" i="32"/>
  <c r="I6785" i="32"/>
  <c r="I6784" i="32"/>
  <c r="I6783" i="32"/>
  <c r="I7004" i="32"/>
  <c r="I6781" i="32"/>
  <c r="I6780" i="32"/>
  <c r="I6779" i="32"/>
  <c r="I6778" i="32"/>
  <c r="I6777" i="32"/>
  <c r="I6776" i="32"/>
  <c r="I6775" i="32"/>
  <c r="I6774" i="32"/>
  <c r="I6984" i="32"/>
  <c r="I6773" i="32"/>
  <c r="I6772" i="32"/>
  <c r="I6771" i="32"/>
  <c r="I6770" i="32"/>
  <c r="I6769" i="32"/>
  <c r="I6768" i="32"/>
  <c r="I6767" i="32"/>
  <c r="I6766" i="32"/>
  <c r="I6765" i="32"/>
  <c r="I6764" i="32"/>
  <c r="I6763" i="32"/>
  <c r="I6762" i="32"/>
  <c r="I6761" i="32"/>
  <c r="I6760" i="32"/>
  <c r="I6759" i="32"/>
  <c r="I6758" i="32"/>
  <c r="I6757" i="32"/>
  <c r="I6756" i="32"/>
  <c r="I6754" i="32"/>
  <c r="I6753" i="32"/>
  <c r="I6752" i="32"/>
  <c r="I6751" i="32"/>
  <c r="I6750" i="32"/>
  <c r="I6749" i="32"/>
  <c r="I6748" i="32"/>
  <c r="I6747" i="32"/>
  <c r="I6746" i="32"/>
  <c r="I6745" i="32"/>
  <c r="I6744" i="32"/>
  <c r="I6743" i="32"/>
  <c r="I6742" i="32"/>
  <c r="I6741" i="32"/>
  <c r="I6740" i="32"/>
  <c r="I6738" i="32"/>
  <c r="I6737" i="32"/>
  <c r="I6736" i="32"/>
  <c r="I6735" i="32"/>
  <c r="I6734" i="32"/>
  <c r="I6733" i="32"/>
  <c r="I6732" i="32"/>
  <c r="I6731" i="32"/>
  <c r="I6730" i="32"/>
  <c r="I6729" i="32"/>
  <c r="I6728" i="32"/>
  <c r="I6727" i="32"/>
  <c r="I6725" i="32"/>
  <c r="I6724" i="32"/>
  <c r="I6723" i="32"/>
  <c r="I6722" i="32"/>
  <c r="I6721" i="32"/>
  <c r="I6720" i="32"/>
  <c r="I6719" i="32"/>
  <c r="I6718" i="32"/>
  <c r="I6717" i="32"/>
  <c r="I6716" i="32"/>
  <c r="I6714" i="32"/>
  <c r="I6713" i="32"/>
  <c r="I6712" i="32"/>
  <c r="I6711" i="32"/>
  <c r="I6710" i="32"/>
  <c r="I6709" i="32"/>
  <c r="I6708" i="32"/>
  <c r="I6707" i="32"/>
  <c r="I6705" i="32"/>
  <c r="I6704" i="32"/>
  <c r="I6703" i="32"/>
  <c r="I6702" i="32"/>
  <c r="I6701" i="32"/>
  <c r="I6700" i="32"/>
  <c r="I6698" i="32"/>
  <c r="I6697" i="32"/>
  <c r="I6696" i="32"/>
  <c r="I6695" i="32"/>
  <c r="I6694" i="32"/>
  <c r="I6693" i="32"/>
  <c r="I6692" i="32"/>
  <c r="I6691" i="32"/>
  <c r="I6690" i="32"/>
  <c r="I6689" i="32"/>
  <c r="I6688" i="32"/>
  <c r="I6687" i="32"/>
  <c r="I6686" i="32"/>
  <c r="I6684" i="32"/>
  <c r="I6924" i="32"/>
  <c r="I6683" i="32"/>
  <c r="I6682" i="32"/>
  <c r="I6681" i="32"/>
  <c r="I6680" i="32"/>
  <c r="I6679" i="32"/>
  <c r="I6678" i="32"/>
  <c r="I6677" i="32"/>
  <c r="I6676" i="32"/>
  <c r="I6675" i="32"/>
  <c r="I6674" i="32"/>
  <c r="I6673" i="32"/>
  <c r="I6672" i="32"/>
  <c r="I6671" i="32"/>
  <c r="I6670" i="32"/>
  <c r="I6669" i="32"/>
  <c r="I6668" i="32"/>
  <c r="I6667" i="32"/>
  <c r="I6900" i="32"/>
  <c r="I6665" i="32"/>
  <c r="I6663" i="32"/>
  <c r="I6662" i="32"/>
  <c r="I6661" i="32"/>
  <c r="I6660" i="32"/>
  <c r="I6659" i="32"/>
  <c r="I6658" i="32"/>
  <c r="I6657" i="32"/>
  <c r="I6656" i="32"/>
  <c r="I6654" i="32"/>
  <c r="I6653" i="32"/>
  <c r="I6652" i="32"/>
  <c r="I6651" i="32"/>
  <c r="I6650" i="32"/>
  <c r="I6649" i="32"/>
  <c r="I6648" i="32"/>
  <c r="I6647" i="32"/>
  <c r="I6646" i="32"/>
  <c r="I6645" i="32"/>
  <c r="I6644" i="32"/>
  <c r="I6643" i="32"/>
  <c r="I6642" i="32"/>
  <c r="I6640" i="32"/>
  <c r="I6638" i="32"/>
  <c r="I6637" i="32"/>
  <c r="I6636" i="32"/>
  <c r="I6635" i="32"/>
  <c r="I6632" i="32"/>
  <c r="I6631" i="32"/>
  <c r="I6630" i="32"/>
  <c r="I6629" i="32"/>
  <c r="I6628" i="32"/>
  <c r="I6627" i="32"/>
  <c r="I6626" i="32"/>
  <c r="I6625" i="32"/>
  <c r="I6624" i="32"/>
  <c r="I6623" i="32"/>
  <c r="I6622" i="32"/>
  <c r="I6621" i="32"/>
  <c r="I6619" i="32"/>
  <c r="I6618" i="32"/>
  <c r="I6617" i="32"/>
  <c r="I6616" i="32"/>
  <c r="I6615" i="32"/>
  <c r="I6614" i="32"/>
  <c r="I6613" i="32"/>
  <c r="I6612" i="32"/>
  <c r="I6611" i="32"/>
  <c r="I6610" i="32"/>
  <c r="I6609" i="32"/>
  <c r="I6608" i="32"/>
  <c r="I6607" i="32"/>
  <c r="I6606" i="32"/>
  <c r="I6604" i="32"/>
  <c r="I6603" i="32"/>
  <c r="I6602" i="32"/>
  <c r="I6601" i="32"/>
  <c r="I6600" i="32"/>
  <c r="I6599" i="32"/>
  <c r="I6598" i="32"/>
  <c r="I6597" i="32"/>
  <c r="I6596" i="32"/>
  <c r="I6595" i="32"/>
  <c r="I6594" i="32"/>
  <c r="I6593" i="32"/>
  <c r="I6592" i="32"/>
  <c r="I6591" i="32"/>
  <c r="I6590" i="32"/>
  <c r="I6589" i="32"/>
  <c r="I6588" i="32"/>
  <c r="I6587" i="32"/>
  <c r="I6586" i="32"/>
  <c r="I6585" i="32"/>
  <c r="I6584" i="32"/>
  <c r="I6583" i="32"/>
  <c r="I6582" i="32"/>
  <c r="I6581" i="32"/>
  <c r="I6580" i="32"/>
  <c r="I6579" i="32"/>
  <c r="I6578" i="32"/>
  <c r="I6577" i="32"/>
  <c r="I6576" i="32"/>
  <c r="I6575" i="32"/>
  <c r="I6574" i="32"/>
  <c r="I6572" i="32"/>
  <c r="I6571" i="32"/>
  <c r="I6570" i="32"/>
  <c r="I6569" i="32"/>
  <c r="I6568" i="32"/>
  <c r="I6567" i="32"/>
  <c r="I6566" i="32"/>
  <c r="I6565" i="32"/>
  <c r="I6564" i="32"/>
  <c r="I6899" i="32"/>
  <c r="I6563" i="32"/>
  <c r="I6562" i="32"/>
  <c r="I6561" i="32"/>
  <c r="I6560" i="32"/>
  <c r="I6559" i="32"/>
  <c r="I6558" i="32"/>
  <c r="I6556" i="32"/>
  <c r="I6555" i="32"/>
  <c r="I6554" i="32"/>
  <c r="I6553" i="32"/>
  <c r="I6552" i="32"/>
  <c r="I6551" i="32"/>
  <c r="I6550" i="32"/>
  <c r="I6549" i="32"/>
  <c r="I6548" i="32"/>
  <c r="I6547" i="32"/>
  <c r="I6546" i="32"/>
  <c r="I6545" i="32"/>
  <c r="I6544" i="32"/>
  <c r="I6543" i="32"/>
  <c r="I6542" i="32"/>
  <c r="I6541" i="32"/>
  <c r="I6540" i="32"/>
  <c r="I6539" i="32"/>
  <c r="I6538" i="32"/>
  <c r="I6537" i="32"/>
  <c r="I6536" i="32"/>
  <c r="I6535" i="32"/>
  <c r="I6534" i="32"/>
  <c r="I6533" i="32"/>
  <c r="I6532" i="32"/>
  <c r="I6531" i="32"/>
  <c r="I6898" i="32"/>
  <c r="I6888" i="32"/>
  <c r="I6530" i="32"/>
  <c r="I6529" i="32"/>
  <c r="I6528" i="32"/>
  <c r="I6527" i="32"/>
  <c r="I6526" i="32"/>
  <c r="I6525" i="32"/>
  <c r="I6810" i="32"/>
  <c r="I6524" i="32"/>
  <c r="I6523" i="32"/>
  <c r="I6522" i="32"/>
  <c r="I6521" i="32"/>
  <c r="I6520" i="32"/>
  <c r="I6519" i="32"/>
  <c r="I6518" i="32"/>
  <c r="I6517" i="32"/>
  <c r="I6516" i="32"/>
  <c r="I6515" i="32"/>
  <c r="I6514" i="32"/>
  <c r="I6513" i="32"/>
  <c r="I6512" i="32"/>
  <c r="I6511" i="32"/>
  <c r="I6510" i="32"/>
  <c r="I6509" i="32"/>
  <c r="I6508" i="32"/>
  <c r="I6507" i="32"/>
  <c r="I6506" i="32"/>
  <c r="I6505" i="32"/>
  <c r="I6504" i="32"/>
  <c r="I6503" i="32"/>
  <c r="I6502" i="32"/>
  <c r="I6501" i="32"/>
  <c r="I6500" i="32"/>
  <c r="I6499" i="32"/>
  <c r="I6498" i="32"/>
  <c r="I6497" i="32"/>
  <c r="I6496" i="32"/>
  <c r="I6493" i="32"/>
  <c r="I6492" i="32"/>
  <c r="I6491" i="32"/>
  <c r="I6490" i="32"/>
  <c r="I6489" i="32"/>
  <c r="I6488" i="32"/>
  <c r="I6487" i="32"/>
  <c r="I6486" i="32"/>
  <c r="I6485" i="32"/>
  <c r="I6484" i="32"/>
  <c r="I6483" i="32"/>
  <c r="I6482" i="32"/>
  <c r="I6481" i="32"/>
  <c r="I6480" i="32"/>
  <c r="I6479" i="32"/>
  <c r="I6478" i="32"/>
  <c r="I6477" i="32"/>
  <c r="I6476" i="32"/>
  <c r="I6475" i="32"/>
  <c r="I6474" i="32"/>
  <c r="I6473" i="32"/>
  <c r="I6472" i="32"/>
  <c r="I6471" i="32"/>
  <c r="I7050" i="32"/>
  <c r="I6470" i="32"/>
  <c r="I6469" i="32"/>
  <c r="I6468" i="32"/>
  <c r="I6467" i="32"/>
  <c r="I6465" i="32"/>
  <c r="I6464" i="32"/>
  <c r="I6463" i="32"/>
  <c r="I6462" i="32"/>
  <c r="I6461" i="32"/>
  <c r="I6460" i="32"/>
  <c r="I6459" i="32"/>
  <c r="I6458" i="32"/>
  <c r="I6457" i="32"/>
  <c r="I6455" i="32"/>
  <c r="I6454" i="32"/>
  <c r="I6453" i="32"/>
  <c r="I6452" i="32"/>
  <c r="I6451" i="32"/>
  <c r="I6450" i="32"/>
  <c r="I6449" i="32"/>
  <c r="I6448" i="32"/>
  <c r="I6447" i="32"/>
  <c r="I6446" i="32"/>
  <c r="I6445" i="32"/>
  <c r="I6444" i="32"/>
  <c r="I6443" i="32"/>
  <c r="I6442" i="32"/>
  <c r="I6441" i="32"/>
  <c r="I6440" i="32"/>
  <c r="I6439" i="32"/>
  <c r="I6437" i="32"/>
  <c r="I6436" i="32"/>
  <c r="I6435" i="32"/>
  <c r="I6434" i="32"/>
  <c r="I6433" i="32"/>
  <c r="I6432" i="32"/>
  <c r="I6431" i="32"/>
  <c r="I6430" i="32"/>
  <c r="I6429" i="32"/>
  <c r="I6428" i="32"/>
  <c r="I6427" i="32"/>
  <c r="I6426" i="32"/>
  <c r="I6425" i="32"/>
  <c r="I6424" i="32"/>
  <c r="I6423" i="32"/>
  <c r="I6422" i="32"/>
  <c r="I6420" i="32"/>
  <c r="I6419" i="32"/>
  <c r="I6418" i="32"/>
  <c r="I6417" i="32"/>
  <c r="I6415" i="32"/>
  <c r="I6414" i="32"/>
  <c r="I6413" i="32"/>
  <c r="I6411" i="32"/>
  <c r="I6410" i="32"/>
  <c r="I6409" i="32"/>
  <c r="I6408" i="32"/>
  <c r="I6407" i="32"/>
  <c r="I6404" i="32"/>
  <c r="I6403" i="32"/>
  <c r="I6402" i="32"/>
  <c r="I6401" i="32"/>
  <c r="I6400" i="32"/>
  <c r="I6399" i="32"/>
  <c r="I6398" i="32"/>
  <c r="I6397" i="32"/>
  <c r="I6396" i="32"/>
  <c r="I6394" i="32"/>
  <c r="I6393" i="32"/>
  <c r="I6390" i="32"/>
  <c r="I6389" i="32"/>
  <c r="I6388" i="32"/>
  <c r="I6387" i="32"/>
  <c r="I6386" i="32"/>
  <c r="I6385" i="32"/>
  <c r="I6384" i="32"/>
  <c r="I6383" i="32"/>
  <c r="I6382" i="32"/>
  <c r="I6666" i="32"/>
  <c r="I6380" i="32"/>
  <c r="I6379" i="32"/>
  <c r="I6378" i="32"/>
  <c r="I6377" i="32"/>
  <c r="I6376" i="32"/>
  <c r="I6375" i="32"/>
  <c r="I6374" i="32"/>
  <c r="I6373" i="32"/>
  <c r="I6372" i="32"/>
  <c r="I6371" i="32"/>
  <c r="I6370" i="32"/>
  <c r="I6369" i="32"/>
  <c r="I6368" i="32"/>
  <c r="I6367" i="32"/>
  <c r="I6366" i="32"/>
  <c r="I6365" i="32"/>
  <c r="I6364" i="32"/>
  <c r="I6363" i="32"/>
  <c r="I6362" i="32"/>
  <c r="I6361" i="32"/>
  <c r="I6360" i="32"/>
  <c r="I6359" i="32"/>
  <c r="I6358" i="32"/>
  <c r="I6357" i="32"/>
  <c r="I6356" i="32"/>
  <c r="I6355" i="32"/>
  <c r="I6354" i="32"/>
  <c r="I6353" i="32"/>
  <c r="I6352" i="32"/>
  <c r="I6351" i="32"/>
  <c r="I6349" i="32"/>
  <c r="I6348" i="32"/>
  <c r="I6347" i="32"/>
  <c r="I6346" i="32"/>
  <c r="I6345" i="32"/>
  <c r="I6344" i="32"/>
  <c r="I6343" i="32"/>
  <c r="I6342" i="32"/>
  <c r="I6341" i="32"/>
  <c r="I6340" i="32"/>
  <c r="I6339" i="32"/>
  <c r="I6338" i="32"/>
  <c r="I6337" i="32"/>
  <c r="I6336" i="32"/>
  <c r="I6335" i="32"/>
  <c r="I6334" i="32"/>
  <c r="I6333" i="32"/>
  <c r="I6332" i="32"/>
  <c r="I6331" i="32"/>
  <c r="I6330" i="32"/>
  <c r="I6329" i="32"/>
  <c r="I6328" i="32"/>
  <c r="I6327" i="32"/>
  <c r="I6326" i="32"/>
  <c r="I6325" i="32"/>
  <c r="I6324" i="32"/>
  <c r="I6323" i="32"/>
  <c r="I6322" i="32"/>
  <c r="I6321" i="32"/>
  <c r="I6320" i="32"/>
  <c r="I6319" i="32"/>
  <c r="I6318" i="32"/>
  <c r="I6317" i="32"/>
  <c r="I6315" i="32"/>
  <c r="I6314" i="32"/>
  <c r="I6313" i="32"/>
  <c r="I6312" i="32"/>
  <c r="I6311" i="32"/>
  <c r="I6309" i="32"/>
  <c r="I6308" i="32"/>
  <c r="I6307" i="32"/>
  <c r="I6306" i="32"/>
  <c r="I6305" i="32"/>
  <c r="I6304" i="32"/>
  <c r="I6303" i="32"/>
  <c r="I6302" i="32"/>
  <c r="I6301" i="32"/>
  <c r="I6300" i="32"/>
  <c r="I6299" i="32"/>
  <c r="I6298" i="32"/>
  <c r="I6297" i="32"/>
  <c r="I6296" i="32"/>
  <c r="I6295" i="32"/>
  <c r="I6294" i="32"/>
  <c r="I6293" i="32"/>
  <c r="I6292" i="32"/>
  <c r="I6291" i="32"/>
  <c r="I6290" i="32"/>
  <c r="I6289" i="32"/>
  <c r="I6288" i="32"/>
  <c r="I6287" i="32"/>
  <c r="I6286" i="32"/>
  <c r="I6285" i="32"/>
  <c r="I6782" i="32"/>
  <c r="I6283" i="32"/>
  <c r="I6282" i="32"/>
  <c r="I6280" i="32"/>
  <c r="I6279" i="32"/>
  <c r="I6278" i="32"/>
  <c r="I6277" i="32"/>
  <c r="I6276" i="32"/>
  <c r="I6275" i="32"/>
  <c r="I6274" i="32"/>
  <c r="I6272" i="32"/>
  <c r="I6270" i="32"/>
  <c r="I6268" i="32"/>
  <c r="I6267" i="32"/>
  <c r="I6266" i="32"/>
  <c r="I6265" i="32"/>
  <c r="I6264" i="32"/>
  <c r="I6263" i="32"/>
  <c r="I6262" i="32"/>
  <c r="I6261" i="32"/>
  <c r="I6260" i="32"/>
  <c r="I6259" i="32"/>
  <c r="I6258" i="32"/>
  <c r="I6257" i="32"/>
  <c r="I6256" i="32"/>
  <c r="I6255" i="32"/>
  <c r="I6254" i="32"/>
  <c r="I6253" i="32"/>
  <c r="I6252" i="32"/>
  <c r="I6251" i="32"/>
  <c r="I6250" i="32"/>
  <c r="I6249" i="32"/>
  <c r="I6248" i="32"/>
  <c r="I6247" i="32"/>
  <c r="I6246" i="32"/>
  <c r="I6245" i="32"/>
  <c r="I6244" i="32"/>
  <c r="I6243" i="32"/>
  <c r="I6495" i="32"/>
  <c r="I6242" i="32"/>
  <c r="I6240" i="32"/>
  <c r="I6239" i="32"/>
  <c r="I6238" i="32"/>
  <c r="I6237" i="32"/>
  <c r="I6236" i="32"/>
  <c r="I6235" i="32"/>
  <c r="I6234" i="32"/>
  <c r="I6233" i="32"/>
  <c r="I6232" i="32"/>
  <c r="I6231" i="32"/>
  <c r="I6230" i="32"/>
  <c r="I6229" i="32"/>
  <c r="I6228" i="32"/>
  <c r="I6227" i="32"/>
  <c r="I6226" i="32"/>
  <c r="I6225" i="32"/>
  <c r="I6224" i="32"/>
  <c r="I6223" i="32"/>
  <c r="I6222" i="32"/>
  <c r="I6221" i="32"/>
  <c r="I6220" i="32"/>
  <c r="I6219" i="32"/>
  <c r="I6218" i="32"/>
  <c r="I6217" i="32"/>
  <c r="I6216" i="32"/>
  <c r="I6215" i="32"/>
  <c r="I6214" i="32"/>
  <c r="I6213" i="32"/>
  <c r="I6212" i="32"/>
  <c r="I6211" i="32"/>
  <c r="I6210" i="32"/>
  <c r="I6209" i="32"/>
  <c r="I6208" i="32"/>
  <c r="I6207" i="32"/>
  <c r="I6206" i="32"/>
  <c r="I6205" i="32"/>
  <c r="I6204" i="32"/>
  <c r="I6203" i="32"/>
  <c r="I6202" i="32"/>
  <c r="I6201" i="32"/>
  <c r="I6200" i="32"/>
  <c r="I6199" i="32"/>
  <c r="I6198" i="32"/>
  <c r="I6197" i="32"/>
  <c r="I6196" i="32"/>
  <c r="I6195" i="32"/>
  <c r="I6194" i="32"/>
  <c r="I6193" i="32"/>
  <c r="I6192" i="32"/>
  <c r="I6191" i="32"/>
  <c r="I6190" i="32"/>
  <c r="I6189" i="32"/>
  <c r="I6188" i="32"/>
  <c r="I6187" i="32"/>
  <c r="I6186" i="32"/>
  <c r="I6185" i="32"/>
  <c r="I6184" i="32"/>
  <c r="I6183" i="32"/>
  <c r="I6182" i="32"/>
  <c r="I6494" i="32"/>
  <c r="I6241" i="32"/>
  <c r="I6180" i="32"/>
  <c r="I6179" i="32"/>
  <c r="I6178" i="32"/>
  <c r="I6177" i="32"/>
  <c r="I6176" i="32"/>
  <c r="I6175" i="32"/>
  <c r="I6174" i="32"/>
  <c r="I6173" i="32"/>
  <c r="I6172" i="32"/>
  <c r="I6171" i="32"/>
  <c r="I6170" i="32"/>
  <c r="I6169" i="32"/>
  <c r="I6168" i="32"/>
  <c r="I6167" i="32"/>
  <c r="I6166" i="32"/>
  <c r="I6164" i="32"/>
  <c r="I6163" i="32"/>
  <c r="I6162" i="32"/>
  <c r="I6161" i="32"/>
  <c r="I6160" i="32"/>
  <c r="I6159" i="32"/>
  <c r="I6158" i="32"/>
  <c r="I6150" i="32"/>
  <c r="I6149" i="32"/>
  <c r="I6148" i="32"/>
  <c r="I6147" i="32"/>
  <c r="I6146" i="32"/>
  <c r="I6145" i="32"/>
  <c r="I6144" i="32"/>
  <c r="I6143" i="32"/>
  <c r="I6141" i="32"/>
  <c r="I6139" i="32"/>
  <c r="I6138" i="32"/>
  <c r="I6137" i="32"/>
  <c r="I6136" i="32"/>
  <c r="I6135" i="32"/>
  <c r="I6134" i="32"/>
  <c r="I6133" i="32"/>
  <c r="I6132" i="32"/>
  <c r="I6131" i="32"/>
  <c r="I6130" i="32"/>
  <c r="I6129" i="32"/>
  <c r="I6128" i="32"/>
  <c r="I6127" i="32"/>
  <c r="I6126" i="32"/>
  <c r="I6125" i="32"/>
  <c r="I6124" i="32"/>
  <c r="I6123" i="32"/>
  <c r="I6122" i="32"/>
  <c r="I6121" i="32"/>
  <c r="I6120" i="32"/>
  <c r="I6119" i="32"/>
  <c r="I6116" i="32"/>
  <c r="I6114" i="32"/>
  <c r="I6113" i="32"/>
  <c r="I6112" i="32"/>
  <c r="I6111" i="32"/>
  <c r="I6110" i="32"/>
  <c r="I6109" i="32"/>
  <c r="I6108" i="32"/>
  <c r="I6106" i="32"/>
  <c r="I6104" i="32"/>
  <c r="I6103" i="32"/>
  <c r="I6101" i="32"/>
  <c r="I6100" i="32"/>
  <c r="I6099" i="32"/>
  <c r="I6098" i="32"/>
  <c r="I6097" i="32"/>
  <c r="I6096" i="32"/>
  <c r="I6095" i="32"/>
  <c r="I6094" i="32"/>
  <c r="I6093" i="32"/>
  <c r="I6092" i="32"/>
  <c r="I6091" i="32"/>
  <c r="I6090" i="32"/>
  <c r="I6089" i="32"/>
  <c r="I6088" i="32"/>
  <c r="I6087" i="32"/>
  <c r="I6086" i="32"/>
  <c r="I6085" i="32"/>
  <c r="I6084" i="32"/>
  <c r="I6083" i="32"/>
  <c r="I6082" i="32"/>
  <c r="I6081" i="32"/>
  <c r="I6080" i="32"/>
  <c r="I6079" i="32"/>
  <c r="I6078" i="32"/>
  <c r="I6077" i="32"/>
  <c r="I6076" i="32"/>
  <c r="I6074" i="32"/>
  <c r="I6073" i="32"/>
  <c r="I6072" i="32"/>
  <c r="I6071" i="32"/>
  <c r="I6070" i="32"/>
  <c r="I6069" i="32"/>
  <c r="I6068" i="32"/>
  <c r="I6066" i="32"/>
  <c r="I6065" i="32"/>
  <c r="I6064" i="32"/>
  <c r="I6063" i="32"/>
  <c r="I6062" i="32"/>
  <c r="I6061" i="32"/>
  <c r="I6060" i="32"/>
  <c r="I6059" i="32"/>
  <c r="I6058" i="32"/>
  <c r="I6057" i="32"/>
  <c r="I6056" i="32"/>
  <c r="I6055" i="32"/>
  <c r="I6054" i="32"/>
  <c r="I6053" i="32"/>
  <c r="I6052" i="32"/>
  <c r="I6051" i="32"/>
  <c r="I6050" i="32"/>
  <c r="I6049" i="32"/>
  <c r="I6048" i="32"/>
  <c r="I6047" i="32"/>
  <c r="I6046" i="32"/>
  <c r="I6045" i="32"/>
  <c r="I6044" i="32"/>
  <c r="I6043" i="32"/>
  <c r="I6042" i="32"/>
  <c r="I6041" i="32"/>
  <c r="I6040" i="32"/>
  <c r="I6039" i="32"/>
  <c r="I6038" i="32"/>
  <c r="I6037" i="32"/>
  <c r="I6036" i="32"/>
  <c r="I6034" i="32"/>
  <c r="I6033" i="32"/>
  <c r="I6032" i="32"/>
  <c r="I6031" i="32"/>
  <c r="I6030" i="32"/>
  <c r="I6029" i="32"/>
  <c r="I6028" i="32"/>
  <c r="I6027" i="32"/>
  <c r="I6026" i="32"/>
  <c r="I6025" i="32"/>
  <c r="I6024" i="32"/>
  <c r="I6023" i="32"/>
  <c r="I6022" i="32"/>
  <c r="I6021" i="32"/>
  <c r="I6020" i="32"/>
  <c r="I6018" i="32"/>
  <c r="I6017" i="32"/>
  <c r="I6016" i="32"/>
  <c r="I6015" i="32"/>
  <c r="I6014" i="32"/>
  <c r="I6013" i="32"/>
  <c r="I6012" i="32"/>
  <c r="I6011" i="32"/>
  <c r="I6010" i="32"/>
  <c r="I6009" i="32"/>
  <c r="I6008" i="32"/>
  <c r="I6007" i="32"/>
  <c r="I6006" i="32"/>
  <c r="I6005" i="32"/>
  <c r="I6004" i="32"/>
  <c r="I6003" i="32"/>
  <c r="I6002" i="32"/>
  <c r="I6001" i="32"/>
  <c r="I6000" i="32"/>
  <c r="I5999" i="32"/>
  <c r="I5998" i="32"/>
  <c r="I5997" i="32"/>
  <c r="I5996" i="32"/>
  <c r="I5995" i="32"/>
  <c r="I5994" i="32"/>
  <c r="I5991" i="32"/>
  <c r="I5988" i="32"/>
  <c r="I5987" i="32"/>
  <c r="I5986" i="32"/>
  <c r="I5984" i="32"/>
  <c r="I5983" i="32"/>
  <c r="I5982" i="32"/>
  <c r="I5981" i="32"/>
  <c r="I5980" i="32"/>
  <c r="I5979" i="32"/>
  <c r="I5978" i="32"/>
  <c r="I5977" i="32"/>
  <c r="I5976" i="32"/>
  <c r="I5975" i="32"/>
  <c r="I5974" i="32"/>
  <c r="I5973" i="32"/>
  <c r="I5972" i="32"/>
  <c r="I5971" i="32"/>
  <c r="I5970" i="32"/>
  <c r="I5969" i="32"/>
  <c r="I5968" i="32"/>
  <c r="I5967" i="32"/>
  <c r="I5966" i="32"/>
  <c r="I5965" i="32"/>
  <c r="I5964" i="32"/>
  <c r="I5963" i="32"/>
  <c r="I5962" i="32"/>
  <c r="I5961" i="32"/>
  <c r="I5960" i="32"/>
  <c r="I5959" i="32"/>
  <c r="I5958" i="32"/>
  <c r="I5957" i="32"/>
  <c r="I5956" i="32"/>
  <c r="I5955" i="32"/>
  <c r="I5954" i="32"/>
  <c r="I5953" i="32"/>
  <c r="I5952" i="32"/>
  <c r="I5951" i="32"/>
  <c r="I5950" i="32"/>
  <c r="I5949" i="32"/>
  <c r="I5947" i="32"/>
  <c r="I5946" i="32"/>
  <c r="I5945" i="32"/>
  <c r="I5943" i="32"/>
  <c r="I5942" i="32"/>
  <c r="I5941" i="32"/>
  <c r="I5940" i="32"/>
  <c r="I5939" i="32"/>
  <c r="I5938" i="32"/>
  <c r="I5937" i="32"/>
  <c r="I5936" i="32"/>
  <c r="I5935" i="32"/>
  <c r="I5934" i="32"/>
  <c r="I5933" i="32"/>
  <c r="I5932" i="32"/>
  <c r="I5931" i="32"/>
  <c r="I5930" i="32"/>
  <c r="I5929" i="32"/>
  <c r="I5928" i="32"/>
  <c r="I5927" i="32"/>
  <c r="I5926" i="32"/>
  <c r="I5925" i="32"/>
  <c r="I5924" i="32"/>
  <c r="I5923" i="32"/>
  <c r="I5922" i="32"/>
  <c r="I5921" i="32"/>
  <c r="I5920" i="32"/>
  <c r="I5919" i="32"/>
  <c r="I5918" i="32"/>
  <c r="I5917" i="32"/>
  <c r="I5916" i="32"/>
  <c r="I5915" i="32"/>
  <c r="I5914" i="32"/>
  <c r="I5913" i="32"/>
  <c r="I5912" i="32"/>
  <c r="I5911" i="32"/>
  <c r="I5910" i="32"/>
  <c r="I5909" i="32"/>
  <c r="I5907" i="32"/>
  <c r="I5906" i="32"/>
  <c r="I5905" i="32"/>
  <c r="I5904" i="32"/>
  <c r="I5903" i="32"/>
  <c r="I5902" i="32"/>
  <c r="I5901" i="32"/>
  <c r="I5900" i="32"/>
  <c r="I5899" i="32"/>
  <c r="I5898" i="32"/>
  <c r="I5897" i="32"/>
  <c r="I5896" i="32"/>
  <c r="I5895" i="32"/>
  <c r="I5893" i="32"/>
  <c r="I5892" i="32"/>
  <c r="I5891" i="32"/>
  <c r="I5890" i="32"/>
  <c r="I5887" i="32"/>
  <c r="I5886" i="32"/>
  <c r="I5885" i="32"/>
  <c r="I5884" i="32"/>
  <c r="I5883" i="32"/>
  <c r="I5881" i="32"/>
  <c r="I5878" i="32"/>
  <c r="I5877" i="32"/>
  <c r="I5876" i="32"/>
  <c r="I5875" i="32"/>
  <c r="I5874" i="32"/>
  <c r="I5873" i="32"/>
  <c r="I5872" i="32"/>
  <c r="I5871" i="32"/>
  <c r="I5870" i="32"/>
  <c r="I5869" i="32"/>
  <c r="I5868" i="32"/>
  <c r="I5867" i="32"/>
  <c r="I5866" i="32"/>
  <c r="I5865" i="32"/>
  <c r="I5864" i="32"/>
  <c r="I5863" i="32"/>
  <c r="I5862" i="32"/>
  <c r="I5861" i="32"/>
  <c r="I5860" i="32"/>
  <c r="I5859" i="32"/>
  <c r="I5858" i="32"/>
  <c r="I5857" i="32"/>
  <c r="I5856" i="32"/>
  <c r="I6156" i="32"/>
  <c r="I5855" i="32"/>
  <c r="I5854" i="32"/>
  <c r="I5853" i="32"/>
  <c r="I5852" i="32"/>
  <c r="I5851" i="32"/>
  <c r="I5850" i="32"/>
  <c r="I5849" i="32"/>
  <c r="I5848" i="32"/>
  <c r="I5847" i="32"/>
  <c r="I5846" i="32"/>
  <c r="I5845" i="32"/>
  <c r="I5844" i="32"/>
  <c r="I5843" i="32"/>
  <c r="I5842" i="32"/>
  <c r="I5841" i="32"/>
  <c r="I5840" i="32"/>
  <c r="I5839" i="32"/>
  <c r="I5838" i="32"/>
  <c r="I5837" i="32"/>
  <c r="I5836" i="32"/>
  <c r="I5834" i="32"/>
  <c r="I5833" i="32"/>
  <c r="I5832" i="32"/>
  <c r="I5831" i="32"/>
  <c r="I5830" i="32"/>
  <c r="I5829" i="32"/>
  <c r="I5828" i="32"/>
  <c r="I5826" i="32"/>
  <c r="I5825" i="32"/>
  <c r="I5824" i="32"/>
  <c r="I5822" i="32"/>
  <c r="I5821" i="32"/>
  <c r="I5817" i="32"/>
  <c r="I5816" i="32"/>
  <c r="I5815" i="32"/>
  <c r="I5814" i="32"/>
  <c r="I5813" i="32"/>
  <c r="I5812" i="32"/>
  <c r="I5811" i="32"/>
  <c r="I5810" i="32"/>
  <c r="I5809" i="32"/>
  <c r="I5808" i="32"/>
  <c r="I5807" i="32"/>
  <c r="I5806" i="32"/>
  <c r="I5805" i="32"/>
  <c r="I5804" i="32"/>
  <c r="I5803" i="32"/>
  <c r="I5802" i="32"/>
  <c r="I5801" i="32"/>
  <c r="I5800" i="32"/>
  <c r="I5799" i="32"/>
  <c r="I5798" i="32"/>
  <c r="I5797" i="32"/>
  <c r="I5794" i="32"/>
  <c r="I5793" i="32"/>
  <c r="I5792" i="32"/>
  <c r="I5791" i="32"/>
  <c r="I5790" i="32"/>
  <c r="I5789" i="32"/>
  <c r="I5788" i="32"/>
  <c r="I5787" i="32"/>
  <c r="I5786" i="32"/>
  <c r="I5785" i="32"/>
  <c r="I5782" i="32"/>
  <c r="I5781" i="32"/>
  <c r="I5780" i="32"/>
  <c r="I5779" i="32"/>
  <c r="I5778" i="32"/>
  <c r="I5777" i="32"/>
  <c r="I5776" i="32"/>
  <c r="I5775" i="32"/>
  <c r="I5774" i="32"/>
  <c r="I5769" i="32"/>
  <c r="I5767" i="32"/>
  <c r="I5766" i="32"/>
  <c r="I5765" i="32"/>
  <c r="I5764" i="32"/>
  <c r="I5763" i="32"/>
  <c r="I5762" i="32"/>
  <c r="I5761" i="32"/>
  <c r="I5760" i="32"/>
  <c r="I5758" i="32"/>
  <c r="I5757" i="32"/>
  <c r="I5756" i="32"/>
  <c r="I5755" i="32"/>
  <c r="I5754" i="32"/>
  <c r="I5750" i="32"/>
  <c r="I5749" i="32"/>
  <c r="I5748" i="32"/>
  <c r="I5747" i="32"/>
  <c r="I5746" i="32"/>
  <c r="I5745" i="32"/>
  <c r="I5744" i="32"/>
  <c r="I5743" i="32"/>
  <c r="I5742" i="32"/>
  <c r="I5741" i="32"/>
  <c r="I5740" i="32"/>
  <c r="I5739" i="32"/>
  <c r="I5737" i="32"/>
  <c r="I5736" i="32"/>
  <c r="I5735" i="32"/>
  <c r="I5734" i="32"/>
  <c r="I5733" i="32"/>
  <c r="I5732" i="32"/>
  <c r="I5731" i="32"/>
  <c r="I5730" i="32"/>
  <c r="I5729" i="32"/>
  <c r="I5728" i="32"/>
  <c r="I5727" i="32"/>
  <c r="I5726" i="32"/>
  <c r="I5725" i="32"/>
  <c r="I5724" i="32"/>
  <c r="I5723" i="32"/>
  <c r="I5722" i="32"/>
  <c r="I5721" i="32"/>
  <c r="I5720" i="32"/>
  <c r="I5719" i="32"/>
  <c r="I5718" i="32"/>
  <c r="I5717" i="32"/>
  <c r="I5716" i="32"/>
  <c r="I5715" i="32"/>
  <c r="I5714" i="32"/>
  <c r="I5713" i="32"/>
  <c r="I5710" i="32"/>
  <c r="I5709" i="32"/>
  <c r="I5708" i="32"/>
  <c r="I5707" i="32"/>
  <c r="I5706" i="32"/>
  <c r="I5705" i="32"/>
  <c r="I5704" i="32"/>
  <c r="I5703" i="32"/>
  <c r="I5702" i="32"/>
  <c r="I5701" i="32"/>
  <c r="I5700" i="32"/>
  <c r="I5699" i="32"/>
  <c r="I5698" i="32"/>
  <c r="I5697" i="32"/>
  <c r="I5696" i="32"/>
  <c r="I5695" i="32"/>
  <c r="I5694" i="32"/>
  <c r="I5693" i="32"/>
  <c r="I5692" i="32"/>
  <c r="I5691" i="32"/>
  <c r="I5690" i="32"/>
  <c r="I5689" i="32"/>
  <c r="I5688" i="32"/>
  <c r="I5687" i="32"/>
  <c r="I5685" i="32"/>
  <c r="I5684" i="32"/>
  <c r="I5683" i="32"/>
  <c r="I5682" i="32"/>
  <c r="I5681" i="32"/>
  <c r="I5680" i="32"/>
  <c r="I5679" i="32"/>
  <c r="I5678" i="32"/>
  <c r="I5677" i="32"/>
  <c r="I5676" i="32"/>
  <c r="I5675" i="32"/>
  <c r="I5674" i="32"/>
  <c r="I5673" i="32"/>
  <c r="I5672" i="32"/>
  <c r="I5671" i="32"/>
  <c r="I5670" i="32"/>
  <c r="I5669" i="32"/>
  <c r="I5668" i="32"/>
  <c r="I5667" i="32"/>
  <c r="I5666" i="32"/>
  <c r="I5665" i="32"/>
  <c r="I5664" i="32"/>
  <c r="I5663" i="32"/>
  <c r="I5662" i="32"/>
  <c r="I5661" i="32"/>
  <c r="I5660" i="32"/>
  <c r="I5659" i="32"/>
  <c r="I5658" i="32"/>
  <c r="I5657" i="32"/>
  <c r="I5656" i="32"/>
  <c r="I5655" i="32"/>
  <c r="I5654" i="32"/>
  <c r="I5653" i="32"/>
  <c r="I5652" i="32"/>
  <c r="I5651" i="32"/>
  <c r="I5650" i="32"/>
  <c r="I5649" i="32"/>
  <c r="I5648" i="32"/>
  <c r="I5647" i="32"/>
  <c r="I5646" i="32"/>
  <c r="I5645" i="32"/>
  <c r="I5643" i="32"/>
  <c r="I5642" i="32"/>
  <c r="I5641" i="32"/>
  <c r="I5640" i="32"/>
  <c r="I5639" i="32"/>
  <c r="I5637" i="32"/>
  <c r="I5635" i="32"/>
  <c r="I5634" i="32"/>
  <c r="I5633" i="32"/>
  <c r="I5631" i="32"/>
  <c r="I5630" i="32"/>
  <c r="I5629" i="32"/>
  <c r="I5628" i="32"/>
  <c r="I5627" i="32"/>
  <c r="I5626" i="32"/>
  <c r="I5625" i="32"/>
  <c r="I5624" i="32"/>
  <c r="I5623" i="32"/>
  <c r="I5622" i="32"/>
  <c r="I5621" i="32"/>
  <c r="I5620" i="32"/>
  <c r="I5619" i="32"/>
  <c r="I5618" i="32"/>
  <c r="I5617" i="32"/>
  <c r="I5615" i="32"/>
  <c r="I5614" i="32"/>
  <c r="I5613" i="32"/>
  <c r="I5612" i="32"/>
  <c r="I5611" i="32"/>
  <c r="I5610" i="32"/>
  <c r="I5609" i="32"/>
  <c r="I5608" i="32"/>
  <c r="I5607" i="32"/>
  <c r="I5606" i="32"/>
  <c r="I5605" i="32"/>
  <c r="I5604" i="32"/>
  <c r="I5603" i="32"/>
  <c r="I5602" i="32"/>
  <c r="I5601" i="32"/>
  <c r="I5600" i="32"/>
  <c r="I5599" i="32"/>
  <c r="I5598" i="32"/>
  <c r="I5597" i="32"/>
  <c r="I5595" i="32"/>
  <c r="I5594" i="32"/>
  <c r="I5593" i="32"/>
  <c r="I5592" i="32"/>
  <c r="I5591" i="32"/>
  <c r="I5590" i="32"/>
  <c r="I5589" i="32"/>
  <c r="I5588" i="32"/>
  <c r="I5587" i="32"/>
  <c r="I5586" i="32"/>
  <c r="I5585" i="32"/>
  <c r="I5584" i="32"/>
  <c r="I5583" i="32"/>
  <c r="I5582" i="32"/>
  <c r="I5581" i="32"/>
  <c r="I5580" i="32"/>
  <c r="I5579" i="32"/>
  <c r="I5578" i="32"/>
  <c r="I5577" i="32"/>
  <c r="I5576" i="32"/>
  <c r="I5575" i="32"/>
  <c r="I5574" i="32"/>
  <c r="I5573" i="32"/>
  <c r="I5572" i="32"/>
  <c r="I5571" i="32"/>
  <c r="I5570" i="32"/>
  <c r="I5569" i="32"/>
  <c r="I5568" i="32"/>
  <c r="I5567" i="32"/>
  <c r="I5566" i="32"/>
  <c r="I5565" i="32"/>
  <c r="I5564" i="32"/>
  <c r="I5563" i="32"/>
  <c r="I5562" i="32"/>
  <c r="I5561" i="32"/>
  <c r="I5560" i="32"/>
  <c r="I6154" i="32"/>
  <c r="I5559" i="32"/>
  <c r="I5558" i="32"/>
  <c r="I5557" i="32"/>
  <c r="I5556" i="32"/>
  <c r="I5554" i="32"/>
  <c r="I5553" i="32"/>
  <c r="I5552" i="32"/>
  <c r="I5551" i="32"/>
  <c r="I5549" i="32"/>
  <c r="I5548" i="32"/>
  <c r="I5547" i="32"/>
  <c r="I5546" i="32"/>
  <c r="I5545" i="32"/>
  <c r="I5544" i="32"/>
  <c r="I5543" i="32"/>
  <c r="I5542" i="32"/>
  <c r="I5541" i="32"/>
  <c r="I5540" i="32"/>
  <c r="I5539" i="32"/>
  <c r="I5538" i="32"/>
  <c r="I5537" i="32"/>
  <c r="I5536" i="32"/>
  <c r="I5535" i="32"/>
  <c r="I5534" i="32"/>
  <c r="I5533" i="32"/>
  <c r="I5532" i="32"/>
  <c r="I5531" i="32"/>
  <c r="I5529" i="32"/>
  <c r="I5528" i="32"/>
  <c r="I5527" i="32"/>
  <c r="I5525" i="32"/>
  <c r="I5524" i="32"/>
  <c r="I5523" i="32"/>
  <c r="I5522" i="32"/>
  <c r="I5519" i="32"/>
  <c r="I5518" i="32"/>
  <c r="I5517" i="32"/>
  <c r="I5516" i="32"/>
  <c r="I5515" i="32"/>
  <c r="I5514" i="32"/>
  <c r="I5513" i="32"/>
  <c r="I5512" i="32"/>
  <c r="I5511" i="32"/>
  <c r="I6153" i="32"/>
  <c r="I5510" i="32"/>
  <c r="I5509" i="32"/>
  <c r="I5508" i="32"/>
  <c r="I5507" i="32"/>
  <c r="I5506" i="32"/>
  <c r="I5505" i="32"/>
  <c r="I5504" i="32"/>
  <c r="I5503" i="32"/>
  <c r="I5502" i="32"/>
  <c r="I5501" i="32"/>
  <c r="I5500" i="32"/>
  <c r="I5499" i="32"/>
  <c r="I5498" i="32"/>
  <c r="I5497" i="32"/>
  <c r="I5496" i="32"/>
  <c r="I5495" i="32"/>
  <c r="I5494" i="32"/>
  <c r="I5493" i="32"/>
  <c r="I5492" i="32"/>
  <c r="I5490" i="32"/>
  <c r="I5489" i="32"/>
  <c r="I5488" i="32"/>
  <c r="I5487" i="32"/>
  <c r="I5486" i="32"/>
  <c r="I5485" i="32"/>
  <c r="I5484" i="32"/>
  <c r="I5483" i="32"/>
  <c r="I5482" i="32"/>
  <c r="I5481" i="32"/>
  <c r="I5480" i="32"/>
  <c r="I5479" i="32"/>
  <c r="I5478" i="32"/>
  <c r="I5477" i="32"/>
  <c r="I5476" i="32"/>
  <c r="I5475" i="32"/>
  <c r="I5474" i="32"/>
  <c r="I5473" i="32"/>
  <c r="I5472" i="32"/>
  <c r="I5471" i="32"/>
  <c r="I5470" i="32"/>
  <c r="I5469" i="32"/>
  <c r="I5468" i="32"/>
  <c r="I5467" i="32"/>
  <c r="I5466" i="32"/>
  <c r="I5465" i="32"/>
  <c r="I5464" i="32"/>
  <c r="I5463" i="32"/>
  <c r="I5462" i="32"/>
  <c r="I5461" i="32"/>
  <c r="I5460" i="32"/>
  <c r="I5459" i="32"/>
  <c r="I5457" i="32"/>
  <c r="I5456" i="32"/>
  <c r="I5455" i="32"/>
  <c r="I5454" i="32"/>
  <c r="I5453" i="32"/>
  <c r="I5452" i="32"/>
  <c r="I5451" i="32"/>
  <c r="I5450" i="32"/>
  <c r="I5448" i="32"/>
  <c r="I5445" i="32"/>
  <c r="I5444" i="32"/>
  <c r="I5443" i="32"/>
  <c r="I5442" i="32"/>
  <c r="I5441" i="32"/>
  <c r="I5440" i="32"/>
  <c r="I5438" i="32"/>
  <c r="I5437" i="32"/>
  <c r="I5435" i="32"/>
  <c r="I5434" i="32"/>
  <c r="I5433" i="32"/>
  <c r="I5432" i="32"/>
  <c r="I5431" i="32"/>
  <c r="I5430" i="32"/>
  <c r="I5429" i="32"/>
  <c r="I5428" i="32"/>
  <c r="I5427" i="32"/>
  <c r="I5425" i="32"/>
  <c r="I5424" i="32"/>
  <c r="I5423" i="32"/>
  <c r="I5422" i="32"/>
  <c r="I5420" i="32"/>
  <c r="I5419" i="32"/>
  <c r="I5417" i="32"/>
  <c r="I5416" i="32"/>
  <c r="I5415" i="32"/>
  <c r="I5414" i="32"/>
  <c r="I5413" i="32"/>
  <c r="I5412" i="32"/>
  <c r="I5411" i="32"/>
  <c r="I5410" i="32"/>
  <c r="I5409" i="32"/>
  <c r="I5408" i="32"/>
  <c r="I5407" i="32"/>
  <c r="I5406" i="32"/>
  <c r="I5405" i="32"/>
  <c r="I5403" i="32"/>
  <c r="I5402" i="32"/>
  <c r="I5401" i="32"/>
  <c r="I5400" i="32"/>
  <c r="I5399" i="32"/>
  <c r="I5398" i="32"/>
  <c r="I5397" i="32"/>
  <c r="I5396" i="32"/>
  <c r="I5395" i="32"/>
  <c r="I5394" i="32"/>
  <c r="I5393" i="32"/>
  <c r="I5392" i="32"/>
  <c r="I5391" i="32"/>
  <c r="I5390" i="32"/>
  <c r="I5389" i="32"/>
  <c r="I5388" i="32"/>
  <c r="I5387" i="32"/>
  <c r="I5386" i="32"/>
  <c r="I5385" i="32"/>
  <c r="I5384" i="32"/>
  <c r="I5383" i="32"/>
  <c r="I5382" i="32"/>
  <c r="I5380" i="32"/>
  <c r="I5379" i="32"/>
  <c r="I5378" i="32"/>
  <c r="I5377" i="32"/>
  <c r="I5376" i="32"/>
  <c r="I5373" i="32"/>
  <c r="I5372" i="32"/>
  <c r="I5370" i="32"/>
  <c r="I5369" i="32"/>
  <c r="I5368" i="32"/>
  <c r="I5367" i="32"/>
  <c r="I5361" i="32"/>
  <c r="I5360" i="32"/>
  <c r="I5359" i="32"/>
  <c r="I5358" i="32"/>
  <c r="I5357" i="32"/>
  <c r="I5356" i="32"/>
  <c r="I5355" i="32"/>
  <c r="I5354" i="32"/>
  <c r="I5353" i="32"/>
  <c r="I5352" i="32"/>
  <c r="I5350" i="32"/>
  <c r="I5349" i="32"/>
  <c r="I5348" i="32"/>
  <c r="I5347" i="32"/>
  <c r="I5346" i="32"/>
  <c r="I5345" i="32"/>
  <c r="I5344" i="32"/>
  <c r="I5343" i="32"/>
  <c r="I5342" i="32"/>
  <c r="I5341" i="32"/>
  <c r="I5340" i="32"/>
  <c r="I5339" i="32"/>
  <c r="I5338" i="32"/>
  <c r="I5337" i="32"/>
  <c r="I5336" i="32"/>
  <c r="I5335" i="32"/>
  <c r="I5334" i="32"/>
  <c r="I5333" i="32"/>
  <c r="I5332" i="32"/>
  <c r="I5331" i="32"/>
  <c r="I5330" i="32"/>
  <c r="I5329" i="32"/>
  <c r="I5328" i="32"/>
  <c r="I5327" i="32"/>
  <c r="I5326" i="32"/>
  <c r="I5325" i="32"/>
  <c r="I5324" i="32"/>
  <c r="I5323" i="32"/>
  <c r="I5322" i="32"/>
  <c r="I5321" i="32"/>
  <c r="I5320" i="32"/>
  <c r="I5319" i="32"/>
  <c r="I5318" i="32"/>
  <c r="I5317" i="32"/>
  <c r="I5316" i="32"/>
  <c r="I5314" i="32"/>
  <c r="I5313" i="32"/>
  <c r="I5312" i="32"/>
  <c r="I5311" i="32"/>
  <c r="I5310" i="32"/>
  <c r="I5309" i="32"/>
  <c r="I5308" i="32"/>
  <c r="I5307" i="32"/>
  <c r="I5306" i="32"/>
  <c r="I5305" i="32"/>
  <c r="I5304" i="32"/>
  <c r="I5303" i="32"/>
  <c r="I5302" i="32"/>
  <c r="I5301" i="32"/>
  <c r="I5300" i="32"/>
  <c r="I5299" i="32"/>
  <c r="I5298" i="32"/>
  <c r="I5297" i="32"/>
  <c r="I5296" i="32"/>
  <c r="I5295" i="32"/>
  <c r="I5294" i="32"/>
  <c r="I5293" i="32"/>
  <c r="I5292" i="32"/>
  <c r="I5291" i="32"/>
  <c r="I5290" i="32"/>
  <c r="I5289" i="32"/>
  <c r="I5288" i="32"/>
  <c r="I5287" i="32"/>
  <c r="I5286" i="32"/>
  <c r="I5285" i="32"/>
  <c r="I5284" i="32"/>
  <c r="I5283" i="32"/>
  <c r="I5282" i="32"/>
  <c r="I5281" i="32"/>
  <c r="I5280" i="32"/>
  <c r="I5278" i="32"/>
  <c r="I5277" i="32"/>
  <c r="I5276" i="32"/>
  <c r="I5275" i="32"/>
  <c r="I5274" i="32"/>
  <c r="I5273" i="32"/>
  <c r="I5272" i="32"/>
  <c r="I5271" i="32"/>
  <c r="I5269" i="32"/>
  <c r="I5268" i="32"/>
  <c r="I5266" i="32"/>
  <c r="I5265" i="32"/>
  <c r="I5264" i="32"/>
  <c r="I5263" i="32"/>
  <c r="I5262" i="32"/>
  <c r="I5261" i="32"/>
  <c r="I5260" i="32"/>
  <c r="I5259" i="32"/>
  <c r="I5258" i="32"/>
  <c r="I5257" i="32"/>
  <c r="I5255" i="32"/>
  <c r="I5254" i="32"/>
  <c r="I5253" i="32"/>
  <c r="I5252" i="32"/>
  <c r="I5251" i="32"/>
  <c r="I5248" i="32"/>
  <c r="I5247" i="32"/>
  <c r="I5246" i="32"/>
  <c r="I5244" i="32"/>
  <c r="I5243" i="32"/>
  <c r="I5242" i="32"/>
  <c r="I5241" i="32"/>
  <c r="I5239" i="32"/>
  <c r="I5238" i="32"/>
  <c r="I5237" i="32"/>
  <c r="I5236" i="32"/>
  <c r="I5235" i="32"/>
  <c r="I5234" i="32"/>
  <c r="I5233" i="32"/>
  <c r="I5232" i="32"/>
  <c r="I5231" i="32"/>
  <c r="I5230" i="32"/>
  <c r="I5229" i="32"/>
  <c r="I5227" i="32"/>
  <c r="I5226" i="32"/>
  <c r="I5225" i="32"/>
  <c r="I5224" i="32"/>
  <c r="I5223" i="32"/>
  <c r="I5222" i="32"/>
  <c r="I5221" i="32"/>
  <c r="I5220" i="32"/>
  <c r="I5219" i="32"/>
  <c r="I5218" i="32"/>
  <c r="I5217" i="32"/>
  <c r="I5216" i="32"/>
  <c r="I5215" i="32"/>
  <c r="I5214" i="32"/>
  <c r="I5213" i="32"/>
  <c r="I5212" i="32"/>
  <c r="I5211" i="32"/>
  <c r="I5209" i="32"/>
  <c r="I5208" i="32"/>
  <c r="I5207" i="32"/>
  <c r="I5206" i="32"/>
  <c r="I5205" i="32"/>
  <c r="I5204" i="32"/>
  <c r="I5203" i="32"/>
  <c r="I5202" i="32"/>
  <c r="I5201" i="32"/>
  <c r="I5200" i="32"/>
  <c r="I5199" i="32"/>
  <c r="I5198" i="32"/>
  <c r="I5197" i="32"/>
  <c r="I5196" i="32"/>
  <c r="I5195" i="32"/>
  <c r="I5194" i="32"/>
  <c r="I5193" i="32"/>
  <c r="I5192" i="32"/>
  <c r="I5191" i="32"/>
  <c r="I5190" i="32"/>
  <c r="I5189" i="32"/>
  <c r="I5188" i="32"/>
  <c r="I5187" i="32"/>
  <c r="I5186" i="32"/>
  <c r="I5185" i="32"/>
  <c r="I5184" i="32"/>
  <c r="I5183" i="32"/>
  <c r="I5182" i="32"/>
  <c r="I5181" i="32"/>
  <c r="I5180" i="32"/>
  <c r="I5179" i="32"/>
  <c r="I5178" i="32"/>
  <c r="I5177" i="32"/>
  <c r="I5176" i="32"/>
  <c r="I5175" i="32"/>
  <c r="I5174" i="32"/>
  <c r="I5173" i="32"/>
  <c r="I5171" i="32"/>
  <c r="I5170" i="32"/>
  <c r="I5169" i="32"/>
  <c r="I5168" i="32"/>
  <c r="I5166" i="32"/>
  <c r="I5165" i="32"/>
  <c r="I5164" i="32"/>
  <c r="I5163" i="32"/>
  <c r="I5162" i="32"/>
  <c r="I5161" i="32"/>
  <c r="I5160" i="32"/>
  <c r="I5159" i="32"/>
  <c r="I5158" i="32"/>
  <c r="I5156" i="32"/>
  <c r="I5155" i="32"/>
  <c r="I5154" i="32"/>
  <c r="I5153" i="32"/>
  <c r="I5152" i="32"/>
  <c r="I5151" i="32"/>
  <c r="I5150" i="32"/>
  <c r="I5149" i="32"/>
  <c r="I5146" i="32"/>
  <c r="I5145" i="32"/>
  <c r="I5144" i="32"/>
  <c r="I5141" i="32"/>
  <c r="I5140" i="32"/>
  <c r="I5139" i="32"/>
  <c r="I5138" i="32"/>
  <c r="I5137" i="32"/>
  <c r="I5136" i="32"/>
  <c r="I5135" i="32"/>
  <c r="I5134" i="32"/>
  <c r="I5133" i="32"/>
  <c r="I5132" i="32"/>
  <c r="I5130" i="32"/>
  <c r="I5129" i="32"/>
  <c r="I5128" i="32"/>
  <c r="I5127" i="32"/>
  <c r="I5126" i="32"/>
  <c r="I5125" i="32"/>
  <c r="I5124" i="32"/>
  <c r="I5123" i="32"/>
  <c r="I5122" i="32"/>
  <c r="I5121" i="32"/>
  <c r="I5120" i="32"/>
  <c r="I5119" i="32"/>
  <c r="I5118" i="32"/>
  <c r="I5117" i="32"/>
  <c r="I5116" i="32"/>
  <c r="I5115" i="32"/>
  <c r="I5114" i="32"/>
  <c r="I5113" i="32"/>
  <c r="I5112" i="32"/>
  <c r="I5111" i="32"/>
  <c r="I5110" i="32"/>
  <c r="I5109" i="32"/>
  <c r="I5108" i="32"/>
  <c r="I5107" i="32"/>
  <c r="I5106" i="32"/>
  <c r="I5105" i="32"/>
  <c r="I5104" i="32"/>
  <c r="I5102" i="32"/>
  <c r="I5101" i="32"/>
  <c r="I5100" i="32"/>
  <c r="I5099" i="32"/>
  <c r="I5098" i="32"/>
  <c r="I5097" i="32"/>
  <c r="I5096" i="32"/>
  <c r="I5095" i="32"/>
  <c r="I5094" i="32"/>
  <c r="I5093" i="32"/>
  <c r="I5092" i="32"/>
  <c r="I5091" i="32"/>
  <c r="I5090" i="32"/>
  <c r="I5089" i="32"/>
  <c r="I5088" i="32"/>
  <c r="I5087" i="32"/>
  <c r="I5086" i="32"/>
  <c r="I5085" i="32"/>
  <c r="I5084" i="32"/>
  <c r="I5083" i="32"/>
  <c r="I5082" i="32"/>
  <c r="I5081" i="32"/>
  <c r="I5080" i="32"/>
  <c r="I5079" i="32"/>
  <c r="I5078" i="32"/>
  <c r="I5077" i="32"/>
  <c r="I5076" i="32"/>
  <c r="I5075" i="32"/>
  <c r="I5074" i="32"/>
  <c r="I5073" i="32"/>
  <c r="I5072" i="32"/>
  <c r="I5071" i="32"/>
  <c r="I5070" i="32"/>
  <c r="I5069" i="32"/>
  <c r="I5068" i="32"/>
  <c r="I5067" i="32"/>
  <c r="I5066" i="32"/>
  <c r="I5065" i="32"/>
  <c r="I5063" i="32"/>
  <c r="I5062" i="32"/>
  <c r="I5061" i="32"/>
  <c r="I5060" i="32"/>
  <c r="I5059" i="32"/>
  <c r="I5058" i="32"/>
  <c r="I5057" i="32"/>
  <c r="I5056" i="32"/>
  <c r="I5055" i="32"/>
  <c r="I5054" i="32"/>
  <c r="I5053" i="32"/>
  <c r="I5052" i="32"/>
  <c r="I6035" i="32"/>
  <c r="I5835" i="32"/>
  <c r="I5050" i="32"/>
  <c r="I5049" i="32"/>
  <c r="I5048" i="32"/>
  <c r="I5712" i="32"/>
  <c r="I5555" i="32"/>
  <c r="I5047" i="32"/>
  <c r="I5046" i="32"/>
  <c r="I5045" i="32"/>
  <c r="I5044" i="32"/>
  <c r="I5043" i="32"/>
  <c r="I5042" i="32"/>
  <c r="I5041" i="32"/>
  <c r="I5040" i="32"/>
  <c r="I5039" i="32"/>
  <c r="I5038" i="32"/>
  <c r="I5037" i="32"/>
  <c r="I5036" i="32"/>
  <c r="I5035" i="32"/>
  <c r="I5034" i="32"/>
  <c r="I5033" i="32"/>
  <c r="I5032" i="32"/>
  <c r="I5031" i="32"/>
  <c r="I5030" i="32"/>
  <c r="I5029" i="32"/>
  <c r="I5028" i="32"/>
  <c r="I5025" i="32"/>
  <c r="I5024" i="32"/>
  <c r="I5023" i="32"/>
  <c r="I5021" i="32"/>
  <c r="I5019" i="32"/>
  <c r="I5018" i="32"/>
  <c r="I5017" i="32"/>
  <c r="I5016" i="32"/>
  <c r="I5015" i="32"/>
  <c r="I5014" i="32"/>
  <c r="I5013" i="32"/>
  <c r="I5011" i="32"/>
  <c r="I5010" i="32"/>
  <c r="I5009" i="32"/>
  <c r="I5008" i="32"/>
  <c r="I5007" i="32"/>
  <c r="I5005" i="32"/>
  <c r="I5004" i="32"/>
  <c r="I5002" i="32"/>
  <c r="I5000" i="32"/>
  <c r="I4999" i="32"/>
  <c r="I4998" i="32"/>
  <c r="I4997" i="32"/>
  <c r="I4996" i="32"/>
  <c r="I4995" i="32"/>
  <c r="I4994" i="32"/>
  <c r="I4993" i="32"/>
  <c r="I4992" i="32"/>
  <c r="I4991" i="32"/>
  <c r="I4990" i="32"/>
  <c r="I4989" i="32"/>
  <c r="I4988" i="32"/>
  <c r="I4987" i="32"/>
  <c r="I4986" i="32"/>
  <c r="I4985" i="32"/>
  <c r="I4984" i="32"/>
  <c r="I4983" i="32"/>
  <c r="I4982" i="32"/>
  <c r="I4981" i="32"/>
  <c r="I4980" i="32"/>
  <c r="I4979" i="32"/>
  <c r="I4978" i="32"/>
  <c r="I4977" i="32"/>
  <c r="I4976" i="32"/>
  <c r="I4975" i="32"/>
  <c r="I4974" i="32"/>
  <c r="I4973" i="32"/>
  <c r="I4972" i="32"/>
  <c r="I4971" i="32"/>
  <c r="I4970" i="32"/>
  <c r="I4969" i="32"/>
  <c r="I4968" i="32"/>
  <c r="I4967" i="32"/>
  <c r="I4966" i="32"/>
  <c r="I4965" i="32"/>
  <c r="I4964" i="32"/>
  <c r="I4963" i="32"/>
  <c r="I4962" i="32"/>
  <c r="I4961" i="32"/>
  <c r="I4960" i="32"/>
  <c r="I4959" i="32"/>
  <c r="I4958" i="32"/>
  <c r="I4957" i="32"/>
  <c r="I4956" i="32"/>
  <c r="I4955" i="32"/>
  <c r="I4954" i="32"/>
  <c r="I4953" i="32"/>
  <c r="I4952" i="32"/>
  <c r="I4951" i="32"/>
  <c r="I4950" i="32"/>
  <c r="I4949" i="32"/>
  <c r="I4948" i="32"/>
  <c r="I4947" i="32"/>
  <c r="I4946" i="32"/>
  <c r="I4945" i="32"/>
  <c r="I4944" i="32"/>
  <c r="I4943" i="32"/>
  <c r="I4942" i="32"/>
  <c r="I4941" i="32"/>
  <c r="I4940" i="32"/>
  <c r="I4939" i="32"/>
  <c r="I4938" i="32"/>
  <c r="I4937" i="32"/>
  <c r="I4936" i="32"/>
  <c r="I4935" i="32"/>
  <c r="I4934" i="32"/>
  <c r="I4933" i="32"/>
  <c r="I4932" i="32"/>
  <c r="I4931" i="32"/>
  <c r="I4930" i="32"/>
  <c r="I4929" i="32"/>
  <c r="I4928" i="32"/>
  <c r="I4927" i="32"/>
  <c r="I4926" i="32"/>
  <c r="I4925" i="32"/>
  <c r="I4924" i="32"/>
  <c r="I4922" i="32"/>
  <c r="I4921" i="32"/>
  <c r="I4920" i="32"/>
  <c r="I4919" i="32"/>
  <c r="I4918" i="32"/>
  <c r="I4917" i="32"/>
  <c r="I4916" i="32"/>
  <c r="I4915" i="32"/>
  <c r="I4914" i="32"/>
  <c r="I4913" i="32"/>
  <c r="I4912" i="32"/>
  <c r="I4911" i="32"/>
  <c r="I4910" i="32"/>
  <c r="I4909" i="32"/>
  <c r="I4908" i="32"/>
  <c r="I4907" i="32"/>
  <c r="I4906" i="32"/>
  <c r="I4905" i="32"/>
  <c r="I4904" i="32"/>
  <c r="I4902" i="32"/>
  <c r="I4901" i="32"/>
  <c r="I4900" i="32"/>
  <c r="I4899" i="32"/>
  <c r="I4898" i="32"/>
  <c r="I4897" i="32"/>
  <c r="I4896" i="32"/>
  <c r="I4895" i="32"/>
  <c r="I4894" i="32"/>
  <c r="I4893" i="32"/>
  <c r="I4892" i="32"/>
  <c r="I4891" i="32"/>
  <c r="I4890" i="32"/>
  <c r="I4889" i="32"/>
  <c r="I4888" i="32"/>
  <c r="I4887" i="32"/>
  <c r="I4886" i="32"/>
  <c r="I4885" i="32"/>
  <c r="I4884" i="32"/>
  <c r="I4883" i="32"/>
  <c r="I4882" i="32"/>
  <c r="I4881" i="32"/>
  <c r="I5491" i="32"/>
  <c r="I4880" i="32"/>
  <c r="I4879" i="32"/>
  <c r="I4878" i="32"/>
  <c r="I4877" i="32"/>
  <c r="I4876" i="32"/>
  <c r="I4875" i="32"/>
  <c r="I4874" i="32"/>
  <c r="I4873" i="32"/>
  <c r="I4872" i="32"/>
  <c r="I4871" i="32"/>
  <c r="I4870" i="32"/>
  <c r="I4869" i="32"/>
  <c r="I4868" i="32"/>
  <c r="I4867" i="32"/>
  <c r="I4866" i="32"/>
  <c r="I4865" i="32"/>
  <c r="I4864" i="32"/>
  <c r="I4863" i="32"/>
  <c r="I4862" i="32"/>
  <c r="I4861" i="32"/>
  <c r="I4859" i="32"/>
  <c r="I4858" i="32"/>
  <c r="I4857" i="32"/>
  <c r="I4856" i="32"/>
  <c r="I4855" i="32"/>
  <c r="I4853" i="32"/>
  <c r="I4852" i="32"/>
  <c r="I4851" i="32"/>
  <c r="I4850" i="32"/>
  <c r="I4849" i="32"/>
  <c r="I4848" i="32"/>
  <c r="I4847" i="32"/>
  <c r="I4846" i="32"/>
  <c r="I4845" i="32"/>
  <c r="I4844" i="32"/>
  <c r="I4843" i="32"/>
  <c r="I4842" i="32"/>
  <c r="I4841" i="32"/>
  <c r="I4840" i="32"/>
  <c r="I4839" i="32"/>
  <c r="I4838" i="32"/>
  <c r="I4837" i="32"/>
  <c r="I4836" i="32"/>
  <c r="I4835" i="32"/>
  <c r="I4834" i="32"/>
  <c r="I4833" i="32"/>
  <c r="I4832" i="32"/>
  <c r="I4831" i="32"/>
  <c r="I4830" i="32"/>
  <c r="I4829" i="32"/>
  <c r="I4828" i="32"/>
  <c r="I4827" i="32"/>
  <c r="I4826" i="32"/>
  <c r="I4825" i="32"/>
  <c r="I4824" i="32"/>
  <c r="I4823" i="32"/>
  <c r="I4822" i="32"/>
  <c r="I4821" i="32"/>
  <c r="I4820" i="32"/>
  <c r="I4819" i="32"/>
  <c r="I4818" i="32"/>
  <c r="I4817" i="32"/>
  <c r="I4816" i="32"/>
  <c r="I4815" i="32"/>
  <c r="I4814" i="32"/>
  <c r="I4813" i="32"/>
  <c r="I4812" i="32"/>
  <c r="I4811" i="32"/>
  <c r="I4810" i="32"/>
  <c r="I4809" i="32"/>
  <c r="I4808" i="32"/>
  <c r="I4807" i="32"/>
  <c r="I4806" i="32"/>
  <c r="I4805" i="32"/>
  <c r="I4804" i="32"/>
  <c r="I4803" i="32"/>
  <c r="I4802" i="32"/>
  <c r="I4801" i="32"/>
  <c r="I4800" i="32"/>
  <c r="I4799" i="32"/>
  <c r="I4798" i="32"/>
  <c r="I4797" i="32"/>
  <c r="I4796" i="32"/>
  <c r="I4795" i="32"/>
  <c r="I4794" i="32"/>
  <c r="I4793" i="32"/>
  <c r="I4792" i="32"/>
  <c r="I4791" i="32"/>
  <c r="I4790" i="32"/>
  <c r="I4789" i="32"/>
  <c r="I4788" i="32"/>
  <c r="I4787" i="32"/>
  <c r="I4786" i="32"/>
  <c r="I4785" i="32"/>
  <c r="I4784" i="32"/>
  <c r="I4783" i="32"/>
  <c r="I4781" i="32"/>
  <c r="I4780" i="32"/>
  <c r="I4779" i="32"/>
  <c r="I4778" i="32"/>
  <c r="I4777" i="32"/>
  <c r="I4776" i="32"/>
  <c r="I4775" i="32"/>
  <c r="I4774" i="32"/>
  <c r="I4773" i="32"/>
  <c r="I4772" i="32"/>
  <c r="I4771" i="32"/>
  <c r="I4770" i="32"/>
  <c r="I4768" i="32"/>
  <c r="I4766" i="32"/>
  <c r="I4765" i="32"/>
  <c r="I4764" i="32"/>
  <c r="I4761" i="32"/>
  <c r="I4760" i="32"/>
  <c r="I4759" i="32"/>
  <c r="I4758" i="32"/>
  <c r="I4756" i="32"/>
  <c r="I4755" i="32"/>
  <c r="I4754" i="32"/>
  <c r="I4753" i="32"/>
  <c r="I4752" i="32"/>
  <c r="I4751" i="32"/>
  <c r="I4750" i="32"/>
  <c r="I4749" i="32"/>
  <c r="I4748" i="32"/>
  <c r="I4747" i="32"/>
  <c r="I4746" i="32"/>
  <c r="I4745" i="32"/>
  <c r="I4744" i="32"/>
  <c r="I4743" i="32"/>
  <c r="I4742" i="32"/>
  <c r="I4741" i="32"/>
  <c r="I4740" i="32"/>
  <c r="I4739" i="32"/>
  <c r="I4738" i="32"/>
  <c r="I4737" i="32"/>
  <c r="I4736" i="32"/>
  <c r="I4735" i="32"/>
  <c r="I4734" i="32"/>
  <c r="I4733" i="32"/>
  <c r="I4732" i="32"/>
  <c r="I4731" i="32"/>
  <c r="I4730" i="32"/>
  <c r="I4729" i="32"/>
  <c r="I4728" i="32"/>
  <c r="I4727" i="32"/>
  <c r="I4726" i="32"/>
  <c r="I4725" i="32"/>
  <c r="I4724" i="32"/>
  <c r="I4723" i="32"/>
  <c r="I4722" i="32"/>
  <c r="I4721" i="32"/>
  <c r="I4720" i="32"/>
  <c r="I4719" i="32"/>
  <c r="I4718" i="32"/>
  <c r="I4717" i="32"/>
  <c r="I4716" i="32"/>
  <c r="I4715" i="32"/>
  <c r="I4714" i="32"/>
  <c r="I4713" i="32"/>
  <c r="I4712" i="32"/>
  <c r="I4711" i="32"/>
  <c r="I4710" i="32"/>
  <c r="I4709" i="32"/>
  <c r="I4708" i="32"/>
  <c r="I4707" i="32"/>
  <c r="I4706" i="32"/>
  <c r="I4705" i="32"/>
  <c r="I4704" i="32"/>
  <c r="I4703" i="32"/>
  <c r="I4702" i="32"/>
  <c r="I4701" i="32"/>
  <c r="I4700" i="32"/>
  <c r="I4699" i="32"/>
  <c r="I4698" i="32"/>
  <c r="I4697" i="32"/>
  <c r="I4696" i="32"/>
  <c r="I4695" i="32"/>
  <c r="I4694" i="32"/>
  <c r="I4693" i="32"/>
  <c r="I4692" i="32"/>
  <c r="I4691" i="32"/>
  <c r="I4690" i="32"/>
  <c r="I4689" i="32"/>
  <c r="I4688" i="32"/>
  <c r="I4687" i="32"/>
  <c r="I4686" i="32"/>
  <c r="I4685" i="32"/>
  <c r="I4684" i="32"/>
  <c r="I4683" i="32"/>
  <c r="I4682" i="32"/>
  <c r="I4681" i="32"/>
  <c r="I4680" i="32"/>
  <c r="I4679" i="32"/>
  <c r="I4678" i="32"/>
  <c r="I4677" i="32"/>
  <c r="I4676" i="32"/>
  <c r="I4675" i="32"/>
  <c r="I4674" i="32"/>
  <c r="I4673" i="32"/>
  <c r="I4672" i="32"/>
  <c r="I4671" i="32"/>
  <c r="I4670" i="32"/>
  <c r="I4669" i="32"/>
  <c r="I4668" i="32"/>
  <c r="I4667" i="32"/>
  <c r="I4666" i="32"/>
  <c r="I4665" i="32"/>
  <c r="I4664" i="32"/>
  <c r="I4663" i="32"/>
  <c r="I4662" i="32"/>
  <c r="I4661" i="32"/>
  <c r="I4660" i="32"/>
  <c r="I4659" i="32"/>
  <c r="I4658" i="32"/>
  <c r="I4657" i="32"/>
  <c r="I4656" i="32"/>
  <c r="I4655" i="32"/>
  <c r="I4654" i="32"/>
  <c r="I4653" i="32"/>
  <c r="I4652" i="32"/>
  <c r="I4651" i="32"/>
  <c r="I4650" i="32"/>
  <c r="I4649" i="32"/>
  <c r="I4648" i="32"/>
  <c r="I4647" i="32"/>
  <c r="I4646" i="32"/>
  <c r="I4645" i="32"/>
  <c r="I4644" i="32"/>
  <c r="I7484" i="32"/>
  <c r="I4643" i="32"/>
  <c r="I4642" i="32"/>
  <c r="I4641" i="32"/>
  <c r="I4640" i="32"/>
  <c r="I4639" i="32"/>
  <c r="I4638" i="32"/>
  <c r="I4637" i="32"/>
  <c r="I4636" i="32"/>
  <c r="I4635" i="32"/>
  <c r="I4634" i="32"/>
  <c r="I4633" i="32"/>
  <c r="I4632" i="32"/>
  <c r="I4631" i="32"/>
  <c r="I4630" i="32"/>
  <c r="I4629" i="32"/>
  <c r="I4628" i="32"/>
  <c r="I4627" i="32"/>
  <c r="I4626" i="32"/>
  <c r="I4625" i="32"/>
  <c r="I4624" i="32"/>
  <c r="I4623" i="32"/>
  <c r="I4622" i="32"/>
  <c r="I4621" i="32"/>
  <c r="I4620" i="32"/>
  <c r="I4619" i="32"/>
  <c r="I4618" i="32"/>
  <c r="I4617" i="32"/>
  <c r="I4616" i="32"/>
  <c r="I4615" i="32"/>
  <c r="I4614" i="32"/>
  <c r="I4613" i="32"/>
  <c r="I4612" i="32"/>
  <c r="I4611" i="32"/>
  <c r="I4610" i="32"/>
  <c r="I4609" i="32"/>
  <c r="I4608" i="32"/>
  <c r="I4607" i="32"/>
  <c r="I4606" i="32"/>
  <c r="I4605" i="32"/>
  <c r="I4604" i="32"/>
  <c r="I4603" i="32"/>
  <c r="I4602" i="32"/>
  <c r="I4601" i="32"/>
  <c r="I4600" i="32"/>
  <c r="I4599" i="32"/>
  <c r="I4598" i="32"/>
  <c r="I4597" i="32"/>
  <c r="I4596" i="32"/>
  <c r="I4595" i="32"/>
  <c r="I4594" i="32"/>
  <c r="I4593" i="32"/>
  <c r="I4592" i="32"/>
  <c r="I4591" i="32"/>
  <c r="I4590" i="32"/>
  <c r="I4589" i="32"/>
  <c r="I4588" i="32"/>
  <c r="I4587" i="32"/>
  <c r="I4585" i="32"/>
  <c r="I4584" i="32"/>
  <c r="I4583" i="32"/>
  <c r="I4582" i="32"/>
  <c r="I4581" i="32"/>
  <c r="I4580" i="32"/>
  <c r="I4579" i="32"/>
  <c r="I5026" i="32"/>
  <c r="I4578" i="32"/>
  <c r="I4860" i="32"/>
  <c r="I4576" i="32"/>
  <c r="I4575" i="32"/>
  <c r="I4574" i="32"/>
  <c r="I4573" i="32"/>
  <c r="I4571" i="32"/>
  <c r="I4570" i="32"/>
  <c r="I4569" i="32"/>
  <c r="I4568" i="32"/>
  <c r="I4567" i="32"/>
  <c r="I4566" i="32"/>
  <c r="I4565" i="32"/>
  <c r="I4564" i="32"/>
  <c r="I4563" i="32"/>
  <c r="I4562" i="32"/>
  <c r="I4561" i="32"/>
  <c r="I4560" i="32"/>
  <c r="I4559" i="32"/>
  <c r="I4558" i="32"/>
  <c r="I4557" i="32"/>
  <c r="I4555" i="32"/>
  <c r="I4554" i="32"/>
  <c r="I4553" i="32"/>
  <c r="I4552" i="32"/>
  <c r="I4551" i="32"/>
  <c r="I4550" i="32"/>
  <c r="I4549" i="32"/>
  <c r="I4548" i="32"/>
  <c r="I4547" i="32"/>
  <c r="I4546" i="32"/>
  <c r="I4545" i="32"/>
  <c r="I4544" i="32"/>
  <c r="I4543" i="32"/>
  <c r="I4542" i="32"/>
  <c r="I4541" i="32"/>
  <c r="I4540" i="32"/>
  <c r="I4539" i="32"/>
  <c r="I4538" i="32"/>
  <c r="I4537" i="32"/>
  <c r="I4536" i="32"/>
  <c r="I4535" i="32"/>
  <c r="I4534" i="32"/>
  <c r="I4533" i="32"/>
  <c r="I4532" i="32"/>
  <c r="I4531" i="32"/>
  <c r="I4530" i="32"/>
  <c r="I4529" i="32"/>
  <c r="I4528" i="32"/>
  <c r="I4527" i="32"/>
  <c r="I4526" i="32"/>
  <c r="I4525" i="32"/>
  <c r="I4524" i="32"/>
  <c r="I4523" i="32"/>
  <c r="I4522" i="32"/>
  <c r="I4521" i="32"/>
  <c r="I4520" i="32"/>
  <c r="I4519" i="32"/>
  <c r="I4518" i="32"/>
  <c r="I4517" i="32"/>
  <c r="I4516" i="32"/>
  <c r="I4515" i="32"/>
  <c r="I4514" i="32"/>
  <c r="I4513" i="32"/>
  <c r="I4512" i="32"/>
  <c r="I4511" i="32"/>
  <c r="I4510" i="32"/>
  <c r="I4509" i="32"/>
  <c r="I4508" i="32"/>
  <c r="I4507" i="32"/>
  <c r="I4506" i="32"/>
  <c r="I4505" i="32"/>
  <c r="I4504" i="32"/>
  <c r="I4503" i="32"/>
  <c r="I4502" i="32"/>
  <c r="I4501" i="32"/>
  <c r="I4500" i="32"/>
  <c r="I4499" i="32"/>
  <c r="I4498" i="32"/>
  <c r="I4497" i="32"/>
  <c r="I4496" i="32"/>
  <c r="I4495" i="32"/>
  <c r="I4494" i="32"/>
  <c r="I4493" i="32"/>
  <c r="I4492" i="32"/>
  <c r="I4491" i="32"/>
  <c r="I4489" i="32"/>
  <c r="I4488" i="32"/>
  <c r="I4487" i="32"/>
  <c r="I4486" i="32"/>
  <c r="I4485" i="32"/>
  <c r="I4484" i="32"/>
  <c r="I4483" i="32"/>
  <c r="I4482" i="32"/>
  <c r="I4481" i="32"/>
  <c r="I4480" i="32"/>
  <c r="I4479" i="32"/>
  <c r="I4478" i="32"/>
  <c r="I4477" i="32"/>
  <c r="I4476" i="32"/>
  <c r="I4475" i="32"/>
  <c r="I4474" i="32"/>
  <c r="I4473" i="32"/>
  <c r="I4472" i="32"/>
  <c r="I4471" i="32"/>
  <c r="I4470" i="32"/>
  <c r="I4469" i="32"/>
  <c r="I4468" i="32"/>
  <c r="I4467" i="32"/>
  <c r="I4466" i="32"/>
  <c r="I4465" i="32"/>
  <c r="I4464" i="32"/>
  <c r="I4463" i="32"/>
  <c r="I4462" i="32"/>
  <c r="I4461" i="32"/>
  <c r="I4460" i="32"/>
  <c r="I4459" i="32"/>
  <c r="I4458" i="32"/>
  <c r="I4457" i="32"/>
  <c r="I4456" i="32"/>
  <c r="I4455" i="32"/>
  <c r="I4454" i="32"/>
  <c r="I4453" i="32"/>
  <c r="I4452" i="32"/>
  <c r="I4451" i="32"/>
  <c r="I4450" i="32"/>
  <c r="I4449" i="32"/>
  <c r="I4448" i="32"/>
  <c r="I4447" i="32"/>
  <c r="I4446" i="32"/>
  <c r="I4445" i="32"/>
  <c r="I4444" i="32"/>
  <c r="I4443" i="32"/>
  <c r="I4442" i="32"/>
  <c r="I4441" i="32"/>
  <c r="I4440" i="32"/>
  <c r="I4439" i="32"/>
  <c r="I4438" i="32"/>
  <c r="I4437" i="32"/>
  <c r="I4436" i="32"/>
  <c r="I4435" i="32"/>
  <c r="I4434" i="32"/>
  <c r="I4433" i="32"/>
  <c r="I4432" i="32"/>
  <c r="I4431" i="32"/>
  <c r="I4430" i="32"/>
  <c r="I4429" i="32"/>
  <c r="I4428" i="32"/>
  <c r="I4556" i="32"/>
  <c r="I4427" i="32"/>
  <c r="I4426" i="32"/>
  <c r="I4425" i="32"/>
  <c r="I4424" i="32"/>
  <c r="I4423" i="32"/>
  <c r="I4422" i="32"/>
  <c r="I4421" i="32"/>
  <c r="I4420" i="32"/>
  <c r="I4419" i="32"/>
  <c r="I4418" i="32"/>
  <c r="I4417" i="32"/>
  <c r="I4416" i="32"/>
  <c r="I4415" i="32"/>
  <c r="I4414" i="32"/>
  <c r="I4413" i="32"/>
  <c r="I4412" i="32"/>
  <c r="I4411" i="32"/>
  <c r="I4410" i="32"/>
  <c r="I4409" i="32"/>
  <c r="I4408" i="32"/>
  <c r="I4407" i="32"/>
  <c r="I4406" i="32"/>
  <c r="I4405" i="32"/>
  <c r="I4403" i="32"/>
  <c r="I4402" i="32"/>
  <c r="I4401" i="32"/>
  <c r="I4400" i="32"/>
  <c r="I4399" i="32"/>
  <c r="I4398" i="32"/>
  <c r="I4397" i="32"/>
  <c r="I4396" i="32"/>
  <c r="I4395" i="32"/>
  <c r="I4394" i="32"/>
  <c r="I4393" i="32"/>
  <c r="I4392" i="32"/>
  <c r="I4391" i="32"/>
  <c r="I4390" i="32"/>
  <c r="I4389" i="32"/>
  <c r="I4388" i="32"/>
  <c r="I4387" i="32"/>
  <c r="I4386" i="32"/>
  <c r="I4385" i="32"/>
  <c r="I4384" i="32"/>
  <c r="I4383" i="32"/>
  <c r="I4382" i="32"/>
  <c r="I4381" i="32"/>
  <c r="I4380" i="32"/>
  <c r="I4379" i="32"/>
  <c r="I4378" i="32"/>
  <c r="I4376" i="32"/>
  <c r="I4375" i="32"/>
  <c r="I4374" i="32"/>
  <c r="I4373" i="32"/>
  <c r="I4372" i="32"/>
  <c r="I4371" i="32"/>
  <c r="I4370" i="32"/>
  <c r="I4369" i="32"/>
  <c r="I4368" i="32"/>
  <c r="I4367" i="32"/>
  <c r="I4366" i="32"/>
  <c r="I4365" i="32"/>
  <c r="I4363" i="32"/>
  <c r="I4362" i="32"/>
  <c r="I4361" i="32"/>
  <c r="I4360" i="32"/>
  <c r="I4359" i="32"/>
  <c r="I4358" i="32"/>
  <c r="I4357" i="32"/>
  <c r="I4356" i="32"/>
  <c r="I4355" i="32"/>
  <c r="I4354" i="32"/>
  <c r="I4353" i="32"/>
  <c r="I4352" i="32"/>
  <c r="I4351" i="32"/>
  <c r="I4350" i="32"/>
  <c r="I4349" i="32"/>
  <c r="I4348" i="32"/>
  <c r="I4347" i="32"/>
  <c r="I4346" i="32"/>
  <c r="I4345" i="32"/>
  <c r="I4344" i="32"/>
  <c r="I4343" i="32"/>
  <c r="I4342" i="32"/>
  <c r="I4341" i="32"/>
  <c r="I4340" i="32"/>
  <c r="I4339" i="32"/>
  <c r="I4338" i="32"/>
  <c r="I4337" i="32"/>
  <c r="I4336" i="32"/>
  <c r="I4335" i="32"/>
  <c r="I4334" i="32"/>
  <c r="I4333" i="32"/>
  <c r="I4332" i="32"/>
  <c r="I4331" i="32"/>
  <c r="I4330" i="32"/>
  <c r="I4329" i="32"/>
  <c r="I4328" i="32"/>
  <c r="I4327" i="32"/>
  <c r="I4326" i="32"/>
  <c r="I4325" i="32"/>
  <c r="I4324" i="32"/>
  <c r="I4323" i="32"/>
  <c r="I4322" i="32"/>
  <c r="I4321" i="32"/>
  <c r="I4320" i="32"/>
  <c r="I4319" i="32"/>
  <c r="I4318" i="32"/>
  <c r="I4317" i="32"/>
  <c r="I4316" i="32"/>
  <c r="I4315" i="32"/>
  <c r="I4314" i="32"/>
  <c r="I4313" i="32"/>
  <c r="I4312" i="32"/>
  <c r="I4311" i="32"/>
  <c r="I4310" i="32"/>
  <c r="I4309" i="32"/>
  <c r="I4308" i="32"/>
  <c r="I4307" i="32"/>
  <c r="I4306" i="32"/>
  <c r="I4305" i="32"/>
  <c r="I4304" i="32"/>
  <c r="I4303" i="32"/>
  <c r="I4302" i="32"/>
  <c r="I4301" i="32"/>
  <c r="I4300" i="32"/>
  <c r="I4299" i="32"/>
  <c r="I4298" i="32"/>
  <c r="I4297" i="32"/>
  <c r="I4296" i="32"/>
  <c r="I4295" i="32"/>
  <c r="I4294" i="32"/>
  <c r="I4293" i="32"/>
  <c r="I4292" i="32"/>
  <c r="I4291" i="32"/>
  <c r="I4288" i="32"/>
  <c r="I4287" i="32"/>
  <c r="I4286" i="32"/>
  <c r="I4285" i="32"/>
  <c r="I4284" i="32"/>
  <c r="I4283" i="32"/>
  <c r="I4282" i="32"/>
  <c r="I4281" i="32"/>
  <c r="I4280" i="32"/>
  <c r="I4279" i="32"/>
  <c r="I4278" i="32"/>
  <c r="I4277" i="32"/>
  <c r="I4276" i="32"/>
  <c r="I4275" i="32"/>
  <c r="I4274" i="32"/>
  <c r="I4273" i="32"/>
  <c r="I4272" i="32"/>
  <c r="I4271" i="32"/>
  <c r="I4270" i="32"/>
  <c r="I4269" i="32"/>
  <c r="I4268" i="32"/>
  <c r="I4267" i="32"/>
  <c r="I4266" i="32"/>
  <c r="I4265" i="32"/>
  <c r="I4264" i="32"/>
  <c r="I4263" i="32"/>
  <c r="I4262" i="32"/>
  <c r="I4261" i="32"/>
  <c r="I4260" i="32"/>
  <c r="I4259" i="32"/>
  <c r="I4258" i="32"/>
  <c r="I4257" i="32"/>
  <c r="I4256" i="32"/>
  <c r="I4255" i="32"/>
  <c r="I4254" i="32"/>
  <c r="I4253" i="32"/>
  <c r="I4252" i="32"/>
  <c r="I4251" i="32"/>
  <c r="I4250" i="32"/>
  <c r="I4249" i="32"/>
  <c r="I4248" i="32"/>
  <c r="I4247" i="32"/>
  <c r="I4246" i="32"/>
  <c r="I4245" i="32"/>
  <c r="I4244" i="32"/>
  <c r="I4243" i="32"/>
  <c r="I4242" i="32"/>
  <c r="I4241" i="32"/>
  <c r="I4240" i="32"/>
  <c r="I4239" i="32"/>
  <c r="I4238" i="32"/>
  <c r="I4237" i="32"/>
  <c r="I4236" i="32"/>
  <c r="I4235" i="32"/>
  <c r="I4234" i="32"/>
  <c r="I4233" i="32"/>
  <c r="I4232" i="32"/>
  <c r="I4231" i="32"/>
  <c r="I4230" i="32"/>
  <c r="I4229" i="32"/>
  <c r="I4228" i="32"/>
  <c r="I4227" i="32"/>
  <c r="I4226" i="32"/>
  <c r="I4225" i="32"/>
  <c r="I4224" i="32"/>
  <c r="I4223" i="32"/>
  <c r="I4222" i="32"/>
  <c r="I4221" i="32"/>
  <c r="I4220" i="32"/>
  <c r="I4219" i="32"/>
  <c r="I4218" i="32"/>
  <c r="I4217" i="32"/>
  <c r="I4216" i="32"/>
  <c r="I4215" i="32"/>
  <c r="I4214" i="32"/>
  <c r="I4213" i="32"/>
  <c r="I4212" i="32"/>
  <c r="I4211" i="32"/>
  <c r="I4210" i="32"/>
  <c r="I4209" i="32"/>
  <c r="I4208" i="32"/>
  <c r="I4207" i="32"/>
  <c r="I4206" i="32"/>
  <c r="I4205" i="32"/>
  <c r="I4204" i="32"/>
  <c r="I4203" i="32"/>
  <c r="I4202" i="32"/>
  <c r="I4201" i="32"/>
  <c r="I4200" i="32"/>
  <c r="I4199" i="32"/>
  <c r="I4198" i="32"/>
  <c r="I4197" i="32"/>
  <c r="I4196" i="32"/>
  <c r="I4195" i="32"/>
  <c r="I4194" i="32"/>
  <c r="I4193" i="32"/>
  <c r="I4192" i="32"/>
  <c r="I4191" i="32"/>
  <c r="I4190" i="32"/>
  <c r="I4404" i="32"/>
  <c r="I4189" i="32"/>
  <c r="I4188" i="32"/>
  <c r="I4187" i="32"/>
  <c r="I4186" i="32"/>
  <c r="I4185" i="32"/>
  <c r="I4184" i="32"/>
  <c r="I4183" i="32"/>
  <c r="I4182" i="32"/>
  <c r="I4181" i="32"/>
  <c r="I4180" i="32"/>
  <c r="I4179" i="32"/>
  <c r="I4178" i="32"/>
  <c r="I4177" i="32"/>
  <c r="I4176" i="32"/>
  <c r="I4175" i="32"/>
  <c r="I4174" i="32"/>
  <c r="I4172" i="32"/>
  <c r="I4171" i="32"/>
  <c r="I4170" i="32"/>
  <c r="I4169" i="32"/>
  <c r="I4168" i="32"/>
  <c r="I4167" i="32"/>
  <c r="I4166" i="32"/>
  <c r="I4165" i="32"/>
  <c r="I4164" i="32"/>
  <c r="I4163" i="32"/>
  <c r="I4162" i="32"/>
  <c r="I4161" i="32"/>
  <c r="I4160" i="32"/>
  <c r="I4159" i="32"/>
  <c r="I4158" i="32"/>
  <c r="I4157" i="32"/>
  <c r="I4156" i="32"/>
  <c r="I4155" i="32"/>
  <c r="I4154" i="32"/>
  <c r="I4153" i="32"/>
  <c r="I4152" i="32"/>
  <c r="I4151" i="32"/>
  <c r="I4150" i="32"/>
  <c r="I4149" i="32"/>
  <c r="I4148" i="32"/>
  <c r="I4147" i="32"/>
  <c r="I4146" i="32"/>
  <c r="I4145" i="32"/>
  <c r="I4144" i="32"/>
  <c r="I4143" i="32"/>
  <c r="I4142" i="32"/>
  <c r="I4141" i="32"/>
  <c r="I4140" i="32"/>
  <c r="I4139" i="32"/>
  <c r="I4138" i="32"/>
  <c r="I4137" i="32"/>
  <c r="I4136" i="32"/>
  <c r="I4135" i="32"/>
  <c r="I4134" i="32"/>
  <c r="I4133" i="32"/>
  <c r="I4132" i="32"/>
  <c r="I4131" i="32"/>
  <c r="I4130" i="32"/>
  <c r="I4129" i="32"/>
  <c r="I4128" i="32"/>
  <c r="I4127" i="32"/>
  <c r="I4126" i="32"/>
  <c r="I4125" i="32"/>
  <c r="I4124" i="32"/>
  <c r="I4123" i="32"/>
  <c r="I4122" i="32"/>
  <c r="I4121" i="32"/>
  <c r="I4120" i="32"/>
  <c r="I4119" i="32"/>
  <c r="I4118" i="32"/>
  <c r="I4117" i="32"/>
  <c r="I4116" i="32"/>
  <c r="I4115" i="32"/>
  <c r="I4114" i="32"/>
  <c r="I4113" i="32"/>
  <c r="I4112" i="32"/>
  <c r="I4111" i="32"/>
  <c r="I4110" i="32"/>
  <c r="I4109" i="32"/>
  <c r="I4108" i="32"/>
  <c r="I4107" i="32"/>
  <c r="I4106" i="32"/>
  <c r="I4105" i="32"/>
  <c r="I4104" i="32"/>
  <c r="I4103" i="32"/>
  <c r="I4102" i="32"/>
  <c r="I4101" i="32"/>
  <c r="I4100" i="32"/>
  <c r="I4099" i="32"/>
  <c r="I4098" i="32"/>
  <c r="I4097" i="32"/>
  <c r="I4096" i="32"/>
  <c r="I4095" i="32"/>
  <c r="I4094" i="32"/>
  <c r="I4093" i="32"/>
  <c r="I4092" i="32"/>
  <c r="I4091" i="32"/>
  <c r="I4090" i="32"/>
  <c r="I4089" i="32"/>
  <c r="I4088" i="32"/>
  <c r="I4087" i="32"/>
  <c r="I4086" i="32"/>
  <c r="I4085" i="32"/>
  <c r="I4084" i="32"/>
  <c r="I4083" i="32"/>
  <c r="I4082" i="32"/>
  <c r="I4081" i="32"/>
  <c r="I4080" i="32"/>
  <c r="I4079" i="32"/>
  <c r="I4078" i="32"/>
  <c r="I4077" i="32"/>
  <c r="I4076" i="32"/>
  <c r="I4075" i="32"/>
  <c r="I4074" i="32"/>
  <c r="I4073" i="32"/>
  <c r="I4072" i="32"/>
  <c r="I4071" i="32"/>
  <c r="I4070" i="32"/>
  <c r="I4069" i="32"/>
  <c r="I4068" i="32"/>
  <c r="I4067" i="32"/>
  <c r="I4066" i="32"/>
  <c r="I4065" i="32"/>
  <c r="I4064" i="32"/>
  <c r="I4063" i="32"/>
  <c r="I4062" i="32"/>
  <c r="I4061" i="32"/>
  <c r="I4060" i="32"/>
  <c r="I4059" i="32"/>
  <c r="I4058" i="32"/>
  <c r="I4057" i="32"/>
  <c r="I4056" i="32"/>
  <c r="I4055" i="32"/>
  <c r="I4054" i="32"/>
  <c r="I4053" i="32"/>
  <c r="I4052" i="32"/>
  <c r="I4051" i="32"/>
  <c r="I4050" i="32"/>
  <c r="I4048" i="32"/>
  <c r="I4047" i="32"/>
  <c r="I4046" i="32"/>
  <c r="I4045" i="32"/>
  <c r="I4044" i="32"/>
  <c r="I4043" i="32"/>
  <c r="I4042" i="32"/>
  <c r="I4041" i="32"/>
  <c r="I4040" i="32"/>
  <c r="I4039" i="32"/>
  <c r="I4038" i="32"/>
  <c r="I4037" i="32"/>
  <c r="I4036" i="32"/>
  <c r="I4035" i="32"/>
  <c r="I4034" i="32"/>
  <c r="I4033" i="32"/>
  <c r="I4032" i="32"/>
  <c r="I4031" i="32"/>
  <c r="I4030" i="32"/>
  <c r="I4029" i="32"/>
  <c r="I4028" i="32"/>
  <c r="I4027" i="32"/>
  <c r="I4026" i="32"/>
  <c r="I4025" i="32"/>
  <c r="I4024" i="32"/>
  <c r="I4023" i="32"/>
  <c r="I4022" i="32"/>
  <c r="I4021" i="32"/>
  <c r="I4020" i="32"/>
  <c r="I4019" i="32"/>
  <c r="I4018" i="32"/>
  <c r="I4017" i="32"/>
  <c r="I4016" i="32"/>
  <c r="I4015" i="32"/>
  <c r="I4014" i="32"/>
  <c r="I4013" i="32"/>
  <c r="I4012" i="32"/>
  <c r="I4011" i="32"/>
  <c r="I4010" i="32"/>
  <c r="I4009" i="32"/>
  <c r="I4008" i="32"/>
  <c r="I4007" i="32"/>
  <c r="I4006" i="32"/>
  <c r="I4005" i="32"/>
  <c r="I4004" i="32"/>
  <c r="I4003" i="32"/>
  <c r="I4002" i="32"/>
  <c r="I4001" i="32"/>
  <c r="I4000" i="32"/>
  <c r="I3999" i="32"/>
  <c r="I3998" i="32"/>
  <c r="I3997" i="32"/>
  <c r="I3996" i="32"/>
  <c r="I3995" i="32"/>
  <c r="I3994" i="32"/>
  <c r="I3993" i="32"/>
  <c r="I3992" i="32"/>
  <c r="I3991" i="32"/>
  <c r="I3990" i="32"/>
  <c r="I3989" i="32"/>
  <c r="I3988" i="32"/>
  <c r="I3987" i="32"/>
  <c r="I3986" i="32"/>
  <c r="I3985" i="32"/>
  <c r="I3984" i="32"/>
  <c r="I3983" i="32"/>
  <c r="I3982" i="32"/>
  <c r="I3981" i="32"/>
  <c r="I3980" i="32"/>
  <c r="I3979" i="32"/>
  <c r="I3978" i="32"/>
  <c r="I3977" i="32"/>
  <c r="I3976" i="32"/>
  <c r="I3975" i="32"/>
  <c r="I3974" i="32"/>
  <c r="I3973" i="32"/>
  <c r="I3972" i="32"/>
  <c r="I3971" i="32"/>
  <c r="I3970" i="32"/>
  <c r="I3969" i="32"/>
  <c r="I3968" i="32"/>
  <c r="I3967" i="32"/>
  <c r="I3966" i="32"/>
  <c r="I3965" i="32"/>
  <c r="I3964" i="32"/>
  <c r="I3963" i="32"/>
  <c r="I3962" i="32"/>
  <c r="I3961" i="32"/>
  <c r="I3960" i="32"/>
  <c r="I3959" i="32"/>
  <c r="I3957" i="32"/>
  <c r="I3956" i="32"/>
  <c r="I3954" i="32"/>
  <c r="I3953" i="32"/>
  <c r="I3952" i="32"/>
  <c r="I3951" i="32"/>
  <c r="I3950" i="32"/>
  <c r="I3949" i="32"/>
  <c r="I3948" i="32"/>
  <c r="I3947" i="32"/>
  <c r="I3946" i="32"/>
  <c r="I3945" i="32"/>
  <c r="I3944" i="32"/>
  <c r="I3943" i="32"/>
  <c r="I3942" i="32"/>
  <c r="I3941" i="32"/>
  <c r="I3940" i="32"/>
  <c r="I3939" i="32"/>
  <c r="I3938" i="32"/>
  <c r="I3937" i="32"/>
  <c r="I3936" i="32"/>
  <c r="I3935" i="32"/>
  <c r="I3934" i="32"/>
  <c r="I3933" i="32"/>
  <c r="I3932" i="32"/>
  <c r="I3931" i="32"/>
  <c r="I3930" i="32"/>
  <c r="I3928" i="32"/>
  <c r="I3927" i="32"/>
  <c r="I3926" i="32"/>
  <c r="I3925" i="32"/>
  <c r="I3924" i="32"/>
  <c r="I3923" i="32"/>
  <c r="I3922" i="32"/>
  <c r="I3921" i="32"/>
  <c r="I3920" i="32"/>
  <c r="I3919" i="32"/>
  <c r="I3918" i="32"/>
  <c r="I3917" i="32"/>
  <c r="I3915" i="32"/>
  <c r="I3914" i="32"/>
  <c r="I3913" i="32"/>
  <c r="I3912" i="32"/>
  <c r="I3911" i="32"/>
  <c r="I3910" i="32"/>
  <c r="I3909" i="32"/>
  <c r="I3908" i="32"/>
  <c r="I3907" i="32"/>
  <c r="I3906" i="32"/>
  <c r="I3905" i="32"/>
  <c r="I3904" i="32"/>
  <c r="I3903" i="32"/>
  <c r="I3902" i="32"/>
  <c r="I3901" i="32"/>
  <c r="I3900" i="32"/>
  <c r="I3899" i="32"/>
  <c r="I3898" i="32"/>
  <c r="I3897" i="32"/>
  <c r="I3896" i="32"/>
  <c r="I3895" i="32"/>
  <c r="I3894" i="32"/>
  <c r="I3893" i="32"/>
  <c r="I3892" i="32"/>
  <c r="I3891" i="32"/>
  <c r="I3890" i="32"/>
  <c r="I3889" i="32"/>
  <c r="I3888" i="32"/>
  <c r="I3887" i="32"/>
  <c r="I3886" i="32"/>
  <c r="I3885" i="32"/>
  <c r="I3884" i="32"/>
  <c r="I3883" i="32"/>
  <c r="I3882" i="32"/>
  <c r="I3881" i="32"/>
  <c r="I3880" i="32"/>
  <c r="I3879" i="32"/>
  <c r="I3878" i="32"/>
  <c r="I3877" i="32"/>
  <c r="I3876" i="32"/>
  <c r="I3875" i="32"/>
  <c r="I3874" i="32"/>
  <c r="I3873" i="32"/>
  <c r="I3872" i="32"/>
  <c r="I3871" i="32"/>
  <c r="I3870" i="32"/>
  <c r="I3869" i="32"/>
  <c r="I3868" i="32"/>
  <c r="I3867" i="32"/>
  <c r="I3866" i="32"/>
  <c r="I3865" i="32"/>
  <c r="I3864" i="32"/>
  <c r="I3863" i="32"/>
  <c r="I3862" i="32"/>
  <c r="I3861" i="32"/>
  <c r="I3860" i="32"/>
  <c r="I3859" i="32"/>
  <c r="I3858" i="32"/>
  <c r="I3857" i="32"/>
  <c r="I3856" i="32"/>
  <c r="I3855" i="32"/>
  <c r="I3854" i="32"/>
  <c r="I3853" i="32"/>
  <c r="I3852" i="32"/>
  <c r="I3851" i="32"/>
  <c r="I3850" i="32"/>
  <c r="I3849" i="32"/>
  <c r="I3848" i="32"/>
  <c r="I3847" i="32"/>
  <c r="I3846" i="32"/>
  <c r="I3845" i="32"/>
  <c r="I3844" i="32"/>
  <c r="I3843" i="32"/>
  <c r="I3842" i="32"/>
  <c r="I3841" i="32"/>
  <c r="I3840" i="32"/>
  <c r="I3839" i="32"/>
  <c r="I3838" i="32"/>
  <c r="I3837" i="32"/>
  <c r="I3836" i="32"/>
  <c r="I3835" i="32"/>
  <c r="I3834" i="32"/>
  <c r="I3833" i="32"/>
  <c r="I3832" i="32"/>
  <c r="I3831" i="32"/>
  <c r="I3830" i="32"/>
  <c r="I3829" i="32"/>
  <c r="I3828" i="32"/>
  <c r="I3827" i="32"/>
  <c r="I3826" i="32"/>
  <c r="I3825" i="32"/>
  <c r="I3824" i="32"/>
  <c r="I3823" i="32"/>
  <c r="I3822" i="32"/>
  <c r="I3821" i="32"/>
  <c r="I3820" i="32"/>
  <c r="I3819" i="32"/>
  <c r="I3818" i="32"/>
  <c r="I3817" i="32"/>
  <c r="I3816" i="32"/>
  <c r="I3815" i="32"/>
  <c r="I3814" i="32"/>
  <c r="I3813" i="32"/>
  <c r="I3812" i="32"/>
  <c r="I3811" i="32"/>
  <c r="I3810" i="32"/>
  <c r="I3809" i="32"/>
  <c r="I3808" i="32"/>
  <c r="I3807" i="32"/>
  <c r="I3806" i="32"/>
  <c r="I3805" i="32"/>
  <c r="I3804" i="32"/>
  <c r="I3803" i="32"/>
  <c r="I3802" i="32"/>
  <c r="I3801" i="32"/>
  <c r="I3800" i="32"/>
  <c r="I3799" i="32"/>
  <c r="I3798" i="32"/>
  <c r="I3797" i="32"/>
  <c r="I3796" i="32"/>
  <c r="I3795" i="32"/>
  <c r="I3794" i="32"/>
  <c r="I3793" i="32"/>
  <c r="I3792" i="32"/>
  <c r="I3791" i="32"/>
  <c r="I3790" i="32"/>
  <c r="I3789" i="32"/>
  <c r="I3788" i="32"/>
  <c r="I3787" i="32"/>
  <c r="I3786" i="32"/>
  <c r="I3785" i="32"/>
  <c r="I3784" i="32"/>
  <c r="I3783" i="32"/>
  <c r="I3782" i="32"/>
  <c r="I3781" i="32"/>
  <c r="I3780" i="32"/>
  <c r="I3779" i="32"/>
  <c r="I3778" i="32"/>
  <c r="I3777" i="32"/>
  <c r="I3776" i="32"/>
  <c r="I3775" i="32"/>
  <c r="I3774" i="32"/>
  <c r="I3773" i="32"/>
  <c r="I3772" i="32"/>
  <c r="I3771" i="32"/>
  <c r="I3770" i="32"/>
  <c r="I3769" i="32"/>
  <c r="I3768" i="32"/>
  <c r="I3767" i="32"/>
  <c r="I3766" i="32"/>
  <c r="I3765" i="32"/>
  <c r="I3764" i="32"/>
  <c r="I3763" i="32"/>
  <c r="I3762" i="32"/>
  <c r="I3761" i="32"/>
  <c r="I3760" i="32"/>
  <c r="I3759" i="32"/>
  <c r="I3758" i="32"/>
  <c r="I3757" i="32"/>
  <c r="I3756" i="32"/>
  <c r="I3755" i="32"/>
  <c r="I3754" i="32"/>
  <c r="I3753" i="32"/>
  <c r="I3752" i="32"/>
  <c r="I3751" i="32"/>
  <c r="I3750" i="32"/>
  <c r="I3749" i="32"/>
  <c r="I3748" i="32"/>
  <c r="I3747" i="32"/>
  <c r="I3746" i="32"/>
  <c r="I3745" i="32"/>
  <c r="I3744" i="32"/>
  <c r="I3743" i="32"/>
  <c r="I3742" i="32"/>
  <c r="I3741" i="32"/>
  <c r="I3740" i="32"/>
  <c r="I3739" i="32"/>
  <c r="I3738" i="32"/>
  <c r="I3737" i="32"/>
  <c r="I3736" i="32"/>
  <c r="I3735" i="32"/>
  <c r="I3734" i="32"/>
  <c r="I3733" i="32"/>
  <c r="I3732" i="32"/>
  <c r="I3731" i="32"/>
  <c r="I3730" i="32"/>
  <c r="I3729" i="32"/>
  <c r="I3728" i="32"/>
  <c r="I3727" i="32"/>
  <c r="I3726" i="32"/>
  <c r="I3725" i="32"/>
  <c r="I3724" i="32"/>
  <c r="I3723" i="32"/>
  <c r="I3722" i="32"/>
  <c r="I3721" i="32"/>
  <c r="I3720" i="32"/>
  <c r="I3719" i="32"/>
  <c r="I3718" i="32"/>
  <c r="I3717" i="32"/>
  <c r="I3716" i="32"/>
  <c r="I3715" i="32"/>
  <c r="I3714" i="32"/>
  <c r="I3713" i="32"/>
  <c r="I3712" i="32"/>
  <c r="I3711" i="32"/>
  <c r="I3710" i="32"/>
  <c r="I3709" i="32"/>
  <c r="I3708" i="32"/>
  <c r="I3707" i="32"/>
  <c r="I3706" i="32"/>
  <c r="I3705" i="32"/>
  <c r="I3704" i="32"/>
  <c r="I3703" i="32"/>
  <c r="I3702" i="32"/>
  <c r="I3701" i="32"/>
  <c r="I3700" i="32"/>
  <c r="I3699" i="32"/>
  <c r="I3698" i="32"/>
  <c r="I3697" i="32"/>
  <c r="I3696" i="32"/>
  <c r="I3695" i="32"/>
  <c r="I3694" i="32"/>
  <c r="I3693" i="32"/>
  <c r="I3692" i="32"/>
  <c r="I3691" i="32"/>
  <c r="I3690" i="32"/>
  <c r="I3689" i="32"/>
  <c r="I3688" i="32"/>
  <c r="I3687" i="32"/>
  <c r="I3686" i="32"/>
  <c r="I3685" i="32"/>
  <c r="I3684" i="32"/>
  <c r="I4173" i="32"/>
  <c r="I3683" i="32"/>
  <c r="I3682" i="32"/>
  <c r="I3681" i="32"/>
  <c r="I3680" i="32"/>
  <c r="I3679" i="32"/>
  <c r="I3678" i="32"/>
  <c r="I3677" i="32"/>
  <c r="I3676" i="32"/>
  <c r="I3675" i="32"/>
  <c r="I3674" i="32"/>
  <c r="I3673" i="32"/>
  <c r="I3672" i="32"/>
  <c r="I3671" i="32"/>
  <c r="I3670" i="32"/>
  <c r="I3669" i="32"/>
  <c r="I3668" i="32"/>
  <c r="I3667" i="32"/>
  <c r="I3666" i="32"/>
  <c r="I3665" i="32"/>
  <c r="I3664" i="32"/>
  <c r="I3663" i="32"/>
  <c r="I3662" i="32"/>
  <c r="I3660" i="32"/>
  <c r="I3659" i="32"/>
  <c r="I3658" i="32"/>
  <c r="I3657" i="32"/>
  <c r="I3656" i="32"/>
  <c r="I3655" i="32"/>
  <c r="I3654" i="32"/>
  <c r="I3653" i="32"/>
  <c r="I3652" i="32"/>
  <c r="I3651" i="32"/>
  <c r="I3650" i="32"/>
  <c r="I3649" i="32"/>
  <c r="I3648" i="32"/>
  <c r="I3647" i="32"/>
  <c r="I3646" i="32"/>
  <c r="I3645" i="32"/>
  <c r="I3644" i="32"/>
  <c r="I3643" i="32"/>
  <c r="I3642" i="32"/>
  <c r="I3641" i="32"/>
  <c r="I3640" i="32"/>
  <c r="I3639" i="32"/>
  <c r="I3638" i="32"/>
  <c r="I3637" i="32"/>
  <c r="I3636" i="32"/>
  <c r="I3635" i="32"/>
  <c r="I3634" i="32"/>
  <c r="I3633" i="32"/>
  <c r="I3632" i="32"/>
  <c r="I3631" i="32"/>
  <c r="I3630" i="32"/>
  <c r="I3629" i="32"/>
  <c r="I3628" i="32"/>
  <c r="I3627" i="32"/>
  <c r="I3626" i="32"/>
  <c r="I3625" i="32"/>
  <c r="I3624" i="32"/>
  <c r="I3623" i="32"/>
  <c r="I3622" i="32"/>
  <c r="I3621" i="32"/>
  <c r="I3620" i="32"/>
  <c r="I3619" i="32"/>
  <c r="I3618" i="32"/>
  <c r="I3617" i="32"/>
  <c r="I3616" i="32"/>
  <c r="I3615" i="32"/>
  <c r="I3614" i="32"/>
  <c r="I3613" i="32"/>
  <c r="I3612" i="32"/>
  <c r="I3611" i="32"/>
  <c r="I3610" i="32"/>
  <c r="I3609" i="32"/>
  <c r="I3608" i="32"/>
  <c r="I3607" i="32"/>
  <c r="I3606" i="32"/>
  <c r="I3605" i="32"/>
  <c r="I3604" i="32"/>
  <c r="I3603" i="32"/>
  <c r="I3602" i="32"/>
  <c r="I3601" i="32"/>
  <c r="I3600" i="32"/>
  <c r="I3599" i="32"/>
  <c r="I3598" i="32"/>
  <c r="I3597" i="32"/>
  <c r="I3596" i="32"/>
  <c r="I3595" i="32"/>
  <c r="I3594" i="32"/>
  <c r="I3593" i="32"/>
  <c r="I3592" i="32"/>
  <c r="I3591" i="32"/>
  <c r="I3590" i="32"/>
  <c r="I3589" i="32"/>
  <c r="I3588" i="32"/>
  <c r="I3587" i="32"/>
  <c r="I3586" i="32"/>
  <c r="I3585" i="32"/>
  <c r="I3584" i="32"/>
  <c r="I3583" i="32"/>
  <c r="I3582" i="32"/>
  <c r="I3581" i="32"/>
  <c r="I3580" i="32"/>
  <c r="I3579" i="32"/>
  <c r="I3578" i="32"/>
  <c r="I3577" i="32"/>
  <c r="I3576" i="32"/>
  <c r="I3575" i="32"/>
  <c r="I3574" i="32"/>
  <c r="I3573" i="32"/>
  <c r="I3572" i="32"/>
  <c r="I3571" i="32"/>
  <c r="I3570" i="32"/>
  <c r="I3569" i="32"/>
  <c r="I3568" i="32"/>
  <c r="I3567" i="32"/>
  <c r="I3566" i="32"/>
  <c r="I3565" i="32"/>
  <c r="I3564" i="32"/>
  <c r="I3563" i="32"/>
  <c r="I3562" i="32"/>
  <c r="I3561" i="32"/>
  <c r="I3560" i="32"/>
  <c r="I3559" i="32"/>
  <c r="I3558" i="32"/>
  <c r="I3557" i="32"/>
  <c r="I3556" i="32"/>
  <c r="I3555" i="32"/>
  <c r="I3554" i="32"/>
  <c r="I3553" i="32"/>
  <c r="I3552" i="32"/>
  <c r="I3551" i="32"/>
  <c r="I3550" i="32"/>
  <c r="I3549" i="32"/>
  <c r="I3548" i="32"/>
  <c r="I3547" i="32"/>
  <c r="I3546" i="32"/>
  <c r="I3545" i="32"/>
  <c r="I3543" i="32"/>
  <c r="I3542" i="32"/>
  <c r="I3541" i="32"/>
  <c r="I3540" i="32"/>
  <c r="I3539" i="32"/>
  <c r="I3538" i="32"/>
  <c r="I3537" i="32"/>
  <c r="I3536" i="32"/>
  <c r="I3661" i="32"/>
  <c r="I3535" i="32"/>
  <c r="I3534" i="32"/>
  <c r="I3533" i="32"/>
  <c r="I3532" i="32"/>
  <c r="I3531" i="32"/>
  <c r="I3530" i="32"/>
  <c r="I3529" i="32"/>
  <c r="I3528" i="32"/>
  <c r="I3527" i="32"/>
  <c r="I3526" i="32"/>
  <c r="I3525" i="32"/>
  <c r="I3524" i="32"/>
  <c r="I3522" i="32"/>
  <c r="I3521" i="32"/>
  <c r="I3520" i="32"/>
  <c r="I3519" i="32"/>
  <c r="I3518" i="32"/>
  <c r="I3517" i="32"/>
  <c r="I3516" i="32"/>
  <c r="I3515" i="32"/>
  <c r="I3514" i="32"/>
  <c r="I3513" i="32"/>
  <c r="I3512" i="32"/>
  <c r="I3511" i="32"/>
  <c r="I3510" i="32"/>
  <c r="I3509" i="32"/>
  <c r="I3508" i="32"/>
  <c r="I3507" i="32"/>
  <c r="I3506" i="32"/>
  <c r="I3505" i="32"/>
  <c r="I3504" i="32"/>
  <c r="I3503" i="32"/>
  <c r="I3502" i="32"/>
  <c r="I3501" i="32"/>
  <c r="I3500" i="32"/>
  <c r="I3499" i="32"/>
  <c r="I3498" i="32"/>
  <c r="I3497" i="32"/>
  <c r="I3496" i="32"/>
  <c r="I3495" i="32"/>
  <c r="I3494" i="32"/>
  <c r="I3493" i="32"/>
  <c r="I3492" i="32"/>
  <c r="I3491" i="32"/>
  <c r="I3490" i="32"/>
  <c r="I3489" i="32"/>
  <c r="I3488" i="32"/>
  <c r="I3487" i="32"/>
  <c r="I3486" i="32"/>
  <c r="I3485" i="32"/>
  <c r="I3484" i="32"/>
  <c r="I3483" i="32"/>
  <c r="I3482" i="32"/>
  <c r="I3481" i="32"/>
  <c r="I3480" i="32"/>
  <c r="I3479" i="32"/>
  <c r="I3478" i="32"/>
  <c r="I3477" i="32"/>
  <c r="I3476" i="32"/>
  <c r="I3475" i="32"/>
  <c r="I3474" i="32"/>
  <c r="I3473" i="32"/>
  <c r="I3472" i="32"/>
  <c r="I3471" i="32"/>
  <c r="I3470" i="32"/>
  <c r="I3469" i="32"/>
  <c r="I3468" i="32"/>
  <c r="I3467" i="32"/>
  <c r="I3466" i="32"/>
  <c r="I3465" i="32"/>
  <c r="I3464" i="32"/>
  <c r="I3463" i="32"/>
  <c r="I3462" i="32"/>
  <c r="I3461" i="32"/>
  <c r="I3460" i="32"/>
  <c r="I3459" i="32"/>
  <c r="I3458" i="32"/>
  <c r="I3457" i="32"/>
  <c r="I3456" i="32"/>
  <c r="I3455" i="32"/>
  <c r="I3454" i="32"/>
  <c r="I3453" i="32"/>
  <c r="I3452" i="32"/>
  <c r="I3451" i="32"/>
  <c r="I3450" i="32"/>
  <c r="I3449" i="32"/>
  <c r="I3448" i="32"/>
  <c r="I3447" i="32"/>
  <c r="I3446" i="32"/>
  <c r="I3445" i="32"/>
  <c r="I3444" i="32"/>
  <c r="I3443" i="32"/>
  <c r="I3442" i="32"/>
  <c r="I3441" i="32"/>
  <c r="I3440" i="32"/>
  <c r="I3439" i="32"/>
  <c r="I3438" i="32"/>
  <c r="I3437" i="32"/>
  <c r="I3436" i="32"/>
  <c r="I3435" i="32"/>
  <c r="I3434" i="32"/>
  <c r="I3433" i="32"/>
  <c r="I3432" i="32"/>
  <c r="I3431" i="32"/>
  <c r="I3430" i="32"/>
  <c r="I3429" i="32"/>
  <c r="I3428" i="32"/>
  <c r="I3427" i="32"/>
  <c r="I3426" i="32"/>
  <c r="I3425" i="32"/>
  <c r="I3424" i="32"/>
  <c r="I3423" i="32"/>
  <c r="I3422" i="32"/>
  <c r="I3421" i="32"/>
  <c r="I3420" i="32"/>
  <c r="I3419" i="32"/>
  <c r="I3418" i="32"/>
  <c r="I3417" i="32"/>
  <c r="I3416" i="32"/>
  <c r="I3415" i="32"/>
  <c r="I3414" i="32"/>
  <c r="I3413" i="32"/>
  <c r="I3412" i="32"/>
  <c r="I3411" i="32"/>
  <c r="I3410" i="32"/>
  <c r="I3409" i="32"/>
  <c r="I3408" i="32"/>
  <c r="I3407" i="32"/>
  <c r="I3406" i="32"/>
  <c r="I3405" i="32"/>
  <c r="I3404" i="32"/>
  <c r="I3403" i="32"/>
  <c r="I3402" i="32"/>
  <c r="I3401" i="32"/>
  <c r="I3400" i="32"/>
  <c r="I3399" i="32"/>
  <c r="I3398" i="32"/>
  <c r="I3397" i="32"/>
  <c r="I3396" i="32"/>
  <c r="I3395" i="32"/>
  <c r="I3394" i="32"/>
  <c r="I3393" i="32"/>
  <c r="I3392" i="32"/>
  <c r="I3391" i="32"/>
  <c r="I3390" i="32"/>
  <c r="I3389" i="32"/>
  <c r="I3388" i="32"/>
  <c r="I3387" i="32"/>
  <c r="I3386" i="32"/>
  <c r="I3385" i="32"/>
  <c r="I3384" i="32"/>
  <c r="I3383" i="32"/>
  <c r="I3382" i="32"/>
  <c r="I3381" i="32"/>
  <c r="I3380" i="32"/>
  <c r="I3379" i="32"/>
  <c r="I3378" i="32"/>
  <c r="I3377" i="32"/>
  <c r="I3376" i="32"/>
  <c r="I3375" i="32"/>
  <c r="I3374" i="32"/>
  <c r="I3373" i="32"/>
  <c r="I3372" i="32"/>
  <c r="I3371" i="32"/>
  <c r="I3370" i="32"/>
  <c r="I3369" i="32"/>
  <c r="I3368" i="32"/>
  <c r="I3367" i="32"/>
  <c r="I3366" i="32"/>
  <c r="I3365" i="32"/>
  <c r="I3364" i="32"/>
  <c r="I3363" i="32"/>
  <c r="I3362" i="32"/>
  <c r="I3361" i="32"/>
  <c r="I3360" i="32"/>
  <c r="I3359" i="32"/>
  <c r="I3358" i="32"/>
  <c r="I3357" i="32"/>
  <c r="I3356" i="32"/>
  <c r="I3355" i="32"/>
  <c r="I3354" i="32"/>
  <c r="I3353" i="32"/>
  <c r="I3352" i="32"/>
  <c r="I3351" i="32"/>
  <c r="I3350" i="32"/>
  <c r="I3349" i="32"/>
  <c r="I3348" i="32"/>
  <c r="I3347" i="32"/>
  <c r="I3346" i="32"/>
  <c r="I3345" i="32"/>
  <c r="I3344" i="32"/>
  <c r="I3343" i="32"/>
  <c r="I3342" i="32"/>
  <c r="I3341" i="32"/>
  <c r="I3340" i="32"/>
  <c r="I3339" i="32"/>
  <c r="I3338" i="32"/>
  <c r="I3337" i="32"/>
  <c r="I3336" i="32"/>
  <c r="I3335" i="32"/>
  <c r="I3334" i="32"/>
  <c r="I3333" i="32"/>
  <c r="I3332" i="32"/>
  <c r="I3331" i="32"/>
  <c r="I3330" i="32"/>
  <c r="I3329" i="32"/>
  <c r="I3328" i="32"/>
  <c r="I3327" i="32"/>
  <c r="I3326" i="32"/>
  <c r="I3325" i="32"/>
  <c r="I3324" i="32"/>
  <c r="I3323" i="32"/>
  <c r="I3322" i="32"/>
  <c r="I3321" i="32"/>
  <c r="I3320" i="32"/>
  <c r="I3319" i="32"/>
  <c r="I3318" i="32"/>
  <c r="I3317" i="32"/>
  <c r="I3316" i="32"/>
  <c r="I3315" i="32"/>
  <c r="I3314" i="32"/>
  <c r="I3313" i="32"/>
  <c r="I3312" i="32"/>
  <c r="I3311" i="32"/>
  <c r="I3310" i="32"/>
  <c r="I3309" i="32"/>
  <c r="I3308" i="32"/>
  <c r="I3307" i="32"/>
  <c r="I3306" i="32"/>
  <c r="I3305" i="32"/>
  <c r="I3304" i="32"/>
  <c r="I3303" i="32"/>
  <c r="I3302" i="32"/>
  <c r="I3301" i="32"/>
  <c r="I3300" i="32"/>
  <c r="I3299" i="32"/>
  <c r="I3298" i="32"/>
  <c r="I3297" i="32"/>
  <c r="I3296" i="32"/>
  <c r="I3295" i="32"/>
  <c r="I3294" i="32"/>
  <c r="I3293" i="32"/>
  <c r="I3292" i="32"/>
  <c r="I3291" i="32"/>
  <c r="I3290" i="32"/>
  <c r="I3289" i="32"/>
  <c r="I3288" i="32"/>
  <c r="I3287" i="32"/>
  <c r="I3286" i="32"/>
  <c r="I3285" i="32"/>
  <c r="I3284" i="32"/>
  <c r="I3283" i="32"/>
  <c r="I3282" i="32"/>
  <c r="I3281" i="32"/>
  <c r="I3280" i="32"/>
  <c r="I3279" i="32"/>
  <c r="I3278" i="32"/>
  <c r="I3277" i="32"/>
  <c r="I3276" i="32"/>
  <c r="I3275" i="32"/>
  <c r="I3274" i="32"/>
  <c r="I3273" i="32"/>
  <c r="I3272" i="32"/>
  <c r="I3270" i="32"/>
  <c r="I3269" i="32"/>
  <c r="I3268" i="32"/>
  <c r="I3267" i="32"/>
  <c r="I3266" i="32"/>
  <c r="I3265" i="32"/>
  <c r="I3264" i="32"/>
  <c r="I3263" i="32"/>
  <c r="I3262" i="32"/>
  <c r="I3261" i="32"/>
  <c r="I3260" i="32"/>
  <c r="I3259" i="32"/>
  <c r="I3258" i="32"/>
  <c r="I3257" i="32"/>
  <c r="I3256" i="32"/>
  <c r="I3255" i="32"/>
  <c r="I3254" i="32"/>
  <c r="I3253" i="32"/>
  <c r="I3252" i="32"/>
  <c r="I3251" i="32"/>
  <c r="I3250" i="32"/>
  <c r="I3249" i="32"/>
  <c r="I3248" i="32"/>
  <c r="I3247" i="32"/>
  <c r="I3246" i="32"/>
  <c r="I3245" i="32"/>
  <c r="I3244" i="32"/>
  <c r="I3243" i="32"/>
  <c r="I3242" i="32"/>
  <c r="I3241" i="32"/>
  <c r="I3240" i="32"/>
  <c r="I3239" i="32"/>
  <c r="I3238" i="32"/>
  <c r="I3237" i="32"/>
  <c r="I3236" i="32"/>
  <c r="I3235" i="32"/>
  <c r="I3234" i="32"/>
  <c r="I3233" i="32"/>
  <c r="I3232" i="32"/>
  <c r="I3231" i="32"/>
  <c r="I3230" i="32"/>
  <c r="I3229" i="32"/>
  <c r="I3228" i="32"/>
  <c r="I3227" i="32"/>
  <c r="I3226" i="32"/>
  <c r="I3225" i="32"/>
  <c r="I3224" i="32"/>
  <c r="I3223" i="32"/>
  <c r="I3222" i="32"/>
  <c r="I3221" i="32"/>
  <c r="I3220" i="32"/>
  <c r="I3219" i="32"/>
  <c r="I3218" i="32"/>
  <c r="I3217" i="32"/>
  <c r="I3216" i="32"/>
  <c r="I3215" i="32"/>
  <c r="I3214" i="32"/>
  <c r="I3213" i="32"/>
  <c r="I3212" i="32"/>
  <c r="I3211" i="32"/>
  <c r="I3210" i="32"/>
  <c r="I3209" i="32"/>
  <c r="I3208" i="32"/>
  <c r="I3207" i="32"/>
  <c r="I3206" i="32"/>
  <c r="I3205" i="32"/>
  <c r="I3204" i="32"/>
  <c r="I3203" i="32"/>
  <c r="I3202" i="32"/>
  <c r="I3201" i="32"/>
  <c r="I3200" i="32"/>
  <c r="I3199" i="32"/>
  <c r="I3198" i="32"/>
  <c r="I3197" i="32"/>
  <c r="I3196" i="32"/>
  <c r="I3195" i="32"/>
  <c r="I3194" i="32"/>
  <c r="I3193" i="32"/>
  <c r="I3192" i="32"/>
  <c r="I3191" i="32"/>
  <c r="I3190" i="32"/>
  <c r="I3189" i="32"/>
  <c r="I3188" i="32"/>
  <c r="I3187" i="32"/>
  <c r="I3186" i="32"/>
  <c r="I3185" i="32"/>
  <c r="I3184" i="32"/>
  <c r="I3183" i="32"/>
  <c r="I3182" i="32"/>
  <c r="I3181" i="32"/>
  <c r="I3180" i="32"/>
  <c r="I3179" i="32"/>
  <c r="I3178" i="32"/>
  <c r="I3177" i="32"/>
  <c r="I3176" i="32"/>
  <c r="I3175" i="32"/>
  <c r="I3174" i="32"/>
  <c r="I3173" i="32"/>
  <c r="I3172" i="32"/>
  <c r="I3171" i="32"/>
  <c r="I3170" i="32"/>
  <c r="I3169" i="32"/>
  <c r="I3168" i="32"/>
  <c r="I3167" i="32"/>
  <c r="I3166" i="32"/>
  <c r="I3165" i="32"/>
  <c r="I3164" i="32"/>
  <c r="I3163" i="32"/>
  <c r="I3162" i="32"/>
  <c r="I3161" i="32"/>
  <c r="I3160" i="32"/>
  <c r="I3159" i="32"/>
  <c r="I3158" i="32"/>
  <c r="I3157" i="32"/>
  <c r="I3156" i="32"/>
  <c r="I3155" i="32"/>
  <c r="I3154" i="32"/>
  <c r="I3153" i="32"/>
  <c r="I3152" i="32"/>
  <c r="I3151" i="32"/>
  <c r="I3150" i="32"/>
  <c r="I3149" i="32"/>
  <c r="I3148" i="32"/>
  <c r="I3147" i="32"/>
  <c r="I3146" i="32"/>
  <c r="I3145" i="32"/>
  <c r="I3144" i="32"/>
  <c r="I3143" i="32"/>
  <c r="I3142" i="32"/>
  <c r="I3141" i="32"/>
  <c r="I3139" i="32"/>
  <c r="I3138" i="32"/>
  <c r="I3137" i="32"/>
  <c r="I3136" i="32"/>
  <c r="I3135" i="32"/>
  <c r="I3134" i="32"/>
  <c r="I3133" i="32"/>
  <c r="I3132" i="32"/>
  <c r="I3131" i="32"/>
  <c r="I3130" i="32"/>
  <c r="I3129" i="32"/>
  <c r="I3128" i="32"/>
  <c r="I3127" i="32"/>
  <c r="I3126" i="32"/>
  <c r="I3125" i="32"/>
  <c r="I3124" i="32"/>
  <c r="I3123" i="32"/>
  <c r="I3122" i="32"/>
  <c r="I3121" i="32"/>
  <c r="I3120" i="32"/>
  <c r="I3119" i="32"/>
  <c r="I3117" i="32"/>
  <c r="I3116" i="32"/>
  <c r="I3115" i="32"/>
  <c r="I3114" i="32"/>
  <c r="I3113" i="32"/>
  <c r="I3112" i="32"/>
  <c r="I3111" i="32"/>
  <c r="I3110" i="32"/>
  <c r="I3109" i="32"/>
  <c r="I3108" i="32"/>
  <c r="I3107" i="32"/>
  <c r="I3106" i="32"/>
  <c r="I3105" i="32"/>
  <c r="I3104" i="32"/>
  <c r="I3103" i="32"/>
  <c r="I3102" i="32"/>
  <c r="I3101" i="32"/>
  <c r="I3100" i="32"/>
  <c r="I3099" i="32"/>
  <c r="I3098" i="32"/>
  <c r="I3097" i="32"/>
  <c r="I3096" i="32"/>
  <c r="I3095" i="32"/>
  <c r="I3094" i="32"/>
  <c r="I3093" i="32"/>
  <c r="I3092" i="32"/>
  <c r="I3090" i="32"/>
  <c r="I3089" i="32"/>
  <c r="I3088" i="32"/>
  <c r="I3087" i="32"/>
  <c r="I3086" i="32"/>
  <c r="I3085" i="32"/>
  <c r="I3084" i="32"/>
  <c r="I3083" i="32"/>
  <c r="I3082" i="32"/>
  <c r="I3081" i="32"/>
  <c r="I3080" i="32"/>
  <c r="I3079" i="32"/>
  <c r="I3078" i="32"/>
  <c r="I3077" i="32"/>
  <c r="I3076" i="32"/>
  <c r="I3075" i="32"/>
  <c r="I3074" i="32"/>
  <c r="I3073" i="32"/>
  <c r="I3072" i="32"/>
  <c r="I3071" i="32"/>
  <c r="I3070" i="32"/>
  <c r="I3069" i="32"/>
  <c r="I3068" i="32"/>
  <c r="I3067" i="32"/>
  <c r="I3066" i="32"/>
  <c r="I3065" i="32"/>
  <c r="I3064" i="32"/>
  <c r="I3063" i="32"/>
  <c r="I3062" i="32"/>
  <c r="I3061" i="32"/>
  <c r="I3060" i="32"/>
  <c r="I3059" i="32"/>
  <c r="I3058" i="32"/>
  <c r="I3057" i="32"/>
  <c r="I3056" i="32"/>
  <c r="I3055" i="32"/>
  <c r="I3054" i="32"/>
  <c r="I3053" i="32"/>
  <c r="I3052" i="32"/>
  <c r="I3051" i="32"/>
  <c r="I3050" i="32"/>
  <c r="I3049" i="32"/>
  <c r="I3048" i="32"/>
  <c r="I3047" i="32"/>
  <c r="I3046" i="32"/>
  <c r="I3045" i="32"/>
  <c r="I3044" i="32"/>
  <c r="I3043" i="32"/>
  <c r="I3042" i="32"/>
  <c r="I3041" i="32"/>
  <c r="I3040" i="32"/>
  <c r="I3039" i="32"/>
  <c r="I3038" i="32"/>
  <c r="I3037" i="32"/>
  <c r="I3036" i="32"/>
  <c r="I3035" i="32"/>
  <c r="I3034" i="32"/>
  <c r="I3033" i="32"/>
  <c r="I3032" i="32"/>
  <c r="I3031" i="32"/>
  <c r="I3030" i="32"/>
  <c r="I3029" i="32"/>
  <c r="I3028" i="32"/>
  <c r="I3027" i="32"/>
  <c r="I3026" i="32"/>
  <c r="I3025" i="32"/>
  <c r="I3024" i="32"/>
  <c r="I3023" i="32"/>
  <c r="I3022" i="32"/>
  <c r="I3021" i="32"/>
  <c r="I3020" i="32"/>
  <c r="I3019" i="32"/>
  <c r="I3018" i="32"/>
  <c r="I3017" i="32"/>
  <c r="I3016" i="32"/>
  <c r="I3015" i="32"/>
  <c r="I3014" i="32"/>
  <c r="I3013" i="32"/>
  <c r="I3012" i="32"/>
  <c r="I3011" i="32"/>
  <c r="I3010" i="32"/>
  <c r="I3009" i="32"/>
  <c r="I3008" i="32"/>
  <c r="I3007" i="32"/>
  <c r="I3006" i="32"/>
  <c r="I3005" i="32"/>
  <c r="I3004" i="32"/>
  <c r="I3003" i="32"/>
  <c r="I3002" i="32"/>
  <c r="I3001" i="32"/>
  <c r="I3000" i="32"/>
  <c r="I2999" i="32"/>
  <c r="I2998" i="32"/>
  <c r="I2997" i="32"/>
  <c r="I2996" i="32"/>
  <c r="I2995" i="32"/>
  <c r="I2994" i="32"/>
  <c r="I2993" i="32"/>
  <c r="I2992" i="32"/>
  <c r="I2991" i="32"/>
  <c r="I2990" i="32"/>
  <c r="I2989" i="32"/>
  <c r="I2988" i="32"/>
  <c r="I2987" i="32"/>
  <c r="I2986" i="32"/>
  <c r="I2985" i="32"/>
  <c r="I2984" i="32"/>
  <c r="I2983" i="32"/>
  <c r="I2982" i="32"/>
  <c r="I2981" i="32"/>
  <c r="I2980" i="32"/>
  <c r="I2979" i="32"/>
  <c r="I2978" i="32"/>
  <c r="I2977" i="32"/>
  <c r="I2976" i="32"/>
  <c r="I2975" i="32"/>
  <c r="I2974" i="32"/>
  <c r="I2973" i="32"/>
  <c r="I2972" i="32"/>
  <c r="I2971" i="32"/>
  <c r="I2970" i="32"/>
  <c r="I2969" i="32"/>
  <c r="I2968" i="32"/>
  <c r="I2967" i="32"/>
  <c r="I2966" i="32"/>
  <c r="I2965" i="32"/>
  <c r="I2964" i="32"/>
  <c r="I2963" i="32"/>
  <c r="I2962" i="32"/>
  <c r="I2961" i="32"/>
  <c r="I2960" i="32"/>
  <c r="I2959" i="32"/>
  <c r="I2958" i="32"/>
  <c r="I2957" i="32"/>
  <c r="I2956" i="32"/>
  <c r="I2955" i="32"/>
  <c r="I2954" i="32"/>
  <c r="I2953" i="32"/>
  <c r="I2952" i="32"/>
  <c r="I2951" i="32"/>
  <c r="I2950" i="32"/>
  <c r="I2949" i="32"/>
  <c r="I2948" i="32"/>
  <c r="I2947" i="32"/>
  <c r="I2946" i="32"/>
  <c r="I2945" i="32"/>
  <c r="I2944" i="32"/>
  <c r="I2943" i="32"/>
  <c r="I2942" i="32"/>
  <c r="I2941" i="32"/>
  <c r="I2940" i="32"/>
  <c r="I2939" i="32"/>
  <c r="I2938" i="32"/>
  <c r="I2937" i="32"/>
  <c r="I2936" i="32"/>
  <c r="I2935" i="32"/>
  <c r="I2934" i="32"/>
  <c r="I2933" i="32"/>
  <c r="I2932" i="32"/>
  <c r="I2931" i="32"/>
  <c r="I2930" i="32"/>
  <c r="I2929" i="32"/>
  <c r="I2928" i="32"/>
  <c r="I2927" i="32"/>
  <c r="I2926" i="32"/>
  <c r="I2925" i="32"/>
  <c r="I2924" i="32"/>
  <c r="I2923" i="32"/>
  <c r="I2922" i="32"/>
  <c r="I2921" i="32"/>
  <c r="I2920" i="32"/>
  <c r="I2919" i="32"/>
  <c r="I2918" i="32"/>
  <c r="I2917" i="32"/>
  <c r="I2916" i="32"/>
  <c r="I2915" i="32"/>
  <c r="I2914" i="32"/>
  <c r="I2913" i="32"/>
  <c r="I2912" i="32"/>
  <c r="I2911" i="32"/>
  <c r="I2910" i="32"/>
  <c r="I2909" i="32"/>
  <c r="I2908" i="32"/>
  <c r="I2907" i="32"/>
  <c r="I2906" i="32"/>
  <c r="I2905" i="32"/>
  <c r="I2904" i="32"/>
  <c r="I2903" i="32"/>
  <c r="I2901" i="32"/>
  <c r="I2900" i="32"/>
  <c r="I2899" i="32"/>
  <c r="I2898" i="32"/>
  <c r="I2897" i="32"/>
  <c r="I2896" i="32"/>
  <c r="I2895" i="32"/>
  <c r="I2894" i="32"/>
  <c r="I2893" i="32"/>
  <c r="I2892" i="32"/>
  <c r="I2891" i="32"/>
  <c r="I2890" i="32"/>
  <c r="I2889" i="32"/>
  <c r="I2888" i="32"/>
  <c r="I2887" i="32"/>
  <c r="I2886" i="32"/>
  <c r="I2885" i="32"/>
  <c r="I2884" i="32"/>
  <c r="I2883" i="32"/>
  <c r="I2882" i="32"/>
  <c r="I2881" i="32"/>
  <c r="I2880" i="32"/>
  <c r="I2879" i="32"/>
  <c r="I2878" i="32"/>
  <c r="I2877" i="32"/>
  <c r="I2876" i="32"/>
  <c r="I2875" i="32"/>
  <c r="I2874" i="32"/>
  <c r="I2873" i="32"/>
  <c r="I2872" i="32"/>
  <c r="I2871" i="32"/>
  <c r="I2870" i="32"/>
  <c r="I2869" i="32"/>
  <c r="I2868" i="32"/>
  <c r="I2867" i="32"/>
  <c r="I2866" i="32"/>
  <c r="I2865" i="32"/>
  <c r="I2864" i="32"/>
  <c r="I2863" i="32"/>
  <c r="I2862" i="32"/>
  <c r="I2861" i="32"/>
  <c r="I2860" i="32"/>
  <c r="I2859" i="32"/>
  <c r="I2858" i="32"/>
  <c r="I2857" i="32"/>
  <c r="I2856" i="32"/>
  <c r="I2855" i="32"/>
  <c r="I2854" i="32"/>
  <c r="I2853" i="32"/>
  <c r="I2852" i="32"/>
  <c r="I2851" i="32"/>
  <c r="I2850" i="32"/>
  <c r="I2849" i="32"/>
  <c r="I2848" i="32"/>
  <c r="I2847" i="32"/>
  <c r="I2846" i="32"/>
  <c r="I2845" i="32"/>
  <c r="I2844" i="32"/>
  <c r="I2843" i="32"/>
  <c r="I2842" i="32"/>
  <c r="I2841" i="32"/>
  <c r="I2840" i="32"/>
  <c r="I2839" i="32"/>
  <c r="I2838" i="32"/>
  <c r="I2837" i="32"/>
  <c r="I2836" i="32"/>
  <c r="I2835" i="32"/>
  <c r="I2834" i="32"/>
  <c r="I2833" i="32"/>
  <c r="I2832" i="32"/>
  <c r="I2831" i="32"/>
  <c r="I2830" i="32"/>
  <c r="I2829" i="32"/>
  <c r="I2828" i="32"/>
  <c r="I2826" i="32"/>
  <c r="I2825" i="32"/>
  <c r="I2824" i="32"/>
  <c r="I2823" i="32"/>
  <c r="I2822" i="32"/>
  <c r="I2821" i="32"/>
  <c r="I2820" i="32"/>
  <c r="I2819" i="32"/>
  <c r="I2817" i="32"/>
  <c r="I2816" i="32"/>
  <c r="I2815" i="32"/>
  <c r="I2814" i="32"/>
  <c r="I2813" i="32"/>
  <c r="I2812" i="32"/>
  <c r="I2811" i="32"/>
  <c r="I2810" i="32"/>
  <c r="I2809" i="32"/>
  <c r="I2808" i="32"/>
  <c r="I2807" i="32"/>
  <c r="I2806" i="32"/>
  <c r="I2805" i="32"/>
  <c r="I2804" i="32"/>
  <c r="I2803" i="32"/>
  <c r="I2802" i="32"/>
  <c r="I2801" i="32"/>
  <c r="I2800" i="32"/>
  <c r="I2799" i="32"/>
  <c r="I2798" i="32"/>
  <c r="I2797" i="32"/>
  <c r="I2796" i="32"/>
  <c r="I2795" i="32"/>
  <c r="I2794" i="32"/>
  <c r="I2793" i="32"/>
  <c r="I2792" i="32"/>
  <c r="I2791" i="32"/>
  <c r="I2790" i="32"/>
  <c r="I2789" i="32"/>
  <c r="I2788" i="32"/>
  <c r="I2787" i="32"/>
  <c r="I2786" i="32"/>
  <c r="I2785" i="32"/>
  <c r="I2784" i="32"/>
  <c r="I2783" i="32"/>
  <c r="I2782" i="32"/>
  <c r="I2781" i="32"/>
  <c r="I2780" i="32"/>
  <c r="I2779" i="32"/>
  <c r="I2778" i="32"/>
  <c r="I2777" i="32"/>
  <c r="I2776" i="32"/>
  <c r="I2775" i="32"/>
  <c r="I2774" i="32"/>
  <c r="I2773" i="32"/>
  <c r="I2772" i="32"/>
  <c r="I2771" i="32"/>
  <c r="I2770" i="32"/>
  <c r="I2769" i="32"/>
  <c r="I2768" i="32"/>
  <c r="I2767" i="32"/>
  <c r="I2766" i="32"/>
  <c r="I2765" i="32"/>
  <c r="I2764" i="32"/>
  <c r="I2763" i="32"/>
  <c r="I2762" i="32"/>
  <c r="I2761" i="32"/>
  <c r="I2760" i="32"/>
  <c r="I2759" i="32"/>
  <c r="I2758" i="32"/>
  <c r="I2757" i="32"/>
  <c r="I2756" i="32"/>
  <c r="I2755" i="32"/>
  <c r="I2754" i="32"/>
  <c r="I2753" i="32"/>
  <c r="I2752" i="32"/>
  <c r="I2751" i="32"/>
  <c r="I2750" i="32"/>
  <c r="I2749" i="32"/>
  <c r="I2748" i="32"/>
  <c r="I2747" i="32"/>
  <c r="I2746" i="32"/>
  <c r="I2745" i="32"/>
  <c r="I2744" i="32"/>
  <c r="I2743" i="32"/>
  <c r="I2742" i="32"/>
  <c r="I2741" i="32"/>
  <c r="I2740" i="32"/>
  <c r="I2739" i="32"/>
  <c r="I2738" i="32"/>
  <c r="I2737" i="32"/>
  <c r="I2736" i="32"/>
  <c r="I2735" i="32"/>
  <c r="I2734" i="32"/>
  <c r="I2733" i="32"/>
  <c r="I2732" i="32"/>
  <c r="I2731" i="32"/>
  <c r="I2730" i="32"/>
  <c r="I2729" i="32"/>
  <c r="I2728" i="32"/>
  <c r="I2727" i="32"/>
  <c r="I2726" i="32"/>
  <c r="I2725" i="32"/>
  <c r="I2724" i="32"/>
  <c r="I2723" i="32"/>
  <c r="I2722" i="32"/>
  <c r="I2721" i="32"/>
  <c r="I2720" i="32"/>
  <c r="I2719" i="32"/>
  <c r="I2718" i="32"/>
  <c r="I2717" i="32"/>
  <c r="I2716" i="32"/>
  <c r="I2715" i="32"/>
  <c r="I2714" i="32"/>
  <c r="I2713" i="32"/>
  <c r="I2712" i="32"/>
  <c r="I2711" i="32"/>
  <c r="I2710" i="32"/>
  <c r="I2709" i="32"/>
  <c r="I2708" i="32"/>
  <c r="I2707" i="32"/>
  <c r="I2706" i="32"/>
  <c r="I2705" i="32"/>
  <c r="I2704" i="32"/>
  <c r="I2703" i="32"/>
  <c r="I2702" i="32"/>
  <c r="I2701" i="32"/>
  <c r="I2700" i="32"/>
  <c r="I2699" i="32"/>
  <c r="I2698" i="32"/>
  <c r="I2697" i="32"/>
  <c r="I2696" i="32"/>
  <c r="I2695" i="32"/>
  <c r="I2694" i="32"/>
  <c r="I2693" i="32"/>
  <c r="I2692" i="32"/>
  <c r="I2691" i="32"/>
  <c r="I2690" i="32"/>
  <c r="I2689" i="32"/>
  <c r="I2688" i="32"/>
  <c r="I2687" i="32"/>
  <c r="I2686" i="32"/>
  <c r="I2685" i="32"/>
  <c r="I2684" i="32"/>
  <c r="I2683" i="32"/>
  <c r="I2682" i="32"/>
  <c r="I2681" i="32"/>
  <c r="I2680" i="32"/>
  <c r="I2679" i="32"/>
  <c r="I2678" i="32"/>
  <c r="I2677" i="32"/>
  <c r="I2676" i="32"/>
  <c r="I2675" i="32"/>
  <c r="I2674" i="32"/>
  <c r="I2673" i="32"/>
  <c r="I2672" i="32"/>
  <c r="I2671" i="32"/>
  <c r="I2670" i="32"/>
  <c r="I2669" i="32"/>
  <c r="I2668" i="32"/>
  <c r="I2667" i="32"/>
  <c r="I2666" i="32"/>
  <c r="I2665" i="32"/>
  <c r="I2664" i="32"/>
  <c r="I2663" i="32"/>
  <c r="I2662" i="32"/>
  <c r="I2661" i="32"/>
  <c r="I2660" i="32"/>
  <c r="I2659" i="32"/>
  <c r="I2658" i="32"/>
  <c r="I2657" i="32"/>
  <c r="I2656" i="32"/>
  <c r="I2655" i="32"/>
  <c r="I2654" i="32"/>
  <c r="I2653" i="32"/>
  <c r="I2652" i="32"/>
  <c r="I2651" i="32"/>
  <c r="I2650" i="32"/>
  <c r="I2649" i="32"/>
  <c r="I2648" i="32"/>
  <c r="I2647" i="32"/>
  <c r="I2646" i="32"/>
  <c r="I2645" i="32"/>
  <c r="I2644" i="32"/>
  <c r="I2643" i="32"/>
  <c r="I2642" i="32"/>
  <c r="I2641" i="32"/>
  <c r="I2640" i="32"/>
  <c r="I2639" i="32"/>
  <c r="I2638" i="32"/>
  <c r="I2637" i="32"/>
  <c r="I2636" i="32"/>
  <c r="I2635" i="32"/>
  <c r="I2634" i="32"/>
  <c r="I2633" i="32"/>
  <c r="I2632" i="32"/>
  <c r="I2631" i="32"/>
  <c r="I2630" i="32"/>
  <c r="I2629" i="32"/>
  <c r="I2628" i="32"/>
  <c r="I2627" i="32"/>
  <c r="I2626" i="32"/>
  <c r="I2625" i="32"/>
  <c r="I2624" i="32"/>
  <c r="I2623" i="32"/>
  <c r="I2622" i="32"/>
  <c r="I2621" i="32"/>
  <c r="I2620" i="32"/>
  <c r="I2619" i="32"/>
  <c r="I2618" i="32"/>
  <c r="I2617" i="32"/>
  <c r="I2616" i="32"/>
  <c r="I2615" i="32"/>
  <c r="I2614" i="32"/>
  <c r="I2613" i="32"/>
  <c r="I2612" i="32"/>
  <c r="I2611" i="32"/>
  <c r="I2610" i="32"/>
  <c r="I2609" i="32"/>
  <c r="I2608" i="32"/>
  <c r="I2607" i="32"/>
  <c r="I2606" i="32"/>
  <c r="I2605" i="32"/>
  <c r="I2604" i="32"/>
  <c r="I2603" i="32"/>
  <c r="I2602" i="32"/>
  <c r="I2601" i="32"/>
  <c r="I2600" i="32"/>
  <c r="I2599" i="32"/>
  <c r="I2598" i="32"/>
  <c r="I2597" i="32"/>
  <c r="I2596" i="32"/>
  <c r="I2595" i="32"/>
  <c r="I2594" i="32"/>
  <c r="I2593" i="32"/>
  <c r="I2592" i="32"/>
  <c r="I2591" i="32"/>
  <c r="I2590" i="32"/>
  <c r="I2589" i="32"/>
  <c r="I2588" i="32"/>
  <c r="I2587" i="32"/>
  <c r="I2586" i="32"/>
  <c r="I2585" i="32"/>
  <c r="I2584" i="32"/>
  <c r="I2583" i="32"/>
  <c r="I2582" i="32"/>
  <c r="I2581" i="32"/>
  <c r="I2580" i="32"/>
  <c r="I2579" i="32"/>
  <c r="I2578" i="32"/>
  <c r="I2577" i="32"/>
  <c r="I2576" i="32"/>
  <c r="I2575" i="32"/>
  <c r="I2574" i="32"/>
  <c r="I2573" i="32"/>
  <c r="I2572" i="32"/>
  <c r="I2571" i="32"/>
  <c r="I2570" i="32"/>
  <c r="I2569" i="32"/>
  <c r="I2568" i="32"/>
  <c r="I2567" i="32"/>
  <c r="I2566" i="32"/>
  <c r="I2565" i="32"/>
  <c r="I2564" i="32"/>
  <c r="I2563" i="32"/>
  <c r="I2562" i="32"/>
  <c r="I2561" i="32"/>
  <c r="I2560" i="32"/>
  <c r="I2559" i="32"/>
  <c r="I2558" i="32"/>
  <c r="I2557" i="32"/>
  <c r="I2556" i="32"/>
  <c r="I2555" i="32"/>
  <c r="I2554" i="32"/>
  <c r="I2553" i="32"/>
  <c r="I2552" i="32"/>
  <c r="I2551" i="32"/>
  <c r="I2550" i="32"/>
  <c r="I2549" i="32"/>
  <c r="I2548" i="32"/>
  <c r="I2547" i="32"/>
  <c r="I2546" i="32"/>
  <c r="I2545" i="32"/>
  <c r="I2544" i="32"/>
  <c r="I2543" i="32"/>
  <c r="I2542" i="32"/>
  <c r="I2541" i="32"/>
  <c r="I2540" i="32"/>
  <c r="I2539" i="32"/>
  <c r="I2538" i="32"/>
  <c r="I2537" i="32"/>
  <c r="I2536" i="32"/>
  <c r="I2535" i="32"/>
  <c r="I2534" i="32"/>
  <c r="I2533" i="32"/>
  <c r="I2532" i="32"/>
  <c r="I2531" i="32"/>
  <c r="I2530" i="32"/>
  <c r="I2529" i="32"/>
  <c r="I2528" i="32"/>
  <c r="I2527" i="32"/>
  <c r="I2526" i="32"/>
  <c r="I2525" i="32"/>
  <c r="I2524" i="32"/>
  <c r="I2523" i="32"/>
  <c r="I2522" i="32"/>
  <c r="I2521" i="32"/>
  <c r="I2520" i="32"/>
  <c r="I2519" i="32"/>
  <c r="I2518" i="32"/>
  <c r="I2517" i="32"/>
  <c r="I2516" i="32"/>
  <c r="I2515" i="32"/>
  <c r="I2514" i="32"/>
  <c r="I2513" i="32"/>
  <c r="I2512" i="32"/>
  <c r="I2511" i="32"/>
  <c r="I2510" i="32"/>
  <c r="I2509" i="32"/>
  <c r="I2508" i="32"/>
  <c r="I2507" i="32"/>
  <c r="I2506" i="32"/>
  <c r="I2505" i="32"/>
  <c r="I2504" i="32"/>
  <c r="I2503" i="32"/>
  <c r="I2502" i="32"/>
  <c r="I2501" i="32"/>
  <c r="I2500" i="32"/>
  <c r="I2499" i="32"/>
  <c r="I2498" i="32"/>
  <c r="I2497" i="32"/>
  <c r="I2496" i="32"/>
  <c r="I2495" i="32"/>
  <c r="I2494" i="32"/>
  <c r="I2493" i="32"/>
  <c r="I2492" i="32"/>
  <c r="I2491" i="32"/>
  <c r="I2490" i="32"/>
  <c r="I2489" i="32"/>
  <c r="I2488" i="32"/>
  <c r="I2487" i="32"/>
  <c r="I2486" i="32"/>
  <c r="I2485" i="32"/>
  <c r="I2484" i="32"/>
  <c r="I2483" i="32"/>
  <c r="I2482" i="32"/>
  <c r="I2481" i="32"/>
  <c r="I2480" i="32"/>
  <c r="I2479" i="32"/>
  <c r="I2478" i="32"/>
  <c r="I2477" i="32"/>
  <c r="I2476" i="32"/>
  <c r="I2475" i="32"/>
  <c r="I2474" i="32"/>
  <c r="I2473" i="32"/>
  <c r="I2472" i="32"/>
  <c r="I2471" i="32"/>
  <c r="I2470" i="32"/>
  <c r="I2469" i="32"/>
  <c r="I2468" i="32"/>
  <c r="I2467" i="32"/>
  <c r="I2466" i="32"/>
  <c r="I2465" i="32"/>
  <c r="I2464" i="32"/>
  <c r="I2463" i="32"/>
  <c r="I2462" i="32"/>
  <c r="I2461" i="32"/>
  <c r="I2460" i="32"/>
  <c r="I2459" i="32"/>
  <c r="I2458" i="32"/>
  <c r="I2457" i="32"/>
  <c r="I2456" i="32"/>
  <c r="I2455" i="32"/>
  <c r="I2454" i="32"/>
  <c r="I2453" i="32"/>
  <c r="I2452" i="32"/>
  <c r="I2451" i="32"/>
  <c r="I2450" i="32"/>
  <c r="I2449" i="32"/>
  <c r="I2448" i="32"/>
  <c r="I2447" i="32"/>
  <c r="I2446" i="32"/>
  <c r="I2445" i="32"/>
  <c r="I2444" i="32"/>
  <c r="I2443" i="32"/>
  <c r="I2442" i="32"/>
  <c r="I2441" i="32"/>
  <c r="I2440" i="32"/>
  <c r="I2439" i="32"/>
  <c r="I2438" i="32"/>
  <c r="I2437" i="32"/>
  <c r="I2436" i="32"/>
  <c r="I2435" i="32"/>
  <c r="I2434" i="32"/>
  <c r="I2433" i="32"/>
  <c r="I2432" i="32"/>
  <c r="I2431" i="32"/>
  <c r="I2430" i="32"/>
  <c r="I2429" i="32"/>
  <c r="I2428" i="32"/>
  <c r="I2427" i="32"/>
  <c r="I2426" i="32"/>
  <c r="I2425" i="32"/>
  <c r="I2424" i="32"/>
  <c r="I2423" i="32"/>
  <c r="I2422" i="32"/>
  <c r="I2421" i="32"/>
  <c r="I2420" i="32"/>
  <c r="I2418" i="32"/>
  <c r="I2417" i="32"/>
  <c r="I2416" i="32"/>
  <c r="I2415" i="32"/>
  <c r="I2414" i="32"/>
  <c r="I2413" i="32"/>
  <c r="I2412" i="32"/>
  <c r="I2411" i="32"/>
  <c r="I2409" i="32"/>
  <c r="I2408" i="32"/>
  <c r="I2407" i="32"/>
  <c r="I2406" i="32"/>
  <c r="I2405" i="32"/>
  <c r="I2404" i="32"/>
  <c r="I2403" i="32"/>
  <c r="I2402" i="32"/>
  <c r="I2401" i="32"/>
  <c r="I2400" i="32"/>
  <c r="I2399" i="32"/>
  <c r="I2398" i="32"/>
  <c r="I2397" i="32"/>
  <c r="I2396" i="32"/>
  <c r="I2395" i="32"/>
  <c r="I2394" i="32"/>
  <c r="I2393" i="32"/>
  <c r="I2392" i="32"/>
  <c r="I2391" i="32"/>
  <c r="I2390" i="32"/>
  <c r="I2389" i="32"/>
  <c r="I2388" i="32"/>
  <c r="I2387" i="32"/>
  <c r="I2386" i="32"/>
  <c r="I2385" i="32"/>
  <c r="I2384" i="32"/>
  <c r="I2383" i="32"/>
  <c r="I2382" i="32"/>
  <c r="I2381" i="32"/>
  <c r="I2380" i="32"/>
  <c r="I2379" i="32"/>
  <c r="I2378" i="32"/>
  <c r="I2377" i="32"/>
  <c r="I2376" i="32"/>
  <c r="I2375" i="32"/>
  <c r="I2374" i="32"/>
  <c r="I2373" i="32"/>
  <c r="I2372" i="32"/>
  <c r="I2371" i="32"/>
  <c r="I2370" i="32"/>
  <c r="I2369" i="32"/>
  <c r="I2368" i="32"/>
  <c r="I2367" i="32"/>
  <c r="I2366" i="32"/>
  <c r="I2365" i="32"/>
  <c r="I2364" i="32"/>
  <c r="I2363" i="32"/>
  <c r="I2362" i="32"/>
  <c r="I2361" i="32"/>
  <c r="I2360" i="32"/>
  <c r="I2359" i="32"/>
  <c r="I2358" i="32"/>
  <c r="I2357" i="32"/>
  <c r="I2356" i="32"/>
  <c r="I2355" i="32"/>
  <c r="I2354" i="32"/>
  <c r="I2353" i="32"/>
  <c r="I2352" i="32"/>
  <c r="I2351" i="32"/>
  <c r="I2350" i="32"/>
  <c r="I2349" i="32"/>
  <c r="I2348" i="32"/>
  <c r="I2347" i="32"/>
  <c r="I2346" i="32"/>
  <c r="I2345" i="32"/>
  <c r="I2344" i="32"/>
  <c r="I2343" i="32"/>
  <c r="I2342" i="32"/>
  <c r="I2341" i="32"/>
  <c r="I2340" i="32"/>
  <c r="I2339" i="32"/>
  <c r="I2338" i="32"/>
  <c r="I2337" i="32"/>
  <c r="I2336" i="32"/>
  <c r="I2335" i="32"/>
  <c r="I2334" i="32"/>
  <c r="I2333" i="32"/>
  <c r="I2332" i="32"/>
  <c r="I2331" i="32"/>
  <c r="I2330" i="32"/>
  <c r="I2329" i="32"/>
  <c r="I2328" i="32"/>
  <c r="I2327" i="32"/>
  <c r="I2326" i="32"/>
  <c r="I2325" i="32"/>
  <c r="I2324" i="32"/>
  <c r="I2323" i="32"/>
  <c r="I2322" i="32"/>
  <c r="I2321" i="32"/>
  <c r="I2320" i="32"/>
  <c r="I2319" i="32"/>
  <c r="I2318" i="32"/>
  <c r="I2317" i="32"/>
  <c r="I2316" i="32"/>
  <c r="I2315" i="32"/>
  <c r="I2314" i="32"/>
  <c r="I2313" i="32"/>
  <c r="I2312" i="32"/>
  <c r="I2311" i="32"/>
  <c r="I2310" i="32"/>
  <c r="I2309" i="32"/>
  <c r="I2308" i="32"/>
  <c r="I2307" i="32"/>
  <c r="I2306" i="32"/>
  <c r="I2305" i="32"/>
  <c r="I2304" i="32"/>
  <c r="I2303" i="32"/>
  <c r="I2302" i="32"/>
  <c r="I2301" i="32"/>
  <c r="I2300" i="32"/>
  <c r="I2299" i="32"/>
  <c r="I2298" i="32"/>
  <c r="I2297" i="32"/>
  <c r="I2296" i="32"/>
  <c r="I2295" i="32"/>
  <c r="I2294" i="32"/>
  <c r="I2293" i="32"/>
  <c r="I2292" i="32"/>
  <c r="I2291" i="32"/>
  <c r="I2290" i="32"/>
  <c r="I2289" i="32"/>
  <c r="I2288" i="32"/>
  <c r="I2287" i="32"/>
  <c r="I2286" i="32"/>
  <c r="I2285" i="32"/>
  <c r="I2284" i="32"/>
  <c r="I2283" i="32"/>
  <c r="I2282" i="32"/>
  <c r="I2281" i="32"/>
  <c r="I2280" i="32"/>
  <c r="I2279" i="32"/>
  <c r="I2278" i="32"/>
  <c r="I2277" i="32"/>
  <c r="I2276" i="32"/>
  <c r="I2275" i="32"/>
  <c r="I2274" i="32"/>
  <c r="I2273" i="32"/>
  <c r="I2272" i="32"/>
  <c r="I2271" i="32"/>
  <c r="I2270" i="32"/>
  <c r="I2269" i="32"/>
  <c r="I2268" i="32"/>
  <c r="I2267" i="32"/>
  <c r="I2266" i="32"/>
  <c r="I2265" i="32"/>
  <c r="I2264" i="32"/>
  <c r="I2263" i="32"/>
  <c r="I2262" i="32"/>
  <c r="I2261" i="32"/>
  <c r="I2260" i="32"/>
  <c r="I2259" i="32"/>
  <c r="I2258" i="32"/>
  <c r="I2257" i="32"/>
  <c r="I2256" i="32"/>
  <c r="I2255" i="32"/>
  <c r="I2254" i="32"/>
  <c r="I2253" i="32"/>
  <c r="I2252" i="32"/>
  <c r="I2251" i="32"/>
  <c r="I2250" i="32"/>
  <c r="I2249" i="32"/>
  <c r="I2248" i="32"/>
  <c r="I2247" i="32"/>
  <c r="I2246" i="32"/>
  <c r="I2245" i="32"/>
  <c r="I2243" i="32"/>
  <c r="I2242" i="32"/>
  <c r="I2241" i="32"/>
  <c r="I2240" i="32"/>
  <c r="I2239" i="32"/>
  <c r="I2238" i="32"/>
  <c r="I2237" i="32"/>
  <c r="I2236" i="32"/>
  <c r="I2235" i="32"/>
  <c r="I2234" i="32"/>
  <c r="I2233" i="32"/>
  <c r="I2232" i="32"/>
  <c r="I2231" i="32"/>
  <c r="I2230" i="32"/>
  <c r="I2229" i="32"/>
  <c r="I2228" i="32"/>
  <c r="I2227" i="32"/>
  <c r="I2226" i="32"/>
  <c r="I2225" i="32"/>
  <c r="I2224" i="32"/>
  <c r="I2223" i="32"/>
  <c r="I2222" i="32"/>
  <c r="I2221" i="32"/>
  <c r="I2220" i="32"/>
  <c r="I2219" i="32"/>
  <c r="I2218" i="32"/>
  <c r="I2217" i="32"/>
  <c r="I2216" i="32"/>
  <c r="I2215" i="32"/>
  <c r="I2214" i="32"/>
  <c r="I2213" i="32"/>
  <c r="I2212" i="32"/>
  <c r="I2211" i="32"/>
  <c r="I2210" i="32"/>
  <c r="I2209" i="32"/>
  <c r="I2208" i="32"/>
  <c r="I2207" i="32"/>
  <c r="I2206" i="32"/>
  <c r="I2205" i="32"/>
  <c r="I2204" i="32"/>
  <c r="I2203" i="32"/>
  <c r="I2202" i="32"/>
  <c r="I2201" i="32"/>
  <c r="I2200" i="32"/>
  <c r="I2199" i="32"/>
  <c r="I2198" i="32"/>
  <c r="I2197" i="32"/>
  <c r="I2196" i="32"/>
  <c r="I2195" i="32"/>
  <c r="I2194" i="32"/>
  <c r="I2193" i="32"/>
  <c r="I2192" i="32"/>
  <c r="I2191" i="32"/>
  <c r="I2190" i="32"/>
  <c r="I2189" i="32"/>
  <c r="I2188" i="32"/>
  <c r="I2187" i="32"/>
  <c r="I2186" i="32"/>
  <c r="I2185" i="32"/>
  <c r="I2184" i="32"/>
  <c r="I2183" i="32"/>
  <c r="I2182" i="32"/>
  <c r="I2181" i="32"/>
  <c r="I2180" i="32"/>
  <c r="I2179" i="32"/>
  <c r="I2178" i="32"/>
  <c r="I2177" i="32"/>
  <c r="I2176" i="32"/>
  <c r="I2175" i="32"/>
  <c r="I2174" i="32"/>
  <c r="I2173" i="32"/>
  <c r="I2172" i="32"/>
  <c r="I2171" i="32"/>
  <c r="I2170" i="32"/>
  <c r="I2169" i="32"/>
  <c r="I2168" i="32"/>
  <c r="I2167" i="32"/>
  <c r="I2166" i="32"/>
  <c r="I2165" i="32"/>
  <c r="I2164" i="32"/>
  <c r="I2163" i="32"/>
  <c r="I2162" i="32"/>
  <c r="I2161" i="32"/>
  <c r="I2160" i="32"/>
  <c r="I2159" i="32"/>
  <c r="I2158" i="32"/>
  <c r="I2157" i="32"/>
  <c r="I2156" i="32"/>
  <c r="I2155" i="32"/>
  <c r="I2154" i="32"/>
  <c r="I2153" i="32"/>
  <c r="I2152" i="32"/>
  <c r="I2151" i="32"/>
  <c r="I2150" i="32"/>
  <c r="I2149" i="32"/>
  <c r="I2148" i="32"/>
  <c r="I2147" i="32"/>
  <c r="I2146" i="32"/>
  <c r="I2145" i="32"/>
  <c r="I2144" i="32"/>
  <c r="I2143" i="32"/>
  <c r="I2142" i="32"/>
  <c r="I2141" i="32"/>
  <c r="I2140" i="32"/>
  <c r="I2139" i="32"/>
  <c r="I2138" i="32"/>
  <c r="I2137" i="32"/>
  <c r="I2136" i="32"/>
  <c r="I2135" i="32"/>
  <c r="I2134" i="32"/>
  <c r="I2133" i="32"/>
  <c r="I2132" i="32"/>
  <c r="I2131" i="32"/>
  <c r="I2130" i="32"/>
  <c r="I2129" i="32"/>
  <c r="I2128" i="32"/>
  <c r="I2127" i="32"/>
  <c r="I2126" i="32"/>
  <c r="I2125" i="32"/>
  <c r="I2124" i="32"/>
  <c r="I2123" i="32"/>
  <c r="I2122" i="32"/>
  <c r="I2121" i="32"/>
  <c r="I2120" i="32"/>
  <c r="I2119" i="32"/>
  <c r="I2118" i="32"/>
  <c r="I2117" i="32"/>
  <c r="I2116" i="32"/>
  <c r="I2115" i="32"/>
  <c r="I2114" i="32"/>
  <c r="I2113" i="32"/>
  <c r="I2112" i="32"/>
  <c r="I2111" i="32"/>
  <c r="I2110" i="32"/>
  <c r="I2109" i="32"/>
  <c r="I2108" i="32"/>
  <c r="I2107" i="32"/>
  <c r="I2106" i="32"/>
  <c r="I2105" i="32"/>
  <c r="I2104" i="32"/>
  <c r="I2103" i="32"/>
  <c r="I2102" i="32"/>
  <c r="I2101" i="32"/>
  <c r="I2100" i="32"/>
  <c r="I2099" i="32"/>
  <c r="I2098" i="32"/>
  <c r="I2097" i="32"/>
  <c r="I2096" i="32"/>
  <c r="I2095" i="32"/>
  <c r="I2094" i="32"/>
  <c r="I2093" i="32"/>
  <c r="I2092" i="32"/>
  <c r="I2091" i="32"/>
  <c r="I2090" i="32"/>
  <c r="I2089" i="32"/>
  <c r="I2088" i="32"/>
  <c r="I2087" i="32"/>
  <c r="I2086" i="32"/>
  <c r="I2085" i="32"/>
  <c r="I2084" i="32"/>
  <c r="I2083" i="32"/>
  <c r="I2082" i="32"/>
  <c r="I2081" i="32"/>
  <c r="I2080" i="32"/>
  <c r="I2079" i="32"/>
  <c r="I2078" i="32"/>
  <c r="I2077" i="32"/>
  <c r="I2076" i="32"/>
  <c r="I2075" i="32"/>
  <c r="I2074" i="32"/>
  <c r="I2073" i="32"/>
  <c r="I2072" i="32"/>
  <c r="I2071" i="32"/>
  <c r="I2070" i="32"/>
  <c r="I2069" i="32"/>
  <c r="I2068" i="32"/>
  <c r="I2067" i="32"/>
  <c r="I2066" i="32"/>
  <c r="I2065" i="32"/>
  <c r="I2064" i="32"/>
  <c r="I2063" i="32"/>
  <c r="I2062" i="32"/>
  <c r="I2061" i="32"/>
  <c r="I2060" i="32"/>
  <c r="I2059" i="32"/>
  <c r="I2058" i="32"/>
  <c r="I2057" i="32"/>
  <c r="I2056" i="32"/>
  <c r="I2055" i="32"/>
  <c r="I2054" i="32"/>
  <c r="I2053" i="32"/>
  <c r="I2052" i="32"/>
  <c r="I2051" i="32"/>
  <c r="I2050" i="32"/>
  <c r="I2049" i="32"/>
  <c r="I2048" i="32"/>
  <c r="I2047" i="32"/>
  <c r="I2046" i="32"/>
  <c r="I2045" i="32"/>
  <c r="I2044" i="32"/>
  <c r="I2043" i="32"/>
  <c r="I2042" i="32"/>
  <c r="I2041" i="32"/>
  <c r="I2040" i="32"/>
  <c r="I2039" i="32"/>
  <c r="I2038" i="32"/>
  <c r="I2037" i="32"/>
  <c r="I2036" i="32"/>
  <c r="I2035" i="32"/>
  <c r="I2034" i="32"/>
  <c r="I2033" i="32"/>
  <c r="I2032" i="32"/>
  <c r="I2031" i="32"/>
  <c r="I2030" i="32"/>
  <c r="I2029" i="32"/>
  <c r="I2028" i="32"/>
  <c r="I2027" i="32"/>
  <c r="I2026" i="32"/>
  <c r="I2025" i="32"/>
  <c r="I2024" i="32"/>
  <c r="I2023" i="32"/>
  <c r="I2022" i="32"/>
  <c r="I2021" i="32"/>
  <c r="I2020" i="32"/>
  <c r="I2019" i="32"/>
  <c r="I2018" i="32"/>
  <c r="I2017" i="32"/>
  <c r="I2016" i="32"/>
  <c r="I2015" i="32"/>
  <c r="I2014" i="32"/>
  <c r="I2013" i="32"/>
  <c r="I2012" i="32"/>
  <c r="I2011" i="32"/>
  <c r="I2010" i="32"/>
  <c r="I2009" i="32"/>
  <c r="I2008" i="32"/>
  <c r="I2007" i="32"/>
  <c r="I2006" i="32"/>
  <c r="I2005" i="32"/>
  <c r="I2004" i="32"/>
  <c r="I2003" i="32"/>
  <c r="I2002" i="32"/>
  <c r="I2001" i="32"/>
  <c r="I2000" i="32"/>
  <c r="I1999" i="32"/>
  <c r="I1998" i="32"/>
  <c r="I1997" i="32"/>
  <c r="I1996" i="32"/>
  <c r="I1995" i="32"/>
  <c r="I1994" i="32"/>
  <c r="I1993" i="32"/>
  <c r="I1992" i="32"/>
  <c r="I1991" i="32"/>
  <c r="I1990" i="32"/>
  <c r="I1989" i="32"/>
  <c r="I1988" i="32"/>
  <c r="I1987" i="32"/>
  <c r="I1986" i="32"/>
  <c r="I1985" i="32"/>
  <c r="I1984" i="32"/>
  <c r="I1983" i="32"/>
  <c r="I1982" i="32"/>
  <c r="I1981" i="32"/>
  <c r="I1980" i="32"/>
  <c r="I1979" i="32"/>
  <c r="I1978" i="32"/>
  <c r="I1977" i="32"/>
  <c r="I1976" i="32"/>
  <c r="I1975" i="32"/>
  <c r="I1974" i="32"/>
  <c r="I1973" i="32"/>
  <c r="I1972" i="32"/>
  <c r="I1971" i="32"/>
  <c r="I1970" i="32"/>
  <c r="I1969" i="32"/>
  <c r="I1968" i="32"/>
  <c r="I1967" i="32"/>
  <c r="I1966" i="32"/>
  <c r="I1965" i="32"/>
  <c r="I1964" i="32"/>
  <c r="I1963" i="32"/>
  <c r="I1962" i="32"/>
  <c r="I1961" i="32"/>
  <c r="I1960" i="32"/>
  <c r="I1959" i="32"/>
  <c r="I1958" i="32"/>
  <c r="I1957" i="32"/>
  <c r="I1956" i="32"/>
  <c r="I1955" i="32"/>
  <c r="I1954" i="32"/>
  <c r="I1953" i="32"/>
  <c r="I1952" i="32"/>
  <c r="I1951" i="32"/>
  <c r="I1950" i="32"/>
  <c r="I1949" i="32"/>
  <c r="I1948" i="32"/>
  <c r="I1947" i="32"/>
  <c r="I1946" i="32"/>
  <c r="I1945" i="32"/>
  <c r="I1944" i="32"/>
  <c r="I1943" i="32"/>
  <c r="I1942" i="32"/>
  <c r="I1941" i="32"/>
  <c r="I1940" i="32"/>
  <c r="I1939" i="32"/>
  <c r="I1938" i="32"/>
  <c r="I1937" i="32"/>
  <c r="I1936" i="32"/>
  <c r="I1935" i="32"/>
  <c r="I1934" i="32"/>
  <c r="I1933" i="32"/>
  <c r="I1932" i="32"/>
  <c r="I1931" i="32"/>
  <c r="I1930" i="32"/>
  <c r="I1929" i="32"/>
  <c r="I1928" i="32"/>
  <c r="I1927" i="32"/>
  <c r="I1926" i="32"/>
  <c r="I1925" i="32"/>
  <c r="I1924" i="32"/>
  <c r="I1923" i="32"/>
  <c r="I1922" i="32"/>
  <c r="I1921" i="32"/>
  <c r="I1920" i="32"/>
  <c r="I1919" i="32"/>
  <c r="I1918" i="32"/>
  <c r="I1917" i="32"/>
  <c r="I1916" i="32"/>
  <c r="I1915" i="32"/>
  <c r="I1914" i="32"/>
  <c r="I1913" i="32"/>
  <c r="I1912" i="32"/>
  <c r="I1911" i="32"/>
  <c r="I1910" i="32"/>
  <c r="I1909" i="32"/>
  <c r="I1908" i="32"/>
  <c r="I1907" i="32"/>
  <c r="I1906" i="32"/>
  <c r="I1905" i="32"/>
  <c r="I1904" i="32"/>
  <c r="I1903" i="32"/>
  <c r="I1902" i="32"/>
  <c r="I1901" i="32"/>
  <c r="I1900" i="32"/>
  <c r="I1899" i="32"/>
  <c r="I1898" i="32"/>
  <c r="I1897" i="32"/>
  <c r="I1896" i="32"/>
  <c r="I1895" i="32"/>
  <c r="I1894" i="32"/>
  <c r="I1893" i="32"/>
  <c r="I1892" i="32"/>
  <c r="I1891" i="32"/>
  <c r="I1890" i="32"/>
  <c r="I1889" i="32"/>
  <c r="I1888" i="32"/>
  <c r="I1887" i="32"/>
  <c r="I1886" i="32"/>
  <c r="I1885" i="32"/>
  <c r="I1884" i="32"/>
  <c r="I1883" i="32"/>
  <c r="I1882" i="32"/>
  <c r="I1881" i="32"/>
  <c r="I1880" i="32"/>
  <c r="I1879" i="32"/>
  <c r="I1878" i="32"/>
  <c r="I1877" i="32"/>
  <c r="I1876" i="32"/>
  <c r="I1875" i="32"/>
  <c r="I1874" i="32"/>
  <c r="I1873" i="32"/>
  <c r="I1872" i="32"/>
  <c r="I1871" i="32"/>
  <c r="I1870" i="32"/>
  <c r="I1869" i="32"/>
  <c r="I1868" i="32"/>
  <c r="I1867" i="32"/>
  <c r="I1866" i="32"/>
  <c r="I1865" i="32"/>
  <c r="I1864" i="32"/>
  <c r="I1863" i="32"/>
  <c r="I1862" i="32"/>
  <c r="I1861" i="32"/>
  <c r="I1860" i="32"/>
  <c r="I1859" i="32"/>
  <c r="I1858" i="32"/>
  <c r="I1857" i="32"/>
  <c r="I1856" i="32"/>
  <c r="I1855" i="32"/>
  <c r="I1854" i="32"/>
  <c r="I1853" i="32"/>
  <c r="I1852" i="32"/>
  <c r="I1851" i="32"/>
  <c r="I1850" i="32"/>
  <c r="I1849" i="32"/>
  <c r="I1848" i="32"/>
  <c r="I1847" i="32"/>
  <c r="I1846" i="32"/>
  <c r="I1845" i="32"/>
  <c r="I1844" i="32"/>
  <c r="I1843" i="32"/>
  <c r="I1842" i="32"/>
  <c r="I1841" i="32"/>
  <c r="I1840" i="32"/>
  <c r="I1839" i="32"/>
  <c r="I1838" i="32"/>
  <c r="I1837" i="32"/>
  <c r="I1836" i="32"/>
  <c r="I1835" i="32"/>
  <c r="I1834" i="32"/>
  <c r="I1833" i="32"/>
  <c r="I1832" i="32"/>
  <c r="I1831" i="32"/>
  <c r="I1830" i="32"/>
  <c r="I1829" i="32"/>
  <c r="I1828" i="32"/>
  <c r="I1827" i="32"/>
  <c r="I1826" i="32"/>
  <c r="I1825" i="32"/>
  <c r="I1824" i="32"/>
  <c r="I1823" i="32"/>
  <c r="I1822" i="32"/>
  <c r="I1821" i="32"/>
  <c r="I1820" i="32"/>
  <c r="I1819" i="32"/>
  <c r="I1818" i="32"/>
  <c r="I1817" i="32"/>
  <c r="I1816" i="32"/>
  <c r="I1815" i="32"/>
  <c r="I1814" i="32"/>
  <c r="I1813" i="32"/>
  <c r="I1812" i="32"/>
  <c r="I1811" i="32"/>
  <c r="I1810" i="32"/>
  <c r="I1809" i="32"/>
  <c r="I1808" i="32"/>
  <c r="I1807" i="32"/>
  <c r="I1806" i="32"/>
  <c r="I1805" i="32"/>
  <c r="I1804" i="32"/>
  <c r="I1803" i="32"/>
  <c r="I1802" i="32"/>
  <c r="I1801" i="32"/>
  <c r="I1800" i="32"/>
  <c r="I1799" i="32"/>
  <c r="I1798" i="32"/>
  <c r="I1797" i="32"/>
  <c r="I1796" i="32"/>
  <c r="I1795" i="32"/>
  <c r="I1794" i="32"/>
  <c r="I1793" i="32"/>
  <c r="I1792" i="32"/>
  <c r="I1791" i="32"/>
  <c r="I1790" i="32"/>
  <c r="I1789" i="32"/>
  <c r="I1788" i="32"/>
  <c r="I1787" i="32"/>
  <c r="I1786" i="32"/>
  <c r="I1785" i="32"/>
  <c r="I1784" i="32"/>
  <c r="I1783" i="32"/>
  <c r="I1782" i="32"/>
  <c r="I1781" i="32"/>
  <c r="I1780" i="32"/>
  <c r="I1779" i="32"/>
  <c r="I1778" i="32"/>
  <c r="I1777" i="32"/>
  <c r="I1776" i="32"/>
  <c r="I1775" i="32"/>
  <c r="I1774" i="32"/>
  <c r="I1773" i="32"/>
  <c r="I1772" i="32"/>
  <c r="I1771" i="32"/>
  <c r="I1770" i="32"/>
  <c r="I1769" i="32"/>
  <c r="I1768" i="32"/>
  <c r="I1767" i="32"/>
  <c r="I1766" i="32"/>
  <c r="I1765" i="32"/>
  <c r="I1764" i="32"/>
  <c r="I1763" i="32"/>
  <c r="I1762" i="32"/>
  <c r="I1761" i="32"/>
  <c r="I1760" i="32"/>
  <c r="I1759" i="32"/>
  <c r="I1758" i="32"/>
  <c r="I1757" i="32"/>
  <c r="I1756" i="32"/>
  <c r="I1755" i="32"/>
  <c r="I1754" i="32"/>
  <c r="I1753" i="32"/>
  <c r="I1752" i="32"/>
  <c r="I1751" i="32"/>
  <c r="I1750" i="32"/>
  <c r="I1749" i="32"/>
  <c r="I1748" i="32"/>
  <c r="I1747" i="32"/>
  <c r="I1746" i="32"/>
  <c r="I1745" i="32"/>
  <c r="I1744" i="32"/>
  <c r="I1743" i="32"/>
  <c r="I1742" i="32"/>
  <c r="I1741" i="32"/>
  <c r="I1740" i="32"/>
  <c r="I1739" i="32"/>
  <c r="I1738" i="32"/>
  <c r="I1737" i="32"/>
  <c r="I1736" i="32"/>
  <c r="I1735" i="32"/>
  <c r="I1734" i="32"/>
  <c r="I1733" i="32"/>
  <c r="I1732" i="32"/>
  <c r="I1731" i="32"/>
  <c r="I1730" i="32"/>
  <c r="I1729" i="32"/>
  <c r="I1728" i="32"/>
  <c r="I1727" i="32"/>
  <c r="I1726" i="32"/>
  <c r="I1725" i="32"/>
  <c r="I1724" i="32"/>
  <c r="I1723" i="32"/>
  <c r="I1722" i="32"/>
  <c r="I1721" i="32"/>
  <c r="I1720" i="32"/>
  <c r="I1719" i="32"/>
  <c r="I1718" i="32"/>
  <c r="I1717" i="32"/>
  <c r="I1716" i="32"/>
  <c r="I1715" i="32"/>
  <c r="I1714" i="32"/>
  <c r="I1713" i="32"/>
  <c r="I1712" i="32"/>
  <c r="I1711" i="32"/>
  <c r="I1710" i="32"/>
  <c r="I1709" i="32"/>
  <c r="I1708" i="32"/>
  <c r="I1707" i="32"/>
  <c r="I1706" i="32"/>
  <c r="I1705" i="32"/>
  <c r="I1704" i="32"/>
  <c r="I1703" i="32"/>
  <c r="I1702" i="32"/>
  <c r="I1701" i="32"/>
  <c r="I1700" i="32"/>
  <c r="I1699" i="32"/>
  <c r="I1698" i="32"/>
  <c r="I1697" i="32"/>
  <c r="I1696" i="32"/>
  <c r="I1695" i="32"/>
  <c r="I1694" i="32"/>
  <c r="I1693" i="32"/>
  <c r="I1692" i="32"/>
  <c r="I1691" i="32"/>
  <c r="I1690" i="32"/>
  <c r="I1689" i="32"/>
  <c r="I1688" i="32"/>
  <c r="I1687" i="32"/>
  <c r="I1686" i="32"/>
  <c r="I1685" i="32"/>
  <c r="I1684" i="32"/>
  <c r="I1683" i="32"/>
  <c r="I1682" i="32"/>
  <c r="I1681" i="32"/>
  <c r="I1680" i="32"/>
  <c r="I1679" i="32"/>
  <c r="I1678" i="32"/>
  <c r="I1677" i="32"/>
  <c r="I1676" i="32"/>
  <c r="I1675" i="32"/>
  <c r="I1674" i="32"/>
  <c r="I1673" i="32"/>
  <c r="I1672" i="32"/>
  <c r="I1671" i="32"/>
  <c r="I1670" i="32"/>
  <c r="I1669" i="32"/>
  <c r="I1668" i="32"/>
  <c r="I1667" i="32"/>
  <c r="I1666" i="32"/>
  <c r="I1665" i="32"/>
  <c r="I1664" i="32"/>
  <c r="I1663" i="32"/>
  <c r="I1662" i="32"/>
  <c r="I1661" i="32"/>
  <c r="I1660" i="32"/>
  <c r="I1659" i="32"/>
  <c r="I1658" i="32"/>
  <c r="I1657" i="32"/>
  <c r="I1656" i="32"/>
  <c r="I1655" i="32"/>
  <c r="I1654" i="32"/>
  <c r="I1653" i="32"/>
  <c r="I1652" i="32"/>
  <c r="I1651" i="32"/>
  <c r="I1650" i="32"/>
  <c r="I1649" i="32"/>
  <c r="I1648" i="32"/>
  <c r="I1647" i="32"/>
  <c r="I1646" i="32"/>
  <c r="I1645" i="32"/>
  <c r="I1644" i="32"/>
  <c r="I1643" i="32"/>
  <c r="I1642" i="32"/>
  <c r="I1641" i="32"/>
  <c r="I1640" i="32"/>
  <c r="I1639" i="32"/>
  <c r="I1638" i="32"/>
  <c r="I1637" i="32"/>
  <c r="I1636" i="32"/>
  <c r="I1635" i="32"/>
  <c r="I1634" i="32"/>
  <c r="I1633" i="32"/>
  <c r="I1632" i="32"/>
  <c r="I1631" i="32"/>
  <c r="I1630" i="32"/>
  <c r="I1629" i="32"/>
  <c r="I1628" i="32"/>
  <c r="I1627" i="32"/>
  <c r="I1626" i="32"/>
  <c r="I1625" i="32"/>
  <c r="I1624" i="32"/>
  <c r="I1623" i="32"/>
  <c r="I1622" i="32"/>
  <c r="I1621" i="32"/>
  <c r="I1620" i="32"/>
  <c r="I1619" i="32"/>
  <c r="I1618" i="32"/>
  <c r="I1617" i="32"/>
  <c r="I1616" i="32"/>
  <c r="I1615" i="32"/>
  <c r="I1614" i="32"/>
  <c r="I1613" i="32"/>
  <c r="I1612" i="32"/>
  <c r="I1611" i="32"/>
  <c r="I1610" i="32"/>
  <c r="I1609" i="32"/>
  <c r="I1608" i="32"/>
  <c r="I1607" i="32"/>
  <c r="I1606" i="32"/>
  <c r="I1605" i="32"/>
  <c r="I1604" i="32"/>
  <c r="I1603" i="32"/>
  <c r="I1602" i="32"/>
  <c r="I1601" i="32"/>
  <c r="I1600" i="32"/>
  <c r="I1599" i="32"/>
  <c r="I1598" i="32"/>
  <c r="I1597" i="32"/>
  <c r="I1596" i="32"/>
  <c r="I1595" i="32"/>
  <c r="I1594" i="32"/>
  <c r="I1593" i="32"/>
  <c r="I1592" i="32"/>
  <c r="I1591" i="32"/>
  <c r="I1590" i="32"/>
  <c r="I1589" i="32"/>
  <c r="I1588" i="32"/>
  <c r="I1587" i="32"/>
  <c r="I1586" i="32"/>
  <c r="I1585" i="32"/>
  <c r="I1584" i="32"/>
  <c r="I1583" i="32"/>
  <c r="I1582" i="32"/>
  <c r="I1581" i="32"/>
  <c r="I1580" i="32"/>
  <c r="I1579" i="32"/>
  <c r="I1578" i="32"/>
  <c r="I1577" i="32"/>
  <c r="I1576" i="32"/>
  <c r="I1575" i="32"/>
  <c r="I1574" i="32"/>
  <c r="I1573" i="32"/>
  <c r="I1572" i="32"/>
  <c r="I1571" i="32"/>
  <c r="I1570" i="32"/>
  <c r="I1569" i="32"/>
  <c r="I1568" i="32"/>
  <c r="I1567" i="32"/>
  <c r="I1566" i="32"/>
  <c r="I1565" i="32"/>
  <c r="I1564" i="32"/>
  <c r="I1563" i="32"/>
  <c r="I1562" i="32"/>
  <c r="I1561" i="32"/>
  <c r="I1560" i="32"/>
  <c r="I1559" i="32"/>
  <c r="I1558" i="32"/>
  <c r="I1557" i="32"/>
  <c r="I1556" i="32"/>
  <c r="I1555" i="32"/>
  <c r="I1554" i="32"/>
  <c r="I1553" i="32"/>
  <c r="I1552" i="32"/>
  <c r="I1551" i="32"/>
  <c r="I1550" i="32"/>
  <c r="I1549" i="32"/>
  <c r="I1548" i="32"/>
  <c r="I1547" i="32"/>
  <c r="I1546" i="32"/>
  <c r="I1545" i="32"/>
  <c r="I1544" i="32"/>
  <c r="I1543" i="32"/>
  <c r="I1542" i="32"/>
  <c r="I1541" i="32"/>
  <c r="I1540" i="32"/>
  <c r="I1539" i="32"/>
  <c r="I1538" i="32"/>
  <c r="I1537" i="32"/>
  <c r="I1536" i="32"/>
  <c r="I1535" i="32"/>
  <c r="I1534" i="32"/>
  <c r="I1533" i="32"/>
  <c r="I1532" i="32"/>
  <c r="I1531" i="32"/>
  <c r="I1530" i="32"/>
  <c r="I1529" i="32"/>
  <c r="I1528" i="32"/>
  <c r="I1527" i="32"/>
  <c r="I1526" i="32"/>
  <c r="I1525" i="32"/>
  <c r="I1524" i="32"/>
  <c r="I1523" i="32"/>
  <c r="I1522" i="32"/>
  <c r="I1521" i="32"/>
  <c r="I1520" i="32"/>
  <c r="I1519" i="32"/>
  <c r="I1518" i="32"/>
  <c r="I1517" i="32"/>
  <c r="I1516" i="32"/>
  <c r="I1515" i="32"/>
  <c r="I1514" i="32"/>
  <c r="I1513" i="32"/>
  <c r="I1512" i="32"/>
  <c r="I1511" i="32"/>
  <c r="I1510" i="32"/>
  <c r="I1509" i="32"/>
  <c r="I1508" i="32"/>
  <c r="I1507" i="32"/>
  <c r="I1506" i="32"/>
  <c r="I1505" i="32"/>
  <c r="I1504" i="32"/>
  <c r="I1503" i="32"/>
  <c r="I1502" i="32"/>
  <c r="I1501" i="32"/>
  <c r="I1500" i="32"/>
  <c r="I1499" i="32"/>
  <c r="I1498" i="32"/>
  <c r="I1497" i="32"/>
  <c r="I1496" i="32"/>
  <c r="I1495" i="32"/>
  <c r="I1494" i="32"/>
  <c r="I1493" i="32"/>
  <c r="I1492" i="32"/>
  <c r="I1491" i="32"/>
  <c r="I1490" i="32"/>
  <c r="I1489" i="32"/>
  <c r="I1488" i="32"/>
  <c r="I1487" i="32"/>
  <c r="I1486" i="32"/>
  <c r="I1485" i="32"/>
  <c r="I1484" i="32"/>
  <c r="I1483" i="32"/>
  <c r="I1482" i="32"/>
  <c r="I1481" i="32"/>
  <c r="I1480" i="32"/>
  <c r="I1479" i="32"/>
  <c r="I1478" i="32"/>
  <c r="I1477" i="32"/>
  <c r="I1476" i="32"/>
  <c r="I1475" i="32"/>
  <c r="I1474" i="32"/>
  <c r="I1473" i="32"/>
  <c r="I1472" i="32"/>
  <c r="I1471" i="32"/>
  <c r="I1470" i="32"/>
  <c r="I1469" i="32"/>
  <c r="I1468" i="32"/>
  <c r="I1467" i="32"/>
  <c r="I1466" i="32"/>
  <c r="I1465" i="32"/>
  <c r="I1464" i="32"/>
  <c r="I1463" i="32"/>
  <c r="I1462" i="32"/>
  <c r="I1461" i="32"/>
  <c r="I1460" i="32"/>
  <c r="I1459" i="32"/>
  <c r="I1458" i="32"/>
  <c r="I1457" i="32"/>
  <c r="I1456" i="32"/>
  <c r="I1455" i="32"/>
  <c r="I1454" i="32"/>
  <c r="I1453" i="32"/>
  <c r="I1452" i="32"/>
  <c r="I1451" i="32"/>
  <c r="I1450" i="32"/>
  <c r="I1449" i="32"/>
  <c r="I1448" i="32"/>
  <c r="I1447" i="32"/>
  <c r="I1446" i="32"/>
  <c r="I1445" i="32"/>
  <c r="I1444" i="32"/>
  <c r="I1443" i="32"/>
  <c r="I1442" i="32"/>
  <c r="I1441" i="32"/>
  <c r="I1440" i="32"/>
  <c r="I1439" i="32"/>
  <c r="I1438" i="32"/>
  <c r="I1437" i="32"/>
  <c r="I1436" i="32"/>
  <c r="I1435" i="32"/>
  <c r="I1434" i="32"/>
  <c r="I1433" i="32"/>
  <c r="I1432" i="32"/>
  <c r="I1431" i="32"/>
  <c r="I1430" i="32"/>
  <c r="I1429" i="32"/>
  <c r="I1428" i="32"/>
  <c r="I1427" i="32"/>
  <c r="I1426" i="32"/>
  <c r="I1425" i="32"/>
  <c r="I1424" i="32"/>
  <c r="I1423" i="32"/>
  <c r="I1422" i="32"/>
  <c r="I1421" i="32"/>
  <c r="I1420" i="32"/>
  <c r="I1419" i="32"/>
  <c r="I1418" i="32"/>
  <c r="I1417" i="32"/>
  <c r="I1416" i="32"/>
  <c r="I1415" i="32"/>
  <c r="I1414" i="32"/>
  <c r="I1413" i="32"/>
  <c r="I1412" i="32"/>
  <c r="I1411" i="32"/>
  <c r="I1410" i="32"/>
  <c r="I1409" i="32"/>
  <c r="I1408" i="32"/>
  <c r="I1407" i="32"/>
  <c r="I1405" i="32"/>
  <c r="I1404" i="32"/>
  <c r="I1403" i="32"/>
  <c r="I1402" i="32"/>
  <c r="I1401" i="32"/>
  <c r="I1400" i="32"/>
  <c r="I1399" i="32"/>
  <c r="I1398" i="32"/>
  <c r="I1397" i="32"/>
  <c r="I1396" i="32"/>
  <c r="I1395" i="32"/>
  <c r="I1394" i="32"/>
  <c r="I1393" i="32"/>
  <c r="I1392" i="32"/>
  <c r="I1391" i="32"/>
  <c r="I1390" i="32"/>
  <c r="I1389" i="32"/>
  <c r="I1388" i="32"/>
  <c r="I1387" i="32"/>
  <c r="I1386" i="32"/>
  <c r="I1385" i="32"/>
  <c r="I1384" i="32"/>
  <c r="I1383" i="32"/>
  <c r="I1382" i="32"/>
  <c r="I1381" i="32"/>
  <c r="I1380" i="32"/>
  <c r="I1379" i="32"/>
  <c r="I1378" i="32"/>
  <c r="I1377" i="32"/>
  <c r="I1376" i="32"/>
  <c r="I1375" i="32"/>
  <c r="I1374" i="32"/>
  <c r="I1373" i="32"/>
  <c r="I1372" i="32"/>
  <c r="I1371" i="32"/>
  <c r="I1370" i="32"/>
  <c r="I1369" i="32"/>
  <c r="I1368" i="32"/>
  <c r="I1367" i="32"/>
  <c r="I1366" i="32"/>
  <c r="I1365" i="32"/>
  <c r="I1364" i="32"/>
  <c r="I1363" i="32"/>
  <c r="I1362" i="32"/>
  <c r="I1361" i="32"/>
  <c r="I1360" i="32"/>
  <c r="I1359" i="32"/>
  <c r="I1358" i="32"/>
  <c r="I1357" i="32"/>
  <c r="I1356" i="32"/>
  <c r="I1355" i="32"/>
  <c r="I1354" i="32"/>
  <c r="I1353" i="32"/>
  <c r="I1352" i="32"/>
  <c r="I1351" i="32"/>
  <c r="I1350" i="32"/>
  <c r="I1349" i="32"/>
  <c r="I1348" i="32"/>
  <c r="I1347" i="32"/>
  <c r="I1346" i="32"/>
  <c r="I1345" i="32"/>
  <c r="I1344" i="32"/>
  <c r="I1343" i="32"/>
  <c r="I1342" i="32"/>
  <c r="I1341" i="32"/>
  <c r="I1340" i="32"/>
  <c r="I1339" i="32"/>
  <c r="I1338" i="32"/>
  <c r="I1337" i="32"/>
  <c r="I1336" i="32"/>
  <c r="I1335" i="32"/>
  <c r="I1334" i="32"/>
  <c r="I1333" i="32"/>
  <c r="I1332" i="32"/>
  <c r="I1331" i="32"/>
  <c r="I1330" i="32"/>
  <c r="I1329" i="32"/>
  <c r="I1328" i="32"/>
  <c r="I1327" i="32"/>
  <c r="I1326" i="32"/>
  <c r="I1325" i="32"/>
  <c r="I1324" i="32"/>
  <c r="I1323" i="32"/>
  <c r="I1322" i="32"/>
  <c r="I1321" i="32"/>
  <c r="I1320" i="32"/>
  <c r="I1319" i="32"/>
  <c r="I1318" i="32"/>
  <c r="I1317" i="32"/>
  <c r="I1316" i="32"/>
  <c r="I1315" i="32"/>
  <c r="I1314" i="32"/>
  <c r="I1313" i="32"/>
  <c r="I1312" i="32"/>
  <c r="I1311" i="32"/>
  <c r="I1310" i="32"/>
  <c r="I1309" i="32"/>
  <c r="I1308" i="32"/>
  <c r="I1307" i="32"/>
  <c r="I1306" i="32"/>
  <c r="I1305" i="32"/>
  <c r="I1304" i="32"/>
  <c r="I1303" i="32"/>
  <c r="I1302" i="32"/>
  <c r="I1301" i="32"/>
  <c r="I1300" i="32"/>
  <c r="I1299" i="32"/>
  <c r="I1298" i="32"/>
  <c r="I1297" i="32"/>
  <c r="I1296" i="32"/>
  <c r="I1295" i="32"/>
  <c r="I1294" i="32"/>
  <c r="I1293" i="32"/>
  <c r="I1292" i="32"/>
  <c r="I1291" i="32"/>
  <c r="I1290" i="32"/>
  <c r="I1289" i="32"/>
  <c r="I1288" i="32"/>
  <c r="I1287" i="32"/>
  <c r="I1286" i="32"/>
  <c r="I1285" i="32"/>
  <c r="I1284" i="32"/>
  <c r="I1283" i="32"/>
  <c r="I1282" i="32"/>
  <c r="I1281" i="32"/>
  <c r="I1280" i="32"/>
  <c r="I1279" i="32"/>
  <c r="I1278" i="32"/>
  <c r="I1277" i="32"/>
  <c r="I1276" i="32"/>
  <c r="I1275" i="32"/>
  <c r="I1274" i="32"/>
  <c r="I1273" i="32"/>
  <c r="I1272" i="32"/>
  <c r="I1271" i="32"/>
  <c r="I1270" i="32"/>
  <c r="I1269" i="32"/>
  <c r="I1268" i="32"/>
  <c r="I1267" i="32"/>
  <c r="I1266" i="32"/>
  <c r="I1265" i="32"/>
  <c r="I1264" i="32"/>
  <c r="I1263" i="32"/>
  <c r="I1262" i="32"/>
  <c r="I1261" i="32"/>
  <c r="I1260" i="32"/>
  <c r="I1259" i="32"/>
  <c r="I1258" i="32"/>
  <c r="I1257" i="32"/>
  <c r="I1256" i="32"/>
  <c r="I1255" i="32"/>
  <c r="I1254" i="32"/>
  <c r="I1253" i="32"/>
  <c r="I1252" i="32"/>
  <c r="I1251" i="32"/>
  <c r="I1250" i="32"/>
  <c r="I1249" i="32"/>
  <c r="I1248" i="32"/>
  <c r="I1247" i="32"/>
  <c r="I1246" i="32"/>
  <c r="I1245" i="32"/>
  <c r="I1244" i="32"/>
  <c r="I1243" i="32"/>
  <c r="I1242" i="32"/>
  <c r="I1241" i="32"/>
  <c r="I1240" i="32"/>
  <c r="I1239" i="32"/>
  <c r="I1238" i="32"/>
  <c r="I1237" i="32"/>
  <c r="I1236" i="32"/>
  <c r="I1235" i="32"/>
  <c r="I1234" i="32"/>
  <c r="I1233" i="32"/>
  <c r="I1232" i="32"/>
  <c r="I1231" i="32"/>
  <c r="I1230" i="32"/>
  <c r="I1229" i="32"/>
  <c r="I1228" i="32"/>
  <c r="I1227" i="32"/>
  <c r="I1226" i="32"/>
  <c r="I1225" i="32"/>
  <c r="I1224" i="32"/>
  <c r="I1223" i="32"/>
  <c r="I1222" i="32"/>
  <c r="I1221" i="32"/>
  <c r="I1220" i="32"/>
  <c r="I1219" i="32"/>
  <c r="I1218" i="32"/>
  <c r="I1217" i="32"/>
  <c r="I1216" i="32"/>
  <c r="I1215" i="32"/>
  <c r="I1214" i="32"/>
  <c r="I1213" i="32"/>
  <c r="I1212" i="32"/>
  <c r="I1211" i="32"/>
  <c r="I1209" i="32"/>
  <c r="I1208" i="32"/>
  <c r="I1207" i="32"/>
  <c r="I1206" i="32"/>
  <c r="I1205" i="32"/>
  <c r="I1204" i="32"/>
  <c r="I1203" i="32"/>
  <c r="I1202" i="32"/>
  <c r="I1201" i="32"/>
  <c r="I1200" i="32"/>
  <c r="I1199" i="32"/>
  <c r="I1198" i="32"/>
  <c r="I1197" i="32"/>
  <c r="I1196" i="32"/>
  <c r="I1195" i="32"/>
  <c r="I1194" i="32"/>
  <c r="I1193" i="32"/>
  <c r="I1192" i="32"/>
  <c r="I1191" i="32"/>
  <c r="I1190" i="32"/>
  <c r="I1189" i="32"/>
  <c r="I1188" i="32"/>
  <c r="I1187" i="32"/>
  <c r="I1186" i="32"/>
  <c r="I1185" i="32"/>
  <c r="I1184" i="32"/>
  <c r="I1183" i="32"/>
  <c r="I1182" i="32"/>
  <c r="I1181" i="32"/>
  <c r="I1180" i="32"/>
  <c r="I1179" i="32"/>
  <c r="I1178" i="32"/>
  <c r="I1177" i="32"/>
  <c r="I1176" i="32"/>
  <c r="I1175" i="32"/>
  <c r="I1174" i="32"/>
  <c r="I1173" i="32"/>
  <c r="I1172" i="32"/>
  <c r="I1171" i="32"/>
  <c r="I1170" i="32"/>
  <c r="I1169" i="32"/>
  <c r="I1168" i="32"/>
  <c r="I1167" i="32"/>
  <c r="I1166" i="32"/>
  <c r="I1165" i="32"/>
  <c r="I1164" i="32"/>
  <c r="I1163" i="32"/>
  <c r="I1162" i="32"/>
  <c r="I1161" i="32"/>
  <c r="I1160" i="32"/>
  <c r="I1159" i="32"/>
  <c r="I1158" i="32"/>
  <c r="I1157" i="32"/>
  <c r="I1156" i="32"/>
  <c r="I1155" i="32"/>
  <c r="I1154" i="32"/>
  <c r="I1153" i="32"/>
  <c r="I1152" i="32"/>
  <c r="I1151" i="32"/>
  <c r="I1150" i="32"/>
  <c r="I1149" i="32"/>
  <c r="I1148" i="32"/>
  <c r="I1147" i="32"/>
  <c r="I1146" i="32"/>
  <c r="I1145" i="32"/>
  <c r="I1144" i="32"/>
  <c r="I1143" i="32"/>
  <c r="I1142" i="32"/>
  <c r="I1141" i="32"/>
  <c r="I1140" i="32"/>
  <c r="I1139" i="32"/>
  <c r="I1138" i="32"/>
  <c r="I1137" i="32"/>
  <c r="I1136" i="32"/>
  <c r="I1135" i="32"/>
  <c r="I1134" i="32"/>
  <c r="I1133" i="32"/>
  <c r="I1132" i="32"/>
  <c r="I1131" i="32"/>
  <c r="I1130" i="32"/>
  <c r="I1129" i="32"/>
  <c r="I1128" i="32"/>
  <c r="I1127" i="32"/>
  <c r="I1126" i="32"/>
  <c r="I1125" i="32"/>
  <c r="I1124" i="32"/>
  <c r="I1123" i="32"/>
  <c r="I1122" i="32"/>
  <c r="I1121" i="32"/>
  <c r="I1120" i="32"/>
  <c r="I1119" i="32"/>
  <c r="I1118" i="32"/>
  <c r="I1117" i="32"/>
  <c r="I1116" i="32"/>
  <c r="I1115" i="32"/>
  <c r="I1114" i="32"/>
  <c r="I1113" i="32"/>
  <c r="I1112" i="32"/>
  <c r="I1111" i="32"/>
  <c r="I1109" i="32"/>
  <c r="I1108" i="32"/>
  <c r="I1107" i="32"/>
  <c r="I1106" i="32"/>
  <c r="I1105" i="32"/>
  <c r="I1104" i="32"/>
  <c r="I1103" i="32"/>
  <c r="I1102" i="32"/>
  <c r="I1101" i="32"/>
  <c r="I1100" i="32"/>
  <c r="I1099" i="32"/>
  <c r="I1098" i="32"/>
  <c r="I1097" i="32"/>
  <c r="I1096" i="32"/>
  <c r="I1095" i="32"/>
  <c r="I1094" i="32"/>
  <c r="I1093" i="32"/>
  <c r="I1092" i="32"/>
  <c r="I1091" i="32"/>
  <c r="I1090" i="32"/>
  <c r="I1089" i="32"/>
  <c r="I1088" i="32"/>
  <c r="I1087" i="32"/>
  <c r="I1086" i="32"/>
  <c r="I1085" i="32"/>
  <c r="I1084" i="32"/>
  <c r="I1083" i="32"/>
  <c r="I1082" i="32"/>
  <c r="I1081" i="32"/>
  <c r="I1080" i="32"/>
  <c r="I1079" i="32"/>
  <c r="I1078" i="32"/>
  <c r="I1077" i="32"/>
  <c r="I1076" i="32"/>
  <c r="I1075" i="32"/>
  <c r="I1074" i="32"/>
  <c r="I1073" i="32"/>
  <c r="I1072" i="32"/>
  <c r="I1071" i="32"/>
  <c r="I1070" i="32"/>
  <c r="I1069" i="32"/>
  <c r="I1068" i="32"/>
  <c r="I1067" i="32"/>
  <c r="I1066" i="32"/>
  <c r="I1065" i="32"/>
  <c r="I1064" i="32"/>
  <c r="I1063" i="32"/>
  <c r="I1062" i="32"/>
  <c r="I1061" i="32"/>
  <c r="I1060" i="32"/>
  <c r="I1059" i="32"/>
  <c r="I1058" i="32"/>
  <c r="I1057" i="32"/>
  <c r="I1056" i="32"/>
  <c r="I1055" i="32"/>
  <c r="I1054" i="32"/>
  <c r="I1053" i="32"/>
  <c r="I1052" i="32"/>
  <c r="I1051" i="32"/>
  <c r="I1050" i="32"/>
  <c r="I1049" i="32"/>
  <c r="I1048" i="32"/>
  <c r="I1047" i="32"/>
  <c r="I1046" i="32"/>
  <c r="I1045" i="32"/>
  <c r="I1044" i="32"/>
  <c r="I1043" i="32"/>
  <c r="I1042" i="32"/>
  <c r="I1041" i="32"/>
  <c r="I1040" i="32"/>
  <c r="I1039" i="32"/>
  <c r="I1038" i="32"/>
  <c r="I1037" i="32"/>
  <c r="I1036" i="32"/>
  <c r="I1035" i="32"/>
  <c r="I1034" i="32"/>
  <c r="I1033" i="32"/>
  <c r="I1032" i="32"/>
  <c r="I1031" i="32"/>
  <c r="I1030" i="32"/>
  <c r="I1029" i="32"/>
  <c r="I1028" i="32"/>
  <c r="I1027" i="32"/>
  <c r="I1026" i="32"/>
  <c r="I1025" i="32"/>
  <c r="I1024" i="32"/>
  <c r="I1023" i="32"/>
  <c r="I1022" i="32"/>
  <c r="I1021" i="32"/>
  <c r="I1020" i="32"/>
  <c r="I1019" i="32"/>
  <c r="I1018" i="32"/>
  <c r="I1017" i="32"/>
  <c r="I1016" i="32"/>
  <c r="I1015" i="32"/>
  <c r="I1014" i="32"/>
  <c r="I1013" i="32"/>
  <c r="I1012" i="32"/>
  <c r="I1011" i="32"/>
  <c r="I1010" i="32"/>
  <c r="I1009" i="32"/>
  <c r="I1008" i="32"/>
  <c r="I1007" i="32"/>
  <c r="I1006" i="32"/>
  <c r="I1005" i="32"/>
  <c r="I1004" i="32"/>
  <c r="I1003" i="32"/>
  <c r="I1002" i="32"/>
  <c r="I1001" i="32"/>
  <c r="I1000" i="32"/>
  <c r="I999" i="32"/>
  <c r="I998" i="32"/>
  <c r="I997" i="32"/>
  <c r="I996" i="32"/>
  <c r="I995" i="32"/>
  <c r="I994" i="32"/>
  <c r="I993" i="32"/>
  <c r="I992" i="32"/>
  <c r="I991" i="32"/>
  <c r="I990" i="32"/>
  <c r="I989" i="32"/>
  <c r="I988" i="32"/>
  <c r="I987" i="32"/>
  <c r="I986" i="32"/>
  <c r="I985" i="32"/>
  <c r="I984" i="32"/>
  <c r="I983" i="32"/>
  <c r="I982" i="32"/>
  <c r="I981" i="32"/>
  <c r="I980" i="32"/>
  <c r="I979" i="32"/>
  <c r="I978" i="32"/>
  <c r="I977" i="32"/>
  <c r="I976" i="32"/>
  <c r="I975" i="32"/>
  <c r="I974" i="32"/>
  <c r="I973" i="32"/>
  <c r="I972" i="32"/>
  <c r="I971" i="32"/>
  <c r="I970" i="32"/>
  <c r="I969" i="32"/>
  <c r="I968" i="32"/>
  <c r="I967" i="32"/>
  <c r="I966" i="32"/>
  <c r="I965" i="32"/>
  <c r="I964" i="32"/>
  <c r="I963" i="32"/>
  <c r="I962" i="32"/>
  <c r="I961" i="32"/>
  <c r="I960" i="32"/>
  <c r="I959" i="32"/>
  <c r="I958" i="32"/>
  <c r="I957" i="32"/>
  <c r="I956" i="32"/>
  <c r="I955" i="32"/>
  <c r="I954" i="32"/>
  <c r="I953" i="32"/>
  <c r="I952" i="32"/>
  <c r="I951" i="32"/>
  <c r="I950" i="32"/>
  <c r="I949" i="32"/>
  <c r="I948" i="32"/>
  <c r="I947" i="32"/>
  <c r="I946" i="32"/>
  <c r="I945" i="32"/>
  <c r="I944" i="32"/>
  <c r="I943" i="32"/>
  <c r="I942" i="32"/>
  <c r="I941" i="32"/>
  <c r="I940" i="32"/>
  <c r="I939" i="32"/>
  <c r="I938" i="32"/>
  <c r="I937" i="32"/>
  <c r="I936" i="32"/>
  <c r="I935" i="32"/>
  <c r="I934" i="32"/>
  <c r="I933" i="32"/>
  <c r="I932" i="32"/>
  <c r="I931" i="32"/>
  <c r="I930" i="32"/>
  <c r="I929" i="32"/>
  <c r="I928" i="32"/>
  <c r="I927" i="32"/>
  <c r="I926" i="32"/>
  <c r="I925" i="32"/>
  <c r="I924" i="32"/>
  <c r="I923" i="32"/>
  <c r="I922" i="32"/>
  <c r="I921" i="32"/>
  <c r="I920" i="32"/>
  <c r="I919" i="32"/>
  <c r="I918" i="32"/>
  <c r="I917" i="32"/>
  <c r="I916" i="32"/>
  <c r="I915" i="32"/>
  <c r="I914" i="32"/>
  <c r="I913" i="32"/>
  <c r="I912" i="32"/>
  <c r="I911" i="32"/>
  <c r="I910" i="32"/>
  <c r="I909" i="32"/>
  <c r="I908" i="32"/>
  <c r="I907" i="32"/>
  <c r="I906" i="32"/>
  <c r="I905" i="32"/>
  <c r="I904" i="32"/>
  <c r="I903" i="32"/>
  <c r="I902" i="32"/>
  <c r="I901" i="32"/>
  <c r="I900" i="32"/>
  <c r="I899" i="32"/>
  <c r="I898" i="32"/>
  <c r="I897" i="32"/>
  <c r="I896" i="32"/>
  <c r="I895" i="32"/>
  <c r="I894" i="32"/>
  <c r="I893" i="32"/>
  <c r="I892" i="32"/>
  <c r="I891" i="32"/>
  <c r="I890" i="32"/>
  <c r="I889" i="32"/>
  <c r="I888" i="32"/>
  <c r="I887" i="32"/>
  <c r="I886" i="32"/>
  <c r="I885" i="32"/>
  <c r="I884" i="32"/>
  <c r="I883" i="32"/>
  <c r="I882" i="32"/>
  <c r="I881" i="32"/>
  <c r="I880" i="32"/>
  <c r="I879" i="32"/>
  <c r="I878" i="32"/>
  <c r="I877" i="32"/>
  <c r="I876" i="32"/>
  <c r="I875" i="32"/>
  <c r="I874" i="32"/>
  <c r="I873" i="32"/>
  <c r="I872" i="32"/>
  <c r="I871" i="32"/>
  <c r="I870" i="32"/>
  <c r="I869" i="32"/>
  <c r="I868" i="32"/>
  <c r="I867" i="32"/>
  <c r="I866" i="32"/>
  <c r="I865" i="32"/>
  <c r="I864" i="32"/>
  <c r="I863" i="32"/>
  <c r="I862" i="32"/>
  <c r="I861" i="32"/>
  <c r="I860" i="32"/>
  <c r="I859" i="32"/>
  <c r="I858" i="32"/>
  <c r="I857" i="32"/>
  <c r="I856" i="32"/>
  <c r="I855" i="32"/>
  <c r="I854" i="32"/>
  <c r="I853" i="32"/>
  <c r="I852" i="32"/>
  <c r="I851" i="32"/>
  <c r="I850" i="32"/>
  <c r="I849" i="32"/>
  <c r="I848" i="32"/>
  <c r="I847" i="32"/>
  <c r="I846" i="32"/>
  <c r="I845" i="32"/>
  <c r="I844" i="32"/>
  <c r="I843" i="32"/>
  <c r="I842" i="32"/>
  <c r="I841" i="32"/>
  <c r="I840" i="32"/>
  <c r="I839" i="32"/>
  <c r="I838" i="32"/>
  <c r="I837" i="32"/>
  <c r="I836" i="32"/>
  <c r="I835" i="32"/>
  <c r="I834" i="32"/>
  <c r="I833" i="32"/>
  <c r="I832" i="32"/>
  <c r="I831" i="32"/>
  <c r="I830" i="32"/>
  <c r="I829" i="32"/>
  <c r="I828" i="32"/>
  <c r="I827" i="32"/>
  <c r="I826" i="32"/>
  <c r="I825" i="32"/>
  <c r="I824" i="32"/>
  <c r="I823" i="32"/>
  <c r="I822" i="32"/>
  <c r="I821" i="32"/>
  <c r="I820" i="32"/>
  <c r="I819" i="32"/>
  <c r="I818" i="32"/>
  <c r="I817" i="32"/>
  <c r="I816" i="32"/>
  <c r="I815" i="32"/>
  <c r="I814" i="32"/>
  <c r="I813" i="32"/>
  <c r="I812" i="32"/>
  <c r="I811" i="32"/>
  <c r="I810" i="32"/>
  <c r="I809" i="32"/>
  <c r="I808" i="32"/>
  <c r="I807" i="32"/>
  <c r="I806" i="32"/>
  <c r="I805" i="32"/>
  <c r="I804" i="32"/>
  <c r="I803" i="32"/>
  <c r="I802" i="32"/>
  <c r="I801" i="32"/>
  <c r="I800" i="32"/>
  <c r="I799" i="32"/>
  <c r="I798" i="32"/>
  <c r="I797" i="32"/>
  <c r="I796" i="32"/>
  <c r="I795" i="32"/>
  <c r="I794" i="32"/>
  <c r="I793" i="32"/>
  <c r="I792" i="32"/>
  <c r="I791" i="32"/>
  <c r="I790" i="32"/>
  <c r="I789" i="32"/>
  <c r="I788" i="32"/>
  <c r="I787" i="32"/>
  <c r="I786" i="32"/>
  <c r="I785" i="32"/>
  <c r="I784" i="32"/>
  <c r="I783" i="32"/>
  <c r="I782" i="32"/>
  <c r="I781" i="32"/>
  <c r="I780" i="32"/>
  <c r="I779" i="32"/>
  <c r="I778" i="32"/>
  <c r="I777" i="32"/>
  <c r="I776" i="32"/>
  <c r="I775" i="32"/>
  <c r="I774" i="32"/>
  <c r="I773" i="32"/>
  <c r="I772" i="32"/>
  <c r="I771" i="32"/>
  <c r="I770" i="32"/>
  <c r="I769" i="32"/>
  <c r="I768" i="32"/>
  <c r="I767" i="32"/>
  <c r="I766" i="32"/>
  <c r="I765" i="32"/>
  <c r="I764" i="32"/>
  <c r="I763" i="32"/>
  <c r="I762" i="32"/>
  <c r="I761" i="32"/>
  <c r="I760" i="32"/>
  <c r="I759" i="32"/>
  <c r="I758" i="32"/>
  <c r="I757" i="32"/>
  <c r="I756" i="32"/>
  <c r="I755" i="32"/>
  <c r="I754" i="32"/>
  <c r="I753" i="32"/>
  <c r="I752" i="32"/>
  <c r="I751" i="32"/>
  <c r="I750" i="32"/>
  <c r="I749" i="32"/>
  <c r="I748" i="32"/>
  <c r="I747" i="32"/>
  <c r="I746" i="32"/>
  <c r="I745" i="32"/>
  <c r="I744" i="32"/>
  <c r="I743" i="32"/>
  <c r="I742" i="32"/>
  <c r="I741" i="32"/>
  <c r="I740" i="32"/>
  <c r="I739" i="32"/>
  <c r="I738" i="32"/>
  <c r="I737" i="32"/>
  <c r="I736" i="32"/>
  <c r="I735" i="32"/>
  <c r="I734" i="32"/>
  <c r="I733" i="32"/>
  <c r="I732" i="32"/>
  <c r="I731" i="32"/>
  <c r="I730" i="32"/>
  <c r="I729" i="32"/>
  <c r="I728" i="32"/>
  <c r="I727" i="32"/>
  <c r="I726" i="32"/>
  <c r="I725" i="32"/>
  <c r="I724" i="32"/>
  <c r="I723" i="32"/>
  <c r="I722" i="32"/>
  <c r="I721" i="32"/>
  <c r="I720" i="32"/>
  <c r="I719" i="32"/>
  <c r="I718" i="32"/>
  <c r="I717" i="32"/>
  <c r="I716" i="32"/>
  <c r="I715" i="32"/>
  <c r="I714" i="32"/>
  <c r="I713" i="32"/>
  <c r="I712" i="32"/>
  <c r="I711" i="32"/>
  <c r="I710" i="32"/>
  <c r="I709" i="32"/>
  <c r="I708" i="32"/>
  <c r="I707" i="32"/>
  <c r="I706" i="32"/>
  <c r="I705" i="32"/>
  <c r="I704" i="32"/>
  <c r="I703" i="32"/>
  <c r="I702" i="32"/>
  <c r="I701" i="32"/>
  <c r="I700" i="32"/>
  <c r="I699" i="32"/>
  <c r="I698" i="32"/>
  <c r="I697" i="32"/>
  <c r="I696" i="32"/>
  <c r="I695" i="32"/>
  <c r="I694" i="32"/>
  <c r="I693" i="32"/>
  <c r="I692" i="32"/>
  <c r="I691" i="32"/>
  <c r="I690" i="32"/>
  <c r="I689" i="32"/>
  <c r="I688" i="32"/>
  <c r="I687" i="32"/>
  <c r="I686" i="32"/>
  <c r="I685" i="32"/>
  <c r="I684" i="32"/>
  <c r="I683" i="32"/>
  <c r="I682" i="32"/>
  <c r="I681" i="32"/>
  <c r="I680" i="32"/>
  <c r="I679" i="32"/>
  <c r="I678" i="32"/>
  <c r="I677" i="32"/>
  <c r="I676" i="32"/>
  <c r="I675" i="32"/>
  <c r="I674" i="32"/>
  <c r="I673" i="32"/>
  <c r="I672" i="32"/>
  <c r="I671" i="32"/>
  <c r="I670" i="32"/>
  <c r="I669" i="32"/>
  <c r="I668" i="32"/>
  <c r="I667" i="32"/>
  <c r="I666" i="32"/>
  <c r="I665" i="32"/>
  <c r="I664" i="32"/>
  <c r="I663" i="32"/>
  <c r="I662" i="32"/>
  <c r="I661" i="32"/>
  <c r="I660" i="32"/>
  <c r="I659" i="32"/>
  <c r="I658" i="32"/>
  <c r="I657" i="32"/>
  <c r="I656" i="32"/>
  <c r="I655" i="32"/>
  <c r="I654" i="32"/>
  <c r="I653" i="32"/>
  <c r="I652" i="32"/>
  <c r="I651" i="32"/>
  <c r="I650" i="32"/>
  <c r="I649" i="32"/>
  <c r="I648" i="32"/>
  <c r="I647" i="32"/>
  <c r="I646" i="32"/>
  <c r="I645" i="32"/>
  <c r="I644" i="32"/>
  <c r="I643" i="32"/>
  <c r="I642" i="32"/>
  <c r="I641" i="32"/>
  <c r="I640" i="32"/>
  <c r="I639" i="32"/>
  <c r="I638" i="32"/>
  <c r="I637" i="32"/>
  <c r="I636" i="32"/>
  <c r="I635" i="32"/>
  <c r="I634" i="32"/>
  <c r="I633" i="32"/>
  <c r="I632" i="32"/>
  <c r="I631" i="32"/>
  <c r="I630" i="32"/>
  <c r="I629" i="32"/>
  <c r="I628" i="32"/>
  <c r="I627" i="32"/>
  <c r="I626" i="32"/>
  <c r="I625" i="32"/>
  <c r="I624" i="32"/>
  <c r="I623" i="32"/>
  <c r="I622" i="32"/>
  <c r="I621" i="32"/>
  <c r="I620" i="32"/>
  <c r="I619" i="32"/>
  <c r="I618" i="32"/>
  <c r="I617" i="32"/>
  <c r="I616" i="32"/>
  <c r="I615" i="32"/>
  <c r="I614" i="32"/>
  <c r="I613" i="32"/>
  <c r="I612" i="32"/>
  <c r="I611" i="32"/>
  <c r="I610" i="32"/>
  <c r="I609" i="32"/>
  <c r="I608" i="32"/>
  <c r="I607" i="32"/>
  <c r="I606" i="32"/>
  <c r="I605" i="32"/>
  <c r="I604" i="32"/>
  <c r="I603" i="32"/>
  <c r="I602" i="32"/>
  <c r="I601" i="32"/>
  <c r="I600" i="32"/>
  <c r="I599" i="32"/>
  <c r="I598" i="32"/>
  <c r="I597" i="32"/>
  <c r="I596" i="32"/>
  <c r="I595" i="32"/>
  <c r="I594" i="32"/>
  <c r="I593" i="32"/>
  <c r="I592" i="32"/>
  <c r="I591" i="32"/>
  <c r="I590" i="32"/>
  <c r="I589" i="32"/>
  <c r="I588" i="32"/>
  <c r="I587" i="32"/>
  <c r="I586" i="32"/>
  <c r="I585" i="32"/>
  <c r="I584" i="32"/>
  <c r="I583" i="32"/>
  <c r="I582" i="32"/>
  <c r="I581" i="32"/>
  <c r="I580" i="32"/>
  <c r="I579" i="32"/>
  <c r="I578" i="32"/>
  <c r="I577" i="32"/>
  <c r="I576" i="32"/>
  <c r="I575" i="32"/>
  <c r="I574" i="32"/>
  <c r="I573" i="32"/>
  <c r="I572" i="32"/>
  <c r="I571" i="32"/>
  <c r="I570" i="32"/>
  <c r="I569" i="32"/>
  <c r="I568" i="32"/>
  <c r="I567" i="32"/>
  <c r="I566" i="32"/>
  <c r="I565" i="32"/>
  <c r="I564" i="32"/>
  <c r="I563" i="32"/>
  <c r="I562" i="32"/>
  <c r="I561" i="32"/>
  <c r="I560" i="32"/>
  <c r="I559" i="32"/>
  <c r="I558" i="32"/>
  <c r="I557" i="32"/>
  <c r="I556" i="32"/>
  <c r="I555" i="32"/>
  <c r="I554" i="32"/>
  <c r="I553" i="32"/>
  <c r="I552" i="32"/>
  <c r="I551" i="32"/>
  <c r="I550" i="32"/>
  <c r="I549" i="32"/>
  <c r="I548" i="32"/>
  <c r="I547" i="32"/>
  <c r="I546" i="32"/>
  <c r="I545" i="32"/>
  <c r="I544" i="32"/>
  <c r="I543" i="32"/>
  <c r="I542" i="32"/>
  <c r="I541" i="32"/>
  <c r="I540" i="32"/>
  <c r="I539" i="32"/>
  <c r="I538" i="32"/>
  <c r="I537" i="32"/>
  <c r="I536" i="32"/>
  <c r="I535" i="32"/>
  <c r="I534" i="32"/>
  <c r="I533" i="32"/>
  <c r="I532" i="32"/>
  <c r="I531" i="32"/>
  <c r="I530" i="32"/>
  <c r="I529" i="32"/>
  <c r="I528" i="32"/>
  <c r="I527" i="32"/>
  <c r="I526" i="32"/>
  <c r="I525" i="32"/>
  <c r="I524" i="32"/>
  <c r="I523" i="32"/>
  <c r="I522" i="32"/>
  <c r="I521" i="32"/>
  <c r="I520" i="32"/>
  <c r="I519" i="32"/>
  <c r="I518" i="32"/>
  <c r="I517" i="32"/>
  <c r="I516" i="32"/>
  <c r="I515" i="32"/>
  <c r="I514" i="32"/>
  <c r="I513" i="32"/>
  <c r="I512" i="32"/>
  <c r="I511" i="32"/>
  <c r="I510" i="32"/>
  <c r="I509" i="32"/>
  <c r="I508" i="32"/>
  <c r="I507" i="32"/>
  <c r="I506" i="32"/>
  <c r="I505" i="32"/>
  <c r="I504" i="32"/>
  <c r="I503" i="32"/>
  <c r="I502" i="32"/>
  <c r="I501" i="32"/>
  <c r="I500" i="32"/>
  <c r="I499" i="32"/>
  <c r="I498" i="32"/>
  <c r="I497" i="32"/>
  <c r="I496" i="32"/>
  <c r="I495" i="32"/>
  <c r="I494" i="32"/>
  <c r="I493" i="32"/>
  <c r="I492" i="32"/>
  <c r="I491" i="32"/>
  <c r="I490" i="32"/>
  <c r="I489" i="32"/>
  <c r="I488" i="32"/>
  <c r="I487" i="32"/>
  <c r="I486" i="32"/>
  <c r="I485" i="32"/>
  <c r="I484" i="32"/>
  <c r="I483" i="32"/>
  <c r="I482" i="32"/>
  <c r="I481" i="32"/>
  <c r="I480" i="32"/>
  <c r="I479" i="32"/>
  <c r="I478" i="32"/>
  <c r="I477" i="32"/>
  <c r="I476" i="32"/>
  <c r="I475" i="32"/>
  <c r="I474" i="32"/>
  <c r="I473" i="32"/>
  <c r="I472" i="32"/>
  <c r="I471" i="32"/>
  <c r="I470" i="32"/>
  <c r="I469" i="32"/>
  <c r="I468" i="32"/>
  <c r="I467" i="32"/>
  <c r="I466" i="32"/>
  <c r="I465" i="32"/>
  <c r="I464" i="32"/>
  <c r="I463" i="32"/>
  <c r="I462" i="32"/>
  <c r="I461" i="32"/>
  <c r="I460" i="32"/>
  <c r="I459" i="32"/>
  <c r="I458" i="32"/>
  <c r="I457" i="32"/>
  <c r="I456" i="32"/>
  <c r="I455" i="32"/>
  <c r="I454" i="32"/>
  <c r="I453" i="32"/>
  <c r="I452" i="32"/>
  <c r="I451" i="32"/>
  <c r="I450" i="32"/>
  <c r="I449" i="32"/>
  <c r="I448" i="32"/>
  <c r="I447" i="32"/>
  <c r="I445" i="32"/>
  <c r="I444" i="32"/>
  <c r="I443" i="32"/>
  <c r="I442" i="32"/>
  <c r="I441" i="32"/>
  <c r="I440" i="32"/>
  <c r="I439" i="32"/>
  <c r="I437" i="32"/>
  <c r="I436" i="32"/>
  <c r="I435" i="32"/>
  <c r="I434" i="32"/>
  <c r="I433" i="32"/>
  <c r="I432" i="32"/>
  <c r="I431" i="32"/>
  <c r="I430" i="32"/>
  <c r="I429" i="32"/>
  <c r="I428" i="32"/>
  <c r="I427" i="32"/>
  <c r="I426" i="32"/>
  <c r="I425" i="32"/>
  <c r="I424" i="32"/>
  <c r="I423" i="32"/>
  <c r="I422" i="32"/>
  <c r="I421" i="32"/>
  <c r="I420" i="32"/>
  <c r="I419" i="32"/>
  <c r="I418" i="32"/>
  <c r="I417" i="32"/>
  <c r="I416" i="32"/>
  <c r="I415" i="32"/>
  <c r="I414" i="32"/>
  <c r="I413" i="32"/>
  <c r="I412" i="32"/>
  <c r="I411" i="32"/>
  <c r="I410" i="32"/>
  <c r="I409" i="32"/>
  <c r="I408" i="32"/>
  <c r="I407" i="32"/>
  <c r="I406" i="32"/>
  <c r="I405" i="32"/>
  <c r="I404" i="32"/>
  <c r="I403" i="32"/>
  <c r="I402" i="32"/>
  <c r="I401" i="32"/>
  <c r="I400" i="32"/>
  <c r="I399" i="32"/>
  <c r="I398" i="32"/>
  <c r="I397" i="32"/>
  <c r="I396" i="32"/>
  <c r="I395" i="32"/>
  <c r="I394" i="32"/>
  <c r="I393" i="32"/>
  <c r="I392" i="32"/>
  <c r="I391" i="32"/>
  <c r="I390" i="32"/>
  <c r="I389" i="32"/>
  <c r="I388" i="32"/>
  <c r="I387" i="32"/>
  <c r="I386" i="32"/>
  <c r="I385" i="32"/>
  <c r="I384" i="32"/>
  <c r="I383" i="32"/>
  <c r="I382" i="32"/>
  <c r="I381" i="32"/>
  <c r="I380" i="32"/>
  <c r="I379" i="32"/>
  <c r="I378" i="32"/>
  <c r="I377" i="32"/>
  <c r="I376" i="32"/>
  <c r="I375" i="32"/>
  <c r="I374" i="32"/>
  <c r="I373" i="32"/>
  <c r="I372" i="32"/>
  <c r="I371" i="32"/>
  <c r="I370" i="32"/>
  <c r="I369" i="32"/>
  <c r="I368" i="32"/>
  <c r="I367" i="32"/>
  <c r="I366" i="32"/>
  <c r="I365" i="32"/>
  <c r="I364" i="32"/>
  <c r="I363" i="32"/>
  <c r="I362" i="32"/>
  <c r="I361" i="32"/>
  <c r="I360" i="32"/>
  <c r="I359" i="32"/>
  <c r="I358" i="32"/>
  <c r="I357" i="32"/>
  <c r="I356" i="32"/>
  <c r="I355" i="32"/>
  <c r="I354" i="32"/>
  <c r="I353" i="32"/>
  <c r="I352" i="32"/>
  <c r="I351" i="32"/>
  <c r="I350" i="32"/>
  <c r="I349" i="32"/>
  <c r="I348" i="32"/>
  <c r="I347" i="32"/>
  <c r="I346" i="32"/>
  <c r="I345" i="32"/>
  <c r="I344" i="32"/>
  <c r="I343" i="32"/>
  <c r="I342" i="32"/>
  <c r="I341" i="32"/>
  <c r="I340" i="32"/>
  <c r="I339" i="32"/>
  <c r="I338" i="32"/>
  <c r="I337" i="32"/>
  <c r="I336" i="32"/>
  <c r="I335" i="32"/>
  <c r="I334" i="32"/>
  <c r="I333" i="32"/>
  <c r="I332" i="32"/>
  <c r="I331" i="32"/>
  <c r="I330" i="32"/>
  <c r="I329" i="32"/>
  <c r="I328" i="32"/>
  <c r="I327" i="32"/>
  <c r="I326" i="32"/>
  <c r="I325" i="32"/>
  <c r="I324" i="32"/>
  <c r="I323" i="32"/>
  <c r="I322" i="32"/>
  <c r="I321" i="32"/>
  <c r="I320" i="32"/>
  <c r="I319" i="32"/>
  <c r="I318" i="32"/>
  <c r="I317" i="32"/>
  <c r="I316" i="32"/>
  <c r="I315" i="32"/>
  <c r="I314" i="32"/>
  <c r="I313" i="32"/>
  <c r="I312" i="32"/>
  <c r="I311" i="32"/>
  <c r="I310" i="32"/>
  <c r="I309" i="32"/>
  <c r="I308" i="32"/>
  <c r="I307" i="32"/>
  <c r="I306" i="32"/>
  <c r="I305" i="32"/>
  <c r="I304" i="32"/>
  <c r="I303" i="32"/>
  <c r="I302" i="32"/>
  <c r="I301" i="32"/>
  <c r="I300" i="32"/>
  <c r="I299" i="32"/>
  <c r="I298" i="32"/>
  <c r="I297" i="32"/>
  <c r="I296" i="32"/>
  <c r="I295" i="32"/>
  <c r="I294" i="32"/>
  <c r="I293" i="32"/>
  <c r="I292" i="32"/>
  <c r="I291" i="32"/>
  <c r="I290" i="32"/>
  <c r="I289" i="32"/>
  <c r="I288" i="32"/>
  <c r="I287" i="32"/>
  <c r="I286" i="32"/>
  <c r="I285" i="32"/>
  <c r="I284" i="32"/>
  <c r="I283" i="32"/>
  <c r="I282" i="32"/>
  <c r="I281" i="32"/>
  <c r="I280" i="32"/>
  <c r="I279" i="32"/>
  <c r="I278" i="32"/>
  <c r="I277" i="32"/>
  <c r="I276" i="32"/>
  <c r="I275" i="32"/>
  <c r="I274" i="32"/>
  <c r="I273" i="32"/>
  <c r="I272" i="32"/>
  <c r="I271" i="32"/>
  <c r="I270" i="32"/>
  <c r="I269" i="32"/>
  <c r="I268" i="32"/>
  <c r="I267" i="32"/>
  <c r="I266" i="32"/>
  <c r="I265" i="32"/>
  <c r="I264" i="32"/>
  <c r="I263" i="32"/>
  <c r="I262" i="32"/>
  <c r="I261" i="32"/>
  <c r="I260" i="32"/>
  <c r="I259" i="32"/>
  <c r="I258" i="32"/>
  <c r="I257" i="32"/>
  <c r="I256" i="32"/>
  <c r="I255" i="32"/>
  <c r="I254" i="32"/>
  <c r="I253" i="32"/>
  <c r="I252" i="32"/>
  <c r="I251" i="32"/>
  <c r="I250" i="32"/>
  <c r="I249" i="32"/>
  <c r="I248" i="32"/>
  <c r="I247" i="32"/>
  <c r="I246" i="32"/>
  <c r="I245" i="32"/>
  <c r="I244" i="32"/>
  <c r="I243" i="32"/>
  <c r="I242" i="32"/>
  <c r="I241" i="32"/>
  <c r="I240" i="32"/>
  <c r="I239" i="32"/>
  <c r="I238" i="32"/>
  <c r="I237" i="32"/>
  <c r="I236" i="32"/>
  <c r="I235" i="32"/>
  <c r="I234" i="32"/>
  <c r="I233" i="32"/>
  <c r="I232" i="32"/>
  <c r="I231" i="32"/>
  <c r="I230" i="32"/>
  <c r="I229" i="32"/>
  <c r="I228" i="32"/>
  <c r="I227" i="32"/>
  <c r="I226" i="32"/>
  <c r="I225" i="32"/>
  <c r="I224" i="32"/>
  <c r="I223" i="32"/>
  <c r="I222" i="32"/>
  <c r="I221" i="32"/>
  <c r="I220" i="32"/>
  <c r="I219" i="32"/>
  <c r="I218" i="32"/>
  <c r="I217" i="32"/>
  <c r="I216" i="32"/>
  <c r="I215" i="32"/>
  <c r="I214" i="32"/>
  <c r="I213" i="32"/>
  <c r="I212" i="32"/>
  <c r="I211" i="32"/>
  <c r="I210" i="32"/>
  <c r="I209" i="32"/>
  <c r="I208" i="32"/>
  <c r="I207" i="32"/>
  <c r="I206" i="32"/>
  <c r="I205" i="32"/>
  <c r="I204" i="32"/>
  <c r="I203" i="32"/>
  <c r="I202" i="32"/>
  <c r="I201" i="32"/>
  <c r="I200" i="32"/>
  <c r="I199" i="32"/>
  <c r="I198" i="32"/>
  <c r="I197" i="32"/>
  <c r="I196" i="32"/>
  <c r="I195" i="32"/>
  <c r="I194" i="32"/>
  <c r="I193" i="32"/>
  <c r="I192" i="32"/>
  <c r="I191" i="32"/>
  <c r="I190" i="32"/>
  <c r="I189" i="32"/>
  <c r="I188" i="32"/>
  <c r="I187" i="32"/>
  <c r="I186" i="32"/>
  <c r="I185" i="32"/>
  <c r="I184" i="32"/>
  <c r="I183" i="32"/>
  <c r="I182" i="32"/>
  <c r="I181" i="32"/>
  <c r="I180" i="32"/>
  <c r="I179" i="32"/>
  <c r="I178" i="32"/>
  <c r="I177" i="32"/>
  <c r="I176" i="32"/>
  <c r="I175" i="32"/>
  <c r="I174" i="32"/>
  <c r="I173" i="32"/>
  <c r="I172" i="32"/>
  <c r="I171" i="32"/>
  <c r="I170" i="32"/>
  <c r="I169" i="32"/>
  <c r="I168" i="32"/>
  <c r="I167" i="32"/>
  <c r="I166" i="32"/>
  <c r="I165" i="32"/>
  <c r="I164" i="32"/>
  <c r="I163" i="32"/>
  <c r="I162" i="32"/>
  <c r="I161" i="32"/>
  <c r="I160" i="32"/>
  <c r="I159" i="32"/>
  <c r="I158" i="32"/>
  <c r="I157" i="32"/>
  <c r="I156" i="32"/>
  <c r="I155" i="32"/>
  <c r="I154" i="32"/>
  <c r="I153" i="32"/>
  <c r="I152" i="32"/>
  <c r="I151" i="32"/>
  <c r="I150" i="32"/>
  <c r="I149" i="32"/>
  <c r="I148" i="32"/>
  <c r="I147" i="32"/>
  <c r="I146" i="32"/>
  <c r="I145" i="32"/>
  <c r="I144" i="32"/>
  <c r="I143" i="32"/>
  <c r="I142" i="32"/>
  <c r="I141" i="32"/>
  <c r="I140" i="32"/>
  <c r="I139" i="32"/>
  <c r="I138" i="32"/>
  <c r="I137" i="32"/>
  <c r="I136" i="32"/>
  <c r="I135" i="32"/>
  <c r="I134" i="32"/>
  <c r="I133" i="32"/>
  <c r="I132" i="32"/>
  <c r="I131" i="32"/>
  <c r="I130" i="32"/>
  <c r="I129" i="32"/>
  <c r="I128" i="32"/>
  <c r="I127" i="32"/>
  <c r="I126" i="32"/>
  <c r="I125" i="32"/>
  <c r="I124" i="32"/>
  <c r="I123" i="32"/>
  <c r="I122" i="32"/>
  <c r="I121" i="32"/>
  <c r="I120" i="32"/>
  <c r="I119" i="32"/>
  <c r="I118" i="32"/>
  <c r="I117" i="32"/>
  <c r="I116" i="32"/>
  <c r="I115" i="32"/>
  <c r="I114" i="32"/>
  <c r="I113" i="32"/>
  <c r="I112" i="32"/>
  <c r="I111" i="32"/>
  <c r="I110" i="32"/>
  <c r="I109" i="32"/>
  <c r="I108" i="32"/>
  <c r="I107" i="32"/>
  <c r="I106" i="32"/>
  <c r="I105" i="32"/>
  <c r="I104" i="32"/>
  <c r="I103" i="32"/>
  <c r="I102" i="32"/>
  <c r="I101" i="32"/>
  <c r="I100" i="32"/>
  <c r="I99" i="32"/>
  <c r="I98" i="32"/>
  <c r="I97" i="32"/>
  <c r="I96" i="32"/>
  <c r="I95" i="32"/>
  <c r="I94" i="32"/>
  <c r="I93" i="32"/>
  <c r="I92" i="32"/>
  <c r="I91" i="32"/>
  <c r="I90" i="32"/>
  <c r="I89" i="32"/>
  <c r="I88" i="32"/>
  <c r="I87" i="32"/>
  <c r="I86" i="32"/>
  <c r="I85" i="32"/>
  <c r="I84" i="32"/>
  <c r="I83" i="32"/>
  <c r="I82" i="32"/>
  <c r="I81" i="32"/>
  <c r="I80" i="32"/>
  <c r="I79" i="32"/>
  <c r="I78" i="32"/>
  <c r="I77" i="32"/>
  <c r="I76" i="32"/>
  <c r="I75" i="32"/>
  <c r="I74" i="32"/>
  <c r="I73" i="32"/>
  <c r="I72" i="32"/>
  <c r="I71" i="32"/>
  <c r="I70" i="32"/>
  <c r="I69" i="32"/>
  <c r="I68" i="32"/>
  <c r="I67" i="32"/>
  <c r="I66" i="32"/>
  <c r="I65" i="32"/>
  <c r="I64" i="32"/>
  <c r="I63" i="32"/>
  <c r="I62" i="32"/>
  <c r="I61" i="32"/>
  <c r="I60" i="32"/>
  <c r="I59" i="32"/>
  <c r="I58" i="32"/>
  <c r="I57" i="32"/>
  <c r="I56" i="32"/>
  <c r="I55" i="32"/>
  <c r="I53" i="32"/>
  <c r="I52" i="32"/>
  <c r="I51" i="32"/>
  <c r="I50" i="32"/>
  <c r="I49" i="32"/>
  <c r="I48" i="32"/>
  <c r="I44" i="32"/>
  <c r="I43" i="32"/>
  <c r="I42" i="32"/>
  <c r="I41" i="32"/>
  <c r="I39" i="32"/>
  <c r="I38" i="32"/>
  <c r="I37" i="32"/>
  <c r="I36" i="32"/>
  <c r="I35" i="32"/>
  <c r="I34" i="32"/>
  <c r="I33" i="32"/>
  <c r="I32" i="32"/>
  <c r="I31" i="32"/>
  <c r="I30" i="32"/>
  <c r="I29" i="32"/>
  <c r="I28" i="32"/>
  <c r="I27" i="32"/>
  <c r="I26" i="32"/>
  <c r="I25" i="32"/>
  <c r="I24" i="32"/>
  <c r="I23" i="32"/>
  <c r="I22" i="32"/>
  <c r="I21" i="32"/>
  <c r="I20" i="32"/>
  <c r="I19" i="32"/>
  <c r="I18" i="32"/>
  <c r="I17" i="32"/>
  <c r="I16" i="32"/>
  <c r="I15" i="32"/>
  <c r="I14" i="32"/>
  <c r="I13" i="32"/>
  <c r="I12" i="32"/>
  <c r="I11" i="32"/>
  <c r="I10" i="32"/>
  <c r="I9" i="32"/>
  <c r="I8" i="32"/>
  <c r="I7" i="32"/>
  <c r="I6" i="32"/>
  <c r="I5" i="32"/>
  <c r="I4" i="32"/>
  <c r="I3" i="32"/>
  <c r="O7632" i="32"/>
  <c r="O7628" i="32"/>
  <c r="O7631" i="32"/>
  <c r="O7630" i="32"/>
  <c r="O7642" i="32"/>
  <c r="G2559" i="25"/>
  <c r="G2545" i="25"/>
  <c r="G2544" i="25"/>
  <c r="G2543" i="25"/>
  <c r="G2542" i="25"/>
  <c r="G2541" i="25"/>
  <c r="P7634" i="32" l="1"/>
  <c r="P7650" i="32"/>
  <c r="P7638" i="32"/>
  <c r="P7640" i="32"/>
  <c r="P7633" i="32"/>
  <c r="P7641" i="32"/>
  <c r="P7637" i="32"/>
  <c r="P7639" i="32"/>
  <c r="P7635" i="32"/>
  <c r="P7636" i="32"/>
  <c r="P7647" i="32"/>
  <c r="P7648" i="32"/>
  <c r="P7649" i="32"/>
  <c r="P7428" i="32"/>
  <c r="P7628" i="32"/>
  <c r="P7605" i="32"/>
  <c r="P7429" i="32"/>
  <c r="P7426" i="32"/>
  <c r="P7602" i="32"/>
  <c r="P7427" i="32"/>
  <c r="P7603" i="32"/>
  <c r="P7630" i="32"/>
  <c r="P7604" i="32"/>
  <c r="P7642" i="32"/>
  <c r="P7599" i="32"/>
  <c r="P7600" i="32"/>
  <c r="P7601" i="32"/>
  <c r="P7028" i="32"/>
  <c r="P7425" i="32"/>
  <c r="P7632" i="32"/>
  <c r="P7631" i="32"/>
  <c r="G3523" i="32"/>
  <c r="I3523" i="32" s="1"/>
  <c r="G678" i="31" l="1"/>
  <c r="G676" i="31"/>
  <c r="G6155" i="32"/>
  <c r="I6155" i="32" s="1"/>
  <c r="G6284" i="32"/>
  <c r="I6284" i="32" s="1"/>
  <c r="G7441" i="32"/>
  <c r="I7441" i="32" s="1"/>
  <c r="G7440" i="32"/>
  <c r="I7440" i="32" s="1"/>
  <c r="G6157" i="32"/>
  <c r="I6157" i="32" s="1"/>
  <c r="G677" i="31"/>
  <c r="G7616" i="32"/>
  <c r="I7616" i="32" s="1"/>
  <c r="G6350" i="32"/>
  <c r="I6350" i="32" s="1"/>
  <c r="G7305" i="32"/>
  <c r="I7305" i="32" s="1"/>
  <c r="G7273" i="32"/>
  <c r="I7273" i="32" s="1"/>
  <c r="G7576" i="32"/>
  <c r="I7576" i="32" s="1"/>
  <c r="G7618" i="32"/>
  <c r="I7618" i="32" s="1"/>
  <c r="G7612" i="32"/>
  <c r="I7612" i="32" s="1"/>
  <c r="G7611" i="32"/>
  <c r="I7611" i="32" s="1"/>
  <c r="G675" i="31"/>
  <c r="G674" i="31"/>
  <c r="G383" i="31" l="1"/>
  <c r="G503" i="31"/>
  <c r="G673" i="31"/>
  <c r="G5027" i="32"/>
  <c r="I5027" i="32" s="1"/>
  <c r="G4577" i="32"/>
  <c r="I4577" i="32" s="1"/>
  <c r="G2558" i="25"/>
  <c r="G2557" i="25"/>
  <c r="G2556" i="25"/>
  <c r="G2555" i="25"/>
  <c r="G2554" i="25"/>
  <c r="G2553" i="25"/>
  <c r="G2552" i="25"/>
  <c r="G2551" i="25"/>
  <c r="G2550" i="25"/>
  <c r="G2549" i="25"/>
  <c r="G2560" i="25" s="1"/>
  <c r="G2540" i="25"/>
  <c r="G2539" i="25"/>
  <c r="G2538" i="25"/>
  <c r="G2537" i="25"/>
  <c r="G2535" i="25"/>
  <c r="G2534" i="25"/>
  <c r="G2533" i="25"/>
  <c r="O7619" i="32"/>
  <c r="O7621" i="32"/>
  <c r="O7620" i="32"/>
  <c r="O7618" i="32"/>
  <c r="O7617" i="32"/>
  <c r="O7616" i="32"/>
  <c r="O7615" i="32"/>
  <c r="O7614" i="32"/>
  <c r="O7622" i="32"/>
  <c r="O7612" i="32"/>
  <c r="O7611" i="32"/>
  <c r="O7609" i="32"/>
  <c r="O7610" i="32"/>
  <c r="O7608" i="32"/>
  <c r="O7607" i="32"/>
  <c r="O7606" i="32"/>
  <c r="O7598" i="32"/>
  <c r="O7597" i="32"/>
  <c r="O7596" i="32"/>
  <c r="O7595" i="32"/>
  <c r="O7594" i="32"/>
  <c r="O7593" i="32"/>
  <c r="O7592" i="32"/>
  <c r="O7591" i="32"/>
  <c r="O7588" i="32"/>
  <c r="O7587" i="32"/>
  <c r="O7586" i="32"/>
  <c r="O7585" i="32"/>
  <c r="O7590" i="32"/>
  <c r="O7589" i="32"/>
  <c r="O7582" i="32"/>
  <c r="O7581" i="32"/>
  <c r="O7580" i="32"/>
  <c r="O7584" i="32"/>
  <c r="O7583" i="32"/>
  <c r="G2532" i="25"/>
  <c r="G2546" i="25" s="1"/>
  <c r="G672" i="31"/>
  <c r="G671" i="31"/>
  <c r="G670" i="31"/>
  <c r="G7096" i="32"/>
  <c r="I7096" i="32" s="1"/>
  <c r="G6316" i="32"/>
  <c r="I6316" i="32" s="1"/>
  <c r="G2536" i="25"/>
  <c r="G550" i="31"/>
  <c r="G6416" i="32"/>
  <c r="I6416" i="32" s="1"/>
  <c r="P7606" i="32" l="1"/>
  <c r="P7591" i="32"/>
  <c r="P7593" i="32"/>
  <c r="P7589" i="32"/>
  <c r="P7580" i="32"/>
  <c r="P7592" i="32"/>
  <c r="P7588" i="32"/>
  <c r="P7582" i="32"/>
  <c r="P7615" i="32"/>
  <c r="P7614" i="32"/>
  <c r="P7607" i="32"/>
  <c r="P7598" i="32"/>
  <c r="P7581" i="32"/>
  <c r="P7608" i="32"/>
  <c r="P7616" i="32"/>
  <c r="P7622" i="32"/>
  <c r="P7619" i="32"/>
  <c r="P7590" i="32"/>
  <c r="P7594" i="32"/>
  <c r="P7610" i="32"/>
  <c r="P7617" i="32"/>
  <c r="P7585" i="32"/>
  <c r="P7595" i="32"/>
  <c r="P7609" i="32"/>
  <c r="P7618" i="32"/>
  <c r="P7583" i="32"/>
  <c r="P7586" i="32"/>
  <c r="P7596" i="32"/>
  <c r="P7611" i="32"/>
  <c r="P7620" i="32"/>
  <c r="P7584" i="32"/>
  <c r="P7587" i="32"/>
  <c r="P7597" i="32"/>
  <c r="P7612" i="32"/>
  <c r="P7621" i="32"/>
  <c r="G487" i="31"/>
  <c r="G457" i="31"/>
  <c r="G456" i="31"/>
  <c r="G652" i="31"/>
  <c r="G486" i="31"/>
  <c r="G485" i="31"/>
  <c r="G488" i="31"/>
  <c r="G656" i="31"/>
  <c r="G6281" i="32" l="1"/>
  <c r="I6281" i="32" s="1"/>
  <c r="G589" i="31" l="1"/>
  <c r="G655" i="31" l="1"/>
  <c r="G654" i="31"/>
  <c r="G665" i="31" l="1"/>
  <c r="G664" i="31"/>
  <c r="G663" i="31"/>
  <c r="G658" i="31"/>
  <c r="G649" i="31"/>
  <c r="G7312" i="32"/>
  <c r="I7312" i="32" s="1"/>
  <c r="O7459" i="32"/>
  <c r="O7458" i="32"/>
  <c r="O7441" i="32"/>
  <c r="O7440" i="32"/>
  <c r="O7457" i="32"/>
  <c r="O7456" i="32"/>
  <c r="O7455" i="32"/>
  <c r="O7454" i="32"/>
  <c r="O7453" i="32"/>
  <c r="O7452" i="32"/>
  <c r="O7451" i="32"/>
  <c r="O7439" i="32"/>
  <c r="O7450" i="32"/>
  <c r="O7438" i="32"/>
  <c r="O7449" i="32"/>
  <c r="O7448" i="32"/>
  <c r="O7447" i="32"/>
  <c r="O7446" i="32"/>
  <c r="O7445" i="32"/>
  <c r="O7444" i="32"/>
  <c r="O7443" i="32"/>
  <c r="O7442" i="32"/>
  <c r="O7575" i="32"/>
  <c r="O7574" i="32"/>
  <c r="O7579" i="32"/>
  <c r="O7578" i="32"/>
  <c r="G613" i="31"/>
  <c r="G612" i="31"/>
  <c r="G7318" i="32"/>
  <c r="I7318" i="32" s="1"/>
  <c r="G662" i="31"/>
  <c r="G7275" i="32"/>
  <c r="I7275" i="32" s="1"/>
  <c r="G7335" i="32"/>
  <c r="I7335" i="32" s="1"/>
  <c r="O7577" i="32"/>
  <c r="O7576" i="32"/>
  <c r="O7569" i="32"/>
  <c r="O7543" i="32"/>
  <c r="O7542" i="32"/>
  <c r="O7541" i="32"/>
  <c r="O7540" i="32"/>
  <c r="O7544" i="32"/>
  <c r="O7539" i="32"/>
  <c r="O7565" i="32"/>
  <c r="O7564" i="32"/>
  <c r="O7563" i="32"/>
  <c r="O7562" i="32"/>
  <c r="O7561" i="32"/>
  <c r="O7560" i="32"/>
  <c r="O7573" i="32"/>
  <c r="O7572" i="32"/>
  <c r="O7571" i="32"/>
  <c r="O7570" i="32"/>
  <c r="O7558" i="32"/>
  <c r="O7557" i="32"/>
  <c r="O7556" i="32"/>
  <c r="O7555" i="32"/>
  <c r="O7554" i="32"/>
  <c r="O7553" i="32"/>
  <c r="O7552" i="32"/>
  <c r="O7551" i="32"/>
  <c r="O7550" i="32"/>
  <c r="O7559" i="32"/>
  <c r="O7549" i="32"/>
  <c r="O7548" i="32"/>
  <c r="O7547" i="32"/>
  <c r="O7546" i="32"/>
  <c r="O7518" i="32"/>
  <c r="O7517" i="32"/>
  <c r="O7516" i="32"/>
  <c r="O7568" i="32"/>
  <c r="O7567" i="32"/>
  <c r="O7566" i="32"/>
  <c r="O7545" i="32"/>
  <c r="O7536" i="32"/>
  <c r="O7535" i="32"/>
  <c r="O7534" i="32"/>
  <c r="O7533" i="32"/>
  <c r="O7532" i="32"/>
  <c r="O7531" i="32"/>
  <c r="O7538" i="32"/>
  <c r="O7530" i="32"/>
  <c r="O7529" i="32"/>
  <c r="O7528" i="32"/>
  <c r="O7527" i="32"/>
  <c r="O7526" i="32"/>
  <c r="O7525" i="32"/>
  <c r="O7524" i="32"/>
  <c r="O7523" i="32"/>
  <c r="O7522" i="32"/>
  <c r="O7521" i="32"/>
  <c r="O7520" i="32"/>
  <c r="O7519" i="32"/>
  <c r="O7537" i="32"/>
  <c r="O7460" i="32"/>
  <c r="O7471" i="32"/>
  <c r="O7470" i="32"/>
  <c r="O7469" i="32"/>
  <c r="O7468" i="32"/>
  <c r="O7467" i="32"/>
  <c r="O7466" i="32"/>
  <c r="O7465" i="32"/>
  <c r="O7472" i="32"/>
  <c r="O7464" i="32"/>
  <c r="O7461" i="32"/>
  <c r="O7480" i="32"/>
  <c r="O7482" i="32"/>
  <c r="O7481" i="32"/>
  <c r="O7505" i="32"/>
  <c r="O7504" i="32"/>
  <c r="O7473" i="32"/>
  <c r="O7476" i="32"/>
  <c r="O7474" i="32"/>
  <c r="O7475" i="32"/>
  <c r="O7479" i="32"/>
  <c r="O7478" i="32"/>
  <c r="O7477" i="32"/>
  <c r="O7502" i="32"/>
  <c r="O7501" i="32"/>
  <c r="O7500" i="32"/>
  <c r="O7499" i="32"/>
  <c r="O7498" i="32"/>
  <c r="O7497" i="32"/>
  <c r="O7484" i="32"/>
  <c r="O7496" i="32"/>
  <c r="O7495" i="32"/>
  <c r="O7494" i="32"/>
  <c r="O7493" i="32"/>
  <c r="O7492" i="32"/>
  <c r="O7491" i="32"/>
  <c r="O7490" i="32"/>
  <c r="O7489" i="32"/>
  <c r="O7483" i="32"/>
  <c r="O7503" i="32"/>
  <c r="O7488" i="32"/>
  <c r="O7487" i="32"/>
  <c r="O7486" i="32"/>
  <c r="O7485" i="32"/>
  <c r="O7514" i="32"/>
  <c r="O7513" i="32"/>
  <c r="O7512" i="32"/>
  <c r="O7511" i="32"/>
  <c r="O7510" i="32"/>
  <c r="O7509" i="32"/>
  <c r="O7508" i="32"/>
  <c r="O7507" i="32"/>
  <c r="O7506" i="32"/>
  <c r="O7515" i="32"/>
  <c r="O7463" i="32"/>
  <c r="O7462" i="32"/>
  <c r="P7453" i="32" l="1"/>
  <c r="P7444" i="32"/>
  <c r="P7574" i="32"/>
  <c r="P7448" i="32"/>
  <c r="P7454" i="32"/>
  <c r="P7447" i="32"/>
  <c r="P7446" i="32"/>
  <c r="P7452" i="32"/>
  <c r="P7458" i="32"/>
  <c r="P7443" i="32"/>
  <c r="P7445" i="32"/>
  <c r="P7441" i="32"/>
  <c r="P7578" i="32"/>
  <c r="P7579" i="32"/>
  <c r="P7442" i="32"/>
  <c r="P7459" i="32"/>
  <c r="P7456" i="32"/>
  <c r="P7439" i="32"/>
  <c r="P7457" i="32"/>
  <c r="P7450" i="32"/>
  <c r="P7451" i="32"/>
  <c r="P7440" i="32"/>
  <c r="P7438" i="32"/>
  <c r="P7575" i="32"/>
  <c r="P7455" i="32"/>
  <c r="P7449" i="32"/>
  <c r="P7465" i="32"/>
  <c r="P7479" i="32"/>
  <c r="P7497" i="32"/>
  <c r="P7558" i="32"/>
  <c r="P7532" i="32"/>
  <c r="P7568" i="32"/>
  <c r="P7559" i="32"/>
  <c r="P7468" i="32"/>
  <c r="P7529" i="32"/>
  <c r="P7546" i="32"/>
  <c r="P7572" i="32"/>
  <c r="P7577" i="32"/>
  <c r="P7487" i="32"/>
  <c r="P7537" i="32"/>
  <c r="P7553" i="32"/>
  <c r="P7510" i="32"/>
  <c r="P7488" i="32"/>
  <c r="P7494" i="32"/>
  <c r="P7495" i="32"/>
  <c r="P7533" i="32"/>
  <c r="P7550" i="32"/>
  <c r="P7542" i="32"/>
  <c r="P7511" i="32"/>
  <c r="P7504" i="32"/>
  <c r="P7506" i="32"/>
  <c r="P7514" i="32"/>
  <c r="P7490" i="32"/>
  <c r="P7563" i="32"/>
  <c r="P7499" i="32"/>
  <c r="P7500" i="32"/>
  <c r="P7556" i="32"/>
  <c r="P7501" i="32"/>
  <c r="P7461" i="32"/>
  <c r="P7469" i="32"/>
  <c r="P7557" i="32"/>
  <c r="P7462" i="32"/>
  <c r="P7503" i="32"/>
  <c r="P7526" i="32"/>
  <c r="P7516" i="32"/>
  <c r="P7502" i="32"/>
  <c r="P7473" i="32"/>
  <c r="P7464" i="32"/>
  <c r="P7522" i="32"/>
  <c r="P7562" i="32"/>
  <c r="P7541" i="32"/>
  <c r="P7523" i="32"/>
  <c r="P7485" i="32"/>
  <c r="P7460" i="32"/>
  <c r="P7524" i="32"/>
  <c r="P7545" i="32"/>
  <c r="P7573" i="32"/>
  <c r="P7507" i="32"/>
  <c r="P7472" i="32"/>
  <c r="P7530" i="32"/>
  <c r="P7482" i="32"/>
  <c r="P7521" i="32"/>
  <c r="P7536" i="32"/>
  <c r="P7539" i="32"/>
  <c r="P7486" i="32"/>
  <c r="P7491" i="32"/>
  <c r="P7525" i="32"/>
  <c r="P7566" i="32"/>
  <c r="P7547" i="32"/>
  <c r="P7543" i="32"/>
  <c r="P7498" i="32"/>
  <c r="P7567" i="32"/>
  <c r="P7554" i="32"/>
  <c r="P7475" i="32"/>
  <c r="P7480" i="32"/>
  <c r="P7544" i="32"/>
  <c r="P7555" i="32"/>
  <c r="P7519" i="32"/>
  <c r="P7564" i="32"/>
  <c r="P7520" i="32"/>
  <c r="P7535" i="32"/>
  <c r="P7565" i="32"/>
  <c r="P7508" i="32"/>
  <c r="P7492" i="32"/>
  <c r="P7474" i="32"/>
  <c r="P7470" i="32"/>
  <c r="P7538" i="32"/>
  <c r="P7548" i="32"/>
  <c r="P7560" i="32"/>
  <c r="P7496" i="32"/>
  <c r="P7505" i="32"/>
  <c r="P7534" i="32"/>
  <c r="P7551" i="32"/>
  <c r="P7513" i="32"/>
  <c r="P7484" i="32"/>
  <c r="P7481" i="32"/>
  <c r="P7552" i="32"/>
  <c r="P7509" i="32"/>
  <c r="P7493" i="32"/>
  <c r="P7476" i="32"/>
  <c r="P7471" i="32"/>
  <c r="P7531" i="32"/>
  <c r="P7549" i="32"/>
  <c r="P7561" i="32"/>
  <c r="P7512" i="32"/>
  <c r="P7463" i="32"/>
  <c r="P7483" i="32"/>
  <c r="P7477" i="32"/>
  <c r="P7466" i="32"/>
  <c r="P7527" i="32"/>
  <c r="P7517" i="32"/>
  <c r="P7570" i="32"/>
  <c r="P7569" i="32"/>
  <c r="P7515" i="32"/>
  <c r="P7489" i="32"/>
  <c r="P7478" i="32"/>
  <c r="P7467" i="32"/>
  <c r="P7528" i="32"/>
  <c r="P7518" i="32"/>
  <c r="P7571" i="32"/>
  <c r="P7576" i="32"/>
  <c r="P7540" i="32"/>
  <c r="G7052" i="32"/>
  <c r="I7052" i="32" s="1"/>
  <c r="G633" i="31" l="1"/>
  <c r="G7036" i="32"/>
  <c r="I7036" i="32" s="1"/>
  <c r="G7315" i="32"/>
  <c r="I7315" i="32" s="1"/>
  <c r="G7437" i="32" l="1"/>
  <c r="I7437" i="32" s="1"/>
  <c r="G583" i="31"/>
  <c r="G7133" i="32"/>
  <c r="I7133" i="32" s="1"/>
  <c r="G6381" i="32"/>
  <c r="I6381" i="32" s="1"/>
  <c r="G7008" i="32"/>
  <c r="I7008" i="32" s="1"/>
  <c r="G632" i="31"/>
  <c r="O7437" i="32"/>
  <c r="E7724" i="32"/>
  <c r="H7722" i="32"/>
  <c r="F7722" i="32"/>
  <c r="E7722" i="32"/>
  <c r="O7388" i="32"/>
  <c r="O7387" i="32"/>
  <c r="O7386" i="32"/>
  <c r="O7385" i="32"/>
  <c r="O7384" i="32"/>
  <c r="O7424" i="32"/>
  <c r="O7390" i="32"/>
  <c r="O7383" i="32"/>
  <c r="O7382" i="32"/>
  <c r="O7381" i="32"/>
  <c r="O7380" i="32"/>
  <c r="O7379" i="32"/>
  <c r="O7378" i="32"/>
  <c r="O7391" i="32"/>
  <c r="O7377" i="32"/>
  <c r="O7376" i="32"/>
  <c r="G7129" i="32"/>
  <c r="I7129" i="32" s="1"/>
  <c r="G7070" i="32"/>
  <c r="I7070" i="32" s="1"/>
  <c r="G659" i="31"/>
  <c r="O7258" i="32"/>
  <c r="G6838" i="32"/>
  <c r="I6838" i="32" s="1"/>
  <c r="G651" i="31"/>
  <c r="G667" i="31"/>
  <c r="G660" i="31"/>
  <c r="O7315" i="32"/>
  <c r="O7367" i="32"/>
  <c r="O7295" i="32"/>
  <c r="O7294" i="32"/>
  <c r="O7293" i="32"/>
  <c r="O7292" i="32"/>
  <c r="O7304" i="32"/>
  <c r="O7303" i="32"/>
  <c r="O7302" i="32"/>
  <c r="O7301" i="32"/>
  <c r="O7300" i="32"/>
  <c r="O7299" i="32"/>
  <c r="O7298" i="32"/>
  <c r="O7297" i="32"/>
  <c r="O7296" i="32"/>
  <c r="O7311" i="32"/>
  <c r="O7312" i="32"/>
  <c r="O7310" i="32"/>
  <c r="O7309" i="32"/>
  <c r="O7308" i="32"/>
  <c r="O7307" i="32"/>
  <c r="O7305" i="32"/>
  <c r="O7306" i="32"/>
  <c r="O7314" i="32"/>
  <c r="O7313" i="32"/>
  <c r="O7330" i="32"/>
  <c r="O7329" i="32"/>
  <c r="O7328" i="32"/>
  <c r="O7327" i="32"/>
  <c r="O7436" i="32"/>
  <c r="O7435" i="32"/>
  <c r="O7434" i="32"/>
  <c r="O7410" i="32"/>
  <c r="O7409" i="32"/>
  <c r="O7408" i="32"/>
  <c r="O7407" i="32"/>
  <c r="O7406" i="32"/>
  <c r="O7405" i="32"/>
  <c r="O7404" i="32"/>
  <c r="O7403" i="32"/>
  <c r="O7402" i="32"/>
  <c r="O7401" i="32"/>
  <c r="O7400" i="32"/>
  <c r="O7399" i="32"/>
  <c r="O7398" i="32"/>
  <c r="O7397" i="32"/>
  <c r="O7396" i="32"/>
  <c r="O7395" i="32"/>
  <c r="O7394" i="32"/>
  <c r="O7393" i="32"/>
  <c r="O7392" i="32"/>
  <c r="O7431" i="32"/>
  <c r="O7433" i="32"/>
  <c r="O7432" i="32"/>
  <c r="O7430" i="32"/>
  <c r="G484" i="31"/>
  <c r="G483" i="31"/>
  <c r="G482" i="31"/>
  <c r="G481" i="31"/>
  <c r="G480" i="31"/>
  <c r="G479" i="31"/>
  <c r="G478" i="31"/>
  <c r="G477" i="31"/>
  <c r="G476" i="31"/>
  <c r="G475" i="31"/>
  <c r="G474" i="31"/>
  <c r="G473" i="31"/>
  <c r="G464" i="31"/>
  <c r="G463" i="31"/>
  <c r="G462" i="31"/>
  <c r="G461" i="31"/>
  <c r="G460" i="31"/>
  <c r="G459" i="31"/>
  <c r="G458" i="31"/>
  <c r="G472" i="31"/>
  <c r="G471" i="31"/>
  <c r="G470" i="31"/>
  <c r="G469" i="31"/>
  <c r="G468" i="31"/>
  <c r="G467" i="31"/>
  <c r="G465" i="31"/>
  <c r="G466" i="31"/>
  <c r="G242" i="31"/>
  <c r="G241" i="31"/>
  <c r="G240" i="31"/>
  <c r="G239" i="31"/>
  <c r="G238" i="31"/>
  <c r="G237" i="31"/>
  <c r="O7272" i="32"/>
  <c r="O7261" i="32"/>
  <c r="O7260" i="32"/>
  <c r="O7271" i="32"/>
  <c r="O7270" i="32"/>
  <c r="O7262" i="32"/>
  <c r="O7269" i="32"/>
  <c r="O7268" i="32"/>
  <c r="O7267" i="32"/>
  <c r="O7266" i="32"/>
  <c r="O7265" i="32"/>
  <c r="O7264" i="32"/>
  <c r="O7263" i="32"/>
  <c r="O7259" i="32"/>
  <c r="O7368" i="32"/>
  <c r="O7370" i="32"/>
  <c r="O7369" i="32"/>
  <c r="O7375" i="32"/>
  <c r="O7374" i="32"/>
  <c r="O7373" i="32"/>
  <c r="O7372" i="32"/>
  <c r="O7371" i="32"/>
  <c r="O7423" i="32"/>
  <c r="O7415" i="32"/>
  <c r="O7414" i="32"/>
  <c r="O7422" i="32"/>
  <c r="O7421" i="32"/>
  <c r="O7416" i="32"/>
  <c r="O7420" i="32"/>
  <c r="O7419" i="32"/>
  <c r="O7412" i="32"/>
  <c r="O7413" i="32"/>
  <c r="O7411" i="32"/>
  <c r="O7613" i="32"/>
  <c r="O7418" i="32"/>
  <c r="O7417" i="32"/>
  <c r="G6997" i="32"/>
  <c r="I6997" i="32" s="1"/>
  <c r="G7098" i="32"/>
  <c r="I7098" i="32" s="1"/>
  <c r="G631" i="31"/>
  <c r="G628" i="31"/>
  <c r="G626" i="31"/>
  <c r="G630" i="31"/>
  <c r="G629" i="31"/>
  <c r="G625" i="31"/>
  <c r="G627" i="31"/>
  <c r="G624" i="31"/>
  <c r="G623" i="31"/>
  <c r="G622" i="31"/>
  <c r="G661" i="31"/>
  <c r="G666" i="31"/>
  <c r="O7326" i="32"/>
  <c r="O7325" i="32"/>
  <c r="O7324" i="32"/>
  <c r="O7321" i="32"/>
  <c r="O7323" i="32"/>
  <c r="O7322" i="32"/>
  <c r="O7366" i="32"/>
  <c r="O7365" i="32"/>
  <c r="O7364" i="32"/>
  <c r="O7363" i="32"/>
  <c r="O7362" i="32"/>
  <c r="O7361" i="32"/>
  <c r="O7331" i="32"/>
  <c r="O7360" i="32"/>
  <c r="O7359" i="32"/>
  <c r="O7358" i="32"/>
  <c r="O7357" i="32"/>
  <c r="O7356" i="32"/>
  <c r="O7355" i="32"/>
  <c r="O7354" i="32"/>
  <c r="O7353" i="32"/>
  <c r="O7352" i="32"/>
  <c r="O7351" i="32"/>
  <c r="O7350" i="32"/>
  <c r="O7349" i="32"/>
  <c r="O7348" i="32"/>
  <c r="O7347" i="32"/>
  <c r="O7346" i="32"/>
  <c r="O7345" i="32"/>
  <c r="O7344" i="32"/>
  <c r="O7343" i="32"/>
  <c r="O7342" i="32"/>
  <c r="O7341" i="32"/>
  <c r="O7332" i="32"/>
  <c r="O7340" i="32"/>
  <c r="O7335" i="32"/>
  <c r="O7339" i="32"/>
  <c r="O7338" i="32"/>
  <c r="O7334" i="32"/>
  <c r="O7337" i="32"/>
  <c r="O7336" i="32"/>
  <c r="O7333" i="32"/>
  <c r="O7318" i="32"/>
  <c r="O7389" i="32"/>
  <c r="O7319" i="32"/>
  <c r="O7317" i="32"/>
  <c r="O7316" i="32"/>
  <c r="O7291" i="32"/>
  <c r="O7290" i="32"/>
  <c r="O7289" i="32"/>
  <c r="O7288" i="32"/>
  <c r="O7287" i="32"/>
  <c r="O7286" i="32"/>
  <c r="O7285" i="32"/>
  <c r="O7274" i="32"/>
  <c r="O7277" i="32"/>
  <c r="O7284" i="32"/>
  <c r="O7283" i="32"/>
  <c r="O7282" i="32"/>
  <c r="O7281" i="32"/>
  <c r="O7280" i="32"/>
  <c r="O7279" i="32"/>
  <c r="O7278" i="32"/>
  <c r="O7275" i="32"/>
  <c r="O7273" i="32"/>
  <c r="O7276" i="32"/>
  <c r="G635" i="31"/>
  <c r="G647" i="31"/>
  <c r="G648" i="31"/>
  <c r="G646" i="31"/>
  <c r="G7099" i="32"/>
  <c r="I7099" i="32" s="1"/>
  <c r="G6998" i="32"/>
  <c r="I6998" i="32" s="1"/>
  <c r="P7388" i="32" l="1"/>
  <c r="P7377" i="32"/>
  <c r="P7379" i="32"/>
  <c r="P7437" i="32"/>
  <c r="P7384" i="32"/>
  <c r="P7390" i="32"/>
  <c r="P7424" i="32"/>
  <c r="P7319" i="32"/>
  <c r="P7353" i="32"/>
  <c r="P7331" i="32"/>
  <c r="P7380" i="32"/>
  <c r="P7376" i="32"/>
  <c r="P7381" i="32"/>
  <c r="P7378" i="32"/>
  <c r="P7391" i="32"/>
  <c r="P7382" i="32"/>
  <c r="P7387" i="32"/>
  <c r="P7386" i="32"/>
  <c r="P7385" i="32"/>
  <c r="P7383" i="32"/>
  <c r="P7258" i="32"/>
  <c r="P7342" i="32"/>
  <c r="P7275" i="32"/>
  <c r="P7291" i="32"/>
  <c r="P7337" i="32"/>
  <c r="P7277" i="32"/>
  <c r="P7350" i="32"/>
  <c r="P7365" i="32"/>
  <c r="P7358" i="32"/>
  <c r="P7406" i="32"/>
  <c r="P7432" i="32"/>
  <c r="P7436" i="32"/>
  <c r="P7297" i="32"/>
  <c r="P7403" i="32"/>
  <c r="P7303" i="32"/>
  <c r="P7409" i="32"/>
  <c r="P7310" i="32"/>
  <c r="P7301" i="32"/>
  <c r="P7367" i="32"/>
  <c r="P7393" i="32"/>
  <c r="P7307" i="32"/>
  <c r="P7292" i="32"/>
  <c r="P7328" i="32"/>
  <c r="P7293" i="32"/>
  <c r="P7305" i="32"/>
  <c r="P7299" i="32"/>
  <c r="P7408" i="32"/>
  <c r="P7405" i="32"/>
  <c r="P7399" i="32"/>
  <c r="P7397" i="32"/>
  <c r="P7401" i="32"/>
  <c r="P7330" i="32"/>
  <c r="P7400" i="32"/>
  <c r="P7407" i="32"/>
  <c r="P7327" i="32"/>
  <c r="P7304" i="32"/>
  <c r="P7430" i="32"/>
  <c r="P7395" i="32"/>
  <c r="P7402" i="32"/>
  <c r="P7329" i="32"/>
  <c r="P7308" i="32"/>
  <c r="P7298" i="32"/>
  <c r="P7396" i="32"/>
  <c r="P7410" i="32"/>
  <c r="P7309" i="32"/>
  <c r="P7404" i="32"/>
  <c r="P7434" i="32"/>
  <c r="P7313" i="32"/>
  <c r="P7300" i="32"/>
  <c r="P7294" i="32"/>
  <c r="P7433" i="32"/>
  <c r="P7435" i="32"/>
  <c r="P7314" i="32"/>
  <c r="P7312" i="32"/>
  <c r="P7295" i="32"/>
  <c r="P7286" i="32"/>
  <c r="P7394" i="32"/>
  <c r="P7431" i="32"/>
  <c r="P7398" i="32"/>
  <c r="P7306" i="32"/>
  <c r="P7311" i="32"/>
  <c r="P7302" i="32"/>
  <c r="P7392" i="32"/>
  <c r="P7296" i="32"/>
  <c r="P7315" i="32"/>
  <c r="P7413" i="32"/>
  <c r="P7415" i="32"/>
  <c r="P7412" i="32"/>
  <c r="P7419" i="32"/>
  <c r="P7371" i="32"/>
  <c r="P7259" i="32"/>
  <c r="P7262" i="32"/>
  <c r="P7269" i="32"/>
  <c r="P7411" i="32"/>
  <c r="P7423" i="32"/>
  <c r="P7372" i="32"/>
  <c r="P7422" i="32"/>
  <c r="P7414" i="32"/>
  <c r="P7369" i="32"/>
  <c r="P7267" i="32"/>
  <c r="P7420" i="32"/>
  <c r="P7263" i="32"/>
  <c r="P7270" i="32"/>
  <c r="P7374" i="32"/>
  <c r="P7375" i="32"/>
  <c r="P7417" i="32"/>
  <c r="P7271" i="32"/>
  <c r="P7260" i="32"/>
  <c r="P7613" i="32"/>
  <c r="P7416" i="32"/>
  <c r="P7368" i="32"/>
  <c r="P7261" i="32"/>
  <c r="P7373" i="32"/>
  <c r="P7264" i="32"/>
  <c r="P7265" i="32"/>
  <c r="P7266" i="32"/>
  <c r="P7418" i="32"/>
  <c r="P7370" i="32"/>
  <c r="P7421" i="32"/>
  <c r="P7268" i="32"/>
  <c r="P7272" i="32"/>
  <c r="P7274" i="32"/>
  <c r="P7278" i="32"/>
  <c r="P7343" i="32"/>
  <c r="P7288" i="32"/>
  <c r="P7351" i="32"/>
  <c r="P7355" i="32"/>
  <c r="P7289" i="32"/>
  <c r="P7356" i="32"/>
  <c r="P7279" i="32"/>
  <c r="P7285" i="32"/>
  <c r="P7338" i="32"/>
  <c r="P7344" i="32"/>
  <c r="P7352" i="32"/>
  <c r="P7360" i="32"/>
  <c r="P7317" i="32"/>
  <c r="P7322" i="32"/>
  <c r="P7280" i="32"/>
  <c r="P7339" i="32"/>
  <c r="P7345" i="32"/>
  <c r="P7323" i="32"/>
  <c r="P7273" i="32"/>
  <c r="P7284" i="32"/>
  <c r="P7290" i="32"/>
  <c r="P7336" i="32"/>
  <c r="P7341" i="32"/>
  <c r="P7349" i="32"/>
  <c r="P7357" i="32"/>
  <c r="P7364" i="32"/>
  <c r="P7326" i="32"/>
  <c r="P7361" i="32"/>
  <c r="P7318" i="32"/>
  <c r="P7333" i="32"/>
  <c r="P7321" i="32"/>
  <c r="P7340" i="32"/>
  <c r="P7324" i="32"/>
  <c r="P7276" i="32"/>
  <c r="P7281" i="32"/>
  <c r="P7316" i="32"/>
  <c r="P7332" i="32"/>
  <c r="P7346" i="32"/>
  <c r="P7359" i="32"/>
  <c r="P7325" i="32"/>
  <c r="P7389" i="32"/>
  <c r="P7362" i="32"/>
  <c r="P7335" i="32"/>
  <c r="P7363" i="32"/>
  <c r="P7282" i="32"/>
  <c r="P7347" i="32"/>
  <c r="P7283" i="32"/>
  <c r="P7287" i="32"/>
  <c r="P7334" i="32"/>
  <c r="P7348" i="32"/>
  <c r="P7354" i="32"/>
  <c r="P7366" i="32"/>
  <c r="O7027" i="32"/>
  <c r="O7029" i="32"/>
  <c r="O7026" i="32"/>
  <c r="O7025" i="32"/>
  <c r="O7024" i="32"/>
  <c r="O7004" i="32"/>
  <c r="O7023" i="32"/>
  <c r="O7022" i="32"/>
  <c r="O7021" i="32"/>
  <c r="O7020" i="32"/>
  <c r="O7019" i="32"/>
  <c r="O7007" i="32"/>
  <c r="O7008" i="32"/>
  <c r="O7018" i="32"/>
  <c r="O7017" i="32"/>
  <c r="O7016" i="32"/>
  <c r="O7015" i="32"/>
  <c r="O7014" i="32"/>
  <c r="O7006" i="32"/>
  <c r="O7013" i="32"/>
  <c r="O7012" i="32"/>
  <c r="O7011" i="32"/>
  <c r="O7005" i="32"/>
  <c r="O7010" i="32"/>
  <c r="O7009" i="32"/>
  <c r="O7128" i="32"/>
  <c r="O7127" i="32"/>
  <c r="O7126" i="32"/>
  <c r="O7125" i="32"/>
  <c r="O7097" i="32"/>
  <c r="O7124" i="32"/>
  <c r="O7123" i="32"/>
  <c r="O7122" i="32"/>
  <c r="O7121" i="32"/>
  <c r="O7120" i="32"/>
  <c r="O7119" i="32"/>
  <c r="O7099" i="32"/>
  <c r="O7118" i="32"/>
  <c r="O7117" i="32"/>
  <c r="O7098" i="32"/>
  <c r="O7116" i="32"/>
  <c r="O7115" i="32"/>
  <c r="O7114" i="32"/>
  <c r="O7113" i="32"/>
  <c r="O7112" i="32"/>
  <c r="O7111" i="32"/>
  <c r="O7110" i="32"/>
  <c r="O7109" i="32"/>
  <c r="O7108" i="32"/>
  <c r="O7107" i="32"/>
  <c r="O7096" i="32"/>
  <c r="O7106" i="32"/>
  <c r="O7105" i="32"/>
  <c r="O7104" i="32"/>
  <c r="O7103" i="32"/>
  <c r="O7130" i="32"/>
  <c r="O7102" i="32"/>
  <c r="O7101" i="32"/>
  <c r="O7129" i="32"/>
  <c r="O7100" i="32"/>
  <c r="O7255" i="32"/>
  <c r="O7254" i="32"/>
  <c r="O7257" i="32"/>
  <c r="O7253" i="32"/>
  <c r="O7252" i="32"/>
  <c r="O7251" i="32"/>
  <c r="O7250" i="32"/>
  <c r="O7249" i="32"/>
  <c r="O7248" i="32"/>
  <c r="O7247" i="32"/>
  <c r="O7246" i="32"/>
  <c r="O7243" i="32"/>
  <c r="O7245" i="32"/>
  <c r="O7320" i="32"/>
  <c r="O7244" i="32"/>
  <c r="O7242" i="32"/>
  <c r="O7241" i="32"/>
  <c r="O7240" i="32"/>
  <c r="O7239" i="32"/>
  <c r="O7238" i="32"/>
  <c r="O7237" i="32"/>
  <c r="O7236" i="32"/>
  <c r="O7235" i="32"/>
  <c r="O7234" i="32"/>
  <c r="O7233" i="32"/>
  <c r="O7232" i="32"/>
  <c r="O7231" i="32"/>
  <c r="O7230" i="32"/>
  <c r="O7229" i="32"/>
  <c r="O7228" i="32"/>
  <c r="O7227" i="32"/>
  <c r="O7226" i="32"/>
  <c r="E639" i="31"/>
  <c r="G634" i="31"/>
  <c r="P7015" i="32" l="1"/>
  <c r="P7006" i="32"/>
  <c r="P7016" i="32"/>
  <c r="P7021" i="32"/>
  <c r="P7022" i="32"/>
  <c r="P7007" i="32"/>
  <c r="P7027" i="32"/>
  <c r="P7024" i="32"/>
  <c r="P7013" i="32"/>
  <c r="P7012" i="32"/>
  <c r="P7011" i="32"/>
  <c r="P7010" i="32"/>
  <c r="P7009" i="32"/>
  <c r="P7004" i="32"/>
  <c r="P7008" i="32"/>
  <c r="P7029" i="32"/>
  <c r="P7019" i="32"/>
  <c r="P7020" i="32"/>
  <c r="P7017" i="32"/>
  <c r="P7025" i="32"/>
  <c r="P7018" i="32"/>
  <c r="P7026" i="32"/>
  <c r="P7014" i="32"/>
  <c r="P7005" i="32"/>
  <c r="P7023" i="32"/>
  <c r="P7117" i="32"/>
  <c r="P7127" i="32"/>
  <c r="P7120" i="32"/>
  <c r="P7114" i="32"/>
  <c r="P7122" i="32"/>
  <c r="P7237" i="32"/>
  <c r="P7108" i="32"/>
  <c r="P7252" i="32"/>
  <c r="P7101" i="32"/>
  <c r="P7115" i="32"/>
  <c r="P7096" i="32"/>
  <c r="P7231" i="32"/>
  <c r="P7239" i="32"/>
  <c r="P7246" i="32"/>
  <c r="P7103" i="32"/>
  <c r="P7232" i="32"/>
  <c r="P7124" i="32"/>
  <c r="P7240" i="32"/>
  <c r="P7111" i="32"/>
  <c r="P7118" i="32"/>
  <c r="P7097" i="32"/>
  <c r="P7104" i="32"/>
  <c r="P7229" i="32"/>
  <c r="P7128" i="32"/>
  <c r="P7257" i="32"/>
  <c r="P7245" i="32"/>
  <c r="P7102" i="32"/>
  <c r="P7116" i="32"/>
  <c r="P7226" i="32"/>
  <c r="P7233" i="32"/>
  <c r="P7241" i="32"/>
  <c r="P7247" i="32"/>
  <c r="P7254" i="32"/>
  <c r="P7110" i="32"/>
  <c r="P7227" i="32"/>
  <c r="P7242" i="32"/>
  <c r="P7248" i="32"/>
  <c r="P7255" i="32"/>
  <c r="P7228" i="32"/>
  <c r="P7235" i="32"/>
  <c r="P7244" i="32"/>
  <c r="P7100" i="32"/>
  <c r="P7105" i="32"/>
  <c r="P7112" i="32"/>
  <c r="P7320" i="32"/>
  <c r="P7250" i="32"/>
  <c r="P7129" i="32"/>
  <c r="P7113" i="32"/>
  <c r="P7099" i="32"/>
  <c r="P7125" i="32"/>
  <c r="P7238" i="32"/>
  <c r="P7253" i="32"/>
  <c r="P7109" i="32"/>
  <c r="P7123" i="32"/>
  <c r="P7234" i="32"/>
  <c r="P7249" i="32"/>
  <c r="P7106" i="32"/>
  <c r="P7119" i="32"/>
  <c r="P7230" i="32"/>
  <c r="P7243" i="32"/>
  <c r="P7130" i="32"/>
  <c r="P7098" i="32"/>
  <c r="P7236" i="32"/>
  <c r="P7251" i="32"/>
  <c r="P7107" i="32"/>
  <c r="P7121" i="32"/>
  <c r="P7126" i="32"/>
  <c r="G637" i="31"/>
  <c r="G640" i="31"/>
  <c r="G645" i="31"/>
  <c r="G644" i="31"/>
  <c r="G643" i="31"/>
  <c r="G642" i="31" l="1"/>
  <c r="O7189" i="32" l="1"/>
  <c r="O7188" i="32"/>
  <c r="O7187" i="32"/>
  <c r="O7186" i="32"/>
  <c r="O7185" i="32"/>
  <c r="O7184" i="32"/>
  <c r="O7183" i="32"/>
  <c r="O7182" i="32"/>
  <c r="O7181" i="32"/>
  <c r="O7180" i="32"/>
  <c r="O7179" i="32"/>
  <c r="O7178" i="32"/>
  <c r="O7177" i="32"/>
  <c r="O7176" i="32"/>
  <c r="O7175" i="32"/>
  <c r="O7174" i="32"/>
  <c r="O7173" i="32"/>
  <c r="O7172" i="32"/>
  <c r="O7171" i="32"/>
  <c r="O7170" i="32"/>
  <c r="O7169" i="32"/>
  <c r="O7168" i="32"/>
  <c r="O6884" i="32"/>
  <c r="O6883" i="32"/>
  <c r="O6882" i="32"/>
  <c r="O7225" i="32"/>
  <c r="O7224" i="32"/>
  <c r="O7223" i="32"/>
  <c r="O7222" i="32"/>
  <c r="O7221" i="32"/>
  <c r="O7220" i="32"/>
  <c r="O7190" i="32"/>
  <c r="O7219" i="32"/>
  <c r="O7218" i="32"/>
  <c r="O7217" i="32"/>
  <c r="O7216" i="32"/>
  <c r="O7215" i="32"/>
  <c r="O7214" i="32"/>
  <c r="O7213" i="32"/>
  <c r="O7212" i="32"/>
  <c r="O7211" i="32"/>
  <c r="O7210" i="32"/>
  <c r="O7209" i="32"/>
  <c r="O7208" i="32"/>
  <c r="O7207" i="32"/>
  <c r="O7193" i="32"/>
  <c r="O7206" i="32"/>
  <c r="O7205" i="32"/>
  <c r="O7192" i="32"/>
  <c r="O7204" i="32"/>
  <c r="O7203" i="32"/>
  <c r="O7202" i="32"/>
  <c r="O7201" i="32"/>
  <c r="O7200" i="32"/>
  <c r="O7199" i="32"/>
  <c r="O7191" i="32"/>
  <c r="O7198" i="32"/>
  <c r="O7197" i="32"/>
  <c r="O7196" i="32"/>
  <c r="O7195" i="32"/>
  <c r="O7194" i="32"/>
  <c r="O7167" i="32"/>
  <c r="O7166" i="32"/>
  <c r="O7165" i="32"/>
  <c r="O7164" i="32"/>
  <c r="O7163" i="32"/>
  <c r="O7162" i="32"/>
  <c r="O7256" i="32"/>
  <c r="O7051" i="32"/>
  <c r="O7052" i="32"/>
  <c r="O7053" i="32"/>
  <c r="O7054" i="32"/>
  <c r="O7055" i="32"/>
  <c r="O7056" i="32"/>
  <c r="O7057" i="32"/>
  <c r="O7058" i="32"/>
  <c r="O7059" i="32"/>
  <c r="O7060" i="32"/>
  <c r="O7061" i="32"/>
  <c r="O7062" i="32"/>
  <c r="O7063" i="32"/>
  <c r="O7064" i="32"/>
  <c r="O7065" i="32"/>
  <c r="O7066" i="32"/>
  <c r="O7067" i="32"/>
  <c r="O7068" i="32"/>
  <c r="O7070" i="32"/>
  <c r="O7069" i="32"/>
  <c r="O7072" i="32"/>
  <c r="O7071" i="32"/>
  <c r="O7083" i="32"/>
  <c r="O7082" i="32"/>
  <c r="O7081" i="32"/>
  <c r="O7080" i="32"/>
  <c r="O7079" i="32"/>
  <c r="O7078" i="32"/>
  <c r="O7077" i="32"/>
  <c r="O7076" i="32"/>
  <c r="O7075" i="32"/>
  <c r="O7074" i="32"/>
  <c r="O7073" i="32"/>
  <c r="O7084" i="32"/>
  <c r="O7085" i="32"/>
  <c r="O7086" i="32"/>
  <c r="O7087" i="32"/>
  <c r="O7088" i="32"/>
  <c r="O7089" i="32"/>
  <c r="O7090" i="32"/>
  <c r="O7091" i="32"/>
  <c r="O7092" i="32"/>
  <c r="O7093" i="32"/>
  <c r="O7094" i="32"/>
  <c r="O7095" i="32"/>
  <c r="O7134" i="32"/>
  <c r="O7135" i="32"/>
  <c r="O7136" i="32"/>
  <c r="O7137" i="32"/>
  <c r="O7138" i="32"/>
  <c r="O7139" i="32"/>
  <c r="O7140" i="32"/>
  <c r="O7141" i="32"/>
  <c r="O7142" i="32"/>
  <c r="O7131" i="32"/>
  <c r="O7143" i="32"/>
  <c r="O7144" i="32"/>
  <c r="O7145" i="32"/>
  <c r="O7146" i="32"/>
  <c r="O7147" i="32"/>
  <c r="O7148" i="32"/>
  <c r="O7149" i="32"/>
  <c r="O7133" i="32"/>
  <c r="O7132" i="32"/>
  <c r="O7150" i="32"/>
  <c r="O7151" i="32"/>
  <c r="O7152" i="32"/>
  <c r="O7153" i="32"/>
  <c r="O7154" i="32"/>
  <c r="O7155" i="32"/>
  <c r="O7156" i="32"/>
  <c r="O7157" i="32"/>
  <c r="O7158" i="32"/>
  <c r="O7159" i="32"/>
  <c r="O7160" i="32"/>
  <c r="O7161" i="32"/>
  <c r="O7049" i="32"/>
  <c r="O7048" i="32"/>
  <c r="O7036" i="32"/>
  <c r="O7047" i="32"/>
  <c r="O7046" i="32"/>
  <c r="O7045" i="32"/>
  <c r="O7044" i="32"/>
  <c r="O7043" i="32"/>
  <c r="O7042" i="32"/>
  <c r="O6992" i="32"/>
  <c r="O6994" i="32"/>
  <c r="O6993" i="32"/>
  <c r="O6996" i="32"/>
  <c r="O6995" i="32"/>
  <c r="O6997" i="32"/>
  <c r="O7035" i="32"/>
  <c r="O7034" i="32"/>
  <c r="O7033" i="32"/>
  <c r="O7032" i="32"/>
  <c r="O7031" i="32"/>
  <c r="O7030" i="32"/>
  <c r="O7041" i="32"/>
  <c r="O7040" i="32"/>
  <c r="O7039" i="32"/>
  <c r="O7038" i="32"/>
  <c r="O7037" i="32"/>
  <c r="G614" i="31"/>
  <c r="P7147" i="32" l="1"/>
  <c r="P7078" i="32"/>
  <c r="P7163" i="32"/>
  <c r="P7214" i="32"/>
  <c r="P7222" i="32"/>
  <c r="P7168" i="32"/>
  <c r="P7202" i="32"/>
  <c r="P7165" i="32"/>
  <c r="P7191" i="32"/>
  <c r="P7205" i="32"/>
  <c r="P7190" i="32"/>
  <c r="P7174" i="32"/>
  <c r="P7182" i="32"/>
  <c r="P7032" i="32"/>
  <c r="P6993" i="32"/>
  <c r="P7047" i="32"/>
  <c r="P7157" i="32"/>
  <c r="P7143" i="32"/>
  <c r="P7090" i="32"/>
  <c r="P7082" i="32"/>
  <c r="P7058" i="32"/>
  <c r="P7256" i="32"/>
  <c r="P7166" i="32"/>
  <c r="P7206" i="32"/>
  <c r="P7213" i="32"/>
  <c r="P7193" i="32"/>
  <c r="P7183" i="32"/>
  <c r="P7132" i="32"/>
  <c r="P7221" i="32"/>
  <c r="P7176" i="32"/>
  <c r="P7184" i="32"/>
  <c r="P7095" i="32"/>
  <c r="P7087" i="32"/>
  <c r="P7077" i="32"/>
  <c r="P7063" i="32"/>
  <c r="P7208" i="32"/>
  <c r="P7040" i="32"/>
  <c r="P6997" i="32"/>
  <c r="P7043" i="32"/>
  <c r="P7161" i="32"/>
  <c r="P7086" i="32"/>
  <c r="P7203" i="32"/>
  <c r="P7216" i="32"/>
  <c r="P7170" i="32"/>
  <c r="P7041" i="32"/>
  <c r="P7044" i="32"/>
  <c r="P7093" i="32"/>
  <c r="P7210" i="32"/>
  <c r="P7179" i="32"/>
  <c r="P7172" i="32"/>
  <c r="P7180" i="32"/>
  <c r="P7189" i="32"/>
  <c r="P7148" i="32"/>
  <c r="P7223" i="32"/>
  <c r="P7153" i="32"/>
  <c r="P7094" i="32"/>
  <c r="P7062" i="32"/>
  <c r="P7209" i="32"/>
  <c r="P7217" i="32"/>
  <c r="P6995" i="32"/>
  <c r="P7159" i="32"/>
  <c r="P7141" i="32"/>
  <c r="P7072" i="32"/>
  <c r="P7167" i="32"/>
  <c r="P7199" i="32"/>
  <c r="P7218" i="32"/>
  <c r="P7224" i="32"/>
  <c r="P7178" i="32"/>
  <c r="P7185" i="32"/>
  <c r="P7197" i="32"/>
  <c r="P7140" i="32"/>
  <c r="P7091" i="32"/>
  <c r="P7084" i="32"/>
  <c r="P7079" i="32"/>
  <c r="P7069" i="32"/>
  <c r="P7200" i="32"/>
  <c r="P7212" i="32"/>
  <c r="P7219" i="32"/>
  <c r="P7225" i="32"/>
  <c r="P7171" i="32"/>
  <c r="P7195" i="32"/>
  <c r="P7201" i="32"/>
  <c r="P7137" i="32"/>
  <c r="P7073" i="32"/>
  <c r="P7067" i="32"/>
  <c r="P7051" i="32"/>
  <c r="P7138" i="32"/>
  <c r="P7074" i="32"/>
  <c r="P7081" i="32"/>
  <c r="P7068" i="32"/>
  <c r="P7061" i="32"/>
  <c r="P7054" i="32"/>
  <c r="P7196" i="32"/>
  <c r="P7220" i="32"/>
  <c r="P6883" i="32"/>
  <c r="P7145" i="32"/>
  <c r="P7055" i="32"/>
  <c r="P6884" i="32"/>
  <c r="P7048" i="32"/>
  <c r="P7039" i="32"/>
  <c r="P7155" i="32"/>
  <c r="P7136" i="32"/>
  <c r="P7066" i="32"/>
  <c r="P7059" i="32"/>
  <c r="P7052" i="32"/>
  <c r="P7164" i="32"/>
  <c r="P7204" i="32"/>
  <c r="P7215" i="32"/>
  <c r="P7175" i="32"/>
  <c r="P7211" i="32"/>
  <c r="P7207" i="32"/>
  <c r="P7181" i="32"/>
  <c r="P7192" i="32"/>
  <c r="P7177" i="32"/>
  <c r="P7186" i="32"/>
  <c r="P7187" i="32"/>
  <c r="P7198" i="32"/>
  <c r="P7169" i="32"/>
  <c r="P7188" i="32"/>
  <c r="P7173" i="32"/>
  <c r="P7194" i="32"/>
  <c r="P6882" i="32"/>
  <c r="P7033" i="32"/>
  <c r="P7135" i="32"/>
  <c r="P7075" i="32"/>
  <c r="P7065" i="32"/>
  <c r="P7162" i="32"/>
  <c r="P7034" i="32"/>
  <c r="P7045" i="32"/>
  <c r="P7154" i="32"/>
  <c r="P7133" i="32"/>
  <c r="P7144" i="32"/>
  <c r="P7134" i="32"/>
  <c r="P7076" i="32"/>
  <c r="P7064" i="32"/>
  <c r="P6996" i="32"/>
  <c r="P7035" i="32"/>
  <c r="P7046" i="32"/>
  <c r="P7160" i="32"/>
  <c r="P7149" i="32"/>
  <c r="P7139" i="32"/>
  <c r="P7085" i="32"/>
  <c r="P7070" i="32"/>
  <c r="P7053" i="32"/>
  <c r="P7030" i="32"/>
  <c r="P6992" i="32"/>
  <c r="P7158" i="32"/>
  <c r="P7152" i="32"/>
  <c r="P7131" i="32"/>
  <c r="P7089" i="32"/>
  <c r="P7083" i="32"/>
  <c r="P7057" i="32"/>
  <c r="P6994" i="32"/>
  <c r="P7031" i="32"/>
  <c r="P7042" i="32"/>
  <c r="P7036" i="32"/>
  <c r="P7151" i="32"/>
  <c r="P7142" i="32"/>
  <c r="P7088" i="32"/>
  <c r="P7071" i="32"/>
  <c r="P7056" i="32"/>
  <c r="P7037" i="32"/>
  <c r="P7150" i="32"/>
  <c r="P7038" i="32"/>
  <c r="P7049" i="32"/>
  <c r="P7156" i="32"/>
  <c r="P7146" i="32"/>
  <c r="P7092" i="32"/>
  <c r="P7080" i="32"/>
  <c r="P7060" i="32"/>
  <c r="O6896" i="32"/>
  <c r="O6895" i="32"/>
  <c r="O7003" i="32"/>
  <c r="O7002" i="32"/>
  <c r="O7001" i="32"/>
  <c r="O7000" i="32"/>
  <c r="O6999" i="32"/>
  <c r="O6998" i="32"/>
  <c r="O6897" i="32"/>
  <c r="O6979" i="32"/>
  <c r="O6978" i="32"/>
  <c r="O6977" i="32"/>
  <c r="O6976" i="32"/>
  <c r="O6975" i="32"/>
  <c r="O6974" i="32"/>
  <c r="O6973" i="32"/>
  <c r="O6982" i="32"/>
  <c r="O6972" i="32"/>
  <c r="O6971" i="32"/>
  <c r="O6924" i="32"/>
  <c r="O6970" i="32"/>
  <c r="O6969" i="32"/>
  <c r="O6968" i="32"/>
  <c r="O6984" i="32"/>
  <c r="O6967" i="32"/>
  <c r="O6966" i="32"/>
  <c r="O6965" i="32"/>
  <c r="O6964" i="32"/>
  <c r="O6963" i="32"/>
  <c r="O6962" i="32"/>
  <c r="O6961" i="32"/>
  <c r="O6960" i="32"/>
  <c r="O6959" i="32"/>
  <c r="O6958" i="32"/>
  <c r="O6957" i="32"/>
  <c r="O6956" i="32"/>
  <c r="O6955" i="32"/>
  <c r="O6954" i="32"/>
  <c r="O6980" i="32"/>
  <c r="O6953" i="32"/>
  <c r="O6952" i="32"/>
  <c r="O6951" i="32"/>
  <c r="O6950" i="32"/>
  <c r="O6981" i="32"/>
  <c r="O6949" i="32"/>
  <c r="O6948" i="32"/>
  <c r="O6947" i="32"/>
  <c r="O6946" i="32"/>
  <c r="O6945" i="32"/>
  <c r="O6944" i="32"/>
  <c r="O6943" i="32"/>
  <c r="O6942" i="32"/>
  <c r="O6941" i="32"/>
  <c r="O6940" i="32"/>
  <c r="O6983" i="32"/>
  <c r="O6939" i="32"/>
  <c r="O6938" i="32"/>
  <c r="O6937" i="32"/>
  <c r="O6936" i="32"/>
  <c r="O6935" i="32"/>
  <c r="O6934" i="32"/>
  <c r="O6933" i="32"/>
  <c r="O6932" i="32"/>
  <c r="O6931" i="32"/>
  <c r="O6930" i="32"/>
  <c r="O6929" i="32"/>
  <c r="O6928" i="32"/>
  <c r="O6927" i="32"/>
  <c r="O6926" i="32"/>
  <c r="O6925" i="32"/>
  <c r="O6881" i="32"/>
  <c r="O6885" i="32"/>
  <c r="O6875" i="32"/>
  <c r="O6872" i="32"/>
  <c r="G639" i="31"/>
  <c r="P6947" i="32" l="1"/>
  <c r="P6980" i="32"/>
  <c r="P6961" i="32"/>
  <c r="P6968" i="32"/>
  <c r="P6974" i="32"/>
  <c r="P6999" i="32"/>
  <c r="E7726" i="32"/>
  <c r="P6925" i="32"/>
  <c r="P6933" i="32"/>
  <c r="P6954" i="32"/>
  <c r="P6962" i="32"/>
  <c r="P6926" i="32"/>
  <c r="P6934" i="32"/>
  <c r="P6955" i="32"/>
  <c r="P6963" i="32"/>
  <c r="P7000" i="32"/>
  <c r="P6927" i="32"/>
  <c r="P6935" i="32"/>
  <c r="P6981" i="32"/>
  <c r="P6956" i="32"/>
  <c r="P6964" i="32"/>
  <c r="P6977" i="32"/>
  <c r="P7001" i="32"/>
  <c r="P6943" i="32"/>
  <c r="P6957" i="32"/>
  <c r="P6971" i="32"/>
  <c r="P6936" i="32"/>
  <c r="P6950" i="32"/>
  <c r="P6938" i="32"/>
  <c r="P6965" i="32"/>
  <c r="P6939" i="32"/>
  <c r="P6978" i="32"/>
  <c r="P6881" i="32"/>
  <c r="P6932" i="32"/>
  <c r="P6983" i="32"/>
  <c r="P6967" i="32"/>
  <c r="P6984" i="32"/>
  <c r="P6928" i="32"/>
  <c r="P6944" i="32"/>
  <c r="P6945" i="32"/>
  <c r="P6872" i="32"/>
  <c r="P6946" i="32"/>
  <c r="P6973" i="32"/>
  <c r="P6979" i="32"/>
  <c r="P6875" i="32"/>
  <c r="P6940" i="32"/>
  <c r="P6952" i="32"/>
  <c r="P6969" i="32"/>
  <c r="P6897" i="32"/>
  <c r="P7003" i="32"/>
  <c r="P6885" i="32"/>
  <c r="P6929" i="32"/>
  <c r="P6941" i="32"/>
  <c r="P6953" i="32"/>
  <c r="P6958" i="32"/>
  <c r="P6970" i="32"/>
  <c r="P6998" i="32"/>
  <c r="P6895" i="32"/>
  <c r="P6930" i="32"/>
  <c r="P6942" i="32"/>
  <c r="P6948" i="32"/>
  <c r="P6959" i="32"/>
  <c r="P6924" i="32"/>
  <c r="P6975" i="32"/>
  <c r="P6896" i="32"/>
  <c r="P6931" i="32"/>
  <c r="P6937" i="32"/>
  <c r="P6949" i="32"/>
  <c r="P6960" i="32"/>
  <c r="P6966" i="32"/>
  <c r="P6976" i="32"/>
  <c r="P6982" i="32"/>
  <c r="P6951" i="32"/>
  <c r="P7002" i="32"/>
  <c r="P6972" i="32"/>
  <c r="G641" i="31"/>
  <c r="O6989" i="32"/>
  <c r="O6990" i="32"/>
  <c r="O6991" i="32"/>
  <c r="O6988" i="32"/>
  <c r="O6987" i="32"/>
  <c r="O6986" i="32"/>
  <c r="O6985" i="32"/>
  <c r="G6639" i="32"/>
  <c r="I6639" i="32" s="1"/>
  <c r="G6634" i="32"/>
  <c r="I6634" i="32" s="1"/>
  <c r="G5596" i="32"/>
  <c r="I5596" i="32" s="1"/>
  <c r="O6922" i="32"/>
  <c r="O6923" i="32"/>
  <c r="O6921" i="32"/>
  <c r="O6920" i="32"/>
  <c r="O6919" i="32"/>
  <c r="O6918" i="32"/>
  <c r="O6917" i="32"/>
  <c r="O6916" i="32"/>
  <c r="O6915" i="32"/>
  <c r="O6914" i="32"/>
  <c r="O6913" i="32"/>
  <c r="O6912" i="32"/>
  <c r="O6900" i="32"/>
  <c r="O6911" i="32"/>
  <c r="O6910" i="32"/>
  <c r="O6909" i="32"/>
  <c r="O6908" i="32"/>
  <c r="O6907" i="32"/>
  <c r="O6906" i="32"/>
  <c r="O6899" i="32"/>
  <c r="O6905" i="32"/>
  <c r="O6904" i="32"/>
  <c r="O6903" i="32"/>
  <c r="O6898" i="32"/>
  <c r="O6902" i="32"/>
  <c r="O6901" i="32"/>
  <c r="O6890" i="32"/>
  <c r="O6889" i="32"/>
  <c r="O6894" i="32"/>
  <c r="O6893" i="32"/>
  <c r="O6892" i="32"/>
  <c r="O6891" i="32"/>
  <c r="O6888" i="32"/>
  <c r="O6886" i="32"/>
  <c r="O6887" i="32"/>
  <c r="O6874" i="32"/>
  <c r="O6873" i="32"/>
  <c r="O6879" i="32"/>
  <c r="O6878" i="32"/>
  <c r="O6880" i="32"/>
  <c r="G6655" i="32"/>
  <c r="I6655" i="32" s="1"/>
  <c r="G5823" i="32"/>
  <c r="I5823" i="32" s="1"/>
  <c r="G6706" i="32"/>
  <c r="I6706" i="32" s="1"/>
  <c r="G650" i="31"/>
  <c r="G638" i="31"/>
  <c r="G636" i="31"/>
  <c r="G6827" i="32"/>
  <c r="I6827" i="32" s="1"/>
  <c r="G6844" i="32"/>
  <c r="I6844" i="32" s="1"/>
  <c r="O6856" i="32"/>
  <c r="O6877" i="32"/>
  <c r="O6876" i="32"/>
  <c r="O6871" i="32"/>
  <c r="O6870" i="32"/>
  <c r="O6869" i="32"/>
  <c r="O6868" i="32"/>
  <c r="O6867" i="32"/>
  <c r="O6866" i="32"/>
  <c r="P6989" i="32" l="1"/>
  <c r="P6985" i="32"/>
  <c r="P6986" i="32"/>
  <c r="P6987" i="32"/>
  <c r="P6991" i="32"/>
  <c r="P6988" i="32"/>
  <c r="P6990" i="32"/>
  <c r="P6891" i="32"/>
  <c r="P6898" i="32"/>
  <c r="P6904" i="32"/>
  <c r="P6911" i="32"/>
  <c r="P6918" i="32"/>
  <c r="P6874" i="32"/>
  <c r="P6889" i="32"/>
  <c r="P6899" i="32"/>
  <c r="P6912" i="32"/>
  <c r="P6906" i="32"/>
  <c r="P6880" i="32"/>
  <c r="P6902" i="32"/>
  <c r="P6908" i="32"/>
  <c r="P6879" i="32"/>
  <c r="P6909" i="32"/>
  <c r="P6916" i="32"/>
  <c r="P6893" i="32"/>
  <c r="P6903" i="32"/>
  <c r="P6910" i="32"/>
  <c r="P6920" i="32"/>
  <c r="P6913" i="32"/>
  <c r="P6894" i="32"/>
  <c r="P6914" i="32"/>
  <c r="P6921" i="32"/>
  <c r="P6887" i="32"/>
  <c r="P6915" i="32"/>
  <c r="P6923" i="32"/>
  <c r="P6886" i="32"/>
  <c r="P6905" i="32"/>
  <c r="P6922" i="32"/>
  <c r="P6888" i="32"/>
  <c r="P6890" i="32"/>
  <c r="P6878" i="32"/>
  <c r="P6901" i="32"/>
  <c r="P6900" i="32"/>
  <c r="P6917" i="32"/>
  <c r="P6873" i="32"/>
  <c r="P6892" i="32"/>
  <c r="P6907" i="32"/>
  <c r="P6919" i="32"/>
  <c r="P6856" i="32"/>
  <c r="P6871" i="32"/>
  <c r="P6877" i="32"/>
  <c r="P6876" i="32"/>
  <c r="P6866" i="32"/>
  <c r="G569" i="31"/>
  <c r="G568" i="31"/>
  <c r="G6699" i="32"/>
  <c r="I6699" i="32" s="1"/>
  <c r="G6641" i="32"/>
  <c r="I6641" i="32" s="1"/>
  <c r="G6605" i="32"/>
  <c r="I6605" i="32" s="1"/>
  <c r="G5064" i="32" l="1"/>
  <c r="I5064" i="32" s="1"/>
  <c r="O6865" i="32"/>
  <c r="O6864" i="32"/>
  <c r="O6863" i="32"/>
  <c r="O6862" i="32"/>
  <c r="O6861" i="32"/>
  <c r="O6860" i="32"/>
  <c r="O6859" i="32"/>
  <c r="O6858" i="32"/>
  <c r="O6857" i="32"/>
  <c r="P6870" i="32"/>
  <c r="P6869" i="32"/>
  <c r="P6868" i="32"/>
  <c r="P6867" i="32"/>
  <c r="G6392" i="32"/>
  <c r="I6392" i="32" s="1"/>
  <c r="G6391" i="32"/>
  <c r="I6391" i="32" s="1"/>
  <c r="G6633" i="32"/>
  <c r="I6633" i="32" s="1"/>
  <c r="G6271" i="32"/>
  <c r="I6271" i="32" s="1"/>
  <c r="G6269" i="32"/>
  <c r="I6269" i="32" s="1"/>
  <c r="G6715" i="32"/>
  <c r="I6715" i="32" s="1"/>
  <c r="P6861" i="32" l="1"/>
  <c r="P6859" i="32"/>
  <c r="P6862" i="32"/>
  <c r="P6864" i="32"/>
  <c r="P6863" i="32"/>
  <c r="P6857" i="32"/>
  <c r="P6865" i="32"/>
  <c r="P6858" i="32"/>
  <c r="P6860" i="32"/>
  <c r="O6855" i="32"/>
  <c r="O6854" i="32"/>
  <c r="O6853" i="32"/>
  <c r="O6852" i="32"/>
  <c r="O6851" i="32"/>
  <c r="O6850" i="32"/>
  <c r="O6849" i="32"/>
  <c r="O6836" i="32"/>
  <c r="O6835" i="32"/>
  <c r="O6834" i="32"/>
  <c r="O6833" i="32"/>
  <c r="O6832" i="32"/>
  <c r="O6831" i="32"/>
  <c r="O6830" i="32"/>
  <c r="O6829" i="32"/>
  <c r="O6828" i="32"/>
  <c r="O6810" i="32"/>
  <c r="O6827" i="32"/>
  <c r="O6826" i="32"/>
  <c r="O6825" i="32"/>
  <c r="O6824" i="32"/>
  <c r="O6823" i="32"/>
  <c r="O6822" i="32"/>
  <c r="O6821" i="32"/>
  <c r="O6820" i="32"/>
  <c r="O6837" i="32"/>
  <c r="O6819" i="32"/>
  <c r="O6818" i="32"/>
  <c r="O6817" i="32"/>
  <c r="O6816" i="32"/>
  <c r="O6815" i="32"/>
  <c r="O6814" i="32"/>
  <c r="O6813" i="32"/>
  <c r="O6812" i="32"/>
  <c r="O6838" i="32"/>
  <c r="O6811" i="32"/>
  <c r="O6839" i="32"/>
  <c r="O6788" i="32"/>
  <c r="O6848" i="32"/>
  <c r="O6847" i="32"/>
  <c r="O6846" i="32"/>
  <c r="O6845" i="32"/>
  <c r="O6844" i="32"/>
  <c r="O6843" i="32"/>
  <c r="O6842" i="32"/>
  <c r="O6841" i="32"/>
  <c r="O6840" i="32"/>
  <c r="P6840" i="32" l="1"/>
  <c r="P6788" i="32"/>
  <c r="P6850" i="32"/>
  <c r="P6821" i="32"/>
  <c r="P6839" i="32"/>
  <c r="P6817" i="32"/>
  <c r="P6851" i="32"/>
  <c r="P6826" i="32"/>
  <c r="P6814" i="32"/>
  <c r="P6816" i="32"/>
  <c r="P6815" i="32"/>
  <c r="P6823" i="32"/>
  <c r="P6822" i="32"/>
  <c r="P6824" i="32"/>
  <c r="P6828" i="32"/>
  <c r="P6829" i="32"/>
  <c r="P6813" i="32"/>
  <c r="P6842" i="32"/>
  <c r="P6831" i="32"/>
  <c r="P6827" i="32"/>
  <c r="P6846" i="32"/>
  <c r="P6820" i="32"/>
  <c r="P6810" i="32"/>
  <c r="P6835" i="32"/>
  <c r="P6855" i="32"/>
  <c r="P6843" i="32"/>
  <c r="P6844" i="32"/>
  <c r="P6811" i="32"/>
  <c r="P6852" i="32"/>
  <c r="P6853" i="32"/>
  <c r="P6818" i="32"/>
  <c r="P6854" i="32"/>
  <c r="P6841" i="32"/>
  <c r="P6847" i="32"/>
  <c r="P6819" i="32"/>
  <c r="P6830" i="32"/>
  <c r="P6836" i="32"/>
  <c r="P6832" i="32"/>
  <c r="P6833" i="32"/>
  <c r="P6845" i="32"/>
  <c r="P6834" i="32"/>
  <c r="P6838" i="32"/>
  <c r="P6812" i="32"/>
  <c r="P6848" i="32"/>
  <c r="P6837" i="32"/>
  <c r="P6825" i="32"/>
  <c r="P6849" i="32"/>
  <c r="G525" i="31"/>
  <c r="G6" i="31"/>
  <c r="G615" i="31" l="1"/>
  <c r="G6809" i="32" l="1"/>
  <c r="I6809" i="32" s="1"/>
  <c r="G6456" i="32"/>
  <c r="I6456" i="32" s="1"/>
  <c r="G6466" i="32"/>
  <c r="I6466" i="32" s="1"/>
  <c r="G6118" i="32"/>
  <c r="I6118" i="32" s="1"/>
  <c r="G6117" i="32"/>
  <c r="I6117" i="32" s="1"/>
  <c r="G6152" i="32"/>
  <c r="I6152" i="32" s="1"/>
  <c r="O6809" i="32"/>
  <c r="O6808" i="32"/>
  <c r="O6807" i="32"/>
  <c r="O6806" i="32"/>
  <c r="O6805" i="32"/>
  <c r="O6804" i="32"/>
  <c r="O6803" i="32"/>
  <c r="O6802" i="32"/>
  <c r="O6801" i="32"/>
  <c r="O6800" i="32"/>
  <c r="O6799" i="32"/>
  <c r="O6798" i="32"/>
  <c r="O6797" i="32"/>
  <c r="O6796" i="32"/>
  <c r="O6795" i="32"/>
  <c r="O6794" i="32"/>
  <c r="O6793" i="32"/>
  <c r="O6792" i="32"/>
  <c r="O6791" i="32"/>
  <c r="O6790" i="32"/>
  <c r="O6787" i="32"/>
  <c r="O6786" i="32"/>
  <c r="O6785" i="32"/>
  <c r="O6784" i="32"/>
  <c r="O6789" i="32"/>
  <c r="O6783" i="32"/>
  <c r="O6781" i="32"/>
  <c r="O6780" i="32"/>
  <c r="O6779" i="32"/>
  <c r="O6778" i="32"/>
  <c r="O7050" i="32"/>
  <c r="O6777" i="32"/>
  <c r="O6776" i="32"/>
  <c r="G6726" i="32"/>
  <c r="I6726" i="32" s="1"/>
  <c r="O6765" i="32"/>
  <c r="O6764" i="32"/>
  <c r="O6763" i="32"/>
  <c r="O6762" i="32"/>
  <c r="O6761" i="32"/>
  <c r="G256" i="31"/>
  <c r="G248" i="31"/>
  <c r="G255" i="31"/>
  <c r="G254" i="31"/>
  <c r="G253" i="31"/>
  <c r="G252" i="31"/>
  <c r="G251" i="31"/>
  <c r="G250" i="31"/>
  <c r="G249" i="31"/>
  <c r="G621" i="31"/>
  <c r="G616" i="31"/>
  <c r="G617" i="31"/>
  <c r="G6739" i="32"/>
  <c r="I6739" i="32" s="1"/>
  <c r="G6685" i="32"/>
  <c r="I6685" i="32" s="1"/>
  <c r="O6768" i="32"/>
  <c r="O6767" i="32"/>
  <c r="O6769" i="32"/>
  <c r="O6766" i="32"/>
  <c r="O6771" i="32"/>
  <c r="O6770" i="32"/>
  <c r="O6772" i="32"/>
  <c r="O6775" i="32"/>
  <c r="O6774" i="32"/>
  <c r="O6773" i="32"/>
  <c r="G6620" i="32"/>
  <c r="I6620" i="32" s="1"/>
  <c r="G6438" i="32"/>
  <c r="I6438" i="32" s="1"/>
  <c r="G6421" i="32"/>
  <c r="I6421" i="32" s="1"/>
  <c r="G6406" i="32"/>
  <c r="I6406" i="32" s="1"/>
  <c r="G6405" i="32"/>
  <c r="I6405" i="32" s="1"/>
  <c r="G6310" i="32"/>
  <c r="I6310" i="32" s="1"/>
  <c r="G6142" i="32"/>
  <c r="I6142" i="32" s="1"/>
  <c r="G4290" i="32"/>
  <c r="I4290" i="32" s="1"/>
  <c r="O6760" i="32"/>
  <c r="O6759" i="32"/>
  <c r="O6725" i="32"/>
  <c r="O6726" i="32"/>
  <c r="O6727" i="32"/>
  <c r="G6755" i="32"/>
  <c r="I6755" i="32" s="1"/>
  <c r="O6753" i="32"/>
  <c r="O6729" i="32"/>
  <c r="O6739" i="32"/>
  <c r="O6738" i="32"/>
  <c r="O6736" i="32"/>
  <c r="O6744" i="32"/>
  <c r="O6754" i="32"/>
  <c r="O6755" i="32"/>
  <c r="O6758" i="32"/>
  <c r="O6731" i="32"/>
  <c r="O6756" i="32"/>
  <c r="O6757" i="32"/>
  <c r="O6749" i="32"/>
  <c r="O6745" i="32"/>
  <c r="O6746" i="32"/>
  <c r="O6730" i="32"/>
  <c r="O6728" i="32"/>
  <c r="O6732" i="32"/>
  <c r="O6734" i="32"/>
  <c r="O6733" i="32"/>
  <c r="O6752" i="32"/>
  <c r="O6735" i="32"/>
  <c r="O6750" i="32"/>
  <c r="O6740" i="32"/>
  <c r="O6748" i="32"/>
  <c r="O6741" i="32"/>
  <c r="O6747" i="32"/>
  <c r="O6743" i="32"/>
  <c r="O6751" i="32"/>
  <c r="O6742" i="32"/>
  <c r="O6737" i="32"/>
  <c r="O6662" i="32"/>
  <c r="O6720" i="32"/>
  <c r="O6721" i="32"/>
  <c r="O6717" i="32"/>
  <c r="O6700" i="32"/>
  <c r="O6723" i="32"/>
  <c r="O6719" i="32"/>
  <c r="O6722" i="32"/>
  <c r="O6718" i="32"/>
  <c r="O6713" i="32"/>
  <c r="O6709" i="32"/>
  <c r="O6715" i="32"/>
  <c r="O6712" i="32"/>
  <c r="O6716" i="32"/>
  <c r="O6699" i="32"/>
  <c r="O6714" i="32"/>
  <c r="O6702" i="32"/>
  <c r="O6707" i="32"/>
  <c r="O6710" i="32"/>
  <c r="O6711" i="32"/>
  <c r="O6686" i="32"/>
  <c r="O6705" i="32"/>
  <c r="O6706" i="32"/>
  <c r="O6684" i="32"/>
  <c r="O6685" i="32"/>
  <c r="O6687" i="32"/>
  <c r="O6724" i="32"/>
  <c r="O6689" i="32"/>
  <c r="O6703" i="32"/>
  <c r="O6691" i="32"/>
  <c r="O6692" i="32"/>
  <c r="O6693" i="32"/>
  <c r="O6696" i="32"/>
  <c r="O6697" i="32"/>
  <c r="O6695" i="32"/>
  <c r="O6698" i="32"/>
  <c r="O6704" i="32"/>
  <c r="O6690" i="32"/>
  <c r="O6694" i="32"/>
  <c r="O6708" i="32"/>
  <c r="O6701" i="32"/>
  <c r="O6688" i="32"/>
  <c r="O6667" i="32"/>
  <c r="O6668" i="32"/>
  <c r="O6676" i="32"/>
  <c r="O6666" i="32"/>
  <c r="O6675" i="32"/>
  <c r="O6673" i="32"/>
  <c r="O6669" i="32"/>
  <c r="O6672" i="32"/>
  <c r="O6682" i="32"/>
  <c r="O6674" i="32"/>
  <c r="O6681" i="32"/>
  <c r="O6683" i="32"/>
  <c r="O6680" i="32"/>
  <c r="O6679" i="32"/>
  <c r="O6670" i="32"/>
  <c r="O6671" i="32"/>
  <c r="O6678" i="32"/>
  <c r="O6677" i="32"/>
  <c r="O6782" i="32"/>
  <c r="O6665" i="32"/>
  <c r="P6665" i="32" s="1"/>
  <c r="O6663" i="32"/>
  <c r="P6663" i="32" s="1"/>
  <c r="O6630" i="32"/>
  <c r="O6631" i="32"/>
  <c r="O6632" i="32"/>
  <c r="O6633" i="32"/>
  <c r="O6634" i="32"/>
  <c r="O6635" i="32"/>
  <c r="O6636" i="32"/>
  <c r="O6637" i="32"/>
  <c r="O6638" i="32"/>
  <c r="O6639" i="32"/>
  <c r="O6640" i="32"/>
  <c r="O6641" i="32"/>
  <c r="O6642" i="32"/>
  <c r="O6643" i="32"/>
  <c r="O6644" i="32"/>
  <c r="O6645" i="32"/>
  <c r="O6646" i="32"/>
  <c r="O6647" i="32"/>
  <c r="O6648" i="32"/>
  <c r="O6649" i="32"/>
  <c r="O6650" i="32"/>
  <c r="O6651" i="32"/>
  <c r="O6652" i="32"/>
  <c r="O6653" i="32"/>
  <c r="O6654" i="32"/>
  <c r="O6655" i="32"/>
  <c r="O6656" i="32"/>
  <c r="O6657" i="32"/>
  <c r="O6658" i="32"/>
  <c r="P6783" i="32" l="1"/>
  <c r="P6792" i="32"/>
  <c r="P6784" i="32"/>
  <c r="P6802" i="32"/>
  <c r="P6794" i="32"/>
  <c r="P6777" i="32"/>
  <c r="P6800" i="32"/>
  <c r="P7050" i="32"/>
  <c r="P6796" i="32"/>
  <c r="P6779" i="32"/>
  <c r="P6787" i="32"/>
  <c r="P6797" i="32"/>
  <c r="P6805" i="32"/>
  <c r="P6795" i="32"/>
  <c r="P6804" i="32"/>
  <c r="P6780" i="32"/>
  <c r="P6790" i="32"/>
  <c r="P6798" i="32"/>
  <c r="P6806" i="32"/>
  <c r="P6778" i="32"/>
  <c r="P6781" i="32"/>
  <c r="P6791" i="32"/>
  <c r="P6799" i="32"/>
  <c r="P6807" i="32"/>
  <c r="P6803" i="32"/>
  <c r="P6786" i="32"/>
  <c r="P6808" i="32"/>
  <c r="P6785" i="32"/>
  <c r="P6776" i="32"/>
  <c r="P6789" i="32"/>
  <c r="P6793" i="32"/>
  <c r="P6801" i="32"/>
  <c r="P6809" i="32"/>
  <c r="P6763" i="32"/>
  <c r="P6764" i="32"/>
  <c r="P6765" i="32"/>
  <c r="P6761" i="32"/>
  <c r="P6762" i="32"/>
  <c r="P6632" i="32"/>
  <c r="P6773" i="32"/>
  <c r="P6771" i="32"/>
  <c r="P6767" i="32"/>
  <c r="P6644" i="32"/>
  <c r="P6775" i="32"/>
  <c r="P6772" i="32"/>
  <c r="P6766" i="32"/>
  <c r="P6769" i="32"/>
  <c r="P6770" i="32"/>
  <c r="P6774" i="32"/>
  <c r="P6768" i="32"/>
  <c r="P6760" i="32"/>
  <c r="P6714" i="32"/>
  <c r="P6726" i="32"/>
  <c r="P6725" i="32"/>
  <c r="P6759" i="32"/>
  <c r="P6727" i="32"/>
  <c r="P6667" i="32"/>
  <c r="P6747" i="32"/>
  <c r="P6734" i="32"/>
  <c r="P6730" i="32"/>
  <c r="P6754" i="32"/>
  <c r="P6752" i="32"/>
  <c r="P6740" i="32"/>
  <c r="P6693" i="32"/>
  <c r="P6694" i="32"/>
  <c r="P6755" i="32"/>
  <c r="P6750" i="32"/>
  <c r="P6746" i="32"/>
  <c r="P6736" i="32"/>
  <c r="P6737" i="32"/>
  <c r="P6733" i="32"/>
  <c r="P6738" i="32"/>
  <c r="P6756" i="32"/>
  <c r="P6732" i="32"/>
  <c r="P6729" i="32"/>
  <c r="P6728" i="32"/>
  <c r="P6753" i="32"/>
  <c r="P6739" i="32"/>
  <c r="P6745" i="32"/>
  <c r="P6741" i="32"/>
  <c r="P6749" i="32"/>
  <c r="P6748" i="32"/>
  <c r="P6757" i="32"/>
  <c r="P6744" i="32"/>
  <c r="P6742" i="32"/>
  <c r="P6751" i="32"/>
  <c r="P6731" i="32"/>
  <c r="P6743" i="32"/>
  <c r="P6735" i="32"/>
  <c r="P6758" i="32"/>
  <c r="P6692" i="32"/>
  <c r="P6680" i="32"/>
  <c r="P6699" i="32"/>
  <c r="P6673" i="32"/>
  <c r="P6675" i="32"/>
  <c r="P6685" i="32"/>
  <c r="P6696" i="32"/>
  <c r="P6662" i="32"/>
  <c r="P6678" i="32"/>
  <c r="P6695" i="32"/>
  <c r="P6724" i="32"/>
  <c r="P6709" i="32"/>
  <c r="P6670" i="32"/>
  <c r="P6676" i="32"/>
  <c r="P6706" i="32"/>
  <c r="P6704" i="32"/>
  <c r="P6703" i="32"/>
  <c r="P6719" i="32"/>
  <c r="P6669" i="32"/>
  <c r="P6702" i="32"/>
  <c r="P6718" i="32"/>
  <c r="P6681" i="32"/>
  <c r="P6682" i="32"/>
  <c r="P6686" i="32"/>
  <c r="P6712" i="32"/>
  <c r="P6671" i="32"/>
  <c r="P6700" i="32"/>
  <c r="P6688" i="32"/>
  <c r="P6710" i="32"/>
  <c r="P6701" i="32"/>
  <c r="P6687" i="32"/>
  <c r="P6721" i="32"/>
  <c r="P6713" i="32"/>
  <c r="P6674" i="32"/>
  <c r="P6698" i="32"/>
  <c r="P6711" i="32"/>
  <c r="P6717" i="32"/>
  <c r="P6666" i="32"/>
  <c r="P6691" i="32"/>
  <c r="P6716" i="32"/>
  <c r="P6679" i="32"/>
  <c r="P6708" i="32"/>
  <c r="P6684" i="32"/>
  <c r="P6722" i="32"/>
  <c r="P6672" i="32"/>
  <c r="P6697" i="32"/>
  <c r="P6707" i="32"/>
  <c r="P6720" i="32"/>
  <c r="P6677" i="32"/>
  <c r="P6668" i="32"/>
  <c r="P6689" i="32"/>
  <c r="P6715" i="32"/>
  <c r="P6683" i="32"/>
  <c r="P6690" i="32"/>
  <c r="P6705" i="32"/>
  <c r="P6723" i="32"/>
  <c r="P6782" i="32"/>
  <c r="P6655" i="32"/>
  <c r="P6656" i="32"/>
  <c r="P6657" i="32"/>
  <c r="P6633" i="32"/>
  <c r="P6638" i="32"/>
  <c r="P6631" i="32"/>
  <c r="P6641" i="32"/>
  <c r="P6639" i="32"/>
  <c r="P6654" i="32"/>
  <c r="P6653" i="32"/>
  <c r="P6652" i="32"/>
  <c r="P6649" i="32"/>
  <c r="P6648" i="32"/>
  <c r="P6647" i="32"/>
  <c r="P6646" i="32"/>
  <c r="P6645" i="32"/>
  <c r="P6640" i="32"/>
  <c r="P6637" i="32"/>
  <c r="P6636" i="32"/>
  <c r="P6635" i="32"/>
  <c r="P6643" i="32"/>
  <c r="P6658" i="32"/>
  <c r="P6642" i="32"/>
  <c r="P6634" i="32"/>
  <c r="P6651" i="32"/>
  <c r="P6650" i="32"/>
  <c r="P6630" i="32"/>
  <c r="O6659" i="32"/>
  <c r="O6660" i="32"/>
  <c r="O6661" i="32"/>
  <c r="O6609" i="32"/>
  <c r="O6608" i="32"/>
  <c r="O6611" i="32"/>
  <c r="O6606" i="32"/>
  <c r="O6605" i="32"/>
  <c r="O6615" i="32"/>
  <c r="O6614" i="32"/>
  <c r="O6613" i="32"/>
  <c r="O6607" i="32"/>
  <c r="O6610" i="32"/>
  <c r="O6612" i="32"/>
  <c r="O6629" i="32"/>
  <c r="O6624" i="32"/>
  <c r="O6625" i="32"/>
  <c r="O6626" i="32"/>
  <c r="O6628" i="32"/>
  <c r="O6627" i="32"/>
  <c r="O6623" i="32"/>
  <c r="O6622" i="32"/>
  <c r="O6621" i="32"/>
  <c r="O6620" i="32"/>
  <c r="O6616" i="32"/>
  <c r="O6619" i="32"/>
  <c r="O6617" i="32"/>
  <c r="O6618" i="32"/>
  <c r="O6604" i="32"/>
  <c r="O6603" i="32"/>
  <c r="O6602" i="32"/>
  <c r="O6601" i="32"/>
  <c r="G6573" i="32"/>
  <c r="I6573" i="32" s="1"/>
  <c r="G620" i="31"/>
  <c r="G584" i="31"/>
  <c r="G618" i="31"/>
  <c r="G619" i="31"/>
  <c r="G5759" i="32"/>
  <c r="I5759" i="32" s="1"/>
  <c r="G6273" i="32"/>
  <c r="I6273" i="32" s="1"/>
  <c r="G6395" i="32"/>
  <c r="I6395" i="32" s="1"/>
  <c r="P6620" i="32" l="1"/>
  <c r="P6622" i="32"/>
  <c r="P6601" i="32"/>
  <c r="P6603" i="32"/>
  <c r="P6619" i="32"/>
  <c r="P6612" i="32"/>
  <c r="P6613" i="32"/>
  <c r="P6616" i="32"/>
  <c r="P6621" i="32"/>
  <c r="P6629" i="32"/>
  <c r="P6604" i="32"/>
  <c r="P6618" i="32"/>
  <c r="P6627" i="32"/>
  <c r="P6623" i="32"/>
  <c r="P6617" i="32"/>
  <c r="P6610" i="32"/>
  <c r="P6602" i="32"/>
  <c r="P6608" i="32"/>
  <c r="P6611" i="32"/>
  <c r="P6606" i="32"/>
  <c r="P6615" i="32"/>
  <c r="P6614" i="32"/>
  <c r="P6628" i="32"/>
  <c r="P6626" i="32"/>
  <c r="P6625" i="32"/>
  <c r="P6609" i="32"/>
  <c r="P6605" i="32"/>
  <c r="P6661" i="32"/>
  <c r="P6607" i="32"/>
  <c r="P6660" i="32"/>
  <c r="P6624" i="32"/>
  <c r="P6659" i="32"/>
  <c r="G335" i="31"/>
  <c r="O6600" i="32"/>
  <c r="O6594" i="32"/>
  <c r="O6573" i="32"/>
  <c r="O6572" i="32"/>
  <c r="O6574" i="32"/>
  <c r="O6575" i="32"/>
  <c r="O6596" i="32"/>
  <c r="O6599" i="32"/>
  <c r="O6595" i="32"/>
  <c r="O6597" i="32"/>
  <c r="O6592" i="32"/>
  <c r="O6598" i="32"/>
  <c r="O6583" i="32"/>
  <c r="O6584" i="32"/>
  <c r="O6588" i="32"/>
  <c r="O6585" i="32"/>
  <c r="O6593" i="32"/>
  <c r="O6590" i="32"/>
  <c r="O6591" i="32"/>
  <c r="O6589" i="32"/>
  <c r="O6586" i="32"/>
  <c r="O6587" i="32"/>
  <c r="O6582" i="32"/>
  <c r="O6581" i="32"/>
  <c r="O6579" i="32"/>
  <c r="O6580" i="32"/>
  <c r="O6577" i="32"/>
  <c r="O6576" i="32"/>
  <c r="O6578" i="32"/>
  <c r="O6571" i="32"/>
  <c r="O6568" i="32"/>
  <c r="O6569" i="32"/>
  <c r="O6570" i="32"/>
  <c r="P6591" i="32" l="1"/>
  <c r="P6600" i="32"/>
  <c r="P6581" i="32"/>
  <c r="P6585" i="32"/>
  <c r="P6599" i="32"/>
  <c r="P6589" i="32"/>
  <c r="P6598" i="32"/>
  <c r="P6592" i="32"/>
  <c r="P6580" i="32"/>
  <c r="P6590" i="32"/>
  <c r="P6597" i="32"/>
  <c r="P6579" i="32"/>
  <c r="P6593" i="32"/>
  <c r="P6595" i="32"/>
  <c r="P6594" i="32"/>
  <c r="P6582" i="32"/>
  <c r="P6588" i="32"/>
  <c r="P6596" i="32"/>
  <c r="P6587" i="32"/>
  <c r="P6584" i="32"/>
  <c r="P6586" i="32"/>
  <c r="P6583" i="32"/>
  <c r="P6573" i="32"/>
  <c r="P6572" i="32"/>
  <c r="P6574" i="32"/>
  <c r="P6575" i="32"/>
  <c r="P6578" i="32"/>
  <c r="P6576" i="32"/>
  <c r="P6577" i="32"/>
  <c r="P6571" i="32"/>
  <c r="P6569" i="32"/>
  <c r="P6570" i="32"/>
  <c r="P6568" i="32"/>
  <c r="G6557" i="32"/>
  <c r="I6557" i="32" s="1"/>
  <c r="O6566" i="32"/>
  <c r="O6567" i="32"/>
  <c r="O6564" i="32"/>
  <c r="O6565" i="32"/>
  <c r="O6543" i="32"/>
  <c r="O6537" i="32"/>
  <c r="O6546" i="32"/>
  <c r="O6549" i="32"/>
  <c r="O6547" i="32"/>
  <c r="O6548" i="32"/>
  <c r="O6544" i="32"/>
  <c r="O6552" i="32"/>
  <c r="O6542" i="32"/>
  <c r="O6541" i="32"/>
  <c r="O6545" i="32"/>
  <c r="O6540" i="32"/>
  <c r="O6538" i="32"/>
  <c r="O6539" i="32"/>
  <c r="O6559" i="32"/>
  <c r="O6550" i="32"/>
  <c r="O6551" i="32"/>
  <c r="O6558" i="32"/>
  <c r="O6554" i="32"/>
  <c r="O6555" i="32"/>
  <c r="O6553" i="32"/>
  <c r="O6556" i="32"/>
  <c r="O6562" i="32"/>
  <c r="O6561" i="32"/>
  <c r="O6557" i="32"/>
  <c r="O6563" i="32"/>
  <c r="O6560" i="32"/>
  <c r="G6105" i="32"/>
  <c r="I6105" i="32" s="1"/>
  <c r="G6181" i="32"/>
  <c r="I6181" i="32" s="1"/>
  <c r="G555" i="31"/>
  <c r="O6536" i="32"/>
  <c r="O6531" i="32"/>
  <c r="O6533" i="32"/>
  <c r="O6535" i="32"/>
  <c r="O6534" i="32"/>
  <c r="O6532" i="32"/>
  <c r="O6495" i="32"/>
  <c r="O6529" i="32"/>
  <c r="O6528" i="32"/>
  <c r="O6527" i="32"/>
  <c r="O6530" i="32"/>
  <c r="O6526" i="32"/>
  <c r="O6525" i="32"/>
  <c r="O6524" i="32"/>
  <c r="P6524" i="32" s="1"/>
  <c r="O6523" i="32"/>
  <c r="O6494" i="32"/>
  <c r="O6522" i="32"/>
  <c r="O6521" i="32"/>
  <c r="O6520" i="32"/>
  <c r="O6519" i="32"/>
  <c r="O6518" i="32"/>
  <c r="O6517" i="32"/>
  <c r="O6516" i="32"/>
  <c r="O6515" i="32"/>
  <c r="O6514" i="32"/>
  <c r="O6513" i="32"/>
  <c r="O6512" i="32"/>
  <c r="O6511" i="32"/>
  <c r="O6510" i="32"/>
  <c r="O6509" i="32"/>
  <c r="O6508" i="32"/>
  <c r="O6507" i="32"/>
  <c r="O6506" i="32"/>
  <c r="O6505" i="32"/>
  <c r="O6504" i="32"/>
  <c r="O6503" i="32"/>
  <c r="O6502" i="32"/>
  <c r="O6501" i="32"/>
  <c r="O6500" i="32"/>
  <c r="O6499" i="32"/>
  <c r="O6498" i="32"/>
  <c r="O6497" i="32"/>
  <c r="O6496" i="32"/>
  <c r="O6493" i="32"/>
  <c r="O6492" i="32"/>
  <c r="O6491" i="32"/>
  <c r="P6491" i="32" s="1"/>
  <c r="O6481" i="32"/>
  <c r="O6482" i="32"/>
  <c r="O6490" i="32"/>
  <c r="O6489" i="32"/>
  <c r="O6486" i="32"/>
  <c r="O6487" i="32"/>
  <c r="O6488" i="32"/>
  <c r="O6483" i="32"/>
  <c r="O6484" i="32"/>
  <c r="O6485" i="32"/>
  <c r="O6474" i="32"/>
  <c r="O6473" i="32"/>
  <c r="O6480" i="32"/>
  <c r="O6477" i="32"/>
  <c r="O6478" i="32"/>
  <c r="O6475" i="32"/>
  <c r="O6479" i="32"/>
  <c r="O6476" i="32"/>
  <c r="O6472" i="32"/>
  <c r="O6471" i="32"/>
  <c r="O6466" i="32"/>
  <c r="O6465" i="32"/>
  <c r="O6464" i="32"/>
  <c r="O6463" i="32"/>
  <c r="O6462" i="32"/>
  <c r="O6461" i="32"/>
  <c r="O6460" i="32"/>
  <c r="O6459" i="32"/>
  <c r="O6458" i="32"/>
  <c r="O6457" i="32"/>
  <c r="O6456" i="32"/>
  <c r="O6455" i="32"/>
  <c r="O6454" i="32"/>
  <c r="O6453" i="32"/>
  <c r="O6452" i="32"/>
  <c r="O6451" i="32"/>
  <c r="O6450" i="32"/>
  <c r="O6449" i="32"/>
  <c r="O6448" i="32"/>
  <c r="O6447" i="32"/>
  <c r="O6446" i="32"/>
  <c r="O6445" i="32"/>
  <c r="O6444" i="32"/>
  <c r="O6443" i="32"/>
  <c r="O6442" i="32"/>
  <c r="O6441" i="32"/>
  <c r="O6440" i="32"/>
  <c r="O6439" i="32"/>
  <c r="P6439" i="32" s="1"/>
  <c r="O6438" i="32"/>
  <c r="O6437" i="32"/>
  <c r="O6436" i="32"/>
  <c r="O6435" i="32"/>
  <c r="O6434" i="32"/>
  <c r="O6433" i="32"/>
  <c r="O6432" i="32"/>
  <c r="O6431" i="32"/>
  <c r="O6416" i="32"/>
  <c r="O6430" i="32"/>
  <c r="O6467" i="32"/>
  <c r="O6429" i="32"/>
  <c r="O6428" i="32"/>
  <c r="O6427" i="32"/>
  <c r="O6468" i="32"/>
  <c r="O6426" i="32"/>
  <c r="O6425" i="32"/>
  <c r="O6424" i="32"/>
  <c r="O6423" i="32"/>
  <c r="O6422" i="32"/>
  <c r="O6421" i="32"/>
  <c r="O6420" i="32"/>
  <c r="O6419" i="32"/>
  <c r="O6418" i="32"/>
  <c r="O6417" i="32"/>
  <c r="O6470" i="32"/>
  <c r="O6469" i="32"/>
  <c r="O6413" i="32"/>
  <c r="O6415" i="32"/>
  <c r="O6414" i="32"/>
  <c r="O6412" i="32"/>
  <c r="O6411" i="32"/>
  <c r="O6410" i="32"/>
  <c r="O6409" i="32"/>
  <c r="O6408" i="32"/>
  <c r="O6407" i="32"/>
  <c r="O6406" i="32"/>
  <c r="O6405" i="32"/>
  <c r="O6404" i="32"/>
  <c r="O6403" i="32"/>
  <c r="O6402" i="32"/>
  <c r="O6401" i="32"/>
  <c r="O6400" i="32"/>
  <c r="O6399" i="32"/>
  <c r="O6398" i="32"/>
  <c r="O6397" i="32"/>
  <c r="O6396" i="32"/>
  <c r="O6395" i="32"/>
  <c r="O6394" i="32"/>
  <c r="O6393" i="32"/>
  <c r="O6392" i="32"/>
  <c r="O6391" i="32"/>
  <c r="O6390" i="32"/>
  <c r="O6389" i="32"/>
  <c r="O6388" i="32"/>
  <c r="O6387" i="32"/>
  <c r="O6386" i="32"/>
  <c r="O6385" i="32"/>
  <c r="O6384" i="32"/>
  <c r="O6383" i="32"/>
  <c r="O6382" i="32"/>
  <c r="O6351" i="32"/>
  <c r="O6376" i="32"/>
  <c r="O6367" i="32"/>
  <c r="O6366" i="32"/>
  <c r="O6365" i="32"/>
  <c r="O6359" i="32"/>
  <c r="O6373" i="32"/>
  <c r="O6364" i="32"/>
  <c r="O6358" i="32"/>
  <c r="O6361" i="32"/>
  <c r="O6371" i="32"/>
  <c r="O6360" i="32"/>
  <c r="O6363" i="32"/>
  <c r="O6372" i="32"/>
  <c r="O6362" i="32"/>
  <c r="O6379" i="32"/>
  <c r="O6378" i="32"/>
  <c r="O6381" i="32"/>
  <c r="O6355" i="32"/>
  <c r="O6352" i="32"/>
  <c r="O6380" i="32"/>
  <c r="O6353" i="32"/>
  <c r="O6350" i="32"/>
  <c r="O6356" i="32"/>
  <c r="O6374" i="32"/>
  <c r="O6357" i="32"/>
  <c r="O6375" i="32"/>
  <c r="O6354" i="32"/>
  <c r="O6377" i="32"/>
  <c r="O6369" i="32"/>
  <c r="O6370" i="32"/>
  <c r="O6368" i="32"/>
  <c r="O6348" i="32"/>
  <c r="O6349" i="32"/>
  <c r="O6336" i="32"/>
  <c r="O6346" i="32"/>
  <c r="O6333" i="32"/>
  <c r="O6343" i="32"/>
  <c r="O6341" i="32"/>
  <c r="O6338" i="32"/>
  <c r="O6345" i="32"/>
  <c r="O6337" i="32"/>
  <c r="O6335" i="32"/>
  <c r="O6334" i="32"/>
  <c r="O6342" i="32"/>
  <c r="O6347" i="32"/>
  <c r="O6344" i="32"/>
  <c r="O6340" i="32"/>
  <c r="O6339" i="32"/>
  <c r="O6331" i="32"/>
  <c r="O6332" i="32"/>
  <c r="O6330" i="32"/>
  <c r="O6329" i="32"/>
  <c r="O6328" i="32"/>
  <c r="O6323" i="32"/>
  <c r="O6322" i="32"/>
  <c r="O6326" i="32"/>
  <c r="O6325" i="32"/>
  <c r="O6324" i="32"/>
  <c r="O6327" i="32"/>
  <c r="O6321" i="32"/>
  <c r="O6319" i="32"/>
  <c r="O6320" i="32"/>
  <c r="O6318" i="32"/>
  <c r="O6317" i="32"/>
  <c r="O6300" i="32"/>
  <c r="O6311" i="32"/>
  <c r="O6298" i="32"/>
  <c r="O6301" i="32"/>
  <c r="O6310" i="32"/>
  <c r="O6315" i="32"/>
  <c r="O6314" i="32"/>
  <c r="O6313" i="32"/>
  <c r="O6312" i="32"/>
  <c r="O6305" i="32"/>
  <c r="O6308" i="32"/>
  <c r="O6307" i="32"/>
  <c r="O6306" i="32"/>
  <c r="O6299" i="32"/>
  <c r="O6309" i="32"/>
  <c r="O6304" i="32"/>
  <c r="O6302" i="32"/>
  <c r="O6295" i="32"/>
  <c r="O6294" i="32"/>
  <c r="O6296" i="32"/>
  <c r="O6316" i="32"/>
  <c r="O6297" i="32"/>
  <c r="O6303" i="32"/>
  <c r="O6293" i="32"/>
  <c r="O6292" i="32"/>
  <c r="O6291" i="32"/>
  <c r="O6286" i="32"/>
  <c r="O6289" i="32"/>
  <c r="O6288" i="32"/>
  <c r="O6287" i="32"/>
  <c r="O6290" i="32"/>
  <c r="O6285" i="32"/>
  <c r="O6284" i="32"/>
  <c r="O6282" i="32"/>
  <c r="O6283" i="32"/>
  <c r="O6270" i="32"/>
  <c r="O6279" i="32"/>
  <c r="O6267" i="32"/>
  <c r="O6281" i="32"/>
  <c r="O6275" i="32"/>
  <c r="O6272" i="32"/>
  <c r="O6278" i="32"/>
  <c r="O6271" i="32"/>
  <c r="O6269" i="32"/>
  <c r="O6268" i="32"/>
  <c r="O6276" i="32"/>
  <c r="O6280" i="32"/>
  <c r="O6277" i="32"/>
  <c r="O6274" i="32"/>
  <c r="O6273" i="32"/>
  <c r="O6266" i="32"/>
  <c r="O6264" i="32"/>
  <c r="O6265" i="32"/>
  <c r="O6248" i="32"/>
  <c r="O6257" i="32"/>
  <c r="O6259" i="32"/>
  <c r="O6255" i="32"/>
  <c r="O6256" i="32"/>
  <c r="O6263" i="32"/>
  <c r="O6250" i="32"/>
  <c r="O6247" i="32"/>
  <c r="O6258" i="32"/>
  <c r="O6260" i="32"/>
  <c r="O6262" i="32"/>
  <c r="O6261" i="32"/>
  <c r="O6245" i="32"/>
  <c r="O6246" i="32"/>
  <c r="O6251" i="32"/>
  <c r="O6252" i="32"/>
  <c r="O6249" i="32"/>
  <c r="O6254" i="32"/>
  <c r="O6253" i="32"/>
  <c r="O6244" i="32"/>
  <c r="O6243" i="32"/>
  <c r="O6242" i="32"/>
  <c r="O6241" i="32"/>
  <c r="O6236" i="32"/>
  <c r="O6238" i="32"/>
  <c r="O6239" i="32"/>
  <c r="O6240" i="32"/>
  <c r="O6237" i="32"/>
  <c r="O6234" i="32"/>
  <c r="O6235" i="32"/>
  <c r="O6233" i="32"/>
  <c r="O6230" i="32"/>
  <c r="O6231" i="32"/>
  <c r="O6232" i="32"/>
  <c r="O6229" i="32"/>
  <c r="O6228" i="32"/>
  <c r="O6225" i="32"/>
  <c r="O6221" i="32"/>
  <c r="O6226" i="32"/>
  <c r="O6223" i="32"/>
  <c r="O6227" i="32"/>
  <c r="O6222" i="32"/>
  <c r="O6224" i="32"/>
  <c r="O6220" i="32"/>
  <c r="O6219" i="32"/>
  <c r="O6218" i="32"/>
  <c r="O6216" i="32"/>
  <c r="G6412" i="32"/>
  <c r="I6412" i="32" s="1"/>
  <c r="E578" i="31"/>
  <c r="E576" i="31"/>
  <c r="G6102" i="32"/>
  <c r="I6102" i="32" s="1"/>
  <c r="G6115" i="32"/>
  <c r="I6115" i="32" s="1"/>
  <c r="G5882" i="32"/>
  <c r="I5882" i="32" s="1"/>
  <c r="G599" i="31"/>
  <c r="G598" i="31"/>
  <c r="G588" i="31"/>
  <c r="G587" i="31"/>
  <c r="G586" i="31"/>
  <c r="G585" i="31"/>
  <c r="G597" i="31"/>
  <c r="G611" i="31"/>
  <c r="G610" i="31"/>
  <c r="G609" i="31"/>
  <c r="G594" i="31"/>
  <c r="G593" i="31"/>
  <c r="G590" i="31"/>
  <c r="G603" i="31"/>
  <c r="G602" i="31"/>
  <c r="G601" i="31"/>
  <c r="G591" i="31"/>
  <c r="G657" i="31"/>
  <c r="G668" i="31"/>
  <c r="G600" i="31"/>
  <c r="G592" i="31"/>
  <c r="G605" i="31"/>
  <c r="G604" i="31"/>
  <c r="G6151" i="32"/>
  <c r="I6151" i="32" s="1"/>
  <c r="G596" i="31"/>
  <c r="G549" i="31"/>
  <c r="G548" i="31"/>
  <c r="P6509" i="32" l="1"/>
  <c r="P6426" i="32"/>
  <c r="P6548" i="32"/>
  <c r="P6319" i="32"/>
  <c r="P6288" i="32"/>
  <c r="P6223" i="32"/>
  <c r="P6553" i="32"/>
  <c r="P6547" i="32"/>
  <c r="P6566" i="32"/>
  <c r="P6558" i="32"/>
  <c r="P6567" i="32"/>
  <c r="P6551" i="32"/>
  <c r="P6542" i="32"/>
  <c r="P6562" i="32"/>
  <c r="P6554" i="32"/>
  <c r="P6537" i="32"/>
  <c r="P6544" i="32"/>
  <c r="P6563" i="32"/>
  <c r="P6561" i="32"/>
  <c r="P6543" i="32"/>
  <c r="P6541" i="32"/>
  <c r="P6538" i="32"/>
  <c r="P6555" i="32"/>
  <c r="P6557" i="32"/>
  <c r="P6550" i="32"/>
  <c r="P6552" i="32"/>
  <c r="P6559" i="32"/>
  <c r="P6564" i="32"/>
  <c r="P6556" i="32"/>
  <c r="P6539" i="32"/>
  <c r="P6540" i="32"/>
  <c r="P6560" i="32"/>
  <c r="P6545" i="32"/>
  <c r="P6546" i="32"/>
  <c r="P6549" i="32"/>
  <c r="P6565" i="32"/>
  <c r="P6228" i="32"/>
  <c r="P6261" i="32"/>
  <c r="P6272" i="32"/>
  <c r="P6284" i="32"/>
  <c r="P6337" i="32"/>
  <c r="P6475" i="32"/>
  <c r="P6355" i="32"/>
  <c r="P6367" i="32"/>
  <c r="P6395" i="32"/>
  <c r="P6411" i="32"/>
  <c r="P6455" i="32"/>
  <c r="P6292" i="32"/>
  <c r="P6237" i="32"/>
  <c r="P6244" i="32"/>
  <c r="P6255" i="32"/>
  <c r="P6302" i="32"/>
  <c r="P6312" i="32"/>
  <c r="P6300" i="32"/>
  <c r="P6325" i="32"/>
  <c r="P6280" i="32"/>
  <c r="P6281" i="32"/>
  <c r="P6290" i="32"/>
  <c r="P6357" i="32"/>
  <c r="P6381" i="32"/>
  <c r="P6361" i="32"/>
  <c r="P6376" i="32"/>
  <c r="P6388" i="32"/>
  <c r="P6396" i="32"/>
  <c r="P6404" i="32"/>
  <c r="P6412" i="32"/>
  <c r="P6419" i="32"/>
  <c r="P6468" i="32"/>
  <c r="P6432" i="32"/>
  <c r="P6440" i="32"/>
  <c r="P6448" i="32"/>
  <c r="P6456" i="32"/>
  <c r="P6464" i="32"/>
  <c r="P6478" i="32"/>
  <c r="P6488" i="32"/>
  <c r="P6492" i="32"/>
  <c r="P6502" i="32"/>
  <c r="P6510" i="32"/>
  <c r="P6518" i="32"/>
  <c r="P6525" i="32"/>
  <c r="P6534" i="32"/>
  <c r="P6309" i="32"/>
  <c r="P6318" i="32"/>
  <c r="P6230" i="32"/>
  <c r="P6236" i="32"/>
  <c r="P6252" i="32"/>
  <c r="P6265" i="32"/>
  <c r="P6268" i="32"/>
  <c r="P6316" i="32"/>
  <c r="P6306" i="32"/>
  <c r="P6343" i="32"/>
  <c r="P6353" i="32"/>
  <c r="P6359" i="32"/>
  <c r="P6392" i="32"/>
  <c r="P6408" i="32"/>
  <c r="P6423" i="32"/>
  <c r="P6436" i="32"/>
  <c r="P6452" i="32"/>
  <c r="P6472" i="32"/>
  <c r="P6490" i="32"/>
  <c r="P6506" i="32"/>
  <c r="P6522" i="32"/>
  <c r="P6536" i="32"/>
  <c r="P6349" i="32"/>
  <c r="P6264" i="32"/>
  <c r="P6269" i="32"/>
  <c r="P6279" i="32"/>
  <c r="P6314" i="32"/>
  <c r="P6331" i="32"/>
  <c r="P6375" i="32"/>
  <c r="P6371" i="32"/>
  <c r="P6387" i="32"/>
  <c r="P6403" i="32"/>
  <c r="P6418" i="32"/>
  <c r="P6431" i="32"/>
  <c r="P6447" i="32"/>
  <c r="P6463" i="32"/>
  <c r="P6483" i="32"/>
  <c r="P6501" i="32"/>
  <c r="P6517" i="32"/>
  <c r="P6532" i="32"/>
  <c r="P6233" i="32"/>
  <c r="P6380" i="32"/>
  <c r="P6365" i="32"/>
  <c r="P6393" i="32"/>
  <c r="P6409" i="32"/>
  <c r="P6485" i="32"/>
  <c r="P6242" i="32"/>
  <c r="P6222" i="32"/>
  <c r="P6296" i="32"/>
  <c r="P6307" i="32"/>
  <c r="P6310" i="32"/>
  <c r="P6340" i="32"/>
  <c r="P6271" i="32"/>
  <c r="P6239" i="32"/>
  <c r="P6274" i="32"/>
  <c r="P6338" i="32"/>
  <c r="P6368" i="32"/>
  <c r="P6250" i="32"/>
  <c r="P6352" i="32"/>
  <c r="P6289" i="32"/>
  <c r="P6247" i="32"/>
  <c r="P6369" i="32"/>
  <c r="P6372" i="32"/>
  <c r="P6384" i="32"/>
  <c r="P6400" i="32"/>
  <c r="P6469" i="32"/>
  <c r="P6467" i="32"/>
  <c r="P6444" i="32"/>
  <c r="P6460" i="32"/>
  <c r="P6474" i="32"/>
  <c r="P6498" i="32"/>
  <c r="P6514" i="32"/>
  <c r="P6528" i="32"/>
  <c r="P6254" i="32"/>
  <c r="P6260" i="32"/>
  <c r="P6321" i="32"/>
  <c r="P6328" i="32"/>
  <c r="P6347" i="32"/>
  <c r="P6350" i="32"/>
  <c r="P6362" i="32"/>
  <c r="P6373" i="32"/>
  <c r="P6383" i="32"/>
  <c r="P6391" i="32"/>
  <c r="P6399" i="32"/>
  <c r="P6407" i="32"/>
  <c r="P6413" i="32"/>
  <c r="P6422" i="32"/>
  <c r="P6429" i="32"/>
  <c r="P6435" i="32"/>
  <c r="P6443" i="32"/>
  <c r="P6451" i="32"/>
  <c r="P6459" i="32"/>
  <c r="P6471" i="32"/>
  <c r="P6473" i="32"/>
  <c r="P6489" i="32"/>
  <c r="P6497" i="32"/>
  <c r="P6505" i="32"/>
  <c r="P6513" i="32"/>
  <c r="P6521" i="32"/>
  <c r="P6527" i="32"/>
  <c r="P6226" i="32"/>
  <c r="P6329" i="32"/>
  <c r="P6342" i="32"/>
  <c r="P6241" i="32"/>
  <c r="P6377" i="32"/>
  <c r="P6363" i="32"/>
  <c r="P6385" i="32"/>
  <c r="P6401" i="32"/>
  <c r="P6470" i="32"/>
  <c r="P6424" i="32"/>
  <c r="P6430" i="32"/>
  <c r="P6437" i="32"/>
  <c r="P6445" i="32"/>
  <c r="P6453" i="32"/>
  <c r="P6461" i="32"/>
  <c r="P6476" i="32"/>
  <c r="P6482" i="32"/>
  <c r="P6499" i="32"/>
  <c r="P6507" i="32"/>
  <c r="P6515" i="32"/>
  <c r="P6494" i="32"/>
  <c r="P6529" i="32"/>
  <c r="P6336" i="32"/>
  <c r="P6295" i="32"/>
  <c r="P6332" i="32"/>
  <c r="P6366" i="32"/>
  <c r="P6394" i="32"/>
  <c r="P6410" i="32"/>
  <c r="P6425" i="32"/>
  <c r="P6438" i="32"/>
  <c r="P6454" i="32"/>
  <c r="P6479" i="32"/>
  <c r="P6481" i="32"/>
  <c r="P6508" i="32"/>
  <c r="P6523" i="32"/>
  <c r="P6245" i="32"/>
  <c r="P6282" i="32"/>
  <c r="P6311" i="32"/>
  <c r="P6234" i="32"/>
  <c r="P6273" i="32"/>
  <c r="P6227" i="32"/>
  <c r="P6229" i="32"/>
  <c r="P6258" i="32"/>
  <c r="P6259" i="32"/>
  <c r="P6287" i="32"/>
  <c r="P6293" i="32"/>
  <c r="P6308" i="32"/>
  <c r="P6320" i="32"/>
  <c r="P6326" i="32"/>
  <c r="P6334" i="32"/>
  <c r="P6370" i="32"/>
  <c r="P6232" i="32"/>
  <c r="P6243" i="32"/>
  <c r="P6251" i="32"/>
  <c r="P6257" i="32"/>
  <c r="P6278" i="32"/>
  <c r="P6270" i="32"/>
  <c r="P6303" i="32"/>
  <c r="P6305" i="32"/>
  <c r="P6301" i="32"/>
  <c r="P6322" i="32"/>
  <c r="P6335" i="32"/>
  <c r="P6333" i="32"/>
  <c r="P6374" i="32"/>
  <c r="P6358" i="32"/>
  <c r="P6389" i="32"/>
  <c r="P6405" i="32"/>
  <c r="P6420" i="32"/>
  <c r="P6433" i="32"/>
  <c r="P6449" i="32"/>
  <c r="P6465" i="32"/>
  <c r="P6487" i="32"/>
  <c r="P6503" i="32"/>
  <c r="P6519" i="32"/>
  <c r="P6535" i="32"/>
  <c r="P6231" i="32"/>
  <c r="P6240" i="32"/>
  <c r="P6246" i="32"/>
  <c r="P6248" i="32"/>
  <c r="P6277" i="32"/>
  <c r="P6283" i="32"/>
  <c r="P6297" i="32"/>
  <c r="P6304" i="32"/>
  <c r="P6298" i="32"/>
  <c r="P6323" i="32"/>
  <c r="P6339" i="32"/>
  <c r="P6346" i="32"/>
  <c r="P6356" i="32"/>
  <c r="P6364" i="32"/>
  <c r="P6390" i="32"/>
  <c r="P6406" i="32"/>
  <c r="P6421" i="32"/>
  <c r="P6434" i="32"/>
  <c r="P6450" i="32"/>
  <c r="P6466" i="32"/>
  <c r="P6486" i="32"/>
  <c r="P6504" i="32"/>
  <c r="P6520" i="32"/>
  <c r="P6533" i="32"/>
  <c r="P6531" i="32"/>
  <c r="P6221" i="32"/>
  <c r="P6238" i="32"/>
  <c r="P6253" i="32"/>
  <c r="P6263" i="32"/>
  <c r="P6276" i="32"/>
  <c r="P6275" i="32"/>
  <c r="P6286" i="32"/>
  <c r="P6299" i="32"/>
  <c r="P6313" i="32"/>
  <c r="P6327" i="32"/>
  <c r="P6344" i="32"/>
  <c r="P6345" i="32"/>
  <c r="P6354" i="32"/>
  <c r="P6360" i="32"/>
  <c r="P6386" i="32"/>
  <c r="P6402" i="32"/>
  <c r="P6417" i="32"/>
  <c r="P6416" i="32"/>
  <c r="P6446" i="32"/>
  <c r="P6462" i="32"/>
  <c r="P6484" i="32"/>
  <c r="P6500" i="32"/>
  <c r="P6516" i="32"/>
  <c r="P6495" i="32"/>
  <c r="P6225" i="32"/>
  <c r="P6291" i="32"/>
  <c r="P6324" i="32"/>
  <c r="P6378" i="32"/>
  <c r="P6351" i="32"/>
  <c r="P6397" i="32"/>
  <c r="P6414" i="32"/>
  <c r="P6427" i="32"/>
  <c r="P6441" i="32"/>
  <c r="P6457" i="32"/>
  <c r="P6477" i="32"/>
  <c r="P6493" i="32"/>
  <c r="P6511" i="32"/>
  <c r="P6526" i="32"/>
  <c r="P6256" i="32"/>
  <c r="P6235" i="32"/>
  <c r="P6249" i="32"/>
  <c r="P6262" i="32"/>
  <c r="P6266" i="32"/>
  <c r="P6267" i="32"/>
  <c r="P6285" i="32"/>
  <c r="P6294" i="32"/>
  <c r="P6315" i="32"/>
  <c r="P6317" i="32"/>
  <c r="P6330" i="32"/>
  <c r="P6341" i="32"/>
  <c r="P6348" i="32"/>
  <c r="P6379" i="32"/>
  <c r="P6382" i="32"/>
  <c r="P6398" i="32"/>
  <c r="P6415" i="32"/>
  <c r="P6428" i="32"/>
  <c r="P6442" i="32"/>
  <c r="P6458" i="32"/>
  <c r="P6480" i="32"/>
  <c r="P6496" i="32"/>
  <c r="P6512" i="32"/>
  <c r="P6530" i="32"/>
  <c r="G608" i="31"/>
  <c r="G607" i="31"/>
  <c r="O6212" i="32"/>
  <c r="O6211" i="32"/>
  <c r="G595" i="31"/>
  <c r="G570" i="31"/>
  <c r="P6211" i="32" l="1"/>
  <c r="P6212" i="32"/>
  <c r="G5773" i="32"/>
  <c r="I5773" i="32" s="1"/>
  <c r="G5944" i="32"/>
  <c r="I5944" i="32" s="1"/>
  <c r="O6217" i="32"/>
  <c r="O6213" i="32"/>
  <c r="O6214" i="32"/>
  <c r="O6215" i="32"/>
  <c r="P6224" i="32"/>
  <c r="P6220" i="32"/>
  <c r="P6219" i="32"/>
  <c r="P6218" i="32"/>
  <c r="P6216" i="32"/>
  <c r="G6019" i="32"/>
  <c r="I6019" i="32" s="1"/>
  <c r="G606" i="31"/>
  <c r="G489" i="31"/>
  <c r="O6197" i="32"/>
  <c r="O5998" i="32"/>
  <c r="O6146" i="32"/>
  <c r="O6145" i="32"/>
  <c r="O6194" i="32"/>
  <c r="O6192" i="32"/>
  <c r="O6208" i="32"/>
  <c r="G6107" i="32"/>
  <c r="I6107" i="32" s="1"/>
  <c r="G6075" i="32"/>
  <c r="I6075" i="32" s="1"/>
  <c r="G5993" i="32"/>
  <c r="I5993" i="32" s="1"/>
  <c r="P6215" i="32" l="1"/>
  <c r="P6217" i="32"/>
  <c r="P6213" i="32"/>
  <c r="P6214" i="32"/>
  <c r="P5998" i="32"/>
  <c r="P6146" i="32"/>
  <c r="P6197" i="32"/>
  <c r="P6208" i="32"/>
  <c r="P6194" i="32"/>
  <c r="P6192" i="32"/>
  <c r="P6145" i="32"/>
  <c r="G5879" i="32"/>
  <c r="I5879" i="32" s="1"/>
  <c r="G5880" i="32"/>
  <c r="I5880" i="32" s="1"/>
  <c r="G5818" i="32"/>
  <c r="I5818" i="32" s="1"/>
  <c r="G5989" i="32" l="1"/>
  <c r="I5989" i="32" s="1"/>
  <c r="G5990" i="32"/>
  <c r="I5990" i="32" s="1"/>
  <c r="G5001" i="32"/>
  <c r="I5001" i="32" s="1"/>
  <c r="G4767" i="32"/>
  <c r="I4767" i="32" s="1"/>
  <c r="G6165" i="32" l="1"/>
  <c r="I6165" i="32" s="1"/>
  <c r="G6140" i="32" l="1"/>
  <c r="I6140" i="32" s="1"/>
  <c r="G6067" i="32"/>
  <c r="I6067" i="32" s="1"/>
  <c r="G5992" i="32"/>
  <c r="I5992" i="32" s="1"/>
  <c r="O6209" i="32"/>
  <c r="O6210" i="32"/>
  <c r="O6206" i="32"/>
  <c r="O6207" i="32"/>
  <c r="O6204" i="32"/>
  <c r="O6201" i="32"/>
  <c r="O6199" i="32"/>
  <c r="O6200" i="32"/>
  <c r="O6202" i="32"/>
  <c r="O6203" i="32"/>
  <c r="O6205" i="32"/>
  <c r="O6198" i="32"/>
  <c r="O6195" i="32"/>
  <c r="O6196" i="32"/>
  <c r="O6193" i="32"/>
  <c r="O6183" i="32"/>
  <c r="O6184" i="32"/>
  <c r="O6185" i="32"/>
  <c r="O6190" i="32"/>
  <c r="O6191" i="32"/>
  <c r="O6181" i="32"/>
  <c r="O6188" i="32"/>
  <c r="O6189" i="32"/>
  <c r="O6182" i="32"/>
  <c r="O6186" i="32"/>
  <c r="O6187" i="32"/>
  <c r="O6158" i="32"/>
  <c r="O6159" i="32"/>
  <c r="O6160" i="32"/>
  <c r="O6161" i="32"/>
  <c r="O6163" i="32"/>
  <c r="O6155" i="32"/>
  <c r="O6164" i="32"/>
  <c r="O6165" i="32"/>
  <c r="O6166" i="32"/>
  <c r="O6167" i="32"/>
  <c r="O6168" i="32"/>
  <c r="O6169" i="32"/>
  <c r="O6170" i="32"/>
  <c r="O6171" i="32"/>
  <c r="O6156" i="32"/>
  <c r="O6172" i="32"/>
  <c r="O6173" i="32"/>
  <c r="O6174" i="32"/>
  <c r="O6175" i="32"/>
  <c r="O6176" i="32"/>
  <c r="O6154" i="32"/>
  <c r="O6177" i="32"/>
  <c r="O6178" i="32"/>
  <c r="O6179" i="32"/>
  <c r="O6157" i="32"/>
  <c r="O6162" i="32"/>
  <c r="O6180" i="32"/>
  <c r="O6153" i="32"/>
  <c r="O6074" i="32"/>
  <c r="O6073" i="32"/>
  <c r="G510" i="31"/>
  <c r="G527" i="31"/>
  <c r="O6151" i="32"/>
  <c r="O6148" i="32"/>
  <c r="O6149" i="32"/>
  <c r="O6152" i="32"/>
  <c r="O6150" i="32"/>
  <c r="O6147" i="32"/>
  <c r="O6141" i="32"/>
  <c r="O6144" i="32"/>
  <c r="O6140" i="32"/>
  <c r="O6143" i="32"/>
  <c r="O6139" i="32"/>
  <c r="O6142" i="32"/>
  <c r="O6138" i="32"/>
  <c r="O6137" i="32"/>
  <c r="O6136" i="32"/>
  <c r="O6135" i="32"/>
  <c r="O6133" i="32"/>
  <c r="O6134" i="32"/>
  <c r="O6132" i="32"/>
  <c r="G334" i="31"/>
  <c r="G333" i="31"/>
  <c r="G332" i="31"/>
  <c r="G331" i="31"/>
  <c r="G330" i="31"/>
  <c r="O6095" i="32"/>
  <c r="O6094" i="32"/>
  <c r="O6097" i="32"/>
  <c r="O6093" i="32"/>
  <c r="O6096" i="32"/>
  <c r="O6124" i="32"/>
  <c r="O6131" i="32"/>
  <c r="O6128" i="32"/>
  <c r="O6125" i="32"/>
  <c r="O6127" i="32"/>
  <c r="O6126" i="32"/>
  <c r="O6129" i="32"/>
  <c r="O6130" i="32"/>
  <c r="O6116" i="32"/>
  <c r="O6119" i="32"/>
  <c r="O6118" i="32"/>
  <c r="O6117" i="32"/>
  <c r="O6109" i="32"/>
  <c r="O6110" i="32"/>
  <c r="O6123" i="32"/>
  <c r="O6114" i="32"/>
  <c r="O6108" i="32"/>
  <c r="O6112" i="32"/>
  <c r="O6121" i="32"/>
  <c r="O6120" i="32"/>
  <c r="O6122" i="32"/>
  <c r="O6107" i="32"/>
  <c r="O6101" i="32"/>
  <c r="O6098" i="32"/>
  <c r="O6102" i="32"/>
  <c r="O6099" i="32"/>
  <c r="O6100" i="32"/>
  <c r="O6106" i="32"/>
  <c r="O6115" i="32"/>
  <c r="O6113" i="32"/>
  <c r="O6111" i="32"/>
  <c r="O6105" i="32"/>
  <c r="O6103" i="32"/>
  <c r="O6104" i="32"/>
  <c r="O6079" i="32"/>
  <c r="O6085" i="32"/>
  <c r="O6076" i="32"/>
  <c r="O6087" i="32"/>
  <c r="O6091" i="32"/>
  <c r="O6080" i="32"/>
  <c r="O6084" i="32"/>
  <c r="O6082" i="32"/>
  <c r="O6086" i="32"/>
  <c r="O6092" i="32"/>
  <c r="O6089" i="32"/>
  <c r="O6077" i="32"/>
  <c r="O6081" i="32"/>
  <c r="O6078" i="32"/>
  <c r="O6090" i="32"/>
  <c r="O6088" i="32"/>
  <c r="O6083" i="32"/>
  <c r="O6075" i="32"/>
  <c r="O6032" i="32"/>
  <c r="O6034" i="32"/>
  <c r="O6028" i="32"/>
  <c r="O6033" i="32"/>
  <c r="O6031" i="32"/>
  <c r="O6030" i="32"/>
  <c r="O6029" i="32"/>
  <c r="G3929" i="32"/>
  <c r="I3929" i="32" s="1"/>
  <c r="O6070" i="32"/>
  <c r="O6069" i="32"/>
  <c r="O6068" i="32"/>
  <c r="O6071" i="32"/>
  <c r="O6072" i="32"/>
  <c r="G235" i="31"/>
  <c r="G3091" i="32"/>
  <c r="I3091" i="32" s="1"/>
  <c r="G2827" i="32"/>
  <c r="I2827" i="32" s="1"/>
  <c r="G1406" i="32"/>
  <c r="I1406" i="32" s="1"/>
  <c r="G4572" i="32"/>
  <c r="I4572" i="32" s="1"/>
  <c r="G2818" i="32"/>
  <c r="I2818" i="32" s="1"/>
  <c r="G5819" i="32"/>
  <c r="I5819" i="32" s="1"/>
  <c r="G5172" i="32"/>
  <c r="I5172" i="32" s="1"/>
  <c r="O6063" i="32"/>
  <c r="O6062" i="32"/>
  <c r="O6060" i="32"/>
  <c r="O6061" i="32"/>
  <c r="O6065" i="32"/>
  <c r="O6066" i="32"/>
  <c r="O6064" i="32"/>
  <c r="O6067" i="32"/>
  <c r="O6058" i="32"/>
  <c r="O6059" i="32"/>
  <c r="G5948" i="32"/>
  <c r="I5948" i="32" s="1"/>
  <c r="G5894" i="32"/>
  <c r="I5894" i="32" s="1"/>
  <c r="G4763" i="32"/>
  <c r="I4763" i="32" s="1"/>
  <c r="G4377" i="32"/>
  <c r="I4377" i="32" s="1"/>
  <c r="G545" i="31"/>
  <c r="G544" i="31"/>
  <c r="G543" i="31"/>
  <c r="G541" i="31"/>
  <c r="G542" i="31"/>
  <c r="G540" i="31"/>
  <c r="G539" i="31"/>
  <c r="G538" i="31"/>
  <c r="G537" i="31"/>
  <c r="G536" i="31"/>
  <c r="G535" i="31"/>
  <c r="G534" i="31"/>
  <c r="G533" i="31"/>
  <c r="G532" i="31"/>
  <c r="G531" i="31"/>
  <c r="G529" i="31"/>
  <c r="G530" i="31"/>
  <c r="G528" i="31"/>
  <c r="G546" i="31"/>
  <c r="G565" i="31"/>
  <c r="G567" i="31"/>
  <c r="G566" i="31"/>
  <c r="G564" i="31"/>
  <c r="G563" i="31"/>
  <c r="G562" i="31"/>
  <c r="G561" i="31"/>
  <c r="G560" i="31"/>
  <c r="G559" i="31"/>
  <c r="G558" i="31"/>
  <c r="G557" i="31"/>
  <c r="G556" i="31"/>
  <c r="G554" i="31"/>
  <c r="G553" i="31"/>
  <c r="G552" i="31"/>
  <c r="G551" i="31"/>
  <c r="G582" i="31"/>
  <c r="G581" i="31"/>
  <c r="G580" i="31"/>
  <c r="G577" i="31"/>
  <c r="G576" i="31"/>
  <c r="G575" i="31"/>
  <c r="P6153" i="32" l="1"/>
  <c r="P6176" i="32"/>
  <c r="P6188" i="32"/>
  <c r="P6196" i="32"/>
  <c r="P6201" i="32"/>
  <c r="P6073" i="32"/>
  <c r="P6074" i="32"/>
  <c r="P6162" i="32"/>
  <c r="P6185" i="32"/>
  <c r="P6179" i="32"/>
  <c r="P6172" i="32"/>
  <c r="P6165" i="32"/>
  <c r="P6187" i="32"/>
  <c r="P6156" i="32"/>
  <c r="P6164" i="32"/>
  <c r="P6173" i="32"/>
  <c r="P6191" i="32"/>
  <c r="P6182" i="32"/>
  <c r="P6170" i="32"/>
  <c r="P6210" i="32"/>
  <c r="P6169" i="32"/>
  <c r="P6161" i="32"/>
  <c r="P6209" i="32"/>
  <c r="P6159" i="32"/>
  <c r="P6199" i="32"/>
  <c r="P6202" i="32"/>
  <c r="P6203" i="32"/>
  <c r="P6205" i="32"/>
  <c r="P6154" i="32"/>
  <c r="P6193" i="32"/>
  <c r="P6180" i="32"/>
  <c r="P6171" i="32"/>
  <c r="P6158" i="32"/>
  <c r="P6181" i="32"/>
  <c r="P6200" i="32"/>
  <c r="P6157" i="32"/>
  <c r="P6175" i="32"/>
  <c r="P6155" i="32"/>
  <c r="P6190" i="32"/>
  <c r="P6195" i="32"/>
  <c r="P6174" i="32"/>
  <c r="P6163" i="32"/>
  <c r="P6186" i="32"/>
  <c r="P6198" i="32"/>
  <c r="P6204" i="32"/>
  <c r="P6141" i="32"/>
  <c r="P6178" i="32"/>
  <c r="P6167" i="32"/>
  <c r="P6189" i="32"/>
  <c r="P6184" i="32"/>
  <c r="P6207" i="32"/>
  <c r="P6168" i="32"/>
  <c r="P6177" i="32"/>
  <c r="P6166" i="32"/>
  <c r="P6160" i="32"/>
  <c r="P6183" i="32"/>
  <c r="P6206" i="32"/>
  <c r="P6137" i="32"/>
  <c r="P6147" i="32"/>
  <c r="P6134" i="32"/>
  <c r="P6133" i="32"/>
  <c r="P6150" i="32"/>
  <c r="P6132" i="32"/>
  <c r="P6139" i="32"/>
  <c r="P6143" i="32"/>
  <c r="P6140" i="32"/>
  <c r="P6138" i="32"/>
  <c r="P6135" i="32"/>
  <c r="P6136" i="32"/>
  <c r="P6152" i="32"/>
  <c r="P6144" i="32"/>
  <c r="P6149" i="32"/>
  <c r="P6142" i="32"/>
  <c r="P6148" i="32"/>
  <c r="P6151" i="32"/>
  <c r="P6090" i="32"/>
  <c r="P6084" i="32"/>
  <c r="P6116" i="32"/>
  <c r="P6103" i="32"/>
  <c r="P6124" i="32"/>
  <c r="P6102" i="32"/>
  <c r="P6108" i="32"/>
  <c r="P6094" i="32"/>
  <c r="P6105" i="32"/>
  <c r="P6114" i="32"/>
  <c r="P6096" i="32"/>
  <c r="P6091" i="32"/>
  <c r="P6123" i="32"/>
  <c r="P6087" i="32"/>
  <c r="P6110" i="32"/>
  <c r="P6076" i="32"/>
  <c r="P6109" i="32"/>
  <c r="P6092" i="32"/>
  <c r="P6120" i="32"/>
  <c r="P6095" i="32"/>
  <c r="P6083" i="32"/>
  <c r="P6086" i="32"/>
  <c r="P6079" i="32"/>
  <c r="P6100" i="32"/>
  <c r="P6121" i="32"/>
  <c r="P6118" i="32"/>
  <c r="P6128" i="32"/>
  <c r="P6078" i="32"/>
  <c r="P6080" i="32"/>
  <c r="P6098" i="32"/>
  <c r="P6130" i="32"/>
  <c r="P6081" i="32"/>
  <c r="P6111" i="32"/>
  <c r="P6101" i="32"/>
  <c r="P6129" i="32"/>
  <c r="P6077" i="32"/>
  <c r="P6113" i="32"/>
  <c r="P6107" i="32"/>
  <c r="P6126" i="32"/>
  <c r="P6097" i="32"/>
  <c r="P6089" i="32"/>
  <c r="P6115" i="32"/>
  <c r="P6122" i="32"/>
  <c r="P6127" i="32"/>
  <c r="P6075" i="32"/>
  <c r="P6085" i="32"/>
  <c r="P6106" i="32"/>
  <c r="P6117" i="32"/>
  <c r="P6125" i="32"/>
  <c r="P6088" i="32"/>
  <c r="P6082" i="32"/>
  <c r="P6104" i="32"/>
  <c r="P6099" i="32"/>
  <c r="P6112" i="32"/>
  <c r="P6119" i="32"/>
  <c r="P6131" i="32"/>
  <c r="P6093" i="32"/>
  <c r="P6031" i="32"/>
  <c r="P6030" i="32"/>
  <c r="P6028" i="32"/>
  <c r="P6032" i="32"/>
  <c r="P6029" i="32"/>
  <c r="P6033" i="32"/>
  <c r="P6034" i="32"/>
  <c r="P6072" i="32"/>
  <c r="P6071" i="32"/>
  <c r="P6069" i="32"/>
  <c r="P6068" i="32"/>
  <c r="P6070" i="32"/>
  <c r="P6059" i="32"/>
  <c r="P6058" i="32"/>
  <c r="P6065" i="32"/>
  <c r="P6066" i="32"/>
  <c r="P6063" i="32"/>
  <c r="P6067" i="32"/>
  <c r="P6062" i="32"/>
  <c r="P6060" i="32"/>
  <c r="P6061" i="32"/>
  <c r="P6064" i="32"/>
  <c r="G574" i="31"/>
  <c r="G572" i="31"/>
  <c r="O6057" i="32"/>
  <c r="O6056" i="32"/>
  <c r="O6055" i="32"/>
  <c r="O6054" i="32"/>
  <c r="O6053" i="32"/>
  <c r="O6052" i="32"/>
  <c r="O6051" i="32"/>
  <c r="O6050" i="32"/>
  <c r="O6049" i="32"/>
  <c r="O6048" i="32"/>
  <c r="O6035" i="32"/>
  <c r="O6047" i="32"/>
  <c r="O6046" i="32"/>
  <c r="O6045" i="32"/>
  <c r="O6044" i="32"/>
  <c r="O6043" i="32"/>
  <c r="O6042" i="32"/>
  <c r="O6041" i="32"/>
  <c r="O6040" i="32"/>
  <c r="O6039" i="32"/>
  <c r="O6038" i="32"/>
  <c r="O6037" i="32"/>
  <c r="O6036" i="32"/>
  <c r="O6026" i="32"/>
  <c r="O6027" i="32"/>
  <c r="O6019" i="32"/>
  <c r="O6020" i="32"/>
  <c r="O6021" i="32"/>
  <c r="O6024" i="32"/>
  <c r="O6025" i="32"/>
  <c r="O6017" i="32"/>
  <c r="O6022" i="32"/>
  <c r="O6023" i="32"/>
  <c r="O6018" i="32"/>
  <c r="O6001" i="32"/>
  <c r="O6002" i="32"/>
  <c r="O6003" i="32"/>
  <c r="O6006" i="32"/>
  <c r="O6007" i="32"/>
  <c r="O5999" i="32"/>
  <c r="O6004" i="32"/>
  <c r="O6005" i="32"/>
  <c r="O6000" i="32"/>
  <c r="O6010" i="32"/>
  <c r="O6011" i="32"/>
  <c r="O6012" i="32"/>
  <c r="O6015" i="32"/>
  <c r="O6016" i="32"/>
  <c r="O6008" i="32"/>
  <c r="O6013" i="32"/>
  <c r="O6014" i="32"/>
  <c r="O6009" i="32"/>
  <c r="P6037" i="32" l="1"/>
  <c r="P6052" i="32"/>
  <c r="P6040" i="32"/>
  <c r="P6041" i="32"/>
  <c r="P6042" i="32"/>
  <c r="P6035" i="32"/>
  <c r="P6055" i="32"/>
  <c r="P6048" i="32"/>
  <c r="P6057" i="32"/>
  <c r="P6054" i="32"/>
  <c r="P6053" i="32"/>
  <c r="P6051" i="32"/>
  <c r="P6049" i="32"/>
  <c r="P6046" i="32"/>
  <c r="P6045" i="32"/>
  <c r="P6044" i="32"/>
  <c r="P6038" i="32"/>
  <c r="P6036" i="32"/>
  <c r="P6050" i="32"/>
  <c r="P6047" i="32"/>
  <c r="P6043" i="32"/>
  <c r="P6056" i="32"/>
  <c r="P6039" i="32"/>
  <c r="P6011" i="32"/>
  <c r="P6023" i="32"/>
  <c r="P6007" i="32"/>
  <c r="P6014" i="32"/>
  <c r="P6000" i="32"/>
  <c r="P6003" i="32"/>
  <c r="P6013" i="32"/>
  <c r="P6005" i="32"/>
  <c r="P6004" i="32"/>
  <c r="P6015" i="32"/>
  <c r="P6017" i="32"/>
  <c r="P6025" i="32"/>
  <c r="P6001" i="32"/>
  <c r="P6008" i="32"/>
  <c r="P6018" i="32"/>
  <c r="P6019" i="32"/>
  <c r="P6027" i="32"/>
  <c r="P6012" i="32"/>
  <c r="P6022" i="32"/>
  <c r="P6006" i="32"/>
  <c r="P6024" i="32"/>
  <c r="P6020" i="32"/>
  <c r="P6021" i="32"/>
  <c r="P5999" i="32"/>
  <c r="P6002" i="32"/>
  <c r="P6010" i="32"/>
  <c r="P6016" i="32"/>
  <c r="P6009" i="32"/>
  <c r="P6026" i="32"/>
  <c r="G5753" i="32"/>
  <c r="I5753" i="32" s="1"/>
  <c r="G5820" i="32"/>
  <c r="I5820" i="32" s="1"/>
  <c r="O5996" i="32"/>
  <c r="O5995" i="32"/>
  <c r="O5993" i="32"/>
  <c r="O5994" i="32"/>
  <c r="O5990" i="32"/>
  <c r="O5989" i="32"/>
  <c r="O5991" i="32"/>
  <c r="O5992" i="32"/>
  <c r="O5997" i="32"/>
  <c r="O5983" i="32"/>
  <c r="O5984" i="32"/>
  <c r="O5978" i="32"/>
  <c r="O5968" i="32"/>
  <c r="O5969" i="32"/>
  <c r="O5971" i="32"/>
  <c r="O5972" i="32"/>
  <c r="O5976" i="32"/>
  <c r="O5977" i="32"/>
  <c r="O5970" i="32"/>
  <c r="O5975" i="32"/>
  <c r="O5973" i="32"/>
  <c r="O5974" i="32"/>
  <c r="O5979" i="32"/>
  <c r="O5980" i="32"/>
  <c r="O5875" i="32"/>
  <c r="O5985" i="32"/>
  <c r="O5986" i="32"/>
  <c r="O5988" i="32"/>
  <c r="O5987" i="32"/>
  <c r="O5982" i="32"/>
  <c r="O5981" i="32"/>
  <c r="G5985" i="32"/>
  <c r="I5985" i="32" s="1"/>
  <c r="G5157" i="32"/>
  <c r="I5157" i="32" s="1"/>
  <c r="G5148" i="32"/>
  <c r="I5148" i="32" s="1"/>
  <c r="G5446" i="32"/>
  <c r="I5446" i="32" s="1"/>
  <c r="G5908" i="32"/>
  <c r="I5908" i="32" s="1"/>
  <c r="O5892" i="32"/>
  <c r="P5892" i="32" s="1"/>
  <c r="O5967" i="32"/>
  <c r="O5966" i="32"/>
  <c r="O5965" i="32"/>
  <c r="O5964" i="32"/>
  <c r="O5952" i="32"/>
  <c r="O5947" i="32"/>
  <c r="O5946" i="32"/>
  <c r="O5962" i="32"/>
  <c r="O5961" i="32"/>
  <c r="O5960" i="32"/>
  <c r="O5959" i="32"/>
  <c r="O5958" i="32"/>
  <c r="O5957" i="32"/>
  <c r="O5953" i="32"/>
  <c r="O5954" i="32"/>
  <c r="O5963" i="32"/>
  <c r="O5955" i="32"/>
  <c r="O5956" i="32"/>
  <c r="O5949" i="32"/>
  <c r="O5948" i="32"/>
  <c r="O5950" i="32"/>
  <c r="O5951" i="32"/>
  <c r="O5933" i="32"/>
  <c r="O5937" i="32"/>
  <c r="O5929" i="32"/>
  <c r="O5938" i="32"/>
  <c r="O5932" i="32"/>
  <c r="O5939" i="32"/>
  <c r="O5942" i="32"/>
  <c r="O5944" i="32"/>
  <c r="O5934" i="32"/>
  <c r="O5935" i="32"/>
  <c r="O5930" i="32"/>
  <c r="O5943" i="32"/>
  <c r="O5941" i="32"/>
  <c r="O5931" i="32"/>
  <c r="O5945" i="32"/>
  <c r="O5940" i="32"/>
  <c r="O5936" i="32"/>
  <c r="P5963" i="32" l="1"/>
  <c r="P5937" i="32"/>
  <c r="P5992" i="32"/>
  <c r="P5962" i="32"/>
  <c r="P5997" i="32"/>
  <c r="P5984" i="32"/>
  <c r="P5983" i="32"/>
  <c r="P5990" i="32"/>
  <c r="P5974" i="32"/>
  <c r="P5985" i="32"/>
  <c r="P5977" i="32"/>
  <c r="P5994" i="32"/>
  <c r="P5973" i="32"/>
  <c r="P5976" i="32"/>
  <c r="P5991" i="32"/>
  <c r="P5989" i="32"/>
  <c r="P5993" i="32"/>
  <c r="P5995" i="32"/>
  <c r="P5996" i="32"/>
  <c r="P5982" i="32"/>
  <c r="P5875" i="32"/>
  <c r="P5987" i="32"/>
  <c r="P5988" i="32"/>
  <c r="P5986" i="32"/>
  <c r="P5979" i="32"/>
  <c r="P5978" i="32"/>
  <c r="P5980" i="32"/>
  <c r="P5971" i="32"/>
  <c r="P5981" i="32"/>
  <c r="P5968" i="32"/>
  <c r="P5969" i="32"/>
  <c r="P5975" i="32"/>
  <c r="P5970" i="32"/>
  <c r="P5972" i="32"/>
  <c r="P5939" i="32"/>
  <c r="P5938" i="32"/>
  <c r="P5956" i="32"/>
  <c r="P5942" i="32"/>
  <c r="P5947" i="32"/>
  <c r="P5931" i="32"/>
  <c r="P5957" i="32"/>
  <c r="P5948" i="32"/>
  <c r="P5958" i="32"/>
  <c r="P5964" i="32"/>
  <c r="P5943" i="32"/>
  <c r="P5932" i="32"/>
  <c r="P5949" i="32"/>
  <c r="P5959" i="32"/>
  <c r="P5952" i="32"/>
  <c r="P5935" i="32"/>
  <c r="P5945" i="32"/>
  <c r="P5934" i="32"/>
  <c r="P5955" i="32"/>
  <c r="P5960" i="32"/>
  <c r="P5965" i="32"/>
  <c r="P5940" i="32"/>
  <c r="P5944" i="32"/>
  <c r="P5961" i="32"/>
  <c r="P5966" i="32"/>
  <c r="P5930" i="32"/>
  <c r="P5929" i="32"/>
  <c r="P5933" i="32"/>
  <c r="P5967" i="32"/>
  <c r="P5936" i="32"/>
  <c r="P5951" i="32"/>
  <c r="P5954" i="32"/>
  <c r="P5941" i="32"/>
  <c r="P5950" i="32"/>
  <c r="P5953" i="32"/>
  <c r="P5946" i="32"/>
  <c r="G2410" i="32"/>
  <c r="I2410" i="32" s="1"/>
  <c r="G547" i="31"/>
  <c r="O5928" i="32" l="1"/>
  <c r="O5921" i="32"/>
  <c r="O5919" i="32"/>
  <c r="O5920" i="32"/>
  <c r="O5922" i="32"/>
  <c r="O5926" i="32"/>
  <c r="O5924" i="32"/>
  <c r="O5917" i="32"/>
  <c r="O5916" i="32"/>
  <c r="O5912" i="32"/>
  <c r="O5923" i="32"/>
  <c r="O5925" i="32"/>
  <c r="O5927" i="32"/>
  <c r="O5914" i="32"/>
  <c r="O5915" i="32"/>
  <c r="O5913" i="32"/>
  <c r="O5918" i="32"/>
  <c r="O5896" i="32"/>
  <c r="O5904" i="32"/>
  <c r="O5909" i="32"/>
  <c r="O5898" i="32"/>
  <c r="O5907" i="32"/>
  <c r="O5903" i="32"/>
  <c r="O5900" i="32"/>
  <c r="O5902" i="32"/>
  <c r="O5901" i="32"/>
  <c r="O5899" i="32"/>
  <c r="O5906" i="32"/>
  <c r="O5897" i="32"/>
  <c r="O5895" i="32"/>
  <c r="O5894" i="32"/>
  <c r="O5905" i="32"/>
  <c r="O5908" i="32"/>
  <c r="O5893" i="32"/>
  <c r="O5910" i="32"/>
  <c r="O5911" i="32"/>
  <c r="G526" i="31"/>
  <c r="G5888" i="32"/>
  <c r="I5888" i="32" s="1"/>
  <c r="G5889" i="32"/>
  <c r="I5889" i="32" s="1"/>
  <c r="O5891" i="32"/>
  <c r="O5888" i="32"/>
  <c r="O5889" i="32"/>
  <c r="O5890" i="32"/>
  <c r="G5644" i="32"/>
  <c r="I5644" i="32" s="1"/>
  <c r="G5770" i="32"/>
  <c r="I5770" i="32" s="1"/>
  <c r="G5783" i="32"/>
  <c r="I5783" i="32" s="1"/>
  <c r="G5771" i="32"/>
  <c r="I5771" i="32" s="1"/>
  <c r="G5738" i="32"/>
  <c r="I5738" i="32" s="1"/>
  <c r="G5012" i="32"/>
  <c r="I5012" i="32" s="1"/>
  <c r="G4782" i="32"/>
  <c r="I4782" i="32" s="1"/>
  <c r="G5426" i="32"/>
  <c r="I5426" i="32" s="1"/>
  <c r="G578" i="31"/>
  <c r="O5887" i="32"/>
  <c r="O5885" i="32"/>
  <c r="O5886" i="32"/>
  <c r="O5884" i="32"/>
  <c r="O5883" i="32"/>
  <c r="O5877" i="32"/>
  <c r="O5878" i="32"/>
  <c r="O5879" i="32"/>
  <c r="O5882" i="32"/>
  <c r="O5881" i="32"/>
  <c r="O5880" i="32"/>
  <c r="O5876" i="32"/>
  <c r="O5872" i="32"/>
  <c r="O5856" i="32"/>
  <c r="O5855" i="32"/>
  <c r="O5854" i="32"/>
  <c r="O5853" i="32"/>
  <c r="O5852" i="32"/>
  <c r="O5851" i="32"/>
  <c r="O5850" i="32"/>
  <c r="O5835" i="32"/>
  <c r="O5849" i="32"/>
  <c r="O5848" i="32"/>
  <c r="O5847" i="32"/>
  <c r="O5846" i="32"/>
  <c r="O5845" i="32"/>
  <c r="O5844" i="32"/>
  <c r="O5843" i="32"/>
  <c r="O5842" i="32"/>
  <c r="O5841" i="32"/>
  <c r="O5840" i="32"/>
  <c r="O5839" i="32"/>
  <c r="O5838" i="32"/>
  <c r="O5837" i="32"/>
  <c r="O5836" i="32"/>
  <c r="O5873" i="32"/>
  <c r="O5874" i="32"/>
  <c r="G511" i="31"/>
  <c r="G5795" i="32"/>
  <c r="I5795" i="32" s="1"/>
  <c r="G5796" i="32"/>
  <c r="I5796" i="32" s="1"/>
  <c r="G5616" i="32"/>
  <c r="I5616" i="32" s="1"/>
  <c r="G5249" i="32"/>
  <c r="I5249" i="32" s="1"/>
  <c r="G4769" i="32"/>
  <c r="I4769" i="32" s="1"/>
  <c r="G5404" i="32"/>
  <c r="I5404" i="32" s="1"/>
  <c r="G5447" i="32"/>
  <c r="I5447" i="32" s="1"/>
  <c r="G5784" i="32"/>
  <c r="I5784" i="32" s="1"/>
  <c r="G5768" i="32"/>
  <c r="I5768" i="32" s="1"/>
  <c r="G5827" i="32"/>
  <c r="I5827" i="32" s="1"/>
  <c r="O5857" i="32"/>
  <c r="O5865" i="32"/>
  <c r="O5871" i="32"/>
  <c r="O5868" i="32"/>
  <c r="O5869" i="32"/>
  <c r="O5866" i="32"/>
  <c r="O5867" i="32"/>
  <c r="O5864" i="32"/>
  <c r="O5870" i="32"/>
  <c r="O5860" i="32"/>
  <c r="O5858" i="32"/>
  <c r="O5863" i="32"/>
  <c r="O5861" i="32"/>
  <c r="O5862" i="32"/>
  <c r="O5859" i="32"/>
  <c r="G5550" i="32"/>
  <c r="I5550" i="32" s="1"/>
  <c r="G5167" i="32"/>
  <c r="I5167" i="32" s="1"/>
  <c r="G4490" i="32"/>
  <c r="I4490" i="32" s="1"/>
  <c r="G1210" i="32"/>
  <c r="I1210" i="32" s="1"/>
  <c r="G1110" i="32"/>
  <c r="I1110" i="32" s="1"/>
  <c r="G446" i="32"/>
  <c r="I446" i="32" s="1"/>
  <c r="G438" i="32"/>
  <c r="I438" i="32" s="1"/>
  <c r="G5711" i="32"/>
  <c r="I5711" i="32" s="1"/>
  <c r="G5439" i="32"/>
  <c r="I5439" i="32" s="1"/>
  <c r="G5752" i="32"/>
  <c r="I5752" i="32" s="1"/>
  <c r="G5772" i="32"/>
  <c r="I5772" i="32" s="1"/>
  <c r="G5686" i="32"/>
  <c r="I5686" i="32" s="1"/>
  <c r="G5526" i="32"/>
  <c r="I5526" i="32" s="1"/>
  <c r="G5418" i="32"/>
  <c r="I5418" i="32" s="1"/>
  <c r="G5381" i="32"/>
  <c r="I5381" i="32" s="1"/>
  <c r="G5366" i="32"/>
  <c r="I5366" i="32" s="1"/>
  <c r="G5371" i="32"/>
  <c r="I5371" i="32" s="1"/>
  <c r="G5365" i="32"/>
  <c r="I5365" i="32" s="1"/>
  <c r="G5363" i="32"/>
  <c r="I5363" i="32" s="1"/>
  <c r="G5362" i="32"/>
  <c r="I5362" i="32" s="1"/>
  <c r="G5364" i="32"/>
  <c r="I5364" i="32" s="1"/>
  <c r="G5147" i="32"/>
  <c r="I5147" i="32" s="1"/>
  <c r="G5003" i="32"/>
  <c r="I5003" i="32" s="1"/>
  <c r="G5006" i="32"/>
  <c r="I5006" i="32" s="1"/>
  <c r="G4923" i="32"/>
  <c r="I4923" i="32" s="1"/>
  <c r="O5834" i="32"/>
  <c r="O5833" i="32"/>
  <c r="O5832" i="32"/>
  <c r="O5831" i="32"/>
  <c r="O5824" i="32"/>
  <c r="O5823" i="32"/>
  <c r="O5817" i="32"/>
  <c r="O5816" i="32"/>
  <c r="O5815" i="32"/>
  <c r="O5818" i="32"/>
  <c r="O5819" i="32"/>
  <c r="O5820" i="32"/>
  <c r="O5821" i="32"/>
  <c r="O5822" i="32"/>
  <c r="O5814" i="32"/>
  <c r="O5812" i="32"/>
  <c r="O5813" i="32"/>
  <c r="O5811" i="32"/>
  <c r="O5808" i="32"/>
  <c r="O5807" i="32"/>
  <c r="O5803" i="32"/>
  <c r="G5530" i="32"/>
  <c r="I5530" i="32" s="1"/>
  <c r="O5826" i="32"/>
  <c r="O5825" i="32"/>
  <c r="O5829" i="32"/>
  <c r="O5827" i="32"/>
  <c r="O5830" i="32"/>
  <c r="O5828" i="32"/>
  <c r="G3544" i="32"/>
  <c r="I3544" i="32" s="1"/>
  <c r="G5638" i="32"/>
  <c r="I5638" i="32" s="1"/>
  <c r="G5051" i="32"/>
  <c r="I5051" i="32" s="1"/>
  <c r="G2902" i="32"/>
  <c r="I2902" i="32" s="1"/>
  <c r="O5809" i="32"/>
  <c r="O5810" i="32"/>
  <c r="O5566" i="32"/>
  <c r="G5751" i="32"/>
  <c r="I5751" i="32" s="1"/>
  <c r="O5565" i="32"/>
  <c r="O5733" i="32"/>
  <c r="O5804" i="32"/>
  <c r="O5806" i="32"/>
  <c r="O5805" i="32"/>
  <c r="O5748" i="32"/>
  <c r="O5747" i="32"/>
  <c r="O5746" i="32"/>
  <c r="O5745" i="32"/>
  <c r="O5744" i="32"/>
  <c r="O5755" i="32"/>
  <c r="O5750" i="32"/>
  <c r="O5749" i="32"/>
  <c r="O5752" i="32"/>
  <c r="O5757" i="32"/>
  <c r="O5756" i="32"/>
  <c r="O5751" i="32"/>
  <c r="O5753" i="32"/>
  <c r="O5754" i="32"/>
  <c r="O5758" i="32"/>
  <c r="O5759" i="32"/>
  <c r="G214" i="31"/>
  <c r="G324" i="31"/>
  <c r="G215" i="31"/>
  <c r="G323" i="31"/>
  <c r="G213" i="31"/>
  <c r="G319" i="31"/>
  <c r="G212" i="31"/>
  <c r="G322" i="31"/>
  <c r="G211" i="31"/>
  <c r="G321" i="31"/>
  <c r="G210" i="31"/>
  <c r="G320" i="31"/>
  <c r="G5421" i="32"/>
  <c r="I5421" i="32" s="1"/>
  <c r="G5436" i="32"/>
  <c r="I5436" i="32" s="1"/>
  <c r="G3140" i="32"/>
  <c r="I3140" i="32" s="1"/>
  <c r="G2419" i="32"/>
  <c r="I2419" i="32" s="1"/>
  <c r="G5256" i="32"/>
  <c r="I5256" i="32" s="1"/>
  <c r="G5240" i="32"/>
  <c r="I5240" i="32" s="1"/>
  <c r="G5245" i="32"/>
  <c r="I5245" i="32" s="1"/>
  <c r="G5228" i="32"/>
  <c r="I5228" i="32" s="1"/>
  <c r="G4762" i="32"/>
  <c r="I4762" i="32" s="1"/>
  <c r="G4854" i="32"/>
  <c r="I4854" i="32" s="1"/>
  <c r="G4757" i="32"/>
  <c r="I4757" i="32" s="1"/>
  <c r="G3916" i="32"/>
  <c r="I3916" i="32" s="1"/>
  <c r="G5131" i="32"/>
  <c r="I5131" i="32" s="1"/>
  <c r="G5022" i="32"/>
  <c r="I5022" i="32" s="1"/>
  <c r="G4364" i="32"/>
  <c r="I4364" i="32" s="1"/>
  <c r="G5103" i="32"/>
  <c r="I5103" i="32" s="1"/>
  <c r="G4903" i="32"/>
  <c r="I4903" i="32" s="1"/>
  <c r="G4586" i="32"/>
  <c r="I4586" i="32" s="1"/>
  <c r="G3118" i="32"/>
  <c r="I3118" i="32" s="1"/>
  <c r="G5351" i="32"/>
  <c r="I5351" i="32" s="1"/>
  <c r="G5142" i="32"/>
  <c r="I5142" i="32" s="1"/>
  <c r="G4049" i="32"/>
  <c r="I4049" i="32" s="1"/>
  <c r="G5521" i="32"/>
  <c r="I5521" i="32" s="1"/>
  <c r="G5520" i="32"/>
  <c r="I5520" i="32" s="1"/>
  <c r="G5458" i="32"/>
  <c r="I5458" i="32" s="1"/>
  <c r="G2244" i="32"/>
  <c r="I2244" i="32" s="1"/>
  <c r="G4289" i="32"/>
  <c r="I4289" i="32" s="1"/>
  <c r="G3955" i="32"/>
  <c r="I3955" i="32" s="1"/>
  <c r="G5449" i="32"/>
  <c r="I5449" i="32" s="1"/>
  <c r="G5375" i="32"/>
  <c r="I5375" i="32" s="1"/>
  <c r="G3958" i="32"/>
  <c r="I3958" i="32" s="1"/>
  <c r="G5210" i="32"/>
  <c r="I5210" i="32" s="1"/>
  <c r="G5279" i="32"/>
  <c r="I5279" i="32" s="1"/>
  <c r="G5270" i="32"/>
  <c r="I5270" i="32" s="1"/>
  <c r="G3271" i="32"/>
  <c r="I3271" i="32" s="1"/>
  <c r="G579" i="31"/>
  <c r="G524" i="31"/>
  <c r="G5632" i="32"/>
  <c r="I5632" i="32" s="1"/>
  <c r="G5267" i="32"/>
  <c r="I5267" i="32" s="1"/>
  <c r="G5020" i="32"/>
  <c r="I5020" i="32" s="1"/>
  <c r="O3" i="32"/>
  <c r="O5657" i="32"/>
  <c r="O5654" i="32"/>
  <c r="O5662" i="32"/>
  <c r="O5661" i="32"/>
  <c r="O5658" i="32"/>
  <c r="O5655" i="32"/>
  <c r="O5659" i="32"/>
  <c r="O5656" i="32"/>
  <c r="O5660" i="32"/>
  <c r="O5665" i="32"/>
  <c r="O5664" i="32"/>
  <c r="O5663" i="32"/>
  <c r="O5732" i="32"/>
  <c r="O5731" i="32"/>
  <c r="O5730" i="32"/>
  <c r="O5729" i="32"/>
  <c r="O5728" i="32"/>
  <c r="O5727" i="32"/>
  <c r="O5712" i="32"/>
  <c r="O5726" i="32"/>
  <c r="O5725" i="32"/>
  <c r="O5724" i="32"/>
  <c r="O5723" i="32"/>
  <c r="O5722" i="32"/>
  <c r="O5721" i="32"/>
  <c r="O5720" i="32"/>
  <c r="O5719" i="32"/>
  <c r="O5718" i="32"/>
  <c r="O5717" i="32"/>
  <c r="O5716" i="32"/>
  <c r="O5715" i="32"/>
  <c r="O5714" i="32"/>
  <c r="O5713" i="32"/>
  <c r="P5894" i="32" l="1"/>
  <c r="P5903" i="32"/>
  <c r="P5901" i="32"/>
  <c r="P5896" i="32"/>
  <c r="P5912" i="32"/>
  <c r="P5908" i="32"/>
  <c r="P5902" i="32"/>
  <c r="P5915" i="32"/>
  <c r="P5924" i="32"/>
  <c r="P5921" i="32"/>
  <c r="P5918" i="32"/>
  <c r="P5916" i="32"/>
  <c r="P5895" i="32"/>
  <c r="P5907" i="32"/>
  <c r="P5914" i="32"/>
  <c r="P5926" i="32"/>
  <c r="P5928" i="32"/>
  <c r="P5893" i="32"/>
  <c r="P5905" i="32"/>
  <c r="P5900" i="32"/>
  <c r="P5913" i="32"/>
  <c r="P5917" i="32"/>
  <c r="P5920" i="32"/>
  <c r="P5897" i="32"/>
  <c r="P5898" i="32"/>
  <c r="P5927" i="32"/>
  <c r="P5922" i="32"/>
  <c r="P5906" i="32"/>
  <c r="P5909" i="32"/>
  <c r="P5925" i="32"/>
  <c r="P5899" i="32"/>
  <c r="P5904" i="32"/>
  <c r="P5923" i="32"/>
  <c r="P5919" i="32"/>
  <c r="P5910" i="32"/>
  <c r="P5840" i="32"/>
  <c r="P5911" i="32"/>
  <c r="P5889" i="32"/>
  <c r="P5890" i="32"/>
  <c r="P5891" i="32"/>
  <c r="P5888" i="32"/>
  <c r="P5873" i="32"/>
  <c r="P5839" i="32"/>
  <c r="P5847" i="32"/>
  <c r="P5854" i="32"/>
  <c r="P5882" i="32"/>
  <c r="P5842" i="32"/>
  <c r="P5835" i="32"/>
  <c r="P5877" i="32"/>
  <c r="P5843" i="32"/>
  <c r="P5850" i="32"/>
  <c r="P5872" i="32"/>
  <c r="P5883" i="32"/>
  <c r="P5838" i="32"/>
  <c r="P5846" i="32"/>
  <c r="P5853" i="32"/>
  <c r="P5881" i="32"/>
  <c r="P5844" i="32"/>
  <c r="P5876" i="32"/>
  <c r="P5845" i="32"/>
  <c r="P5880" i="32"/>
  <c r="P5855" i="32"/>
  <c r="P5841" i="32"/>
  <c r="P5856" i="32"/>
  <c r="P5836" i="32"/>
  <c r="P5851" i="32"/>
  <c r="P5884" i="32"/>
  <c r="P5837" i="32"/>
  <c r="P5852" i="32"/>
  <c r="P5886" i="32"/>
  <c r="P5848" i="32"/>
  <c r="P5879" i="32"/>
  <c r="P5885" i="32"/>
  <c r="P5849" i="32"/>
  <c r="P5878" i="32"/>
  <c r="P5887" i="32"/>
  <c r="P5874" i="32"/>
  <c r="P5861" i="32"/>
  <c r="P5869" i="32"/>
  <c r="P5860" i="32"/>
  <c r="P5859" i="32"/>
  <c r="P5858" i="32"/>
  <c r="P5863" i="32"/>
  <c r="P5866" i="32"/>
  <c r="P5867" i="32"/>
  <c r="P5862" i="32"/>
  <c r="P5868" i="32"/>
  <c r="P5870" i="32"/>
  <c r="P5857" i="32"/>
  <c r="P5865" i="32"/>
  <c r="P5871" i="32"/>
  <c r="P5864" i="32"/>
  <c r="P5819" i="32"/>
  <c r="P5812" i="32"/>
  <c r="P5816" i="32"/>
  <c r="P5833" i="32"/>
  <c r="P5807" i="32"/>
  <c r="P5820" i="32"/>
  <c r="P5832" i="32"/>
  <c r="P5822" i="32"/>
  <c r="P5823" i="32"/>
  <c r="P5834" i="32"/>
  <c r="P5824" i="32"/>
  <c r="P5817" i="32"/>
  <c r="P5815" i="32"/>
  <c r="P5818" i="32"/>
  <c r="P5821" i="32"/>
  <c r="P5831" i="32"/>
  <c r="P5814" i="32"/>
  <c r="P5803" i="32"/>
  <c r="P5813" i="32"/>
  <c r="P5811" i="32"/>
  <c r="P5808" i="32"/>
  <c r="P5828" i="32"/>
  <c r="P5827" i="32"/>
  <c r="P5830" i="32"/>
  <c r="P5829" i="32"/>
  <c r="P5825" i="32"/>
  <c r="P5826" i="32"/>
  <c r="P5566" i="32"/>
  <c r="P5810" i="32"/>
  <c r="P5809" i="32"/>
  <c r="P5753" i="32"/>
  <c r="P5745" i="32"/>
  <c r="P5756" i="32"/>
  <c r="P5754" i="32"/>
  <c r="P5758" i="32"/>
  <c r="P5806" i="32"/>
  <c r="P5805" i="32"/>
  <c r="P5565" i="32"/>
  <c r="P5733" i="32"/>
  <c r="P5804" i="32"/>
  <c r="P5747" i="32"/>
  <c r="P5746" i="32"/>
  <c r="P5755" i="32"/>
  <c r="P5750" i="32"/>
  <c r="P5757" i="32"/>
  <c r="P5751" i="32"/>
  <c r="P5759" i="32"/>
  <c r="P5752" i="32"/>
  <c r="P5749" i="32"/>
  <c r="P5748" i="32"/>
  <c r="P5744" i="32"/>
  <c r="P5665" i="32"/>
  <c r="P5729" i="32"/>
  <c r="P5654" i="32"/>
  <c r="P5658" i="32"/>
  <c r="P5655" i="32"/>
  <c r="P5660" i="32"/>
  <c r="P5664" i="32"/>
  <c r="P5663" i="32"/>
  <c r="P5657" i="32"/>
  <c r="P5662" i="32"/>
  <c r="P5661" i="32"/>
  <c r="P5659" i="32"/>
  <c r="P5656" i="32"/>
  <c r="P5714" i="32"/>
  <c r="P5716" i="32"/>
  <c r="P5731" i="32"/>
  <c r="P5727" i="32"/>
  <c r="P5724" i="32"/>
  <c r="P5722" i="32"/>
  <c r="P5720" i="32"/>
  <c r="P5713" i="32"/>
  <c r="P5719" i="32"/>
  <c r="P5712" i="32"/>
  <c r="P5721" i="32"/>
  <c r="P5728" i="32"/>
  <c r="P5715" i="32"/>
  <c r="P5723" i="32"/>
  <c r="P5730" i="32"/>
  <c r="P5717" i="32"/>
  <c r="P5725" i="32"/>
  <c r="P5732" i="32"/>
  <c r="P5718" i="32"/>
  <c r="P5726" i="32"/>
  <c r="G2" i="32"/>
  <c r="O5802" i="32"/>
  <c r="O5786" i="32"/>
  <c r="O5785" i="32"/>
  <c r="O5787" i="32"/>
  <c r="O5794" i="32"/>
  <c r="O5801" i="32"/>
  <c r="O5798" i="32"/>
  <c r="O5795" i="32"/>
  <c r="O5796" i="32"/>
  <c r="O5799" i="32"/>
  <c r="O5797" i="32"/>
  <c r="O5800" i="32"/>
  <c r="O5789" i="32"/>
  <c r="O5790" i="32"/>
  <c r="O5791" i="32"/>
  <c r="O5792" i="32"/>
  <c r="O5793" i="32"/>
  <c r="O5788" i="32"/>
  <c r="O5462" i="32"/>
  <c r="O4529" i="32"/>
  <c r="O4531" i="32"/>
  <c r="O4527" i="32"/>
  <c r="O5770" i="32"/>
  <c r="O5780" i="32"/>
  <c r="O5763" i="32"/>
  <c r="O5765" i="32"/>
  <c r="O5762" i="32"/>
  <c r="O5761" i="32"/>
  <c r="O5764" i="32"/>
  <c r="O5773" i="32"/>
  <c r="O5782" i="32"/>
  <c r="O5776" i="32"/>
  <c r="O5766" i="32"/>
  <c r="O5769" i="32"/>
  <c r="O5775" i="32"/>
  <c r="O5784" i="32"/>
  <c r="O5779" i="32"/>
  <c r="O5777" i="32"/>
  <c r="O5783" i="32"/>
  <c r="O5760" i="32"/>
  <c r="O5772" i="32"/>
  <c r="O5778" i="32"/>
  <c r="O5768" i="32"/>
  <c r="O5767" i="32"/>
  <c r="O5774" i="32"/>
  <c r="O5771" i="32"/>
  <c r="O5781" i="32"/>
  <c r="O5741" i="32"/>
  <c r="O5743" i="32"/>
  <c r="O5740" i="32"/>
  <c r="O5738" i="32"/>
  <c r="O5742" i="32"/>
  <c r="O5739" i="32"/>
  <c r="O5736" i="32"/>
  <c r="O5737" i="32"/>
  <c r="O5711" i="32"/>
  <c r="O5695" i="32"/>
  <c r="O5693" i="32"/>
  <c r="O5692" i="32"/>
  <c r="O5669" i="32"/>
  <c r="O5666" i="32"/>
  <c r="O5672" i="32"/>
  <c r="O5680" i="32"/>
  <c r="O5681" i="32"/>
  <c r="O5735" i="32"/>
  <c r="O5734" i="32"/>
  <c r="O5710" i="32"/>
  <c r="O5686" i="32"/>
  <c r="O5644" i="32"/>
  <c r="O5640" i="32"/>
  <c r="O5701" i="32"/>
  <c r="O5702" i="32"/>
  <c r="O5698" i="32"/>
  <c r="O5638" i="32"/>
  <c r="O5703" i="32"/>
  <c r="O5694" i="32"/>
  <c r="O5709" i="32"/>
  <c r="O5707" i="32"/>
  <c r="O5700" i="32"/>
  <c r="O5705" i="32"/>
  <c r="O5708" i="32"/>
  <c r="O5706" i="32"/>
  <c r="O5699" i="32"/>
  <c r="O5704" i="32"/>
  <c r="O5697" i="32"/>
  <c r="O5696" i="32"/>
  <c r="O5634" i="32"/>
  <c r="O5625" i="32"/>
  <c r="O5673" i="32"/>
  <c r="O5674" i="32"/>
  <c r="O5670" i="32"/>
  <c r="O5684" i="32"/>
  <c r="O5675" i="32"/>
  <c r="O5619" i="32"/>
  <c r="O5667" i="32"/>
  <c r="O5678" i="32"/>
  <c r="O5671" i="32"/>
  <c r="O5690" i="32"/>
  <c r="O5677" i="32"/>
  <c r="O5676" i="32"/>
  <c r="O5668" i="32"/>
  <c r="O5616" i="32"/>
  <c r="O5679" i="32"/>
  <c r="O5683" i="32"/>
  <c r="O5688" i="32"/>
  <c r="O5689" i="32"/>
  <c r="O5614" i="32"/>
  <c r="O5682" i="32"/>
  <c r="O5596" i="32"/>
  <c r="O5691" i="32"/>
  <c r="O5685" i="32"/>
  <c r="O5587" i="32"/>
  <c r="O5687" i="32"/>
  <c r="O5653" i="32"/>
  <c r="O5652" i="32"/>
  <c r="O5651" i="32"/>
  <c r="O5650" i="32"/>
  <c r="O5649" i="32"/>
  <c r="O5578" i="32"/>
  <c r="O5645" i="32"/>
  <c r="O5648" i="32"/>
  <c r="O5647" i="32"/>
  <c r="O5646" i="32"/>
  <c r="O5642" i="32"/>
  <c r="O5643" i="32"/>
  <c r="O5641" i="32"/>
  <c r="O5570" i="32"/>
  <c r="O5639" i="32"/>
  <c r="O5573" i="32"/>
  <c r="O5637" i="32"/>
  <c r="O5636" i="32"/>
  <c r="O5635" i="32"/>
  <c r="O5633" i="32"/>
  <c r="O5621" i="32"/>
  <c r="O5627" i="32"/>
  <c r="O5628" i="32"/>
  <c r="O5615" i="32"/>
  <c r="O5620" i="32"/>
  <c r="O5626" i="32"/>
  <c r="O5618" i="32"/>
  <c r="O5623" i="32"/>
  <c r="O5624" i="32"/>
  <c r="O5622" i="32"/>
  <c r="O5617" i="32"/>
  <c r="O5631" i="32"/>
  <c r="O5630" i="32"/>
  <c r="O5629" i="32"/>
  <c r="O5632" i="32"/>
  <c r="O5575" i="32"/>
  <c r="O5567" i="32"/>
  <c r="O5568" i="32"/>
  <c r="O5613" i="32"/>
  <c r="O5612" i="32"/>
  <c r="O5611" i="32"/>
  <c r="O5610" i="32"/>
  <c r="O5569" i="32"/>
  <c r="O5609" i="32"/>
  <c r="O5608" i="32"/>
  <c r="O5607" i="32"/>
  <c r="O5606" i="32"/>
  <c r="O5605" i="32"/>
  <c r="O5595" i="32"/>
  <c r="O5590" i="32"/>
  <c r="O5588" i="32"/>
  <c r="O5591" i="32"/>
  <c r="O5592" i="32"/>
  <c r="O5599" i="32"/>
  <c r="O5593" i="32"/>
  <c r="O5597" i="32"/>
  <c r="O5603" i="32"/>
  <c r="O5601" i="32"/>
  <c r="O5598" i="32"/>
  <c r="O5604" i="32"/>
  <c r="O5602" i="32"/>
  <c r="O5600" i="32"/>
  <c r="O5589" i="32"/>
  <c r="O5571" i="32"/>
  <c r="O5594" i="32"/>
  <c r="O5572" i="32"/>
  <c r="O5586" i="32"/>
  <c r="O5584" i="32"/>
  <c r="O5585" i="32"/>
  <c r="O5583" i="32"/>
  <c r="O5582" i="32"/>
  <c r="O5579" i="32"/>
  <c r="O5581" i="32"/>
  <c r="O5580" i="32"/>
  <c r="O5577" i="32"/>
  <c r="O5576" i="32"/>
  <c r="O5574" i="32"/>
  <c r="O5564" i="32"/>
  <c r="O5561" i="32"/>
  <c r="O5560" i="32"/>
  <c r="O5563" i="32"/>
  <c r="O5562" i="32"/>
  <c r="O5559" i="32"/>
  <c r="O5558" i="32"/>
  <c r="O5557" i="32"/>
  <c r="O5556" i="32"/>
  <c r="O5555" i="32"/>
  <c r="O5554" i="32"/>
  <c r="O5553" i="32"/>
  <c r="O5551" i="32"/>
  <c r="O5552" i="32"/>
  <c r="O5550" i="32"/>
  <c r="O5549" i="32"/>
  <c r="O5548" i="32"/>
  <c r="O5547" i="32"/>
  <c r="O5541" i="32"/>
  <c r="O5543" i="32"/>
  <c r="O5546" i="32"/>
  <c r="O5545" i="32"/>
  <c r="O5544" i="32"/>
  <c r="O5542" i="32"/>
  <c r="O5540" i="32"/>
  <c r="O5539" i="32"/>
  <c r="O5531" i="32"/>
  <c r="O5538" i="32"/>
  <c r="O5537" i="32"/>
  <c r="O5535" i="32"/>
  <c r="O5532" i="32"/>
  <c r="O5534" i="32"/>
  <c r="O5533" i="32"/>
  <c r="O5536" i="32"/>
  <c r="O5529" i="32"/>
  <c r="O5528" i="32"/>
  <c r="O5527" i="32"/>
  <c r="O5530" i="32"/>
  <c r="O5525" i="32"/>
  <c r="O5524" i="32"/>
  <c r="O5522" i="32"/>
  <c r="O5523" i="32"/>
  <c r="O5526" i="32"/>
  <c r="O5519" i="32"/>
  <c r="O5521" i="32"/>
  <c r="O5520" i="32"/>
  <c r="O5518" i="32"/>
  <c r="O5517" i="32"/>
  <c r="O5516" i="32"/>
  <c r="O5514" i="32"/>
  <c r="O5515" i="32"/>
  <c r="O5513" i="32"/>
  <c r="O5512" i="32"/>
  <c r="O5511" i="32"/>
  <c r="O5495" i="32"/>
  <c r="O5510" i="32"/>
  <c r="O5509" i="32"/>
  <c r="O5508" i="32"/>
  <c r="O5507" i="32"/>
  <c r="O5506" i="32"/>
  <c r="O5504" i="32"/>
  <c r="O5503" i="32"/>
  <c r="O5502" i="32"/>
  <c r="O5501" i="32"/>
  <c r="O5500" i="32"/>
  <c r="O5499" i="32"/>
  <c r="O5497" i="32"/>
  <c r="O5494" i="32"/>
  <c r="O5493" i="32"/>
  <c r="O5492" i="32"/>
  <c r="O5491" i="32"/>
  <c r="O5498" i="32"/>
  <c r="O5505" i="32"/>
  <c r="O5496" i="32"/>
  <c r="O5487" i="32"/>
  <c r="O5490" i="32"/>
  <c r="O5489" i="32"/>
  <c r="O5488" i="32"/>
  <c r="O5486" i="32"/>
  <c r="O5483" i="32"/>
  <c r="O5484" i="32"/>
  <c r="O5485" i="32"/>
  <c r="O5482" i="32"/>
  <c r="O5480" i="32"/>
  <c r="O5481" i="32"/>
  <c r="O5479" i="32"/>
  <c r="O5476" i="32"/>
  <c r="O5475" i="32"/>
  <c r="O5477" i="32"/>
  <c r="O5478" i="32"/>
  <c r="O5474" i="32"/>
  <c r="O5473" i="32"/>
  <c r="O5470" i="32"/>
  <c r="O5469" i="32"/>
  <c r="O5468" i="32"/>
  <c r="O5467" i="32"/>
  <c r="O5472" i="32"/>
  <c r="O5471" i="32"/>
  <c r="O5466" i="32"/>
  <c r="O5465" i="32"/>
  <c r="O5464" i="32"/>
  <c r="O5463" i="32"/>
  <c r="O5460" i="32"/>
  <c r="O5459" i="32"/>
  <c r="O5461" i="32"/>
  <c r="O5457" i="32"/>
  <c r="O5458" i="32"/>
  <c r="O5455" i="32"/>
  <c r="O5453" i="32"/>
  <c r="O5456" i="32"/>
  <c r="O5452" i="32"/>
  <c r="O5451" i="32"/>
  <c r="O5454" i="32"/>
  <c r="O5450" i="32"/>
  <c r="O5449" i="32"/>
  <c r="O5420" i="32"/>
  <c r="O5423" i="32"/>
  <c r="O5427" i="32"/>
  <c r="O5448" i="32"/>
  <c r="O5444" i="32"/>
  <c r="O5443" i="32"/>
  <c r="O5445" i="32"/>
  <c r="O5433" i="32"/>
  <c r="O5434" i="32"/>
  <c r="O5438" i="32"/>
  <c r="O5437" i="32"/>
  <c r="O5440" i="32"/>
  <c r="O5430" i="32"/>
  <c r="O5424" i="32"/>
  <c r="O5432" i="32"/>
  <c r="O5419" i="32"/>
  <c r="O5435" i="32"/>
  <c r="O5429" i="32"/>
  <c r="O5428" i="32"/>
  <c r="O5418" i="32"/>
  <c r="O5447" i="32"/>
  <c r="O5446" i="32"/>
  <c r="O5442" i="32"/>
  <c r="O5441" i="32"/>
  <c r="O5439" i="32"/>
  <c r="O5436" i="32"/>
  <c r="O5431" i="32"/>
  <c r="O5426" i="32"/>
  <c r="O5425" i="32"/>
  <c r="O5422" i="32"/>
  <c r="O5421" i="32"/>
  <c r="O5410" i="32"/>
  <c r="O5414" i="32"/>
  <c r="O5415" i="32"/>
  <c r="O5405" i="32"/>
  <c r="O5401" i="32"/>
  <c r="O5399" i="32"/>
  <c r="O5400" i="32"/>
  <c r="O5398" i="32"/>
  <c r="O5413" i="32"/>
  <c r="O5407" i="32"/>
  <c r="O5402" i="32"/>
  <c r="O5381" i="32"/>
  <c r="O5380" i="32"/>
  <c r="O5382" i="32"/>
  <c r="O5377" i="32"/>
  <c r="O5416" i="32"/>
  <c r="O5417" i="32"/>
  <c r="O5409" i="32"/>
  <c r="O5379" i="32"/>
  <c r="O5412" i="32"/>
  <c r="O5394" i="32"/>
  <c r="O5396" i="32"/>
  <c r="O5395" i="32"/>
  <c r="O5393" i="32"/>
  <c r="O5391" i="32"/>
  <c r="O5392" i="32"/>
  <c r="O5385" i="32"/>
  <c r="O5408" i="32"/>
  <c r="O5374" i="32"/>
  <c r="O5373" i="32"/>
  <c r="O5404" i="32"/>
  <c r="O5403" i="32"/>
  <c r="O5411" i="32"/>
  <c r="O5383" i="32"/>
  <c r="O5387" i="32"/>
  <c r="O5406" i="32"/>
  <c r="O5386" i="32"/>
  <c r="O5388" i="32"/>
  <c r="O5390" i="32"/>
  <c r="O5397" i="32"/>
  <c r="O5389" i="32"/>
  <c r="O5384" i="32"/>
  <c r="O5376" i="32"/>
  <c r="O5378" i="32"/>
  <c r="O5375" i="32"/>
  <c r="O5370" i="32"/>
  <c r="O5368" i="32"/>
  <c r="O5369" i="32"/>
  <c r="O5359" i="32"/>
  <c r="O5361" i="32"/>
  <c r="O5357" i="32"/>
  <c r="O5358" i="32"/>
  <c r="O5354" i="32"/>
  <c r="O5356" i="32"/>
  <c r="O5355" i="32"/>
  <c r="O5372" i="32"/>
  <c r="O5371" i="32"/>
  <c r="O5367" i="32"/>
  <c r="O5366" i="32"/>
  <c r="O5365" i="32"/>
  <c r="O5364" i="32"/>
  <c r="O5363" i="32"/>
  <c r="O5362" i="32"/>
  <c r="O5360" i="32"/>
  <c r="O5353" i="32"/>
  <c r="O5352" i="32"/>
  <c r="O5351" i="32"/>
  <c r="O5341" i="32"/>
  <c r="O5347" i="32"/>
  <c r="O5348" i="32"/>
  <c r="O5343" i="32"/>
  <c r="O5344" i="32"/>
  <c r="O5346" i="32"/>
  <c r="O5349" i="32"/>
  <c r="O5339" i="32"/>
  <c r="O5342" i="32"/>
  <c r="O5345" i="32"/>
  <c r="O5350" i="32"/>
  <c r="O5340" i="32"/>
  <c r="O5338" i="32"/>
  <c r="O5337" i="32"/>
  <c r="O5336" i="32"/>
  <c r="O5335" i="32"/>
  <c r="O5333" i="32"/>
  <c r="O5332" i="32"/>
  <c r="O5331" i="32"/>
  <c r="O5334" i="32"/>
  <c r="O5330" i="32"/>
  <c r="O5329" i="32"/>
  <c r="O5328" i="32"/>
  <c r="O5327" i="32"/>
  <c r="O5326" i="32"/>
  <c r="O5323" i="32"/>
  <c r="O5324" i="32"/>
  <c r="O5325" i="32"/>
  <c r="O5315" i="32"/>
  <c r="O5314" i="32"/>
  <c r="O5301" i="32"/>
  <c r="O5302" i="32"/>
  <c r="O5303" i="32"/>
  <c r="O5304" i="32"/>
  <c r="O5309" i="32"/>
  <c r="O5320" i="32"/>
  <c r="O5312" i="32"/>
  <c r="O5308" i="32"/>
  <c r="O5307" i="32"/>
  <c r="O5317" i="32"/>
  <c r="O5319" i="32"/>
  <c r="O5322" i="32"/>
  <c r="O5310" i="32"/>
  <c r="O5321" i="32"/>
  <c r="O5305" i="32"/>
  <c r="O5306" i="32"/>
  <c r="O5311" i="32"/>
  <c r="O5318" i="32"/>
  <c r="O5313" i="32"/>
  <c r="O5316" i="32"/>
  <c r="O5272" i="32"/>
  <c r="O5274" i="32"/>
  <c r="O5276" i="32"/>
  <c r="O5290" i="32"/>
  <c r="O5294" i="32"/>
  <c r="O5293" i="32"/>
  <c r="O5292" i="32"/>
  <c r="O5287" i="32"/>
  <c r="O5288" i="32"/>
  <c r="O5271" i="32"/>
  <c r="O5280" i="32"/>
  <c r="O5283" i="32"/>
  <c r="O5275" i="32"/>
  <c r="O5289" i="32"/>
  <c r="O5278" i="32"/>
  <c r="O5277" i="32"/>
  <c r="O5282" i="32"/>
  <c r="O5281" i="32"/>
  <c r="O5285" i="32"/>
  <c r="O5284" i="32"/>
  <c r="O5273" i="32"/>
  <c r="O5291" i="32"/>
  <c r="O5286" i="32"/>
  <c r="O5279" i="32"/>
  <c r="O5300" i="32"/>
  <c r="O5299" i="32"/>
  <c r="O5298" i="32"/>
  <c r="O5297" i="32"/>
  <c r="O5296" i="32"/>
  <c r="O5295" i="32"/>
  <c r="O5270" i="32"/>
  <c r="O5269" i="32"/>
  <c r="O5268" i="32"/>
  <c r="O5267" i="32"/>
  <c r="O5266" i="32"/>
  <c r="O5253" i="32"/>
  <c r="O5255" i="32"/>
  <c r="O5249" i="32"/>
  <c r="O5246" i="32"/>
  <c r="O5247" i="32"/>
  <c r="O5250" i="32"/>
  <c r="O5251" i="32"/>
  <c r="O5252" i="32"/>
  <c r="O5248" i="32"/>
  <c r="O5254" i="32"/>
  <c r="O5256" i="32"/>
  <c r="O5260" i="32"/>
  <c r="O5261" i="32"/>
  <c r="O5262" i="32"/>
  <c r="O5263" i="32"/>
  <c r="O5264" i="32"/>
  <c r="O5265" i="32"/>
  <c r="O5257" i="32"/>
  <c r="O5259" i="32"/>
  <c r="O5258" i="32"/>
  <c r="O5245" i="32"/>
  <c r="O5244" i="32"/>
  <c r="O5240" i="32"/>
  <c r="O5228" i="32"/>
  <c r="O5238" i="32"/>
  <c r="O5229" i="32"/>
  <c r="O5236" i="32"/>
  <c r="O5235" i="32"/>
  <c r="O5234" i="32"/>
  <c r="O5232" i="32"/>
  <c r="O5233" i="32"/>
  <c r="O5231" i="32"/>
  <c r="O5237" i="32"/>
  <c r="O5227" i="32"/>
  <c r="O5226" i="32"/>
  <c r="O5242" i="32"/>
  <c r="O5230" i="32"/>
  <c r="O5239" i="32"/>
  <c r="O5243" i="32"/>
  <c r="O5241" i="32"/>
  <c r="O5225" i="32"/>
  <c r="O5224" i="32"/>
  <c r="O5222" i="32"/>
  <c r="O5221" i="32"/>
  <c r="O5218" i="32"/>
  <c r="O5223" i="32"/>
  <c r="O5213" i="32"/>
  <c r="O5215" i="32"/>
  <c r="O5216" i="32"/>
  <c r="O5217" i="32"/>
  <c r="O5219" i="32"/>
  <c r="O5220" i="32"/>
  <c r="O5214" i="32"/>
  <c r="O5211" i="32"/>
  <c r="O5209" i="32"/>
  <c r="O5210" i="32"/>
  <c r="O5212" i="32"/>
  <c r="O5194" i="32"/>
  <c r="O5195" i="32"/>
  <c r="O5206" i="32"/>
  <c r="O5197" i="32"/>
  <c r="O5198" i="32"/>
  <c r="O5199" i="32"/>
  <c r="O5202" i="32"/>
  <c r="O5203" i="32"/>
  <c r="O5201" i="32"/>
  <c r="O5204" i="32"/>
  <c r="O5207" i="32"/>
  <c r="O5196" i="32"/>
  <c r="O5200" i="32"/>
  <c r="O5208" i="32"/>
  <c r="O5205" i="32"/>
  <c r="O5193" i="32"/>
  <c r="O5192" i="32"/>
  <c r="O5191" i="32"/>
  <c r="O5190" i="32"/>
  <c r="O5189" i="32"/>
  <c r="O5183" i="32"/>
  <c r="O5188" i="32"/>
  <c r="O5184" i="32"/>
  <c r="O5185" i="32"/>
  <c r="O5187" i="32"/>
  <c r="O5186" i="32"/>
  <c r="O5182" i="32"/>
  <c r="O5181" i="32"/>
  <c r="O5172" i="32"/>
  <c r="O5177" i="32"/>
  <c r="O5180" i="32"/>
  <c r="O5179" i="32"/>
  <c r="O5178" i="32"/>
  <c r="O5174" i="32"/>
  <c r="O5173" i="32"/>
  <c r="O5175" i="32"/>
  <c r="O5169" i="32"/>
  <c r="O5171" i="32"/>
  <c r="O5176" i="32"/>
  <c r="O5170" i="32"/>
  <c r="O5168" i="32"/>
  <c r="O5167" i="32"/>
  <c r="O5166" i="32"/>
  <c r="O5165" i="32"/>
  <c r="O5162" i="32"/>
  <c r="O5164" i="32"/>
  <c r="O5163" i="32"/>
  <c r="O5161" i="32"/>
  <c r="O5160" i="32"/>
  <c r="O5159" i="32"/>
  <c r="O5157" i="32"/>
  <c r="O5156" i="32"/>
  <c r="O5158" i="32"/>
  <c r="O5155" i="32"/>
  <c r="O5154" i="32"/>
  <c r="O5153" i="32"/>
  <c r="O5148" i="32"/>
  <c r="O5147" i="32"/>
  <c r="O5145" i="32"/>
  <c r="O5136" i="32"/>
  <c r="O5141" i="32"/>
  <c r="O5144" i="32"/>
  <c r="O5152" i="32"/>
  <c r="O5151" i="32"/>
  <c r="O5150" i="32"/>
  <c r="O5149" i="32"/>
  <c r="O5137" i="32"/>
  <c r="O5135" i="32"/>
  <c r="O5140" i="32"/>
  <c r="O5138" i="32"/>
  <c r="O5139" i="32"/>
  <c r="O5146" i="32"/>
  <c r="O5143" i="32"/>
  <c r="O5142" i="32"/>
  <c r="O5134" i="32"/>
  <c r="O5133" i="32"/>
  <c r="O5131" i="32"/>
  <c r="O5132" i="32"/>
  <c r="O5130" i="32"/>
  <c r="O5129" i="32"/>
  <c r="O5128" i="32"/>
  <c r="O5126" i="32"/>
  <c r="O5127" i="32"/>
  <c r="O5125" i="32"/>
  <c r="O5124" i="32"/>
  <c r="O5119" i="32"/>
  <c r="O5118" i="32"/>
  <c r="O5122" i="32"/>
  <c r="O5121" i="32"/>
  <c r="O5123" i="32"/>
  <c r="O5120" i="32"/>
  <c r="O5117" i="32"/>
  <c r="O5116" i="32"/>
  <c r="O5114" i="32"/>
  <c r="O5115" i="32"/>
  <c r="O5113" i="32"/>
  <c r="O5112" i="32"/>
  <c r="O5111" i="32"/>
  <c r="O5110" i="32"/>
  <c r="O5109" i="32"/>
  <c r="O5103" i="32"/>
  <c r="O5105" i="32"/>
  <c r="O5101" i="32"/>
  <c r="O5106" i="32"/>
  <c r="O5108" i="32"/>
  <c r="O5104" i="32"/>
  <c r="O5107" i="32"/>
  <c r="O5102" i="32"/>
  <c r="O5099" i="32"/>
  <c r="O5100" i="32"/>
  <c r="O5098" i="32"/>
  <c r="O5097" i="32"/>
  <c r="O5096" i="32"/>
  <c r="O5095" i="32"/>
  <c r="O5093" i="32"/>
  <c r="O5088" i="32"/>
  <c r="O5094" i="32"/>
  <c r="O5091" i="32"/>
  <c r="O5090" i="32"/>
  <c r="O5092" i="32"/>
  <c r="O5089" i="32"/>
  <c r="O5075" i="32"/>
  <c r="O5085" i="32"/>
  <c r="O5079" i="32"/>
  <c r="O5076" i="32"/>
  <c r="O5080" i="32"/>
  <c r="O5071" i="32"/>
  <c r="O5072" i="32"/>
  <c r="O5073" i="32"/>
  <c r="O5086" i="32"/>
  <c r="O5083" i="32"/>
  <c r="O5077" i="32"/>
  <c r="O5081" i="32"/>
  <c r="O5087" i="32"/>
  <c r="O5084" i="32"/>
  <c r="O5078" i="32"/>
  <c r="O5082" i="32"/>
  <c r="O5074" i="32"/>
  <c r="O5069" i="32"/>
  <c r="O5070" i="32"/>
  <c r="O5068" i="32"/>
  <c r="O5067" i="32"/>
  <c r="O5066" i="32"/>
  <c r="O5064" i="32"/>
  <c r="O5062" i="32"/>
  <c r="O5061" i="32"/>
  <c r="O5063" i="32"/>
  <c r="O5065" i="32"/>
  <c r="O5059" i="32"/>
  <c r="O5055" i="32"/>
  <c r="O5054" i="32"/>
  <c r="O5057" i="32"/>
  <c r="O5052" i="32"/>
  <c r="O5056" i="32"/>
  <c r="O5060" i="32"/>
  <c r="O5058" i="32"/>
  <c r="O5053" i="32"/>
  <c r="O5033" i="32"/>
  <c r="O5031" i="32"/>
  <c r="O5041" i="32"/>
  <c r="O5050" i="32"/>
  <c r="O5049" i="32"/>
  <c r="O5046" i="32"/>
  <c r="O5045" i="32"/>
  <c r="O5044" i="32"/>
  <c r="O5043" i="32"/>
  <c r="O5040" i="32"/>
  <c r="O5039" i="32"/>
  <c r="O5038" i="32"/>
  <c r="O5037" i="32"/>
  <c r="O5036" i="32"/>
  <c r="O5035" i="32"/>
  <c r="O5030" i="32"/>
  <c r="O5029" i="32"/>
  <c r="O5028" i="32"/>
  <c r="O5047" i="32"/>
  <c r="O5027" i="32"/>
  <c r="O5048" i="32"/>
  <c r="O5034" i="32"/>
  <c r="O5042" i="32"/>
  <c r="O5026" i="32"/>
  <c r="O5032" i="32"/>
  <c r="O5051" i="32"/>
  <c r="O5025" i="32"/>
  <c r="O5024" i="32"/>
  <c r="O5022" i="32"/>
  <c r="O5023" i="32"/>
  <c r="O5017" i="32"/>
  <c r="O5018" i="32"/>
  <c r="O5019" i="32"/>
  <c r="O5016" i="32"/>
  <c r="O5021" i="32"/>
  <c r="O5020" i="32"/>
  <c r="O5014" i="32"/>
  <c r="O5013" i="32"/>
  <c r="O5012" i="32"/>
  <c r="O5011" i="32"/>
  <c r="O5006" i="32"/>
  <c r="O5005" i="32"/>
  <c r="O5004" i="32"/>
  <c r="O5003" i="32"/>
  <c r="O5002" i="32"/>
  <c r="O5001" i="32"/>
  <c r="O4999" i="32"/>
  <c r="O5015" i="32"/>
  <c r="O4996" i="32"/>
  <c r="O4997" i="32"/>
  <c r="O5000" i="32"/>
  <c r="O5007" i="32"/>
  <c r="O5009" i="32"/>
  <c r="O5008" i="32"/>
  <c r="O5010" i="32"/>
  <c r="O4998" i="32"/>
  <c r="O4995" i="32"/>
  <c r="O4993" i="32"/>
  <c r="O4994" i="32"/>
  <c r="O4992" i="32"/>
  <c r="O4991" i="32"/>
  <c r="O4990" i="32"/>
  <c r="O4989" i="32"/>
  <c r="O4988" i="32"/>
  <c r="O4987" i="32"/>
  <c r="O4986" i="32"/>
  <c r="O4985" i="32"/>
  <c r="O4983" i="32"/>
  <c r="O4982" i="32"/>
  <c r="O4979" i="32"/>
  <c r="O4984" i="32"/>
  <c r="O4974" i="32"/>
  <c r="O4976" i="32"/>
  <c r="O4977" i="32"/>
  <c r="O4978" i="32"/>
  <c r="O4980" i="32"/>
  <c r="O4981" i="32"/>
  <c r="O4975" i="32"/>
  <c r="O4971" i="32"/>
  <c r="O4969" i="32"/>
  <c r="O4970" i="32"/>
  <c r="O4972" i="32"/>
  <c r="O4973" i="32"/>
  <c r="O4968" i="32"/>
  <c r="O4966" i="32"/>
  <c r="O4964" i="32"/>
  <c r="O4955" i="32"/>
  <c r="O4957" i="32"/>
  <c r="O4958" i="32"/>
  <c r="O4959" i="32"/>
  <c r="O4962" i="32"/>
  <c r="O4963" i="32"/>
  <c r="O4961" i="32"/>
  <c r="O4967" i="32"/>
  <c r="O4956" i="32"/>
  <c r="O4960" i="32"/>
  <c r="O4965" i="32"/>
  <c r="O4954" i="32"/>
  <c r="O4953" i="32"/>
  <c r="O4946" i="32"/>
  <c r="O4945" i="32"/>
  <c r="O4947" i="32"/>
  <c r="O4952" i="32"/>
  <c r="O4951" i="32"/>
  <c r="O4950" i="32"/>
  <c r="O4949" i="32"/>
  <c r="O4948" i="32"/>
  <c r="O4944" i="32"/>
  <c r="O4942" i="32"/>
  <c r="O4943" i="32"/>
  <c r="O4940" i="32"/>
  <c r="O4941" i="32"/>
  <c r="O4939" i="32"/>
  <c r="O4938" i="32"/>
  <c r="O4935" i="32"/>
  <c r="O4934" i="32"/>
  <c r="O4931" i="32"/>
  <c r="O4936" i="32"/>
  <c r="O4926" i="32"/>
  <c r="O4933" i="32"/>
  <c r="O4929" i="32"/>
  <c r="O4932" i="32"/>
  <c r="O4930" i="32"/>
  <c r="O4927" i="32"/>
  <c r="O4937" i="32"/>
  <c r="O4928" i="32"/>
  <c r="O4924" i="32"/>
  <c r="O4925" i="32"/>
  <c r="O4923" i="32"/>
  <c r="O4917" i="32"/>
  <c r="O4918" i="32"/>
  <c r="O4916" i="32"/>
  <c r="O4915" i="32"/>
  <c r="O4921" i="32"/>
  <c r="O4922" i="32"/>
  <c r="O4920" i="32"/>
  <c r="O4919" i="32"/>
  <c r="O4913" i="32"/>
  <c r="O4914" i="32"/>
  <c r="O4911" i="32"/>
  <c r="O4912" i="32"/>
  <c r="O4910" i="32"/>
  <c r="O4909" i="32"/>
  <c r="O4908" i="32"/>
  <c r="O4907" i="32"/>
  <c r="O4906" i="32"/>
  <c r="O4905" i="32"/>
  <c r="O4904" i="32"/>
  <c r="O4903" i="32"/>
  <c r="O4895" i="32"/>
  <c r="O4894" i="32"/>
  <c r="O4896" i="32"/>
  <c r="O4902" i="32"/>
  <c r="O4900" i="32"/>
  <c r="O4897" i="32"/>
  <c r="O4899" i="32"/>
  <c r="O4898" i="32"/>
  <c r="O4901" i="32"/>
  <c r="O4893" i="32"/>
  <c r="O4892" i="32"/>
  <c r="O4890" i="32"/>
  <c r="O4887" i="32"/>
  <c r="O4888" i="32"/>
  <c r="O4889" i="32"/>
  <c r="O4891" i="32"/>
  <c r="O4886" i="32"/>
  <c r="O4884" i="32"/>
  <c r="O4885" i="32"/>
  <c r="O4883" i="32"/>
  <c r="O4882" i="32"/>
  <c r="O4881" i="32"/>
  <c r="O4871" i="32"/>
  <c r="O4880" i="32"/>
  <c r="O4879" i="32"/>
  <c r="O4878" i="32"/>
  <c r="O4877" i="32"/>
  <c r="O4876" i="32"/>
  <c r="O4875" i="32"/>
  <c r="O4874" i="32"/>
  <c r="O4872" i="32"/>
  <c r="O4870" i="32"/>
  <c r="O4869" i="32"/>
  <c r="O4868" i="32"/>
  <c r="O4867" i="32"/>
  <c r="O4866" i="32"/>
  <c r="O4865" i="32"/>
  <c r="O4863" i="32"/>
  <c r="O4861" i="32"/>
  <c r="O4864" i="32"/>
  <c r="O4873" i="32"/>
  <c r="O4860" i="32"/>
  <c r="O4862" i="32"/>
  <c r="O4859" i="32"/>
  <c r="O4857" i="32"/>
  <c r="O4858" i="32"/>
  <c r="O4854" i="32"/>
  <c r="O4852" i="32"/>
  <c r="O4856" i="32"/>
  <c r="O4855" i="32"/>
  <c r="O4853" i="32"/>
  <c r="O4851" i="32"/>
  <c r="O4850" i="32"/>
  <c r="O4849" i="32"/>
  <c r="O4848" i="32"/>
  <c r="O4847" i="32"/>
  <c r="O4844" i="32"/>
  <c r="O4843" i="32"/>
  <c r="O4846" i="32"/>
  <c r="O4845" i="32"/>
  <c r="O4842" i="32"/>
  <c r="O4841" i="32"/>
  <c r="O4834" i="32"/>
  <c r="O4828" i="32"/>
  <c r="O4829" i="32"/>
  <c r="O4830" i="32"/>
  <c r="O4831" i="32"/>
  <c r="O4832" i="32"/>
  <c r="O4833" i="32"/>
  <c r="O4835" i="32"/>
  <c r="O4836" i="32"/>
  <c r="O4837" i="32"/>
  <c r="O4838" i="32"/>
  <c r="O4839" i="32"/>
  <c r="O4840" i="32"/>
  <c r="O4804" i="32"/>
  <c r="O4805" i="32"/>
  <c r="O4806" i="32"/>
  <c r="O4807" i="32"/>
  <c r="O4808" i="32"/>
  <c r="O4809" i="32"/>
  <c r="O4810" i="32"/>
  <c r="O4811" i="32"/>
  <c r="O4812" i="32"/>
  <c r="O4813" i="32"/>
  <c r="O4814" i="32"/>
  <c r="O4815" i="32"/>
  <c r="O4816" i="32"/>
  <c r="O4817" i="32"/>
  <c r="O4818" i="32"/>
  <c r="O4820" i="32"/>
  <c r="O4819" i="32"/>
  <c r="O4821" i="32"/>
  <c r="O4822" i="32"/>
  <c r="O4823" i="32"/>
  <c r="O4824" i="32"/>
  <c r="O4825" i="32"/>
  <c r="O4826" i="32"/>
  <c r="O4827" i="32"/>
  <c r="O4785" i="32"/>
  <c r="O4786" i="32"/>
  <c r="O4787" i="32"/>
  <c r="O4788" i="32"/>
  <c r="O4789" i="32"/>
  <c r="O4790" i="32"/>
  <c r="O4791" i="32"/>
  <c r="O4792" i="32"/>
  <c r="O4793" i="32"/>
  <c r="O4794" i="32"/>
  <c r="O4795" i="32"/>
  <c r="O4796" i="32"/>
  <c r="O4797" i="32"/>
  <c r="O4798" i="32"/>
  <c r="O4799" i="32"/>
  <c r="O4800" i="32"/>
  <c r="O4801" i="32"/>
  <c r="O4784" i="32"/>
  <c r="O4802" i="32"/>
  <c r="O4803" i="32"/>
  <c r="O4783" i="32"/>
  <c r="O4782" i="32"/>
  <c r="O4781" i="32"/>
  <c r="O4779" i="32"/>
  <c r="O4777" i="32"/>
  <c r="O4775" i="32"/>
  <c r="O4773" i="32"/>
  <c r="O4771" i="32"/>
  <c r="O4769" i="32"/>
  <c r="O4767" i="32"/>
  <c r="O4765" i="32"/>
  <c r="O4763" i="32"/>
  <c r="O4780" i="32"/>
  <c r="O4764" i="32"/>
  <c r="O4766" i="32"/>
  <c r="O4768" i="32"/>
  <c r="O4770" i="32"/>
  <c r="O4772" i="32"/>
  <c r="O4774" i="32"/>
  <c r="O4776" i="32"/>
  <c r="O4778" i="32"/>
  <c r="O4762" i="32"/>
  <c r="O4757" i="32"/>
  <c r="O4745" i="32"/>
  <c r="O4746" i="32"/>
  <c r="O4747" i="32"/>
  <c r="O4748" i="32"/>
  <c r="O4749" i="32"/>
  <c r="O4750" i="32"/>
  <c r="O4752" i="32"/>
  <c r="O4751" i="32"/>
  <c r="O4753" i="32"/>
  <c r="O4754" i="32"/>
  <c r="O4755" i="32"/>
  <c r="O4756" i="32"/>
  <c r="O4758" i="32"/>
  <c r="O4759" i="32"/>
  <c r="O4761" i="32"/>
  <c r="O4760" i="32"/>
  <c r="O4744" i="32"/>
  <c r="O4743" i="32"/>
  <c r="O4740" i="32"/>
  <c r="O4739" i="32"/>
  <c r="O4742" i="32"/>
  <c r="O4741" i="32"/>
  <c r="O4738" i="32"/>
  <c r="O4735" i="32"/>
  <c r="O4718" i="32"/>
  <c r="O4734" i="32"/>
  <c r="O4717" i="32"/>
  <c r="O4732" i="32"/>
  <c r="O4720" i="32"/>
  <c r="O4737" i="32"/>
  <c r="O4724" i="32"/>
  <c r="O4731" i="32"/>
  <c r="O4729" i="32"/>
  <c r="O4733" i="32"/>
  <c r="O4736" i="32"/>
  <c r="O4719" i="32"/>
  <c r="O4722" i="32"/>
  <c r="O4723" i="32"/>
  <c r="O4730" i="32"/>
  <c r="O4721" i="32"/>
  <c r="O4727" i="32"/>
  <c r="O4728" i="32"/>
  <c r="O4725" i="32"/>
  <c r="O4726" i="32"/>
  <c r="O4715" i="32"/>
  <c r="O4716" i="32"/>
  <c r="O4713" i="32"/>
  <c r="O4712" i="32"/>
  <c r="O4714" i="32"/>
  <c r="O4710" i="32"/>
  <c r="O4711" i="32"/>
  <c r="O4709" i="32"/>
  <c r="O4704" i="32"/>
  <c r="O4705" i="32"/>
  <c r="O4708" i="32"/>
  <c r="O4706" i="32"/>
  <c r="O4707" i="32"/>
  <c r="O4703" i="32"/>
  <c r="O4695" i="32"/>
  <c r="O4696" i="32"/>
  <c r="O4701" i="32"/>
  <c r="O4700" i="32"/>
  <c r="O4702" i="32"/>
  <c r="O4698" i="32"/>
  <c r="O4697" i="32"/>
  <c r="O4699" i="32"/>
  <c r="O4694" i="32"/>
  <c r="O4684" i="32"/>
  <c r="O4686" i="32"/>
  <c r="O4685" i="32"/>
  <c r="O4683" i="32"/>
  <c r="O4681" i="32"/>
  <c r="O4679" i="32"/>
  <c r="O4680" i="32"/>
  <c r="O4677" i="32"/>
  <c r="O4678" i="32"/>
  <c r="O4674" i="32"/>
  <c r="O4675" i="32"/>
  <c r="O4689" i="32"/>
  <c r="O4690" i="32"/>
  <c r="O4673" i="32"/>
  <c r="O4693" i="32"/>
  <c r="O4682" i="32"/>
  <c r="O4688" i="32"/>
  <c r="O4691" i="32"/>
  <c r="O4687" i="32"/>
  <c r="O4692" i="32"/>
  <c r="O4676" i="32"/>
  <c r="O4666" i="32"/>
  <c r="O4668" i="32"/>
  <c r="O4669" i="32"/>
  <c r="O4667" i="32"/>
  <c r="O4672" i="32"/>
  <c r="O4671" i="32"/>
  <c r="O4670" i="32"/>
  <c r="O4652" i="32"/>
  <c r="O4649" i="32"/>
  <c r="O4651" i="32"/>
  <c r="O4665" i="32"/>
  <c r="O4656" i="32"/>
  <c r="O4664" i="32"/>
  <c r="O4660" i="32"/>
  <c r="O4662" i="32"/>
  <c r="O4663" i="32"/>
  <c r="O4648" i="32"/>
  <c r="O4654" i="32"/>
  <c r="O4655" i="32"/>
  <c r="O4661" i="32"/>
  <c r="O4653" i="32"/>
  <c r="O4658" i="32"/>
  <c r="O4659" i="32"/>
  <c r="O4657" i="32"/>
  <c r="O4650" i="32"/>
  <c r="O4647" i="32"/>
  <c r="O4639" i="32"/>
  <c r="O4645" i="32"/>
  <c r="O4646" i="32"/>
  <c r="O4640" i="32"/>
  <c r="O4642" i="32"/>
  <c r="O4643" i="32"/>
  <c r="O4641" i="32"/>
  <c r="O4644" i="32"/>
  <c r="O4636" i="32"/>
  <c r="O4635" i="32"/>
  <c r="O4637" i="32"/>
  <c r="O4638" i="32"/>
  <c r="O4616" i="32"/>
  <c r="O4619" i="32"/>
  <c r="O4615" i="32"/>
  <c r="O4617" i="32"/>
  <c r="O4620" i="32"/>
  <c r="O4629" i="32"/>
  <c r="O4618" i="32"/>
  <c r="O4623" i="32"/>
  <c r="O4634" i="32"/>
  <c r="O4632" i="32"/>
  <c r="O4633" i="32"/>
  <c r="O4630" i="32"/>
  <c r="O4621" i="32"/>
  <c r="O4625" i="32"/>
  <c r="O4626" i="32"/>
  <c r="O4627" i="32"/>
  <c r="O4624" i="32"/>
  <c r="O4628" i="32"/>
  <c r="O4631" i="32"/>
  <c r="O4614" i="32"/>
  <c r="O4622" i="32"/>
  <c r="O4608" i="32"/>
  <c r="O4605" i="32"/>
  <c r="O4602" i="32"/>
  <c r="O4603" i="32"/>
  <c r="O4610" i="32"/>
  <c r="O4612" i="32"/>
  <c r="O4613" i="32"/>
  <c r="O4611" i="32"/>
  <c r="O4604" i="32"/>
  <c r="O4606" i="32"/>
  <c r="O4607" i="32"/>
  <c r="O4609" i="32"/>
  <c r="O4599" i="32"/>
  <c r="O4601" i="32"/>
  <c r="O4600" i="32"/>
  <c r="O4598" i="32"/>
  <c r="O4586" i="32"/>
  <c r="O4597" i="32"/>
  <c r="O4594" i="32"/>
  <c r="O4596" i="32"/>
  <c r="O4595" i="32"/>
  <c r="O4593" i="32"/>
  <c r="O4592" i="32"/>
  <c r="O4589" i="32"/>
  <c r="O4588" i="32"/>
  <c r="O4590" i="32"/>
  <c r="O4591" i="32"/>
  <c r="O4587" i="32"/>
  <c r="O4584" i="32"/>
  <c r="O4585" i="32"/>
  <c r="O4583" i="32"/>
  <c r="O4582" i="32"/>
  <c r="O4581" i="32"/>
  <c r="O4580" i="32"/>
  <c r="O4579" i="32"/>
  <c r="O4575" i="32"/>
  <c r="O4577" i="32"/>
  <c r="O4572" i="32"/>
  <c r="O4569" i="32"/>
  <c r="O4556" i="32"/>
  <c r="O4559" i="32"/>
  <c r="O4571" i="32"/>
  <c r="O4562" i="32"/>
  <c r="O4565" i="32"/>
  <c r="O4566" i="32"/>
  <c r="O4558" i="32"/>
  <c r="O4557" i="32"/>
  <c r="O4570" i="32"/>
  <c r="O4567" i="32"/>
  <c r="O4563" i="32"/>
  <c r="O4560" i="32"/>
  <c r="O4561" i="32"/>
  <c r="O4564" i="32"/>
  <c r="O4578" i="32"/>
  <c r="O4576" i="32"/>
  <c r="O4574" i="32"/>
  <c r="O4573" i="32"/>
  <c r="O4568" i="32"/>
  <c r="O4555" i="32"/>
  <c r="O4553" i="32"/>
  <c r="O4554" i="32"/>
  <c r="O4551" i="32"/>
  <c r="O4552" i="32"/>
  <c r="O4550" i="32"/>
  <c r="O4549" i="32"/>
  <c r="O4548" i="32"/>
  <c r="O4539" i="32"/>
  <c r="O4547" i="32"/>
  <c r="O4545" i="32"/>
  <c r="O4543" i="32"/>
  <c r="O4544" i="32"/>
  <c r="O4540" i="32"/>
  <c r="O4536" i="32"/>
  <c r="O4538" i="32"/>
  <c r="O4535" i="32"/>
  <c r="O4537" i="32"/>
  <c r="O4542" i="32"/>
  <c r="O4541" i="32"/>
  <c r="O4546" i="32"/>
  <c r="O4533" i="32"/>
  <c r="O4534" i="32"/>
  <c r="O4530" i="32"/>
  <c r="O4532" i="32"/>
  <c r="O4528" i="32"/>
  <c r="O4526" i="32"/>
  <c r="O4525" i="32"/>
  <c r="O4524" i="32"/>
  <c r="O4523" i="32"/>
  <c r="O4522" i="32"/>
  <c r="O4521" i="32"/>
  <c r="O4520" i="32"/>
  <c r="O4517" i="32"/>
  <c r="O4519" i="32"/>
  <c r="O4518" i="32"/>
  <c r="O4515" i="32"/>
  <c r="O4516" i="32"/>
  <c r="O4514" i="32"/>
  <c r="O4513" i="32"/>
  <c r="O4511" i="32"/>
  <c r="O4512" i="32"/>
  <c r="O4510" i="32"/>
  <c r="O4509" i="32"/>
  <c r="O4504" i="32"/>
  <c r="O4505" i="32"/>
  <c r="O4503" i="32"/>
  <c r="O4502" i="32"/>
  <c r="O4495" i="32"/>
  <c r="O4508" i="32"/>
  <c r="O4507" i="32"/>
  <c r="O4506" i="32"/>
  <c r="O4498" i="32"/>
  <c r="O4494" i="32"/>
  <c r="O4501" i="32"/>
  <c r="O4500" i="32"/>
  <c r="O4497" i="32"/>
  <c r="O4499" i="32"/>
  <c r="O4496" i="32"/>
  <c r="O4493" i="32"/>
  <c r="O4484" i="32"/>
  <c r="O4483" i="32"/>
  <c r="O4485" i="32"/>
  <c r="O4482" i="32"/>
  <c r="O4488" i="32"/>
  <c r="O4487" i="32"/>
  <c r="O4486" i="32"/>
  <c r="O4492" i="32"/>
  <c r="O4491" i="32"/>
  <c r="O4489" i="32"/>
  <c r="O4490" i="32"/>
  <c r="O4472" i="32"/>
  <c r="O4471" i="32"/>
  <c r="O4473" i="32"/>
  <c r="O4470" i="32"/>
  <c r="O4479" i="32"/>
  <c r="O4474" i="32"/>
  <c r="O4478" i="32"/>
  <c r="O4480" i="32"/>
  <c r="O4477" i="32"/>
  <c r="O4476" i="32"/>
  <c r="O4475" i="32"/>
  <c r="O4481" i="32"/>
  <c r="O4465" i="32"/>
  <c r="O4464" i="32"/>
  <c r="O4468" i="32"/>
  <c r="O4467" i="32"/>
  <c r="O4469" i="32"/>
  <c r="O4463" i="32"/>
  <c r="O4461" i="32"/>
  <c r="O4462" i="32"/>
  <c r="O4466" i="32"/>
  <c r="O4457" i="32"/>
  <c r="O4456" i="32"/>
  <c r="O4458" i="32"/>
  <c r="O4459" i="32"/>
  <c r="O4460" i="32"/>
  <c r="O4453" i="32"/>
  <c r="O4454" i="32"/>
  <c r="O4455" i="32"/>
  <c r="O4450" i="32"/>
  <c r="O4449" i="32"/>
  <c r="O4448" i="32"/>
  <c r="O4447" i="32"/>
  <c r="O4452" i="32"/>
  <c r="O4451" i="32"/>
  <c r="O4446" i="32"/>
  <c r="O4445" i="32"/>
  <c r="O4444" i="32"/>
  <c r="O4440" i="32"/>
  <c r="O4441" i="32"/>
  <c r="O4443" i="32"/>
  <c r="O4436" i="32"/>
  <c r="O4438" i="32"/>
  <c r="O4439" i="32"/>
  <c r="O4442" i="32"/>
  <c r="O4437" i="32"/>
  <c r="O4429" i="32"/>
  <c r="O4434" i="32"/>
  <c r="O4428" i="32"/>
  <c r="O4430" i="32"/>
  <c r="O4431" i="32"/>
  <c r="O4433" i="32"/>
  <c r="O4435" i="32"/>
  <c r="O4432" i="32"/>
  <c r="O4424" i="32"/>
  <c r="O4404" i="32"/>
  <c r="O4416" i="32"/>
  <c r="O4419" i="32"/>
  <c r="O4410" i="32"/>
  <c r="O4413" i="32"/>
  <c r="O4414" i="32"/>
  <c r="O4406" i="32"/>
  <c r="O4405" i="32"/>
  <c r="O4421" i="32"/>
  <c r="O4417" i="32"/>
  <c r="O4418" i="32"/>
  <c r="O4415" i="32"/>
  <c r="O4411" i="32"/>
  <c r="O4408" i="32"/>
  <c r="O4409" i="32"/>
  <c r="O4412" i="32"/>
  <c r="O4407" i="32"/>
  <c r="O4420" i="32"/>
  <c r="O4426" i="32"/>
  <c r="O4425" i="32"/>
  <c r="O4427" i="32"/>
  <c r="O4423" i="32"/>
  <c r="O4422" i="32"/>
  <c r="O4381" i="32"/>
  <c r="O4382" i="32"/>
  <c r="O4392" i="32"/>
  <c r="O4398" i="32"/>
  <c r="O4397" i="32"/>
  <c r="O4388" i="32"/>
  <c r="O4386" i="32"/>
  <c r="O4401" i="32"/>
  <c r="O4403" i="32"/>
  <c r="O4387" i="32"/>
  <c r="O4384" i="32"/>
  <c r="O4399" i="32"/>
  <c r="O4394" i="32"/>
  <c r="O4402" i="32"/>
  <c r="O4395" i="32"/>
  <c r="O4383" i="32"/>
  <c r="O4393" i="32"/>
  <c r="O4400" i="32"/>
  <c r="O4391" i="32"/>
  <c r="O4389" i="32"/>
  <c r="O4385" i="32"/>
  <c r="O4390" i="32"/>
  <c r="O4396" i="32"/>
  <c r="O4378" i="32"/>
  <c r="O4377" i="32"/>
  <c r="O4364" i="32"/>
  <c r="O4376" i="32"/>
  <c r="O4370" i="32"/>
  <c r="O4372" i="32"/>
  <c r="O4367" i="32"/>
  <c r="O4369" i="32"/>
  <c r="O4368" i="32"/>
  <c r="O4366" i="32"/>
  <c r="O4373" i="32"/>
  <c r="O4380" i="32"/>
  <c r="O4379" i="32"/>
  <c r="O4374" i="32"/>
  <c r="O4371" i="32"/>
  <c r="O4365" i="32"/>
  <c r="O4375" i="32"/>
  <c r="O4360" i="32"/>
  <c r="O4362" i="32"/>
  <c r="O4352" i="32"/>
  <c r="O4361" i="32"/>
  <c r="O4354" i="32"/>
  <c r="O4359" i="32"/>
  <c r="O4355" i="32"/>
  <c r="O4363" i="32"/>
  <c r="O4358" i="32"/>
  <c r="O4349" i="32"/>
  <c r="O4350" i="32"/>
  <c r="O4356" i="32"/>
  <c r="O4357" i="32"/>
  <c r="O4351" i="32"/>
  <c r="O4353" i="32"/>
  <c r="O4348" i="32"/>
  <c r="O4347" i="32"/>
  <c r="O4339" i="32"/>
  <c r="O4340" i="32"/>
  <c r="O4345" i="32"/>
  <c r="O4346" i="32"/>
  <c r="O4344" i="32"/>
  <c r="O4342" i="32"/>
  <c r="O4343" i="32"/>
  <c r="O4341" i="32"/>
  <c r="O4338" i="32"/>
  <c r="O4337" i="32"/>
  <c r="O4324" i="32"/>
  <c r="O4322" i="32"/>
  <c r="O4323" i="32"/>
  <c r="O4321" i="32"/>
  <c r="O4325" i="32"/>
  <c r="O4327" i="32"/>
  <c r="O4336" i="32"/>
  <c r="O4334" i="32"/>
  <c r="O4335" i="32"/>
  <c r="O4318" i="32"/>
  <c r="O4315" i="32"/>
  <c r="O4316" i="32"/>
  <c r="O4314" i="32"/>
  <c r="O4317" i="32"/>
  <c r="O4326" i="32"/>
  <c r="O4320" i="32"/>
  <c r="O4319" i="32"/>
  <c r="O4328" i="32"/>
  <c r="O4333" i="32"/>
  <c r="O4332" i="32"/>
  <c r="O4329" i="32"/>
  <c r="O4330" i="32"/>
  <c r="O4331" i="32"/>
  <c r="O4305" i="32"/>
  <c r="O4304" i="32"/>
  <c r="O4309" i="32"/>
  <c r="O4310" i="32"/>
  <c r="O4300" i="32"/>
  <c r="O4311" i="32"/>
  <c r="O4307" i="32"/>
  <c r="O4299" i="32"/>
  <c r="O4303" i="32"/>
  <c r="O4298" i="32"/>
  <c r="O4301" i="32"/>
  <c r="O4302" i="32"/>
  <c r="O4308" i="32"/>
  <c r="O4312" i="32"/>
  <c r="O4313" i="32"/>
  <c r="O4306" i="32"/>
  <c r="O4293" i="32"/>
  <c r="O4292" i="32"/>
  <c r="O4290" i="32"/>
  <c r="O4286" i="32"/>
  <c r="O4297" i="32"/>
  <c r="O4287" i="32"/>
  <c r="O4294" i="32"/>
  <c r="O4296" i="32"/>
  <c r="O4295" i="32"/>
  <c r="O4285" i="32"/>
  <c r="O4291" i="32"/>
  <c r="O4288" i="32"/>
  <c r="O4289" i="32"/>
  <c r="O4284" i="32"/>
  <c r="O4280" i="32"/>
  <c r="O4281" i="32"/>
  <c r="O4276" i="32"/>
  <c r="O4275" i="32"/>
  <c r="O4283" i="32"/>
  <c r="O4282" i="32"/>
  <c r="O4278" i="32"/>
  <c r="O4277" i="32"/>
  <c r="O4279" i="32"/>
  <c r="O4272" i="32"/>
  <c r="O4274" i="32"/>
  <c r="O4273" i="32"/>
  <c r="O4270" i="32"/>
  <c r="O4271" i="32"/>
  <c r="O4269" i="32"/>
  <c r="O4268" i="32"/>
  <c r="O4267" i="32"/>
  <c r="O4265" i="32"/>
  <c r="O4266" i="32"/>
  <c r="O4264" i="32"/>
  <c r="O4263" i="32"/>
  <c r="O4262" i="32"/>
  <c r="O4259" i="32"/>
  <c r="O4261" i="32"/>
  <c r="O4260" i="32"/>
  <c r="O4258" i="32"/>
  <c r="O4257" i="32"/>
  <c r="O4256" i="32"/>
  <c r="O4255" i="32"/>
  <c r="O4254" i="32"/>
  <c r="O4247" i="32"/>
  <c r="O4240" i="32"/>
  <c r="O4238" i="32"/>
  <c r="O4236" i="32"/>
  <c r="O4237" i="32"/>
  <c r="O4242" i="32"/>
  <c r="O4243" i="32"/>
  <c r="O4241" i="32"/>
  <c r="O4244" i="32"/>
  <c r="O4248" i="32"/>
  <c r="O4246" i="32"/>
  <c r="O4245" i="32"/>
  <c r="O4249" i="32"/>
  <c r="O4250" i="32"/>
  <c r="O4251" i="32"/>
  <c r="O4239" i="32"/>
  <c r="O4253" i="32"/>
  <c r="O4252" i="32"/>
  <c r="O4234" i="32"/>
  <c r="O4235" i="32"/>
  <c r="O4232" i="32"/>
  <c r="O4233" i="32"/>
  <c r="O4231" i="32"/>
  <c r="O4229" i="32"/>
  <c r="O4230" i="32"/>
  <c r="O4227" i="32"/>
  <c r="O4228" i="32"/>
  <c r="O4226" i="32"/>
  <c r="O4223" i="32"/>
  <c r="O4225" i="32"/>
  <c r="O4224" i="32"/>
  <c r="O4215" i="32"/>
  <c r="O4221" i="32"/>
  <c r="O4219" i="32"/>
  <c r="O4216" i="32"/>
  <c r="O4222" i="32"/>
  <c r="O4220" i="32"/>
  <c r="O4217" i="32"/>
  <c r="O4218" i="32"/>
  <c r="O4205" i="32"/>
  <c r="O4200" i="32"/>
  <c r="O4201" i="32"/>
  <c r="O4204" i="32"/>
  <c r="O4199" i="32"/>
  <c r="O4208" i="32"/>
  <c r="O4203" i="32"/>
  <c r="O4202" i="32"/>
  <c r="O4206" i="32"/>
  <c r="O4213" i="32"/>
  <c r="O4211" i="32"/>
  <c r="O4207" i="32"/>
  <c r="O4214" i="32"/>
  <c r="O4212" i="32"/>
  <c r="O4209" i="32"/>
  <c r="O4210" i="32"/>
  <c r="O4198" i="32"/>
  <c r="O4197" i="32"/>
  <c r="O4196" i="32"/>
  <c r="O4195" i="32"/>
  <c r="O4191" i="32"/>
  <c r="O4192" i="32"/>
  <c r="O4193" i="32"/>
  <c r="O4190" i="32"/>
  <c r="O4194" i="32"/>
  <c r="O4186" i="32"/>
  <c r="O4182" i="32"/>
  <c r="O4173" i="32"/>
  <c r="O4179" i="32"/>
  <c r="O4183" i="32"/>
  <c r="O4180" i="32"/>
  <c r="O4181" i="32"/>
  <c r="O4178" i="32"/>
  <c r="O4176" i="32"/>
  <c r="O4175" i="32"/>
  <c r="O4177" i="32"/>
  <c r="O4174" i="32"/>
  <c r="O4188" i="32"/>
  <c r="O4187" i="32"/>
  <c r="O4189" i="32"/>
  <c r="O4185" i="32"/>
  <c r="O4184" i="32"/>
  <c r="O4172" i="32"/>
  <c r="O4171" i="32"/>
  <c r="O4170" i="32"/>
  <c r="O4169" i="32"/>
  <c r="O4168" i="32"/>
  <c r="O4161" i="32"/>
  <c r="O4160" i="32"/>
  <c r="O4165" i="32"/>
  <c r="O4164" i="32"/>
  <c r="O4163" i="32"/>
  <c r="O4162" i="32"/>
  <c r="O4167" i="32"/>
  <c r="O4166" i="32"/>
  <c r="O4157" i="32"/>
  <c r="O4156" i="32"/>
  <c r="O4155" i="32"/>
  <c r="O4154" i="32"/>
  <c r="O4159" i="32"/>
  <c r="O4158" i="32"/>
  <c r="O4150" i="32"/>
  <c r="O4143" i="32"/>
  <c r="O4145" i="32"/>
  <c r="O4144" i="32"/>
  <c r="O4146" i="32"/>
  <c r="O4149" i="32"/>
  <c r="O4147" i="32"/>
  <c r="O4148" i="32"/>
  <c r="O4153" i="32"/>
  <c r="O4151" i="32"/>
  <c r="O4152" i="32"/>
  <c r="O4142" i="32"/>
  <c r="O4141" i="32"/>
  <c r="O4140" i="32"/>
  <c r="O4135" i="32"/>
  <c r="O4136" i="32"/>
  <c r="O4139" i="32"/>
  <c r="O4138" i="32"/>
  <c r="O4137" i="32"/>
  <c r="O4133" i="32"/>
  <c r="O4134" i="32"/>
  <c r="O4132" i="32"/>
  <c r="O4131" i="32"/>
  <c r="O4128" i="32"/>
  <c r="O4129" i="32"/>
  <c r="O4130" i="32"/>
  <c r="O4124" i="32"/>
  <c r="O4125" i="32"/>
  <c r="O4126" i="32"/>
  <c r="O4127" i="32"/>
  <c r="O4116" i="32"/>
  <c r="O4115" i="32"/>
  <c r="O4110" i="32"/>
  <c r="O4113" i="32"/>
  <c r="O4106" i="32"/>
  <c r="O4107" i="32"/>
  <c r="O4108" i="32"/>
  <c r="O4117" i="32"/>
  <c r="O4121" i="32"/>
  <c r="O4120" i="32"/>
  <c r="O4102" i="32"/>
  <c r="O4103" i="32"/>
  <c r="O4123" i="32"/>
  <c r="O4105" i="32"/>
  <c r="O4118" i="32"/>
  <c r="O4101" i="32"/>
  <c r="O4104" i="32"/>
  <c r="O4109" i="32"/>
  <c r="O4111" i="32"/>
  <c r="O4112" i="32"/>
  <c r="O4114" i="32"/>
  <c r="O4122" i="32"/>
  <c r="O4119" i="32"/>
  <c r="O4100" i="32"/>
  <c r="O4099" i="32"/>
  <c r="O4088" i="32"/>
  <c r="O4090" i="32"/>
  <c r="O4089" i="32"/>
  <c r="O4071" i="32"/>
  <c r="O4073" i="32"/>
  <c r="O4072" i="32"/>
  <c r="O4092" i="32"/>
  <c r="O4074" i="32"/>
  <c r="O4087" i="32"/>
  <c r="O4079" i="32"/>
  <c r="O4080" i="32"/>
  <c r="O4078" i="32"/>
  <c r="O4093" i="32"/>
  <c r="O4094" i="32"/>
  <c r="O4095" i="32"/>
  <c r="O4096" i="32"/>
  <c r="O4098" i="32"/>
  <c r="O4097" i="32"/>
  <c r="O4091" i="32"/>
  <c r="O4086" i="32"/>
  <c r="O4085" i="32"/>
  <c r="O4075" i="32"/>
  <c r="O4076" i="32"/>
  <c r="O4077" i="32"/>
  <c r="O4083" i="32"/>
  <c r="O4084" i="32"/>
  <c r="O4081" i="32"/>
  <c r="O4082" i="32"/>
  <c r="O4055" i="32"/>
  <c r="O4054" i="32"/>
  <c r="O4062" i="32"/>
  <c r="O4060" i="32"/>
  <c r="O4061" i="32"/>
  <c r="O4052" i="32"/>
  <c r="O4053" i="32"/>
  <c r="O4051" i="32"/>
  <c r="O4059" i="32"/>
  <c r="O4066" i="32"/>
  <c r="O4070" i="32"/>
  <c r="O4067" i="32"/>
  <c r="O4063" i="32"/>
  <c r="O4068" i="32"/>
  <c r="O4056" i="32"/>
  <c r="O4069" i="32"/>
  <c r="O4058" i="32"/>
  <c r="O4064" i="32"/>
  <c r="O4065" i="32"/>
  <c r="O4057" i="32"/>
  <c r="O4050" i="32"/>
  <c r="O4049" i="32"/>
  <c r="O4047" i="32"/>
  <c r="O4048" i="32"/>
  <c r="O4046" i="32"/>
  <c r="O4042" i="32"/>
  <c r="O4043" i="32"/>
  <c r="O4044" i="32"/>
  <c r="O4041" i="32"/>
  <c r="O4045" i="32"/>
  <c r="O4037" i="32"/>
  <c r="O4040" i="32"/>
  <c r="O4038" i="32"/>
  <c r="O4039" i="32"/>
  <c r="O4036" i="32"/>
  <c r="O4035" i="32"/>
  <c r="O4033" i="32"/>
  <c r="O4034" i="32"/>
  <c r="O4032" i="32"/>
  <c r="O4030" i="32"/>
  <c r="O4022" i="32"/>
  <c r="O4019" i="32"/>
  <c r="O4027" i="32"/>
  <c r="O4008" i="32"/>
  <c r="O4007" i="32"/>
  <c r="O4025" i="32"/>
  <c r="O4010" i="32"/>
  <c r="O4026" i="32"/>
  <c r="O4031" i="32"/>
  <c r="O4029" i="32"/>
  <c r="O4012" i="32"/>
  <c r="O4011" i="32"/>
  <c r="O4028" i="32"/>
  <c r="O4017" i="32"/>
  <c r="O4016" i="32"/>
  <c r="O4018" i="32"/>
  <c r="O4009" i="32"/>
  <c r="O4015" i="32"/>
  <c r="O4013" i="32"/>
  <c r="O4014" i="32"/>
  <c r="O4023" i="32"/>
  <c r="O4024" i="32"/>
  <c r="O4021" i="32"/>
  <c r="O4020" i="32"/>
  <c r="O4003" i="32"/>
  <c r="O4001" i="32"/>
  <c r="O4004" i="32"/>
  <c r="O4002" i="32"/>
  <c r="O3986" i="32"/>
  <c r="O4005" i="32"/>
  <c r="O3983" i="32"/>
  <c r="O3984" i="32"/>
  <c r="O3987" i="32"/>
  <c r="O3980" i="32"/>
  <c r="O4000" i="32"/>
  <c r="O3990" i="32"/>
  <c r="O3989" i="32"/>
  <c r="O4006" i="32"/>
  <c r="O3999" i="32"/>
  <c r="O3998" i="32"/>
  <c r="O3997" i="32"/>
  <c r="O3996" i="32"/>
  <c r="O3995" i="32"/>
  <c r="O3994" i="32"/>
  <c r="O3993" i="32"/>
  <c r="O3992" i="32"/>
  <c r="O3991" i="32"/>
  <c r="O3985" i="32"/>
  <c r="O3988" i="32"/>
  <c r="O3981" i="32"/>
  <c r="O3982" i="32"/>
  <c r="O3971" i="32"/>
  <c r="O3970" i="32"/>
  <c r="O3972" i="32"/>
  <c r="O3978" i="32"/>
  <c r="O3976" i="32"/>
  <c r="O3973" i="32"/>
  <c r="O3979" i="32"/>
  <c r="O3977" i="32"/>
  <c r="O3974" i="32"/>
  <c r="O3975" i="32"/>
  <c r="O3958" i="32"/>
  <c r="O3967" i="32"/>
  <c r="O3966" i="32"/>
  <c r="O3957" i="32"/>
  <c r="O3963" i="32"/>
  <c r="O3964" i="32"/>
  <c r="O3969" i="32"/>
  <c r="O3965" i="32"/>
  <c r="O3961" i="32"/>
  <c r="O3962" i="32"/>
  <c r="O3959" i="32"/>
  <c r="O3960" i="32"/>
  <c r="O3968" i="32"/>
  <c r="O3956" i="32"/>
  <c r="O3953" i="32"/>
  <c r="O3955" i="32"/>
  <c r="O3954" i="32"/>
  <c r="O3948" i="32"/>
  <c r="O3952" i="32"/>
  <c r="O3946" i="32"/>
  <c r="O3951" i="32"/>
  <c r="O3949" i="32"/>
  <c r="O3950" i="32"/>
  <c r="O3947" i="32"/>
  <c r="O3945" i="32"/>
  <c r="O3943" i="32"/>
  <c r="O3944" i="32"/>
  <c r="O3941" i="32"/>
  <c r="O3942" i="32"/>
  <c r="O3940" i="32"/>
  <c r="O3936" i="32"/>
  <c r="O3929" i="32"/>
  <c r="O3923" i="32"/>
  <c r="O3926" i="32"/>
  <c r="O3927" i="32"/>
  <c r="O3919" i="32"/>
  <c r="O3918" i="32"/>
  <c r="O3933" i="32"/>
  <c r="O3928" i="32"/>
  <c r="O3930" i="32"/>
  <c r="O3931" i="32"/>
  <c r="O3924" i="32"/>
  <c r="O3921" i="32"/>
  <c r="O3922" i="32"/>
  <c r="O3925" i="32"/>
  <c r="O3920" i="32"/>
  <c r="O3932" i="32"/>
  <c r="O3938" i="32"/>
  <c r="O3937" i="32"/>
  <c r="O3939" i="32"/>
  <c r="O3935" i="32"/>
  <c r="O3934" i="32"/>
  <c r="O3917" i="32"/>
  <c r="O3916" i="32"/>
  <c r="O3915" i="32"/>
  <c r="O3914" i="32"/>
  <c r="O3913" i="32"/>
  <c r="O3912" i="32"/>
  <c r="O3911" i="32"/>
  <c r="O3909" i="32"/>
  <c r="O3910" i="32"/>
  <c r="O3904" i="32"/>
  <c r="O3902" i="32"/>
  <c r="O3901" i="32"/>
  <c r="O3903" i="32"/>
  <c r="O3905" i="32"/>
  <c r="O3908" i="32"/>
  <c r="O3906" i="32"/>
  <c r="O3907" i="32"/>
  <c r="O3900" i="32"/>
  <c r="O3899" i="32"/>
  <c r="O3898" i="32"/>
  <c r="O3896" i="32"/>
  <c r="O3895" i="32"/>
  <c r="O3897" i="32"/>
  <c r="O3894" i="32"/>
  <c r="O3893" i="32"/>
  <c r="O3890" i="32"/>
  <c r="O3891" i="32"/>
  <c r="O3892" i="32"/>
  <c r="O3883" i="32"/>
  <c r="O3882" i="32"/>
  <c r="O3881" i="32"/>
  <c r="O3889" i="32"/>
  <c r="O3886" i="32"/>
  <c r="O3885" i="32"/>
  <c r="O3888" i="32"/>
  <c r="O3884" i="32"/>
  <c r="O3887" i="32"/>
  <c r="O3873" i="32"/>
  <c r="O3872" i="32"/>
  <c r="O3874" i="32"/>
  <c r="O3879" i="32"/>
  <c r="O3878" i="32"/>
  <c r="O3877" i="32"/>
  <c r="O3876" i="32"/>
  <c r="O3875" i="32"/>
  <c r="O3880" i="32"/>
  <c r="O3871" i="32"/>
  <c r="O3869" i="32"/>
  <c r="O3868" i="32"/>
  <c r="O3866" i="32"/>
  <c r="O3870" i="32"/>
  <c r="O3867" i="32"/>
  <c r="O3862" i="32"/>
  <c r="O3861" i="32"/>
  <c r="O3864" i="32"/>
  <c r="O3865" i="32"/>
  <c r="O3863" i="32"/>
  <c r="O3860" i="32"/>
  <c r="O3859" i="32"/>
  <c r="O3857" i="32"/>
  <c r="O3858" i="32"/>
  <c r="O3850" i="32"/>
  <c r="O3849" i="32"/>
  <c r="O3848" i="32"/>
  <c r="O3851" i="32"/>
  <c r="O3855" i="32"/>
  <c r="O3854" i="32"/>
  <c r="O3853" i="32"/>
  <c r="O3852" i="32"/>
  <c r="O3856" i="32"/>
  <c r="O3847" i="32"/>
  <c r="O3846" i="32"/>
  <c r="O3843" i="32"/>
  <c r="O3842" i="32"/>
  <c r="O3836" i="32"/>
  <c r="O3841" i="32"/>
  <c r="O3845" i="32"/>
  <c r="O3839" i="32"/>
  <c r="O3838" i="32"/>
  <c r="O3837" i="32"/>
  <c r="O3840" i="32"/>
  <c r="O3844" i="32"/>
  <c r="O3834" i="32"/>
  <c r="O3833" i="32"/>
  <c r="O3835" i="32"/>
  <c r="O3830" i="32"/>
  <c r="O3831" i="32"/>
  <c r="O3832" i="32"/>
  <c r="O3829" i="32"/>
  <c r="O3828" i="32"/>
  <c r="O3827" i="32"/>
  <c r="O3825" i="32"/>
  <c r="O3826" i="32"/>
  <c r="O3824" i="32"/>
  <c r="O3823" i="32"/>
  <c r="O3822" i="32"/>
  <c r="O3821" i="32"/>
  <c r="O3817" i="32"/>
  <c r="O3820" i="32"/>
  <c r="O3819" i="32"/>
  <c r="O3818" i="32"/>
  <c r="O3816" i="32"/>
  <c r="O3815" i="32"/>
  <c r="O3814" i="32"/>
  <c r="O3813" i="32"/>
  <c r="O3812" i="32"/>
  <c r="O3811" i="32"/>
  <c r="O3809" i="32"/>
  <c r="O3810" i="32"/>
  <c r="O3808" i="32"/>
  <c r="O3806" i="32"/>
  <c r="O3807" i="32"/>
  <c r="O3805" i="32"/>
  <c r="O3804" i="32"/>
  <c r="O3799" i="32"/>
  <c r="O3794" i="32"/>
  <c r="O3795" i="32"/>
  <c r="O3803" i="32"/>
  <c r="O3802" i="32"/>
  <c r="O3801" i="32"/>
  <c r="O3796" i="32"/>
  <c r="O3800" i="32"/>
  <c r="O3797" i="32"/>
  <c r="O3793" i="32"/>
  <c r="O3798" i="32"/>
  <c r="O3792" i="32"/>
  <c r="O3791" i="32"/>
  <c r="O3790" i="32"/>
  <c r="O3789" i="32"/>
  <c r="O3781" i="32"/>
  <c r="O3787" i="32"/>
  <c r="O3782" i="32"/>
  <c r="O3783" i="32"/>
  <c r="O3786" i="32"/>
  <c r="O3784" i="32"/>
  <c r="O3788" i="32"/>
  <c r="O3785" i="32"/>
  <c r="O3776" i="32"/>
  <c r="O3775" i="32"/>
  <c r="O3778" i="32"/>
  <c r="O3777" i="32"/>
  <c r="O3779" i="32"/>
  <c r="O3780" i="32"/>
  <c r="O3770" i="32"/>
  <c r="O3767" i="32"/>
  <c r="O3768" i="32"/>
  <c r="O3771" i="32"/>
  <c r="O3772" i="32"/>
  <c r="O3773" i="32"/>
  <c r="O3769" i="32"/>
  <c r="O3774" i="32"/>
  <c r="O3761" i="32"/>
  <c r="O3760" i="32"/>
  <c r="O3764" i="32"/>
  <c r="O3762" i="32"/>
  <c r="O3763" i="32"/>
  <c r="O3766" i="32"/>
  <c r="O3765" i="32"/>
  <c r="O3757" i="32"/>
  <c r="O3759" i="32"/>
  <c r="O3750" i="32"/>
  <c r="O3756" i="32"/>
  <c r="O3753" i="32"/>
  <c r="O3751" i="32"/>
  <c r="O3752" i="32"/>
  <c r="O3755" i="32"/>
  <c r="O3758" i="32"/>
  <c r="O3754" i="32"/>
  <c r="O3744" i="32"/>
  <c r="O3746" i="32"/>
  <c r="O3745" i="32"/>
  <c r="O3748" i="32"/>
  <c r="O3747" i="32"/>
  <c r="O3749" i="32"/>
  <c r="O3741" i="32"/>
  <c r="O3743" i="32"/>
  <c r="O3742" i="32"/>
  <c r="O3740" i="32"/>
  <c r="O3738" i="32"/>
  <c r="O3737" i="32"/>
  <c r="O3735" i="32"/>
  <c r="O3739" i="32"/>
  <c r="O3736" i="32"/>
  <c r="O3731" i="32"/>
  <c r="O3730" i="32"/>
  <c r="O3733" i="32"/>
  <c r="O3734" i="32"/>
  <c r="O3732" i="32"/>
  <c r="O3729" i="32"/>
  <c r="O3728" i="32"/>
  <c r="O3727" i="32"/>
  <c r="O3726" i="32"/>
  <c r="O3719" i="32"/>
  <c r="O3718" i="32"/>
  <c r="O3720" i="32"/>
  <c r="O3721" i="32"/>
  <c r="O3722" i="32"/>
  <c r="O3725" i="32"/>
  <c r="O3723" i="32"/>
  <c r="O3724" i="32"/>
  <c r="O3717" i="32"/>
  <c r="O3711" i="32"/>
  <c r="O3710" i="32"/>
  <c r="O3712" i="32"/>
  <c r="O3714" i="32"/>
  <c r="O3715" i="32"/>
  <c r="O3716" i="32"/>
  <c r="O3713" i="32"/>
  <c r="O3709" i="32"/>
  <c r="O3700" i="32"/>
  <c r="O3708" i="32"/>
  <c r="O3701" i="32"/>
  <c r="O3702" i="32"/>
  <c r="O3705" i="32"/>
  <c r="O3704" i="32"/>
  <c r="O3703" i="32"/>
  <c r="O3706" i="32"/>
  <c r="O3707" i="32"/>
  <c r="O3690" i="32"/>
  <c r="O3689" i="32"/>
  <c r="O3699" i="32"/>
  <c r="O3697" i="32"/>
  <c r="O3698" i="32"/>
  <c r="O3696" i="32"/>
  <c r="O3692" i="32"/>
  <c r="O3693" i="32"/>
  <c r="O3691" i="32"/>
  <c r="O3695" i="32"/>
  <c r="O3694" i="32"/>
  <c r="O3685" i="32"/>
  <c r="O3687" i="32"/>
  <c r="O3686" i="32"/>
  <c r="O3688" i="32"/>
  <c r="O3684" i="32"/>
  <c r="O3680" i="32"/>
  <c r="O3661" i="32"/>
  <c r="O3667" i="32"/>
  <c r="O3670" i="32"/>
  <c r="O3671" i="32"/>
  <c r="O3663" i="32"/>
  <c r="O3662" i="32"/>
  <c r="O3677" i="32"/>
  <c r="O3673" i="32"/>
  <c r="O3674" i="32"/>
  <c r="O3675" i="32"/>
  <c r="O3668" i="32"/>
  <c r="O3665" i="32"/>
  <c r="O3666" i="32"/>
  <c r="O3669" i="32"/>
  <c r="O3664" i="32"/>
  <c r="O3676" i="32"/>
  <c r="O3682" i="32"/>
  <c r="O3672" i="32"/>
  <c r="O3681" i="32"/>
  <c r="O3683" i="32"/>
  <c r="O3679" i="32"/>
  <c r="O3678" i="32"/>
  <c r="O3659" i="32"/>
  <c r="O3660" i="32"/>
  <c r="O3658" i="32"/>
  <c r="O3656" i="32"/>
  <c r="O3657" i="32"/>
  <c r="O3655" i="32"/>
  <c r="O3652" i="32"/>
  <c r="O3654" i="32"/>
  <c r="O3653" i="32"/>
  <c r="O3651" i="32"/>
  <c r="O3650" i="32"/>
  <c r="O3649" i="32"/>
  <c r="O3648" i="32"/>
  <c r="O3647" i="32"/>
  <c r="O3645" i="32"/>
  <c r="O3646" i="32"/>
  <c r="O3644" i="32"/>
  <c r="O3643" i="32"/>
  <c r="O3638" i="32"/>
  <c r="O3637" i="32"/>
  <c r="O3640" i="32"/>
  <c r="O3642" i="32"/>
  <c r="O3635" i="32"/>
  <c r="O3641" i="32"/>
  <c r="O3636" i="32"/>
  <c r="O3639" i="32"/>
  <c r="O3633" i="32"/>
  <c r="O3634" i="32"/>
  <c r="O3630" i="32"/>
  <c r="O3629" i="32"/>
  <c r="O3631" i="32"/>
  <c r="O3632" i="32"/>
  <c r="O3628" i="32"/>
  <c r="O3627" i="32"/>
  <c r="O3612" i="32"/>
  <c r="O3626" i="32"/>
  <c r="O3625" i="32"/>
  <c r="O3624" i="32"/>
  <c r="O3616" i="32"/>
  <c r="O3620" i="32"/>
  <c r="O3619" i="32"/>
  <c r="O3614" i="32"/>
  <c r="O3611" i="32"/>
  <c r="O3610" i="32"/>
  <c r="O3609" i="32"/>
  <c r="O3621" i="32"/>
  <c r="O3608" i="32"/>
  <c r="O3622" i="32"/>
  <c r="O3623" i="32"/>
  <c r="O3615" i="32"/>
  <c r="O3613" i="32"/>
  <c r="O3618" i="32"/>
  <c r="O3617" i="32"/>
  <c r="O3604" i="32"/>
  <c r="O3603" i="32"/>
  <c r="O3605" i="32"/>
  <c r="O3607" i="32"/>
  <c r="O3606" i="32"/>
  <c r="O3602" i="32"/>
  <c r="O3601" i="32"/>
  <c r="O3600" i="32"/>
  <c r="O3599" i="32"/>
  <c r="O3598" i="32"/>
  <c r="O3594" i="32"/>
  <c r="O3592" i="32"/>
  <c r="O3593" i="32"/>
  <c r="O3597" i="32"/>
  <c r="O3596" i="32"/>
  <c r="O3595" i="32"/>
  <c r="O3589" i="32"/>
  <c r="O3588" i="32"/>
  <c r="O3591" i="32"/>
  <c r="O3590" i="32"/>
  <c r="O3587" i="32"/>
  <c r="O3586" i="32"/>
  <c r="O3585" i="32"/>
  <c r="O3584" i="32"/>
  <c r="O3583" i="32"/>
  <c r="O3581" i="32"/>
  <c r="O3582" i="32"/>
  <c r="O3579" i="32"/>
  <c r="O3580" i="32"/>
  <c r="O3578" i="32"/>
  <c r="O3577" i="32"/>
  <c r="O3576" i="32"/>
  <c r="O3574" i="32"/>
  <c r="O3575" i="32"/>
  <c r="O3573" i="32"/>
  <c r="O3572" i="32"/>
  <c r="O3571" i="32"/>
  <c r="O3570" i="32"/>
  <c r="O3569" i="32"/>
  <c r="O3568" i="32"/>
  <c r="O3567" i="32"/>
  <c r="O3566" i="32"/>
  <c r="O3559" i="32"/>
  <c r="O3554" i="32"/>
  <c r="O3555" i="32"/>
  <c r="O3556" i="32"/>
  <c r="O3557" i="32"/>
  <c r="O3565" i="32"/>
  <c r="O3558" i="32"/>
  <c r="O3562" i="32"/>
  <c r="O3563" i="32"/>
  <c r="O3561" i="32"/>
  <c r="O3560" i="32"/>
  <c r="O3564" i="32"/>
  <c r="O3550" i="32"/>
  <c r="O3546" i="32"/>
  <c r="O3547" i="32"/>
  <c r="O3551" i="32"/>
  <c r="O3553" i="32"/>
  <c r="O3552" i="32"/>
  <c r="O3548" i="32"/>
  <c r="O3549" i="32"/>
  <c r="O3544" i="32"/>
  <c r="O3536" i="32"/>
  <c r="O3542" i="32"/>
  <c r="O3539" i="32"/>
  <c r="O3545" i="32"/>
  <c r="O3543" i="32"/>
  <c r="O3541" i="32"/>
  <c r="O3537" i="32"/>
  <c r="O3538" i="32"/>
  <c r="O3540" i="32"/>
  <c r="O3535" i="32"/>
  <c r="O3523" i="32"/>
  <c r="O3530" i="32"/>
  <c r="O3526" i="32"/>
  <c r="O3527" i="32"/>
  <c r="O3525" i="32"/>
  <c r="O3524" i="32"/>
  <c r="O3531" i="32"/>
  <c r="O3529" i="32"/>
  <c r="O3534" i="32"/>
  <c r="O3528" i="32"/>
  <c r="O3532" i="32"/>
  <c r="O3533" i="32"/>
  <c r="O3517" i="32"/>
  <c r="O3515" i="32"/>
  <c r="O3512" i="32"/>
  <c r="O3509" i="32"/>
  <c r="O3510" i="32"/>
  <c r="O3513" i="32"/>
  <c r="O3508" i="32"/>
  <c r="O3516" i="32"/>
  <c r="O3521" i="32"/>
  <c r="O3514" i="32"/>
  <c r="O3520" i="32"/>
  <c r="O3522" i="32"/>
  <c r="O3519" i="32"/>
  <c r="O3518" i="32"/>
  <c r="O3511" i="32"/>
  <c r="O3460" i="32"/>
  <c r="O3447" i="32"/>
  <c r="O3483" i="32"/>
  <c r="O3507" i="32"/>
  <c r="O3482" i="32"/>
  <c r="O3468" i="32"/>
  <c r="O3469" i="32"/>
  <c r="O3505" i="32"/>
  <c r="O3504" i="32"/>
  <c r="O3479" i="32"/>
  <c r="O3470" i="32"/>
  <c r="O3484" i="32"/>
  <c r="O3449" i="32"/>
  <c r="O3487" i="32"/>
  <c r="O3452" i="32"/>
  <c r="O3464" i="32"/>
  <c r="O3463" i="32"/>
  <c r="O3454" i="32"/>
  <c r="O3459" i="32"/>
  <c r="O3496" i="32"/>
  <c r="O3491" i="32"/>
  <c r="O3492" i="32"/>
  <c r="O3495" i="32"/>
  <c r="O3497" i="32"/>
  <c r="O3493" i="32"/>
  <c r="O3494" i="32"/>
  <c r="O3481" i="32"/>
  <c r="O3489" i="32"/>
  <c r="O3488" i="32"/>
  <c r="O3456" i="32"/>
  <c r="O3445" i="32"/>
  <c r="O3486" i="32"/>
  <c r="O3490" i="32"/>
  <c r="O3439" i="32"/>
  <c r="O3501" i="32"/>
  <c r="O3441" i="32"/>
  <c r="O3440" i="32"/>
  <c r="O3502" i="32"/>
  <c r="O3451" i="32"/>
  <c r="O3465" i="32"/>
  <c r="O3453" i="32"/>
  <c r="O3461" i="32"/>
  <c r="O3455" i="32"/>
  <c r="O3500" i="32"/>
  <c r="O3503" i="32"/>
  <c r="O3444" i="32"/>
  <c r="O3506" i="32"/>
  <c r="O3462" i="32"/>
  <c r="O3477" i="32"/>
  <c r="O3478" i="32"/>
  <c r="O3485" i="32"/>
  <c r="O3476" i="32"/>
  <c r="O3457" i="32"/>
  <c r="O3458" i="32"/>
  <c r="O3448" i="32"/>
  <c r="O3450" i="32"/>
  <c r="O3475" i="32"/>
  <c r="O3499" i="32"/>
  <c r="O3498" i="32"/>
  <c r="O3474" i="32"/>
  <c r="O3467" i="32"/>
  <c r="O3466" i="32"/>
  <c r="O3443" i="32"/>
  <c r="O3446" i="32"/>
  <c r="O3473" i="32"/>
  <c r="O3471" i="32"/>
  <c r="O3472" i="32"/>
  <c r="O3480" i="32"/>
  <c r="O3442" i="32"/>
  <c r="O3438" i="32"/>
  <c r="O3436" i="32"/>
  <c r="O3437" i="32"/>
  <c r="O3435" i="32"/>
  <c r="O3427" i="32"/>
  <c r="O3429" i="32"/>
  <c r="O3428" i="32"/>
  <c r="O3432" i="32"/>
  <c r="O3420" i="32"/>
  <c r="O3423" i="32"/>
  <c r="O3424" i="32"/>
  <c r="O3426" i="32"/>
  <c r="O3425" i="32"/>
  <c r="O3421" i="32"/>
  <c r="O3418" i="32"/>
  <c r="O3419" i="32"/>
  <c r="O3422" i="32"/>
  <c r="O3417" i="32"/>
  <c r="O3433" i="32"/>
  <c r="O3434" i="32"/>
  <c r="O3431" i="32"/>
  <c r="O3430" i="32"/>
  <c r="O3411" i="32"/>
  <c r="O3410" i="32"/>
  <c r="O3412" i="32"/>
  <c r="O3407" i="32"/>
  <c r="O3416" i="32"/>
  <c r="O3414" i="32"/>
  <c r="O3408" i="32"/>
  <c r="O3415" i="32"/>
  <c r="O3409" i="32"/>
  <c r="O3413" i="32"/>
  <c r="O3406" i="32"/>
  <c r="O3405" i="32"/>
  <c r="O3398" i="32"/>
  <c r="O3396" i="32"/>
  <c r="O3395" i="32"/>
  <c r="O3397" i="32"/>
  <c r="O3393" i="32"/>
  <c r="O3403" i="32"/>
  <c r="O3402" i="32"/>
  <c r="O3404" i="32"/>
  <c r="O3401" i="32"/>
  <c r="O3394" i="32"/>
  <c r="O3399" i="32"/>
  <c r="O3400" i="32"/>
  <c r="O3392" i="32"/>
  <c r="O3391" i="32"/>
  <c r="O3389" i="32"/>
  <c r="O3388" i="32"/>
  <c r="O3390" i="32"/>
  <c r="O3376" i="32"/>
  <c r="O3384" i="32"/>
  <c r="O3369" i="32"/>
  <c r="O3380" i="32"/>
  <c r="O3385" i="32"/>
  <c r="O3372" i="32"/>
  <c r="O3371" i="32"/>
  <c r="O3378" i="32"/>
  <c r="O3373" i="32"/>
  <c r="O3370" i="32"/>
  <c r="O3377" i="32"/>
  <c r="O3386" i="32"/>
  <c r="O3375" i="32"/>
  <c r="O3387" i="32"/>
  <c r="O3379" i="32"/>
  <c r="O3383" i="32"/>
  <c r="O3382" i="32"/>
  <c r="O3381" i="32"/>
  <c r="O3374" i="32"/>
  <c r="O3362" i="32"/>
  <c r="O3358" i="32"/>
  <c r="O3360" i="32"/>
  <c r="O3359" i="32"/>
  <c r="O3361" i="32"/>
  <c r="O3357" i="32"/>
  <c r="O3368" i="32"/>
  <c r="O3367" i="32"/>
  <c r="O3366" i="32"/>
  <c r="O3365" i="32"/>
  <c r="O3364" i="32"/>
  <c r="O3363" i="32"/>
  <c r="O3356" i="32"/>
  <c r="O3355" i="32"/>
  <c r="O3343" i="32"/>
  <c r="O3349" i="32"/>
  <c r="O3344" i="32"/>
  <c r="O3345" i="32"/>
  <c r="O3352" i="32"/>
  <c r="O3354" i="32"/>
  <c r="O3353" i="32"/>
  <c r="O3338" i="32"/>
  <c r="O3346" i="32"/>
  <c r="O3337" i="32"/>
  <c r="O3339" i="32"/>
  <c r="O3342" i="32"/>
  <c r="O3350" i="32"/>
  <c r="O3348" i="32"/>
  <c r="O3336" i="32"/>
  <c r="O3341" i="32"/>
  <c r="O3340" i="32"/>
  <c r="O3351" i="32"/>
  <c r="O3347" i="32"/>
  <c r="O3332" i="32"/>
  <c r="O3322" i="32"/>
  <c r="O3324" i="32"/>
  <c r="O3323" i="32"/>
  <c r="O3320" i="32"/>
  <c r="O3321" i="32"/>
  <c r="O3330" i="32"/>
  <c r="O3335" i="32"/>
  <c r="O3334" i="32"/>
  <c r="O3333" i="32"/>
  <c r="O3327" i="32"/>
  <c r="O3328" i="32"/>
  <c r="O3326" i="32"/>
  <c r="O3329" i="32"/>
  <c r="O3331" i="32"/>
  <c r="O3325" i="32"/>
  <c r="O3313" i="32"/>
  <c r="O3312" i="32"/>
  <c r="O3317" i="32"/>
  <c r="O3314" i="32"/>
  <c r="O3315" i="32"/>
  <c r="O3316" i="32"/>
  <c r="O3318" i="32"/>
  <c r="O3319" i="32"/>
  <c r="O3311" i="32"/>
  <c r="O3308" i="32"/>
  <c r="O3301" i="32"/>
  <c r="O3310" i="32"/>
  <c r="O3304" i="32"/>
  <c r="O3300" i="32"/>
  <c r="O3298" i="32"/>
  <c r="O3306" i="32"/>
  <c r="O3307" i="32"/>
  <c r="O3309" i="32"/>
  <c r="O3305" i="32"/>
  <c r="O3303" i="32"/>
  <c r="O3302" i="32"/>
  <c r="O3299" i="32"/>
  <c r="O3296" i="32"/>
  <c r="O3297" i="32"/>
  <c r="O3280" i="32"/>
  <c r="O3281" i="32"/>
  <c r="O3285" i="32"/>
  <c r="O3292" i="32"/>
  <c r="O3294" i="32"/>
  <c r="O3284" i="32"/>
  <c r="O3295" i="32"/>
  <c r="O3289" i="32"/>
  <c r="O3287" i="32"/>
  <c r="O3290" i="32"/>
  <c r="O3288" i="32"/>
  <c r="O3291" i="32"/>
  <c r="O3293" i="32"/>
  <c r="O3286" i="32"/>
  <c r="O3282" i="32"/>
  <c r="O3283" i="32"/>
  <c r="O3278" i="32"/>
  <c r="O3279" i="32"/>
  <c r="O3276" i="32"/>
  <c r="O3275" i="32"/>
  <c r="O3277" i="32"/>
  <c r="O3273" i="32"/>
  <c r="O3274" i="32"/>
  <c r="O3272" i="32"/>
  <c r="O3271" i="32"/>
  <c r="O3268" i="32"/>
  <c r="O3267" i="32"/>
  <c r="O3270" i="32"/>
  <c r="O3269" i="32"/>
  <c r="O3263" i="32"/>
  <c r="O3266" i="32"/>
  <c r="O3264" i="32"/>
  <c r="O3265" i="32"/>
  <c r="O3261" i="32"/>
  <c r="O3262" i="32"/>
  <c r="O3260" i="32"/>
  <c r="O3259" i="32"/>
  <c r="O3258" i="32"/>
  <c r="O3256" i="32"/>
  <c r="O3255" i="32"/>
  <c r="O3257" i="32"/>
  <c r="O3254" i="32"/>
  <c r="O3249" i="32"/>
  <c r="O3248" i="32"/>
  <c r="O3250" i="32"/>
  <c r="O3247" i="32"/>
  <c r="O3252" i="32"/>
  <c r="O3251" i="32"/>
  <c r="O3253" i="32"/>
  <c r="O3246" i="32"/>
  <c r="O3240" i="32"/>
  <c r="O3239" i="32"/>
  <c r="O3242" i="32"/>
  <c r="O3244" i="32"/>
  <c r="O3241" i="32"/>
  <c r="O3243" i="32"/>
  <c r="O3245" i="32"/>
  <c r="O3227" i="32"/>
  <c r="O3226" i="32"/>
  <c r="O3225" i="32"/>
  <c r="O3228" i="32"/>
  <c r="O3224" i="32"/>
  <c r="O3234" i="32"/>
  <c r="O3229" i="32"/>
  <c r="O3233" i="32"/>
  <c r="O3235" i="32"/>
  <c r="O3238" i="32"/>
  <c r="O3237" i="32"/>
  <c r="O3231" i="32"/>
  <c r="O3230" i="32"/>
  <c r="O3232" i="32"/>
  <c r="O3236" i="32"/>
  <c r="O3222" i="32"/>
  <c r="O3223" i="32"/>
  <c r="O3221" i="32"/>
  <c r="O3220" i="32"/>
  <c r="O3218" i="32"/>
  <c r="O3219" i="32"/>
  <c r="O3217" i="32"/>
  <c r="O3216" i="32"/>
  <c r="O3205" i="32"/>
  <c r="O3215" i="32"/>
  <c r="O3204" i="32"/>
  <c r="O3207" i="32"/>
  <c r="O3206" i="32"/>
  <c r="O3212" i="32"/>
  <c r="O3211" i="32"/>
  <c r="O3214" i="32"/>
  <c r="O3210" i="32"/>
  <c r="O3209" i="32"/>
  <c r="O3208" i="32"/>
  <c r="O3213" i="32"/>
  <c r="O3203" i="32"/>
  <c r="O3201" i="32"/>
  <c r="O3202" i="32"/>
  <c r="O3200" i="32"/>
  <c r="O3196" i="32"/>
  <c r="O3199" i="32"/>
  <c r="O3194" i="32"/>
  <c r="O3193" i="32"/>
  <c r="O3197" i="32"/>
  <c r="O3198" i="32"/>
  <c r="O3195" i="32"/>
  <c r="O3192" i="32"/>
  <c r="O3191" i="32"/>
  <c r="O3189" i="32"/>
  <c r="O3187" i="32"/>
  <c r="O3190" i="32"/>
  <c r="O3188" i="32"/>
  <c r="O3186" i="32"/>
  <c r="O3185" i="32"/>
  <c r="O3184" i="32"/>
  <c r="O3183" i="32"/>
  <c r="O3182" i="32"/>
  <c r="O3181" i="32"/>
  <c r="O3180" i="32"/>
  <c r="O3179" i="32"/>
  <c r="O3178" i="32"/>
  <c r="O3170" i="32"/>
  <c r="O3169" i="32"/>
  <c r="O3171" i="32"/>
  <c r="O3175" i="32"/>
  <c r="O3173" i="32"/>
  <c r="O3172" i="32"/>
  <c r="O3177" i="32"/>
  <c r="O3174" i="32"/>
  <c r="O3176" i="32"/>
  <c r="O3157" i="32"/>
  <c r="O3151" i="32"/>
  <c r="O3154" i="32"/>
  <c r="O3155" i="32"/>
  <c r="O3146" i="32"/>
  <c r="O3145" i="32"/>
  <c r="O3161" i="32"/>
  <c r="O3167" i="32"/>
  <c r="O3168" i="32"/>
  <c r="O3153" i="32"/>
  <c r="O3163" i="32"/>
  <c r="O3158" i="32"/>
  <c r="O3156" i="32"/>
  <c r="O3152" i="32"/>
  <c r="O3162" i="32"/>
  <c r="O3164" i="32"/>
  <c r="O3147" i="32"/>
  <c r="O3160" i="32"/>
  <c r="O3159" i="32"/>
  <c r="O3148" i="32"/>
  <c r="O3149" i="32"/>
  <c r="O3166" i="32"/>
  <c r="O3165" i="32"/>
  <c r="O3150" i="32"/>
  <c r="O3144" i="32"/>
  <c r="O3143" i="32"/>
  <c r="O3142" i="32"/>
  <c r="O3140" i="32"/>
  <c r="O3139" i="32"/>
  <c r="O3141" i="32"/>
  <c r="O3138" i="32"/>
  <c r="O3134" i="32"/>
  <c r="O3137" i="32"/>
  <c r="O3136" i="32"/>
  <c r="O3135" i="32"/>
  <c r="O3133" i="32"/>
  <c r="O3132" i="32"/>
  <c r="O3128" i="32"/>
  <c r="O3131" i="32"/>
  <c r="O3129" i="32"/>
  <c r="O3130" i="32"/>
  <c r="O3118" i="32"/>
  <c r="O3117" i="32"/>
  <c r="O3127" i="32"/>
  <c r="O3124" i="32"/>
  <c r="O3121" i="32"/>
  <c r="O3120" i="32"/>
  <c r="O3125" i="32"/>
  <c r="O3123" i="32"/>
  <c r="O3122" i="32"/>
  <c r="O3126" i="32"/>
  <c r="O3119" i="32"/>
  <c r="O3113" i="32"/>
  <c r="O3115" i="32"/>
  <c r="O3116" i="32"/>
  <c r="O3114" i="32"/>
  <c r="O3111" i="32"/>
  <c r="O3112" i="32"/>
  <c r="O3110" i="32"/>
  <c r="O3101" i="32"/>
  <c r="O3107" i="32"/>
  <c r="O3106" i="32"/>
  <c r="O3100" i="32"/>
  <c r="O3103" i="32"/>
  <c r="O3108" i="32"/>
  <c r="O3109" i="32"/>
  <c r="O3102" i="32"/>
  <c r="O3105" i="32"/>
  <c r="O3104" i="32"/>
  <c r="O3099" i="32"/>
  <c r="O3098" i="32"/>
  <c r="O3091" i="32"/>
  <c r="O3087" i="32"/>
  <c r="O3094" i="32"/>
  <c r="O3088" i="32"/>
  <c r="O3089" i="32"/>
  <c r="O3086" i="32"/>
  <c r="O3085" i="32"/>
  <c r="O3095" i="32"/>
  <c r="O3092" i="32"/>
  <c r="O3093" i="32"/>
  <c r="O3097" i="32"/>
  <c r="O3090" i="32"/>
  <c r="O3096" i="32"/>
  <c r="O3077" i="32"/>
  <c r="O3079" i="32"/>
  <c r="O3080" i="32"/>
  <c r="O3082" i="32"/>
  <c r="O3083" i="32"/>
  <c r="O3076" i="32"/>
  <c r="O3074" i="32"/>
  <c r="O3081" i="32"/>
  <c r="O3075" i="32"/>
  <c r="O3078" i="32"/>
  <c r="O3084" i="32"/>
  <c r="O3071" i="32"/>
  <c r="O3072" i="32"/>
  <c r="O3069" i="32"/>
  <c r="O3073" i="32"/>
  <c r="O3070" i="32"/>
  <c r="O3063" i="32"/>
  <c r="O3068" i="32"/>
  <c r="O3064" i="32"/>
  <c r="O3062" i="32"/>
  <c r="O3066" i="32"/>
  <c r="O3061" i="32"/>
  <c r="O3060" i="32"/>
  <c r="O3067" i="32"/>
  <c r="O3065" i="32"/>
  <c r="O3059" i="32"/>
  <c r="O3048" i="32"/>
  <c r="O3049" i="32"/>
  <c r="O3046" i="32"/>
  <c r="O3044" i="32"/>
  <c r="O3057" i="32"/>
  <c r="O3053" i="32"/>
  <c r="O3050" i="32"/>
  <c r="O3047" i="32"/>
  <c r="O3045" i="32"/>
  <c r="O3051" i="32"/>
  <c r="O3055" i="32"/>
  <c r="O3056" i="32"/>
  <c r="O3052" i="32"/>
  <c r="O3058" i="32"/>
  <c r="O3054" i="32"/>
  <c r="O3039" i="32"/>
  <c r="O3036" i="32"/>
  <c r="O3033" i="32"/>
  <c r="O3031" i="32"/>
  <c r="O3032" i="32"/>
  <c r="O3034" i="32"/>
  <c r="O3030" i="32"/>
  <c r="O3038" i="32"/>
  <c r="O3037" i="32"/>
  <c r="O3042" i="32"/>
  <c r="O3035" i="32"/>
  <c r="O3043" i="32"/>
  <c r="O3041" i="32"/>
  <c r="O3040" i="32"/>
  <c r="O3029" i="32"/>
  <c r="O3027" i="32"/>
  <c r="O3028" i="32"/>
  <c r="O3026" i="32"/>
  <c r="O3025" i="32"/>
  <c r="O3024" i="32"/>
  <c r="O3017" i="32"/>
  <c r="O3022" i="32"/>
  <c r="O3023" i="32"/>
  <c r="O3020" i="32"/>
  <c r="O3019" i="32"/>
  <c r="O3021" i="32"/>
  <c r="O3018" i="32"/>
  <c r="O3001" i="32"/>
  <c r="O3003" i="32"/>
  <c r="O3006" i="32"/>
  <c r="O3004" i="32"/>
  <c r="O3005" i="32"/>
  <c r="O3007" i="32"/>
  <c r="O3008" i="32"/>
  <c r="O3010" i="32"/>
  <c r="O3009" i="32"/>
  <c r="O3011" i="32"/>
  <c r="O3002" i="32"/>
  <c r="O3012" i="32"/>
  <c r="O3013" i="32"/>
  <c r="O3015" i="32"/>
  <c r="O3014" i="32"/>
  <c r="O3016" i="32"/>
  <c r="O3000" i="32"/>
  <c r="O2987" i="32"/>
  <c r="O2986" i="32"/>
  <c r="O2988" i="32"/>
  <c r="O2992" i="32"/>
  <c r="O2991" i="32"/>
  <c r="O2997" i="32"/>
  <c r="O2989" i="32"/>
  <c r="O2999" i="32"/>
  <c r="O2996" i="32"/>
  <c r="O2995" i="32"/>
  <c r="O2993" i="32"/>
  <c r="O2990" i="32"/>
  <c r="O2998" i="32"/>
  <c r="O2994" i="32"/>
  <c r="O2985" i="32"/>
  <c r="O2983" i="32"/>
  <c r="O2979" i="32"/>
  <c r="O2982" i="32"/>
  <c r="O2978" i="32"/>
  <c r="O2977" i="32"/>
  <c r="O2984" i="32"/>
  <c r="O2980" i="32"/>
  <c r="O2981" i="32"/>
  <c r="O2975" i="32"/>
  <c r="O2976" i="32"/>
  <c r="O2974" i="32"/>
  <c r="O2973" i="32"/>
  <c r="O2971" i="32"/>
  <c r="O2972" i="32"/>
  <c r="O2965" i="32"/>
  <c r="O2967" i="32"/>
  <c r="O2966" i="32"/>
  <c r="O2968" i="32"/>
  <c r="O2970" i="32"/>
  <c r="O2969" i="32"/>
  <c r="O2962" i="32"/>
  <c r="O2964" i="32"/>
  <c r="O2963" i="32"/>
  <c r="O2959" i="32"/>
  <c r="O2961" i="32"/>
  <c r="O2960" i="32"/>
  <c r="O2956" i="32"/>
  <c r="O2958" i="32"/>
  <c r="O2957" i="32"/>
  <c r="O2953" i="32"/>
  <c r="O2955" i="32"/>
  <c r="O2954" i="32"/>
  <c r="O2950" i="32"/>
  <c r="O2952" i="32"/>
  <c r="O2951" i="32"/>
  <c r="O2947" i="32"/>
  <c r="O2949" i="32"/>
  <c r="O2948" i="32"/>
  <c r="O2946" i="32"/>
  <c r="O2938" i="32"/>
  <c r="O2942" i="32"/>
  <c r="O2940" i="32"/>
  <c r="O2941" i="32"/>
  <c r="O2945" i="32"/>
  <c r="O2943" i="32"/>
  <c r="O2944" i="32"/>
  <c r="O2939" i="32"/>
  <c r="O2937" i="32"/>
  <c r="O2936" i="32"/>
  <c r="O2932" i="32"/>
  <c r="O2934" i="32"/>
  <c r="O2931" i="32"/>
  <c r="O2933" i="32"/>
  <c r="O2935" i="32"/>
  <c r="O2918" i="32"/>
  <c r="O2923" i="32"/>
  <c r="O2928" i="32"/>
  <c r="O2916" i="32"/>
  <c r="O2930" i="32"/>
  <c r="O2917" i="32"/>
  <c r="O2921" i="32"/>
  <c r="O2922" i="32"/>
  <c r="O2919" i="32"/>
  <c r="O2920" i="32"/>
  <c r="O2927" i="32"/>
  <c r="O2926" i="32"/>
  <c r="O2929" i="32"/>
  <c r="O2924" i="32"/>
  <c r="O2925" i="32"/>
  <c r="O2913" i="32"/>
  <c r="O2912" i="32"/>
  <c r="O2915" i="32"/>
  <c r="O2914" i="32"/>
  <c r="O2911" i="32"/>
  <c r="O2910" i="32"/>
  <c r="O2908" i="32"/>
  <c r="O2909" i="32"/>
  <c r="O2907" i="32"/>
  <c r="O2904" i="32"/>
  <c r="O2903" i="32"/>
  <c r="O2906" i="32"/>
  <c r="O2905" i="32"/>
  <c r="O2902" i="32"/>
  <c r="O2893" i="32"/>
  <c r="O2898" i="32"/>
  <c r="O2900" i="32"/>
  <c r="O2896" i="32"/>
  <c r="O2895" i="32"/>
  <c r="O2899" i="32"/>
  <c r="O2901" i="32"/>
  <c r="O2897" i="32"/>
  <c r="O2894" i="32"/>
  <c r="O2891" i="32"/>
  <c r="O2892" i="32"/>
  <c r="O2889" i="32"/>
  <c r="O2890" i="32"/>
  <c r="O2887" i="32"/>
  <c r="O2886" i="32"/>
  <c r="O2888" i="32"/>
  <c r="O2885" i="32"/>
  <c r="O2884" i="32"/>
  <c r="O2883" i="32"/>
  <c r="O2882" i="32"/>
  <c r="O2880" i="32"/>
  <c r="O2881" i="32"/>
  <c r="O2873" i="32"/>
  <c r="O2874" i="32"/>
  <c r="O2877" i="32"/>
  <c r="O2876" i="32"/>
  <c r="O2875" i="32"/>
  <c r="O2878" i="32"/>
  <c r="O2879" i="32"/>
  <c r="O2867" i="32"/>
  <c r="O2868" i="32"/>
  <c r="O2866" i="32"/>
  <c r="O2869" i="32"/>
  <c r="O2872" i="32"/>
  <c r="O2871" i="32"/>
  <c r="O2870" i="32"/>
  <c r="O2865" i="32"/>
  <c r="O2863" i="32"/>
  <c r="O2864" i="32"/>
  <c r="O2860" i="32"/>
  <c r="O2862" i="32"/>
  <c r="O2861" i="32"/>
  <c r="O2856" i="32"/>
  <c r="O2857" i="32"/>
  <c r="O2859" i="32"/>
  <c r="O2858" i="32"/>
  <c r="O2855" i="32"/>
  <c r="O2854" i="32"/>
  <c r="O2850" i="32"/>
  <c r="O2849" i="32"/>
  <c r="O2852" i="32"/>
  <c r="O2851" i="32"/>
  <c r="O2848" i="32"/>
  <c r="O2846" i="32"/>
  <c r="O2845" i="32"/>
  <c r="O2847" i="32"/>
  <c r="O2844" i="32"/>
  <c r="O2853" i="32"/>
  <c r="O2843" i="32"/>
  <c r="O2840" i="32"/>
  <c r="O2839" i="32"/>
  <c r="O2842" i="32"/>
  <c r="O2841" i="32"/>
  <c r="O2838" i="32"/>
  <c r="O2836" i="32"/>
  <c r="O2834" i="32"/>
  <c r="O2837" i="32"/>
  <c r="O2833" i="32"/>
  <c r="O2835" i="32"/>
  <c r="O2831" i="32"/>
  <c r="O2832" i="32"/>
  <c r="O2827" i="32"/>
  <c r="O2818" i="32"/>
  <c r="O2806" i="32"/>
  <c r="O2813" i="32"/>
  <c r="O2817" i="32"/>
  <c r="O2809" i="32"/>
  <c r="O2810" i="32"/>
  <c r="O2802" i="32"/>
  <c r="O2801" i="32"/>
  <c r="O2820" i="32"/>
  <c r="O2814" i="32"/>
  <c r="O2815" i="32"/>
  <c r="O2823" i="32"/>
  <c r="O2826" i="32"/>
  <c r="O2811" i="32"/>
  <c r="O2821" i="32"/>
  <c r="O2822" i="32"/>
  <c r="O2816" i="32"/>
  <c r="O2807" i="32"/>
  <c r="O2804" i="32"/>
  <c r="O2805" i="32"/>
  <c r="O2808" i="32"/>
  <c r="O2803" i="32"/>
  <c r="O2819" i="32"/>
  <c r="O2829" i="32"/>
  <c r="O2812" i="32"/>
  <c r="O2828" i="32"/>
  <c r="O2830" i="32"/>
  <c r="O2825" i="32"/>
  <c r="O2824" i="32"/>
  <c r="O2798" i="32"/>
  <c r="O2800" i="32"/>
  <c r="O2799" i="32"/>
  <c r="O2797" i="32"/>
  <c r="O2796" i="32"/>
  <c r="O2791" i="32"/>
  <c r="O2787" i="32"/>
  <c r="O2789" i="32"/>
  <c r="O2794" i="32"/>
  <c r="O2795" i="32"/>
  <c r="O2783" i="32"/>
  <c r="O2790" i="32"/>
  <c r="O2792" i="32"/>
  <c r="O2781" i="32"/>
  <c r="O2782" i="32"/>
  <c r="O2785" i="32"/>
  <c r="O2786" i="32"/>
  <c r="O2793" i="32"/>
  <c r="O2788" i="32"/>
  <c r="O2784" i="32"/>
  <c r="O2780" i="32"/>
  <c r="O2779" i="32"/>
  <c r="O2776" i="32"/>
  <c r="O2772" i="32"/>
  <c r="O2775" i="32"/>
  <c r="O2773" i="32"/>
  <c r="O2778" i="32"/>
  <c r="O2777" i="32"/>
  <c r="O2774" i="32"/>
  <c r="O2771" i="32"/>
  <c r="O2770" i="32"/>
  <c r="O2768" i="32"/>
  <c r="O2769" i="32"/>
  <c r="O2762" i="32"/>
  <c r="O2761" i="32"/>
  <c r="O2763" i="32"/>
  <c r="O2764" i="32"/>
  <c r="O2766" i="32"/>
  <c r="O2767" i="32"/>
  <c r="O2765" i="32"/>
  <c r="O2760" i="32"/>
  <c r="O2753" i="32"/>
  <c r="O2752" i="32"/>
  <c r="O2754" i="32"/>
  <c r="O2755" i="32"/>
  <c r="O2758" i="32"/>
  <c r="O2759" i="32"/>
  <c r="O2757" i="32"/>
  <c r="O2756" i="32"/>
  <c r="O2751" i="32"/>
  <c r="O2743" i="32"/>
  <c r="O2745" i="32"/>
  <c r="O2744" i="32"/>
  <c r="O2747" i="32"/>
  <c r="O2749" i="32"/>
  <c r="O2750" i="32"/>
  <c r="O2746" i="32"/>
  <c r="O2748" i="32"/>
  <c r="O2742" i="32"/>
  <c r="O2729" i="32"/>
  <c r="O2731" i="32"/>
  <c r="O2730" i="32"/>
  <c r="O2733" i="32"/>
  <c r="O2738" i="32"/>
  <c r="O2732" i="32"/>
  <c r="O2734" i="32"/>
  <c r="O2735" i="32"/>
  <c r="O2737" i="32"/>
  <c r="O2740" i="32"/>
  <c r="O2741" i="32"/>
  <c r="O2736" i="32"/>
  <c r="O2739" i="32"/>
  <c r="O2716" i="32"/>
  <c r="O2712" i="32"/>
  <c r="O2711" i="32"/>
  <c r="O2714" i="32"/>
  <c r="O2713" i="32"/>
  <c r="O2710" i="32"/>
  <c r="O2718" i="32"/>
  <c r="O2715" i="32"/>
  <c r="O2722" i="32"/>
  <c r="O2721" i="32"/>
  <c r="O2720" i="32"/>
  <c r="O2723" i="32"/>
  <c r="O2724" i="32"/>
  <c r="O2717" i="32"/>
  <c r="O2725" i="32"/>
  <c r="O2726" i="32"/>
  <c r="O2727" i="32"/>
  <c r="O2728" i="32"/>
  <c r="O2719" i="32"/>
  <c r="O2708" i="32"/>
  <c r="O2709" i="32"/>
  <c r="O2690" i="32"/>
  <c r="O2681" i="32"/>
  <c r="O2680" i="32"/>
  <c r="O2696" i="32"/>
  <c r="O2682" i="32"/>
  <c r="O2695" i="32"/>
  <c r="O2700" i="32"/>
  <c r="O2706" i="32"/>
  <c r="O2687" i="32"/>
  <c r="O2686" i="32"/>
  <c r="O2703" i="32"/>
  <c r="O2704" i="32"/>
  <c r="O2702" i="32"/>
  <c r="O2693" i="32"/>
  <c r="O2698" i="32"/>
  <c r="O2701" i="32"/>
  <c r="O2692" i="32"/>
  <c r="O2685" i="32"/>
  <c r="O2684" i="32"/>
  <c r="O2689" i="32"/>
  <c r="O2697" i="32"/>
  <c r="O2705" i="32"/>
  <c r="O2694" i="32"/>
  <c r="O2691" i="32"/>
  <c r="O2707" i="32"/>
  <c r="O2683" i="32"/>
  <c r="O2688" i="32"/>
  <c r="O2699" i="32"/>
  <c r="O2678" i="32"/>
  <c r="O2679" i="32"/>
  <c r="O2677" i="32"/>
  <c r="O2675" i="32"/>
  <c r="O2674" i="32"/>
  <c r="O2676" i="32"/>
  <c r="O2672" i="32"/>
  <c r="O2670" i="32"/>
  <c r="O2668" i="32"/>
  <c r="O2671" i="32"/>
  <c r="O2669" i="32"/>
  <c r="O2667" i="32"/>
  <c r="O2673" i="32"/>
  <c r="O2660" i="32"/>
  <c r="O2662" i="32"/>
  <c r="O2665" i="32"/>
  <c r="O2661" i="32"/>
  <c r="O2659" i="32"/>
  <c r="O2663" i="32"/>
  <c r="O2666" i="32"/>
  <c r="O2664" i="32"/>
  <c r="O2656" i="32"/>
  <c r="O2657" i="32"/>
  <c r="O2658" i="32"/>
  <c r="O2648" i="32"/>
  <c r="O2649" i="32"/>
  <c r="O2653" i="32"/>
  <c r="O2654" i="32"/>
  <c r="O2650" i="32"/>
  <c r="O2655" i="32"/>
  <c r="O2652" i="32"/>
  <c r="O2651" i="32"/>
  <c r="O2647" i="32"/>
  <c r="O2641" i="32"/>
  <c r="O2643" i="32"/>
  <c r="O2642" i="32"/>
  <c r="O2644" i="32"/>
  <c r="O2645" i="32"/>
  <c r="O2646" i="32"/>
  <c r="O2640" i="32"/>
  <c r="O2638" i="32"/>
  <c r="O2637" i="32"/>
  <c r="O2639" i="32"/>
  <c r="O2636" i="32"/>
  <c r="O2635" i="32"/>
  <c r="O2634" i="32"/>
  <c r="O2632" i="32"/>
  <c r="O2633" i="32"/>
  <c r="O2631" i="32"/>
  <c r="O2629" i="32"/>
  <c r="O2630" i="32"/>
  <c r="O2628" i="32"/>
  <c r="O2627" i="32"/>
  <c r="O2623" i="32"/>
  <c r="O2621" i="32"/>
  <c r="O2624" i="32"/>
  <c r="O2615" i="32"/>
  <c r="O2617" i="32"/>
  <c r="O2616" i="32"/>
  <c r="O2614" i="32"/>
  <c r="O2620" i="32"/>
  <c r="O2625" i="32"/>
  <c r="O2626" i="32"/>
  <c r="O2618" i="32"/>
  <c r="O2622" i="32"/>
  <c r="O2619" i="32"/>
  <c r="O2613" i="32"/>
  <c r="O2611" i="32"/>
  <c r="O2612" i="32"/>
  <c r="O2608" i="32"/>
  <c r="O2609" i="32"/>
  <c r="O2610" i="32"/>
  <c r="O2606" i="32"/>
  <c r="O2607" i="32"/>
  <c r="O2604" i="32"/>
  <c r="O2605" i="32"/>
  <c r="O2603" i="32"/>
  <c r="O2601" i="32"/>
  <c r="O2600" i="32"/>
  <c r="O2599" i="32"/>
  <c r="O2602" i="32"/>
  <c r="O2592" i="32"/>
  <c r="O2579" i="32"/>
  <c r="O2578" i="32"/>
  <c r="O2593" i="32"/>
  <c r="O2582" i="32"/>
  <c r="O2576" i="32"/>
  <c r="O2577" i="32"/>
  <c r="O2580" i="32"/>
  <c r="O2574" i="32"/>
  <c r="O2575" i="32"/>
  <c r="O2587" i="32"/>
  <c r="O2589" i="32"/>
  <c r="O2581" i="32"/>
  <c r="O2594" i="32"/>
  <c r="O2590" i="32"/>
  <c r="O2591" i="32"/>
  <c r="O2597" i="32"/>
  <c r="O2598" i="32"/>
  <c r="O2584" i="32"/>
  <c r="O2588" i="32"/>
  <c r="O2586" i="32"/>
  <c r="O2583" i="32"/>
  <c r="O2585" i="32"/>
  <c r="O2596" i="32"/>
  <c r="O2595" i="32"/>
  <c r="O2559" i="32"/>
  <c r="O2555" i="32"/>
  <c r="O2552" i="32"/>
  <c r="O2553" i="32"/>
  <c r="O2551" i="32"/>
  <c r="O2554" i="32"/>
  <c r="O2561" i="32"/>
  <c r="O2550" i="32"/>
  <c r="O2557" i="32"/>
  <c r="O2558" i="32"/>
  <c r="O2556" i="32"/>
  <c r="O2562" i="32"/>
  <c r="O2564" i="32"/>
  <c r="O2565" i="32"/>
  <c r="O2568" i="32"/>
  <c r="O2567" i="32"/>
  <c r="O2566" i="32"/>
  <c r="O2549" i="32"/>
  <c r="O2573" i="32"/>
  <c r="O2570" i="32"/>
  <c r="O2569" i="32"/>
  <c r="O2563" i="32"/>
  <c r="O2560" i="32"/>
  <c r="O2572" i="32"/>
  <c r="O2571" i="32"/>
  <c r="O2548" i="32"/>
  <c r="O2547" i="32"/>
  <c r="O2546" i="32"/>
  <c r="O2544" i="32"/>
  <c r="O2545" i="32"/>
  <c r="O2543" i="32"/>
  <c r="O2542" i="32"/>
  <c r="O2539" i="32"/>
  <c r="O2541" i="32"/>
  <c r="O2540" i="32"/>
  <c r="O2535" i="32"/>
  <c r="O2532" i="32"/>
  <c r="O2534" i="32"/>
  <c r="O2524" i="32"/>
  <c r="O2526" i="32"/>
  <c r="O2525" i="32"/>
  <c r="O2522" i="32"/>
  <c r="O2523" i="32"/>
  <c r="O2531" i="32"/>
  <c r="O2538" i="32"/>
  <c r="O2537" i="32"/>
  <c r="O2536" i="32"/>
  <c r="O2529" i="32"/>
  <c r="O2528" i="32"/>
  <c r="O2530" i="32"/>
  <c r="O2533" i="32"/>
  <c r="O2527" i="32"/>
  <c r="O2521" i="32"/>
  <c r="O2520" i="32"/>
  <c r="O2519" i="32"/>
  <c r="O2518" i="32"/>
  <c r="O2516" i="32"/>
  <c r="O2517" i="32"/>
  <c r="O2509" i="32"/>
  <c r="O2513" i="32"/>
  <c r="O2515" i="32"/>
  <c r="O2510" i="32"/>
  <c r="O2507" i="32"/>
  <c r="O2511" i="32"/>
  <c r="O2512" i="32"/>
  <c r="O2514" i="32"/>
  <c r="O2508" i="32"/>
  <c r="O2506" i="32"/>
  <c r="O2505" i="32"/>
  <c r="O2504" i="32"/>
  <c r="O2501" i="32"/>
  <c r="O2502" i="32"/>
  <c r="O2500" i="32"/>
  <c r="O2503" i="32"/>
  <c r="O2498" i="32"/>
  <c r="O2499" i="32"/>
  <c r="O2497" i="32"/>
  <c r="O2496" i="32"/>
  <c r="O2495" i="32"/>
  <c r="O2494" i="32"/>
  <c r="O2493" i="32"/>
  <c r="O2492" i="32"/>
  <c r="O2491" i="32"/>
  <c r="O2488" i="32"/>
  <c r="O2489" i="32"/>
  <c r="O2487" i="32"/>
  <c r="O2486" i="32"/>
  <c r="O2485" i="32"/>
  <c r="O2490" i="32"/>
  <c r="O2482" i="32"/>
  <c r="O2484" i="32"/>
  <c r="O2481" i="32"/>
  <c r="O2480" i="32"/>
  <c r="O2483" i="32"/>
  <c r="O2479" i="32"/>
  <c r="O2478" i="32"/>
  <c r="O2477" i="32"/>
  <c r="O2476" i="32"/>
  <c r="O2475" i="32"/>
  <c r="O2473" i="32"/>
  <c r="O2474" i="32"/>
  <c r="O2471" i="32"/>
  <c r="O2470" i="32"/>
  <c r="O2472" i="32"/>
  <c r="O2468" i="32"/>
  <c r="O2469" i="32"/>
  <c r="O2467" i="32"/>
  <c r="O2466" i="32"/>
  <c r="O2465" i="32"/>
  <c r="O2464" i="32"/>
  <c r="O2461" i="32"/>
  <c r="O2460" i="32"/>
  <c r="O2449" i="32"/>
  <c r="O2450" i="32"/>
  <c r="O2452" i="32"/>
  <c r="O2451" i="32"/>
  <c r="O2456" i="32"/>
  <c r="O2454" i="32"/>
  <c r="O2458" i="32"/>
  <c r="O2453" i="32"/>
  <c r="O2455" i="32"/>
  <c r="O2459" i="32"/>
  <c r="O2463" i="32"/>
  <c r="O2457" i="32"/>
  <c r="O2462" i="32"/>
  <c r="O2439" i="32"/>
  <c r="O2438" i="32"/>
  <c r="O2443" i="32"/>
  <c r="O2445" i="32"/>
  <c r="O2441" i="32"/>
  <c r="O2440" i="32"/>
  <c r="O2446" i="32"/>
  <c r="O2447" i="32"/>
  <c r="O2444" i="32"/>
  <c r="O2448" i="32"/>
  <c r="O2442" i="32"/>
  <c r="O2437" i="32"/>
  <c r="O2428" i="32"/>
  <c r="O2432" i="32"/>
  <c r="O2436" i="32"/>
  <c r="O2434" i="32"/>
  <c r="O2430" i="32"/>
  <c r="O2429" i="32"/>
  <c r="O2433" i="32"/>
  <c r="O2435" i="32"/>
  <c r="O2431" i="32"/>
  <c r="O2425" i="32"/>
  <c r="O2426" i="32"/>
  <c r="O2427" i="32"/>
  <c r="O2423" i="32"/>
  <c r="O2422" i="32"/>
  <c r="O2421" i="32"/>
  <c r="O2424" i="32"/>
  <c r="O2419" i="32"/>
  <c r="O2420" i="32"/>
  <c r="O2418" i="32"/>
  <c r="O2417" i="32"/>
  <c r="O2416" i="32"/>
  <c r="O2415" i="32"/>
  <c r="O2410" i="32"/>
  <c r="O2414" i="32"/>
  <c r="O2412" i="32"/>
  <c r="O2413" i="32"/>
  <c r="O2411" i="32"/>
  <c r="O2409" i="32"/>
  <c r="O2407" i="32"/>
  <c r="O2408" i="32"/>
  <c r="O2405" i="32"/>
  <c r="O2406" i="32"/>
  <c r="O2404" i="32"/>
  <c r="O2402" i="32"/>
  <c r="O2400" i="32"/>
  <c r="O2399" i="32"/>
  <c r="O2403" i="32"/>
  <c r="O2401" i="32"/>
  <c r="O2398" i="32"/>
  <c r="O2394" i="32"/>
  <c r="O2396" i="32"/>
  <c r="O2397" i="32"/>
  <c r="O2393" i="32"/>
  <c r="O2392" i="32"/>
  <c r="O2395" i="32"/>
  <c r="O2389" i="32"/>
  <c r="O2391" i="32"/>
  <c r="O2390" i="32"/>
  <c r="O2388" i="32"/>
  <c r="O2382" i="32"/>
  <c r="O2384" i="32"/>
  <c r="O2383" i="32"/>
  <c r="O2387" i="32"/>
  <c r="O2381" i="32"/>
  <c r="O2385" i="32"/>
  <c r="O2386" i="32"/>
  <c r="O2379" i="32"/>
  <c r="O2378" i="32"/>
  <c r="O2380" i="32"/>
  <c r="O2377" i="32"/>
  <c r="O2376" i="32"/>
  <c r="O2374" i="32"/>
  <c r="O2375" i="32"/>
  <c r="O2373" i="32"/>
  <c r="O2372" i="32"/>
  <c r="O2369" i="32"/>
  <c r="O2370" i="32"/>
  <c r="O2371" i="32"/>
  <c r="O2367" i="32"/>
  <c r="O2368" i="32"/>
  <c r="O2363" i="32"/>
  <c r="O2364" i="32"/>
  <c r="O2366" i="32"/>
  <c r="O2365" i="32"/>
  <c r="O2362" i="32"/>
  <c r="O2361" i="32"/>
  <c r="O2360" i="32"/>
  <c r="O2358" i="32"/>
  <c r="O2359" i="32"/>
  <c r="O2356" i="32"/>
  <c r="O2357" i="32"/>
  <c r="O2353" i="32"/>
  <c r="O2355" i="32"/>
  <c r="O2354" i="32"/>
  <c r="O2352" i="32"/>
  <c r="O2351" i="32"/>
  <c r="O2338" i="32"/>
  <c r="O2339" i="32"/>
  <c r="O2348" i="32"/>
  <c r="O2345" i="32"/>
  <c r="O2340" i="32"/>
  <c r="O2337" i="32"/>
  <c r="O2335" i="32"/>
  <c r="O2334" i="32"/>
  <c r="O2350" i="32"/>
  <c r="O2349" i="32"/>
  <c r="O2342" i="32"/>
  <c r="O2344" i="32"/>
  <c r="O2346" i="32"/>
  <c r="O2347" i="32"/>
  <c r="O2341" i="32"/>
  <c r="O2343" i="32"/>
  <c r="O2336" i="32"/>
  <c r="O2320" i="32"/>
  <c r="O2321" i="32"/>
  <c r="O2328" i="32"/>
  <c r="O2331" i="32"/>
  <c r="O2322" i="32"/>
  <c r="O2325" i="32"/>
  <c r="O2330" i="32"/>
  <c r="O2329" i="32"/>
  <c r="O2324" i="32"/>
  <c r="O2323" i="32"/>
  <c r="O2333" i="32"/>
  <c r="O2332" i="32"/>
  <c r="O2327" i="32"/>
  <c r="O2326" i="32"/>
  <c r="O2319" i="32"/>
  <c r="O2318" i="32"/>
  <c r="O2317" i="32"/>
  <c r="O2316" i="32"/>
  <c r="O2314" i="32"/>
  <c r="O2315" i="32"/>
  <c r="O2311" i="32"/>
  <c r="O2312" i="32"/>
  <c r="O2313" i="32"/>
  <c r="O2309" i="32"/>
  <c r="O2310" i="32"/>
  <c r="O2308" i="32"/>
  <c r="O2307" i="32"/>
  <c r="O2306" i="32"/>
  <c r="O2305" i="32"/>
  <c r="O2304" i="32"/>
  <c r="O2303" i="32"/>
  <c r="O2302" i="32"/>
  <c r="O2297" i="32"/>
  <c r="O2299" i="32"/>
  <c r="O2301" i="32"/>
  <c r="O2300" i="32"/>
  <c r="O2298" i="32"/>
  <c r="O2296" i="32"/>
  <c r="O2295" i="32"/>
  <c r="O2294" i="32"/>
  <c r="O2284" i="32"/>
  <c r="O2285" i="32"/>
  <c r="O2291" i="32"/>
  <c r="O2293" i="32"/>
  <c r="O2292" i="32"/>
  <c r="O2289" i="32"/>
  <c r="O2286" i="32"/>
  <c r="O2290" i="32"/>
  <c r="O2288" i="32"/>
  <c r="O2287" i="32"/>
  <c r="O2283" i="32"/>
  <c r="O2282" i="32"/>
  <c r="O2275" i="32"/>
  <c r="O2274" i="32"/>
  <c r="O2276" i="32"/>
  <c r="O2277" i="32"/>
  <c r="O2281" i="32"/>
  <c r="O2280" i="32"/>
  <c r="O2273" i="32"/>
  <c r="O2278" i="32"/>
  <c r="O2279" i="32"/>
  <c r="O2264" i="32"/>
  <c r="O2263" i="32"/>
  <c r="O2266" i="32"/>
  <c r="O2271" i="32"/>
  <c r="O2269" i="32"/>
  <c r="O2265" i="32"/>
  <c r="O2268" i="32"/>
  <c r="O2270" i="32"/>
  <c r="O2272" i="32"/>
  <c r="O2267" i="32"/>
  <c r="O2262" i="32"/>
  <c r="O2261" i="32"/>
  <c r="O2258" i="32"/>
  <c r="O2260" i="32"/>
  <c r="O2245" i="32"/>
  <c r="O2255" i="32"/>
  <c r="O2257" i="32"/>
  <c r="O2253" i="32"/>
  <c r="O2250" i="32"/>
  <c r="O2256" i="32"/>
  <c r="O2247" i="32"/>
  <c r="O2248" i="32"/>
  <c r="O2259" i="32"/>
  <c r="O2254" i="32"/>
  <c r="O2246" i="32"/>
  <c r="O2251" i="32"/>
  <c r="O2249" i="32"/>
  <c r="O2252" i="32"/>
  <c r="O2244" i="32"/>
  <c r="O2243" i="32"/>
  <c r="O2242" i="32"/>
  <c r="O2241" i="32"/>
  <c r="O2240" i="32"/>
  <c r="O2239" i="32"/>
  <c r="O2238" i="32"/>
  <c r="O2235" i="32"/>
  <c r="O2234" i="32"/>
  <c r="O2237" i="32"/>
  <c r="O2236" i="32"/>
  <c r="O2233" i="32"/>
  <c r="O2232" i="32"/>
  <c r="O2231" i="32"/>
  <c r="O2230" i="32"/>
  <c r="O2220" i="32"/>
  <c r="O2225" i="32"/>
  <c r="O2229" i="32"/>
  <c r="O2227" i="32"/>
  <c r="O2223" i="32"/>
  <c r="O2222" i="32"/>
  <c r="O2226" i="32"/>
  <c r="O2228" i="32"/>
  <c r="O2224" i="32"/>
  <c r="O2221" i="32"/>
  <c r="O2217" i="32"/>
  <c r="O2215" i="32"/>
  <c r="O2216" i="32"/>
  <c r="O2219" i="32"/>
  <c r="O2218" i="32"/>
  <c r="O2214" i="32"/>
  <c r="O2202" i="32"/>
  <c r="O2208" i="32"/>
  <c r="O2206" i="32"/>
  <c r="O2209" i="32"/>
  <c r="O2213" i="32"/>
  <c r="O2197" i="32"/>
  <c r="O2200" i="32"/>
  <c r="O2201" i="32"/>
  <c r="O2207" i="32"/>
  <c r="O2199" i="32"/>
  <c r="O2204" i="32"/>
  <c r="O2205" i="32"/>
  <c r="O2203" i="32"/>
  <c r="O2198" i="32"/>
  <c r="O2212" i="32"/>
  <c r="O2211" i="32"/>
  <c r="O2210" i="32"/>
  <c r="O2196" i="32"/>
  <c r="O2195" i="32"/>
  <c r="O2194" i="32"/>
  <c r="O2186" i="32"/>
  <c r="O2191" i="32"/>
  <c r="O2185" i="32"/>
  <c r="O2190" i="32"/>
  <c r="O2184" i="32"/>
  <c r="O2182" i="32"/>
  <c r="O2187" i="32"/>
  <c r="O2193" i="32"/>
  <c r="O2183" i="32"/>
  <c r="O2189" i="32"/>
  <c r="O2188" i="32"/>
  <c r="O2192" i="32"/>
  <c r="O2181" i="32"/>
  <c r="O2178" i="32"/>
  <c r="O2177" i="32"/>
  <c r="O2175" i="32"/>
  <c r="O2176" i="32"/>
  <c r="O2180" i="32"/>
  <c r="O2179" i="32"/>
  <c r="O2174" i="32"/>
  <c r="O2170" i="32"/>
  <c r="O2168" i="32"/>
  <c r="O2169" i="32"/>
  <c r="O2171" i="32"/>
  <c r="O2173" i="32"/>
  <c r="O2172" i="32"/>
  <c r="O2167" i="32"/>
  <c r="O2153" i="32"/>
  <c r="O2157" i="32"/>
  <c r="O2161" i="32"/>
  <c r="O2154" i="32"/>
  <c r="O2155" i="32"/>
  <c r="O2152" i="32"/>
  <c r="O2151" i="32"/>
  <c r="O2162" i="32"/>
  <c r="O2158" i="32"/>
  <c r="O2159" i="32"/>
  <c r="O2165" i="32"/>
  <c r="O2166" i="32"/>
  <c r="O2156" i="32"/>
  <c r="O2163" i="32"/>
  <c r="O2164" i="32"/>
  <c r="O2160" i="32"/>
  <c r="O2142" i="32"/>
  <c r="O2141" i="32"/>
  <c r="O2139" i="32"/>
  <c r="O2140" i="32"/>
  <c r="O2138" i="32"/>
  <c r="O2145" i="32"/>
  <c r="O2144" i="32"/>
  <c r="O2149" i="32"/>
  <c r="O2143" i="32"/>
  <c r="O2148" i="32"/>
  <c r="O2150" i="32"/>
  <c r="O2147" i="32"/>
  <c r="O2146" i="32"/>
  <c r="O2137" i="32"/>
  <c r="O2128" i="32"/>
  <c r="O2126" i="32"/>
  <c r="O2127" i="32"/>
  <c r="O2130" i="32"/>
  <c r="O2135" i="32"/>
  <c r="O2133" i="32"/>
  <c r="O2134" i="32"/>
  <c r="O2132" i="32"/>
  <c r="O2131" i="32"/>
  <c r="O2129" i="32"/>
  <c r="O2136" i="32"/>
  <c r="O2125" i="32"/>
  <c r="O2124" i="32"/>
  <c r="O2123" i="32"/>
  <c r="O2122" i="32"/>
  <c r="O2121" i="32"/>
  <c r="O2120" i="32"/>
  <c r="O2119" i="32"/>
  <c r="O2118" i="32"/>
  <c r="O2115" i="32"/>
  <c r="O2117" i="32"/>
  <c r="O2116" i="32"/>
  <c r="O2113" i="32"/>
  <c r="O2114" i="32"/>
  <c r="O2112" i="32"/>
  <c r="O2111" i="32"/>
  <c r="O2110" i="32"/>
  <c r="O2109" i="32"/>
  <c r="O2108" i="32"/>
  <c r="O2107" i="32"/>
  <c r="O2100" i="32"/>
  <c r="O2091" i="32"/>
  <c r="O2092" i="32"/>
  <c r="O2093" i="32"/>
  <c r="O2096" i="32"/>
  <c r="O2101" i="32"/>
  <c r="O2106" i="32"/>
  <c r="O2104" i="32"/>
  <c r="O2103" i="32"/>
  <c r="O2105" i="32"/>
  <c r="O2098" i="32"/>
  <c r="O2099" i="32"/>
  <c r="O2102" i="32"/>
  <c r="O2095" i="32"/>
  <c r="O2097" i="32"/>
  <c r="O2094" i="32"/>
  <c r="O2085" i="32"/>
  <c r="O2088" i="32"/>
  <c r="O2087" i="32"/>
  <c r="O2089" i="32"/>
  <c r="O2084" i="32"/>
  <c r="O2081" i="32"/>
  <c r="O2082" i="32"/>
  <c r="O2079" i="32"/>
  <c r="O2083" i="32"/>
  <c r="O2080" i="32"/>
  <c r="O2078" i="32"/>
  <c r="O2086" i="32"/>
  <c r="O2090" i="32"/>
  <c r="O2077" i="32"/>
  <c r="O2069" i="32"/>
  <c r="O2070" i="32"/>
  <c r="O2074" i="32"/>
  <c r="O2076" i="32"/>
  <c r="O2071" i="32"/>
  <c r="O2072" i="32"/>
  <c r="O2073" i="32"/>
  <c r="O2075" i="32"/>
  <c r="O2068" i="32"/>
  <c r="O2067" i="32"/>
  <c r="O2066" i="32"/>
  <c r="O2064" i="32"/>
  <c r="O2061" i="32"/>
  <c r="O2062" i="32"/>
  <c r="O2063" i="32"/>
  <c r="O2065" i="32"/>
  <c r="O2059" i="32"/>
  <c r="O2060" i="32"/>
  <c r="O2058" i="32"/>
  <c r="O2057" i="32"/>
  <c r="O2056" i="32"/>
  <c r="O2053" i="32"/>
  <c r="O2054" i="32"/>
  <c r="O2055" i="32"/>
  <c r="O2052" i="32"/>
  <c r="O2051" i="32"/>
  <c r="O2050" i="32"/>
  <c r="O2048" i="32"/>
  <c r="O2049" i="32"/>
  <c r="O2047" i="32"/>
  <c r="O2044" i="32"/>
  <c r="O2046" i="32"/>
  <c r="O2045" i="32"/>
  <c r="O2043" i="32"/>
  <c r="O2042" i="32"/>
  <c r="O2040" i="32"/>
  <c r="O2041" i="32"/>
  <c r="O2039" i="32"/>
  <c r="O2034" i="32"/>
  <c r="O2026" i="32"/>
  <c r="O2037" i="32"/>
  <c r="O2038" i="32"/>
  <c r="O2028" i="32"/>
  <c r="O2030" i="32"/>
  <c r="O2029" i="32"/>
  <c r="O2031" i="32"/>
  <c r="O2032" i="32"/>
  <c r="O2033" i="32"/>
  <c r="O2025" i="32"/>
  <c r="O2027" i="32"/>
  <c r="O2036" i="32"/>
  <c r="O2035" i="32"/>
  <c r="O2019" i="32"/>
  <c r="O2022" i="32"/>
  <c r="O2020" i="32"/>
  <c r="O2024" i="32"/>
  <c r="O2023" i="32"/>
  <c r="O2021" i="32"/>
  <c r="O2018" i="32"/>
  <c r="O2017" i="32"/>
  <c r="O2016" i="32"/>
  <c r="O2014" i="32"/>
  <c r="O2015" i="32"/>
  <c r="O2013" i="32"/>
  <c r="O2011" i="32"/>
  <c r="O2012" i="32"/>
  <c r="O2010" i="32"/>
  <c r="O2008" i="32"/>
  <c r="O2009" i="32"/>
  <c r="O2007" i="32"/>
  <c r="O2006" i="32"/>
  <c r="O2005" i="32"/>
  <c r="O2004" i="32"/>
  <c r="O2003" i="32"/>
  <c r="O2002" i="32"/>
  <c r="O2001" i="32"/>
  <c r="O2000" i="32"/>
  <c r="O1999" i="32"/>
  <c r="O1997" i="32"/>
  <c r="O1998" i="32"/>
  <c r="O1995" i="32"/>
  <c r="O1994" i="32"/>
  <c r="O1996" i="32"/>
  <c r="O1986" i="32"/>
  <c r="O1984" i="32"/>
  <c r="O1985" i="32"/>
  <c r="O1983" i="32"/>
  <c r="O1987" i="32"/>
  <c r="O1989" i="32"/>
  <c r="O1990" i="32"/>
  <c r="O1988" i="32"/>
  <c r="O1993" i="32"/>
  <c r="O1991" i="32"/>
  <c r="O1992" i="32"/>
  <c r="O1981" i="32"/>
  <c r="O1982" i="32"/>
  <c r="O1980" i="32"/>
  <c r="O1978" i="32"/>
  <c r="O1979" i="32"/>
  <c r="O1975" i="32"/>
  <c r="O1971" i="32"/>
  <c r="O1972" i="32"/>
  <c r="O1974" i="32"/>
  <c r="O1973" i="32"/>
  <c r="O1977" i="32"/>
  <c r="O1976" i="32"/>
  <c r="O1967" i="32"/>
  <c r="O1968" i="32"/>
  <c r="O1964" i="32"/>
  <c r="O1963" i="32"/>
  <c r="O1966" i="32"/>
  <c r="O1965" i="32"/>
  <c r="O1969" i="32"/>
  <c r="O1970" i="32"/>
  <c r="O1962" i="32"/>
  <c r="O1961" i="32"/>
  <c r="O1960" i="32"/>
  <c r="O1959" i="32"/>
  <c r="O1958" i="32"/>
  <c r="O1949" i="32"/>
  <c r="O1950" i="32"/>
  <c r="O1952" i="32"/>
  <c r="O1951" i="32"/>
  <c r="O1956" i="32"/>
  <c r="O1953" i="32"/>
  <c r="O1954" i="32"/>
  <c r="O1957" i="32"/>
  <c r="O1955" i="32"/>
  <c r="O1943" i="32"/>
  <c r="O1944" i="32"/>
  <c r="O1948" i="32"/>
  <c r="O1945" i="32"/>
  <c r="O1946" i="32"/>
  <c r="O1947" i="32"/>
  <c r="O1942" i="32"/>
  <c r="O1941" i="32"/>
  <c r="O1940" i="32"/>
  <c r="O1939" i="32"/>
  <c r="O1938" i="32"/>
  <c r="O1936" i="32"/>
  <c r="O1934" i="32"/>
  <c r="O1935" i="32"/>
  <c r="O1933" i="32"/>
  <c r="O1937" i="32"/>
  <c r="O1931" i="32"/>
  <c r="O1928" i="32"/>
  <c r="O1927" i="32"/>
  <c r="O1929" i="32"/>
  <c r="O1925" i="32"/>
  <c r="O1932" i="32"/>
  <c r="O1930" i="32"/>
  <c r="O1926" i="32"/>
  <c r="O1924" i="32"/>
  <c r="O1912" i="32"/>
  <c r="O1918" i="32"/>
  <c r="O1916" i="32"/>
  <c r="O1919" i="32"/>
  <c r="O1923" i="32"/>
  <c r="O1907" i="32"/>
  <c r="O1910" i="32"/>
  <c r="O1911" i="32"/>
  <c r="O1917" i="32"/>
  <c r="O1909" i="32"/>
  <c r="O1914" i="32"/>
  <c r="O1915" i="32"/>
  <c r="O1913" i="32"/>
  <c r="O1908" i="32"/>
  <c r="O1922" i="32"/>
  <c r="O1921" i="32"/>
  <c r="O1920" i="32"/>
  <c r="O1906" i="32"/>
  <c r="O1905" i="32"/>
  <c r="O1903" i="32"/>
  <c r="O1904" i="32"/>
  <c r="O1902" i="32"/>
  <c r="O1901" i="32"/>
  <c r="O1900" i="32"/>
  <c r="O1899" i="32"/>
  <c r="O1898" i="32"/>
  <c r="O1894" i="32"/>
  <c r="O1895" i="32"/>
  <c r="O1896" i="32"/>
  <c r="O1897" i="32"/>
  <c r="O1888" i="32"/>
  <c r="O1886" i="32"/>
  <c r="O1887" i="32"/>
  <c r="O1889" i="32"/>
  <c r="O1891" i="32"/>
  <c r="O1893" i="32"/>
  <c r="O1892" i="32"/>
  <c r="O1890" i="32"/>
  <c r="O1885" i="32"/>
  <c r="O1874" i="32"/>
  <c r="O1871" i="32"/>
  <c r="O1872" i="32"/>
  <c r="O1883" i="32"/>
  <c r="O1875" i="32"/>
  <c r="O1876" i="32"/>
  <c r="O1877" i="32"/>
  <c r="O1881" i="32"/>
  <c r="O1873" i="32"/>
  <c r="O1880" i="32"/>
  <c r="O1882" i="32"/>
  <c r="O1869" i="32"/>
  <c r="O1879" i="32"/>
  <c r="O1884" i="32"/>
  <c r="O1878" i="32"/>
  <c r="O1870" i="32"/>
  <c r="O1860" i="32"/>
  <c r="O1861" i="32"/>
  <c r="O1863" i="32"/>
  <c r="O1862" i="32"/>
  <c r="O1867" i="32"/>
  <c r="O1868" i="32"/>
  <c r="O1865" i="32"/>
  <c r="O1859" i="32"/>
  <c r="O1866" i="32"/>
  <c r="O1864" i="32"/>
  <c r="O1857" i="32"/>
  <c r="O1849" i="32"/>
  <c r="O1850" i="32"/>
  <c r="O1854" i="32"/>
  <c r="O1858" i="32"/>
  <c r="O1855" i="32"/>
  <c r="O1853" i="32"/>
  <c r="O1851" i="32"/>
  <c r="O1852" i="32"/>
  <c r="O1848" i="32"/>
  <c r="O1856" i="32"/>
  <c r="O1847" i="32"/>
  <c r="O1835" i="32"/>
  <c r="O1841" i="32"/>
  <c r="O1839" i="32"/>
  <c r="O1842" i="32"/>
  <c r="O1846" i="32"/>
  <c r="O1830" i="32"/>
  <c r="O1833" i="32"/>
  <c r="O1834" i="32"/>
  <c r="O1840" i="32"/>
  <c r="O1832" i="32"/>
  <c r="O1837" i="32"/>
  <c r="O1838" i="32"/>
  <c r="O1836" i="32"/>
  <c r="O1831" i="32"/>
  <c r="O1845" i="32"/>
  <c r="O1844" i="32"/>
  <c r="O1843" i="32"/>
  <c r="O1821" i="32"/>
  <c r="O1817" i="32"/>
  <c r="O1819" i="32"/>
  <c r="O1820" i="32"/>
  <c r="O1818" i="32"/>
  <c r="O1825" i="32"/>
  <c r="O1829" i="32"/>
  <c r="O1827" i="32"/>
  <c r="O1823" i="32"/>
  <c r="O1822" i="32"/>
  <c r="O1826" i="32"/>
  <c r="O1828" i="32"/>
  <c r="O1824" i="32"/>
  <c r="O1808" i="32"/>
  <c r="O1811" i="32"/>
  <c r="O1805" i="32"/>
  <c r="O1806" i="32"/>
  <c r="O1804" i="32"/>
  <c r="O1803" i="32"/>
  <c r="O1812" i="32"/>
  <c r="O1809" i="32"/>
  <c r="O1810" i="32"/>
  <c r="O1815" i="32"/>
  <c r="O1807" i="32"/>
  <c r="O1813" i="32"/>
  <c r="O1814" i="32"/>
  <c r="O1793" i="32"/>
  <c r="O1791" i="32"/>
  <c r="O1792" i="32"/>
  <c r="O1794" i="32"/>
  <c r="O1790" i="32"/>
  <c r="O1797" i="32"/>
  <c r="O1796" i="32"/>
  <c r="O1801" i="32"/>
  <c r="O1795" i="32"/>
  <c r="O1800" i="32"/>
  <c r="O1802" i="32"/>
  <c r="O1799" i="32"/>
  <c r="O1798" i="32"/>
  <c r="O1788" i="32"/>
  <c r="O1776" i="32"/>
  <c r="O1780" i="32"/>
  <c r="O1783" i="32"/>
  <c r="O1777" i="32"/>
  <c r="O1778" i="32"/>
  <c r="O1775" i="32"/>
  <c r="O1774" i="32"/>
  <c r="O1784" i="32"/>
  <c r="O1781" i="32"/>
  <c r="O1782" i="32"/>
  <c r="O1787" i="32"/>
  <c r="O1789" i="32"/>
  <c r="O1779" i="32"/>
  <c r="O1785" i="32"/>
  <c r="O1786" i="32"/>
  <c r="O1764" i="32"/>
  <c r="O1762" i="32"/>
  <c r="O1763" i="32"/>
  <c r="O1765" i="32"/>
  <c r="O1761" i="32"/>
  <c r="O1768" i="32"/>
  <c r="O1767" i="32"/>
  <c r="O1772" i="32"/>
  <c r="O1766" i="32"/>
  <c r="O1771" i="32"/>
  <c r="O1773" i="32"/>
  <c r="O1770" i="32"/>
  <c r="O1769" i="32"/>
  <c r="O1760" i="32"/>
  <c r="O1759" i="32"/>
  <c r="O1758" i="32"/>
  <c r="O1751" i="32"/>
  <c r="O1747" i="32"/>
  <c r="O1748" i="32"/>
  <c r="O1754" i="32"/>
  <c r="O1755" i="32"/>
  <c r="O1749" i="32"/>
  <c r="O1756" i="32"/>
  <c r="O1753" i="32"/>
  <c r="O1757" i="32"/>
  <c r="O1752" i="32"/>
  <c r="O1750" i="32"/>
  <c r="O1744" i="32"/>
  <c r="O1736" i="32"/>
  <c r="O1746" i="32"/>
  <c r="O1745" i="32"/>
  <c r="O1742" i="32"/>
  <c r="O1743" i="32"/>
  <c r="O1740" i="32"/>
  <c r="O1737" i="32"/>
  <c r="O1738" i="32"/>
  <c r="O1739" i="32"/>
  <c r="O1741" i="32"/>
  <c r="O1735" i="32"/>
  <c r="O1734" i="32"/>
  <c r="O1732" i="32"/>
  <c r="O1733" i="32"/>
  <c r="O1731" i="32"/>
  <c r="O1730" i="32"/>
  <c r="O1726" i="32"/>
  <c r="O1727" i="32"/>
  <c r="O1728" i="32"/>
  <c r="O1729" i="32"/>
  <c r="O1725" i="32"/>
  <c r="O1723" i="32"/>
  <c r="O1724" i="32"/>
  <c r="O1722" i="32"/>
  <c r="O1721" i="32"/>
  <c r="O1720" i="32"/>
  <c r="O1719" i="32"/>
  <c r="O1715" i="32"/>
  <c r="O1717" i="32"/>
  <c r="O1718" i="32"/>
  <c r="O1716" i="32"/>
  <c r="O1714" i="32"/>
  <c r="O1708" i="32"/>
  <c r="O1710" i="32"/>
  <c r="O1713" i="32"/>
  <c r="O1711" i="32"/>
  <c r="O1712" i="32"/>
  <c r="O1709" i="32"/>
  <c r="O1707" i="32"/>
  <c r="O1706" i="32"/>
  <c r="O1693" i="32"/>
  <c r="O1701" i="32"/>
  <c r="O1691" i="32"/>
  <c r="O1690" i="32"/>
  <c r="O1689" i="32"/>
  <c r="O1692" i="32"/>
  <c r="O1688" i="32"/>
  <c r="O1696" i="32"/>
  <c r="O1700" i="32"/>
  <c r="O1704" i="32"/>
  <c r="O1698" i="32"/>
  <c r="O1702" i="32"/>
  <c r="O1705" i="32"/>
  <c r="O1697" i="32"/>
  <c r="O1703" i="32"/>
  <c r="O1699" i="32"/>
  <c r="O1694" i="32"/>
  <c r="O1695" i="32"/>
  <c r="O1674" i="32"/>
  <c r="O1682" i="32"/>
  <c r="O1686" i="32"/>
  <c r="O1685" i="32"/>
  <c r="O1684" i="32"/>
  <c r="O1683" i="32"/>
  <c r="O1679" i="32"/>
  <c r="O1677" i="32"/>
  <c r="O1680" i="32"/>
  <c r="O1678" i="32"/>
  <c r="O1681" i="32"/>
  <c r="O1675" i="32"/>
  <c r="O1676" i="32"/>
  <c r="O1687" i="32"/>
  <c r="O1672" i="32"/>
  <c r="O1673" i="32"/>
  <c r="O1670" i="32"/>
  <c r="O1671" i="32"/>
  <c r="O1667" i="32"/>
  <c r="O1668" i="32"/>
  <c r="O1669" i="32"/>
  <c r="O1664" i="32"/>
  <c r="O1665" i="32"/>
  <c r="O1666" i="32"/>
  <c r="O1662" i="32"/>
  <c r="O1661" i="32"/>
  <c r="O1659" i="32"/>
  <c r="O1660" i="32"/>
  <c r="O1663" i="32"/>
  <c r="O1651" i="32"/>
  <c r="O1658" i="32"/>
  <c r="O1654" i="32"/>
  <c r="O1648" i="32"/>
  <c r="O1647" i="32"/>
  <c r="O1646" i="32"/>
  <c r="O1650" i="32"/>
  <c r="O1656" i="32"/>
  <c r="O1657" i="32"/>
  <c r="O1652" i="32"/>
  <c r="O1655" i="32"/>
  <c r="O1653" i="32"/>
  <c r="O1649" i="32"/>
  <c r="O1645" i="32"/>
  <c r="O1642" i="32"/>
  <c r="O1643" i="32"/>
  <c r="O1644" i="32"/>
  <c r="O1638" i="32"/>
  <c r="O1640" i="32"/>
  <c r="O1629" i="32"/>
  <c r="O1641" i="32"/>
  <c r="O1631" i="32"/>
  <c r="O1630" i="32"/>
  <c r="O1632" i="32"/>
  <c r="O1625" i="32"/>
  <c r="O1627" i="32"/>
  <c r="O1636" i="32"/>
  <c r="O1637" i="32"/>
  <c r="O1621" i="32"/>
  <c r="O1626" i="32"/>
  <c r="O1624" i="32"/>
  <c r="O1623" i="32"/>
  <c r="O1622" i="32"/>
  <c r="O1635" i="32"/>
  <c r="O1633" i="32"/>
  <c r="O1634" i="32"/>
  <c r="O1628" i="32"/>
  <c r="O1639" i="32"/>
  <c r="O1620" i="32"/>
  <c r="O1619" i="32"/>
  <c r="O1618" i="32"/>
  <c r="O1617" i="32"/>
  <c r="O1616" i="32"/>
  <c r="O1615" i="32"/>
  <c r="O1614" i="32"/>
  <c r="O1613" i="32"/>
  <c r="O1612" i="32"/>
  <c r="O1611" i="32"/>
  <c r="O1610" i="32"/>
  <c r="O1609" i="32"/>
  <c r="O1608" i="32"/>
  <c r="O1607" i="32"/>
  <c r="O1606" i="32"/>
  <c r="O1604" i="32"/>
  <c r="O1605" i="32"/>
  <c r="O1602" i="32"/>
  <c r="O1603" i="32"/>
  <c r="O1601" i="32"/>
  <c r="O1600" i="32"/>
  <c r="O1598" i="32"/>
  <c r="O1599" i="32"/>
  <c r="O1597" i="32"/>
  <c r="O1596" i="32"/>
  <c r="O1594" i="32"/>
  <c r="O1592" i="32"/>
  <c r="O1595" i="32"/>
  <c r="O1593" i="32"/>
  <c r="O1591" i="32"/>
  <c r="O1587" i="32"/>
  <c r="O1589" i="32"/>
  <c r="O1590" i="32"/>
  <c r="O1588" i="32"/>
  <c r="O1586" i="32"/>
  <c r="O1577" i="32"/>
  <c r="O1582" i="32"/>
  <c r="O1581" i="32"/>
  <c r="O1584" i="32"/>
  <c r="O1578" i="32"/>
  <c r="O1580" i="32"/>
  <c r="O1585" i="32"/>
  <c r="O1583" i="32"/>
  <c r="O1576" i="32"/>
  <c r="O1575" i="32"/>
  <c r="O1579" i="32"/>
  <c r="O1574" i="32"/>
  <c r="O1572" i="32"/>
  <c r="O1573" i="32"/>
  <c r="O1570" i="32"/>
  <c r="O1571" i="32"/>
  <c r="O1562" i="32"/>
  <c r="O1564" i="32"/>
  <c r="O1569" i="32"/>
  <c r="O1563" i="32"/>
  <c r="O1567" i="32"/>
  <c r="O1566" i="32"/>
  <c r="O1568" i="32"/>
  <c r="O1565" i="32"/>
  <c r="O1560" i="32"/>
  <c r="O1561" i="32"/>
  <c r="O1559" i="32"/>
  <c r="O1558" i="32"/>
  <c r="O1557" i="32"/>
  <c r="O1556" i="32"/>
  <c r="O1554" i="32"/>
  <c r="O1555" i="32"/>
  <c r="O1553" i="32"/>
  <c r="O1551" i="32"/>
  <c r="O1550" i="32"/>
  <c r="O1552" i="32"/>
  <c r="O1549" i="32"/>
  <c r="O1547" i="32"/>
  <c r="O1548" i="32"/>
  <c r="O1546" i="32"/>
  <c r="O1545" i="32"/>
  <c r="O1544" i="32"/>
  <c r="O1525" i="32"/>
  <c r="O1526" i="32"/>
  <c r="O1538" i="32"/>
  <c r="O1537" i="32"/>
  <c r="O1543" i="32"/>
  <c r="O1542" i="32"/>
  <c r="O1536" i="32"/>
  <c r="O1528" i="32"/>
  <c r="O1532" i="32"/>
  <c r="O1541" i="32"/>
  <c r="O1534" i="32"/>
  <c r="O1530" i="32"/>
  <c r="O1531" i="32"/>
  <c r="O1527" i="32"/>
  <c r="O1533" i="32"/>
  <c r="O1540" i="32"/>
  <c r="O1539" i="32"/>
  <c r="O1535" i="32"/>
  <c r="O1529" i="32"/>
  <c r="O1518" i="32"/>
  <c r="O1520" i="32"/>
  <c r="O1519" i="32"/>
  <c r="O1523" i="32"/>
  <c r="O1524" i="32"/>
  <c r="O1521" i="32"/>
  <c r="O1522" i="32"/>
  <c r="O1515" i="32"/>
  <c r="O1509" i="32"/>
  <c r="O1517" i="32"/>
  <c r="O1516" i="32"/>
  <c r="O1508" i="32"/>
  <c r="O1513" i="32"/>
  <c r="O1511" i="32"/>
  <c r="O1514" i="32"/>
  <c r="O1512" i="32"/>
  <c r="O1510" i="32"/>
  <c r="O1507" i="32"/>
  <c r="O1495" i="32"/>
  <c r="O1501" i="32"/>
  <c r="O1500" i="32"/>
  <c r="O1505" i="32"/>
  <c r="O1494" i="32"/>
  <c r="O1493" i="32"/>
  <c r="O1496" i="32"/>
  <c r="O1506" i="32"/>
  <c r="O1499" i="32"/>
  <c r="O1498" i="32"/>
  <c r="O1497" i="32"/>
  <c r="O1502" i="32"/>
  <c r="O1503" i="32"/>
  <c r="O1504" i="32"/>
  <c r="O1492" i="32"/>
  <c r="O1483" i="32"/>
  <c r="O1482" i="32"/>
  <c r="O1484" i="32"/>
  <c r="O1485" i="32"/>
  <c r="O1487" i="32"/>
  <c r="O1486" i="32"/>
  <c r="O1481" i="32"/>
  <c r="O1490" i="32"/>
  <c r="O1488" i="32"/>
  <c r="O1491" i="32"/>
  <c r="O1489" i="32"/>
  <c r="O1476" i="32"/>
  <c r="O1475" i="32"/>
  <c r="O1477" i="32"/>
  <c r="O1473" i="32"/>
  <c r="O1479" i="32"/>
  <c r="O1480" i="32"/>
  <c r="O1474" i="32"/>
  <c r="O1478" i="32"/>
  <c r="O1472" i="32"/>
  <c r="O1463" i="32"/>
  <c r="O1464" i="32"/>
  <c r="O1465" i="32"/>
  <c r="O1466" i="32"/>
  <c r="O1467" i="32"/>
  <c r="O1469" i="32"/>
  <c r="O1471" i="32"/>
  <c r="O1470" i="32"/>
  <c r="O1468" i="32"/>
  <c r="O1457" i="32"/>
  <c r="O1458" i="32"/>
  <c r="O1459" i="32"/>
  <c r="O1460" i="32"/>
  <c r="O1461" i="32"/>
  <c r="O1462" i="32"/>
  <c r="O1456" i="32"/>
  <c r="O1442" i="32"/>
  <c r="O1441" i="32"/>
  <c r="O1444" i="32"/>
  <c r="O1443" i="32"/>
  <c r="O1455" i="32"/>
  <c r="O1454" i="32"/>
  <c r="O1453" i="32"/>
  <c r="O1452" i="32"/>
  <c r="O1451" i="32"/>
  <c r="O1450" i="32"/>
  <c r="O1449" i="32"/>
  <c r="O1448" i="32"/>
  <c r="O1447" i="32"/>
  <c r="O1446" i="32"/>
  <c r="O1445" i="32"/>
  <c r="O1440" i="32"/>
  <c r="O1439" i="32"/>
  <c r="O1438" i="32"/>
  <c r="O1437" i="32"/>
  <c r="O1436" i="32"/>
  <c r="O1435" i="32"/>
  <c r="O1425" i="32"/>
  <c r="O1426" i="32"/>
  <c r="O1430" i="32"/>
  <c r="O1434" i="32"/>
  <c r="O1432" i="32"/>
  <c r="O1428" i="32"/>
  <c r="O1427" i="32"/>
  <c r="O1431" i="32"/>
  <c r="O1433" i="32"/>
  <c r="O1429" i="32"/>
  <c r="O1421" i="32"/>
  <c r="O1420" i="32"/>
  <c r="O1419" i="32"/>
  <c r="O1424" i="32"/>
  <c r="O1422" i="32"/>
  <c r="O1423" i="32"/>
  <c r="O1418" i="32"/>
  <c r="O1410" i="32"/>
  <c r="O1409" i="32"/>
  <c r="O1411" i="32"/>
  <c r="O1415" i="32"/>
  <c r="O1407" i="32"/>
  <c r="O1413" i="32"/>
  <c r="O1412" i="32"/>
  <c r="O1417" i="32"/>
  <c r="O1414" i="32"/>
  <c r="O1416" i="32"/>
  <c r="O1408" i="32"/>
  <c r="O1406" i="32"/>
  <c r="O1394" i="32"/>
  <c r="O1395" i="32"/>
  <c r="O1396" i="32"/>
  <c r="O1397" i="32"/>
  <c r="O1398" i="32"/>
  <c r="O1393" i="32"/>
  <c r="O1392" i="32"/>
  <c r="O1402" i="32"/>
  <c r="O1400" i="32"/>
  <c r="O1401" i="32"/>
  <c r="O1405" i="32"/>
  <c r="O1399" i="32"/>
  <c r="O1403" i="32"/>
  <c r="O1404" i="32"/>
  <c r="O1381" i="32"/>
  <c r="O1382" i="32"/>
  <c r="O1383" i="32"/>
  <c r="O1380" i="32"/>
  <c r="O1386" i="32"/>
  <c r="O1385" i="32"/>
  <c r="O1390" i="32"/>
  <c r="O1384" i="32"/>
  <c r="O1389" i="32"/>
  <c r="O1391" i="32"/>
  <c r="O1388" i="32"/>
  <c r="O1387" i="32"/>
  <c r="O1378" i="32"/>
  <c r="O1376" i="32"/>
  <c r="O1379" i="32"/>
  <c r="O1377" i="32"/>
  <c r="O1375" i="32"/>
  <c r="O1374" i="32"/>
  <c r="O1373" i="32"/>
  <c r="O1371" i="32"/>
  <c r="O1370" i="32"/>
  <c r="O1372" i="32"/>
  <c r="O1365" i="32"/>
  <c r="O1368" i="32"/>
  <c r="O1369" i="32"/>
  <c r="O1359" i="32"/>
  <c r="O1360" i="32"/>
  <c r="O1363" i="32"/>
  <c r="O1367" i="32"/>
  <c r="O1364" i="32"/>
  <c r="O1366" i="32"/>
  <c r="O1361" i="32"/>
  <c r="O1362" i="32"/>
  <c r="O1349" i="32"/>
  <c r="O1346" i="32"/>
  <c r="O1345" i="32"/>
  <c r="O1344" i="32"/>
  <c r="O1341" i="32"/>
  <c r="O1342" i="32"/>
  <c r="O1343" i="32"/>
  <c r="O1352" i="32"/>
  <c r="O1357" i="32"/>
  <c r="O1355" i="32"/>
  <c r="O1358" i="32"/>
  <c r="O1356" i="32"/>
  <c r="O1353" i="32"/>
  <c r="O1354" i="32"/>
  <c r="O1340" i="32"/>
  <c r="O1348" i="32"/>
  <c r="O1347" i="32"/>
  <c r="O1351" i="32"/>
  <c r="O1350" i="32"/>
  <c r="O1330" i="32"/>
  <c r="O1335" i="32"/>
  <c r="O1336" i="32"/>
  <c r="O1333" i="32"/>
  <c r="O1334" i="32"/>
  <c r="O1328" i="32"/>
  <c r="O1329" i="32"/>
  <c r="O1327" i="32"/>
  <c r="O1326" i="32"/>
  <c r="O1338" i="32"/>
  <c r="O1337" i="32"/>
  <c r="O1331" i="32"/>
  <c r="O1332" i="32"/>
  <c r="O1339" i="32"/>
  <c r="O1319" i="32"/>
  <c r="O1324" i="32"/>
  <c r="O1314" i="32"/>
  <c r="O1315" i="32"/>
  <c r="O1312" i="32"/>
  <c r="O1317" i="32"/>
  <c r="O1318" i="32"/>
  <c r="O1320" i="32"/>
  <c r="O1321" i="32"/>
  <c r="O1323" i="32"/>
  <c r="O1325" i="32"/>
  <c r="O1316" i="32"/>
  <c r="O1313" i="32"/>
  <c r="O1322" i="32"/>
  <c r="O1310" i="32"/>
  <c r="O1303" i="32"/>
  <c r="O1304" i="32"/>
  <c r="O1298" i="32"/>
  <c r="O1300" i="32"/>
  <c r="O1305" i="32"/>
  <c r="O1308" i="32"/>
  <c r="O1306" i="32"/>
  <c r="O1307" i="32"/>
  <c r="O1302" i="32"/>
  <c r="O1309" i="32"/>
  <c r="O1311" i="32"/>
  <c r="O1301" i="32"/>
  <c r="O1299" i="32"/>
  <c r="O1297" i="32"/>
  <c r="O1296" i="32"/>
  <c r="O1295" i="32"/>
  <c r="O1294" i="32"/>
  <c r="O1289" i="32"/>
  <c r="O1288" i="32"/>
  <c r="O1284" i="32"/>
  <c r="O1287" i="32"/>
  <c r="O1285" i="32"/>
  <c r="O1286" i="32"/>
  <c r="O1292" i="32"/>
  <c r="O1283" i="32"/>
  <c r="O1293" i="32"/>
  <c r="O1291" i="32"/>
  <c r="O1282" i="32"/>
  <c r="O1290" i="32"/>
  <c r="O1275" i="32"/>
  <c r="O1269" i="32"/>
  <c r="O1276" i="32"/>
  <c r="O1270" i="32"/>
  <c r="O1271" i="32"/>
  <c r="O1272" i="32"/>
  <c r="O1277" i="32"/>
  <c r="O1280" i="32"/>
  <c r="O1281" i="32"/>
  <c r="O1279" i="32"/>
  <c r="O1274" i="32"/>
  <c r="O1273" i="32"/>
  <c r="O1278" i="32"/>
  <c r="O1259" i="32"/>
  <c r="O1258" i="32"/>
  <c r="O1257" i="32"/>
  <c r="O1264" i="32"/>
  <c r="O1263" i="32"/>
  <c r="O1260" i="32"/>
  <c r="O1262" i="32"/>
  <c r="O1261" i="32"/>
  <c r="O1254" i="32"/>
  <c r="O1255" i="32"/>
  <c r="O1265" i="32"/>
  <c r="O1256" i="32"/>
  <c r="O1268" i="32"/>
  <c r="O1267" i="32"/>
  <c r="O1266" i="32"/>
  <c r="O1253" i="32"/>
  <c r="O1252" i="32"/>
  <c r="O1250" i="32"/>
  <c r="O1251" i="32"/>
  <c r="O1244" i="32"/>
  <c r="O1245" i="32"/>
  <c r="O1247" i="32"/>
  <c r="O1246" i="32"/>
  <c r="O1249" i="32"/>
  <c r="O1248" i="32"/>
  <c r="O1239" i="32"/>
  <c r="O1241" i="32"/>
  <c r="O1240" i="32"/>
  <c r="O1242" i="32"/>
  <c r="O1243" i="32"/>
  <c r="O1236" i="32"/>
  <c r="O1234" i="32"/>
  <c r="O1238" i="32"/>
  <c r="O1237" i="32"/>
  <c r="O1235" i="32"/>
  <c r="O1233" i="32"/>
  <c r="O1232" i="32"/>
  <c r="O1221" i="32"/>
  <c r="O1222" i="32"/>
  <c r="O1223" i="32"/>
  <c r="O1220" i="32"/>
  <c r="O1219" i="32"/>
  <c r="O1227" i="32"/>
  <c r="O1225" i="32"/>
  <c r="O1226" i="32"/>
  <c r="O1230" i="32"/>
  <c r="O1231" i="32"/>
  <c r="O1224" i="32"/>
  <c r="O1228" i="32"/>
  <c r="O1229" i="32"/>
  <c r="O1211" i="32"/>
  <c r="O1208" i="32"/>
  <c r="O1206" i="32"/>
  <c r="O1207" i="32"/>
  <c r="O1209" i="32"/>
  <c r="O1205" i="32"/>
  <c r="O1213" i="32"/>
  <c r="O1212" i="32"/>
  <c r="O1217" i="32"/>
  <c r="O1210" i="32"/>
  <c r="O1216" i="32"/>
  <c r="O1218" i="32"/>
  <c r="O1215" i="32"/>
  <c r="O1214" i="32"/>
  <c r="O1204" i="32"/>
  <c r="O1203" i="32"/>
  <c r="O1202" i="32"/>
  <c r="O1200" i="32"/>
  <c r="O1201" i="32"/>
  <c r="O1195" i="32"/>
  <c r="O1194" i="32"/>
  <c r="O1199" i="32"/>
  <c r="O1197" i="32"/>
  <c r="O1198" i="32"/>
  <c r="O1196" i="32"/>
  <c r="O1192" i="32"/>
  <c r="O1190" i="32"/>
  <c r="O1191" i="32"/>
  <c r="O1189" i="32"/>
  <c r="O1193" i="32"/>
  <c r="O1188" i="32"/>
  <c r="O1187" i="32"/>
  <c r="O1186" i="32"/>
  <c r="O1185" i="32"/>
  <c r="O1184" i="32"/>
  <c r="O1182" i="32"/>
  <c r="O1183" i="32"/>
  <c r="O1179" i="32"/>
  <c r="O1180" i="32"/>
  <c r="O1181" i="32"/>
  <c r="O1178" i="32"/>
  <c r="O1177" i="32"/>
  <c r="O1176" i="32"/>
  <c r="O1175" i="32"/>
  <c r="O1171" i="32"/>
  <c r="O1174" i="32"/>
  <c r="O1173" i="32"/>
  <c r="O1172" i="32"/>
  <c r="O1170" i="32"/>
  <c r="O1169" i="32"/>
  <c r="O1168" i="32"/>
  <c r="O1167" i="32"/>
  <c r="O1165" i="32"/>
  <c r="O1166" i="32"/>
  <c r="O1163" i="32"/>
  <c r="O1164" i="32"/>
  <c r="O1162" i="32"/>
  <c r="O1161" i="32"/>
  <c r="O1159" i="32"/>
  <c r="O1157" i="32"/>
  <c r="O1158" i="32"/>
  <c r="O1160" i="32"/>
  <c r="O1155" i="32"/>
  <c r="O1149" i="32"/>
  <c r="O1150" i="32"/>
  <c r="O1152" i="32"/>
  <c r="O1151" i="32"/>
  <c r="O1153" i="32"/>
  <c r="O1156" i="32"/>
  <c r="O1154" i="32"/>
  <c r="O1148" i="32"/>
  <c r="O1147" i="32"/>
  <c r="O1146" i="32"/>
  <c r="O1145" i="32"/>
  <c r="O1138" i="32"/>
  <c r="O1143" i="32"/>
  <c r="O1140" i="32"/>
  <c r="O1142" i="32"/>
  <c r="O1141" i="32"/>
  <c r="O1144" i="32"/>
  <c r="O1139" i="32"/>
  <c r="O1137" i="32"/>
  <c r="O1134" i="32"/>
  <c r="O1136" i="32"/>
  <c r="O1135" i="32"/>
  <c r="O1131" i="32"/>
  <c r="O1132" i="32"/>
  <c r="O1133" i="32"/>
  <c r="O1130" i="32"/>
  <c r="O1129" i="32"/>
  <c r="O1128" i="32"/>
  <c r="O1126" i="32"/>
  <c r="O1119" i="32"/>
  <c r="O1124" i="32"/>
  <c r="O1127" i="32"/>
  <c r="O1125" i="32"/>
  <c r="O1123" i="32"/>
  <c r="O1122" i="32"/>
  <c r="O1120" i="32"/>
  <c r="O1121" i="32"/>
  <c r="O1118" i="32"/>
  <c r="O1110" i="32"/>
  <c r="O1109" i="32"/>
  <c r="O1117" i="32"/>
  <c r="O1116" i="32"/>
  <c r="O1108" i="32"/>
  <c r="O1111" i="32"/>
  <c r="O1115" i="32"/>
  <c r="O1112" i="32"/>
  <c r="O1113" i="32"/>
  <c r="O1114" i="32"/>
  <c r="O1104" i="32"/>
  <c r="O1106" i="32"/>
  <c r="O1107" i="32"/>
  <c r="O1105" i="32"/>
  <c r="O1102" i="32"/>
  <c r="O1101" i="32"/>
  <c r="O1103" i="32"/>
  <c r="O1099" i="32"/>
  <c r="O1100" i="32"/>
  <c r="O1098" i="32"/>
  <c r="O1097" i="32"/>
  <c r="O1095" i="32"/>
  <c r="O1085" i="32"/>
  <c r="O1084" i="32"/>
  <c r="O1086" i="32"/>
  <c r="O1087" i="32"/>
  <c r="O1083" i="32"/>
  <c r="O1082" i="32"/>
  <c r="O1091" i="32"/>
  <c r="O1089" i="32"/>
  <c r="O1090" i="32"/>
  <c r="O1094" i="32"/>
  <c r="O1096" i="32"/>
  <c r="O1088" i="32"/>
  <c r="O1092" i="32"/>
  <c r="O1093" i="32"/>
  <c r="O1074" i="32"/>
  <c r="O1071" i="32"/>
  <c r="O1069" i="32"/>
  <c r="O1070" i="32"/>
  <c r="O1072" i="32"/>
  <c r="O1068" i="32"/>
  <c r="O1076" i="32"/>
  <c r="O1075" i="32"/>
  <c r="O1080" i="32"/>
  <c r="O1073" i="32"/>
  <c r="O1079" i="32"/>
  <c r="O1081" i="32"/>
  <c r="O1078" i="32"/>
  <c r="O1077" i="32"/>
  <c r="O1067" i="32"/>
  <c r="O1066" i="32"/>
  <c r="O1053" i="32"/>
  <c r="O1054" i="32"/>
  <c r="O1060" i="32"/>
  <c r="O1058" i="32"/>
  <c r="O1059" i="32"/>
  <c r="O1055" i="32"/>
  <c r="O1065" i="32"/>
  <c r="O1064" i="32"/>
  <c r="O1063" i="32"/>
  <c r="O1062" i="32"/>
  <c r="O1056" i="32"/>
  <c r="O1061" i="32"/>
  <c r="O1057" i="32"/>
  <c r="O1047" i="32"/>
  <c r="O1050" i="32"/>
  <c r="O1044" i="32"/>
  <c r="O1048" i="32"/>
  <c r="O1045" i="32"/>
  <c r="O1051" i="32"/>
  <c r="O1052" i="32"/>
  <c r="O1046" i="32"/>
  <c r="O1049" i="32"/>
  <c r="O1043" i="32"/>
  <c r="O1041" i="32"/>
  <c r="O1042" i="32"/>
  <c r="O1040" i="32"/>
  <c r="O1039" i="32"/>
  <c r="O1027" i="32"/>
  <c r="O1037" i="32"/>
  <c r="O1034" i="32"/>
  <c r="O1036" i="32"/>
  <c r="O1035" i="32"/>
  <c r="O1032" i="32"/>
  <c r="O1026" i="32"/>
  <c r="O1025" i="32"/>
  <c r="O1024" i="32"/>
  <c r="O1028" i="32"/>
  <c r="O1031" i="32"/>
  <c r="O1038" i="32"/>
  <c r="O1029" i="32"/>
  <c r="O1030" i="32"/>
  <c r="O1033" i="32"/>
  <c r="O1023" i="32"/>
  <c r="O1020" i="32"/>
  <c r="O1022" i="32"/>
  <c r="O1021" i="32"/>
  <c r="O1019" i="32"/>
  <c r="O1017" i="32"/>
  <c r="O1016" i="32"/>
  <c r="O1018" i="32"/>
  <c r="O1015" i="32"/>
  <c r="O1011" i="32"/>
  <c r="O1010" i="32"/>
  <c r="O1014" i="32"/>
  <c r="O1013" i="32"/>
  <c r="O1012" i="32"/>
  <c r="O1009" i="32"/>
  <c r="O1007" i="32"/>
  <c r="O1008" i="32"/>
  <c r="O1004" i="32"/>
  <c r="O1003" i="32"/>
  <c r="O1002" i="32"/>
  <c r="O1006" i="32"/>
  <c r="O1005" i="32"/>
  <c r="O1000" i="32"/>
  <c r="O999" i="32"/>
  <c r="O1001" i="32"/>
  <c r="O998" i="32"/>
  <c r="O995" i="32"/>
  <c r="O994" i="32"/>
  <c r="O996" i="32"/>
  <c r="O997" i="32"/>
  <c r="O987" i="32"/>
  <c r="O991" i="32"/>
  <c r="O986" i="32"/>
  <c r="O988" i="32"/>
  <c r="O985" i="32"/>
  <c r="O992" i="32"/>
  <c r="O990" i="32"/>
  <c r="O993" i="32"/>
  <c r="O989" i="32"/>
  <c r="O984" i="32"/>
  <c r="O982" i="32"/>
  <c r="O983" i="32"/>
  <c r="O977" i="32"/>
  <c r="O974" i="32"/>
  <c r="O981" i="32"/>
  <c r="O976" i="32"/>
  <c r="O979" i="32"/>
  <c r="O980" i="32"/>
  <c r="O978" i="32"/>
  <c r="O975" i="32"/>
  <c r="O970" i="32"/>
  <c r="O971" i="32"/>
  <c r="O969" i="32"/>
  <c r="O972" i="32"/>
  <c r="O973" i="32"/>
  <c r="O968" i="32"/>
  <c r="O967" i="32"/>
  <c r="O966" i="32"/>
  <c r="O965" i="32"/>
  <c r="O964" i="32"/>
  <c r="O963" i="32"/>
  <c r="O962" i="32"/>
  <c r="O959" i="32"/>
  <c r="O961" i="32"/>
  <c r="O960" i="32"/>
  <c r="O958" i="32"/>
  <c r="O955" i="32"/>
  <c r="O956" i="32"/>
  <c r="O957" i="32"/>
  <c r="O954" i="32"/>
  <c r="O953" i="32"/>
  <c r="O952" i="32"/>
  <c r="O951" i="32"/>
  <c r="O949" i="32"/>
  <c r="O950" i="32"/>
  <c r="O948" i="32"/>
  <c r="O947" i="32"/>
  <c r="O934" i="32"/>
  <c r="O935" i="32"/>
  <c r="O933" i="32"/>
  <c r="O941" i="32"/>
  <c r="O937" i="32"/>
  <c r="O939" i="32"/>
  <c r="O936" i="32"/>
  <c r="O945" i="32"/>
  <c r="O943" i="32"/>
  <c r="O946" i="32"/>
  <c r="O944" i="32"/>
  <c r="O942" i="32"/>
  <c r="O940" i="32"/>
  <c r="O938" i="32"/>
  <c r="O919" i="32"/>
  <c r="O925" i="32"/>
  <c r="O932" i="32"/>
  <c r="O924" i="32"/>
  <c r="O923" i="32"/>
  <c r="O922" i="32"/>
  <c r="O931" i="32"/>
  <c r="O928" i="32"/>
  <c r="O927" i="32"/>
  <c r="O929" i="32"/>
  <c r="O930" i="32"/>
  <c r="O918" i="32"/>
  <c r="O920" i="32"/>
  <c r="O916" i="32"/>
  <c r="O926" i="32"/>
  <c r="O921" i="32"/>
  <c r="O917" i="32"/>
  <c r="O914" i="32"/>
  <c r="O904" i="32"/>
  <c r="O903" i="32"/>
  <c r="O905" i="32"/>
  <c r="O906" i="32"/>
  <c r="O901" i="32"/>
  <c r="O910" i="32"/>
  <c r="O902" i="32"/>
  <c r="O908" i="32"/>
  <c r="O909" i="32"/>
  <c r="O913" i="32"/>
  <c r="O915" i="32"/>
  <c r="O907" i="32"/>
  <c r="O911" i="32"/>
  <c r="O912" i="32"/>
  <c r="O899" i="32"/>
  <c r="O900" i="32"/>
  <c r="O898" i="32"/>
  <c r="O890" i="32"/>
  <c r="O887" i="32"/>
  <c r="O885" i="32"/>
  <c r="O886" i="32"/>
  <c r="O888" i="32"/>
  <c r="O884" i="32"/>
  <c r="O892" i="32"/>
  <c r="O891" i="32"/>
  <c r="O896" i="32"/>
  <c r="O889" i="32"/>
  <c r="O895" i="32"/>
  <c r="O897" i="32"/>
  <c r="O894" i="32"/>
  <c r="O893" i="32"/>
  <c r="O877" i="32"/>
  <c r="O878" i="32"/>
  <c r="O876" i="32"/>
  <c r="O881" i="32"/>
  <c r="O879" i="32"/>
  <c r="O880" i="32"/>
  <c r="O874" i="32"/>
  <c r="O875" i="32"/>
  <c r="O883" i="32"/>
  <c r="O882" i="32"/>
  <c r="O872" i="32"/>
  <c r="O873" i="32"/>
  <c r="O869" i="32"/>
  <c r="O871" i="32"/>
  <c r="O870" i="32"/>
  <c r="O865" i="32"/>
  <c r="O864" i="32"/>
  <c r="O868" i="32"/>
  <c r="O867" i="32"/>
  <c r="O866" i="32"/>
  <c r="O859" i="32"/>
  <c r="O861" i="32"/>
  <c r="O858" i="32"/>
  <c r="O860" i="32"/>
  <c r="O862" i="32"/>
  <c r="O863" i="32"/>
  <c r="O857" i="32"/>
  <c r="O856" i="32"/>
  <c r="O855" i="32"/>
  <c r="O854" i="32"/>
  <c r="O853" i="32"/>
  <c r="O852" i="32"/>
  <c r="O849" i="32"/>
  <c r="O848" i="32"/>
  <c r="O850" i="32"/>
  <c r="O851" i="32"/>
  <c r="O847" i="32"/>
  <c r="O846" i="32"/>
  <c r="O845" i="32"/>
  <c r="O844" i="32"/>
  <c r="O843" i="32"/>
  <c r="O842" i="32"/>
  <c r="O841" i="32"/>
  <c r="O840" i="32"/>
  <c r="O838" i="32"/>
  <c r="O839" i="32"/>
  <c r="O836" i="32"/>
  <c r="O837" i="32"/>
  <c r="O835" i="32"/>
  <c r="O834" i="32"/>
  <c r="O832" i="32"/>
  <c r="O833" i="32"/>
  <c r="O831" i="32"/>
  <c r="O828" i="32"/>
  <c r="O829" i="32"/>
  <c r="O827" i="32"/>
  <c r="O830" i="32"/>
  <c r="O822" i="32"/>
  <c r="O815" i="32"/>
  <c r="O816" i="32"/>
  <c r="O817" i="32"/>
  <c r="O813" i="32"/>
  <c r="O812" i="32"/>
  <c r="O814" i="32"/>
  <c r="O819" i="32"/>
  <c r="O820" i="32"/>
  <c r="O825" i="32"/>
  <c r="O826" i="32"/>
  <c r="O818" i="32"/>
  <c r="O823" i="32"/>
  <c r="O824" i="32"/>
  <c r="O821" i="32"/>
  <c r="O802" i="32"/>
  <c r="O800" i="32"/>
  <c r="O801" i="32"/>
  <c r="O803" i="32"/>
  <c r="O799" i="32"/>
  <c r="O806" i="32"/>
  <c r="O805" i="32"/>
  <c r="O810" i="32"/>
  <c r="O804" i="32"/>
  <c r="O809" i="32"/>
  <c r="O811" i="32"/>
  <c r="O808" i="32"/>
  <c r="O807" i="32"/>
  <c r="O798" i="32"/>
  <c r="O796" i="32"/>
  <c r="O797" i="32"/>
  <c r="O795" i="32"/>
  <c r="O794" i="32"/>
  <c r="O793" i="32"/>
  <c r="O792" i="32"/>
  <c r="O779" i="32"/>
  <c r="O778" i="32"/>
  <c r="O783" i="32"/>
  <c r="O784" i="32"/>
  <c r="O791" i="32"/>
  <c r="O790" i="32"/>
  <c r="O785" i="32"/>
  <c r="O781" i="32"/>
  <c r="O780" i="32"/>
  <c r="O788" i="32"/>
  <c r="O787" i="32"/>
  <c r="O789" i="32"/>
  <c r="O786" i="32"/>
  <c r="O782" i="32"/>
  <c r="O777" i="32"/>
  <c r="O775" i="32"/>
  <c r="O776" i="32"/>
  <c r="O774" i="32"/>
  <c r="O767" i="32"/>
  <c r="O765" i="32"/>
  <c r="O768" i="32"/>
  <c r="O770" i="32"/>
  <c r="O773" i="32"/>
  <c r="O772" i="32"/>
  <c r="O764" i="32"/>
  <c r="O771" i="32"/>
  <c r="O769" i="32"/>
  <c r="O766" i="32"/>
  <c r="O763" i="32"/>
  <c r="O762" i="32"/>
  <c r="O750" i="32"/>
  <c r="O751" i="32"/>
  <c r="O752" i="32"/>
  <c r="O753" i="32"/>
  <c r="O754" i="32"/>
  <c r="O749" i="32"/>
  <c r="O748" i="32"/>
  <c r="O758" i="32"/>
  <c r="O756" i="32"/>
  <c r="O757" i="32"/>
  <c r="O760" i="32"/>
  <c r="O761" i="32"/>
  <c r="O755" i="32"/>
  <c r="O759" i="32"/>
  <c r="O746" i="32"/>
  <c r="O747" i="32"/>
  <c r="O745" i="32"/>
  <c r="O744" i="32"/>
  <c r="O743" i="32"/>
  <c r="O742" i="32"/>
  <c r="O741" i="32"/>
  <c r="O740" i="32"/>
  <c r="O739" i="32"/>
  <c r="O737" i="32"/>
  <c r="O736" i="32"/>
  <c r="O738" i="32"/>
  <c r="O735" i="32"/>
  <c r="O734" i="32"/>
  <c r="O733" i="32"/>
  <c r="O732" i="32"/>
  <c r="O731" i="32"/>
  <c r="O729" i="32"/>
  <c r="O730" i="32"/>
  <c r="O728" i="32"/>
  <c r="O727" i="32"/>
  <c r="O726" i="32"/>
  <c r="O725" i="32"/>
  <c r="O724" i="32"/>
  <c r="O718" i="32"/>
  <c r="O716" i="32"/>
  <c r="O714" i="32"/>
  <c r="O713" i="32"/>
  <c r="O715" i="32"/>
  <c r="O723" i="32"/>
  <c r="O719" i="32"/>
  <c r="O720" i="32"/>
  <c r="O721" i="32"/>
  <c r="O722" i="32"/>
  <c r="O717" i="32"/>
  <c r="O711" i="32"/>
  <c r="O712" i="32"/>
  <c r="O709" i="32"/>
  <c r="O708" i="32"/>
  <c r="O710" i="32"/>
  <c r="O706" i="32"/>
  <c r="O707" i="32"/>
  <c r="O702" i="32"/>
  <c r="O703" i="32"/>
  <c r="O701" i="32"/>
  <c r="O704" i="32"/>
  <c r="O705" i="32"/>
  <c r="O700" i="32"/>
  <c r="O698" i="32"/>
  <c r="O699" i="32"/>
  <c r="O697" i="32"/>
  <c r="O696" i="32"/>
  <c r="O695" i="32"/>
  <c r="O694" i="32"/>
  <c r="O693" i="32"/>
  <c r="O692" i="32"/>
  <c r="O691" i="32"/>
  <c r="O690" i="32"/>
  <c r="O689" i="32"/>
  <c r="O677" i="32"/>
  <c r="O673" i="32"/>
  <c r="O675" i="32"/>
  <c r="O674" i="32"/>
  <c r="O688" i="32"/>
  <c r="O683" i="32"/>
  <c r="O672" i="32"/>
  <c r="O686" i="32"/>
  <c r="O682" i="32"/>
  <c r="O687" i="32"/>
  <c r="O684" i="32"/>
  <c r="O670" i="32"/>
  <c r="O685" i="32"/>
  <c r="O679" i="32"/>
  <c r="O680" i="32"/>
  <c r="O681" i="32"/>
  <c r="O676" i="32"/>
  <c r="O678" i="32"/>
  <c r="O669" i="32"/>
  <c r="O671" i="32"/>
  <c r="O668" i="32"/>
  <c r="O664" i="32"/>
  <c r="O666" i="32"/>
  <c r="O667" i="32"/>
  <c r="O662" i="32"/>
  <c r="O663" i="32"/>
  <c r="O665" i="32"/>
  <c r="O660" i="32"/>
  <c r="O661" i="32"/>
  <c r="O659" i="32"/>
  <c r="O656" i="32"/>
  <c r="O657" i="32"/>
  <c r="O658" i="32"/>
  <c r="O646" i="32"/>
  <c r="O645" i="32"/>
  <c r="O644" i="32"/>
  <c r="O643" i="32"/>
  <c r="O642" i="32"/>
  <c r="O641" i="32"/>
  <c r="O640" i="32"/>
  <c r="O639" i="32"/>
  <c r="O647" i="32"/>
  <c r="O655" i="32"/>
  <c r="O649" i="32"/>
  <c r="O653" i="32"/>
  <c r="O652" i="32"/>
  <c r="O637" i="32"/>
  <c r="O634" i="32"/>
  <c r="O648" i="32"/>
  <c r="O650" i="32"/>
  <c r="O651" i="32"/>
  <c r="O654" i="32"/>
  <c r="O636" i="32"/>
  <c r="O638" i="32"/>
  <c r="O635" i="32"/>
  <c r="O633" i="32"/>
  <c r="O632" i="32"/>
  <c r="O631" i="32"/>
  <c r="O618" i="32"/>
  <c r="O619" i="32"/>
  <c r="O620" i="32"/>
  <c r="O625" i="32"/>
  <c r="O628" i="32"/>
  <c r="O622" i="32"/>
  <c r="O627" i="32"/>
  <c r="O630" i="32"/>
  <c r="O624" i="32"/>
  <c r="O626" i="32"/>
  <c r="O629" i="32"/>
  <c r="O623" i="32"/>
  <c r="O621" i="32"/>
  <c r="O613" i="32"/>
  <c r="O615" i="32"/>
  <c r="O611" i="32"/>
  <c r="O614" i="32"/>
  <c r="O617" i="32"/>
  <c r="O609" i="32"/>
  <c r="O616" i="32"/>
  <c r="O607" i="32"/>
  <c r="O610" i="32"/>
  <c r="O608" i="32"/>
  <c r="O612" i="32"/>
  <c r="O606" i="32"/>
  <c r="O598" i="32"/>
  <c r="O602" i="32"/>
  <c r="O597" i="32"/>
  <c r="O600" i="32"/>
  <c r="O601" i="32"/>
  <c r="O599" i="32"/>
  <c r="O596" i="32"/>
  <c r="O605" i="32"/>
  <c r="O604" i="32"/>
  <c r="O603" i="32"/>
  <c r="O595" i="32"/>
  <c r="O592" i="32"/>
  <c r="O591" i="32"/>
  <c r="O594" i="32"/>
  <c r="O593" i="32"/>
  <c r="O590" i="32"/>
  <c r="O588" i="32"/>
  <c r="O589" i="32"/>
  <c r="O579" i="32"/>
  <c r="O581" i="32"/>
  <c r="O580" i="32"/>
  <c r="O578" i="32"/>
  <c r="O582" i="32"/>
  <c r="O584" i="32"/>
  <c r="O586" i="32"/>
  <c r="O587" i="32"/>
  <c r="O585" i="32"/>
  <c r="O583" i="32"/>
  <c r="O577" i="32"/>
  <c r="O571" i="32"/>
  <c r="O568" i="32"/>
  <c r="O565" i="32"/>
  <c r="O563" i="32"/>
  <c r="O564" i="32"/>
  <c r="O566" i="32"/>
  <c r="O562" i="32"/>
  <c r="O570" i="32"/>
  <c r="O569" i="32"/>
  <c r="O575" i="32"/>
  <c r="O567" i="32"/>
  <c r="O574" i="32"/>
  <c r="O576" i="32"/>
  <c r="O573" i="32"/>
  <c r="O572" i="32"/>
  <c r="O543" i="32"/>
  <c r="O542" i="32"/>
  <c r="O541" i="32"/>
  <c r="O540" i="32"/>
  <c r="O556" i="32"/>
  <c r="O561" i="32"/>
  <c r="O548" i="32"/>
  <c r="O554" i="32"/>
  <c r="O552" i="32"/>
  <c r="O555" i="32"/>
  <c r="O560" i="32"/>
  <c r="O546" i="32"/>
  <c r="O547" i="32"/>
  <c r="O553" i="32"/>
  <c r="O545" i="32"/>
  <c r="O550" i="32"/>
  <c r="O551" i="32"/>
  <c r="O549" i="32"/>
  <c r="O544" i="32"/>
  <c r="O559" i="32"/>
  <c r="O558" i="32"/>
  <c r="O557" i="32"/>
  <c r="O539" i="32"/>
  <c r="O528" i="32"/>
  <c r="O530" i="32"/>
  <c r="O527" i="32"/>
  <c r="O531" i="32"/>
  <c r="O526" i="32"/>
  <c r="O536" i="32"/>
  <c r="O538" i="32"/>
  <c r="O537" i="32"/>
  <c r="O532" i="32"/>
  <c r="O535" i="32"/>
  <c r="O533" i="32"/>
  <c r="O534" i="32"/>
  <c r="O529" i="32"/>
  <c r="O525" i="32"/>
  <c r="O515" i="32"/>
  <c r="O516" i="32"/>
  <c r="O514" i="32"/>
  <c r="O521" i="32"/>
  <c r="O513" i="32"/>
  <c r="O519" i="32"/>
  <c r="O522" i="32"/>
  <c r="O517" i="32"/>
  <c r="O524" i="32"/>
  <c r="O518" i="32"/>
  <c r="O523" i="32"/>
  <c r="O520" i="32"/>
  <c r="O511" i="32"/>
  <c r="O512" i="32"/>
  <c r="O510" i="32"/>
  <c r="O509" i="32"/>
  <c r="O508" i="32"/>
  <c r="O507" i="32"/>
  <c r="O506" i="32"/>
  <c r="O505" i="32"/>
  <c r="O504" i="32"/>
  <c r="O503" i="32"/>
  <c r="O502" i="32"/>
  <c r="O501" i="32"/>
  <c r="O500" i="32"/>
  <c r="O499" i="32"/>
  <c r="O498" i="32"/>
  <c r="O497" i="32"/>
  <c r="O496" i="32"/>
  <c r="O492" i="32"/>
  <c r="O495" i="32"/>
  <c r="O494" i="32"/>
  <c r="O493" i="32"/>
  <c r="O491" i="32"/>
  <c r="O488" i="32"/>
  <c r="O489" i="32"/>
  <c r="O490" i="32"/>
  <c r="O487" i="32"/>
  <c r="O486" i="32"/>
  <c r="O485" i="32"/>
  <c r="O484" i="32"/>
  <c r="O483" i="32"/>
  <c r="O482" i="32"/>
  <c r="O481" i="32"/>
  <c r="O480" i="32"/>
  <c r="O477" i="32"/>
  <c r="O478" i="32"/>
  <c r="O476" i="32"/>
  <c r="O479" i="32"/>
  <c r="O474" i="32"/>
  <c r="O475" i="32"/>
  <c r="O472" i="32"/>
  <c r="O471" i="32"/>
  <c r="O473" i="32"/>
  <c r="O470" i="32"/>
  <c r="O469" i="32"/>
  <c r="O468" i="32"/>
  <c r="O462" i="32"/>
  <c r="O465" i="32"/>
  <c r="O467" i="32"/>
  <c r="O464" i="32"/>
  <c r="O463" i="32"/>
  <c r="O466" i="32"/>
  <c r="O461" i="32"/>
  <c r="O460" i="32"/>
  <c r="O459" i="32"/>
  <c r="O457" i="32"/>
  <c r="O456" i="32"/>
  <c r="O458" i="32"/>
  <c r="O455" i="32"/>
  <c r="O454" i="32"/>
  <c r="O453" i="32"/>
  <c r="O452" i="32"/>
  <c r="O451" i="32"/>
  <c r="O450" i="32"/>
  <c r="O449" i="32"/>
  <c r="O444" i="32"/>
  <c r="O446" i="32"/>
  <c r="O445" i="32"/>
  <c r="O448" i="32"/>
  <c r="O447" i="32"/>
  <c r="O443" i="32"/>
  <c r="O442" i="32"/>
  <c r="O441" i="32"/>
  <c r="O440" i="32"/>
  <c r="O439" i="32"/>
  <c r="O438" i="32"/>
  <c r="O437" i="32"/>
  <c r="O436" i="32"/>
  <c r="O435" i="32"/>
  <c r="O430" i="32"/>
  <c r="O431" i="32"/>
  <c r="O432" i="32"/>
  <c r="O434" i="32"/>
  <c r="O433" i="32"/>
  <c r="O429" i="32"/>
  <c r="O426" i="32"/>
  <c r="O427" i="32"/>
  <c r="O428" i="32"/>
  <c r="O421" i="32"/>
  <c r="O423" i="32"/>
  <c r="O424" i="32"/>
  <c r="O422" i="32"/>
  <c r="O425" i="32"/>
  <c r="O418" i="32"/>
  <c r="O420" i="32"/>
  <c r="O419" i="32"/>
  <c r="O417" i="32"/>
  <c r="O416" i="32"/>
  <c r="O415" i="32"/>
  <c r="O414" i="32"/>
  <c r="O413" i="32"/>
  <c r="O412" i="32"/>
  <c r="O410" i="32"/>
  <c r="O411" i="32"/>
  <c r="O408" i="32"/>
  <c r="O409" i="32"/>
  <c r="O407" i="32"/>
  <c r="O406" i="32"/>
  <c r="O405" i="32"/>
  <c r="O404" i="32"/>
  <c r="O403" i="32"/>
  <c r="O401" i="32"/>
  <c r="O402" i="32"/>
  <c r="O400" i="32"/>
  <c r="O394" i="32"/>
  <c r="O395" i="32"/>
  <c r="O399" i="32"/>
  <c r="O398" i="32"/>
  <c r="O397" i="32"/>
  <c r="O396" i="32"/>
  <c r="O393" i="32"/>
  <c r="O392" i="32"/>
  <c r="O391" i="32"/>
  <c r="O390" i="32"/>
  <c r="O389" i="32"/>
  <c r="O385" i="32"/>
  <c r="O387" i="32"/>
  <c r="O388" i="32"/>
  <c r="O386" i="32"/>
  <c r="O381" i="32"/>
  <c r="O384" i="32"/>
  <c r="O383" i="32"/>
  <c r="O382" i="32"/>
  <c r="O380" i="32"/>
  <c r="O377" i="32"/>
  <c r="O378" i="32"/>
  <c r="O376" i="32"/>
  <c r="O379" i="32"/>
  <c r="O375" i="32"/>
  <c r="O373" i="32"/>
  <c r="O374" i="32"/>
  <c r="O372" i="32"/>
  <c r="O371" i="32"/>
  <c r="O370" i="32"/>
  <c r="O369" i="32"/>
  <c r="O368" i="32"/>
  <c r="O367" i="32"/>
  <c r="O366" i="32"/>
  <c r="O365" i="32"/>
  <c r="O364" i="32"/>
  <c r="O363" i="32"/>
  <c r="O362" i="32"/>
  <c r="O361" i="32"/>
  <c r="O360" i="32"/>
  <c r="O359" i="32"/>
  <c r="O358" i="32"/>
  <c r="O357" i="32"/>
  <c r="O356" i="32"/>
  <c r="O353" i="32"/>
  <c r="O355" i="32"/>
  <c r="O354" i="32"/>
  <c r="O352" i="32"/>
  <c r="O351" i="32"/>
  <c r="O350" i="32"/>
  <c r="O346" i="32"/>
  <c r="O347" i="32"/>
  <c r="O349" i="32"/>
  <c r="O348" i="32"/>
  <c r="O344" i="32"/>
  <c r="O345" i="32"/>
  <c r="O343" i="32"/>
  <c r="O342" i="32"/>
  <c r="O341" i="32"/>
  <c r="O339" i="32"/>
  <c r="O340" i="32"/>
  <c r="O338" i="32"/>
  <c r="O337" i="32"/>
  <c r="O336" i="32"/>
  <c r="O334" i="32"/>
  <c r="O335" i="32"/>
  <c r="O333" i="32"/>
  <c r="O332" i="32"/>
  <c r="O331" i="32"/>
  <c r="O330" i="32"/>
  <c r="O329" i="32"/>
  <c r="O328" i="32"/>
  <c r="O327" i="32"/>
  <c r="O326" i="32"/>
  <c r="O325" i="32"/>
  <c r="O321" i="32"/>
  <c r="O322" i="32"/>
  <c r="O323" i="32"/>
  <c r="O324" i="32"/>
  <c r="O320" i="32"/>
  <c r="O317" i="32"/>
  <c r="O319" i="32"/>
  <c r="O318" i="32"/>
  <c r="O316" i="32"/>
  <c r="O315" i="32"/>
  <c r="O314" i="32"/>
  <c r="O313" i="32"/>
  <c r="O312" i="32"/>
  <c r="O311" i="32"/>
  <c r="O309" i="32"/>
  <c r="O308" i="32"/>
  <c r="O310" i="32"/>
  <c r="O305" i="32"/>
  <c r="O307" i="32"/>
  <c r="O306" i="32"/>
  <c r="O304" i="32"/>
  <c r="O302" i="32"/>
  <c r="O303" i="32"/>
  <c r="O301" i="32"/>
  <c r="O299" i="32"/>
  <c r="O300" i="32"/>
  <c r="O298" i="32"/>
  <c r="O295" i="32"/>
  <c r="O296" i="32"/>
  <c r="O297" i="32"/>
  <c r="O293" i="32"/>
  <c r="O294" i="32"/>
  <c r="O292" i="32"/>
  <c r="O291" i="32"/>
  <c r="O289" i="32"/>
  <c r="O286" i="32"/>
  <c r="O288" i="32"/>
  <c r="O287" i="32"/>
  <c r="O290" i="32"/>
  <c r="O284" i="32"/>
  <c r="O285" i="32"/>
  <c r="O283" i="32"/>
  <c r="O282" i="32"/>
  <c r="O281" i="32"/>
  <c r="O279" i="32"/>
  <c r="O280" i="32"/>
  <c r="O278" i="32"/>
  <c r="O277" i="32"/>
  <c r="O274" i="32"/>
  <c r="O276" i="32"/>
  <c r="O275" i="32"/>
  <c r="O273" i="32"/>
  <c r="O272" i="32"/>
  <c r="O271" i="32"/>
  <c r="O270" i="32"/>
  <c r="O267" i="32"/>
  <c r="O268" i="32"/>
  <c r="O269" i="32"/>
  <c r="O266" i="32"/>
  <c r="O265" i="32"/>
  <c r="O264" i="32"/>
  <c r="O263" i="32"/>
  <c r="O254" i="32"/>
  <c r="O258" i="32"/>
  <c r="O259" i="32"/>
  <c r="O257" i="32"/>
  <c r="O260" i="32"/>
  <c r="O256" i="32"/>
  <c r="O261" i="32"/>
  <c r="O262" i="32"/>
  <c r="O255" i="32"/>
  <c r="O253" i="32"/>
  <c r="O252" i="32"/>
  <c r="O251" i="32"/>
  <c r="O248" i="32"/>
  <c r="O249" i="32"/>
  <c r="O250" i="32"/>
  <c r="O247" i="32"/>
  <c r="O246" i="32"/>
  <c r="O245" i="32"/>
  <c r="O244" i="32"/>
  <c r="O243" i="32"/>
  <c r="O241" i="32"/>
  <c r="O242" i="32"/>
  <c r="O239" i="32"/>
  <c r="O240" i="32"/>
  <c r="O238" i="32"/>
  <c r="O237" i="32"/>
  <c r="O236" i="32"/>
  <c r="O232" i="32"/>
  <c r="O233" i="32"/>
  <c r="O235" i="32"/>
  <c r="O231" i="32"/>
  <c r="O234" i="32"/>
  <c r="O229" i="32"/>
  <c r="O230" i="32"/>
  <c r="O228" i="32"/>
  <c r="O226" i="32"/>
  <c r="O227" i="32"/>
  <c r="O225" i="32"/>
  <c r="O222" i="32"/>
  <c r="O221" i="32"/>
  <c r="O224" i="32"/>
  <c r="O223" i="32"/>
  <c r="O220" i="32"/>
  <c r="O219" i="32"/>
  <c r="O218" i="32"/>
  <c r="O216" i="32"/>
  <c r="O215" i="32"/>
  <c r="O217" i="32"/>
  <c r="O214" i="32"/>
  <c r="O211" i="32"/>
  <c r="O210" i="32"/>
  <c r="O212" i="32"/>
  <c r="O208" i="32"/>
  <c r="O213" i="32"/>
  <c r="O209" i="32"/>
  <c r="O207" i="32"/>
  <c r="O206" i="32"/>
  <c r="O203" i="32"/>
  <c r="O204" i="32"/>
  <c r="O202" i="32"/>
  <c r="O205" i="32"/>
  <c r="O200" i="32"/>
  <c r="O201" i="32"/>
  <c r="O195" i="32"/>
  <c r="O194" i="32"/>
  <c r="O196" i="32"/>
  <c r="O197" i="32"/>
  <c r="O199" i="32"/>
  <c r="O198" i="32"/>
  <c r="O191" i="32"/>
  <c r="O192" i="32"/>
  <c r="O193" i="32"/>
  <c r="O190" i="32"/>
  <c r="O189" i="32"/>
  <c r="O186" i="32"/>
  <c r="O187" i="32"/>
  <c r="O188" i="32"/>
  <c r="O185" i="32"/>
  <c r="O184" i="32"/>
  <c r="O183" i="32"/>
  <c r="O182" i="32"/>
  <c r="O181" i="32"/>
  <c r="O180" i="32"/>
  <c r="O179" i="32"/>
  <c r="O178" i="32"/>
  <c r="O175" i="32"/>
  <c r="O177" i="32"/>
  <c r="O176" i="32"/>
  <c r="O174" i="32"/>
  <c r="O172" i="32"/>
  <c r="O173" i="32"/>
  <c r="O170" i="32"/>
  <c r="O171" i="32"/>
  <c r="O169" i="32"/>
  <c r="O168" i="32"/>
  <c r="O167" i="32"/>
  <c r="O166" i="32"/>
  <c r="O163" i="32"/>
  <c r="O164" i="32"/>
  <c r="O165" i="32"/>
  <c r="O162" i="32"/>
  <c r="O161" i="32"/>
  <c r="O160" i="32"/>
  <c r="O159" i="32"/>
  <c r="O158" i="32"/>
  <c r="O157" i="32"/>
  <c r="O155" i="32"/>
  <c r="O154" i="32"/>
  <c r="O153" i="32"/>
  <c r="O156" i="32"/>
  <c r="O152" i="32"/>
  <c r="O151" i="32"/>
  <c r="O150" i="32"/>
  <c r="O148" i="32"/>
  <c r="O145" i="32"/>
  <c r="O149" i="32"/>
  <c r="O147" i="32"/>
  <c r="O146" i="32"/>
  <c r="O144" i="32"/>
  <c r="O143" i="32"/>
  <c r="O139" i="32"/>
  <c r="O140" i="32"/>
  <c r="O138" i="32"/>
  <c r="O142" i="32"/>
  <c r="O141" i="32"/>
  <c r="O137" i="32"/>
  <c r="O136" i="32"/>
  <c r="O134" i="32"/>
  <c r="O132" i="32"/>
  <c r="O133" i="32"/>
  <c r="O135" i="32"/>
  <c r="O130" i="32"/>
  <c r="O129" i="32"/>
  <c r="O127" i="32"/>
  <c r="O128" i="32"/>
  <c r="O131" i="32"/>
  <c r="O126" i="32"/>
  <c r="O125" i="32"/>
  <c r="O124" i="32"/>
  <c r="O123" i="32"/>
  <c r="O122" i="32"/>
  <c r="O121" i="32"/>
  <c r="O120" i="32"/>
  <c r="O118" i="32"/>
  <c r="O119" i="32"/>
  <c r="O112" i="32"/>
  <c r="O117" i="32"/>
  <c r="O110" i="32"/>
  <c r="O109" i="32"/>
  <c r="O113" i="32"/>
  <c r="O114" i="32"/>
  <c r="O111" i="32"/>
  <c r="O116" i="32"/>
  <c r="O115" i="32"/>
  <c r="O108" i="32"/>
  <c r="O106" i="32"/>
  <c r="O107" i="32"/>
  <c r="O103" i="32"/>
  <c r="O104" i="32"/>
  <c r="O102" i="32"/>
  <c r="O105" i="32"/>
  <c r="O101" i="32"/>
  <c r="O100" i="32"/>
  <c r="O99" i="32"/>
  <c r="O98" i="32"/>
  <c r="O97" i="32"/>
  <c r="O96" i="32"/>
  <c r="O95" i="32"/>
  <c r="O93" i="32"/>
  <c r="O94" i="32"/>
  <c r="O92" i="32"/>
  <c r="O91" i="32"/>
  <c r="O90" i="32"/>
  <c r="O89" i="32"/>
  <c r="O88" i="32"/>
  <c r="O87" i="32"/>
  <c r="O85" i="32"/>
  <c r="O86" i="32"/>
  <c r="O84" i="32"/>
  <c r="O83" i="32"/>
  <c r="O82" i="32"/>
  <c r="O81" i="32"/>
  <c r="O80" i="32"/>
  <c r="O79" i="32"/>
  <c r="O77" i="32"/>
  <c r="O76" i="32"/>
  <c r="O75" i="32"/>
  <c r="O78" i="32"/>
  <c r="O74" i="32"/>
  <c r="O73" i="32"/>
  <c r="O71" i="32"/>
  <c r="O72" i="32"/>
  <c r="O70" i="32"/>
  <c r="O68" i="32"/>
  <c r="O69" i="32"/>
  <c r="O67" i="32"/>
  <c r="O65" i="32"/>
  <c r="O66" i="32"/>
  <c r="O64" i="32"/>
  <c r="O63" i="32"/>
  <c r="O62" i="32"/>
  <c r="O61" i="32"/>
  <c r="O60" i="32"/>
  <c r="O59" i="32"/>
  <c r="O57" i="32"/>
  <c r="O58" i="32"/>
  <c r="O56" i="32"/>
  <c r="O55" i="32"/>
  <c r="O54" i="32"/>
  <c r="O53" i="32"/>
  <c r="O52" i="32"/>
  <c r="O50" i="32"/>
  <c r="O51" i="32"/>
  <c r="O49" i="32"/>
  <c r="O48" i="32"/>
  <c r="O47" i="32"/>
  <c r="O46" i="32"/>
  <c r="O45" i="32"/>
  <c r="O44" i="32"/>
  <c r="O43" i="32"/>
  <c r="O42" i="32"/>
  <c r="O40" i="32"/>
  <c r="O41" i="32"/>
  <c r="O39" i="32"/>
  <c r="O38" i="32"/>
  <c r="O37" i="32"/>
  <c r="O36" i="32"/>
  <c r="O35" i="32"/>
  <c r="O34" i="32"/>
  <c r="O33" i="32"/>
  <c r="O29" i="32"/>
  <c r="O26" i="32"/>
  <c r="O23" i="32"/>
  <c r="O30" i="32"/>
  <c r="O28" i="32"/>
  <c r="O32" i="32"/>
  <c r="O31" i="32"/>
  <c r="O27" i="32"/>
  <c r="O25" i="32"/>
  <c r="O24" i="32"/>
  <c r="O20" i="32"/>
  <c r="O19" i="32"/>
  <c r="O21" i="32"/>
  <c r="O22" i="32"/>
  <c r="O8" i="32"/>
  <c r="O17" i="32"/>
  <c r="O16" i="32"/>
  <c r="O15" i="32"/>
  <c r="O14" i="32"/>
  <c r="O13" i="32"/>
  <c r="O12" i="32"/>
  <c r="O11" i="32"/>
  <c r="O10" i="32"/>
  <c r="O9" i="32"/>
  <c r="O18" i="32"/>
  <c r="O7" i="32"/>
  <c r="O6" i="32"/>
  <c r="O4" i="32"/>
  <c r="O5" i="32"/>
  <c r="O2" i="32"/>
  <c r="G5250" i="32"/>
  <c r="I5250" i="32" s="1"/>
  <c r="G5374" i="32"/>
  <c r="I5374" i="32" s="1"/>
  <c r="G5143" i="32"/>
  <c r="I5143" i="32" s="1"/>
  <c r="P5791" i="32" l="1"/>
  <c r="P5798" i="32"/>
  <c r="P5792" i="32"/>
  <c r="P5795" i="32"/>
  <c r="P5462" i="32"/>
  <c r="P5790" i="32"/>
  <c r="P5801" i="32"/>
  <c r="P5789" i="32"/>
  <c r="P5794" i="32"/>
  <c r="P5800" i="32"/>
  <c r="P5797" i="32"/>
  <c r="P5788" i="32"/>
  <c r="P5799" i="32"/>
  <c r="P5793" i="32"/>
  <c r="P5796" i="32"/>
  <c r="P5802" i="32"/>
  <c r="P5786" i="32"/>
  <c r="P5785" i="32"/>
  <c r="P5787" i="32"/>
  <c r="P4529" i="32"/>
  <c r="P4531" i="32"/>
  <c r="P4527" i="32"/>
  <c r="G571" i="31"/>
  <c r="G573" i="31" l="1"/>
  <c r="P5570" i="32" l="1"/>
  <c r="P5573" i="32"/>
  <c r="P5575" i="32"/>
  <c r="P5567" i="32"/>
  <c r="P5568" i="32"/>
  <c r="P5569" i="32"/>
  <c r="P5571" i="32"/>
  <c r="P5572" i="32"/>
  <c r="P5574" i="32"/>
  <c r="P5781" i="32"/>
  <c r="P5771" i="32"/>
  <c r="P5774" i="32"/>
  <c r="P5767" i="32"/>
  <c r="P5768" i="32"/>
  <c r="P5778" i="32"/>
  <c r="P5772" i="32"/>
  <c r="P5760" i="32"/>
  <c r="P5783" i="32"/>
  <c r="P5777" i="32"/>
  <c r="P5779" i="32"/>
  <c r="P5784" i="32"/>
  <c r="P5775" i="32"/>
  <c r="P5769" i="32"/>
  <c r="P5766" i="32"/>
  <c r="P5776" i="32"/>
  <c r="P5782" i="32"/>
  <c r="P5773" i="32"/>
  <c r="P5764" i="32"/>
  <c r="P5761" i="32"/>
  <c r="P5762" i="32"/>
  <c r="P5765" i="32"/>
  <c r="P5763" i="32"/>
  <c r="P5780" i="32"/>
  <c r="P5770" i="32"/>
  <c r="P5739" i="32"/>
  <c r="P5742" i="32"/>
  <c r="P5738" i="32"/>
  <c r="P5740" i="32"/>
  <c r="P5743" i="32"/>
  <c r="P5741" i="32"/>
  <c r="P5736" i="32"/>
  <c r="P5737" i="32"/>
  <c r="P5710" i="32" l="1"/>
  <c r="P5711" i="32"/>
  <c r="P5735" i="32"/>
  <c r="P5734" i="32"/>
  <c r="P5692" i="32"/>
  <c r="P5693" i="32"/>
  <c r="P2902" i="32"/>
  <c r="P5701" i="32"/>
  <c r="P5702" i="32"/>
  <c r="P5698" i="32"/>
  <c r="P5695" i="32"/>
  <c r="P5703" i="32"/>
  <c r="P5694" i="32"/>
  <c r="P5709" i="32"/>
  <c r="P5707" i="32"/>
  <c r="P5700" i="32"/>
  <c r="P5705" i="32"/>
  <c r="P5708" i="32"/>
  <c r="P5706" i="32"/>
  <c r="P5699" i="32"/>
  <c r="P5704" i="32"/>
  <c r="P5697" i="32"/>
  <c r="P5696" i="32"/>
  <c r="G5315" i="32"/>
  <c r="P4490" i="32"/>
  <c r="P5167" i="32"/>
  <c r="G5636" i="32"/>
  <c r="P5646" i="32"/>
  <c r="P5669" i="32"/>
  <c r="P5673" i="32"/>
  <c r="P5674" i="32"/>
  <c r="P5670" i="32"/>
  <c r="P5684" i="32"/>
  <c r="P5675" i="32"/>
  <c r="P5666" i="32"/>
  <c r="P5667" i="32"/>
  <c r="P5678" i="32"/>
  <c r="P5671" i="32"/>
  <c r="P5690" i="32"/>
  <c r="P5677" i="32"/>
  <c r="P5676" i="32"/>
  <c r="P5668" i="32"/>
  <c r="P5672" i="32"/>
  <c r="P5679" i="32"/>
  <c r="P5683" i="32"/>
  <c r="P5688" i="32"/>
  <c r="P5689" i="32"/>
  <c r="P5680" i="32"/>
  <c r="P5682" i="32"/>
  <c r="P5681" i="32"/>
  <c r="P5691" i="32"/>
  <c r="P5685" i="32"/>
  <c r="P5686" i="32"/>
  <c r="P5687" i="32"/>
  <c r="P5653" i="32"/>
  <c r="P5652" i="32"/>
  <c r="P5651" i="32"/>
  <c r="P5650" i="32"/>
  <c r="P5649" i="32"/>
  <c r="P5644" i="32"/>
  <c r="P5645" i="32"/>
  <c r="P5648" i="32"/>
  <c r="P5647" i="32"/>
  <c r="P5642" i="32"/>
  <c r="P5643" i="32"/>
  <c r="P5641" i="32"/>
  <c r="P5640" i="32"/>
  <c r="P5638" i="32"/>
  <c r="P5637" i="32"/>
  <c r="P5625" i="32"/>
  <c r="P5619" i="32"/>
  <c r="P5616" i="32"/>
  <c r="P5614" i="32"/>
  <c r="P5596" i="32"/>
  <c r="P5587" i="32"/>
  <c r="P5578" i="32"/>
  <c r="P5555" i="32"/>
  <c r="P5542" i="32"/>
  <c r="P5539" i="32"/>
  <c r="P5530" i="32"/>
  <c r="P5526" i="32"/>
  <c r="P5521" i="32"/>
  <c r="P5520" i="32"/>
  <c r="P5495" i="32"/>
  <c r="P5491" i="32"/>
  <c r="P5498" i="32"/>
  <c r="P5505" i="32"/>
  <c r="P5496" i="32"/>
  <c r="P5490" i="32"/>
  <c r="P5488" i="32"/>
  <c r="P5550" i="32"/>
  <c r="O1816" i="32"/>
  <c r="P4762" i="32"/>
  <c r="P5415" i="32"/>
  <c r="P4757" i="32"/>
  <c r="P5245" i="32"/>
  <c r="P5244" i="32"/>
  <c r="P5613" i="32"/>
  <c r="P5612" i="32"/>
  <c r="P5611" i="32"/>
  <c r="P5610" i="32"/>
  <c r="P3916" i="32"/>
  <c r="P5633" i="32"/>
  <c r="P5621" i="32"/>
  <c r="P5627" i="32"/>
  <c r="P5131" i="32"/>
  <c r="P5628" i="32"/>
  <c r="P5240" i="32"/>
  <c r="P5615" i="32"/>
  <c r="P5329" i="32"/>
  <c r="P5620" i="32"/>
  <c r="P5626" i="32"/>
  <c r="P5618" i="32"/>
  <c r="P5623" i="32"/>
  <c r="P5624" i="32"/>
  <c r="P5622" i="32"/>
  <c r="P5617" i="32"/>
  <c r="P5631" i="32"/>
  <c r="P5630" i="32"/>
  <c r="P5629" i="32"/>
  <c r="P5608" i="32"/>
  <c r="P5609" i="32"/>
  <c r="P5607" i="32"/>
  <c r="P5606" i="32"/>
  <c r="P5605" i="32"/>
  <c r="P5595" i="32"/>
  <c r="P5590" i="32"/>
  <c r="P5588" i="32"/>
  <c r="P5591" i="32"/>
  <c r="P5592" i="32"/>
  <c r="P4983" i="32"/>
  <c r="P5221" i="32"/>
  <c r="P5599" i="32"/>
  <c r="P4982" i="32"/>
  <c r="P5593" i="32"/>
  <c r="P5597" i="32"/>
  <c r="P5603" i="32"/>
  <c r="P5601" i="32"/>
  <c r="P5598" i="32"/>
  <c r="P5604" i="32"/>
  <c r="P5602" i="32"/>
  <c r="P5600" i="32"/>
  <c r="P5589" i="32"/>
  <c r="P5586" i="32"/>
  <c r="P5584" i="32"/>
  <c r="P5585" i="32"/>
  <c r="P4981" i="32"/>
  <c r="P4378" i="32"/>
  <c r="P5579" i="32"/>
  <c r="P5581" i="32"/>
  <c r="P5580" i="32"/>
  <c r="P5577" i="32"/>
  <c r="P5576" i="32"/>
  <c r="P5564" i="32"/>
  <c r="P5561" i="32"/>
  <c r="P5560" i="32"/>
  <c r="P5563" i="32"/>
  <c r="P5562" i="32"/>
  <c r="P5219" i="32"/>
  <c r="P5559" i="32"/>
  <c r="P5558" i="32"/>
  <c r="P5557" i="32"/>
  <c r="P5556" i="32"/>
  <c r="P4980" i="32"/>
  <c r="P5554" i="32"/>
  <c r="P5553" i="32"/>
  <c r="P5551" i="32"/>
  <c r="P5552" i="32"/>
  <c r="P5549" i="32"/>
  <c r="P5548" i="32"/>
  <c r="P5314" i="32"/>
  <c r="P5547" i="32"/>
  <c r="P5541" i="32"/>
  <c r="P5543" i="32"/>
  <c r="P5546" i="32"/>
  <c r="P5545" i="32"/>
  <c r="P5544" i="32"/>
  <c r="P5218" i="32"/>
  <c r="P5540" i="32"/>
  <c r="P4979" i="32"/>
  <c r="P5531" i="32"/>
  <c r="P5538" i="32"/>
  <c r="P5537" i="32"/>
  <c r="P5535" i="32"/>
  <c r="P5532" i="32"/>
  <c r="P5534" i="32"/>
  <c r="P5533" i="32"/>
  <c r="P5632" i="32"/>
  <c r="P5529" i="32"/>
  <c r="P5528" i="32"/>
  <c r="P5527" i="32"/>
  <c r="P5014" i="32"/>
  <c r="P5525" i="32"/>
  <c r="P5524" i="32"/>
  <c r="P5522" i="32"/>
  <c r="P5523" i="32"/>
  <c r="P5473" i="32"/>
  <c r="P5033" i="32"/>
  <c r="P5519" i="32"/>
  <c r="P5518" i="32"/>
  <c r="P5517" i="32"/>
  <c r="P5516" i="32"/>
  <c r="P5514" i="32"/>
  <c r="P5515" i="32"/>
  <c r="P5513" i="32"/>
  <c r="P5512" i="32"/>
  <c r="P5511" i="32"/>
  <c r="P5510" i="32"/>
  <c r="P5509" i="32"/>
  <c r="P5508" i="32"/>
  <c r="P5507" i="32"/>
  <c r="P5506" i="32"/>
  <c r="P5455" i="32"/>
  <c r="P5208" i="32"/>
  <c r="P5504" i="32"/>
  <c r="P5503" i="32"/>
  <c r="P5502" i="32"/>
  <c r="P5501" i="32"/>
  <c r="P5500" i="32"/>
  <c r="P5499" i="32"/>
  <c r="P5031" i="32"/>
  <c r="P5497" i="32"/>
  <c r="P5494" i="32"/>
  <c r="P5493" i="32"/>
  <c r="P5492" i="32"/>
  <c r="P4968" i="32"/>
  <c r="P5487" i="32"/>
  <c r="P3544" i="32"/>
  <c r="P5486" i="32"/>
  <c r="P5483" i="32"/>
  <c r="P5484" i="32"/>
  <c r="P5485" i="32"/>
  <c r="P5482" i="32"/>
  <c r="P5480" i="32"/>
  <c r="P5481" i="32"/>
  <c r="P5479" i="32"/>
  <c r="P5476" i="32"/>
  <c r="P5475" i="32"/>
  <c r="P5477" i="32"/>
  <c r="P5478" i="32"/>
  <c r="P5474" i="32"/>
  <c r="P5022" i="32"/>
  <c r="P5470" i="32"/>
  <c r="P5469" i="32"/>
  <c r="P5468" i="32"/>
  <c r="P5467" i="32"/>
  <c r="P5472" i="32"/>
  <c r="P5471" i="32"/>
  <c r="P5466" i="32"/>
  <c r="P5465" i="32"/>
  <c r="P5464" i="32"/>
  <c r="P5463" i="32"/>
  <c r="P4293" i="32"/>
  <c r="P5460" i="32"/>
  <c r="P5459" i="32"/>
  <c r="P5461" i="32"/>
  <c r="P4292" i="32"/>
  <c r="P5457" i="32"/>
  <c r="P3398" i="32"/>
  <c r="P4377" i="32"/>
  <c r="P5328" i="32"/>
  <c r="P5453" i="32"/>
  <c r="P5456" i="32"/>
  <c r="P5452" i="32"/>
  <c r="P5451" i="32"/>
  <c r="P5454" i="32"/>
  <c r="P5041" i="32"/>
  <c r="P4871" i="32"/>
  <c r="P4575" i="32"/>
  <c r="P4424" i="32"/>
  <c r="P4186" i="32"/>
  <c r="P3936" i="32"/>
  <c r="P3680" i="32"/>
  <c r="P3535" i="32"/>
  <c r="P5420" i="32"/>
  <c r="P5423" i="32"/>
  <c r="P5427" i="32"/>
  <c r="P5448" i="32"/>
  <c r="P5444" i="32"/>
  <c r="P5443" i="32"/>
  <c r="P5445" i="32"/>
  <c r="P5433" i="32"/>
  <c r="P5434" i="32"/>
  <c r="P5438" i="32"/>
  <c r="P5437" i="32"/>
  <c r="P5440" i="32"/>
  <c r="P5430" i="32"/>
  <c r="P5424" i="32"/>
  <c r="P5432" i="32"/>
  <c r="P5419" i="32"/>
  <c r="P5435" i="32"/>
  <c r="P5429" i="32"/>
  <c r="P5428" i="32"/>
  <c r="P3098" i="32"/>
  <c r="P2827" i="32"/>
  <c r="P1788" i="32"/>
  <c r="P5418" i="32"/>
  <c r="P5409" i="32"/>
  <c r="P1406" i="32"/>
  <c r="P5206" i="32"/>
  <c r="P4966" i="32"/>
  <c r="P5447" i="32"/>
  <c r="P4504" i="32"/>
  <c r="P4150" i="32"/>
  <c r="P3140" i="32"/>
  <c r="P2419" i="32"/>
  <c r="P5256" i="32"/>
  <c r="P5414" i="32"/>
  <c r="P5405" i="32"/>
  <c r="P5401" i="32"/>
  <c r="P5400" i="32"/>
  <c r="P5398" i="32"/>
  <c r="P5413" i="32"/>
  <c r="P5407" i="32"/>
  <c r="P5402" i="32"/>
  <c r="P5382" i="32"/>
  <c r="P5416" i="32"/>
  <c r="P5417" i="32"/>
  <c r="P5379" i="32"/>
  <c r="P5412" i="32"/>
  <c r="P5395" i="32"/>
  <c r="P5393" i="32"/>
  <c r="P5392" i="32"/>
  <c r="P5408" i="32"/>
  <c r="P5373" i="32"/>
  <c r="P5403" i="32"/>
  <c r="P5411" i="32"/>
  <c r="P5383" i="32"/>
  <c r="P5406" i="32"/>
  <c r="P5390" i="32"/>
  <c r="P5397" i="32"/>
  <c r="P5389" i="32"/>
  <c r="P5376" i="32"/>
  <c r="P5378" i="32"/>
  <c r="P5399" i="32"/>
  <c r="P5380" i="32"/>
  <c r="P5377" i="32"/>
  <c r="P5394" i="32"/>
  <c r="P5396" i="32"/>
  <c r="P5387" i="32"/>
  <c r="P5386" i="32"/>
  <c r="P4339" i="32"/>
  <c r="P4088" i="32"/>
  <c r="P5159" i="32"/>
  <c r="P4975" i="32"/>
  <c r="P5327" i="32"/>
  <c r="P5326" i="32"/>
  <c r="P5370" i="32"/>
  <c r="P5368" i="32"/>
  <c r="P5369" i="32"/>
  <c r="P5359" i="32"/>
  <c r="P5361" i="32"/>
  <c r="P5357" i="32"/>
  <c r="P5358" i="32"/>
  <c r="P5354" i="32"/>
  <c r="P5356" i="32"/>
  <c r="P5355" i="32"/>
  <c r="P4992" i="32"/>
  <c r="P5353" i="32"/>
  <c r="P5352" i="32"/>
  <c r="P4854" i="32"/>
  <c r="P4493" i="32"/>
  <c r="P4974" i="32"/>
  <c r="P5341" i="32"/>
  <c r="P5347" i="32"/>
  <c r="P5348" i="32"/>
  <c r="P5343" i="32"/>
  <c r="P5344" i="32"/>
  <c r="P5346" i="32"/>
  <c r="P5349" i="32"/>
  <c r="P5339" i="32"/>
  <c r="P5342" i="32"/>
  <c r="P5345" i="32"/>
  <c r="P5336" i="32"/>
  <c r="P5335" i="32"/>
  <c r="P5333" i="32"/>
  <c r="P5332" i="32"/>
  <c r="P5331" i="32"/>
  <c r="P5334" i="32"/>
  <c r="P5330" i="32"/>
  <c r="P4364" i="32"/>
  <c r="P5228" i="32"/>
  <c r="P5204" i="32"/>
  <c r="P4964" i="32"/>
  <c r="P5323" i="32"/>
  <c r="P5324" i="32"/>
  <c r="P5489" i="32"/>
  <c r="P5064" i="32"/>
  <c r="P5301" i="32"/>
  <c r="P5302" i="32"/>
  <c r="P5303" i="32"/>
  <c r="P5304" i="32"/>
  <c r="P5309" i="32"/>
  <c r="P5320" i="32"/>
  <c r="P5312" i="32"/>
  <c r="P5308" i="32"/>
  <c r="P5307" i="32"/>
  <c r="P5317" i="32"/>
  <c r="P5319" i="32"/>
  <c r="P5322" i="32"/>
  <c r="P5310" i="32"/>
  <c r="P5321" i="32"/>
  <c r="P5305" i="32"/>
  <c r="P5306" i="32"/>
  <c r="P5311" i="32"/>
  <c r="P5318" i="32"/>
  <c r="P5313" i="32"/>
  <c r="P5316" i="32"/>
  <c r="P5059" i="32"/>
  <c r="P5157" i="32"/>
  <c r="P1275" i="32"/>
  <c r="P4116" i="32"/>
  <c r="P4115" i="32"/>
  <c r="P5055" i="32"/>
  <c r="P5054" i="32"/>
  <c r="P4050" i="32"/>
  <c r="P5446" i="32"/>
  <c r="P5272" i="32"/>
  <c r="P5274" i="32"/>
  <c r="P5276" i="32"/>
  <c r="P5290" i="32"/>
  <c r="P5294" i="32"/>
  <c r="P5293" i="32"/>
  <c r="P5292" i="32"/>
  <c r="P5287" i="32"/>
  <c r="P5288" i="32"/>
  <c r="P5271" i="32"/>
  <c r="P5280" i="32"/>
  <c r="P5283" i="32"/>
  <c r="P5275" i="32"/>
  <c r="P5289" i="32"/>
  <c r="P5278" i="32"/>
  <c r="P5277" i="32"/>
  <c r="P5282" i="32"/>
  <c r="P5281" i="32"/>
  <c r="P5285" i="32"/>
  <c r="P5284" i="32"/>
  <c r="P5273" i="32"/>
  <c r="P5291" i="32"/>
  <c r="P5286" i="32"/>
  <c r="P5268" i="32"/>
  <c r="P5267" i="32"/>
  <c r="P5266" i="32"/>
  <c r="P5148" i="32"/>
  <c r="P5103" i="32"/>
  <c r="P5172" i="32"/>
  <c r="P4903" i="32"/>
  <c r="P5013" i="32"/>
  <c r="P5255" i="32"/>
  <c r="P5246" i="32"/>
  <c r="P5252" i="32"/>
  <c r="P5254" i="32"/>
  <c r="P5260" i="32"/>
  <c r="P5261" i="32"/>
  <c r="P5262" i="32"/>
  <c r="P5263" i="32"/>
  <c r="P5264" i="32"/>
  <c r="P5265" i="32"/>
  <c r="P5257" i="32"/>
  <c r="P5259" i="32"/>
  <c r="P5258" i="32"/>
  <c r="P5248" i="32"/>
  <c r="P5012" i="32"/>
  <c r="P4782" i="32"/>
  <c r="P5410" i="32"/>
  <c r="P4781" i="32"/>
  <c r="P5350" i="32"/>
  <c r="P5238" i="32"/>
  <c r="P5229" i="32"/>
  <c r="P5236" i="32"/>
  <c r="P5235" i="32"/>
  <c r="P5234" i="32"/>
  <c r="P5232" i="32"/>
  <c r="P5233" i="32"/>
  <c r="P5231" i="32"/>
  <c r="P5237" i="32"/>
  <c r="P5227" i="32"/>
  <c r="P5226" i="32"/>
  <c r="P5242" i="32"/>
  <c r="P5230" i="32"/>
  <c r="P5239" i="32"/>
  <c r="P5243" i="32"/>
  <c r="P5241" i="32"/>
  <c r="P5372" i="32"/>
  <c r="P5147" i="32"/>
  <c r="P5011" i="32"/>
  <c r="P4779" i="32"/>
  <c r="P5225" i="32"/>
  <c r="P5224" i="32"/>
  <c r="P5222" i="32"/>
  <c r="P5223" i="32"/>
  <c r="P5213" i="32"/>
  <c r="P5215" i="32"/>
  <c r="P5216" i="32"/>
  <c r="P5217" i="32"/>
  <c r="P5220" i="32"/>
  <c r="P5214" i="32"/>
  <c r="P5211" i="32"/>
  <c r="P5209" i="32"/>
  <c r="P5212" i="32"/>
  <c r="P5442" i="32"/>
  <c r="P5441" i="32"/>
  <c r="P4777" i="32"/>
  <c r="P5195" i="32"/>
  <c r="P5197" i="32"/>
  <c r="P5198" i="32"/>
  <c r="P5199" i="32"/>
  <c r="P5202" i="32"/>
  <c r="P5203" i="32"/>
  <c r="P5201" i="32"/>
  <c r="P5207" i="32"/>
  <c r="P5196" i="32"/>
  <c r="P5200" i="32"/>
  <c r="P5205" i="32"/>
  <c r="P5193" i="32"/>
  <c r="P5192" i="32"/>
  <c r="P5191" i="32"/>
  <c r="P5190" i="32"/>
  <c r="P5189" i="32"/>
  <c r="P5183" i="32"/>
  <c r="P5188" i="32"/>
  <c r="P5184" i="32"/>
  <c r="P5185" i="32"/>
  <c r="P5187" i="32"/>
  <c r="P5186" i="32"/>
  <c r="P5182" i="32"/>
  <c r="P5181" i="32"/>
  <c r="P5006" i="32"/>
  <c r="P5177" i="32"/>
  <c r="P5180" i="32"/>
  <c r="P5179" i="32"/>
  <c r="P5178" i="32"/>
  <c r="P5174" i="32"/>
  <c r="P5173" i="32"/>
  <c r="P5175" i="32"/>
  <c r="P5169" i="32"/>
  <c r="P5171" i="32"/>
  <c r="P5176" i="32"/>
  <c r="P5170" i="32"/>
  <c r="P5168" i="32"/>
  <c r="P4775" i="32"/>
  <c r="P5166" i="32"/>
  <c r="P5165" i="32"/>
  <c r="P5162" i="32"/>
  <c r="P5164" i="32"/>
  <c r="P5163" i="32"/>
  <c r="P5161" i="32"/>
  <c r="P5160" i="32"/>
  <c r="P5005" i="32"/>
  <c r="P5404" i="32"/>
  <c r="P5156" i="32"/>
  <c r="P5158" i="32"/>
  <c r="P5155" i="32"/>
  <c r="P5154" i="32"/>
  <c r="P5153" i="32"/>
  <c r="P4773" i="32"/>
  <c r="P3808" i="32"/>
  <c r="P5439" i="32"/>
  <c r="P5371" i="32"/>
  <c r="P5004" i="32"/>
  <c r="P5145" i="32"/>
  <c r="P5136" i="32"/>
  <c r="P5141" i="32"/>
  <c r="P5144" i="32"/>
  <c r="P5152" i="32"/>
  <c r="P5151" i="32"/>
  <c r="P5150" i="32"/>
  <c r="P5149" i="32"/>
  <c r="P5137" i="32"/>
  <c r="P5135" i="32"/>
  <c r="P5140" i="32"/>
  <c r="P5138" i="32"/>
  <c r="P5139" i="32"/>
  <c r="P5134" i="32"/>
  <c r="P5133" i="32"/>
  <c r="P5132" i="32"/>
  <c r="P4771" i="32"/>
  <c r="P5003" i="32"/>
  <c r="P5129" i="32"/>
  <c r="P5128" i="32"/>
  <c r="P5126" i="32"/>
  <c r="P5127" i="32"/>
  <c r="P5125" i="32"/>
  <c r="P5124" i="32"/>
  <c r="P5119" i="32"/>
  <c r="P5118" i="32"/>
  <c r="P5122" i="32"/>
  <c r="P5121" i="32"/>
  <c r="P5123" i="32"/>
  <c r="P5120" i="32"/>
  <c r="P5117" i="32"/>
  <c r="P5116" i="32"/>
  <c r="P5114" i="32"/>
  <c r="P5115" i="32"/>
  <c r="P5113" i="32"/>
  <c r="P5112" i="32"/>
  <c r="P5111" i="32"/>
  <c r="P5110" i="32"/>
  <c r="P5109" i="32"/>
  <c r="P5002" i="32"/>
  <c r="P5105" i="32"/>
  <c r="P5101" i="32"/>
  <c r="P5106" i="32"/>
  <c r="P5108" i="32"/>
  <c r="P5104" i="32"/>
  <c r="P5107" i="32"/>
  <c r="P5102" i="32"/>
  <c r="P5099" i="32"/>
  <c r="P5100" i="32"/>
  <c r="P5098" i="32"/>
  <c r="P5097" i="32"/>
  <c r="P5096" i="32"/>
  <c r="P5095" i="32"/>
  <c r="P5093" i="32"/>
  <c r="P5088" i="32"/>
  <c r="P5094" i="32"/>
  <c r="P5091" i="32"/>
  <c r="P5090" i="32"/>
  <c r="P5092" i="32"/>
  <c r="P5089" i="32"/>
  <c r="P4769" i="32"/>
  <c r="P5075" i="32"/>
  <c r="P5085" i="32"/>
  <c r="P5079" i="32"/>
  <c r="P5076" i="32"/>
  <c r="P5080" i="32"/>
  <c r="P5071" i="32"/>
  <c r="P5072" i="32"/>
  <c r="P5073" i="32"/>
  <c r="P5086" i="32"/>
  <c r="P5083" i="32"/>
  <c r="P5077" i="32"/>
  <c r="P5081" i="32"/>
  <c r="P5087" i="32"/>
  <c r="P5084" i="32"/>
  <c r="P5078" i="32"/>
  <c r="P5082" i="32"/>
  <c r="P5069" i="32"/>
  <c r="P5070" i="32"/>
  <c r="P5068" i="32"/>
  <c r="P5067" i="32"/>
  <c r="P5066" i="32"/>
  <c r="P5001" i="32"/>
  <c r="P5062" i="32"/>
  <c r="P5061" i="32"/>
  <c r="P5063" i="32"/>
  <c r="P5065" i="32"/>
  <c r="P4767" i="32"/>
  <c r="P5436" i="32"/>
  <c r="P4999" i="32"/>
  <c r="P5057" i="32"/>
  <c r="P5052" i="32"/>
  <c r="P5056" i="32"/>
  <c r="P5060" i="32"/>
  <c r="P5058" i="32"/>
  <c r="P5053" i="32"/>
  <c r="P4765" i="32"/>
  <c r="P4763" i="32"/>
  <c r="P5431" i="32"/>
  <c r="P5391" i="32"/>
  <c r="P4586" i="32"/>
  <c r="P3118" i="32"/>
  <c r="P4647" i="32"/>
  <c r="P5426" i="32"/>
  <c r="P5050" i="32"/>
  <c r="P5049" i="32"/>
  <c r="P5046" i="32"/>
  <c r="P5045" i="32"/>
  <c r="P5044" i="32"/>
  <c r="P5043" i="32"/>
  <c r="P5040" i="32"/>
  <c r="P5039" i="32"/>
  <c r="P5038" i="32"/>
  <c r="P5037" i="32"/>
  <c r="P5036" i="32"/>
  <c r="P5035" i="32"/>
  <c r="P5030" i="32"/>
  <c r="P5029" i="32"/>
  <c r="P5028" i="32"/>
  <c r="P5047" i="32"/>
  <c r="P5025" i="32"/>
  <c r="P5024" i="32"/>
  <c r="P5023" i="32"/>
  <c r="P5325" i="32"/>
  <c r="P5017" i="32"/>
  <c r="P5018" i="32"/>
  <c r="P5019" i="32"/>
  <c r="P5016" i="32"/>
  <c r="P5021" i="32"/>
  <c r="P5020" i="32"/>
  <c r="P5015" i="32"/>
  <c r="P4996" i="32"/>
  <c r="P4997" i="32"/>
  <c r="P5000" i="32"/>
  <c r="P5007" i="32"/>
  <c r="P5279" i="32"/>
  <c r="P5300" i="32"/>
  <c r="P5299" i="32"/>
  <c r="P5298" i="32"/>
  <c r="P5297" i="32"/>
  <c r="P5296" i="32"/>
  <c r="P5295" i="32"/>
  <c r="P5367" i="32"/>
  <c r="P5146" i="32"/>
  <c r="P5009" i="32"/>
  <c r="P5366" i="32"/>
  <c r="P5008" i="32"/>
  <c r="P5425" i="32"/>
  <c r="P5010" i="32"/>
  <c r="P4998" i="32"/>
  <c r="P4995" i="32"/>
  <c r="P4993" i="32"/>
  <c r="P4994" i="32"/>
  <c r="P5365" i="32"/>
  <c r="P4991" i="32"/>
  <c r="P4990" i="32"/>
  <c r="P4989" i="32"/>
  <c r="P4988" i="32"/>
  <c r="P4987" i="32"/>
  <c r="P5388" i="32"/>
  <c r="P5143" i="32"/>
  <c r="P5351" i="32"/>
  <c r="P5385" i="32"/>
  <c r="P5142" i="32"/>
  <c r="P5422" i="32"/>
  <c r="P5364" i="32"/>
  <c r="P5363" i="32"/>
  <c r="P4986" i="32"/>
  <c r="P4985" i="32"/>
  <c r="P4984" i="32"/>
  <c r="P4976" i="32"/>
  <c r="P4977" i="32"/>
  <c r="P4978" i="32"/>
  <c r="P4971" i="32"/>
  <c r="P4969" i="32"/>
  <c r="P4970" i="32"/>
  <c r="P4972" i="32"/>
  <c r="P5362" i="32"/>
  <c r="P5360" i="32"/>
  <c r="P5340" i="32"/>
  <c r="P4955" i="32"/>
  <c r="P4957" i="32"/>
  <c r="P4958" i="32"/>
  <c r="P4959" i="32"/>
  <c r="P4962" i="32"/>
  <c r="P4963" i="32"/>
  <c r="P4961" i="32"/>
  <c r="P4967" i="32"/>
  <c r="P4956" i="32"/>
  <c r="P4960" i="32"/>
  <c r="P4965" i="32"/>
  <c r="P4954" i="32"/>
  <c r="P4953" i="32"/>
  <c r="P5384" i="32"/>
  <c r="P5421" i="32"/>
  <c r="P5381" i="32"/>
  <c r="P4946" i="32"/>
  <c r="P4945" i="32"/>
  <c r="P4947" i="32"/>
  <c r="P4952" i="32"/>
  <c r="P4951" i="32"/>
  <c r="P4944" i="32"/>
  <c r="P4942" i="32"/>
  <c r="P4943" i="32"/>
  <c r="P4940" i="32"/>
  <c r="P4941" i="32"/>
  <c r="P4939" i="32"/>
  <c r="P4938" i="32"/>
  <c r="P4935" i="32"/>
  <c r="P4934" i="32"/>
  <c r="P4931" i="32"/>
  <c r="P4936" i="32"/>
  <c r="P4926" i="32"/>
  <c r="P4933" i="32"/>
  <c r="P4929" i="32"/>
  <c r="P4932" i="32"/>
  <c r="P4930" i="32"/>
  <c r="P4927" i="32"/>
  <c r="P4937" i="32"/>
  <c r="P4928" i="32"/>
  <c r="P4924" i="32"/>
  <c r="P4925" i="32"/>
  <c r="P4923" i="32"/>
  <c r="P4917" i="32"/>
  <c r="P4918" i="32"/>
  <c r="P4916" i="32"/>
  <c r="P4915" i="32"/>
  <c r="P4921" i="32"/>
  <c r="P4922" i="32"/>
  <c r="P4920" i="32"/>
  <c r="P4919" i="32"/>
  <c r="P4913" i="32"/>
  <c r="P4914" i="32"/>
  <c r="P4911" i="32"/>
  <c r="P4912" i="32"/>
  <c r="P4910" i="32"/>
  <c r="P4909" i="32"/>
  <c r="P5338" i="32"/>
  <c r="P4290" i="32"/>
  <c r="P5130" i="32"/>
  <c r="P4908" i="32"/>
  <c r="P4907" i="32"/>
  <c r="P4694" i="32"/>
  <c r="P4895" i="32"/>
  <c r="P4894" i="32"/>
  <c r="P4896" i="32"/>
  <c r="P4902" i="32"/>
  <c r="P4900" i="32"/>
  <c r="P4897" i="32"/>
  <c r="P4899" i="32"/>
  <c r="P4898" i="32"/>
  <c r="P4901" i="32"/>
  <c r="P4893" i="32"/>
  <c r="P4892" i="32"/>
  <c r="P3157" i="32"/>
  <c r="P4890" i="32"/>
  <c r="P4887" i="32"/>
  <c r="P4888" i="32"/>
  <c r="P4889" i="32"/>
  <c r="P4891" i="32"/>
  <c r="P4884" i="32"/>
  <c r="P4885" i="32"/>
  <c r="P4883" i="32"/>
  <c r="P4882" i="32"/>
  <c r="P4881" i="32"/>
  <c r="P5583" i="32"/>
  <c r="P4950" i="32"/>
  <c r="P5582" i="32"/>
  <c r="P4949" i="32"/>
  <c r="P4880" i="32"/>
  <c r="P4879" i="32"/>
  <c r="P4878" i="32"/>
  <c r="P4877" i="32"/>
  <c r="P4876" i="32"/>
  <c r="P4875" i="32"/>
  <c r="P4874" i="32"/>
  <c r="P4872" i="32"/>
  <c r="P4870" i="32"/>
  <c r="P4869" i="32"/>
  <c r="P4868" i="32"/>
  <c r="P4867" i="32"/>
  <c r="P4866" i="32"/>
  <c r="P4865" i="32"/>
  <c r="P4863" i="32"/>
  <c r="P4861" i="32"/>
  <c r="P4859" i="32"/>
  <c r="P4857" i="32"/>
  <c r="P4858" i="32"/>
  <c r="P4852" i="32"/>
  <c r="P4856" i="32"/>
  <c r="P4855" i="32"/>
  <c r="P4853" i="32"/>
  <c r="P4851" i="32"/>
  <c r="P4850" i="32"/>
  <c r="P4849" i="32"/>
  <c r="P4848" i="32"/>
  <c r="P4847" i="32"/>
  <c r="P4844" i="32"/>
  <c r="P4843" i="32"/>
  <c r="P4846" i="32"/>
  <c r="P4845" i="32"/>
  <c r="P4842" i="32"/>
  <c r="P4841" i="32"/>
  <c r="P4834" i="32"/>
  <c r="P4828" i="32"/>
  <c r="P4829" i="32"/>
  <c r="P4830" i="32"/>
  <c r="P4831" i="32"/>
  <c r="P4832" i="32"/>
  <c r="P4833" i="32"/>
  <c r="P4835" i="32"/>
  <c r="P4836" i="32"/>
  <c r="P4837" i="32"/>
  <c r="P4838" i="32"/>
  <c r="P4839" i="32"/>
  <c r="P4840" i="32"/>
  <c r="P4804" i="32"/>
  <c r="P4805" i="32"/>
  <c r="P4806" i="32"/>
  <c r="P4807" i="32"/>
  <c r="P4808" i="32"/>
  <c r="P4809" i="32"/>
  <c r="P4810" i="32"/>
  <c r="P4811" i="32"/>
  <c r="P4812" i="32"/>
  <c r="P4813" i="32"/>
  <c r="P4814" i="32"/>
  <c r="P4815" i="32"/>
  <c r="P4816" i="32"/>
  <c r="P4817" i="32"/>
  <c r="P4818" i="32"/>
  <c r="P4820" i="32"/>
  <c r="P4819" i="32"/>
  <c r="P4821" i="32"/>
  <c r="P4822" i="32"/>
  <c r="P4823" i="32"/>
  <c r="P4824" i="32"/>
  <c r="P4825" i="32"/>
  <c r="P4826" i="32"/>
  <c r="P4827" i="32"/>
  <c r="P4785" i="32"/>
  <c r="P4786" i="32"/>
  <c r="P4787" i="32"/>
  <c r="P4788" i="32"/>
  <c r="P4789" i="32"/>
  <c r="P4790" i="32"/>
  <c r="P4791" i="32"/>
  <c r="P4792" i="32"/>
  <c r="P4793" i="32"/>
  <c r="P4794" i="32"/>
  <c r="P4795" i="32"/>
  <c r="P4796" i="32"/>
  <c r="P4797" i="32"/>
  <c r="P4798" i="32"/>
  <c r="P4799" i="32"/>
  <c r="P4800" i="32"/>
  <c r="P4801" i="32"/>
  <c r="P4784" i="32"/>
  <c r="P4802" i="32"/>
  <c r="P4803" i="32"/>
  <c r="P4783" i="32"/>
  <c r="P5027" i="32"/>
  <c r="P4577" i="32"/>
  <c r="P4780" i="32"/>
  <c r="P5048" i="32"/>
  <c r="P3517" i="32"/>
  <c r="P5034" i="32"/>
  <c r="P4864" i="32"/>
  <c r="P4572" i="32"/>
  <c r="P4764" i="32"/>
  <c r="P4766" i="32"/>
  <c r="P4768" i="32"/>
  <c r="P4770" i="32"/>
  <c r="P4772" i="32"/>
  <c r="P4774" i="32"/>
  <c r="P4776" i="32"/>
  <c r="P4778" i="32"/>
  <c r="P4182" i="32"/>
  <c r="P2818" i="32"/>
  <c r="P4745" i="32"/>
  <c r="P4746" i="32"/>
  <c r="P4747" i="32"/>
  <c r="P4748" i="32"/>
  <c r="P4749" i="32"/>
  <c r="P4750" i="32"/>
  <c r="P4752" i="32"/>
  <c r="P4751" i="32"/>
  <c r="P4753" i="32"/>
  <c r="P4754" i="32"/>
  <c r="P4755" i="32"/>
  <c r="P4756" i="32"/>
  <c r="P4758" i="32"/>
  <c r="P4759" i="32"/>
  <c r="P4761" i="32"/>
  <c r="P4760" i="32"/>
  <c r="P4744" i="32"/>
  <c r="P4743" i="32"/>
  <c r="P4740" i="32"/>
  <c r="P4739" i="32"/>
  <c r="P4742" i="32"/>
  <c r="P4741" i="32"/>
  <c r="P4738" i="32"/>
  <c r="P4735" i="32"/>
  <c r="P4718" i="32"/>
  <c r="P4734" i="32"/>
  <c r="P4717" i="32"/>
  <c r="P4732" i="32"/>
  <c r="P4720" i="32"/>
  <c r="P4737" i="32"/>
  <c r="P4724" i="32"/>
  <c r="P4731" i="32"/>
  <c r="P4729" i="32"/>
  <c r="P4733" i="32"/>
  <c r="P4736" i="32"/>
  <c r="P4719" i="32"/>
  <c r="P4722" i="32"/>
  <c r="P4723" i="32"/>
  <c r="P4730" i="32"/>
  <c r="P4721" i="32"/>
  <c r="P4727" i="32"/>
  <c r="P4728" i="32"/>
  <c r="P4725" i="32"/>
  <c r="P4715" i="32"/>
  <c r="P4716" i="32"/>
  <c r="P4713" i="32"/>
  <c r="P4712" i="32"/>
  <c r="P4714" i="32"/>
  <c r="P4710" i="32"/>
  <c r="P4711" i="32"/>
  <c r="P4709" i="32"/>
  <c r="P4704" i="32"/>
  <c r="P4705" i="32"/>
  <c r="P4708" i="32"/>
  <c r="P4706" i="32"/>
  <c r="P4707" i="32"/>
  <c r="P4703" i="32"/>
  <c r="P4695" i="32"/>
  <c r="P4696" i="32"/>
  <c r="P4701" i="32"/>
  <c r="P4700" i="32"/>
  <c r="P4702" i="32"/>
  <c r="P4698" i="32"/>
  <c r="P4697" i="32"/>
  <c r="P4699" i="32"/>
  <c r="P5042" i="32"/>
  <c r="P4873" i="32"/>
  <c r="P4684" i="32"/>
  <c r="P4686" i="32"/>
  <c r="P4685" i="32"/>
  <c r="P4683" i="32"/>
  <c r="P4681" i="32"/>
  <c r="P4679" i="32"/>
  <c r="P4680" i="32"/>
  <c r="P4677" i="32"/>
  <c r="P4678" i="32"/>
  <c r="P4674" i="32"/>
  <c r="P4675" i="32"/>
  <c r="P4689" i="32"/>
  <c r="P4690" i="32"/>
  <c r="P4693" i="32"/>
  <c r="P4682" i="32"/>
  <c r="P4688" i="32"/>
  <c r="P4691" i="32"/>
  <c r="P4687" i="32"/>
  <c r="P4692" i="32"/>
  <c r="P4666" i="32"/>
  <c r="P4668" i="32"/>
  <c r="P4669" i="32"/>
  <c r="P4667" i="32"/>
  <c r="P4672" i="32"/>
  <c r="P4671" i="32"/>
  <c r="P4670" i="32"/>
  <c r="P4652" i="32"/>
  <c r="P4649" i="32"/>
  <c r="P4651" i="32"/>
  <c r="P4665" i="32"/>
  <c r="P4656" i="32"/>
  <c r="P4664" i="32"/>
  <c r="P4660" i="32"/>
  <c r="P4662" i="32"/>
  <c r="P4663" i="32"/>
  <c r="P4648" i="32"/>
  <c r="P4654" i="32"/>
  <c r="P4655" i="32"/>
  <c r="P4661" i="32"/>
  <c r="P4653" i="32"/>
  <c r="P4658" i="32"/>
  <c r="P4659" i="32"/>
  <c r="P4657" i="32"/>
  <c r="P4650" i="32"/>
  <c r="P4569" i="32"/>
  <c r="P4639" i="32"/>
  <c r="P4645" i="32"/>
  <c r="P4646" i="32"/>
  <c r="P4640" i="32"/>
  <c r="P4642" i="32"/>
  <c r="P4643" i="32"/>
  <c r="P4641" i="32"/>
  <c r="P4644" i="32"/>
  <c r="P4636" i="32"/>
  <c r="P4635" i="32"/>
  <c r="P4637" i="32"/>
  <c r="P4638" i="32"/>
  <c r="P4616" i="32"/>
  <c r="P4619" i="32"/>
  <c r="P4615" i="32"/>
  <c r="P4617" i="32"/>
  <c r="P4620" i="32"/>
  <c r="P4629" i="32"/>
  <c r="P4618" i="32"/>
  <c r="P4623" i="32"/>
  <c r="P4634" i="32"/>
  <c r="P4632" i="32"/>
  <c r="P4633" i="32"/>
  <c r="P4630" i="32"/>
  <c r="P4621" i="32"/>
  <c r="P4625" i="32"/>
  <c r="P4626" i="32"/>
  <c r="P4627" i="32"/>
  <c r="P4624" i="32"/>
  <c r="P4628" i="32"/>
  <c r="P4631" i="32"/>
  <c r="P4614" i="32"/>
  <c r="P4608" i="32"/>
  <c r="P4605" i="32"/>
  <c r="P4602" i="32"/>
  <c r="P4603" i="32"/>
  <c r="P4610" i="32"/>
  <c r="P4612" i="32"/>
  <c r="P4613" i="32"/>
  <c r="P4611" i="32"/>
  <c r="P4604" i="32"/>
  <c r="P4606" i="32"/>
  <c r="P4607" i="32"/>
  <c r="P4609" i="32"/>
  <c r="P4599" i="32"/>
  <c r="P4601" i="32"/>
  <c r="P4600" i="32"/>
  <c r="P4598" i="32"/>
  <c r="P5026" i="32"/>
  <c r="P4597" i="32"/>
  <c r="P4594" i="32"/>
  <c r="P4596" i="32"/>
  <c r="P4595" i="32"/>
  <c r="P4593" i="32"/>
  <c r="P4592" i="32"/>
  <c r="P4589" i="32"/>
  <c r="P4588" i="32"/>
  <c r="P4590" i="32"/>
  <c r="P4591" i="32"/>
  <c r="P4587" i="32"/>
  <c r="P4584" i="32"/>
  <c r="P4585" i="32"/>
  <c r="P4583" i="32"/>
  <c r="P4582" i="32"/>
  <c r="P4581" i="32"/>
  <c r="P4580" i="32"/>
  <c r="P4579" i="32"/>
  <c r="P4860" i="32"/>
  <c r="P4556" i="32"/>
  <c r="P4404" i="32"/>
  <c r="P4173" i="32"/>
  <c r="P3661" i="32"/>
  <c r="P3523" i="32"/>
  <c r="P4559" i="32"/>
  <c r="P4571" i="32"/>
  <c r="P4562" i="32"/>
  <c r="P4565" i="32"/>
  <c r="P4566" i="32"/>
  <c r="P4558" i="32"/>
  <c r="P4557" i="32"/>
  <c r="P4570" i="32"/>
  <c r="P4567" i="32"/>
  <c r="P4563" i="32"/>
  <c r="P4560" i="32"/>
  <c r="P4561" i="32"/>
  <c r="P4564" i="32"/>
  <c r="P4578" i="32"/>
  <c r="P4576" i="32"/>
  <c r="P4574" i="32"/>
  <c r="P4573" i="32"/>
  <c r="P4555" i="32"/>
  <c r="P4553" i="32"/>
  <c r="P4554" i="32"/>
  <c r="P4551" i="32"/>
  <c r="P4552" i="32"/>
  <c r="P4550" i="32"/>
  <c r="P4549" i="32"/>
  <c r="P4548" i="32"/>
  <c r="P4539" i="32"/>
  <c r="P4547" i="32"/>
  <c r="P4545" i="32"/>
  <c r="P4543" i="32"/>
  <c r="P4544" i="32"/>
  <c r="P4540" i="32"/>
  <c r="P4536" i="32"/>
  <c r="P4538" i="32"/>
  <c r="P4535" i="32"/>
  <c r="P4537" i="32"/>
  <c r="P4542" i="32"/>
  <c r="P4541" i="32"/>
  <c r="P4546" i="32"/>
  <c r="P4533" i="32"/>
  <c r="P4534" i="32"/>
  <c r="P4530" i="32"/>
  <c r="P4532" i="32"/>
  <c r="P4528" i="32"/>
  <c r="P4526" i="32"/>
  <c r="P4525" i="32"/>
  <c r="P4524" i="32"/>
  <c r="P4523" i="32"/>
  <c r="P4522" i="32"/>
  <c r="P3091" i="32"/>
  <c r="P4520" i="32"/>
  <c r="P4517" i="32"/>
  <c r="P4519" i="32"/>
  <c r="P4518" i="32"/>
  <c r="P4515" i="32"/>
  <c r="P4516" i="32"/>
  <c r="P4514" i="32"/>
  <c r="P4513" i="32"/>
  <c r="P4511" i="32"/>
  <c r="P4512" i="32"/>
  <c r="P4510" i="32"/>
  <c r="P4509" i="32"/>
  <c r="P4505" i="32"/>
  <c r="P4503" i="32"/>
  <c r="P4502" i="32"/>
  <c r="P4495" i="32"/>
  <c r="P4508" i="32"/>
  <c r="P4507" i="32"/>
  <c r="P4506" i="32"/>
  <c r="P4498" i="32"/>
  <c r="P4494" i="32"/>
  <c r="P4501" i="32"/>
  <c r="P4500" i="32"/>
  <c r="P4497" i="32"/>
  <c r="P4499" i="32"/>
  <c r="P4496" i="32"/>
  <c r="P4484" i="32"/>
  <c r="P5032" i="32"/>
  <c r="P4862" i="32"/>
  <c r="P4483" i="32"/>
  <c r="P4485" i="32"/>
  <c r="P4482" i="32"/>
  <c r="P4488" i="32"/>
  <c r="P4487" i="32"/>
  <c r="P4486" i="32"/>
  <c r="P4492" i="32"/>
  <c r="P4491" i="32"/>
  <c r="P4489" i="32"/>
  <c r="P4472" i="32"/>
  <c r="P4471" i="32"/>
  <c r="P4473" i="32"/>
  <c r="P4470" i="32"/>
  <c r="P4479" i="32"/>
  <c r="P4474" i="32"/>
  <c r="P4478" i="32"/>
  <c r="P4480" i="32"/>
  <c r="P4477" i="32"/>
  <c r="P4476" i="32"/>
  <c r="P4475" i="32"/>
  <c r="P4481" i="32"/>
  <c r="P4465" i="32"/>
  <c r="P4464" i="32"/>
  <c r="P4468" i="32"/>
  <c r="P4467" i="32"/>
  <c r="P4469" i="32"/>
  <c r="P4463" i="32"/>
  <c r="P4461" i="32"/>
  <c r="P4462" i="32"/>
  <c r="P4466" i="32"/>
  <c r="P4457" i="32"/>
  <c r="P4456" i="32"/>
  <c r="P4458" i="32"/>
  <c r="P4459" i="32"/>
  <c r="P4460" i="32"/>
  <c r="P4453" i="32"/>
  <c r="P4454" i="32"/>
  <c r="P4455" i="32"/>
  <c r="P4450" i="32"/>
  <c r="P4449" i="32"/>
  <c r="P4448" i="32"/>
  <c r="P4447" i="32"/>
  <c r="P4452" i="32"/>
  <c r="P4451" i="32"/>
  <c r="P4446" i="32"/>
  <c r="P4445" i="32"/>
  <c r="P4444" i="32"/>
  <c r="P4568" i="32"/>
  <c r="P4440" i="32"/>
  <c r="P4441" i="32"/>
  <c r="P4443" i="32"/>
  <c r="P4436" i="32"/>
  <c r="P4438" i="32"/>
  <c r="P4439" i="32"/>
  <c r="P4442" i="32"/>
  <c r="P4429" i="32"/>
  <c r="P4434" i="32"/>
  <c r="P4428" i="32"/>
  <c r="P4430" i="32"/>
  <c r="P4431" i="32"/>
  <c r="P4433" i="32"/>
  <c r="P4435" i="32"/>
  <c r="P4432" i="32"/>
  <c r="P4416" i="32"/>
  <c r="P4179" i="32"/>
  <c r="P4419" i="32"/>
  <c r="P4410" i="32"/>
  <c r="P4413" i="32"/>
  <c r="P4414" i="32"/>
  <c r="P4406" i="32"/>
  <c r="P4405" i="32"/>
  <c r="P4421" i="32"/>
  <c r="P4417" i="32"/>
  <c r="P4418" i="32"/>
  <c r="P4415" i="32"/>
  <c r="P4411" i="32"/>
  <c r="P4408" i="32"/>
  <c r="P4409" i="32"/>
  <c r="P4412" i="32"/>
  <c r="P4407" i="32"/>
  <c r="P4420" i="32"/>
  <c r="P4426" i="32"/>
  <c r="P4425" i="32"/>
  <c r="P4427" i="32"/>
  <c r="P4423" i="32"/>
  <c r="P4422" i="32"/>
  <c r="P4381" i="32"/>
  <c r="P4382" i="32"/>
  <c r="P4392" i="32"/>
  <c r="P4398" i="32"/>
  <c r="P4397" i="32"/>
  <c r="P4388" i="32"/>
  <c r="P4386" i="32"/>
  <c r="P4401" i="32"/>
  <c r="P4403" i="32"/>
  <c r="P4387" i="32"/>
  <c r="P4384" i="32"/>
  <c r="P4399" i="32"/>
  <c r="P4394" i="32"/>
  <c r="P4402" i="32"/>
  <c r="P4395" i="32"/>
  <c r="P4383" i="32"/>
  <c r="P4393" i="32"/>
  <c r="P4400" i="32"/>
  <c r="P4391" i="32"/>
  <c r="P4389" i="32"/>
  <c r="P4385" i="32"/>
  <c r="P4390" i="32"/>
  <c r="P4396" i="32"/>
  <c r="P4049" i="32"/>
  <c r="P4376" i="32"/>
  <c r="P4370" i="32"/>
  <c r="P4372" i="32"/>
  <c r="P4367" i="32"/>
  <c r="P4369" i="32"/>
  <c r="P4368" i="32"/>
  <c r="P4366" i="32"/>
  <c r="P4373" i="32"/>
  <c r="P4380" i="32"/>
  <c r="P4379" i="32"/>
  <c r="P4374" i="32"/>
  <c r="P4371" i="32"/>
  <c r="P4365" i="32"/>
  <c r="P4375" i="32"/>
  <c r="P4360" i="32"/>
  <c r="P4362" i="32"/>
  <c r="P4352" i="32"/>
  <c r="P4361" i="32"/>
  <c r="P4354" i="32"/>
  <c r="P4359" i="32"/>
  <c r="P4355" i="32"/>
  <c r="P4363" i="32"/>
  <c r="P4358" i="32"/>
  <c r="P4349" i="32"/>
  <c r="P4350" i="32"/>
  <c r="P4356" i="32"/>
  <c r="P4357" i="32"/>
  <c r="P4351" i="32"/>
  <c r="P4353" i="32"/>
  <c r="P4348" i="32"/>
  <c r="P4347" i="32"/>
  <c r="P5639" i="32"/>
  <c r="P4340" i="32"/>
  <c r="P4345" i="32"/>
  <c r="P4346" i="32"/>
  <c r="P4344" i="32"/>
  <c r="P4342" i="32"/>
  <c r="P4343" i="32"/>
  <c r="P4341" i="32"/>
  <c r="P4338" i="32"/>
  <c r="P4337" i="32"/>
  <c r="P4324" i="32"/>
  <c r="P4322" i="32"/>
  <c r="P4323" i="32"/>
  <c r="P4321" i="32"/>
  <c r="P4325" i="32"/>
  <c r="P4327" i="32"/>
  <c r="P4336" i="32"/>
  <c r="P4334" i="32"/>
  <c r="P4335" i="32"/>
  <c r="P4318" i="32"/>
  <c r="P4315" i="32"/>
  <c r="P4316" i="32"/>
  <c r="P4314" i="32"/>
  <c r="P4317" i="32"/>
  <c r="P4326" i="32"/>
  <c r="P4320" i="32"/>
  <c r="P4319" i="32"/>
  <c r="P4328" i="32"/>
  <c r="P4333" i="32"/>
  <c r="P4332" i="32"/>
  <c r="P4329" i="32"/>
  <c r="P4330" i="32"/>
  <c r="P4331" i="32"/>
  <c r="P4305" i="32"/>
  <c r="P4304" i="32"/>
  <c r="P4309" i="32"/>
  <c r="P4310" i="32"/>
  <c r="P4300" i="32"/>
  <c r="P4311" i="32"/>
  <c r="P4307" i="32"/>
  <c r="P4299" i="32"/>
  <c r="P4303" i="32"/>
  <c r="P4298" i="32"/>
  <c r="P4301" i="32"/>
  <c r="P4302" i="32"/>
  <c r="P4308" i="32"/>
  <c r="P4312" i="32"/>
  <c r="P4313" i="32"/>
  <c r="P4306" i="32"/>
  <c r="P5458" i="32"/>
  <c r="P5536" i="32"/>
  <c r="P4437" i="32"/>
  <c r="P5594" i="32"/>
  <c r="P4286" i="32"/>
  <c r="P4297" i="32"/>
  <c r="P4287" i="32"/>
  <c r="P4294" i="32"/>
  <c r="P4296" i="32"/>
  <c r="P4295" i="32"/>
  <c r="P4285" i="32"/>
  <c r="P4291" i="32"/>
  <c r="P4288" i="32"/>
  <c r="P4284" i="32"/>
  <c r="P4280" i="32"/>
  <c r="P4281" i="32"/>
  <c r="P4276" i="32"/>
  <c r="P4275" i="32"/>
  <c r="P4283" i="32"/>
  <c r="P4282" i="32"/>
  <c r="P4278" i="32"/>
  <c r="P4277" i="32"/>
  <c r="P4279" i="32"/>
  <c r="P4272" i="32"/>
  <c r="P4274" i="32"/>
  <c r="P4273" i="32"/>
  <c r="P4270" i="32"/>
  <c r="P4271" i="32"/>
  <c r="P4269" i="32"/>
  <c r="P4268" i="32"/>
  <c r="P4267" i="32"/>
  <c r="P4265" i="32"/>
  <c r="P4266" i="32"/>
  <c r="P4264" i="32"/>
  <c r="P4263" i="32"/>
  <c r="P4262" i="32"/>
  <c r="P4259" i="32"/>
  <c r="P4261" i="32"/>
  <c r="P4260" i="32"/>
  <c r="P4258" i="32"/>
  <c r="P4257" i="32"/>
  <c r="P4256" i="32"/>
  <c r="P4255" i="32"/>
  <c r="P4254" i="32"/>
  <c r="P4247" i="32"/>
  <c r="P4240" i="32"/>
  <c r="P4238" i="32"/>
  <c r="P4236" i="32"/>
  <c r="P4237" i="32"/>
  <c r="P4242" i="32"/>
  <c r="P4243" i="32"/>
  <c r="P4241" i="32"/>
  <c r="P4244" i="32"/>
  <c r="P4248" i="32"/>
  <c r="P4246" i="32"/>
  <c r="P4245" i="32"/>
  <c r="P4249" i="32"/>
  <c r="P4250" i="32"/>
  <c r="P4251" i="32"/>
  <c r="P4239" i="32"/>
  <c r="P4253" i="32"/>
  <c r="P4252" i="32"/>
  <c r="P5074" i="32"/>
  <c r="P4234" i="32"/>
  <c r="P4235" i="32"/>
  <c r="P4232" i="32"/>
  <c r="P4948" i="32"/>
  <c r="P4726" i="32"/>
  <c r="P4231" i="32"/>
  <c r="P4229" i="32"/>
  <c r="P4230" i="32"/>
  <c r="P4227" i="32"/>
  <c r="P4228" i="32"/>
  <c r="P4226" i="32"/>
  <c r="P4223" i="32"/>
  <c r="P4215" i="32"/>
  <c r="P4221" i="32"/>
  <c r="P4219" i="32"/>
  <c r="P4216" i="32"/>
  <c r="P4222" i="32"/>
  <c r="P4220" i="32"/>
  <c r="P4217" i="32"/>
  <c r="P4218" i="32"/>
  <c r="P4205" i="32"/>
  <c r="P4200" i="32"/>
  <c r="P4201" i="32"/>
  <c r="P4204" i="32"/>
  <c r="P4199" i="32"/>
  <c r="P4208" i="32"/>
  <c r="P4203" i="32"/>
  <c r="P4202" i="32"/>
  <c r="P4206" i="32"/>
  <c r="P4213" i="32"/>
  <c r="P4211" i="32"/>
  <c r="P4207" i="32"/>
  <c r="P4214" i="32"/>
  <c r="P4212" i="32"/>
  <c r="P4209" i="32"/>
  <c r="P4210" i="32"/>
  <c r="P4198" i="32"/>
  <c r="P4197" i="32"/>
  <c r="P4196" i="32"/>
  <c r="P4195" i="32"/>
  <c r="P4191" i="32"/>
  <c r="P4192" i="32"/>
  <c r="P4193" i="32"/>
  <c r="P4190" i="32"/>
  <c r="P4194" i="32"/>
  <c r="P4168" i="32"/>
  <c r="P3071" i="32"/>
  <c r="P2244" i="32"/>
  <c r="P4183" i="32"/>
  <c r="P4180" i="32"/>
  <c r="P4181" i="32"/>
  <c r="P4178" i="32"/>
  <c r="P4176" i="32"/>
  <c r="P4175" i="32"/>
  <c r="P4177" i="32"/>
  <c r="P4174" i="32"/>
  <c r="P4188" i="32"/>
  <c r="P4187" i="32"/>
  <c r="P4189" i="32"/>
  <c r="P4185" i="32"/>
  <c r="P4184" i="32"/>
  <c r="P4172" i="32"/>
  <c r="P4171" i="32"/>
  <c r="P4170" i="32"/>
  <c r="P4169" i="32"/>
  <c r="P3460" i="32"/>
  <c r="P4161" i="32"/>
  <c r="P4160" i="32"/>
  <c r="P4165" i="32"/>
  <c r="P4164" i="32"/>
  <c r="P4163" i="32"/>
  <c r="P4162" i="32"/>
  <c r="P4167" i="32"/>
  <c r="P4166" i="32"/>
  <c r="P4157" i="32"/>
  <c r="P4156" i="32"/>
  <c r="P4155" i="32"/>
  <c r="P4154" i="32"/>
  <c r="P4159" i="32"/>
  <c r="P4158" i="32"/>
  <c r="P4143" i="32"/>
  <c r="P4145" i="32"/>
  <c r="P4144" i="32"/>
  <c r="P4146" i="32"/>
  <c r="P4149" i="32"/>
  <c r="P4147" i="32"/>
  <c r="P4148" i="32"/>
  <c r="P4153" i="32"/>
  <c r="P4151" i="32"/>
  <c r="P4152" i="32"/>
  <c r="P4142" i="32"/>
  <c r="P4141" i="32"/>
  <c r="P4140" i="32"/>
  <c r="P4135" i="32"/>
  <c r="P4136" i="32"/>
  <c r="P4139" i="32"/>
  <c r="P4138" i="32"/>
  <c r="P4137" i="32"/>
  <c r="P4133" i="32"/>
  <c r="P4134" i="32"/>
  <c r="P4132" i="32"/>
  <c r="P4131" i="32"/>
  <c r="P4128" i="32"/>
  <c r="P4129" i="32"/>
  <c r="P4130" i="32"/>
  <c r="P4124" i="32"/>
  <c r="P4125" i="32"/>
  <c r="P4126" i="32"/>
  <c r="P4127" i="32"/>
  <c r="P4110" i="32"/>
  <c r="P4113" i="32"/>
  <c r="P4106" i="32"/>
  <c r="P4107" i="32"/>
  <c r="P4108" i="32"/>
  <c r="P4117" i="32"/>
  <c r="P4121" i="32"/>
  <c r="P4120" i="32"/>
  <c r="P4102" i="32"/>
  <c r="P4103" i="32"/>
  <c r="P4123" i="32"/>
  <c r="P4105" i="32"/>
  <c r="P4118" i="32"/>
  <c r="P4101" i="32"/>
  <c r="P4104" i="32"/>
  <c r="P4109" i="32"/>
  <c r="P4111" i="32"/>
  <c r="P4112" i="32"/>
  <c r="P4114" i="32"/>
  <c r="P4122" i="32"/>
  <c r="P4119" i="32"/>
  <c r="P4100" i="32"/>
  <c r="P4099" i="32"/>
  <c r="P4090" i="32"/>
  <c r="P4089" i="32"/>
  <c r="P4071" i="32"/>
  <c r="P4073" i="32"/>
  <c r="P4072" i="32"/>
  <c r="P4092" i="32"/>
  <c r="P4074" i="32"/>
  <c r="P4087" i="32"/>
  <c r="P4079" i="32"/>
  <c r="P4080" i="32"/>
  <c r="P4078" i="32"/>
  <c r="P4093" i="32"/>
  <c r="P4094" i="32"/>
  <c r="P4095" i="32"/>
  <c r="P4096" i="32"/>
  <c r="P4098" i="32"/>
  <c r="P4097" i="32"/>
  <c r="P4091" i="32"/>
  <c r="P4086" i="32"/>
  <c r="P4085" i="32"/>
  <c r="P4075" i="32"/>
  <c r="P4076" i="32"/>
  <c r="P4077" i="32"/>
  <c r="P4083" i="32"/>
  <c r="P4084" i="32"/>
  <c r="P4081" i="32"/>
  <c r="P4082" i="32"/>
  <c r="P4055" i="32"/>
  <c r="P4054" i="32"/>
  <c r="P4062" i="32"/>
  <c r="P4060" i="32"/>
  <c r="P4061" i="32"/>
  <c r="P4052" i="32"/>
  <c r="P4053" i="32"/>
  <c r="P4051" i="32"/>
  <c r="P4059" i="32"/>
  <c r="P4066" i="32"/>
  <c r="P4070" i="32"/>
  <c r="P4067" i="32"/>
  <c r="P4063" i="32"/>
  <c r="P4068" i="32"/>
  <c r="P4056" i="32"/>
  <c r="P4069" i="32"/>
  <c r="P4058" i="32"/>
  <c r="P4064" i="32"/>
  <c r="P4065" i="32"/>
  <c r="P4057" i="32"/>
  <c r="P5635" i="32"/>
  <c r="P5634" i="32"/>
  <c r="P4047" i="32"/>
  <c r="P4048" i="32"/>
  <c r="P4046" i="32"/>
  <c r="P4042" i="32"/>
  <c r="P4043" i="32"/>
  <c r="P4044" i="32"/>
  <c r="P4041" i="32"/>
  <c r="P4045" i="32"/>
  <c r="P4037" i="32"/>
  <c r="P4040" i="32"/>
  <c r="P4038" i="32"/>
  <c r="P4039" i="32"/>
  <c r="P4036" i="32"/>
  <c r="P4035" i="32"/>
  <c r="P4033" i="32"/>
  <c r="P4034" i="32"/>
  <c r="P4032" i="32"/>
  <c r="P4030" i="32"/>
  <c r="P4022" i="32"/>
  <c r="P4019" i="32"/>
  <c r="P4027" i="32"/>
  <c r="P4008" i="32"/>
  <c r="P4007" i="32"/>
  <c r="P4025" i="32"/>
  <c r="P4010" i="32"/>
  <c r="P4026" i="32"/>
  <c r="P4031" i="32"/>
  <c r="P4029" i="32"/>
  <c r="P4012" i="32"/>
  <c r="P4011" i="32"/>
  <c r="P4028" i="32"/>
  <c r="P4017" i="32"/>
  <c r="P4016" i="32"/>
  <c r="P4018" i="32"/>
  <c r="P4009" i="32"/>
  <c r="P4015" i="32"/>
  <c r="P4013" i="32"/>
  <c r="P4014" i="32"/>
  <c r="P4023" i="32"/>
  <c r="P4024" i="32"/>
  <c r="P4021" i="32"/>
  <c r="P4020" i="32"/>
  <c r="P4003" i="32"/>
  <c r="P4001" i="32"/>
  <c r="P4004" i="32"/>
  <c r="P4002" i="32"/>
  <c r="P3986" i="32"/>
  <c r="P4005" i="32"/>
  <c r="P3983" i="32"/>
  <c r="P3984" i="32"/>
  <c r="P3987" i="32"/>
  <c r="P3980" i="32"/>
  <c r="P4000" i="32"/>
  <c r="P3990" i="32"/>
  <c r="P3989" i="32"/>
  <c r="P4006" i="32"/>
  <c r="P3999" i="32"/>
  <c r="P3998" i="32"/>
  <c r="P3997" i="32"/>
  <c r="P3996" i="32"/>
  <c r="P3995" i="32"/>
  <c r="P3994" i="32"/>
  <c r="P3993" i="32"/>
  <c r="P3992" i="32"/>
  <c r="P3991" i="32"/>
  <c r="P3985" i="32"/>
  <c r="P3988" i="32"/>
  <c r="P3981" i="32"/>
  <c r="P3982" i="32"/>
  <c r="P3971" i="32"/>
  <c r="P3970" i="32"/>
  <c r="P3972" i="32"/>
  <c r="P3978" i="32"/>
  <c r="P3976" i="32"/>
  <c r="P3973" i="32"/>
  <c r="P3979" i="32"/>
  <c r="P3977" i="32"/>
  <c r="P3974" i="32"/>
  <c r="P3975" i="32"/>
  <c r="P4676" i="32"/>
  <c r="P3958" i="32"/>
  <c r="P3967" i="32"/>
  <c r="P3966" i="32"/>
  <c r="P3957" i="32"/>
  <c r="P3963" i="32"/>
  <c r="P3964" i="32"/>
  <c r="P3969" i="32"/>
  <c r="P3965" i="32"/>
  <c r="P3961" i="32"/>
  <c r="P3962" i="32"/>
  <c r="P3959" i="32"/>
  <c r="P3960" i="32"/>
  <c r="P3968" i="32"/>
  <c r="P3956" i="32"/>
  <c r="P3953" i="32"/>
  <c r="P3948" i="32"/>
  <c r="P3952" i="32"/>
  <c r="P3946" i="32"/>
  <c r="P3951" i="32"/>
  <c r="P3949" i="32"/>
  <c r="P3950" i="32"/>
  <c r="P3947" i="32"/>
  <c r="P3945" i="32"/>
  <c r="P3943" i="32"/>
  <c r="P3944" i="32"/>
  <c r="P3941" i="32"/>
  <c r="P3942" i="32"/>
  <c r="P3940" i="32"/>
  <c r="P5253" i="32"/>
  <c r="P4289" i="32"/>
  <c r="P3923" i="32"/>
  <c r="P3926" i="32"/>
  <c r="P3927" i="32"/>
  <c r="P3919" i="32"/>
  <c r="P3918" i="32"/>
  <c r="P3933" i="32"/>
  <c r="P3928" i="32"/>
  <c r="P3930" i="32"/>
  <c r="P3931" i="32"/>
  <c r="P3924" i="32"/>
  <c r="P3921" i="32"/>
  <c r="P3922" i="32"/>
  <c r="P3925" i="32"/>
  <c r="P3920" i="32"/>
  <c r="P3932" i="32"/>
  <c r="P3938" i="32"/>
  <c r="P3937" i="32"/>
  <c r="P3939" i="32"/>
  <c r="P3935" i="32"/>
  <c r="P3934" i="32"/>
  <c r="P3917" i="32"/>
  <c r="P2410" i="32"/>
  <c r="P3915" i="32"/>
  <c r="P3914" i="32"/>
  <c r="P3913" i="32"/>
  <c r="P3912" i="32"/>
  <c r="P3911" i="32"/>
  <c r="P3909" i="32"/>
  <c r="P3910" i="32"/>
  <c r="P3904" i="32"/>
  <c r="P3902" i="32"/>
  <c r="P3901" i="32"/>
  <c r="P3903" i="32"/>
  <c r="P3905" i="32"/>
  <c r="P3908" i="32"/>
  <c r="P3906" i="32"/>
  <c r="P3907" i="32"/>
  <c r="P3900" i="32"/>
  <c r="P3899" i="32"/>
  <c r="P3898" i="32"/>
  <c r="P3896" i="32"/>
  <c r="P3895" i="32"/>
  <c r="P3897" i="32"/>
  <c r="P3894" i="32"/>
  <c r="P3893" i="32"/>
  <c r="P3890" i="32"/>
  <c r="P3891" i="32"/>
  <c r="P3892" i="32"/>
  <c r="P3883" i="32"/>
  <c r="P3882" i="32"/>
  <c r="P3881" i="32"/>
  <c r="P3889" i="32"/>
  <c r="P3886" i="32"/>
  <c r="P3885" i="32"/>
  <c r="P3888" i="32"/>
  <c r="P3884" i="32"/>
  <c r="P3887" i="32"/>
  <c r="P3873" i="32"/>
  <c r="P3872" i="32"/>
  <c r="P3874" i="32"/>
  <c r="P3879" i="32"/>
  <c r="P3878" i="32"/>
  <c r="P3877" i="32"/>
  <c r="P3876" i="32"/>
  <c r="P3875" i="32"/>
  <c r="P3880" i="32"/>
  <c r="P3871" i="32"/>
  <c r="P3869" i="32"/>
  <c r="P3868" i="32"/>
  <c r="P3866" i="32"/>
  <c r="P3870" i="32"/>
  <c r="P3867" i="32"/>
  <c r="P3862" i="32"/>
  <c r="P3861" i="32"/>
  <c r="P3864" i="32"/>
  <c r="P3865" i="32"/>
  <c r="P3863" i="32"/>
  <c r="P3860" i="32"/>
  <c r="P3859" i="32"/>
  <c r="P3857" i="32"/>
  <c r="P3858" i="32"/>
  <c r="P3850" i="32"/>
  <c r="P3849" i="32"/>
  <c r="P3848" i="32"/>
  <c r="P3851" i="32"/>
  <c r="P3855" i="32"/>
  <c r="P3854" i="32"/>
  <c r="P3853" i="32"/>
  <c r="P3852" i="32"/>
  <c r="P3856" i="32"/>
  <c r="P3847" i="32"/>
  <c r="P3846" i="32"/>
  <c r="P3843" i="32"/>
  <c r="P3842" i="32"/>
  <c r="P3836" i="32"/>
  <c r="P3841" i="32"/>
  <c r="P3845" i="32"/>
  <c r="P3839" i="32"/>
  <c r="P3838" i="32"/>
  <c r="P3837" i="32"/>
  <c r="P3840" i="32"/>
  <c r="P3844" i="32"/>
  <c r="P3834" i="32"/>
  <c r="P3833" i="32"/>
  <c r="P3835" i="32"/>
  <c r="P3830" i="32"/>
  <c r="P3831" i="32"/>
  <c r="P3832" i="32"/>
  <c r="P3829" i="32"/>
  <c r="P3828" i="32"/>
  <c r="P3827" i="32"/>
  <c r="P3825" i="32"/>
  <c r="P3826" i="32"/>
  <c r="P3824" i="32"/>
  <c r="P3823" i="32"/>
  <c r="P3822" i="32"/>
  <c r="P3821" i="32"/>
  <c r="P3817" i="32"/>
  <c r="P3820" i="32"/>
  <c r="P3819" i="32"/>
  <c r="P3818" i="32"/>
  <c r="P3816" i="32"/>
  <c r="P3815" i="32"/>
  <c r="P3814" i="32"/>
  <c r="P3813" i="32"/>
  <c r="P3812" i="32"/>
  <c r="P3811" i="32"/>
  <c r="P3809" i="32"/>
  <c r="P3810" i="32"/>
  <c r="P4886" i="32"/>
  <c r="P3806" i="32"/>
  <c r="P3807" i="32"/>
  <c r="P3805" i="32"/>
  <c r="P3804" i="32"/>
  <c r="P3799" i="32"/>
  <c r="P3794" i="32"/>
  <c r="P3795" i="32"/>
  <c r="P3803" i="32"/>
  <c r="P3802" i="32"/>
  <c r="P3801" i="32"/>
  <c r="P3796" i="32"/>
  <c r="P3800" i="32"/>
  <c r="P3797" i="32"/>
  <c r="P3793" i="32"/>
  <c r="P3798" i="32"/>
  <c r="P3792" i="32"/>
  <c r="P3791" i="32"/>
  <c r="P3790" i="32"/>
  <c r="P3789" i="32"/>
  <c r="P3781" i="32"/>
  <c r="P3787" i="32"/>
  <c r="P3782" i="32"/>
  <c r="P3783" i="32"/>
  <c r="P3786" i="32"/>
  <c r="P3784" i="32"/>
  <c r="P3788" i="32"/>
  <c r="P3785" i="32"/>
  <c r="P3776" i="32"/>
  <c r="P3775" i="32"/>
  <c r="P3778" i="32"/>
  <c r="P3777" i="32"/>
  <c r="P3779" i="32"/>
  <c r="P3780" i="32"/>
  <c r="P3770" i="32"/>
  <c r="P3767" i="32"/>
  <c r="P3768" i="32"/>
  <c r="P3771" i="32"/>
  <c r="P3772" i="32"/>
  <c r="P3773" i="32"/>
  <c r="P3769" i="32"/>
  <c r="P3774" i="32"/>
  <c r="P3761" i="32"/>
  <c r="P3760" i="32"/>
  <c r="P3764" i="32"/>
  <c r="P3762" i="32"/>
  <c r="P3763" i="32"/>
  <c r="P3766" i="32"/>
  <c r="P3765" i="32"/>
  <c r="P3757" i="32"/>
  <c r="P3759" i="32"/>
  <c r="P3750" i="32"/>
  <c r="P3756" i="32"/>
  <c r="P3753" i="32"/>
  <c r="P3751" i="32"/>
  <c r="P3752" i="32"/>
  <c r="P3755" i="32"/>
  <c r="P3758" i="32"/>
  <c r="P3754" i="32"/>
  <c r="P3744" i="32"/>
  <c r="P3746" i="32"/>
  <c r="P3745" i="32"/>
  <c r="P3748" i="32"/>
  <c r="P3747" i="32"/>
  <c r="P3749" i="32"/>
  <c r="P3741" i="32"/>
  <c r="P3743" i="32"/>
  <c r="P3742" i="32"/>
  <c r="P3740" i="32"/>
  <c r="P3738" i="32"/>
  <c r="P3737" i="32"/>
  <c r="P3735" i="32"/>
  <c r="P3739" i="32"/>
  <c r="P3736" i="32"/>
  <c r="P3731" i="32"/>
  <c r="P3730" i="32"/>
  <c r="P3733" i="32"/>
  <c r="P3734" i="32"/>
  <c r="P3732" i="32"/>
  <c r="P3729" i="32"/>
  <c r="P3728" i="32"/>
  <c r="P3727" i="32"/>
  <c r="P3726" i="32"/>
  <c r="P3719" i="32"/>
  <c r="P3718" i="32"/>
  <c r="P3720" i="32"/>
  <c r="P3721" i="32"/>
  <c r="P3722" i="32"/>
  <c r="P3725" i="32"/>
  <c r="P3723" i="32"/>
  <c r="P3724" i="32"/>
  <c r="P3717" i="32"/>
  <c r="P3711" i="32"/>
  <c r="P3710" i="32"/>
  <c r="P3712" i="32"/>
  <c r="P3714" i="32"/>
  <c r="P3715" i="32"/>
  <c r="P3716" i="32"/>
  <c r="P3713" i="32"/>
  <c r="P3709" i="32"/>
  <c r="P3700" i="32"/>
  <c r="P3708" i="32"/>
  <c r="P3701" i="32"/>
  <c r="P3702" i="32"/>
  <c r="P3705" i="32"/>
  <c r="P3704" i="32"/>
  <c r="P3703" i="32"/>
  <c r="P3706" i="32"/>
  <c r="P3707" i="32"/>
  <c r="P3690" i="32"/>
  <c r="P3689" i="32"/>
  <c r="P3699" i="32"/>
  <c r="P3697" i="32"/>
  <c r="P3698" i="32"/>
  <c r="P3696" i="32"/>
  <c r="P3692" i="32"/>
  <c r="P3693" i="32"/>
  <c r="P3691" i="32"/>
  <c r="P3695" i="32"/>
  <c r="P3694" i="32"/>
  <c r="P3685" i="32"/>
  <c r="P3687" i="32"/>
  <c r="P3686" i="32"/>
  <c r="P3688" i="32"/>
  <c r="P3684" i="32"/>
  <c r="P5251" i="32"/>
  <c r="P5194" i="32"/>
  <c r="P3667" i="32"/>
  <c r="P3670" i="32"/>
  <c r="P3671" i="32"/>
  <c r="P3663" i="32"/>
  <c r="P3662" i="32"/>
  <c r="P3677" i="32"/>
  <c r="P3673" i="32"/>
  <c r="P3674" i="32"/>
  <c r="P3675" i="32"/>
  <c r="P3668" i="32"/>
  <c r="P3665" i="32"/>
  <c r="P3666" i="32"/>
  <c r="P3669" i="32"/>
  <c r="P3664" i="32"/>
  <c r="P3676" i="32"/>
  <c r="P3682" i="32"/>
  <c r="P3672" i="32"/>
  <c r="P3681" i="32"/>
  <c r="P3683" i="32"/>
  <c r="P3679" i="32"/>
  <c r="P3678" i="32"/>
  <c r="P3659" i="32"/>
  <c r="P3660" i="32"/>
  <c r="P3658" i="32"/>
  <c r="P3656" i="32"/>
  <c r="P3657" i="32"/>
  <c r="P3655" i="32"/>
  <c r="P3652" i="32"/>
  <c r="P3654" i="32"/>
  <c r="P3653" i="32"/>
  <c r="P3651" i="32"/>
  <c r="P3650" i="32"/>
  <c r="P3649" i="32"/>
  <c r="P3648" i="32"/>
  <c r="P3647" i="32"/>
  <c r="P3645" i="32"/>
  <c r="P3646" i="32"/>
  <c r="P3644" i="32"/>
  <c r="P3643" i="32"/>
  <c r="P3638" i="32"/>
  <c r="P3637" i="32"/>
  <c r="P3640" i="32"/>
  <c r="P3642" i="32"/>
  <c r="P3635" i="32"/>
  <c r="P3641" i="32"/>
  <c r="P3636" i="32"/>
  <c r="P3639" i="32"/>
  <c r="P3633" i="32"/>
  <c r="P3634" i="32"/>
  <c r="P3630" i="32"/>
  <c r="P3629" i="32"/>
  <c r="P3631" i="32"/>
  <c r="P3632" i="32"/>
  <c r="P3628" i="32"/>
  <c r="P3627" i="32"/>
  <c r="P3612" i="32"/>
  <c r="P3626" i="32"/>
  <c r="P3625" i="32"/>
  <c r="P3624" i="32"/>
  <c r="P3616" i="32"/>
  <c r="P3620" i="32"/>
  <c r="P3619" i="32"/>
  <c r="P3614" i="32"/>
  <c r="P3611" i="32"/>
  <c r="P3610" i="32"/>
  <c r="P3609" i="32"/>
  <c r="P3621" i="32"/>
  <c r="P3608" i="32"/>
  <c r="P3622" i="32"/>
  <c r="P3623" i="32"/>
  <c r="P3615" i="32"/>
  <c r="P3613" i="32"/>
  <c r="P3618" i="32"/>
  <c r="P3617" i="32"/>
  <c r="P3604" i="32"/>
  <c r="P3603" i="32"/>
  <c r="P3605" i="32"/>
  <c r="P3607" i="32"/>
  <c r="P3606" i="32"/>
  <c r="P3602" i="32"/>
  <c r="P3601" i="32"/>
  <c r="P3600" i="32"/>
  <c r="P3599" i="32"/>
  <c r="P3598" i="32"/>
  <c r="P3594" i="32"/>
  <c r="P3592" i="32"/>
  <c r="P3593" i="32"/>
  <c r="P3597" i="32"/>
  <c r="P3596" i="32"/>
  <c r="P3595" i="32"/>
  <c r="P3589" i="32"/>
  <c r="P3588" i="32"/>
  <c r="P3591" i="32"/>
  <c r="P3590" i="32"/>
  <c r="P3587" i="32"/>
  <c r="P3586" i="32"/>
  <c r="P3585" i="32"/>
  <c r="P3584" i="32"/>
  <c r="P3583" i="32"/>
  <c r="P3581" i="32"/>
  <c r="P3582" i="32"/>
  <c r="P3579" i="32"/>
  <c r="P3580" i="32"/>
  <c r="P3578" i="32"/>
  <c r="P3577" i="32"/>
  <c r="P3576" i="32"/>
  <c r="P3574" i="32"/>
  <c r="P3575" i="32"/>
  <c r="P3573" i="32"/>
  <c r="P3572" i="32"/>
  <c r="P3571" i="32"/>
  <c r="P3570" i="32"/>
  <c r="P3569" i="32"/>
  <c r="P3568" i="32"/>
  <c r="P4973" i="32"/>
  <c r="P3566" i="32"/>
  <c r="P3559" i="32"/>
  <c r="P3554" i="32"/>
  <c r="P3555" i="32"/>
  <c r="P3556" i="32"/>
  <c r="P3557" i="32"/>
  <c r="P3565" i="32"/>
  <c r="P3558" i="32"/>
  <c r="P3562" i="32"/>
  <c r="P3563" i="32"/>
  <c r="P3561" i="32"/>
  <c r="P3560" i="32"/>
  <c r="P3564" i="32"/>
  <c r="P3550" i="32"/>
  <c r="P3546" i="32"/>
  <c r="P3547" i="32"/>
  <c r="P3551" i="32"/>
  <c r="P3553" i="32"/>
  <c r="P3552" i="32"/>
  <c r="P3548" i="32"/>
  <c r="P3549" i="32"/>
  <c r="P4906" i="32"/>
  <c r="P3536" i="32"/>
  <c r="P3542" i="32"/>
  <c r="P3539" i="32"/>
  <c r="P3545" i="32"/>
  <c r="P3543" i="32"/>
  <c r="P3541" i="32"/>
  <c r="P3537" i="32"/>
  <c r="P3538" i="32"/>
  <c r="P3540" i="32"/>
  <c r="P4622" i="32"/>
  <c r="P5337" i="32"/>
  <c r="P3530" i="32"/>
  <c r="P3526" i="32"/>
  <c r="P3527" i="32"/>
  <c r="P3525" i="32"/>
  <c r="P3524" i="32"/>
  <c r="P3531" i="32"/>
  <c r="P3529" i="32"/>
  <c r="P3534" i="32"/>
  <c r="P3528" i="32"/>
  <c r="P3532" i="32"/>
  <c r="P3533" i="32"/>
  <c r="P5375" i="32"/>
  <c r="P3515" i="32"/>
  <c r="P3512" i="32"/>
  <c r="P3509" i="32"/>
  <c r="P3510" i="32"/>
  <c r="P3513" i="32"/>
  <c r="P3508" i="32"/>
  <c r="P3516" i="32"/>
  <c r="P3521" i="32"/>
  <c r="P3514" i="32"/>
  <c r="P3520" i="32"/>
  <c r="P3522" i="32"/>
  <c r="P3519" i="32"/>
  <c r="P3518" i="32"/>
  <c r="P3511" i="32"/>
  <c r="P5374" i="32"/>
  <c r="P3447" i="32"/>
  <c r="P3483" i="32"/>
  <c r="P3507" i="32"/>
  <c r="P3482" i="32"/>
  <c r="P3468" i="32"/>
  <c r="P3469" i="32"/>
  <c r="P3505" i="32"/>
  <c r="P3504" i="32"/>
  <c r="P3479" i="32"/>
  <c r="P3470" i="32"/>
  <c r="P3484" i="32"/>
  <c r="P3449" i="32"/>
  <c r="P3487" i="32"/>
  <c r="P3452" i="32"/>
  <c r="P3464" i="32"/>
  <c r="P3463" i="32"/>
  <c r="P3454" i="32"/>
  <c r="P3459" i="32"/>
  <c r="P3496" i="32"/>
  <c r="P3491" i="32"/>
  <c r="P3492" i="32"/>
  <c r="P3495" i="32"/>
  <c r="P3497" i="32"/>
  <c r="P3493" i="32"/>
  <c r="P3494" i="32"/>
  <c r="P3481" i="32"/>
  <c r="P3489" i="32"/>
  <c r="P3488" i="32"/>
  <c r="P3456" i="32"/>
  <c r="P3445" i="32"/>
  <c r="P3486" i="32"/>
  <c r="P3490" i="32"/>
  <c r="P3439" i="32"/>
  <c r="P3501" i="32"/>
  <c r="P3441" i="32"/>
  <c r="P3440" i="32"/>
  <c r="P3502" i="32"/>
  <c r="P3451" i="32"/>
  <c r="P3465" i="32"/>
  <c r="P3453" i="32"/>
  <c r="P3461" i="32"/>
  <c r="P3455" i="32"/>
  <c r="P3500" i="32"/>
  <c r="P3503" i="32"/>
  <c r="P3444" i="32"/>
  <c r="P3506" i="32"/>
  <c r="P3462" i="32"/>
  <c r="P3477" i="32"/>
  <c r="P3478" i="32"/>
  <c r="P3485" i="32"/>
  <c r="P3476" i="32"/>
  <c r="P3457" i="32"/>
  <c r="P3458" i="32"/>
  <c r="P3448" i="32"/>
  <c r="P3450" i="32"/>
  <c r="P3475" i="32"/>
  <c r="P3499" i="32"/>
  <c r="P3498" i="32"/>
  <c r="P3474" i="32"/>
  <c r="P3467" i="32"/>
  <c r="P3466" i="32"/>
  <c r="P3443" i="32"/>
  <c r="P3446" i="32"/>
  <c r="P3473" i="32"/>
  <c r="P3471" i="32"/>
  <c r="P3472" i="32"/>
  <c r="P3480" i="32"/>
  <c r="P3442" i="32"/>
  <c r="P3438" i="32"/>
  <c r="P3436" i="32"/>
  <c r="P3437" i="32"/>
  <c r="P3435" i="32"/>
  <c r="P3427" i="32"/>
  <c r="P3429" i="32"/>
  <c r="P3428" i="32"/>
  <c r="P3432" i="32"/>
  <c r="P3420" i="32"/>
  <c r="P3423" i="32"/>
  <c r="P3424" i="32"/>
  <c r="P3426" i="32"/>
  <c r="P3425" i="32"/>
  <c r="P3421" i="32"/>
  <c r="P3418" i="32"/>
  <c r="P3419" i="32"/>
  <c r="P3422" i="32"/>
  <c r="P3417" i="32"/>
  <c r="P3433" i="32"/>
  <c r="P3434" i="32"/>
  <c r="P3431" i="32"/>
  <c r="P3430" i="32"/>
  <c r="P3411" i="32"/>
  <c r="P3410" i="32"/>
  <c r="P3412" i="32"/>
  <c r="P3407" i="32"/>
  <c r="P3416" i="32"/>
  <c r="P3414" i="32"/>
  <c r="P3408" i="32"/>
  <c r="P3415" i="32"/>
  <c r="P3409" i="32"/>
  <c r="P3413" i="32"/>
  <c r="P3406" i="32"/>
  <c r="P3405" i="32"/>
  <c r="P3396" i="32"/>
  <c r="P3395" i="32"/>
  <c r="P3397" i="32"/>
  <c r="P3393" i="32"/>
  <c r="P3403" i="32"/>
  <c r="P3402" i="32"/>
  <c r="P3404" i="32"/>
  <c r="P3401" i="32"/>
  <c r="P3394" i="32"/>
  <c r="P3399" i="32"/>
  <c r="P3400" i="32"/>
  <c r="P3392" i="32"/>
  <c r="P3391" i="32"/>
  <c r="P3389" i="32"/>
  <c r="P3388" i="32"/>
  <c r="P3390" i="32"/>
  <c r="P3376" i="32"/>
  <c r="P3384" i="32"/>
  <c r="P3369" i="32"/>
  <c r="P3380" i="32"/>
  <c r="P3385" i="32"/>
  <c r="P3372" i="32"/>
  <c r="P3371" i="32"/>
  <c r="P3378" i="32"/>
  <c r="P3373" i="32"/>
  <c r="P3370" i="32"/>
  <c r="P3377" i="32"/>
  <c r="P3386" i="32"/>
  <c r="P3375" i="32"/>
  <c r="P3387" i="32"/>
  <c r="P3379" i="32"/>
  <c r="P3383" i="32"/>
  <c r="P3382" i="32"/>
  <c r="P3381" i="32"/>
  <c r="P3374" i="32"/>
  <c r="P3362" i="32"/>
  <c r="P3358" i="32"/>
  <c r="P3360" i="32"/>
  <c r="P3359" i="32"/>
  <c r="P3361" i="32"/>
  <c r="P3357" i="32"/>
  <c r="P3368" i="32"/>
  <c r="P3367" i="32"/>
  <c r="P3366" i="32"/>
  <c r="P3365" i="32"/>
  <c r="P3364" i="32"/>
  <c r="P3363" i="32"/>
  <c r="P3356" i="32"/>
  <c r="P3355" i="32"/>
  <c r="P3343" i="32"/>
  <c r="P3349" i="32"/>
  <c r="P3344" i="32"/>
  <c r="P3345" i="32"/>
  <c r="P3352" i="32"/>
  <c r="P3354" i="32"/>
  <c r="P3353" i="32"/>
  <c r="P3338" i="32"/>
  <c r="P3346" i="32"/>
  <c r="P3337" i="32"/>
  <c r="P3339" i="32"/>
  <c r="P3342" i="32"/>
  <c r="P3350" i="32"/>
  <c r="P3348" i="32"/>
  <c r="P3336" i="32"/>
  <c r="P3341" i="32"/>
  <c r="P3340" i="32"/>
  <c r="P3351" i="32"/>
  <c r="P3347" i="32"/>
  <c r="P3332" i="32"/>
  <c r="P3322" i="32"/>
  <c r="P3324" i="32"/>
  <c r="P3323" i="32"/>
  <c r="P3320" i="32"/>
  <c r="P3321" i="32"/>
  <c r="P3330" i="32"/>
  <c r="P3335" i="32"/>
  <c r="P3334" i="32"/>
  <c r="P3333" i="32"/>
  <c r="P3327" i="32"/>
  <c r="P3328" i="32"/>
  <c r="P3326" i="32"/>
  <c r="P3329" i="32"/>
  <c r="P3331" i="32"/>
  <c r="P3325" i="32"/>
  <c r="P3313" i="32"/>
  <c r="P3312" i="32"/>
  <c r="P3317" i="32"/>
  <c r="P3314" i="32"/>
  <c r="P3315" i="32"/>
  <c r="P3316" i="32"/>
  <c r="P3318" i="32"/>
  <c r="P3319" i="32"/>
  <c r="P3311" i="32"/>
  <c r="P3308" i="32"/>
  <c r="P3301" i="32"/>
  <c r="P3310" i="32"/>
  <c r="P3304" i="32"/>
  <c r="P3300" i="32"/>
  <c r="P3298" i="32"/>
  <c r="P3306" i="32"/>
  <c r="P3307" i="32"/>
  <c r="P3309" i="32"/>
  <c r="P3305" i="32"/>
  <c r="P3303" i="32"/>
  <c r="P3302" i="32"/>
  <c r="P3299" i="32"/>
  <c r="P3296" i="32"/>
  <c r="P3297" i="32"/>
  <c r="P3280" i="32"/>
  <c r="P3281" i="32"/>
  <c r="P3285" i="32"/>
  <c r="P3292" i="32"/>
  <c r="P3294" i="32"/>
  <c r="P3284" i="32"/>
  <c r="P3295" i="32"/>
  <c r="P3289" i="32"/>
  <c r="P3287" i="32"/>
  <c r="P3290" i="32"/>
  <c r="P3288" i="32"/>
  <c r="P3291" i="32"/>
  <c r="P3293" i="32"/>
  <c r="P3286" i="32"/>
  <c r="P3282" i="32"/>
  <c r="P3283" i="32"/>
  <c r="P3278" i="32"/>
  <c r="P3279" i="32"/>
  <c r="P5250" i="32"/>
  <c r="P3276" i="32"/>
  <c r="P3275" i="32"/>
  <c r="P3277" i="32"/>
  <c r="P3273" i="32"/>
  <c r="P3274" i="32"/>
  <c r="P3272" i="32"/>
  <c r="P3268" i="32"/>
  <c r="P3267" i="32"/>
  <c r="P3270" i="32"/>
  <c r="P3269" i="32"/>
  <c r="P3263" i="32"/>
  <c r="P3266" i="32"/>
  <c r="P3264" i="32"/>
  <c r="P3265" i="32"/>
  <c r="P3261" i="32"/>
  <c r="P3262" i="32"/>
  <c r="P3260" i="32"/>
  <c r="P3259" i="32"/>
  <c r="P3258" i="32"/>
  <c r="P2338" i="32"/>
  <c r="P3256" i="32"/>
  <c r="P3255" i="32"/>
  <c r="P3257" i="32"/>
  <c r="P5249" i="32"/>
  <c r="P3249" i="32"/>
  <c r="P3248" i="32"/>
  <c r="P3250" i="32"/>
  <c r="P3247" i="32"/>
  <c r="P3252" i="32"/>
  <c r="P3251" i="32"/>
  <c r="P3253" i="32"/>
  <c r="P3240" i="32"/>
  <c r="P3239" i="32"/>
  <c r="P3242" i="32"/>
  <c r="P3244" i="32"/>
  <c r="P3241" i="32"/>
  <c r="P3243" i="32"/>
  <c r="P3245" i="32"/>
  <c r="P3227" i="32"/>
  <c r="P3226" i="32"/>
  <c r="P3225" i="32"/>
  <c r="P3228" i="32"/>
  <c r="P3224" i="32"/>
  <c r="P3234" i="32"/>
  <c r="P3229" i="32"/>
  <c r="P3233" i="32"/>
  <c r="P3235" i="32"/>
  <c r="P3238" i="32"/>
  <c r="P3237" i="32"/>
  <c r="P3231" i="32"/>
  <c r="P3230" i="32"/>
  <c r="P3232" i="32"/>
  <c r="P3236" i="32"/>
  <c r="P3222" i="32"/>
  <c r="P3223" i="32"/>
  <c r="P3221" i="32"/>
  <c r="P3220" i="32"/>
  <c r="P3218" i="32"/>
  <c r="P3219" i="32"/>
  <c r="P3217" i="32"/>
  <c r="P3216" i="32"/>
  <c r="P3205" i="32"/>
  <c r="P3215" i="32"/>
  <c r="P3204" i="32"/>
  <c r="P3207" i="32"/>
  <c r="P3206" i="32"/>
  <c r="P3212" i="32"/>
  <c r="P3211" i="32"/>
  <c r="P3214" i="32"/>
  <c r="P3210" i="32"/>
  <c r="P3209" i="32"/>
  <c r="P3208" i="32"/>
  <c r="P3213" i="32"/>
  <c r="P3203" i="32"/>
  <c r="P3201" i="32"/>
  <c r="P3202" i="32"/>
  <c r="P3200" i="32"/>
  <c r="P3196" i="32"/>
  <c r="P3199" i="32"/>
  <c r="P3194" i="32"/>
  <c r="P3193" i="32"/>
  <c r="P3197" i="32"/>
  <c r="P3198" i="32"/>
  <c r="P3195" i="32"/>
  <c r="P3192" i="32"/>
  <c r="P3191" i="32"/>
  <c r="P3189" i="32"/>
  <c r="P3187" i="32"/>
  <c r="P3190" i="32"/>
  <c r="P3188" i="32"/>
  <c r="P3186" i="32"/>
  <c r="P3185" i="32"/>
  <c r="P3184" i="32"/>
  <c r="P3183" i="32"/>
  <c r="P3182" i="32"/>
  <c r="P3181" i="32"/>
  <c r="P3180" i="32"/>
  <c r="P3179" i="32"/>
  <c r="P3178" i="32"/>
  <c r="P3170" i="32"/>
  <c r="P3169" i="32"/>
  <c r="P3171" i="32"/>
  <c r="P3175" i="32"/>
  <c r="P3173" i="32"/>
  <c r="P3172" i="32"/>
  <c r="P3177" i="32"/>
  <c r="P3174" i="32"/>
  <c r="P3176" i="32"/>
  <c r="P4905" i="32"/>
  <c r="P3151" i="32"/>
  <c r="P3154" i="32"/>
  <c r="P3155" i="32"/>
  <c r="P3146" i="32"/>
  <c r="P3145" i="32"/>
  <c r="P3161" i="32"/>
  <c r="P3167" i="32"/>
  <c r="P3168" i="32"/>
  <c r="P3153" i="32"/>
  <c r="P3163" i="32"/>
  <c r="P3158" i="32"/>
  <c r="P3156" i="32"/>
  <c r="P3152" i="32"/>
  <c r="P3162" i="32"/>
  <c r="P3164" i="32"/>
  <c r="P3147" i="32"/>
  <c r="P3160" i="32"/>
  <c r="P3159" i="32"/>
  <c r="P3148" i="32"/>
  <c r="P3149" i="32"/>
  <c r="P3166" i="32"/>
  <c r="P3165" i="32"/>
  <c r="P3150" i="32"/>
  <c r="P3144" i="32"/>
  <c r="P3143" i="32"/>
  <c r="P3142" i="32"/>
  <c r="P5270" i="32"/>
  <c r="P3139" i="32"/>
  <c r="P3141" i="32"/>
  <c r="P3138" i="32"/>
  <c r="P3134" i="32"/>
  <c r="P3137" i="32"/>
  <c r="P3136" i="32"/>
  <c r="P3135" i="32"/>
  <c r="P3133" i="32"/>
  <c r="P3132" i="32"/>
  <c r="P3128" i="32"/>
  <c r="P3131" i="32"/>
  <c r="P3129" i="32"/>
  <c r="P3130" i="32"/>
  <c r="P3117" i="32"/>
  <c r="P3127" i="32"/>
  <c r="P3124" i="32"/>
  <c r="P3121" i="32"/>
  <c r="P3120" i="32"/>
  <c r="P3125" i="32"/>
  <c r="P3123" i="32"/>
  <c r="P3122" i="32"/>
  <c r="P3126" i="32"/>
  <c r="P3119" i="32"/>
  <c r="P3113" i="32"/>
  <c r="P3115" i="32"/>
  <c r="P3116" i="32"/>
  <c r="P3114" i="32"/>
  <c r="P3111" i="32"/>
  <c r="P3112" i="32"/>
  <c r="P3110" i="32"/>
  <c r="P3101" i="32"/>
  <c r="P3107" i="32"/>
  <c r="P3106" i="32"/>
  <c r="P3100" i="32"/>
  <c r="P3103" i="32"/>
  <c r="P3108" i="32"/>
  <c r="P3109" i="32"/>
  <c r="P3102" i="32"/>
  <c r="P3105" i="32"/>
  <c r="P3104" i="32"/>
  <c r="P3099" i="32"/>
  <c r="P5247" i="32"/>
  <c r="P5210" i="32"/>
  <c r="P3087" i="32"/>
  <c r="P3094" i="32"/>
  <c r="P3088" i="32"/>
  <c r="P3089" i="32"/>
  <c r="P3086" i="32"/>
  <c r="P3085" i="32"/>
  <c r="P3095" i="32"/>
  <c r="P3092" i="32"/>
  <c r="P3093" i="32"/>
  <c r="P3097" i="32"/>
  <c r="P3090" i="32"/>
  <c r="P3096" i="32"/>
  <c r="P3077" i="32"/>
  <c r="P3079" i="32"/>
  <c r="P3080" i="32"/>
  <c r="P3082" i="32"/>
  <c r="P3083" i="32"/>
  <c r="P3076" i="32"/>
  <c r="P3074" i="32"/>
  <c r="P3081" i="32"/>
  <c r="P3075" i="32"/>
  <c r="P3078" i="32"/>
  <c r="P3084" i="32"/>
  <c r="P4521" i="32"/>
  <c r="P3072" i="32"/>
  <c r="P3069" i="32"/>
  <c r="P3073" i="32"/>
  <c r="P3070" i="32"/>
  <c r="P3063" i="32"/>
  <c r="P3068" i="32"/>
  <c r="P3064" i="32"/>
  <c r="P3062" i="32"/>
  <c r="P3066" i="32"/>
  <c r="P3061" i="32"/>
  <c r="P3060" i="32"/>
  <c r="P3067" i="32"/>
  <c r="P3065" i="32"/>
  <c r="P5051" i="32"/>
  <c r="P3048" i="32"/>
  <c r="P3049" i="32"/>
  <c r="P3046" i="32"/>
  <c r="P3044" i="32"/>
  <c r="P3057" i="32"/>
  <c r="P3053" i="32"/>
  <c r="P3050" i="32"/>
  <c r="P3047" i="32"/>
  <c r="P3045" i="32"/>
  <c r="P3051" i="32"/>
  <c r="P3055" i="32"/>
  <c r="P3056" i="32"/>
  <c r="P3052" i="32"/>
  <c r="P3058" i="32"/>
  <c r="P3054" i="32"/>
  <c r="P3039" i="32"/>
  <c r="P3036" i="32"/>
  <c r="P3033" i="32"/>
  <c r="P3031" i="32"/>
  <c r="P3032" i="32"/>
  <c r="P3034" i="32"/>
  <c r="P3030" i="32"/>
  <c r="P3038" i="32"/>
  <c r="P3037" i="32"/>
  <c r="P3042" i="32"/>
  <c r="P3035" i="32"/>
  <c r="P3043" i="32"/>
  <c r="P3041" i="32"/>
  <c r="P3040" i="32"/>
  <c r="P3029" i="32"/>
  <c r="P3027" i="32"/>
  <c r="P3028" i="32"/>
  <c r="P3026" i="32"/>
  <c r="P3025" i="32"/>
  <c r="P3024" i="32"/>
  <c r="P3017" i="32"/>
  <c r="P3022" i="32"/>
  <c r="P3023" i="32"/>
  <c r="P3020" i="32"/>
  <c r="P3019" i="32"/>
  <c r="P3021" i="32"/>
  <c r="P3018" i="32"/>
  <c r="P3001" i="32"/>
  <c r="P3003" i="32"/>
  <c r="P3006" i="32"/>
  <c r="P3004" i="32"/>
  <c r="P3005" i="32"/>
  <c r="P3007" i="32"/>
  <c r="P3008" i="32"/>
  <c r="P3010" i="32"/>
  <c r="P3009" i="32"/>
  <c r="P3011" i="32"/>
  <c r="P3002" i="32"/>
  <c r="P3012" i="32"/>
  <c r="P3013" i="32"/>
  <c r="P3015" i="32"/>
  <c r="P3014" i="32"/>
  <c r="P3016" i="32"/>
  <c r="P3000" i="32"/>
  <c r="P2987" i="32"/>
  <c r="P2986" i="32"/>
  <c r="P2988" i="32"/>
  <c r="P2992" i="32"/>
  <c r="P2991" i="32"/>
  <c r="P2997" i="32"/>
  <c r="P2989" i="32"/>
  <c r="P2999" i="32"/>
  <c r="P2996" i="32"/>
  <c r="P2995" i="32"/>
  <c r="P2993" i="32"/>
  <c r="P2990" i="32"/>
  <c r="P2998" i="32"/>
  <c r="P2994" i="32"/>
  <c r="P2985" i="32"/>
  <c r="P2983" i="32"/>
  <c r="P2979" i="32"/>
  <c r="P2982" i="32"/>
  <c r="P2978" i="32"/>
  <c r="P2977" i="32"/>
  <c r="P2984" i="32"/>
  <c r="P2980" i="32"/>
  <c r="P2981" i="32"/>
  <c r="P2975" i="32"/>
  <c r="P2976" i="32"/>
  <c r="P2974" i="32"/>
  <c r="P2973" i="32"/>
  <c r="P2971" i="32"/>
  <c r="P2972" i="32"/>
  <c r="P2965" i="32"/>
  <c r="P2967" i="32"/>
  <c r="P2966" i="32"/>
  <c r="P2968" i="32"/>
  <c r="P2970" i="32"/>
  <c r="P2969" i="32"/>
  <c r="P2962" i="32"/>
  <c r="P2964" i="32"/>
  <c r="P2963" i="32"/>
  <c r="P2959" i="32"/>
  <c r="P2961" i="32"/>
  <c r="P2960" i="32"/>
  <c r="P2956" i="32"/>
  <c r="P2958" i="32"/>
  <c r="P2957" i="32"/>
  <c r="P2953" i="32"/>
  <c r="P2955" i="32"/>
  <c r="P2954" i="32"/>
  <c r="P2950" i="32"/>
  <c r="P2952" i="32"/>
  <c r="P2951" i="32"/>
  <c r="P2947" i="32"/>
  <c r="P2949" i="32"/>
  <c r="P2948" i="32"/>
  <c r="P2946" i="32"/>
  <c r="P2938" i="32"/>
  <c r="P2942" i="32"/>
  <c r="P2940" i="32"/>
  <c r="P2941" i="32"/>
  <c r="P2945" i="32"/>
  <c r="P2943" i="32"/>
  <c r="P2944" i="32"/>
  <c r="P2939" i="32"/>
  <c r="P2937" i="32"/>
  <c r="P2936" i="32"/>
  <c r="P2932" i="32"/>
  <c r="P2934" i="32"/>
  <c r="P2931" i="32"/>
  <c r="P2933" i="32"/>
  <c r="P2935" i="32"/>
  <c r="P2918" i="32"/>
  <c r="P2923" i="32"/>
  <c r="P2928" i="32"/>
  <c r="P2916" i="32"/>
  <c r="P2930" i="32"/>
  <c r="P2917" i="32"/>
  <c r="P2921" i="32"/>
  <c r="P2922" i="32"/>
  <c r="P2919" i="32"/>
  <c r="P2920" i="32"/>
  <c r="P2927" i="32"/>
  <c r="P2926" i="32"/>
  <c r="P2929" i="32"/>
  <c r="P2924" i="32"/>
  <c r="P2925" i="32"/>
  <c r="P2913" i="32"/>
  <c r="P2912" i="32"/>
  <c r="P2915" i="32"/>
  <c r="P2914" i="32"/>
  <c r="P2911" i="32"/>
  <c r="P2910" i="32"/>
  <c r="P2908" i="32"/>
  <c r="P2909" i="32"/>
  <c r="P2907" i="32"/>
  <c r="P2904" i="32"/>
  <c r="P2903" i="32"/>
  <c r="P2906" i="32"/>
  <c r="P2905" i="32"/>
  <c r="P5450" i="32"/>
  <c r="P2893" i="32"/>
  <c r="P2898" i="32"/>
  <c r="P2900" i="32"/>
  <c r="P2896" i="32"/>
  <c r="P2895" i="32"/>
  <c r="P2899" i="32"/>
  <c r="P2901" i="32"/>
  <c r="P2897" i="32"/>
  <c r="P2894" i="32"/>
  <c r="P2891" i="32"/>
  <c r="P2892" i="32"/>
  <c r="P2889" i="32"/>
  <c r="P2890" i="32"/>
  <c r="P2887" i="32"/>
  <c r="P2886" i="32"/>
  <c r="P2888" i="32"/>
  <c r="P2885" i="32"/>
  <c r="P2884" i="32"/>
  <c r="P2883" i="32"/>
  <c r="P2882" i="32"/>
  <c r="P2880" i="32"/>
  <c r="P2881" i="32"/>
  <c r="P2873" i="32"/>
  <c r="P2874" i="32"/>
  <c r="P2877" i="32"/>
  <c r="P2876" i="32"/>
  <c r="P2875" i="32"/>
  <c r="P2878" i="32"/>
  <c r="P2879" i="32"/>
  <c r="P2867" i="32"/>
  <c r="P2868" i="32"/>
  <c r="P2866" i="32"/>
  <c r="P2869" i="32"/>
  <c r="P2872" i="32"/>
  <c r="P2871" i="32"/>
  <c r="P2870" i="32"/>
  <c r="P2865" i="32"/>
  <c r="P2863" i="32"/>
  <c r="P2864" i="32"/>
  <c r="P2860" i="32"/>
  <c r="P2862" i="32"/>
  <c r="P2861" i="32"/>
  <c r="P2856" i="32"/>
  <c r="P2857" i="32"/>
  <c r="P2859" i="32"/>
  <c r="P2858" i="32"/>
  <c r="P2855" i="32"/>
  <c r="P2854" i="32"/>
  <c r="P2850" i="32"/>
  <c r="P2849" i="32"/>
  <c r="P2852" i="32"/>
  <c r="P2851" i="32"/>
  <c r="P2848" i="32"/>
  <c r="P2846" i="32"/>
  <c r="P2845" i="32"/>
  <c r="P2847" i="32"/>
  <c r="P2844" i="32"/>
  <c r="P2853" i="32"/>
  <c r="P2843" i="32"/>
  <c r="P2840" i="32"/>
  <c r="P2839" i="32"/>
  <c r="P2842" i="32"/>
  <c r="P2841" i="32"/>
  <c r="P2838" i="32"/>
  <c r="P2836" i="32"/>
  <c r="P2834" i="32"/>
  <c r="P2837" i="32"/>
  <c r="P2833" i="32"/>
  <c r="P2835" i="32"/>
  <c r="P2831" i="32"/>
  <c r="P2832" i="32"/>
  <c r="P5449" i="32"/>
  <c r="P4904" i="32"/>
  <c r="P2806" i="32"/>
  <c r="P2813" i="32"/>
  <c r="P2817" i="32"/>
  <c r="P2809" i="32"/>
  <c r="P2810" i="32"/>
  <c r="P2802" i="32"/>
  <c r="P2801" i="32"/>
  <c r="P2820" i="32"/>
  <c r="P2814" i="32"/>
  <c r="P2815" i="32"/>
  <c r="P2823" i="32"/>
  <c r="P2826" i="32"/>
  <c r="P2811" i="32"/>
  <c r="P2821" i="32"/>
  <c r="P2822" i="32"/>
  <c r="P2816" i="32"/>
  <c r="P2807" i="32"/>
  <c r="P2804" i="32"/>
  <c r="P2805" i="32"/>
  <c r="P2808" i="32"/>
  <c r="P2803" i="32"/>
  <c r="P2819" i="32"/>
  <c r="P2829" i="32"/>
  <c r="P2812" i="32"/>
  <c r="P2828" i="32"/>
  <c r="P2830" i="32"/>
  <c r="P2825" i="32"/>
  <c r="P2824" i="32"/>
  <c r="P2798" i="32"/>
  <c r="P2800" i="32"/>
  <c r="P2799" i="32"/>
  <c r="P2797" i="32"/>
  <c r="P2796" i="32"/>
  <c r="P2791" i="32"/>
  <c r="P2787" i="32"/>
  <c r="P2789" i="32"/>
  <c r="P2794" i="32"/>
  <c r="P2795" i="32"/>
  <c r="P2783" i="32"/>
  <c r="P2790" i="32"/>
  <c r="P2792" i="32"/>
  <c r="P2781" i="32"/>
  <c r="P2782" i="32"/>
  <c r="P2785" i="32"/>
  <c r="P2786" i="32"/>
  <c r="P2793" i="32"/>
  <c r="P2788" i="32"/>
  <c r="P2784" i="32"/>
  <c r="P2780" i="32"/>
  <c r="P2779" i="32"/>
  <c r="P2776" i="32"/>
  <c r="P2772" i="32"/>
  <c r="P2775" i="32"/>
  <c r="P2773" i="32"/>
  <c r="P2778" i="32"/>
  <c r="P2777" i="32"/>
  <c r="P2774" i="32"/>
  <c r="P2771" i="32"/>
  <c r="P2770" i="32"/>
  <c r="P2768" i="32"/>
  <c r="P2769" i="32"/>
  <c r="P2762" i="32"/>
  <c r="P2761" i="32"/>
  <c r="P2763" i="32"/>
  <c r="P2764" i="32"/>
  <c r="P2766" i="32"/>
  <c r="P2767" i="32"/>
  <c r="P2765" i="32"/>
  <c r="P2760" i="32"/>
  <c r="P2753" i="32"/>
  <c r="P2752" i="32"/>
  <c r="P2754" i="32"/>
  <c r="P2755" i="32"/>
  <c r="P2758" i="32"/>
  <c r="P2759" i="32"/>
  <c r="P2757" i="32"/>
  <c r="P2756" i="32"/>
  <c r="P2751" i="32"/>
  <c r="P2743" i="32"/>
  <c r="P2745" i="32"/>
  <c r="P2744" i="32"/>
  <c r="P2747" i="32"/>
  <c r="P2749" i="32"/>
  <c r="P2750" i="32"/>
  <c r="P2746" i="32"/>
  <c r="P2748" i="32"/>
  <c r="P2742" i="32"/>
  <c r="P2729" i="32"/>
  <c r="P2731" i="32"/>
  <c r="P2730" i="32"/>
  <c r="P2733" i="32"/>
  <c r="P2738" i="32"/>
  <c r="P2732" i="32"/>
  <c r="P2734" i="32"/>
  <c r="P2735" i="32"/>
  <c r="P2737" i="32"/>
  <c r="P2740" i="32"/>
  <c r="P2741" i="32"/>
  <c r="P2736" i="32"/>
  <c r="P2739" i="32"/>
  <c r="P2716" i="32"/>
  <c r="P2712" i="32"/>
  <c r="P2711" i="32"/>
  <c r="P2714" i="32"/>
  <c r="P2713" i="32"/>
  <c r="P2710" i="32"/>
  <c r="P2718" i="32"/>
  <c r="P2715" i="32"/>
  <c r="P2722" i="32"/>
  <c r="P2721" i="32"/>
  <c r="P2720" i="32"/>
  <c r="P2723" i="32"/>
  <c r="P2724" i="32"/>
  <c r="P2717" i="32"/>
  <c r="P2725" i="32"/>
  <c r="P2726" i="32"/>
  <c r="P2727" i="32"/>
  <c r="P2728" i="32"/>
  <c r="P2719" i="32"/>
  <c r="P2708" i="32"/>
  <c r="P2709" i="32"/>
  <c r="P2690" i="32"/>
  <c r="P2681" i="32"/>
  <c r="P2680" i="32"/>
  <c r="P2696" i="32"/>
  <c r="P2682" i="32"/>
  <c r="P2695" i="32"/>
  <c r="P2700" i="32"/>
  <c r="P2706" i="32"/>
  <c r="P2687" i="32"/>
  <c r="P2686" i="32"/>
  <c r="P2703" i="32"/>
  <c r="P2704" i="32"/>
  <c r="P2702" i="32"/>
  <c r="P2693" i="32"/>
  <c r="P2698" i="32"/>
  <c r="P2701" i="32"/>
  <c r="P2692" i="32"/>
  <c r="P2685" i="32"/>
  <c r="P2684" i="32"/>
  <c r="P2689" i="32"/>
  <c r="P2697" i="32"/>
  <c r="P2705" i="32"/>
  <c r="P2694" i="32"/>
  <c r="P2691" i="32"/>
  <c r="P2707" i="32"/>
  <c r="P2683" i="32"/>
  <c r="P2688" i="32"/>
  <c r="P2699" i="32"/>
  <c r="P2678" i="32"/>
  <c r="P2679" i="32"/>
  <c r="P2677" i="32"/>
  <c r="P2675" i="32"/>
  <c r="P2674" i="32"/>
  <c r="P2676" i="32"/>
  <c r="P2672" i="32"/>
  <c r="P2670" i="32"/>
  <c r="P2668" i="32"/>
  <c r="P2671" i="32"/>
  <c r="P2669" i="32"/>
  <c r="P2667" i="32"/>
  <c r="P2673" i="32"/>
  <c r="P2660" i="32"/>
  <c r="P2662" i="32"/>
  <c r="P2665" i="32"/>
  <c r="P2661" i="32"/>
  <c r="P2659" i="32"/>
  <c r="P2663" i="32"/>
  <c r="P2666" i="32"/>
  <c r="P2664" i="32"/>
  <c r="P2656" i="32"/>
  <c r="P2657" i="32"/>
  <c r="P2658" i="32"/>
  <c r="P2648" i="32"/>
  <c r="P2649" i="32"/>
  <c r="P2653" i="32"/>
  <c r="P2654" i="32"/>
  <c r="P2650" i="32"/>
  <c r="P2655" i="32"/>
  <c r="P2652" i="32"/>
  <c r="P2651" i="32"/>
  <c r="P2647" i="32"/>
  <c r="P2641" i="32"/>
  <c r="P2643" i="32"/>
  <c r="P2642" i="32"/>
  <c r="P2644" i="32"/>
  <c r="P2645" i="32"/>
  <c r="P2646" i="32"/>
  <c r="P2640" i="32"/>
  <c r="P2638" i="32"/>
  <c r="P2637" i="32"/>
  <c r="P2639" i="32"/>
  <c r="P2636" i="32"/>
  <c r="P2635" i="32"/>
  <c r="P2634" i="32"/>
  <c r="P2632" i="32"/>
  <c r="P2633" i="32"/>
  <c r="P2631" i="32"/>
  <c r="P2629" i="32"/>
  <c r="P2630" i="32"/>
  <c r="P2628" i="32"/>
  <c r="P2627" i="32"/>
  <c r="P2623" i="32"/>
  <c r="P2621" i="32"/>
  <c r="P2624" i="32"/>
  <c r="P2615" i="32"/>
  <c r="P2617" i="32"/>
  <c r="P2616" i="32"/>
  <c r="P2614" i="32"/>
  <c r="P2620" i="32"/>
  <c r="P2625" i="32"/>
  <c r="P2626" i="32"/>
  <c r="P2618" i="32"/>
  <c r="P2622" i="32"/>
  <c r="P2619" i="32"/>
  <c r="P2613" i="32"/>
  <c r="P2611" i="32"/>
  <c r="P2612" i="32"/>
  <c r="P2608" i="32"/>
  <c r="P2609" i="32"/>
  <c r="P2610" i="32"/>
  <c r="P2606" i="32"/>
  <c r="P2607" i="32"/>
  <c r="P2604" i="32"/>
  <c r="P2605" i="32"/>
  <c r="P2603" i="32"/>
  <c r="P2601" i="32"/>
  <c r="P2600" i="32"/>
  <c r="P2599" i="32"/>
  <c r="P2602" i="32"/>
  <c r="P2592" i="32"/>
  <c r="P2579" i="32"/>
  <c r="P2578" i="32"/>
  <c r="P2593" i="32"/>
  <c r="P2582" i="32"/>
  <c r="P2576" i="32"/>
  <c r="P2577" i="32"/>
  <c r="P2580" i="32"/>
  <c r="P2574" i="32"/>
  <c r="P2575" i="32"/>
  <c r="P2587" i="32"/>
  <c r="P2589" i="32"/>
  <c r="P2581" i="32"/>
  <c r="P2594" i="32"/>
  <c r="P2590" i="32"/>
  <c r="P2591" i="32"/>
  <c r="P2597" i="32"/>
  <c r="P2598" i="32"/>
  <c r="P2584" i="32"/>
  <c r="P2588" i="32"/>
  <c r="P2586" i="32"/>
  <c r="P2583" i="32"/>
  <c r="P2585" i="32"/>
  <c r="P2596" i="32"/>
  <c r="P2595" i="32"/>
  <c r="P2559" i="32"/>
  <c r="P2555" i="32"/>
  <c r="P2552" i="32"/>
  <c r="P2553" i="32"/>
  <c r="P2551" i="32"/>
  <c r="P2554" i="32"/>
  <c r="P2561" i="32"/>
  <c r="P2550" i="32"/>
  <c r="P2557" i="32"/>
  <c r="P2558" i="32"/>
  <c r="P2556" i="32"/>
  <c r="P2562" i="32"/>
  <c r="P2564" i="32"/>
  <c r="P2565" i="32"/>
  <c r="P2568" i="32"/>
  <c r="P2567" i="32"/>
  <c r="P2566" i="32"/>
  <c r="P2549" i="32"/>
  <c r="P2573" i="32"/>
  <c r="P2570" i="32"/>
  <c r="P2569" i="32"/>
  <c r="P2563" i="32"/>
  <c r="P2560" i="32"/>
  <c r="P2572" i="32"/>
  <c r="P2571" i="32"/>
  <c r="P2548" i="32"/>
  <c r="P2547" i="32"/>
  <c r="P2546" i="32"/>
  <c r="P2544" i="32"/>
  <c r="P2545" i="32"/>
  <c r="P2543" i="32"/>
  <c r="P2542" i="32"/>
  <c r="P2539" i="32"/>
  <c r="P2541" i="32"/>
  <c r="P2540" i="32"/>
  <c r="P2535" i="32"/>
  <c r="P2532" i="32"/>
  <c r="P2534" i="32"/>
  <c r="P2524" i="32"/>
  <c r="P2526" i="32"/>
  <c r="P2525" i="32"/>
  <c r="P2522" i="32"/>
  <c r="P2523" i="32"/>
  <c r="P2531" i="32"/>
  <c r="P2538" i="32"/>
  <c r="P2537" i="32"/>
  <c r="P2536" i="32"/>
  <c r="P2529" i="32"/>
  <c r="P2528" i="32"/>
  <c r="P2530" i="32"/>
  <c r="P2533" i="32"/>
  <c r="P2527" i="32"/>
  <c r="P2521" i="32"/>
  <c r="P2520" i="32"/>
  <c r="P2519" i="32"/>
  <c r="P2518" i="32"/>
  <c r="P2516" i="32"/>
  <c r="P2517" i="32"/>
  <c r="P2509" i="32"/>
  <c r="P2513" i="32"/>
  <c r="P2515" i="32"/>
  <c r="P2510" i="32"/>
  <c r="P2507" i="32"/>
  <c r="P2511" i="32"/>
  <c r="P2512" i="32"/>
  <c r="P2514" i="32"/>
  <c r="P2508" i="32"/>
  <c r="P2506" i="32"/>
  <c r="P2505" i="32"/>
  <c r="P2504" i="32"/>
  <c r="P2501" i="32"/>
  <c r="P2502" i="32"/>
  <c r="P2500" i="32"/>
  <c r="P2503" i="32"/>
  <c r="P2498" i="32"/>
  <c r="P2499" i="32"/>
  <c r="P2497" i="32"/>
  <c r="P2496" i="32"/>
  <c r="P2495" i="32"/>
  <c r="P2494" i="32"/>
  <c r="P2493" i="32"/>
  <c r="P2492" i="32"/>
  <c r="P2491" i="32"/>
  <c r="P2488" i="32"/>
  <c r="P2489" i="32"/>
  <c r="P2487" i="32"/>
  <c r="P2486" i="32"/>
  <c r="P2485" i="32"/>
  <c r="P2490" i="32"/>
  <c r="P2482" i="32"/>
  <c r="P2484" i="32"/>
  <c r="P2481" i="32"/>
  <c r="P2480" i="32"/>
  <c r="P2483" i="32"/>
  <c r="P2479" i="32"/>
  <c r="P2478" i="32"/>
  <c r="P2477" i="32"/>
  <c r="P2476" i="32"/>
  <c r="P2475" i="32"/>
  <c r="P2473" i="32"/>
  <c r="P2474" i="32"/>
  <c r="P2471" i="32"/>
  <c r="P2470" i="32"/>
  <c r="P2472" i="32"/>
  <c r="P2468" i="32"/>
  <c r="P2469" i="32"/>
  <c r="P2467" i="32"/>
  <c r="P2466" i="32"/>
  <c r="P2465" i="32"/>
  <c r="P2464" i="32"/>
  <c r="P2461" i="32"/>
  <c r="P2460" i="32"/>
  <c r="P2449" i="32"/>
  <c r="P2450" i="32"/>
  <c r="P2452" i="32"/>
  <c r="P2451" i="32"/>
  <c r="P2456" i="32"/>
  <c r="P2454" i="32"/>
  <c r="P2458" i="32"/>
  <c r="P2453" i="32"/>
  <c r="P2455" i="32"/>
  <c r="P2459" i="32"/>
  <c r="P2463" i="32"/>
  <c r="P2457" i="32"/>
  <c r="P2462" i="32"/>
  <c r="P2439" i="32"/>
  <c r="P2438" i="32"/>
  <c r="P2443" i="32"/>
  <c r="P2445" i="32"/>
  <c r="P2441" i="32"/>
  <c r="P2440" i="32"/>
  <c r="P2446" i="32"/>
  <c r="P2447" i="32"/>
  <c r="P2444" i="32"/>
  <c r="P2448" i="32"/>
  <c r="P2442" i="32"/>
  <c r="P2437" i="32"/>
  <c r="P2428" i="32"/>
  <c r="P2432" i="32"/>
  <c r="P2436" i="32"/>
  <c r="P2434" i="32"/>
  <c r="P2430" i="32"/>
  <c r="P2429" i="32"/>
  <c r="P2433" i="32"/>
  <c r="P2435" i="32"/>
  <c r="P2431" i="32"/>
  <c r="P2425" i="32"/>
  <c r="P2426" i="32"/>
  <c r="P2427" i="32"/>
  <c r="P2423" i="32"/>
  <c r="P2422" i="32"/>
  <c r="P2421" i="32"/>
  <c r="P2424" i="32"/>
  <c r="P4225" i="32"/>
  <c r="P2420" i="32"/>
  <c r="P2418" i="32"/>
  <c r="P2417" i="32"/>
  <c r="P2416" i="32"/>
  <c r="P2415" i="32"/>
  <c r="P2414" i="32"/>
  <c r="P3955" i="32"/>
  <c r="P2412" i="32"/>
  <c r="P2413" i="32"/>
  <c r="P2411" i="32"/>
  <c r="P2409" i="32"/>
  <c r="P2407" i="32"/>
  <c r="P2408" i="32"/>
  <c r="P2405" i="32"/>
  <c r="P2406" i="32"/>
  <c r="P2404" i="32"/>
  <c r="P2402" i="32"/>
  <c r="P2400" i="32"/>
  <c r="P2399" i="32"/>
  <c r="P2403" i="32"/>
  <c r="P2401" i="32"/>
  <c r="P2398" i="32"/>
  <c r="P2394" i="32"/>
  <c r="P2396" i="32"/>
  <c r="P2397" i="32"/>
  <c r="P2393" i="32"/>
  <c r="P2392" i="32"/>
  <c r="P2395" i="32"/>
  <c r="P2389" i="32"/>
  <c r="P2391" i="32"/>
  <c r="P2390" i="32"/>
  <c r="P2388" i="32"/>
  <c r="P2382" i="32"/>
  <c r="P2384" i="32"/>
  <c r="P2383" i="32"/>
  <c r="P2387" i="32"/>
  <c r="P2381" i="32"/>
  <c r="P2385" i="32"/>
  <c r="P2386" i="32"/>
  <c r="P2379" i="32"/>
  <c r="P2378" i="32"/>
  <c r="P2380" i="32"/>
  <c r="P2377" i="32"/>
  <c r="P2376" i="32"/>
  <c r="P2374" i="32"/>
  <c r="P2375" i="32"/>
  <c r="P2373" i="32"/>
  <c r="P2372" i="32"/>
  <c r="P2369" i="32"/>
  <c r="P2370" i="32"/>
  <c r="P2371" i="32"/>
  <c r="P2367" i="32"/>
  <c r="P2368" i="32"/>
  <c r="P2363" i="32"/>
  <c r="P2364" i="32"/>
  <c r="P2366" i="32"/>
  <c r="P2365" i="32"/>
  <c r="P2362" i="32"/>
  <c r="P2361" i="32"/>
  <c r="P2360" i="32"/>
  <c r="P2358" i="32"/>
  <c r="P2359" i="32"/>
  <c r="P2356" i="32"/>
  <c r="P2357" i="32"/>
  <c r="P2353" i="32"/>
  <c r="P2355" i="32"/>
  <c r="P2354" i="32"/>
  <c r="P2352" i="32"/>
  <c r="P2351" i="32"/>
  <c r="P2339" i="32"/>
  <c r="P5269" i="32"/>
  <c r="P2348" i="32"/>
  <c r="P2345" i="32"/>
  <c r="P2340" i="32"/>
  <c r="P2337" i="32"/>
  <c r="P2335" i="32"/>
  <c r="P2334" i="32"/>
  <c r="P2350" i="32"/>
  <c r="P2349" i="32"/>
  <c r="P2342" i="32"/>
  <c r="P2344" i="32"/>
  <c r="P2346" i="32"/>
  <c r="P2347" i="32"/>
  <c r="P2341" i="32"/>
  <c r="P2343" i="32"/>
  <c r="P2336" i="32"/>
  <c r="P2320" i="32"/>
  <c r="P2321" i="32"/>
  <c r="P2328" i="32"/>
  <c r="P2331" i="32"/>
  <c r="P2322" i="32"/>
  <c r="P2325" i="32"/>
  <c r="P2330" i="32"/>
  <c r="P2329" i="32"/>
  <c r="P2324" i="32"/>
  <c r="P2323" i="32"/>
  <c r="P2333" i="32"/>
  <c r="P2332" i="32"/>
  <c r="P2327" i="32"/>
  <c r="P2326" i="32"/>
  <c r="P2319" i="32"/>
  <c r="P2318" i="32"/>
  <c r="P2317" i="32"/>
  <c r="P2316" i="32"/>
  <c r="P2314" i="32"/>
  <c r="P2315" i="32"/>
  <c r="P2311" i="32"/>
  <c r="P2312" i="32"/>
  <c r="P2313" i="32"/>
  <c r="P2309" i="32"/>
  <c r="P2310" i="32"/>
  <c r="P2308" i="32"/>
  <c r="P2307" i="32"/>
  <c r="P2306" i="32"/>
  <c r="P2305" i="32"/>
  <c r="P2304" i="32"/>
  <c r="P2303" i="32"/>
  <c r="P2302" i="32"/>
  <c r="P2297" i="32"/>
  <c r="P2299" i="32"/>
  <c r="P2301" i="32"/>
  <c r="P2300" i="32"/>
  <c r="P2298" i="32"/>
  <c r="P2296" i="32"/>
  <c r="P2295" i="32"/>
  <c r="P2294" i="32"/>
  <c r="P2284" i="32"/>
  <c r="P2285" i="32"/>
  <c r="P2291" i="32"/>
  <c r="P2293" i="32"/>
  <c r="P2292" i="32"/>
  <c r="P2289" i="32"/>
  <c r="P2286" i="32"/>
  <c r="P2290" i="32"/>
  <c r="P2288" i="32"/>
  <c r="P2287" i="32"/>
  <c r="P2283" i="32"/>
  <c r="P2282" i="32"/>
  <c r="P2275" i="32"/>
  <c r="P2274" i="32"/>
  <c r="P2276" i="32"/>
  <c r="P2277" i="32"/>
  <c r="P2281" i="32"/>
  <c r="P2280" i="32"/>
  <c r="P2273" i="32"/>
  <c r="P2278" i="32"/>
  <c r="P2279" i="32"/>
  <c r="P2264" i="32"/>
  <c r="P2263" i="32"/>
  <c r="P2266" i="32"/>
  <c r="P2271" i="32"/>
  <c r="P2269" i="32"/>
  <c r="P2265" i="32"/>
  <c r="P2268" i="32"/>
  <c r="P2270" i="32"/>
  <c r="P2272" i="32"/>
  <c r="P2267" i="32"/>
  <c r="P2262" i="32"/>
  <c r="P2261" i="32"/>
  <c r="P2258" i="32"/>
  <c r="P2260" i="32"/>
  <c r="P2245" i="32"/>
  <c r="P2255" i="32"/>
  <c r="P2257" i="32"/>
  <c r="P2253" i="32"/>
  <c r="P2250" i="32"/>
  <c r="P2256" i="32"/>
  <c r="P2247" i="32"/>
  <c r="P2248" i="32"/>
  <c r="P2259" i="32"/>
  <c r="P2254" i="32"/>
  <c r="P2246" i="32"/>
  <c r="P2251" i="32"/>
  <c r="P2249" i="32"/>
  <c r="P2252" i="32"/>
  <c r="P2243" i="32"/>
  <c r="P2242" i="32"/>
  <c r="P4224" i="32"/>
  <c r="P2241" i="32"/>
  <c r="P2240" i="32"/>
  <c r="P2239" i="32"/>
  <c r="P2238" i="32"/>
  <c r="P2235" i="32"/>
  <c r="P2234" i="32"/>
  <c r="P2237" i="32"/>
  <c r="P2236" i="32"/>
  <c r="P2233" i="32"/>
  <c r="P2232" i="32"/>
  <c r="P2231" i="32"/>
  <c r="P2230" i="32"/>
  <c r="P2220" i="32"/>
  <c r="P2225" i="32"/>
  <c r="P2229" i="32"/>
  <c r="P2227" i="32"/>
  <c r="P2223" i="32"/>
  <c r="P2222" i="32"/>
  <c r="P2226" i="32"/>
  <c r="P2228" i="32"/>
  <c r="P2224" i="32"/>
  <c r="P2221" i="32"/>
  <c r="P2217" i="32"/>
  <c r="P2215" i="32"/>
  <c r="P2216" i="32"/>
  <c r="P2219" i="32"/>
  <c r="P2218" i="32"/>
  <c r="P2214" i="32"/>
  <c r="P2202" i="32"/>
  <c r="P2208" i="32"/>
  <c r="P2206" i="32"/>
  <c r="P2209" i="32"/>
  <c r="P2213" i="32"/>
  <c r="P2197" i="32"/>
  <c r="P2200" i="32"/>
  <c r="P2201" i="32"/>
  <c r="P2207" i="32"/>
  <c r="P2199" i="32"/>
  <c r="P2204" i="32"/>
  <c r="P2205" i="32"/>
  <c r="P2203" i="32"/>
  <c r="P2198" i="32"/>
  <c r="P2212" i="32"/>
  <c r="P2211" i="32"/>
  <c r="P2210" i="32"/>
  <c r="P2196" i="32"/>
  <c r="P2195" i="32"/>
  <c r="P2194" i="32"/>
  <c r="P2186" i="32"/>
  <c r="P2191" i="32"/>
  <c r="P2185" i="32"/>
  <c r="P2190" i="32"/>
  <c r="P2184" i="32"/>
  <c r="P2182" i="32"/>
  <c r="P2187" i="32"/>
  <c r="P2193" i="32"/>
  <c r="P2183" i="32"/>
  <c r="P2189" i="32"/>
  <c r="P2188" i="32"/>
  <c r="P2192" i="32"/>
  <c r="P2181" i="32"/>
  <c r="P2178" i="32"/>
  <c r="P2177" i="32"/>
  <c r="P2175" i="32"/>
  <c r="P2176" i="32"/>
  <c r="P2180" i="32"/>
  <c r="P2179" i="32"/>
  <c r="P2174" i="32"/>
  <c r="P2170" i="32"/>
  <c r="P2168" i="32"/>
  <c r="P2169" i="32"/>
  <c r="P2171" i="32"/>
  <c r="P2173" i="32"/>
  <c r="P2172" i="32"/>
  <c r="P2167" i="32"/>
  <c r="P2153" i="32"/>
  <c r="P2157" i="32"/>
  <c r="P2161" i="32"/>
  <c r="P2154" i="32"/>
  <c r="P2155" i="32"/>
  <c r="P2152" i="32"/>
  <c r="P2151" i="32"/>
  <c r="P2162" i="32"/>
  <c r="P2158" i="32"/>
  <c r="P2159" i="32"/>
  <c r="P2165" i="32"/>
  <c r="P2166" i="32"/>
  <c r="P2156" i="32"/>
  <c r="P2163" i="32"/>
  <c r="P2164" i="32"/>
  <c r="P2160" i="32"/>
  <c r="P2142" i="32"/>
  <c r="P2141" i="32"/>
  <c r="P2139" i="32"/>
  <c r="P2140" i="32"/>
  <c r="P2138" i="32"/>
  <c r="P2145" i="32"/>
  <c r="P2144" i="32"/>
  <c r="P2149" i="32"/>
  <c r="P2143" i="32"/>
  <c r="P2148" i="32"/>
  <c r="P2150" i="32"/>
  <c r="P2147" i="32"/>
  <c r="P2146" i="32"/>
  <c r="P2137" i="32"/>
  <c r="P2128" i="32"/>
  <c r="P2126" i="32"/>
  <c r="P2127" i="32"/>
  <c r="P2130" i="32"/>
  <c r="P2135" i="32"/>
  <c r="P2133" i="32"/>
  <c r="P2134" i="32"/>
  <c r="P2132" i="32"/>
  <c r="P2131" i="32"/>
  <c r="P2129" i="32"/>
  <c r="P2136" i="32"/>
  <c r="P2125" i="32"/>
  <c r="P2124" i="32"/>
  <c r="P2123" i="32"/>
  <c r="P2122" i="32"/>
  <c r="P2121" i="32"/>
  <c r="P2120" i="32"/>
  <c r="P2119" i="32"/>
  <c r="P2118" i="32"/>
  <c r="P2115" i="32"/>
  <c r="P2117" i="32"/>
  <c r="P2116" i="32"/>
  <c r="P2113" i="32"/>
  <c r="P2114" i="32"/>
  <c r="P2112" i="32"/>
  <c r="P2111" i="32"/>
  <c r="P2110" i="32"/>
  <c r="P2109" i="32"/>
  <c r="P2108" i="32"/>
  <c r="P2107" i="32"/>
  <c r="P2100" i="32"/>
  <c r="P2091" i="32"/>
  <c r="P2092" i="32"/>
  <c r="P2093" i="32"/>
  <c r="P2096" i="32"/>
  <c r="P2101" i="32"/>
  <c r="P2106" i="32"/>
  <c r="P2104" i="32"/>
  <c r="P2103" i="32"/>
  <c r="P2105" i="32"/>
  <c r="P2098" i="32"/>
  <c r="P2099" i="32"/>
  <c r="P2102" i="32"/>
  <c r="P2095" i="32"/>
  <c r="P2097" i="32"/>
  <c r="P2094" i="32"/>
  <c r="P2085" i="32"/>
  <c r="P2088" i="32"/>
  <c r="P2087" i="32"/>
  <c r="P2089" i="32"/>
  <c r="P2084" i="32"/>
  <c r="P2081" i="32"/>
  <c r="P2082" i="32"/>
  <c r="P2079" i="32"/>
  <c r="P2083" i="32"/>
  <c r="P2080" i="32"/>
  <c r="P2078" i="32"/>
  <c r="P2086" i="32"/>
  <c r="P2090" i="32"/>
  <c r="P2077" i="32"/>
  <c r="P2069" i="32"/>
  <c r="P2070" i="32"/>
  <c r="P2074" i="32"/>
  <c r="P2076" i="32"/>
  <c r="P2071" i="32"/>
  <c r="P2072" i="32"/>
  <c r="P2073" i="32"/>
  <c r="P2075" i="32"/>
  <c r="P2068" i="32"/>
  <c r="P2067" i="32"/>
  <c r="P2066" i="32"/>
  <c r="P2064" i="32"/>
  <c r="P2061" i="32"/>
  <c r="P2062" i="32"/>
  <c r="P2063" i="32"/>
  <c r="P2065" i="32"/>
  <c r="P2059" i="32"/>
  <c r="P2060" i="32"/>
  <c r="P2058" i="32"/>
  <c r="P2057" i="32"/>
  <c r="P2056" i="32"/>
  <c r="P2053" i="32"/>
  <c r="P2054" i="32"/>
  <c r="P2055" i="32"/>
  <c r="P2052" i="32"/>
  <c r="P2051" i="32"/>
  <c r="P2050" i="32"/>
  <c r="P2048" i="32"/>
  <c r="P2049" i="32"/>
  <c r="P2047" i="32"/>
  <c r="P2044" i="32"/>
  <c r="P2046" i="32"/>
  <c r="P2045" i="32"/>
  <c r="P2043" i="32"/>
  <c r="P2042" i="32"/>
  <c r="P2040" i="32"/>
  <c r="P2041" i="32"/>
  <c r="P2039" i="32"/>
  <c r="P2034" i="32"/>
  <c r="P2026" i="32"/>
  <c r="P2037" i="32"/>
  <c r="P2038" i="32"/>
  <c r="P2028" i="32"/>
  <c r="P2030" i="32"/>
  <c r="P2029" i="32"/>
  <c r="P2031" i="32"/>
  <c r="P2032" i="32"/>
  <c r="P2033" i="32"/>
  <c r="P2025" i="32"/>
  <c r="P2027" i="32"/>
  <c r="P2036" i="32"/>
  <c r="P2035" i="32"/>
  <c r="P2019" i="32"/>
  <c r="P2022" i="32"/>
  <c r="P2020" i="32"/>
  <c r="P2024" i="32"/>
  <c r="P2023" i="32"/>
  <c r="P2021" i="32"/>
  <c r="P2018" i="32"/>
  <c r="P2017" i="32"/>
  <c r="P2016" i="32"/>
  <c r="P2014" i="32"/>
  <c r="P2015" i="32"/>
  <c r="P2013" i="32"/>
  <c r="P2011" i="32"/>
  <c r="P2012" i="32"/>
  <c r="P2010" i="32"/>
  <c r="P2008" i="32"/>
  <c r="P2009" i="32"/>
  <c r="P2007" i="32"/>
  <c r="P2006" i="32"/>
  <c r="P2005" i="32"/>
  <c r="P2004" i="32"/>
  <c r="P2003" i="32"/>
  <c r="P2002" i="32"/>
  <c r="P2001" i="32"/>
  <c r="P2000" i="32"/>
  <c r="P1999" i="32"/>
  <c r="P1997" i="32"/>
  <c r="P1998" i="32"/>
  <c r="P1995" i="32"/>
  <c r="P1994" i="32"/>
  <c r="P1996" i="32"/>
  <c r="P1986" i="32"/>
  <c r="P1984" i="32"/>
  <c r="P1985" i="32"/>
  <c r="P1983" i="32"/>
  <c r="P1987" i="32"/>
  <c r="P1989" i="32"/>
  <c r="P1990" i="32"/>
  <c r="P1988" i="32"/>
  <c r="P1993" i="32"/>
  <c r="P1991" i="32"/>
  <c r="P1992" i="32"/>
  <c r="P1981" i="32"/>
  <c r="P1982" i="32"/>
  <c r="P1980" i="32"/>
  <c r="P1978" i="32"/>
  <c r="P1979" i="32"/>
  <c r="P1975" i="32"/>
  <c r="P1971" i="32"/>
  <c r="P1972" i="32"/>
  <c r="P1974" i="32"/>
  <c r="P1973" i="32"/>
  <c r="P1977" i="32"/>
  <c r="P1976" i="32"/>
  <c r="P1967" i="32"/>
  <c r="P1968" i="32"/>
  <c r="P1964" i="32"/>
  <c r="P1963" i="32"/>
  <c r="P1966" i="32"/>
  <c r="P1965" i="32"/>
  <c r="P1969" i="32"/>
  <c r="P1970" i="32"/>
  <c r="P1962" i="32"/>
  <c r="P1961" i="32"/>
  <c r="P1960" i="32"/>
  <c r="P1959" i="32"/>
  <c r="P1958" i="32"/>
  <c r="P1949" i="32"/>
  <c r="P1950" i="32"/>
  <c r="P1952" i="32"/>
  <c r="P1951" i="32"/>
  <c r="P1956" i="32"/>
  <c r="P1953" i="32"/>
  <c r="P1954" i="32"/>
  <c r="P1957" i="32"/>
  <c r="P1955" i="32"/>
  <c r="P1943" i="32"/>
  <c r="P1944" i="32"/>
  <c r="P1948" i="32"/>
  <c r="P1945" i="32"/>
  <c r="P1946" i="32"/>
  <c r="P1947" i="32"/>
  <c r="P1942" i="32"/>
  <c r="P1941" i="32"/>
  <c r="P1940" i="32"/>
  <c r="P1939" i="32"/>
  <c r="P1938" i="32"/>
  <c r="P1936" i="32"/>
  <c r="P1934" i="32"/>
  <c r="P1935" i="32"/>
  <c r="P1933" i="32"/>
  <c r="P1937" i="32"/>
  <c r="P1931" i="32"/>
  <c r="P1928" i="32"/>
  <c r="P1927" i="32"/>
  <c r="P1929" i="32"/>
  <c r="P1925" i="32"/>
  <c r="P1932" i="32"/>
  <c r="P1930" i="32"/>
  <c r="P1926" i="32"/>
  <c r="P1924" i="32"/>
  <c r="P1912" i="32"/>
  <c r="P1918" i="32"/>
  <c r="P1916" i="32"/>
  <c r="P1919" i="32"/>
  <c r="P1923" i="32"/>
  <c r="P1907" i="32"/>
  <c r="P1910" i="32"/>
  <c r="P1911" i="32"/>
  <c r="P1917" i="32"/>
  <c r="P1909" i="32"/>
  <c r="P1914" i="32"/>
  <c r="P1915" i="32"/>
  <c r="P1913" i="32"/>
  <c r="P1908" i="32"/>
  <c r="P1922" i="32"/>
  <c r="P1921" i="32"/>
  <c r="P1920" i="32"/>
  <c r="P1906" i="32"/>
  <c r="P1905" i="32"/>
  <c r="P1903" i="32"/>
  <c r="P1904" i="32"/>
  <c r="P1902" i="32"/>
  <c r="P1901" i="32"/>
  <c r="P1900" i="32"/>
  <c r="P1899" i="32"/>
  <c r="P1898" i="32"/>
  <c r="P1894" i="32"/>
  <c r="P1895" i="32"/>
  <c r="P1896" i="32"/>
  <c r="P1897" i="32"/>
  <c r="P1888" i="32"/>
  <c r="P1886" i="32"/>
  <c r="P1887" i="32"/>
  <c r="P1889" i="32"/>
  <c r="P1891" i="32"/>
  <c r="P1893" i="32"/>
  <c r="P1892" i="32"/>
  <c r="P1890" i="32"/>
  <c r="P1885" i="32"/>
  <c r="P1874" i="32"/>
  <c r="P1871" i="32"/>
  <c r="P1872" i="32"/>
  <c r="P1883" i="32"/>
  <c r="P1875" i="32"/>
  <c r="P1876" i="32"/>
  <c r="P1877" i="32"/>
  <c r="P1881" i="32"/>
  <c r="P1873" i="32"/>
  <c r="P1880" i="32"/>
  <c r="P1882" i="32"/>
  <c r="P1869" i="32"/>
  <c r="P1879" i="32"/>
  <c r="P1884" i="32"/>
  <c r="P1878" i="32"/>
  <c r="P1870" i="32"/>
  <c r="P1860" i="32"/>
  <c r="P1861" i="32"/>
  <c r="P1863" i="32"/>
  <c r="P1862" i="32"/>
  <c r="P1867" i="32"/>
  <c r="P1868" i="32"/>
  <c r="P1865" i="32"/>
  <c r="P1859" i="32"/>
  <c r="P1866" i="32"/>
  <c r="P1864" i="32"/>
  <c r="P1857" i="32"/>
  <c r="P1849" i="32"/>
  <c r="P1850" i="32"/>
  <c r="P1854" i="32"/>
  <c r="P1858" i="32"/>
  <c r="P1855" i="32"/>
  <c r="P1853" i="32"/>
  <c r="P1851" i="32"/>
  <c r="P1852" i="32"/>
  <c r="P1848" i="32"/>
  <c r="P1856" i="32"/>
  <c r="P1847" i="32"/>
  <c r="P1835" i="32"/>
  <c r="P1841" i="32"/>
  <c r="P1839" i="32"/>
  <c r="P1842" i="32"/>
  <c r="P1846" i="32"/>
  <c r="P1830" i="32"/>
  <c r="P1833" i="32"/>
  <c r="P1834" i="32"/>
  <c r="P1840" i="32"/>
  <c r="P1832" i="32"/>
  <c r="P1837" i="32"/>
  <c r="P1838" i="32"/>
  <c r="P1836" i="32"/>
  <c r="P1831" i="32"/>
  <c r="P1845" i="32"/>
  <c r="P1844" i="32"/>
  <c r="P1843" i="32"/>
  <c r="P1821" i="32"/>
  <c r="P1817" i="32"/>
  <c r="P1819" i="32"/>
  <c r="P1820" i="32"/>
  <c r="P1818" i="32"/>
  <c r="P1825" i="32"/>
  <c r="P1829" i="32"/>
  <c r="P1827" i="32"/>
  <c r="P1823" i="32"/>
  <c r="P1822" i="32"/>
  <c r="P1826" i="32"/>
  <c r="P1828" i="32"/>
  <c r="P1824" i="32"/>
  <c r="P1808" i="32"/>
  <c r="P1811" i="32"/>
  <c r="P1805" i="32"/>
  <c r="P1806" i="32"/>
  <c r="P1804" i="32"/>
  <c r="P1803" i="32"/>
  <c r="P1812" i="32"/>
  <c r="P1809" i="32"/>
  <c r="P1810" i="32"/>
  <c r="P1815" i="32"/>
  <c r="P1807" i="32"/>
  <c r="P1813" i="32"/>
  <c r="P1814" i="32"/>
  <c r="P4233" i="32"/>
  <c r="P1793" i="32"/>
  <c r="P1791" i="32"/>
  <c r="P1792" i="32"/>
  <c r="P1794" i="32"/>
  <c r="P1790" i="32"/>
  <c r="P1797" i="32"/>
  <c r="P1796" i="32"/>
  <c r="P1801" i="32"/>
  <c r="P1795" i="32"/>
  <c r="P1800" i="32"/>
  <c r="P1802" i="32"/>
  <c r="P1799" i="32"/>
  <c r="P1798" i="32"/>
  <c r="P1776" i="32"/>
  <c r="P1780" i="32"/>
  <c r="P1783" i="32"/>
  <c r="P1777" i="32"/>
  <c r="P1778" i="32"/>
  <c r="P1775" i="32"/>
  <c r="P1774" i="32"/>
  <c r="P1784" i="32"/>
  <c r="P1781" i="32"/>
  <c r="P1782" i="32"/>
  <c r="P1787" i="32"/>
  <c r="P1789" i="32"/>
  <c r="P1779" i="32"/>
  <c r="P1785" i="32"/>
  <c r="P1786" i="32"/>
  <c r="P3954" i="32"/>
  <c r="P1764" i="32"/>
  <c r="P1762" i="32"/>
  <c r="P1763" i="32"/>
  <c r="P1765" i="32"/>
  <c r="P1761" i="32"/>
  <c r="P1768" i="32"/>
  <c r="P1767" i="32"/>
  <c r="P1772" i="32"/>
  <c r="P1766" i="32"/>
  <c r="P1771" i="32"/>
  <c r="P1773" i="32"/>
  <c r="P1770" i="32"/>
  <c r="P1769" i="32"/>
  <c r="P1760" i="32"/>
  <c r="P1759" i="32"/>
  <c r="P1758" i="32"/>
  <c r="P1751" i="32"/>
  <c r="P1747" i="32"/>
  <c r="P1748" i="32"/>
  <c r="P1754" i="32"/>
  <c r="P1755" i="32"/>
  <c r="P1749" i="32"/>
  <c r="P1756" i="32"/>
  <c r="P1753" i="32"/>
  <c r="P1757" i="32"/>
  <c r="P1752" i="32"/>
  <c r="P1750" i="32"/>
  <c r="P1744" i="32"/>
  <c r="P1736" i="32"/>
  <c r="P1746" i="32"/>
  <c r="P1745" i="32"/>
  <c r="P1742" i="32"/>
  <c r="P1743" i="32"/>
  <c r="P1740" i="32"/>
  <c r="P1737" i="32"/>
  <c r="P1738" i="32"/>
  <c r="P1739" i="32"/>
  <c r="P1741" i="32"/>
  <c r="P1735" i="32"/>
  <c r="P1734" i="32"/>
  <c r="P1732" i="32"/>
  <c r="P1733" i="32"/>
  <c r="P1731" i="32"/>
  <c r="P1730" i="32"/>
  <c r="P1726" i="32"/>
  <c r="P1727" i="32"/>
  <c r="P1728" i="32"/>
  <c r="P1729" i="32"/>
  <c r="P1725" i="32"/>
  <c r="P1723" i="32"/>
  <c r="P1724" i="32"/>
  <c r="P1722" i="32"/>
  <c r="P1721" i="32"/>
  <c r="P1720" i="32"/>
  <c r="P1719" i="32"/>
  <c r="P1715" i="32"/>
  <c r="P1717" i="32"/>
  <c r="P1718" i="32"/>
  <c r="P1716" i="32"/>
  <c r="P1714" i="32"/>
  <c r="P1708" i="32"/>
  <c r="P1710" i="32"/>
  <c r="P1713" i="32"/>
  <c r="P1711" i="32"/>
  <c r="P1712" i="32"/>
  <c r="P1709" i="32"/>
  <c r="P1707" i="32"/>
  <c r="P1706" i="32"/>
  <c r="P1693" i="32"/>
  <c r="P1701" i="32"/>
  <c r="P1691" i="32"/>
  <c r="P1690" i="32"/>
  <c r="P1689" i="32"/>
  <c r="P1692" i="32"/>
  <c r="P1688" i="32"/>
  <c r="P1696" i="32"/>
  <c r="P1700" i="32"/>
  <c r="P1704" i="32"/>
  <c r="P1698" i="32"/>
  <c r="P1702" i="32"/>
  <c r="P1705" i="32"/>
  <c r="P1697" i="32"/>
  <c r="P1703" i="32"/>
  <c r="P1699" i="32"/>
  <c r="P1694" i="32"/>
  <c r="P1695" i="32"/>
  <c r="P1674" i="32"/>
  <c r="P1682" i="32"/>
  <c r="P1686" i="32"/>
  <c r="P1685" i="32"/>
  <c r="P1684" i="32"/>
  <c r="P1683" i="32"/>
  <c r="P1679" i="32"/>
  <c r="P1677" i="32"/>
  <c r="P1680" i="32"/>
  <c r="P1678" i="32"/>
  <c r="P1681" i="32"/>
  <c r="P1675" i="32"/>
  <c r="P1676" i="32"/>
  <c r="P1687" i="32"/>
  <c r="P1672" i="32"/>
  <c r="P1673" i="32"/>
  <c r="P1670" i="32"/>
  <c r="P1671" i="32"/>
  <c r="P1667" i="32"/>
  <c r="P1668" i="32"/>
  <c r="P1669" i="32"/>
  <c r="P1664" i="32"/>
  <c r="P1665" i="32"/>
  <c r="P1666" i="32"/>
  <c r="P1662" i="32"/>
  <c r="P1661" i="32"/>
  <c r="P1659" i="32"/>
  <c r="P1660" i="32"/>
  <c r="P1663" i="32"/>
  <c r="P1651" i="32"/>
  <c r="P1658" i="32"/>
  <c r="P1654" i="32"/>
  <c r="P1648" i="32"/>
  <c r="P1647" i="32"/>
  <c r="P1646" i="32"/>
  <c r="P1650" i="32"/>
  <c r="P1656" i="32"/>
  <c r="P1657" i="32"/>
  <c r="P1652" i="32"/>
  <c r="P1655" i="32"/>
  <c r="P1653" i="32"/>
  <c r="P1649" i="32"/>
  <c r="P1645" i="32"/>
  <c r="P1642" i="32"/>
  <c r="P1643" i="32"/>
  <c r="P1644" i="32"/>
  <c r="P1638" i="32"/>
  <c r="P1640" i="32"/>
  <c r="P1629" i="32"/>
  <c r="P1641" i="32"/>
  <c r="P1631" i="32"/>
  <c r="P1630" i="32"/>
  <c r="P1632" i="32"/>
  <c r="P1625" i="32"/>
  <c r="P1627" i="32"/>
  <c r="P1636" i="32"/>
  <c r="P1637" i="32"/>
  <c r="P1621" i="32"/>
  <c r="P1626" i="32"/>
  <c r="P1624" i="32"/>
  <c r="P1623" i="32"/>
  <c r="P1622" i="32"/>
  <c r="P1635" i="32"/>
  <c r="P1633" i="32"/>
  <c r="P1634" i="32"/>
  <c r="P1628" i="32"/>
  <c r="P1639" i="32"/>
  <c r="P1620" i="32"/>
  <c r="P1619" i="32"/>
  <c r="P1618" i="32"/>
  <c r="P1617" i="32"/>
  <c r="P1616" i="32"/>
  <c r="P1615" i="32"/>
  <c r="P1614" i="32"/>
  <c r="P1613" i="32"/>
  <c r="P1612" i="32"/>
  <c r="P1611" i="32"/>
  <c r="P1610" i="32"/>
  <c r="P1609" i="32"/>
  <c r="P1608" i="32"/>
  <c r="P1607" i="32"/>
  <c r="P1606" i="32"/>
  <c r="P1604" i="32"/>
  <c r="P1605" i="32"/>
  <c r="P1602" i="32"/>
  <c r="P1603" i="32"/>
  <c r="P1601" i="32"/>
  <c r="P1600" i="32"/>
  <c r="P1598" i="32"/>
  <c r="P1599" i="32"/>
  <c r="P1597" i="32"/>
  <c r="P1596" i="32"/>
  <c r="P1594" i="32"/>
  <c r="P1592" i="32"/>
  <c r="P1595" i="32"/>
  <c r="P1593" i="32"/>
  <c r="P1591" i="32"/>
  <c r="P1587" i="32"/>
  <c r="P1589" i="32"/>
  <c r="P1590" i="32"/>
  <c r="P1588" i="32"/>
  <c r="P1586" i="32"/>
  <c r="P1577" i="32"/>
  <c r="P1582" i="32"/>
  <c r="P1581" i="32"/>
  <c r="P1584" i="32"/>
  <c r="P1578" i="32"/>
  <c r="P1580" i="32"/>
  <c r="P1585" i="32"/>
  <c r="P1583" i="32"/>
  <c r="P1576" i="32"/>
  <c r="P1575" i="32"/>
  <c r="P1579" i="32"/>
  <c r="P1574" i="32"/>
  <c r="P1572" i="32"/>
  <c r="P1573" i="32"/>
  <c r="P1570" i="32"/>
  <c r="P1571" i="32"/>
  <c r="P1562" i="32"/>
  <c r="P1564" i="32"/>
  <c r="P1569" i="32"/>
  <c r="P1563" i="32"/>
  <c r="P1567" i="32"/>
  <c r="P1566" i="32"/>
  <c r="P1568" i="32"/>
  <c r="P1565" i="32"/>
  <c r="P1560" i="32"/>
  <c r="P1561" i="32"/>
  <c r="P1559" i="32"/>
  <c r="P1558" i="32"/>
  <c r="P1557" i="32"/>
  <c r="P1556" i="32"/>
  <c r="P1554" i="32"/>
  <c r="P1555" i="32"/>
  <c r="P1553" i="32"/>
  <c r="P1551" i="32"/>
  <c r="P1550" i="32"/>
  <c r="P1552" i="32"/>
  <c r="P1549" i="32"/>
  <c r="P1547" i="32"/>
  <c r="P1548" i="32"/>
  <c r="P1546" i="32"/>
  <c r="P1545" i="32"/>
  <c r="P1544" i="32"/>
  <c r="P1525" i="32"/>
  <c r="P1526" i="32"/>
  <c r="P1538" i="32"/>
  <c r="P1537" i="32"/>
  <c r="P1543" i="32"/>
  <c r="P1542" i="32"/>
  <c r="P1536" i="32"/>
  <c r="P1528" i="32"/>
  <c r="P1532" i="32"/>
  <c r="P1541" i="32"/>
  <c r="P1534" i="32"/>
  <c r="P1530" i="32"/>
  <c r="P1531" i="32"/>
  <c r="P1527" i="32"/>
  <c r="P1533" i="32"/>
  <c r="P1540" i="32"/>
  <c r="P1539" i="32"/>
  <c r="P1535" i="32"/>
  <c r="P1529" i="32"/>
  <c r="P1518" i="32"/>
  <c r="P1520" i="32"/>
  <c r="P1519" i="32"/>
  <c r="P1523" i="32"/>
  <c r="P1524" i="32"/>
  <c r="P1521" i="32"/>
  <c r="P1522" i="32"/>
  <c r="P1515" i="32"/>
  <c r="P1509" i="32"/>
  <c r="P1517" i="32"/>
  <c r="P1516" i="32"/>
  <c r="P1508" i="32"/>
  <c r="P1513" i="32"/>
  <c r="P1511" i="32"/>
  <c r="P1514" i="32"/>
  <c r="P1512" i="32"/>
  <c r="P1510" i="32"/>
  <c r="P1507" i="32"/>
  <c r="P1495" i="32"/>
  <c r="P1501" i="32"/>
  <c r="P1500" i="32"/>
  <c r="P1505" i="32"/>
  <c r="P1494" i="32"/>
  <c r="P1493" i="32"/>
  <c r="P1496" i="32"/>
  <c r="P1506" i="32"/>
  <c r="P1499" i="32"/>
  <c r="P1498" i="32"/>
  <c r="P1497" i="32"/>
  <c r="P1502" i="32"/>
  <c r="P1503" i="32"/>
  <c r="P1504" i="32"/>
  <c r="P1492" i="32"/>
  <c r="P1483" i="32"/>
  <c r="P1482" i="32"/>
  <c r="P1484" i="32"/>
  <c r="P1485" i="32"/>
  <c r="P1487" i="32"/>
  <c r="P1486" i="32"/>
  <c r="P1481" i="32"/>
  <c r="P1490" i="32"/>
  <c r="P1488" i="32"/>
  <c r="P1491" i="32"/>
  <c r="P1489" i="32"/>
  <c r="P1476" i="32"/>
  <c r="P1475" i="32"/>
  <c r="P1477" i="32"/>
  <c r="P1473" i="32"/>
  <c r="P1479" i="32"/>
  <c r="P1480" i="32"/>
  <c r="P1474" i="32"/>
  <c r="P1478" i="32"/>
  <c r="P1472" i="32"/>
  <c r="P1463" i="32"/>
  <c r="P1464" i="32"/>
  <c r="P1465" i="32"/>
  <c r="P1466" i="32"/>
  <c r="P1467" i="32"/>
  <c r="P1469" i="32"/>
  <c r="P1471" i="32"/>
  <c r="P1470" i="32"/>
  <c r="P1468" i="32"/>
  <c r="P1457" i="32"/>
  <c r="P1458" i="32"/>
  <c r="P1459" i="32"/>
  <c r="P1460" i="32"/>
  <c r="P1461" i="32"/>
  <c r="P1462" i="32"/>
  <c r="P1456" i="32"/>
  <c r="P1442" i="32"/>
  <c r="P1441" i="32"/>
  <c r="P1444" i="32"/>
  <c r="P1443" i="32"/>
  <c r="P1455" i="32"/>
  <c r="P1454" i="32"/>
  <c r="P1453" i="32"/>
  <c r="P1452" i="32"/>
  <c r="P1451" i="32"/>
  <c r="P1450" i="32"/>
  <c r="P1449" i="32"/>
  <c r="P1448" i="32"/>
  <c r="P1447" i="32"/>
  <c r="P1446" i="32"/>
  <c r="P1445" i="32"/>
  <c r="P1440" i="32"/>
  <c r="P1439" i="32"/>
  <c r="P1438" i="32"/>
  <c r="P1437" i="32"/>
  <c r="P1436" i="32"/>
  <c r="P1435" i="32"/>
  <c r="P1425" i="32"/>
  <c r="P1426" i="32"/>
  <c r="P1430" i="32"/>
  <c r="P1434" i="32"/>
  <c r="P1432" i="32"/>
  <c r="P1428" i="32"/>
  <c r="P1427" i="32"/>
  <c r="P1431" i="32"/>
  <c r="P1433" i="32"/>
  <c r="P1429" i="32"/>
  <c r="P1421" i="32"/>
  <c r="P1420" i="32"/>
  <c r="P1419" i="32"/>
  <c r="P1424" i="32"/>
  <c r="P1422" i="32"/>
  <c r="P1423" i="32"/>
  <c r="P1418" i="32"/>
  <c r="P1410" i="32"/>
  <c r="P1409" i="32"/>
  <c r="P1411" i="32"/>
  <c r="P1415" i="32"/>
  <c r="P1407" i="32"/>
  <c r="P1413" i="32"/>
  <c r="P1412" i="32"/>
  <c r="P1417" i="32"/>
  <c r="P1414" i="32"/>
  <c r="P1416" i="32"/>
  <c r="P1408" i="32"/>
  <c r="P3271" i="32"/>
  <c r="P1394" i="32"/>
  <c r="P1395" i="32"/>
  <c r="P1396" i="32"/>
  <c r="P1397" i="32"/>
  <c r="P1398" i="32"/>
  <c r="P1393" i="32"/>
  <c r="P1392" i="32"/>
  <c r="P1402" i="32"/>
  <c r="P1400" i="32"/>
  <c r="P1401" i="32"/>
  <c r="P1405" i="32"/>
  <c r="P1399" i="32"/>
  <c r="P1403" i="32"/>
  <c r="P1404" i="32"/>
  <c r="P1381" i="32"/>
  <c r="P1382" i="32"/>
  <c r="P1383" i="32"/>
  <c r="P1380" i="32"/>
  <c r="P1386" i="32"/>
  <c r="P1385" i="32"/>
  <c r="P1390" i="32"/>
  <c r="P1384" i="32"/>
  <c r="P1389" i="32"/>
  <c r="P1391" i="32"/>
  <c r="P1388" i="32"/>
  <c r="P1387" i="32"/>
  <c r="P1378" i="32"/>
  <c r="P1376" i="32"/>
  <c r="P1379" i="32"/>
  <c r="P1377" i="32"/>
  <c r="P1375" i="32"/>
  <c r="P1374" i="32"/>
  <c r="P1373" i="32"/>
  <c r="P1371" i="32"/>
  <c r="P1370" i="32"/>
  <c r="P1372" i="32"/>
  <c r="P1365" i="32"/>
  <c r="P1368" i="32"/>
  <c r="P1369" i="32"/>
  <c r="P1359" i="32"/>
  <c r="P1360" i="32"/>
  <c r="P1363" i="32"/>
  <c r="P1367" i="32"/>
  <c r="P1364" i="32"/>
  <c r="P1366" i="32"/>
  <c r="P1361" i="32"/>
  <c r="P1362" i="32"/>
  <c r="P1349" i="32"/>
  <c r="P1346" i="32"/>
  <c r="P1345" i="32"/>
  <c r="P1344" i="32"/>
  <c r="P1341" i="32"/>
  <c r="P1342" i="32"/>
  <c r="P1343" i="32"/>
  <c r="P1352" i="32"/>
  <c r="P1357" i="32"/>
  <c r="P1355" i="32"/>
  <c r="P1358" i="32"/>
  <c r="P1356" i="32"/>
  <c r="P1353" i="32"/>
  <c r="P1354" i="32"/>
  <c r="P1340" i="32"/>
  <c r="P1348" i="32"/>
  <c r="P1347" i="32"/>
  <c r="P1351" i="32"/>
  <c r="P1350" i="32"/>
  <c r="P1330" i="32"/>
  <c r="P1335" i="32"/>
  <c r="P1336" i="32"/>
  <c r="P1333" i="32"/>
  <c r="P1334" i="32"/>
  <c r="P1328" i="32"/>
  <c r="P1329" i="32"/>
  <c r="P1327" i="32"/>
  <c r="P1326" i="32"/>
  <c r="P1338" i="32"/>
  <c r="P1337" i="32"/>
  <c r="P1331" i="32"/>
  <c r="P1332" i="32"/>
  <c r="P1339" i="32"/>
  <c r="P1319" i="32"/>
  <c r="P1324" i="32"/>
  <c r="P1314" i="32"/>
  <c r="P1315" i="32"/>
  <c r="P1312" i="32"/>
  <c r="P1317" i="32"/>
  <c r="P1318" i="32"/>
  <c r="P1320" i="32"/>
  <c r="P1321" i="32"/>
  <c r="P1323" i="32"/>
  <c r="P1325" i="32"/>
  <c r="P1316" i="32"/>
  <c r="P1313" i="32"/>
  <c r="P1322" i="32"/>
  <c r="P1310" i="32"/>
  <c r="P1303" i="32"/>
  <c r="P1304" i="32"/>
  <c r="P1298" i="32"/>
  <c r="P1300" i="32"/>
  <c r="P1305" i="32"/>
  <c r="P1308" i="32"/>
  <c r="P1306" i="32"/>
  <c r="P1307" i="32"/>
  <c r="P1302" i="32"/>
  <c r="P1309" i="32"/>
  <c r="P1311" i="32"/>
  <c r="P1301" i="32"/>
  <c r="P1299" i="32"/>
  <c r="P1297" i="32"/>
  <c r="P1296" i="32"/>
  <c r="P1295" i="32"/>
  <c r="P1294" i="32"/>
  <c r="P1289" i="32"/>
  <c r="P1288" i="32"/>
  <c r="P1284" i="32"/>
  <c r="P1287" i="32"/>
  <c r="P1285" i="32"/>
  <c r="P1286" i="32"/>
  <c r="P1292" i="32"/>
  <c r="P1283" i="32"/>
  <c r="P1293" i="32"/>
  <c r="P1291" i="32"/>
  <c r="P1282" i="32"/>
  <c r="P1290" i="32"/>
  <c r="P3254" i="32"/>
  <c r="P1269" i="32"/>
  <c r="P1276" i="32"/>
  <c r="P1270" i="32"/>
  <c r="P1271" i="32"/>
  <c r="P1272" i="32"/>
  <c r="P1277" i="32"/>
  <c r="P1280" i="32"/>
  <c r="P1281" i="32"/>
  <c r="P1279" i="32"/>
  <c r="P1274" i="32"/>
  <c r="P1273" i="32"/>
  <c r="P1278" i="32"/>
  <c r="P1259" i="32"/>
  <c r="P1258" i="32"/>
  <c r="P1257" i="32"/>
  <c r="P1264" i="32"/>
  <c r="P1263" i="32"/>
  <c r="P1260" i="32"/>
  <c r="P1262" i="32"/>
  <c r="P1261" i="32"/>
  <c r="P1254" i="32"/>
  <c r="P1255" i="32"/>
  <c r="P1265" i="32"/>
  <c r="P1256" i="32"/>
  <c r="P1268" i="32"/>
  <c r="P1267" i="32"/>
  <c r="P1266" i="32"/>
  <c r="P1253" i="32"/>
  <c r="P1252" i="32"/>
  <c r="P1250" i="32"/>
  <c r="P1251" i="32"/>
  <c r="P1244" i="32"/>
  <c r="P1245" i="32"/>
  <c r="P1247" i="32"/>
  <c r="P1246" i="32"/>
  <c r="P1249" i="32"/>
  <c r="P1248" i="32"/>
  <c r="P1239" i="32"/>
  <c r="P1241" i="32"/>
  <c r="P1240" i="32"/>
  <c r="P1242" i="32"/>
  <c r="P1243" i="32"/>
  <c r="P1236" i="32"/>
  <c r="P1234" i="32"/>
  <c r="P1238" i="32"/>
  <c r="P1237" i="32"/>
  <c r="P1235" i="32"/>
  <c r="P1233" i="32"/>
  <c r="P1232" i="32"/>
  <c r="P1221" i="32"/>
  <c r="P1222" i="32"/>
  <c r="P1223" i="32"/>
  <c r="P1220" i="32"/>
  <c r="P1219" i="32"/>
  <c r="P1227" i="32"/>
  <c r="P1225" i="32"/>
  <c r="P1226" i="32"/>
  <c r="P1230" i="32"/>
  <c r="P1231" i="32"/>
  <c r="P1224" i="32"/>
  <c r="P1228" i="32"/>
  <c r="P1229" i="32"/>
  <c r="P1211" i="32"/>
  <c r="P1208" i="32"/>
  <c r="P1206" i="32"/>
  <c r="P1207" i="32"/>
  <c r="P1209" i="32"/>
  <c r="P1205" i="32"/>
  <c r="P1213" i="32"/>
  <c r="P1212" i="32"/>
  <c r="P1217" i="32"/>
  <c r="P1210" i="32"/>
  <c r="P1216" i="32"/>
  <c r="P1218" i="32"/>
  <c r="P1215" i="32"/>
  <c r="P1214" i="32"/>
  <c r="P1204" i="32"/>
  <c r="P1203" i="32"/>
  <c r="P1202" i="32"/>
  <c r="P1200" i="32"/>
  <c r="P1201" i="32"/>
  <c r="P1195" i="32"/>
  <c r="P1194" i="32"/>
  <c r="P1199" i="32"/>
  <c r="P1197" i="32"/>
  <c r="P1198" i="32"/>
  <c r="P1196" i="32"/>
  <c r="P1192" i="32"/>
  <c r="P1190" i="32"/>
  <c r="P1191" i="32"/>
  <c r="P1189" i="32"/>
  <c r="P1193" i="32"/>
  <c r="P1188" i="32"/>
  <c r="P1187" i="32"/>
  <c r="P1186" i="32"/>
  <c r="P1185" i="32"/>
  <c r="P1184" i="32"/>
  <c r="P1182" i="32"/>
  <c r="P1183" i="32"/>
  <c r="P1179" i="32"/>
  <c r="P1180" i="32"/>
  <c r="P1181" i="32"/>
  <c r="P1178" i="32"/>
  <c r="P1177" i="32"/>
  <c r="P1176" i="32"/>
  <c r="P1175" i="32"/>
  <c r="P1171" i="32"/>
  <c r="P1174" i="32"/>
  <c r="P1173" i="32"/>
  <c r="P1172" i="32"/>
  <c r="P1170" i="32"/>
  <c r="P1169" i="32"/>
  <c r="P1168" i="32"/>
  <c r="P1167" i="32"/>
  <c r="P1165" i="32"/>
  <c r="P1166" i="32"/>
  <c r="P1163" i="32"/>
  <c r="P1164" i="32"/>
  <c r="P1162" i="32"/>
  <c r="P1161" i="32"/>
  <c r="P1159" i="32"/>
  <c r="P1157" i="32"/>
  <c r="P1158" i="32"/>
  <c r="P1160" i="32"/>
  <c r="P1155" i="32"/>
  <c r="P1149" i="32"/>
  <c r="P1150" i="32"/>
  <c r="P1152" i="32"/>
  <c r="P1151" i="32"/>
  <c r="P1153" i="32"/>
  <c r="P1156" i="32"/>
  <c r="P1154" i="32"/>
  <c r="P1148" i="32"/>
  <c r="P1147" i="32"/>
  <c r="P1146" i="32"/>
  <c r="P1145" i="32"/>
  <c r="P1138" i="32"/>
  <c r="P1143" i="32"/>
  <c r="P1140" i="32"/>
  <c r="P1142" i="32"/>
  <c r="P1141" i="32"/>
  <c r="P1144" i="32"/>
  <c r="P1139" i="32"/>
  <c r="P1137" i="32"/>
  <c r="P1134" i="32"/>
  <c r="P1136" i="32"/>
  <c r="P1135" i="32"/>
  <c r="P1131" i="32"/>
  <c r="P1132" i="32"/>
  <c r="P1133" i="32"/>
  <c r="P1130" i="32"/>
  <c r="P1129" i="32"/>
  <c r="P1128" i="32"/>
  <c r="P1126" i="32"/>
  <c r="P1119" i="32"/>
  <c r="P1124" i="32"/>
  <c r="P1127" i="32"/>
  <c r="P1125" i="32"/>
  <c r="P1123" i="32"/>
  <c r="P1122" i="32"/>
  <c r="P1120" i="32"/>
  <c r="P1121" i="32"/>
  <c r="P1118" i="32"/>
  <c r="P1110" i="32"/>
  <c r="P1109" i="32"/>
  <c r="P1117" i="32"/>
  <c r="P1116" i="32"/>
  <c r="P1108" i="32"/>
  <c r="P1111" i="32"/>
  <c r="P1115" i="32"/>
  <c r="P1112" i="32"/>
  <c r="P1113" i="32"/>
  <c r="P1114" i="32"/>
  <c r="P1104" i="32"/>
  <c r="P1106" i="32"/>
  <c r="P1107" i="32"/>
  <c r="P1105" i="32"/>
  <c r="P1102" i="32"/>
  <c r="P1101" i="32"/>
  <c r="P1103" i="32"/>
  <c r="P1099" i="32"/>
  <c r="P1100" i="32"/>
  <c r="P1098" i="32"/>
  <c r="P1097" i="32"/>
  <c r="P1095" i="32"/>
  <c r="P1085" i="32"/>
  <c r="P1084" i="32"/>
  <c r="P1086" i="32"/>
  <c r="P1087" i="32"/>
  <c r="P1083" i="32"/>
  <c r="P1082" i="32"/>
  <c r="P1091" i="32"/>
  <c r="P1089" i="32"/>
  <c r="P1090" i="32"/>
  <c r="P1094" i="32"/>
  <c r="P1096" i="32"/>
  <c r="P1088" i="32"/>
  <c r="P1092" i="32"/>
  <c r="P1093" i="32"/>
  <c r="P1074" i="32"/>
  <c r="P1071" i="32"/>
  <c r="P1069" i="32"/>
  <c r="P1070" i="32"/>
  <c r="P1072" i="32"/>
  <c r="P1068" i="32"/>
  <c r="P1076" i="32"/>
  <c r="P1075" i="32"/>
  <c r="P1080" i="32"/>
  <c r="P1073" i="32"/>
  <c r="P1079" i="32"/>
  <c r="P1081" i="32"/>
  <c r="P1078" i="32"/>
  <c r="P1077" i="32"/>
  <c r="P1067" i="32"/>
  <c r="P1066" i="32"/>
  <c r="P1053" i="32"/>
  <c r="P1054" i="32"/>
  <c r="P1060" i="32"/>
  <c r="P1058" i="32"/>
  <c r="P1059" i="32"/>
  <c r="P1055" i="32"/>
  <c r="P1065" i="32"/>
  <c r="P1064" i="32"/>
  <c r="P1063" i="32"/>
  <c r="P1062" i="32"/>
  <c r="P1056" i="32"/>
  <c r="P1061" i="32"/>
  <c r="P1057" i="32"/>
  <c r="P1047" i="32"/>
  <c r="P1050" i="32"/>
  <c r="P1044" i="32"/>
  <c r="P1048" i="32"/>
  <c r="P1045" i="32"/>
  <c r="P1051" i="32"/>
  <c r="P1052" i="32"/>
  <c r="P1046" i="32"/>
  <c r="P1049" i="32"/>
  <c r="P1043" i="32"/>
  <c r="P1041" i="32"/>
  <c r="P1042" i="32"/>
  <c r="P1040" i="32"/>
  <c r="P1039" i="32"/>
  <c r="P1027" i="32"/>
  <c r="P1037" i="32"/>
  <c r="P1034" i="32"/>
  <c r="P1036" i="32"/>
  <c r="P1035" i="32"/>
  <c r="P1032" i="32"/>
  <c r="P1026" i="32"/>
  <c r="P1025" i="32"/>
  <c r="P1024" i="32"/>
  <c r="P1028" i="32"/>
  <c r="P1031" i="32"/>
  <c r="P1038" i="32"/>
  <c r="P1029" i="32"/>
  <c r="P1030" i="32"/>
  <c r="P1033" i="32"/>
  <c r="P1023" i="32"/>
  <c r="P1020" i="32"/>
  <c r="P1022" i="32"/>
  <c r="P1021" i="32"/>
  <c r="P1019" i="32"/>
  <c r="P1017" i="32"/>
  <c r="P1016" i="32"/>
  <c r="P1018" i="32"/>
  <c r="P1015" i="32"/>
  <c r="P1011" i="32"/>
  <c r="P1010" i="32"/>
  <c r="P1014" i="32"/>
  <c r="P1013" i="32"/>
  <c r="P1012" i="32"/>
  <c r="P1009" i="32"/>
  <c r="P1007" i="32"/>
  <c r="P1008" i="32"/>
  <c r="P1004" i="32"/>
  <c r="P1003" i="32"/>
  <c r="P1002" i="32"/>
  <c r="P1006" i="32"/>
  <c r="P1005" i="32"/>
  <c r="P1000" i="32"/>
  <c r="P999" i="32"/>
  <c r="P1001" i="32"/>
  <c r="P998" i="32"/>
  <c r="P995" i="32"/>
  <c r="P994" i="32"/>
  <c r="P996" i="32"/>
  <c r="P997" i="32"/>
  <c r="P987" i="32"/>
  <c r="P991" i="32"/>
  <c r="P986" i="32"/>
  <c r="P988" i="32"/>
  <c r="P985" i="32"/>
  <c r="P992" i="32"/>
  <c r="P990" i="32"/>
  <c r="P993" i="32"/>
  <c r="P989" i="32"/>
  <c r="P984" i="32"/>
  <c r="P982" i="32"/>
  <c r="P983" i="32"/>
  <c r="P977" i="32"/>
  <c r="P974" i="32"/>
  <c r="P981" i="32"/>
  <c r="P976" i="32"/>
  <c r="P979" i="32"/>
  <c r="P980" i="32"/>
  <c r="P978" i="32"/>
  <c r="P975" i="32"/>
  <c r="P970" i="32"/>
  <c r="P971" i="32"/>
  <c r="P969" i="32"/>
  <c r="P972" i="32"/>
  <c r="P973" i="32"/>
  <c r="P968" i="32"/>
  <c r="P967" i="32"/>
  <c r="P966" i="32"/>
  <c r="P965" i="32"/>
  <c r="P964" i="32"/>
  <c r="P963" i="32"/>
  <c r="P962" i="32"/>
  <c r="P959" i="32"/>
  <c r="P961" i="32"/>
  <c r="P960" i="32"/>
  <c r="P958" i="32"/>
  <c r="P955" i="32"/>
  <c r="P956" i="32"/>
  <c r="P957" i="32"/>
  <c r="P954" i="32"/>
  <c r="P953" i="32"/>
  <c r="P952" i="32"/>
  <c r="P951" i="32"/>
  <c r="P949" i="32"/>
  <c r="P950" i="32"/>
  <c r="P948" i="32"/>
  <c r="P947" i="32"/>
  <c r="P934" i="32"/>
  <c r="P935" i="32"/>
  <c r="P933" i="32"/>
  <c r="P941" i="32"/>
  <c r="P937" i="32"/>
  <c r="P939" i="32"/>
  <c r="P936" i="32"/>
  <c r="P945" i="32"/>
  <c r="P943" i="32"/>
  <c r="P946" i="32"/>
  <c r="P944" i="32"/>
  <c r="P942" i="32"/>
  <c r="P940" i="32"/>
  <c r="P938" i="32"/>
  <c r="P919" i="32"/>
  <c r="P925" i="32"/>
  <c r="P932" i="32"/>
  <c r="P924" i="32"/>
  <c r="P923" i="32"/>
  <c r="P922" i="32"/>
  <c r="P931" i="32"/>
  <c r="P928" i="32"/>
  <c r="P927" i="32"/>
  <c r="P929" i="32"/>
  <c r="P930" i="32"/>
  <c r="P918" i="32"/>
  <c r="P920" i="32"/>
  <c r="P916" i="32"/>
  <c r="P926" i="32"/>
  <c r="P921" i="32"/>
  <c r="P917" i="32"/>
  <c r="P914" i="32"/>
  <c r="P904" i="32"/>
  <c r="P903" i="32"/>
  <c r="P905" i="32"/>
  <c r="P906" i="32"/>
  <c r="P901" i="32"/>
  <c r="P910" i="32"/>
  <c r="P902" i="32"/>
  <c r="P908" i="32"/>
  <c r="P909" i="32"/>
  <c r="P913" i="32"/>
  <c r="P915" i="32"/>
  <c r="P907" i="32"/>
  <c r="P911" i="32"/>
  <c r="P912" i="32"/>
  <c r="P899" i="32"/>
  <c r="P900" i="32"/>
  <c r="P898" i="32"/>
  <c r="P890" i="32"/>
  <c r="P887" i="32"/>
  <c r="P885" i="32"/>
  <c r="P886" i="32"/>
  <c r="P888" i="32"/>
  <c r="P884" i="32"/>
  <c r="P892" i="32"/>
  <c r="P891" i="32"/>
  <c r="P896" i="32"/>
  <c r="P889" i="32"/>
  <c r="P895" i="32"/>
  <c r="P897" i="32"/>
  <c r="P894" i="32"/>
  <c r="P893" i="32"/>
  <c r="P877" i="32"/>
  <c r="P878" i="32"/>
  <c r="P876" i="32"/>
  <c r="P881" i="32"/>
  <c r="P879" i="32"/>
  <c r="P880" i="32"/>
  <c r="P874" i="32"/>
  <c r="P875" i="32"/>
  <c r="P883" i="32"/>
  <c r="P882" i="32"/>
  <c r="P872" i="32"/>
  <c r="P873" i="32"/>
  <c r="P869" i="32"/>
  <c r="P871" i="32"/>
  <c r="P870" i="32"/>
  <c r="P865" i="32"/>
  <c r="P864" i="32"/>
  <c r="P868" i="32"/>
  <c r="P867" i="32"/>
  <c r="P866" i="32"/>
  <c r="P859" i="32"/>
  <c r="P861" i="32"/>
  <c r="P858" i="32"/>
  <c r="P860" i="32"/>
  <c r="P862" i="32"/>
  <c r="P863" i="32"/>
  <c r="P857" i="32"/>
  <c r="P856" i="32"/>
  <c r="P855" i="32"/>
  <c r="P854" i="32"/>
  <c r="P853" i="32"/>
  <c r="P852" i="32"/>
  <c r="P849" i="32"/>
  <c r="P848" i="32"/>
  <c r="P850" i="32"/>
  <c r="P851" i="32"/>
  <c r="P847" i="32"/>
  <c r="P846" i="32"/>
  <c r="P845" i="32"/>
  <c r="P844" i="32"/>
  <c r="P843" i="32"/>
  <c r="P842" i="32"/>
  <c r="P841" i="32"/>
  <c r="P840" i="32"/>
  <c r="P838" i="32"/>
  <c r="P839" i="32"/>
  <c r="P836" i="32"/>
  <c r="P837" i="32"/>
  <c r="P835" i="32"/>
  <c r="P834" i="32"/>
  <c r="P832" i="32"/>
  <c r="P833" i="32"/>
  <c r="P831" i="32"/>
  <c r="P828" i="32"/>
  <c r="P829" i="32"/>
  <c r="P827" i="32"/>
  <c r="P830" i="32"/>
  <c r="P3246" i="32"/>
  <c r="P815" i="32"/>
  <c r="P816" i="32"/>
  <c r="P817" i="32"/>
  <c r="P813" i="32"/>
  <c r="P812" i="32"/>
  <c r="P814" i="32"/>
  <c r="P819" i="32"/>
  <c r="P820" i="32"/>
  <c r="P825" i="32"/>
  <c r="P826" i="32"/>
  <c r="P818" i="32"/>
  <c r="P823" i="32"/>
  <c r="P824" i="32"/>
  <c r="P821" i="32"/>
  <c r="P802" i="32"/>
  <c r="P800" i="32"/>
  <c r="P801" i="32"/>
  <c r="P803" i="32"/>
  <c r="P799" i="32"/>
  <c r="P806" i="32"/>
  <c r="P805" i="32"/>
  <c r="P810" i="32"/>
  <c r="P804" i="32"/>
  <c r="P809" i="32"/>
  <c r="P811" i="32"/>
  <c r="P808" i="32"/>
  <c r="P807" i="32"/>
  <c r="P798" i="32"/>
  <c r="P796" i="32"/>
  <c r="P797" i="32"/>
  <c r="P795" i="32"/>
  <c r="P794" i="32"/>
  <c r="P793" i="32"/>
  <c r="P792" i="32"/>
  <c r="P779" i="32"/>
  <c r="P778" i="32"/>
  <c r="P783" i="32"/>
  <c r="P784" i="32"/>
  <c r="P791" i="32"/>
  <c r="P790" i="32"/>
  <c r="P785" i="32"/>
  <c r="P781" i="32"/>
  <c r="P780" i="32"/>
  <c r="P788" i="32"/>
  <c r="P787" i="32"/>
  <c r="P789" i="32"/>
  <c r="P786" i="32"/>
  <c r="P782" i="32"/>
  <c r="P777" i="32"/>
  <c r="P775" i="32"/>
  <c r="P776" i="32"/>
  <c r="P774" i="32"/>
  <c r="P767" i="32"/>
  <c r="P765" i="32"/>
  <c r="P768" i="32"/>
  <c r="P770" i="32"/>
  <c r="P773" i="32"/>
  <c r="P772" i="32"/>
  <c r="P764" i="32"/>
  <c r="P771" i="32"/>
  <c r="P769" i="32"/>
  <c r="P766" i="32"/>
  <c r="P763" i="32"/>
  <c r="P762" i="32"/>
  <c r="P750" i="32"/>
  <c r="P751" i="32"/>
  <c r="P752" i="32"/>
  <c r="P753" i="32"/>
  <c r="P754" i="32"/>
  <c r="P749" i="32"/>
  <c r="P748" i="32"/>
  <c r="P758" i="32"/>
  <c r="P756" i="32"/>
  <c r="P757" i="32"/>
  <c r="P760" i="32"/>
  <c r="P755" i="32"/>
  <c r="P759" i="32"/>
  <c r="P746" i="32"/>
  <c r="P747" i="32"/>
  <c r="P745" i="32"/>
  <c r="P744" i="32"/>
  <c r="P743" i="32"/>
  <c r="P742" i="32"/>
  <c r="P741" i="32"/>
  <c r="P740" i="32"/>
  <c r="P739" i="32"/>
  <c r="P737" i="32"/>
  <c r="P736" i="32"/>
  <c r="P738" i="32"/>
  <c r="P735" i="32"/>
  <c r="P734" i="32"/>
  <c r="P733" i="32"/>
  <c r="P732" i="32"/>
  <c r="P731" i="32"/>
  <c r="P729" i="32"/>
  <c r="P730" i="32"/>
  <c r="P728" i="32"/>
  <c r="P727" i="32"/>
  <c r="P726" i="32"/>
  <c r="P725" i="32"/>
  <c r="P724" i="32"/>
  <c r="P718" i="32"/>
  <c r="P716" i="32"/>
  <c r="P714" i="32"/>
  <c r="P713" i="32"/>
  <c r="P715" i="32"/>
  <c r="P723" i="32"/>
  <c r="P719" i="32"/>
  <c r="P720" i="32"/>
  <c r="P721" i="32"/>
  <c r="P722" i="32"/>
  <c r="P717" i="32"/>
  <c r="P711" i="32"/>
  <c r="P712" i="32"/>
  <c r="P709" i="32"/>
  <c r="P708" i="32"/>
  <c r="P710" i="32"/>
  <c r="P706" i="32"/>
  <c r="P707" i="32"/>
  <c r="P702" i="32"/>
  <c r="P703" i="32"/>
  <c r="P701" i="32"/>
  <c r="P704" i="32"/>
  <c r="P705" i="32"/>
  <c r="P700" i="32"/>
  <c r="P698" i="32"/>
  <c r="P699" i="32"/>
  <c r="P697" i="32"/>
  <c r="P696" i="32"/>
  <c r="P695" i="32"/>
  <c r="P694" i="32"/>
  <c r="P693" i="32"/>
  <c r="P692" i="32"/>
  <c r="P691" i="32"/>
  <c r="P690" i="32"/>
  <c r="P689" i="32"/>
  <c r="P677" i="32"/>
  <c r="P673" i="32"/>
  <c r="P675" i="32"/>
  <c r="P674" i="32"/>
  <c r="P688" i="32"/>
  <c r="P683" i="32"/>
  <c r="P672" i="32"/>
  <c r="P686" i="32"/>
  <c r="P682" i="32"/>
  <c r="P687" i="32"/>
  <c r="P684" i="32"/>
  <c r="P670" i="32"/>
  <c r="P685" i="32"/>
  <c r="P679" i="32"/>
  <c r="P680" i="32"/>
  <c r="P681" i="32"/>
  <c r="P676" i="32"/>
  <c r="P678" i="32"/>
  <c r="P669" i="32"/>
  <c r="P671" i="32"/>
  <c r="P668" i="32"/>
  <c r="P664" i="32"/>
  <c r="P666" i="32"/>
  <c r="P667" i="32"/>
  <c r="P662" i="32"/>
  <c r="P663" i="32"/>
  <c r="P665" i="32"/>
  <c r="P660" i="32"/>
  <c r="P661" i="32"/>
  <c r="P659" i="32"/>
  <c r="P656" i="32"/>
  <c r="P657" i="32"/>
  <c r="P658" i="32"/>
  <c r="P646" i="32"/>
  <c r="P645" i="32"/>
  <c r="P644" i="32"/>
  <c r="P643" i="32"/>
  <c r="P642" i="32"/>
  <c r="P641" i="32"/>
  <c r="P640" i="32"/>
  <c r="P639" i="32"/>
  <c r="P647" i="32"/>
  <c r="P655" i="32"/>
  <c r="P649" i="32"/>
  <c r="P653" i="32"/>
  <c r="P652" i="32"/>
  <c r="P637" i="32"/>
  <c r="P634" i="32"/>
  <c r="P648" i="32"/>
  <c r="P650" i="32"/>
  <c r="P651" i="32"/>
  <c r="P654" i="32"/>
  <c r="P636" i="32"/>
  <c r="P638" i="32"/>
  <c r="P635" i="32"/>
  <c r="P633" i="32"/>
  <c r="P632" i="32"/>
  <c r="P631" i="32"/>
  <c r="P618" i="32"/>
  <c r="P619" i="32"/>
  <c r="P620" i="32"/>
  <c r="P625" i="32"/>
  <c r="P628" i="32"/>
  <c r="P622" i="32"/>
  <c r="P627" i="32"/>
  <c r="P630" i="32"/>
  <c r="P624" i="32"/>
  <c r="P626" i="32"/>
  <c r="P629" i="32"/>
  <c r="P623" i="32"/>
  <c r="P621" i="32"/>
  <c r="P613" i="32"/>
  <c r="P615" i="32"/>
  <c r="P611" i="32"/>
  <c r="P614" i="32"/>
  <c r="P617" i="32"/>
  <c r="P609" i="32"/>
  <c r="P616" i="32"/>
  <c r="P607" i="32"/>
  <c r="P610" i="32"/>
  <c r="P608" i="32"/>
  <c r="P612" i="32"/>
  <c r="P606" i="32"/>
  <c r="P598" i="32"/>
  <c r="P602" i="32"/>
  <c r="P597" i="32"/>
  <c r="P600" i="32"/>
  <c r="P601" i="32"/>
  <c r="P599" i="32"/>
  <c r="P596" i="32"/>
  <c r="P605" i="32"/>
  <c r="P604" i="32"/>
  <c r="P603" i="32"/>
  <c r="P595" i="32"/>
  <c r="P592" i="32"/>
  <c r="P591" i="32"/>
  <c r="P594" i="32"/>
  <c r="P593" i="32"/>
  <c r="P590" i="32"/>
  <c r="P588" i="32"/>
  <c r="P589" i="32"/>
  <c r="P579" i="32"/>
  <c r="P581" i="32"/>
  <c r="P580" i="32"/>
  <c r="P578" i="32"/>
  <c r="P582" i="32"/>
  <c r="P584" i="32"/>
  <c r="P586" i="32"/>
  <c r="P587" i="32"/>
  <c r="P585" i="32"/>
  <c r="P583" i="32"/>
  <c r="P577" i="32"/>
  <c r="P571" i="32"/>
  <c r="P568" i="32"/>
  <c r="P565" i="32"/>
  <c r="P563" i="32"/>
  <c r="P564" i="32"/>
  <c r="P566" i="32"/>
  <c r="P562" i="32"/>
  <c r="P570" i="32"/>
  <c r="P569" i="32"/>
  <c r="P575" i="32"/>
  <c r="P567" i="32"/>
  <c r="P574" i="32"/>
  <c r="P576" i="32"/>
  <c r="P573" i="32"/>
  <c r="P572" i="32"/>
  <c r="P543" i="32"/>
  <c r="P542" i="32"/>
  <c r="P541" i="32"/>
  <c r="P540" i="32"/>
  <c r="P556" i="32"/>
  <c r="P561" i="32"/>
  <c r="P548" i="32"/>
  <c r="P554" i="32"/>
  <c r="P552" i="32"/>
  <c r="P555" i="32"/>
  <c r="P560" i="32"/>
  <c r="P546" i="32"/>
  <c r="P547" i="32"/>
  <c r="P553" i="32"/>
  <c r="P545" i="32"/>
  <c r="P550" i="32"/>
  <c r="P551" i="32"/>
  <c r="P549" i="32"/>
  <c r="P544" i="32"/>
  <c r="P559" i="32"/>
  <c r="P558" i="32"/>
  <c r="P557" i="32"/>
  <c r="P539" i="32"/>
  <c r="P528" i="32"/>
  <c r="P530" i="32"/>
  <c r="P527" i="32"/>
  <c r="P531" i="32"/>
  <c r="P526" i="32"/>
  <c r="P536" i="32"/>
  <c r="P538" i="32"/>
  <c r="P537" i="32"/>
  <c r="P532" i="32"/>
  <c r="P535" i="32"/>
  <c r="P533" i="32"/>
  <c r="P534" i="32"/>
  <c r="P529" i="32"/>
  <c r="P525" i="32"/>
  <c r="P515" i="32"/>
  <c r="P516" i="32"/>
  <c r="P514" i="32"/>
  <c r="P521" i="32"/>
  <c r="P513" i="32"/>
  <c r="P519" i="32"/>
  <c r="P522" i="32"/>
  <c r="P517" i="32"/>
  <c r="P524" i="32"/>
  <c r="P518" i="32"/>
  <c r="P523" i="32"/>
  <c r="P520" i="32"/>
  <c r="P511" i="32"/>
  <c r="P512" i="32"/>
  <c r="P510" i="32"/>
  <c r="P509" i="32"/>
  <c r="P508" i="32"/>
  <c r="P507" i="32"/>
  <c r="P506" i="32"/>
  <c r="P505" i="32"/>
  <c r="P504" i="32"/>
  <c r="P503" i="32"/>
  <c r="P502" i="32"/>
  <c r="P501" i="32"/>
  <c r="P500" i="32"/>
  <c r="P499" i="32"/>
  <c r="P498" i="32"/>
  <c r="P497" i="32"/>
  <c r="P496" i="32"/>
  <c r="P492" i="32"/>
  <c r="P495" i="32"/>
  <c r="P494" i="32"/>
  <c r="P493" i="32"/>
  <c r="P491" i="32"/>
  <c r="P488" i="32"/>
  <c r="P489" i="32"/>
  <c r="P490" i="32"/>
  <c r="P487" i="32"/>
  <c r="P486" i="32"/>
  <c r="P485" i="32"/>
  <c r="P484" i="32"/>
  <c r="P483" i="32"/>
  <c r="P482" i="32"/>
  <c r="P481" i="32"/>
  <c r="P480" i="32"/>
  <c r="P477" i="32"/>
  <c r="P478" i="32"/>
  <c r="P476" i="32"/>
  <c r="P479" i="32"/>
  <c r="P474" i="32"/>
  <c r="P475" i="32"/>
  <c r="P472" i="32"/>
  <c r="P471" i="32"/>
  <c r="P473" i="32"/>
  <c r="P470" i="32"/>
  <c r="P469" i="32"/>
  <c r="P468" i="32"/>
  <c r="P462" i="32"/>
  <c r="P465" i="32"/>
  <c r="P467" i="32"/>
  <c r="P464" i="32"/>
  <c r="P463" i="32"/>
  <c r="P466" i="32"/>
  <c r="P461" i="32"/>
  <c r="P460" i="32"/>
  <c r="P459" i="32"/>
  <c r="P457" i="32"/>
  <c r="P456" i="32"/>
  <c r="P458" i="32"/>
  <c r="P455" i="32"/>
  <c r="P454" i="32"/>
  <c r="P453" i="32"/>
  <c r="P452" i="32"/>
  <c r="P451" i="32"/>
  <c r="P450" i="32"/>
  <c r="P449" i="32"/>
  <c r="P444" i="32"/>
  <c r="P446" i="32"/>
  <c r="P445" i="32"/>
  <c r="P448" i="32"/>
  <c r="P447" i="32"/>
  <c r="P443" i="32"/>
  <c r="P442" i="32"/>
  <c r="P441" i="32"/>
  <c r="P440" i="32"/>
  <c r="P439" i="32"/>
  <c r="P438" i="32"/>
  <c r="P437" i="32"/>
  <c r="P436" i="32"/>
  <c r="P435" i="32"/>
  <c r="P430" i="32"/>
  <c r="P431" i="32"/>
  <c r="P432" i="32"/>
  <c r="P434" i="32"/>
  <c r="P433" i="32"/>
  <c r="P429" i="32"/>
  <c r="P426" i="32"/>
  <c r="P427" i="32"/>
  <c r="P428" i="32"/>
  <c r="P421" i="32"/>
  <c r="P423" i="32"/>
  <c r="P424" i="32"/>
  <c r="P422" i="32"/>
  <c r="P425" i="32"/>
  <c r="P418" i="32"/>
  <c r="P420" i="32"/>
  <c r="P419" i="32"/>
  <c r="P417" i="32"/>
  <c r="P416" i="32"/>
  <c r="P415" i="32"/>
  <c r="P414" i="32"/>
  <c r="P413" i="32"/>
  <c r="P412" i="32"/>
  <c r="P410" i="32"/>
  <c r="P411" i="32"/>
  <c r="P408" i="32"/>
  <c r="P409" i="32"/>
  <c r="P407" i="32"/>
  <c r="P406" i="32"/>
  <c r="P405" i="32"/>
  <c r="P404" i="32"/>
  <c r="P403" i="32"/>
  <c r="P401" i="32"/>
  <c r="P402" i="32"/>
  <c r="P400" i="32"/>
  <c r="P394" i="32"/>
  <c r="P395" i="32"/>
  <c r="P399" i="32"/>
  <c r="P398" i="32"/>
  <c r="P397" i="32"/>
  <c r="P396" i="32"/>
  <c r="P393" i="32"/>
  <c r="P392" i="32"/>
  <c r="P391" i="32"/>
  <c r="P390" i="32"/>
  <c r="P389" i="32"/>
  <c r="P385" i="32"/>
  <c r="P387" i="32"/>
  <c r="P388" i="32"/>
  <c r="P386" i="32"/>
  <c r="P381" i="32"/>
  <c r="P384" i="32"/>
  <c r="P383" i="32"/>
  <c r="P382" i="32"/>
  <c r="P380" i="32"/>
  <c r="P377" i="32"/>
  <c r="P378" i="32"/>
  <c r="P376" i="32"/>
  <c r="P379" i="32"/>
  <c r="P375" i="32"/>
  <c r="P373" i="32"/>
  <c r="P374" i="32"/>
  <c r="P372" i="32"/>
  <c r="P371" i="32"/>
  <c r="P370" i="32"/>
  <c r="P369" i="32"/>
  <c r="P368" i="32"/>
  <c r="P367" i="32"/>
  <c r="P366" i="32"/>
  <c r="P365" i="32"/>
  <c r="P364" i="32"/>
  <c r="P363" i="32"/>
  <c r="P362" i="32"/>
  <c r="P361" i="32"/>
  <c r="P360" i="32"/>
  <c r="P359" i="32"/>
  <c r="P358" i="32"/>
  <c r="P357" i="32"/>
  <c r="P356" i="32"/>
  <c r="P353" i="32"/>
  <c r="P355" i="32"/>
  <c r="P354" i="32"/>
  <c r="P352" i="32"/>
  <c r="P351" i="32"/>
  <c r="P350" i="32"/>
  <c r="P346" i="32"/>
  <c r="P347" i="32"/>
  <c r="P349" i="32"/>
  <c r="P348" i="32"/>
  <c r="P344" i="32"/>
  <c r="P345" i="32"/>
  <c r="P343" i="32"/>
  <c r="P342" i="32"/>
  <c r="P341" i="32"/>
  <c r="P339" i="32"/>
  <c r="P340" i="32"/>
  <c r="P338" i="32"/>
  <c r="P337" i="32"/>
  <c r="P336" i="32"/>
  <c r="P334" i="32"/>
  <c r="P335" i="32"/>
  <c r="P333" i="32"/>
  <c r="P332" i="32"/>
  <c r="P331" i="32"/>
  <c r="P330" i="32"/>
  <c r="P329" i="32"/>
  <c r="P328" i="32"/>
  <c r="P327" i="32"/>
  <c r="P326" i="32"/>
  <c r="P325" i="32"/>
  <c r="P321" i="32"/>
  <c r="P322" i="32"/>
  <c r="P323" i="32"/>
  <c r="P324" i="32"/>
  <c r="P320" i="32"/>
  <c r="P319" i="32"/>
  <c r="P318" i="32"/>
  <c r="P316" i="32"/>
  <c r="P315" i="32"/>
  <c r="P314" i="32"/>
  <c r="P313" i="32"/>
  <c r="P312" i="32"/>
  <c r="P311" i="32"/>
  <c r="P309" i="32"/>
  <c r="P308" i="32"/>
  <c r="P310" i="32"/>
  <c r="P305" i="32"/>
  <c r="P307" i="32"/>
  <c r="P306" i="32"/>
  <c r="P304" i="32"/>
  <c r="P302" i="32"/>
  <c r="P303" i="32"/>
  <c r="P301" i="32"/>
  <c r="P299" i="32"/>
  <c r="P300" i="32"/>
  <c r="P298" i="32"/>
  <c r="P295" i="32"/>
  <c r="P296" i="32"/>
  <c r="P297" i="32"/>
  <c r="P293" i="32"/>
  <c r="P294" i="32"/>
  <c r="P292" i="32"/>
  <c r="P291" i="32"/>
  <c r="P289" i="32"/>
  <c r="P286" i="32"/>
  <c r="P288" i="32"/>
  <c r="P287" i="32"/>
  <c r="P290" i="32"/>
  <c r="P284" i="32"/>
  <c r="P285" i="32"/>
  <c r="P283" i="32"/>
  <c r="P282" i="32"/>
  <c r="P281" i="32"/>
  <c r="P279" i="32"/>
  <c r="P280" i="32"/>
  <c r="P278" i="32"/>
  <c r="P277" i="32"/>
  <c r="P274" i="32"/>
  <c r="P276" i="32"/>
  <c r="P275" i="32"/>
  <c r="P273" i="32"/>
  <c r="P272" i="32"/>
  <c r="P271" i="32"/>
  <c r="P270" i="32"/>
  <c r="P267" i="32"/>
  <c r="P268" i="32"/>
  <c r="P269" i="32"/>
  <c r="P266" i="32"/>
  <c r="P265" i="32"/>
  <c r="P264" i="32"/>
  <c r="P263" i="32"/>
  <c r="P254" i="32"/>
  <c r="P258" i="32"/>
  <c r="P259" i="32"/>
  <c r="P257" i="32"/>
  <c r="P260" i="32"/>
  <c r="P256" i="32"/>
  <c r="P261" i="32"/>
  <c r="P262" i="32"/>
  <c r="P255" i="32"/>
  <c r="P253" i="32"/>
  <c r="P252" i="32"/>
  <c r="P251" i="32"/>
  <c r="P248" i="32"/>
  <c r="P249" i="32"/>
  <c r="P250" i="32"/>
  <c r="P247" i="32"/>
  <c r="P246" i="32"/>
  <c r="P245" i="32"/>
  <c r="P244" i="32"/>
  <c r="P243" i="32"/>
  <c r="P241" i="32"/>
  <c r="P242" i="32"/>
  <c r="P239" i="32"/>
  <c r="P240" i="32"/>
  <c r="P238" i="32"/>
  <c r="P237" i="32"/>
  <c r="P236" i="32"/>
  <c r="P232" i="32"/>
  <c r="P233" i="32"/>
  <c r="P235" i="32"/>
  <c r="P231" i="32"/>
  <c r="P234" i="32"/>
  <c r="P229" i="32"/>
  <c r="P230" i="32"/>
  <c r="P228" i="32"/>
  <c r="P226" i="32"/>
  <c r="P227" i="32"/>
  <c r="P225" i="32"/>
  <c r="P222" i="32"/>
  <c r="P221" i="32"/>
  <c r="P224" i="32"/>
  <c r="P223" i="32"/>
  <c r="P220" i="32"/>
  <c r="P219" i="32"/>
  <c r="P218" i="32"/>
  <c r="P216" i="32"/>
  <c r="P215" i="32"/>
  <c r="P217" i="32"/>
  <c r="P214" i="32"/>
  <c r="P211" i="32"/>
  <c r="P210" i="32"/>
  <c r="P212" i="32"/>
  <c r="P208" i="32"/>
  <c r="P213" i="32"/>
  <c r="P209" i="32"/>
  <c r="P207" i="32"/>
  <c r="P206" i="32"/>
  <c r="P203" i="32"/>
  <c r="P204" i="32"/>
  <c r="P202" i="32"/>
  <c r="P205" i="32"/>
  <c r="P200" i="32"/>
  <c r="P201" i="32"/>
  <c r="P195" i="32"/>
  <c r="P194" i="32"/>
  <c r="P196" i="32"/>
  <c r="P197" i="32"/>
  <c r="P199" i="32"/>
  <c r="P198" i="32"/>
  <c r="P191" i="32"/>
  <c r="P192" i="32"/>
  <c r="P193" i="32"/>
  <c r="P190" i="32"/>
  <c r="P189" i="32"/>
  <c r="P186" i="32"/>
  <c r="P188" i="32"/>
  <c r="P185" i="32"/>
  <c r="P184" i="32"/>
  <c r="P183" i="32"/>
  <c r="P182" i="32"/>
  <c r="P181" i="32"/>
  <c r="P180" i="32"/>
  <c r="P179" i="32"/>
  <c r="P178" i="32"/>
  <c r="P175" i="32"/>
  <c r="P177" i="32"/>
  <c r="P176" i="32"/>
  <c r="P174" i="32"/>
  <c r="P172" i="32"/>
  <c r="P173" i="32"/>
  <c r="P170" i="32"/>
  <c r="P171" i="32"/>
  <c r="P169" i="32"/>
  <c r="P168" i="32"/>
  <c r="P167" i="32"/>
  <c r="P166" i="32"/>
  <c r="P163" i="32"/>
  <c r="P164" i="32"/>
  <c r="P165" i="32"/>
  <c r="P162" i="32"/>
  <c r="P161" i="32"/>
  <c r="P160" i="32"/>
  <c r="P159" i="32"/>
  <c r="P158" i="32"/>
  <c r="P157" i="32"/>
  <c r="P155" i="32"/>
  <c r="P154" i="32"/>
  <c r="P153" i="32"/>
  <c r="P156" i="32"/>
  <c r="P152" i="32"/>
  <c r="P151" i="32"/>
  <c r="P150" i="32"/>
  <c r="P148" i="32"/>
  <c r="P145" i="32"/>
  <c r="P149" i="32"/>
  <c r="P147" i="32"/>
  <c r="P146" i="32"/>
  <c r="P144" i="32"/>
  <c r="P143" i="32"/>
  <c r="P139" i="32"/>
  <c r="P140" i="32"/>
  <c r="P138" i="32"/>
  <c r="P142" i="32"/>
  <c r="P141" i="32"/>
  <c r="P137" i="32"/>
  <c r="P136" i="32"/>
  <c r="P134" i="32"/>
  <c r="P132" i="32"/>
  <c r="P133" i="32"/>
  <c r="P135" i="32"/>
  <c r="P130" i="32"/>
  <c r="P129" i="32"/>
  <c r="P127" i="32"/>
  <c r="P128" i="32"/>
  <c r="P131" i="32"/>
  <c r="P126" i="32"/>
  <c r="P125" i="32"/>
  <c r="P124" i="32"/>
  <c r="P123" i="32"/>
  <c r="P122" i="32"/>
  <c r="P121" i="32"/>
  <c r="P120" i="32"/>
  <c r="P118" i="32"/>
  <c r="P119" i="32"/>
  <c r="P112" i="32"/>
  <c r="P117" i="32"/>
  <c r="P110" i="32"/>
  <c r="P109" i="32"/>
  <c r="P113" i="32"/>
  <c r="P114" i="32"/>
  <c r="P111" i="32"/>
  <c r="P116" i="32"/>
  <c r="P115" i="32"/>
  <c r="P108" i="32"/>
  <c r="P106" i="32"/>
  <c r="P107" i="32"/>
  <c r="P103" i="32"/>
  <c r="P104" i="32"/>
  <c r="P102" i="32"/>
  <c r="P105" i="32"/>
  <c r="P101" i="32"/>
  <c r="P100" i="32"/>
  <c r="P99" i="32"/>
  <c r="P98" i="32"/>
  <c r="P97" i="32"/>
  <c r="P96" i="32"/>
  <c r="P95" i="32"/>
  <c r="P93" i="32"/>
  <c r="P94" i="32"/>
  <c r="P92" i="32"/>
  <c r="P91" i="32"/>
  <c r="P90" i="32"/>
  <c r="P89" i="32"/>
  <c r="P88" i="32"/>
  <c r="P87" i="32"/>
  <c r="P85" i="32"/>
  <c r="P86" i="32"/>
  <c r="P84" i="32"/>
  <c r="P83" i="32"/>
  <c r="P82" i="32"/>
  <c r="P81" i="32"/>
  <c r="P80" i="32"/>
  <c r="P79" i="32"/>
  <c r="P77" i="32"/>
  <c r="P76" i="32"/>
  <c r="P75" i="32"/>
  <c r="P78" i="32"/>
  <c r="P74" i="32"/>
  <c r="P73" i="32"/>
  <c r="P71" i="32"/>
  <c r="P72" i="32"/>
  <c r="P70" i="32"/>
  <c r="P68" i="32"/>
  <c r="P69" i="32"/>
  <c r="P67" i="32"/>
  <c r="P65" i="32"/>
  <c r="P66" i="32"/>
  <c r="P64" i="32"/>
  <c r="P63" i="32"/>
  <c r="P62" i="32"/>
  <c r="P61" i="32"/>
  <c r="P60" i="32"/>
  <c r="P59" i="32"/>
  <c r="P57" i="32"/>
  <c r="P58" i="32"/>
  <c r="P56" i="32"/>
  <c r="P55" i="32"/>
  <c r="P53" i="32"/>
  <c r="P52" i="32"/>
  <c r="P50" i="32"/>
  <c r="P51" i="32"/>
  <c r="P49" i="32"/>
  <c r="P48" i="32"/>
  <c r="P44" i="32"/>
  <c r="P43" i="32"/>
  <c r="P42" i="32"/>
  <c r="P41" i="32"/>
  <c r="P39" i="32"/>
  <c r="P38" i="32"/>
  <c r="P37" i="32"/>
  <c r="P36" i="32"/>
  <c r="P35" i="32"/>
  <c r="P34" i="32"/>
  <c r="P33" i="32"/>
  <c r="P29" i="32"/>
  <c r="P26" i="32"/>
  <c r="P23" i="32"/>
  <c r="P30" i="32"/>
  <c r="P28" i="32"/>
  <c r="P32" i="32"/>
  <c r="P31" i="32"/>
  <c r="P27" i="32"/>
  <c r="P25" i="32"/>
  <c r="P24" i="32"/>
  <c r="P20" i="32"/>
  <c r="P19" i="32"/>
  <c r="P21" i="32"/>
  <c r="P22" i="32"/>
  <c r="P8" i="32"/>
  <c r="P17" i="32"/>
  <c r="P16" i="32"/>
  <c r="P15" i="32"/>
  <c r="P14" i="32"/>
  <c r="P13" i="32"/>
  <c r="P12" i="32"/>
  <c r="P11" i="32"/>
  <c r="P10" i="32"/>
  <c r="P9" i="32"/>
  <c r="P18" i="32"/>
  <c r="P7" i="32"/>
  <c r="P6" i="32"/>
  <c r="P4" i="32"/>
  <c r="P5" i="32"/>
  <c r="P3" i="32"/>
  <c r="I2" i="32"/>
  <c r="G509" i="31"/>
  <c r="I5636" i="32" l="1"/>
  <c r="P5636" i="32" s="1"/>
  <c r="I5315" i="32"/>
  <c r="P5315" i="32" s="1"/>
  <c r="P187" i="32"/>
  <c r="P4673" i="32"/>
  <c r="P317" i="32"/>
  <c r="P761" i="32"/>
  <c r="P3059" i="32"/>
  <c r="P3929" i="32"/>
  <c r="P3567" i="32"/>
  <c r="P822" i="32"/>
  <c r="P2" i="32"/>
  <c r="P1816" i="32"/>
  <c r="G515" i="31" l="1"/>
  <c r="G516" i="31"/>
  <c r="G523" i="31"/>
  <c r="G522" i="31"/>
  <c r="G521" i="31"/>
  <c r="G512" i="31"/>
  <c r="G513" i="31"/>
  <c r="G520" i="31"/>
  <c r="G519" i="31"/>
  <c r="G518" i="31"/>
  <c r="G517" i="31"/>
  <c r="G514" i="31"/>
  <c r="G455" i="31" l="1"/>
  <c r="G440" i="31"/>
  <c r="G439" i="31"/>
  <c r="G438" i="31"/>
  <c r="G437" i="31"/>
  <c r="G447" i="31"/>
  <c r="G506" i="31"/>
  <c r="G443" i="31" l="1"/>
  <c r="G446" i="31"/>
  <c r="G445" i="31"/>
  <c r="G444" i="31"/>
  <c r="G490" i="31"/>
  <c r="G496" i="31"/>
  <c r="G498" i="31"/>
  <c r="G501" i="31"/>
  <c r="G495" i="31"/>
  <c r="G499" i="31"/>
  <c r="G505" i="31"/>
  <c r="G491" i="31"/>
  <c r="G497" i="31"/>
  <c r="G500" i="31"/>
  <c r="G502" i="31"/>
  <c r="G493" i="31"/>
  <c r="G504" i="31"/>
  <c r="G492" i="31"/>
  <c r="G653" i="31"/>
  <c r="G507" i="31"/>
  <c r="G494" i="31"/>
  <c r="G432" i="31"/>
  <c r="G430" i="31"/>
  <c r="G433" i="31"/>
  <c r="G429" i="31"/>
  <c r="G431" i="31"/>
  <c r="G434" i="31"/>
  <c r="G435" i="31"/>
  <c r="G436" i="31"/>
  <c r="G424" i="31"/>
  <c r="G425" i="31"/>
  <c r="G406" i="31"/>
  <c r="G508" i="31"/>
  <c r="G419" i="31"/>
  <c r="G418" i="31"/>
  <c r="G338" i="31"/>
  <c r="G399" i="31" l="1"/>
  <c r="G413" i="31"/>
  <c r="G397" i="31" l="1"/>
  <c r="G396" i="31"/>
  <c r="G394" i="31"/>
  <c r="G393" i="31"/>
  <c r="G392" i="31"/>
  <c r="G391" i="31"/>
  <c r="G414" i="31"/>
  <c r="G416" i="31"/>
  <c r="G415" i="31"/>
  <c r="G390" i="31"/>
  <c r="G398" i="31"/>
  <c r="G422" i="31" l="1"/>
  <c r="G400" i="31"/>
  <c r="G411" i="31"/>
  <c r="G408" i="31"/>
  <c r="G409" i="31"/>
  <c r="G401" i="31"/>
  <c r="G402" i="31"/>
  <c r="G421" i="31"/>
  <c r="G420" i="31"/>
  <c r="G410" i="31"/>
  <c r="G417" i="31"/>
  <c r="G404" i="31"/>
  <c r="G405" i="31"/>
  <c r="G403" i="31"/>
  <c r="G395" i="31"/>
  <c r="G412" i="31"/>
  <c r="G389" i="31" l="1"/>
  <c r="G368" i="31"/>
  <c r="G407" i="31"/>
  <c r="G364" i="31"/>
  <c r="G363" i="31"/>
  <c r="G325" i="31"/>
  <c r="G358" i="31"/>
  <c r="G362" i="31"/>
  <c r="G361" i="31"/>
  <c r="G357" i="31"/>
  <c r="G356" i="31"/>
  <c r="G360" i="31"/>
  <c r="G359" i="31"/>
  <c r="G366" i="31"/>
  <c r="G365" i="31"/>
  <c r="G374" i="31"/>
  <c r="G375" i="31"/>
  <c r="G373" i="31"/>
  <c r="G386" i="31"/>
  <c r="G384" i="31"/>
  <c r="G388" i="31"/>
  <c r="G369" i="31"/>
  <c r="G377" i="31"/>
  <c r="G370" i="31"/>
  <c r="G372" i="31"/>
  <c r="G371" i="31"/>
  <c r="G355" i="31"/>
  <c r="G380" i="31"/>
  <c r="G381" i="31"/>
  <c r="G376" i="31"/>
  <c r="G354" i="31"/>
  <c r="G326" i="31"/>
  <c r="G317" i="31"/>
  <c r="G316" i="31"/>
  <c r="G328" i="31"/>
  <c r="G327" i="31"/>
  <c r="G669" i="31"/>
  <c r="G367" i="31"/>
  <c r="G382" i="31"/>
  <c r="G353" i="31"/>
  <c r="G385" i="31"/>
  <c r="G379" i="31"/>
  <c r="G378" i="31"/>
  <c r="G387" i="31"/>
  <c r="G339" i="31"/>
  <c r="G345" i="31"/>
  <c r="G337" i="31"/>
  <c r="G318" i="31"/>
  <c r="G343" i="31"/>
  <c r="G329" i="31"/>
  <c r="G346" i="31"/>
  <c r="G336" i="31"/>
  <c r="G349" i="31"/>
  <c r="G266" i="31"/>
  <c r="G257" i="31"/>
  <c r="G258" i="31"/>
  <c r="G265" i="31"/>
  <c r="G269" i="31"/>
  <c r="G259" i="31"/>
  <c r="G261" i="31"/>
  <c r="G260" i="31"/>
  <c r="G263" i="31"/>
  <c r="G264" i="31"/>
  <c r="G267" i="31"/>
  <c r="G268" i="31"/>
  <c r="G262" i="31"/>
  <c r="G245" i="31"/>
  <c r="G244" i="31"/>
  <c r="G243" i="31"/>
  <c r="G221" i="31"/>
  <c r="G246" i="31"/>
  <c r="G247" i="31"/>
  <c r="G274" i="31"/>
  <c r="G3" i="31"/>
  <c r="G4" i="31"/>
  <c r="G273" i="31"/>
  <c r="G272" i="31"/>
  <c r="G270" i="31"/>
  <c r="G271" i="31"/>
  <c r="G236" i="31"/>
  <c r="G348" i="31"/>
  <c r="G347" i="31"/>
  <c r="G342" i="31"/>
  <c r="G341" i="31"/>
  <c r="G340" i="31"/>
  <c r="G352" i="31"/>
  <c r="G351" i="31"/>
  <c r="G350" i="31"/>
  <c r="G344" i="31"/>
  <c r="K53" i="46"/>
  <c r="J53" i="46"/>
  <c r="L52" i="46"/>
  <c r="L46" i="46"/>
  <c r="L45" i="46"/>
  <c r="L44" i="46"/>
  <c r="L43" i="46"/>
  <c r="L42" i="46"/>
  <c r="L41" i="46"/>
  <c r="L40" i="46"/>
  <c r="L39" i="46"/>
  <c r="L38" i="46"/>
  <c r="L37" i="46"/>
  <c r="L36" i="46"/>
  <c r="L35" i="46"/>
  <c r="L34" i="46"/>
  <c r="L33" i="46"/>
  <c r="L32" i="46"/>
  <c r="L31" i="46"/>
  <c r="L30" i="46"/>
  <c r="L29" i="46"/>
  <c r="L28" i="46"/>
  <c r="L27" i="46"/>
  <c r="L26" i="46"/>
  <c r="L25" i="46"/>
  <c r="L24" i="46"/>
  <c r="L23" i="46"/>
  <c r="L22" i="46"/>
  <c r="L21" i="46"/>
  <c r="L20" i="46"/>
  <c r="L19" i="46"/>
  <c r="L18" i="46"/>
  <c r="L17" i="46"/>
  <c r="L16" i="46"/>
  <c r="L15" i="46"/>
  <c r="L14" i="46"/>
  <c r="L13" i="46"/>
  <c r="L12" i="46"/>
  <c r="L11" i="46"/>
  <c r="L9" i="46"/>
  <c r="L8" i="46"/>
  <c r="L7" i="46"/>
  <c r="L6" i="46"/>
  <c r="L5" i="46"/>
  <c r="L4" i="46"/>
  <c r="L3" i="46"/>
  <c r="L2" i="46"/>
  <c r="I10" i="46"/>
  <c r="I53" i="46" s="1"/>
  <c r="G314" i="31"/>
  <c r="G313" i="31"/>
  <c r="G275" i="31"/>
  <c r="G276" i="31"/>
  <c r="G294" i="31"/>
  <c r="G229" i="31"/>
  <c r="G228" i="31"/>
  <c r="G230" i="31"/>
  <c r="G232" i="31"/>
  <c r="G233" i="31"/>
  <c r="G231" i="31"/>
  <c r="G234" i="31"/>
  <c r="G297" i="31"/>
  <c r="G299" i="31"/>
  <c r="G280" i="31"/>
  <c r="G302" i="31"/>
  <c r="G303" i="31"/>
  <c r="G307" i="31"/>
  <c r="G306" i="31"/>
  <c r="G308" i="31"/>
  <c r="G301" i="31"/>
  <c r="G304" i="31"/>
  <c r="G312" i="31"/>
  <c r="G305" i="31"/>
  <c r="G310" i="31"/>
  <c r="G315" i="31"/>
  <c r="G311" i="31"/>
  <c r="G309" i="31"/>
  <c r="G277" i="31"/>
  <c r="G278" i="31"/>
  <c r="G300" i="31"/>
  <c r="G286" i="31"/>
  <c r="G279" i="31"/>
  <c r="G288" i="31"/>
  <c r="G287" i="31"/>
  <c r="G289" i="31"/>
  <c r="G285" i="31"/>
  <c r="G284" i="31"/>
  <c r="G283" i="31"/>
  <c r="G282" i="31"/>
  <c r="G298" i="31"/>
  <c r="G291" i="31"/>
  <c r="G281" i="31"/>
  <c r="G290" i="31"/>
  <c r="G218" i="31"/>
  <c r="G216" i="31"/>
  <c r="G296" i="31"/>
  <c r="G295" i="31"/>
  <c r="G293" i="31"/>
  <c r="G292" i="31"/>
  <c r="G224" i="31"/>
  <c r="G226" i="31"/>
  <c r="G219" i="31"/>
  <c r="G220" i="31"/>
  <c r="G217" i="31"/>
  <c r="G227" i="31"/>
  <c r="G223" i="31"/>
  <c r="G225" i="31"/>
  <c r="G222" i="31"/>
  <c r="G177" i="31"/>
  <c r="F16" i="26"/>
  <c r="G207" i="31"/>
  <c r="G206" i="31"/>
  <c r="G209" i="31"/>
  <c r="G208" i="31"/>
  <c r="G178" i="31"/>
  <c r="G179" i="31"/>
  <c r="G180" i="31"/>
  <c r="G201" i="31"/>
  <c r="G202" i="31"/>
  <c r="G203" i="31"/>
  <c r="G200" i="31"/>
  <c r="G197" i="31"/>
  <c r="G198" i="31"/>
  <c r="G199" i="31"/>
  <c r="G184" i="31"/>
  <c r="G183" i="31"/>
  <c r="G195" i="31"/>
  <c r="G194" i="31"/>
  <c r="G193" i="31"/>
  <c r="G191" i="31"/>
  <c r="G192" i="31"/>
  <c r="G186" i="31"/>
  <c r="G188" i="31"/>
  <c r="G187" i="31"/>
  <c r="G190" i="31"/>
  <c r="G189" i="31"/>
  <c r="G196" i="31"/>
  <c r="G185" i="31"/>
  <c r="G182" i="31"/>
  <c r="G205" i="31"/>
  <c r="G165" i="31"/>
  <c r="G204" i="31"/>
  <c r="G155" i="31"/>
  <c r="G181" i="31"/>
  <c r="G175" i="31"/>
  <c r="G174" i="31"/>
  <c r="G166" i="31"/>
  <c r="G173" i="31"/>
  <c r="G171" i="31"/>
  <c r="G172" i="31"/>
  <c r="G176" i="31"/>
  <c r="G167" i="31"/>
  <c r="G170" i="31"/>
  <c r="G169" i="31"/>
  <c r="G168" i="31"/>
  <c r="G158" i="31"/>
  <c r="G161" i="31"/>
  <c r="G123" i="31"/>
  <c r="G117" i="31"/>
  <c r="G159" i="31"/>
  <c r="G162" i="31"/>
  <c r="G149" i="31"/>
  <c r="G147" i="31"/>
  <c r="G128" i="31"/>
  <c r="G156" i="31"/>
  <c r="G164" i="31"/>
  <c r="G108" i="31"/>
  <c r="G109" i="31"/>
  <c r="G146" i="31"/>
  <c r="G150" i="31"/>
  <c r="G139" i="31"/>
  <c r="G151" i="31"/>
  <c r="G148" i="31"/>
  <c r="G129" i="31"/>
  <c r="G142" i="31"/>
  <c r="G153" i="31"/>
  <c r="G141" i="31"/>
  <c r="G137" i="31"/>
  <c r="G130" i="31"/>
  <c r="G140" i="31"/>
  <c r="G138" i="31"/>
  <c r="G134" i="31"/>
  <c r="G133" i="31"/>
  <c r="G145" i="31"/>
  <c r="G132" i="31"/>
  <c r="G136" i="31"/>
  <c r="G135" i="31"/>
  <c r="G131" i="31"/>
  <c r="G143" i="31"/>
  <c r="G144" i="31"/>
  <c r="G154" i="31"/>
  <c r="G127" i="31"/>
  <c r="G89" i="31"/>
  <c r="G91" i="31"/>
  <c r="G121" i="31"/>
  <c r="G120" i="31"/>
  <c r="G119" i="31"/>
  <c r="G126" i="31"/>
  <c r="G160" i="31"/>
  <c r="G113" i="31"/>
  <c r="G116" i="31"/>
  <c r="G115" i="31"/>
  <c r="G114" i="31"/>
  <c r="G122" i="31"/>
  <c r="G99" i="31"/>
  <c r="G125" i="31"/>
  <c r="G124" i="31"/>
  <c r="G118" i="31"/>
  <c r="G107" i="31"/>
  <c r="S1163" i="25"/>
  <c r="S1177" i="25"/>
  <c r="S1154" i="25"/>
  <c r="S1164" i="25"/>
  <c r="S1161" i="25"/>
  <c r="S1195" i="25"/>
  <c r="S1190" i="25"/>
  <c r="S1146" i="25"/>
  <c r="S1147" i="25"/>
  <c r="S1148" i="25"/>
  <c r="S1176" i="25"/>
  <c r="S1191" i="25"/>
  <c r="S1206" i="25"/>
  <c r="S1279" i="25"/>
  <c r="S1166" i="25"/>
  <c r="S1263" i="25"/>
  <c r="S1136" i="25"/>
  <c r="S1207" i="25"/>
  <c r="S1258" i="25"/>
  <c r="S1205" i="25"/>
  <c r="S1203" i="25"/>
  <c r="S1215" i="25"/>
  <c r="S1262" i="25"/>
  <c r="S1242" i="25"/>
  <c r="S1243" i="25"/>
  <c r="S1299" i="25"/>
  <c r="S1189" i="25"/>
  <c r="S1145" i="25"/>
  <c r="S1144" i="25"/>
  <c r="S1134" i="25"/>
  <c r="S1135" i="25"/>
  <c r="S1133" i="25"/>
  <c r="S1132" i="25"/>
  <c r="S1125" i="25"/>
  <c r="S1109" i="25"/>
  <c r="S1108" i="25"/>
  <c r="S1107" i="25"/>
  <c r="S1105" i="25"/>
  <c r="S1103" i="25"/>
  <c r="S1101" i="25"/>
  <c r="S1106" i="25"/>
  <c r="S1104" i="25"/>
  <c r="S1102" i="25"/>
  <c r="S1100" i="25"/>
  <c r="S1089" i="25"/>
  <c r="S1088" i="25"/>
  <c r="S1082" i="25"/>
  <c r="S1079" i="25"/>
  <c r="S1047" i="25"/>
  <c r="S1050" i="25"/>
  <c r="S1049" i="25"/>
  <c r="S1051" i="25"/>
  <c r="S1052" i="25"/>
  <c r="S1048" i="25"/>
  <c r="S1046" i="25"/>
  <c r="S1026" i="25"/>
  <c r="S1028" i="25"/>
  <c r="S1027" i="25"/>
  <c r="S1099" i="25"/>
  <c r="S1095" i="25"/>
  <c r="S1097" i="25"/>
  <c r="S1098" i="25"/>
  <c r="S1096" i="25"/>
  <c r="S1015" i="25"/>
  <c r="S1093" i="25"/>
  <c r="S1014" i="25"/>
  <c r="S1013" i="25"/>
  <c r="S1090" i="25"/>
  <c r="S1012" i="25"/>
  <c r="S1011" i="25"/>
  <c r="S1087" i="25"/>
  <c r="S1086" i="25"/>
  <c r="S1085" i="25"/>
  <c r="S1084" i="25"/>
  <c r="S1010" i="25"/>
  <c r="S1000" i="25"/>
  <c r="S1001" i="25"/>
  <c r="S1155" i="25"/>
  <c r="S1157" i="25"/>
  <c r="S1006" i="25"/>
  <c r="S1075" i="25"/>
  <c r="S1074" i="25"/>
  <c r="S1002" i="25"/>
  <c r="S1072" i="25"/>
  <c r="S1071" i="25"/>
  <c r="S1073" i="25"/>
  <c r="S1003" i="25"/>
  <c r="S1156" i="25"/>
  <c r="S1005" i="25"/>
  <c r="S1066" i="25"/>
  <c r="S1065" i="25"/>
  <c r="S1004" i="25"/>
  <c r="S1305" i="25"/>
  <c r="S1081" i="25"/>
  <c r="S1068" i="25"/>
  <c r="S1067" i="25"/>
  <c r="S1054" i="25"/>
  <c r="S1055" i="25"/>
  <c r="S1057" i="25"/>
  <c r="S1091" i="25"/>
  <c r="S1056" i="25"/>
  <c r="S1119" i="25"/>
  <c r="S1092" i="25"/>
  <c r="S1053" i="25"/>
  <c r="S1120" i="25"/>
  <c r="S1118" i="25"/>
  <c r="S1121" i="25"/>
  <c r="S1112" i="25"/>
  <c r="S1025" i="25"/>
  <c r="S1116" i="25"/>
  <c r="S1031" i="25"/>
  <c r="S1038" i="25"/>
  <c r="S1039" i="25"/>
  <c r="S1040" i="25"/>
  <c r="S1045" i="25"/>
  <c r="S1041" i="25"/>
  <c r="S1044" i="25"/>
  <c r="S1036" i="25"/>
  <c r="S1037" i="25"/>
  <c r="S1114" i="25"/>
  <c r="S1122" i="25"/>
  <c r="S1034" i="25"/>
  <c r="S1035" i="25"/>
  <c r="S1033" i="25"/>
  <c r="S1115" i="25"/>
  <c r="S1117" i="25"/>
  <c r="S1126" i="25"/>
  <c r="S1110" i="25"/>
  <c r="S1113" i="25"/>
  <c r="S1111" i="25"/>
  <c r="S1131" i="25"/>
  <c r="S1124" i="25"/>
  <c r="S1030" i="25"/>
  <c r="S1032" i="25"/>
  <c r="S1070" i="25"/>
  <c r="S1069" i="25"/>
  <c r="S994" i="25"/>
  <c r="S1123" i="25"/>
  <c r="S1016" i="25"/>
  <c r="S1018" i="25"/>
  <c r="S1127" i="25"/>
  <c r="S1029" i="25"/>
  <c r="S1009" i="25"/>
  <c r="S1007" i="25"/>
  <c r="S1021" i="25"/>
  <c r="S1023" i="25"/>
  <c r="S1022" i="25"/>
  <c r="S1020" i="25"/>
  <c r="S1024" i="25"/>
  <c r="S1008" i="25"/>
  <c r="S1129" i="25"/>
  <c r="S1128" i="25"/>
  <c r="S1061" i="25"/>
  <c r="S1062" i="25"/>
  <c r="S1060" i="25"/>
  <c r="S1059" i="25"/>
  <c r="S1063" i="25"/>
  <c r="S1058" i="25"/>
  <c r="S1064" i="25"/>
  <c r="S1019" i="25"/>
  <c r="S1017" i="25"/>
  <c r="S1080" i="25"/>
  <c r="S1077" i="25"/>
  <c r="S1076" i="25"/>
  <c r="S996" i="25"/>
  <c r="S962" i="25"/>
  <c r="S993" i="25"/>
  <c r="S1078" i="25"/>
  <c r="S998" i="25"/>
  <c r="S1043" i="25"/>
  <c r="S1042" i="25"/>
  <c r="S992" i="25"/>
  <c r="S991" i="25"/>
  <c r="S987" i="25"/>
  <c r="S990" i="25"/>
  <c r="S989" i="25"/>
  <c r="S988" i="25"/>
  <c r="S986" i="25"/>
  <c r="S985" i="25"/>
  <c r="S984" i="25"/>
  <c r="S983" i="25"/>
  <c r="S982" i="25"/>
  <c r="S981" i="25"/>
  <c r="S980" i="25"/>
  <c r="S979" i="25"/>
  <c r="S977" i="25"/>
  <c r="S978" i="25"/>
  <c r="S976" i="25"/>
  <c r="S975" i="25"/>
  <c r="S1094" i="25"/>
  <c r="S973" i="25"/>
  <c r="S972" i="25"/>
  <c r="S971" i="25"/>
  <c r="S970" i="25"/>
  <c r="S969" i="25"/>
  <c r="S968" i="25"/>
  <c r="S967" i="25"/>
  <c r="S966" i="25"/>
  <c r="S965" i="25"/>
  <c r="S964" i="25"/>
  <c r="S963" i="25"/>
  <c r="S999" i="25"/>
  <c r="S961" i="25"/>
  <c r="S960" i="25"/>
  <c r="S957" i="25"/>
  <c r="S958" i="25"/>
  <c r="S959" i="25"/>
  <c r="S956" i="25"/>
  <c r="S955" i="25"/>
  <c r="S923" i="25"/>
  <c r="S953" i="25"/>
  <c r="S952" i="25"/>
  <c r="S951" i="25"/>
  <c r="S950" i="25"/>
  <c r="S949" i="25"/>
  <c r="S948" i="25"/>
  <c r="S947" i="25"/>
  <c r="S946" i="25"/>
  <c r="S945" i="25"/>
  <c r="S944" i="25"/>
  <c r="S943" i="25"/>
  <c r="S942" i="25"/>
  <c r="S941" i="25"/>
  <c r="S939" i="25"/>
  <c r="S940" i="25"/>
  <c r="S938" i="25"/>
  <c r="S937" i="25"/>
  <c r="S936" i="25"/>
  <c r="S935" i="25"/>
  <c r="S934" i="25"/>
  <c r="S933" i="25"/>
  <c r="S932" i="25"/>
  <c r="S931" i="25"/>
  <c r="S930" i="25"/>
  <c r="S929" i="25"/>
  <c r="S928" i="25"/>
  <c r="S927" i="25"/>
  <c r="S954" i="25"/>
  <c r="S974" i="25"/>
  <c r="S924" i="25"/>
  <c r="S926" i="25"/>
  <c r="S922" i="25"/>
  <c r="S921" i="25"/>
  <c r="S920" i="25"/>
  <c r="S919" i="25"/>
  <c r="S918" i="25"/>
  <c r="S917" i="25"/>
  <c r="S916" i="25"/>
  <c r="S915" i="25"/>
  <c r="S925" i="25"/>
  <c r="S914" i="25"/>
  <c r="S913" i="25"/>
  <c r="S912" i="25"/>
  <c r="S911" i="25"/>
  <c r="S910" i="25"/>
  <c r="S909" i="25"/>
  <c r="S908" i="25"/>
  <c r="S907" i="25"/>
  <c r="S906" i="25"/>
  <c r="S905" i="25"/>
  <c r="S902" i="25"/>
  <c r="S901" i="25"/>
  <c r="S900" i="25"/>
  <c r="S899" i="25"/>
  <c r="S904" i="25"/>
  <c r="S903" i="25"/>
  <c r="S898" i="25"/>
  <c r="S897" i="25"/>
  <c r="S896" i="25"/>
  <c r="S895" i="25"/>
  <c r="S894" i="25"/>
  <c r="S893" i="25"/>
  <c r="S892" i="25"/>
  <c r="S891" i="25"/>
  <c r="S890" i="25"/>
  <c r="S889" i="25"/>
  <c r="S888" i="25"/>
  <c r="S887" i="25"/>
  <c r="S886" i="25"/>
  <c r="S885" i="25"/>
  <c r="S884" i="25"/>
  <c r="S883" i="25"/>
  <c r="S882" i="25"/>
  <c r="S881" i="25"/>
  <c r="S880" i="25"/>
  <c r="S879" i="25"/>
  <c r="S878" i="25"/>
  <c r="S877" i="25"/>
  <c r="S876" i="25"/>
  <c r="S875" i="25"/>
  <c r="S874" i="25"/>
  <c r="S873" i="25"/>
  <c r="S872" i="25"/>
  <c r="S871" i="25"/>
  <c r="S870" i="25"/>
  <c r="S869" i="25"/>
  <c r="S867" i="25"/>
  <c r="S866" i="25"/>
  <c r="S865" i="25"/>
  <c r="S864" i="25"/>
  <c r="S863" i="25"/>
  <c r="S862" i="25"/>
  <c r="S861" i="25"/>
  <c r="S860" i="25"/>
  <c r="S859" i="25"/>
  <c r="S858" i="25"/>
  <c r="S857" i="25"/>
  <c r="S855" i="25"/>
  <c r="S854" i="25"/>
  <c r="S852" i="25"/>
  <c r="S850" i="25"/>
  <c r="S849" i="25"/>
  <c r="S848" i="25"/>
  <c r="S847" i="25"/>
  <c r="S846" i="25"/>
  <c r="S845" i="25"/>
  <c r="S844" i="25"/>
  <c r="S843" i="25"/>
  <c r="S842" i="25"/>
  <c r="S841" i="25"/>
  <c r="S840" i="25"/>
  <c r="S813" i="25"/>
  <c r="S812" i="25"/>
  <c r="S811" i="25"/>
  <c r="S810" i="25"/>
  <c r="S809" i="25"/>
  <c r="S806" i="25"/>
  <c r="S805" i="25"/>
  <c r="S804" i="25"/>
  <c r="S803" i="25"/>
  <c r="S802" i="25"/>
  <c r="S801" i="25"/>
  <c r="S800" i="25"/>
  <c r="S799" i="25"/>
  <c r="S798" i="25"/>
  <c r="S797" i="25"/>
  <c r="S796" i="25"/>
  <c r="S795" i="25"/>
  <c r="S794" i="25"/>
  <c r="S793" i="25"/>
  <c r="S792" i="25"/>
  <c r="S791" i="25"/>
  <c r="S790" i="25"/>
  <c r="S789" i="25"/>
  <c r="S788" i="25"/>
  <c r="S784" i="25"/>
  <c r="S783" i="25"/>
  <c r="S782" i="25"/>
  <c r="S781" i="25"/>
  <c r="S779" i="25"/>
  <c r="S778" i="25"/>
  <c r="S777" i="25"/>
  <c r="S767" i="25"/>
  <c r="S766" i="25"/>
  <c r="S765" i="25"/>
  <c r="S764" i="25"/>
  <c r="S761" i="25"/>
  <c r="S760" i="25"/>
  <c r="S750" i="25"/>
  <c r="G97" i="31"/>
  <c r="G98" i="31"/>
  <c r="G96" i="31"/>
  <c r="G100" i="31"/>
  <c r="G95" i="31"/>
  <c r="G157" i="31"/>
  <c r="G111" i="31"/>
  <c r="G163" i="31"/>
  <c r="G94" i="31"/>
  <c r="G93" i="31"/>
  <c r="G110" i="31"/>
  <c r="G152" i="31"/>
  <c r="G92" i="31"/>
  <c r="G90" i="31"/>
  <c r="G112" i="31"/>
  <c r="G104" i="31"/>
  <c r="G101" i="31"/>
  <c r="G105" i="31"/>
  <c r="G106" i="31"/>
  <c r="G102" i="31"/>
  <c r="G103" i="31"/>
  <c r="G88" i="31"/>
  <c r="G87" i="31"/>
  <c r="G86" i="31"/>
  <c r="G80" i="31"/>
  <c r="G78" i="31"/>
  <c r="G81" i="31"/>
  <c r="G82" i="31"/>
  <c r="G79" i="31"/>
  <c r="G83" i="31"/>
  <c r="G84" i="31"/>
  <c r="G85" i="31"/>
  <c r="G76" i="31"/>
  <c r="G77" i="31"/>
  <c r="G75" i="31"/>
  <c r="G74" i="31"/>
  <c r="G73" i="31"/>
  <c r="G70" i="31"/>
  <c r="G72" i="31"/>
  <c r="G71" i="31"/>
  <c r="G69" i="31"/>
  <c r="G68" i="31"/>
  <c r="G67" i="31"/>
  <c r="G63" i="31"/>
  <c r="G64" i="31"/>
  <c r="G62" i="31"/>
  <c r="G66" i="31"/>
  <c r="G60" i="31"/>
  <c r="G61" i="31"/>
  <c r="G65" i="31"/>
  <c r="G57" i="31"/>
  <c r="G58" i="31"/>
  <c r="G56" i="31"/>
  <c r="G55" i="31"/>
  <c r="G59" i="31"/>
  <c r="G54" i="31"/>
  <c r="G53" i="31"/>
  <c r="G52" i="31"/>
  <c r="G51" i="31"/>
  <c r="G50" i="31"/>
  <c r="G49" i="31"/>
  <c r="G48" i="31"/>
  <c r="G47" i="31"/>
  <c r="G46" i="31"/>
  <c r="G45" i="31"/>
  <c r="G44" i="31"/>
  <c r="G42" i="31"/>
  <c r="G43" i="31"/>
  <c r="G39" i="31"/>
  <c r="G41" i="31"/>
  <c r="G40" i="31"/>
  <c r="G38" i="31"/>
  <c r="G37" i="31"/>
  <c r="G36" i="31"/>
  <c r="G33" i="31"/>
  <c r="G30" i="31"/>
  <c r="G32" i="31"/>
  <c r="G35" i="31"/>
  <c r="G29" i="31"/>
  <c r="G34" i="31"/>
  <c r="G31" i="31"/>
  <c r="G28" i="31"/>
  <c r="G26" i="31"/>
  <c r="G27" i="31"/>
  <c r="G25" i="31"/>
  <c r="G24" i="31"/>
  <c r="G23" i="31"/>
  <c r="G21" i="31"/>
  <c r="G22" i="31"/>
  <c r="G20" i="31"/>
  <c r="G19" i="31"/>
  <c r="G18" i="31"/>
  <c r="G17" i="31"/>
  <c r="G16" i="31"/>
  <c r="G15" i="31"/>
  <c r="G14" i="31"/>
  <c r="G12" i="31"/>
  <c r="G13" i="31"/>
  <c r="G10" i="31"/>
  <c r="G11" i="31"/>
  <c r="G8" i="31"/>
  <c r="G7" i="31"/>
  <c r="G9" i="31"/>
  <c r="G5" i="31"/>
  <c r="G454" i="31"/>
  <c r="G453" i="31"/>
  <c r="G449" i="31"/>
  <c r="G448" i="31"/>
  <c r="G450" i="31"/>
  <c r="G452" i="31"/>
  <c r="G451" i="31"/>
  <c r="G442" i="31"/>
  <c r="G441" i="31"/>
  <c r="G428" i="31"/>
  <c r="G427" i="31"/>
  <c r="G426" i="31"/>
  <c r="G423" i="31"/>
  <c r="G47" i="32"/>
  <c r="G46" i="32"/>
  <c r="G45" i="32"/>
  <c r="G54" i="32"/>
  <c r="G40" i="32"/>
  <c r="E16" i="35"/>
  <c r="E11" i="35"/>
  <c r="E6" i="35"/>
  <c r="C24" i="20"/>
  <c r="C25" i="20"/>
  <c r="C26" i="20"/>
  <c r="C28" i="20"/>
  <c r="C30" i="20"/>
  <c r="D24" i="20"/>
  <c r="D25" i="20"/>
  <c r="G22" i="20"/>
  <c r="G23" i="20"/>
  <c r="F22" i="20"/>
  <c r="F23" i="20"/>
  <c r="H23" i="20"/>
  <c r="I22" i="26"/>
  <c r="F22" i="26"/>
  <c r="I7" i="26"/>
  <c r="F7" i="26"/>
  <c r="I42" i="26"/>
  <c r="F42" i="26"/>
  <c r="I25" i="26"/>
  <c r="F25" i="26"/>
  <c r="F45" i="26"/>
  <c r="F44" i="26"/>
  <c r="F43" i="26"/>
  <c r="F41" i="26"/>
  <c r="F40" i="26"/>
  <c r="F39" i="26"/>
  <c r="F38" i="26"/>
  <c r="F37" i="26"/>
  <c r="F36" i="26"/>
  <c r="F35" i="26"/>
  <c r="F34" i="26"/>
  <c r="J34" i="26" s="1"/>
  <c r="F33" i="26"/>
  <c r="F32" i="26"/>
  <c r="F31" i="26"/>
  <c r="F30" i="26"/>
  <c r="F29" i="26"/>
  <c r="F28" i="26"/>
  <c r="F27" i="26"/>
  <c r="F26" i="26"/>
  <c r="J26" i="26" s="1"/>
  <c r="F24" i="26"/>
  <c r="F23" i="26"/>
  <c r="F21" i="26"/>
  <c r="F20" i="26"/>
  <c r="F19" i="26"/>
  <c r="F18" i="26"/>
  <c r="F17" i="26"/>
  <c r="F15" i="26"/>
  <c r="J15" i="26" s="1"/>
  <c r="F14" i="26"/>
  <c r="F13" i="26"/>
  <c r="F12" i="26"/>
  <c r="F11" i="26"/>
  <c r="F10" i="26"/>
  <c r="F9" i="26"/>
  <c r="F8" i="26"/>
  <c r="F6" i="26"/>
  <c r="J6" i="26" s="1"/>
  <c r="F5" i="26"/>
  <c r="F4" i="26"/>
  <c r="F3" i="26"/>
  <c r="I6" i="26"/>
  <c r="I45" i="26"/>
  <c r="I44" i="26"/>
  <c r="I43" i="26"/>
  <c r="J43" i="26"/>
  <c r="I41" i="26"/>
  <c r="I40" i="26"/>
  <c r="I39" i="26"/>
  <c r="I38" i="26"/>
  <c r="I37" i="26"/>
  <c r="I36" i="26"/>
  <c r="I34" i="26"/>
  <c r="I32" i="26"/>
  <c r="J32" i="26" s="1"/>
  <c r="I29" i="26"/>
  <c r="I35" i="26"/>
  <c r="I33" i="26"/>
  <c r="I30" i="26"/>
  <c r="I28" i="26"/>
  <c r="J28" i="26" s="1"/>
  <c r="I31" i="26"/>
  <c r="I27" i="26"/>
  <c r="I26" i="26"/>
  <c r="I24" i="26"/>
  <c r="I23" i="26"/>
  <c r="I21" i="26"/>
  <c r="I20" i="26"/>
  <c r="J20" i="26" s="1"/>
  <c r="I19" i="26"/>
  <c r="I18" i="26"/>
  <c r="J18" i="26" s="1"/>
  <c r="I17" i="26"/>
  <c r="J17" i="26" s="1"/>
  <c r="I16" i="26"/>
  <c r="I15" i="26"/>
  <c r="I14" i="26"/>
  <c r="I13" i="26"/>
  <c r="I12" i="26"/>
  <c r="I11" i="26"/>
  <c r="I10" i="26"/>
  <c r="J10" i="26" s="1"/>
  <c r="I9" i="26"/>
  <c r="I8" i="26"/>
  <c r="I4" i="26"/>
  <c r="I5" i="26"/>
  <c r="I3" i="26"/>
  <c r="J22" i="26"/>
  <c r="J7" i="26"/>
  <c r="J35" i="26"/>
  <c r="J23" i="26"/>
  <c r="J27" i="26"/>
  <c r="J25" i="26"/>
  <c r="J9" i="26"/>
  <c r="J38" i="26"/>
  <c r="J16" i="26"/>
  <c r="J14" i="26"/>
  <c r="J41" i="26"/>
  <c r="J42" i="26"/>
  <c r="J29" i="26"/>
  <c r="J37" i="26"/>
  <c r="J19" i="26"/>
  <c r="J4" i="26"/>
  <c r="J40" i="26"/>
  <c r="J11" i="26"/>
  <c r="J24" i="26"/>
  <c r="J8" i="26"/>
  <c r="J44" i="26"/>
  <c r="J12" i="26"/>
  <c r="J30" i="26"/>
  <c r="J5" i="26"/>
  <c r="J13" i="26"/>
  <c r="J39" i="26"/>
  <c r="J21" i="26"/>
  <c r="J33" i="26"/>
  <c r="J45" i="26"/>
  <c r="J31" i="26"/>
  <c r="J36" i="26"/>
  <c r="J3" i="26"/>
  <c r="F21" i="22"/>
  <c r="F9" i="22"/>
  <c r="F7" i="22"/>
  <c r="F5" i="22"/>
  <c r="F8" i="22"/>
  <c r="F4" i="22"/>
  <c r="F6" i="22"/>
  <c r="F3" i="22"/>
  <c r="F32" i="22"/>
  <c r="F11" i="22"/>
  <c r="F10" i="22"/>
  <c r="F44" i="22"/>
  <c r="F43" i="22"/>
  <c r="F42" i="22"/>
  <c r="F40" i="22"/>
  <c r="F39" i="22"/>
  <c r="F38" i="22"/>
  <c r="F22" i="22"/>
  <c r="F41" i="22"/>
  <c r="F37" i="22"/>
  <c r="F33" i="22"/>
  <c r="F35" i="22"/>
  <c r="F20" i="22"/>
  <c r="F19" i="22"/>
  <c r="F18" i="22"/>
  <c r="F17" i="22"/>
  <c r="F16" i="22"/>
  <c r="F15" i="22"/>
  <c r="F14" i="22"/>
  <c r="F25" i="22"/>
  <c r="F13" i="22"/>
  <c r="F36" i="22"/>
  <c r="F34" i="22"/>
  <c r="F29" i="22"/>
  <c r="F28" i="22"/>
  <c r="F26" i="22"/>
  <c r="F24" i="22"/>
  <c r="F30" i="22"/>
  <c r="F27" i="22"/>
  <c r="F31" i="22"/>
  <c r="F23" i="22"/>
  <c r="F12" i="22"/>
  <c r="F45" i="22"/>
  <c r="L10" i="46" l="1"/>
  <c r="L53" i="46" s="1"/>
  <c r="G775" i="31"/>
  <c r="G7722" i="32"/>
  <c r="G7723" i="32" s="1"/>
  <c r="I40" i="32"/>
  <c r="I7722" i="32" s="1"/>
  <c r="I54" i="32"/>
  <c r="P54" i="32" s="1"/>
  <c r="I45" i="32"/>
  <c r="P45" i="32" s="1"/>
  <c r="I46" i="32"/>
  <c r="P46" i="32" s="1"/>
  <c r="I47" i="32"/>
  <c r="P47" i="32" s="1"/>
  <c r="O7722" i="32" l="1"/>
  <c r="O7723" i="32"/>
  <c r="P40" i="32"/>
  <c r="P7725" i="32" l="1"/>
  <c r="P7722" i="32"/>
  <c r="P7723" i="32" s="1"/>
  <c r="P7727" i="32" l="1"/>
  <c r="P7729" i="32" s="1"/>
</calcChain>
</file>

<file path=xl/sharedStrings.xml><?xml version="1.0" encoding="utf-8"?>
<sst xmlns="http://schemas.openxmlformats.org/spreadsheetml/2006/main" count="84987" uniqueCount="18567">
  <si>
    <t>Código Prod.</t>
  </si>
  <si>
    <t>Código Producto</t>
  </si>
  <si>
    <t>UNID.</t>
  </si>
  <si>
    <t xml:space="preserve">Nombre del producto </t>
  </si>
  <si>
    <t xml:space="preserve">Nombre de </t>
  </si>
  <si>
    <t xml:space="preserve">Tipo de </t>
  </si>
  <si>
    <t>Subtipo de</t>
  </si>
  <si>
    <t xml:space="preserve">Grupo de dimensiones </t>
  </si>
  <si>
    <t>CÓDIGO ANTIGUO</t>
  </si>
  <si>
    <t>AX VIGENTES</t>
  </si>
  <si>
    <t>Softland (referencial)</t>
  </si>
  <si>
    <t>MED.</t>
  </si>
  <si>
    <t>Inglés (Listado RSA)</t>
  </si>
  <si>
    <t xml:space="preserve"> búsqueda</t>
  </si>
  <si>
    <t xml:space="preserve"> producto</t>
  </si>
  <si>
    <t xml:space="preserve"> de producto</t>
  </si>
  <si>
    <t>First Classification</t>
  </si>
  <si>
    <t>Second Classification</t>
  </si>
  <si>
    <t>009-01-003</t>
  </si>
  <si>
    <t>C/U</t>
  </si>
  <si>
    <t>TURN BUCKLE, MAIN FRAME, 009-01-003</t>
  </si>
  <si>
    <t>009-01-004</t>
  </si>
  <si>
    <t>PASADOR EXPANSION Ø110 X 483, MAIN FRAME, 009-01-004</t>
  </si>
  <si>
    <t>EXPANSION PIN, Ø110 X 483, MAIN FRAME, 009-01-004</t>
  </si>
  <si>
    <t>009-01-005</t>
  </si>
  <si>
    <t>PASADOR EXPANSION Ø110 X 381, MAIN FRAME, 009-01-005</t>
  </si>
  <si>
    <t>EXPANSION PIN, Ø110 X 381, MAIN FRAME, 009-01-005</t>
  </si>
  <si>
    <t>009-01-050</t>
  </si>
  <si>
    <t>009-01-089</t>
  </si>
  <si>
    <t>009-01-115</t>
  </si>
  <si>
    <t>009-01-176</t>
  </si>
  <si>
    <t>MORDAZA 12 7/8´´ 57T x 75 MM ESPESOR (2 PZS.)</t>
  </si>
  <si>
    <t>009-01-180</t>
  </si>
  <si>
    <t>MORDAZA PLANA 12 7/8" (LLAVE U)</t>
  </si>
  <si>
    <t>SLIP SPANNER, 12 7/8", MAIN FRAME, 009-01-180</t>
  </si>
  <si>
    <t>009-02-004</t>
  </si>
  <si>
    <t>TORQUE DRUM, 12 7/8", CHUCK, 009-02-004</t>
  </si>
  <si>
    <t>009-02-061</t>
  </si>
  <si>
    <t>RD 12 7/8" Break Out Ring Spacer</t>
  </si>
  <si>
    <t>009-02-074</t>
  </si>
  <si>
    <t>SEAL CARRIER, CHUCK, 009-02-074</t>
  </si>
  <si>
    <t>009-02-080</t>
  </si>
  <si>
    <t>BREAKOUT RING SPACER, 14 3/4", CHUCK, 009-02-080</t>
  </si>
  <si>
    <t>009-02-081</t>
  </si>
  <si>
    <t>BREAK OUT RING 009</t>
  </si>
  <si>
    <t>BREAKOUT RING, 57T, CHUCK, 009-02-081</t>
  </si>
  <si>
    <t>009-03-061</t>
  </si>
  <si>
    <t>GEAR SHIFT, 1ST RED, 009-03-061</t>
  </si>
  <si>
    <t>009-03-068</t>
  </si>
  <si>
    <t>1st REDUCTION RING GEAR (009-03-068)</t>
  </si>
  <si>
    <t>009-03-081</t>
  </si>
  <si>
    <t>MOTOR PINION, Ø90, 1ST RED, 009-03-081</t>
  </si>
  <si>
    <t>009-03-082</t>
  </si>
  <si>
    <t>SUN GEAR, 1ST RED, 009-03-082</t>
  </si>
  <si>
    <t>009-03-085</t>
  </si>
  <si>
    <t>MOTOR PINION, Ø66.6, 1ST RED, 009-03-085</t>
  </si>
  <si>
    <t>009-03-086</t>
  </si>
  <si>
    <t>BEARING SPACER, 1ST RED, 009-03-086</t>
  </si>
  <si>
    <t>009-03-104</t>
  </si>
  <si>
    <t>ENGRANAJE PLANETARIO, 1RA REDUCCIÓN, 009-03-104</t>
  </si>
  <si>
    <t>PLANET GEAR, 1ST RED, 009-03-104</t>
  </si>
  <si>
    <t>009-03-105</t>
  </si>
  <si>
    <t>PLANETARY HUB, 1ST RED, 009-03-105</t>
  </si>
  <si>
    <t>009-03-106</t>
  </si>
  <si>
    <t>PASADOR PLANETARIO 1a. REDUCCIÓN (009-03-106)</t>
  </si>
  <si>
    <t>Planet Gear Pin - 009-03-106</t>
  </si>
  <si>
    <t>009-03-107</t>
  </si>
  <si>
    <t>PLANETARY HUB INSERT, 1ST RED, 009-03-107</t>
  </si>
  <si>
    <t>009-03-108</t>
  </si>
  <si>
    <t>SHIFTER GEAR, 1ST RED, 009-03-108</t>
  </si>
  <si>
    <t>009-03-126</t>
  </si>
  <si>
    <t>RING GEAR SPACER, 1ST RED, 009-03-126</t>
  </si>
  <si>
    <t>009-03-158</t>
  </si>
  <si>
    <t>MOTOR PINION, Ø100, 1ST RED, 009-03-158</t>
  </si>
  <si>
    <t>009-04-101</t>
  </si>
  <si>
    <t>SUN GEAR, 2ND RED, 009-04-101</t>
  </si>
  <si>
    <t>009-04-102</t>
  </si>
  <si>
    <t>PLANETARIO 2ª REDUCCIÓN 009-04-102</t>
  </si>
  <si>
    <t>PLANET GEAR, 2ND RED, 009-04-102</t>
  </si>
  <si>
    <t>009-04-103</t>
  </si>
  <si>
    <t>PLANETARY HUB, 2ND RED, 009-04-103</t>
  </si>
  <si>
    <t>009-04-104</t>
  </si>
  <si>
    <t>PASADOR PLANETARIO 2a. REDUCCIÓN (009-04-104)</t>
  </si>
  <si>
    <t>Planet Gear Pin - 009-04-104</t>
  </si>
  <si>
    <t>009-04-105</t>
  </si>
  <si>
    <t>SUN GEAR THRUST PLATE, 2ND RED, 009-04-105</t>
  </si>
  <si>
    <t>009-04-106</t>
  </si>
  <si>
    <t>THRUST WASHER, 2ND RED, 009-04-106</t>
  </si>
  <si>
    <t>009-04-114</t>
  </si>
  <si>
    <t>RING GEAR, 2ND RED, 009-04-114</t>
  </si>
  <si>
    <t>009-04-125</t>
  </si>
  <si>
    <t>ADAPTADOR PIÑÓN ENGRANAJE PRINCIPAL, 2DA REDUC, 009-04-125</t>
  </si>
  <si>
    <t>BULL GEAR PINION ADAPTOR, 2ND RED, 009-04-125</t>
  </si>
  <si>
    <t>009-04-136</t>
  </si>
  <si>
    <t>CENTRALISING BUSH, 2ND RED, 009-04-136 (009-04-137 y 009-04-138)</t>
  </si>
  <si>
    <t>CENTRALISING BUSH, 2ND RED, 009-04-136</t>
  </si>
  <si>
    <t>009-05-024</t>
  </si>
  <si>
    <t>ENSAMBLAJE DE WATER SWIVEL, 3RA REDUCCIÓN, 009-05-024</t>
  </si>
  <si>
    <t>WATER SWIVEL ASSEMBLY, 3RD RED, 009-05-024</t>
  </si>
  <si>
    <t>009-05-035</t>
  </si>
  <si>
    <t>CILINDRO Y CARCAZA CONEXIÓN 3a. REDUCCIÓN 009-05-035</t>
  </si>
  <si>
    <t>SHIFTER CYLINDER &amp; CONNECTOR HOUSING, 3RD RED, 009-05-035</t>
  </si>
  <si>
    <t>009-05-071</t>
  </si>
  <si>
    <t>IDLER SHAFT SPLINE ADAPTER</t>
  </si>
  <si>
    <t>BULL IDLER SHAFT SPLINE ADAPTOR, 3RD RED, 009-05-071</t>
  </si>
  <si>
    <t>009-05-079</t>
  </si>
  <si>
    <t>SPINDLE SEAL COVER, 3RD RED, 009-05-079</t>
  </si>
  <si>
    <t>009-05-106</t>
  </si>
  <si>
    <t>BULL IDLER SPINDLE END CAP, 3RD RED, 009-05-106</t>
  </si>
  <si>
    <t>009-05-107</t>
  </si>
  <si>
    <t>INTERNAL END CAP, 3RD RED, 009-05-107</t>
  </si>
  <si>
    <t>009-05-108</t>
  </si>
  <si>
    <t>BUSH, 3RD RED, 009-05-108</t>
  </si>
  <si>
    <t>009-05-123</t>
  </si>
  <si>
    <t>SPINDLE INSERT, 3RD RED, 009-05-123</t>
  </si>
  <si>
    <t>009-05-177</t>
  </si>
  <si>
    <t>BULL GEAR PINION, 3RD RED, 009-05-177</t>
  </si>
  <si>
    <t>009-05-180</t>
  </si>
  <si>
    <t>BULL GEAR IDLER</t>
  </si>
  <si>
    <t>BULL GEAR IDLER, 3RD RED, 009-05-180</t>
  </si>
  <si>
    <t>009-05-181</t>
  </si>
  <si>
    <t>BULL GEAR, 3RD RED, 009-05-181</t>
  </si>
  <si>
    <t>009-05-186</t>
  </si>
  <si>
    <t>009-05-209</t>
  </si>
  <si>
    <t>BULL GEAR PINION DOLLY, 3RD RED, 009-05-209</t>
  </si>
  <si>
    <t>009-05-211</t>
  </si>
  <si>
    <t>BULL IDLER SPINDLE 009-05-211</t>
  </si>
  <si>
    <t>009-05-239</t>
  </si>
  <si>
    <t>RODAMIENTO DE TUERCA DE BLOQUEO, 3RA REDUCCIÓN, 009-05-239</t>
  </si>
  <si>
    <t>LOCK NUT BEARING, 3RD RED, 009-05-239</t>
  </si>
  <si>
    <t>009-05-240</t>
  </si>
  <si>
    <t>TUERCA DE BLOQUEO, 3RA REDUCCIÓN, 009-05-240</t>
  </si>
  <si>
    <t>LOCK NUT, 3RD RED, 009-05-240</t>
  </si>
  <si>
    <t>009-05-247</t>
  </si>
  <si>
    <t>PRELOAD PISTON PLATE, 3RD RED, 009-05-247</t>
  </si>
  <si>
    <t>009-09-001</t>
  </si>
  <si>
    <t>CILINDRO HIDRÁULICO 009</t>
  </si>
  <si>
    <t>009C Cylinder Hydraulic</t>
  </si>
  <si>
    <t>009-09-015</t>
  </si>
  <si>
    <t>KIT DE SELLOS PARA CILINDRO PRINCIPAL 009</t>
  </si>
  <si>
    <t>SEAL KIT, MAIN CYLINDER, 009-09-015</t>
  </si>
  <si>
    <t>009-13-052</t>
  </si>
  <si>
    <t>ANILLO EMPATE EQUIPO RD5/550</t>
  </si>
  <si>
    <t>009 12 7/8´´ COLLERING BUSH (009-13-052)</t>
  </si>
  <si>
    <t>Item</t>
  </si>
  <si>
    <t>Product</t>
  </si>
  <si>
    <t>009-14-017</t>
  </si>
  <si>
    <t>009-14-033</t>
  </si>
  <si>
    <t>GRIPPER CYLINDER, PIPE LOADER, 009-14-033</t>
  </si>
  <si>
    <t>HG PIPE LOADER GRIPPER CYLINDER</t>
  </si>
  <si>
    <t>Gripper Cylinder 009-14-033</t>
  </si>
  <si>
    <t>26ERS32569-CP500</t>
  </si>
  <si>
    <t xml:space="preserve">1ST REDUCTION HOUSING 52R </t>
  </si>
  <si>
    <t xml:space="preserve">Mechanical </t>
  </si>
  <si>
    <t>Tips</t>
  </si>
  <si>
    <t>28715/004</t>
  </si>
  <si>
    <t>FILTER (D720G10A FILTREC)</t>
  </si>
  <si>
    <t>Filtro Elem. Repto. Alt. Fp3202Aa10N (Rd2000)</t>
  </si>
  <si>
    <t>Hydraulic</t>
  </si>
  <si>
    <t>Filters - Hyd</t>
  </si>
  <si>
    <t>28715-002</t>
  </si>
  <si>
    <t>SEAL KIT</t>
  </si>
  <si>
    <t>COLUMN &amp; HEAD FRAME 52-R (MESA DE TRABAJO)</t>
  </si>
  <si>
    <t>Seal</t>
  </si>
  <si>
    <t>33669-001</t>
  </si>
  <si>
    <t>FUSE BOX (BOX FUSE EQ. MATBRO)</t>
  </si>
  <si>
    <t>Electrical</t>
  </si>
  <si>
    <t>Pack - Elec</t>
  </si>
  <si>
    <t>35545/001</t>
  </si>
  <si>
    <t>OUTER AIR FILTER ELEMENT P / N 35545/001 (EQ. MATBRO)</t>
  </si>
  <si>
    <t>35545/002</t>
  </si>
  <si>
    <t>INNER AIR FILTER ELEMENT P / N 35545/002 (EQ. MATBRO)</t>
  </si>
  <si>
    <t>36126/001</t>
  </si>
  <si>
    <t>FILTER (R.6135 PARKER QA-C5409)</t>
  </si>
  <si>
    <t>52R-01-004</t>
  </si>
  <si>
    <t>Artículo</t>
  </si>
  <si>
    <t>Maestro de Producto</t>
  </si>
  <si>
    <t>Revisión</t>
  </si>
  <si>
    <t>52R-01-006</t>
  </si>
  <si>
    <t>Pin</t>
  </si>
  <si>
    <t>52R-01-057</t>
  </si>
  <si>
    <t>52R ROD SPANNER</t>
  </si>
  <si>
    <t>Producto</t>
  </si>
  <si>
    <t>52R-01-180</t>
  </si>
  <si>
    <t>CHUTE P/COLECTOR DE POLVO 52R (CHUTE FINAL MACHINING)</t>
  </si>
  <si>
    <t>52R-01-180 CHUTE FINAL MACHINING</t>
  </si>
  <si>
    <t xml:space="preserve">mechanical </t>
  </si>
  <si>
    <t>52R-03-051</t>
  </si>
  <si>
    <t>52R-03-052</t>
  </si>
  <si>
    <t>52R-03-053</t>
  </si>
  <si>
    <t>52R-03-055</t>
  </si>
  <si>
    <t>52R-03-057</t>
  </si>
  <si>
    <t>52R-03-058</t>
  </si>
  <si>
    <t>52R-03-059</t>
  </si>
  <si>
    <t>52R-03-060</t>
  </si>
  <si>
    <t>52R-03-080</t>
  </si>
  <si>
    <t>MOTOR ADAPTOR, 1ST RED, 52R-03-080</t>
  </si>
  <si>
    <t>52R-03-089</t>
  </si>
  <si>
    <t>SPACER, 1ST RED, 52R-03-089</t>
  </si>
  <si>
    <t>52R-03-090</t>
  </si>
  <si>
    <t>52R-04-054</t>
  </si>
  <si>
    <t>52R-04-056</t>
  </si>
  <si>
    <t>MOTOR ADAPTOR, 2ND RED, 52R-04-056</t>
  </si>
  <si>
    <t>52R-04-057</t>
  </si>
  <si>
    <t>DOLLY, 2ND RED, 52R-04-057</t>
  </si>
  <si>
    <t>52R-05-003</t>
  </si>
  <si>
    <t>52R-05-051</t>
  </si>
  <si>
    <t>52R-05-054</t>
  </si>
  <si>
    <t xml:space="preserve">DRIVE ADAPTOR 61-R </t>
  </si>
  <si>
    <t>52R-05-055</t>
  </si>
  <si>
    <t>52R-05-056</t>
  </si>
  <si>
    <t>PLANET PIN, 3RD RED, 52R-05-056</t>
  </si>
  <si>
    <t>52R-05-058</t>
  </si>
  <si>
    <t>52R-05-059</t>
  </si>
  <si>
    <t>52R-05-061</t>
  </si>
  <si>
    <t>52R-05-062</t>
  </si>
  <si>
    <t>BEARING RETAINER, 3RD RED, 52R-05-062</t>
  </si>
  <si>
    <t>52R-05-063</t>
  </si>
  <si>
    <t>SPACER, 3RD RED, 52R-05-063</t>
  </si>
  <si>
    <t>52R-05-064</t>
  </si>
  <si>
    <t>52R-05-072</t>
  </si>
  <si>
    <t>52R-05-077</t>
  </si>
  <si>
    <t>52R-05-079</t>
  </si>
  <si>
    <t>Housing</t>
  </si>
  <si>
    <t>52R-05-094</t>
  </si>
  <si>
    <t>GEARBOX KEY, 3RD RED,52R-05-094</t>
  </si>
  <si>
    <t>52R-08-052</t>
  </si>
  <si>
    <t xml:space="preserve">MECHANICAL </t>
  </si>
  <si>
    <t>COLUMN</t>
  </si>
  <si>
    <t>52R-08-057</t>
  </si>
  <si>
    <t>SLIP PLATE 52-R (GAG)</t>
  </si>
  <si>
    <t>52R-08-060</t>
  </si>
  <si>
    <t>PORTA-WP52R</t>
  </si>
  <si>
    <t>52R-08-088</t>
  </si>
  <si>
    <t>52R-08-123</t>
  </si>
  <si>
    <t>Consumables - Mech</t>
  </si>
  <si>
    <t>52R-08-125</t>
  </si>
  <si>
    <t>52R-08-126</t>
  </si>
  <si>
    <t>52R-08-128</t>
  </si>
  <si>
    <t>SPANNER</t>
  </si>
  <si>
    <t>HYDRAULIC</t>
  </si>
  <si>
    <t>CYLINDER</t>
  </si>
  <si>
    <t>52R-09-007</t>
  </si>
  <si>
    <t>52R-14-006</t>
  </si>
  <si>
    <t>PIPE LOADER - EXTENDED BASE-52R 14-006</t>
  </si>
  <si>
    <t>52R-14-007</t>
  </si>
  <si>
    <t>52R BLIND HOLE DRILL PIPE LOADER - INNER TUBE</t>
  </si>
  <si>
    <t>52R-14-072</t>
  </si>
  <si>
    <t>52R BLIND HOLE DRILL PIPE LOADER - TILT ARM</t>
  </si>
  <si>
    <t>52R-14-091</t>
  </si>
  <si>
    <t>52R-14-099</t>
  </si>
  <si>
    <t>52R BLIND HOLE DRILL PIPE LOADER - BIG PIN</t>
  </si>
  <si>
    <t>52R-14-100</t>
  </si>
  <si>
    <t>52R BLIND HOLE DRILL PIPE LOADER - PIN - BACK END</t>
  </si>
  <si>
    <t>52R-14-101</t>
  </si>
  <si>
    <t>TILT CYLINDER PIN</t>
  </si>
  <si>
    <t>52R-14-116</t>
  </si>
  <si>
    <t>52R BLIND HOLE DRILL PIPE LOADER - SPACER PIN 1</t>
  </si>
  <si>
    <t>52R-14-117</t>
  </si>
  <si>
    <t>52R BLIND HOLE DRILL PIPE LOADER - SPACER PIN 2</t>
  </si>
  <si>
    <t>61R-01-003</t>
  </si>
  <si>
    <t>61R-01-005</t>
  </si>
  <si>
    <t>61R-01-004</t>
  </si>
  <si>
    <t>PASADOR EXP. TENSOR 82.5 X 210 MM (61R)</t>
  </si>
  <si>
    <t>PIN EXP. TENSOR 82.5 X 210 MM (61R)</t>
  </si>
  <si>
    <t>61R-01-051</t>
  </si>
  <si>
    <t>WORK TABLE INSERT 61-R</t>
  </si>
  <si>
    <t>61R-01-063</t>
  </si>
  <si>
    <t>MAIN FRAME CROWN, MAIN FRAME, 61R-01-063</t>
  </si>
  <si>
    <t>Mechanical</t>
  </si>
  <si>
    <t>61R-02-051</t>
  </si>
  <si>
    <t>61R-02-052</t>
  </si>
  <si>
    <t>61R-02-053</t>
  </si>
  <si>
    <t>FLOAT BOX 61-R 10´´</t>
  </si>
  <si>
    <t>61R-02-054</t>
  </si>
  <si>
    <t>OUTPUT JAW 61R</t>
  </si>
  <si>
    <t>61R-02-055</t>
  </si>
  <si>
    <t>BREAK OUT RING 56T 61-R</t>
  </si>
  <si>
    <t>61R-02-056</t>
  </si>
  <si>
    <t>REACTION CAP 61-R</t>
  </si>
  <si>
    <t>61R-05-001</t>
  </si>
  <si>
    <t>61R-05-051</t>
  </si>
  <si>
    <t>61R-05-052</t>
  </si>
  <si>
    <t>GARLOCK SEAL CARRIER 61-R</t>
  </si>
  <si>
    <t>61R-05-053</t>
  </si>
  <si>
    <t>ROTARY SLEEVE 61-R</t>
  </si>
  <si>
    <t>61R-05-054</t>
  </si>
  <si>
    <t>SPINDLE 61-R (FINAL MACHINING)</t>
  </si>
  <si>
    <t>61R-05-057</t>
  </si>
  <si>
    <t>61R-05-074</t>
  </si>
  <si>
    <t>BUJE COLUMNA 61R-05-074</t>
  </si>
  <si>
    <t>COLUMN BUSH, 3RD RED, 61R-05-074</t>
  </si>
  <si>
    <t>61R-08-053</t>
  </si>
  <si>
    <t>61R-08-056</t>
  </si>
  <si>
    <t>61R-08-057</t>
  </si>
  <si>
    <t>BOTTOM CROWN, COLUMN &amp; HEAD FRAME, 61R-08-057</t>
  </si>
  <si>
    <t>61R-09-001</t>
  </si>
  <si>
    <t>GA, CYLINDERS, 61R-09-001</t>
  </si>
  <si>
    <t>61R-09-062</t>
  </si>
  <si>
    <t>Cylinder</t>
  </si>
  <si>
    <t>71R-01-004</t>
  </si>
  <si>
    <t>71R-01-008</t>
  </si>
  <si>
    <t>71R-01-051</t>
  </si>
  <si>
    <t>71R-01-072</t>
  </si>
  <si>
    <t>71R-01-274</t>
  </si>
  <si>
    <t>FLAT SPANNER, 12 7/8", MAIN FRAME, 71R-01-274</t>
  </si>
  <si>
    <t>71R-02-051</t>
  </si>
  <si>
    <t>71R-02-052</t>
  </si>
  <si>
    <t>71R-02-053</t>
  </si>
  <si>
    <t>71R-02-054</t>
  </si>
  <si>
    <t>FLOAT BOX 71-R 10´´ DI-22</t>
  </si>
  <si>
    <t>71R-02-056</t>
  </si>
  <si>
    <t>WRENCH BODY  71R-02-056</t>
  </si>
  <si>
    <t>71R-02-057</t>
  </si>
  <si>
    <t>71R-02-067</t>
  </si>
  <si>
    <t>FLOAT BOX 8 9/10´´ 3 START (FINAL MACHINING)</t>
  </si>
  <si>
    <t>71R-02-071</t>
  </si>
  <si>
    <t>71R-02-101</t>
  </si>
  <si>
    <t>FLOATBOX INSERT - 11 1/4" - DI-22 - 71R-02-101</t>
  </si>
  <si>
    <t>71R-02-105</t>
  </si>
  <si>
    <t>71R-02-122</t>
  </si>
  <si>
    <t>Chuck</t>
  </si>
  <si>
    <t>71R-03-052</t>
  </si>
  <si>
    <t>71R-03-053</t>
  </si>
  <si>
    <t>71R-03-054</t>
  </si>
  <si>
    <t>71R-03-057</t>
  </si>
  <si>
    <t>71R-03-059</t>
  </si>
  <si>
    <t>71R-03-062</t>
  </si>
  <si>
    <t>71R-03-063</t>
  </si>
  <si>
    <t>71R-03-076</t>
  </si>
  <si>
    <t>71R-03-091</t>
  </si>
  <si>
    <t>71R-03-092</t>
  </si>
  <si>
    <t>PLANETARIO 1ª REDUCCIÓN 52-R H/S</t>
  </si>
  <si>
    <t>Gear</t>
  </si>
  <si>
    <t>71R-03-093</t>
  </si>
  <si>
    <t>TOP COVER SPACER 71-R</t>
  </si>
  <si>
    <t>71R-03-100</t>
  </si>
  <si>
    <t>71R-03-116</t>
  </si>
  <si>
    <t>SHROUD 1ST RED. 71R-03-116</t>
  </si>
  <si>
    <t>71R-03-140</t>
  </si>
  <si>
    <t>DC MOTOR HOUSING, 300KW, 1ST RED. 71R-03-140</t>
  </si>
  <si>
    <t>71R-04-051</t>
  </si>
  <si>
    <t>71R-04-052</t>
  </si>
  <si>
    <t>71R-04-053</t>
  </si>
  <si>
    <t>71R-04-054</t>
  </si>
  <si>
    <t>PLANETARY HUB, 2ND RED, 71R-04-054</t>
  </si>
  <si>
    <t>71R-04-055</t>
  </si>
  <si>
    <t>71R-04-099</t>
  </si>
  <si>
    <t>SUN GEAR THRUST WASHER, 2ND RED, 71R-04-099</t>
  </si>
  <si>
    <t>71R-04-109</t>
  </si>
  <si>
    <t>SHIFTER SHOE 2ND RED. 71R-04-109</t>
  </si>
  <si>
    <t>SHIFTER SHOE, 2ND RED, 71R-04-109</t>
  </si>
  <si>
    <t>71R-04-119</t>
  </si>
  <si>
    <t>GEAR SHIFT ARM, 2ND RED. 71R-04-119</t>
  </si>
  <si>
    <t>71R-05-051</t>
  </si>
  <si>
    <t>71R-05-053</t>
  </si>
  <si>
    <t>71R-05-054</t>
  </si>
  <si>
    <t>71R-05-055</t>
  </si>
  <si>
    <t>3RD REDUCTION SPINDLE</t>
  </si>
  <si>
    <t>bearing</t>
  </si>
  <si>
    <t>71R-05-057</t>
  </si>
  <si>
    <t>71R-05-058</t>
  </si>
  <si>
    <t>GARLOCK SLEEVE 71-R</t>
  </si>
  <si>
    <t>71R-05-060</t>
  </si>
  <si>
    <t>71R-05-061</t>
  </si>
  <si>
    <t>PASADOR PLANETARIO 3ª REDUCCIÓN 71-R</t>
  </si>
  <si>
    <t>71R-06-002</t>
  </si>
  <si>
    <t>SPINDLE PLUG 4a REDUCCIÓN 71R-06-002</t>
  </si>
  <si>
    <t>SPINDLE PLUG, 4TH RED, 71R-06-002</t>
  </si>
  <si>
    <t>71R-06-051</t>
  </si>
  <si>
    <t>71R-06-052</t>
  </si>
  <si>
    <t>71R-06-064</t>
  </si>
  <si>
    <t>71R-06-055</t>
  </si>
  <si>
    <t>SPINDLE 4ª REDUCCIÓN 71-R (FINAL MACHINING)</t>
  </si>
  <si>
    <t>71R-06-058</t>
  </si>
  <si>
    <t>71R-06-059</t>
  </si>
  <si>
    <t>3RD 4TH REDUCTION TO ADAPTOR 71R (LENA)</t>
  </si>
  <si>
    <t>71R-06-060</t>
  </si>
  <si>
    <t>71R-06-061</t>
  </si>
  <si>
    <t>ROTARY SEAL CARRIER, 4TH RED, 71R-06-061</t>
  </si>
  <si>
    <t>71R-06-067</t>
  </si>
  <si>
    <t>GARLOCK SEAL CARRIER, 4TH RED, 71R-06-067</t>
  </si>
  <si>
    <t>71R-06-071</t>
  </si>
  <si>
    <t>71R-06-072</t>
  </si>
  <si>
    <t>BEARING END CARRIER</t>
  </si>
  <si>
    <t xml:space="preserve">BEARING END CARRIER </t>
  </si>
  <si>
    <t>71R-06-075</t>
  </si>
  <si>
    <t>SPINDLE &amp; HUB, 4TH RED, 71R-06-075</t>
  </si>
  <si>
    <t>71R-06-080</t>
  </si>
  <si>
    <t>SUN GEAR THRUST WASHER, 4TH RED, 71R-06-080</t>
  </si>
  <si>
    <t>71R-07-054</t>
  </si>
  <si>
    <t>MOTOR SUPPORT RING, ELECTRIC MOTOR, 71R-07-054</t>
  </si>
  <si>
    <t>71R-07-075</t>
  </si>
  <si>
    <t>MOTOR PINION, ELECTRIC MOTOR, 71R-07-075</t>
  </si>
  <si>
    <t>71R-07-081</t>
  </si>
  <si>
    <t>MOTOR ADAPTOR (Z4-315-22), ELECTRIC MOTOR, 71R-07-081</t>
  </si>
  <si>
    <t>71R-08-007</t>
  </si>
  <si>
    <t>HEAD FRAME</t>
  </si>
  <si>
    <t>71R-09-001</t>
  </si>
  <si>
    <t>CILINDRO HIDRÁULICO 10" 71R-09-001</t>
  </si>
  <si>
    <t>71R-09-065B</t>
  </si>
  <si>
    <t xml:space="preserve">PASADOR EXP. CILINDRO 88.9 X 290 MM. (52RL/61R) </t>
  </si>
  <si>
    <t>Expansion Pin 3.1/2 X 11.1/4 -</t>
  </si>
  <si>
    <t>71R-10-061</t>
  </si>
  <si>
    <t>71R-13-057</t>
  </si>
  <si>
    <t>72R-01-005</t>
  </si>
  <si>
    <t>PASADOR EXPANSION Ø3 1/4" X 15", MAIN FRAME, 72R-01-005</t>
  </si>
  <si>
    <t>EXPANSION PIN, Ø3 1/4" X 15", MAIN FRAME, 72R-01-005</t>
  </si>
  <si>
    <t>73R-03-100</t>
  </si>
  <si>
    <t>MOTOR SPLINE, 1ST RED, 73R-03-100</t>
  </si>
  <si>
    <t>73R-03-101</t>
  </si>
  <si>
    <t>PLANET GEAR, 1ST RED, 73R-03-101</t>
  </si>
  <si>
    <t>73R-03-102</t>
  </si>
  <si>
    <t>RING GEAR, 1ST RED, 73R-03-102</t>
  </si>
  <si>
    <t>73R-03-103</t>
  </si>
  <si>
    <t>SHIFTER GEAR, 1ST RED, 73R-03-103</t>
  </si>
  <si>
    <t>73R-04-110</t>
  </si>
  <si>
    <t>PLANET GEAR, 2ND RED, 73R-04-110</t>
  </si>
  <si>
    <t>73R-04-113</t>
  </si>
  <si>
    <t>RING GEAR, 2ND RED, 73R-04-113</t>
  </si>
  <si>
    <t>73R-04-114</t>
  </si>
  <si>
    <t>SUN GEAR, 2ND RED, 73R-04-114</t>
  </si>
  <si>
    <t>83R-02-050</t>
  </si>
  <si>
    <t>83R-02-052</t>
  </si>
  <si>
    <t>83R-02-053</t>
  </si>
  <si>
    <t xml:space="preserve">WRENCH BODY </t>
  </si>
  <si>
    <t>WRENCH BODY, CHUCK, 83R-02-053</t>
  </si>
  <si>
    <t>83R-02-054</t>
  </si>
  <si>
    <t xml:space="preserve">CLAMP RING </t>
  </si>
  <si>
    <t>CLAMP RING, CHUCK, 83R-02-054</t>
  </si>
  <si>
    <t>83R-02-062</t>
  </si>
  <si>
    <t>FLOATBOX RING, CHUCK, 83R-02-062</t>
  </si>
  <si>
    <t>83R-02-064</t>
  </si>
  <si>
    <t>CLAMP RING WASHER, CHUCK, 83R-02-064</t>
  </si>
  <si>
    <t>83R-02-067</t>
  </si>
  <si>
    <t>FLOAT BOX 14 3/4" 3 STARTER</t>
  </si>
  <si>
    <t>FLOATBOX, 14 3/4" 3-ST, CHUCK, 83R-02-067</t>
  </si>
  <si>
    <t>83R-02-077</t>
  </si>
  <si>
    <t>SPINDLE BOLT ADAPTOR, CHUCK, 83R-02-077</t>
  </si>
  <si>
    <t>83R-02-112</t>
  </si>
  <si>
    <t>CLAMP RING GUIDE PIECE, CHUCK, 83R-02-112</t>
  </si>
  <si>
    <t>85-FC-MC-2</t>
  </si>
  <si>
    <t>HYTEC CYLINDER 52-R (CILINDRO MORDAZA HIDRÁULICA)</t>
  </si>
  <si>
    <t>ABRA-004</t>
  </si>
  <si>
    <t>ABRAZADERA ALTA PRESIÓN -0</t>
  </si>
  <si>
    <t>Fittings</t>
  </si>
  <si>
    <t>ABRA-007</t>
  </si>
  <si>
    <t>ABRAZADERA ALTA PRESIÓN 3´´-3 1/2´´ (Ñ)</t>
  </si>
  <si>
    <t>CLAMP HIGH PRESSURE 3''-3 1/2 '' (G)</t>
  </si>
  <si>
    <t>Hoses</t>
  </si>
  <si>
    <t>ABRA-008</t>
  </si>
  <si>
    <t>CLAMP (PRESS) CABLE MOTOR</t>
  </si>
  <si>
    <t>Button - Elec</t>
  </si>
  <si>
    <t>MSC - Mech</t>
  </si>
  <si>
    <t>ABRA-016</t>
  </si>
  <si>
    <t>ABRAZADERA 2 PERNOS 3/4´´</t>
  </si>
  <si>
    <t>MEETING TABLE + RIGID STEEL COLUMN</t>
  </si>
  <si>
    <t>ABRA-039</t>
  </si>
  <si>
    <t>ABRAZADERA 5/16´´</t>
  </si>
  <si>
    <t>5/16" stainless steel Clamp</t>
  </si>
  <si>
    <t>ABRA-041</t>
  </si>
  <si>
    <t>ABRAZADERA DE 4´´</t>
  </si>
  <si>
    <t>4" Stainless Steel Clamp</t>
  </si>
  <si>
    <t>ABSORVENTE ACEITES OIL HUNTER (SACO 5 KGS)</t>
  </si>
  <si>
    <t>Fm73</t>
  </si>
  <si>
    <t xml:space="preserve">Consumables </t>
  </si>
  <si>
    <t>Office - Consum</t>
  </si>
  <si>
    <t>ACEI-001</t>
  </si>
  <si>
    <t>Aceite soluble 1 litro</t>
  </si>
  <si>
    <t>Soluble oil 1 Liter</t>
  </si>
  <si>
    <t>Consumables</t>
  </si>
  <si>
    <t>oils</t>
  </si>
  <si>
    <t>ACEI-040</t>
  </si>
  <si>
    <t>ACEITE PENETRANTE WD-40</t>
  </si>
  <si>
    <t>Oils</t>
  </si>
  <si>
    <t>ACEI-103</t>
  </si>
  <si>
    <t>15W/40 MOTOR OIL DRUM 208 X LTS.</t>
  </si>
  <si>
    <t>ACEI-108</t>
  </si>
  <si>
    <t>ACEI-120</t>
  </si>
  <si>
    <t>ACEI-200</t>
  </si>
  <si>
    <t>HYDRAULIC OIL AW-32 X 19 TINETA LTS.</t>
  </si>
  <si>
    <t>ACEI-201</t>
  </si>
  <si>
    <t>ACEI-203</t>
  </si>
  <si>
    <t>ACEITE MOTOR 15W/40 X TINETA 19 LTS.</t>
  </si>
  <si>
    <t>ACEI-208</t>
  </si>
  <si>
    <t>ACEITE MOBIL VACTRA Nº2 X BALDE 19 LTS.(TORNO)</t>
  </si>
  <si>
    <t>CONSUMABLES</t>
  </si>
  <si>
    <t>ACEI-236</t>
  </si>
  <si>
    <t>ACEITE MOBILECT-36</t>
  </si>
  <si>
    <t>Electric transformer dielectric oil</t>
  </si>
  <si>
    <t>Consumables - Elec</t>
  </si>
  <si>
    <t>ACER-100</t>
  </si>
  <si>
    <t>RED STEEL. AC-1045 BA QTS C 1.0'' / RF8</t>
  </si>
  <si>
    <t>Steel</t>
  </si>
  <si>
    <t>ACER-12100-SK</t>
  </si>
  <si>
    <t>SILVER STEEL 12MM X 1.00 METRO</t>
  </si>
  <si>
    <t>ACER-12121</t>
  </si>
  <si>
    <t>ACERO TREFILADO 1/2" x 1/2" x 1 METRO LARGO</t>
  </si>
  <si>
    <t>Rod Square 1/2 X 1/2 X 1Mt</t>
  </si>
  <si>
    <t>ACER-1397600</t>
  </si>
  <si>
    <t>ACERO RED. SAE-4340 139,7 X 500 MM</t>
  </si>
  <si>
    <t>ACER-300015015</t>
  </si>
  <si>
    <t>STEEL BAND C-75 3000 X 150 X 1.5 MM</t>
  </si>
  <si>
    <t>ACER-38260</t>
  </si>
  <si>
    <t xml:space="preserve">RED STEEL. SAE-1045 38 MM  </t>
  </si>
  <si>
    <t>RED STEEL. SAE-1045 38 X 360 MM. LONG</t>
  </si>
  <si>
    <t>ACER-38460</t>
  </si>
  <si>
    <t>RED STEEL. SAE-1045 38 X 460 MM. LONG</t>
  </si>
  <si>
    <t>ACER-38560</t>
  </si>
  <si>
    <t>RED STEEL. SAE-1045 38 X 560 MM. LONG</t>
  </si>
  <si>
    <t>ACER-90450</t>
  </si>
  <si>
    <t>RED STEEL. SAE-1045 90 X 450 MM. LONG</t>
  </si>
  <si>
    <t>ACOP-008</t>
  </si>
  <si>
    <t>ACOP-010</t>
  </si>
  <si>
    <t xml:space="preserve">ACOPLE RÁPIDO M16 (5/8´´) HIDRÁULICO </t>
  </si>
  <si>
    <t>Fast Coupling 5/8'' Hydraulic</t>
  </si>
  <si>
    <t>Coupling - Hyd</t>
  </si>
  <si>
    <t>ACOP-034</t>
  </si>
  <si>
    <t>ACOPLE RÁPIDO 3/4´´ HIDRÁULICO</t>
  </si>
  <si>
    <t xml:space="preserve">FAST COUPLING 3/4´´ HYDRAULIC </t>
  </si>
  <si>
    <t>ACOP-202</t>
  </si>
  <si>
    <t>ACOP-4255</t>
  </si>
  <si>
    <t>ACRI-150060010</t>
  </si>
  <si>
    <t>ACRÍLICO TRANSP. 1500 x 600 x 10 MM ESP.</t>
  </si>
  <si>
    <t>Clear acrylic 1500 x 600 x10 mm</t>
  </si>
  <si>
    <t>Safety</t>
  </si>
  <si>
    <t>ACRI-5005005</t>
  </si>
  <si>
    <t>ACRÍLICO TRANSP. 500 x 500 x 5 MM ESP.</t>
  </si>
  <si>
    <t>Clear acrylic 1500 x 500 x5 mm</t>
  </si>
  <si>
    <t>ADAP-044</t>
  </si>
  <si>
    <t>ADAPTADOR 4MP-4MP</t>
  </si>
  <si>
    <t>ADAPTER 4MP-4MP</t>
  </si>
  <si>
    <t>ADAP-0604</t>
  </si>
  <si>
    <t>ADAPTADOR 6MP-4MP</t>
  </si>
  <si>
    <t>ADAPTER 6MP-4MP</t>
  </si>
  <si>
    <t>ADAP-0606</t>
  </si>
  <si>
    <t>ADAPTADOR 6MJ-6FP</t>
  </si>
  <si>
    <t>ADAPTER 6MJ-6FP</t>
  </si>
  <si>
    <t>ADAP-0861</t>
  </si>
  <si>
    <t>ADAPTADOR 8MB-6MJ</t>
  </si>
  <si>
    <t>Adaptor 8MB-6MJ</t>
  </si>
  <si>
    <t>Fitting</t>
  </si>
  <si>
    <t>ADAP-088</t>
  </si>
  <si>
    <t>ADAPTADOR 8MJ-8MP (60S)</t>
  </si>
  <si>
    <t>ADAPTER 8MJ-8MP (60S)</t>
  </si>
  <si>
    <t>ADAP-12122</t>
  </si>
  <si>
    <t>ADAPTADOR 12MP-12MP</t>
  </si>
  <si>
    <t>ADAPTER 12MP-12MP</t>
  </si>
  <si>
    <t>ADAP-1212A</t>
  </si>
  <si>
    <t>ADAPTADOR 12MJ-12FJX</t>
  </si>
  <si>
    <t>ADAPTER 12MJ-12FJX</t>
  </si>
  <si>
    <t>ADAP-1238</t>
  </si>
  <si>
    <t>QUAD ADAPTER. M-1/2'' X H-3/8''</t>
  </si>
  <si>
    <t>Tool</t>
  </si>
  <si>
    <t>ADAP-1612</t>
  </si>
  <si>
    <t>ADAPTADOR 16MJ - 12MJ</t>
  </si>
  <si>
    <t>ADAPTER 16MJ - 12MJ</t>
  </si>
  <si>
    <t>ADAP-1620120</t>
  </si>
  <si>
    <t>ADAPTOR 16MP-20MP LT:120 MM</t>
  </si>
  <si>
    <t>ADAP-16890</t>
  </si>
  <si>
    <t>TEE 16MJ-SOLDAR-8MJ (ADAPTADOR 16MJ-8MJ-90°)</t>
  </si>
  <si>
    <t>ADAP-183-SK</t>
  </si>
  <si>
    <t>ADAPTADOR TEE 8MJ-8MJ-8MP (INACTIVO)</t>
  </si>
  <si>
    <t>ADAPTOR TEE 8MJ-8MJ-8MP (INACTIVO)</t>
  </si>
  <si>
    <t>ADAP-1921</t>
  </si>
  <si>
    <t>ADAPTADOR P/SIERRA COPA BIMETAL A-4</t>
  </si>
  <si>
    <t>ADAPTER P / SIERRA CUP BIMETAL A-4</t>
  </si>
  <si>
    <t>ADAP-32321</t>
  </si>
  <si>
    <t>ADAPTADOR 32MJ-32MJ</t>
  </si>
  <si>
    <t>1.5/16" JIC -1.5/16" JIC NIPPLE</t>
  </si>
  <si>
    <t>Fit37</t>
  </si>
  <si>
    <t>ADAP-612</t>
  </si>
  <si>
    <t>ADAPTADOR 6FP-12MJ</t>
  </si>
  <si>
    <t>ADAPTER 6FP-12MJ</t>
  </si>
  <si>
    <t>ADAP-6890</t>
  </si>
  <si>
    <t>ADAPTADOR 6MP-8MJ 90º</t>
  </si>
  <si>
    <t>ADAPTOR 6MP-8MJ 90º</t>
  </si>
  <si>
    <t>ADAP-68903</t>
  </si>
  <si>
    <t>ADAPTADOR 6FP-8MJ 90</t>
  </si>
  <si>
    <t>ADAPTOR 6FP-8MJ 90</t>
  </si>
  <si>
    <t>ADAP-816</t>
  </si>
  <si>
    <t>ADAPTADOR 8MJ-16MP</t>
  </si>
  <si>
    <t>ADAPTOR 8MJ-16MP</t>
  </si>
  <si>
    <t>ADAP-8163</t>
  </si>
  <si>
    <t>ADAPTADOR 8MP-16MP</t>
  </si>
  <si>
    <t>ADAPTOR 8MP-16MP</t>
  </si>
  <si>
    <t>ADAP-884</t>
  </si>
  <si>
    <t>ADAPTADOR TEE 8MP-8MJ-4FP</t>
  </si>
  <si>
    <t>TEE ADAPTER 8MP-8MJ-4FP</t>
  </si>
  <si>
    <t>ADAP-886</t>
  </si>
  <si>
    <t>ADAPTADOR TEE 8MJ-8FJX-6MJ</t>
  </si>
  <si>
    <t>ADAPTOR TEE 8MJ-8FJX-6MJ</t>
  </si>
  <si>
    <t>ADAP-888</t>
  </si>
  <si>
    <t>ADAPTADOR TEE 8MJ-8MJ-8MP (60S)</t>
  </si>
  <si>
    <t>ADAPTOR TEE 8MJ-8MJ-8MP (60S)</t>
  </si>
  <si>
    <t>ADAP-8890</t>
  </si>
  <si>
    <t>ADAPTADOR 8MJ-8MP 90º</t>
  </si>
  <si>
    <t>8MP 8 MJ-90 ADAPTER</t>
  </si>
  <si>
    <t>ADAPT-014</t>
  </si>
  <si>
    <t xml:space="preserve">ADAPTADOR 16MP-16MJ 90º </t>
  </si>
  <si>
    <t xml:space="preserve">ADAPTOR 16MP-16MJ 90º </t>
  </si>
  <si>
    <t>ADAPT-016</t>
  </si>
  <si>
    <t>ADAPTADOR 8MJ-6MP</t>
  </si>
  <si>
    <t>ADAPTOR 8MJ-6MP</t>
  </si>
  <si>
    <t>ADAPT-043</t>
  </si>
  <si>
    <t>ADAPTADOR 4MJ-4FP</t>
  </si>
  <si>
    <t>ADAPTER 4MJ-4FP</t>
  </si>
  <si>
    <t>ADAPT-066</t>
  </si>
  <si>
    <t>ADAPTADOR 16MJ-16FJX</t>
  </si>
  <si>
    <t>Adaptor 16Mj-16FJX</t>
  </si>
  <si>
    <t>ADAPT-078</t>
  </si>
  <si>
    <t>ADAPTADOR 12MJ-16MP</t>
  </si>
  <si>
    <t>ADAPTOR 12MJ-16MP</t>
  </si>
  <si>
    <t>ADAPT-0806</t>
  </si>
  <si>
    <t>ADAPTADOR 8MP-6FP</t>
  </si>
  <si>
    <t>ADAPTOR 8MP-6FP</t>
  </si>
  <si>
    <t>ADAPT-091</t>
  </si>
  <si>
    <t>8MJ ADAPTER 45-8FJX</t>
  </si>
  <si>
    <t>ADAPT-101</t>
  </si>
  <si>
    <t>8FJX ADAPTER - 6MJ</t>
  </si>
  <si>
    <t>ADAPTOR 8FJX - 6MJ</t>
  </si>
  <si>
    <t>ADAPT-103</t>
  </si>
  <si>
    <t>ADAPTADOR 12FP-12FP-12MP</t>
  </si>
  <si>
    <t>ADAPTOR 12FP-12FP-12MP</t>
  </si>
  <si>
    <t>ADAPT-1234</t>
  </si>
  <si>
    <t>Adaptador impacto Cuadrante M-½” x H-3/4”</t>
  </si>
  <si>
    <t>Impact adapter Sq. M ½” x H ¾”</t>
  </si>
  <si>
    <t>ADAPT-137</t>
  </si>
  <si>
    <t>ADAPTADOR 6MP-6MJ</t>
  </si>
  <si>
    <t>ADAPTER 6MP-6MJ</t>
  </si>
  <si>
    <t>ADAPT-138</t>
  </si>
  <si>
    <t>ADAPTADOR 16MP-16MP</t>
  </si>
  <si>
    <t>ADAPTOR 16MP-16MP</t>
  </si>
  <si>
    <t>ADAPT-155</t>
  </si>
  <si>
    <t>ADAPTADOR 12MP-8MJ</t>
  </si>
  <si>
    <t>ADAPTOR 12MP-8MJ</t>
  </si>
  <si>
    <t>ADAPT-156</t>
  </si>
  <si>
    <t>12MP-16MJ ADAPTER</t>
  </si>
  <si>
    <t>Fitters</t>
  </si>
  <si>
    <t>ADAPT-171</t>
  </si>
  <si>
    <t>ADAPTADOR 6MJ-8MP 90°</t>
  </si>
  <si>
    <t>Adaptor 6MJ-8MP 90°</t>
  </si>
  <si>
    <t>ADAPT-182</t>
  </si>
  <si>
    <t>ADAPT-192</t>
  </si>
  <si>
    <t>ADAPTADOR 8MP-8FJX</t>
  </si>
  <si>
    <t>ADAPTOR 8MP-8FJX</t>
  </si>
  <si>
    <t>ADAPT-341</t>
  </si>
  <si>
    <t>ADAPTADOR IMPACTO CUAD. M-3/4´´ X H-1´´</t>
  </si>
  <si>
    <t>IMPACT ADAPTOR MALE 3/4" X FEMALE 1"</t>
  </si>
  <si>
    <t>ADHE-002</t>
  </si>
  <si>
    <t>STIC BAR FIX ADHESIVE 40 GRS</t>
  </si>
  <si>
    <t>ADHE-E-20HP</t>
  </si>
  <si>
    <t>LOCTITE E-20HP HYSOL EPOXY STRUCTURAL ADHESIVE, 50ML</t>
  </si>
  <si>
    <t>ADIT-001</t>
  </si>
  <si>
    <t>Chemicals</t>
  </si>
  <si>
    <t>ADIT-002</t>
  </si>
  <si>
    <t xml:space="preserve">LIQUID POLYMER 25L </t>
  </si>
  <si>
    <t>ADIT-004</t>
  </si>
  <si>
    <t>Chem023C</t>
  </si>
  <si>
    <t>ADIT-007</t>
  </si>
  <si>
    <t>ADITIVO NEW DRILL (ADITIVO MDF CLEAR MUD L BALDE 20 KGS)</t>
  </si>
  <si>
    <t>ROTAFOAM 25KG</t>
  </si>
  <si>
    <t>Chem019C</t>
  </si>
  <si>
    <t>ADIT-013</t>
  </si>
  <si>
    <t>ADDITIVE LIQUI-SPERSE (DRUM 25 KGS)</t>
  </si>
  <si>
    <t>Fuel</t>
  </si>
  <si>
    <t>AGUA-001</t>
  </si>
  <si>
    <t>AGUA PURIFICADA x BOTELLÓN 20 LTS. (RECARGA)</t>
  </si>
  <si>
    <t>PURIFIED WATER X 20 LTS. (LOAD)</t>
  </si>
  <si>
    <t>ALAR-3066</t>
  </si>
  <si>
    <t>ALARGADOR LARGO 30 CMS. 6MP-6MB</t>
  </si>
  <si>
    <t>Hydraulic distribution block 52R</t>
  </si>
  <si>
    <t>ALARG-003</t>
  </si>
  <si>
    <t>ALARGADOR FUJITEL PROT. SOBREVOLTAGE 6 SALIDAS</t>
  </si>
  <si>
    <t>ALIC-002</t>
  </si>
  <si>
    <t>ALICATE DE CORTE</t>
  </si>
  <si>
    <t>CUTTING PLIERS</t>
  </si>
  <si>
    <t>ALIC-003</t>
  </si>
  <si>
    <t>ALICATE DE PUNTA</t>
  </si>
  <si>
    <t>NEEDLE NOSE PLIERS</t>
  </si>
  <si>
    <t>ALIC-012</t>
  </si>
  <si>
    <t>JUEGO DE ALICATES  (3 PIEZAS)</t>
  </si>
  <si>
    <t>PLIER  (3 PIEZAS)</t>
  </si>
  <si>
    <t>ALLE-11638</t>
  </si>
  <si>
    <t>JUEGO LLAVES ALLEN 1/16´´ - 3/8´´ (10 PZS)</t>
  </si>
  <si>
    <t>KIT ALLEN KEY 1/16´´ - 3/8´´ (10 PCS)</t>
  </si>
  <si>
    <t>ALLE-1510</t>
  </si>
  <si>
    <t>JUEGO LLAVES ALLEN 1.5 - 10 MM (9 PZS)</t>
  </si>
  <si>
    <t>KIT ALLEN KEY 1.5 - 10 MM (9 PCS)</t>
  </si>
  <si>
    <t>ALLE-1522</t>
  </si>
  <si>
    <t>JUEGO LLAVES ALLEN 1.5 - 22 MM (14 PZS)</t>
  </si>
  <si>
    <t>SET OF KEYS ALLEN 1.5 - 22 MM /( 14 PZS)</t>
  </si>
  <si>
    <t>ALLE-2017</t>
  </si>
  <si>
    <t>JUEGO LLAVES ALLEN 2.0 - 17 MM (15 PZS)</t>
  </si>
  <si>
    <t>ALLE-33238</t>
  </si>
  <si>
    <t>JGO. LLAVES ALLEN 3/32´´ - 3/8´´ (8 PZS)</t>
  </si>
  <si>
    <t>ALLEN-16</t>
  </si>
  <si>
    <t>LLAVE ALLEN 16 MM</t>
  </si>
  <si>
    <t>ALLEN KEY 16 MM</t>
  </si>
  <si>
    <t>ALLEN-17</t>
  </si>
  <si>
    <t>LLAVE ALLEN 17 MM</t>
  </si>
  <si>
    <t>ALLEN KEY 17 MM</t>
  </si>
  <si>
    <t>ALLEN-19</t>
  </si>
  <si>
    <t>LLAVE ALLEN 19 MM</t>
  </si>
  <si>
    <t>ALLEN-22</t>
  </si>
  <si>
    <t>LLAVE ALLEN 22 MM</t>
  </si>
  <si>
    <t>ALLEN-27</t>
  </si>
  <si>
    <t>LLAVE ALLEN 27 MM</t>
  </si>
  <si>
    <t>ALLEN-5/8</t>
  </si>
  <si>
    <t>LLAVE ALLEN 5/8´´</t>
  </si>
  <si>
    <t xml:space="preserve">KEY ALLEN 5/8 </t>
  </si>
  <si>
    <t>ALLEN-9/16</t>
  </si>
  <si>
    <t>LLAVE ALLEN 9/16´´</t>
  </si>
  <si>
    <t>KEY ALLEN 9/16</t>
  </si>
  <si>
    <t>ALTE-28525</t>
  </si>
  <si>
    <t xml:space="preserve">ALTERNADOR DOOSAN 28,5V 25A </t>
  </si>
  <si>
    <t>DOOSAN ALTERNATOR28,5V 25A</t>
  </si>
  <si>
    <t>Engines</t>
  </si>
  <si>
    <t>AMAR-1</t>
  </si>
  <si>
    <t>AMARRA CROSBY 1´´</t>
  </si>
  <si>
    <t>GRAP CROSBY 1"</t>
  </si>
  <si>
    <t>AMAR-1/2</t>
  </si>
  <si>
    <t>AMARRA CROSBY 1/2´´</t>
  </si>
  <si>
    <t>Lifting Equipment</t>
  </si>
  <si>
    <t>AMAR-1/4</t>
  </si>
  <si>
    <t>AMAR-11/4</t>
  </si>
  <si>
    <t>AMARRA PRENSA CROSBY 1 1/4´´</t>
  </si>
  <si>
    <t>CLAMP 1 1/4IN CROSBY</t>
  </si>
  <si>
    <t>Electrical Consum</t>
  </si>
  <si>
    <t>AMAR-3/4</t>
  </si>
  <si>
    <t>AMARRA CROSBY 3/4´´</t>
  </si>
  <si>
    <t>PQT</t>
  </si>
  <si>
    <t>AMAR-300X36</t>
  </si>
  <si>
    <t>AMAR-38048</t>
  </si>
  <si>
    <t>AMAR-5/8</t>
  </si>
  <si>
    <t>AMARRA CROSBY 5/8´´</t>
  </si>
  <si>
    <t>AMAR-7/8</t>
  </si>
  <si>
    <t>AMARRA CROSBY 7/8´´</t>
  </si>
  <si>
    <t>GRAP CROSBY 7/8"</t>
  </si>
  <si>
    <t>AMOR-307</t>
  </si>
  <si>
    <t xml:space="preserve">AMOTIGUADOR D/D-21 95 4X4 NISSAN TERRANO </t>
  </si>
  <si>
    <t>52R-13-013</t>
  </si>
  <si>
    <t>BUZÓN MUK COLLECTOR PARA BLIND HOLE</t>
  </si>
  <si>
    <t>MUCK CHUTE, MISCELLANEOUS EQUIPMENT, 52R-13-013</t>
  </si>
  <si>
    <t>AMPE-002</t>
  </si>
  <si>
    <t>ZENITH 110V</t>
  </si>
  <si>
    <t>AMPE-00572</t>
  </si>
  <si>
    <t>AMPEREMETER EC4V 0 - 5A 72 X 72</t>
  </si>
  <si>
    <t xml:space="preserve">AMP METER EC4V 0 - 5A 72 X 72 </t>
  </si>
  <si>
    <t>AMPE-1000548</t>
  </si>
  <si>
    <t>AMPERÍMETRO DIG. 0-1000/5A 48X96 (61730116)</t>
  </si>
  <si>
    <t>AMP METER, 0 - 1000A, 200A OVERSCALE, 1000 / 5A</t>
  </si>
  <si>
    <t>AMPE-300-5A</t>
  </si>
  <si>
    <t>AMPERÍMETRO EC3VS 0-150/300/5A 96X96 (352025)</t>
  </si>
  <si>
    <t>AMPE-600-5A</t>
  </si>
  <si>
    <t xml:space="preserve">AMPERÍMETRO 0-300/600/5A ECVS 96X96 (352120) </t>
  </si>
  <si>
    <t>AMPL-9031</t>
  </si>
  <si>
    <t xml:space="preserve">SM APPLICATION FOR MP DRIVE 90-31-00004P (AMPLIF. P/MENTOR) </t>
  </si>
  <si>
    <t>SM APPLICATION, MP 90, 90-31-00004P</t>
  </si>
  <si>
    <t>AMPO-001</t>
  </si>
  <si>
    <t>AMPOLLETA 12V 1 CONTACTO</t>
  </si>
  <si>
    <t>Single contact 12V ligth</t>
  </si>
  <si>
    <t>AMPO-003</t>
  </si>
  <si>
    <t>AMPOLLETA 12V 3W T10 COLA PEZ TW</t>
  </si>
  <si>
    <t>FiRST aid kit box</t>
  </si>
  <si>
    <t>Transport</t>
  </si>
  <si>
    <t>AMPO-004</t>
  </si>
  <si>
    <t>AMPOLLETA 12V 100W H3</t>
  </si>
  <si>
    <t>Halogen ligth 12V 100W H3</t>
  </si>
  <si>
    <t>AMPO-005</t>
  </si>
  <si>
    <t>AMPOLLETA 24V 100W H3</t>
  </si>
  <si>
    <t>AMPO-065</t>
  </si>
  <si>
    <t>ESL BULB E27 65 W LOW CONSUMPTION</t>
  </si>
  <si>
    <t>AMPO-AE100</t>
  </si>
  <si>
    <t>AMPOLLETA ESPIRAL BAJO CONSUMO 105W FRIA E-40 6400K</t>
  </si>
  <si>
    <t>HIGH EFFICIENCY 100W LAMP MOD. LYSL FULL SPIRAL</t>
  </si>
  <si>
    <t>AMPO-DC50</t>
  </si>
  <si>
    <t>AMPOLLETA DICROICA HALOG. 50W 12V</t>
  </si>
  <si>
    <t>HALOGEN LIGHT POT. 50W 12V</t>
  </si>
  <si>
    <t>AMPO-FL100</t>
  </si>
  <si>
    <t>FILAMENT BULB 100 W</t>
  </si>
  <si>
    <t>AMPO-HG1000</t>
  </si>
  <si>
    <t>AMPOLLETA HALÓGENA 1000 W</t>
  </si>
  <si>
    <t>AMPO-HG150</t>
  </si>
  <si>
    <t>AMPOLLETA HALÓGENA 150 W</t>
  </si>
  <si>
    <t>AMPO-HG1500</t>
  </si>
  <si>
    <t>AMPOLLETA HALÓGENA 1500 W</t>
  </si>
  <si>
    <t>Insulating tape Green 3M x 5 Mts</t>
  </si>
  <si>
    <t>AMPO-HG500</t>
  </si>
  <si>
    <t>AMPOLLETA HALÓGENA G500W 2000HRS 119,6 MM (572005)</t>
  </si>
  <si>
    <t>ANDA-001</t>
  </si>
  <si>
    <t>ANDAMIO METÁLICO 52-R (PLATAFORMA TRABAJO)</t>
  </si>
  <si>
    <t>METALIC SCAFFOLD 52-R</t>
  </si>
  <si>
    <t>ANGU-D40402</t>
  </si>
  <si>
    <t>ÁNGULO DOBLADO 40 X 40 X 2 MM</t>
  </si>
  <si>
    <t>ANIL-001</t>
  </si>
  <si>
    <t>Down_hole_equipment</t>
  </si>
  <si>
    <t>Burn out ring</t>
  </si>
  <si>
    <t>ANIL-085</t>
  </si>
  <si>
    <t>V-RINGS RING V-85 MM</t>
  </si>
  <si>
    <t>Circlip</t>
  </si>
  <si>
    <t>ANIL-090</t>
  </si>
  <si>
    <t>V-RINGS RING V-90 MM</t>
  </si>
  <si>
    <t>ANIL-30010032</t>
  </si>
  <si>
    <t>RING PL. 300 X 100 X 32 MM THICKNESS</t>
  </si>
  <si>
    <t>ANIL-307</t>
  </si>
  <si>
    <t>ANIL-308</t>
  </si>
  <si>
    <t>QC</t>
  </si>
  <si>
    <t>ANIL-309</t>
  </si>
  <si>
    <t>ANIL-310</t>
  </si>
  <si>
    <t>ANIL-311</t>
  </si>
  <si>
    <t>ANIL-312</t>
  </si>
  <si>
    <t>RING PARTY AND SOLD. C / THREAD M12 (DISP. CONCENTRICITY)</t>
  </si>
  <si>
    <t>ANIL-34025550</t>
  </si>
  <si>
    <t>RING 340 X 255 X 50 MM A-572</t>
  </si>
  <si>
    <t>ANIL-36828025</t>
  </si>
  <si>
    <t>ANILLO DE GOMA 368 x 280 x 25 MM (COLECTOR POLVO)</t>
  </si>
  <si>
    <t>Rubber ring 368x280x25mm (dust collector)</t>
  </si>
  <si>
    <t>ANIL-41623075</t>
  </si>
  <si>
    <t>RING HSL 416 X 230 X 75 MM</t>
  </si>
  <si>
    <t>ANIL-5704506</t>
  </si>
  <si>
    <t>RING 570 X 450 X 6 MM C/28 PERF. 27 MM</t>
  </si>
  <si>
    <t>ANIL-63730920</t>
  </si>
  <si>
    <t>PORTAWIPPER 637X 309X20 MM RING</t>
  </si>
  <si>
    <t>ANIL-655510100</t>
  </si>
  <si>
    <t>RING A-36 655 X 510 X 100 MM</t>
  </si>
  <si>
    <t>ANIL-82052050</t>
  </si>
  <si>
    <t>RING A-572 820 X 520 X 50 MM (MOTOR 52R06)</t>
  </si>
  <si>
    <t>ANIL-82064012</t>
  </si>
  <si>
    <t xml:space="preserve">ANILLO EN PL. A-36 820 x 630 x 12 MM </t>
  </si>
  <si>
    <t>WIRE CUTTER racheter RCC 32-325 MM2</t>
  </si>
  <si>
    <t>ANIL-83052050</t>
  </si>
  <si>
    <t>RING A-572 830 X 520 X 50 MM</t>
  </si>
  <si>
    <t>ANTI-E001</t>
  </si>
  <si>
    <t>ANTICORROSIVO GRIS EPÓXICO 1-15-43-60-2</t>
  </si>
  <si>
    <t>Paint</t>
  </si>
  <si>
    <t>ANTI-G001</t>
  </si>
  <si>
    <t>ANTICORROSIVO COLOR ROJO (GALÓN)</t>
  </si>
  <si>
    <t>Pnt03</t>
  </si>
  <si>
    <t>ANTI-G002</t>
  </si>
  <si>
    <t>ANTICORROSIVO COLOR NEGRO (GALÓN)</t>
  </si>
  <si>
    <t>Pnt12</t>
  </si>
  <si>
    <t>APRE-006</t>
  </si>
  <si>
    <t>APRETA TERM. AISL. HD006 PUNZÓN 0.5 A 6 MM2 (684802)</t>
  </si>
  <si>
    <t>PRESS LUG AISL. HD006 PUNZÓN 0.5 A 6 MM2 (684802)</t>
  </si>
  <si>
    <t>APRE-120</t>
  </si>
  <si>
    <t>APRETA TERM. DESN. KH-150 PUNZÓN 16 A 120 MM2 (684812)</t>
  </si>
  <si>
    <t>PRESS LUG  DESN. KH-150 PUNZÓN 16 A 120 MM2 (684812)</t>
  </si>
  <si>
    <t>APRE-150</t>
  </si>
  <si>
    <t>APRETA TERMINAL KDG-150 14 A 150 MM2 (685102)</t>
  </si>
  <si>
    <t>APRE-300</t>
  </si>
  <si>
    <t>APRETA TERMINAL HID. HT-150 16 A 300 MM2 (685105)</t>
  </si>
  <si>
    <t>PRESS LUG HID. HT-150 16 A 300 MM2 (685105)</t>
  </si>
  <si>
    <t xml:space="preserve">ARANDELA MB-18 </t>
  </si>
  <si>
    <t>Motor - Elec</t>
  </si>
  <si>
    <t xml:space="preserve">ARANDELA MB-19 </t>
  </si>
  <si>
    <t xml:space="preserve">ARANDELA MB-28 </t>
  </si>
  <si>
    <t>ARCH-003</t>
  </si>
  <si>
    <t>ARCHIVADOR OFICIO LOMO ANGOSTO</t>
  </si>
  <si>
    <t>FILING OFFICE LOMO ANGOSTO</t>
  </si>
  <si>
    <t>ARCH-004</t>
  </si>
  <si>
    <t>ARCHIVADOR OFICIO LOMO ANCHO</t>
  </si>
  <si>
    <t>ARCO-200300</t>
  </si>
  <si>
    <t>ARCO SIERRA AJUSTABLE 200-300 MM</t>
  </si>
  <si>
    <t>ARIE-150</t>
  </si>
  <si>
    <t>ARIETE P/EQUIPO BH. MD150</t>
  </si>
  <si>
    <t>MD150 RAM</t>
  </si>
  <si>
    <t>PPE</t>
  </si>
  <si>
    <t>ASPA-004</t>
  </si>
  <si>
    <t>ASPA VENTILADOR 28 X 200 MM EXTERIOR</t>
  </si>
  <si>
    <t xml:space="preserve">FAN 28 X 200 MM EXTERNAL </t>
  </si>
  <si>
    <t>ATRI-001</t>
  </si>
  <si>
    <t>WIRE REEL HOLDER STAND</t>
  </si>
  <si>
    <t>ATRI-002</t>
  </si>
  <si>
    <t>MOTOR CARRIER ATRIL</t>
  </si>
  <si>
    <t>AUTO-1058</t>
  </si>
  <si>
    <t xml:space="preserve">AUTOPERFORANTE 10 X 5/8´´ (100 UN.) </t>
  </si>
  <si>
    <t>SELF-DRILLING SCREW - 10X 5/8IN (100UN)</t>
  </si>
  <si>
    <t>Bolt</t>
  </si>
  <si>
    <t>AUTO-202</t>
  </si>
  <si>
    <t xml:space="preserve">AUTO-RESCATADOR </t>
  </si>
  <si>
    <t>JGO</t>
  </si>
  <si>
    <t>Product master</t>
  </si>
  <si>
    <t>BAI-AR00120</t>
  </si>
  <si>
    <t>RODAMIENTO 6305 2Z C3 X JGO 2 UN. (ROLAMENTO ITAP 2)</t>
  </si>
  <si>
    <t>SHAFT BEARING, YEOSHE PUMP, 6305-2ZC3, V15</t>
  </si>
  <si>
    <t>Bearing</t>
  </si>
  <si>
    <t>BAI-AR03821</t>
  </si>
  <si>
    <t>CARGA EMP. ITAP 2 TEADIT FIBRA ACR-GRAF</t>
  </si>
  <si>
    <t>GLAND PACKING ITAP 2 TEADIT FIBRA ACR-GRAF</t>
  </si>
  <si>
    <t>Water (Mechanical)</t>
  </si>
  <si>
    <t>Pump - Water</t>
  </si>
  <si>
    <t>BAI-AR04005</t>
  </si>
  <si>
    <t>JG DE JUNTAS Y ORING ITAP 40260 (NA1040/C4243)</t>
  </si>
  <si>
    <t>KIT GLAND PACKING, ORING ITAP 40260 (NA1040/C4243)</t>
  </si>
  <si>
    <t>BAI-AR06018</t>
  </si>
  <si>
    <t>INDICADOR DE NIVEL DE ACEITE ITAP 2</t>
  </si>
  <si>
    <t>OIL INDICATER ITAP 2</t>
  </si>
  <si>
    <t>BAI-AV00005</t>
  </si>
  <si>
    <t xml:space="preserve">ANILLO DE DESGASTE ITAP 40260 A48 CL30 X JGO 2 UN. </t>
  </si>
  <si>
    <t>WEAR RING ITAP 40260 A48 CL30</t>
  </si>
  <si>
    <t>Pump - Spare</t>
  </si>
  <si>
    <t>BAI-AV00688</t>
  </si>
  <si>
    <t>CJ EJE ITAP 2 SAE-1045</t>
  </si>
  <si>
    <t>BAI-AV04134</t>
  </si>
  <si>
    <t>APERTA GAXETA ITAP 2 A48 CL30</t>
  </si>
  <si>
    <t>GLAND PACKING ITAP 2 A48 CL30</t>
  </si>
  <si>
    <t>BAI-AV05694</t>
  </si>
  <si>
    <t>IMPULSOR ITAP 50-260 A536 654512</t>
  </si>
  <si>
    <t>BAI-BF00735</t>
  </si>
  <si>
    <t>PUMP, CENTRIFUGAL, ITAP 50-260, IMBIL</t>
  </si>
  <si>
    <t>BAND-401</t>
  </si>
  <si>
    <t>BANDEJA EXHIBIDORA CON BASE ACRÍLICA</t>
  </si>
  <si>
    <t>EXHIBITOR TRAY WITH  ACRYLIC BASE</t>
  </si>
  <si>
    <t>BARN-001</t>
  </si>
  <si>
    <t>BARNÍZ ROJO SELLANTE 3M 1036 (SPRAY)</t>
  </si>
  <si>
    <t>BARR-002</t>
  </si>
  <si>
    <t>BARROTE DE FUERZA CUADRANTE 3/4´´</t>
  </si>
  <si>
    <t>RATCHET FORCE 3/4" DRIVER</t>
  </si>
  <si>
    <t>BARR-52R</t>
  </si>
  <si>
    <t>SWEEPER TRANSMISSION 52-R (IRON 20 MM)</t>
  </si>
  <si>
    <t>BARR-80500</t>
  </si>
  <si>
    <t>BARROTE INTERIOR DE HILO 80 X 500 MM (MEC. BARRAS 11 1/4)</t>
  </si>
  <si>
    <t>INDOOR BALUSTER THREAD 80 X 500 MM (MEC. BARRAS 11 1/4)</t>
  </si>
  <si>
    <t>Machining</t>
  </si>
  <si>
    <t>BARRA-111</t>
  </si>
  <si>
    <t>ADAPTADOR TRICONO 6 5/8´´ (BARRA 11 1/4´´ 1 FT)</t>
  </si>
  <si>
    <t>Adaptors - DHE</t>
  </si>
  <si>
    <t>BASE-</t>
  </si>
  <si>
    <t>BASE CONTACTO PLC-BSC-24DC/21 (2966016)</t>
  </si>
  <si>
    <t>ELECTRICAL</t>
  </si>
  <si>
    <t>PACK-ELEC</t>
  </si>
  <si>
    <t>BASE, RELAY, 93.01.0.125, FINDER</t>
  </si>
  <si>
    <t>BASE-001</t>
  </si>
  <si>
    <t xml:space="preserve">BASE MAGNÉTICA P/RELOJ COMPARADOR  </t>
  </si>
  <si>
    <t>MAGNETIC BASE FOR CLOCK GAUGE</t>
  </si>
  <si>
    <t>BASE-0210</t>
  </si>
  <si>
    <t>BASE METAL CUTTER HOLDER 10 CAVITY</t>
  </si>
  <si>
    <t>BASE-031</t>
  </si>
  <si>
    <t>MET BASE. TRANSP. BORER R. MOTOR ND.</t>
  </si>
  <si>
    <r>
      <t>Cards</t>
    </r>
    <r>
      <rPr>
        <sz val="10"/>
        <color rgb="FF1F497D"/>
        <rFont val="Arial"/>
        <family val="2"/>
      </rPr>
      <t> </t>
    </r>
  </si>
  <si>
    <t>BASE-071</t>
  </si>
  <si>
    <t>BASE DE MÁQUINA RAISE BORER 71-RO (71R-01-017)</t>
  </si>
  <si>
    <t>BASE-114</t>
  </si>
  <si>
    <t>BASE PARA PORTA FILTRO 1 1/4´´</t>
  </si>
  <si>
    <t>BASE-2020</t>
  </si>
  <si>
    <t>BASU-125-001</t>
  </si>
  <si>
    <t>BASURERO PLÁST. 125 L. NEGRO C/TP Y RDAS.</t>
  </si>
  <si>
    <t xml:space="preserve">TASK BOX 125L BLACK </t>
  </si>
  <si>
    <t>BATE-001</t>
  </si>
  <si>
    <t>BATERIA 70 AMPS 600CCA (GRÚA DAEWOO)</t>
  </si>
  <si>
    <t>Battery 70 Amps 600Cca (Daewoo)</t>
  </si>
  <si>
    <t>Battery</t>
  </si>
  <si>
    <t>BATE-002</t>
  </si>
  <si>
    <t>BATERIA 90 A 30H (CAMIONETA-MATBRO)</t>
  </si>
  <si>
    <t>BATE-009</t>
  </si>
  <si>
    <t>BATERIA 9 V DURACELL</t>
  </si>
  <si>
    <t>BATE-012</t>
  </si>
  <si>
    <t>BATTERY 70 AMPS 600CCA (DAEWOO)</t>
  </si>
  <si>
    <t>BATE-025</t>
  </si>
  <si>
    <t>BATERIA  75AMP 12 VOL</t>
  </si>
  <si>
    <t>BATTERY  75AMP 12 VOL</t>
  </si>
  <si>
    <t>BEAR-1194910</t>
  </si>
  <si>
    <t>BEAR-16040</t>
  </si>
  <si>
    <t>BEAR-1715</t>
  </si>
  <si>
    <t>Pump - Hyd</t>
  </si>
  <si>
    <t>BEAR-21318</t>
  </si>
  <si>
    <t>RODAMIENTO 21318</t>
  </si>
  <si>
    <t>BEAR-221449-CL</t>
  </si>
  <si>
    <t>BEAR-22211</t>
  </si>
  <si>
    <t>BEAR-22212</t>
  </si>
  <si>
    <t>RODAMIENTO 22212 C3</t>
  </si>
  <si>
    <t>BEAR-22218</t>
  </si>
  <si>
    <t>BEARING</t>
  </si>
  <si>
    <t>BEAR-22219</t>
  </si>
  <si>
    <t>RODAMIENTO 22219</t>
  </si>
  <si>
    <t>BEAR-22308</t>
  </si>
  <si>
    <t>RODAMIENTO 22308 C3 - (1ª RED. LENA)</t>
  </si>
  <si>
    <t>BEAR-22310</t>
  </si>
  <si>
    <t>BEAR-22314</t>
  </si>
  <si>
    <t>BEAR-22319</t>
  </si>
  <si>
    <t>BEAR-224335-CL</t>
  </si>
  <si>
    <t>Bear23060</t>
  </si>
  <si>
    <t>BEAR-23940</t>
  </si>
  <si>
    <t>RODAMIENTO 23940</t>
  </si>
  <si>
    <t>BEARING, SPHERICAL ROLLER, 23940 ME4C3</t>
  </si>
  <si>
    <t>BEAR-23960</t>
  </si>
  <si>
    <t>RODAMIENTO 23960 (CENTRALIZADOR 71-R)</t>
  </si>
  <si>
    <t>Bear23960</t>
  </si>
  <si>
    <t>BEAR-23968</t>
  </si>
  <si>
    <t>Bear29348</t>
  </si>
  <si>
    <t>Bear29360</t>
  </si>
  <si>
    <t>BEAR-29368</t>
  </si>
  <si>
    <t>RODAMIENTO 29368 - PILOTO 71-R</t>
  </si>
  <si>
    <t>BEAR-29392</t>
  </si>
  <si>
    <t>RODAMIENTO 29392</t>
  </si>
  <si>
    <t>THRUST BEARING, SPHERICAL ROLLER, 29392</t>
  </si>
  <si>
    <t>Bear29452</t>
  </si>
  <si>
    <t>Bear29488</t>
  </si>
  <si>
    <t>BEAR-29496</t>
  </si>
  <si>
    <t>RODAMIENTO 29496 (ROD. ESCARIADO 009/RD7/RD5)</t>
  </si>
  <si>
    <t>THRUST BEARING, SPHERICAL ROLLER, 29496</t>
  </si>
  <si>
    <t>BEAR-30322</t>
  </si>
  <si>
    <t>RODAMIENTO 30322 C3</t>
  </si>
  <si>
    <t>BEARING, TAPER ROLLER, SINGLE ROW, 30322, NSK</t>
  </si>
  <si>
    <t>BEAR-32940</t>
  </si>
  <si>
    <t>BEARING, SPHERICAL ROLLER, 32940 TIM</t>
  </si>
  <si>
    <t>BEAR-33821CB</t>
  </si>
  <si>
    <t>BEARING BASIN 33821 (PUMP SUNSTRAND)</t>
  </si>
  <si>
    <t>BEAR-33891CN</t>
  </si>
  <si>
    <t>BEARING CONE 33891 (PUMP SUNSTRAND)</t>
  </si>
  <si>
    <t>BEAR-415610CB</t>
  </si>
  <si>
    <t>TUB BEARING 415610 (MOTOR HID RD2000)</t>
  </si>
  <si>
    <t>BEAR-415647CN</t>
  </si>
  <si>
    <t>CONE BEARING 415647 (MOTOR HID RD2000)</t>
  </si>
  <si>
    <t>BEAR-4464310</t>
  </si>
  <si>
    <t>SHAFT BEARING, V38 YEOSHE PUMP, L44643</t>
  </si>
  <si>
    <t>BEAR-6028</t>
  </si>
  <si>
    <t>RODAMIENTO 6028 C3</t>
  </si>
  <si>
    <t>BEARING 6028 C3</t>
  </si>
  <si>
    <t>BEAR-6028RS</t>
  </si>
  <si>
    <t>BEAR-612CB</t>
  </si>
  <si>
    <t>BEARING BASIN 612 (PUMP SUNSTRAND)</t>
  </si>
  <si>
    <t>BEAR-61936</t>
  </si>
  <si>
    <t>BEAR-619CN</t>
  </si>
  <si>
    <t>BEARING CONE 619 (PUMP SUNSTRAND)</t>
  </si>
  <si>
    <t>BEAR-6206</t>
  </si>
  <si>
    <t>BEAR-6207</t>
  </si>
  <si>
    <t>RODAMIENTO 6207 ZZ C3 (U.HID. 71RS)</t>
  </si>
  <si>
    <t>BEARING, BALL, 6207 ZZC3</t>
  </si>
  <si>
    <t>BEAR-6209</t>
  </si>
  <si>
    <t>BEAR-6211</t>
  </si>
  <si>
    <t>RODAMIENTO 6211 2RS1 C3 (MOTOR U.HID.52R)</t>
  </si>
  <si>
    <t>BEARING - 6211 C3</t>
  </si>
  <si>
    <t>BEAR-6212</t>
  </si>
  <si>
    <t>BEAR-6220</t>
  </si>
  <si>
    <t>BEAR-6305</t>
  </si>
  <si>
    <t>BEARING 6305 2Z C3 (BBA IMBIL / YEOSHE V15)</t>
  </si>
  <si>
    <t>BEAR-6306</t>
  </si>
  <si>
    <t>BEARING, DEEP GROOVE BALL, 6306 ZZC3</t>
  </si>
  <si>
    <t>BEAR-6307</t>
  </si>
  <si>
    <t>BEAR-6308</t>
  </si>
  <si>
    <t>RODAMIENTO 6308 ZZ C3</t>
  </si>
  <si>
    <t>BEARING, BALL, 6308 NR</t>
  </si>
  <si>
    <t>BEAR-6312</t>
  </si>
  <si>
    <t>Bear6315</t>
  </si>
  <si>
    <t>BEAR-6317</t>
  </si>
  <si>
    <t>RODAMIENTO 6317 C3</t>
  </si>
  <si>
    <t>BEARING, 6317 ZZC3</t>
  </si>
  <si>
    <t>BEARING, DEEP GROOVE BALL, 6318 ZZ</t>
  </si>
  <si>
    <t>Bear6318</t>
  </si>
  <si>
    <t>BEAR-6319</t>
  </si>
  <si>
    <t>RODAMIENTO 6319 Z</t>
  </si>
  <si>
    <t>Bearing 6319 Etvp2</t>
  </si>
  <si>
    <t>Bear6319</t>
  </si>
  <si>
    <t>BEAR-6320</t>
  </si>
  <si>
    <t>BEAR-6321</t>
  </si>
  <si>
    <t>BEAR-6322</t>
  </si>
  <si>
    <t>BEARING, DEEP GROOVE BALL, 6322, NSK</t>
  </si>
  <si>
    <t>BEAR-6535CB</t>
  </si>
  <si>
    <t>K-6535 BEARING BASIN (MOTOR HID RD2000)</t>
  </si>
  <si>
    <t>BEAR-6580CN</t>
  </si>
  <si>
    <t>K-6580 BEARING CONE (MOTOR HID RD2000)</t>
  </si>
  <si>
    <t>BEAR-7228</t>
  </si>
  <si>
    <t>BEAR-7232</t>
  </si>
  <si>
    <t>BEAR-7317</t>
  </si>
  <si>
    <t>RODAMIENTO 7317 CHINA (MOTORES 61L01/MD-12)</t>
  </si>
  <si>
    <t>BEAR-7318</t>
  </si>
  <si>
    <t>BEARING, BALL SINGLE ROW ANGULAR CONTACT, 7318 BW</t>
  </si>
  <si>
    <t>BEAR-7319</t>
  </si>
  <si>
    <t>BEAR-7320</t>
  </si>
  <si>
    <t>BEAR-7321</t>
  </si>
  <si>
    <t>BEAR-7322</t>
  </si>
  <si>
    <t>BEAR-801310CB</t>
  </si>
  <si>
    <t>HM-801310 BEARING BASIN (PUMP SUNSTRAND)</t>
  </si>
  <si>
    <t>BEAR-801346CN</t>
  </si>
  <si>
    <t>BEARING CONE HM-801 346 (PUMP SUNSTRAND)</t>
  </si>
  <si>
    <t>BEAR-B1416</t>
  </si>
  <si>
    <t>NEEDLE BEARING B-1416 7/8X11/8X1 (PUMP SUNSTRAND)</t>
  </si>
  <si>
    <t>BEAR-NJ415</t>
  </si>
  <si>
    <t>RODAMIENTO NJ-415</t>
  </si>
  <si>
    <t>BEAR-NU217</t>
  </si>
  <si>
    <t>BEAR-NU218</t>
  </si>
  <si>
    <t>BEAR-NU2217</t>
  </si>
  <si>
    <t>Bolt Socket</t>
  </si>
  <si>
    <t>BEAR-NU2219</t>
  </si>
  <si>
    <t>BEAR-NU2228</t>
  </si>
  <si>
    <t>BEAR-NU316</t>
  </si>
  <si>
    <t>BEAR-NU318</t>
  </si>
  <si>
    <t>BEAR-NU319</t>
  </si>
  <si>
    <t>BEAR-NU322</t>
  </si>
  <si>
    <t>BEAR-QJ318</t>
  </si>
  <si>
    <t>BEAR-RMS18</t>
  </si>
  <si>
    <t>BIDO-020</t>
  </si>
  <si>
    <t>BIDÓN PLÁSTICO GASOLINA CAP. 20 LTS.</t>
  </si>
  <si>
    <t>DRUM PLASTIC GAS CAP. 20 LTS.</t>
  </si>
  <si>
    <t>BIT-04</t>
  </si>
  <si>
    <t>BITS</t>
  </si>
  <si>
    <t>BIT-05</t>
  </si>
  <si>
    <t>BIT-06</t>
  </si>
  <si>
    <t xml:space="preserve">15´´ TRI-CONE BIT </t>
  </si>
  <si>
    <t>BIT-07</t>
  </si>
  <si>
    <t>Valve Block</t>
  </si>
  <si>
    <t>BLOCK-001</t>
  </si>
  <si>
    <t>Uge063</t>
  </si>
  <si>
    <t>BLOCK-002</t>
  </si>
  <si>
    <t>CONTACT BLOCK 1NC P/XB4 ZBE-102 RED (TE52102)</t>
  </si>
  <si>
    <t>Contactor</t>
  </si>
  <si>
    <t>BLOCK-004</t>
  </si>
  <si>
    <t>CONTACT BLOCK 1NC RED</t>
  </si>
  <si>
    <t>BLOCK-C780</t>
  </si>
  <si>
    <t>BLOCK MICROPREP. PERF. LETTER RHEIN M7 X 80 HJS.</t>
  </si>
  <si>
    <t>BLOCK-E780</t>
  </si>
  <si>
    <t>BLOCK ANILL. COLUMBUS SCHOOL M7 X 80 HJS.</t>
  </si>
  <si>
    <t>BLOQ-191939</t>
  </si>
  <si>
    <t>BLOQUE ECON. LISO GRIS 19 X 19 X 39 CMS</t>
  </si>
  <si>
    <t>BLOQ-250</t>
  </si>
  <si>
    <t>BLOQUE DIVISOR TIPO U-2R</t>
  </si>
  <si>
    <t>BOBI-110</t>
  </si>
  <si>
    <t>Coils</t>
  </si>
  <si>
    <t>BOBI-120</t>
  </si>
  <si>
    <t>REPLACEMENT COIL S-N50-COIL 100VAC (226341)</t>
  </si>
  <si>
    <t>BOCI-1112131413</t>
  </si>
  <si>
    <t>BOCI-1114121213</t>
  </si>
  <si>
    <t>BOCINA BRONCE SAE-640 11 1/4´´X12 1/2´´X13´´ (BUJE ANILLO EMPATE)</t>
  </si>
  <si>
    <t xml:space="preserve">COLLARING BUSH BRASS SAE-640 11 1/4´´X12 1/2´´X13´´ </t>
  </si>
  <si>
    <t>BOCI-12</t>
  </si>
  <si>
    <t>BOCINA RETROCESO 12V / 80V</t>
  </si>
  <si>
    <t>T10 3W 12V BULB TAIL FISH</t>
  </si>
  <si>
    <t>BOLI-001</t>
  </si>
  <si>
    <t>PILOT PEN ROL.BALL BLUE G-1 0.5</t>
  </si>
  <si>
    <t>BOLI-002</t>
  </si>
  <si>
    <t>PILOT PEN ROL.BALL BLUE G-1 0.7</t>
  </si>
  <si>
    <t>BOLI-003</t>
  </si>
  <si>
    <t>BOLÍGRAFO PILOT ROL.BALL G-1 0.5 NEGRO</t>
  </si>
  <si>
    <t>BLACK BIC PEN</t>
  </si>
  <si>
    <t>Bicpenblack</t>
  </si>
  <si>
    <t>BOLI-004</t>
  </si>
  <si>
    <t>PILOT PEN ROL.BALL BLACK G-1 0.7</t>
  </si>
  <si>
    <t>BOLI-005</t>
  </si>
  <si>
    <t>BOLÍGRAFO PILOT ROL.BALL G-1 0.5 ROJO</t>
  </si>
  <si>
    <t>RED BIC PENS</t>
  </si>
  <si>
    <t>Bicpenred</t>
  </si>
  <si>
    <t>BOLI-022</t>
  </si>
  <si>
    <t>PILOT PEN ROL.BALL RED G-1 0.7</t>
  </si>
  <si>
    <t>TRASH BAG, BLACK</t>
  </si>
  <si>
    <t>Cleaning</t>
  </si>
  <si>
    <t>BOMB-003</t>
  </si>
  <si>
    <t xml:space="preserve">BOMBA GRINDEX 2´´ MINEX 3PH, 380V, 2760 RPM, 1.2/1.7 KW  </t>
  </si>
  <si>
    <t>BOMB-1000</t>
  </si>
  <si>
    <t>BOMBA AGUA LEO LCM158 1.0HP 220V 1X1</t>
  </si>
  <si>
    <t>WATER PUMP LEO LCM158 1.0HP 220V 1X1</t>
  </si>
  <si>
    <t>BOMB-125A</t>
  </si>
  <si>
    <t>BOMB-125B</t>
  </si>
  <si>
    <t>BOMB-125C</t>
  </si>
  <si>
    <t>BOMB-125D</t>
  </si>
  <si>
    <t>BOMB-125E</t>
  </si>
  <si>
    <t>STAINLESS STEEL IMPELLER</t>
  </si>
  <si>
    <t>IMPELLER PUMP SUMERG. 90KW (1711100580)</t>
  </si>
  <si>
    <t>BOMB-125F</t>
  </si>
  <si>
    <t>BOMB-125G</t>
  </si>
  <si>
    <t>BOMB-125H</t>
  </si>
  <si>
    <t>BOMB-125I</t>
  </si>
  <si>
    <t>O-RING SET 10 PCS</t>
  </si>
  <si>
    <t>BOMB-125J</t>
  </si>
  <si>
    <t>BEARING 2 PCS 73188 - 2 PCS NJ415/NJ415EM (SET 4 PCS)</t>
  </si>
  <si>
    <t>BEARIN 2 PCS 73188 - 2 PCS NJ415/NJ415EM (SET 4 PCS)</t>
  </si>
  <si>
    <t>BOMB-125K</t>
  </si>
  <si>
    <t>MECHANICAL SEAL 2 PCS= 1 SET</t>
  </si>
  <si>
    <t>BOMB-125L</t>
  </si>
  <si>
    <t>WIRING BOARD</t>
  </si>
  <si>
    <t>BOMB-125M</t>
  </si>
  <si>
    <t>LINE BOX</t>
  </si>
  <si>
    <t>BOMB-125N</t>
  </si>
  <si>
    <t xml:space="preserve">METAL MESH </t>
  </si>
  <si>
    <t>BOMB-125O</t>
  </si>
  <si>
    <t>BUSHING 3PCS 327-48 1SET 3PCS</t>
  </si>
  <si>
    <t>BOMB-303</t>
  </si>
  <si>
    <t xml:space="preserve">BOMBA AGUA PERIF. 1´´ </t>
  </si>
  <si>
    <t>Peripheral pump water 1" / 1HP</t>
  </si>
  <si>
    <t>BOMB-307</t>
  </si>
  <si>
    <t>SUBMERSIBLE WATER PUMP 1.2 HP HUMBLODT INOX.</t>
  </si>
  <si>
    <t>BOMB-308</t>
  </si>
  <si>
    <t>SUBMERSIBLE WATER PUMP 2 HP RT</t>
  </si>
  <si>
    <t>BOMB-501</t>
  </si>
  <si>
    <t>BOMB-915</t>
  </si>
  <si>
    <t>ORIGINAL WATER PUMP 3286278 6BT (FORD915)</t>
  </si>
  <si>
    <t>BOMBA-</t>
  </si>
  <si>
    <t>BOMBA PEDROLLO PARA BOMBA PRESURIZACIÓN</t>
  </si>
  <si>
    <t>BOMB-L002</t>
  </si>
  <si>
    <t>BOMBA HIDRÁULICA D32 LTS, J24 JJL</t>
  </si>
  <si>
    <t>HYDRAULIC PUMP D32 LTS, J24 JJL</t>
  </si>
  <si>
    <t>BOMB-L005</t>
  </si>
  <si>
    <t>BOMBA HID. A92-16 LTS (8 CC) J,J,J (1/2-3/4), L GIRO DER.</t>
  </si>
  <si>
    <t>LUBRICATION PUMP A92-16 LTS (8 CC) J,J,J (1/2-3/4), L GIRO DER.</t>
  </si>
  <si>
    <t>BOQU-001</t>
  </si>
  <si>
    <t>BOQUILLA CORTE GAS 6290-1NX</t>
  </si>
  <si>
    <t>1Fnozzle</t>
  </si>
  <si>
    <t>BOQU-0014</t>
  </si>
  <si>
    <t>BOQUILLA CONTACTO HD 1,2 MM (KP14H-45)</t>
  </si>
  <si>
    <t xml:space="preserve">consumables </t>
  </si>
  <si>
    <t>Boilmaking</t>
  </si>
  <si>
    <t>BOQU-002</t>
  </si>
  <si>
    <t>BOQUILLA CORTE GAS 6290-2NX</t>
  </si>
  <si>
    <t>2Fnozzle</t>
  </si>
  <si>
    <t>BOQU-003</t>
  </si>
  <si>
    <t>BOQUILLA CORTE GAS 6290-3NX</t>
  </si>
  <si>
    <t>3Fnozzle</t>
  </si>
  <si>
    <t>BOQU-004</t>
  </si>
  <si>
    <t>BOQUILLA CORTE GAS 6290-4NX</t>
  </si>
  <si>
    <t>BOQU-005</t>
  </si>
  <si>
    <t>BOQUILLA CORTE GAS 6290-5NX</t>
  </si>
  <si>
    <t>BOQU-100</t>
  </si>
  <si>
    <t>BOQUILLA CORTE GAS 6290-0NX</t>
  </si>
  <si>
    <t>NOZZLE CUTTING TORCH GAS 6290-0NX</t>
  </si>
  <si>
    <t>BOQU-200</t>
  </si>
  <si>
    <t>BOQUILLA CORTE GAS 6290-00X</t>
  </si>
  <si>
    <t>BOQUILLA CONTACTOR TW HD 1.6 MM CON HILO (MIGT14H116E)</t>
  </si>
  <si>
    <t>BOQUILLA CALENTAR PROPANO 2290-4H</t>
  </si>
  <si>
    <t>BOQU-225</t>
  </si>
  <si>
    <t>BOQUILLA CALENTAR PROPANO 2290-5H</t>
  </si>
  <si>
    <t>BOQU-3812590</t>
  </si>
  <si>
    <t>BOQUILLA BETE3/8 MD 12.5 90º 316</t>
  </si>
  <si>
    <t>BOQU-E-20HP</t>
  </si>
  <si>
    <t xml:space="preserve">MIXER MOUTHPIECE FOR LOCTITE E20HO </t>
  </si>
  <si>
    <t>BORN-001</t>
  </si>
  <si>
    <t>BORNES DE CONEXION 8 MM</t>
  </si>
  <si>
    <t>ELECTRICAL 8MM TERMINAL</t>
  </si>
  <si>
    <t>Consumables - ELEC</t>
  </si>
  <si>
    <t>BORR-002</t>
  </si>
  <si>
    <t>DRAFT BOARD PLASTIC PELIKAN</t>
  </si>
  <si>
    <t>BORR-003</t>
  </si>
  <si>
    <t>DRAFT DATA ZONE SLATE T / C MOUSE / AST</t>
  </si>
  <si>
    <t>BOTA-109</t>
  </si>
  <si>
    <t>BATA INDUSTRIAL SHORT BOOT</t>
  </si>
  <si>
    <t>BOTA-L800</t>
  </si>
  <si>
    <t>LONG TAPPET NO. 8-8 X 10 X 215 MM</t>
  </si>
  <si>
    <t>BOTE-664120</t>
  </si>
  <si>
    <t>Botella Epson T664120 NG</t>
  </si>
  <si>
    <t>Bottle Epson T664120 NG</t>
  </si>
  <si>
    <t>BOTE-664220</t>
  </si>
  <si>
    <t>Botella Epson T664220 CY</t>
  </si>
  <si>
    <t>Bottle Epson T664220 CY</t>
  </si>
  <si>
    <t>BOTE-664320</t>
  </si>
  <si>
    <t>Botella Epson T664320 MG</t>
  </si>
  <si>
    <t>Bottle Epson T664320 MG</t>
  </si>
  <si>
    <t>BOTE-664420</t>
  </si>
  <si>
    <t>Botella Epson T664420 Y</t>
  </si>
  <si>
    <t>Bottle Epson T664420 Y</t>
  </si>
  <si>
    <t>BOTI-001</t>
  </si>
  <si>
    <t>BOTIQUÍN PRIMEROS AUXILIOS</t>
  </si>
  <si>
    <t>Beacon 12V amber colour</t>
  </si>
  <si>
    <t>BOTI-088</t>
  </si>
  <si>
    <t>BOTIN EDELBROCK ED-110 N° 38 / DEFENDER CLÁSICO DF-900 Nº 38</t>
  </si>
  <si>
    <t>Safety Shoe Size5</t>
  </si>
  <si>
    <t>BOTI-</t>
  </si>
  <si>
    <t xml:space="preserve">BOTIN DE SEGURIDAD METATARSO </t>
  </si>
  <si>
    <t>SHOES, SAFETY</t>
  </si>
  <si>
    <t>BOTI-092</t>
  </si>
  <si>
    <t>BOTIN EDELBROCK ED-110 N° 42 / DEFENDER CLÁSICO DF-900 Nº 42</t>
  </si>
  <si>
    <t>SAFETY SHOE SIZE9</t>
  </si>
  <si>
    <t>Safe039C</t>
  </si>
  <si>
    <t>BOTI-095</t>
  </si>
  <si>
    <t>BOTIN EDELBROCK ED-110 N° 45 / DEFENDER CLÁSICO DF-900 Nº 45</t>
  </si>
  <si>
    <t>BOTIN DEFENDER CLÁSICO DF-900 Nº 45</t>
  </si>
  <si>
    <t>BOTI-100</t>
  </si>
  <si>
    <t>BOTIN DEFENDER ELEGANCE DF-990 Nº 40</t>
  </si>
  <si>
    <t>SAFETY SHOE SIZE7</t>
  </si>
  <si>
    <t>Safe037C</t>
  </si>
  <si>
    <t>BOTI-101</t>
  </si>
  <si>
    <t>BOTIN DEFENDER ELEGANCE DF-990 Nº 41</t>
  </si>
  <si>
    <t>SAFETY SHOE SIZE8</t>
  </si>
  <si>
    <t>Safe038C</t>
  </si>
  <si>
    <t>BOTI-102</t>
  </si>
  <si>
    <t>BOTIN DEFENDER ELEGANCE DF-990 Nº 42</t>
  </si>
  <si>
    <t>BOTI-103</t>
  </si>
  <si>
    <t>BOTIN DEFENDER ELEGANCE DF-990 Nº 43</t>
  </si>
  <si>
    <t>BOTI-114</t>
  </si>
  <si>
    <t>BOTIN DE SEG. NORSEG ALASKA CAFÉ Nº 44</t>
  </si>
  <si>
    <t>SAFETY SHOE SIZE11</t>
  </si>
  <si>
    <t>Safe041C</t>
  </si>
  <si>
    <t>BOTI-1145</t>
  </si>
  <si>
    <t>BOOTY OF SEC. TORONTO NORSEG NO. 45</t>
  </si>
  <si>
    <t>BOTI-163</t>
  </si>
  <si>
    <t>BOTIN DE SEG. BICKZ ACCES Nº 43</t>
  </si>
  <si>
    <t>SAFETY SHOE SIZE10</t>
  </si>
  <si>
    <t>Safe040C</t>
  </si>
  <si>
    <t>BOTI-300</t>
  </si>
  <si>
    <t>BOTIN CUERO NORTHFOX PUKARA CLÁSICO Nº 40</t>
  </si>
  <si>
    <t>BOTI-311</t>
  </si>
  <si>
    <t>BOTIN TEMPEST TITANIC Nº 41</t>
  </si>
  <si>
    <t>BOTI-322</t>
  </si>
  <si>
    <t>BOTIN BATA CUMBRE (4091) Nº 42</t>
  </si>
  <si>
    <t>BRID-212</t>
  </si>
  <si>
    <t xml:space="preserve">BRIDA P/SUJECIÓN MANÓMETRO POSTERIOR´ </t>
  </si>
  <si>
    <t>Housing - Hyd</t>
  </si>
  <si>
    <t>BRIDA-016</t>
  </si>
  <si>
    <t>BRIDA 16FLH-16MJ</t>
  </si>
  <si>
    <t>BRIDA-020</t>
  </si>
  <si>
    <t>BRIDA 20FLH-16MJ</t>
  </si>
  <si>
    <t>BROC-0080</t>
  </si>
  <si>
    <t>BROCA BARRA PERF. INTEGRAL 0.80 MTS.</t>
  </si>
  <si>
    <t>machining</t>
  </si>
  <si>
    <t>BROC-0120</t>
  </si>
  <si>
    <t>BROCA BARRA PERF. INTEGRAL 1.20 MTS.</t>
  </si>
  <si>
    <t>BROC-11325</t>
  </si>
  <si>
    <t>JUEGO DE BROCAS 1-13 MM (25 PZS)</t>
  </si>
  <si>
    <t>BROC-160</t>
  </si>
  <si>
    <t>BROCA DE FIERRO HSS 16.00 MM</t>
  </si>
  <si>
    <t>16MM SLOT DRILL</t>
  </si>
  <si>
    <t>Fm51H</t>
  </si>
  <si>
    <t>BROCA DE FIERRO HSS 17.50 MM</t>
  </si>
  <si>
    <t>BROC-190</t>
  </si>
  <si>
    <t>BROCA DE FIERRO HSS 19.00 MM</t>
  </si>
  <si>
    <t>Cobalt Slot Drill 19Mm</t>
  </si>
  <si>
    <t>BROC-195</t>
  </si>
  <si>
    <t>BROCA DE FIERRO HSS 19.50 MM</t>
  </si>
  <si>
    <t>BROC-210</t>
  </si>
  <si>
    <t>BROCA CONO MORSE 21.00 MM</t>
  </si>
  <si>
    <t>MORSE TAPER DRILL 21 MM</t>
  </si>
  <si>
    <t>BROC-370</t>
  </si>
  <si>
    <t>BROCA CONO MORSE HSS 37.00 MM</t>
  </si>
  <si>
    <t>MORSE TAPER DRILL HSS 37 MM</t>
  </si>
  <si>
    <t>MACHINING</t>
  </si>
  <si>
    <t>BROC-4010</t>
  </si>
  <si>
    <t>BROC-6316</t>
  </si>
  <si>
    <t>BROCA-006</t>
  </si>
  <si>
    <t>JUEGO DE BROCAS (06 PIEZAS)</t>
  </si>
  <si>
    <t>BROCA-10.00</t>
  </si>
  <si>
    <t>BROCA DE FIERRO 10.00 MM</t>
  </si>
  <si>
    <t>Fm51E</t>
  </si>
  <si>
    <t>BROCA-11.00</t>
  </si>
  <si>
    <t>BROCA DE FIERRO 11.00 MM</t>
  </si>
  <si>
    <t>BROCA-12.00</t>
  </si>
  <si>
    <t>BROCA DE FIERRO 12.00 MM</t>
  </si>
  <si>
    <t>Fm51G</t>
  </si>
  <si>
    <t>BROCA-13.00</t>
  </si>
  <si>
    <t>BROCA DE FIERRO 13.00 MM (902414)</t>
  </si>
  <si>
    <t>BROCA-13.50</t>
  </si>
  <si>
    <t>BROCA DE FIERRO 13.50 MM (900179)</t>
  </si>
  <si>
    <t>SLOT DRILL HSS 13.50 MM (900179)</t>
  </si>
  <si>
    <t>BROCA-14.00</t>
  </si>
  <si>
    <t>Fm51Ec</t>
  </si>
  <si>
    <t>BROCA-14.50</t>
  </si>
  <si>
    <t>BROCA-15.50</t>
  </si>
  <si>
    <t>BROCA DE FIERRO 15.50 MM</t>
  </si>
  <si>
    <t>FLAT WASHER  1/4''</t>
  </si>
  <si>
    <t>BROCA-165CM</t>
  </si>
  <si>
    <t>Broca HSS cono morse 2 DIN 345 16.5</t>
  </si>
  <si>
    <t>Morse cone drill 2 DIN 345 16.5</t>
  </si>
  <si>
    <t>BROCA-2.50</t>
  </si>
  <si>
    <t>BROCA DE FIERRO 2.50 MM</t>
  </si>
  <si>
    <t>BROCA-3.00</t>
  </si>
  <si>
    <t>BROCA DE FIERRO 3.00 MM</t>
  </si>
  <si>
    <t>BROCA-3.50</t>
  </si>
  <si>
    <t>BROCA DE FIERRO 3.50 MM</t>
  </si>
  <si>
    <t>BROCA-4.00</t>
  </si>
  <si>
    <t>BROCA DE FIERRO 4.00 MM</t>
  </si>
  <si>
    <t>BROCA-4.00C</t>
  </si>
  <si>
    <t>BROCA CONCRETO 4.00 MM</t>
  </si>
  <si>
    <t>Concrete drill 4 mm</t>
  </si>
  <si>
    <t>BROCA-4.50</t>
  </si>
  <si>
    <t>BROCA DE FIERRO 4.50 MM</t>
  </si>
  <si>
    <t>BROCA-5.00</t>
  </si>
  <si>
    <t>BROCA-5.50</t>
  </si>
  <si>
    <t>BROCA DE FIERRO 5.50 MM</t>
  </si>
  <si>
    <t>BROCA-6.00</t>
  </si>
  <si>
    <t>BROCA DE FIERRO 6.00 MM</t>
  </si>
  <si>
    <t>Fm51F</t>
  </si>
  <si>
    <t>BROCA-6.00C</t>
  </si>
  <si>
    <t>BROCA CONCRETO 6.00 MM</t>
  </si>
  <si>
    <t>SLOT DRILL CONCRET 6.00MM</t>
  </si>
  <si>
    <t>BROCA-6.50</t>
  </si>
  <si>
    <t>BROCA DE FIERRO 6.50 MM</t>
  </si>
  <si>
    <t>BROCA-7.00</t>
  </si>
  <si>
    <t>BROCA DE FIERRO 7.00 MM</t>
  </si>
  <si>
    <t>BROCA-7.50</t>
  </si>
  <si>
    <t>BROCA DE FIERRO 7.50 MM</t>
  </si>
  <si>
    <t>BROCA-8.00</t>
  </si>
  <si>
    <t>BROCA-8.00C</t>
  </si>
  <si>
    <t>BROCA CONCRETO 8.00 MM</t>
  </si>
  <si>
    <t>Concrete drill 8 mm</t>
  </si>
  <si>
    <t>BROCA-8.50</t>
  </si>
  <si>
    <t>BROCA DE FIERRO 8.50 MM</t>
  </si>
  <si>
    <t>BROCA-9.00</t>
  </si>
  <si>
    <t>BROCA DE FIERRO 9.00 MM</t>
  </si>
  <si>
    <t>BROCA-9.50</t>
  </si>
  <si>
    <t>BROCA DE FIERRO 9.50 MM</t>
  </si>
  <si>
    <t>SLOT DRILL HSS 9.50 MM</t>
  </si>
  <si>
    <t>BROC-C1000</t>
  </si>
  <si>
    <t>BROC-C1300</t>
  </si>
  <si>
    <t>BROCA HSS COBALTO 13.00 MM.</t>
  </si>
  <si>
    <t>COBALT SLOT DRILL 13 MM.</t>
  </si>
  <si>
    <t>BROC-C600</t>
  </si>
  <si>
    <t>BROCHA-300</t>
  </si>
  <si>
    <t>BROCHA 5/8 X 3´´</t>
  </si>
  <si>
    <t>BROCHA-212</t>
  </si>
  <si>
    <t>PAINT BRUSH, 2.5"</t>
  </si>
  <si>
    <t>BROCHA-400</t>
  </si>
  <si>
    <t>BROCHA 5/8 X 4"</t>
  </si>
  <si>
    <t>PAINT</t>
  </si>
  <si>
    <t>BROCHA-034</t>
  </si>
  <si>
    <t>BROCHA 3/4´´</t>
  </si>
  <si>
    <t>BRUSH 3/4´´</t>
  </si>
  <si>
    <t>BRON-027</t>
  </si>
  <si>
    <t>BRONZE PISTON 7655-111 (YT27)</t>
  </si>
  <si>
    <t>BRUSH, DC MOTOR, 380 KW</t>
  </si>
  <si>
    <t>BUJE-134</t>
  </si>
  <si>
    <t>BUJE REDUCTOR PVC 1 x 3/4´´ HE/HI</t>
  </si>
  <si>
    <t>PVC reducer bushing 1 x 3/4"</t>
  </si>
  <si>
    <t>BUJE-29232277</t>
  </si>
  <si>
    <t>BUJE D-GLIDE D292/322 X 77 MM</t>
  </si>
  <si>
    <t>Column</t>
  </si>
  <si>
    <t>BUJE-6040</t>
  </si>
  <si>
    <t>BUNA-0020</t>
  </si>
  <si>
    <t>FALK 20R BUNA ELEMENT (BBA. WATER / SUNDSTRAND)</t>
  </si>
  <si>
    <t>BUNA-0150</t>
  </si>
  <si>
    <t>BUNA LOV L-150 (COPLA ARAÑA MOTOR/BBA VICKERS)</t>
  </si>
  <si>
    <t>HRC 150 ELEMENT</t>
  </si>
  <si>
    <t>Mec083</t>
  </si>
  <si>
    <t>BUNA-0230</t>
  </si>
  <si>
    <t xml:space="preserve">BUNA FRC-230 (ELEMENTO P/ACOPLAMIENTO HUB) </t>
  </si>
  <si>
    <t>BUSH-0604</t>
  </si>
  <si>
    <t>BUSHING 6MJ-4FP</t>
  </si>
  <si>
    <t>FITTING</t>
  </si>
  <si>
    <t>BUSH-0608</t>
  </si>
  <si>
    <t>BUSHING 6MP-8FP</t>
  </si>
  <si>
    <t>BUSH-1141</t>
  </si>
  <si>
    <t>BUSHING 1 1/4´´ X 1´´</t>
  </si>
  <si>
    <t>1.1/4"-1" REDUCING BUSHING</t>
  </si>
  <si>
    <t>Fit69</t>
  </si>
  <si>
    <t>BUZO-204</t>
  </si>
  <si>
    <t>BUZO PILOTO IGNIFUGO NARANJA</t>
  </si>
  <si>
    <t>Dril Coverall Orange C/Tape Reflec. T-Xl</t>
  </si>
  <si>
    <t>BUZO-405</t>
  </si>
  <si>
    <t>DIVER MICROMAX BLANCO DESECHABLE T-XXL</t>
  </si>
  <si>
    <t>DIVER TYVEX SIZE XXL</t>
  </si>
  <si>
    <t>BUZON-52R</t>
  </si>
  <si>
    <t>BUZÓN 52-R</t>
  </si>
  <si>
    <t>52R COLLECTOR</t>
  </si>
  <si>
    <t>CABE-48MP</t>
  </si>
  <si>
    <t>CABEZAL 48MP PARA SOLDAR</t>
  </si>
  <si>
    <t xml:space="preserve">WELDING HEAD 48MP </t>
  </si>
  <si>
    <t>CABL-</t>
  </si>
  <si>
    <t>UNITRONIC BUS PA 1X2X1,3MM2 NEGRO (2170235)</t>
  </si>
  <si>
    <t>CT NET CABLE</t>
  </si>
  <si>
    <t>CABL-001</t>
  </si>
  <si>
    <t>CABLE ELÉCT. H07V-K 2.5 MM2 FLEX. ROJO 750V</t>
  </si>
  <si>
    <t>Large connector (30cm) 6MP-6MB</t>
  </si>
  <si>
    <t>Wiring</t>
  </si>
  <si>
    <t>CABL-004</t>
  </si>
  <si>
    <t>CABLE OLFLEX CLASS. 110 300/500V 25G 1.5MM2 (1119325)</t>
  </si>
  <si>
    <t>CABL-005</t>
  </si>
  <si>
    <t>CABLE ELÉCT. FLEX. (SIM) 250 MCM NEGRO LIBRE HALOGENO</t>
  </si>
  <si>
    <t>CABL-016</t>
  </si>
  <si>
    <t>CABLE ELÉCT. PRT 16 AWG NEGRO</t>
  </si>
  <si>
    <t>Cable - Elec</t>
  </si>
  <si>
    <t>CABL-100</t>
  </si>
  <si>
    <t>TERMOCUPLA J, L:150MM, D:6.4MM, CABLE 2 MTS.</t>
  </si>
  <si>
    <t>Thermocouple J, 150mm long, 6,4mm diameter, 2 mts. Wire</t>
  </si>
  <si>
    <t>Sensor</t>
  </si>
  <si>
    <t>CABL-240</t>
  </si>
  <si>
    <t>Cable eléctrico super flex RV-K #240mm2</t>
  </si>
  <si>
    <t>Electric wire super flex RV-K #240mm2</t>
  </si>
  <si>
    <t>Wires</t>
  </si>
  <si>
    <t>CABL-412</t>
  </si>
  <si>
    <t>CABLE SUPER FLEX LIBRE HALOGENO 4 X 12 AWG</t>
  </si>
  <si>
    <t>Electric Cable 4 X 12 Awg</t>
  </si>
  <si>
    <t>CABL-470</t>
  </si>
  <si>
    <t>MTS</t>
  </si>
  <si>
    <t>CABL-6360</t>
  </si>
  <si>
    <t>CABLE &amp; SOFTWARE FOR VM6360</t>
  </si>
  <si>
    <t>Software</t>
  </si>
  <si>
    <t>CABL-795750</t>
  </si>
  <si>
    <t xml:space="preserve">CABLE H07V-K 95.0 MM2 FLEX. NEGRO 750V (290957) </t>
  </si>
  <si>
    <t>CABLE-</t>
  </si>
  <si>
    <t>CABLE ALUMINIO DESN. AZUSA/62,4MM2 SIN AISL. (297048)</t>
  </si>
  <si>
    <t>Cable Ws 1/0 Awg</t>
  </si>
  <si>
    <t>CABLE-011</t>
  </si>
  <si>
    <t>CABLE ELÉCTRICO FLEX RZ1-K 4X95 MM2 TOXFREE ZH</t>
  </si>
  <si>
    <t>95MM X 4 CORE - 95/4 NEOPRENE</t>
  </si>
  <si>
    <t>95mm X 4 descorazone  -  95/4</t>
  </si>
  <si>
    <t>CABLE-013</t>
  </si>
  <si>
    <t>CABLE-020</t>
  </si>
  <si>
    <t>CABLE ELÉCTRICO RVK 3 X 1.5 MM (291461)</t>
  </si>
  <si>
    <t>CABLE-023</t>
  </si>
  <si>
    <t>CABLE H07V2-K 1.5 MM2 S/HALOG. NEGRO 750V (290703)</t>
  </si>
  <si>
    <t>CABLE OLFLEX CLASSIC 110 300/500V 12G 1,5MM2 (1119312)</t>
  </si>
  <si>
    <t>OLFLEX CABLE CLASS. 110 300/500V 12G 1,5MM2 (1119312)</t>
  </si>
  <si>
    <t>CABLE-045</t>
  </si>
  <si>
    <t>CABLE ELÉCTRICO RV-K 3 X 16 MM2</t>
  </si>
  <si>
    <t>ELECTRIC WIRE. H07V-K 2.5 MM2 FLEX. RED 750V</t>
  </si>
  <si>
    <t>CABLE-060</t>
  </si>
  <si>
    <t xml:space="preserve">CABLE ELÉCTRICO H05VV-F 3 X 1.5 MM2 </t>
  </si>
  <si>
    <t xml:space="preserve">ELECTRIC WIRE  H05VV-F 3 X 1.5 MM2 </t>
  </si>
  <si>
    <t>CABLE-065</t>
  </si>
  <si>
    <t>RED CAT5E UTP CABLE OEM PCF</t>
  </si>
  <si>
    <t>CABLE OLFLEX CLASSIC 110 300/500V 18G 1,5MM2 (1119318)</t>
  </si>
  <si>
    <t>CABLE ELÉCTRICO FLEX. VIFLEX (SIN) 6 AWG NEGR. (COD. 294405)</t>
  </si>
  <si>
    <t>CABLE-416</t>
  </si>
  <si>
    <t xml:space="preserve">CABLE ELÉCTRICO 4 X 16 </t>
  </si>
  <si>
    <t>Electric Cable 4 X 16 Awg</t>
  </si>
  <si>
    <t>CABLE-AF1/2</t>
  </si>
  <si>
    <t>CABLE ACERO A/F 1/2´´</t>
  </si>
  <si>
    <t>COTTER R-3423 3 / 16'' (scaffold)</t>
  </si>
  <si>
    <t>CABLE-AF3/4</t>
  </si>
  <si>
    <t>CABLE-AF5/8</t>
  </si>
  <si>
    <t>CABLE ACERO A/F 5/8´´</t>
  </si>
  <si>
    <t>WIRE CABLE A/F 5/8"</t>
  </si>
  <si>
    <t>CAIMAN CURVO 10´´</t>
  </si>
  <si>
    <t>CAJA-001-19</t>
  </si>
  <si>
    <t>PLASTIC BOX 19'' P / TOOLS</t>
  </si>
  <si>
    <t>CAJA-001-23.6</t>
  </si>
  <si>
    <t>CAJA PLÁSTICA 23.6´´ P/HERRAMIENTAS</t>
  </si>
  <si>
    <t>Tool case 23,6"</t>
  </si>
  <si>
    <t>CAJA-009</t>
  </si>
  <si>
    <t>CAJA ARCHIVO AMERIC. MEMPHIS L40.5X30X26</t>
  </si>
  <si>
    <t>CAJA-013</t>
  </si>
  <si>
    <t>BOX CHUQUI KO 5/8 - 3/4</t>
  </si>
  <si>
    <t>CAJA-014</t>
  </si>
  <si>
    <t>BOX MET. ELECTRO-52R UNIT HIDRÁLICA</t>
  </si>
  <si>
    <t>Pack - Hyd</t>
  </si>
  <si>
    <t>CAJA-030</t>
  </si>
  <si>
    <t>CAJA-191331</t>
  </si>
  <si>
    <t>CAJA APILABLE C/ACCESORIOS 19X13X31 CMS AZUL</t>
  </si>
  <si>
    <t>Rectangle Step Box Pvc</t>
  </si>
  <si>
    <t>CAJA-280</t>
  </si>
  <si>
    <t xml:space="preserve">CAJA PLÁSTICA MY BOX 28 LTS. </t>
  </si>
  <si>
    <t>CAJA-644</t>
  </si>
  <si>
    <t>PACKING BOX 60 X 40 X 40 CMS. HIGH</t>
  </si>
  <si>
    <t>JUEGO DADOS CUAD. 1/4´´ - CUAD. 3/8´´</t>
  </si>
  <si>
    <t>CAJA-EB021</t>
  </si>
  <si>
    <t>EURO-BOX BOX # 21 REVIST. 26.5X14.2X27.2</t>
  </si>
  <si>
    <t>CALC-005</t>
  </si>
  <si>
    <t>CALCULADORA BÁSICA ESC. CITIZEN  SDC-812B 12 DIG</t>
  </si>
  <si>
    <t>CALCULATORS</t>
  </si>
  <si>
    <t>Calculadora</t>
  </si>
  <si>
    <t>CALE-400</t>
  </si>
  <si>
    <t>CALEFACTOR VENTILADOR 400W 230VAC 227x85x104MM TERMINAL (5107400PF)</t>
  </si>
  <si>
    <t>PALA PTA. EGG M / WOOD</t>
  </si>
  <si>
    <t>CAMA-140024</t>
  </si>
  <si>
    <t>CÁMARA 14.00 x 24 (CAT TH-514)</t>
  </si>
  <si>
    <t>LAMP GP 246C CAT 2684071 (CAT 246C)</t>
  </si>
  <si>
    <t>CAMP-1640</t>
  </si>
  <si>
    <t>HOOD ALUMINUM BASE 16'' C / THREAD E40</t>
  </si>
  <si>
    <t>Plug</t>
  </si>
  <si>
    <t>CANA-004</t>
  </si>
  <si>
    <t>CANA-005</t>
  </si>
  <si>
    <t>CÁNCAMO GIRATORIO M20</t>
  </si>
  <si>
    <t>CANC-034</t>
  </si>
  <si>
    <t>CÁNCAMO MULTIDIRECCIONAL HR125 3/4" - 10x1.03 (271-110-160-000)</t>
  </si>
  <si>
    <t>EYEBOLT, M20</t>
  </si>
  <si>
    <t>CANC-0588</t>
  </si>
  <si>
    <t>CÁNCAMO REGULAR C/TUERCA 5/8´´ X 8´´ (271-180-160-000)</t>
  </si>
  <si>
    <t>REGULAR CAMCAMO C/NUT 5/8 X 8 (271-180-160-000)</t>
  </si>
  <si>
    <t>CÁNCAMO GIRATORIO M8 x 20 MM</t>
  </si>
  <si>
    <t>CANC-1020</t>
  </si>
  <si>
    <t>CÁNCAMO GIRATORIO M10 x 20 MM</t>
  </si>
  <si>
    <t>Lifting forged cancamo M10</t>
  </si>
  <si>
    <t>CANC-1220</t>
  </si>
  <si>
    <t>CÁNCAMO GIRATORIO M12 x 20 MM</t>
  </si>
  <si>
    <t>Lifting Cancamo Rorjado M12 x 50mm</t>
  </si>
  <si>
    <t>CAND-060</t>
  </si>
  <si>
    <t>CANDADO CAV060 60 MM</t>
  </si>
  <si>
    <t>padlock 60mm</t>
  </si>
  <si>
    <t>CAND-125</t>
  </si>
  <si>
    <t>CANDADO 125 - 25 MM</t>
  </si>
  <si>
    <t>Padlock 125-25mm</t>
  </si>
  <si>
    <t>CAND-140</t>
  </si>
  <si>
    <t>CANDADO 140 - 40 MM</t>
  </si>
  <si>
    <t>padlock 140-40mm</t>
  </si>
  <si>
    <t>CAND-265</t>
  </si>
  <si>
    <t>LOCK 265-50 MM (X-50)</t>
  </si>
  <si>
    <t>Lock 265-50 Mm (X-50)</t>
  </si>
  <si>
    <t>CAND-340</t>
  </si>
  <si>
    <t>CANDADO 340 - 40 MM</t>
  </si>
  <si>
    <t>CAND-B002</t>
  </si>
  <si>
    <t>CAÑE-012C</t>
  </si>
  <si>
    <t>CAÑERÍA CU 1/2´´ X 1 MT.</t>
  </si>
  <si>
    <t>PIPING CU 1/2 X 1 MT.</t>
  </si>
  <si>
    <t>Couplings</t>
  </si>
  <si>
    <t>CAÑE-2212</t>
  </si>
  <si>
    <t>PIPE CONN. DOUBLE C / 2 KEY STEP 2'' 2'' -1 AMERICAN U.</t>
  </si>
  <si>
    <t>CAÑE-2232</t>
  </si>
  <si>
    <t>PIPE CONN. DOUBLE C / 2 KEY STEP 2'' 2'' -3 AMERICAN U.</t>
  </si>
  <si>
    <t>CARC-3E</t>
  </si>
  <si>
    <t>CARC-3V</t>
  </si>
  <si>
    <t>CARCA-102E</t>
  </si>
  <si>
    <t>EMBEDDED WITH COVER HOUSING 10P T2 WALTHER</t>
  </si>
  <si>
    <t>CARCA-102V</t>
  </si>
  <si>
    <t>HOUSING VOL. ENT. LAT. WALTHER 1XM32 10P T2</t>
  </si>
  <si>
    <t>CARCA-10E</t>
  </si>
  <si>
    <t>CARCA-10V</t>
  </si>
  <si>
    <t>CARCA-16E</t>
  </si>
  <si>
    <t>CARCAZA EMBUTIDA C/TAPA EPIC 16P H-B (10073900)</t>
  </si>
  <si>
    <t>EMBEDDED C HOUSING / COVER EPIC 16P H-B (10073900)</t>
  </si>
  <si>
    <t>CARCA-16V</t>
  </si>
  <si>
    <t>CARCA-242E</t>
  </si>
  <si>
    <t>EMBEDDED C HOUSING / COVER 24P T2 WALTHER</t>
  </si>
  <si>
    <t>CARCA-242V</t>
  </si>
  <si>
    <t>CARCAZA VOLANTE ENT. LATERAL WALTHER 1XM32 24P T2</t>
  </si>
  <si>
    <t>HOUSING VOL. ENT. LAT. WALTHER 1XM32 24P T2</t>
  </si>
  <si>
    <t>CARCA-24E</t>
  </si>
  <si>
    <t>CARCAZA EMBUTIDA C/TAPA EPIC 24P H-B (10103900)</t>
  </si>
  <si>
    <t>CARCA-24V</t>
  </si>
  <si>
    <t>Cards</t>
  </si>
  <si>
    <t>CARG-</t>
  </si>
  <si>
    <t>CARGADOR LÁMPARAS NORTHERN LIGHT (10 POS)</t>
  </si>
  <si>
    <t>Mining Lamp Multy Charger</t>
  </si>
  <si>
    <t>CARG-301</t>
  </si>
  <si>
    <t xml:space="preserve">10 POSITION CHARGER FOR KL5LM (CARGADOR) </t>
  </si>
  <si>
    <t>CARP-001</t>
  </si>
  <si>
    <t>RHEIN FAST OFFICE FOLDER BLUE VINYL</t>
  </si>
  <si>
    <t>CARP-002</t>
  </si>
  <si>
    <t>RHEIN FAST OFFICE FOLDER BLACK VINYL</t>
  </si>
  <si>
    <t>CARP-021</t>
  </si>
  <si>
    <t>VINYL FOLDER A-4 PIGM. BLUE ZONE DATA</t>
  </si>
  <si>
    <t>CARP-022</t>
  </si>
  <si>
    <t>VINYL FOLDER A-4 PIGM. DATA ZONE BLACK</t>
  </si>
  <si>
    <t>CARP-032</t>
  </si>
  <si>
    <t>CARPETA COLGANTE RHEIN 300</t>
  </si>
  <si>
    <t>METAL HANGING FOLDER RHEIN 300</t>
  </si>
  <si>
    <t>CARR-001</t>
  </si>
  <si>
    <t>CARRETILLA</t>
  </si>
  <si>
    <t>CARR-201</t>
  </si>
  <si>
    <t>CARRO YEGUA TRANSPORTE CARGA</t>
  </si>
  <si>
    <t>MARE TRANSPORT TRUCK LOAD</t>
  </si>
  <si>
    <t>CART-002</t>
  </si>
  <si>
    <t>CART-012</t>
  </si>
  <si>
    <t xml:space="preserve">CUCHILLO CARTONERO 10-175 STANLEY </t>
  </si>
  <si>
    <t>CART-102</t>
  </si>
  <si>
    <t>CARTER NISSAN NAVARA</t>
  </si>
  <si>
    <t>INNER TUBE 14 X 24 (CAT TH-514)</t>
  </si>
  <si>
    <t>CASC-011</t>
  </si>
  <si>
    <t>CASCO MSA V-GARD BLANCO C/PL Y PC</t>
  </si>
  <si>
    <t>SAFETY HELMET</t>
  </si>
  <si>
    <t>Safe004C</t>
  </si>
  <si>
    <t>CASC-013</t>
  </si>
  <si>
    <t>CASCO MSA V-GARD AMARILLO C/PL Y PC</t>
  </si>
  <si>
    <t>CASCO-001</t>
  </si>
  <si>
    <t>CASE-251222</t>
  </si>
  <si>
    <t>CASETA DOBLE PLANTA LIBRE CV-3</t>
  </si>
  <si>
    <t>Operator stand</t>
  </si>
  <si>
    <t>CASQ-001</t>
  </si>
  <si>
    <t>CASQUETE DE CARETA PROTECTORA</t>
  </si>
  <si>
    <t>SOCKET FOR PROTECTION MASK</t>
  </si>
  <si>
    <t>CATA-P010</t>
  </si>
  <si>
    <t>CC616MM</t>
  </si>
  <si>
    <t>CYLINDER TIEROD (CC616MM) DB30014-150</t>
  </si>
  <si>
    <t>CDGR-701</t>
  </si>
  <si>
    <t>700 MB 52X CD RECORDABLE (10 A).</t>
  </si>
  <si>
    <t>CELO-320</t>
  </si>
  <si>
    <t>CELOSIA C/FILTRO 320 MM FJK6626300 (702240)</t>
  </si>
  <si>
    <t>CELOSIA C / FILTER 320 MM FJK6626300 (702,240)</t>
  </si>
  <si>
    <t>Fan</t>
  </si>
  <si>
    <t>CEME-001</t>
  </si>
  <si>
    <t>CEMENTO (SACO 42.5 KGS)</t>
  </si>
  <si>
    <t>Cemente 42.5</t>
  </si>
  <si>
    <t>CENE-001</t>
  </si>
  <si>
    <t>SAFE100</t>
  </si>
  <si>
    <t>CHAQ-002</t>
  </si>
  <si>
    <t>CHAQUETA CUERO SOLDADOR CIERRE VELCRO</t>
  </si>
  <si>
    <t xml:space="preserve">LEATHER JACKET </t>
  </si>
  <si>
    <t>CHAV-18110</t>
  </si>
  <si>
    <t>CHAVETA 18 X 110 MM (MOTOR RD2000 / MD13)</t>
  </si>
  <si>
    <t>STEEL KEY 18 X 110 MM (MOTOR RD2000 / MD13)</t>
  </si>
  <si>
    <t>CHAV-1812100</t>
  </si>
  <si>
    <t>CHAVETA 18 X 12 X 100 MM (MOTOR RB)</t>
  </si>
  <si>
    <t>STEEL KEY 18 X 12 X 100 MM (MOTOR RB)</t>
  </si>
  <si>
    <t>CHAV-18169100</t>
  </si>
  <si>
    <t>CHAVETA 18 X 16 X 9 X 100 MM (MOTOR BH)</t>
  </si>
  <si>
    <t>STEEL KEY 18 X 16 X 9 X 100 MM (MOTOR BH)</t>
  </si>
  <si>
    <t>CHAV-189100</t>
  </si>
  <si>
    <t>CHAVETA 18 X 9 X 100 MM (MOTOR BH)</t>
  </si>
  <si>
    <t>STEEL KEY 18 X 9 X 100 MM (MOTOR BH)</t>
  </si>
  <si>
    <t>CHAV-18993</t>
  </si>
  <si>
    <t>CHAVETA 18 X 9 X 93 MM (MOTOR BH)</t>
  </si>
  <si>
    <t>STEEL KEY 18 X 9 X 93 MM (MOTOR BH)</t>
  </si>
  <si>
    <t>CHAV-3423-316</t>
  </si>
  <si>
    <t>CHAVETA R-3423 3/16´´ (ANDAMIO)</t>
  </si>
  <si>
    <t>STEEL RING A36- 820 x 630 x12MM</t>
  </si>
  <si>
    <t>CHAV-46120275</t>
  </si>
  <si>
    <t>PIN 46 X 120 X 27,5 MM W/HOLE Ø23MM.</t>
  </si>
  <si>
    <t>CHEQ-001</t>
  </si>
  <si>
    <t>CHEQUEADOR FISURAS LIMPIADOR (SPRAY)</t>
  </si>
  <si>
    <t>SPRAY CLEANER - NDT</t>
  </si>
  <si>
    <t>CHEQ-002</t>
  </si>
  <si>
    <t>CHEQUEADOR FISURAS PENETRANTE (SPRAY)</t>
  </si>
  <si>
    <t>SPRAY PENETRATING NDT</t>
  </si>
  <si>
    <t>CHEQ-003</t>
  </si>
  <si>
    <t>CHEQUEADOR FISURAS REVELADOR (SPRAY)</t>
  </si>
  <si>
    <t>SPRAY REVELADOR- NTD</t>
  </si>
  <si>
    <t>CHIC-002</t>
  </si>
  <si>
    <t>CHICHARRA DE FUERZA 3/4´´</t>
  </si>
  <si>
    <t>3/4 BAR ROTATE SOCKET WRENCH</t>
  </si>
  <si>
    <t>CHIC-012</t>
  </si>
  <si>
    <t>CHICHARRA DE FUERZA 1/2´´ NEUM. TORQUE MÁX. 12.4 KG-M</t>
  </si>
  <si>
    <t>CHIC-014</t>
  </si>
  <si>
    <t>CHICHARRA 1/4´´ C/MANGO GOMA</t>
  </si>
  <si>
    <t>CHIC-1ESP</t>
  </si>
  <si>
    <t>CHICAGO ESPIGA 1´´</t>
  </si>
  <si>
    <t>hydraulic</t>
  </si>
  <si>
    <t>MSC - Hyd</t>
  </si>
  <si>
    <t>CHIP-212</t>
  </si>
  <si>
    <t>CHIP 134.2KHZ 2X12MM WITHOUT COATING</t>
  </si>
  <si>
    <t>CHIS-001</t>
  </si>
  <si>
    <t>CHISPERO TIPO COPA</t>
  </si>
  <si>
    <t>CHUT-001</t>
  </si>
  <si>
    <t>RUBBLE CHUTE 1400MM HIGH &amp; 500MM WIDE</t>
  </si>
  <si>
    <t>MSC - MECH</t>
  </si>
  <si>
    <t>CHUZ-117</t>
  </si>
  <si>
    <t>CHUZO 1 X 1,7 MTS.</t>
  </si>
  <si>
    <t>CHUZO-001</t>
  </si>
  <si>
    <t>CHUZO 11/8  PUNTA , PLANA</t>
  </si>
  <si>
    <t>CILI-LP200</t>
  </si>
  <si>
    <t>CYLINDER, HYTEC, S250-CD 80/50 X 140-MC-MC-1</t>
  </si>
  <si>
    <t>CYLINDER, HYTEC, S250-CD80/50 X 145-MC-MC</t>
  </si>
  <si>
    <t>CILI-</t>
  </si>
  <si>
    <t>CYLINDER, CD200/100 X 1263-SB-FC-1, KAPPA, 45T-03-018</t>
  </si>
  <si>
    <t>CILI-0208</t>
  </si>
  <si>
    <t>CILINDRO HID. DOBLE EFECTO 2´´ X 8´´ (MORDAZA 52R)</t>
  </si>
  <si>
    <t>CYLINDER HYDRAULIC DOUBLE EFECT 2´´ X 8´´ (52R SPANNER)</t>
  </si>
  <si>
    <t>CILI-0306</t>
  </si>
  <si>
    <t>CILINDRO TIE-ROD 3´´ X 6´´ 52-R</t>
  </si>
  <si>
    <t>CYLINDER TIE-ROD 3´´ X 6´´ 52-R</t>
  </si>
  <si>
    <t>CILI-0414</t>
  </si>
  <si>
    <t>CILINDRO TIE-ROD 4´´ X 14´´ 52-R</t>
  </si>
  <si>
    <t>CYLINDER TIE-ROD 4´´ X 14´´ 52-R</t>
  </si>
  <si>
    <t>CILI-121</t>
  </si>
  <si>
    <t>CILINDRO STD. 12´´ X 1 MT. (CICLÓN AIRE)</t>
  </si>
  <si>
    <t>CILI-246</t>
  </si>
  <si>
    <t>CILINDRO CAT 258-2514 / 258-2515 (CAT 246C)</t>
  </si>
  <si>
    <t>CAT CYLINDER 258-2514 / 258-2515 (CAT 246C)</t>
  </si>
  <si>
    <t>CILI-4118</t>
  </si>
  <si>
    <t>CILINDRO M20 / 4118 (FOTOCOPIADORA XEROX)</t>
  </si>
  <si>
    <t>CYLINDER M20 / 4118 (COPY MACHINE XEROX)</t>
  </si>
  <si>
    <t>CINC-001</t>
  </si>
  <si>
    <t>CINCEL 3/4´´ X 12´´</t>
  </si>
  <si>
    <t>CINCEL 3/4´´ X 8´´ (200 MM)</t>
  </si>
  <si>
    <t>CINT-001</t>
  </si>
  <si>
    <t>CINTURÓN MINERO PORTA LÁMP/AUTO-RESC</t>
  </si>
  <si>
    <t>MINING LAMP HOLDER BELT / AUTO-RESC</t>
  </si>
  <si>
    <t>CINT-002</t>
  </si>
  <si>
    <t>BAND-IT TAPE 3/4'' X 30 MTS.</t>
  </si>
  <si>
    <t>CINT-003</t>
  </si>
  <si>
    <t>BAND-IT TAPE 1/2'' X 30 METERS.</t>
  </si>
  <si>
    <t>CINT-036</t>
  </si>
  <si>
    <t>TAPE ROTUL. DYMO RPTO. YELLOW TAG 1/2'' X13X4 MTS.</t>
  </si>
  <si>
    <t>CINT-320</t>
  </si>
  <si>
    <t>CINTA IMPR. OKIDATA 52102001 320/321/10</t>
  </si>
  <si>
    <t>PRINTER TAPE OKIDATA 52102001</t>
  </si>
  <si>
    <t>Stationary</t>
  </si>
  <si>
    <t>Cartridges</t>
  </si>
  <si>
    <t>CINT-320  </t>
  </si>
  <si>
    <t>PRINT RIBBON. OKIDATA 52102001 320/321/10</t>
  </si>
  <si>
    <t>CINT-9075</t>
  </si>
  <si>
    <t>ADHE TAPE. DOUBLE CONT. 24 X 45 MT. 3M 9075</t>
  </si>
  <si>
    <t>CINTA-001</t>
  </si>
  <si>
    <t>CINTA EMBALAJE TRANSPARENTE 48 x 100 MTS</t>
  </si>
  <si>
    <t>PACKING TAPE TRANSP. 48 X 100 MTS</t>
  </si>
  <si>
    <t>CINTA-002</t>
  </si>
  <si>
    <t>CINTA EMBALAJE CAFÉ 48 x 100 MTS</t>
  </si>
  <si>
    <t>COFFEE PACKAGING TAPE 48 X 100 MTS</t>
  </si>
  <si>
    <t>Fm04</t>
  </si>
  <si>
    <t>CLIP-001</t>
  </si>
  <si>
    <t>MAGIC CLIPS SILVER 4.8 MM X 50 PCS.</t>
  </si>
  <si>
    <t>CLIP-002</t>
  </si>
  <si>
    <t>100 A METAL CLIPS 33MM. P / TRI TOWER / 1</t>
  </si>
  <si>
    <t>CLIP-012</t>
  </si>
  <si>
    <t>DOBLE CLIPS NEGRO 1/2´´ - 15 MM X 12 UN.</t>
  </si>
  <si>
    <t>BLACK DOUBLE CLIP 1/2IN-15MM X 12 UN</t>
  </si>
  <si>
    <t>CLIP-100</t>
  </si>
  <si>
    <t>CLIPS DOUBLE BLACK 1'' - 25 MM (12 A).</t>
  </si>
  <si>
    <t>CLIP-R002</t>
  </si>
  <si>
    <t>CLIPS ROUND TIP # 1 1KG TOWER</t>
  </si>
  <si>
    <t>CLIP-R080</t>
  </si>
  <si>
    <t>CLIPS MET. 80 MM ARSI PTA. ROUND SMOOTH X 50 A.</t>
  </si>
  <si>
    <t>COBE-004</t>
  </si>
  <si>
    <t>COBERTOR VEHICULO XXL</t>
  </si>
  <si>
    <t>Car cover XXCl size</t>
  </si>
  <si>
    <t>CODO-3814</t>
  </si>
  <si>
    <t>CODO 3/8´´ NPT X 1/4´´ HI LARGO</t>
  </si>
  <si>
    <t xml:space="preserve">90 DEGREE ELBOW 3/8" NPT X 1/4" </t>
  </si>
  <si>
    <t>CODO-9040</t>
  </si>
  <si>
    <t>CODO PVC 90 GRIS 40 MM</t>
  </si>
  <si>
    <t>PVC elbow 90°, 40mm</t>
  </si>
  <si>
    <t>CODO-G3</t>
  </si>
  <si>
    <t xml:space="preserve">CODO GALVANIZADO 3´´ </t>
  </si>
  <si>
    <t xml:space="preserve">ELBOW 3" </t>
  </si>
  <si>
    <t>COIPA-001</t>
  </si>
  <si>
    <t>CUBRE NUCA TIPO LEGIONARIO</t>
  </si>
  <si>
    <t>COMB-004</t>
  </si>
  <si>
    <t>COMBO 4 LBS. SIN MANGO</t>
  </si>
  <si>
    <t>COMB-040</t>
  </si>
  <si>
    <t>COMBO 4 LBS. C/MANGO FIBRA</t>
  </si>
  <si>
    <t>COMB-060</t>
  </si>
  <si>
    <t>COMBO 6 LBS. C/MANGO FIBRA</t>
  </si>
  <si>
    <t>COMB-10111422</t>
  </si>
  <si>
    <t>COMB GAUGE 10 &amp; 11 1/4´´ DI22</t>
  </si>
  <si>
    <t>DHE-06-224</t>
  </si>
  <si>
    <t>COMB GAUGE, 3-ST, 10", 11 1/4", DRILL RODS, DHE-06-224</t>
  </si>
  <si>
    <t>COMB-1081422</t>
  </si>
  <si>
    <t>COMB GAUGE 10´´ ROD, 8 1/4´´ DI22 THREAD</t>
  </si>
  <si>
    <t>COMB-1434</t>
  </si>
  <si>
    <t>14 ¾” Comb gauge</t>
  </si>
  <si>
    <t>Gauge</t>
  </si>
  <si>
    <t>COMB-B006</t>
  </si>
  <si>
    <t>COMBO DE BRONCE 6 LBS. C/MANGO FIBRA VIDRIO</t>
  </si>
  <si>
    <t xml:space="preserve">BRONZE COMBO 6 LBS. C/FIBER GLASS HANDLE </t>
  </si>
  <si>
    <t>COMPE-024</t>
  </si>
  <si>
    <t>Compás de exterior 24” – 600 mm.</t>
  </si>
  <si>
    <t>Outside caliper 24” – 600 mm.</t>
  </si>
  <si>
    <t>COMPI-024</t>
  </si>
  <si>
    <t>Compás de interior 24” – 600 mm.</t>
  </si>
  <si>
    <t>Inside caliper 24 “ – 600 mm.</t>
  </si>
  <si>
    <t>COMU-7200</t>
  </si>
  <si>
    <t xml:space="preserve">BECKHOFF CT NET COUPER BK7200 REV D24VD (COMUNICADOR 24V) </t>
  </si>
  <si>
    <t>BECKHOFF CT NET COUPER BK7200 REV D 24VDC</t>
  </si>
  <si>
    <t>Econt24</t>
  </si>
  <si>
    <t>CONE-0045</t>
  </si>
  <si>
    <t xml:space="preserve">DATA PLUG ETHERNET 741-291 (CONECTOR RJ 45) </t>
  </si>
  <si>
    <t>DATA PLUG ETHERNET 741-291</t>
  </si>
  <si>
    <t>Eplug02</t>
  </si>
  <si>
    <t>CONE-034</t>
  </si>
  <si>
    <t>CONECTOR RECTO  YZB-06B 3/4´´</t>
  </si>
  <si>
    <t>STRAIGHT CONNECTOR YZB-06B 3/4´´</t>
  </si>
  <si>
    <t>CONE-0400</t>
  </si>
  <si>
    <t>Conexión prensada con cápsula en 4”</t>
  </si>
  <si>
    <t>Pressed connection with capsule 4”</t>
  </si>
  <si>
    <t>Consumables - mech</t>
  </si>
  <si>
    <t>CONE-1616FJX</t>
  </si>
  <si>
    <t>CONEXIÓN 16-16 FJX</t>
  </si>
  <si>
    <t>CONM-4020</t>
  </si>
  <si>
    <t>SELECTOR ESPECIAL VY20/T/2/10530 (406609)</t>
  </si>
  <si>
    <t>CONO-001</t>
  </si>
  <si>
    <t>CONO 112 MM P/PASADOR EXPANSIÓN</t>
  </si>
  <si>
    <t xml:space="preserve">CONE 112 MM P/EXPANSION PIN </t>
  </si>
  <si>
    <t>CONO-002</t>
  </si>
  <si>
    <t>CONO PASADORES EXPANSIÓN BASE RD-2000</t>
  </si>
  <si>
    <t xml:space="preserve">CONE EXPANSION BASE PINS </t>
  </si>
  <si>
    <t>CONO-002-SK</t>
  </si>
  <si>
    <t>CONO-017</t>
  </si>
  <si>
    <t>CONO SEG. PARA TRÁFICO 17´´ 27 X 45 CMS.</t>
  </si>
  <si>
    <t>CONE SEG. FOR TRAFFIC 17 27 X 45 CMS.</t>
  </si>
  <si>
    <t>CONO-100</t>
  </si>
  <si>
    <t>CONO-246</t>
  </si>
  <si>
    <t>CONO CAT 1559010 (CAT 246C)</t>
  </si>
  <si>
    <t>CONE-BEARING 1559010 (CAT 246C)</t>
  </si>
  <si>
    <t>CONT</t>
  </si>
  <si>
    <t>CONTENEDOR DE BASURA DE 120 LITROS</t>
  </si>
  <si>
    <t>120 liters waste container</t>
  </si>
  <si>
    <t>CONT-</t>
  </si>
  <si>
    <t>CONTACTO AUXILIAR LAT. IZQ. 1NA+1NC (101305)</t>
  </si>
  <si>
    <t>Contact Block Aux. 1Na+1Nc</t>
  </si>
  <si>
    <t>CONT-003</t>
  </si>
  <si>
    <t>CONTROLADOR TEMPERATURA TZN4S-14R, AUTONICS</t>
  </si>
  <si>
    <t>CONT-1400587</t>
  </si>
  <si>
    <t>CONTACTOR THREAD M8 MIG-36 MB BINZEL</t>
  </si>
  <si>
    <t>CONT-16116</t>
  </si>
  <si>
    <t>CONTACTOR MIG 16S-116 1,6 MM SPRAY MASTER / K615</t>
  </si>
  <si>
    <t>COPL-034</t>
  </si>
  <si>
    <t>COPLA 3/4´´</t>
  </si>
  <si>
    <t>1310106110</t>
  </si>
  <si>
    <t>COPL-744020</t>
  </si>
  <si>
    <t xml:space="preserve">COPLA ARAÑA 74x40x20 (ACOPLE MACHÓN) </t>
  </si>
  <si>
    <t>Coupling Shaft Center Spider Plastic Coupler 74x40x20</t>
  </si>
  <si>
    <t>CORC-007</t>
  </si>
  <si>
    <t xml:space="preserve">CORCHETERA MET. TORRE B-4 NEGRA MED. </t>
  </si>
  <si>
    <t>STAPLER</t>
  </si>
  <si>
    <t>CORC-009</t>
  </si>
  <si>
    <t xml:space="preserve">CORCHETERA MET. SWINGLINE 444 NG 20 HJS </t>
  </si>
  <si>
    <t>STAPLES</t>
  </si>
  <si>
    <t>CORCH-001</t>
  </si>
  <si>
    <t>CORCHETE 26/6 (CAJA 5000 UN)</t>
  </si>
  <si>
    <t>CORD-146</t>
  </si>
  <si>
    <t>POLYPROPYLENE TWINE 1/4'' (6 MM)</t>
  </si>
  <si>
    <t>CORD-531002</t>
  </si>
  <si>
    <t>CORDÓN MED. H05VV-F 3 X 1.00 MM2 500V GRIS (291301)</t>
  </si>
  <si>
    <t>CORR-053</t>
  </si>
  <si>
    <t xml:space="preserve">CORREA MODELO A-53 (COMPRESOR) </t>
  </si>
  <si>
    <t>COMPRESSOR STRAP A-53</t>
  </si>
  <si>
    <t>CORR-23500</t>
  </si>
  <si>
    <t>CORREA VENT. 2R3VX-500 POWER WEDGE (ELECT GROUP)</t>
  </si>
  <si>
    <t>FAN BELT. 2R3VX-500 POWER WEDGE (ELECT GROUP)</t>
  </si>
  <si>
    <t>Pulleys</t>
  </si>
  <si>
    <t>CORR-3550</t>
  </si>
  <si>
    <t>3VX ALTERNATOR BELT-550 (ELECT GROUP)</t>
  </si>
  <si>
    <t>CORR-3560</t>
  </si>
  <si>
    <t>ALTERNATOR BELT-560 3VX OPTIBELT (ELECT GROUP)</t>
  </si>
  <si>
    <t>CORRE-002</t>
  </si>
  <si>
    <t>CORRECTOR ROLLER BIC 5 MM X 6 MTS</t>
  </si>
  <si>
    <t>TIPEX PENS</t>
  </si>
  <si>
    <t>CORRE-011</t>
  </si>
  <si>
    <t>CORRECTOR LÍQ. TIPO LÁPIZ LIQUID PAPER</t>
  </si>
  <si>
    <t>CORT-001</t>
  </si>
  <si>
    <t>CORTADOR CABLE RCC RACHETER 32 - 325 MM2</t>
  </si>
  <si>
    <t xml:space="preserve">STROBE 3/4"'' x36.00 meters. </t>
  </si>
  <si>
    <t>CORT-246</t>
  </si>
  <si>
    <t>CORTA CTE. MINI-CARGADOR CAT 8H5306 (CAT246)</t>
  </si>
  <si>
    <t>CURRENT SWITCH CAT 8H5306 (CAT246C)</t>
  </si>
  <si>
    <t>CR-3X1</t>
  </si>
  <si>
    <t>CONECTOR CR 3 X 1 O NJO</t>
  </si>
  <si>
    <t>CONECTOR CR3 X 1 O NJO</t>
  </si>
  <si>
    <t>CSP-27</t>
  </si>
  <si>
    <t>CLAMP CSP-27</t>
  </si>
  <si>
    <t>CUAD-001</t>
  </si>
  <si>
    <t>CUADERNO UNIV. 100 HOJAS CUAD. 7 MM</t>
  </si>
  <si>
    <t>MEDIUM H COVER BOOK</t>
  </si>
  <si>
    <t>CUAD-013</t>
  </si>
  <si>
    <t>CUADERNO OFICIO 150 HJS. M7 S/CLASS T/D</t>
  </si>
  <si>
    <t>HARD COVER NOTE BOOK</t>
  </si>
  <si>
    <t>CUBE-246</t>
  </si>
  <si>
    <t>CUBETA CAT 1559433 (CAT 246C)</t>
  </si>
  <si>
    <t>CUP-BEARING 1559433 (CAT 246C)</t>
  </si>
  <si>
    <t>CUBR-011</t>
  </si>
  <si>
    <t>CUBRE-CALZADO DESECHABLE (BOLSA 50 PARES)</t>
  </si>
  <si>
    <t>DISPOSABLE OVERSHOES (BAG 50 PAIR)</t>
  </si>
  <si>
    <t>CUEL-001</t>
  </si>
  <si>
    <t>CUELLO CERVICAL</t>
  </si>
  <si>
    <t>CUER-010</t>
  </si>
  <si>
    <t>10MM NYLON TWINE.</t>
  </si>
  <si>
    <t>10MM NYLON TWINE</t>
  </si>
  <si>
    <t>CUÑA-003</t>
  </si>
  <si>
    <t>CUÑA POLIURETANO NORM. INT. MINA PARA CAMIONETA</t>
  </si>
  <si>
    <t>Wheel Car wedge</t>
  </si>
  <si>
    <t>CUÑA-16811016</t>
  </si>
  <si>
    <t>CUÑA 168 X 110 X 16 MM</t>
  </si>
  <si>
    <t>STEEL KEY 168 X 110 X 16 MM</t>
  </si>
  <si>
    <t>CUÑA-20013416</t>
  </si>
  <si>
    <t>CUÑA 200 X 134 X 16 MM</t>
  </si>
  <si>
    <t>STEEL KEY 200 X 134 X 16 MM</t>
  </si>
  <si>
    <t>CUT-06</t>
  </si>
  <si>
    <t>SHAFT O´RING</t>
  </si>
  <si>
    <t>SHAF O RINGS 3X115</t>
  </si>
  <si>
    <t>Cut06</t>
  </si>
  <si>
    <t>CUT-08</t>
  </si>
  <si>
    <t>SHAFT PLUG PIN</t>
  </si>
  <si>
    <t>Cut08</t>
  </si>
  <si>
    <t>CUT-09</t>
  </si>
  <si>
    <t>FIRST PLUG</t>
  </si>
  <si>
    <t>INNER PLUG 1ST</t>
  </si>
  <si>
    <t>Cut09</t>
  </si>
  <si>
    <t>CUT-10</t>
  </si>
  <si>
    <t>TOP O´RING</t>
  </si>
  <si>
    <t>TOP O RING 3 X 27</t>
  </si>
  <si>
    <t>Cut10</t>
  </si>
  <si>
    <t>CUT-12</t>
  </si>
  <si>
    <t>BOTTOM O´RING</t>
  </si>
  <si>
    <t>BOTTOM O RING 3X32.5</t>
  </si>
  <si>
    <t>Cut12</t>
  </si>
  <si>
    <t>CUT-14</t>
  </si>
  <si>
    <t>BEARING CAGE CHINA CUT-15-108</t>
  </si>
  <si>
    <t>BEARING CAGES</t>
  </si>
  <si>
    <t>Cut14</t>
  </si>
  <si>
    <t>CUT-15-001-4</t>
  </si>
  <si>
    <t>CUTTER 4 ROW (CUT-15-001) (TAPER ROLLER BEARING)</t>
  </si>
  <si>
    <t>CUTTERS</t>
  </si>
  <si>
    <t>CUT-15-001-5</t>
  </si>
  <si>
    <t>CUTTER 5 ROW (CUT-15-001) (TAPER ROLLER BEARING)</t>
  </si>
  <si>
    <t>CUT-15-016-4</t>
  </si>
  <si>
    <t>CUTTER 4 ROW (CUT-15-016) (ROLLER BALL ROLLER)</t>
  </si>
  <si>
    <t>CUT-15-016-5</t>
  </si>
  <si>
    <t>CUTTER 5 ROW (CUT-15-016) (ROLLER BALL ROLLER)</t>
  </si>
  <si>
    <t>CUT-15-017</t>
  </si>
  <si>
    <t>BIT SUB</t>
  </si>
  <si>
    <t>CUT-15-051</t>
  </si>
  <si>
    <t>Cut01</t>
  </si>
  <si>
    <t>CUT-15-071</t>
  </si>
  <si>
    <t xml:space="preserve">SEALS COVERS FOR CUTTER MD (EX CUT-17) </t>
  </si>
  <si>
    <t>CUT-15-138</t>
  </si>
  <si>
    <t>Cut01Ch</t>
  </si>
  <si>
    <t>CUT-15-139</t>
  </si>
  <si>
    <t>CUTTER FRONT COVER (TAPA CHICA)</t>
  </si>
  <si>
    <t>ENDURO &amp; CHINA CUTTERS FRONT COVER</t>
  </si>
  <si>
    <t>Corte-15-139</t>
  </si>
  <si>
    <t>CUT-15-140</t>
  </si>
  <si>
    <t>CUTTER REAR COVER (TAPA GRANDE)</t>
  </si>
  <si>
    <t>CUT-15-147</t>
  </si>
  <si>
    <t>CUTTER 5 ROW (NOSE)</t>
  </si>
  <si>
    <t>CUT-15-148</t>
  </si>
  <si>
    <t>CUTTER 5 ROW - SAE4430 VMOD</t>
  </si>
  <si>
    <t>CUT-15-202</t>
  </si>
  <si>
    <t>CUTTER BEARING SPACER (ESPACIADOR)</t>
  </si>
  <si>
    <t>BEARING SPACER</t>
  </si>
  <si>
    <t>Corte-15-202</t>
  </si>
  <si>
    <t>CUT-15-203</t>
  </si>
  <si>
    <t>Corte-15-203</t>
  </si>
  <si>
    <t>CUT-15-234</t>
  </si>
  <si>
    <t>Corte-15-234</t>
  </si>
  <si>
    <t>CUT-15-261</t>
  </si>
  <si>
    <t>Corte-15-261</t>
  </si>
  <si>
    <t>CUT-15-262</t>
  </si>
  <si>
    <t>REAR COVER, TRBC-T, CUTTERS, CUT-15-262</t>
  </si>
  <si>
    <t>CUT-15-265</t>
  </si>
  <si>
    <t>TRB-T 5 ROW CUTTER CUT-15-265</t>
  </si>
  <si>
    <t>5 Row Cutter Trb-T  Cut-15-265</t>
  </si>
  <si>
    <t>CUT-15-267</t>
  </si>
  <si>
    <t>CUTTER SHELL, 5 ROW NOSE, TRBC-T, CUTTERS, CUT-15-267</t>
  </si>
  <si>
    <t>CUT-15-268</t>
  </si>
  <si>
    <t>TRB-T SHAFT CUT-15-268</t>
  </si>
  <si>
    <t>Trb-T (Cut-15-268) Shaft</t>
  </si>
  <si>
    <t>Cut-15-268</t>
  </si>
  <si>
    <t>1112102130</t>
  </si>
  <si>
    <t>CUT-15-277</t>
  </si>
  <si>
    <t>CUT-15-282</t>
  </si>
  <si>
    <t>TRB-RS 8 ROW CUTTER</t>
  </si>
  <si>
    <t>SHELL, 8 ROW, TRB-RS, CUTTERS, CUT-15-282</t>
  </si>
  <si>
    <t>CUT-15-291</t>
  </si>
  <si>
    <t>Corte-15-291</t>
  </si>
  <si>
    <t>CUT-15-308</t>
  </si>
  <si>
    <t>NUMBERING PLATE</t>
  </si>
  <si>
    <t>316 STAINLESS NUMBERING PLATES</t>
  </si>
  <si>
    <t>CORTE-15-308</t>
  </si>
  <si>
    <t>BEAR-32320</t>
  </si>
  <si>
    <t xml:space="preserve">RODAMIENTO 32320 </t>
  </si>
  <si>
    <t>BEARING, SPHERICAL ROLLER, 32320 TIM</t>
  </si>
  <si>
    <t>CUT-15-323</t>
  </si>
  <si>
    <t>ANILLO RETENEDOR PARA LUNETA</t>
  </si>
  <si>
    <t>RETAINING RING, CUTTERS, CUT-15-323</t>
  </si>
  <si>
    <t>CUT-15-325</t>
  </si>
  <si>
    <t xml:space="preserve">CUTTER SHAFT TRBC-S </t>
  </si>
  <si>
    <t>CUT-15-326</t>
  </si>
  <si>
    <t>COMPENSADOR EJE CUTTER CUT-15-326</t>
  </si>
  <si>
    <t>Cutters</t>
  </si>
  <si>
    <t>CUT-15-328</t>
  </si>
  <si>
    <t>BEARING SPACER CUT-15-328</t>
  </si>
  <si>
    <t>CUT-15-329</t>
  </si>
  <si>
    <t>CUT-15-330</t>
  </si>
  <si>
    <t xml:space="preserve">TRBC-T CUTTER SHAFT </t>
  </si>
  <si>
    <t>Trbc-T Cutter Shaft</t>
  </si>
  <si>
    <t>CUT-15-331</t>
  </si>
  <si>
    <t>SEAL COVER (LARGE), TRBC-S/RS, CUTTERS, CUT-15-331</t>
  </si>
  <si>
    <t>CUT-15-334</t>
  </si>
  <si>
    <t>REAR COVER, TRBC-T, CUTTERS, CUT-15-334</t>
  </si>
  <si>
    <t>CUT-15-337</t>
  </si>
  <si>
    <t>CUT-15-338</t>
  </si>
  <si>
    <t>CUT-16</t>
  </si>
  <si>
    <t>CUT-16A</t>
  </si>
  <si>
    <t>Cut16A</t>
  </si>
  <si>
    <t>CUT-16B</t>
  </si>
  <si>
    <t>CUT-16C</t>
  </si>
  <si>
    <t>CUT-18</t>
  </si>
  <si>
    <t>SMALL YELLOW O´RING</t>
  </si>
  <si>
    <t>YELLOW O RINGS 6"X1/4 T0R8L5517</t>
  </si>
  <si>
    <t>Cut18</t>
  </si>
  <si>
    <t>CUT-18A</t>
  </si>
  <si>
    <t>BIG YELLOW O´RING (6.3 X 213)</t>
  </si>
  <si>
    <t>YELLOW O RINGS 6.2 X 208 T0R8L5517</t>
  </si>
  <si>
    <t>Cut18A</t>
  </si>
  <si>
    <t>CUT-18B</t>
  </si>
  <si>
    <t>SMALL YELLOW O´RING 9.65 X 155</t>
  </si>
  <si>
    <t>Cut18B</t>
  </si>
  <si>
    <t>CUT-18C</t>
  </si>
  <si>
    <t>BIG YELLOW O´RING (9.5 X 210)</t>
  </si>
  <si>
    <t>Cut18C</t>
  </si>
  <si>
    <t>CUT-19</t>
  </si>
  <si>
    <t>SNAP RING CHINA (CIRCLIP GRANDE MD)</t>
  </si>
  <si>
    <t>SNAP RINGS 128X122X2MM</t>
  </si>
  <si>
    <t>Cut19</t>
  </si>
  <si>
    <t>CUT-21</t>
  </si>
  <si>
    <t>TAP 1/8´´ (PRESSURE PLUG 1/8´´)</t>
  </si>
  <si>
    <t>1/8" PRESSURE PLUGS</t>
  </si>
  <si>
    <t>Cut21</t>
  </si>
  <si>
    <t>CUT-21A</t>
  </si>
  <si>
    <t>Cut21A</t>
  </si>
  <si>
    <t>CUT-21B</t>
  </si>
  <si>
    <t>CUT-22</t>
  </si>
  <si>
    <t>BALLS 32 MM</t>
  </si>
  <si>
    <t>CUTTER BALLS 32MM</t>
  </si>
  <si>
    <t>Cut22</t>
  </si>
  <si>
    <t>CUT-23</t>
  </si>
  <si>
    <t>Cut23C</t>
  </si>
  <si>
    <t>CUT-24</t>
  </si>
  <si>
    <t>Cut24C</t>
  </si>
  <si>
    <t>CUT-28</t>
  </si>
  <si>
    <t>O-RING 93 x 3,5 TAPA CHICA CHINO</t>
  </si>
  <si>
    <t>DADO-0812</t>
  </si>
  <si>
    <t>DADO 8 MM - CUADRANTE 1/2´´</t>
  </si>
  <si>
    <t>SOCKET 8 MM - DRIVE 1/2´´</t>
  </si>
  <si>
    <t>DADO-100</t>
  </si>
  <si>
    <t>JUEGO DADOS CORONA 10 -32 MM - CUADRANTE 1/2</t>
  </si>
  <si>
    <t>DADO-14120</t>
  </si>
  <si>
    <t>JUEGO DADOS HEX CUAD. 1/4´´+3/8´´+1/2´´ 120 PZS.</t>
  </si>
  <si>
    <t>DADO-1438</t>
  </si>
  <si>
    <t>KIT SOCKETS 1/4´´ - DRIVE. 3/8´´</t>
  </si>
  <si>
    <t>DADO-200</t>
  </si>
  <si>
    <t>JUEGO DADOS HEX 10-32 MM - CUAD. 1/2´´</t>
  </si>
  <si>
    <t>KIT SOCKETS 10-32 MM - DRIVE 1/2´´</t>
  </si>
  <si>
    <t>DADO-2234</t>
  </si>
  <si>
    <t>DADO HEX. 22 MM - CUADRANTE 3/4´´</t>
  </si>
  <si>
    <t>SOCKET HEX. 22 MM - DRIVE 3/4´´</t>
  </si>
  <si>
    <t>DADO-24122</t>
  </si>
  <si>
    <t>DADO POLIGONAL 24 MM - CUAD. 1/2´´</t>
  </si>
  <si>
    <t>DADO-3834</t>
  </si>
  <si>
    <t>DADO 38 MM - CUADRANTE 3/4´´</t>
  </si>
  <si>
    <t xml:space="preserve">PALA PTA. HUEVO M/METAL CTE. </t>
  </si>
  <si>
    <t>DADO-500</t>
  </si>
  <si>
    <t>JGO. DADOS HEX. 3/8-1 1/4´´ + ACC. CUAD. 1/2´´ (19 PZS)</t>
  </si>
  <si>
    <t>DADO-83212</t>
  </si>
  <si>
    <t>JUEGO DADOS 8-32 MM - CUAD. 1/2´´</t>
  </si>
  <si>
    <t>KIT SOCKETS 8-32 MM - DRIVE 1/2´´</t>
  </si>
  <si>
    <t>DADO-A117</t>
  </si>
  <si>
    <t>DADO ALLEN 17 MM - CUAD. 1/2´´</t>
  </si>
  <si>
    <t>SOCKET ALLEN 17 MM - DRIVE  1/2´´</t>
  </si>
  <si>
    <t>DADO-A119</t>
  </si>
  <si>
    <t>DADO ALLEN 19 MM - CUAD. 1/2´´</t>
  </si>
  <si>
    <t>SOCKET ALLEN 19 MM - DRIVE  1/2´´</t>
  </si>
  <si>
    <t>DADO-IA119</t>
  </si>
  <si>
    <t>DADO IMPACTO ALLEN 19 MM - CUAD. 1´´</t>
  </si>
  <si>
    <t>Allen Socket Impact Driver.1 X19Mm (Sunex)</t>
  </si>
  <si>
    <t>DADO-IA2210</t>
  </si>
  <si>
    <t>DADO IMPACTO ALLEN 22 MM - CUAD. 1´´</t>
  </si>
  <si>
    <t>TOOL</t>
  </si>
  <si>
    <t>DADO-IA2234</t>
  </si>
  <si>
    <t>DADO IMPACTO ALLEN 22 MM - CUAD. 3/4´´</t>
  </si>
  <si>
    <t>IMPACT GIVEN ALLEN 22 MM - QUAD. 3 / 4''</t>
  </si>
  <si>
    <t>DADO-IA3410</t>
  </si>
  <si>
    <t>DADO IMPACTO ALLEN 3/4´´ - CUAD. 1´´</t>
  </si>
  <si>
    <t>DADO-IA3434</t>
  </si>
  <si>
    <t>DADO IMPACTO ALLEN 3/4´´ - CUAD. 3/4´´</t>
  </si>
  <si>
    <t>IMPACT GIVEN ALLEN 3 / 4'' - QUAD. 3 / 4''</t>
  </si>
  <si>
    <t>DADO-IH2710</t>
  </si>
  <si>
    <t>DADO IMPACTO HEX. 27 MM - CUAD. 1´´</t>
  </si>
  <si>
    <t>SOCKET IMPACTO HEX. 27 MM - DRIVE  1´´</t>
  </si>
  <si>
    <t>DADO-IMP34-46</t>
  </si>
  <si>
    <t>DADO IMPACTO 46 MM - CUADRANTE 3/4´´</t>
  </si>
  <si>
    <t>SOCKET IMPACTO 46 MM - DRIVE 3/4´´</t>
  </si>
  <si>
    <t>DEDO-012</t>
  </si>
  <si>
    <t>RUBBER FINGER NO. 12</t>
  </si>
  <si>
    <t>DESE-001</t>
  </si>
  <si>
    <t>Desengrasante DM-10, 20 Kgs.</t>
  </si>
  <si>
    <t>Degreasing DM-10, 20 Kgs.</t>
  </si>
  <si>
    <t>DESO-103</t>
  </si>
  <si>
    <t>DEODORANT AMB. AUTO. RPTO. CITRUS</t>
  </si>
  <si>
    <t>DESO-104</t>
  </si>
  <si>
    <t>DEODORANT AMB. AUTO. RPTO. LAVENDER</t>
  </si>
  <si>
    <t>DESO-105</t>
  </si>
  <si>
    <t>DEODORANT AMB. LYSOFORM 306 CC</t>
  </si>
  <si>
    <t>DESO-106</t>
  </si>
  <si>
    <t>DEODORANT AMB. AUTO. RPTO. AQUAMARINE</t>
  </si>
  <si>
    <t>DESO-107</t>
  </si>
  <si>
    <t>DEODORANT AMB. AUTO. RPTO. APPLE CINNAMON</t>
  </si>
  <si>
    <t>DEST-001</t>
  </si>
  <si>
    <t>DESTORNILLADOR DE CRUZ</t>
  </si>
  <si>
    <t>SCREW DRIVER PHILLIPS</t>
  </si>
  <si>
    <t>DEST-002</t>
  </si>
  <si>
    <t>DESTORNILLADOR DE PALETA</t>
  </si>
  <si>
    <t>SCREW DRIVER SLOTED</t>
  </si>
  <si>
    <t>DEST-008</t>
  </si>
  <si>
    <t>JUEGO DE DESTORNILLADORES (8 PIEZAS)</t>
  </si>
  <si>
    <t xml:space="preserve">KIT SCREW DRIVERS (08 PCS) </t>
  </si>
  <si>
    <t>DEST-010</t>
  </si>
  <si>
    <t>JUEGO DE DESTORNILLADORES (10 PIEZAS)</t>
  </si>
  <si>
    <t>DEST-063</t>
  </si>
  <si>
    <t>JGO. ATORN. AISLADO 1000V STANLEY 65-980</t>
  </si>
  <si>
    <t>DEST-064</t>
  </si>
  <si>
    <t>JUEGO DE DESTORNILLADORES PERILLEROS</t>
  </si>
  <si>
    <t>Steel cable A/F 1/2"</t>
  </si>
  <si>
    <t>DEST-101</t>
  </si>
  <si>
    <t>BOLS HIGHLIGHTER. T. YELLOW PENCIL MON AMI</t>
  </si>
  <si>
    <t>DESTA-001</t>
  </si>
  <si>
    <t>STABILO BOSS HIGHLIGHTER YELLOW</t>
  </si>
  <si>
    <t>DESTA-002</t>
  </si>
  <si>
    <t>GREEN BOSS HIGHLIGHTER WINGTIP</t>
  </si>
  <si>
    <t>DESTA-003</t>
  </si>
  <si>
    <t>STABILO BOSS ORANGE HIGHLIGHTER</t>
  </si>
  <si>
    <t>DESTA-004</t>
  </si>
  <si>
    <t>STABILO BOSS HIGHLIGHTER ZUL</t>
  </si>
  <si>
    <t>DESTA-005</t>
  </si>
  <si>
    <t>BOSS HIGHLIGHTER WINGTIP PINK</t>
  </si>
  <si>
    <t>DETE-101</t>
  </si>
  <si>
    <t>DETECTOR DE VOLTAGE</t>
  </si>
  <si>
    <t>VOLTAGE CONTROL</t>
  </si>
  <si>
    <t>Evoltc01</t>
  </si>
  <si>
    <t>DHE-01-132</t>
  </si>
  <si>
    <t>DHE-01-235</t>
  </si>
  <si>
    <t>DHE-01-427</t>
  </si>
  <si>
    <t>SADDLE DOWEL, Ø20 x 40, REAMERS, DHE-01-427</t>
  </si>
  <si>
    <t>DHE-01-428</t>
  </si>
  <si>
    <t>SADDLE DOWEL, Ø20 x 50, REAMERS, DHE-01-428</t>
  </si>
  <si>
    <t>DHE-01-461</t>
  </si>
  <si>
    <t>SADDLE DOWEL, Ø50 x 70, REAMERS, DHE-01-461</t>
  </si>
  <si>
    <t>DHE-02-056</t>
  </si>
  <si>
    <t>DHE-02-064</t>
  </si>
  <si>
    <t>STEM SLEEVE 12 1/4´´</t>
  </si>
  <si>
    <t>12 1/4 STEM SLEEVES</t>
  </si>
  <si>
    <t>DHE-02-078</t>
  </si>
  <si>
    <t>STEM SLEEVE 13 3/4´´</t>
  </si>
  <si>
    <t>RIBBED SLEEVE, 13 3/4", STEMS, DHE-02-078</t>
  </si>
  <si>
    <t>DHE-02-103</t>
  </si>
  <si>
    <t>STEM BOWL 16"</t>
  </si>
  <si>
    <t>BOWL, STEMS, DHE-02-103</t>
  </si>
  <si>
    <t>DHE-02-127</t>
  </si>
  <si>
    <t>RIBBED SLEEVE 16"</t>
  </si>
  <si>
    <t>4.5M Reamer Stem Sleeves 340Id X 317Mm</t>
  </si>
  <si>
    <t>DHE-02-161</t>
  </si>
  <si>
    <t>DHE-02-178</t>
  </si>
  <si>
    <t>BURN OUT RING 12 1/4'' 3 START (TAPER)</t>
  </si>
  <si>
    <t>stems</t>
  </si>
  <si>
    <t>DHE-02-183</t>
  </si>
  <si>
    <t>DHE-02-194</t>
  </si>
  <si>
    <t>CHAVETA CAMISA STEM 25 MM, DHE-02-194</t>
  </si>
  <si>
    <t>SLEEVE KEY, 25mm, STEMS, DHE-02-194</t>
  </si>
  <si>
    <t>DHE-02-204</t>
  </si>
  <si>
    <t>DHE-02-349</t>
  </si>
  <si>
    <t>STEM SLEEVE, 16", BRICK, STEMS, DHE-02-349</t>
  </si>
  <si>
    <t>DHE-02-358</t>
  </si>
  <si>
    <t>STEM SLEEVE, 16", STEMS, DHE-02-358</t>
  </si>
  <si>
    <t>DHE-03-005</t>
  </si>
  <si>
    <t>DHE-03-006</t>
  </si>
  <si>
    <t>ESTABILIZADOR BARRA DRUM</t>
  </si>
  <si>
    <t>DHE-03-119</t>
  </si>
  <si>
    <t>DRUM ROD TOP BRACKET, REAMING STAB, DHE-03-119</t>
  </si>
  <si>
    <t>Reamers</t>
  </si>
  <si>
    <t>DHE-03-123</t>
  </si>
  <si>
    <t>DHE-03-231</t>
  </si>
  <si>
    <t>BRICK RIB, 13 3/4", REAMING STAB, DHE-03-231</t>
  </si>
  <si>
    <t>DHE-03-232</t>
  </si>
  <si>
    <t>BRICK RIB, 16", REAMING STAB, DHE-03-232</t>
  </si>
  <si>
    <t>DHE-03-238</t>
  </si>
  <si>
    <t>BRICK RIB, 13 3/4", REAMING STAB, DHE-03-238</t>
  </si>
  <si>
    <t>DHE-03-239</t>
  </si>
  <si>
    <t>BRICK RIB, 13 3/4" , REAMING STAB, DHE-03-239</t>
  </si>
  <si>
    <t>DHE-03-241</t>
  </si>
  <si>
    <t>DHE-03-492</t>
  </si>
  <si>
    <t>LIGHT WEIGHT BLOCK ROD, REAMING STAB, DHE-03-492</t>
  </si>
  <si>
    <t>DHE-06-076</t>
  </si>
  <si>
    <t>MASTER PIN &amp; BOX GAUGES 12 7/8´´ DI42 (DHE-06-076)</t>
  </si>
  <si>
    <t>DHE-06-082</t>
  </si>
  <si>
    <t>MASTER PIN &amp; BOX GAUGES 11 1/4´´ DI22 (DHE-06-082)</t>
  </si>
  <si>
    <t>DHE-06-088</t>
  </si>
  <si>
    <t>MASTER PIN &amp; BOX GAUGES 10´´ DI22 (DHE-06-088)</t>
  </si>
  <si>
    <t>DHE-06-093</t>
  </si>
  <si>
    <t>DHE-06-109</t>
  </si>
  <si>
    <t>DHE-06-164</t>
  </si>
  <si>
    <t>DHE-06-169</t>
  </si>
  <si>
    <t>DHE-06-192</t>
  </si>
  <si>
    <t>MASTER PIN &amp; BOX GAUGES 8´´ DI22 (DHE-06-192)</t>
  </si>
  <si>
    <t>DHE-06-223</t>
  </si>
  <si>
    <t>PIN THREAD TIPS 11 1/4´´ 3 START PIN TT9030</t>
  </si>
  <si>
    <t>11" 89/10" 3START PIN TIPS TGUX1504-3.2-3.58R TT9030</t>
  </si>
  <si>
    <t>DHE-06-274</t>
  </si>
  <si>
    <t>DHE-06-345</t>
  </si>
  <si>
    <t>MASTER PIN &amp; BOX GAUGES 11 1/4´´ 3ST (DHE-06-345)</t>
  </si>
  <si>
    <t>DHE-07-085</t>
  </si>
  <si>
    <t>DHE-07-300</t>
  </si>
  <si>
    <t>DHE-07-301</t>
  </si>
  <si>
    <t>DHE-07-302</t>
  </si>
  <si>
    <t>DHE-07-303</t>
  </si>
  <si>
    <t>DHE-07-319</t>
  </si>
  <si>
    <t>SPACER, 26°, SADDLES, DHE-07-319</t>
  </si>
  <si>
    <t>DHE-07-320</t>
  </si>
  <si>
    <t>DHE-07-321</t>
  </si>
  <si>
    <t>DHE-08-092</t>
  </si>
  <si>
    <t>12 7/8" STARTER PIPE 1" FOOT LONG 16" (7 5/8" API REG.) MSC-19-362 (DHE-08-092)</t>
  </si>
  <si>
    <t>12 7/8" Starter Pipe 1 Foot - 4 Start</t>
  </si>
  <si>
    <t>DIFU-0140261</t>
  </si>
  <si>
    <t>CERAMIC DIFFUSER MB-36 MIG BINZEL</t>
  </si>
  <si>
    <t>DIFU-2024</t>
  </si>
  <si>
    <t>DIFUSOR DE GAS TW3 (MIGT54AE)</t>
  </si>
  <si>
    <t>DIFU-400</t>
  </si>
  <si>
    <t>BERNARD DIFFUSER 400 AMP. (4435)</t>
  </si>
  <si>
    <t>DILU-E001</t>
  </si>
  <si>
    <t>DILUYENTE 2-25-86-48-1 x TAMBOR</t>
  </si>
  <si>
    <t>THINNERS, 200L</t>
  </si>
  <si>
    <t>DILU-G004</t>
  </si>
  <si>
    <t>DILUYENTE DUCO SECADO RÁPIDO (GALÓN 5 LTS)</t>
  </si>
  <si>
    <t>THINNERS, 5L</t>
  </si>
  <si>
    <t>DISC-001</t>
  </si>
  <si>
    <t>Fm08</t>
  </si>
  <si>
    <t>DISC-002</t>
  </si>
  <si>
    <t>DISCO DESBASTE 4 1/2´´ METAL</t>
  </si>
  <si>
    <t>Fm07</t>
  </si>
  <si>
    <t>DISC-003</t>
  </si>
  <si>
    <t>DISCO CORTE METAL 7´´</t>
  </si>
  <si>
    <t>Fm10</t>
  </si>
  <si>
    <t>DISC-004</t>
  </si>
  <si>
    <t>DISCO DESBASTE METAL 7´´</t>
  </si>
  <si>
    <t>Fm09</t>
  </si>
  <si>
    <t>DISC-005</t>
  </si>
  <si>
    <t>DISC-007</t>
  </si>
  <si>
    <t>DISC-008</t>
  </si>
  <si>
    <t>DISC-009</t>
  </si>
  <si>
    <t>DISCO CORTE AC. INOX. 4 1/2´´ ULTRA DELGADO</t>
  </si>
  <si>
    <t>DISCO CORTE METAL 14´´ (800114)</t>
  </si>
  <si>
    <t>DISC-014</t>
  </si>
  <si>
    <t>DISCO CORTE AC. INOX. 7´´ ULTRA DELGADO (800161)</t>
  </si>
  <si>
    <t>DISC-016</t>
  </si>
  <si>
    <t>DISCO DESBASTE 9" METAL</t>
  </si>
  <si>
    <t>DISC-412</t>
  </si>
  <si>
    <t>DISCO RESPALDO GOMA COMBIBLICK 4 1/2´´</t>
  </si>
  <si>
    <t>DISC-4123536</t>
  </si>
  <si>
    <t>DISCO COMBICLICK 4 1/2" LIJA &amp; #35;36 CO-COOL PFERD</t>
  </si>
  <si>
    <t>DISC-E007</t>
  </si>
  <si>
    <t>2.5 1TB EXTERNAL HARD DRIVE USB 3.0</t>
  </si>
  <si>
    <t>DISC-L4100</t>
  </si>
  <si>
    <t>DISCO LIJADOR 4 1/2´´ Nº 100</t>
  </si>
  <si>
    <t>Sanding Disk April 1/2 '' No. 100</t>
  </si>
  <si>
    <t>DISC-LM120</t>
  </si>
  <si>
    <t xml:space="preserve">DISCO LIJADOR LAMINADO 115 X 22 G.120 (768507) 4 1/2 X 7/8 </t>
  </si>
  <si>
    <t>DISC-LM40</t>
  </si>
  <si>
    <t>DISCO LIJADOR LAMINADO 115 X 22 G.40 (768503) 4 1/2 X 7/8</t>
  </si>
  <si>
    <t>DISC-LM60</t>
  </si>
  <si>
    <t>DISC-LM80</t>
  </si>
  <si>
    <t>DISCO LIJADOR LAMINADO 115 X 22 G.80 (768506) 4 1/2 X 7/8</t>
  </si>
  <si>
    <t>DISP-002</t>
  </si>
  <si>
    <t>DISPENSER (SUPPORT) BOT. PURIFIED WATER</t>
  </si>
  <si>
    <t>DISP-007</t>
  </si>
  <si>
    <t>CLIP DISPENSER MAGIC 4 AND 6 MM</t>
  </si>
  <si>
    <t>DIST-001</t>
  </si>
  <si>
    <t>DISTANCIÓMETRO ÓPTICO LUZ LÁSER 0,2..10 MTS.</t>
  </si>
  <si>
    <t>TOOLS</t>
  </si>
  <si>
    <t>DIST-342</t>
  </si>
  <si>
    <t>DISTRIBUTOR OF ENTRY FOUR OUTPUTS 3'' 2''</t>
  </si>
  <si>
    <t>Breaker</t>
  </si>
  <si>
    <t>DVDR-471</t>
  </si>
  <si>
    <t>RECORDABLE DVD-R 4.7GB 8X (10 A).</t>
  </si>
  <si>
    <t>EBKR-306</t>
  </si>
  <si>
    <t>BREAKER MITSUBICHI 250 AMP - 690 V MANDO EXT. LARGO</t>
  </si>
  <si>
    <t>250 AMP BREAKER WITH 525V SHUNT TMP (3P)</t>
  </si>
  <si>
    <t>Ebreaker105</t>
  </si>
  <si>
    <t>EBRE-12516</t>
  </si>
  <si>
    <t>AUTO SWITCH. TRIP. NF125-SV 16A</t>
  </si>
  <si>
    <t>EBRE-12540</t>
  </si>
  <si>
    <t>INT. AUT. TRIP. NF125-SV 40 A (211521)</t>
  </si>
  <si>
    <t>EBRE-12563</t>
  </si>
  <si>
    <t>INT. AUT. TRIP. NF125-SV 63 A (211523)</t>
  </si>
  <si>
    <t>EBRE-12580</t>
  </si>
  <si>
    <t xml:space="preserve">INTERRUPTOR AUT. TRIP. NF125-SV 80 A (211524) </t>
  </si>
  <si>
    <t>EBRE-2503</t>
  </si>
  <si>
    <t>EBRE-4001</t>
  </si>
  <si>
    <t>INT. AUT. TRIP. NF400-SW 400 A (210264)</t>
  </si>
  <si>
    <t>Ebreaker107</t>
  </si>
  <si>
    <t>EBRE-800</t>
  </si>
  <si>
    <t>CIRCUIT BREAKER, 800 - 1200 A, 525V SHUNT COIL, 25kA AT 500V</t>
  </si>
  <si>
    <t>EBREAKER-080T</t>
  </si>
  <si>
    <t>INTERRUPTOR AUTOMÁTICO 80 A 3 POLOS</t>
  </si>
  <si>
    <t>EBUT-02</t>
  </si>
  <si>
    <t>BOTONERA ROJA KH-2201-01R 1NC 22 MM</t>
  </si>
  <si>
    <t>EBUT-06</t>
  </si>
  <si>
    <t>NEW ELFIN 22MM EST. CONTROL VOL. 4 PULS+EMERG (BOTONERA)</t>
  </si>
  <si>
    <t>ECARD-02</t>
  </si>
  <si>
    <t>SOFT STARTER CARD</t>
  </si>
  <si>
    <t>ECARD-05</t>
  </si>
  <si>
    <t>CARD MDA2 (TARJETA ELECT. DC)</t>
  </si>
  <si>
    <t>MDA 2A SOFT STARTER CARD</t>
  </si>
  <si>
    <t>Ecard05</t>
  </si>
  <si>
    <t>ECARD-06</t>
  </si>
  <si>
    <t>SOFT STARTER CARD MDA6 (TARJETA ELECT. DC)</t>
  </si>
  <si>
    <t>MDA6 SOFT STARTER CARD</t>
  </si>
  <si>
    <t>Ecard06</t>
  </si>
  <si>
    <t>ECARD-07</t>
  </si>
  <si>
    <t>CARD MDA1 (TARJETA ELECT. DC)</t>
  </si>
  <si>
    <t>Ecard07</t>
  </si>
  <si>
    <t>ECARD-400</t>
  </si>
  <si>
    <t>Estart01</t>
  </si>
  <si>
    <t>ECOIL-010-CN</t>
  </si>
  <si>
    <t>COIL FOR HVJ5-1.14/400 (110V) (BOBINA)</t>
  </si>
  <si>
    <t>ECOIL-07-CN</t>
  </si>
  <si>
    <t xml:space="preserve">BOBINA CONT. VACIO CKJ5-1.14/400 110V CHINA  </t>
  </si>
  <si>
    <t>CONTENT EMPTY COIL CKJ5-1.14/400 110V CHINA</t>
  </si>
  <si>
    <t>ECOIL-08-CN</t>
  </si>
  <si>
    <t xml:space="preserve">BOBINA CONT. VACIO CKJ5-1.14/600 110V CHINA  </t>
  </si>
  <si>
    <t xml:space="preserve">VACCUM CONTACTOR INTERRUPTER CKJ5-1.14/600 110V </t>
  </si>
  <si>
    <t>ECON-10110</t>
  </si>
  <si>
    <t>ECON-1150</t>
  </si>
  <si>
    <t>CONTACTOR 150A BOB. 110V LC1F150F7</t>
  </si>
  <si>
    <t>ECON-20120</t>
  </si>
  <si>
    <t>CONTACTOR S-N20 BOB. 120VCA (220544)</t>
  </si>
  <si>
    <t>3POLE LCI-18 CONTRACTOR 110VOLT</t>
  </si>
  <si>
    <t>Econt13</t>
  </si>
  <si>
    <t>ECON-65110</t>
  </si>
  <si>
    <t>ECON-65200</t>
  </si>
  <si>
    <t>coils</t>
  </si>
  <si>
    <t>ECONN-00</t>
  </si>
  <si>
    <t>BELL INSULATOR 10 MM (AISLADOR ROJO HEMBRA)</t>
  </si>
  <si>
    <t>INSULATOR, M10, TAPER SLOTL</t>
  </si>
  <si>
    <t>ECONN-08</t>
  </si>
  <si>
    <t>BELL INSULATOR, 16mm</t>
  </si>
  <si>
    <t>ECONT-005</t>
  </si>
  <si>
    <t>AUX. CONTACT UN-AX4 2A2B 2NA+2NC</t>
  </si>
  <si>
    <t>ECONT-010B-CN</t>
  </si>
  <si>
    <t>VACUUM INTERRUPTER HCJ5-1.14/400 (POT)</t>
  </si>
  <si>
    <t>ECONT-010C-CN</t>
  </si>
  <si>
    <t>ECONT-010-CN</t>
  </si>
  <si>
    <t xml:space="preserve">VACUUM CONTACTOR HVJ5-1.14/400 (COIL 110V) </t>
  </si>
  <si>
    <t>ECONT-010D-CN</t>
  </si>
  <si>
    <t>AUXILIARY CONTACTS NK2-1A (CONT. AUX.)</t>
  </si>
  <si>
    <t>CONTACTOR AUXILIARY NK2-1A</t>
  </si>
  <si>
    <t>ECONT-016</t>
  </si>
  <si>
    <t xml:space="preserve">CONTACTOR RELÉ SR-N4 2A2B BOB. 120VAC (220044) </t>
  </si>
  <si>
    <t>ECONT-09B-CN</t>
  </si>
  <si>
    <t>POT (FUSIBLE) CONT. DE VACIO TJC-1.14/600 CHINA</t>
  </si>
  <si>
    <t xml:space="preserve">VACCUM CONTACTOR POT TJC-1.14/600 </t>
  </si>
  <si>
    <t>Fuse</t>
  </si>
  <si>
    <t>ECONT-36</t>
  </si>
  <si>
    <t xml:space="preserve">CONTACTOR SUPPLY EOE 12010007 3 PHASE 400/500V 0.8A-24V 10A </t>
  </si>
  <si>
    <t>DELTA POWER SUPPLY EOG 12010007 3 PHASE INPUT 400-500</t>
  </si>
  <si>
    <t>Econt36</t>
  </si>
  <si>
    <t>CONTACTOR DC BOBINA 24V BF 38T2D LOVATO</t>
  </si>
  <si>
    <t>EDIR-C01</t>
  </si>
  <si>
    <t xml:space="preserve">BOBINA DG4V5 110V 617475 LENTO ARRIBA/ABAJO </t>
  </si>
  <si>
    <t>Edirc01</t>
  </si>
  <si>
    <t>EDIR-C02</t>
  </si>
  <si>
    <t>BOBINA DG4V3 110V 507833 RÁPIDO ARRIBA/ABAJO</t>
  </si>
  <si>
    <t>Edirc03</t>
  </si>
  <si>
    <t>EFEM-003</t>
  </si>
  <si>
    <t>CONECTOR HEMBRA H-A 3P+T EPIC (10421000)</t>
  </si>
  <si>
    <t>H-A SOCKET 3P + EPIC (10421000)</t>
  </si>
  <si>
    <t>EFEM-004</t>
  </si>
  <si>
    <t>CONECTOR HEMBRA H-A 4P+T EPIC (10432000)</t>
  </si>
  <si>
    <t>H-A FEMALE CONNECTOR 4P + T EPIC (10,432,000)</t>
  </si>
  <si>
    <t>EFEM-10</t>
  </si>
  <si>
    <t xml:space="preserve">CONECTOR HEMBRA H-BE 10P 1-10 EPIC (10401100) </t>
  </si>
  <si>
    <t>Eplug14</t>
  </si>
  <si>
    <t>EFEM-16</t>
  </si>
  <si>
    <t>CONECTOR HEMBRA H-BE 16P 1-16 EPIC (10401200)</t>
  </si>
  <si>
    <t>Eplug16</t>
  </si>
  <si>
    <t>EFEM-24</t>
  </si>
  <si>
    <t>CONECTOR HEMBRA H-BE 24P 1-24 EPIC (10401300)</t>
  </si>
  <si>
    <t>Eplug06</t>
  </si>
  <si>
    <t>EJE-027</t>
  </si>
  <si>
    <t>SPINDLE YT27-107</t>
  </si>
  <si>
    <t>EJE-0501</t>
  </si>
  <si>
    <t>HANGING AROUND FLEXIBLE SHAFT 0.5 HP 220V</t>
  </si>
  <si>
    <t>EJED-30420</t>
  </si>
  <si>
    <t>SHAFT CLAMPING DEVICE COMPARISON 30 X 420 MM</t>
  </si>
  <si>
    <t>EJED-35450</t>
  </si>
  <si>
    <t>SHAFT CLAMPING DEVICE SENSOR 35 X 450 MM</t>
  </si>
  <si>
    <t>ELAS-002</t>
  </si>
  <si>
    <t>WHITE ELASTIC WIDE P / TICKET 1KG 55/8</t>
  </si>
  <si>
    <t>ELAS-003</t>
  </si>
  <si>
    <t>ELASTIC WHITE BAG X 1 KG</t>
  </si>
  <si>
    <t>ELEM-7003</t>
  </si>
  <si>
    <t>ELEMENTO FILTRO 10 MICRONES RACOR 2020TM-OR (G. ELECTRÓGENO)</t>
  </si>
  <si>
    <t>RACOR FILTER 2020TM-OR FILTER ELEMENT 10 MICRON</t>
  </si>
  <si>
    <t>Filters</t>
  </si>
  <si>
    <t>Elemento filtro 10 micrones Racor 2020TM-OR</t>
  </si>
  <si>
    <t>Racor Filter 2020TM-OR Filter Element 10 Micron</t>
  </si>
  <si>
    <t>EMAL-003</t>
  </si>
  <si>
    <t>CONECTOR MACHO H-A 3P+T EPIC (10420000)</t>
  </si>
  <si>
    <t>H-A PLUG 3P + EPIC (10420000)</t>
  </si>
  <si>
    <t>EMAL-004</t>
  </si>
  <si>
    <t>CONECTOR MACHO H-A 4P+T EPIC (10431000)</t>
  </si>
  <si>
    <t>H-A PLUG 4P + T EPIC (10431000)</t>
  </si>
  <si>
    <t>EMALE-10</t>
  </si>
  <si>
    <t xml:space="preserve">CONECTOR MACHO H-BE 10P 1-10 EPIC (10400100) </t>
  </si>
  <si>
    <t>Eplug13</t>
  </si>
  <si>
    <t>EMALE-16</t>
  </si>
  <si>
    <t>CONECTOR MACHO H-BE 16P 1-16 EPIC (10400200)</t>
  </si>
  <si>
    <t>Eplug15</t>
  </si>
  <si>
    <t>EMALE-24</t>
  </si>
  <si>
    <t xml:space="preserve">CONECTOR MACHO H-BE 24P 1-24 EPIC (10400300) </t>
  </si>
  <si>
    <t>Eplug05</t>
  </si>
  <si>
    <t>EMBU-100</t>
  </si>
  <si>
    <t>EMBUDO MARSH + JARRO MARSH</t>
  </si>
  <si>
    <t>EMPA-006</t>
  </si>
  <si>
    <t>Glandspacking01</t>
  </si>
  <si>
    <t>EMPA-012</t>
  </si>
  <si>
    <t>EMPAQUET. TRENZ. JM 3/8´´ GRAFITO PURO (BOMBA IMBIL)</t>
  </si>
  <si>
    <t>PACKING JM 3/8" GRAFITE PURE</t>
  </si>
  <si>
    <t>EMPA-110</t>
  </si>
  <si>
    <t>EMPAQUETADURA CAUCHO NATURAL 1´´ x 1 MT.</t>
  </si>
  <si>
    <t>Bolt extractor 1-5 (GAME)</t>
  </si>
  <si>
    <t>EMPA-114</t>
  </si>
  <si>
    <t>EMPAQUETADURA CAUCHO NATURAL 1/4´´ X 1 MT.</t>
  </si>
  <si>
    <t>NATURAL RUBBER GASKET 1/4INX 1 MT</t>
  </si>
  <si>
    <t>ENCH-001</t>
  </si>
  <si>
    <t>ENCHUFE HEMBRA VOL. 3X16A 2F+T 220V</t>
  </si>
  <si>
    <t>PLUG BOX, INDUSTRIAL, 3 PIN, 220 V</t>
  </si>
  <si>
    <t>ENCH-002</t>
  </si>
  <si>
    <t>ENCHUFE HEMBRA VOL. 4X32A 3F+T (412310)</t>
  </si>
  <si>
    <t>FEMALE PLUG VOL. 4X32A 3F+T (412310)</t>
  </si>
  <si>
    <t>ENCH-012</t>
  </si>
  <si>
    <t>ENCHUFE HEMBRA SBPTO. 4X32A 3F+T 380/415VAC</t>
  </si>
  <si>
    <t>FEMALE PLUG SBPTO. 4X32A 3F+T 380/415VAC</t>
  </si>
  <si>
    <t>ENCHUFE HEMBRA EMBUTIDO INCLINADO 3X16A 2F+T 16A/9H/220VAC</t>
  </si>
  <si>
    <t>Industrial Plug 2P+T 16A/9H/220V</t>
  </si>
  <si>
    <t>Eplug17</t>
  </si>
  <si>
    <t>ENCHUFE HEMBRA EMBUTIDO INCLINADO 4X16A 3F+T 16A/6H/380-440VAC</t>
  </si>
  <si>
    <t>ENCHUFE HEMBRA EMBUTIDO INCLINADO 4X32A 3F+T IP67 32A/6H/380-415V</t>
  </si>
  <si>
    <t>FEMALE PLUG 4X32A 3F+T (411110)</t>
  </si>
  <si>
    <t>ENCHUFE HEMBRA EMBUTIDO INCLINADO 4X63A 3F+T 63A/6H/440V</t>
  </si>
  <si>
    <t>ENCH-024</t>
  </si>
  <si>
    <t>ENCHUFE HEMBRA SOBREPUESTO 16A 220/250V 2F+T</t>
  </si>
  <si>
    <t>FEMALE PLUG 16A 220/250V 3F+T</t>
  </si>
  <si>
    <t>ENCH-027</t>
  </si>
  <si>
    <t>ENCHUFE HEMBRA VOL. 4X16 2F+N+T 220V</t>
  </si>
  <si>
    <t>Industrial Plug 3P+T 16A-200...250V</t>
  </si>
  <si>
    <t>ENCH-030</t>
  </si>
  <si>
    <t xml:space="preserve">ENCHUFE HEMBRA EMB. 3 TRIPLE 5511 GENESIS </t>
  </si>
  <si>
    <t>Wall mounted triple female plug</t>
  </si>
  <si>
    <t>ENCH-032</t>
  </si>
  <si>
    <t>MAGIC JACK 10/16A 5180</t>
  </si>
  <si>
    <t>ENCH-051</t>
  </si>
  <si>
    <t>ENCHUFE MACHO VOL 3X16A 2F+T (411505)</t>
  </si>
  <si>
    <t>ENCH-052</t>
  </si>
  <si>
    <t>ENCHUFE MACHO VOL 4X16A 220/250V 2F+N+T</t>
  </si>
  <si>
    <t>Industrial Plug Macho Volante 16A/9H/220V/3P+T</t>
  </si>
  <si>
    <t>ENCH-054</t>
  </si>
  <si>
    <t>ENCHUFE MACHO VOL 4X32A 3F+T (411710)</t>
  </si>
  <si>
    <t>ENCHUFE MACHO VOL 4X63A 3F+T (411720)</t>
  </si>
  <si>
    <t>ENCH-207</t>
  </si>
  <si>
    <t>ENCHUFE HEMBRA VOL. 2670TG 10-16A 2P+T (328211)</t>
  </si>
  <si>
    <t>Female plug 10-16A 2P+T</t>
  </si>
  <si>
    <t>ENCH-210</t>
  </si>
  <si>
    <t>ENCHUFE MACHO 10A 2P+T (310912)</t>
  </si>
  <si>
    <t>EPLUG-01</t>
  </si>
  <si>
    <t>Eplug09</t>
  </si>
  <si>
    <t>EQUI-2X18</t>
  </si>
  <si>
    <t>EQUIPO FLUORESCENTE 2 X 18 W HERMÉTICO</t>
  </si>
  <si>
    <t>AUTO-RESCATADOR ZL-60</t>
  </si>
  <si>
    <t>ESCA-004</t>
  </si>
  <si>
    <t>ESCALERA TELESCÓPICA ALUMINIO 6.40 MTS.</t>
  </si>
  <si>
    <t>TELESCOPIC LADDER ALUMINIUM 6.40 MTS</t>
  </si>
  <si>
    <t>ESCA-005</t>
  </si>
  <si>
    <t>ESCALERA TELESCÓPICA ALUM. 4.00 MTS.</t>
  </si>
  <si>
    <t>ESCA-101</t>
  </si>
  <si>
    <t>ESCALERA METÁLICA 2.50 MTS.</t>
  </si>
  <si>
    <t>ESCA-225</t>
  </si>
  <si>
    <t>ESCALERA TIJERA ALUM. LARGO ÚTIL 2.25 MTS.</t>
  </si>
  <si>
    <t>SCISSORS LADDER ALUM. LENGTH 2.25 MTS HELPFUL.</t>
  </si>
  <si>
    <t>ESCO-001</t>
  </si>
  <si>
    <t>ESCOBILLA ACERO CON MANGO</t>
  </si>
  <si>
    <t>Fm15</t>
  </si>
  <si>
    <t>ESCO-002</t>
  </si>
  <si>
    <t>ESCO-004</t>
  </si>
  <si>
    <t>ESCOBILLÓN TRADICIONAL</t>
  </si>
  <si>
    <t>ESCU-010</t>
  </si>
  <si>
    <t>ESCUADRA METÁLICA 10´´</t>
  </si>
  <si>
    <t xml:space="preserve">METAL BRACKTE 10 </t>
  </si>
  <si>
    <t>ESCU-024</t>
  </si>
  <si>
    <t>ESCUADRA METÁLICA 24´´ (STANLEY 45-500)</t>
  </si>
  <si>
    <t>METAL BRACKTE 24 (STANLEY 45-500)</t>
  </si>
  <si>
    <t>ESLI-2501</t>
  </si>
  <si>
    <t>ESLI-25015</t>
  </si>
  <si>
    <t>POLYESTER SLING  2 CAPE 50 MM X 1,5 MTS 3,75 TON. EYE - EYE</t>
  </si>
  <si>
    <t>ESLI-2502</t>
  </si>
  <si>
    <t>POLYESTER SLING  2 CAPE 50 MM X 2,0 MTS. 3,75 TON. EYE-EYE</t>
  </si>
  <si>
    <t>ESLI-25025</t>
  </si>
  <si>
    <t>POLYESTER SLING EYE 2 CAPE 50 MM X 2,5 MTS - 3.75TON</t>
  </si>
  <si>
    <t>ESLI-2503</t>
  </si>
  <si>
    <t>POLYESTER SLING 50MM X 3MTS 3,75 TON</t>
  </si>
  <si>
    <t>ESLI-2754</t>
  </si>
  <si>
    <t>ESLI-3502</t>
  </si>
  <si>
    <t>POLYESTER SLING  EYE PL 3 CAPE 50 MM X 2.00 MTS</t>
  </si>
  <si>
    <t>ESME-201</t>
  </si>
  <si>
    <t>ESMERIL DE BANCO BAUKER 6´´ SERIE - SOLDADO</t>
  </si>
  <si>
    <t>ESME-650</t>
  </si>
  <si>
    <t>ESMERIL RECTO 650W BOSCH 10000-28000 RPM</t>
  </si>
  <si>
    <t>ESPA-100</t>
  </si>
  <si>
    <t>ESPE-101</t>
  </si>
  <si>
    <t xml:space="preserve">ESPEJO REDONDO DE INSPECCIÓN STANLEY </t>
  </si>
  <si>
    <t>ESPI-1039</t>
  </si>
  <si>
    <t>ESPIRAL PLÁST. HB-103 9 MM ANCHO/ROLLO 4.2 MT (711803)</t>
  </si>
  <si>
    <t>PLASTIC SPIRAL HB-103 9MM/4,2MTS. (711803)</t>
  </si>
  <si>
    <t>ESPI-300</t>
  </si>
  <si>
    <t>ESPIGA 3´´ SOLDAR</t>
  </si>
  <si>
    <t>ESPI-400</t>
  </si>
  <si>
    <t>WELDING FITTING 4´´ B/P</t>
  </si>
  <si>
    <t>NOZZLE 4" B/P</t>
  </si>
  <si>
    <t>ESPI-5808</t>
  </si>
  <si>
    <t>ESPIRAL NEGRO 8 MM 58 PASOS (100 UN)</t>
  </si>
  <si>
    <t>BLACK SPIRAL 8 MM 58 STEPS(100 UN)</t>
  </si>
  <si>
    <t>ESPU-452515</t>
  </si>
  <si>
    <t>PVC FOAM 1/CM. DENS. BLACK 4.5 X 25 MM X 15 MTS.</t>
  </si>
  <si>
    <t>ESTQ-003</t>
  </si>
  <si>
    <t>POL HORIZONTAL WATER POND. 650 LTS</t>
  </si>
  <si>
    <t xml:space="preserve">ESTROBO 1/2´´ x 1.00 MTS </t>
  </si>
  <si>
    <t>Steel Sling 1/2 X 1.5 Mt (6 X 36)</t>
  </si>
  <si>
    <t>ETAPE-01</t>
  </si>
  <si>
    <t>HUINCHA AISLADORA PVC 3M SUPER 33</t>
  </si>
  <si>
    <t>ETAPE-02</t>
  </si>
  <si>
    <t>Fm21</t>
  </si>
  <si>
    <t>ETIQ-001</t>
  </si>
  <si>
    <t>YELLOW LABEL ADHESIVE 35 X 70 (6 SHEETS)</t>
  </si>
  <si>
    <t>ETIQ-002</t>
  </si>
  <si>
    <t>GREEN STICKER 35 X 70 (6 SHEETS)</t>
  </si>
  <si>
    <t>ETIQ-003</t>
  </si>
  <si>
    <t>ETIQUETA ADHESIVA ROJO 35 X 70 (6 PLIEGOS)</t>
  </si>
  <si>
    <t>RED STICKER 35 X 70 ( 6 SHEETS)</t>
  </si>
  <si>
    <t>ETIQ-004</t>
  </si>
  <si>
    <t>AVERY LABEL 5162 34X102 BL. LASER 14 X 100 H HJ</t>
  </si>
  <si>
    <t>ETIQ-007</t>
  </si>
  <si>
    <t>LABEL LASER P / WHITE CD 25 HJA 100 H</t>
  </si>
  <si>
    <t>ETRANS-02</t>
  </si>
  <si>
    <t>TRANSFORMADOR AISL. TRIF. 380-110V 100 VA</t>
  </si>
  <si>
    <t>TRANSFORMER AISL. TRIF. 380-110V 100 VA</t>
  </si>
  <si>
    <t>Transformer</t>
  </si>
  <si>
    <t>EXTE-002-L</t>
  </si>
  <si>
    <t>Extención larga ¾” x 10”</t>
  </si>
  <si>
    <t>Large extensión M ¾” x 10”</t>
  </si>
  <si>
    <t>EXTE-710</t>
  </si>
  <si>
    <t>EXTENSIÓN ACERO INOX. 710 MM. 23</t>
  </si>
  <si>
    <t>EXTENSION STEEL INO. 710 MM 23</t>
  </si>
  <si>
    <t xml:space="preserve">EXTINTOR PQS 10 KGS </t>
  </si>
  <si>
    <t>FIRE EXTIONGUISHER 9 KG</t>
  </si>
  <si>
    <t>SAFE009C</t>
  </si>
  <si>
    <t>EXTR-5003</t>
  </si>
  <si>
    <t>EXTRACTOR FA 10-20: 25 CMS DIÁM.: 600 M3/H: 20W 220V</t>
  </si>
  <si>
    <t>EXTRACTOR FA 10-20: 25 CMS DIA .: 600 M3 / H: 20W 220V</t>
  </si>
  <si>
    <t>EXTR-PJ15</t>
  </si>
  <si>
    <t>EXTRACTOR DE PERNOS 1 - 5 (JUEGO)</t>
  </si>
  <si>
    <t>STROBE 1'' x 6.00 meters. EYE-EYE</t>
  </si>
  <si>
    <t>F30560A0</t>
  </si>
  <si>
    <t>CHAIN-RS50 ROLLER/UG3 ROTATE F30560A0</t>
  </si>
  <si>
    <t>F68827A5</t>
  </si>
  <si>
    <t>UG-MTR-SPROCKET WLDMT F68827A5</t>
  </si>
  <si>
    <t>Sprockets</t>
  </si>
  <si>
    <t>FARO-201</t>
  </si>
  <si>
    <t>LEFT REAR LIGHT. MITSUBISHI L-200 KATANA</t>
  </si>
  <si>
    <t>FAX-216X30</t>
  </si>
  <si>
    <t>FAX PAPER 216 X 30 MTS ITALFAX</t>
  </si>
  <si>
    <t>FERR-916</t>
  </si>
  <si>
    <t>FERRULA R9 - 16</t>
  </si>
  <si>
    <t>16MM FERRALS</t>
  </si>
  <si>
    <t>Efer04</t>
  </si>
  <si>
    <t>FIBRA-002</t>
  </si>
  <si>
    <t>FICH-12080</t>
  </si>
  <si>
    <t>FICHERO DE ALUMINIO 120 X 80 CMS.</t>
  </si>
  <si>
    <t>ALUMINIUM FILE ORGANISER</t>
  </si>
  <si>
    <t>FILT-001</t>
  </si>
  <si>
    <t>FILTRO PARTÍCULA PD20 (COMPRESOR ATLAS GX5FFTM)</t>
  </si>
  <si>
    <t>Coalescing filter DD20 (Atlas commpresor GX5FFTM)</t>
  </si>
  <si>
    <t>FILT-002</t>
  </si>
  <si>
    <t>FILTRO COALESCENTE DD20 (COMPRESOR ATLAS GX5FFTM)</t>
  </si>
  <si>
    <t>Primary air filter CAT (CAT TH-514/CRAWLER)</t>
  </si>
  <si>
    <t>Hyd120</t>
  </si>
  <si>
    <t>FILT-0095</t>
  </si>
  <si>
    <t>B95 BALDWIN OIL FILTER (GRUP. ELECTROGENO)</t>
  </si>
  <si>
    <t>FILT-03410</t>
  </si>
  <si>
    <t>ELEMENTO FILTRO 3/4´´ 10 MICRAS (DONALDSON P551551)</t>
  </si>
  <si>
    <t>ELEMENT FILTER 3/4´´ 10 MICRAS (DONALDSON P551551)</t>
  </si>
  <si>
    <t>FILT-113</t>
  </si>
  <si>
    <t>AIR FILTER INT. AS820 CUMMINS 3.9 (FORD 915)</t>
  </si>
  <si>
    <t>FILT-114</t>
  </si>
  <si>
    <t>AIR FILTER EXT. AP7998 CUMMINS 3.9 (FORD 915)</t>
  </si>
  <si>
    <t>FILT-11464</t>
  </si>
  <si>
    <t>FILTRO MAGNÉTICO 1 1/4´´ 64 LTS.</t>
  </si>
  <si>
    <t>FILT-150</t>
  </si>
  <si>
    <t>PRI - 08 - N - M150 SUCTION STRAINER (FILTRO SUCCIÓN)</t>
  </si>
  <si>
    <t>FILT-201</t>
  </si>
  <si>
    <t>OIL FILTER CUMMINS FF5052FG 3.9 (FORD 915)</t>
  </si>
  <si>
    <t>FILT-202</t>
  </si>
  <si>
    <t>FILTER EST. PET. FS1242FG CUMMINS 3.9 (FORD 915)</t>
  </si>
  <si>
    <t>FILT-2451</t>
  </si>
  <si>
    <t>FILTRO AIRE C2451</t>
  </si>
  <si>
    <t>FILT-304</t>
  </si>
  <si>
    <t>LF3345FG 3.9 CUMMINS OIL FILTER (FORD 915)</t>
  </si>
  <si>
    <t>FILT-351</t>
  </si>
  <si>
    <t>FILTRO HID. BT351 BALDWIN (BBA. LUBE 71RS) (HF-6177), COMPATIBLE CON 1323100040</t>
  </si>
  <si>
    <t>FILTER HID. BT351 BALDWIN (LUBE PUMP 71RS) (HF-6177)</t>
  </si>
  <si>
    <t>FILT-5141</t>
  </si>
  <si>
    <t>FILTRO AIRE PRIM. 2065234 CAT (CAT TH-514/CRAWLER)</t>
  </si>
  <si>
    <t>secondary air filter CAT (CAT TH-514/CRAWLER)</t>
  </si>
  <si>
    <t>FILT-5142</t>
  </si>
  <si>
    <t>FILTRO AIRE SEC. 2065235 CAT (CAT TH-514/CRAWLER)</t>
  </si>
  <si>
    <t>Hex bolt 5/8" x 6" G.2</t>
  </si>
  <si>
    <t>FILT-6720</t>
  </si>
  <si>
    <t>FILTRO HID. HF-6720 (U. HID. 71RN) P-550387 / BT-287</t>
  </si>
  <si>
    <t>FILT-6722</t>
  </si>
  <si>
    <t>FILTRO HID. HF-6722 (BBA. LUBE 71RN) P-550275 / BT-8423</t>
  </si>
  <si>
    <t>FILT-7546</t>
  </si>
  <si>
    <t>BALDWIN BF7546 FUEL FILTER (GRUP. ELECTROGENO)</t>
  </si>
  <si>
    <t>FILTER</t>
  </si>
  <si>
    <t>FILTRO AIRE BALDWIN PA1846 (DONALDSON P18-2002)</t>
  </si>
  <si>
    <t>Filter (Donaldson) - P18-2002</t>
  </si>
  <si>
    <t>FILTRO-1002</t>
  </si>
  <si>
    <t>FILTRO 3M 2091 PARTÍCULAS</t>
  </si>
  <si>
    <t>FILTER 3M 2091 PARTICLES</t>
  </si>
  <si>
    <t>FILTRO-107</t>
  </si>
  <si>
    <t>AIR FILTER AF25352 FLEETGUARD (WAGNER / MATBRO)</t>
  </si>
  <si>
    <t>FILTRO-118</t>
  </si>
  <si>
    <t>AF26439/AF27869 FLEETGUARD AIR FILTER (GRUP. ELECTROGENO)</t>
  </si>
  <si>
    <t>FILTRO-311</t>
  </si>
  <si>
    <t>OIL FILTER W920/24 MANN</t>
  </si>
  <si>
    <t>FILTRO-405-SK</t>
  </si>
  <si>
    <t>HYDRAULIC FILTER RETURN 915-32023 (SCOOP EIMCO)</t>
  </si>
  <si>
    <t>FILTRO-407-SK</t>
  </si>
  <si>
    <t>FILTRO HID. FLEETGUARD HF6711 (BOMBA LUBE 61RB/RD-2000)</t>
  </si>
  <si>
    <t>FILTER HYD. FLEETGUARD HF6711 (LUBE PUMP 61RB/RD-2000)</t>
  </si>
  <si>
    <t>FILTRO-410A-SK</t>
  </si>
  <si>
    <t>FILTRO ELEM. REPTO. ALT. FP3202AA10N (RD2000)</t>
  </si>
  <si>
    <t>FILTER ELEM. SPARE. ALT. FP3202AA10N (RD2000)</t>
  </si>
  <si>
    <t>FILTRO-412</t>
  </si>
  <si>
    <t>FILTRO HID. FLEETGUARD HF7835/HF6177 (BALDWIN BT351) (MP FILTRI CS100P25A) (DONALDSON P171616) (BBA LUBE 71RP), COMPATIBLE CON 1545100080</t>
  </si>
  <si>
    <t>FILTRO HID. FLEETGUARD HF7835 (CS100P25A) (BBA LUBE 71RP)</t>
  </si>
  <si>
    <t>FINC-001</t>
  </si>
  <si>
    <t>FIN DE CARRERA PALANCA REG. MET. XCKJ10541 (COD.TE10942)</t>
  </si>
  <si>
    <t>RIEL REG MET XCKJ10541 (COD. TE10942)</t>
  </si>
  <si>
    <t>FINC-002</t>
  </si>
  <si>
    <t>FLAN-020</t>
  </si>
  <si>
    <t>FLANGE CONEXIÓN AMERICANA 2´´</t>
  </si>
  <si>
    <t>FLANGE CONECTION AMERICAN 2´´</t>
  </si>
  <si>
    <t>FLAN-030</t>
  </si>
  <si>
    <t>FLANGE CONEXIÓN AMERICANA 3´´</t>
  </si>
  <si>
    <t>FLANGE CONECTION AMERICAN 3´´</t>
  </si>
  <si>
    <t>FLAN-19625</t>
  </si>
  <si>
    <t>FLANGE 196 X 25 MM C / OUTPUT WIRE (BBA FLUJ.. AGUA)</t>
  </si>
  <si>
    <t>FLAN-300</t>
  </si>
  <si>
    <t>FLANGE 3´´ ANSI 150-A105 C/HILO NPT</t>
  </si>
  <si>
    <t>FLAN-5132</t>
  </si>
  <si>
    <t>FLANGE SIEMENS B5 SERIE 132</t>
  </si>
  <si>
    <t>FLAN-AI-21/2</t>
  </si>
  <si>
    <t>FLANGE (VISEL) AC.INOX. MANÓMETRO 2 1/2´´</t>
  </si>
  <si>
    <t>FLEX-030</t>
  </si>
  <si>
    <t>FLEXIBLE CON BOQUILLA 30 CMS</t>
  </si>
  <si>
    <t>30C. Flexible tip</t>
  </si>
  <si>
    <t>FLEX-1216</t>
  </si>
  <si>
    <t>BERNARD 1.2-1.6 MM FLEXIBLE (5 METERS)</t>
  </si>
  <si>
    <t>FLEX-122045890</t>
  </si>
  <si>
    <t>FLEXIBLE 1/2 R2-0,45 MT CONEX.8-FJX R-90</t>
  </si>
  <si>
    <t>HYDRAULIC HOSE 1/2 R2-0,45 MT CONEX.8-FJX R-90</t>
  </si>
  <si>
    <t>FLEX-122068</t>
  </si>
  <si>
    <t>FLEXIBLE 1/2 R2-0,6 MT CONEX. 8-FJX R-R</t>
  </si>
  <si>
    <t>HYDRAULIC HOSE 1/2 R2-0,6 MT CONEX. 8-FJX R-R</t>
  </si>
  <si>
    <t>FLEX-133154848</t>
  </si>
  <si>
    <t>FLEXIBLE T-133 LT:15 MTS.48MP-48MP (CULEBRÓN 3´´)</t>
  </si>
  <si>
    <t>HOSE T-133 LT:15 MTS.48MP-48MP (WATER PUMP DISCHARGE 3´´)</t>
  </si>
  <si>
    <t>Hoses - Water</t>
  </si>
  <si>
    <t>FLEX-1380956</t>
  </si>
  <si>
    <t>FLEXIBLE R1-3/8´´ LT: 0,95 MTS. CONEX. 6FJX R-R</t>
  </si>
  <si>
    <t>HYDRAULIC HOSE R1-3/8IN TL:0,95MTS CONEX 6FJXR-R</t>
  </si>
  <si>
    <t>HOSE</t>
  </si>
  <si>
    <t>FLEX-141516</t>
  </si>
  <si>
    <t>FLEXIBLE 1PUG 4SR 15MTS C/N 16 FJX R-R</t>
  </si>
  <si>
    <t>HYDRAULIC HOSE 1" 4SR 15MTS C/N 16 FJX R-R</t>
  </si>
  <si>
    <t>FLEX-212070</t>
  </si>
  <si>
    <t>FLEXIBLE R2-12 LT:0,70 CONEX. A-B</t>
  </si>
  <si>
    <t>HYDRAULIC HOSE R2-12 LT:0,70 CONEX. A-B</t>
  </si>
  <si>
    <t>FLEX-2153232</t>
  </si>
  <si>
    <t>FLEXIBLE AIRE-AGUA 2´´ LT:15 MT.32FJX-32MP (600PSI) CULEBRÓN</t>
  </si>
  <si>
    <t xml:space="preserve">HOSE AIR-WATER 2´´ LT:15 MT.32FJX-32MP (600PSI) </t>
  </si>
  <si>
    <t>FLEX-216098</t>
  </si>
  <si>
    <t>FLEXIBLE R2-16 LT:0,98 CONEX. A-A</t>
  </si>
  <si>
    <t>HYDRAULIC HOSE R2-16 LT:0,98 CONEX. A-A</t>
  </si>
  <si>
    <t>FLEX-216290</t>
  </si>
  <si>
    <t>Flexible R2-16 LT:2,90mts. Conexión A-A</t>
  </si>
  <si>
    <t>Hydraulic hose R2-16 LT:2,90mts. Conex. A-A</t>
  </si>
  <si>
    <t>Hose</t>
  </si>
  <si>
    <t>FLEX-23154848</t>
  </si>
  <si>
    <t>FLEXIBLE R2-3´´ LT:15 MTS.48MP-48MP (CULEBRÓN 3´´)</t>
  </si>
  <si>
    <t>FLEX-2405044</t>
  </si>
  <si>
    <t>FLEXIBLE R2-4 LT:0,50 MTS. CONEX. 4FJX-4FP</t>
  </si>
  <si>
    <t>Hydraulic hose R9-10, Lt:0.23 conx.10FJX-8FJX90</t>
  </si>
  <si>
    <t>FLEX-24080</t>
  </si>
  <si>
    <t>FLEXIBLE R2-4 LT:0,80 MTS. CONEX. A-A</t>
  </si>
  <si>
    <t>HYDRAULIC HOSE R2-4 LT:0,80 MTS. CONEX. A-A</t>
  </si>
  <si>
    <t>FLEX-26040</t>
  </si>
  <si>
    <t>FLEXIBLE R2-6 LT: 0,40 CONEX. A-B</t>
  </si>
  <si>
    <t>FLEXIBLE R2-6 LT: 0.40 CONEX. A-B</t>
  </si>
  <si>
    <t>FLEX-26055</t>
  </si>
  <si>
    <t>FLEXIBLE R2-6 LT: 0,56 CONEX. A-A</t>
  </si>
  <si>
    <t>FLEXIBLE R2-6 LT: 0.56 CONEX. A-A</t>
  </si>
  <si>
    <t>FLEX-26092</t>
  </si>
  <si>
    <t>Flexible R2-6 LT:0.95mts Conexión A-A</t>
  </si>
  <si>
    <t>Flex. R2-6 LT:0.95mts Conex. A-A</t>
  </si>
  <si>
    <t>FLEX-26150</t>
  </si>
  <si>
    <t>FLEXIBLE R2-6 LT: 1,50 MTS. CONEX. A-A</t>
  </si>
  <si>
    <t>HYDRAULIC HOSE R2-6 LT: 1,50 MTS. CONEX. A-A</t>
  </si>
  <si>
    <t>FLEX-261566</t>
  </si>
  <si>
    <t>FLEXIBLE R2-6 (3/8´´) LT: 15,00 MTS. CONEX. 6FJX-6FJX</t>
  </si>
  <si>
    <t>Hydraulic hose R2-6, 15 mts, 6FJX-6FJX</t>
  </si>
  <si>
    <t>FLEX-26190</t>
  </si>
  <si>
    <t>FLEXIBLE R2-6 LT:1,90 MTS. CONEX. A-A</t>
  </si>
  <si>
    <t>FLEXIBLE R2-6 LT: 1.90 MTS. CONEX. A-A</t>
  </si>
  <si>
    <t>FLEX-28050</t>
  </si>
  <si>
    <t>FLEXIBLE R2-8 LT:0,50 MTS. CONEX. A-B</t>
  </si>
  <si>
    <t>HYDRAULIC HOSE R2-8 LT:0,50 MTS. CONEX. A-B</t>
  </si>
  <si>
    <t>FLEX-28060</t>
  </si>
  <si>
    <t>FLEXIBLE R2-8 LT:0,58 MTS. CONEX. A-A</t>
  </si>
  <si>
    <t>FLEXIBLE R2-8 LT: 0.58 MTS. CONEX. A-A</t>
  </si>
  <si>
    <t>FLEX-28065</t>
  </si>
  <si>
    <t>FLEXIBLE R2-8 LT:0,65 MTS. CONEX. A-A</t>
  </si>
  <si>
    <t>HYDRAULIC HOSE R2-8 LT:0,65 MTS. CONEX. A-A</t>
  </si>
  <si>
    <t>FLEX-28070</t>
  </si>
  <si>
    <t>FLEXIBLE R2-8 LT:0,70 MTS. CONEX. A-A</t>
  </si>
  <si>
    <t>FLEXIBLE R2-8 LT: 0.70 MTS. CONEX. A-A</t>
  </si>
  <si>
    <t>FLEX-28073</t>
  </si>
  <si>
    <t>FLEXIBLE R2-8 LT:0,70 MTS. CONEX. A-B</t>
  </si>
  <si>
    <t>FLEXIBLE R2-8 LT: 0.70 MTS. CONEX. A-B</t>
  </si>
  <si>
    <t>FLEX-28085</t>
  </si>
  <si>
    <t>FLEXIBLE R2-8 LT:0,85 MTS. CONEX. A-B</t>
  </si>
  <si>
    <t>HYDRAULIC HOSE R2-8 LT:0,85 MTS. CONEX. A-B</t>
  </si>
  <si>
    <t>FLEX-28130</t>
  </si>
  <si>
    <t>FLEXIBLE R2-8 LT:1,30 CONEX. A-A</t>
  </si>
  <si>
    <t>HYDRAULIC HOSE R2-8 LT:1,30 CONEX. A-A</t>
  </si>
  <si>
    <t>FLEX-28133</t>
  </si>
  <si>
    <t>FLEXIBLE R2-8 LT: 1,40 CONEX. A-A</t>
  </si>
  <si>
    <t>FLEXIBLE R2-8 LT: 1.40 CONEX. A-A</t>
  </si>
  <si>
    <t>FLEX-2815</t>
  </si>
  <si>
    <t>FLEXIBLE R2-8 LT: 15,00 CONEX. A-A</t>
  </si>
  <si>
    <t>Hydraulic Hose R2-1/2</t>
  </si>
  <si>
    <t>FLEX-28150</t>
  </si>
  <si>
    <t>FLEXIBLE R2-8 LT:1,50 MTS. CONEX. A-B</t>
  </si>
  <si>
    <t>FLEXIBLE R2-8 LT: 1.50 MTS. CONEX. A-B</t>
  </si>
  <si>
    <t>FLEX-28155</t>
  </si>
  <si>
    <t>FLEXIBLE R2-8 LT:1,55 MTS. CONEX. A-A</t>
  </si>
  <si>
    <t>FLEXIBLE R2-8 LT: 1.55 MTS. CONEX. A-A</t>
  </si>
  <si>
    <t>FLEX-28156</t>
  </si>
  <si>
    <t>FLEXIBLE R2-8 LT:1,55 MTS. CONEX. A-B</t>
  </si>
  <si>
    <t>FLEXIBLE R2-8 LT: 1.55 MTS. CONEX. A-B</t>
  </si>
  <si>
    <t>FLEX-28200</t>
  </si>
  <si>
    <t>FLEXIBLE R2-8 LT:2,00 MTS. CONEX. A-A</t>
  </si>
  <si>
    <t>HYDRAULIC HOSE R2-8 LT:2,00 MTS. CONEX. A-A</t>
  </si>
  <si>
    <t>FLEX-28201</t>
  </si>
  <si>
    <t>FLEXIBLE R2-8 LT:2,00 MTS. CONEX. A-B</t>
  </si>
  <si>
    <t>HYDRAULIC HOSE R2-8 LT:2,00 MTS. CONEX. A-B</t>
  </si>
  <si>
    <t>FLEX-28210</t>
  </si>
  <si>
    <t>FLEXIBLE R2-8 LT:2,10 MTS. CONEX. A-A</t>
  </si>
  <si>
    <t>HYDRAULIC HOSE R2-8 LT:2,10 MTS. CONEX. A-A</t>
  </si>
  <si>
    <t>FLEX-28217</t>
  </si>
  <si>
    <t>FLEXIBLE R2-8 LT:2,17 MTS. CONEX. A-A</t>
  </si>
  <si>
    <t>HYDRAULIC HOSE R2-8 LT:2,17 MTS. CONEX. A-A</t>
  </si>
  <si>
    <t>FLEX-28267</t>
  </si>
  <si>
    <t>FLEXIBLE R2-8 LT:3,00 MTS. CONEX. A-B</t>
  </si>
  <si>
    <t>Hydraulic hose R2-8, 3 mts, A-B</t>
  </si>
  <si>
    <t>FLEX-34301212</t>
  </si>
  <si>
    <t xml:space="preserve">FLEXIBLE P/AGUA 3/4´´ (300 PSI) LT:30 MT. CONEX. 12MP-12MP </t>
  </si>
  <si>
    <t xml:space="preserve">HOSE F/WATER 3/4´´ (300 PSI) LT:30 MT. CONEX. 12MP-12MP </t>
  </si>
  <si>
    <t>FLEX-381076</t>
  </si>
  <si>
    <t>FLEXIBLE 3/8´´ R1 0,7 MT. C/NIPLE 6FJX R-R</t>
  </si>
  <si>
    <t>HYDRAULIC HOSE 3/8" R1 0,7 MTS W/6FJX R-R</t>
  </si>
  <si>
    <t>FLEX-382</t>
  </si>
  <si>
    <t>FLEXIBLE 3/8´´ LT: 2,00 MTS CONEX. JIC HEMBRA AMBOS LADOS</t>
  </si>
  <si>
    <t>HYDRAULIC HOSE 3/8" 2,00 MTS MJ-MJ</t>
  </si>
  <si>
    <t>FLEX-382066</t>
  </si>
  <si>
    <t>FLEXIBLE 3/8´´ R2 0,6 MT. C/NIPLE 6FJX R-R</t>
  </si>
  <si>
    <t>HYDRAULIC HOSE 3/8´´ R2 0,6 MT. C/NIPLE 6FJX R-R</t>
  </si>
  <si>
    <t>FLEX-382236</t>
  </si>
  <si>
    <t>FLEXIBLE 3/8`` R2 2.3MT. C/N 6FJX R-R</t>
  </si>
  <si>
    <t>HYDRAULIC HOSE 3/8`` R2 2.3MT. C/N 6FJX R-R</t>
  </si>
  <si>
    <t>FLEX-382246</t>
  </si>
  <si>
    <t>FLEXIBLE 3/8`` R2 2.4MT. C/N 6FJX R-R</t>
  </si>
  <si>
    <t>HYDRAULIC HOSE 3/8`` R2 2.4MT. C/N 6FJX R-R</t>
  </si>
  <si>
    <t>FLEX-382256</t>
  </si>
  <si>
    <t>FLEXIBLE 3/8´´ R2 2,5 MT. C/NIPLE 6FJX R-R</t>
  </si>
  <si>
    <t>HYDRAULIC HOSE 3/8´´ R2 2,5 MT. C/NIPLE 6FJX R-R</t>
  </si>
  <si>
    <t>FLEX-4161</t>
  </si>
  <si>
    <t>FLEXIBLE 4SH-16 X 1.0 MT + TERMINALES</t>
  </si>
  <si>
    <t>HYDRAULIC HOSE 4SH-16 X 1.0 MT + TERMINALES</t>
  </si>
  <si>
    <t>FLEX-916055</t>
  </si>
  <si>
    <t>Flexible R9-16 LT:0.555 conexión A-A</t>
  </si>
  <si>
    <t>Hydraulic hose R9-16 LT:0.555 conexión A-A</t>
  </si>
  <si>
    <t>FLEX-916056</t>
  </si>
  <si>
    <t>FLEXIBLE R9-16 LT: 0,59 CONEX. A-B</t>
  </si>
  <si>
    <t>FLEXIBLE R9-16 LT: 0.59 CONEX. A-B</t>
  </si>
  <si>
    <t>FLEX-916072</t>
  </si>
  <si>
    <t>FLEXIBLE R9-16 LT: 0,77 CONEX. A-B</t>
  </si>
  <si>
    <t>Hydraulic hose R9-16, 0,77 mts, A-B</t>
  </si>
  <si>
    <t>FLEX-916089</t>
  </si>
  <si>
    <t>FLEXIBLE R9-16 LT: 0,89 CONEX. A-B</t>
  </si>
  <si>
    <t>FLEXIBLE R9-16 LT: 0.89 CONEX. A-B</t>
  </si>
  <si>
    <t>FLEX-91610</t>
  </si>
  <si>
    <t>FLEXIBLE R9-16 LT: 10 MT CONEX. 16FJX-16FJX</t>
  </si>
  <si>
    <t>FLEX-91615</t>
  </si>
  <si>
    <t>FLEXIBLE R9-16 (1´´) LT: 15,00 CONEX. A-A</t>
  </si>
  <si>
    <t>HYDRAULIC HOSE R9-16 (1´´) LT: 15,00 CONEX. A-A</t>
  </si>
  <si>
    <t>FLEX-916151616</t>
  </si>
  <si>
    <t>FLEXIBLE R9-16 (1´´) LT: 15,00 CONEX. 16FJX-16FJX</t>
  </si>
  <si>
    <t>1324101150</t>
  </si>
  <si>
    <t>FLEX-916211616</t>
  </si>
  <si>
    <t>FLEXIBLE R9-16 LT:0,21 CONEX. 16FJX - 16FJX</t>
  </si>
  <si>
    <t>HYDRAULIC HOSE R9-16 LT:0,21 CONEX. 16FJX - 16FJX</t>
  </si>
  <si>
    <t>FLEX-9615066</t>
  </si>
  <si>
    <t>FLEXIBLE R9-6 LT: 1,50 MTS. CONEX. 6FJX-6FJX</t>
  </si>
  <si>
    <t>HYDRAULIC HOSE R9-6 TL:1,50MTS CONEX 6FJX-6FJX</t>
  </si>
  <si>
    <t>FLEX-9812</t>
  </si>
  <si>
    <t>FLEXIBLE R9-8 (1/2´´) LT: 12,00 MTS. CONEX. A-A</t>
  </si>
  <si>
    <t>HYDRAULIC HOSE R9-8 (1/2´´) LT: 12,00 MTS. CONEX. A-A</t>
  </si>
  <si>
    <t>FLEX-9815</t>
  </si>
  <si>
    <t>FLEXIBLE R9-8 LT: 15,00 MTS. CONEX. A-A</t>
  </si>
  <si>
    <t>FLEXIBLE R9-8 LT: 15.00 MTS. CONEX. A-A</t>
  </si>
  <si>
    <t>FLEX-G001</t>
  </si>
  <si>
    <t xml:space="preserve">FLEXIBLE PARA GRASERA MANUAL </t>
  </si>
  <si>
    <t>IRON XAR 500  fron 75mm A+P(500X50075mm(wrap around)</t>
  </si>
  <si>
    <t>FLEX-R1085</t>
  </si>
  <si>
    <t>FLEXIBLE R1-8 LT: 0,85 CONEX. A-A</t>
  </si>
  <si>
    <t>FLEX-R16050</t>
  </si>
  <si>
    <t>FLEXIBLE R1-6 LT:0,50 CONEX.6FJX-6FJX</t>
  </si>
  <si>
    <t>FLEX-R938</t>
  </si>
  <si>
    <t>FLEXIBLE R9-10 LT:0,23 CONEX. 10FJX-8FJX90</t>
  </si>
  <si>
    <t>Base plate pin with cover 82,5 x 370 mm.</t>
  </si>
  <si>
    <t>FLEX-R948</t>
  </si>
  <si>
    <t>FLEXIBLE R9  8LT:1.10. CONEX.A - A</t>
  </si>
  <si>
    <t>HYDRAULIC HOSE R9  8LT:1.10. CONEX.A - A</t>
  </si>
  <si>
    <t>FLEX-R9810</t>
  </si>
  <si>
    <t>FLEXIBLE R9-8 LT:10 MTS. CONEX.8FJX-8FJX</t>
  </si>
  <si>
    <t>FLEZ-916097</t>
  </si>
  <si>
    <t>FLEXIBLE R9-16 LT: 0,97 CONEX. A-A</t>
  </si>
  <si>
    <t>FLEXIBLE R9-16 LT: 0.97 CONEX. A-A</t>
  </si>
  <si>
    <t>FLUI-1X1000</t>
  </si>
  <si>
    <t>FLUIDO DE CORTE Nº 1 X 1000 CC (TAP-MATIC)</t>
  </si>
  <si>
    <t>Fm51</t>
  </si>
  <si>
    <t xml:space="preserve">OIL FLUIDMETER H761A-030 1´´ NPT, OIL 30GPM-115 LTS/MIN </t>
  </si>
  <si>
    <t xml:space="preserve">OIL FLUIDMETER H761A-030 1´´ NPT, OIL 30GPM </t>
  </si>
  <si>
    <t>MEDIDOR DE FLUJO UFM MOD. SNASB6GM-4-300V.9-A3NR 1/2" NPT</t>
  </si>
  <si>
    <t>FLOW METER, LUBRIC, SN06GM4-300V.9, UNIVERSAL FLOW MONITORS</t>
  </si>
  <si>
    <t>FLUJÓMETRO H700B-002 3/4´´ SAE OIL 2 GPM</t>
  </si>
  <si>
    <t>3/4" FLOW METER</t>
  </si>
  <si>
    <t>UG703</t>
  </si>
  <si>
    <t>FLUJ-004</t>
  </si>
  <si>
    <t>FLUJÓMETRO DE AGUA MOD. KF7200-80 (3´´) 160M3/H</t>
  </si>
  <si>
    <t>WATER FLOWMETER MOD. KF7200-80 (3´´) 160M3/H</t>
  </si>
  <si>
    <t>FLUJ-005</t>
  </si>
  <si>
    <t>FLUJÓMETRO DE AIRE MOD. KF700-B0 DIN 316L IP65 4-20M</t>
  </si>
  <si>
    <t>FLOW METER AIR MOD. KF700-B0 DIN 316L IP65 4-20M</t>
  </si>
  <si>
    <t>FLUJ-006</t>
  </si>
  <si>
    <t xml:space="preserve">LUGB VORTEX FLOWMETER FOR AIR DN150 4-20MA OUTPUT 24VDC </t>
  </si>
  <si>
    <t>Meter - Elec</t>
  </si>
  <si>
    <t xml:space="preserve">OIL FLUIDMETER H624-107 IS EZ VIEW 1/2´´ NPT FEMALE 1-7GPM </t>
  </si>
  <si>
    <t>UG367</t>
  </si>
  <si>
    <t>FLUJ-116</t>
  </si>
  <si>
    <t>PLETINA BRONCE 24 X 3 X 1000 MM (PROT HILO STEM)</t>
  </si>
  <si>
    <t>Fm31</t>
  </si>
  <si>
    <t>FOCO-001</t>
  </si>
  <si>
    <t>REFLECTOR HALOGEN BULB 500 W</t>
  </si>
  <si>
    <t>HALOGEN BULB 500W</t>
  </si>
  <si>
    <t>FOCO-002</t>
  </si>
  <si>
    <t>1000 W HALOGEN</t>
  </si>
  <si>
    <t>FOCO-004</t>
  </si>
  <si>
    <t>FOCO HALÓGENO 1500 W</t>
  </si>
  <si>
    <t>Lights</t>
  </si>
  <si>
    <t>FOCO-150</t>
  </si>
  <si>
    <t>FOCO HALÓGENO 150 W</t>
  </si>
  <si>
    <t>Halogen ligth 150W</t>
  </si>
  <si>
    <t>Ligths</t>
  </si>
  <si>
    <t>FOCO-200</t>
  </si>
  <si>
    <t>FOCO FAENERO 12V</t>
  </si>
  <si>
    <t>12 Volt auxiliar ligth</t>
  </si>
  <si>
    <t>FOCO-2500</t>
  </si>
  <si>
    <t>500W HALOGEN DOUBLE FOCUS C / PEDESTAL</t>
  </si>
  <si>
    <t>FOCO-500</t>
  </si>
  <si>
    <t>HALOGEN ZY1G RX7 C-L500W / SENS. MOV. (541002)</t>
  </si>
  <si>
    <t>FORGING MATERIAL, 4330 MOD, 338MM X 80MM X 3520MM</t>
  </si>
  <si>
    <t>FORGING, 4330V MOD, Ø13 3/4", 1cm</t>
  </si>
  <si>
    <t>FORGING, 4330V MOD, Ø15", 1cm</t>
  </si>
  <si>
    <t>FORGING, OD 414, 4330V MOD, Ø 16" SOLID STEM,1cm</t>
  </si>
  <si>
    <t>FRAN-10</t>
  </si>
  <si>
    <t xml:space="preserve">LLAVE FRANCESA 10´´ </t>
  </si>
  <si>
    <t>FRAN-12</t>
  </si>
  <si>
    <t>FRAN-18</t>
  </si>
  <si>
    <t>LLAVE FRANCESA 18´´</t>
  </si>
  <si>
    <t>FRENCH KEY 18"</t>
  </si>
  <si>
    <t>FRAN-24</t>
  </si>
  <si>
    <t>LLAVE FRANCESA 24´´</t>
  </si>
  <si>
    <t>FRENCH KEY 24"</t>
  </si>
  <si>
    <t>FRAN-8</t>
  </si>
  <si>
    <t>LLAVE FRANCESA 8´´</t>
  </si>
  <si>
    <t>Adjustable spanner 8"</t>
  </si>
  <si>
    <t>FRAZ-001</t>
  </si>
  <si>
    <t>FRAZADA 1 PLAZA</t>
  </si>
  <si>
    <t>BLANKET 1 SQUARE</t>
  </si>
  <si>
    <t>FREN-027</t>
  </si>
  <si>
    <t>STUCKER BRAKE YT27 7655-207</t>
  </si>
  <si>
    <t>FRES-018</t>
  </si>
  <si>
    <t xml:space="preserve">FRESA FRONTAL TP-200-M 90º VERTEX </t>
  </si>
  <si>
    <t>FUEN-</t>
  </si>
  <si>
    <t>24Vdc 3P Delta Power Supply 10A 525Vac Supply</t>
  </si>
  <si>
    <t>FUENTE ENERGÍA, 3 FASES, AC, 525-24 V, DRP024V240W3AA, DELTA</t>
  </si>
  <si>
    <t>POWER SUPPLY, 3 PHASE, AC, 525 - 24 V, DRP024V240W3AA, DELTA</t>
  </si>
  <si>
    <t>FUENTE DE PODER, 24V, HG380-6EP/1336/ZBA00</t>
  </si>
  <si>
    <t>POWER SUPPLY, 24V, HG380-6EP/1336/ZBA00</t>
  </si>
  <si>
    <t>FUEN-10241</t>
  </si>
  <si>
    <t xml:space="preserve">EMERSON POWER SUPPLY ADN10-24-1PM-C (FUENTE PODER 240W 24V 100-240V) </t>
  </si>
  <si>
    <t>EMERSON ADN10-24-1 PM-C 24 POWER SUPPIY</t>
  </si>
  <si>
    <t>Econt41</t>
  </si>
  <si>
    <t>FUEN-1235</t>
  </si>
  <si>
    <t xml:space="preserve">DELTA POWER SUPPLY PMC 12V 035W 1AA (FUENTE PODER 24-12V) </t>
  </si>
  <si>
    <t>DELTA POWER SUPPLY  PMC 12V 035W 1AA</t>
  </si>
  <si>
    <t>Econt34</t>
  </si>
  <si>
    <t>FUEN-600</t>
  </si>
  <si>
    <t>FUENTE DE PODER 600 W. SALIDA 5V/25A - 12V/15A</t>
  </si>
  <si>
    <t>Power source 600W, Out 5V/25A</t>
  </si>
  <si>
    <t>FUND-001</t>
  </si>
  <si>
    <t>JGO. FUNDAS ACOLCHADAS EN TEVINIL GRIS</t>
  </si>
  <si>
    <t>greys Car seat covers</t>
  </si>
  <si>
    <t>FUND-004</t>
  </si>
  <si>
    <t xml:space="preserve">FUNDA PARA BALIZAS </t>
  </si>
  <si>
    <t>FUND-201</t>
  </si>
  <si>
    <t>FUNDA PORTA HERRAMIENTAS</t>
  </si>
  <si>
    <t>Tool cover holder</t>
  </si>
  <si>
    <t>FUNDA-001</t>
  </si>
  <si>
    <t>LOMO WHITE PLASTIC COVER A4 100 X UNI</t>
  </si>
  <si>
    <t>FUSE-1250</t>
  </si>
  <si>
    <t>FUSE-800</t>
  </si>
  <si>
    <t>FUSI-630</t>
  </si>
  <si>
    <t>FUSIBLE CARTUCHO NH 3C KTF 630 A (440526)</t>
  </si>
  <si>
    <t>CARTRIGDE FUSE NH 3C KTF 630 A (440526)</t>
  </si>
  <si>
    <t>GANC-055</t>
  </si>
  <si>
    <t>GANCHO INFERIOR 5 TON.</t>
  </si>
  <si>
    <t>LOWER HOOK 5 TON</t>
  </si>
  <si>
    <t>GAS-002</t>
  </si>
  <si>
    <t>Handigas01</t>
  </si>
  <si>
    <t>GAS-003</t>
  </si>
  <si>
    <t>Gas</t>
  </si>
  <si>
    <t>GAS-004</t>
  </si>
  <si>
    <t>GAS BUTANO DESECHABLE P/SOPLETE MANUAL 190 GR.</t>
  </si>
  <si>
    <t>DISPOSABLE BUTANE P/TORCH MANUAL  190 GR.</t>
  </si>
  <si>
    <t>GAS-400</t>
  </si>
  <si>
    <t>GATA-020</t>
  </si>
  <si>
    <t xml:space="preserve">GATA 20 TONS. </t>
  </si>
  <si>
    <t>HYDRAULIC BOTELL JACK 20 TONS</t>
  </si>
  <si>
    <t>GATI-001</t>
  </si>
  <si>
    <t>TRIGGER SAFETY TECLE 1 TONS</t>
  </si>
  <si>
    <t>GATI-002</t>
  </si>
  <si>
    <t>TRIGGER SAFETY TECLE 2 TONS</t>
  </si>
  <si>
    <t>GATI-005</t>
  </si>
  <si>
    <t>TRIGGER SAFETY TECLE 5 TONS</t>
  </si>
  <si>
    <t>GEL-001</t>
  </si>
  <si>
    <t>ANTISEPTISH GEL (ENADHE)</t>
  </si>
  <si>
    <t>GOLI-1/2NL</t>
  </si>
  <si>
    <t>GOLILLA NORD LOCK 1/2´´</t>
  </si>
  <si>
    <t>WASHER NORD LOCK 1/2´´</t>
  </si>
  <si>
    <t>Washers</t>
  </si>
  <si>
    <t>GOLI-1/2PL</t>
  </si>
  <si>
    <t>GOLILLA PLANA 1/2´´</t>
  </si>
  <si>
    <t>GOLI-1/2PR</t>
  </si>
  <si>
    <t>GOLILLA PRESIÓN 1/2´´</t>
  </si>
  <si>
    <t>GOLI-1/4PL</t>
  </si>
  <si>
    <t>GOLILLA PLANA 1/4´´</t>
  </si>
  <si>
    <t>SANDING DISK April 1/2 '' No. 100</t>
  </si>
  <si>
    <t>GOLI-1/4PR</t>
  </si>
  <si>
    <t>GOLILLA PRESIÓN 1/4´´</t>
  </si>
  <si>
    <t>WASHER PRESSURE 1/4´´</t>
  </si>
  <si>
    <t>GOLI-1002</t>
  </si>
  <si>
    <t xml:space="preserve">GOLILLA EN ACERO FLEJE DE140xDI102x0.2MM ESPESOR </t>
  </si>
  <si>
    <t>RUFF IN AC. STRIPE 140 X 102 X 0.2 MM ESP.</t>
  </si>
  <si>
    <t>GOLI-1004</t>
  </si>
  <si>
    <t xml:space="preserve">GOLILLA EN ACERO FLEJE DE140xDI102x0.4MM ESPESOR </t>
  </si>
  <si>
    <t>RUFF IN AC. STRIPE 140 X 102 X 0.4 MM ESP.</t>
  </si>
  <si>
    <t>GOLI-1008</t>
  </si>
  <si>
    <t xml:space="preserve">GOLILLA EN ACERO FLEJE DE140xDI102x0.8MM ESPESOR </t>
  </si>
  <si>
    <t>RUFF IN AC. STRIPE 140 X 102 X 0.8 MM ESP.</t>
  </si>
  <si>
    <t>GOLI-11/8PL</t>
  </si>
  <si>
    <t>Golilla plana 1 1/8” x 5mm</t>
  </si>
  <si>
    <t>Flat washer 1 1/8” x 5mm.</t>
  </si>
  <si>
    <t>GOLI-13/8PR</t>
  </si>
  <si>
    <t>GOLILLA PRESIÓN 1 3/8´´ (M36)</t>
  </si>
  <si>
    <t>WASHER PRESSURE 1 3/8´´ (M36)</t>
  </si>
  <si>
    <t>GOLI-15085</t>
  </si>
  <si>
    <t>GOLILLA DE 150 X 85 X (7-8 MM ESPESOR)</t>
  </si>
  <si>
    <t>WASHER 150X85X(7-8 MM THICKNESS)</t>
  </si>
  <si>
    <t>WASHERS</t>
  </si>
  <si>
    <t>GOLI-1NL</t>
  </si>
  <si>
    <t>GOLILLA NORD LOCK 1´´</t>
  </si>
  <si>
    <t>WASHER NORD LOCK 1´´</t>
  </si>
  <si>
    <t>GOLI-1PR</t>
  </si>
  <si>
    <t>GOLILLA PRESIÓN 1´´</t>
  </si>
  <si>
    <t>WASHER PRESSURE 1´´</t>
  </si>
  <si>
    <t>GOLI-3/4NL</t>
  </si>
  <si>
    <t>GOLILLA NORD LOCK 3/4´´</t>
  </si>
  <si>
    <t>WASHER NORD LOCK 3/4´´</t>
  </si>
  <si>
    <t>GOLI-3/4PL-CN</t>
  </si>
  <si>
    <t>GOLILLA PLANA 3/4´´ CHINA</t>
  </si>
  <si>
    <t>GOLI-3/4PR</t>
  </si>
  <si>
    <t>GOLILLA PRESIÓN 3/4´´</t>
  </si>
  <si>
    <t>GOLI-3/8PR</t>
  </si>
  <si>
    <t>GOLILLA PRESIÓN 3/8´´</t>
  </si>
  <si>
    <t>GOLI-5/8PL</t>
  </si>
  <si>
    <t>GOLILLA PLANA 5/8´´</t>
  </si>
  <si>
    <t>GOLI-5/8PL-CN</t>
  </si>
  <si>
    <t>GOLILLA PLANA 5/8´´ (FLAT WASHER)</t>
  </si>
  <si>
    <t>GOLI-5/8PR</t>
  </si>
  <si>
    <t>GOLILLA PRESIÓN 5/8´´</t>
  </si>
  <si>
    <t>WASHER PRESSURE 5/8´´</t>
  </si>
  <si>
    <t>GOLI-5/8PR-CN</t>
  </si>
  <si>
    <t>GOLILLA PRESIÓN 5/8´´ (PRESSURE WASHER)</t>
  </si>
  <si>
    <t>WASHER PRESSURE 5/8´´ (PRESSURE WASHER)</t>
  </si>
  <si>
    <t>GOLI-7/8NL</t>
  </si>
  <si>
    <t>GOLILLA NORD LOCK 7/8´´</t>
  </si>
  <si>
    <t>NORD-LOCK WASHER - 7/8IN</t>
  </si>
  <si>
    <t>GOLI-7/8PL</t>
  </si>
  <si>
    <t>GOLILLA PLANA 7/8´´</t>
  </si>
  <si>
    <t>WASHER FLAT 7/8´´</t>
  </si>
  <si>
    <t>GOLI-7/8PR</t>
  </si>
  <si>
    <t>GOLILLA PRESIÓN 7/8´´</t>
  </si>
  <si>
    <t>WASHER PRESSURE 7/8´´</t>
  </si>
  <si>
    <t>GOLI-9/16PR</t>
  </si>
  <si>
    <t>GOLILLA PRESION 9/16´´ (M14)</t>
  </si>
  <si>
    <t>WASHER PRESION 9/16´´ (M14)</t>
  </si>
  <si>
    <t>GOLI-M10NL</t>
  </si>
  <si>
    <t>GOLILLA NORD LOCK M10</t>
  </si>
  <si>
    <t>GOLI-M10PL</t>
  </si>
  <si>
    <t>GOLILLA PLANA M10</t>
  </si>
  <si>
    <t>WASHER, FLAT M10, DIN 125A</t>
  </si>
  <si>
    <t>GOLI-M10PR</t>
  </si>
  <si>
    <t>GOLILLA PRESIÓN M10</t>
  </si>
  <si>
    <t>WASHER, SPRING SQR MED, M10</t>
  </si>
  <si>
    <t>GOLI-M12NL</t>
  </si>
  <si>
    <t>GOLILLA NORD LOCK M12</t>
  </si>
  <si>
    <t>WASHER, NORD-LOCK, M12</t>
  </si>
  <si>
    <t>GOLI-M12PL</t>
  </si>
  <si>
    <t>GOLILLA PLANA M12</t>
  </si>
  <si>
    <t>WASHER, FLAT M12, DIN 125A</t>
  </si>
  <si>
    <t>GOLI-M12PR</t>
  </si>
  <si>
    <t>GOLILLA PRESIÓN M12</t>
  </si>
  <si>
    <t>WASHER, SPRING SQR MED, M12</t>
  </si>
  <si>
    <t>GOLI-M14PL</t>
  </si>
  <si>
    <t>GOLILLA PLANA M14</t>
  </si>
  <si>
    <t>GOLI-M14PR</t>
  </si>
  <si>
    <t>GOLILLA PRESIÓN M14</t>
  </si>
  <si>
    <t>GOLI-M16NL</t>
  </si>
  <si>
    <t>PAR</t>
  </si>
  <si>
    <t>GOLILLA NORD LOCK M16</t>
  </si>
  <si>
    <t>Nl16Washer</t>
  </si>
  <si>
    <t>GOLI-M16PL</t>
  </si>
  <si>
    <t>GOLILLA PLANA M16</t>
  </si>
  <si>
    <t>WASHER, FLAT M16, DIN 125A</t>
  </si>
  <si>
    <t>GOLI-M16PLZ</t>
  </si>
  <si>
    <t>GOLILLA PLANA M16 ZINCADA</t>
  </si>
  <si>
    <t>WASHER FLAT M16 ZINCADA</t>
  </si>
  <si>
    <t>GOLI-M16PR</t>
  </si>
  <si>
    <t xml:space="preserve">GOLILLA PRESIÓN M16 </t>
  </si>
  <si>
    <t>WASHER, SPRING SQR MED, M16</t>
  </si>
  <si>
    <t>GOLI-M20NL</t>
  </si>
  <si>
    <t>GOLILLA NORD LOCK M20</t>
  </si>
  <si>
    <t>Nl20Washer</t>
  </si>
  <si>
    <t>GOLI-M20PL</t>
  </si>
  <si>
    <t xml:space="preserve">GOLILLA PLANA M20 </t>
  </si>
  <si>
    <t>GOLI-M20PR</t>
  </si>
  <si>
    <t>GOLILLA PRESIÓN M20</t>
  </si>
  <si>
    <t>WASHER, SPRING SQR MED, M20</t>
  </si>
  <si>
    <t>GOLI-M22NL</t>
  </si>
  <si>
    <t>GOLILLA NORD LOCK M22</t>
  </si>
  <si>
    <t>GOLI-M22PL</t>
  </si>
  <si>
    <t>GOLILLA PLANA M22</t>
  </si>
  <si>
    <t>WASHER FLAT M22</t>
  </si>
  <si>
    <t>GOLI-M24NL</t>
  </si>
  <si>
    <t>GOLILLA NORD LOCK M24</t>
  </si>
  <si>
    <t>WASHER, NORD-LOCK, M24</t>
  </si>
  <si>
    <t>GOLI-M24PL</t>
  </si>
  <si>
    <t>GOLILLA PLANA M24</t>
  </si>
  <si>
    <t>WASHER, FLAT M24, DIN 125A</t>
  </si>
  <si>
    <t>GOLI-M24PR</t>
  </si>
  <si>
    <t>GOLILLA PRESIÓN M24</t>
  </si>
  <si>
    <t>WASHER, SPRING SQR MED, M24</t>
  </si>
  <si>
    <t>GOLI-M30NL</t>
  </si>
  <si>
    <t>GOLILLA NORD LOCK M30</t>
  </si>
  <si>
    <t>WASHER, NORD-LOCK, M30</t>
  </si>
  <si>
    <t>GOLI-M30PL</t>
  </si>
  <si>
    <t>GOLILLA PLANA M30</t>
  </si>
  <si>
    <t>WASHER, FLAT M30, DIN 125A</t>
  </si>
  <si>
    <t>GOLI-M36NL</t>
  </si>
  <si>
    <t>GOLILLA NORD LOCK M36</t>
  </si>
  <si>
    <t>GOLI-M6PL</t>
  </si>
  <si>
    <t>GOLILLA PLANA M6</t>
  </si>
  <si>
    <t>WASHER, FLAT M6, DIN 125A</t>
  </si>
  <si>
    <t>GOLI-M8PL</t>
  </si>
  <si>
    <t>GOLILLA PLANA M8</t>
  </si>
  <si>
    <t>WASHER, FLAT M8, DIN 125A</t>
  </si>
  <si>
    <t>GOLI-M8PR</t>
  </si>
  <si>
    <t>GOLILLA PRESIÓN M8</t>
  </si>
  <si>
    <t>WASHER, SPRING SQR MED, M8</t>
  </si>
  <si>
    <t>GOMA-005</t>
  </si>
  <si>
    <t>RUBBER MOUNTING CAMLOCK (USE CHICAGOS)</t>
  </si>
  <si>
    <t>GOMA-012</t>
  </si>
  <si>
    <t>GOMA BORRAR MIGA MED. S-20</t>
  </si>
  <si>
    <t>SPARE KNIFE SET Cartonero</t>
  </si>
  <si>
    <t>GOMA-279447025</t>
  </si>
  <si>
    <t>RUBBER DUST COLLECTOR OUTPUT (BOP) 11'' X 470 MM X 1''</t>
  </si>
  <si>
    <t>GRAM-500</t>
  </si>
  <si>
    <t xml:space="preserve">GRAMPA A TIERRA 500A </t>
  </si>
  <si>
    <t>BESTOLIFE 3000, THREAD LUBRICANT, 3 1/2  GALLON</t>
  </si>
  <si>
    <t>Grease</t>
  </si>
  <si>
    <t>GRASA-023</t>
  </si>
  <si>
    <t>GREASE, LUBRENE, AX 220EP, 15kg</t>
  </si>
  <si>
    <t>GRASA-110</t>
  </si>
  <si>
    <t>GREASE, MULTIPURPOSE, 35 LB / 15.876 KG</t>
  </si>
  <si>
    <t>Grease02</t>
  </si>
  <si>
    <t>GRASA-120</t>
  </si>
  <si>
    <t>Grease Cooper Compund 240</t>
  </si>
  <si>
    <t>Grease Cooper Compound 240</t>
  </si>
  <si>
    <t>GRASA-121</t>
  </si>
  <si>
    <t>GRASA-130</t>
  </si>
  <si>
    <t>GRASA-131</t>
  </si>
  <si>
    <t>GRASA DESCO THERM-O-PLATE 220 A/S (16 OZ.)</t>
  </si>
  <si>
    <t>COPPER COMPOUND 5KG</t>
  </si>
  <si>
    <t>Lube009C</t>
  </si>
  <si>
    <t>GRASA-142</t>
  </si>
  <si>
    <t>GRASA HLF UNIVERSAL NG-0 X 16 KGS (TRANSMISIÓN)</t>
  </si>
  <si>
    <t>GRASA-152</t>
  </si>
  <si>
    <t>GRASA-160</t>
  </si>
  <si>
    <t>GRASA NANOLINE HLF UNIVERSAL 680-00 x CUÑETE 54 KGS (TRANSMISIÓN 52R)</t>
  </si>
  <si>
    <t>GRAS-M001</t>
  </si>
  <si>
    <t>FM66</t>
  </si>
  <si>
    <t>GRAS-R1/4</t>
  </si>
  <si>
    <t>GRASERA RECTA 1/4´´ NPT</t>
  </si>
  <si>
    <t>Straigth grease fitting</t>
  </si>
  <si>
    <t>GRAS-R1/8</t>
  </si>
  <si>
    <t>GRASERA RECTA 1/8" NPT</t>
  </si>
  <si>
    <t>GRAS-RG1/4</t>
  </si>
  <si>
    <t>GRASERA RECTA 1/4´´ BSP (GAS)</t>
  </si>
  <si>
    <t>PLUG 1/4´´ BSP (GAS)</t>
  </si>
  <si>
    <t>Bolt Hex</t>
  </si>
  <si>
    <t>GRATA-003</t>
  </si>
  <si>
    <t>GRATA-004</t>
  </si>
  <si>
    <t>GRATA CIRCULAR 3´´ C/VÁSTAGO</t>
  </si>
  <si>
    <t>STEEL WIRE BRUSH CIRCULAR 3" WITH STEM</t>
  </si>
  <si>
    <t>GRATA-100</t>
  </si>
  <si>
    <t>GRATAS PARA TALADRO - JUEGO 5 PIEZAS</t>
  </si>
  <si>
    <t>Bush</t>
  </si>
  <si>
    <t>GRATA-11/8</t>
  </si>
  <si>
    <t>GRATA COPA 1 1/8´´ PARA TALADRO</t>
  </si>
  <si>
    <t>GRATA-300</t>
  </si>
  <si>
    <t>GRATA COPA TRENZADA CÓNICA C31 Z60 3´´ M14X2 (ESM.41/2)</t>
  </si>
  <si>
    <t>GRATA-400</t>
  </si>
  <si>
    <t>GRATA COPA TRENZADA RECTA C41 Z60 4´´ M14X2 (ESM.7)</t>
  </si>
  <si>
    <t>GREA</t>
  </si>
  <si>
    <t>Grease mystic tuff-torq EG</t>
  </si>
  <si>
    <t>Grease mystic tuff-torque EG</t>
  </si>
  <si>
    <t>GRIL-003</t>
  </si>
  <si>
    <t>GRILLETE 1/2´´ (2 TONS)</t>
  </si>
  <si>
    <t>GRILLETE 5/8´´ (3,25 T.)</t>
  </si>
  <si>
    <t>GRILLETE 3/4´´ (4,75 T.)</t>
  </si>
  <si>
    <t>GRIL-006</t>
  </si>
  <si>
    <t>GRILLETE 7/8´´ (6,5 T.)</t>
  </si>
  <si>
    <t>CONSUMBLE</t>
  </si>
  <si>
    <t>SAFETY</t>
  </si>
  <si>
    <t>GRILLETE 1´´ (8,5 T.)</t>
  </si>
  <si>
    <t>GRILLETE 1 1/4´´ (10 TONS.)</t>
  </si>
  <si>
    <t>GRIL-1060</t>
  </si>
  <si>
    <t xml:space="preserve">GRILLA P/TAPA FALK 1060T </t>
  </si>
  <si>
    <t>GRID P / COUPLING. FALK 1060T (SPOILER BBA. AGUA)</t>
  </si>
  <si>
    <t>GUAN-003</t>
  </si>
  <si>
    <t>GUANTE NITRILO HYCRON - PUÑO SEGURIDAD</t>
  </si>
  <si>
    <t>SAFETY GLOVES</t>
  </si>
  <si>
    <t>Safe002C</t>
  </si>
  <si>
    <t>GUAN-006</t>
  </si>
  <si>
    <t>GUANTE DESCARNE SOLDADOR AZUL</t>
  </si>
  <si>
    <t>WELDING GLOVES</t>
  </si>
  <si>
    <t>Gloves200mm</t>
  </si>
  <si>
    <t>GUAR-913</t>
  </si>
  <si>
    <t>GUAR-G12</t>
  </si>
  <si>
    <t>GUARDACABO GALV. P/CABLE 1/2 PULG.</t>
  </si>
  <si>
    <t>Galvanized wire rope thimble 1/2"</t>
  </si>
  <si>
    <t>HEBI-001</t>
  </si>
  <si>
    <t>HEBILLA BAND-IT 1/2´´</t>
  </si>
  <si>
    <t>HEBI-002</t>
  </si>
  <si>
    <t>HEBILLA BANT-IT 3/4´´</t>
  </si>
  <si>
    <t>HEMB-003</t>
  </si>
  <si>
    <t>HEMBRA JIC 16-16 FJX</t>
  </si>
  <si>
    <t>ADAPTOR JIC 16-16 FJX</t>
  </si>
  <si>
    <t>HERV-001</t>
  </si>
  <si>
    <t>HERVIDOR DE AGUA THOMAS MOD. TH-4210</t>
  </si>
  <si>
    <t>HIDR-2100</t>
  </si>
  <si>
    <t>HIDROLAVADORA K-2100</t>
  </si>
  <si>
    <t>HILO-1/2</t>
  </si>
  <si>
    <t>ESPARRAGO HILO 1/2´´ X METRO</t>
  </si>
  <si>
    <t>12MM X 1M SCREW ROD</t>
  </si>
  <si>
    <t>Fm24</t>
  </si>
  <si>
    <t>HILO-3/4</t>
  </si>
  <si>
    <t>STUD THREAD 3/4'' X METRO</t>
  </si>
  <si>
    <t>HILO-BM16</t>
  </si>
  <si>
    <t>HILO CORRIDO M16 X METRO BRONCE</t>
  </si>
  <si>
    <t>Fm25</t>
  </si>
  <si>
    <t>HILO-M10</t>
  </si>
  <si>
    <t>ESPARRAGO HILO M10 X METRO</t>
  </si>
  <si>
    <t>HILO-M20</t>
  </si>
  <si>
    <t>HILO CORRIDO M20 x METRO</t>
  </si>
  <si>
    <t>ROD, THREADED, M20 X 1m, GR4.8, DIN 978</t>
  </si>
  <si>
    <t>HOJA-002</t>
  </si>
  <si>
    <t>HOJA PAPEL A-4 (RESMA 500 HOJAS)</t>
  </si>
  <si>
    <t>COPY PAPER A4</t>
  </si>
  <si>
    <t>Copypaper-A4</t>
  </si>
  <si>
    <t>HOJA-004</t>
  </si>
  <si>
    <t>HOJA PAPEL OFICIO (RESMA 500 HOJAS)</t>
  </si>
  <si>
    <t>HORO-110-48</t>
  </si>
  <si>
    <t>HUB-0020</t>
  </si>
  <si>
    <t>HUB (MACHON) 20R CAP. PERF. 60 MM (090904031700)</t>
  </si>
  <si>
    <t>HUB (MALE) 20R CAP. PERF. 60 MM (090904031700)</t>
  </si>
  <si>
    <t>HUB-0100</t>
  </si>
  <si>
    <t>HUB LOV L-100 (MACHÓN BOMBA LUB/MOTOR)</t>
  </si>
  <si>
    <t>F100F MK3 FENAFLEXFLANGE</t>
  </si>
  <si>
    <t>Mec075</t>
  </si>
  <si>
    <t>HUB-0230</t>
  </si>
  <si>
    <t>HUB-1060</t>
  </si>
  <si>
    <t>FALK HUB 1060T (MACHON WATER PUMP)</t>
  </si>
  <si>
    <t>HUIN</t>
  </si>
  <si>
    <t>Huincha de medir diámetro Starret Ø1Mt.</t>
  </si>
  <si>
    <t>Diameter tape measure Starret Ø1Mt.</t>
  </si>
  <si>
    <t>HUIN-001</t>
  </si>
  <si>
    <t>HUINCHA DE MEDIR 3.00 MTS</t>
  </si>
  <si>
    <t>TAPE MEASURE  3.00 MTS</t>
  </si>
  <si>
    <t>HUIN-002</t>
  </si>
  <si>
    <t>HUINCHA DE MEDIR 5.00 MTS ACERO</t>
  </si>
  <si>
    <t xml:space="preserve">TAPE MEASURE 5.00 MT </t>
  </si>
  <si>
    <t>HUIN-004</t>
  </si>
  <si>
    <t>HUINCHA DE MEDIR 8.00 MTS ACERO</t>
  </si>
  <si>
    <t xml:space="preserve">TAPE MEASURE 8.00 MTS STEEL </t>
  </si>
  <si>
    <t>HUIN-010</t>
  </si>
  <si>
    <t>HUINCHA DE MEDIR 10.00 MTS.</t>
  </si>
  <si>
    <t>HUIN-052</t>
  </si>
  <si>
    <t>HUINCHA AISLANTE 3M AZUL x 5 MTS.</t>
  </si>
  <si>
    <t>Insulating Tape 3M Blue X 5 Mts.</t>
  </si>
  <si>
    <t>HUIN-053</t>
  </si>
  <si>
    <t>HUINCHA AISLANTE 3M VERDE x 5 MTS.</t>
  </si>
  <si>
    <t>PLASTIC  BELT 385 X 4.8MM</t>
  </si>
  <si>
    <t>HUIN-100</t>
  </si>
  <si>
    <t>HUINCHA AISLANTE 3M NEGRO X 10 MTS.</t>
  </si>
  <si>
    <t>HUIN-101</t>
  </si>
  <si>
    <t>HUIN-102</t>
  </si>
  <si>
    <t>HUIN-103</t>
  </si>
  <si>
    <t>HUIN-104</t>
  </si>
  <si>
    <t>HUINCHA AISLANTE 3M BLANCO X 10 MTS.</t>
  </si>
  <si>
    <t>INSULATING TAPE 3M BLANCO X 10 MTS.</t>
  </si>
  <si>
    <t>HYD-</t>
  </si>
  <si>
    <t>GARLOCK KLOZURE 53 X 2501</t>
  </si>
  <si>
    <t>Oil Seal Garlock Klozure 53 - 3.875 x 4.875 x 0.500</t>
  </si>
  <si>
    <t>GARLOCK KLOZURE 53 X 2819</t>
  </si>
  <si>
    <t>Oil Seal Garlock Klozure 53 - 4.687 x 5.750 x 0.500</t>
  </si>
  <si>
    <t>HYD002</t>
  </si>
  <si>
    <t>BOMBA HIDRÁULICA PISTÓN AXIAL DYNEX PF2008-3203, 18.3L/MIN, 35Mpa</t>
  </si>
  <si>
    <t>HYD-005A-CN</t>
  </si>
  <si>
    <t>HYD-006A-CN</t>
  </si>
  <si>
    <t>HYD-027M</t>
  </si>
  <si>
    <t>Hyd027B</t>
  </si>
  <si>
    <t>Hyd031E</t>
  </si>
  <si>
    <t>HYD-031EV-SK</t>
  </si>
  <si>
    <t>ROTARY SEALS 13´´X14´´X 9/16´´ POLYPACK (RD2000)</t>
  </si>
  <si>
    <t>La manga rotativa cace focas-</t>
  </si>
  <si>
    <t>HYD-034A</t>
  </si>
  <si>
    <t>Valves</t>
  </si>
  <si>
    <t>HYD-040B</t>
  </si>
  <si>
    <t>S-25 SUNDSTRAND RETAINER GUIDE</t>
  </si>
  <si>
    <t>HYD-040G</t>
  </si>
  <si>
    <t>S-25 PISTON SUNDSTRAND PUMP</t>
  </si>
  <si>
    <t>HYD-042A</t>
  </si>
  <si>
    <t>S-25 SLIPPER RETAINER</t>
  </si>
  <si>
    <t>HYD-044A-TW</t>
  </si>
  <si>
    <t>VANE PUMP YEOSHE PV2R2-33-FR</t>
  </si>
  <si>
    <t>HYD-048A</t>
  </si>
  <si>
    <t>BOMBA ENGRANAJES 3 ETAPAS (GEAR PUMP)</t>
  </si>
  <si>
    <t>GEAR PUMP 3 STROKES (GEAR PUMP)</t>
  </si>
  <si>
    <t>HYD-055A</t>
  </si>
  <si>
    <t>BOMBA HID. SUNFAB SC-17</t>
  </si>
  <si>
    <t>HYDRAULIC PUMP  SUNFAB SC-17</t>
  </si>
  <si>
    <t>HYD-056B</t>
  </si>
  <si>
    <t>CYLINDER BLOCK HOLDER FOR V15 (15A-28)</t>
  </si>
  <si>
    <t>HYD-056C</t>
  </si>
  <si>
    <t>HYD-056D</t>
  </si>
  <si>
    <t>HYD-056E</t>
  </si>
  <si>
    <t>Hyd113A</t>
  </si>
  <si>
    <t>HYD-056F</t>
  </si>
  <si>
    <t>Hyd113F</t>
  </si>
  <si>
    <t>HYD-056H</t>
  </si>
  <si>
    <t>VALVE PLATE FOR V15 15A-12-X CW (IZQ-DER)</t>
  </si>
  <si>
    <t>Hyd113H</t>
  </si>
  <si>
    <t>HYD-056I</t>
  </si>
  <si>
    <t>O-RING P-OR-P8-A 70NBR (3AAB1AA008)</t>
  </si>
  <si>
    <t>HYD-056J</t>
  </si>
  <si>
    <t>SPLINE SET (13T) FOR V15/V18 SPLINE WITH TEETH</t>
  </si>
  <si>
    <t>Hyd113D</t>
  </si>
  <si>
    <t>HYD-056K</t>
  </si>
  <si>
    <t>HYD-056L</t>
  </si>
  <si>
    <t>HYD-056M</t>
  </si>
  <si>
    <t>Hyd113E</t>
  </si>
  <si>
    <t>HYD-056N</t>
  </si>
  <si>
    <t>COMPENSATOR, V15 YEOSHE PUMP, 15AA-C250</t>
  </si>
  <si>
    <t>Hyd113C</t>
  </si>
  <si>
    <t>HYD-056O</t>
  </si>
  <si>
    <t>HYD-056P</t>
  </si>
  <si>
    <t>Hyd113J</t>
  </si>
  <si>
    <t>HYD-056Q</t>
  </si>
  <si>
    <t>HYD-058B</t>
  </si>
  <si>
    <t>CYLINDER BLOCK 38AA-B02 (Nº 53-57)</t>
  </si>
  <si>
    <t>HYD-058E</t>
  </si>
  <si>
    <t>SEAL SET PG-V38-OR FOR V38/V42</t>
  </si>
  <si>
    <t>HYD-058F</t>
  </si>
  <si>
    <t>SLIPPER PLATE 38A-08 FOR V38/V42 (SET Nº 60)</t>
  </si>
  <si>
    <t>HYD-058H</t>
  </si>
  <si>
    <t>VALVE PLATE 38A-27-X CW FOR V38/V42 (SET Nº 52)</t>
  </si>
  <si>
    <t>HYD109J V/P</t>
  </si>
  <si>
    <t>HYD-058J</t>
  </si>
  <si>
    <t>PUMP SHAFT 38A-03 (Nº 17)</t>
  </si>
  <si>
    <t>HYD-058K</t>
  </si>
  <si>
    <t>VALVE PLATE 38A-27-L CCW FOR V38/V42</t>
  </si>
  <si>
    <t>HYD-058M</t>
  </si>
  <si>
    <t xml:space="preserve">ROTARY KIT 38AA-B210 FOR V38/V42 </t>
  </si>
  <si>
    <t>HYD-058O</t>
  </si>
  <si>
    <t>SHAFT KEY 38A-38 (Nº 18)</t>
  </si>
  <si>
    <t>HYD-058P</t>
  </si>
  <si>
    <t xml:space="preserve">38A BEARING OF SHAFT 38A-33 </t>
  </si>
  <si>
    <t>HYD-058-TW</t>
  </si>
  <si>
    <t>AXIAL PISTON PUMP YEOSHE V38HLC4LB40X</t>
  </si>
  <si>
    <t>HYD-059-TW</t>
  </si>
  <si>
    <t>PISTON PUMP YEOSHE V18A4LBS240X (EJE ESTRIADO)</t>
  </si>
  <si>
    <t>PISTON PUMP YEOSHE V18A4LBS240X</t>
  </si>
  <si>
    <t>HYD-100A</t>
  </si>
  <si>
    <t>HYD-101A</t>
  </si>
  <si>
    <t>HYD-103</t>
  </si>
  <si>
    <t>HYD-109V</t>
  </si>
  <si>
    <t>Yoshee Pump Splined Billit</t>
  </si>
  <si>
    <t>HYD-112A</t>
  </si>
  <si>
    <t>HYD-112C</t>
  </si>
  <si>
    <t>GARLOCK KLOZURE 23 - 13.96PLG x 14.961 PLG x 0.787 PJG MILL-</t>
  </si>
  <si>
    <t>009Def Garlock Seal Sm 34038020 Mc</t>
  </si>
  <si>
    <t>IDEN-020</t>
  </si>
  <si>
    <t>IDENTIFICADOR 0 382 20 COND. 1,5-2,5 MM (263620)</t>
  </si>
  <si>
    <t>IDEN-021</t>
  </si>
  <si>
    <t>IDENTIFICADOR 1 382 21 COND. 1,5-2,5 MM (263621)</t>
  </si>
  <si>
    <t>msc</t>
  </si>
  <si>
    <t>IDEN-022</t>
  </si>
  <si>
    <t>IDENTIFICADOR 2 382 22 COND. 1,5-2,5 MM (263622)</t>
  </si>
  <si>
    <t>IDEN-023</t>
  </si>
  <si>
    <t>IDENTIFICADOR 3 382 23 COND. 1,5-2,5 MM (263623)</t>
  </si>
  <si>
    <t>IDEN-024</t>
  </si>
  <si>
    <t>IDENTIFICADOR 4 382 24 COND. 1,5-2,5 MM (263624)</t>
  </si>
  <si>
    <t>IDEN-025</t>
  </si>
  <si>
    <t>IDENTIFICADOR 5 382 25 COND. 1,5-2,5 MM (263625)</t>
  </si>
  <si>
    <t>IDEN-026</t>
  </si>
  <si>
    <t>IDENTIFICADOR 6 382 26 COND. 1,5-2,5 MM (263626)</t>
  </si>
  <si>
    <t>IDEN-027</t>
  </si>
  <si>
    <t>IDEN-028</t>
  </si>
  <si>
    <t>IDENTIFICADOR 8 382 28 COND. 1,5-2,5 MM (263628)</t>
  </si>
  <si>
    <t>IDEN-029</t>
  </si>
  <si>
    <t>IDENTIFICADOR 9 382 29 COND. 1,5-2,5 MM (263629)</t>
  </si>
  <si>
    <t>INCL-001</t>
  </si>
  <si>
    <t>INCLINOMETRO DIGITAL TILT</t>
  </si>
  <si>
    <t>INDI-002</t>
  </si>
  <si>
    <t>INDICADOR SATURACIÓN 2´´ 0-60PSI CONEX.1/8´´ NPT</t>
  </si>
  <si>
    <t>GAUGE</t>
  </si>
  <si>
    <t>INDU-002</t>
  </si>
  <si>
    <t>INDURMIG 10 M3 (CARGA)</t>
  </si>
  <si>
    <t>INP-025</t>
  </si>
  <si>
    <t>SPRAY ESPUMA AISLANTE</t>
  </si>
  <si>
    <t>INPUT CHOKE (REACTOR PARA MENTOR)</t>
  </si>
  <si>
    <t>INPUT CHOKE REACTOR, 10 OHM, DC DRIVE, 42INR50825MP, WINSTON</t>
  </si>
  <si>
    <t>INSE</t>
  </si>
  <si>
    <t>Inserto Tronzar TKN5</t>
  </si>
  <si>
    <t>Insert TKN5</t>
  </si>
  <si>
    <t>TIP</t>
  </si>
  <si>
    <t>Inserto Torno CNMG 190616EN-M70 CTCP125</t>
  </si>
  <si>
    <t>Insert CNMG 190616EN-M70 CTCP125</t>
  </si>
  <si>
    <t>INSE-003</t>
  </si>
  <si>
    <t>INSERTO TNMG 160412PH</t>
  </si>
  <si>
    <t>TNMG160412</t>
  </si>
  <si>
    <t>Tnmg160412</t>
  </si>
  <si>
    <t>INSE-0053</t>
  </si>
  <si>
    <t>INSERTO TNMG 160408TK CA6525</t>
  </si>
  <si>
    <t>TNMG160408 L-VF TT8125</t>
  </si>
  <si>
    <t>Tnmg160408</t>
  </si>
  <si>
    <t>INSE-0072</t>
  </si>
  <si>
    <t>TIPS, SNMG 1906 16, KR 3215</t>
  </si>
  <si>
    <t> Consumables - Mech</t>
  </si>
  <si>
    <t>INSE-0073</t>
  </si>
  <si>
    <t>INSERTO CNMG 190612PH CA5515</t>
  </si>
  <si>
    <t>INSE-0122</t>
  </si>
  <si>
    <t>INSERTO TNMG 220408-PS CA6525 (220408EN-TM CTCP125)</t>
  </si>
  <si>
    <t>TNMG220408 TT1500</t>
  </si>
  <si>
    <t>Tnmg220408</t>
  </si>
  <si>
    <t>INSE-0143</t>
  </si>
  <si>
    <t>INSERTO TNMG 160408-MS CA6525 (160408MQ)</t>
  </si>
  <si>
    <t>INSE-0193</t>
  </si>
  <si>
    <t>TNMG220412</t>
  </si>
  <si>
    <t>INSE-030</t>
  </si>
  <si>
    <t>INSERTO TNGA 160408 S03030 A66N (160404 S01525)</t>
  </si>
  <si>
    <t>INSE-031</t>
  </si>
  <si>
    <t>INSERTO TNMG 160404MS CA6525 (160404MQ)</t>
  </si>
  <si>
    <t>INSE-0312</t>
  </si>
  <si>
    <t>INSERTO TNMG 160404PS CA5525</t>
  </si>
  <si>
    <t>TNMG160404</t>
  </si>
  <si>
    <t>Tnmg160404</t>
  </si>
  <si>
    <t>INSE-032</t>
  </si>
  <si>
    <t>INSE-0321</t>
  </si>
  <si>
    <t>Inserto SNMG 190612EN-M70 CTCP125</t>
  </si>
  <si>
    <t>Insert SNMG 190612EN-M70 CTCP125</t>
  </si>
  <si>
    <t>INSE-070</t>
  </si>
  <si>
    <t>DRILLING INSERT TPGH 110304L NT60</t>
  </si>
  <si>
    <t>INSE-101</t>
  </si>
  <si>
    <t>PARTING INSERT FX 4.1 N0.50-R2 (GM740)</t>
  </si>
  <si>
    <t>INSE-2025</t>
  </si>
  <si>
    <t>INSERTO HELICOIL M20 PASO 2,5 2D (40 MM)</t>
  </si>
  <si>
    <t>HELICOIL INSERT M20  2,5 2D(40MM)</t>
  </si>
  <si>
    <t>INSE-243</t>
  </si>
  <si>
    <t>INSERTO HELICOIL M24 PASO 3 2D (48 MM)</t>
  </si>
  <si>
    <t>Helicoil Insert M24 Pass 3 2D (48Mm.)</t>
  </si>
  <si>
    <t>INSE-3035</t>
  </si>
  <si>
    <t>INSERTO HELICOIL M30 PASO 3,5 1.5D (45 MM)</t>
  </si>
  <si>
    <t>INSE-513</t>
  </si>
  <si>
    <t>INSERTO 6470662 64V513 PIN 11 1/4´´ 3ST EXTERNAL</t>
  </si>
  <si>
    <t>INSE-514</t>
  </si>
  <si>
    <t>INSERTO 6470663 64V514 BOX 11 1/4´´ 3ST INTERNAL</t>
  </si>
  <si>
    <t>INSE-604</t>
  </si>
  <si>
    <t>INSERTO 64V604 PIN 12 7/8´´ 4ST EXTERNAL</t>
  </si>
  <si>
    <t>INSE-605</t>
  </si>
  <si>
    <t>INSERTO 64V605 BOX 12 7/8´´ 4ST INTERNAL</t>
  </si>
  <si>
    <t>INSE-660</t>
  </si>
  <si>
    <t>INSE-661</t>
  </si>
  <si>
    <t>INSE-716</t>
  </si>
  <si>
    <t>INSE-717</t>
  </si>
  <si>
    <t>INSE-723</t>
  </si>
  <si>
    <t>INSE-724</t>
  </si>
  <si>
    <t>INSE-845</t>
  </si>
  <si>
    <t>Insert MAS/INS/64V845W IC54 INTERNAL BOX (2602831)</t>
  </si>
  <si>
    <t>Insert MAS/INS/64V845W IC54 (2602831)</t>
  </si>
  <si>
    <t>INSE-846</t>
  </si>
  <si>
    <t>INTE-005</t>
  </si>
  <si>
    <t>INTERRUPTOR DIFERENCIAL 2X25A 30MA (271673)</t>
  </si>
  <si>
    <t>INTE-008</t>
  </si>
  <si>
    <t>INTERRUPTOR DIFERENCIAL 4X63A 30MA (266706)</t>
  </si>
  <si>
    <t>INTE-102</t>
  </si>
  <si>
    <t>INTE-110</t>
  </si>
  <si>
    <t>INTE-116</t>
  </si>
  <si>
    <t>INTERRUPTOR AUT. DX C 063 76 1X16A (266766)</t>
  </si>
  <si>
    <t>INTE-120</t>
  </si>
  <si>
    <t xml:space="preserve">INTERRUPTOR AUT. 1 POLO 20A 2,5KA </t>
  </si>
  <si>
    <t>Breaker Circuit 1 X 20A</t>
  </si>
  <si>
    <t>BREAKER</t>
  </si>
  <si>
    <t>INTE-125</t>
  </si>
  <si>
    <t xml:space="preserve">INTERRUPTOR AUT. 1 POLO 25A </t>
  </si>
  <si>
    <t>Breaker 5Sx21257 1P 25 Amp P/Riel</t>
  </si>
  <si>
    <t>INTE-140</t>
  </si>
  <si>
    <t>INTERRUPTOR AUT. 1P 4A 6KA (050804)</t>
  </si>
  <si>
    <t>INTE-232</t>
  </si>
  <si>
    <t>INTE-310</t>
  </si>
  <si>
    <t xml:space="preserve">INTERRUPTOR AUT. TRIP. C60N 3PX10A </t>
  </si>
  <si>
    <t>INTE-325</t>
  </si>
  <si>
    <t>Interruptor aut.3 polos C25T3 25A 10KA</t>
  </si>
  <si>
    <t>Breaker 3 Phase 25Amp. 10KA</t>
  </si>
  <si>
    <t>INTE-332</t>
  </si>
  <si>
    <t>INTERRUPTOR AUT. TERMOMAGNÉTICO BHWT 10-3C-32A (218562)</t>
  </si>
  <si>
    <t>Breaker Circuit C60N 3 X 32A (24353)</t>
  </si>
  <si>
    <t>INTE-340</t>
  </si>
  <si>
    <t>INTERRUPTOR AUT. 3P 40A 6KA (051440)</t>
  </si>
  <si>
    <t>Breaker Circuit C60N 3X40A</t>
  </si>
  <si>
    <t>INTE-425</t>
  </si>
  <si>
    <t>INTERRUPTOR DIFERENCIAL 4 X 25 AMP A 30MA (266703)</t>
  </si>
  <si>
    <t>INTE-608</t>
  </si>
  <si>
    <t>INTE-912</t>
  </si>
  <si>
    <t>INTERRUPTOR 5001 9/12 16A</t>
  </si>
  <si>
    <t>LIGHT SWITCH 5001,  9/12 16A</t>
  </si>
  <si>
    <t>INVE-325</t>
  </si>
  <si>
    <t>INVERSOR DE BASE 32A BOMBA GRINDEX 5PH</t>
  </si>
  <si>
    <t>JABO-001</t>
  </si>
  <si>
    <t>SOFT SOAP MUTI SS 20K</t>
  </si>
  <si>
    <t>Chem010C</t>
  </si>
  <si>
    <t>JABO-002</t>
  </si>
  <si>
    <t>JABÓN MEC. ABRASIVO POTE 600 GRS.</t>
  </si>
  <si>
    <t>DIGREASING SOAP 600 GRS</t>
  </si>
  <si>
    <t>JABON-005</t>
  </si>
  <si>
    <t xml:space="preserve">JABÓN MEC. MASTER HAND LIMON X 20 KGS (WALFORD) </t>
  </si>
  <si>
    <t>KIT-</t>
  </si>
  <si>
    <t>SERVICE KIT, PUMP PF2008-3208, KP32029080, DYNEX</t>
  </si>
  <si>
    <t>Nombre de búsqueda</t>
  </si>
  <si>
    <t>Tipo de producto</t>
  </si>
  <si>
    <t>Subtipo de producto</t>
  </si>
  <si>
    <t>Grupo de dimensiones de producto</t>
  </si>
  <si>
    <t>Código 1</t>
  </si>
  <si>
    <t>Código 2</t>
  </si>
  <si>
    <t>KIT-008</t>
  </si>
  <si>
    <t>KIT FUSIBLES VEHÍCULO (8 PIEZAS)</t>
  </si>
  <si>
    <t>KIT-45VQ-001</t>
  </si>
  <si>
    <t>KIT SELLOS 45VQ (BOMBA VICKERS)</t>
  </si>
  <si>
    <t>VICERS LUBE PUMP SEAL KIT</t>
  </si>
  <si>
    <t>Hyd121A</t>
  </si>
  <si>
    <t>KITH-1066</t>
  </si>
  <si>
    <t>TOOL KIT MULTIPRO. MG RB ROB</t>
  </si>
  <si>
    <t>KITI-250</t>
  </si>
  <si>
    <t>KIT DE INSTALACIÓN LARGA DISTANCIA</t>
  </si>
  <si>
    <t>KITL-012</t>
  </si>
  <si>
    <t>KIT LLAVE IMPACTO REDLINE 1/2´´ MOD. BT057 (17 PZS)</t>
  </si>
  <si>
    <t>KIT KEY IMPACT REDLINE 1/2" MOD. BT057</t>
  </si>
  <si>
    <t>KIT-MH-001</t>
  </si>
  <si>
    <t>KIT SELLOS MOTOR HIDRÁULICO RD-2000</t>
  </si>
  <si>
    <t>SAI HYDRAULIC MOTOR SEAL KIT</t>
  </si>
  <si>
    <t>Hyd064A</t>
  </si>
  <si>
    <t>KITR-1214</t>
  </si>
  <si>
    <t>MOTOROLA RADIO KIT 12-14 MILES USB</t>
  </si>
  <si>
    <t>KIT-S25-001</t>
  </si>
  <si>
    <t>KIT SELLOS PV= S-25 (OVERHAUL SEAL KIT)</t>
  </si>
  <si>
    <t>KIT SEALS PV=S-25 (OVERHAUL SEAL KIT)</t>
  </si>
  <si>
    <t>KIT-S25-002</t>
  </si>
  <si>
    <t>KIT SELLOS MAYOR EJE P= S23-25 (BOMBA SUNSTRAND)</t>
  </si>
  <si>
    <t>KIT SEALS MAIN SHAFT P= S23-25 (SUNSTRAND PUMP)</t>
  </si>
  <si>
    <t>KX26-1</t>
  </si>
  <si>
    <t>PLACA DE APOYO KX26-1</t>
  </si>
  <si>
    <t>KX26-2</t>
  </si>
  <si>
    <t>PLACA DE APOYO KX26-2</t>
  </si>
  <si>
    <t>LAIN-071</t>
  </si>
  <si>
    <t>LAINA AJUSTE SHIMMING JG. AXIAL 71R (479X376 EN 0,5/1,0/2,0)</t>
  </si>
  <si>
    <t>SHIMMING AXIAL 71R(479 X 376 WITH 0,5/1,0/2,0)</t>
  </si>
  <si>
    <t>LAMA</t>
  </si>
  <si>
    <t>Lama de tronzar KTKB 32-5S</t>
  </si>
  <si>
    <t>Part-off Blade KTKB 32 5S</t>
  </si>
  <si>
    <t>LAMI-229368</t>
  </si>
  <si>
    <t>LAMINA TERMOLAMINADA OFICIO 229 X 368 125 MC</t>
  </si>
  <si>
    <t>POUCH LAMINATING SHEETS LEGAL SIZE</t>
  </si>
  <si>
    <t>LAMI-75100</t>
  </si>
  <si>
    <t>LAMINA TERMOLAMINADA A4 75 MIC. X 100 UDS GBC</t>
  </si>
  <si>
    <t>POUCH LAMINATING SHEETS A4 SIZE</t>
  </si>
  <si>
    <t>LAMP-246</t>
  </si>
  <si>
    <t>Reverse horn 12V / 80V</t>
  </si>
  <si>
    <t>LAMP-300</t>
  </si>
  <si>
    <t>LANZA-300</t>
  </si>
  <si>
    <t>LANZA INDURFLAME 3.0 MTS. LARGO</t>
  </si>
  <si>
    <t>Cutting Torch Heatment Aga O/P Multiflame 7000L/H</t>
  </si>
  <si>
    <t>LAPI-001</t>
  </si>
  <si>
    <t>PASTA PENCIL PTA. MED. BLUE GOLD TOWER-M</t>
  </si>
  <si>
    <t>LAPI-011</t>
  </si>
  <si>
    <t>PASTA PENCIL PTA. MED. BIC BLUE GLASS</t>
  </si>
  <si>
    <t>LAVA-003</t>
  </si>
  <si>
    <t>GREEN CHARGING LAVALOZAS QUIX X 1.5 LTS.</t>
  </si>
  <si>
    <t>LAVA-500</t>
  </si>
  <si>
    <t>LAVA WINDSHIELD 5 LTS.</t>
  </si>
  <si>
    <t>LECT-</t>
  </si>
  <si>
    <t>SCANNER PORTABLE LF 134KHz (C4050-EN)</t>
  </si>
  <si>
    <t>SCANNER, RFID, PORTABLE, LF 134KHz</t>
  </si>
  <si>
    <t>SCANNER, RFID, PORTABLE, UHF 902-928 MHz, OSIRIS</t>
  </si>
  <si>
    <t>LECT-204</t>
  </si>
  <si>
    <t>LENT-017</t>
  </si>
  <si>
    <t>LENTE SKY LIGHT CLARO</t>
  </si>
  <si>
    <t>Safety Glass</t>
  </si>
  <si>
    <t>Safe001C</t>
  </si>
  <si>
    <t>LENT-1099</t>
  </si>
  <si>
    <t>LENTE ANTEOJO ERGO LYNX FOTOCROMÁTICO 1099PC EST/COR</t>
  </si>
  <si>
    <t>SAFETY GLASS</t>
  </si>
  <si>
    <t>LENT-2504</t>
  </si>
  <si>
    <t>LENTE UVEX GRIS S2504 3001</t>
  </si>
  <si>
    <t>LENTE-001</t>
  </si>
  <si>
    <t>LENTE SEGURIDAD CLARO DISCOVERY - STEELPRO</t>
  </si>
  <si>
    <t>CLEAR PLASTIC LENS</t>
  </si>
  <si>
    <t>FM86</t>
  </si>
  <si>
    <t>LENTE-002</t>
  </si>
  <si>
    <t>LENTE UVEX CLARO PATRIOT 3000</t>
  </si>
  <si>
    <t>LENTE-003</t>
  </si>
  <si>
    <t>LENTE SEGURIDAD OXICORTE</t>
  </si>
  <si>
    <t>LENTE-004</t>
  </si>
  <si>
    <t>LENTE SEGURIDAD GRIS ULTRATECH</t>
  </si>
  <si>
    <t>SHADE 9 GLASS LENS</t>
  </si>
  <si>
    <t>FM87</t>
  </si>
  <si>
    <t>LENTE-005</t>
  </si>
  <si>
    <t>LENTE UVEX CLARO S2500 3001</t>
  </si>
  <si>
    <t>LETRE-003</t>
  </si>
  <si>
    <t>SIGN MET. '' NOT PASS''</t>
  </si>
  <si>
    <t>LIBR-100</t>
  </si>
  <si>
    <t>ATTENDANCE BOOK 100 HJS. RHEIN</t>
  </si>
  <si>
    <t>LIJA-050</t>
  </si>
  <si>
    <t>LIJA TELA PARA FIERRO Nº 50 NORTON</t>
  </si>
  <si>
    <t>LIJA-080</t>
  </si>
  <si>
    <t>LIJA-100</t>
  </si>
  <si>
    <t>LIJA TELA PARA FIERRO Nº 100 NORTON</t>
  </si>
  <si>
    <t>LIJA-150</t>
  </si>
  <si>
    <t>LIJA TELA PARA FIERRO Nº 150 NORTON</t>
  </si>
  <si>
    <t>LIJA-A120</t>
  </si>
  <si>
    <t>LIJA AL AGUA Nº 120</t>
  </si>
  <si>
    <t>Sandpaper N°120</t>
  </si>
  <si>
    <t>mechanical</t>
  </si>
  <si>
    <t>LIJA-A150</t>
  </si>
  <si>
    <t>LIJA AL AGUA Nº 150 (611311)</t>
  </si>
  <si>
    <t>GRINDER PAPER WATER Nº 150 (611311)</t>
  </si>
  <si>
    <t>LIJA-A320</t>
  </si>
  <si>
    <t>LIJA AL AGUA Nº 320 (611316)</t>
  </si>
  <si>
    <t>GRINDER PAPER WATER Nº 320 (611316)</t>
  </si>
  <si>
    <t>LIJA-A600</t>
  </si>
  <si>
    <t>LIJA AL AGUA Nº 600</t>
  </si>
  <si>
    <t xml:space="preserve">WATER SANDING N°600 </t>
  </si>
  <si>
    <t>LIMA-005</t>
  </si>
  <si>
    <t>LIMATÓN REDONDO 8´´</t>
  </si>
  <si>
    <t>LIMA-006</t>
  </si>
  <si>
    <t>LIMATÓN REDONDO 10´´</t>
  </si>
  <si>
    <t>LIMA-800</t>
  </si>
  <si>
    <t xml:space="preserve">LIMA PLANA 8´´ </t>
  </si>
  <si>
    <t>FLAT FILE 8"</t>
  </si>
  <si>
    <t>LIMP-001</t>
  </si>
  <si>
    <t>Cleaner</t>
  </si>
  <si>
    <t>LIMP-004</t>
  </si>
  <si>
    <t>LIMPIA PANTALLA  K-BYTE CRISTAL LÍQUIDO</t>
  </si>
  <si>
    <t xml:space="preserve">CLEAN SCREEN K-NYTE LIQUID CRYSTAL </t>
  </si>
  <si>
    <t>LIMP-006</t>
  </si>
  <si>
    <t>LIMPIA CARBURADOR 500 CC. (SPRAY)</t>
  </si>
  <si>
    <t>CARBURETOR CLEANER 500CC. SPRAY</t>
  </si>
  <si>
    <t>LLANTA-002</t>
  </si>
  <si>
    <t>RIM ARO 16 FIERRO</t>
  </si>
  <si>
    <t xml:space="preserve">RING RIM 16 STEEL </t>
  </si>
  <si>
    <t>LLANTA-003</t>
  </si>
  <si>
    <t>LLANTA EQUIPO LEVANTE</t>
  </si>
  <si>
    <t xml:space="preserve">Crane CAT TH514-C Tyre </t>
  </si>
  <si>
    <t>LLAV-015</t>
  </si>
  <si>
    <t>LLAVE PUNTA CORONA 15 MM</t>
  </si>
  <si>
    <t xml:space="preserve"> KEY POINT CORONA 15 MM</t>
  </si>
  <si>
    <t>LLAV-017</t>
  </si>
  <si>
    <t>LLAVE PUNTA CORONA 17 MM</t>
  </si>
  <si>
    <t>End Wrench Nº 17</t>
  </si>
  <si>
    <t>LLAV-019</t>
  </si>
  <si>
    <t>LLAVE PUNTA CORONA 19 MM</t>
  </si>
  <si>
    <t>End Wrench Nº 19</t>
  </si>
  <si>
    <t>LLAV-022</t>
  </si>
  <si>
    <t>LLAVE PUNTA CORONA 22 MM</t>
  </si>
  <si>
    <t>End Wrench Nº 22</t>
  </si>
  <si>
    <t>LLAV-024</t>
  </si>
  <si>
    <t>LLAVE PUNTA CORONA 24 MM</t>
  </si>
  <si>
    <t>LLAV-026</t>
  </si>
  <si>
    <t>LLAVE PUNTA CORONA 26 MM</t>
  </si>
  <si>
    <t xml:space="preserve">KEY POINT CORONA  16 MM </t>
  </si>
  <si>
    <t>LLAV-028</t>
  </si>
  <si>
    <t>LLAVE P/C 28 MM</t>
  </si>
  <si>
    <t>LLAV-029</t>
  </si>
  <si>
    <t>LLAVE P/C 29 MM</t>
  </si>
  <si>
    <t xml:space="preserve">KEY P/C 19 MM </t>
  </si>
  <si>
    <t>LLAV-030</t>
  </si>
  <si>
    <t>LLAVE TUERCA M30 (LÁGRIMA)</t>
  </si>
  <si>
    <t>LLAV-034</t>
  </si>
  <si>
    <t>LLAVE PUNTA CORONA 34 MM</t>
  </si>
  <si>
    <t xml:space="preserve">KEY POINT CORONA  34 MM </t>
  </si>
  <si>
    <t>LLAV-036</t>
  </si>
  <si>
    <t>LLAVE PUNTA CORONA 36 MM</t>
  </si>
  <si>
    <t>LLAV-038</t>
  </si>
  <si>
    <t>LLAVE PUNTA CORONA 38 MM</t>
  </si>
  <si>
    <t>KEY POINT CORONA  38 MM</t>
  </si>
  <si>
    <t>LLAV-042</t>
  </si>
  <si>
    <t>LLAVE PUNTA CORONA 42 MM</t>
  </si>
  <si>
    <t xml:space="preserve">END WRENCH 42MM </t>
  </si>
  <si>
    <t>LLAV-103214</t>
  </si>
  <si>
    <t>JUEGO LLAVES P/C 10-32 MM - 14 PZS.</t>
  </si>
  <si>
    <t>KIT ALLEN KEY 10-32 MM - 14 PCS.</t>
  </si>
  <si>
    <t>LLAV-112</t>
  </si>
  <si>
    <t>LLAVE PUNTA CORONA 1 1/2´´</t>
  </si>
  <si>
    <t>END WRENCH 1.1/2"</t>
  </si>
  <si>
    <t>LLAV-121</t>
  </si>
  <si>
    <t>LLAVE IMPACTO CUAD. 1/2´´ ESPIGA 1´´ (PT5124) HIMOUNT</t>
  </si>
  <si>
    <t>1/2" Air impact wrench 1" ANVIL, HIMOUNT PT5124</t>
  </si>
  <si>
    <t>LLAV-12158</t>
  </si>
  <si>
    <t>LLAVE FIJA DE UÑA 1/2´´ X 1 5/8´´</t>
  </si>
  <si>
    <t>END WRENCH 1/2" X 1 5/8"</t>
  </si>
  <si>
    <t>LLAV-341</t>
  </si>
  <si>
    <t>LLave impacto cuadrante ¾” espiga 1”</t>
  </si>
  <si>
    <t>Impact key M ¾”</t>
  </si>
  <si>
    <t>LLAV-63223</t>
  </si>
  <si>
    <t>JUEGO LLAVES P/C 6-32 MM - 23 PZS.</t>
  </si>
  <si>
    <t>SET OF KEYS P/C 6-32 MM - 23 PZS.</t>
  </si>
  <si>
    <t>LLAV-AC2</t>
  </si>
  <si>
    <t>LLAVE DE BOLA 2´´ AC. INOX. (1000 WOG)</t>
  </si>
  <si>
    <t>LOW PRES BALL VALVE 30BAR 50MM</t>
  </si>
  <si>
    <t>Ug372</t>
  </si>
  <si>
    <t>LLAV-AC34</t>
  </si>
  <si>
    <t>LLAVE DE BOLA 3/4´´ AC. INOX. (1000 WOG)</t>
  </si>
  <si>
    <t>LLAVE-008</t>
  </si>
  <si>
    <t>JUEGO LLAVES ESTRELLA TORX 8 PZS. T10-T45</t>
  </si>
  <si>
    <t>LLAVE-1/2</t>
  </si>
  <si>
    <t>LLAVE DE BOLA 1/2´´ B/P BR/CR</t>
  </si>
  <si>
    <t>Ball Valve 1/2"</t>
  </si>
  <si>
    <t>LLAVE-3/8</t>
  </si>
  <si>
    <t>LLAVE DE BOLA 3/8 CON TUERCA</t>
  </si>
  <si>
    <t xml:space="preserve">NUT WRENCH BALL 3/8 </t>
  </si>
  <si>
    <t>LLAVE-71R</t>
  </si>
  <si>
    <t>LLAVE ´´U´´ EQUIPO 71-R (PL. XAR-400 50MM AP 400x400x50)</t>
  </si>
  <si>
    <t>IRON 1000 x 50 x 20mm (RIBS)</t>
  </si>
  <si>
    <t>LLAVE-RD2000</t>
  </si>
  <si>
    <t>LLAVE U EQUIPO RD-2000</t>
  </si>
  <si>
    <t>U KEY EQUIPMENT RD2000</t>
  </si>
  <si>
    <t>LLAVE-T020</t>
  </si>
  <si>
    <t>LLAVE TORX T-20 (LLAVE ESTRELLA)</t>
  </si>
  <si>
    <t>LLAVE-T025</t>
  </si>
  <si>
    <t>LLAVE TORX T-25 (LLAVE ESTRELLA)</t>
  </si>
  <si>
    <t>LLAVE-T900</t>
  </si>
  <si>
    <t>SET LLAVES TORX 9 PZS. + MALAKOTE</t>
  </si>
  <si>
    <t>LLAV-G1516</t>
  </si>
  <si>
    <t>LLAVE DE GOLPE PLANA 15/16´´</t>
  </si>
  <si>
    <t>FLAT BEAT KEY 15/16</t>
  </si>
  <si>
    <t>LLAV-G380</t>
  </si>
  <si>
    <t>LLAVE DE GOLPE CORONA 38 MM</t>
  </si>
  <si>
    <t xml:space="preserve">KEY STROKE CROWN 38 MM </t>
  </si>
  <si>
    <t>LOCK-5002</t>
  </si>
  <si>
    <t>LOCKER MET. 5 CUERPOS DOBLES MOD. 500-2</t>
  </si>
  <si>
    <t>MESH BLACK SHADOW 80% X 4.20 MT.</t>
  </si>
  <si>
    <t>LOCT-24350</t>
  </si>
  <si>
    <t>LOCTITE 272 HIGH TEMP 50GR</t>
  </si>
  <si>
    <t>Fm05B</t>
  </si>
  <si>
    <t>LOCT-277X50</t>
  </si>
  <si>
    <t>LOCT-495X20</t>
  </si>
  <si>
    <t>LOCTITE 495 20 GR ADHES. INST.</t>
  </si>
  <si>
    <t>THREADLOCK, LOCTITE 401, O-RING GLUE, 20g</t>
  </si>
  <si>
    <t>Fm05</t>
  </si>
  <si>
    <t>LOCT-569X50</t>
  </si>
  <si>
    <t>HYDRAULIC SEALANT LOCTITE 569 X 50 CC.</t>
  </si>
  <si>
    <t>LOCT-592X50</t>
  </si>
  <si>
    <t>PIPE SEALANT 592 X 50 ML (LIQUID TEFLON)</t>
  </si>
  <si>
    <t>LOCT-620X50</t>
  </si>
  <si>
    <t>LOMO-001</t>
  </si>
  <si>
    <t>LOMO ARCH. ADHES. CLERK. ANG. RED (10 A)</t>
  </si>
  <si>
    <t>LOMO-003</t>
  </si>
  <si>
    <t>LOMO ADHES.OFIC.ANGOSTO STOCK WHITE (10 A)</t>
  </si>
  <si>
    <t>LOMO-004</t>
  </si>
  <si>
    <t>LOMO ADHES.OFIC.ANCHO STOCK WHITE (10 A)</t>
  </si>
  <si>
    <t>LUBR-250</t>
  </si>
  <si>
    <t>LUBRICADOR AUT. LUBRI-CUP EM SP 250 CC.</t>
  </si>
  <si>
    <t>LUMI-118</t>
  </si>
  <si>
    <t>LUMINARIA ESTANCA BST-SZW3-Y 18X2 2X18W POLICARB. (540530)</t>
  </si>
  <si>
    <t>LUMI-236</t>
  </si>
  <si>
    <t>LUMINARIA ESTASFT -SZW3-Y 36X2X36W POLIC (540532)</t>
  </si>
  <si>
    <t>LUZ-001</t>
  </si>
  <si>
    <t>LUZ PILOTO VERDE LED 230/240VAC 22MM XB4BVM3 (TE47533)</t>
  </si>
  <si>
    <t>Indication lights</t>
  </si>
  <si>
    <t>LUZ-002</t>
  </si>
  <si>
    <t>LUZ PILOTO ROJO LED 230/240VAC 22MM XB4BVM4 (TE47534)</t>
  </si>
  <si>
    <t>LUZ-003</t>
  </si>
  <si>
    <t>INTERRUPTOR, PULSADOR, LED, ROJO, ZB4-BW34, SCHNEIDER</t>
  </si>
  <si>
    <t>SWITCH, PUSH BUTTON, LED, RED, ZB4-BW34, SCHNEIDER</t>
  </si>
  <si>
    <t>Ill.Bod.Led.220V 1Nc</t>
  </si>
  <si>
    <t>LUZ-004</t>
  </si>
  <si>
    <t>INTERRUPTOR, PULSADOR, LED, VERDE, ZB4-BWOM31, SCHNEIDER</t>
  </si>
  <si>
    <t>SWITCH, PUSH BUTTON, LED, GREEN, ZB4-BWOM31, SCHNEIDER</t>
  </si>
  <si>
    <t>Ill.Bod.Led.220V 1No</t>
  </si>
  <si>
    <t>LUZ-101</t>
  </si>
  <si>
    <t xml:space="preserve">LUZ PILOTO VERDE LED 110/120VAC 22MM XB4BVG3 (TE47433) </t>
  </si>
  <si>
    <t>Ebut14</t>
  </si>
  <si>
    <t>LUZ-102</t>
  </si>
  <si>
    <t>LUZ PILOTO ROJO LED 110/120VAC 22MM XB4BVG4 (TE47434)</t>
  </si>
  <si>
    <t>Ebut13</t>
  </si>
  <si>
    <t>MACH-1213</t>
  </si>
  <si>
    <t>MACH-12175</t>
  </si>
  <si>
    <t>JUEGO MACHO REP. HILO M12 PASO 1.75</t>
  </si>
  <si>
    <t>MACH-1418</t>
  </si>
  <si>
    <t xml:space="preserve">MACHO REP. HILO NPT 1/4´´X 18 HPP (1 PZ) </t>
  </si>
  <si>
    <t>THREADING TAP NPT 1/4" X 18 HPP</t>
  </si>
  <si>
    <t>MACH-1419</t>
  </si>
  <si>
    <t xml:space="preserve">MACHO REP. HILO BSP 1/4´´X 19 HPP (2 PZS) </t>
  </si>
  <si>
    <t xml:space="preserve">THREADING TAP BSP 1/4" X 19 HPP </t>
  </si>
  <si>
    <t>MACH-3035</t>
  </si>
  <si>
    <t>JUEGO MACHO REP. HILO M30 x 3,5</t>
  </si>
  <si>
    <t>Thread Tap M-30</t>
  </si>
  <si>
    <t>MACH-3335</t>
  </si>
  <si>
    <t>JUEGO MACHO REP. HILO M33 x 3,5</t>
  </si>
  <si>
    <t>Thread Tap M-33</t>
  </si>
  <si>
    <t>MACH-3410</t>
  </si>
  <si>
    <t>JUEGO MACHO REP. HILO 3/4" PASO 10</t>
  </si>
  <si>
    <t>THREAD TAP 3/4" NPT</t>
  </si>
  <si>
    <t>MACH-3816</t>
  </si>
  <si>
    <t>JUEGO MACHO REP. HILO 3/8" PASO</t>
  </si>
  <si>
    <t>Thread Tap 3/8</t>
  </si>
  <si>
    <t>MACH-407</t>
  </si>
  <si>
    <t>JUEGO MACHO REP. HILO M4 x 0.7</t>
  </si>
  <si>
    <t>TAP SET, M4 X 0.7</t>
  </si>
  <si>
    <t>MACH-508</t>
  </si>
  <si>
    <t>TAP SET, M5 X 0.8</t>
  </si>
  <si>
    <t>MACH-610</t>
  </si>
  <si>
    <t>JUEGO MACHO REP. HILO M6 x 1.0</t>
  </si>
  <si>
    <t>TAP SET, M6 X 1.0</t>
  </si>
  <si>
    <t>MACH-8125</t>
  </si>
  <si>
    <t>JUEGO MACHO REP. HILO M8 x 1,25</t>
  </si>
  <si>
    <t>MACHO-100</t>
  </si>
  <si>
    <t>MACHO 1´´ NPT</t>
  </si>
  <si>
    <t xml:space="preserve">THREADING TAP 1" NPT </t>
  </si>
  <si>
    <t>MACHO-112</t>
  </si>
  <si>
    <t>MACHO 1 1/2´´ NPT</t>
  </si>
  <si>
    <t xml:space="preserve">THREADING TAP 1.1/2" NPT </t>
  </si>
  <si>
    <t>MACHO-114</t>
  </si>
  <si>
    <t>MACHO 1 1/4´´ NPT</t>
  </si>
  <si>
    <t>THREADING TAP 1. 1/4" NPT</t>
  </si>
  <si>
    <t>MACHO-133</t>
  </si>
  <si>
    <t>FLYING 63A 380V PLUG</t>
  </si>
  <si>
    <t>MACHO-1X8</t>
  </si>
  <si>
    <t>JUEGO MACHO REPASADOR HILO 1" PASO 8</t>
  </si>
  <si>
    <t xml:space="preserve">KIT THREADING TAP 1" 8 UNC </t>
  </si>
  <si>
    <t>MACHO-22X25</t>
  </si>
  <si>
    <t>JUEGO MACHO REPASADOR HILO M22 PASO 2,5</t>
  </si>
  <si>
    <t>MACHO-243</t>
  </si>
  <si>
    <t>MACHO HELICOIL M30 x 3,5</t>
  </si>
  <si>
    <t>MACHO-7/8</t>
  </si>
  <si>
    <t>JUEGO MACHO REPASADOR HILO 7/8 BSW</t>
  </si>
  <si>
    <t>GAME THREAD MALE CLOTH 7-8 BSW</t>
  </si>
  <si>
    <t>MACHO-789</t>
  </si>
  <si>
    <t>JUEGO MACHO REPASADOR HILO 7/8" PASO 9</t>
  </si>
  <si>
    <t>Thread Tapping Kit 7/8 Unc Hpp</t>
  </si>
  <si>
    <t>MALL-120150</t>
  </si>
  <si>
    <t>PAPAL MESH 1.20 MTS. L. X 1.50 MTS. A.</t>
  </si>
  <si>
    <t>MALL-170150</t>
  </si>
  <si>
    <t>PAPAL MESH 1.70 MTS. L. X 1.50 MTS. A.</t>
  </si>
  <si>
    <t>MALL-200</t>
  </si>
  <si>
    <t>MALLA CUBRE PICK UP CAMIONETAS</t>
  </si>
  <si>
    <t>MALL-240150</t>
  </si>
  <si>
    <t>PAPAL MESH 2.40 MTS. L. X 1.50 MTS. A.</t>
  </si>
  <si>
    <t>MALLA-185</t>
  </si>
  <si>
    <t>MALLA CERCO 1G9  1,85 X 3,00 MT. X 3,8 MM GALVANIZADO</t>
  </si>
  <si>
    <t>STEEL</t>
  </si>
  <si>
    <t>MALLA-420</t>
  </si>
  <si>
    <t>MALLA SOMBRA NEGRA 80% X 4,20 MT.</t>
  </si>
  <si>
    <t>TRASH BAG 80 x 110 cm. x 10 UN.</t>
  </si>
  <si>
    <t>MAND-001</t>
  </si>
  <si>
    <t>MAND-002</t>
  </si>
  <si>
    <t>MANDO EXT. F-2SV LNDF3/4PNF125-SE/HE (213054)</t>
  </si>
  <si>
    <t>electrical</t>
  </si>
  <si>
    <t>MANG-002</t>
  </si>
  <si>
    <t>MANGUERA AGUA 2´´ (CULEBRÓN)</t>
  </si>
  <si>
    <t>WATER HOSE 2´´ (CULEBRÓN)</t>
  </si>
  <si>
    <t>MANG-014</t>
  </si>
  <si>
    <t>MANGUERA ESPIRAL CTE. NYLON 1/4´´X25FT SMY104-1</t>
  </si>
  <si>
    <t>SPIRAL HOSE NYLON 1/4´´X25FT SMY104-1</t>
  </si>
  <si>
    <t>MANG-023</t>
  </si>
  <si>
    <t xml:space="preserve">MANGUERA 1 PULG 25 MTS. LARGO </t>
  </si>
  <si>
    <t>1" HOSE  X 25 MTS LONG</t>
  </si>
  <si>
    <t>MANG-091</t>
  </si>
  <si>
    <t>POLYPROPYLENE LAYER</t>
  </si>
  <si>
    <t>MANG-114100</t>
  </si>
  <si>
    <t>MANGUERA LIQUIFLEX 1 1/4´´ - 100 PSI</t>
  </si>
  <si>
    <t>MANG-1212</t>
  </si>
  <si>
    <t>MANGUERA MALLA FLEX JARDÍN VERDE 12 MM 1/2´´</t>
  </si>
  <si>
    <t>GREEN GARDEN HOSE MESH FLEX 12MM 1 / 2''</t>
  </si>
  <si>
    <t>MANG-20090</t>
  </si>
  <si>
    <t>MANGUERA LIQUIFLEX 2´´ - 90 PSI</t>
  </si>
  <si>
    <t>HOSE LIQUIFLEX 2´´ - 90 PSI</t>
  </si>
  <si>
    <t>MANG-212</t>
  </si>
  <si>
    <t>MANGUERA ESPIRALADA 2 1/2´´ AMARILLA</t>
  </si>
  <si>
    <t>MANG-32010</t>
  </si>
  <si>
    <t>MANGUERA DE 3`` PARA 20 PSI EN TRAMOS DE 10 MTS</t>
  </si>
  <si>
    <t>WATER HOSE 3`` FOR 20 PSI BY 10 MTS</t>
  </si>
  <si>
    <t>MANG-3450</t>
  </si>
  <si>
    <t>MANGUERA RIEGO 3/4´´ X 50 MTS. S/ACC.</t>
  </si>
  <si>
    <t>IRRIGATION HOSE 3/4 '' X 50 METERS. S / ACC.</t>
  </si>
  <si>
    <t>MANG-4312030</t>
  </si>
  <si>
    <t>MANGUERA R4-3 1/2´´ LT:0,30 MM</t>
  </si>
  <si>
    <t>HOSE R4-3 1/2 '' LT: 0.30 MM</t>
  </si>
  <si>
    <t>MANG-432</t>
  </si>
  <si>
    <t>MANGO PARA SOLDAR 43-2</t>
  </si>
  <si>
    <t>WELD HANDLE 43-2</t>
  </si>
  <si>
    <t>MANG-4500</t>
  </si>
  <si>
    <t>Manguera reforzada aire A4, Mod.4805 para trabajo pesado</t>
  </si>
  <si>
    <t>Reinforced air hose A 4”, for heavy works</t>
  </si>
  <si>
    <t>MANG-L008</t>
  </si>
  <si>
    <t>MANGO PLÁSTICO P/LIMA Nº 8</t>
  </si>
  <si>
    <t>MANGO-004-22</t>
  </si>
  <si>
    <t>MANGO PARA COMBO 22´´ - 7/8 LBS.</t>
  </si>
  <si>
    <t>IRON BIT 15.50 MM</t>
  </si>
  <si>
    <t>MANGO-005-14</t>
  </si>
  <si>
    <t>MANGO MADERA P/ MARTILLO 14´´</t>
  </si>
  <si>
    <t>DOUBLE CLAMP BOLT 3 / 4''</t>
  </si>
  <si>
    <t>MANG-Z13</t>
  </si>
  <si>
    <t>MANGUITO ESTRIADO Z=13 X 7/8´´ X 40 MM (ACOP.BBA.YEOSHE)</t>
  </si>
  <si>
    <t>YEOSHEE 19MM SHAFT COUPLING</t>
  </si>
  <si>
    <t>Hyd113M</t>
  </si>
  <si>
    <t>MANI-246</t>
  </si>
  <si>
    <t>MANILLA DERECHO CAT 2582534 (CAT 246C)</t>
  </si>
  <si>
    <t>HANDLE RIGHT 2582534 CAT (CAT 246C)</t>
  </si>
  <si>
    <t>MANI-S001</t>
  </si>
  <si>
    <t>MANIOBRA CADENA AMARRE CAMA BAJA 3/8 X 6 MTS</t>
  </si>
  <si>
    <t>MOORING CHAIN 3/8" X 6 MTS.</t>
  </si>
  <si>
    <t>PRESSURE GAUGE, 0-5800 PSI</t>
  </si>
  <si>
    <t>Gauges</t>
  </si>
  <si>
    <t>MAQ-001-11-95-MTR</t>
  </si>
  <si>
    <t>MOTOR ELÉCTRICO 250HP 380V SERIE MD-12 (250)</t>
  </si>
  <si>
    <t>MOTOR ELECTRIC 250HP 380V</t>
  </si>
  <si>
    <t>MAQU-001</t>
  </si>
  <si>
    <t>MAQUINA BAND-IT</t>
  </si>
  <si>
    <t>BAND IT TOOL</t>
  </si>
  <si>
    <t>MAQU-002</t>
  </si>
  <si>
    <t>MAQUINA PLASTIFICADORA FELLONES MARS OFICIO</t>
  </si>
  <si>
    <t>OFFICE MACHINE PLASTIFICADORA FELLONES MARS</t>
  </si>
  <si>
    <t>MARCA-001</t>
  </si>
  <si>
    <t>Whitemarkers</t>
  </si>
  <si>
    <t>MARCA-002</t>
  </si>
  <si>
    <t>MARCADOR DE CD 0.7 NEGRO</t>
  </si>
  <si>
    <t>Permblackpen</t>
  </si>
  <si>
    <t>MARCA-003</t>
  </si>
  <si>
    <t>MARCADOR DE CD 0.7 AZUL</t>
  </si>
  <si>
    <t>BLUE MARKER PERM</t>
  </si>
  <si>
    <t>Bluemarker</t>
  </si>
  <si>
    <t>MARCA-004</t>
  </si>
  <si>
    <t>MARCA-005</t>
  </si>
  <si>
    <t>MART-001</t>
  </si>
  <si>
    <t>MARTILLO CARPINTERO</t>
  </si>
  <si>
    <t>MART-002</t>
  </si>
  <si>
    <t>MARTILLO DE PEÑA 2 LBS.</t>
  </si>
  <si>
    <t>MART-005</t>
  </si>
  <si>
    <t>MASC-002</t>
  </si>
  <si>
    <t>DHE-06-153</t>
  </si>
  <si>
    <t>MEC-081</t>
  </si>
  <si>
    <t>COLLERING BUSH 8´´ RD-2000 (ANILLO CENT.)</t>
  </si>
  <si>
    <t>8" COLLARING BUSH</t>
  </si>
  <si>
    <t>Rd1-13-051</t>
  </si>
  <si>
    <t>MEDI-1000</t>
  </si>
  <si>
    <t>MEDIDOR AISL. ANÁLOGO HIOKI 1000V MOD. IR4018-20</t>
  </si>
  <si>
    <t>ANALOG GAUGE HIOKI 1000V MOD IR 4018 -20</t>
  </si>
  <si>
    <t>MEDI-4506012</t>
  </si>
  <si>
    <t>RUBBER 450 X 60 X 12</t>
  </si>
  <si>
    <t>MENTOR-MP825A4R</t>
  </si>
  <si>
    <t>MENTOR MP 825 AMP 4 CUADRANTES (MP825A4R)</t>
  </si>
  <si>
    <t>DC DRIVE, MENTOR MP 825 A4R, 825 AMPS 400VAC SUPPLY</t>
  </si>
  <si>
    <t>MESA</t>
  </si>
  <si>
    <t>Mesa calibración (mármol)</t>
  </si>
  <si>
    <t>Calibration marble table</t>
  </si>
  <si>
    <t>MESA-010</t>
  </si>
  <si>
    <t>MESA DE REUNIONES MRAEL10P + COLUMNA ACERO RÍGIDA</t>
  </si>
  <si>
    <t>FAST MEC CHAIR / RECLINER C / FIXED ARMS 2FAS3RG20A8</t>
  </si>
  <si>
    <t>Office</t>
  </si>
  <si>
    <t>MEZC-043</t>
  </si>
  <si>
    <t>MEZCLADOR PROP. F-43</t>
  </si>
  <si>
    <t>PROP MIXER. F-43</t>
  </si>
  <si>
    <t>MICA-101</t>
  </si>
  <si>
    <t>FANTASIA BLUE MICA OFFICE</t>
  </si>
  <si>
    <t>MICA-102</t>
  </si>
  <si>
    <t>OFFICE DELTA NATURAL MICA IBICO UD X 100</t>
  </si>
  <si>
    <t>MICA-103</t>
  </si>
  <si>
    <t>GRANITE MICA TRANSPARENT OFFICE</t>
  </si>
  <si>
    <t>MICR-530</t>
  </si>
  <si>
    <t>Micrómetro interior 5-30</t>
  </si>
  <si>
    <t>Inside micrometer 5-30mm</t>
  </si>
  <si>
    <t>MILI-001</t>
  </si>
  <si>
    <t>MILIOHMETRO 200/2000 MOHM, 20/200 OHM, 2 KOHM</t>
  </si>
  <si>
    <t>MILIOHMETER 200/2000 MOHM, 20/200 OHM, 2 KOHM</t>
  </si>
  <si>
    <t>MINA-015</t>
  </si>
  <si>
    <t>MINA 0.5 MM HB PENTEL</t>
  </si>
  <si>
    <t>MINA-017</t>
  </si>
  <si>
    <t>MINA 0.7 MM</t>
  </si>
  <si>
    <t>MINA-019</t>
  </si>
  <si>
    <t>MINA 0.9 MM HB PENTEL</t>
  </si>
  <si>
    <t>MODU-0006</t>
  </si>
  <si>
    <t>6RTD 6RTD IO-INPUTS (MODULE TEMPERATURE)</t>
  </si>
  <si>
    <t>MODU-001</t>
  </si>
  <si>
    <t>MENTOR MP, MODULE, EXPANSION, SM-I / O-PLUS</t>
  </si>
  <si>
    <t>MODU-0161</t>
  </si>
  <si>
    <t>IO-16DI 16 DIGITAL INPUTS (MODULE DIG. ENTRY)</t>
  </si>
  <si>
    <t>MODU-0162</t>
  </si>
  <si>
    <t>IO-16DO 16 DIGITAL OUTPUTS (MODULE DIG. OUT)</t>
  </si>
  <si>
    <t>MODU-0420</t>
  </si>
  <si>
    <t>IO-8AII 8 ANALOG CURRENT INPUTS 0-20MA/4-20MA (MÓDULO CTE)</t>
  </si>
  <si>
    <t>MODU-1408</t>
  </si>
  <si>
    <t xml:space="preserve">BECKHOFF KL1408 PLC DIG. INPUT 24V (MÓD. ENT. 1408) </t>
  </si>
  <si>
    <t>BECKHOFF KL 1408 PLC DIGITAL INPUT 24 VDC</t>
  </si>
  <si>
    <t>Econt30</t>
  </si>
  <si>
    <t>MODU-2408</t>
  </si>
  <si>
    <t xml:space="preserve">BECKHOFF KL2408 PLC DIG. OUTPUT 24V (MÓD. SAL. 2408) </t>
  </si>
  <si>
    <t>BECKHOFF KL 2408 PLC DIGITAL OUTPUT 24 VDC</t>
  </si>
  <si>
    <t>Econt33</t>
  </si>
  <si>
    <t>MODU-3064</t>
  </si>
  <si>
    <t xml:space="preserve">BECKHOFF KL3064 PLC ANALOG INPUT 0-10V (MÓD. ENT. 3064) </t>
  </si>
  <si>
    <t>BECKHOFF KL3064 ANALOG INPUT 0-10 VOLT</t>
  </si>
  <si>
    <t>Econt46</t>
  </si>
  <si>
    <t>MODU-3202</t>
  </si>
  <si>
    <t xml:space="preserve">BECKHOFF KL3202 PLC FOR PT100 (MÓDULO 3202 P/PT100) </t>
  </si>
  <si>
    <t>MODU-3454</t>
  </si>
  <si>
    <t xml:space="preserve">BECKHOFF KL3454 PLC ANALOG INPUT 4-20MA (MÓD. ENT. 3454) </t>
  </si>
  <si>
    <t>BECKHOFF KL 3454 PLC ANALOG INPUT 4-20MA</t>
  </si>
  <si>
    <t>Econt28</t>
  </si>
  <si>
    <t>MODU-4424</t>
  </si>
  <si>
    <t xml:space="preserve">BECKHOFF KL4424 PLC ANALOG OUTPUT 4-20MA (MÓD. SAL. 4424) </t>
  </si>
  <si>
    <t>BECKHOFF KL 4424 PLC ANALOG OUTPUT 4-20MA</t>
  </si>
  <si>
    <t>Econt29</t>
  </si>
  <si>
    <t>MODU-9010</t>
  </si>
  <si>
    <t xml:space="preserve">BECKHOFF KL9010 PLC BUS END TERMINAL (MÓD. FINAL COM. 9010) </t>
  </si>
  <si>
    <t>BACKHOFF KL 9010 PLC BUS END TERMINAL</t>
  </si>
  <si>
    <t>Econt27</t>
  </si>
  <si>
    <t>MODU-9031</t>
  </si>
  <si>
    <t xml:space="preserve">SM ETHERNET FOR MP DRIVE 90-31-000013 (MÓD. COMUNICACIÓN) </t>
  </si>
  <si>
    <t>SM ETHERNET CARD, 9031-00013, C NET</t>
  </si>
  <si>
    <t>Econt38</t>
  </si>
  <si>
    <t>MONI-</t>
  </si>
  <si>
    <t>MONITOR FASE SECUENCIAL, HG380-BD/9080, VART</t>
  </si>
  <si>
    <t>MONITOR PHASE SEQUENCE, HG380-BD/9080, VART</t>
  </si>
  <si>
    <t>MOSQ-080</t>
  </si>
  <si>
    <t>SWIVEL SNAP HOOK</t>
  </si>
  <si>
    <t>MOTO-102</t>
  </si>
  <si>
    <t>MOTOR DE CALEFACCIÓN NISSAN NAVARA</t>
  </si>
  <si>
    <t>MOTO-37380-CN</t>
  </si>
  <si>
    <t>ELECT. MOTOR Y2-200L-37KW-380V-50HZ-2900RPM-H CLASS</t>
  </si>
  <si>
    <t>MOTO-37600-CN</t>
  </si>
  <si>
    <t>MOTOR Y2-225S-37KW-600V-50HZ-DOUBLE SHAFT / FLANGE CLASS-H</t>
  </si>
  <si>
    <t>MOTO-55380-CN</t>
  </si>
  <si>
    <t>MOTOR YB2-132S-4-5.5KW-380V-50HZ-H-IP55 CLASS-IMB5</t>
  </si>
  <si>
    <t>MOTO-915</t>
  </si>
  <si>
    <t>MOTOR DE PARTIDA C-915 06/M/P11001 (FORD 915)</t>
  </si>
  <si>
    <t>MOTOR-101-CN</t>
  </si>
  <si>
    <t>CHINA MOTOR 55KW-380V-50HZ 2900RPM Y2-250M-2 S/0002</t>
  </si>
  <si>
    <t>MOTOR-102-CN</t>
  </si>
  <si>
    <t>CHINA MOTOR 55KW-380V-50HZ 2900RPM Y2-250M-2 S/0003</t>
  </si>
  <si>
    <t>MOTOR-12V</t>
  </si>
  <si>
    <t>STARTER 12V (CRANE DAEWOO)</t>
  </si>
  <si>
    <t>MOUS-029</t>
  </si>
  <si>
    <t>Mouse inalámbrico Genius</t>
  </si>
  <si>
    <t>Inalámbric mouse</t>
  </si>
  <si>
    <t>MSC-01-185</t>
  </si>
  <si>
    <t>71R RAISE BORER RH MAIN FRAME CRAWLER BRACKET</t>
  </si>
  <si>
    <t>MSC-01-186</t>
  </si>
  <si>
    <t>71R RAISE BORER LH MAIN FRAME CRAWLER BRACKET</t>
  </si>
  <si>
    <t>MSC-01-250</t>
  </si>
  <si>
    <t>91R CRAWLER 71R SUPPORT FRAME</t>
  </si>
  <si>
    <t>MSC-02-116</t>
  </si>
  <si>
    <t>PERNO CHUCK M36 x 140 MSC-02-116</t>
  </si>
  <si>
    <t>CHUCK BOLT, CHUCK, MSC-02-116</t>
  </si>
  <si>
    <t>MSC-02-121</t>
  </si>
  <si>
    <t>CHUCK BOLT, M48 X 120, CHUCK, MSC-02-121</t>
  </si>
  <si>
    <t>MSC-14-122</t>
  </si>
  <si>
    <t>PIPE LOADER M24 GREASE BOLT</t>
  </si>
  <si>
    <t>MSC-14-165</t>
  </si>
  <si>
    <t>PASADOR CILINDRO BRAZO HIDRÁULICO LP200 MSC-14-165</t>
  </si>
  <si>
    <t>PIN, PIPE LOADER, MSC-14-165</t>
  </si>
  <si>
    <t>MSC-19-563</t>
  </si>
  <si>
    <t>VÁLVULA CHECK 12 7/8" D-110 PLANO MSC-19-563</t>
  </si>
  <si>
    <t>FOOT VALVE, 12 7/8", MISCELLANEOUS EQUIPMENT, MSC-19-563</t>
  </si>
  <si>
    <t>MULT-16220</t>
  </si>
  <si>
    <t>MULTIPLICADOR 16 AMP. 220 V AZUL</t>
  </si>
  <si>
    <t>MULTIPLAYER 16AMP 220 V BLUE</t>
  </si>
  <si>
    <t>MULT-315</t>
  </si>
  <si>
    <t>MULTICOND. RV-K 3 X 1.5 MM2 CU/XLPE/PVC (291461)</t>
  </si>
  <si>
    <t>MULT-406</t>
  </si>
  <si>
    <t>MULTICOND. FLEX. COVIFLEX (SIM) 4 X 6 AWG NEGRO</t>
  </si>
  <si>
    <t>MULTICORE CABLE 4 X 8 AWG BLACK</t>
  </si>
  <si>
    <t>NAPO-14</t>
  </si>
  <si>
    <t>NAPOLEÓN 14´´</t>
  </si>
  <si>
    <t>BOLT CUTTER 14"</t>
  </si>
  <si>
    <t>NEUM-022</t>
  </si>
  <si>
    <t>NEUMÁTICO 205 R16 8PR 112Q KL78 MARSHAL</t>
  </si>
  <si>
    <t>TIRE 205 R16 8PR 112Q KL78 MARSHAL</t>
  </si>
  <si>
    <t>NEUM-024</t>
  </si>
  <si>
    <t>NEUMÁTICO 255/70R16 MAXXIS MA751 6PR</t>
  </si>
  <si>
    <t>Sump Nissan Navara</t>
  </si>
  <si>
    <t>NEUM-028</t>
  </si>
  <si>
    <t>NEUMÁTICO 235/70R16 M+S</t>
  </si>
  <si>
    <t>Tire 235/70R 16</t>
  </si>
  <si>
    <t>NEUM-035</t>
  </si>
  <si>
    <t>NEUMÁTICO 245/70R16 M+S</t>
  </si>
  <si>
    <t>Tire 245/70R 16</t>
  </si>
  <si>
    <t>NIVEL-005</t>
  </si>
  <si>
    <t>NIVEL ALUMINIO 18´´</t>
  </si>
  <si>
    <t>NIVEL-007</t>
  </si>
  <si>
    <t>NIVEL ALUMINIO 24 3 BU.</t>
  </si>
  <si>
    <t>ALUMINUM LEVEL MARCH 24 BU.</t>
  </si>
  <si>
    <t>NOTA-1237</t>
  </si>
  <si>
    <t>3M POST-IT NOTE Z P / DISP. POP-UP-YELLOW</t>
  </si>
  <si>
    <t>NOTA-6539</t>
  </si>
  <si>
    <t>NOTE 3M POST-IT YELLOW 6539 CHICO</t>
  </si>
  <si>
    <t>NOTA-654</t>
  </si>
  <si>
    <t>NOTE 654 TOWER YELLOW MEDIUM 75 X 75</t>
  </si>
  <si>
    <t>NOTA-6549</t>
  </si>
  <si>
    <t>NOTE 3M POST-IT YELLOW MED 6549.</t>
  </si>
  <si>
    <t>NOTA-655</t>
  </si>
  <si>
    <t>POST-IT NOTE 5UC 3M 655-MED. BIG YELLOW</t>
  </si>
  <si>
    <t>NUCL-110</t>
  </si>
  <si>
    <t>NÚCLEO REEMPLAZO PARA BOBINA 110 VAC</t>
  </si>
  <si>
    <t>CORE COIL REPLACEMENT FOR 110 VAC</t>
  </si>
  <si>
    <t>NUME-006</t>
  </si>
  <si>
    <t>NÚMEROS DE GOLPE 6 MM</t>
  </si>
  <si>
    <t>OILS-009</t>
  </si>
  <si>
    <t>Bandeja de derrame para pack hidraulico</t>
  </si>
  <si>
    <t>Oil spill pan for hydraulic pack</t>
  </si>
  <si>
    <t>ORIN-533436</t>
  </si>
  <si>
    <t>O-RING CUADRADO 5.33 x 436</t>
  </si>
  <si>
    <t>QUAD RING, RMT 5.33 X 436</t>
  </si>
  <si>
    <t>ORIN-533515</t>
  </si>
  <si>
    <t>O-RING CUADRADO 5.33 x 515</t>
  </si>
  <si>
    <t>QUAD RING, RMT 5.33 X 515</t>
  </si>
  <si>
    <t>ORIN-533568</t>
  </si>
  <si>
    <t>O-RING CUADRADO 5.33 x 568</t>
  </si>
  <si>
    <t>QUAD RING, RMT 5.33 X 568</t>
  </si>
  <si>
    <t>ORING-001</t>
  </si>
  <si>
    <t>KIT O´RING MILIMÉTRICO (CAJA)</t>
  </si>
  <si>
    <t>RED BOX 401 PCS 32 SIZES - ORING KIT METRIC</t>
  </si>
  <si>
    <t>Equipaje de mineral métrico</t>
  </si>
  <si>
    <t>ORING-002</t>
  </si>
  <si>
    <t>KIT O´RING EN PULGADAS (CAJA)</t>
  </si>
  <si>
    <t>KIT ORING INCH (BOX)</t>
  </si>
  <si>
    <t>ORING-1.50</t>
  </si>
  <si>
    <t>O´RING RODÓN 1.50 MM</t>
  </si>
  <si>
    <t>ORING 1.50 MM</t>
  </si>
  <si>
    <t>ORING-10.00</t>
  </si>
  <si>
    <t>O´RING RODÓN 10.00 MM</t>
  </si>
  <si>
    <t xml:space="preserve">NITRILE O-RING CORD  10 MM                           </t>
  </si>
  <si>
    <t>ORING-12.00</t>
  </si>
  <si>
    <t>O´RING RODÓN 12.00 MM</t>
  </si>
  <si>
    <t>ORING 12.0 MM</t>
  </si>
  <si>
    <t>ORING-16.00</t>
  </si>
  <si>
    <t>O´RING RODÓN 16.00 MM</t>
  </si>
  <si>
    <t>SEAL</t>
  </si>
  <si>
    <t>ORING-2.00</t>
  </si>
  <si>
    <t>ORING-2.50</t>
  </si>
  <si>
    <t>ORING-3.00</t>
  </si>
  <si>
    <t>O´RING RODÓN 3.00 MM</t>
  </si>
  <si>
    <t>ORING-3.50</t>
  </si>
  <si>
    <t>O´RING RODÓN 3.50 MM</t>
  </si>
  <si>
    <t>ORING-4.00</t>
  </si>
  <si>
    <t>ORING-4.50</t>
  </si>
  <si>
    <t>ORING-5.00</t>
  </si>
  <si>
    <t>O-RING CORD, Ø5</t>
  </si>
  <si>
    <t>ORING-5.50</t>
  </si>
  <si>
    <t>ORING-6.00</t>
  </si>
  <si>
    <t>O´RING RODÓN 6.00 MM</t>
  </si>
  <si>
    <t>ORING-6.50</t>
  </si>
  <si>
    <t>ORING-7.00</t>
  </si>
  <si>
    <t>ORING-8.00</t>
  </si>
  <si>
    <t>O´RING RODÓN 8.00 MM</t>
  </si>
  <si>
    <t>OTH-800X500X250</t>
  </si>
  <si>
    <t>METAL BOARD 800 X 500 X 250 MM (FOR BREAKER 250AMP)</t>
  </si>
  <si>
    <t>OXIG-002</t>
  </si>
  <si>
    <t xml:space="preserve">OXIGENO 10M3 TIPO H </t>
  </si>
  <si>
    <t>OXYGEN</t>
  </si>
  <si>
    <t>Oxygen01</t>
  </si>
  <si>
    <t>PACK-045</t>
  </si>
  <si>
    <t>TAPE COLOR PACK 4 X 5 METERS.</t>
  </si>
  <si>
    <t>PACK-250</t>
  </si>
  <si>
    <t>PACK DE SERVICIO 250 CC. C/GRASA MULT.</t>
  </si>
  <si>
    <t>PACK-2500</t>
  </si>
  <si>
    <t>PACK 2 AMPOLLETAS HALÓGENAS 500W GE</t>
  </si>
  <si>
    <t>2 halogen ligths 500W pack</t>
  </si>
  <si>
    <t>PALA-001</t>
  </si>
  <si>
    <t>SHOVEL  EGG M / WOOD</t>
  </si>
  <si>
    <t>PALA-004</t>
  </si>
  <si>
    <t>METALLIC DUSTPAN</t>
  </si>
  <si>
    <t>PALA-006</t>
  </si>
  <si>
    <t>COAL SHOVEL SQ. M / MAD. PLASMET</t>
  </si>
  <si>
    <t xml:space="preserve">PALA PTA. HUEVO M/MADERA </t>
  </si>
  <si>
    <t>PALA-011</t>
  </si>
  <si>
    <t>PALA PTA. EGG M / METAL CTE.</t>
  </si>
  <si>
    <t>SHOVEL EGG M / METAL CTE.</t>
  </si>
  <si>
    <t>PALL-0812</t>
  </si>
  <si>
    <t>PALLET PLÁST. 1200X1000X165MM 800KG DINÁMICA, 1,2 TN. EST.</t>
  </si>
  <si>
    <t>PALLET PLAST. 1200X1000X165MM 800KG DYNAMIC, 1.2 TN. EST.</t>
  </si>
  <si>
    <t>PALL-120120</t>
  </si>
  <si>
    <t>PALLET BARRA  1200 x 1200 MM. (2 ENTRADAS)</t>
  </si>
  <si>
    <t>2 way pallet</t>
  </si>
  <si>
    <t>PANT-</t>
  </si>
  <si>
    <t>PANT-002</t>
  </si>
  <si>
    <t>PANTALÓN CUERO SOLDADOR XXL</t>
  </si>
  <si>
    <t>PANT-022</t>
  </si>
  <si>
    <t>PANTALÓN CUERO PA - XL</t>
  </si>
  <si>
    <t>LEATHER PANT PA - XL</t>
  </si>
  <si>
    <t>PAÑO-001</t>
  </si>
  <si>
    <t>KGS</t>
  </si>
  <si>
    <t>PAÑO DE LIMPIEZA FRANELA</t>
  </si>
  <si>
    <t>Mlube07</t>
  </si>
  <si>
    <t>PAÑO-002</t>
  </si>
  <si>
    <t>PAÑO DE LIMPIEZA DESECHABLE 29 CMS X 300 MTS</t>
  </si>
  <si>
    <t>RUG 29 CMS X 300 MTS</t>
  </si>
  <si>
    <t>PAPEL-001</t>
  </si>
  <si>
    <t>PAPEL HIGIÉNICO (4 ROLLOS DE 600 MTS)</t>
  </si>
  <si>
    <t>PAPEL-004</t>
  </si>
  <si>
    <t>TOALLA DE PAPEL JUMBO x 2 ROLLOS 300 MTS.</t>
  </si>
  <si>
    <t>PAPEL-005</t>
  </si>
  <si>
    <t>PAPEL WIPALL 70 MTS 870 PAÑOS</t>
  </si>
  <si>
    <t>Masking tape 15MM</t>
  </si>
  <si>
    <t>PARA-1502020</t>
  </si>
  <si>
    <t>JUEGO PARALELAS 150 X 20 X 20 MM</t>
  </si>
  <si>
    <t xml:space="preserve">PARALLEL GAME 150 X 20 X 20 MM </t>
  </si>
  <si>
    <t>Drill rods</t>
  </si>
  <si>
    <t>PARK-</t>
  </si>
  <si>
    <t>PARKA NEGRA CON LOGO MD Y BANDERA</t>
  </si>
  <si>
    <t>PARL-001</t>
  </si>
  <si>
    <t xml:space="preserve">PARLANTE ALTAVOZ BLUE TOOTH </t>
  </si>
  <si>
    <t>BLUETOOTH SPEAKER</t>
  </si>
  <si>
    <t>PART-002</t>
  </si>
  <si>
    <t>PARTIDOR UNIVERSAL PARA TUBO FLUORESCENTE</t>
  </si>
  <si>
    <t>UNIVERSAL SPLITTER P / FLUORESCENT TUBE.</t>
  </si>
  <si>
    <t>PASA-002</t>
  </si>
  <si>
    <t>PASAMURO 6MJ</t>
  </si>
  <si>
    <t>NIPPLE 6MJ</t>
  </si>
  <si>
    <t>PASA-008</t>
  </si>
  <si>
    <t>PASAMURO 8MJ-8MJ</t>
  </si>
  <si>
    <t>Crosswall hydraulic fitting 8MJ-8MJ</t>
  </si>
  <si>
    <t>PASA-100210</t>
  </si>
  <si>
    <t>PASADOR P/PRUEBAS TRANSMISIONES D100 x 210 MM LARGO</t>
  </si>
  <si>
    <t>FRENCH KEY 12''</t>
  </si>
  <si>
    <t>PIN</t>
  </si>
  <si>
    <t>PASA-101</t>
  </si>
  <si>
    <t xml:space="preserve">PASAMANO ESCALA METÁLICA </t>
  </si>
  <si>
    <t>PASA-150135</t>
  </si>
  <si>
    <t>LARGE PIN Ø150 X 135MM (ROD HANDLE)</t>
  </si>
  <si>
    <t>PASA-246</t>
  </si>
  <si>
    <t>PASADOR CAT 6L3966 (CAT 246C)</t>
  </si>
  <si>
    <t>PIN 6L3966 CAT (CAT 246C)</t>
  </si>
  <si>
    <t>PASA-2462</t>
  </si>
  <si>
    <t>PASADOR CAT 2852185 (CAT 246C)</t>
  </si>
  <si>
    <t>CAT PIN 2852185 (CAT 246C)</t>
  </si>
  <si>
    <t>PASA-2463</t>
  </si>
  <si>
    <t>PASA-2525</t>
  </si>
  <si>
    <t>PASADOR (PIN) 25 x 25 MM</t>
  </si>
  <si>
    <t>Key Steel25X25</t>
  </si>
  <si>
    <t>PASA-5580</t>
  </si>
  <si>
    <t xml:space="preserve">PASADOR (PIN) 55 X 80 MM </t>
  </si>
  <si>
    <t>EXPANSION PIN 55 X 80 MM</t>
  </si>
  <si>
    <t>PASA-60150</t>
  </si>
  <si>
    <t>PASADOR 60 X 150 MM BRAZO HID. 71R</t>
  </si>
  <si>
    <t>PASA-889260</t>
  </si>
  <si>
    <t>PASADOR DE CILINDRO 88.9 x 260 MM C/TAPAS</t>
  </si>
  <si>
    <t>Silicón</t>
  </si>
  <si>
    <t>PASTA-001</t>
  </si>
  <si>
    <t>PASTA ESMERILAR VÁLVULA FINA G.150 X 250 GRS.</t>
  </si>
  <si>
    <t>GREASE FOR GRINDER WITH VALVE G.150 X 250 GRS.</t>
  </si>
  <si>
    <t>PASTA-002</t>
  </si>
  <si>
    <t>PASTA ESMERILAR VÁLVULA GRUESA G.40 X 250 GRS.</t>
  </si>
  <si>
    <t>GREASE FOR GRINDER WITH VALVE G.40 X 250 GRS.</t>
  </si>
  <si>
    <t>PASTA-005</t>
  </si>
  <si>
    <t>PASTA-150</t>
  </si>
  <si>
    <t>PASTA DE SOLDA INDEPP 100</t>
  </si>
  <si>
    <t>PASTE SOLDA INDEPP 100</t>
  </si>
  <si>
    <t>PCCH-1/4X1</t>
  </si>
  <si>
    <t>PERNO COCHE 1/4 X 1´´</t>
  </si>
  <si>
    <t>Carriage bolt 1/4 x 1"</t>
  </si>
  <si>
    <t xml:space="preserve">Bolt  </t>
  </si>
  <si>
    <t>PEDE-100</t>
  </si>
  <si>
    <t>ELECTRIC BOX SUPPORT</t>
  </si>
  <si>
    <t>PERC-1210001</t>
  </si>
  <si>
    <t>PERCHERO DE MADERA</t>
  </si>
  <si>
    <t>PERF-013</t>
  </si>
  <si>
    <t>PERFORADORA MET. TORRE T-8 MED. BLACK 30 HJ.</t>
  </si>
  <si>
    <t>HOLE PUNCH MET. TOWER T-8 BLACK 30 HJ</t>
  </si>
  <si>
    <t>PERF-201015</t>
  </si>
  <si>
    <t xml:space="preserve">PERFIL RECT. 20 X 10 X 1.5 MM X 6 MTS </t>
  </si>
  <si>
    <t>PROFILE BOX. 20 X 10 X 1.5 MM X 6 MTS</t>
  </si>
  <si>
    <t>PERF-40402</t>
  </si>
  <si>
    <t>PERFIL CUADRADO 40 X 40 X 2 MM X 6 MTS.</t>
  </si>
  <si>
    <t>SQUARE PROFILE 40 X 40 X 2 X 6 MM MTS.</t>
  </si>
  <si>
    <t>PERF-50302</t>
  </si>
  <si>
    <t xml:space="preserve">PERFIL RECT. 50 x 30 x 2 MM x 6 MTS </t>
  </si>
  <si>
    <t>Rectangle profile 50x30x3mm x 6mts</t>
  </si>
  <si>
    <t>PERF-50503</t>
  </si>
  <si>
    <t>PERFIL CUADRADO 50 x 50 x 3 MM x 6 MTS LARGO</t>
  </si>
  <si>
    <t>square profile 50x50x3mmx6mts</t>
  </si>
  <si>
    <t>PERN-3161</t>
  </si>
  <si>
    <t>PERNO COCINA 3/16'' X 1''</t>
  </si>
  <si>
    <t>KITCHEN BOLT 3/16'' X 1''</t>
  </si>
  <si>
    <t>PERN-34512</t>
  </si>
  <si>
    <t>PERNO ANCLAJE 3/4´´ x  5 1/2´´</t>
  </si>
  <si>
    <t>Anchor bolt 3/4" x 5 1/2"</t>
  </si>
  <si>
    <t>PERNO-1/2X2</t>
  </si>
  <si>
    <t>PERNO DE ANCLAJE 1/2 X 2 (TACO P/ HILTI)</t>
  </si>
  <si>
    <t xml:space="preserve"> HANDLE FOR HAMMER 22" - 7/8 LBS.</t>
  </si>
  <si>
    <t>BOLT</t>
  </si>
  <si>
    <t>PERNO-11/4X180</t>
  </si>
  <si>
    <t>PERNO ANCLAJE 1 1/4´´ X 1.80 MTS. C/TCA. Y GOL.PL</t>
  </si>
  <si>
    <t>ANCHOR BOLT 1 1/4" X 1,80 MTS. W/NUT &amp; WASHER</t>
  </si>
  <si>
    <t>Wedge01</t>
  </si>
  <si>
    <t>PERNO-12512</t>
  </si>
  <si>
    <t>PERNO DE ANCLAJE 1/2´´ X 5 1/2´´</t>
  </si>
  <si>
    <t>PERNO-181</t>
  </si>
  <si>
    <t>PERNO COCINA 1/8 X 1´´</t>
  </si>
  <si>
    <t>ANCHOR BOLT 1/2 x 2 (TACOP / HILTI)</t>
  </si>
  <si>
    <t>PERNO-3/4X120-CN</t>
  </si>
  <si>
    <t>PERNO-3/8X33/4</t>
  </si>
  <si>
    <t>PERNO DE ANCLAJE 3/8 X 3 3/4´´ (TACO P/ HILTI)</t>
  </si>
  <si>
    <t>PERNO-7/8X120</t>
  </si>
  <si>
    <t>PERNO OJO 7/8´´ X 1,20 MTS.+TCA+GOL. PL. SAE-1020</t>
  </si>
  <si>
    <t>PERT-001</t>
  </si>
  <si>
    <t>POLE 2.60 MTS.</t>
  </si>
  <si>
    <t>PHEX-1/2X2</t>
  </si>
  <si>
    <t>PERNO HEXAGONAL 1/2´´ x 2´´ G.8</t>
  </si>
  <si>
    <t>PIN D100 X 210MM  LONG</t>
  </si>
  <si>
    <t>BOLT HEX</t>
  </si>
  <si>
    <t>PHEX-1/2X5</t>
  </si>
  <si>
    <t>PHEX-10X100</t>
  </si>
  <si>
    <t>PERNO HEXAGONAL M10 X 100</t>
  </si>
  <si>
    <t>HEXAGONAL BOLT M10 X 100</t>
  </si>
  <si>
    <t>PHEX-10X20</t>
  </si>
  <si>
    <t>PERNO HEXAGONAL M10 X 20 G.12,9</t>
  </si>
  <si>
    <t>Hexagonal Bolt M10 X 20</t>
  </si>
  <si>
    <t>PHEX-10X30</t>
  </si>
  <si>
    <t>PHEX-10X40</t>
  </si>
  <si>
    <t>PERNO HEXAGONAL M10 X 40</t>
  </si>
  <si>
    <t>HEXAGONAL BOLT M10 X 40</t>
  </si>
  <si>
    <t>PHEX-11/4X5</t>
  </si>
  <si>
    <t xml:space="preserve">PERNO HEXAGONAL 1 1/4´´ X 5´´ </t>
  </si>
  <si>
    <t xml:space="preserve">HEXAGONAL BOLT 1 1/4´´ X 5´´ </t>
  </si>
  <si>
    <t>PHEX-11/4X6</t>
  </si>
  <si>
    <t>PERNO HEXAGONAL 1 1/4´´ X 6´´</t>
  </si>
  <si>
    <t>HEXAGONAL BOLT 1 1/4´´ X 6´´</t>
  </si>
  <si>
    <t>PHEX-11/8X7</t>
  </si>
  <si>
    <t>Perno hexagonal 1 1/8 x 7” G.5</t>
  </si>
  <si>
    <t>Hex bolt 1 1/8” x 7” G.5</t>
  </si>
  <si>
    <t>PHEX-12X100</t>
  </si>
  <si>
    <t>PERNO HEXAGONAL M12 X 100 G. 8</t>
  </si>
  <si>
    <t>HEXAGONAL BOLT M12 X 100 G. 8</t>
  </si>
  <si>
    <t>PHEX-12X110</t>
  </si>
  <si>
    <t>PERNO HEXAGONAL M12 X 110 G.8</t>
  </si>
  <si>
    <t>HEXAGONAL BOLT M12 X 110 G.8</t>
  </si>
  <si>
    <t>PHEX-12X120</t>
  </si>
  <si>
    <t>PERNO HEXAGONAL M12 X 120 G.8</t>
  </si>
  <si>
    <t>Hexagonal Bolt M12 X 120 G8</t>
  </si>
  <si>
    <t>PHEX-12X130</t>
  </si>
  <si>
    <t>PERNO HEXAGONAL M12 X 130 G. 8,8</t>
  </si>
  <si>
    <t>HEXAGONAL BOLT M12 X 130 G. 8,8</t>
  </si>
  <si>
    <t>Pestillo principal hexagonal</t>
  </si>
  <si>
    <t>PHEX-12X25Z</t>
  </si>
  <si>
    <t>PERNO HEX M12 X 25 ZINCADO</t>
  </si>
  <si>
    <t>HEXAGONAL BOLT HEX M12 X 25 ZINCADO</t>
  </si>
  <si>
    <t>PHEX-12X30</t>
  </si>
  <si>
    <t>PERNO HEXAGONAL M12 X 30</t>
  </si>
  <si>
    <t>HEXAGONAL HEAD BOLT 8.8 GRADE - M12 X 30 - ISO 4017</t>
  </si>
  <si>
    <t>PHEX-12X40</t>
  </si>
  <si>
    <t>PHEX-12X50</t>
  </si>
  <si>
    <t>PERNO HEXAGONAL M12 X 50</t>
  </si>
  <si>
    <t>PHEX-14X120</t>
  </si>
  <si>
    <t>PERNO HEXAGONAL M14 X 120 G.8</t>
  </si>
  <si>
    <t>Hexagonal Bolt M14 X 120</t>
  </si>
  <si>
    <t>PHEX-16X120</t>
  </si>
  <si>
    <t>PERNO HEXAGONAL M16 X 120</t>
  </si>
  <si>
    <t>Hexagonal Bolt M16 X 120</t>
  </si>
  <si>
    <t>PHEX-16X40</t>
  </si>
  <si>
    <t xml:space="preserve">PERNO HEXAGONAL M16 X 40 </t>
  </si>
  <si>
    <t>HEXAGONAL HEAD BOLT 8.8 GRADE - M16 X 40 - ISO 4017</t>
  </si>
  <si>
    <t>PHEX-16X50</t>
  </si>
  <si>
    <t xml:space="preserve">PERNO HEXAGONAL M16 x 50 </t>
  </si>
  <si>
    <t>HEX BOLT, M16 X 50, GR8.8</t>
  </si>
  <si>
    <t>PHEX-16X60</t>
  </si>
  <si>
    <t xml:space="preserve">PERNO HEXAGONAL M16 X 60 G.10,9 </t>
  </si>
  <si>
    <t>PHEX-16X70</t>
  </si>
  <si>
    <t xml:space="preserve">PERNO HEXAGONAL M16 X 70 </t>
  </si>
  <si>
    <t>PHEX-16X80</t>
  </si>
  <si>
    <t>PERNO HEXAGONAL M16 X 80</t>
  </si>
  <si>
    <t>PHEX-20X50</t>
  </si>
  <si>
    <t>PERNO HEXAGONAL M20 X 50</t>
  </si>
  <si>
    <t>HEX BOLT, M20 X 50, GR8.8</t>
  </si>
  <si>
    <t>PHEX-20X70</t>
  </si>
  <si>
    <t>PERNO HEXAGONAL M20 X 70 G.10,9</t>
  </si>
  <si>
    <t>PHEX-24X100</t>
  </si>
  <si>
    <t>PERNO HEXAGONAL M24 X 100 G.10,9</t>
  </si>
  <si>
    <t>Hexagonal Bolt M24 X 100</t>
  </si>
  <si>
    <t>PHEX-24X120</t>
  </si>
  <si>
    <t>PERNO HEXAGONAL M24 X 120 G.10,9</t>
  </si>
  <si>
    <t>PHEX-24X160</t>
  </si>
  <si>
    <t>PERNO HEXAGONAL M24 X 160 G.10,9 (BASE ESC.)</t>
  </si>
  <si>
    <t>PHEX-24X180</t>
  </si>
  <si>
    <t>PERNO HEXAGONAL M24 X 180 G.10,9</t>
  </si>
  <si>
    <t>PHEX-3/4X13/4</t>
  </si>
  <si>
    <t>PERNO HEXAGONAL 3/4 X 1 3/4´´ G.12,9</t>
  </si>
  <si>
    <t>HEXAGONAL BOLT 3/4 X 1 3/4´´ G.12,9</t>
  </si>
  <si>
    <t>Bihex144</t>
  </si>
  <si>
    <t>PHEX-3/4X31/2</t>
  </si>
  <si>
    <t>PERNO HEXAGONAL 3/4 X 3 1/2´´ G.8</t>
  </si>
  <si>
    <t>PHEX-3/8X1</t>
  </si>
  <si>
    <t xml:space="preserve">PERNO HEXAGONAL 3/8´´ X 1´´ G.10,9 </t>
  </si>
  <si>
    <t xml:space="preserve">HEXAGONAL BOLT 3/8´´ X 1´´ G.10,9 </t>
  </si>
  <si>
    <t>PHEX-30X130</t>
  </si>
  <si>
    <t>PERNO HEXAGONAL M30 X 130 G.10,9</t>
  </si>
  <si>
    <t>HEXAGONAL BOLT M30 X 130 G.10,9</t>
  </si>
  <si>
    <t>PHEX-30X150</t>
  </si>
  <si>
    <t>PERNO HEXAGONAL M30 X 150 (ESCARIADOR 52R)</t>
  </si>
  <si>
    <t>HEXAGONAL BOLT M30 X 150 (ESCARIADOR 52R)</t>
  </si>
  <si>
    <t>PHEX-30X190</t>
  </si>
  <si>
    <t>PERNO HEXAGONAL M30 X 190 G.12,9 (HEX BOLT)</t>
  </si>
  <si>
    <t>HEXAGONAL BOLT M30 X 190 G.12,9 (HEX BOLT)</t>
  </si>
  <si>
    <t>PHEX-36X100</t>
  </si>
  <si>
    <t>PERNO HEXAGONAL M36 X 100 G.10,9</t>
  </si>
  <si>
    <t>HEX BOLT, M36 X 100, GR8.8, DIN 561</t>
  </si>
  <si>
    <t>PHEX-36X140</t>
  </si>
  <si>
    <t>PERNO HEXAGONAL M36 X 140 G.10,9</t>
  </si>
  <si>
    <t>HEX BOLT, M36 X 140, GR8.8</t>
  </si>
  <si>
    <t>PHEX-5/8X21/2</t>
  </si>
  <si>
    <t>PERNO HEXAGONAL 5/8´´ X 2 1/2´´ G.8</t>
  </si>
  <si>
    <t>Hexagonal Bolt 5/8 X 2.1/2</t>
  </si>
  <si>
    <t>PHEX-5/8X3</t>
  </si>
  <si>
    <t>PERNO HEXAGONAL 5/8´´ X 3´´ G.8</t>
  </si>
  <si>
    <t>BOLT HEXAGONAL 5/8´´ X 3´´ G.8</t>
  </si>
  <si>
    <t>PHEX-5/8X4</t>
  </si>
  <si>
    <t>Bolt hex</t>
  </si>
  <si>
    <t>PHEX-5/8X6</t>
  </si>
  <si>
    <t>PERNO HEXAGONAL 5/8´´ x 6´´ G.2</t>
  </si>
  <si>
    <t>500A electrode holder</t>
  </si>
  <si>
    <t>PHEX-5/8X7</t>
  </si>
  <si>
    <t>PHEX-5/8X8</t>
  </si>
  <si>
    <t>PHEX-6X20</t>
  </si>
  <si>
    <t>PHEX-6X25</t>
  </si>
  <si>
    <t>PERNO HEXAGONAL M6 X 25 G.10,9</t>
  </si>
  <si>
    <t>HEXAGONAL BOLT M6 X 25 G.10,9</t>
  </si>
  <si>
    <t>PHEX-7/8X2</t>
  </si>
  <si>
    <t>PHEX-8X20</t>
  </si>
  <si>
    <t>PERNO HEXAGONAL M8 X 20 G.10,9</t>
  </si>
  <si>
    <t>BOLT HEXAGONAL M8 X 20 G.10,9</t>
  </si>
  <si>
    <t>PHEX-8X25</t>
  </si>
  <si>
    <t>PERNO HEXAGONAL M8 x 25 G.10,9</t>
  </si>
  <si>
    <t>Hex Bolt M8x25</t>
  </si>
  <si>
    <t>PICT-001</t>
  </si>
  <si>
    <t>PICOTA</t>
  </si>
  <si>
    <t>PIED-0801</t>
  </si>
  <si>
    <t xml:space="preserve">PIE DE METRO DIG. 0-200MM 8´´ 1114-200 </t>
  </si>
  <si>
    <t>PIED-0802</t>
  </si>
  <si>
    <t>PIE DE METRO 8"/200MM</t>
  </si>
  <si>
    <t>Vernier 8 Mitutoyo</t>
  </si>
  <si>
    <t>PIED-100</t>
  </si>
  <si>
    <t>METRO FOOT PVC</t>
  </si>
  <si>
    <t>METER FOOT PVC</t>
  </si>
  <si>
    <t>PIED-1202</t>
  </si>
  <si>
    <t>PIE DE METRO 12´´ MET. MITUTOYO 530-115</t>
  </si>
  <si>
    <t>PIED-2001</t>
  </si>
  <si>
    <t xml:space="preserve">PIE DE METRO MONO 0-500 MM/20´´ JAW200MM </t>
  </si>
  <si>
    <t>PIED-6001</t>
  </si>
  <si>
    <t>PIEDRA VÁSTAGO TIPO A-1 G.60 (960902)</t>
  </si>
  <si>
    <t>PIED-6003</t>
  </si>
  <si>
    <t>PIEDRA VÁSTAGO TIPO A-3 G.60 (960906)</t>
  </si>
  <si>
    <t>PIED-6006</t>
  </si>
  <si>
    <t>PIEDRA VÁSTAGO TIPO A-6 G.60 (960912)</t>
  </si>
  <si>
    <t>PIED-601</t>
  </si>
  <si>
    <t>PIE DE METRO 6´´ MET. ANHUI 1/50 X 1/1000</t>
  </si>
  <si>
    <t>PIED-6014</t>
  </si>
  <si>
    <t>PIEDRA VÁSTAGO TIPO A-14 G.60 (960920)</t>
  </si>
  <si>
    <t>PIED-6015</t>
  </si>
  <si>
    <t>PIEDRA VÁSTAGO TIPO A-15 G.60 (960922)</t>
  </si>
  <si>
    <t>PIED-6021</t>
  </si>
  <si>
    <t>PIEDRA VÁSTAGO TIPO A-21 G.60 (960924)</t>
  </si>
  <si>
    <t>PIED-6032</t>
  </si>
  <si>
    <t>A32</t>
  </si>
  <si>
    <t>PIED-734</t>
  </si>
  <si>
    <t xml:space="preserve">PIEDRA ESMERIL 7´´ DÍAM. X 3/4´´ ESP. X 1 1/4´´ EJE </t>
  </si>
  <si>
    <t>RC GRINDING STONE WHEEL</t>
  </si>
  <si>
    <t>D/CONS3002C</t>
  </si>
  <si>
    <t>PIEZ-830</t>
  </si>
  <si>
    <t>SQUARE PIECE C / PERF. 8MM X 30 °</t>
  </si>
  <si>
    <t>PILA-001</t>
  </si>
  <si>
    <t>PILA-002</t>
  </si>
  <si>
    <t>PINO-010</t>
  </si>
  <si>
    <t>PINE PINE SCENT</t>
  </si>
  <si>
    <t>PINT-E001</t>
  </si>
  <si>
    <t>PINT-E002</t>
  </si>
  <si>
    <t>ENAMEL SPRAY PAINT</t>
  </si>
  <si>
    <t>PINT-F103</t>
  </si>
  <si>
    <t>PINTURA FLOOR PROTECTOR AMARILLO (BALDE 10 LTS)</t>
  </si>
  <si>
    <t>Additive / CYTEMP DISPENSER CLAY (DRUM 20 KGS)</t>
  </si>
  <si>
    <t>PINT-F201</t>
  </si>
  <si>
    <t>PINTURA FLOOR PROTECTOR VERDE (BALDE 20 LTS)</t>
  </si>
  <si>
    <t>CORROSION INHIBITOR CRC SP-350 SPRAY 300 ML)</t>
  </si>
  <si>
    <t>Pintura floor protector verde (20lts)</t>
  </si>
  <si>
    <t>Green floor protector paint (20Lts)</t>
  </si>
  <si>
    <t>PINT-F205</t>
  </si>
  <si>
    <t>Pintura floor protector gris (20Lts)</t>
  </si>
  <si>
    <t>Gray floor protector paint (20Lts.)</t>
  </si>
  <si>
    <t>PINT-G</t>
  </si>
  <si>
    <t>PINTURA COLOR ROJO ESMALTE (GALÓN)</t>
  </si>
  <si>
    <t>PAINT, RED, 5L</t>
  </si>
  <si>
    <t>PINT-G006</t>
  </si>
  <si>
    <t>PINTURA COLOR BLANCO SINTÉTICO (GALÓN)</t>
  </si>
  <si>
    <t>PINT-G007</t>
  </si>
  <si>
    <t>PINT-G009</t>
  </si>
  <si>
    <t>PAINT, ENAMEL, YELLOW, 1GL</t>
  </si>
  <si>
    <t>PAINT, ENAMEL, ELECTRIC BLUE, 1GL</t>
  </si>
  <si>
    <t>PAINT, ENAMEL, GREY, 1GL</t>
  </si>
  <si>
    <t>BLACK PAINT 5LT</t>
  </si>
  <si>
    <t>PINT-G013</t>
  </si>
  <si>
    <t>WHITE PAINT 5LT</t>
  </si>
  <si>
    <t>Pnt02</t>
  </si>
  <si>
    <t>PINT-P003</t>
  </si>
  <si>
    <t>PINTURA POLIURETANO AMARILLO CATERPILLAR 3.7 LTS.</t>
  </si>
  <si>
    <t>caterpillar Polyurethane yellow paint 3,7 lts.</t>
  </si>
  <si>
    <t>PINT-P004</t>
  </si>
  <si>
    <t>PINTURA POLIURETANO NEGRO 3.7 LTS.</t>
  </si>
  <si>
    <t>caterpillar Polyurethane Black paint 3,7 lts.</t>
  </si>
  <si>
    <t>PINT-S001</t>
  </si>
  <si>
    <t>PINTURA COLOR ROJO (SPRAY)</t>
  </si>
  <si>
    <t>PINT-S002</t>
  </si>
  <si>
    <t>PINTURA COLOR AZUL (SPRAY)</t>
  </si>
  <si>
    <t>PINT-S005</t>
  </si>
  <si>
    <t>PINTURA COLOR VERDE (SPRAY)</t>
  </si>
  <si>
    <t>PINZ-100</t>
  </si>
  <si>
    <t>PIOL-1/8X500</t>
  </si>
  <si>
    <t>PIST-001</t>
  </si>
  <si>
    <t>PIST-003</t>
  </si>
  <si>
    <t>PISTOLA PARA SOPLETEAR</t>
  </si>
  <si>
    <t>Air blowing gun</t>
  </si>
  <si>
    <t>PIST-004</t>
  </si>
  <si>
    <t>PISTOLA PARA PINTAR BAJA PRESIÓN</t>
  </si>
  <si>
    <t>Low Pressure Paint Gun</t>
  </si>
  <si>
    <t>PIST-009</t>
  </si>
  <si>
    <t>APPLICATOR GUN FOR E-20HP CARTRIDGE</t>
  </si>
  <si>
    <t>PIST-027</t>
  </si>
  <si>
    <t>PISTON YT27 108</t>
  </si>
  <si>
    <t>PIST-300</t>
  </si>
  <si>
    <t>PISTOLA TERMÓMETRO LASER DIGITAL 6M-300</t>
  </si>
  <si>
    <t>PIST-40045</t>
  </si>
  <si>
    <t>400A MIG GUN (BERNARD) 4.5 MM</t>
  </si>
  <si>
    <t>PIZA-104</t>
  </si>
  <si>
    <t>Pizarra corcho 1.00 x 1.20 mt.</t>
  </si>
  <si>
    <t>cork board 1.00 x 1.200 Mts.</t>
  </si>
  <si>
    <t>Office - consumables</t>
  </si>
  <si>
    <t>PIZA-80100</t>
  </si>
  <si>
    <t>PIZARRA ACRÍLICA BLANCA 0,80 X 1,00 MTS.</t>
  </si>
  <si>
    <t>PLAC-041</t>
  </si>
  <si>
    <t>PLATE CYLINDER HID. 4 PERF. JIC 1'' + STAMPS + BOLTS</t>
  </si>
  <si>
    <t>PLAC-101</t>
  </si>
  <si>
    <t>PLACA DE BLOQUEO VÁLVULA PILOTO</t>
  </si>
  <si>
    <t>PLAC-102</t>
  </si>
  <si>
    <t>PLACA DE BLOQUEO VÁLVULA LENTA</t>
  </si>
  <si>
    <t>PLAC-103</t>
  </si>
  <si>
    <t>PLACA BLOQUEO HID. VÁLVULA RÁPIDA 200 X 230 X 19 MM</t>
  </si>
  <si>
    <t>PLAC-163</t>
  </si>
  <si>
    <t>WST-163 MOTHERBOARD</t>
  </si>
  <si>
    <t>PLAC-246</t>
  </si>
  <si>
    <t>PLACA CAT 1922637 (CAT 246C)</t>
  </si>
  <si>
    <t>CAT PLATE 1922637 (CAT 246C)</t>
  </si>
  <si>
    <t>PLAC-502020</t>
  </si>
  <si>
    <t>PLAC-70505</t>
  </si>
  <si>
    <t>PLATE 70 X 50 ​​X 5MM (IDENTIFIER BAR 52R)</t>
  </si>
  <si>
    <t>PLACA-103</t>
  </si>
  <si>
    <t>PLATE ALUMINUM OXI 503/3 3 MOD.</t>
  </si>
  <si>
    <t>PLAN-10005020</t>
  </si>
  <si>
    <t>PLANCHA 1000 x 50 x 20 MM (RIBS)</t>
  </si>
  <si>
    <t>IRON 1180 x 50 x 20 mm (RIBS)</t>
  </si>
  <si>
    <t>PLAN-1000506</t>
  </si>
  <si>
    <t>IRON 1000 X 50 X 6 MM K400</t>
  </si>
  <si>
    <t>PLAN-11805020</t>
  </si>
  <si>
    <t>PLANCHA 1180 x 50 x 20 MM (RIBS)</t>
  </si>
  <si>
    <t>RON STEEL A-572 440 x 350 x 27 mm</t>
  </si>
  <si>
    <t>PLAN-121410</t>
  </si>
  <si>
    <t>PLANCHA ASTM A572 GR-50 1/2 PL X 1/4 PL X 10 MM</t>
  </si>
  <si>
    <t>IRON ASTM A572 GR-PL 50 1/2 X 1/4 X 10 MM PL</t>
  </si>
  <si>
    <t>PLAN-12510010</t>
  </si>
  <si>
    <t>IRON 125 X 100 X 10 MM C/01 PERF. 75 MM SEG. PLANO</t>
  </si>
  <si>
    <t>PLAN-1409016</t>
  </si>
  <si>
    <t xml:space="preserve">PLANCHA 140 x 90 x 16 MM </t>
  </si>
  <si>
    <t>Iron 140 x 90 x 16 mm.</t>
  </si>
  <si>
    <t>PLAN-1409616</t>
  </si>
  <si>
    <t xml:space="preserve">PLANCHA 140 x 96 x 16 MM </t>
  </si>
  <si>
    <t>iron 140 x 96 x 16 mm.</t>
  </si>
  <si>
    <t>PLAN-16811816</t>
  </si>
  <si>
    <t>IRON 168 X 118 X 16 MM</t>
  </si>
  <si>
    <t>PLAN-19012020</t>
  </si>
  <si>
    <t>IRON 190 X 120 X 20 MM ESP. A-36</t>
  </si>
  <si>
    <t>PLAN-22018532</t>
  </si>
  <si>
    <t>IRON 220 X 185 X 32 MM ESP. A-36 SEG. DRAWING</t>
  </si>
  <si>
    <t>PLAN-24018532</t>
  </si>
  <si>
    <t>SHEET A-36 240 X 185 X 32 MM ESP.</t>
  </si>
  <si>
    <t>PLAN-300010003</t>
  </si>
  <si>
    <t>IRON 3000 X 1000 X 3 MM ESP.</t>
  </si>
  <si>
    <t>PLAN-3000X1000X3</t>
  </si>
  <si>
    <t>PLANCHA FIERRO 3000 X 1000 X 3 MM</t>
  </si>
  <si>
    <t>THREAD TAPPING KIT 7/8 UNC HPP</t>
  </si>
  <si>
    <t>PLAN-3000X1000X5</t>
  </si>
  <si>
    <t>PLANCHA FIERRO 3000 X 1000 X 5 MM</t>
  </si>
  <si>
    <t>PLAN-346525032</t>
  </si>
  <si>
    <t>PLANCHA DE ACERO ASTM A572 GR-50 3465 X 250 X 32 MM ESP.</t>
  </si>
  <si>
    <t>IRON ASTM A572 GR-50 3465 X 250 X 32 MM ESP.</t>
  </si>
  <si>
    <t>PLAN-3502306</t>
  </si>
  <si>
    <t>PLANCHA 350 x 230 x 6 MM ESPESOR</t>
  </si>
  <si>
    <t>iron 350 x 230 x 6 mm</t>
  </si>
  <si>
    <t>PLAN-3601776</t>
  </si>
  <si>
    <t>IRON 360 X 177 X 6 MM ESP. (COVER VENT. MOTORS)</t>
  </si>
  <si>
    <t>PLAN-36024032</t>
  </si>
  <si>
    <t>SHEET A-36 360 X 240 X 32 MM ESP.</t>
  </si>
  <si>
    <t>PLAN-36033032</t>
  </si>
  <si>
    <t>IRON 360 X 330 X 32 MM ESP. A-36</t>
  </si>
  <si>
    <t>PLAN-4003003</t>
  </si>
  <si>
    <t>PLANCHA A-36 400 x 300 x 3 MM</t>
  </si>
  <si>
    <t>Iron A36 400 x 300 x 3 mm</t>
  </si>
  <si>
    <t>PLAN-40030032</t>
  </si>
  <si>
    <t>PLANCHA A-36 400 x 300 x 32 MM</t>
  </si>
  <si>
    <t>Iron A36 400 x 300 x 32 mm</t>
  </si>
  <si>
    <t>PLAN-44012510</t>
  </si>
  <si>
    <t>SHEET A-36 440 X 125 X 10 MM</t>
  </si>
  <si>
    <t>PLAN-44035027</t>
  </si>
  <si>
    <t>PLANCHA A-572 440 x 350 x 27 MM</t>
  </si>
  <si>
    <t>HEX BOLT M8' x 25'' G.10.9</t>
  </si>
  <si>
    <t>PLAN-4601806</t>
  </si>
  <si>
    <t>PLANCHA 460 x 180 x 6 MM</t>
  </si>
  <si>
    <t>iron 460 x 180 x 6 mm</t>
  </si>
  <si>
    <t>PLAN-46418538</t>
  </si>
  <si>
    <t>PLANCHA 464 x 185 x 38 MM</t>
  </si>
  <si>
    <t>Iron 464 x 185 x 38 mm</t>
  </si>
  <si>
    <t>PLAN-47022020</t>
  </si>
  <si>
    <t xml:space="preserve">PLANCHA 470 X 220 X 20 MM </t>
  </si>
  <si>
    <t>IRON 470 X 220 X 20 MM</t>
  </si>
  <si>
    <t>PLAN-50050075</t>
  </si>
  <si>
    <t>PLANCHA XAR 500 DE 75 MM A+P (500x500x75MM)(MORDAZAS 12 7/8)</t>
  </si>
  <si>
    <t>PLAN-6002006</t>
  </si>
  <si>
    <t>PLANCHA 600 x 180 x 6 MM ESPESOR</t>
  </si>
  <si>
    <t>Iron 600 x 180 x 6 mm</t>
  </si>
  <si>
    <t>PLAN-7402306</t>
  </si>
  <si>
    <t>PLANCHA 740 x 230 x 6 MM ESPESOR</t>
  </si>
  <si>
    <t>Iron 740 x 230 x 6 mm</t>
  </si>
  <si>
    <t>PLAN-7403506</t>
  </si>
  <si>
    <t>PLANCHA 740 x 460 x 6 MM ESPESOR</t>
  </si>
  <si>
    <t>Iron 740 x 460 x 6 mm</t>
  </si>
  <si>
    <t>PLAN-85065075</t>
  </si>
  <si>
    <t>PLANCHA K-400 850 X 850 X 75 MM ESPESOR</t>
  </si>
  <si>
    <t>IRON K-400 850 X 850 X 75 MM THICKNESS</t>
  </si>
  <si>
    <t>PLAN-895300035</t>
  </si>
  <si>
    <t xml:space="preserve">PLANCHA ZINCALUM 5V 895 X 3.00 X 0.35 (FN) </t>
  </si>
  <si>
    <t>PLAS-1002</t>
  </si>
  <si>
    <t>PLASTICO BURBUJA, 1.5 MT. ANCHO</t>
  </si>
  <si>
    <t>BUBBLE PLASTIC PACKAGING 1.50 MT. WIDTH</t>
  </si>
  <si>
    <t>PLAS-50250</t>
  </si>
  <si>
    <t>PLAT-100</t>
  </si>
  <si>
    <t>PLATAFORMA EQ. RAISE BORER (2 VIGAS 6 MT+2 SEP+2 PL. BASE)</t>
  </si>
  <si>
    <t>PLUM-001</t>
  </si>
  <si>
    <t>PLUMÓN PIZARRA ACRÍLICA NEGRO ARTELINE 500</t>
  </si>
  <si>
    <t>DOWN BLACK SLATE 500 ARTELINE</t>
  </si>
  <si>
    <t>PLUM-002</t>
  </si>
  <si>
    <t>PLUMÓN PIZARRA ACRÍLICA AZUL ARTELINE 500</t>
  </si>
  <si>
    <t>SLATE BLUE 500 DOWN ARTELINE</t>
  </si>
  <si>
    <t>PLUM-009</t>
  </si>
  <si>
    <t>PLUMÓN PIZARRA ACRÍLICA ROJO ARTELINE 500</t>
  </si>
  <si>
    <t>DOWN RED SLATE 500 ARTELINE</t>
  </si>
  <si>
    <t>PLUM-018</t>
  </si>
  <si>
    <t>PLUMILLA 18´´ BOSCH</t>
  </si>
  <si>
    <t>WIPER 18" BOSCH</t>
  </si>
  <si>
    <t>PLUM-022</t>
  </si>
  <si>
    <t>PLUMILLA 22´´ BOSCH</t>
  </si>
  <si>
    <t>WIPER 22" BOSCH</t>
  </si>
  <si>
    <t>POLA-</t>
  </si>
  <si>
    <t>POLAR CON LOGO MD Y BANDERA BORDADOS</t>
  </si>
  <si>
    <t>Freezer Jackets</t>
  </si>
  <si>
    <t>POLA-014</t>
  </si>
  <si>
    <t>POLAINA CUERO AJUSTE VELCRO</t>
  </si>
  <si>
    <t>POLE-102</t>
  </si>
  <si>
    <t>POLERA PIQUE C/LOGO MD Y BANDERA AZUL MANGA CORTA / LARGA</t>
  </si>
  <si>
    <t>POLI-001</t>
  </si>
  <si>
    <t>POLICARBONATO PROTECCIÓN FRONTAL (1015596)</t>
  </si>
  <si>
    <t>POLI-002</t>
  </si>
  <si>
    <t>POLICARBONATO PROTECCIÓN POSTERIOR (1015595)</t>
  </si>
  <si>
    <t>POME-1/2</t>
  </si>
  <si>
    <t>POMELE 1/2´´</t>
  </si>
  <si>
    <t>POME-3/4</t>
  </si>
  <si>
    <t>POMELE 3/4´´</t>
  </si>
  <si>
    <t>PORT-016</t>
  </si>
  <si>
    <t>PORTA MACHO M16 (5/8")</t>
  </si>
  <si>
    <t>Wrench Thread Tap' M16</t>
  </si>
  <si>
    <t>PORT-017</t>
  </si>
  <si>
    <t>PORTAMINA 0.7 MM</t>
  </si>
  <si>
    <t>MECHANICAL PENCIL 0.7MM</t>
  </si>
  <si>
    <t>PORT-118158</t>
  </si>
  <si>
    <t>Porta macho ajustable #5 1 1/8” – 1 5/8”</t>
  </si>
  <si>
    <t>Taps handle #5,1 1/8” – 1 5/8”</t>
  </si>
  <si>
    <t>Tools</t>
  </si>
  <si>
    <t>PORT-1420020</t>
  </si>
  <si>
    <t>PORTA CONTACTOR M8 MIG (SHORT) MB-36</t>
  </si>
  <si>
    <t>CONTACTOR BASE M8 MIG (SHORT) MB-36</t>
  </si>
  <si>
    <t>PORT-1658</t>
  </si>
  <si>
    <t>PORTAMINA PENTEL TECHNICAL 0.5 MM P-205</t>
  </si>
  <si>
    <t>MECHANICAL PENCIL PENTEL TECHNICAL 0.5,, P-205</t>
  </si>
  <si>
    <t>PORT-2020162</t>
  </si>
  <si>
    <t>PORTA HTA. MTJNR 2020 K16W</t>
  </si>
  <si>
    <t>PORT-212</t>
  </si>
  <si>
    <t xml:space="preserve">PORTA CANDADO 915 2 1/2´´ </t>
  </si>
  <si>
    <t>Padlock holder 915 2 1/2"</t>
  </si>
  <si>
    <t>PORT-3232192</t>
  </si>
  <si>
    <t>PORTA HERRAMIENTA PCBNR P19-T</t>
  </si>
  <si>
    <t>PORT-520</t>
  </si>
  <si>
    <t>Porta macho adjustable #3 5.0 -20.0 mm.</t>
  </si>
  <si>
    <t>Taps handle #3, 5.0 – 20.0 mm.</t>
  </si>
  <si>
    <t>PORTA</t>
  </si>
  <si>
    <t>Porta lama SBN 3229-32K</t>
  </si>
  <si>
    <t>Part-off blade holder SBN 3229-32K</t>
  </si>
  <si>
    <t>PORTA-044</t>
  </si>
  <si>
    <t>PORTA HTA. EXT. WTJNR 2525M22-NI</t>
  </si>
  <si>
    <t>SER2525M22 TOOL HOLDER</t>
  </si>
  <si>
    <t>SE 2525 M22 COBRE PEAJE A 03</t>
  </si>
  <si>
    <t>PORTA-080</t>
  </si>
  <si>
    <t>PORTA CLIP METÁLICO REDONDO 8 CMS.</t>
  </si>
  <si>
    <t>MET CLIP HOLDER. BLACK (MESH) RED. 8 CMS.</t>
  </si>
  <si>
    <t>PORTA-101</t>
  </si>
  <si>
    <t>SEMI-TAPPING LAMPHOLDER</t>
  </si>
  <si>
    <t>PORTA-500</t>
  </si>
  <si>
    <t>WELDING ELECTRODE HOLDER</t>
  </si>
  <si>
    <t>PORTA-514</t>
  </si>
  <si>
    <t>PORTA HTA. 2870108 SXCNN3232 20V514 BOX (TOOL HOLDER)</t>
  </si>
  <si>
    <t>Sxcnm323220V514</t>
  </si>
  <si>
    <t>PORTA-605</t>
  </si>
  <si>
    <t>PORTA HTA. 12 7/8´´ 4ST ISCAR-V605 BOX (TOOL HOLDER)</t>
  </si>
  <si>
    <t>PORTA HTA. JULY 12 / 8'' 4ST ISCAR-V605 BOX (TOOL HOLDER)</t>
  </si>
  <si>
    <t>PORTA-660</t>
  </si>
  <si>
    <t>PORTA-661</t>
  </si>
  <si>
    <t>PORTA-845</t>
  </si>
  <si>
    <t>Tool holder for pin thread</t>
  </si>
  <si>
    <t>MSC</t>
  </si>
  <si>
    <t>PORTA-846</t>
  </si>
  <si>
    <t>Tool holder for box thread</t>
  </si>
  <si>
    <t>PORTA-E10</t>
  </si>
  <si>
    <t>PORTA (GABINETE) P/EXTINTOR MET. 10 KGS.</t>
  </si>
  <si>
    <t>POTE-0247</t>
  </si>
  <si>
    <t xml:space="preserve">EMERSON VARIABLE POT 162-827 2W 4K7 (POTENCIÓMETRO CONTROL) </t>
  </si>
  <si>
    <t>EMERSON VARAIBLE POT 162-827 2WATT 4K7</t>
  </si>
  <si>
    <t>Econt47</t>
  </si>
  <si>
    <t>PPAR-1/2X11/2</t>
  </si>
  <si>
    <t>PERNO PARKER 1/2´´ X 1 1/2´´</t>
  </si>
  <si>
    <t>BOLT PARKER 1/2´´ X 1 1/2´´</t>
  </si>
  <si>
    <t>PPAR-1/2X13/4</t>
  </si>
  <si>
    <t>PERNO PARKER 1/2´´ X 1 3/4´´</t>
  </si>
  <si>
    <t>PPAR-1/2X5</t>
  </si>
  <si>
    <t>PERNO PARKER 1/2 X 5´´ G° 12.9</t>
  </si>
  <si>
    <t>PPAR-1/4X11/2</t>
  </si>
  <si>
    <t>PERNO PARKER 1/4´´ X 1 1/2´´</t>
  </si>
  <si>
    <t>PPAR-1/4X11/4</t>
  </si>
  <si>
    <t>PERNO PARKER 1/4´´ X 1 1/4´´</t>
  </si>
  <si>
    <t>SOCKET HEAD CAP SCREW ¼" X 1¼"</t>
  </si>
  <si>
    <t>PPAR-1/4X21/2</t>
  </si>
  <si>
    <t>PERNO PARKER 1/4´´ X 2 1/2´´ G.12,9</t>
  </si>
  <si>
    <t>PPAR-1/4X33/4</t>
  </si>
  <si>
    <t>PERNO PARKER 1/4´´ X 3 3/4´´ G.12.9</t>
  </si>
  <si>
    <t>PPAR-10X100</t>
  </si>
  <si>
    <t>PERNO PARKER M10 X 100 G.12,9</t>
  </si>
  <si>
    <t>PPAR-10X120</t>
  </si>
  <si>
    <t>PERNO PARKER M10 X 120 G.12,9</t>
  </si>
  <si>
    <t>10 X 120MM CAPS</t>
  </si>
  <si>
    <t>Bmcap10X120</t>
  </si>
  <si>
    <t>PPAR-10X20</t>
  </si>
  <si>
    <t xml:space="preserve">PERNO PARKER M10 X 20 G.12,9 </t>
  </si>
  <si>
    <t>PPAR-10X25</t>
  </si>
  <si>
    <t xml:space="preserve">PERNO PARKER M10 X 25 G.12,9 </t>
  </si>
  <si>
    <t>CAP SCREW, M10 X 25, GR12.9</t>
  </si>
  <si>
    <t>La cabeza de cuenca cubre a Scre</t>
  </si>
  <si>
    <t>PPAR-10X30</t>
  </si>
  <si>
    <t>PERNO PARKER M10 X 30 G.12,9</t>
  </si>
  <si>
    <t>CAP SCREW, M10 X 30, GR12.9</t>
  </si>
  <si>
    <t>PPAR-10X40</t>
  </si>
  <si>
    <t>PERNO PARKER M10 X 40 G.12,9</t>
  </si>
  <si>
    <t>PPAR-10X50</t>
  </si>
  <si>
    <t>PERNO PARKER M10 X 50 G.12,9</t>
  </si>
  <si>
    <t>PPAR-10X60</t>
  </si>
  <si>
    <t>PERNO PARKER M10 X 60 G.12,9</t>
  </si>
  <si>
    <t>PPAR-10X70</t>
  </si>
  <si>
    <t>PERNO PARKER M10 X 70 G.12,9</t>
  </si>
  <si>
    <t>PPAR-10X80</t>
  </si>
  <si>
    <t>PERNO PARKER M10 X 80 G.12,9</t>
  </si>
  <si>
    <t>PPAR-10X90</t>
  </si>
  <si>
    <t>PERNO PARKER M10 X 90 G.12,9</t>
  </si>
  <si>
    <t>PPAR-11/4X4</t>
  </si>
  <si>
    <t>PERNO PARKER 1 1/4" x 4"</t>
  </si>
  <si>
    <t>Socket Cap Screw Bolt 1.1/4 X 4 G8</t>
  </si>
  <si>
    <t>PPAR-11/4X6</t>
  </si>
  <si>
    <t>PPAR-11/4X7</t>
  </si>
  <si>
    <t>PERNO PARKER 1 1/4´´ X 7´´</t>
  </si>
  <si>
    <t>SOCKET HEAD CAP SCREW 1¼" X 7"</t>
  </si>
  <si>
    <t>PPAR-11/4X8</t>
  </si>
  <si>
    <t>PERNO PARKER 1 1/4´´ X 8´´</t>
  </si>
  <si>
    <t>Socket Cap Screw Bolt 1.1/4 X 8 G10.9</t>
  </si>
  <si>
    <t>PPAR-12X100</t>
  </si>
  <si>
    <t>PERNO PARKER M12 X 100 G.12,9</t>
  </si>
  <si>
    <t>PPAR-12X110</t>
  </si>
  <si>
    <t>PERNO PARKER M12 X 110</t>
  </si>
  <si>
    <t>SOCKET HEAD CAP SCREW M12 X 110</t>
  </si>
  <si>
    <t>PPAR-12X120</t>
  </si>
  <si>
    <t>PERNO PARKER M12 X 120 G. 12.9</t>
  </si>
  <si>
    <t>PPAR-12X130</t>
  </si>
  <si>
    <t>PERNO PARKER M12 X 130 G. 12.9</t>
  </si>
  <si>
    <t>PPAR-12X140</t>
  </si>
  <si>
    <t>PERNO PARKER M12 X 140 G. 12,9</t>
  </si>
  <si>
    <t>PPAR-12X150</t>
  </si>
  <si>
    <t>PERNO PARKER M12 X 150 G.12.9</t>
  </si>
  <si>
    <t>CAP SCREW, M12 X 150, GR12.9</t>
  </si>
  <si>
    <t>PPAR-12X160</t>
  </si>
  <si>
    <t>PERNO PARKER M12 X 160 G. 12.9</t>
  </si>
  <si>
    <t>SOCKET HEAD CAP SCREW M12 X 160 G° 12.9</t>
  </si>
  <si>
    <t>PPAR-12X20</t>
  </si>
  <si>
    <t>PPAR-12X25</t>
  </si>
  <si>
    <t>PERNO PARKER M12 X 25 G. 12,9</t>
  </si>
  <si>
    <t>CAP SCREW, M12 X 25, GR12.9</t>
  </si>
  <si>
    <t>PPAR-12X30</t>
  </si>
  <si>
    <t>CAP SCREW, M12 X 30, GR12.9</t>
  </si>
  <si>
    <t>PPAR-12X35</t>
  </si>
  <si>
    <t>PERNO PARKER M12 x 35</t>
  </si>
  <si>
    <t>CAP SCREW, M12 X 35, GR12.9</t>
  </si>
  <si>
    <t>PPAR-12X40</t>
  </si>
  <si>
    <t>PERNO PARKER M12 X 40 G.12,9</t>
  </si>
  <si>
    <t>CAP SCREW, M12 X 40, GR12.9</t>
  </si>
  <si>
    <t>PPAR-12X50</t>
  </si>
  <si>
    <t>PERNO PARKER M12 X 50 G. 12,9</t>
  </si>
  <si>
    <t>PPAR-12X60</t>
  </si>
  <si>
    <t>PERNO PARKER M12 X 60 G. 12,9</t>
  </si>
  <si>
    <t>PPAR-12X70</t>
  </si>
  <si>
    <t>PERNO PARKER M12 X 70 G.12,9</t>
  </si>
  <si>
    <t>BOLT PARKER M12 X 70 G.12,9</t>
  </si>
  <si>
    <t>PPAR-12X90</t>
  </si>
  <si>
    <t>BOLT PARKER M12 X 90</t>
  </si>
  <si>
    <t>PPAR-14X150</t>
  </si>
  <si>
    <t>PERNO PARKER M14 X 150 G. 12.9</t>
  </si>
  <si>
    <t>PERNO PARKER M14 X 150 G. 12,9</t>
  </si>
  <si>
    <t>BOLT PARKER M14 X 150 G. 12,9</t>
  </si>
  <si>
    <t>PPAR-14X30</t>
  </si>
  <si>
    <t>Bmcap14X30</t>
  </si>
  <si>
    <t>PPAR-14X90</t>
  </si>
  <si>
    <t>PERNO PARKER M14 X 90 G. 12.9</t>
  </si>
  <si>
    <t>SOCKET HEAD CAP SCREW M14 X 90 G° 12.9</t>
  </si>
  <si>
    <t>PPAR-16X100</t>
  </si>
  <si>
    <t>PERNO PARKER M16 X 100 G.12,9</t>
  </si>
  <si>
    <t>PPAR-16X120</t>
  </si>
  <si>
    <t>PERNO PARKER M16 x 120 G.12,9</t>
  </si>
  <si>
    <t>PPAR-16X140</t>
  </si>
  <si>
    <t>PERNO PARKER M16 x 140 G.12,9</t>
  </si>
  <si>
    <t>CAP SCREW, M16 X 140, GR12.9</t>
  </si>
  <si>
    <t>PPAR-16X190</t>
  </si>
  <si>
    <t>PERNO PARKER M16 X 190 G.12,9 (CAP SCREW BOLT)</t>
  </si>
  <si>
    <t>SOCKET HEAD CAP SCREW M16 X 190 G° 12.9</t>
  </si>
  <si>
    <t>PPAR-16X25</t>
  </si>
  <si>
    <t>PERNO PARKER M16 x 25</t>
  </si>
  <si>
    <t>CAP SCREW, M16 X 25, GR12.9</t>
  </si>
  <si>
    <t>PPAR-16X40</t>
  </si>
  <si>
    <t xml:space="preserve">PERNO PARKER M16 X 40 G.12,9 </t>
  </si>
  <si>
    <t>CAP SCREW, M16 x 40, GR12.9</t>
  </si>
  <si>
    <t>PPAR-16X45</t>
  </si>
  <si>
    <t>PERNO PARKER M16 x 45</t>
  </si>
  <si>
    <t>CAP SCREW, M16 X 45, GR8.8</t>
  </si>
  <si>
    <t>PPAR-16X50</t>
  </si>
  <si>
    <t>PPAR-16X55</t>
  </si>
  <si>
    <t xml:space="preserve">PERNO PARKER M16 x 55 </t>
  </si>
  <si>
    <t>CAP SCREW, M16 X 55, GR8.8</t>
  </si>
  <si>
    <t>PPAR-16X60</t>
  </si>
  <si>
    <t>PPAR-16X70</t>
  </si>
  <si>
    <t>PPAR-16X80</t>
  </si>
  <si>
    <t>CAP SCREW, M16 X 80, GR12.9</t>
  </si>
  <si>
    <t>PPAR-16X90</t>
  </si>
  <si>
    <t>PERNO PARKER M16 X 90 G.12,9</t>
  </si>
  <si>
    <t>PPAR-16X95</t>
  </si>
  <si>
    <t>PERNO PARKER M16 X 95 G.12,9</t>
  </si>
  <si>
    <t>BOLT PARKER M16 X 95 G.12,9</t>
  </si>
  <si>
    <t>PPAR-18X100</t>
  </si>
  <si>
    <t>PERNO PARKER M18 X 100 G.12,9</t>
  </si>
  <si>
    <t>SOCKET HEAD CAP SCREW 129 GRADE - M18 X 100 - DIN 4762</t>
  </si>
  <si>
    <t>PPAR-1X2</t>
  </si>
  <si>
    <t>PPAR-1X23/4</t>
  </si>
  <si>
    <t>PERNO PARKER 1" x 2 3/4" G.8</t>
  </si>
  <si>
    <t>PPAR-1X4</t>
  </si>
  <si>
    <t>PERNO PARKER 1´´ X 4´´</t>
  </si>
  <si>
    <t>BOLT PARKER 1´´ X 4´´</t>
  </si>
  <si>
    <t>PERNO PARKER 1´´ X 4´´ G.12,9</t>
  </si>
  <si>
    <t>PPAR-20X100</t>
  </si>
  <si>
    <t xml:space="preserve">PERNO PARKER M20 X 100 G. 12,9 </t>
  </si>
  <si>
    <t>PPAR-20X110</t>
  </si>
  <si>
    <t>PERNO PARKER M20 X 110 G. 12,9</t>
  </si>
  <si>
    <t>PPAR-20X120</t>
  </si>
  <si>
    <t>PPAR-20X130</t>
  </si>
  <si>
    <t xml:space="preserve">PERNO PARKER M20 X 130 G.12,9 </t>
  </si>
  <si>
    <t>PPAR-20X150</t>
  </si>
  <si>
    <t xml:space="preserve">PERNO PARKER M20 X 150 G.12,9 </t>
  </si>
  <si>
    <t>PPAR-20X160</t>
  </si>
  <si>
    <t xml:space="preserve">PERNO PARKER M20 X 160 G.12,9 </t>
  </si>
  <si>
    <t>CAP SCREW, M20 X 160, GR12.9</t>
  </si>
  <si>
    <t>PPAR-20X180</t>
  </si>
  <si>
    <t>PPAR-20X200</t>
  </si>
  <si>
    <t xml:space="preserve">PERNO PARKER M20 X 200 G. 12,9 </t>
  </si>
  <si>
    <t>SOCKET HEAD CAP SCREW M20 X 200 G° 12.9</t>
  </si>
  <si>
    <t>PPAR-20X210</t>
  </si>
  <si>
    <t>PERNO PARKER M20 X 210 G.12,9</t>
  </si>
  <si>
    <t>SOCKET HEAD CAP SCREW M20 X 210 G° 12.9</t>
  </si>
  <si>
    <t>PPAR-20X240</t>
  </si>
  <si>
    <t xml:space="preserve">PERNO PARKER M20 X 240 G.12,9 </t>
  </si>
  <si>
    <t>PPAR-20X290</t>
  </si>
  <si>
    <t xml:space="preserve">PERNO PARKER M20 X 290 G.12,9 </t>
  </si>
  <si>
    <t>CAP SCREW, M20 X 280, GR12.9</t>
  </si>
  <si>
    <t>PPAR-20X30</t>
  </si>
  <si>
    <t xml:space="preserve">PERNO PARKER M20 X 30 G.12,9 </t>
  </si>
  <si>
    <t>PPAR-20X300</t>
  </si>
  <si>
    <t xml:space="preserve">PERNO PARKER M20 X 300 G.12,9 </t>
  </si>
  <si>
    <t xml:space="preserve">BOLT PARKER M20 X 300 G.12,9 </t>
  </si>
  <si>
    <t>PPAR-20X40</t>
  </si>
  <si>
    <t>PERNO PARKER M20 X 40 G.12,9</t>
  </si>
  <si>
    <t>CAP SCREW, M20 X 40, GR12.9</t>
  </si>
  <si>
    <t>PPAR-20X45</t>
  </si>
  <si>
    <t>PERNO PARKER M20 X 45 G. 12,9</t>
  </si>
  <si>
    <t>SOCKET HEAD CAP SCREW M20 X 45 G° 12.9</t>
  </si>
  <si>
    <t>PPAR-20X45-CN</t>
  </si>
  <si>
    <t>BOLT PARKER M20 X 45 G. 12,9</t>
  </si>
  <si>
    <t>PPAR-20X50</t>
  </si>
  <si>
    <t xml:space="preserve">PERNO PARKER M20 X 50 G.12,9 </t>
  </si>
  <si>
    <t>PPAR-20X60</t>
  </si>
  <si>
    <t>PERNO PARKER M20 x 60 G.12,9</t>
  </si>
  <si>
    <t>PPAR-20X65</t>
  </si>
  <si>
    <t>PERNO PARKER M20 x 65 G.12,9</t>
  </si>
  <si>
    <t>CAP SCREW, M20 X 65, GR12.9</t>
  </si>
  <si>
    <t>PPAR-20X70</t>
  </si>
  <si>
    <t>PPAR-20X80</t>
  </si>
  <si>
    <t>PPAR-20X90</t>
  </si>
  <si>
    <t>CAP SCREW, M20 X 90, GR12.9</t>
  </si>
  <si>
    <t>PPAR-22X60</t>
  </si>
  <si>
    <t>PERNO PARKER M22 x 60 G.12,9</t>
  </si>
  <si>
    <t>CAP SCREW, M22 X 60, GR10.9</t>
  </si>
  <si>
    <t>PPAR-22X70</t>
  </si>
  <si>
    <t>PERNO PARKER M22 x 70 G.12,9</t>
  </si>
  <si>
    <t>M22x75 Cap Bolts</t>
  </si>
  <si>
    <t>PPAR-24X100</t>
  </si>
  <si>
    <t>PPAR-24X120</t>
  </si>
  <si>
    <t>PERNO PARKER M24 X 120 G.12,9</t>
  </si>
  <si>
    <t>CAP SCREW, M24 X 120, GR12.9</t>
  </si>
  <si>
    <t>PPAR-24X130</t>
  </si>
  <si>
    <t>PPAR-24X140</t>
  </si>
  <si>
    <t>PPAR-24X150</t>
  </si>
  <si>
    <t>PPAR-24X160</t>
  </si>
  <si>
    <t>PPAR-24X170</t>
  </si>
  <si>
    <t xml:space="preserve">PERNO PARKER M24 X 170 G. 12,9 </t>
  </si>
  <si>
    <t>PPAR-24X180</t>
  </si>
  <si>
    <t>PERNO PARKER M24 X 180 G.12,9</t>
  </si>
  <si>
    <t>PPAR-24X200</t>
  </si>
  <si>
    <t>CAP SCREW, M24 X 200, GR12.9</t>
  </si>
  <si>
    <t>PPAR-24X210</t>
  </si>
  <si>
    <t>PERNO PARKER M24 X 210 G.12,9</t>
  </si>
  <si>
    <t>CAP SCREW, M24 X 210, GR8.8</t>
  </si>
  <si>
    <t>PPAR-24X220</t>
  </si>
  <si>
    <t>PERNO PARKER M24 x 220 G.12,9</t>
  </si>
  <si>
    <t>PPAR-24X60</t>
  </si>
  <si>
    <t>PERNO PARKER M24 X 60 G.12,9</t>
  </si>
  <si>
    <t>PPAR-24X70</t>
  </si>
  <si>
    <t>PPAR-24X80</t>
  </si>
  <si>
    <t>Bmcap24X90</t>
  </si>
  <si>
    <t>PPAR-3/16X11/4</t>
  </si>
  <si>
    <t>PERNO PARKER 3/16 X 1 1/4´´</t>
  </si>
  <si>
    <t>SOCKET HEAD CAP SCREW 3/16" X 1¼"</t>
  </si>
  <si>
    <t>PPAR-3/4X2</t>
  </si>
  <si>
    <t xml:space="preserve">PERNO PARKER 3/4" x 2" G.12,9 </t>
  </si>
  <si>
    <t>Socket Cap Screw Bolt 3/4 X 2 G-8</t>
  </si>
  <si>
    <t>PPAR-3/4X21/2</t>
  </si>
  <si>
    <t>PPAR-3/4X31/2</t>
  </si>
  <si>
    <t>PERNO PARKER 3/4" X 3 1/2" G.12,9</t>
  </si>
  <si>
    <t>CAP SCREW BOLT 3/4´´ X 3 1/2´´ G.12,9 (BOLT PARKER)</t>
  </si>
  <si>
    <t>PPAR-3/4X4</t>
  </si>
  <si>
    <t>PERNO PARKER 3/4 X 4 G.12,9</t>
  </si>
  <si>
    <t>BOLT PARKER 3/4 X 4 G.12,9</t>
  </si>
  <si>
    <t>PPAR-3/4X61/2</t>
  </si>
  <si>
    <t>PERNO PARKER 3/4" x 6 1/2" G.12,9</t>
  </si>
  <si>
    <t>PPAR-3/8X1</t>
  </si>
  <si>
    <t>PERNO PARKER 3/8" X 1"</t>
  </si>
  <si>
    <t>Socket Cap Screw Bolt 3/8 X 1 G-5</t>
  </si>
  <si>
    <t>PPAR-3/8X11/2</t>
  </si>
  <si>
    <t xml:space="preserve">PERNO PARKER 3/8´´ X 1 1/2´´ </t>
  </si>
  <si>
    <t>Socket Cap Screw Bolt 3/8 X 1.1/2 G-8</t>
  </si>
  <si>
    <t>PPAR-3/8X13/4</t>
  </si>
  <si>
    <t xml:space="preserve">PERNO PARKER 3/8 X 1 3/4´´ </t>
  </si>
  <si>
    <t>SOCKET HEAD CAP SCREW ¾" X 1¾"</t>
  </si>
  <si>
    <t>PPAR-3/8X3</t>
  </si>
  <si>
    <t xml:space="preserve">PERNO PARKER 3/8 X 3´´ </t>
  </si>
  <si>
    <t xml:space="preserve">BOLT PARKER 3/8 X 3´´ </t>
  </si>
  <si>
    <t>PPAR-3/8X4</t>
  </si>
  <si>
    <t>PERNO PARKER 3/8´´ X 4´´</t>
  </si>
  <si>
    <t>PPAR-30X100</t>
  </si>
  <si>
    <t>PERNO PARKER M30 X 100 G.12,9</t>
  </si>
  <si>
    <t>PPAR-30X110</t>
  </si>
  <si>
    <t>PERNO PARKER M30 X 110 G. 12,9</t>
  </si>
  <si>
    <t>SOCKET HEAD CAP SCREW M30 X 110 G° 12.9</t>
  </si>
  <si>
    <t>PPAR-30X120</t>
  </si>
  <si>
    <t>PERNO PARKER M30 X 120 G. 12,9</t>
  </si>
  <si>
    <t>SOCKET HEAD CAP SCREW M30 X 120 G° 12.9</t>
  </si>
  <si>
    <t>PPAR-30X130</t>
  </si>
  <si>
    <t>PERNO PARKER M30 X 130 G.12,9</t>
  </si>
  <si>
    <t>CAP SCREW, M30 X 130, GR12.9</t>
  </si>
  <si>
    <t>Bmcap30X130</t>
  </si>
  <si>
    <t>PPAR-30X140</t>
  </si>
  <si>
    <t>PERNO PARKER M30 X 140 G.12,9</t>
  </si>
  <si>
    <t>PPAR-30X150</t>
  </si>
  <si>
    <t>PERNO PARKER M30 X 150 G.12,9</t>
  </si>
  <si>
    <t>PPAR-30X180</t>
  </si>
  <si>
    <t>PERNO PARKER M30 X 180 G.12,9</t>
  </si>
  <si>
    <t>PPAR-30X190</t>
  </si>
  <si>
    <t>CAP SCREW, M30 X 190MM, GR12.9</t>
  </si>
  <si>
    <t>PPAR-30X200</t>
  </si>
  <si>
    <t>PERNO PARKER M30 X 200 G. 12,9</t>
  </si>
  <si>
    <t>PPAR-30X210</t>
  </si>
  <si>
    <t>PERNO PARKER M30 X 210 G. 12,9</t>
  </si>
  <si>
    <t>CAP SCREW, M30 X 211, GR8.8</t>
  </si>
  <si>
    <t>PPAR-30X60</t>
  </si>
  <si>
    <t>PERNO PARKER M30 X 60 G. 12,9</t>
  </si>
  <si>
    <t>PPAR-30X70</t>
  </si>
  <si>
    <t>PERNO PARKER M30 X 70 G. 12,9</t>
  </si>
  <si>
    <t>CAP SCREW, M30 X 70, GR12.9</t>
  </si>
  <si>
    <t>PPAR-30X80</t>
  </si>
  <si>
    <t>PERNO PARKER M30 x 80 G.12,9</t>
  </si>
  <si>
    <t>PPAR-30X90</t>
  </si>
  <si>
    <t>Bmcap30X90</t>
  </si>
  <si>
    <t>PPAR-36X100</t>
  </si>
  <si>
    <t>PERNO PARKER M36 x 100 G.12,9</t>
  </si>
  <si>
    <t>PPAR-36X120</t>
  </si>
  <si>
    <t>PERNO PARKER M36 X 120 G.12,9</t>
  </si>
  <si>
    <t>PPAR-36X140</t>
  </si>
  <si>
    <t>PERNO PARKER M36 X 140 G.12,9</t>
  </si>
  <si>
    <t>PPAR-36X150</t>
  </si>
  <si>
    <t>PERNO PARKER M36 X 150 G.10,9</t>
  </si>
  <si>
    <t>Bmcap36X150</t>
  </si>
  <si>
    <t>PPAR-36X70</t>
  </si>
  <si>
    <t>PERNO PARKER M36 X 70 G.12,9</t>
  </si>
  <si>
    <t>BOLT PARKER M36 X 70 G.12,9</t>
  </si>
  <si>
    <t>PPAR-36X80</t>
  </si>
  <si>
    <t>PERNO PARKER M36 X 80 G.12,9</t>
  </si>
  <si>
    <t>Socket Cap Screw Bolt M36 X 80 G10.9</t>
  </si>
  <si>
    <t>PPAR-36X90</t>
  </si>
  <si>
    <t>PERNO PARKER M36 X 90 G.12,9</t>
  </si>
  <si>
    <t>Socket Cap Screw Bolt M36 X 90 G12.9</t>
  </si>
  <si>
    <t>PPAR-5/8X2</t>
  </si>
  <si>
    <t>PERNO PARKER 5/8´´ X 2´´</t>
  </si>
  <si>
    <t>BOLT PARKER 5/8´´ X 2´´</t>
  </si>
  <si>
    <t>PPAR-5/8X21/2</t>
  </si>
  <si>
    <t>PERNO PARKER 5/8´´ X 2 1/2´´</t>
  </si>
  <si>
    <t>Socket Cap Screw Bolt 5/8 X 2.1/2</t>
  </si>
  <si>
    <t>PPAR-5/8X3</t>
  </si>
  <si>
    <t>PERNO PARKER 5/8´´ X 3´´</t>
  </si>
  <si>
    <t>PPAR-5X15</t>
  </si>
  <si>
    <t>PERNO PARKER M5 X 15 G.12,9</t>
  </si>
  <si>
    <t>Socket Cap Screw Bolt M5 X 15 Mm</t>
  </si>
  <si>
    <t>PPAR-5X20</t>
  </si>
  <si>
    <t>PERNO PARKER M5 x 20</t>
  </si>
  <si>
    <t>Socket Head Cap Screw 8.8 Grade - M5 X 20 - Din 4762</t>
  </si>
  <si>
    <t>PPAR-5X50</t>
  </si>
  <si>
    <t>PERNO PARKER M5 X 50 G.12,9</t>
  </si>
  <si>
    <t>CAP SCREW, M5 X 50, GR12.9</t>
  </si>
  <si>
    <t>PPAR-5X70</t>
  </si>
  <si>
    <t>PERNO PARKER M5 X 70 G.12,9</t>
  </si>
  <si>
    <t>BOLT PARKER M5 X 70 G.12,9</t>
  </si>
  <si>
    <t>PPAR-5X80</t>
  </si>
  <si>
    <t>PERNO PARKER M5 X 80</t>
  </si>
  <si>
    <t xml:space="preserve">SOCKET HEAD CAP SCREW M5 X 80 </t>
  </si>
  <si>
    <t>PPAR-6X10</t>
  </si>
  <si>
    <t>PERNO PARKER M6 X 10</t>
  </si>
  <si>
    <t>PPAR-6X20</t>
  </si>
  <si>
    <t>PERNO PARKER M6 x 40</t>
  </si>
  <si>
    <t>Socket cap screw M6 x 40mm</t>
  </si>
  <si>
    <t>PPAR-6X25</t>
  </si>
  <si>
    <t>PPAR-6X45</t>
  </si>
  <si>
    <t>PERNO PARKER M6 x 45</t>
  </si>
  <si>
    <t>CAP SCREW, M6 X 45, GR8.8</t>
  </si>
  <si>
    <t>PPAR-6X70</t>
  </si>
  <si>
    <t>PERNO PARKER M6 X 70 G.12,9</t>
  </si>
  <si>
    <t>PPAR-6X90</t>
  </si>
  <si>
    <t>PPAR-7/16X11/2</t>
  </si>
  <si>
    <t>PERNO PARKER 7/16´´ X 1 1/2´´</t>
  </si>
  <si>
    <t>SOCKET HEAD CAP SCREW 7/16" X 1½"</t>
  </si>
  <si>
    <t>PPAR-7/8X21/2</t>
  </si>
  <si>
    <t xml:space="preserve">PERNO PARKER 7/8 X 2 1/2´´ </t>
  </si>
  <si>
    <t>PPAR-7/8X3</t>
  </si>
  <si>
    <t xml:space="preserve">PERNO PARKER 7/8 X 3´´ </t>
  </si>
  <si>
    <t>PPAR-7/8X31/2</t>
  </si>
  <si>
    <t xml:space="preserve">PERNO PARKER 7/8 X 3 1/2´´ </t>
  </si>
  <si>
    <t>PPAR-7/8X5</t>
  </si>
  <si>
    <t>PPAR-7/8X7</t>
  </si>
  <si>
    <t>PERNO PARKER 7/8 X 7`` G.12,9</t>
  </si>
  <si>
    <t>PPAR-8X12</t>
  </si>
  <si>
    <t>PPAR-8X16</t>
  </si>
  <si>
    <t xml:space="preserve">PERNO PARKER M8 X 16 </t>
  </si>
  <si>
    <t>ROUND HEAD SCREW 1/8 X X1"</t>
  </si>
  <si>
    <t>BOLT SOCKET</t>
  </si>
  <si>
    <t>PPAR-8X20</t>
  </si>
  <si>
    <t>CAP SCREW, M8 X 20, GR12.9</t>
  </si>
  <si>
    <t>PPAR-8X25</t>
  </si>
  <si>
    <t>Bmcap8X25</t>
  </si>
  <si>
    <t>PPAR-8X30</t>
  </si>
  <si>
    <t>CAP SCREW, M8 X 30, GR12.9</t>
  </si>
  <si>
    <t>Bmcap8X30</t>
  </si>
  <si>
    <t>PPAR-8X35</t>
  </si>
  <si>
    <t>PERNO PARKER M8 X 35 G. 12,9 CHINA</t>
  </si>
  <si>
    <t>SOCKET HEAD CAP SCREW M8 X 35 G° 12.9</t>
  </si>
  <si>
    <t>PPAR-8X40</t>
  </si>
  <si>
    <t>PERNO PARKER M8 x 40 G.12,9</t>
  </si>
  <si>
    <t>CAP SCREW, M8 X 40, GR12.9</t>
  </si>
  <si>
    <t>PPAR-8X70</t>
  </si>
  <si>
    <t>PERNO PARKER M8 X 70 G.12,9</t>
  </si>
  <si>
    <t>PREN-32</t>
  </si>
  <si>
    <t>PRIS-018</t>
  </si>
  <si>
    <t>PRISIONERO ALLEN 1/8´´ NPT CÓNICO</t>
  </si>
  <si>
    <t>ALLEN CAP SETSCREW 1/4" NPT</t>
  </si>
  <si>
    <t>PRIS-0420</t>
  </si>
  <si>
    <t>PRISIONERO ALLEN M4 X 20</t>
  </si>
  <si>
    <t>ALLEN CAP SETSCREW M4 X 20</t>
  </si>
  <si>
    <t>PRIS-0620</t>
  </si>
  <si>
    <t>PRISIONERO ALLEN M6 X 20</t>
  </si>
  <si>
    <t>ALLEN CAP SETSCREW M6 X 20</t>
  </si>
  <si>
    <t>PRIS-0820</t>
  </si>
  <si>
    <t>PRIS-1020</t>
  </si>
  <si>
    <t>PRISIONERO ALLEN M10 X 20</t>
  </si>
  <si>
    <t>ALLEN CAP SETSCREW M10 X 20</t>
  </si>
  <si>
    <t>PRIS-10X12</t>
  </si>
  <si>
    <t>PRISIONERO ALLEN M10 X 12 G°12.9</t>
  </si>
  <si>
    <t>PRIS-1225</t>
  </si>
  <si>
    <t>PRISIONERO ALLEN M12 X 25</t>
  </si>
  <si>
    <t>PRIS-3/8X1/2</t>
  </si>
  <si>
    <t>PRISIONERO ALLEN 3/8´´ X 1/2´´ BSP (RECTO)</t>
  </si>
  <si>
    <t>ALLEN CAP SETSCREW 3/8" X 1/2" BSP</t>
  </si>
  <si>
    <t>PRIS-3812</t>
  </si>
  <si>
    <t>PRISIONERO ALLEN 3/8´´ X 1/2´´ NPT (CÓNICO)</t>
  </si>
  <si>
    <t>ALLEN CAP SETSCREW 3/8" X 1/2" NPT</t>
  </si>
  <si>
    <t>PRIS-G14</t>
  </si>
  <si>
    <t>PRISIONERO ALLEN 1/4´´ BSP RECTO</t>
  </si>
  <si>
    <t>ALLEN CAP SETSCREW 1/4" BSP</t>
  </si>
  <si>
    <t>PROF-</t>
  </si>
  <si>
    <t>Micrómetro profundímetro 0-100 mm.</t>
  </si>
  <si>
    <t>Depth micrometer 0-100 mm.</t>
  </si>
  <si>
    <t>PROF-025</t>
  </si>
  <si>
    <t xml:space="preserve">PROFUNDÍMETRO DIGITAL PLÁST. 0-25 MM. RES. 0.1MM MITUTOYO </t>
  </si>
  <si>
    <t>PROT-001</t>
  </si>
  <si>
    <t>PROTECTOR AUDITIVO DESECHABLE 3M - 1100</t>
  </si>
  <si>
    <t>EAR PLUGS</t>
  </si>
  <si>
    <t>Safe003C</t>
  </si>
  <si>
    <t>PROT-100</t>
  </si>
  <si>
    <t>PROT-1002</t>
  </si>
  <si>
    <t>PROTECTOR SOLAR F-50 X 1 LT. C/VÁLVULA</t>
  </si>
  <si>
    <t>PROT-50260</t>
  </si>
  <si>
    <t>PROTECTOR BOMBA AGUA IMBIL</t>
  </si>
  <si>
    <t>PROX-009</t>
  </si>
  <si>
    <t>Proxy sensor 18mm (normally open) (SI30-AE15 NO)</t>
  </si>
  <si>
    <t>Proxy sensor 18mm (normally open)</t>
  </si>
  <si>
    <t>PUCH-050</t>
  </si>
  <si>
    <t>PUCH-PINS SELLOFFICE (CAJA 50 UNIDADES)</t>
  </si>
  <si>
    <t>PULS-001</t>
  </si>
  <si>
    <t>PULSADOR RASANTE VERDE 1NA 22 MM XB4BA31 (TE44031)</t>
  </si>
  <si>
    <t>Ebut20</t>
  </si>
  <si>
    <t>PULS-003</t>
  </si>
  <si>
    <t>PULSADOR SETA ROJO 22 MM PULSAR-GIRAR XB4 BS8442(TE45050)</t>
  </si>
  <si>
    <t>EMERGENCY STOP - ZB4-BS54</t>
  </si>
  <si>
    <t>La emergencia para -- Zb4</t>
  </si>
  <si>
    <t>PULS-004</t>
  </si>
  <si>
    <t xml:space="preserve">PULSADOR RASANTE ROJO 1NC 22 MM XB4BA42 (TE44042) </t>
  </si>
  <si>
    <t>Ebut12</t>
  </si>
  <si>
    <t>PULS-005</t>
  </si>
  <si>
    <t>PULSADOR DOBLE ROJO/VERDE IP40 XB4BL73415 (TE44845)</t>
  </si>
  <si>
    <t>STOP/START ZB4 BD8</t>
  </si>
  <si>
    <t>Ebut08</t>
  </si>
  <si>
    <t>PULS-006</t>
  </si>
  <si>
    <t xml:space="preserve">PULSADOR EMERGENCIA C/LLAVE XB4BS142 (TE45142) </t>
  </si>
  <si>
    <t>PULS-007</t>
  </si>
  <si>
    <t>BUTTON - ELEC</t>
  </si>
  <si>
    <t>PUN/COR-099</t>
  </si>
  <si>
    <t>JUEGO LLAVES PUNTA / CORONA 7 - 24 MM</t>
  </si>
  <si>
    <t>PUN/COR-10</t>
  </si>
  <si>
    <t>LLAVE PUNTA / CORONA 10 MM</t>
  </si>
  <si>
    <t>PUN/COR-101</t>
  </si>
  <si>
    <t>JGO. LLAVES PUNTA / CORONA 10-32 MM (14 PZS)</t>
  </si>
  <si>
    <t>combination wrench kit 10 -32 mm (14 pzs)</t>
  </si>
  <si>
    <t>PUN/COR-11</t>
  </si>
  <si>
    <t>LLAVE PUNTA / CORONA 11 MM</t>
  </si>
  <si>
    <t>Combination wrench 11mm</t>
  </si>
  <si>
    <t>PUN/COR-24</t>
  </si>
  <si>
    <t>LLAVE PUNTA / CORONA 24 MM</t>
  </si>
  <si>
    <t xml:space="preserve">END WRENCH 24MM </t>
  </si>
  <si>
    <t>PUN/COR-32</t>
  </si>
  <si>
    <t>LLAVE PUNTA / CORONA 32 MM</t>
  </si>
  <si>
    <t>PUN/COR-33</t>
  </si>
  <si>
    <t>LLAVE PUNTA / CORONA 33 MM</t>
  </si>
  <si>
    <t xml:space="preserve">END WRENCH 33MM </t>
  </si>
  <si>
    <t>PUN/COR-41</t>
  </si>
  <si>
    <t>LLAVE PUNTA / CORONA 41 MM</t>
  </si>
  <si>
    <t>PUN/COR-622</t>
  </si>
  <si>
    <t>JUEGO LLAVES PUNTA / CORONA 6 - 22 MM</t>
  </si>
  <si>
    <t>HOLLOW PUNCH</t>
  </si>
  <si>
    <t>PUNT-101</t>
  </si>
  <si>
    <t xml:space="preserve">PUNTERO LASER APOLLO VWP-1100 </t>
  </si>
  <si>
    <t>LASER POINTER VWP-1100</t>
  </si>
  <si>
    <t>PUNT-701</t>
  </si>
  <si>
    <t xml:space="preserve">PUNTA PHILLIPS 70 MM # 1 </t>
  </si>
  <si>
    <t>SCREW DRIVER PHILLIPS 70MM #1</t>
  </si>
  <si>
    <t>PUNT-703</t>
  </si>
  <si>
    <t xml:space="preserve">PUNTA PHILLIPS 70 MM # 3 </t>
  </si>
  <si>
    <t>SCREW DRIVER PHILLIPS 70MM #3</t>
  </si>
  <si>
    <t>PUNT-D451</t>
  </si>
  <si>
    <t xml:space="preserve">PUNTA DOBLE PHILLIPS 45 MM # 1 </t>
  </si>
  <si>
    <t>SCREW DRIVER PHILLIPS 45 MM #1</t>
  </si>
  <si>
    <t>PUNT-D452</t>
  </si>
  <si>
    <t xml:space="preserve">PUNTA DOBLE PHILLIPS 45 MM # 2 </t>
  </si>
  <si>
    <t>SCREW DRIVER PHILLIPS 45 MM #2</t>
  </si>
  <si>
    <t>RACO-3412</t>
  </si>
  <si>
    <t>RACORD 3/4´´ - 1/2´´ HEMBRA</t>
  </si>
  <si>
    <t>RACORD 3/4" - 1/2" FEMALE</t>
  </si>
  <si>
    <t>RADI-001</t>
  </si>
  <si>
    <t xml:space="preserve">RADIO MOTOROLA PORTÁTIL PRO-7550, 5 GPOS 10 SÍSTEMAS </t>
  </si>
  <si>
    <t>RADIA-200</t>
  </si>
  <si>
    <t>RADIADOR EQUIPO CRAWLER</t>
  </si>
  <si>
    <t>Crowler radiator</t>
  </si>
  <si>
    <t>RAST-001</t>
  </si>
  <si>
    <t>RASTRILLO</t>
  </si>
  <si>
    <t>WYPALL 870 MTS 70 PAPER TOWELS</t>
  </si>
  <si>
    <t>RBM7-08-050</t>
  </si>
  <si>
    <t>COLUMN PROTECTOR, COLUMN &amp; HEAD FRAME, RBM7-08-050</t>
  </si>
  <si>
    <t>RD2000-035</t>
  </si>
  <si>
    <t xml:space="preserve">ROTARY SLEEVE RD2000 (ACERO PERF. ST 355-275X130MM) </t>
  </si>
  <si>
    <t>ROTARY SLEEVE</t>
  </si>
  <si>
    <t>Rd2-03-060</t>
  </si>
  <si>
    <t>RD2-03-051</t>
  </si>
  <si>
    <t>Rd2-03-051</t>
  </si>
  <si>
    <t>RD2-03-069</t>
  </si>
  <si>
    <t>Rd2-03-069</t>
  </si>
  <si>
    <t>RD6-03-056</t>
  </si>
  <si>
    <t>RD6-03-057</t>
  </si>
  <si>
    <t>RD6-03-058</t>
  </si>
  <si>
    <t>RD6-03-059</t>
  </si>
  <si>
    <t>RD6-04-050</t>
  </si>
  <si>
    <t>RD6-04-069</t>
  </si>
  <si>
    <t>RD6-04-076</t>
  </si>
  <si>
    <t>RING GEAR RD6-04-076</t>
  </si>
  <si>
    <t>Ring Gear</t>
  </si>
  <si>
    <t>RD6-04-145</t>
  </si>
  <si>
    <t>PERNO PARKER M30x360 G.12,9 RD6-04-145 (PERNO CHUCK)</t>
  </si>
  <si>
    <t>ROD CHUCK BOLT RD6-04-145, SOCKET HEAD CAP SCREW BOLT HK 12.9 M30x360</t>
  </si>
  <si>
    <t>RECT-15010012</t>
  </si>
  <si>
    <t>RECTÁNGULO EN CAUCHO 100 X 150 X 12 P/BARREDORES</t>
  </si>
  <si>
    <t>REFR-038</t>
  </si>
  <si>
    <t>REFRIGERANTE COOLANT X GALÓN (GRÚA HORQ.)</t>
  </si>
  <si>
    <t xml:space="preserve">COOLANT X GLN </t>
  </si>
  <si>
    <t>REGLA-002</t>
  </si>
  <si>
    <t>REGLA 20 CMS PLÁSTICA TRANSPARENTE HAND</t>
  </si>
  <si>
    <t>RULER 20 CMS PLASTIC HAND</t>
  </si>
  <si>
    <t>REGLA-004</t>
  </si>
  <si>
    <t>REGLA PLASTICA 30 CMS TRANSP. HAND</t>
  </si>
  <si>
    <t>RULER 30CM</t>
  </si>
  <si>
    <t>Regla</t>
  </si>
  <si>
    <t>REGU-013</t>
  </si>
  <si>
    <t>RELE-</t>
  </si>
  <si>
    <t>RELÉ DE POT INDUSTRIAL 16A, SERIE 62 FINDER 62.33.9.024.0040</t>
  </si>
  <si>
    <t>Plug In Industrial Relay 16A  24Volt Dc - 6233902400 40</t>
  </si>
  <si>
    <t>RELAY, CONTROL, AC, 110 V, 62.33.8.110.0040, FINDER</t>
  </si>
  <si>
    <t>RELÉ INTERFASE MODULO 6A, 6MM, 24VC FINDER 39.11.03.024.0060</t>
  </si>
  <si>
    <t>Ultra Slim Relay 6A 24Volt Dc Relay - 3451702400 10</t>
  </si>
  <si>
    <t>RELAY INSERT, 24 V, 2961105, PHOENIX</t>
  </si>
  <si>
    <t>RELE-0022</t>
  </si>
  <si>
    <t>RELÉ NVZ-SA 100/200/500 MA 240-415V (218204)</t>
  </si>
  <si>
    <t>Relay</t>
  </si>
  <si>
    <t>RELE-004</t>
  </si>
  <si>
    <t>RELÉ DIF. VIGIREX RH 99 56172</t>
  </si>
  <si>
    <t>RELE-005</t>
  </si>
  <si>
    <t>RELÉ DIFERENCIAL NV-ZSA 30MA 120-240V (218201)</t>
  </si>
  <si>
    <t>RELE-008</t>
  </si>
  <si>
    <t>RELÉ TIEMPO P/RIEL V2ZR10 230 VAC OFF DELAY C/AUX (525107)</t>
  </si>
  <si>
    <t>RELAY</t>
  </si>
  <si>
    <t>RELE-067</t>
  </si>
  <si>
    <t>RELE-125</t>
  </si>
  <si>
    <t>THERMAL RELAY TH-K/N220HZKP 125A (222854) (ET360 OVERLOAD)</t>
  </si>
  <si>
    <t>RELE-180</t>
  </si>
  <si>
    <t>RELE-2015</t>
  </si>
  <si>
    <t>RELÉ TÉRMICO TH-N20KP 15A (222164)</t>
  </si>
  <si>
    <t>RELO-016</t>
  </si>
  <si>
    <t xml:space="preserve">RELOJ COMP. MITUTOYO 2046-S 0.01 MM RANGO 10 MM </t>
  </si>
  <si>
    <t xml:space="preserve">CLOCK GAUGE MITUTOYO 2046-S 0.01 MM RANGE 10 MM </t>
  </si>
  <si>
    <t>REMO-002</t>
  </si>
  <si>
    <t>REMOVEDOR CALCAREOS QUIEBRAX (NEWCHEM)</t>
  </si>
  <si>
    <t>REMOVE CALCAREOS QUIEBRAX (NEWCHEM)</t>
  </si>
  <si>
    <t>REPA-100</t>
  </si>
  <si>
    <t>REPARTIDOR 100 POLM. 4/100 C/PANT. (270622)</t>
  </si>
  <si>
    <t>DISPENSER 100 POLM. 4/100 C/PANT. (270622)</t>
  </si>
  <si>
    <t>REPU-012</t>
  </si>
  <si>
    <t>REPUESTO CUCHILLO CARTONERO 2 1/2`` 11921 STANLEY.</t>
  </si>
  <si>
    <t>SPARE KNIFE CARTONERO 2 1/2" 11921 STANLEY</t>
  </si>
  <si>
    <t>REPU-1810</t>
  </si>
  <si>
    <t>REPTO. CUCHILLO CARTON CB-18 X 10 UN. GRANDE ISOFIT</t>
  </si>
  <si>
    <t xml:space="preserve">KNIFE SPARE CARTON CB-18 X 10 UN </t>
  </si>
  <si>
    <t>REPU-633</t>
  </si>
  <si>
    <t>REPUESTO SMS-633</t>
  </si>
  <si>
    <t>SPARE SMS-633</t>
  </si>
  <si>
    <t>RESI-001</t>
  </si>
  <si>
    <t>RESINA EPOMIL RA38 (1 GALÓN + 3 ACELERANTES)</t>
  </si>
  <si>
    <t>RESIN EPOMIL RA38 (01 GLN)</t>
  </si>
  <si>
    <t>RESI-15066</t>
  </si>
  <si>
    <t>RESISTENCIA EATON 1.50 OHMS 66A GRID</t>
  </si>
  <si>
    <t>RESISITOR, BREAKER DYNAMIC, 1.5 OHM, 66 A, EATON</t>
  </si>
  <si>
    <t>RESO-027</t>
  </si>
  <si>
    <t>RESORTE TRINQUETE YT25 115</t>
  </si>
  <si>
    <t>RESO-246</t>
  </si>
  <si>
    <t>RESORTE CAT 1922645 (CAT 246C)</t>
  </si>
  <si>
    <t>1922645 SPRING CAT (CAT 246C)</t>
  </si>
  <si>
    <t>Spring</t>
  </si>
  <si>
    <t>RESO-55414516</t>
  </si>
  <si>
    <t>RESORTE AC. 5MM INOX. 54 MM EXT. X 145 MM LARGO X 16 MM ESP.</t>
  </si>
  <si>
    <t>SPRING AC. 5MM INOX. 54 MM EXT. X 145 MM LARGO X 16 MM ESP.</t>
  </si>
  <si>
    <t>RESP-001</t>
  </si>
  <si>
    <t>RESPIRADOR 2.2 MASPROT 2 VÍAS SOP. PLÁST.</t>
  </si>
  <si>
    <t>DUST MASKS</t>
  </si>
  <si>
    <t>Safe007C</t>
  </si>
  <si>
    <t>RESP-002</t>
  </si>
  <si>
    <t>RESPIRADOR 3M 8514 (CAJA 10 UN)</t>
  </si>
  <si>
    <t>DUST MASK WITH VALVE ASBES</t>
  </si>
  <si>
    <t>PPE-FFP3S</t>
  </si>
  <si>
    <t>RESP-21020</t>
  </si>
  <si>
    <t>RESPIRADERO BR210-H20-GATE (FILTRO AIREADOR)</t>
  </si>
  <si>
    <t>FILTERS - HYD</t>
  </si>
  <si>
    <t>RETE-10011510-SK</t>
  </si>
  <si>
    <t>RETÉN 100 X 115 X 10 (MD10)</t>
  </si>
  <si>
    <t>SEAL 100 X 115 X 10 (MD10)</t>
  </si>
  <si>
    <t>RETE-1001159</t>
  </si>
  <si>
    <t xml:space="preserve">RETÉN 100 X 115 X 9 (MD10) </t>
  </si>
  <si>
    <t xml:space="preserve">SEAL 100 X 115 X 9 (MD10) </t>
  </si>
  <si>
    <t>RETE-10012012</t>
  </si>
  <si>
    <t>RETÉN 100 X 120 X 12 (61L01)</t>
  </si>
  <si>
    <t>SEAL - 100 X 120 X 12</t>
  </si>
  <si>
    <t>Seal10012012</t>
  </si>
  <si>
    <t>RETE-10012513</t>
  </si>
  <si>
    <t xml:space="preserve">RETÉN 100 X 125 X 13 (52R11) </t>
  </si>
  <si>
    <t xml:space="preserve">SEAL 100 X 125 X 13 (52R11) </t>
  </si>
  <si>
    <t>RETE-10013010-SK</t>
  </si>
  <si>
    <t>RETÉN 100 X 130 X 10 (MD13)</t>
  </si>
  <si>
    <t>SEAL 100 X 130 X 10 (MD13)</t>
  </si>
  <si>
    <t>RETE-10013013</t>
  </si>
  <si>
    <t>SEAL 100 X 130 X 13 (52R15)</t>
  </si>
  <si>
    <t>RETE-10015013</t>
  </si>
  <si>
    <t xml:space="preserve">RETÉN 100 X 150 X 13 (MOTOR 52R11) </t>
  </si>
  <si>
    <t>SEAL - 100 X 150 X 15</t>
  </si>
  <si>
    <t>Ug092</t>
  </si>
  <si>
    <t>RETE-10512513</t>
  </si>
  <si>
    <t>RETE-10513012</t>
  </si>
  <si>
    <t>RETE-10514012</t>
  </si>
  <si>
    <t>RETE-11014012</t>
  </si>
  <si>
    <t>RETE-11015012</t>
  </si>
  <si>
    <t>RETE-11015013</t>
  </si>
  <si>
    <t>RETE-11514012</t>
  </si>
  <si>
    <t xml:space="preserve">RETÉN 115 X 140 X 12 (52R10) </t>
  </si>
  <si>
    <t xml:space="preserve">SEAL 115 X 140 X 12 (52R10) </t>
  </si>
  <si>
    <t>RETE-11514013</t>
  </si>
  <si>
    <t xml:space="preserve">RETÉN 115 X 140 X 13 (52R10) </t>
  </si>
  <si>
    <t xml:space="preserve">SEAL 115 X 140 X 13 (52R10) </t>
  </si>
  <si>
    <t>RETE-11515012</t>
  </si>
  <si>
    <t>RETE-11814013</t>
  </si>
  <si>
    <t>SEAL 118X140X13 (DC-02)</t>
  </si>
  <si>
    <t>RETE-12014010</t>
  </si>
  <si>
    <t xml:space="preserve">RETÉN 120 X 140 X 10  (MD13) </t>
  </si>
  <si>
    <t xml:space="preserve">SEAL 120 X 140 X 10  (MD13) </t>
  </si>
  <si>
    <t>RETE-12014012</t>
  </si>
  <si>
    <t>RETE-12014515</t>
  </si>
  <si>
    <t>RETE-12015012</t>
  </si>
  <si>
    <t>RETE-12016012</t>
  </si>
  <si>
    <t xml:space="preserve">RETÉN 120 X 160 X 12 (MD14) </t>
  </si>
  <si>
    <t xml:space="preserve">SEAL 120 X 160 X 12 (MD14) </t>
  </si>
  <si>
    <t>RETE-12515012</t>
  </si>
  <si>
    <t xml:space="preserve">RETÉN 125 X 150 X 12 </t>
  </si>
  <si>
    <t>SEAL, DOUBLE LIP, 125 X 150 X 12 MM</t>
  </si>
  <si>
    <t>RETE-13515012</t>
  </si>
  <si>
    <t>Reten 135x150x12 Nitrilo</t>
  </si>
  <si>
    <t>Double lip seal 135x150x12 Nitrilo</t>
  </si>
  <si>
    <t>RETE-13515013</t>
  </si>
  <si>
    <t>Reten 135x150x13 Nitrilo</t>
  </si>
  <si>
    <t>Double lip seal 135x150x13 Nitrilo</t>
  </si>
  <si>
    <t>RETE-13517012</t>
  </si>
  <si>
    <t>RETÉN 135 X 170 X 12 (MD16)</t>
  </si>
  <si>
    <t>SEAL 135 X 170 X 12 (MD16)</t>
  </si>
  <si>
    <t>RETE-14017013</t>
  </si>
  <si>
    <t>RETÉN 140 X 170 X 13 (TRANSMISIÓN 71RS)</t>
  </si>
  <si>
    <t xml:space="preserve">SEAL 140 X 170 X 13 </t>
  </si>
  <si>
    <t>RETÉN 142.9 x 168.2 x 12,7 MM</t>
  </si>
  <si>
    <t>SEAL, DOUBLE LIP, 142.9 X 168.2 X 12.7 MM</t>
  </si>
  <si>
    <t>RETE-16019015</t>
  </si>
  <si>
    <t>Seal16019015</t>
  </si>
  <si>
    <t>RETE-17020012</t>
  </si>
  <si>
    <t>RETÉN 170 X 200 X 12 (MD16)</t>
  </si>
  <si>
    <t>SEAL 170 X 200 X 12 (MD16)</t>
  </si>
  <si>
    <t>RETE-17020015</t>
  </si>
  <si>
    <t>RETÉN 170 X 200 X 15</t>
  </si>
  <si>
    <t>Radial Seal 170 X 200 X 15</t>
  </si>
  <si>
    <t>RETE-19317635</t>
  </si>
  <si>
    <t>RETÉN 19 X 31.7 X 6.35 (BBA. YEOSHE)</t>
  </si>
  <si>
    <t>SEAL 19 X 31.7 X 6.35 (BBA. YEOSHE)</t>
  </si>
  <si>
    <t>RETE-20024015</t>
  </si>
  <si>
    <t>RETÉN 200 X 240 X 15 (LENA)</t>
  </si>
  <si>
    <t>RETE-224211</t>
  </si>
  <si>
    <t>RETÉN 22X42X11 (BBA. YEOSHE V15) (22-42-10)</t>
  </si>
  <si>
    <t>SEAL 22X42X11 (BBA. YEOSHE V15) (22-42-10)</t>
  </si>
  <si>
    <t>RETE-23027016</t>
  </si>
  <si>
    <t>RETÉN 230 x 270 x 16</t>
  </si>
  <si>
    <t>SEAL, OIL, 270 X 230 X 16</t>
  </si>
  <si>
    <t>RETE-254310</t>
  </si>
  <si>
    <t>RETE-254613</t>
  </si>
  <si>
    <t>RETÉN 25 X 46 X 13 (BBA. YEOSHE V38)</t>
  </si>
  <si>
    <t>SEAL 25 X 46 X 13 (BBA. YEOSHE V38)</t>
  </si>
  <si>
    <t>RETE-40525</t>
  </si>
  <si>
    <t>RETE-456812</t>
  </si>
  <si>
    <t>RETÉN 45 X 68 X 12 (BBA. VICKERS)</t>
  </si>
  <si>
    <t>SEAL 45 X 68 X 12 (BBA. VICKERS)</t>
  </si>
  <si>
    <t>RETE-60758</t>
  </si>
  <si>
    <t>RETÉN 60 x 75 x 8</t>
  </si>
  <si>
    <t>Double Lip Seal 60 X 75 X 8 Mm</t>
  </si>
  <si>
    <t>RETE-608010</t>
  </si>
  <si>
    <t>RETE-658510</t>
  </si>
  <si>
    <t>RETÉN 65 x 85 x 10</t>
  </si>
  <si>
    <t>Double Lip Seal 65 X 85 X 10</t>
  </si>
  <si>
    <t>RETE-7510512</t>
  </si>
  <si>
    <t>RETÉN 75 X 105 X 12 (MOTOR HID. RD2000)</t>
  </si>
  <si>
    <t>RETE-7510513</t>
  </si>
  <si>
    <t>RETÉN 75 X 105 X 13 (MOTOR HID. RD-2000)</t>
  </si>
  <si>
    <t>SEAL 75 X 105 X 13 (MOTOR HID. RD-2000)</t>
  </si>
  <si>
    <t>RETE-8010012</t>
  </si>
  <si>
    <t>RETÉN 80 x 100 x 12</t>
  </si>
  <si>
    <t>Double Lip Seal 80 X 100 X 12</t>
  </si>
  <si>
    <t>RETE-8010512</t>
  </si>
  <si>
    <t>RETÉN 80 X 105 X 12 (MD12)</t>
  </si>
  <si>
    <t>SEAL 80 X 105 X 12 (MD12)</t>
  </si>
  <si>
    <t>RETE-8510512</t>
  </si>
  <si>
    <t>RETÉN 85 X 105 X 12 (MD12)</t>
  </si>
  <si>
    <t>SEAL 85 X 105 X 12 (MD12)</t>
  </si>
  <si>
    <t>RETE-8510512-SK</t>
  </si>
  <si>
    <t>RETE-8511010</t>
  </si>
  <si>
    <t xml:space="preserve">RETÉN 85 x 110 x 10 </t>
  </si>
  <si>
    <t>Double Lip Seal 85 X 110 X 10</t>
  </si>
  <si>
    <t>RETE-8511012</t>
  </si>
  <si>
    <t>RETE-8511513</t>
  </si>
  <si>
    <t>RETÉN 85 X 115 X 13 (52R15)</t>
  </si>
  <si>
    <t>SEAL 85 X 115 X 13 (52R15)</t>
  </si>
  <si>
    <t>RETE-8512010</t>
  </si>
  <si>
    <t xml:space="preserve">RETÉN 85 x 120 x 10 </t>
  </si>
  <si>
    <t>RETE-8512012</t>
  </si>
  <si>
    <t>RETE-8512512-SK</t>
  </si>
  <si>
    <t>RETÉN 85 X 125 X 12 (MOTOR 52R-6)</t>
  </si>
  <si>
    <t>SEAL 85 X 125 X 12 (MOTOR 52R-6)</t>
  </si>
  <si>
    <t>RETE-9011012</t>
  </si>
  <si>
    <t>RETÉN 90 X 110 X 12 (52R10)</t>
  </si>
  <si>
    <t>RETE-9011012-SK</t>
  </si>
  <si>
    <t>RETE-9012012</t>
  </si>
  <si>
    <t>RETE-9511512</t>
  </si>
  <si>
    <t>RETÉN 95 x 115 x 12</t>
  </si>
  <si>
    <t>Double Lip Seal 95 X 115 X 12Mm</t>
  </si>
  <si>
    <t>RETE-9512513</t>
  </si>
  <si>
    <t>RETÉN 95 x 125 x 13 (52R-6)</t>
  </si>
  <si>
    <t>Double Lip Seal 95 X 125 X 14</t>
  </si>
  <si>
    <t>RETE-9513513</t>
  </si>
  <si>
    <t>RETÉN 95 X 135 X 13 (52R-11)</t>
  </si>
  <si>
    <t>SEAL 95 X 135 X 13 (52R-11)</t>
  </si>
  <si>
    <t>RETE-9812010</t>
  </si>
  <si>
    <t>RETÉN 98 X 120 X 10 (DC-02)</t>
  </si>
  <si>
    <t>SEAL 98X120X10 (DC-02)</t>
  </si>
  <si>
    <t>RETEN-100X120X11</t>
  </si>
  <si>
    <t>RETÉN 100 X 120 X 11 (61L01)</t>
  </si>
  <si>
    <t>RETEN-35X45X7</t>
  </si>
  <si>
    <t>RETÉN 35X45X7 (TORNO)</t>
  </si>
  <si>
    <t>SEAL 35X45X7 (TORNO)</t>
  </si>
  <si>
    <t>RETEN-40X60X10</t>
  </si>
  <si>
    <t>RETÉN 40 X 60 X 10 (BOMBA VICKERS)</t>
  </si>
  <si>
    <t>SEAL 40 X 60 X 10 (BOMBA VICKERS)</t>
  </si>
  <si>
    <t>RETEN-50X65X8</t>
  </si>
  <si>
    <t>RETÉN 50X65X8 (TORNO)</t>
  </si>
  <si>
    <t>SEAL 50X65X8 (TORNO)</t>
  </si>
  <si>
    <t>RETEN-60X110X13</t>
  </si>
  <si>
    <t>RETÉN 60 X 110 X 13 (MOTOR U.HID.52R)</t>
  </si>
  <si>
    <t>SEAL 60 X 110 X 13 (MOTOR U.HID.52R)</t>
  </si>
  <si>
    <t>RETEN-75X100X10</t>
  </si>
  <si>
    <t>RETÉN 75 X 100 X 10 (MOTOR U.HID.RD-2000B)</t>
  </si>
  <si>
    <t>SEAL 75 X 100 X 10 (MOTOR U.HID.RD-2000B)</t>
  </si>
  <si>
    <t>RETEN-75X100X12</t>
  </si>
  <si>
    <t>RETÉN 75 X 100 X 12 (MOTOR HID. RD2000)</t>
  </si>
  <si>
    <t>SEAL 75 X 100 X 12 (MOTOR HID. RD2000)</t>
  </si>
  <si>
    <t>RETEN-75X105X12</t>
  </si>
  <si>
    <t>RETÉN 75 X 105 X 12 HIDRAULICO</t>
  </si>
  <si>
    <t>RETEN-75X110X12</t>
  </si>
  <si>
    <t>RETÉN 75 X 110 X 12 (MOTOR HID. RD-2000)</t>
  </si>
  <si>
    <t>SEAL 75 X 110 X 12 (MOTOR HID. RD-2000)</t>
  </si>
  <si>
    <t>RETEN-75X110X13</t>
  </si>
  <si>
    <t>RETÉN 75 X 110 X 13 (MOTOR HID. RD-2000)</t>
  </si>
  <si>
    <t>SEAL 75 X 110 X 13 (MOTOR HID. RD-2000)</t>
  </si>
  <si>
    <t>RETEN-75X90X8</t>
  </si>
  <si>
    <t>RETÉN 75 X 90 X 8 (MOTOR HID RD2000)</t>
  </si>
  <si>
    <t>SEAL 75 X 90 X 8 (MOTOR HID RD2000)</t>
  </si>
  <si>
    <t>RETEN-85X105X11</t>
  </si>
  <si>
    <t>RETÉN 85 X 105 X 11 (MD12)</t>
  </si>
  <si>
    <t>SEAL 85 X 105 X 11 (MD12)</t>
  </si>
  <si>
    <t>RETEN-90X120X-13</t>
  </si>
  <si>
    <t>RETÉN 90 X 120 X 13 (52R3/52R13)</t>
  </si>
  <si>
    <t>SEAL 90 X 120 X 13 (52R3/52R13)</t>
  </si>
  <si>
    <t>RIEL-100</t>
  </si>
  <si>
    <t>RODI-C180</t>
  </si>
  <si>
    <t>RODILLO CHIPORRO 18 CMS.</t>
  </si>
  <si>
    <t>PAINT ROLLER, 18cm, CHIPORRO</t>
  </si>
  <si>
    <t>RODI-F180MM</t>
  </si>
  <si>
    <t>SET DE RODILLO FIBRA - ESPUMA 180 MM</t>
  </si>
  <si>
    <t>RAKE</t>
  </si>
  <si>
    <t>ROLL-5731</t>
  </si>
  <si>
    <t>ROLLO MÁQ. REGIST. 57 MM X 31 MTS (10 UN)</t>
  </si>
  <si>
    <t>ROLL MAQ. REGIST. 57 MM X 31 MTS (10 A)</t>
  </si>
  <si>
    <t>ROTO-001</t>
  </si>
  <si>
    <t>SWIVEL, GA, SPRUTROBOT, 110921-3G, BERGTEAMET AB</t>
  </si>
  <si>
    <t xml:space="preserve">ROTULA GE 80 ES 2RS (80X120X55) (CIL. BRAZO HID. 71R) </t>
  </si>
  <si>
    <t>Plain Bearing - Ge 80 Es</t>
  </si>
  <si>
    <t>ROUT-006</t>
  </si>
  <si>
    <t>ROUTER TP LINK 3G MOD. TL-MR3220 + ANTENA</t>
  </si>
  <si>
    <t>RUED-064</t>
  </si>
  <si>
    <t>RUEDA A/PISO 64MM C/PLACA</t>
  </si>
  <si>
    <t>RUEDA-4020680</t>
  </si>
  <si>
    <t>RUEDA TRASLAPADA 40 X 20 X 6 MM GR.80</t>
  </si>
  <si>
    <t>RUEDA-5020680</t>
  </si>
  <si>
    <t>RUEDA TRASLAPADA 50 X 20 X 6 MM GR.80</t>
  </si>
  <si>
    <t>RUEDA-60206120</t>
  </si>
  <si>
    <t>RUEDA TRASLAPADA 60 X 20 X 6 MM GR.120</t>
  </si>
  <si>
    <t>RUEDA-6020660</t>
  </si>
  <si>
    <t>RUEDA TRASLAPADA 60X20X6 MM GR.60 12000RPM</t>
  </si>
  <si>
    <t>RUEDA-6020680</t>
  </si>
  <si>
    <t>RUEDA TRASLAPADA 60 X 20 X 6 MM GR.80</t>
  </si>
  <si>
    <t>RUED-FL312</t>
  </si>
  <si>
    <t>RUEDA MET/PU 3´´ FIJA FL-312UFN</t>
  </si>
  <si>
    <t>RUED-GL312</t>
  </si>
  <si>
    <t>RUEDA MET/PU 3´´ GIRATORIA GL-312UFN</t>
  </si>
  <si>
    <t>SACA-013</t>
  </si>
  <si>
    <t>SACABOCADO 13 MM - 1/2´´</t>
  </si>
  <si>
    <t>AGM. 15 PCS PUNCH</t>
  </si>
  <si>
    <t>SACA-115</t>
  </si>
  <si>
    <t>JGO. SACABOCADOS 15 PZS</t>
  </si>
  <si>
    <t>IRON IRON 3000 X 1000 X 3 MM</t>
  </si>
  <si>
    <t>SEALKOPPER-01-CN</t>
  </si>
  <si>
    <t>Sealkopper01</t>
  </si>
  <si>
    <t>SEALKOPPER-02-CN</t>
  </si>
  <si>
    <t>Sealkopper02</t>
  </si>
  <si>
    <t>SEALSM35033016</t>
  </si>
  <si>
    <t>SELLO HALLITE 350 x 330 x 16 (CAJA FLOTANTE)</t>
  </si>
  <si>
    <t>SEAL, 350 X 330 X 16, HALLITE</t>
  </si>
  <si>
    <t>SEALS-R1790</t>
  </si>
  <si>
    <t>SEGU-035EX</t>
  </si>
  <si>
    <t>SEGURO SEAGER 35 MM EXT. (BBA. VICKERS 45VQ)</t>
  </si>
  <si>
    <t>CIRCLIP  35 MM EXT. (BBA. VICKERS 45VQ)</t>
  </si>
  <si>
    <t>SEGU-038IN</t>
  </si>
  <si>
    <t>SEGURO SEAGER 38 MM INTERIOR</t>
  </si>
  <si>
    <t>CIRCLIPS 38MMINNER</t>
  </si>
  <si>
    <t>Cut15</t>
  </si>
  <si>
    <t>SEGU-045IN</t>
  </si>
  <si>
    <t>SEGURO SEAGER 45 MM INTERIOR</t>
  </si>
  <si>
    <t>CIRCLIP  45 MM INTERNAL</t>
  </si>
  <si>
    <t>SEGU-048EX</t>
  </si>
  <si>
    <t>SEGURO SEAGER 48 MM EXTERIOR</t>
  </si>
  <si>
    <t>CIRCLIP  48 MM EXTERNAL</t>
  </si>
  <si>
    <t>SEGU-060EX</t>
  </si>
  <si>
    <t>SEGURO SEAGER 60 MM EXTERIOR x 2,5 MM</t>
  </si>
  <si>
    <t>CIRCLIP  60 MM EXTERNAL</t>
  </si>
  <si>
    <t>SEGU-062IN</t>
  </si>
  <si>
    <t>SEGURO SEAGER 62 MM INTERIOR (BBA YEOSHE V15)</t>
  </si>
  <si>
    <t>SEGU-067EX</t>
  </si>
  <si>
    <t>SEGU-085EX</t>
  </si>
  <si>
    <t>SEGURO SEAGER 85 MM EXTERIOR (52R15)</t>
  </si>
  <si>
    <t>CIRCLIP  85 MM EXTERNAL (52R15)</t>
  </si>
  <si>
    <t>SEGU-090EX</t>
  </si>
  <si>
    <t>SEGURO SEAGER 90 MM EXTERIOR</t>
  </si>
  <si>
    <t>CIRCLIP  90 MM EXTERNAL</t>
  </si>
  <si>
    <t>SEGU-090IN</t>
  </si>
  <si>
    <t>SEGURO SEAGER 90 MM INTERIOR</t>
  </si>
  <si>
    <t>SEEGER RING J-90MM</t>
  </si>
  <si>
    <t>SEGU-095EX</t>
  </si>
  <si>
    <t>SEGURO SEAGER 95 MM EXTERIOR</t>
  </si>
  <si>
    <t>CIRCLIP  95 MM EXTERNAL</t>
  </si>
  <si>
    <t>SEGU-100EX</t>
  </si>
  <si>
    <t>SEGURO SEAGER 100 MM EXTERIOR</t>
  </si>
  <si>
    <t>CIRCLIP  100 MM EXTERNAL</t>
  </si>
  <si>
    <t>SEGU-105EX</t>
  </si>
  <si>
    <t>SEGURO SEAGER 105 MM EXTERIOR</t>
  </si>
  <si>
    <t>CIRCLIP  105 MM EXTERNAL</t>
  </si>
  <si>
    <t>SEGU-110EX</t>
  </si>
  <si>
    <t>SEGURO SEAGER 110 MM EXTERIOR</t>
  </si>
  <si>
    <t>CIRCLIP  110 MM EXTERNAL</t>
  </si>
  <si>
    <t>SEGU-110IN</t>
  </si>
  <si>
    <t>SEGURO SEAGER 110 MM INTERIOR</t>
  </si>
  <si>
    <t>CIRCLIP  110 MM INTERNAL</t>
  </si>
  <si>
    <t>SEGU-115EX</t>
  </si>
  <si>
    <t>SEGURO SEAGER 115 MM EXTERIOR (52R18)</t>
  </si>
  <si>
    <t>CIRCLIP  115 MM EXTERNAL (52R18)</t>
  </si>
  <si>
    <t>SEGU-140EX</t>
  </si>
  <si>
    <t>SEGURO SEAGER 140 MM EXTERIOR</t>
  </si>
  <si>
    <t>SEGU-200EX</t>
  </si>
  <si>
    <t>SEGURO SEAGER 200 MM EXTERIOR x 4 MM ESPESOR</t>
  </si>
  <si>
    <t>CIRCLIP, EXTERNAL, Ø200 X 4mm, 471-200</t>
  </si>
  <si>
    <t>PIN, R-CLIP-WIRE, Ø4</t>
  </si>
  <si>
    <t>SELE-006</t>
  </si>
  <si>
    <t>SELECTOR MANETA CORTA 2 POS. FIJA 1NA XB4BD21 (TE46121)</t>
  </si>
  <si>
    <t>2 vía conmuta 2 s de POS</t>
  </si>
  <si>
    <t>SELE-008</t>
  </si>
  <si>
    <t>SELECTOR MANETA CORTA 2 POS. FIJA CON LLAVE 1NA XB4BG21 (TE46321)</t>
  </si>
  <si>
    <t>SELE-009</t>
  </si>
  <si>
    <t>SELECTOR MANETA CORTA 3 POS. FIJA 2NA XB4BD33 (TE46133)</t>
  </si>
  <si>
    <t>Ebut09</t>
  </si>
  <si>
    <t>SELE-010</t>
  </si>
  <si>
    <t>SELECTOR MANETA CORTA 3 POS. C/RET. 2NA XB4BD53 (TE46153)</t>
  </si>
  <si>
    <t>Ebut10</t>
  </si>
  <si>
    <t>SELE-20401</t>
  </si>
  <si>
    <t>SELECTOR ESP. 4 POS. VY20 S 401 ST (406345) (MURFRRBO)</t>
  </si>
  <si>
    <t>4 WAY SELECTOR SWITCH - CA10-A231</t>
  </si>
  <si>
    <t>4 seleccionador intermedio Switc</t>
  </si>
  <si>
    <t>SELL-027</t>
  </si>
  <si>
    <t>AIR SEAL YT30-306</t>
  </si>
  <si>
    <t>SELL-0272</t>
  </si>
  <si>
    <t>AIR SEAL YT30-307</t>
  </si>
  <si>
    <t>SELL-1060</t>
  </si>
  <si>
    <t>SELLOS (KIT) TAPA FALK 1060T</t>
  </si>
  <si>
    <t>SELL-241322</t>
  </si>
  <si>
    <t>SELLO DE TEFLÓN 24 x 13 x 2,2 MM</t>
  </si>
  <si>
    <t>Teflon seal</t>
  </si>
  <si>
    <t>SELL-24516535</t>
  </si>
  <si>
    <t>SELLO DE TEFLÓN 24,5 X 16,5 X 3,5</t>
  </si>
  <si>
    <t>THREAD TAPE</t>
  </si>
  <si>
    <t>Fm02</t>
  </si>
  <si>
    <t>SELL-246</t>
  </si>
  <si>
    <t>SELLO TIPO BORDE CAT 1555652 (CAT 246C)</t>
  </si>
  <si>
    <t>SEAL-LIP TYPE CAT 1555652 (CAT 246C)</t>
  </si>
  <si>
    <t>SELL-2462</t>
  </si>
  <si>
    <t>SELLO TIPO BORDE CAT 1691679 (CAT 246C)</t>
  </si>
  <si>
    <t>SEAL-LIP TYPE CAT 1691679 (CAT 246C)</t>
  </si>
  <si>
    <t>SELL-403235</t>
  </si>
  <si>
    <t>Sello de teflón 40 x 32 x 3.5</t>
  </si>
  <si>
    <t>Teflon seal 40 x 32 x 3.5mm</t>
  </si>
  <si>
    <t>SELL-42027925</t>
  </si>
  <si>
    <t>SELLO DE GOMA 420 X 279,4 X 25,4 MM (COLECTOR POLVO)</t>
  </si>
  <si>
    <t>RUBBER STAMP 420 X 279.4 X 25.4 MM (DUST COLLECTOR)</t>
  </si>
  <si>
    <t>SELL-4402206</t>
  </si>
  <si>
    <t>SELLO DE GOMA S/PLANO 440 X 220 X 6 MM (PIPA)</t>
  </si>
  <si>
    <t>RUBBER STAMP S / MAP 440 X 220 X 6 MM (PIPA)</t>
  </si>
  <si>
    <t>SELL-443735</t>
  </si>
  <si>
    <t>Sello de teflón 44 x 38 x 3.5</t>
  </si>
  <si>
    <t>Teflon seal 44 x 38 x 3.5mm</t>
  </si>
  <si>
    <t>SELL-484032</t>
  </si>
  <si>
    <t>SELLO DE TEFLÓN 48 X 40 X 3,2 MM</t>
  </si>
  <si>
    <t>TEFLON SEAL 48 X 40 X 3.2 MM</t>
  </si>
  <si>
    <t>SENS-001</t>
  </si>
  <si>
    <t>SENSOR FLEX. C/HILO TW-N-PT PT-100 150 MM</t>
  </si>
  <si>
    <t>SENSOR FLEX. C / TW-N-HILO PT PT-100 150 MM</t>
  </si>
  <si>
    <t>Proximity switch</t>
  </si>
  <si>
    <t>SENS-004</t>
  </si>
  <si>
    <t>SENS-005</t>
  </si>
  <si>
    <t>SENSOR INDUCT. PR18-5AO AC 5MM NA (061804)</t>
  </si>
  <si>
    <t>SENSOR PT100, CAB. TEFLON 2 MT, BULBO:60MM, RANGO -50+200 C</t>
  </si>
  <si>
    <t>SENS-B550</t>
  </si>
  <si>
    <t>Bronze palette flow control sensor Mod. FS-550</t>
  </si>
  <si>
    <t>SEPA-001</t>
  </si>
  <si>
    <t>SEPARADOR CARTA 6 DIV. COLOR CARTULINA</t>
  </si>
  <si>
    <t>SEPA-003</t>
  </si>
  <si>
    <t>SEPARADOR OFICIO ALFABÉTICO</t>
  </si>
  <si>
    <t>SEPA-004</t>
  </si>
  <si>
    <t>SEPARADOR OFICIO 6 DIV. COLOR CARTULINA</t>
  </si>
  <si>
    <t>SEPA-006</t>
  </si>
  <si>
    <t>SEPARADOR PAG. TAPE FLAGS 683-4AB 4 COL. NEON</t>
  </si>
  <si>
    <t>SEPA-007</t>
  </si>
  <si>
    <t>SEPARADOR OFICIO MENSUAL JS</t>
  </si>
  <si>
    <t>SERR-020</t>
  </si>
  <si>
    <t>SERRUCHO CARPINTERO PROF. 20´´</t>
  </si>
  <si>
    <t>CARPENTER BLADE 20"</t>
  </si>
  <si>
    <t>SERR-22</t>
  </si>
  <si>
    <t>SERRUCHO CARPINTERO HELA 22´´</t>
  </si>
  <si>
    <t>SET-100</t>
  </si>
  <si>
    <t>SET REPUESTOS CUCHILLO CARTONERO</t>
  </si>
  <si>
    <t>Metalic locker 5 bodies double MOD.500-2</t>
  </si>
  <si>
    <t>SETC-005</t>
  </si>
  <si>
    <t>SET COMEDOR 5 PZS. PVC NEGRO (1 MESA + 4 SILLAS)</t>
  </si>
  <si>
    <t>DINING SET 5 PCS. BLACK PVC (1 TABLE + 4 CHAIRS)</t>
  </si>
  <si>
    <t>SETC-4525</t>
  </si>
  <si>
    <t>SET OF 4  BELTS 5 MTS. 25MM</t>
  </si>
  <si>
    <t>SETD-031</t>
  </si>
  <si>
    <t>SET DESTORNILLADOR Y PUNTAS 31 PZS.</t>
  </si>
  <si>
    <t>SCREWDRIVER AND BIT SET 31 PCS.</t>
  </si>
  <si>
    <t>SETP-53535</t>
  </si>
  <si>
    <t>SET 5 PAÑOS MULTIUSO 35 X 35</t>
  </si>
  <si>
    <t>SIER-012</t>
  </si>
  <si>
    <t>HOJA DE SIERRA METAL 12´´</t>
  </si>
  <si>
    <t>SIER-119</t>
  </si>
  <si>
    <t>SIERRA COPA BIMETAL 19 MM (3/4´´)</t>
  </si>
  <si>
    <t>SIERRA CUP BIMETAL 19 MM (3/4 '')</t>
  </si>
  <si>
    <t>SIER-121</t>
  </si>
  <si>
    <t>SIERRA COPA BIMETAL 21 MM (13/16´´)</t>
  </si>
  <si>
    <t>SIERRA CUP BIMETAL 21 MM (13 / 16'')</t>
  </si>
  <si>
    <t>SIERRA-011</t>
  </si>
  <si>
    <t>SIERRA CIRCULAR 180 MM (7 1/4´´) 24 DIENTES</t>
  </si>
  <si>
    <t>CIRCULAR BLADE 180MM (7.1/4") 24 TEETH</t>
  </si>
  <si>
    <t>SIERRA COPA BIMETAL 22 MM 7/8´´</t>
  </si>
  <si>
    <t>SILE-027</t>
  </si>
  <si>
    <t>SILENCIADOR P/PERFORADORA YT-27</t>
  </si>
  <si>
    <t>SILI-001</t>
  </si>
  <si>
    <t>Fm03A</t>
  </si>
  <si>
    <t>SILI-002</t>
  </si>
  <si>
    <t>SILICONA TRANSPARENTE 311 ML</t>
  </si>
  <si>
    <t>transparent silicone 311 Ml</t>
  </si>
  <si>
    <t>SILI-011</t>
  </si>
  <si>
    <t>CJA</t>
  </si>
  <si>
    <t>SILI-039</t>
  </si>
  <si>
    <t>SILICONA LOCTITE ULTRA GREY FORD 915</t>
  </si>
  <si>
    <t>SILI-040</t>
  </si>
  <si>
    <t>SILICA GEL CON INDICADOR HUMEDAD</t>
  </si>
  <si>
    <t>SILICA GEL ​​WITH HUMIDITY INDICATOR</t>
  </si>
  <si>
    <t>SILL-022</t>
  </si>
  <si>
    <t>SILLÓN PC RESPALDO BAJO NEGRO ECON</t>
  </si>
  <si>
    <t>BACK ON BLACK ARMCHAIR PC ECON</t>
  </si>
  <si>
    <t>SILL-027</t>
  </si>
  <si>
    <t>SILLA PLASTICA VERONA NEGRA WENCO</t>
  </si>
  <si>
    <t>VERONA BLACK PLASTIC CHAIR WENCO</t>
  </si>
  <si>
    <t>SIST-052</t>
  </si>
  <si>
    <t>SÍSTEMA DE SUJECIÓN BARRAS 52R (ENSAMBLE T INCL. OREJAS SUJ)</t>
  </si>
  <si>
    <t>BARS RESTRAINT SYSTEM 52R (T ASSEMBLY INCL. OREJAS SUBJ)</t>
  </si>
  <si>
    <t>SLACK-000</t>
  </si>
  <si>
    <t>SLACK GABARDINA NARANJA C/REF.3M T-S</t>
  </si>
  <si>
    <t>SLACK-001</t>
  </si>
  <si>
    <t>SLACK GABARDINA NARANJA C/REF.3M T-M</t>
  </si>
  <si>
    <t>OVERHALL TWO PIECE 38</t>
  </si>
  <si>
    <t>Safe028C</t>
  </si>
  <si>
    <t>SLACK-002</t>
  </si>
  <si>
    <t>SLACK GABARDINA NARANJA C/REF.3M T-L</t>
  </si>
  <si>
    <t>OVERHALL TWO PIECE 42</t>
  </si>
  <si>
    <t>Safe030C</t>
  </si>
  <si>
    <t>SLACK-004</t>
  </si>
  <si>
    <t>SLACK GABARDINA NARANJA C/REFL. T-XXL</t>
  </si>
  <si>
    <t>SM-KEYPAD</t>
  </si>
  <si>
    <t>SM-KEYPAD, UNIDRIVE, 82000000010900, CONTROL TECHNIQUES</t>
  </si>
  <si>
    <t>SOLDADURA ESTAÑO 50% 1.2 MM</t>
  </si>
  <si>
    <t>WELDING ROD, SUPERSITO, E7018, 1/8"</t>
  </si>
  <si>
    <t>Wrods03</t>
  </si>
  <si>
    <t>Welding Rod Supersito E7018 Dia 5 Mm (5/32 )</t>
  </si>
  <si>
    <t>WELDING ROD, 4mm, LH 7018-1</t>
  </si>
  <si>
    <t>ELECTRODE, WELDING, E7018 1/4"</t>
  </si>
  <si>
    <t>SOLDADURA 8018-C1 3/32´´</t>
  </si>
  <si>
    <t>SOLDADURA 8018-C1 1/8´´</t>
  </si>
  <si>
    <t>WELDING ROD 8018-C1 1/8´´</t>
  </si>
  <si>
    <t>SOLDADURA 8018-C1 3/16´´</t>
  </si>
  <si>
    <t>SOLDADURA 8018-C1 1/4´´ (2000136)</t>
  </si>
  <si>
    <t>WELDING ROD 8018-C1 1/4´´ (2000136)</t>
  </si>
  <si>
    <t>WELDING ROD SUPER ALOY 3/32´´</t>
  </si>
  <si>
    <t>SOLDADURA SUPER ALOY 1/8´´</t>
  </si>
  <si>
    <t>SOLDADURA SUPER ALOY 5/32´´</t>
  </si>
  <si>
    <t>SOLDADURA OVERLAY-62 5/32´´</t>
  </si>
  <si>
    <t>WELDING ROD, OVERLAY-62, 5/32"</t>
  </si>
  <si>
    <t>SOLDADURA OVERLAY-62 3/16´´</t>
  </si>
  <si>
    <t>WELDING ROD OVERLAY-62 3/16´´</t>
  </si>
  <si>
    <t>SOLDADURA BUILD UP-28 3/16´´</t>
  </si>
  <si>
    <t>WELDING ROD BUILD UP-28 3/16´´</t>
  </si>
  <si>
    <t>SOLDADURA BUILD UP-28 1/8´´</t>
  </si>
  <si>
    <t>WELDING ROD BUILD UP-28 1/8´´</t>
  </si>
  <si>
    <t>SOLDADURA NICHROELASTIC 46 1/8´´ (2000365)</t>
  </si>
  <si>
    <t>WELDING ROD NICHROELASTIC 46 1/8''</t>
  </si>
  <si>
    <t>SOLDADURA NICHROELASTIC 46 5/32´´</t>
  </si>
  <si>
    <t>WELDING ROD NICHROELASTIC 46 5/32´´</t>
  </si>
  <si>
    <t>WELDING ROD NI-99 3/32IN (24 MM)</t>
  </si>
  <si>
    <t>SOLDADURA NICROSOL 134CR 5/32´´</t>
  </si>
  <si>
    <t>WELDING ROD NICROSOL 134CR 5/32´´</t>
  </si>
  <si>
    <t>SOLDADURA GRAFITO 80G 8 X 305 MM (VARILLA 5/16 X 12´´)</t>
  </si>
  <si>
    <t>SOLDADURA CONARCO NIMANG 3,25 MM</t>
  </si>
  <si>
    <t>WELDING ROD CONARCO NIMANG 3,25 MM</t>
  </si>
  <si>
    <t>SOLV-011</t>
  </si>
  <si>
    <t>Ecleaner01</t>
  </si>
  <si>
    <t>SOPL-623</t>
  </si>
  <si>
    <t>SOPLETE PARA CORTAR T/HARRIS (IOXIGEN) 62-3F</t>
  </si>
  <si>
    <t>CUTTING TORCH T/HARRIS (IOXIGEN) 62-3F</t>
  </si>
  <si>
    <t>SOPLA-002</t>
  </si>
  <si>
    <t>SOPLADOR AIRE FRIO MAKITA 220 V, 600 W</t>
  </si>
  <si>
    <t>Fm18B</t>
  </si>
  <si>
    <t>SOPLE-003</t>
  </si>
  <si>
    <t>SOPLETE MANUAL PORTATIL</t>
  </si>
  <si>
    <t>MANUAL PORTABLE TORCH</t>
  </si>
  <si>
    <t>SOPO-1709050</t>
  </si>
  <si>
    <t>SOPORTE PORTA HERRAMIENTA 170 X 90 X 50</t>
  </si>
  <si>
    <t>SUPPORT TOOL HOLDER 170 X 90 X 50</t>
  </si>
  <si>
    <t>SOPO-2390</t>
  </si>
  <si>
    <t>SOPORTE P/2 MANÓMETROS EN PL. 3MMX120X120 90º</t>
  </si>
  <si>
    <t>SOPO-501</t>
  </si>
  <si>
    <t xml:space="preserve">SOPORTE 503-R 3 MOD. (320802) </t>
  </si>
  <si>
    <t>SOPO-524</t>
  </si>
  <si>
    <t>SOPORTE LEVANTE TAPA MOTOR 52-R</t>
  </si>
  <si>
    <t>SPLIN-009</t>
  </si>
  <si>
    <t>14T-60MMOD spline billet</t>
  </si>
  <si>
    <t>Forging</t>
  </si>
  <si>
    <t>STILL-18</t>
  </si>
  <si>
    <t>STILL-24</t>
  </si>
  <si>
    <t>G/Cons004C</t>
  </si>
  <si>
    <t>STILL-36</t>
  </si>
  <si>
    <t>G/Cons005C</t>
  </si>
  <si>
    <t>SUB BASE CETOP 5 MRSK-5 (VÁLVULA DG4S4)</t>
  </si>
  <si>
    <t>SUBB-004</t>
  </si>
  <si>
    <t>SUBB-006</t>
  </si>
  <si>
    <t>Valve</t>
  </si>
  <si>
    <t>SWIT-2008</t>
  </si>
  <si>
    <t xml:space="preserve">BECKHOFF CU 2008 ETHERNET SWITCH (SWITCH COMUNIC. EKI2525) </t>
  </si>
  <si>
    <t>Econt25</t>
  </si>
  <si>
    <t>SWIT-312</t>
  </si>
  <si>
    <t>SWITCH DE FLUJO, NC, 3W, CONEX. 1/2´´ BRONCE</t>
  </si>
  <si>
    <t>FLOW SWITCH, NC, 3W, CONEX. 1/2´´ BRASS</t>
  </si>
  <si>
    <t>TABL-021</t>
  </si>
  <si>
    <t>TABLERO MET. CT 500 X 400 X 200 MM</t>
  </si>
  <si>
    <t>Control panel 500x400x200mm</t>
  </si>
  <si>
    <t>TABL-522000</t>
  </si>
  <si>
    <t>TABLERO MET. DE CONTROL 52R/RD2000</t>
  </si>
  <si>
    <t>ELECTRICAL BOARD</t>
  </si>
  <si>
    <t>TACO-991</t>
  </si>
  <si>
    <t>TACO 9 X 9 PAPEL BLANCO CTE. 500 HJS.</t>
  </si>
  <si>
    <t>TACO WHITE PAPER 9 X 9 CTE. HJS 500.</t>
  </si>
  <si>
    <t>TALO-004</t>
  </si>
  <si>
    <t>Operatorsrep</t>
  </si>
  <si>
    <t>TALO-005</t>
  </si>
  <si>
    <t>Drillshift03</t>
  </si>
  <si>
    <t>TALO-006</t>
  </si>
  <si>
    <t>CHECK LIST OPERADOR MAQ R.BORER / B.HOLE/M.BORER</t>
  </si>
  <si>
    <t>Mecbook</t>
  </si>
  <si>
    <t>TALO-007</t>
  </si>
  <si>
    <t>Stat002</t>
  </si>
  <si>
    <t>TALO-009</t>
  </si>
  <si>
    <t>TALO-020</t>
  </si>
  <si>
    <t>TAL. REGISTRO DE ACTIVIDADES (FO-SGI-6-2-1)</t>
  </si>
  <si>
    <t>SITE TRAINING BOOK</t>
  </si>
  <si>
    <t>Trainingbook</t>
  </si>
  <si>
    <t>TALO-021</t>
  </si>
  <si>
    <t xml:space="preserve">TAL. INSPECCIÓN DE POSTURAS/INSTALACIONES (FO-SGI-6-2-3/N) </t>
  </si>
  <si>
    <t>RIG PRE SHIFT INSPECTION BOOK</t>
  </si>
  <si>
    <t>Inspebookr</t>
  </si>
  <si>
    <t>TALO-022</t>
  </si>
  <si>
    <t>TAL. CARTILLA PARA UN TRABAJO SEGURO (FO-SGI-6-2-2)</t>
  </si>
  <si>
    <t>COUNTERFOIL</t>
  </si>
  <si>
    <t>TALO-0222</t>
  </si>
  <si>
    <t>TAL. CARTILLA PARA UN TRABAJO SEGURO TALLER (FO-SGI-6-2-22)</t>
  </si>
  <si>
    <t>TALO-026</t>
  </si>
  <si>
    <t xml:space="preserve">TAL. OBSERVACIÓN DE CONDUCTA EN TERRENO (FO-SGI-6-2-8) </t>
  </si>
  <si>
    <t>TALO-063</t>
  </si>
  <si>
    <t>TAL. SOLICITUD Y ENTREGA MATERIALES EN BODEGA</t>
  </si>
  <si>
    <t>TALO-067</t>
  </si>
  <si>
    <t>TALONARIO CHECK LIST MANIP. TELESCÓPICO (FO-OPE-7-2-6)</t>
  </si>
  <si>
    <t>Talonario check list manipulador telescópico</t>
  </si>
  <si>
    <t>Telehandler checklist checkbook</t>
  </si>
  <si>
    <t>Office- Consumables</t>
  </si>
  <si>
    <t>TALO-068</t>
  </si>
  <si>
    <t>TAL. REC. MÁQS., EQ. Y COMP. EN TALLER (FO-ING-6-1-15)</t>
  </si>
  <si>
    <t>TALO-071</t>
  </si>
  <si>
    <t>TAL. ANÁLISIS DE RIEGOS DE TAREAS (ART) (FO-SGI-7-2-42)</t>
  </si>
  <si>
    <t>TALO-072</t>
  </si>
  <si>
    <t>TAL. INSPECCIONES (FO-SGI-6-2-12)</t>
  </si>
  <si>
    <t>TALO-073</t>
  </si>
  <si>
    <t>TAL. INSPECCIÓN DE TECLES (FO-SGI-6-2-14)</t>
  </si>
  <si>
    <t>TALO-074</t>
  </si>
  <si>
    <t>TAL. INSPECCIONES DE E.P.P. (FO-SGI-6-2-21)</t>
  </si>
  <si>
    <t>TALO-075</t>
  </si>
  <si>
    <t>TAL. CHECK LIST MINICARGADOR CAT</t>
  </si>
  <si>
    <t>TAL. CHECK LIST CAT SKID</t>
  </si>
  <si>
    <t>TAMB-2240</t>
  </si>
  <si>
    <t>TAMBOR BROTHER DR-420 (IMP. BROTHER HL-2240)</t>
  </si>
  <si>
    <t>TAMB-2700</t>
  </si>
  <si>
    <t>TAMB-5250</t>
  </si>
  <si>
    <t>TAMBOR LASER BROTHER DR-520 25000 PAG (IMP. BROTHER)</t>
  </si>
  <si>
    <t>LASER DRUM BROTHER DR-520 25000 PAG (IMP. BROTHER)</t>
  </si>
  <si>
    <t>TAMB-5370</t>
  </si>
  <si>
    <t>TAMBOR LASER BROTHER DR-620 (IMP. BROTHER)</t>
  </si>
  <si>
    <t>TAMB-7840</t>
  </si>
  <si>
    <t>TAMBOR LASER BROTHER DR-360 12000 PAG (IMP. BROTHER)</t>
  </si>
  <si>
    <t>TAMB-8850</t>
  </si>
  <si>
    <t>TAMBOR BROTHER DR-311 CL (IMP. BROTHER MFC-L8850GDW)</t>
  </si>
  <si>
    <t>TAMB-9045</t>
  </si>
  <si>
    <t>TAMBOR BROTHER DR-110 (IMP. BROTHER 9045)</t>
  </si>
  <si>
    <t>TAPA-001</t>
  </si>
  <si>
    <t>TAPA CIEGA</t>
  </si>
  <si>
    <t>Blind cover</t>
  </si>
  <si>
    <t>TAPA-0020</t>
  </si>
  <si>
    <t>TAPA FALK 20R (BBA AGUA/BBA SUNDSTRAND)</t>
  </si>
  <si>
    <t>TAPA-006</t>
  </si>
  <si>
    <t>TAPA HEMBRA 6FJ</t>
  </si>
  <si>
    <t>6FJ CAP</t>
  </si>
  <si>
    <t>TAPA-008</t>
  </si>
  <si>
    <t>TAPA HEMBRA 8FJ</t>
  </si>
  <si>
    <t>8FJ CAP</t>
  </si>
  <si>
    <t>TAPA-016</t>
  </si>
  <si>
    <t>TAPA HEMBRA 16FJ</t>
  </si>
  <si>
    <t>16FJ CAP</t>
  </si>
  <si>
    <t>TAPA-1060</t>
  </si>
  <si>
    <t>TAPA ACOPL. GRILLA FALK 1060T (ACOPLE BBA AGUA)</t>
  </si>
  <si>
    <t>TAPA-120</t>
  </si>
  <si>
    <t>TAPA-514</t>
  </si>
  <si>
    <t>TAPA ESTANQUE PETRÓLEO A 295-3350 CAT 1428828 (CAT TH-514)</t>
  </si>
  <si>
    <t>OIL POOL COVER A CAT 295-3350 1428828 (CAT TH-514)</t>
  </si>
  <si>
    <t>TAPE-B1434</t>
  </si>
  <si>
    <t>14 ¾” Box taper gauge</t>
  </si>
  <si>
    <t>TAPE-MTI</t>
  </si>
  <si>
    <t>MTI BOX taper gauge</t>
  </si>
  <si>
    <t>MTI Box taper gauge</t>
  </si>
  <si>
    <t>MTI pin taper gauge</t>
  </si>
  <si>
    <t>TAPE-P1434</t>
  </si>
  <si>
    <t>14 ¾” Pin taper gauge</t>
  </si>
  <si>
    <t>TAPO-006</t>
  </si>
  <si>
    <t>TAPÓN 6MJ</t>
  </si>
  <si>
    <t>TAPO-008</t>
  </si>
  <si>
    <t>TAPÓN 8MJ</t>
  </si>
  <si>
    <t>TAPO-016</t>
  </si>
  <si>
    <t>TAPÓN 16MJ</t>
  </si>
  <si>
    <t>TAPO-100</t>
  </si>
  <si>
    <t>TAPÓN MAGNÉTICO 1´´ NPT</t>
  </si>
  <si>
    <t>MAGNETIC PLUG 1" NPT</t>
  </si>
  <si>
    <t>TAPON-026</t>
  </si>
  <si>
    <t>TAPÓN PLUG 6MP</t>
  </si>
  <si>
    <t>PLUG PLUG 6MP</t>
  </si>
  <si>
    <t>TARJ-0025</t>
  </si>
  <si>
    <t>TARJ-0090</t>
  </si>
  <si>
    <t>Ecard10</t>
  </si>
  <si>
    <t>TARJ-1085</t>
  </si>
  <si>
    <t>TARJ-120</t>
  </si>
  <si>
    <t>TARJETA 3 COLORES PAPEL COUCHÉ MATE 300 GRS. POLIMATE</t>
  </si>
  <si>
    <t>3 colours matte coated paper</t>
  </si>
  <si>
    <t>TECLE-005</t>
  </si>
  <si>
    <t>TECLE MANUAL 0,5 TONS. X 3 MTS. CADENA</t>
  </si>
  <si>
    <t>TECLE-010</t>
  </si>
  <si>
    <t>TECLE MANUAL 1 TON. C/3 MTS. CADENA VITAL</t>
  </si>
  <si>
    <t>TECLE-016</t>
  </si>
  <si>
    <t xml:space="preserve">TECLE MANUAL CADENA 1.6 TONS. </t>
  </si>
  <si>
    <t>TECLE-020</t>
  </si>
  <si>
    <t>TECL-E1000</t>
  </si>
  <si>
    <t>PA MINI ELECTRIC WIRE ROPE HOIST 500/1000 KG 220V</t>
  </si>
  <si>
    <t>TECLE-10001</t>
  </si>
  <si>
    <t>TECLE 10 TONS. X 15 MT. CADENA VITAL SIN SERIE</t>
  </si>
  <si>
    <t>CHAIN BLOCKS</t>
  </si>
  <si>
    <t>Old361</t>
  </si>
  <si>
    <t>TEE-010</t>
  </si>
  <si>
    <t>TEE 08MJ</t>
  </si>
  <si>
    <t>TEE-06</t>
  </si>
  <si>
    <t>TEE 6 MP</t>
  </si>
  <si>
    <t>TEE-161</t>
  </si>
  <si>
    <t>TEE 16MJ</t>
  </si>
  <si>
    <t>TEE-1616162</t>
  </si>
  <si>
    <t>TEE 16MJ-16FJX-16FP</t>
  </si>
  <si>
    <t>TEE-16166</t>
  </si>
  <si>
    <t>TEE ESPECIAL 16FJX-16MJ-6MJ</t>
  </si>
  <si>
    <t>SPECIAL HYDRAULIC TEE 16FJX-16MJ-6MJ</t>
  </si>
  <si>
    <t>FITTINGS</t>
  </si>
  <si>
    <t>TEE-666</t>
  </si>
  <si>
    <t>TEE 6MP-6MJ-6MJ</t>
  </si>
  <si>
    <t>TEE-668</t>
  </si>
  <si>
    <t>TEE 6MJ-6MJ-8MP</t>
  </si>
  <si>
    <t>TEE-688</t>
  </si>
  <si>
    <t>TEE 6MJ-8FJX-8MJ</t>
  </si>
  <si>
    <t>HYDRAULIC TEE 6MJ-8FJX-8MJ</t>
  </si>
  <si>
    <t>TEE-884</t>
  </si>
  <si>
    <t>TEE 8MJ-8FJX-4FP</t>
  </si>
  <si>
    <t>TEE-8863</t>
  </si>
  <si>
    <t>TEE 8FJX-8FJX-6MJ</t>
  </si>
  <si>
    <t>TEE-8885</t>
  </si>
  <si>
    <t>TEE 8MJ-8MP-8MP</t>
  </si>
  <si>
    <t>8MJ-TEE-8MP 8MP</t>
  </si>
  <si>
    <t>TEE-8886</t>
  </si>
  <si>
    <t>TEE 8MP-8MP-8MJ</t>
  </si>
  <si>
    <t>8MP 8MP-TEE-8MJ</t>
  </si>
  <si>
    <t>TEE-G112</t>
  </si>
  <si>
    <t>TEE REDUCCION 1´´ X 1/2 GALVANIZADA</t>
  </si>
  <si>
    <t>REDUCING TEE GALVANIZED 1'' X 1/2</t>
  </si>
  <si>
    <t>TEFLÓN 1/2´´ (ROLLO)</t>
  </si>
  <si>
    <t>TEFL-002</t>
  </si>
  <si>
    <t>TEMP-001</t>
  </si>
  <si>
    <t>TEMPORIZ. ELECT. AL TRABAJO 0,05S RE7TL11B (TE17705)</t>
  </si>
  <si>
    <t>Timer</t>
  </si>
  <si>
    <t>TENS-3812</t>
  </si>
  <si>
    <t>TENSOR PALANCA 3/8´´ A 1/2´´</t>
  </si>
  <si>
    <t>TENSIONER LEVER 3/8 '' A 1 / 2''</t>
  </si>
  <si>
    <t>TERM-</t>
  </si>
  <si>
    <t>TERMINAL CONEXIÓN CBD10 10MM2 (270403)</t>
  </si>
  <si>
    <t>Lug Molex</t>
  </si>
  <si>
    <t>Lugs</t>
  </si>
  <si>
    <t>TERM-002</t>
  </si>
  <si>
    <t>TERMINAL OJO 2 AWG (712814)</t>
  </si>
  <si>
    <t>LUG, PRESS, DA-150, 117-152 MM2</t>
  </si>
  <si>
    <t>TERM-021</t>
  </si>
  <si>
    <t>TERMINAL COMPRESIÓN DA60 42,4-60,6 MM2 (1-0) (714620)</t>
  </si>
  <si>
    <t>TERM-023</t>
  </si>
  <si>
    <t>TERMINAL COMPRES. DA250-400MCM PPE00114-XS12 (714629)</t>
  </si>
  <si>
    <t>COMPRESS LUG  DA250-400MCM PPE00114-XS12 (714629)</t>
  </si>
  <si>
    <t>TERM-041</t>
  </si>
  <si>
    <t>CONNECTION TERMINAL CBD-4 4MM2</t>
  </si>
  <si>
    <t>TERM-082</t>
  </si>
  <si>
    <t xml:space="preserve">TERMINAL BR SO-HE 1/2´´ </t>
  </si>
  <si>
    <t>BR-TERMINAL SO HE 1 / 2''</t>
  </si>
  <si>
    <t>TERM-100</t>
  </si>
  <si>
    <t>TERMINAL OJO DAT-10</t>
  </si>
  <si>
    <t>TERM-202</t>
  </si>
  <si>
    <t>TERMINAL PVC 20 MM CON 2 TUERCAS</t>
  </si>
  <si>
    <t>LUG  PVC 20 MM CON 2 TUERCAS</t>
  </si>
  <si>
    <t>TERM-234</t>
  </si>
  <si>
    <t>TERMINAL HF 3/4´´ CAN PLAST</t>
  </si>
  <si>
    <t>TERMINAL HF 3/4 '' CAN PLAST</t>
  </si>
  <si>
    <t>TERM-814</t>
  </si>
  <si>
    <t>TERMINAL OJO 8/FORRADO 1/4´´ AMARILLO</t>
  </si>
  <si>
    <t>TERMO-004</t>
  </si>
  <si>
    <t>Fm30</t>
  </si>
  <si>
    <t>TEST-324</t>
  </si>
  <si>
    <t>TESTER AMPERÍMETRO DIG. FLUKE MOD. 324</t>
  </si>
  <si>
    <t>TESTER AMPER DIG. FLUKE MOD. 324</t>
  </si>
  <si>
    <t>TEST-376</t>
  </si>
  <si>
    <t>TESTER AMPERÍMETRO DIG. FLUKE MOD. 376</t>
  </si>
  <si>
    <t>TESTER AMPER DIG. FLUKE MOD. 376</t>
  </si>
  <si>
    <t>TESTER-012</t>
  </si>
  <si>
    <t>TESTER TENAZA CORRIENTE</t>
  </si>
  <si>
    <t>Clanp multitester</t>
  </si>
  <si>
    <t>THRE-B1434</t>
  </si>
  <si>
    <t>14 ¾” Box thread gauge</t>
  </si>
  <si>
    <t>THRE-MTI</t>
  </si>
  <si>
    <t>MTI pin thread gauge</t>
  </si>
  <si>
    <t>MTI box thread gauge</t>
  </si>
  <si>
    <t>THRE-P1434</t>
  </si>
  <si>
    <t>14 ¾” Pin thread gauge</t>
  </si>
  <si>
    <t>TINT-6151</t>
  </si>
  <si>
    <t>TINTA BROTHER BLACK P/MFCJ410/MFCJ615</t>
  </si>
  <si>
    <t>TINT-6152</t>
  </si>
  <si>
    <t>TINTA BROTHER YELLOW P/MFCJ410/MFCJ615</t>
  </si>
  <si>
    <t>TINT-6153</t>
  </si>
  <si>
    <t>TINTA BROTHER CYAN P/MFCJ410/MFCJ615</t>
  </si>
  <si>
    <t>TINT-6154</t>
  </si>
  <si>
    <t>TINTA BROTHER MAGENTA P/MFCJ410/MFCJ615</t>
  </si>
  <si>
    <t>TINTA-001</t>
  </si>
  <si>
    <t>TINTA HP C8727AL NEGRO (27)</t>
  </si>
  <si>
    <t>TINTA-002</t>
  </si>
  <si>
    <t>TINTA HP C8728AL COLOR (28)</t>
  </si>
  <si>
    <t>TINTA-005</t>
  </si>
  <si>
    <t>TINTA HP C9351A NEGRO (21)</t>
  </si>
  <si>
    <t>HP 21 BLACK CARTRIDGE</t>
  </si>
  <si>
    <t>Hpc21</t>
  </si>
  <si>
    <t>TINTA-006</t>
  </si>
  <si>
    <t>TINTA HP C9352A COLOR (22)</t>
  </si>
  <si>
    <t>TINTA-008</t>
  </si>
  <si>
    <t xml:space="preserve">TINTA HP C9362WL NEGRO (92) </t>
  </si>
  <si>
    <t>TINTA-009</t>
  </si>
  <si>
    <t>TINTA HP C9361WL COLOR (93)</t>
  </si>
  <si>
    <t>TINTA-307</t>
  </si>
  <si>
    <t>TINTA EPSON T073120 NEGRO</t>
  </si>
  <si>
    <t>TINTA-308</t>
  </si>
  <si>
    <t>TINTA EPSON T073220 CYAN</t>
  </si>
  <si>
    <t>TINTA-309</t>
  </si>
  <si>
    <t>TINTA EPSON T073320 MAGEN</t>
  </si>
  <si>
    <t>TINTA-310</t>
  </si>
  <si>
    <t>TINTA EPSON T073420 YELLOW</t>
  </si>
  <si>
    <t>TIRA-100</t>
  </si>
  <si>
    <t>KIT</t>
  </si>
  <si>
    <t>PH CONTROL STRIPS, 100 STRIPS</t>
  </si>
  <si>
    <t>TIRI-312161</t>
  </si>
  <si>
    <t>TIRISTOR MCC312-16IO1</t>
  </si>
  <si>
    <t>TIRI-55220</t>
  </si>
  <si>
    <t>TIRISTOR SCR SKT552/20 2000V</t>
  </si>
  <si>
    <t>MENTOR  THYRISTOR SKT552/20E 1116UK</t>
  </si>
  <si>
    <t>Ethyr01</t>
  </si>
  <si>
    <t>TIRI-825</t>
  </si>
  <si>
    <t>TIRISTOR SKKT 570/16E (825AR 2435-0570 THYRISTORS)</t>
  </si>
  <si>
    <t>Ethyr02</t>
  </si>
  <si>
    <t>TIZA-101</t>
  </si>
  <si>
    <t>BOILERMAKER CHALK</t>
  </si>
  <si>
    <t>TOAL-18200</t>
  </si>
  <si>
    <t>TOALLA PAPEL CLINIC IN/FOL 18 x 200 H/D ELITE BLANCO</t>
  </si>
  <si>
    <t>TOLD-233</t>
  </si>
  <si>
    <t>TOLDO METÁLICO 3 X 3 MTS.</t>
  </si>
  <si>
    <t>TONER-1006</t>
  </si>
  <si>
    <t>TONER HP LASER CB435A P1005 (IMPRESORA HP-1006)</t>
  </si>
  <si>
    <t>TONER-1018</t>
  </si>
  <si>
    <t>TONER HP Q2612-A (IMPRESORA HP-1018)</t>
  </si>
  <si>
    <t>TONER-1060</t>
  </si>
  <si>
    <t>TONER-1102A</t>
  </si>
  <si>
    <t>TONER ALTERNATIVO 85-A (IMPRESORA HP-1102W)</t>
  </si>
  <si>
    <t>TONER-2240</t>
  </si>
  <si>
    <t>TONER BROTHER TN-420 (IMP. BROTHER HL-2240)</t>
  </si>
  <si>
    <t>TONER-2270</t>
  </si>
  <si>
    <t xml:space="preserve">TONER BROTHER TN-450 IMP. 2270DW </t>
  </si>
  <si>
    <t>TONER-2700</t>
  </si>
  <si>
    <t>TONER-3045</t>
  </si>
  <si>
    <t>TONER XEROX 106R02180 P/IMP. 3045B</t>
  </si>
  <si>
    <t>TONER-3325</t>
  </si>
  <si>
    <t>TONER XEROX 106R02310 P/IMP. WC-3325</t>
  </si>
  <si>
    <t>TONER-4118</t>
  </si>
  <si>
    <t>TONER XEROX 4118 (FOTOCOPIADORA XEROX)</t>
  </si>
  <si>
    <t>TONER-5240</t>
  </si>
  <si>
    <t>TONER BROTHER TN-580 HL5240/MF8860 7000CO</t>
  </si>
  <si>
    <t>TONER-5250</t>
  </si>
  <si>
    <t>TONER LASER BROTHER TN-550 3500 PAG (IMP. BROTHER)</t>
  </si>
  <si>
    <t>TONER-5370</t>
  </si>
  <si>
    <t>TONER LASER BROTHER TN-650 (IMP. BROTHER 8085)</t>
  </si>
  <si>
    <t>TONER-6505C</t>
  </si>
  <si>
    <t>TONER XEROX CYAN PHASER 6500 (IMP. 6505MFP)</t>
  </si>
  <si>
    <t>TONER-6505M</t>
  </si>
  <si>
    <t>TONER XEROX MAGENTA PHASER 6500 (IMP. 6505MFP)</t>
  </si>
  <si>
    <t>TONER-6505N</t>
  </si>
  <si>
    <t>TONER XEROX NEGRO PHASER 6500 (IMP. 6505MFP)</t>
  </si>
  <si>
    <t>TONER-6505Y</t>
  </si>
  <si>
    <t>TONER XEROX YELLOW PHASER 6500 (IMP. 6505MFP)</t>
  </si>
  <si>
    <t>TONER-7055</t>
  </si>
  <si>
    <t>TONER BROTHER TN-410 P/IMP. DCP-7055</t>
  </si>
  <si>
    <t>TONER-7840-2</t>
  </si>
  <si>
    <t>TONER BROTHER TN-360 MFC 7840W /21040/2170/7440</t>
  </si>
  <si>
    <t>TONER-8850C</t>
  </si>
  <si>
    <t>Toner Brother TN-319 CY 6000PAG</t>
  </si>
  <si>
    <t>TONER-8850M</t>
  </si>
  <si>
    <t>Toner Brother TN-319 MG 6000 PAG</t>
  </si>
  <si>
    <t>TONER-8850N</t>
  </si>
  <si>
    <t>Toner Brother TN-319 BK 6000 PAG</t>
  </si>
  <si>
    <t>TONER-8850Y</t>
  </si>
  <si>
    <t>Toner Brother TN-319 YE 6000 PAG</t>
  </si>
  <si>
    <t>TONER-8910</t>
  </si>
  <si>
    <t>TONER BROTHER TN-750</t>
  </si>
  <si>
    <t>TONER-9045-C</t>
  </si>
  <si>
    <t>TONER BROTHER TN-115C IMP. DCP-9045CDN</t>
  </si>
  <si>
    <t>TONER-9045-M</t>
  </si>
  <si>
    <t>TONER BROTHER TN-115M IMP. DCP-9045CDN</t>
  </si>
  <si>
    <t>TONER-9045-N</t>
  </si>
  <si>
    <t>TONER BROTHER TN-115BK IMP. DCP-9045CDN</t>
  </si>
  <si>
    <t>TONER-9045-Y</t>
  </si>
  <si>
    <t>TONER BROTHER TN-115Y IMP. DCP-9045CDN</t>
  </si>
  <si>
    <t>TORC-420</t>
  </si>
  <si>
    <t>TORCHADOR K4 (2 MTS)</t>
  </si>
  <si>
    <t>CUTTING TORCH K4 (2 MTS)</t>
  </si>
  <si>
    <t>TORN-006</t>
  </si>
  <si>
    <t>TORNILLO MECÁNICO Nº 6 (6´´)</t>
  </si>
  <si>
    <t>TORN-0503</t>
  </si>
  <si>
    <t>MOTOR 0,5HP 2P 220V 3000RPM 50HZ (TORNO COLGANTE)</t>
  </si>
  <si>
    <t>MOTOR 0,5HP 2P 220V 3000RPM 50HZ (HANGING LATHE)</t>
  </si>
  <si>
    <t>TORN-100E</t>
  </si>
  <si>
    <t>TORNILLO ESCUADRA 1´´</t>
  </si>
  <si>
    <t>BRACKET SCREW 1"</t>
  </si>
  <si>
    <t>TORN-112E</t>
  </si>
  <si>
    <t>TORNILLO ESCUADRA 1 1/2´´</t>
  </si>
  <si>
    <t>BRACKET SCREW 1.1/2"</t>
  </si>
  <si>
    <t>TORO-030</t>
  </si>
  <si>
    <t>TOROIDE P/DIF. ZT30B 30 MM (217701)</t>
  </si>
  <si>
    <t>TORO-060</t>
  </si>
  <si>
    <t>TPUN220427-P30</t>
  </si>
  <si>
    <t>TRAJE-002</t>
  </si>
  <si>
    <t>TRAJE AGUA PVC TALLA M</t>
  </si>
  <si>
    <t>RAIN COATS</t>
  </si>
  <si>
    <t>Safe046C</t>
  </si>
  <si>
    <t>TRAJE-003</t>
  </si>
  <si>
    <t>TRAJE AGUA PVC TALLA L</t>
  </si>
  <si>
    <t>TRAJE-004</t>
  </si>
  <si>
    <t>TRAJE AGUA PVC TALLA XL</t>
  </si>
  <si>
    <t>TRAJE-005</t>
  </si>
  <si>
    <t>TRAJE AGUA PVC TALLA XXL</t>
  </si>
  <si>
    <t>TRAN-001</t>
  </si>
  <si>
    <t>TRANSFORMADOR CORRIENTE P/ANALIZADOR DE RED</t>
  </si>
  <si>
    <t>TRANSFORMER PANEL RED</t>
  </si>
  <si>
    <t>TRAN-10005</t>
  </si>
  <si>
    <t>TRANSFORMER, 1000/5A, 20VA 65/80X30</t>
  </si>
  <si>
    <t>TRAN-2201</t>
  </si>
  <si>
    <t>TRANSFORMADOR 220/24V 100VA 110W</t>
  </si>
  <si>
    <t>TRANSFORMER 220/24V 100VA 110W</t>
  </si>
  <si>
    <t>TRAN-2202</t>
  </si>
  <si>
    <t>220/110V, 2000WATTS, TRANSFORMER</t>
  </si>
  <si>
    <t>TRAN-250</t>
  </si>
  <si>
    <t>TRANSMISOR DE PRESIÓN MBS 1750 0-250 BAR, 20MA G1/4´´</t>
  </si>
  <si>
    <t>PRESSION TRANSMISOR MBS 1750 0-250 BAR, 20MA G1/4"</t>
  </si>
  <si>
    <t>TRAN-3005</t>
  </si>
  <si>
    <t>TRANSF. CORRIENTE 300/5A TU-30 (356230)</t>
  </si>
  <si>
    <t>300/5 RATIO CT</t>
  </si>
  <si>
    <t>Ect02</t>
  </si>
  <si>
    <t>TRAN-400</t>
  </si>
  <si>
    <t xml:space="preserve">TRANSMISOR PRESIÓN TIPO A-10 0-400 BAR, 4...20MA, 8…30V G1/4´´ </t>
  </si>
  <si>
    <t>PRESSION TRANSMISOR MBS 1750 0-400 BAR, 20MA G1/4"</t>
  </si>
  <si>
    <t>TRAN-401</t>
  </si>
  <si>
    <t>TRANSMISOR PRESIÓN TIPO A-10 0-4 BAR, 20MA 1/2´´ NPT</t>
  </si>
  <si>
    <t>PRESSURE TRANSMITTER TYPE A-10 0-4 BAR, 20MA 1/2 '' NPT</t>
  </si>
  <si>
    <t>TRAN-402</t>
  </si>
  <si>
    <t>TRANSMISOR PRESIÓN TIPO S-10 0-100 MBAR, 20MA 1/2´´ NPT</t>
  </si>
  <si>
    <t>PRESSURE TRANSMITTER TYPE S-10 0-100 MBAR, 20MA 1/2 '' NPT</t>
  </si>
  <si>
    <t>PRESSURE SENSOR, JPG25N5H1-20BARG, UTMOST ELECTRONICS</t>
  </si>
  <si>
    <t>TRAN-403 </t>
  </si>
  <si>
    <t>TRANSMISOR PRESIÓN TIPO S-10 0-20 BAR, 20MA 1/2´´ NPT</t>
  </si>
  <si>
    <t>Transmisor Presi›N Tipo S-10 0-20 Bar, 20Ma 1/2'' Npt</t>
  </si>
  <si>
    <t>PRESSURE SENSOR, JPG35X5H1-10kPaG, UTMOST ELECTRONICS</t>
  </si>
  <si>
    <t>TRAN-420</t>
  </si>
  <si>
    <t xml:space="preserve">TRANSMISOR PRESIÓN 0.5%, 4-20mA, 1/2´´ NPT 0+400 BAR </t>
  </si>
  <si>
    <t>pressure transmitter 0,5%, 4-20mA, 1/2" NPT, 0+400 BAR</t>
  </si>
  <si>
    <t>TRAN-440110</t>
  </si>
  <si>
    <t>TRANSFORMADOR AISL. BIF. ENT. 400/440VAC SAL. 110/220VAC 50HZ 6KVA</t>
  </si>
  <si>
    <t>TRANSFORMER, CONTROL, 5 KVA, 440/525/550 V-110/115/220/240 V</t>
  </si>
  <si>
    <t>TRAN-525</t>
  </si>
  <si>
    <t>TRANSFORMADOR AISL. TRIF. 525-110/100W</t>
  </si>
  <si>
    <t>TRANSFORMER AISL. TRIF. 525-110/100W</t>
  </si>
  <si>
    <t>TRAN-700</t>
  </si>
  <si>
    <t>AUDIO/VIDEO INALAMBRIC TRANS</t>
  </si>
  <si>
    <t>TREB-1214</t>
  </si>
  <si>
    <t>LLAVE TRÉBOL SACA TRICONO 12 1/4´´</t>
  </si>
  <si>
    <t>TREB-1334</t>
  </si>
  <si>
    <t>LLAVE TRÉBOL SACA TRICONO 13 3/4´´</t>
  </si>
  <si>
    <t>PILOT BIT KEY 13 3/4"</t>
  </si>
  <si>
    <t>TUBO-001</t>
  </si>
  <si>
    <t>TUBO FLUORESCENTE 20W 33.5 MM</t>
  </si>
  <si>
    <t>TUBO-002</t>
  </si>
  <si>
    <t xml:space="preserve">TUBO FLUORESCENTE 40W </t>
  </si>
  <si>
    <t>FLUORECENT TUBE 40W</t>
  </si>
  <si>
    <t>TUBO-004</t>
  </si>
  <si>
    <t>TUBO FLUORESCENTE 36W LUZ DÍA (560905)</t>
  </si>
  <si>
    <t>Fluorescent Tube 36W day ligth type</t>
  </si>
  <si>
    <t>TUBO-368</t>
  </si>
  <si>
    <t>TUBO SUCCIÓN CONEXIÓN COLECTOR/PIPA</t>
  </si>
  <si>
    <t>Pipe suction line</t>
  </si>
  <si>
    <t>TUER-027</t>
  </si>
  <si>
    <t>BRAKE NUT YT27 7655-205</t>
  </si>
  <si>
    <t>TUERCA KM-28 PARA ARANDELA</t>
  </si>
  <si>
    <t>TUER-BM16</t>
  </si>
  <si>
    <t xml:space="preserve">Nuts </t>
  </si>
  <si>
    <t>TUERCA-1</t>
  </si>
  <si>
    <t>TUERCA HEX 1´´ G.8</t>
  </si>
  <si>
    <t>HEXAGONAL NUT 1´´ G.8</t>
  </si>
  <si>
    <t>TUERCA-1/2</t>
  </si>
  <si>
    <t>TUERCA-1/4</t>
  </si>
  <si>
    <t>TUERCA HEX 1/4´´</t>
  </si>
  <si>
    <t>Hex Nut 1/4"</t>
  </si>
  <si>
    <t>Nuts</t>
  </si>
  <si>
    <t>TUERCA-11/8</t>
  </si>
  <si>
    <t>TUERCA HEX 1 1/8"</t>
  </si>
  <si>
    <t>NUT, 1.1/8", GR8.8</t>
  </si>
  <si>
    <t>WEDGE BOLT, Ø30mm X 1.5m, MSC, MSC-01-053</t>
  </si>
  <si>
    <t>TUERCA-3/16</t>
  </si>
  <si>
    <t>TUERCA HEX. 3/16´´</t>
  </si>
  <si>
    <t>HEXAGONAL NUT. 3/16´´</t>
  </si>
  <si>
    <t>TUERCA-3/4</t>
  </si>
  <si>
    <t>TUERCA-3/8</t>
  </si>
  <si>
    <t>TUERCA HEX 3/8´´</t>
  </si>
  <si>
    <t>HEXAGONAL NUT 3/8´´</t>
  </si>
  <si>
    <t>TUERCA-5/8</t>
  </si>
  <si>
    <t>TUERCA-7/8</t>
  </si>
  <si>
    <t>TUERCA-M10</t>
  </si>
  <si>
    <t>TUERCA HEX M10</t>
  </si>
  <si>
    <t>TUERCA-M12</t>
  </si>
  <si>
    <t>TUERCA HEX M12</t>
  </si>
  <si>
    <t>TUERCA-M14</t>
  </si>
  <si>
    <t>TUERCA-M16</t>
  </si>
  <si>
    <t>TUERCA HEX M16</t>
  </si>
  <si>
    <t>TUERCA-M20</t>
  </si>
  <si>
    <t>TUERCA HEX M20 UNC</t>
  </si>
  <si>
    <t>TUERCA-M24</t>
  </si>
  <si>
    <t>TUERCA-M30</t>
  </si>
  <si>
    <t>TUERCA HEX M30 UNC G.8</t>
  </si>
  <si>
    <t>TUERCA-M36</t>
  </si>
  <si>
    <t>TUERCA HEX M36 UNC G.8</t>
  </si>
  <si>
    <t>NUT, HEX, M36, ISO 4032</t>
  </si>
  <si>
    <t>TUERCA-M4</t>
  </si>
  <si>
    <t>TUERCA HEX M4</t>
  </si>
  <si>
    <t>TUERCA-M6</t>
  </si>
  <si>
    <t>TUERCA-M8</t>
  </si>
  <si>
    <t>TUERCA HEX M8</t>
  </si>
  <si>
    <t>TUER-SM32</t>
  </si>
  <si>
    <t>TUERCA HEX. METÁLICA SM-32 X 1,5</t>
  </si>
  <si>
    <t>HEXAGONAL NUT. MET SM-32 X 1,5</t>
  </si>
  <si>
    <t>UNIO-200</t>
  </si>
  <si>
    <t>UNIÓN AMERICANA 2´´ NPT</t>
  </si>
  <si>
    <t>AMERICAN UNION 2'' NPT</t>
  </si>
  <si>
    <t>UNIO-300</t>
  </si>
  <si>
    <t>UNIÓN AMERICANA 3´´ NPT</t>
  </si>
  <si>
    <t xml:space="preserve">AMERICAN UNION 3" NPT </t>
  </si>
  <si>
    <t>UNIO-400</t>
  </si>
  <si>
    <t>Unión americana 4”</t>
  </si>
  <si>
    <t>Stainless Steel Union for easy separation of pipe 4”</t>
  </si>
  <si>
    <t>UÑET-027</t>
  </si>
  <si>
    <t xml:space="preserve">                                                                                 </t>
  </si>
  <si>
    <t>UÑETA TRINQUETE YT25 114</t>
  </si>
  <si>
    <t>USE-001</t>
  </si>
  <si>
    <t>VENTILADOR FLOOR FAN CON PEDESTAL</t>
  </si>
  <si>
    <t>FAN FLOOR FOR OFFICE</t>
  </si>
  <si>
    <t>VALV-004</t>
  </si>
  <si>
    <t>VALV-005</t>
  </si>
  <si>
    <t>VALV-0052</t>
  </si>
  <si>
    <t xml:space="preserve">VÁLVULA CHECK EN LINEA 1/2´´ BSP C/APERT. 4 BAR </t>
  </si>
  <si>
    <t xml:space="preserve">CHECK VALVE IN LINE 1/2´´ BSP C/APERT. 4 BAR </t>
  </si>
  <si>
    <t>VALV-006</t>
  </si>
  <si>
    <t>VÁLVULA REG. FLUJO 3/4´´ CON CHECK</t>
  </si>
  <si>
    <t>VALVE REG. FLOW 3/4´´ CON CHECK</t>
  </si>
  <si>
    <t>VALV-007</t>
  </si>
  <si>
    <t>VÁLVULA RETENCIÓN 2 CHECK CETOP-5 KR-012 ATOS</t>
  </si>
  <si>
    <t>VALVES</t>
  </si>
  <si>
    <t>VALV-030</t>
  </si>
  <si>
    <t>VALV-032</t>
  </si>
  <si>
    <t>VALV-033</t>
  </si>
  <si>
    <t>Válvula proporcional KCG 6W 1603 ZMUH 110 Vickers</t>
  </si>
  <si>
    <t>Propotional valv KCG 6W 1603 ZMUH 110 Vickers</t>
  </si>
  <si>
    <t>VALV-098-CN</t>
  </si>
  <si>
    <t>VÁLVULA SOLENOIDE DSG-02-3C4-A110-N</t>
  </si>
  <si>
    <t>SOLENOIDE VALVE DSG-02-3C4-A110-N</t>
  </si>
  <si>
    <t>VALV-1000</t>
  </si>
  <si>
    <t>VÁLVULA ALIVIO CT-10 B VICKERS 1000 PSI (PARA BLIND HOLE)</t>
  </si>
  <si>
    <t>PRESSURE RELIEF VALVE, 125-1000 PSI, C6-06-BY-50, VICKERS</t>
  </si>
  <si>
    <t>VALV-101</t>
  </si>
  <si>
    <t>VALV-103</t>
  </si>
  <si>
    <t>Válvula de control de flujo</t>
  </si>
  <si>
    <t>VALV-108</t>
  </si>
  <si>
    <t>VALV-108-TW</t>
  </si>
  <si>
    <t>SOLENOID VALVE DSG-03-3C6-A110-N1</t>
  </si>
  <si>
    <t>VALV-109</t>
  </si>
  <si>
    <t>VALV-110</t>
  </si>
  <si>
    <t>VALV-110-TW</t>
  </si>
  <si>
    <t>PILOT CHECK VALVE MPC-02-W-1</t>
  </si>
  <si>
    <t>VALV-111</t>
  </si>
  <si>
    <t>VALV-111-TW</t>
  </si>
  <si>
    <t>THROTTLE AND CHECK VALVE MTC-02W</t>
  </si>
  <si>
    <t>VALV-114</t>
  </si>
  <si>
    <t>VALV-121</t>
  </si>
  <si>
    <t>DIRECT CONTROL VALVE, SOLENOID OPERATED, DG4V-5-2C, VICKERS</t>
  </si>
  <si>
    <t>VALV-123</t>
  </si>
  <si>
    <t>VÁLVULA DG4S4-012A-UH-60 (BRAZO HID. 71R)</t>
  </si>
  <si>
    <t>VALVE DG4S4-012A-UH-60 (BRAZO HID. 71R)</t>
  </si>
  <si>
    <t>VALV-128</t>
  </si>
  <si>
    <t>Consumables - DHE</t>
  </si>
  <si>
    <t>VALV-129</t>
  </si>
  <si>
    <t>Válvula de alivio de presión DGMC2-3-AT</t>
  </si>
  <si>
    <t>Pressure relief valve DGMC2-3-AT</t>
  </si>
  <si>
    <t>VALV-212</t>
  </si>
  <si>
    <t>VÁLVULA RETENCIÓN 2 1/2´´ NPT BRONCE</t>
  </si>
  <si>
    <t>VALVE RETAINING 2 1/2 '' NPT BRONZE</t>
  </si>
  <si>
    <t>VALV-3000</t>
  </si>
  <si>
    <t>VÁLVULA ALIVIO CT-10 F VICKERS 3000 PSI (PARA RAISE BORER)</t>
  </si>
  <si>
    <t>VALV-305</t>
  </si>
  <si>
    <t>VÁLVULA  DE ALIVIO HIDRAULICA CT06-F-50</t>
  </si>
  <si>
    <t>HYDRAULIC RELIEF VALVE CT06-F-50</t>
  </si>
  <si>
    <t>VALV-32300</t>
  </si>
  <si>
    <t>VÁLVULA CHOQ/AC=PVG32 300 BAR</t>
  </si>
  <si>
    <t>VALVE CHOQ/AC=PVG32 300 BAR</t>
  </si>
  <si>
    <t>VALV-7161</t>
  </si>
  <si>
    <t>VÁLVULA RETENCIÓN TRICONO/BARRA</t>
  </si>
  <si>
    <t>VALV-P003</t>
  </si>
  <si>
    <t>VÁLVULA DE PIE 2´´ C/FILTRO MALLA INOX.</t>
  </si>
  <si>
    <t>2" SUCTION STRAINER</t>
  </si>
  <si>
    <t>UG702</t>
  </si>
  <si>
    <t>VASE-001</t>
  </si>
  <si>
    <t>VASELINA  SOLIDA BLANCA 1KG</t>
  </si>
  <si>
    <t>VASO-011</t>
  </si>
  <si>
    <t>VASO PLÁSTICO X 200 CC. (CAJA 300 UN.)</t>
  </si>
  <si>
    <t>PLASTIC CUP X 200 CC (BOX 300 UN)</t>
  </si>
  <si>
    <t>VENT-253127</t>
  </si>
  <si>
    <t>VENTILADOR MOTOR ELÉCT. 253 X 127 MM (MOTOR DC)</t>
  </si>
  <si>
    <t>ELECTRICAL MOTOR FAN 253 X 127 MM (DC MOTOR)</t>
  </si>
  <si>
    <t>VENT-702210</t>
  </si>
  <si>
    <t>VENTILADOR TABL. FJK6622 230VCA 58M3/H COMPLETO (702210)</t>
  </si>
  <si>
    <t>220 VOLT PANEL FANS - FF15A230UF</t>
  </si>
  <si>
    <t>Efan02</t>
  </si>
  <si>
    <t>VENT-702222</t>
  </si>
  <si>
    <t>VENTILADOR TABL. FJK6626 230VCA 500M3/H COMPLETO (702222)</t>
  </si>
  <si>
    <t>FAN TABL. FJK6626 230VAC 500M3 / H COMPLETE (702,222)</t>
  </si>
  <si>
    <t>VIBR-001</t>
  </si>
  <si>
    <t>Fm30A</t>
  </si>
  <si>
    <t>VIBR-7000</t>
  </si>
  <si>
    <t>VIBRACHOC MET. 3000-7000 KGF/20-25HZ (TORNO CNC)</t>
  </si>
  <si>
    <t>VIBRACHOC MET. 3000-7000 KGF/20-25HZ (LATHE CNC)</t>
  </si>
  <si>
    <t>VIDR-001</t>
  </si>
  <si>
    <t>Wglasclear01</t>
  </si>
  <si>
    <t>VIDR-004</t>
  </si>
  <si>
    <t>VIDR-101</t>
  </si>
  <si>
    <t>VIDRIO CLARO CTE. REDONDO</t>
  </si>
  <si>
    <t>CLEAR GLASS CIRCULAR</t>
  </si>
  <si>
    <t>VIDR-107</t>
  </si>
  <si>
    <t>VIDRIO HUMO REDONDO GRADO 7</t>
  </si>
  <si>
    <t>DARK GLASS CIRCULAR GRADE 7</t>
  </si>
  <si>
    <t>VIGA-21032</t>
  </si>
  <si>
    <t>VIGA B 2X10 PULG. X 3.20MTS</t>
  </si>
  <si>
    <t>BEEMS B 2X10 INCH X 3.20MTS</t>
  </si>
  <si>
    <t>VISO-001</t>
  </si>
  <si>
    <t>VISOR PORTALEYENDA RHEIN (CAJA 50 UN.)</t>
  </si>
  <si>
    <t>SHOWING GLASS RHEIN (BOX 50 UNITS)</t>
  </si>
  <si>
    <t>VISO-816</t>
  </si>
  <si>
    <t>VISOR 8 X 16 CLARO BORDE ALUMINIO</t>
  </si>
  <si>
    <t>8 X 16 CLEAR VISOR EDGE ALUMINUM</t>
  </si>
  <si>
    <t>VOLT-25072</t>
  </si>
  <si>
    <t xml:space="preserve">VOLTÍMETRO EC4V 0-250 VCA 72X72 (350305) </t>
  </si>
  <si>
    <t>VOLT-150-96</t>
  </si>
  <si>
    <t>Evoltm03</t>
  </si>
  <si>
    <t>VOLT-50048</t>
  </si>
  <si>
    <t xml:space="preserve">VOLTÍMETRO 0-500 VAC 48X96 (61730202) </t>
  </si>
  <si>
    <t>VOLT-50072</t>
  </si>
  <si>
    <t xml:space="preserve">VOLTÍMETRO EC4V 0-500 VCA 72X72 (350310) </t>
  </si>
  <si>
    <t>VOLT-500-96</t>
  </si>
  <si>
    <t>VOLTÍMETRO EC3V 0-500VCA 96X96 (350515)</t>
  </si>
  <si>
    <t>Evoltm05</t>
  </si>
  <si>
    <t>VOLT-600-96</t>
  </si>
  <si>
    <t>VOLTÍMETRO 0-600VCA EC3V 96X96 (350520)</t>
  </si>
  <si>
    <t>VPAC-15018032</t>
  </si>
  <si>
    <t>V-PACKING 150 x 180 x 32</t>
  </si>
  <si>
    <t>Met Chev Seal 150X180X31.5 (009 Water Swivel)</t>
  </si>
  <si>
    <t>VPAC-4048225</t>
  </si>
  <si>
    <t>V-PACKING 40 x 48 x 22,5</t>
  </si>
  <si>
    <t>Chevron Seal - 48 X 40 X 22.6</t>
  </si>
  <si>
    <t>VPAC-4052225</t>
  </si>
  <si>
    <t>V-PACKING 40 x 52 x 22,5 PARA EJE CAMBIO TRANSMISIÓN</t>
  </si>
  <si>
    <t>Gear Shafter Seal Cmh 405222.5T11</t>
  </si>
  <si>
    <t>W-CORD12X12X</t>
  </si>
  <si>
    <t>WEARPAD-02-CN</t>
  </si>
  <si>
    <t>GUILDING BELT 25 X 3 MM CHINA (WEAR PAD)</t>
  </si>
  <si>
    <t>Wearpad02</t>
  </si>
  <si>
    <t>Z11485A2</t>
  </si>
  <si>
    <t>SPRING-EXTENTION 1.00 X .14 X 8.00 Z11485A2</t>
  </si>
  <si>
    <t>Z20206A9</t>
  </si>
  <si>
    <t>UNION-ROTATOR Z20206A9</t>
  </si>
  <si>
    <t>Z20656A6</t>
  </si>
  <si>
    <t>MOTOR-HYD/SAE Z20656A6</t>
  </si>
  <si>
    <t>Z30400A2</t>
  </si>
  <si>
    <t>SPROCKET-SM-W/SHS Z30400A2</t>
  </si>
  <si>
    <t>BOMBA AGUA HPC 40-260 (BOMBA AGUA ITAP 50260 V02 PN16)</t>
  </si>
  <si>
    <t>HPC 40-260 WATER PUMP</t>
  </si>
  <si>
    <t>Hydp2</t>
  </si>
  <si>
    <t>HOLLOW BAR, ST52, 355(OD) X 255 (ID) X 265(L)</t>
  </si>
  <si>
    <t>SPINDLE BOLT, CHUCK, 71R-02-051</t>
  </si>
  <si>
    <t>INPUT SPLINE COUPLING, 1ST RED, 52R-03-052</t>
  </si>
  <si>
    <t>SUN GEAR, 1ST RED, 52R-03-053</t>
  </si>
  <si>
    <t>SUN GEAR, 1ST RED, 71R-03-054</t>
  </si>
  <si>
    <t>IDLER BULL GEAR COVER, 3RD RED, 009-05-103</t>
  </si>
  <si>
    <t>BRASS RING, 3RD RED, 52R-05-064</t>
  </si>
  <si>
    <t>THRUST PLATE, 3RD RED, 52R-05-079</t>
  </si>
  <si>
    <t>PLANET PIN, 1ST RED, 009-03-106</t>
  </si>
  <si>
    <t>SHACKLE, G-209.1", CROSBY</t>
  </si>
  <si>
    <t>SHACKLE,G-209, 1.1 / 4", CROSBY</t>
  </si>
  <si>
    <t>BLADE FRAME, MECHANIC, 12"</t>
  </si>
  <si>
    <t>SAW BLADE, 1/2"X 12"</t>
  </si>
  <si>
    <t>HAMMER, 2LB</t>
  </si>
  <si>
    <t>HAMMER, 6LB</t>
  </si>
  <si>
    <t>CHECK VALVE, PILOT OPERATED, DGMPC-5-ABK-BAK-30, VICKERS</t>
  </si>
  <si>
    <t>RELAY, DIFFERENTIAL, 120-240V, NV-ZSA 30MA, MITSUBISHI</t>
  </si>
  <si>
    <t>PAINT, ENAMEL, BLUE PACIFIC, 1GL</t>
  </si>
  <si>
    <t>VALVE, RELIEF, PILOT OPERATED, RPEC.LCN, T10A, SUN HYDRAULIC</t>
  </si>
  <si>
    <t>VALV-10A4</t>
  </si>
  <si>
    <t>RD6-04-087</t>
  </si>
  <si>
    <t>PIN 2, 2ND RED, RD6-04-087</t>
  </si>
  <si>
    <t>COUPLING, CAMLOCK, 1", ERM END</t>
  </si>
  <si>
    <t xml:space="preserve">RETÉN 105 X 140 X 12 </t>
  </si>
  <si>
    <t>SEAL, RADIAL, 105 X 140 X 12MM</t>
  </si>
  <si>
    <t>RETE-10514010</t>
  </si>
  <si>
    <t xml:space="preserve">RETÉN 105 X 140 X 10 </t>
  </si>
  <si>
    <t xml:space="preserve">RODAMIENTO NU-319 C3 </t>
  </si>
  <si>
    <t>BEARING, SPHERICAL ROLLER, NU 319 WC3</t>
  </si>
  <si>
    <t>ESCO-005</t>
  </si>
  <si>
    <t>BROOM, INDUSTRIAL</t>
  </si>
  <si>
    <t>BROOM</t>
  </si>
  <si>
    <t>ESMERIL ANGULAR 7´´ 220V</t>
  </si>
  <si>
    <t>GRINDER, ANGULAR,  7", 220V</t>
  </si>
  <si>
    <t>GRINDER, ANGULAR, 4.5"</t>
  </si>
  <si>
    <t>PAINT, AEROSOL SPRAY, RED</t>
  </si>
  <si>
    <t>GLUE, LOCTITE 277</t>
  </si>
  <si>
    <t>COUPLING, HYDRAULIC, 1/2", FAST</t>
  </si>
  <si>
    <t>CAP SCREW, M24 X 150, GR12.9</t>
  </si>
  <si>
    <t>TEMPERATURE SENSOR, PT100</t>
  </si>
  <si>
    <t>CAP SCREW, M24 X 180, GR12.9</t>
  </si>
  <si>
    <t>CAP SCREW, M12 X 60, GR12.9</t>
  </si>
  <si>
    <t>CUTTING DISC, BABY, STAINLESS STEEL, AC. INOX., 4 1/2"</t>
  </si>
  <si>
    <t>LUG, PRESS, DA-100, 96.3-117 MM2</t>
  </si>
  <si>
    <t>RELAY INSERT, 60V, 2961118, PHOENIX</t>
  </si>
  <si>
    <t xml:space="preserve">TALONARIO - CHECK LIST CAMIONETAS </t>
  </si>
  <si>
    <t>BOOK, DAILY, VEHICLE INSPECTION</t>
  </si>
  <si>
    <t>TAPE, RUBBER</t>
  </si>
  <si>
    <t>TAPE, INSULATION</t>
  </si>
  <si>
    <t>HUINCHA AISLADORA GOMA AUTOFUNDENTE 3M 23</t>
  </si>
  <si>
    <t xml:space="preserve">INTERRUPTOR AUT. 1 POLO 10A 2,5KA </t>
  </si>
  <si>
    <t>CIRCUIT BREAKER, SINGLE POLE, 10 A, 2.5 kA</t>
  </si>
  <si>
    <t>FUSE HOLDER, 1250 A FUSE, 170M6116, BUSSMANN</t>
  </si>
  <si>
    <t>PORTA FUSIBLE 1250A 170M6116 BUSSMANN</t>
  </si>
  <si>
    <t>PORT-1250</t>
  </si>
  <si>
    <t>PORT-800</t>
  </si>
  <si>
    <t>FUSE HOLDER, 800 A FUSE, 170M5264, BUSSMANN</t>
  </si>
  <si>
    <t>PORTA FUSIBLE 800A 170M5264 BUSSMANN</t>
  </si>
  <si>
    <t>INTE-104</t>
  </si>
  <si>
    <t>CIRCUIT BREAKER, 4A, 6KA</t>
  </si>
  <si>
    <t xml:space="preserve">INTERRUPTOR AUT. 1 POLO 40A 2,5KA </t>
  </si>
  <si>
    <t>CIRCUIT BREAKER, SINGLE POLE, 40 A, 2.5 kA</t>
  </si>
  <si>
    <t>HEATER, CONDENSATION, RACMV-400, FANDIS ELECTRO</t>
  </si>
  <si>
    <t>TARJETA DE PODER MP24 S9200-1705 NIDEC</t>
  </si>
  <si>
    <t>TARJETA DE PODER MP26 S9200-1830 NIDEC</t>
  </si>
  <si>
    <t>ECARD-24</t>
  </si>
  <si>
    <t>ECARD-26</t>
  </si>
  <si>
    <t>POWER CARD , MP24, S9200-1705, NIDEC</t>
  </si>
  <si>
    <t>POWER CARD , MP26, S9200-1830, NIDEC</t>
  </si>
  <si>
    <t>CONTROL CARD, MP 90, 9200 - 1798</t>
  </si>
  <si>
    <t xml:space="preserve">EMERSON MP90 CONTROL CARD 3130-1140-08 (TARJETA CONTROL) </t>
  </si>
  <si>
    <t>CONTROL CARD, PROPORTIONAL VALVE, EEA-PAM-513-D-32, VICKERS</t>
  </si>
  <si>
    <t>DRILL, ELECTRIC, HAND, Ø1 - 13mm CHUCK</t>
  </si>
  <si>
    <t>SLEEVE, SHAFT, 60 X 40 mm, 180/5-90kW SUBMERSIBLE PUMP</t>
  </si>
  <si>
    <t>PLUG, HISSMAN, 110V (WITH 110V LED)</t>
  </si>
  <si>
    <t>AXIAL PISTON PUMP, 18.3 l/min@35 Mpa, PF2008-2191, DYNEX</t>
  </si>
  <si>
    <t>PRESSURE GAUGE, 0-25 MPa, 1/4" BSP BACK ENTRY</t>
  </si>
  <si>
    <t>SOFT-355</t>
  </si>
  <si>
    <t>SOFT STARTER, 110 V CONTROL, 90kW 525 V, HPS2DN145-C-1-1</t>
  </si>
  <si>
    <t>OIL, GEAR, 80W90, 210L</t>
  </si>
  <si>
    <t>OIL, HYDRAULIC, GRADE 68, 210L</t>
  </si>
  <si>
    <t>ANILLO DE CORTE TRICONO 185 x 154 x 10 MM</t>
  </si>
  <si>
    <t>BUJE CÓNICO 60 x 40 MM PARA BASE PERNOS ANCLAJES</t>
  </si>
  <si>
    <t>PRESSURE GAUGE, 0-5000 PSI, REAR CONNECTION, 1/4", FLANGE</t>
  </si>
  <si>
    <t>CUP BRUSH, 4", M14 x 2</t>
  </si>
  <si>
    <t>KEY, LIMIT SWITCH, XCKJ10511D, SCHNEIDER</t>
  </si>
  <si>
    <t>SWITCH, EMERGENCY STOP, ZB4 BS54, TELEMECHANIQUE</t>
  </si>
  <si>
    <t>CABLE &amp;  SOCKET, M12, 5-POLE/4-WIRE, 250V AC/300V DC, EVC003</t>
  </si>
  <si>
    <t>CABLE Y ENCHUFE M12, 5-POLOS/4-HILOS, 250V AC/300V DC, EVC003</t>
  </si>
  <si>
    <t>ELECTRIC CABLE, 3 X 12 AWG, VULCANIZED NLT</t>
  </si>
  <si>
    <t>CABLE ELÉCTRICO VULCANIZADO NLT 3 x 12 AWG</t>
  </si>
  <si>
    <t>ELECTRIC CABLE, 3 X 14 AWG, VULCANIZED NLT</t>
  </si>
  <si>
    <t>PAINT, PRIMER, POLYURETHANE 3.7 LTS.</t>
  </si>
  <si>
    <t>52R-08-151</t>
  </si>
  <si>
    <t>SPANNER PIN, COLUMN &amp; HEAD FRAME, 52R-08-151</t>
  </si>
  <si>
    <t>ROTARY SLEEVE, 4TH RED, 71R-06-060</t>
  </si>
  <si>
    <t>TURN BUCKLE, MAIN FRAME, 71R-01-004</t>
  </si>
  <si>
    <t>TENSOR MAIN FRAME, 71R-01-004</t>
  </si>
  <si>
    <t>EXPANSION PIN, Ø3 1/2" X 10 5/8", MAIN FRAME, 52R-01-006</t>
  </si>
  <si>
    <t>FUSE, 800 AMP, SIBA, SQ-2-690V-200 KA</t>
  </si>
  <si>
    <t>FUSE, 1250 A, 170M6116, BUSSMANN</t>
  </si>
  <si>
    <t>BASE, ADHESIVE, 25MM X 25MM</t>
  </si>
  <si>
    <t>PRESS, NICKELED, F/CABLE, PG-36, 22-32MM</t>
  </si>
  <si>
    <t>BURNOUT RING, 12 1/4" 3ST, STEMS, DHE-02-204</t>
  </si>
  <si>
    <t>MAIN CILINDER PROTECTOR, OD 175MM-ID153MM-L1000MM</t>
  </si>
  <si>
    <t>PPAR-30X160</t>
  </si>
  <si>
    <t>PERNO PARKER M30 X 160 G.12,9</t>
  </si>
  <si>
    <t>CAP SCREW, M30 X 160, GR12.9</t>
  </si>
  <si>
    <t>MAIN PLUG, CONTROL, 24 PINS, FEMALE INSERT</t>
  </si>
  <si>
    <t>CONNECTOR, INSERT HOUSING, FEMALE, 24 POLE</t>
  </si>
  <si>
    <t>CHIPPING HAMMER, WELDING</t>
  </si>
  <si>
    <t>CAP SCREW, M10 X 100, GR12.9</t>
  </si>
  <si>
    <t>SEAL, DOUBLE LIP, 110 X 130 X 12 MM</t>
  </si>
  <si>
    <t>DISC-</t>
  </si>
  <si>
    <t>CUTTING DISC, METAL 4.5"</t>
  </si>
  <si>
    <t>CAP SCREW, M30 X 100, GR12.9</t>
  </si>
  <si>
    <t>MASK, WELDING, WITH VISOR</t>
  </si>
  <si>
    <t>MASC-001</t>
  </si>
  <si>
    <t>WELDING HEAD FLAP</t>
  </si>
  <si>
    <t>MÁSCARA SOLDADOR AUT 9-13 SAVAGE A40 AMARILLA ESAB (FOTOSENSIBLE)</t>
  </si>
  <si>
    <t>SHAFT, TRB-S, CUTTERS, CUT-15-325</t>
  </si>
  <si>
    <t>COMB-0120</t>
  </si>
  <si>
    <t>HAMMER, 4LB</t>
  </si>
  <si>
    <t>HAMMER, 12LB, 4,5KG</t>
  </si>
  <si>
    <t>WD-40, AEROSOL</t>
  </si>
  <si>
    <t>BANNER, UNDERGROUND</t>
  </si>
  <si>
    <t>CONTACT CLEANER, SPRAY</t>
  </si>
  <si>
    <t>WEDGE BOLT, Ø 30mm X 1.2m, MAIN FRAME, MSC-01- 055</t>
  </si>
  <si>
    <t>SWITCH, SELECTOR, SLOW UP/DOWN, 3 WAY, ZB4-BJ3, SCHNEIDER</t>
  </si>
  <si>
    <t>SWITCH, SELECTOR, FAST UP/DOWN, 3 WAY, ZB4B-J5, SCHNEIDER</t>
  </si>
  <si>
    <t>SELECTOR SWITCH, 2 POS. FIXED 1NA XB4BD21 (TE46121)</t>
  </si>
  <si>
    <t>SELECTOR, XB4-BG21, SCHNEIDER</t>
  </si>
  <si>
    <t>AMPE-500/1000-500/5-72</t>
  </si>
  <si>
    <t>NEEDLE ROLLER BEARING, V15, TA17152, YEOSHE PUMP</t>
  </si>
  <si>
    <t>EXTENSION CONTROL, F4SW, NF400/630</t>
  </si>
  <si>
    <t>BREAKER, 3 PHASES, 250 AMP</t>
  </si>
  <si>
    <t>TRIP COIL 110V (P/NF125/160/250) </t>
  </si>
  <si>
    <t xml:space="preserve">PERNO PARKER M8 X 30 G. 12,9 </t>
  </si>
  <si>
    <t>71R-02-272</t>
  </si>
  <si>
    <t>SHOULDER BOLT, M12, CHUCK, 71R-02-272</t>
  </si>
  <si>
    <t>71R-02-242</t>
  </si>
  <si>
    <t>WEAR BLOCK, CHUCK, 71R-02-242</t>
  </si>
  <si>
    <t>71R-02-241</t>
  </si>
  <si>
    <t>SHOE BLOCK, CHUCK, 71R-02-241</t>
  </si>
  <si>
    <t>GOLI-M30PR</t>
  </si>
  <si>
    <t>GOLILLA PRESIÓN M30</t>
  </si>
  <si>
    <t>WASHER, SPRING, M30</t>
  </si>
  <si>
    <t>WASHER, NORD-LOCK, M36</t>
  </si>
  <si>
    <t>NUT, PLAIN, M30, DIN 938, CLASS 8</t>
  </si>
  <si>
    <t>LLAVE TUERCA M24 (LÁGRIMA)</t>
  </si>
  <si>
    <t>NUT, PLAIN, M24, DIN 938, CLASS 8</t>
  </si>
  <si>
    <t>PPAR-16X180</t>
  </si>
  <si>
    <t>PERNO PARKER M16 x 180 G.12,9</t>
  </si>
  <si>
    <t>CAP SCREW, M16 X 180, GR12.9</t>
  </si>
  <si>
    <t>HOURMETER 110-120V, 50HZ, 48X48 MM, SOB O EMP</t>
  </si>
  <si>
    <t>HORÓMETRO 110V - 50 HZ 48X48 MM SOBREPUESTO O EMPOTRADO (LG49553)</t>
  </si>
  <si>
    <t>ESCOBILLÓN INDUSTRIAL / MUNICIPAL</t>
  </si>
  <si>
    <t>PINTURA ALTO TRAFICO AZUL 5005 (GALÓN) + CATALIZADOR</t>
  </si>
  <si>
    <t>WRAP AROUND, 12 7/8", 57T, MAIN FRAME, 009-01-007</t>
  </si>
  <si>
    <t>009-01-007</t>
  </si>
  <si>
    <t>WRAP AROUND, 14 3/4", 57T, MAIN FRAME, 009-01-011</t>
  </si>
  <si>
    <t>009-01-011</t>
  </si>
  <si>
    <t>WRAP AROUND, 12 7/8", 48T, MAIN FRAME, 009-01-061</t>
  </si>
  <si>
    <t>009-01-061</t>
  </si>
  <si>
    <t>WRAP AROUND, 12 7/8", 57T, MAIN FRAME, 009-01-037</t>
  </si>
  <si>
    <t>009-01-037</t>
  </si>
  <si>
    <t>WRAP AROUND, 11 1/4", 48T, MAIN FRAME, 71R-01-013</t>
  </si>
  <si>
    <t>71R-01-013</t>
  </si>
  <si>
    <t xml:space="preserve">MORDAZA 14 3/4" 57T x 94 MM ESPESOR </t>
  </si>
  <si>
    <t xml:space="preserve">MORDAZA 12 7/8" 57T x 94 MM ESPESOR </t>
  </si>
  <si>
    <t>WRAP AROUND, 13 3/4", 57T, MAIN FRAME, 71R-01-072</t>
  </si>
  <si>
    <t xml:space="preserve">MORDAZA 13 3/4" 48T x XX MM ESPESOR </t>
  </si>
  <si>
    <t>BURNOUT RING, 13 3/4", DRILL RODS, DHE-06-093</t>
  </si>
  <si>
    <t>ENCH-416</t>
  </si>
  <si>
    <t>ENCH-432</t>
  </si>
  <si>
    <t>ENCH-316</t>
  </si>
  <si>
    <t>ENCH-463H</t>
  </si>
  <si>
    <t>ENCH-463M</t>
  </si>
  <si>
    <t>IMPELLER, 255 X 120</t>
  </si>
  <si>
    <t>RODETE 255 x 120</t>
  </si>
  <si>
    <t>RODE-255120</t>
  </si>
  <si>
    <t>SOLAR PROTECTOR, FOR HEAD AND NECK, TRANSPIRANT FABRIC, A</t>
  </si>
  <si>
    <t>GORRO-</t>
  </si>
  <si>
    <t>SAFETY CAP, ISP BUMP, STEELPRO</t>
  </si>
  <si>
    <t>GORRO TIPO JOCKEY DE SEGURIDAD</t>
  </si>
  <si>
    <t>SUNBLOCK</t>
  </si>
  <si>
    <t>T-SHIRT, LOGO, SHORT</t>
  </si>
  <si>
    <t>LENTE</t>
  </si>
  <si>
    <t>LENTE STEELPRO SPY-FLEX PLUS ANTIFOG GRIS</t>
  </si>
  <si>
    <t>SAFETY GLASSES, DARK</t>
  </si>
  <si>
    <t>AMP METER, 0 - 500A, 1000A OVERSCALE, 400 / 5A</t>
  </si>
  <si>
    <t>OVERLOAD, ET 360, MITSUBISHI</t>
  </si>
  <si>
    <t>RELAY, THERMAL, TH-N220HZKP, 180A</t>
  </si>
  <si>
    <t>MULTIMETER, LCD, DMG800D048+EXP10.30+CX01, LOVATO</t>
  </si>
  <si>
    <t>BRUSH, FIRE, MANUAL, HANDLE D / WOOD</t>
  </si>
  <si>
    <t>ESCOBILLA ACERO RECTANGULAR</t>
  </si>
  <si>
    <t>BRIDA 16FLH-16MJ CON ABRAZADERAS</t>
  </si>
  <si>
    <t>BRIDA 20FLH-16MJ CON ABRAZADERAS</t>
  </si>
  <si>
    <t>BEAR-564041</t>
  </si>
  <si>
    <t>PERNO PARKER M24 X 70 G.12,9</t>
  </si>
  <si>
    <t>CAP SCREW, M24 X 70, GR12.9</t>
  </si>
  <si>
    <t>PERNO PARKER M24 X 80 G.12,9</t>
  </si>
  <si>
    <t>CAP SCREW, M24 X 80, DIN 912, GR12.9</t>
  </si>
  <si>
    <t>BATTERY, NON-RECHARGEABLE, 1.5V, AAA</t>
  </si>
  <si>
    <t>GAS, PROPANE, KG</t>
  </si>
  <si>
    <t>GAS GRÚA HORQUILLA 15 KGS.</t>
  </si>
  <si>
    <t>LP GAS, 48kg</t>
  </si>
  <si>
    <t xml:space="preserve">GAS PROPANO 45 KGS </t>
  </si>
  <si>
    <t>SHIELDING GAS, MIG WELDING</t>
  </si>
  <si>
    <t>BATTERY, NON-RECHARGEABLE, 1.5V, AA</t>
  </si>
  <si>
    <t>PADLOCK, LOCKOUT, RED</t>
  </si>
  <si>
    <t>PERNO PARKER M16 x 50 G.12,9</t>
  </si>
  <si>
    <t>CAP SCREW, M16 X 50, GR12.9</t>
  </si>
  <si>
    <t>TAPE, TEFLON</t>
  </si>
  <si>
    <t>TAPE, TEFLON, PTFE, 1/2</t>
  </si>
  <si>
    <t>WASHER, FLAT, M20</t>
  </si>
  <si>
    <t>INHI-400</t>
  </si>
  <si>
    <t>INHIBIDOR DE LA CORROSIÓN CRC SP-400 SPRAY 300 ML</t>
  </si>
  <si>
    <t>SPRAY AEROSOL, CORROSION INHIBITOR, SP400</t>
  </si>
  <si>
    <t>DRILL, COBALT, 11 MM</t>
  </si>
  <si>
    <t>DRILL, COBALT, 13 MM</t>
  </si>
  <si>
    <t>LAMP, MINER, POCHLING, W/CHARGER, PL6</t>
  </si>
  <si>
    <t>LÁMPARA INALAMBRICA CON CARGADOR INDIVIDUAL</t>
  </si>
  <si>
    <t>TEFLÓN LÍQUIDO LOCTITE 592 x 50 ML</t>
  </si>
  <si>
    <t>INSERTO TRONZAR KGT4N US735 MITSUBISHI / INSERTO TRONZAR FX4.1 NO.50-R2 (CTPP345)</t>
  </si>
  <si>
    <t>REGU-</t>
  </si>
  <si>
    <t>REGULADOR CON FLUJÓMETRO</t>
  </si>
  <si>
    <t>FLOW METER, ARGON</t>
  </si>
  <si>
    <t>BOMB-LUBE</t>
  </si>
  <si>
    <t>PUMP, LUBE, CB2A-F14AFA</t>
  </si>
  <si>
    <t>JUEGO MACHO REP. HILO 1/2" NPT</t>
  </si>
  <si>
    <t>TAP, THREADED, 1/2", NPT, RAIN</t>
  </si>
  <si>
    <t>RETE-16019013</t>
  </si>
  <si>
    <t>RETÉN 160 X 190 X 13</t>
  </si>
  <si>
    <t>SEAL, OIL, 160 X 190 X 13</t>
  </si>
  <si>
    <t>SEAL, 160 X 190 X 15MM</t>
  </si>
  <si>
    <t>SAFETY PIN ELASTIC, M12 X 60</t>
  </si>
  <si>
    <t>PIN EXPANSION, 4TH RED, 16MM X 80MM</t>
  </si>
  <si>
    <t>CABLE ELÉCTRICO RVK 3 X 2.5 MM (291462)</t>
  </si>
  <si>
    <t>ELECTRIC WIRE, 3-CORE, 2.5mm2</t>
  </si>
  <si>
    <t>VOLT-25096</t>
  </si>
  <si>
    <t>VOLTÍMETRO EC3V 0-250 VCA 96X96 (350510)</t>
  </si>
  <si>
    <t>VOLT METER, ANALOG, 96 X 96, 0 TO 250 V</t>
  </si>
  <si>
    <t>CONJUNTO BARREDOR TRANSMISIÓN 52R (16 PZS)</t>
  </si>
  <si>
    <t>THERMOMAGNETIC BREAKER, 6-10AMP, SCHNEIDER</t>
  </si>
  <si>
    <t>BOLSA BASURA 1.20 x 1.60 MTS NEGRA 90 MIC (5 PCS)</t>
  </si>
  <si>
    <t>EBRE-4403</t>
  </si>
  <si>
    <t>CIRCUIT BREAKER, 3 PHASE, 10A, 440V</t>
  </si>
  <si>
    <t>CABLE, FLEXIBLE, BLACK, 1.0 mm</t>
  </si>
  <si>
    <t>INTERRUPTOR AUTOMÁTICO TRIPOLAR 440V 10A</t>
  </si>
  <si>
    <t>ANIL-306</t>
  </si>
  <si>
    <t>TRICONE DRILL, CALIBRATOR RING, 306MM</t>
  </si>
  <si>
    <t>TRICONE DRILL, CALIBRATOR RING, 311MM</t>
  </si>
  <si>
    <t>AMPE-1000596</t>
  </si>
  <si>
    <t xml:space="preserve">AMPERÍMETRO ANÁLOGO 0-1000/5A 96x96 </t>
  </si>
  <si>
    <t>AMPERÍMETRO ANÁLOGO 0-500/1000A 500/5A 72x72 (CÓD. RHONA 351530)</t>
  </si>
  <si>
    <t>GLANDS PACKAGING. JM-7223 SECC. 1 '' ACRI / TEFL.</t>
  </si>
  <si>
    <t>O-RING CORD, Ø3.5</t>
  </si>
  <si>
    <t xml:space="preserve">RETÉN 85 X 110 X 12 </t>
  </si>
  <si>
    <t>SEAL, DOUBLE LIP, 85 X 110 X 12 MM</t>
  </si>
  <si>
    <t>FLOW CONTROL VALVE, 1/2" NPT, F800S</t>
  </si>
  <si>
    <t>PRESSURE RELIEF VALVE CARTRIDGE, 60S, DANFOSS</t>
  </si>
  <si>
    <t>VALVE, RELIEF, 3000 PSI</t>
  </si>
  <si>
    <t>VALVE, DG4V-3-8C-VM-U-B6-61 110VAC</t>
  </si>
  <si>
    <t>FLOW METER, HEDLAND H626-116</t>
  </si>
  <si>
    <t>FLOW METER, OIL, 1/2"NPT, 1 TO 7 GPM</t>
  </si>
  <si>
    <t>DIRECT CONTROL VALVE,DG4V-5-8CJ-VM-U-EK6, VICKERS</t>
  </si>
  <si>
    <t>BOMB-45VQ42</t>
  </si>
  <si>
    <t>PUMP, HYDRAULIC, 45VQ42, VICKERS</t>
  </si>
  <si>
    <t>COOLER, OIL, OR1408, 250L / MIN</t>
  </si>
  <si>
    <t>COLUMN TOP CROWN, COLUMN &amp; HEAD FRAME, 61R-08-056</t>
  </si>
  <si>
    <t>HEAD FRAME CROWN, COLUMN &amp; HEAD FRAME, 61R-08-053</t>
  </si>
  <si>
    <t>ALAM-018</t>
  </si>
  <si>
    <t>ALAMBRE RECOCIDO N°18 (1 KILO)</t>
  </si>
  <si>
    <t>RLL</t>
  </si>
  <si>
    <t>WIRE, MOO-RING, # 16</t>
  </si>
  <si>
    <t>COLLARING BUSH, BRASS SAE-640, 11 1/8" X 13" X 13"</t>
  </si>
  <si>
    <t>SAFETY CABLE, HYDRAULIC, 1/8" X 450mm</t>
  </si>
  <si>
    <t>DISC, GRINDER, BABY, 115</t>
  </si>
  <si>
    <t>SANDPAPER, 4 1/2 X 7/8", GRIT 60</t>
  </si>
  <si>
    <t>MAGNAVIS WCP-2 AEROSOL</t>
  </si>
  <si>
    <t>PINTURA DE CONTRASTE BLANCA MAGNAVIS WCP-2 CAT 01-2250-78</t>
  </si>
  <si>
    <t>PINT-WCP2</t>
  </si>
  <si>
    <t>COUPLING ELASTOM, SERIAL CJ42/55, W/ELEMENT </t>
  </si>
  <si>
    <t>DISC, GRINDER, MEDIUM, 230</t>
  </si>
  <si>
    <t>SANDPAPER, 4 1/2 X 7/8", GRIT 80</t>
  </si>
  <si>
    <t>CUTTING DISC, 36-GRIT, 4 1/2''X 7/8''</t>
  </si>
  <si>
    <t>HILO-5/8</t>
  </si>
  <si>
    <t>HILO CORRIDO 5/8'' x METRO</t>
  </si>
  <si>
    <t>HILO CORRIDO 3/4'' x METRO</t>
  </si>
  <si>
    <t>SCREW ROD, 5/8" x 1M</t>
  </si>
  <si>
    <t>PLUG, TRBC, CUTTERS, CUT-15-337</t>
  </si>
  <si>
    <t>MIRROR, INSPECTION, TELESCOPIC, ARTICULATED HEAD</t>
  </si>
  <si>
    <t>METER, VIBRATION, DIGITAL, HAND HELD, VM-6360</t>
  </si>
  <si>
    <t>CHAIN BLOCK, 3 TN, 8m LIFT CHAIN, 12m HAND CHAIN</t>
  </si>
  <si>
    <t>ROD, SCREW ROD, 16MM X 1M</t>
  </si>
  <si>
    <t>CAP SCREW, M36 X 100MM, GR12.9</t>
  </si>
  <si>
    <t>ANIL-349</t>
  </si>
  <si>
    <t>TRICONE DRILL, CALIBRATOR RING, 349MM</t>
  </si>
  <si>
    <t>CHAIN BLOCK, 5 TN, 8m LIFT CHAIN, 12m HAND CHAIN</t>
  </si>
  <si>
    <t>TECLE MANUAL CADENA 5 TONS. x 8 MTS. x 12 MTS. CADENA MANDO</t>
  </si>
  <si>
    <t>TECLE MANUAL CADENA 3 TONS. x 8 MTS. x 12 MTS. CADENA MANDO</t>
  </si>
  <si>
    <t>CHAIN BLOCK, 2 TN, 8M LIFT CHAIN, 12M HAND CHAIN ​​</t>
  </si>
  <si>
    <t>TECLE MANUAL CADENA 2 TONS. x 8 MTS. x 12 MTS. CADENA MANDO</t>
  </si>
  <si>
    <t>SHACKLE, G-209, 3/4", CROSBY</t>
  </si>
  <si>
    <t>EXPANSION PIN, Ø3 1/4" X 10 1/4", MAIN FRAME, 52R-01-004</t>
  </si>
  <si>
    <t>O-RING CORD, Ø2</t>
  </si>
  <si>
    <t>O-RING CORD, Ø2.5</t>
  </si>
  <si>
    <t>O-RING CORD, Ø3</t>
  </si>
  <si>
    <t>O-RING CORD, Ø4</t>
  </si>
  <si>
    <t>O-RING, Ø4.50 (ID)</t>
  </si>
  <si>
    <t>GREASE GUN, HAND OPERATED</t>
  </si>
  <si>
    <t>GREASE, STRAIGHT, 1/8 NPT</t>
  </si>
  <si>
    <t>GRASERA RECTA 1/4" NPT</t>
  </si>
  <si>
    <t>GREASE, STRAIGHT, 1/4 NPT</t>
  </si>
  <si>
    <t>TRICONE CUTTING RING, 185 X 154 X 10 MM.</t>
  </si>
  <si>
    <t>NUT, HEX, M30</t>
  </si>
  <si>
    <t>ACOP-100</t>
  </si>
  <si>
    <t xml:space="preserve">RETÉN 120 X 150 X 12 </t>
  </si>
  <si>
    <t>SEAL, DOUBLE LIP, 120 X 150 X 12 MM</t>
  </si>
  <si>
    <t>TAPO-H1/2</t>
  </si>
  <si>
    <t>TAPÓN HIDRÁULICO JIC HEMBRA 1/2"</t>
  </si>
  <si>
    <t>FITTING, PLUG, 1/2" JIC FEMALE</t>
  </si>
  <si>
    <t>TAPO-H1/0</t>
  </si>
  <si>
    <t>TAPÓN HIDRÁULICO JIC HEMBRA 1"</t>
  </si>
  <si>
    <t>FITTING, PLUG, 1" JIC FEMALE</t>
  </si>
  <si>
    <t>TAPO-M1/0</t>
  </si>
  <si>
    <t>TAPÓN HIDRÁULICO JIC MACHO 1"</t>
  </si>
  <si>
    <t>FITTING, PLUG, 1" JIC MALE</t>
  </si>
  <si>
    <t>TAPO-M1/2</t>
  </si>
  <si>
    <t>TAPÓN HIDRÁULICO JIC MACHO 1/2"</t>
  </si>
  <si>
    <t>FITTING, PLUG, 1/2" JIC MALE</t>
  </si>
  <si>
    <t>TAPO-H3/8</t>
  </si>
  <si>
    <t>TAPÓN HIDRÁULICO JIC HEMBRA 3/8"</t>
  </si>
  <si>
    <t>TAPO-M3/8</t>
  </si>
  <si>
    <t>TAPO-H5/8</t>
  </si>
  <si>
    <t>TAPÓN HIDRÁULICO JIC HEMBRA 5/8"</t>
  </si>
  <si>
    <t>TAPO-M5/8</t>
  </si>
  <si>
    <t>TAPÓN HIDRÁULICO JIC MACHO 5/8"</t>
  </si>
  <si>
    <t>FITTING, PLUG, 3/8" JIC FEMALE</t>
  </si>
  <si>
    <t>FITTING, PLUG, 3/8" JIC MALE</t>
  </si>
  <si>
    <t>FITTING, PLUG, 5/8" JIC FEMALE</t>
  </si>
  <si>
    <t>FITTING, PLUG, 5/8" JIC MALE</t>
  </si>
  <si>
    <t>TERMINAL COMPRES.DA-100 96,3-117 MM2 (4-0) (714624)</t>
  </si>
  <si>
    <t>TERMINAL COMPRESIÓN DA150 117-152 MM2 (714626)</t>
  </si>
  <si>
    <t>SHAFT, CUTTER, TRB-S, CUT-15-138</t>
  </si>
  <si>
    <t>COMPENSATOR, TRBC-S, CUTTERS, CUT-15-326</t>
  </si>
  <si>
    <t>BEARING SPACER, TRB-S, CUTTERS, CUT-15-203</t>
  </si>
  <si>
    <t>BEARING, TAPER ROLLER, 564041 - 52R REMOVABLE</t>
  </si>
  <si>
    <t>LOCKING RING, BEARINGS, CUTTERS. CUT-15-329</t>
  </si>
  <si>
    <t>FLAT SPANNER, 12 7/8", MAIN FRAME, 71R-01-238</t>
  </si>
  <si>
    <t>71R-01-238</t>
  </si>
  <si>
    <t>NOZZLE, CUTTING, 4F HARRIS TYPE</t>
  </si>
  <si>
    <t>NOZZLE, CUTTING, 5F HARRIS TYPE</t>
  </si>
  <si>
    <t>NOZZLE, CUTTING, 1F HARRIS TYPE</t>
  </si>
  <si>
    <t>NOZZLE, CUTTING, 2F HARRIS TYPE</t>
  </si>
  <si>
    <t>NOZZLE, CUTTING, 3F HARRIS TYPE</t>
  </si>
  <si>
    <t>VARNISH, BC-346, DOLPHS</t>
  </si>
  <si>
    <t>HOLDER TIERRA, 500 AMP, LENCO, TENAZA</t>
  </si>
  <si>
    <t>O-RING, Ø8</t>
  </si>
  <si>
    <t>ORING-8.50</t>
  </si>
  <si>
    <t>O-RING CORD, Ø8.5</t>
  </si>
  <si>
    <t>PERNO PARKER M14 X 50 G. 12.9</t>
  </si>
  <si>
    <t>CAP SCREW, M14 X 50, GR12.9</t>
  </si>
  <si>
    <t>REAMER KEY, REAMERS, DHE-01-863</t>
  </si>
  <si>
    <t>DHE-01-863</t>
  </si>
  <si>
    <t>VESCONITE, 330 X 250 X 100mm</t>
  </si>
  <si>
    <t>VESC-001</t>
  </si>
  <si>
    <t>SAW BLADE, 3RD RED, 52R-05-072</t>
  </si>
  <si>
    <t>ROTARY SEAL, 71R LENA, 350 X 375mm X 5/8"</t>
  </si>
  <si>
    <t>SPLINE ADAPTOR, 3RD RED, 52R-05-051</t>
  </si>
  <si>
    <t>PLANETARY HUB, 3RD RED, 52R-05-055</t>
  </si>
  <si>
    <t>COMB GAUGE, DI-42, 12 7/8", DRILL RODS, DHE-06-169</t>
  </si>
  <si>
    <t>CLAMP RING, CHUCK, 71R-02-052</t>
  </si>
  <si>
    <t>71R-02-205</t>
  </si>
  <si>
    <t>WRENCH BODY, CHUCK, 71R-02-205</t>
  </si>
  <si>
    <t>71R-02-210</t>
  </si>
  <si>
    <t>CLAMP RING, CHUCK, 71R-02-210</t>
  </si>
  <si>
    <t>71R-02-055</t>
  </si>
  <si>
    <t>THRUST WASHER, CHUCK, 71R-02-055</t>
  </si>
  <si>
    <t>PAINT, AEROSOL SPRAY, GREEN</t>
  </si>
  <si>
    <t>CIRCLIP, EXTERNAL, Ø67 X 2.5, DIN 471</t>
  </si>
  <si>
    <t>RING, SEEGER, OUTSIDE, 140 MM</t>
  </si>
  <si>
    <t>GRUB SCREW, M10 X 12, GR8.8</t>
  </si>
  <si>
    <t>MOTOR SPLINE, 1ST RED, 52R-03-051</t>
  </si>
  <si>
    <t>INPUT SPLINE COUPLING, 1ST RED, 71R-03-100</t>
  </si>
  <si>
    <t>HOUSING, 1ST RED, 52R-03-060</t>
  </si>
  <si>
    <t>RING GEAR, 1ST RED, 52R-03-055</t>
  </si>
  <si>
    <t>BEARING, DEEP GROOVE BALL, 6028 ZZC3</t>
  </si>
  <si>
    <t>SEAL COVER, 1ST RED, 52R-03-057</t>
  </si>
  <si>
    <t>52R-03-091</t>
  </si>
  <si>
    <t>GEARBOX KEY 2, 1ST RED, 52R-03-091</t>
  </si>
  <si>
    <t>CHAV-1811100</t>
  </si>
  <si>
    <t>CHAVETA 18 x 11 x 100 MM</t>
  </si>
  <si>
    <t>KEY, 100 X 18 X 11</t>
  </si>
  <si>
    <t>CAP SCREW, M10 X 15, GR8.8</t>
  </si>
  <si>
    <t>PPAR-10X15</t>
  </si>
  <si>
    <t>PERNO PARKER M10 X 15 G.12,9</t>
  </si>
  <si>
    <t>PERNO PARKER M12 X 20 G.12.9</t>
  </si>
  <si>
    <t>CAP SCREW, M12 X 20, GR12.9</t>
  </si>
  <si>
    <t>CHAV-181170</t>
  </si>
  <si>
    <t>CHAVETA 18 x 11 x 70 MM</t>
  </si>
  <si>
    <t>KEY, 70 x 18 x 11</t>
  </si>
  <si>
    <t>TAPE MEASURE, 10 M</t>
  </si>
  <si>
    <t>THERMOMETER, INFRARED, 60 SERIES, 62, -30°C - 500°C, F</t>
  </si>
  <si>
    <t>ELECTRIC MOTOR, BRAKE, 5.5kW 380V, WSA BM 55380</t>
  </si>
  <si>
    <t>BEAR-7220</t>
  </si>
  <si>
    <t>BEAR-NU321</t>
  </si>
  <si>
    <t>RODAMIENTO 7220</t>
  </si>
  <si>
    <t>RODAMIENTO NU 321 C3</t>
  </si>
  <si>
    <t>BEARING, CYLINDRICAL ROLLER, NU321EM1</t>
  </si>
  <si>
    <t>BEARING, ANGULAR CONTACT BALL, 7220 BTVP</t>
  </si>
  <si>
    <t>LLAVE TUERCA M36 (LÁGRIMA)</t>
  </si>
  <si>
    <t>NUT, PLAIN, M36, DIN 938, CLASS 8</t>
  </si>
  <si>
    <t>PPAR-24X110</t>
  </si>
  <si>
    <t>PERNO PARKER M24 X 110 G.12,9</t>
  </si>
  <si>
    <t>CAP SCREW, M24 X 110, GR12.9</t>
  </si>
  <si>
    <t>RD6-01-182</t>
  </si>
  <si>
    <t>SPANNER, 14 3/4", MAINFRAME, RD6-01-182</t>
  </si>
  <si>
    <t>LLAVE U  14 3/4", RD6-01-182</t>
  </si>
  <si>
    <t>FILTER, MAGNETIC, 1 1/4", 64 LT.</t>
  </si>
  <si>
    <t>ACOPLE RÁPIDO 1/2´´ HIDRÁULICO CARA PLANA</t>
  </si>
  <si>
    <t>VACUUM GAUGE, COLOUR CODED</t>
  </si>
  <si>
    <t>ACOPLE RÁPIDO HIDRÁULICO 1" CARA PLANA</t>
  </si>
  <si>
    <t xml:space="preserve">AMARRACABLES 380 x 4,8 MM </t>
  </si>
  <si>
    <t>TALONARIO INFORME DE TURNO DE OPERACIONES</t>
  </si>
  <si>
    <t>BOOKS, RC DRILLING REPORT</t>
  </si>
  <si>
    <t>BOOK, OPERATOR SHIFT REPORT</t>
  </si>
  <si>
    <t>TALONARIO INFORME DE TURNO CLIENTES</t>
  </si>
  <si>
    <t>FLAT BAR, COPPER, 25 X 3mm</t>
  </si>
  <si>
    <t>WELDING ROD, SUPER ALOY, 5/32"</t>
  </si>
  <si>
    <t>CUTTING DISC, MEDIUM, AC. INOX. 7 ''</t>
  </si>
  <si>
    <t>DOWEL FITMENT RING, 16", STEMS, DHE-02-161</t>
  </si>
  <si>
    <t>FIELD POWER SUPPLY, 220V, 25A, 9039FXMP25, CONTROLTECHNIQUES</t>
  </si>
  <si>
    <t>FLANGE, ST. STEEL, GAUGE 2 1/2"</t>
  </si>
  <si>
    <t>PERNO PARKER M12 X 30 G.12.9</t>
  </si>
  <si>
    <t>BEARING, DEEP GROOVE BALL, 6220</t>
  </si>
  <si>
    <t>BEARING, DEEP GROOVE BALL, 6321 C3</t>
  </si>
  <si>
    <t>O-RING CORD, Ø5.5</t>
  </si>
  <si>
    <t>PUMP, MANUAL, P / OIL TRANSFER</t>
  </si>
  <si>
    <t>ELECTRIC WIRE, 3-CORE, 1.5mm2</t>
  </si>
  <si>
    <t>SWITCH, PROXIMITY SWITCH, 12mm, SI12-C2 PNP NO</t>
  </si>
  <si>
    <t>CONTROL, TEMPERATURE, TZN4S-14R, AUTONICS</t>
  </si>
  <si>
    <t>OIL, HYDRAULIC, DTE 26 (20L), MOBIL</t>
  </si>
  <si>
    <t>ACEITE HIDRÁULICO DTE-26 x 208 LTS.</t>
  </si>
  <si>
    <t>CHAVETA TRANSMISIÓN 70 x 18 x 11 1ST RED, 52R-03-091</t>
  </si>
  <si>
    <t>EYEBOLT SOLDABLE, 5T</t>
  </si>
  <si>
    <t>HEX BOLT, M24 X 180, GR8.8</t>
  </si>
  <si>
    <t xml:space="preserve">VÁLVULA DG4V-5-2A-MUA6-20 </t>
  </si>
  <si>
    <t>METAL CLAD, NICKEL PLATED, FOR CABLE, PG-29</t>
  </si>
  <si>
    <t>TUERCA-MS20</t>
  </si>
  <si>
    <t>IMPELLER NUT, M20 X 1.5mm, LH THREAD, SUBM PUMP, 140/60-37kW</t>
  </si>
  <si>
    <t>TUERCA METALICA PARA PRENSA CABLE M20 X 1.5</t>
  </si>
  <si>
    <t>PLUG, INDUSTRIAL MALE FLY WHEEL, 16A / 6H / 220V / 2P + T</t>
  </si>
  <si>
    <t>BEAR-7315</t>
  </si>
  <si>
    <t>BEARING, ANGULAR CONTACT BALL, 7315 BTVP</t>
  </si>
  <si>
    <t>BEAR-NU317</t>
  </si>
  <si>
    <t xml:space="preserve">RODAMIENTO NU-317 C3 </t>
  </si>
  <si>
    <t>BEARING, CYLINDRICAL ROLLER, NU317E TVP2</t>
  </si>
  <si>
    <t>CONTACTOR, S-N65, COIL 100 VAC</t>
  </si>
  <si>
    <t>CONTACTOR, S-N65, COIL 220 VAC</t>
  </si>
  <si>
    <t>CONTACTOR, AC, 110 V COIL, 5.5 kW 525 V, LC1 D1810, LOVATO</t>
  </si>
  <si>
    <t>CARCAZA VOLANTE ENT. LATERAL H-24P B 1XM32 EPIC (19123900) C/PRENSA CABLE</t>
  </si>
  <si>
    <t>O-RING, Ø9.65 X 155 (ID), 76.90 H-17</t>
  </si>
  <si>
    <t>O-RING, Ø9.5 X 210 (ID), 76.90 H-23</t>
  </si>
  <si>
    <t>BEARING, SPHERICAL ROLLER, 22310 CDE4C3</t>
  </si>
  <si>
    <t>WASHER, NORD-LOCK, M16</t>
  </si>
  <si>
    <t>WASHER, NORD-LOCK, M20</t>
  </si>
  <si>
    <t>CAP SCREW, M10 X 50, GR12.9</t>
  </si>
  <si>
    <t>WASHER, NORDLOCK, M10</t>
  </si>
  <si>
    <t>PPAR-24X90</t>
  </si>
  <si>
    <t xml:space="preserve">PERNO PARKER M24 X 90 G.12,9 </t>
  </si>
  <si>
    <t>CAP SCREW, M24 X 90, GR12.9</t>
  </si>
  <si>
    <t>CAP SCREW, M20 X 60, GR12.9</t>
  </si>
  <si>
    <t>CAP SCREW, 3/4"X 2.1/2", GR12.9</t>
  </si>
  <si>
    <t>WEAR STRIP, HYDRAULIC CYLINDER, WSM 25 X 3 PTFE</t>
  </si>
  <si>
    <t>STEM BOWL, 13 3/4", STEMS, DHE-02-056</t>
  </si>
  <si>
    <t>DHE-02-108</t>
  </si>
  <si>
    <t>BOWL FITMENT PLATE, 16", STEMS, DHE-02-108</t>
  </si>
  <si>
    <t>DHE-02-058</t>
  </si>
  <si>
    <t>SPLIT RING, 12 1/4", STEMS, DHE-02-058</t>
  </si>
  <si>
    <t>STEM BOWL, STEMS, DHE-02-116</t>
  </si>
  <si>
    <t>DHE-02-116</t>
  </si>
  <si>
    <t>DHE-02-166</t>
  </si>
  <si>
    <t>BOTTOM PLUG, STEMS, DHE-02-166</t>
  </si>
  <si>
    <t>DHE-02-215</t>
  </si>
  <si>
    <t>RIBBED SLEEVE, 12 1/4", STEMS, DHE-02-215</t>
  </si>
  <si>
    <t>DHE-02-063</t>
  </si>
  <si>
    <t>SPLIT RING, 13 3/4", STEMS, DHE-02-063</t>
  </si>
  <si>
    <t>52R-08-011</t>
  </si>
  <si>
    <t>GA, LP150, COLUMNS &amp; HEAD FRAME, 52R-08-011</t>
  </si>
  <si>
    <t>CAP SCREW, M6 X 70, GR12.9</t>
  </si>
  <si>
    <t>EYEBOLT, 3/4"X 1.20 M, C / NUT HEX</t>
  </si>
  <si>
    <t>PERNO OJO 3/4 X 1.20 MTS.CON TUERCA</t>
  </si>
  <si>
    <t>PLUG, FEMALE,  3P+N+T, 5X32A, 380/415V</t>
  </si>
  <si>
    <t>ENCH-532HV</t>
  </si>
  <si>
    <t>CLEANING CLOTH</t>
  </si>
  <si>
    <t>CAP SCREW, M6 X 20, GR12.9</t>
  </si>
  <si>
    <t>CAP SCREW, M10 X 20, GR12.9</t>
  </si>
  <si>
    <t>PERNO CABEZA AVELLANADA M16 x 30 G.12,9</t>
  </si>
  <si>
    <t>COUNTERSUNK CAP SCREW, M16 X 30, GR8.8</t>
  </si>
  <si>
    <t>GRUB SCREW, M12 X 25 MM</t>
  </si>
  <si>
    <t>PPAR-8X10</t>
  </si>
  <si>
    <t xml:space="preserve">PERNO PARKER M8 X 10 G.12,9 </t>
  </si>
  <si>
    <t>CAP SCREW, M8 X 10MM, GR12.9</t>
  </si>
  <si>
    <t>MSC-01-053</t>
  </si>
  <si>
    <t>STEM SPACER, SADDLES, DHE-07-321</t>
  </si>
  <si>
    <t>FLUJ-030</t>
  </si>
  <si>
    <t>GOLI-3/8PL</t>
  </si>
  <si>
    <t>GOLILLA PLANA 3/8´´</t>
  </si>
  <si>
    <t>WASHER, FLAT, 3/8"</t>
  </si>
  <si>
    <t>ACOP-038</t>
  </si>
  <si>
    <t>ACOP-012</t>
  </si>
  <si>
    <t>ACOPLE RÁPIDO 3/8´´ HIDRÁULICO CARA PLANA</t>
  </si>
  <si>
    <t>HYDRAULIC COUPLING, QUICK DISCONNECT, 3/8" NPT</t>
  </si>
  <si>
    <t>PINTURA COLOR NEGRO (SPRAY)</t>
  </si>
  <si>
    <t>PAINT, SPRAY, BLACK</t>
  </si>
  <si>
    <t>PAINT, AEROSOL SPRAY, BLUE</t>
  </si>
  <si>
    <t>LIGHTER, CUTTING TORCH</t>
  </si>
  <si>
    <t>ANAL-001</t>
  </si>
  <si>
    <t>BREAKER, DX CURVE C, 1 X 2A</t>
  </si>
  <si>
    <t>BREAKER, DX CURVE C, 1 X 16A</t>
  </si>
  <si>
    <t>BORN-1.5/S</t>
  </si>
  <si>
    <t>TERMINAL BLOCK, FEED-THROUGH, PT 1.5/S, 3208100</t>
  </si>
  <si>
    <t xml:space="preserve">CANALETA RANURADA 40 MM x 60 MM x 2 MTS. GRIS </t>
  </si>
  <si>
    <t>SLOTTED DUCTING, 40 X 60mm, GREY</t>
  </si>
  <si>
    <t>TERMINAL, EYE, 1/4", YELLOW</t>
  </si>
  <si>
    <t xml:space="preserve">ENCHUFE SOLENOIDES LED 110V P/ELECTROVÁLVULA </t>
  </si>
  <si>
    <t>CABLE MARKER, NO 1, 2mm</t>
  </si>
  <si>
    <t>CABLE MARKER, NO2, 2MM</t>
  </si>
  <si>
    <t>CABLE MARKER, NO 3, 2mm</t>
  </si>
  <si>
    <t>CABLE MARKER, NO 4, 2mm</t>
  </si>
  <si>
    <t>CABLE MARKER, NO 5, 2mm</t>
  </si>
  <si>
    <t>CABLE MARKER, NO 6, 2mm</t>
  </si>
  <si>
    <t>IDENTIFICADOR 7 382 27 COND. 1,5-2,5 MM (263627)</t>
  </si>
  <si>
    <t>CABLE MARKER, NO 7, 2mm</t>
  </si>
  <si>
    <t>CABLE MARKER, NO 8, 2mm</t>
  </si>
  <si>
    <t>CABLE MARKER, NO 9, 2mm</t>
  </si>
  <si>
    <t>PERNO HEXAGONAL M6 x 20</t>
  </si>
  <si>
    <t>HEX BOLT, M6 X 20, GR8.8</t>
  </si>
  <si>
    <t>CAP SCREW, M8 X 25, GR12.9</t>
  </si>
  <si>
    <t>CUTTING DISC, BABY, STAINLESS STEEL, AC. INOX., 4 1/2" SLIM</t>
  </si>
  <si>
    <t>NUT, HEX, M6, GR8.8</t>
  </si>
  <si>
    <t>NUT, HEX, M08, GR8.8</t>
  </si>
  <si>
    <t>TAPA-1.5/S</t>
  </si>
  <si>
    <t>END COVER, D-PT 1.5/S, 3208142</t>
  </si>
  <si>
    <t>TAPA FINAL D-PT 1.5/S 3208142</t>
  </si>
  <si>
    <t>TERMINAL PUNTILLA DAT200-23 PP 1,04-2,63 MM2</t>
  </si>
  <si>
    <t>LUG BOOTLACE, DAT200-23 PP, 1,04 - 2,63 MM2</t>
  </si>
  <si>
    <t>NUT, HEX, M12</t>
  </si>
  <si>
    <t>AMP METER, 0-300 A 300/5, 96 MM X 96MM</t>
  </si>
  <si>
    <t>DRILL, HSS, 4 MM</t>
  </si>
  <si>
    <t>SLOTDRILL, STD HSS 6mm</t>
  </si>
  <si>
    <t>DRILL, HSS, 7 MM</t>
  </si>
  <si>
    <t>SLOTDRILL, STD HSS 8mm</t>
  </si>
  <si>
    <t>SLOTDRILL, STD HSS 10mm</t>
  </si>
  <si>
    <t>DRILL, HSS, 12 MM</t>
  </si>
  <si>
    <t>SILI-5699</t>
  </si>
  <si>
    <t>SILICONE, GREY</t>
  </si>
  <si>
    <t>DRILL, HSS, 5.5 MM, TAPER SLOT</t>
  </si>
  <si>
    <t>SOLD-DL22</t>
  </si>
  <si>
    <t>POWDER, WELDING, DELORO 22 S, KENNAMETAL</t>
  </si>
  <si>
    <t>SOLDADURA EN POLVO DELORO 22</t>
  </si>
  <si>
    <t>CANC-GM20</t>
  </si>
  <si>
    <t>FORGED, LIFTHING, CANCAMO, M20 X 30 (EYE BOLT)</t>
  </si>
  <si>
    <t>CANCAMO, LIFTHING CANCAMO, M8 X 20 (EYE BOLT)</t>
  </si>
  <si>
    <t>CANC-GM8</t>
  </si>
  <si>
    <t>CANC-GM24</t>
  </si>
  <si>
    <t>CÁNCAMO GIRATORIO M24</t>
  </si>
  <si>
    <t>FORGED, LIFTHING CANCAMO, M24 X 50 (EYE BOLT)</t>
  </si>
  <si>
    <t>RODAMIENTO 6028 ZZ C3</t>
  </si>
  <si>
    <t>PPAR-12X55</t>
  </si>
  <si>
    <t>PERNO PARKER M12 X 55 G.12.9</t>
  </si>
  <si>
    <t>CAP SCREW, M12 X 55, GR12.9</t>
  </si>
  <si>
    <t>CAP SCREW, M20 X 130, GR12.9</t>
  </si>
  <si>
    <t>FUSE, 690VCA 30A, 10 X 38MM, FR10GB69V30</t>
  </si>
  <si>
    <t>PERNO PARKER M30 X 90 G.12,9</t>
  </si>
  <si>
    <t xml:space="preserve">MORDAZA 12 7/8" 48T x 78 MM ESPESOR </t>
  </si>
  <si>
    <t>MSC-01-055</t>
  </si>
  <si>
    <t xml:space="preserve">RODAMIENTO NU322 </t>
  </si>
  <si>
    <t>RETÉN 90 X 120 X 12</t>
  </si>
  <si>
    <t>SEAL, 90 X 120 X 12 MM</t>
  </si>
  <si>
    <t>PINTURA COLOR BLANCO (SPRAY)</t>
  </si>
  <si>
    <t>PAINT, SPRAY, WHITE</t>
  </si>
  <si>
    <t>PINT-S004</t>
  </si>
  <si>
    <t>PINT-S006</t>
  </si>
  <si>
    <t>DISCO LIJADOR LAMINADO 115 X 22 G.60 (768505) (768399) 4 1/2 x 7/8</t>
  </si>
  <si>
    <t>CUTTING DISC, METAL 7"</t>
  </si>
  <si>
    <t>DHE-03-251</t>
  </si>
  <si>
    <t>SOPORTE SUPERIOR BARRA, ESTABILIZADOR ESCARIADO DHE-03-119 CON PINES SOLDADOS</t>
  </si>
  <si>
    <t>NUT, HEX, 5/8", GR8.8</t>
  </si>
  <si>
    <t>BEAR-22320</t>
  </si>
  <si>
    <t>RODAMIENTO 22320 C3</t>
  </si>
  <si>
    <t>BEARING, SPHERICAL ROLLER, 22320 E</t>
  </si>
  <si>
    <t>BEAR-23222</t>
  </si>
  <si>
    <t>RODAMIENTO 23222 CC W33</t>
  </si>
  <si>
    <t>SPHERICAL ROLLER BEARING, 23222 CC/W33</t>
  </si>
  <si>
    <t>CUTTER, 5G, TRBC-RF, CUTTERS, CUT-15-041-N20-P, G15/T15</t>
  </si>
  <si>
    <t>CUT-15-041</t>
  </si>
  <si>
    <t>CUTTER, 5N, TRBC-RF, CUTTERS, CUT-15-042-M20-P, G15/T15</t>
  </si>
  <si>
    <t>CUT-15-042</t>
  </si>
  <si>
    <t>RELE-024</t>
  </si>
  <si>
    <t>RELE-060</t>
  </si>
  <si>
    <t>MOTOR SPLINE, 1ST RED, 71R-03-076</t>
  </si>
  <si>
    <t>RING GEAR, 1ST RED, 009-03-068</t>
  </si>
  <si>
    <t>RD6-04-084</t>
  </si>
  <si>
    <t>SHOE, TOP AUTO SPANNER, RD6-04-084</t>
  </si>
  <si>
    <t>ZAPATA, LLAVE SUPERIOR AUTO, RD6-04-084</t>
  </si>
  <si>
    <t>ANILLO MEDIDOR ESTAB/TRICONO 13 3/4´´ 349 MM x 430 x 8 MM</t>
  </si>
  <si>
    <t>ANILLO MEDIDOR ESTAB/TRICONO 12 1/4´´ 309 MM x 400 x 8 MM</t>
  </si>
  <si>
    <t>ANILLO MEDIDOR ESTAB/TRICONO 12 1/4´´ 311 MM x 400 x 8 MM</t>
  </si>
  <si>
    <t>ANILLO MEDIDOR ESTAB/TRICONO 12 1/4´´ 310 MM x 400 x 8 MM</t>
  </si>
  <si>
    <t>ANILLO MEDIDOR ESTAB/TRICONO 12 1/4´´ 306 MM x 400 x 8 MM</t>
  </si>
  <si>
    <t>ANILLO MEDIDOR ESTAB/TRICONO 12 1/4´´ 307 MM x 400 x 8 MM</t>
  </si>
  <si>
    <t>ANILLO MEDIDOR ESTAB/TRICONO 12 1/4´´ 308 MM x 400 x 8 MM</t>
  </si>
  <si>
    <t>ANIL-403</t>
  </si>
  <si>
    <t>ANIL-404</t>
  </si>
  <si>
    <t>ANIL-405</t>
  </si>
  <si>
    <t>ANIL-406</t>
  </si>
  <si>
    <t>ANIL-407</t>
  </si>
  <si>
    <t>ANILLO MEDIDOR ESTAB/TRICONO 16´´ 403 MM x 447 x 8 MM</t>
  </si>
  <si>
    <t>ANIL-342</t>
  </si>
  <si>
    <t>ANIL-343</t>
  </si>
  <si>
    <t>ANIL-344</t>
  </si>
  <si>
    <t>ANIL-345</t>
  </si>
  <si>
    <t>ANIL-346</t>
  </si>
  <si>
    <t>ANIL-347</t>
  </si>
  <si>
    <t>ANIL-348</t>
  </si>
  <si>
    <t>ANILLO MEDIDOR ESTAB/TRICONO 13 3/4´´ 342 MM x 430 x 8 MM</t>
  </si>
  <si>
    <t>ANILLO MEDIDOR ESTAB/TRICONO 13 3/4´´ 343 MM x 430 x 8 MM</t>
  </si>
  <si>
    <t>ANILLO MEDIDOR ESTAB/TRICONO 13 3/4´´ 344 MM x 430 x 8 MM</t>
  </si>
  <si>
    <t>ANILLO MEDIDOR ESTAB/TRICONO 13 3/4´´ 345 MM x 430 x 8 MM</t>
  </si>
  <si>
    <t>ANILLO MEDIDOR ESTAB/TRICONO 13 3/4´´ 346 MM x 430 x 8 MM</t>
  </si>
  <si>
    <t>ANILLO MEDIDOR ESTAB/TRICONO 13 3/4´´ 347 MM x 430 x 8 MM</t>
  </si>
  <si>
    <t>ANILLO MEDIDOR ESTAB/TRICONO 13 3/4´´ 348 MM x 430 x 8 MM</t>
  </si>
  <si>
    <t>TRICONE DRILL, CALIBRATOR RING, 403 MM</t>
  </si>
  <si>
    <t>TRICONE DRILL, CALIBRATOR RING, 348MM</t>
  </si>
  <si>
    <t>TRICONE DRILL, CALIBRATOR RING, 347MM</t>
  </si>
  <si>
    <t>TRICONE DRILL, CALIBRATOR RING, 346MM</t>
  </si>
  <si>
    <t>TRICONE DRILL, CALIBRATOR RING, 345MM</t>
  </si>
  <si>
    <t>TRICONE DRILL, CALIBRATOR RING, 344MM</t>
  </si>
  <si>
    <t>TRICONE DRILL, CALIBRATOR RING, 343 MM</t>
  </si>
  <si>
    <t>TRICONE DRILL, CALIBRATOR RING, 310MM</t>
  </si>
  <si>
    <t>TRICONE DRILL, CALIBRATOR RING, 309MM</t>
  </si>
  <si>
    <t>TRICONE DRILL, CALIBRATOR RING, 308MM</t>
  </si>
  <si>
    <t>TRICONE DRILL, CALIBRATOR RING, 307MM</t>
  </si>
  <si>
    <t>TRICONE DRILL, CALIBRATOR RING, 404 MM</t>
  </si>
  <si>
    <t>TRICONE DRILL, CALIBRATOR RING, 405 MM</t>
  </si>
  <si>
    <t>TRICONE DRILL, CALIBRATOR RING, 406 MM</t>
  </si>
  <si>
    <t>TRICONE DRILL, CALIBRATOR RING, 407 MM</t>
  </si>
  <si>
    <t>PPAR-14X50</t>
  </si>
  <si>
    <t>COMB GAUGE, 3-ST, 13", 14 3/4", DRILL RODS, DHE-06-109</t>
  </si>
  <si>
    <t>MEDIDOR DE PEINE, 3-ST, 13", 14 3/4", BARRAS, DHE-06-109</t>
  </si>
  <si>
    <t>COMB GAUGE, DI-22, 13 3/4", DRILL RODS, DHE-06-274</t>
  </si>
  <si>
    <t>MEDIDOR DE PEINE, 13 3/4" DI-22, DHE-06-274</t>
  </si>
  <si>
    <t>MEDIDOR DE PEINE, 12 7/8", DI-42, DHE-06-169</t>
  </si>
  <si>
    <t>MEDIDOR DE PEINE, 10", 11 1/4", 3ST, DHE-06-224</t>
  </si>
  <si>
    <t>52R-08-099</t>
  </si>
  <si>
    <t>SPANNER GUIDE LH 4 HOLE, COLUMN &amp; HEAD FRAME, 52R-08-099</t>
  </si>
  <si>
    <t>GUÍA DE MORDAZA IZQ 4 HOYOS, COLUMNA Y HEADFRAME, 52R-08-099 (MD150)</t>
  </si>
  <si>
    <t>52R-08-100</t>
  </si>
  <si>
    <t>SPANNER GUIDE LH 3 HOLE, COLUMN &amp; HEAD FRAME, 52R-08-100</t>
  </si>
  <si>
    <t>GUÍA DE MORDAZA IZQ 3 HOYOS, COLUMNA Y HEADFRAME, 52R-08-100 (MD150)</t>
  </si>
  <si>
    <t>52R-08-097</t>
  </si>
  <si>
    <t>SPANNER GUIDE RH 4 HOLE, COLUMN &amp; HEAD FRAME, 52R-08-097</t>
  </si>
  <si>
    <t>GUÍA DE MORDAZA DER 4 HOYOS, COLUMNA Y HEADFRAME, 52R-08-097 (MD150)</t>
  </si>
  <si>
    <t>52R-08-098</t>
  </si>
  <si>
    <t>SPANNER GUIDE RH 3 HOLE, COLUMN &amp; HEAD FRAME, 52R-08-098</t>
  </si>
  <si>
    <t>GUÍA DE MORDAZA DER 3 HOYOS, COLUMNA Y HEADFRAME, 52R-08-098 (MD150)</t>
  </si>
  <si>
    <t>52R-08-083</t>
  </si>
  <si>
    <t>SPANNER GUIDE LH, COLUMN &amp; HEAD FRAME, 52R-08-083</t>
  </si>
  <si>
    <t>GUÍA DE MORDAZA IZQ, COLUMNA Y HEADFRAME, 52R-08-083 (MD150)</t>
  </si>
  <si>
    <t>52R-08-101</t>
  </si>
  <si>
    <t>SPANNER GUIDE RH, COLUMN &amp; HEAD FRAME, 52R-08-101</t>
  </si>
  <si>
    <t>GUÍA DE MORDAZA DER, COLUMNA Y HEADFRAME, 52R-08-101 (MD150)</t>
  </si>
  <si>
    <t>52R-08-084</t>
  </si>
  <si>
    <t>SPANNER GUIDE RH, COLUMN &amp; HEAD FRAME, 52R-08-084</t>
  </si>
  <si>
    <t>GUÍA DE MORDAZA DER, COLUMNA Y HEADFRAME, 52R-08-084 (MD150)</t>
  </si>
  <si>
    <t>52R-08-102</t>
  </si>
  <si>
    <t>SPANNER GUIDE LH, COLUMN &amp; HEAD FRAME, 52R-08-102</t>
  </si>
  <si>
    <t>GUÍA DE MORDAZA IZQ, COLUMNA Y HEADFRAME, 52R-08-102 (MD150)</t>
  </si>
  <si>
    <t>52R-08-090</t>
  </si>
  <si>
    <t>LEFT SPANNER, COLUMN &amp; HEAD FRAME, 52R-08-090</t>
  </si>
  <si>
    <t>MORDAZA IZQUIERDA, COLUMNA Y HEADFRAME, 52R-08-090 (MD150)</t>
  </si>
  <si>
    <t>RIGHT SPANNER, COLUMN &amp; HEAD FRAME, 52R-08-088</t>
  </si>
  <si>
    <t>MORDAZA DERECHA, COLUMNA Y HEADFRAME, 52R-08-088 (MD150)</t>
  </si>
  <si>
    <t>52R-08-104</t>
  </si>
  <si>
    <t>U-SPANNER, COLUMN &amp; HEAD FRAME, 52R-08-104</t>
  </si>
  <si>
    <t>MORDAZA EN U, COLUMNA Y HEADFRAME, 52R-08-104 (MD150)</t>
  </si>
  <si>
    <t>52R-08-109</t>
  </si>
  <si>
    <t>SPANNER PIN, COLUMN &amp; HEAD FRAME, 52R-08-109</t>
  </si>
  <si>
    <t>PLET-2431000</t>
  </si>
  <si>
    <t>SOCKET, RELAY, 6.2 mm, 120v AC/DC, PLC-BSC-120UC/21, PHOENIX</t>
  </si>
  <si>
    <t>SENSOR, INDUCTIVE, PR12-4DN NPN 4mm NA (061202)</t>
  </si>
  <si>
    <t>SENSOR, INDUCTIVO, PR12-4DN NPN 4MM, NA (061202)</t>
  </si>
  <si>
    <t>TUERCA-M48</t>
  </si>
  <si>
    <t>NUT, HEX, M48, DIN 24032, GR10.9</t>
  </si>
  <si>
    <t>TUERCA HEX M48 UNC G.10,9</t>
  </si>
  <si>
    <t>CONTACTOR, DC, 24 V COIL, BF 38T2D, LOVATO</t>
  </si>
  <si>
    <t>CHUCK BOLT, M36 X 360, CHUCK, RD6-04-182</t>
  </si>
  <si>
    <t>RD6-04-182</t>
  </si>
  <si>
    <t>PERNO CHUCK RD6 M36 x 360, RD6-04-182</t>
  </si>
  <si>
    <t>CAP SCREW, M36 X 120, GR12.9</t>
  </si>
  <si>
    <t>SWITCH, DIFFERENTIAL, BIPOLAR, A9R71225 / 25AMP 30</t>
  </si>
  <si>
    <t>MOUNT SOCKET FOR RELAY, PCB, 9213 SMA</t>
  </si>
  <si>
    <t>PLACA AJUSTE PIN PASADOR, ESCARIADORES, DHE-01-235</t>
  </si>
  <si>
    <t>PIN 1, 2ND RED, RD6-04-086</t>
  </si>
  <si>
    <t>PIN, 50 X 55 MM, AC 1045</t>
  </si>
  <si>
    <t>PASADOR (PIN) 50 x 55 MM AC 1045</t>
  </si>
  <si>
    <t>PASA-5055</t>
  </si>
  <si>
    <t>CAP SCREW, M20 X 110, GR12.9</t>
  </si>
  <si>
    <t>CAT SEAL (SI O-RING) 76.90 H-17</t>
  </si>
  <si>
    <t>CAT SEAL (SI O-RING), 76.90 H-16A4</t>
  </si>
  <si>
    <t>SELLO METÁLICO, 76.90 H-16A4</t>
  </si>
  <si>
    <t>SELLO METÁLICO, 76.90 H-17</t>
  </si>
  <si>
    <t>CAT SEAL (SI O-RING), 76.90 H-23</t>
  </si>
  <si>
    <t>SELLO METÁLICO, 76.90 H-23</t>
  </si>
  <si>
    <t>SOLDADURA OVERLAY-62 1/8´´</t>
  </si>
  <si>
    <t>WELDING ROD, OVERLAY-62, 1/8"</t>
  </si>
  <si>
    <t>OUTER HOUSING, 3RD RED, 52R-05-059</t>
  </si>
  <si>
    <t>1112100480 CUT-15-290</t>
  </si>
  <si>
    <t>ELECTRIC CABLE, 10 AWG, GTP</t>
  </si>
  <si>
    <t>SEAL, ROTARY, 13'' X 14'' X 1/2''</t>
  </si>
  <si>
    <t>SELLO ROTATIVO, 13'' X 14'' X 1/2''</t>
  </si>
  <si>
    <t>SELLO ROTATIVO, 71R LENA, 350 X 375mm X 5/8"</t>
  </si>
  <si>
    <t>SEAL, ROTATING WATER, RBM6, 12"X 13" X 1/2"</t>
  </si>
  <si>
    <t>SELLO, ROTATORIO AGUA, RBM6, 12" X 13"X 1/2"</t>
  </si>
  <si>
    <t>SELLO-121312</t>
  </si>
  <si>
    <t>SELLO-131412</t>
  </si>
  <si>
    <t>SELLO-35037558</t>
  </si>
  <si>
    <t>PRIMER, RED OXIDE, 5L</t>
  </si>
  <si>
    <t>TAP, THREADED, M24</t>
  </si>
  <si>
    <t>MACHO HELICOIL M24 PASO 3</t>
  </si>
  <si>
    <t>TAP, HELICOIL INSTALLATION, M24 X 3</t>
  </si>
  <si>
    <t>72R-13-007</t>
  </si>
  <si>
    <t>MORDAZA 11 1/4" 56T 73R-01-037</t>
  </si>
  <si>
    <t>WRAP AROUND, 11 1/4", 56T, AUX EQUIPMENT, 72R-13-007</t>
  </si>
  <si>
    <t>RELAY, THERMAL, TH-N60TAKP, 67A</t>
  </si>
  <si>
    <t>CABLE, NEOPRENE, 1.5mm X 24 CORE</t>
  </si>
  <si>
    <t>SPIDER COUPLING ELEMENT, GR42</t>
  </si>
  <si>
    <t>ELEMENTO ACOPLAMIENTO ARAÑA 42 (PARTE CJ 42/55 U 92 SH ELEMENTO)</t>
  </si>
  <si>
    <t>VALVE, DOUBLE CHECK, AN 694400, DGMPC-3-ABK-BAK, VICKERS</t>
  </si>
  <si>
    <t>CONNECTOR, BASE PLUG, CABLE MOUNT, NO2 GLAND ENTRY, 10PIN</t>
  </si>
  <si>
    <t>CONNECTOR, MALE, H-BE 16P 1-16 EPIC (10400200)</t>
  </si>
  <si>
    <t>BASE, TOMA MALE CONTROL, 10 PINS</t>
  </si>
  <si>
    <t>CONNECTOR FEMALE, H-BE 16P 1-16 EPIC (10401200)</t>
  </si>
  <si>
    <t>TONER, BROTHER 2370</t>
  </si>
  <si>
    <t>AUTHORIZER, PPE, RESPIRATOR</t>
  </si>
  <si>
    <t>BEARING, SPHERICAL ROLLER, 21318 CDE4C3</t>
  </si>
  <si>
    <t>SPANNER 2, COLUMN &amp; HEAD FRAME, 52R-08-148</t>
  </si>
  <si>
    <t>LLAVE 2, COLUMNA &amp; HEAD FRAME, 52R-08-148</t>
  </si>
  <si>
    <t>52R-08-148</t>
  </si>
  <si>
    <t>SENSOR INDUCT. PR18-5AO 5MM NA (061804)</t>
  </si>
  <si>
    <t>EQUIPO MULTIMEDIA ME96SSEB-MB VA/VAR ECONOMY (360205)</t>
  </si>
  <si>
    <t>SIERRA-022</t>
  </si>
  <si>
    <t>CUP SAW, 14-30MM, BAHCO</t>
  </si>
  <si>
    <t>TAP SET, M8 X 1.25</t>
  </si>
  <si>
    <t>DOWEL PIN, REAMERS, DHE-01-132</t>
  </si>
  <si>
    <t>BRUSH, POLISHER, W/SHAFT, GRAIN 80, 60 X 20 X 6 MM</t>
  </si>
  <si>
    <t xml:space="preserve">PERNO HEXAGONAL 5/8" x 7" G.8 </t>
  </si>
  <si>
    <t>HEX BOLT, 5/8" X 7", GR8.8</t>
  </si>
  <si>
    <t>52R-01-303</t>
  </si>
  <si>
    <t>CILINDRO PRINCIPAL DE AUTONIVELADOR 52R-01-303</t>
  </si>
  <si>
    <t>AUTOLEVELING MAIN CYLINDER, MAIN FRAME, 52R-01-303</t>
  </si>
  <si>
    <t>PLUG-IN BRIDGE, 3030226</t>
  </si>
  <si>
    <t>PLANET GEAR, 3RD RED, 71R-05-060</t>
  </si>
  <si>
    <t>SOLDER MASK, BLACK GLASS No 12</t>
  </si>
  <si>
    <t>SOLDER MASK, CLEAR</t>
  </si>
  <si>
    <t>RD6-04-228</t>
  </si>
  <si>
    <t>SHOE, 14 3/4", 2ND RED, RD6-04-228</t>
  </si>
  <si>
    <t>BRICK RIB, 12 1/4", REAMING STAB, DHE-03-241</t>
  </si>
  <si>
    <t>MOTOR SPLINE PINION 52-R 52R-03-051</t>
  </si>
  <si>
    <t>RELÉ DE CONTROL DC 24V 62.33.9.024.0040 FINDER (316260)</t>
  </si>
  <si>
    <t>RELAY, CONTROL, DC, 24 V, 62.33.9.024.0040, FINDER</t>
  </si>
  <si>
    <t>RELAY, CONTROL, AC, 110 V, 55.34.8.110.0040, FINDER</t>
  </si>
  <si>
    <t>RELÉ DE CONTROL AC 110V 55.34.8.110.0040 FINDER (315545)</t>
  </si>
  <si>
    <t>FILTER, HYDRAULIC, RETURN LINE, BB25</t>
  </si>
  <si>
    <t>FILTRO HID. HF-7304 FLEETGUARD BB-25 (HF-7304 ó PT551-10)</t>
  </si>
  <si>
    <t>PRESSURE RELIEF VALVE BODY, 60S, DANFOSS</t>
  </si>
  <si>
    <t>FILTER, BREATHER, DD</t>
  </si>
  <si>
    <t>BOMBA HIDRÁULICA VICKERS 45VQ42</t>
  </si>
  <si>
    <t>VALV-100</t>
  </si>
  <si>
    <t>VALVE, BALL, 1"</t>
  </si>
  <si>
    <t>LLAVE DE BOLA 1"</t>
  </si>
  <si>
    <t>ELECTRIC CABLE, 4 X 10 AWG</t>
  </si>
  <si>
    <t>DRIVER ELECTRONICO P/LED 60W 12 VDC IP67 P-60W-12V</t>
  </si>
  <si>
    <t>DRIVER, 12V, IP67</t>
  </si>
  <si>
    <t>ELECTRIC CABLE, 4 X 14 AWG, VULCANIZED NLT</t>
  </si>
  <si>
    <t>SEAL, DOUBLE LIP, 115 X 150 X 12 MM</t>
  </si>
  <si>
    <t>CABLE, FLEXIBLE, 750V, 2.5 mm</t>
  </si>
  <si>
    <t>CABLE H07 Z1-K 2,5MM2 NEGRO ES07Z125N</t>
  </si>
  <si>
    <t>RD6-04-086</t>
  </si>
  <si>
    <t>PASADOR 2 2da. REDUCCIÓN RD6-04-087</t>
  </si>
  <si>
    <t>PASADOR 1 2da. REDUCCIÓN RD6-04-086</t>
  </si>
  <si>
    <t>GREASE NIPPLE, 1/8" BSP</t>
  </si>
  <si>
    <t>GRASERA 1/8" BSP</t>
  </si>
  <si>
    <t>GRAS-18BSP</t>
  </si>
  <si>
    <t>SHIM PLATE 3, 2ND RED, RD6-04-090</t>
  </si>
  <si>
    <t>LAINA 3, 2DA RED, RD6-04-090</t>
  </si>
  <si>
    <t>RD6-04-090</t>
  </si>
  <si>
    <t>MODULE, IO-6RTD</t>
  </si>
  <si>
    <t>MODULE, IO-16DI</t>
  </si>
  <si>
    <t>MODULE, IO-8AII</t>
  </si>
  <si>
    <t>MODULE, IO-16DO</t>
  </si>
  <si>
    <t>RETÉN 110 X 130 X 12</t>
  </si>
  <si>
    <t>METALLIC BOX, 500x400x210, CB-1045-54/210, 600925, RHONA</t>
  </si>
  <si>
    <t>CAJA MET.CB-1045-54/210 500 x 400 x 210 (600925)</t>
  </si>
  <si>
    <t>DOWEL FITMENT PLATE, REAMERS, DHE-01-235</t>
  </si>
  <si>
    <t>FLOW CONTROL VALVE, DGMFN-3-Y-A2W-B2W41, VICKERS</t>
  </si>
  <si>
    <t xml:space="preserve">VÁLVULA DGMPC-3-ABK-BAK-41 </t>
  </si>
  <si>
    <t>VALVE, SOLENOID, DG4V-3-2A-M-U-B6-60</t>
  </si>
  <si>
    <t>VÁLVULA, SOLENOIDE, DG4V-3-2A-M-U-B6-60</t>
  </si>
  <si>
    <t>BRIGHT LED, 110VAC, XB4VG3, GREEN</t>
  </si>
  <si>
    <t>MÁSCARA SOLDADOR FIBRA VIDRIO JACKSON H2-A</t>
  </si>
  <si>
    <t>CONTROL CARD, MENTOR SOFT STARTER, MDA1, CONTROL TECHNIQUES</t>
  </si>
  <si>
    <t>SOFT STARTER CARD, HPS2DN210</t>
  </si>
  <si>
    <t>TARJETA SOFT STARTER, HPS2DN210</t>
  </si>
  <si>
    <t>WELDING WIRE, TUB, 1.6MM, 81NI2-V 8018-C1</t>
  </si>
  <si>
    <t xml:space="preserve">PERNO PARKER M20 X 70 G.12,9 </t>
  </si>
  <si>
    <t>CAP SCREW, M20 X 70, GR12.9</t>
  </si>
  <si>
    <t>RETE-11013012</t>
  </si>
  <si>
    <t>RELE-6216120</t>
  </si>
  <si>
    <t>BASE-9213</t>
  </si>
  <si>
    <t>RELE-24</t>
  </si>
  <si>
    <t>RELE-110</t>
  </si>
  <si>
    <t>PLANET GEAR, 2ND RED, RD6-04-050</t>
  </si>
  <si>
    <t>PLANETARIO 2da. REDUCCIÓN RD6-04-050</t>
  </si>
  <si>
    <t>SUN GEAR, 2ND RED, RD6-04-069</t>
  </si>
  <si>
    <t>PIÑÓN CENTRAL 2da. REDUCCIÓN RD6-04-069</t>
  </si>
  <si>
    <t>SUN GEAR, 1ST RED, RD6-03-057</t>
  </si>
  <si>
    <t>PIÑÓN CENTRAL 1ra. REDUCCIÓN RD6-03-057</t>
  </si>
  <si>
    <t>PLANETARY GEAR, 1ST RED, RD6-03-056</t>
  </si>
  <si>
    <t>PLANETARIO 1ra. REDUCCIÓN RD6-03-056</t>
  </si>
  <si>
    <t>RING GEAR, 1ST RED, RD6-03-058</t>
  </si>
  <si>
    <t>ENGRANAJE 1ra. REDUCCIÓN RD6-03-058</t>
  </si>
  <si>
    <t>GEAR SHIFT, 1ST RED, RD6-03-059</t>
  </si>
  <si>
    <t>ENGRANAJE DE CAMBIO 1ra. REDUCCIÓN RD6-03-059</t>
  </si>
  <si>
    <t>BEAR-NJ240</t>
  </si>
  <si>
    <t>BEARING, CYLINDRICAL ROLLER, SINGLE ROW, NJ240 E3</t>
  </si>
  <si>
    <t>RODAMIENTO NJ-240 E3</t>
  </si>
  <si>
    <t>BEAR-29284</t>
  </si>
  <si>
    <t>THRUST BEARING, SPHERICAL ROLLER, 29284</t>
  </si>
  <si>
    <t>RODAMIENTO 29284</t>
  </si>
  <si>
    <t>BEAR-29472</t>
  </si>
  <si>
    <t>THRUST BEARING, SPHERICAL ROLLER, 29472</t>
  </si>
  <si>
    <t>RODAMIENTO 29472</t>
  </si>
  <si>
    <t>SEAL COVER (SMALL), CUTTERS, CUT-15-291</t>
  </si>
  <si>
    <t>DHE-02-404</t>
  </si>
  <si>
    <t>FIRST RIBBED SLEEVE, TYPE-E, 12 1/4" 3-ST, STEMS, DHE-02-404</t>
  </si>
  <si>
    <t>PRIMERA MANGA ACANALADA,TIPO E,12 1/4" 3-ST,STEMS,DHE-02-404</t>
  </si>
  <si>
    <t>RETÉN 105 x 130 x 12</t>
  </si>
  <si>
    <t>SEAL, RADIAL, 105 X 130 X 12 MM</t>
  </si>
  <si>
    <t>TUERCA-KM14</t>
  </si>
  <si>
    <t>LOCK NUT, MB14</t>
  </si>
  <si>
    <t>TUERCA-KM19</t>
  </si>
  <si>
    <t>TUERCA DE BLOQUEO KM-19</t>
  </si>
  <si>
    <t>MOTOR, LOCK NUT, KM-19</t>
  </si>
  <si>
    <t>TUERCA DE BLOQUEO KM-18</t>
  </si>
  <si>
    <t>TUERCA-KM18</t>
  </si>
  <si>
    <t>MOTOR, LOCK NUT, KM-18</t>
  </si>
  <si>
    <t>MOTOR, LOCK NUT, KM-28</t>
  </si>
  <si>
    <t>TUERCA-KM28</t>
  </si>
  <si>
    <t>ARAN-MB18</t>
  </si>
  <si>
    <t>WASHER, MB-18</t>
  </si>
  <si>
    <t xml:space="preserve">WHASER, MB-19 </t>
  </si>
  <si>
    <t xml:space="preserve">WHASER, MB-28 </t>
  </si>
  <si>
    <t>ARAN-MB19</t>
  </si>
  <si>
    <t>ARAN-MB28</t>
  </si>
  <si>
    <t>TUERCA DE BLOQUEO KM14 &amp; ARANDELA MB14</t>
  </si>
  <si>
    <t>BEAR-6311</t>
  </si>
  <si>
    <t>RODAMIENTO 6311</t>
  </si>
  <si>
    <t>BEARING, DEEP GROOVE BALL, SINGLE ROW, 6311</t>
  </si>
  <si>
    <t>BEAR-NJ2212</t>
  </si>
  <si>
    <t>RODAMIENTO NJ-2212 E</t>
  </si>
  <si>
    <t>BEARING, CYLINDRICAL ROLLER, SINGLE ROW, NJ 2212E</t>
  </si>
  <si>
    <t>BEAR-32313</t>
  </si>
  <si>
    <t>RODAMIENTO 32313</t>
  </si>
  <si>
    <t>BEARING, TAPERED ROLLER, SINGLE ROW, 32313</t>
  </si>
  <si>
    <t>BEAR-33217</t>
  </si>
  <si>
    <t>RODAMIENTO 33217</t>
  </si>
  <si>
    <t>BEARING, TAPERED ROLLER, SINGLE ROW, 33217</t>
  </si>
  <si>
    <t>BEAR-32219</t>
  </si>
  <si>
    <t>RODAMIENTO 32219</t>
  </si>
  <si>
    <t>BEARING, TAPERED ROLLER, SINGLE ROW, 32219</t>
  </si>
  <si>
    <t>VALV-DG4V58</t>
  </si>
  <si>
    <t>PAPER, COPY, A4</t>
  </si>
  <si>
    <t>FILE BOX, MEMPHIS, L40,  5 X 30 X 26 CM</t>
  </si>
  <si>
    <t>FILE CABINET</t>
  </si>
  <si>
    <t>CARB-300KW</t>
  </si>
  <si>
    <t xml:space="preserve">CARBÓN MOTOR DC 300 KW (45 x 25 x 20 MM)  </t>
  </si>
  <si>
    <t>BRUSH, DC MOTOR, 300 KW</t>
  </si>
  <si>
    <t>PORT-300KW</t>
  </si>
  <si>
    <t>BRUSH HOLDER, DC MOTORS, 300kW</t>
  </si>
  <si>
    <t>CARBÓN MOTOR DC 250 KW (45 x 25 x 16 MM)</t>
  </si>
  <si>
    <t>BEAR-QJ322</t>
  </si>
  <si>
    <t>RODAMIENTO QJ-322</t>
  </si>
  <si>
    <t>BEARING, ANGULAR CONTACT BALL, QJ 322</t>
  </si>
  <si>
    <t>BUTTON, RED PUSH, 1NC 22 MM XB4BA42 (TE44042)</t>
  </si>
  <si>
    <t>SWITCH, PUSH BUTTON, HEAD, GREEN, ZB4-BP4, SCHNEIDER</t>
  </si>
  <si>
    <t>ELECTRIC CABLE, 250 MCM, HALOGEN FREE</t>
  </si>
  <si>
    <t>CABLE, NEOPRENE, 70mm X 4 CORE</t>
  </si>
  <si>
    <t>HOUSING COVER, EMBEDDED C, EPIC 24P H-B (10103900)</t>
  </si>
  <si>
    <t>NOZZLE FOR HEATING, 5H</t>
  </si>
  <si>
    <t>COVER LOCKING BLOCK (SMALL), CUTTERS, CUT-15-277</t>
  </si>
  <si>
    <t>PORTA-300</t>
  </si>
  <si>
    <t>PHEX-48X200</t>
  </si>
  <si>
    <t>HEX BOLT, M48 X 200, G12.9</t>
  </si>
  <si>
    <t>GOLI-M48NL</t>
  </si>
  <si>
    <t>GOLILLA NORD-LOCK M48</t>
  </si>
  <si>
    <t>WASHER, NORDLOCK, M48</t>
  </si>
  <si>
    <t>GOLI-M48PL</t>
  </si>
  <si>
    <t>GOLILLA PLANA M48</t>
  </si>
  <si>
    <t>WASHER, FLAT, M48</t>
  </si>
  <si>
    <t>WELDING ROD, 1/8", AP E6011, CELLOCOR</t>
  </si>
  <si>
    <t>PILOT BIT, SEALED BEARING, 15", 91000383, ATLAS COPCO</t>
  </si>
  <si>
    <t>PERNO PARKER M24 X 100 G.12,9</t>
  </si>
  <si>
    <t>CAP SCREW, M20 X 100, GR12.9</t>
  </si>
  <si>
    <t>CAP SCREW, M24 X 100, GR12.9</t>
  </si>
  <si>
    <t>VIBRÓMETRO MOD. VM-6360</t>
  </si>
  <si>
    <t>PORT-250KW</t>
  </si>
  <si>
    <t>PORTA CARBÓN MOTORES DC 250 KW</t>
  </si>
  <si>
    <t>CARBON HOLDER, 250 KW</t>
  </si>
  <si>
    <t>CARB-250KW</t>
  </si>
  <si>
    <t>CERAMIC FIBER BLANKET, HP</t>
  </si>
  <si>
    <t>OIL, HYDRAULIC AW-68, 19 LT</t>
  </si>
  <si>
    <t>FLUJ-UFM300</t>
  </si>
  <si>
    <t>ADAPTOR, 16MJ - 8MJ - 90°</t>
  </si>
  <si>
    <t>ADAPTOR, 8MP - 8MJ - 90°</t>
  </si>
  <si>
    <t>BOMBA HIDRÁULICA SIMPLE 22 LTS. D22 JJJL A/92</t>
  </si>
  <si>
    <t>CONE-ADO</t>
  </si>
  <si>
    <t>CONECTOR CON CABLE, ADOAH040MSS0002H4, 2M</t>
  </si>
  <si>
    <t>CONECTOR CON CABLE ADOAH040MSS0002H4 2M</t>
  </si>
  <si>
    <t>ADAP-SIG12</t>
  </si>
  <si>
    <t>ADAPTOR, SI/G1/2 VA</t>
  </si>
  <si>
    <t>ADAPTADOR SI/G1/2 VA</t>
  </si>
  <si>
    <t>REG CHUTE SECTION, PLASTIC, CHAIN, ASSEMBLY, Ø340MM x Ø300MM</t>
  </si>
  <si>
    <t>CHUT-340300</t>
  </si>
  <si>
    <t>MARTILLO PICADOR SOLDADURA (PICASAL)</t>
  </si>
  <si>
    <t xml:space="preserve">PERNO PARKER M20 X 180 G. 12,9 </t>
  </si>
  <si>
    <t>CAP SCREW, M20 X 180, GR12.9</t>
  </si>
  <si>
    <t>COVER, RUBBER, 6.4mm, CUTTERS, CUT-15-261</t>
  </si>
  <si>
    <t>PPAR-20X140</t>
  </si>
  <si>
    <t>CAP SCREW, M20 x 140, GR12.9</t>
  </si>
  <si>
    <t>CAP SCREW, M30 X 150, GR12.9</t>
  </si>
  <si>
    <t>VALVE, 15A-12-L, 4A403004, YEOSHE</t>
  </si>
  <si>
    <t>VALVE PLATE, V15 YEOSHE PUMP, 15A-09</t>
  </si>
  <si>
    <t xml:space="preserve">CILINDRO HIDRÁULICO 9" 61R-09-001 </t>
  </si>
  <si>
    <t>GA, CYLINDERS, 10", 71R-09-001</t>
  </si>
  <si>
    <t>GA, 9", CYLINDERS, 52R-09-007</t>
  </si>
  <si>
    <t>PERNO PARKER M16 x 70 G.12,9</t>
  </si>
  <si>
    <t>TBR</t>
  </si>
  <si>
    <t>RODAMIENTO 7319</t>
  </si>
  <si>
    <t>PERNO PARKER M6 x 25 G.12,9</t>
  </si>
  <si>
    <t>PERNO HEXAGONAL M10 X 30 G.12,9</t>
  </si>
  <si>
    <t>GRASA-3000</t>
  </si>
  <si>
    <t>LIMA PLANA BASTARDA 10"</t>
  </si>
  <si>
    <t>LIMA-010</t>
  </si>
  <si>
    <t>RELÉ TÉRMICO TH-N60TAKP 67A REGULABLE 54-80</t>
  </si>
  <si>
    <t>IND2-02-060</t>
  </si>
  <si>
    <t>COLLAR INDAU IND2-02-060</t>
  </si>
  <si>
    <t>BOMBA MANUAL TRASVASIJE ROTATIVA 1GNB-25/3R/PRO:GROZ (5080320) /BOMEX 25 TRUPPER</t>
  </si>
  <si>
    <t>FUSIBLE 1250 A, 170M6116, BUSSMANN</t>
  </si>
  <si>
    <t xml:space="preserve">RODAMIENTO 22211 C3 </t>
  </si>
  <si>
    <t xml:space="preserve">RODAMIENTO 22310 C3 </t>
  </si>
  <si>
    <t>RODAMIENTO 22314 C3</t>
  </si>
  <si>
    <t>BLOCK DE CONTACTO 1NA ZBE-101 P/XB4 VERDE (TE52101)</t>
  </si>
  <si>
    <t xml:space="preserve">ZÓCALO DE RELÉ 6.2 mm, 120V AC/DC, PLC-BSC-120UC/21, PHOENIX (2966032) </t>
  </si>
  <si>
    <t>ZOCA-62120</t>
  </si>
  <si>
    <t xml:space="preserve">ACOPLE RÁPIDO NEUMÁTICO 1/4´´ AA4032 NPT (5 PZS) </t>
  </si>
  <si>
    <t>COUPLING, NEUMATIC 1/4" NPT (5 PCS), FAST</t>
  </si>
  <si>
    <t>ACOPLE RÁPIDO NEUMÁTICO 1/2´´ NPT (5 PZS)</t>
  </si>
  <si>
    <t>COUPLING, NEUMATIC 1/2" NPT (5 PCS), FAST</t>
  </si>
  <si>
    <t>SADDLE, MIDDLE, SADDLES, DHE-07-301</t>
  </si>
  <si>
    <t>61R-02-090</t>
  </si>
  <si>
    <t>TORQUE TUBE, 11 1/4" - 3-ST, CHUCK, 61R-02-090</t>
  </si>
  <si>
    <t>71R-01-056</t>
  </si>
  <si>
    <t>COLLARING BUSH HOUSING, 11 1/4", MAIN FRAME, 71R-01-056</t>
  </si>
  <si>
    <t>71R-13-054</t>
  </si>
  <si>
    <t>COLLARING BUSH, 11 1/4", AUX EQUIPMENT, 71R-13-054</t>
  </si>
  <si>
    <t>PRESSURE PLUG, 1/4" NPT X 3/4" NPT</t>
  </si>
  <si>
    <t xml:space="preserve">RELÉ TÉRMICO TH-N220HZKP 180A </t>
  </si>
  <si>
    <t>EMPAQUETADURA TRENZADA CARRARA N-3404 SECCIÓN 1"</t>
  </si>
  <si>
    <t>VÁLVULA CETOP-5 DG4S4-016C-U-B-60</t>
  </si>
  <si>
    <t>FUSIBLE 800 A 690-700V 170M5114 BUSSMANN</t>
  </si>
  <si>
    <t>GRASA MOBILGREASE MP (TINETA 16 KGS.)</t>
  </si>
  <si>
    <t>INSERTO CNMG 190616-RS-MP9015 MITSUBISHI (CNMG 190616PH CA5525)</t>
  </si>
  <si>
    <t>CAND-O150</t>
  </si>
  <si>
    <t>CANDADO LISO ODIS 150</t>
  </si>
  <si>
    <t>INPU-230460</t>
  </si>
  <si>
    <t xml:space="preserve">RETÉN 160 x 190 x 15 </t>
  </si>
  <si>
    <t xml:space="preserve">VÁLVULA DG4V-3-6C-M-U-B6-60 </t>
  </si>
  <si>
    <t xml:space="preserve">VÁLVULA DGMFN-3-Y-A2W-B2W-41 </t>
  </si>
  <si>
    <t>MODULO EXPANSIÓN SM - I/O PLUS CARD MENTOR MP</t>
  </si>
  <si>
    <t>CANALETA LINA 25 RANURADA 40 x 40 x 2 MTS (261215)</t>
  </si>
  <si>
    <t>HUINCHA AISLANTE 3M ROJO x 10 MTS.</t>
  </si>
  <si>
    <t>HUINCHA AISLANTE 3M AZUL x 10 MTS.</t>
  </si>
  <si>
    <t>HUINCHA AISLANTE 3M VERDE x 10 MTS.</t>
  </si>
  <si>
    <t>HUIN-</t>
  </si>
  <si>
    <t>HUINCHA AISLANTE 3M AMARILLA x 10 MTS.</t>
  </si>
  <si>
    <t>INSERTO RELÉ 24 V, 2961105, PHOENIX</t>
  </si>
  <si>
    <t>INSERTO RELÉ 60 V, 2961118, PHOENIX</t>
  </si>
  <si>
    <t>BASE RELÉ 120V 2966032 PLC-BSC-120UC/21 PHOENIX (6976892)</t>
  </si>
  <si>
    <t>BEAR-16026</t>
  </si>
  <si>
    <t>BURNOUT RING, 10", DRILL RODS, DHE-06-153</t>
  </si>
  <si>
    <t>BEAR-755285/755360</t>
  </si>
  <si>
    <t>RODAMIENTO CONO/CUBETA EE755285/755360</t>
  </si>
  <si>
    <t>BEARINGS, TAPERED ROLLER, SINGLE ROW, EE755285/755360</t>
  </si>
  <si>
    <t>ZAPATA 14 3/4" 2da. REDUCCIÓN RD6-04-228</t>
  </si>
  <si>
    <t>CABLE ELÉCTRICO 4 x 10 AWG (4 x 6 MM2)</t>
  </si>
  <si>
    <t>INTERRUPTOR 3P XT3S250 TMD 250A (175-250) 415V, 50KA (071068221AB)</t>
  </si>
  <si>
    <t>MANDO GIRATORIO REENVIADO RHE NORMAL ABB (para XT1…XT3) (071066479AB)</t>
  </si>
  <si>
    <t>O-RING, Ø3.5 X 93 (ID)</t>
  </si>
  <si>
    <t>HOUSING COVER, 1ST RED, 52R-03-058</t>
  </si>
  <si>
    <t>PLUG, MALE, OVER WHEEL, 4 X 32A, 3F+T</t>
  </si>
  <si>
    <t>CUP BRUSH, 3", M14 x 2</t>
  </si>
  <si>
    <t>WIPER, CIRCULAR, WAVE, 4"</t>
  </si>
  <si>
    <t>GREASE, LUVAL EX53001, 54 KG. (TRANSMISSION)</t>
  </si>
  <si>
    <t>O-RING CORD, Ø16</t>
  </si>
  <si>
    <t>H-WHEEL, HOUSING, H-24P B, 1XM32, EPIC (19123900)</t>
  </si>
  <si>
    <t>VÁLVULA DIRECCIONAL DG4V-3-2C-M-U-B6-60</t>
  </si>
  <si>
    <t>VALVE, DIRECTIONAL, DG4V-3-2C-MUB660, VICKERS</t>
  </si>
  <si>
    <t>VALV-DG4V32C</t>
  </si>
  <si>
    <t>VALV-DG4V32A</t>
  </si>
  <si>
    <t>SLING, POLYESTER, 75MM X 4M, 2 LAYERS</t>
  </si>
  <si>
    <t>BEAR-QJ319</t>
  </si>
  <si>
    <t>BEARING, BALL, QJ 319</t>
  </si>
  <si>
    <t>RETÉN 115 X 150 X 12</t>
  </si>
  <si>
    <t>BEAR-NJ2208</t>
  </si>
  <si>
    <t>BEAR-NJ2314</t>
  </si>
  <si>
    <t>BEAR-NJ312</t>
  </si>
  <si>
    <t>BEAR-23224</t>
  </si>
  <si>
    <t>RODAMIENTO 23224 EM</t>
  </si>
  <si>
    <t>BEAR-NJ2316</t>
  </si>
  <si>
    <t>BEAR-22317</t>
  </si>
  <si>
    <t>RODAMIENTO 22317 E1</t>
  </si>
  <si>
    <t>BEAR-NJ2320</t>
  </si>
  <si>
    <t>TOROIDE PARA DIFERENCIAL ZT60B 60 MM (217704)</t>
  </si>
  <si>
    <t>RELÉ DE POTENCIA INDUSTRIAL 16A, SERIE 62 FINDER 62.33.8.110.0040</t>
  </si>
  <si>
    <t>VÁLVULA CONTROL CAUDAL CETOP 5 DGMFN-5-Y-A2W-B2W-30</t>
  </si>
  <si>
    <t>FIJADOR PARTES CILINDRICAS LOCTITE 620 x 50 ML.</t>
  </si>
  <si>
    <t>CABLE-4120</t>
  </si>
  <si>
    <t>CABLE ELÉCTRICO L/H RZ1-K 4 x 120 MM2 VERDE</t>
  </si>
  <si>
    <t>DISCO CORTE ACERO INOXIDABLE 7"</t>
  </si>
  <si>
    <t>PINT-G001</t>
  </si>
  <si>
    <t xml:space="preserve">PERNO PARKER M20 X 120 G. 12,9 </t>
  </si>
  <si>
    <t>CABLE-314</t>
  </si>
  <si>
    <t>CABLE-414</t>
  </si>
  <si>
    <t>CABLE ELÉCTRICO RV-K 90°C 0,6/1KV 3G 2,5 MM2 (RVK3025)</t>
  </si>
  <si>
    <t>CABLE ELÉCTRICO RV-K 90°C 0,6/1KV 4G 2,5 MM2 (RVK4025)</t>
  </si>
  <si>
    <t>CABLE ELÉCTRICO RV-K 0,6 / 1KV 1 x 6 MM2 (RVK1006)</t>
  </si>
  <si>
    <t>BOBINA DE APERTURA SOR XT1..XT4 110…127 VAC 110…125 VDC (1SDA066316R1)</t>
  </si>
  <si>
    <t>CABLE-4X25</t>
  </si>
  <si>
    <t>CABLE ELÉCTRICO L/H RZ1-K 1KV 4 x 25 MM2 NEGRO</t>
  </si>
  <si>
    <t>CABLE, FLEXIBLE, 4 X 25 MM</t>
  </si>
  <si>
    <t>TEFLÓN 3/4" x 10 MTS. (ROLLO)</t>
  </si>
  <si>
    <t>PILA ALCALINA AA</t>
  </si>
  <si>
    <t>CUTTING DISC, METAL, 115M</t>
  </si>
  <si>
    <t>SANDPAPER, IRON, #150</t>
  </si>
  <si>
    <t>SANDPAPER, IRON, #100</t>
  </si>
  <si>
    <t>PALETTE KNIFE, 100 MM</t>
  </si>
  <si>
    <t>ESPATULA 100 x 135 MM</t>
  </si>
  <si>
    <t>CUTTING DISC, STAINLESS, ULTRA SLIM, 7"</t>
  </si>
  <si>
    <t>COMPRESSION TERMINAL, 35 MM</t>
  </si>
  <si>
    <t>LUG PRESS, DA-60, 42.4 - 60.6 MM2</t>
  </si>
  <si>
    <t>TRABA PERNOS LOCTITE 277 x 50 ML</t>
  </si>
  <si>
    <t>SHROUD, 1ST RED, 71R-03-057</t>
  </si>
  <si>
    <t xml:space="preserve">GOLILLA 1ª REDUCCIÓN 71-R (SHROUD) </t>
  </si>
  <si>
    <t>RETE-9012512</t>
  </si>
  <si>
    <t>RETÉN 90 x 125 x 12</t>
  </si>
  <si>
    <t>SEAL, DOUBLE LIP, 90 X 125 X 12 MM</t>
  </si>
  <si>
    <t>CAP SCREW, M6 X 25, GR12.9</t>
  </si>
  <si>
    <t>PERNO PARKER M6 x 20 G.12,9</t>
  </si>
  <si>
    <t>BLOCK ROD, BOTTOM BRACKET, REAMING STAB, DHE-03-251</t>
  </si>
  <si>
    <t>SOPORTE INFERIOR BARRA, ESTABILIZADOR ESCARIADO DHE-03-251 CON PINES SOLDADOS</t>
  </si>
  <si>
    <t>ROTARY KIT, V15 YEOSHE PUMP, 15AA-B210</t>
  </si>
  <si>
    <t>BLOCK, CONTACT, 1NA</t>
  </si>
  <si>
    <t>BLOCK, CONTACT, 1NC</t>
  </si>
  <si>
    <t>52R-08-147</t>
  </si>
  <si>
    <t>SPANNER 1, COLUMNS AND HEADFRAME, 52R-08-147</t>
  </si>
  <si>
    <t>LLAVE 1, COLUMNA Y HEADFRAME, 52R-08-147</t>
  </si>
  <si>
    <t>SEAL KIT, PLATE, PVG32</t>
  </si>
  <si>
    <t>VALVE, DIRECTIONAL, DG4V-3-6C-VM-U-C6-60, VICKERS</t>
  </si>
  <si>
    <t>VALVE, DG4S4-016C-U-D-60, RAPID PILOT</t>
  </si>
  <si>
    <t>VÁLVULA DE RETENCIÓN, 65 PSI, 1 "</t>
  </si>
  <si>
    <t>VALV-651</t>
  </si>
  <si>
    <t>FLOW CONTROL VALVE, DGMFN-5-Y-A2W-B2W-30, VICKERS</t>
  </si>
  <si>
    <t>VALVE, DIRECTIONAL, MOD .: DG 4V5-8C J-V-MA, VICKERS</t>
  </si>
  <si>
    <t>RD6-14-120</t>
  </si>
  <si>
    <t>GRIPPER SHOE, PIPE LOADER, RD6-14-120</t>
  </si>
  <si>
    <t>CONE-6242</t>
  </si>
  <si>
    <t>CONE-6343</t>
  </si>
  <si>
    <t>CONE-6444</t>
  </si>
  <si>
    <t>CONE-6646</t>
  </si>
  <si>
    <t>CONE-6848</t>
  </si>
  <si>
    <t>CONE-612412</t>
  </si>
  <si>
    <t>CONNECTOR, FULL SET, DT 06-2S-04-2P</t>
  </si>
  <si>
    <t>CONNECTOR, FULL SET, DT 06-3S-04-3P</t>
  </si>
  <si>
    <t>CONNECTOR, FULL SET, DT 06-4S-04-4P</t>
  </si>
  <si>
    <t>CONNECTOR, FULL SET, DT 06-6S 04-6P</t>
  </si>
  <si>
    <t>CONNECTOR, FULL SET, DT 06-8S 04-8P</t>
  </si>
  <si>
    <t>CONNECTOR, FULL SET, DT 06-12S 04-12P</t>
  </si>
  <si>
    <t>TERMINAL OJO S/AISLACIÓN LARGO TL-35/10 SECCIÓN</t>
  </si>
  <si>
    <t>TERM-3510</t>
  </si>
  <si>
    <t>SENS-26050200</t>
  </si>
  <si>
    <t>BEARING, SPHERICAL ROLLER, 22314 E, SKF</t>
  </si>
  <si>
    <t>BEARING, SPHERICAL ROLLER, 23224 EJW33C3 TIM</t>
  </si>
  <si>
    <t>SEAL, OIL, 64X21238-4129, GARLOCK</t>
  </si>
  <si>
    <t>BOOKS, FORKLIFT OPERATION REPORT</t>
  </si>
  <si>
    <t>FILT-0165010</t>
  </si>
  <si>
    <t>FILTER ELEMENT, 0165 R 010 BN3HC, HYDAC</t>
  </si>
  <si>
    <t>ELEMENTO FILTRO 0165 R 010 BN3HC HYDAC</t>
  </si>
  <si>
    <t>FILT-60010</t>
  </si>
  <si>
    <t>FILTER ELEMENT, 60 D 010 BN3HC, HYDAC</t>
  </si>
  <si>
    <t>ELEMENTO FILTRO 60 D 010 BN3HC HYDAC</t>
  </si>
  <si>
    <t>FILT-02400410</t>
  </si>
  <si>
    <t>FILTER ELEMENT, 0240 D 010 BN3HC, HYDAC</t>
  </si>
  <si>
    <t>ELEMENTO FILTRO 0240 D 010 BN3HC HYDAC</t>
  </si>
  <si>
    <t>PORTA ELECTRODO 500A JACKSON C/MANILLA DE FIBRA (COD. OTERO 007070)</t>
  </si>
  <si>
    <t>PORTA ELECTRODO 300A JACKSON C/MANILLA DE FIBRA (CÓD. OTERO AW-C)</t>
  </si>
  <si>
    <t>DHE-01-938</t>
  </si>
  <si>
    <t>REAMER VERTICAL KEY, REAMERS, DHE-01-938</t>
  </si>
  <si>
    <t>CHAVETA VERTICAL ESCARIADOR, ESCARIADORES, DHE-01-938</t>
  </si>
  <si>
    <t>INSULATION TAPE, BLACK, 10 MT</t>
  </si>
  <si>
    <t>INSULATION TAPE, RED, 10 MT</t>
  </si>
  <si>
    <t>INSULATION TAPE, BLUE, 10 MT</t>
  </si>
  <si>
    <t>CABLE, ELECTRIC, 4 X 120MM, 750V</t>
  </si>
  <si>
    <t>PILA ALCALINA AAA</t>
  </si>
  <si>
    <t>RETE-14291682127</t>
  </si>
  <si>
    <t>BEAR-23126</t>
  </si>
  <si>
    <t>RODAMIENTO 23126 MW33</t>
  </si>
  <si>
    <t>BEARING, ROLLER, 23126</t>
  </si>
  <si>
    <t>RETE-9512012</t>
  </si>
  <si>
    <t>RETÉN 95 x 120 x 12</t>
  </si>
  <si>
    <t>SEAL, DOUBLE LIP, 95 X 120 X 12 MM</t>
  </si>
  <si>
    <t>STONE, GRINDER, GRIT 60, A-1</t>
  </si>
  <si>
    <t>CAP SCREW, M12 X 120, GR12.9</t>
  </si>
  <si>
    <t>CAP SCREW, M12 X 130, GR12.9</t>
  </si>
  <si>
    <t xml:space="preserve">RETÉN 110 X 150 X 12 </t>
  </si>
  <si>
    <t>SEAL, DOUBLE LIP, 110 X 150 X 12 MM</t>
  </si>
  <si>
    <t>SUPER FOAM ADDITIVE (20 LTS BID)</t>
  </si>
  <si>
    <t>BRUSHES, SET 5 PCS</t>
  </si>
  <si>
    <t>STONE, GRINDER, GRIT 60, A-15</t>
  </si>
  <si>
    <t>STONE, GRINDER, GRIT 60, A-3</t>
  </si>
  <si>
    <t>STONE, GRINDER, GRIT 60, A-6</t>
  </si>
  <si>
    <t>PAINT BRUSH, 4"</t>
  </si>
  <si>
    <t xml:space="preserve">ENGRASADORA MANUAL 500 CC CON FLEXIBLE </t>
  </si>
  <si>
    <t>PADLOCK, 50 MM</t>
  </si>
  <si>
    <t>71R-13-065</t>
  </si>
  <si>
    <t>TORQUE BOX, AUX EQUIPMENT, 71R-13-065</t>
  </si>
  <si>
    <t>CAJA DE TORQUE, EQUIPO AUXILIAR, 71R-13-065</t>
  </si>
  <si>
    <t>ADAPTADOR RANURADO, 3RA REDUCCIÓN, 52R-05-051</t>
  </si>
  <si>
    <t>HUB PLANETARIO, 3RA REDUCCIÓN, 52R-05-055</t>
  </si>
  <si>
    <t>MARKER, PERMANENT, YELLOW</t>
  </si>
  <si>
    <t>SOPL-001</t>
  </si>
  <si>
    <t>MARSH FUNNEL AND CUP</t>
  </si>
  <si>
    <t>LIQUID, POLYMER, 25L</t>
  </si>
  <si>
    <t>TIRA DE PAPEL MEDIDOR PH (100 UN)</t>
  </si>
  <si>
    <t>PILOT LIGHT, RED LED, 230/240VAC, XB4BVM4, 22MM.</t>
  </si>
  <si>
    <t>BLOCK DE CONTACTO 1NC ZBE-102 P/XB4 ROJO (TE52102)</t>
  </si>
  <si>
    <t>CILI-MD150/LP200</t>
  </si>
  <si>
    <t>CILINDRO HYTEC S250-CD80/50 x 145-MC-MC-1</t>
  </si>
  <si>
    <t>CUBIERTA DE SELLO, 1RA REDUCCIÓN, 52R-03-057</t>
  </si>
  <si>
    <t>52R-08-142</t>
  </si>
  <si>
    <t>SPANNER GUIDE 3, COLUMN &amp; HEAD FRAME, 52R-08-142</t>
  </si>
  <si>
    <t>GUIA D/MORDAZA 3, COLUMNA &amp; HEAD FRAME, 52R-08-142</t>
  </si>
  <si>
    <t>PIN D/MORDAZA, COLUMNA &amp; HEAD FRAME, 52R-08-151</t>
  </si>
  <si>
    <t>52R-08-143</t>
  </si>
  <si>
    <t>GUIA D/MORDAZA 4, COLUMNA &amp; HEAD FRAME, 52R-08-143</t>
  </si>
  <si>
    <t>SPANNER GUIDE 4, COLUMN &amp; HEAD FRAME, 52R-08-143</t>
  </si>
  <si>
    <t>52R-08-140</t>
  </si>
  <si>
    <t>SPANNER GUIDE 1, COLUMN &amp; HEAD FRAME, 52R-08-140</t>
  </si>
  <si>
    <t>GUIA D/MORDAZA 1, COLUMNA &amp; HEAD FRAME, 52R-08-140</t>
  </si>
  <si>
    <t>52R-08-150</t>
  </si>
  <si>
    <t>SPANNER 2 BRACKET BAR, COLUMN &amp; HEAD FRAME, 52R-08-150</t>
  </si>
  <si>
    <t>BARRA SOPORTE LLAVE 2, COLUMNA &amp; HEAD FRAME, 52R-08-150</t>
  </si>
  <si>
    <t>52R-08-149</t>
  </si>
  <si>
    <t>SPANNER BRACKET, COLUMN &amp; HEAD FRAME, 52R-08-149</t>
  </si>
  <si>
    <t>SOPORTE D/LLAVE, COLUMNA &amp; HEAD FRAME, 52R-08-149</t>
  </si>
  <si>
    <t>52R-08-141</t>
  </si>
  <si>
    <t>SPANNER GUIDE 2, COLUMN &amp; HEAD FRAME, 52R-08-141</t>
  </si>
  <si>
    <t>GUIA D/MORDAZA 2, COLUMNA &amp; HEAD FRAME, 52R-08-141</t>
  </si>
  <si>
    <t>ANILLO DE BRONCE, 3RA REDUCCIÓN, 52R-05-064</t>
  </si>
  <si>
    <t>CUBIERTA DE CARCASA, 1RA REDUCCIÓN, 52R-03-058</t>
  </si>
  <si>
    <t>CORONA SUPERIOR COLUMNA 61R-08-056 (CON HILO)</t>
  </si>
  <si>
    <t>HEAD FRAME CROWN 61R-08-053 (CORONA SUPERIOR HEAD FRAME/YUGO SIN HILO)</t>
  </si>
  <si>
    <t>CORONA INFERIOR MAIN FRAME 61R-01-063 (CON HILO)</t>
  </si>
  <si>
    <t>CORONA INFERIOR COLUMNA 61R-08-057 (SIN HILO)</t>
  </si>
  <si>
    <t>SADDLE, 35°,  SADDLES, DHE-07-300</t>
  </si>
  <si>
    <t>PORTACORTADOR, 10,5°, MEDIO, DHE-07-301</t>
  </si>
  <si>
    <t>PORTACORTADOR, 35,5°, LATERAL, DHE-07-300</t>
  </si>
  <si>
    <t>PORTACORTADOR, 2°, CENTRO, DHE-07-302</t>
  </si>
  <si>
    <t>SADDLE, STEM, SADDLES, DHE-07-302</t>
  </si>
  <si>
    <t>SADDLE, 45°, SADDLES, DHE-07-303</t>
  </si>
  <si>
    <t>PORTACORTADOR, 45°, LATERAL, DHE-07-303</t>
  </si>
  <si>
    <t>MIDDLE SPACER, SADDLE, DHE-07-320</t>
  </si>
  <si>
    <t>DHE-02-499</t>
  </si>
  <si>
    <t>LOCATING RING,16", STEMS, DHE-02-499</t>
  </si>
  <si>
    <t>ANILLO LOCALIZADO, 16", STEMS, DHE-02-499</t>
  </si>
  <si>
    <t>RBM6-03-075</t>
  </si>
  <si>
    <t>PINION, 1ST RED, RBM6-03-075</t>
  </si>
  <si>
    <t>PIÑÓN 1ra. REDUCCIÓN, RBM6-03-075</t>
  </si>
  <si>
    <t>RBM6-03-057</t>
  </si>
  <si>
    <t>SUN GEAR, 1ST RED, RBM6-03-057</t>
  </si>
  <si>
    <t>ENGRANAJE CENTRAL, 1RA REDUCCIÓN, RBM6-03-057</t>
  </si>
  <si>
    <t>DETAIL TORCH, W / SPARK GAP, ST2200T, BERNZOMATIC</t>
  </si>
  <si>
    <t>WIPER CLEANER, 298 X 323X 11/17</t>
  </si>
  <si>
    <t>LIMPIADOR COLUMNA (WIPER) 298 MM x 323 MM x 11/17 MM</t>
  </si>
  <si>
    <t>MANTA FIBRA CERÁMICA HP-96 25 MM (4.65 M2)</t>
  </si>
  <si>
    <t>GOLI-M48PR</t>
  </si>
  <si>
    <t>WASHER, SPRING, M48</t>
  </si>
  <si>
    <t>GOLILLA PRESIÓN M48</t>
  </si>
  <si>
    <t>ANILLO DE CORTE 12 1/4" DHE-02-204</t>
  </si>
  <si>
    <t>ANILLO DE CORTE 13 3/4´´ DHE-06-093</t>
  </si>
  <si>
    <t>ANILLO DE CORTE 16" DHE-06-164</t>
  </si>
  <si>
    <t>BURNOUT RING, 14 3/4", DRILL RODS, DHE-06-164</t>
  </si>
  <si>
    <t>BEARING, ROLLER CYLINDER, NU 2217</t>
  </si>
  <si>
    <t>NIPPLE, 16-16 FJX</t>
  </si>
  <si>
    <t>CAP SCREW, M30 X 180, GR12.9</t>
  </si>
  <si>
    <t>SILICONA NEGRA CHECKSEAL #11 RTV</t>
  </si>
  <si>
    <t>SILICONE, BLACK</t>
  </si>
  <si>
    <t>PERMANENT MARKER, BLACK, ARTLINE 700</t>
  </si>
  <si>
    <t>MARKER, PERMANENT, BLACK</t>
  </si>
  <si>
    <t>ACTUATOR, ROTARY, SS-12-2</t>
  </si>
  <si>
    <t>ACTU-SS122</t>
  </si>
  <si>
    <t>BEAR-293750</t>
  </si>
  <si>
    <t>BEARING, SPHERICAL ROLLER THRUST, 293 - 750</t>
  </si>
  <si>
    <t>RODAMIENTO EMPUJE RODILLO ESFERICO 293-750</t>
  </si>
  <si>
    <t>DRIV-6012</t>
  </si>
  <si>
    <t>SELLO GARLOCK KLOZURE 64 - 13.750 x 15.750 x 0.813 (21238-4129)</t>
  </si>
  <si>
    <t>SWITCH, PUSH BUTTON, HEAD, ZB4-BA2, SCHNEIDER</t>
  </si>
  <si>
    <t>CUTTING DISC, METAL 9"</t>
  </si>
  <si>
    <t>GRINDING DISC, ZIRCONIA, 4 1/2"</t>
  </si>
  <si>
    <t>COPPER NOZZLE 5/8 TW, MIG</t>
  </si>
  <si>
    <t>CUTTING DISC, METAL, 350mm</t>
  </si>
  <si>
    <t>RIB LADRILLO, 13 3/4", ESTABILIZADOR DE ESCARIADO,DHE-03-231</t>
  </si>
  <si>
    <t>RIB LADRILLO, 16", ESTABILIZADOR DE ESCARIADO,DHE-03-238</t>
  </si>
  <si>
    <t>RIB LADRILLO, 12 1/4", ESTABILIZADOR ESCARIADO, DHE-03-241</t>
  </si>
  <si>
    <t>RIB LADRILLO, 13 3/4", ESTABILIZADOR ESCARIADO, DHE-03-239</t>
  </si>
  <si>
    <t>RIB LADRILLO, 16", ESTABILIZADOR DE ESCARIADO, DHE-03-232</t>
  </si>
  <si>
    <t>BRICK RIB, 12 1/4", REAMING STAB, DHE-03-240</t>
  </si>
  <si>
    <t>DHE-03-240</t>
  </si>
  <si>
    <t>RIB LADRILLO, 12 1/4", ESTABILIZADOR DE ESCARIADO,DHE-03-240</t>
  </si>
  <si>
    <t>ANILLO DE AJUSTE PIN PASADOR, 16", STEMS, DHE-02-161</t>
  </si>
  <si>
    <t>BOQU-22904</t>
  </si>
  <si>
    <t>DIFFUSER, GAS, MIG WELDING TORCH</t>
  </si>
  <si>
    <t>BEAR-29360</t>
  </si>
  <si>
    <t>THRUST BEARING, SPHERICAL ROLLER, 29360 E</t>
  </si>
  <si>
    <t>RODAMIENTO 29360 (PILOTO 71R MOD)</t>
  </si>
  <si>
    <t>BEARING, TAPER ROLLER, SINGLE ROW, 29368</t>
  </si>
  <si>
    <t>BEARING, SPHERICAL ROLLER, 23968, CC/W33, SKF</t>
  </si>
  <si>
    <t>RODAMIENTO 23968 (CENTRALIZADOR 71R MOD)</t>
  </si>
  <si>
    <t>BEARING, SPHERICAL ROLLER, 23960</t>
  </si>
  <si>
    <t>BEAR-29348</t>
  </si>
  <si>
    <t>RODAMIENTO 29348 - PILOTO 71-R</t>
  </si>
  <si>
    <t>PLUG, MALE, SIMPLE, 2L + 1T</t>
  </si>
  <si>
    <t>SOCKET, WALL MOUNTED, 3P + T, 16A / 6H / 380-440V</t>
  </si>
  <si>
    <t>CANA-</t>
  </si>
  <si>
    <t>CHANNEL, GROOVED, 60MM X 60MM X 2000MM</t>
  </si>
  <si>
    <t>CANALETA, RANURADA, 60MM X 60MM X 2000MM</t>
  </si>
  <si>
    <t>SOCKET, WALL MOUNTED, 3P + T, 63A / 6H / 440V</t>
  </si>
  <si>
    <t>CARD, EQUIPMENT HIDRA-HNC-1085, FLOW CONTROL</t>
  </si>
  <si>
    <t>TARJETA,  EQUIPO HIDRA-HNC-1085, CONTROL DE FLUJO</t>
  </si>
  <si>
    <t>MONITOR, HMI, 1050, BRAINCHILD</t>
  </si>
  <si>
    <t>MONITOR, BRAINCHILD, HMI, 1050</t>
  </si>
  <si>
    <t>SPIDER COUPLING, HRC230</t>
  </si>
  <si>
    <t>FOOT VALVE, 11 1/4", SMALL, MISC EQUIPMENT, MSC-19-221</t>
  </si>
  <si>
    <t>VÁLVULA CHECK, PEQUEÑO, EQUIPO VARIADO, MSC-19-221</t>
  </si>
  <si>
    <t>MSC-19-221</t>
  </si>
  <si>
    <t>SEAL, LIP METAL CASE, 22.1/2"X24.1/2"X7/8",64X4279, GARLOCK</t>
  </si>
  <si>
    <t>SELLO,GARLOCK 64 X 4279</t>
  </si>
  <si>
    <t>009-02-051</t>
  </si>
  <si>
    <t>FLOATBOX, 12 7/8" DI-42, CHUCK, 009-02-051</t>
  </si>
  <si>
    <t>CAJA FLOTANTE, 12 7/8" DI-42, CHUCK, 009-02-051</t>
  </si>
  <si>
    <t>ACEI-600</t>
  </si>
  <si>
    <t>ACEI-8090</t>
  </si>
  <si>
    <t>TRANSMISSION OIL, XP 600-68, 208 L, MOBIL GEAR</t>
  </si>
  <si>
    <t>ACEITE TRANSMISIÓN XP 600-68 x TAMBOR 208 LTS.</t>
  </si>
  <si>
    <t>ACEITE TRANSMISIÓN 80W/90 x TAMBOR 208 LTS.</t>
  </si>
  <si>
    <t>ACEITE HIDRÁULICO AW-68 x TAMBOR 208 LTS. (NUTO H-68)</t>
  </si>
  <si>
    <t>HEX NUT, M16, BRONZE, GR10.9</t>
  </si>
  <si>
    <t>TUERCA HEXAGONAL M16 BRONCE</t>
  </si>
  <si>
    <t>CAP SCREW, M24 X 140, GR12.9</t>
  </si>
  <si>
    <t>PERNO PARKER M24 X 140 G.12,9</t>
  </si>
  <si>
    <t>ORIN-1505</t>
  </si>
  <si>
    <t>O-RING, Ø150 X 5MM</t>
  </si>
  <si>
    <t>ORIN-15453</t>
  </si>
  <si>
    <t>O-RING, Ø154,5 X 3MM</t>
  </si>
  <si>
    <t>BRUSHINGS, HYD ENGINE, FLEWCLUTH, BOWEX 80</t>
  </si>
  <si>
    <t>BRUS-80</t>
  </si>
  <si>
    <t>O-RING, Ø126X 3,0</t>
  </si>
  <si>
    <t>ORIN-1263</t>
  </si>
  <si>
    <t>ORIN-3532</t>
  </si>
  <si>
    <t>O-RING, Ø164 X 3,0</t>
  </si>
  <si>
    <t>ORIN-1643</t>
  </si>
  <si>
    <t>O-RING, Ø200 X 3MM</t>
  </si>
  <si>
    <t>ORIN-2003</t>
  </si>
  <si>
    <t>O-RING, Ø280 X 3,0</t>
  </si>
  <si>
    <t>ORIN-2803</t>
  </si>
  <si>
    <t>O-RING, Ø488 X 2,5MM</t>
  </si>
  <si>
    <t>ORIN-48825</t>
  </si>
  <si>
    <t>O-RING, Ø574 X 4MM</t>
  </si>
  <si>
    <t>ORIN-5744</t>
  </si>
  <si>
    <t>O-RING, Ø76 X 2,5MM</t>
  </si>
  <si>
    <t>ORIN-7625</t>
  </si>
  <si>
    <t>SHAFT SEAL, RADIAL, BA 200 X 230 X 15 mm</t>
  </si>
  <si>
    <t>RETE-20023015</t>
  </si>
  <si>
    <t>RETÉN 200 x 230 x 15 MM</t>
  </si>
  <si>
    <t>SHAFT SEAL, RADIAL, BA 500 X 550 X 20 mm</t>
  </si>
  <si>
    <t>RETE-50055020</t>
  </si>
  <si>
    <t>RETÉN 500 x 550 x 20 MM</t>
  </si>
  <si>
    <t>O-RING, 3 X 80MM</t>
  </si>
  <si>
    <t>ORIN-380</t>
  </si>
  <si>
    <t>PINTURA ESMALTE SECADO RÁPIDO COLOR BLANCO (GALÓN)</t>
  </si>
  <si>
    <t>PINTURA ESMALTE SECADO RÁPIDO COLOR NEGRO (GALÓN)</t>
  </si>
  <si>
    <t>PINTURA ALTO TRAFICO GRIS 7040 (GALÓN) + CATALIZADOR</t>
  </si>
  <si>
    <t>PINTURA ALTO TRAFICO AMARILLO 1023 (GALÓN) + CATALIZADOR</t>
  </si>
  <si>
    <t>WIPER-298323117</t>
  </si>
  <si>
    <t>CABLE-1.0NEGRO</t>
  </si>
  <si>
    <t>NOZZLE HEATING, PROPANE, H-4</t>
  </si>
  <si>
    <t>PPAR-30X220</t>
  </si>
  <si>
    <t>PERNO PARKER M30 X 220 G. 12,9</t>
  </si>
  <si>
    <t>PARKER BOLT, M30 X 220</t>
  </si>
  <si>
    <t>SOPLETE CALENTAR CON MANGUERA</t>
  </si>
  <si>
    <t>PPAR-20X35</t>
  </si>
  <si>
    <t>CAP SCREW, M20 X 35, GR12.9</t>
  </si>
  <si>
    <t>PERNO PARKER M20 x 35 G.12,9</t>
  </si>
  <si>
    <t>TUBO DE TORQUE, 11 1/4" - 3-ST, CHUCK, 61R-02-090</t>
  </si>
  <si>
    <t>CARCASA ANILLO EMPATE, 11 1/4", ESTRUC PRINCIPAL, 71R-01-056</t>
  </si>
  <si>
    <t>ANILLO DE EMPATE, 11 1/4", EQUIPO AUXILIAR, 71R-13-054</t>
  </si>
  <si>
    <t>TOWEL PAPER CLINIC IN / FOL 18 x 200 H / D ELITE</t>
  </si>
  <si>
    <t>RD6-03-070</t>
  </si>
  <si>
    <t>GEAR SHIFTER FORK, 1ST RED, RD6-03-070</t>
  </si>
  <si>
    <t>RD6-04-070</t>
  </si>
  <si>
    <t>TOP WASHER, 2ND RED, RD6-04-070</t>
  </si>
  <si>
    <t>COVER LOCKING BLOCK (SMALL) , CUTTERS, CUT-15-234</t>
  </si>
  <si>
    <t>BLOQUEO DE CUBIERTA (PEQUEÑA), CORTADORES, CUT-15-234</t>
  </si>
  <si>
    <t>SELLO DE TAPA (PEQUEÑO), CORTADORES, CUT-15-291</t>
  </si>
  <si>
    <t>GAS, BERNZOMATIC, MAP/PRO</t>
  </si>
  <si>
    <t>GAS MAPP</t>
  </si>
  <si>
    <t>71R-03-002</t>
  </si>
  <si>
    <t>SHIFTER, 1ST RED, 71R-03-002</t>
  </si>
  <si>
    <t>CAMBIO, 1RA REDUCCIÓN, 71R-03-002</t>
  </si>
  <si>
    <t>SENS-25014</t>
  </si>
  <si>
    <t>SENSOR PRESION, PN-250-SER14-MFRKG/US/V</t>
  </si>
  <si>
    <t>BIT-03</t>
  </si>
  <si>
    <t>TRICONE DRILL, SEALED BEARING, 11". IADC 735</t>
  </si>
  <si>
    <t>INSE-KGT5N</t>
  </si>
  <si>
    <t>INSERTO KGT5N UE6020</t>
  </si>
  <si>
    <t>MSC-01-087</t>
  </si>
  <si>
    <t>CONE, WEDGE BOLT, MAIN FRAME, MSC-01-087</t>
  </si>
  <si>
    <t>CONO PARA PERNO ANCLAJE, MSC-01-087</t>
  </si>
  <si>
    <t>INSERT, BASE, KX26-2</t>
  </si>
  <si>
    <t>INSERT, LATHE, KGT5N-UE6020</t>
  </si>
  <si>
    <t>PERNO DE ANCLAJE Ø30 MM x 1.2 MTS. MSC-01-055 C/TUERCA+GOLILLA PLANA 70 MM EXT</t>
  </si>
  <si>
    <t>PERNO DE ANCLAJE Ø 30MM x 1.5 MTS. MSC-01-053 C/TUERCA+GOLILLA PLANA 70 MM EXT</t>
  </si>
  <si>
    <t>PIED-001</t>
  </si>
  <si>
    <t>PIEDRA PARA CHISPERO (DISPLAY 10 UN)</t>
  </si>
  <si>
    <t>STONE, CHISPERO, TRIANGULAR</t>
  </si>
  <si>
    <t>RODAMIENTO, RODILLO CONICO, 564041C - 52R REMOVIBLE</t>
  </si>
  <si>
    <t>DIMEABLE LED TAPE, 3000K, 10W/M IP65 SEC</t>
  </si>
  <si>
    <t>CINTA LED REGULABLE, 3000K, 10W/M IP65 SEC</t>
  </si>
  <si>
    <t>CINT-3000</t>
  </si>
  <si>
    <t>GRASA COPPER COMPOUND 240 PARA HILO DE BARRAS</t>
  </si>
  <si>
    <t>GREASE, MOLYLUBE, E7065, 18.2KG</t>
  </si>
  <si>
    <t>END COVER, D-PT 2.5, 3030417</t>
  </si>
  <si>
    <t>BORN-2.5/S</t>
  </si>
  <si>
    <t>BORNE DE PASO PT 2.5/S 3209510</t>
  </si>
  <si>
    <t>TERMINAL BLOCK, FEED-THROUGH, PT 2.5/S, 3209510</t>
  </si>
  <si>
    <t>BORNE-PT4</t>
  </si>
  <si>
    <t>BORNE DE PASO PT 4, 3211757</t>
  </si>
  <si>
    <t>THREAD TERMINAL, PT 4, 3211757</t>
  </si>
  <si>
    <t>BORNE-PT4PE</t>
  </si>
  <si>
    <t>BORNE TIERRA PT 4-PE, LIBRE MANTENCIÓN</t>
  </si>
  <si>
    <t>EARTH TERMINAL, PT 4-PE, FREE OF MAINT</t>
  </si>
  <si>
    <t>TERMINAL BLOCK, GROUND, PT 2.5-PE, 3209536</t>
  </si>
  <si>
    <t>BLOQUE DE TERMINALES, TIERRA, PT 2.5-PE, 3209536</t>
  </si>
  <si>
    <t>BLOQ-PT2.5</t>
  </si>
  <si>
    <t>TAPA-DST4</t>
  </si>
  <si>
    <t>END COVER, D-ST 4, 3030420</t>
  </si>
  <si>
    <t>TAPA FINAL, D-ST 4, 3030420</t>
  </si>
  <si>
    <t>WELDING ROD, 80G, 8 X 305 MM.</t>
  </si>
  <si>
    <t>WELDING ROD, SUPER ALOY, 1/8"</t>
  </si>
  <si>
    <t>ACOPLAMIENTO RANURADO DE ENTRADA, 1RA REDUCCIÓN, 71R-03-100</t>
  </si>
  <si>
    <t>FUENTE PODER, 110VAC, 20A, 24VDC, PMC-12V035W1AA, DELTA</t>
  </si>
  <si>
    <t>PISTOLA, PARA SILICONA DE TUBO</t>
  </si>
  <si>
    <t>PIN PASADOR PORTACORTADOR, Ø20 x 40, ESCARIADORES,DHE-01-427</t>
  </si>
  <si>
    <t>ESPACIADOR DE RODAMIENTO, TRB-S, CORTADORES, CUT-15-203 (LUNETA)</t>
  </si>
  <si>
    <t>FLEX-1.2MM</t>
  </si>
  <si>
    <t>CONDUIT, FOR WELDING MIG, Ø1.2 MM</t>
  </si>
  <si>
    <t>FLEX-1.6</t>
  </si>
  <si>
    <t>LINER, WIRE FEEDER, Ø1.6 MM MIG TORCH</t>
  </si>
  <si>
    <t>ETHERNET CABLE, E33343, EMERSON</t>
  </si>
  <si>
    <t>BROCA DE FIERRO HSS 8.00 MM</t>
  </si>
  <si>
    <t>TAPÓN HIDRÁULICO JIC MACHO 3/8" (MJ-06)</t>
  </si>
  <si>
    <t>FILT-0080010</t>
  </si>
  <si>
    <t>FILTER ELEMENT, 0080 MA 010 BN, HYDAC</t>
  </si>
  <si>
    <t>ELEMENTO FILTRO 0080 MA 010 BN, HYDAC</t>
  </si>
  <si>
    <t>APPLICATOR GUN, E20HP, E3151, 50ML, LOCTITE</t>
  </si>
  <si>
    <t>PIST-E20HP</t>
  </si>
  <si>
    <t>PISTOLA APLICADORA, E20HP, E3151, 50ML, LOCTITE</t>
  </si>
  <si>
    <t>WELDING ROD, SUPER ALOY, 3/16"</t>
  </si>
  <si>
    <t>TAP, THREADED, M20x2.5 MM</t>
  </si>
  <si>
    <t>NUT, HEX, M16, GR 12.9</t>
  </si>
  <si>
    <t>JUEGO MACHO REP. HILO M5, PASO 0.8 (3 PIEZAS)</t>
  </si>
  <si>
    <t>TAP SET, M30 X 3.5, 5013000</t>
  </si>
  <si>
    <t>JUEGO MACHO REP. HILO M30, PASO 3.5 (3 PIEZAS)</t>
  </si>
  <si>
    <t>CAP SCREW, M20 X 50, GR12.9</t>
  </si>
  <si>
    <t>CAP SCREW, M20 X 240, GR12.9</t>
  </si>
  <si>
    <t>CAP SCREW, M30 X 140MM, GR12.9</t>
  </si>
  <si>
    <t>FILTER, ASSEMBLY, 2245LEN0250-H10XLA00-V5,0-M-R6, R928030542</t>
  </si>
  <si>
    <t>FILTRO ENSAMBLE, 2245LEN0250-H10XLA00-V5,0-M-R6, R928030542</t>
  </si>
  <si>
    <t xml:space="preserve"> INSERTO DE HUB PLANETARIO, 1RA REDUCCIÓN, 009-03-107</t>
  </si>
  <si>
    <t>BRUSH, CUP WIRE, 1 1/8"</t>
  </si>
  <si>
    <t>PAQ</t>
  </si>
  <si>
    <t>VALVE, PVG32, AC 157B2001, SAUER DANFOSS</t>
  </si>
  <si>
    <t>VALVULA, PVG32, AC 157B2001, SAUER DANFOSS</t>
  </si>
  <si>
    <t>SILICONE TUBE</t>
  </si>
  <si>
    <t>BOQUILLA APLICACIÓN ADHESIVO EPÓXICO LOCTITE E-20HP (PAQ 10 UN)</t>
  </si>
  <si>
    <t>AMPERÍMETRO DIGITAL KOSMOS JUNIOR AAC+TARJETA KOSMOS-2RE OPCIÓN 2 RELÉS 8A SPDT (LIMITADOR TORQUE)</t>
  </si>
  <si>
    <t>BEAR-61826</t>
  </si>
  <si>
    <t>BEARING, DEEP GROOVE BALL, SINGLE ROW, 61826</t>
  </si>
  <si>
    <t>SLING, STEEL, 6 X 36, 1"X 1.5M</t>
  </si>
  <si>
    <t>SLING, STEEL, 6 X 36, 3/4" X 2M</t>
  </si>
  <si>
    <t>SLING, STEEL, 6 X 36, 3/4" X 3M</t>
  </si>
  <si>
    <t>SLING, STEEL, 6 X 36, 1"X 3M</t>
  </si>
  <si>
    <t>INNER HOUSING, 3RD RED, 52R-05-058</t>
  </si>
  <si>
    <t>CARCASA INTERNA, 3RA REDUCCIÓN, 52R-05-058</t>
  </si>
  <si>
    <t>CARCASA EXTERNA, 3RA REDUCCIÓN, 52R-05-059</t>
  </si>
  <si>
    <t>ADAPTADOR DE MOTOR, 1RA REDUCCIÓN, 52R-03-080</t>
  </si>
  <si>
    <t>KNIFE, UTILITY, STANLEY</t>
  </si>
  <si>
    <t>CUCHILLO, CARTONERO, STANLEY</t>
  </si>
  <si>
    <t>71R-01-267</t>
  </si>
  <si>
    <t>FLAT SPANNER REV2, 11 1/4", MAIN FRAME, 71R-01-267</t>
  </si>
  <si>
    <t>MORDAZA PLANA REV2, 11 1/4", ESTR PRINCIPAL, 71R-01-267</t>
  </si>
  <si>
    <t>PIN PASADOR PORTACORTADOR, Ø50 x 70, ESCARIADORES,DHE-01-461</t>
  </si>
  <si>
    <t>CONECTOR INFERIOR, STEMS, DHE-02-166</t>
  </si>
  <si>
    <t>ANILLO DIVIDIDO, 13 3/4", STEMS, DHE-02-063</t>
  </si>
  <si>
    <t>POWER SUPPLY, 110VAC, 20A, 24VDC, PMC-12V035W1AA, DELTA</t>
  </si>
  <si>
    <t>FUEN-24VDC20A110V</t>
  </si>
  <si>
    <t>BREAKER, THERMOMAGNETIC, 22 X 32 AMP</t>
  </si>
  <si>
    <t>FLEXIBLE CONDUCTOR MIG 1.2 MM x 4,5 METROS</t>
  </si>
  <si>
    <t>FLEXIBLE CONDUCTOR MIG 1,6 MM x 4,5 METROS</t>
  </si>
  <si>
    <t>VALVULA, DG4V-3-8C-VM-U-B6-61 110VAC (BRAZO HID)</t>
  </si>
  <si>
    <t>H-WHEEL, HOUSING, A 3 EPIC 3P/4P 1Xm20 (19426500)</t>
  </si>
  <si>
    <t>CARCAZA VOLANTE A 3 EPIC 3P/4P 1XM20 (19426500)</t>
  </si>
  <si>
    <t>HOUSING COVER, EMBEDDED C, EPIC 3P/4P HA3 (44429015)</t>
  </si>
  <si>
    <t>CARCAZA EMBUTIDA C/TAPA EPIC 3P/4P HA 3 (44429015)</t>
  </si>
  <si>
    <t>FEMALE PLUG, 4P + E,10432.000, EPIC</t>
  </si>
  <si>
    <t>ENCH-M4P+T</t>
  </si>
  <si>
    <t>MALE PLUG, 4P + E, 10431000, EPIC</t>
  </si>
  <si>
    <t>ENCH-H4P+T</t>
  </si>
  <si>
    <t>ENCHUFE MACHO EPIC 4P+T (10431000)</t>
  </si>
  <si>
    <t>ENCHUFE HEMBRA EPIC 4P+T (10432000)</t>
  </si>
  <si>
    <t>PLUG-IN BRIDGE, FBS 10-3.5, 3213056, PHOENIX</t>
  </si>
  <si>
    <t>PUENTE ENCHUFABLE, FBS 10-3.5, PHOENIX 3213056</t>
  </si>
  <si>
    <t>RECESSED PLUG, FEMALE, 5 X 32</t>
  </si>
  <si>
    <t>FLYING PLUG, MALE, 5 X 32</t>
  </si>
  <si>
    <t>ENCHUFE HEMBRA VOL. 5x32A 415V 3F+N+T</t>
  </si>
  <si>
    <t>ENCHUFE MACHO VOL. 5x32A 415V 3F+N+T</t>
  </si>
  <si>
    <t>ENCH-532MV</t>
  </si>
  <si>
    <t>ENCH-532HE</t>
  </si>
  <si>
    <t>ENCHUFE HEMBRA EMBUTIDO 5x32A 415V 3F+N+T</t>
  </si>
  <si>
    <t>71R-09-003</t>
  </si>
  <si>
    <t>GA, LOW PROFILE, 10'', CYLINDERS, 71R-09-003</t>
  </si>
  <si>
    <t>CILINDRO PERFIL BAJO 10', 71R-09-003</t>
  </si>
  <si>
    <t>HEX BOLT, 5/8" X 8", GR8.8</t>
  </si>
  <si>
    <t>PERNO HEXAGONAL 5/8´´ x 8´´ G.8.8</t>
  </si>
  <si>
    <t>FUSE-10X38-2A</t>
  </si>
  <si>
    <t>FUSE, 2A, 10 X 38, GL138220, OMEGA</t>
  </si>
  <si>
    <t>52R-04-063</t>
  </si>
  <si>
    <t>GEARBOX KEY, 2ND RED, 52R-04-063</t>
  </si>
  <si>
    <t>CHUTE PLASTICO SECCIÓN REGULAR 340 X 300 MM</t>
  </si>
  <si>
    <t>FUSE-10X38-6A</t>
  </si>
  <si>
    <t>FUSIBLE 10 x 38 MM, 6A, 500V</t>
  </si>
  <si>
    <t>FUSE, 6A, 10 X 38, GL138260, OMEGA</t>
  </si>
  <si>
    <t>FUSE-10X38-30A</t>
  </si>
  <si>
    <t>FUSIBLE 10 x 38 MM, 30A, 500V</t>
  </si>
  <si>
    <t>FUSE-10X38-32A</t>
  </si>
  <si>
    <t>FUSIBLE 10 x 38 MM, 32A, 500V</t>
  </si>
  <si>
    <t>FUSE, 32 A, 36 X 10mm</t>
  </si>
  <si>
    <t>GREASE, UNIREX 2, 16 KG.</t>
  </si>
  <si>
    <t>GRASA UNIREX Nº2 x TINETA 16 KGS</t>
  </si>
  <si>
    <t>KIT-PVG32-157B8999</t>
  </si>
  <si>
    <t>CYLINDER, HYD, JKV 160/100/50/50/MVP-40/52</t>
  </si>
  <si>
    <t>CYLINDER, HYD, JKV 160/100/250/50 / MVP-40/51</t>
  </si>
  <si>
    <t>CILI-4051</t>
  </si>
  <si>
    <t>CILI-4052</t>
  </si>
  <si>
    <t>PIN PLANETARIO, 3RA REDUCCIÓN, 52R-05-056</t>
  </si>
  <si>
    <t>PLACA DE EMPUJE, 3ª RED, 52R-05-079</t>
  </si>
  <si>
    <t>CARBIDE BRICK, CEMENTED, DRILL RODS, DHE-06-582</t>
  </si>
  <si>
    <t>DHE-06-582</t>
  </si>
  <si>
    <t>RD6-04-155</t>
  </si>
  <si>
    <t>FLOATBOX, 14 3/4" 3-ST, 2ND RED, RD6-04-155</t>
  </si>
  <si>
    <t>GA, 10", CYLINDERS, 52R-09-000</t>
  </si>
  <si>
    <t>52R-09-000</t>
  </si>
  <si>
    <t>AXIAL PISTON PUMP, FIXED, A2FO-10, REXROTH</t>
  </si>
  <si>
    <t>BOMB-A2FO-10</t>
  </si>
  <si>
    <t>TAPER GAUGE, PIN END, 11 1/4" 3-ST, DRILL RODS, DHE-06-793</t>
  </si>
  <si>
    <t>DHE-06-793</t>
  </si>
  <si>
    <t>DHE-06-788</t>
  </si>
  <si>
    <t>TAPER GAUGE, BOX END, 11 1/4" 3-ST, DRILL RODS, DHE-06-788</t>
  </si>
  <si>
    <t>DHE-06-798</t>
  </si>
  <si>
    <t>THREAD GAUGE, PIN END, 11 1/4" 3-ST, DRILL RODS, DHE-06-798</t>
  </si>
  <si>
    <t>DHE-06-803</t>
  </si>
  <si>
    <t>THREAD GAUGE, BOX END, 11 1/4" 3-ST, DRILL RODS, DHE-06-803</t>
  </si>
  <si>
    <t>DHE-06-808</t>
  </si>
  <si>
    <t>GAUGE, TAPER, BOX END, 12 7/8" DI-42, DHE-06-808</t>
  </si>
  <si>
    <t>DHE-06-813</t>
  </si>
  <si>
    <t>GAUGE, TAPER, PIN END, 12 7/8" DI-42, DHE-06-813</t>
  </si>
  <si>
    <t>DHE-06-818</t>
  </si>
  <si>
    <t>GAUGE, THREAD, PIN END, 12 7/8" DI-42, DHE-06-818</t>
  </si>
  <si>
    <t>DHE-06-823</t>
  </si>
  <si>
    <t>GAUGE, THREAD, BOX END, 12 7/8" DI-42, DHE-06-823</t>
  </si>
  <si>
    <t>DHE-06-846</t>
  </si>
  <si>
    <t>GAUGE, TAPER, BOX END, 10" DI-22, DHE-06-846</t>
  </si>
  <si>
    <t>DHE-06-851</t>
  </si>
  <si>
    <t>GAUGE, TAPER, PIN END, 10" DI-22, DHE-06-851</t>
  </si>
  <si>
    <t>DHE-06-856</t>
  </si>
  <si>
    <t>GAUGE, THREAD, PIN END, 10" DI-22, DHE-06-856</t>
  </si>
  <si>
    <t>DHE-06-861</t>
  </si>
  <si>
    <t>GAUGE, THREAD, BOX END, 10" DI-22, DHE-06-861</t>
  </si>
  <si>
    <t>DHE-06-902</t>
  </si>
  <si>
    <t>GAUGE, TAPER, BOX END, 14 3/4" 3-ST, DHE-06-902</t>
  </si>
  <si>
    <t>DHE-06-907</t>
  </si>
  <si>
    <t>GAUGE, TAPER, PIN END, 14 3/4" 3-ST, DHE-06-907</t>
  </si>
  <si>
    <t>DHE-06-912</t>
  </si>
  <si>
    <t>GAUGE, THREAD, PIN END, 14 3/4" 3-ST, DHE-06-912</t>
  </si>
  <si>
    <t>DHE-06-917</t>
  </si>
  <si>
    <t>GAUGE, THREAD, BOX END, 14 3/4" 3-ST, DHE-06-917</t>
  </si>
  <si>
    <t>BEARING, ANGULAR CONTACT BALL, QJ 318 NZMA</t>
  </si>
  <si>
    <t>RODAMIENTO DE BOLA, CONTACTO ANGULAR QJ 318</t>
  </si>
  <si>
    <t>TORQUE SHAFT, AUX EQUIPMENT, 71R-13-053</t>
  </si>
  <si>
    <t>EJE DE TORQUE, EQUIPO AUXILIAR, 71R-13-053</t>
  </si>
  <si>
    <t>71R-13-053</t>
  </si>
  <si>
    <t>RING GEAR, 2ND RED, 71R-04-053</t>
  </si>
  <si>
    <t>CORONA DENTADA, 2DA REDUCCIÓN, 71R-04-053</t>
  </si>
  <si>
    <t>71R-13-056</t>
  </si>
  <si>
    <t>COLLAR BUSH HOUSING, 11 1/4" 48T, AUX EQUIPMENT, 71R-13-056</t>
  </si>
  <si>
    <t>CARCASA ANILLO EMPATE, 11 1/4" 48T, EQUIPO AUX, 71R-13-056</t>
  </si>
  <si>
    <t>CAP SCREW, M20 X 80, GR12.9</t>
  </si>
  <si>
    <t xml:space="preserve">PERNO PARKER M20 X 80 G.12,9 </t>
  </si>
  <si>
    <t xml:space="preserve">PERNO PARKER M20 X 90 G.12,9 </t>
  </si>
  <si>
    <t>CAP SCREW, M24 X 160, GR12.9</t>
  </si>
  <si>
    <t>CAP SCREW, M24 X 220, GR12.9</t>
  </si>
  <si>
    <t>CAP SCREW, M24 X 130, GR12.9</t>
  </si>
  <si>
    <t xml:space="preserve">PERNO PARKER M24 X 130 G.12,9 </t>
  </si>
  <si>
    <t>PERNO PARKER M24 x 160 G.12,9</t>
  </si>
  <si>
    <t>PERNO PARKER M24 x 200 G.12,9</t>
  </si>
  <si>
    <t>PERNO PARKER M24 x 150 G.12,9</t>
  </si>
  <si>
    <t>SEAL, GLAND, 6.000 X 6.750 X 0.625</t>
  </si>
  <si>
    <t>HEX BOLT, 3/4" X 3 1/2", GR8.8</t>
  </si>
  <si>
    <t>BRUSH, POLISHER, W/SHAFT, GRAIN 80, 50 X 20 X 6 MM</t>
  </si>
  <si>
    <t>BRUSH, POLISHER, W/SHAFT, GRAIN 120, 60 X 20 X 6 MM</t>
  </si>
  <si>
    <t>BRUSH, POLISHER, W/SHAFT, GRAIN 60, 6" X 1.1/2" X 1"</t>
  </si>
  <si>
    <t>SEAL KIT, PUMP BODY, PVG32, 157B999</t>
  </si>
  <si>
    <t>NOZZLE, CUTTING, 0F HARRIS</t>
  </si>
  <si>
    <t>BOMB-35VQ35A</t>
  </si>
  <si>
    <t>VANE PUMP, 35VQ35A 1D20, LISHILE</t>
  </si>
  <si>
    <t>BOMBA DE PALETA, 35VQ35A 1D20, LISHILE</t>
  </si>
  <si>
    <t>IND2-10-030</t>
  </si>
  <si>
    <t>GEAR 3-344, HYDRAULIC PACK, IND2-10-030</t>
  </si>
  <si>
    <t>IND2-10-029</t>
  </si>
  <si>
    <t>GEAR 3-343, HYDRAULIC PACK, IND2-10-029</t>
  </si>
  <si>
    <t>IND2-10-027</t>
  </si>
  <si>
    <t>GEAR 2-341, HYDRAULIC PACK, IND2-10-027</t>
  </si>
  <si>
    <t>IND2-10-039</t>
  </si>
  <si>
    <t>SHAFT 3-349, HYDRAULIC PACK, IND2-10-039</t>
  </si>
  <si>
    <t>CONE-AT043PRJ120</t>
  </si>
  <si>
    <t>AUTOMOTIVE CONNECTOR, AT04-3P-RJ120, AMPHENOL</t>
  </si>
  <si>
    <t>CONECTOR AUTOMOTRIZ, AT04-3P-RJ120, ANFENOL</t>
  </si>
  <si>
    <t>CONE-DT043PP007</t>
  </si>
  <si>
    <t>AUTOMOTIVE CONNECTOR, DT04-3P-P007, DEUTSCH</t>
  </si>
  <si>
    <t>CONECTOR AUTOMOTRIZ, DT04-3P-P007, DEUTSCH</t>
  </si>
  <si>
    <t>CAP SCREW, M30 X 200, GR12.9</t>
  </si>
  <si>
    <t>CORONA DENTADA, 1RA REDUCCIÓN, 52R-03-055</t>
  </si>
  <si>
    <t>BASE-9203</t>
  </si>
  <si>
    <t>RELAY BASE, CONTROL, FLAT PIN, 92 SERIES SOCKET, FINDER</t>
  </si>
  <si>
    <t>BASE PARA PCB SERIE 92, 92.13 SMA (319213)</t>
  </si>
  <si>
    <t>BASE FINDER SERIE 92, MOD. RIEL DIN SERIE 92.03 SMA 16A-250V (319203)</t>
  </si>
  <si>
    <t>CIRCUIT BREAKER, 3 PHASE, 30 A, 5 kA</t>
  </si>
  <si>
    <t>INTE-330</t>
  </si>
  <si>
    <t>INTERRUPTOR AUT. 3 PÓLOS 30 A, 5 kA</t>
  </si>
  <si>
    <t xml:space="preserve">RETÉN 105 X 125 X 13 </t>
  </si>
  <si>
    <t>SEAL, 105 X 125 X 12 MM</t>
  </si>
  <si>
    <t>LOCT-272X50</t>
  </si>
  <si>
    <t>TRABA PERNOS LOCTITE 272 x 50 ML</t>
  </si>
  <si>
    <t>CABLE-1X120</t>
  </si>
  <si>
    <t>CABLE, NEOPRENE, 120mm X SINGLE CORE</t>
  </si>
  <si>
    <t>TOBE-TWECO007070</t>
  </si>
  <si>
    <t>PUNTA + CUERPO TOBERA TWECO CODIGOS 007070_PUNTA001 y 007070_CUER001</t>
  </si>
  <si>
    <t>ACEI-68</t>
  </si>
  <si>
    <t>TRIP COIL, ZP-AZA ZP-ASA/110-230</t>
  </si>
  <si>
    <t>BOBI-110230</t>
  </si>
  <si>
    <t>ENCH-M16X3EMB</t>
  </si>
  <si>
    <t>INDUSTRIAL EMBEDDED PLUG, 1P, 2F, 1T, 16A, MALE</t>
  </si>
  <si>
    <t>ENCHUFE MACHO EMBUTIDO MONOFÁSICO 16A, 2F+T</t>
  </si>
  <si>
    <t>MULTIPLE INDICATOR, M4V INT, 4-20MA, 75 X 25MM, SCALABLE C/U</t>
  </si>
  <si>
    <t>INDICADOR MULTIPLE, M4V INT, 4-20MA, 75 X 25MM,ESCALABLE C/U</t>
  </si>
  <si>
    <t>INDI-44207525</t>
  </si>
  <si>
    <t>PUEN-2966692</t>
  </si>
  <si>
    <t>ENDLESS PLUG-IN, BRIDGE, FBST 500-PLC BU, 2966692, PHOENIX</t>
  </si>
  <si>
    <t>PUENTE ENCHUFABLE SIN FIN, FBST 500-PLC BU PHOENIX, 2966692</t>
  </si>
  <si>
    <t>PUEN-3213056</t>
  </si>
  <si>
    <t>ELECTRODE HOLDER, NUT + SCREW, K-4000</t>
  </si>
  <si>
    <t>PORTAELECTRODO, TUERCA + TORNILLO, K-4000</t>
  </si>
  <si>
    <t>PORT-K4000</t>
  </si>
  <si>
    <t>VALVE, AIR PASSAGE, K-4000</t>
  </si>
  <si>
    <t>VÁLVULA, PASO DE AIRE, K-4000</t>
  </si>
  <si>
    <t>TORCH HOLDER, GOUGING GUN, K-4000</t>
  </si>
  <si>
    <t>MANG-K4000</t>
  </si>
  <si>
    <t>MANGO PISTOLA, K-4000</t>
  </si>
  <si>
    <t>3 DOWEL, DRUM ROD, 55 MM PIN, DHE-03-123</t>
  </si>
  <si>
    <t>PASADOR 55 MM BARRA DRUM 3 DOWEL DHE-03-123</t>
  </si>
  <si>
    <t>TOBE-LINCOLN2362</t>
  </si>
  <si>
    <t>WELDING NOZZLE, CO KH725 MIG WIRE, LINCOLN ELECTRIC</t>
  </si>
  <si>
    <t>TOBERA DE SOLDADURA, 23-62 LINCOLN</t>
  </si>
  <si>
    <t>SEAL KIT, COIL, PVG32, 145B4997</t>
  </si>
  <si>
    <t>KIT-PVG32-157B4997</t>
  </si>
  <si>
    <t>KIT DE SELLOS, PLACA, PVG32, 157B8999</t>
  </si>
  <si>
    <t>CABLE ELECT. MED. H05VV-F 3 X 1.00 MM2, 500V, ONE-PIECE</t>
  </si>
  <si>
    <t>DISC-C9</t>
  </si>
  <si>
    <t>CUTTER DISC, METAL 9"</t>
  </si>
  <si>
    <t>MACH-16</t>
  </si>
  <si>
    <t>TAP, THREADING, M16</t>
  </si>
  <si>
    <t>JUEGO MACHO REPASADOR HILO M16 PASO 2 (3 PIEZAS)</t>
  </si>
  <si>
    <t>BORNE DE PASO PT 1.5/S 3208100 PHOENIX</t>
  </si>
  <si>
    <t>DHE-01-429</t>
  </si>
  <si>
    <t>SADDLE DOWEL, Ø20 x 90, REAMERS, DHE-01-429</t>
  </si>
  <si>
    <t>PIN PASADOR PORTACORTADOR, Ø20 x 90, ESCARIADORES,DHE-01-429</t>
  </si>
  <si>
    <t>PIN PASADOR PORTACORTADOR, Ø20 x 50, ESCARIADORES,DHE-01-428</t>
  </si>
  <si>
    <t>BREA-316</t>
  </si>
  <si>
    <t>BREAKER, AUTOMATIC, MCM, 3 X 16A, 10KA, C16/3, EATON</t>
  </si>
  <si>
    <t>AUTOMATICO MCM 3 X 16A 10KA ''C'' MCM C16/3 EATON</t>
  </si>
  <si>
    <t>ALLEN KEY, 27 MM</t>
  </si>
  <si>
    <t>KIT DE SELLOS, BOBINA, PVG32, 157B4997</t>
  </si>
  <si>
    <t>KIT-PVG32-157B3999</t>
  </si>
  <si>
    <t>KIT DE SELLOS, CUERPO DE BOMBA, PVG32, 157B3999</t>
  </si>
  <si>
    <t>STEEL BIT, HSS, 14.5 MM</t>
  </si>
  <si>
    <t>BROCA DE ACERO, HSS, 14.5 MM</t>
  </si>
  <si>
    <t>SLOTDRILL, STD HSS 14mm</t>
  </si>
  <si>
    <t>BROCA DE FIERRO HSS 14.00 MM</t>
  </si>
  <si>
    <t xml:space="preserve">GRASA MOBILUX EP-2 x 16 KGS </t>
  </si>
  <si>
    <t>INDUSTRIAL PDA, OP9907, LF134KHZ + CHIP</t>
  </si>
  <si>
    <t>TABLET-OP9907</t>
  </si>
  <si>
    <t>RFID TAG, UHF, US, 902-928 MHz</t>
  </si>
  <si>
    <t>UHF METAL CHIP (US) 902-928MHz</t>
  </si>
  <si>
    <t>CHIP-902/928</t>
  </si>
  <si>
    <t>IND2-10-031</t>
  </si>
  <si>
    <t>PINION GEAR, 2ND RED, 3-346a</t>
  </si>
  <si>
    <t>ENGRANAJE DE PIÑON, 2ND RED, 3-346a</t>
  </si>
  <si>
    <t>IND2-10-034</t>
  </si>
  <si>
    <t>RING GEAR 1, 2ND RED, 3-345</t>
  </si>
  <si>
    <t>ENGRANAJE ANILLO 1, 2ND RED, 3-345</t>
  </si>
  <si>
    <t>IND2-10-028</t>
  </si>
  <si>
    <t>GEAR 3-342, HYDRAULIC PACK, IND2-10-028</t>
  </si>
  <si>
    <t>ENGRANAJE 3-342, PAQUETE HIDRÁULICO, IND2-10-028</t>
  </si>
  <si>
    <t>IND2-10-035</t>
  </si>
  <si>
    <t>GEAR 3-867, HYDRAULIC PACK, IND2-10-035</t>
  </si>
  <si>
    <t>JE 3-867, PAQUETE HIDRÁULICO, IND2-10-035</t>
  </si>
  <si>
    <t>IND2-10-040</t>
  </si>
  <si>
    <t>GEAR 3-450, HYDRAULIC PACK, IND2-10-040</t>
  </si>
  <si>
    <t>ENGRANAJE 3-450, PAQUETE HIDRÁULICO, IND2-10-040</t>
  </si>
  <si>
    <t>IND2-10-033</t>
  </si>
  <si>
    <t>INPUT PINION, 1ST RED, 3-348-01</t>
  </si>
  <si>
    <t>PIÑON DE ENTRADA, 1ST RED, 3-348-01</t>
  </si>
  <si>
    <t>IND2-10-032</t>
  </si>
  <si>
    <t>RING GEAR, 1ST RED, 3-347a</t>
  </si>
  <si>
    <t>ENGRANAJE ANULAR, 1ST RED, 3-347a</t>
  </si>
  <si>
    <t>COMA-PVG32</t>
  </si>
  <si>
    <t>HYDRAULIC COMMAND, PVG32/1 BODY MOD, DANFOSS</t>
  </si>
  <si>
    <t>COMANDO HIDRAULICO PVG32/ 1 CUERPO MOD. DANFOSS</t>
  </si>
  <si>
    <t>WEAR BLOCK, CHUCK, 71R-02-242 (pieza bronce)</t>
  </si>
  <si>
    <t>VOLT METER, 0 - 150 V, 95 X 95mm</t>
  </si>
  <si>
    <t>AMP METER, 0-150 A 300/5, 96MM X 96MM</t>
  </si>
  <si>
    <t>STONE, GRINDER, GRIT 60, A-14</t>
  </si>
  <si>
    <t>STONE, GRINDER, GRIT 60, A-33</t>
  </si>
  <si>
    <t>STONE, GRINDER, GRIT 60, A-21</t>
  </si>
  <si>
    <t>CIRCLIP, EXTERNAL, Ø16 X 1, DIN 471</t>
  </si>
  <si>
    <t>SEGU-016EX</t>
  </si>
  <si>
    <t>SEGURO SEAGER, EXTERIOR, Ø16 X 1, DIN 471</t>
  </si>
  <si>
    <t>SOFT-110</t>
  </si>
  <si>
    <t>SOFT STARTER, 110V CONTROL, 110KW, 110V</t>
  </si>
  <si>
    <t>SOFT STARTER, 110V CONTROL, 355KW, 690V</t>
  </si>
  <si>
    <t>SOFT-90</t>
  </si>
  <si>
    <t>SOFT STARTER, 110V CONTROL, 110KW, 400V, HPS2DN210-B-1-1</t>
  </si>
  <si>
    <t xml:space="preserve">SOFT STARTER, 110V CONTROL, 355KW, 690V, HPS2DN390-D-1-1 </t>
  </si>
  <si>
    <t>SOFT STARTER, 110V CONTROL, 90KW, 525V, HPS2DN145-C-1-1</t>
  </si>
  <si>
    <t>COMPRESSION TERMINAL, 10.5 - 16.8MM2</t>
  </si>
  <si>
    <t>TERM-DA80</t>
  </si>
  <si>
    <t>TERM-DA100</t>
  </si>
  <si>
    <t>SLING, STEEL, 6 X 36, 5/8" X 2M</t>
  </si>
  <si>
    <t>ACET-001</t>
  </si>
  <si>
    <t>ACETELEEN</t>
  </si>
  <si>
    <t>ELECTRIC CABLE, 4 X 6 AWG</t>
  </si>
  <si>
    <t>RD6-01-079</t>
  </si>
  <si>
    <t>SPANNER, MAIN FRAME, RD6-01-079</t>
  </si>
  <si>
    <t>LLAVE, MAIN FRAME, RD6-01-079</t>
  </si>
  <si>
    <t>SHAFT SEAL RING, DIN 3760, 32"x34"x0.875"</t>
  </si>
  <si>
    <t>SEAL-32340875</t>
  </si>
  <si>
    <t>BEARING, 36 X 32 X10, 8504672, T506, HALLITE</t>
  </si>
  <si>
    <t>BEAR-363210</t>
  </si>
  <si>
    <t>SENSOR, INDUCTIVE, BAW M12G2-ICC20B-BP00.2-GS04, BALLUFF</t>
  </si>
  <si>
    <t>SENS-M12G2</t>
  </si>
  <si>
    <t>O-RING, DOUBLE BACK UP, Ø 6 x 200 (ID)</t>
  </si>
  <si>
    <t>ORIN-6200</t>
  </si>
  <si>
    <t>PISTON SEAL Ø 300 x 276 x 18, K01-P</t>
  </si>
  <si>
    <t>SEAL-30027618</t>
  </si>
  <si>
    <t>ROD SEAL, Ø 200 X220 X 14, S01-P SKF</t>
  </si>
  <si>
    <t>SEAL-20022014</t>
  </si>
  <si>
    <t>O-RING, SINGLE BACK-UP RING, Ø 6 x 290.2 (ID)</t>
  </si>
  <si>
    <t>ORIN-62902</t>
  </si>
  <si>
    <t>SEAL, T506, 300 X 295 X 25</t>
  </si>
  <si>
    <t>SEAL-30029525</t>
  </si>
  <si>
    <t>SEAL, T506, 200 X 205 X 15</t>
  </si>
  <si>
    <t>SEAL-20020515</t>
  </si>
  <si>
    <t>SEAL, T506, 200 X 205 X 25</t>
  </si>
  <si>
    <t>SEAL-20020525</t>
  </si>
  <si>
    <t>WIPER SEAL, A02-B/ 200x215x207.5x6.5</t>
  </si>
  <si>
    <t>SEAL-200215207565</t>
  </si>
  <si>
    <t>PRESSURE TRANSMITTER, 0-50 BAR, 0.5-4.5V, M12, G1/4"</t>
  </si>
  <si>
    <t>TRANSMISOR DE PRESIÓN, 0-50 BAR, 0.5-4.5V, M12, G1/4"</t>
  </si>
  <si>
    <t>TRAN-050</t>
  </si>
  <si>
    <t>VALVE, DIRECTIONAL CONTROL,, R900051053, REXROTH</t>
  </si>
  <si>
    <t>VALV-R900051053</t>
  </si>
  <si>
    <t>OFF-LINE FILTER UNIT, OLF051537NN5E</t>
  </si>
  <si>
    <t>FILT-051537NN5E</t>
  </si>
  <si>
    <t>FILT-2245LEN0250</t>
  </si>
  <si>
    <t>VALVE, DIRECTIONAL CONTROL, 4WE6 C6X/EG24N94, REXROTH</t>
  </si>
  <si>
    <t>VALVE, DIRECTIONAL CONTROL, 4WE6 E6X/EG24N9K4, REXROTH</t>
  </si>
  <si>
    <t>VALV-C6X/EG24N9K4</t>
  </si>
  <si>
    <t>VALV-E6X/EG24N9K4</t>
  </si>
  <si>
    <t>MOTOR, HYD, VARIABLE DISPLACEMENT, A6VM, 200HD, REXROTH</t>
  </si>
  <si>
    <t>MOTO-A6VM200HD</t>
  </si>
  <si>
    <t>CAP SCREW, M16 X 60, GR12.9</t>
  </si>
  <si>
    <t>VOLT METER, 0 - 250 V, 72 X 72 MM</t>
  </si>
  <si>
    <t>VOLTÍMETRO 0-150 VCA 96X96 EC3V (350505)</t>
  </si>
  <si>
    <t>SEAL, OIL, 64X21238-4318, GARLOCK</t>
  </si>
  <si>
    <t>SELLO, GARLOCK, 64X21238-4318</t>
  </si>
  <si>
    <t>WASHER, FLAT, 5/8"</t>
  </si>
  <si>
    <t>PINTURA ESMALTE SECADO RÁPIDO COLOR AMARILLO (GALÓN)</t>
  </si>
  <si>
    <t>PAINT, YELLOW, 5L</t>
  </si>
  <si>
    <t>SEAL KIT, VR-15A, 4LB., YEOSHE</t>
  </si>
  <si>
    <t>SEAL KIT FOR V15/V18, PG-V15-OR, 5E00033</t>
  </si>
  <si>
    <t>VALVE PLATE, 15A-12-L, 4A403004</t>
  </si>
  <si>
    <t>FLOW ADJUSTABLE SCREW, 15A-23, YEOSHE</t>
  </si>
  <si>
    <t>FLOW ADJ. SCREW, 15A-23, 4A406001</t>
  </si>
  <si>
    <t>LOCK NUT, 15A-25-1</t>
  </si>
  <si>
    <t>LOCK NUT, 15A-25-1, 4A408001</t>
  </si>
  <si>
    <t>COMPENSATOR KIT, V15,23,38,42 A4, 5E00027</t>
  </si>
  <si>
    <t>SHAFT, V15 YEOSHE PUMP</t>
  </si>
  <si>
    <t>KEY SHAFT SET, 15AA-B02 FOR V15, 5E00142</t>
  </si>
  <si>
    <t>AXIAL PISTON PUMP, V18, YEOSHE, VR18A4LB40X</t>
  </si>
  <si>
    <t>AXIAL PISTON PUMP (BSPP) VR18A4LB40X, 6AA04B01B01S1A01 (EJE LISO)</t>
  </si>
  <si>
    <t>RETAINER SPRING V15, 15A-26, YEOSHE</t>
  </si>
  <si>
    <t>VETAINER SPRING, 15A-26, 3B04270301</t>
  </si>
  <si>
    <t>BEARING, 15A-33, YEOSHE</t>
  </si>
  <si>
    <t>BEARING, 15A-33, 3C1A020001</t>
  </si>
  <si>
    <t>COVER BEARING, 15A-34, 3C1B040001 (RODAMIENTO TA-1715)</t>
  </si>
  <si>
    <t>SLEEVE WASH PLATE, 15A-17, YEOSHE V15</t>
  </si>
  <si>
    <t>SLEEVE WASH PLATE, 15A-17, 4A317001</t>
  </si>
  <si>
    <t>SLIPPER PLATE, V15 YEOSHE PUMP, 15A-09</t>
  </si>
  <si>
    <t>SLIPPER PLATE, 15A-09, 4A318001</t>
  </si>
  <si>
    <t>O-RING, P-OR-P8-A, 70NBR, 3AAB1AA008</t>
  </si>
  <si>
    <t>HYDRAULIC CARTRIDGE VALVE, RP3A20CK, 7BARP003A20014 (CARTUCHO DE VÁLVULA DE ALIVIO DE PRESIÓN, 60S)</t>
  </si>
  <si>
    <t>VALVE BODY, ML-3A2-A04-A01, 6EB003A2A04A001 (BLOCK VÁLVULA ALIVIO 60-S)</t>
  </si>
  <si>
    <t>COOL-250</t>
  </si>
  <si>
    <t>OIL COOLER OR-1408,  250L/MIN (ENFRIADOR ACEITE)</t>
  </si>
  <si>
    <t>CYLINDER VESCONITE, 330 x 250 x 100 MM (VESCONITA PARA BUJES COLUMNA 52R)</t>
  </si>
  <si>
    <t>DHE-01-462</t>
  </si>
  <si>
    <t>SADDLE DOWEL, Ø50 x 110, REAMERS, DHE-01-462</t>
  </si>
  <si>
    <t>PIN PASADOR PORTACORTADOR, Ø50 x 110,ESCARIADORES,DHE-01-462</t>
  </si>
  <si>
    <t>CONTACT TIP, WELDING, M8 1.2mm</t>
  </si>
  <si>
    <t>CONTACTOR MIG 14H-45 1.2 MM A-1140-1204</t>
  </si>
  <si>
    <t>CONT-120</t>
  </si>
  <si>
    <t>CONTACT TIP, WELDING, M8 1.6mm</t>
  </si>
  <si>
    <t>BOQU-160</t>
  </si>
  <si>
    <t>FUEL LEVEL SENSOR, LFS5-800, 0-190Ω, 800mm</t>
  </si>
  <si>
    <t>SENS-5800</t>
  </si>
  <si>
    <t>INT-220</t>
  </si>
  <si>
    <t>BREAKER, THERMOMAGNETICO, C60N 2X20A, 24338; SCHNEIDER</t>
  </si>
  <si>
    <t>INTERRUPTOR, AUTOMÁTICO, C60N 2x20A, SCHNEIDER, A9F77220</t>
  </si>
  <si>
    <t>PLANET GEAR PIN, 2ND RED, 71R-04-052</t>
  </si>
  <si>
    <t>PLANET GEAR , 2ND RED, 71R-04-051</t>
  </si>
  <si>
    <t>ENGRANAJE PLANETARIO, 2DA REDUCCIÓN, 71R-04-051</t>
  </si>
  <si>
    <t>PIN DE ENGRANAJE PLANETARIO, 2DA REDUCCIÓN, 71R-04-052</t>
  </si>
  <si>
    <t>HUB PLANETARIO, 2DA REDUCCIÓN, 71R-04-054</t>
  </si>
  <si>
    <t>FLOATING PINION, 1ST RED, RD2-03-051</t>
  </si>
  <si>
    <t>PIÑÓN FLOTANTE, 1RA REDUCCIÓN, RD2-03-051</t>
  </si>
  <si>
    <t>WELDING ELECTRODE, E7018, 2.5 MM</t>
  </si>
  <si>
    <t>ENGRANAJE CENTRAL, 1RA REDUCCIÓN, 71R-03-054</t>
  </si>
  <si>
    <t>BEARING, SPHERICAL ROLLER, 22211 CDE4C3</t>
  </si>
  <si>
    <t>BEARING, SPHERICAL ROLLER, 22212 CC, SKF</t>
  </si>
  <si>
    <t>BEARING, SPHERICAL ROLLER, 22219 CDE4C3</t>
  </si>
  <si>
    <t>SEAL, 105 X 140 X 10 MM</t>
  </si>
  <si>
    <t>GEAR OIL, 75W-90, MOBIL DELVAC 1</t>
  </si>
  <si>
    <t>ACEI-7590X198</t>
  </si>
  <si>
    <t>ACEI-7590X19</t>
  </si>
  <si>
    <t>GEAR OIL, 75W-90, 198L, MOBIL DELVAC 1</t>
  </si>
  <si>
    <t>ACEITE MOBIL DELVAC 1 GEAR OIL 75W-90 x TAMBOR 198 LTS.</t>
  </si>
  <si>
    <t>ACEITE MOBIL DELVAC 1 GEAR OIL 75W-90 x TINETA 19 LTS.</t>
  </si>
  <si>
    <t>BEARING, CYLINDRICAL ROLLER, SINGLE ROW, NU 322</t>
  </si>
  <si>
    <t>EBRE-380</t>
  </si>
  <si>
    <t>BREAKER, MITSUBISHI, NF125 5W 80A</t>
  </si>
  <si>
    <t>PUEN-2966786</t>
  </si>
  <si>
    <t>ENDLESS PLUG-IN BRIDGE, FBST 500-PLC RD, 2966786, PHOENIX</t>
  </si>
  <si>
    <t>PUENTE ENCHUFABLE SIN FIN - FBST 500-PLC RD PHOENIX CONTACT</t>
  </si>
  <si>
    <t xml:space="preserve">PERNO PARKER 3/4" x 2 1/2" G.12,9 </t>
  </si>
  <si>
    <t>COPPER SEAL 9" x 8" x 0,5"</t>
  </si>
  <si>
    <t>COPPER SEAL 10" x 9" x 0,5"</t>
  </si>
  <si>
    <t>COPPER SEAL, 10" X 12" X 12"</t>
  </si>
  <si>
    <t>COPPER SEAL, 9"X 12" X 12"</t>
  </si>
  <si>
    <t>INSERT, THREAD, EXT, 11 1/4" 3 START, MAS64V513IC54, ISCAR</t>
  </si>
  <si>
    <t>ENGRANAJE CENTRAL, 1RA REDUCCIÓN, 52R-03-053</t>
  </si>
  <si>
    <t>HOSE, HYDRAULIC, R1-8 LT.</t>
  </si>
  <si>
    <t>MARKER, PERMANENT, WHITE</t>
  </si>
  <si>
    <t>CONTROL, CABLE, 3 X 1 MM2, 550V, H05VV5-F</t>
  </si>
  <si>
    <t>CABLE OLFLEX CLASSIC 110 300/500V 3G 0,75MM2 (COD. DESIMAT 1119103)</t>
  </si>
  <si>
    <t>ELECTRIC CABLE, OLFLEX CLASSIC, 110 300/500V, 18G, 1.5MM2</t>
  </si>
  <si>
    <t>TERMINAL, LACE, YELLOW, 1N, 1MM2, CTO</t>
  </si>
  <si>
    <t>TERM-P1</t>
  </si>
  <si>
    <t>RELAY SOCKET, PLC-BPT-24 UC/21, 2900446, PHOENIX CONTACT</t>
  </si>
  <si>
    <t>ZÓCALO DE RELÉ, PLC-BPT-24 UC/21, 2900446, PHOENIX CONTACT</t>
  </si>
  <si>
    <t>ZOCA-2900446</t>
  </si>
  <si>
    <t>SUBPLATE, CETOP 3 MRSK-3 (BA-302)</t>
  </si>
  <si>
    <t xml:space="preserve">SUB BASE CETOP 3 CONEXIÓN 3-8 BSP ABAJO (SD03SPB) </t>
  </si>
  <si>
    <t>VALV-C800S</t>
  </si>
  <si>
    <t>VALVE, CHECK, 7PSI, STRAIGTH,1/2"</t>
  </si>
  <si>
    <t>VALVULA, CHECK, 7PSI, RECTA,1/2", PARKER C800S</t>
  </si>
  <si>
    <t>SELLO POLYPACK, S7, 6,000 x 6,750 x 0,625 (SELLO, GLAND, 6.000 X 6.750 X 0.625)</t>
  </si>
  <si>
    <t>RING GEAR, 3RD RED, 52R-05-054</t>
  </si>
  <si>
    <t>CORONA DENTADA, 3RA REDUCCIÓN, 52R-05-054</t>
  </si>
  <si>
    <t>TIZA PARA TRAZAR RECTANGULAR</t>
  </si>
  <si>
    <t>PIEDRA VÁSTAGO TIPO A-33 G.60 (960940)</t>
  </si>
  <si>
    <t>DIGITAL DEPTH METER, 0-25 MM, MITUTOYO</t>
  </si>
  <si>
    <t>PRESSURE GAUGE, 0-300 PSI, VERTICAL CONNECTION, 1/4"</t>
  </si>
  <si>
    <t>MANÓMETRO 0-400 BAR, 0-40 MPA, 0-6000 PSI, ESFERA 2 1/2", CONEX. 1/4" NPT POSTERIOR WIKA / WINTERS</t>
  </si>
  <si>
    <t>MANÓMETRO 0-280 BAR, 0-28 MPA, 0-4000 PSI, ESFERA 2 1/2", CONEX. 1/4" NPT POSTERIOR WIKA / WINTERS</t>
  </si>
  <si>
    <t>PRESSURE GAUGE, 0-3000 PSI, REAR CONNECTION, 1/4"</t>
  </si>
  <si>
    <t>MANÓMETRO 0-210 BAR, 0-21 MPA, 0-3000 PSI, ESFERA 2 1/2", CONEX. 1/4" NPT POSTERIOR WIKA / WINTERS</t>
  </si>
  <si>
    <t>MANÓMETRO 0-400 BAR, 0-40 MPA, 0-5800 PSI, ESFERA 2 1/2", CONEX. 1/4" NPT POSTERIOR WIKA / WINTERS</t>
  </si>
  <si>
    <t>MANO-4000-P</t>
  </si>
  <si>
    <t>MANO-3000-P</t>
  </si>
  <si>
    <t>MANO-5800-P</t>
  </si>
  <si>
    <t>MANO-6000-P</t>
  </si>
  <si>
    <t>MANO-300-I</t>
  </si>
  <si>
    <t>POWER DISTRIBUTION BLOCK, 6POS, 277-5178-ND,2972136, PHOENIX</t>
  </si>
  <si>
    <t>BLOQ-PTFIX2.5</t>
  </si>
  <si>
    <t>BLOQUE DISTRIBUCION PTFIX 6/ 18 x 2.5 GY</t>
  </si>
  <si>
    <t>ACEITE HIDRÁULICO NUTO-68 x TINETA 19 LTS.</t>
  </si>
  <si>
    <t>Stock code</t>
  </si>
  <si>
    <t>Description</t>
  </si>
  <si>
    <t>Search name</t>
  </si>
  <si>
    <t>PLANET PIN, 2ND RED, 009-04-104</t>
  </si>
  <si>
    <t>009-05-103</t>
  </si>
  <si>
    <t>SAW BLADE, HSS - T118A, CALADORA, BOSCH</t>
  </si>
  <si>
    <t>HOJA-T118A</t>
  </si>
  <si>
    <t>HOJA PARA SIERRA CALADORA A-85743 MAKITA</t>
  </si>
  <si>
    <t>INSULATING TIP, K-4000</t>
  </si>
  <si>
    <t>PUNTA AISLADORA K-4000</t>
  </si>
  <si>
    <t>PUNT-K4000</t>
  </si>
  <si>
    <t>SLING, STEEL, 5/8" X 3M</t>
  </si>
  <si>
    <t>COIL, VALVE, SLOW UP &amp; DOWN, 617 475, VICKERS</t>
  </si>
  <si>
    <t>SUN GEAR, 2ND RED, 52R-04-051</t>
  </si>
  <si>
    <t>HUB PLANETARIO, 2DA REDUCCIÓN, 52R-04-054</t>
  </si>
  <si>
    <t>GLAND CARRIER, 3RD RED, 52R-05-003</t>
  </si>
  <si>
    <t xml:space="preserve"> PORTADOR DE PRENSAESTOPAS, 3RA REDUCCIÓN, 52R-05-003</t>
  </si>
  <si>
    <t>SWITCH, PROXIMITY, 18mm, NO, ID18-2005A, IDIDEAL</t>
  </si>
  <si>
    <t xml:space="preserve"> INTERRUPTOR, PROXIMIDAD, 18mm, NO, ID18-2005A, IDIDEAL</t>
  </si>
  <si>
    <t>SENS-18</t>
  </si>
  <si>
    <t>INTERRUPTOR, SENSOR DE PROXIMIDAD, 12mm, SI12-C2 PNP NO</t>
  </si>
  <si>
    <t>SENS-12</t>
  </si>
  <si>
    <t>SILVYN RILL 7 PA6, 6.5 X 10 MM, 25 M, 61746939, DESIMAT</t>
  </si>
  <si>
    <t>TUBO CORRUGADO 7 PA6 6,5 X 10 MM 25 METROS (DESIMAT 61746939)</t>
  </si>
  <si>
    <t>CORR-7651025</t>
  </si>
  <si>
    <t>ROUND TERMINAL, BLUE, 16-14AWG, 4.3MM, COD 0730542024, VITEL</t>
  </si>
  <si>
    <t>TERMINAL REDONDO 16-14AWG AZUL 4.3MM (COD 0730542024 VITEL)</t>
  </si>
  <si>
    <t>TERM-161443</t>
  </si>
  <si>
    <t>CABLE MARKER, NO 0, 2mm</t>
  </si>
  <si>
    <t>DISTANCE SENSOR, LASER, DT50-P1113, 1044369, SICK</t>
  </si>
  <si>
    <t>DIST-501113</t>
  </si>
  <si>
    <t>SENSOR DE DISTANCIA, LÁSER, DT50-P1113, 1044369, SICK</t>
  </si>
  <si>
    <t>COIL, VALVE, FAST UP &amp; DOWN, 507825, VICKERS</t>
  </si>
  <si>
    <t>TOTAL</t>
  </si>
  <si>
    <t>ESMALTE BLANCO EPÓXICO 1-2-168-1-2 C/CATALIZADORES (TINETA)</t>
  </si>
  <si>
    <t>ESMALTE GRIS EPÓXICO RAL-7012 2-2168-2804-2 C/CATALIZADORES (TINETA)</t>
  </si>
  <si>
    <t>PILOT LIGHT, GREEN LED, 230/240VAC, XB4BVM3, 22MM.</t>
  </si>
  <si>
    <t>LED BRIGHT, 110VAC, XB4VG4, RED</t>
  </si>
  <si>
    <t>BREAKOUT RING SPACER, CHUCK, 71R-02-071</t>
  </si>
  <si>
    <t>ESPACIADOR DE ANILLO DE DESTORQUE, CHUCK, 71R-02-071</t>
  </si>
  <si>
    <t>PPAR-36X190</t>
  </si>
  <si>
    <t>PERNO PARKER M36 x 190 G.12,9</t>
  </si>
  <si>
    <t>CAP SCREW, M36 X 190, GR8.8</t>
  </si>
  <si>
    <t>DO NOT USE</t>
  </si>
  <si>
    <t>Tambor Brother DR-720</t>
  </si>
  <si>
    <t>TONER, BROTHER TN-319 MG</t>
  </si>
  <si>
    <t>TONER, BROTHER TN-319 BK</t>
  </si>
  <si>
    <t>TONER, BROTHER TN-319 YE</t>
  </si>
  <si>
    <t>CODIGO</t>
  </si>
  <si>
    <t>DESCRIPCION</t>
  </si>
  <si>
    <t>CANT</t>
  </si>
  <si>
    <t>VALOR UNIT</t>
  </si>
  <si>
    <t>ULTIMO CONSUMO</t>
  </si>
  <si>
    <t>ESTADO</t>
  </si>
  <si>
    <t>VALOR TOTAL</t>
  </si>
  <si>
    <t>GREASE, UNIVERSAL, NG-0 X 16 KG (TRANSMISSION), HLF</t>
  </si>
  <si>
    <t>EMPAQUETADURA TRENZ. JM-7223 SECC. 1´´ ACRI/TEFL. x MT</t>
  </si>
  <si>
    <t>GRASA, MOBILUX, EP-023 x 16 KGS x TINETA</t>
  </si>
  <si>
    <t>GRASA HLF UNIVERSAL, NG-0 X 16 KG x TINETA</t>
  </si>
  <si>
    <t xml:space="preserve">MATERIALES SIN MOVIMIENTO EN INVENTARIO </t>
  </si>
  <si>
    <t xml:space="preserve"> Llave Torx T-20 (Llave Estrella)</t>
  </si>
  <si>
    <t>Llave Torx T-25 (Llave Estrella)</t>
  </si>
  <si>
    <t>TOBERA BERNARD, 1/2", 400 A</t>
  </si>
  <si>
    <t>Tobera Mig Di m. 16Mm Mb-36 Binzel</t>
  </si>
  <si>
    <t>TOBERA, MAGNUM, 400, 19.1 MM, LINCOLN ELECT.</t>
  </si>
  <si>
    <t>Bernard Diffuser 400 Amp. (4435)</t>
  </si>
  <si>
    <t>Contactor Thread M8 Mig-36 Mb Binzel</t>
  </si>
  <si>
    <t>Ceramic Diffuser Mb-36 Mig Binzel</t>
  </si>
  <si>
    <t>Boquilla Contacto Hd 1,2 Mm (Kp14H-45)</t>
  </si>
  <si>
    <t>Porta Contactor M8 Mig (Short) Mb-36</t>
  </si>
  <si>
    <t>Ampolleta Dicroica Halog. 50W 12V</t>
  </si>
  <si>
    <t>TONER, BROTHER TN-1060</t>
  </si>
  <si>
    <t>U/M</t>
  </si>
  <si>
    <t>OBSERVACIONES</t>
  </si>
  <si>
    <t>OIL, 20W50, 19 LT</t>
  </si>
  <si>
    <t>ACEITE MOTOR  20W/50 x TINETA 19 LTS. MOBIL SUPER 1000</t>
  </si>
  <si>
    <t>MOBIL VACTRA OIL N ° 2, 19 LT</t>
  </si>
  <si>
    <t>GRASA PEERLESS LLG EP2 x 17 KGS. (CUTTERS)</t>
  </si>
  <si>
    <t>GRASA BESTOLIFE 3000, 3.5 GALON (TINETA 13 KGS)</t>
  </si>
  <si>
    <t>GOLI-M14NL</t>
  </si>
  <si>
    <t>GOLILLA NORD LOCK M14</t>
  </si>
  <si>
    <t>WASHER, NORD-LOCK, M14</t>
  </si>
  <si>
    <t>ANIL-305</t>
  </si>
  <si>
    <t>ANILLO MEDIDOR ESTAB/TRICONO 12 1/4´´ 305 MM x 400 x 8 MM</t>
  </si>
  <si>
    <t>DRILL CALIBRATOR RING, 305MM, TRICONIL</t>
  </si>
  <si>
    <t>ELECTRICIAN CLAMP, PLIERS, 259GHL</t>
  </si>
  <si>
    <t>PINZA DE BLOQUEO 1" AMERICAN LOCK</t>
  </si>
  <si>
    <t>1015100660</t>
  </si>
  <si>
    <t>CAP SCREW, M10 X 60, GR12.9</t>
  </si>
  <si>
    <t>GRATA CIRCULAR TRENZADA 4" M14x2</t>
  </si>
  <si>
    <t>AXIAL PISTON PUMP, V38, YEOSHE</t>
  </si>
  <si>
    <t>PLANET GEAR, 4TH RED, 71R-06-052</t>
  </si>
  <si>
    <t>ENGRANAJE PLANETARIO, 4TA REDUCCIÓN, 71R-06-052</t>
  </si>
  <si>
    <t>SUN GEAR, 3RD RED, 71R-05-053</t>
  </si>
  <si>
    <t>ENGRANAJE CENTRAL, 3RA REDUCCIÓN, 71R-05-053</t>
  </si>
  <si>
    <t>SUN GEAR, 4TH RED, 71R-06-051</t>
  </si>
  <si>
    <t>ENGRANAJE CENTRAL, 4TA REDUCCIÓN, 71R-06-051</t>
  </si>
  <si>
    <t>SPLINED ADAPTOR, 2ND RED, 71R-04-055</t>
  </si>
  <si>
    <t>ADAPTADOR RANURADO, 2DA REDUCCIÓN, 71R-04-055</t>
  </si>
  <si>
    <t>RANURADO DE MOTOR, 1RA REDUCCIÓN, 71R-03-076</t>
  </si>
  <si>
    <t>RING GEAR, 1ST RED, 71R-03-053</t>
  </si>
  <si>
    <t>CORONA DENTADA, 1RA REDUCCIÓN, 71R-03-053</t>
  </si>
  <si>
    <t>MOTOR PINION, 1ST RED, 71R-03-091</t>
  </si>
  <si>
    <t>PIÑON MOTOR, 1RA REDUCCIÓN, 71R-03-091</t>
  </si>
  <si>
    <t>PLANET GEAR, 1ST RED, 71R-03-052</t>
  </si>
  <si>
    <t>ENGRANAJE PLANETARIO, 1RA REDUCCIÓN, 71R-03-052</t>
  </si>
  <si>
    <t>RING GEAR, 4TH RED, 71R-06-064</t>
  </si>
  <si>
    <t>CORONA DENTADA, 4TA REDUCCIÓN, 71R-06-064</t>
  </si>
  <si>
    <t>ENGRANAJE CENTRAL, 2DA REDUCCIÓN, 52R-04-051</t>
  </si>
  <si>
    <t>71R-05-118</t>
  </si>
  <si>
    <t>SPLINE ADAPTOR, 3RD RED, 71R-05-118</t>
  </si>
  <si>
    <t>ADAPTADOR RANURADO, 3RA REDUCCIÓN, 71R-05-118</t>
  </si>
  <si>
    <t>SPINDLE Y HUB, 4TA REDUCCIÓN, 71R-06-075</t>
  </si>
  <si>
    <t>LOGO-MD3035</t>
  </si>
  <si>
    <t>STICKER, VEHICLE, LV NUMBER &amp; MD LOGO</t>
  </si>
  <si>
    <t>CHAIN ​​HOOK, MANUAL, 2T, COMMAND CHAIN 3M</t>
  </si>
  <si>
    <t>TECLE CADENA, MANUAL, 2T, 3 MTS. CADENA DE MANDO</t>
  </si>
  <si>
    <t>TECLE-0503</t>
  </si>
  <si>
    <t>TECLE-05012</t>
  </si>
  <si>
    <t>TECLE-0203</t>
  </si>
  <si>
    <t>TECLE-03012</t>
  </si>
  <si>
    <t>CHAIN ​​HOOK, MANUAL, 5T, COMMAND CHAIN 3M</t>
  </si>
  <si>
    <t>TECLE CADENA, MANUAL, 5T, 3 MTS. CADENA DE MANDO</t>
  </si>
  <si>
    <t>TECLE-1.6</t>
  </si>
  <si>
    <t>TIRFOR 1.6 TON JACKET WITH PIOLA AND CONTROL</t>
  </si>
  <si>
    <t>TECLE TIRFOR 1.6 TON CON PIOLA Y MANDO</t>
  </si>
  <si>
    <t>PPAR-6X40</t>
  </si>
  <si>
    <t>PE01-OC-039489 PE01-OC-039705</t>
  </si>
  <si>
    <t>NUEVO</t>
  </si>
  <si>
    <t>USADO</t>
  </si>
  <si>
    <t>SIN QC</t>
  </si>
  <si>
    <t>SELLO</t>
  </si>
  <si>
    <t>SERIE</t>
  </si>
  <si>
    <t>SIN CONOS</t>
  </si>
  <si>
    <t>VERDE</t>
  </si>
  <si>
    <t>OC</t>
  </si>
  <si>
    <t>#61</t>
  </si>
  <si>
    <t>#156</t>
  </si>
  <si>
    <t>TARJETA ROJA</t>
  </si>
  <si>
    <t>000032</t>
  </si>
  <si>
    <t>#192 - #193</t>
  </si>
  <si>
    <t>PJ1210 / ZA02-13237</t>
  </si>
  <si>
    <t>PERNO DE CHUCK, M48 X 120, CHUCK, MSC-02-121</t>
  </si>
  <si>
    <t>6550 - 10402</t>
  </si>
  <si>
    <t>DISCO CORTE METAL 4 1/2", 115 x 2,5 x 22,23 (800101)</t>
  </si>
  <si>
    <t>SILICONA GRIS LOCTITE 5699 x 300 ML</t>
  </si>
  <si>
    <t>SILICONA ROJA ALTA Tº x 311 ML</t>
  </si>
  <si>
    <t>SINR-005</t>
  </si>
  <si>
    <t>261118-2 / 261118-4</t>
  </si>
  <si>
    <t>(6230) 11211</t>
  </si>
  <si>
    <t>1 / 3 / 5</t>
  </si>
  <si>
    <t>DEBE SER MODIFICADA EN MEDIDAS MENCIONADAS EN INFORME RING GEAR SPACER, PLANOS 009-03-126 y 009-03-162</t>
  </si>
  <si>
    <t>2 / 3 / 6</t>
  </si>
  <si>
    <t>ETIQUETA VERDE x REVISIÓN QC</t>
  </si>
  <si>
    <t>2886-1 / 2886-2 / ZA02-PO017136 / ZA02-PO017483</t>
  </si>
  <si>
    <t>IND-03-000</t>
  </si>
  <si>
    <t>SPINDLE INDAU, 1ST RED, IND-03-000</t>
  </si>
  <si>
    <t>IND-03-001</t>
  </si>
  <si>
    <t>SPINDLE, 1ST RED, IND-03-001</t>
  </si>
  <si>
    <t>IND-03-002</t>
  </si>
  <si>
    <t>SPINDLE, 1ST RED, IND-03-002</t>
  </si>
  <si>
    <t>IND-03-003</t>
  </si>
  <si>
    <t>BUSH, 1ST RED, IND-03-003</t>
  </si>
  <si>
    <t>IND-03-004</t>
  </si>
  <si>
    <t>BIG NUT, 1ST RED, IND-03-004</t>
  </si>
  <si>
    <t>IND-03-005</t>
  </si>
  <si>
    <t>SMALL NUT, 1ST RED, IND-03-005</t>
  </si>
  <si>
    <t>IND-03-006</t>
  </si>
  <si>
    <t>PIVOT R MAIN FRAME, 1ST RED, IND-03-006</t>
  </si>
  <si>
    <t>VALVE, REG, PRIORITY FLOW, 240 LTS 0-150 1BSPP W/ PERILL</t>
  </si>
  <si>
    <t>VALVULA REG. FLUJO PRIORITARIA, 240 LTS, 0-150 1BSPP C/ PERILLA</t>
  </si>
  <si>
    <t>VALV-240</t>
  </si>
  <si>
    <t xml:space="preserve">RIEL DIN SIM HK-TBR-2, 7.5 x 35 MM x 1 MT. </t>
  </si>
  <si>
    <t xml:space="preserve">RIEL DIN SIM. HK-TBR-2 7,5 X 35 MM X 1 MT. </t>
  </si>
  <si>
    <t>PINTURA ESMALTE SINTETICO SECADO RÁPIDO AZUL RAL-5017 (GALÓN 3,78 LTS)</t>
  </si>
  <si>
    <t>GORRO-023</t>
  </si>
  <si>
    <t>WELDING CAP, 100% COTTON</t>
  </si>
  <si>
    <t>CL01-00430-01</t>
  </si>
  <si>
    <t>PERNO HEXAGONAL, 5/8" X 8", GR8.8</t>
  </si>
  <si>
    <t>SHAFT SPACER, CUTTERS, CUT-15-338</t>
  </si>
  <si>
    <t>ESPACIADOR DE EJE, CORTADORES TRBC-T, CUT-15-338</t>
  </si>
  <si>
    <t>61R-03-010</t>
  </si>
  <si>
    <t>GA, OFFSET GEARBOX, 1ST RED, 61R-03-010</t>
  </si>
  <si>
    <t>ENSAMBLE, CAJA TRANSMISION, 61R-03-010</t>
  </si>
  <si>
    <t>MINI TERMÓMETRO FLUKE MOD. 62 -30º C A 500º C (PIRÓMETRO)</t>
  </si>
  <si>
    <t>SCANNER, RFID, PORTABLE, UHF 902-928 MHz, OSIRIS (LECTOR CHIP)</t>
  </si>
  <si>
    <t>LECT-902-928</t>
  </si>
  <si>
    <t>PPAR-10X130</t>
  </si>
  <si>
    <t>CAP SCREW, M10 X 130 MM</t>
  </si>
  <si>
    <t>PERNO PARKER M10 x 130 G.12,9</t>
  </si>
  <si>
    <t>SENSOR INDUCTIVO, BAW M12G2-ICC20B-BP00.2-GS04, BALLUFF</t>
  </si>
  <si>
    <t>CABLE ELECTRICO, NEOPRENO, 1 x 120 MM2</t>
  </si>
  <si>
    <t>PRIS-12X16</t>
  </si>
  <si>
    <t>PRISIONERO ALLEN M12 x 16 MM</t>
  </si>
  <si>
    <t>PLUG, M12 X 16MM</t>
  </si>
  <si>
    <t>FLOATBOX, 11 1/4" 3-ST, CHUCK, 71R-02-122</t>
  </si>
  <si>
    <t>CAJA FLOTANTE, 11 1/4" 3-ST, CHUCK, 71R-02-122</t>
  </si>
  <si>
    <t>REAMER 5.1</t>
  </si>
  <si>
    <t>PERNO PARKER M30 X 200</t>
  </si>
  <si>
    <t>USA</t>
  </si>
  <si>
    <t>DISP</t>
  </si>
  <si>
    <t>EN OC</t>
  </si>
  <si>
    <t>TOTAL DISP</t>
  </si>
  <si>
    <t>COMPRAR</t>
  </si>
  <si>
    <t>REAMER 4.1</t>
  </si>
  <si>
    <t>TOTAL USO</t>
  </si>
  <si>
    <t>TUERCA HEX M30</t>
  </si>
  <si>
    <t>CHAVETA DHE-01-151</t>
  </si>
  <si>
    <t>PERNO HEX 5/8 X 7</t>
  </si>
  <si>
    <t>TUERCA HEX 5/8</t>
  </si>
  <si>
    <t>CHAVETA DHE-01-938</t>
  </si>
  <si>
    <t>PASADOR 50 X 110 DHE-01-462</t>
  </si>
  <si>
    <t>PASADOR 20 X 90 DHE-01-429</t>
  </si>
  <si>
    <t>PERNO PARKER M24 X 220</t>
  </si>
  <si>
    <t>TUERCA HEX M24</t>
  </si>
  <si>
    <t>PASADOR 50 X 60 DHE-01-460</t>
  </si>
  <si>
    <t>PASADOR 20 X 40 DHE-01-427</t>
  </si>
  <si>
    <t>PASADOR 50 X 70 DHE-01-461</t>
  </si>
  <si>
    <t>PASADOR 20 X 50 DHE-01-428</t>
  </si>
  <si>
    <t>PERNO PARKER M30 X 150</t>
  </si>
  <si>
    <t>PERNO PARKER M16 X 100</t>
  </si>
  <si>
    <t>PERNO PARKER M24 X 180</t>
  </si>
  <si>
    <t>CHAVETA DHE-01-863</t>
  </si>
  <si>
    <t>PERNO PARKER M16 X 40</t>
  </si>
  <si>
    <t>PERNO PARKER M24 X140</t>
  </si>
  <si>
    <t>PERNO PARKER M24 X 200</t>
  </si>
  <si>
    <t>PERNO PARKER M24 X 210</t>
  </si>
  <si>
    <t>PERNO PARKER M30 X 160</t>
  </si>
  <si>
    <t>PERNO PARKER M36 X 140</t>
  </si>
  <si>
    <t>TUERCA HEX M36</t>
  </si>
  <si>
    <t>DHE-06-929</t>
  </si>
  <si>
    <t>DHE-06-928</t>
  </si>
  <si>
    <t>DHE-06-842</t>
  </si>
  <si>
    <t>DHE-06-864</t>
  </si>
  <si>
    <t>GAUGE, TAPER, PIN END, 12 7/8" &amp; 13 3/4" DI-22, DHE-06-929</t>
  </si>
  <si>
    <t>GAUGE, TAPER, BOX END, 12 7/8" &amp; 13 3/4" DI-22, DHE-06-928</t>
  </si>
  <si>
    <t>GAUGE, THREAD, PIN END, 12 7/8" DI-22, DHE-06-842</t>
  </si>
  <si>
    <t>GAUGE, THREAD, BOX END, 12 7/8" DI-22, DHE-06-864</t>
  </si>
  <si>
    <t>SEAL, TK35P, HPU, CYL.257MM</t>
  </si>
  <si>
    <t>ROD SEAL, TA02A, 152.4MM IN NITRILE</t>
  </si>
  <si>
    <t>SEAL, TK08E, PTFE NBR, CYL. 254.45MM</t>
  </si>
  <si>
    <t>VALVE, SUB BASE, CETOP 03, 3/8'' LATERAL</t>
  </si>
  <si>
    <t>VALVE, SUB BASE, CETOP 05, 1/2'' LATERAL</t>
  </si>
  <si>
    <t>VALVE, SUB BASE, CETOP 08, 1'' LATERAL</t>
  </si>
  <si>
    <t>MANIFOLD, LATERAL CONNECTION, 6 STATIONS</t>
  </si>
  <si>
    <t>PUMP, SINGLE VANE, F/DISPLACEMENT, 41GPM/1500RPM,MAX 3000PSI</t>
  </si>
  <si>
    <t>OIL LEVEL INDICATOR, 500 ML</t>
  </si>
  <si>
    <t>OIL LEVEL SENSOR, 500ML</t>
  </si>
  <si>
    <t>HOSE, R9, 1'' X 5M, FERRULE CONNECTORS</t>
  </si>
  <si>
    <t>HOSE, R2, 1/2'' X 5M, FERRULE CONNECTORS</t>
  </si>
  <si>
    <t>HOSE, HYDRAULIC, 3/8'' X 5M, FERRULE CONNECTORS</t>
  </si>
  <si>
    <t>ADAPTOR, 1'' MJ-MJ</t>
  </si>
  <si>
    <t>ADAPTOR, 1/2'' MJ-MJ</t>
  </si>
  <si>
    <t>ADAPTOR, 3/8'' MJ-MJ</t>
  </si>
  <si>
    <t>AMERICAN UNION, NPT-NPT 3''</t>
  </si>
  <si>
    <t>REAMER 6.1</t>
  </si>
  <si>
    <t>PERNO PARKER M16 X 180</t>
  </si>
  <si>
    <t>GUAN-LATEX</t>
  </si>
  <si>
    <t>GUANTE DOMESTICO LATEX VIRUTEX AFELPADO AMARILLO</t>
  </si>
  <si>
    <t>GLOVES, LATEX</t>
  </si>
  <si>
    <t>ANILLO AJUSTE PIN PASADOR, ESCARIADORES, DHE-01-862</t>
  </si>
  <si>
    <t>SADDLE GAUGE DHE-07-300 35,5°</t>
  </si>
  <si>
    <t>SADDLE GAUGE DHE-07-303 45°</t>
  </si>
  <si>
    <t>SADDLE MIDDLE DHE-07-085 26°</t>
  </si>
  <si>
    <t>SADDLE MIDDLE DHE-07-301 10,5°</t>
  </si>
  <si>
    <t>SADDLE STEM DHE-07-302 2°</t>
  </si>
  <si>
    <t>ESPACIADOR 48MM DHE-07-321 P/SADDLE 2°</t>
  </si>
  <si>
    <t>ESPACIADOR 9MM DHE-07-319 P/SADDLE 26°</t>
  </si>
  <si>
    <t>ESPACIADOR 48MM DHE-07-320 P/SADDLE 10,5°</t>
  </si>
  <si>
    <t>REPONER</t>
  </si>
  <si>
    <t>CHAVETA DE ESCARIADOR, ESCARIADORES, DHE-01-863</t>
  </si>
  <si>
    <t>DHE-01-460</t>
  </si>
  <si>
    <t>SADDLE DOWEL, Ø50 x 60, REAMERS, DHE-01-460</t>
  </si>
  <si>
    <t>PIN PASADOR PORTACORTADOR, Ø50 x 60, ESCARIADORES,DHE-01-460</t>
  </si>
  <si>
    <t>ESPACIADOR PORTACORTADOR 10,5º, 48MM, DHE-07-320</t>
  </si>
  <si>
    <t>ESPACIADOR PORTACORTADOR 26º, 9MM, DHE-07-319</t>
  </si>
  <si>
    <t>ESPACIADOR PORTACORTADOR 2º, 48MM, DHE-07-321</t>
  </si>
  <si>
    <t>MANG-R91X5</t>
  </si>
  <si>
    <t>MANG-R21/2X5</t>
  </si>
  <si>
    <t>MANGUERA HIDRAULICA, R9, 1'' x 5M, CONECTORES FERRULA</t>
  </si>
  <si>
    <t>MANGUERA HIDRAULICA, R2, 1/2'' x 5M, CONECTORES FERRULA</t>
  </si>
  <si>
    <t>MANGUERA HIDRAULICA, 3/8'' x 5M, CONECTORES FERRULA</t>
  </si>
  <si>
    <t>ADAP-1MJMJ</t>
  </si>
  <si>
    <t>ADAPTADOR, 1'' MJ-MJ</t>
  </si>
  <si>
    <t>ADAP-1/2MJMJ</t>
  </si>
  <si>
    <t>ADAPTADOR, 1/2'' MJ-MJ</t>
  </si>
  <si>
    <t>ADAP-3/8MJMJ</t>
  </si>
  <si>
    <t>ADAPTADOR, 3/8'' MJ-MJ</t>
  </si>
  <si>
    <t>SADDLE, 26°, SADDLES, DHE-07-085</t>
  </si>
  <si>
    <t>PORTACORTADOR, 26°, MEDIO, DHE-07-085</t>
  </si>
  <si>
    <t>SELLO, TK35P, HPU, CIL.257MM</t>
  </si>
  <si>
    <t>SELL-35257</t>
  </si>
  <si>
    <t>VALVULA, SUB BASE, CETOP 03, 3/8'' LATERAL</t>
  </si>
  <si>
    <t>VALV-033/8</t>
  </si>
  <si>
    <t>VALV-051/2</t>
  </si>
  <si>
    <t>VALV-081</t>
  </si>
  <si>
    <t>SELLO VASTAGO, TA02A, 152.4MM EN NITRILO</t>
  </si>
  <si>
    <t>SELL-TA02A</t>
  </si>
  <si>
    <t>SELLO, TK08E, PTFE NBR, CIL. 254,45 mm</t>
  </si>
  <si>
    <t>SELL-TK08E</t>
  </si>
  <si>
    <t>MANIFOLD, SIDE CONNECTION, CETOP 03, 3 STATIONS</t>
  </si>
  <si>
    <t>MANI-6</t>
  </si>
  <si>
    <t>MANIFOLD, 6 ESTACIONES, CONEXIÓN LATERAL</t>
  </si>
  <si>
    <t>MANIFOLD, LATERAL CONNECTION, CETOP 05</t>
  </si>
  <si>
    <t>MANI-05</t>
  </si>
  <si>
    <t>MANIFOLD, CETOP 05, CONEXION LATERAL</t>
  </si>
  <si>
    <t>CARTRIDGE, REDUCING VALVE, 240 BAR, FLOW MAX 38LPM, VICKERS</t>
  </si>
  <si>
    <t>VALV-24038</t>
  </si>
  <si>
    <t>VALVE, DIRECTIONAL, TANDEM CENTER, CETOP 08, VICKERS</t>
  </si>
  <si>
    <t>VALV-08</t>
  </si>
  <si>
    <t>VALVE, DIRECTIONAL, CHAIR CENTER, CETOP 03, VICKERS</t>
  </si>
  <si>
    <t>VALV-03</t>
  </si>
  <si>
    <t>VALV-DR03</t>
  </si>
  <si>
    <t>BOMB-411500</t>
  </si>
  <si>
    <t>SOLENOID COIL, DG4V-3, VALVE, 24V DC, CETOP 03,  VICKERS</t>
  </si>
  <si>
    <t>BOBI-32403</t>
  </si>
  <si>
    <t>TEMPERATURE SENSOR, PT100, 500MM</t>
  </si>
  <si>
    <t>SENSOR DE TEMPERATURA, PT100, 500MM</t>
  </si>
  <si>
    <t>SENS-100500</t>
  </si>
  <si>
    <t>SENS-500</t>
  </si>
  <si>
    <t>UNIÓN AMERICANA, NPT-NPT 3''</t>
  </si>
  <si>
    <t>UNIO-3NPT</t>
  </si>
  <si>
    <t>WHEEL BOLT, 14-1.5 X 50MM STD/15.5MM, W/ NUT</t>
  </si>
  <si>
    <t>PERN-14-1.5X50</t>
  </si>
  <si>
    <t xml:space="preserve">PERNO RUEDA 9/16" x 2" CON TUERCA (PERNO RUEDA 14-1.5 X 50MM EST/15,5MM) </t>
  </si>
  <si>
    <t>PIN PASADOR, ESCARIADORES, DHE-01-132</t>
  </si>
  <si>
    <t>PASADOR 80 X 80 CON PERF. M20 DHE-01-132</t>
  </si>
  <si>
    <t>BOMBA, PALETA SIMPLE, 35VQ-35-A1-D-20, DESPLAZAMIENTO FIJO, 41 GPM/1500 RPM, PRESION MÁX. 3000 PSI</t>
  </si>
  <si>
    <t>VALVULA REDUCTORA, TIPO CARTUCHO, PRV2-10V-5-8T-35/10, PRESION MAX. 240 BAR, FLUJO MAX. 38LPM, VICKERS</t>
  </si>
  <si>
    <t>SUB BASE, DO5SPB8P, VALVULA CETOP 05, CONEXIÓN 1/2'' LATERAL</t>
  </si>
  <si>
    <t>SUB BASE, ABO8SPSO16B, VALVULA CETOP 08, CONEXIÓN 1'' LATERAL</t>
  </si>
  <si>
    <t>VALVULA, DIRECCIONAL, DG5V-8-S-8C-VM-U-B-10 REND. STD / DG5V-8-H-8C-VM-U-B-10 REND. MAX, CETOP 08, CENTRO TANDEM, VICKERS</t>
  </si>
  <si>
    <t>SENSOR DE NIVEL DE ACEITE, 500MM LARGO</t>
  </si>
  <si>
    <t>INDICADOR DE NIVEL DE ACEITE, 254 MM (10")</t>
  </si>
  <si>
    <t>INDI-254</t>
  </si>
  <si>
    <t>SOCKET BOLT, M30 X 80, GR12.9</t>
  </si>
  <si>
    <t>FRENCH KEY, NO 12</t>
  </si>
  <si>
    <t>LLAVE FRANCESA, 12"</t>
  </si>
  <si>
    <t>ALLEN KEY, 22 MM</t>
  </si>
  <si>
    <t>ALLEN KEY, 19 MM</t>
  </si>
  <si>
    <t>PALA</t>
  </si>
  <si>
    <t>PALA PUNTA HUEVO CON MANGO DE MADERA</t>
  </si>
  <si>
    <t>SHOVEL</t>
  </si>
  <si>
    <t>ALIC-U9</t>
  </si>
  <si>
    <t>PLIERS, UNIVERSAL, 9"</t>
  </si>
  <si>
    <t>ALICATE, UNIVERSAL, 9"</t>
  </si>
  <si>
    <t>ALICATE, UNIVERSAL, 12"</t>
  </si>
  <si>
    <t>ALIC-U12</t>
  </si>
  <si>
    <t>PLIERS, UNIVERSAL, 12"</t>
  </si>
  <si>
    <t>PIOLA DE SEGURIDAD 1/8" x 500 MM</t>
  </si>
  <si>
    <t>ABRA-1-2P</t>
  </si>
  <si>
    <t>HOSE CLAMP, 1" - 2"</t>
  </si>
  <si>
    <t>ABRA-2-2P</t>
  </si>
  <si>
    <t>ABRAZADERA MULLENBACH 1", 2 PERNOS</t>
  </si>
  <si>
    <t>ABRAZADERA MULLENBACH 2", 2 PERNOS</t>
  </si>
  <si>
    <t>HOSE CLAMP, 2"</t>
  </si>
  <si>
    <t>EXTI-10</t>
  </si>
  <si>
    <t>MSOLD-220</t>
  </si>
  <si>
    <t>WELDING MACHINE, INVERTER, 200A</t>
  </si>
  <si>
    <t>MAQUINA DE SOLDAR, INVERTER, 220A</t>
  </si>
  <si>
    <t>CARTRIDGE, DBDS 10 K1X/400, REXROTH</t>
  </si>
  <si>
    <t>CARTUCHO, DBDS 10 K1X/400, REXROTH</t>
  </si>
  <si>
    <t>CART-10K1X400</t>
  </si>
  <si>
    <t>CAP SCREW, M16 x 100, GR12.9</t>
  </si>
  <si>
    <t>GLOVES, SURGICAL, TRNSP, POWDER-FREE, BOX 100 UNITS, VIRUTEX</t>
  </si>
  <si>
    <t>GUANTE, QUIRÚRGICO, TRANSPARENTE, CAJA 100 UNIDADES, VIRUTEX</t>
  </si>
  <si>
    <t>GUAN-Q100</t>
  </si>
  <si>
    <t>SEAL, 60 X 80 X 10</t>
  </si>
  <si>
    <t>RETÉN 60 x 80 x 10</t>
  </si>
  <si>
    <t>HEX BOLT, 5/8" X 4", GR8.8</t>
  </si>
  <si>
    <t>PERNO HEXAGONAL, 5/8" X 4", GR8.8</t>
  </si>
  <si>
    <t>SLING, STEEL, 6 X 36, 3/4" X 1.50M</t>
  </si>
  <si>
    <t>ESME-4.5</t>
  </si>
  <si>
    <t>ESMERIL, ANGULAR, 4.5"</t>
  </si>
  <si>
    <t>ESME-7.0</t>
  </si>
  <si>
    <t>WATER HOSE, MINERS, ORANGE, Ø1"</t>
  </si>
  <si>
    <t>MANGUERA AGUA, ALTA PRESION, 1"</t>
  </si>
  <si>
    <t>MANG-AP1</t>
  </si>
  <si>
    <t>O-RING, BOX IN INCHES</t>
  </si>
  <si>
    <t>O-RING, CAJA EN PULGADAS</t>
  </si>
  <si>
    <t>ORING-CJ01</t>
  </si>
  <si>
    <t>ORING-CJ02</t>
  </si>
  <si>
    <t>O-RING, BOX IN MILLIMETERS</t>
  </si>
  <si>
    <t>O-RING, CAJA EN MILIMETROS</t>
  </si>
  <si>
    <t>PADLOCK, BODY WIDTH 40mm</t>
  </si>
  <si>
    <t>CAND-040</t>
  </si>
  <si>
    <t>CANDADO 40 MM</t>
  </si>
  <si>
    <t>PADLOCK, 60 MM</t>
  </si>
  <si>
    <t>CANDADO 60 MM</t>
  </si>
  <si>
    <t>WHEELBARROW</t>
  </si>
  <si>
    <t>CLAMP, G-450, 1/2", CROSBY</t>
  </si>
  <si>
    <t>CLAMP, G-450, 5/8", CROSBY</t>
  </si>
  <si>
    <t>GRIL-3/4</t>
  </si>
  <si>
    <t>GRIL-1</t>
  </si>
  <si>
    <t>CLAMP, G-450, 3/4", CROSBY</t>
  </si>
  <si>
    <t>CLAMP CROSBY, G-450, 1/4", CROSBY</t>
  </si>
  <si>
    <t>AMARRA CROSBY 1/4"</t>
  </si>
  <si>
    <t>GRIL-11/4</t>
  </si>
  <si>
    <t>SHACKLE, G-209, 5/8", CROSBY</t>
  </si>
  <si>
    <t>GRIL-5/8</t>
  </si>
  <si>
    <t>ESTR-3415</t>
  </si>
  <si>
    <t>ESTR-115</t>
  </si>
  <si>
    <t>ESTR-103</t>
  </si>
  <si>
    <t>CABL-1/2</t>
  </si>
  <si>
    <t>STEEL CABLE, 6 X 36 WS, 1/2"</t>
  </si>
  <si>
    <t>CABLE, ACERO, 6 X 36 WS, 1/2"</t>
  </si>
  <si>
    <t>SLING, STEEL, 6 X 36, 1.1 / 4" X 5M</t>
  </si>
  <si>
    <t>ESTR-1145</t>
  </si>
  <si>
    <t>ESTR-343</t>
  </si>
  <si>
    <t>ESTR-342</t>
  </si>
  <si>
    <t>ESTR-582</t>
  </si>
  <si>
    <t>STEEL CABLE, A/F Ø1" 6X36</t>
  </si>
  <si>
    <t>CABL-1</t>
  </si>
  <si>
    <t>CABLE, ACERO, 6 X 36 WS, 1"</t>
  </si>
  <si>
    <t>CABLE, STEEL, 6 X 36 WS, 3/4"</t>
  </si>
  <si>
    <t>CABLE, ACERO, 6 X 36 WS, 3/4"</t>
  </si>
  <si>
    <t>CABL-3/4</t>
  </si>
  <si>
    <t>CABLE, STEEL, 6 X 36 WS, 5/8"</t>
  </si>
  <si>
    <t>CABLE, ACERO, 6 X 36 WS, 5/8"</t>
  </si>
  <si>
    <t>CABL-5/8</t>
  </si>
  <si>
    <t>CABLE, STEEL, 6 X 36 WS, 1/4"</t>
  </si>
  <si>
    <t>CABLE, ACERO, 6 X 36 WS, 1/4"</t>
  </si>
  <si>
    <t>CABL-1/4</t>
  </si>
  <si>
    <t>CEMENT, 50kg, 42.5</t>
  </si>
  <si>
    <t>TAP, HELICOIL INSTALLATION, M30 X 3.5</t>
  </si>
  <si>
    <t>THRUST WASHER, 3RD RED, 71R-05-057</t>
  </si>
  <si>
    <t xml:space="preserve"> ARANDELA DE EMPUJE, 3RA REDUCCIÓN, 71R-05-057</t>
  </si>
  <si>
    <t>71R-02-209</t>
  </si>
  <si>
    <t>FLOATBOX, 127/8" DI-42, CHUCK, 71R-02-209</t>
  </si>
  <si>
    <t>CAJA FLOTANTE, 12.7/8" DI-42, CHUCK, 71R-02-209</t>
  </si>
  <si>
    <t>MARCADOR ÓLEO SHARPIE PAINT BLANCO</t>
  </si>
  <si>
    <t>MARCADOR OLEO SHARPIE PAINT NEGRO</t>
  </si>
  <si>
    <t>MARCADOR ÓLEO SHARPIE PAINT AMARILLO</t>
  </si>
  <si>
    <t>ACETILENO 99% - X43S, 6.5K (6019754)</t>
  </si>
  <si>
    <t>STEM SPANNER, 16'',ID 355.7mm GROOVE,AUX EQUIPMENT,009-13-037</t>
  </si>
  <si>
    <t>009-13-037</t>
  </si>
  <si>
    <t>MOTOR PINION COUPLING, 1ST RED, 71R-03-121</t>
  </si>
  <si>
    <t>ACOPLAMIENTO DE PIÑÓN DE MOTOR, 1RA REDUCCIÓN, 71R-03-121</t>
  </si>
  <si>
    <t>71R-03-121</t>
  </si>
  <si>
    <t>RD6-09-058</t>
  </si>
  <si>
    <t>GA, LARGE THRUST, CYLINDERS, RD6-09-058</t>
  </si>
  <si>
    <t>MANG-R23/8X5</t>
  </si>
  <si>
    <t>CL01-00530-01</t>
  </si>
  <si>
    <t xml:space="preserve">CONTACTOR MITSUBISHI, S-N65, BOBINA 200VCA </t>
  </si>
  <si>
    <t>CARRETILLA, 2DA REDUCCIÓN, 52R-04-057 (DOLLY)</t>
  </si>
  <si>
    <t>INSERTO, ROSCA, EXT, DI22, MASINS64V724, ISCAR</t>
  </si>
  <si>
    <t>INSERT, THREAD, EXT, 13 3/4" DI22, MASINS64V724, ISCAR</t>
  </si>
  <si>
    <t>INSERT, THREAD, INT, 13 3/4" DI22, MASINS64V723, ISCAR</t>
  </si>
  <si>
    <t>INSERTO, ROSCA, INT, DI22, MASINS64V723, ISCAR</t>
  </si>
  <si>
    <t>CANDADO DE BLOQUEO ROJO 1" x 25 MM</t>
  </si>
  <si>
    <t>SOLD-701814</t>
  </si>
  <si>
    <t>SOLD-SA532</t>
  </si>
  <si>
    <t xml:space="preserve">RETÉN 110 X 150 X 13 </t>
  </si>
  <si>
    <t>SEAL, DOUBLE LIP, 110 X 150 X 13 MM</t>
  </si>
  <si>
    <t xml:space="preserve">RETÉN 85 X 120 X 12 </t>
  </si>
  <si>
    <t>SEAL, DOUBLE LIP, 85 X 120 X 12 MM</t>
  </si>
  <si>
    <t xml:space="preserve">CONTACTOR MITSUBISHI, S-N65, BOBINA 100VCA </t>
  </si>
  <si>
    <t>PORTA-600</t>
  </si>
  <si>
    <t xml:space="preserve">PORTA ELECTRODO 600A JACKSON C/MANILLA DE FIBRA </t>
  </si>
  <si>
    <t>WEDGE &amp; SPACER, STRAIGHT, 2MM X 4MM X 500MM X 50 UNITS,ZYTEL</t>
  </si>
  <si>
    <t>CUÑA RECTA Y SEPARADOR ZYTEL 2 MM x 4 MM x 500 MM x 50 UN.</t>
  </si>
  <si>
    <t>CUÑA-24500</t>
  </si>
  <si>
    <t>CUÑA-26500</t>
  </si>
  <si>
    <t>CUÑA RECTA Y SEPARADOR ZYTEL 2 MM x 6 MM x 500 MM x 50 UN.</t>
  </si>
  <si>
    <t>WEDGE &amp; SPACER, STRAIGHT, 2MM X 6MM X 500MM X 50 UNITS,ZYTEL</t>
  </si>
  <si>
    <t>CUÑA-28500</t>
  </si>
  <si>
    <t>CUÑA RECTA Y SEPARADOR ZYTEL 2 MM x 8 MM x 500 MM x 50 UN.</t>
  </si>
  <si>
    <t>WEDGE &amp; SPACER, STRAIGHT, 2MM X 8MM X 500MM X 50 UNITS,ZYTEL</t>
  </si>
  <si>
    <t>CUÑA-210500</t>
  </si>
  <si>
    <t>CUÑA RECTA Y SEPARADOR ZYTEL 2 MM x 10 MM x 500 MM x 50 UN.</t>
  </si>
  <si>
    <t>WEDGE &amp; SPACER, STRAIGHT, 2MM X 10MM X 500MM X 50 UNITS,ZYTEL</t>
  </si>
  <si>
    <t>THINNERS, ENAMEL, 20L, DILUYENTE</t>
  </si>
  <si>
    <t>DILUYENTE ENAMEL (ENVASE 20 LTS)</t>
  </si>
  <si>
    <t>CABLE ROYAFLEX ROJO, 2.5 KV, 3.0MM, CLASE H, 180°C</t>
  </si>
  <si>
    <t>ROYAFLEX RED, 2.5 KV, 4.0MM CLASS H 180° C</t>
  </si>
  <si>
    <t>CABLE ROYAFLEX ROJO, 2.5 KV, 4.0MM, CLASE H, 180°C</t>
  </si>
  <si>
    <t>CABL-2540180</t>
  </si>
  <si>
    <t>CABL-2530180</t>
  </si>
  <si>
    <t>ROYAFLEX RED, 2.5 KV, 5.0MM CLASS H 180° C</t>
  </si>
  <si>
    <t>CABLE ROYAFLEX ROJO, 2.5 KV, 6.0MM, CLASE H, 180°C</t>
  </si>
  <si>
    <t>CABL-2560180</t>
  </si>
  <si>
    <t>CABLE ROYAFLEX ROJO, 2.5 KV, 5.0MM, CLASE H, 180°C</t>
  </si>
  <si>
    <t>CABL-2550180</t>
  </si>
  <si>
    <t>ROYAFLEX RED, 2.5 KV, 6.0MM CLASS H 180° C</t>
  </si>
  <si>
    <t>CABL-2570180</t>
  </si>
  <si>
    <t>CABLE ROYAFLEX ROJO, 2.5 KV, 7.0MM, CLASE H, 180°C</t>
  </si>
  <si>
    <t>ROYAFLEX RED, 2.5 KV, 7.0MM CLASS H 180° C</t>
  </si>
  <si>
    <t>CABL-2580180</t>
  </si>
  <si>
    <t>CABLE ROYAFLEX ROJO, 2.5 KV, 8.0MM, CLASE H, 180°C</t>
  </si>
  <si>
    <t>ROYAFLEX RED, 2.5 KV, 8.0MM CLASS H 180° C</t>
  </si>
  <si>
    <t>ROYAFLEX RED, 2.5 KV, 3.0MM CLASE H 180° C</t>
  </si>
  <si>
    <t>CABL-25100180</t>
  </si>
  <si>
    <t>CABLE ROYAFLEX ROJO, 2.5 KV, 10.0MM, CLASE H, 180°C</t>
  </si>
  <si>
    <t>ROYAFLEX RED 2.5 KV, 10.0 MM CLASS H 180° C</t>
  </si>
  <si>
    <t>TUFQUIN TFT, 0.15MM CLASS H 180° C</t>
  </si>
  <si>
    <t>TUFQ-015180</t>
  </si>
  <si>
    <t>TUFQ-020180</t>
  </si>
  <si>
    <t>TUFQUIN TFT, 0.20 MM CLASS H 180° C</t>
  </si>
  <si>
    <t>TUFQUIN TFT, 0.23 MM CLASS H 180° C</t>
  </si>
  <si>
    <t>TUFQ-023180</t>
  </si>
  <si>
    <t>TUFQUIN TFT, 0.45 MM CLASS H 180° C</t>
  </si>
  <si>
    <t>TUFQ-045180</t>
  </si>
  <si>
    <t>TUFQUIN TFT, 0.35 MM CLASS H 180° C</t>
  </si>
  <si>
    <t>TUFQ-035180</t>
  </si>
  <si>
    <t>TUFQUIN TFT, 0.30 MM CLASS H 180° C</t>
  </si>
  <si>
    <t>TUFQ-030180</t>
  </si>
  <si>
    <t>VIRGIN GLASS TAPE, 0.13MM X 20MM X 30MT</t>
  </si>
  <si>
    <t>CINTA VIDRIO VIRGEN 0.13 MM x 20 MM x 30 MTS</t>
  </si>
  <si>
    <t>CINT-0132030</t>
  </si>
  <si>
    <t>VIRGIN GLASS TAPE, 0.13MM X 25MM X 30MT</t>
  </si>
  <si>
    <t>CINTA VIDRIO VIRGEN 0.13 MM x 25 MM x 30 MTS</t>
  </si>
  <si>
    <t>CINT-0132530</t>
  </si>
  <si>
    <t>ADHESIVE GLASS TAPE, 20MM X 50MT CLASS H</t>
  </si>
  <si>
    <t>CINTA VIDRIO ADHESIVO 20 MM x 50 MTS CLASE H</t>
  </si>
  <si>
    <t>CINT-2050</t>
  </si>
  <si>
    <t>LUG PRESS, DA-80, 76.3 - 96.3 MM2</t>
  </si>
  <si>
    <t>TERMINAL COMPRES.DA-80 76,3-96,3 MM2 (714622) / TERMINAL 95MM, 4/0 AWG PERF. 13.5 TC-095 (EP40107)</t>
  </si>
  <si>
    <t>BEARING, 6312 ZZC3</t>
  </si>
  <si>
    <t>RODAMIENTO 6312 ZZ C3</t>
  </si>
  <si>
    <t>PASTA ROCOL X 500 GRS. AT SEIZE</t>
  </si>
  <si>
    <t>GREASE, ROCOL, 500g</t>
  </si>
  <si>
    <t xml:space="preserve">GORRO SOLDADOR TELA SIN FORRO PROMAX (1032768) / GORRO MYH SOLDADOR TELA ALGODÓN </t>
  </si>
  <si>
    <t>AISLADOR ROJO HEMBRA CON MODIF. DE HILO A M16 BRONCE</t>
  </si>
  <si>
    <t>SHIRT, MALE, BLUE, XXXXXL</t>
  </si>
  <si>
    <t>CAMI-H001</t>
  </si>
  <si>
    <t>SHIRT, FEMALE, BLUE, T - P</t>
  </si>
  <si>
    <t>BLUS-</t>
  </si>
  <si>
    <t>PANTALON TALLER</t>
  </si>
  <si>
    <t>PANTS, DRILL 384, LEATHER, W/REFLECTIVE TAPE, T-34</t>
  </si>
  <si>
    <t>CORPORATE OPERATIONAL POLAR</t>
  </si>
  <si>
    <t>TERM-DA150</t>
  </si>
  <si>
    <t>TERM-DA60</t>
  </si>
  <si>
    <t>TERM-DA14</t>
  </si>
  <si>
    <t>TERMINAL DE COMPRESION DA14, 10.5 - 16.8MM2 (714612)</t>
  </si>
  <si>
    <t>INTERRUPTOR AUTOMATICO 2 POLOS BHW-T102P32A C 32 10KA C (218532)</t>
  </si>
  <si>
    <t>INTERRUPTOR AUTOMATICO DX3C 407663 1 X 2A 10KA (266762)</t>
  </si>
  <si>
    <t>INT. AUT. TRIP. IP NF125-CV 80A 10KA (211513) (BREAKER MITSUBISHI NF125 5W 80A)</t>
  </si>
  <si>
    <t>BLUSA TACTEL COLOR GRIS CON LOGO MD + BANDERAS CHILE Y RSA</t>
  </si>
  <si>
    <t>CAMISA HOMBRE TACTEL COLOR GRIS CON LOGO MD + BANDERAS CHILE Y RSA</t>
  </si>
  <si>
    <t>WELDING ROD, 6011, 3/32"</t>
  </si>
  <si>
    <t>SCREW ROD, M10 x 1M</t>
  </si>
  <si>
    <t>HILO CORRIDO, M10 x 1 M</t>
  </si>
  <si>
    <t>PLASTIFILL, STRECH FILM, 50 CM. X 250 M., CRISTAL</t>
  </si>
  <si>
    <t>DRILL, HSS, 2.5 MM</t>
  </si>
  <si>
    <t>DRILL, HSS, 3.0 MM</t>
  </si>
  <si>
    <t>DRILL, HSS, 3.5 MM</t>
  </si>
  <si>
    <t>DRILL, HSS, 6.5 MM, CONICA</t>
  </si>
  <si>
    <t>DRILL, HSS, 7.5 MM</t>
  </si>
  <si>
    <t>DRILL, HSS, 4.5 MM</t>
  </si>
  <si>
    <t>DRILL, HSS, 8.5 MM</t>
  </si>
  <si>
    <t>DRILL, HSS, 9 MM</t>
  </si>
  <si>
    <t>AXIAL PISTON PUMP, 1PF2G9-2X/125, 1PF2G2-20/004, REXROTH</t>
  </si>
  <si>
    <t>BOMB-1PF2G9</t>
  </si>
  <si>
    <t>BOMBA AXIAL DE PISTONES, FIXED, A2FO-10, REXROTH</t>
  </si>
  <si>
    <t>BOMBA DE AGUA CENTIFRUGA, ITAP 50260 V02 PN16</t>
  </si>
  <si>
    <t>MAPLE ENAMELED WIRE, 0.72, #21</t>
  </si>
  <si>
    <t>ALAMBRE ESMALTADO ARCE, 0.72, #21</t>
  </si>
  <si>
    <t>ALAM-07221</t>
  </si>
  <si>
    <t>ALAM-12916</t>
  </si>
  <si>
    <t>MAPLE ENAMELLED WIRE, 1.29, #16</t>
  </si>
  <si>
    <t>ALAM-11517</t>
  </si>
  <si>
    <t>ALAMBRE ESMALTADO ARCE, 1.15, #17</t>
  </si>
  <si>
    <t>MAPLE ENAMELED WIRE, 1.15, #17</t>
  </si>
  <si>
    <t>ALAM-10218</t>
  </si>
  <si>
    <t>ALAMBRE ESMALTADO ARCE, 1.02, #18</t>
  </si>
  <si>
    <t>MAPLE ENAMELED WIRE, 1.02, #18</t>
  </si>
  <si>
    <t>ALAM-09119</t>
  </si>
  <si>
    <t>ALAMBRE ESMALTADO ARCE, 0.91, #19</t>
  </si>
  <si>
    <t>MAPLE ENAMELED WIRE, 0.91, #19</t>
  </si>
  <si>
    <t>ALAM-08120</t>
  </si>
  <si>
    <t>ALAMBRE ESMALTADO ARCE, 0.81, #20</t>
  </si>
  <si>
    <t>MAPLE ENAMELED WIRE, 0.81, #20</t>
  </si>
  <si>
    <t>BEAR-6218</t>
  </si>
  <si>
    <t>BEARING, DEEP GROOVE BALL, 6218 RS</t>
  </si>
  <si>
    <t>RODAMIENTO, RIGIDO DE BOLAS, 6218 RS</t>
  </si>
  <si>
    <t>BURNOUT RING, 11 1/4", DRILL RODS, DHE-06-272</t>
  </si>
  <si>
    <t>ANILLO DE CORTE, 11 1/4", BARRAS DE PERFORACIÓN, DHE-06-272</t>
  </si>
  <si>
    <t>DHE-06-272</t>
  </si>
  <si>
    <t>VALVE BLOCK, CYLINDERS, RD6-09-086</t>
  </si>
  <si>
    <t>BLOQUE DE VALVULAS, CILINDROS, RD6-09-086</t>
  </si>
  <si>
    <t>RD6-09-086</t>
  </si>
  <si>
    <t>TUERCA CHICA, 1ST RED, IND-03-005</t>
  </si>
  <si>
    <t>BRUSH HOLDER, DC MOTOR, 380 KW</t>
  </si>
  <si>
    <t>PORT-380KW</t>
  </si>
  <si>
    <t>DHE-07-356</t>
  </si>
  <si>
    <t>SADDLE, 40°, SADDLES, DHE-07-356</t>
  </si>
  <si>
    <t>PORTACORTADOR, 40°, LATERAL, DHE-07-356</t>
  </si>
  <si>
    <t>imponible</t>
  </si>
  <si>
    <t>liquido</t>
  </si>
  <si>
    <t>promedio 3 meses</t>
  </si>
  <si>
    <t>sumatoria 3 liquidaciones</t>
  </si>
  <si>
    <t>cotizacion 7% banmedica</t>
  </si>
  <si>
    <t>cotizacion 7% md chile</t>
  </si>
  <si>
    <t>total cotizacion</t>
  </si>
  <si>
    <t>total pactado</t>
  </si>
  <si>
    <t>excedente</t>
  </si>
  <si>
    <t>SOLID VASELINE, 1KG</t>
  </si>
  <si>
    <t>CUTTING BLADE,4MM, GWB26NA2-G36, MITSUBISHI</t>
  </si>
  <si>
    <t>LAMA DE TRONZAR, 4MM, GWB26NA2-G36, MITSUBISHI</t>
  </si>
  <si>
    <t>LAMA-4MM36G</t>
  </si>
  <si>
    <t>CUTTING INSERT, 4MM, GW1M0400G030N-GM, MITSUBISHI</t>
  </si>
  <si>
    <t>INSERTO DE CORTE, 4MM, GW1M0400G030N-GM, MITSUBISHI</t>
  </si>
  <si>
    <t>INSE-4MM030N</t>
  </si>
  <si>
    <t>INSE-930</t>
  </si>
  <si>
    <t>INSE-929</t>
  </si>
  <si>
    <t>INSERT, THREAD, INT, 12 7/8" DI22, MAS/INS/64V/929 IC656, ISCAR</t>
  </si>
  <si>
    <t>INSERT, THREAD, EXT, 12 7/8" DI22, MAS/INS/64V930 IC656, ISCAR</t>
  </si>
  <si>
    <t>TOOLHOLDER, THREAD, EXT, 12 7/8" DI22, MAS/HOL/36V930, ISCAR</t>
  </si>
  <si>
    <t>PORTA-930</t>
  </si>
  <si>
    <t>PORTA-929</t>
  </si>
  <si>
    <t>TOOLHOLDER, THREAD, INT, 12 7/8" DI22, MAS/HOL/36V929, ISCAR</t>
  </si>
  <si>
    <t>BEAR-29488</t>
  </si>
  <si>
    <t>THRUST BEARING, SPHERICAL ROLLER, 29488 EM</t>
  </si>
  <si>
    <t>RODAMIENTO, 29488 EM</t>
  </si>
  <si>
    <t>CUTTER, 5N, TRBC-T, CUTTERS, CUT-15-035-MT10-P, G15/T15</t>
  </si>
  <si>
    <t>CORTADOR, 5N, TRBC-T, CORTADORES, CUT-15-035-MT10-P, G15/T15</t>
  </si>
  <si>
    <t>CUT-15-035-MT10-P</t>
  </si>
  <si>
    <t>CUT-15-035-NT10-P</t>
  </si>
  <si>
    <t>CUTTER, 5G, TRBC-T, CUTTERS, CUT-15-035-NT10-P, G15/T15</t>
  </si>
  <si>
    <t>CORTADOR, 5G, TRBC-T, CORTADORES, CUT-15-035-NT10-P, G15/T15</t>
  </si>
  <si>
    <t>GRIPPER CYLINDER, PIPE LOADER, 71R-14-009</t>
  </si>
  <si>
    <t>CILINDRO AGARRE, BRAZO HIDRÁULICO, 71R-14-009</t>
  </si>
  <si>
    <t>71R-14-009</t>
  </si>
  <si>
    <t>71R-14-019</t>
  </si>
  <si>
    <t>SWING CYLINDER, PIPE LOADER, 71R-14-019</t>
  </si>
  <si>
    <t>TILT CYLINDER, PIPE LOADER, 009-14-017</t>
  </si>
  <si>
    <t>CILINDRO DE INCLINACIÓN, BRAZO HIDRÁULICO, 009-14-017</t>
  </si>
  <si>
    <t>PLANET PIN, 4TH RED, 71R-06-071</t>
  </si>
  <si>
    <t>PIN PLANETARIO, 4TA REDUCCIÓN, 71R-06-071</t>
  </si>
  <si>
    <t>GRIPPER BLOCK, 12 7/8", PIPE LOADER, MSC-14-140</t>
  </si>
  <si>
    <t>BLOQUEO DE PINZA, 12 7/8", BRAZO HIDRÁULICO, MSC-14-140</t>
  </si>
  <si>
    <t>MSC-14-140</t>
  </si>
  <si>
    <t>MSC-14-141</t>
  </si>
  <si>
    <t>GRIPPER BLOCK, 11 1/4", PIPE LOADER, MSC-14-141</t>
  </si>
  <si>
    <t>BLOQUEO DE PINZA, 11 1/4", BRAZO HIDRÁULICO, MSC-14-141</t>
  </si>
  <si>
    <t>RD6-04-152</t>
  </si>
  <si>
    <t>FLOATBOX, 12 7/8" DI-42, CHUCK, 2ND RED, RD6-04-152</t>
  </si>
  <si>
    <t>CAJA FLOTANTE, 12.7/8" DI-42, 2DA RED, RD6-04-152</t>
  </si>
  <si>
    <t>TRICONE DRILL, SEALED BEARING, 16". IADC 735</t>
  </si>
  <si>
    <t>TRICONE DRILL, SEALED BEARING, 12.1 / 4", IADC 735</t>
  </si>
  <si>
    <t>TRICONE DRILL, SEALED BEARING, 13.3 / 4", IADC 735</t>
  </si>
  <si>
    <t>SEAL KIT, SS-012-1V, VITON</t>
  </si>
  <si>
    <t>KIT-SS012-1V</t>
  </si>
  <si>
    <t>TOP COVER, 3RD RED, 52R-05-077</t>
  </si>
  <si>
    <t>CUBIERTA SUPERIOR, 3RA REDUCCIÓN, 52R-05-077</t>
  </si>
  <si>
    <t>RETENEDOR DE RODAMIENTO, 3RA REDUCCIÓN, 52R-05-062</t>
  </si>
  <si>
    <t>GLAND RETAINER, 3RD RED, 52R-05-061</t>
  </si>
  <si>
    <t>RETENEDOR DE PRENSAESTOPAS, 3RA REDUCCIÓN, 52R-05-061</t>
  </si>
  <si>
    <t>ESPACIADOR, 3RA REDUCCIÓN, 52R-05-063</t>
  </si>
  <si>
    <t>ADAPTADOR DE MOTOR, 2DA REDUCCIÓN, 52R-04-056</t>
  </si>
  <si>
    <t>ENGRANAJE PLANETARIO, 3RA REDUCCIÓN, 71R-05-060</t>
  </si>
  <si>
    <t>ACOPLAMIENTO RANURADO DE ENTRADA, 1RA REDUCCIÓN, 52R-03-052</t>
  </si>
  <si>
    <t>CAP SCREW, M14 X 160, GR12.9</t>
  </si>
  <si>
    <t>BEARING, BALL, 7321</t>
  </si>
  <si>
    <t>AXIAL PISTON PUMP, PV016-A06LN1A0N , YEOSHE</t>
  </si>
  <si>
    <t>BOMBA PISTÓN AXIAL, PV016-A06LN1A0N , YEOSHE</t>
  </si>
  <si>
    <t>BOMB-PV016</t>
  </si>
  <si>
    <t>GUAN-</t>
  </si>
  <si>
    <t>GLOVES, BLUE NITRILE EXAMINATION, BOX 100 UN</t>
  </si>
  <si>
    <t>GUANTE AZUL NITRILO EXAMINACION (CAJA 100 UN)</t>
  </si>
  <si>
    <t>SPINDLE BOLT, CHUCK, 61R-02-051</t>
  </si>
  <si>
    <t>PERNO PRINCIPAL, CHUCK, 61R-02-051</t>
  </si>
  <si>
    <t>SPINDLE BOLT, CHUCK, 83R-02-052</t>
  </si>
  <si>
    <t>PERNO PRINCIPAL, CHUCK, 83R-02-052</t>
  </si>
  <si>
    <t>SPINDLE &amp; HUB, 3RD RED, 61R-05-057</t>
  </si>
  <si>
    <t>SPINDLE Y HUB, 3RA REDUCCIÓN, 61R-05-057</t>
  </si>
  <si>
    <t>Cylinder Pin With Cover 88,9 X 260 Mm.</t>
  </si>
  <si>
    <t>FLOW METER, LUBE, SBY234</t>
  </si>
  <si>
    <t>FLUJ-SBY234</t>
  </si>
  <si>
    <t>LUG, PRE-INSULATED, TYPE, RING, VF-1.25-4Y</t>
  </si>
  <si>
    <t>TERM-DAT125-3PS</t>
  </si>
  <si>
    <t>LUG, PRE-INSULATED, TYPE, RING, VF-2-4Y</t>
  </si>
  <si>
    <t>SIAFLAP, STANDARD DISCS, 7'', GRAIN 40</t>
  </si>
  <si>
    <t>SIAFLAP, STANDARD DISCS, 7'', GRAIN 80</t>
  </si>
  <si>
    <t>SIAFLAP, STANDARD DISCS, 7'', GRAIN 60</t>
  </si>
  <si>
    <t>DISC-LM7G40</t>
  </si>
  <si>
    <t>DISC-LM7G80</t>
  </si>
  <si>
    <t>DISC-LM7G60</t>
  </si>
  <si>
    <t>DISCO LIJADOR LAMINADO 7", GRANO 40</t>
  </si>
  <si>
    <t>DISCO LIJADOR LAMINADO 7", GRANO 60</t>
  </si>
  <si>
    <t>TERM-DAT200-3PS</t>
  </si>
  <si>
    <t>TERMINAL HORQUILLA PRE-AISLADO DAT125-3PS 0,25-1,65 MM2 x 100 UN</t>
  </si>
  <si>
    <t>TERMINAL HORQUILLA PRE-AISLADO DAT200-3PS 1,04-2,63 MM2 x 100 UN</t>
  </si>
  <si>
    <t>TEE, 08MJ</t>
  </si>
  <si>
    <t>CAP SCREW, M6 X 40, GR12.9</t>
  </si>
  <si>
    <t>PERNO PARKER M6 x 40 G.12,9</t>
  </si>
  <si>
    <t>CAP SCREW, M20 X 30, GR12.9</t>
  </si>
  <si>
    <t>DHE-01-862</t>
  </si>
  <si>
    <t>DOWEL FITMENT RING, REAMERS, DHE-01-862</t>
  </si>
  <si>
    <t>URGENTE</t>
  </si>
  <si>
    <t>CAP SCREW, M24 X 170, GR12.9</t>
  </si>
  <si>
    <t>INSERT HOLDER, 13 3/4, (MAS / HOL / 28V660)</t>
  </si>
  <si>
    <t xml:space="preserve">PORTA HTA. 2601095 MAS/HOL/28V660 13 3/4´´ 3ST PIN </t>
  </si>
  <si>
    <t>HOLDER, TOOL, ISCAR, MAS / HOL / 28V661-3E</t>
  </si>
  <si>
    <t>PORTA HTA. 2601096 MAS/HOL/28V661 13 3/4´´ 3ST BOX</t>
  </si>
  <si>
    <t>TERMINAL PUNTILLA 1,0MM2 AMARILLO x 100 UN.</t>
  </si>
  <si>
    <t>PIPE LOADER, BLIND HOLE, EXTENDED BASE, 52R</t>
  </si>
  <si>
    <t>FORG-420</t>
  </si>
  <si>
    <t>PROTECTOR DE COLUMNA, COLUMNA Y HEADFRAME, RBM7-08-050</t>
  </si>
  <si>
    <t>GA, 9", CILINDROS, 52R-09-007</t>
  </si>
  <si>
    <t>GA, 10", CILINDROS, 52R-09-000</t>
  </si>
  <si>
    <t>TAMB-720</t>
  </si>
  <si>
    <t>TAMBOR BROTHER DR-720</t>
  </si>
  <si>
    <t>TONER, BROTHER TN-750</t>
  </si>
  <si>
    <t>Toner Xerox Negro Phaser 6500 (Imp. 6505Mfp)</t>
  </si>
  <si>
    <t>Toner Xerox Cyan Phaser 6500 (Imp. 6505Mfp)</t>
  </si>
  <si>
    <t>Toner Xerox Magenta Phaser 6500 (Imp. 6505Mfp)</t>
  </si>
  <si>
    <t>Toner Xerox Yellow Phaser 6500 (Imp. 6505Mfp)</t>
  </si>
  <si>
    <t>Toner Xerox 106R02180 P/Imp. 3045B</t>
  </si>
  <si>
    <t>Float Box Insert 71-R</t>
  </si>
  <si>
    <t>INSERTO CAJA FLOTANTE 71-R</t>
  </si>
  <si>
    <t>INSE-71R</t>
  </si>
  <si>
    <t>BARRA HUECA ST52, 355 (DE) X 255 (DI) X 265 (L)</t>
  </si>
  <si>
    <t>BARR-ST52</t>
  </si>
  <si>
    <t>BEAR-22234</t>
  </si>
  <si>
    <t>BEARING, SPHERICAL ROLLER, 22234, CC/W33</t>
  </si>
  <si>
    <t>RODAMIENTO 22234CCW33</t>
  </si>
  <si>
    <t xml:space="preserve">RODAMIENTO, RODILLO A RÓTULA, 32940 </t>
  </si>
  <si>
    <t>BEARING, BALL SINGLE ROW ANGULAR CONTACT, 7232 BMG</t>
  </si>
  <si>
    <t xml:space="preserve">RODAMIENTO, ESFERA FILA ÚNICA ANGULAR CONTACT, 7232 </t>
  </si>
  <si>
    <t>VALVE PLATE, VALVE ROD (1SET - 2PCS), QY125-180/5-90KW-SP2</t>
  </si>
  <si>
    <t>PLACA DE VÁLVULA,BARRA VÁLVULA, QY125-180/5-90KW-SP2</t>
  </si>
  <si>
    <t>SPACER, 3RD RED, 009-05-212</t>
  </si>
  <si>
    <t>ESPACIADOR, 3RA REDUCCIÓN, 009-05-212</t>
  </si>
  <si>
    <t>009-05-212</t>
  </si>
  <si>
    <t>NON RETURN VALVE, QY125-180/5-90KW-SP1</t>
  </si>
  <si>
    <t>VÁLVULA ANTIRRETORNO, QY125-180/5-90KW-SP1</t>
  </si>
  <si>
    <t>COLLARING BUSH, 10", AUX EQUIPMENT, 71R-13-057</t>
  </si>
  <si>
    <t>ANILLO DE EMPATE, 10", EQUIPO AUXILIAR, 71R-13-057</t>
  </si>
  <si>
    <t>ANILLO 340 X 255 X 50 MM A-572</t>
  </si>
  <si>
    <t>BOTTOM COVER, 3RD RED, 009-05-186</t>
  </si>
  <si>
    <t>CUBIERTA INFERIOR, 3RA REDUCCIÓN, 009-05-186</t>
  </si>
  <si>
    <t>ANILLO DE CORTE, 10", BARRAS DE PERFORACIÓN, DHE-06-153</t>
  </si>
  <si>
    <t>STARTER PIPE, 12 7/8" DI-42, 6 5/8" API , 1', DHE-08-008</t>
  </si>
  <si>
    <t>BARRA DE INICIO, 12 7/8" DI-42, 6 5/8" API, 1', DHE-08-008</t>
  </si>
  <si>
    <t>DHE-08-008</t>
  </si>
  <si>
    <t>BEARING ADAPTOR SLEEVE, 3RD RED, 61R-05-051</t>
  </si>
  <si>
    <t>MANGUITO ADAPTADOR RODAMIENTO, 3RA REDUCCIÓN, 61R-05-051</t>
  </si>
  <si>
    <t>CUTTER SHAFT, SANDVIC, RBR</t>
  </si>
  <si>
    <t>EJE CORTADOR, SANDVIC, RBR</t>
  </si>
  <si>
    <t>PLANETARY HUB, 3TH RED, 61R-05-001</t>
  </si>
  <si>
    <t>HUB PLANETARIO, 3RA RED, 61R-05-001</t>
  </si>
  <si>
    <t>TOP COVER SPACER 71-R, 71R-03-093</t>
  </si>
  <si>
    <t>PISTON, 9", CYLINDER, 61R-09-062</t>
  </si>
  <si>
    <t>PISTON, 9", CILINDRO, 61R-09-062</t>
  </si>
  <si>
    <t>BEARING, 221449</t>
  </si>
  <si>
    <t>RODAMIENTO, 221449</t>
  </si>
  <si>
    <t>BEARING, 224335</t>
  </si>
  <si>
    <t>RODAMIENTO, 224335</t>
  </si>
  <si>
    <t>SLIP PLATE 52-R (GAG), 52R-08-057</t>
  </si>
  <si>
    <t>MORDAZA DE LA BARRA, ESTRUCTURA PRINCIPAL, 52R-01-057</t>
  </si>
  <si>
    <t>THRUST BEARING, SPHERICAL ROLLER, 29348</t>
  </si>
  <si>
    <t>SEAL KIT, CYLINDER</t>
  </si>
  <si>
    <t>KIT DE SELLOS, CILINDRO RD6</t>
  </si>
  <si>
    <t>VALVULA, ALIVIO,  PILOTO, RPEC.LCN, T10A, SUN HYDRAULIC</t>
  </si>
  <si>
    <t>VALVULA DIRECCIONALES, DSG-03-3C60-A110-N1</t>
  </si>
  <si>
    <t>CILINDRO, H250 B HYTEC - H250B-80/50 X 154-MC-MC-21</t>
  </si>
  <si>
    <t>BOMBA GUIA YEOSHE PV2R2-33-FR</t>
  </si>
  <si>
    <t>VALVE, RELIEF, PROPORTIONAL, ELECTRO EBG-03-H</t>
  </si>
  <si>
    <t>VALVULA, ALIVIO, PROPORTIONAL, ELECTRO EBG-03-H</t>
  </si>
  <si>
    <t>CONTROL BOARD, PCB FOR HVJ5-1.14/400</t>
  </si>
  <si>
    <t>TARJETA DE CONTROL PCB, PARA HVJ5-1.14/400</t>
  </si>
  <si>
    <t>VALVULA CHECK Y ACELERACION MTC-02W</t>
  </si>
  <si>
    <t>GOMA 450 X 60 X 12</t>
  </si>
  <si>
    <t>DRAINING PUMP BODY, QY125-180/5-90KW-SP3</t>
  </si>
  <si>
    <t>CUERPO DE LA BOMBA DE DRENAJE, QY125-180/5-90KW-SP3</t>
  </si>
  <si>
    <t>TIP GUIDE VANE, QY125-180/5-90KW-SP8</t>
  </si>
  <si>
    <t>PALA GUÍA PUNTA, QY125-180/5-90KW-SP8</t>
  </si>
  <si>
    <t>MIDDLE PUMP BODY, QY125-180/5-90KW-SP4</t>
  </si>
  <si>
    <t>CUERPO DE BOMBA MEDIANA, QY125-180/5-90KW-SP4</t>
  </si>
  <si>
    <t>FLOATBOX, 11 1/4" DI-22, CHUCK, 71R-02-057</t>
  </si>
  <si>
    <t>CAJA FLOTANTE, 11 1/4" DI-22, CHUCK, 71R-02-057</t>
  </si>
  <si>
    <t>ADAPTADOR, 3RA A 4TA REDUCCION, 71R-06-059</t>
  </si>
  <si>
    <t>HEAD FRAME, COLUMN &amp; HEAD FRAME, 71R-08-061</t>
  </si>
  <si>
    <t>71R-08-061</t>
  </si>
  <si>
    <t>FLAT GUIDE VANE, QY125-180/5-90KW-SP7</t>
  </si>
  <si>
    <t>PALA GUÍA PLANA, QY125-180/5-90KW-SP7</t>
  </si>
  <si>
    <t>END LEVEL IMPELLER, QY125-180/5-90KW-SP6</t>
  </si>
  <si>
    <t xml:space="preserve"> IMPULSOR NIVEL DE EXTREMO, QY125-180/5-90KW-SP6</t>
  </si>
  <si>
    <t>MOTOR ELECTRICO, Y2-200L-37KW-380V-50HZ-2900RPM-H CLASS</t>
  </si>
  <si>
    <t>FORG-338</t>
  </si>
  <si>
    <t>MATERIAL FORJADO 4330V DE338 x DI80 x 3520 MM LARGO</t>
  </si>
  <si>
    <t xml:space="preserve">RODAMIENTO, ESFERA FILA ÚNICA ANGULAR CONTACT, 7318 </t>
  </si>
  <si>
    <t>BEAR-6318</t>
  </si>
  <si>
    <t>RODAMIENTO, ESFERA DE RANURA PROFUNDA, 6318 ZZ</t>
  </si>
  <si>
    <t>MORDAZA, 11 1/4", 48T, ESTRUCTURA PRINCIPAL, 71R-01-013</t>
  </si>
  <si>
    <t>CARCASA DE MOTOR DC, 300kW, 1RA REDUCCIÓN, 71R-03-140</t>
  </si>
  <si>
    <t>71R-03-099</t>
  </si>
  <si>
    <t>RING, 1ST RED, 71R-03-099</t>
  </si>
  <si>
    <t>ANILLO, 1RA REDUCCIÓN, 71R-03-099</t>
  </si>
  <si>
    <t>61R-03-069</t>
  </si>
  <si>
    <t>DRIVE SHAFT, 1ST RED, 61R-03-069</t>
  </si>
  <si>
    <t>EJE LOCAL, 1RA REDUCCION, 61R-03-069</t>
  </si>
  <si>
    <t>HOJA DE SIERRA, 3RA REDUCCIÓN, 52R-05-072</t>
  </si>
  <si>
    <t xml:space="preserve">BEARING, ANGULAR CONTACT BALL, 7317 </t>
  </si>
  <si>
    <t>RODAMIENTO, RODILLOS CILINDRICOS, NU 316</t>
  </si>
  <si>
    <t>BEARING, ROLLER CYLINDER, NU 316</t>
  </si>
  <si>
    <t>BEARING, ROLLER CYLINDER, NU 2219</t>
  </si>
  <si>
    <t>RODAMIENTO, RODILLOS CILINDRICOS, NU 2219</t>
  </si>
  <si>
    <t>BEAR-NU315</t>
  </si>
  <si>
    <t>BEARING, CYLINDRICAL ROLLER, SINGLE ROW, NU 315 C3</t>
  </si>
  <si>
    <t>RODAMIENTO, RODILLO CILÍNDRICO, FILA ÚNICA, NU 315 C3</t>
  </si>
  <si>
    <t>RODAMIENTO, BOLAS, 7321</t>
  </si>
  <si>
    <t>BEAR-3318</t>
  </si>
  <si>
    <t>BEARING, BALL, 3318</t>
  </si>
  <si>
    <t>RODAMIENTO, BOLAS, 3318</t>
  </si>
  <si>
    <t>BEAR-6316</t>
  </si>
  <si>
    <t>BEARING, DEEP GROOVE BALL, 6316 ZZC3</t>
  </si>
  <si>
    <t>RODAMIENTO, RODILLOS CILINDRICOS, 6316 ZZC3</t>
  </si>
  <si>
    <t>BEAR-6315</t>
  </si>
  <si>
    <t>BEARING, BALL, 6315</t>
  </si>
  <si>
    <t>RODAMIENTO, BOLAS, 6315</t>
  </si>
  <si>
    <t>BEARING, ANGULAR CONTACT BALL, SINGLE ROW, 7322</t>
  </si>
  <si>
    <t>RODAMIENTO, ESFERA DE CONTACTO ANGULAR, FILA ÚNICA, 7322</t>
  </si>
  <si>
    <t>BEARING, DEEP GROOVE BALL, 6319</t>
  </si>
  <si>
    <t>RODAMIENTO, ESFERA DE RANURA PROFUNDA, 6319</t>
  </si>
  <si>
    <t>PIÑONES, 1 REDUCCION, 73R-03-101</t>
  </si>
  <si>
    <t>HUB PLANETARIO, 2DA REDUCCIÓN, 009-04-103</t>
  </si>
  <si>
    <t>PERNO PRINCIPAL, CHUCK, 71R-02-051</t>
  </si>
  <si>
    <t>WORK TABLE INSERT, MAIN FRAME, 009-01-083</t>
  </si>
  <si>
    <t>INSERTO DE MESA DE TRABAJO, ESTRUCTURA PRINCIPAL, 009-01-083</t>
  </si>
  <si>
    <t>009-01-083</t>
  </si>
  <si>
    <t>ROLLER, STEEL 25 X 53 MM</t>
  </si>
  <si>
    <t>RODILLO, ACERO 25 X 53 MM</t>
  </si>
  <si>
    <t>ROLLER, STEEL 25 X 64 MM</t>
  </si>
  <si>
    <t>RODILLO, ACERO 25 X 64 MM</t>
  </si>
  <si>
    <t>INTERFACES, FINDER, EMR 1CO,24AC/DC, 6A, 385100240060</t>
  </si>
  <si>
    <t>INTE-24V6A</t>
  </si>
  <si>
    <t>PERNO PARKER M16 x 60 G.12,9</t>
  </si>
  <si>
    <t>ROTARY SLEEVE, 3RD RED, 71R-05-054</t>
  </si>
  <si>
    <t>ROTARY SLEEVE, 3ª RED, 71R-05-054</t>
  </si>
  <si>
    <t xml:space="preserve">TABLET INDUSTRIAL PDA, OP9907, LF134KHZ </t>
  </si>
  <si>
    <t>CAP SCREW, 1"X 2", GR12.9</t>
  </si>
  <si>
    <t>PERNO PARKER 1" x 2" G. 12,9</t>
  </si>
  <si>
    <t>PUENTE ENCHUFABLE, FBS 20-5, 3030226</t>
  </si>
  <si>
    <t>BOMBA DOBLE DE ENGRANAJE 12 LTS. (BOMBA AXIAL DE PISTONES, 1PF2G9-2X/125, 1PF2G2-20/004, REXROTH)</t>
  </si>
  <si>
    <t>CONTACTOR, VACUUM, AC, 110 V COIL</t>
  </si>
  <si>
    <t>PIEZA CUADRADA C/PERF. 8MM x 30 °</t>
  </si>
  <si>
    <t>SC</t>
  </si>
  <si>
    <t>FECHA SC</t>
  </si>
  <si>
    <t>FECHA OC</t>
  </si>
  <si>
    <t>VALV-VSON-16A</t>
  </si>
  <si>
    <t>CHECK VALVE, PILOT OPERATED, VSON-16A</t>
  </si>
  <si>
    <t>VÁLVULA DE RETENCIÓN, ACCIONADA POR PILOTO, VSON-16A</t>
  </si>
  <si>
    <t>CUT-15-514</t>
  </si>
  <si>
    <t>SHAFT, TRBC-TK, CUTTERS, CUT-15-514</t>
  </si>
  <si>
    <t>EJE, TRBC-TK, CUTTERS, CUT-15-514</t>
  </si>
  <si>
    <t>CUT-15-516</t>
  </si>
  <si>
    <t>REAR COVER, TRBC-TK, CUTTERS, CUT-15-516</t>
  </si>
  <si>
    <t>CUT-15-030</t>
  </si>
  <si>
    <t>CUT-15-515</t>
  </si>
  <si>
    <t>BEARING KIT, TRBC-TK, CUTTERS, CUT-15-030</t>
  </si>
  <si>
    <t>FRONT COVER, CUTTERS, CUT-15-515</t>
  </si>
  <si>
    <t>CUT-15-520</t>
  </si>
  <si>
    <t>CUT-15-521</t>
  </si>
  <si>
    <t>LOCKING RING, SMALL COVER, CUTTERS, CUT-15-520</t>
  </si>
  <si>
    <t>SHAFT SPACER, CUTTERS, CUT-15-521</t>
  </si>
  <si>
    <t>CUT-15-518</t>
  </si>
  <si>
    <t>CUT-15-519</t>
  </si>
  <si>
    <t>LOCKING RING, CUTTERS, CUT-15-518</t>
  </si>
  <si>
    <t>RETAINING RING, CUTTERS, CUT-15-519</t>
  </si>
  <si>
    <t>TAPO-1/4</t>
  </si>
  <si>
    <t>PRESSURE PLUG, TAPERED, 1/4" NPTF</t>
  </si>
  <si>
    <t>TAPÓN DE PRESIÓN, CÓNICO, 1/4" NPTF</t>
  </si>
  <si>
    <t>CAT SEAL, SI O-RING, 76.90 H22-A2</t>
  </si>
  <si>
    <t>CUT-15-517</t>
  </si>
  <si>
    <t>BEARING SPACER, CUTTERS, CUT-15-517</t>
  </si>
  <si>
    <t>CIRCLIP, INTERNAL, Ø38 x 1.5, DIN 472</t>
  </si>
  <si>
    <t>ANILLO DE SEGURIDAD, INTERNO, Ø38 x 1.5, DIN 472</t>
  </si>
  <si>
    <t>O-RING, Ø3.5 X 32 (ID)</t>
  </si>
  <si>
    <t>ORIN-3589</t>
  </si>
  <si>
    <t>O-RING, Ø3.5 x 89 mm (ID)</t>
  </si>
  <si>
    <t>CAP SCREW, M12 X 50, GR12.9</t>
  </si>
  <si>
    <t>CAP SCREW, M12 X 100, GR12.9</t>
  </si>
  <si>
    <t>TALO-</t>
  </si>
  <si>
    <t>INSPECTION CHECKLIST, PORTABLE AND HAND TOOLS</t>
  </si>
  <si>
    <t>TALONARIO INSPECCION HERRAMIENTAS PORTATILES Y MANUALES</t>
  </si>
  <si>
    <t>CHECKLIST, BRIDGE CRANE</t>
  </si>
  <si>
    <t>TALONARIO CHECK LIST PUENTE GRUA</t>
  </si>
  <si>
    <t>CHECKLIST, LATHE</t>
  </si>
  <si>
    <t>TALONARIO CHECK LIST TORNO</t>
  </si>
  <si>
    <t>CHECKLIST, SLINGS</t>
  </si>
  <si>
    <t>TALONARIO CHECK LIST ESLINGAS</t>
  </si>
  <si>
    <t>CHECKLIST, BENCH GRINDER</t>
  </si>
  <si>
    <t>TALONARIO CHECK LIST ESMERIL DE BANCO</t>
  </si>
  <si>
    <t>CHECKLIST, WELDING MACHINE</t>
  </si>
  <si>
    <t>TALONARIO CHECK LIST MAQUINA DE SOLDAR</t>
  </si>
  <si>
    <t>CHECKLIST, HARNESS</t>
  </si>
  <si>
    <t>TALONARIO CHECK LIST ARNES</t>
  </si>
  <si>
    <t>CHECKLIST, OXICORTE</t>
  </si>
  <si>
    <t>TALONARIO CHECK LIST OXICORTE</t>
  </si>
  <si>
    <t>TALONARIO REPORT OPERACIÓN GRÚA HORQUILLA 50X2</t>
  </si>
  <si>
    <t>WELDING ROD, 8018 C1, 3/16"</t>
  </si>
  <si>
    <t>WING 1&amp;3 BOTTOM TRANSPORT COVER, REAMERS, DHE-01-883</t>
  </si>
  <si>
    <t>CUBIERTA TRANSPORTE INFERIOR ALA 1&amp;3,ESCARIADORES,DHE-01-883</t>
  </si>
  <si>
    <t>DHE-01-883</t>
  </si>
  <si>
    <t>WING 2&amp;4 BOTTOM TRANSPORT COVER, REAMERS, DHE-01-892</t>
  </si>
  <si>
    <t>CUBIERTA TRANSPORTE INFERIOR ALA 2&amp;4,ESCARIADORES,DHE-01-892</t>
  </si>
  <si>
    <t>DHE-01-892</t>
  </si>
  <si>
    <t>WING BACK TRASPORT COVER, REAMERS, DHE-01-882</t>
  </si>
  <si>
    <t>CUBIERTA TRANSPORTE ALA POSTERIOR, ESCARIADORES, DHE-01-882</t>
  </si>
  <si>
    <t>DHE-01-882</t>
  </si>
  <si>
    <t>BATTERY, NON-RECHARGEABLE, 9V</t>
  </si>
  <si>
    <t>CABLE, H05V-K, BLUE, 1.0 MM2, BLUE</t>
  </si>
  <si>
    <t>CABLE, H05V-K, BLUE, 1.0 MM2, YELLOW</t>
  </si>
  <si>
    <t>CABLE, H05V-K BLUE, 1.0 MM2 RED</t>
  </si>
  <si>
    <t>CABLE, H05V-K, BLUE, 1.0 MM2, WHITE</t>
  </si>
  <si>
    <t>CABL-1.0BL</t>
  </si>
  <si>
    <t>CABL-1.0RO</t>
  </si>
  <si>
    <t>CABL-1.0AM</t>
  </si>
  <si>
    <t>CABL-1.0AZ</t>
  </si>
  <si>
    <t>CABLE, H05V-K, BLUE, 1.0 MM2, AZUL (100 MTS)</t>
  </si>
  <si>
    <t>PHEX-8X50</t>
  </si>
  <si>
    <t>HEX BOLT, M8 X 50, GR8.8</t>
  </si>
  <si>
    <t>PERNO HEXAGONAL, M8 X 50, GR8.8</t>
  </si>
  <si>
    <t>TERM-25MM</t>
  </si>
  <si>
    <t>COMPRESSION TERMINAL, 25 MM</t>
  </si>
  <si>
    <t>TERMINAL, COMPRESION, 25 MM</t>
  </si>
  <si>
    <t>PROVEEDOR</t>
  </si>
  <si>
    <t>CMS</t>
  </si>
  <si>
    <t>FORJA, 4330V MOD, Ø13 3/4" (349,25 MM) x DI 80 MM, 1cm</t>
  </si>
  <si>
    <t>FORJA, 4330V MOD, Ø15" (381 MM) x DI 80 MM, 1cm</t>
  </si>
  <si>
    <t>FORG-1334</t>
  </si>
  <si>
    <t>FORG-1500</t>
  </si>
  <si>
    <t>FORGING, 4330V MOD, Ø11", 1cm</t>
  </si>
  <si>
    <t>FORG-1100</t>
  </si>
  <si>
    <t>FORJA, 4330V MOD, Ø11" (279,4 MM) X DI 80 MM, 1cm</t>
  </si>
  <si>
    <t>VOLT-15096</t>
  </si>
  <si>
    <t>VOLT METER, 0-150 V, 96 X 96MM, ANALOGO</t>
  </si>
  <si>
    <t>VOLTIMETRO, 0-150 V, 96 X 96 MM, ANALOGO</t>
  </si>
  <si>
    <t>WASHER, FLAT, M14</t>
  </si>
  <si>
    <t>TAPA FINAL, D-ST 2.5, 3030417</t>
  </si>
  <si>
    <t>TAPA-2.5/ST</t>
  </si>
  <si>
    <t>SOFT-200</t>
  </si>
  <si>
    <t>SOFT STARTER, 110 V CONTROL, 200kW 525 V, HAPN</t>
  </si>
  <si>
    <t>LABELING TAPE, NG/YELLOW, 18MM X 8M, TZE-S641, BROTHER</t>
  </si>
  <si>
    <t>CINTA PARA ETIQUETAR, NG/AMARILLA,18MM X 8M,TZE-S641,BROTHER</t>
  </si>
  <si>
    <t>CINT-</t>
  </si>
  <si>
    <t>LABELING TAPE, OF/SILVER, 24MM X 8M, TZE-S951, BROTHER</t>
  </si>
  <si>
    <t>CINTA PARA ETIQUETAR, OF/SILVER, 24MM X 8M, TZE-S951,BROTHER</t>
  </si>
  <si>
    <t>LABELING TAPE, BCO/NG, 18MM x 8MTS, TZE-345, BROTHER</t>
  </si>
  <si>
    <t>CINTA PARA ETIQUETAR, BCO/NG, 18MM x 8MTS, TZE-345, BROTHER</t>
  </si>
  <si>
    <t>LABELING TAPE, NG/TRANS, 18MM X 8MTS, TZE-141, BROTHER</t>
  </si>
  <si>
    <t>CINTA PARA ETIQUETAR, NG/TRANS, 18MM X 8MTS, TZE-141,BROTHER</t>
  </si>
  <si>
    <t>LABELING TAPE, NG/WHITE, 24MM, TZE-S251 X 1, BROTHER</t>
  </si>
  <si>
    <t>CINTA PARA ETIQUETAR, NG/WHITE, 24MM, TZE-S251 X 1, BROTHER</t>
  </si>
  <si>
    <t>ELEC MOTOR, DC, 380kW, 400V, (Z4-315-42MST), 0XD.300.26000</t>
  </si>
  <si>
    <t>MOTO-380</t>
  </si>
  <si>
    <t>MOTOR ELEC, DC, 380KW, 400V, (Z4-315-42MST), 0XD.300.26000</t>
  </si>
  <si>
    <t>TERMINAL COVER, CB4/6/PT, P/TERM.CBD, 270508</t>
  </si>
  <si>
    <t>TAPA TERMINAL CB4/6/PT, CB241</t>
  </si>
  <si>
    <t>MONI-1050</t>
  </si>
  <si>
    <t>PANT-15</t>
  </si>
  <si>
    <t>TARJETA CONTROL, VÁLVULA PROPORC, EEA-PAM-513-D-32, VICKERS</t>
  </si>
  <si>
    <t>PROP VALVE SIGNAL CONV CARD, DC, 30 V, GB-DF/NB-1, DANNTECH</t>
  </si>
  <si>
    <t>CIRCUIT BREAKER, MAIN BREAKER, 400 A, 50 kA</t>
  </si>
  <si>
    <t>HEX BOLT, M16 X 70, GR8.8</t>
  </si>
  <si>
    <t>SOFT-460</t>
  </si>
  <si>
    <t>SOFT STARTER, HPSDN 460 B-1-1, 380, CENTRAL 110V 460 KW</t>
  </si>
  <si>
    <t>AMMETER, 0-300, 300/5A, 72 X 72</t>
  </si>
  <si>
    <t>AMPERÍMETRO, 0-300, 300/5A, 72 X 72</t>
  </si>
  <si>
    <t>TOUCH SCREEN,15”,SP6205, INPUT 9-36 VAC, 13.3A,120W, PROTECH</t>
  </si>
  <si>
    <t>PANTALLA TACTIL, 15”, SP6205, ENTRADA 9-36 VAC, 13.3A, 120W, PROTECH SYSTEM</t>
  </si>
  <si>
    <t>VALVULA CHECK DOBLE, CETOP 3, VICKERS (DGMPC-3-ABN-BAN-41)</t>
  </si>
  <si>
    <t>BOBINA SOLENOIDE, VALVULA DG4V-3, 24 VDC, CETOP 03, VICKERS (H-507848 24V DC 30W K11/21)</t>
  </si>
  <si>
    <t>VALVULA, DIRECCIONAL, CETOP 03, CENTRO SILLA, VICKERS (DG4V-3-6C-M-U-H7-60)</t>
  </si>
  <si>
    <t>POLAR ADMINISTRATIVO NEGRO UNISEX</t>
  </si>
  <si>
    <t>HMI, NS5-SQ10B-V2, OMRON</t>
  </si>
  <si>
    <t>PANTALLA HMI, NS5-SQ10B-V2, OMRON</t>
  </si>
  <si>
    <t>CONT-VALV</t>
  </si>
  <si>
    <t>PORT-103832</t>
  </si>
  <si>
    <t>FUSE HOLDER, 32 A, 36 X 10mm</t>
  </si>
  <si>
    <t xml:space="preserve">PORTA FUSIBLE 10 x 38 MM, 32A </t>
  </si>
  <si>
    <t>CONTACTOR, LUBE / FAN, 28 A, 5.5 kW, AF12-10-10, ABB</t>
  </si>
  <si>
    <t>GUAR-116</t>
  </si>
  <si>
    <t>THERMOMAGNETIC BREAKER, GV2ME06, 1-1.6A</t>
  </si>
  <si>
    <t>GUARDAMOTOR TERMOMAGNETICO, GV2ME06, 1-1.6A</t>
  </si>
  <si>
    <t>PUSH BUTTON BODY, 1NO, YELLOW LED, ZB4-BW0B51, SCHNEIDER</t>
  </si>
  <si>
    <t>LUZ-005</t>
  </si>
  <si>
    <t>PRESSURE SENSOR, JPG25N5H1-40MPAG, UTMOST ELECTRONICS</t>
  </si>
  <si>
    <t>SENSOR DE PRESIÓN, JPG25N5H1-40MPAG, UTMOST ELECTRONICS</t>
  </si>
  <si>
    <t>SENS-40MPAG</t>
  </si>
  <si>
    <t>TOROIDE P/DIF. ZT60B 60 MM (217704)</t>
  </si>
  <si>
    <t>SWITCH, PUSH BUTTON, HEAD, YELLOW, ZB4-BW35, SCHNEIDER</t>
  </si>
  <si>
    <t>INTERRUPTOR, PULSADOR, CABEZA, AMARILLO, ZB4-BW35, SCHNEIDER</t>
  </si>
  <si>
    <t>PUSH BUTTON, GREEN ILLUMINATED, 24V, XB4BW33B5, SCHNEIDER</t>
  </si>
  <si>
    <t>PUSH BUTTON, RED ILLUMINATED, 24V, XB4BW34B5, SCHNEIDER</t>
  </si>
  <si>
    <t>PULS-001LED</t>
  </si>
  <si>
    <t>PULS-004LED</t>
  </si>
  <si>
    <t>PUSH BUTTON, LED LUM, YELLOW, XB4BW35B5</t>
  </si>
  <si>
    <t>PULS-002LED</t>
  </si>
  <si>
    <t>TAPE, MASKING TAPE, 1"</t>
  </si>
  <si>
    <t xml:space="preserve">CINTA ENMASCARAR MASKING TAPE 25 MM (1") x 40 MTS. </t>
  </si>
  <si>
    <t>TAPE, MASKING, 18mm</t>
  </si>
  <si>
    <t xml:space="preserve">CINTA ENMASCARAR MASKING 18 MM x 40 MTS. </t>
  </si>
  <si>
    <t>CINTA-2540</t>
  </si>
  <si>
    <t>CINTA-1840</t>
  </si>
  <si>
    <t>73R-03-142</t>
  </si>
  <si>
    <t>PIN PLUG RING, 1ST RED, 73R-03-142</t>
  </si>
  <si>
    <t>PIN D/ANILO PRESION, 1ST REDUCCION, 73R-03-142</t>
  </si>
  <si>
    <t>PLANET PIN, 2ND RED, 73R-04-111</t>
  </si>
  <si>
    <t>PIN D/PLANETARIO, 2ND REDUCCION, 73R-04-111</t>
  </si>
  <si>
    <t>73R-04-111</t>
  </si>
  <si>
    <t>WATER TUBE, SWIVEL, 1ST RED, RD6-03-130</t>
  </si>
  <si>
    <t>TUBO AGUA, GIRATORIO, 1ERA RED, RD6-03-130</t>
  </si>
  <si>
    <t>RD6-03-130</t>
  </si>
  <si>
    <t>CILINDRO OSCILACIÓN, BRAZO HIDRÁULICO, 71R-14-019</t>
  </si>
  <si>
    <t>BLOCK ROD, DRILL FIN, STABILIZER, DHE-03-005</t>
  </si>
  <si>
    <t>FORGING,OD 355, 4330VMOD, Ø13 3/4 SOLID STEM, 1CM</t>
  </si>
  <si>
    <t>FORJA, 4330V MOD, Ø13 3/4" (349 MM) x DI 80 MM, 1cm</t>
  </si>
  <si>
    <t>HEXAGONAL BOLT, M16 X 60, G8.8</t>
  </si>
  <si>
    <t>HEX BOLT, M16 X 80, GR8.8, ISO 4017</t>
  </si>
  <si>
    <t>CIRCUIT BREAKER, ROTARY KNOB, T7, 1SDA062125R1, ABB</t>
  </si>
  <si>
    <t>DRUM ROD FIN, 1.5m, DHE-03-006</t>
  </si>
  <si>
    <t>ROTARY KIT, A70355HD, REXROTH</t>
  </si>
  <si>
    <t>KIT-A70355HD</t>
  </si>
  <si>
    <t>PORTA CARBÓN MOTORES DC 300 KW (45 x 25 x 20)</t>
  </si>
  <si>
    <t>PORTA CARBON, MOTOR CC, 380 KW (45 x 32 x 10 + 10 MM)</t>
  </si>
  <si>
    <t xml:space="preserve">PERNO PARKER M20 x 140 G.12,9 </t>
  </si>
  <si>
    <t>PREN-36</t>
  </si>
  <si>
    <t>CABLE GLAND, HEX METAL, W/NUT, SM-M-M63</t>
  </si>
  <si>
    <t>PRESSURE GAUGE, 0-10 Bar, 1/4" BSP BACK ENTRY</t>
  </si>
  <si>
    <t>MANÓMETRO 0-10 BAR, 0-1 MPA, 0-145 PSI, ESFERA 2 1/2", CONEX. 1/4" NPT POSTERIOR WIKA / WINTERS</t>
  </si>
  <si>
    <t>MANO-145-P</t>
  </si>
  <si>
    <t>ACOPLAMIENTO ELASTOMERICO SERIE CJ 42/55 C/ELEM. URETANO</t>
  </si>
  <si>
    <t xml:space="preserve">RETÉN 100 X 130 X 13 </t>
  </si>
  <si>
    <t xml:space="preserve">RETÉN 118 X 140 X 13 </t>
  </si>
  <si>
    <r>
      <t xml:space="preserve">SOFT STARTER, 110V CONTROL, 460KW, 380V, HPSDN 460 B-1-1 </t>
    </r>
    <r>
      <rPr>
        <b/>
        <sz val="10"/>
        <color theme="1"/>
        <rFont val="Arial"/>
        <family val="2"/>
      </rPr>
      <t>(SOFT STARTER, 110V CONTROL, 250KW, 380V, HPSDN460-1-1)</t>
    </r>
  </si>
  <si>
    <t>PHEX-12X150</t>
  </si>
  <si>
    <t>HEX BOLT, M12 X 150, GR8</t>
  </si>
  <si>
    <t>PERNO HEXAGONAL M12 X 150 G. 8</t>
  </si>
  <si>
    <t>DHE-01-702</t>
  </si>
  <si>
    <t>REAMER PROFILER, REAMERS, DHE-01-702</t>
  </si>
  <si>
    <t>DRUM, BROTHER DR-2340</t>
  </si>
  <si>
    <t xml:space="preserve">TAMBOR BROTHER DR-2340 </t>
  </si>
  <si>
    <t xml:space="preserve">TONER BROTHER TN-2370 </t>
  </si>
  <si>
    <t>SPRAY, PREPARED BATH, 10.5 OZ MOD. 14AM</t>
  </si>
  <si>
    <t>BAÑO PREPARADO AEROSOL, 10.5 OZ, MOD. 14AM</t>
  </si>
  <si>
    <t>BAÑO-10514</t>
  </si>
  <si>
    <t>VALVE PLATE, V38 YEOSHE PUMP</t>
  </si>
  <si>
    <t>VÁLVULA DIRECCIONAL DE CONTROL, DG4V-5-8CJ-VM-U-EK6, VICKERS</t>
  </si>
  <si>
    <t>PULSADOR RASANTE NEGRO 1NA 22 MM XB4BA21 (TE44021)</t>
  </si>
  <si>
    <t>PULSADOR RASANTE LED ROJO, 24V, SCHNEIDER, XB4BW34B5 (TE48334)</t>
  </si>
  <si>
    <t>PULSADOR RASANTE LED AMARILLO, 24V, SCHNEIDER, XB4BW35B5 (TE48335)</t>
  </si>
  <si>
    <t>PULSADOR RASANTE LED VERDE, 24V, SCHNEIDER, XB4BW33B5 (TE48333)</t>
  </si>
  <si>
    <t>PILOT BIT, CENTER GUIDE, 13 3/4'', HEBEI RANKING BIT MAN.</t>
  </si>
  <si>
    <t>BIT-05-CG</t>
  </si>
  <si>
    <t>FLOW CONTROL VALVE, 1" NPT, PARKER</t>
  </si>
  <si>
    <t>VÁLVULA DE CONTROL DE FLUJO, 1" NPT, PARKER</t>
  </si>
  <si>
    <t>AXIAL PISTON PUMP, FIXED ASF0-10, R202160010, GELAN</t>
  </si>
  <si>
    <t>BOMB-ASF0-10</t>
  </si>
  <si>
    <t>DISTANCE SENSOR, PHOTOELECTRIC, 10m, 01D100</t>
  </si>
  <si>
    <t>SENSOR DE DISTANCIA, FOTOELÉCTRICO, 10m, O1D100</t>
  </si>
  <si>
    <t>SENS-O1D100</t>
  </si>
  <si>
    <t>009-01-481</t>
  </si>
  <si>
    <t>GROOVE WRAP AROUND, 13 3/4" STEM, MAIN FRAME, 009-01-481</t>
  </si>
  <si>
    <t>GEAR 3-348, TRANSMISSION, IND2-10-033</t>
  </si>
  <si>
    <t>GEAR 3-347A, TRANSMISSION, IND2-10-032</t>
  </si>
  <si>
    <t>GEAR 3-346A, TRANSMISSION, IND2-10-031</t>
  </si>
  <si>
    <t>GEAR 3-345, TRANSMISSION, IND2-10-034</t>
  </si>
  <si>
    <t>GEAR 2-341, TRANSMISSION, IND2-10-027</t>
  </si>
  <si>
    <t>GEAR 3-342, TRANSMISSION, IND2-10-028</t>
  </si>
  <si>
    <t>GEAR 3-343, TRANSMISSION, IND2-10-029</t>
  </si>
  <si>
    <t>GEAR 3-344, TRANSMISSION, IND2-10-030</t>
  </si>
  <si>
    <t>GEAR 3-867, TRANSMISSION, IND2-10-035</t>
  </si>
  <si>
    <t>SHAFT 3-349, TRANSMISSION, IND2-10-039</t>
  </si>
  <si>
    <t>GEAR 3-450, TRANSMISSION, IND2-10-040</t>
  </si>
  <si>
    <t>RD3-04-086</t>
  </si>
  <si>
    <t>RING GEAR, 2ND RED, RD3-04-086</t>
  </si>
  <si>
    <t>RD3-04-088</t>
  </si>
  <si>
    <t>PLANETARY HUB, 2ND RED, RD3-04-088</t>
  </si>
  <si>
    <t>EBRE-1250</t>
  </si>
  <si>
    <t>AUTOMATIC SWITCH, TMAX XT7S 1250 3P AC DIP LS/IR 125</t>
  </si>
  <si>
    <t xml:space="preserve"> INTERRUPTOR AUTOMATICO TMAX XT7S 1250 3P AC DIP LS/IR 125</t>
  </si>
  <si>
    <t>BROCHA 5/8 x 2 1/2"</t>
  </si>
  <si>
    <t>BROCA-10.50</t>
  </si>
  <si>
    <t>DRILL, HSS, 10.5 MM</t>
  </si>
  <si>
    <t>BROCA DE FIERRO HSS, 10,5 MM</t>
  </si>
  <si>
    <t>PHEX-20X90</t>
  </si>
  <si>
    <t>HEX BOLT, M20 X 90, GR8.8</t>
  </si>
  <si>
    <t xml:space="preserve">PERNO HEXAGONAL M20 X 90 G.10,9 </t>
  </si>
  <si>
    <t>CALENTADOR, CONDENSACIÓN, RACMV-400, FANDIS ELECTRO</t>
  </si>
  <si>
    <t>71R-02-248</t>
  </si>
  <si>
    <t>FLOATBOX, 11 1/4" 3-ST, CHUCK, 71R-02-248</t>
  </si>
  <si>
    <t>CAJA FLOTANTE, 11.1/4" 3-ST, CHUCK, 71R-02-248</t>
  </si>
  <si>
    <t>CABLE ELÉCTRICO FELXIBLE NEGRO 1.0MM2 x 100 MTS</t>
  </si>
  <si>
    <t>BROCA CENTRO 6.3 x 16 MM</t>
  </si>
  <si>
    <t>CENTER DRILL, 6.3 X 16MM</t>
  </si>
  <si>
    <t>PLACA ACRILICO CLEAR 36 x 37 CMS, 5 MM ESPESOR, CORTE LASER</t>
  </si>
  <si>
    <t>PLATE, 36 X 37CM, CLEAR ACRYLIC, 5MM LASER CUT</t>
  </si>
  <si>
    <t>PLATE, 170 X 120CM, CLEAR ACRYLIC, 8MM LASER CUT</t>
  </si>
  <si>
    <t>PLACA ACRILICO CLEAR 170 x 120 CMS, 8 MM ESPESOR, CORTE LASER</t>
  </si>
  <si>
    <t>ACRI-1701208</t>
  </si>
  <si>
    <t>ACRI-36375</t>
  </si>
  <si>
    <t>BEARING, DEEP GROOVE BALL, 16040, SKF</t>
  </si>
  <si>
    <t>RODAMIENTO 16040 ZZ</t>
  </si>
  <si>
    <t>NOZZLE, CLEANER</t>
  </si>
  <si>
    <t>GEL ANTISALPICADURA PARA PISTOLA MIG x 500 GRS.</t>
  </si>
  <si>
    <t>GEL-500</t>
  </si>
  <si>
    <t>TAP SET, M10 X 1.5</t>
  </si>
  <si>
    <t>JUEGO MACHOS REP. HILOS M10, PASO 1.5 (3 PIEZAS)</t>
  </si>
  <si>
    <t>MACH-1015</t>
  </si>
  <si>
    <t>ELECTRODO PARA SOLDAR, 6011, 3/32"</t>
  </si>
  <si>
    <t>ELECTRODO PARA SOLDAR, 6011, 1/8"</t>
  </si>
  <si>
    <t>ELECTRODO PARA SOLDAR, 7018, 1/8"</t>
  </si>
  <si>
    <t>CAT SEAL (SI O-RING), 76.90 H-81</t>
  </si>
  <si>
    <t>SELLO METÁLICO, 76.90 H-81</t>
  </si>
  <si>
    <t>ELECTRODO PARA SOLDAR, 7018, 5/32"</t>
  </si>
  <si>
    <t>SENS-20BARG</t>
  </si>
  <si>
    <t>KIT REPARACIÓN BOMBA DYNEX MOD. PF2008-10</t>
  </si>
  <si>
    <t>FORGING, FLOATBOX,CHUCK, RD2-02-050F</t>
  </si>
  <si>
    <t>MATERIAL 4330, CAJA FLOTANTE,CHUCK, RD2-02-050F</t>
  </si>
  <si>
    <t>RD2-02-050</t>
  </si>
  <si>
    <t>FORGING 4330V 16", DE420 x DI100 x 4700 MM LARGO</t>
  </si>
  <si>
    <t>CAP SCREW, M6 X 90, GR12.9</t>
  </si>
  <si>
    <t>PERNO PARKER M6 X 90, G.12,9</t>
  </si>
  <si>
    <t>BEAR-32319</t>
  </si>
  <si>
    <t>BEARING, TAPERED ROLLER, SINGLE ROW, 32319</t>
  </si>
  <si>
    <t>RODAMIENTO 32319</t>
  </si>
  <si>
    <t>71R-01-268</t>
  </si>
  <si>
    <t>BRACKET PIN, MAIN FRAME, 71R-01-268</t>
  </si>
  <si>
    <t>PIN DE SOPORTE, ESTRUCTURA PRINCIPAL, 71R-01-268</t>
  </si>
  <si>
    <t>KEY, 40 x 10 x 10</t>
  </si>
  <si>
    <t>CHAVETA, 40 X 10 X 10</t>
  </si>
  <si>
    <t>CHAV-401010</t>
  </si>
  <si>
    <t>ROLL PIN, Ø10 X 40</t>
  </si>
  <si>
    <t>PASADOR, Ø10 X 40</t>
  </si>
  <si>
    <t>PASA-1040</t>
  </si>
  <si>
    <t>SEAL, WIPER, TYPE 38, 4525300, HALLITE</t>
  </si>
  <si>
    <t>SELLO, LIMPIADOR, TIPO 38, 4525300, HALLITE</t>
  </si>
  <si>
    <t>SELL-4525300</t>
  </si>
  <si>
    <t>CAP SCREW, M36 X 110, GR12.9</t>
  </si>
  <si>
    <t xml:space="preserve">PERNO PARKER M36 X 110 G.12,9 </t>
  </si>
  <si>
    <t>PPAR-36X110</t>
  </si>
  <si>
    <t>CIRCLIP, INTERNAL, Ø120 X 4, DIN 472</t>
  </si>
  <si>
    <t>SEGU-120IN</t>
  </si>
  <si>
    <t>THROUGH PIN, PIPE LOADER, MSC-14-123</t>
  </si>
  <si>
    <t>PIN PASANTE, BRAZO HIDRÁULICO, MSC-14-123</t>
  </si>
  <si>
    <t>MSC-14-123</t>
  </si>
  <si>
    <t>SWITCH, ETHERNET, 44-98-EKI2525, EMERSON</t>
  </si>
  <si>
    <t>PLC CONNECTION, PT 100, KL3202, BECKHOFF</t>
  </si>
  <si>
    <t>SENS-10KPA</t>
  </si>
  <si>
    <t>71R-02-240</t>
  </si>
  <si>
    <t>HOLLOW SECTION, CHUCK, 71R-02-240</t>
  </si>
  <si>
    <t>HEX BOLT, M12 X 50 - DIN 24017, GR8.8</t>
  </si>
  <si>
    <t>NUT, HEX, 1/2", GR8.8</t>
  </si>
  <si>
    <t>TUERCA HEXAGONAL, 1/2", GR8.8</t>
  </si>
  <si>
    <t>SEGURO SEAGER, 120 MM INTERIOR x 4 MM, DIN 472</t>
  </si>
  <si>
    <t>CAP SCREW, M30 X 60, GR12.9</t>
  </si>
  <si>
    <t>VÁLVULA CONTROL FLUJO 1/2´´ UNIDIR. NPT F800S, PARKER</t>
  </si>
  <si>
    <t>CAP SCREW, M6 X 50, GR12.9</t>
  </si>
  <si>
    <t>PPAR-6X50</t>
  </si>
  <si>
    <t>PERNO PARKER M6 x 50 G.12,9</t>
  </si>
  <si>
    <t>CHIC-1MACHO</t>
  </si>
  <si>
    <t>COUPLING, CHICAGO MALE, 1''</t>
  </si>
  <si>
    <t>ACOPLE CHICAGO MACHO 1''</t>
  </si>
  <si>
    <t>IND2-01-072</t>
  </si>
  <si>
    <t>DHE-06-024</t>
  </si>
  <si>
    <t>LIFTING BOX, 12 7/8" DI-42, DHE-06-024</t>
  </si>
  <si>
    <t>CAJA DE IZAJE, 12 7/8" DI-42, DHE-06-024</t>
  </si>
  <si>
    <t>DHE-06-037</t>
  </si>
  <si>
    <t>LIFTING BOX, 11 1/4" 3-ST, DHE-06-037</t>
  </si>
  <si>
    <t>CAJA DE IZAJE, 11 1/4" 3-ST, DHE-06-037</t>
  </si>
  <si>
    <t>SHAFT, PF2008-10 DYNEX PUMP, 9002.288, DYNEX</t>
  </si>
  <si>
    <t>EJE, BOMBA PF2008-10 DYNEX, 9002.288, DYNEX</t>
  </si>
  <si>
    <t>KEY, DYNEX, 1023325</t>
  </si>
  <si>
    <t>CHAVETA, DYNEX, 1023325</t>
  </si>
  <si>
    <t>CHAV-1023325</t>
  </si>
  <si>
    <t>KEY, DYNEX, 1009325</t>
  </si>
  <si>
    <t>CHAVETA, DYNEX, 1009325</t>
  </si>
  <si>
    <t>CHAV-1009325</t>
  </si>
  <si>
    <t>DRIVE SCREW, 91528/91526-4-3, REV H, 1001.003</t>
  </si>
  <si>
    <t>COLLAR INDAU 250</t>
  </si>
  <si>
    <t>PISTON, ALL DYNEX PUMPS, 9001.900, DYNEX</t>
  </si>
  <si>
    <t>PISTÓN, TODAS LAS BOMBAS DYNEX, 9001.900, DYNEX</t>
  </si>
  <si>
    <t>PIST-9001900</t>
  </si>
  <si>
    <t>PLATE, EN10204, 2.1 REV. D, 237170-2</t>
  </si>
  <si>
    <t>PLAT-237418</t>
  </si>
  <si>
    <t>SPRING, EN10204, 2.1 REV. D, 237170-2</t>
  </si>
  <si>
    <t>SPRI-2371702</t>
  </si>
  <si>
    <t>BALL, PUMP, 1011.016, DYNEX</t>
  </si>
  <si>
    <t>BALL-1011016</t>
  </si>
  <si>
    <t>SEAT, PF2008-10 AXIAL PISTON PUMP, 9000.290, DYNEX</t>
  </si>
  <si>
    <t>SEAT-9000290</t>
  </si>
  <si>
    <t>WASHER, 9001562, DYNEX</t>
  </si>
  <si>
    <t>GOLI-9001562</t>
  </si>
  <si>
    <t>GOLILLA, 9001562, DYNEX</t>
  </si>
  <si>
    <t>BEARING, NEEDLE, 9003-155, TLA22207, DYNEX</t>
  </si>
  <si>
    <t>RODAMIENTO, AGUJA, 9003-155, TLA22207, DYNEX</t>
  </si>
  <si>
    <t>BEAR-9003155</t>
  </si>
  <si>
    <t>RING, EN10204, 2.1 REV. A, 9001.049</t>
  </si>
  <si>
    <t>RING-9001049</t>
  </si>
  <si>
    <t>WOB PLATE, 90108000, EN10204, 2.2 REV. L, 9002.101</t>
  </si>
  <si>
    <t>WOBP-9002101</t>
  </si>
  <si>
    <t>SEAL KIT, KP2R109010, BUNA N</t>
  </si>
  <si>
    <t>SEAL-KP2R109010</t>
  </si>
  <si>
    <t>COVER KIT,  PF2000-10 SAE FF KP2R109050</t>
  </si>
  <si>
    <t>COVE-KP2R109050</t>
  </si>
  <si>
    <t>BEARING, 2 PART, 1CONE/1 CUP, EN10204, REV. C, 9002.101</t>
  </si>
  <si>
    <t>DRIV-1001003</t>
  </si>
  <si>
    <t>BEAR-9002155</t>
  </si>
  <si>
    <t>HEX BIT SOCKET, 16M14V, 1'' SQ. DR. X 14MM</t>
  </si>
  <si>
    <t>HEX BIT SOCKET, 16M30V, 1'' SQ. DR. X 1-3/16'' 30 MM</t>
  </si>
  <si>
    <t>HEX BIT SOCKET, 16M24V, 1'' SQ. DR. X 24 MM</t>
  </si>
  <si>
    <t>HEX BIT SOCKET, 16M22V, 1'' SQ. DR. X 22 MM</t>
  </si>
  <si>
    <t>HEX BIT SOCKET, 16M19V, 1'' SQ. DR. X 3/4'' 19 MM</t>
  </si>
  <si>
    <t>HEX BIT SOCKET, 16M17V, 1'' SQ. DR. X 17 MM</t>
  </si>
  <si>
    <t>HEX BIT SOCKET, 16M27V, 1'' SQ. DR. X 1-1/16'' 27 MM 1-1/16'</t>
  </si>
  <si>
    <t>EJEB-9002288</t>
  </si>
  <si>
    <t>TORNILLO IMPULSOR, 91528/91526-4-3, REV H, 1001.003</t>
  </si>
  <si>
    <t>PLACA, EN10204, 2.1 REV. D, 237418</t>
  </si>
  <si>
    <t>RESORTE, EN10204, 2.1 REV. D, 237170-2</t>
  </si>
  <si>
    <t>BOLA, BOMBA, 1011.016, DYNEX</t>
  </si>
  <si>
    <t>ANILLO, EN10204, 2.1 REV. A, 9001.049</t>
  </si>
  <si>
    <t>RODAMIENTO, 2 PART, 1 CONO/1 CUBETA, EN10204, REV. C, 9002.155</t>
  </si>
  <si>
    <t>KIT SELLOS, KP2R109010, BUNA N</t>
  </si>
  <si>
    <t>KIT CUBIERTA,  PF2000-10 SAE FF KP2R109050</t>
  </si>
  <si>
    <t>ASIENTO, BOMBA PISTÓN AXIAL PF2008-10, 9000.290, DYNEX</t>
  </si>
  <si>
    <t>PLACA DE BALANCEO, 90108000, EN10204, 2.2 REV. L, 9002.101</t>
  </si>
  <si>
    <t>IND2-01-149</t>
  </si>
  <si>
    <t>TRUNNOIN BEARING, 4A312001</t>
  </si>
  <si>
    <t>TRUN-PV016</t>
  </si>
  <si>
    <t>SCRE-PV016</t>
  </si>
  <si>
    <t>SCREW, 4A7AC001</t>
  </si>
  <si>
    <t>SHAF-PV016</t>
  </si>
  <si>
    <t>SHAFT SET, 5E00948</t>
  </si>
  <si>
    <t>VALV-PV016</t>
  </si>
  <si>
    <t>VALVE PLATE, L, 4A403023</t>
  </si>
  <si>
    <t>SEAL-PV016</t>
  </si>
  <si>
    <t>SEAL KIT SET, 5E00242</t>
  </si>
  <si>
    <t>PIST-PV016CCW</t>
  </si>
  <si>
    <t>PIST-PV016CW</t>
  </si>
  <si>
    <t>PISTON BLOCK, SWASH PLATE SET, 5E00767</t>
  </si>
  <si>
    <t>PISTON BLOCK, SWASH PLATE SET, 5E00763</t>
  </si>
  <si>
    <t>RIGHT ROTATION, COVER SET, 5E00998</t>
  </si>
  <si>
    <t>RIGH-PV016</t>
  </si>
  <si>
    <t>PPAR-12X80</t>
  </si>
  <si>
    <t>CAP SCREW, M12 X 80, GR12.9</t>
  </si>
  <si>
    <t>PERNO PARKER, M12 X 80, GR12.9</t>
  </si>
  <si>
    <t>SOLDADURA INDURA SUPER ALOY 3/16" (ELECTRODO SOLTEC 29 4.8 x 350 3/16")</t>
  </si>
  <si>
    <t>PRISIONERO ALLEN M8 x 20</t>
  </si>
  <si>
    <t>BOLT, M8 X 20, GR12.9</t>
  </si>
  <si>
    <t>TRANSF. CORRIENTE 1000/5A TUC80 (356515)</t>
  </si>
  <si>
    <t>NUT, HEX, M14, GR8.8</t>
  </si>
  <si>
    <t>TUERCA HEX M14, G. 8,8</t>
  </si>
  <si>
    <t>TUERCA HEX 5/8" UNC, G. 8,8</t>
  </si>
  <si>
    <t>TALO-EPP</t>
  </si>
  <si>
    <t>TALONARIO VALES DE CONSUMO EPP</t>
  </si>
  <si>
    <t>BOOK, CONSUMPTION VOUCHER, EPP</t>
  </si>
  <si>
    <t>CUTTING INSERT, GW1M0500H040N-GM, VP20RT,  5MM, MITSUBISHI</t>
  </si>
  <si>
    <t>INSERTO DE TRONZAR, GW1M0500H040N-GM, VP20RT, 5MM, MITSUBISHI</t>
  </si>
  <si>
    <t>INSE-VP20RT</t>
  </si>
  <si>
    <t>LAMA-H60</t>
  </si>
  <si>
    <t>BUCKING BLADE, GWB32NA2,-H60, 5MM, MITSUBISHI</t>
  </si>
  <si>
    <t>LAMA DE TRONZAR, GWB32NA2-H60, 5MM, MITSUBISHI</t>
  </si>
  <si>
    <t>HOUSING COVER, EMBEDDED C, EPIC 10P H-B (10033900)</t>
  </si>
  <si>
    <t>CARCAZA EMBUTIDA C/TAPA EPIC 10P H-B (10033900)</t>
  </si>
  <si>
    <t>H-WHEEL, HOUSING, H-10P B, 1XM20, EPIC (19042900)</t>
  </si>
  <si>
    <t>CARCAZA VOLANTE ENT. LATERAL H-10P B 1XM20 EPIC (19042900) C/PRENSA CABLE</t>
  </si>
  <si>
    <t>CARCAZA VOLANTE ENT. LATERAL H-16P B 1XM25 EPIC (19082900) C/PRENSA CABLE</t>
  </si>
  <si>
    <t xml:space="preserve">PERNO PARKER M8 x 20, G. 12,9  </t>
  </si>
  <si>
    <t>PERNO PARKER M8 x 25, G. 12,9</t>
  </si>
  <si>
    <t>QUINT- UPS, 24DC, 10, 3.4AH</t>
  </si>
  <si>
    <t>UPS-24DC</t>
  </si>
  <si>
    <t>QUINT- UPS, 24DC, 10, 3.4AH, PHOENIX 2320267</t>
  </si>
  <si>
    <t>GAS CUTTING NOZZLE, HARRIS 6290 7NX TYPE</t>
  </si>
  <si>
    <t>BOQUILLA DE CORTE GAS, TIPO HARRIS 6290 7NX</t>
  </si>
  <si>
    <t>BOQU-007</t>
  </si>
  <si>
    <t>BOQU-006</t>
  </si>
  <si>
    <t>GAS CUTTING NOZZLE, HARRIS 6290 6NX TYPE</t>
  </si>
  <si>
    <t>BOQUILLA DE CORTE GAS, TIPO HARRIS 6290 6NX</t>
  </si>
  <si>
    <t xml:space="preserve">SEGURO "R" M4 x 76 MM </t>
  </si>
  <si>
    <t>SEGU-476</t>
  </si>
  <si>
    <t>SEGU-6110</t>
  </si>
  <si>
    <t xml:space="preserve">SEGURO "R" M6 x 110 MM </t>
  </si>
  <si>
    <t>CANC-S2T</t>
  </si>
  <si>
    <t>CÁNCAMO SOLDABLE PARA 2 TONS.</t>
  </si>
  <si>
    <t>EYEBOLT, WELDABLE, 2 TONS</t>
  </si>
  <si>
    <t>LOCK TYPE, ''R'', 6 X 110MM</t>
  </si>
  <si>
    <t>O-RING CORD, Ø6</t>
  </si>
  <si>
    <t>O-RING CORD, Ø6.5</t>
  </si>
  <si>
    <t>O-RING CORD, Ø7</t>
  </si>
  <si>
    <t>CÁNCAMO SOLDABLE PARA 5 TONS.</t>
  </si>
  <si>
    <t>CANC-S8T</t>
  </si>
  <si>
    <t>CANC-S5T</t>
  </si>
  <si>
    <t>CÁNCAMO SOLDABLE PARA 8 TONS.</t>
  </si>
  <si>
    <t>EYEBOLT SOLDABLE, 8T</t>
  </si>
  <si>
    <t>DRILL, COBALT, 6 MM</t>
  </si>
  <si>
    <t>BROCA, COBALTO, 6 MM</t>
  </si>
  <si>
    <t>DRILL, CENTER, 4 X 10 MM</t>
  </si>
  <si>
    <t>BROCA CENTRO, 4 X 10 MM</t>
  </si>
  <si>
    <t>INSERTO DE CAJA FLOTANTE, 11 1/4" DI-22, CHUCK, 71R-02-101</t>
  </si>
  <si>
    <t>PLANETARY 1ST RED, 71R-03-092</t>
  </si>
  <si>
    <t>61R-08-052</t>
  </si>
  <si>
    <t>HEAD FRAME, COLUMNS &amp; HEAD FRAME, 61R-08-052</t>
  </si>
  <si>
    <t>HEAD FRAME, COLUMNA &amp; HEAD FRAME, 61R-08-052</t>
  </si>
  <si>
    <t>HEADFRAME, COLUMNA Y HEADFRAME, 71R-08-061</t>
  </si>
  <si>
    <t>TAP, THREADED, M12</t>
  </si>
  <si>
    <t>REGU-OXI</t>
  </si>
  <si>
    <t>REGULATOR, OXYGEN, CUTTING TORCH</t>
  </si>
  <si>
    <t>REGULADOR, OXIGENO, OXICORTE, HARRIS 25GX, 230 Bar</t>
  </si>
  <si>
    <t>INDUSTRIAL PROPANE REGULATOR</t>
  </si>
  <si>
    <t>REGULADOR DE PROPANO INDUSTRIAL</t>
  </si>
  <si>
    <t>TRICONO, RODAMIENTO SELLADO, 12.1/4", IADC 735</t>
  </si>
  <si>
    <t>TRICONO, RODAMIENTO SELLADO, 13.3/4", IADC 735</t>
  </si>
  <si>
    <t>TRICONO, RODAMIENTO SELLADO, 11", IADC 735</t>
  </si>
  <si>
    <t>TRICONO, RODAMIENTO SELLADO 16", IADC 735</t>
  </si>
  <si>
    <t>INSERT, PIN, 9 1/4", EXT, 11" DI-22, MASINS64V716</t>
  </si>
  <si>
    <t>INSERTO,  PIN, 9 1/4", EXT, 11" DI-22, MASINS64V716</t>
  </si>
  <si>
    <t>INSERT, BOX, 9 1/4", INT, 11" DI-22, MASINS64V717</t>
  </si>
  <si>
    <t>INSERTO, BOX, 9 1/4", INT, 11" DI-22, MASINS64V717</t>
  </si>
  <si>
    <t>SELE-4POS</t>
  </si>
  <si>
    <t>SELECTOR, 4 POSITIONS</t>
  </si>
  <si>
    <t>SELECTOR, 4 POSICIONES</t>
  </si>
  <si>
    <t>IND2-01-155</t>
  </si>
  <si>
    <t>FILAMENT,  PLA, MATTE, WHITE,  1KG, HP ULTRA, CREALITY</t>
  </si>
  <si>
    <t>FILA-003</t>
  </si>
  <si>
    <t>FILAMENT, PLA, BLUE, 1KG, HP ULTRA, CREALITY</t>
  </si>
  <si>
    <t>FILA-002</t>
  </si>
  <si>
    <t>FILA-001</t>
  </si>
  <si>
    <t>FILAMENTO,  PLA ULTRA AZUL,  1KG, MARCA CREALITY</t>
  </si>
  <si>
    <t>FILAMENT, PLA, GREY, 1KG, HP ULTRA, CREALITY</t>
  </si>
  <si>
    <t>FILAMENTO,  PLA ULTRA MATE BLANCO,  1KG, MARCA CREALITY</t>
  </si>
  <si>
    <t>FILAMENTO,  HP ULTRA GRIS,  1KG, MARCA CREALITY</t>
  </si>
  <si>
    <t>ESTR-583</t>
  </si>
  <si>
    <t>ESTR-581</t>
  </si>
  <si>
    <t>ESTR-121</t>
  </si>
  <si>
    <t>ESTROBO, ACERO, 6x36, 3/4" x 1.5 M</t>
  </si>
  <si>
    <t>ESTROBO, ACERO, 6x36, 3/4" x 2.0 M</t>
  </si>
  <si>
    <t>ESTROBO, ACERO, 6X36, 3/4" x 3.0 M</t>
  </si>
  <si>
    <t>ESTROBO, ACERO, 6x36, 1" x 3.0 M</t>
  </si>
  <si>
    <t>ESTROBO, ACERO, 6x 36, 1.1/4" x 5.0 M</t>
  </si>
  <si>
    <t>ESTROBO, ACERO, 6x36, 1" x 1.5 M</t>
  </si>
  <si>
    <t>ESTROBO, ACERO, 6x36, 5/8" x 2.0 M</t>
  </si>
  <si>
    <t>ESTROBO, ACERO, 6x36, 5/8" x 3.0 M</t>
  </si>
  <si>
    <t>CABLE-1X6</t>
  </si>
  <si>
    <t>ELECTRIC CABLE, 6 AWG TWH</t>
  </si>
  <si>
    <t>CABLE-6AWG</t>
  </si>
  <si>
    <t>CABLE ETHERLINE H FLEX. CAT. 5E 2x2x26 AWG/7 (2170283)</t>
  </si>
  <si>
    <t>CABLE-26AWG</t>
  </si>
  <si>
    <t>CABLE MULTICONDUCTOR, 4 X 8 AWG, NEGRO</t>
  </si>
  <si>
    <t>CABLE, RUBBER, H07RN-F, 4x4 MM2</t>
  </si>
  <si>
    <t>CABLE ELECTRICO, GOMA, H07RN-F, 4x4 MM2</t>
  </si>
  <si>
    <t>CABLE-4X4</t>
  </si>
  <si>
    <t>CABLE-4X8AWG</t>
  </si>
  <si>
    <t>CABLE-18G</t>
  </si>
  <si>
    <t>CABLE-3X2.5</t>
  </si>
  <si>
    <t>VALVE, NON-RETURN, 9/16, M&amp;H</t>
  </si>
  <si>
    <t>FLAME CATCHER VALVE, GAS TORCH</t>
  </si>
  <si>
    <t>GROOVE SPANNER FLAT, 13 3/4", MAIN FRAME, 82R-01-060</t>
  </si>
  <si>
    <t>82R-01-060</t>
  </si>
  <si>
    <t>GEAR, 38T, 1ST RED, 61R-03-059</t>
  </si>
  <si>
    <t>ENGRANAJE, 1RA REDUCCION, 38T, 61R-03-059</t>
  </si>
  <si>
    <t>61R-03-059</t>
  </si>
  <si>
    <t>GEAR, 40T, 1ST RED, 61R-03-054</t>
  </si>
  <si>
    <t>ENGRANAJE, 1RA REDUCCION, 40T, 61R-03-054</t>
  </si>
  <si>
    <t>61R-03-054</t>
  </si>
  <si>
    <t xml:space="preserve">BOCINA BRONCE SAE-640 11" x 13" x 13" </t>
  </si>
  <si>
    <t>CONE, COMPRESSION 1/2" NPT INOX 316 P / TUBE 3/8" (9.53MM)</t>
  </si>
  <si>
    <t>CONO COMPRESION 1/2" NPT, INOX 316 P/TUBO 3/8 (9.53MM)</t>
  </si>
  <si>
    <t>82R-03-054</t>
  </si>
  <si>
    <t>1ST-2ND RED COUPLING, 82R-03-054</t>
  </si>
  <si>
    <t>STEM GROOVE SPANNER, 13 3/4'', MAIN FRAME, IND2-01-155</t>
  </si>
  <si>
    <t>BEAR-6313</t>
  </si>
  <si>
    <t>BEARING, DEEP GROOVE BALL, 6313-C3</t>
  </si>
  <si>
    <t>RODAMIENTO, RIGIDO DE BOLAS, 6313-C3</t>
  </si>
  <si>
    <t>RELAY BASE, CONTROL, 24 V, 93.01.7.024, FINDER</t>
  </si>
  <si>
    <t>BASE DE RELÉ, CONTROL, 24 V, 93.01.7.024, FINDER</t>
  </si>
  <si>
    <t>BASE-24V93017024</t>
  </si>
  <si>
    <t>HEX BOLT, 1/2" X 5", GR8.8</t>
  </si>
  <si>
    <t>PERNO HEXAGONAL, 1/2" X 5", GR8.8</t>
  </si>
  <si>
    <t>WASHER, FLAT, 1/2"</t>
  </si>
  <si>
    <t>WASHER, SPRING, 1/2"</t>
  </si>
  <si>
    <t>RD3-03-066</t>
  </si>
  <si>
    <t>TOP HOUSING, 1ST RED, RD3-03-066</t>
  </si>
  <si>
    <t>RD3-03-100</t>
  </si>
  <si>
    <t>HOUSING MESH BOTTOM COVER, RD3-03-100</t>
  </si>
  <si>
    <t>PIN PLANETARIO, 1RA REDUCCIÓN, RD2-03-069</t>
  </si>
  <si>
    <t>PLANET PIN, 1ST RED, RD2-03-069</t>
  </si>
  <si>
    <t>FUSIBLE 10 x 38 MM, 2A, 500V</t>
  </si>
  <si>
    <t>REAMER KEY, REAMERS, DHE-01-151</t>
  </si>
  <si>
    <t>CHAVETA DE ESCARIADOR, ESCARIADORES, DHE-01-151</t>
  </si>
  <si>
    <t>DHE-01-151</t>
  </si>
  <si>
    <t>ESPACIADOR, 1RA REDUCCIÓN, 52R-03-089</t>
  </si>
  <si>
    <t>GA, LP150, COLUMNA Y HEADFRAME, 52R-08-011</t>
  </si>
  <si>
    <t>WORK TABLE INSERT, MAIN FRAME, BHB-08-059</t>
  </si>
  <si>
    <t>MESA INSERTO TRABAJO, BHB-08-059</t>
  </si>
  <si>
    <t>THRUST BEARING, 3RD RED, 52R-05-065</t>
  </si>
  <si>
    <t>RODAMIENTO, EMPUJE, 3RA REDUCCIÓN, 52R-05-065</t>
  </si>
  <si>
    <t>52R-05-065</t>
  </si>
  <si>
    <t>HEAD FRAME SLIDE, COLUMN &amp; HEAD FRAME, 52R-08-123</t>
  </si>
  <si>
    <t>DESLIZAMIENTO HEADFRAME, COLUMNA Y HEADFRAME, 52R-08-123</t>
  </si>
  <si>
    <t>HEAD FRAME SLIDE CLEVIS (SIDE CLAMP TABLE WORK BH)</t>
  </si>
  <si>
    <t>OREJA MORDAZA MESA TRABAJO BH</t>
  </si>
  <si>
    <t>SUPPORT BRACKET, COLUMN &amp; HEAD FRAME, 52R-08-126</t>
  </si>
  <si>
    <t>SOPORTE BRACKET, COLUMNA &amp; HEAD FRAME, 52R-08-126</t>
  </si>
  <si>
    <t>HEAD FRAME, COLUMN &amp; HEAD FRAME, 52R-08-107</t>
  </si>
  <si>
    <t>HEADFRAME, COLUMNA Y HEADFRAME, 52R-08-107</t>
  </si>
  <si>
    <t>ROTARY SEAL HOUSING, 4TH RED, 71R-05-051</t>
  </si>
  <si>
    <t>HUB LENA, 4TA RED, 71R-06-058</t>
  </si>
  <si>
    <t>HUB, LENA MODIF, 4TA REDUCCION, 71R-06-058</t>
  </si>
  <si>
    <t>PORTAJUNTAS ROTATORIA, 4TA REDUCCIÓN, 71R-06-061</t>
  </si>
  <si>
    <t>PORTAJUNTAS GARLOCK, 4TA REDUCCIÓN, 71R-06-067</t>
  </si>
  <si>
    <t>PIN DE MORDAZA, COLUMNA Y HEADFRAME, 52R-08-109 (MD150)</t>
  </si>
  <si>
    <t>PASADOR EXP. TENSOR 82.5 X 260 MM, 52R-01-004</t>
  </si>
  <si>
    <t xml:space="preserve">PASADOR EXPANSIÓN CILINDRO 88.9 X 270 MM, 52R-01-006 </t>
  </si>
  <si>
    <t>Código</t>
  </si>
  <si>
    <t>ADITIVO ESPUMA ECO FOAM (BIDON 20 LTS)</t>
  </si>
  <si>
    <t xml:space="preserve">PRENSA CABLE METALICA, ROSCA CORTA, MS-M63 PLUS, CON TUERCA </t>
  </si>
  <si>
    <t>PRENSA CABLE METALICA, ROSCA CORTA, MS-M20 x 1.5, CON TUERCA</t>
  </si>
  <si>
    <t>PREN-20</t>
  </si>
  <si>
    <t>PREN-63</t>
  </si>
  <si>
    <t>PRENSA CABLE METALICA, ROSCA CORTA, PARA CABLE PG-36 22-32 MM CON TUERCA</t>
  </si>
  <si>
    <t>TERMINAL BRIDGE, 38X1, FINDER SERIES 20</t>
  </si>
  <si>
    <t>PUEN-3030226</t>
  </si>
  <si>
    <t>PUENTE ENCHUFABLE de 20 TERMINALES 093.20 FINDER, P/SERIE 38X1</t>
  </si>
  <si>
    <t>PUEN-09320</t>
  </si>
  <si>
    <t>POLA-N001</t>
  </si>
  <si>
    <t>POLA-TALLER</t>
  </si>
  <si>
    <t>No</t>
  </si>
  <si>
    <t>ITEMS CODE</t>
  </si>
  <si>
    <t>DESCRIPTION</t>
  </si>
  <si>
    <t>QTY</t>
  </si>
  <si>
    <t>BEARING, DEEP GROOVE BALL, 6028 ZZ</t>
  </si>
  <si>
    <t>BEARING, DEEP GROOVE BALL, SINGLE ROW, 6028</t>
  </si>
  <si>
    <t>BEARING, SPHERICAL ROLLER, 23224 EJW33C3</t>
  </si>
  <si>
    <t>PLANET PIN, 2ND RED, 71R-04-096</t>
  </si>
  <si>
    <t>PLANET PIN, 1ST RED, 71R-03-123</t>
  </si>
  <si>
    <t>SHIFTER GEAR, 1ST RED, 71R-03-118</t>
  </si>
  <si>
    <t>RING GEAR, 2ND RED, 71R-04-067</t>
  </si>
  <si>
    <t>RING GEAR, 1ST RED, 71R-03-120</t>
  </si>
  <si>
    <t>SHROUD, 1ST RED, 71R-03-116</t>
  </si>
  <si>
    <t>RING GEAR THRUST WASHER, 2ND RED, 71R-04-100</t>
  </si>
  <si>
    <t>BRASS WASHER, 1ST RED, 71R-03-122</t>
  </si>
  <si>
    <t>OUTPUT SPLINE GEAR, 2ND RED, 71R-04-070</t>
  </si>
  <si>
    <t>SEAL KIT, LARGE THRUST, CYLINDER, 5740 0065 20,RD6-09-058-SK</t>
  </si>
  <si>
    <t>BEARING, SPHERICAL ROLLER, 22218 E, SKF</t>
  </si>
  <si>
    <t>BREAKOUT RING, 56T, CHUCK, 61R-02-055</t>
  </si>
  <si>
    <t>SUN GEAR, 3RD RED, 71R-05-076</t>
  </si>
  <si>
    <t>SUN GEAR, 2ND RED, 71R-04-101</t>
  </si>
  <si>
    <t>FILTER ELEMENT, LUBE OIL, 5750057455, TF11A10BD, SCHROEDER</t>
  </si>
  <si>
    <t>PLANET GEAR, 1ST RED, 83R-03-054</t>
  </si>
  <si>
    <t>PLANET GEAR, 3RD RED, 71R-05-117</t>
  </si>
  <si>
    <t>SPLINE GEAR, 2ND RED, 71R-04-098</t>
  </si>
  <si>
    <t>PLANET PIN, 3RD RED, 71R-05-119</t>
  </si>
  <si>
    <t>BEARING, DEEP GROOVE BALL, SINGLE ROW, 61936, SKF</t>
  </si>
  <si>
    <t>SEAL KIT, MAIN CYLINDER, 009-09-045-SK</t>
  </si>
  <si>
    <t>SELECTOR ARM, 2ND RED, 71R-04-102</t>
  </si>
  <si>
    <t>VOLUTE WEAR RING, WATER PUMP, HCP40/26/50,HORMA</t>
  </si>
  <si>
    <t>SEAL, TYPE18, 144,9 X 168,6 X 15</t>
  </si>
  <si>
    <t xml:space="preserve">SEAL, TYPE 605, 4587400, HALLITE </t>
  </si>
  <si>
    <t>SUN GEAR, 1ST RED, 71R-03-119</t>
  </si>
  <si>
    <t>BEARING, DEEP GROOVE BALL, 6324-C3</t>
  </si>
  <si>
    <t>WRENCH BODY, CHUCK, 71R-02-056</t>
  </si>
  <si>
    <t>PIN PLUG RING, 1ST RED, 71R-03-114</t>
  </si>
  <si>
    <t>COVER, 1ST RED, 71R-03-106</t>
  </si>
  <si>
    <t>PLANET PIN, 2ND RED, 71R-04-052</t>
  </si>
  <si>
    <t>RETURN FILTER, 0660D010BN/HC 0660 D 010 BN4HC</t>
  </si>
  <si>
    <t>CAT SEAL, 76.90 H-81</t>
  </si>
  <si>
    <t>CAT SEAL, 76.90 H-16A4</t>
  </si>
  <si>
    <t>BEARING SPACER, TRB-S, CUTTERS, CUT-15-202</t>
  </si>
  <si>
    <t>SHAFT, TRBC-T, CUTTERS, CUT-15-330</t>
  </si>
  <si>
    <t>FRONT BEARING COVER</t>
  </si>
  <si>
    <t>FLASHBACK, ACETELEEN, TORCH SIDE</t>
  </si>
  <si>
    <t>FLASHBACK, OXY, TORCH SIDE</t>
  </si>
  <si>
    <t>FLASHBACK, ACETELEEN, REGULATOR SIDE</t>
  </si>
  <si>
    <t>PLANET PIN PLATE, 2ND RED, 71R-04-136</t>
  </si>
  <si>
    <t>NOZZLE, CUTTING, 0F HARRIS TYPE</t>
  </si>
  <si>
    <t>SHIFTER SHAFT B, 1ST RED, 71R-03-060</t>
  </si>
  <si>
    <t>STOCK</t>
  </si>
  <si>
    <t>OC PUESTAS</t>
  </si>
  <si>
    <t>WRAP AROUND HANDLES, 8'', MISCELLANEOUS EQUIPMENT, MSC-02-10</t>
  </si>
  <si>
    <t>MSC-02-10</t>
  </si>
  <si>
    <t>MANILLA PARA MORDAZA 8'', MSC-02-10</t>
  </si>
  <si>
    <t>repetido en el item 45</t>
  </si>
  <si>
    <t>repetido en el item 50</t>
  </si>
  <si>
    <t>repetido en el item 47</t>
  </si>
  <si>
    <t>repetido en el item 55</t>
  </si>
  <si>
    <t>RING GEAR, 1ST RED, 82R-03-053</t>
  </si>
  <si>
    <t>82R-03-053</t>
  </si>
  <si>
    <t>ELECTRODO PARA SOLDAR, 7018, 3/32"</t>
  </si>
  <si>
    <t>SOLD-6011332</t>
  </si>
  <si>
    <t>SOLD-601118</t>
  </si>
  <si>
    <t>SOLD-5012</t>
  </si>
  <si>
    <t>WELDING ROD, 1.00 MM X 250 GRAMS, TIN</t>
  </si>
  <si>
    <t>SOLD-7018332</t>
  </si>
  <si>
    <t>SOLD-701818</t>
  </si>
  <si>
    <t>SOLD-7018532</t>
  </si>
  <si>
    <t>SOLD-7018316</t>
  </si>
  <si>
    <t>SOLD-8018332</t>
  </si>
  <si>
    <t>SOLD-801818</t>
  </si>
  <si>
    <t>SOLD-80183532</t>
  </si>
  <si>
    <t>SOLD-8018316</t>
  </si>
  <si>
    <t>SOLD-801814</t>
  </si>
  <si>
    <t>SOLD-TUB801816</t>
  </si>
  <si>
    <t>SOLD-SA332</t>
  </si>
  <si>
    <t>SOLD-SA18</t>
  </si>
  <si>
    <t>SOLD-SA316</t>
  </si>
  <si>
    <t>SOLD-OV62316</t>
  </si>
  <si>
    <t>SOLD-BU28316</t>
  </si>
  <si>
    <t>SOLD-BU2818</t>
  </si>
  <si>
    <t>SOLD-NE46532</t>
  </si>
  <si>
    <t>SOLD-NS134CR532</t>
  </si>
  <si>
    <t>SOLD-GF80G8305</t>
  </si>
  <si>
    <t>SOLD-CN325</t>
  </si>
  <si>
    <t>SOLD-MIG70S612</t>
  </si>
  <si>
    <t>SOLD-NE4618</t>
  </si>
  <si>
    <t>SOLD-OV6218</t>
  </si>
  <si>
    <t>SOLD-OV62532</t>
  </si>
  <si>
    <t>SOLD-NI99332</t>
  </si>
  <si>
    <t>WELDING ROD, NI-99, 1/8"</t>
  </si>
  <si>
    <t>SOLDADURA NI-99 3/32" (2.4 MM) (2001791)</t>
  </si>
  <si>
    <t>SOLD-NI9918</t>
  </si>
  <si>
    <t>SOLDADURA NI-99 1/8"</t>
  </si>
  <si>
    <t>ELECTRODO PARA SOLDAR, 7018, 3/16´´</t>
  </si>
  <si>
    <t>ELECTRODO PARA SOLDAR, 7018, 1/4"</t>
  </si>
  <si>
    <t>DVR BOARD, H265/1920 X 1080, KINGSTRONIC</t>
  </si>
  <si>
    <t>CAMARA</t>
  </si>
  <si>
    <t>METER COUNTER, DVR_CORE_V3.2, KINGSTRONIC</t>
  </si>
  <si>
    <t>CAMERA MODULE, PCB BOARD, SIDE &amp; BOTTOM CAMERA, SIGHT-KING</t>
  </si>
  <si>
    <t>CABLE, 4-PINS, YYZSDYJQ, 520 STORE</t>
  </si>
  <si>
    <t>CONNECTION CABLE, JHQ-RVSP 6X0,3MM2, JB/T87734, KINGSTRONIC</t>
  </si>
  <si>
    <t>CAMERA HEAD, 73mm,  1/3” CCD, 976H X 582V, SIGHT-KING</t>
  </si>
  <si>
    <t>GLASS, CAMERA, 73MM, SIGHT-KING</t>
  </si>
  <si>
    <t>BOMB-45VQ45A</t>
  </si>
  <si>
    <t>HYDRAULIC PUMP, 45VQ45A 1D20</t>
  </si>
  <si>
    <t>BOMBA HIDRAULICA, 45VQ45A 1D20</t>
  </si>
  <si>
    <t>GEAR SHIFT SHAFT, 1ST RED, 82R-03-069</t>
  </si>
  <si>
    <t>82R-03-069</t>
  </si>
  <si>
    <t>PUMP, MANUAL, P / SHOW OIL, VAMPIRE</t>
  </si>
  <si>
    <t>BOMBA, MANUAL, P/MUESTRA ACEITE, VAMPIRO</t>
  </si>
  <si>
    <t>BOMB-</t>
  </si>
  <si>
    <t>HOUSING KEY, 1ST RED, 82R-03-092</t>
  </si>
  <si>
    <t>82R-03-092</t>
  </si>
  <si>
    <t>PIN 2, CHUCK, 71R-02-250</t>
  </si>
  <si>
    <t>71R-02-250</t>
  </si>
  <si>
    <t>PIN, CILINDRO INCLINACION, 52R-14-101</t>
  </si>
  <si>
    <t>Descripción</t>
  </si>
  <si>
    <t>Marca</t>
  </si>
  <si>
    <t>Stock</t>
  </si>
  <si>
    <t>Shareate</t>
  </si>
  <si>
    <t>Fecha Compra</t>
  </si>
  <si>
    <t>Pais</t>
  </si>
  <si>
    <t>China</t>
  </si>
  <si>
    <t>Cenerg</t>
  </si>
  <si>
    <t>India</t>
  </si>
  <si>
    <t>Valor Unit.</t>
  </si>
  <si>
    <t>Total</t>
  </si>
  <si>
    <t>INFORMACION PRECIOS TRICONOS COMPRADOS EN INDIA Y CHINA</t>
  </si>
  <si>
    <t>Precio Costo AX</t>
  </si>
  <si>
    <t>73R-03-105</t>
  </si>
  <si>
    <t>INPUT COUPLING, 1ST RED, 73R-03-105</t>
  </si>
  <si>
    <t>ACOPLAMIENTO INGRESO, 1RA REDUCCION, 73R-03-105</t>
  </si>
  <si>
    <t>CYLINDER, HYTEC, S250-63/40 X 440-SB-FC-1</t>
  </si>
  <si>
    <t>S250-63/40X440-SB-FC-1</t>
  </si>
  <si>
    <t>71R-02-219</t>
  </si>
  <si>
    <t>SHIFTER ARM, CHUCK, 71R-02-219</t>
  </si>
  <si>
    <t>BRAZO CAMBIO, CHUCK, 71R-02-219</t>
  </si>
  <si>
    <t>TORQUE SHAFT INSERT ADAPTOR, 10", CHUCK, 71R-02-105</t>
  </si>
  <si>
    <t>ADAP DE INSERTO DE EJE DE TORQUE, 10", CHUCK, 71R-02-105</t>
  </si>
  <si>
    <t>RUBBER SUPPORT DISC, 4 1/2"</t>
  </si>
  <si>
    <t>DISC, SANDING, 4"</t>
  </si>
  <si>
    <t>SANDPAPER, IRON, #50</t>
  </si>
  <si>
    <t>LIJA TELA PARA FIERRO Nº 80 NORTON</t>
  </si>
  <si>
    <t>SANDPAPER, IRON, #80</t>
  </si>
  <si>
    <t>GLUE, LOCTITE 569, 50 ML</t>
  </si>
  <si>
    <t>GLUE, LOCTITE 620</t>
  </si>
  <si>
    <t>NOZZLE, CUTTING, 1.6 MM</t>
  </si>
  <si>
    <t>BOQUILLA, OXICORTE, 1.6 MM</t>
  </si>
  <si>
    <t>BOQU-16</t>
  </si>
  <si>
    <t>FIRERO DRILL, HSS, 9.5mm</t>
  </si>
  <si>
    <t>BROCA DE FIERRO, HSS, 9.5 MM</t>
  </si>
  <si>
    <t>BROC-9.5</t>
  </si>
  <si>
    <t>DRILL, COBALT, 19 MM</t>
  </si>
  <si>
    <t>DRILL, COBALT, 10 MM</t>
  </si>
  <si>
    <t>BROCA, COBALTO, 10 MM</t>
  </si>
  <si>
    <t>DRILL, HSS, 1 A 13 MM SET</t>
  </si>
  <si>
    <t>BROCA, HSS, 1 A 13 MM SET</t>
  </si>
  <si>
    <t>SETBROC-1-13</t>
  </si>
  <si>
    <t>DRILL, HSS, 5 MM</t>
  </si>
  <si>
    <t>BROCA, HSS, 5 MM</t>
  </si>
  <si>
    <t>CHIP PLATE, 20 X 20 X 15 MM</t>
  </si>
  <si>
    <t>PLACA PARA CHIP, 20 X 20 X 15 MM</t>
  </si>
  <si>
    <t>FRONT PROTECTION, POLYCARBONATE (1015596)</t>
  </si>
  <si>
    <t>REAR PROTECTION, POLYCARBONATE (1015595)</t>
  </si>
  <si>
    <t>INSERT, THREAD, INT, 13 1/8'' MTI-315, MASINS64V845</t>
  </si>
  <si>
    <t>INSERTO, ROSCADO, MAS/INS/64V/845 IC656, ISCAR</t>
  </si>
  <si>
    <t>INSERT, THREAD, EXT, 13 1/8'' MTI-315, MASINS64V846</t>
  </si>
  <si>
    <t>INSERTO, ROSCADO, MAS/INS/64V/846 IC656, ISCAR</t>
  </si>
  <si>
    <t>MEDIDOR DE PEINE, 10" - 11 1/4", DI22</t>
  </si>
  <si>
    <t>TAP, THREADED, 1 1/4",NPT</t>
  </si>
  <si>
    <t>MACH-114</t>
  </si>
  <si>
    <t>MACHO, 1 1/4," NPT</t>
  </si>
  <si>
    <t>INSERT, THREAD, EXT, 14 3/4", MASINS64V660, ISCAR</t>
  </si>
  <si>
    <t>INSERTO, ROSCA, EXT, 14 3/4", MASINS64V660, ISCAR</t>
  </si>
  <si>
    <t>INSERT, THREAD, INT, 14 3/4", MASINS64V661, ISCAR</t>
  </si>
  <si>
    <t>INSERTO, ROSCA, INT, 14 3/4", MASINS64V661, ISCAR</t>
  </si>
  <si>
    <t>TOOLHOLDER, THREAD INSERT, INTERNAL, 11 1/4" 3 START, ISCAR</t>
  </si>
  <si>
    <t>INSERT, TRIANGULAR DOUBLE-SIDED, TNMG 160408 L-VF TT8125</t>
  </si>
  <si>
    <t>INSERT, 26ERS32569-CP500, PIN 9 1/4", DI-22</t>
  </si>
  <si>
    <t>INSERTO 26ERS32569-CP500, PIN 9 1/4", DI-22</t>
  </si>
  <si>
    <t>Tip T Pun 220427 Tips P-30</t>
  </si>
  <si>
    <t xml:space="preserve"> Inserto T Pun 220427 Tips P-30</t>
  </si>
  <si>
    <t>Tip Tnga 160408 S03030 A66N (160404 S01525)</t>
  </si>
  <si>
    <t>INSERT, CNMG 190616 - HR PH 3235, PALBIT</t>
  </si>
  <si>
    <t>INSERT, TNMG 160404MS CA6525</t>
  </si>
  <si>
    <t>INSERTO, ROSCADO, INT, 12 7/8" DI22,MAS/INS/64V/929 IC656,IS</t>
  </si>
  <si>
    <t>INSERTO, ROSCADO, EXT, 12 7/8" DI22,MAS/INS/64V930 IC656,ISC</t>
  </si>
  <si>
    <t>INSERT, SQUARE DOUBLE-SIDED, SNMG 190612-NR IC907</t>
  </si>
  <si>
    <t>INSE-190612</t>
  </si>
  <si>
    <t xml:space="preserve">CABLE ELÉCTRICO LIBRE HALOGENO 4x70 MM2 </t>
  </si>
  <si>
    <t>ECONT-ABB-NF22E-11</t>
  </si>
  <si>
    <t>CONTACTOR AUXILIAR 2NA+2NC, NF22E-11, CONTROL 24-60V, 50/60HZ, 20-60VDC ABB (CONTACTOR, LUBRICANTE/VENTILADOR, 28A, 5.5kW, AF12-10-10,ABB)</t>
  </si>
  <si>
    <t>PUMP, HYDRAULIC, 45VQ42, VANE PUMP</t>
  </si>
  <si>
    <t>BOMBA HIDRÁULICA DE PALETAS 45VQ42 ID20</t>
  </si>
  <si>
    <t>MACHO-HC243</t>
  </si>
  <si>
    <t>MACHO-HC3035</t>
  </si>
  <si>
    <t>MACHO-2025</t>
  </si>
  <si>
    <t>DRILL, HSS, 17.5 MM</t>
  </si>
  <si>
    <t>BROCA-175</t>
  </si>
  <si>
    <t>CENEFA DE SEGURIDAD NARANJA "PELIGRO NO PASAR", 30 CMS. x 310 CMS. LARGO</t>
  </si>
  <si>
    <t>WRAP AROUND, 10", 56T, AUX EQUIPMENT, 61R-13-001</t>
  </si>
  <si>
    <t>MORDAZA, 10", 56T, EQUIPO AUXILIAR, 61R-13-001</t>
  </si>
  <si>
    <t>61R-13-001</t>
  </si>
  <si>
    <t>ACTUADOR ROTATORIO SS-12-2 (BRAZO HID. INDAU-250)</t>
  </si>
  <si>
    <t>BEARING, BALL, RMS 18</t>
  </si>
  <si>
    <t>RODAMIENTO, BILLAS, RMS 18</t>
  </si>
  <si>
    <t>BEARING, BALL, 6320 C3</t>
  </si>
  <si>
    <t>RODAMIENTO, BOLAS, 6320 C3</t>
  </si>
  <si>
    <t>RODAMIENTO, RIGIDO DE BOLAS, 6321 C3</t>
  </si>
  <si>
    <t>RODAMIENTO, RODILLOS CILINDRICOS, NU 2217</t>
  </si>
  <si>
    <t>BEARING, CYLINDRICAL ROLLER, NU218EC</t>
  </si>
  <si>
    <t>RODAMIENTO, RODILLOS CILINDRICOS, NU 218 EC</t>
  </si>
  <si>
    <t>BEARING, CYLINDRICAL ROLLER, NU2228</t>
  </si>
  <si>
    <t>RODAMIENTO, RODILLOS CILINDRICOS, NU 2228</t>
  </si>
  <si>
    <t>BEARING, BALL, 6209</t>
  </si>
  <si>
    <t>RODAMIENTO, BOLAS, 6209</t>
  </si>
  <si>
    <t>BEARING, BALL, 6212</t>
  </si>
  <si>
    <t>RODAMIENTO, BOLAS, 6212</t>
  </si>
  <si>
    <t>BEARING, BALL, 6307</t>
  </si>
  <si>
    <t>RODAMIENTO, BOLAS, 6307</t>
  </si>
  <si>
    <t>BEARING, DEEP GROOVE BALL, 6206-C3</t>
  </si>
  <si>
    <t>RODAMIENTO, RIGIDO DE BOLAS, 6206-C3</t>
  </si>
  <si>
    <t>RODAMIENTO, ESFERA DE RANURA PROFUNDA, 6306 ZZC3</t>
  </si>
  <si>
    <t>SHAFT BEARING, V38 YEOSHE PUMP, LM11949</t>
  </si>
  <si>
    <t>RODAMIENTO DE EJE, BOMBA YEOSHE V38, LM11949/10</t>
  </si>
  <si>
    <t>RODAMIENTO DE EJE, BOMBA YEOSHE V38, L44643</t>
  </si>
  <si>
    <t>BEARING, PLAIN SPHERICAL, GE 40 ES</t>
  </si>
  <si>
    <t xml:space="preserve">ROTULA GE 40ES 2RS </t>
  </si>
  <si>
    <t>RODAMIENTO 22218E</t>
  </si>
  <si>
    <t>RODAMIENTO, RIGIDO DE BOLAS, 6220-C3</t>
  </si>
  <si>
    <t>BEARING, BALL, 7320</t>
  </si>
  <si>
    <t>RODAMIENTO, BOLAS, 7320</t>
  </si>
  <si>
    <t>BEAR-NU324</t>
  </si>
  <si>
    <t>BEARING, CYLINDRICAL ROLLER, SINGLE ROW, NU 324-E-TVP2, FAG</t>
  </si>
  <si>
    <t>RODAMIENTO, RODILLO CILÍNDRICO, FILA ÚNICA,NU 324-E-TVP2,FAG</t>
  </si>
  <si>
    <t>BEARING, ANGULAR CONTACT BALL, 7228 BCBM</t>
  </si>
  <si>
    <t>RODAMIENTO, BOLAS DE CONTACTO ANGULAR, 7228 BCBM</t>
  </si>
  <si>
    <t>BEARING, DEEP GROOVE BALL, 16026</t>
  </si>
  <si>
    <t>RODAMIENTO, ESFERA DE RANURA PROFUNDA, 16026</t>
  </si>
  <si>
    <t>BEARING, CYLINDRICAL ROLLER, SINGLE ROW, NJ2316 EC</t>
  </si>
  <si>
    <t>RODAMIENTO RODILLO CILINDRICO, FILA UNICA, NJ2316 EC</t>
  </si>
  <si>
    <t>BEARING, CYLINDRICAL ROLLER, SINGLE ROW, NJ 2320 E</t>
  </si>
  <si>
    <t>RODAMIENTO RODILLO CILINDRICO, FILA UNICA, NJ-2320 ETVP2 C3</t>
  </si>
  <si>
    <t>BEARING, CYLINDRICAL ROLLER, SINGLE ROW, NJ2208 EC</t>
  </si>
  <si>
    <t>RODAMIENTO RODILLO CILINDRICO, FILA UNICA, NJ-2208 EMC3</t>
  </si>
  <si>
    <t>BEARING, SPHERICAL ROLLER, 22317</t>
  </si>
  <si>
    <t>RODAMIENTO, RIGIDO DE BOLAS, FILA UNICA,  61826 2RS</t>
  </si>
  <si>
    <t>BEARING, CYLINDRICAL ROLLER, SINGLE ROW, NJ2314 EC</t>
  </si>
  <si>
    <t>RODAMIENTO, RODILLO CILINDRICO, FILA UNICA, NJ-2314 ECP/C4</t>
  </si>
  <si>
    <t>BEARING, CYLINDRICAL ROLLER, SINGLE ROW, NJ312</t>
  </si>
  <si>
    <t>RODAMIENTO, RODILLO CILINDRICO, FILA UNICA, NJ-312 EM1</t>
  </si>
  <si>
    <t>RODAMIENTO, BOLAS, QJ 319</t>
  </si>
  <si>
    <t>BEARING, CYLINDRICAL ROLLER, NJ415</t>
  </si>
  <si>
    <t>BOBINA DISPARO, ZP-AZA ZP-ASA/110-230, MARCA EATON</t>
  </si>
  <si>
    <t>BEARING, SPHERICAL ROLLER, NU 217 WC3</t>
  </si>
  <si>
    <t>RODAMIENTO, RODILLO A RÓTULA, NU 217 WC3</t>
  </si>
  <si>
    <t>RODAMIENTO, BOLAS DE CONTACTO ANGULAR, 7315 BTVP</t>
  </si>
  <si>
    <t>RODAMIENTO 61936</t>
  </si>
  <si>
    <t>DIODE, T/SCREW, 60AMP, 1200V</t>
  </si>
  <si>
    <t>DIODO-601200</t>
  </si>
  <si>
    <t>CAP SCREW, M10 X 40, GR12.9</t>
  </si>
  <si>
    <t>CAP SCREW, M14 X 30, GR12.9</t>
  </si>
  <si>
    <t xml:space="preserve">PERNO PARKER M14 X 30 G.12,9 </t>
  </si>
  <si>
    <t>WASHER, SPRING, M14</t>
  </si>
  <si>
    <t>VOLT METER, 0 - 600 V, 96 X 96 MM</t>
  </si>
  <si>
    <t>VOLT METER, 0-500 V, 96 X 96MM, ANALOGO</t>
  </si>
  <si>
    <t>0-500 Vac Voltmeter 48X96 (61730202)</t>
  </si>
  <si>
    <t>Replacement Coil S-N50-Coil 100Vac (226341)</t>
  </si>
  <si>
    <t>Relay Dif. Vigirex Rh 99 56172</t>
  </si>
  <si>
    <t>Reley Thermal Th-N20Kp 15A (222164)</t>
  </si>
  <si>
    <t>Relé Nvz-Sa 100/200/500 Ma 240-415V (218204)</t>
  </si>
  <si>
    <t>SWITCH, THERMOMAGNETIC, C60N 2X10A, 24336, SCHNEIDER</t>
  </si>
  <si>
    <t>INTERRUPTOR, TERMOMAGNETICO, C60N 2X10A, 24336, SCHNEIDER</t>
  </si>
  <si>
    <t>INTE-210</t>
  </si>
  <si>
    <t>SWITCH DIFFERENTIAL, BIPOLAR, 4 X 63A, 30MA</t>
  </si>
  <si>
    <t>SWITCH, THERMOMAGNETIC, TRIPOLAR, 10 AMP, 24349, SCHNEI</t>
  </si>
  <si>
    <t>BREAKER, THERMOMAGNETIC, 11-16AMP, 3RV1021-4AA15</t>
  </si>
  <si>
    <t>INTERRUPTOR, TERMOMAGNETICO, 11-16AMP, 3RV1021-4AA15</t>
  </si>
  <si>
    <t>INTE-1116</t>
  </si>
  <si>
    <t>THYRISTOR, MP 825A5R, 2435-0570, EMERSON</t>
  </si>
  <si>
    <t>BASE ADHESIVA 25 X 25 MM.</t>
  </si>
  <si>
    <t>ELECTRODO SUPER ALOY 3/32´´</t>
  </si>
  <si>
    <t>MANDO GIRATORIO T7, ABB (1SDA062125R1)</t>
  </si>
  <si>
    <t>FLAN-12JI12</t>
  </si>
  <si>
    <t>FITTING, FLANGE, 12'' JIC, INDAU 250</t>
  </si>
  <si>
    <t>ADAP-JIC128</t>
  </si>
  <si>
    <t>REDUCTION ADAPTER, JIC 12-8</t>
  </si>
  <si>
    <t>ADAPTADOR DE REDUCCION, JIC 12-8</t>
  </si>
  <si>
    <t>FLANGE SET, DOUBLE PUMP, 3/4 SUCTION, MEDIUM PRESSURE, 90°</t>
  </si>
  <si>
    <t>JUEGO DE BRIDA,DOBLE BOMBA, 3/4 ASPIRACION,MEDIA PRESION,90°</t>
  </si>
  <si>
    <t>BRID-3490</t>
  </si>
  <si>
    <t>BOMB-83014992</t>
  </si>
  <si>
    <t>PUMP, DOUBLE RECIRCULATION,  83014992, COD</t>
  </si>
  <si>
    <t>BOMBA, DOBLE RECIRCULACION, COD. 83014992 (INDAU)</t>
  </si>
  <si>
    <t>CONTACTOR AUXILIAR 2NA+2NC, NF22E-11, CONTROL 24-60V, 50/60HZ, 20-60VDC ABB</t>
  </si>
  <si>
    <t>EXTENDED ROTARY CONTROL, RHE T7 F/W 1SDA062122R1,070662122AB</t>
  </si>
  <si>
    <t>MANDO ROTATORIO EXTENDIDO, RHE T7 ABB, 1SDA062122R1, 070662122</t>
  </si>
  <si>
    <t>MAND-RHET7</t>
  </si>
  <si>
    <t>MAND-T7</t>
  </si>
  <si>
    <t>82R-04-075</t>
  </si>
  <si>
    <t>RING GEAR, 2ND RED, 82R-04-075</t>
  </si>
  <si>
    <t>BRUSH, POLISHER, C / SHAFT, 40 X 20 X 6 MM</t>
  </si>
  <si>
    <t>BRUSH, RECTANGULAR WOOD, MANUAL</t>
  </si>
  <si>
    <t>PROPORTIONAL VALVE, KCG 3 L 350D ZMU HL1 10P15 T10, VICKERS</t>
  </si>
  <si>
    <t>VALV-KCG3350</t>
  </si>
  <si>
    <t>PROPORTIONAL VALVE, KCG-6-D-2-350 MUH 110, VICKERS</t>
  </si>
  <si>
    <t>VALV-KCG6350</t>
  </si>
  <si>
    <t>DEBO 1</t>
  </si>
  <si>
    <t>DEBO 2</t>
  </si>
  <si>
    <t xml:space="preserve">RETÉN 110 X 140 X 12 </t>
  </si>
  <si>
    <t>SEAL, DOUBLE LIP, 110 X 140 X 12 MM</t>
  </si>
  <si>
    <t>DILU-ENAMEL</t>
  </si>
  <si>
    <t xml:space="preserve">Descripción de Producto </t>
  </si>
  <si>
    <t>JUEGO MACHO REP. HILOS M20, PASO 2.5 (3 PIEZAS), RUKO</t>
  </si>
  <si>
    <t>JUEGO MACHO REPASADOR HILO M24 PASO 3 (3 PIEZAS), RUKO</t>
  </si>
  <si>
    <t>RESI-502H</t>
  </si>
  <si>
    <t>RESIN KIT, 9.025 KG, 502H, ROYAPOX</t>
  </si>
  <si>
    <t>KIT RESINA EPOXICA, 9.025 KG, 502H, ROYAPOX</t>
  </si>
  <si>
    <t>ALAMBRE ESMALTADO ARCE, CLASE H, 1.29 MM, #16</t>
  </si>
  <si>
    <t xml:space="preserve">GUARDAMOTOR MITSUBISHI 13A, REG. 9-13, MMP-T32LF C/CONTACTO AUX. UT-MAX 1A 1NA </t>
  </si>
  <si>
    <t>RING, 1ST RED, 52R-03-059</t>
  </si>
  <si>
    <t>ANILLO, 1RA REDUCCIÓN, 52R-03-059</t>
  </si>
  <si>
    <t xml:space="preserve">RETÉN 120 X 145 X 15 </t>
  </si>
  <si>
    <t>SEAL, 120 X 145 X 15</t>
  </si>
  <si>
    <t>BOLS-120X160</t>
  </si>
  <si>
    <t>RETEN-054</t>
  </si>
  <si>
    <t>SEAL, 45VQ, 1.625" X 2.375" X 0.375", VICKERS</t>
  </si>
  <si>
    <t>RETEN-10012010</t>
  </si>
  <si>
    <t>SEAL, DOUBLE LIP, 100 X 120 X 10 MM</t>
  </si>
  <si>
    <t xml:space="preserve">RETÉN 100 X 120 X 10 </t>
  </si>
  <si>
    <t>RETEN, 45VQ, 1.625 X 2.375 X .375,VICKERS</t>
  </si>
  <si>
    <t>SEAL, DOUBLE LIP, 100 X 135 X 12 MM</t>
  </si>
  <si>
    <t>RETE-10013512</t>
  </si>
  <si>
    <t xml:space="preserve">RETÉN 100 X 135 X 12 </t>
  </si>
  <si>
    <t>SEAL, 40 X 52 X 5 MM</t>
  </si>
  <si>
    <t xml:space="preserve">RETÉN 40 X 52 X 5 </t>
  </si>
  <si>
    <t>RETE-8011010</t>
  </si>
  <si>
    <t xml:space="preserve">RETÉN 80 X 110 X 10 </t>
  </si>
  <si>
    <t>SEAL, DOUBLE LIP, 80 X 110 X 10 MM</t>
  </si>
  <si>
    <t>RETE-8510510</t>
  </si>
  <si>
    <t xml:space="preserve">RETÉN 85 X 105 X 10 </t>
  </si>
  <si>
    <t>SEAL, DOUBLE LIP, 85 X 105 X 10 MM</t>
  </si>
  <si>
    <t>RETEN-9012513</t>
  </si>
  <si>
    <t xml:space="preserve">RETÉN 90 X 125 X 13 </t>
  </si>
  <si>
    <t>RETE-9512013</t>
  </si>
  <si>
    <t xml:space="preserve">RETÉN 95 X 120 X 13 </t>
  </si>
  <si>
    <t>SEAL, DOUBLE LIP, 95 X 120 X 13 MM</t>
  </si>
  <si>
    <t>TOBEMIGT34+BOQMIGT24</t>
  </si>
  <si>
    <t>ADAPTADOR TOBERA MIGT34CTE + BOQUILLA 5/8" MIGT24CT62SE</t>
  </si>
  <si>
    <t>PUENTE RECTIFICADOR SKD 82/16, TRIFASICO, 1.6KV, 80A, 1800V (DIODO)</t>
  </si>
  <si>
    <t>LIMPIA CONTACTOS ELÉCTRICOS LOCTITE SF7647, 220 ML (SPRAY)</t>
  </si>
  <si>
    <t>NUT, HEX, M20</t>
  </si>
  <si>
    <t>NUT, HEX, M10</t>
  </si>
  <si>
    <t xml:space="preserve">RETÉN 120 X 140 X 12 </t>
  </si>
  <si>
    <t>SEAL, DOUBLE LIP, 120 X 140 X 12 MM</t>
  </si>
  <si>
    <t>HEX BOLT, M10 X 45, DIN 24014, GR8.8</t>
  </si>
  <si>
    <t>PHEX-10X45</t>
  </si>
  <si>
    <t>PERNO HEXAGONAL, M10 X 45MM, G. 8.8</t>
  </si>
  <si>
    <t>SEAL, DOUBLE LIP, 25 X 43 X 10 MM</t>
  </si>
  <si>
    <t xml:space="preserve">RETÉN 25 X 43 X 10 </t>
  </si>
  <si>
    <t>SHIFTER SHAFT A, 1ST RED, 71R-03-059</t>
  </si>
  <si>
    <t>EJE A CAMBIO, 1RA REDUCCIÓN, 71R-03-059</t>
  </si>
  <si>
    <t>HEX BOLT, 3/4" X 2 1/2", GR8.8</t>
  </si>
  <si>
    <t>PHEX-3/4X21/2</t>
  </si>
  <si>
    <t>PERNO HEXAGONAL, 3/4" X 2 1/2", GR8.8</t>
  </si>
  <si>
    <t>HEX BOLT, 7/8" X 2", GR8.8</t>
  </si>
  <si>
    <t>PERNO HEXAGONAL, 7/8" X 2", GR8.8</t>
  </si>
  <si>
    <t>SOCKET BOLT, 3/4" X 8 1/4", GR12.9</t>
  </si>
  <si>
    <t>PPAR-3/4X81/4</t>
  </si>
  <si>
    <t>PERNO PAKER, 3/4" X 8 1/4", GR12.9</t>
  </si>
  <si>
    <t>CAP SCREW, 1"X 2.3/4", GR12.9</t>
  </si>
  <si>
    <t>CAP SCREW, 1"X 4", GR12.9</t>
  </si>
  <si>
    <t>CAP SCREW, 1/2"X 1.3/4", GR12.9</t>
  </si>
  <si>
    <t>CAP SCREW, 1/2"X 5", GR12.9</t>
  </si>
  <si>
    <t>CAP SCREW, 1/4"X 1.1/2", GR12.9</t>
  </si>
  <si>
    <t>CAP SCREW, 1/4"X 2.1/2", GR12.9</t>
  </si>
  <si>
    <t>CAP SCREW, 1/4"X 3.3/4", GR12.9</t>
  </si>
  <si>
    <t>CAP SCREW, 3/4" X 6 1/2", GR8.8</t>
  </si>
  <si>
    <t>CAP SCREW, 3/8"X 4", GR12.9</t>
  </si>
  <si>
    <t>CAP SCREW, 5/8"X 2", GR12.9</t>
  </si>
  <si>
    <t>CAP SCREW, 5/8"X 3", GR12.9</t>
  </si>
  <si>
    <t>CAP SCREW, 7/8"X 2.1/2", GR12.9</t>
  </si>
  <si>
    <t>CAP SCREW, 7/8"X 2", GR8.8</t>
  </si>
  <si>
    <t>PPAR-7/8X2</t>
  </si>
  <si>
    <t xml:space="preserve">PERNO PARKER 7/8´´ X 2´´ G.12,9 </t>
  </si>
  <si>
    <t>CAP SCREW, 7/8"X 3", GR12.9</t>
  </si>
  <si>
    <t>CAP SCREW, 7/8"X 3.1/2", GR12.9</t>
  </si>
  <si>
    <t>CAP SCREW, 7/8"X 5", GR12.9</t>
  </si>
  <si>
    <t xml:space="preserve">PERNO PARKER 7/8 X 5´´ </t>
  </si>
  <si>
    <t>CAP SCREW, 7/8"X 7", GR12.9</t>
  </si>
  <si>
    <t>71R-05-076</t>
  </si>
  <si>
    <t>82R-04-072</t>
  </si>
  <si>
    <t>VALVE, CHECK, 1NPT, 5PSI, STRAIGHT</t>
  </si>
  <si>
    <t>VALVULA, CHECK, 1" NPT, 5PSI, RECTA</t>
  </si>
  <si>
    <t>AMARRA PLÁSTICA 300 x 3.6 MM (PAQ. 100 UN)</t>
  </si>
  <si>
    <t>PLANNET PIN, 2ND RED, 82R-04-072</t>
  </si>
  <si>
    <t>PASADOR PLANETARIO, 2da. REDUCCION, 82R-04-072</t>
  </si>
  <si>
    <t>RESINA EPOXICA, CLASE F 155°, A+B, 2 KGS (EPOX.155 2KG)</t>
  </si>
  <si>
    <t>ABRAZADERA CABLE MOTOR, PRC-000-000</t>
  </si>
  <si>
    <t>SLING, STEEL, 5/8" X 1M</t>
  </si>
  <si>
    <t>ESTROBO, ACERO, 6x36, 5/8" x 1.0 M</t>
  </si>
  <si>
    <t>HEX BOLT, M24 X 160, DIN 24014, GR8.8</t>
  </si>
  <si>
    <t xml:space="preserve">PERNO HEXAGONAL M24 X 160 G.12,9 </t>
  </si>
  <si>
    <t>PR-11643</t>
  </si>
  <si>
    <t>SIN STOCK</t>
  </si>
  <si>
    <t>PPAR-14X60</t>
  </si>
  <si>
    <t>PERNO PARKER M14 X 60 G. 12.9</t>
  </si>
  <si>
    <t>CAP SCREW, M14 X 60, DIN 4762, GR8.8</t>
  </si>
  <si>
    <t>PHEX-10X110</t>
  </si>
  <si>
    <t>PERNO HEXAGONAL M10 X 110 G. 8,8</t>
  </si>
  <si>
    <t>PHEX-8X30</t>
  </si>
  <si>
    <t>PERNO HEXAGONAL M8 x 30 G.10,9</t>
  </si>
  <si>
    <t>HEX BOLT, M8 X 30, GR8.8</t>
  </si>
  <si>
    <t>CAP SCREW, M6 X 12, GR8.8</t>
  </si>
  <si>
    <t>CAP SCREW, M10 X 80, GR12.9</t>
  </si>
  <si>
    <t>SENS-SI5000</t>
  </si>
  <si>
    <t>SENSOR DE FLUJO SID10ABBFPKG/US-100, SI5000</t>
  </si>
  <si>
    <t>FLOW PROTECTOR, SI5000</t>
  </si>
  <si>
    <t>GA, BOTTOM U-SPANNER, 13 3/4'', MAIN FRAME, IND2-01-149</t>
  </si>
  <si>
    <t>BOTTOM U-SPANNER, 11 1/4", MAINFRAME, IND2-01-072</t>
  </si>
  <si>
    <t>ENGRANAJE CENTRAL, 3RA REDUCCIÓN, 71R-05-076</t>
  </si>
  <si>
    <t>Línea</t>
  </si>
  <si>
    <t>Nombre del producto</t>
  </si>
  <si>
    <t>Unidad</t>
  </si>
  <si>
    <t>ea</t>
  </si>
  <si>
    <t>INGENIERIA</t>
  </si>
  <si>
    <t>CL-0700-04</t>
  </si>
  <si>
    <t>ADAPTADOR, 8MP - 8MJ - 90°</t>
  </si>
  <si>
    <t>CL01-00550-08</t>
  </si>
  <si>
    <t>FLUJOMETRO, DESCARGA, 1/2" NPT, 1 A 7 GPM</t>
  </si>
  <si>
    <t>CL01-00580-21</t>
  </si>
  <si>
    <t>STGO-1</t>
  </si>
  <si>
    <t>HUINCHA AISLADORA, NEGRO, 10 MT</t>
  </si>
  <si>
    <t>LED LUMINOSO, 110VAC, XB4VG4, ROJO</t>
  </si>
  <si>
    <t>LED, 110VAC, XB4VG3, VERDE</t>
  </si>
  <si>
    <t>SELECTOR CON LLAVE, XB4-BG21, SCHNEIDER</t>
  </si>
  <si>
    <t>TERMINAL PUNTILLA 1,0MM2 AMARILLO</t>
  </si>
  <si>
    <t>CORONA DE HEADFRAME, COLUMNA Y HEADFRAME, 61R-08-053</t>
  </si>
  <si>
    <t>MARCADOR, BLANCO, PERMANENTE</t>
  </si>
  <si>
    <t>TUERCA, LISO, M36, DIN 938, CLASE 8</t>
  </si>
  <si>
    <t xml:space="preserve">FLANGE, 12 JIC 12 CON BRIDAS </t>
  </si>
  <si>
    <t>PR-14411</t>
  </si>
  <si>
    <t>ROTARY GROUP, V18 2-4, 5E00356</t>
  </si>
  <si>
    <t>PR-15214</t>
  </si>
  <si>
    <t>PR-15215</t>
  </si>
  <si>
    <t>AUXILIARY RELAY, SERIES 55, 3P, 10A COIL, 230VAC</t>
  </si>
  <si>
    <t>RELE-55310230</t>
  </si>
  <si>
    <t>RELAY SOCKET, DIN RAIL,5532, FINDER</t>
  </si>
  <si>
    <t>ZOCA-5532</t>
  </si>
  <si>
    <t>TIMER, TEMP. IN. ASYMMETRIC INDICATOR,SERIES 87, FINDER</t>
  </si>
  <si>
    <t>TEMP-87</t>
  </si>
  <si>
    <t>TEMPORIZADOR IND. INTERMITENTE ASIMÉTRICO, SERIE 87, FINDER</t>
  </si>
  <si>
    <t>TERMINAL PLATE, 153 X 108 MM BOLT, TYPE M12</t>
  </si>
  <si>
    <t>PLAC-15310812</t>
  </si>
  <si>
    <t>PLACA DE BORNES, 153 x 108 MM, TIPO PERNO M12 (PBW12)</t>
  </si>
  <si>
    <t>PUEN-PBW-2</t>
  </si>
  <si>
    <t>BRIDGE KIT, WEG TYPE, TERMINAL PLATE,PBW10-PBW12</t>
  </si>
  <si>
    <t>KIT DE PUENTES (PUENTE-PBW-2) P/PLACA DE BORNES TIPO WEG (PBW10-PBW12)</t>
  </si>
  <si>
    <t>CABL-1254250300</t>
  </si>
  <si>
    <t>DEBO 5</t>
  </si>
  <si>
    <t>CABLE-4X6</t>
  </si>
  <si>
    <t>NUT, HEX, 7/8", GR8.8</t>
  </si>
  <si>
    <t>TUERCA HEXAGONAL, 7/8", GR8.8</t>
  </si>
  <si>
    <t>TUERCA HEXAGONAL, M6, GR 8.8</t>
  </si>
  <si>
    <t>PR-15685</t>
  </si>
  <si>
    <t>PR-15686</t>
  </si>
  <si>
    <t>PR-15689</t>
  </si>
  <si>
    <t>PR-15691</t>
  </si>
  <si>
    <t>CAP SCREW, M10 X 90, GR8.8</t>
  </si>
  <si>
    <t>VALVULA ANTIRETROCESO REGULADOR OXIGENO (O2)</t>
  </si>
  <si>
    <t>VALV-ANT-REG-OX</t>
  </si>
  <si>
    <t xml:space="preserve">VALVULA ANTIRETROCESO SOPLETE GAS PROPANO </t>
  </si>
  <si>
    <t>VALV-ANT-SOP-GAS</t>
  </si>
  <si>
    <t>PR-16513</t>
  </si>
  <si>
    <t>PR-16514</t>
  </si>
  <si>
    <t>PR-16515</t>
  </si>
  <si>
    <t>PR-16518</t>
  </si>
  <si>
    <t>PR-16520</t>
  </si>
  <si>
    <t>PR-16522</t>
  </si>
  <si>
    <t>PR-16523</t>
  </si>
  <si>
    <t>FAMETAL</t>
  </si>
  <si>
    <t>NDU</t>
  </si>
  <si>
    <t>RELÉ AUXILIAR, SERIE 55, 3P, BOBINA 10A, 230VAC, FINDER, 55.33.8.230.0010</t>
  </si>
  <si>
    <t>ZÓCALO RIEL DIN P/SERIE 5532, FINDER, 94.73.SMA</t>
  </si>
  <si>
    <t>POP RIVET, M4 X 10, BOX OF 100 UNITS</t>
  </si>
  <si>
    <t>REMA-410100</t>
  </si>
  <si>
    <t>REMACHE POP, M4 X 10, (CAJA 100 UN)</t>
  </si>
  <si>
    <t>TUERCA-M5</t>
  </si>
  <si>
    <t>NUT, HEX, M5, GR 8.8</t>
  </si>
  <si>
    <t>TUERCA HEXAGONAL M5, GR 8.8</t>
  </si>
  <si>
    <t>KITCHEN BOLT, M5 X 40, BOX OF 100 UNITS</t>
  </si>
  <si>
    <t>PERNO COCINA M5 X 40, (CAJA 100 UN)</t>
  </si>
  <si>
    <t>PCOC-5X40</t>
  </si>
  <si>
    <t>KITCHEN BOLT, M5 X 10, BOX OF 100 UNITS</t>
  </si>
  <si>
    <t>PCOC-5X10</t>
  </si>
  <si>
    <t>PERNO COCINA M5 X 10, (CAJA 100 UN)</t>
  </si>
  <si>
    <t>CLOSING WEDGE, T/HALF-CANK, 4MMx6MMx500MM, 50 UNITS, ZYTEL</t>
  </si>
  <si>
    <t>CUÑA-4650050</t>
  </si>
  <si>
    <t>CUÑA DE CIERRE T/MEDIA, 4MMx6MMx500MM, (PAQ. 50 UNITS), ZYTEL</t>
  </si>
  <si>
    <t>ARGO-1058</t>
  </si>
  <si>
    <t>ARGON, 99.997% X50S, 200.0B, CYLINDER 10.58M3</t>
  </si>
  <si>
    <t>ARGON, 99.997% X50S, 200.0B, CILINDRO 10.58M3</t>
  </si>
  <si>
    <t>CAP SCREW, 1.1/4"X 6", GR12.9</t>
  </si>
  <si>
    <t>PERNO PARKER 1 1/4" X 6" G. 12,9</t>
  </si>
  <si>
    <t>SOLDADURA ALAMBRE MIG 70S-6, 1.2 MM (ROLLO 15 KGS)</t>
  </si>
  <si>
    <t>WELDING WIRE, MIG, 70S-6, 1.2MM, 15 KGS</t>
  </si>
  <si>
    <t>DIELECTRIC SOLVENT, NON-CHLORINATED, 60L DRUM</t>
  </si>
  <si>
    <t>SOLVENTE DIELECTRICO, NO CLORADO, (BIDON 60 LTS)</t>
  </si>
  <si>
    <t>GRINDER, FAN, 50 X 50 X 60mm</t>
  </si>
  <si>
    <t>PR-16831</t>
  </si>
  <si>
    <t>PR-16832</t>
  </si>
  <si>
    <t>PR-16833</t>
  </si>
  <si>
    <t>CONTROLADOR DE VALVULA, PROPORCIONAL, LE PB X, LYNCH</t>
  </si>
  <si>
    <t>PERNO PARKER M12 X 90, G.12,9</t>
  </si>
  <si>
    <t>WRENCH, T-20, TORX</t>
  </si>
  <si>
    <t>WRENCH, T-25, TORX</t>
  </si>
  <si>
    <t>VALVE, GAS REGULATOR, NON-RETURN</t>
  </si>
  <si>
    <t>VALVULA ANTIRETROCESO REGULADOR GAS</t>
  </si>
  <si>
    <t>VALV-ANT-REG-GAS</t>
  </si>
  <si>
    <t>ROTARY SELECTOR, 6 POSITIONS, 12A, 0-1-2-3-4-5, PANEL MOUNT</t>
  </si>
  <si>
    <t>SELECTOR GIRATORIO, 6 POSICIONES, 12A, 0-1-2-3-4-5, MONTAJE PANEL</t>
  </si>
  <si>
    <t>SELE-6P</t>
  </si>
  <si>
    <t>CL01-04003-05</t>
  </si>
  <si>
    <t>SOLUTEX</t>
  </si>
  <si>
    <t>PLIMEX</t>
  </si>
  <si>
    <t>VALVE CONTROLLER, PROPORTIONAL, LE PB X, LYNCH</t>
  </si>
  <si>
    <t>RODAB</t>
  </si>
  <si>
    <t>INSERTO, CUADRADO DOBLE CARA, SNMG 190612-NR IC907, MITSUBISHI</t>
  </si>
  <si>
    <t>DESIMAT</t>
  </si>
  <si>
    <t>CALIMPORT</t>
  </si>
  <si>
    <t>GONZALO GUZMAN</t>
  </si>
  <si>
    <t>HANDHELD READER, LF,  H20-F-G4</t>
  </si>
  <si>
    <t>ULLOA</t>
  </si>
  <si>
    <t>SHIFTER SHOE, 1ST RED, 71R-03-062</t>
  </si>
  <si>
    <t>ZAPATA DE CAMBIO, 1RA REDUCCIÓN, 71R-03-062</t>
  </si>
  <si>
    <t>SHIFTER SHOE PIN, 1ST RED, 71R-03-063</t>
  </si>
  <si>
    <t>PIN DE ZAPATA DE CAMBIO, 1RA REDUCCIÓN, 71R-03-063</t>
  </si>
  <si>
    <t>GLUE, LOCTITE, 243, 50 ML</t>
  </si>
  <si>
    <t xml:space="preserve">FIJADOR DE PERNOS, LOCTITE 243 x 50 ML. </t>
  </si>
  <si>
    <t>FLOATBOX, 12 7/8" DI-42, CHUCK, 83R-02-050</t>
  </si>
  <si>
    <t>CAJA FLOTANTE, 12 7/8" DI-42, CHUCK, 83R-02-050</t>
  </si>
  <si>
    <t>PR-19533</t>
  </si>
  <si>
    <t>PR-19540</t>
  </si>
  <si>
    <t>PR-19543</t>
  </si>
  <si>
    <t xml:space="preserve">PR-19546 </t>
  </si>
  <si>
    <t>PR19548</t>
  </si>
  <si>
    <t xml:space="preserve">CHAVETA TRANSMISION, 2ND REDUCCION, 52R-04-063 </t>
  </si>
  <si>
    <t>SALDO 5 (MARZO)</t>
  </si>
  <si>
    <t>PROVEEDOR ULTIMA COMPRA</t>
  </si>
  <si>
    <t>V. UNIT. ULTIMA COMPRA</t>
  </si>
  <si>
    <t>CIMED</t>
  </si>
  <si>
    <t>PR-19964</t>
  </si>
  <si>
    <t xml:space="preserve">DEBO 2 </t>
  </si>
  <si>
    <t>SOCOMET</t>
  </si>
  <si>
    <t>PPAR-10X30-PERF</t>
  </si>
  <si>
    <t>PERNO PARKER M10 X 30 G.12,9, CABEZA PERFORADA 4 MM</t>
  </si>
  <si>
    <t>PARKER BOLT, DRILLED HEAD, M10 X 30</t>
  </si>
  <si>
    <t>MACHO REPASADOR HILO M22, PASO 2,5 (JGO 3 PIEZAS)</t>
  </si>
  <si>
    <t>RS GROUP</t>
  </si>
  <si>
    <t>PR-20469</t>
  </si>
  <si>
    <t>PR-20470</t>
  </si>
  <si>
    <t>PR-20471</t>
  </si>
  <si>
    <t>PR-20472</t>
  </si>
  <si>
    <t>PR-20473</t>
  </si>
  <si>
    <t>PR-20474</t>
  </si>
  <si>
    <t>PR-20475</t>
  </si>
  <si>
    <t>PR-20476</t>
  </si>
  <si>
    <t>PR-20477</t>
  </si>
  <si>
    <t>PR-20478</t>
  </si>
  <si>
    <t xml:space="preserve">PR-20479 </t>
  </si>
  <si>
    <t>PR-20480</t>
  </si>
  <si>
    <t>PR-20481</t>
  </si>
  <si>
    <t>PR-20482</t>
  </si>
  <si>
    <t>PR-20483</t>
  </si>
  <si>
    <t>PR-20484</t>
  </si>
  <si>
    <t>MANÓMETRO 0-400 BAR, 0-40 MPA, 0-5800 PSI, ESFERA 2 1/2", CONEX. 1/4" NPT POST. WIKA / WINTERS</t>
  </si>
  <si>
    <t>PR-21509</t>
  </si>
  <si>
    <t>RAFAEL LABRA</t>
  </si>
  <si>
    <t>SAN MARTIN</t>
  </si>
  <si>
    <t>71R-01-265</t>
  </si>
  <si>
    <t>FLAT SPANNER BRACKET RH, MAIN FRAME, 71R-01-265</t>
  </si>
  <si>
    <t>SOPORTE MORDAZA PLANA DER, ESTRUCTURA PRINCIPAL, 71R-01-265</t>
  </si>
  <si>
    <t>71R-01-266</t>
  </si>
  <si>
    <t>FLAT SPANNER BRACKET LH, MAIN FRAME, 71R-01-266</t>
  </si>
  <si>
    <t>SOPORTE MORDAZA PLANA IZQ, ESTRUCTURA PRINCIPAL, 71R-01-266</t>
  </si>
  <si>
    <t>RHONA</t>
  </si>
  <si>
    <t>CODELECC</t>
  </si>
  <si>
    <t>RECIBIDO</t>
  </si>
  <si>
    <t xml:space="preserve">RECIBIDO </t>
  </si>
  <si>
    <t>FERAM</t>
  </si>
  <si>
    <t>FECHA REC.</t>
  </si>
  <si>
    <t>INSERTO SNMG 190616EN-M70, MITSUBISHI</t>
  </si>
  <si>
    <t>AGRICOR</t>
  </si>
  <si>
    <t>INSERTO CNMG 190612PH CA5515, MITSUBISHI</t>
  </si>
  <si>
    <t>VIGNOLA</t>
  </si>
  <si>
    <t>PR-22792</t>
  </si>
  <si>
    <t>ATM</t>
  </si>
  <si>
    <t>PR-22618</t>
  </si>
  <si>
    <t>NATURAL AGUA</t>
  </si>
  <si>
    <t>COVADONGA</t>
  </si>
  <si>
    <t>PR-22448</t>
  </si>
  <si>
    <t>PR-21685</t>
  </si>
  <si>
    <t>PR-21692</t>
  </si>
  <si>
    <t>PR-21436</t>
  </si>
  <si>
    <t>PRISA</t>
  </si>
  <si>
    <t>PR-21695</t>
  </si>
  <si>
    <t>TALLERES LUCAS</t>
  </si>
  <si>
    <t>WINKLER</t>
  </si>
  <si>
    <t>PR-21716</t>
  </si>
  <si>
    <t>HILACHAS</t>
  </si>
  <si>
    <t>RENNER</t>
  </si>
  <si>
    <t>LUVAL</t>
  </si>
  <si>
    <t>DARTEL</t>
  </si>
  <si>
    <t>RODAMAC, 08/2020</t>
  </si>
  <si>
    <t>SALDO 20</t>
  </si>
  <si>
    <t>BRAZO HIDRAULICO, BLIND HOLE, EXTENDED BASE, 52R-14-091</t>
  </si>
  <si>
    <t>SERV. INTEGRALES COMP., 09/2023</t>
  </si>
  <si>
    <t>SOLTEC, 02/2023</t>
  </si>
  <si>
    <t>RODAMAC, 12/2023</t>
  </si>
  <si>
    <t>FAMETAL, 06/2023</t>
  </si>
  <si>
    <t>PRECIO INTERNET</t>
  </si>
  <si>
    <t>FERAM, 11/2023</t>
  </si>
  <si>
    <t>PUNTO MAESTRO, 10/2023</t>
  </si>
  <si>
    <t>F. SANTIAGO, 06/2023</t>
  </si>
  <si>
    <t>F. SANTIAGO, 02/2022</t>
  </si>
  <si>
    <t>FAMETAL, 11/2023</t>
  </si>
  <si>
    <t>FAMETAL, 05/2023</t>
  </si>
  <si>
    <t>SEM, 05/2023</t>
  </si>
  <si>
    <t>FAMETAL, 09/2023</t>
  </si>
  <si>
    <t>AGRICOR, 08/2023</t>
  </si>
  <si>
    <t>AGRICOR, 03/2023</t>
  </si>
  <si>
    <t>SM OLEOHIDRAULICA 11/2023</t>
  </si>
  <si>
    <t>AGRICOR, 07/2023</t>
  </si>
  <si>
    <t>HIDRAULICA GLOBAL, 04/2023</t>
  </si>
  <si>
    <t>PUNTO MAESTRO</t>
  </si>
  <si>
    <t>PR-215</t>
  </si>
  <si>
    <t>RODAMAC, 07/2023</t>
  </si>
  <si>
    <t>HILACHAS, 01/2024</t>
  </si>
  <si>
    <t>RODAMAC, 10/2023</t>
  </si>
  <si>
    <t>RODAMAC, 06/2022</t>
  </si>
  <si>
    <t>VILLAR, 12/2023</t>
  </si>
  <si>
    <t>INTRONICA, 09/2023</t>
  </si>
  <si>
    <t>SOC. COM. DIAZ CANALES, 01/2021</t>
  </si>
  <si>
    <t>SOC. COM. DIAZ CANALES, 01/2020</t>
  </si>
  <si>
    <t>LIDIA AVILA, 03/2021</t>
  </si>
  <si>
    <t>ELECTRICIDAD GUZMAN, 08/2023</t>
  </si>
  <si>
    <t>INDURA, 02/2024</t>
  </si>
  <si>
    <t>Cantidad neta</t>
  </si>
  <si>
    <t>MARCADOR, AMARILLO, PERMANENTE</t>
  </si>
  <si>
    <t>LIBRO DE CONSUMO, EPP</t>
  </si>
  <si>
    <t>CHECKLIST  DE INSPECCIÓN, HERRAMIENTAS PORTÁTILES Y MANUALES</t>
  </si>
  <si>
    <t>CHECKLIST, AMOLADORA DE BANCO</t>
  </si>
  <si>
    <t>CHECKLIST, MÁQUINA DE SOLDAR</t>
  </si>
  <si>
    <t>LIBRO, DIARIO, REPORTE DE INSPECCION VEHICULAR</t>
  </si>
  <si>
    <t>RODETE 255X120MM</t>
  </si>
  <si>
    <t>CL01-00550-07</t>
  </si>
  <si>
    <t>PLATINA, COBRE, 25 X 3mm</t>
  </si>
  <si>
    <t>CL01-04001-01</t>
  </si>
  <si>
    <t>ANILLO DE CORTE, 12 1/4" 3ST, STEMS, DHE-02-204</t>
  </si>
  <si>
    <t>BOLSA DE BASURA, NEGRA</t>
  </si>
  <si>
    <t>LAMPARA, MINER, POCHLING, C/CARGADOR, PL6</t>
  </si>
  <si>
    <t>CINTA AISLANTE</t>
  </si>
  <si>
    <t>PROFUNDIMETRO DIGITAL, 0-25 MM, MITUTOYO</t>
  </si>
  <si>
    <t>REGULADOR, OXIGENO, OXICORTE</t>
  </si>
  <si>
    <t>WINCHA METRICA, 10 MT</t>
  </si>
  <si>
    <t>WINCHA METRICA, 05 MT</t>
  </si>
  <si>
    <t>LLAVE, T-25, TORX</t>
  </si>
  <si>
    <t>LLAVE, T-20, TORX</t>
  </si>
  <si>
    <t>TALONARIO, REPORTE OPERACION GRUA HORQUILLA</t>
  </si>
  <si>
    <t>CHAVETA D/TRANSMISION, 2ND REDUCCION, 52R-04-063</t>
  </si>
  <si>
    <t>CL01-00490-20</t>
  </si>
  <si>
    <t>CL01-00580-01</t>
  </si>
  <si>
    <t>ESPATULA, 100 MM</t>
  </si>
  <si>
    <t>BROCHA, 4"</t>
  </si>
  <si>
    <t>GLP, 48kg</t>
  </si>
  <si>
    <t>CL01-00530-21</t>
  </si>
  <si>
    <t>ARANDELA, PLANA M16, DIN 125A</t>
  </si>
  <si>
    <t>CL01-00430-48</t>
  </si>
  <si>
    <t>CL01-00430-51</t>
  </si>
  <si>
    <t>CL01-00530-17</t>
  </si>
  <si>
    <t>INSERTO, CNMG 190612PH CA5515</t>
  </si>
  <si>
    <t>CL01-04003-12</t>
  </si>
  <si>
    <t>PINTURA, AMARILLO, 1 GL</t>
  </si>
  <si>
    <t>PINTURA, ESMALTE, GRIS, 1GL</t>
  </si>
  <si>
    <t>SEGURO, ''R'', 6 X 110 MM</t>
  </si>
  <si>
    <t>CL01-00590-13</t>
  </si>
  <si>
    <t>CL01-00530-20</t>
  </si>
  <si>
    <t>PLACA DE TERMINALES, PERNO DE 153 X 108 MM, TIPO M12</t>
  </si>
  <si>
    <t>CARCAZA - CUBIERTA, EMPOTRE C, EPIC 24P H-B (10103900)</t>
  </si>
  <si>
    <t>ESCOBILLA, PULIDOR, C/VASTAGO, GRANO 80, 50 X 20 X 6 MM</t>
  </si>
  <si>
    <t>ACOPLE RAPIDO HIDRÁULICO 1" CARA PLANA</t>
  </si>
  <si>
    <t>MEDIDOR FLUIDO H761A-030 1" NPT, OIL 30GPM-115 LTS/MIN</t>
  </si>
  <si>
    <t>CL01-00540-40</t>
  </si>
  <si>
    <t>PAPEL TOALLA , CLINIC IN/FOL 18 x 200 H/D ELITE BLANCO</t>
  </si>
  <si>
    <t>ING-OFICIN</t>
  </si>
  <si>
    <t>CL-0700-05</t>
  </si>
  <si>
    <t>SELLO, RETEN DOBLE LABIO, 85 X 120 X 10</t>
  </si>
  <si>
    <t>CONEXIÓN, TAPON, 3/8" JIC MACHO</t>
  </si>
  <si>
    <t>CONEXIÓN, TAPON, 1/2" JIC MACHO</t>
  </si>
  <si>
    <t>PEDIDO</t>
  </si>
  <si>
    <t>ENTREGA</t>
  </si>
  <si>
    <t>PEND</t>
  </si>
  <si>
    <t>LOCALIDAD</t>
  </si>
  <si>
    <t>JCC</t>
  </si>
  <si>
    <t>PR-21850</t>
  </si>
  <si>
    <t>SEAL, DOUBLE LIP, 85 X 120 X 10 MM</t>
  </si>
  <si>
    <t>PR-22446</t>
  </si>
  <si>
    <t>RODAMAC, 09/2018</t>
  </si>
  <si>
    <t>PR-22254</t>
  </si>
  <si>
    <t>NUT, HEX, M4, GR8.8</t>
  </si>
  <si>
    <t>FAMETAL, 10/2020</t>
  </si>
  <si>
    <t>PR-22251</t>
  </si>
  <si>
    <t>DEBO 24</t>
  </si>
  <si>
    <t>PR-22790</t>
  </si>
  <si>
    <t>PR-22693</t>
  </si>
  <si>
    <t>DEBO 3</t>
  </si>
  <si>
    <t>PR-22472</t>
  </si>
  <si>
    <t>PR-22219</t>
  </si>
  <si>
    <t>WINKLER, 02/2024</t>
  </si>
  <si>
    <t>DASA, 11/2023</t>
  </si>
  <si>
    <t>CALIMPORT, 08/2023</t>
  </si>
  <si>
    <t>DESIMAT, 01/2024</t>
  </si>
  <si>
    <t>DEBO 36</t>
  </si>
  <si>
    <t>RHONA, 11/2023</t>
  </si>
  <si>
    <t>FERAM, 09/2023</t>
  </si>
  <si>
    <t>DESIMAT, 02/2023</t>
  </si>
  <si>
    <t>DARTEL, 01/2024</t>
  </si>
  <si>
    <t>DARTEL, 02/2024</t>
  </si>
  <si>
    <t>RHONA, 02/2022</t>
  </si>
  <si>
    <t>CALIMPORT, 02/2024</t>
  </si>
  <si>
    <t>SONEPAR, 01/2024</t>
  </si>
  <si>
    <t>RHONA, 02/2024</t>
  </si>
  <si>
    <t>SC 20470</t>
  </si>
  <si>
    <t>OC 34597</t>
  </si>
  <si>
    <t>SC 22472</t>
  </si>
  <si>
    <t>OC 34600</t>
  </si>
  <si>
    <t>SC 22693</t>
  </si>
  <si>
    <t>OC 34336</t>
  </si>
  <si>
    <t>SC 22219</t>
  </si>
  <si>
    <t>SC 22254</t>
  </si>
  <si>
    <t>SC 22471</t>
  </si>
  <si>
    <t>SC 21850</t>
  </si>
  <si>
    <t>SC 22251</t>
  </si>
  <si>
    <t>SC 22446</t>
  </si>
  <si>
    <t>SC 20479</t>
  </si>
  <si>
    <t>SC 20472</t>
  </si>
  <si>
    <t>VALVE, FLOW CONTROL, RX Z2FS6-2-4X-2Q, 3217 9773 00, REXROTH</t>
  </si>
  <si>
    <t>VALV-3217</t>
  </si>
  <si>
    <t>VÁLVULA, CONTROL DE FLUJO, RX Z2FS6-2-4X-2Q, 3217 9773 00,</t>
  </si>
  <si>
    <t>SALDO 6</t>
  </si>
  <si>
    <t>JFG-JCC</t>
  </si>
  <si>
    <t>ENTREGADO</t>
  </si>
  <si>
    <t>PR-24370</t>
  </si>
  <si>
    <t>PR-24371</t>
  </si>
  <si>
    <t>PR-24373</t>
  </si>
  <si>
    <t>PR-24382</t>
  </si>
  <si>
    <t>PR-24378</t>
  </si>
  <si>
    <t>BEARING, CYLINDRICAL ROLLER, NU 318</t>
  </si>
  <si>
    <t>RODAMIENTO, DE RODILLOS CILINDRICO, NU 318</t>
  </si>
  <si>
    <t>ADITIVO POLÍMERO LÍQUIDO EZ MUD PLUS (BIDÓN 25 LTS)</t>
  </si>
  <si>
    <t>ADITIVO POLÍMERO LÍQUIDO TRI-POL PLUS (BIDÓN 19 LTS)</t>
  </si>
  <si>
    <t>DRILL MUD, 05/2023</t>
  </si>
  <si>
    <t>INTRONICA</t>
  </si>
  <si>
    <t>VILLAR</t>
  </si>
  <si>
    <t>JFG</t>
  </si>
  <si>
    <t>SC 24370</t>
  </si>
  <si>
    <t>SC 24378</t>
  </si>
  <si>
    <t>PR-25147</t>
  </si>
  <si>
    <t>ALEGUI</t>
  </si>
  <si>
    <t>DRILL MUD</t>
  </si>
  <si>
    <t>RODAMAC</t>
  </si>
  <si>
    <t>SM OLEOHIDRAULICA</t>
  </si>
  <si>
    <t>INDURA</t>
  </si>
  <si>
    <t>SOLTEC</t>
  </si>
  <si>
    <t>STALUS</t>
  </si>
  <si>
    <t>DEBO 10</t>
  </si>
  <si>
    <t>PR-25936</t>
  </si>
  <si>
    <t>DASA</t>
  </si>
  <si>
    <t>DEBO 28</t>
  </si>
  <si>
    <t>PR-26283</t>
  </si>
  <si>
    <t>F. SANTIAGO, 05/2023</t>
  </si>
  <si>
    <t>71R-06-124</t>
  </si>
  <si>
    <t>RING GEAR ADAPTOR, 4TH RED, 71R-06-124</t>
  </si>
  <si>
    <t>ADAPTADOR DE CORONA DENTADA, 4TA REDUCCIÓN, 71R-06-124</t>
  </si>
  <si>
    <t>BEARING CUP CARRIER, 4TH RED, 71R-06-072</t>
  </si>
  <si>
    <t>PORTADOR DE COPA DE RODAMIENTO, 4TA REDUCCIÓN, 71R-06-072</t>
  </si>
  <si>
    <t>PAÑO DE LIMPIEZA</t>
  </si>
  <si>
    <t>CL01-04004-001</t>
  </si>
  <si>
    <t>CL01-04005-001</t>
  </si>
  <si>
    <t>PERNO HEXAGONAL, 5/8" X 7", GR8</t>
  </si>
  <si>
    <t>CL01-04004-008</t>
  </si>
  <si>
    <t>PORTAFUSIBLE, 32 A, 36 X 10mm</t>
  </si>
  <si>
    <t>CL01-00490-21</t>
  </si>
  <si>
    <t>OXÍGENO</t>
  </si>
  <si>
    <t>PINTURA, AEROSOL, WD-40</t>
  </si>
  <si>
    <t>PINTURA, EPOXICA PARA PISO, BLANCA</t>
  </si>
  <si>
    <t>CL01-00400-59</t>
  </si>
  <si>
    <t>GAS, PROPANO, KG</t>
  </si>
  <si>
    <t>CL01-000420-129</t>
  </si>
  <si>
    <t>LIQUID, POLIMERO, 25L</t>
  </si>
  <si>
    <t>PR-26402</t>
  </si>
  <si>
    <t>PR-26403</t>
  </si>
  <si>
    <t>PR-26404</t>
  </si>
  <si>
    <t>PR-26405</t>
  </si>
  <si>
    <t>PR-26406</t>
  </si>
  <si>
    <t>PR-26407</t>
  </si>
  <si>
    <t>PR-26556</t>
  </si>
  <si>
    <t>PR-26560</t>
  </si>
  <si>
    <t>PRISA, 02/2024</t>
  </si>
  <si>
    <t>SM OLEOHIDRAULICA 03/2024</t>
  </si>
  <si>
    <t xml:space="preserve"> </t>
  </si>
  <si>
    <t>MBRETT, 02/2024</t>
  </si>
  <si>
    <t>MBRETT, 10/2023</t>
  </si>
  <si>
    <t>NATURAL AGUA, 02/2024</t>
  </si>
  <si>
    <t>COMERCIAL ATM, 02/2024</t>
  </si>
  <si>
    <t>FAMETAL, 02/2024</t>
  </si>
  <si>
    <t>PRISA, 08/2023</t>
  </si>
  <si>
    <t>FERAM, 02/2019</t>
  </si>
  <si>
    <t>F. SANTIAGO, 02/2024</t>
  </si>
  <si>
    <t>RODAMAC, 01/2024</t>
  </si>
  <si>
    <t>SAN MARTIN, 11/2023</t>
  </si>
  <si>
    <t>CLINDEC, 12/2023</t>
  </si>
  <si>
    <t>CLINDEC, 03/2023</t>
  </si>
  <si>
    <t>CLINDEC, 05/2023</t>
  </si>
  <si>
    <t>RENNER, 02/2024</t>
  </si>
  <si>
    <t>SALDO 10</t>
  </si>
  <si>
    <t xml:space="preserve">DEBO 1 </t>
  </si>
  <si>
    <t>SALDO 60</t>
  </si>
  <si>
    <t>DEBO 4</t>
  </si>
  <si>
    <t>RHONA, 04/2023</t>
  </si>
  <si>
    <t>PR-27007</t>
  </si>
  <si>
    <t>DEBO 25</t>
  </si>
  <si>
    <t>DEBO 60</t>
  </si>
  <si>
    <t>MBRETT</t>
  </si>
  <si>
    <t>SALDO 1, CANCELADO</t>
  </si>
  <si>
    <t>DEBO 53</t>
  </si>
  <si>
    <t>CAP SCREW, M24 X 60, GR12.9</t>
  </si>
  <si>
    <t>CAP SCREW, M30 X 90, GR12.9</t>
  </si>
  <si>
    <t>CAP SCREW, M36 X 140, GR12.9</t>
  </si>
  <si>
    <t>CAP SCREW, M36 X 150, GR12.9</t>
  </si>
  <si>
    <t>VERA Y ZAMBRANO, 12/2023</t>
  </si>
  <si>
    <t>ISESA, 11/2023</t>
  </si>
  <si>
    <t>SOLTEC, 12/2023</t>
  </si>
  <si>
    <t>FERAM, 05/2023</t>
  </si>
  <si>
    <t>FAMETAL, 10/2023</t>
  </si>
  <si>
    <t>FAMETAL, 01/2024</t>
  </si>
  <si>
    <t>FAMETAL, 12/2018</t>
  </si>
  <si>
    <t>FAMETAL, 09/2022</t>
  </si>
  <si>
    <t>ARAGON, 01/2024</t>
  </si>
  <si>
    <t>VILLAR, 03/2024</t>
  </si>
  <si>
    <t>FERAM, 07/2023</t>
  </si>
  <si>
    <t>F. SAN MARTIN, 05/2023</t>
  </si>
  <si>
    <t>ISESA, 02/2023</t>
  </si>
  <si>
    <t>FERAM, 03/2022</t>
  </si>
  <si>
    <t>F. SAN MARTIN, 02/2024</t>
  </si>
  <si>
    <t>KUPFER</t>
  </si>
  <si>
    <t>PR-27810</t>
  </si>
  <si>
    <t>PR-27817</t>
  </si>
  <si>
    <t>PR-27831</t>
  </si>
  <si>
    <t>PR-27833</t>
  </si>
  <si>
    <t>PR-27835</t>
  </si>
  <si>
    <t>SALDO 1</t>
  </si>
  <si>
    <t>RESPIRADERO 3/4" NPT</t>
  </si>
  <si>
    <t>RESP-34NPT</t>
  </si>
  <si>
    <t>RESP-12NPT</t>
  </si>
  <si>
    <t>RESPIRADERO 1/2" NPT</t>
  </si>
  <si>
    <t>BREATHER, ½” NPT</t>
  </si>
  <si>
    <t>RELE TERMICO, TH-N220HZKP, 180A</t>
  </si>
  <si>
    <t>TUERCA, HEXAGONAL, M30</t>
  </si>
  <si>
    <t>CABLE DE CONTROL, 3 X 1 MM2, 550V, H05VV5-F</t>
  </si>
  <si>
    <t>ELECTRODO PARA SOLDAR, SUPERSITO, E7018, 1/8"</t>
  </si>
  <si>
    <t>CL01-00550-12</t>
  </si>
  <si>
    <t>BOQUILLA, CORTE, 5F TIPO HARRIS</t>
  </si>
  <si>
    <t>ARANDELA, NORD-LOCK, M16</t>
  </si>
  <si>
    <t>PROBLEMA S/A</t>
  </si>
  <si>
    <t>PR-27960</t>
  </si>
  <si>
    <t>PR-27967</t>
  </si>
  <si>
    <t>PR-27962</t>
  </si>
  <si>
    <t>PR-27975</t>
  </si>
  <si>
    <t>PR-27976</t>
  </si>
  <si>
    <t>PR-27977</t>
  </si>
  <si>
    <t>PR-27979</t>
  </si>
  <si>
    <t>PR-27981</t>
  </si>
  <si>
    <t>PR-27974</t>
  </si>
  <si>
    <t>PR-27961</t>
  </si>
  <si>
    <t>PR-27980</t>
  </si>
  <si>
    <t>SONEPAR</t>
  </si>
  <si>
    <t>HEAT SHRINK SLEEVE, WMS 3.2, 15x15, R800380, PHOENIX CONTACT</t>
  </si>
  <si>
    <t>ENTU-15X5</t>
  </si>
  <si>
    <t>MANGUITO TERMORRETRACTIL, WMS 3.2, (15x5)R, 800380, PHOENIX CONTACT</t>
  </si>
  <si>
    <t>CALIMPORT, COTIZACIÓN 94661</t>
  </si>
  <si>
    <t>PR-28625</t>
  </si>
  <si>
    <t>GONZALO GUZMAN, 02/2024</t>
  </si>
  <si>
    <t>SLING, 2 LAYERS, 50MM X 1 MT EYE-EYE</t>
  </si>
  <si>
    <t>ESLINGA PLANA 2 CAPAS, 50 MM x 1,5 MTS 3,75 TONS. CON FUNDA</t>
  </si>
  <si>
    <t>M &amp; R, 08/2023</t>
  </si>
  <si>
    <t>M &amp; R, 05/2023</t>
  </si>
  <si>
    <t>FERAM, 12/2023</t>
  </si>
  <si>
    <t>AGRICOR, 05/2023</t>
  </si>
  <si>
    <t>IMA AUTOMATIZACION</t>
  </si>
  <si>
    <t>PR-23918</t>
  </si>
  <si>
    <t>FIELDATA, 07/2018</t>
  </si>
  <si>
    <t>RESP-1NPT</t>
  </si>
  <si>
    <t>VENT, 1'' NPT</t>
  </si>
  <si>
    <t>TARJ-513D32</t>
  </si>
  <si>
    <t>TARJ-513D33</t>
  </si>
  <si>
    <t>CONTROL CARD, PROPORTIONAL VALVE, EEA-PAM-513-D-33, VICKERS</t>
  </si>
  <si>
    <t>TARJETA DE CONTROL, VÁLVULA PROPORCIONAL, EEA-PAM-513-D-33, VICKERS</t>
  </si>
  <si>
    <t>BASE-02-104808</t>
  </si>
  <si>
    <t>BASE-02-104806</t>
  </si>
  <si>
    <t>CARD HOLDER, PROPORTIONAL CONTROL, 02-104806</t>
  </si>
  <si>
    <t>CONTROL CARD HOLDER, PROPORTIONAL VALVE, 02-104808, VICKERS</t>
  </si>
  <si>
    <t>BASE PORTA TARJETA CONTROL VICKERS, N/P 02-104808</t>
  </si>
  <si>
    <t>BASE PORTA TARJETA CONTROL VICKERS, N/P 02-104806</t>
  </si>
  <si>
    <t>TOUCH PANEL PC, BMSP15FC-S-7,15", 8GB RAM, 256GB mSATA, IP65</t>
  </si>
  <si>
    <t>PANTALLA TÁCTIL, BMSP15FC-S-7,15", 8GB RAM, 256GB mSATA</t>
  </si>
  <si>
    <t>PANT-158256</t>
  </si>
  <si>
    <t>VIDRIO RECTANGULAR TRANSPARENTE 2" x 4 1/4" x 2,5 MM ESPESOR PARA MÁSCARA SOLDAR</t>
  </si>
  <si>
    <t>VIDRIO RECTANGULAR TRANSPARENTE 2" x 4 1/4" x 2 MM ESPESOR PARA MÁSCARA SOLDAR</t>
  </si>
  <si>
    <t>ASER-001</t>
  </si>
  <si>
    <t>ASERRIN DESCARNE, ABSORVENTE DE ACEITES (SACO 5 KGS)</t>
  </si>
  <si>
    <t>LEATHER SAWS, OIL-ABSORBENT</t>
  </si>
  <si>
    <t>QUIMITECNICA, 05/2023</t>
  </si>
  <si>
    <t>QUIMITECNICA</t>
  </si>
  <si>
    <t>GEAR SHIFT, 1ST RED, 82R-03-070</t>
  </si>
  <si>
    <t>82R-03-070</t>
  </si>
  <si>
    <t>CAMBIO DE MARCHAS, 1ST REDUCCION, 82R-03-070</t>
  </si>
  <si>
    <t>SPLINE ADAPTOR, 2ND RED, 82R-04-082</t>
  </si>
  <si>
    <t>ADAPTADOR DE ESTRIA, 2DA. REDUCCION, 82R-04-082</t>
  </si>
  <si>
    <t>82R-04-082</t>
  </si>
  <si>
    <t>SUN GEAR, 2ND RED, 82R-04-074</t>
  </si>
  <si>
    <t>ENGRANAJE CENTRAL, 2DA REDUCCIÓN, 82R-04-074</t>
  </si>
  <si>
    <t>82R-04-074</t>
  </si>
  <si>
    <t>PAINT, CATALYST, POLYURETHANE, 1L</t>
  </si>
  <si>
    <t>CATALIZADOR PARA PINTURA EPOXICA x 1 LT.</t>
  </si>
  <si>
    <t xml:space="preserve">FILM PALETIZADOR, 50 CM. X 250 M., TRANSPARENTE </t>
  </si>
  <si>
    <t>FILM PALETIZADOR, 50 CM. X 250 M., NEGRO</t>
  </si>
  <si>
    <t>DEBO 14</t>
  </si>
  <si>
    <t>DEBO 8</t>
  </si>
  <si>
    <t>SALDO 3</t>
  </si>
  <si>
    <t>PR-29998</t>
  </si>
  <si>
    <t>PR-29976</t>
  </si>
  <si>
    <t>PR-29995</t>
  </si>
  <si>
    <t>PR-29991</t>
  </si>
  <si>
    <t>PR-29983</t>
  </si>
  <si>
    <t>PR-29978</t>
  </si>
  <si>
    <t>TAPÓN, INDUSTRIAL MACHO VOLANTE, 16A/6H/220V/2P+T</t>
  </si>
  <si>
    <t>CINTA VULCANIZANTE</t>
  </si>
  <si>
    <t>SILICONA ROJA ALTA Tº 311 ML</t>
  </si>
  <si>
    <t>CL01-04006-001</t>
  </si>
  <si>
    <t>ACEITE HIDRAULICO, AW-68, 19 LT</t>
  </si>
  <si>
    <t>TECLE DE CADENA, MANUAL, 5T, DE CADENA DE MANDO 3M</t>
  </si>
  <si>
    <t>CL01-00540-50</t>
  </si>
  <si>
    <t>DISCO, CORTE, 7", METAL</t>
  </si>
  <si>
    <t>RESPIRADERO, ½" NPT</t>
  </si>
  <si>
    <t>THINNERS, 5L / 1GL</t>
  </si>
  <si>
    <t>CL01-04004-005</t>
  </si>
  <si>
    <t xml:space="preserve"> SIERRAS DE CUERO, ABSORBENTES DE ACEITE</t>
  </si>
  <si>
    <t>CL01-000420-134</t>
  </si>
  <si>
    <t>CL01-000420-138</t>
  </si>
  <si>
    <t>PINTURA, AZUL PACIFICO, 1 GL</t>
  </si>
  <si>
    <t>DISOLVENTE DIELÉCTRICO, NO CLORADO, BIDÓN DE 60L</t>
  </si>
  <si>
    <t>CINTA, MASKING TAPE, 18MM</t>
  </si>
  <si>
    <t>PRISA, O1/2024</t>
  </si>
  <si>
    <t>COVADONGA, 02/2024</t>
  </si>
  <si>
    <t>STAR INK, 01/2024</t>
  </si>
  <si>
    <t>ISESA, 03/2023</t>
  </si>
  <si>
    <t>F. SANTIAGO, 07/2023</t>
  </si>
  <si>
    <t>APRO, 11/2023</t>
  </si>
  <si>
    <t>F. SANTIAGO, 03/2023</t>
  </si>
  <si>
    <t>HILACHAS, 02/2024</t>
  </si>
  <si>
    <t>ATM, 12/2023</t>
  </si>
  <si>
    <t>TECNILUB, 05/2023</t>
  </si>
  <si>
    <t>ALTE, 08/2023</t>
  </si>
  <si>
    <t>RODAMAC, 04/2024</t>
  </si>
  <si>
    <t>COVADONGA, 03/2024</t>
  </si>
  <si>
    <t>AGRICOR, 02/2024</t>
  </si>
  <si>
    <t>FAMETAL, 05/2021</t>
  </si>
  <si>
    <t>DEBO 16</t>
  </si>
  <si>
    <t>TOUCH PANEL-PC,15'',BWSP15FC-1-15 PCAP,J1900, BRANDWAGON</t>
  </si>
  <si>
    <t>PANTALLA TÁCTIL,15", BWSP15FC-1-15 PCAP,J1900,BRANDWAGON</t>
  </si>
  <si>
    <t>DEBO 100</t>
  </si>
  <si>
    <t>ARAGON</t>
  </si>
  <si>
    <t>DEBO 7</t>
  </si>
  <si>
    <t>DEBO 38</t>
  </si>
  <si>
    <t>DEBO 20</t>
  </si>
  <si>
    <t>DRILL MUD, 03/2024</t>
  </si>
  <si>
    <t>SOC. DIAZ CANALES</t>
  </si>
  <si>
    <t>CL01-04002-01</t>
  </si>
  <si>
    <t>TECLE DE CADENA, MANUAL, 2T, DE CADENA DE MANDO 3M</t>
  </si>
  <si>
    <t>CL01-000420-133</t>
  </si>
  <si>
    <t>PAÑO, TMC II</t>
  </si>
  <si>
    <t>RODAMIENTO, RIGIDO DE BILLAS, 6220-C3</t>
  </si>
  <si>
    <t>PR-30595</t>
  </si>
  <si>
    <t>SALDO 16</t>
  </si>
  <si>
    <t>DEBO 15</t>
  </si>
  <si>
    <t>SAN MARTIN, 03/2024</t>
  </si>
  <si>
    <t>HILACHAS, 03/2024</t>
  </si>
  <si>
    <t>PRISA, 03/2024</t>
  </si>
  <si>
    <t>RENNER, 11/2023</t>
  </si>
  <si>
    <t>SAN MARTIN, 07/2023</t>
  </si>
  <si>
    <t>STAR INK</t>
  </si>
  <si>
    <t>ELECTRICIDAD GUZMAN</t>
  </si>
  <si>
    <t>RENNER, 03/2024</t>
  </si>
  <si>
    <t>F. SANTIAGO, 08/2021</t>
  </si>
  <si>
    <t>ACOPLAMIENTO, HIDRAULICO, 1/2"</t>
  </si>
  <si>
    <t>CL01-00540-48</t>
  </si>
  <si>
    <t>VÁLVULA DE CONTROL DE FLUJO, DGMFN-3-Y-A2W-B2W41, VICKERS</t>
  </si>
  <si>
    <t>DGMPC-3-ABK-BAK, VALVULA DOBLE CHECK, AN 694400, VICKERS</t>
  </si>
  <si>
    <t>CATALIZADOR, DE TINTA</t>
  </si>
  <si>
    <t>PINTURA, BLANCA, 5L</t>
  </si>
  <si>
    <t>ACOPLADOR CTNET, 44-98-BK 7200, EMERSON</t>
  </si>
  <si>
    <t>CL-0801-079</t>
  </si>
  <si>
    <t>INSERTO DE RELÉ, 60 V, 2961118, PHOENIX</t>
  </si>
  <si>
    <t>FUENTE DE PODER, ADN10-24-1 PM-C 24, EMERSON</t>
  </si>
  <si>
    <t>TARJETA DE ENTRADA DIGITAL, KL 1408, BECKHOFF</t>
  </si>
  <si>
    <t>PULSADOR LUMINOSO VERDE, 24V, SCHNEIDER, XB4BW33B5</t>
  </si>
  <si>
    <t>ACTIVOS</t>
  </si>
  <si>
    <t>LUZ PILOTO ROJO LED, 230/240VAC, XB4BVM4, 22MM.</t>
  </si>
  <si>
    <t>FERAM, 02/2024</t>
  </si>
  <si>
    <t>NATURAL AGUA, 03/2024</t>
  </si>
  <si>
    <t>PR-30846</t>
  </si>
  <si>
    <t>BELT, NYLON, 368MM X 4.8MM (X 100 UND)</t>
  </si>
  <si>
    <t>AMAR-368X4,8</t>
  </si>
  <si>
    <t>AMARRA PLASTICA, 368MM x 4.8MM (X 100 UND)</t>
  </si>
  <si>
    <t>CODELECC, 02/2023</t>
  </si>
  <si>
    <t>FERAM, 01/2024</t>
  </si>
  <si>
    <t>CIRCLIP, EXTERNAL, Ø136 X 4.15, DIN 471</t>
  </si>
  <si>
    <t>SONEPAR, 06/2023</t>
  </si>
  <si>
    <t>DESIMAT, 02/2024</t>
  </si>
  <si>
    <t>ELECDRIVE, 07/2023</t>
  </si>
  <si>
    <t>ELECDRIVE, 05/2023</t>
  </si>
  <si>
    <t>ELECDRIVE, 10/2023</t>
  </si>
  <si>
    <t>ELECDRIVE, 11/2023</t>
  </si>
  <si>
    <t>RHONA, 07/2023</t>
  </si>
  <si>
    <t>SONEPAR, 04/2024</t>
  </si>
  <si>
    <t>ELECTRA, 05/2023</t>
  </si>
  <si>
    <t>AMARRACABLES, 380 x 4.8 MM</t>
  </si>
  <si>
    <t>BARN-180</t>
  </si>
  <si>
    <t>ENAMEL VARNISH 180°, CLASS H, OVEN DRY, 20 LTS TINET</t>
  </si>
  <si>
    <t>BARNIZ ENAMEL 180, S/HORNO, CLASS TERM. H 180°C (TINETA  x 20 LTS)</t>
  </si>
  <si>
    <t>CIMED, 04/2024</t>
  </si>
  <si>
    <t>CALIMPORT, 07/2023</t>
  </si>
  <si>
    <t>RHONA, 06/2023</t>
  </si>
  <si>
    <t>SEGURIDAD FERRETERIA</t>
  </si>
  <si>
    <t xml:space="preserve">TALADRO ELÉCTRICO, 1-13MM </t>
  </si>
  <si>
    <t>TALA-113</t>
  </si>
  <si>
    <t>COMB-0080</t>
  </si>
  <si>
    <t>HAMMER, 8LB, 3.6KG</t>
  </si>
  <si>
    <t>COMBO 12 LBS. CON MANGO FIBRA</t>
  </si>
  <si>
    <t>COMBO 8 LBS. CON MANGO FIBRA</t>
  </si>
  <si>
    <t>CHISEL, 3/4"</t>
  </si>
  <si>
    <t>CINC-348</t>
  </si>
  <si>
    <t>PLIERS, PRESS, 10"</t>
  </si>
  <si>
    <t>CAIM-010</t>
  </si>
  <si>
    <t>STEEL CABLE, 3/4"</t>
  </si>
  <si>
    <t>CABLE, ACERO, 3/4"</t>
  </si>
  <si>
    <t>CORD-8MM</t>
  </si>
  <si>
    <t>ROPE, 8MM</t>
  </si>
  <si>
    <t>CORDEL, 8MM</t>
  </si>
  <si>
    <t>STILLSON KEY, 36"</t>
  </si>
  <si>
    <t>SUPPORT TOP RING, 1ST RED, 71R-03-090</t>
  </si>
  <si>
    <t>ANILLO SUPERIOR DE SOPORTE, 1RA REDUCCIÓN, 71R-03-090</t>
  </si>
  <si>
    <t>71R-03-090</t>
  </si>
  <si>
    <t>SALDO 12</t>
  </si>
  <si>
    <t>DEBO 120</t>
  </si>
  <si>
    <t>NDU, 04/2023</t>
  </si>
  <si>
    <t>STALUS, 02/2024</t>
  </si>
  <si>
    <t>ITAMARKET, 10/2022</t>
  </si>
  <si>
    <t>VIGNOLA, 01/2024</t>
  </si>
  <si>
    <t>SM OLEOHIDRAULICA, 04/2024</t>
  </si>
  <si>
    <t>RODAMAC, 10/2022</t>
  </si>
  <si>
    <t>FAMETAL, 03/2024</t>
  </si>
  <si>
    <t>FAMETAL, 04/2024</t>
  </si>
  <si>
    <t>INDURA, 08/2023</t>
  </si>
  <si>
    <t>AGRICOR, 01/2024</t>
  </si>
  <si>
    <t>AGRICOR, 11/2022</t>
  </si>
  <si>
    <t>FAMETAL, 02/2022</t>
  </si>
  <si>
    <t>ELECTRODO PARA SOLDAR, 4mm, LH 7018-1</t>
  </si>
  <si>
    <t>MBRETT, 03/2024</t>
  </si>
  <si>
    <t>PR-32213</t>
  </si>
  <si>
    <t>RODASTOCK</t>
  </si>
  <si>
    <t>PR-26319</t>
  </si>
  <si>
    <t>SALDO 7</t>
  </si>
  <si>
    <t>SALDO 2</t>
  </si>
  <si>
    <t>DEBO 12</t>
  </si>
  <si>
    <t>DEBO 13</t>
  </si>
  <si>
    <t>O´RING RODÓN 4.00 MM (en tramos de 10 mts.)</t>
  </si>
  <si>
    <t>O´RING RODÓN 5.00 MM (en tramos de 10 mts.)</t>
  </si>
  <si>
    <t>CIMED, 03/2024</t>
  </si>
  <si>
    <t>PR-32441</t>
  </si>
  <si>
    <t>PR-32255</t>
  </si>
  <si>
    <t>PR-32261</t>
  </si>
  <si>
    <t>PR-32215</t>
  </si>
  <si>
    <t>PR-32244</t>
  </si>
  <si>
    <t>PR-32262</t>
  </si>
  <si>
    <t>PR-32264</t>
  </si>
  <si>
    <t>PR-32268</t>
  </si>
  <si>
    <t>PR-32271</t>
  </si>
  <si>
    <t>PR-32273</t>
  </si>
  <si>
    <t>PR-32281</t>
  </si>
  <si>
    <t>PR-32282</t>
  </si>
  <si>
    <t>PR-32290</t>
  </si>
  <si>
    <t>PR-32296</t>
  </si>
  <si>
    <t>MANGUERA 6" INT. x 1 MT x 10 MM ESP. (PROT. CILINDRO HID. EQ. RB.)</t>
  </si>
  <si>
    <t>DEBO 40</t>
  </si>
  <si>
    <t>PR-32646</t>
  </si>
  <si>
    <t>AB COLORS</t>
  </si>
  <si>
    <t>DRILL MUD, 04/2024</t>
  </si>
  <si>
    <t>RHONA, 07/2022</t>
  </si>
  <si>
    <t>INPLAMET, 11/2023</t>
  </si>
  <si>
    <t>TECNIZA, 11/2023</t>
  </si>
  <si>
    <t>FERAM, 04/2024</t>
  </si>
  <si>
    <t>INDURA, 03/2023</t>
  </si>
  <si>
    <t>ATM, 03/2024</t>
  </si>
  <si>
    <t>FERAM, 03/2023</t>
  </si>
  <si>
    <t>SAN MARTIN, 05/2023</t>
  </si>
  <si>
    <t>ATM, 01/2024</t>
  </si>
  <si>
    <t>SOLUCIONES TEXTILES, 02/2024</t>
  </si>
  <si>
    <t>ULLOA, 09/2023</t>
  </si>
  <si>
    <t>INTRONICA, 03/2024</t>
  </si>
  <si>
    <t>RODAB, 02/2024</t>
  </si>
  <si>
    <t>ENAMEL, WHITE EPOXY, 1-2-168-1-2 C/CATALYSTS A+B,TINET</t>
  </si>
  <si>
    <t>PINT-E-BL</t>
  </si>
  <si>
    <t>ESMALTE EPÓXICO BLANCO 1-2-168-1-2 C/CATALIZADORES A+B (TINETA) GAMMA COLOR</t>
  </si>
  <si>
    <t>JABÓN MECÁNICO WK-116 x TINETA 20 LTS.</t>
  </si>
  <si>
    <t>MECHANICAL SOAP, WK-116</t>
  </si>
  <si>
    <t>PPAR-36X160</t>
  </si>
  <si>
    <t>CAP SCREW, M36 X 160, GR12.9</t>
  </si>
  <si>
    <t>ELECDRIVE</t>
  </si>
  <si>
    <t>INDUSTRIAL M &amp; R</t>
  </si>
  <si>
    <t>PINT-E-GR</t>
  </si>
  <si>
    <t>ENAMEL,GRAY EPOXY, RAL-7012 2-2168-2804-2,C/CATAL A+B, TINET</t>
  </si>
  <si>
    <t>ESMALTE EPÓXICO GRIS RAL-7012 2-2168-2804-2 C/CATALIZADORES A+B (TINETA) GAMMA COLOR</t>
  </si>
  <si>
    <t>JCC - 71RP</t>
  </si>
  <si>
    <t>PR-33349</t>
  </si>
  <si>
    <t>PR-33361</t>
  </si>
  <si>
    <t>PR-33363</t>
  </si>
  <si>
    <t>PR-33364</t>
  </si>
  <si>
    <t>PR-33365</t>
  </si>
  <si>
    <t>PR-33368</t>
  </si>
  <si>
    <t>PR-33370</t>
  </si>
  <si>
    <t>PR-33375</t>
  </si>
  <si>
    <t>PR-33384</t>
  </si>
  <si>
    <t>ELECTRODO PARA SOLDAR, E7018, DIA  5 MM, 5/32"</t>
  </si>
  <si>
    <t>ACEITE, ENGRANAJE, 80W90, 210L/55 GL</t>
  </si>
  <si>
    <t>CL01-000420-140</t>
  </si>
  <si>
    <t>GRATA COPA, 1 1/8"</t>
  </si>
  <si>
    <t>PIN EXPANSIÓN, Ø3 1/2" X 10 5/8", ESTR PRINCIPAL, 52R-01-006</t>
  </si>
  <si>
    <t>INPLAMET</t>
  </si>
  <si>
    <t>SALDO 8</t>
  </si>
  <si>
    <t>PR-34002</t>
  </si>
  <si>
    <t>PR-34029</t>
  </si>
  <si>
    <t>PERNO PARKER M36 X 160 G.12,9</t>
  </si>
  <si>
    <t>POLAR ADMINISTRATIVO NEGRO UNISEX T-L</t>
  </si>
  <si>
    <t>POLAR ADMINISTRATIVO NEGRO UNISEX T-XL</t>
  </si>
  <si>
    <t>POLAR ADMINISTRATIVO NEGRO UNISEX T-XXL</t>
  </si>
  <si>
    <t>PEGAMENTO, LOCTITE 277</t>
  </si>
  <si>
    <t>CL01-00420-01</t>
  </si>
  <si>
    <t>SPRAY INHIBIDOR CORROSION SP400</t>
  </si>
  <si>
    <t>CL01-00580-24</t>
  </si>
  <si>
    <t>CL01-000420-143</t>
  </si>
  <si>
    <t>MERSUD, 05/2023</t>
  </si>
  <si>
    <t>PR-34617</t>
  </si>
  <si>
    <t>PR-34620</t>
  </si>
  <si>
    <t>PR-34624</t>
  </si>
  <si>
    <t>PR-34634</t>
  </si>
  <si>
    <t>PR-34636</t>
  </si>
  <si>
    <t>PR-34637</t>
  </si>
  <si>
    <t>LAFKEN</t>
  </si>
  <si>
    <t>GAF</t>
  </si>
  <si>
    <t>PR-33233</t>
  </si>
  <si>
    <t>PR-34766</t>
  </si>
  <si>
    <t>PR-34768</t>
  </si>
  <si>
    <t>DEBO 9</t>
  </si>
  <si>
    <t>DEBO 11</t>
  </si>
  <si>
    <t>SIN INFORMACIÓN</t>
  </si>
  <si>
    <t>FAMETAL, 04/2023</t>
  </si>
  <si>
    <t>F. SANTIAGO, 01/2022</t>
  </si>
  <si>
    <t>MD CHINA, 06/2023</t>
  </si>
  <si>
    <t>GONZALO GUZMAN, 01/2024</t>
  </si>
  <si>
    <t>F. SANTIAGO, 07/2021</t>
  </si>
  <si>
    <t>F. SAN MARTIN, 03/2024</t>
  </si>
  <si>
    <t>SM OLEOHIDRAULICA, 03/2024</t>
  </si>
  <si>
    <t>VNB, 08/2023</t>
  </si>
  <si>
    <t>VILLAR, 04/2024</t>
  </si>
  <si>
    <t>AGUIGOM, 01/2024</t>
  </si>
  <si>
    <t>AGUIGOM, 03/2023</t>
  </si>
  <si>
    <t>FERAM, 03/2024</t>
  </si>
  <si>
    <t>QUIMITECNICA, 11/2023</t>
  </si>
  <si>
    <t>ATM, 05/2024</t>
  </si>
  <si>
    <t>INDUSTRIAL, 09/2023</t>
  </si>
  <si>
    <t>DEBO 6</t>
  </si>
  <si>
    <t>FACTURA x 20 KGS</t>
  </si>
  <si>
    <t>FAMETAL, 12/2022</t>
  </si>
  <si>
    <t>RHONA, 04/2024</t>
  </si>
  <si>
    <t>CODELECC, 11/2023</t>
  </si>
  <si>
    <t>JAZAR, 08/2023</t>
  </si>
  <si>
    <t>POLE-TALLER</t>
  </si>
  <si>
    <t>POLERON OPERATIVO VERDE TALLER UNISEX</t>
  </si>
  <si>
    <t>POLERON OPERATIVO VERDE TALLER UNISEX T-L</t>
  </si>
  <si>
    <t>POLERON OPERATIVO VERDE TALLER UNISEX T-XL</t>
  </si>
  <si>
    <t>POLERON OPERATIVO VERDE TALLER UNISEX T-XXL</t>
  </si>
  <si>
    <t>POLERON OPERATIVO VERDE TALLER UNISEX T-M</t>
  </si>
  <si>
    <t>COMERCIALIZADORA RV, 09/2023</t>
  </si>
  <si>
    <t>F. SANTIAGO, 10/2023</t>
  </si>
  <si>
    <t>TALLERES LUCAS, 06/2023</t>
  </si>
  <si>
    <t>LUVAL, 02/2024</t>
  </si>
  <si>
    <t>JOMAR, 01/2024</t>
  </si>
  <si>
    <t>PR-35489</t>
  </si>
  <si>
    <t>PR-35624</t>
  </si>
  <si>
    <t>PR-35611</t>
  </si>
  <si>
    <t>PR-35621</t>
  </si>
  <si>
    <t>PR-34774</t>
  </si>
  <si>
    <t>PR-34842</t>
  </si>
  <si>
    <t>PR-34778</t>
  </si>
  <si>
    <t>PR-34818</t>
  </si>
  <si>
    <t>PR-34824</t>
  </si>
  <si>
    <t>PR-34832</t>
  </si>
  <si>
    <t>PR-34835</t>
  </si>
  <si>
    <t>PERNO HEXAGONAL M48 x 200 G.8,8</t>
  </si>
  <si>
    <t>FAMETAL, 03/2022</t>
  </si>
  <si>
    <t>RODAMAC, 03/2024</t>
  </si>
  <si>
    <t>RODAMAC, 01/2023</t>
  </si>
  <si>
    <t>MD SUDAFRICA, 09/2023</t>
  </si>
  <si>
    <t>RODAMAC, 11/2023</t>
  </si>
  <si>
    <t>RODAMAC, 11/2022</t>
  </si>
  <si>
    <t>RODASTOCK, 04/2024</t>
  </si>
  <si>
    <t>BEARING, SPHERICAL ROLLER, 22212CCW33/C3</t>
  </si>
  <si>
    <t>BEARING, SPHERICAL ROLLER, 22310CA/CW33</t>
  </si>
  <si>
    <t>BEARING, SPHERICAL ROLLER, 22319CA/C3W33</t>
  </si>
  <si>
    <t>BEARING, SPHERICAL ROLLER, 22314CA/C3W33</t>
  </si>
  <si>
    <t>MBRETT, 04/2024</t>
  </si>
  <si>
    <t>PR-35907</t>
  </si>
  <si>
    <t>GAMMA COLOR</t>
  </si>
  <si>
    <t>F. SANTIAGO</t>
  </si>
  <si>
    <t>SERV. EQ. MAQS.</t>
  </si>
  <si>
    <t>SLING, POLYESTER, 50 MM x 2.0 MTS, 2 LAYER, WITH COVER</t>
  </si>
  <si>
    <t>SLING, POLYESTER, 50 MM x 1.0 MT, 2 LAYER, WITH COVER</t>
  </si>
  <si>
    <t>SLING, POLYESTER, 75 MM x 4.0 MTS, 2 LAYER, WITH COVER</t>
  </si>
  <si>
    <t>ESLI-25020</t>
  </si>
  <si>
    <t>ESLI-25010</t>
  </si>
  <si>
    <t>ESLI-27540</t>
  </si>
  <si>
    <t>ESLINGA POLIÉSTER, 2 CAPAS, 50 MM x 2.0 MTS, CON FUNDA</t>
  </si>
  <si>
    <t>ESLINGA POLIÉSTER, 2 CAPAS, 50 MM x 1.0 MTS, CON FUNDA</t>
  </si>
  <si>
    <t>ESLINGA POLIÉSTER, 2 CAPAS, 75 MM x 4.0 MTS, CON FUNDA</t>
  </si>
  <si>
    <t>GLASS, TRANSPARENT, RECTANGULAR, 2'' x 4 1/4'' x 2.5 MM THK</t>
  </si>
  <si>
    <t>VIDRIO RECTANGULAR TRANSPARENTE 2" x 4 1/4" x 2,0 MM ESPESOR PARA MÁSCARA SOLDAR</t>
  </si>
  <si>
    <t>VIDR-241420</t>
  </si>
  <si>
    <t>VIDR-241425</t>
  </si>
  <si>
    <t>PALLETIZER FILM, 50 CM X 250M, BLACK</t>
  </si>
  <si>
    <t>FILM-50250N</t>
  </si>
  <si>
    <t>FILM-50250T</t>
  </si>
  <si>
    <t>CINT-188NA</t>
  </si>
  <si>
    <t>PLUG, INDUSTRIAL MALE FLY WHEEL, 63A / 6H / 380-415V / 3P +T</t>
  </si>
  <si>
    <t>O´RING RODÓN 3.50 MM (TRAMO DE 10 MTS.)</t>
  </si>
  <si>
    <t>DEBO 18</t>
  </si>
  <si>
    <t>SERV. UNIVERSALES</t>
  </si>
  <si>
    <t>TOALLA DE PAPEL JUMBO x 2 ROLLOS 250 MTS.</t>
  </si>
  <si>
    <t>PAPER TOWEL, LARGE</t>
  </si>
  <si>
    <t>CL01-00550-14</t>
  </si>
  <si>
    <t>RODAMIENTO, RODILLO A RÓTULA, 22211 CDE4C3</t>
  </si>
  <si>
    <t>ESCOBILLA, COPA, 3", M14 X 2</t>
  </si>
  <si>
    <t>CL01-000420-132</t>
  </si>
  <si>
    <t>MANOMETRO, 0-5000 PSI, CONEXIÓN POSTERIOR, 1/4", BRIDA</t>
  </si>
  <si>
    <t>CL01-00490-25</t>
  </si>
  <si>
    <t>PIOLA DE SEGURIDAD 1/8" x 600 MM ANTICHICOTE</t>
  </si>
  <si>
    <t>CONEXIÓN, TAPON, 3/8" JIC HEMBRA</t>
  </si>
  <si>
    <t>CONEXIÓN, TAPON, 1/2" JIC HEMBRA</t>
  </si>
  <si>
    <t>ELECTRODO PARA SOLDAR, 1/8", AP E6011, CELLOCOR</t>
  </si>
  <si>
    <t>PAPEL, BLANCO, A4</t>
  </si>
  <si>
    <t>CL01-00490-24</t>
  </si>
  <si>
    <t>VESCONITA, 330 X 250 X 100 MM PARA BUJES COLUMNA 52R</t>
  </si>
  <si>
    <t>ESMALTE,EPOXI GRIS,RAL-7012 2-2168-2804-2,C/CATAL A+B,TINET</t>
  </si>
  <si>
    <t>INSPECCION LIQUIDOS PENETRANTES, LIMPIEZA</t>
  </si>
  <si>
    <t>GRASERA, RECTA, 1/4 NPT</t>
  </si>
  <si>
    <t>PR-36203</t>
  </si>
  <si>
    <t>PR-36200</t>
  </si>
  <si>
    <t>PR-36201</t>
  </si>
  <si>
    <t>PR-36196</t>
  </si>
  <si>
    <t>PR-36194</t>
  </si>
  <si>
    <t>PR-36192</t>
  </si>
  <si>
    <t>PR-36187</t>
  </si>
  <si>
    <t>PR-36177</t>
  </si>
  <si>
    <t>DEBO 21</t>
  </si>
  <si>
    <t>PR-36160</t>
  </si>
  <si>
    <t>PR-36134</t>
  </si>
  <si>
    <t>PR-36132</t>
  </si>
  <si>
    <t>PR-36125</t>
  </si>
  <si>
    <t>PR-36123</t>
  </si>
  <si>
    <t>PR-36122</t>
  </si>
  <si>
    <t>PR-36121</t>
  </si>
  <si>
    <t>PR-36105</t>
  </si>
  <si>
    <t>NDT SOLUTIONS</t>
  </si>
  <si>
    <t>PR-35950</t>
  </si>
  <si>
    <t>PR-35899</t>
  </si>
  <si>
    <t>PR-35912</t>
  </si>
  <si>
    <t>PR-35892</t>
  </si>
  <si>
    <t>PR-36692</t>
  </si>
  <si>
    <t>PR-36074</t>
  </si>
  <si>
    <t>PR-36088</t>
  </si>
  <si>
    <t>PR-36673</t>
  </si>
  <si>
    <t>PR-36676</t>
  </si>
  <si>
    <t>PR-36685</t>
  </si>
  <si>
    <t>PR-35908</t>
  </si>
  <si>
    <t>PR-36092</t>
  </si>
  <si>
    <t>PR-36686</t>
  </si>
  <si>
    <t>PR-36687</t>
  </si>
  <si>
    <t>PR-36689</t>
  </si>
  <si>
    <t>PR-36698</t>
  </si>
  <si>
    <t>PR-36714</t>
  </si>
  <si>
    <t>PR-36710</t>
  </si>
  <si>
    <t>PR-36708</t>
  </si>
  <si>
    <t>PR-36706</t>
  </si>
  <si>
    <t>PR-36700</t>
  </si>
  <si>
    <t>PR-35925</t>
  </si>
  <si>
    <t>OTERO Y DOMINGUEZ, 04/2023</t>
  </si>
  <si>
    <t>VIGNOLA, 02/2024</t>
  </si>
  <si>
    <t>DARTEL, 04/2024</t>
  </si>
  <si>
    <t>CALIMPORT, 03/2024</t>
  </si>
  <si>
    <t>DESIMAT, 06/2023</t>
  </si>
  <si>
    <t>DESIMAT, 04/2024</t>
  </si>
  <si>
    <t>GETEC. 07/2023</t>
  </si>
  <si>
    <t>ALTE, 03/2022</t>
  </si>
  <si>
    <t>PRISA, 06/2023</t>
  </si>
  <si>
    <t>GUZMAN, 10/2023</t>
  </si>
  <si>
    <t>DIAZ CANALES, 04/2024</t>
  </si>
  <si>
    <t>FAMETAL, 03/2023</t>
  </si>
  <si>
    <t>MD CHINA, 06/2021</t>
  </si>
  <si>
    <t>VIGNOLA, 03/204</t>
  </si>
  <si>
    <t>FIELDATA, 05/2022</t>
  </si>
  <si>
    <t>SM OLEOHIDRAULICA, 05/2024</t>
  </si>
  <si>
    <t>F. SANTIAGO, 12/2024</t>
  </si>
  <si>
    <t>SAN MARTIN, 02/2024</t>
  </si>
  <si>
    <t>SALDO 48</t>
  </si>
  <si>
    <t>ELECTRODE HOLDER, JACKSON TYPE, 500 AMPS</t>
  </si>
  <si>
    <t>PORTA-500A</t>
  </si>
  <si>
    <t>PORTA ELECTRODO, TIPO JACKSON, 500 AMPERIOS</t>
  </si>
  <si>
    <t>PR-37236</t>
  </si>
  <si>
    <t>PR-37218</t>
  </si>
  <si>
    <t>PR-37352</t>
  </si>
  <si>
    <t>PR-37360</t>
  </si>
  <si>
    <t>ACEITE, HIDRÁULICO, GRADO 68, 210L / 55GL</t>
  </si>
  <si>
    <t>‪‪‪CL01-000420-139</t>
  </si>
  <si>
    <t>FILTRO, HIDRÁULICO, LINEA RETORNO, BB25</t>
  </si>
  <si>
    <t>BOMBA, MANUAL, P/TRASVASE DE ACEITE</t>
  </si>
  <si>
    <t>DISCO DE CORTE, GRIT 36, 4 1 / 2''X 7/8 ''</t>
  </si>
  <si>
    <t>CL01-04007-001</t>
  </si>
  <si>
    <t>MANGUERA, HIDRÁULICA, 3/8'' X 5M, CONECTORES FERULA</t>
  </si>
  <si>
    <t>CL-0700-13</t>
  </si>
  <si>
    <t>STK-WIP</t>
  </si>
  <si>
    <t>REWORK-WIP-0064</t>
  </si>
  <si>
    <t>KEY, STEMS, DHE-02-183</t>
  </si>
  <si>
    <t>LLAVE, STEMS, DHE-02-183</t>
  </si>
  <si>
    <t>BREAKOUT RING, 48T, CHUCK, 71R-02-053</t>
  </si>
  <si>
    <t>ANILLO DE DESTORQUE, 48T, CHUCK, 71R-02-053</t>
  </si>
  <si>
    <t>DEBO 30</t>
  </si>
  <si>
    <t>DEBO 70</t>
  </si>
  <si>
    <t>SALDO 200</t>
  </si>
  <si>
    <t>CL01-00430-58</t>
  </si>
  <si>
    <t>TUERCA, HEXAGONAL, M12</t>
  </si>
  <si>
    <t>CL01-04004-010</t>
  </si>
  <si>
    <t>RODAMIENTO, RODILLO A RÓTULA, 22310 CDE4C3</t>
  </si>
  <si>
    <t>RODAMIENTO, ESFERA DE RANURA PROFUNDA, 6028 ZZC3</t>
  </si>
  <si>
    <t>PERNO SOCKET, M20 X 70, GR12.9</t>
  </si>
  <si>
    <t>DEBO 85</t>
  </si>
  <si>
    <t>VERA Y ZAMBRANO</t>
  </si>
  <si>
    <t>FILTRO MAGNÉTICO 1 1/4" 64 LTS.</t>
  </si>
  <si>
    <t>INDICADOR SATURACIÓN 2", 0-60PSI CONEX. 1/8" NPT</t>
  </si>
  <si>
    <t>CABLE ELECTRIC, 3-CORE, 1.5mm2</t>
  </si>
  <si>
    <t>JOMAR</t>
  </si>
  <si>
    <t>TECNILUB</t>
  </si>
  <si>
    <t>MERSUD</t>
  </si>
  <si>
    <t>ALTE</t>
  </si>
  <si>
    <t>AGUIGOM</t>
  </si>
  <si>
    <t>ISESA</t>
  </si>
  <si>
    <t>CONTROL, TEMPERATURA, TZN4S-14R, AUTONICS</t>
  </si>
  <si>
    <t>PORTAELECTRODOS, TIPO JACKSON, 500 AMPERIOS</t>
  </si>
  <si>
    <t>PORTA TIERRA, 500 AMP, TENAZA, LENCO</t>
  </si>
  <si>
    <t>VIDRIO TRANSPARENTE (MÁSCARA SOLDAR)</t>
  </si>
  <si>
    <t>VIDRIO, NEGRO, N12</t>
  </si>
  <si>
    <t>SALDO 120</t>
  </si>
  <si>
    <t>HIDRAULICA GLOBAL</t>
  </si>
  <si>
    <t>ULLOA,08/2023</t>
  </si>
  <si>
    <t>DADO IMPACTO HEX, 16M19V, CUADRANTE 1", 19 MM</t>
  </si>
  <si>
    <t>DADO IMPACTO HEX, 16M17V, CUADRANTE 1", 17 MM</t>
  </si>
  <si>
    <t>DADO IMPACTO HEX, 16M22V, CUADRANTE 1", 22 MM</t>
  </si>
  <si>
    <t>DADO IMPACTO HEX, 16M24V, CUADRANTE 1", 24 MM</t>
  </si>
  <si>
    <t>ADMINISTRATIVE FLEECE, BLACK, UNISEX, ONE SIZE</t>
  </si>
  <si>
    <t xml:space="preserve">ESLINGA POLIESTER 2 CAPAS, 50 MM x 1,0 MT. </t>
  </si>
  <si>
    <t xml:space="preserve">ESLINGA POLIESTER 2 CAPAS, 50 MM x 1,5 MTS. </t>
  </si>
  <si>
    <t xml:space="preserve">ESLINGA POLIESTER 2 CAPAS, 50 MM x 2,0 MTS. </t>
  </si>
  <si>
    <t xml:space="preserve">ESLINGA POLIESTER 2 CAPAS, 50 MM x 2,5 MTS. </t>
  </si>
  <si>
    <t xml:space="preserve">ESLINGA POLIESTER 3 CAPAS, 50 MM x 2,0 MTS. </t>
  </si>
  <si>
    <t xml:space="preserve">ESLINGA POLIESTER 2 CAPAS, 75 MM x 4,0 MTS. </t>
  </si>
  <si>
    <t xml:space="preserve">ESLINGA POLIESTER 2 CAPAS, 50 MM x 3,0 MTS. </t>
  </si>
  <si>
    <t>EMISOR SC</t>
  </si>
  <si>
    <t>PR-38987</t>
  </si>
  <si>
    <t>ESCOBILLA, FIERRO, MANUAL, MANGO D/MADERA</t>
  </si>
  <si>
    <t>TARJETA CONTROLADOR DE CAMPO EMERSON FXMP25</t>
  </si>
  <si>
    <t>PR-39268</t>
  </si>
  <si>
    <t xml:space="preserve">ESMALTE EPÓXICO GRIS RAL-7012 2-2168-2804-2 C/CATALIZADORES A+B (TINETA) </t>
  </si>
  <si>
    <t>AMAR-30035</t>
  </si>
  <si>
    <t>PLASTIC TIE, 300MM x 3.5MM, 100 UNITS</t>
  </si>
  <si>
    <t>AMARRA PLASTICA 300 x 3,5 MM (x 100 UN)</t>
  </si>
  <si>
    <t>AMAR-36848</t>
  </si>
  <si>
    <t>AMARRA PLASTICA 368 x 4,8 MM (x 100 UN)</t>
  </si>
  <si>
    <t>ESLI-25030</t>
  </si>
  <si>
    <t>ESLI-35020</t>
  </si>
  <si>
    <t>ESLINGA POLIÉSTER, 2 CAPAS, 50 MM x 2.5 MTS, CON FUNDA</t>
  </si>
  <si>
    <t>ESLINGA POLIÉSTER, 2 CAPAS, 50 MM x 3.0 MTS, CON FUNDA</t>
  </si>
  <si>
    <t>ESLINGA POLIÉSTER, 3 CAPAS, 50 MM x 2.0 MTS, CON FUNDA</t>
  </si>
  <si>
    <t>ESLINGA POLIÉSTER, 2 CAPAS, 50 MM x 1.5 MTS, CON FUNDA</t>
  </si>
  <si>
    <t>SLING, POLYESTER,  50 MM X 2.5 MTS, 2 LAYER, WITH COVER</t>
  </si>
  <si>
    <t>SLING, POLYESTER, 50 MM X 3 MTS, 2 LAYER, WITH COVER</t>
  </si>
  <si>
    <t>SLING, POLYESTER, 50 MM X 2 MTS, 3 LAYER, WITH COVER</t>
  </si>
  <si>
    <t>SLING, POLYESTER, 50 MM X 1.5 MTS, 2 LAYER, WITH COVER</t>
  </si>
  <si>
    <t>PR-39975</t>
  </si>
  <si>
    <t>PR-39971</t>
  </si>
  <si>
    <t>PR-39831</t>
  </si>
  <si>
    <t>PR-39833</t>
  </si>
  <si>
    <t>PR-39844</t>
  </si>
  <si>
    <t>SOLUCIONES TEXTILES</t>
  </si>
  <si>
    <t>PR-40114</t>
  </si>
  <si>
    <t>SEM</t>
  </si>
  <si>
    <t>PR-40128</t>
  </si>
  <si>
    <t>PR-40130</t>
  </si>
  <si>
    <t>RESPIRADERO 1/2" NPT o BSP</t>
  </si>
  <si>
    <t>RESPIRADERO 3/4" NPT o BSP</t>
  </si>
  <si>
    <t>RESPIRADERO 1" NPT o BSP</t>
  </si>
  <si>
    <t>LIJA, FIERRO, #150</t>
  </si>
  <si>
    <t>LIJA, FIERRO, #50</t>
  </si>
  <si>
    <t>ELECTRODO, SOLDAR, 8018 C1, 5/32"</t>
  </si>
  <si>
    <t>ELECTRODO PARA SOLDAR, 8018 C1, 3/16"</t>
  </si>
  <si>
    <t>ELECTRODO PARA SOLDAR, OVERLAY-62, 3/16"</t>
  </si>
  <si>
    <t>ESCOBILLA, PULIDOR, C/VASTAGO, 40 X 20 X 6 MM</t>
  </si>
  <si>
    <t>LIJA, FIERRO, #80</t>
  </si>
  <si>
    <t>FIBRA CERÁMICA HP MANTA</t>
  </si>
  <si>
    <t>ELECTRODO PARA SOLDAR, SUPER ALOY, 5/32"</t>
  </si>
  <si>
    <t>BOQUILLA, COBRE, TOBERA 5/8 TW, MIG</t>
  </si>
  <si>
    <t>DISCO PARA CORTE, METAL, 350mm</t>
  </si>
  <si>
    <t>ELECTRODO, E7018, 1/4"</t>
  </si>
  <si>
    <t>GAS DE PROTECCIÓN, SOLDADURA MIG</t>
  </si>
  <si>
    <t>GRASA, COMPUESTO, COBRE, 5kg</t>
  </si>
  <si>
    <t>MASCARA, SOLDAR VISOR LEVANTABLE</t>
  </si>
  <si>
    <t>GORRO DE SOLDADURA, 100% ALGODÓN</t>
  </si>
  <si>
    <t>TAPMATIC, N01, 500ml</t>
  </si>
  <si>
    <t>ESCOBILLA, PULIDOR, C/VASTAGO, GRANO 120, 60 X 20 X 6 MM</t>
  </si>
  <si>
    <t>ESCOBILLA, PULIDOR, C/VASTAGO, GRANO 80, 60 X 20 X 6 MM</t>
  </si>
  <si>
    <t>BROCA, HSS, 7 MM</t>
  </si>
  <si>
    <t>PINTURA AMARILLA, 5L / 1GL</t>
  </si>
  <si>
    <t>PINTURA, NEGRA, 5L</t>
  </si>
  <si>
    <t>PINTURA, ANTICORROSIVE, NEGRO</t>
  </si>
  <si>
    <t>PINTURA, AEROSOL, BLANCO</t>
  </si>
  <si>
    <t>PINTURA, AEROSOL, NEGRA</t>
  </si>
  <si>
    <t>PINTURA, AEROSOL, VERDE</t>
  </si>
  <si>
    <t>PINTURA, AEROSOL, AZUL</t>
  </si>
  <si>
    <t>PINTURA, AEROSOL, ROJO</t>
  </si>
  <si>
    <t>EMBUDO Y COPA DE MARSH</t>
  </si>
  <si>
    <t>VASELINA SÓLIDA, 1KG</t>
  </si>
  <si>
    <t>CINTA ESPUMA, SELLANTE PUERTA UNIDAD ELECTRICA</t>
  </si>
  <si>
    <t>HUINCHA AISLADORA, AZUL, 10 MT</t>
  </si>
  <si>
    <t>HUINCHA AISLADORA, VERDE, 10 MT</t>
  </si>
  <si>
    <t>HUINCHA AISLADORA, AMARILLA, 10 MT</t>
  </si>
  <si>
    <t>SILVYN RILL 7 PA6 6,5 X 10 MM 25 METROS (DESIMAT 61746939)</t>
  </si>
  <si>
    <t>CANDADO, 50 MM</t>
  </si>
  <si>
    <t>CANDADO, LOCKOUT, ROJO</t>
  </si>
  <si>
    <t>GRASERA, RECTA, 1/8 NPT</t>
  </si>
  <si>
    <t>ESPARRAGO, 5/8" x 1 M</t>
  </si>
  <si>
    <t>SILICONA, GRIS</t>
  </si>
  <si>
    <t>CINTA, TEFLON</t>
  </si>
  <si>
    <t>VALVULA, BOLA, 1"</t>
  </si>
  <si>
    <t>ARCHIVADOR, 2 HOYOS</t>
  </si>
  <si>
    <t>CAJA ARCHIVO, MEMPHIS, L40,  5 X 30 X 26 CM</t>
  </si>
  <si>
    <t>BATERIA, NO- RECARGABLE, 9V</t>
  </si>
  <si>
    <t>CINTA, MASKING TAPE, 1"</t>
  </si>
  <si>
    <t>SPRAY, MAGNAFLUX, SPOTCHECK</t>
  </si>
  <si>
    <t>MOBIL DELVAC 1 GEAR OIL 75W-90</t>
  </si>
  <si>
    <t>SEGURO, SEEGER, INTERIOR, 38 MM</t>
  </si>
  <si>
    <t>TAPON, PRESION, 1/4" NPT X3/4"</t>
  </si>
  <si>
    <t>SELLO DE TAPA (GRANDE), TRBC-S/RS, CORTADORES, CUT-15-331</t>
  </si>
  <si>
    <t>EJE, TRB-S, CORTADORES, CUT-15-325</t>
  </si>
  <si>
    <t>COMPENSADOR, TRBC-S, CORTADORES, CUT-15-326</t>
  </si>
  <si>
    <t>TAPÓN, TRBC, CORTADORES, CUT-15-337</t>
  </si>
  <si>
    <t>BROCA TRICONICA, ANILLO CALIBRADOR, 308MM</t>
  </si>
  <si>
    <t>BROCA TRICONICA, ANILLO CALIBRADOR, 309MM</t>
  </si>
  <si>
    <t>ANILLO CALIBRADOR P/ BROCA TRICONICA, 310 MM</t>
  </si>
  <si>
    <t>BROCA TRICONICA, ANILLO CALIBRADOR, 311MM</t>
  </si>
  <si>
    <t>BROCA TRICONICA, ANILLO CALIBRADOR, 347MM</t>
  </si>
  <si>
    <t>PORTACORTADOR, 26°, PORTACORTADORES, DHE-07-085</t>
  </si>
  <si>
    <t>PORTACORTADOR, 35°, PORTACORTADORES, DHE-07-300</t>
  </si>
  <si>
    <t>PORTACORTADOR, STEM, PORTACORTADORES, DHE-07-302</t>
  </si>
  <si>
    <t>ANILLO DE CORTE, 13 3/4", BARRAS DE PERFORACIÓN, DHE-06-093</t>
  </si>
  <si>
    <t>SOPORTE INFERIOR BARRA, ESTABILIZADOR ESCARIADO DHE-03-251</t>
  </si>
  <si>
    <t>MEDIDOR DE TEMPERATURA, LÁSER DE MANO</t>
  </si>
  <si>
    <t>SENSOR DE VIBRACIÓN, DIGITAL, MANUAL, VM-6360</t>
  </si>
  <si>
    <t>HOROMETRO 110-120V, 50HZ, 48X48 MM, SOB O EMP</t>
  </si>
  <si>
    <t>AMPERIMETRO, 0-150 AMP 300/5, 96MM X 96MM</t>
  </si>
  <si>
    <t>VOLTIMETRO, ANALOGO, 96 X 96, 0 TO 250 V</t>
  </si>
  <si>
    <t>CONTROLADOR, 12V, IP67</t>
  </si>
  <si>
    <t>DISYUNTOR, 3 FASES, 30 A, 5 Ka</t>
  </si>
  <si>
    <t>INTERRUPTOR, PULSADOR, CABEZAL, ZB4-BA2, SCHNEIDER</t>
  </si>
  <si>
    <t>ABRAZADERA CABLE MOTOR </t>
  </si>
  <si>
    <t>CABLE ELECTRICO, 3 X 14 AWG, VULCANIZADO NLT</t>
  </si>
  <si>
    <t>CABLE ELECTRICO, 3 X 16 AWG, SILICONA</t>
  </si>
  <si>
    <t>CABLE, RESISTENCIA TERMAL, RTD PT100 (3HILOS+TEFLON)</t>
  </si>
  <si>
    <t>CABLE ELECTRICO, 4 X 10 AWG</t>
  </si>
  <si>
    <t>CABLE, NEOPRENO, 120mm X NÚCLEO ÚNICO</t>
  </si>
  <si>
    <t>CABLE, NEOPRENO, 70mm X 4 NÚCLEOS</t>
  </si>
  <si>
    <t>CABLE, NEOPRENO, 95mm X 4 NÚCLEOS</t>
  </si>
  <si>
    <t>FUENTE ENERG CAMPO, 220V, 25A, 9039FXMP25, CONTROLTECHNIQUES</t>
  </si>
  <si>
    <t>LIMPIA CONTACTOS, SPRAY</t>
  </si>
  <si>
    <t>BOBINA, TRIP 110V (P/NF125/160/250) </t>
  </si>
  <si>
    <t>CONECTOR, JUEGO COMPLETO, DT 06-3S-04-3P</t>
  </si>
  <si>
    <t>NUMERADOR DE CABLE, NO 0, 2mm</t>
  </si>
  <si>
    <t>VARNISH,  BC-346, DOLPHS (BARNÍZ SELLANTE 3M)</t>
  </si>
  <si>
    <t>LLAVE, FIN DE CURSO, XCKJ10511D, SCHNEIDER</t>
  </si>
  <si>
    <t>TERMINAL OJO, 1/4", AMARILLO</t>
  </si>
  <si>
    <t>BASE, ADHESIVA, 25MM X 25MM</t>
  </si>
  <si>
    <t>TERMINAL PUNTILLA, DAT200-23 PP, 1,04 - 2,63 MM2</t>
  </si>
  <si>
    <t>NUMERADOR DE CABLE, NO 1, 2mm</t>
  </si>
  <si>
    <t>ROYAFLEX ROJO 2,5 KV, 10,0 MM CLASE H 180° C</t>
  </si>
  <si>
    <t>TARJETA DE CONTROL, MP 90, 9200 - 1798</t>
  </si>
  <si>
    <t>TARJETA DE ENTRADA ANALÓGICA, 30 V, DC, KL3454, BECKHOFF</t>
  </si>
  <si>
    <t>VENTILADOR, 230 V, CAUD.586M3/HR, 60HZ, NSYCVF85M230PF</t>
  </si>
  <si>
    <t>CONECTOR, CARCASA DE INSERTO, HEMBRA, 24 POLOS</t>
  </si>
  <si>
    <t>TAPÓN, HISSMAN, 110V (CON LED 110V)</t>
  </si>
  <si>
    <t>BASE, TOMA CONTROL, 10 PINES</t>
  </si>
  <si>
    <t>CONECTOR, ENCHUFE BASE, CABLE MOUNT, NO2 GLAND ENTRY, 10PIN</t>
  </si>
  <si>
    <t>CAJA DE ENCHUFES, INDUSTRIAL, 3 PIN, 220 V</t>
  </si>
  <si>
    <t>TAPÓN, HEMBRA, SBPTO, 4 X 32A, 3F+T, 380/415 VAC</t>
  </si>
  <si>
    <t>TAPÓN, HEMBRA, VOLANTE, 4 X 32A, 3F+T</t>
  </si>
  <si>
    <t>TAPÓN, MACHO, VOLANTE, 4 X 32A, 3F+T</t>
  </si>
  <si>
    <t>SENSOR INDUCTIVO, PR18-5AO, AC 5MM NA</t>
  </si>
  <si>
    <t>PCB MOUNT SOCKET FOR RELAY, 9213 SMA</t>
  </si>
  <si>
    <t>INSERTO DE RELÉ, 24 V, 2961105, PHOENIX</t>
  </si>
  <si>
    <t>PC CON PANEL TÁCTIL, BMSP15FC-S-7,15", 8GB RAM, 256GB mSATA</t>
  </si>
  <si>
    <t>INTER, SELECTOR, LENTO ARRIB/ABAJ, 3VÍAS, ZB4-BJ3, SCHNEIDER</t>
  </si>
  <si>
    <t>INTER, SELECTOR, RÁPIDO ARRI/ABAJ, 3VÍAS, ZB4B-J5, SCHNEIDER</t>
  </si>
  <si>
    <t>LENTES, INDICADOR, VERDE, LLANO, ZB4-BV03, SCHNEIDER</t>
  </si>
  <si>
    <t>PULSADOR, RASANTE, VERDE, 1NA, 22 MM, XB4BA31 (TE44031)</t>
  </si>
  <si>
    <t>CARCAZA - CUBIERTA, EMPOTRE C, EPIC 10P H-B (10033900)</t>
  </si>
  <si>
    <t>CARCAZA - CUBIERTA, EMPOTRE C, EPIC 16P H-B (10073900)</t>
  </si>
  <si>
    <t>SENSOR DE NIVEL DE COMBUSTIBLE, LFS5-800, 0-190Ω, 800mm</t>
  </si>
  <si>
    <t>CABLE ETHERNET, E33343, EMERSON</t>
  </si>
  <si>
    <t>FUSIBLE, 2A, 10 X 38, GL138220, OMEGA</t>
  </si>
  <si>
    <t>CANALETA RANURADA, 40 X 60mm, GRIS</t>
  </si>
  <si>
    <t>CONEXIÓN, TAPON, 1" JIC HEMBRA</t>
  </si>
  <si>
    <t>CONEXIÓN, TAPON, 1" JIC MACHO</t>
  </si>
  <si>
    <t>ACOPLAMIENTO, NEUMATICO, 1/4" NPT (5 PZS)</t>
  </si>
  <si>
    <t>BRIDA, 16FLH-16MJ</t>
  </si>
  <si>
    <t>BRIDA, 20FLH-16MJ</t>
  </si>
  <si>
    <t>MEDIDOR DE VACÍO, CODIFICADO POR COLOR</t>
  </si>
  <si>
    <t>COMPENSADOR, BOMBA V15 YEOSHE, 15AA-C250</t>
  </si>
  <si>
    <t>EJE, V15 BOMBA YEOSHE</t>
  </si>
  <si>
    <t>KIT DE ROTACIÓN, BOMBA YEOSHE V15, 15AA-B210</t>
  </si>
  <si>
    <t>PLACA DESLIZANTE, BOMBA YEOSHE V15, 15A-09</t>
  </si>
  <si>
    <t>RODAMIENTO, 15A-33, YEOSHE</t>
  </si>
  <si>
    <t>BOMBA, LUBE, CB2A-F14AFA</t>
  </si>
  <si>
    <t>VALVULA, 15A-12-L, 4A403004, YEOSHE</t>
  </si>
  <si>
    <t>TORNILLO AJUSTE DE FLUJO, 15A-23, YEOSHE</t>
  </si>
  <si>
    <t>TUERCA DE BLOQUEO, 15A-25-1</t>
  </si>
  <si>
    <t>VALVULA, DIRECCIONAL, CENTRO TANDEM, CETOP 08, VICKERS</t>
  </si>
  <si>
    <t>SELLO COBRE, 10" X 12" X 12"</t>
  </si>
  <si>
    <t>TIRA DE DESGASTE, CILINDRO HIDRÁULICO, WSM 25 X 3 PTFE</t>
  </si>
  <si>
    <t>VALVULA, SUB BASE, CETOP 08, 1'' LATERAL</t>
  </si>
  <si>
    <t>VÁLVULA DE ALIVIO DE PRESIÓN, 40-80 PSI, 1/8" BSP</t>
  </si>
  <si>
    <t>CUERPO DE VÁLVULA DE ALIVIO DE PRESIÓN, 60S</t>
  </si>
  <si>
    <t>CARTUCHO DE VÁLVULA DE ALIVIO DE PRESIÓN, 60S</t>
  </si>
  <si>
    <t>VALVULA, DIRECCIONAL, DG4V-3-6C-VM-U-C6-60, VICKERS</t>
  </si>
  <si>
    <t>VÁLVULA DE CONTROL DIRECTO, OP SOLENOIDE, DG4V-5-2C, VICKERS</t>
  </si>
  <si>
    <t>VÁLVULA DE CONTROL DE FLUJO, 1/2" NPT, F800S</t>
  </si>
  <si>
    <t>VALVULA, ALIVIO, 3000 PSI</t>
  </si>
  <si>
    <t>FLOW METER, HEDLAND, H626-116</t>
  </si>
  <si>
    <t>VÁLVULA PROPORCIONAL, KCG-6-D-2-350 MUH 110, VICKERS</t>
  </si>
  <si>
    <t>ENFRIADOR, ACEITE, OR1408, 250L/MIN</t>
  </si>
  <si>
    <t>ELEMENTO ACOPLAMIENTO ARAÑA, GR42</t>
  </si>
  <si>
    <t>CILINDRO, HYTEC, S250-63/40 X 440-SB-FC-1</t>
  </si>
  <si>
    <t>MANGUERA, R9, 1'' X 5M, CONECTORES FERULA</t>
  </si>
  <si>
    <t>MANGUERA, R2, 1/2'' X 5M, CONECTORES FERULA</t>
  </si>
  <si>
    <t>RODAMIENTO, 29452</t>
  </si>
  <si>
    <t>RODAMIENTO, RODILLO CILÍNDRICO, FILA ÚNICA, NU 322</t>
  </si>
  <si>
    <t>RODAMIENTO, RODILLO CONICO, 564041 - 52R REMOVABLE</t>
  </si>
  <si>
    <t>RODAMIENTO, BOLA FILA ÚNICA CONTACTO ANGULAR, 7319</t>
  </si>
  <si>
    <t>RODAMIENTO, BILLAS DE CONTACTO ANGULAR, 7220 BTVP</t>
  </si>
  <si>
    <t>RODAMIENTO, RODILLOS CILINDRICOS, NU321EM1</t>
  </si>
  <si>
    <t>PERNO DE CHUCK, CHUCK, MSC-02-116</t>
  </si>
  <si>
    <t>TORNILLO DE COCINA, M5 X 40, CAJA DE 100 UNIDADES</t>
  </si>
  <si>
    <t>GRATAS, JUEGO 5 PCS</t>
  </si>
  <si>
    <t>CARCASA, 1RA REDUCCIÓN, 52R-03-060</t>
  </si>
  <si>
    <t>SEGURO, SEEGER, 140 MM</t>
  </si>
  <si>
    <t>RANURADO DE MOTOR, 1RA REDUCCIÓN, 52R-03-051</t>
  </si>
  <si>
    <t>ENGRANAJE CAMBIO, 1RA REDUCCIÓN, 71R-03-118</t>
  </si>
  <si>
    <t>ENGRANAJE CENTRAL, 2DA REDUCCIÓN, 71R-04-101</t>
  </si>
  <si>
    <t>ENGRANAJE PLANETARIO, 3RA REDUCCIÓN, 71R-05-117</t>
  </si>
  <si>
    <t>ENGRANAJE PLANETARIO, 3RA REDUCCIÓN, RD8-05-193</t>
  </si>
  <si>
    <t>PIÑÓN DE MOTOR, MOTOR ELÉCTRICO, 71R-07-075</t>
  </si>
  <si>
    <t>CORONA DENTADA, 1RA REDUCCIÓN, 71R-03-120</t>
  </si>
  <si>
    <t>ENGRANAJE PLANETARIO, 2DA REDUCCIÓN, 73R-04-052</t>
  </si>
  <si>
    <t>ENGRANAJE RANURADO, 2DA REDUCCIÓN, 71R-04-098</t>
  </si>
  <si>
    <t>CARRETILLA, 2DA REDUCCIÓN, 52R-04-057</t>
  </si>
  <si>
    <t>ANILLO DE LATÓN, 3RA REDUCCIÓN, 52R-05-064</t>
  </si>
  <si>
    <t>TENSOR, ESTRUCTURA PRINCIPAL, 71R-01-004</t>
  </si>
  <si>
    <t>ROTARY SLEEVE, 4TA REDUCCIÓN, 71R-06-060</t>
  </si>
  <si>
    <t>CUÑA CENTRALIZADORA DE PLATAFORMA, MSC-01-087</t>
  </si>
  <si>
    <t>RETENEDOR SELLO DE RASPADOR, COLUMNA Y HEADFRAME, 52R-08-060</t>
  </si>
  <si>
    <t>GUÍA DE MORDAZA IZQ, COLUMNA Y HEADFRAME, 52R-08-083</t>
  </si>
  <si>
    <t>GUÍA DE MORDAZA DER, COLUMNA Y HEADFRAME, 52R-08-084</t>
  </si>
  <si>
    <t>GUÍA DE MORDAZA DER 4 HOYOS, COLUMNA Y HEADFRAME, 52R-08-097</t>
  </si>
  <si>
    <t>GUÍA DE MORDAZA DER 3 HOYOS, COLUMNA Y HEADFRAME, 52R-08-098</t>
  </si>
  <si>
    <t>GUÍA DE MORDAZA IZQ 4 HOYOS, COLUMNA Y HEADFRAME, 52R-08-099</t>
  </si>
  <si>
    <t>GUÍA DE MORDAZA IZQ 3 HOYOS, COLUMNA Y HEADFRAME, 52R-08-100</t>
  </si>
  <si>
    <t>GUÍA DE MORDAZA DER, COLUMNA Y HEADFRAME, 52R-08-101</t>
  </si>
  <si>
    <t>GUÍA DE MORDAZA IZQ, COLUMNA Y HEADFRAME, 52R-08-102</t>
  </si>
  <si>
    <t>BOCINA, BRONCE SAE-640, 11 1/8" X 13" X 13"</t>
  </si>
  <si>
    <t>ZAPATA BLOQUE, CHUCK, 71R-02-241</t>
  </si>
  <si>
    <t>BLOQUE, CHUCK, 71R-02-242</t>
  </si>
  <si>
    <t>HORQUILLA, COLUMNA Y MARCO DE CABEZA, 52R-08-085</t>
  </si>
  <si>
    <t>ESLINGA, POLIESTER, 75MM X 4M, 2 CAPAS</t>
  </si>
  <si>
    <t>CANCAMO FORJADO, M20 X 30</t>
  </si>
  <si>
    <t>CANCAMO FORJADO, M24 X 50</t>
  </si>
  <si>
    <t>ESTROBO 5/8" X 3 MT</t>
  </si>
  <si>
    <t>TUERCA, HEXAGONAL, M20</t>
  </si>
  <si>
    <t>TUERCA, HEXAGONAL, M10</t>
  </si>
  <si>
    <t>PIN EXPANSIÓN, Ø3 1/4" X 10 1/4", ESTR PRINCIPAL, 52R-01-004</t>
  </si>
  <si>
    <t>PIN DE EXPANSIÓN, Ø3 1/4" X 12", 61R-01-005</t>
  </si>
  <si>
    <t>PIN DE EXPANSIÓN, Ø3 1/4" X 15", ESTR PRINCIPAL, 72R-01-005</t>
  </si>
  <si>
    <t>PIN DE MORDAZA, COLUMNA Y HEADFRAME, 52R-08-109</t>
  </si>
  <si>
    <t>PIN PLANETARIO, 2DA REDUCCIÓN, 71R-04-096</t>
  </si>
  <si>
    <t>CORDON NITRILO, O-RING, Ø16</t>
  </si>
  <si>
    <t>CORDON NITRILO, O-RING, Ø5</t>
  </si>
  <si>
    <t>CORDON NITRILO, O-RING, Ø2</t>
  </si>
  <si>
    <t>SELLO, RETEN DOBLE LABIO,160 X 190 X 15 MM</t>
  </si>
  <si>
    <t>RETEN, DOBLE LABIO, 110 X 150 X 12</t>
  </si>
  <si>
    <t>SELLO, RETEN DOBLE LABIO, 90 X 120 X 12 MM</t>
  </si>
  <si>
    <t>SELLO, RETEN DOBLE LABIO, 110 X 140 X 12 MM</t>
  </si>
  <si>
    <t>SELLO, RETEN DOBLE LABIO, 85 X 120 X 12 MM</t>
  </si>
  <si>
    <t>SELLO, RETEN DOBLE LABIO, 85 X 110 X 12 MM</t>
  </si>
  <si>
    <t>SELLO, RETEN DOBLE LABIO, 115 X 150 X 12 MM</t>
  </si>
  <si>
    <t>SELLO, RETEN DOBLE LABIO, 100 X 125 X 13 MM</t>
  </si>
  <si>
    <t>MORDAZA DERECHA, COLUMNA Y HEADFRAME, 52R-08-088</t>
  </si>
  <si>
    <t>MORDAZA IZQUIERDA, COLUMNA Y HEADFRAME, 52R-08-090</t>
  </si>
  <si>
    <t>MORDAZA EN U, COLUMNA Y HEADFRAME, 52R-08-104</t>
  </si>
  <si>
    <t>HOLLOW BAR, ST52, 406MM (OD) X 326MM (ID) X 322MM (L)</t>
  </si>
  <si>
    <t>CHAVETA D/TRANSMISION 2, 1ST REDUCCION, 52R-03-091</t>
  </si>
  <si>
    <t>PIEDRA VASTAGO, GRANO 60, A-1</t>
  </si>
  <si>
    <t>PIEDRA VASTAGO, GRANO 60, A-15</t>
  </si>
  <si>
    <t>PIEDRA VASTAGO, GRANO 60, A-21</t>
  </si>
  <si>
    <t>PIEDRA VASTAGO, GRANO 60, A-3</t>
  </si>
  <si>
    <t>PIEDRA VASTAGO, GRANO 60, A-33</t>
  </si>
  <si>
    <t>MACHUELO, M12</t>
  </si>
  <si>
    <t>MACHUELO, M24</t>
  </si>
  <si>
    <t>ESPEJO DE INSPECCION, TELESCOPICO, CABEZA ARTICULADA</t>
  </si>
  <si>
    <t>PINZA ELECTRICISTA, URREA, 259GHL</t>
  </si>
  <si>
    <t>EJE EXTERNO, 1RA REDUCCION, 61R-03-056</t>
  </si>
  <si>
    <t>ACOPLAMIENTO, MOTOR PRINCIPAL, HRC 230F 3020, FENNER</t>
  </si>
  <si>
    <t>ARANDELA, NORD-LOCK, M10</t>
  </si>
  <si>
    <t>GOLILLA, PLANA, M48</t>
  </si>
  <si>
    <t>GOLILLA, NORDLOCK, M48</t>
  </si>
  <si>
    <t>DISCO, CORTE, 7", INOX</t>
  </si>
  <si>
    <t>ARANDELA, NORD LOCK, M22</t>
  </si>
  <si>
    <t>INSERTO, ROSCA, EXT, 11 1/4" 3 ENTRADAS, MAS64V513IC54,ISCAR</t>
  </si>
  <si>
    <t>INSERTO, ROSCA, EXT, 12 7/8" 4 ENTRADAS, MASINS61V604, ISCAR</t>
  </si>
  <si>
    <t>INSERTO, ROSCA, INT, 12 7/8" 4 ENTRADAS, MASINS64V605, ISCAR</t>
  </si>
  <si>
    <t>INSERTO, SNMG 1906 16, KR 3215</t>
  </si>
  <si>
    <t>INSERTO, CNMG 190616 - HR PH 3235, PALBIT</t>
  </si>
  <si>
    <t>INSERCION DE CORTE, GW1M0500H040N-GM, VP20RT, 5MM, MITSUBISH</t>
  </si>
  <si>
    <t>BROCA, STD HSS 6mm</t>
  </si>
  <si>
    <t>ACEITE, AEROSOL PENETRANTE, 300ml</t>
  </si>
  <si>
    <t>BOQUILLA, CORTE, 2F TIPO HARRIS</t>
  </si>
  <si>
    <t>BOQUILLA, CORTE, 3F TIPO HARRIS</t>
  </si>
  <si>
    <t>BOQUILLA, CORTE, 4F TIPO HARRIS</t>
  </si>
  <si>
    <t>FIJADOR DE ROSCAS, LOCTITE 401, PEGAMENTO DE O-RING,</t>
  </si>
  <si>
    <t>RODAMIENTO, ESFERA FILA ÚNICA ANGULAR CONTACT, 7318 BW</t>
  </si>
  <si>
    <t>RODAMIENTO, RODILLO A RÓTULA, NU 319 WC3</t>
  </si>
  <si>
    <t>SELLO, GARLOCK, 64X21238-4093</t>
  </si>
  <si>
    <t>SELLO, GARLOCK, 64X21238-4129</t>
  </si>
  <si>
    <t>TUERCA, LISO, M24, DIN 938, CLASE 8</t>
  </si>
  <si>
    <t>TUERCA, LISO, M30, DIN 938, CLASE 8</t>
  </si>
  <si>
    <t>ARANDELA, PLANA M8, DIN 125A</t>
  </si>
  <si>
    <t>ARANDELA, RESORTE, M12</t>
  </si>
  <si>
    <t>ARANDELA, NORD-LOCK, M12</t>
  </si>
  <si>
    <t>ARANDELA, NORD-LOCK, M14</t>
  </si>
  <si>
    <t>ARANDELA, NORD-LOCK, M20</t>
  </si>
  <si>
    <t>ARANDELA, NORD-LOCK, M24</t>
  </si>
  <si>
    <t>ARANDELA, NORD-LOCK, M30</t>
  </si>
  <si>
    <t>ARANDELA, NORD-LOCK, M36</t>
  </si>
  <si>
    <t>LÁMINAS, POLIÉSTER, 50 MM x 1,0 MT, 2 CAPAS, CON FUNDA</t>
  </si>
  <si>
    <t>PR-40209</t>
  </si>
  <si>
    <t>52R-08-085</t>
  </si>
  <si>
    <t>CLEVIS, COLUMN &amp; HEAD FRAME, 52R-08-085</t>
  </si>
  <si>
    <t>FECHA PEDIDO</t>
  </si>
  <si>
    <t>PR-40465</t>
  </si>
  <si>
    <t>CL01-00550-15</t>
  </si>
  <si>
    <t>CABLE ELECTRICO, 4 X 14 AWG, VULCANIZADO NLT</t>
  </si>
  <si>
    <t>CAP SCREW, M12 X 140, GR12.9</t>
  </si>
  <si>
    <t>PPAR-22X50</t>
  </si>
  <si>
    <t>CAP SCREW, M22 X 50 MM</t>
  </si>
  <si>
    <t>WASHER, NORD LOCK, M22</t>
  </si>
  <si>
    <t>STSH-000-000</t>
  </si>
  <si>
    <t>STEM BAR, SHORT BH REAMER, TRICONE 13 3/4''</t>
  </si>
  <si>
    <t>PR-40675</t>
  </si>
  <si>
    <t>PR-40676</t>
  </si>
  <si>
    <t>PR-40677</t>
  </si>
  <si>
    <t>FECHA</t>
  </si>
  <si>
    <t>CÓDIGO</t>
  </si>
  <si>
    <t>DESCRIPCIÓN DEL PRODUCTO</t>
  </si>
  <si>
    <t>V. UNIT.</t>
  </si>
  <si>
    <t>V. TOTAL</t>
  </si>
  <si>
    <t>PAIS</t>
  </si>
  <si>
    <t>HUZHOU TIANCHONG</t>
  </si>
  <si>
    <t>CHINA</t>
  </si>
  <si>
    <t>SIN FECHA ETA - PROCESO COTIZACIÓN FLETE</t>
  </si>
  <si>
    <t>PLANETARY HUB, 2ND RED, 52R-04-054</t>
  </si>
  <si>
    <t>FAST MACHINERY</t>
  </si>
  <si>
    <t>EN TRANSITO</t>
  </si>
  <si>
    <t>MASTER DRILLING</t>
  </si>
  <si>
    <t>GEARBOX KEY, 3RD REDUCTION, 52R-05-094</t>
  </si>
  <si>
    <t>FLOW SENSOR, SID10ABBFPKG/US-100, SI5000</t>
  </si>
  <si>
    <t>DAHUA</t>
  </si>
  <si>
    <t>TERMINAL PLATE, 153 X 108 MM BOLT, TYPE M12 (PBW12)</t>
  </si>
  <si>
    <t>CHANGZHOU HAWKING</t>
  </si>
  <si>
    <t>TIANCHONG</t>
  </si>
  <si>
    <t>OT BEIJING ZHONO</t>
  </si>
  <si>
    <t xml:space="preserve">WEAR BLOCK, CHUCK, 71R-02-242 </t>
  </si>
  <si>
    <t>RSA</t>
  </si>
  <si>
    <t>HOUSING, 1ST RED, 71R-03-055</t>
  </si>
  <si>
    <t>HARBIN BEARING</t>
  </si>
  <si>
    <t>PERU</t>
  </si>
  <si>
    <t>TRANSFORMER, CONTROL, 5 KVA, 400/525/550 V-110/115/220/240 V</t>
  </si>
  <si>
    <t>INSERT, THREAD, INT, 11 1/4" 3 START, MAS64V514IC54, ISCAR</t>
  </si>
  <si>
    <t>YEOSHE HYDRAULICS</t>
  </si>
  <si>
    <t>TAIWAN</t>
  </si>
  <si>
    <t>OZAT</t>
  </si>
  <si>
    <t>EE.UU.</t>
  </si>
  <si>
    <t>SHANDONG CHINA COAL</t>
  </si>
  <si>
    <t>LISHILE MACHINERY</t>
  </si>
  <si>
    <t>SHAREATE</t>
  </si>
  <si>
    <t>DYNEX</t>
  </si>
  <si>
    <t>CHANGZHOU LI'AN HYDRAULIC</t>
  </si>
  <si>
    <t>FECHA ETA - 21/01/24</t>
  </si>
  <si>
    <t>SOLCOM &amp; HAPN</t>
  </si>
  <si>
    <t>SIN FECHA ETA - PROCESO DE PAGO</t>
  </si>
  <si>
    <t>SHANGHAI SIGHT-KING</t>
  </si>
  <si>
    <t>SIN FECHA ETA - ENVÍO x MAR, CORREO 13/12/23</t>
  </si>
  <si>
    <t>FECHA ETA - 18/01/24</t>
  </si>
  <si>
    <t>LYNCH FLUID</t>
  </si>
  <si>
    <t>CANADA</t>
  </si>
  <si>
    <t>WINNERS HYDRAULICS</t>
  </si>
  <si>
    <t>FREEVISION</t>
  </si>
  <si>
    <t>ITAMARKET</t>
  </si>
  <si>
    <t>KLUERMIN</t>
  </si>
  <si>
    <t>FILTRO HID. HF-7304 FLEETGUARD, LINEA RETORNO (o PT551-10)</t>
  </si>
  <si>
    <t>FILTRO HID. HF-7304 FLEETGUARD, LINEA RETORNO MODIFICADO P/ESTANQUE MD150</t>
  </si>
  <si>
    <t>FILT-7304</t>
  </si>
  <si>
    <t>FILT-7304MOD</t>
  </si>
  <si>
    <t>71R-01-264</t>
  </si>
  <si>
    <t>SPANNER GUIDE BLOCK, MAIN FRAME, 71R-01-264</t>
  </si>
  <si>
    <t>BLOQUEO GUÍA DE MORDAZA, ESTRUCTURA PRINCIPAL, 71R-01-264</t>
  </si>
  <si>
    <t>MSC-01-095</t>
  </si>
  <si>
    <t>CYLINDER PIN 2, MAIN FRAME, MSC-01-095</t>
  </si>
  <si>
    <t>PIN DE CILINDRO 2, ESTRUCTURA PRINCIPAL, MSC-01-095</t>
  </si>
  <si>
    <t>SEGU-052IN</t>
  </si>
  <si>
    <t>CIRCLIP, INTERNAL, Ø52 X 2mm, 472-052</t>
  </si>
  <si>
    <t>SEGURO SEAGER INTERIOR 52 MM x 2 MM, 472-052</t>
  </si>
  <si>
    <t>BEARING, PLAIN SPHERICAL, GEG 32 ES</t>
  </si>
  <si>
    <t>ROTULA ESFERICA, GEG 32 ES</t>
  </si>
  <si>
    <t>ROTU-GEG32ES</t>
  </si>
  <si>
    <t>71R-01-279</t>
  </si>
  <si>
    <t>DOWEL PIN, MAIN FRAME, 71R-01-279</t>
  </si>
  <si>
    <t>PIN PASADOR, ESTRUCTURA PRINCIPAL, 71R-01-279</t>
  </si>
  <si>
    <t>71R-05-117</t>
  </si>
  <si>
    <t>71R-04-098</t>
  </si>
  <si>
    <t>71R-03-118</t>
  </si>
  <si>
    <t>71R-03-120</t>
  </si>
  <si>
    <t>DEBO 19</t>
  </si>
  <si>
    <t>DEBO 32</t>
  </si>
  <si>
    <t>PR-41032</t>
  </si>
  <si>
    <t>PR-41080</t>
  </si>
  <si>
    <t>PR-41081</t>
  </si>
  <si>
    <t>PR-41082</t>
  </si>
  <si>
    <t>DEBO 200</t>
  </si>
  <si>
    <t xml:space="preserve">PERNO PARKER M22 X 50 G.12,9 </t>
  </si>
  <si>
    <t>PR-41154</t>
  </si>
  <si>
    <t>PR-41157</t>
  </si>
  <si>
    <t>SALDO 41</t>
  </si>
  <si>
    <t>SALDO 17</t>
  </si>
  <si>
    <t>PR-40394</t>
  </si>
  <si>
    <t>PR-41490</t>
  </si>
  <si>
    <t xml:space="preserve">SALDO 5 </t>
  </si>
  <si>
    <t>PR-41451</t>
  </si>
  <si>
    <t>PR-41641</t>
  </si>
  <si>
    <t>DEBO 26</t>
  </si>
  <si>
    <t>CONTROL CARD, MP24, 690V, MP825 AR5 DRIVE, S9200-1705</t>
  </si>
  <si>
    <t>PROXY BRACKET 2, MAIN FRAME, 71R-01-272</t>
  </si>
  <si>
    <t>71R-01-272</t>
  </si>
  <si>
    <t>SOPORTE DE PROXY 2, ESTRUCTURA PRINCIPAL, 71R-01-272</t>
  </si>
  <si>
    <t>71R-01-271</t>
  </si>
  <si>
    <t>PROXY BRACKET 2, MAIN FRAME, 71R-01-271</t>
  </si>
  <si>
    <t>SOPORTE DE PROXY 2, ESTRUCTURA PRINCIPAL, 71R-01-271</t>
  </si>
  <si>
    <t>SPANNER STOP BLOCK RH, MAIN FRAME, 71R-01-243</t>
  </si>
  <si>
    <t>71R-01-243</t>
  </si>
  <si>
    <t>BLOQUE PARADA DE MORDAZA DER, ESTR PRINCIPAL, 71R-01-243</t>
  </si>
  <si>
    <t>71R-01-244</t>
  </si>
  <si>
    <t>SPANNER STOP BLOCK LH, MAIN FRAME, 71R-01-244</t>
  </si>
  <si>
    <t>BLOQUE PARADA DE MORDAZA IZQ, ESTR PRINCIPAL, 71R-01-244</t>
  </si>
  <si>
    <t>71R-01-269</t>
  </si>
  <si>
    <t>PIN RETAINING PLATE, MAIN FRAME, 71R-01-269</t>
  </si>
  <si>
    <t>PLACA RETENEDORA DE PIN, ESTRUCTURA PRINCIPAL, 71R-01-269</t>
  </si>
  <si>
    <t>71R-01-270</t>
  </si>
  <si>
    <t>BRACKET SIDE PLATE, MAIN FRAME, 71R-01-270</t>
  </si>
  <si>
    <t>PLACA LATERAL DE SOPORTE, ESTRUCTURA PRINCIPAL, 71R-01-270</t>
  </si>
  <si>
    <t>71R-01-233</t>
  </si>
  <si>
    <t>FRONT WEAR PLATE, MAIN FRAME, 71R-01-233</t>
  </si>
  <si>
    <t>PLACA DE DESGASTE FRONTAL, ESTRUCTURA PRINCIPAL, 71R-01-233</t>
  </si>
  <si>
    <t>PPCA-16X30</t>
  </si>
  <si>
    <t>PPCA-10X30</t>
  </si>
  <si>
    <t>COUNTERSINK CAP SCREW, M10 X 30, GR8.8</t>
  </si>
  <si>
    <t>PERNO CABEZA AVELLANADA M10 x 30 G.12,9</t>
  </si>
  <si>
    <t>PPCA-10X25</t>
  </si>
  <si>
    <t>COUNTERSINK CAP SCREW, M10 X 25, GR12.9</t>
  </si>
  <si>
    <t>PERNO CABEZA AVELLANADA M10 x 25 G.12,9</t>
  </si>
  <si>
    <t>PPCA-10X20</t>
  </si>
  <si>
    <t>PERNO CABEZA AVELLANADA M10 x 20 G.12,9</t>
  </si>
  <si>
    <t>COUNTERSINK CAP SCREW, M10 X 20, GR8.8</t>
  </si>
  <si>
    <t>PROXIMITY SENSOR, STEP AP 214</t>
  </si>
  <si>
    <t>SENSOR DE PROXIMIDAD, STEP AP 214</t>
  </si>
  <si>
    <t>SENS-AP214</t>
  </si>
  <si>
    <t>CYLINDER PIN 1, MAIN FRAME, MSC-01-094</t>
  </si>
  <si>
    <t>MSC-01-094</t>
  </si>
  <si>
    <t>PIN DE CILINDRO 1, ESTRUCTURA PRINCIPAL, MSC-01-094</t>
  </si>
  <si>
    <t>SPLIT PIN, Ø8 X 50, DIN 94</t>
  </si>
  <si>
    <t>PIN PASADOR, Ø8 X 50, DIN 94</t>
  </si>
  <si>
    <t>PIN-8X50</t>
  </si>
  <si>
    <t>OIL CHAMBER COVER, 1ST RED, 71R-03-064</t>
  </si>
  <si>
    <t>OIL CHAMBER SIDE GLASS, 1ST RED, 71R-03-065</t>
  </si>
  <si>
    <t>PPAR-6X18</t>
  </si>
  <si>
    <t xml:space="preserve">PERNO PARKER M6 X 18 G.12,9 </t>
  </si>
  <si>
    <t>CAP SCREW, M6 x 18, GR8.8</t>
  </si>
  <si>
    <t>CYLINDER, HYTEC, DB20006-106</t>
  </si>
  <si>
    <t>CILINDRO, HYTEC, DB20006-106</t>
  </si>
  <si>
    <t>CILI-DB20006-106</t>
  </si>
  <si>
    <t>FITTING, 9/16'' JIC - 3/8'' NPT ELBOW, 90deg</t>
  </si>
  <si>
    <t>CONE-9/16-3/8</t>
  </si>
  <si>
    <t>CONEXIÓN, 9/16'' JIC - 3/8'' NPT CODO 90°</t>
  </si>
  <si>
    <t>PR-42280</t>
  </si>
  <si>
    <t>JAZAR</t>
  </si>
  <si>
    <t>ELECTRIC M &amp; H</t>
  </si>
  <si>
    <t>EMBOT. LAFKEN</t>
  </si>
  <si>
    <t>PR-42311</t>
  </si>
  <si>
    <t>LOWER JAW CYLINDER, INDAU-250</t>
  </si>
  <si>
    <t>CILINDRO DE MORDAZA INFERIOR, INDAU-250</t>
  </si>
  <si>
    <t>CILI-INDAU</t>
  </si>
  <si>
    <t>GEARBOX KEY, 1ST RED, 52R-03-090</t>
  </si>
  <si>
    <t>LLAVE DE LA CAJA DE CAMBIOS, 1ª RED, 52R-03-090</t>
  </si>
  <si>
    <t>PR-42439</t>
  </si>
  <si>
    <t>VÁLVULA PROPORCIONAL VICKERS KCG-3-L-350D-Z-M-U-HL1-10, P15 T10</t>
  </si>
  <si>
    <t xml:space="preserve">VÁLVULA PROPORCIONAL VICKERS KCG-6-W350-3-Z-M-U-HL1-10 </t>
  </si>
  <si>
    <t>VALV-4000</t>
  </si>
  <si>
    <t>PR-42470</t>
  </si>
  <si>
    <t>PR-42624</t>
  </si>
  <si>
    <t>PR-42626</t>
  </si>
  <si>
    <t>PR-42652</t>
  </si>
  <si>
    <t>COMERCIAL RV</t>
  </si>
  <si>
    <t>QUINGDAO CHUTE</t>
  </si>
  <si>
    <t>ZHEJIANG FUJIE ELECTRIC</t>
  </si>
  <si>
    <t>1 con ERROR AX</t>
  </si>
  <si>
    <t>1 el 27/06/24</t>
  </si>
  <si>
    <t>FORRO POLAR ADMINISTRATIVO, NEGRO, UNISEX, TALLA ÚNICA</t>
  </si>
  <si>
    <t>CL01-00580-28</t>
  </si>
  <si>
    <t>CL-0801-050</t>
  </si>
  <si>
    <t>CL-0801-051</t>
  </si>
  <si>
    <t>SELLO, RETEN DOBLE LABIO, 120 X 150 X 12</t>
  </si>
  <si>
    <t>CILINDRO, HYTEC, S250-CD80/50 X 145-MC-MC</t>
  </si>
  <si>
    <t>CL01-00550-18</t>
  </si>
  <si>
    <t>CL01-00430-60</t>
  </si>
  <si>
    <t>TOMA, CONTROL, 24 PINES, FEMALE INSERT</t>
  </si>
  <si>
    <t>CL01-00430-59</t>
  </si>
  <si>
    <t>INSERTO TNMG 220412EN-TM CTCP125, MITSUBISHI</t>
  </si>
  <si>
    <t>CABLE-316</t>
  </si>
  <si>
    <t>BEAR-29452</t>
  </si>
  <si>
    <t>THRUST BEARING, SPHERICAL ROLLER, 29452</t>
  </si>
  <si>
    <t>PR-44044</t>
  </si>
  <si>
    <t>SALDO 5</t>
  </si>
  <si>
    <t>PR-44567</t>
  </si>
  <si>
    <t>PR-44627</t>
  </si>
  <si>
    <t>PR-44628</t>
  </si>
  <si>
    <t>PR-44630</t>
  </si>
  <si>
    <t>PR-44579</t>
  </si>
  <si>
    <t>PR-44592</t>
  </si>
  <si>
    <t>PR-44597</t>
  </si>
  <si>
    <t>PR-44599</t>
  </si>
  <si>
    <t>PR-44633</t>
  </si>
  <si>
    <t>CL01-00550-19</t>
  </si>
  <si>
    <t>ESLINGA, 2 TOMAS, 50MM X 1 MT OJO-OJO</t>
  </si>
  <si>
    <t>LISHI TECHNOLOGY</t>
  </si>
  <si>
    <t>PR-44918</t>
  </si>
  <si>
    <t>PR-44910</t>
  </si>
  <si>
    <t>DEBO 80</t>
  </si>
  <si>
    <t>PR-45048</t>
  </si>
  <si>
    <t>PR-45062</t>
  </si>
  <si>
    <t>DEBO 45</t>
  </si>
  <si>
    <t>PR-45229</t>
  </si>
  <si>
    <t>PR-45262</t>
  </si>
  <si>
    <t>OTERO Y DOMINGUEZ</t>
  </si>
  <si>
    <t>PR-45275</t>
  </si>
  <si>
    <t>PERNO PARKER M5 x 40</t>
  </si>
  <si>
    <t>PPAR-5X40</t>
  </si>
  <si>
    <t>CL01-00550-20</t>
  </si>
  <si>
    <t>CL01-00550-22</t>
  </si>
  <si>
    <t>MANIFOLD, CONEXIÓN LATERAL, 6 ESTACIONES</t>
  </si>
  <si>
    <t>GETEC</t>
  </si>
  <si>
    <t>PR-45475</t>
  </si>
  <si>
    <t>PR-45478</t>
  </si>
  <si>
    <t>PR-45486</t>
  </si>
  <si>
    <t>PR-45489</t>
  </si>
  <si>
    <t>PR-45491</t>
  </si>
  <si>
    <t>PR-45501</t>
  </si>
  <si>
    <t>PR-45496</t>
  </si>
  <si>
    <t>PR-45499</t>
  </si>
  <si>
    <t>PR-45588</t>
  </si>
  <si>
    <t>SOFT STARTER, 110V CONTROL, 200KW, 525 V, HAPN</t>
  </si>
  <si>
    <t>EQUANS</t>
  </si>
  <si>
    <t>cancelado el 27-06-24</t>
  </si>
  <si>
    <t>cancelado el 22-04-24</t>
  </si>
  <si>
    <t>cancelado el 18-07-24</t>
  </si>
  <si>
    <t>cancelado el 17-07-24</t>
  </si>
  <si>
    <t>CL01-00560-20</t>
  </si>
  <si>
    <t>ROBAD</t>
  </si>
  <si>
    <t>PR-46376</t>
  </si>
  <si>
    <t>1 entregado el 18/07/24</t>
  </si>
  <si>
    <t>GIGLIO</t>
  </si>
  <si>
    <t>PR-46740</t>
  </si>
  <si>
    <t>PR-46741</t>
  </si>
  <si>
    <t>PR-46742</t>
  </si>
  <si>
    <t>PR-46744</t>
  </si>
  <si>
    <t>PR-46752</t>
  </si>
  <si>
    <t>PR-46757</t>
  </si>
  <si>
    <t>PR-46811</t>
  </si>
  <si>
    <t>PR-46809</t>
  </si>
  <si>
    <t>PR-46984</t>
  </si>
  <si>
    <t>PR-46988</t>
  </si>
  <si>
    <t>PR-46990</t>
  </si>
  <si>
    <t>PR-46994</t>
  </si>
  <si>
    <t>SALDO 21</t>
  </si>
  <si>
    <t>14 entregadas 25/07/24</t>
  </si>
  <si>
    <t>PR-47154</t>
  </si>
  <si>
    <t>SALDO 11</t>
  </si>
  <si>
    <t>cancelado el 26/07/24</t>
  </si>
  <si>
    <t>SHIFT REPORT CHECK BOOK, CLIENT</t>
  </si>
  <si>
    <t>VALVE, PRESSURE RELIEF, 40 - 80 PSI, 1/8" BSP</t>
  </si>
  <si>
    <t>DEBO 22</t>
  </si>
  <si>
    <t>CAP SCREW, M16 X 70, GR12.9</t>
  </si>
  <si>
    <t>CABLE, H05V-K, 1.0 MM2, BLANCO (100 MTS)</t>
  </si>
  <si>
    <t>CABLE, H05V-K, 1.0 MM2, AMARILLO (100 MTS)</t>
  </si>
  <si>
    <t>CABLE, H05V-K, 1.0 MM2, AZUL (100 MTS)</t>
  </si>
  <si>
    <t>CABLE, H05V-K, 1.0 MM2, ROJO (100MTS)</t>
  </si>
  <si>
    <t>DEBO 74</t>
  </si>
  <si>
    <t>6 entregados 18/07/24</t>
  </si>
  <si>
    <t>cancelado, 29/07/24</t>
  </si>
  <si>
    <t>CL01-00580-29</t>
  </si>
  <si>
    <t>CL01-00580-33</t>
  </si>
  <si>
    <t>CL01-04009-001</t>
  </si>
  <si>
    <t>CABLE, ELÉCTRICO, 4 X 120 MM, 750V</t>
  </si>
  <si>
    <t>CL01-04010-001</t>
  </si>
  <si>
    <t>CL01-00550-21</t>
  </si>
  <si>
    <t>5 entregadas 18/07/24</t>
  </si>
  <si>
    <t>PR-47637</t>
  </si>
  <si>
    <t>RD8-05-193</t>
  </si>
  <si>
    <t>PLANET GEAR, 3RD RED, RD8-05-193</t>
  </si>
  <si>
    <t>POLAR ADMINISTRATIVO NEGRO UNISEX T-M</t>
  </si>
  <si>
    <t>3 entregados 31/07/24</t>
  </si>
  <si>
    <t>DEBO 48</t>
  </si>
  <si>
    <t>CABLE-07-2,5</t>
  </si>
  <si>
    <t>PORTA WIPER MÁQUINA 52-R (52R-08-060) (PRE-MECANIZADO)</t>
  </si>
  <si>
    <t>BLOQ-75MM</t>
  </si>
  <si>
    <t>CYLINDRICAL BUTTON LOCK, 75MM, SL-35105</t>
  </si>
  <si>
    <t>BLOQUEO PULSADOR CILÍNDRICO, 75MM, SL-35105</t>
  </si>
  <si>
    <t>PR-48481</t>
  </si>
  <si>
    <t>LIMIT SWITCH, ADJUSTABLE ARM WITH METAL WHEEL, 45° TURN</t>
  </si>
  <si>
    <t>INTERRUPTOR FIN DE CARRERA ROLD C/BRAZO AJUSTABLE XCKJ10511D SCHNEIDER</t>
  </si>
  <si>
    <t>FINC-003</t>
  </si>
  <si>
    <t xml:space="preserve">INTERRUPTOR FIN DE CARRERA, BRAZO REGULABLE CON ROLDANA METÁLICA GIRO 45° </t>
  </si>
  <si>
    <t>PR-48654</t>
  </si>
  <si>
    <t>PR-48638</t>
  </si>
  <si>
    <t>PR-48641</t>
  </si>
  <si>
    <t>PR-48644</t>
  </si>
  <si>
    <t>PR-48646</t>
  </si>
  <si>
    <t>ELECTRIGOM</t>
  </si>
  <si>
    <t>PLANET PIN, 3RD RED, 71R-05-061</t>
  </si>
  <si>
    <t>71R-04-101</t>
  </si>
  <si>
    <t>71R-04-096</t>
  </si>
  <si>
    <t>73R-04-052</t>
  </si>
  <si>
    <t>PLANET GEAR, 2ND RED, 73R-04-052</t>
  </si>
  <si>
    <t>CL01-0930-007</t>
  </si>
  <si>
    <t>CL01-00430-62</t>
  </si>
  <si>
    <t>CL01-00530-28</t>
  </si>
  <si>
    <t>CL01-00530-27</t>
  </si>
  <si>
    <t>en QC</t>
  </si>
  <si>
    <t>en WS-IMPORT</t>
  </si>
  <si>
    <t>PR-49260</t>
  </si>
  <si>
    <t>PR-49251</t>
  </si>
  <si>
    <t>PR-49255</t>
  </si>
  <si>
    <t>PR-49245</t>
  </si>
  <si>
    <t>PR-49477</t>
  </si>
  <si>
    <t>PR-49262</t>
  </si>
  <si>
    <t>PR-49703</t>
  </si>
  <si>
    <t>BLOQ-45MM</t>
  </si>
  <si>
    <t>PUSH LOCK, SQUARE,  45 MM</t>
  </si>
  <si>
    <t>BLOQUEO PULSADOR CUADRADO, 45 MM</t>
  </si>
  <si>
    <t>PR-49709</t>
  </si>
  <si>
    <t>PR-49856</t>
  </si>
  <si>
    <t>PR-49859</t>
  </si>
  <si>
    <t>PR-49862</t>
  </si>
  <si>
    <t>PR-49870</t>
  </si>
  <si>
    <t>CONTACTOR, S-N65, BOBINA 220 VAC</t>
  </si>
  <si>
    <t>CL-0801-082</t>
  </si>
  <si>
    <t>CL01-04004-015</t>
  </si>
  <si>
    <t>PR-50642</t>
  </si>
  <si>
    <t>PR-50647</t>
  </si>
  <si>
    <t>PR-50643</t>
  </si>
  <si>
    <t>cancelada x Cata 20/8/24</t>
  </si>
  <si>
    <t>POTENTIOMETER, B10K</t>
  </si>
  <si>
    <t>POTE-10K</t>
  </si>
  <si>
    <t>STEM SLEEVE 16" FORJADO (DE 406 MM x DI 326 MM x ALTO 322 MM)</t>
  </si>
  <si>
    <t>STSL-16</t>
  </si>
  <si>
    <t>Notas</t>
  </si>
  <si>
    <t>Fecha Entrega</t>
  </si>
  <si>
    <t>POTENCIOMETRO EATON, 10KOHM M22-R10K</t>
  </si>
  <si>
    <t>PR-50788</t>
  </si>
  <si>
    <t>SALDO 132</t>
  </si>
  <si>
    <t>entregado con picking 12/07/24</t>
  </si>
  <si>
    <t>entregado con picking 13/08/24</t>
  </si>
  <si>
    <t>PR-51149</t>
  </si>
  <si>
    <t xml:space="preserve">OIL FLUIDMETER Z-6014 EZ VIEW 1/2" FNPT, FEMALE 1-16GPM </t>
  </si>
  <si>
    <t>PR-51156</t>
  </si>
  <si>
    <t>PR-51157</t>
  </si>
  <si>
    <t>PR-51164</t>
  </si>
  <si>
    <t>PR-51161</t>
  </si>
  <si>
    <t>PR-51158</t>
  </si>
  <si>
    <t>RIQUELME GRIEBE</t>
  </si>
  <si>
    <t>CAP SCREW, M20 X 150, GR12.9</t>
  </si>
  <si>
    <t>ZÓCALO RIEL DIN P/SERIE 55.33, FINDER, 94.73.SMA</t>
  </si>
  <si>
    <t>entregado con picking 02/08/24</t>
  </si>
  <si>
    <t>MATRISELLOS</t>
  </si>
  <si>
    <t>DEBO 165</t>
  </si>
  <si>
    <t>entregados con picking 26/08/24</t>
  </si>
  <si>
    <t>PR-51603</t>
  </si>
  <si>
    <t>PR-51609</t>
  </si>
  <si>
    <t>PR-51678</t>
  </si>
  <si>
    <t>BEARING, GE 30 ES-2RS</t>
  </si>
  <si>
    <t>ROTU-GE30ES</t>
  </si>
  <si>
    <t>ROTULA, GE 30 ES-2RS</t>
  </si>
  <si>
    <t>MARCELO MUÑOZ</t>
  </si>
  <si>
    <t>SHANGHAI ANJUN</t>
  </si>
  <si>
    <t>CABL-1.0NA</t>
  </si>
  <si>
    <t>CABL-1.0NE</t>
  </si>
  <si>
    <t>CABLE, H05V-K, 1.0 MM2, NARANJA, 100 MTS</t>
  </si>
  <si>
    <t>CABLE, H05V-K, 1.0 MM2, NARANJO (100 MTS)</t>
  </si>
  <si>
    <t>DEBO 17</t>
  </si>
  <si>
    <t>CONFECCIONES SANTANDER</t>
  </si>
  <si>
    <t>ANTONIO HERRERA</t>
  </si>
  <si>
    <t>CL01-04008-001</t>
  </si>
  <si>
    <t>CL-0700-01</t>
  </si>
  <si>
    <t>CHAVETA, 70 X 18 X 11</t>
  </si>
  <si>
    <t>SALDO 150</t>
  </si>
  <si>
    <t>4 entregados 28/08/24+5 entregados 03/09/24</t>
  </si>
  <si>
    <t>5 entregados 26/08/24</t>
  </si>
  <si>
    <t>PR-52541</t>
  </si>
  <si>
    <t>PR-52549</t>
  </si>
  <si>
    <t>PR-52540</t>
  </si>
  <si>
    <t>PR-52550</t>
  </si>
  <si>
    <t>PR-52553</t>
  </si>
  <si>
    <t>PR-52562</t>
  </si>
  <si>
    <t>PR-52563</t>
  </si>
  <si>
    <t>PR-52568</t>
  </si>
  <si>
    <t>PR-52564</t>
  </si>
  <si>
    <t>PR-52565</t>
  </si>
  <si>
    <t>PR-52566</t>
  </si>
  <si>
    <t>PR-52543</t>
  </si>
  <si>
    <t>PR-52545</t>
  </si>
  <si>
    <t>CL01-04002-07</t>
  </si>
  <si>
    <t>CL01-00400-61</t>
  </si>
  <si>
    <t>CL01-000420-165</t>
  </si>
  <si>
    <t>3 entregados 05/09/24</t>
  </si>
  <si>
    <t>error combinación proy/categ</t>
  </si>
  <si>
    <t>PR-52982</t>
  </si>
  <si>
    <t>PR-52992</t>
  </si>
  <si>
    <t>PR-53017</t>
  </si>
  <si>
    <t>PR-53020</t>
  </si>
  <si>
    <t>PR-53028</t>
  </si>
  <si>
    <t>PR-53039</t>
  </si>
  <si>
    <t>CL-0700-12</t>
  </si>
  <si>
    <t>CL01-000420-166</t>
  </si>
  <si>
    <t>CL01-000420-163</t>
  </si>
  <si>
    <t>cancelado el 05/09/24</t>
  </si>
  <si>
    <t>9 entregados 05/09/24</t>
  </si>
  <si>
    <t>13 entregados 05/09/24</t>
  </si>
  <si>
    <t>1 entregado el 05/09/24</t>
  </si>
  <si>
    <t>SEGURIDAD FERRETERIA GROUP</t>
  </si>
  <si>
    <t>FILM PALETIZADOR, 50 CM X 250M, NEGRO</t>
  </si>
  <si>
    <t>PIOL-1/8X300</t>
  </si>
  <si>
    <t>PIOLA DE SEGURIDAD, 1/8'' x 300 MM</t>
  </si>
  <si>
    <t>SAFETY LANYARD, 1/8'' x 300 MM</t>
  </si>
  <si>
    <t>PROPORTIONAL VALVE, KCG-6-W350-3-Z-M-U-H1-10, VICKERS</t>
  </si>
  <si>
    <t>VÁLVULA PROPORCIONAL, KCG-6-W350-3-Z-M-U-H1-10, VICKERS COMPLETA (02-155978)</t>
  </si>
  <si>
    <t>VALV-KCG6350-02-155978</t>
  </si>
  <si>
    <t>PR-53534</t>
  </si>
  <si>
    <t>MEXICO</t>
  </si>
  <si>
    <t>CL01-000420-155</t>
  </si>
  <si>
    <t>LLEGA 1 09/09/24, SALDO 1</t>
  </si>
  <si>
    <t>PR-53715</t>
  </si>
  <si>
    <t>PR-53716</t>
  </si>
  <si>
    <t>entregados con picking 04/09/24</t>
  </si>
  <si>
    <t>1 entregado el 09/09/24</t>
  </si>
  <si>
    <t>15 entregados el 09/09/24</t>
  </si>
  <si>
    <t>10 entregados el 09/09/24</t>
  </si>
  <si>
    <t>2 entregados el 09/09/24</t>
  </si>
  <si>
    <t>DEBO 42</t>
  </si>
  <si>
    <t>CL01-000420-164</t>
  </si>
  <si>
    <t>38 entregados 09/09/24</t>
  </si>
  <si>
    <t>14 entregadas 09/09/24</t>
  </si>
  <si>
    <t>6 entregados 09/09/24</t>
  </si>
  <si>
    <t>3 entregados 09/09/24</t>
  </si>
  <si>
    <t>LLAVE PARA TRANSMISION, 3RA REDUCCION, 52R-05-094 (25x25x50 MM)</t>
  </si>
  <si>
    <t>TUERCA HEXAGONAL, 3/4"</t>
  </si>
  <si>
    <t>NUT, 3/4"</t>
  </si>
  <si>
    <t>PR-53947</t>
  </si>
  <si>
    <t>CL01-04002-10</t>
  </si>
  <si>
    <t>PR-54076</t>
  </si>
  <si>
    <t>PR-54070</t>
  </si>
  <si>
    <t>PR-54078</t>
  </si>
  <si>
    <t>entregada con picking el 11/09/24, a Mateo</t>
  </si>
  <si>
    <t>entregadas con picking 10/09/24</t>
  </si>
  <si>
    <t>4 entregados 11/09/24</t>
  </si>
  <si>
    <t>PR-54605</t>
  </si>
  <si>
    <t>PR-54368</t>
  </si>
  <si>
    <t>PR-54079</t>
  </si>
  <si>
    <t>CL01-04001-17</t>
  </si>
  <si>
    <t>BROCA TRICONICA, ANILLO CALIBRADOR, 349MM</t>
  </si>
  <si>
    <t>BROCA TRICONICA, ANILLO CALIBRADOR, 348MM</t>
  </si>
  <si>
    <t>CL01-000420-168</t>
  </si>
  <si>
    <t>MACHUELO, M16</t>
  </si>
  <si>
    <t>1 entregado el 17/09/24</t>
  </si>
  <si>
    <t>14 entregados el 17/09/24</t>
  </si>
  <si>
    <t>DEBO 218</t>
  </si>
  <si>
    <t>2 entregados el 17/09/24</t>
  </si>
  <si>
    <t>6 entregados el 17/09/24</t>
  </si>
  <si>
    <t>3 entregados el 09/09/24 y 6 entregados el 23/09/24</t>
  </si>
  <si>
    <t>1 entregado el 17/09/24, 2 cancelados el 23/09/24</t>
  </si>
  <si>
    <t>CUTTING DISC, MEDIUM, STAINLESS STEEL, AC. INOX., 7"</t>
  </si>
  <si>
    <t>PR-55886</t>
  </si>
  <si>
    <t>PR-55888</t>
  </si>
  <si>
    <t>CL01-04004-018</t>
  </si>
  <si>
    <t>LLEGAN 14 EL 02/09/24 y 16 EL 13/09/24</t>
  </si>
  <si>
    <t>PR-55957</t>
  </si>
  <si>
    <t>CL01-04007-005</t>
  </si>
  <si>
    <t>FERRU-1,0AM</t>
  </si>
  <si>
    <t>FERRULE AISLADO 1,0MM2 AMARILLO x 100 UN.</t>
  </si>
  <si>
    <t>PR-56098</t>
  </si>
  <si>
    <t>PR--56098</t>
  </si>
  <si>
    <t>PISTON PUMP, A11VO60DRS/10R-NSC12N00, REXROTH</t>
  </si>
  <si>
    <t>PR-56203</t>
  </si>
  <si>
    <t>6 entregadas con picking 26/09/24</t>
  </si>
  <si>
    <t>2 entregadas con picking 26/09/24</t>
  </si>
  <si>
    <t>5 entregados con picking 26/09/24</t>
  </si>
  <si>
    <t>4 entregados el 26/09/24</t>
  </si>
  <si>
    <t>PR-56354</t>
  </si>
  <si>
    <t>YEOSHE</t>
  </si>
  <si>
    <t>LLEGAN 5 02/09/24 + 7 09/09/24 + 7 23/0924 + 5 27/09/24, SALDO 6</t>
  </si>
  <si>
    <t>DESCRIPCIÓN</t>
  </si>
  <si>
    <t>CANT.</t>
  </si>
  <si>
    <t>VALORES COMPRAS ANTERIORES</t>
  </si>
  <si>
    <t>3 entregados el 27/09/24</t>
  </si>
  <si>
    <t>2 entregados el 17/09/24, 150 entregados el 27/09/24</t>
  </si>
  <si>
    <t>CANCELADA</t>
  </si>
  <si>
    <t>SE REEMPLAZA CON OC 36469</t>
  </si>
  <si>
    <t>YA LLEGÓ A CHILE</t>
  </si>
  <si>
    <t>MARIO MAULEN</t>
  </si>
  <si>
    <t>CODINSA</t>
  </si>
  <si>
    <t>PR-56636</t>
  </si>
  <si>
    <t>PR-56634</t>
  </si>
  <si>
    <t>HUGO FUENTES</t>
  </si>
  <si>
    <t>PR-56689</t>
  </si>
  <si>
    <t>CAP SCREW, M16 X 120, GR12.9</t>
  </si>
  <si>
    <t>LLEGAN 16 EL 30/09/24, SALDO 32</t>
  </si>
  <si>
    <t>PR-56807</t>
  </si>
  <si>
    <t>LÁMINAS, POLIÉSTER, 50 MM X 3 MTS, 2 CAPAS, CON FUNDA</t>
  </si>
  <si>
    <t>PEÑO-1</t>
  </si>
  <si>
    <t>PR-56830</t>
  </si>
  <si>
    <t>PR-56849</t>
  </si>
  <si>
    <t>PR-56851</t>
  </si>
  <si>
    <t>PR-56710</t>
  </si>
  <si>
    <t>PR-56819</t>
  </si>
  <si>
    <t>PR-56829</t>
  </si>
  <si>
    <t>PR-56824</t>
  </si>
  <si>
    <t>1 entregada el 01/10/24</t>
  </si>
  <si>
    <t>2 entregados el 01/10/24</t>
  </si>
  <si>
    <t>LLEGAN 4 EL 02/10/24, SALDO 4</t>
  </si>
  <si>
    <t>DISCO DESBASTE 4 1/2", ACERO INOXIDABLE</t>
  </si>
  <si>
    <t>CORDÓN DE SEGURIDAD, 1/8'' x 300 MM</t>
  </si>
  <si>
    <t>CL01-04002-12</t>
  </si>
  <si>
    <t>ALL WORK</t>
  </si>
  <si>
    <t>PR-57341</t>
  </si>
  <si>
    <t>CAUD-SGB234</t>
  </si>
  <si>
    <t>CAUDALIMETRO CON VALVULA RETENCION Y PANTALLA SBG234 IFM</t>
  </si>
  <si>
    <t>FLOW METER WITH CHECK VALVE AND DISPLAY SBG234 IFM</t>
  </si>
  <si>
    <t>CONE-EVC814</t>
  </si>
  <si>
    <t>EVC814 FEMALE TO WIRE CONNECTOR</t>
  </si>
  <si>
    <t>CONE-EVC815</t>
  </si>
  <si>
    <t>EVC815 FEMALE TO WIRE CONNECTOR</t>
  </si>
  <si>
    <t>CONE-EVC816</t>
  </si>
  <si>
    <t>EVC816 PLUG-TO-WIRE CONNECTOR</t>
  </si>
  <si>
    <t>CONE-EVC817</t>
  </si>
  <si>
    <t>PLUG TO BE WIRED</t>
  </si>
  <si>
    <t>SENS-PN3070</t>
  </si>
  <si>
    <t>PRESSURE SENSOR WITH DISPLAY PN3070</t>
  </si>
  <si>
    <t>CJ90/98A URETHANE COUPLING SPIDER, 10 TIPS</t>
  </si>
  <si>
    <t>ARAÑA DE ACOPLAMIENTO CJ90/98A URETANO, 10 PUNTAS</t>
  </si>
  <si>
    <t>ARAÑA-90/98</t>
  </si>
  <si>
    <t>SENSOR DE PRESION CON PANTALLA PN3070 IFM</t>
  </si>
  <si>
    <t>CONECTOR HEMBRA A CABLEAR EVC814 IFM</t>
  </si>
  <si>
    <t>CONECTOR HEMBRA A CABLEAR EVC815 IFM</t>
  </si>
  <si>
    <t>CONECTOR MACHO A CABLEAR EVC816 IFM</t>
  </si>
  <si>
    <t>CONECTOR MACHO A CABLEAR EVC817 IFM</t>
  </si>
  <si>
    <t>CL01-04001-19</t>
  </si>
  <si>
    <t>cl-0700-04</t>
  </si>
  <si>
    <t>2 entregadas el 07/10/24</t>
  </si>
  <si>
    <t>7 entregados el 07/10/24</t>
  </si>
  <si>
    <t>PR-57652</t>
  </si>
  <si>
    <t>1 entregado el 07/10/24</t>
  </si>
  <si>
    <t>CL01-04007-005 RP</t>
  </si>
  <si>
    <t>entregados con picking el 23/09/24</t>
  </si>
  <si>
    <t xml:space="preserve">URGENTE </t>
  </si>
  <si>
    <t>cancelado el 08/10/24</t>
  </si>
  <si>
    <t>1 entregado el 08/10/24</t>
  </si>
  <si>
    <t>2 entregados el 12/08/24 + 4 entregados con picking el 08/10/24</t>
  </si>
  <si>
    <t>PR-58089</t>
  </si>
  <si>
    <t>PR-58094</t>
  </si>
  <si>
    <t>30 entregados el 09/10/24</t>
  </si>
  <si>
    <t>16 entregados el 09/09/24</t>
  </si>
  <si>
    <t>CL01-00490-26</t>
  </si>
  <si>
    <t>CL01-04005-003</t>
  </si>
  <si>
    <t>COMERCIAL IP</t>
  </si>
  <si>
    <t>PR-58175</t>
  </si>
  <si>
    <t>PR-58184</t>
  </si>
  <si>
    <t>PR-58310</t>
  </si>
  <si>
    <t>PR-58313</t>
  </si>
  <si>
    <t>PR-58317</t>
  </si>
  <si>
    <t>PR-58318</t>
  </si>
  <si>
    <t>PR-58348</t>
  </si>
  <si>
    <t>PR-58353</t>
  </si>
  <si>
    <t>CL-0700-03</t>
  </si>
  <si>
    <t>CL01-00530-29</t>
  </si>
  <si>
    <t>PR-58375</t>
  </si>
  <si>
    <t>PR-58327</t>
  </si>
  <si>
    <t>PR-58315</t>
  </si>
  <si>
    <t>PR-58307</t>
  </si>
  <si>
    <t>PR-58311</t>
  </si>
  <si>
    <t>PR-58378</t>
  </si>
  <si>
    <t>PR-58379</t>
  </si>
  <si>
    <t>PR-58381</t>
  </si>
  <si>
    <t>PR-58383</t>
  </si>
  <si>
    <t>PR-58387</t>
  </si>
  <si>
    <t>PR-58394</t>
  </si>
  <si>
    <t>PR-58395</t>
  </si>
  <si>
    <t>cancelado el 10/10/24</t>
  </si>
  <si>
    <t>33 entregados el 10/10/24</t>
  </si>
  <si>
    <t>3 entregados el 10/10/24</t>
  </si>
  <si>
    <t>LLEGAN 2 EL 11/10/24, SALDO 1</t>
  </si>
  <si>
    <t>CL01-04002-11</t>
  </si>
  <si>
    <t>1 entregado el 14/10/24</t>
  </si>
  <si>
    <t>2 entregados el 14/10/24</t>
  </si>
  <si>
    <t>COLUMN CLAMP, CHUCK, 52R-02-051</t>
  </si>
  <si>
    <t>ABRAZADERA DE COLUMNA, CHUCK, 52R-02-051</t>
  </si>
  <si>
    <t>52R-02-051</t>
  </si>
  <si>
    <t>LLEGAN 250 EL 14/10/24, SALDO 50</t>
  </si>
  <si>
    <t>IND. COM. CHILE</t>
  </si>
  <si>
    <t>CL01-000420-170</t>
  </si>
  <si>
    <t>LLAVE DE LA CAJA DE CAMBIOS, 1ª ROJA, 52R-03-090</t>
  </si>
  <si>
    <t>LLAVE PARA TRANSMISION, 3RA REDUCCION, 52R-05-094</t>
  </si>
  <si>
    <t>RELÉ AUXILIAR, SERIE 55, 3P, BOBINA 10A, 230VAC</t>
  </si>
  <si>
    <t>PR-59040</t>
  </si>
  <si>
    <t>PR-59036</t>
  </si>
  <si>
    <t>PR-59017</t>
  </si>
  <si>
    <t>5 entregados el 15/10/24</t>
  </si>
  <si>
    <t>IND2-02-001</t>
  </si>
  <si>
    <t>GA, WRAPAROUND, 11 1/4", CHUCK, IND2-02-001</t>
  </si>
  <si>
    <t>MORDAZA 11 1/4", INDAU 250, IND2-02-001</t>
  </si>
  <si>
    <t>PR-59266</t>
  </si>
  <si>
    <t>CL01-00560-21</t>
  </si>
  <si>
    <t>1 entregado el 16/10/24</t>
  </si>
  <si>
    <t>PR-59274</t>
  </si>
  <si>
    <t>PR-59278</t>
  </si>
  <si>
    <t>PR-59279</t>
  </si>
  <si>
    <t>PR-59280</t>
  </si>
  <si>
    <t>PR-59282</t>
  </si>
  <si>
    <t>PR-59284</t>
  </si>
  <si>
    <t>IFM ELECTRONIC</t>
  </si>
  <si>
    <t>MASTOOLS</t>
  </si>
  <si>
    <t>13 entregados 15/10/24, 2 entregados con picking el 16/10/24</t>
  </si>
  <si>
    <t>5 entregadas el 16/10/24</t>
  </si>
  <si>
    <t>PR-59456</t>
  </si>
  <si>
    <t>PUMP-A11VO60DRS</t>
  </si>
  <si>
    <t>VÁLVULA DG4V-5-8CJ-VM-U-A6-20 (LENTA)</t>
  </si>
  <si>
    <t>CL01-04009-002</t>
  </si>
  <si>
    <t>CL01-5003-001</t>
  </si>
  <si>
    <t>3 entregadas el 17/10/24</t>
  </si>
  <si>
    <t>1 entregado el 18/10/24</t>
  </si>
  <si>
    <t xml:space="preserve">DISCO, DESBASTE, 7´´, INOX </t>
  </si>
  <si>
    <t>TECNICABLES</t>
  </si>
  <si>
    <t>102 entregados el 21/10/24</t>
  </si>
  <si>
    <t>DIMERC</t>
  </si>
  <si>
    <t>MIXER</t>
  </si>
  <si>
    <t>PR-60310</t>
  </si>
  <si>
    <t>PR-60313</t>
  </si>
  <si>
    <t>PR-60314</t>
  </si>
  <si>
    <t>3 entregados a taller</t>
  </si>
  <si>
    <t>CL01-00580-40</t>
  </si>
  <si>
    <t>CUÑA DE CIERRE T/MEDIA CAÑA, 4MM x 6MM x 500MM, (PAQ. 50 UNITS), ZYTEL</t>
  </si>
  <si>
    <t>DADO, IMPACTO, 19 MM, ENCASTRE 3/4"</t>
  </si>
  <si>
    <t>LLEGAN 15 EL 28/11/24, SALDO 15</t>
  </si>
  <si>
    <t>DEBO 22,35</t>
  </si>
  <si>
    <t>CABLE, P/THERMAL RESISTOR, RTD PT100 (3WIRES+TEFLON)</t>
  </si>
  <si>
    <t>CABL-PT100</t>
  </si>
  <si>
    <t>12 entregados con picking el 25/10/24</t>
  </si>
  <si>
    <t>CUÑA-61050050</t>
  </si>
  <si>
    <t>CUÑA DE CIERRE T/MEDIA CAÑA, 6MM x 10MM x 500MM, (PAQ. 50 UNITS), ZYTEL</t>
  </si>
  <si>
    <t>CLOSING WEDGE, T/HALF-COVER, 6MMx10MMx500MM, 50 UNITS, ZYTEL</t>
  </si>
  <si>
    <t>CINT-KPT3433</t>
  </si>
  <si>
    <t>KAPTON TAPE, ADHESIVE, 3/4'' x 33 METERS</t>
  </si>
  <si>
    <t>CINTA KAPTON CON ADHESIVO, 3/4" x 33 MTS.</t>
  </si>
  <si>
    <t>SOLDADURA 8018 C1 5/32" (LINCOLN)</t>
  </si>
  <si>
    <t>ELECTRODO PARA SOLDAR, 7018, 1/8" (LINCOLN)</t>
  </si>
  <si>
    <t>ELECTRODO PARA SOLDAR, 7018, 1/4" (LINCOLN)</t>
  </si>
  <si>
    <t>ELECTRODO PARA SOLDAR, 7018, 3/32" (LINCOLN)</t>
  </si>
  <si>
    <t xml:space="preserve">SOLDADURA ALAMBRE MIG 70S-6, 1.2 MM (ROLLO 15 KGS) (GOLDEN) </t>
  </si>
  <si>
    <t>SOLDADURA ALAMBRE MIG 70S-6, 1.2 MM (ROLLO 15 KGS) (GOLDEN)</t>
  </si>
  <si>
    <t>52R-08-138</t>
  </si>
  <si>
    <t>HEAD FRAME - MAIN PLATE, COLUMNS AND HEAD FRAME, 52R-08-138</t>
  </si>
  <si>
    <t>PERNO PARKER M16 x 80 G.12,9</t>
  </si>
  <si>
    <t>SALDO 30</t>
  </si>
  <si>
    <t>CL01-5300-001</t>
  </si>
  <si>
    <t>CL01-5300-002</t>
  </si>
  <si>
    <t>SOCKET, IMPACT, 19 MM, DRIVER 3/4"</t>
  </si>
  <si>
    <t>DADO-IA1934</t>
  </si>
  <si>
    <t>20 entregados el 29/10/24</t>
  </si>
  <si>
    <t>6 entregados el 22/10/24 + 4 entregados el 29/10/24</t>
  </si>
  <si>
    <t>4 entregados el 29/10/24</t>
  </si>
  <si>
    <t>8 entregados el 29/10/24</t>
  </si>
  <si>
    <t>2 entregadas el 29/10/24</t>
  </si>
  <si>
    <t>CUÑA-5950050</t>
  </si>
  <si>
    <t>CUÑA DE CIERRE T/MEDIA CAÑA, 5MM x 9MM x 500MM, (PAQ. 50 UNITS), ZYTEL</t>
  </si>
  <si>
    <t>CLOSING WEDGE T/HALF ROUND, 5MMx9MMx500MM, 50 UNITS, ZYTEL</t>
  </si>
  <si>
    <t>3 entregados el 30/10/24</t>
  </si>
  <si>
    <t>45 entregados el 24/10/24 + 15 entregados el 30/10/24</t>
  </si>
  <si>
    <t>2 entregadas el 30/10/24</t>
  </si>
  <si>
    <t>PR-61901</t>
  </si>
  <si>
    <t>ARANDELA, PLANA, M12, DIN 125A</t>
  </si>
  <si>
    <t>KIT DE PUENTE, TIPO WEG, PLACA DE TERMINALES, PBW10-PBW12</t>
  </si>
  <si>
    <t>TOMA DE RELÉ, CARRIL DIN, 5532, BUSCADOR</t>
  </si>
  <si>
    <t>entregados el 30/10/24 con picking</t>
  </si>
  <si>
    <t>PR-62026</t>
  </si>
  <si>
    <t>PR-62027</t>
  </si>
  <si>
    <t>PR-62042</t>
  </si>
  <si>
    <t>PR-62079</t>
  </si>
  <si>
    <t>PR-62076</t>
  </si>
  <si>
    <t>PR-62080</t>
  </si>
  <si>
    <t>PR-62082</t>
  </si>
  <si>
    <t>PR-62062</t>
  </si>
  <si>
    <t>PR-62066</t>
  </si>
  <si>
    <t>PR-62071</t>
  </si>
  <si>
    <t>PR-62073</t>
  </si>
  <si>
    <t>CL01-00530-31</t>
  </si>
  <si>
    <t>OIL, MOTOR, 15W40, 19L</t>
  </si>
  <si>
    <t>LLEGAN 6 EL 11/10/24, 5 EL 18/10/24, 4 EL 24/10/24, 6 EL 29/10/24, 4 EL 07/11/24, SALDO 5</t>
  </si>
  <si>
    <t>CL01-5003-002</t>
  </si>
  <si>
    <t>8 entregados el 07/11/24</t>
  </si>
  <si>
    <t>32 entregados el 07/11/24</t>
  </si>
  <si>
    <t>ACEITE, MOTOR, 15W40, 19L</t>
  </si>
  <si>
    <t>CL01-00560-22</t>
  </si>
  <si>
    <t>6 entregados el 11/11/24</t>
  </si>
  <si>
    <t>PR-63042</t>
  </si>
  <si>
    <t>PR-63044</t>
  </si>
  <si>
    <t>PR-63045</t>
  </si>
  <si>
    <t>PR-63047</t>
  </si>
  <si>
    <t>PR-63050</t>
  </si>
  <si>
    <t>PR-63054</t>
  </si>
  <si>
    <t>PR-63058</t>
  </si>
  <si>
    <t>PR-63059</t>
  </si>
  <si>
    <t>PR-63056</t>
  </si>
  <si>
    <t>RESINA EPOXICA ENAMEL, CLASE F 155°, A+B, 2 KGS (EPOX.155 2KG)</t>
  </si>
  <si>
    <t>CL01-04004-020</t>
  </si>
  <si>
    <t>OFICINA CENTRAL</t>
  </si>
  <si>
    <t>BEAR-30315J3</t>
  </si>
  <si>
    <t>BEARING, TAPER ROLLER, JIS 30315J3</t>
  </si>
  <si>
    <t>RODAMIENTO, RODILLO TAPA, JIS 30315J3</t>
  </si>
  <si>
    <t>SEGU-065EX</t>
  </si>
  <si>
    <t>CIRCLIP, EXTERNAL, Ø65 X 2.5, DIN 471</t>
  </si>
  <si>
    <t>SEGURO SEAGER EXTERIOR, Ø67 X 2.5, DIN 471</t>
  </si>
  <si>
    <t>SEGURO SEAGER EXTERIOR, Ø65 X 2.5, DIN 471</t>
  </si>
  <si>
    <t>BEAR-NJ2315</t>
  </si>
  <si>
    <t>BEARING, CYLINDRICAL ROLLER, SINGLE ROW, NJ2315 ECP, SKF</t>
  </si>
  <si>
    <t>RODAMIENTO, RODILLO CILINDRICO, UNA FILA, NJ2315 ECP, SKF</t>
  </si>
  <si>
    <t>LÁMINAS, POLIÉSTER, 50 MM X 2 MTS, 3 CAPAS, CON FUNDA</t>
  </si>
  <si>
    <t>CHEQUERA DE INFORME DE TURNOS, CLIENTE</t>
  </si>
  <si>
    <t>FLUID LEVEL GAUGE, HYDAC, FSA-381-2x-12</t>
  </si>
  <si>
    <t>SEAL, RADIAL SHAFT, HMSA10V, Ø75 x Ø90 x 10, SKF</t>
  </si>
  <si>
    <t>SELLO, EJE RADIAL, HMSA10V, Ø75 x Ø90 x 10, SKF</t>
  </si>
  <si>
    <t>SELL-759010</t>
  </si>
  <si>
    <t>BEAR-23060</t>
  </si>
  <si>
    <t>BEARING, SPHERICAL ROLLER, 23060, CC/W33, SKF</t>
  </si>
  <si>
    <t>CL01-04007-008</t>
  </si>
  <si>
    <t>CL01-000420-169</t>
  </si>
  <si>
    <t>enviado a Peñón con picking el 16/11/24</t>
  </si>
  <si>
    <t>enviada a Peñón con picking el 31/10/24</t>
  </si>
  <si>
    <t>CL01-00580-43</t>
  </si>
  <si>
    <t>CL01-000420-177</t>
  </si>
  <si>
    <t>DISCO, DEBASTE, 9", 230 MM</t>
  </si>
  <si>
    <t>INSERT, THREAD, INT, 12 7/8" 4 START, MASINS64V605, ISCAR</t>
  </si>
  <si>
    <t>60 enviados a Rancagua el 14/11/24</t>
  </si>
  <si>
    <t>PR-64472</t>
  </si>
  <si>
    <t>PR-64466</t>
  </si>
  <si>
    <t>PR-64468</t>
  </si>
  <si>
    <t>PR-64331</t>
  </si>
  <si>
    <t>PR-64333</t>
  </si>
  <si>
    <t>PR-64335</t>
  </si>
  <si>
    <t>1 entregado el 21/11/24</t>
  </si>
  <si>
    <t>COUPLING, MAIN MOTOR, HRC 230F 3020, FENNER</t>
  </si>
  <si>
    <t>EXPANSION PIN, Ø3 1/4" X 12", 61R-01-005</t>
  </si>
  <si>
    <t>cancelado el 22/11/24 x cambio código AMARRAS 300x3,5mm 1018101080</t>
  </si>
  <si>
    <t>PR-64712</t>
  </si>
  <si>
    <t>BEAR-31315</t>
  </si>
  <si>
    <t>BEARING,TAPERED ROLLER, 75 X 160 X 40, 31315, DIN 720</t>
  </si>
  <si>
    <t>RODAMIENTO, RODILLO CONICO, 75 X 160 X 40, 31315, DIN 720</t>
  </si>
  <si>
    <t>SEGU-072EX</t>
  </si>
  <si>
    <t>SEGURO SEAGER, EXTERIOR, Ø72 X 2.5, DIN 471</t>
  </si>
  <si>
    <t>BARRA DE VÁSTAGO, ESCARIADOR BH CORTO, TRICÓNICO 13 3/4'', STSH-000-000</t>
  </si>
  <si>
    <t>STSH-001-000</t>
  </si>
  <si>
    <t>SHORT STEMBAR BH, ROD FIJATION, STSH-001-000</t>
  </si>
  <si>
    <t>STSH-001-001</t>
  </si>
  <si>
    <t>SHORT STEMBAR BH, RIB, STSH-001-001</t>
  </si>
  <si>
    <t>LLEGAN 200 EL 12/11/24, LLEGAN 400 EL 25/11/24, SALDO 100</t>
  </si>
  <si>
    <t>enviados a Teniente con picking el 22/11/24</t>
  </si>
  <si>
    <t>PR-65123</t>
  </si>
  <si>
    <t>RODAMIENTO, 23060 CCW33 (CENTRALIZADOR 61R)</t>
  </si>
  <si>
    <t>SOLDADURA ALAMBRE TUB. 81NI2-V 8018-C1 1.6MM x ROLLO 15 KGS</t>
  </si>
  <si>
    <t>INPUT PINION, 1ST RED, LP150-03-050</t>
  </si>
  <si>
    <t>LP150-03-050</t>
  </si>
  <si>
    <t>SEAL, OIL, 64X21238-4093, GARLOCK</t>
  </si>
  <si>
    <t>PR-65450</t>
  </si>
  <si>
    <t>PR-65451</t>
  </si>
  <si>
    <t>PR-65454</t>
  </si>
  <si>
    <t>CL01-04002-15</t>
  </si>
  <si>
    <t>RODAMIENTO, ESFERA FILA ÚNICA ANGULAR CONTACT, 7318 BWG</t>
  </si>
  <si>
    <t>PR-65118</t>
  </si>
  <si>
    <t>O´RING RODÓN 3.50 MM (EN TRAMOS DE 10 METROS)</t>
  </si>
  <si>
    <t>1 entregada el 27/11/24</t>
  </si>
  <si>
    <t>PPAR-16X30</t>
  </si>
  <si>
    <t>PERNO PARKER M16 x 30 G.12,9</t>
  </si>
  <si>
    <t>CAP SCREW, M16 X 30, GR12.9</t>
  </si>
  <si>
    <t>CAP SCREW, M16 X 90, GR12.9</t>
  </si>
  <si>
    <t>121,65 entregados el 28/10/24, 3,94 cancelados el 27/11/24</t>
  </si>
  <si>
    <t>ASN HYD TECHNOLOGY CO LTD</t>
  </si>
  <si>
    <t>BEIJING ZHONO SEALING TECHNOLOGY CO LTD</t>
  </si>
  <si>
    <t>NINGBO LISHILE MACHINERY</t>
  </si>
  <si>
    <t>SUDAFRICA</t>
  </si>
  <si>
    <t xml:space="preserve">ORDEN COMPRA - PROVEEDOR </t>
  </si>
  <si>
    <t>LLEGA 1 28/11/24, SALDO 1</t>
  </si>
  <si>
    <t>CL01-000420-181</t>
  </si>
  <si>
    <t>CL01-04007-011</t>
  </si>
  <si>
    <t>CL01-04009-006</t>
  </si>
  <si>
    <t>PIÑÓN DE MOTOR, Ø100, 1RA REDUCCIÓN, 009-03-158</t>
  </si>
  <si>
    <t>CARBON, MOTOR CC, 40X25X20</t>
  </si>
  <si>
    <t>SELLO, RETEN RADIAL,  105 X 140 X 12</t>
  </si>
  <si>
    <t>PR-65119</t>
  </si>
  <si>
    <t>14 entregados el 02/12/24</t>
  </si>
  <si>
    <t>5 entregados el 02/12/24</t>
  </si>
  <si>
    <t>1 entregado el 02/12/24</t>
  </si>
  <si>
    <t>2 entregados el 02/12/24</t>
  </si>
  <si>
    <t>23 entregados el 02/12/24</t>
  </si>
  <si>
    <t>5 entregadas el 02/12/24</t>
  </si>
  <si>
    <t>PR-65779</t>
  </si>
  <si>
    <t>PR-65778</t>
  </si>
  <si>
    <t>PR-65776</t>
  </si>
  <si>
    <t>PR-65774</t>
  </si>
  <si>
    <t>PR-65768</t>
  </si>
  <si>
    <t>PR-65772</t>
  </si>
  <si>
    <t>PR-65912</t>
  </si>
  <si>
    <t>PR-65914</t>
  </si>
  <si>
    <t>PR-65915</t>
  </si>
  <si>
    <t>PR-65916</t>
  </si>
  <si>
    <t>7 entregados el 25/11/24</t>
  </si>
  <si>
    <t>GEARBOX, 311L214.0FZP200O, BONFIGLIOLI</t>
  </si>
  <si>
    <t>CAJA DE CAMBIOS, 311L214.0FZP200O, BONFIGLIOLI</t>
  </si>
  <si>
    <t>CAJA-311L214</t>
  </si>
  <si>
    <t>BEARING, 22216 CC/W33,  DIN 635, SKF</t>
  </si>
  <si>
    <t>BEAR-22216</t>
  </si>
  <si>
    <t>RODAMIENTO, 22216 CC/W33, DIN 635</t>
  </si>
  <si>
    <t>BEAR-23022</t>
  </si>
  <si>
    <t>BEARING, 23022 CC/W33, DIN 635, SKF</t>
  </si>
  <si>
    <t>RODAMIENTO, 23022 CC/W33, DIN 635</t>
  </si>
  <si>
    <t>BEARING, DEEP GROOVE BALL, SINGLE ROW, 6004-2Z, DIN 625 SKF</t>
  </si>
  <si>
    <t>BEAR-6004</t>
  </si>
  <si>
    <t>BEAR-6010</t>
  </si>
  <si>
    <t>BEARING, DEEP GROOVE BALL, SINGLE ROW, 6010-2Z, DIN 625 SKF</t>
  </si>
  <si>
    <t>RODAMIENTO DE BOLAS DE RANURA PROFUNDA, UNA FILA, 6010-2Z, DIN 625</t>
  </si>
  <si>
    <t>RODAMIENTO DE BOLAS DE RANURA PROFUNDA, UNA FILA, 6004-2Z, DIN 625</t>
  </si>
  <si>
    <t>ROTU-GE25ES</t>
  </si>
  <si>
    <t>BEARING, SPHERICAL, GE 25 ES – 2RS</t>
  </si>
  <si>
    <t>ROTULA, GE 25 ES-2RS</t>
  </si>
  <si>
    <t>CL01-000420-185</t>
  </si>
  <si>
    <t>CL01-00550-26</t>
  </si>
  <si>
    <t>F/DH240730093 29/11/24</t>
  </si>
  <si>
    <t>F/DH240730097 02/12/24</t>
  </si>
  <si>
    <t>PR-66508</t>
  </si>
  <si>
    <t>PR-66509</t>
  </si>
  <si>
    <t>PR-66461</t>
  </si>
  <si>
    <t>PR-66514</t>
  </si>
  <si>
    <t>PR-66521</t>
  </si>
  <si>
    <t>PR-66541</t>
  </si>
  <si>
    <t>PR-66533</t>
  </si>
  <si>
    <t>CL01-04009-008</t>
  </si>
  <si>
    <t>10 entregados el 06/12/24</t>
  </si>
  <si>
    <t>CL01-000420-182</t>
  </si>
  <si>
    <t>16 entregados el 09/12/24</t>
  </si>
  <si>
    <t>CL01-04009-007</t>
  </si>
  <si>
    <t>20 entregadas el 02/12/24</t>
  </si>
  <si>
    <t>5 entregadas el 09/12/24</t>
  </si>
  <si>
    <t>8 entregados el 09/12/24</t>
  </si>
  <si>
    <t>13 entregados 11/12/24</t>
  </si>
  <si>
    <t>1 entregada el 11/12/24</t>
  </si>
  <si>
    <t>5 entregados el 11/12/24</t>
  </si>
  <si>
    <t>ANIL-82062538</t>
  </si>
  <si>
    <t>TRANSMISSION RING, A-36, 820 X 625 X 38 MM</t>
  </si>
  <si>
    <t>ANILLO PARA TRANSMISION, A-36, 820 X 625 X 38 MM</t>
  </si>
  <si>
    <t>61R-03-087</t>
  </si>
  <si>
    <t>DRIVE SHAFT, OFFSET GEARBOX, 1ST RED,  61R-03-087</t>
  </si>
  <si>
    <t>EJE TRANSMISION OFFSET, 1ERA RED, 61R-03-087</t>
  </si>
  <si>
    <t>61R-03-091</t>
  </si>
  <si>
    <t>OUTPUT SHAFT, OFFSET GEARBOX, 1ST RED, 61R-03-091</t>
  </si>
  <si>
    <t>EJE TRANSMISION OFFSET, 1ERA RED, 61R-03-091</t>
  </si>
  <si>
    <t>61R-03-090</t>
  </si>
  <si>
    <t>COUPLING, OFFSET GEARBOX, 1ST RED, 61R-03-090</t>
  </si>
  <si>
    <t>ACOPLAMIENTO OFFSET, 1ERA REDUCCIÓN, 61R-03-090</t>
  </si>
  <si>
    <t>1536101130</t>
  </si>
  <si>
    <t>SOLDADURA ALAMBRE TUB. 81NI2-V 8018-C1 1.6MM (ROLLO 15 KGS)</t>
  </si>
  <si>
    <t>CL01-04009-005</t>
  </si>
  <si>
    <t>CL01-000420-183</t>
  </si>
  <si>
    <t>CL01-00550-27</t>
  </si>
  <si>
    <t>CL01-04007-016</t>
  </si>
  <si>
    <t>CL01-04007-017</t>
  </si>
  <si>
    <t>CL01-000420-184</t>
  </si>
  <si>
    <t>INSERTO TNMG 220412EN-TM CTCP125</t>
  </si>
  <si>
    <t>CL01-04007-013</t>
  </si>
  <si>
    <t>CL01-04009-009</t>
  </si>
  <si>
    <t>PR-67513</t>
  </si>
  <si>
    <t>PR-67516</t>
  </si>
  <si>
    <t>PR-67517</t>
  </si>
  <si>
    <t>PR-67520</t>
  </si>
  <si>
    <t>PR-67522</t>
  </si>
  <si>
    <t>PREN-PG21</t>
  </si>
  <si>
    <t>PRESS, NICKELED, F/CABLE, PG-21, 13-18MM</t>
  </si>
  <si>
    <t>GRIL-11/2</t>
  </si>
  <si>
    <t>SHACKLE, G-209.1.1 / 2", CROSBY</t>
  </si>
  <si>
    <t>GRILLETE, LIRA G-209, 1 1/2"</t>
  </si>
  <si>
    <t>PR-66458</t>
  </si>
  <si>
    <t>CL01-04007-009</t>
  </si>
  <si>
    <t>CL01-00530-34</t>
  </si>
  <si>
    <t>1 entregado el 18/12/24</t>
  </si>
  <si>
    <t>22 entregados el 18/12/24</t>
  </si>
  <si>
    <t>5 entregadas el 09/12/24 + 2 entregadas el 18/12/24</t>
  </si>
  <si>
    <t>CL01-04007-010</t>
  </si>
  <si>
    <t>CL01-04010-002</t>
  </si>
  <si>
    <t>CL01-04006-003</t>
  </si>
  <si>
    <t>INSERT, THREAD, EXT, 12 7/8" 4 START, MASINS61V604, ISCAR</t>
  </si>
  <si>
    <t>SOCOIN</t>
  </si>
  <si>
    <t>CL01-05001-002-004</t>
  </si>
  <si>
    <t>CONECTOR MACHO A CABLEAR</t>
  </si>
  <si>
    <t>CONECTOR HEMBRA A CABLEAR EVC815</t>
  </si>
  <si>
    <t>CONECTOR HEMBRA A CABLEAR EVC814</t>
  </si>
  <si>
    <t>CONECTOR MACHO A CABLEAR EVC816</t>
  </si>
  <si>
    <t>CL01-05001-002-002</t>
  </si>
  <si>
    <t>CL01-05001-002-001</t>
  </si>
  <si>
    <t>CL01-000420-186</t>
  </si>
  <si>
    <t>PR-67976</t>
  </si>
  <si>
    <t>BARRACA R. LABRA</t>
  </si>
  <si>
    <t>LLEGAN 4 EL 19/12/24, SALDO 1</t>
  </si>
  <si>
    <t>F/IV-20240814 14/08/24</t>
  </si>
  <si>
    <t>24 entregados con picking el 26/12/24</t>
  </si>
  <si>
    <t>F/MDCN20241106 02/11/24</t>
  </si>
  <si>
    <t>WAFANGDIAN BEARING</t>
  </si>
  <si>
    <t>1 enviada a Rancagua con picking el 23/12/24</t>
  </si>
  <si>
    <t>TAPA GRANDE CUTTER TRB-T, CUT-15-262</t>
  </si>
  <si>
    <t>VIDRIO NEGRO Nº10 PARA MÁSCARA SOLDAR</t>
  </si>
  <si>
    <t>VIDRIO NEGRO Nº12 PARA MÁSCARA SOLDAR</t>
  </si>
  <si>
    <t>5 entregadas el 18/12/24 + 1 entregado el 03/01/25</t>
  </si>
  <si>
    <t>15 entregados el 23/12/24</t>
  </si>
  <si>
    <t>DADO IMPACTO ALLEN 19 MM (3/4"), CUADRANTE 3/4"</t>
  </si>
  <si>
    <t>PR-70677</t>
  </si>
  <si>
    <t>PR-70685</t>
  </si>
  <si>
    <t>PR-70692</t>
  </si>
  <si>
    <t>LLEGAN 10 EL 10/01/25, SALDO 26</t>
  </si>
  <si>
    <t>GEAR, 40T, 1ST RED, 61R-03-088</t>
  </si>
  <si>
    <t>61R-03-088</t>
  </si>
  <si>
    <t>ENGRANAJE, 40T, 1ST RED, 61R-03-088</t>
  </si>
  <si>
    <t>61R-03-089</t>
  </si>
  <si>
    <t>GEAR, 38T, 1ST RED, 61R-03-089</t>
  </si>
  <si>
    <t>ENGRANAJE, 38T, 1ST RED, 61R-03-089</t>
  </si>
  <si>
    <t>INDI-FSA381</t>
  </si>
  <si>
    <t>INDUCTIVE SENSOR, IFS286, IFK3010-BPKG/K1/US-104</t>
  </si>
  <si>
    <t>SENS-IFS286</t>
  </si>
  <si>
    <t>SENSOR INDUCTIVO, IFS286, IFK3010-BPKG/K1/US-104</t>
  </si>
  <si>
    <t>LIBRO, REPORTE RC PERFORACION</t>
  </si>
  <si>
    <t>3 enviadas con picking a Peñón el 09/01/25</t>
  </si>
  <si>
    <t>CL01-000420-188</t>
  </si>
  <si>
    <t>1 entregado el 15/01/25</t>
  </si>
  <si>
    <t>25 entregados el 15/01/25</t>
  </si>
  <si>
    <t>ESPUMA DE PVC 1 CM. DENSIDAD, NEGRA 4.5 X 25 MM X 15 MTS.</t>
  </si>
  <si>
    <t>GA, ENVOLVENTE, INDAU 250, 11 1/4'', MANDRIL, IND2-02-001</t>
  </si>
  <si>
    <t>F/FSD-155 25/07/24</t>
  </si>
  <si>
    <t>F/241001 23/09/24</t>
  </si>
  <si>
    <t>LLEGA 1 EL 11/09/24, LLEGAN 3 F/S20240715 15/07/24</t>
  </si>
  <si>
    <t>F/OCOMP-035624 27/06/24</t>
  </si>
  <si>
    <t>F/QDCE-CC-20240701-03 02/07/24</t>
  </si>
  <si>
    <t>F/87A5104224A 26/07/24</t>
  </si>
  <si>
    <t>F/DH240730077 06/09/24</t>
  </si>
  <si>
    <t>F/CI20241009ZC 09/10/24</t>
  </si>
  <si>
    <t>F/MDCN20240923-1 29/06/24</t>
  </si>
  <si>
    <t>F/K0217 12/07/24</t>
  </si>
  <si>
    <t>LLEGAN 2 EL 28/12/24 CON F/MDCN20240923-1 29/06/24 + 1 CON F/MDCN20241010-2 10/10/24</t>
  </si>
  <si>
    <t>LLEGAN 187 EL 28/12/24 CON F/MDCN20240923-1 29/06/24 + 3 CON F/MDCN20241010-2 10/10/24</t>
  </si>
  <si>
    <t>F/MDCN20241010-2 10/10/24</t>
  </si>
  <si>
    <t>STEM BOWL 12 1/4", DHE-02-116</t>
  </si>
  <si>
    <t>STEM BOWL 13 3/4", DHE-02-056</t>
  </si>
  <si>
    <t>ESPUMA DE PVC 1/CM. DENS. BLACK 4.5 X 25 MM X 15 MTS.</t>
  </si>
  <si>
    <t>PR-71546</t>
  </si>
  <si>
    <t>PR-71557</t>
  </si>
  <si>
    <t>PR-71741</t>
  </si>
  <si>
    <t>PR-71728</t>
  </si>
  <si>
    <t>PR-71724</t>
  </si>
  <si>
    <t>PR-71688</t>
  </si>
  <si>
    <t>PR-71686</t>
  </si>
  <si>
    <t>PR-71799</t>
  </si>
  <si>
    <t>PR-71796</t>
  </si>
  <si>
    <t>PR-71793</t>
  </si>
  <si>
    <t>PR-71788</t>
  </si>
  <si>
    <t>PR-71772</t>
  </si>
  <si>
    <t>PR-71801</t>
  </si>
  <si>
    <t>PR-71803</t>
  </si>
  <si>
    <t>PR-71748</t>
  </si>
  <si>
    <t>PR-71751</t>
  </si>
  <si>
    <t>PR-71761</t>
  </si>
  <si>
    <t>PR-71756</t>
  </si>
  <si>
    <t>PR-71754</t>
  </si>
  <si>
    <t>PR-71755</t>
  </si>
  <si>
    <t>PR-71763</t>
  </si>
  <si>
    <t>PR-71758</t>
  </si>
  <si>
    <t>PR-71767</t>
  </si>
  <si>
    <t>PR-71775</t>
  </si>
  <si>
    <t>PR-71707</t>
  </si>
  <si>
    <t>PR-71776</t>
  </si>
  <si>
    <t>PR-71681</t>
  </si>
  <si>
    <t>PR-71945</t>
  </si>
  <si>
    <t>BIRD VIEW SYSTEM, BV060A17CWG, ADA37-H, KONEC-D17+KONEC-C37</t>
  </si>
  <si>
    <t>KONEC-D17+C37</t>
  </si>
  <si>
    <t>REARVIEW MONITOR, HD100293DC, KONEC-M93</t>
  </si>
  <si>
    <t>KONEC-M93</t>
  </si>
  <si>
    <t>BIRD VIEW SYSTEM, BV060A18CVWG4, KONEC-D18</t>
  </si>
  <si>
    <t>KONEC-D18</t>
  </si>
  <si>
    <t>REARVIEW CAMERA, ADA37-H, KONEC-C37</t>
  </si>
  <si>
    <t>KONEC-C37</t>
  </si>
  <si>
    <t>ALARM BUZZER, AC601, KONEC-601</t>
  </si>
  <si>
    <t>KONEC-601</t>
  </si>
  <si>
    <t>EXTENSION CABLE 10-63#5M (KONEC-1063)</t>
  </si>
  <si>
    <t>KONEC-1063</t>
  </si>
  <si>
    <t>CALIBRATION TOOL, AC575, KONEC-575</t>
  </si>
  <si>
    <t>KONEC-575</t>
  </si>
  <si>
    <t xml:space="preserve">STONKAM </t>
  </si>
  <si>
    <t>F/SV-KONEC-241106</t>
  </si>
  <si>
    <t>CL01-000420-187</t>
  </si>
  <si>
    <t>SIERRAS DE CUERO, ABSORBENTES DE ACEITE</t>
  </si>
  <si>
    <t>Referencia</t>
  </si>
  <si>
    <t>(Varios elementos)</t>
  </si>
  <si>
    <t>Cuenta de Inventario: Cantidad</t>
  </si>
  <si>
    <t>Etiquetas de columna</t>
  </si>
  <si>
    <t>consumo promedio 2024</t>
  </si>
  <si>
    <t>Desviacion 2024</t>
  </si>
  <si>
    <t>dias de entrega internacional</t>
  </si>
  <si>
    <t>Nacional</t>
  </si>
  <si>
    <t>Etiquetas de fila</t>
  </si>
  <si>
    <t>total 2019</t>
  </si>
  <si>
    <t>total 2020</t>
  </si>
  <si>
    <t>total 2021</t>
  </si>
  <si>
    <t>total 2022</t>
  </si>
  <si>
    <t>total 2023</t>
  </si>
  <si>
    <t>total 2024</t>
  </si>
  <si>
    <t>stock seguridad</t>
  </si>
  <si>
    <t>tipo de solicitud</t>
  </si>
  <si>
    <t>Min internacional</t>
  </si>
  <si>
    <t>Max Internacional</t>
  </si>
  <si>
    <t>Min Nacional</t>
  </si>
  <si>
    <t>Max Nacional</t>
  </si>
  <si>
    <t xml:space="preserve">1010100000 - BOQUIIA, CORTE, 0F, HARRIS
</t>
  </si>
  <si>
    <t>1010100010 - 1F Tobera de Corte</t>
  </si>
  <si>
    <t>1010100020 - BOQUILLA, CORTE, 2 MM, AFROX</t>
  </si>
  <si>
    <t>1010100030 - 3F Cutting Nozzle</t>
  </si>
  <si>
    <t>1010100120 - DISCO, DEBASTE, 4.5</t>
  </si>
  <si>
    <t>1010100130 - DISCO, CORTE, 4.5</t>
  </si>
  <si>
    <t>1010100140 - DISCO, DEBASTE, 9", 230 MM</t>
  </si>
  <si>
    <t>1010100150 - DISCO CORTE, METAL 7"</t>
  </si>
  <si>
    <t>1010100180 - CEPILLO, ALAMBRE, GRUESO, 5 FILAS</t>
  </si>
  <si>
    <t>1010100290 - SPRAY LIMPIADOR DE BOQUILLA, 220 GR</t>
  </si>
  <si>
    <t>1010100330 - ELECTRODO PARA SOLDAR, 3.15mm, LH 7018-1</t>
  </si>
  <si>
    <t>1010100360 - ELECTRODO PARA SOLDAR, 4mm, LH 7018-1</t>
  </si>
  <si>
    <t>1010100490 - PORTAELECTRODO PARA SOLDAR</t>
  </si>
  <si>
    <t>1010100560 - ALAMBRE DE SOLDAR, MIG 307SI, 1.2 MM , 15 KG</t>
  </si>
  <si>
    <t>1010100680 - Boquilla Corte Gas 6290-00X</t>
  </si>
  <si>
    <t>1010100690 - BOQUILLA CORTE, GAS, 6290-0NX</t>
  </si>
  <si>
    <t>1010100710 - Metal Cutting Disc 14'' (800114)</t>
  </si>
  <si>
    <t>1010100730 - Sanding Disc 4 1/2'' No. 120</t>
  </si>
  <si>
    <t>1010100740 - DISCO DE CORTE, GRIT 80, 4 1 / 2''X 7/8 ''</t>
  </si>
  <si>
    <t>1010100750 - DISCO DE CORTE, GRIT 36, 4 1 / 2''X 7/8 ''</t>
  </si>
  <si>
    <t>1010100760 - DISCO DE LIJA, 4 1/2" X 7/8", GRANO 60</t>
  </si>
  <si>
    <t>1010100770 - DISCO DE LIJA, 4 1/2" X 7/8", GRANO 80</t>
  </si>
  <si>
    <t>1010100780 - Disco Soporte Goma 4 1/2'' C/Hilo M14</t>
  </si>
  <si>
    <t>1010100990 - Lija Tela Para Fierro No. 100 Norton</t>
  </si>
  <si>
    <t>1010101000 - LIJA, FIERRO, #150</t>
  </si>
  <si>
    <t>1010101010 - LIJA, FIERRO, #50</t>
  </si>
  <si>
    <t>1010101070 - GREASE, ROCOL, 500g</t>
  </si>
  <si>
    <t>1010101110 - Soldadura 6011 1/8'' (Punto Azul)</t>
  </si>
  <si>
    <t>1010101120 - ELECTRODO PARA SOLDAR, 6011, 3/32"</t>
  </si>
  <si>
    <t>1010101140 - ELECTRODO, SOLDAR, E7018, 2.5 MM</t>
  </si>
  <si>
    <t>1010101150 - ELECTRODO, SOLDAR, 8018 C1, 5/32"</t>
  </si>
  <si>
    <t>1010101160 - ELECTRODO PARA SOLDAR, 8018 C1, 1/4"</t>
  </si>
  <si>
    <t>1010101170 - ELECTRODO PARA SOLDAR, 8018 C1, 1/8"</t>
  </si>
  <si>
    <t>1010101180 - ELECTRODO PARA SOLDAR, 8018 C1, 3/16"</t>
  </si>
  <si>
    <t>1010101190 - ELECTRODO PARA SOLDAR, 8018 C1, 3/32"</t>
  </si>
  <si>
    <t>1010101250 - ELECTRODO PARA SOLDAR, 80G, 8 X 305 MM.</t>
  </si>
  <si>
    <t>1010101260 - ELECTRODO PARA SOLDAR, NICHROELASTIC 46, 5/32"</t>
  </si>
  <si>
    <t>1010101280 - ELECTRODO PARA SOLDAR, NICROSOL 134CR, 5/32"</t>
  </si>
  <si>
    <t>1010101290 - ELECTRODO PARA SOLDAR, OVERLAY-62, 3/16"</t>
  </si>
  <si>
    <t>1010101300 - ELECTRODO PARA SOLDAR, SUPER ALOY, 1/8"</t>
  </si>
  <si>
    <t>1010101310 - ELECTRODO PARA SOLDAR, SUPER ALOY, 3/16"</t>
  </si>
  <si>
    <t>1010101320 - ELECTRODO PARA SOLDAR, SUPER ALOY, 3/32"</t>
  </si>
  <si>
    <t>1010101680 - PIEDRA PARA CHISPERO, TRIANGULAR</t>
  </si>
  <si>
    <t>1010101860 - BISAGRA, DOBLE HOJA, 3/16" X 1"</t>
  </si>
  <si>
    <t>1010102030 - DISCO, CORTE, 7</t>
  </si>
  <si>
    <t>1010102040 - DISCO, CORTE , 9</t>
  </si>
  <si>
    <t xml:space="preserve">1010102050 - DISCO, DESBASTE, 4.1/2", METAL
</t>
  </si>
  <si>
    <t xml:space="preserve">1010102070 - DISCO, DESBASTE, 9
</t>
  </si>
  <si>
    <t>1010102080 - DISCO, ZIRCONIO, 4.1/2"</t>
  </si>
  <si>
    <t>1010102130 - ESCOBILLA, CIRCULAR, ONDULADA, 4"</t>
  </si>
  <si>
    <t>1010102150 - ESCOBILLA, FIERRO, MANUAL, MANGO D/MADERA</t>
  </si>
  <si>
    <t>1010102170 - ESCOBILLA, PULIDOR, C/VASTAGO, 40 X 20 X 6 MM</t>
  </si>
  <si>
    <t>1010102270 - ENCENDEDOR, OXICORTE, CHISPERO</t>
  </si>
  <si>
    <t>1010102290 - BOQUILLA, LIMPIADOR</t>
  </si>
  <si>
    <t>1010102360 - BOQUILLA, OXICORTE, NRO. 4, AGA</t>
  </si>
  <si>
    <t>1010102370 - BOQUILLA, OXICORTE, NRO. 5, AGA</t>
  </si>
  <si>
    <t>1010102510 - REGULADOR, OXIGENO, OXICORTE</t>
  </si>
  <si>
    <t>1010102550 - EQUIPO, OXICORTE, AGA X-21</t>
  </si>
  <si>
    <t>1010102560 - BOQUILLA PARA CALENTAR, 5H</t>
  </si>
  <si>
    <t>1010102660 - FLUJOMETRO, ARGÓN</t>
  </si>
  <si>
    <t>1010102830 - LIJA, FIERRO, #100</t>
  </si>
  <si>
    <t>1010102890 - LIJA, FIERRO, #80</t>
  </si>
  <si>
    <t>1010103010 - ELECTRODO PARA SOLDAR, E7018, DIA  5 MM, 5/32"</t>
  </si>
  <si>
    <t>1010103050 - ELECTRODO PARA SOLDAR, 1/8", AP E6011, CELLOCOR</t>
  </si>
  <si>
    <t>1010103220 - ELECTRODO PARA SOLDAR, SUPERSITO, E7018, 1/8"</t>
  </si>
  <si>
    <t>1010103400 - SIERRA, COPA, BAHCO, 14-30MM</t>
  </si>
  <si>
    <t>1010103600 - FIBRA CERÁMICA HP MANTA</t>
  </si>
  <si>
    <t>1010103650 - Soldadura Alambre Mig 70S-6 1.2 Mm S/S Plas</t>
  </si>
  <si>
    <t>1010103660 - ALAMBRE DE SOLDAR, TUB, 1.6MM, 81Ni2-V 8018-C1</t>
  </si>
  <si>
    <t>1010103680 - Soplete Bernzomatic Ts-839 C/Chispero</t>
  </si>
  <si>
    <t>1010104430 - ESCOBILLON</t>
  </si>
  <si>
    <t>1010104440 - CABLE, PP 3 X 1,5 MM</t>
  </si>
  <si>
    <t>1010104570 - LINER, ALIMENTADOR DE ALAMBRE DE SOLDAR, 1.6mm ANTORCHA MIG</t>
  </si>
  <si>
    <t>1010104820 - CINTA ADHESIVA</t>
  </si>
  <si>
    <t>1010104930 - GRASA, MOBIL MP</t>
  </si>
  <si>
    <t>1010105230 - PINCEL, PARA CUADRO BLANCO, NEGRO</t>
  </si>
  <si>
    <t>1010105240 - PINCEL, PARA CUADRO BLANCO, ROJO</t>
  </si>
  <si>
    <t>1010105540 - PORTA TIERRA, 500 AMP, TENAZA, LENCO</t>
  </si>
  <si>
    <t>1010105600 - ELECTRODO PARA SOLDAR, SUPER ALOY, 5/32"</t>
  </si>
  <si>
    <t>1010105640 - BOQUILLA, COBRE, TOBERA 5/8 TW, MIG</t>
  </si>
  <si>
    <t>1010105790 - DISCO PARA CORTE, METAL, 350mm</t>
  </si>
  <si>
    <t>1010105830 - TIZA DE CALDERERO</t>
  </si>
  <si>
    <t>1010105840 - MÁSCARA PARA SOLDAR</t>
  </si>
  <si>
    <t>1010106300 - ALAMBRE DE SOLDAR, UTP, 6010, 1/8</t>
  </si>
  <si>
    <t>1010106440 - MAQUINA DE SOLDAR, CO2, 380V &amp; 220V</t>
  </si>
  <si>
    <t>1010106470 - DIFUSOR, GAS, MIG ANTORCHA DE SOLDAR</t>
  </si>
  <si>
    <t>1010106580 - POLVO, SOLDAR, DELORO 22 S, KENNAMETAL</t>
  </si>
  <si>
    <t>1010106790 - WELDING ROD, OVERLAY-62, 5/32"</t>
  </si>
  <si>
    <t>1010106890 - ELECTRODO, E7018, 1/4"</t>
  </si>
  <si>
    <t>1010106980 - SOLDADURA OVERLAY-62 1/8´´</t>
  </si>
  <si>
    <t>1010106990 - ELECTRODO NI-99 1/8"</t>
  </si>
  <si>
    <t>1010107250 - ANTORCHA, CON HUECO DE CHISPA, ST2200T, BERNZOMATIC</t>
  </si>
  <si>
    <t>1010107270 - INSERTO, TORNO, KGT5N-UE6020</t>
  </si>
  <si>
    <t>1010107280 - PISTOLA APLICADORA, E20HP, E3151, 50ML, LOCTITE</t>
  </si>
  <si>
    <t>1010107300 - PORTAELECTRODO, TUERCA + TORNILLO, K-4000</t>
  </si>
  <si>
    <t>1010107310 - VÁLVULA, PASO DE AIRE, K-4000</t>
  </si>
  <si>
    <t>1010107400 - PUNTA AISLADORA K-4000</t>
  </si>
  <si>
    <t>1010107790 - SIAFLAP, STANDARD DISCS, 7'', GRAIN 40</t>
  </si>
  <si>
    <t>1010107810 - SIAFLAP, DISCOS ESTÁNDAR, 7'', GRANO 60</t>
  </si>
  <si>
    <t>1010107850 - CINTA PARA ETIQUETAR, NG/AMARILLA,18MM X 8M,TZE-S641,BROTHER</t>
  </si>
  <si>
    <t>1010107860 - CINTA PARA ETIQUETAR, OF/SILVER, 24MM X 8M, TZE-S951,BROTHER</t>
  </si>
  <si>
    <t>1010107930 - SPRAY, PREPARED BATH, 10.5 OZ MOD. 14AM</t>
  </si>
  <si>
    <t>1010107980 - BROCA CENTRO, 6.3 X 16MM</t>
  </si>
  <si>
    <t>1010107990 - PLATE, 170 X 120CM, CLEAR ACRYLIC, 8MM LASER CUT</t>
  </si>
  <si>
    <t>1010108000 - PLATE, 36 X 37CM, CLEAR ACRYLIC, 5MM LASER CUT</t>
  </si>
  <si>
    <t>1010108070 - BOQUILLA DE CORTE GAS, TIPO HARRIS 6290 6NX</t>
  </si>
  <si>
    <t>1010108090 - FLAME CATCHER VALVE, GAS TORCH</t>
  </si>
  <si>
    <t>1010108320 - ALAMBRE DE SOLDADURA, MIG, 70S-6, 1.2MM, 15 KGS</t>
  </si>
  <si>
    <t>1010108370 - PORTAELECTRODOS, TIPO JACKSON, 500 AMPERIOS</t>
  </si>
  <si>
    <t xml:space="preserve">1011100000 - ABSORVENTE ACEITES OIL HUNTER (SACO 5 KGS)
</t>
  </si>
  <si>
    <t>1011100040 - PAÑO DE LIMPIEZA</t>
  </si>
  <si>
    <t>1011100110 - BOLSA DE BASURA, NEGRA</t>
  </si>
  <si>
    <t>1011100140 - PAPEL HIGIENICO (4 ROLLOS X 600 MT.)</t>
  </si>
  <si>
    <t>1011100160 - Pa¤o De Limpieza Desechable 29 Cms X 300 Mts</t>
  </si>
  <si>
    <t>1011100350 - Desengrasante DM-10, 20 Kgs.</t>
  </si>
  <si>
    <t xml:space="preserve">1011100430 - TOALLA DE PAPEL JUMBO x 2 ROLLOS 300 MTS.
</t>
  </si>
  <si>
    <t>1011100940 -  SIERRAS DE CUERO, ABSORBENTES DE ACEITE</t>
  </si>
  <si>
    <t>1012100000 - ACETILENO</t>
  </si>
  <si>
    <t>1012100010 - GLP, 48kg</t>
  </si>
  <si>
    <t>1012100020 - OXÍGENO</t>
  </si>
  <si>
    <t>1012100030 - GAS DE PROTECCIÓN, SOLDADURA MIG</t>
  </si>
  <si>
    <t>1012100050 - Gas Liquid 15 Kgs (Load-Crane)</t>
  </si>
  <si>
    <t>1012100060 - Yellow Gas Propane Mapp</t>
  </si>
  <si>
    <t>1012100070 - Indurmig 10 M3 (Carga)</t>
  </si>
  <si>
    <t>1012100120 - GAS, PROPANO, KG</t>
  </si>
  <si>
    <t>1012100150 - GAS, BERNZOMATIC, MAP/PRO</t>
  </si>
  <si>
    <t>1012100160 - REGULADOR DE PROPANO INDUSTRIAL</t>
  </si>
  <si>
    <t>1013100020 - GRASA, MULTI MOTIVE, 5kg</t>
  </si>
  <si>
    <t>1013100040 - BESTOLIFE, LUBRICANTE DE ROSCA,BASADO EN PLOMO,No.270,600153</t>
  </si>
  <si>
    <t>1013100090 - ACEITE, HIDRÁULICO, GRADO 68, 210L / 55GL</t>
  </si>
  <si>
    <t>1013100150 - GRASA, COMPUESTO, COBRE, 5kg</t>
  </si>
  <si>
    <t>1013100160 - GRASA, MOBILUX, EP-023 x 16 KGS</t>
  </si>
  <si>
    <t>1014100000 - GLOVES, WELDING</t>
  </si>
  <si>
    <t xml:space="preserve">1014100030 - VIDRIO TRANSPARENTE (MÁSCARA SOLDAR)
</t>
  </si>
  <si>
    <t>1014100290 - Booty Of Sec. Toronto Norseg No. 45</t>
  </si>
  <si>
    <t>1014100300 - MAMELUCO, DRILL, AZUL, C/CINTA REFLECTIVA, T-XXXL</t>
  </si>
  <si>
    <t>1014100410 - CASCO, PROTECTOR PARA CARA</t>
  </si>
  <si>
    <t>1014100420 - Coleto De Cuero Soldador C-1</t>
  </si>
  <si>
    <t>1014100430 - Coleto De Descarne Para Soldador</t>
  </si>
  <si>
    <t>1014100440 - Casquete For Protective Mask</t>
  </si>
  <si>
    <t>1014100450 - Geologist Orange Vest</t>
  </si>
  <si>
    <t>1014100470 - Leather Jacket Welder Ch-Xxl</t>
  </si>
  <si>
    <t>1014100480 - CHAQUETA MEZCLILLA SOLDADOR</t>
  </si>
  <si>
    <t>1014100500 - CUBRE-CALZADO DESECHABLE (BOLSA 50 PARES)</t>
  </si>
  <si>
    <t>1014100510 - FILTRO, PARTICULAS, 2091, 3M</t>
  </si>
  <si>
    <t>1014100540 - Gorro Cuero Soldador Tipo Monja</t>
  </si>
  <si>
    <t>1014100550 - LAMPARA, MINERA, LED, KL5LM</t>
  </si>
  <si>
    <t>1014100630 - PLAYERA, TIPO POLO, MDM</t>
  </si>
  <si>
    <t>1014100670 - SLACK NARANJA GABARDINA C/LOGO EN PECHO Y ESPALDA+REFL, S</t>
  </si>
  <si>
    <t>1014100680 - SLACK NARANJA GABARDINA C/LOGO EN PECHO Y ESPALDA+REFL, XXL</t>
  </si>
  <si>
    <t>1014100740 - RESPIRADOR, 6200, 3M</t>
  </si>
  <si>
    <t>1014100770 - VISOR BORDE ALUMINIO, 8 X 16, CLARO</t>
  </si>
  <si>
    <t xml:space="preserve">1014100810 - CABO DE VIDA CAVSL-S11 DE 1.2 MTS, CHILESIN
</t>
  </si>
  <si>
    <t>1014100850 - LENTE DE SEGURIDAD, ANITEMPAÑANTE, LUNA NEGRO</t>
  </si>
  <si>
    <t xml:space="preserve">1014100890 - ZAPATO, SEGURIDAD, DIELECTRICO, METATARSO, 8.5
</t>
  </si>
  <si>
    <t>1014100900 - BOTA, CABALLERO, SEGURIDAD, DIELECTRICA, 10</t>
  </si>
  <si>
    <t>1014100910 - BOTA, CABALLERO, SEGURIDAD, DIELECTRICA, 9</t>
  </si>
  <si>
    <t>1014100930 - BOTA, CABALLERO, SEGURIDAD, DIELECTRICA, 8</t>
  </si>
  <si>
    <t>1014100940 - BOTA, CABALLERO, SEGURIDAD, DIELECTRICA, 7</t>
  </si>
  <si>
    <t>1014100950 - BOTA, CABALLERO, SEGURIDAD, DIELECTRICA, 5</t>
  </si>
  <si>
    <t>1014100960 - BOTA, CABALLERO, SEGURIDAD, DIELECTRICA, 6</t>
  </si>
  <si>
    <t>1014101180 - PANTALON, MEZCLILLA, 34</t>
  </si>
  <si>
    <t>1014101250 - CORREA, MINERO, COMPLETO, AJUSTABLE, SIZE XL</t>
  </si>
  <si>
    <t>1014101530 - CASCO, MINERO, ANSI, Z89, BLANCO</t>
  </si>
  <si>
    <t>1014101540 - CHALECO, DRILL, ANARANJADO, C/CINTA REFLECTIVA, 1.1/2",T-M</t>
  </si>
  <si>
    <t>1014101550 - ESCARPIN, CUERO, SOLDADOR</t>
  </si>
  <si>
    <t>1014101580 - GUANTES, DE CUERO</t>
  </si>
  <si>
    <t>1014101630 - MAMELUCO, DRILL, AZUL, C/CINTA REFLECTIVA, T-L</t>
  </si>
  <si>
    <t>1014101660 - MAMELUCO, DRILL, AZUL, C/CINTA REFLECTIVA, T-XL</t>
  </si>
  <si>
    <t>1014101670 - MAMELUCO, DRILL, AZUL, C/CINTA REFLECTIVA, T-XXL</t>
  </si>
  <si>
    <t>1014101680 - MAMELUCO, DRILL, PLOMO, C/CINTA REFLECTIVA, T-L</t>
  </si>
  <si>
    <t>1014101830 - FILTRO, 2097 P100, P/MASCARA RESPIRADOR</t>
  </si>
  <si>
    <t>1014101930 - PANTALON, DRILL 384, PLOMO, C/CINTA REFLECTIVA, T-34</t>
  </si>
  <si>
    <t>1014101960 - MANDIL , SOLDADOR</t>
  </si>
  <si>
    <t>1014101970 - CASCO, MINERO, ANSI Z89, VERDE</t>
  </si>
  <si>
    <t>1014102080 - PROTECTOR, FACIAL, MICA, ESMERILAR, 8" X 15.5"</t>
  </si>
  <si>
    <t>1014102100 - GUANTE, NEOX, NEOPRENE, 9928 18 T-8</t>
  </si>
  <si>
    <t>1014102110 - PROTECTOR, AUDITIVO, ADAPTADOR P/CASCO MINERO</t>
  </si>
  <si>
    <t>1014102210 - PROTECTOR, AUDITIVO, PELTRO, 3M</t>
  </si>
  <si>
    <t>1014102230 - FILTRO, GASES ACIDOS Y VAPORES, 2091 P100, 3M</t>
  </si>
  <si>
    <t>1014102260 - PANTALON, CINTA REFLEJANTE GRIS, AZUL, TALLA 40</t>
  </si>
  <si>
    <t>1014102390 - RESPIRADOR, MEDIA CARA, 3M, 7502</t>
  </si>
  <si>
    <t>1014102440 - CHALECO, DRILL, ANARANJADO, C/CINTA REFLECTIVA, 1.1/2", T-L</t>
  </si>
  <si>
    <t>1014102540 - CHALECO, DRILL, ANARANJADO, C/CINTA REFLECTIVA, 1.1/2", T-XX</t>
  </si>
  <si>
    <t>1014102610 - MAMELUCO, DRILL, ANARANJADO, C/CINTA REFLECTIVA, T-L</t>
  </si>
  <si>
    <t>1014102620 - MAMELUCO, DRILL, ANARANJADO, C/CINTA REFLECTIVA, T-M</t>
  </si>
  <si>
    <t>1014102630 - MAMELUCO, DRILL, ANARANJADO, C/CINTA REFLECTIVA, T-XL</t>
  </si>
  <si>
    <t>1014102640 - MAMELUCO, DRILL, ANARANJADO, C/CINTA REFLECTIVA, T-XXL</t>
  </si>
  <si>
    <t>1014102800 - MAMELUCO, TYVEX, BLANCO, T-L</t>
  </si>
  <si>
    <t>1014102830 - MAMELUCO, TERMICO, ANARANJADO, C/CINTA REFLECTIVA, T-XXL</t>
  </si>
  <si>
    <t>1014102840 - MAMELUCO, TERMICO, ANARANJADO, C/CINTA REFLECTIVA, T-XL</t>
  </si>
  <si>
    <t>1014102850 - MAMELUCO, TERMICO, ANARANJADO, C/CINTA REFLECTIVA, T-L</t>
  </si>
  <si>
    <t>1014102860 - MAMELUCO, TERMICO, ANARANJADO, C/CINTA REFLECTIVA,T-M</t>
  </si>
  <si>
    <t>1014102870 - MAMELUCO, TERMICO, ANARANJADO, C/CINTA REFLECTIVA, T-S</t>
  </si>
  <si>
    <t>1014102980 - POLO, AZULINO OSCURO, C/CINTA REFLECTIVA, T-XL</t>
  </si>
  <si>
    <t>1014103120 - POLO, ANARANJADO, MALLA, C/CINTA REFLECTIVA,T-L</t>
  </si>
  <si>
    <t>1014103130 - POLO, ANARANJADO, MALLA, C/CINTA REFLECTIVA, T-M</t>
  </si>
  <si>
    <t>1014103150 - CHALECO, ANARANJADO,CINTA REFLECTIVA, 1.1/2",BORDE NEGRO,T-L</t>
  </si>
  <si>
    <t>1014103240 - PANTALON, CUERO, SOLDADOR, T-L</t>
  </si>
  <si>
    <t>1014103250 - CHAQUETA, SOLDADOR, DE CUERO</t>
  </si>
  <si>
    <t xml:space="preserve">1014103430 - PANTALON, DRILL 384, ANARANJADO, CINTA REFLECTIVA, T-36
</t>
  </si>
  <si>
    <t>1014103530 - MASCARA, SOLDAR VISOR LEVANTABLE</t>
  </si>
  <si>
    <t>1014103600 - LENTE DE SEGURIDAD, ANTIEMPAÑANTE, LUNA CLARO</t>
  </si>
  <si>
    <t>1014103680 - RESPIRADOR, MEDIA CARA, 3M, 29097, 3M</t>
  </si>
  <si>
    <t>1014103720 - CARTUCHO, VAPORES ORGANICOS Y GASES ACIDOS, 6003, 3M</t>
  </si>
  <si>
    <t>1014103880 - CASCO, MINERO, COLOR AMARILLO</t>
  </si>
  <si>
    <t>1014103920 - BARBIQUEJO, 2 PUNTOS</t>
  </si>
  <si>
    <t>1014103960 - TAFILETE, P/CASCO, RACHET</t>
  </si>
  <si>
    <t>1014104000 - PROTECTOR, SOLAR, 3M, FPS 50+ 1000ML, VALVULA DOSIFICA</t>
  </si>
  <si>
    <t>1014104110 - GUANTE, DIELECTRICO, CATU, C-00 500V, T- 9</t>
  </si>
  <si>
    <t>1014104140 - GUANTE, SHOWA, 541, HPPE PALM PLUS, T-L</t>
  </si>
  <si>
    <t>1014104270 - BOTA, CUERO, P/ACERO, T-39, GLADIADOR</t>
  </si>
  <si>
    <t>1014104280 - BOTA, CUERO, P/ACERO, T-43, GLADIADOR</t>
  </si>
  <si>
    <t>1014104290 - BOTA, CUERO, P/ACERO, T-40, GLADIATOR</t>
  </si>
  <si>
    <t>1014104330 - BOTA, CUERO, P/ACERO, PANOLPY, T-35</t>
  </si>
  <si>
    <t>1014104440 - BOTA, JEBE, P/ACERO, FORRO AZUL, T-37</t>
  </si>
  <si>
    <t>1014104460 - ARNES, ANTICAIDA, 3 AROS</t>
  </si>
  <si>
    <t>1014104480 - LINEA VIDA, NYLON, AMORTIGUA IMPACTO, 02 GANC</t>
  </si>
  <si>
    <t>1014104530 - LAMPARA, MINER, POCHLING, C/CARGADOR, PL6</t>
  </si>
  <si>
    <t>1014104600 - CAMILLA, MADERA, C/ABRAZADERAS</t>
  </si>
  <si>
    <t>1014104640 - AUTORESCATADOR, PPE, RESPIRADOR, CIRCUITO CERRADO</t>
  </si>
  <si>
    <t>1014104670 - CAPUCHA, C/ CIERRE, PARA SOLDADOR</t>
  </si>
  <si>
    <t xml:space="preserve">1014104790 - BOTA, NITRO METATARSAL, C/PC CER 3.5",  NEGRO/VERDE, T-36
</t>
  </si>
  <si>
    <t>1014104930 - M scara Soldador Fotosensible Indura</t>
  </si>
  <si>
    <t>1014105710 - GUANTES, LATEX</t>
  </si>
  <si>
    <t>1014105780 - OVEROL, MANGA LARGA CON LISTAS REFLECTOR, NARANJA N62</t>
  </si>
  <si>
    <t>1014105790 - OVEROL, MANGA LARGA CON LISTAS REFLECTOR, NARANJA N64</t>
  </si>
  <si>
    <t>1014105810 - RESPIRADOR, PFF1 CA 8356</t>
  </si>
  <si>
    <t>1014105840 - OVEROL, MANGA LARGA CON LISAS REFLECTOR, NARANJA N54</t>
  </si>
  <si>
    <t>1014106100 - GUANTES, QUÍMICO INDUSTRIAL</t>
  </si>
  <si>
    <t>1014106110 - Pinza De Bloqueo 1'' American Lock</t>
  </si>
  <si>
    <t>1014106120 - Protector Oido Peltor H6A Tipo Cintillo</t>
  </si>
  <si>
    <t>1014106170 - GAFAS DE SEGURIDAD, OSCURAS</t>
  </si>
  <si>
    <t>1014106230 - ZAPATO DE SEGURIDAD, N° 41</t>
  </si>
  <si>
    <t>1014106250 - Guante Neoprene N§ 9</t>
  </si>
  <si>
    <t>1014106270 - BOTA BATA CORSARIO 6077 No 46</t>
  </si>
  <si>
    <t>1014106280 - ADVANTAGE, FLEXIFILTER P-100. MSA</t>
  </si>
  <si>
    <t>1014106290 - LENTE UVEX 3001 CLARO S2500</t>
  </si>
  <si>
    <t>1014106330 - VIDRIO, NEGRO, N12</t>
  </si>
  <si>
    <t>1014106340 - Lente Msa 1302-Afio Mod. Miami</t>
  </si>
  <si>
    <t>1014106430 - CAMISA, MUJER, AZUL, T - P</t>
  </si>
  <si>
    <t>1014106520 - BOTA, CABALLERO, SEGURIDAD, DIELECTRICA, 11</t>
  </si>
  <si>
    <t>1014106650 - BOTA, CABALLERO, SEGURIDAD, DIELECTRICA, 10</t>
  </si>
  <si>
    <t>1014106710 - PROTECTOR SOLAR, PARA CABEZA Y CUELLO, TELA TRANSPIRANTE</t>
  </si>
  <si>
    <t xml:space="preserve">1014106760 - GUANTE HYFLEX MOD. 11-600
</t>
  </si>
  <si>
    <t>1014106820 - CAMISA MD (VARIOS) / MDM CAMISA</t>
  </si>
  <si>
    <t>1014107960 - BOTA SEGURIDAD, BOVA CHELSEA, NEGRO, TALLA 4</t>
  </si>
  <si>
    <t>1014107970 - BOTA, SEGURIDAD, BOVA CHELSEA, NEGRO, T5</t>
  </si>
  <si>
    <t>1014107980 - BOTA, SEGURIDAD, BOVA CHELSEA, NEGRO, T6</t>
  </si>
  <si>
    <t>1014107990 - BOTA, SEGURIDAD, BOVA CHELSEA, NEGRO, T7</t>
  </si>
  <si>
    <t>1014108000 - BOTA, SEGURIDAD, BOVA CHELSEA, NEGRO, T8</t>
  </si>
  <si>
    <t>1014108010 - BOTA, SEGURIDAD, BOVA CHELSEA, NEGRO, T9</t>
  </si>
  <si>
    <t>1014108020 - BOTA SEGURIDAD, BOVA CHELSEA, NEGRO, T10</t>
  </si>
  <si>
    <t>1014108030 - BOTA, SEGURIDAD, BOVA CHELSEA, NEGRO, T11</t>
  </si>
  <si>
    <t>1014108040 - BOTA, SEGURIDAD, BOVA CHELSEA, NEGRO, T12</t>
  </si>
  <si>
    <t>1014108050 - BOTA SEGURIDAD, BOVA CHELSEA, NEGRO, TALLA 13</t>
  </si>
  <si>
    <t>1014108230 - BOTA SEGURIDAD, REBEL CHELSEA FX2, NEGRO, TALLA 9</t>
  </si>
  <si>
    <t>1014109190 - CAMISA, HOMBRE, AZUL, XXXXXL</t>
  </si>
  <si>
    <t>1014111720 - GORRO DE SOLDADURA, 100% ALGODÓN</t>
  </si>
  <si>
    <t>1014112980 - BLOUSE, CLEANING STAFF</t>
  </si>
  <si>
    <t>1014112990 - PANTS, CLEANING STAFF</t>
  </si>
  <si>
    <t>1014114940 - ARNE PARACAIDISTA,3 ARGOLLAS,CHILESIN STD.APA3E-PBA00B00,SML</t>
  </si>
  <si>
    <t>1014115280 - CORDÓN DE SEGURIDAD, 1/8'' x 300 MM</t>
  </si>
  <si>
    <t>1015100020 - PLATINA, COBRE, 25 X 3mm</t>
  </si>
  <si>
    <t>1015100080 - TAPMATIC, N01, 500ml</t>
  </si>
  <si>
    <t>1015100120 - 10Mm Std Slot Drill</t>
  </si>
  <si>
    <t>1015100140 - 6Mm Std Slot Drill</t>
  </si>
  <si>
    <t>1015100480 - Broca De Fierro 11.00 Mm</t>
  </si>
  <si>
    <t>1015100490 - Broca De Fierro 13.00 Mm (902414)</t>
  </si>
  <si>
    <t>1015100510 - Broca De Fierro 2.00 Mm</t>
  </si>
  <si>
    <t>1015100520 - BROCA, HSS, 2.5MM</t>
  </si>
  <si>
    <t>1015100530 - BROCA, HSS, 3.0MM</t>
  </si>
  <si>
    <t>1015100540 - BROCA, HSS, 3.5MM</t>
  </si>
  <si>
    <t>1015100550 - Broca De Fierro 4.00 Mm</t>
  </si>
  <si>
    <t>1015100560 - BROCA, HSS, 4.5MM</t>
  </si>
  <si>
    <t>1015100600 - Broca De Fierro 7.00 Mm</t>
  </si>
  <si>
    <t>1015100630 - BROCA, HSS, 9MM</t>
  </si>
  <si>
    <t>1015100650 - Broca De Fierro Hss Larga 6.00 Mm</t>
  </si>
  <si>
    <t>1015100740 - Pasamuro 6Mj</t>
  </si>
  <si>
    <t>1015100790 - SILICONA, NEGRA, CHECKSEAL #11 RTV</t>
  </si>
  <si>
    <t>1015100840 - Punta Doble Phillips 45 Mm # 2</t>
  </si>
  <si>
    <t>1015100880 - ESCOBILLA, PULIDOR, C/VASTAGO, GRANO 80, 50 X 20 X 6 MM</t>
  </si>
  <si>
    <t>1015100890 - ESCOBILLA, PULIDOR, C/VASTAGO, GRANO 120, 60 X 20 X 6 MM</t>
  </si>
  <si>
    <t>1015100900 - ESCOBILLA, PULIDOR, C/VASTAGO, GRANO 80, 60 X 20 X 6 MM</t>
  </si>
  <si>
    <t>1015100980 - MACHUELO, M20x2.5 MM</t>
  </si>
  <si>
    <t>1015101510 - BROCA, HSS, 5.5 MM, CONICA</t>
  </si>
  <si>
    <t>1015101540 - BROCA, HSS, 6.5 MM, CONICA</t>
  </si>
  <si>
    <t>1015101760 - BROCA, COBALTO, 10 MM</t>
  </si>
  <si>
    <t>1015101790 - BROCA, COBALTO, 11 MM</t>
  </si>
  <si>
    <t>1015101800 - BROCA, COBALTO, 12.5 MM</t>
  </si>
  <si>
    <t>1015101920 - BROCA, COBALTO, 6 MM</t>
  </si>
  <si>
    <t>1015101980 - BROCA, HSS, 1 A 13 MM SET</t>
  </si>
  <si>
    <t>1015102030 - BROCA, HSS, 4 MM</t>
  </si>
  <si>
    <t>1015102070 - BROCA, HSS, 10.5 MM</t>
  </si>
  <si>
    <t>1015102080 - BROCA, HSS, 12 MM</t>
  </si>
  <si>
    <t>1015102120 - BROCA, HSS, 5 MM</t>
  </si>
  <si>
    <t>1015102150 - BROCA, HSS, 7 MM</t>
  </si>
  <si>
    <t>1015102920 - JUEGO DE MACHOS, M10 X 1.5</t>
  </si>
  <si>
    <t>1015103040 - BROCA, HSS, 17.5 MM</t>
  </si>
  <si>
    <t>1015103060 - BROCA CENTRO, 4 X 10 MM</t>
  </si>
  <si>
    <t>1015103290 - Broca De Fierro Hss 20.00 Mm</t>
  </si>
  <si>
    <t>1015104030 - BROCA DE ACERO, HSS, 14.5 MM</t>
  </si>
  <si>
    <t>1015104230 - HOJA DE TRONZADO, GWB32NA2-H60, 5MM, MITSUBISHI</t>
  </si>
  <si>
    <t>1016100000 - THINNERS, 5L / 1GL</t>
  </si>
  <si>
    <t>1016100010 - PINTURA, BLANCA, 5L</t>
  </si>
  <si>
    <t>1016100020 - IMPRIMANTE ROJO, 5L / 1GL</t>
  </si>
  <si>
    <t>1016100040 - PINTURA AMARILLA, 5L / 1GL</t>
  </si>
  <si>
    <t>1016100050 - PINTURA, NEGRA, 5L</t>
  </si>
  <si>
    <t>1016100060 - PINTURA, ANTICORROSIVE, NEGRO</t>
  </si>
  <si>
    <t>1016100110 - Barn¡z Rojo Sellante 3M 1036 (Spray)</t>
  </si>
  <si>
    <t>1016100160 - PINTURA, EPOXICA PARA PISO, BLANCA</t>
  </si>
  <si>
    <t>1016100200 - PINTURA, ESMALTE, SPRAY</t>
  </si>
  <si>
    <t>1016100390 - BROCHA, 2.5"</t>
  </si>
  <si>
    <t>1016100410 - BROCHA, 2"</t>
  </si>
  <si>
    <t>1016100430 - BROCHA, 4"</t>
  </si>
  <si>
    <t>1016100460 - PINTURA, ANTICORROSIVA, PLOMO, 1GL</t>
  </si>
  <si>
    <t>1016100470 - PINTURA, ANTICORROSIVA, ROJO, 1GL</t>
  </si>
  <si>
    <t>1016100510 - PINTURA, ESMALTE, AZUL ELECTRICO, 1GL</t>
  </si>
  <si>
    <t>1016100540 - PINTURA, AEROSOL, BLANCO</t>
  </si>
  <si>
    <t>1016100560 - PINTURA, ESMALTE, GRIS, 1GL</t>
  </si>
  <si>
    <t>1016100850 - PINTURA, AEROSOL, NEGRA</t>
  </si>
  <si>
    <t>1016100880 - PINTURA, AEROSOL, ROJO</t>
  </si>
  <si>
    <t>1016101000 - PINTURA, AMARILLO, 1 GL</t>
  </si>
  <si>
    <t>1016101010 - PINTURA, AZUL PACIFICO, 1 GL</t>
  </si>
  <si>
    <t>1016101080 - PINTURA, POLIURETANO, PRIMER  3.7 LTS.</t>
  </si>
  <si>
    <t>1016101210 - PINTURA, AEROSOL, AZUL</t>
  </si>
  <si>
    <t>1016101220 - PINTURA, AEROSOL, VERDE</t>
  </si>
  <si>
    <t>1016101250 - PINTURA, AEROSOL, ROJO</t>
  </si>
  <si>
    <t>1016101260 - PINTURA, AEROSOL, AMARILLO</t>
  </si>
  <si>
    <t>1016101340 - PINTURA, AEROSOL, WD-40</t>
  </si>
  <si>
    <t>1016101370 - RODILLO PARA PINTAR, 18cm, CHIPORRO</t>
  </si>
  <si>
    <t>1016101380 - SPRAY INHIBIDOR CORROSION SP400</t>
  </si>
  <si>
    <t>1016101400 - MAGNAVIS WCP-2 AEROSOL</t>
  </si>
  <si>
    <t>1016101710 - ENAMEL VARNISH 180°, CLASS H, OVEN DRY, 20 LTS TINET</t>
  </si>
  <si>
    <t>1016101720 - ENAMEL, WHITE EPOXY, 1-2-168-1-2 C/CATALYSTS A+B,TINET</t>
  </si>
  <si>
    <t>1016101760 - ESMALTE,EPOXI GRIS,RAL-7012 2-2168-2804-2,C/CATAL A+B,TINET</t>
  </si>
  <si>
    <t>1017100180 - LIQUID, POLIMERO, 25L</t>
  </si>
  <si>
    <t>1017100240 - SOFT SOAP, MUTI SS</t>
  </si>
  <si>
    <t>1017100360 - Fast Drying Thinner (Gal)</t>
  </si>
  <si>
    <t>1017100400 - SELLO CAÑERIA 592 X 50 ML (TEFLON LIQUIDO)</t>
  </si>
  <si>
    <t>1017100480 - PAÑO, TMC II</t>
  </si>
  <si>
    <t>1017100570 - TIRAS DE CONTROL PH, 100 TIRAS</t>
  </si>
  <si>
    <t>1017100740 - LIQUIDO, DESENGRASANTE</t>
  </si>
  <si>
    <t>1017100770 - THINNER, 200 LTS</t>
  </si>
  <si>
    <t>1017100880 - KIT PARA PRUEBA DE pH DE AGUA</t>
  </si>
  <si>
    <t>1017100890 - EMBUDO Y COPA DE MARSH</t>
  </si>
  <si>
    <t>1017100920 - ADITIVO, SUPER FOAM (BIDON 20 LT)</t>
  </si>
  <si>
    <t>1017100930 - Aditivo Dispol / Cytemp Dispersador Arcilla (Bid¢n 20 Kgs)</t>
  </si>
  <si>
    <t>1017101920 - VASELINA SÓLIDA, 1KG</t>
  </si>
  <si>
    <t>1017101930 - DILUYENTE, ESMALTE, 20L, DILUYENTE</t>
  </si>
  <si>
    <t>1017102120 - DISOLVENTE DIELÉCTRICO, NO CLORADO, BIDÓN DE 60L</t>
  </si>
  <si>
    <t>1018100000 - CINTA VULCANIZANTE</t>
  </si>
  <si>
    <t>1018100010 - CINTA AISLANTE</t>
  </si>
  <si>
    <t>1018100020 - Insulation Tape</t>
  </si>
  <si>
    <t>1018100030 - CINTA, MASKING TAPE, 18MM</t>
  </si>
  <si>
    <t>1018100110 - AMARRACABLES, 380 x 4.8 MM</t>
  </si>
  <si>
    <t>1018100230 - CINTA ESPUMA, SELLANTE PUERTA UNIDAD ELECTRICA</t>
  </si>
  <si>
    <t>1018100240 - 1000 W Halogen</t>
  </si>
  <si>
    <t>1018100290 - HUINCHA AISLADORA, AZUL, 10 MT</t>
  </si>
  <si>
    <t>1018100310 - HUINCHA AISLADORA, BLANCO, 10 MT</t>
  </si>
  <si>
    <t>1018100320 - HUINCHA AISLADORA, NEGRO, 10 MT</t>
  </si>
  <si>
    <t>1018100350 - HUINCHA AISLADORA, ROJO, 10 MT</t>
  </si>
  <si>
    <t>1018100360 - HUINCHA AISLADORA, VERDE, 10 MT</t>
  </si>
  <si>
    <t>1018100580 - Earth Clamp -500AMp</t>
  </si>
  <si>
    <t>1018100680 - CARBON, MOTOR CC, 40X25X20</t>
  </si>
  <si>
    <t>1018100690 - PORTACARBON, MOTOR CC, 40X25X20</t>
  </si>
  <si>
    <t>1018100720 - HUINCHA AISLADORA, AMARILLA, 10 MT</t>
  </si>
  <si>
    <t>1018100830 - SILVYN RILL 7 PA6 6,5 X 10 MM 25 METROS (DESIMAT 61746939)</t>
  </si>
  <si>
    <t>1018101080 - CORBATA DE PLÁSTICO, 300MM x 3.5MM, 100 UNIDADES</t>
  </si>
  <si>
    <t xml:space="preserve">1019100040 - SILICONA ROJA ALTA Tº 311 ML
</t>
  </si>
  <si>
    <t>1019100080 - CUCHILLA, SIERRA, 300mm</t>
  </si>
  <si>
    <t>1019100120 - PERNO, SIN FIN, 16MM X 1M</t>
  </si>
  <si>
    <t>1019100180 - FIJADOR DE ROSCAS, LOCTITE 272 TEMP ALTA,</t>
  </si>
  <si>
    <t>1019100190 - TRABADOR DE ROSCA, LOCTITE, 2277</t>
  </si>
  <si>
    <t>1019100230 - ESPARRAGO, 3/4" x 1 M</t>
  </si>
  <si>
    <t>1019100240 - Stud Thread 5/8'' X Metro</t>
  </si>
  <si>
    <t>1019100320 - Tefl¢n 3/4'' (Rollo)</t>
  </si>
  <si>
    <t>1019100340 - PEGAMENTO, LOCTITE 243, 50 ML</t>
  </si>
  <si>
    <t>1019100350 - PEGAMENTO, LOCTITE 569, 50 ML</t>
  </si>
  <si>
    <t>1019100710 - ALAMBRE, AMARRE, # 16</t>
  </si>
  <si>
    <t>1019101010 - CANDADO, 30 MM</t>
  </si>
  <si>
    <t>1019101040 - CANDADO, 50 MM</t>
  </si>
  <si>
    <t>1019101050 - CANDADO, 60 MM</t>
  </si>
  <si>
    <t>1019101110 - CANDADO, LOCKOUT, ROJO</t>
  </si>
  <si>
    <t>1019101490 - DRIZA, CORDON, NYLON, 1/2"</t>
  </si>
  <si>
    <t>1019101600 - PEGAMENTO, LOCTITE 277</t>
  </si>
  <si>
    <t>1019101740 - GRASERA, RECTA, 1/4 NPT</t>
  </si>
  <si>
    <t>1019101750 - GRASERA, RECTA, 1/8 NPT</t>
  </si>
  <si>
    <t>1019101790 - HOJA DE SIERRA, 1/2" X 12"</t>
  </si>
  <si>
    <t>1019101800 - HOJA DE SIERRA, 12", 300 MM</t>
  </si>
  <si>
    <t>1019101840 - HOJA DE SIERRA, HSS - T118A, CALADORA, BOSCH</t>
  </si>
  <si>
    <t>1019101920 - PEGAMENTO, LOCTITE, 620, LOC-620.40</t>
  </si>
  <si>
    <t>1019102040 - MARCADOR, 1/8", ACERO, BLANCO</t>
  </si>
  <si>
    <t>1019102800 - ESPARRAGO, 5/8" x 1 M</t>
  </si>
  <si>
    <t>1019102830 - ESPARRAGO, M10 x 1 M</t>
  </si>
  <si>
    <t>1019103020 - PISTOLA, PARA SILICONA DE TUBO</t>
  </si>
  <si>
    <t>1019103350 - ESCOBILLA, PULIDOR, C/VASTAGO, GRANO 60, 6" X 1.1/2" X 1"</t>
  </si>
  <si>
    <t>1019103360 - SILICONA, GRIS</t>
  </si>
  <si>
    <t>1019103740 - CINTA, TEFLON</t>
  </si>
  <si>
    <t>1019103750 - TIJERA, HOJALATERA, 10 NP:14556, STANLEY</t>
  </si>
  <si>
    <t>1019104240 - VALVULA, BOLA, 1"</t>
  </si>
  <si>
    <t>1019104410 - PISTOLA PARA SILICONA</t>
  </si>
  <si>
    <t>1019104680 - CUERDA, 8MM</t>
  </si>
  <si>
    <t>1019104920 - TERMINAL, COMPRESION, 25 MM</t>
  </si>
  <si>
    <t>1021100060 - UNIÓN AMERICANA, NPT-NPT 3''</t>
  </si>
  <si>
    <t>1022100050 - ENGRAPADORA</t>
  </si>
  <si>
    <t>1022100060 - GRAPAS, 26/6</t>
  </si>
  <si>
    <t>1022100070 - Tipex Pens</t>
  </si>
  <si>
    <t>1022100090 - White Marker Perm</t>
  </si>
  <si>
    <t>1022100110 - MARCADOR, AMARILLO, PERMANENTE</t>
  </si>
  <si>
    <t xml:space="preserve">1022100120 - LIBRO, REPORTE RC PERFORACION
</t>
  </si>
  <si>
    <t>1022100180 - Accoclips Fastener Dorado 50 Pcs. Bali</t>
  </si>
  <si>
    <t>1022100210 - ADHESIVO, BARRA, 40 GR.</t>
  </si>
  <si>
    <t>1022100230 - AGUA PURIFICADA, 20 LT.</t>
  </si>
  <si>
    <t>1022100240 - ARCHIVADOR, 2 HOYOS</t>
  </si>
  <si>
    <t>1022100250 - Filing Office Lomo Angosto</t>
  </si>
  <si>
    <t>1022100260 - BLOQUE ANILLADO, M7 X 80 HOJAS</t>
  </si>
  <si>
    <t>1022100290 - LAPICERO, PUNTA REDONDA, AZUL</t>
  </si>
  <si>
    <t>1022100300 - Pilot Pen Rol.Ball Blue G-1 0.7</t>
  </si>
  <si>
    <t>1022100310 - Pilot Pen Rol.Ball Black G-1 0.7</t>
  </si>
  <si>
    <t>1022100320 - Pilot Pen Rol.Ball Red G-1 0.7</t>
  </si>
  <si>
    <t>1022100340 - Draft Board Plastic Pelikan</t>
  </si>
  <si>
    <t>1022100390 - CARPETA COLGANTE</t>
  </si>
  <si>
    <t>1022100400 - CARPETA VINILICA, A4, AZUL</t>
  </si>
  <si>
    <t>1022100410 - CARPETA VINILICA, A4, NEGRA</t>
  </si>
  <si>
    <t>1022100430 - Rhein Fast Office Folder Black Vinyl</t>
  </si>
  <si>
    <t>1022100470 - CINTA MAGICA, 19 X 25 MT.</t>
  </si>
  <si>
    <t>1022100480 - Band-It Tape 1/2'' X 30 Meters.</t>
  </si>
  <si>
    <t>1022100500 - CINTA EMBALAJE, CAFÉ, 48 CM. X 100 MT.</t>
  </si>
  <si>
    <t>1022100510 - PLASTIFILL, STRECH FILM, 48 CM X 100 M, TRANSP.</t>
  </si>
  <si>
    <t>1022100530 - CLIP MAGICO PLATEADO, 4.8 MM X 50 UNID.</t>
  </si>
  <si>
    <t>1022100540 - CLIP METALICO, 80 MM, ARSI, PTA. RDONDA, SUAVE X 50A</t>
  </si>
  <si>
    <t>1022100550 - CLIPS, METAL, 33MM, 100A, TORRE</t>
  </si>
  <si>
    <t>1022100560 - CLIP, PUNTA REDONDA # 1, 1 KG. TOWER</t>
  </si>
  <si>
    <t>1022100570 - DEDO DE GOMA</t>
  </si>
  <si>
    <t>1022100580 - Deodorant Amb. Auto. Rpto. Aquamarine</t>
  </si>
  <si>
    <t>1022100600 - Deodorant Amb. Auto. Rpto. Citrus</t>
  </si>
  <si>
    <t>1022100610 - DESODORANTE AMBIENTAL</t>
  </si>
  <si>
    <t>1022100640 - DESTACADOR, ROSADO</t>
  </si>
  <si>
    <t>1022100650 - DESTACADOR, VERDE</t>
  </si>
  <si>
    <t>1022100660 - MARCADOR, DE TEXTO, AMARILLO</t>
  </si>
  <si>
    <t>1022100670 - MARCADOR, DE TEXTO, NARANJA</t>
  </si>
  <si>
    <t>1022100680 - MARCADOR, DE TEXTO, AZUL</t>
  </si>
  <si>
    <t>1022100710 - DISPENSADOR, CLIP MAGIC 4 - 6 MM.</t>
  </si>
  <si>
    <t>1022100720 - DOBLE CLIP, NEGRO, 1" - 25 MM., 12A</t>
  </si>
  <si>
    <t>1022100740 - ELASTICO ANCHO, BLANCO, 1KG</t>
  </si>
  <si>
    <t>1022100800 - ETIQUETA VERDE, 35 X 70 (6 HOJAS)</t>
  </si>
  <si>
    <t>1022100810 - Lomo White Plastic Cover A4 100 X Uni</t>
  </si>
  <si>
    <t>1022100830 - GOMA LIMPIADORA, SPEC 526-50</t>
  </si>
  <si>
    <t>1022100870 - Pasta Pencil Pta. Med. Blue Gold Tower-M</t>
  </si>
  <si>
    <t>1022100890 - Attendance Book 100 Hjs. Rhein</t>
  </si>
  <si>
    <t>1022100910 - LOMO, ADHESIVO, OFICINA, ANCHO, BLANCO, 10A</t>
  </si>
  <si>
    <t>1022100920 - LOMO, ADHESIVO, OFICINA, ANGOSTO, BLANCO, 10A</t>
  </si>
  <si>
    <t>1022100960 - Mina 0.5 Mm Hb Pentel</t>
  </si>
  <si>
    <t>1022100970 - MINA, 0.7 MM</t>
  </si>
  <si>
    <t>1022100990 - POST-IT 3M, AMARILLO, 654</t>
  </si>
  <si>
    <t>1022101000 - 3M Post-It Note Z P / Disp. Pop-Up-Yellow</t>
  </si>
  <si>
    <t>1022101010 - POST-IT 3M, AMARILLO, 6539</t>
  </si>
  <si>
    <t>1022101030 - POST-IT 3M, AMARILLO, 655</t>
  </si>
  <si>
    <t>1022101050 - Jumbo Paper Towel (2 Rolls 300 Mts)</t>
  </si>
  <si>
    <t>1022101060 - PERFORADOR DE GOLPE</t>
  </si>
  <si>
    <t>1022101070 - PLASTICO BURBUJA, 1.5 MT. ANCHO</t>
  </si>
  <si>
    <t>1022101080 - FILM PALETIZADOR, 50 CM. X 250 M., TRANSPARENTE</t>
  </si>
  <si>
    <t>1022101090 - Down Black Slate 500 Arteline</t>
  </si>
  <si>
    <t>1022101100 - Down Red Slate 500 Arteline</t>
  </si>
  <si>
    <t>1022101110 - Met Clip Holder. Black (Mesh) Red. 8 Cms.</t>
  </si>
  <si>
    <t>1022101120 - LAPIZ PORTAMINA, 0.5 MM</t>
  </si>
  <si>
    <t>1022101130 - LAPIZ PORTAMINA, 0.7 MM</t>
  </si>
  <si>
    <t>1022101140 - PUCH-PINS (50 UNID.)</t>
  </si>
  <si>
    <t>1022101170 - SEPARADOR, CARTA, 6 POS., COLOR</t>
  </si>
  <si>
    <t>1022101180 - SEPARADOR, OFICIO, 6 POS., COLOR</t>
  </si>
  <si>
    <t>1022101190 - Separador Oficio Alfab‚tico</t>
  </si>
  <si>
    <t>1022101200 - Separador Oficio Mensual Js</t>
  </si>
  <si>
    <t>1022101210 - SEPARADOR DE HOJAS, POST-IT 683</t>
  </si>
  <si>
    <t>1022101230 - Counterfoil</t>
  </si>
  <si>
    <t>1022101300 - TALONARIO, REPORTE OPERACION GRUA HORQUILLA</t>
  </si>
  <si>
    <t>1022101590 - TONER, BROTHER TN-450</t>
  </si>
  <si>
    <t>1022101720 - VASO PLASTICO, 200 CC</t>
  </si>
  <si>
    <t>1022101740 - VISOR PORTALEYENDA</t>
  </si>
  <si>
    <t>1022101780 - CAJA ARCHIVO, MEMPHIS, L40,  5 X 30 X 26 CM</t>
  </si>
  <si>
    <t>1022101800 - ETIQUETA, ADHESIVA, ROJA, 35 X 70, 6 PLIEGOS</t>
  </si>
  <si>
    <t>1022101810 - LIMPIA PANTALLA, K-BYTE, CRISTAL LIQUIDO</t>
  </si>
  <si>
    <t>1022101830 - Plum¢n Pizarra Arteline 500 Azul</t>
  </si>
  <si>
    <t>1022101890 - TACO, PAPEL BLANCO, 9 X 9, 500 HOJAS</t>
  </si>
  <si>
    <t>1022101900 - Tal. Check List Minicargador Cat</t>
  </si>
  <si>
    <t>1022101960 - HANDHELD READER, LF,  H20-F-G4</t>
  </si>
  <si>
    <t>1022101990 - EPOXI, LOCTITE, E-20HP</t>
  </si>
  <si>
    <t>1022102000 - EXHIBITOR TRAY, ACRILIC BASE</t>
  </si>
  <si>
    <t>1022102010 - BOQUILLA APLICACIÓN ADHESIVO EPÓXICO LOCTITE E-20HP</t>
  </si>
  <si>
    <t>1022102060 - Lamina Termolaminada A4 75 Mic. X 100 Uds Gbc</t>
  </si>
  <si>
    <t>1022102100 - BATERIA, NO- RECARGABLE, 9V</t>
  </si>
  <si>
    <t>1022102160 - CATALIZADOR, DE TINTA</t>
  </si>
  <si>
    <t>1022102180 - DRIZA, 8 MM (5/16'')</t>
  </si>
  <si>
    <t>1022102240 - PAPEL TOALLA , CLINIC IN/FOL 18 x 200 H/D ELITE BLANCO</t>
  </si>
  <si>
    <t>1022102260 - Goma Borrar Miga Med. S-20</t>
  </si>
  <si>
    <t>1022102360 - CINTA, MASKING TAPE, 1"</t>
  </si>
  <si>
    <t>1022102480 - TAMBOR, BROTHER DR-2340</t>
  </si>
  <si>
    <t>1022102510 - TONER, BROTHER 2370</t>
  </si>
  <si>
    <t>1022102520 - TONER, BROTHER TN-750</t>
  </si>
  <si>
    <t>1022102530 - Toner Brother TN-319 CY 6000PAG</t>
  </si>
  <si>
    <t>1022102540 - TONER, BROTHER TN-319 MG</t>
  </si>
  <si>
    <t>1022102550 - TONER, BROTHER TN-319 BK</t>
  </si>
  <si>
    <t>1022102560 - TONER, BROTHER TN-319 YE</t>
  </si>
  <si>
    <t>1022102590 - TONER, BROTHER TN-1060</t>
  </si>
  <si>
    <t>1022102620 - BATERIA, NO-RECARGABLE, 1.5V, AA</t>
  </si>
  <si>
    <t>1022103750 - CORPORATE OPERATIONAL POLAR</t>
  </si>
  <si>
    <t>1022103900 - CHECKLIST, OXICORTE</t>
  </si>
  <si>
    <t>1022103910 - CHECKLIST, HARNESS</t>
  </si>
  <si>
    <t>1022103920 - CHECKLIST, MÁQUINA DE SOLDAR</t>
  </si>
  <si>
    <t>1022103930 - CHECKLIST, AMOLADORA DE BANCO</t>
  </si>
  <si>
    <t>1022103940 - CHECKLIST, SLINGS</t>
  </si>
  <si>
    <t>1022103950 - CHECKLIST, TORNO.</t>
  </si>
  <si>
    <t>1022103960 - CHECKLIST, GRÚA PUENTE.</t>
  </si>
  <si>
    <t>1022103970 - CHECKLIST  DE INSPECCIÓN, HERRAMIENTAS PORTÁTILES Y MANUALES</t>
  </si>
  <si>
    <t>1022104010 - LIBRO DE CONSUMO, EPP</t>
  </si>
  <si>
    <t>1022104230 - FILM PALETIZADOR, 50 CM X 250M, NEGRO</t>
  </si>
  <si>
    <t>1022104240 - FORRO POLAR ADMINISTRATIVO, NEGRO, UNISEX, TALLA ÚNICA</t>
  </si>
  <si>
    <t>1022104250 - CHEQUERA DE INFORME DE TURNOS, CLIENTE</t>
  </si>
  <si>
    <t>1023100060 - Chequeador Fisuras Limpiador (Spray)</t>
  </si>
  <si>
    <t>1023100070 - Chequeador Fisuras Penetrante (Spray)</t>
  </si>
  <si>
    <t>1023100080 - Chequeador Fisuras Revelador (Spray)</t>
  </si>
  <si>
    <t>1023100140 - SPRAY, MAGNAFLUX, SPOTCHECK</t>
  </si>
  <si>
    <t>1023100260 - PLACA PARA CHIP, 20 X 20 X 15 MM</t>
  </si>
  <si>
    <t>1023100340 - INSPECCION LIQUIDOS PENETRANTES, LIMPIEZA</t>
  </si>
  <si>
    <t>1026100040 - GRASA HLF UNIVERSAL, NG-0 X 16 KG (TRANSMISION)</t>
  </si>
  <si>
    <t>1026100050 - GRASA, LUVAL EX53001, 54 KG. (TRANSMISION)</t>
  </si>
  <si>
    <t>1026100060 - GRASA, UNIREX 2, 16 KG.</t>
  </si>
  <si>
    <t>1026100080 - GRASA, MULTIPURPOSE, 35 LB/15.876 KG</t>
  </si>
  <si>
    <t>1026100210 - Grasa Desco Mag Ep-2Ht (Balde 16 Kgs/35 Lbs)</t>
  </si>
  <si>
    <t>1026100220 - GRASA, MOLYLUBE, E7065, 18.2KG</t>
  </si>
  <si>
    <t>1027100090 - Aceite Penetrante Wd-40</t>
  </si>
  <si>
    <t>1027100100 - ACEITE HIDRAULICO, AW-68, 19 LT</t>
  </si>
  <si>
    <t>1027100120 - ACEITE, 20W50, 19 LT</t>
  </si>
  <si>
    <t>1027100220 - ACEITE MOBIL VACTRA N°2, 19 LT</t>
  </si>
  <si>
    <t>1027100230 - ACEITE, MOTOR, 15W40, 19L</t>
  </si>
  <si>
    <t>1027100250 - ACEITE, ENGRANAJE, 80W90, 210L/55 GL</t>
  </si>
  <si>
    <t>1027100470 - TRANSMISSION OIL, XP 600-68, 208 L, MOBIL GEAR</t>
  </si>
  <si>
    <t>1027100530 - MOBIL DELVAC 1 GEAR OIL 75W-90</t>
  </si>
  <si>
    <t>1028100350 - STICKER, VEHICULO, PLACA &amp; MD LOGO</t>
  </si>
  <si>
    <t>1028100590 - PERNO RUEDA 14-1.5 X 50MM EST/15,5MM C/ TUERCA</t>
  </si>
  <si>
    <t>1029100000 - CINTA, PELIGRO, BARRERA</t>
  </si>
  <si>
    <t>1029100110 - SLACK NARANJA GABARDINA C/LOGO EN PECHO Y ESPALDA+REFL, M</t>
  </si>
  <si>
    <t xml:space="preserve">1029100130 - SLACK NARANJA GABARDINA C/LOGO EN PECHO Y ESPALDA+REFL, L
</t>
  </si>
  <si>
    <t>1029100180 - MÁSCARA ANTIPOLVO</t>
  </si>
  <si>
    <t>1029100280 - GABARDINDA</t>
  </si>
  <si>
    <t>1029100340 - GUANTES, SEGURIDAD, PVC</t>
  </si>
  <si>
    <t>1029100360 - Botin Defender Cl sico Df-900 N§ 44</t>
  </si>
  <si>
    <t>1029100390 - Safety Shoe Size13</t>
  </si>
  <si>
    <t>1029100400 - ZAPATO, SEGURIDAD, 5</t>
  </si>
  <si>
    <t>1029100410 - ZAPATO, SEGURIDAD</t>
  </si>
  <si>
    <t>1029100440 - ZAPATO, SEGURIDAD, 9</t>
  </si>
  <si>
    <t>1029100450 - BANNER, UNDERGROUND</t>
  </si>
  <si>
    <t>1029100460 - EXTINGUIDOR, 9KG</t>
  </si>
  <si>
    <t>1029100750 - CABLE, ACERO, 3/4"</t>
  </si>
  <si>
    <t>1029100770 - Candado De Bloqueo Rojo</t>
  </si>
  <si>
    <t>1029100840 - ESLINGA, 2 TOMAS, 50MM X 1 MT OJO-OJO</t>
  </si>
  <si>
    <t>1029100850 - ESLINGA, 2 CAPAS, 50 MM X 1.5 MT., 3.75 TON.</t>
  </si>
  <si>
    <t>1029100860 - ESLINGA, 2 CAPAS, 50 MM X 2 MT., 3.75 TON.</t>
  </si>
  <si>
    <t>1029100880 - ESLINGA, 2 CAPAS, 50 MM X 2.5 MT., 3.75 TON.</t>
  </si>
  <si>
    <t>1029100900 - ESLINGA, 3 CAPAS, 50 MM X 2 MT.</t>
  </si>
  <si>
    <t>1029100910 - Sling Fabric Eye Layers Pl 4 50 Mm X 3.00 Mts</t>
  </si>
  <si>
    <t>1029100940 - GANCHO DE ELEVACION, TECLE, 5 TON</t>
  </si>
  <si>
    <t>1029101000 - Polaina Cuero Ajuste Velcro</t>
  </si>
  <si>
    <t>1029101180 - PIZARRA, BLANCA</t>
  </si>
  <si>
    <t>1029101260 - CHAQUETA SOLDADOR, CUERO, S</t>
  </si>
  <si>
    <t>1029101300 - LAMPARA, MINERA, LED, ZH-T4W001</t>
  </si>
  <si>
    <t>1029101310 - POLICARBONATO PROTECCION FRONTAL (1015596)</t>
  </si>
  <si>
    <t>1029101320 - POLICARBONATO PROTECCION POSTERIOR (1015595)</t>
  </si>
  <si>
    <t>1029101450 - BOTIQUIN, PRIMEROS AUXILIOS, CHICO A GRANDE</t>
  </si>
  <si>
    <t>1029101520 - MALLA, ZARANDAD 1/2 X 12</t>
  </si>
  <si>
    <t>1029101650 - SEÑAL, NO ENTRAR</t>
  </si>
  <si>
    <t>1029101770 - CORREA, MINERO, COMPLETO, AJUSTABLE, SIZE S</t>
  </si>
  <si>
    <t>1029101870 - PROTECTOR, RODILLA, KIT DE 2</t>
  </si>
  <si>
    <t>1029102130 - PIOLA DE SEGURIDAD 1/8" x 600 MM ANTICHICOTE</t>
  </si>
  <si>
    <t>1029102150 - SAFETY CAP, ISP BUMP, STEELPRO</t>
  </si>
  <si>
    <t>1029102840 - REG CHUTE SECTION, PLASTIC, CHAIN, ASSEMBLY, Ø340MM x Ø300MM</t>
  </si>
  <si>
    <t>1029103710 - VIDRIO,TRANSPARENTE,RECTANGULAR, 2''x 4 1/4''x 2.5MM ESPESOR</t>
  </si>
  <si>
    <t>1029103720 - P/TELÉFONO DE CASCO, ZEN 5, STEELPRO</t>
  </si>
  <si>
    <t>1110100040 - BROCA TRICONICA 16",  IADC 735</t>
  </si>
  <si>
    <t>1110101800 - BROCA TRICONICA, RODAMIENTO SELLADO, 12.1/4", IADC 735</t>
  </si>
  <si>
    <t>1110101810 - BROCA TRICONICA, RODAMIENTO SELLADO, 13.3/4", IADC 735</t>
  </si>
  <si>
    <t>1110102860 - TRICONO, RODAMIENTO SELLADO, 13 3/4", SHAREATE</t>
  </si>
  <si>
    <t>1110102870 - TRICONO, RODAMIENTO SELLADO, 12 1/4", SHAREATE</t>
  </si>
  <si>
    <t>1110104590 - PILOT BIT, CENTER GUIDE, 13 3/4'', HEBEI RANKING BIT MAN.</t>
  </si>
  <si>
    <t>1112100280 - SEGURO, SEEGER, INTERIOR, 38 MM</t>
  </si>
  <si>
    <t>1112100320 - CUBIERTA FRONTAL, CORTADORES, CUT-15-139</t>
  </si>
  <si>
    <t>1112100340 - CORTADOR, NUBBY, 9 7/8", CORTADOR, CUT-15-017</t>
  </si>
  <si>
    <t>1112100380 - ESPACIADOR DE RODAMIENTO, TRB-S, CORTADORES, CUT-15-202</t>
  </si>
  <si>
    <t>1112100430 - BLOQUEO DE CUBIERTA (PEQUEÑA), CORTADORES, CUT-15-234</t>
  </si>
  <si>
    <t>1112100440 - CUBIERTA, CAUCHO, 6.4mm, CORTADORES, CUT-15-261</t>
  </si>
  <si>
    <t>1112100450 - CUBIERTA POSTERIOR, TRBC-T, CORTADORES, CUT-15-262</t>
  </si>
  <si>
    <t>1112100460 - BLOQUE DE BLOQUEO DE CUBIERTA(PEQUEÑA),CORTADORES,CUT-15-277</t>
  </si>
  <si>
    <t>1112100480 - CUBIERTA POSTERIOR, TRB-SG, CORTADORES, CUT-15-290</t>
  </si>
  <si>
    <t>1112100490 - SELLO DE TAPA (PEQUEÑO), CORTADORES, CUT-15-291</t>
  </si>
  <si>
    <t>1112100510 - MECHANICAL FACE SEALS (SEALS 76.90H-81S160)</t>
  </si>
  <si>
    <t>1112100550 - O-RING, Ø6.5 X 150 (DI), 76.90 H-16A4</t>
  </si>
  <si>
    <t>1112100560 - O-RING, Ø6.2 X 208 (DI), 76.90 H-81</t>
  </si>
  <si>
    <t>1112100570 - O-RING, Ø9.65 X 155 (ID), 76.90 H-17</t>
  </si>
  <si>
    <t>1112100580 - O-RING, Ø9.5 X 210 (ID), 76.90 H-23</t>
  </si>
  <si>
    <t>1112100600 - TAPÓN, PRESIÓN, 1/8" NPT</t>
  </si>
  <si>
    <t>1112100610 - TAPON, PRESION, 1/4" NPT X3/4"</t>
  </si>
  <si>
    <t>1112100710 - O-RING, Ø3.5 X 93 (ID)</t>
  </si>
  <si>
    <t>1112100780 - GRASA, MULTIPROPÓSITO, EP-2.5, PROLONG</t>
  </si>
  <si>
    <t>1112101400 - ESPACIADOR DE RODAMIENTO, TRB-S, CORTADORES, CUT-15-203</t>
  </si>
  <si>
    <t>1112101560 - EJE CORTADORES, TRB-S, CUT-15-138</t>
  </si>
  <si>
    <t>1112101950 - TAPA, CORTADOR, CUT-15-140</t>
  </si>
  <si>
    <t>1112102100 - RODAMIENTO, ESPACIADOR, CORTADOR, CUT-15-328</t>
  </si>
  <si>
    <t>1112102130 - Cover Small Lock Ring</t>
  </si>
  <si>
    <t>1112102140 - SELLO DE TAPA (GRANDE), TRBC-S/RS, CORTADORES, CUT-15-331</t>
  </si>
  <si>
    <t>1112102150 - EJE, TRB-S, CORTADORES, CUT-15-325</t>
  </si>
  <si>
    <t>1112102170 - COMPENSADOR, TRBC-S, CORTADORES, CUT-15-326</t>
  </si>
  <si>
    <t>1112102190 - CUBIERTA POSTERIOR, TRBC-T, CORTADORES, CUT-15-334</t>
  </si>
  <si>
    <t>1112102200 - EJE, TRBC-T, CORTADORES, CUT-15-330</t>
  </si>
  <si>
    <t>1112102240 - ANILLO SEGURO, RODAMIENTO, CUTTERS. CUT-15-329</t>
  </si>
  <si>
    <t>1112102250 - ANILLO RETENCIÓN, CORTADORES, CUT-15-323</t>
  </si>
  <si>
    <t>1112102260 - ESPACIADOR DE EJE, CORTADORES, CUT-15-338</t>
  </si>
  <si>
    <t>1112102270 - TAPÓN, TRBC, CORTADORES, CUT-15-337</t>
  </si>
  <si>
    <t>1112102280 - EJE CUTTER TRBC-S CUT-15-325</t>
  </si>
  <si>
    <t>1112102290 - COMPENSADOR EJE CUTTER CUT-15-326</t>
  </si>
  <si>
    <t xml:space="preserve">1112102310 - TRBC-T CUTTER SHAFT CUT-15-330
</t>
  </si>
  <si>
    <t>1112103780 - LOCKING RING, SMALL COVER, CUTTERS, CUT-15-520</t>
  </si>
  <si>
    <t>1112103790 - SHAFT SPACER, CUTTERS, CUT-15-521</t>
  </si>
  <si>
    <t>1113100220 - PIN PASADOR, ESCARIADORES, DHE-01-132</t>
  </si>
  <si>
    <t>1113100230 - CHAVETA DE ESCARIADOR, ESCARIADORES, DHE-01-151</t>
  </si>
  <si>
    <t>1113100310 - PLACA AJUSTE PIN PASADOR, ESCARIADORES, DHE-01-235</t>
  </si>
  <si>
    <t>1113100580 - SOPORTE SUP BARRA TAMBOR,ESTABILIZADOR ESCARIADO,DHE-03-119</t>
  </si>
  <si>
    <t>1113100910 - CHAVETA VERTICAL ESCARIADOR, ESCARIADORES, DHE-01-938</t>
  </si>
  <si>
    <t>1113100930 - CHAVETA DE ESCARIADOR, ESCARIADORES, DHE-01-863</t>
  </si>
  <si>
    <t>1113100970 - ANILLO AJUSTE PIN PASADOR, ESCARIADORES, DHE-01-862</t>
  </si>
  <si>
    <t>1113100990 - CUBIERTA TRANSPORTE GOMA POSTERIOR, ESCARIADORES, DHE-01-954</t>
  </si>
  <si>
    <t>1113101000 - CUBIERTA TRANSPORTE GOMA INFERIOR, ESCARIADORES, DHE-01-955</t>
  </si>
  <si>
    <t>1113101920 - PIN PASADOR PORTACORTADOR, Ø20 x 40, ESCARIADORES,DHE-01-427</t>
  </si>
  <si>
    <t>1113101930 - PIN PASADOR PORTACORTADOR, Ø20 x 50, ESCARIADORES,DHE-01-428</t>
  </si>
  <si>
    <t>1113101940 - PIN PASADOR PORTACORTADOR, Ø20 x 90, ESCARIADORES,DHE-01-429</t>
  </si>
  <si>
    <t>1113101950 - PIN PASADOR PORTACORTADOR, Ø50 x 110,ESCARIADORES,DHE-01-462</t>
  </si>
  <si>
    <t>1113101960 - PIN PASADOR PORTACORTADOR, Ø50 x 60, ESCARIADORES,DHE-01-460</t>
  </si>
  <si>
    <t>1113101970 - PIN PASADOR PORTACORTADOR, Ø50 x 70, ESCARIADORES,DHE-01-461</t>
  </si>
  <si>
    <t>1113101980 - CUBIERTA TRANSPORTE INFERIOR ALA 1&amp;3,ESCARIADORES,DHE-01-883</t>
  </si>
  <si>
    <t>1113101990 - CUBIERTA TRANSPORTE INFERIOR ALA 2&amp;4,ESCARIADORES,DHE-01-892</t>
  </si>
  <si>
    <t>1113102020 - CUBIERTA TRANSPORTE ALA POSTERIOR, ESCARIADORES, DHE-01-882</t>
  </si>
  <si>
    <t>1114100410 - CHAVETA SLEEVE, 25mm, STEMS, DHE-02-194</t>
  </si>
  <si>
    <t>1114100440 - STEM SLEEVE, 16", LADRILLO, STEMS, DHE-02-349</t>
  </si>
  <si>
    <t>1114100610 - ANILLO DE CORTE, 12 1/4" 3ST, STEMS, DHE-02-204</t>
  </si>
  <si>
    <t>1114100720 - ANILLO DIVIDIDO, 13 3/4", STEMS, DHE-02-063</t>
  </si>
  <si>
    <t>1114100730 - CONTENEDOR DE STEM, 13 3/4",  STEMS, DHE-02-056</t>
  </si>
  <si>
    <t>1114101080 - ANILLO LOCALIZADO, 16", STEMS, DHE-02-499</t>
  </si>
  <si>
    <t>1115100110 - RIB LADRILLO, 12 1/4", ESTABILIZADOR DE ESCARIADO,DHE-03-240</t>
  </si>
  <si>
    <t>1116100000 - ANILLO DE AJUSTE PIN PASADOR, 16", STEMS, DHE-02-161</t>
  </si>
  <si>
    <t>1116100070 - CARBURO, INSERTO DE LADRILLO, 20 X 6 X 4mm</t>
  </si>
  <si>
    <t>1116100080 - RIB LADRILLO, 13 3/4", ESTABILIZADOR DE ESCARIADO,DHE-03-231</t>
  </si>
  <si>
    <t>1116100090 - RIB LADRILLO, 16", ESTABILIZADOR DE ESCARIADO,DHE-03-238</t>
  </si>
  <si>
    <t>1116100100 - RIB LADRILLO, 12 1/4", ESTABILIZADOR DE ESCARIADO,DHE-03-241</t>
  </si>
  <si>
    <t>1116100110 - RIB LADRILLO, 13 3/4", ESTABILIZADOR DE ESCARIADO,DHE-03-239</t>
  </si>
  <si>
    <t>1116100130 - RIB LADRILLO, 16", ESTABILIZADOR DE ESCARIADO, DHE-03-232</t>
  </si>
  <si>
    <t>1118100030 - Anillo Probador Tricono 13 3/4'' 349 Mm</t>
  </si>
  <si>
    <t>1118100210 - BROCA TRICONICA, ANILLO CALIBRADOR, 307MM</t>
  </si>
  <si>
    <t>1118100220 - BROCA TRICONICA, ANILLO CALIBRADOR, 308MM</t>
  </si>
  <si>
    <t>1118100230 - BROCA TRICONICA, ANILLO CALIBRADOR, 309MM</t>
  </si>
  <si>
    <t>1118100240 - ANILLO CALIBRADOR P/ BROCA TRICONICA, 310 MM</t>
  </si>
  <si>
    <t>1118100250 - BROCA TRICONICA, ANILLO CALIBRADOR, 311MM</t>
  </si>
  <si>
    <t>1118100290 - BROCA TRICONICA, ANILLO CALIBRADOR, 347MM</t>
  </si>
  <si>
    <t>1118100300 - BROCA TRICONICA, ANILLO CALIBRADOR, 348MM</t>
  </si>
  <si>
    <t>1118100310 - BROCA TRICONICA, ANILLO CALIBRADOR, 349MM</t>
  </si>
  <si>
    <t>1118100960 - TRICONO, ANILLO CALIBRADOR, 404 MM</t>
  </si>
  <si>
    <t>1118100970 - TRICONO, ANILLO CALIBRADOR, 405 MM</t>
  </si>
  <si>
    <t>1118100980 - TRICONO, ANILLO CALIBRADOR, 406 MM</t>
  </si>
  <si>
    <t>1118100990 - TRICONO, ANILLO CALIBRADOR, 407 MM</t>
  </si>
  <si>
    <t>1118101080 - MEDIDOR DE PEINE, 12 7/8", DI-42, DHE-06-169</t>
  </si>
  <si>
    <t>1118101100 - MEDIDOR DE PEINE, 10", 11 1/4", 3ST, DHE-06-224</t>
  </si>
  <si>
    <t>1120100030 - PORTACORTADOR, 26°, PORTACORTADORES, DHE-07-085</t>
  </si>
  <si>
    <t>1120100050 - PORTACORTADOR, 35.5°, PORTACORTADORES, DHE-07-300</t>
  </si>
  <si>
    <t>1120100050 - PORTACORTADOR, 35°, PORTACORTADORES, DHE-07-300</t>
  </si>
  <si>
    <t>1120100060 - PORTACORTADOR, MEDIO, PORTACORTADORES, DHE-07-301</t>
  </si>
  <si>
    <t>1120100070 - PORTACORTADOR, 2°, PORTACORTADORES, DHE-07-302</t>
  </si>
  <si>
    <t>1120100070 - PORTACORTADOR, STEM, PORTACORTADORES, DHE-07-302</t>
  </si>
  <si>
    <t>1120100080 - PORTACORTADOR, 45°, PORTACORTADORES, DHE-07-303</t>
  </si>
  <si>
    <t>1120100190 - ESPACIADOR, 26°, PORTACORTADORES, DHE-07-319</t>
  </si>
  <si>
    <t>1120100200 - ESPACIADOR MEDIO, PORTACORTADOR, DHE-07-320</t>
  </si>
  <si>
    <t>1120100210 - ESPACIADOR STEM, PORTACORTADORES, DHE-07-321</t>
  </si>
  <si>
    <t>1122100000 - ANILLO DE CORTE, 13 3/4", BARRAS DE PERFORACIÓN, DHE-06-093</t>
  </si>
  <si>
    <t>1122100030 - ANILLO DE CORTE, 14 3/4", BARRAS DE PERFORACIÓN, DHE-06-164</t>
  </si>
  <si>
    <t>1122100230 - ANILLO, D/CORTE TRICONO, 185 X 154 X 10 MM.</t>
  </si>
  <si>
    <t>1123100000 - PERNO ANCLAJE, Ø 30mm X 1.2m, MAIN FRAME, MSC-01- 055</t>
  </si>
  <si>
    <t>1123100020 - PERNO DE ANCLAJE, Ø30mm X 1.5m</t>
  </si>
  <si>
    <t>1123100160 - PERNO ANCLAJE, COLA CHANCHO, FO-CORRUG, 22MM X 95CM</t>
  </si>
  <si>
    <t>1127100220 - ESTROBO, ACERO, 6 X 36, 5/8" X 2 M</t>
  </si>
  <si>
    <t>1127100230 - ESTROBO, ACERO, 6 X 36, 5/8" X 3 M</t>
  </si>
  <si>
    <t>1127100250 - ESTROBO, ACERO, 6 X 36, 3/4" X 1.50 M</t>
  </si>
  <si>
    <t>1127100260 - ESTROBO, ACERO, 6 X 36, 3/4" X 2 M</t>
  </si>
  <si>
    <t>1127100270 - ESTROBO, ACERO, 6 X 36, 3/4" X 3 M</t>
  </si>
  <si>
    <t>1127100310 - ESTROBO, ACERO, 6 X 36, 1" X 3 M</t>
  </si>
  <si>
    <t>1127100330 - ESTROBO, ACERO, 6 X 36, 1.1/4" X 6 M</t>
  </si>
  <si>
    <t>1127100360 - CABLE, ACERO, 6 X 36 WS, 1/2"</t>
  </si>
  <si>
    <t>1127100370 - CABLE, ACERO, 6 X 36 WS, 3/4"</t>
  </si>
  <si>
    <t>1127100530 - ESTROBO, 3/4 X 3 MT , TIPO BOA</t>
  </si>
  <si>
    <t>1127100590 - CABLE SEGURIDAD, ACERO, 1 "X 1,5 M</t>
  </si>
  <si>
    <t>1133100120 - INSERTO, ROSCADO, MAS/INS/64V/845 IC656, ISCAR</t>
  </si>
  <si>
    <t>1133100130 - INSERTO, ROSCADO, MAS/INS/64V/846 IC656, ISCAR</t>
  </si>
  <si>
    <t>1135100490 - LADRILLO DE CARBURO, CEMENTADO, BARRAS DE PERFORACIÓN, DHE-0</t>
  </si>
  <si>
    <t>1135100510 - LIGHT WEIGHT BLOCK ROD, REAMING STAB, DHE-03-492</t>
  </si>
  <si>
    <t>1135100700 - SOPORTE INFERIOR BARRA, ESTABILIZADOR ESCARIADO DHE-03-251</t>
  </si>
  <si>
    <t>1210100030 - AMPERIMETRO, 0-300 AMP 300/5, 96 MM X 96MM</t>
  </si>
  <si>
    <t>1210100070 - RELÉ, CORRIENTE, CT 300/5</t>
  </si>
  <si>
    <t>1210100140 - VOLTÍMETRO, 0 - 150 V, 95 X 95mm</t>
  </si>
  <si>
    <t>1210100150 - RELÉ, CORRIENTE, 601 A - 110 V, ZENITH</t>
  </si>
  <si>
    <t>1210100160 - VOLTIMETRO, 0-600 VOLTIOS, 95 X 95 MM</t>
  </si>
  <si>
    <t>1210100190 - MEDIDOR DE TEMPERATURA, LÁSER DE MANO</t>
  </si>
  <si>
    <t>1210100200 - SENSOR DE VIBRACIÓN, DIGITAL, MANUAL, VM-6360</t>
  </si>
  <si>
    <t>1210100330 - HOROMETRO 110-120V, 50HZ, 48X48 MM, SOB O EMP</t>
  </si>
  <si>
    <t>1210100350 - VOLTÍMETRO, 0 - 250 V, 72 X 72 MM</t>
  </si>
  <si>
    <t>1210100460 - CONTROL, TEMPERATURA, TZN4S-14R, AUTONICS</t>
  </si>
  <si>
    <t>1210100520 - AMPERIMETRO, 0-150 AMP 300/5, 96MM X 96MM</t>
  </si>
  <si>
    <t>1210100640 - VOLT METER, 0-150 V, 96 X 96MM, ANALOGO</t>
  </si>
  <si>
    <t>1210100820 - FLUJOMETRO AGUA, KF700-80 DIN 316L IP65 4-20 MMA</t>
  </si>
  <si>
    <t>1210101200 - VOLTIMETRO, ANALOGO, 96 X 96, 0 TO 250 V</t>
  </si>
  <si>
    <t>1210101220 - AMPERIMETRO, 0-1000, 5A, 48MM X 96MM</t>
  </si>
  <si>
    <t>1210101480 - AMPERIMETRO, 0 - 500A, 1000A FUERA ESCALA, 400 / 5A</t>
  </si>
  <si>
    <t>1210101510 - AMPERIMETRO, 0 - 1000A, 200A FUERA ESCALA, 1000 / 5A</t>
  </si>
  <si>
    <t>1210101680 - CONTROLADOR, 12V, IP67</t>
  </si>
  <si>
    <t>1211100000 - DISYUNTOR, UNIPOLAR, 10 A, 2.5 Ka</t>
  </si>
  <si>
    <t>1211100010 - DISYUNTOR, UNIPOLAR, 40 A, 2.5 kA</t>
  </si>
  <si>
    <t>1211100020 - DISYUNTOR, 3 FASES, 30 A, 5 Ka</t>
  </si>
  <si>
    <t>1211100030 - DISYUNTOR, UNIPOLAR, 20 A, 2.5 kA</t>
  </si>
  <si>
    <t>1211100130 - CARBON, MOTOR CC, 40X25X15</t>
  </si>
  <si>
    <t>1211100230 - RESISTENCIA EATON, BREAKER DYNAMIC, 1.5 OHM, 66 A</t>
  </si>
  <si>
    <t>1211100260 - DISYUNTOR, 1 FASE, 16 A, 2.5 kA</t>
  </si>
  <si>
    <t>1211100360 - PORTACARBON, MOTOR CC, 40X25X15</t>
  </si>
  <si>
    <t>1211100440 - INTERRUPTOR AUT., DX CURVE C, 1 X 10A</t>
  </si>
  <si>
    <t>1211100460 - INTERRUPTOR AUT., DX CURVE C, 1 X 16A</t>
  </si>
  <si>
    <t>1211100470 - INTERRUPTOR AUT., DX CURVE C, 1 X 2A</t>
  </si>
  <si>
    <t>1211100710 - INTERRUPTOR, THERMOMAGNETIC, C60N 2X10A, 24336, SCHNEIDER</t>
  </si>
  <si>
    <t>1211100880 - INTERRUPTOR, TERMOMAGNETICO, C60N 2X20A, 24338; SCHNEIDER</t>
  </si>
  <si>
    <t>1211101050 - INTERRUPTOR, THERMOMAGNETIC, TRIPOLAR, 10 AMP, 24349, SCHNEI</t>
  </si>
  <si>
    <t>1211101070 - INTERRUPTOR, TERMOMAGNETICO, 22 X 32 AMP</t>
  </si>
  <si>
    <t xml:space="preserve">1211101140 - INTERRUPTOR, TERMOMAGNETICO, 3 X 20A, SCHNEIDER
</t>
  </si>
  <si>
    <t xml:space="preserve">1211101190 - INTERRUPTOR, TERMOMAGNETICO, C60N 3 X 32A, SCHNEIDER
</t>
  </si>
  <si>
    <t>1211101260 - INTERRUPTOR, TERMOMAGNETICO, 11-16AMP, 3RV1021-4AA15</t>
  </si>
  <si>
    <t>1211101310 - GUARDAMOTOR TERMOMAGNETICO, GV2ME06, 1-1.6A</t>
  </si>
  <si>
    <t>1211101330 - GUARDAMOTOR TERMOMAGNETICO, 6...10AMP, SCHNEIDER</t>
  </si>
  <si>
    <t>1211101530 - CABLE ELECTRICO, FLEXIBLE, NEGRO, 1.0 MM</t>
  </si>
  <si>
    <t>1211101550 - CABLE, ELÉCTRICO, 4 X 120 MM, 750V</t>
  </si>
  <si>
    <t>1211101660 - INTERRUPTOR AUT., MITSUBISHI, NF125 5W 80A</t>
  </si>
  <si>
    <t>1211101670 - INTERRUPTOR, 3 FASES, 250 AMP</t>
  </si>
  <si>
    <t>1211102220 - LLAVE TERMOMAGNETICA, 3 PHASE, 10A, 440V</t>
  </si>
  <si>
    <t>1211103210 - BOBINA DE DISPARO, ZP-AZA ZP-ASA/110-230</t>
  </si>
  <si>
    <t>1211103220 - AUTOMATICO MCM 3 X 16A 10KA ''C'' MCM C16/3 EATON</t>
  </si>
  <si>
    <t>1211103380 - CIRCUIT BREAKER, ROTARY KNOB, T7, 1SDA062125R1, ABB</t>
  </si>
  <si>
    <t>1211103460 - INTERRUPTOR AUTOMATICO TMAX XT7S 1250 3P AC DIP LS/IR 125</t>
  </si>
  <si>
    <t>1212100030 - CABLE ELÉCTRICO, 3 NÚCLEOS, 2.5mm2</t>
  </si>
  <si>
    <t>1212100040 - CABLE ELECTRIC, 3-CORE, 1.5mm2</t>
  </si>
  <si>
    <t xml:space="preserve">1212100080 - CABLE H07V-K 95.0 MM2 FLEX. NEGRO 750V (290957) 
</t>
  </si>
  <si>
    <t>1212100120 - CABLE, NEOPRENO, 1.5mm X 24 NÚCLEOS</t>
  </si>
  <si>
    <t>1212100140 - INTERRUPTOR, PULSADOR, CABEZAL, ZB4-BA2, SCHNEIDER</t>
  </si>
  <si>
    <t>1212100160 - CABLE, FLEXIBLE, 4 X 25 MM</t>
  </si>
  <si>
    <t>1212100220 - ABRAZADERA CABLE MOTOR </t>
  </si>
  <si>
    <t>1212100230 - CABLE ELECTRICO, 250 MCM, LIBRE DE HALOGENO</t>
  </si>
  <si>
    <t>1212100270 - CABLE, ELECTRICO, OLFLEX CLASSIC 110, 300/500V, 18G, 1,5 MM2</t>
  </si>
  <si>
    <t>1212100280 - CABLE ELECT. MED. H05VV-F 3 X 1.00 MM2, 500V, GRIS</t>
  </si>
  <si>
    <t>1212100480 - PULSADOR LUMINOSO ROJO, 24V, SCHNEIDER, XB4BW34B5</t>
  </si>
  <si>
    <t>1212100500 - PUSH BUTTON, LED LUM, YELLOW, XB4BW35B5</t>
  </si>
  <si>
    <t xml:space="preserve">1213100180 - CABLE ELECTRICO, 4 X 6 AWG
</t>
  </si>
  <si>
    <t>1213100200 - CABLE ELECTRICO, 4 X 12 AWG</t>
  </si>
  <si>
    <t xml:space="preserve">1213100220 - CABLE ELECTRICO, 2 X 16 AWG
</t>
  </si>
  <si>
    <t>1213100240 - CABLE ELECTRICO, 4 X 16 AWG</t>
  </si>
  <si>
    <t>1213100460 - CABLE ELECTRICO, 3 X 14 AWG, VULCANIZADO NLT</t>
  </si>
  <si>
    <t>1213100590 - CABLE ELECTRICO, 3 X 16 AWG, SILICONA</t>
  </si>
  <si>
    <t>1213100670 - CABLE ELECTRICO, 4 X 14 AWG, VULCANIZADO NLT</t>
  </si>
  <si>
    <t>1213101250 - CABLE ELECTRICO, 3 X 12 AWG, VULCANIZADO NLT</t>
  </si>
  <si>
    <t>1213101560 - CABLE, RESISTENCIA TERMAL, RTD PT100 (3HILOS+TEFLON)</t>
  </si>
  <si>
    <t>1213101730 - CABLE DE CONTROL, 3 X 1 MM2, 550V, H05VV5-F</t>
  </si>
  <si>
    <t>1213101930 - CABLE ELECTRICO, 4 X 10 AWG</t>
  </si>
  <si>
    <t>1213101940 - CABLE ELECTRICO, 10 AWG, GTP</t>
  </si>
  <si>
    <t>1213102020 - CABLE DE EXTENSION ELECTRICO 20 MT</t>
  </si>
  <si>
    <t>1213102050 - CABLE, NEOPRENO, 1.5mm X 10 NÚCLEOS</t>
  </si>
  <si>
    <t>1213102070 - CABLE, NEOPRENO, 120mm X NÚCLEO ÚNICO</t>
  </si>
  <si>
    <t>1213102090 - CABLE, NEOPRENO, 70mm X 4 NÚCLEOS</t>
  </si>
  <si>
    <t>1213102100 - CABLE, NEOPRENO, 95mm X 4 NÚCLEOS</t>
  </si>
  <si>
    <t>1213102260 - MULTIMETRO, LCD, DMG800D048+EXP10.30+CX01, LOVATO</t>
  </si>
  <si>
    <t>1213102410 - BORNE TIERRA, PT 4-PE, LIBRE DE MANT</t>
  </si>
  <si>
    <t>1213102420 - BORNE DE PASO, PT 4, 3211757</t>
  </si>
  <si>
    <t>1213103170 - CABLE, H05V-K, AZUL, 1.0 MM2, BLANCO</t>
  </si>
  <si>
    <t>1213103180 - CABLE, H05V-K, AZUL, 1.0 MM2, BLANCO</t>
  </si>
  <si>
    <t>1213103190 - CABLE, H05V-K, AZUL, 1.0 MM2, AMARILLO</t>
  </si>
  <si>
    <t>1213103200 - CABLE, H05V-K, AZUL, 1.0 MM2, AZUL</t>
  </si>
  <si>
    <t>1213103380 - ELECTRICAL CABLE, FLEXIBLE, BLACK,  1.0MM2 X 100 MTS</t>
  </si>
  <si>
    <t>1213103760 - CABLE, H05V-K, 1.0 MM2, NARANJA, 100 MTS</t>
  </si>
  <si>
    <t>1214100060 - FUENTE ENERG CAMPO, 220V, 25A, 9039FXMP25, CONTROLTECHNIQUES</t>
  </si>
  <si>
    <t>1214100120 - CONV DE SEÑAL, VÁLVULA HIDR, 4-20mA, 24/12VCC, GB-DF/NB-1</t>
  </si>
  <si>
    <t>1214100181 - MENTOR MP, MODULO, EXPANSIÓN, SM-I/O-PLUS</t>
  </si>
  <si>
    <t xml:space="preserve">1214100480 - DIODO, T/TORNILLO, 60AMP, 1200V
</t>
  </si>
  <si>
    <t>1214100730 - POTENCIOMETRO, B10K</t>
  </si>
  <si>
    <t>1214101120 - MODULO, BRAINCHILD, IO-6RTD</t>
  </si>
  <si>
    <t>1214101210 - TARJETA SOFT STARTER, HPS2DN210</t>
  </si>
  <si>
    <t>1214101540 - SOPORTE TARJETA CONTROL, VÁLVULA PROPORC, 02-104808, VICKERS</t>
  </si>
  <si>
    <t>1214101600 - TARJETA CONTROL, VÁLVULA PROPORC, EEA-PAM-513-D-32, VICKERS</t>
  </si>
  <si>
    <t>1214101610 - DC DRIVE, MENTOR MP 825 A4R, 825 AMPS 400VAC SUPPLY</t>
  </si>
  <si>
    <t>1214102180 - AMPLIFIER, PROP VALVE, VT-MSPA1-2X/F5/000/000, R901439036</t>
  </si>
  <si>
    <t>1214102340 - TARJETA DE CONTROL MP26 S9200-1830</t>
  </si>
  <si>
    <t>1214102790 - CONTROLADOR DE VALVULA, PROPORCIONAL, LE PD X, LYNCH</t>
  </si>
  <si>
    <t>1215100000 - LIMPIADOR DE CONTACTO ELÉCTRICO, 20 L</t>
  </si>
  <si>
    <t>1215100010 - LIMPIA CONTACTOS, SPRAY</t>
  </si>
  <si>
    <t>1216100030 - CONTACTOR, AC, BOBINA 110 V, 5.5 kW 525 V, LC1 D1810, LOVATO</t>
  </si>
  <si>
    <t>1216100040 - BOBINA, VÁLVULA, LENTO ARRIBA Y ABAJO, 617 475, VICKERS</t>
  </si>
  <si>
    <t>1216100050 - BOBINA, VÁLVULA, RÁPIDO ARRIBA Y ABAJO, 507825, VICKERS</t>
  </si>
  <si>
    <t>1216100150 - CONTACTOR, S-N65, BOBINA 220 VAC</t>
  </si>
  <si>
    <t>1216100160 - BOBINA, TRIP 110V (P/NF125/160/250) </t>
  </si>
  <si>
    <t>1216100170 - CONTACTOR, S-N65, BOBINA 100 VAC</t>
  </si>
  <si>
    <t>1217100020 - BLOCKS, N/O, CONTACT, UG</t>
  </si>
  <si>
    <t xml:space="preserve">1217100280 - BLOQUE, CONTACTO, 1NC
</t>
  </si>
  <si>
    <t>1217100330 - BLOQUE, CONTACTO, 1NA</t>
  </si>
  <si>
    <t>1217100800 - BLOQUE DE TERMINALES, ALIMENTACION, PT 1.5 / S, 3208100</t>
  </si>
  <si>
    <t>1217100810 - BLOQUE DE TERMINALES, ALIMENTACION, PT 2.5/S, 3209510</t>
  </si>
  <si>
    <t>1217100830 - BLOQUE DE TERMINALES, TIERRA, PT 2.5-PE, 3209536</t>
  </si>
  <si>
    <t>1217100890 - Bloque para distribucion  PTFIX 6/ 18 x 2.5 GY</t>
  </si>
  <si>
    <t>1218100180 - CONECTOR, JUEGO COMPLETO, DT 06-4S-04-4P</t>
  </si>
  <si>
    <t>1218100190 - CONECTOR, JUEGO COMPLETO, DT 06-3S-04-3P</t>
  </si>
  <si>
    <t>1218100200 - CONECTOR, JUEGO COMPLETO, DT 06-2S-04-2P</t>
  </si>
  <si>
    <t>1219100030 - NUMERADOR DE CABLE, NO 0, 2mm</t>
  </si>
  <si>
    <t>1219100040 - SENSOR DE DISTANCIA, LÁSER, DT50-P1113, 1044369, SICK</t>
  </si>
  <si>
    <t xml:space="preserve">1219100230 - AISLADOR, M12, TIPO CAMPANA
</t>
  </si>
  <si>
    <t>1219100290 - VARNISH,  BC-346, DOLPHS (BARNÍZ SELLANTE 3M)</t>
  </si>
  <si>
    <t>1219100370 - CINTILLO, NYLON 368MM X 4.8MM (X 100 UND)</t>
  </si>
  <si>
    <t>1219100750 - CANALETA, RANURADA, 60MM X 60MM X 2000MM</t>
  </si>
  <si>
    <t>1219101660 - PRENSAESTOPA, NIQUELADA, P/CABLE, PG-21, 13-18MM</t>
  </si>
  <si>
    <t>1219101670 - PRENSAESTOPA, NIQUELADA, P/CABLE, PG-29</t>
  </si>
  <si>
    <t>1219101690 - PRENSAESTOPA, NIQUELADA, P/CABLE, PG-36, 22-32MM</t>
  </si>
  <si>
    <t>1219102300 - CABLE ELECTRICO, FLEXIBLE, 750V, 2.5 MM</t>
  </si>
  <si>
    <t>1219102430 - LLAVE, FIN DE CURSO, XCKJ10511D, SCHNEIDER</t>
  </si>
  <si>
    <t>1219102650 - CORCHETES, LC 252 SET 1, ISCAR</t>
  </si>
  <si>
    <t>1219102820 - TERMINAL OJO, 1/4", AMARILLO</t>
  </si>
  <si>
    <t>1219102860 - BASE, ADHESIVA, 25MM X 25MM</t>
  </si>
  <si>
    <t>1219102890 - RELE TERMICO, TH-N60TAKP, 67A</t>
  </si>
  <si>
    <t>1219102900 - RELE TERMICO, TH-N220HZKP, 180A</t>
  </si>
  <si>
    <t>1219102910 - TERMINAL PUNTILLA, DAT200-23 PP, 1,04 - 2,63 MM2</t>
  </si>
  <si>
    <t>1219102920 - Fork Terminal With Insulation Dat200-3Ps 1,04-2,63 Mm2</t>
  </si>
  <si>
    <t>1219102930 - TERMINAL DE CONECCION, CBD-4, 4 MM2</t>
  </si>
  <si>
    <t>1219102950 - ESPIRAL PLASTICO, HB-103, 9 MM, 4,2 MT.</t>
  </si>
  <si>
    <t>1219102970 - MARCADOR DE CABLE, N°2, 2 MM</t>
  </si>
  <si>
    <t>1219103040 - INTERRUPTOR DIFERENCIAL, BIPOLAR, 4 X 63A, 30MA</t>
  </si>
  <si>
    <t>1219103070 - CINTILLOS, PLÁSTICO, 300 x 3.6 MM</t>
  </si>
  <si>
    <t>1219103150 - ENCHUFE HEMBRA, VOL. 2670TG, 10-16A, 2P+T (328211)</t>
  </si>
  <si>
    <t>1219103480 - TERMINAL, COMPRESION, 35 MM</t>
  </si>
  <si>
    <t xml:space="preserve">1219103620 - ESCÁNER RFID, PORTÁTIL, LF 134KHz
</t>
  </si>
  <si>
    <t>1219103750 - NUMERADOR DE CABLE, NO 1, 2mm</t>
  </si>
  <si>
    <t>1219103760 - NUMERADOR DE CABLE, NO 3, 2mm</t>
  </si>
  <si>
    <t>1219103770 - NUMERADOR DE CABLE, NO 4, 2mm</t>
  </si>
  <si>
    <t>1219103780 - NUMERADOR DE CABLE, NO 5, 2mm</t>
  </si>
  <si>
    <t>1219103790 - NUMERADOR DE CABLE, NO 6, 2mm</t>
  </si>
  <si>
    <t>1219103800 - NUMERADOR DE CABLE, NO 7, 2mm</t>
  </si>
  <si>
    <t>1219103810 - NUMERADOR DE CABLE, NO 8, 2mm</t>
  </si>
  <si>
    <t>1219103820 - NUMERADOR DE CABLE, NO 9, 2mm</t>
  </si>
  <si>
    <t>1219103830 - CANALETA RANURADA, 40 X 40mm, GRIS</t>
  </si>
  <si>
    <t>1219105040 - INDICADOR MULTIPLE, M4V INT, 4-20MA, 75 X 25MM,ESCALABLE C/U</t>
  </si>
  <si>
    <t>1219105150 - WEDGE &amp; SPACER, STRAIGHT, 2MM X 6MM X 500MM X 50 UNITS,ZYTEL</t>
  </si>
  <si>
    <t>1219105290 - ROYASIL CABLE, 2.5 KV, 8.0MM CLASE H 180°</t>
  </si>
  <si>
    <t>1219105300 - ROYAFLEX ROJO 2,5 KV, 10,0 MM CLASE H 180° C</t>
  </si>
  <si>
    <t>1219105330 - ADHESIVE GLASS TAPE, 20MM X 50MT CLASS H</t>
  </si>
  <si>
    <t>1219105350 - TUFQUIN TFT, 0.20 MM CLASE H 180° C</t>
  </si>
  <si>
    <t>1219105370 - TUFQUIN TFT, 0.45 MM CLASS H 180° C</t>
  </si>
  <si>
    <t>1219105380 - TUFQUIN TFT, 0.35 MM CLASS H 180° C</t>
  </si>
  <si>
    <t>1219105410 - MAPLE ENAMELLED WIRE, 1.29, #16</t>
  </si>
  <si>
    <t>1219105630 - RESIN KIT, 9.025 KG, 502H, ROYAPOX</t>
  </si>
  <si>
    <t>1219106790 - CAMERA HEAD, 73mm,  1/3” CCD, 976H X 582V, SIGHT-KING</t>
  </si>
  <si>
    <t>1219107210 - MANGUITO TERMORRECTRACTIL, WMS 3.2 (15X15R 800380, PHOENIX C</t>
  </si>
  <si>
    <t>1220100010 - TARJETA DE CONTROL, MP 90, 9200 - 1798</t>
  </si>
  <si>
    <t>1220100040 - AISLADOR DE CAMPANA, 16mm</t>
  </si>
  <si>
    <t>1220100080 - CONTACTOR, VACÍO, AC, BOBINA 110 V</t>
  </si>
  <si>
    <t>1220100100 - INTERRUPTOR DE VACIO, TCJ-1.14/400, PARA CONTACTOR</t>
  </si>
  <si>
    <t>1220100110 - CONEXIÓN PLC, PT 100, KL3202, BECKHOFF</t>
  </si>
  <si>
    <t>1220100190 - ACOPLADOR CTNET, 44-98-BK 7200, EMERSON</t>
  </si>
  <si>
    <t>1220100210 - TERMINAL EXTREMO BUS, 24 V, DC, KL9010, BECKHOFF</t>
  </si>
  <si>
    <t>1220100220 - TARJETA DE ENTRADA ANALÓGICA, 30 V, DC, KL3454, BECKHOFF</t>
  </si>
  <si>
    <t>1220100230 - TARJETA DE SALIDA ANALÓGICA, 24 V, DC, KL4424, BECKHOFF</t>
  </si>
  <si>
    <t>1220100240 - TARJETA DE ENTRADA DIGITAL, KL 1408, BECKHOFF</t>
  </si>
  <si>
    <t>1220100270 - TARJETA DE SALIDA DIGITAL, KL 2408, BECKHOFF</t>
  </si>
  <si>
    <t>1220100300 - SM APPLICATION, MP 90, 90-31-00004P</t>
  </si>
  <si>
    <t>1220100310 - TARJETA SM ETHERNET, 9031-00013, C NET</t>
  </si>
  <si>
    <t>1220100320 - FUENTE DE PODER, ADN10-24-1 PM-C 24, EMERSON</t>
  </si>
  <si>
    <t>1220100340 - TARJETA DE ENTRADA ANALÓGICA, KL 3064, BECKHOFF</t>
  </si>
  <si>
    <t>1220100630 - Contactor Auxiliar 3Na+2Nc Bob.110V</t>
  </si>
  <si>
    <t>1220100640 - CONTACTOR, RELE, SR-N4, 2A 2B, 120 V</t>
  </si>
  <si>
    <t>1220100880 - CONTACTOR, AUXILIAR, 3NA+2NC, 110V AC, CAD32F7, SCHNEIDER</t>
  </si>
  <si>
    <t>1220101340 - BASE, RELAY, 6.2 mm, 120v AC/DC, PLC-BSC-120UC/21, PHOENIX</t>
  </si>
  <si>
    <t>1220101480 - CONTACTOR, AC, 220V, 3P, LC1D18M7, SCHNEIDER</t>
  </si>
  <si>
    <t>1220101660 - CONTACTOR, DC, BOBINA 24 V, BF 38T2D, LOVATO</t>
  </si>
  <si>
    <t>1220101700 - CONTACTOR, AC, 240 V BOBINA, 5.5 kW 690 V, TC1D1810</t>
  </si>
  <si>
    <t>1220102220 - TAPA FINAL, D-PT 1.5/S, 3208142</t>
  </si>
  <si>
    <t>1220102230 - TAPA FINAL, D-PT 2.5, 3030417</t>
  </si>
  <si>
    <t>1220102240 - TAPA FINAL, D-ST 4, 3030420</t>
  </si>
  <si>
    <t>1221100200 - ARANDELA, MB-18 </t>
  </si>
  <si>
    <t>1221100210 - ARANDELA, MB-19</t>
  </si>
  <si>
    <t>1221100290 - MOTOR Y2-225S-37KW-600V-50HZ-DOUBLE SHAFT / FLANGE CLASS-H</t>
  </si>
  <si>
    <t>1221100410 - MOTOR, TUERCA SEGURIDAD, KM-19, RANURADA</t>
  </si>
  <si>
    <t>1221100790 - MOTOR ELÉCTRICO, FRENO, 5.5 kW 380V, WSA BM 55380</t>
  </si>
  <si>
    <t>1222100000 - VENTILADOR, PANEL ELÉCTR, 220 V, FF20A230UE, FANDIS ELECTRO</t>
  </si>
  <si>
    <t>1222100010 - CONTACTOR, LUBRICANTE/VENTILADOR, 28A, 5.5kW, AF12-10-10,ABB</t>
  </si>
  <si>
    <t>1222100130 - VENTILADOR, 230 V, CAUD.586M3/HR, 60HZ, NSYCVF85M230PF</t>
  </si>
  <si>
    <t>1222100170 - VENTILADOR, 220 V, Ø6"</t>
  </si>
  <si>
    <t>1223100160 - CABLE GLAND, HEX METAL, W/NUT, SM-M-M63</t>
  </si>
  <si>
    <t>1224100030 - PORTAFUSIBLE, 32 A, 36 X 10mm</t>
  </si>
  <si>
    <t>1225100040 - SOBRECARGA, ET-N360, MITSUBISHI</t>
  </si>
  <si>
    <t xml:space="preserve">1226100010 - TOMA, CONTROL, 24 PINES, FEMALE INSERT
</t>
  </si>
  <si>
    <t>1226100020 - CONECTOR, CARCASA DE INSERTO, HEMBRA, 24 POLOS</t>
  </si>
  <si>
    <t>1226100030 - TAPÓN, HISSMAN, 110V (CON LED 110V)</t>
  </si>
  <si>
    <t>1226100040 - BASE, TOMA CONTROL, 10 PINES</t>
  </si>
  <si>
    <t>1226100050 - CONECTOR, ENCHUFE BASE, CABLE MOUNT, NO2 GLAND ENTRY, 10PIN</t>
  </si>
  <si>
    <t xml:space="preserve">1226100060 - CONECTOR MACHO H-BE 16P 1-16 EPIC (10400200)
</t>
  </si>
  <si>
    <t xml:space="preserve">1226100070 - CONECTOR HEMBRA H-BE 16P 1-16 EPIC (10401200)
</t>
  </si>
  <si>
    <t>1226100080 - CAJA DE ENCHUFES, INDUSTRIAL, 3 PIN, 220 V</t>
  </si>
  <si>
    <t>1226100140 - H-A Female Connector 4P + T Epic (10,432,000)</t>
  </si>
  <si>
    <t>1226100160 - H-A Plug 4P + T Epic (10431000)</t>
  </si>
  <si>
    <t>1226100170 - Enchufe Hembra Embut. 4X32A 3F+T (411110)</t>
  </si>
  <si>
    <t>1226100180 - TAPÓN, HEMBRA, SBPTO, 4 X 32A, 3F+T, 380/415 VAC</t>
  </si>
  <si>
    <t>1226100190 - TAPÓN, HEMBRA, VOLANTE, 4 X 32A, 3F+T</t>
  </si>
  <si>
    <t>1226100200 - TAPÓN, MACHO, VOLANTE, 4 X 32A, 3F+T</t>
  </si>
  <si>
    <t>1226100450 - TAPÓN, INDUSTRIAL, 2P+T 16A/9H/220V</t>
  </si>
  <si>
    <t>1226100460 - TAPÓN, INDUSTRIAL MACHO VOLANTE, 16A/6H/220V/2P+T</t>
  </si>
  <si>
    <t>1226100590 - TAPÓN, INDUSTRIAL MACHO VOLANTE, 63A/6H/380-415V/3P+T</t>
  </si>
  <si>
    <t>1226100720 - TAPÓN, MACHO, SIMPLE, 2L + 1T</t>
  </si>
  <si>
    <t>1226100830 - TOMA EMPOTRADA, INCLINADA, 2P+T, 16A/9H/220V</t>
  </si>
  <si>
    <t>1226100840 - TOMA EMPOTRADA, INCLINADA, 3P+T IP67, 32A/6H/380-415V</t>
  </si>
  <si>
    <t>1226100970 - TOMA EMPOTRADA, INCLINADA, 3P+T, 16A/6H/380-440V</t>
  </si>
  <si>
    <t>1226101070 - TOMA EMPOTRADA, INCLINADA, 3P+T, 63A/6H/440V</t>
  </si>
  <si>
    <t>1226101260 - INTERRUPTOR AUT., 4A, 6KA</t>
  </si>
  <si>
    <t>1226101700 - ELECTRIC PLUG, 3P + Z5L , M12, 240V, SPEZ</t>
  </si>
  <si>
    <t>1226101880 - PUENTE ENCHUFABLE, FBS 10-3.5, 3213056, PHOENIX</t>
  </si>
  <si>
    <t>1226101900 - ENCHUFE VOLANTE, MACHO, 5 X 32</t>
  </si>
  <si>
    <t>1226101910 - ENCHUFE HEMBRA, 4P + T, 1043000, EPIC</t>
  </si>
  <si>
    <t>1226101920 - ENCHUFE MACHO, 4P + T, 10431000, EPIC</t>
  </si>
  <si>
    <t>1226101940 - ENCHUFABLE SIN FIN, PUENTE, FBST 500-PLC BU, 2966692, PHOENI</t>
  </si>
  <si>
    <t>1226101970 - PUENTE ENCHUFABLE SIN FIN - FBST 500-PLC RD PHOENIX CONTACT</t>
  </si>
  <si>
    <t>1227100010 - SENSOR, INDUCTIVO, PR12-4DN NPN 4MM, NA (061202)</t>
  </si>
  <si>
    <t>1227100020 - SENSOR INDUCTIVO, PR18-5AO, AC 5MM NA</t>
  </si>
  <si>
    <t>1228100060 - SENSOR DE PRESIÓN, JPG25N5H1-40MPAG, UTMOST ELECTRONICS</t>
  </si>
  <si>
    <t>1228100070 - SENSOR DE PRESIÓN, JPG35X5H1-10kPaG, UTMOST ELECTRONICS</t>
  </si>
  <si>
    <t>1228100080 - SENSOR DE PRESIÓN, JPG25N5H1-20BARG, UTMOST ELECTRONICS</t>
  </si>
  <si>
    <t>1228100090 - TARJ CONV SEÑAL VÁLVULA PROP, DC, 30 V, GB-DF/NB-1, DANNTECH</t>
  </si>
  <si>
    <t>1228100180 - PCB MOUNT SOCKET FOR RELAY, 9213 SMA</t>
  </si>
  <si>
    <t>1228100260 - INSERTO DE RELÉ, 24 V, 2961105, PHOENIX</t>
  </si>
  <si>
    <t>1228100270 - BASE DE RELÉ, CONTROL, PIN PLANO, SOCKET SERIE 92, FINDER</t>
  </si>
  <si>
    <t>1228100280 - INSERTO DE RELÉ, 60 V, 2961118, PHOENIX</t>
  </si>
  <si>
    <t>1228100480 - RELÉ, CONTROL, CA, 110 V, 55.34.8.110.0040, FINDER</t>
  </si>
  <si>
    <t>1228100870 - TEMPORIZADOR, RELAY, HH4SP/0-99S</t>
  </si>
  <si>
    <t>1228101050 - Relé Diferencial Nv-Zsa 30Ma 120-240V (218201)</t>
  </si>
  <si>
    <t>1228101150 - RELÉ, CONTROL, AC, 110 V, 62.33.8.110.0040, FINDER</t>
  </si>
  <si>
    <t>1228101160 - RELÉ, CONTROL, DC, 24 V, 62.33.9.024.0040, FINDER</t>
  </si>
  <si>
    <t>1228101171 - INTERFACES, FINDER, EMR 1CO,24AC/DC, 6A, 385100240060</t>
  </si>
  <si>
    <t>1228101320 - BASE, RELAY, 93.01.0.125, FINDER</t>
  </si>
  <si>
    <t>1228101480 - BASE DE RELÉ, CONTROL, 24 V, 93.01.7.024, FINDER</t>
  </si>
  <si>
    <t>1228101860 - RELÉ DIFERENCIAL NV-ZSA 30MA 120-240V (218201</t>
  </si>
  <si>
    <t xml:space="preserve">1228102590 - RELÉ AUXILIAR, SERIE 55, 3P, BOBINA 10A, 230VAC
</t>
  </si>
  <si>
    <t xml:space="preserve">1228102600 - TOMA DE RELÉ, CARRIL DIN, 5532, BUSCADOR
</t>
  </si>
  <si>
    <t>1229100060 - FOCO, FLUORECENTE, 1200 MM</t>
  </si>
  <si>
    <t>1230100010 - PUSH BUTTON BODY, 1NO, GREEN LED, ZB4-BW0B31, SCHNEIDER</t>
  </si>
  <si>
    <t>1230100030 - PUSH BUTTON BODY, 1NC, RED LED, ZB4-BW0B41, SCHNEIDER</t>
  </si>
  <si>
    <t>1230100050 - PUSH BUTTON BODY, 1NO, YELLOW LED, ZB4-BW0B51, SCHNEIDER</t>
  </si>
  <si>
    <t>1230100140 - LED LUMINOSO, 110VAC, XB4VG4, ROJO</t>
  </si>
  <si>
    <t>1230100150 - LED, 110VAC, XB4VG3, VERDE</t>
  </si>
  <si>
    <t>1230100160 - LUZ PILOTO ROJO LED, 230/240VAC, XB4BVM4, 22MM.</t>
  </si>
  <si>
    <t>1230100170 - LUZ PILOTO VERDE LED, 230/240VAC, XB4BVM3, 22MM.</t>
  </si>
  <si>
    <t>1230100280 - PULSADOR LUMINOSO VERDE, 24V, SCHNEIDER, XB4BW33B5</t>
  </si>
  <si>
    <t>1232100010 - INTER, SELECTOR, LENTO ARRIB/ABAJ, 3VÍAS, ZB4-BJ3, SCHNEIDER</t>
  </si>
  <si>
    <t>1232100020 - INTER, SELECTOR, RÁPIDO ARRI/ABAJ, 3VÍAS, ZB4B-J5, SCHNEIDER</t>
  </si>
  <si>
    <t xml:space="preserve">1232100040 - PULSADOR RASANTE ROJO 1NC 22 MM XB4BA42 (TE44042) 
</t>
  </si>
  <si>
    <t>1232100050 - LENTES, INDICADOR, ROJO, LLANO, ZB4-BV04, SCHNEIDER</t>
  </si>
  <si>
    <t>1232100060 - LENTES, INDICADOR, VERDE, LLANO, ZB4-BV03, SCHNEIDER</t>
  </si>
  <si>
    <t>1232100120 - PULSADOR, RASANTE, VERDE, 1NA, 22 MM, XB4BA31 (TE44031)</t>
  </si>
  <si>
    <t>1232100190 - CONTROLADOR, TEMP, 1/16 DIN, 100-240 VCA, TZN4S-14R,AUTONICS</t>
  </si>
  <si>
    <t>1232100200 - SENSOR DE TEMPERATURA, PT 100</t>
  </si>
  <si>
    <t>1232100250 - INTERRUPTOR, ETHERNET, 44-98-EKI2525, EMERSON</t>
  </si>
  <si>
    <t xml:space="preserve">1232100270 - SELECTOR MANETA CORTA 2 POS. FIJA 1NA XB4BD21 (TE46121)
</t>
  </si>
  <si>
    <t>1232100280 - INTERRUPTOR, PARADA DE EMERGENCIA, ZB4 BS54, TELEMECHANIQUE</t>
  </si>
  <si>
    <t>1232100310 - LLAVE, 4 POSICIONES, CA10-A231 600-EG</t>
  </si>
  <si>
    <t>1232100370 - INTERRUPTOR, SELECTOR, 2VÍAS,PARADA/INICIO,ZB4-BD8,SCHNEIDER</t>
  </si>
  <si>
    <t>1232100500 - SELECTOR CON LLAVE, XB4-BG21, SCHNEIDER</t>
  </si>
  <si>
    <t>1232100690 - INTERRUPTOR, DIFERENCIAL, BIPOLAR, A9R71225 /25AMP 30</t>
  </si>
  <si>
    <t>1232101430 - FLOAT SWITCH, R901212593, REXROTH</t>
  </si>
  <si>
    <t>1233100160 - TERMINAL DE COMPRESION 70 X 10 mm</t>
  </si>
  <si>
    <t>1233100280 - TERMINAL COMPRESION, DA-100, 96.3-117 MM2</t>
  </si>
  <si>
    <t>1233100300 - TERMINAL COMPRESION, DA-80, 76.3 - 96.3 MM2</t>
  </si>
  <si>
    <t>1233100310 - TERMINAL COMPRESION, DA-150, 117-152 MM2</t>
  </si>
  <si>
    <t>1233100320 - TERMINAL COMPRESION, DA-60, 42.4 - 60.6 MM2</t>
  </si>
  <si>
    <t>1233100340 - TERMINAL COMPRESION, 1-0</t>
  </si>
  <si>
    <t>1233100580 - TERMINAL, PREAISLADO, TIPO, HORQUILLA, VF-1.25-4Y</t>
  </si>
  <si>
    <t>1233100620 - TERMINAL, PREAISLADO, TIPO, HORQUILLA, VF-2- 4Y</t>
  </si>
  <si>
    <t>1233100950 - TERMINAL, OJILLO, 4/0, 5/16</t>
  </si>
  <si>
    <t>1233101140 - TERMINAL, COMPRESION, T50-08</t>
  </si>
  <si>
    <t>1233101370 - PINZA PARA ALAMBRE, PINCHA TERMINALES</t>
  </si>
  <si>
    <t>1233101500 - TERMINAL DE COMPRESION 10.5 - 16.8MM2</t>
  </si>
  <si>
    <t>1233101510 - TERMINAL REDONDO 16-14AWG AZUL 4.3MM (COD 0730542024 VITEL)</t>
  </si>
  <si>
    <t>1234100040 - CAJA METALICA, 500x400x210, CB-1045-54 / 210, 600925, RHONA</t>
  </si>
  <si>
    <t>1234100050 - CARCAZA - CUBIERTA, EMPOTRE C, 24P T2, WALTHER</t>
  </si>
  <si>
    <t>1234100060 - CARCAZA - CUBIERTA, EMPOTRE C, EPIC 3P/4P HA3 (44429015)</t>
  </si>
  <si>
    <t>1234100070 - CARCAZA - CUBIERTA, EMPOTRE C, EPIC 10P H-B (10033900)</t>
  </si>
  <si>
    <t>1234100080 - CARCAZA - CUBIERTA, EMPOTRE C, EPIC 16P H-B (10073900)</t>
  </si>
  <si>
    <t>1234100090 - CARCAZA - CUBIERTA, EMPOTRE C, EPIC 24P H-B (10103900)</t>
  </si>
  <si>
    <t>1234100130 - CARCAZA VOL., H-10P B, 1XM20, EPIC (19042900)</t>
  </si>
  <si>
    <t>1234100140 - CARCAZA VOL., H-16P B, 1XM25, EPIC (19082900)</t>
  </si>
  <si>
    <t>1234100150 - CARCAZA VOL., H-24P B, 1XM32, EPIC (19123900)</t>
  </si>
  <si>
    <t>1234100160 - RUEDA, CARCASA, A 3 EPIC 3P/4P 1XM20 (19426500)</t>
  </si>
  <si>
    <t>1234100200 - EXTENSION CONTROL, F4SW, NF400/630</t>
  </si>
  <si>
    <t>1234100260 - Riel Din Sim. Hk-Tbr-2 7,5 X 35 Mm X 1 Mt. (404071)</t>
  </si>
  <si>
    <t>1234100620 - CONTROL ROTATIVO EXTENDIDO, RHE T7 F/W 1SDA062122R1,07066212</t>
  </si>
  <si>
    <t xml:space="preserve">1234100630 - PLACA DE TERMINALES, PERNO DE 153 X 108 MM, TIPO M12
</t>
  </si>
  <si>
    <t xml:space="preserve">1234100640 - KIT DE PUENTE, TIPO WEG, PLACA DE TERMINALES, PBW10-PBW12
</t>
  </si>
  <si>
    <t>1235100040 - RFID TAG, LF, 134 KHz</t>
  </si>
  <si>
    <t>1235100150 - SENSOR PT100, CAB. TEFLON 2 MT, BULBO:60MM, RANGO -50+200 C</t>
  </si>
  <si>
    <t>1235100460 - UHF METAL CHIP (US) 902-928MHz</t>
  </si>
  <si>
    <t>1235100520 - SENSOR INDUCTIVO BAW M12G2-ICC20B-BP00.2-GS04, BALLUFF</t>
  </si>
  <si>
    <t>1235100800 - SENSOR DE FLUJO, SID10ABBFPKG/US-100</t>
  </si>
  <si>
    <t>1235100890 - SENSOR DE NIVEL DE COMBUSTIBLE, LFS5-800, 0-190Ω, 800mm</t>
  </si>
  <si>
    <t>1235100970 - SENSOR DE TEMPERATURA, PT100, 500MM</t>
  </si>
  <si>
    <t>1236100000 - ARRANQUE SUAVE, CONTROL 110 V, 200kW 525 V, HAPN</t>
  </si>
  <si>
    <t>1236100250 - ARRANCADOR SUAVE, CONTROL 110V, 110KW, 110V</t>
  </si>
  <si>
    <t>1236100260 - ARRANCADOR SUAVE, CONTROL 110V, 355KW, 690V</t>
  </si>
  <si>
    <t>1236100320 - ARRANCADOR SUAVE, HPS2DN460-B-1-1, 380VAC, 250KW, VOLTAJE DE</t>
  </si>
  <si>
    <t>1237100010 - TRANSFORMAD, CONTROL, 5 KVA, 440/525/550 V-110/115/220/240 V</t>
  </si>
  <si>
    <t>1237100150 - TOROIDE PARA DIFERENCIAL, ZT30B, 30 MM</t>
  </si>
  <si>
    <t>1237100260 - TRANSFORMADOR, 1000/5A, 20VA 65/80X30</t>
  </si>
  <si>
    <t>1237100720 - Toroide P/Dif. Zt60B 60 Mm (217704)</t>
  </si>
  <si>
    <t>1237100870 - FUENTE PODER, 525VAC, 10A, 24VDC 3P,DRP024V048W1AZ, DELTA</t>
  </si>
  <si>
    <t>1237100890 - FUENTE PODER, 110VAC, 20A, 24VDC, PMC-12V035W1AA, DELTA</t>
  </si>
  <si>
    <t>1237100920 - FUENTE DE PODER, 24V, HG380-6EP/1336/ZBA00</t>
  </si>
  <si>
    <t>1238100070 - TEMPORIZADOR, TEMP. EN. INDICADOR ASIMÉTRICO,SERIE 87, BUSCA</t>
  </si>
  <si>
    <t>1239100050 - Battery Aa</t>
  </si>
  <si>
    <t>1239100060 - BATERIA, NO-RECARGABLE, 1.5V, AAA</t>
  </si>
  <si>
    <t>1239100140 - PILA, 2A, 1-5V</t>
  </si>
  <si>
    <t>1240100070 - CABLE ETHERNET, E33343, EMERSON</t>
  </si>
  <si>
    <t>1240100071 - ETHERNET DEVICE,  EKI-2525-BE, ADVANTECH</t>
  </si>
  <si>
    <t>1240100220 - CABLE ELECTRICO, 1.5 MM2, 750V, NEGRO</t>
  </si>
  <si>
    <t>1240100360 - CABLE CON SOCKET, M12, 5POLOS/4-WIRE, 250V CA/300V CC,EVC003</t>
  </si>
  <si>
    <t>1241100690 - CINTA LED REGULABLE, 3000K, 10W/M IP65 SEC</t>
  </si>
  <si>
    <t>1242100040 - TERMINAL PUNTILLA 1,0MM2 AMARILLO</t>
  </si>
  <si>
    <t>1247100030 - FUSIBLE, 800 AMP, SIBA, SQ-2-690V-200 KA</t>
  </si>
  <si>
    <t>1247100050 - PORTAFUSIBLE, FUSIBLE 800 A, 170M5264, BUSSMANN</t>
  </si>
  <si>
    <t>1247100060 - FUSIBLE, 800 A, 170M5264, BUSSMANN</t>
  </si>
  <si>
    <t>1247100070 - PORTAFUSIBLE, FUSIBLE 1250 A, 170M6116, BUSSMANN</t>
  </si>
  <si>
    <t>1247100080 - FUSIBLE, 1250 A,  690VAC, 170M6116, BUSSMANN</t>
  </si>
  <si>
    <t>1247100110 - Pot (Fusible) Cont. De Vacio Tjc-1.14/600 China</t>
  </si>
  <si>
    <t>1247100140 - FUSIBLE, 0-5 AMP</t>
  </si>
  <si>
    <t>1247100210 - FUSIBLE, 690VCA 30A, 10 X 38MM, FR10GB69V30</t>
  </si>
  <si>
    <t>1247100240 - FUSIBLE, 32 A, 36 X 10mm</t>
  </si>
  <si>
    <t>1247100280 - BASE DE FUSIBLE, 3 POLOS, 32 A, 36 X 10mm</t>
  </si>
  <si>
    <t>1247100410 - FUSIBLE, 2A, 10 X 38, GL138220, OMEGA</t>
  </si>
  <si>
    <t>1248100000 - REACTOR CHOKE ENTRADA, 10 OHM, ACC DC, 42INR50825MP, WINSTON</t>
  </si>
  <si>
    <t>1248100010 - CALENTADOR, CONDENSACIÓN, RACMV-400, FANDIS ELECTRO</t>
  </si>
  <si>
    <t>1248100030 - CANALETA RANURADA, 40 X 60mm, GRIS</t>
  </si>
  <si>
    <t>1248100350 - CONJUNTO DE DESTORNILLADOR, PLANO, ESTRELLA</t>
  </si>
  <si>
    <t>1248100440 - PANTALLA TÁCTIL,15", BWSP15FC-1-15 PCAP,J1900,BRANDWAGON</t>
  </si>
  <si>
    <t>1248100460 - MONITOR FASE SECUENCIAL, HG380-BD/9080, VART</t>
  </si>
  <si>
    <t>1248100580 - SM-KEYPAD, UNIDRIVE, 82000000010900, CONTROL TECHNIQUES</t>
  </si>
  <si>
    <t>1248100880 - PUENTE DE ENCHUFABLE, 3030226</t>
  </si>
  <si>
    <t>1310100830 - CONEXIÓN, 3/4'' - 1/4'' BUJE REDUCTOR</t>
  </si>
  <si>
    <t>1310101730 - ACOPLAMIENTO ELASTOM., SERIE CJ 42/55, C/ELEM. URETANO</t>
  </si>
  <si>
    <t>1310101740 - ACOPLAMIENTO, HIDRAULICO, 1/2"</t>
  </si>
  <si>
    <t>1310101770 - Acople R pido 3/8'' Hidr ulico</t>
  </si>
  <si>
    <t>1310101780 - ACOPLAMIENTO, NEUMATICO, 1/2" NPT (5 PZS)</t>
  </si>
  <si>
    <t>1310101830 - ADAPTADOR, 16MJ - 8MJ - 90°</t>
  </si>
  <si>
    <t>1310102060 - ADAPTADOR, 8MP - 8MJ - 90°</t>
  </si>
  <si>
    <t>1310102230 - CONEXION, 16-16 FJX</t>
  </si>
  <si>
    <t>1310102280 - TEE, 08MJ</t>
  </si>
  <si>
    <t>1310102760 - CONEXIÓN, REDUCTOR, 1/2" - 1/4" NPT</t>
  </si>
  <si>
    <t>1310103040 - CONEXIÓN, TAPON, 1/2" JIC HEMBRA</t>
  </si>
  <si>
    <t>1310103060 - CONEXIÓN, TAPON, 1" JIC HEMBRA</t>
  </si>
  <si>
    <t>1310103070 - CONEXIÓN, TAPON, 1" JIC MACHO</t>
  </si>
  <si>
    <t>1310103090 - CONEXIÓN, TAPON, 1/2" JIC MACHO</t>
  </si>
  <si>
    <t>1310103110 - CONEXIÓN, TAPON, 3/8" JIC HEMBRA</t>
  </si>
  <si>
    <t>1310103120 - CONEXIÓN, TAPON, 3/8" JIC MACHO</t>
  </si>
  <si>
    <t>1310106130 - Tee 8Mj-8Mp-8Mp</t>
  </si>
  <si>
    <t>1310106140 - Tee 8Mp-8Mp-8Mj</t>
  </si>
  <si>
    <t>1310106900 - ACOPLAMIENTO, NEUMATICO, 1/4" NPT (5 PZS)</t>
  </si>
  <si>
    <t>1310106970 - BRIDA, 16FLH-16MJ</t>
  </si>
  <si>
    <t>1310106980 - BRIDA, 20FLH-16MJ</t>
  </si>
  <si>
    <t>1310107380 - Tap¢n 6Mj</t>
  </si>
  <si>
    <t>1310107390 - Tap¢n 8Mj</t>
  </si>
  <si>
    <t>1310107400 - Tap¢n 16Mj</t>
  </si>
  <si>
    <t>1310107660 - PASAMURO 8MJ-8MJ</t>
  </si>
  <si>
    <t>1310107670 - TAPA HEMBRA 16FJ</t>
  </si>
  <si>
    <t>1310107680 - TAPA HEMBRA 6FJ</t>
  </si>
  <si>
    <t>1310107690 - TAPA HEMBRA 8FJ</t>
  </si>
  <si>
    <t>1310110120 - ADAPTADOR, 1'' MJ-MJ</t>
  </si>
  <si>
    <t>1310110130 - ADAPTADOR, 1/2'' MJ-MJ</t>
  </si>
  <si>
    <t>1310110140 - ADAPTADOR, 3/8'' MJ-MJ</t>
  </si>
  <si>
    <t>1310111110 - FITTING, FLANGE, 12'' JIC, INDAU 250</t>
  </si>
  <si>
    <t>1311100000 - FLUJOMETRO, LUBRIC, SN06GM4-300V.9, MONITORES DE FLUJO UNIV</t>
  </si>
  <si>
    <t>1311100070 - MEDIDOR DE VACÍO, CODIFICADO POR COLOR</t>
  </si>
  <si>
    <t>1311100140 - MANÓMETRO, 0-25 MPa, 1/4" BSP ENTRADA POSTERIOR</t>
  </si>
  <si>
    <t>1311100160 - MANÓMETRO, 0-40 MPa, 1/4" BSP ENTRADA POSTERIOR</t>
  </si>
  <si>
    <t>1311100470 - MANÓMETRO, 0-6 Bar, ENTRADA POSTERIOR 1/4" BSP</t>
  </si>
  <si>
    <t>1311100530 - MANOMETRO, 0-5800 PSI</t>
  </si>
  <si>
    <t>1311100540 - MANOMETRO, 0-300 PSI, CONEXIÓN POSTERIOR, 1/4"</t>
  </si>
  <si>
    <t>1311100810 - MANOMETRO, 0-5000 PSI, CONEXIÓN POSTERIOR, 1/4", BRIDA</t>
  </si>
  <si>
    <t>1311101070 - Pressure Gauge 250 Bar</t>
  </si>
  <si>
    <t>1311101400 - SUB PLATE, R900424447, REXROTH</t>
  </si>
  <si>
    <t>1311101450 - MEDIDOR DE CONO, BOX END, 12 7/8" &amp; 13 3/4" DI-22,DHE-06-928</t>
  </si>
  <si>
    <t>1311101460 - MEDIDOR DE ROSCAS, PIN END, 12 7/8" DI-22, DHE-06-842</t>
  </si>
  <si>
    <t>1311101470 - MEDIDOR DE ROSCAS, BOX END, 12 7/8" DI-22, DHE-06-864</t>
  </si>
  <si>
    <t>1312100310 - SPINDLE Y HUB, 3RA REDUCCIÓN, RBM6-05-059</t>
  </si>
  <si>
    <t>1312100370 - PIN PASANTE, BRAZO HIDRÁULICO, MSC-14-123</t>
  </si>
  <si>
    <t>1313100850 - MOTOR, HIDRÁULICO, DESPLAZAMIENTO VARIABLE, A6VM, 200HD, REX</t>
  </si>
  <si>
    <t>1314100110 - Cylinder Block 38Aa-B02 (No. 53-57)</t>
  </si>
  <si>
    <t>1314100120 - BRIDA, ACERO INOX., MANOMETRO 2 1/2"</t>
  </si>
  <si>
    <t>1314100130 - Gauge 0-6000 Psi-2 1/2-1/4 Npt Conn. Post.</t>
  </si>
  <si>
    <t>1314100170 - TRANSMISOR PRESION, A-10, 0-400 BAR, 20MA, 1/4"</t>
  </si>
  <si>
    <t>1314100200 - SUB BASE CETOP 3 MRSK-3 (BA-302)</t>
  </si>
  <si>
    <t>1314100490 - COMANDO HIDRAULICO PVG32/ 1 CUERPO MOD. DANFOSS</t>
  </si>
  <si>
    <t>1314101010 - CAUDALIMETRO CON VALVULA RETENCION Y PANTALLA SBG234 IFM</t>
  </si>
  <si>
    <t>1314101020 - CONECTOR HEMBRA A CABLEAR EVC814</t>
  </si>
  <si>
    <t>1314101030 - CONECTOR HEMBRA A CABLEAR EVC815</t>
  </si>
  <si>
    <t>1314101040 - CONECTOR MACHO A CABLEAR EVC816</t>
  </si>
  <si>
    <t>1314101050 - CONECTOR MACHO A CABLEAR</t>
  </si>
  <si>
    <t>1315100320 - RODAMIENTO, PF2008-2191, BOMBA PISTONES AXIALES, 9002.155</t>
  </si>
  <si>
    <t>1315100330 - EJE, BOMBA PF2008-2191 DYNEX, 9002.288, DYNEX</t>
  </si>
  <si>
    <t>1315100490 - BOMBA PISTÓN AXIAL, 18.3 l/min@35 Mpa, PF2008-10, DYNEX</t>
  </si>
  <si>
    <t>1315100600 - PLACA DESLIZANTE, BOMBA YEOSHE V38, YEOSHE</t>
  </si>
  <si>
    <t>1315100650 - KIT DE SELLOS, VR-15A, 4LB., YEOSHE</t>
  </si>
  <si>
    <t>1315100670 - COMPENSADOR, BOMBA V15 YEOSHE, 15AA-C250</t>
  </si>
  <si>
    <t>1315100680 - EJE, V15 BOMBA YEOSHE</t>
  </si>
  <si>
    <t>1315100690 - KIT DE ROTACIÓN, BOMBA YEOSHE V15, 15AA-B210</t>
  </si>
  <si>
    <t>1315100700 - PLACA DESLIZANTE, BOMBA YEOSHE V15, 15A-09</t>
  </si>
  <si>
    <t>1315100710 - PLACA DE VÁLVULA, BOMBA YEOSHE V15, 15A-09</t>
  </si>
  <si>
    <t>1315100730 - RODAMIENTO, 15A-33, YEOSHE</t>
  </si>
  <si>
    <t>1315100770 - BOMBA MANUAL, K2, SIGMA</t>
  </si>
  <si>
    <t>1315100800 - PISTÓN, TODAS LAS BOMBAS DYNEX, 9001.900, DYNEX</t>
  </si>
  <si>
    <t>1315100820 - ASIENTO, BOMBA PISTÓN AXIAL PF2008-2191, 9000.290, DYNEX</t>
  </si>
  <si>
    <t>1315101330 - RODAMIENTO, 38A DE EJE, 38A-33</t>
  </si>
  <si>
    <t>1315101380 - Oil Pump Manual Trasvasije</t>
  </si>
  <si>
    <t>1315101410 - PISTON BOMBA, V18A4LB40X, YEOSHE</t>
  </si>
  <si>
    <t>1315101450 - SLEEVE WASH PLATE, 15A-17, YEOSHE V15</t>
  </si>
  <si>
    <t>1315101490 - RETAINER SPRING V15, 15A-26, YEOSHE</t>
  </si>
  <si>
    <t>1315101570 - BOMBA, MANUAL, P/TRASVASE DE ACEITE</t>
  </si>
  <si>
    <t>1315101600 - BOMBA, VR15A4LBS-40X, YEOSHE</t>
  </si>
  <si>
    <t>1315101640 - BOMBA, LUBE, CB2A-F14AFA</t>
  </si>
  <si>
    <t>1315101660 - BOMBA, MANUAL, P/MUESTRA ACEITE, VAMPIRO</t>
  </si>
  <si>
    <t>1315101670 - BOMBA, HIDRAULICA, 45VQ42, VICKERS</t>
  </si>
  <si>
    <t>1315101800 - VALVULA, 15A-12-L, 4A403004, YEOSHE</t>
  </si>
  <si>
    <t>1315101970 - TORNILLO AJUSTE DE FLUJO, 15A-23, YEOSHE</t>
  </si>
  <si>
    <t>1315101980 - TUERCA DE BLOQUEO, 15A-25-1</t>
  </si>
  <si>
    <t>1315102130 - PVG32 Coil Seal kit (145B4997)</t>
  </si>
  <si>
    <t>1315102140 - JUEGO DE SELLOS, CUERPO DE BOMBA, PVG32, 157B999</t>
  </si>
  <si>
    <t>1315102150 - PVG32 Pump body Seak Kit(157B999)</t>
  </si>
  <si>
    <t>1315102160 - KIT DE SELLOS, PLACA, PVG32</t>
  </si>
  <si>
    <t>1315102230 - KIT DE SERVICIO, BOMBA PF2008-3208, KP32029080, DYNEX</t>
  </si>
  <si>
    <t>1315102480 - RODAMIENTO DE AGUJAS, V15, TA17152, BOMBA YEOSHE</t>
  </si>
  <si>
    <t>1315103240 - VALVE, POPPET DIRECTION,  R900566283, REXROTH</t>
  </si>
  <si>
    <t>1315103370 - AXIAL PISTON PUMP, FIXED, A2FO-10, REXROTH</t>
  </si>
  <si>
    <t>1315103380 - AXIAL PISTON PUMP, 1PF2G9-2X/125, 1PF2G2-20/004, REXROTH</t>
  </si>
  <si>
    <t>1315103420 - BOMBA PISTÓN AXIAL, PV016-A06LN1A0N , YEOSHE</t>
  </si>
  <si>
    <t>1315103470 - BOMBA DE PALETA, 35VQ35A 1D20, LISHILE</t>
  </si>
  <si>
    <t>1315103570 - CARTUCHO, VALVULA REDUCTORA, 240 BAR, FLUJO MAX 38LPM, VICKE</t>
  </si>
  <si>
    <t>1315103580 - VALVULA, DIRECCIONAL, CENTRO TANDEM, CETOP 08, VICKERS</t>
  </si>
  <si>
    <t>1315103590 - VALVULA, DIRECCIONAL, CENTRO SILLA, CETOP 03, VICKERS</t>
  </si>
  <si>
    <t>1315103600 - VALVULA, DOBLE RETENCION, CETOP 3, VICKERS</t>
  </si>
  <si>
    <t>1316100000 - KIT DE SELLOS, CILINDRO PRINCIPAL, 009-09-015-SK</t>
  </si>
  <si>
    <t>1316100020 - CILINDRO AGARRE, BRAZO HIDRÁULICO, 009-14-033</t>
  </si>
  <si>
    <t>1316100220 - SELLO COBRE, 10" X 12" X 12"</t>
  </si>
  <si>
    <t>1316100230 - SELLO, COBRE, 9" X 12" X 12"</t>
  </si>
  <si>
    <t>1316100260 - SELLO, TIPO 33, 12 X 12 X 20, HALLITE</t>
  </si>
  <si>
    <t>1316100280 - TIRA DE DESGASTE, CILINDRO HIDRÁULICO, WSM 25 X 3 PTFE</t>
  </si>
  <si>
    <t>1316100740 - O-RING KIT, 32 MEDIDAS, METRICO, ROJO, DD</t>
  </si>
  <si>
    <t>1316103390 - O-RING, Ø3.5 X 38 (ID)</t>
  </si>
  <si>
    <t>1316103400 - O-RING, Ø3.5 X 44 (ID)</t>
  </si>
  <si>
    <t>1316103580 - SELLO METÁLICO, 76.90 H-17</t>
  </si>
  <si>
    <t>1316103590 - SELLO METÁLICO, 76.90 H-16A4</t>
  </si>
  <si>
    <t>1316103600 - SELLO METÁLICO, 76.90 H-23</t>
  </si>
  <si>
    <t>1316103620 - SELLO METÁLICO, 76.90 H-81</t>
  </si>
  <si>
    <t>1316104010 - O-RING, Ø110 x Ø3</t>
  </si>
  <si>
    <t>1316104020 - O-RING, Ø80 x Ø3</t>
  </si>
  <si>
    <t>1316104140 - SEAL, T87, 80 X 10 X 2, HALLITE</t>
  </si>
  <si>
    <t>1316104160 - SEAL, T310,  8680510, HALLITE</t>
  </si>
  <si>
    <t>1316104450 - O-RING, Ø 3 x ID 126mm</t>
  </si>
  <si>
    <t>1316104460 - ORING D3.53 xDI 75 MM</t>
  </si>
  <si>
    <t>1316104480 - O-RING, Ø3 x OD73.6</t>
  </si>
  <si>
    <t>1316104490 - O-RING, Ø4 x OD 105</t>
  </si>
  <si>
    <t>1316104540 - HALLITE T87, ID 105 X 10 X2 THK</t>
  </si>
  <si>
    <t>1316104560 - SWIVEL SEAL SSR (ID52.5 x 58 x 4.2) SSRMR01050N711</t>
  </si>
  <si>
    <t>1316107250 - CAT SEAL, SI O-RING, 76.90 H22-A2</t>
  </si>
  <si>
    <t>1316107290 - Kit de sello, bobina, PVG32, 145B4997</t>
  </si>
  <si>
    <t>1316107620 - VALVULA, SUB BASE, CETOP 03, 3/8'' LATERAL</t>
  </si>
  <si>
    <t>1316107630 - VALVULA, SUB BASE, CETOP 05, 1/2'' LATERAL</t>
  </si>
  <si>
    <t>1316107640 - VALVULA, SUB BASE, CETOP 08, 1'' LATERAL</t>
  </si>
  <si>
    <t>1317100170 - SUBPLACA, BLOQUEO DE VÁLVULA KCG6</t>
  </si>
  <si>
    <t>1317100250 - VALVULA, DIRECCIONAL, DGMPC-5-ABK-BAK-30</t>
  </si>
  <si>
    <t>1317100690 - BLOQUE DE VALVULAS, CILINDROS, RD6-09-086</t>
  </si>
  <si>
    <t>1317100790 - MANIFOLD, CONEXIÓN LATERAL, CETOP 03 3 ESTACIONES</t>
  </si>
  <si>
    <t>1317100800 - MANIFOLD, CONEXIÓN LATERAL, 6 ESTACIONES</t>
  </si>
  <si>
    <t>1317100810 - MANIFOLD, CONEXION LATERAL, CETOP 05</t>
  </si>
  <si>
    <t>1317100820 - SELLO DE VARILLA, TA02A, 152.4MM EN NITRILO</t>
  </si>
  <si>
    <t>1318100000 - VÁLVULA DE ALIVIO DE PRESIÓN, 40-80 PSI, 1/8" BSP</t>
  </si>
  <si>
    <t>1318100010 - CUERPO DE VÁLVULA DE ALIVIO DE PRESIÓN, 60S</t>
  </si>
  <si>
    <t>1318100020 - CARTUCHO DE VÁLVULA DE ALIVIO DE PRESIÓN, 60S</t>
  </si>
  <si>
    <t>1318100060 - VÁLVULA DE RETENCIÓN, 65 PSI, 1 "</t>
  </si>
  <si>
    <t>1318100070 - VÁLV CONTROL DIREC, SOLENOIDE OP, DG4V-5-8CJ, VICKERS</t>
  </si>
  <si>
    <t xml:space="preserve">1318100230 - VALVULA, DIRECCIONAL, MOD.: DG 4V5-8C J-V-MA, VICKERS
</t>
  </si>
  <si>
    <t>1318100240 - VALVULA, DIRECCIONAL, DG4V-3-6C-VM-U-C6-60, VICKERS</t>
  </si>
  <si>
    <t>1318100300 - VÁLVULA DE CONTROL DIRECTO, OP SOLENOIDE, DG4V-5-2C, VICKERS</t>
  </si>
  <si>
    <t>1318100310 - VÁLVULA DE CONTROL DE FLUJO, DGMFN-5-Y-A2W-B2W, VICKERS</t>
  </si>
  <si>
    <t>1318100320 - VÁLVULA DE RETENCIÓN, OP PILOTO, DGMPC-5-ABK-PAK, VICKERS</t>
  </si>
  <si>
    <t>1318100690 - SUB BASE CETOP 5 MRSK-5</t>
  </si>
  <si>
    <t>1318100720 - V lvula Check En Linea 1/2'' Bsp C/Apert. 4 Bar</t>
  </si>
  <si>
    <t>1318100740 - VÁLVULA DE CONTROL DE FLUJO, 1/2" NPT, F800S</t>
  </si>
  <si>
    <t>1318100760 - VALVULA, DG4V-3-8C-VM-U-B6-61 110VAC (BRAZO HID)</t>
  </si>
  <si>
    <t>1318100770 - V lvula Reg. Flujo 3/4'' Con Check</t>
  </si>
  <si>
    <t>1318100780 - VÁLVULA DE CONTROL DE FLUJO, 1" NPT, PARKER</t>
  </si>
  <si>
    <t>1318100870 - VALVULA, CHECK, 7PSI, RECTA,1/2"</t>
  </si>
  <si>
    <t>1318100920 - VALVULA, ALIVIO, 3000 PSI</t>
  </si>
  <si>
    <t>1318101050 - VALVULA, PVG32, AC 157B2001, SAUER DANFOSS</t>
  </si>
  <si>
    <t>1318101510 - VÁLVULA DE CONTROL DE FLUJO, DGMFN-3-Y-A2W-B2W41, VICKERS</t>
  </si>
  <si>
    <t>1318101530 - VALVULA, CHECK, 1", 5 PSI</t>
  </si>
  <si>
    <t>1318101640 - DGMPC-3-ABK-BAK, VALVULA DOBLE CHECK, AN 694400, VICKERS</t>
  </si>
  <si>
    <t>1318102160 - VÁLVULA, CONTROL DIRECCIONAL, R900051053, REXROTH</t>
  </si>
  <si>
    <t>1318102180 - VALVULA, DG4S4 - 016C-U-D-60 (PILOTO RAPIDO)</t>
  </si>
  <si>
    <t>1318102450 - FLOW METER, HEDLAND, H626-116</t>
  </si>
  <si>
    <t>1318102470 - VALVULA, CHECK, 1" NPT, 5PSI, RECTA</t>
  </si>
  <si>
    <t>1318102510 - VALVULA, DIRECCIONAL, DG4V-3-2C-MUB660, VICKERS</t>
  </si>
  <si>
    <t>1318102720 - VÁLVULA DE ALIVIO DE PRESIÓN,125-1000PSI,C6-06-BY-50,VICKERS</t>
  </si>
  <si>
    <t>1318102730 - VÁLVULA PROPORCIONAL, KCG-6-D-2-350 MUH 110, VICKERS</t>
  </si>
  <si>
    <t>1318103010 - VALVE, CHECK, Z2S 6-1-6X</t>
  </si>
  <si>
    <t>1318103560 - VALVULA, CHECK, BARRA INICIO, 11.1/4", MSC-19-221</t>
  </si>
  <si>
    <t>1318104760 - VALVE, PRESSURE RELIEF, R901018597, REXROTH</t>
  </si>
  <si>
    <t>1318104770 - PRESSURE RELIEF CARTRIDGE, R900593530 DB 20-2-5X/315</t>
  </si>
  <si>
    <t>1318104780 - VALVE, PROPORTIONAL PRESSURE RELIEF, R901002380,REXROTH</t>
  </si>
  <si>
    <t>1318104790 - VALVE, DIRECTIONAL CONTROL, R900567512, REXROTH</t>
  </si>
  <si>
    <t>1318104800 - VALVE, FLOW CONTROL,</t>
  </si>
  <si>
    <t>1318104810 - VALVE, PRESSURE REDUCING, ZDR6DP2-4X/75YM</t>
  </si>
  <si>
    <t>1318104820 - VALVE, FLOW CONTROL, R900519010, REXROTH</t>
  </si>
  <si>
    <t>1318104830 - VALVE, PRESSURE RELIEF, R900424149, REXROTH</t>
  </si>
  <si>
    <t>1318104840 - CHECK VALVE, PILOT OPERATED, R901106641, REXROTH</t>
  </si>
  <si>
    <t>1318105320 - VÁLVULA DE RETENCIÓN, ACCIONADA POR PILOTO, VSON-16A</t>
  </si>
  <si>
    <t>1318105370 - VÁLVULA, SOLENOIDE, DG4V-3-2A-M-U-B6-60</t>
  </si>
  <si>
    <t>1318105960 - CARTUCHO, DBDS 10 K1X/400, REXROTH</t>
  </si>
  <si>
    <t>1318107210 - VALVE, NON-RETURN, 9/16, M&amp;H</t>
  </si>
  <si>
    <t>1318107360 - VÁLVULA, REGULADOR DE GAS, ANTIRRETORNO</t>
  </si>
  <si>
    <t>1320100000 - ENFRIADOR, ACEITE, OR1408, 250L/MIN</t>
  </si>
  <si>
    <t>1321100020 - ELEMENTO ACOPLAMIENTO ARAÑA, GR42</t>
  </si>
  <si>
    <t>1321100480 - ACOPLE RAPIDO HIDRÁULICO 1" CARA PLANA</t>
  </si>
  <si>
    <t xml:space="preserve">1321100610 - ACOPLE RÁPIDO 3/8´´ HIDRÁULICO CARA PLANA
</t>
  </si>
  <si>
    <t>1321100980 - COUPLING, CHICAGO MALE, 1''</t>
  </si>
  <si>
    <t>1322100000 - CILINDRO CAMBIO Y CARCASA DE CONECTOR, 3RA RED, 009-05-035</t>
  </si>
  <si>
    <t>1322100120 - GA, 9", CILINDROS, 52R-09-007</t>
  </si>
  <si>
    <t>1322100150 - GA, CILINDROS, 10", 71R-09-001</t>
  </si>
  <si>
    <t>1322100470 - CILINDRO, H250 B HYTEC - H250B-80/50 X 154-MC-MC-21</t>
  </si>
  <si>
    <t>1322101460 - CILINDRO, HYTEC, S250-CD80/50 X 145-MC-MC</t>
  </si>
  <si>
    <t>1322101940 - TILT CYLINDER, PIPE LOADER, RD6-14-021</t>
  </si>
  <si>
    <t>1322101950 - GRIPPER CYLINDER, PIPE LOADER, RD6-14-020</t>
  </si>
  <si>
    <t>1322102160 - CYLINDER, HYTEC, S250-CD 80/50 X 140-MC-MC-1</t>
  </si>
  <si>
    <t>1322102180 - HYDRAULIC CYLINDER, S250-40_25-86-SB-TH</t>
  </si>
  <si>
    <t>1322103110 - ACTUATOR, ROTARY, SS-12-2</t>
  </si>
  <si>
    <t>1322103170 - CILINDRO AUTOLEVELADO, MARCO PRINCIPAL, 52R-01-303</t>
  </si>
  <si>
    <t>1323100010 - FILTRO, HIDRÁULICO, LINEA RETORNO, BB25</t>
  </si>
  <si>
    <t>1323100020 - RESPIRADERO, ½" NPT</t>
  </si>
  <si>
    <t>1323100030 - FILTER, BREATHER, DD</t>
  </si>
  <si>
    <t>1323100040 - FILTRO, CS-100-P25-A, MP FILTRI</t>
  </si>
  <si>
    <t>1323100700 - FILTRO MAGNETICO, 1 1/4", 64 LT.</t>
  </si>
  <si>
    <t>1323100900 - FILTER, INDICATOR, WE-1SP-M12X1 - 928028409, REXROTH</t>
  </si>
  <si>
    <t>1323101630 - RETURN FILTER, 0660D010BN/HC 0660 D 010 BN4HC</t>
  </si>
  <si>
    <t>1323101640 - OFF-LINE FILTER UNIT, OLF-5/15-S-370-N-N5DM002-E</t>
  </si>
  <si>
    <t>1323101670 - FILTER ELEMENT, R928006863, REXROTH</t>
  </si>
  <si>
    <t>1323101690 - CLOGGING INDICATOR, VM5C VM 5 C,0</t>
  </si>
  <si>
    <t>1323101700 - OFF-LINE FILTER UNIT, OLF0512NE OLF-5-S-120-N-N5DM002-E</t>
  </si>
  <si>
    <t>1323104150 - FILTRO HIDRÁULICO, HF-7304, LÍNEA DE RETORNO MODIFICADA</t>
  </si>
  <si>
    <t>1324100990 - MANGUERA, HIDRAULICA, R1-8 LT.</t>
  </si>
  <si>
    <t>1324101940 - CONEXIÓN, 1" JIC HEMBRA, SPIKE CONNECTOR</t>
  </si>
  <si>
    <t>1324102360 - Flexible R9-16 Lt: 10 Mt Conex. 16Fjx-16Fjx</t>
  </si>
  <si>
    <t>1324102870 - MANGUERA, HIDRÁULICA, MULTIESPIRAL, Ø 1/4"</t>
  </si>
  <si>
    <t>1324103570 - MANGUERA, R9, 1'' X 5M, CONECTORES FERULA</t>
  </si>
  <si>
    <t>1324103580 - MANGUERA, R2, 1/2'' X 5M, CONECTORES FERULA</t>
  </si>
  <si>
    <t>1324103590 - MANGUERA, HIDRÁULICA, 3/8'' X 5M, CONECTORES FERULA</t>
  </si>
  <si>
    <t>1327100010 - FLUJOMETRO, DESCARGA, 1/2" NPT, 1 A 7 GPM</t>
  </si>
  <si>
    <t>1327100020 - FLUJOMETRO, ACEITE, 3/4"</t>
  </si>
  <si>
    <t>1327100060 - MEDIDOR FLUIDO H761A-030 1" NPT, OIL 30GPM-115 LTS/MIN</t>
  </si>
  <si>
    <t>1327100190 - FLUJOMETRO, LUBE, SBY234</t>
  </si>
  <si>
    <t>1329100230 - EJE, BOMBA YEOSHE V38</t>
  </si>
  <si>
    <t>1329100280 - PLACA DE VÁLVULA, BOMBA YEOSHE V38</t>
  </si>
  <si>
    <t>1329100330 - Chicago Espiga 1''</t>
  </si>
  <si>
    <t>1329100340 - O-RING,  P-Or-P8-A 70Nbr (3Aab1Aa008)</t>
  </si>
  <si>
    <t>1510100110 - RODAMIENTO 22308E</t>
  </si>
  <si>
    <t>1510100140 - RODAMIENTO 22317</t>
  </si>
  <si>
    <t>1510100170 - RODAMIENTO 23030</t>
  </si>
  <si>
    <t>1510100250 - RODAMIENTO, 29360 E</t>
  </si>
  <si>
    <t>1510100270 - RODAMIENTO, 29392</t>
  </si>
  <si>
    <t>1510100310 - RODAMIENTO, 29488 EM</t>
  </si>
  <si>
    <t>1510100350 - RODAMIENTO, RODILLO A RÓTULA, 32320 TIM</t>
  </si>
  <si>
    <t>1510100400 - RODAMIENTO, ESFERA DE RANURA PROFUNDA, 6319</t>
  </si>
  <si>
    <t>1510100430 - RODAMIENTO, ESFERA DE CONTACTO ANGULAR, FILA ÚNICA, 7322</t>
  </si>
  <si>
    <t>1510100490 - RODAMIENTO, RODILLO CILÍNDRICO, FILA ÚNICA, NU 322</t>
  </si>
  <si>
    <t>1510100610 - RODAMIENTO, RODILLO CONICO, 564041 - 52R REMOVABLE</t>
  </si>
  <si>
    <t>1510100680 - RODAMIENTO, 16040 ZZ</t>
  </si>
  <si>
    <t>1510101370 - RODAMIENTO, RIGIDO DE BILLAS, 6218 RS</t>
  </si>
  <si>
    <t>1510101390 - RODAMIENTO, GE 40 ES-2RS</t>
  </si>
  <si>
    <t>1510101400 - RODAMIENTO, GE 80 ES-2RS</t>
  </si>
  <si>
    <t>1510101510 - RODAMIENTO, 6312 ZZC3</t>
  </si>
  <si>
    <t>1510101840 - RODAMIENTO, BILLAS, 6320 C3</t>
  </si>
  <si>
    <t>1510101880 - RODAMIENTO, BOLA FILA ÚNICA CONTACTO ANGULAR, 7319</t>
  </si>
  <si>
    <t>1510102080 - RODAMIENTO, RODILLOS CILINDRICOS, NU 2217</t>
  </si>
  <si>
    <t>1510102090 - RODAMIENTO, RODILLOS CILINDRICOS, NU 2219</t>
  </si>
  <si>
    <t>1510102140 - RODAMIENTO, BILLAS, QJ 319</t>
  </si>
  <si>
    <t>1510102150 - RODAMIENTO, BILLAS, RMS 18</t>
  </si>
  <si>
    <t>1510102270 - RODAMIENTO, RIGIDO DE BILLAS, 6220-C3</t>
  </si>
  <si>
    <t>1510102300 - Rotula Ge 40Es 2Rs (Cilindro Brazo Hid. 61R)</t>
  </si>
  <si>
    <t>1510102470 - RODAMIENTO, RIGIDO DE BILLAS, XLJ 1.1/2</t>
  </si>
  <si>
    <t>1510102560 - RODAMIENTO, 22316</t>
  </si>
  <si>
    <t>1510102590 - RODAMIENTO, RODILLO, 23126</t>
  </si>
  <si>
    <t>1510102600 - RODAMIENTO, H859049/H859010:1</t>
  </si>
  <si>
    <t>1510102610 - RODAMIENTO, RIGIDO DE BILLAS,  XLRJ9</t>
  </si>
  <si>
    <t>1510102620 - RODAMIENTO, RODILLO, RT756 (INA)</t>
  </si>
  <si>
    <t>1510102720 - RODAMIENTO, BILLAS DE CONTACTO ANGULAR, 7315 BTVP</t>
  </si>
  <si>
    <t>1510102750 - RODAMIENTO, RODILLOS CILINDRICOS, NU 319</t>
  </si>
  <si>
    <t>1510103080 - RODAMIENTO, RODILLOS CILINDRICOS, NU317E TVP2</t>
  </si>
  <si>
    <t>1510103820 - RODAMIENTO, BILLAS DE CONTACTO ANGULAR, 7220 BTVP</t>
  </si>
  <si>
    <t>1510103830 - RODAMIENTO, RODILLOS CILINDRICOS, NU321EM1</t>
  </si>
  <si>
    <t>1510104020 - RODAMIENTO, DE BOLAS, 6220 C3</t>
  </si>
  <si>
    <t>1510104060 - RODAMIENTO, RIGIDO DE BILLAS, 6321 C3</t>
  </si>
  <si>
    <t xml:space="preserve">1510104450 - RODAMIENTO EMPUJE RODILLO ESFERICO 293-750
</t>
  </si>
  <si>
    <t>1510104460 - RODAMIENTO, RODILLO CONICO, FILA UNICA, EE 755285/755360</t>
  </si>
  <si>
    <t>1510104760 - RODAMIENTO, BILLAS DE CONTACTO ANGULAR, QJ 318 NZMA</t>
  </si>
  <si>
    <t>1510105160 - RODAMIENTO, AGUJA, 9003-155, TLA22207, DYNEX</t>
  </si>
  <si>
    <t xml:space="preserve">1510105280 - RODAMIENTO 22320 E
</t>
  </si>
  <si>
    <t xml:space="preserve">1510105410 - RODAMIENTO 23222 CC W33
</t>
  </si>
  <si>
    <t xml:space="preserve">1510105510 - THRUST BEARING, SPHERICAL ROLLER, 29284
</t>
  </si>
  <si>
    <t>1510105520 - THRUST BEARING, SPHERICAL ROLLER, 29472</t>
  </si>
  <si>
    <t>1510106090 - COJINETE DE RODILLOS CILÍNDRICOS, UNA FILA, NJ240 E3</t>
  </si>
  <si>
    <t>1510106130 - COJINETE DE BOLAS DE RANURA PROFUNDA, UNA FILA, 61826</t>
  </si>
  <si>
    <t>1510106160 - BEARING, CYLINDRICAL ROLLER, SINGLE ROW, NJ 2320 E</t>
  </si>
  <si>
    <t>1510106170 - COJINETE DE RODILLOS CILÍNDRICOS, UNA FILA, NJ2208 EC</t>
  </si>
  <si>
    <t>1510106180 - COJINETE DE RODILLOS CILÍNDRICOS, UNA FILA, NJ2314 EC</t>
  </si>
  <si>
    <t>1510106190 - COJINETE DE RODILLOS CILÍNDRICOS, UNA FILA, NJ2316 EC</t>
  </si>
  <si>
    <t>1510106200 - COJINETE DE RODILLOS CILÍNDRICOS, UNA FILA, NJ312</t>
  </si>
  <si>
    <t>1510106240 - COJINETE, BOLAS DE CONTACTO ANGULAR, QJ 322</t>
  </si>
  <si>
    <t>1510106380 - RODAMIENTO, RODILLO CONICO, 75 X 160 X 40, 31315, DIN 720</t>
  </si>
  <si>
    <t>1511100110 - PERNO HEXAGONAL, 5/8" X 4", GR8.8</t>
  </si>
  <si>
    <t>1511100260 - PERNO HEXAGONAL, 1" X 5"</t>
  </si>
  <si>
    <t>1511100420 - PERNO HEXAGONAL, M12 X 50, DIN 24017, GR8.8</t>
  </si>
  <si>
    <t>1511100730 - PERNO HEXAGONAL, M16 X 40, GR8.8</t>
  </si>
  <si>
    <t xml:space="preserve">1511101130 - PERNO HEXAGONAL, M24 X 160, GR8.8
</t>
  </si>
  <si>
    <t>1511101280 - Grasera Recta 1/4'' Bsp (Gas)</t>
  </si>
  <si>
    <t>1511101290 - PERNO HEXAGONAL, 5/8" X 8", GR8.8</t>
  </si>
  <si>
    <t>1511101310 - Hex Nut 5/8'' Unc G.8 (Tuerca Hex)</t>
  </si>
  <si>
    <t>1511101320 - Perno Hex 5/8'' X 7'' G.8 +Tca.+Gol. NL</t>
  </si>
  <si>
    <t>1511101340 - Perno Hex. 5/8'' X 8'' G.8 +Tca.+Gol. Pres.</t>
  </si>
  <si>
    <t>1511101370 - PERNO HEXAGONAL, 1/2" X 5", GR8.8</t>
  </si>
  <si>
    <t>1511101390 - PERNO HEXAGONAL, 3/4" X 3 1/2", GR8.8</t>
  </si>
  <si>
    <t>1511101420 - PERNO HEXAGONAL, M10 X 100, GR8.8</t>
  </si>
  <si>
    <t>1511101430 - PERNO HEXAGONAL, M10 X 40, GR8.8</t>
  </si>
  <si>
    <t>1511101460 - PERNO HEXAGONAL, M12 X 130, G8.8</t>
  </si>
  <si>
    <t>1511101500 - PERNO HEXAGONAL, M20 X 70, GR10.9</t>
  </si>
  <si>
    <t>1511102100 - PERNO SOCKET, 5/8" X 2.1/2", DIN 24014, GR12.9</t>
  </si>
  <si>
    <t>1511102130 - PERNO HEXAGONAL, 5/8" X 7", GR8</t>
  </si>
  <si>
    <t>1511102170 - PERNO HEXAGONAL, M10 X 110MM, DIN 24014, GR8.8</t>
  </si>
  <si>
    <t xml:space="preserve">1511102200 - PERNO HEXAGONAL, M10 X 20, GR12.9
</t>
  </si>
  <si>
    <t>1511102240 - PERNO HEXAGONAL, M10 X 30, GR8.8</t>
  </si>
  <si>
    <t>1511102310 - PERNO HEXAGONAL, M10 X 45MM, DIN 24014, GR8.8</t>
  </si>
  <si>
    <t xml:space="preserve">1511102540 - PERNO HEXAGONAL, M14 X 120, DIN 24014, GR12.9
</t>
  </si>
  <si>
    <t xml:space="preserve">1511102600 - PERNO HEXAGONAL, M16 X 120, DIN 24014, GR12.9
</t>
  </si>
  <si>
    <t>1511102670 - TORNILLO HEXAGONAL, M16 X 50, GR12.9</t>
  </si>
  <si>
    <t xml:space="preserve">1511103130 - PERNO HEXAGONAL, M8 X 30, DIN 24014, GR8.8
</t>
  </si>
  <si>
    <t>1511103550 - PERNO HEXAGONAL, M24 X 120, GR10.9</t>
  </si>
  <si>
    <t>1511103740 - TAPÓN, M12 X 16MM</t>
  </si>
  <si>
    <t>1511104740 - PERNO HEXAGONAL, M48 X 200, G8.8</t>
  </si>
  <si>
    <t>1512100230 - PERNO SOCKET, 1/2" X 1.1/2", GR12.9</t>
  </si>
  <si>
    <t>1512100300 - PERNO SOCKET, 5/8" X 2", GR8.8</t>
  </si>
  <si>
    <t>1512100320 - PERNO SOCKET, 5/8 X 3, GR12.9</t>
  </si>
  <si>
    <t>1512100430 - PERNO SOCKET, 3/4" X 3.1/2", GR12.9</t>
  </si>
  <si>
    <t>1512100480 - PERNO SOCKET, 7/8" X 3.1/2", GR12.9</t>
  </si>
  <si>
    <t>1512100580 - PERNO SOCKET, M10 X 120, GR12.9</t>
  </si>
  <si>
    <t>1512100590 - PERNO SOCKET, M10 X 130, GR12.9</t>
  </si>
  <si>
    <t>1512100720 - PERNO SOCKET, M12 X 50, GR8.8</t>
  </si>
  <si>
    <t>1512100730 - PERNO PARKER M12x60</t>
  </si>
  <si>
    <t>1512100770 - 12 X 90Mm Caps</t>
  </si>
  <si>
    <t xml:space="preserve">1512101050 - PERNO PARKER M20 X 50 G.12,9 
</t>
  </si>
  <si>
    <t>1512101110 - PERNO SOCKET, M20 X 110, , GR12.9</t>
  </si>
  <si>
    <t>1512101180 - PERNO SOCKET, M24 x 180 G.12,9</t>
  </si>
  <si>
    <t>1512101290 - PERNO PARKER M30 x 100</t>
  </si>
  <si>
    <t>1512101310 - 30 X 130Mm Caps</t>
  </si>
  <si>
    <t>1512101320 - PERNO SOCKET, M30 X 140, GR12.9</t>
  </si>
  <si>
    <t>1512101400 - PERNO SOCKET, M36 X 100, GR12.9</t>
  </si>
  <si>
    <t>1512101410 - PERNO PARKER M36 x 120</t>
  </si>
  <si>
    <t>1512101810 - PERNO SOCKET, M20 X 65, GR12.9</t>
  </si>
  <si>
    <t>1512101840 - PERNO SOCKET, M10 X 30, GR8.8</t>
  </si>
  <si>
    <t>1512101920 - PERNO SOCKET, M12 X 40, GR8.8</t>
  </si>
  <si>
    <t>1512101960 - PERNO SOCKET, M16 X 40 GR8.8</t>
  </si>
  <si>
    <t>1512101990 - PERNO SOCKET, M16 X 55, GR8.8</t>
  </si>
  <si>
    <t>1512102020 - PERNO SOCKET, M20 X 100, GR8.8</t>
  </si>
  <si>
    <t xml:space="preserve">1512102040 - PERNO PARKER, M20 X 140, GR12.9 
</t>
  </si>
  <si>
    <t>1512102050 - PERNO SOCKET, M20 X 40, GR8.8</t>
  </si>
  <si>
    <t>1512102060 - PERNO HEXAGONAL, M20 X 50, GR8.8</t>
  </si>
  <si>
    <t>1512102070 - PERNO SOCKET, M20 X 70, GR8.8</t>
  </si>
  <si>
    <t>1512102080 - PERNO SOCKET, M20 X 80, GR8.8</t>
  </si>
  <si>
    <t>1512102210 - PERNO SOCKET, M6 X 12, GR8.8</t>
  </si>
  <si>
    <t>1512102250 - PERNO SOCKET, M12 X 30, GR8.8</t>
  </si>
  <si>
    <t>1512102270 - PERNO SOCKET, M16 X 70, GR8.8</t>
  </si>
  <si>
    <t>1512102440 - PERNO SOCKET, M12 X 100, GR8.8</t>
  </si>
  <si>
    <t>1512102450 - PERNO SOCKET, M24 X 210, GR8.8</t>
  </si>
  <si>
    <t>1512102480 - PERNO SOCKET ,M10 X 25, GR8.8</t>
  </si>
  <si>
    <t>1512102490 - PERNO SOCKET, M16 X 100, GR8.8</t>
  </si>
  <si>
    <t>1512102870 - PERNO SOCKET, M12 X 35, GR12.9</t>
  </si>
  <si>
    <t>1512102890 - PERNO SOCKET, M8 X 40, GR12.9</t>
  </si>
  <si>
    <t>1512102920 - PERNO SOCKET, 1/2" X 5", GR12.9</t>
  </si>
  <si>
    <t>1512102930 - PERNO SOCKET, 1/2" X 1.3/4", GR12.9</t>
  </si>
  <si>
    <t>1512102960 - PERNO SOCKET, 1" X 2", GR12.9</t>
  </si>
  <si>
    <t>1512103040 - PERNO SOCKET, 7/8" X 3", GR12.9</t>
  </si>
  <si>
    <t>1512103060 - PERNO SOCKET, 7/8" X 5", GR12.9</t>
  </si>
  <si>
    <t>1512103070 - PERNO SOCKET, M12 X 110, GR12.9</t>
  </si>
  <si>
    <t>1512103080 - PERNO SOCKET, M12 X 120, GR12.92</t>
  </si>
  <si>
    <t>1512103090 - PERNO SOCKET, M12 X 130, GR12.9</t>
  </si>
  <si>
    <t>1512103120 - PERNO SOCKET, M12 X 160, GR12.9</t>
  </si>
  <si>
    <t>1512103130 - PERNO SOCKET, M14 X 160, GR12.9</t>
  </si>
  <si>
    <t>1512103150 - PERNO SOCKET, M14 X 90, GR12.9</t>
  </si>
  <si>
    <t>1512103210 - PERNO SOCKET, M20 X 210, GR12.9</t>
  </si>
  <si>
    <t>1512103380 - Prisionero Allen M8 X 20</t>
  </si>
  <si>
    <t>1512103460 - PERNO SOCKET, M16 X 95, GR12.9</t>
  </si>
  <si>
    <t>1512103550 - PERNO SOCKET, M20 X 45, GR12.9</t>
  </si>
  <si>
    <t>1512104950 - TORNILLO SOCKET, M36 X 140, GR12.9</t>
  </si>
  <si>
    <t>1512105110 - PERNO SOCKET, M8 X 10, GR12.9</t>
  </si>
  <si>
    <t>1512105200 - PERNO SOCKET, M5 X 40, GR8.8</t>
  </si>
  <si>
    <t>1512105310 - PERNO SOCKET, M10 X 15, GR8.8</t>
  </si>
  <si>
    <t xml:space="preserve">1512105360 - PERNO SOCKET, M12 X 20, GR12.9
</t>
  </si>
  <si>
    <t>1512105510 - PERNO SOCKET, M30 X 80, GR12.9</t>
  </si>
  <si>
    <t>1512105590 - PERNO HEXAGONAL, M36 X 100, GR8.8, DIN 561</t>
  </si>
  <si>
    <t>1512105720 - PERNO SOCKET, M22 X 60, GR10.9</t>
  </si>
  <si>
    <t>1512105750 - PERNO SOCKET, M12 X 25, GR12.9</t>
  </si>
  <si>
    <t>1512106010 - PERNO SOCKET, M16 x 100, GR12.9</t>
  </si>
  <si>
    <t xml:space="preserve">1512106350 - PERNO SOCKET, M36 X 90, GR12.9
</t>
  </si>
  <si>
    <t>1512106400 - PERNO SOCKET, M12 X 150, GR10.9</t>
  </si>
  <si>
    <t>1512106430 - PERNO SOCKET, M10 X 90, GR8.8</t>
  </si>
  <si>
    <t>1512106490 - PERNO SOCKET, M16 X 110MM, GR12.9</t>
  </si>
  <si>
    <t>1512106560 - PERNO SOCKET, M24 X 170, GR12.9</t>
  </si>
  <si>
    <t>1512106870 - PERNO SOCKET, M22 X 50, GR8.8</t>
  </si>
  <si>
    <t>1512106930 - PERNO SOCKET, M20 X 300, GR12.9</t>
  </si>
  <si>
    <t>1512106990 - PERNO SOCKET, 5/8" X 2", GR12.9</t>
  </si>
  <si>
    <t>1512107000 - PERNO SOCKET, 3/4" X 2 1/2", GR12.9</t>
  </si>
  <si>
    <t>1512107020 - PERNO SOCKET, M18 X 100, GR12.9</t>
  </si>
  <si>
    <t>1512107030 - PERNO SOCKET, M20 X 120, GR12.9</t>
  </si>
  <si>
    <t>1512107150 - PERNO SOCKET, M22 X 100, GR8.8</t>
  </si>
  <si>
    <t>1512107280 - Perno Parker M20 X 60 G.12,9</t>
  </si>
  <si>
    <t>1512107290 - PERNO SOCKET, M30 X 190, GR12.9</t>
  </si>
  <si>
    <t>1512107390 - Socket Head Cap Screw M16 X 50 Gr12.9</t>
  </si>
  <si>
    <t>1512107410 - PERNO SOCKET, M36 X 110, GR12.9</t>
  </si>
  <si>
    <t>1512107520 - PERNO SOCKET, 3/4" X 6 1/2", GR8.9</t>
  </si>
  <si>
    <t>1512107650 - PERNO DE CHUCK, M48 X 120, CHUCK, MSC-02-121</t>
  </si>
  <si>
    <t>1512107730 - PERNO SOCKET, PLANO, M16 X 30, GR8.8</t>
  </si>
  <si>
    <t>1512107790 - PERNO SOCKET, M16 X 40, GR12.9</t>
  </si>
  <si>
    <t>1512108100 - PERNO SOCKET, M20 X 35, GR12.9</t>
  </si>
  <si>
    <t>1512108680 - PERNO SOCKET, M36 X 360, RD6-04-182, CHUCK</t>
  </si>
  <si>
    <t>1512110220 - REMACHE POP, M4 X 10, CAJA DE 100 UNIDADES</t>
  </si>
  <si>
    <t>1512110280 - PARKER BOLT, DRILLED HEAD, M10 X 30</t>
  </si>
  <si>
    <t>1513100000 - HELICOIDAL, M20</t>
  </si>
  <si>
    <t>1513100310 - Buje C¢nico 60 X 40 Mm P/Anclajes Base</t>
  </si>
  <si>
    <t>1513100320 - PERNO OJO, 3/4" X 1,20 M, C/TUERCA HEX.</t>
  </si>
  <si>
    <t>1513100340 - Inserto Helicoil M20 Paso 2,5 2D (40 Mm)</t>
  </si>
  <si>
    <t>1513100590 - PERNO ANCLAJE, 1.1/8" X 1,5 M, C/TUERCA Y ARANDELA PLANA</t>
  </si>
  <si>
    <t>1513100630 - PERNO DE CHUCK, CHUCK, MSC-02-116</t>
  </si>
  <si>
    <t>1513100730 - PERNO CHUCK, 2DA RED, RD6-04-145</t>
  </si>
  <si>
    <t>1513101190 - SHOULDER BOLT, M12, CHUCK, 71R-02-272</t>
  </si>
  <si>
    <t>1513101700 - TORNILLO DE COCINA, M5 X 40, CAJA DE 100 UNIDADES</t>
  </si>
  <si>
    <t>1514100040 - HOJA DE SIERRA, 3RA REDUCCIÓN, 52R-05-072</t>
  </si>
  <si>
    <t>1514100320 - GRATAS, JUEGO 5 PCS</t>
  </si>
  <si>
    <t>1514100590 - ANILLO CENTRALIZADOR, 2DA REDUCCIÓN, 009-04-136</t>
  </si>
  <si>
    <t>1515100030 - PORTAJUNTAS, CHUCK, 009-02-074</t>
  </si>
  <si>
    <t>1515100080 - CUBIERTA DE CARCASA, 1RA REDUCCIÓN, 52R-03-058</t>
  </si>
  <si>
    <t>1515100090 - CARCASA, 1RA REDUCCIÓN, 52R-03-060</t>
  </si>
  <si>
    <t>1515100230 - PERNO PRINCIPAL, CHUCK, 71R-02-051</t>
  </si>
  <si>
    <t>1515100240 - CLAMP RING, CHUCK, 71R-02-052</t>
  </si>
  <si>
    <t>1515100280 - CAJA FLOTANTE, 11 1/4" 3-ST, CHUCK, 71R-02-067</t>
  </si>
  <si>
    <t>1515100290 - ESPACIADOR DE ANILLO DE DESTORQUE, CHUCK, 71R-02-071</t>
  </si>
  <si>
    <t>1515100380 - CAJA FLOTANTE, 11 1/4" 3-ST, CHUCK, 71R-02-122</t>
  </si>
  <si>
    <t>1515100430 - CAJA FLOTANTE, 12 7/8" DI-42, CHUCK, 83R-02-050</t>
  </si>
  <si>
    <t>1515100450 - WRENCH BODY, CHUCK, 83R-02-053</t>
  </si>
  <si>
    <t>1515100500 - ARANDELA DE CLAMP RING, CHUCK, 83R-02-064</t>
  </si>
  <si>
    <t>1515100540 - ADAPTADOR DE PERNO PRINCIPAL, CHUCK, 83R-02-077</t>
  </si>
  <si>
    <t>1515100700 - INSERTO DE HUB PLANETARIO, 1RA REDUCCIÓN, 009-03-107</t>
  </si>
  <si>
    <t>1515100960 - ANILLO DE ACCIONAMIENTO, 1RA REDUCCIÓN, RBM6-03-074</t>
  </si>
  <si>
    <t>1515101020 - MATERIAL 4330, CAJA FLOTANTE, CHUCK, RBM6-02-058F</t>
  </si>
  <si>
    <t>1515101470 - CLAMP RING, CHUCK, 71R-02-210</t>
  </si>
  <si>
    <t>1515101570 - AUTOSPANNER, WRENCH BODY, CHUCK, RD7-02-053</t>
  </si>
  <si>
    <t>1515101840 - CAJA FLOTANTE, 12.7/8" DI-42, 2DA RED, RD6-04-152</t>
  </si>
  <si>
    <t>1515102010 - CILINDRO, LLAVE AUTO INFERIOR, MAIN FRAME, RD6-01-019</t>
  </si>
  <si>
    <t>1515102020 - ANILLO, LLAVE SUPERIOR AUTO, 2DA RED, RD6-04-096</t>
  </si>
  <si>
    <t>1515102030 - CILINDRO, LLAVE SUPERIOR AUTO, 2DA RED, RD6-04-171</t>
  </si>
  <si>
    <t>1515102110 - FLOATBOX, 12 7/8" DI-42, CHUCK, IND2-02-055</t>
  </si>
  <si>
    <t>1515102140 - FLOATBOX, 14 3/4" 3-ST, 2ND RED, RD6-04-155</t>
  </si>
  <si>
    <t>1516100070 - ANILLO DE SEGURIDAD, INTERNO, Ø120 X 4, DIN 472</t>
  </si>
  <si>
    <t>1516100300 - SEGURO PIN ELASTICO, M12 X 60</t>
  </si>
  <si>
    <t>1516100310 - PIN EXPANSIVO, 4TH REDUCTION,16 mm X 80 mm</t>
  </si>
  <si>
    <t>1516100350 - Seguro Seager 110 Mm Exterior</t>
  </si>
  <si>
    <t>1516100380 - SEGURO, SEEGER, 140 MM</t>
  </si>
  <si>
    <t>1516100430 - ANILLO DE SEGURIDAD, EXTERNO, Ø136 X 4.15, DIN 471</t>
  </si>
  <si>
    <t>1516100980 - CIRCLIP, EXTERNO, Ø67 X 2.5, DIN 471</t>
  </si>
  <si>
    <t>1516101650 - SEGURO, ''R'', 6 X 110 MM</t>
  </si>
  <si>
    <t>1517100020 - PROTECTOR DE COLUMNA, COLUMNA Y HEADFRAME, RBM7-08-050</t>
  </si>
  <si>
    <t xml:space="preserve">1517100570 - LIMPIADOR COLUMNA (WIPER) 298 MM x 323 MM x 11/17 MM
</t>
  </si>
  <si>
    <t>1518100020 - CAMBIO DE VELOCIDADES, 1RA REDUCCIÓN, 009-03-061</t>
  </si>
  <si>
    <t>1518100030 - CORONA DENTADA, 1RA REDUCCIÓN, 009-03-068</t>
  </si>
  <si>
    <t>1518100070 - ENGRANAJE PLANETARIO, 1RA REDUCCIÓN, 009-03-104</t>
  </si>
  <si>
    <t>1518100080 - ENGRANAJE CAMBIO, 1RA REDUCCIÓN, 009-03-108</t>
  </si>
  <si>
    <t>1518100090 - PIÑÓN DE MOTOR, Ø100, 1RA REDUCCIÓN, 009-03-158</t>
  </si>
  <si>
    <t>1518100110 - ENGRANAJE CENTRAL, 2DA REDUCCIÓN, 009-04-101</t>
  </si>
  <si>
    <t>1518100120 - ENGRANAJE PLANETARIO, 2DA REDUCCIÓN, 009-04-102</t>
  </si>
  <si>
    <t>1518100140 - CORONA DENTADA, 2DA REDUCCIÓN, 009-04-114</t>
  </si>
  <si>
    <t>1518100150 - ADAPTADOR PIÑÓN ENGRANAJE PRINCIPAL, 2DA REDUC, 009-04-125</t>
  </si>
  <si>
    <t>1518100160 - ADAP RANURADO EJE LOCO PRINCIPAL, 3RA RED, 009-05-071</t>
  </si>
  <si>
    <t>1518100210 - PIÑÓN DE ENGRANAJE PRINCIPAL, 3RA REDUCCIÓN, 009-05-177</t>
  </si>
  <si>
    <t>1518100220 - ENGRANAJE LOCO PRINCIPAL, 3RA REDUCCIÓN, 009-05-180</t>
  </si>
  <si>
    <t>1518100230 - ENGRANAJE PRINCIPAL, 3RA REDUCCIÓN, 009-05-181</t>
  </si>
  <si>
    <t>1518100270 - RANURADO DE MOTOR, 1RA REDUCCIÓN, 52R-03-051</t>
  </si>
  <si>
    <t>1518100280 - ACOPLAMIENTO RANURADO DE ENTRADA, 1RA REDUCCIÓN, 52R-03-052</t>
  </si>
  <si>
    <t>1518100290 - ENGRANAJE CENTRAL, 1RA REDUCCIÓN, 52R-03-053</t>
  </si>
  <si>
    <t>1518100300 - CORONA DENTADA, 1RA REDUCCIÓN, 52R-03-055</t>
  </si>
  <si>
    <t>1518100310 - ENGRANAJE CENTRAL, 2DA REDUCCIÓN, 52R-04-051</t>
  </si>
  <si>
    <t>1518100320 - ADAPTADOR RANURADO, 3RA REDUCCIÓN, 52R-05-051</t>
  </si>
  <si>
    <t>1518100330 - CORONA DENTADA, 3RA REDUCCIÓN, 52R-05-054</t>
  </si>
  <si>
    <t>1518100380 - ENGRANAJE PLANETARIO, 1RA REDUCCIÓN, 71R-03-052</t>
  </si>
  <si>
    <t>1518100390 - CORONA DENTADA, 1RA REDUCCIÓN, 71R-03-053</t>
  </si>
  <si>
    <t>1518100400 - ENGRANAJE CENTRAL, 1RA REDUCCIÓN, 71R-03-054</t>
  </si>
  <si>
    <t>1518100410 - RANURADO DE MOTOR, 1RA REDUCCIÓN, 71R-03-076</t>
  </si>
  <si>
    <t>1518100430 - ACOPLAMIENTO RANURADO DE ENTRADA, 1RA REDUCCIÓN, 71R-03-100</t>
  </si>
  <si>
    <t>1518100470 - ENGRANAJE PLANETARIO, 2DA REDUCCIÓN, 71R-04-051</t>
  </si>
  <si>
    <t>1518100480 - CORONA DENTADA, 2DA REDUCCIÓN, 71R-04-053</t>
  </si>
  <si>
    <t>1518100490 - ADAPTADOR RANURADO, 2DA REDUCCIÓN, 71R-04-055</t>
  </si>
  <si>
    <t>1518100510 - ENGRANAJE CENTRAL, 2DA REDUCCIÓN, 71R-04-101</t>
  </si>
  <si>
    <t>1518100520 - ENGRANAJE CENTRAL, 3RA REDUCCIÓN, 71R-05-053</t>
  </si>
  <si>
    <t>1518100540 - ENGRANAJE PLANETARIO, 3RA REDUCCIÓN, 71R-05-060</t>
  </si>
  <si>
    <t>1518100560 - ENGRANAJE PLANETARIO, 3RA REDUCCIÓN, 71R-05-117</t>
  </si>
  <si>
    <t>1518100580 - ENGRANAJE CENTRAL, 4TA REDUCCIÓN, 71R-06-051</t>
  </si>
  <si>
    <t>1518100590 - ENGRANAJE PLANETARIO, 4TA REDUCCIÓN, 71R-06-052</t>
  </si>
  <si>
    <t>1518100600 - CORONA DENTADA, 4TA REDUCCIÓN, 71R-06-064</t>
  </si>
  <si>
    <t>1518100900 - HUB PLANETARIO, 2DA REDUCCIÓN, 71R-04-054</t>
  </si>
  <si>
    <t>1518100910 - PIÑÓN DE MOTOR, MOTOR ELÉCTRICO, 71R-07-075</t>
  </si>
  <si>
    <t>1518101830 - PIÑÓN DE MOTOR, 1RA REDUCCIÓN, RBM6-03-052</t>
  </si>
  <si>
    <t>1518101840 - ANILLO INFERIOR, 1RA REDUCCIÓN, RBM6-03-077</t>
  </si>
  <si>
    <t>1518101850 - CORONA DENTADA, 1RA REDUCCIÓN, 71R-03-120</t>
  </si>
  <si>
    <t>1518101910 - ADAPTADOR, 1ERA RED, RBM6-03-056</t>
  </si>
  <si>
    <t>1518101930 - CORONA DENTADA, 1RA REDUCCIÓN, RBM6-03-064</t>
  </si>
  <si>
    <t>1518101960 - CORONA DENTADA, 2DA REDUCCIÓN, RBM6-04-055</t>
  </si>
  <si>
    <t>1518102040 - CONECTOR RANURADO, 3RA REDUCCIÓN, RBM6-05-065</t>
  </si>
  <si>
    <t>1518102060 - EJE SUPERIOR, 3RA REDUCCIÓN, RBM6-05-066</t>
  </si>
  <si>
    <t>1518102090 - ENGRANAJE CAMBIO, 1RA REDUCCIÓN, RBM6-03-058</t>
  </si>
  <si>
    <t>1518102140 - ENGRANAJE PRINCIPAL, 2DA REDUCCIÓN, RBM6-04-057</t>
  </si>
  <si>
    <t>1518102190 - ENGRANAJE PLANETARIO, 2DA REDUCCIÓN, 73R-04-052</t>
  </si>
  <si>
    <t>1518102200 - PIÑÓN DE ENGRANAJE PRINCIPAL, 2DA REDUCCIÓN, RBM6-04-056</t>
  </si>
  <si>
    <t>1518102210 - PIÑON, 2 REDUCCION, RBM6-04-062</t>
  </si>
  <si>
    <t>1518102280 - ENGRANAJE PLANETARIO, 1RA REDUCCIÓN, RBM6-03-063</t>
  </si>
  <si>
    <t>1518102300 - ENGRANAJE PLANETARIO, 3RA REDUCCIÓN, RBM6-05-063</t>
  </si>
  <si>
    <t>1518102320 - ENGRANAJE CENTRAL, 1RA REDUCCIÓN, RBM6-03-057</t>
  </si>
  <si>
    <t>1518102360 - ENGRANAJE CENTRAL, 3RA REDUCCIÓN, RBM6-05-064</t>
  </si>
  <si>
    <t>1518102420 - EJE Y BRIDA DE CAMBIO, 1RA REDUCCIÓN, RBM6-03-001</t>
  </si>
  <si>
    <t>1518102530 - ENGRANAJE CENTRAL, 3RA REDUCCIÓN, 71R-05-076</t>
  </si>
  <si>
    <t>1518102540 - ENGRANAJE RANURADO, 2DA REDUCCIÓN, 71R-04-098</t>
  </si>
  <si>
    <t>1518102560 - ADAPTADOR RANURADO, 3RA REDUCCIÓN, 71R-05-118</t>
  </si>
  <si>
    <t>1518102670 - ENGRANAJE, 1RA REDUCCION, 40T, 61R-03-054</t>
  </si>
  <si>
    <t>1518102680 - ENGRANAJE, 1RA REDUCCION, 38T, 61R-03-059</t>
  </si>
  <si>
    <t>1518102890 - PLANETARIO, 1ERA RED, RD6-03-056</t>
  </si>
  <si>
    <t>1518102900 - PIÑON SOL, 1RA REDUCCION, RD6-03-057</t>
  </si>
  <si>
    <t>1518102910 - ENGRANAJE, 1RA REDUCCION, RD6-03-058</t>
  </si>
  <si>
    <t>1518102920 - ENGRANAJE CAMBIO, 1RA REDUCCION, RD6-03-059</t>
  </si>
  <si>
    <t>1518102930 - PLANETARIO, 2DA REDUCCION, RD6-04-050</t>
  </si>
  <si>
    <t>1518102940 - PIÑON SOL, 2DA REDUCCION, RD6-04-069</t>
  </si>
  <si>
    <t>1518102950 - ENGRANAJE, 2DA REDUCCION, RD6-04-076</t>
  </si>
  <si>
    <t>1518103500 - EJE LOCAL, 1RA REDUCCION, 61R-03-069</t>
  </si>
  <si>
    <t>1518103510 - RING GEAR, 2ND RED, 82R-04-075</t>
  </si>
  <si>
    <t>1518103520 - CHAVETA D/TRANSMISION, 2ND REDUCCION, 52R-04-063</t>
  </si>
  <si>
    <t>1518103990 - PINION, 1ST RED, RBM6-03-075</t>
  </si>
  <si>
    <t>1518104430 - GEAR 2-341, HYDRAULIC PACK, IND2-10-027</t>
  </si>
  <si>
    <t xml:space="preserve">1518104450 - GEAR 3-343, HYDRAULIC PACK, IND2-10-029
</t>
  </si>
  <si>
    <t>1518104460 - GEAR 3-344, HYDRAULIC PACK, IND2-10-030</t>
  </si>
  <si>
    <t>1518104520 - SHAFT 3-349, HYDRAULIC PACK, IND2-10-039</t>
  </si>
  <si>
    <t>1519100100 - ESPACIADOR DE RODAMIENTO, 1RA REDUCCIÓN, 009-03-086</t>
  </si>
  <si>
    <t>1519100110 - ESPACIADOR DE CORONA DENTADA, 1RA REDUCCIÓN, 009-03-126</t>
  </si>
  <si>
    <t>1519100170 - PLACA EMPUJE ENGRANAJE CENTRAL, 2DA REDUCCIÓN, 009-04-105</t>
  </si>
  <si>
    <t>1519100180 - ARANDELA DE EMPUJE, 2DA REDUCCIÓN, 009-04-106</t>
  </si>
  <si>
    <t>1519100220 - CUBIERTA SELLO SPINDLE, 3RA REDUCCIÓN, 009-05-079</t>
  </si>
  <si>
    <t>1519100270 - CUBIERTA ENGRANAJE LOCO PRINCIPAL, 3RA REDUCCIÓN, 009-05-103</t>
  </si>
  <si>
    <t>1519100310 - TAPA EXTREMO INTERNA, 3RA REDUCCIÓN, 009-05-107</t>
  </si>
  <si>
    <t>1519100320 - CASQUILLO, 3RA REDUCCIÓN, 009-05-108</t>
  </si>
  <si>
    <t>1519100480 - CUBIERTA INFERIOR, 3RA REDUCCIÓN, 009-05-186</t>
  </si>
  <si>
    <t>1519100530 - SPINDLE LOCO PRINCIPAL, 3RA REDUCCIÓN, 009-05-211</t>
  </si>
  <si>
    <t>1519100540 - ESPACIADOR, 3RA REDUCCIÓN, 009-05-212</t>
  </si>
  <si>
    <t>1519100560 - TUERCA DE BLOQUEO, 3RA REDUCCIÓN, 009-05-240</t>
  </si>
  <si>
    <t>1519100570 - MEDIO ANILLO DE TUERCA DE BLOQUEO, 3RA REDUCCIÓN, 009-05-241</t>
  </si>
  <si>
    <t>1519100880 - CUBIERTA DE SELLO, 1RA REDUCCIÓN, 52R-03-057</t>
  </si>
  <si>
    <t>1519100890 - ANILLO, 1RA REDUCCIÓN, 52R-03-059</t>
  </si>
  <si>
    <t>1519100900 - ADAPTADOR DE MOTOR, 1RA REDUCCIÓN, 52R-03-080</t>
  </si>
  <si>
    <t>1519100920 - HUB PLANETARIO, 2DA REDUCCIÓN, 52R-04-054</t>
  </si>
  <si>
    <t>1519100930 - ADAPTADOR DE MOTOR, 2DA REDUCCIÓN, 52R-04-056</t>
  </si>
  <si>
    <t>1519100940 - CARRETILLA, 2DA REDUCCIÓN, 52R-04-057</t>
  </si>
  <si>
    <t>1519100950 - PORTADOR DE PRENSAESTOPAS, 3RA REDUCCIÓN, 52R-05-003</t>
  </si>
  <si>
    <t>1519100970 - HUB PLANETARIO, 3RA REDUCCIÓN, 52R-05-055</t>
  </si>
  <si>
    <t>1519100980 - CARCASA INTERNA, 3RA REDUCCIÓN, 52R-05-058</t>
  </si>
  <si>
    <t>1519100990 - RETENEDOR DE PRENSAESTOPAS, 3RA REDUCCIÓN, 52R-05-061</t>
  </si>
  <si>
    <t>1519101000 - RETENEDOR DE RODAMIENTO, 3RA REDUCCIÓN, 52R-05-062</t>
  </si>
  <si>
    <t>1519101010 - ESPACIADOR, 3RA REDUCCIÓN, 52R-05-063</t>
  </si>
  <si>
    <t>1519101020 - ANILLO DE LATÓN, 3RA REDUCCIÓN, 52R-05-064</t>
  </si>
  <si>
    <t>1519101030 - CUBIERTA SUPERIOR, 3RA REDUCCIÓN, 52R-05-077</t>
  </si>
  <si>
    <t>1519101130 - MANGUITO ADAPTADOR RODAMIENTO, 3RA REDUCCIÓN, 61R-05-051</t>
  </si>
  <si>
    <t>1519101260 - TENSOR, ESTRUCTURA PRINCIPAL, 71R-01-004</t>
  </si>
  <si>
    <t>1519101300 - CARCASA ANILLO EMPATE, 11 1/4", ESTRUC PRINCIPAL, 71R-01-056</t>
  </si>
  <si>
    <t>1519101360 - CAMBIO, 1RA REDUCCIÓN, 71R-03-002</t>
  </si>
  <si>
    <t>1519101370 - CARCASA, 1RA REDUCCIÓN, 71R-03-055</t>
  </si>
  <si>
    <t>1519101380 - RECUBRIMIENTO, 1RA REDUCCIÓN, 71R-03-057</t>
  </si>
  <si>
    <t>1519101390 - EJE A CAMBIO, 1RA REDUCCIÓN, 71R-03-059</t>
  </si>
  <si>
    <t>1519101410 - ZAPATA DE CAMBIO, 1RA REDUCCIÓN, 71R-03-062</t>
  </si>
  <si>
    <t>1519101420 - CUBIERTA DE CÁMARA DE ACEITE, 1RA REDUCCIÓN, 71R-03-064</t>
  </si>
  <si>
    <t>1519101430 - VIDRIO LATERAL CÁMARA DE ACEITE, 1RA REDUCCIÓN, 71R-03-065</t>
  </si>
  <si>
    <t>1519101490 - ARANDELA EMPUJE ENGRANAJE CENTRAL, 2DA REDUCCIÓN, 71R-04-099</t>
  </si>
  <si>
    <t>1519101510 - ROTARY SLEEVE, 3ª RED, 71R-05-054</t>
  </si>
  <si>
    <t>1519101520 - ARANDELA DE EMPUJE, 3RA REDUCCIÓN, 71R-05-057</t>
  </si>
  <si>
    <t>1519101550 - ROTARY SLEEVE, 4TA REDUCCIÓN, 71R-06-060</t>
  </si>
  <si>
    <t>1519101560 - PORTAJUNTAS ROTATORIA, 4TA REDUCCIÓN, 71R-06-061</t>
  </si>
  <si>
    <t>1519101580 - PORTAJUNTAS GARLOCK, 4TA REDUCCIÓN, 71R-06-067</t>
  </si>
  <si>
    <t>1519101610 - ARANDELA EMPUJE ENGRANAJE CENTRAL, 4TA REDUCCIÓN, 71R-06-080</t>
  </si>
  <si>
    <t>1519101660 - CARCASA ANILLO EMPATE, 11 1/4" 48T, EQUIPO AUX, 71R-13-056</t>
  </si>
  <si>
    <t>1519101800 - PROTECTO DE CILINDRO, PRINCIPAL, OD 175MM-ID153MM-L1000MM</t>
  </si>
  <si>
    <t>1519101810 - CUÑA CENTRALIZADORA DE PLATAFORMA, MSC-01-087</t>
  </si>
  <si>
    <t>1519103680 - REGLA, 30 CM.</t>
  </si>
  <si>
    <t>1519103690 - TENSOR, ESTRUCTURA PRINCIPAL, 009-01-003</t>
  </si>
  <si>
    <t>1519103710 - CARRETILLA DE PIÑÓN DE ENGR PRINCIPAL, 3RA RED, 009-05-209</t>
  </si>
  <si>
    <t>1519103780 - CARCASA EXTERNA, 3RA REDUCCIÓN, 52R-05-059</t>
  </si>
  <si>
    <t>1519103800 - RETENEDOR SELLO DE RASPADOR, COLUMNA Y HEADFRAME, 52R-08-060</t>
  </si>
  <si>
    <t>1519103810 - GUÍA DE MORDAZA IZQ, COLUMNA Y HEADFRAME, 52R-08-083</t>
  </si>
  <si>
    <t>1519103820 - GUÍA DE MORDAZA DER, COLUMNA Y HEADFRAME, 52R-08-084</t>
  </si>
  <si>
    <t>1519103830 - GUÍA DE MORDAZA DER 4 HOYOS, COLUMNA Y HEADFRAME, 52R-08-097</t>
  </si>
  <si>
    <t>1519103840 - GUÍA DE MORDAZA DER 3 HOYOS, COLUMNA Y HEADFRAME, 52R-08-098</t>
  </si>
  <si>
    <t>1519103850 - GUÍA DE MORDAZA IZQ 4 HOYOS, COLUMNA Y HEADFRAME, 52R-08-099</t>
  </si>
  <si>
    <t>1519103860 - GUÍA DE MORDAZA IZQ 3 HOYOS, COLUMNA Y HEADFRAME, 52R-08-100</t>
  </si>
  <si>
    <t>1519103870 - GUÍA DE MORDAZA DER, COLUMNA Y HEADFRAME, 52R-08-101</t>
  </si>
  <si>
    <t>1519103880 - GUÍA DE MORDAZA IZQ, COLUMNA Y HEADFRAME, 52R-08-102</t>
  </si>
  <si>
    <t>1519103890 - HEADFRAME, COLUMNA Y HEADFRAME, 52R-08-107</t>
  </si>
  <si>
    <t>1519103900 - CORONA DE ESTRUCTURA PRINCIPAL, ESTR PRINCIPAL, 61R-01-063</t>
  </si>
  <si>
    <t>1519103910 - SPINDLE Y HUB, 4TA REDUCCIÓN, 71R-06-075</t>
  </si>
  <si>
    <t>1519105110 - MORDAZA PLANA, 12 7/8", ESTRUCTURA PRINCIPAL, 71R-01-238</t>
  </si>
  <si>
    <t>1519106130 - BOCINA, BRONCE SAE-640, 11 1/8" X 13" X 13"</t>
  </si>
  <si>
    <t>1519106160 - CORONA INFERIOR, COLUMNA &amp; HEAD FRAME, 61R-08-057</t>
  </si>
  <si>
    <t>1519106180 - PLACA DE EMPUJE, 3ª RED, 52R-05-079</t>
  </si>
  <si>
    <t>1519106720 - CORONA DE HEADFRAME, COLUMNA Y HEADFRAME, 61R-08-053</t>
  </si>
  <si>
    <t>1519106730 - CORONA SUPERIOR DE COLUMNA, COLUMNA Y HEADFRAME, 61R-08-056</t>
  </si>
  <si>
    <t>1519106770 - SOPORTE BRACKET, COLUMNA &amp; HEAD FRAME, 52R-08-126</t>
  </si>
  <si>
    <t>1519107040 - CONECTOR DE SPINDLE, 4TA REDUCCIÓN, 71R-06-002</t>
  </si>
  <si>
    <t>1519107130 - HEADFRAME, COLUMNA Y HEADFRAME, 71R-08-061</t>
  </si>
  <si>
    <t xml:space="preserve">1519107880 - GEAR SHIFTER FORK, 1ST RED, RD6-03-070
</t>
  </si>
  <si>
    <t>1519107980 - TAPA INFERIOR, LLAVE SUPERIOR AUTO, RD6-04-078</t>
  </si>
  <si>
    <t>1519108070 - ZAPATA ANILLO, LLAVE SUPERIOR AUTO, RD6-04-080</t>
  </si>
  <si>
    <t>1519108100 - ZAPATA, LLAVE SUPERIOR AUTO, RD6-04-084</t>
  </si>
  <si>
    <t>1519108150 - LAINA 1, 2DA RED, RD6-04-091</t>
  </si>
  <si>
    <t>1519108170 - LAINA 3, 2DA RED, RD6-04-090</t>
  </si>
  <si>
    <t>1519108240 - CUERPO, WATER SWIVEL, 1ERA RED, RD6-03-090</t>
  </si>
  <si>
    <t>1519108250 - TUERCA SEGURO, WATER SWIVEL, 1ERA RED, RD6-03-091</t>
  </si>
  <si>
    <t>1519108260 - BOCINA, WATER SWIVEL, 1ERA RED, RD6-03-120</t>
  </si>
  <si>
    <t>1519108360 - GRIPPER SHOE, PIPE LOADER, RD6-14-120</t>
  </si>
  <si>
    <t>1519108370 - GRIPPER BLOCK, PIPE LOADER, RD6-14-122</t>
  </si>
  <si>
    <t>1519108440 - HOLLOW SECTION, CHUCK, 71R-02-240</t>
  </si>
  <si>
    <t>1519108530 - ZAPATA BLOQUE, CHUCK, 71R-02-241</t>
  </si>
  <si>
    <t>1519108540 - BLOQUE, CHUCK, 71R-02-242</t>
  </si>
  <si>
    <t>1519109320 - SWING ARM CYLINDER, PIPE LOADER, RD6-14-022</t>
  </si>
  <si>
    <t>1519110640 - HORQUILLA, COLUMNA Y MARCO DE CABEZA, 52R-08-085</t>
  </si>
  <si>
    <t>1519110800 - CIRCLIP, EXTERNAL, Ø16 X 1, DIN 471</t>
  </si>
  <si>
    <t>1519112840 - ZAPATA 2da. REDUCCIÓN RD6-04-228</t>
  </si>
  <si>
    <t>1519114670 - WOB PLATE, 90108000, EN10204, 2.2 REV. L, 9002.101</t>
  </si>
  <si>
    <t>1520100120 - CÁNCAMO, M20</t>
  </si>
  <si>
    <t>1520100250 - AMARRA CROSBY, 1/2"</t>
  </si>
  <si>
    <t>1520100280 - POLAINA DE CARNAZA</t>
  </si>
  <si>
    <t>1520100290 - ESLINGA, POLYESTER, 2'' x 4 MT, 2 CAPAS, 2 TON</t>
  </si>
  <si>
    <t>1520100300 - ESLINGA, POLYESTER, 2"X 2M, 2 CAPAS, 2TN</t>
  </si>
  <si>
    <t>1520100340 - ESLINGA, POLIESTER, 2" x 4M, 3 CAPAS, 3TN</t>
  </si>
  <si>
    <t>1520100350 - ESLINGA, POLIESTER, 2" X 2M, 1 CAPA, 2TN</t>
  </si>
  <si>
    <t>1520100420 - GRAMPA, G-450, 5/8", CROSBY</t>
  </si>
  <si>
    <t>1520100430 - GRAMPA, G-450, 3/4", CROSBY</t>
  </si>
  <si>
    <t>1520100470 - GRILLETE, LIRA G-209, 1/2", CROSBY</t>
  </si>
  <si>
    <t>1520100480 - GRILLETE, LIRA G-209, 3/4", CROSBY</t>
  </si>
  <si>
    <t>1520100490 - GRILLETE, LIRA G-209,1", CROSBY</t>
  </si>
  <si>
    <t>1520100500 - GRILLETE, LIRA G-209, 1.1/4", CROSBY</t>
  </si>
  <si>
    <t>1520100510 - GRILLETE, LIRA G-209, 5/8", CROSBY</t>
  </si>
  <si>
    <t>1520100530 - GRILLETE, LIRA G-209,1.1/2", CROSBY</t>
  </si>
  <si>
    <t>1520100550 - TECLE, 1.5 TN, 3MT. CADENA</t>
  </si>
  <si>
    <t>1520100650 - TECLE, 2 TN, 8 MT CADENA CARGA, 12 MT CADENA MANDO</t>
  </si>
  <si>
    <t>1520100730 - ESLINGA, POLIESTER, 75MM X 4M, 2 CAPAS</t>
  </si>
  <si>
    <t>1520100800 - CABLE, ACERO, 1/2"</t>
  </si>
  <si>
    <t>1520100990 - ESLINGA, POLIESTER, 50MM X 3M, 2 CAPAS, 3.75TN</t>
  </si>
  <si>
    <t>1520101010 - CANCAMO SOLDABLE, 5T</t>
  </si>
  <si>
    <t>1520101280 - CANCAMO FORJADO, M20 X 30</t>
  </si>
  <si>
    <t>1520101290 - CANCAMO FORJADO, M24 X 50</t>
  </si>
  <si>
    <t>1520101440 - ESTROBO 5/8" X 3 MT</t>
  </si>
  <si>
    <t>1520101630 - TECLE,  5 TONS, 10 M CADENA</t>
  </si>
  <si>
    <t>1520101720 - CAJA DE IZAJE, 11 1/4" 3-ST, DHE-06-037</t>
  </si>
  <si>
    <t>1520101740 - CAJA DE IZAJE, 12 7/8" DI-42, DHE-06-024</t>
  </si>
  <si>
    <t>1520101860 - TECLE, 5t, 8m CADENA DE IZAJE, 12m CADENA DE MANO</t>
  </si>
  <si>
    <t>1520102040 - EYEBOLT SOLDABLE, 8T</t>
  </si>
  <si>
    <t>1520102940 - TECLE TIRFOR 1.6 TON CON PIOLA Y MANDO</t>
  </si>
  <si>
    <t>1520102950 - TECLE DE CADENA, MANUAL, 2T, DE CADENA DE MANDO 3M</t>
  </si>
  <si>
    <t>1520102960 - TECLE DE CADENA, MANUAL, 5T, DE CADENA DE MANDO 3M</t>
  </si>
  <si>
    <t>1520103240 - EYEBOLT, WELDABLE, 2 TONS</t>
  </si>
  <si>
    <t>1520103640 - LÁMINAS, POLIÉSTER, 50 MM x 2.0 MTS, 2 CAPAS, CON FUNDA</t>
  </si>
  <si>
    <t>1520103650 - LÁMINAS, POLIÉSTER, 50 MM x 1,0 MT, 2 CAPAS, CON FUNDA</t>
  </si>
  <si>
    <t>1520103660 - LÁMINAS, POLIÉSTER, 75 MM x 4.0 MTS, 2 CAPAS, CON FUNDA</t>
  </si>
  <si>
    <t>1520103670 - LARGUIÓN, POLIÉSTER, 50 MM X 2.5 MTS, 2 CAPAS, CON FUNDA</t>
  </si>
  <si>
    <t>1520103680 - LÁMINAS, POLIÉSTER, 50 MM X 3 MTS, 2 CAPAS, CON FUNDA</t>
  </si>
  <si>
    <t>1520103690 - LÁMINAS, POLIÉSTER, 50 MM X 2 MTS, 3 CAPAS, CON FUNDA</t>
  </si>
  <si>
    <t>1520103700 - LÁMINA, POLIÉSTER, 50 MM X 1.5 MTS, 2 CAPAS, CON FUNDA</t>
  </si>
  <si>
    <t>1521100000 - TUERCA HEXAGONAL, 7/8", GR8.8</t>
  </si>
  <si>
    <t>1521100020 - TUERCA HEXAGONAL, M6, GR 8.8</t>
  </si>
  <si>
    <t>1521100030 - TUERCA, HEXAGONAL, M8, GR12.9</t>
  </si>
  <si>
    <t>1521100060 - TUERCA, HEXAGONAL, M14, GR12.9</t>
  </si>
  <si>
    <t>1521100070 - TUERCA, HEXAGONAL, M16, GR12.9</t>
  </si>
  <si>
    <t>1521100080 - TUERCA, HEXAGONAL, M20, GR12.9</t>
  </si>
  <si>
    <t>1521100090 - TUERCA, HEXAGONAL, M24, GR12.9</t>
  </si>
  <si>
    <t>1521100100 - TUERCA, HEXAGONAL, M30</t>
  </si>
  <si>
    <t>1521100110 - TUERCA, HEXAGONAL, M36, GR12.9</t>
  </si>
  <si>
    <t>1521100130 - TUERCA, HEX, M48, DIN 24032, GR10.9</t>
  </si>
  <si>
    <t>1521100240 - TUERCA, HEXAGONAL, M10, GR12.9</t>
  </si>
  <si>
    <t>1521100250 - TUERCA, HEXAGONAL, M12</t>
  </si>
  <si>
    <t>1521100360 - TUERCA HEXAGONAL, 1/2", GR8.8</t>
  </si>
  <si>
    <t>1521100370 - TUERCA HEXAGONAL, 1", GR8.8</t>
  </si>
  <si>
    <t>1521100380 - TUERCA HEXAGONAL, 3/8", GR8.8</t>
  </si>
  <si>
    <t>1521100390 - TUERCA HEX, 5/8"</t>
  </si>
  <si>
    <t>1521100420 - TUERCA HEXAGONAL, SM-32 X 1,5</t>
  </si>
  <si>
    <t>1521100640 - TUERCA, HEXAGONAL, 1.1/4, GR12.9</t>
  </si>
  <si>
    <t>1521100650 - TUERCA, HEXAGONAL, 5/8, GR12.9</t>
  </si>
  <si>
    <t>1521100660 - TUERCA HEXAGONAL, 1.1/8", GR8.8</t>
  </si>
  <si>
    <t>1521100710 - TUERCA HEXAGONAL, M4, GR8.8</t>
  </si>
  <si>
    <t>1521100730 - TUERCA HEXAGONAL, 1", GR 12.9</t>
  </si>
  <si>
    <t>1521100750 - TUERCA HEX, M14</t>
  </si>
  <si>
    <t>1521100840 - TUERCA HEXAGONAL, M08, GR8.8, ZINC</t>
  </si>
  <si>
    <t>1521101030 - MOTOR, TUERCA SEGURIDAD, KM-18, RANURADA</t>
  </si>
  <si>
    <t>1521101140 - TUERCA HEXAGONAL, M16, GR 10.9, BRONCE</t>
  </si>
  <si>
    <t>1521102160 - TUERCA, HEXAGONAL, M5, GR 8.8</t>
  </si>
  <si>
    <t>1522100000 - PIN DE EXPANSIÓN, Ø110 X 483, ESTRUC PRINCIPAL, 009-01-004</t>
  </si>
  <si>
    <t>1522100010 - PIN DE EXPANSIÓN, Ø110 X 381, ESTRUC PRINCIPAL, 009-01-005</t>
  </si>
  <si>
    <t>1522100030 - PIN PLANETARIO, 1RA REDUCCIÓN, 009-03-106</t>
  </si>
  <si>
    <t>1522100040 - PIN PLANETARIO, 2DA REDUCCIÓN, 009-04-104</t>
  </si>
  <si>
    <t>1522100060 - PIN EXPANSIÓN, Ø3 1/4" X 10 1/4", ESTR PRINCIPAL, 52R-01-004</t>
  </si>
  <si>
    <t>1522100070 - PIN EXPANSIÓN, Ø3 1/2" X 10 5/8", ESTR PRINCIPAL, 52R-01-006</t>
  </si>
  <si>
    <t>1522100080 - PIN PLANETARIO, 3RA REDUCCIÓN, 52R-05-056</t>
  </si>
  <si>
    <t>1522100140 - PIN DE ZAPATA DE CAMBIO, 1RA REDUCCIÓN, 71R-03-063</t>
  </si>
  <si>
    <t>1522100150 - PIN DE ENGRANAJE PLANETARIO, 2DA REDUCCIÓN, 71R-04-052</t>
  </si>
  <si>
    <t>1522100180 - PIN PLANETARIO, 3ª RED, 71R-05-061</t>
  </si>
  <si>
    <t>1522100190 - PIN PLANETARIO, 4TA REDUCCIÓN, 71R-06-071</t>
  </si>
  <si>
    <t>1522100200 - PIN DE EXPANSIÓN, Ø3 1/4" X 15", ESTR PRINCIPAL, 72R-01-005</t>
  </si>
  <si>
    <t>1522100400 - PIN DE MORDAZA, COLUMNA Y HEADFRAME, 52R-08-109</t>
  </si>
  <si>
    <t>1522100630 - PIN, CILINDRO INCLINACION</t>
  </si>
  <si>
    <t>1522100710 - PIN, 50 X 55 MM, AC 1045</t>
  </si>
  <si>
    <t>1522101070 - PIN PLANETARIO, 2DA REDUCCIÓN, 71R-04-096</t>
  </si>
  <si>
    <t>1522101120 - PIN PLANETARIO, 1RA REDUCCIÓN, RBM6-03-062</t>
  </si>
  <si>
    <t>1522101310 - PASADOR 55 MM BARRA DRUM 3 DOWEL DHE-03-123</t>
  </si>
  <si>
    <t>1522101600 - PIN 2, 2ND RED, RD6-04-087</t>
  </si>
  <si>
    <t>1522101610 - PIN 1, 2ND RED, RD6-04-086</t>
  </si>
  <si>
    <t>1522101710 - PIN EXPANSION, CILINDRO, MAIN FRAME, RD6-01-007</t>
  </si>
  <si>
    <t>1522101720 - EXPANSION PIN, BASE, MAIN FRAME, RD6-01-006</t>
  </si>
  <si>
    <t>1522101730 - EXPANSION PIN TENSOR, MAIN FRAME, RD6-01-005</t>
  </si>
  <si>
    <t>1522101870 - PIN, CHUCK, 71R-02-244</t>
  </si>
  <si>
    <t>1522101880 - PIN, R-SUJETADOR-ALAMBRE, Ø4</t>
  </si>
  <si>
    <t>1522101920 - PIN 2, CHUCK, 71R-02-250</t>
  </si>
  <si>
    <t>1522102310 - EXPANSION PIN, BASE, 355, MAIN FRAME, RD6-01-009</t>
  </si>
  <si>
    <t>1523100170 - SELLO ROTATIVO, 71R LENA, 350 X 375mm X 5/8"</t>
  </si>
  <si>
    <t>1523100190 - SELLO ROTATIVO, 13'' X 14'' X 1/2''</t>
  </si>
  <si>
    <t>1523100200 - CORDON NITRILO, O-RING, Ø16</t>
  </si>
  <si>
    <t>1523100220 - CORDON NITRILO, O-RING, Ø7</t>
  </si>
  <si>
    <t>1523100230 - CORDON NITRILO, O-RING, Ø6.5</t>
  </si>
  <si>
    <t>1523100240 - CORDON NITRILO, O-RING, Ø6</t>
  </si>
  <si>
    <t>1523100250 - CORDON NITRILO, O-RING, Ø5.5</t>
  </si>
  <si>
    <t>1523100260 - CORDON NITRILO, O-RING, Ø5</t>
  </si>
  <si>
    <t xml:space="preserve">1523100670 - EMPAQUETADURA TRENZ. JM-7223 SECC. 1´´ ACRI/TEFL.
</t>
  </si>
  <si>
    <t>1523100680 - CORDON NITRILO, O-RING, Ø3.5</t>
  </si>
  <si>
    <t>1523100710 - Rotary Sleeve Seal - 375 X 350 X 14</t>
  </si>
  <si>
    <t>1523100720 - SELLO, ACEITE, 160 X 190 X 13</t>
  </si>
  <si>
    <t>1523100760 - CORDON NITRILO, O-RING, Ø2.5</t>
  </si>
  <si>
    <t>1523100770 - CORDON NITRILO, O-RING, Ø2</t>
  </si>
  <si>
    <t>1523100790 - SELLO, 100 X 120 X 12MM</t>
  </si>
  <si>
    <t>1523100820 - SELLO, RETEN DOBLE LABIO,160 X 190 X 15 MM</t>
  </si>
  <si>
    <t>1523100910 - WEAR PAD, DD</t>
  </si>
  <si>
    <t>1523100950 - CORDON NITRILO, O-RING, Ø3</t>
  </si>
  <si>
    <t>1523101150 - SELLO, RETEN DOBLE LABIO,  110 X 130 X 12 MM</t>
  </si>
  <si>
    <t>1523101560 - CORDON NITRILO, O-RING, Ø12</t>
  </si>
  <si>
    <t>1523101570 - O-RING, Ø4.50 (ID)</t>
  </si>
  <si>
    <t>1523101580 - O-RING, Ø8</t>
  </si>
  <si>
    <t>1523101690 - Ret‚n 100 X 130 X 13 (52R15)</t>
  </si>
  <si>
    <t>1523101760 - Ret‚n 105 X 140 X 12 (Md14)</t>
  </si>
  <si>
    <t>1523101800 - RETEN, DOBLE LABIO, 110 X 150 X 12</t>
  </si>
  <si>
    <t>1523101850 - Ret‚n 115 X 150 X 12 (52R06/52R13)</t>
  </si>
  <si>
    <t>1523101890 - Ret‚n 120 X 140 X 12 (52R4/52R10)</t>
  </si>
  <si>
    <t>1523101900 - SELLO, 120 X 145 X 15</t>
  </si>
  <si>
    <t>1523101910 - Ret‚n 120 X 150 X 12 (52R3/Md150)</t>
  </si>
  <si>
    <t>1523102280 - SELLO, RETEN DOBLE LABIO, 90 X 120 X 12 MM</t>
  </si>
  <si>
    <t>1523102330 - SELLO, GLAND, 6.000 X 6.750 X 0.625</t>
  </si>
  <si>
    <t>1523102360 - JUEGO SELLOS, PG-V38-OR, YEOSHE V38/V42</t>
  </si>
  <si>
    <t>1523102520 - SELLO, RETEN RADIAL,  105 X 140 X 12</t>
  </si>
  <si>
    <t>1523102880 - SELLO, ROTATORIO AGUA, RBM6, 12" X 13"X 1/2"</t>
  </si>
  <si>
    <t>1523102990 - SELLO, 105 X 140 X 10 MM</t>
  </si>
  <si>
    <t>1523103000 - SELLO, RETEN RADIAL, 105 X 130 X 12 MM</t>
  </si>
  <si>
    <t>1523103470 - SELLO, RETEN DOBLE LABIO, 120 X 140 X 12 MM</t>
  </si>
  <si>
    <t>1523103590 - SELLO, RETEN DOBLE LABIO, 110 X 140 X 12 MM</t>
  </si>
  <si>
    <t>1523103640 - SELLO, RETEN DOBLE LABIO, 60 X 80 X 10</t>
  </si>
  <si>
    <t>1523103770 - SELLO, 105 X 125 X 12 MM</t>
  </si>
  <si>
    <t>1523103850 - SELLO, RETEN DOBLE LABIO, 110 X 130 X 12 MM</t>
  </si>
  <si>
    <t>1523103900 - SELLO, RETEN DOBLE LABIO, 142.9 X 168.2 X 12.7 MM</t>
  </si>
  <si>
    <t>1523103920 - SELLO, RETEN DOBLE LABIO, 95 X 120 X 12 MM</t>
  </si>
  <si>
    <t>1523104120 - SELLO, RETEN DOBLE LABIO, 85 X 120 X 12 MM</t>
  </si>
  <si>
    <t>1523104210 - SELLO, RETEN DOBLE LABIO, 90 X 125 X 12 MM</t>
  </si>
  <si>
    <t>1523104420 - SELLO, RETEN DOBLE LABIO, 85 X 110 X 12 MM</t>
  </si>
  <si>
    <t>1523104430 - SELLO, RETEN DOBLE LABIO, 85 X 120 X 10</t>
  </si>
  <si>
    <t>1523104460 - SELLO, RETEN DOBLE LABIO, 120 X 150 X 12</t>
  </si>
  <si>
    <t>1523104470 - SELLO, RETEN DOBLE LABIO, 125 X 150 X 12</t>
  </si>
  <si>
    <t>1523104480 - SELLO, RETEN DOBLE LABIO, 115 X 150 X 12 MM</t>
  </si>
  <si>
    <t>1523104490 - SELLO, RETEN DOBLE LABIO, DOBLE LABIO, 110 X 150 X 13</t>
  </si>
  <si>
    <t>1523104610 - SELLO, 230 X 270 X 16 MM</t>
  </si>
  <si>
    <t>1523106780 - SELLO, RETEN DOBLE LABIO, 95 X 135 X 13 MM</t>
  </si>
  <si>
    <t>1523107000 - SELLO, METALICO, CAT SEAL 4D-4471, RBM6-RBM7</t>
  </si>
  <si>
    <t>1523107040 - SELLO, RETEN DOBLE LABIO, 100 X 125 X 13 MM</t>
  </si>
  <si>
    <t>1523107490 - SELLO, 60 X 80 X 10 MM</t>
  </si>
  <si>
    <t>1523107780 - ANILLO CUÁDRUPLE, RMT 5.33 X 515</t>
  </si>
  <si>
    <t>1523107790 - ANILLO CUÁDRUPLE, RMT 5.33 X 568</t>
  </si>
  <si>
    <t>1523107800 - ANILLO CUÁDRUPLE, RMT 5.33 X 436</t>
  </si>
  <si>
    <t>1523107840 - CORDON NITRILO, O-RING, Ø4</t>
  </si>
  <si>
    <t>1523108030 - O-RING, Ø5 X 140 (ID)</t>
  </si>
  <si>
    <t>1523109070 - O-RING, Ø3.5 X 32 (ID)</t>
  </si>
  <si>
    <t>1523109080 - O-RING, Ø3.5 X 33 (ID)</t>
  </si>
  <si>
    <t>1523110230 - SHAFT SEAL RING, DIN 3760, 32"x34"x0.875"</t>
  </si>
  <si>
    <t>1523110250 - O-RING, Ø 5 x 537 (ID)</t>
  </si>
  <si>
    <t>1523111500 - SEAL, SHAFT, Ø200 X Ø230 X 15, DIN3760</t>
  </si>
  <si>
    <t>1523111730 - O-RING, Ø3.5 x 89 mm (ID)</t>
  </si>
  <si>
    <t>1523112590 - SEAL KIT, KP2R109010, BUNA N</t>
  </si>
  <si>
    <t>1524100030 - MORDAZA, 12 7/8", 48T, ESTRUCTURA PRINCIPAL, 009-01-061</t>
  </si>
  <si>
    <t>1524100050 - MORDAZA, 12 7/8", 57T, ESTRUCTURA PRINCIPAL, 009-01-007</t>
  </si>
  <si>
    <t>1524100090 - MORDAZA, 14 3/4", 57T, ESTRUCTURA PRINCIPAL, 009-01-011</t>
  </si>
  <si>
    <t>1524100170 - ANILLO DE DESTORQUE, 57T, CHUCK, 009-02-081</t>
  </si>
  <si>
    <t>1524100330 - MORDAZA, 10", 56T, EQUIPO AUXILIAR, 61R-13-001</t>
  </si>
  <si>
    <t>1524100370 - MORDAZA, 11 1/4", 48T, ESTRUCTURA PRINCIPAL, 71R-01-013</t>
  </si>
  <si>
    <t>1524100430 - ANILLO DE DESTORQUE, 48T, CHUCK, 71R-02-053</t>
  </si>
  <si>
    <t>1524100470 - PALANCA DE ENGRANAJE, 1RA REDUCCIÓN, 71R-03-126</t>
  </si>
  <si>
    <t>1524100520 - EJE DE TORQUE, EQUIPO AUXILIAR, 71R-13-053</t>
  </si>
  <si>
    <t>1524100550 - CAJA DE TORQUE, EQUIPO AUXILIAR, 71R-13-065</t>
  </si>
  <si>
    <t>1524100840 - MORDAZA DERECHA, COLUMNA Y HEADFRAME, 52R-08-088</t>
  </si>
  <si>
    <t>1524100850 - MORDAZA IZQUIERDA, COLUMNA Y HEADFRAME, 52R-08-090</t>
  </si>
  <si>
    <t>1524100860 - MORDAZA EN U, COLUMNA Y HEADFRAME, 52R-08-104</t>
  </si>
  <si>
    <t>1524100870 - TUBO DE TORQUE, 11 1/4" - 3-ST, CHUCK, 61R-02-090</t>
  </si>
  <si>
    <t>1524100880 - LLAVE AUTOMATICA, 12.7/8", MAIN FRAME, 71R-01-274</t>
  </si>
  <si>
    <t>1524101070 - MORDAZA, 11.1/4", 48TH, C/BISAGRA, 71R-01-069</t>
  </si>
  <si>
    <t>1524101080 - MORDAZA, 11 1/4", 56T, EQUIPO AUXILIAR, 72R-13-007</t>
  </si>
  <si>
    <t>1524101140 - MORDAZA, 12 7/8", 57T, ESTRUCTURA PRINCIPAL, 009-01-037</t>
  </si>
  <si>
    <t>1524101220 - MORDAZA DESLIZ, 12 7/8", ESTRUCTURA PRINCIPAL, 009-01-180</t>
  </si>
  <si>
    <t>1524101310 - MORDAZA PLANA REV2, 11 1/4", ESTR PRINCIPAL, 71R-01-267</t>
  </si>
  <si>
    <t>1524101710 - LLAVE, MAIN FRAME, RD6-01-079</t>
  </si>
  <si>
    <t>1524102220 - LLAVE 1, COLUMNA Y HEADFRAME, 52R-08-147</t>
  </si>
  <si>
    <t>1524102230 - LLAVE 2, COLUMNA &amp; HEAD FRAME, 52R-08-148</t>
  </si>
  <si>
    <t>1524102270 - SOPORTE D/LLAVE, COLUMNA &amp; HEAD FRAME, 52R-08-149</t>
  </si>
  <si>
    <t>1524102280 - GUIA D/MORDAZA 2, COLUMNA &amp; HEAD FRAME, 52R-08-141</t>
  </si>
  <si>
    <t>1524102290 - BARRA SOPORTE LLAVE 2, COLUMNA &amp; HEAD FRAME, 52R-08-150</t>
  </si>
  <si>
    <t>1524102300 - GUIA D/MORDAZA 1, COLUMNA &amp; HEAD FRAME, 52R-08-140</t>
  </si>
  <si>
    <t>1524102310 - GUIA D/MORDAZA 4, COLUMNA &amp; HEAD FRAME, 52R-08-143</t>
  </si>
  <si>
    <t>1524102320 - PIN D/MORDAZA, COLUMNA &amp; HEAD FRAME, 52R-08-151</t>
  </si>
  <si>
    <t>1524102330 - GUIA D/MORDAZA 3, COLUMNA &amp; HEAD FRAME, 52R-08-142</t>
  </si>
  <si>
    <t>1524102560 - WRAP AROUND, 12 7/8", CHUCK, IND5-02-069</t>
  </si>
  <si>
    <t>1524102570 - BOTTOM U-SPANNER, MAINFRAME, IND2-01-072</t>
  </si>
  <si>
    <t xml:space="preserve">1524102580 - LLAVE U  14 3/4", RD6-01-182
</t>
  </si>
  <si>
    <t>1524103200 - STEM SPANNER, 16'',ID 355.7mm GROOVE,AUX EQUIPMENT,009-13-03</t>
  </si>
  <si>
    <t>1524103540 - GA, BOTTOM U-SPANNER, 11 1/4'', MAIN FRAME, IND2-01-149</t>
  </si>
  <si>
    <t>1524103560 - STEM GROOVE SPANNER, 13 3/4'', MAIN FRAME, IND2-01-155</t>
  </si>
  <si>
    <t>1525100240 - FORJA, 4330V MOD, Ø13 3/4", 1cm</t>
  </si>
  <si>
    <t>1525100570 - BARREDOR TRANSMISIÓN 52R (ACERO 20 MM)</t>
  </si>
  <si>
    <t>1525102220 - MATERIAL, 4330 MOD, 338MM X 80MM X 3520MM</t>
  </si>
  <si>
    <t>1525103730 - HOLLOW BAR, ST52, 406MM (OD) X 326MM (ID) X 322MM (L)</t>
  </si>
  <si>
    <t>1525103750 - BARRA HUECA ST52, 355 (DE) X 255 (DI) X 265 (L)</t>
  </si>
  <si>
    <t>1525103920 - LLAVE PARA TRANSMISION, 1RA REDUCCION, 52R-05-090</t>
  </si>
  <si>
    <t>1525103930 - CHAVETA D/TRANSMISION 2, 1ST REDUCCION, 52R-03-091</t>
  </si>
  <si>
    <t>1525104030 - LLAVE PARA TRANSMISION, 3RA REDUCCION, 52R-05-094</t>
  </si>
  <si>
    <t>1525104100 - CHAVETA, 100 X 18 X 11</t>
  </si>
  <si>
    <t>1525104320 - CHAVETA, 40 X 10 X 10</t>
  </si>
  <si>
    <t>1525106390 - LLAVE DE LA CAJA DE CAMBIOS, 1ª ROJA, 52R-03-090</t>
  </si>
  <si>
    <t>1526100400 - PISTOLA GRASERA, OPERADO X PIE, 10KG</t>
  </si>
  <si>
    <t>1526100420 - ALICATE, UNIVERSAL, 12"</t>
  </si>
  <si>
    <t>1526100430 - PISTOLA DE ENGRASAR MANUAL</t>
  </si>
  <si>
    <t>1526100560 - LLAVE ALLEN SET, STD, SET, 4 - 10mm</t>
  </si>
  <si>
    <t>1526100680 - Prensa Cable Met. M32 (Cod. 53112040)</t>
  </si>
  <si>
    <t>1526100690 - Prensa Cable Met. Rosca Corta Ms-M 20X1.5 (53112020)</t>
  </si>
  <si>
    <t>1526100730 - CORTADORA LATERAL, 10 "</t>
  </si>
  <si>
    <t>1526100740 - ALICATE, PINZA RECTA, 10"</t>
  </si>
  <si>
    <t>1526100750 - ALICATE, 8''</t>
  </si>
  <si>
    <t>1526100790 - BASE MAGNETICA, RELOJ COMPARADOR</t>
  </si>
  <si>
    <t>1526100850 - MEDIDOR DE PEINE, 10" - 11 1/4", DI22</t>
  </si>
  <si>
    <t>1526100990 - Esmeril Angular 4 1/2''</t>
  </si>
  <si>
    <t>1526101000 - Esmeril Angular 7''</t>
  </si>
  <si>
    <t>1526101100 - WINCHA METRICA, 05 MT</t>
  </si>
  <si>
    <t>1526101120 - Hammer Pica Sal Welder</t>
  </si>
  <si>
    <t>1526101230 - Juego Macho Rep. Hilo M20 Paso 2.5</t>
  </si>
  <si>
    <t>1526101290 - LLAVE ALLEN,  STD, 17mm</t>
  </si>
  <si>
    <t>1526101300 - LLAVE ALLEN, STD, 19mm</t>
  </si>
  <si>
    <t>1526101310 - LLAVE ALLEN, STD, 22mm</t>
  </si>
  <si>
    <t>1526101320 - LLAVE ALLEN, STD, 27mm</t>
  </si>
  <si>
    <t>1526101600 - PIEDRA VASTAGO, GRANO 60, A-1</t>
  </si>
  <si>
    <t>1526101610 - PIEDRA VASTAGO, GRANO 60, A-14</t>
  </si>
  <si>
    <t>1526101620 - PIEDRA VASTAGO, GRANO 60, A-15</t>
  </si>
  <si>
    <t>1526101630 - PIEDRA VASTAGO, GRANO 60, A-21</t>
  </si>
  <si>
    <t>1526101650 - PIEDRA VASTAGO, GRANO 60, A-3</t>
  </si>
  <si>
    <t>1526101660 - PIEDRA VASTAGO, GRANO 60, A-33</t>
  </si>
  <si>
    <t>1526101680 - PIEDRA VASTAGO, GRANO 60, A-6</t>
  </si>
  <si>
    <t>1526101690 - PROFUNDIMETRO DIGITAL, 0-25 MM, MITUTOYO</t>
  </si>
  <si>
    <t>1526101910 - DADO DE IMPACTO CON MANDO 1" Y SALIDA ALLEN DE 27MM</t>
  </si>
  <si>
    <t>1526102060 - LLAVE, MIXTA, 29 MM</t>
  </si>
  <si>
    <t>1526102070 - LLAVE, MIXTA, 28 MM</t>
  </si>
  <si>
    <t>1526102080 - LLAVE. MIXTA, 27 MM</t>
  </si>
  <si>
    <t>1526102140 - LLAVE, MIXTA, 25 MM</t>
  </si>
  <si>
    <t>1526102160 - LLAVE, MIXTA, 23 MM</t>
  </si>
  <si>
    <t>1526102580 - ADAPTADOR, P/DADO ENCASTRE 1/2" H-3/4" M</t>
  </si>
  <si>
    <t>1526102620 - LLAVE ALLEN, 1.5 - 10 MM, KIT</t>
  </si>
  <si>
    <t>1526102630 - LLAVE ALLEN, 1/16" - 3/8", KIT</t>
  </si>
  <si>
    <t>1526102680 - LLAVE ALLEN SET, EXTRA LARGA, METRICA</t>
  </si>
  <si>
    <t>1526102780 - LLAVE ALLEN, 5/8", EXTRA LARGA</t>
  </si>
  <si>
    <t>1526102850 - LLAVE ALLEN, N19</t>
  </si>
  <si>
    <t>1526103060 - SIERRA, MECANICA, 12"</t>
  </si>
  <si>
    <t>1526103180 - BARRETILLA, ALUMINIO, 1.50 M</t>
  </si>
  <si>
    <t>1526103250 - ALICATE, CORTE, 6"</t>
  </si>
  <si>
    <t>1526103260 - ALICATE, CORTE, 8"</t>
  </si>
  <si>
    <t>1526103290 - RELOJ COMPARADOR, 0 - 10mm, 0.01mm INCREMENTOS</t>
  </si>
  <si>
    <t>1526103390 - TALADRO ELÉCTRICO, 1-13MM CHUCK</t>
  </si>
  <si>
    <t>1526103470 - LLAVE MIXTA, 17 MM</t>
  </si>
  <si>
    <t>1526103520 - LLAVE, MIXTA, N.11</t>
  </si>
  <si>
    <t>1526103530 - LLAVE MIXTA, 12 MM</t>
  </si>
  <si>
    <t>1526103540 - LLAVE MIXTA, 13 MM</t>
  </si>
  <si>
    <t>1526103570 - LLAVE, MIXTA, 22 MM</t>
  </si>
  <si>
    <t>1526103590 - LLAVE MIXTA, N.30</t>
  </si>
  <si>
    <t>1526103680 - LLAVE FRANCESA, N18</t>
  </si>
  <si>
    <t>1526103720 - LLAVE FRANCESA, N12</t>
  </si>
  <si>
    <t>1526103770 - ESMERIL, ANGULAR, 4.5"</t>
  </si>
  <si>
    <t>1526103780 - ESMERIL, ANGULAR, 9"</t>
  </si>
  <si>
    <t>1526104040 - DADO, IMPACTO, 22 MM, ENCASTRE 1"</t>
  </si>
  <si>
    <t>1526104180 - CUCHILLO, UTILITARIO, STANLEY</t>
  </si>
  <si>
    <t>1526104200 - ESCALERA, D/SCISSOR, SIMPL.ACCE.10PEL.C/PLAT.3.05 M</t>
  </si>
  <si>
    <t>1526104370 - FLEXOMETRO, 3 M</t>
  </si>
  <si>
    <t>1526104400 - FLEXOMETRO, 8 M</t>
  </si>
  <si>
    <t>1526104690 - REAMER PROFILER</t>
  </si>
  <si>
    <t>1526104850 - LIMA, PLANA, BASTARDA, 10"</t>
  </si>
  <si>
    <t>1526104880 - LIMA, PLANA, GRADO BASTARDA, 12"</t>
  </si>
  <si>
    <t>1526104910 - LIMA, MEDIA LUNA, BASTARDA, 12"</t>
  </si>
  <si>
    <t>1526105080 - DADO, HEX, 8 A 24MM</t>
  </si>
  <si>
    <t>1526105330 - MAGNETICA, BASE, 7010, ESTANDAR</t>
  </si>
  <si>
    <t>1526105400 - LLAVE STILLSON, 18"</t>
  </si>
  <si>
    <t>1526105410 - LLAVE STILLSON, 24"</t>
  </si>
  <si>
    <t>1526105420 - LLAVE STILLSON, 36"</t>
  </si>
  <si>
    <t>1526105640 - MACHO, 1", NPT</t>
  </si>
  <si>
    <t>1526105700 - MACHO, 1/2", NPT, URANGA</t>
  </si>
  <si>
    <t>1526105890 - MACHUELO, M12</t>
  </si>
  <si>
    <t>1526105910 - MACHUELO, M16</t>
  </si>
  <si>
    <t>1526105950 - MACHUELO, M24</t>
  </si>
  <si>
    <t>1526105970 - MACHUELO, M30</t>
  </si>
  <si>
    <t>1526106000 - JUEGO DE MACHOS, M4 X 0.7</t>
  </si>
  <si>
    <t>1526106190 - ALICATE, UNIVERSAL, 9"</t>
  </si>
  <si>
    <t>1526106200 - CALIBRADOR, VERNIER CALIPER, 0 - 300mm</t>
  </si>
  <si>
    <t>1526106300 - ALICATE, CORTE</t>
  </si>
  <si>
    <t>1526106920 - GRATA COPA, 1 1/8"</t>
  </si>
  <si>
    <t>1526107210 - LIMA, PLANA, 8 "</t>
  </si>
  <si>
    <t>1526107330 - WINCHA METRICA, 10 MT</t>
  </si>
  <si>
    <t>1526107540 - Juego Llaves Allen 2.0 - 17 Mm (15 Pzs)</t>
  </si>
  <si>
    <t>1526107640 - CALIBRADOR DE NIVEL, ALUMINIO, 1 MT</t>
  </si>
  <si>
    <t>1526107700 - DESARMADOR, SET, PLANO  &amp; ESTRELLA SET</t>
  </si>
  <si>
    <t>1526107740 - ESPATULA, 100 MM</t>
  </si>
  <si>
    <t>1526107930 - BARRETA DE ACERO, 2.1 MT</t>
  </si>
  <si>
    <t>1526108570 - ESPEJO DE INSPECCION, TELESCOPICO, CABEZA ARTICULADA</t>
  </si>
  <si>
    <t>1526108790 - CARRETILLA</t>
  </si>
  <si>
    <t>1526109010 - PINZA ELECTRICISTA, URREA, 259GHL</t>
  </si>
  <si>
    <t>1526109030 - MARRO, COMBA, 04 LIBRAS</t>
  </si>
  <si>
    <t>1526109040 - MARRO, COMBA, 08 LIBRAS</t>
  </si>
  <si>
    <t>1526109060 - EXTENSION, RACHET O PALANCA, ENCASTRE 3/4" X 82</t>
  </si>
  <si>
    <t>1526109230 - CINCEL, 3/4"</t>
  </si>
  <si>
    <t>1526109350 - DADOS HEXAGONALES, 8 - 32MM</t>
  </si>
  <si>
    <t>1526109530 - ALICATE DE PRESION, 200MM</t>
  </si>
  <si>
    <t>1526109580 - LLAVE MIXTA, SET, 8 - 24mm</t>
  </si>
  <si>
    <t>1526109600 - ALICATE PINZAS, CIRCLIP, INTERNO, 8"</t>
  </si>
  <si>
    <t>1526109670 - MARRO, COMBA, 2LB</t>
  </si>
  <si>
    <t>1526110060 - MARTILLO ESTAMPADOR, SOLDADURA</t>
  </si>
  <si>
    <t>1526110730 - RING, TRI-CONE 12.1/4", CALIPER, IN 307 mm</t>
  </si>
  <si>
    <t>1526110740 - RING, TRI-CONE 12.1/4", CALIPER, IN 308 mm</t>
  </si>
  <si>
    <t>1526110750 - RING, TRI-CONE 12.1/4", CALIPER, IN 309 mm</t>
  </si>
  <si>
    <t>1526110760 - RING, TRI-CONE 12.1/4", CALIPER, IN 310 mm</t>
  </si>
  <si>
    <t>1526110860 - ESMERIL, ANGULAR, 7"</t>
  </si>
  <si>
    <t xml:space="preserve">1526111190 - COLLAR INDAU IND2-02-060
</t>
  </si>
  <si>
    <t>1526115410 - HEX BIT SOCKET, 16M24V, 1'' SQ. DR. X 24 MM</t>
  </si>
  <si>
    <t>1526115420 - HEX BIT SOCKET, 16M22V, 1'' SQ. DR. X 22 MM</t>
  </si>
  <si>
    <t>1526115430 - HEX BIT SOCKET, 16M19V, 1'' SQ. DR. X 3/4'' 19 MM</t>
  </si>
  <si>
    <t>1526115440 - HEX BIT SOCKET, 16M17V, 1'' SQ. DR. X 17 MM</t>
  </si>
  <si>
    <t>1526115450 - HEX BIT SOCKET, 16M27V, 1'' SQ. DR. X 1-1/16'' 27 MM 1-1/16'</t>
  </si>
  <si>
    <t>1526116360 - LLAVE, T-20, TORX</t>
  </si>
  <si>
    <t>1526116370 - LLAVE, T-25, TORX</t>
  </si>
  <si>
    <t>1529100150 - EJE EXTERNO, 1RA REDUCCION, 61R-03-056</t>
  </si>
  <si>
    <t>1534100110 - SPINDLE INDAU, 1ST RED, IND-03-000</t>
  </si>
  <si>
    <t>1534100160 - TUERCA CHICA, 1ST RED, IND-03-005</t>
  </si>
  <si>
    <t>1535100180 - CADENA, UNA FILA, 3/8", ASME -06B</t>
  </si>
  <si>
    <t>1536100210 - MACHÓN ACOPLAMIENTO L-100</t>
  </si>
  <si>
    <t>1536100940 - ACOPLAMIENTO ARAÑA, HRC230</t>
  </si>
  <si>
    <t>1537100130 - ARANDELA, PLANA, M20</t>
  </si>
  <si>
    <t>1537100180 - ARANDELA, NORD-LOCK, M20</t>
  </si>
  <si>
    <t>1537100290 - ARANDELA, NORD-LOCK, M10</t>
  </si>
  <si>
    <t>1537100640 - ARANDELA, PRESION, M24</t>
  </si>
  <si>
    <t>1537100730 - ARANDELA, NORD-LOCK, 3/4"</t>
  </si>
  <si>
    <t>1537100740 - ARANDELA, PLANA, 1/2"</t>
  </si>
  <si>
    <t>1537100780 - ARANDELA, PLANA, M14</t>
  </si>
  <si>
    <t>1537100810 - ARANDELA, PLANA, M22</t>
  </si>
  <si>
    <t>1537100830 - GOLILLA, PRESION, 1/2"</t>
  </si>
  <si>
    <t>1537100870 - ARANDELA, SEGURO, 1"</t>
  </si>
  <si>
    <t>1537100910 - ARANDELA DE PRESION, 5/8"</t>
  </si>
  <si>
    <t>1537100920 - ARANDELA, PRESION, 7/8"</t>
  </si>
  <si>
    <t>1537100940 - ARANDELA, PRESION, M14</t>
  </si>
  <si>
    <t>1537101220 - ARANDELA, PLANA, 1.1/4, DIN 125A</t>
  </si>
  <si>
    <t>1537101320 - ARANDELA, PLANA, 5/8"</t>
  </si>
  <si>
    <t>1537101330 - ARANDELA, PLANA, 5/8", BRONCE</t>
  </si>
  <si>
    <t>1537101390 - ARANDELA, PLANA, M06</t>
  </si>
  <si>
    <t>1537101530 - ARANDELA, PRESION, 3/4"</t>
  </si>
  <si>
    <t>1537101540 - ARANDELA, PRESION, 3/8</t>
  </si>
  <si>
    <t>1537101650 - ARANDELA, PRESION, M8, GR12.9</t>
  </si>
  <si>
    <t>1537101660 - ARANDELA, PRESION, M10</t>
  </si>
  <si>
    <t xml:space="preserve">1537101740 - ARANDELA, PRESION, M30
</t>
  </si>
  <si>
    <t>1537101960 - ARANDELA, 1", GR8.8</t>
  </si>
  <si>
    <t>1537102260 - ARANDELA INFERIOR, 2DA RED, RD6-04-068</t>
  </si>
  <si>
    <t xml:space="preserve">1537102270 - TOP WASHER, 2ND RED, RD6-04-070
</t>
  </si>
  <si>
    <t>1537102870 - GOLILLA PRESIÓN M48</t>
  </si>
  <si>
    <t>1537102880 - GOLILLA, PLANA, M48</t>
  </si>
  <si>
    <t>1537102890 - GOLILLA, NORDLOCK, M48</t>
  </si>
  <si>
    <t>1541100540 - PROTECTOR DE FLUJO, SI50000</t>
  </si>
  <si>
    <t xml:space="preserve">1546100040 - LENTE SEGURIDAD CLARO DISCOVERY - STEELPRO
</t>
  </si>
  <si>
    <t>1546100220 - ABRAZADERA DE MANGUERA, 1/2", BAJA PRESION</t>
  </si>
  <si>
    <t>1546100270 - ABRAZADERA DE MANGUERA, 2" 2 PERNOS</t>
  </si>
  <si>
    <t>1546100830 - INSERTO, CNMG 190612PH CA5515</t>
  </si>
  <si>
    <t>1546101010 - BROCA, COBALTO, 13 MM</t>
  </si>
  <si>
    <t>1546101150 - Grata Circular Trenzada 4'' M14X2 (Esm.41/2)</t>
  </si>
  <si>
    <t>1546101310 - CABLE, ACERO, 5/8", GALVANIZADO</t>
  </si>
  <si>
    <t>1546101440 - DESLIZAMIENTO HEADFRAME, COLUMNA Y HEADFRAME, 52R-08-123</t>
  </si>
  <si>
    <t>1546101500 - Porta Electrodo 500 A</t>
  </si>
  <si>
    <t>1546101690 - PRISIONERO M10 X 12, GR8.8</t>
  </si>
  <si>
    <t>1546101840 - ESCOBILLA, COPA, 3", M14 X 2</t>
  </si>
  <si>
    <t>1546101850 - ESCOBILLA, COPA, 4", M14 X 2</t>
  </si>
  <si>
    <t>1546101860 - DISCO, CORTE, AC. INOX, 4.1/2"</t>
  </si>
  <si>
    <t>1546101870 - DISCO, CORTE, AC. INOX, 4 1/2", DELGADO</t>
  </si>
  <si>
    <t>1546101880 - DISCO, CORTE, 7", INOX</t>
  </si>
  <si>
    <t>1546101890 - DISCO DE CORTE AC. INOX. 7´´ ULTRA DELGADO</t>
  </si>
  <si>
    <t xml:space="preserve">1546101900 - DISCO, DESBASTE, 7´´, INOX 
</t>
  </si>
  <si>
    <t>1546101990 - ARANDELA, NORD LOCK, M22</t>
  </si>
  <si>
    <t>1546103150 - THREAD REPLACEMENT, MALE, M22, PITCH 2.5</t>
  </si>
  <si>
    <t>1547101620 - ENSAMBLE, CAJA TRANSMISION, 61R-03-010</t>
  </si>
  <si>
    <t>1550100220 - INSERTO, ROSCA, EXT, 11 1/4" 3 ENTRADAS, MAS64V513IC54,ISCAR</t>
  </si>
  <si>
    <t>1550100230 - INSERTO, ROSCA, INT, 11 1/4" 3 ENTRADAS, MAS64V514IC54,ISCAR</t>
  </si>
  <si>
    <t>1550100300 - INSERTO, ROSCA, EXT, 12 7/8" 4 ENTRADAS, MASINS61V604, ISCAR</t>
  </si>
  <si>
    <t>1550100330 - INSERTO, ROSCA, INT, 12 7/8" 4 ENTRADAS, MASINS64V605, ISCAR</t>
  </si>
  <si>
    <t>1550100340 - INSERTO,  PIN, 9 1/4", EXT, 11" DI-22, MASINS64V716</t>
  </si>
  <si>
    <t>1550100380 - INSERTO, ROSCA, EXT, 14 3/4", MASINS64V660, ISCAR</t>
  </si>
  <si>
    <t>1550100390 - INSERTO, ROSCA, INT, 14 3/4", MASINS64V661, ISCAR</t>
  </si>
  <si>
    <t>1550100510 - INSERTO, TRIANGULAR DOBLE LADO, TNMG 160408 L-VF TT8125</t>
  </si>
  <si>
    <t xml:space="preserve">1550100550 - INSERTO TNMG 220412EN-TM CTCP125
</t>
  </si>
  <si>
    <t>1550100720 - INSERTO TRONZAR FX4.1 NO.50-R2 (CTPP345)</t>
  </si>
  <si>
    <t>1550100760 - Inserto Tnga 160408 S03030 A66N (160404 S01525)</t>
  </si>
  <si>
    <t>1550100770 - Repuesto Sms-633</t>
  </si>
  <si>
    <t>1550101090 - INSERTO, SNMG 1906 16, KR 3215</t>
  </si>
  <si>
    <t>1550101150 - INSERTO, CNMG 190616 - HR PH 3235, PALBIT</t>
  </si>
  <si>
    <t>1550101260 - INSERTO, TNMG 160404MS CA6525</t>
  </si>
  <si>
    <t>1550102180 - INSERCION DE CORTE, GW1M0500H040N-GM, VP20RT, 5MM, MITSUBISH</t>
  </si>
  <si>
    <t>1551100060 - MATERIAL 4330, SPINDLE, 3RD RED, 009-05-100F</t>
  </si>
  <si>
    <t>1551100410 - MATERIAL 4330, CAJA FLOTANTE,CHUCK, RD2-02-050F</t>
  </si>
  <si>
    <t>1552100040 - SEGURO CONICO, 2517 X Ø24 MM</t>
  </si>
  <si>
    <t>1552100050 - SEGURO CONICO, 2517 X Ø32 MM</t>
  </si>
  <si>
    <t>1552100070 - SEGURO CONICO, 2517 X Ø55 MM</t>
  </si>
  <si>
    <t>1553100830 - ABRAZADERA 5/16''</t>
  </si>
  <si>
    <t>1553101220 - VÁLVULA CHECK, 12 7/8", EQUIPO VARIADO, MSC-19-563</t>
  </si>
  <si>
    <t>1553101300 - PALA</t>
  </si>
  <si>
    <t xml:space="preserve">1553102040 - VESCONITA, 330 X 250 X 100 MM PARA BUJES COLUMNA 52R
</t>
  </si>
  <si>
    <t>1554100000 - INSERTO HELICOIDAL, M30 X 45, DD</t>
  </si>
  <si>
    <t>1554100060 - INSERTO DE ROSCA, M24,P3.0,DD</t>
  </si>
  <si>
    <t>1610100000 - LAPICERO, PUNTA REDONDA, NEGRO</t>
  </si>
  <si>
    <t>1610100010 - LAPICERO, PUNTA REDONDA, ROJO</t>
  </si>
  <si>
    <t>1610100020 - MARCADOR, PIZARRA BLANCA</t>
  </si>
  <si>
    <t>1610100040 - MARCADOR, AZUL, PERMANENTE</t>
  </si>
  <si>
    <t>1610100110 - LIBRO, LIBRO DE NOTAS, EN BLANCO, A4</t>
  </si>
  <si>
    <t>1610100150 - CUADERNO UNIV. 100 HOJAS</t>
  </si>
  <si>
    <t>1610100170 - LIBRO, REPORTE DE TURNO DE OPERADOR</t>
  </si>
  <si>
    <t>1610100200 - MARCADOR, NEGRO, PERMANENTE</t>
  </si>
  <si>
    <t>1610100290 - CALCULADORA</t>
  </si>
  <si>
    <t>1610100300 - PAPEL, BLANCO, A4</t>
  </si>
  <si>
    <t>1610100310 - Super Perm Black Pen</t>
  </si>
  <si>
    <t>1610100320 - LAPICERO DE CORRECCIÓN DE TINTA</t>
  </si>
  <si>
    <t>1610100330 - MARCADOR, BLANCO, PERMANENTE</t>
  </si>
  <si>
    <t>1610100400 - FILAMENT, PLA, GREY, 1KG, HP ULTRA, CREALITY</t>
  </si>
  <si>
    <t>1610100410 - FILAMENT, PLA, BLUE, 1KG, HP ULTRA, CREALITY</t>
  </si>
  <si>
    <t>1610100420 - FILAMENT,  PLA, MATTE, WHITE,  1KG, HP ULTRA, CREALITY</t>
  </si>
  <si>
    <t>1612100030 - LIBRO, DIARIO, REPORTE DE INSPECCION VEHICULAR</t>
  </si>
  <si>
    <t>1612100110 - UG Mechanical DaiLY Checlist</t>
  </si>
  <si>
    <t>1612100240 - LIBRO, SITIO, ENTRENAMIENTO</t>
  </si>
  <si>
    <t>1710100450 - TUBO AGUA, GIRATORIO, 1ERA RED, RD6-03-130</t>
  </si>
  <si>
    <t>1710100470 - SWIVEL, GA, SPRUTROBOT, 110921-3G, BERGTEAMET AB</t>
  </si>
  <si>
    <t>1711100620 - SLEEVE, EJE, 60 X 40 mm, BOMBA SUMERGIBLE 180/5-90kW</t>
  </si>
  <si>
    <t>1711100640 - ARRANQUE SUAVE, CONTROL 110 V, 90kW 525 V, HPS2DN145-C-1-1</t>
  </si>
  <si>
    <t>1711101080 - PUMP, HYDRAULIC, 45VQ42, VANE PUMP</t>
  </si>
  <si>
    <t>1713100930 - ANILLO DE DESGASTE, ITAP 40260 A48 CL30</t>
  </si>
  <si>
    <t>1713101290 - EJE DE BOMBA, IMBIL</t>
  </si>
  <si>
    <t>1713101300 - IMPULSOR,BOMBA AGUA, IMBIL</t>
  </si>
  <si>
    <t>1713101930 - TUERCA DE IMPULSOR,M20x1.5,MANO IZQUIERDA ROSCA,140/60-37kW</t>
  </si>
  <si>
    <t>1713102000 - MANGUERA, MULTISUSOS, 3"</t>
  </si>
  <si>
    <t>1713102340 - RODETE 255X120MM</t>
  </si>
  <si>
    <t>1810100390 - SET DE ROSCA, M30 X 3.5, 5013000</t>
  </si>
  <si>
    <t>1810100640 - INSERTO, CUADRADO DOBLE CARA, SNMG 190612-NR IC907</t>
  </si>
  <si>
    <t>1810101130 - PORTAHERRAMIENTAS, DCLNR2525M16</t>
  </si>
  <si>
    <t>1810101310 - RODAMIENTO, ESFERA DE RANURA PROFUNDA, 16026</t>
  </si>
  <si>
    <t>1810101350 - DISCO ESMERIL, METAL, 115mm</t>
  </si>
  <si>
    <t>1810101360 - DISCO ESMERIL, METAL, 230mm</t>
  </si>
  <si>
    <t>1810101380 - CINTA, AISLAMIENTO PVC</t>
  </si>
  <si>
    <t>1810101520 - BROCA, STD HSS 6mm</t>
  </si>
  <si>
    <t>1810101530 - BROCA, STD HSS 8mm</t>
  </si>
  <si>
    <t>1810101540 - BROCA, STD HSS 10mm</t>
  </si>
  <si>
    <t>1810101560 - BROCA, STD HSS 14mm</t>
  </si>
  <si>
    <t>1810101690 - GUANTES, SOLDADORES CUERO, 8"</t>
  </si>
  <si>
    <t>1810101720 - ACEITE, AEROSOL PENETRANTE, 300ml</t>
  </si>
  <si>
    <t>1810101730 - BOQUILLA, CORTE, 1F TIPO HARRIS</t>
  </si>
  <si>
    <t>1810101740 - BOQUILLA, CORTE, 2F TIPO HARRIS</t>
  </si>
  <si>
    <t>1810101750 - BOQUILLA, CORTE, 3F TIPO HARRIS</t>
  </si>
  <si>
    <t>1810101760 - BOQUILLA, CORTE, 4F TIPO HARRIS</t>
  </si>
  <si>
    <t>1810101770 - BOQUILLA, CORTE, 5F TIPO HARRIS</t>
  </si>
  <si>
    <t>1810101810 - PUNTA DE CONTACTO, SOLDADURA, M8 1.2mm</t>
  </si>
  <si>
    <t>1810101830 - PUNTA DE CONTACTO, SOLDADURA, M8 1.6mm</t>
  </si>
  <si>
    <t>1810101860 - SILICONA, ALTA TEMPERATURA</t>
  </si>
  <si>
    <t>1810101870 - FIJADOR DE ROSCAS, LOCTITE 401, PEGAMENTO DE O-RING,</t>
  </si>
  <si>
    <t>1810101930 - RODAMIENTO, ESFERA DE RANURA PROFUNDA, 6028 C3</t>
  </si>
  <si>
    <t>1810101950 - RODAMIENTO, ESFERA DE RANURA PROFUNDA, 6028 ZZC3</t>
  </si>
  <si>
    <t>1810102090 - RODAMIENTO, ESFERA DE RANURA PROFUNDA, 6305 ZZ</t>
  </si>
  <si>
    <t>1810102180 - RODAMIENTO, ESFERA FILA ÚNICA ANGULAR CONTACT, 7232 BMG</t>
  </si>
  <si>
    <t>1810102190 - RODAMIENTO, ESFERA FILA ÚNICA ANGULAR CONTACT, 7318 BW</t>
  </si>
  <si>
    <t>1810102240 - RODAMIENTO, RODILLO A RÓTULA, 22211 CDE4C3</t>
  </si>
  <si>
    <t>1810102250 - RODAMIENTO 22212CC</t>
  </si>
  <si>
    <t>1810102280 - RODAMIENTO, RODILLO A RÓTULA, 22310 CDE4C3</t>
  </si>
  <si>
    <t>1810102320 - RODAMIENTO, RODILLO A RÓTULA, 22319 CAME4C3</t>
  </si>
  <si>
    <t>1810102430 - RODAMIENTO, RODILLO A RÓTULA, NU 319 WC3</t>
  </si>
  <si>
    <t>1810102460 - RODAMIENTO, RODILLO ESFERICO, 32320 TIM</t>
  </si>
  <si>
    <t>1810102540 - RODAMIENTO 22314E</t>
  </si>
  <si>
    <t>1810102560 - RODAMIENTO  22318E</t>
  </si>
  <si>
    <t>1810102580 - RODAMIENTO, RODILLO A RÓTULA, 23224 EJW33C3 TIM</t>
  </si>
  <si>
    <t>1810102600 - RODAMIENTO, RODILLO ESFERICO, 23968, CC/W33, SKF</t>
  </si>
  <si>
    <t>1810103010 - SELLO, GARLOCK, 64X21238-4093</t>
  </si>
  <si>
    <t>1810103030 - SELLO, GARLOCK, 64X21238-4129</t>
  </si>
  <si>
    <t>1810103090 - SELLO, GARLOCK, 64X21238-4318</t>
  </si>
  <si>
    <t>1810103120 - SELLO, METRIC CHEVRON, 40mm X 52mm X 22.5mm, CHM405222.5 T11</t>
  </si>
  <si>
    <t>1810103520 - PERNO HEXAGONAL, M24 X 180, GR8.8</t>
  </si>
  <si>
    <t>1810103540 - PERNO HEXAGONAL, M8 X 50, GR8.8</t>
  </si>
  <si>
    <t>1810103580 - BARRA, ROSCADO, M20 X 1m, GR4.8, DIN 978</t>
  </si>
  <si>
    <t>1810103600 - PERNO SOCKET, M10 X 20, GR12.9</t>
  </si>
  <si>
    <t>1810103610 - PERNO SOCKET, M10 X 25, GR12.9</t>
  </si>
  <si>
    <t>1810103620 - PERNO SOCKET, M10 X 30, GR12.9</t>
  </si>
  <si>
    <t>1810103640 - PERNO SOCKET, M10 X 40, GR12.9</t>
  </si>
  <si>
    <t>1810103660 - PERNO SOCKET, M10 X 50, GR12.9</t>
  </si>
  <si>
    <t>1810103670 - PERNO SOCKET, M10 X 60, GR12.9</t>
  </si>
  <si>
    <t>1810103680 - PERNO SOCKET, M10 X 70, GR12.9</t>
  </si>
  <si>
    <t>1810103690 - PERNO SOCKET, M12 X 100, GR12.9</t>
  </si>
  <si>
    <t>1810103700 - PERNO SOCKET, M12 X 140, GR12.9</t>
  </si>
  <si>
    <t>1810103710 - PERNO SOCKET, M12 X 150, GR12.9</t>
  </si>
  <si>
    <t>1810103720 - PERNO SOCKET, M12 X 30, GR12.9</t>
  </si>
  <si>
    <t>1810103730 - PERNO SOCKET, M12 X 40, GR12.9</t>
  </si>
  <si>
    <t>1810103740 - PERNO SOCKET, M12 X 50, GR12.9</t>
  </si>
  <si>
    <t>1810103750 - PERNO SOCKET, M12 X 55, GR12.9</t>
  </si>
  <si>
    <t>1810103760 - PERNO SOCKET, M12 X 60, GR12.9</t>
  </si>
  <si>
    <t>1810103780 - PERNO SOCKET, M12 X 70, GR12.9</t>
  </si>
  <si>
    <t>1810103810 - PERNO SOCKET, M12 X 90, GR12.9</t>
  </si>
  <si>
    <t>1810103820 - PERNO SOCKET, M14 X 30, GR12.9</t>
  </si>
  <si>
    <t>1810103830 - PERNO SOCKET, M14 X 50, GR12.9</t>
  </si>
  <si>
    <t>1810103850 - PERNO SOCKET, M16 X 120, GR12.9</t>
  </si>
  <si>
    <t>1810103920 - PERNO SOCKET, M16 X 50, GR12.9</t>
  </si>
  <si>
    <t>1810103930 - PERNO SOCKET, M16 X 60, GR12.9</t>
  </si>
  <si>
    <t>1810103940 - PERNO SOCKET, M16 X 65, GR12.9</t>
  </si>
  <si>
    <t>1810103950 - PERNO SOCKET, M16 X 70, GR12.9</t>
  </si>
  <si>
    <t>1810103970 - PERNO SOCKET, M16 X 90, GR12.9</t>
  </si>
  <si>
    <t>1810103990 - PERNO SOCKET, M20 X 100, GR12.9</t>
  </si>
  <si>
    <t>1810104000 - PERNO SOCKET, M20 X 130, GR12.9</t>
  </si>
  <si>
    <t>1810104010 - PERNO SOCKET, M20 X 150, GR12.9</t>
  </si>
  <si>
    <t>1810104020 - PERNO SOCKET, M20 X 160, GR12.9</t>
  </si>
  <si>
    <t>1810104030 - PERNO SOCKET, M20 X 180, GR12.9</t>
  </si>
  <si>
    <t>1810104050 - PERNO SOCKET, M20 X 280, GR12.9</t>
  </si>
  <si>
    <t>1810104060 - PERNO SOCKET, M20 X 30, GR12.9</t>
  </si>
  <si>
    <t>1810104070 - PERNO SOCKET, M20 X 40, GR12.9</t>
  </si>
  <si>
    <t>1810104080 - PERNO SOCKET, M20 X 50, GR12.9</t>
  </si>
  <si>
    <t>1810104090 - PERNO SOCKET, M20 X 60, GR12.9</t>
  </si>
  <si>
    <t>1810104100 - PERNO SOCKET, M20 X 70, GR12.9</t>
  </si>
  <si>
    <t>1810104110 - PERNO SOCKET, M20 X 80, GR12.9</t>
  </si>
  <si>
    <t>1810104120 - PERNO SOCKET, M20 X 90, GR12.9</t>
  </si>
  <si>
    <t>1810104130 - PERNO SOCKET, M24 X 120, GR12.9</t>
  </si>
  <si>
    <t>1810104140 - PERNO SOCKET, M24 X 130, GR12.9</t>
  </si>
  <si>
    <t>1810104150 - PERNO SOCKET, M24 X 140, GR12.9</t>
  </si>
  <si>
    <t>1810104160 - PERNO SOCKET, M24 X 150, GR12.9</t>
  </si>
  <si>
    <t>1810104170 - PERNO SOCKET, M24 X 160, GR12.9</t>
  </si>
  <si>
    <t>1810104180 - PERNO SOCKET, M24 X 180, GR12.9</t>
  </si>
  <si>
    <t>1810104190 - PERNO SOCKET, M24 X 200, GR12.9</t>
  </si>
  <si>
    <t>1810104200 - PERNO SOCKET, M24 X 220, GR12.9</t>
  </si>
  <si>
    <t>1810104240 - PERNO SOCKET, M24 X 60, GR12.9</t>
  </si>
  <si>
    <t>1810104250 - PERNO SOCKET, M24 X 70, GR12.9</t>
  </si>
  <si>
    <t>1810104260 - PERNO SOCKET, M24 X 90, GR12.9</t>
  </si>
  <si>
    <t>1810104270 - PERNO SOCKET, M30 X 100, GR12.9</t>
  </si>
  <si>
    <t>1810104280 - PERNO SOCKET, M30 X 120, GR12.9</t>
  </si>
  <si>
    <t>1810104290 - PERNO SOCKET, M30 X 130, GR12.9</t>
  </si>
  <si>
    <t>1810104310 - PERNO SOCKET, M30 X 150, GR12.9</t>
  </si>
  <si>
    <t>1810104320 - PERNO SOCKET, M30 X 160, GR12.9</t>
  </si>
  <si>
    <t>1810104330 - PERNO SOCKET, M30 X 180, GR12.9</t>
  </si>
  <si>
    <t>1810104340 - PERNO SOCKET, M30 X 200, GR12.9</t>
  </si>
  <si>
    <t>1810104370 - PERNO SOCKET, M30 X 60, GR12.9</t>
  </si>
  <si>
    <t>1810104380 - PERNO SOCKET, M30 X 70, GR12.9</t>
  </si>
  <si>
    <t>1810104390 - PERNO SOCKET, M30 X 90, GR12.9</t>
  </si>
  <si>
    <t>1810104400 - PERNO SOCKET, M36 X 120, GR12.9</t>
  </si>
  <si>
    <t>1810104410 - PERNO SOCKET, M36 X 140, GR12.9</t>
  </si>
  <si>
    <t>1810104420 - PERNO SOCKET, M36 X 150, GR12.9</t>
  </si>
  <si>
    <t>1810104430 - PERNO SOCKET, M36 X 160, GR12.9</t>
  </si>
  <si>
    <t>1810104490 - PERNO SOCKET, M5 X 70, GR12.9</t>
  </si>
  <si>
    <t>1810104500 - PERNO SOCKET, M6 X 20, GR12.9</t>
  </si>
  <si>
    <t>1810104510 - PERNO SOCKET, M6 X 25, GR12.9</t>
  </si>
  <si>
    <t>1810104530 - PERNO SOCKET, M6 X 40, GR12.9</t>
  </si>
  <si>
    <t>1810104550 - PERNO SOCKET, M6 X 50, GR12.9</t>
  </si>
  <si>
    <t>1810104570 - PERNO SOCKET, M6 X 70, GR12.9</t>
  </si>
  <si>
    <t>1810104580 - PERNO SOCKET, M6 X 90, GR12.9</t>
  </si>
  <si>
    <t>1810104590 - PERNO SOCKET, M8 X 20, GR12.9</t>
  </si>
  <si>
    <t>1810104600 - PERNO SOCKET, M8 X 25, GR12.9</t>
  </si>
  <si>
    <t>1810104610 - PERNO SOCKET, M8 X 30, GR12.9</t>
  </si>
  <si>
    <t>1810104620 - PERNO SOCKET, M8 X 35, GR12.9</t>
  </si>
  <si>
    <t>1810104650 - PERNO SOCKET, M8 X 70, GR12.9</t>
  </si>
  <si>
    <t>1810104680 - PERNO SOCKET, M8 X 12, GR12.9</t>
  </si>
  <si>
    <t>1810104700 - PERNO SOCKET, M30 X 110, GR12.9</t>
  </si>
  <si>
    <t>1810104780 - TUERCA, LISO, M24, DIN 938, CLASE 8</t>
  </si>
  <si>
    <t>1810104790 - PERNO SOCKET, M10 X 80, GR12.9</t>
  </si>
  <si>
    <t>1810104800 - TUERCA, LISO, M30, DIN 938, CLASE 8</t>
  </si>
  <si>
    <t>1810104810 - PERNO SOCKET, M10 X 100, GR12.9</t>
  </si>
  <si>
    <t>1810104820 - TUERCA, LISO, M36, DIN 938, CLASE 8</t>
  </si>
  <si>
    <t>1810104880 - PERNO SOCKET, M24 X 100, GR12.9</t>
  </si>
  <si>
    <t>1810104890 - PERNO SOCKET, M24 X 110, GR12.9</t>
  </si>
  <si>
    <t>1810104940 - ARANDELA, PLANA, M10, DIN 125A</t>
  </si>
  <si>
    <t>1810104950 - ARANDELA, PLANA, M12, DIN 125A</t>
  </si>
  <si>
    <t>1810104970 - ARANDELA, PLANA M16, DIN 125A</t>
  </si>
  <si>
    <t>1810105000 - ARANDELA, PLANA M30, DIN 125A</t>
  </si>
  <si>
    <t>1810105010 - ARANDELA, PLANA, M24</t>
  </si>
  <si>
    <t>1810105030 - ARANDELA, PLANA M6, DIN 125A</t>
  </si>
  <si>
    <t>1810105040 - ARANDELA, PLANA M8, DIN 125A</t>
  </si>
  <si>
    <t>1810105060 - ARANDELA, PRESION SQR MED, M10</t>
  </si>
  <si>
    <t>1810105070 - ARANDELA, PRESION SQR MED, M8</t>
  </si>
  <si>
    <t>1810105080 - ARANDELA, RESORTE, M12</t>
  </si>
  <si>
    <t>1810105100 - ARANDELA, PRESION SQR MED, M16</t>
  </si>
  <si>
    <t>1810105120 - ARANDELA, PRESION SQR MED, M20</t>
  </si>
  <si>
    <t>1810105170 - ARANDELA, NORD-LOCK, M12</t>
  </si>
  <si>
    <t>1810105180 - ARANDELA, NORD-LOCK, M14</t>
  </si>
  <si>
    <t>1810105190 - ARANDELA, NORD-LOCK, M16</t>
  </si>
  <si>
    <t>1810105200 - ARANDELA, NORD-LOCK, M20</t>
  </si>
  <si>
    <t>1810105210 - ARANDELA, NORD-LOCK, M24</t>
  </si>
  <si>
    <t>1810105220 - ARANDELA, NORD-LOCK, M30</t>
  </si>
  <si>
    <t>1810105230 - ARANDELA, NORD-LOCK, M36</t>
  </si>
  <si>
    <t>1810105270 - BOQUILLA DE ENGRASE, 1/8" BSP</t>
  </si>
  <si>
    <t>1810105300 - TRICONO, RODAMIENTO SELLADO, 12 1/4", 91000314, ATLAS COPCO</t>
  </si>
  <si>
    <t>1810105330 - TRICONO, RODAMIENTO SELLADO, 16", 91002746, ATLAS COPCO</t>
  </si>
  <si>
    <t>1810105340 - GUANTES, NINJA</t>
  </si>
  <si>
    <t>1810105350 - SET DE TAPONES PARA OÍDOS</t>
  </si>
  <si>
    <t>1810105360 - GAFAS DE SEGURIDAD, CLARAS</t>
  </si>
  <si>
    <t>1810105400 - PERNO SOCKET, M24 X 80, DIN 912, GR12.9</t>
  </si>
  <si>
    <t>1810105540 - JUEGO DE MACHO, M8 X 1.25</t>
  </si>
  <si>
    <t>1810105560 - JUEGO DE MACHO, M5 X 0.8</t>
  </si>
  <si>
    <t>1810105680 - CASCO SOLDADOR, ADJUSTABLE, AUTO DARKENING</t>
  </si>
  <si>
    <t xml:space="preserve">1810105740 - GUANTE, NINJA, TALLA 8
</t>
  </si>
  <si>
    <t>1810105750 - GUANTE, NINJA, TALLA 9</t>
  </si>
  <si>
    <t>1810105760 - GUANTE, NINJA, TALLA 10</t>
  </si>
  <si>
    <t>1810105780 - GUANTE, GOAT SKIN</t>
  </si>
  <si>
    <t>1810105820 - LENTE SEGURIDAD, NEGRO</t>
  </si>
  <si>
    <t>1810108480 - GUANTES DE EXAMEN NITRILO AZUL, CAJA 100 UN, TALLA S</t>
  </si>
  <si>
    <t xml:space="preserve">1810109010 - BOTA ANTIÁCIDO WP, TALLA 38, NORSEG NS-600
</t>
  </si>
  <si>
    <t>1810109030 - BOTA, EDELBROCK, ED-110, TALLA 39</t>
  </si>
  <si>
    <t>1810109040 - BOTA, EDELBROCK, ED-110, TALLA 40</t>
  </si>
  <si>
    <t>1810109050 - BOTA, EDELBROCK, ED-110, TALLA 41</t>
  </si>
  <si>
    <t>1810109060 - BOTA, EDELBROCK, ED-110, TALLA 42</t>
  </si>
  <si>
    <t>1810109070 - BOTA, EDELBROCK, ED-110, TALLA 43</t>
  </si>
  <si>
    <t>1810109080 - BOTA, EDELBROCK, ED-110, TALLA 44</t>
  </si>
  <si>
    <t>1810109090 - BOTA, EDELBROCK, ED-110, TALLA 45</t>
  </si>
  <si>
    <t>1810109110 - PANTALÓN CARGO, GRIS CARBÓN VICSA, TALLA L, DAKOTA HW</t>
  </si>
  <si>
    <t>1810109120 - PANTALÓN CARGO, GRIS CARBÓN VICSA, TALLA M, DAKOTA HW</t>
  </si>
  <si>
    <t>1810109130 - PANTALÓN CARGO, GRIS CARBÓN VICSA, TALLA S, DAKOTA HW</t>
  </si>
  <si>
    <t>1810109140 - PANTALÓN CARGO, GRIS CARBÓN VICSA, TALLA XL, DAKOTA HW</t>
  </si>
  <si>
    <t>1810109150 - PANTALÓN CARGO, GRIS CARBÓN VICSA, TALLA XXL, DAKOTA HW</t>
  </si>
  <si>
    <t>1810109160 - LENTE TRANSPARENTE, SPY-FLEX PLUS ANTIFOG, STEELPRO</t>
  </si>
  <si>
    <t>1810109170 - FILTROS, GMC P100, 815364, VENTAJA MSA</t>
  </si>
  <si>
    <t>1810109190 - FILTROS, P100 PERFIL BAJO, 815369, VENTAJA MSA</t>
  </si>
  <si>
    <t>1810109200 - CHALECO DE GEOLOGÍA, NARANJA, LOGOTIPO EN PECHO Y ESPALDA, C</t>
  </si>
  <si>
    <t>1810109210 - CHALECO DE GEOLOGÍA, NARANJA, LOGOTIPO EN PECHO Y ESPALDA, C</t>
  </si>
  <si>
    <t>1810109220 - CHALECO DE GEOLOGÍA, NARANJA, LOGOTIPO EN PECHO Y ESPALDA, C</t>
  </si>
  <si>
    <t>1810109230 - CHALECO DE GEOLOGÍA, NARANJA, LOGOTIPO EN PECHO Y ESPALDA, C</t>
  </si>
  <si>
    <t>1810109240 - GUANTE ANTIVIBRACIÓN TALLA 10 EAGLE J324</t>
  </si>
  <si>
    <t>1810109250 - GUANTE ANTIVIBRACIONES TALLA 10 MEK-20 EXOSET</t>
  </si>
  <si>
    <t>1810109260 - GUANTE ANTIVIBRACIÓN TALLA 9 EAGLE J324</t>
  </si>
  <si>
    <t>1810109270 - GUANTE ANTIVIBRACIONES TALLA 9 MEK-20 EXOSET</t>
  </si>
  <si>
    <t>1810109280 - GUANTES DE EXAMEN NITRILO AZUL, CAJA 100 UN, TALLA L</t>
  </si>
  <si>
    <t>1810109290 - GUANTES DE EXAMEN NITRILO AZUL, CAJA 100 UN, TALLA M</t>
  </si>
  <si>
    <t>1810109300 - LENTE GRIS, SPY-FLEX PLUS ANTIFOG, STEELPRO</t>
  </si>
  <si>
    <t>1810109310 - AURICULARES, ZEN 7 SNR 29dB ISP, STEELPRO</t>
  </si>
  <si>
    <t>1810109320 - PROTECTOR AUDITIVO DESECHABLE 3M 1103</t>
  </si>
  <si>
    <t>1810109330 - PROTECTOR AUDITIVO, PARA CASCO, AVIADOR A302, SNR28db</t>
  </si>
  <si>
    <t>1810109340 - CASCO, VERDE, P/L + P/C 286618, MSA V-GARD</t>
  </si>
  <si>
    <t>1810109350 - CASCO, BLANCO, MSA V-GARD P/L + P/C (286630</t>
  </si>
  <si>
    <t>1810109370 - LENTE, MSA 1302-AFIO, MOD. MIAMI 33569 ENTRADA/SALIDA</t>
  </si>
  <si>
    <t>1810109380 - LÍNEA DE VIDA, CAVSL-S11, 1.5 MTS, CHILESIN</t>
  </si>
  <si>
    <t xml:space="preserve">1810109390 - GUANTE, NINJA, GRAND, TALLA 7
</t>
  </si>
  <si>
    <t>1810109400 - GUANTES DE PUÑO DE SEGURIDAD NINJA HERCULES TALLA 10</t>
  </si>
  <si>
    <t>1810109410 - GUANTES DE PUÑO DE SEGURIDAD NINJA HERCULES TALLA 9</t>
  </si>
  <si>
    <t xml:space="preserve">1810109440 - GUANTE NINJA TEMPLAR, 45 cms, TALLA 9
</t>
  </si>
  <si>
    <t>1810109450 - OVERALL, MICROMAX NS DIVER BLANCO EMN428, TALLA L</t>
  </si>
  <si>
    <t>1810109460 - OVERALL, MICROMAX NS DIVER BLANCO EMN428, TALLA M</t>
  </si>
  <si>
    <t>1810109470 - OVERALL, MICROMAX NS DIVER BLANCO EMN428, TALLA S</t>
  </si>
  <si>
    <t>1810109480 - OVERALL, MICROMAX NS DIVER BLANCO EMN428, TALLA XL</t>
  </si>
  <si>
    <t>1810109490 - OVERALL, MICROMAX NS DIVER BLANCO EMN428, TALLA XXL</t>
  </si>
  <si>
    <t>1810109500 - PANTALÓN ALTA VISITA CLASE 2 NARANJA/AZUL 1038171 TEXORA TAL</t>
  </si>
  <si>
    <t>1810109510 - PANTALÓN ALTA VISITA CLASE 2 NARANJA/AZUL 1038171 TEXORA TAL</t>
  </si>
  <si>
    <t>1810109520 - PANTALÓN ALTA VISITA CLASE 2 NARANJA/AZUL 1038171 TEXORA, TA</t>
  </si>
  <si>
    <t>1810109530 - PANTALÓN ALTA VISITA CLASE 2 NARANJA/AZUL 1038171 TEXORA TAL</t>
  </si>
  <si>
    <t>1810109540 - ARNES PARACAIDAS 3ANILLAS CHILESIN STD.APA3E-PBA00B00,XL-XXL</t>
  </si>
  <si>
    <t>1810109570 - RESPIRADOR, 6200, 3M, TALLA L</t>
  </si>
  <si>
    <t>1810109580 - RESPIRADOR, 6200, 3M, TALLA M</t>
  </si>
  <si>
    <t>1810109590 - RESPIRADOR, ADVANTAGE, MSA, 10102184, TALLA L</t>
  </si>
  <si>
    <t>1810109600 - RESPIRADOR, ADVANTAGE, MSA, 10102184, TALLA M</t>
  </si>
  <si>
    <t>1810109610 - BOTA DE SEGURIDAD, ANTIÁCIDO, NS-600, NORSEG, TALLA 39</t>
  </si>
  <si>
    <t>1810109620 - BOTA DE SEGURIDAD, ANTIÁCIDO, NS-600, NORSEG, TALLA 40</t>
  </si>
  <si>
    <t>1810109630 - BOTA DE SEGURIDAD, ANTIÁCIDO, NS-600, NORSEG, TALLA 41</t>
  </si>
  <si>
    <t>1810109640 - BOTA DE SEGURIDAD, ANTIÁCIDO, NS-600, NORSEG, TALLA 42</t>
  </si>
  <si>
    <t>1810109650 - BOTA DE SEGURIDAD, ANTIÁCIDO, NS-600, NORSEG, TALLA 43</t>
  </si>
  <si>
    <t>1810109700 - BOTA DE SEGURIDAD, CORSARIO, BATA, TALLA 39 (6)</t>
  </si>
  <si>
    <t>1810109710 - BOTA DE SEGURIDAD, CORSARIO, BATA, TALLA 40 (7)</t>
  </si>
  <si>
    <t>1810109720 - BOTA DE SEGURIDAD, CORSARIO, BATA, TALLA 41 (7.5)</t>
  </si>
  <si>
    <t>1810109730 - BOTA DE SEGURIDAD, CORSARIO, BATA, TALLA 42 (8)</t>
  </si>
  <si>
    <t>1810109740 - BOTA DE SEGURIDAD, CORSARIO, BATA, TALLA 43 (9)</t>
  </si>
  <si>
    <t>1810109750 - BOTA DE SEGURIDAD, CORSARIO, BATA, TALLA 44 (10)</t>
  </si>
  <si>
    <t>1810109760 - BOTA DE SEGURIDAD, CORSARIO, BATA, TALLA 45 (11)</t>
  </si>
  <si>
    <t>1810109770 - BOTA DE SEGURIDAD, CORSARIO, BATA, TALLA 46 (13)</t>
  </si>
  <si>
    <t>1810109780 - BOTA DE SEGURIDAD, ED-170, EDELBROCK, TALLA 37</t>
  </si>
  <si>
    <t>1810109800 - BOTA DE SEGURIDAD, ED-170, EDELBROCK, TALLA 39</t>
  </si>
  <si>
    <t>1810109810 - BOTA DE SEGURIDAD, ED-170, EDELBROCK, TALLA 40</t>
  </si>
  <si>
    <t>1810109820 - BOTA DE SEGURIDAD, ED-170, EDELBROCK, TALLA 41</t>
  </si>
  <si>
    <t>1810109830 - BOTA DE SEGURIDAD, ED-170, EDELBROCK, TALLA 42</t>
  </si>
  <si>
    <t>1810109840 - BOTA DE SEGURIDAD, ED-170, EDELBROCK, TALLA 43</t>
  </si>
  <si>
    <t>1810109850 - BOTA DE SEGURIDAD, ED-170, EDELBROCK, TALLA 44</t>
  </si>
  <si>
    <t>1810109900 - BOTA DE SEGURIDAD, PROFLEX, 104C, MACME, TALLA 40</t>
  </si>
  <si>
    <t>1810109910 - BOTA DE SEGURIDAD, PROFLEX, 104C, MACME, TALLA 41</t>
  </si>
  <si>
    <t>1810109920 - BOTA DE SEGURIDAD, PROFLEX, 104C, MACME, TALLA 42</t>
  </si>
  <si>
    <t>1810109970 - JOCKEY DE SEGURIDAD, IBP BUMP, GORRA COOL GRIS, VICERA NORMA</t>
  </si>
  <si>
    <t>1810109980 - JOCKEY DE SEGURIDAD, ISP BUMP, GORRA COOL AZUL, VICERA NORMA</t>
  </si>
  <si>
    <t>1810109990 - POLERA, MANGA LARGA, PIQUÉ AZUL, LOGO MD, BANDERA CHILE+RSA,</t>
  </si>
  <si>
    <t>1810110000 - POLERA, MANGA LARGA, PIQUÉ AZUL, LOGO MD, BANDERA CHILE+RSA,</t>
  </si>
  <si>
    <t>1810110010 - POLERA, MANGA LARGA, PIQUÉ AZUL, LOGO MD, BANDERA CHILE+RSA,</t>
  </si>
  <si>
    <t>1810110020 - POLERA, MANGA LARGA, PIQUÉ AZUL, LOGO MD, BANDERAS CHILE+RSA</t>
  </si>
  <si>
    <t>1810110030 - POLERA MANGA LARGA PIQUE AZUL LOGO MD BANDERAS CHILE+RSA XXL</t>
  </si>
  <si>
    <t xml:space="preserve">1810110040 - SLACK NARANJA GABARDINA C/LOGO EN PECHO Y ESPALDA+REFL, XL
</t>
  </si>
  <si>
    <t xml:space="preserve">1810110050 - SLACK NARANJA GABARDINA C/LOGO EN PECHO Y ESPALDA+REFL, XS
</t>
  </si>
  <si>
    <t>1810110060 - PROTECCIÓN SOLAR, VÁLVULA, 1 LITRO, SUNTIME</t>
  </si>
  <si>
    <t>1810110070 - COIPA ADOSABLE AL CASCO POPLIN NARANJO, BLACK WOLF</t>
  </si>
  <si>
    <t>1810110100 - BUZO, BLANCO, CINTA REFLECTANTE, XXL, BLACK WOLF</t>
  </si>
  <si>
    <t>1810110110 - RODILLERA PROFESIONAL POLIESTER PLUS NEGRO</t>
  </si>
  <si>
    <t>1810110120 - POLAINA CUERO, AJUSTE VELCRO, BLACK WOLF</t>
  </si>
  <si>
    <t>1810110130 - GORRO CUERO SOLDADOR TIPO MONJA, BLACK WOLF</t>
  </si>
  <si>
    <t xml:space="preserve">1810110140 - BUZO NARANJA CANVAS C/LOGOS Y REFLECTANTES , TALLA S
</t>
  </si>
  <si>
    <t xml:space="preserve">1810110150 - BUZO NARANJA CANVAS C/LOGOS Y REFLECTANTES , TALLA M
</t>
  </si>
  <si>
    <t xml:space="preserve">1810110160 - BUZO NARANJA CANVAS C/LOGOS Y REFLECTANTES , TALLA L
</t>
  </si>
  <si>
    <t xml:space="preserve">1810110170 - BUZO NARANJA CANVAS C/LOGOS Y REFLECTANTES , TALLA XL
</t>
  </si>
  <si>
    <t xml:space="preserve">1810110180 - BUZO NARANJA CANVAS C/LOGOS Y REFLECTANTES , TALLA XXL
</t>
  </si>
  <si>
    <t xml:space="preserve">1810110190 - BUZO NARANJA CANVAS C/LOGOS Y REFLECTANTES , TALLA XXXL
</t>
  </si>
  <si>
    <t>1810110200 - CASQUETE DE PLASTICO AMARILLO, CON REGULADOR NEGRO, GREEN WA</t>
  </si>
  <si>
    <t>1810110210 - BARBIQUEJO GANCHO PLASTICO, APRO</t>
  </si>
  <si>
    <t>1810110220 - AUTORESCATE SAFE 1, AZUL, STEEL PRO</t>
  </si>
  <si>
    <t>1810110230 - GUANTE CABRITILLA CORTO SIN FORRO, APRO</t>
  </si>
  <si>
    <t xml:space="preserve">1810110240 - BUZO AZUL CANVAS C/LOGOS Y REFLECTANTES, TALLA L
</t>
  </si>
  <si>
    <t xml:space="preserve">1810110250 - BUZO AZUL CANVAS C/LOGOS Y REFLECTANTES, TALLA M
</t>
  </si>
  <si>
    <t xml:space="preserve">1810110260 - BUZO AZUL CANVAS C/LOGOS Y REFLECTANTES, TALLA XL
</t>
  </si>
  <si>
    <t xml:space="preserve">1810110270 - BUZO AZUL CANVAS C/LOGOS Y REFLECTANTES, TALLA XXL
</t>
  </si>
  <si>
    <t xml:space="preserve">1810110280 - BUZO AZUL CANVAS C/LOGOS Y REFLECTANTES, TALLA XXXL
</t>
  </si>
  <si>
    <t>1810110290 - GUANTE DE SOLDADURA, HILO KEVLAR, AZUL, REF MARRON PALMA, SK</t>
  </si>
  <si>
    <t>1810110300 - COLETO DE CUERO DE SOLDADURA, C-1, BLACK WOLF</t>
  </si>
  <si>
    <t>1810110310 - CHAQUETA DE CUERO PARA SOLDAR, VELCRO CL, KEVLAR THD, L, BLA</t>
  </si>
  <si>
    <t>1810110330 - CHAQUETA DE CUERO PARA SOLDAR, VELCRO CL, KEVLAR THD, XL,BLA</t>
  </si>
  <si>
    <t>1810110340 - CHAQUETA DE CUERO PARA SOLDAR, VELCRO CL, KEVLAR THD, XXL,BL</t>
  </si>
  <si>
    <t>1810110350 - PANTALON DE CUERO SOLDADURA, HILO DE KEVLAR, TALLA L, BLACK</t>
  </si>
  <si>
    <t>1810110360 - PANTALON DE CUERO SOLDADURA, HILO DE KEVLAR, TALLA M, BLACK</t>
  </si>
  <si>
    <t>1810110370 - PANTALON DE CUERO SOLDADURA, HILO DE KEVLAR, TALLA XL, BLACK</t>
  </si>
  <si>
    <t>1810110380 - PANTALON DE CUERO SOLDADURA, HILO DE KEVLAR, TALLA XXL, BLAC</t>
  </si>
  <si>
    <t>Total gene</t>
  </si>
  <si>
    <t>Total general</t>
  </si>
  <si>
    <t>F/K0221 20/12/24</t>
  </si>
  <si>
    <t>F/K0219 28/11/24</t>
  </si>
  <si>
    <t>CL01-04009-015</t>
  </si>
  <si>
    <t>15 entregados con picking el 16/01/25</t>
  </si>
  <si>
    <t>20 entregados con picking el 16/01/25</t>
  </si>
  <si>
    <t>20 entregados con correo el 17/01/25</t>
  </si>
  <si>
    <t>CL01-04009-012</t>
  </si>
  <si>
    <t>ELEC</t>
  </si>
  <si>
    <t>OUTER HOUSING W/O FINS, 3RD RED, 52R-05-117</t>
  </si>
  <si>
    <t>52R-05-117</t>
  </si>
  <si>
    <t>CARCASA EXTERIOR W/O ALETAS, 3RD REDUCCION, 52R-05-117</t>
  </si>
  <si>
    <t>1 enviado con picking a Rancagua el 09/01/25</t>
  </si>
  <si>
    <t>CL01-04012-001</t>
  </si>
  <si>
    <t>1 enviada a Rancagua con GD 4889 el 18/01/24</t>
  </si>
  <si>
    <t>3 entregados el 21/01/25</t>
  </si>
  <si>
    <t>6 entregados el 21/01/25</t>
  </si>
  <si>
    <t>5 entregados el 21/01/25</t>
  </si>
  <si>
    <t>1 enviada a Rancagua con picking el 17/01/25</t>
  </si>
  <si>
    <t>MENTOR MP, MODULO, EXPANSIÓN, SM-I/O-PLUS</t>
  </si>
  <si>
    <t>ACEI</t>
  </si>
  <si>
    <t>2 entregados el 22/01/25</t>
  </si>
  <si>
    <t>MEMORY CARD, SD CARD, 256GB</t>
  </si>
  <si>
    <t>TARJ-256GB</t>
  </si>
  <si>
    <t>GUANTES, LATEX</t>
  </si>
  <si>
    <t>100 enviados con picking a Rancagua el 23/01/25</t>
  </si>
  <si>
    <t>56 entregados el 09/12/24 + 4 envio con picking a Rancagua el 23/01/25</t>
  </si>
  <si>
    <t>SHENZHEN VASTDIGI TECHNOLOGY</t>
  </si>
  <si>
    <t>TARJETA DE MEMORIA, CARD SD, 256GB</t>
  </si>
  <si>
    <t>NOMBRE BUSQUEDA</t>
  </si>
  <si>
    <t>INGRESO</t>
  </si>
  <si>
    <t>SALDO</t>
  </si>
  <si>
    <t>15 entregados el 18/12/24</t>
  </si>
  <si>
    <t>METAL SAFE BOX WITH KEY, 90 X 300 X 240 mm</t>
  </si>
  <si>
    <t>CAJA-90300240</t>
  </si>
  <si>
    <t>CAJA DE SEGURIDAD METALICA CON LLAVE, 90 X 300 X 240 mm</t>
  </si>
  <si>
    <t>STROBE BEACON, RED INTERIOR, 12-24 VDC</t>
  </si>
  <si>
    <t>BALIZA ESTROBOSCOPICA INTERIOR ROJA, 12-24 VDC</t>
  </si>
  <si>
    <t>STROBE BEACON, YELLOW INTERIOR, 12-24 VDC</t>
  </si>
  <si>
    <t>BALI-1224-ROJA</t>
  </si>
  <si>
    <t>BALI-1224-AMARILLA</t>
  </si>
  <si>
    <t>BALIZA ESTROBOSCOPICA INTERIOR AMARILLA, 12-24 VDC</t>
  </si>
  <si>
    <t>STROBE BEACON, WHITE INTERIOR, 12-24 VDC</t>
  </si>
  <si>
    <t>BALI-1224-BLANCA</t>
  </si>
  <si>
    <t>BALIZA ESTROBOSCOPICA INTERIOR BLANCA, 12-24 VDC</t>
  </si>
  <si>
    <t>BEACON, SIREN, EXTERNAL,12-24 VDC</t>
  </si>
  <si>
    <t>BALI-1224-SIRENA</t>
  </si>
  <si>
    <t>BALIZA SIRENA EXTERIOR, 12-24 VDC</t>
  </si>
  <si>
    <t>CABLE CONTROL 12G X 1.0 MM F-CY NO APANTALLADO</t>
  </si>
  <si>
    <t>CABL-12G1MM</t>
  </si>
  <si>
    <t>RUNNING THREAD, 1/4'' ZINC PLATED</t>
  </si>
  <si>
    <t>HILO-1/4ZINC</t>
  </si>
  <si>
    <t>HILO CORRIDO 1/4'',  ZINCADO</t>
  </si>
  <si>
    <t>ANDEAN RAIL, 19 X 35MM, POWER DUCT</t>
  </si>
  <si>
    <t>RIEL-1935</t>
  </si>
  <si>
    <t>FACTURA</t>
  </si>
  <si>
    <t>CORRUGATED TUBE, OPEN VEHICULAR, 10 MM</t>
  </si>
  <si>
    <t>CORRUGADO VEHICULAR ABIERTO, 10 MM</t>
  </si>
  <si>
    <t>CORR-10MM</t>
  </si>
  <si>
    <t>CORRUGATED TUBE, OPEN VEHICULAR, 22 MM</t>
  </si>
  <si>
    <t>CORR-22MM</t>
  </si>
  <si>
    <t>CORRUGADO VEHICULAR ABIERTO, 22 MM</t>
  </si>
  <si>
    <t>TOWING PRESS, PLASTIC, PG-29</t>
  </si>
  <si>
    <t>PREN-PG29</t>
  </si>
  <si>
    <t>PRENSA ESTOPA PLASTICA, PG-29</t>
  </si>
  <si>
    <t>TOWING PRESS, PLASTIC, PG-21</t>
  </si>
  <si>
    <t>PRENSA ESTOPA PLASTICA, PG-21</t>
  </si>
  <si>
    <t>HEX BOLT, STAINLESS STEEL, M4 X 20</t>
  </si>
  <si>
    <t>PHEX-4X20-INOX</t>
  </si>
  <si>
    <t>PERNO HEX. M4 X 20, ACERO INOXIDABLE</t>
  </si>
  <si>
    <t>PRESSURE ROLLER, STAINLESS STEEL, M4</t>
  </si>
  <si>
    <t>GOLI-M4PR-INOX</t>
  </si>
  <si>
    <t>GOLILLA PRESION M4, CERO INOXIDABLE</t>
  </si>
  <si>
    <t>FLAT ROLLER, STAINLESS STEEL, M4</t>
  </si>
  <si>
    <t>GOLI-M4PL-INOX</t>
  </si>
  <si>
    <t>GOLILLA PLANA M4, CERO INOXIDABLE</t>
  </si>
  <si>
    <t>NUT, STAINLESS STEEL, M4</t>
  </si>
  <si>
    <t>TUER-M4-INOX</t>
  </si>
  <si>
    <t>TUERCA M4, ACERO INOXIDABLE</t>
  </si>
  <si>
    <t>HEX BOLT, STAINLESS STEEL, M4 X 12</t>
  </si>
  <si>
    <t>PHEX-6X12-INOX</t>
  </si>
  <si>
    <t>PERNO HEX. M6 X 12, ACERO INOXIDABLE</t>
  </si>
  <si>
    <t>HEX BOLT, STAINLESS STEEL, 1/4'' X 3''</t>
  </si>
  <si>
    <t>PHEX-1/4X3-INOX</t>
  </si>
  <si>
    <t>PERNO HEX. 1/4'' X 3'', ACERO INOXIDABLE</t>
  </si>
  <si>
    <t>HEX BOLT, STAINLESS STEEL, 1/4'' X 2''</t>
  </si>
  <si>
    <t>PHEX-1/4X2-INOX</t>
  </si>
  <si>
    <t>PERNO HEX. 1/4'' X 2'', ACERO INOXIDABLE</t>
  </si>
  <si>
    <t>SERVICIO</t>
  </si>
  <si>
    <t>TIPO COMPRA</t>
  </si>
  <si>
    <t>NUT,  STAINLESS STEEL, 1/4''</t>
  </si>
  <si>
    <t>TUER-1/4-INOX</t>
  </si>
  <si>
    <t>TUERCA 1/4'', ACERO INOXIDABLE</t>
  </si>
  <si>
    <t>FLAT GOLILLA,  STAINLESS STEEL, 1/4''</t>
  </si>
  <si>
    <t>GOLI-1/4PL-INOX</t>
  </si>
  <si>
    <t>GOLILLA PLANA 1/4'', ACERO INOXIDABLE</t>
  </si>
  <si>
    <t>PRESSURE GOLILLA,  STAINLESS STEEL, 1/4'',</t>
  </si>
  <si>
    <t>GOLI-1/4PR-INOX</t>
  </si>
  <si>
    <t>GOLILLA PRESION 1/4'', ACERO INOXIDABLE</t>
  </si>
  <si>
    <t>SELF-DRILLING, HEXAGONAL HEAD, N°8</t>
  </si>
  <si>
    <t>AUTO-8X1HEX</t>
  </si>
  <si>
    <t>AUTOPERFORANTE N°8 X 1", CABEZA HEXAGONAL</t>
  </si>
  <si>
    <t>QUICK CONNECTOR, 4-5 PINS</t>
  </si>
  <si>
    <t>CONECTOR RAPÍDO, 4-5 PINES</t>
  </si>
  <si>
    <t>CONE-45P</t>
  </si>
  <si>
    <t>QUICK CONNECTOR, 3 X 3</t>
  </si>
  <si>
    <t>CONE-3X3</t>
  </si>
  <si>
    <t>CONECTOR RAPIDO, 3 X 3</t>
  </si>
  <si>
    <t>FUSE HOLDER, 10A, ATO</t>
  </si>
  <si>
    <t>PORT-F10</t>
  </si>
  <si>
    <t>PORTA FUSIBLE, 10A, ATO</t>
  </si>
  <si>
    <t>FUSE, 10A, ATO</t>
  </si>
  <si>
    <t>FUSI-10A</t>
  </si>
  <si>
    <t>FUSIBLE, 10A, ATO</t>
  </si>
  <si>
    <t>QUICK CONNECTOR, YELLOW, 9.8 X 37MM, 20A</t>
  </si>
  <si>
    <t>CONE-98X3720A-AMA</t>
  </si>
  <si>
    <t>CONECTOR RAPIDO AMARILLO, 9.8 X 37MM, 20A</t>
  </si>
  <si>
    <t>QUICK CONNECTOR, BLUE, 9.8 X 37MM, 10A</t>
  </si>
  <si>
    <t>CONECTOR RAPIDO AZUL, 9.8 X 37MM, 10A</t>
  </si>
  <si>
    <t>QUICK CONNECTOR, RED, 9.8 X 37MM, 15A</t>
  </si>
  <si>
    <t>CONECTOR RAPIDO ROJO, 9.8 X 37MM, 15A</t>
  </si>
  <si>
    <t>CONE-98X3715A-ROJO</t>
  </si>
  <si>
    <t>CONE-98X3710A-AZUL</t>
  </si>
  <si>
    <t>INTEGRATED PLC BOARD, CONTROLLER INTERFACE, ICK4.0-241206</t>
  </si>
  <si>
    <t>PLAC-ICK4.0-241206</t>
  </si>
  <si>
    <t>PLACA PLC INTEGRADA PARA  CONTROLADOR INTERFAZ, ICK4.0-241206</t>
  </si>
  <si>
    <t>RELAY COMPONENT BOARD MODULE, WIRELESS CONTROLLER, HP43SP</t>
  </si>
  <si>
    <t>MODU-HP43SP</t>
  </si>
  <si>
    <t>MODULO PLACA COMPONENTE RELE, CONTROLADOR INALAMBRICO, HP43SP</t>
  </si>
  <si>
    <t>METAL PROTECTION FOR CAMERA, 90 X 90 X120mm</t>
  </si>
  <si>
    <t>PORTECTOR METALICO PARA CAMARA, 90 X 90 X120mm</t>
  </si>
  <si>
    <t>PROT-9090120</t>
  </si>
  <si>
    <t>SHORT SUPPORT FOR CAMERA PROTECTION, 850mm/ 2mm</t>
  </si>
  <si>
    <t>SOPO-C850/2</t>
  </si>
  <si>
    <t>SOPORTE CORTO PARA PROTECCION CAMARA, 850mm/ 2mm</t>
  </si>
  <si>
    <t>LONG SUPPORT FOR CAMERA PROTECTION, 1000mm/ 2mm</t>
  </si>
  <si>
    <t>SOPO-L1000/2</t>
  </si>
  <si>
    <t>SOPORTE LARGO PARA PROTECCION CAMARA, 1000mm/ 2mm</t>
  </si>
  <si>
    <t>ALUMINUM-STEEL CABLE, ADJ METAL SEAL, 1.5 MM x 400 MM, BLUE</t>
  </si>
  <si>
    <t>SELL-15400AZUL</t>
  </si>
  <si>
    <t>SELLO METAL AJUSTABLE ALUMINIO, CABLE ACERO, 1.5 MM x 400 MM, AZUL</t>
  </si>
  <si>
    <t>STONKAM</t>
  </si>
  <si>
    <t>SV-KONEC-241106</t>
  </si>
  <si>
    <t>COD. STOCK</t>
  </si>
  <si>
    <t>VASTDIGI TECHNOLOGY</t>
  </si>
  <si>
    <t>SIN N°</t>
  </si>
  <si>
    <t>INNOVA</t>
  </si>
  <si>
    <t>13635468 - 13629703</t>
  </si>
  <si>
    <t>RIEL ANDINO, 19 X 35MM, (PERFIL DE MONTAJE)</t>
  </si>
  <si>
    <t>ENCENDIDO TOTAL</t>
  </si>
  <si>
    <t>SALIDA GD 4879 15/01/25</t>
  </si>
  <si>
    <t>SALIDA GD 4873 10/01/25</t>
  </si>
  <si>
    <t>TOTALES</t>
  </si>
  <si>
    <t>14 entregados con picking el 23/01/25</t>
  </si>
  <si>
    <t>30 entregados el 23/01/25</t>
  </si>
  <si>
    <t>8 entregados con picking el 23/01/25</t>
  </si>
  <si>
    <t>26 entregados con picking el 23/01/25</t>
  </si>
  <si>
    <t>MOTOR, HYD, SMALL, MLHR100G2UE, 100CC-2, BOLT-1B6 SPLINE</t>
  </si>
  <si>
    <t>MOTOR, HIDRÁULICO, PEQUEÑO, MLHR100G2UE, 100CC-2, PERNO-1B6</t>
  </si>
  <si>
    <t>MOTO-MLHR100G2UE</t>
  </si>
  <si>
    <t>10 enviado con picking a Peñón el 24/01/25</t>
  </si>
  <si>
    <t>LP150-02-136</t>
  </si>
  <si>
    <t>BLM BARREL, CHUCK, LP150-02-136</t>
  </si>
  <si>
    <t>BLM ROD, CHUCK, LP150-02-137</t>
  </si>
  <si>
    <t>LP150-02-137</t>
  </si>
  <si>
    <t>BLM SOCKET, CHUCK, LP150-02-124</t>
  </si>
  <si>
    <t>LP150-02-124</t>
  </si>
  <si>
    <t>ORIN-2516</t>
  </si>
  <si>
    <t>O-RING, Ø2.5 X 16 MM (ID)</t>
  </si>
  <si>
    <t>LIP SEAL, BIG, R18, 410 X 454 X 20 HPU</t>
  </si>
  <si>
    <t>RETEN GRANDE, R18, 410 X 454 X 20 HPU</t>
  </si>
  <si>
    <t>LIP SEAL, SMALL, R18, 410 X 454 X 20 HPU</t>
  </si>
  <si>
    <t>RETE-41045420R18-GR</t>
  </si>
  <si>
    <t>RETE-41045420R18-CH</t>
  </si>
  <si>
    <t>RETEN CHICO, R18, 410 X 454 X 20 HPU</t>
  </si>
  <si>
    <t>BLM WRENCH, CHUCK, LP150-02-125</t>
  </si>
  <si>
    <t>LP150-02-125</t>
  </si>
  <si>
    <t>CONE DRIVE (JIANGSU) POWER TRANSMISSION</t>
  </si>
  <si>
    <t>SLEW DRIVE, WEA9, 62,  BE-R-100,  G12, I,  H-FANG</t>
  </si>
  <si>
    <t>TRANSMISIÓN DE GIRO, WEA9, 62, BE-R-100, G12, I, H-FANG</t>
  </si>
  <si>
    <t>TRAN-96210012</t>
  </si>
  <si>
    <t>HELICAL, HYDRAULIC ROTARY ACTUATOR, CY4-010-180-QRWJW,401012</t>
  </si>
  <si>
    <t>CHANGSHA CHIYU HYDRAULIC EQUIPMENT</t>
  </si>
  <si>
    <t>ACTU-CY4010180</t>
  </si>
  <si>
    <t>LP150-02-122</t>
  </si>
  <si>
    <t>PINION GEAR, CHUCK, LP150-02-122</t>
  </si>
  <si>
    <t>ENGRANAJE DE PIÑÓN, PORTABROCAS, LP150-02-122</t>
  </si>
  <si>
    <t>TILT CYLINDER, S250-50_25-225-SB-SB-2</t>
  </si>
  <si>
    <t>CILINDRO DE INCLINACIÓN, S250-50_25-225-SB-SB-2</t>
  </si>
  <si>
    <t>CILI-S25050</t>
  </si>
  <si>
    <t>CLAMP CYLINDER, S250-40_25-120-SB-SB-2</t>
  </si>
  <si>
    <t>CILINDRO DE ABRAZADERA, S250-40_25-120-SB-SB-2</t>
  </si>
  <si>
    <t>SUPPORT CYLINDER, S250-40_25-260-SB-SB-1</t>
  </si>
  <si>
    <t>CILINDRO DE SOPORTE, S250-40_25-260-SB-SB-1</t>
  </si>
  <si>
    <t>CILI-S250402</t>
  </si>
  <si>
    <t>CILI-S250401</t>
  </si>
  <si>
    <t>SEAL, 90 X 70 X 14, TYPE-18, 296000, HALLITE</t>
  </si>
  <si>
    <t>RETE-907014</t>
  </si>
  <si>
    <t>RETEN, 90 X 70 X 14, TIPO 18, 296000, HALLITE</t>
  </si>
  <si>
    <t>WEAR STRIP, 12.5 X 70mm</t>
  </si>
  <si>
    <t>BANDA DE DESGASTE, 12,5 X 70 mm</t>
  </si>
  <si>
    <t>BAND-12570</t>
  </si>
  <si>
    <t>O-RING, SINGLE BACK-UP RING, Ø4 x 98.6mm (ID)</t>
  </si>
  <si>
    <t>ORIN-4986</t>
  </si>
  <si>
    <t>ORING, ANILLO DE RESPALDO ÚNICO, Ø4 x 98,6 mm (ID)</t>
  </si>
  <si>
    <t>TOP BUSH, PIPE LOADER, LP150-14-091</t>
  </si>
  <si>
    <t>LP150-14-091</t>
  </si>
  <si>
    <t>BOTTOM BUSH, PIPE LOADER, LP150-14-090</t>
  </si>
  <si>
    <t>LP150-14-090</t>
  </si>
  <si>
    <t>WEAR STRIP,  Ø12.5 x 95mm (ID)</t>
  </si>
  <si>
    <t>TIRA DE DESGASTE, Ø12,5 x 95 mm (DI)</t>
  </si>
  <si>
    <t>BAND-12595</t>
  </si>
  <si>
    <t>COPPER SEAL, OD95, MISCELLANEOUS EQUIPMENT, MSC-09-172</t>
  </si>
  <si>
    <t>SELLO DE COBRE, OD95, EQUIPOS VARIOS, MSC-09-172</t>
  </si>
  <si>
    <t>MSC-09-172</t>
  </si>
  <si>
    <t>WIPER CORD, 12 X 12 X 20, BMG</t>
  </si>
  <si>
    <t>SCISSOR JACK SHAFT, PIPE LOADER, LP150-14-121</t>
  </si>
  <si>
    <t>EJE DE GATO DE TIJERA, CARGADOR DE TUBOS, LP150-14-121</t>
  </si>
  <si>
    <t>LP150-14-121</t>
  </si>
  <si>
    <t>FLANGED BUSH, U - 25 x 32 x 30, DIN 1850</t>
  </si>
  <si>
    <t>FLANGE BRIDADO, U - 25 x 32 x 30, DIN 1850</t>
  </si>
  <si>
    <t>FLAN-253230</t>
  </si>
  <si>
    <t>LOCK BOLT, CHUCK, DHE-16-076</t>
  </si>
  <si>
    <t>PERNO DE BLOQUEO, PORTABROCAS, DHE-16-076</t>
  </si>
  <si>
    <t>DHE-16-076</t>
  </si>
  <si>
    <t>BARREL ROD CAM LOCK, CHUCK, DHE-16-075</t>
  </si>
  <si>
    <t>BLOQUEO DE LEVA DE VARILLA DE BARRIL, MANDRIL, DHE-16-075</t>
  </si>
  <si>
    <t>DHE-16-075</t>
  </si>
  <si>
    <t>STRAIGHT PIN, SPRING-TYPE, ISO 8752 - 5 X 12</t>
  </si>
  <si>
    <t>F/S20250117 17/01/25</t>
  </si>
  <si>
    <t>F/224HZTC217 16/12/24</t>
  </si>
  <si>
    <t>F/HK2412-12 12/12/24</t>
  </si>
  <si>
    <t>F/FSD-169 21/11/24</t>
  </si>
  <si>
    <t>ELECTRODO PARA SOLDAR, 8018 C1, 1/4"</t>
  </si>
  <si>
    <t>CL01-04004-023</t>
  </si>
  <si>
    <t>CL01-000420-189</t>
  </si>
  <si>
    <t>DISCO DE LIJA, 4 1/2" X 7/8", GRANO 60</t>
  </si>
  <si>
    <t>F/ZMC20250109 09/01/25</t>
  </si>
  <si>
    <t>F/DH240730099 16/12/24</t>
  </si>
  <si>
    <t>F/MDCN20241106-1 02/11/24</t>
  </si>
  <si>
    <t>CL01-04011-001</t>
  </si>
  <si>
    <t>CL01-000420-194</t>
  </si>
  <si>
    <t>PR-74355</t>
  </si>
  <si>
    <t>PR-76044</t>
  </si>
  <si>
    <t>PR-73638</t>
  </si>
  <si>
    <t>PERNO PARKER M20 X 70 G.12,9 (PERFORADOS)</t>
  </si>
  <si>
    <t>PR-73506</t>
  </si>
  <si>
    <t>PR-76023</t>
  </si>
  <si>
    <t>CL01-04006-007</t>
  </si>
  <si>
    <t>ANILLO DE TRANSMISION,, A-36, 820 X 625 X 38 MM</t>
  </si>
  <si>
    <t>PR-76936</t>
  </si>
  <si>
    <t>CANCAMO SOLDABLE, 5T</t>
  </si>
  <si>
    <t>PR-76997</t>
  </si>
  <si>
    <t>PR-76834</t>
  </si>
  <si>
    <t>PR-76832</t>
  </si>
  <si>
    <t>LLEGAN 6 EL 25/11/24, LLEGAN 5 EL 04/12/24, LLEGAN 5 EL 09/12/24, LLEGAN 6 EL 17/12/24, LLEGAN 5 EL 10/01/25, LLEGAN 4 EL 14/01/25, LLEGAN 4 EL 23/01/25, LLEGAN 4 EL 27/01/25, LLEGA 1 EL 07/02/25</t>
  </si>
  <si>
    <t>LADRILLO DE CARBURO, CEMENTADO, BARRAS DE PERFORACIÓN, DHE-0</t>
  </si>
  <si>
    <t>CL-0801-063</t>
  </si>
  <si>
    <t>SIAFLAP, DISCOS ESTÁNDAR, 7'', GRANO 60</t>
  </si>
  <si>
    <t>ACETILENO</t>
  </si>
  <si>
    <t>envio a Rancagua con picking el 20/02/25</t>
  </si>
  <si>
    <t>PR-74981</t>
  </si>
  <si>
    <t>3 + 8 pasados el 20/02/25</t>
  </si>
  <si>
    <t>envio a Rancagua con picking el 19/02/25</t>
  </si>
  <si>
    <t>entregadas a Juan Abarca con email 18/02/25</t>
  </si>
  <si>
    <t>TARJETA DE CONTROL MP26 S9200-1830</t>
  </si>
  <si>
    <t>FUSIBLE, 690VCA 30A, 10 X 38MM, FR10GB69V30</t>
  </si>
  <si>
    <t>envio a Rancagua con picking el 13/02/25</t>
  </si>
  <si>
    <t>PR-75429</t>
  </si>
  <si>
    <t>PR-77119</t>
  </si>
  <si>
    <t>PR-75219</t>
  </si>
  <si>
    <t>PR-73497</t>
  </si>
  <si>
    <t>PR-74354</t>
  </si>
  <si>
    <t>PR-73804</t>
  </si>
  <si>
    <t>RODAMIENTO 7319 en marca SKF</t>
  </si>
  <si>
    <t>PR-73647</t>
  </si>
  <si>
    <t>EGAFLOW</t>
  </si>
  <si>
    <t>PR-73496</t>
  </si>
  <si>
    <t>CONTACTOR 3P 16A + 1NA 100-250 VAC/DC AF16-30-10-13 ABB (COD. DARTEL 228110685)</t>
  </si>
  <si>
    <t>PR-76951</t>
  </si>
  <si>
    <t>envio 3 a Rancagua con picking el 19/02/25</t>
  </si>
  <si>
    <t>PR-77703</t>
  </si>
  <si>
    <t>PR-77970</t>
  </si>
  <si>
    <t>PR-77975</t>
  </si>
  <si>
    <t>CUTTER, NUBBY, 9 7/8", CUTTERS, CUT-15-017</t>
  </si>
  <si>
    <t>CORTADOR, NUBBY, 9 7/8", CORTADOR, CUT-15-017</t>
  </si>
  <si>
    <t>SHANGHAI ANJUN INDUSTRIAL</t>
  </si>
  <si>
    <t>SHAREATE TOOLS</t>
  </si>
  <si>
    <t>PR-77660</t>
  </si>
  <si>
    <t>PR-77676</t>
  </si>
  <si>
    <t>PR-77682</t>
  </si>
  <si>
    <t>PR-77683</t>
  </si>
  <si>
    <t>PR-77692</t>
  </si>
  <si>
    <t>PR-77693</t>
  </si>
  <si>
    <t>PR-77694</t>
  </si>
  <si>
    <t>PR-77696</t>
  </si>
  <si>
    <t>PR-78069</t>
  </si>
  <si>
    <t>PR-77697</t>
  </si>
  <si>
    <t>ELECTRODO PARA SOLDAR, 8018 C1, 3/32"</t>
  </si>
  <si>
    <t>JUEGO DE SELLOS, CUERPO DE BOMBA, PVG32, 157B999</t>
  </si>
  <si>
    <t>Kit de sello, bobina, PVG32, 145B4997</t>
  </si>
  <si>
    <t>KIT DE SELLOS, PLACA, PVG32</t>
  </si>
  <si>
    <t>RODAMIENTO 22314E</t>
  </si>
  <si>
    <t>SENSOR DE PRESION CON PANTALLA PN3070</t>
  </si>
  <si>
    <t>FREQUENCY-TO-CURRENT CONVERTER, DW2503, IFM</t>
  </si>
  <si>
    <t>RODAMIENTO, ESFERA DE CONTACTO ANGULAR, SKF 7024 BGM</t>
  </si>
  <si>
    <t>DISYUNTOR, UNIPOLAR, 20 A, 2.5 kA</t>
  </si>
  <si>
    <t>CONTACTOR, AC, BOBINA 110 V, 5.5 kW 525 V, LC1 D1810, LOVATO</t>
  </si>
  <si>
    <t>TOROIDE PARA DIFERENCIAL, ZT30B, 30 MM</t>
  </si>
  <si>
    <t>RELÉ DIFERENCIAL NV-ZSA 30MA 120-240V (218201</t>
  </si>
  <si>
    <t>PR-73510</t>
  </si>
  <si>
    <t>PR-73660</t>
  </si>
  <si>
    <t>PR-73780</t>
  </si>
  <si>
    <t>PR-73791</t>
  </si>
  <si>
    <t>PR-74982</t>
  </si>
  <si>
    <t>PR-76284</t>
  </si>
  <si>
    <t>PR-73810</t>
  </si>
  <si>
    <t>PR-73926</t>
  </si>
  <si>
    <t>PR-74380</t>
  </si>
  <si>
    <t>PR-74383</t>
  </si>
  <si>
    <t>PR-74395</t>
  </si>
  <si>
    <t>PR-74942</t>
  </si>
  <si>
    <t>PR-75495</t>
  </si>
  <si>
    <t>PR-76024</t>
  </si>
  <si>
    <t>‪‪‪PR-76951</t>
  </si>
  <si>
    <t>SALDO CANCELADO 28/02/25 N. LAGOS</t>
  </si>
  <si>
    <t>VÁLV CONTROL DIREC, SOLENOIDE OP, DG4V-5-8CJ, VICKERS</t>
  </si>
  <si>
    <t>envío a Teniente con GD 5009 el 28/02/25</t>
  </si>
  <si>
    <t>10 entregados el 24/02/25 y 10 entregados el 25/02/25</t>
  </si>
  <si>
    <t>ACEITE MOBIL VACTRA N°2, 19 LT</t>
  </si>
  <si>
    <t>VÁLVULA CHECK, 12 7/8", EQUIPO VARIADO, MSC-19-563</t>
  </si>
  <si>
    <t>envío a Rancagua con picking el 27/02/25</t>
  </si>
  <si>
    <t>GOLILLA PLANA M4, ACERO INOXIDABLE</t>
  </si>
  <si>
    <t>GOLILLA PRESION M4, ACERO INOXIDABLE</t>
  </si>
  <si>
    <t>envío a Rancagua con picking el 04/03/25</t>
  </si>
  <si>
    <t>PR-780</t>
  </si>
  <si>
    <t>LLEGAN 9 EL 14/02/25, LLEGAN 5 EL 20/02/25, LLEGAN 4 EL 28/02/25, SALDO 2 CANCELADO</t>
  </si>
  <si>
    <t>LLEGA 1 EL 14/02/25, SALDO 1 CANCELADO</t>
  </si>
  <si>
    <t>PR-78898</t>
  </si>
  <si>
    <t>LLEGAN 12 EL 24/12/24 CON F/MDCN20241106 02/11/24, LLEGAN 12 EL 12/02/25 CON F/MDCN20241106-1 02/11/24</t>
  </si>
  <si>
    <t>CL01-04001-24</t>
  </si>
  <si>
    <t>CL01-0930-008</t>
  </si>
  <si>
    <t>CL01-04010-004</t>
  </si>
  <si>
    <t>entregadas con picking el 06/03/25 a Oberdan</t>
  </si>
  <si>
    <t>envío a Peñón con picking el 26/02/25 GD 4998</t>
  </si>
  <si>
    <t>ADAPTADOR, 16MJ - 8MJ - 90°</t>
  </si>
  <si>
    <t>CONEXION, 16-16 FJX</t>
  </si>
  <si>
    <t>ARANDELA, PRESION SQR MED, M16</t>
  </si>
  <si>
    <t>RIB LADRILLO, 13 3/4", ESTABILIZADOR DE ESCARIADO,DHE-03-239</t>
  </si>
  <si>
    <t>CL01-000420-195</t>
  </si>
  <si>
    <t>CL01-05001-002-003</t>
  </si>
  <si>
    <t>envío a Rancagua con picking el 13/02/25 GD 4968</t>
  </si>
  <si>
    <t>enviados a Rancagua con picking el 26/12/24 GD 4853</t>
  </si>
  <si>
    <t>enviado a Teniente con picking el 22/11/24 GD 4758</t>
  </si>
  <si>
    <t>enviado a Peñón con picking el 19/11/24 GD 4742</t>
  </si>
  <si>
    <t>envio a Rancagua con picking el 17/02/25 GD 4972</t>
  </si>
  <si>
    <t>envío a Rancagua con picking el 06/02/25 GD 4944</t>
  </si>
  <si>
    <t>envío a Rancagua con picking el 19/02/25 GD 4978</t>
  </si>
  <si>
    <t>9 entregados el 04/03/25 + 1 entregado el 10/03/25</t>
  </si>
  <si>
    <t>PR-79785</t>
  </si>
  <si>
    <t>en revisión QC2533</t>
  </si>
  <si>
    <t>CL01-000420-190</t>
  </si>
  <si>
    <t>DISCO, CORTE, 7</t>
  </si>
  <si>
    <t>envio a Rancagua con picking el 11/03/25, GD</t>
  </si>
  <si>
    <t>envio a Rancagua con picking el 10/03/25, GD 5028</t>
  </si>
  <si>
    <t xml:space="preserve">envio a Rancagua con picking el 11/03/25, GD </t>
  </si>
  <si>
    <t>4 entregados el 11/03/25, GD</t>
  </si>
  <si>
    <t>ARANDELA, PLANA M6, DIN 125A</t>
  </si>
  <si>
    <t>FLUJOMETRO AGUA, KF700-80 DIN 316L IP65 4-20 MMA</t>
  </si>
  <si>
    <t>CL01-05001-003-001</t>
  </si>
  <si>
    <t>RODAMIENTO, ESFERA DE RANURA PROFUNDA, 6028 C3</t>
  </si>
  <si>
    <t>2 entregados el 11/03/25</t>
  </si>
  <si>
    <t>3 entregados el 11/03/35</t>
  </si>
  <si>
    <t>DEBO 33</t>
  </si>
  <si>
    <t>CL01-04009-017</t>
  </si>
  <si>
    <t>CL01-000420-196</t>
  </si>
  <si>
    <t>PR-80031</t>
  </si>
  <si>
    <t>LLEGAN 2 EL 23/01/25, LLEGAN 5 EL 12/03/25, SALDO 3</t>
  </si>
  <si>
    <t>PR-78703</t>
  </si>
  <si>
    <t>PIEDRA PARA CHISPERO, TRIANGULAR</t>
  </si>
  <si>
    <t>TIZA DE CALDERERO</t>
  </si>
  <si>
    <t>DIFUSOR, GAS, MIG ANTORCHA DE SOLDAR</t>
  </si>
  <si>
    <t>SEGURO PIN ELASTICO, M12 X 60</t>
  </si>
  <si>
    <t>PIN EXPANSIVO, 4TH REDUCTION,16 mm X 80 mm</t>
  </si>
  <si>
    <t>BOBINA DE DISPARO, ZP-AZA ZP-ASA/110-230</t>
  </si>
  <si>
    <t>SELECTOR GIRATORIO, 6 POSICIONES, 12A, 0-1-2-3-4-5, MONTAJE</t>
  </si>
  <si>
    <t>INTERRUPTOR DIFERENCIAL, BIPOLAR, 4 X 63A, 30MA</t>
  </si>
  <si>
    <t>O´RING RODÓN 5.00 MM (TRAMOS DE 10 MTS)</t>
  </si>
  <si>
    <t>17 entregados el 12/03/25</t>
  </si>
  <si>
    <t>BOQUILLA PARA CALENTAR, 5H</t>
  </si>
  <si>
    <t>3 entregados el 12/03/25</t>
  </si>
  <si>
    <t>15 entregados el 17/09/24 + 11 entregados con picking el 23/01/25</t>
  </si>
  <si>
    <t>ESTROBO, ACERO, 6 X 36,  5/8" X 1 M</t>
  </si>
  <si>
    <t>CL01-04001-21</t>
  </si>
  <si>
    <t>RODAMIENTO, RIGIDO DE BILLAS, 6321 C3</t>
  </si>
  <si>
    <t>MANÓMETRO 0-20 BAR, 0-2 MPA, 0-300 PSI, ESFERA 2 1/2", CONEX. 1/4" NPT INFERIOR (ABAJO) WIKA / WINTERS (PILOTAJE)</t>
  </si>
  <si>
    <t>MANO-021-P</t>
  </si>
  <si>
    <t>MANO-0012-I</t>
  </si>
  <si>
    <t>BARREDOR TRANSMISIÓN 52R (ACERO 20 MM)</t>
  </si>
  <si>
    <t>POLVO, SOLDAR, DELORO 22 S, KENNAMETAL</t>
  </si>
  <si>
    <t>15 entregados con vale del 13/03/25</t>
  </si>
  <si>
    <t>sin stock</t>
  </si>
  <si>
    <t>envio a Rancagua el 04/03/25, GD 5015</t>
  </si>
  <si>
    <t>SALDO CANCELADO 11/03/25 G. DIAZ</t>
  </si>
  <si>
    <t>CL01-000420-192</t>
  </si>
  <si>
    <t>7 entregados el 20/12/24</t>
  </si>
  <si>
    <t>74 enviadas a Rancagua con picking el 10/03/25, GD 5028, vale emitido x 74 el 13/03/25 + 26 enviadas a Rancagua el 14/03/25 con picking, GD 5049</t>
  </si>
  <si>
    <t>envio a Rancagua con picking el 14/03/25, GD 5049</t>
  </si>
  <si>
    <t>PR-80146</t>
  </si>
  <si>
    <t>PR-80159</t>
  </si>
  <si>
    <t>PR-80153</t>
  </si>
  <si>
    <t>PR-80168</t>
  </si>
  <si>
    <t>PR-80172</t>
  </si>
  <si>
    <t>PR-80189</t>
  </si>
  <si>
    <t>PR-80195</t>
  </si>
  <si>
    <t>PR-80205</t>
  </si>
  <si>
    <t>PR-80213</t>
  </si>
  <si>
    <t>PR-80214</t>
  </si>
  <si>
    <t>PR-80224</t>
  </si>
  <si>
    <t>PR-80227</t>
  </si>
  <si>
    <t>PR-80371</t>
  </si>
  <si>
    <t>PR-80373</t>
  </si>
  <si>
    <t>PR-80375</t>
  </si>
  <si>
    <t>LLEGA 1 EL 10/03/25, SALDO 1</t>
  </si>
  <si>
    <t>PR-77657</t>
  </si>
  <si>
    <t>PR-73505</t>
  </si>
  <si>
    <t>F/1251 04/12/24</t>
  </si>
  <si>
    <t>LLEGA 1 EL 24/12/24, F/MDCN20241106 02/11/24, LLEGAN 2, F/MDCN20241106-1 02/11/24</t>
  </si>
  <si>
    <t>LLEGAN 2 EL 24/12/24, F/MDCN20241106 02/11/24, LLEGAN 4, F/MDCN20241106-1 02/11/24</t>
  </si>
  <si>
    <t>LLEGAN 6 EL 24/12/24, F/MDCN20241106 02/11/24, LLEGAN 6, F/MDCN20241106-1 02/11/24</t>
  </si>
  <si>
    <t>CL-0802-01</t>
  </si>
  <si>
    <t>entregados con picking el 06/03/25, Flavio-José</t>
  </si>
  <si>
    <t>6 emitidos el 17/03/25</t>
  </si>
  <si>
    <t>envio a Rancagua con picking el 14/03/25, GD 5053</t>
  </si>
  <si>
    <t>STICKER, VEHICULO, PLACA &amp; MD LOGO</t>
  </si>
  <si>
    <t>envio a Rancagua con picking el 06/02/25, GD 4944</t>
  </si>
  <si>
    <t>LLEGAN 7 EL 06/02/25, LLEGAN 2 EL 17/03/25</t>
  </si>
  <si>
    <t>CL01-04005-008</t>
  </si>
  <si>
    <t>4 entregados el 18/03/25</t>
  </si>
  <si>
    <t>3 entregados el 18/03/25</t>
  </si>
  <si>
    <t>1 entregado el 18/12/24, 5 entregados el 13/01/25, 4 entregados el 15/01/25, 4 entregados el 27/01/25, saldo 1 entregado el 03/02/25</t>
  </si>
  <si>
    <t>CL01-04011-002</t>
  </si>
  <si>
    <t>CL01-04008-006</t>
  </si>
  <si>
    <t>8 entgregados el 13/02/25</t>
  </si>
  <si>
    <t>13 entgregados el 13/02/25</t>
  </si>
  <si>
    <t>25 entgregados el 15/02/25</t>
  </si>
  <si>
    <t>ESTROBO, ACERO, 6 X 36, 5/8" X 2 M</t>
  </si>
  <si>
    <t>DEBO</t>
  </si>
  <si>
    <t>2 entregados el 18/03/25</t>
  </si>
  <si>
    <t>MINI TERMÓMETRO FLUKE MOD. 62 -30º C A 500º C (PIRÓMETRO) C/CERTIFICACIÓN</t>
  </si>
  <si>
    <t>envío a Rancagua con picking el 21/01/25 GD 4896</t>
  </si>
  <si>
    <t>LLEGAN 60 EL 14/01/25, LLEGAN 120 EL 22/01/25, LLEGAN 120 EL 27/01/25, LLEGAN 60 EL 20/02/25, LLEGAN 180 EL 28/02/25, LLEGAN 120 EL 04/03/25, SALDO 40 LLEGA EL 18/03/25</t>
  </si>
  <si>
    <t>F/VASTDIGI-37544 19/12/24</t>
  </si>
  <si>
    <t>TIZA MARCA METAL, 125 x 12 x 5 MM</t>
  </si>
  <si>
    <t>PR-81314</t>
  </si>
  <si>
    <t>3 entregados el 19/03/25</t>
  </si>
  <si>
    <t>CONTROLADOR DE VALVULA, PROPORCIONAL, LE PD X, LYNCH</t>
  </si>
  <si>
    <t>CL01-04006-006</t>
  </si>
  <si>
    <t>RELE TERMICO, TH-N60TAKP, 67A</t>
  </si>
  <si>
    <t>TRANSFORMAD, CONTROL, 5 KVA, 440/525/550 V-110/115/220/240 V</t>
  </si>
  <si>
    <t>CAJA METALICA, 500x400x210, CB-1045-54 / 210, 600925, RHONA</t>
  </si>
  <si>
    <t>INTERRUPTOR, PARADA DE EMERGENCIA, ZB4 BS54, TELEMECHANIQUE</t>
  </si>
  <si>
    <t>POTENCIOMETRO, B10K</t>
  </si>
  <si>
    <t>LLEGAN 3 EL 12/02/25, LLEGAN 2 EL 03/03/25, SALDO 5 LLEGAN EL 20/03/25</t>
  </si>
  <si>
    <t>CL01-000420-199</t>
  </si>
  <si>
    <t>CL01-04005-009</t>
  </si>
  <si>
    <t>CL01-04004-027</t>
  </si>
  <si>
    <t>PRENSAESTOPA, NIQUELADA, P/CABLE, PG-29</t>
  </si>
  <si>
    <t>CL01-04015-002</t>
  </si>
  <si>
    <t>MASTER DRILLING PTY</t>
  </si>
  <si>
    <t>F/0223 14/02/25</t>
  </si>
  <si>
    <t>MASTER DRILLING MEXICO S.A. DE C.V.</t>
  </si>
  <si>
    <t>BEARING, ANGULAR CONTACT BALL, SKF 7024 BGM</t>
  </si>
  <si>
    <t>BEAR-7024</t>
  </si>
  <si>
    <t>SOCIEDAD NDU</t>
  </si>
  <si>
    <t>LLEGAN 8 EL 31/12/24, LLEGAN 14 EL 03/02/25, SALDO 8 LLEGAN EL 03/02/25</t>
  </si>
  <si>
    <t>F/C25031901 19/03/25</t>
  </si>
  <si>
    <t>SALDO CANCELADO</t>
  </si>
  <si>
    <t>F/5 20/02/25</t>
  </si>
  <si>
    <t>MANUEL RETAMAL</t>
  </si>
  <si>
    <t>DEBO 55</t>
  </si>
  <si>
    <t>6 entregados el 14/03/25 con Vale</t>
  </si>
  <si>
    <t>CL01-000420-200</t>
  </si>
  <si>
    <t>PIEDRA VASTAGO, GRANO 60, A-6</t>
  </si>
  <si>
    <t>CL01-04015-004</t>
  </si>
  <si>
    <t>DEBO 56</t>
  </si>
  <si>
    <t>producto con nuevo código 1011100940</t>
  </si>
  <si>
    <t>3 entregados el 24/03/25</t>
  </si>
  <si>
    <t>PR-81915</t>
  </si>
  <si>
    <t>PR-81917</t>
  </si>
  <si>
    <t>PR-81924</t>
  </si>
  <si>
    <t>PR-81931</t>
  </si>
  <si>
    <t>PR-81934</t>
  </si>
  <si>
    <t>PR-81935</t>
  </si>
  <si>
    <t>PR-81938</t>
  </si>
  <si>
    <t>PR-81939</t>
  </si>
  <si>
    <t>PR-81940</t>
  </si>
  <si>
    <t>PR-81956</t>
  </si>
  <si>
    <t>PR-81962</t>
  </si>
  <si>
    <t>PR-81984</t>
  </si>
  <si>
    <t>BASE MAGNETICA, RELOJ COMPARADOR</t>
  </si>
  <si>
    <t>BROCA, HSS, 4 MM</t>
  </si>
  <si>
    <t>BROCA, HSS, 12 MM</t>
  </si>
  <si>
    <t>MARTILLO ESTAMPADOR, SOLDADURA</t>
  </si>
  <si>
    <t>1 entregado el 25/03/25</t>
  </si>
  <si>
    <t>PR-82375</t>
  </si>
  <si>
    <t>cancelado, código no correcto</t>
  </si>
  <si>
    <t>CL01-04015-008</t>
  </si>
  <si>
    <t>CL01-04009-021</t>
  </si>
  <si>
    <t>CL01-04012-006</t>
  </si>
  <si>
    <t>CL01-04001-26</t>
  </si>
  <si>
    <t>cancelado, ya no se compra stock</t>
  </si>
  <si>
    <t>enviados a Rancagua con picking el 21/03/25 GD 5073</t>
  </si>
  <si>
    <t>4 enviados a Rancagua 21/03/25 con picking, GD 5073</t>
  </si>
  <si>
    <t>4 entregados el 27/03/25 en VC 135700</t>
  </si>
  <si>
    <t>SIGNAL CONV, HYDR VALVE, 4-20mA,24/12VDC,GB-DF/NB-1,DANNTECH</t>
  </si>
  <si>
    <t>PR-82209</t>
  </si>
  <si>
    <t>PR-82313</t>
  </si>
  <si>
    <t>PR-82315</t>
  </si>
  <si>
    <t>PR-82330</t>
  </si>
  <si>
    <t>PR-82334</t>
  </si>
  <si>
    <t>PR-82359</t>
  </si>
  <si>
    <t>PR-82345</t>
  </si>
  <si>
    <t>PR-82348</t>
  </si>
  <si>
    <t>PR-82357</t>
  </si>
  <si>
    <t>PR-82358</t>
  </si>
  <si>
    <t>PR-82360</t>
  </si>
  <si>
    <t>PR-82361</t>
  </si>
  <si>
    <t>PR-82369</t>
  </si>
  <si>
    <t>PR-82367</t>
  </si>
  <si>
    <t>PR-82365</t>
  </si>
  <si>
    <t>PR-82371</t>
  </si>
  <si>
    <t>PR-82512</t>
  </si>
  <si>
    <t>PR-82517</t>
  </si>
  <si>
    <t>PR-82518</t>
  </si>
  <si>
    <t>NUEVOS CONTRATOS</t>
  </si>
  <si>
    <t>CL01-04011-003</t>
  </si>
  <si>
    <t>CL01-04015-003</t>
  </si>
  <si>
    <t>CL-0801-086</t>
  </si>
  <si>
    <t>MACHÓN ACOPLAMIENTO L-100</t>
  </si>
  <si>
    <t>S/A</t>
  </si>
  <si>
    <t>QINGDAO TLEAD INTERNATONAL</t>
  </si>
  <si>
    <t>CL01-04015-001</t>
  </si>
  <si>
    <t>envío a Cenizas el 17/03/25 con picking, GD 5055</t>
  </si>
  <si>
    <t>envío a Rancagua el 26/03/25 con picking, GD 5088</t>
  </si>
  <si>
    <t>CL01-05001-002-005</t>
  </si>
  <si>
    <t>ESPACIADOR DE EJE, CORTADORES, CUT-15-338</t>
  </si>
  <si>
    <t>SIAFLAP, DISCOS ESTÁNDAR, 7'', GRANO 80</t>
  </si>
  <si>
    <t>DEBO 90</t>
  </si>
  <si>
    <t>RELÉ, CORRIENTE, 601 A - 110 V, ZENITH</t>
  </si>
  <si>
    <t>CL01-04015-005</t>
  </si>
  <si>
    <t>MODULO, BRAINCHILD, IO-8AII</t>
  </si>
  <si>
    <t>CL-0801-088</t>
  </si>
  <si>
    <t>ARRANQUE SUAVE, CONTROL 110 V, 200kW 525 V, HAPN</t>
  </si>
  <si>
    <t>HUINCHA AISLADORA, ROJO, 10 MT</t>
  </si>
  <si>
    <t>CL-0801-087</t>
  </si>
  <si>
    <t xml:space="preserve">2 entregados el 28/03/25 con picking </t>
  </si>
  <si>
    <t>CONTENEDOR DE STEM, STEMS, DHE-02-116</t>
  </si>
  <si>
    <t>CL01-04009-019</t>
  </si>
  <si>
    <t>5 entregados el 25/03/25 + 6 entregados el 01/04/25</t>
  </si>
  <si>
    <t>23 entregadas el 02/04/25</t>
  </si>
  <si>
    <t>2 entregadas el 02/04/25</t>
  </si>
  <si>
    <t>2 entregados el 02/04/25</t>
  </si>
  <si>
    <t>CL01-04015-007</t>
  </si>
  <si>
    <t>7 entregados el 02/04/25</t>
  </si>
  <si>
    <t>PR-83590</t>
  </si>
  <si>
    <t>PR-83641</t>
  </si>
  <si>
    <t>METER COUNTER, DVR CORE V3.2, KINGSTRONIC</t>
  </si>
  <si>
    <t>HENAN ZHONGYUAN HEAVY FORGING</t>
  </si>
  <si>
    <t>YUEQUIN WINSTON ELECTRIC</t>
  </si>
  <si>
    <t>PR-83659</t>
  </si>
  <si>
    <t>PR-83661</t>
  </si>
  <si>
    <t>PR-83663</t>
  </si>
  <si>
    <t>PR-83672</t>
  </si>
  <si>
    <t>PR-83675</t>
  </si>
  <si>
    <t>PR-83701</t>
  </si>
  <si>
    <t>PR-83706</t>
  </si>
  <si>
    <t>PR-83707</t>
  </si>
  <si>
    <t>PR-83708</t>
  </si>
  <si>
    <t>PR-83710</t>
  </si>
  <si>
    <t>PR-83711</t>
  </si>
  <si>
    <t>PR-83817</t>
  </si>
  <si>
    <t>PR-83827</t>
  </si>
  <si>
    <t>PR-83839</t>
  </si>
  <si>
    <t>PR-83843</t>
  </si>
  <si>
    <t>PR-83844</t>
  </si>
  <si>
    <t>Internacional</t>
  </si>
  <si>
    <t>CONTACTOR, VACÍO, AC, BOBINA 110 V</t>
  </si>
  <si>
    <t>cancelado el 08/04/25 x cuenta gasto no correcta</t>
  </si>
  <si>
    <t>entregado el 17/03/25, Jennifer Ortíz</t>
  </si>
  <si>
    <t>TIRAS DE CONTROL PH, 100 TIRAS</t>
  </si>
  <si>
    <t>BOBINA, VÁLVULA, RÁPIDO ARRIBA Y ABAJO, 507825, VICKERS</t>
  </si>
  <si>
    <t>cancelado, pedidas como servicio</t>
  </si>
  <si>
    <t>CONTROL ROTATIVO EXTENDIDO, RHE T7 F/W 1SDA062122R1,07066212</t>
  </si>
  <si>
    <t>enviados a Rancagua con picking el 04/04/25 GD 5117</t>
  </si>
  <si>
    <t>enviado a Rancagua con picking el 04/04/25 GD 5117</t>
  </si>
  <si>
    <t>1 enviado a Rancagua el 03/04/25, GD 5112</t>
  </si>
  <si>
    <t>CL01-04014-001</t>
  </si>
  <si>
    <t>envio a Peñon el 04/04/25, GD 5114</t>
  </si>
  <si>
    <t>1 entregada el 08/04/25 con VC</t>
  </si>
  <si>
    <t>PR-84480</t>
  </si>
  <si>
    <t>PR-84498</t>
  </si>
  <si>
    <t xml:space="preserve">GRASA NANOLINE HLF UNIVERSAL 680-00 x CUÑETE 54 KGS </t>
  </si>
  <si>
    <t>PR-84496</t>
  </si>
  <si>
    <t>PR-84485</t>
  </si>
  <si>
    <t>PR-84483</t>
  </si>
  <si>
    <t>CANCELADO x CAMBIO MODELO</t>
  </si>
  <si>
    <t xml:space="preserve">LLEGAN 3 EL 31/03/25, SALDO 7 </t>
  </si>
  <si>
    <t>20 emitidos el 08/04/25 + 70 emitidos el 09/04/25</t>
  </si>
  <si>
    <t>CL01-04013-001</t>
  </si>
  <si>
    <t>CL01-04004-028</t>
  </si>
  <si>
    <t>PR-84897</t>
  </si>
  <si>
    <t>CL01-04002-22</t>
  </si>
  <si>
    <t>ALAMBRE, AMARRE, # 16</t>
  </si>
  <si>
    <t>COJINETE, 22216 CC/W33, DIN 635, SKF</t>
  </si>
  <si>
    <t>PR-84495</t>
  </si>
  <si>
    <t>41 cancelados el 10/04/25, no van</t>
  </si>
  <si>
    <t>CORONA SUPERIOR DE COLUMNA, COLUMNA Y HEADFRAME, 61R-08-056</t>
  </si>
  <si>
    <t>CL01-04002-20</t>
  </si>
  <si>
    <t>LLEGAN 5 EL 13/02/25, LLEGAN 9 EL 10/03/25, LLEGAN 4 EL 19/03/25, LLEGAN 6 EL 26/03/25, LLEGAN 6 EL 01/04/25, LLEGAN 4 EL 10/04/25, SALDO 1</t>
  </si>
  <si>
    <t>VOLTÍMETRO, 0 - 150 V, 95 X 95mm</t>
  </si>
  <si>
    <t>CL01-04002-21</t>
  </si>
  <si>
    <t>VENTILADOR, PANEL ELÉCTR, 220 V, FF20A230UE, FANDIS ELECTRO</t>
  </si>
  <si>
    <t>INTERRUPTOR, 3 FASES, 250 AMP</t>
  </si>
  <si>
    <t>LLEGA 1 EL 09/04/25, SALDO 1</t>
  </si>
  <si>
    <t>LLEGAN 33 EL 10/04/25, SALDO 7</t>
  </si>
  <si>
    <t>ESMALTE, EPOXI BLANCO, 1-2-168-1-2 C/CATALIZADORES A+B, TINE</t>
  </si>
  <si>
    <t>1 entregada el 11/04/25 con VC</t>
  </si>
  <si>
    <t>F/2794 13/03/25</t>
  </si>
  <si>
    <t>LLEGAN 6 EL 12/02/25, 1 LLEGA EL 14/04/25</t>
  </si>
  <si>
    <t>PR-85686</t>
  </si>
  <si>
    <t>PR-85760</t>
  </si>
  <si>
    <t>CL01-04005-010</t>
  </si>
  <si>
    <t>CL01-000420-201</t>
  </si>
  <si>
    <t>CL01-04001-28</t>
  </si>
  <si>
    <t>PR-85738</t>
  </si>
  <si>
    <t>DEBO 50</t>
  </si>
  <si>
    <t>PR-86081</t>
  </si>
  <si>
    <t>ENACOM</t>
  </si>
  <si>
    <t>F/FSD-175 06-02-2025</t>
  </si>
  <si>
    <t>VALVULA, DIRECCIONAL, DG4V-3-2C-MUB660, VICKERS</t>
  </si>
  <si>
    <t>ENCHUFE VOLANTE, MACHO, 5 X 32</t>
  </si>
  <si>
    <t>enviados el 07/04/25 a Cenizas, GD 5131</t>
  </si>
  <si>
    <t>enviados el 09/04/25 a Cenizas, GD 5138</t>
  </si>
  <si>
    <t>enviado el 09/04/25 a Cenizas, GD 5138</t>
  </si>
  <si>
    <t>enviado el 09/04/25 a Peñon, GD 5136</t>
  </si>
  <si>
    <t>ESTROBO, ACERO, 6 X 36, 3/4" X 3 M</t>
  </si>
  <si>
    <t>IMPRIMANTE ROJO, 5L / 1GL</t>
  </si>
  <si>
    <t>CL01-05002-003-001</t>
  </si>
  <si>
    <t>enviados el 11/04/25 a Cenizas, GD 5153</t>
  </si>
  <si>
    <t>enviados el 10/04/25 a Cenizas, GD 5140</t>
  </si>
  <si>
    <t>enviadas el 10/04/25 a Cenizas, GD 5140</t>
  </si>
  <si>
    <t>1 enviada el 10/04/25 a Cenizas, GD 5140</t>
  </si>
  <si>
    <t>ROPA</t>
  </si>
  <si>
    <t>ADAPTOR PLATE, 3RD RED, 71R-05-091</t>
  </si>
  <si>
    <t>LLEGAN 12 EL 15/04/25, LLEGAN EL 17/04/25</t>
  </si>
  <si>
    <t>LLEGAN 6 EL 15/04/25, LLEGAN EL 6/04/25</t>
  </si>
  <si>
    <t>MANOMETRO, 0-300 PSI, CONEXIÓN POSTERIOR, 1/4"</t>
  </si>
  <si>
    <t>ARRANCADOR SUAVE, CONTROL 110V, 355KW, 690V</t>
  </si>
  <si>
    <t>LUG, PRESS, T50-08</t>
  </si>
  <si>
    <t>TERMINAL, COMPRESION, T50-08</t>
  </si>
  <si>
    <t>TERM-50-08</t>
  </si>
  <si>
    <t>LUKSIC ZUANIC</t>
  </si>
  <si>
    <t>envio a Peñon el 09/04/25, GD 5136</t>
  </si>
  <si>
    <t>envio a Cenizas el 17/04/25, GD 5176</t>
  </si>
  <si>
    <t>2 entregados el 10/04/25 con VC, devolución a bodega, saldo cancelado</t>
  </si>
  <si>
    <t>71R-03-162</t>
  </si>
  <si>
    <t>KEY, 1ST RED, 71R-03-162</t>
  </si>
  <si>
    <t>CHAVETA, 1ST RED, 71R-03-162</t>
  </si>
  <si>
    <t>71R-03-135</t>
  </si>
  <si>
    <t>GEAR SHIFT BOTTOM BRACKET, 1ST RED, 71R-03-135</t>
  </si>
  <si>
    <t>SOPORTE INFERIOR CAMBIO DE VELOCIDADES, 1RA RED, 71R-03-135</t>
  </si>
  <si>
    <t>71R-06-126</t>
  </si>
  <si>
    <t>PERFORATED COVER, 4TH RED, 71R-06-126</t>
  </si>
  <si>
    <t>CUBIERTA PERFORADA, 4TA REDUCCIÓN, 71R-06-126</t>
  </si>
  <si>
    <t>PR-86593</t>
  </si>
  <si>
    <t xml:space="preserve">BRASIL </t>
  </si>
  <si>
    <t>71R-06-195</t>
  </si>
  <si>
    <t>AUTO GEAR SHIFT PIN, 4TH RED, 71R-06-195</t>
  </si>
  <si>
    <t>ELECTRODO PARA SOLDAR, SUPER ALOY, 1/8"</t>
  </si>
  <si>
    <t>CL-0801-089</t>
  </si>
  <si>
    <t>ARANDELA, PLANA, M10, DIN 125A</t>
  </si>
  <si>
    <t>FILTRO HIDRÁULICO, HF-7304, LÍNEA DE RETORNO MODIFICADA</t>
  </si>
  <si>
    <t>CL01-04004-026</t>
  </si>
  <si>
    <t>F/2818 09/04/25</t>
  </si>
  <si>
    <t>F/250370 19/03/25</t>
  </si>
  <si>
    <t>5 entregados el 08/04/25 con VC + 9 entregados el 24/04/25 con VC</t>
  </si>
  <si>
    <t>PR-87034</t>
  </si>
  <si>
    <t>PRENSA CABLE METALICA, ROSCA CORTA, MS-M63 X 1,5 PLUS, CON TUERCA (53112080)</t>
  </si>
  <si>
    <t>CL01-04016-001</t>
  </si>
  <si>
    <t>BROCA TRICONICA, ANILLO CALIBRADOR, 346MM</t>
  </si>
  <si>
    <t>SELLO CAÑERIA 592 X 50 ML (TEFLON LIQUIDO)</t>
  </si>
  <si>
    <t>GRAMPA, G-450, 3/4", CROSBY</t>
  </si>
  <si>
    <t>GRAMPA, G-450, 1/4", CROSBY</t>
  </si>
  <si>
    <t>CORDON NITRILO, O-RING, Ø3</t>
  </si>
  <si>
    <t>CORDON NITRILO, O-RING, Ø4</t>
  </si>
  <si>
    <t>CORDON NITRILO, O-RING, Ø6</t>
  </si>
  <si>
    <t>eliminado x estar repetido</t>
  </si>
  <si>
    <t>ya enviados el 17/04/25 no registraos en GD</t>
  </si>
  <si>
    <t>CL-0801-090</t>
  </si>
  <si>
    <t>PORTACORTADOR, 2°, PORTACORTADORES, DHE-07-302</t>
  </si>
  <si>
    <t>CL01-04009-022</t>
  </si>
  <si>
    <t>CL01-04005-007</t>
  </si>
  <si>
    <t>CL01-04016-002</t>
  </si>
  <si>
    <t>ELECTRODO PARA SOLDAR, SUPER ALOY, 3/32"</t>
  </si>
  <si>
    <t>40 entregados el 30/04/25 con VC</t>
  </si>
  <si>
    <t>3 entregados el 30/04/25 con VC</t>
  </si>
  <si>
    <t>10 entregados el 30/04/25 con VC</t>
  </si>
  <si>
    <t>PR-87144</t>
  </si>
  <si>
    <t>PR-87148</t>
  </si>
  <si>
    <t>PR-87153</t>
  </si>
  <si>
    <t>PR-87156</t>
  </si>
  <si>
    <t>PR-87159</t>
  </si>
  <si>
    <t>PR-87163</t>
  </si>
  <si>
    <t>PR-87164</t>
  </si>
  <si>
    <t>PR-87166</t>
  </si>
  <si>
    <t>PR-87167</t>
  </si>
  <si>
    <t>PR-87170</t>
  </si>
  <si>
    <t>PR-87172</t>
  </si>
  <si>
    <t>PR-87174</t>
  </si>
  <si>
    <t>PR-87499</t>
  </si>
  <si>
    <t>FILTER, P550251</t>
  </si>
  <si>
    <t>FILT-P550251</t>
  </si>
  <si>
    <t>FILTRO HIDRÁULICO DONALDSON P550251</t>
  </si>
  <si>
    <t>envio a Rancagua con picking el 06/05/25, GD 5239</t>
  </si>
  <si>
    <t>20 envio a Rancagua con VC el 09/04/25, GD 5137 + 40 envio a Rancagua el 25/04/25, GD 5208</t>
  </si>
  <si>
    <t>PR-88284</t>
  </si>
  <si>
    <t>F/A3304 29/04/25</t>
  </si>
  <si>
    <t>CL01-04009-023</t>
  </si>
  <si>
    <t>CL01-04009-026</t>
  </si>
  <si>
    <t>CL01-04016-003</t>
  </si>
  <si>
    <t>envio a Rancagua el 23/04/25, GD 5198</t>
  </si>
  <si>
    <t>envio a Peñón el 23/04/25, GD 5197</t>
  </si>
  <si>
    <t>envio a Consorcio el 30/04/25, GD 5224</t>
  </si>
  <si>
    <t>envio a Cenizas el 30/04/25, GD 5226</t>
  </si>
  <si>
    <t>10 entregados el 07/05/25 con VC</t>
  </si>
  <si>
    <t>GRASA-PEERLESS</t>
  </si>
  <si>
    <t>GREASE, PEERLES LLG, 55 GLN</t>
  </si>
  <si>
    <t>PR-88533</t>
  </si>
  <si>
    <t>4 entregados el 10/04/25 con VC y 4 entregados con picking el 08/05/25</t>
  </si>
  <si>
    <t>PIN PLANETARIO, 3ª RED, 71R-05-061</t>
  </si>
  <si>
    <t>TERMINAL COMPRESION, DA-150, 117-152 MM2</t>
  </si>
  <si>
    <t>LLEGAN 40 EL 27/03/25, SALDO 20 LLEGAN EL 08/05/25</t>
  </si>
  <si>
    <t>10 enviados a Arqueros, 10 cancelados</t>
  </si>
  <si>
    <t>4 enviados a Arqueros, 4 cancelados</t>
  </si>
  <si>
    <t>PR-89085</t>
  </si>
  <si>
    <t>PROTECTOR DE FLUJO, SI50000</t>
  </si>
  <si>
    <t>envío a Arqueros el 08/05/25 con picking, GD 5250</t>
  </si>
  <si>
    <t>PR-89369</t>
  </si>
  <si>
    <t>PR-89371</t>
  </si>
  <si>
    <t>PR-89372</t>
  </si>
  <si>
    <t>PR-89404</t>
  </si>
  <si>
    <t>PR-89526</t>
  </si>
  <si>
    <t>PR-89571</t>
  </si>
  <si>
    <t>PR-89572</t>
  </si>
  <si>
    <t>PR-89574</t>
  </si>
  <si>
    <t>PR-89576</t>
  </si>
  <si>
    <t>PR-89579</t>
  </si>
  <si>
    <t>PR-89580</t>
  </si>
  <si>
    <t>PR-89582</t>
  </si>
  <si>
    <t>SHANGHAI SIGHT-KING SMART TECHNOLOGY CO. LTD</t>
  </si>
  <si>
    <t>CL01-000420-202</t>
  </si>
  <si>
    <t>1 entregada con VC 15/05/25, 3 canceladas x cambio código</t>
  </si>
  <si>
    <t>DISCO CORTE METAL 7" x 1/8" x 7/8" (180 x 3,2 x 22,23 mm)</t>
  </si>
  <si>
    <t>ESTROBO, ACERO, 6 X 36, 1" X 3 M</t>
  </si>
  <si>
    <t>envio  Arqueros el 08/05/25, GD 5248</t>
  </si>
  <si>
    <t>CL01-04017-001</t>
  </si>
  <si>
    <t>BATERIA, AAA, RECARGABLE</t>
  </si>
  <si>
    <t>CL01-04004-029</t>
  </si>
  <si>
    <t>cancelado x código errado</t>
  </si>
  <si>
    <t>ANTORCHA, CON HUECO DE CHISPA, ST2200T, BERNZOMATIC</t>
  </si>
  <si>
    <t>FUSIBLE, 32 A, 36 X 10mm</t>
  </si>
  <si>
    <t>envio a Arqueros el 15/05/25, GD 5289</t>
  </si>
  <si>
    <t>LIJA, FIERRO, #100</t>
  </si>
  <si>
    <t>PIN, R-SUJETADOR-ALAMBRE, Ø4</t>
  </si>
  <si>
    <t>TRANSMISOR PRESION, A-10, 0-400 BAR, 20MA, 1/4"</t>
  </si>
  <si>
    <t>LLEGAN 2 F/K0220 10/12/24 EL 13/05/25, SALDO 2</t>
  </si>
  <si>
    <t>LLEGAN 10 F/K0220 10/12/24 EL 13/05/25, SALDO 2</t>
  </si>
  <si>
    <t>F/K0220 10/12/24</t>
  </si>
  <si>
    <t>LLEGAN 19 EL 15/05/25, SALDO 1 LLEGA EL 20/05/25</t>
  </si>
  <si>
    <t>LLEGAN 4 EL 13/05/25, SALDO 2 LLEGA EL 20/05/25</t>
  </si>
  <si>
    <t>CONTROLLER, FINAL ASM, PLUS+1, MC050-110, DANFOSS</t>
  </si>
  <si>
    <t>MODU-MC050-110</t>
  </si>
  <si>
    <t>MODULO, CONTROLADOR, FINAL ASM, PLUS+1, MC050-110, DANFOSS</t>
  </si>
  <si>
    <t>MICROCONTROLLER, ASM FINAL, OX024-110, DANFOSS</t>
  </si>
  <si>
    <t>MODU-OX024-110</t>
  </si>
  <si>
    <t>MODULO, MICROCONTROLADOR, ASM FINAL, OX024-110, DANFOSS</t>
  </si>
  <si>
    <t>SCREEN, END OF ASM, PLUS+1, DM430E-0-0-0-0</t>
  </si>
  <si>
    <t>PANT-DM430E</t>
  </si>
  <si>
    <t>PANTALLA, END OF ASM, PLUS+1, DM430E-0-0-0-0</t>
  </si>
  <si>
    <t>VÁLVULA PROPORCION, KCG 3 L 350D ZMU HL1 10P15 T10, VICKERS</t>
  </si>
  <si>
    <t>envio a Rancagua el 12/05/25 con picking, GD 5271</t>
  </si>
  <si>
    <t>envio a Arqueros el 28/04/25, GD 5219</t>
  </si>
  <si>
    <t>envio a Arqueros el 12/05/25, GD 5270</t>
  </si>
  <si>
    <t>envio a Rancagua el 12/05/25, GD 5272</t>
  </si>
  <si>
    <t>8 envio a Rancagua el 12/05/25, GD 5272</t>
  </si>
  <si>
    <t>envio a Besalco el 13/05/25, GD 5280</t>
  </si>
  <si>
    <t>envio a Rancagua el 19/05/25, GD 5305</t>
  </si>
  <si>
    <t>envio a Rancagua el 15/05/25, GD 5287</t>
  </si>
  <si>
    <t>envio a Rancagua el 15/05/25 con picking, GD 5287</t>
  </si>
  <si>
    <t xml:space="preserve">DEBO 6 </t>
  </si>
  <si>
    <t>CABLE ELECTRICO, 4 X 16 AWG</t>
  </si>
  <si>
    <t>envio a Las Cenizas el 22/04/25, GD 5195</t>
  </si>
  <si>
    <t>envio a Las Cenizas el 17/04/25, GD 5176</t>
  </si>
  <si>
    <t>envio a Las Cenizas el 15/05/25, GD 5293</t>
  </si>
  <si>
    <t>MANOMETRO, 0-3000 PSI, CONEXIÓN POSTERIOR, 1/4"</t>
  </si>
  <si>
    <t>ADAPTADOR TEE, 8MJ - 8MJ - 8MP (60S)</t>
  </si>
  <si>
    <t>ADAPTADOR, 8MJ - 8MP (60S)</t>
  </si>
  <si>
    <t>envio a Las Cenizas el 25/04/25, GD 5203</t>
  </si>
  <si>
    <t>PR-90859</t>
  </si>
  <si>
    <t>CL01-04015-009</t>
  </si>
  <si>
    <t>POLERON OPERATIVO VERDE TALLER UNISEX TALLA S</t>
  </si>
  <si>
    <t>POLERON OPERATIVO VERDE TALLER UNISEX TALLA M</t>
  </si>
  <si>
    <t>POLERON OPERATIVO VERDE TALLER UNISEX TALLA L</t>
  </si>
  <si>
    <t>POLERON OPERATIVO VERDE TALLER UNISEX TALLA XL</t>
  </si>
  <si>
    <t>POLERON OPERATIVO VERDE TALLER UNISEX TALLA XXL</t>
  </si>
  <si>
    <t>POLAR ADMINISTRATIVO NEGRO UNISEX TALLA S</t>
  </si>
  <si>
    <t>POLAR ADMINISTRATIVO NEGRO UNISEX TALLA M</t>
  </si>
  <si>
    <t>F/MDB 006/2025 28/04/25</t>
  </si>
  <si>
    <t>CL01-04009-028</t>
  </si>
  <si>
    <t>LLEGAN 40 EL 22/04/25, SALDO 80 LLEGA EL 24/04/25</t>
  </si>
  <si>
    <t>ESPERA LIBERACION ADUANA</t>
  </si>
  <si>
    <t>PR-91366</t>
  </si>
  <si>
    <t>PR-91364</t>
  </si>
  <si>
    <t>PR-91384</t>
  </si>
  <si>
    <t>PR-91386</t>
  </si>
  <si>
    <t>PR-91399</t>
  </si>
  <si>
    <t>PR-91396</t>
  </si>
  <si>
    <t>PR-91393</t>
  </si>
  <si>
    <t>PR-91391</t>
  </si>
  <si>
    <t>LLEGAN 27 MTS EL 10/03/25, SALDO 18 LLEGA EL 26/05/25</t>
  </si>
  <si>
    <t>envio el 26/05/25 a Las Cenizas, GD 5325</t>
  </si>
  <si>
    <t>TAPÓN, MACHO, SIMPLE, 2L + 1T</t>
  </si>
  <si>
    <t>CL01-04006-009</t>
  </si>
  <si>
    <t>MASTER DRILLING (PTY)</t>
  </si>
  <si>
    <t>F/DH250730030</t>
  </si>
  <si>
    <t>WIPER CORD, 12 X 12 X 20 X ID296.8, BMG</t>
  </si>
  <si>
    <t>F/CI20250119ZC 19/01/25</t>
  </si>
  <si>
    <t>F/250505 23/04/25</t>
  </si>
  <si>
    <t>F/OCOMP-37447 17/01/25</t>
  </si>
  <si>
    <t>F/MDCN20250303-1 06/02/25</t>
  </si>
  <si>
    <t>LLEGA 1 F/MDCN20241106-1 02/11/24, LLEGA 1 F/MDCN20250303-01 06/02/25</t>
  </si>
  <si>
    <t>F/7142 11/03/25</t>
  </si>
  <si>
    <t>F/DH250730023 25/03/25</t>
  </si>
  <si>
    <t>F/FSD-180 14/03/25</t>
  </si>
  <si>
    <t>F/S2025041401 14/04/25</t>
  </si>
  <si>
    <t>PR-92408</t>
  </si>
  <si>
    <t>PR-92411</t>
  </si>
  <si>
    <t>PR-92413</t>
  </si>
  <si>
    <t>LLEGAN 120 EL 04/04/25, LLEGAN 60 EL 10/04/25, LLEGAN 40 EL 25/04/25, LLEGAN 80 EL 02/05/25, LLEGAN 60 EL 08/05/25, LLEGAN 60 EL 09/05/25, LLEGAN 60 EL 27/05/25, SALDO 20 LLEGA EL 30/05/25</t>
  </si>
  <si>
    <t>GRASA, PEERLES LLG, 55 GLN</t>
  </si>
  <si>
    <t>envio a Arqueros el 27/05/25, GD 5333</t>
  </si>
  <si>
    <t>envio a Rancagua el 16/05/25, GD 5297</t>
  </si>
  <si>
    <t>envio a Peñón el 28/05/25, GD 5338</t>
  </si>
  <si>
    <t>envio a Peñón el 29/05/25, GD 5348</t>
  </si>
  <si>
    <t>MASTER DRILLING PERU SAC</t>
  </si>
  <si>
    <t>PERNO HEX. 1/4'' X 3'', ACERO INOXIDABLE HILO COMPLETO</t>
  </si>
  <si>
    <t>LLEGAN 4 EL 15/04/25, LLEGAN 5 EL 24/04/25, LLEGAN 5 EL 29/04/25, LLEGAN 4 EL 05/05/25, LLEGAN 6 EL 09/05/25, LLEGAN 5 EL 19/05/25, SALDO 1 LLEGA EL 22/05/25</t>
  </si>
  <si>
    <t>CL01-04001-31</t>
  </si>
  <si>
    <t>envio a Rncagua el 23/05/25, GD 5319</t>
  </si>
  <si>
    <t>PR-93632</t>
  </si>
  <si>
    <t>CL01-04005-011</t>
  </si>
  <si>
    <t>CL01-00530-36</t>
  </si>
  <si>
    <t>O´RING RODÓN 3.50 MM (tramos de 10 metros)</t>
  </si>
  <si>
    <t>SUBPLACA, BLOQUEO DE VÁLVULA KCG6</t>
  </si>
  <si>
    <t>CL01-04016-008</t>
  </si>
  <si>
    <t>7 emitidos en VC del 26/05/25 + 8 en VC del 11/06/25</t>
  </si>
  <si>
    <t>envio a Rancagua el 30/05/25, GD 5353</t>
  </si>
  <si>
    <t>CL01-04006-011</t>
  </si>
  <si>
    <t>ESPACIADOR DE RODAMIENTO, TRB-S, CORTADORES, CUT-15-203</t>
  </si>
  <si>
    <t>envio a Rancagua el 09/06/25, GD 5383</t>
  </si>
  <si>
    <t>envio a Arqueros el 09/06/25, GD 5384</t>
  </si>
  <si>
    <t>envio a Cenizas el 15 y 19/05/25, GD 5293, 5302</t>
  </si>
  <si>
    <t>envio a Cenizas el 15/05/25, GD 5293</t>
  </si>
  <si>
    <t>envio a Cenizas el 15/05/25 con picking, GD 5293</t>
  </si>
  <si>
    <t>envio a Cenizas el 14/05/25 con picking, GD 5282</t>
  </si>
  <si>
    <t>envio a Cenizas el 22/05/25 con picking, GD 5317</t>
  </si>
  <si>
    <t>envio a Cenizas el 29/05/25 con picking, GD 5347</t>
  </si>
  <si>
    <t>envio a Cenizas el 29/05/25 y 04/06/25 con picking, GD 5347, 5365</t>
  </si>
  <si>
    <t>envio a Cenizas el 04/06/25 con picking, GD 5365</t>
  </si>
  <si>
    <t>LIBRO, REPORTE DE TURNO DE OPERADOR</t>
  </si>
  <si>
    <t>cancelado, no es el código correcto</t>
  </si>
  <si>
    <t>PINT-G-BLA</t>
  </si>
  <si>
    <t>PINT-G-AMA</t>
  </si>
  <si>
    <t>PINT-G-NEG</t>
  </si>
  <si>
    <t>PINT-G-AZU</t>
  </si>
  <si>
    <t>PR-94318</t>
  </si>
  <si>
    <t>3 entregados a Mateo el 03/04/25 y 3 entregados el 30/04/25 y 4 entregados el 04/06/25</t>
  </si>
  <si>
    <t>ADAPTER, HYD, MBSP X MBSP 4</t>
  </si>
  <si>
    <t>ADAP-MBSP4</t>
  </si>
  <si>
    <t>ADAPTADOR HIDRAULICO, MBSP X MBSP 4</t>
  </si>
  <si>
    <t>ADAPTER, HYD, MBSP X MBSP 6</t>
  </si>
  <si>
    <t>ADAP-MBSP6</t>
  </si>
  <si>
    <t>ADAPTADOR HIDRAULICO, MBSP X MBSP 6</t>
  </si>
  <si>
    <t>ADAPTER, HYD, MBSP X MBSP 8</t>
  </si>
  <si>
    <t>ADAP-MBSP8</t>
  </si>
  <si>
    <t>ADAPTADOR HIDRAULICO, MBSP X MBSP 8</t>
  </si>
  <si>
    <t>ADAPTER, HYD, MBSP X MBSP 12</t>
  </si>
  <si>
    <t>ADAP-MBSP12</t>
  </si>
  <si>
    <t>ADAPTADOR HIDRAULICO, MBSP X MBSP 12</t>
  </si>
  <si>
    <t>MASTER DRILLING CHANGZHOU</t>
  </si>
  <si>
    <t>envío a Arqueros con correo el 05/05/25, GD 5235</t>
  </si>
  <si>
    <t>CL-0700-09</t>
  </si>
  <si>
    <t>CL01-04001-27</t>
  </si>
  <si>
    <t>envio a Rancagua con picking el 19/05/25, GD 5305</t>
  </si>
  <si>
    <t>ARANDELA, PRESION SQR MED, M10</t>
  </si>
  <si>
    <t>CL01-05001-002-00702</t>
  </si>
  <si>
    <t>entregado con picking el 17/06/25, César Hernández</t>
  </si>
  <si>
    <t>DHE-06-606</t>
  </si>
  <si>
    <t>DHE-06-607</t>
  </si>
  <si>
    <t>DHE-06-608</t>
  </si>
  <si>
    <t>PR-93641</t>
  </si>
  <si>
    <t>PR-93633</t>
  </si>
  <si>
    <t>PR-93609</t>
  </si>
  <si>
    <t>PR-93608</t>
  </si>
  <si>
    <t>ADAPTER, HYD, MBSP X MBSP 16</t>
  </si>
  <si>
    <t>ADAP-MBSP16</t>
  </si>
  <si>
    <t>ADAPTADOR HIDRAULICO, MBSP X MBSP 16</t>
  </si>
  <si>
    <t>ADAPTER, HYD, MBSP X MBSP 20</t>
  </si>
  <si>
    <t>ADAP-MBSP20</t>
  </si>
  <si>
    <t>ADAPTADOR HIDRAULICO, MBSP X MBSP 20</t>
  </si>
  <si>
    <t>ADAPTER, HYD, 6MBSP X 6MJ</t>
  </si>
  <si>
    <t>ADAP-6MBSPx6MJ</t>
  </si>
  <si>
    <t>ADAPTADOR HIDRAULICO, 6MBSP X 6MJ</t>
  </si>
  <si>
    <t>ELBOW, HYD, 90 6MJ X 6FJX</t>
  </si>
  <si>
    <t>CODO HIDRAULICO, 90° 6MJ X 6FJX</t>
  </si>
  <si>
    <t>CODO-6MJx6FJX</t>
  </si>
  <si>
    <t>ADAPTADOR HIDRAULICO 6MP X 6FJX / 6MP X 6MJ</t>
  </si>
  <si>
    <t>ADAP-6MPx6FJX/6MPx6MJ</t>
  </si>
  <si>
    <t>ADAPTER, HYD, 6MP X 6FJX / 6MP X 6MJ</t>
  </si>
  <si>
    <t>MANGUERA HIDRAULICA R2, 3/8'' x 5M, CONECTORES FERRULA 6 FJX</t>
  </si>
  <si>
    <t>MANGUERA HIDRAULICA, R9, 1'' x 5M, CONECTORES FERRULA 16 BSPX</t>
  </si>
  <si>
    <t>MANGUERA HIDRAULICA, R2, 1/2'' x 5M, CONECTORES FERRULA 8 FJX</t>
  </si>
  <si>
    <t>MANGUERA HIDRAULICA, R9, 1'' x 5M, CONECTORES FERRULA 16 FJX</t>
  </si>
  <si>
    <t>HOSE, HYD, R2, 4 BSPX X 5MTS</t>
  </si>
  <si>
    <t>MANG-R21/2X5-8FJX</t>
  </si>
  <si>
    <t>MANG-R91X5-16FJX</t>
  </si>
  <si>
    <t>MANG-R23/8X5-6FJX</t>
  </si>
  <si>
    <t>MANG-R21/4X5-4BSPX</t>
  </si>
  <si>
    <t>MANGUERA HIDRAULICA R2, 1/4" x 5M, CONECTORES FERRULA 4 BSPX</t>
  </si>
  <si>
    <t>HOSE, HYD, R9, 16 BSPX X 5MTS</t>
  </si>
  <si>
    <t>MANG-R91X5-16BSPX</t>
  </si>
  <si>
    <t>HOSE, HYD, R12, 20 X 5MTS BSPX BOTH</t>
  </si>
  <si>
    <t>MANG-R1211/4X5-20BSPX</t>
  </si>
  <si>
    <t>MANGUERA HIDRAULICA, R12, 1 1/4" x 5M, CONECTORES FERRULA 20 BSPX</t>
  </si>
  <si>
    <t>MANGUERA, R9, 1'' X 5M, CONECTORES FERULA FJX</t>
  </si>
  <si>
    <t>MANGUERA, HIDRÁULICA, 3/8'' X 5M, CONECTORES FERULA FJX</t>
  </si>
  <si>
    <t>HUINCHA AISLADORA, BLANCO, 10 MT</t>
  </si>
  <si>
    <t>SLEEVE, EJE, 60 X 40 mm, BOMBA SUMERGIBLE 180/5-90kW</t>
  </si>
  <si>
    <t>MORDAZA, 12 7/8", 48T, ESTRUCTURA PRINCIPAL, 009-01-061</t>
  </si>
  <si>
    <t>envio a Arqueros con picking el 09/06/25, GD 5384</t>
  </si>
  <si>
    <t>envio a Arqueros con picking el 24/05/25, GD 5322</t>
  </si>
  <si>
    <t>envio a Arqueros con picking el xx/xx/xx, GD xxxx</t>
  </si>
  <si>
    <t>envio a Arqueros con correo el 28/04/25, GD 5219</t>
  </si>
  <si>
    <t>DISCO, CORTE, 7", INOX GRUESO 3,2 MM</t>
  </si>
  <si>
    <t>DISCO DE LIJA, 4 1/2" X 7/8", GRANO 80</t>
  </si>
  <si>
    <t>envio a Arqueros con picking el 13/06/25, GD 5398</t>
  </si>
  <si>
    <t>COMBINATION COMB GAUGE,10'',11 1/4 3-ST / 13'',14 3/4'' 3-ST</t>
  </si>
  <si>
    <t>COMBINATION COMB GAUGE,10'',11 1/4 3-ST / 13'',14 3/4'' 3-ST, DHE-06-606</t>
  </si>
  <si>
    <t>COMBINATION COMB GAUGE,8'' 10'',11 1/4''DI-22/ 12 7/8''DI-22</t>
  </si>
  <si>
    <t>COMBINATION COMB GAUGE,8'' 10'',11 1/4''DI-22/ 12 7/8''DI-22, DHE-06-607</t>
  </si>
  <si>
    <t>COMBINATION COMB GAUGE, 12 7/8'' DI-42 / 13 1/8'' MTI-315</t>
  </si>
  <si>
    <t>COMBINATION COMB GAUGE, 12 7/8'' DI-42 / 13 1/8'' MTI-315, DHE-06-608</t>
  </si>
  <si>
    <t>PR-95102</t>
  </si>
  <si>
    <t>PR-95106</t>
  </si>
  <si>
    <t>PR-95124</t>
  </si>
  <si>
    <t>PR-95161</t>
  </si>
  <si>
    <t>F/2827 28-04-25</t>
  </si>
  <si>
    <t>F/2848 22/05/25</t>
  </si>
  <si>
    <t>F/0230 03/06/25</t>
  </si>
  <si>
    <t>VALVE, DIRECTIONAL, DG4V-5-8C J-VM-U-A6-20, VICKERS</t>
  </si>
  <si>
    <t>CL01-04018-001</t>
  </si>
  <si>
    <t>PR-95271</t>
  </si>
  <si>
    <t>PR-95273</t>
  </si>
  <si>
    <t>PR-95275</t>
  </si>
  <si>
    <t>PR-95276</t>
  </si>
  <si>
    <t>PR-95296</t>
  </si>
  <si>
    <t>PR-95297</t>
  </si>
  <si>
    <t>PR-95299</t>
  </si>
  <si>
    <t>PR-95300</t>
  </si>
  <si>
    <t>PR-95301</t>
  </si>
  <si>
    <t>envio a Rancagua el 16/06/25 con picking, GD 5403</t>
  </si>
  <si>
    <t>ADITIVO, SUPER FOAM (BIDON 20 LT)</t>
  </si>
  <si>
    <t>BASE DE RELÉ, CONTROL, PIN PLANO, SOCKET SERIE 92, FINDER</t>
  </si>
  <si>
    <t>envio a Peñon el 18/06/25 con picking, GD 5415</t>
  </si>
  <si>
    <t>envio a Peñon el 18/06/25 y 19/06/25 con picking, GD 5415, GD 5423</t>
  </si>
  <si>
    <t>envio a Arqueros el 13/06/25 con picking, GD 5398</t>
  </si>
  <si>
    <t>CARTRIDGE KIT, 45VQ42A 1D20, PARTS</t>
  </si>
  <si>
    <t>CART-45VQ</t>
  </si>
  <si>
    <t>CARTRIDGE KIT, 35VQ35A 1D20, PARTS</t>
  </si>
  <si>
    <t>CART-35VQ</t>
  </si>
  <si>
    <t>SMOOTH SHAFT, SPLINE, 45VQ42A 1D20</t>
  </si>
  <si>
    <t>SMOOTH SHAFT, SPLINE, 35VQ35A 1D20</t>
  </si>
  <si>
    <t>EJE-45VQ</t>
  </si>
  <si>
    <t>EJE-35VQ</t>
  </si>
  <si>
    <t>LIBRO, REPORTE DE TURNO</t>
  </si>
  <si>
    <t>DEBO 179</t>
  </si>
  <si>
    <t>cancelado, consumido en S/A 136784 del 08/05/25</t>
  </si>
  <si>
    <t>INSERTO, ROSCA, INT, 11 1/4" 3 ENTRADAS, MAS64V514IC54,ISCAR</t>
  </si>
  <si>
    <t>CL01-04009-029</t>
  </si>
  <si>
    <t>CL-0801-091</t>
  </si>
  <si>
    <t>EJE B CAMBIO, 1RA REDUCCIÓN, 71R-03-060</t>
  </si>
  <si>
    <t>PLACA DE ADAPTADOR, 3RA REDUCCIÓN, 71R-05-091</t>
  </si>
  <si>
    <t>entregado el 27/05/25 con picking, Mateo</t>
  </si>
  <si>
    <t>CL01-04012-012</t>
  </si>
  <si>
    <t>CL01-04001-33</t>
  </si>
  <si>
    <t>ELECTRODO PARA SOLDAR, SUPER ALOY, 3/16"</t>
  </si>
  <si>
    <t>CL01-04012-014</t>
  </si>
  <si>
    <t>entregadas el 18/06/25 con picking, Mateo</t>
  </si>
  <si>
    <t>entregados el 21/05/25 con picking, Mateo</t>
  </si>
  <si>
    <t>PR-96194</t>
  </si>
  <si>
    <t>PR-95879</t>
  </si>
  <si>
    <t>RELÉ, CORRIENTE, CT 300/5</t>
  </si>
  <si>
    <t>CONTACTOR, S-N65, BOBINA 100 VAC</t>
  </si>
  <si>
    <t>INTERRUPTOR, TERMOMAGNETICO, C60N 2X20A, 24338; SCHNEIDER</t>
  </si>
  <si>
    <t>TOMA EMPOTRADA, INCLINADA, 3P+T, 63A/6H/440V</t>
  </si>
  <si>
    <t>TOMA EMPOTRADA, INCLINADA, 2P+T, 16A/9H/220V</t>
  </si>
  <si>
    <t>TAPÓN, INDUSTRIAL MACHO VOLANTE, 63A/6H/380-415V/3P+T</t>
  </si>
  <si>
    <t>cancelado, código discontinuado</t>
  </si>
  <si>
    <t>BOMBA, HIDRAULICA, 45VQ42, VICKERS</t>
  </si>
  <si>
    <t>VALVULA, SUB BASE, CETOP 05, 1/2'' LATERAL</t>
  </si>
  <si>
    <t>codigo errado, el 1315103470 es el correcto</t>
  </si>
  <si>
    <t>CL01-000420-203</t>
  </si>
  <si>
    <t xml:space="preserve">PR-96322  </t>
  </si>
  <si>
    <t>PR-96323</t>
  </si>
  <si>
    <t>PR-96324</t>
  </si>
  <si>
    <t>CL01-04006-010</t>
  </si>
  <si>
    <t>GRASA HLF UNIVERSAL, NG-0 X 16 KG (TRANSMISION)</t>
  </si>
  <si>
    <t>cancelado, código incorrecto</t>
  </si>
  <si>
    <t>entregados el 05/05/25 con correo, Mateo</t>
  </si>
  <si>
    <t>5 entregados el 08/04/25 con VC + 10 el 17/04/25, saldo 27/06/25</t>
  </si>
  <si>
    <t>3 entregados el 08/04/25 con VC, 15 envio a Cenizas el 15/05/25, GD 5293, saldo 27/06/25</t>
  </si>
  <si>
    <t>ESCOBILLA, COPA, 4", M14 X 2</t>
  </si>
  <si>
    <t>CARCASA, 1RA REDUCCIÓN, 71R-03-055</t>
  </si>
  <si>
    <t>RECUBRIMIENTO, 1RA REDUCCIÓN, 71R-03-057</t>
  </si>
  <si>
    <t>PALANCA DE ENGRANAJE, 1RA REDUCCIÓN, 71R-03-126</t>
  </si>
  <si>
    <t>entregados el 12/06/25 con picking, Dyllan</t>
  </si>
  <si>
    <t>entregados el 19/06/25 con picking, César</t>
  </si>
  <si>
    <t>entregados el 13/06/25 con picking, Mateo</t>
  </si>
  <si>
    <t>código incorrecto para Oxígeno</t>
  </si>
  <si>
    <t>CL01-04002-23</t>
  </si>
  <si>
    <t>CL01-04001-32</t>
  </si>
  <si>
    <t>entregados el 23/06/25 con picking, Dyllan</t>
  </si>
  <si>
    <t>ACOPLAMIENTO, NEUMATICO, 1/2" NPT (5 PZS)</t>
  </si>
  <si>
    <t>entregados el 25/04/25 con correo, Mateo</t>
  </si>
  <si>
    <t>4 entregados el 25/04/25 con correo, Mateo</t>
  </si>
  <si>
    <t>11 entregados el 25/04/25 con correo, Mateo</t>
  </si>
  <si>
    <t>PR-96516</t>
  </si>
  <si>
    <t>envío a Rancagua el 30/05/25, GD 5353</t>
  </si>
  <si>
    <t>entregadas el 09/05/25 pizarra, Mateo</t>
  </si>
  <si>
    <t>CL01-0930-010</t>
  </si>
  <si>
    <t>entregados el 04/04/25 pizarra, Mateo</t>
  </si>
  <si>
    <t>2 envío a Giglio el 02/06/25, GD 5358 + 8 entregadas el 30/06/25 con VC a Mateo</t>
  </si>
  <si>
    <t>entregados el 27/05/25 pizarra, Mateo</t>
  </si>
  <si>
    <t>DEBO 133</t>
  </si>
  <si>
    <t>entregados el 05/06/25 con picking, Mateo</t>
  </si>
  <si>
    <t>envio a Rancagua el 30/06/25, GD 5456</t>
  </si>
  <si>
    <t>Motor 0,5Hp 2P 220V 3000Rpm 50Hz (Torno Colgante)</t>
  </si>
  <si>
    <t>envio a Peñón el 07/05/25 con picking, GD 5244</t>
  </si>
  <si>
    <t>CL01-04012-013</t>
  </si>
  <si>
    <t>F/MDCN20250405-1 01/04/25</t>
  </si>
  <si>
    <t>entregados el 12/06/25 con picking, Mateo</t>
  </si>
  <si>
    <t xml:space="preserve">entregados el </t>
  </si>
  <si>
    <t>PR-97231</t>
  </si>
  <si>
    <t>PR-97238</t>
  </si>
  <si>
    <t>CL01-000420-207</t>
  </si>
  <si>
    <t>envio a Arqueros el 01/07/25, GD 5466</t>
  </si>
  <si>
    <t>CL01-000420-206</t>
  </si>
  <si>
    <t>entregrados el 19/04/25 en pizarra, Mateo</t>
  </si>
  <si>
    <t>11 entregados el 12/06/25 con picking, Dyllan + 13 entregados el 09/05/25 en pizarra, Mateo</t>
  </si>
  <si>
    <t>1 entregada el 09/05/25 en pizarra Mateo</t>
  </si>
  <si>
    <t>32 envio a Rancagua el 24/06/25, GD 5438 + 18 envio el 04/07/25</t>
  </si>
  <si>
    <t>41 envio a Rancagua el 24/06/25, GD 5438 + 79 envio a Rancagua el 04/07/25</t>
  </si>
  <si>
    <t>envio 22 a Rancagua el 04/07/25</t>
  </si>
  <si>
    <t>1 envio a Arqueros el 04/07/25, GD</t>
  </si>
  <si>
    <t>F/IV-20250610 10/06/25</t>
  </si>
  <si>
    <t>BASE DE FUSIBLE, 3 POLOS, 32 A, 36 X 10mm</t>
  </si>
  <si>
    <t>FUSIBLE, 0-5 AMP</t>
  </si>
  <si>
    <t>INTERRUPTOR, DIFERENCIAL, BIPOLAR, A9R71225 /25AMP 30</t>
  </si>
  <si>
    <t>BRASIL</t>
  </si>
  <si>
    <t>entregados 15 con VC + 5 con picking el 08/07/25</t>
  </si>
  <si>
    <t>CL-0700-02</t>
  </si>
  <si>
    <t>entregado el 07/07/25 con correo, Francisco Bozo</t>
  </si>
  <si>
    <t>envio a Arqueros el 04/07/25, GD 5486</t>
  </si>
  <si>
    <t>CL01-000420-209</t>
  </si>
  <si>
    <t>CL01-04004-030</t>
  </si>
  <si>
    <t>F/2802 27/03/25</t>
  </si>
  <si>
    <t>F/PI241210 10/12/24 (06/03/25)</t>
  </si>
  <si>
    <t>F/2872 16/06/25</t>
  </si>
  <si>
    <t>VIDRIO NEGRO N°12 PARA MÁSCARA SOLDAR</t>
  </si>
  <si>
    <t>parcial</t>
  </si>
  <si>
    <t>envio a Rancagua el 04/07/25 con picking, GD 5488</t>
  </si>
  <si>
    <t>envio a Peñon el 03/07/25 con picking, GD 5478</t>
  </si>
  <si>
    <t>envio a Las Cenizas el 03/07/25 con picking, GD 5479</t>
  </si>
  <si>
    <t>cancelado, no se usó</t>
  </si>
  <si>
    <t>VIDRIO LATERAL CÁMARA DE ACEITE, 1RA REDUCCIÓN, 71R-03-065</t>
  </si>
  <si>
    <t>CUBIERTA DE CÁMARA DE ACEITE, 1RA REDUCCIÓN, 71R-03-064</t>
  </si>
  <si>
    <t>PR-97845</t>
  </si>
  <si>
    <t>PR-97846</t>
  </si>
  <si>
    <t>PR-97854</t>
  </si>
  <si>
    <t>PR-98253</t>
  </si>
  <si>
    <t>PR-98208</t>
  </si>
  <si>
    <t>PR-98214</t>
  </si>
  <si>
    <t>PR-98217</t>
  </si>
  <si>
    <t>PR-98222</t>
  </si>
  <si>
    <t>PR-98227</t>
  </si>
  <si>
    <t>PR-98237</t>
  </si>
  <si>
    <t>PR-98257</t>
  </si>
  <si>
    <t>PR-98238</t>
  </si>
  <si>
    <t>CL01-00530-37</t>
  </si>
  <si>
    <t>LLEGAN 69 EL 16/06/25, SALDO 31 LLEGAN EL 01/07/25</t>
  </si>
  <si>
    <t>CL01-04008-008</t>
  </si>
  <si>
    <t>3 entregados el 19/03/25, 3 cancelado, S/A con error</t>
  </si>
  <si>
    <t>CL01-04018-002</t>
  </si>
  <si>
    <t>2 entregados el 25/06/25 pizarra, Mateo (VC 02/07/25) + (VC 14/07/25)</t>
  </si>
  <si>
    <t>ESCOBILLA, CIRCULAR, ONDULADA, 4"</t>
  </si>
  <si>
    <t>DEBO 135</t>
  </si>
  <si>
    <t>VILLELA</t>
  </si>
  <si>
    <t>cancelado x código errado para aceite Nuto</t>
  </si>
  <si>
    <t>1 entregados el 23/06/25 con picking, Dyllan + 1 entregado el 14/07/25 con VC</t>
  </si>
  <si>
    <t>LLEGAN 5 EL 09/07/25, SALDO 45 LLEGA EL 11/07/25</t>
  </si>
  <si>
    <t>LLEGAN 4 EL 22/05/25, LLEGAN 5 EL 10/06/25, LLEGAN 9 EL 03/06/25, LLEGAN 4 EL 13/06/25, LLEGAN 5 EL 25/06/25, SALDO 3 LLEGAN EL 09/07/25</t>
  </si>
  <si>
    <t>DEBO 83</t>
  </si>
  <si>
    <t>DEBO 64</t>
  </si>
  <si>
    <t>DEBO 184</t>
  </si>
  <si>
    <t>CL01-00550-29</t>
  </si>
  <si>
    <t>CL01-04012-009</t>
  </si>
  <si>
    <t>DEBO 210</t>
  </si>
  <si>
    <t>BOQU-120</t>
  </si>
  <si>
    <t>BOQUILLA CONTACTOR MIG 14H-45 1.2 MM A-1140-1204</t>
  </si>
  <si>
    <t>WELDING MASK, GLASS, BLACK, N°10</t>
  </si>
  <si>
    <t>VIDR-N10</t>
  </si>
  <si>
    <t>VIDR-N11</t>
  </si>
  <si>
    <t>VIDRIO NEGRO Nº11 PARA MÁSCARA SOLDAR</t>
  </si>
  <si>
    <t>WELDING MASK, GLASS, BLACK, N°11</t>
  </si>
  <si>
    <t>VIDR-N12</t>
  </si>
  <si>
    <t>1 envio a Arqueros el 12/07/25, GD 5519</t>
  </si>
  <si>
    <t>envío a Rancagua el 14/07/25, GD 5523</t>
  </si>
  <si>
    <t>60 envío a Rancagua el 12/05/25 con picking, GD 5272 + 15 envio el 11/06/25, 15 envío 16/06/25</t>
  </si>
  <si>
    <t>3 entregados el 18/12/24 + 3 entregados el 15/02/25</t>
  </si>
  <si>
    <t>30 el 11/04/25 con VC + 6 el 16/07/25 con VC</t>
  </si>
  <si>
    <t>1 con VC el 11/04/25 + 4 con VC el 16/07/25</t>
  </si>
  <si>
    <t>6 con VC del 11/04/25 + 4 con VC del 16/07/25</t>
  </si>
  <si>
    <t>PR-99129</t>
  </si>
  <si>
    <t>PR-99160</t>
  </si>
  <si>
    <t>2 con VC del 17/07/25</t>
  </si>
  <si>
    <t>LLEGA 1 EL 13/06/25, SALDO 1 LLEGA EL 01/07/25</t>
  </si>
  <si>
    <t>PERFO EQUIPOS</t>
  </si>
  <si>
    <t>F/K0231 19/06/25</t>
  </si>
  <si>
    <t>F/TLD25051 09/07/25</t>
  </si>
  <si>
    <t>PR-99943</t>
  </si>
  <si>
    <t>EPOXI, LOCTITE, E-20HP</t>
  </si>
  <si>
    <t>DEBO 46</t>
  </si>
  <si>
    <t>PR-100270</t>
  </si>
  <si>
    <t>PR-100274</t>
  </si>
  <si>
    <t>PR-100284</t>
  </si>
  <si>
    <t>PR-100281</t>
  </si>
  <si>
    <t>PR-100280</t>
  </si>
  <si>
    <t>PR-100275</t>
  </si>
  <si>
    <t>PR-100335</t>
  </si>
  <si>
    <t>PR-100345</t>
  </si>
  <si>
    <t>CL01-00490-27</t>
  </si>
  <si>
    <t>CL01-04012-019</t>
  </si>
  <si>
    <t>VALVULA, DOBLE RETENCION, CETOP 3, VICKERS</t>
  </si>
  <si>
    <t>CL01-04012-017</t>
  </si>
  <si>
    <t>CL01-05001-007-00101</t>
  </si>
  <si>
    <t>MANGUERA, R2, 1/2'' X 5M, CONECTORES FERULA FJX</t>
  </si>
  <si>
    <t>PR-100518</t>
  </si>
  <si>
    <t>LLEGAN 40 EL 30/05/25, LLEGAN 60 EL 03/06/25, LLEGAN 100 EL 09-06-25, LLEGAN 60 EL 26/06/25, LLEGAN 60 EL 27/06/25, LLEGAN 60 EL 15/07/25, LLEGAN 60 EL 21/07/25, 60 SALDO LLEGA EL 24/07/25</t>
  </si>
  <si>
    <t>MECASFY</t>
  </si>
  <si>
    <t>PR-100520</t>
  </si>
  <si>
    <t>PR-100521</t>
  </si>
  <si>
    <t>PR-100522</t>
  </si>
  <si>
    <t>PR-100526</t>
  </si>
  <si>
    <t>PR-100527</t>
  </si>
  <si>
    <t>PR-099446</t>
  </si>
  <si>
    <t>PR-070668</t>
  </si>
  <si>
    <t>PR-080210</t>
  </si>
  <si>
    <t>PR-081924</t>
  </si>
  <si>
    <t>PR-091362</t>
  </si>
  <si>
    <t>PR-091387</t>
  </si>
  <si>
    <t>PR-093607</t>
  </si>
  <si>
    <t>PR-093696</t>
  </si>
  <si>
    <t>PR-095292</t>
  </si>
  <si>
    <t>PR-095294</t>
  </si>
  <si>
    <t>PR-097859</t>
  </si>
  <si>
    <t>PR-098157</t>
  </si>
  <si>
    <t>PR-098208</t>
  </si>
  <si>
    <t>PR-098218</t>
  </si>
  <si>
    <t>PR-099134</t>
  </si>
  <si>
    <t>PR-099137</t>
  </si>
  <si>
    <t>PR-099135</t>
  </si>
  <si>
    <t>PR-099171</t>
  </si>
  <si>
    <t>PR-099148</t>
  </si>
  <si>
    <t>PR-099152</t>
  </si>
  <si>
    <t>PR-099159</t>
  </si>
  <si>
    <t>PR-099169</t>
  </si>
  <si>
    <t>PR-098253</t>
  </si>
  <si>
    <t>PR-099106</t>
  </si>
  <si>
    <t>PR-099131</t>
  </si>
  <si>
    <t>PR-098224</t>
  </si>
  <si>
    <t>PR-098234</t>
  </si>
  <si>
    <t>PR-098239</t>
  </si>
  <si>
    <t>PR-098242</t>
  </si>
  <si>
    <t>PR-098248</t>
  </si>
  <si>
    <t>PR-098250</t>
  </si>
  <si>
    <t>PR-095301</t>
  </si>
  <si>
    <t>PR-097852</t>
  </si>
  <si>
    <t>40 el 21/05/25 con picking, Mateo + 8 con VC del 28/07/25</t>
  </si>
  <si>
    <t>CL01-04012-018</t>
  </si>
  <si>
    <t>TRABADOR DE ROSCA, LOCTITE 567</t>
  </si>
  <si>
    <t>entregados el 23/07/25 con picking, Mateo</t>
  </si>
  <si>
    <t>envio a Rancagua el 23/07/25, GD 5559</t>
  </si>
  <si>
    <t>CL01-04008-009</t>
  </si>
  <si>
    <t>envio a Rancagua el 24/07/25, GD 5563</t>
  </si>
  <si>
    <t>5 emitidos el 30/06/25 + 5 con VC del 29/07/25</t>
  </si>
  <si>
    <t>O´RING RODÓN 6.00 MM (cortados en 5 tramos de 10 metros c/u)</t>
  </si>
  <si>
    <t>CL-0500-10-1</t>
  </si>
  <si>
    <t>SELLO, RETEN DOBLE LABIO, 110 X 130 X 12 MM</t>
  </si>
  <si>
    <t>INSERTO DE MESA DE TRABAJO, ESTRUCTURA PRINCIPAL, 71R-01-051</t>
  </si>
  <si>
    <t>envio Arqueros 18/07/25 GD 5537</t>
  </si>
  <si>
    <t>PR-100928</t>
  </si>
  <si>
    <t>PR-100929</t>
  </si>
  <si>
    <t>JUNTA LIMPIADORA, A02-B/ 200x215x207,5x6,5</t>
  </si>
  <si>
    <t>RODAMIENTO, BILLAS, 7321</t>
  </si>
  <si>
    <t>PR-101032</t>
  </si>
  <si>
    <t>entregado 25/04/25 en pizarra, Mateo</t>
  </si>
  <si>
    <t>envio Las Cenizas 23/07/25, GD 5561</t>
  </si>
  <si>
    <t>envio Rancagua 23/07/25, GD 5559</t>
  </si>
  <si>
    <t>18,15 VC 30/07/25, 1,85 cancelado</t>
  </si>
  <si>
    <t>envio las Cenizas  23/07/25, GD 5561</t>
  </si>
  <si>
    <t>envio Rancagua 30/07/25, GD 5573</t>
  </si>
  <si>
    <t>cancelado x error pedido, era 7322</t>
  </si>
  <si>
    <t>2 con VC 30/07/25, resto cancelado</t>
  </si>
  <si>
    <t>envio Peñon 13/06/25 GD 5399</t>
  </si>
  <si>
    <t>37 con VC del 16/07/25 + 27 con VC del 30/07/25</t>
  </si>
  <si>
    <t>DEBO 37</t>
  </si>
  <si>
    <t>DISCO CORTE 4 1/2" METAL, 115 x 2,5 x 22,23 (800101)</t>
  </si>
  <si>
    <t>DISCO CORTE 7" METAL, 7" x 1/8" x 7/8" (180 x 3,2 x 22,23 mm)</t>
  </si>
  <si>
    <t>DISCO CORTE  9", METAL</t>
  </si>
  <si>
    <t>DISCO CORTE 14" METAL (800114)</t>
  </si>
  <si>
    <t>DISCO CORTE 4 1/2" ACERO INOXIDABLE</t>
  </si>
  <si>
    <t>DISCO CORTE 4 1/2" AC. INOX. ULTRA DELGADO</t>
  </si>
  <si>
    <t>DISCO CORTE 7" ACERO INOXIDABLE 7" x 1/8" x 7/8" (180 x 3,2 x 22,23 mm)</t>
  </si>
  <si>
    <t>DISCO CORTE 7" AC. INOX. ULTRA DELGADO (800161)</t>
  </si>
  <si>
    <t>DISCO DESBASTE 7" METAL</t>
  </si>
  <si>
    <t>DISCO DESBASTE 7" ACERO INOXIDABLE</t>
  </si>
  <si>
    <t>DEBO 141</t>
  </si>
  <si>
    <t>CUTTING DISC, METAL, 115mm</t>
  </si>
  <si>
    <t>12 con VC del 29/07/25 + 21 con VC del 31/07/25</t>
  </si>
  <si>
    <t>30 con VC del 29/07/25 + 3 con VC del 31/07/25</t>
  </si>
  <si>
    <t>30 con VC el 02/07/25 + 20 con VC del 31/07/25</t>
  </si>
  <si>
    <t>IFM</t>
  </si>
  <si>
    <t>AMAR-3006</t>
  </si>
  <si>
    <t>BELT, PLASTIC YELLOW, 300 x 3.6 MM</t>
  </si>
  <si>
    <t>AMARRA PLASTICA, 300 x 3.6 MM, COLOR NEGRO</t>
  </si>
  <si>
    <t>154 VC del 31/07/25, 46 canceladas</t>
  </si>
  <si>
    <t>BASE-2525</t>
  </si>
  <si>
    <t>BASE ADHESIVA 25 X 25 MM. (100 UN )</t>
  </si>
  <si>
    <t>cancelado x cambio unidad medida</t>
  </si>
  <si>
    <t>ESPARRAGO, M10 x 1 M</t>
  </si>
  <si>
    <t>NDU INGENIERIA</t>
  </si>
  <si>
    <t>71R-03-065</t>
  </si>
  <si>
    <t>DEBO 44</t>
  </si>
  <si>
    <t>3 entregados el 15/01/25 + 2 VC 31/07/25</t>
  </si>
  <si>
    <t>entregado el 25/04/25 con picking</t>
  </si>
  <si>
    <t>71R-03-055</t>
  </si>
  <si>
    <t>KIT-SELLOS</t>
  </si>
  <si>
    <t>INSERTO HELICOIDAL, M30 X 45, DD</t>
  </si>
  <si>
    <t>PROTECTO DE CILINDRO, PRINCIPAL, OD 175MM-ID153MM-L1000MM</t>
  </si>
  <si>
    <t>INTERRUPTOR AUTOMATICO TMAX XT7S 1250 3P AC DIP LS/IR 125</t>
  </si>
  <si>
    <t>CERRADURA DE BOTÓN CILÍNDRICA, 75MM, SL-35105</t>
  </si>
  <si>
    <t>DEBO 31</t>
  </si>
  <si>
    <t>DISCO, DEBASTE, 9", 230 MM (DISCO DESBASTE METAL 7´´)</t>
  </si>
  <si>
    <t>ELECTRODO PARA SOLDAR, 4mm, LH 7018-1 3/16"</t>
  </si>
  <si>
    <t>devolución a bodega x AX, no sirve</t>
  </si>
  <si>
    <t>cancelado, no corresponde a lo pedido</t>
  </si>
  <si>
    <t>DEBO 250</t>
  </si>
  <si>
    <t>PINT-AT-GRIS</t>
  </si>
  <si>
    <t>PINT-AT-AMA</t>
  </si>
  <si>
    <t>PINT-AT-AZUL</t>
  </si>
  <si>
    <t>5 entregados el 17/01/25, VC del 28/01/25</t>
  </si>
  <si>
    <t>7 emitidos con VC el 01/07/25 + 3 con VC del 06/08/25</t>
  </si>
  <si>
    <t>1 entregado el 27/05/25 con picking, Mateo + 2 con VC del 06/08/25</t>
  </si>
  <si>
    <t>1 entregado el 27/05/25 con picking, Mateo + 2 con VC del 07/08/25</t>
  </si>
  <si>
    <t>2 entregadas el 30/06/25 con VC, Mateo + 3 con VC del 07/08/25</t>
  </si>
  <si>
    <t>8 envio a Peñon el 13/06/25, GD + 7 con VC del 07/08/25</t>
  </si>
  <si>
    <t>envio a Las Cenizas el 23/07/25 con picking, GD 5561</t>
  </si>
  <si>
    <t>3 con VC del 16/07/25 + 3 con VC del 07/08/25</t>
  </si>
  <si>
    <t>3 entregados el 09/07/25 con VC + 1 con VC del 30/07/25</t>
  </si>
  <si>
    <t>PR-102513</t>
  </si>
  <si>
    <t>PR-102517</t>
  </si>
  <si>
    <t>1 envio Peñon 13/06/25 GD 5399 + 1 con VC del 08/08/25</t>
  </si>
  <si>
    <t>envio a Peñon con picking 08/08/25</t>
  </si>
  <si>
    <t>3 envio a Peñón el 28/05/25, GD 5338 + 1 envio a Peñon con picking el 08/08/25</t>
  </si>
  <si>
    <t>3 envio a Peñon el 27/06/25, GD 5451 + 1 envio a Peñon con picking el 08/08/25</t>
  </si>
  <si>
    <t>CL-0801-096</t>
  </si>
  <si>
    <t>PINTURA, ESMALTE, AZUL ELECTRICO, 1GL</t>
  </si>
  <si>
    <t>2 entregados el 12/06/25 con picking, Dyllan</t>
  </si>
  <si>
    <t>PR-102891</t>
  </si>
  <si>
    <t xml:space="preserve">LOGO MD CHILE ADHESIVO 30 x 35 CMS. </t>
  </si>
  <si>
    <t>Female Plug 16A 220/250V 3F+T</t>
  </si>
  <si>
    <t>cancelado, código correcto 1226100080</t>
  </si>
  <si>
    <t>F/2878 27/06/25</t>
  </si>
  <si>
    <t>21 entregados el 11/12/24 + 1 con VC del 13/02/25</t>
  </si>
  <si>
    <t>envio a Las Cenizas el 08/08/25, GD 5609</t>
  </si>
  <si>
    <t>envio a Arqueros el 11/08/25, GD 5622</t>
  </si>
  <si>
    <t>LLEGAN 50 EL 15/01/25, LLEGAN 20/01/25, LLEGAN 40 EL 12/02/25, LLEGAN 40 EL 19/02/25, LLEGAN 40 EL 12/03/25, LLEGAN 40 EL 28/03/25, LLEGAN 40 EL 09/04/25, LLEGAN 40 EL 06/05/25, LLEGAN 40 EL 28/05/25, LLEGAN 44 EL 19/06/25, LLEGAN 40 EL 14/07/25, SALDO 36 LLEGAN EL 13/08/25</t>
  </si>
  <si>
    <t>LLEGAN 50 EL 30/07/25, SALDO 10 LLEGAN EL 06/08/25</t>
  </si>
  <si>
    <t xml:space="preserve">F/K0219 28/11/24 </t>
  </si>
  <si>
    <t>CUT-15-045</t>
  </si>
  <si>
    <t>CUTTER, 6 ROW, TRBC-SC, CUT-15-045-F, G8Cr02HC</t>
  </si>
  <si>
    <t>CORTADOR, 6 FILAS, TRBC-SC, CUT-15-045-F, G8Cr02HC</t>
  </si>
  <si>
    <t>CUBIERTA POSTERIOR, TRBC-T, CORTADORES, CUT-15-334</t>
  </si>
  <si>
    <t>CL01-04012-016</t>
  </si>
  <si>
    <t>1 entregado el 25/03/25 + 2 con VC del 14/08/25</t>
  </si>
  <si>
    <t>23 con VC del 16/07/25 + 77 con VC del 14/08/25</t>
  </si>
  <si>
    <t>1 entregado el 27/05/25 con picking, Mateo + 1 con VC del 14/08/25</t>
  </si>
  <si>
    <t>10 con VC del 24/07/25 + 20 con VC del 18/08/25</t>
  </si>
  <si>
    <t>5 con VC del 25/07/25 + 45 con VC del 18/08/25</t>
  </si>
  <si>
    <t>CL01-04009-033</t>
  </si>
  <si>
    <t>CL01-0930-012</t>
  </si>
  <si>
    <t>RODAMIENTO, RODILLO ESFERICO, 32320 TIM</t>
  </si>
  <si>
    <t>envio Las Cenizas 13/08/25, GD 5637</t>
  </si>
  <si>
    <t>HUIN-AMAR</t>
  </si>
  <si>
    <t>2 entregados el 15/02/25 + 3 en VC del 10/07/25</t>
  </si>
  <si>
    <t>50 con VC del 31-07-25 + 150 con VC del 18/08/25</t>
  </si>
  <si>
    <t>1 con VC del 31-07-25 + 11 con VC del 18/08/25</t>
  </si>
  <si>
    <t>2 con VC del 31-07-25 + 1 con VC del 18/08/25</t>
  </si>
  <si>
    <t>1 con VC del 08/08/25 + 3 con VC del 18/08/25</t>
  </si>
  <si>
    <t>1 con VC del 07/08/25 + 1 con VC del 18/08/25</t>
  </si>
  <si>
    <t>6 entregados el 18/03/25 + 4 con VC del 18/08/25</t>
  </si>
  <si>
    <t>2 con VC del 11/08/25 + 6 con VC del 18/08/25</t>
  </si>
  <si>
    <t>2 entregadas el 10/07/25 con VC + 2 con VC del 18/08/25</t>
  </si>
  <si>
    <t>8 envio Peñon 13/06/25 GD 5399 + 2 con VC del 18/08/25</t>
  </si>
  <si>
    <t>1 entregado el 29/11/24 + 1 con VC del 29/01/25</t>
  </si>
  <si>
    <t>2 entregados el 13/01/25 + 2 con VC del 28/01/25</t>
  </si>
  <si>
    <t>2 entregados el 20/12/24 + 1 con VC del 28/01/25</t>
  </si>
  <si>
    <t>1 entregado el 20/12/24 + 1 con VC del 06/02/25</t>
  </si>
  <si>
    <t>2 entregados el 20/12/24 + 4 con VC del 28/01/25</t>
  </si>
  <si>
    <t>3 entregadas el 21/10/24 + 3 con VC del 15/02/25</t>
  </si>
  <si>
    <t>1 con VC del 14/08/25 + 1 cancelado JCF 18/08/25, cambio código</t>
  </si>
  <si>
    <t>cancelado  JCF 18/08/25, cambio código</t>
  </si>
  <si>
    <t>cancelado JCF 18/08/25, cambio código</t>
  </si>
  <si>
    <t>cancelado JCF 18/08/25, compra local Cabildo</t>
  </si>
  <si>
    <t>PR-103638</t>
  </si>
  <si>
    <t>PR-103633</t>
  </si>
  <si>
    <t>PR-103632</t>
  </si>
  <si>
    <t>PR-103629</t>
  </si>
  <si>
    <t>PR-103617</t>
  </si>
  <si>
    <t>PR-103474</t>
  </si>
  <si>
    <t>PR-103469</t>
  </si>
  <si>
    <t>PR-103467</t>
  </si>
  <si>
    <t>PR-103466</t>
  </si>
  <si>
    <t>PR-104351</t>
  </si>
  <si>
    <t>CL01-04012-021</t>
  </si>
  <si>
    <t>envio Las Cenizas 18/08/25, GD 5644</t>
  </si>
  <si>
    <t>entregadas 04/08/25 y 08/08/25 picking, Dyllan</t>
  </si>
  <si>
    <t>entregadas 19/08/25 picking, Dyllan</t>
  </si>
  <si>
    <t>LLEGAN 350 EL 12/08/25, SALDO 150 LLEGAN EL 14/08/25</t>
  </si>
  <si>
    <t>LLEGA ELECTRODO 8018 3,16</t>
  </si>
  <si>
    <t>PR-103640</t>
  </si>
  <si>
    <t>PR-104307</t>
  </si>
  <si>
    <t>PR-104313</t>
  </si>
  <si>
    <t>PR-104315</t>
  </si>
  <si>
    <t>PR-104323</t>
  </si>
  <si>
    <t>PR-104324</t>
  </si>
  <si>
    <t>PR-104325</t>
  </si>
  <si>
    <t>PR-104326</t>
  </si>
  <si>
    <t>PR-104328</t>
  </si>
  <si>
    <t>PR-104332</t>
  </si>
  <si>
    <t>PR-104334</t>
  </si>
  <si>
    <t>PR-104336</t>
  </si>
  <si>
    <t>PR-104337</t>
  </si>
  <si>
    <t>PR-104354</t>
  </si>
  <si>
    <t>PR-104355</t>
  </si>
  <si>
    <t>PR-104356</t>
  </si>
  <si>
    <t>PR-104360</t>
  </si>
  <si>
    <t>PR-104364</t>
  </si>
  <si>
    <t>PR-104367</t>
  </si>
  <si>
    <t>PR-104368</t>
  </si>
  <si>
    <t>LLEGAN 10 EL 19/06/25, SALDO 40 LLEGAN EL 26/06/25</t>
  </si>
  <si>
    <t>YICHANG TOP</t>
  </si>
  <si>
    <t>LLEGAN 5 EL 14/08/25, SALDO 115 LLEGAN EL 20/08/25</t>
  </si>
  <si>
    <t>PR-104584</t>
  </si>
  <si>
    <t>CL01-04015-012</t>
  </si>
  <si>
    <t>CL01-04015-015</t>
  </si>
  <si>
    <t>LLEGAN 2 EL 31/07/25, SALDO 1 LLEGA EL 20/08/25</t>
  </si>
  <si>
    <t>RODILLO PARA PINTAR, 18cm, CHIPORRO</t>
  </si>
  <si>
    <t>DISCO, CORTE, 4,5</t>
  </si>
  <si>
    <t>DISCO, ZIRCONIO, 4,1/2"</t>
  </si>
  <si>
    <t>BESTOLIFE, LUBRICANTE DE ROSCA,BASADO EN PLOMO,No,270,600153</t>
  </si>
  <si>
    <t>3 entregados el 25/06/25, J, Silva + 4 entregados el 28/04/25 a Mateo + 8 con VC del 21/08/25</t>
  </si>
  <si>
    <t>ESCOBILLA, PULIDOR, C/VASTAGO, GRANO 60, 6" X 1,1/2" X 1"</t>
  </si>
  <si>
    <t>AGUA PURIFICADA, 20 LT,</t>
  </si>
  <si>
    <t>PLASTIFILL, STRECH FILM, 48 CM X 100 M, TRANSP,</t>
  </si>
  <si>
    <t>BATERIA, NO-RECARGABLE, 1,5V, AA</t>
  </si>
  <si>
    <t>BROCA TRICONICA, RODAMIENTO SELLADO, 12,1/4", IADC 735</t>
  </si>
  <si>
    <t>7 entregados el 30/05/25 con picking, D, Romero + 3 entregadas 19/08/25 con picking, Dyllan</t>
  </si>
  <si>
    <t>8 entregados el 31/03/25, J, Silva</t>
  </si>
  <si>
    <t>PORTACORTADOR, 35,5°, PORTACORTADORES, DHE-07-300</t>
  </si>
  <si>
    <t>INTERRUPTOR AUT,, DX CURVE C, 1 X 2A</t>
  </si>
  <si>
    <t>MULTIMETRO, LCD, DMG800D048+EXP10,30+CX01, LOVATO</t>
  </si>
  <si>
    <t>CABLE, H05V-K, AZUL, 1,0 MM2, BLANCO</t>
  </si>
  <si>
    <t>CABLE, H05V-K, AZUL, 1,0 MM2, AZUL</t>
  </si>
  <si>
    <t>ELECTRICAL CABLE, FLEXIBLE, BLACK,  1,0MM2 X 100 MTS</t>
  </si>
  <si>
    <t>CABLE, H05V-K, 1,0 MM2, NARANJA, 100 MTS</t>
  </si>
  <si>
    <t>BLOQUE DE TERMINALES, ALIMENTACION, PT 1,5 / S, 3208100</t>
  </si>
  <si>
    <t>Bloque para distribucion  PTFIX 6/ 18 x 2,5 GY</t>
  </si>
  <si>
    <t>ESPIRAL PLASTICO, HB-103, 9 MM, 4,2 MT,</t>
  </si>
  <si>
    <t>CINTILLOS, PLÁSTICO, 300 x 3,6 MM</t>
  </si>
  <si>
    <t>ROYASIL CABLE, 2,5 KV, 7,0MM CLASE H 180°</t>
  </si>
  <si>
    <t>ROYASIL CABLE, 2,5 KV, 5,0MM CLASE H 180°</t>
  </si>
  <si>
    <t>ROYASIL CABLE, 2,5 KV, 4,0MM CLASE H 180°</t>
  </si>
  <si>
    <t>ROYASIL CABLE, 2,5 KV, 3,0MM CLASE H 180°</t>
  </si>
  <si>
    <t>ROYASIL CABLE, 2,5 KV, 8,0MM CLASE H 180°</t>
  </si>
  <si>
    <t>VIRGIN GLASS TAPE, 0,13MM X 20MM X 30MT</t>
  </si>
  <si>
    <t>TUFQUIN TFT, 0,30 MM CLASS H 180° C</t>
  </si>
  <si>
    <t>MANGUITO TERMORRECTRACTIL, WMS 3,2 (15X15R 800380, PHOENIX C</t>
  </si>
  <si>
    <t>TERMINAL, PREAISLADO, TIPO, HORQUILLA, VF-1,25-4Y</t>
  </si>
  <si>
    <t>TERMINAL DE COMPRESION 10,5 - 16,8MM2</t>
  </si>
  <si>
    <t>TERMINAL REDONDO 16-14AWG AZUL 4,3MM (COD 0730542024 VITEL)</t>
  </si>
  <si>
    <t>CARCAZA VOL,, H-24P B, 1XM32, EPIC (19123900)</t>
  </si>
  <si>
    <t>Riel Din Sim, Hk-Tbr-2 7,5 X 35 Mm X 1 Mt, (404071)</t>
  </si>
  <si>
    <t>BATERIA, NO-RECARGABLE, 1,5V, AAA</t>
  </si>
  <si>
    <t>MANGUERA, HIDRAULICA, R1-8 LT,</t>
  </si>
  <si>
    <t>PERNO SOCKET, M30 X 80, GR12,9</t>
  </si>
  <si>
    <t>PERNO SOCKET, M12 X 25, GR12,9</t>
  </si>
  <si>
    <t>entregado a C, Perdomo 04/06/25</t>
  </si>
  <si>
    <t>PERNO OJO, 3/4" X 1,20 M, C/TUERCA HEX,</t>
  </si>
  <si>
    <t>LÁMINAS, POLIÉSTER, 75 MM x 4,0 MTS, 2 CAPAS, CON FUNDA</t>
  </si>
  <si>
    <t>TUERCA, HEXAGONAL, M8, GR12,9</t>
  </si>
  <si>
    <t>O-RING, Ø3,5 X 32 (ID)</t>
  </si>
  <si>
    <t>DISCO, CORTE, AC, INOX, 4 1/2", DELGADO</t>
  </si>
  <si>
    <t>PERNO SOCKET, M20 X 50, GR12,9</t>
  </si>
  <si>
    <t>PERNO SOCKET, M24 X 120, GR12,9</t>
  </si>
  <si>
    <t>PERNO SOCKET, M24 X 130, GR12,9</t>
  </si>
  <si>
    <t>PERNO SOCKET, M30 X 120, GR12,9</t>
  </si>
  <si>
    <t>PERNO SOCKET, M36 X 120, GR12,9</t>
  </si>
  <si>
    <t>PERNO SOCKET, M8 X 25, GR12,9</t>
  </si>
  <si>
    <t>3 con VC del 20/08/25 + 2 con VC del 21/08/25</t>
  </si>
  <si>
    <t>14 con VC del 31/07/25 + 6 con VC del 21/08/25</t>
  </si>
  <si>
    <t>13 entregados el 11/06/25 con picking, R, Tamblay + 7 en VC del 21/08/25</t>
  </si>
  <si>
    <t>19 entregados el 11/06/25 con picking, R, Tamblay + 1 en VC del 21/08/25</t>
  </si>
  <si>
    <t>5 con VC del 18/08/25 + 15 en VC del 21/08/25</t>
  </si>
  <si>
    <t>cancelado 21/08/25, inidica Esteban Silva</t>
  </si>
  <si>
    <t>1 con VC del 31-07-25 + 1 con VC del 21/08/25</t>
  </si>
  <si>
    <t>10 con VC del 16/07/25 + 20 con VC del 21/08/25</t>
  </si>
  <si>
    <t>entregados el 22/05/25 con picking, M, Guerrero</t>
  </si>
  <si>
    <t>entregado con picking del 29/07/25</t>
  </si>
  <si>
    <t>valor pend</t>
  </si>
  <si>
    <t>PR-104840</t>
  </si>
  <si>
    <t>PR-104835</t>
  </si>
  <si>
    <t>PR-104839</t>
  </si>
  <si>
    <t>PR-104842</t>
  </si>
  <si>
    <t>PR-104843</t>
  </si>
  <si>
    <t>PR-104844</t>
  </si>
  <si>
    <t>PR-104845</t>
  </si>
  <si>
    <t>PR-104841</t>
  </si>
  <si>
    <t>PR-104846</t>
  </si>
  <si>
    <t>PR-028930</t>
  </si>
  <si>
    <t>PR-051131</t>
  </si>
  <si>
    <t>PR-056853</t>
  </si>
  <si>
    <t>PR-059539</t>
  </si>
  <si>
    <t>PR-061639</t>
  </si>
  <si>
    <t>PR-063806</t>
  </si>
  <si>
    <t>PR-064581</t>
  </si>
  <si>
    <t>PR-066414</t>
  </si>
  <si>
    <t>PR-066424</t>
  </si>
  <si>
    <t>PR-066440</t>
  </si>
  <si>
    <t>PR-066447</t>
  </si>
  <si>
    <t>PR-068237</t>
  </si>
  <si>
    <t>PR-071307</t>
  </si>
  <si>
    <t>PR-071310</t>
  </si>
  <si>
    <t>PR-071311</t>
  </si>
  <si>
    <t>PR-071551</t>
  </si>
  <si>
    <t>PR-072279</t>
  </si>
  <si>
    <t>PR-072281</t>
  </si>
  <si>
    <t>PR-072282</t>
  </si>
  <si>
    <t>PR-072285</t>
  </si>
  <si>
    <t>PR-072286</t>
  </si>
  <si>
    <t>PR-072812</t>
  </si>
  <si>
    <t>PR-073823</t>
  </si>
  <si>
    <t>PR-074353</t>
  </si>
  <si>
    <t>PR-074378</t>
  </si>
  <si>
    <t>PR-075215</t>
  </si>
  <si>
    <t>PR-079770</t>
  </si>
  <si>
    <t>PR-080237</t>
  </si>
  <si>
    <t>PR-080238</t>
  </si>
  <si>
    <t>PR-080240</t>
  </si>
  <si>
    <t>PR-080241</t>
  </si>
  <si>
    <t>PR-080242</t>
  </si>
  <si>
    <t>PR-091420</t>
  </si>
  <si>
    <t>PR-091426</t>
  </si>
  <si>
    <t>PR-091434</t>
  </si>
  <si>
    <t>PR-091435</t>
  </si>
  <si>
    <t>PR-091436</t>
  </si>
  <si>
    <t>PR-091439</t>
  </si>
  <si>
    <t>PR-091440</t>
  </si>
  <si>
    <t>PR-091447</t>
  </si>
  <si>
    <t>PR-091448</t>
  </si>
  <si>
    <t>PR-091449</t>
  </si>
  <si>
    <t>PR-091600</t>
  </si>
  <si>
    <t>PR-091604</t>
  </si>
  <si>
    <t>PR-095123</t>
  </si>
  <si>
    <t>PR-095136</t>
  </si>
  <si>
    <t>PR-095138</t>
  </si>
  <si>
    <t>PR-095140</t>
  </si>
  <si>
    <t>PR-095794</t>
  </si>
  <si>
    <t>PR-097815</t>
  </si>
  <si>
    <t>PR-097830</t>
  </si>
  <si>
    <t>PR-097842</t>
  </si>
  <si>
    <t>PR-098593</t>
  </si>
  <si>
    <t>PR-099849</t>
  </si>
  <si>
    <t>PR-099852</t>
  </si>
  <si>
    <t>PR-099946</t>
  </si>
  <si>
    <t>PR-099948</t>
  </si>
  <si>
    <t>PR-099949</t>
  </si>
  <si>
    <t>PR-099952</t>
  </si>
  <si>
    <t>PR-081120</t>
  </si>
  <si>
    <t>PR-084488</t>
  </si>
  <si>
    <t>PR-085693</t>
  </si>
  <si>
    <t>PR-086160</t>
  </si>
  <si>
    <t>PR-086584</t>
  </si>
  <si>
    <t>PR-086588</t>
  </si>
  <si>
    <t>PR-086589</t>
  </si>
  <si>
    <t>PR-086590</t>
  </si>
  <si>
    <t>PR-086591</t>
  </si>
  <si>
    <t>PR-086592</t>
  </si>
  <si>
    <t>PR-088496</t>
  </si>
  <si>
    <t>PR-089392</t>
  </si>
  <si>
    <t>PR-104832</t>
  </si>
  <si>
    <t>mal pedido, 6 en VC del 22/08/25 + 18 cancelados</t>
  </si>
  <si>
    <t>PR-104592</t>
  </si>
  <si>
    <t>HEX BIT SOCKET, 1612H 1" SQ. DR. X 3/4" 19MM</t>
  </si>
  <si>
    <t>HEX BIT SOCKET,  1" SQ. DR. X 22MM</t>
  </si>
  <si>
    <t>HEX BIT SOCKET, 1617H 1" SQ. DR. X 1-1/16" 27MM</t>
  </si>
  <si>
    <t>HEX BIT SOCKET, 12M19H 374" SQ. DR. X 3/4" 19MM, 1212H</t>
  </si>
  <si>
    <t>CL01-04019-001</t>
  </si>
  <si>
    <t>HOJA DE SIERRA, 1/2" X 12"</t>
  </si>
  <si>
    <t>entregados 25/08/25 picking, Mateo</t>
  </si>
  <si>
    <t>revisión QC</t>
  </si>
  <si>
    <t>PR-105129</t>
  </si>
  <si>
    <t>PR-105130</t>
  </si>
  <si>
    <t>PR-105132</t>
  </si>
  <si>
    <t>PR-105133</t>
  </si>
  <si>
    <t>PR-105137</t>
  </si>
  <si>
    <t>PR-105140</t>
  </si>
  <si>
    <t>PR-105142</t>
  </si>
  <si>
    <t>PR-105143</t>
  </si>
  <si>
    <t>PR-105144</t>
  </si>
  <si>
    <t>PR-105145</t>
  </si>
  <si>
    <t>PR-105146</t>
  </si>
  <si>
    <t>PR-105147</t>
  </si>
  <si>
    <t>PR-105148</t>
  </si>
  <si>
    <t>PR-105150</t>
  </si>
  <si>
    <t>6 LLEGAN EL 15/07/25, SALDO 24 LLEGAN EL 25/08/25</t>
  </si>
  <si>
    <t>F/A3413 25/08/25</t>
  </si>
  <si>
    <t>PR-105168</t>
  </si>
  <si>
    <t>PR-105169</t>
  </si>
  <si>
    <t>PR-104303</t>
  </si>
  <si>
    <t>PR-104304</t>
  </si>
  <si>
    <t>ARANDELA, PLANA, 5/8"</t>
  </si>
  <si>
    <t>6 con VC del 21/08/25 + 9 con VC del 26/08/25</t>
  </si>
  <si>
    <t>15 con VC del 24/07/25 + 15 con VC del 26/08/25</t>
  </si>
  <si>
    <t>4 con VC del 18/08/25 + 2 con VC del 26/08/25</t>
  </si>
  <si>
    <t>1 VC 30/07/25 + 1 VC 26/08/25</t>
  </si>
  <si>
    <t>COMERCIAL R Y V</t>
  </si>
  <si>
    <t xml:space="preserve">AGRICOR </t>
  </si>
  <si>
    <t>AUTORESCATE SAFE 1, AZUL, STEEL PRO</t>
  </si>
  <si>
    <t>Brocha 3/4''</t>
  </si>
  <si>
    <t>TRANSFORMADOR, 1000/5A, 20VA 65/80X30</t>
  </si>
  <si>
    <t>ARANDELA, PRESION SQR MED, M8</t>
  </si>
  <si>
    <t>ARANDELA, PLANA, M8</t>
  </si>
  <si>
    <t>CL01-04015-013</t>
  </si>
  <si>
    <t>O´RING RODÓN 7.00 MM (tramos de 10 metros)</t>
  </si>
  <si>
    <t>O´RING RODÓN 6.50 MM (tramos de 10 metros)</t>
  </si>
  <si>
    <t>O´RING RODÓN 6.00 MM (tramos de 10 metros)</t>
  </si>
  <si>
    <t>O´RING RODÓN 5.50 MM (tramos de 10 metros)</t>
  </si>
  <si>
    <t>O´RING RODÓN 5.00 MM (tramos de 10 metros)</t>
  </si>
  <si>
    <t>O´RING RODÓN 4.50 MM (tramos de 10 metros)</t>
  </si>
  <si>
    <t>O´RING RODÓN 8.00 MM (tramos de 10 metros)</t>
  </si>
  <si>
    <t>O´RING RODÓN 3.00 MM (tramos de 10 metros)</t>
  </si>
  <si>
    <t>O´RING RODON 2.50 MM (tramos de 10 metros)</t>
  </si>
  <si>
    <t>O´RING RODON 2.00 MM (tramos de 10 metros)</t>
  </si>
  <si>
    <t>O´RING RODÓN 4.00 MM (tramos de 10 metros)</t>
  </si>
  <si>
    <t>O´RING RODÓN 8.50 MM (tramos de 10 metros)</t>
  </si>
  <si>
    <t>POLAR ADMINISTRATIVO NEGRO UNISEX T-S</t>
  </si>
  <si>
    <t>POLERON OPERATIVO VERDE TALLER UNISEX T-S</t>
  </si>
  <si>
    <t>cancelado, no corresponde a stock</t>
  </si>
  <si>
    <t>DEBO 34</t>
  </si>
  <si>
    <t>cancelado, código Do Not Use</t>
  </si>
  <si>
    <t>DEBO 76</t>
  </si>
  <si>
    <t>entregados 15 con VC el 08/07/25 + 10 VC 15/07/25</t>
  </si>
  <si>
    <t>RODAMIENTO 22320 E</t>
  </si>
  <si>
    <t>Super Perm Black Pen</t>
  </si>
  <si>
    <t>8 VC del 31/07/25 + 2 VC 01/09/25</t>
  </si>
  <si>
    <t>1 con VC del 31-07-25 + 3 VC 01/09/25</t>
  </si>
  <si>
    <t>10 con VC del 18/08/25 + 15 VC 01/09/25</t>
  </si>
  <si>
    <t>10 entregados 09/08/24 + 20 cancelados el 26/08/24</t>
  </si>
  <si>
    <t>3 entregados 31/07/24 + 1 VC 02/08/24</t>
  </si>
  <si>
    <t>CL01-04016-012</t>
  </si>
  <si>
    <t>LLEGAN 3 EL 09/07/25, LLEGAN 5 EL 15/07/25, LLEGAN 5 EL 25/07/25, LLEGAN 3 EL 31/07/25, LLEGAN 5 EL 08/08/25, LLEGAN 4 EL 21/08/25, SALDO 5 CANCELADO</t>
  </si>
  <si>
    <t>LLEGAN 44 EL 14/08/25, SALDO 56 LLEGA EL 29/08/25</t>
  </si>
  <si>
    <t>LLEGAN 3 EL 10/04/25, SALDO 1 LLEGA EL 29/08/25</t>
  </si>
  <si>
    <t>envio Peñon 14/08/25 GD 5639</t>
  </si>
  <si>
    <t>SILICONA ALTA TEMPERATURA x 311 ML</t>
  </si>
  <si>
    <t>SILICONE, HIGH TEMP, 310ml</t>
  </si>
  <si>
    <t>PRESSURE RELIEF VALVE, 40-80 PSI, 1/8" NPTF</t>
  </si>
  <si>
    <t>VÁLVULA DE ALIVIO DE PRESIÓN, 40-80 PSI, 1/8" NPTF</t>
  </si>
  <si>
    <t>DEBO 35</t>
  </si>
  <si>
    <t>14 entregados el 11/04/25 con VC + 11 VC 02/09/25</t>
  </si>
  <si>
    <t>PR-106328</t>
  </si>
  <si>
    <t>9 con VC del 30/07/25 + 11 VC 02/09/25</t>
  </si>
  <si>
    <t>5 con VC del 30/07/25 + 15 VC 02/09/25</t>
  </si>
  <si>
    <t>20 con VC del 13/08/25 + 5 VC 02/09/25</t>
  </si>
  <si>
    <t>30 entregados el 28/05/25 con picking, Mateo + 4 entregadas con VC 03/07/25, Mateo + 6 VC 02/09/25</t>
  </si>
  <si>
    <t>cancelado, pedido en S/A 142848</t>
  </si>
  <si>
    <t>1 con VC del 31-07-25 + 1 VC 02/09/25</t>
  </si>
  <si>
    <t>10 con VC del 21/08/25 + 10 VC 02/09/25</t>
  </si>
  <si>
    <t>6 entregados el 11/06/25 con picking, R, Tamblay + 1 entregada el 19/04/25 en pizarra, Mateo + 13 VC 02/09/25</t>
  </si>
  <si>
    <t>6 entregadas el 17/01/25 + 9 VC 02/09/25</t>
  </si>
  <si>
    <t>14 con VC del 18/08/25 + 6 VC 02/09/25</t>
  </si>
  <si>
    <t>13 con VC del 18/08/25 + 7 VC 02/09/25</t>
  </si>
  <si>
    <t>5 con VC del 23/07/25 + 10 VC 02/09/25</t>
  </si>
  <si>
    <t>envio a Peñon 14/08/25 GD 5639</t>
  </si>
  <si>
    <t>5 VC del 31/07/25 + 15 VC 01/09/25</t>
  </si>
  <si>
    <t>50 con VC del 21/08/25 + 50 VC 02/09/25</t>
  </si>
  <si>
    <t>5 entregados el 01/04/25, J, Abarca + 1 VC 02/09/25</t>
  </si>
  <si>
    <t>1 entregado el 30/06/25, J, Encina + 1 VC 02/09/25</t>
  </si>
  <si>
    <t>6 con VC del 16/07/25+ 14 VC 02/09/25</t>
  </si>
  <si>
    <t>2 con VC del 24/07/25 + 3 VC 02/09/25</t>
  </si>
  <si>
    <t>7 entregado a C, Perdomo 04/06/25 + 1 VC 02/09/25</t>
  </si>
  <si>
    <t>30 en VC del 23/07/25 + 40 en VC del 31/07/25 + 20 VC 02/09/25</t>
  </si>
  <si>
    <t>7 entregados el 14/07/25 con VC, Mateo + 13 VC 02/09/25</t>
  </si>
  <si>
    <t>30 con VC del 19/08/25 + 6 VC 02/09/25</t>
  </si>
  <si>
    <t>45 envio a Rancagua el 16/05/25, GD + 25 VC 02/09/25</t>
  </si>
  <si>
    <t>20 VC 31/07/25 + 10 VC 02/09/25</t>
  </si>
  <si>
    <t>entregados el 20/06/25 con picking, M, Guerrero</t>
  </si>
  <si>
    <t xml:space="preserve">9 VC 31/07/25 + 1 VC 02/09/25 </t>
  </si>
  <si>
    <t>8 con VC del 30/07/25 + 2 VC 02/09/25</t>
  </si>
  <si>
    <t>3 con VC del 30/07/25 + 7 VC 02/09/25</t>
  </si>
  <si>
    <t>18 con VC del 30/07/25 + 22 VC 02/09/25</t>
  </si>
  <si>
    <t>1 con VC del 31-07-25, 3 cancelados x error código</t>
  </si>
  <si>
    <t>LLEGAN 23 EL 21/08/25, SALDO 7 LLEGAN EL 02/09/25</t>
  </si>
  <si>
    <t>2 entregadas el 03/03/25 + 1 VC 03/09/25</t>
  </si>
  <si>
    <t>2 entregadas el 06/06/25 en pizarra, Mateo + 2 VC 03/09/25</t>
  </si>
  <si>
    <t>2 con VC del 31/07/25 + 1 VC 03/09/25</t>
  </si>
  <si>
    <t>MDX-MASTERDRILL EXPLORACOES</t>
  </si>
  <si>
    <t>OC QUEDA ABIERTA, ESPERA R. DIAZ CIERRE EN AX</t>
  </si>
  <si>
    <t>F/MDB 007/2025 13/05/25</t>
  </si>
  <si>
    <t>REC. PARCIAL</t>
  </si>
  <si>
    <t xml:space="preserve">LLEGA 1 EL 02/05/25 CON F/MDCN20250405 del 01/04/25 + 1 F/MDCN20250405-1 </t>
  </si>
  <si>
    <t>F/S20250512 12/05/25</t>
  </si>
  <si>
    <t>LLEGAN 10 EL 24/12/24 CON F/MDCN20241106 02/11/24, LLEGAN 12 EL 12/02/25 CON F/MDCN20241106-1 02/11/24, LLEGAN 13 EL 15/05/25 CON F/MDCN20250303-1 06/02/25</t>
  </si>
  <si>
    <t>BLOQUEO DE EMPUJE, CUADRADO, 45 MM</t>
  </si>
  <si>
    <t>INTERRUPTOR, INTERRUPTOR DE LLAVE, ZB4-BG2</t>
  </si>
  <si>
    <t>CL01-04016-011</t>
  </si>
  <si>
    <t>PR-062911</t>
  </si>
  <si>
    <t>PR-074469</t>
  </si>
  <si>
    <t>PR-106893</t>
  </si>
  <si>
    <t>ws-import</t>
  </si>
  <si>
    <t>pedidos a China</t>
  </si>
  <si>
    <t>24 entregadas el 24/03/25 + 45 con VC del 21/08/25 + 11 VC 04/09/25</t>
  </si>
  <si>
    <t>BIT-05-837</t>
  </si>
  <si>
    <t>TRICONE BIT, SEALED BEARING, 13.3/4", IADC 837</t>
  </si>
  <si>
    <t>TRICONO, RODAMIENTO SELLADO, 13.3/4", IADC 837</t>
  </si>
  <si>
    <t>2 con VC del 17/07/25 + 2 VC 08/09/25</t>
  </si>
  <si>
    <t>CL01-04015-018</t>
  </si>
  <si>
    <t>6 con VC del 21/08/25 + 4 VC 08/09/25</t>
  </si>
  <si>
    <t>6 con VC del 16/07/25 + 4 VC 08/09/25</t>
  </si>
  <si>
    <t>DADO IMPACTO HEX, 1612H 1" SQ. DR. X 3/4" 19MM</t>
  </si>
  <si>
    <t>DADOV-14MM</t>
  </si>
  <si>
    <t>DADOV-30MM</t>
  </si>
  <si>
    <t>DADOV-24MM</t>
  </si>
  <si>
    <t>DADOV-22MM</t>
  </si>
  <si>
    <t>DADOV-19MM</t>
  </si>
  <si>
    <t>DADOV-17MM</t>
  </si>
  <si>
    <t>DADOV-27MM</t>
  </si>
  <si>
    <t>DADOH3/4-19MM</t>
  </si>
  <si>
    <t>DADOH1-19MM</t>
  </si>
  <si>
    <t>DADOH1-22MM</t>
  </si>
  <si>
    <t>DADOH1-27MM</t>
  </si>
  <si>
    <t>DADO IMPACTO HEX,  1" SQ. DR. X 22MM</t>
  </si>
  <si>
    <t>DADO IMPACTO HEX, 1617H 1" SQ. DR. X 1-1/16" 27MM</t>
  </si>
  <si>
    <t>DADO IMPACTO HEX, 12M19H 3/4" SQ. DR. X 3/4" 19MM, 1212H</t>
  </si>
  <si>
    <t>9 con VC del 12/08/25 + 1 VC 08/09/25</t>
  </si>
  <si>
    <t>LLEGAN 5 EL 08/09/25, SALDO 1</t>
  </si>
  <si>
    <t>LLEGAN 4 EL 08/09/25, SALDO 1</t>
  </si>
  <si>
    <t>LLEGAN 500 EL 02/09/25, LLEGAN 300 EL 04/09/25, SALDO 200 LLEGA EL 08/09/25</t>
  </si>
  <si>
    <t>PR-106906</t>
  </si>
  <si>
    <t>PR-106908</t>
  </si>
  <si>
    <t>PR-106910</t>
  </si>
  <si>
    <t>PR-106912</t>
  </si>
  <si>
    <t>PR-106926</t>
  </si>
  <si>
    <t>PR-106938</t>
  </si>
  <si>
    <t>PR-106913</t>
  </si>
  <si>
    <t>PR-106915</t>
  </si>
  <si>
    <t>PR-106916</t>
  </si>
  <si>
    <t>PR-106917</t>
  </si>
  <si>
    <t>PR-106919</t>
  </si>
  <si>
    <t>PR-106920</t>
  </si>
  <si>
    <t>PR-106921</t>
  </si>
  <si>
    <t>PR-106934</t>
  </si>
  <si>
    <t>PR-106942</t>
  </si>
  <si>
    <t>PR-106929</t>
  </si>
  <si>
    <t>PR-106954</t>
  </si>
  <si>
    <t>PR-106952</t>
  </si>
  <si>
    <t>PR-106955</t>
  </si>
  <si>
    <t>PR-106927</t>
  </si>
  <si>
    <t>PR-106923</t>
  </si>
  <si>
    <t>PR-106936</t>
  </si>
  <si>
    <t>PR-106932</t>
  </si>
  <si>
    <t>PR-106944</t>
  </si>
  <si>
    <t>PR-106940</t>
  </si>
  <si>
    <t>PR-106922</t>
  </si>
  <si>
    <t>PR-106950</t>
  </si>
  <si>
    <t>CL01-04015-017</t>
  </si>
  <si>
    <t>CL01-0930-014</t>
  </si>
  <si>
    <t>BROCA TRICONICA, ANILLO CALIBRADOR, 306MM</t>
  </si>
  <si>
    <t>ANILLO DE CALIBRACIÓN DE BROCA, 305MM, TRICONIL</t>
  </si>
  <si>
    <t>REWORK-WIP-0071</t>
  </si>
  <si>
    <t>30 VC del 31/07/25 + 30 VC 08/09/25</t>
  </si>
  <si>
    <t>1 entregada el 08/07/25 J, Abarca + 1 VC 08/09/25</t>
  </si>
  <si>
    <t>5 con VC del 22/08/25 + 20 VC 08/09/25</t>
  </si>
  <si>
    <t>9 VC del 31/07/25 + 1 VC 08/09/25</t>
  </si>
  <si>
    <t>1 VC 31/07/25 + 2 VC 08/09/25</t>
  </si>
  <si>
    <t>2 VC 31/07/25 + 1 VC 08/09/25</t>
  </si>
  <si>
    <t>6 VC 31/07/25 + 4 VC 08/09/25</t>
  </si>
  <si>
    <t>3 VC 31/07/25 + 2 VC 08/09/25</t>
  </si>
  <si>
    <t>3 VC 31/07/25 + 7 VC 08/09/25</t>
  </si>
  <si>
    <t>2 con VC del 31-07-25 + 1 VC 08/09/25</t>
  </si>
  <si>
    <t>7 con VC del 18/08/25 + 2 VC 08/09/25</t>
  </si>
  <si>
    <t>2 con VC del 12/08/25 + 4 VC 08/09/25</t>
  </si>
  <si>
    <t>7 con VC del 25/08/25 + 13 VC 08/09/25</t>
  </si>
  <si>
    <t>1 VC 28/08/25 + 9 VC 08/09/25</t>
  </si>
  <si>
    <t>envio Peñon 05/09/25 GD 5709</t>
  </si>
  <si>
    <t>envio Peñón 05/09/25 GD 5709</t>
  </si>
  <si>
    <t>envio Peñon 22/08/25 GD 5661</t>
  </si>
  <si>
    <t>CALIBRE OMBINADO DE HILOS,10'',11 1/4 3-ST / 13'',14 3/4'' 3-ST, DHE-06-606</t>
  </si>
  <si>
    <t>CALIBRE COMBINADO DE HILOS,8'' 10'',11 1/4''DI-22/ 12 7/8''DI-22, DHE-06-607</t>
  </si>
  <si>
    <t>CALIBRE COMBINADO DE HILOS, 12 7/8'' DI-42 / 13 1/8'' MTI-315, DHE-06-608</t>
  </si>
  <si>
    <t>1 con VC del 31/07/25 + 2 VC 09/09/25</t>
  </si>
  <si>
    <t>CONF. SANTANDER</t>
  </si>
  <si>
    <t>49 entregadas el 23/07/24, 1 cancelado 25/09/24</t>
  </si>
  <si>
    <t>cancelado 04/11/24, código corresponde a eslingas sin funda</t>
  </si>
  <si>
    <t>cancelado 08/10/24, código cambiado x 1230100150 en junio-2022</t>
  </si>
  <si>
    <t>cancelado 05/11/24, según conversación con Oberdan x Team</t>
  </si>
  <si>
    <t>cancelado 24/10/24, código cambiado x 1011100940</t>
  </si>
  <si>
    <t>cancelado 28/10/24, por error en bodega</t>
  </si>
  <si>
    <t>cancelado 05/11/24, código cambiado x 1213103380</t>
  </si>
  <si>
    <t>cancelado 05/11/24, cambio de código x 1232102290</t>
  </si>
  <si>
    <t>cancelado 11/11/24, ya no mantenemos stock de tecles</t>
  </si>
  <si>
    <t>cancelado 15/11/24, error en pedido de tuercas, no son de bronce</t>
  </si>
  <si>
    <t>cancelado 27/11/24, código correcto es el 1810102190</t>
  </si>
  <si>
    <t>cancelado 13/01/25, cambio a código 1232102290</t>
  </si>
  <si>
    <t>cancelado 11/03/25, código incorrecto</t>
  </si>
  <si>
    <t>cancelado 11/03/25, entregado con picking, pernos consumidos</t>
  </si>
  <si>
    <t>SCRAPER SEAL RETAINER, COLUMN &amp; HEAD FRAME, 52R-08-060</t>
  </si>
  <si>
    <t>ANILLO PORTA WIPER MÁQUINA 52-R (52R-08-060)</t>
  </si>
  <si>
    <t>LLEGAN 92 EL 25/07/25, SALDO 58 LLEGAN EL 11/09/25</t>
  </si>
  <si>
    <t>LLEGAN 90 EL 25/07/25, LLEGAN 50 EL 14/08/25, SALDO 10 LLEGAN EL 11/09/25</t>
  </si>
  <si>
    <t>LLEGAN 25 EL 05/09/25, SALDO 15 LLEGAN EL 11/09/25</t>
  </si>
  <si>
    <t>LLEGAN 18 EL 05/09/25, SALDO 42 LLEGAN EL 11/09/25</t>
  </si>
  <si>
    <t>LLEGA CON GD 4649 11/09/25</t>
  </si>
  <si>
    <t>envio a Las Cenizas el 08/09/25, GD 5712</t>
  </si>
  <si>
    <t>1 VC 08/09/25 + 1 VC 11/09/25</t>
  </si>
  <si>
    <t>6 VC 28/08/25 + 34 VC 11/09/25</t>
  </si>
  <si>
    <t>89 VC 28/08/25 + 11 VC 11/09/25</t>
  </si>
  <si>
    <t>39 con VC del 31/07/25 + 11 VC 11/09/25</t>
  </si>
  <si>
    <t>2 con VC del 31-07-25 + 4 VC 11/09/25</t>
  </si>
  <si>
    <t>1 con VC del 07/08/25 + 1 VC 11/09/25</t>
  </si>
  <si>
    <t>4 con VC del 31-07-25 + 1 VC 11/09/25</t>
  </si>
  <si>
    <t>5 VC 01/09/25 + 10 VC 11/09/25</t>
  </si>
  <si>
    <t>50 VC 02/09/25 + 20 VC 11/09/25</t>
  </si>
  <si>
    <t>25 VC 01/09/25 + 35 VC 11/09/25</t>
  </si>
  <si>
    <t>ENTREGADOS</t>
  </si>
  <si>
    <t>PENDIENTE ENTREGA</t>
  </si>
  <si>
    <t>CL01-05001-002-00703</t>
  </si>
  <si>
    <t>LLEGAN 59 EL 09/09/25, SALDO 21 LLEGAN EL 15/09/25</t>
  </si>
  <si>
    <t>CL01-04015-014</t>
  </si>
  <si>
    <t>CL01-04014-005</t>
  </si>
  <si>
    <t>LLEGAN 2 EL 28/08/25, SALDO 8 LLEGAN EL 16/09/25</t>
  </si>
  <si>
    <t>LLEGAN 143 EL 28/08/25, LLEGAN 100 EL 02/09-25, LLEGAN 50 EL 03/09/25, SALDO 7 LLEGAN EL 16/09/25</t>
  </si>
  <si>
    <t>2 con VC del 31/07/25 + 2 VC 02/09/25 + 1 VC 16/09/25</t>
  </si>
  <si>
    <t>entregadas el 28/08/25 con correo Dionner</t>
  </si>
  <si>
    <t>1 con VC del 07/08/25 + 5 VC 16/09/25</t>
  </si>
  <si>
    <t>2 entregadas el 08/07/25 J, Abarca + 2 VC 16/09/25</t>
  </si>
  <si>
    <t>15 con VC 28/08/25 + 5 VC 16/09/25</t>
  </si>
  <si>
    <t>5 VC 28/08/25 + 1 VC 16/09/25</t>
  </si>
  <si>
    <t>24 VC 28/08/25 + 76 VC 16/09/25</t>
  </si>
  <si>
    <t>9 VC 28/08/25 + 1 VC 16/09/25</t>
  </si>
  <si>
    <t>5 con VC del 25/08/25 + 4 VC 04/09/25 + 6 VC 16/09/25</t>
  </si>
  <si>
    <t>F/DH250730034 14/04/25</t>
  </si>
  <si>
    <t>F/CY20241219B 31/03/25</t>
  </si>
  <si>
    <t>envio Las Cenizas 15/09/25 GD 5728</t>
  </si>
  <si>
    <t>1 envio Las Cenizas 15/09/25 GD 5728 + 1 cancelado 16/09/25</t>
  </si>
  <si>
    <t>F/FSD-193 27/06/25</t>
  </si>
  <si>
    <t>LLEGAN 3 EL 03/09/25, SALDO 7 LLEGA EL 17/09/25</t>
  </si>
  <si>
    <t>PR-108780</t>
  </si>
  <si>
    <t>CL01-05001-003-00201</t>
  </si>
  <si>
    <t>F/225HZTC203 27/05/25</t>
  </si>
  <si>
    <t>F/WST-T2503097 23/05/25</t>
  </si>
  <si>
    <t>F/V24HHF066 08/04/25</t>
  </si>
  <si>
    <t>SUB PLATE, KCG6 VALVE BLOCK</t>
  </si>
  <si>
    <t>SUB BASE VALVULA CETOP 05, CONEXIÓN 1-2 BSP INFERIOR</t>
  </si>
  <si>
    <t>SUBB-CT5-INF</t>
  </si>
  <si>
    <t>2 entregados el 15/02/25 + 1 VC 23/09/25</t>
  </si>
  <si>
    <t xml:space="preserve">IFM </t>
  </si>
  <si>
    <t xml:space="preserve">cancelado, codigo wiper erroneo </t>
  </si>
  <si>
    <t xml:space="preserve">cancelado, codigo cilindros erroneo </t>
  </si>
  <si>
    <t>LLEGAN 2 EL 23/09/25, SALDO 1</t>
  </si>
  <si>
    <t>1 VC 17/09/25 + 1 VC 23/09/25</t>
  </si>
  <si>
    <t>1 con VC del 31/07/25 + 1 VC 23/09/25</t>
  </si>
  <si>
    <t>2 VC del 31/07/25 + 1 VC 23/09/25</t>
  </si>
  <si>
    <t>PR-105920</t>
  </si>
  <si>
    <t>CL-0700-40</t>
  </si>
  <si>
    <t>LLEGAN 76 EL 12/09/25, SALDO 124 LLEGA EL 24/09/25</t>
  </si>
  <si>
    <t>2 con VC del 29/07/25 + 1 VC 24/09/25</t>
  </si>
  <si>
    <t>1 cancelado, pedido de más</t>
  </si>
  <si>
    <t>VÁLVULA PROPORCIONAL, KCG-6-W350-3-Z-M-U-H1-10, VICKERS</t>
  </si>
  <si>
    <t>CORONA DE ESTRUCTURA PRINCIPAL, ESTR PRINCIPAL, 61R-01-063</t>
  </si>
  <si>
    <t>PORTAFUSIBLE, 170H3006, BUSSMANN</t>
  </si>
  <si>
    <t>FUSIBLE, 800 AMP, SIBA, SQ-2-690V-200 KA</t>
  </si>
  <si>
    <t>FUSIBLE, 1250 A,  690VAC, 170M6116, BUSSMANN</t>
  </si>
  <si>
    <t>PR-109353</t>
  </si>
  <si>
    <t>PR-109724</t>
  </si>
  <si>
    <t>PR-109723</t>
  </si>
  <si>
    <t>PR-109715</t>
  </si>
  <si>
    <t>PR-109388</t>
  </si>
  <si>
    <t>PR-109397</t>
  </si>
  <si>
    <t>PR-109720</t>
  </si>
  <si>
    <t>PR-109721</t>
  </si>
  <si>
    <t>PR-109722</t>
  </si>
  <si>
    <t>PR-109389</t>
  </si>
  <si>
    <t>PR-109390</t>
  </si>
  <si>
    <t>PR-109713</t>
  </si>
  <si>
    <t>PR-109393</t>
  </si>
  <si>
    <t>PR-109717</t>
  </si>
  <si>
    <t>PR-109769</t>
  </si>
  <si>
    <t>MÁSCARA DE SOLDADURA, VIDRIO, NEGRO, N°10</t>
  </si>
  <si>
    <t>MÁSCARA DE SOLDADURA, VIDRIO, NEGRO, N°11</t>
  </si>
  <si>
    <t>10 VC 08/09/25 + 5 VC 29/09/25</t>
  </si>
  <si>
    <t>5 VC 04/09/25 + 5 VC 29/09/25</t>
  </si>
  <si>
    <t>PR-110031</t>
  </si>
  <si>
    <t>PR-110033</t>
  </si>
  <si>
    <t>PR-110036</t>
  </si>
  <si>
    <t>PR-110038</t>
  </si>
  <si>
    <t>PR-110039</t>
  </si>
  <si>
    <t>PR-110041</t>
  </si>
  <si>
    <t>PR-110044</t>
  </si>
  <si>
    <t>PR-110048</t>
  </si>
  <si>
    <t>PR-110049</t>
  </si>
  <si>
    <t>LLEGAN 40 EL 02/09/25, LLEGAN 15 EL 30/09/25, SALDO 45</t>
  </si>
  <si>
    <t>CL01-04014-006</t>
  </si>
  <si>
    <t>CL01-04019-003</t>
  </si>
  <si>
    <t>CL01-04015-019</t>
  </si>
  <si>
    <t>ROTU-GE80ES</t>
  </si>
  <si>
    <t>ROTU-GE40ES</t>
  </si>
  <si>
    <t>ROTU-GE90ES</t>
  </si>
  <si>
    <t>BEARING, PLAIN SPHERICAL, SKF - GE 90 ES </t>
  </si>
  <si>
    <t xml:space="preserve">ROTULA GE 90 ES </t>
  </si>
  <si>
    <t>F/CI20250904ZC 04/09/25</t>
  </si>
  <si>
    <t>CL01-05001-001-1-003</t>
  </si>
  <si>
    <t>PR-110310</t>
  </si>
  <si>
    <t>LLEGAN 33 EL 11/09/25, SALDO 207 LLEGAN EL 01/10/25</t>
  </si>
  <si>
    <t>LLEGAN 33 EL 26/09/25, SALDO LLEGA EL 01/10/25</t>
  </si>
  <si>
    <t>cancelado</t>
  </si>
  <si>
    <t>PIPE, (OD) Ø20, STEEL WIRE, (OD) Ø3</t>
  </si>
  <si>
    <t>PIPE, (OD) Ø24, STEEL WIRE, (OD) Ø3</t>
  </si>
  <si>
    <t>PIPE, (OD) Ø32, STEEL WIRE, (OD) Ø5</t>
  </si>
  <si>
    <t>PIPE, (OD) Ø39, STEEL WIRE, (OD) Ø5</t>
  </si>
  <si>
    <t>PISTON BLOCK,  SWASH PLATE SET, 5E00763</t>
  </si>
  <si>
    <t>COMPENSATOR KIT, V15 YEOSHE PUMP, 15AA-C250, 5E00027</t>
  </si>
  <si>
    <t>F/MDCN20250405-1 01/04/25 LLEGAN 2 EL 20/06/25; F/MDCN20250530 23/05/25 LLEGA 1 EL 28/08/25</t>
  </si>
  <si>
    <t xml:space="preserve">F/MDCN20250530 23/05/25 </t>
  </si>
  <si>
    <t>F/MDCN20250530 23/05/25</t>
  </si>
  <si>
    <t>F/DH250730041 06/05/25</t>
  </si>
  <si>
    <t>4 entregados a C, Perdomo 04/06/25 + 4 VC 03/10/25</t>
  </si>
  <si>
    <t>3 con VC del 07/08/25 + 1 VC 03/10/25</t>
  </si>
  <si>
    <t xml:space="preserve">15 VC 17/09/25 + 5 VC 03/10/25 </t>
  </si>
  <si>
    <t>2 VC 23/09/25 + 2 VC 03/10/25</t>
  </si>
  <si>
    <t>DISCO LIJADOR LAMINADO 115 x 22 G.80, 4 1/2" x 7/8", PARA ACERO INOXIDABLE</t>
  </si>
  <si>
    <t>DISCO LIJADOR LAMINADO 115 x 22 G.40, 4 1/2" x 7/8", PARA ACERO INOXIDABLE</t>
  </si>
  <si>
    <t>DISCO LIJADOR LAMINADO 115 X 22 G.60, 4 1/2" x 7/8", PARA ACERO INOXIDABLE</t>
  </si>
  <si>
    <t xml:space="preserve">DISCO LIJADOR LAMINADO 115 X 22 G.120, 4 1/2" x 7/8", PARA ACERO INOXIDABLE </t>
  </si>
  <si>
    <t>DISCO LIJADOR LAMINADO 7", GRANO 40, PARA ACERO INOXIDABLE</t>
  </si>
  <si>
    <t>DISCO LIJADOR LAMINADO 7", GRANO 80, PARA ACERO INOXIDABLE</t>
  </si>
  <si>
    <t>DISCO LIJADOR LAMINADO 7", GRANO 60, PARA ACERO INOXIDABLE</t>
  </si>
  <si>
    <t>CABLE ELECTRICO, 4 X 12 AWG</t>
  </si>
  <si>
    <t>2 con VC del 25/07/25 + 12 VC 16/09/25 + 1 VC 06/10/25</t>
  </si>
  <si>
    <t>4 VC 16/09/25 + 4 VC 24/09/25 + 2 VC 06/10/25</t>
  </si>
  <si>
    <t>1 con picking 06/10/25</t>
  </si>
  <si>
    <t>8 entregados el 21/01/25 + 8 picking 06/10/25</t>
  </si>
  <si>
    <t>4 entregados el 21/01/25 + 8 picking 06/10/25</t>
  </si>
  <si>
    <t>10 picking 06/10/25</t>
  </si>
  <si>
    <t>8 picking 06/10/25</t>
  </si>
  <si>
    <t>18 picking 06/10/25</t>
  </si>
  <si>
    <t>68 picking 06/10/25</t>
  </si>
  <si>
    <t>12 picking 06/10/25</t>
  </si>
  <si>
    <t>14 picking 06/10/25</t>
  </si>
  <si>
    <t>26 picking 06/10/25</t>
  </si>
  <si>
    <t>cancelado, proyecto terminado</t>
  </si>
  <si>
    <t>4 picking 06/10/25</t>
  </si>
  <si>
    <t>3 picking 06/10/25</t>
  </si>
  <si>
    <t>2 picking 06/10/25</t>
  </si>
  <si>
    <t>5 picking 06/10/25</t>
  </si>
  <si>
    <t>F/HP-LJ-25071501 15/07/25</t>
  </si>
  <si>
    <t>PR-066412</t>
  </si>
  <si>
    <t>F/K0227 13/05/25</t>
  </si>
  <si>
    <t>20 picking 07/10/25</t>
  </si>
  <si>
    <t>10 picking 07/10/25</t>
  </si>
  <si>
    <t>26 picking 07/10/25</t>
  </si>
  <si>
    <t>1 picking 07/10/25</t>
  </si>
  <si>
    <t>ARANDELA, PLANA, 1/2"</t>
  </si>
  <si>
    <t>AMARRA PLASTICA 368 x 4,8 MM</t>
  </si>
  <si>
    <t>BELT, PLASTIC, 380 x 4.8 MM</t>
  </si>
  <si>
    <t>F/2928 15/09/25</t>
  </si>
  <si>
    <t>15 picking 08/10/25</t>
  </si>
  <si>
    <t>4 picking 08/10/25</t>
  </si>
  <si>
    <t>5 picking 08/10/25</t>
  </si>
  <si>
    <t>PR-111500</t>
  </si>
  <si>
    <t>PR-111501</t>
  </si>
  <si>
    <t>PR-111504</t>
  </si>
  <si>
    <t>PR-111505</t>
  </si>
  <si>
    <t>CL01-05001-006-1-002</t>
  </si>
  <si>
    <t>cancelado, código erróneo</t>
  </si>
  <si>
    <t>BOQUILLA, LIMPIADOR</t>
  </si>
  <si>
    <t>UOGENTE</t>
  </si>
  <si>
    <t>SOLD-8018532</t>
  </si>
  <si>
    <t>ELECTRODE, 8018 C1 5/32''</t>
  </si>
  <si>
    <t>TRAN-440220</t>
  </si>
  <si>
    <t>TRANSFORMER, 6KVA TWO-PHASE, 400/440V INPUT, 110/220V OUTPUT</t>
  </si>
  <si>
    <t>TRANSFORMADOR 6KVA, AISL. BIF., ENT. 400/440VAC, SAL. 110/220VAC 50HZ</t>
  </si>
  <si>
    <t>PR-079264</t>
  </si>
  <si>
    <t>GA, EXPANSION PIN, 90 x 260 mm, MAIN FRAME, LP150-01-013</t>
  </si>
  <si>
    <t>EXPANSION PIN BUSHING, MAIN FRAME, LP150-01-130</t>
  </si>
  <si>
    <t>BMG STANDARD WIPER CORD</t>
  </si>
  <si>
    <t>PINION SHAFT, CHUCK, LP150-02-121</t>
  </si>
  <si>
    <t>PR-111830</t>
  </si>
  <si>
    <t>PR-111831</t>
  </si>
  <si>
    <t>PR-111832</t>
  </si>
  <si>
    <t>PR-111840</t>
  </si>
  <si>
    <t>PR-111842</t>
  </si>
  <si>
    <t>PR-111847</t>
  </si>
  <si>
    <t>PR-111849</t>
  </si>
  <si>
    <t>PR-111850</t>
  </si>
  <si>
    <t>PR-111851</t>
  </si>
  <si>
    <t>PR-111852</t>
  </si>
  <si>
    <t>PR-111853</t>
  </si>
  <si>
    <t>CL01-04015-020</t>
  </si>
  <si>
    <t>RODAMIENTO, 6312 ZZC3</t>
  </si>
  <si>
    <t>PR-112162</t>
  </si>
  <si>
    <t>COIL, R901022174, 24VDC 45-K4-R7,2 00</t>
  </si>
  <si>
    <t>BOBINA, R901022174, 24 VDC 45-K4-R7,2 00</t>
  </si>
  <si>
    <t>BOBI-24VDC</t>
  </si>
  <si>
    <t>PR-112364</t>
  </si>
  <si>
    <t>PR-112366</t>
  </si>
  <si>
    <t>LLEGAN 96 EL 14/10/25, SALDO 4</t>
  </si>
  <si>
    <t>LLEGAN 60 EL 29/07/25, LLEGAN 60 EL 11/08/25, LLEGAN 130 EL 22/08/25, LLEGAN 120 EL 05/09/25, LLEGAN 60 EL 16/09/25, LLEGAN 60 EL 22/09/25, SALDO 110 LLEGA EL 14/10/25</t>
  </si>
  <si>
    <t>CL01-04016-016</t>
  </si>
  <si>
    <t>CUBIERTA FRONTAL, CORTADORES, CUT-15-139</t>
  </si>
  <si>
    <t>CL01-05001-002-00706</t>
  </si>
  <si>
    <t>CL01-04002-24</t>
  </si>
  <si>
    <t>BLOCK, ELECTROVALVULA, DG4V-3-6C-VM-U-AG-60</t>
  </si>
  <si>
    <t>CL01-04016-013</t>
  </si>
  <si>
    <t>envio Calama 13/10/25, GD 5807</t>
  </si>
  <si>
    <t>entregados 08/10/25 c/correo Mateo</t>
  </si>
  <si>
    <t>envio Las Cenizas 13/10/25 GD 5803</t>
  </si>
  <si>
    <t>2 VC 06/10/25 + 4 VC 09/10/25 + 4 VC 14/10/25</t>
  </si>
  <si>
    <t>15 VC 03/10/25 + 15 VC 13/10/25</t>
  </si>
  <si>
    <t>1 VC 13/10/25 + 15 VC 14/10/25</t>
  </si>
  <si>
    <t>LLEGAN 14 EL 23/05/25, SALDO 6 CANCELADO</t>
  </si>
  <si>
    <t>PR-112611</t>
  </si>
  <si>
    <t>PR-112613</t>
  </si>
  <si>
    <t>PR-112618</t>
  </si>
  <si>
    <t>3 VC 15/10/25 + 2 cancelado x cambio código</t>
  </si>
  <si>
    <t>7 VC 15/10/25</t>
  </si>
  <si>
    <t>18 picking 15/10/25</t>
  </si>
  <si>
    <t>10 picking 15/10/25</t>
  </si>
  <si>
    <t>cancelado x código discontinuado</t>
  </si>
  <si>
    <t>1 con VC del 07/08/25 + 1 VC 15/10/25</t>
  </si>
  <si>
    <t>1 entregada el 08/07/25 J, Abarca + 1 VC 15/10/25</t>
  </si>
  <si>
    <t>1 VC 25/09/25 + 1 VC 15/10/25</t>
  </si>
  <si>
    <t>LLEGAN 40 EL 15/10/25, SALDO 10</t>
  </si>
  <si>
    <t>PR-112800</t>
  </si>
  <si>
    <t>2 VC 08/09/25 + 1 VC 16/10/25</t>
  </si>
  <si>
    <t>1 VC 16/09/25 + 1 VC 16/10/25</t>
  </si>
  <si>
    <t>100 VC 16/09/25 + 100 VC 16/10/25</t>
  </si>
  <si>
    <t>50 VC 25/09/25 + 100 VC 16/10/25</t>
  </si>
  <si>
    <t>2 VC 09/10/25 + 1 VC 16/10/25</t>
  </si>
  <si>
    <t>3 VC 09/10/25 + 7 VC 16/10/25</t>
  </si>
  <si>
    <t>F/K0232 17/09/25</t>
  </si>
  <si>
    <t>PR-099749</t>
  </si>
  <si>
    <t>GEAR PUMP, 1STAGE, 14T, 1 1/4" NPT, 3" NPT, GPM265-22, DOSCO</t>
  </si>
  <si>
    <t>BOMBA ENGR, 1STAGE, 14T, 1 1/4" NPT, 3" NPT, GPM265-22, DOSC</t>
  </si>
  <si>
    <t>BOMB-14T</t>
  </si>
  <si>
    <t>71R-03-060</t>
  </si>
  <si>
    <t>F/250633-1 06/06/25</t>
  </si>
  <si>
    <t>RODAMIENTO 6322 C3</t>
  </si>
  <si>
    <t>PR-133334</t>
  </si>
  <si>
    <t>NUT, HEX, M24, GR10.9</t>
  </si>
  <si>
    <t>TUERCA, HEXAGONAL, M24, GR10.9</t>
  </si>
  <si>
    <t>RODAMIENTO, RIGIDO DE BILLAS, 6206-C3</t>
  </si>
  <si>
    <t>VÁLVULA, CONTROL DIRECCIONAL, R900051053, REXROTH</t>
  </si>
  <si>
    <t>6,5 VC 16/10/25 + 13,5 VC 21/10/25</t>
  </si>
  <si>
    <t>LLEGA 1 EL 13/10/25, SALDO 14 LLEGAN EL 21/10/25</t>
  </si>
  <si>
    <t>RODAMIENTO, ESFERA DE RANURA PROFUNDA, 6322, NSK</t>
  </si>
  <si>
    <t>28 VC 23/09/25 x 4 VC 21/10/25</t>
  </si>
  <si>
    <t xml:space="preserve">7 VC 08/09/25 + 1 VC 13/10/25 + 2 VC 22/10/25 </t>
  </si>
  <si>
    <t>RIB STEMBAR CORTO BH, STSH-001-001</t>
  </si>
  <si>
    <t>STEMBAR CORTO BH, FIJACIÓN DE VARILLA, STSH-001-000</t>
  </si>
  <si>
    <t>cancelada, SA mal emitida</t>
  </si>
  <si>
    <t>envio Peñon 20/10/25 GD 5825</t>
  </si>
  <si>
    <t>LABRA</t>
  </si>
  <si>
    <t>DHE-03-259</t>
  </si>
  <si>
    <t>BLOCK ROD - PIN, REAMING STAB, DHE-03-259</t>
  </si>
  <si>
    <t>RELAY, ASYMMETRY SEC PHASE MISSING NA+NC, RM17TA00</t>
  </si>
  <si>
    <t>RELE-RM17TA00</t>
  </si>
  <si>
    <t>RELE ASIMETRIA, SEC FALTA FASE, NA+NC, RM17TA00</t>
  </si>
  <si>
    <t>ELECTRODO 8018-C1, 5/32" (LINCOLN)</t>
  </si>
  <si>
    <t>FORWARDED RHE NORMAL ROTARY KNOB, XT7, 0710104863AB</t>
  </si>
  <si>
    <t>MAND-XT7</t>
  </si>
  <si>
    <t>MANDO GIRATORIO REENVIADO RHE NORMAL PARA XT7, 0710104863AB</t>
  </si>
  <si>
    <t>PR-113824</t>
  </si>
  <si>
    <t>PR-113830</t>
  </si>
  <si>
    <t>PR-113835</t>
  </si>
  <si>
    <t>PR-113846</t>
  </si>
  <si>
    <t>PR-113848</t>
  </si>
  <si>
    <t>CL01-04016-014</t>
  </si>
  <si>
    <t>10 VC 23/10/25</t>
  </si>
  <si>
    <t>SILICONA, ALTA TEMPERATURA</t>
  </si>
  <si>
    <t>ASC AMERICAN SUN COMPONENTS</t>
  </si>
  <si>
    <t>PR-114142</t>
  </si>
  <si>
    <t>LLEGAN 10 EL 15/09/25, LLEGAN 4 EL 23/09/25, LLEGAN 4 EL 02/10/25, LLEGAN 4 EL 06/10/25, LLEGAN 5 EL 08/10/25, SALDO 3 LLEGAN EL 23/10/25</t>
  </si>
  <si>
    <t>PR-113943</t>
  </si>
  <si>
    <t>PR-113663</t>
  </si>
  <si>
    <t>PR-113944</t>
  </si>
  <si>
    <t>PR-113945</t>
  </si>
  <si>
    <t>PR-113948</t>
  </si>
  <si>
    <t>PR-113949</t>
  </si>
  <si>
    <t>PR-113953</t>
  </si>
  <si>
    <t>PR-113955</t>
  </si>
  <si>
    <t>PR-113960</t>
  </si>
  <si>
    <t>PR-113962</t>
  </si>
  <si>
    <t>PR-113964</t>
  </si>
  <si>
    <t>PR-114330</t>
  </si>
  <si>
    <t>PR-114331</t>
  </si>
  <si>
    <t>PR-114310</t>
  </si>
  <si>
    <t>PR-114335</t>
  </si>
  <si>
    <t>PR-114315</t>
  </si>
  <si>
    <t>PR-114311</t>
  </si>
  <si>
    <t>PR-114318</t>
  </si>
  <si>
    <t>PR-114319</t>
  </si>
  <si>
    <t>PR-114320</t>
  </si>
  <si>
    <t>PR-114323</t>
  </si>
  <si>
    <t>PR-114324</t>
  </si>
  <si>
    <t>PR-114328</t>
  </si>
  <si>
    <t>PR-114329</t>
  </si>
  <si>
    <t>ELECTRODO GRAFITO, 3/8'' X 12''</t>
  </si>
  <si>
    <t>ELECTRODO GRAFITO 5/16" C 12" 80G (8 X 305 MM)</t>
  </si>
  <si>
    <t>SOLD-GF3812</t>
  </si>
  <si>
    <t>SOLD-GF51612</t>
  </si>
  <si>
    <t>52R-08-106</t>
  </si>
  <si>
    <t>HEAD FRAME - MAIN PLATE, COLUMNS &amp; HEAD FRAMES, 52R-08-106</t>
  </si>
  <si>
    <t>Nombre Trabajador</t>
  </si>
  <si>
    <t>Pantalon</t>
  </si>
  <si>
    <t>Polera</t>
  </si>
  <si>
    <t>Polar</t>
  </si>
  <si>
    <t>Alfaro Germán</t>
  </si>
  <si>
    <t>Cornejo Juan</t>
  </si>
  <si>
    <t>Fredes Juan</t>
  </si>
  <si>
    <t>Gómez Ives</t>
  </si>
  <si>
    <t>Tapia Miguel</t>
  </si>
  <si>
    <t>Entrega año 2025</t>
  </si>
  <si>
    <t>4 picking 23/10/25, Mateo</t>
  </si>
  <si>
    <t>cancelado, consumo repetido SA 146196</t>
  </si>
  <si>
    <t>10 VC 17/10/25 + 20 VC 29/10/25</t>
  </si>
  <si>
    <t>JUEGO MACHO REP. HILOS M20, PASO 2.5 (3 PIEZAS)</t>
  </si>
  <si>
    <t>envío Las Cenizas 28/10/25 GD 5862</t>
  </si>
  <si>
    <t>cancelado, consumo repetido SA 146391</t>
  </si>
  <si>
    <t>CL01-05001-002-00705</t>
  </si>
  <si>
    <t>cancelado, consumo repetido SA 146497</t>
  </si>
  <si>
    <t>1 Mixio 23/10/25, con correo</t>
  </si>
  <si>
    <t>CL01-05001-004-1-001</t>
  </si>
  <si>
    <t>LLEGAN 300 EL 13/10/25, SALDO 100 LLEGA 28/10/25</t>
  </si>
  <si>
    <t>CANCELADO</t>
  </si>
  <si>
    <t>F/MDCN20250530 23/05/25 LLEGAN 4 EL 28/08/25, SALDO 2 CANCELADO 30/10/25</t>
  </si>
  <si>
    <t>LLEGAN 2 EL 28/08/25, SALDO 1 LLEGA EL 28/10/25</t>
  </si>
  <si>
    <t>GEAR LEVER, 1ST RED, 71R-03-126</t>
  </si>
  <si>
    <t>F/251034 15/10/25</t>
  </si>
  <si>
    <t>CORONA INFERIOR, COLUMNA &amp; HEAD FRAME, 61R-08-057</t>
  </si>
  <si>
    <t>CL01-05001-007-00103</t>
  </si>
  <si>
    <t>LLEGAN 123 EL 17/10/25, SALDO 27 LLEGAN EL 28/10/25</t>
  </si>
  <si>
    <t>LLEGAN 108 EL 17/10/25, SALDO 42 LLEGAN EL 28/10/25</t>
  </si>
  <si>
    <t>3 VC 16/10/25 + 1 VC 30/10/25</t>
  </si>
  <si>
    <t>4 VC 09/10/25 + 2 VC 30/10/25</t>
  </si>
  <si>
    <t>9 VC 09/10/25 + 11 VC 30/10/25</t>
  </si>
  <si>
    <t>PR-114716</t>
  </si>
  <si>
    <t>PERNO PARKER M12 x 35. G. 12,9</t>
  </si>
  <si>
    <t>cancelado, pedido repetido</t>
  </si>
  <si>
    <t>CL01-05001-003-00203</t>
  </si>
  <si>
    <t>4 con picking 30/10/25 Mateo</t>
  </si>
  <si>
    <t>19 entregadas 25/04/25 correo Mateo</t>
  </si>
  <si>
    <t>2 entregados 25/04/25 correo Mateo</t>
  </si>
  <si>
    <t>CL01-05001-003-00205</t>
  </si>
  <si>
    <t>F/FSD-211 24/09/25</t>
  </si>
  <si>
    <t>F/ZMC20250806 06/08/25</t>
  </si>
  <si>
    <t>CONE-M20</t>
  </si>
  <si>
    <t>CONE-M25</t>
  </si>
  <si>
    <t>CONE-M32</t>
  </si>
  <si>
    <t>CL01-05001-003-00202</t>
  </si>
  <si>
    <t>CONECTOR, JUEGO COMPLETO, DT 06-2S-04-2P</t>
  </si>
  <si>
    <t>CONECTOR, JUEGO COMPLETO, DT 06-4S-04-4P</t>
  </si>
  <si>
    <t>entregado con picking 29/10/25 Jorge</t>
  </si>
  <si>
    <t>entregado con picking 30/10/25 Mateo</t>
  </si>
  <si>
    <t>entregado con correo 24/10/25 Mateo</t>
  </si>
  <si>
    <t>entregado con correo 29/10/25 Mateo</t>
  </si>
  <si>
    <t>12 VC 15/10/25 + 3 VC 05/11/25</t>
  </si>
  <si>
    <t>PHEX-24X140</t>
  </si>
  <si>
    <t xml:space="preserve">PERNO HEXAGONAL M24 X 140 G.12,9 </t>
  </si>
  <si>
    <t>HEX BOLT, M24 X 140,  GR12.9</t>
  </si>
  <si>
    <t>5 VC 05/11/25</t>
  </si>
  <si>
    <t>7 VC 23/10/25 + 3 VC 05/11/25</t>
  </si>
  <si>
    <t>CABLE DE LIMPIADOR, 12 X 12 X 20 X 150, BMG</t>
  </si>
  <si>
    <t>PASA-1260</t>
  </si>
  <si>
    <t>PASA-1680</t>
  </si>
  <si>
    <t xml:space="preserve">PASADOR SEGURO PIN ELÁSTICO M16 X 80 </t>
  </si>
  <si>
    <t xml:space="preserve">PASADOR SEGURO PIN ELÁSTICO M12 X 60 </t>
  </si>
  <si>
    <t>PASADOR SEGURO PIN ELASTICO M5 X 12 - ISO 8752</t>
  </si>
  <si>
    <t>PASA-512</t>
  </si>
  <si>
    <t>CL01-04015-021</t>
  </si>
  <si>
    <t>17 canceladas, cambio código</t>
  </si>
  <si>
    <t>PR-115249</t>
  </si>
  <si>
    <t>PASADOR BLOCK ROD, REAMING STAB, DHE-03-259</t>
  </si>
  <si>
    <t>CARBONES SOCOIN</t>
  </si>
  <si>
    <t>PR-115364</t>
  </si>
  <si>
    <t>CL01-04019-005</t>
  </si>
  <si>
    <t>envio Rancagua 07/11/25 picking GD 5885</t>
  </si>
  <si>
    <t>PR-115399</t>
  </si>
  <si>
    <t>PR-115400</t>
  </si>
  <si>
    <t>PR-115401</t>
  </si>
  <si>
    <t>PR-115402</t>
  </si>
  <si>
    <t>PR-115404</t>
  </si>
  <si>
    <t>PR-115405</t>
  </si>
  <si>
    <t>PR-115406</t>
  </si>
  <si>
    <t>PR-115408</t>
  </si>
  <si>
    <t>F/CI20250430ZC 30/04/25</t>
  </si>
  <si>
    <t>F/DH250730073 18/08/25</t>
  </si>
  <si>
    <t>F/S20250702 02/06/25</t>
  </si>
  <si>
    <t>F/MDCN20250706-2 09/07/25</t>
  </si>
  <si>
    <t>F/MDCN20250530 23/05/25 LLEGAN 10 EL 28/08/25 + F/MDCN20250706-2 09/07/25 LLEGAN 2 13/10/25</t>
  </si>
  <si>
    <t>F/87A5104725A 11/06/25</t>
  </si>
  <si>
    <t>F/5060 20/06/25</t>
  </si>
  <si>
    <t>GA, BLM CYLINDER, CHUCK, LP150-02-004</t>
  </si>
  <si>
    <t>WIPER-12122070</t>
  </si>
  <si>
    <t>WIPER CORD, 12 X 12 X 20, 70 (ID) BMG</t>
  </si>
  <si>
    <t>CABLE DE LIMPIADOR, 12 X 12 X 20, 70 (DI) BMG</t>
  </si>
  <si>
    <t>WIPER-121220150</t>
  </si>
  <si>
    <t>PR-115796</t>
  </si>
  <si>
    <t>PR-114327</t>
  </si>
  <si>
    <t>PR-114139</t>
  </si>
  <si>
    <t>CL01-04020-001</t>
  </si>
  <si>
    <t>PR-115836</t>
  </si>
  <si>
    <t>PR-115838</t>
  </si>
  <si>
    <t>PR-115841</t>
  </si>
  <si>
    <t>PR-115859</t>
  </si>
  <si>
    <t>TARJ-GB-DF/NB-1</t>
  </si>
  <si>
    <t>TARJ CONV SEÑAL VÁLVULA PROP, DC, 30 V, GB-DF/NB-1, DANNTECH</t>
  </si>
  <si>
    <t>CONV DE SEÑAL, VÁLVULA HIDR, 4-20mA, 24/12VCC, GB-DF/NB-1, DANNTECH</t>
  </si>
  <si>
    <t>LP150-03-172</t>
  </si>
  <si>
    <t>SLEWING BEARING, 1ST RED, LP150-03-172</t>
  </si>
  <si>
    <t>COJINETE DE GIRO, 1ra. REDUCCION, LP150-03-172</t>
  </si>
  <si>
    <t>DRIVE MOTER, 75 kW A, G23-140d) (YBUS-75)</t>
  </si>
  <si>
    <t>MOTOR DE ACCIONAMIENTO, 75 kW A, G23-140d) (YBUS-75)</t>
  </si>
  <si>
    <t>MOTOR-75KW</t>
  </si>
  <si>
    <t>SALDO CANCELADO 12/11/25 G. DIAZ</t>
  </si>
  <si>
    <t>10 VC 05/11/25 + 30 VC 11/11/25</t>
  </si>
  <si>
    <t>cancelado, pedido de más</t>
  </si>
  <si>
    <t>16 VC 04/09/25 + SALDO CANCELADO 12/11/25</t>
  </si>
  <si>
    <t>PANT-DM430E-0</t>
  </si>
  <si>
    <t>PANT-DM430E-2</t>
  </si>
  <si>
    <t>DISPLAY SCREEN, 4.3'' DM430E 2 CAN, DANFOSS</t>
  </si>
  <si>
    <t>PANTALLA DISPLAY, 4.3'' DM430E 2 CAN, DANFOSS</t>
  </si>
  <si>
    <t>PLUS TOW PRESS WITH NUT, MS-M32 X 1.5</t>
  </si>
  <si>
    <t>PRENSA ESTOPA, NIQUELADA, P/CABLE, PG-21, 13-18MM</t>
  </si>
  <si>
    <t>PRENSA CABLE METALICA, MS-M32 X 1.5 PLUS CON TUERCA</t>
  </si>
  <si>
    <t>PR-115959</t>
  </si>
  <si>
    <t>PR-115960</t>
  </si>
  <si>
    <t>PR-115961</t>
  </si>
  <si>
    <t>PR-115962</t>
  </si>
  <si>
    <t>PR-115963</t>
  </si>
  <si>
    <t>PR-115964</t>
  </si>
  <si>
    <t>PR-115965</t>
  </si>
  <si>
    <t>PR-115966</t>
  </si>
  <si>
    <t>PR-115974</t>
  </si>
  <si>
    <t>1 envio Rancagua 07/11/25 picking GD 5885 + 1 VC 13/11/25</t>
  </si>
  <si>
    <t>CL-0801-103</t>
  </si>
  <si>
    <t>PR-116126</t>
  </si>
  <si>
    <t>CL01-05001-001-1-008</t>
  </si>
  <si>
    <t>CL01-00530-38</t>
  </si>
  <si>
    <t>PR-116206</t>
  </si>
  <si>
    <t>PR-060312</t>
  </si>
  <si>
    <t>entregados picking 14/11/25, Dyllan</t>
  </si>
  <si>
    <t>SHAFT, V15 YEOSHE PUMP KEY SHAFT, 15AA-B02 5E00142</t>
  </si>
  <si>
    <t>SALDO CANCELADO 18/11/25, G. DÍAZ</t>
  </si>
  <si>
    <t>cl01-00550-29</t>
  </si>
  <si>
    <t>SUB BASE CETOP 3 MRSK-3 (BA-302)</t>
  </si>
  <si>
    <t>MANOMETRO, 0-5800 PSI</t>
  </si>
  <si>
    <t>VALVULA, DIRECCIONAL, CENTRO SILLA, CETOP 03, VICKERS</t>
  </si>
  <si>
    <t>entregados picking 18/11/25, Cristian</t>
  </si>
  <si>
    <t>17 con VC del 12/08/25 + 10 VC 24/09/25 + 7 picking 06/10/25</t>
  </si>
  <si>
    <t>17 entregadas el 10/07/25 con VC + 1 con VC del 17/07/25 + 18 VC 18/11/25</t>
  </si>
  <si>
    <t>13 VC 13/10/25 + 3 VC 18/11/25</t>
  </si>
  <si>
    <t>1 VC 29/10/25 + 1 VC 18/11/25</t>
  </si>
  <si>
    <t>15 VC 05/11/25 + 10 VC 18/11/25</t>
  </si>
  <si>
    <t>10 VC 05/11/25 + 15 VC 18/11/25</t>
  </si>
  <si>
    <t>8 VC 03/11/25 + 2 VC 18/11/25</t>
  </si>
  <si>
    <t>15 VC 03/11/25 + 10 VC 18/11/25</t>
  </si>
  <si>
    <t>envio Las Cenizas 14/10/25 GD 5905</t>
  </si>
  <si>
    <t>2 VC 11/11/25 + 3 VC 19/11/25</t>
  </si>
  <si>
    <t>PR-116446</t>
  </si>
  <si>
    <t>5 VC 18/11/25 + 20 cancelados x cambio código</t>
  </si>
  <si>
    <t>DEBO 143</t>
  </si>
  <si>
    <t>DEBO 78</t>
  </si>
  <si>
    <t>PR-116497</t>
  </si>
  <si>
    <t>PR-116479</t>
  </si>
  <si>
    <t>PR-116481</t>
  </si>
  <si>
    <t>PR-116482</t>
  </si>
  <si>
    <t>PR-116485</t>
  </si>
  <si>
    <t>PR-116486</t>
  </si>
  <si>
    <t>PR-116488</t>
  </si>
  <si>
    <t>PR-116490</t>
  </si>
  <si>
    <t>PR-116491</t>
  </si>
  <si>
    <t>LLEGAN 8 EL 15/09/25, LLEGA 1 EL 14/10/25, SALDO 1 LLEGA EL 18/11/25</t>
  </si>
  <si>
    <t>LLEGAN 9 EL 14/10/25, SALDO 3 LLEGAN EL 19/11/25</t>
  </si>
  <si>
    <t>MANIFOLD, MR336-ALU, CETOP 3, 3 ESTACIONES, CONEXIÓN LATERAL</t>
  </si>
  <si>
    <t>MANI-33</t>
  </si>
  <si>
    <t>MANIFOLD, CETOP 3, 6 ESTACIONES, CONEXIÓN LATERAL</t>
  </si>
  <si>
    <t>MANI-36</t>
  </si>
  <si>
    <t>VÁLVULA CHECK, CONTROL DE FLUJO, 1" NPT, PARKER C1600S</t>
  </si>
  <si>
    <t>ELECTRODO PARA SOLDAR, NI-99, 3/32"</t>
  </si>
  <si>
    <t>1 VC 18/11/25 + 5 canceladas x cambio código</t>
  </si>
  <si>
    <t>VÁLVULA DGMPC-3-ABK-BAK-41, ID 694400</t>
  </si>
  <si>
    <t>F/MDCN20250902 25/08/25</t>
  </si>
  <si>
    <t>F/MDCN20250706-2 09/07/25 x 2500 LLEGAN 13/10/25, SALDO 2000 F/MDCN20250902 25/08/25 LLEGAN 13/11/25</t>
  </si>
  <si>
    <t>F/K0228 26/05/25</t>
  </si>
  <si>
    <t>F/FSD-206 29/08/25</t>
  </si>
  <si>
    <t>F/225HZTC208 20/08/25</t>
  </si>
  <si>
    <t>F/250633-1 06/06/25 LLEGA 1 EL 15/10/25, SALDO 2 F/250633-2 06/06/25 LLEGAN 2 13/11/25</t>
  </si>
  <si>
    <t>F/250633-2 06/06/25</t>
  </si>
  <si>
    <t>PR-066429</t>
  </si>
  <si>
    <t>PIÑÓN DE ENTRADA, 1ra. REDUCCION, LP150-03-050</t>
  </si>
  <si>
    <t>CENTER SLIP RING, 1ST RED, LP150-03-074</t>
  </si>
  <si>
    <t>GLIDE RING, 1ST RED, LP150-03-066</t>
  </si>
  <si>
    <t>INPUT PINION SLEEVE, 1ST RED, LP150-03-100</t>
  </si>
  <si>
    <t>THRUST BLOCK, CHUCK, LP150-02-082</t>
  </si>
  <si>
    <t>THRUST BLOCK SADDLE, CHUCK, LP150-02-072</t>
  </si>
  <si>
    <t>F/C25060601 06/06/25</t>
  </si>
  <si>
    <t>F/OCOMP-039710 28/08/25</t>
  </si>
  <si>
    <t>CONEXIÓN 16-16 FJX con ESPIGA</t>
  </si>
  <si>
    <t>entregados 25/10/25 correo Mateo</t>
  </si>
  <si>
    <t>entregados 10/02/25 correo Mateo</t>
  </si>
  <si>
    <t>10 VC 18/11/25 + 22 VC 24/11/25</t>
  </si>
  <si>
    <t>2 VC 13/10/25 + 8 VC 24/11/25</t>
  </si>
  <si>
    <t>2 VC 09/10/25 + 3 VC 24/11/25</t>
  </si>
  <si>
    <t>1 VC 09/10/15 + 4 VC 24/11/25</t>
  </si>
  <si>
    <t>9 VC 03/11/25 6 VC 24/11/25</t>
  </si>
  <si>
    <t>F/41868 21/11/25</t>
  </si>
  <si>
    <t>F/A3466 11/11/25</t>
  </si>
  <si>
    <t>PR-116676</t>
  </si>
  <si>
    <t>PR-116677</t>
  </si>
  <si>
    <t>PR-116679</t>
  </si>
  <si>
    <t>PR-116681</t>
  </si>
  <si>
    <t>PR-116701</t>
  </si>
  <si>
    <t>PR-116703</t>
  </si>
  <si>
    <t>PR-116708</t>
  </si>
  <si>
    <t>PR-116709</t>
  </si>
  <si>
    <t>PR-116713</t>
  </si>
  <si>
    <t>PR-116824</t>
  </si>
  <si>
    <t>PR-116823</t>
  </si>
  <si>
    <t>PR-116825</t>
  </si>
  <si>
    <t>PR-116830</t>
  </si>
  <si>
    <t>PR-116828</t>
  </si>
  <si>
    <t>PR-116827</t>
  </si>
  <si>
    <t>PR-116831</t>
  </si>
  <si>
    <t>PR-116832</t>
  </si>
  <si>
    <t>PR-116833</t>
  </si>
  <si>
    <t>LI'AN HYDRAULICS</t>
  </si>
  <si>
    <t>PR-116846</t>
  </si>
  <si>
    <t>PR-116867</t>
  </si>
  <si>
    <t>BOQUILLA APLICACIÓN ADHESIVO EPÓXICO LOCTITE E-20HP</t>
  </si>
  <si>
    <t>PPAR-20X60-PERF</t>
  </si>
  <si>
    <t>BOLT, M20 X 60, G.12.9, 4 MM PERFORATED HEAD, PARKER</t>
  </si>
  <si>
    <t>PERNO PARKER M20 X 60 G.12,9, CABEZA PERFORADA 4 MM</t>
  </si>
  <si>
    <t>BOLT, M20 X 70, G.12.9, 4 MM PERFORATED HEAD, PARKER</t>
  </si>
  <si>
    <t>PPAR-20X70-PERF</t>
  </si>
  <si>
    <t>PERNO PARKER M20 X 70 G.12,9, CABEZA PERFORADA 4 MM</t>
  </si>
  <si>
    <t>VALVULA, CHECK, 1", 5 PSI</t>
  </si>
  <si>
    <t>LP150-02-004</t>
  </si>
  <si>
    <t>WIPER CORD, 6.35  X 6.35 X 10.6, ID1320, BMG</t>
  </si>
  <si>
    <t>WIPER-635635106</t>
  </si>
  <si>
    <t>CHANGZHOU HAWKING MOTOR</t>
  </si>
  <si>
    <t>WIPER-1212202968</t>
  </si>
  <si>
    <t xml:space="preserve">VÁLVULA DG4V-3-6C-M-U-B6-60, BOBINA 110V </t>
  </si>
  <si>
    <t>PR-117047</t>
  </si>
  <si>
    <t>PR-117048</t>
  </si>
  <si>
    <t>CL01-05001-002-00602</t>
  </si>
  <si>
    <t>PR-116806</t>
  </si>
  <si>
    <t>LLEGAN 2 EL 20/11/25, SALDO 1 LLEGA EL 26/11/25</t>
  </si>
  <si>
    <t>LLEGAN 4 EL 23/10/25, LLEGAN 4 EL 28/10/25, LLEGAN 4 EL 30/10/25, LLEGAN 5 EL 05/11/25, LLEGAN 4 EL 11/11/25, LLEGAN 6 EL 19/11/25, SALDO 3 LLEGAN EL 27/11/25</t>
  </si>
  <si>
    <t>LLEGA 1 EL 28/10/25, SALDO 1 LLEGA 27/11/25</t>
  </si>
  <si>
    <t>PR-116951</t>
  </si>
  <si>
    <t>PR-117099</t>
  </si>
  <si>
    <t>1 VC del 31/07/25 + 2 con picking 06/10/25 VC 28/11/25</t>
  </si>
  <si>
    <t>2 picking 08/10/25 VC 28/11/25</t>
  </si>
  <si>
    <t>12 VC 25/06/25 + 23 picking 07/10/25 VC 28/11/25</t>
  </si>
  <si>
    <t>6 con picking 06/10/25 VC 28/11/25</t>
  </si>
  <si>
    <t>5 entregados el 30/05/25 con picking, D, Romero + 1 con picking 06/10/25 VC 28/11/25</t>
  </si>
  <si>
    <t>14 picking 07/10/25 VC 28/11/25</t>
  </si>
  <si>
    <t>6 VC 18/11/25 + 6 VC 28/11/25</t>
  </si>
  <si>
    <t>17 VC 05/11/25 + 8 VC 28/11/25</t>
  </si>
  <si>
    <t>14 VC 05/11/25 + 11 VC 28/11/25</t>
  </si>
  <si>
    <t>72 VC 13/11/25 + 12 VC 28/11/25</t>
  </si>
  <si>
    <t>2 VC 03/11/25 + 3 VC 24/11/25</t>
  </si>
  <si>
    <t>3 VC 05/11/25 + 7 VC 28/11/25</t>
  </si>
  <si>
    <t>7 VC 05/11/25 + 43 picking 06/11/25, Mateo VC 28/11/25</t>
  </si>
  <si>
    <t>entregados picking 06/11/25, Mateo VC 28/11/25</t>
  </si>
  <si>
    <t>entregado 06/11/25, Mateo</t>
  </si>
  <si>
    <t>1 con VC del 24/07/25 + 2 VC 02/12/25</t>
  </si>
  <si>
    <t>49 VC 13/11/25 + 1 VC 02/12/25</t>
  </si>
  <si>
    <t>9 VC 13/11/25 + 6 VC 02/12/25</t>
  </si>
  <si>
    <t>7 VC 18/11/25 + 1 VC 02/12/25</t>
  </si>
  <si>
    <t>2 VC 26/11/25 + 2 VC 04/12/25</t>
  </si>
  <si>
    <t>envio Rancagua 24/11/25 GD 5936</t>
  </si>
  <si>
    <t>1 VC 28/11/25 + 5 VC 04/12/25</t>
  </si>
  <si>
    <t>82R-01-061</t>
  </si>
  <si>
    <t>GROOVE SPANNER CLAMP, 13 ¾”, MAIN FRAME, 82R-01-061</t>
  </si>
  <si>
    <t>ABRAZADERA DE LLAVE DE RANURA, 13 ¾”, MARCO PRINCIPAL, 82R-01-061</t>
  </si>
  <si>
    <t>OIL, S2 G 150, BUCKET, SHELL OMALA</t>
  </si>
  <si>
    <t>ACEI-OMALA(B)</t>
  </si>
  <si>
    <t>ACEI-OMALA(T)</t>
  </si>
  <si>
    <t>OIL, S2 GX 150, DRUM, SHELL OMALA</t>
  </si>
  <si>
    <t>ACEITE SHELL OMALA, S2 G 150, BALDE 20 LTS.</t>
  </si>
  <si>
    <t>ACEITE SHELL OMALA, S2 GX 150, TAMBOR 209 LTS.</t>
  </si>
  <si>
    <t>PR-117881</t>
  </si>
  <si>
    <t>DISTROIL</t>
  </si>
  <si>
    <t>CL01-04008-012</t>
  </si>
  <si>
    <t>PR-117883</t>
  </si>
  <si>
    <t>BOX-END THREAD PROTECTOR, 8 9/10" &amp; 11 1/4", 3-ST,DHE-06-353</t>
  </si>
  <si>
    <t>DHE-06-353</t>
  </si>
  <si>
    <t>PIN-END THREAD PROTECTOR, 8 9/10" &amp; 11 1/4", 3-ST,DHE-06-354</t>
  </si>
  <si>
    <t>DHE-06-354</t>
  </si>
  <si>
    <t>CABLE ELÉCTRICO FLEXIBLE NEGRO 1.0MM2 x 100 MTS</t>
  </si>
  <si>
    <t>envio Rancagua 04/12/25 GD 5988</t>
  </si>
  <si>
    <t>envio Peñon 03/12/25 GD 5976</t>
  </si>
  <si>
    <t>CL01-05001-014-101</t>
  </si>
  <si>
    <t>5 VC 18/11/25 + 15 VC 10/12/25</t>
  </si>
  <si>
    <t>1 VC 08/09/25 + 1 VC 10/12/25</t>
  </si>
  <si>
    <t>15 VC 13/11/25 + 25 VC 10/12/25</t>
  </si>
  <si>
    <t>SONAMET</t>
  </si>
  <si>
    <t>1 con VC del 19/08/25 + 2 VC 11/12/25</t>
  </si>
  <si>
    <t>8 con picking VC 28/11/25</t>
  </si>
  <si>
    <t>42 VC 13/11/25 + 78 VC 11/12/25</t>
  </si>
  <si>
    <t>109 VC 13/11/25 + 143 VC 11/12/25</t>
  </si>
  <si>
    <t>CL-0801-106</t>
  </si>
  <si>
    <t>CL-0801-107</t>
  </si>
  <si>
    <t>CL-0801-105</t>
  </si>
  <si>
    <t xml:space="preserve">VÁLVULA DG4V-3-6C-VM-U-B6-60, BOBINA 220V </t>
  </si>
  <si>
    <t>DIRECT CONTROL VALVE, SOLENOID OP, DG4V-3-6C-MU-B6-60, VICKERS</t>
  </si>
  <si>
    <t>PR-118177</t>
  </si>
  <si>
    <t>PR-118154</t>
  </si>
  <si>
    <t>PR-118155</t>
  </si>
  <si>
    <t>PR-118156</t>
  </si>
  <si>
    <t>PR-118158</t>
  </si>
  <si>
    <t>PR-118162</t>
  </si>
  <si>
    <t>PR-118166</t>
  </si>
  <si>
    <t>PR-118168</t>
  </si>
  <si>
    <t>PR-118171</t>
  </si>
  <si>
    <t>PR-118170</t>
  </si>
  <si>
    <t>16 VC 24/11/25 + 2 picking 24/11/25 VC 12/12/25</t>
  </si>
  <si>
    <t>TUERCA, HEXAGONAL, M20,</t>
  </si>
  <si>
    <t>PR-118321</t>
  </si>
  <si>
    <t>cancelado, cambio código 1237102000</t>
  </si>
  <si>
    <t>cancelado, cambio código 1010108780</t>
  </si>
  <si>
    <t>BROCA, HSS, 9MM</t>
  </si>
  <si>
    <t>BROCA, STD HSS 8mm</t>
  </si>
  <si>
    <t>MÁSCARA PARA SOLDAR</t>
  </si>
  <si>
    <t>CL01-05001-014-102</t>
  </si>
  <si>
    <t>CL01-04008-011</t>
  </si>
  <si>
    <t>SELLO, 105 X 140 X 10 MM</t>
  </si>
  <si>
    <t>SELLO, RETEN RADIAL,  90 X 120 X 12</t>
  </si>
  <si>
    <t>SELLO, 120 X 140 X 13 MM</t>
  </si>
  <si>
    <t>PR-118513</t>
  </si>
  <si>
    <t>CL01-05001-007-00104</t>
  </si>
  <si>
    <t>Pomele 3/4''</t>
  </si>
  <si>
    <t>LLEGAN 4 EL 19/12/25, SALDO 1</t>
  </si>
  <si>
    <t>LLEGAN 2 EL 19/12/25, SALDO 1</t>
  </si>
  <si>
    <t>CINT-248GR</t>
  </si>
  <si>
    <t>CINT-188B/N</t>
  </si>
  <si>
    <t>CINT-188N/T</t>
  </si>
  <si>
    <t>CINT-241N/B</t>
  </si>
  <si>
    <t>cancelado, código No Usar</t>
  </si>
  <si>
    <t>CL01-05001-002-00708</t>
  </si>
  <si>
    <t>18 VC 24/12/25</t>
  </si>
  <si>
    <t>entregado picking 24/12/25</t>
  </si>
  <si>
    <t>10 VC 24/12/25</t>
  </si>
  <si>
    <t>entregado area electrica</t>
  </si>
  <si>
    <t>CL01-04016-017</t>
  </si>
  <si>
    <t>1 VC 24/12/25 + 4 picking 24/12/25</t>
  </si>
  <si>
    <t>SIN S/A</t>
  </si>
  <si>
    <t>S/A 146715</t>
  </si>
  <si>
    <t>S/A 147016</t>
  </si>
  <si>
    <t>DIONNER</t>
  </si>
  <si>
    <t>MATEO</t>
  </si>
  <si>
    <t>ERROR FLUJO APROB</t>
  </si>
  <si>
    <r>
      <t xml:space="preserve">ADAPTADOR 16MP-20MP </t>
    </r>
    <r>
      <rPr>
        <b/>
        <sz val="10"/>
        <color theme="1"/>
        <rFont val="Arial"/>
        <family val="2"/>
      </rPr>
      <t>(ADAPTADOR 20MP-16MJ)</t>
    </r>
  </si>
  <si>
    <t>V. UNIT</t>
  </si>
  <si>
    <t>UM</t>
  </si>
  <si>
    <t>DESCRIPCION MATERIAL</t>
  </si>
  <si>
    <t>PR-011821</t>
  </si>
  <si>
    <t>PR-012558</t>
  </si>
  <si>
    <t>PR-014422</t>
  </si>
  <si>
    <t>PR-016363</t>
  </si>
  <si>
    <t>PR-016364</t>
  </si>
  <si>
    <t>PR-020485</t>
  </si>
  <si>
    <t>PR-022778</t>
  </si>
  <si>
    <t>PR-022787</t>
  </si>
  <si>
    <t>PR-022791</t>
  </si>
  <si>
    <t>PR-026031</t>
  </si>
  <si>
    <t>PR-026313</t>
  </si>
  <si>
    <t>PR-026316</t>
  </si>
  <si>
    <t>PR-026318</t>
  </si>
  <si>
    <t>PR-027870</t>
  </si>
  <si>
    <t>PR-028120</t>
  </si>
  <si>
    <t>PR-028639</t>
  </si>
  <si>
    <t>PR-028957</t>
  </si>
  <si>
    <t>PR-029981</t>
  </si>
  <si>
    <t>PR-041488</t>
  </si>
  <si>
    <t>PR-043973</t>
  </si>
  <si>
    <t>PR-044572</t>
  </si>
  <si>
    <t>PR-046797</t>
  </si>
  <si>
    <t>PR-046799</t>
  </si>
  <si>
    <t>PR-051110</t>
  </si>
  <si>
    <t>PR-053393</t>
  </si>
  <si>
    <t>PR-055988</t>
  </si>
  <si>
    <t>PR-059490</t>
  </si>
  <si>
    <t>PR-065943</t>
  </si>
  <si>
    <t>PR-083900</t>
  </si>
  <si>
    <t>PR-000229</t>
  </si>
  <si>
    <t>PR-097838</t>
  </si>
  <si>
    <t>PR-029984</t>
  </si>
  <si>
    <t>PR-029987</t>
  </si>
  <si>
    <t>PR-032299</t>
  </si>
  <si>
    <t>PR-035694</t>
  </si>
  <si>
    <t>PR-035936</t>
  </si>
  <si>
    <t>PR-038016</t>
  </si>
  <si>
    <t>PR-038023</t>
  </si>
  <si>
    <t>PR-038028</t>
  </si>
  <si>
    <t>PR-004625</t>
  </si>
  <si>
    <t>PR-046798</t>
  </si>
  <si>
    <t>PR-038178</t>
  </si>
  <si>
    <t>PR-038180</t>
  </si>
  <si>
    <t>PR-039355</t>
  </si>
  <si>
    <t>PR-039359</t>
  </si>
  <si>
    <t>PR-040121</t>
  </si>
  <si>
    <t>PR-040236</t>
  </si>
  <si>
    <t>PR-040425</t>
  </si>
  <si>
    <t>PR-041482</t>
  </si>
  <si>
    <t>PR-041484</t>
  </si>
  <si>
    <t>PR-041487</t>
  </si>
  <si>
    <t>PR-042469</t>
  </si>
  <si>
    <t>PR-042782</t>
  </si>
  <si>
    <t>PR-044154</t>
  </si>
  <si>
    <t>PR-044853</t>
  </si>
  <si>
    <t>PR-044855</t>
  </si>
  <si>
    <t>PR-047882</t>
  </si>
  <si>
    <t>PR-048456</t>
  </si>
  <si>
    <t>PR-049065</t>
  </si>
  <si>
    <t>PR-051126</t>
  </si>
  <si>
    <t>PR-051133</t>
  </si>
  <si>
    <t>PR-051137</t>
  </si>
  <si>
    <t>PR-051148</t>
  </si>
  <si>
    <t>PR-051940</t>
  </si>
  <si>
    <t>PR-055056</t>
  </si>
  <si>
    <t>PR-055992</t>
  </si>
  <si>
    <t>PR-056419</t>
  </si>
  <si>
    <t>PR-059022</t>
  </si>
  <si>
    <t>PR-059541</t>
  </si>
  <si>
    <t>PR-060973</t>
  </si>
  <si>
    <t>PR-063489</t>
  </si>
  <si>
    <t>PR-065063</t>
  </si>
  <si>
    <t>PR-065461</t>
  </si>
  <si>
    <t>PR-066423</t>
  </si>
  <si>
    <t>PR-066428</t>
  </si>
  <si>
    <t>PR-068567</t>
  </si>
  <si>
    <t>PR-068625</t>
  </si>
  <si>
    <t>PR-071294</t>
  </si>
  <si>
    <t>PR-071300</t>
  </si>
  <si>
    <t>PR-071304</t>
  </si>
  <si>
    <t>PR-071305</t>
  </si>
  <si>
    <t>PR-071306</t>
  </si>
  <si>
    <t>PR-071553</t>
  </si>
  <si>
    <t>PR-072278</t>
  </si>
  <si>
    <t>PR-072779</t>
  </si>
  <si>
    <t>PR-075601</t>
  </si>
  <si>
    <t>PR-076053</t>
  </si>
  <si>
    <t>PR-076125</t>
  </si>
  <si>
    <t>PR-078484</t>
  </si>
  <si>
    <t>PR-079760</t>
  </si>
  <si>
    <t>PR-079800</t>
  </si>
  <si>
    <t>PR-080110</t>
  </si>
  <si>
    <t>PR-080239</t>
  </si>
  <si>
    <t>PR-082153</t>
  </si>
  <si>
    <t>PR-082370</t>
  </si>
  <si>
    <t>PR-084248</t>
  </si>
  <si>
    <t>PR-086577</t>
  </si>
  <si>
    <t>PR-086742</t>
  </si>
  <si>
    <t>PR-087379</t>
  </si>
  <si>
    <t>PR-089395</t>
  </si>
  <si>
    <t>PR-089657</t>
  </si>
  <si>
    <t>PR-091422</t>
  </si>
  <si>
    <t>PR-091424</t>
  </si>
  <si>
    <t>PR-092844</t>
  </si>
  <si>
    <t>PR-0982525</t>
  </si>
  <si>
    <t>PR-0926942</t>
  </si>
  <si>
    <t>PR-0936593</t>
  </si>
  <si>
    <t>PR-0936594</t>
  </si>
  <si>
    <t>PR-0976092</t>
  </si>
  <si>
    <t>PR-119842</t>
  </si>
  <si>
    <t>PR-119844</t>
  </si>
  <si>
    <t>PR-119845</t>
  </si>
  <si>
    <t>PR-119846</t>
  </si>
  <si>
    <t>PR-119847</t>
  </si>
  <si>
    <t>PR-120056</t>
  </si>
  <si>
    <t>VÁLV CONTROL DIREC, SOLENOIDE OP, DG4V-3-6C-MU-A6-60,VICKERS</t>
  </si>
  <si>
    <t>F/42124 31/12/25</t>
  </si>
  <si>
    <t>LLEGAN 103 EL 22/12/25, SALDO 97 LLEGAN EL 05/01/26</t>
  </si>
  <si>
    <t>LLEGAN 26,5 EL 15/10/25, LLEGAN 40 EL 21/10/25, SALDO 53,5 CANCELADO</t>
  </si>
  <si>
    <t>SALDO CANCELADO 31/12/25 G. DIAZ</t>
  </si>
  <si>
    <t>CL01-04015-023</t>
  </si>
  <si>
    <t>CONTACTOR, DC, BOBINA 24 V, BF 38T2D, LOVATO</t>
  </si>
  <si>
    <t>PRENSAESTOPA, NIQUELADA, P/CABLE, PG-36, 22-32MM</t>
  </si>
  <si>
    <t>INTERRUPTOR, SELECTOR, 2VÍAS,PARADA/INICIO,ZB4-BD8,SCHNEIDER</t>
  </si>
  <si>
    <t>PR-120217</t>
  </si>
  <si>
    <t>CL01-04015-024</t>
  </si>
  <si>
    <t>VÁLVULA DE CONTROL DE FLUJO, DGMFN-5-Y-A2W-B2W, VICKERS</t>
  </si>
  <si>
    <t xml:space="preserve">TOP COVER, 3RD RED, 52R-05-077 </t>
  </si>
  <si>
    <t>PR-120255</t>
  </si>
  <si>
    <t>PR-120256</t>
  </si>
  <si>
    <t>PR-120259</t>
  </si>
  <si>
    <t>PERNO PARKER M30 x 190 G.12,9</t>
  </si>
  <si>
    <t>CL01-04015-026</t>
  </si>
  <si>
    <t>PEGAMENTO, LOCTITE 243, 50 ML</t>
  </si>
  <si>
    <t>CL01-000420-210</t>
  </si>
  <si>
    <t>SELLO, RETEN DOBLE LABIO, 120 X 140 X 12 MM</t>
  </si>
  <si>
    <t>CL01-000420-215</t>
  </si>
  <si>
    <t>SELLO, RETEN DOBLE LABIO, 125 X 150 X 12</t>
  </si>
  <si>
    <t>PR-119943</t>
  </si>
  <si>
    <t>PR-119948</t>
  </si>
  <si>
    <t>PR-119953</t>
  </si>
  <si>
    <t>PR119954</t>
  </si>
  <si>
    <t>PR-119954</t>
  </si>
  <si>
    <t>PR-119957</t>
  </si>
  <si>
    <t>PR-119958</t>
  </si>
  <si>
    <t>PR-119959</t>
  </si>
  <si>
    <t>PR-119973</t>
  </si>
  <si>
    <t>PR-119980</t>
  </si>
  <si>
    <t>PR-119982</t>
  </si>
  <si>
    <t>PR-120030</t>
  </si>
  <si>
    <t>PR-120031</t>
  </si>
  <si>
    <t>PR-120032</t>
  </si>
  <si>
    <t>PR-120034</t>
  </si>
  <si>
    <t>PR-120037</t>
  </si>
  <si>
    <t>PR-120038</t>
  </si>
  <si>
    <t>PR-120043</t>
  </si>
  <si>
    <t>PR-120046</t>
  </si>
  <si>
    <t>PR-120047</t>
  </si>
  <si>
    <t>PR-120049</t>
  </si>
  <si>
    <t>PR-119945</t>
  </si>
  <si>
    <t>F/FSD-214 28/10/25</t>
  </si>
  <si>
    <t>F. SAN MARTIN</t>
  </si>
  <si>
    <t>F/S20250904 04/09/25</t>
  </si>
  <si>
    <t>F/CI20251030ZC 30/10/25</t>
  </si>
  <si>
    <t>F/HP-LJ-25101003 10/10/25</t>
  </si>
  <si>
    <t>F/9061 8504 13/11/25</t>
  </si>
  <si>
    <t>GA, BLUEBOT150 LEVELING CYLINDER, MAIN FRAME, LP150-01-011</t>
  </si>
  <si>
    <t>GA, CILINDRO DE NIVELACIÓN BLUEBOT150, MARCO PRINCIPAL, LP150-01-011</t>
  </si>
  <si>
    <t>LP150-01-011</t>
  </si>
  <si>
    <t>GA, BLUEBOT150 CYLINDER, CYLINDERS, LP150-09-000</t>
  </si>
  <si>
    <t>GA, CILINDRO BLUEBOT150, CILINDROS, LP150-09-000</t>
  </si>
  <si>
    <t>LP150-09-000</t>
  </si>
  <si>
    <t>GA, COLUMN STINGING CYLI, COLUMNS &amp; HEAD FRAME, LP150-08-001</t>
  </si>
  <si>
    <t>GA, CILINDRO DE COLUMNA, COLUMNAS Y MARCO DE CABEZA, LP150-08-001</t>
  </si>
  <si>
    <t>LP150-08-001</t>
  </si>
  <si>
    <t>THRUST BLOCK CYLINDER, S250-50_25-70-SB-SB-1</t>
  </si>
  <si>
    <t>CILINDRO DE BLOQUE DE EMPUJE, S250-50_25-70-SB-SB-1</t>
  </si>
  <si>
    <t>CILI-S250-50</t>
  </si>
  <si>
    <t>EXTENSION CYLINDER, COLUMNS &amp; HEAD FRAME, LP150-08-004</t>
  </si>
  <si>
    <t>LP150-08-004</t>
  </si>
  <si>
    <t>STING CYLINDER, COLUMNS &amp; HEAD FRAME, LP150-08-003</t>
  </si>
  <si>
    <t>LP150-08-003</t>
  </si>
  <si>
    <t>PR-066421</t>
  </si>
  <si>
    <t>F/DH250730069 13/11/25</t>
  </si>
  <si>
    <t>PRESSURE SENSOR, PN2670, IFM ELECTRONICS</t>
  </si>
  <si>
    <t>SENSOR, PRESION, 40MPA, IFM, PN 2670</t>
  </si>
  <si>
    <t>SENS-PN2670</t>
  </si>
  <si>
    <t>DIRECTIONAL CONTROL VALVE, DG5V-10-H-8C-VM-U-A-10, VICKERS</t>
  </si>
  <si>
    <t>VALV-DG5V10H</t>
  </si>
  <si>
    <t>VALVE, DIRECTIONAL CONTROL, SOLENOID, DG4V-3-6C-VM-U-H7-60</t>
  </si>
  <si>
    <t>VALV-DG4V36C</t>
  </si>
  <si>
    <t>FLOW METER, 25 BAR, SBY246, IFM</t>
  </si>
  <si>
    <t>FLUJOMETRO, 25 BAR, SBY246, IFM</t>
  </si>
  <si>
    <t>FLUJ-SBY246</t>
  </si>
  <si>
    <t>PISTON PUMP, 24 L/M, 1500RPM, 35 MPA, PV016-GM6LN1BE0N</t>
  </si>
  <si>
    <t>PIST-24LM</t>
  </si>
  <si>
    <t>ADAPTER, 4A504017, YEOSHE</t>
  </si>
  <si>
    <t>ADAP-4A504017</t>
  </si>
  <si>
    <t>COUPLING, PUMP, 4A505031, YEOSHE</t>
  </si>
  <si>
    <t>COUP-4A505031</t>
  </si>
  <si>
    <t>O-RING, FRONTR PUMP, PV, 3AAA1BA134, YEOSHE</t>
  </si>
  <si>
    <t>ORIN-3AAA1BA134</t>
  </si>
  <si>
    <t>PR-099743</t>
  </si>
  <si>
    <t>OFF-LINE FILTER, OLF-5/15-S-200-U-N5DM002-E</t>
  </si>
  <si>
    <t>FILT-N5DM002E</t>
  </si>
  <si>
    <t>FILTER ELEMENT, CS100-P10-A-P01, MP FILTRI</t>
  </si>
  <si>
    <t>FILT-CS100P10AP01</t>
  </si>
  <si>
    <t>INLINE FILTER ELEMENT, HP3202A10AN, MP FILTRI</t>
  </si>
  <si>
    <t>ACCUMULATOR BLADDER, 110473-00225, OLEAR</t>
  </si>
  <si>
    <t>ACUM-11047300225</t>
  </si>
  <si>
    <t>SENSOR, INDUCTIVE, IFS290</t>
  </si>
  <si>
    <t>SENS-IFS290</t>
  </si>
  <si>
    <t>SENSOR, INDUCTIVO, IFS290</t>
  </si>
  <si>
    <t>PRESSURE RELIEF VALVE, 1 1/4", BT-10-H-2090, HYSTAR</t>
  </si>
  <si>
    <t>VÁLVULA DE ALIVIO DE PRESIÓN, 1 1/4", BT-10-H-2090, HYSTAR</t>
  </si>
  <si>
    <t>VALV-BT10H2090</t>
  </si>
  <si>
    <t>PRESSURE GAUGE, 0-6 Bar, 1/4" BSP BACK ENTRY</t>
  </si>
  <si>
    <t>PR-099565</t>
  </si>
  <si>
    <t>O-RING, SECOND PUMP, PV, 3AAC1AA105, YEOSHE</t>
  </si>
  <si>
    <t>ORIN-3AAC1AA105</t>
  </si>
  <si>
    <t>VALVE, PROPORTIONAL RELIEF, R901065546, REXROTH</t>
  </si>
  <si>
    <t>VALV-R901065546</t>
  </si>
  <si>
    <t>AMPLIFIER, PROP VALVE, VT-MSPA1-2X/F5/000/000, R901439036</t>
  </si>
  <si>
    <t>AMPL-R901439036</t>
  </si>
  <si>
    <t>INLINE FILTER ELEMENT, HP0502A10AN, MP FILTRI</t>
  </si>
  <si>
    <t>FILT-HP0502A10AN</t>
  </si>
  <si>
    <t>FILT-HP3202A10AN</t>
  </si>
  <si>
    <t>VALVE, DIRECTIONAL CONTROL, SOLENOID, DG4V-5-8CJ-VM-U-H6-20</t>
  </si>
  <si>
    <t>VALV-DG4V58C</t>
  </si>
  <si>
    <t>PRESSURE GAUGE, 0-40 MPa, 1/4" BSP BACK ENTRY</t>
  </si>
  <si>
    <t>RETURN FILTER ELEMENT,CU4002A25AN, MP FILTRI</t>
  </si>
  <si>
    <t>FILT-CU4002A25AN</t>
  </si>
  <si>
    <t>VALVE, DIRECTIONAL, R900561288, REXROTH</t>
  </si>
  <si>
    <t>VALV-R900561288</t>
  </si>
  <si>
    <t>VALVE, FLOW CONTROL,  Z2FS 6-2-4X/2QV, BOSCH</t>
  </si>
  <si>
    <t>VALV-Z2FS624X2QV</t>
  </si>
  <si>
    <t>VALVE, CHECK, Z2S 6-1-6X</t>
  </si>
  <si>
    <t>VALV-Z2S616X</t>
  </si>
  <si>
    <t>VALVE, PRESSURE REDUCING, ZDR6DP2-4X/210YM</t>
  </si>
  <si>
    <t>VALV-ZDR6DP2</t>
  </si>
  <si>
    <t>ACCUMULATOR, 0.5L, 0.63L NXQA-0.63/31.5-L-Y, FENGHUA</t>
  </si>
  <si>
    <t>ACUM-NXQA063315LY</t>
  </si>
  <si>
    <t>PR-099745</t>
  </si>
  <si>
    <t>CL01-04021-001</t>
  </si>
  <si>
    <t>PR-120580</t>
  </si>
  <si>
    <t>PR-120557</t>
  </si>
  <si>
    <t>PR-120571</t>
  </si>
  <si>
    <t>PR-120573</t>
  </si>
  <si>
    <t>PR-120576</t>
  </si>
  <si>
    <t>PR-120577</t>
  </si>
  <si>
    <t>PR-120579</t>
  </si>
  <si>
    <t>71R-05-091</t>
  </si>
  <si>
    <t>TAMBOR, BROTHER DR-2340</t>
  </si>
  <si>
    <t>envio Rancagua GD 6099 12/01/26</t>
  </si>
  <si>
    <t>pasar a Juan Abarca</t>
  </si>
  <si>
    <t>envio Rancagua GD 6048 22/12/25</t>
  </si>
  <si>
    <t>picking 07/11/25 Mateo</t>
  </si>
  <si>
    <t>picking  07/11/25, Mateo</t>
  </si>
  <si>
    <t>2 VC 28/11/25 + 4 VC 19/01/26</t>
  </si>
  <si>
    <t>PROY, TERMINADO</t>
  </si>
  <si>
    <t>TUFQUIN TFT, 0,20 MM CLASE H 180° C</t>
  </si>
  <si>
    <t>CHECKLIST, TORNO,</t>
  </si>
  <si>
    <t>CHECKLIST, GRÚA PUENTE,</t>
  </si>
  <si>
    <t>TOALLA DE PAPEL JUMBO x 2 ROLLOS 300 MTS,</t>
  </si>
  <si>
    <t>REV, QC</t>
  </si>
  <si>
    <t>TUERCA HEXAGONAL, M4, GR8,8</t>
  </si>
  <si>
    <t>PAPEL HIGIENICO (4 ROLLOS X 600 MT,)</t>
  </si>
  <si>
    <t>cancelado 30/10/24, PROY, TERMINADO</t>
  </si>
  <si>
    <t>GRASA, MULTIPURPOSE, 35 LB/15,876 KG</t>
  </si>
  <si>
    <t>PERNO SOCKET, M16 x 40, GR12,9</t>
  </si>
  <si>
    <t>THREAD REPLACEMENT, MALE, M22, PITCH 2,5</t>
  </si>
  <si>
    <t>DISCO DE CORTE AC, INOX, 7´´ ULTRA DELGADO</t>
  </si>
  <si>
    <t>PERNO SOCKET, M24 X 60, GR12,9</t>
  </si>
  <si>
    <t>PERNO SOCKET, M30 X 70, GR12,9</t>
  </si>
  <si>
    <t>JUEGO DE MACHOS, M10 X 1,5</t>
  </si>
  <si>
    <t>FILM PALETIZADOR, 50 CM, X 250 M,, TRANSPARENTE</t>
  </si>
  <si>
    <t>TERMINAL COMPRESION, DA-100, 96,3-117 MM2</t>
  </si>
  <si>
    <t>PERNO ANCLAJE, Ø 30mm X 1,2m, MAIN FRAME, MSC-01- 055</t>
  </si>
  <si>
    <t>LLAVE AUTOMATICA, 12,7/8", MAIN FRAME, 71R-01-274</t>
  </si>
  <si>
    <t>AMARRACABLES, 380 x 4,8 MM</t>
  </si>
  <si>
    <t>PERNO SOCKET, M36 X 140, GR12,9</t>
  </si>
  <si>
    <t>LUZ PILOTO ROJO LED, 230/240VAC, XB4BVM4, 22MM,</t>
  </si>
  <si>
    <t>ESLINGA, 2 CAPAS, 50 MM X 1,5 MT,, 3,75 TON,</t>
  </si>
  <si>
    <t>PERNO SOCKET, M36 X 160, GR12,9</t>
  </si>
  <si>
    <t>HEX BIT SOCKET, 16M22V, 1'' SQ, DR, X 22 MM</t>
  </si>
  <si>
    <t>HEX BIT SOCKET, 16M19V, 1'' SQ, DR, X 3/4'' 19 MM</t>
  </si>
  <si>
    <t>HEX BIT SOCKET, 16M27V, 1'' SQ, DR, X 1-1/16'' 27 MM 1-1/16'</t>
  </si>
  <si>
    <t>PERNO SOCKET, M20 X 80, GR12,9</t>
  </si>
  <si>
    <t>PERNO SOCKET, M20 X 100, GR12,9</t>
  </si>
  <si>
    <t>ELECTRODO PARA SOLDAR, 80G, 8 X 305 MM,</t>
  </si>
  <si>
    <t>PERNO HEXAGONAL, M12 X 50, DIN 24017, GR8,8</t>
  </si>
  <si>
    <t>PERNO SOCKET, M30 X 160, GR12,9</t>
  </si>
  <si>
    <t>CORDON NITRILO, O-RING, Ø3,5</t>
  </si>
  <si>
    <t>PERNO SOCKET, M20 X 70, GR12,9</t>
  </si>
  <si>
    <t>CABLE ELECTRIC, 3-CORE, 1,5mm2</t>
  </si>
  <si>
    <t>VIDRIO,TRANSPARENTE,RECTANGULAR, 2''x 4 1/4''x 2,5MM ESPESOR</t>
  </si>
  <si>
    <t>PERNO SOCKET, M5 X 70, GR12,9</t>
  </si>
  <si>
    <t>PERNO SOCKET, M12 X 40, GR12,9</t>
  </si>
  <si>
    <t>PLASTICO BURBUJA, 1,5 MT, ANCHO</t>
  </si>
  <si>
    <t>LUZ PILOTO VERDE LED, 230/240VAC, XB4BVM3, 22MM,</t>
  </si>
  <si>
    <t>CABLE ELECTRICO, FLEXIBLE, NEGRO, 1,0 MM</t>
  </si>
  <si>
    <t>PERNO SOCKET, M12 X 55, GR12,9</t>
  </si>
  <si>
    <t>ALAMBRE DE SOLDADURA, MIG, 70S-6, 1,2MM, 15 KGS</t>
  </si>
  <si>
    <t>LÁMINA, POLIÉSTER, 50 MM X 1,5 MTS, 2 CAPAS, CON FUNDA</t>
  </si>
  <si>
    <t>ESLINGA, 3 CAPAS, 50 MM X 2 MT,</t>
  </si>
  <si>
    <t>SELLO METÁLICO, 76,90 H-23</t>
  </si>
  <si>
    <t>CABLE, H05V-K, AZUL, 1,0 MM2, AMARILLO</t>
  </si>
  <si>
    <t>PERNO SOCKET, M30 X 90, GR12,9</t>
  </si>
  <si>
    <t>DISCO, DESBASTE, 4,1/2", METAL</t>
  </si>
  <si>
    <t xml:space="preserve">PERNO PARKER, M20 X 140, GR12,9 </t>
  </si>
  <si>
    <t>MACHUELO, M20x2,5 MM</t>
  </si>
  <si>
    <t>BROCA, HSS, 17,5 MM</t>
  </si>
  <si>
    <t>PERNO SOCKET, M20 X 60, GR12,9</t>
  </si>
  <si>
    <t>PERNO SOCKET, M24 X 90, GR12,9</t>
  </si>
  <si>
    <t>TEMPORIZADOR, TEMP, EN, INDICADOR ASIMÉTRICO,SERIE 87, BUSCA</t>
  </si>
  <si>
    <t>CABLE ELECTRICO, FLEXIBLE, 750V, 2,5 MM</t>
  </si>
  <si>
    <t>PERNO SOCKET, M12 X 35, GR12,9</t>
  </si>
  <si>
    <t>PERNO HEXAGONAL, M8 X 30, DIN 24014, GR8,8</t>
  </si>
  <si>
    <t>PERNO SOCKET, M20 X 150, GR12,9</t>
  </si>
  <si>
    <t>PUNTA DE CONTACTO, SOLDADURA, M8 1,2mm</t>
  </si>
  <si>
    <t>PERNO SOCKET, M12 X 30, GR12,9</t>
  </si>
  <si>
    <t>BROCA TRICONICA, RODAMIENTO SELLADO, 13,3/4", IADC 735</t>
  </si>
  <si>
    <t>DISCO, DEBASTE, 4,5", 115 MM</t>
  </si>
  <si>
    <t>GRASA, MULTIPROPÓSITO, EP-2,5, PROLONG</t>
  </si>
  <si>
    <t>TUERCA HEXAGONAL, 5/8", GR8,8</t>
  </si>
  <si>
    <t>CARCAZA VOL,, H-16P B, 1XM25, EPIC (19082900)</t>
  </si>
  <si>
    <t>PERNO SOCKET, M10 X 70, GR12,9</t>
  </si>
  <si>
    <t>PERNO SOCKET, M24 X 160, GR12,9</t>
  </si>
  <si>
    <t>PERNO SOCKET, M30 X 180, GR12,9</t>
  </si>
  <si>
    <t>PERNO SOCKET, M36 X 150, GR12,9</t>
  </si>
  <si>
    <t>CABLE ELÉCTRICO, 3 NÚCLEOS, 2,5mm2</t>
  </si>
  <si>
    <t>PERNO SOCKET, M20 X 300, GR12,9</t>
  </si>
  <si>
    <t>PERNO SOCKET, M20 X 180, GR12,9</t>
  </si>
  <si>
    <t>PERNO SOCKET, 7/8" X 3", GR12,9</t>
  </si>
  <si>
    <t>PERNO SOCKET, M10 X 50, GR12,9</t>
  </si>
  <si>
    <t>PERNO SOCKET, M20 X 90, GR12,9</t>
  </si>
  <si>
    <t>PERNO HEXAGONAL, 5/8" X 8", GR8,8</t>
  </si>
  <si>
    <t>GRASA, UNIREX 2, 16 KG,</t>
  </si>
  <si>
    <t>PERNO SOCKET, M8 X 20, GR12,9</t>
  </si>
  <si>
    <t>SET DE ROSCA, M30 X 3,5, 5013000</t>
  </si>
  <si>
    <t>O-RING, Ø3,5 X 93 (ID)</t>
  </si>
  <si>
    <t>SELLO METÁLICO, 76,90 H-17</t>
  </si>
  <si>
    <t>PERNO SOCKET, M10 X 40, GR12,9</t>
  </si>
  <si>
    <t>DISCO, CORTE, 4,1/2" X 1/8" X 7/8", METAL</t>
  </si>
  <si>
    <t>PUENTE ENCHUFABLE, FBS 10-3,5, 3213056, PHOENIX</t>
  </si>
  <si>
    <t>CARCAZA VOL,, H-10P B, 1XM20, EPIC (19042900)</t>
  </si>
  <si>
    <t>PERNO SOCKET, M30 X 140, GR12,9</t>
  </si>
  <si>
    <t>PERNO SOCKET, M20 X 35, GR12,9</t>
  </si>
  <si>
    <t>PERNO SOCKET, M10 X 60, GR12,9</t>
  </si>
  <si>
    <t>TUERCA, HEXAGONAL, 5/8, GR12,9</t>
  </si>
  <si>
    <t>DISCO, DEBASTE, 4,5</t>
  </si>
  <si>
    <t>CORBATA DE PLÁSTICO, 300MM x 3,5MM, 100 UNIDADES</t>
  </si>
  <si>
    <t>CINTILLO, NYLON 368MM X 4,8MM (X 100 UND)</t>
  </si>
  <si>
    <t>BOMBA PISTÓN AXIAL, 18,3 l/min@35 Mpa, PF2008-10, DYNEX</t>
  </si>
  <si>
    <t>ANILLO, D/CORTE TRICONO, 185 X 154 X 10 MM,</t>
  </si>
  <si>
    <t>TUERCA, HEXAGONAL, M20, GR12,9</t>
  </si>
  <si>
    <t>ESLINGA, 2 CAPAS, 50 MM X 2 MT,, 3,75 TON,</t>
  </si>
  <si>
    <t>PERNO SOCKET, M24 X 140, GR12,9</t>
  </si>
  <si>
    <t>PERNO SOCKET, M30 X 150, GR12,9</t>
  </si>
  <si>
    <t>CINTA EMBALAJE, CAFÉ, 48 CM, X 100 MT,</t>
  </si>
  <si>
    <t>TUERCA HEXAGONAL, M16, GR 10,9, BRONCE</t>
  </si>
  <si>
    <t>PERNO SOCKET, M12 X 50, GR12,9</t>
  </si>
  <si>
    <t>PERNO SOCKET, M10 X 120, GR12,9</t>
  </si>
  <si>
    <t>PERNO SOCKET, M36 X 110, GR12,9</t>
  </si>
  <si>
    <t>PERNO SOCKET, M16 X 60, GR12,9</t>
  </si>
  <si>
    <t>PERNO SOCKET, M24 X 110, GR12,9</t>
  </si>
  <si>
    <t>TUERCA, HEXAGONAL, M10, GR12,9</t>
  </si>
  <si>
    <t>PERNO SOCKET, M10 X 130, GR12,9</t>
  </si>
  <si>
    <t>PERNO SOCKET, M10 X 100, GR12,9</t>
  </si>
  <si>
    <t>ELECTRODO, SOLDAR, E7018, 2,5 MM</t>
  </si>
  <si>
    <t>TUFQUIN TFT, 0,45 MM CLASS H 180° C</t>
  </si>
  <si>
    <t>TUFQUIN TFT, 0,35 MM CLASS H 180° C</t>
  </si>
  <si>
    <t>MAPLE ENAMELLED WIRE, 1,29, #16</t>
  </si>
  <si>
    <t>ALAMBRE DE SOLDAR, TUB, 1,6MM, 81Ni2-V 8018-C1</t>
  </si>
  <si>
    <t>LÁMINAS, POLIÉSTER, 50 MM x 2,0 MTS, 2 CAPAS, CON FUNDA</t>
  </si>
  <si>
    <t>LARGUIÓN, POLIÉSTER, 50 MM X 2,5 MTS, 2 CAPAS, CON FUNDA</t>
  </si>
  <si>
    <t>TUERCA, HEXAGONAL, M36, GR12,9</t>
  </si>
  <si>
    <t>2 entregados el 29/10/24 + 2 entregados con picking el 24/02/25 D, Romero</t>
  </si>
  <si>
    <t>PERNO SOCKET, M20 X 120, GR12,9</t>
  </si>
  <si>
    <t>FILTRO MAGNETICO, 1 1/4", 64 LT,</t>
  </si>
  <si>
    <t>BLOQUE DE TERMINALES, TIERRA, PT 2,5-PE, 3209536</t>
  </si>
  <si>
    <t>CABLE, NEOPRENO, 1,5mm X 24 NÚCLEOS</t>
  </si>
  <si>
    <t>BASE, RELAY, 6,2 mm, 120v AC/DC, PLC-BSC-120UC/21, PHOENIX</t>
  </si>
  <si>
    <t>entregado con picking el 24/02/25, D, Romero</t>
  </si>
  <si>
    <t>ACOPLAMIENTO ELASTOM,, SERIE CJ 42/55, C/ELEM, URETANO</t>
  </si>
  <si>
    <t>KIT DE SELLOS, VR-15A, 4LB,, YEOSHE</t>
  </si>
  <si>
    <t>PERNO SOCKET, M16 X 50, GR12,9</t>
  </si>
  <si>
    <t>TUERCA HEXAGONAL, M08, GR8,8, ZINC</t>
  </si>
  <si>
    <t>DISCO, CORTE, AC, INOX, 4,1/2"</t>
  </si>
  <si>
    <t>TUERCA, HEXAGONAL, M16, GR12,9</t>
  </si>
  <si>
    <t>PERNO HEXAGONAL, M10 X 40, GR8,8</t>
  </si>
  <si>
    <t>PERNO SOCKET, M8 X 40, GR12,9</t>
  </si>
  <si>
    <t>PERNO SOCKET, M10 X 80, GR12,9</t>
  </si>
  <si>
    <t>TUERCA, HEXAGONAL, M14, GR12,9</t>
  </si>
  <si>
    <t>PERNO SOCKET, M14 X 30, GR12,9</t>
  </si>
  <si>
    <t>DISYUNTOR, UNIPOLAR, 10 A, 2,5 Ka</t>
  </si>
  <si>
    <t>SELECTOR MANETA CORTA 2 POS, FIJA 1NA XB4BD21 (TE46121)</t>
  </si>
  <si>
    <t>cancelada G, Alfaro</t>
  </si>
  <si>
    <t>PERNO HEXAGONAL, M48 X 200, G8,8</t>
  </si>
  <si>
    <t>TUERCA, HEX, M48, DIN 24032, GR10,9</t>
  </si>
  <si>
    <t>PERNO SOCKET, M12 X 110, GR12,9</t>
  </si>
  <si>
    <t>PERNO SOCKET, M22 X 50, GR8,8</t>
  </si>
  <si>
    <t>PERNO SOCKET, M22 X 100, GR8,8</t>
  </si>
  <si>
    <t>PERNO SOCKET, M16 X 30, GR12,9</t>
  </si>
  <si>
    <t>FLUJOMETRO, LUBRIC, SN06GM4-300V,9, MONITORES DE FLUJO UNIV</t>
  </si>
  <si>
    <t>PERNO SOCKET, M14 X 50, GR12,9</t>
  </si>
  <si>
    <t>VENTILADOR, 230 V, CAUD,586M3/HR, 60HZ, NSYCVF85M230PF</t>
  </si>
  <si>
    <t>PERNO SOCKET, M30 X 130, GR12,9</t>
  </si>
  <si>
    <t>PUNTA DE CONTACTO, SOLDADURA, M8 1,6mm</t>
  </si>
  <si>
    <t>PERNO SOCKET, M30 X 100, GR12,9</t>
  </si>
  <si>
    <t>HUINCHA AISLANTE 3M VERDE x 10 MTS,</t>
  </si>
  <si>
    <t>O´RING RODÓN 6,00 MM</t>
  </si>
  <si>
    <t>JUEGO MACHO REP, HILO M8 x 1,25</t>
  </si>
  <si>
    <t>1 entregado con picking el 24/02/25 D, Romero</t>
  </si>
  <si>
    <t>entregados el 27/05/25 con picking, D, Romero</t>
  </si>
  <si>
    <t>3 entregados el 23/01/25, 19 entregados el 27/05/25 con picking, D, Romero</t>
  </si>
  <si>
    <t>2 entregados el 13/03/25, C, Cofré + 1 VC 31/07/25</t>
  </si>
  <si>
    <t>2 entregados el 16/12/24, 2 entregados con picking el 11/03/25, J, Silva</t>
  </si>
  <si>
    <t>PERNO SOCKET, M16 X 40, GR12,9</t>
  </si>
  <si>
    <t>MOTOR ELÉCTRICO, FRENO, 5,5 kW 380V, WSA BM 55380</t>
  </si>
  <si>
    <t>BARRA, ROSCADO, M20 X 1m, GR4,8, DIN 978</t>
  </si>
  <si>
    <t>11 entregados el 11/03/25, J, Silva + 29 entregados con picking el 11/03/25, J, Silva</t>
  </si>
  <si>
    <t>TUERCA, HEXAGONAL, M24, GR12,9</t>
  </si>
  <si>
    <t>PERNO SOCKET, M24 X 100, GR12,9</t>
  </si>
  <si>
    <t>BROCA, HSS, 2,5MM</t>
  </si>
  <si>
    <t>entregados con picking el 11/03/25, J, Silva</t>
  </si>
  <si>
    <t>GRILLETE, LIRA G-209,1,1/2", CROSBY</t>
  </si>
  <si>
    <t>PERNO HEXAGONAL, 3/4" X 3 1/2", GR8,8</t>
  </si>
  <si>
    <t>39 entregados el 15/01/25, 5 entregados el 27/05/25 con picking, D, Romero</t>
  </si>
  <si>
    <t>entregados con picking el 27/05/25, D, Romero</t>
  </si>
  <si>
    <t>BROCHA, 2,5"</t>
  </si>
  <si>
    <t>ESLINGA, POLIESTER, 50MM X 3M, 2 CAPAS, 3,75TN</t>
  </si>
  <si>
    <t>cancelada 21/08/25, seg, indicación de Mateo</t>
  </si>
  <si>
    <t>cancelada 10/09/25, seg, indicación de Mateo</t>
  </si>
  <si>
    <t>O-RING, Ø4,50 (ID)</t>
  </si>
  <si>
    <t>entregado el 24/03/25 con picking, J, Silva</t>
  </si>
  <si>
    <t>entregados con picking el 18/03/25, C, Rojas</t>
  </si>
  <si>
    <t>PERNO SOCKET, M30 X 200, GR12,9</t>
  </si>
  <si>
    <t>16 entregadas el 11/03/25, J, Silva</t>
  </si>
  <si>
    <t>GUARDAMOTOR TERMOMAGNETICO, 6,,,10AMP, SCHNEIDER</t>
  </si>
  <si>
    <t>CONTACTOR, AC, BOBINA 110 V, 5,5 kW 525 V, LC1 D1810, LOVATO</t>
  </si>
  <si>
    <t>PERNO SOCKET, M24 X 180, GR12,9</t>
  </si>
  <si>
    <t>47 entregados el 11/03/25, J, Silva</t>
  </si>
  <si>
    <t>PERNO SOCKET, M12 X 80, GR12,9</t>
  </si>
  <si>
    <t>PERNO SOCKET, M6 X 20, GR12,9</t>
  </si>
  <si>
    <t>entregados con correo el 18/02/25, J, Abarca</t>
  </si>
  <si>
    <t>PERNO SOCKET, M6 X 25, GR12,9</t>
  </si>
  <si>
    <t>entregado el 24/02/25 con correo, R, Tamblay</t>
  </si>
  <si>
    <t>entregados con picking el 21/02/25, J, Abarca</t>
  </si>
  <si>
    <t>entregadas con correo el 20/02/25 J, Abarca</t>
  </si>
  <si>
    <t>entregados con correo el 20/02/25, J, Abarca</t>
  </si>
  <si>
    <t>entregados con picking el 24/02/25 a P, Cerda</t>
  </si>
  <si>
    <t>entregado con picking el 24/02/25 a M, Ibañez</t>
  </si>
  <si>
    <t>PERNO SOCKET, PLANO, M16 X 30, GR8,8</t>
  </si>
  <si>
    <t>GRASA, LUVAL EX53001, 54 KG, (TRANSMISION)</t>
  </si>
  <si>
    <t>EMPAQUETADURA TRENZ, JM-7223 SECC, 1´´ ACRI/TEFL,</t>
  </si>
  <si>
    <t>PERNO SOCKET, M16 X 70, GR12,9</t>
  </si>
  <si>
    <t>entregada con picking el 28/03/25, R, Tamblay</t>
  </si>
  <si>
    <t>entregado con correo el 19/02/25, M, Saldaña</t>
  </si>
  <si>
    <t>PERNO SOCKET, M5 X 80, GR12,9</t>
  </si>
  <si>
    <t>PERNO SOCKET, M20 X 110, , GR12,9</t>
  </si>
  <si>
    <t>PERNO SOCKET, M10 X 30, GR12,9</t>
  </si>
  <si>
    <t>PERNO SOCKET, M24 X 80, DIN 912, GR12,9</t>
  </si>
  <si>
    <t>entregados el 03/02/25 C, Perdomo</t>
  </si>
  <si>
    <t>entregados x pizarra 26/02/25, J, Abarca</t>
  </si>
  <si>
    <t>PERNO SOCKET, M16 X 120, GR12,9</t>
  </si>
  <si>
    <t>PERNO SOCKET, M16 X 90, GR12,9</t>
  </si>
  <si>
    <t>CUBIERTA, CAUCHO, 6,4mm, CORTADORES, CUT-15-261</t>
  </si>
  <si>
    <t>entregadas con picking el 27/02/25, D, Romero</t>
  </si>
  <si>
    <t>entregado con picking el 04/03/25 a M, Ibañez</t>
  </si>
  <si>
    <t>entregados con picking el 18/03/25 a S, Rojas y el 20/03/25 a Maria Letelier</t>
  </si>
  <si>
    <t>PERNO SOCKET, M20 X 65, GR12,9</t>
  </si>
  <si>
    <t>PERNO SOCKET, M12 X 20, GR12,9</t>
  </si>
  <si>
    <t>PERNO SOCKET, M16 X 140, GR12,9</t>
  </si>
  <si>
    <t>PERNO SOCKET, M20 X 130, GR12,9</t>
  </si>
  <si>
    <t>PERNO SOCKET, M20 X 30, GR12,9</t>
  </si>
  <si>
    <t>PERNO SOCKET, M8 X 30, GR12,9</t>
  </si>
  <si>
    <t>PEGAMENTO, LOCTITE, 620, LOC-620,40</t>
  </si>
  <si>
    <t>entregadas con picking el 12/03/25, M, Ibañez</t>
  </si>
  <si>
    <t>entregados el 03/03/25 con correo, P, Cerda</t>
  </si>
  <si>
    <t>8 entregados el 03/03/25 con correo, P, Cerda + 4 con VC del 06/08/25</t>
  </si>
  <si>
    <t>entregados el 04/03/25 con correo, J, Abarca</t>
  </si>
  <si>
    <t xml:space="preserve">CABLE H07V-K 95,0 MM2 FLEX, NEGRO 750V (290957) </t>
  </si>
  <si>
    <t>TUERCA HEXAGONAL, M6, GR 8,8</t>
  </si>
  <si>
    <t>DISCO, DESBASTE, 4,5", 115 MM</t>
  </si>
  <si>
    <t>entregados con picking el 17/03/25, D, Romero</t>
  </si>
  <si>
    <t>entregados el 28/03/25 con picking, M, Guerrero</t>
  </si>
  <si>
    <t>PERNO SOCKET, M16 X 55, GR8,8</t>
  </si>
  <si>
    <t>PLASTIC TIE, 300MM x 3,5MM, 100 UNITS</t>
  </si>
  <si>
    <t>1 entregado el 24/03/25, R, Tamblay</t>
  </si>
  <si>
    <t>BROCA, HSS, 3,5MM</t>
  </si>
  <si>
    <t>RELOJ COMPARADOR, 0 - 10mm, 0,01mm INCREMENTOS</t>
  </si>
  <si>
    <t>16 entregadas el 26/03/25, M, Palma + 4 entregadas el 04/06/25, C, Rojas</t>
  </si>
  <si>
    <t>entregado el 25/03/25 a D, Diaz, GD 5082</t>
  </si>
  <si>
    <t>entregadas el 01/04/25 con picking, D, Romero</t>
  </si>
  <si>
    <t>entregado el 22/05/25 con picking, M, Guerrero</t>
  </si>
  <si>
    <t>entregada el 26/03/25, M, Guerrero</t>
  </si>
  <si>
    <t>entregado el sabado 19/04/25, M, Guerrero</t>
  </si>
  <si>
    <t>entregado el 23/05/25 con picking, M, Guerrero</t>
  </si>
  <si>
    <t>entregados el 31/03/25 con picking, D, Romero</t>
  </si>
  <si>
    <t>1 entregado el 28/03/25 con picking, J, Silva</t>
  </si>
  <si>
    <t>14 entregados el 31/03/25, J, Silva</t>
  </si>
  <si>
    <t>PERNO SOCKET, M16 x 100, GR12,9</t>
  </si>
  <si>
    <t>27 entregadas con VC + 141 entregadas con pocking el 28/03/25, J, Silva</t>
  </si>
  <si>
    <t>5 entregadas el 31/03/25, J, Silva + 6 entregadas el 05/05/25, Dionner</t>
  </si>
  <si>
    <t>1 entregado el 31/03/25, J, Silva + 4 entregadas el 23/05/25, M, Guerrero</t>
  </si>
  <si>
    <t>1 entregado el 31/03/25 con picking, J, Silva</t>
  </si>
  <si>
    <t>entregado con picking el 28/03/25, J, Silva</t>
  </si>
  <si>
    <t>entregado el 10/04/25, F, Saldaña</t>
  </si>
  <si>
    <t>2 entregados el 01/04/25, J, Abarca + 1 entregado el 10/07/25 + 1 con VC del 31/07/25</t>
  </si>
  <si>
    <t>14 entregados el 01/04/25, J, Abarca</t>
  </si>
  <si>
    <t>4 entregados el 01/04/25, J, Abarca</t>
  </si>
  <si>
    <t>10 entregados el 01/04/25, J, Abarca</t>
  </si>
  <si>
    <t>cancelado x error en pedido, J, Abarca</t>
  </si>
  <si>
    <t>entregados el 03/04/25 con picking, C, Ortiz</t>
  </si>
  <si>
    <t>entregados el 02/04/25 con correo, C, Ortíz</t>
  </si>
  <si>
    <t>entregadas el 20/05/25 en pizarra, M, Guerrero</t>
  </si>
  <si>
    <t>ARGÓN, 99,997% X50S, 200,0B, CILINDRO 10,58M3</t>
  </si>
  <si>
    <t>11 entregados el 03/04/25 con picking, J, Abarca</t>
  </si>
  <si>
    <t>entregados el 03/04/25 con correo, J, Abarca</t>
  </si>
  <si>
    <t>2 entregadas a F, Baltierra + 8 entregadas a J, Vásquez</t>
  </si>
  <si>
    <t>BROCA, HSS, 3,0MM</t>
  </si>
  <si>
    <t>PERNO SOCKET, M14 X 160, GR12,9</t>
  </si>
  <si>
    <t>entregada el 08/04/25 con correo, M, Guerrero</t>
  </si>
  <si>
    <t>entregado el 08/04/25 con correo, M, Guerrero</t>
  </si>
  <si>
    <t>entregadas el 12/06/25 con picking, J, Parra</t>
  </si>
  <si>
    <t>entregados el 10/04/25, M, Guerrero</t>
  </si>
  <si>
    <t>entregado el 11/04/25, M, Sánchez</t>
  </si>
  <si>
    <t>entregados el 27/05/25 con picking, M, Guerrero</t>
  </si>
  <si>
    <t>entregada el 11/04/25 con picking, M, Guerrero</t>
  </si>
  <si>
    <t>entregados el 14/04/25 con correo, M, Guerrero</t>
  </si>
  <si>
    <t>SELLO METÁLICO, 76,90 H-16A4</t>
  </si>
  <si>
    <t>CAT SEAL, SI O-RING, 76,90 H22-A2</t>
  </si>
  <si>
    <t>O-RING, Ø3,5 x 89 mm (ID)</t>
  </si>
  <si>
    <t>entregada el 21/02/25 con correo, J, Abarca</t>
  </si>
  <si>
    <t>entregados el 26/02/25 con correo, J, Abarca</t>
  </si>
  <si>
    <t>entregados el 18/02/25 con correo, J, Abarca</t>
  </si>
  <si>
    <t>entregado el 22/04/25 en taller, M, Guerrero</t>
  </si>
  <si>
    <t>entregado el 11/06/25 con picking, M, Guerrero</t>
  </si>
  <si>
    <t>entregados el 10/06/25 con picking, M, Guerrero</t>
  </si>
  <si>
    <t>entregados el 16/04/25 con picking, A, Caro</t>
  </si>
  <si>
    <t>8 entregadas el 16/04/25 con VC, C, Morales</t>
  </si>
  <si>
    <t>14 entregadas el 15/04/25 con correo, R, Tamblay + 14 con VC del 16/07/25</t>
  </si>
  <si>
    <t>entregados 18 con VC, F, Saldaña</t>
  </si>
  <si>
    <t>entregado el 03/04/25, J, Abarca</t>
  </si>
  <si>
    <t>entregados el 06/02/25 con correo, M, Guerrero</t>
  </si>
  <si>
    <t>CAJA FLOTANTE, 12,7/8" DI-42, 2DA RED, RD6-04-152</t>
  </si>
  <si>
    <t>entregados el 22/04/25 con correo, J, Abarca</t>
  </si>
  <si>
    <t>10 entregados el 22/04/25 con correo, J, Abarca + 10 con VC el 16/07/25</t>
  </si>
  <si>
    <t>1 entregado el 22/04/25 con correo, J, Abarca</t>
  </si>
  <si>
    <t>2 entregados el 22/04/25 con correo, J, Abarca + 4 con VC del 16/07/25</t>
  </si>
  <si>
    <t>entregado el sabado 19/04/25, F, Palma</t>
  </si>
  <si>
    <t>entregados el 17/04/25 con correo, P, Cerda</t>
  </si>
  <si>
    <t>PERNO SOCKET, M30 X 110, GR12,9</t>
  </si>
  <si>
    <t>2 entregados el 25/04/25 con correo, M, Guerrero</t>
  </si>
  <si>
    <t>1 entregados el 25/04/25 con correo, M, Guerrero</t>
  </si>
  <si>
    <t>10 entregados el 25/04/25 con correo, M, Guerrero + 10 con VC del 06/08/25</t>
  </si>
  <si>
    <t>3 entregados el 25/04/25 con correo, M, Guerrero + 7 con VC del 06/08/25</t>
  </si>
  <si>
    <t>10 entregados el 25/04/25 con correo, M, Guerrero</t>
  </si>
  <si>
    <t>5 entregados el 25/04/25 con correo, M, Guerrero, 3 cancelado</t>
  </si>
  <si>
    <t>20 entregados el 25/04/25 con correo, M, Guerrero</t>
  </si>
  <si>
    <t>5 entregados el 25/04/25 con correo, M, Guerrero + 15 con VC del 06/08/25</t>
  </si>
  <si>
    <t>entregados el 25/04/25 con correo, M, Guerrero</t>
  </si>
  <si>
    <t>9 entregadas el 30/04/25 con VC, M, Guerrero  + 1 entregado el 23/05/25 con picking, M, Guerrero</t>
  </si>
  <si>
    <t>PORTACORTADOR, 10,5°, PORTACORTADORES, DHE-07-301</t>
  </si>
  <si>
    <t>entregado con picking el 31/07/25, J, Silva</t>
  </si>
  <si>
    <t>entregadas el 14/04/25 con correo, F, Palma</t>
  </si>
  <si>
    <t>ESTROBO, ACERO, 6 X 36, 1" X 1,5 M</t>
  </si>
  <si>
    <t>VALVULA, DIRECCIONAL, MOD,: DG 4V5-8C J-V-MA, VICKERS</t>
  </si>
  <si>
    <t>CAJA FLOTANTE, 11,1/4" 3-ST, CHUCK, 71R-02-248</t>
  </si>
  <si>
    <t>entregado el 06/05/25 con correo, J, Abarca</t>
  </si>
  <si>
    <t>entregada el 11/04/25 con correo, M, Guerrero</t>
  </si>
  <si>
    <t>entregados el 21/04/25 con correo, M, Guerrero</t>
  </si>
  <si>
    <t>entregados el 22/04/25 con correo, M, Guerrero</t>
  </si>
  <si>
    <t>entregados el 26/04/25 con correo, M, Guerrero</t>
  </si>
  <si>
    <t>TUERCA HEXAGONAL, 3/8", GR8,8</t>
  </si>
  <si>
    <t>PERNO SOCKET, M6 X 40, GR12,9</t>
  </si>
  <si>
    <t>PERNO SOCKET, M6 X 50, GR12,9</t>
  </si>
  <si>
    <t>11 entregados con picking el 14/05/25, M, Guerrero + 1 con VC del 06/08/25</t>
  </si>
  <si>
    <t>entregados con picking el 14/05/25, M, Guerrero</t>
  </si>
  <si>
    <t>entregados el 06/05/25 con correo, D, Silva</t>
  </si>
  <si>
    <t>entregados el 13/05/25 con picking, D, Diaz</t>
  </si>
  <si>
    <t>entregado el 14/05/25 con picking, N, Marcell</t>
  </si>
  <si>
    <t>entregados el 15/05/25 con picking, M, Guerrero</t>
  </si>
  <si>
    <t>7 entregados el 15/05/25 con picking, M, Guerrero + 18 con VC del 28/07/25</t>
  </si>
  <si>
    <t>3 entregados el 16/05/25 con picking, M, Guerrero</t>
  </si>
  <si>
    <t xml:space="preserve">2 entregada el 23/05/25 con picking, M, Guerrero </t>
  </si>
  <si>
    <t>entregados el 16/05/25 con picking, M, Guerrero</t>
  </si>
  <si>
    <t>14 entregados el 16/05/25 con thcking, M, Guerrero</t>
  </si>
  <si>
    <t>entregados el 30/05/25 con picking, D, Romero</t>
  </si>
  <si>
    <t>entregados el 28/05/25 con picking, M, Guerrero</t>
  </si>
  <si>
    <t>6 entregados el 28/05/25 con picking, M, Guerrero + 14 VC 21/08/25</t>
  </si>
  <si>
    <t>entregados el 23/05/25 con picking, M, Guerrero</t>
  </si>
  <si>
    <t>11 entregados el 15/05/25 con picking, M, Guerrero</t>
  </si>
  <si>
    <t>HEX BIT SOCKET, 16M30V, 1'' SQ, DR, X 1-3/16'' 30 MM</t>
  </si>
  <si>
    <t>PERNO SOCKET, M22 X 60, GR10,9</t>
  </si>
  <si>
    <t>PERNO SOCKET, M36 X 100, GR12,9</t>
  </si>
  <si>
    <t>15 entregados el 22/05/25 con picking, M, Guerrero</t>
  </si>
  <si>
    <t>entregados el 22/05/25 con picking, C, Ortíz</t>
  </si>
  <si>
    <t>25 entregados el 22/05/25 con picking, C, Ortíz + 60 entregadas el 12/06/25 con picking, JL, Parra</t>
  </si>
  <si>
    <t>CONEXIÓN, 1,1/16" JIC - 1" NPT NIPLE</t>
  </si>
  <si>
    <t>HEX BIT SOCKET, 16M17V, 1'' SQ, DR, X 17 MM</t>
  </si>
  <si>
    <t>6 entregados el 30/06/25 con VC, M, Guerrero + 4 con VC del 06/08/25</t>
  </si>
  <si>
    <t>12 entregados el 28/05/25 con picking, M, Guerrero + 8 con VC del 06/08/25</t>
  </si>
  <si>
    <t>10 entregados el 28/05/25 con picking, M, Guerrero + 10 con VC del 06/08/25</t>
  </si>
  <si>
    <t>entregados el 11/06/25 con picking, M, Guerrero</t>
  </si>
  <si>
    <t>1 entregado el 30/05/25 con picking, D, Romero</t>
  </si>
  <si>
    <t>2 entregado el 30/05/25 con picking, D, Romero + 3 con VC del 06/08/25</t>
  </si>
  <si>
    <t>entregado el 30/05/25 con picking, D, Romero</t>
  </si>
  <si>
    <t>ENCHUFE HEMBRA, VOL, 2670TG, 10-16A, 2P+T (328211)</t>
  </si>
  <si>
    <t>entregado el 29/05/25 pizarra, F, Baltierra</t>
  </si>
  <si>
    <t>entregado el 28/05/25 con picking, M, Guerrero</t>
  </si>
  <si>
    <t>entregados el 06/06/25 con picking, M, Guerrero</t>
  </si>
  <si>
    <t>23 el 06/06/25 con picking, M, Guerrero + 1 el 31/07/25 con picking, J, Silva</t>
  </si>
  <si>
    <t>13 el 06/06/25 con picking, M, Guerrero + 19 el 31/07/25 con picking, J, Silva</t>
  </si>
  <si>
    <t>entregados el 11/06/25 con picking, R,, Tamblay</t>
  </si>
  <si>
    <t>12 entregados el 11/06/25 con picking, R,, Tamblay + 8 con VC del 06/08/25</t>
  </si>
  <si>
    <t>entregado el 06/06/25 con picking, F, Baltierra</t>
  </si>
  <si>
    <t>entregados el 11/06/25 con picking, R, Tamblay</t>
  </si>
  <si>
    <t>4 entregados el 06/06/25 con picking, M, Guerrero + 1 entegado el 14/07/25 con VC, Mateo</t>
  </si>
  <si>
    <t>2 entregados el 06/06/25 con picking, M, Guerrero + 2 entregados el 14/07/25 con VC, Mateo</t>
  </si>
  <si>
    <t>6 entregados el 10/06/25 con picking, M, Guerrero + 18 con VC del 07/08/25</t>
  </si>
  <si>
    <t>11 entregados el 10/06/25 con picking, M, Guerrero + 9 entregados el 14/07/25 con VC</t>
  </si>
  <si>
    <t>CIRCLIP, EXTERNO, Ø67 X 2,5, DIN 471</t>
  </si>
  <si>
    <t>PERNO SOCKET, M10 X 25, GR12,9</t>
  </si>
  <si>
    <t>PERNO SOCKET, 7/8" X 2", GR8,8</t>
  </si>
  <si>
    <t>PERNO SOCKET, M10 X 20, GR12,9</t>
  </si>
  <si>
    <t>entregados el 15/04/25 en pizarra, C, Perdomo</t>
  </si>
  <si>
    <t>PERNO SOCKET, M8 X 70, GR12,9</t>
  </si>
  <si>
    <t>3 entrgados el 12/06/25 pizarra, Mateo + 3 entregadas el 03/07/25 con VC, F, Baltierra</t>
  </si>
  <si>
    <t>entregado el 16/06/25 con picking, M, Saldaña</t>
  </si>
  <si>
    <t>entregado el 16/06/25 con picking, V, Ulloa</t>
  </si>
  <si>
    <t>entregados el 16/06/25 con correo, C, Ortíz</t>
  </si>
  <si>
    <t>RELÉ, CONTROL, AC, 110 V, 62,33,8,110,0040, FINDER</t>
  </si>
  <si>
    <t>entregadas el 22/05/25 con correo, J, Encina</t>
  </si>
  <si>
    <t>5 entregadas el 17/04/25 pizarra, M, Guerrero + 3 entregadas con VC 03/07/25</t>
  </si>
  <si>
    <t>PERNO SOCKET, M24 X 150, GR12,9</t>
  </si>
  <si>
    <t>entregados el 24/06/25 con picking, R, Piña</t>
  </si>
  <si>
    <t>1 entregados el 24/06/25 con picking, R, Piña + 3 con VC del 07/08/25</t>
  </si>
  <si>
    <t>entregados el 24/06/25 con picking, C, Cofré</t>
  </si>
  <si>
    <t>3 entregados el 25/06/25, J, Silva</t>
  </si>
  <si>
    <t>4 picking 10/11/25 J, Silva</t>
  </si>
  <si>
    <t>entregados al 25/06/25 con picking, J, Vasquez</t>
  </si>
  <si>
    <t>entregado el 22/05/25 con picking, C, Ortíz</t>
  </si>
  <si>
    <t>Toroide P/Dif, Zt60B 60 Mm (217704)</t>
  </si>
  <si>
    <t>cancelado J, Abarca, código incorrecto</t>
  </si>
  <si>
    <t>5 entregadas el 26/06/25, M, Saldaña + 15 con VC del 07/08/25</t>
  </si>
  <si>
    <t>1 entregado el 26/06/25, M, Saldaña + 1 con VC del 07/08/25</t>
  </si>
  <si>
    <t>INTERRUPTOR AUT,, MITSUBISHI, NF125 5W 80A</t>
  </si>
  <si>
    <t>5 entregados el 26/06/25, M, Saldaña + 3 en VC del 14/08/25</t>
  </si>
  <si>
    <t>1 entregado el 03/07/25 con VC, F, Baltierra + 2 con VC del 07/08/25</t>
  </si>
  <si>
    <t>entregado el 26/06/25 pizarra, J, Silva</t>
  </si>
  <si>
    <t>ESTROBO, ACERO, 6 X 36, 1,1/4" X 5 M</t>
  </si>
  <si>
    <t>Hanging Around Flexible Shaft 0,5 Hp 220V</t>
  </si>
  <si>
    <t>entregados el 03/07/25 con picking, J, Abarca</t>
  </si>
  <si>
    <t>3 entrregados a Mateo el 17/04/25 + 2 entregados a F, Rojas el 10/06/25 + 5 entregados a Mateo el 09/07/25</t>
  </si>
  <si>
    <t>entregados el 11/06/25 con picking, F, Saldaña</t>
  </si>
  <si>
    <t>CORDON NITRILO, O-RING, Ø2,5</t>
  </si>
  <si>
    <t>2 entregados el 14/07/25 con VC, J, Silva + 1 con VC del 18/08/25</t>
  </si>
  <si>
    <t>entregado 15/07/25 picking J, Encina</t>
  </si>
  <si>
    <t>entregado con picking el 31/07/25, C, Ortiz</t>
  </si>
  <si>
    <t>BRIDA, ACERO INOX,, MANOMETRO 2 1/2"</t>
  </si>
  <si>
    <t>entregadas el 25/04/25 con correo, M, Guerrero</t>
  </si>
  <si>
    <t>ROYASIL CABLE, 2,5 KV, 6,0MM CLASE H 180°</t>
  </si>
  <si>
    <t>RESIN KIT, 9,025 KG, 502H, ROYAPOX</t>
  </si>
  <si>
    <t>cancelado por no uso (M, Zarate)</t>
  </si>
  <si>
    <t>CORDON NITRILO, O-RING, Ø5,5</t>
  </si>
  <si>
    <t>PERNO HEXAGONAL, M24 X 120, GR10,9</t>
  </si>
  <si>
    <t>20 a R, Tamblay el 06/08/25</t>
  </si>
  <si>
    <t>1 a R, Tamblay el 06/08/25 + 1 a J, Silva el 07/08/25</t>
  </si>
  <si>
    <t>Prensa Cable Met, M32 (Cod, 53112040)</t>
  </si>
  <si>
    <t>envio Arqueros 13/08/25, J, Silva</t>
  </si>
  <si>
    <t>HEX BIT SOCKET, 1612H 1" SQ, DR, X 3/4" 19MM</t>
  </si>
  <si>
    <t>HEX BIT SOCKET,  1" SQ, DR, X 22MM</t>
  </si>
  <si>
    <t>HEX BIT SOCKET, 1617H 1" SQ, DR, X 1-1/16" 27MM</t>
  </si>
  <si>
    <t>HEX BIT SOCKET, 12M19H 374" SQ, DR, X 3/4" 19MM, 1212H</t>
  </si>
  <si>
    <t>PERNO HEXAGONAL, M16 X 50, GR8,8</t>
  </si>
  <si>
    <t>1 con VC del 27/08/25, 1 cancelado 09/09/25, indica C, Hernández</t>
  </si>
  <si>
    <t>BROCA, HSS, 4,5MM</t>
  </si>
  <si>
    <t>100 VC 04/09/25, 300 cancelado x cód, discontinuado</t>
  </si>
  <si>
    <t>2 VC 04/09/25, 6 cancelados 09/09/25, indica J, Abarca</t>
  </si>
  <si>
    <t>cancelado 09/09/25, indica J, Abarca</t>
  </si>
  <si>
    <t>cancelado, stock c/cód, 1318108060</t>
  </si>
  <si>
    <t>PERNO HEXAGONAL, M20 X 70, GR10,9</t>
  </si>
  <si>
    <t>CL-0500-04,1</t>
  </si>
  <si>
    <t>PERNO HEXAGONAL, M16 X 80, GR8,8, ISO 4017</t>
  </si>
  <si>
    <t>CALI, COMB,  HILO, 10'',11 1/4 3-ST / 13''14 3/4''DHE-06-606</t>
  </si>
  <si>
    <t>CALI,COMB,HILO12-7/8''DI-42/13-1/8''MTI315- DHE-06-608</t>
  </si>
  <si>
    <t>entregado 25/09/25 J, Abarca c/correo</t>
  </si>
  <si>
    <t>entregado 02/10/25 c/correo M, Saldaña</t>
  </si>
  <si>
    <t>entregado 10/10/25 J, Abarca c/correo</t>
  </si>
  <si>
    <t>entregado 13/10/25 picking J, Abarca</t>
  </si>
  <si>
    <t>PERNO SOCKET, M5 X 40, GR8,8</t>
  </si>
  <si>
    <t>entregado 14/10/25 picking J, Zuloaga</t>
  </si>
  <si>
    <t>PRISIONERO M10 X 12, GR8,8</t>
  </si>
  <si>
    <t>PERNO HEXAGONAL, M24 X 160, GR8,8</t>
  </si>
  <si>
    <t>BROCA, HSS, 8,5 MM</t>
  </si>
  <si>
    <t>PERNO HEXAGONAL, M8 X 50, GR8,8</t>
  </si>
  <si>
    <t>CABLE, H05V-K, 1,0 MM2, ROJO</t>
  </si>
  <si>
    <t>2 picking 10/11/25 J, Silva</t>
  </si>
  <si>
    <t>TUERCA, HEXAGONAL, M24, GR10,9</t>
  </si>
  <si>
    <t>picking 10/11/25, J, Silva</t>
  </si>
  <si>
    <t>PERNO SOCKET, M12 X 70, GR12,9</t>
  </si>
  <si>
    <t>3 VC 18/11/25 + 7 picking 18/11/25, C, Ortíz</t>
  </si>
  <si>
    <t>2 picking 27/11/25 R, Piña</t>
  </si>
  <si>
    <t>entregado correo 02/12/25 J, Abarca</t>
  </si>
  <si>
    <t>O-RING, Ø9,5 X 210 (ID), 76,90 H-23</t>
  </si>
  <si>
    <t>PERNO SOCKET, M30 X 60, GR12,9</t>
  </si>
  <si>
    <t>entregado picking 16/12/25 M, Guerrero</t>
  </si>
  <si>
    <t>JUEGO DE MACHO, M8 X 1,25</t>
  </si>
  <si>
    <t>JUEGO DE MACHO, M5 X 0,8</t>
  </si>
  <si>
    <t>JUEGO DE MACHOS, M4 X 0,7</t>
  </si>
  <si>
    <t>picking 19/12/25, F, Cemiler</t>
  </si>
  <si>
    <t>entregado picking 13/01/26 C, Ortíz</t>
  </si>
  <si>
    <t>TERMINAL COMPRESION, DA-80, 76,3 - 96,3 MM2</t>
  </si>
  <si>
    <t>PERNO SOCKET, M30 X 190, GR12,9</t>
  </si>
  <si>
    <t>PR-120647</t>
  </si>
  <si>
    <t>PR-120715</t>
  </si>
  <si>
    <t>1 VC 24/12/25 + 1 VC 20/01/26</t>
  </si>
  <si>
    <t>76 VC 24/12/25 + 20 VC 20/01/26</t>
  </si>
  <si>
    <t>GOLILLA PLANA M30 x 80 MM DIAM. EXT.</t>
  </si>
  <si>
    <t>PR-120801</t>
  </si>
  <si>
    <t>PR-120832</t>
  </si>
  <si>
    <t>UNIDRIVE, M700, STANDARD AC/SERVO DRIVE, INL401</t>
  </si>
  <si>
    <t>CL01-04007-018</t>
  </si>
  <si>
    <t>OTERO</t>
  </si>
  <si>
    <t>FERRETERIA</t>
  </si>
  <si>
    <t>CANCELADO 31/12/25 G. DÍAZ</t>
  </si>
  <si>
    <t>PR-120878</t>
  </si>
  <si>
    <t>F/MDCN20251030-1 16/10/25</t>
  </si>
  <si>
    <t>F/MDCN20251030-2 16/10/25 x 1, F/MDCN20251030-1 16/10/25 x 1</t>
  </si>
  <si>
    <t>1 VC 24/12/25 + 1 VC 21/01/26</t>
  </si>
  <si>
    <t>6 VC 30/10/25 + 2 VC 21/01/26</t>
  </si>
  <si>
    <t>16 VC 22/12/25 + 4 VC 21/01/26</t>
  </si>
  <si>
    <t>DIRECT CONTROL VALVE, SOLENOID OP, DG4V-3-6C-MU-B8-60, VICKERS</t>
  </si>
  <si>
    <t>ANILLO CORREDIZO CENTRAL, 1.° ROJO, LP150-03-074</t>
  </si>
  <si>
    <t>LP150-03-074</t>
  </si>
  <si>
    <t>ANILLO DESLIZANTE, 1.° ROJO, LP150-03-066</t>
  </si>
  <si>
    <t>LP150-03-066</t>
  </si>
  <si>
    <t>ENCENDEDOR, OXICORTE, CHISPERO</t>
  </si>
  <si>
    <t>CL01-04019-007</t>
  </si>
  <si>
    <t>4 VC 20/01/26 + 11 VC 22/01/26</t>
  </si>
  <si>
    <t>CL01-00540-55</t>
  </si>
  <si>
    <t>CL01-04012-025</t>
  </si>
  <si>
    <t>PPAR-20X55</t>
  </si>
  <si>
    <t>CAP SCREW, M20 x 55, GR12.9</t>
  </si>
  <si>
    <t>PERNO PARKER, M20 x 55, GR12.9</t>
  </si>
  <si>
    <t>CL01-04008-014</t>
  </si>
  <si>
    <t>CL-0801-108</t>
  </si>
  <si>
    <t>R. LABRA</t>
  </si>
  <si>
    <t>1 VC 19/01/26 1 VC 26/01/26</t>
  </si>
  <si>
    <t>4 VC 17/12/25 + 1 VC 26/01/26</t>
  </si>
  <si>
    <t>LLEGAN 2 EL 14/01/26, SALDO 8 LLEGAN EL 26/01/26</t>
  </si>
  <si>
    <t>PR-121099</t>
  </si>
  <si>
    <t>TAPÓN, M12 X 16MM</t>
  </si>
  <si>
    <t>entregado picking 27/01/26 Mateo</t>
  </si>
  <si>
    <t>envio Rancagua 22/01/26 GD 6125</t>
  </si>
  <si>
    <t>picking 27/01/26 Mateo</t>
  </si>
  <si>
    <t>2 VC 24/12/25 + 1 VC 27/01/26</t>
  </si>
  <si>
    <t>PENDIENTES BODEGA</t>
  </si>
  <si>
    <t>LLAVE TORQUE + ROMANA DIGITAL, ENVIAR INORMACION A JOSE VASQUEZ</t>
  </si>
  <si>
    <t>HACER QC ORDER POR MORDAZA GROOVE DEL REWORK WIP</t>
  </si>
  <si>
    <t>PEDIR CODIGO A SUDAFRICA PARA PERNO PARKER M14 X 150</t>
  </si>
  <si>
    <t>TENEMOS HOY PARA ESE PERNO EL CODIGO 1512103130, QUE CORRESPONDE AL PERNO M14 X 160</t>
  </si>
  <si>
    <t>CL01-04016-020</t>
  </si>
  <si>
    <t>1 VC 14/01/26 + 3 VC 27/01/26</t>
  </si>
  <si>
    <t>PR-121205</t>
  </si>
  <si>
    <t>PR-121207</t>
  </si>
  <si>
    <t>PR-121214</t>
  </si>
  <si>
    <t>PR-121217</t>
  </si>
  <si>
    <t>WORK TABLE INSERT, MAIN FRAME, 71R-01-051</t>
  </si>
  <si>
    <t>PR-</t>
  </si>
  <si>
    <t>3 VC 12/01/26 + 1 VC 28/01/26</t>
  </si>
  <si>
    <t>PR-121236</t>
  </si>
  <si>
    <t>LLEGAN 4 EL 22/01/26, SALDO 1 LLEGA EL 28/01/26</t>
  </si>
  <si>
    <t>TARJETA DE SALIDA ANALÓGICA, 24 V, DC, KL4424, BECKHOFF</t>
  </si>
  <si>
    <t>CONV DE SEÑAL, VÁLVULA HIDR, 4-20mA, 24/12VCC, GB-DF/NB-1</t>
  </si>
  <si>
    <t>4 VC 13/01/26 + 2 VC 28/01/26</t>
  </si>
  <si>
    <t>RED-LEAF PLASTIC AND STEEL PRODUCTS</t>
  </si>
  <si>
    <t>CL01-04015-027</t>
  </si>
  <si>
    <t>39 VC 19/01/26 + 21 VC 29/01/26</t>
  </si>
  <si>
    <t>LLEGAN 45 EL 21/01/26, SALDO 55 llega 29/01/26</t>
  </si>
  <si>
    <t>LLEGAN 50 EL 21/01/26, SALDO 50 llega 29/01/26</t>
  </si>
  <si>
    <t>PR-121286</t>
  </si>
  <si>
    <t>UNIDRIVE, M700, UNIVERSAL AC/SERVO DRIVE, VFD, NIDEC</t>
  </si>
  <si>
    <t>LP150-02-073</t>
  </si>
  <si>
    <t>WIPER SEAL HOLDER, CHUCK, LP150-02-073</t>
  </si>
  <si>
    <t>LP150-02-082</t>
  </si>
  <si>
    <t>BLOQUE DE EMPUJE, PORTABROCAS, LP150-02-082</t>
  </si>
  <si>
    <t>52R-02-052</t>
  </si>
  <si>
    <t>CYLINDER CLAMP, CHUCK, 52R-02-052</t>
  </si>
  <si>
    <t>ABRAZADERA DE CILINDRO, CHUCK, 52R-02-052</t>
  </si>
  <si>
    <t>LLEGAN 8 EL 04/12/25, LLEGAN 5 EL 10/12/25, LLEGAN 5 EL 23/12/25, LLEGAN 4 EL 05-01-26, LLEGAN 5 EL 12/01/26, LLEGAN 4 EL 21/01/26, LLEGAN 4 EL 30/01/26, LLEGAN 4 EL 02/02/26, LLEGA 1 EL 16/02/26</t>
  </si>
  <si>
    <t>ZHONO SEALING TECHNOLOGY</t>
  </si>
  <si>
    <t>SALDO CANCELADO G. DIAZ 23/02/26</t>
  </si>
  <si>
    <t>LLEGAN 40 EL 20/08/25, LLEGAN 40 EL 02/09/25, LLEGAN 40 EL 25/09/25, LLEGAN 40 EL 10/10/25, LLEGAN 40 EL 28/10/25, LLEGAN 40 EL 13/11/25, LLEGAN 40 EL 26/11/25, LLEGAN 40 EL 10/12/25, LLEGAN 40 EL 07/01/26, LLEGAN 40 EL 14/01/26, LLEGAN 50 EL 29/01/26, SALDO 50 LLEGAN EL 11/02/26</t>
  </si>
  <si>
    <t>ING. Y SERV. HIDRAULICOS</t>
  </si>
  <si>
    <t>envío a Peñón el 10/02/26 GD 6383</t>
  </si>
  <si>
    <t>cancelado, código con error categoria</t>
  </si>
  <si>
    <t>PR-122555</t>
  </si>
  <si>
    <t>PR-123674</t>
  </si>
  <si>
    <t>4 VC 05/11/25 + 11 VC 04/03/26</t>
  </si>
  <si>
    <t>LLEGAN 2 EL 27/02/26, SALDO 2</t>
  </si>
  <si>
    <t>LLEGAN 6 EL 09/02/26, SALDO 6 LLEGAN EL 19/02/26</t>
  </si>
  <si>
    <t>PR-121467</t>
  </si>
  <si>
    <t>PR-121477</t>
  </si>
  <si>
    <t>PR-121478</t>
  </si>
  <si>
    <t>PR-121948</t>
  </si>
  <si>
    <t>PR-121479</t>
  </si>
  <si>
    <t>PR-121476</t>
  </si>
  <si>
    <t>TEFL-12BL</t>
  </si>
  <si>
    <t>TEFL-34BL</t>
  </si>
  <si>
    <t>TEFL-10AM</t>
  </si>
  <si>
    <t>TAPE, THREAD</t>
  </si>
  <si>
    <t>CINTA, TEFLON, 1" AMARILLO PARA GAS</t>
  </si>
  <si>
    <t>PR-124013</t>
  </si>
  <si>
    <t>PR-124017</t>
  </si>
  <si>
    <t>PR-124030</t>
  </si>
  <si>
    <t>PR-124033</t>
  </si>
  <si>
    <t>PR-124034</t>
  </si>
  <si>
    <t>PR-124035</t>
  </si>
  <si>
    <t>PR-124039</t>
  </si>
  <si>
    <t>PR-124053</t>
  </si>
  <si>
    <t>PR-124056</t>
  </si>
  <si>
    <t>PR-124058</t>
  </si>
  <si>
    <t>PR-124061</t>
  </si>
  <si>
    <t>PR-124063</t>
  </si>
  <si>
    <t>PR-124065</t>
  </si>
  <si>
    <t>PR-124071</t>
  </si>
  <si>
    <t>PR-124076</t>
  </si>
  <si>
    <t>PR-124078</t>
  </si>
  <si>
    <t>PR-124079</t>
  </si>
  <si>
    <t>VMB</t>
  </si>
  <si>
    <t>TABLERO BOMBA 90KW</t>
  </si>
  <si>
    <t>CAMARA POZO N°1</t>
  </si>
  <si>
    <t>CAMARA POZO N°2</t>
  </si>
  <si>
    <t>BODEGA</t>
  </si>
  <si>
    <t xml:space="preserve">TENIENTE-INDAU </t>
  </si>
  <si>
    <t>PEÑON-RD3/250</t>
  </si>
  <si>
    <t>COMPONENTE</t>
  </si>
  <si>
    <t>UBICACIÓN</t>
  </si>
  <si>
    <t>LLEGA 1 EL 09/02/26, LLEGAN 3 EL 19/02/26, SALDO 4 LLEGAN EL 09/03/26</t>
  </si>
  <si>
    <t>PR-124439</t>
  </si>
  <si>
    <t>PR-124482</t>
  </si>
  <si>
    <t>F. INV/2025/1628 29/12/25</t>
  </si>
  <si>
    <t xml:space="preserve">F/K0239 19/02/26 </t>
  </si>
  <si>
    <t>F/K0239 19/02/26 x 1</t>
  </si>
  <si>
    <t>F/K0238 27/01/26</t>
  </si>
  <si>
    <t>PR-124021</t>
  </si>
  <si>
    <t>F/42422 09/02/26</t>
  </si>
  <si>
    <t>DEBO 54</t>
  </si>
  <si>
    <t>LUBRICATION PUMP, HYH0603004NBP99, ASA</t>
  </si>
  <si>
    <t>BOMB-HYD060</t>
  </si>
  <si>
    <t>HEAT EXCHANGER, MOUNTING PLATE, ILWPL22060EP, ASA</t>
  </si>
  <si>
    <t>OIL-AIR COOLER, ASA0084GD04, ASA</t>
  </si>
  <si>
    <t>HEAT-ILWPL22060</t>
  </si>
  <si>
    <t>COOL-ASA0084</t>
  </si>
  <si>
    <t>F/OCOMP-039373-1 14/08/25</t>
  </si>
  <si>
    <t>HEBEI RANKING BIT</t>
  </si>
  <si>
    <t>PR-122277</t>
  </si>
  <si>
    <t>PR-121965</t>
  </si>
  <si>
    <t>PR-00066419</t>
  </si>
  <si>
    <t>PR-124784</t>
  </si>
  <si>
    <t>PR-124786</t>
  </si>
  <si>
    <t>PR-124787</t>
  </si>
  <si>
    <t>WINNER HYDRAULIC</t>
  </si>
  <si>
    <t>CHILE</t>
  </si>
  <si>
    <t>LI'AN HYDRAULICC</t>
  </si>
  <si>
    <t>F/9363 11/12/25</t>
  </si>
  <si>
    <t>PR-099097</t>
  </si>
  <si>
    <t>GA, LOCKING CYLINDER D, BLIND HOLE BORER, LP150-21-020</t>
  </si>
  <si>
    <t>LP150-21-020</t>
  </si>
  <si>
    <t>LIFTING CYLINDER, KAPPA S250, 200/100-1110-SB-SB-1</t>
  </si>
  <si>
    <t>CILI-S250</t>
  </si>
  <si>
    <t>F/HK2511-15 15/11/25</t>
  </si>
  <si>
    <t>F/251031 09/10/25</t>
  </si>
  <si>
    <t>F/DH250730070 12/12/25</t>
  </si>
  <si>
    <t>PR-099747</t>
  </si>
  <si>
    <t>LLEGAN 14 EL 19/02/26, SALDO 4 LLEGAN EL 17/03/26</t>
  </si>
  <si>
    <t>1 VC 18/11/25 + 1 VC 17/03/26</t>
  </si>
  <si>
    <t>F/MDCN20251131 14/11/25</t>
  </si>
  <si>
    <t>F/MDCN20251030-1 16/10/25 x 1, F/MDCN20251131 14/11/25 x 1</t>
  </si>
  <si>
    <t>F/MDCN20251030-1 16/10/25 x 2, F/MDCN20251131 14/11/25 x 1</t>
  </si>
  <si>
    <t>PR-114412</t>
  </si>
  <si>
    <t>F/3090 10/03/26</t>
  </si>
  <si>
    <t>F/A3530 28/0/26</t>
  </si>
  <si>
    <t>SALDO CANCELADO G. DIAZ 19/03/26</t>
  </si>
  <si>
    <t>PR-125430</t>
  </si>
  <si>
    <t>TECNIZA</t>
  </si>
  <si>
    <t>2 VC 29/10/25 + 2 VC 23/03/26</t>
  </si>
  <si>
    <t>PR-125614</t>
  </si>
  <si>
    <t>PR-125615</t>
  </si>
  <si>
    <t>PR-125616</t>
  </si>
  <si>
    <t>PR-125617</t>
  </si>
  <si>
    <t>PR-125618</t>
  </si>
  <si>
    <t>PR-125619</t>
  </si>
  <si>
    <t>PR-125620</t>
  </si>
  <si>
    <t>PR-125623</t>
  </si>
  <si>
    <t>MSC-10-138</t>
  </si>
  <si>
    <t>DISTRIBUTION BLOCK, HYDRAULIC PACK, MSC-10-138</t>
  </si>
  <si>
    <t>BLOQUE DE DISTRIBUCIÓN, PACK HIDRÁULICO, MSC-10-138</t>
  </si>
  <si>
    <t>PR-125738</t>
  </si>
  <si>
    <t>5 VC 24/12/25 + 5 VC 25/03/26</t>
  </si>
  <si>
    <t>KI-KEYPAD, NIDEC</t>
  </si>
  <si>
    <t>KI-KEYPAD</t>
  </si>
  <si>
    <t>BAERKE RESISTOR, 110KW @40%, 400V, 2.6Ω, 13A, RESTECH</t>
  </si>
  <si>
    <t>RESI-11040013</t>
  </si>
  <si>
    <t>CONTACT INSERT MODULE,  HC-M-RJ45--08-M, MALE RH45</t>
  </si>
  <si>
    <t>MODU-RJ45</t>
  </si>
  <si>
    <t>PR-125767</t>
  </si>
  <si>
    <t>CL01-04015-031</t>
  </si>
  <si>
    <t>CL01-04017-004</t>
  </si>
  <si>
    <t>CL01-04015-030</t>
  </si>
  <si>
    <t>CL01-04016-026</t>
  </si>
  <si>
    <t>CL01-04019-006</t>
  </si>
  <si>
    <t>CL01-04022-001</t>
  </si>
  <si>
    <t>CL01-04019-009</t>
  </si>
  <si>
    <t>CL-0801-115</t>
  </si>
  <si>
    <t>CL01-04023-001</t>
  </si>
  <si>
    <t>S/A 148127</t>
  </si>
  <si>
    <t>S/A RECHAZADA</t>
  </si>
  <si>
    <t>S/A 146712, 146715</t>
  </si>
  <si>
    <t>CAP SCREW, M8 X 12, GR12.9</t>
  </si>
  <si>
    <t>PERNO PARKER M8 X 12 G.12,9</t>
  </si>
  <si>
    <t>71R-02-239</t>
  </si>
  <si>
    <t>SLOT RING, CHUCK, 71R-02-239</t>
  </si>
  <si>
    <t>ANILLO ESPACIADOR, CHUCK, 71R-02-239</t>
  </si>
  <si>
    <t>71R-02-249</t>
  </si>
  <si>
    <t>CYLINDER PIN 1, CHUCK, 71R-02-249</t>
  </si>
  <si>
    <t>PIN 1, CHUCK, 71R-02-249</t>
  </si>
  <si>
    <t>71R-02-208</t>
  </si>
  <si>
    <t>COVER PLATE, CHUCK, 71R-02-208</t>
  </si>
  <si>
    <t>TAPA, CHUCK, 71R-02-208</t>
  </si>
  <si>
    <t>CL01-04011-004</t>
  </si>
  <si>
    <t>Id, de proyecto</t>
  </si>
  <si>
    <t>Fecha Aprob, Sol,</t>
  </si>
  <si>
    <t>p, unit,</t>
  </si>
  <si>
    <t>M, Guerrero con picking 16/02/26</t>
  </si>
  <si>
    <t>C, Perdomo con picking 16/02/26</t>
  </si>
  <si>
    <t>TERMINAL COMPRESION, DA-60, 42,4 - 60,6 MM2</t>
  </si>
  <si>
    <t>PERNO HEXAGONAL, M20 X 80, GR8,8</t>
  </si>
  <si>
    <t>PERNO SOCKET, M20 X 70, GR8,8</t>
  </si>
  <si>
    <t>3 entregados el 23/06/25 con picking, Dyllan + 11 el 30/03/26</t>
  </si>
  <si>
    <t>12 entregados el 27/05/25 con picking, D, Romero + 14 30/03/26</t>
  </si>
  <si>
    <t>10 picking 30/03/26</t>
  </si>
  <si>
    <t>15 picking 30/03/26</t>
  </si>
  <si>
    <t>18 picking 30/03/26</t>
  </si>
  <si>
    <t>22 picking 30/03/26</t>
  </si>
  <si>
    <t>28 picking 30/03/26</t>
  </si>
  <si>
    <t>5 picking 30/03/26</t>
  </si>
  <si>
    <t>PR-125978</t>
  </si>
  <si>
    <t>LLEGAN 2 EL 24/03/26, SALDO 4 LLEGAN EL 01/04/26</t>
  </si>
  <si>
    <t>LLEGAN 19 EL 23/03/26, SALDO 1 LLEGA EL 01/04/26</t>
  </si>
  <si>
    <t>F.MC2508037 10/02/26</t>
  </si>
  <si>
    <t>PR-122434</t>
  </si>
  <si>
    <t>F.MDCN20251030-1 16/10/25 x 7 + F.MDCN20251131 14/11/25 x 1</t>
  </si>
  <si>
    <t>F/MDCN20250706-2 09/07/25 x 9, SALDO 1 CANCELADO 31/12/25</t>
  </si>
  <si>
    <t>F.MDCN20251131 14/11/25 x 1</t>
  </si>
  <si>
    <t>PR-125636</t>
  </si>
  <si>
    <t>PR-126341</t>
  </si>
  <si>
    <t>CAP SCREW, M5 X 70, GR12.9</t>
  </si>
  <si>
    <t>PR-126511</t>
  </si>
  <si>
    <t>3 VC 06/04/26</t>
  </si>
  <si>
    <t>24 VC 06/04/26</t>
  </si>
  <si>
    <t>1 VC 06/04/26</t>
  </si>
  <si>
    <t>ACEI-8090T</t>
  </si>
  <si>
    <t>ACEI-8090B</t>
  </si>
  <si>
    <t>ACEITE TRANSMISIÓN 80W/90 x BALDE 20 LTS.</t>
  </si>
  <si>
    <t>OIL, GEAR, 80W90, 20L</t>
  </si>
  <si>
    <t>ACEI-68B</t>
  </si>
  <si>
    <t>ACEI-68T</t>
  </si>
  <si>
    <t>4 VC 27/01/26 + 1 VC 05/02/26</t>
  </si>
  <si>
    <t>1 VC 12/01/26 + 1 VC 05/02/26</t>
  </si>
  <si>
    <t>PR-126554</t>
  </si>
  <si>
    <t>PR-126560</t>
  </si>
  <si>
    <t>PR-126564</t>
  </si>
  <si>
    <t>4 VC 19/01/26 + 6 VC 06/04/26</t>
  </si>
  <si>
    <t>3 VC 30/10/25 + 1 VC 06/04/26</t>
  </si>
  <si>
    <t>2 VC 06/04/26</t>
  </si>
  <si>
    <t>LLEGAN 36 EL 18/03/26, SALDO 4 LLEGAN EL 07/04/26</t>
  </si>
  <si>
    <t>F.MDCN20251030-1 16/10/25 x 10, F.MDCN20251131 14/11/25 x 2</t>
  </si>
  <si>
    <t xml:space="preserve">F.MDCN20251030-1 16/10/25 x 100, F.MDCN20251131 14/11/25 </t>
  </si>
  <si>
    <t xml:space="preserve">F.MDCN20251131 14/11/25 </t>
  </si>
  <si>
    <t>PR-126761</t>
  </si>
  <si>
    <t>PR-126765</t>
  </si>
  <si>
    <t>PR-126769</t>
  </si>
  <si>
    <t>PR-126774</t>
  </si>
  <si>
    <t>PR-126779</t>
  </si>
  <si>
    <t>PR-126781</t>
  </si>
  <si>
    <t>PR-126830</t>
  </si>
  <si>
    <t>14 VC 15/10/25, nuevo código 1318102710, saldo cancelado</t>
  </si>
  <si>
    <t>cancelado, nuevo código 1318102710</t>
  </si>
  <si>
    <t>21 VC 29/01/26 + 7 VC 25/02/26</t>
  </si>
  <si>
    <t>20 VC 29/01/26 + 20 VC 25/02/26</t>
  </si>
  <si>
    <t>2 picking 15/10/25 VC 28/11/25 + 2 VC 08/04/26</t>
  </si>
  <si>
    <t>AMPLIFIER, PROP VALVE, VT-MSPA2-2X/F5/000/000, R901439038</t>
  </si>
  <si>
    <t>AMPL-R901439038</t>
  </si>
  <si>
    <t>PR-126927</t>
  </si>
  <si>
    <t xml:space="preserve">13 picking 06/10/25 + 3 VC 09/04/26 </t>
  </si>
  <si>
    <t>HEX BOLT, M20 X 80, GR8.8</t>
  </si>
  <si>
    <t>PERNO HEXAGONAL, M20 X 80, GR8.8</t>
  </si>
  <si>
    <t>PHEX-20X80</t>
  </si>
  <si>
    <t>EMAIL J. CORNEJO</t>
  </si>
  <si>
    <t>EMAIL</t>
  </si>
  <si>
    <t>WSP JC. FREDES</t>
  </si>
  <si>
    <t>1 picking 15/01/26</t>
  </si>
  <si>
    <t>2 con picking 27/11/25</t>
  </si>
  <si>
    <t>enviado picking 03/03/26 a BMR GD 6461</t>
  </si>
  <si>
    <t>entregado picking 24/12/25 Dyllan</t>
  </si>
  <si>
    <t>10 VC 24/12/25 + 134 con picking 19/12/25 Franco</t>
  </si>
  <si>
    <t>cacnelado x orden M, Zárate</t>
  </si>
  <si>
    <t>cancelado, M, Zárate</t>
  </si>
  <si>
    <t>ESLINGA, 2 CAPAS, 50 MM X 2,5 MT,, 3,75 TON,</t>
  </si>
  <si>
    <t>PILOT BIT, CENTER GUIDE, 13 3/4'', HEBEI RANKING BIT MAN,</t>
  </si>
  <si>
    <t>BOLT, M20 X 70, G,12,9, 4 MM PERFORATED HEAD, PARKER</t>
  </si>
  <si>
    <t>proyecto cerrado</t>
  </si>
  <si>
    <t>LLEGAN 8 EL 17/02/26, LLEGAN 4 EL 19/02/26, LLEGAN 4 EL 27/02/26, LLEGAN 4 EL 05/03/26, LLEGAN 8 EL 17/03/26, LLEGAN 4 EL 28/03/26, LLEGAN 5 EL 06/04/26, SALDO 3 LLEGAN EL 09/04/26</t>
  </si>
  <si>
    <t>PR-127072</t>
  </si>
  <si>
    <t>PR-127076</t>
  </si>
  <si>
    <t>PR-127042</t>
  </si>
  <si>
    <t>PR-127043</t>
  </si>
  <si>
    <t>PR-127046</t>
  </si>
  <si>
    <t>PR-127048</t>
  </si>
  <si>
    <t>PR-127050</t>
  </si>
  <si>
    <t>PR-127051</t>
  </si>
  <si>
    <t>PR-127049</t>
  </si>
  <si>
    <t>THREAD PROTECTOR 12 7/8'' DI-42 BOX</t>
  </si>
  <si>
    <t>THREAD PROTECTOR 12 7/8'' DI-42 PIN</t>
  </si>
  <si>
    <t>12 7/8'' DI-42 PIN</t>
  </si>
  <si>
    <t>12 7/8'' DI-42 BOX</t>
  </si>
  <si>
    <t>HC-STA-B10-BWSC-ELC - Housing</t>
  </si>
  <si>
    <t>CARCA-B10</t>
  </si>
  <si>
    <t>UNIDRIVE M700 HEAVY DUTY 380/480 VAC A/- 10% HEAVY DUTY CURR</t>
  </si>
  <si>
    <t>UNID-M700-STD</t>
  </si>
  <si>
    <t>UNID-M700-HD</t>
  </si>
  <si>
    <t>SURGE ARRESTORS, DEHN DG MOD440/600 AND BASE DG S 440/600 FM</t>
  </si>
  <si>
    <t>SURG-440/600</t>
  </si>
  <si>
    <t>SDA128T-90A1  RION DUAL AXIS INDUSTRIAL INCLINOMETER  _+ 90°</t>
  </si>
  <si>
    <t>INCLI-90A1</t>
  </si>
  <si>
    <t>SDA128T-30-A1  RION DUAL AXIS INDUSTRIAL INCLINOMETER  _+ 30</t>
  </si>
  <si>
    <t>INCLI-30A1</t>
  </si>
  <si>
    <t>FUEL &amp;SUCTION /DISCHARGE HOSE ID 1" DN25</t>
  </si>
  <si>
    <t>MANG-ID1-DN25</t>
  </si>
  <si>
    <t>FUEL&amp;SUCTION/DISCHARGE HOSE ID 2" DH51</t>
  </si>
  <si>
    <t>MANG-ID2-DH51</t>
  </si>
  <si>
    <t>FLUJ-1/2-1-7</t>
  </si>
  <si>
    <t>FLUJ-3/4-2</t>
  </si>
  <si>
    <t>FLUJ-1-30</t>
  </si>
  <si>
    <t>B06_PLUG_ANGLED</t>
  </si>
  <si>
    <t>TAPO-B06</t>
  </si>
  <si>
    <t>B10_PLUG_ANGLED</t>
  </si>
  <si>
    <t>TAPO-B10</t>
  </si>
  <si>
    <t>B48 PLUG DUMMY</t>
  </si>
  <si>
    <t>B48 SOCKET DUMMY</t>
  </si>
  <si>
    <t>TAPO-B48SD</t>
  </si>
  <si>
    <t>TAPO-B48D</t>
  </si>
  <si>
    <t>LATCH CLIP</t>
  </si>
  <si>
    <t>CLIP</t>
  </si>
  <si>
    <t>PR-127199</t>
  </si>
  <si>
    <t>PR-127203</t>
  </si>
  <si>
    <t>PR-107244</t>
  </si>
  <si>
    <t>14 VC 29/01/26 1 VC 25/02/26</t>
  </si>
  <si>
    <t>1 VC 15/01/26 + 1 VC 09/02/26</t>
  </si>
  <si>
    <t>11 VC 19/01/26 + 4 VC 23/03/26</t>
  </si>
  <si>
    <t>3 VC 12/02/26 + 2 VC 30/03/26</t>
  </si>
  <si>
    <t>5 VC 11/03/26 + 8 VC 09/04/26</t>
  </si>
  <si>
    <t>TERMINAL EXTREMO BUS, 24 V, DC, KL9010, BECKHOFF</t>
  </si>
  <si>
    <t>CL01-04010-006</t>
  </si>
  <si>
    <t>BRIDA, ACERO INOX., MANOMETRO 2 1/2"</t>
  </si>
  <si>
    <t>CL01-04013-005</t>
  </si>
  <si>
    <t>PORTACORTADOR, 35.5°, PORTACORTADORES, DHE-07-300</t>
  </si>
  <si>
    <t>CL01-04011-005</t>
  </si>
  <si>
    <t>CL01-04009-038</t>
  </si>
  <si>
    <t>2 VC 14/01/26 + 2 VC 04/03/26</t>
  </si>
  <si>
    <t>2 envio peñon el 06/04/26 + 8 el 09/04/26con picking</t>
  </si>
  <si>
    <t>PR-127274</t>
  </si>
  <si>
    <t>RFID TAG, LF, 134 KHz</t>
  </si>
  <si>
    <t>2 VC 10/12/25 + 1 VC 13/04/26</t>
  </si>
  <si>
    <t>2 VC 25/02/26 + 2 VC 13/04/26</t>
  </si>
  <si>
    <t>5 VC 24/12/25 + 13 VC 14/04/26</t>
  </si>
  <si>
    <t>PR-127585</t>
  </si>
  <si>
    <t>CL01-04016-022</t>
  </si>
  <si>
    <t>CL01-000420-218</t>
  </si>
  <si>
    <t>CL01-04019-013</t>
  </si>
  <si>
    <t>CL01-04004-038</t>
  </si>
  <si>
    <t>PERNO SOCKET, M22 X 50, GR8.8</t>
  </si>
  <si>
    <t>CL01-000420-211</t>
  </si>
  <si>
    <t>CL01-04019-014</t>
  </si>
  <si>
    <t>CL01-000420-172</t>
  </si>
  <si>
    <t>CL01-04004-037</t>
  </si>
  <si>
    <t>Golilla Presi¢n M18</t>
  </si>
  <si>
    <t>PERNO HEXAGONAL, M12 X 40, GR8.8</t>
  </si>
  <si>
    <t>PERNO SOCKET, M20 X 60, GR12.9</t>
  </si>
  <si>
    <t>PERNO SOCKET, M18 X 100, GR12.9</t>
  </si>
  <si>
    <t>WASHER, SPRING, 3/4"</t>
  </si>
  <si>
    <t>11 con VC, 4 cancelados</t>
  </si>
  <si>
    <t>HEX BOLT, M12 X 40, GR8.8, DIN 4017</t>
  </si>
  <si>
    <t>DEBO 63</t>
  </si>
  <si>
    <t>SILI-ROJA</t>
  </si>
  <si>
    <t>PR-127705</t>
  </si>
  <si>
    <t>entregado con picking 09/04/26 P. Cerda</t>
  </si>
  <si>
    <t>CL01-000420-212</t>
  </si>
  <si>
    <t>4 VC 16/04/26</t>
  </si>
  <si>
    <t>PR-127911</t>
  </si>
  <si>
    <t>F.K0240 09/04/26</t>
  </si>
  <si>
    <t>CONEXIÓN, TAPON, 5/8" JIC MACHO</t>
  </si>
  <si>
    <t>PR-127835</t>
  </si>
  <si>
    <t>PR-127837</t>
  </si>
  <si>
    <t>PR-127841</t>
  </si>
  <si>
    <t>PR-127842</t>
  </si>
  <si>
    <t>PR-127844</t>
  </si>
  <si>
    <t>PR-127846</t>
  </si>
  <si>
    <t>PR-127848</t>
  </si>
  <si>
    <t>PR-127849</t>
  </si>
  <si>
    <t>PR-127850</t>
  </si>
  <si>
    <t>PR-127851</t>
  </si>
  <si>
    <t>71R-02-278</t>
  </si>
  <si>
    <t>CIRCLIP RING, CHUCK, 71R-02-278</t>
  </si>
  <si>
    <t>PIN PASADOR ALETA, Ø8 X 50, DIN 94</t>
  </si>
  <si>
    <t>F.IV-20260312 25/11/25</t>
  </si>
  <si>
    <t>LLEGAN 500 EL 13/04/26, SALDO 500 LLEGAN EL 20/04/26</t>
  </si>
  <si>
    <t>21/04/26 x MAR</t>
  </si>
  <si>
    <t>PR-127839</t>
  </si>
  <si>
    <t>PR-127847</t>
  </si>
  <si>
    <t>INFORME CONSUMOS EPP RANCAGUA</t>
  </si>
  <si>
    <t>PR-128236</t>
  </si>
  <si>
    <t>4 VC 16/04/26 + 2 VC 23/04/26</t>
  </si>
  <si>
    <t>LLEGAN 7 EL 23/04/26, SALDO 3</t>
  </si>
  <si>
    <t>F.C25111901 19/11/25</t>
  </si>
  <si>
    <t>LLEGA 1 EL 23/04/26, SALDO 1</t>
  </si>
  <si>
    <t>STILLSON KEY, 18''</t>
  </si>
  <si>
    <t>LLAVE STILLSON, 18"</t>
  </si>
  <si>
    <t>STILLSON KEY, 24"</t>
  </si>
  <si>
    <t>LLAVE STILLSON, 24"</t>
  </si>
  <si>
    <t>LLAVE STILLSON, 36"</t>
  </si>
  <si>
    <t>‪‪‪PR-128408</t>
  </si>
  <si>
    <t>PR-128410</t>
  </si>
  <si>
    <t>‪‪‪PR-128411</t>
  </si>
  <si>
    <t>‪‪‪PR-128412</t>
  </si>
  <si>
    <t>‪‪‪PR-128418</t>
  </si>
  <si>
    <t>‪‪‪PR-128421</t>
  </si>
  <si>
    <t>‪‪‪PR-128422</t>
  </si>
  <si>
    <t>PR-128423</t>
  </si>
  <si>
    <t>‪‪‪PR-128425‬‬</t>
  </si>
  <si>
    <t>‪‪‪PR-128426</t>
  </si>
  <si>
    <t>‪‪‪PR-128427‬‬</t>
  </si>
  <si>
    <t>PR-128403</t>
  </si>
  <si>
    <t>PR-128513</t>
  </si>
  <si>
    <t>PR-128506</t>
  </si>
  <si>
    <t>PR-128517</t>
  </si>
  <si>
    <t>PR-128605</t>
  </si>
  <si>
    <t>PR-128514</t>
  </si>
  <si>
    <t>PR-128516</t>
  </si>
  <si>
    <t>LLEGAN 4 EL 28/04/26, SALDO 8</t>
  </si>
  <si>
    <t>LLEGAN 2 EL 28/04/26, SALDO 1</t>
  </si>
  <si>
    <t>RODAMIENTO, RODILLO ESFERICO, 22319CA/C3W33</t>
  </si>
  <si>
    <t>6 VC 22/04/26 + 4 VC 28/04/26</t>
  </si>
  <si>
    <t>RECEPCION FACTURAS APRO</t>
  </si>
  <si>
    <t>STOCK CRITICO PEÑON</t>
  </si>
  <si>
    <t>LLEGAN 10 EL 22/04/26, SALDO 50 LLEGA EL 29/04/26</t>
  </si>
  <si>
    <t>LLEGAN 6 EL 22/04/26, SALDO 54 LLEGA EL 29/04/26</t>
  </si>
  <si>
    <t>LLEGAN 37 EL 22/04/26, SALDO 13 LLEGA EL 29/04/26</t>
  </si>
  <si>
    <t>PR-128691</t>
  </si>
  <si>
    <t>GAMMA</t>
  </si>
  <si>
    <t>LISTADO DE REPUESTOS PARA COMPRAR EN EL MES DE JUNIO 2026</t>
  </si>
  <si>
    <t>33 VC 09/04/26 + 12 VC 30/04/26</t>
  </si>
  <si>
    <t>MANÓMETRO 0-400 BAR/0-6000 PSI 4´´ 1/2 CONEX POSTERIOR WIKA</t>
  </si>
  <si>
    <t>MANO-5000-I</t>
  </si>
  <si>
    <t>PRESSURE GAUGE, 0-5000 PSI, VERTICAL CONNECTION, 1/4"</t>
  </si>
  <si>
    <t>BAR/0-6000 PSI GAUGE 0-400BAR -2 1/2''-CON. 1/4 NPT INFERIOR WIKA</t>
  </si>
  <si>
    <t>MANOMETRO, 0-5000 PSI, ESFERA 2 1/2", CONEXIÓN 1/4" INFERIOR WIKA / WINTERS</t>
  </si>
  <si>
    <t>VALV-300</t>
  </si>
  <si>
    <t>LLAVE DE BOLA 3"</t>
  </si>
  <si>
    <t>VALVE, BALL, 3"</t>
  </si>
  <si>
    <t>VÁLVULA CONTROL DIRECCIONAL SOLENOIDE OP, DG4V-3-6C-MU-B8-60,VICKERS</t>
  </si>
  <si>
    <t>VALV-DG4V36CMUB860</t>
  </si>
  <si>
    <t>LLEGAN 3 EL 23/04/26, SALDO 17 LLEGA EL 04/05/26</t>
  </si>
  <si>
    <t>LLEGAN 8 EL 23/04/26, SALDO 4 LLEGA EL 04/05/26</t>
  </si>
  <si>
    <t>PR-128815</t>
  </si>
  <si>
    <t>PR-128793</t>
  </si>
  <si>
    <t>PR-128800</t>
  </si>
  <si>
    <t>PR-128803</t>
  </si>
  <si>
    <t>PR-128804</t>
  </si>
  <si>
    <t>PR-128814</t>
  </si>
  <si>
    <t>PR-128811</t>
  </si>
  <si>
    <t>PR-128806</t>
  </si>
  <si>
    <t>PR-128808</t>
  </si>
  <si>
    <t>PR-128816</t>
  </si>
  <si>
    <t>F.CI20260203ZC 03/02/26</t>
  </si>
  <si>
    <t>BMR CINABRIO</t>
  </si>
  <si>
    <t>F.HP-LJ-25112101 21/11/25</t>
  </si>
  <si>
    <t>F. 260227 03/02/26</t>
  </si>
  <si>
    <t>F. OCOMP-040599 07/01/26</t>
  </si>
  <si>
    <t>F. OCOMP-039373 14/08/25</t>
  </si>
  <si>
    <t>PR-129035</t>
  </si>
  <si>
    <t>PAINT REMOVER</t>
  </si>
  <si>
    <t>REMOVEDOR, PINTURA, 1 LITRO</t>
  </si>
  <si>
    <t>RECEPCION FACTURAS IMPORTACIONES</t>
  </si>
  <si>
    <t>REPOSICION EPP APRO</t>
  </si>
  <si>
    <t>F. MDCN20260318 13/03/26</t>
  </si>
  <si>
    <t>F. MDCN20260318 13/03/26 x 10</t>
  </si>
  <si>
    <t>F.MDCN20260115 06/01/26 x 9</t>
  </si>
  <si>
    <t xml:space="preserve">F.MDCN20260115 06/01/26 </t>
  </si>
  <si>
    <t>F.FSD-231 14/01/26</t>
  </si>
  <si>
    <t>F.FSD-235 16/03/26</t>
  </si>
  <si>
    <t>F.42272 13/01/26</t>
  </si>
  <si>
    <t>F.DH260730014 19/01/26</t>
  </si>
  <si>
    <t>LLEGAN 40 EL 29/04/26, SALDO 110 LLEGAN EL 06/05/26</t>
  </si>
  <si>
    <t>CONT-AF460-ABB</t>
  </si>
  <si>
    <t>CONTACTOR, 3 POLOS, 100-250V, AF460-30-11, ABB</t>
  </si>
  <si>
    <t>CONTACTOR, 3 POLE, 100-250V, AF460-30-11, ABB</t>
  </si>
  <si>
    <t>ELIMINADA</t>
  </si>
  <si>
    <t>MATCHING PEÑON</t>
  </si>
  <si>
    <t>CONSUMO STOCK PEÑON</t>
  </si>
  <si>
    <t>82R-05-081</t>
  </si>
  <si>
    <t>RING GEAR ADAPTOR, 3RD RED, 82R-05-081</t>
  </si>
  <si>
    <t>5 VC 120/04/26 + 3 VC 07/05/26</t>
  </si>
  <si>
    <t>stock</t>
  </si>
  <si>
    <t>PR-129852</t>
  </si>
  <si>
    <t>PR-129855</t>
  </si>
  <si>
    <t>PR-129861</t>
  </si>
  <si>
    <t>PR-129890</t>
  </si>
  <si>
    <t>F.PI-CL2026041301 28/04/26</t>
  </si>
  <si>
    <t>CONSUMOS STOCK</t>
  </si>
  <si>
    <t>MANEJO PLANILLA EPP</t>
  </si>
  <si>
    <t>DESPACHO EPP+INS PEÑON</t>
  </si>
  <si>
    <t>REPOSICION EPP</t>
  </si>
  <si>
    <t>7 VC 14/04/26, saldo cancelado, faena terminada</t>
  </si>
  <si>
    <t>15 VC 13/05/26</t>
  </si>
  <si>
    <t>25 VC 29/04/26 + 10 VC 13/05/26</t>
  </si>
  <si>
    <t>DESPACHO CONSORCIO</t>
  </si>
  <si>
    <t>PR CODINSA</t>
  </si>
  <si>
    <t xml:space="preserve">CORREOS GRUA </t>
  </si>
  <si>
    <t>CORREOS DESACARGA BMR</t>
  </si>
  <si>
    <t>RECEPCIONES STOCK</t>
  </si>
  <si>
    <t>RECEPCIONES IMPORTACIONES</t>
  </si>
  <si>
    <t>PR-130352</t>
  </si>
  <si>
    <t>PR-130353</t>
  </si>
  <si>
    <t>PR-130355</t>
  </si>
  <si>
    <t>PR-130356</t>
  </si>
  <si>
    <t>PR-130357</t>
  </si>
  <si>
    <t>PR-130358</t>
  </si>
  <si>
    <t>min</t>
  </si>
  <si>
    <t>max</t>
  </si>
  <si>
    <t>CL01-04024-001</t>
  </si>
  <si>
    <t>ESCOBA INDUSTRIAL</t>
  </si>
  <si>
    <t>MARRO, COMBA, 08 LIBRAS</t>
  </si>
  <si>
    <t>MARRO, COMBA, 12LB</t>
  </si>
  <si>
    <t>LLAVE ALLEN, STD, 27mm</t>
  </si>
  <si>
    <t>PISTOLA DE ENGRASAR MANUAL</t>
  </si>
  <si>
    <t>ENCHUFE HEMBRA VOL. 5/32A 415V 3F+N+T</t>
  </si>
  <si>
    <t>AGUA PURIFICADA, 20 LT.</t>
  </si>
  <si>
    <t>BROCHA, 2.5"</t>
  </si>
  <si>
    <t>CL01-04018-006</t>
  </si>
  <si>
    <t>CL01-04011-008</t>
  </si>
  <si>
    <t>PERNO SOCKET, M8 X 20, GR12.9</t>
  </si>
  <si>
    <t>SIRENA EXTERIOR NEGRA (NUEVA)</t>
  </si>
  <si>
    <t>TUERCA, REMACHE, M6</t>
  </si>
  <si>
    <t>TUER-M6-R</t>
  </si>
  <si>
    <t>TUERCA, REMACHE, M8</t>
  </si>
  <si>
    <t>TUER-M8-R</t>
  </si>
  <si>
    <t>PERNO, ACERO INOXIDABLE, M6X3/4</t>
  </si>
  <si>
    <t>PERN-M6X3/4-INOX</t>
  </si>
  <si>
    <t>PERNO, ACERO INOXIDABLE, M8X3/4</t>
  </si>
  <si>
    <t>PERN-M8X3/4-INOX</t>
  </si>
  <si>
    <t>SIRE-EX-NG</t>
  </si>
  <si>
    <t>BEARING, TAPER ROLLER, 564041C - 52R REMOVABLE</t>
  </si>
  <si>
    <t>PR-130591</t>
  </si>
  <si>
    <t>NICOLAS</t>
  </si>
  <si>
    <t>PR-130359</t>
  </si>
  <si>
    <t>TABLERO BOMBA 37KW INDUELECTRO</t>
  </si>
  <si>
    <t>EN BODEGA, RETORNA DE RD3 LENA TENIENTE 07/05/26 GD 6645</t>
  </si>
  <si>
    <t>EN BODEGA, RETORNA DE 71RQ BMR CINABRIO 14/05/26 GD 6682</t>
  </si>
  <si>
    <t>BOMBA AGUA POZO PROFUNDO (MISIL)</t>
  </si>
  <si>
    <t>BOMBA AGUA 90KW CHINA</t>
  </si>
  <si>
    <t>BOMBA AGUA 37KW FLYGT</t>
  </si>
  <si>
    <t>LLAVE TORQUE CHINA</t>
  </si>
  <si>
    <t>OC 40978 x 2</t>
  </si>
  <si>
    <t>TRICONOS MARCA SHAREATE CHINA IADC735</t>
  </si>
  <si>
    <t>TRICONO, RODAMIENTO SELLADO, 12.1/4", IADC 735, SHAREATE</t>
  </si>
  <si>
    <t>TRICONO, RODAMIENTO SELLADO, 13.3/4", IADC 735, SHAREATE</t>
  </si>
  <si>
    <t>TRICONO, RODAMIENTO SELLADO 16", IADC 735, SHAREATE</t>
  </si>
  <si>
    <t>CL01-04014-015</t>
  </si>
  <si>
    <t>INVENTARIO TRICONOS</t>
  </si>
  <si>
    <t>EMISION VALES CONSUMOS</t>
  </si>
  <si>
    <t>LLEGAN 4 EL 18/03/26, SALDO 16 LLEGAN EL 19/05/26</t>
  </si>
  <si>
    <t>3 VC 19/05/26</t>
  </si>
  <si>
    <t>9 VC 11/05/26 + 1 VC 19/05/26</t>
  </si>
  <si>
    <t>LLEGAN 7 EL 28/04/26, LLEGAN 2 EL 20/05/26, SALDO 2</t>
  </si>
  <si>
    <t>LLEGAN 7 EL 23/04/26, SALDO 5 LLEGAN EL 20/05/26</t>
  </si>
  <si>
    <t>HORAS EXTRAS JUAN C. FREDES GUERRERO - MAYO 2026</t>
  </si>
  <si>
    <t>MIERCOLES 22/04/26 = 1,5 HORA</t>
  </si>
  <si>
    <t>MARTES 29/04/26 = 1,0 HORA</t>
  </si>
  <si>
    <t>MARTES 05/05/26 = 1,5 HORA</t>
  </si>
  <si>
    <t>MIERCOLES 06/05/26 = 1,0 HORA</t>
  </si>
  <si>
    <t>JUEVES 07/05/26 = 1,5 HORA</t>
  </si>
  <si>
    <t>MARTES 12/05/26 = 2,0 HORAS</t>
  </si>
  <si>
    <t>MIERCOLES 13/05/26 = 1,5 HORA</t>
  </si>
  <si>
    <t>JUEVES 14/05/26 = 1,0 HORA</t>
  </si>
  <si>
    <t>LUNES 18/05/26 = 1,5 HORA</t>
  </si>
  <si>
    <t xml:space="preserve">TOTAL: 12,5 HORAS </t>
  </si>
  <si>
    <t>MORDAZA PLANA, 12.7/8", MAIN FRAME, 71R-01-274</t>
  </si>
  <si>
    <t>MORDAZA PLANA, 12 7/8", MAIN FRAME, 71R-01-238</t>
  </si>
  <si>
    <t>MORDAZA PLANA REV2, 11 1/4", MAIN FRAME, 71R-01-267</t>
  </si>
  <si>
    <t>LISTADO HERRAMIENTAS E INSUMOS</t>
  </si>
  <si>
    <t>CAJA HERRAMIENTAS 71RP</t>
  </si>
  <si>
    <t>GD 6720 DEL 25/05/26 FAENA EMBALSE CAREN</t>
  </si>
  <si>
    <t>DESCRIPCION DEL MATERIAL</t>
  </si>
  <si>
    <t>CANTIDAD</t>
  </si>
  <si>
    <t>JUEGO LLAVES P/C 10-32 MM</t>
  </si>
  <si>
    <t>JUEGO DESTORNILLADORES 1000V STANLEY</t>
  </si>
  <si>
    <t>MARTILLO MECANICO 2 LBS M/FIBRA SMART</t>
  </si>
  <si>
    <t>JUEGO ALICATES DIELECTRICOS 1000V STANLEY</t>
  </si>
  <si>
    <t>MARCO SIERRA 12" STANLEY</t>
  </si>
  <si>
    <t>PALA PUNTA HUEVO M/METAL SMART</t>
  </si>
  <si>
    <t>ALARGADOR CARRETE 4 TOMAS 40 MTS NEGRO</t>
  </si>
  <si>
    <t>LLAVE DE BOLA 3" BSP</t>
  </si>
  <si>
    <t>ALARGADOR CARRETE 4 TOMAS 20 MTS NEGRO</t>
  </si>
  <si>
    <t>ESMERIL ANGULAR 4 1/2" MAKITA</t>
  </si>
  <si>
    <t>ESMERIL ANGULAR 7" RONIX</t>
  </si>
  <si>
    <t>CUELLO CERVICAL GREENWAY, EST. EMERGENCIA</t>
  </si>
  <si>
    <t>INMOVILIZADOR CABEZA GREENWAY, EST. EMERGNECIA</t>
  </si>
  <si>
    <t>JUEGO CORREAS P/CAMILLA ESPINAL GREENWAY</t>
  </si>
  <si>
    <t>FRAZADA 1 PLAZA, EST. EMERGENCIA</t>
  </si>
  <si>
    <t>EXTINTOR ABC 10 KGS, EST. EMERGENCIA</t>
  </si>
  <si>
    <t xml:space="preserve">BOCINA EMERGENCIA </t>
  </si>
  <si>
    <t>BOTELLA LAVA OJOS C/SOPORTE STEELPRO</t>
  </si>
  <si>
    <t>PALA ANTICHISPA VERDE, EST. AMBIENTAL</t>
  </si>
  <si>
    <t>SACO ABSORVENTE AMIC 12 KGS, EST. AMBIENTAL</t>
  </si>
  <si>
    <t>BALDE CONCRETERO PLASTICO, EST. EMERGENCIA</t>
  </si>
  <si>
    <t>TUERCA HEXAGONAL M30</t>
  </si>
  <si>
    <t>TINETA GRASA BESTOLIFE HILO BARRAS</t>
  </si>
  <si>
    <t>TINETA GRASA MOBILGREASE MP MULTIPROPOSITO</t>
  </si>
  <si>
    <t>PERNO ANCLAJE M30 X 1,20 MTS</t>
  </si>
  <si>
    <t>PERNO OJO 3/4" X 1,20 MTS CON TUERCA</t>
  </si>
  <si>
    <t>MORDAZA 13 3/4" 48T (INFERIOR Y SUPERIOR)</t>
  </si>
  <si>
    <t>MORDAZA 11 1/4" 48T (INFERIOR Y SUPERIOR)</t>
  </si>
  <si>
    <t>KIT CONTROL AGUA</t>
  </si>
  <si>
    <t>CUÑAS DE MADERA</t>
  </si>
  <si>
    <t>PIE DE METRO 9"</t>
  </si>
  <si>
    <t>LECTOR CHIPS BARRAS</t>
  </si>
  <si>
    <t>ESPEJO INSPECCION OVALADO</t>
  </si>
  <si>
    <t>TERMOMETRO DIGITAL LASER</t>
  </si>
  <si>
    <t>PROFUNDIMETRO</t>
  </si>
  <si>
    <t>VIBROMETRO</t>
  </si>
  <si>
    <t>ESCUADRA 100 MM</t>
  </si>
  <si>
    <t>LLAVE STILLSON 12-14"</t>
  </si>
  <si>
    <t>JUEGO DADO COMPLETO</t>
  </si>
  <si>
    <t>ANILLO CENTRALIZADOR 280 MM</t>
  </si>
  <si>
    <t>LLEGA 1 EL 19/05/26, SALDO 1</t>
  </si>
  <si>
    <t>LUNES 25/05/26</t>
  </si>
  <si>
    <t>INFORME CONSUMOS EPP</t>
  </si>
  <si>
    <t>MARTES 26/05/26</t>
  </si>
  <si>
    <t>DESPACHO ACCIONA</t>
  </si>
  <si>
    <t>EMISION GD</t>
  </si>
  <si>
    <t>CONSUMOS EPP</t>
  </si>
  <si>
    <t>MIERCOLES 27/05/26</t>
  </si>
  <si>
    <t>COORDINACION CAMION Y GRUA ALHUE</t>
  </si>
  <si>
    <t>cancelada, S/A con problema proy/cat</t>
  </si>
  <si>
    <t>LLEGAN 4 EL 16/04/26, SALDO 1 LLEGA EL 27/05/26</t>
  </si>
  <si>
    <t>F.K0243 04/05/26</t>
  </si>
  <si>
    <t>JUEVES 28/05/26</t>
  </si>
  <si>
    <t>DESPACHO MATERIALES ACCIONA</t>
  </si>
  <si>
    <t>LLEGAN 6 EL 21/04/26, LLEGAN 4 EL 28/04/26, LLEGAN 9 EL 08/05/26, LLEGAN 4 EL 13/05/26, LLEGAN 4 EL 19/05/26, LLEGAN 4 EL 25/05/26, SALDO 9</t>
  </si>
  <si>
    <t>RECEPCIONES FACTURAS MAYO 2026</t>
  </si>
  <si>
    <t>WIKA</t>
  </si>
  <si>
    <t>F/MDX 001/2026 11/05/26</t>
  </si>
  <si>
    <t>LUNES 01/06/26</t>
  </si>
  <si>
    <t>MARTES 02/06/26</t>
  </si>
  <si>
    <t>EMISION VALES CONSUMO</t>
  </si>
  <si>
    <t>REGISTRO FACTURAS ESCANEADAS</t>
  </si>
  <si>
    <t>LLEGAN 50 EL 05/03/26, LLEGAN 50 EL 24/03/26, LLEGAN 50 EL 15/04/26, LLEGAN 50 EL 04/05/26, LLEGAN 50 EL 03/06/26, SALDO 250</t>
  </si>
  <si>
    <t>2 cancelados x exceso en pedidos</t>
  </si>
  <si>
    <t>cancelado x cambio código</t>
  </si>
  <si>
    <t>MIERCOLES 03/06/26</t>
  </si>
  <si>
    <t>EMISION VALES CONSUMO TALLER</t>
  </si>
  <si>
    <t>RECEPCION IMPORTACIONES</t>
  </si>
  <si>
    <t>SALDO CANCELADO 04/06/26 x G. DÍAZ</t>
  </si>
  <si>
    <t xml:space="preserve">LLEGAN 11 EL 13/05/26, SALDO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</si>
</sst>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&quot;$&quot;* #,##0_);_(&quot;$&quot;* \(#,##0\);_(&quot;$&quot;* &quot;-&quot;_);_(@_)"/>
    <numFmt numFmtId="165" formatCode="_(* #,##0_);_(* \(#,##0\);_(* &quot;-&quot;_);_(@_)"/>
    <numFmt numFmtId="166" formatCode="&quot;$&quot;#,##0"/>
    <numFmt numFmtId="167" formatCode="dd/mm/yy;@"/>
    <numFmt numFmtId="168" formatCode="_ [$USD]\ * #,##0.00_ ;_ [$USD]\ * \-#,##0.00_ ;_ [$USD]\ * &quot;-&quot;_ ;_ @_ "/>
    <numFmt numFmtId="169" formatCode="_ [$USD]\ * #,##0_ ;_ [$USD]\ * \-#,##0_ ;_ [$USD]\ * &quot;-&quot;_ ;_ @_ "/>
    <numFmt numFmtId="170" formatCode="_ &quot;$&quot;* #,##0.00_ ;_ &quot;$&quot;* \-#,##0.00_ ;_ &quot;$&quot;* &quot;-&quot;_ ;_ @_ "/>
    <numFmt numFmtId="171" formatCode="_ * #,##0.00_ ;_ * \-#,##0.00_ ;_ * &quot;-&quot;_ ;_ @_ "/>
    <numFmt numFmtId="172" formatCode="0.0000"/>
    <numFmt numFmtId="173" formatCode="_ [$$-340A]* #,##0_ ;_ [$$-340A]* \-#,##0_ ;_ [$$-340A]* &quot;-&quot;??_ ;_ @_ "/>
    <numFmt numFmtId="174" formatCode="_(&quot;$&quot;* #,##0.00_);_(&quot;$&quot;* \(#,##0.00\);_(&quot;$&quot;* &quot;-&quot;_);_(@_)"/>
  </numFmts>
  <fonts count="6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0"/>
      <color rgb="FF1F497D"/>
      <name val="Arial"/>
      <family val="2"/>
    </font>
    <font>
      <sz val="11"/>
      <name val="Calibri"/>
      <family val="2"/>
    </font>
    <font>
      <sz val="10"/>
      <color theme="9" tint="0.59999389629810485"/>
      <name val="Arial"/>
      <family val="2"/>
    </font>
    <font>
      <sz val="10"/>
      <color theme="9" tint="0.79998168889431442"/>
      <name val="Arial"/>
      <family val="2"/>
    </font>
    <font>
      <b/>
      <sz val="10"/>
      <color rgb="FF000000"/>
      <name val="Arial"/>
      <family val="2"/>
    </font>
    <font>
      <b/>
      <sz val="10"/>
      <color indexed="8"/>
      <name val="Arial"/>
      <family val="2"/>
    </font>
    <font>
      <sz val="8"/>
      <color theme="9" tint="0.39997558519241921"/>
      <name val="Arial"/>
      <family val="2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8"/>
      <color theme="9" tint="0.39997558519241921"/>
      <name val="Arial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8"/>
      <color theme="1"/>
      <name val="Arial"/>
      <family val="2"/>
    </font>
    <font>
      <sz val="5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8" tint="-0.499984740745262"/>
      <name val="Arial"/>
      <family val="2"/>
    </font>
    <font>
      <sz val="11"/>
      <color theme="8" tint="-0.499984740745262"/>
      <name val="Calibri"/>
      <family val="2"/>
      <scheme val="minor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00B050"/>
      <name val="Arial"/>
      <family val="2"/>
    </font>
    <font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b/>
      <sz val="11"/>
      <color rgb="FF00B050"/>
      <name val="Calibri"/>
      <family val="2"/>
      <scheme val="minor"/>
    </font>
    <font>
      <b/>
      <sz val="10"/>
      <color theme="8" tint="-0.499984740745262"/>
      <name val="Arial"/>
      <family val="2"/>
    </font>
    <font>
      <b/>
      <sz val="11"/>
      <color theme="8" tint="-0.499984740745262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0"/>
      <color theme="4" tint="-0.249977111117893"/>
      <name val="Arial"/>
      <family val="2"/>
    </font>
    <font>
      <b/>
      <sz val="11"/>
      <color theme="4" tint="-0.249977111117893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4"/>
      <color theme="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49"/>
      </patternFill>
    </fill>
    <fill>
      <patternFill patternType="solid">
        <fgColor rgb="FFFFFFFF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8">
    <xf numFmtId="0" fontId="0" fillId="0" borderId="0"/>
    <xf numFmtId="0" fontId="4" fillId="0" borderId="0"/>
    <xf numFmtId="0" fontId="6" fillId="0" borderId="0"/>
    <xf numFmtId="0" fontId="6" fillId="0" borderId="0"/>
    <xf numFmtId="0" fontId="1" fillId="0" borderId="0"/>
    <xf numFmtId="0" fontId="4" fillId="0" borderId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42" fillId="15" borderId="0" applyNumberFormat="0" applyBorder="0" applyAlignment="0" applyProtection="0"/>
    <xf numFmtId="0" fontId="42" fillId="19" borderId="0" applyNumberFormat="0" applyBorder="0" applyAlignment="0" applyProtection="0"/>
    <xf numFmtId="0" fontId="42" fillId="23" borderId="0" applyNumberFormat="0" applyBorder="0" applyAlignment="0" applyProtection="0"/>
    <xf numFmtId="0" fontId="42" fillId="27" borderId="0" applyNumberFormat="0" applyBorder="0" applyAlignment="0" applyProtection="0"/>
    <xf numFmtId="0" fontId="42" fillId="31" borderId="0" applyNumberFormat="0" applyBorder="0" applyAlignment="0" applyProtection="0"/>
    <xf numFmtId="0" fontId="42" fillId="35" borderId="0" applyNumberFormat="0" applyBorder="0" applyAlignment="0" applyProtection="0"/>
    <xf numFmtId="0" fontId="34" fillId="10" borderId="0" applyNumberFormat="0" applyBorder="0" applyAlignment="0" applyProtection="0"/>
    <xf numFmtId="0" fontId="37" fillId="12" borderId="22" applyNumberFormat="0" applyAlignment="0" applyProtection="0"/>
    <xf numFmtId="0" fontId="39" fillId="13" borderId="25" applyNumberFormat="0" applyAlignment="0" applyProtection="0"/>
    <xf numFmtId="0" fontId="41" fillId="0" borderId="0" applyNumberFormat="0" applyFill="0" applyBorder="0" applyAlignment="0" applyProtection="0"/>
    <xf numFmtId="0" fontId="33" fillId="9" borderId="0" applyNumberFormat="0" applyBorder="0" applyAlignment="0" applyProtection="0"/>
    <xf numFmtId="0" fontId="30" fillId="0" borderId="19" applyNumberFormat="0" applyFill="0" applyAlignment="0" applyProtection="0"/>
    <xf numFmtId="0" fontId="31" fillId="0" borderId="20" applyNumberFormat="0" applyFill="0" applyAlignment="0" applyProtection="0"/>
    <xf numFmtId="0" fontId="32" fillId="0" borderId="21" applyNumberFormat="0" applyFill="0" applyAlignment="0" applyProtection="0"/>
    <xf numFmtId="0" fontId="32" fillId="0" borderId="0" applyNumberFormat="0" applyFill="0" applyBorder="0" applyAlignment="0" applyProtection="0"/>
    <xf numFmtId="0" fontId="35" fillId="11" borderId="22" applyNumberFormat="0" applyAlignment="0" applyProtection="0"/>
    <xf numFmtId="0" fontId="38" fillId="0" borderId="24" applyNumberFormat="0" applyFill="0" applyAlignment="0" applyProtection="0"/>
    <xf numFmtId="0" fontId="1" fillId="14" borderId="26" applyNumberFormat="0" applyFont="0" applyAlignment="0" applyProtection="0"/>
    <xf numFmtId="0" fontId="36" fillId="12" borderId="23" applyNumberFormat="0" applyAlignment="0" applyProtection="0"/>
    <xf numFmtId="0" fontId="2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7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2" fillId="2" borderId="1" xfId="1" applyFont="1" applyFill="1" applyBorder="1" applyAlignment="1">
      <alignment horizontal="left" vertical="center" wrapText="1"/>
    </xf>
    <xf numFmtId="49" fontId="2" fillId="2" borderId="1" xfId="2" applyNumberFormat="1" applyFont="1" applyFill="1" applyBorder="1" applyAlignment="1">
      <alignment horizontal="left" vertical="center"/>
    </xf>
    <xf numFmtId="49" fontId="2" fillId="2" borderId="1" xfId="3" applyNumberFormat="1" applyFont="1" applyFill="1" applyBorder="1" applyAlignment="1">
      <alignment horizontal="left" vertical="center"/>
    </xf>
    <xf numFmtId="49" fontId="2" fillId="2" borderId="1" xfId="4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9" fillId="0" borderId="1" xfId="0" applyFont="1" applyBorder="1"/>
    <xf numFmtId="0" fontId="3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left" vertical="center"/>
    </xf>
    <xf numFmtId="0" fontId="11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10" fillId="2" borderId="0" xfId="0" applyFont="1" applyFill="1"/>
    <xf numFmtId="0" fontId="11" fillId="2" borderId="0" xfId="0" applyFont="1" applyFill="1"/>
    <xf numFmtId="14" fontId="5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49" fontId="2" fillId="7" borderId="1" xfId="3" applyNumberFormat="1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left" vertical="center" wrapText="1"/>
    </xf>
    <xf numFmtId="49" fontId="2" fillId="7" borderId="1" xfId="0" applyNumberFormat="1" applyFont="1" applyFill="1" applyBorder="1" applyAlignment="1">
      <alignment horizontal="left" vertical="center"/>
    </xf>
    <xf numFmtId="0" fontId="14" fillId="2" borderId="0" xfId="0" applyFont="1" applyFill="1"/>
    <xf numFmtId="0" fontId="14" fillId="2" borderId="0" xfId="0" applyFont="1" applyFill="1" applyAlignment="1">
      <alignment horizontal="right" vertical="center"/>
    </xf>
    <xf numFmtId="0" fontId="14" fillId="0" borderId="0" xfId="0" applyFont="1" applyAlignment="1">
      <alignment horizontal="right" vertical="center" wrapText="1"/>
    </xf>
    <xf numFmtId="0" fontId="14" fillId="2" borderId="0" xfId="0" applyFont="1" applyFill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3" fillId="2" borderId="1" xfId="5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18" fillId="2" borderId="0" xfId="0" applyFont="1" applyFill="1"/>
    <xf numFmtId="0" fontId="17" fillId="0" borderId="1" xfId="0" applyFont="1" applyBorder="1"/>
    <xf numFmtId="0" fontId="2" fillId="4" borderId="1" xfId="0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left" vertical="center"/>
    </xf>
    <xf numFmtId="0" fontId="14" fillId="4" borderId="0" xfId="0" applyFont="1" applyFill="1"/>
    <xf numFmtId="0" fontId="1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4" fillId="2" borderId="1" xfId="0" applyFont="1" applyFill="1" applyBorder="1"/>
    <xf numFmtId="0" fontId="13" fillId="6" borderId="1" xfId="5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top" wrapText="1"/>
    </xf>
    <xf numFmtId="0" fontId="3" fillId="6" borderId="4" xfId="0" applyFont="1" applyFill="1" applyBorder="1" applyAlignment="1">
      <alignment horizontal="center" vertical="center"/>
    </xf>
    <xf numFmtId="49" fontId="6" fillId="2" borderId="1" xfId="2" applyNumberFormat="1" applyFill="1" applyBorder="1" applyAlignment="1">
      <alignment horizontal="left" vertical="center"/>
    </xf>
    <xf numFmtId="2" fontId="2" fillId="2" borderId="0" xfId="0" applyNumberFormat="1" applyFont="1" applyFill="1"/>
    <xf numFmtId="0" fontId="14" fillId="2" borderId="9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4" fillId="2" borderId="0" xfId="0" applyFont="1" applyFill="1" applyAlignment="1">
      <alignment horizontal="left"/>
    </xf>
    <xf numFmtId="0" fontId="16" fillId="8" borderId="7" xfId="0" applyFont="1" applyFill="1" applyBorder="1" applyAlignment="1">
      <alignment horizontal="right" vertical="center"/>
    </xf>
    <xf numFmtId="0" fontId="16" fillId="8" borderId="8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/>
    </xf>
    <xf numFmtId="3" fontId="0" fillId="0" borderId="1" xfId="0" applyNumberFormat="1" applyBorder="1"/>
    <xf numFmtId="17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166" fontId="0" fillId="0" borderId="1" xfId="0" applyNumberFormat="1" applyBorder="1"/>
    <xf numFmtId="0" fontId="14" fillId="2" borderId="0" xfId="0" applyFont="1" applyFill="1" applyAlignment="1">
      <alignment horizontal="right"/>
    </xf>
    <xf numFmtId="0" fontId="20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5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26" fillId="0" borderId="5" xfId="0" applyFont="1" applyBorder="1"/>
    <xf numFmtId="14" fontId="26" fillId="0" borderId="5" xfId="0" quotePrefix="1" applyNumberFormat="1" applyFont="1" applyBorder="1"/>
    <xf numFmtId="0" fontId="0" fillId="0" borderId="5" xfId="0" applyBorder="1" applyAlignment="1">
      <alignment vertical="center"/>
    </xf>
    <xf numFmtId="0" fontId="26" fillId="0" borderId="5" xfId="0" applyFont="1" applyBorder="1" applyAlignment="1">
      <alignment vertical="center"/>
    </xf>
    <xf numFmtId="0" fontId="26" fillId="0" borderId="5" xfId="0" applyFont="1" applyBorder="1" applyAlignment="1">
      <alignment vertical="center" wrapText="1"/>
    </xf>
    <xf numFmtId="0" fontId="26" fillId="0" borderId="5" xfId="0" quotePrefix="1" applyFont="1" applyBorder="1"/>
    <xf numFmtId="0" fontId="0" fillId="0" borderId="5" xfId="0" quotePrefix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8" xfId="0" applyBorder="1"/>
    <xf numFmtId="0" fontId="0" fillId="0" borderId="17" xfId="0" applyBorder="1"/>
    <xf numFmtId="0" fontId="0" fillId="0" borderId="18" xfId="0" applyBorder="1"/>
    <xf numFmtId="0" fontId="0" fillId="0" borderId="6" xfId="0" applyBorder="1"/>
    <xf numFmtId="0" fontId="5" fillId="2" borderId="1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16" fontId="2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0" fontId="13" fillId="0" borderId="1" xfId="0" applyFont="1" applyBorder="1" applyAlignment="1">
      <alignment horizontal="center" vertical="center"/>
    </xf>
    <xf numFmtId="0" fontId="28" fillId="2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/>
    <xf numFmtId="167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vertical="center"/>
    </xf>
    <xf numFmtId="3" fontId="0" fillId="0" borderId="0" xfId="0" applyNumberFormat="1"/>
    <xf numFmtId="167" fontId="0" fillId="2" borderId="1" xfId="0" applyNumberFormat="1" applyFill="1" applyBorder="1" applyAlignment="1">
      <alignment horizontal="center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horizontal="right" vertical="center"/>
    </xf>
    <xf numFmtId="0" fontId="16" fillId="6" borderId="1" xfId="0" applyFont="1" applyFill="1" applyBorder="1" applyAlignment="1">
      <alignment vertical="center"/>
    </xf>
    <xf numFmtId="0" fontId="0" fillId="6" borderId="1" xfId="0" applyFill="1" applyBorder="1"/>
    <xf numFmtId="0" fontId="27" fillId="2" borderId="1" xfId="0" applyFont="1" applyFill="1" applyBorder="1" applyAlignment="1">
      <alignment horizontal="left" vertical="center" wrapText="1"/>
    </xf>
    <xf numFmtId="0" fontId="27" fillId="2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/>
    </xf>
    <xf numFmtId="0" fontId="0" fillId="6" borderId="0" xfId="0" applyFill="1"/>
    <xf numFmtId="0" fontId="3" fillId="6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17" fontId="0" fillId="0" borderId="0" xfId="0" applyNumberFormat="1"/>
    <xf numFmtId="3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3" fontId="0" fillId="0" borderId="10" xfId="0" applyNumberFormat="1" applyBorder="1" applyAlignment="1">
      <alignment horizontal="center"/>
    </xf>
    <xf numFmtId="17" fontId="0" fillId="0" borderId="10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/>
    <xf numFmtId="0" fontId="0" fillId="0" borderId="30" xfId="0" applyBorder="1"/>
    <xf numFmtId="3" fontId="0" fillId="0" borderId="31" xfId="0" applyNumberFormat="1" applyBorder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2" xfId="0" applyFont="1" applyFill="1" applyBorder="1" applyAlignment="1">
      <alignment horizontal="left" vertical="center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center"/>
    </xf>
    <xf numFmtId="164" fontId="0" fillId="0" borderId="1" xfId="45" applyFont="1" applyBorder="1" applyAlignment="1">
      <alignment horizontal="center" vertical="center"/>
    </xf>
    <xf numFmtId="167" fontId="0" fillId="0" borderId="1" xfId="0" applyNumberFormat="1" applyBorder="1"/>
    <xf numFmtId="1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67" fontId="0" fillId="2" borderId="1" xfId="0" applyNumberFormat="1" applyFill="1" applyBorder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2" fontId="0" fillId="0" borderId="1" xfId="0" applyNumberFormat="1" applyBorder="1"/>
    <xf numFmtId="0" fontId="26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26" fillId="0" borderId="1" xfId="0" applyFont="1" applyBorder="1" applyAlignment="1">
      <alignment horizontal="center" vertical="center" wrapText="1"/>
    </xf>
    <xf numFmtId="0" fontId="0" fillId="0" borderId="32" xfId="0" applyBorder="1"/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33" xfId="0" applyBorder="1"/>
    <xf numFmtId="0" fontId="44" fillId="2" borderId="1" xfId="0" applyFont="1" applyFill="1" applyBorder="1" applyAlignment="1">
      <alignment horizontal="center"/>
    </xf>
    <xf numFmtId="0" fontId="44" fillId="2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14" fontId="26" fillId="0" borderId="1" xfId="0" applyNumberFormat="1" applyFont="1" applyBorder="1" applyAlignment="1">
      <alignment horizontal="center" vertical="center"/>
    </xf>
    <xf numFmtId="0" fontId="45" fillId="0" borderId="1" xfId="0" applyFont="1" applyBorder="1" applyAlignment="1">
      <alignment horizontal="left" vertical="center"/>
    </xf>
    <xf numFmtId="168" fontId="26" fillId="0" borderId="1" xfId="0" applyNumberFormat="1" applyFont="1" applyBorder="1" applyAlignment="1">
      <alignment horizontal="center"/>
    </xf>
    <xf numFmtId="0" fontId="26" fillId="0" borderId="1" xfId="0" applyFont="1" applyBorder="1" applyAlignment="1">
      <alignment horizontal="left" vertical="center"/>
    </xf>
    <xf numFmtId="0" fontId="26" fillId="2" borderId="1" xfId="0" applyFont="1" applyFill="1" applyBorder="1" applyAlignment="1">
      <alignment horizontal="center"/>
    </xf>
    <xf numFmtId="0" fontId="45" fillId="2" borderId="1" xfId="0" applyFont="1" applyFill="1" applyBorder="1" applyAlignment="1">
      <alignment horizontal="left" vertical="center"/>
    </xf>
    <xf numFmtId="14" fontId="26" fillId="2" borderId="1" xfId="0" applyNumberFormat="1" applyFont="1" applyFill="1" applyBorder="1" applyAlignment="1">
      <alignment horizontal="center" vertical="center"/>
    </xf>
    <xf numFmtId="168" fontId="26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168" fontId="46" fillId="2" borderId="1" xfId="0" applyNumberFormat="1" applyFont="1" applyFill="1" applyBorder="1" applyAlignment="1">
      <alignment horizontal="center"/>
    </xf>
    <xf numFmtId="0" fontId="46" fillId="2" borderId="1" xfId="0" applyFont="1" applyFill="1" applyBorder="1" applyAlignment="1">
      <alignment horizontal="center"/>
    </xf>
    <xf numFmtId="14" fontId="46" fillId="2" borderId="1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left"/>
    </xf>
    <xf numFmtId="0" fontId="17" fillId="2" borderId="1" xfId="0" applyFont="1" applyFill="1" applyBorder="1" applyAlignment="1">
      <alignment horizontal="center"/>
    </xf>
    <xf numFmtId="170" fontId="26" fillId="0" borderId="1" xfId="45" applyNumberFormat="1" applyFont="1" applyBorder="1" applyAlignment="1">
      <alignment horizontal="center"/>
    </xf>
    <xf numFmtId="169" fontId="26" fillId="0" borderId="1" xfId="0" applyNumberFormat="1" applyFont="1" applyBorder="1" applyAlignment="1">
      <alignment horizontal="center"/>
    </xf>
    <xf numFmtId="0" fontId="45" fillId="0" borderId="1" xfId="0" applyFont="1" applyBorder="1" applyAlignment="1">
      <alignment vertical="center"/>
    </xf>
    <xf numFmtId="16" fontId="0" fillId="0" borderId="1" xfId="0" applyNumberFormat="1" applyBorder="1"/>
    <xf numFmtId="0" fontId="47" fillId="2" borderId="1" xfId="0" applyFont="1" applyFill="1" applyBorder="1" applyAlignment="1">
      <alignment horizontal="left" vertical="center" wrapText="1"/>
    </xf>
    <xf numFmtId="0" fontId="40" fillId="0" borderId="1" xfId="0" applyFont="1" applyBorder="1" applyAlignment="1">
      <alignment horizontal="center" vertical="center"/>
    </xf>
    <xf numFmtId="167" fontId="40" fillId="2" borderId="1" xfId="0" applyNumberFormat="1" applyFont="1" applyFill="1" applyBorder="1" applyAlignment="1">
      <alignment horizontal="center"/>
    </xf>
    <xf numFmtId="0" fontId="40" fillId="0" borderId="1" xfId="0" applyFont="1" applyBorder="1"/>
    <xf numFmtId="0" fontId="51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167" fontId="17" fillId="2" borderId="1" xfId="0" applyNumberFormat="1" applyFont="1" applyFill="1" applyBorder="1" applyAlignment="1">
      <alignment horizontal="center"/>
    </xf>
    <xf numFmtId="0" fontId="17" fillId="2" borderId="1" xfId="0" applyFont="1" applyFill="1" applyBorder="1"/>
    <xf numFmtId="164" fontId="0" fillId="0" borderId="0" xfId="45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50" fillId="2" borderId="1" xfId="0" applyFont="1" applyFill="1" applyBorder="1"/>
    <xf numFmtId="0" fontId="46" fillId="2" borderId="1" xfId="0" applyFont="1" applyFill="1" applyBorder="1" applyAlignment="1">
      <alignment horizontal="left" vertical="center"/>
    </xf>
    <xf numFmtId="0" fontId="48" fillId="2" borderId="1" xfId="0" applyFont="1" applyFill="1" applyBorder="1" applyAlignment="1">
      <alignment horizontal="left" vertical="center" wrapText="1"/>
    </xf>
    <xf numFmtId="0" fontId="52" fillId="2" borderId="1" xfId="0" applyFont="1" applyFill="1" applyBorder="1" applyAlignment="1">
      <alignment horizontal="center" vertical="center"/>
    </xf>
    <xf numFmtId="167" fontId="52" fillId="2" borderId="1" xfId="0" applyNumberFormat="1" applyFont="1" applyFill="1" applyBorder="1" applyAlignment="1">
      <alignment horizontal="center"/>
    </xf>
    <xf numFmtId="0" fontId="52" fillId="2" borderId="1" xfId="0" applyFont="1" applyFill="1" applyBorder="1"/>
    <xf numFmtId="0" fontId="49" fillId="2" borderId="1" xfId="0" applyFont="1" applyFill="1" applyBorder="1" applyAlignment="1">
      <alignment horizontal="left" vertical="center"/>
    </xf>
    <xf numFmtId="0" fontId="50" fillId="2" borderId="1" xfId="0" applyFont="1" applyFill="1" applyBorder="1" applyAlignment="1">
      <alignment horizontal="center" vertical="center"/>
    </xf>
    <xf numFmtId="167" fontId="50" fillId="2" borderId="1" xfId="0" applyNumberFormat="1" applyFont="1" applyFill="1" applyBorder="1" applyAlignment="1">
      <alignment horizontal="center"/>
    </xf>
    <xf numFmtId="0" fontId="40" fillId="2" borderId="1" xfId="0" applyFont="1" applyFill="1" applyBorder="1" applyAlignment="1">
      <alignment horizontal="center" vertical="center"/>
    </xf>
    <xf numFmtId="0" fontId="40" fillId="2" borderId="1" xfId="0" applyFont="1" applyFill="1" applyBorder="1"/>
    <xf numFmtId="0" fontId="3" fillId="2" borderId="3" xfId="0" applyFont="1" applyFill="1" applyBorder="1" applyAlignment="1">
      <alignment horizontal="center" vertical="center"/>
    </xf>
    <xf numFmtId="0" fontId="21" fillId="0" borderId="0" xfId="0" applyFont="1" applyAlignment="1">
      <alignment horizontal="right"/>
    </xf>
    <xf numFmtId="0" fontId="48" fillId="2" borderId="1" xfId="0" applyFont="1" applyFill="1" applyBorder="1" applyAlignment="1">
      <alignment horizontal="left" vertical="center"/>
    </xf>
    <xf numFmtId="0" fontId="53" fillId="2" borderId="1" xfId="0" applyFont="1" applyFill="1" applyBorder="1" applyAlignment="1">
      <alignment horizontal="left" vertical="center"/>
    </xf>
    <xf numFmtId="0" fontId="54" fillId="2" borderId="1" xfId="0" applyFont="1" applyFill="1" applyBorder="1" applyAlignment="1">
      <alignment horizontal="center" vertical="center"/>
    </xf>
    <xf numFmtId="167" fontId="54" fillId="2" borderId="1" xfId="0" applyNumberFormat="1" applyFont="1" applyFill="1" applyBorder="1" applyAlignment="1">
      <alignment horizontal="center"/>
    </xf>
    <xf numFmtId="0" fontId="54" fillId="2" borderId="1" xfId="0" applyFont="1" applyFill="1" applyBorder="1"/>
    <xf numFmtId="0" fontId="26" fillId="2" borderId="1" xfId="0" applyFont="1" applyFill="1" applyBorder="1" applyAlignment="1">
      <alignment horizontal="left" vertical="center"/>
    </xf>
    <xf numFmtId="0" fontId="55" fillId="2" borderId="1" xfId="0" applyFont="1" applyFill="1" applyBorder="1" applyAlignment="1">
      <alignment horizontal="left" vertical="center"/>
    </xf>
    <xf numFmtId="0" fontId="56" fillId="2" borderId="1" xfId="0" applyFont="1" applyFill="1" applyBorder="1" applyAlignment="1">
      <alignment horizontal="center" vertical="center"/>
    </xf>
    <xf numFmtId="167" fontId="56" fillId="2" borderId="1" xfId="0" applyNumberFormat="1" applyFont="1" applyFill="1" applyBorder="1" applyAlignment="1">
      <alignment horizontal="center"/>
    </xf>
    <xf numFmtId="0" fontId="56" fillId="2" borderId="1" xfId="0" applyFont="1" applyFill="1" applyBorder="1"/>
    <xf numFmtId="0" fontId="57" fillId="2" borderId="1" xfId="0" applyFont="1" applyFill="1" applyBorder="1" applyAlignment="1">
      <alignment horizontal="left" vertical="center"/>
    </xf>
    <xf numFmtId="0" fontId="58" fillId="2" borderId="1" xfId="0" applyFont="1" applyFill="1" applyBorder="1" applyAlignment="1">
      <alignment horizontal="center" vertical="center"/>
    </xf>
    <xf numFmtId="167" fontId="58" fillId="2" borderId="1" xfId="0" applyNumberFormat="1" applyFont="1" applyFill="1" applyBorder="1" applyAlignment="1">
      <alignment horizontal="center"/>
    </xf>
    <xf numFmtId="0" fontId="58" fillId="2" borderId="1" xfId="0" applyFont="1" applyFill="1" applyBorder="1"/>
    <xf numFmtId="167" fontId="21" fillId="2" borderId="1" xfId="0" applyNumberFormat="1" applyFont="1" applyFill="1" applyBorder="1" applyAlignment="1">
      <alignment horizontal="center"/>
    </xf>
    <xf numFmtId="0" fontId="21" fillId="0" borderId="1" xfId="0" applyFont="1" applyBorder="1"/>
    <xf numFmtId="167" fontId="21" fillId="2" borderId="1" xfId="0" applyNumberFormat="1" applyFont="1" applyFill="1" applyBorder="1" applyAlignment="1">
      <alignment horizontal="left"/>
    </xf>
    <xf numFmtId="16" fontId="56" fillId="2" borderId="1" xfId="0" applyNumberFormat="1" applyFont="1" applyFill="1" applyBorder="1"/>
    <xf numFmtId="0" fontId="52" fillId="2" borderId="1" xfId="0" applyFont="1" applyFill="1" applyBorder="1" applyAlignment="1">
      <alignment horizontal="left" vertical="center"/>
    </xf>
    <xf numFmtId="0" fontId="52" fillId="0" borderId="1" xfId="0" applyFont="1" applyBorder="1"/>
    <xf numFmtId="0" fontId="0" fillId="0" borderId="0" xfId="0" applyAlignment="1">
      <alignment horizontal="left"/>
    </xf>
    <xf numFmtId="165" fontId="0" fillId="0" borderId="0" xfId="46" applyFont="1" applyAlignment="1">
      <alignment horizontal="center"/>
    </xf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5" xfId="0" applyBorder="1" applyAlignment="1">
      <alignment horizontal="center"/>
    </xf>
    <xf numFmtId="0" fontId="0" fillId="39" borderId="35" xfId="0" applyFill="1" applyBorder="1" applyAlignment="1">
      <alignment horizontal="center"/>
    </xf>
    <xf numFmtId="1" fontId="0" fillId="40" borderId="35" xfId="46" applyNumberFormat="1" applyFont="1" applyFill="1" applyBorder="1" applyAlignment="1">
      <alignment horizontal="center"/>
    </xf>
    <xf numFmtId="1" fontId="0" fillId="40" borderId="35" xfId="0" applyNumberFormat="1" applyFill="1" applyBorder="1" applyAlignment="1">
      <alignment horizontal="center"/>
    </xf>
    <xf numFmtId="0" fontId="0" fillId="41" borderId="36" xfId="0" applyFill="1" applyBorder="1" applyAlignment="1">
      <alignment horizontal="center"/>
    </xf>
    <xf numFmtId="165" fontId="0" fillId="41" borderId="35" xfId="46" applyFont="1" applyFill="1" applyBorder="1" applyAlignment="1">
      <alignment horizontal="center"/>
    </xf>
    <xf numFmtId="0" fontId="0" fillId="0" borderId="39" xfId="0" applyBorder="1"/>
    <xf numFmtId="0" fontId="0" fillId="0" borderId="7" xfId="0" applyBorder="1" applyAlignment="1">
      <alignment horizontal="center"/>
    </xf>
    <xf numFmtId="0" fontId="0" fillId="39" borderId="7" xfId="0" applyFill="1" applyBorder="1" applyAlignment="1">
      <alignment horizontal="center"/>
    </xf>
    <xf numFmtId="1" fontId="0" fillId="40" borderId="7" xfId="46" applyNumberFormat="1" applyFont="1" applyFill="1" applyBorder="1" applyAlignment="1">
      <alignment horizontal="center"/>
    </xf>
    <xf numFmtId="1" fontId="0" fillId="40" borderId="7" xfId="0" applyNumberFormat="1" applyFill="1" applyBorder="1" applyAlignment="1">
      <alignment horizontal="center"/>
    </xf>
    <xf numFmtId="171" fontId="0" fillId="41" borderId="15" xfId="46" applyNumberFormat="1" applyFont="1" applyFill="1" applyBorder="1" applyAlignment="1">
      <alignment horizontal="center"/>
    </xf>
    <xf numFmtId="165" fontId="0" fillId="41" borderId="7" xfId="46" applyFont="1" applyFill="1" applyBorder="1" applyAlignment="1">
      <alignment horizontal="center"/>
    </xf>
    <xf numFmtId="172" fontId="0" fillId="0" borderId="35" xfId="0" applyNumberFormat="1" applyBorder="1" applyAlignment="1">
      <alignment horizontal="center"/>
    </xf>
    <xf numFmtId="165" fontId="0" fillId="0" borderId="36" xfId="46" applyFont="1" applyBorder="1" applyAlignment="1">
      <alignment horizontal="center"/>
    </xf>
    <xf numFmtId="165" fontId="0" fillId="0" borderId="39" xfId="46" applyFont="1" applyBorder="1" applyAlignment="1">
      <alignment horizontal="center"/>
    </xf>
    <xf numFmtId="165" fontId="0" fillId="39" borderId="39" xfId="46" applyFont="1" applyFill="1" applyBorder="1" applyAlignment="1">
      <alignment horizontal="center"/>
    </xf>
    <xf numFmtId="1" fontId="0" fillId="40" borderId="36" xfId="46" applyNumberFormat="1" applyFont="1" applyFill="1" applyBorder="1" applyAlignment="1">
      <alignment horizontal="center"/>
    </xf>
    <xf numFmtId="1" fontId="0" fillId="40" borderId="38" xfId="0" applyNumberFormat="1" applyFill="1" applyBorder="1" applyAlignment="1">
      <alignment horizontal="center"/>
    </xf>
    <xf numFmtId="165" fontId="0" fillId="41" borderId="13" xfId="46" applyFont="1" applyFill="1" applyBorder="1" applyAlignment="1">
      <alignment horizontal="center"/>
    </xf>
    <xf numFmtId="165" fontId="0" fillId="41" borderId="14" xfId="46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172" fontId="0" fillId="0" borderId="39" xfId="0" applyNumberFormat="1" applyBorder="1" applyAlignment="1">
      <alignment horizontal="center"/>
    </xf>
    <xf numFmtId="165" fontId="0" fillId="0" borderId="13" xfId="46" applyFont="1" applyBorder="1" applyAlignment="1">
      <alignment horizontal="center"/>
    </xf>
    <xf numFmtId="1" fontId="0" fillId="40" borderId="13" xfId="46" applyNumberFormat="1" applyFont="1" applyFill="1" applyBorder="1" applyAlignment="1">
      <alignment horizontal="center"/>
    </xf>
    <xf numFmtId="1" fontId="0" fillId="40" borderId="14" xfId="0" applyNumberFormat="1" applyFill="1" applyBorder="1" applyAlignment="1">
      <alignment horizontal="center"/>
    </xf>
    <xf numFmtId="165" fontId="40" fillId="39" borderId="39" xfId="46" applyFont="1" applyFill="1" applyBorder="1" applyAlignment="1">
      <alignment horizontal="center"/>
    </xf>
    <xf numFmtId="0" fontId="0" fillId="0" borderId="7" xfId="0" applyBorder="1"/>
    <xf numFmtId="172" fontId="0" fillId="0" borderId="7" xfId="0" applyNumberFormat="1" applyBorder="1" applyAlignment="1">
      <alignment horizontal="center"/>
    </xf>
    <xf numFmtId="165" fontId="0" fillId="0" borderId="15" xfId="46" applyFont="1" applyBorder="1" applyAlignment="1">
      <alignment horizontal="center"/>
    </xf>
    <xf numFmtId="165" fontId="0" fillId="0" borderId="7" xfId="46" applyFont="1" applyBorder="1" applyAlignment="1">
      <alignment horizontal="center"/>
    </xf>
    <xf numFmtId="1" fontId="0" fillId="40" borderId="15" xfId="46" applyNumberFormat="1" applyFont="1" applyFill="1" applyBorder="1" applyAlignment="1">
      <alignment horizontal="center"/>
    </xf>
    <xf numFmtId="1" fontId="0" fillId="40" borderId="8" xfId="0" applyNumberFormat="1" applyFill="1" applyBorder="1" applyAlignment="1">
      <alignment horizontal="center"/>
    </xf>
    <xf numFmtId="165" fontId="0" fillId="41" borderId="15" xfId="46" applyFont="1" applyFill="1" applyBorder="1" applyAlignment="1">
      <alignment horizontal="center"/>
    </xf>
    <xf numFmtId="165" fontId="0" fillId="41" borderId="8" xfId="46" applyFont="1" applyFill="1" applyBorder="1" applyAlignment="1">
      <alignment horizontal="center"/>
    </xf>
    <xf numFmtId="172" fontId="0" fillId="0" borderId="0" xfId="0" applyNumberFormat="1" applyAlignment="1">
      <alignment horizontal="center"/>
    </xf>
    <xf numFmtId="165" fontId="0" fillId="0" borderId="0" xfId="46" applyFont="1" applyBorder="1" applyAlignment="1">
      <alignment horizontal="center"/>
    </xf>
    <xf numFmtId="1" fontId="0" fillId="40" borderId="0" xfId="46" applyNumberFormat="1" applyFont="1" applyFill="1" applyAlignment="1">
      <alignment horizontal="center"/>
    </xf>
    <xf numFmtId="1" fontId="0" fillId="40" borderId="0" xfId="0" applyNumberFormat="1" applyFill="1" applyAlignment="1">
      <alignment horizontal="center"/>
    </xf>
    <xf numFmtId="0" fontId="59" fillId="0" borderId="1" xfId="0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 wrapText="1"/>
    </xf>
    <xf numFmtId="0" fontId="59" fillId="0" borderId="1" xfId="0" applyFont="1" applyBorder="1"/>
    <xf numFmtId="0" fontId="59" fillId="0" borderId="34" xfId="0" applyFont="1" applyBorder="1"/>
    <xf numFmtId="0" fontId="2" fillId="2" borderId="2" xfId="1" applyFon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167" fontId="0" fillId="0" borderId="0" xfId="0" applyNumberFormat="1"/>
    <xf numFmtId="167" fontId="0" fillId="2" borderId="0" xfId="0" applyNumberFormat="1" applyFill="1" applyAlignment="1">
      <alignment horizontal="center"/>
    </xf>
    <xf numFmtId="9" fontId="0" fillId="0" borderId="0" xfId="0" applyNumberFormat="1"/>
    <xf numFmtId="16" fontId="0" fillId="0" borderId="1" xfId="0" applyNumberForma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2" fillId="2" borderId="2" xfId="0" applyFont="1" applyFill="1" applyBorder="1"/>
    <xf numFmtId="164" fontId="0" fillId="2" borderId="0" xfId="45" applyFont="1" applyFill="1" applyBorder="1" applyAlignment="1">
      <alignment horizontal="center" vertical="center"/>
    </xf>
    <xf numFmtId="166" fontId="0" fillId="0" borderId="0" xfId="45" applyNumberFormat="1" applyFont="1" applyBorder="1" applyAlignment="1">
      <alignment horizontal="right" vertical="center"/>
    </xf>
    <xf numFmtId="164" fontId="0" fillId="2" borderId="0" xfId="45" applyFont="1" applyFill="1" applyBorder="1" applyAlignment="1">
      <alignment horizontal="left" vertical="center"/>
    </xf>
    <xf numFmtId="164" fontId="0" fillId="0" borderId="0" xfId="45" applyFont="1" applyBorder="1" applyAlignment="1">
      <alignment horizontal="left" vertical="center"/>
    </xf>
    <xf numFmtId="0" fontId="26" fillId="0" borderId="1" xfId="0" applyFont="1" applyBorder="1" applyAlignment="1">
      <alignment vertical="center" wrapText="1"/>
    </xf>
    <xf numFmtId="167" fontId="0" fillId="2" borderId="1" xfId="0" applyNumberFormat="1" applyFill="1" applyBorder="1"/>
    <xf numFmtId="167" fontId="0" fillId="2" borderId="1" xfId="0" applyNumberFormat="1" applyFill="1" applyBorder="1" applyAlignment="1">
      <alignment vertical="center"/>
    </xf>
    <xf numFmtId="164" fontId="0" fillId="0" borderId="1" xfId="45" applyFont="1" applyBorder="1" applyAlignment="1">
      <alignment horizontal="right"/>
    </xf>
    <xf numFmtId="164" fontId="0" fillId="0" borderId="0" xfId="45" applyFont="1" applyAlignment="1">
      <alignment horizontal="right"/>
    </xf>
    <xf numFmtId="49" fontId="2" fillId="2" borderId="2" xfId="2" applyNumberFormat="1" applyFont="1" applyFill="1" applyBorder="1" applyAlignment="1">
      <alignment horizontal="left" vertical="center"/>
    </xf>
    <xf numFmtId="0" fontId="40" fillId="6" borderId="1" xfId="0" applyFont="1" applyFill="1" applyBorder="1"/>
    <xf numFmtId="164" fontId="40" fillId="6" borderId="1" xfId="45" applyFont="1" applyFill="1" applyBorder="1" applyAlignment="1">
      <alignment horizontal="right"/>
    </xf>
    <xf numFmtId="0" fontId="40" fillId="6" borderId="1" xfId="0" applyFont="1" applyFill="1" applyBorder="1" applyAlignment="1">
      <alignment horizontal="right"/>
    </xf>
    <xf numFmtId="167" fontId="40" fillId="6" borderId="1" xfId="0" applyNumberFormat="1" applyFont="1" applyFill="1" applyBorder="1"/>
    <xf numFmtId="0" fontId="0" fillId="0" borderId="34" xfId="0" applyBorder="1"/>
    <xf numFmtId="164" fontId="0" fillId="0" borderId="0" xfId="0" applyNumberFormat="1"/>
    <xf numFmtId="173" fontId="0" fillId="0" borderId="1" xfId="45" applyNumberFormat="1" applyFont="1" applyBorder="1" applyAlignment="1">
      <alignment horizontal="right"/>
    </xf>
    <xf numFmtId="164" fontId="0" fillId="0" borderId="10" xfId="45" applyFont="1" applyBorder="1" applyAlignment="1">
      <alignment horizontal="right"/>
    </xf>
    <xf numFmtId="164" fontId="0" fillId="0" borderId="1" xfId="0" applyNumberFormat="1" applyBorder="1"/>
    <xf numFmtId="168" fontId="21" fillId="2" borderId="3" xfId="0" applyNumberFormat="1" applyFont="1" applyFill="1" applyBorder="1" applyAlignment="1">
      <alignment horizontal="center"/>
    </xf>
    <xf numFmtId="167" fontId="0" fillId="0" borderId="1" xfId="0" applyNumberFormat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9" fontId="0" fillId="0" borderId="1" xfId="0" applyNumberFormat="1" applyBorder="1"/>
    <xf numFmtId="49" fontId="2" fillId="2" borderId="3" xfId="2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55" fillId="2" borderId="10" xfId="0" applyFont="1" applyFill="1" applyBorder="1" applyAlignment="1">
      <alignment horizontal="left" vertical="center"/>
    </xf>
    <xf numFmtId="0" fontId="58" fillId="2" borderId="2" xfId="0" applyFont="1" applyFill="1" applyBorder="1"/>
    <xf numFmtId="14" fontId="0" fillId="0" borderId="0" xfId="0" applyNumberFormat="1"/>
    <xf numFmtId="18" fontId="0" fillId="0" borderId="0" xfId="0" applyNumberFormat="1"/>
    <xf numFmtId="2" fontId="0" fillId="0" borderId="0" xfId="0" applyNumberFormat="1" applyAlignment="1">
      <alignment horizontal="right"/>
    </xf>
    <xf numFmtId="174" fontId="0" fillId="0" borderId="0" xfId="45" applyNumberFormat="1" applyFont="1" applyAlignment="1">
      <alignment horizontal="right"/>
    </xf>
    <xf numFmtId="0" fontId="61" fillId="2" borderId="1" xfId="0" applyFont="1" applyFill="1" applyBorder="1" applyAlignment="1">
      <alignment horizontal="center" vertical="center"/>
    </xf>
    <xf numFmtId="0" fontId="61" fillId="2" borderId="1" xfId="0" applyFont="1" applyFill="1" applyBorder="1" applyAlignment="1">
      <alignment horizontal="left" vertical="center"/>
    </xf>
    <xf numFmtId="0" fontId="62" fillId="2" borderId="1" xfId="0" applyFont="1" applyFill="1" applyBorder="1" applyAlignment="1">
      <alignment horizontal="center" vertical="center"/>
    </xf>
    <xf numFmtId="167" fontId="62" fillId="2" borderId="1" xfId="0" applyNumberFormat="1" applyFont="1" applyFill="1" applyBorder="1" applyAlignment="1">
      <alignment horizontal="center"/>
    </xf>
    <xf numFmtId="0" fontId="62" fillId="2" borderId="1" xfId="0" applyFont="1" applyFill="1" applyBorder="1"/>
    <xf numFmtId="0" fontId="62" fillId="0" borderId="1" xfId="0" applyFont="1" applyBorder="1" applyAlignment="1">
      <alignment vertical="center"/>
    </xf>
    <xf numFmtId="0" fontId="62" fillId="2" borderId="1" xfId="0" applyFont="1" applyFill="1" applyBorder="1" applyAlignment="1">
      <alignment horizontal="center"/>
    </xf>
    <xf numFmtId="0" fontId="62" fillId="0" borderId="1" xfId="0" applyFont="1" applyBorder="1"/>
    <xf numFmtId="2" fontId="0" fillId="0" borderId="1" xfId="0" applyNumberFormat="1" applyBorder="1" applyAlignment="1">
      <alignment horizontal="left"/>
    </xf>
    <xf numFmtId="164" fontId="0" fillId="0" borderId="5" xfId="45" applyFont="1" applyBorder="1" applyAlignment="1">
      <alignment horizontal="center" vertical="center"/>
    </xf>
    <xf numFmtId="10" fontId="0" fillId="0" borderId="0" xfId="47" applyNumberFormat="1" applyFont="1"/>
    <xf numFmtId="14" fontId="0" fillId="0" borderId="0" xfId="0" quotePrefix="1" applyNumberFormat="1"/>
    <xf numFmtId="0" fontId="0" fillId="2" borderId="1" xfId="0" applyFill="1" applyBorder="1" applyAlignment="1">
      <alignment vertical="center"/>
    </xf>
    <xf numFmtId="0" fontId="5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49" fontId="2" fillId="2" borderId="0" xfId="2" applyNumberFormat="1" applyFont="1" applyFill="1" applyAlignment="1">
      <alignment horizontal="left" vertical="center"/>
    </xf>
    <xf numFmtId="0" fontId="5" fillId="0" borderId="0" xfId="0" applyFont="1" applyAlignment="1">
      <alignment vertical="center"/>
    </xf>
    <xf numFmtId="0" fontId="2" fillId="2" borderId="0" xfId="1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55" fillId="2" borderId="2" xfId="0" applyFont="1" applyFill="1" applyBorder="1" applyAlignment="1">
      <alignment horizontal="left" vertical="center"/>
    </xf>
    <xf numFmtId="0" fontId="48" fillId="2" borderId="2" xfId="0" applyFont="1" applyFill="1" applyBorder="1" applyAlignment="1">
      <alignment horizontal="left" vertical="center" wrapText="1"/>
    </xf>
    <xf numFmtId="0" fontId="57" fillId="2" borderId="2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/>
    </xf>
    <xf numFmtId="164" fontId="0" fillId="0" borderId="0" xfId="45" applyFont="1"/>
    <xf numFmtId="0" fontId="0" fillId="0" borderId="10" xfId="0" applyBorder="1"/>
    <xf numFmtId="0" fontId="0" fillId="0" borderId="3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13" fillId="6" borderId="4" xfId="5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vertical="center" wrapText="1"/>
    </xf>
    <xf numFmtId="0" fontId="2" fillId="2" borderId="3" xfId="1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164" fontId="40" fillId="6" borderId="0" xfId="45" applyFont="1" applyFill="1"/>
    <xf numFmtId="0" fontId="0" fillId="6" borderId="1" xfId="0" applyFill="1" applyBorder="1" applyAlignment="1">
      <alignment horizontal="right"/>
    </xf>
    <xf numFmtId="0" fontId="21" fillId="0" borderId="1" xfId="0" applyFont="1" applyBorder="1" applyAlignment="1">
      <alignment horizontal="right"/>
    </xf>
    <xf numFmtId="168" fontId="21" fillId="2" borderId="1" xfId="0" applyNumberFormat="1" applyFont="1" applyFill="1" applyBorder="1" applyAlignment="1">
      <alignment horizontal="center"/>
    </xf>
    <xf numFmtId="0" fontId="46" fillId="2" borderId="0" xfId="0" applyFont="1" applyFill="1" applyAlignment="1">
      <alignment horizontal="center"/>
    </xf>
    <xf numFmtId="14" fontId="46" fillId="2" borderId="0" xfId="0" applyNumberFormat="1" applyFont="1" applyFill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64" fillId="4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 wrapText="1"/>
    </xf>
    <xf numFmtId="0" fontId="2" fillId="2" borderId="4" xfId="1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16" fontId="0" fillId="0" borderId="0" xfId="0" applyNumberFormat="1" applyAlignment="1">
      <alignment horizontal="center" vertical="center"/>
    </xf>
    <xf numFmtId="0" fontId="63" fillId="42" borderId="4" xfId="0" applyFont="1" applyFill="1" applyBorder="1" applyAlignment="1">
      <alignment horizontal="center"/>
    </xf>
    <xf numFmtId="0" fontId="63" fillId="42" borderId="12" xfId="0" applyFont="1" applyFill="1" applyBorder="1" applyAlignment="1">
      <alignment horizontal="center"/>
    </xf>
    <xf numFmtId="0" fontId="63" fillId="42" borderId="2" xfId="0" applyFont="1" applyFill="1" applyBorder="1" applyAlignment="1">
      <alignment horizontal="center"/>
    </xf>
    <xf numFmtId="0" fontId="64" fillId="42" borderId="4" xfId="0" applyFont="1" applyFill="1" applyBorder="1" applyAlignment="1">
      <alignment horizontal="center" vertical="center"/>
    </xf>
    <xf numFmtId="0" fontId="64" fillId="42" borderId="2" xfId="0" applyFont="1" applyFill="1" applyBorder="1" applyAlignment="1">
      <alignment horizontal="center" vertical="center"/>
    </xf>
    <xf numFmtId="0" fontId="64" fillId="42" borderId="12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5" fontId="0" fillId="0" borderId="35" xfId="46" applyFont="1" applyBorder="1" applyAlignment="1">
      <alignment horizontal="center" wrapText="1"/>
    </xf>
    <xf numFmtId="165" fontId="0" fillId="0" borderId="7" xfId="46" applyFont="1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35" xfId="0" applyBorder="1" applyAlignment="1">
      <alignment horizontal="center"/>
    </xf>
    <xf numFmtId="0" fontId="0" fillId="0" borderId="7" xfId="0" applyBorder="1" applyAlignment="1">
      <alignment horizontal="center"/>
    </xf>
    <xf numFmtId="0" fontId="60" fillId="0" borderId="36" xfId="0" applyFont="1" applyBorder="1" applyAlignment="1">
      <alignment horizontal="center"/>
    </xf>
    <xf numFmtId="0" fontId="60" fillId="0" borderId="37" xfId="0" applyFont="1" applyBorder="1" applyAlignment="1">
      <alignment horizontal="center"/>
    </xf>
    <xf numFmtId="0" fontId="60" fillId="0" borderId="38" xfId="0" applyFont="1" applyBorder="1" applyAlignment="1">
      <alignment horizontal="center"/>
    </xf>
    <xf numFmtId="0" fontId="60" fillId="0" borderId="13" xfId="0" applyFont="1" applyBorder="1" applyAlignment="1">
      <alignment horizontal="center"/>
    </xf>
    <xf numFmtId="0" fontId="60" fillId="0" borderId="0" xfId="0" applyFont="1" applyAlignment="1">
      <alignment horizontal="center"/>
    </xf>
    <xf numFmtId="0" fontId="60" fillId="0" borderId="14" xfId="0" applyFont="1" applyBorder="1" applyAlignment="1">
      <alignment horizontal="center"/>
    </xf>
    <xf numFmtId="0" fontId="65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43" fillId="0" borderId="11" xfId="0" applyFont="1" applyBorder="1" applyAlignment="1">
      <alignment horizontal="center"/>
    </xf>
    <xf numFmtId="0" fontId="24" fillId="0" borderId="11" xfId="0" applyFont="1" applyBorder="1" applyAlignment="1">
      <alignment horizontal="center"/>
    </xf>
  </cellXfs>
  <cellStyles count="48">
    <cellStyle name="20% - Accent1" xfId="6" xr:uid="{73B6C692-E431-458B-A353-B776FEBDEF53}"/>
    <cellStyle name="20% - Accent2" xfId="7" xr:uid="{96555D91-E1D9-4CF5-BD10-309E5259E2E1}"/>
    <cellStyle name="20% - Accent3" xfId="8" xr:uid="{FC476563-4458-4497-8989-4DC45A14623A}"/>
    <cellStyle name="20% - Accent4" xfId="9" xr:uid="{36D6FAFF-2C63-4D86-9959-312A435A20D0}"/>
    <cellStyle name="20% - Accent5" xfId="10" xr:uid="{58A3510A-7C54-4B72-956B-6771EF038909}"/>
    <cellStyle name="20% - Accent6" xfId="11" xr:uid="{CB007D52-7EAF-499E-814E-059E6646856D}"/>
    <cellStyle name="40% - Accent1" xfId="12" xr:uid="{EED77677-0024-4073-B58D-25085AB2B154}"/>
    <cellStyle name="40% - Accent2" xfId="13" xr:uid="{9C15F3E4-DDFF-4D69-8750-800A12E79115}"/>
    <cellStyle name="40% - Accent3" xfId="14" xr:uid="{D982983B-55DA-4C18-8AAB-5C4D9FD66EC3}"/>
    <cellStyle name="40% - Accent4" xfId="15" xr:uid="{37FF72A2-30A9-4069-B928-C8DAB03652E1}"/>
    <cellStyle name="40% - Accent5" xfId="16" xr:uid="{C494BE71-CD3A-4834-8822-211691E5F46D}"/>
    <cellStyle name="40% - Accent6" xfId="17" xr:uid="{FF40CBE5-D845-4299-85EE-5B33C9816521}"/>
    <cellStyle name="60% - Accent1" xfId="18" xr:uid="{531C6DA8-726A-4CAA-A3F9-DC9BA33F30C1}"/>
    <cellStyle name="60% - Accent2" xfId="19" xr:uid="{89782708-14FE-47FD-A036-4CBB6DE23528}"/>
    <cellStyle name="60% - Accent3" xfId="20" xr:uid="{C96CE6BC-9742-43CC-B948-47C75FE913D0}"/>
    <cellStyle name="60% - Accent4" xfId="21" xr:uid="{0D0621F0-781F-4D55-9E89-D6BD27AD5B84}"/>
    <cellStyle name="60% - Accent5" xfId="22" xr:uid="{B9E2D295-7266-4DAC-B788-EA7C35875831}"/>
    <cellStyle name="60% - Accent6" xfId="23" xr:uid="{B6A276EE-C2A3-4D2A-A480-3AF33E998A69}"/>
    <cellStyle name="Accent1" xfId="24" xr:uid="{20D36437-C7CA-453E-8964-98A98272B5E8}"/>
    <cellStyle name="Accent2" xfId="25" xr:uid="{39812D93-C23F-4F49-9DEE-057AE3F9DD09}"/>
    <cellStyle name="Accent3" xfId="26" xr:uid="{FD869D54-EBEF-4F16-AC7E-556590928DD8}"/>
    <cellStyle name="Accent4" xfId="27" xr:uid="{B38ADC64-7098-49C6-8D94-4E21F716C0E4}"/>
    <cellStyle name="Accent5" xfId="28" xr:uid="{F6E80E16-D91A-48C5-BF7B-72EE4E161247}"/>
    <cellStyle name="Accent6" xfId="29" xr:uid="{6D6D5547-88DA-40EE-919A-02900F28ECB8}"/>
    <cellStyle name="Bad" xfId="30" xr:uid="{1A6E8A95-293A-44AA-9329-7ACB2C6CCF54}"/>
    <cellStyle name="Calculation" xfId="31" xr:uid="{786F4901-E8F6-4255-8FC5-D4204F86B5C5}"/>
    <cellStyle name="Check Cell" xfId="32" xr:uid="{89C1EF98-F51F-4AF3-AEF0-5CACEB14E589}"/>
    <cellStyle name="Explanatory Text" xfId="33" xr:uid="{3F6D89A2-B478-4BC1-ABB6-62CB9C878160}"/>
    <cellStyle name="Good" xfId="34" xr:uid="{2E1BF334-FD70-4A68-A368-5B1B55FB33DC}"/>
    <cellStyle name="Heading 1" xfId="35" xr:uid="{F70D3010-2D43-4059-A8FD-2562AEEADE8A}"/>
    <cellStyle name="Heading 2" xfId="36" xr:uid="{F471C909-29AE-4D49-B7A6-F92F838A8AB2}"/>
    <cellStyle name="Heading 3" xfId="37" xr:uid="{229191C4-CB6E-48F8-A671-0B04B9561492}"/>
    <cellStyle name="Heading 4" xfId="38" xr:uid="{9EA7A1BE-9FAC-4A11-A673-AED7DC2E0D8A}"/>
    <cellStyle name="Input" xfId="39" xr:uid="{B86289A5-6AF3-43D6-ACBC-237AD1C89ADC}"/>
    <cellStyle name="Linked Cell" xfId="40" xr:uid="{A6FEA314-7348-4292-9D3E-7977884637BA}"/>
    <cellStyle name="Millares [0]" xfId="46" builtinId="6"/>
    <cellStyle name="Moneda [0]" xfId="45" builtinId="7"/>
    <cellStyle name="Normal" xfId="0" builtinId="0"/>
    <cellStyle name="Normal 2" xfId="5" xr:uid="{00000000-0005-0000-0000-000001000000}"/>
    <cellStyle name="Normal_BD RSA" xfId="4" xr:uid="{00000000-0005-0000-0000-000002000000}"/>
    <cellStyle name="Normal_Códigos Kala Sin  Homologar" xfId="3" xr:uid="{00000000-0005-0000-0000-000003000000}"/>
    <cellStyle name="Normal_Códigos Kala Sin  Homologar_1" xfId="1" xr:uid="{00000000-0005-0000-0000-000004000000}"/>
    <cellStyle name="Normal_Inventario Junio 2015" xfId="2" xr:uid="{00000000-0005-0000-0000-000005000000}"/>
    <cellStyle name="Note" xfId="41" xr:uid="{DBB8A59B-D78F-4F38-9913-65CC15D6B0CC}"/>
    <cellStyle name="Output" xfId="42" xr:uid="{72EE2C99-5CCA-4DE3-AD52-C0D75BBA9A02}"/>
    <cellStyle name="Porcentaje" xfId="47" builtinId="5"/>
    <cellStyle name="Title" xfId="43" xr:uid="{C91F0D5F-44DD-4F6D-951B-E1C9CD0B1A62}"/>
    <cellStyle name="Warning Text" xfId="44" xr:uid="{20DE1D67-2BB2-4DF6-91F0-35C9884353AB}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3661</xdr:row>
      <xdr:rowOff>0</xdr:rowOff>
    </xdr:from>
    <xdr:to>
      <xdr:col>0</xdr:col>
      <xdr:colOff>304800</xdr:colOff>
      <xdr:row>3663</xdr:row>
      <xdr:rowOff>58016</xdr:rowOff>
    </xdr:to>
    <xdr:sp macro="" textlink="">
      <xdr:nvSpPr>
        <xdr:cNvPr id="7" name="AutoShape 1" descr="data:image/jpeg;base64,/9j/4AAQSkZJRgABAQAAAQABAAD/2wCEAAkGBxQSEhUUEhQWFhUVFhkYGBUYGRQdFhwZGh4aHxcbGB0YHCggIBolHRkVITIhJS4rLi4uFx8zODMsNygtLi0BCgoKDg0OGxAQGCwcHyQsLCwsLCssNyssLCw0LCwsLCwtLTUsLCwsLCwsLCwsLCwrLCssNywsLCwsLDcsKywsK//AABEIAJMAewMBIgACEQEDEQH/xAAcAAACAgMBAQAAAAAAAAAAAAAABgEHAgQFCAP/xABDEAABAwEFBAYGBwYGAwAAAAABAAIRAwQFEiExBgdBURMiYXGRsSMyQoGhwRRSU3KS0dIVJGKCovAXRJOy4fFDwsP/xAAaAQADAQEBAQAAAAAAAAAAAAAAAQIDBAUG/8QAKxEAAgIABQIEBgMAAAAAAAAAAAECEQMEEiExBVETMkGRFSJSYYHBFEJx/9oADAMBAAIRAxEAPwC8UIQgAQhRKAAqHOAEkrRvG8m0hGruS57bLVr51CWjlxTolyN60XxSZxnuWp+3yfUpk+P5L41bMKdQNY2TLDOUlriQTmDoRoI1Gal18dQuAAYMi8Q5oMxBwkmQYnLTNOkG5n+3n/Yu+K+lLaOmTDgWlc998vx0g1wIcAZLHwcyCB1Rnll8QooW2m5uZZVyJIBBdk0E6SQScQwxOSKQbjJZrYx/quBWwlptzAtx0SWH6pMjJfWy3rUpnBXHc7giuwX3GBCwp1A4SDIWakoEIQgAQhCABcu+by6MYWZvP95dq3bXXDGlx4D/AKS3dZ6WqXvPtQInM8fcmkTJ0FJpbDnNc9z59XVp7YmHd67H09vRh4Jgic9Vz6t24aj3YoY85tGKTPbPVgxpMwlbaq9OjaKVIHkAPLPzVkN6UfDa7bKi0iW4i0ECC4AA6gxEg4RkZ00Vf2zb+3VHHoJaDwaB8gP7C3rt2Zq2uoYY6q4EYoyptJ+s45T8c9E/Xbu7qNHWq06fYymXf1OI8ktRKTlyVG7au9mkux1F9RvLtjnU/pBd6J4cIDdQRBOMHMRkclcdXd4SMrU6f4qVMjwBCVNoN31ZjSXU2Vm/Wogh4HMsOf4SUrK016DZsdt/ZrY0Na7C4ey7Xx4/9pgvS10sMVMwRIgE5Gc5GgyK8z2+4n0SK1mdOEyCNQRr2z2Kzd3W2RtrOirEGtT9UEwXd4OThlxymExqQ+2W0mzluZdTfmCRlHAa68e7vTNTcCARoUt/Q31G1C4Oh7xha4tkDLreM5dnBfbZ62kE0XatOSTRSGBCgKVJQIQoKAFjbe8ejYANT88h81otLWBtNzTIYDHSYCRkcVP6xkkETw00XJ3h2qbRTpz61QN8APzKZq9jqupw4sqZghrg0t4+tjBy00zGeqtcGSdyZjbLXgoY8ZflIc6JP4cktXDcbra9z3y2mD1iNTxwN5DmV1trak4WN1JyHkPGE2XZYhRpMpt0aI7zxPvKGwrUz6WOyspMDKbQ1rdGjIBfdCFBqCgqUIAT9sdj21wa1ABtcCSNG1f4X/xcncOMhULfdjdZazLTSlsPBcCIIcDoeWYheqlVW9e4m4i4Dq2hpDuQqN0PeRH4U0ZzVKxl2av4WqzYqZGMMa5w4Z55TzAd71FutAx067DqQ13YdYPb+aRtz8uZGEHAXU3hxBmk/PSM8LpyPB7k8W6xOZQq4tA6WdYHIHLIAABWC3iN9F+JoPMSs1zrgq4qDCuiszQFBUoQBTu8GvhvGzE/anzA+atChm0Rmqp3xUzTr0qw9ipI5Z4SJ8CnezXr0lJj2Co1rC173uaWsw8c3QT3gFaLgwh5mjC3sm10eWNvjM/JOYSnfBDalKqPVDmuns1nwlNgKmRrElCEKSgQhCABKW8mlNmafq1W/EEJtSXvKtMU6VMaueXR2NEebgmuSZcC1uks2Ftc86hGnzT3fQ9BU+6Vwdk7ILLZWlwOKoScIAkuMmBJjOMl1L5tgNlc6CMQiCIIPEEc1oTFVE3dknfu47/k1dtcfZanFAdp+QHyXYWRogUFShACDvVujpqBIGcfFuY8Ri8Eq7vtpOkoGzPc1uEYHHA97yMwQGARmPaPgVbd72TpaTm8YlveMx+XvXn69qDrFbw+nkytOXWgOB9qCMgfIqkYTVS1FzCmypQDGYuo0AY4xkDiRrrkcl0NnLWXMNN3r08u8cPyWjszYmspA5F7xL3ZxJiQ2Tk2Zy8VLfRWlp4O6p9//MJtGi7jKhQFKgsEIQgDElV/X/fbYXew2Gt+6JnxMlNG1ds6OzugwX9Ue/X4SuJshTAaXmBJgEkeHiqiRLd0bdtdLuipgFrOo4OnBjGFwzg5wQIMcwVp3+8TSogZCCYECByXatlFgJqlrcTR60ZxyniuHcNE16/SOzE4v5R6o95hDH9hvu6jgptbyGfecytlQFKkoEKEIAFUG+e6gGOeBoQ8e+Q74j4q31X29ukXUYGZLCAO3E3801yZ4vlNrYG2GpZaRP1ROvBdTaJvVB5LR3c2QUrExj4xNkHvW1f9pDqbgDm1WxR8qGWi6Wg8wCs1r3eZpM+43yC2FmaghCEAI+8a1wabOAa558h5OWjcVHFZ6b3CWQTJJwtcZzMZ8RCx3lCawHOgPN67W78fujJyIEHgVa4M/wC5qXiKraIBMNMNAI65niYyaNcsz3aJk2bsgZRB4vzP/r8Fw9oLWHOawT1XAzwTVYx6Nn3R5KWUj7oUISKBIZ23ealAsFJ1K0Fwa0F3SCATM6dUYcQMev2Jp2gv2lY6XS1zDZDRGZJOgCqbYi0UTa61Kk4uZaK5rNaQPR9d+KDwxMNP8KFyN4WI4a0nXcdal9Wj7Q+DI7swle8to3VrbTs1UhxFPEHZSZOYcBllhBHerBdctE8HfiKpy+sNHaF8ThZTESZ9mY+Ks53F1uWfZaT8Jwaf3K5docQHYtU4XEwdAw5GWgz3pH27tP0bG4D2ZjSUSexcIOTSXqWJdJ9BS+43yC21Rlh3r2pjGtwUThAHqv4fzrY/xftP2VH8L/1rLUev8JzHZe5dcqFSx3w2jhRpf1/qU/4xWj7Cj/X+pGoXwrMdl7jHt8f32mDxpD/c9RYrRUY3qTh4pAvHbqpa7VTqVWMaAGs6s5dYmcyfrfBWvsW1r6ZJzgxKuLs4Mxl54MlGaOPWtQbQqPd7ALne7itay72WYG/uz4wjPGzgtrb6gKdG0EDJ9Go2OE4SFSF321wpMEA5dqibaO/puXw8a1NWehNltvKVsq9F0bqbyCW4i0h0agQdU4BebNk71c22WZxAgVqYka9ZwafdBK9KIi7J6jlo4E0ocNFa77a7W0LMHiWGsZHcx0eaTd2NqpOvFgpgA4Hzw4fFOO/W7KtaxUjRY6o6nWBLWNLnYXNcJhonWFVm7EPstubWtDH06bWYi5zSAGuOHEZ0Eyf5ShL5jP8Ak6ct4fc9HLz5t3aIvm1cw3/5t/5V2t2jshyFqoHuqNKoLaGs2033aTTMtqYgCOIFMCR7wtWefJ/K/wDC7thr4FSkGk5wIHZpklvfDWDTT5EGfcVX277aV1KtTY7QuGRkGCc4kps3yVcbab2+zPxROmrLys6mr9GKbb1pcj4LB940+XwCW21UdKufSfZLHiMv7Tp8h4KHXlS+r8Et9KsXVkaSXjpHWvC3MIbhAnECrY3aX82atMnMlpAJ7M/JUJaKxJA7QmN95VLLaYBIjAe3v+K0hsfO9TzCxJqvQvTeCzFYqp5DzlUFdJ9CzLOFde0t6CtdrnAzNPFl2AkqkrseOiYJGmaeJydnR2tTv7/o691mK9HKPTUv97V6gXl25XA2igARnWpRz9dq9RKYj6zWqH5/Rr3ha20aT6jtGNLvDgqhuabWbe/XofobXcjh6V9TUa4nnwT5tPVNetTsjGuzh73YHlg+pLow8HEyeAHFL25uxYReIcxzWutj8OMESzONRmO1WeE7bC72NZMCJ5JfZcjfp9qr4Rk+zBruI6RtXHHfDVaNPZeg3TH+Ior7PUxRqU6eTnkPxOJJxN9WTyEAQkhadjzrf2zdWjbB0bThJlpT7tNYjUsjWnN0tHvJAHmmS1sAPpG4XN1aflPmvpctiNpqMOE9FTcHE8CWmWgc84TZKTs6B3Z3af8ALD3OePJywduvuw/5b+ur+pOQQppHT4s/qfuJZ3V3Z9gf9Wt+pfB26S7T/wCOp/q1PzT2hMrxsT6n7lE7yd39msbrK6zNcA95a/E4uEyzDr/MlfePcpFVtZmhDQRy7e5X/tpc/wBJoCBLqbg9o7koiix4h472mPmgxlbdsVLhZUdd9XFOdJ4Y05H1YHiq0slOGAL0RcdjFeoGsHomEF7oyMZho7yM+xb1XdtdriSbMASZyc8D3AFJ7nXksaGA25blJbvrudXvCzNaD1age7LINZ1jPhHvC9NLiXBsnZLEXOs1IMc7IulxMcpcTl2LtwhIM3mFjTtKkiAhqEJnKZKEIQBgWA6gHvWTQhCAJapQhAAhCEAQVq17vpPzfTa48yAhCANilTDRDQABwGQWaEIAEIQgD//Z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27758825"/>
          <a:ext cx="304800" cy="477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736</xdr:row>
      <xdr:rowOff>0</xdr:rowOff>
    </xdr:from>
    <xdr:to>
      <xdr:col>4</xdr:col>
      <xdr:colOff>304800</xdr:colOff>
      <xdr:row>738</xdr:row>
      <xdr:rowOff>58016</xdr:rowOff>
    </xdr:to>
    <xdr:sp macro="" textlink="">
      <xdr:nvSpPr>
        <xdr:cNvPr id="8" name="AutoShape 3" descr="Resultado de imagen para ESTROBO 1´´ x 6.00 MTS. OJO-OJ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30482975"/>
          <a:ext cx="304800" cy="477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1334</xdr:row>
      <xdr:rowOff>0</xdr:rowOff>
    </xdr:from>
    <xdr:ext cx="304800" cy="304800"/>
    <xdr:sp macro="" textlink="">
      <xdr:nvSpPr>
        <xdr:cNvPr id="9" name="AutoShape 3" descr="Resultado de imagen para ESTROBO 1´´ x 6.00 MTS. OJO-OJ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65848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3293</xdr:row>
      <xdr:rowOff>0</xdr:rowOff>
    </xdr:from>
    <xdr:to>
      <xdr:col>4</xdr:col>
      <xdr:colOff>304800</xdr:colOff>
      <xdr:row>3295</xdr:row>
      <xdr:rowOff>58016</xdr:rowOff>
    </xdr:to>
    <xdr:sp macro="" textlink="">
      <xdr:nvSpPr>
        <xdr:cNvPr id="10" name="AutoShape 3" descr="Resultado de imagen para ESTROBO 1´´ x 6.00 MTS. OJO-OJ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33207125"/>
          <a:ext cx="304800" cy="477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2999</xdr:row>
      <xdr:rowOff>0</xdr:rowOff>
    </xdr:from>
    <xdr:ext cx="304800" cy="304800"/>
    <xdr:sp macro="" textlink="">
      <xdr:nvSpPr>
        <xdr:cNvPr id="11" name="AutoShape 3" descr="Resultado de imagen para ESTROBO 1´´ x 6.00 MTS. OJO-OJ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62353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6</xdr:col>
      <xdr:colOff>9525</xdr:colOff>
      <xdr:row>9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338B6E8-5ABD-4423-6B5C-F8568868D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6750"/>
          <a:ext cx="4581525" cy="1143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5</xdr:col>
      <xdr:colOff>752475</xdr:colOff>
      <xdr:row>16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615EE9-2F40-049B-C834-3A56139A8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00250"/>
          <a:ext cx="4562475" cy="1238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6</xdr:col>
      <xdr:colOff>0</xdr:colOff>
      <xdr:row>23</xdr:row>
      <xdr:rowOff>114300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57D5675-4EE8-A881-501F-F86FA4A16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524250"/>
          <a:ext cx="4572000" cy="106680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24</xdr:row>
      <xdr:rowOff>0</xdr:rowOff>
    </xdr:from>
    <xdr:to>
      <xdr:col>6</xdr:col>
      <xdr:colOff>1</xdr:colOff>
      <xdr:row>30</xdr:row>
      <xdr:rowOff>143054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F68A976-D019-DF6C-2C6C-51BD0E85F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4667250"/>
          <a:ext cx="4572000" cy="12860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6</xdr:col>
      <xdr:colOff>9525</xdr:colOff>
      <xdr:row>37</xdr:row>
      <xdr:rowOff>171633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41501D7-B7E8-0389-DA40-AB899B0CC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000750"/>
          <a:ext cx="4581525" cy="1314633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38</xdr:row>
      <xdr:rowOff>0</xdr:rowOff>
    </xdr:from>
    <xdr:to>
      <xdr:col>6</xdr:col>
      <xdr:colOff>1</xdr:colOff>
      <xdr:row>44</xdr:row>
      <xdr:rowOff>152581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4336920-50A2-985B-662D-815F8410C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7334250"/>
          <a:ext cx="4572000" cy="1295581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45</xdr:row>
      <xdr:rowOff>0</xdr:rowOff>
    </xdr:from>
    <xdr:to>
      <xdr:col>6</xdr:col>
      <xdr:colOff>1</xdr:colOff>
      <xdr:row>52</xdr:row>
      <xdr:rowOff>9712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528536D-2CA4-E75B-BADF-DD4F95C58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8667750"/>
          <a:ext cx="4572000" cy="1343212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54</xdr:row>
      <xdr:rowOff>0</xdr:rowOff>
    </xdr:from>
    <xdr:to>
      <xdr:col>6</xdr:col>
      <xdr:colOff>19051</xdr:colOff>
      <xdr:row>60</xdr:row>
      <xdr:rowOff>76370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00CE68D-9379-E86F-9D8D-997209074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0382250"/>
          <a:ext cx="4591050" cy="12193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5</xdr:col>
      <xdr:colOff>752475</xdr:colOff>
      <xdr:row>67</xdr:row>
      <xdr:rowOff>114475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2C8D805-2F0D-7889-2F60-6FCC15FFF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1715750"/>
          <a:ext cx="4562475" cy="1257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811283</xdr:colOff>
      <xdr:row>15</xdr:row>
      <xdr:rowOff>152820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576D073-A5C3-7B83-AE8C-1EDCB05CA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79333" cy="30103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25</xdr:row>
      <xdr:rowOff>96116</xdr:rowOff>
    </xdr:to>
    <xdr:sp macro="" textlink="">
      <xdr:nvSpPr>
        <xdr:cNvPr id="2" name="AutoShape 1" descr="data:image/jpeg;base64,/9j/4AAQSkZJRgABAQAAAQABAAD/2wCEAAkGBxQSEhUUEhQWFhUVFhkYGBUYGRQdFhwZGh4aHxcbGB0YHCggIBolHRkVITIhJS4rLi4uFx8zODMsNygtLi0BCgoKDg0OGxAQGCwcHyQsLCwsLCssNyssLCw0LCwsLCwtLTUsLCwsLCwsLCwsLCwrLCssNywsLCwsLDcsKywsK//AABEIAJMAewMBIgACEQEDEQH/xAAcAAACAgMBAQAAAAAAAAAAAAAABgEHAgQFCAP/xABDEAABAwEFBAYGBwYGAwAAAAABAAIRAwQFEiExBgdBURMiYXGRsSMyQoGhwRRSU3KS0dIVJGKCovAXRJOy4fFDwsP/xAAaAQADAQEBAQAAAAAAAAAAAAAAAQIDBAUG/8QAKxEAAgIABQIEBgMAAAAAAAAAAAECEQMEEiExBVETMkGRFSJSYYHBFEJx/9oADAMBAAIRAxEAPwC8UIQgAQhRKAAqHOAEkrRvG8m0hGruS57bLVr51CWjlxTolyN60XxSZxnuWp+3yfUpk+P5L41bMKdQNY2TLDOUlriQTmDoRoI1Gal18dQuAAYMi8Q5oMxBwkmQYnLTNOkG5n+3n/Yu+K+lLaOmTDgWlc998vx0g1wIcAZLHwcyCB1Rnll8QooW2m5uZZVyJIBBdk0E6SQScQwxOSKQbjJZrYx/quBWwlptzAtx0SWH6pMjJfWy3rUpnBXHc7giuwX3GBCwp1A4SDIWakoEIQgAQhCABcu+by6MYWZvP95dq3bXXDGlx4D/AKS3dZ6WqXvPtQInM8fcmkTJ0FJpbDnNc9z59XVp7YmHd67H09vRh4Jgic9Vz6t24aj3YoY85tGKTPbPVgxpMwlbaq9OjaKVIHkAPLPzVkN6UfDa7bKi0iW4i0ECC4AA6gxEg4RkZ00Vf2zb+3VHHoJaDwaB8gP7C3rt2Zq2uoYY6q4EYoyptJ+s45T8c9E/Xbu7qNHWq06fYymXf1OI8ktRKTlyVG7au9mkux1F9RvLtjnU/pBd6J4cIDdQRBOMHMRkclcdXd4SMrU6f4qVMjwBCVNoN31ZjSXU2Vm/Wogh4HMsOf4SUrK016DZsdt/ZrY0Na7C4ey7Xx4/9pgvS10sMVMwRIgE5Gc5GgyK8z2+4n0SK1mdOEyCNQRr2z2Kzd3W2RtrOirEGtT9UEwXd4OThlxymExqQ+2W0mzluZdTfmCRlHAa68e7vTNTcCARoUt/Q31G1C4Oh7xha4tkDLreM5dnBfbZ62kE0XatOSTRSGBCgKVJQIQoKAFjbe8ejYANT88h81otLWBtNzTIYDHSYCRkcVP6xkkETw00XJ3h2qbRTpz61QN8APzKZq9jqupw4sqZghrg0t4+tjBy00zGeqtcGSdyZjbLXgoY8ZflIc6JP4cktXDcbra9z3y2mD1iNTxwN5DmV1trak4WN1JyHkPGE2XZYhRpMpt0aI7zxPvKGwrUz6WOyspMDKbQ1rdGjIBfdCFBqCgqUIAT9sdj21wa1ABtcCSNG1f4X/xcncOMhULfdjdZazLTSlsPBcCIIcDoeWYheqlVW9e4m4i4Dq2hpDuQqN0PeRH4U0ZzVKxl2av4WqzYqZGMMa5w4Z55TzAd71FutAx067DqQ13YdYPb+aRtz8uZGEHAXU3hxBmk/PSM8LpyPB7k8W6xOZQq4tA6WdYHIHLIAABWC3iN9F+JoPMSs1zrgq4qDCuiszQFBUoQBTu8GvhvGzE/anzA+atChm0Rmqp3xUzTr0qw9ipI5Z4SJ8CnezXr0lJj2Co1rC173uaWsw8c3QT3gFaLgwh5mjC3sm10eWNvjM/JOYSnfBDalKqPVDmuns1nwlNgKmRrElCEKSgQhCABKW8mlNmafq1W/EEJtSXvKtMU6VMaueXR2NEebgmuSZcC1uks2Ftc86hGnzT3fQ9BU+6Vwdk7ILLZWlwOKoScIAkuMmBJjOMl1L5tgNlc6CMQiCIIPEEc1oTFVE3dknfu47/k1dtcfZanFAdp+QHyXYWRogUFShACDvVujpqBIGcfFuY8Ri8Eq7vtpOkoGzPc1uEYHHA97yMwQGARmPaPgVbd72TpaTm8YlveMx+XvXn69qDrFbw+nkytOXWgOB9qCMgfIqkYTVS1FzCmypQDGYuo0AY4xkDiRrrkcl0NnLWXMNN3r08u8cPyWjszYmspA5F7xL3ZxJiQ2Tk2Zy8VLfRWlp4O6p9//MJtGi7jKhQFKgsEIQgDElV/X/fbYXew2Gt+6JnxMlNG1ds6OzugwX9Ue/X4SuJshTAaXmBJgEkeHiqiRLd0bdtdLuipgFrOo4OnBjGFwzg5wQIMcwVp3+8TSogZCCYECByXatlFgJqlrcTR60ZxyniuHcNE16/SOzE4v5R6o95hDH9hvu6jgptbyGfecytlQFKkoEKEIAFUG+e6gGOeBoQ8e+Q74j4q31X29ukXUYGZLCAO3E3801yZ4vlNrYG2GpZaRP1ROvBdTaJvVB5LR3c2QUrExj4xNkHvW1f9pDqbgDm1WxR8qGWi6Wg8wCs1r3eZpM+43yC2FmaghCEAI+8a1wabOAa558h5OWjcVHFZ6b3CWQTJJwtcZzMZ8RCx3lCawHOgPN67W78fujJyIEHgVa4M/wC5qXiKraIBMNMNAI65niYyaNcsz3aJk2bsgZRB4vzP/r8Fw9oLWHOawT1XAzwTVYx6Nn3R5KWUj7oUISKBIZ23ealAsFJ1K0Fwa0F3SCATM6dUYcQMev2Jp2gv2lY6XS1zDZDRGZJOgCqbYi0UTa61Kk4uZaK5rNaQPR9d+KDwxMNP8KFyN4WI4a0nXcdal9Wj7Q+DI7swle8to3VrbTs1UhxFPEHZSZOYcBllhBHerBdctE8HfiKpy+sNHaF8ThZTESZ9mY+Ks53F1uWfZaT8Jwaf3K5docQHYtU4XEwdAw5GWgz3pH27tP0bG4D2ZjSUSexcIOTSXqWJdJ9BS+43yC21Rlh3r2pjGtwUThAHqv4fzrY/xftP2VH8L/1rLUev8JzHZe5dcqFSx3w2jhRpf1/qU/4xWj7Cj/X+pGoXwrMdl7jHt8f32mDxpD/c9RYrRUY3qTh4pAvHbqpa7VTqVWMaAGs6s5dYmcyfrfBWvsW1r6ZJzgxKuLs4Mxl54MlGaOPWtQbQqPd7ALne7itay72WYG/uz4wjPGzgtrb6gKdG0EDJ9Go2OE4SFSF321wpMEA5dqibaO/puXw8a1NWehNltvKVsq9F0bqbyCW4i0h0agQdU4BebNk71c22WZxAgVqYka9ZwafdBK9KIi7J6jlo4E0ocNFa77a7W0LMHiWGsZHcx0eaTd2NqpOvFgpgA4Hzw4fFOO/W7KtaxUjRY6o6nWBLWNLnYXNcJhonWFVm7EPstubWtDH06bWYi5zSAGuOHEZ0Eyf5ShL5jP8Ak6ct4fc9HLz5t3aIvm1cw3/5t/5V2t2jshyFqoHuqNKoLaGs2033aTTMtqYgCOIFMCR7wtWefJ/K/wDC7thr4FSkGk5wIHZpklvfDWDTT5EGfcVX277aV1KtTY7QuGRkGCc4kps3yVcbab2+zPxROmrLys6mr9GKbb1pcj4LB940+XwCW21UdKufSfZLHiMv7Tp8h4KHXlS+r8Et9KsXVkaSXjpHWvC3MIbhAnECrY3aX82atMnMlpAJ7M/JUJaKxJA7QmN95VLLaYBIjAe3v+K0hsfO9TzCxJqvQvTeCzFYqp5DzlUFdJ9CzLOFde0t6CtdrnAzNPFl2AkqkrseOiYJGmaeJydnR2tTv7/o691mK9HKPTUv97V6gXl25XA2igARnWpRz9dq9RKYj6zWqH5/Rr3ha20aT6jtGNLvDgqhuabWbe/XofobXcjh6V9TUa4nnwT5tPVNetTsjGuzh73YHlg+pLow8HEyeAHFL25uxYReIcxzWutj8OMESzONRmO1WeE7bC72NZMCJ5JfZcjfp9qr4Rk+zBruI6RtXHHfDVaNPZeg3TH+Ior7PUxRqU6eTnkPxOJJxN9WTyEAQkhadjzrf2zdWjbB0bThJlpT7tNYjUsjWnN0tHvJAHmmS1sAPpG4XN1aflPmvpctiNpqMOE9FTcHE8CWmWgc84TZKTs6B3Z3af8ALD3OePJywduvuw/5b+ur+pOQQppHT4s/qfuJZ3V3Z9gf9Wt+pfB26S7T/wCOp/q1PzT2hMrxsT6n7lE7yd39msbrK6zNcA95a/E4uEyzDr/MlfePcpFVtZmhDQRy7e5X/tpc/wBJoCBLqbg9o7koiix4h472mPmgxlbdsVLhZUdd9XFOdJ4Y05H1YHiq0slOGAL0RcdjFeoGsHomEF7oyMZho7yM+xb1XdtdriSbMASZyc8D3AFJ7nXksaGA25blJbvrudXvCzNaD1age7LINZ1jPhHvC9NLiXBsnZLEXOs1IMc7IulxMcpcTl2LtwhIM3mFjTtKkiAhqEJnKZKEIQBgWA6gHvWTQhCAJapQhAAhCEAQVq17vpPzfTa48yAhCANilTDRDQABwGQWaEIAEIQgD//Z">
          <a:extLst>
            <a:ext uri="{FF2B5EF4-FFF2-40B4-BE49-F238E27FC236}">
              <a16:creationId xmlns:a16="http://schemas.microsoft.com/office/drawing/2014/main" id="{23B9D33D-F8E0-4B32-8F7C-69DF7AF8DE42}"/>
            </a:ext>
          </a:extLst>
        </xdr:cNvPr>
        <xdr:cNvSpPr>
          <a:spLocks noChangeAspect="1" noChangeArrowheads="1"/>
        </xdr:cNvSpPr>
      </xdr:nvSpPr>
      <xdr:spPr bwMode="auto">
        <a:xfrm>
          <a:off x="0" y="125091825"/>
          <a:ext cx="304800" cy="477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03"/>
  <sheetViews>
    <sheetView tabSelected="1" topLeftCell="A2876" zoomScale="104" zoomScaleNormal="100" workbookViewId="0">
      <selection activeCell="D2884" sqref="D2884"/>
    </sheetView>
  </sheetViews>
  <sheetFormatPr baseColWidth="10" defaultColWidth="12.7109375" defaultRowHeight="16.5" customHeight="1" x14ac:dyDescent="0.2"/>
  <cols>
    <col min="1" max="1" width="15.7109375" style="87" bestFit="1" customWidth="1"/>
    <col min="2" max="2" width="24.85546875" style="1" customWidth="1"/>
    <col min="3" max="3" width="10.140625" style="1" customWidth="1"/>
    <col min="4" max="4" width="117.7109375" style="3" customWidth="1"/>
    <col min="5" max="5" width="76.85546875" style="3" bestFit="1" customWidth="1"/>
    <col min="6" max="6" width="30.85546875" style="1" hidden="1" customWidth="1"/>
    <col min="7" max="7" width="14.7109375" style="1" hidden="1" customWidth="1"/>
    <col min="8" max="8" width="18.42578125" style="2" hidden="1" customWidth="1"/>
    <col min="9" max="9" width="30.28515625" style="2" hidden="1" customWidth="1"/>
    <col min="10" max="10" width="19.85546875" style="3" hidden="1" customWidth="1"/>
    <col min="11" max="11" width="22.85546875" style="3" hidden="1" customWidth="1"/>
    <col min="12" max="12" width="14.42578125" style="73" customWidth="1"/>
    <col min="13" max="13" width="19" style="2" customWidth="1"/>
    <col min="14" max="14" width="55" style="150" customWidth="1"/>
    <col min="15" max="15" width="41.42578125" style="2" bestFit="1" customWidth="1"/>
    <col min="16" max="16" width="6.5703125" style="2" bestFit="1" customWidth="1"/>
    <col min="17" max="17" width="5.5703125" style="2" bestFit="1" customWidth="1"/>
    <col min="18" max="18" width="11.5703125" style="2" bestFit="1" customWidth="1"/>
    <col min="19" max="16384" width="12.7109375" style="2"/>
  </cols>
  <sheetData>
    <row r="1" spans="1:12" ht="16.5" customHeight="1" x14ac:dyDescent="0.2">
      <c r="A1" s="7" t="s">
        <v>0</v>
      </c>
      <c r="B1" s="5" t="s">
        <v>1</v>
      </c>
      <c r="C1" s="5" t="s">
        <v>2</v>
      </c>
      <c r="D1" s="6"/>
      <c r="E1" s="7" t="s">
        <v>3</v>
      </c>
      <c r="F1" s="4" t="s">
        <v>4</v>
      </c>
      <c r="G1" s="8" t="s">
        <v>5</v>
      </c>
      <c r="H1" s="9" t="s">
        <v>6</v>
      </c>
      <c r="I1" s="9" t="s">
        <v>7</v>
      </c>
      <c r="J1" s="13"/>
      <c r="K1" s="13"/>
      <c r="L1" s="110" t="s">
        <v>8</v>
      </c>
    </row>
    <row r="2" spans="1:12" ht="16.5" customHeight="1" x14ac:dyDescent="0.2">
      <c r="A2" s="7" t="s">
        <v>9</v>
      </c>
      <c r="B2" s="5" t="s">
        <v>10</v>
      </c>
      <c r="C2" s="5" t="s">
        <v>11</v>
      </c>
      <c r="D2" s="6" t="s">
        <v>10007</v>
      </c>
      <c r="E2" s="7" t="s">
        <v>12</v>
      </c>
      <c r="F2" s="4" t="s">
        <v>13</v>
      </c>
      <c r="G2" s="8" t="s">
        <v>14</v>
      </c>
      <c r="H2" s="9" t="s">
        <v>14</v>
      </c>
      <c r="I2" s="9" t="s">
        <v>15</v>
      </c>
      <c r="J2" s="7" t="s">
        <v>16</v>
      </c>
      <c r="K2" s="7" t="s">
        <v>17</v>
      </c>
      <c r="L2" s="111"/>
    </row>
    <row r="3" spans="1:12" ht="16.5" customHeight="1" x14ac:dyDescent="0.2">
      <c r="A3" s="58">
        <v>1010100000</v>
      </c>
      <c r="B3" s="14" t="s">
        <v>1215</v>
      </c>
      <c r="C3" s="14" t="s">
        <v>19</v>
      </c>
      <c r="D3" s="14" t="s">
        <v>1216</v>
      </c>
      <c r="E3" s="14" t="s">
        <v>7980</v>
      </c>
      <c r="F3" s="17"/>
      <c r="G3" s="12" t="s">
        <v>144</v>
      </c>
      <c r="H3" s="12" t="s">
        <v>145</v>
      </c>
      <c r="I3" s="16"/>
      <c r="J3" s="10" t="s">
        <v>465</v>
      </c>
      <c r="K3" s="10" t="s">
        <v>1201</v>
      </c>
      <c r="L3" s="73">
        <v>1010100680</v>
      </c>
    </row>
    <row r="4" spans="1:12" ht="16.5" customHeight="1" x14ac:dyDescent="0.2">
      <c r="A4" s="58">
        <v>1010100120</v>
      </c>
      <c r="B4" s="14" t="s">
        <v>2270</v>
      </c>
      <c r="C4" s="14" t="s">
        <v>19</v>
      </c>
      <c r="D4" s="14" t="s">
        <v>2271</v>
      </c>
      <c r="E4" s="12" t="s">
        <v>6703</v>
      </c>
      <c r="F4" s="17" t="s">
        <v>2272</v>
      </c>
      <c r="G4" s="17" t="s">
        <v>175</v>
      </c>
      <c r="H4" s="17" t="s">
        <v>182</v>
      </c>
      <c r="I4" s="16"/>
      <c r="J4" s="10"/>
      <c r="K4" s="10"/>
    </row>
    <row r="5" spans="1:12" ht="16.5" customHeight="1" x14ac:dyDescent="0.2">
      <c r="A5" s="58">
        <v>1010100130</v>
      </c>
      <c r="B5" s="14" t="s">
        <v>2268</v>
      </c>
      <c r="C5" s="14" t="s">
        <v>19</v>
      </c>
      <c r="D5" s="14" t="s">
        <v>16005</v>
      </c>
      <c r="E5" s="12" t="s">
        <v>7481</v>
      </c>
      <c r="F5" s="17" t="s">
        <v>2269</v>
      </c>
      <c r="G5" s="17" t="s">
        <v>175</v>
      </c>
      <c r="H5" s="17" t="s">
        <v>182</v>
      </c>
      <c r="I5" s="16"/>
      <c r="J5" s="10"/>
      <c r="K5" s="10"/>
    </row>
    <row r="6" spans="1:12" ht="16.5" customHeight="1" x14ac:dyDescent="0.2">
      <c r="A6" s="58">
        <v>1010100140</v>
      </c>
      <c r="B6" s="14" t="s">
        <v>2276</v>
      </c>
      <c r="C6" s="14" t="s">
        <v>19</v>
      </c>
      <c r="D6" s="14" t="s">
        <v>16013</v>
      </c>
      <c r="E6" s="12" t="s">
        <v>6709</v>
      </c>
      <c r="F6" s="17" t="s">
        <v>2278</v>
      </c>
      <c r="G6" s="17" t="s">
        <v>175</v>
      </c>
      <c r="H6" s="17" t="s">
        <v>182</v>
      </c>
      <c r="I6" s="16"/>
      <c r="J6" s="10"/>
      <c r="K6" s="10"/>
    </row>
    <row r="7" spans="1:12" ht="16.5" customHeight="1" x14ac:dyDescent="0.2">
      <c r="A7" s="58">
        <v>1010100200</v>
      </c>
      <c r="B7" s="14" t="s">
        <v>5789</v>
      </c>
      <c r="C7" s="14" t="s">
        <v>19</v>
      </c>
      <c r="D7" s="14" t="s">
        <v>5790</v>
      </c>
      <c r="E7" s="12" t="s">
        <v>10203</v>
      </c>
      <c r="F7" s="17" t="s">
        <v>5791</v>
      </c>
      <c r="G7" s="17" t="s">
        <v>175</v>
      </c>
      <c r="H7" s="17" t="s">
        <v>182</v>
      </c>
      <c r="I7" s="16"/>
      <c r="J7" s="10"/>
      <c r="K7" s="10"/>
    </row>
    <row r="8" spans="1:12" ht="16.5" customHeight="1" x14ac:dyDescent="0.2">
      <c r="A8" s="58">
        <v>1010100360</v>
      </c>
      <c r="B8" s="14" t="s">
        <v>9762</v>
      </c>
      <c r="C8" s="10" t="s">
        <v>4216</v>
      </c>
      <c r="D8" s="14" t="s">
        <v>9788</v>
      </c>
      <c r="E8" s="12" t="s">
        <v>5755</v>
      </c>
      <c r="F8" s="17"/>
      <c r="G8" s="17"/>
      <c r="H8" s="17"/>
      <c r="I8" s="16"/>
      <c r="J8" s="10"/>
      <c r="K8" s="10"/>
    </row>
    <row r="9" spans="1:12" ht="16.5" customHeight="1" x14ac:dyDescent="0.2">
      <c r="A9" s="58">
        <v>1010100460</v>
      </c>
      <c r="B9" s="14" t="s">
        <v>9843</v>
      </c>
      <c r="C9" s="14" t="s">
        <v>19</v>
      </c>
      <c r="D9" s="14" t="s">
        <v>9842</v>
      </c>
      <c r="E9" s="12" t="s">
        <v>9841</v>
      </c>
      <c r="F9" s="17"/>
      <c r="G9" s="17"/>
      <c r="H9" s="17"/>
      <c r="I9" s="16"/>
      <c r="J9" s="10"/>
      <c r="K9" s="10"/>
    </row>
    <row r="10" spans="1:12" ht="16.5" customHeight="1" x14ac:dyDescent="0.2">
      <c r="A10" s="102">
        <v>1010100490</v>
      </c>
      <c r="B10" s="19" t="s">
        <v>7329</v>
      </c>
      <c r="C10" s="19" t="s">
        <v>19</v>
      </c>
      <c r="D10" s="20" t="s">
        <v>7543</v>
      </c>
      <c r="E10" s="14" t="s">
        <v>4736</v>
      </c>
      <c r="F10" s="17"/>
      <c r="G10" s="12" t="s">
        <v>144</v>
      </c>
      <c r="H10" s="12" t="s">
        <v>145</v>
      </c>
      <c r="I10" s="16"/>
      <c r="J10" s="19" t="s">
        <v>269</v>
      </c>
      <c r="K10" s="19" t="s">
        <v>235</v>
      </c>
      <c r="L10" s="73">
        <v>1546101500</v>
      </c>
    </row>
    <row r="11" spans="1:12" ht="16.5" customHeight="1" x14ac:dyDescent="0.2">
      <c r="A11" s="102">
        <v>1010100490</v>
      </c>
      <c r="B11" s="19" t="s">
        <v>4735</v>
      </c>
      <c r="C11" s="19" t="s">
        <v>19</v>
      </c>
      <c r="D11" s="20" t="s">
        <v>7542</v>
      </c>
      <c r="E11" s="14" t="s">
        <v>4736</v>
      </c>
      <c r="F11" s="17"/>
      <c r="G11" s="12" t="s">
        <v>144</v>
      </c>
      <c r="H11" s="12" t="s">
        <v>145</v>
      </c>
      <c r="I11" s="16"/>
      <c r="J11" s="19" t="s">
        <v>269</v>
      </c>
      <c r="K11" s="19" t="s">
        <v>235</v>
      </c>
      <c r="L11" s="73">
        <v>1546101500</v>
      </c>
    </row>
    <row r="12" spans="1:12" ht="16.5" customHeight="1" x14ac:dyDescent="0.2">
      <c r="A12" s="102">
        <v>1010100490</v>
      </c>
      <c r="B12" s="19" t="s">
        <v>8731</v>
      </c>
      <c r="C12" s="19" t="s">
        <v>19</v>
      </c>
      <c r="D12" s="20" t="s">
        <v>8732</v>
      </c>
      <c r="E12" s="14" t="s">
        <v>4736</v>
      </c>
      <c r="F12" s="17"/>
      <c r="G12" s="12"/>
      <c r="H12" s="12"/>
      <c r="I12" s="16"/>
      <c r="J12" s="19"/>
      <c r="K12" s="19"/>
    </row>
    <row r="13" spans="1:12" ht="16.5" customHeight="1" x14ac:dyDescent="0.2">
      <c r="A13" s="58">
        <v>1010100690</v>
      </c>
      <c r="B13" s="14" t="s">
        <v>1212</v>
      </c>
      <c r="C13" s="14" t="s">
        <v>19</v>
      </c>
      <c r="D13" s="14" t="s">
        <v>1213</v>
      </c>
      <c r="E13" s="14" t="s">
        <v>1214</v>
      </c>
      <c r="F13" s="17"/>
      <c r="G13" s="12" t="s">
        <v>144</v>
      </c>
      <c r="H13" s="12" t="s">
        <v>145</v>
      </c>
      <c r="I13" s="16"/>
      <c r="J13" s="10" t="s">
        <v>465</v>
      </c>
      <c r="K13" s="10" t="s">
        <v>1201</v>
      </c>
    </row>
    <row r="14" spans="1:12" ht="16.5" customHeight="1" x14ac:dyDescent="0.2">
      <c r="A14" s="58">
        <v>1010100750</v>
      </c>
      <c r="B14" s="14" t="s">
        <v>2300</v>
      </c>
      <c r="C14" s="14" t="s">
        <v>19</v>
      </c>
      <c r="D14" s="14" t="s">
        <v>16651</v>
      </c>
      <c r="E14" s="14" t="s">
        <v>6711</v>
      </c>
      <c r="F14" s="17"/>
      <c r="G14" s="12" t="s">
        <v>144</v>
      </c>
      <c r="H14" s="12" t="s">
        <v>145</v>
      </c>
      <c r="I14" s="16"/>
      <c r="J14" s="10" t="s">
        <v>465</v>
      </c>
      <c r="K14" s="10" t="s">
        <v>1201</v>
      </c>
    </row>
    <row r="15" spans="1:12" ht="16.5" customHeight="1" x14ac:dyDescent="0.2">
      <c r="A15" s="58">
        <v>1010100760</v>
      </c>
      <c r="B15" s="14" t="s">
        <v>2302</v>
      </c>
      <c r="C15" s="14" t="s">
        <v>19</v>
      </c>
      <c r="D15" s="14" t="s">
        <v>16652</v>
      </c>
      <c r="E15" s="14" t="s">
        <v>6704</v>
      </c>
      <c r="F15" s="17"/>
      <c r="G15" s="12" t="s">
        <v>144</v>
      </c>
      <c r="H15" s="12" t="s">
        <v>145</v>
      </c>
      <c r="I15" s="16"/>
      <c r="J15" s="10" t="s">
        <v>465</v>
      </c>
      <c r="K15" s="10" t="s">
        <v>1201</v>
      </c>
    </row>
    <row r="16" spans="1:12" ht="16.5" customHeight="1" x14ac:dyDescent="0.2">
      <c r="A16" s="58">
        <v>1010100770</v>
      </c>
      <c r="B16" s="14" t="s">
        <v>2303</v>
      </c>
      <c r="C16" s="14" t="s">
        <v>19</v>
      </c>
      <c r="D16" s="14" t="s">
        <v>16650</v>
      </c>
      <c r="E16" s="14" t="s">
        <v>6710</v>
      </c>
      <c r="F16" s="17"/>
      <c r="G16" s="12" t="s">
        <v>144</v>
      </c>
      <c r="H16" s="12" t="s">
        <v>145</v>
      </c>
      <c r="I16" s="16"/>
      <c r="J16" s="10" t="s">
        <v>465</v>
      </c>
      <c r="K16" s="10" t="s">
        <v>1201</v>
      </c>
    </row>
    <row r="17" spans="1:11" ht="16.5" customHeight="1" x14ac:dyDescent="0.2">
      <c r="A17" s="18">
        <v>1010100790</v>
      </c>
      <c r="B17" s="14" t="s">
        <v>2260</v>
      </c>
      <c r="C17" s="14"/>
      <c r="D17" s="10" t="s">
        <v>2261</v>
      </c>
      <c r="E17" s="10" t="s">
        <v>2261</v>
      </c>
      <c r="F17" s="17"/>
      <c r="G17" s="12" t="s">
        <v>144</v>
      </c>
      <c r="H17" s="12" t="s">
        <v>145</v>
      </c>
      <c r="I17" s="16"/>
      <c r="J17" s="10" t="s">
        <v>465</v>
      </c>
      <c r="K17" s="10" t="s">
        <v>1201</v>
      </c>
    </row>
    <row r="18" spans="1:11" ht="16.5" customHeight="1" x14ac:dyDescent="0.2">
      <c r="A18" s="18">
        <v>1010100800</v>
      </c>
      <c r="B18" s="14" t="s">
        <v>2256</v>
      </c>
      <c r="C18" s="14"/>
      <c r="D18" s="10" t="s">
        <v>2257</v>
      </c>
      <c r="E18" s="10" t="s">
        <v>2257</v>
      </c>
      <c r="F18" s="17"/>
      <c r="G18" s="12" t="s">
        <v>144</v>
      </c>
      <c r="H18" s="12" t="s">
        <v>145</v>
      </c>
      <c r="I18" s="16"/>
      <c r="J18" s="10" t="s">
        <v>465</v>
      </c>
      <c r="K18" s="10" t="s">
        <v>1201</v>
      </c>
    </row>
    <row r="19" spans="1:11" ht="16.5" customHeight="1" x14ac:dyDescent="0.2">
      <c r="A19" s="18">
        <v>1010100920</v>
      </c>
      <c r="B19" s="14" t="s">
        <v>2708</v>
      </c>
      <c r="C19" s="14"/>
      <c r="D19" s="10" t="s">
        <v>2709</v>
      </c>
      <c r="E19" s="10" t="s">
        <v>2709</v>
      </c>
      <c r="F19" s="17"/>
      <c r="G19" s="12" t="s">
        <v>144</v>
      </c>
      <c r="H19" s="12" t="s">
        <v>145</v>
      </c>
      <c r="I19" s="16"/>
      <c r="J19" s="10" t="s">
        <v>465</v>
      </c>
      <c r="K19" s="10" t="s">
        <v>1201</v>
      </c>
    </row>
    <row r="20" spans="1:11" ht="16.5" customHeight="1" x14ac:dyDescent="0.2">
      <c r="A20" s="18">
        <v>1010100940</v>
      </c>
      <c r="B20" s="14" t="s">
        <v>3865</v>
      </c>
      <c r="C20" s="14"/>
      <c r="D20" s="10" t="s">
        <v>3866</v>
      </c>
      <c r="E20" s="10" t="s">
        <v>3866</v>
      </c>
      <c r="F20" s="17"/>
      <c r="G20" s="12" t="s">
        <v>144</v>
      </c>
      <c r="H20" s="12" t="s">
        <v>145</v>
      </c>
      <c r="I20" s="16"/>
      <c r="J20" s="10" t="s">
        <v>465</v>
      </c>
      <c r="K20" s="10" t="s">
        <v>1201</v>
      </c>
    </row>
    <row r="21" spans="1:11" ht="16.5" customHeight="1" x14ac:dyDescent="0.2">
      <c r="A21" s="18">
        <v>1010100950</v>
      </c>
      <c r="B21" s="14" t="s">
        <v>3867</v>
      </c>
      <c r="C21" s="14"/>
      <c r="D21" s="10" t="s">
        <v>3868</v>
      </c>
      <c r="E21" s="10" t="s">
        <v>3868</v>
      </c>
      <c r="F21" s="17"/>
      <c r="G21" s="12" t="s">
        <v>144</v>
      </c>
      <c r="H21" s="12" t="s">
        <v>145</v>
      </c>
      <c r="I21" s="16"/>
      <c r="J21" s="10" t="s">
        <v>465</v>
      </c>
      <c r="K21" s="10" t="s">
        <v>1201</v>
      </c>
    </row>
    <row r="22" spans="1:11" ht="16.5" customHeight="1" x14ac:dyDescent="0.2">
      <c r="A22" s="18">
        <v>1010100960</v>
      </c>
      <c r="B22" s="14" t="s">
        <v>3871</v>
      </c>
      <c r="C22" s="14"/>
      <c r="D22" s="10" t="s">
        <v>3872</v>
      </c>
      <c r="E22" s="10" t="s">
        <v>3872</v>
      </c>
      <c r="F22" s="17"/>
      <c r="G22" s="12" t="s">
        <v>144</v>
      </c>
      <c r="H22" s="12" t="s">
        <v>145</v>
      </c>
      <c r="I22" s="16"/>
      <c r="J22" s="10" t="s">
        <v>465</v>
      </c>
      <c r="K22" s="10" t="s">
        <v>1201</v>
      </c>
    </row>
    <row r="23" spans="1:11" ht="16.5" customHeight="1" x14ac:dyDescent="0.2">
      <c r="A23" s="18">
        <v>1010100970</v>
      </c>
      <c r="B23" s="14" t="s">
        <v>3648</v>
      </c>
      <c r="C23" s="14"/>
      <c r="D23" s="14" t="s">
        <v>3649</v>
      </c>
      <c r="E23" s="14" t="s">
        <v>3650</v>
      </c>
      <c r="F23" s="17"/>
      <c r="G23" s="12" t="s">
        <v>144</v>
      </c>
      <c r="H23" s="12" t="s">
        <v>145</v>
      </c>
      <c r="I23" s="16"/>
      <c r="J23" s="10" t="s">
        <v>465</v>
      </c>
      <c r="K23" s="10" t="s">
        <v>1201</v>
      </c>
    </row>
    <row r="24" spans="1:11" ht="16.5" customHeight="1" x14ac:dyDescent="0.2">
      <c r="A24" s="18">
        <v>1010100980</v>
      </c>
      <c r="B24" s="14" t="s">
        <v>3651</v>
      </c>
      <c r="C24" s="14"/>
      <c r="D24" s="14" t="s">
        <v>3652</v>
      </c>
      <c r="E24" s="14" t="s">
        <v>3653</v>
      </c>
      <c r="F24" s="17"/>
      <c r="G24" s="12" t="s">
        <v>144</v>
      </c>
      <c r="H24" s="12" t="s">
        <v>145</v>
      </c>
      <c r="I24" s="16"/>
      <c r="J24" s="10" t="s">
        <v>465</v>
      </c>
      <c r="K24" s="10" t="s">
        <v>1201</v>
      </c>
    </row>
    <row r="25" spans="1:11" ht="16.5" customHeight="1" x14ac:dyDescent="0.2">
      <c r="A25" s="58">
        <v>1010101000</v>
      </c>
      <c r="B25" s="14" t="s">
        <v>3642</v>
      </c>
      <c r="C25" s="14" t="s">
        <v>19</v>
      </c>
      <c r="D25" s="14" t="s">
        <v>3643</v>
      </c>
      <c r="E25" s="14" t="s">
        <v>7482</v>
      </c>
      <c r="F25" s="17"/>
      <c r="G25" s="12" t="s">
        <v>144</v>
      </c>
      <c r="H25" s="12" t="s">
        <v>145</v>
      </c>
      <c r="I25" s="16"/>
      <c r="J25" s="10" t="s">
        <v>465</v>
      </c>
      <c r="K25" s="10" t="s">
        <v>1201</v>
      </c>
    </row>
    <row r="26" spans="1:11" ht="16.5" customHeight="1" x14ac:dyDescent="0.2">
      <c r="A26" s="58">
        <v>1010101010</v>
      </c>
      <c r="B26" s="14" t="s">
        <v>3637</v>
      </c>
      <c r="C26" s="14" t="s">
        <v>19</v>
      </c>
      <c r="D26" s="14" t="s">
        <v>3638</v>
      </c>
      <c r="E26" s="14" t="s">
        <v>9836</v>
      </c>
      <c r="F26" s="17"/>
      <c r="G26" s="12" t="s">
        <v>144</v>
      </c>
      <c r="H26" s="12" t="s">
        <v>145</v>
      </c>
      <c r="I26" s="16"/>
      <c r="J26" s="10" t="s">
        <v>465</v>
      </c>
      <c r="K26" s="10" t="s">
        <v>1201</v>
      </c>
    </row>
    <row r="27" spans="1:11" ht="16.5" customHeight="1" x14ac:dyDescent="0.2">
      <c r="A27" s="18">
        <v>1010101040</v>
      </c>
      <c r="B27" s="14" t="s">
        <v>4553</v>
      </c>
      <c r="C27" s="14"/>
      <c r="D27" s="10" t="s">
        <v>4554</v>
      </c>
      <c r="E27" s="10" t="s">
        <v>4554</v>
      </c>
      <c r="F27" s="17"/>
      <c r="G27" s="12" t="s">
        <v>144</v>
      </c>
      <c r="H27" s="12" t="s">
        <v>145</v>
      </c>
      <c r="I27" s="16"/>
      <c r="J27" s="10" t="s">
        <v>465</v>
      </c>
      <c r="K27" s="10" t="s">
        <v>1201</v>
      </c>
    </row>
    <row r="28" spans="1:11" ht="16.5" customHeight="1" x14ac:dyDescent="0.2">
      <c r="A28" s="18">
        <v>1010101060</v>
      </c>
      <c r="B28" s="14" t="s">
        <v>4276</v>
      </c>
      <c r="C28" s="14"/>
      <c r="D28" s="14" t="s">
        <v>4277</v>
      </c>
      <c r="E28" s="14" t="s">
        <v>4278</v>
      </c>
      <c r="F28" s="17"/>
      <c r="G28" s="12" t="s">
        <v>144</v>
      </c>
      <c r="H28" s="12" t="s">
        <v>145</v>
      </c>
      <c r="I28" s="16"/>
      <c r="J28" s="10" t="s">
        <v>465</v>
      </c>
      <c r="K28" s="10" t="s">
        <v>1201</v>
      </c>
    </row>
    <row r="29" spans="1:11" ht="16.5" customHeight="1" x14ac:dyDescent="0.2">
      <c r="A29" s="58">
        <v>1010101070</v>
      </c>
      <c r="B29" s="14" t="s">
        <v>4279</v>
      </c>
      <c r="C29" s="14" t="s">
        <v>19</v>
      </c>
      <c r="D29" s="14" t="s">
        <v>8793</v>
      </c>
      <c r="E29" s="14" t="s">
        <v>8794</v>
      </c>
      <c r="F29" s="17"/>
      <c r="G29" s="12" t="s">
        <v>144</v>
      </c>
      <c r="H29" s="12" t="s">
        <v>145</v>
      </c>
      <c r="I29" s="16"/>
      <c r="J29" s="10" t="s">
        <v>465</v>
      </c>
      <c r="K29" s="10" t="s">
        <v>1201</v>
      </c>
    </row>
    <row r="30" spans="1:11" ht="16.5" customHeight="1" x14ac:dyDescent="0.2">
      <c r="A30" s="58">
        <v>1010101120</v>
      </c>
      <c r="B30" s="14" t="s">
        <v>9755</v>
      </c>
      <c r="C30" s="14" t="s">
        <v>4216</v>
      </c>
      <c r="D30" s="14" t="s">
        <v>9376</v>
      </c>
      <c r="E30" s="14" t="s">
        <v>8813</v>
      </c>
      <c r="F30" s="17"/>
      <c r="G30" s="12" t="s">
        <v>144</v>
      </c>
      <c r="H30" s="12" t="s">
        <v>145</v>
      </c>
      <c r="I30" s="16"/>
      <c r="J30" s="10" t="s">
        <v>465</v>
      </c>
      <c r="K30" s="10" t="s">
        <v>1201</v>
      </c>
    </row>
    <row r="31" spans="1:11" ht="16.5" customHeight="1" x14ac:dyDescent="0.2">
      <c r="A31" s="58">
        <v>1010101140</v>
      </c>
      <c r="B31" s="14" t="s">
        <v>9759</v>
      </c>
      <c r="C31" s="10" t="s">
        <v>4216</v>
      </c>
      <c r="D31" s="14" t="s">
        <v>12030</v>
      </c>
      <c r="E31" s="14" t="s">
        <v>8213</v>
      </c>
      <c r="F31" s="17"/>
      <c r="G31" s="12" t="s">
        <v>144</v>
      </c>
      <c r="H31" s="12" t="s">
        <v>145</v>
      </c>
      <c r="I31" s="16"/>
      <c r="J31" s="10" t="s">
        <v>465</v>
      </c>
      <c r="K31" s="10" t="s">
        <v>1201</v>
      </c>
    </row>
    <row r="32" spans="1:11" ht="16.5" customHeight="1" x14ac:dyDescent="0.2">
      <c r="A32" s="58">
        <v>1010101160</v>
      </c>
      <c r="B32" s="14" t="s">
        <v>9767</v>
      </c>
      <c r="C32" s="10" t="s">
        <v>4216</v>
      </c>
      <c r="D32" s="14" t="s">
        <v>5761</v>
      </c>
      <c r="E32" s="14" t="s">
        <v>5762</v>
      </c>
      <c r="F32" s="17"/>
      <c r="G32" s="12" t="s">
        <v>144</v>
      </c>
      <c r="H32" s="12" t="s">
        <v>145</v>
      </c>
      <c r="I32" s="16"/>
      <c r="J32" s="10" t="s">
        <v>465</v>
      </c>
      <c r="K32" s="10" t="s">
        <v>1201</v>
      </c>
    </row>
    <row r="33" spans="1:12" ht="16.5" customHeight="1" x14ac:dyDescent="0.2">
      <c r="A33" s="58">
        <v>1010101170</v>
      </c>
      <c r="B33" s="14" t="s">
        <v>9764</v>
      </c>
      <c r="C33" s="10" t="s">
        <v>4216</v>
      </c>
      <c r="D33" s="14" t="s">
        <v>5758</v>
      </c>
      <c r="E33" s="14" t="s">
        <v>5759</v>
      </c>
      <c r="F33" s="17"/>
      <c r="G33" s="12" t="s">
        <v>144</v>
      </c>
      <c r="H33" s="12" t="s">
        <v>145</v>
      </c>
      <c r="I33" s="16"/>
      <c r="J33" s="10" t="s">
        <v>465</v>
      </c>
      <c r="K33" s="10" t="s">
        <v>1201</v>
      </c>
    </row>
    <row r="34" spans="1:12" ht="16.5" customHeight="1" x14ac:dyDescent="0.2">
      <c r="A34" s="58">
        <v>1010101180</v>
      </c>
      <c r="B34" s="14" t="s">
        <v>9766</v>
      </c>
      <c r="C34" s="10" t="s">
        <v>4216</v>
      </c>
      <c r="D34" s="14" t="s">
        <v>5760</v>
      </c>
      <c r="E34" s="14" t="s">
        <v>9166</v>
      </c>
      <c r="F34" s="17"/>
      <c r="G34" s="12" t="s">
        <v>144</v>
      </c>
      <c r="H34" s="12" t="s">
        <v>145</v>
      </c>
      <c r="I34" s="16"/>
      <c r="J34" s="10" t="s">
        <v>465</v>
      </c>
      <c r="K34" s="10" t="s">
        <v>1201</v>
      </c>
    </row>
    <row r="35" spans="1:12" ht="16.5" customHeight="1" x14ac:dyDescent="0.2">
      <c r="A35" s="58">
        <v>1010101190</v>
      </c>
      <c r="B35" s="29" t="s">
        <v>9763</v>
      </c>
      <c r="C35" s="10" t="s">
        <v>4216</v>
      </c>
      <c r="D35" s="29" t="s">
        <v>5757</v>
      </c>
      <c r="E35" s="19" t="s">
        <v>5757</v>
      </c>
      <c r="F35" s="17"/>
      <c r="G35" s="17"/>
      <c r="H35" s="16"/>
      <c r="I35" s="16"/>
      <c r="J35" s="10" t="s">
        <v>465</v>
      </c>
      <c r="K35" s="10" t="s">
        <v>1201</v>
      </c>
    </row>
    <row r="36" spans="1:12" ht="16.5" customHeight="1" x14ac:dyDescent="0.2">
      <c r="A36" s="18">
        <v>1010101200</v>
      </c>
      <c r="B36" s="173" t="s">
        <v>9774</v>
      </c>
      <c r="C36" s="10" t="s">
        <v>4216</v>
      </c>
      <c r="D36" s="14" t="s">
        <v>5772</v>
      </c>
      <c r="E36" s="14" t="s">
        <v>5773</v>
      </c>
      <c r="F36" s="17"/>
      <c r="G36" s="12" t="s">
        <v>144</v>
      </c>
      <c r="H36" s="12" t="s">
        <v>145</v>
      </c>
      <c r="I36" s="16"/>
      <c r="J36" s="10" t="s">
        <v>465</v>
      </c>
      <c r="K36" s="10" t="s">
        <v>1201</v>
      </c>
    </row>
    <row r="37" spans="1:12" ht="16.5" customHeight="1" x14ac:dyDescent="0.2">
      <c r="A37" s="18">
        <v>1010101210</v>
      </c>
      <c r="B37" s="173" t="s">
        <v>9773</v>
      </c>
      <c r="C37" s="10" t="s">
        <v>4216</v>
      </c>
      <c r="D37" s="14" t="s">
        <v>5770</v>
      </c>
      <c r="E37" s="14" t="s">
        <v>5771</v>
      </c>
      <c r="F37" s="17"/>
      <c r="G37" s="12" t="s">
        <v>144</v>
      </c>
      <c r="H37" s="12" t="s">
        <v>145</v>
      </c>
      <c r="I37" s="16"/>
      <c r="J37" s="10" t="s">
        <v>465</v>
      </c>
      <c r="K37" s="10" t="s">
        <v>1201</v>
      </c>
    </row>
    <row r="38" spans="1:12" ht="16.5" customHeight="1" x14ac:dyDescent="0.2">
      <c r="A38" s="18">
        <v>1010101220</v>
      </c>
      <c r="B38" s="173" t="s">
        <v>9778</v>
      </c>
      <c r="C38" s="10" t="s">
        <v>4216</v>
      </c>
      <c r="D38" s="14" t="s">
        <v>5782</v>
      </c>
      <c r="E38" s="14" t="s">
        <v>5783</v>
      </c>
      <c r="F38" s="17"/>
      <c r="G38" s="12" t="s">
        <v>144</v>
      </c>
      <c r="H38" s="12" t="s">
        <v>145</v>
      </c>
      <c r="I38" s="16"/>
      <c r="J38" s="10" t="s">
        <v>465</v>
      </c>
      <c r="K38" s="10" t="s">
        <v>1201</v>
      </c>
    </row>
    <row r="39" spans="1:12" ht="16.5" customHeight="1" x14ac:dyDescent="0.2">
      <c r="A39" s="58">
        <v>1010101250</v>
      </c>
      <c r="B39" s="14" t="s">
        <v>16830</v>
      </c>
      <c r="C39" s="14" t="s">
        <v>19</v>
      </c>
      <c r="D39" s="14" t="s">
        <v>16828</v>
      </c>
      <c r="E39" s="14" t="s">
        <v>7805</v>
      </c>
      <c r="F39" s="17"/>
      <c r="G39" s="12" t="s">
        <v>144</v>
      </c>
      <c r="H39" s="12" t="s">
        <v>145</v>
      </c>
      <c r="I39" s="16"/>
      <c r="J39" s="10" t="s">
        <v>465</v>
      </c>
      <c r="K39" s="10" t="s">
        <v>1201</v>
      </c>
    </row>
    <row r="40" spans="1:12" ht="16.5" customHeight="1" x14ac:dyDescent="0.2">
      <c r="A40" s="58">
        <v>1010101260</v>
      </c>
      <c r="B40" s="14" t="s">
        <v>9775</v>
      </c>
      <c r="C40" s="10" t="s">
        <v>4216</v>
      </c>
      <c r="D40" s="14" t="s">
        <v>5776</v>
      </c>
      <c r="E40" s="14" t="s">
        <v>5777</v>
      </c>
      <c r="F40" s="17"/>
      <c r="G40" s="12" t="s">
        <v>144</v>
      </c>
      <c r="H40" s="12" t="s">
        <v>145</v>
      </c>
      <c r="I40" s="16"/>
      <c r="J40" s="10" t="s">
        <v>465</v>
      </c>
      <c r="K40" s="10" t="s">
        <v>1201</v>
      </c>
    </row>
    <row r="41" spans="1:12" ht="16.5" customHeight="1" x14ac:dyDescent="0.2">
      <c r="A41" s="58">
        <v>1010101280</v>
      </c>
      <c r="B41" s="14" t="s">
        <v>9776</v>
      </c>
      <c r="C41" s="10" t="s">
        <v>4216</v>
      </c>
      <c r="D41" s="14" t="s">
        <v>5779</v>
      </c>
      <c r="E41" s="14" t="s">
        <v>5780</v>
      </c>
      <c r="F41" s="17"/>
      <c r="G41" s="12" t="s">
        <v>144</v>
      </c>
      <c r="H41" s="12" t="s">
        <v>145</v>
      </c>
      <c r="I41" s="16"/>
      <c r="J41" s="10" t="s">
        <v>465</v>
      </c>
      <c r="K41" s="10" t="s">
        <v>1201</v>
      </c>
    </row>
    <row r="42" spans="1:12" ht="16.5" customHeight="1" x14ac:dyDescent="0.2">
      <c r="A42" s="58">
        <v>1010101290</v>
      </c>
      <c r="B42" s="14" t="s">
        <v>9772</v>
      </c>
      <c r="C42" s="10" t="s">
        <v>4216</v>
      </c>
      <c r="D42" s="14" t="s">
        <v>5768</v>
      </c>
      <c r="E42" s="14" t="s">
        <v>5769</v>
      </c>
      <c r="F42" s="17"/>
      <c r="G42" s="12" t="s">
        <v>144</v>
      </c>
      <c r="H42" s="12" t="s">
        <v>145</v>
      </c>
      <c r="I42" s="16"/>
      <c r="J42" s="10" t="s">
        <v>465</v>
      </c>
      <c r="K42" s="10" t="s">
        <v>1201</v>
      </c>
    </row>
    <row r="43" spans="1:12" ht="16.5" customHeight="1" x14ac:dyDescent="0.2">
      <c r="A43" s="58">
        <v>1010101300</v>
      </c>
      <c r="B43" s="14" t="s">
        <v>9770</v>
      </c>
      <c r="C43" s="10" t="s">
        <v>4216</v>
      </c>
      <c r="D43" s="14" t="s">
        <v>5764</v>
      </c>
      <c r="E43" s="14" t="s">
        <v>7806</v>
      </c>
      <c r="F43" s="17"/>
      <c r="G43" s="12" t="s">
        <v>144</v>
      </c>
      <c r="H43" s="12" t="s">
        <v>145</v>
      </c>
      <c r="I43" s="16"/>
      <c r="J43" s="10" t="s">
        <v>465</v>
      </c>
      <c r="K43" s="10" t="s">
        <v>1201</v>
      </c>
    </row>
    <row r="44" spans="1:12" ht="16.5" customHeight="1" x14ac:dyDescent="0.2">
      <c r="A44" s="58">
        <v>1010101310</v>
      </c>
      <c r="B44" s="14" t="s">
        <v>9771</v>
      </c>
      <c r="C44" s="10" t="s">
        <v>4216</v>
      </c>
      <c r="D44" s="14" t="s">
        <v>9513</v>
      </c>
      <c r="E44" s="14" t="s">
        <v>7825</v>
      </c>
      <c r="F44" s="17"/>
      <c r="G44" s="12" t="s">
        <v>144</v>
      </c>
      <c r="H44" s="12" t="s">
        <v>145</v>
      </c>
      <c r="I44" s="16"/>
      <c r="J44" s="10" t="s">
        <v>465</v>
      </c>
      <c r="K44" s="10" t="s">
        <v>1201</v>
      </c>
    </row>
    <row r="45" spans="1:12" ht="16.5" customHeight="1" x14ac:dyDescent="0.2">
      <c r="A45" s="58">
        <v>1010101320</v>
      </c>
      <c r="B45" s="14" t="s">
        <v>9769</v>
      </c>
      <c r="C45" s="10" t="s">
        <v>4216</v>
      </c>
      <c r="D45" s="14" t="s">
        <v>9976</v>
      </c>
      <c r="E45" s="14" t="s">
        <v>5763</v>
      </c>
      <c r="F45" s="17"/>
      <c r="G45" s="12" t="s">
        <v>144</v>
      </c>
      <c r="H45" s="12" t="s">
        <v>145</v>
      </c>
      <c r="I45" s="16"/>
      <c r="J45" s="10" t="s">
        <v>465</v>
      </c>
      <c r="K45" s="10" t="s">
        <v>1201</v>
      </c>
    </row>
    <row r="46" spans="1:12" ht="16.5" customHeight="1" x14ac:dyDescent="0.2">
      <c r="A46" s="18">
        <v>1010101330</v>
      </c>
      <c r="B46" s="14" t="s">
        <v>5786</v>
      </c>
      <c r="C46" s="14"/>
      <c r="D46" s="14" t="s">
        <v>5787</v>
      </c>
      <c r="E46" s="14" t="s">
        <v>5788</v>
      </c>
      <c r="F46" s="17"/>
      <c r="G46" s="12" t="s">
        <v>144</v>
      </c>
      <c r="H46" s="12" t="s">
        <v>145</v>
      </c>
      <c r="I46" s="16"/>
      <c r="J46" s="10" t="s">
        <v>465</v>
      </c>
      <c r="K46" s="10" t="s">
        <v>1201</v>
      </c>
    </row>
    <row r="47" spans="1:12" ht="16.5" customHeight="1" x14ac:dyDescent="0.2">
      <c r="A47" s="18">
        <v>1010101340</v>
      </c>
      <c r="B47" s="14" t="s">
        <v>6137</v>
      </c>
      <c r="C47" s="14"/>
      <c r="D47" s="14" t="s">
        <v>6138</v>
      </c>
      <c r="E47" s="14" t="s">
        <v>6139</v>
      </c>
      <c r="F47" s="17"/>
      <c r="G47" s="12" t="s">
        <v>144</v>
      </c>
      <c r="H47" s="12" t="s">
        <v>145</v>
      </c>
      <c r="I47" s="16"/>
      <c r="J47" s="10" t="s">
        <v>465</v>
      </c>
      <c r="K47" s="10" t="s">
        <v>1201</v>
      </c>
    </row>
    <row r="48" spans="1:12" ht="16.5" customHeight="1" x14ac:dyDescent="0.2">
      <c r="A48" s="58">
        <v>1010101440</v>
      </c>
      <c r="B48" s="30" t="s">
        <v>7668</v>
      </c>
      <c r="C48" s="30" t="s">
        <v>19</v>
      </c>
      <c r="D48" s="14" t="s">
        <v>1218</v>
      </c>
      <c r="E48" s="19" t="s">
        <v>7743</v>
      </c>
      <c r="F48" s="17"/>
      <c r="G48" s="17"/>
      <c r="H48" s="16"/>
      <c r="I48" s="16"/>
      <c r="J48" s="10"/>
      <c r="K48" s="10"/>
      <c r="L48" s="73">
        <v>1010106080</v>
      </c>
    </row>
    <row r="49" spans="1:12" ht="16.5" customHeight="1" x14ac:dyDescent="0.2">
      <c r="A49" s="102">
        <v>1010101640</v>
      </c>
      <c r="B49" s="19" t="s">
        <v>2291</v>
      </c>
      <c r="C49" s="19" t="s">
        <v>19</v>
      </c>
      <c r="D49" s="20" t="s">
        <v>2292</v>
      </c>
      <c r="E49" s="20" t="s">
        <v>9835</v>
      </c>
      <c r="F49" s="17"/>
      <c r="G49" s="12"/>
      <c r="H49" s="12"/>
      <c r="I49" s="16"/>
      <c r="J49" s="19"/>
      <c r="K49" s="19"/>
    </row>
    <row r="50" spans="1:12" ht="16.5" customHeight="1" x14ac:dyDescent="0.2">
      <c r="A50" s="102">
        <v>1010101680</v>
      </c>
      <c r="B50" s="19" t="s">
        <v>7780</v>
      </c>
      <c r="C50" s="19" t="s">
        <v>731</v>
      </c>
      <c r="D50" s="20" t="s">
        <v>7781</v>
      </c>
      <c r="E50" s="20" t="s">
        <v>7782</v>
      </c>
      <c r="F50" s="17"/>
      <c r="G50" s="12"/>
      <c r="H50" s="12"/>
      <c r="I50" s="16"/>
      <c r="J50" s="19"/>
      <c r="K50" s="19"/>
    </row>
    <row r="51" spans="1:12" ht="16.5" customHeight="1" x14ac:dyDescent="0.2">
      <c r="A51" s="58">
        <v>1010102030</v>
      </c>
      <c r="B51" s="14" t="s">
        <v>2273</v>
      </c>
      <c r="C51" s="14" t="s">
        <v>19</v>
      </c>
      <c r="D51" s="14" t="s">
        <v>16006</v>
      </c>
      <c r="E51" s="12" t="s">
        <v>7012</v>
      </c>
      <c r="F51" s="17" t="s">
        <v>2275</v>
      </c>
      <c r="G51" s="17" t="s">
        <v>175</v>
      </c>
      <c r="H51" s="17" t="s">
        <v>182</v>
      </c>
      <c r="I51" s="16"/>
      <c r="J51" s="10"/>
      <c r="K51" s="10"/>
      <c r="L51" s="73">
        <v>1010100150</v>
      </c>
    </row>
    <row r="52" spans="1:12" ht="16.5" customHeight="1" x14ac:dyDescent="0.2">
      <c r="A52" s="58">
        <v>1010102040</v>
      </c>
      <c r="B52" s="14" t="s">
        <v>8045</v>
      </c>
      <c r="C52" s="14" t="s">
        <v>19</v>
      </c>
      <c r="D52" s="14" t="s">
        <v>16007</v>
      </c>
      <c r="E52" s="12" t="s">
        <v>8046</v>
      </c>
      <c r="F52" s="17"/>
      <c r="G52" s="17"/>
      <c r="H52" s="17"/>
      <c r="I52" s="16"/>
      <c r="J52" s="10"/>
      <c r="K52" s="10"/>
    </row>
    <row r="53" spans="1:12" ht="16.5" customHeight="1" x14ac:dyDescent="0.2">
      <c r="A53" s="58">
        <v>1010102050</v>
      </c>
      <c r="B53" s="14" t="s">
        <v>6538</v>
      </c>
      <c r="C53" s="14" t="s">
        <v>19</v>
      </c>
      <c r="D53" s="14" t="s">
        <v>11894</v>
      </c>
      <c r="E53" s="12" t="s">
        <v>6539</v>
      </c>
      <c r="F53" s="17"/>
      <c r="G53" s="17"/>
      <c r="H53" s="17"/>
      <c r="I53" s="16"/>
      <c r="J53" s="10"/>
      <c r="K53" s="10"/>
    </row>
    <row r="54" spans="1:12" ht="16.5" customHeight="1" x14ac:dyDescent="0.2">
      <c r="A54" s="58">
        <v>1010102070</v>
      </c>
      <c r="B54" s="14" t="s">
        <v>2287</v>
      </c>
      <c r="C54" s="14" t="s">
        <v>19</v>
      </c>
      <c r="D54" s="14" t="s">
        <v>2288</v>
      </c>
      <c r="E54" s="39" t="s">
        <v>7655</v>
      </c>
      <c r="F54" s="17"/>
      <c r="G54" s="12"/>
      <c r="H54" s="12"/>
      <c r="I54" s="16"/>
      <c r="J54" s="10"/>
      <c r="K54" s="10"/>
    </row>
    <row r="55" spans="1:12" ht="16.5" customHeight="1" x14ac:dyDescent="0.2">
      <c r="A55" s="58">
        <v>1010102080</v>
      </c>
      <c r="B55" s="14" t="s">
        <v>2298</v>
      </c>
      <c r="C55" s="14" t="s">
        <v>19</v>
      </c>
      <c r="D55" s="14" t="s">
        <v>16653</v>
      </c>
      <c r="E55" s="14" t="s">
        <v>7656</v>
      </c>
      <c r="F55" s="17"/>
      <c r="G55" s="15" t="s">
        <v>144</v>
      </c>
      <c r="H55" s="15" t="s">
        <v>145</v>
      </c>
      <c r="I55" s="16"/>
      <c r="J55" s="10"/>
      <c r="K55" s="10"/>
    </row>
    <row r="56" spans="1:12" ht="16.5" customHeight="1" x14ac:dyDescent="0.2">
      <c r="A56" s="58">
        <v>1010102130</v>
      </c>
      <c r="B56" s="10" t="s">
        <v>3195</v>
      </c>
      <c r="C56" s="10" t="s">
        <v>19</v>
      </c>
      <c r="D56" s="10" t="s">
        <v>8363</v>
      </c>
      <c r="E56" s="10" t="s">
        <v>7440</v>
      </c>
      <c r="F56" s="17"/>
      <c r="G56" s="12" t="s">
        <v>144</v>
      </c>
      <c r="H56" s="12" t="s">
        <v>145</v>
      </c>
      <c r="I56" s="16"/>
      <c r="J56" s="10" t="s">
        <v>153</v>
      </c>
      <c r="K56" s="10" t="s">
        <v>235</v>
      </c>
      <c r="L56" s="73">
        <v>1546101150</v>
      </c>
    </row>
    <row r="57" spans="1:12" ht="16.5" customHeight="1" x14ac:dyDescent="0.2">
      <c r="A57" s="58">
        <v>1010102150</v>
      </c>
      <c r="B57" s="14" t="s">
        <v>2522</v>
      </c>
      <c r="C57" s="14" t="s">
        <v>19</v>
      </c>
      <c r="D57" s="14" t="s">
        <v>2523</v>
      </c>
      <c r="E57" s="12" t="s">
        <v>6619</v>
      </c>
      <c r="F57" s="17" t="s">
        <v>2524</v>
      </c>
      <c r="G57" s="10" t="s">
        <v>175</v>
      </c>
      <c r="H57" s="17" t="s">
        <v>182</v>
      </c>
      <c r="I57" s="17"/>
      <c r="J57" s="10"/>
      <c r="K57" s="10"/>
      <c r="L57" s="73">
        <v>1010100180</v>
      </c>
    </row>
    <row r="58" spans="1:12" ht="16.5" customHeight="1" x14ac:dyDescent="0.2">
      <c r="A58" s="58">
        <v>1010102160</v>
      </c>
      <c r="B58" s="14" t="s">
        <v>2525</v>
      </c>
      <c r="C58" s="14" t="s">
        <v>19</v>
      </c>
      <c r="D58" s="14" t="s">
        <v>6620</v>
      </c>
      <c r="E58" s="12" t="s">
        <v>9997</v>
      </c>
      <c r="F58" s="17" t="s">
        <v>2524</v>
      </c>
      <c r="G58" s="10" t="s">
        <v>175</v>
      </c>
      <c r="H58" s="17" t="s">
        <v>182</v>
      </c>
      <c r="I58" s="17"/>
      <c r="J58" s="10"/>
      <c r="K58" s="10"/>
      <c r="L58" s="73">
        <v>1010100180</v>
      </c>
    </row>
    <row r="59" spans="1:12" ht="12.75" x14ac:dyDescent="0.2">
      <c r="A59" s="58">
        <v>1010102170</v>
      </c>
      <c r="B59" s="14" t="s">
        <v>5535</v>
      </c>
      <c r="C59" s="14" t="s">
        <v>19</v>
      </c>
      <c r="D59" s="14" t="s">
        <v>5536</v>
      </c>
      <c r="E59" s="14" t="s">
        <v>9996</v>
      </c>
      <c r="F59" s="17"/>
      <c r="G59" s="12" t="s">
        <v>144</v>
      </c>
      <c r="H59" s="12" t="s">
        <v>145</v>
      </c>
      <c r="I59" s="16"/>
      <c r="J59" s="10" t="s">
        <v>465</v>
      </c>
      <c r="K59" s="10" t="s">
        <v>924</v>
      </c>
      <c r="L59" s="73">
        <v>1015100870</v>
      </c>
    </row>
    <row r="60" spans="1:12" ht="16.5" customHeight="1" x14ac:dyDescent="0.2">
      <c r="A60" s="58">
        <v>1010102270</v>
      </c>
      <c r="B60" s="14" t="s">
        <v>1705</v>
      </c>
      <c r="C60" s="14" t="s">
        <v>19</v>
      </c>
      <c r="D60" s="10" t="s">
        <v>1706</v>
      </c>
      <c r="E60" s="10" t="s">
        <v>6943</v>
      </c>
      <c r="F60" s="17"/>
      <c r="G60" s="12" t="s">
        <v>144</v>
      </c>
      <c r="H60" s="12" t="s">
        <v>145</v>
      </c>
      <c r="I60" s="16"/>
      <c r="J60" s="10" t="s">
        <v>465</v>
      </c>
      <c r="K60" s="10" t="s">
        <v>1201</v>
      </c>
      <c r="L60" s="73">
        <v>1010100700</v>
      </c>
    </row>
    <row r="61" spans="1:12" ht="16.5" customHeight="1" x14ac:dyDescent="0.2">
      <c r="A61" s="58">
        <v>1010102290</v>
      </c>
      <c r="B61" s="14" t="s">
        <v>9372</v>
      </c>
      <c r="C61" s="14" t="s">
        <v>19</v>
      </c>
      <c r="D61" s="14" t="s">
        <v>9371</v>
      </c>
      <c r="E61" s="12" t="s">
        <v>9370</v>
      </c>
      <c r="F61" s="17" t="s">
        <v>4272</v>
      </c>
      <c r="G61" s="10" t="s">
        <v>175</v>
      </c>
      <c r="H61" s="17" t="s">
        <v>182</v>
      </c>
      <c r="I61" s="17"/>
      <c r="J61" s="10"/>
      <c r="K61" s="10"/>
      <c r="L61" s="73">
        <v>1010100290</v>
      </c>
    </row>
    <row r="62" spans="1:12" ht="16.5" customHeight="1" x14ac:dyDescent="0.2">
      <c r="A62" s="58">
        <v>1010102510</v>
      </c>
      <c r="B62" s="14" t="s">
        <v>9572</v>
      </c>
      <c r="C62" s="14" t="s">
        <v>19</v>
      </c>
      <c r="D62" s="14" t="s">
        <v>9574</v>
      </c>
      <c r="E62" s="14" t="s">
        <v>9573</v>
      </c>
      <c r="F62" s="17"/>
      <c r="G62" s="15"/>
      <c r="H62" s="15"/>
      <c r="I62" s="16"/>
      <c r="J62" s="10"/>
      <c r="K62" s="10"/>
    </row>
    <row r="63" spans="1:12" ht="16.5" customHeight="1" x14ac:dyDescent="0.2">
      <c r="A63" s="58">
        <v>1010102560</v>
      </c>
      <c r="B63" s="14" t="s">
        <v>1219</v>
      </c>
      <c r="C63" s="14" t="s">
        <v>19</v>
      </c>
      <c r="D63" s="14" t="s">
        <v>1220</v>
      </c>
      <c r="E63" s="14" t="s">
        <v>7327</v>
      </c>
      <c r="F63" s="17"/>
      <c r="G63" s="15" t="s">
        <v>144</v>
      </c>
      <c r="H63" s="15" t="s">
        <v>145</v>
      </c>
      <c r="I63" s="16"/>
      <c r="J63" s="10"/>
      <c r="K63" s="10"/>
    </row>
    <row r="64" spans="1:12" ht="16.5" customHeight="1" x14ac:dyDescent="0.2">
      <c r="A64" s="58">
        <v>1010102660</v>
      </c>
      <c r="B64" s="14" t="s">
        <v>6650</v>
      </c>
      <c r="C64" s="14" t="s">
        <v>19</v>
      </c>
      <c r="D64" s="14" t="s">
        <v>6651</v>
      </c>
      <c r="E64" s="14" t="s">
        <v>6652</v>
      </c>
      <c r="F64" s="17"/>
      <c r="G64" s="15"/>
      <c r="H64" s="15"/>
      <c r="I64" s="16"/>
      <c r="J64" s="10"/>
      <c r="K64" s="10"/>
    </row>
    <row r="65" spans="1:12" ht="16.5" customHeight="1" x14ac:dyDescent="0.2">
      <c r="A65" s="18">
        <v>1010102720</v>
      </c>
      <c r="B65" s="14" t="s">
        <v>3594</v>
      </c>
      <c r="C65" s="14"/>
      <c r="D65" s="10" t="s">
        <v>3595</v>
      </c>
      <c r="E65" s="10" t="s">
        <v>3596</v>
      </c>
      <c r="F65" s="17"/>
      <c r="G65" s="12"/>
      <c r="H65" s="12"/>
      <c r="I65" s="16"/>
      <c r="J65" s="10"/>
      <c r="K65" s="10"/>
    </row>
    <row r="66" spans="1:12" ht="16.5" customHeight="1" x14ac:dyDescent="0.2">
      <c r="A66" s="58">
        <v>1010102830</v>
      </c>
      <c r="B66" s="14" t="s">
        <v>3640</v>
      </c>
      <c r="C66" s="14" t="s">
        <v>19</v>
      </c>
      <c r="D66" s="14" t="s">
        <v>3641</v>
      </c>
      <c r="E66" s="14" t="s">
        <v>7483</v>
      </c>
      <c r="F66" s="17"/>
      <c r="G66" s="12" t="s">
        <v>144</v>
      </c>
      <c r="H66" s="12" t="s">
        <v>145</v>
      </c>
      <c r="I66" s="16"/>
      <c r="J66" s="10" t="s">
        <v>465</v>
      </c>
      <c r="K66" s="10" t="s">
        <v>1201</v>
      </c>
      <c r="L66" s="75">
        <v>1010100990</v>
      </c>
    </row>
    <row r="67" spans="1:12" ht="16.5" customHeight="1" x14ac:dyDescent="0.2">
      <c r="A67" s="58">
        <v>1010102890</v>
      </c>
      <c r="B67" s="14" t="s">
        <v>3639</v>
      </c>
      <c r="C67" s="14" t="s">
        <v>19</v>
      </c>
      <c r="D67" s="14" t="s">
        <v>9837</v>
      </c>
      <c r="E67" s="14" t="s">
        <v>9838</v>
      </c>
      <c r="F67" s="17"/>
      <c r="G67" s="12" t="s">
        <v>144</v>
      </c>
      <c r="H67" s="12" t="s">
        <v>145</v>
      </c>
      <c r="I67" s="16"/>
      <c r="J67" s="10" t="s">
        <v>465</v>
      </c>
      <c r="K67" s="10" t="s">
        <v>1201</v>
      </c>
      <c r="L67" s="75">
        <v>1010101020</v>
      </c>
    </row>
    <row r="68" spans="1:12" ht="16.5" customHeight="1" x14ac:dyDescent="0.2">
      <c r="A68" s="58">
        <v>1010103010</v>
      </c>
      <c r="B68" s="14" t="s">
        <v>9761</v>
      </c>
      <c r="C68" s="10" t="s">
        <v>4216</v>
      </c>
      <c r="D68" s="14" t="s">
        <v>9381</v>
      </c>
      <c r="E68" s="12" t="s">
        <v>5754</v>
      </c>
      <c r="F68" s="17"/>
      <c r="G68" s="17"/>
      <c r="H68" s="17"/>
      <c r="I68" s="16"/>
      <c r="J68" s="10"/>
      <c r="K68" s="10"/>
    </row>
    <row r="69" spans="1:12" ht="16.5" customHeight="1" x14ac:dyDescent="0.2">
      <c r="A69" s="58">
        <v>1010103050</v>
      </c>
      <c r="B69" s="14" t="s">
        <v>9756</v>
      </c>
      <c r="C69" s="14" t="s">
        <v>4216</v>
      </c>
      <c r="D69" s="14" t="s">
        <v>9377</v>
      </c>
      <c r="E69" s="14" t="s">
        <v>7338</v>
      </c>
      <c r="F69" s="17"/>
      <c r="G69" s="12" t="s">
        <v>144</v>
      </c>
      <c r="H69" s="12" t="s">
        <v>145</v>
      </c>
      <c r="I69" s="16"/>
      <c r="J69" s="10" t="s">
        <v>465</v>
      </c>
      <c r="K69" s="10" t="s">
        <v>1201</v>
      </c>
      <c r="L69" s="73">
        <v>1010101110</v>
      </c>
    </row>
    <row r="70" spans="1:12" ht="16.5" customHeight="1" x14ac:dyDescent="0.2">
      <c r="A70" s="58">
        <v>1010103220</v>
      </c>
      <c r="B70" s="14" t="s">
        <v>9760</v>
      </c>
      <c r="C70" s="10" t="s">
        <v>4216</v>
      </c>
      <c r="D70" s="14" t="s">
        <v>12028</v>
      </c>
      <c r="E70" s="12" t="s">
        <v>5752</v>
      </c>
      <c r="F70" s="17" t="s">
        <v>5753</v>
      </c>
      <c r="G70" s="17" t="s">
        <v>175</v>
      </c>
      <c r="H70" s="17" t="s">
        <v>182</v>
      </c>
      <c r="I70" s="16"/>
      <c r="J70" s="10"/>
      <c r="K70" s="10"/>
      <c r="L70" s="73">
        <v>1010100330</v>
      </c>
    </row>
    <row r="71" spans="1:12" ht="16.5" customHeight="1" x14ac:dyDescent="0.2">
      <c r="A71" s="58">
        <v>1010103250</v>
      </c>
      <c r="B71" s="14" t="s">
        <v>9757</v>
      </c>
      <c r="C71" s="14" t="s">
        <v>19</v>
      </c>
      <c r="D71" s="14" t="s">
        <v>5751</v>
      </c>
      <c r="E71" s="14" t="s">
        <v>9758</v>
      </c>
      <c r="F71" s="17"/>
      <c r="G71" s="15" t="s">
        <v>144</v>
      </c>
      <c r="H71" s="15" t="s">
        <v>145</v>
      </c>
      <c r="I71" s="16"/>
      <c r="J71" s="10"/>
      <c r="K71" s="10"/>
    </row>
    <row r="72" spans="1:12" ht="16.5" customHeight="1" x14ac:dyDescent="0.2">
      <c r="A72" s="58">
        <v>1010103400</v>
      </c>
      <c r="B72" s="14" t="s">
        <v>7179</v>
      </c>
      <c r="C72" s="14" t="s">
        <v>19</v>
      </c>
      <c r="D72" s="14" t="s">
        <v>5713</v>
      </c>
      <c r="E72" s="14" t="s">
        <v>7180</v>
      </c>
      <c r="F72" s="17"/>
      <c r="G72" s="12" t="s">
        <v>144</v>
      </c>
      <c r="H72" s="12" t="s">
        <v>145</v>
      </c>
      <c r="I72" s="16"/>
      <c r="J72" s="10" t="s">
        <v>153</v>
      </c>
      <c r="K72" s="10" t="s">
        <v>553</v>
      </c>
      <c r="L72" s="73">
        <v>1526101740</v>
      </c>
    </row>
    <row r="73" spans="1:12" ht="16.5" customHeight="1" x14ac:dyDescent="0.2">
      <c r="A73" s="18">
        <v>1010103580</v>
      </c>
      <c r="B73" s="14" t="s">
        <v>1440</v>
      </c>
      <c r="C73" s="14"/>
      <c r="D73" s="14" t="s">
        <v>1441</v>
      </c>
      <c r="E73" s="14" t="s">
        <v>1442</v>
      </c>
      <c r="F73" s="17"/>
      <c r="G73" s="17"/>
      <c r="H73" s="16"/>
      <c r="I73" s="16"/>
      <c r="J73" s="10" t="s">
        <v>465</v>
      </c>
      <c r="K73" s="10" t="s">
        <v>1201</v>
      </c>
    </row>
    <row r="74" spans="1:12" ht="16.5" customHeight="1" x14ac:dyDescent="0.2">
      <c r="A74" s="18">
        <v>1010103590</v>
      </c>
      <c r="B74" s="14" t="s">
        <v>2592</v>
      </c>
      <c r="C74" s="14"/>
      <c r="D74" s="14" t="s">
        <v>2593</v>
      </c>
      <c r="E74" s="14" t="s">
        <v>2594</v>
      </c>
      <c r="F74" s="17"/>
      <c r="G74" s="17"/>
      <c r="H74" s="16"/>
      <c r="I74" s="16"/>
      <c r="J74" s="10" t="s">
        <v>465</v>
      </c>
      <c r="K74" s="10" t="s">
        <v>1201</v>
      </c>
    </row>
    <row r="75" spans="1:12" ht="16.5" customHeight="1" x14ac:dyDescent="0.2">
      <c r="A75" s="58">
        <v>1010103600</v>
      </c>
      <c r="B75" s="14" t="s">
        <v>2617</v>
      </c>
      <c r="C75" s="14" t="s">
        <v>5722</v>
      </c>
      <c r="D75" s="14" t="s">
        <v>7632</v>
      </c>
      <c r="E75" s="14" t="s">
        <v>7348</v>
      </c>
      <c r="F75" s="17"/>
      <c r="G75" s="17"/>
      <c r="H75" s="16"/>
      <c r="I75" s="16"/>
      <c r="J75" s="10" t="s">
        <v>465</v>
      </c>
      <c r="K75" s="10" t="s">
        <v>1201</v>
      </c>
    </row>
    <row r="76" spans="1:12" ht="16.5" customHeight="1" x14ac:dyDescent="0.2">
      <c r="A76" s="18">
        <v>1010103610</v>
      </c>
      <c r="B76" s="14" t="s">
        <v>3913</v>
      </c>
      <c r="C76" s="14"/>
      <c r="D76" s="14" t="s">
        <v>3914</v>
      </c>
      <c r="E76" s="14" t="s">
        <v>3915</v>
      </c>
      <c r="F76" s="17"/>
      <c r="G76" s="17"/>
      <c r="H76" s="16"/>
      <c r="I76" s="16"/>
      <c r="J76" s="10" t="s">
        <v>465</v>
      </c>
      <c r="K76" s="10" t="s">
        <v>1201</v>
      </c>
    </row>
    <row r="77" spans="1:12" ht="16.5" customHeight="1" x14ac:dyDescent="0.2">
      <c r="A77" s="18">
        <v>1010103620</v>
      </c>
      <c r="B77" s="14" t="s">
        <v>3985</v>
      </c>
      <c r="C77" s="14"/>
      <c r="D77" s="14" t="s">
        <v>3986</v>
      </c>
      <c r="E77" s="14" t="s">
        <v>3987</v>
      </c>
      <c r="F77" s="17"/>
      <c r="G77" s="17"/>
      <c r="H77" s="16"/>
      <c r="I77" s="16"/>
      <c r="J77" s="10" t="s">
        <v>465</v>
      </c>
      <c r="K77" s="10" t="s">
        <v>1201</v>
      </c>
    </row>
    <row r="78" spans="1:12" ht="16.5" customHeight="1" x14ac:dyDescent="0.2">
      <c r="A78" s="18">
        <v>1010103630</v>
      </c>
      <c r="B78" s="14" t="s">
        <v>4280</v>
      </c>
      <c r="C78" s="14"/>
      <c r="D78" s="14" t="s">
        <v>4281</v>
      </c>
      <c r="E78" s="14" t="s">
        <v>4282</v>
      </c>
      <c r="F78" s="17"/>
      <c r="G78" s="17"/>
      <c r="H78" s="16"/>
      <c r="I78" s="16"/>
      <c r="J78" s="10" t="s">
        <v>465</v>
      </c>
      <c r="K78" s="10" t="s">
        <v>1201</v>
      </c>
    </row>
    <row r="79" spans="1:12" ht="16.5" customHeight="1" x14ac:dyDescent="0.2">
      <c r="A79" s="58">
        <v>1010103660</v>
      </c>
      <c r="B79" s="10" t="s">
        <v>9768</v>
      </c>
      <c r="C79" s="10" t="s">
        <v>4216</v>
      </c>
      <c r="D79" s="10" t="s">
        <v>12241</v>
      </c>
      <c r="E79" s="10" t="s">
        <v>7242</v>
      </c>
      <c r="F79" s="17"/>
      <c r="G79" s="17"/>
      <c r="H79" s="16"/>
      <c r="I79" s="16"/>
      <c r="J79" s="10" t="s">
        <v>465</v>
      </c>
      <c r="K79" s="10" t="s">
        <v>1201</v>
      </c>
    </row>
    <row r="80" spans="1:12" ht="16.5" customHeight="1" x14ac:dyDescent="0.2">
      <c r="A80" s="18">
        <v>1010103690</v>
      </c>
      <c r="B80" s="14" t="s">
        <v>5792</v>
      </c>
      <c r="C80" s="14"/>
      <c r="D80" s="14" t="s">
        <v>5793</v>
      </c>
      <c r="E80" s="14" t="s">
        <v>5794</v>
      </c>
      <c r="F80" s="17"/>
      <c r="G80" s="17"/>
      <c r="H80" s="16"/>
      <c r="I80" s="16"/>
      <c r="J80" s="10" t="s">
        <v>465</v>
      </c>
      <c r="K80" s="10" t="s">
        <v>1201</v>
      </c>
    </row>
    <row r="81" spans="1:18" ht="16.5" customHeight="1" x14ac:dyDescent="0.2">
      <c r="A81" s="58">
        <v>1010104430</v>
      </c>
      <c r="B81" s="14" t="s">
        <v>2526</v>
      </c>
      <c r="C81" s="14"/>
      <c r="D81" s="14" t="s">
        <v>2527</v>
      </c>
      <c r="E81" s="14" t="s">
        <v>6456</v>
      </c>
      <c r="F81" s="17" t="s">
        <v>2524</v>
      </c>
      <c r="G81" s="10" t="s">
        <v>175</v>
      </c>
      <c r="H81" s="17" t="s">
        <v>182</v>
      </c>
      <c r="I81" s="17"/>
      <c r="J81" s="10"/>
      <c r="K81" s="10"/>
    </row>
    <row r="82" spans="1:18" ht="16.5" customHeight="1" x14ac:dyDescent="0.2">
      <c r="A82" s="58">
        <v>1010104560</v>
      </c>
      <c r="B82" s="14" t="s">
        <v>7812</v>
      </c>
      <c r="C82" s="14" t="s">
        <v>19</v>
      </c>
      <c r="D82" s="10" t="s">
        <v>7865</v>
      </c>
      <c r="E82" s="10" t="s">
        <v>7813</v>
      </c>
      <c r="F82" s="17"/>
      <c r="G82" s="12" t="s">
        <v>144</v>
      </c>
      <c r="H82" s="12" t="s">
        <v>145</v>
      </c>
      <c r="I82" s="16"/>
      <c r="J82" s="10" t="s">
        <v>465</v>
      </c>
      <c r="K82" s="10" t="s">
        <v>1201</v>
      </c>
      <c r="L82" s="73">
        <v>1010100930</v>
      </c>
    </row>
    <row r="83" spans="1:18" ht="16.5" customHeight="1" x14ac:dyDescent="0.2">
      <c r="A83" s="58">
        <v>1010104570</v>
      </c>
      <c r="B83" s="30" t="s">
        <v>7814</v>
      </c>
      <c r="C83" s="30" t="s">
        <v>19</v>
      </c>
      <c r="D83" s="30" t="s">
        <v>7866</v>
      </c>
      <c r="E83" s="19" t="s">
        <v>7815</v>
      </c>
      <c r="F83" s="17"/>
      <c r="G83" s="17"/>
      <c r="H83" s="16"/>
      <c r="I83" s="16"/>
      <c r="J83" s="10" t="s">
        <v>166</v>
      </c>
      <c r="K83" s="30" t="s">
        <v>490</v>
      </c>
      <c r="L83" s="76">
        <v>1240100200</v>
      </c>
    </row>
    <row r="84" spans="1:18" ht="16.5" customHeight="1" x14ac:dyDescent="0.2">
      <c r="A84" s="18">
        <v>1010105230</v>
      </c>
      <c r="B84" s="14" t="s">
        <v>4667</v>
      </c>
      <c r="C84" s="14"/>
      <c r="D84" s="10" t="s">
        <v>4668</v>
      </c>
      <c r="E84" s="10" t="s">
        <v>4669</v>
      </c>
      <c r="F84" s="17"/>
      <c r="G84" s="12" t="s">
        <v>144</v>
      </c>
      <c r="H84" s="12" t="s">
        <v>145</v>
      </c>
      <c r="I84" s="16"/>
      <c r="J84" s="10" t="s">
        <v>465</v>
      </c>
      <c r="K84" s="10" t="s">
        <v>466</v>
      </c>
      <c r="L84" s="73">
        <v>1022101090</v>
      </c>
      <c r="N84" s="152"/>
      <c r="O84" s="59"/>
      <c r="P84" s="59"/>
    </row>
    <row r="85" spans="1:18" ht="16.5" customHeight="1" x14ac:dyDescent="0.2">
      <c r="A85" s="18">
        <v>1010105240</v>
      </c>
      <c r="B85" s="14" t="s">
        <v>4673</v>
      </c>
      <c r="C85" s="14"/>
      <c r="D85" s="10" t="s">
        <v>4674</v>
      </c>
      <c r="E85" s="10" t="s">
        <v>4675</v>
      </c>
      <c r="F85" s="17"/>
      <c r="G85" s="12" t="s">
        <v>144</v>
      </c>
      <c r="H85" s="12" t="s">
        <v>145</v>
      </c>
      <c r="I85" s="16"/>
      <c r="J85" s="10" t="s">
        <v>465</v>
      </c>
      <c r="K85" s="10" t="s">
        <v>466</v>
      </c>
      <c r="L85" s="73">
        <v>1022101100</v>
      </c>
      <c r="Q85" s="59"/>
      <c r="R85" s="59"/>
    </row>
    <row r="86" spans="1:18" ht="16.5" customHeight="1" x14ac:dyDescent="0.2">
      <c r="A86" s="58">
        <v>1010105540</v>
      </c>
      <c r="B86" s="14" t="s">
        <v>3161</v>
      </c>
      <c r="C86" s="14" t="s">
        <v>19</v>
      </c>
      <c r="D86" s="14" t="s">
        <v>3162</v>
      </c>
      <c r="E86" s="14" t="s">
        <v>6783</v>
      </c>
      <c r="F86" s="17"/>
      <c r="G86" s="12"/>
      <c r="H86" s="12"/>
      <c r="I86" s="16"/>
      <c r="J86" s="10"/>
      <c r="K86" s="10"/>
      <c r="L86" s="73">
        <v>1018100580</v>
      </c>
    </row>
    <row r="87" spans="1:18" ht="16.5" customHeight="1" x14ac:dyDescent="0.2">
      <c r="A87" s="58">
        <v>1010105590</v>
      </c>
      <c r="B87" s="29" t="s">
        <v>9783</v>
      </c>
      <c r="C87" s="10" t="s">
        <v>4216</v>
      </c>
      <c r="D87" s="29" t="s">
        <v>9785</v>
      </c>
      <c r="E87" s="10" t="s">
        <v>5778</v>
      </c>
      <c r="F87" s="17"/>
      <c r="G87" s="17"/>
      <c r="H87" s="16"/>
      <c r="I87" s="16"/>
      <c r="J87" s="10" t="s">
        <v>465</v>
      </c>
      <c r="K87" s="10" t="s">
        <v>1201</v>
      </c>
    </row>
    <row r="88" spans="1:18" ht="16.5" customHeight="1" x14ac:dyDescent="0.2">
      <c r="A88" s="58">
        <v>1010105600</v>
      </c>
      <c r="B88" s="29" t="s">
        <v>8725</v>
      </c>
      <c r="C88" s="10" t="s">
        <v>4216</v>
      </c>
      <c r="D88" s="29" t="s">
        <v>5765</v>
      </c>
      <c r="E88" s="10" t="s">
        <v>6855</v>
      </c>
      <c r="F88" s="17"/>
      <c r="G88" s="17"/>
      <c r="H88" s="16"/>
      <c r="I88" s="16"/>
      <c r="J88" s="10" t="s">
        <v>465</v>
      </c>
      <c r="K88" s="10" t="s">
        <v>1201</v>
      </c>
    </row>
    <row r="89" spans="1:18" ht="16.5" customHeight="1" x14ac:dyDescent="0.2">
      <c r="A89" s="18">
        <v>1010105610</v>
      </c>
      <c r="B89" s="14" t="s">
        <v>1221</v>
      </c>
      <c r="C89" s="14"/>
      <c r="D89" s="14" t="s">
        <v>1222</v>
      </c>
      <c r="E89" s="19" t="s">
        <v>1222</v>
      </c>
      <c r="F89" s="17"/>
      <c r="G89" s="17"/>
      <c r="H89" s="16"/>
      <c r="I89" s="16"/>
      <c r="J89" s="14" t="s">
        <v>486</v>
      </c>
      <c r="K89" s="10" t="s">
        <v>1201</v>
      </c>
    </row>
    <row r="90" spans="1:18" ht="16.5" customHeight="1" x14ac:dyDescent="0.2">
      <c r="A90" s="18">
        <v>1010105630</v>
      </c>
      <c r="B90" s="30" t="s">
        <v>1198</v>
      </c>
      <c r="C90" s="30"/>
      <c r="D90" s="30" t="s">
        <v>1199</v>
      </c>
      <c r="E90" s="19" t="s">
        <v>1199</v>
      </c>
      <c r="F90" s="17"/>
      <c r="G90" s="17"/>
      <c r="H90" s="16"/>
      <c r="I90" s="16"/>
      <c r="J90" s="10" t="s">
        <v>1200</v>
      </c>
      <c r="K90" s="10" t="s">
        <v>1201</v>
      </c>
    </row>
    <row r="91" spans="1:18" ht="16.5" customHeight="1" x14ac:dyDescent="0.2">
      <c r="A91" s="58">
        <v>1010105640</v>
      </c>
      <c r="B91" s="30" t="s">
        <v>10042</v>
      </c>
      <c r="C91" s="30" t="s">
        <v>19</v>
      </c>
      <c r="D91" s="30" t="s">
        <v>10043</v>
      </c>
      <c r="E91" s="30" t="s">
        <v>7657</v>
      </c>
      <c r="F91" s="17"/>
      <c r="G91" s="17"/>
      <c r="H91" s="16"/>
      <c r="I91" s="16"/>
      <c r="J91" s="10" t="s">
        <v>1200</v>
      </c>
      <c r="K91" s="10" t="s">
        <v>1201</v>
      </c>
    </row>
    <row r="92" spans="1:18" ht="16.5" customHeight="1" x14ac:dyDescent="0.2">
      <c r="A92" s="58">
        <v>1010105640</v>
      </c>
      <c r="B92" s="30" t="s">
        <v>8013</v>
      </c>
      <c r="C92" s="30" t="s">
        <v>19</v>
      </c>
      <c r="D92" s="30" t="s">
        <v>8014</v>
      </c>
      <c r="E92" s="30" t="s">
        <v>7657</v>
      </c>
      <c r="F92" s="17"/>
      <c r="G92" s="17"/>
      <c r="H92" s="16"/>
      <c r="I92" s="16"/>
      <c r="J92" s="10" t="s">
        <v>1200</v>
      </c>
      <c r="K92" s="10" t="s">
        <v>1201</v>
      </c>
    </row>
    <row r="93" spans="1:18" ht="16.5" customHeight="1" x14ac:dyDescent="0.2">
      <c r="A93" s="18">
        <v>1010105670</v>
      </c>
      <c r="B93" s="30" t="s">
        <v>1300</v>
      </c>
      <c r="C93" s="30"/>
      <c r="D93" s="30" t="s">
        <v>1301</v>
      </c>
      <c r="E93" s="19" t="s">
        <v>1301</v>
      </c>
      <c r="F93" s="17"/>
      <c r="G93" s="17"/>
      <c r="H93" s="16"/>
      <c r="I93" s="16"/>
      <c r="J93" s="10" t="s">
        <v>1200</v>
      </c>
      <c r="K93" s="10" t="s">
        <v>1302</v>
      </c>
    </row>
    <row r="94" spans="1:18" ht="16.5" customHeight="1" x14ac:dyDescent="0.2">
      <c r="A94" s="18">
        <v>1010105680</v>
      </c>
      <c r="B94" s="30" t="s">
        <v>1303</v>
      </c>
      <c r="C94" s="30"/>
      <c r="D94" s="30" t="s">
        <v>1304</v>
      </c>
      <c r="E94" s="19" t="s">
        <v>1304</v>
      </c>
      <c r="F94" s="17"/>
      <c r="G94" s="17"/>
      <c r="H94" s="16"/>
      <c r="I94" s="16"/>
      <c r="J94" s="10" t="s">
        <v>1200</v>
      </c>
      <c r="K94" s="10" t="s">
        <v>1302</v>
      </c>
    </row>
    <row r="95" spans="1:18" ht="16.5" customHeight="1" x14ac:dyDescent="0.2">
      <c r="A95" s="58">
        <v>1010105790</v>
      </c>
      <c r="B95" s="30" t="s">
        <v>6538</v>
      </c>
      <c r="C95" s="30" t="s">
        <v>19</v>
      </c>
      <c r="D95" s="30" t="s">
        <v>16008</v>
      </c>
      <c r="E95" s="19" t="s">
        <v>7658</v>
      </c>
      <c r="F95" s="17"/>
      <c r="G95" s="17"/>
      <c r="H95" s="16"/>
      <c r="I95" s="16"/>
      <c r="J95" s="10"/>
      <c r="K95" s="10"/>
    </row>
    <row r="96" spans="1:18" ht="16.5" customHeight="1" x14ac:dyDescent="0.2">
      <c r="A96" s="18">
        <v>1010105800</v>
      </c>
      <c r="B96" s="174" t="s">
        <v>9780</v>
      </c>
      <c r="C96" s="10" t="s">
        <v>4216</v>
      </c>
      <c r="D96" s="10" t="s">
        <v>5774</v>
      </c>
      <c r="E96" s="10" t="s">
        <v>5775</v>
      </c>
      <c r="F96" s="17"/>
      <c r="G96" s="12" t="s">
        <v>144</v>
      </c>
      <c r="H96" s="12" t="s">
        <v>145</v>
      </c>
      <c r="I96" s="16"/>
      <c r="J96" s="10" t="s">
        <v>465</v>
      </c>
      <c r="K96" s="10" t="s">
        <v>1201</v>
      </c>
    </row>
    <row r="97" spans="1:12" ht="16.5" customHeight="1" x14ac:dyDescent="0.2">
      <c r="A97" s="58">
        <v>1010105830</v>
      </c>
      <c r="B97" s="14" t="s">
        <v>6077</v>
      </c>
      <c r="C97" s="14" t="s">
        <v>19</v>
      </c>
      <c r="D97" s="14" t="s">
        <v>15221</v>
      </c>
      <c r="E97" s="12" t="s">
        <v>6078</v>
      </c>
      <c r="F97" s="17"/>
      <c r="G97" s="10"/>
      <c r="H97" s="17"/>
      <c r="I97" s="17"/>
      <c r="J97" s="10"/>
      <c r="K97" s="10"/>
    </row>
    <row r="98" spans="1:12" ht="16.5" customHeight="1" x14ac:dyDescent="0.2">
      <c r="A98" s="58">
        <v>1010105840</v>
      </c>
      <c r="B98" s="14" t="s">
        <v>6542</v>
      </c>
      <c r="C98" s="14" t="s">
        <v>19</v>
      </c>
      <c r="D98" s="14" t="s">
        <v>6544</v>
      </c>
      <c r="E98" s="14" t="s">
        <v>6543</v>
      </c>
      <c r="F98" s="17"/>
      <c r="G98" s="17"/>
      <c r="H98" s="16"/>
      <c r="I98" s="16"/>
      <c r="J98" s="10" t="s">
        <v>465</v>
      </c>
      <c r="K98" s="10" t="s">
        <v>867</v>
      </c>
      <c r="L98" s="73">
        <v>1014104930</v>
      </c>
    </row>
    <row r="99" spans="1:12" ht="16.5" customHeight="1" x14ac:dyDescent="0.2">
      <c r="A99" s="58">
        <v>1010106450</v>
      </c>
      <c r="B99" s="14" t="s">
        <v>8631</v>
      </c>
      <c r="C99" s="14" t="s">
        <v>19</v>
      </c>
      <c r="D99" s="14" t="s">
        <v>8633</v>
      </c>
      <c r="E99" s="14" t="s">
        <v>8632</v>
      </c>
      <c r="F99" s="17"/>
      <c r="G99" s="17"/>
      <c r="H99" s="16"/>
      <c r="I99" s="16"/>
      <c r="J99" s="10"/>
      <c r="K99" s="10"/>
    </row>
    <row r="100" spans="1:12" ht="16.5" customHeight="1" x14ac:dyDescent="0.2">
      <c r="A100" s="58">
        <v>1010106470</v>
      </c>
      <c r="B100" s="30" t="s">
        <v>2258</v>
      </c>
      <c r="C100" s="30" t="s">
        <v>19</v>
      </c>
      <c r="D100" s="30" t="s">
        <v>2259</v>
      </c>
      <c r="E100" s="19" t="s">
        <v>7669</v>
      </c>
      <c r="F100" s="17"/>
      <c r="G100" s="17"/>
      <c r="H100" s="16"/>
      <c r="I100" s="16"/>
      <c r="J100" s="10" t="s">
        <v>1200</v>
      </c>
      <c r="K100" s="10" t="s">
        <v>1201</v>
      </c>
      <c r="L100" s="73">
        <v>1010105660</v>
      </c>
    </row>
    <row r="101" spans="1:12" ht="16.5" customHeight="1" x14ac:dyDescent="0.2">
      <c r="A101" s="58">
        <v>1010106580</v>
      </c>
      <c r="B101" s="30" t="s">
        <v>6985</v>
      </c>
      <c r="C101" s="30" t="s">
        <v>4216</v>
      </c>
      <c r="D101" s="14" t="s">
        <v>6987</v>
      </c>
      <c r="E101" s="19" t="s">
        <v>6986</v>
      </c>
      <c r="F101" s="17"/>
      <c r="G101" s="17"/>
      <c r="H101" s="16"/>
      <c r="I101" s="16"/>
      <c r="J101" s="10"/>
      <c r="K101" s="10"/>
    </row>
    <row r="102" spans="1:12" ht="16.5" customHeight="1" x14ac:dyDescent="0.2">
      <c r="A102" s="58">
        <v>1010106790</v>
      </c>
      <c r="B102" s="14" t="s">
        <v>9782</v>
      </c>
      <c r="C102" s="10" t="s">
        <v>4216</v>
      </c>
      <c r="D102" s="14" t="s">
        <v>5766</v>
      </c>
      <c r="E102" s="14" t="s">
        <v>5767</v>
      </c>
      <c r="F102" s="17"/>
      <c r="G102" s="12"/>
      <c r="H102" s="12"/>
      <c r="I102" s="16"/>
      <c r="J102" s="10"/>
      <c r="K102" s="10"/>
    </row>
    <row r="103" spans="1:12" ht="16.5" customHeight="1" x14ac:dyDescent="0.2">
      <c r="A103" s="58">
        <v>1010106890</v>
      </c>
      <c r="B103" s="14" t="s">
        <v>8724</v>
      </c>
      <c r="C103" s="10" t="s">
        <v>4216</v>
      </c>
      <c r="D103" s="14" t="s">
        <v>12029</v>
      </c>
      <c r="E103" s="12" t="s">
        <v>5756</v>
      </c>
      <c r="F103" s="17"/>
      <c r="G103" s="17"/>
      <c r="H103" s="17"/>
      <c r="I103" s="16"/>
      <c r="J103" s="10"/>
      <c r="K103" s="10"/>
    </row>
    <row r="104" spans="1:12" ht="16.5" customHeight="1" x14ac:dyDescent="0.2">
      <c r="A104" s="58">
        <v>1010106980</v>
      </c>
      <c r="B104" s="14" t="s">
        <v>9781</v>
      </c>
      <c r="C104" s="10" t="s">
        <v>4216</v>
      </c>
      <c r="D104" s="14" t="s">
        <v>7142</v>
      </c>
      <c r="E104" s="12" t="s">
        <v>7143</v>
      </c>
      <c r="F104" s="17"/>
      <c r="G104" s="17"/>
      <c r="H104" s="17"/>
      <c r="I104" s="16"/>
      <c r="J104" s="10"/>
      <c r="K104" s="10"/>
    </row>
    <row r="105" spans="1:12" ht="16.5" customHeight="1" x14ac:dyDescent="0.2">
      <c r="A105" s="58">
        <v>1010106990</v>
      </c>
      <c r="B105" s="29" t="s">
        <v>9786</v>
      </c>
      <c r="C105" s="10" t="s">
        <v>4216</v>
      </c>
      <c r="D105" s="29" t="s">
        <v>9787</v>
      </c>
      <c r="E105" s="10" t="s">
        <v>9784</v>
      </c>
      <c r="F105" s="17"/>
      <c r="G105" s="17"/>
      <c r="H105" s="16"/>
      <c r="I105" s="16"/>
      <c r="J105" s="10"/>
      <c r="K105" s="10"/>
    </row>
    <row r="106" spans="1:12" ht="16.5" customHeight="1" x14ac:dyDescent="0.2">
      <c r="A106" s="58">
        <v>1010107250</v>
      </c>
      <c r="B106" s="14" t="s">
        <v>7578</v>
      </c>
      <c r="C106" s="10" t="s">
        <v>19</v>
      </c>
      <c r="D106" s="14" t="s">
        <v>7747</v>
      </c>
      <c r="E106" s="12" t="s">
        <v>7629</v>
      </c>
      <c r="F106" s="17"/>
      <c r="G106" s="17"/>
      <c r="H106" s="17"/>
      <c r="I106" s="16"/>
      <c r="J106" s="10"/>
      <c r="K106" s="10"/>
    </row>
    <row r="107" spans="1:12" ht="16.5" customHeight="1" x14ac:dyDescent="0.2">
      <c r="A107" s="58">
        <v>1010107270</v>
      </c>
      <c r="B107" s="14" t="s">
        <v>7771</v>
      </c>
      <c r="C107" s="14" t="s">
        <v>19</v>
      </c>
      <c r="D107" s="14" t="s">
        <v>7772</v>
      </c>
      <c r="E107" s="14" t="s">
        <v>7777</v>
      </c>
      <c r="F107" s="17"/>
      <c r="G107" s="17"/>
      <c r="H107" s="16"/>
      <c r="I107" s="16"/>
      <c r="J107" s="10"/>
      <c r="K107" s="10"/>
    </row>
    <row r="108" spans="1:12" ht="16.5" customHeight="1" x14ac:dyDescent="0.2">
      <c r="A108" s="58">
        <v>1010107280</v>
      </c>
      <c r="B108" s="14" t="s">
        <v>7823</v>
      </c>
      <c r="C108" s="14" t="s">
        <v>19</v>
      </c>
      <c r="D108" s="14" t="s">
        <v>7824</v>
      </c>
      <c r="E108" s="14" t="s">
        <v>7822</v>
      </c>
      <c r="F108" s="17"/>
      <c r="G108" s="17"/>
      <c r="H108" s="16"/>
      <c r="I108" s="16"/>
      <c r="J108" s="10"/>
      <c r="K108" s="10"/>
    </row>
    <row r="109" spans="1:12" ht="16.5" customHeight="1" x14ac:dyDescent="0.2">
      <c r="A109" s="58">
        <v>1010107290</v>
      </c>
      <c r="B109" s="14" t="s">
        <v>8034</v>
      </c>
      <c r="C109" s="14" t="s">
        <v>19</v>
      </c>
      <c r="D109" s="14" t="s">
        <v>8035</v>
      </c>
      <c r="E109" s="14" t="s">
        <v>8033</v>
      </c>
      <c r="F109" s="17"/>
      <c r="G109" s="17"/>
      <c r="H109" s="16"/>
      <c r="I109" s="16"/>
      <c r="J109" s="10"/>
      <c r="K109" s="10"/>
    </row>
    <row r="110" spans="1:12" ht="16.5" customHeight="1" x14ac:dyDescent="0.2">
      <c r="A110" s="58">
        <v>1010107300</v>
      </c>
      <c r="B110" s="14" t="s">
        <v>8030</v>
      </c>
      <c r="C110" s="14" t="s">
        <v>19</v>
      </c>
      <c r="D110" s="14" t="s">
        <v>8029</v>
      </c>
      <c r="E110" s="14" t="s">
        <v>8028</v>
      </c>
      <c r="F110" s="17"/>
      <c r="G110" s="17"/>
      <c r="H110" s="16"/>
      <c r="I110" s="16"/>
      <c r="J110" s="10"/>
      <c r="K110" s="10"/>
    </row>
    <row r="111" spans="1:12" ht="16.5" customHeight="1" x14ac:dyDescent="0.2">
      <c r="A111" s="58">
        <v>1010107310</v>
      </c>
      <c r="B111" s="14" t="s">
        <v>11553</v>
      </c>
      <c r="C111" s="14" t="s">
        <v>19</v>
      </c>
      <c r="D111" s="14" t="s">
        <v>8032</v>
      </c>
      <c r="E111" s="14" t="s">
        <v>8031</v>
      </c>
      <c r="F111" s="17"/>
      <c r="G111" s="17"/>
      <c r="H111" s="16"/>
      <c r="I111" s="16"/>
      <c r="J111" s="10"/>
      <c r="K111" s="10"/>
    </row>
    <row r="112" spans="1:12" ht="16.5" customHeight="1" x14ac:dyDescent="0.2">
      <c r="A112" s="58">
        <v>1010107350</v>
      </c>
      <c r="B112" s="14" t="s">
        <v>8038</v>
      </c>
      <c r="C112" s="14" t="s">
        <v>19</v>
      </c>
      <c r="D112" s="14" t="s">
        <v>8040</v>
      </c>
      <c r="E112" s="14" t="s">
        <v>8039</v>
      </c>
      <c r="F112" s="17"/>
      <c r="G112" s="17"/>
      <c r="H112" s="16"/>
      <c r="I112" s="16"/>
      <c r="J112" s="10"/>
      <c r="K112" s="10"/>
    </row>
    <row r="113" spans="1:12" ht="16.5" customHeight="1" x14ac:dyDescent="0.2">
      <c r="A113" s="58">
        <v>1010107400</v>
      </c>
      <c r="B113" s="14" t="s">
        <v>8284</v>
      </c>
      <c r="C113" s="14" t="s">
        <v>19</v>
      </c>
      <c r="D113" s="14" t="s">
        <v>8283</v>
      </c>
      <c r="E113" s="14" t="s">
        <v>8282</v>
      </c>
      <c r="F113" s="17"/>
      <c r="G113" s="17"/>
      <c r="H113" s="16"/>
      <c r="I113" s="16"/>
      <c r="J113" s="10"/>
      <c r="K113" s="10"/>
    </row>
    <row r="114" spans="1:12" ht="16.5" customHeight="1" x14ac:dyDescent="0.2">
      <c r="A114" s="58">
        <v>1010107450</v>
      </c>
      <c r="B114" s="14" t="s">
        <v>9846</v>
      </c>
      <c r="C114" s="14" t="s">
        <v>19</v>
      </c>
      <c r="D114" s="14" t="s">
        <v>9845</v>
      </c>
      <c r="E114" s="14" t="s">
        <v>9844</v>
      </c>
      <c r="F114" s="17"/>
      <c r="G114" s="17"/>
      <c r="H114" s="16"/>
      <c r="I114" s="16"/>
      <c r="J114" s="10"/>
      <c r="K114" s="10"/>
    </row>
    <row r="115" spans="1:12" ht="16.5" customHeight="1" x14ac:dyDescent="0.2">
      <c r="A115" s="58">
        <v>1010107680</v>
      </c>
      <c r="B115" s="14" t="s">
        <v>8876</v>
      </c>
      <c r="C115" s="14" t="s">
        <v>19</v>
      </c>
      <c r="D115" s="14" t="s">
        <v>8875</v>
      </c>
      <c r="E115" s="14" t="s">
        <v>8874</v>
      </c>
      <c r="F115" s="17"/>
      <c r="G115" s="17"/>
      <c r="H115" s="16"/>
      <c r="I115" s="16"/>
      <c r="J115" s="10"/>
      <c r="K115" s="10"/>
    </row>
    <row r="116" spans="1:12" ht="16.5" customHeight="1" x14ac:dyDescent="0.2">
      <c r="A116" s="58">
        <v>1010107790</v>
      </c>
      <c r="B116" s="14" t="s">
        <v>8949</v>
      </c>
      <c r="C116" s="14" t="s">
        <v>19</v>
      </c>
      <c r="D116" s="14" t="s">
        <v>16654</v>
      </c>
      <c r="E116" s="14" t="s">
        <v>8946</v>
      </c>
      <c r="F116" s="17"/>
      <c r="G116" s="17"/>
      <c r="H116" s="16"/>
      <c r="I116" s="16"/>
      <c r="J116" s="10"/>
      <c r="K116" s="10"/>
    </row>
    <row r="117" spans="1:12" ht="16.5" customHeight="1" x14ac:dyDescent="0.2">
      <c r="A117" s="58">
        <v>1010107800</v>
      </c>
      <c r="B117" s="14" t="s">
        <v>8950</v>
      </c>
      <c r="C117" s="14" t="s">
        <v>19</v>
      </c>
      <c r="D117" s="14" t="s">
        <v>16655</v>
      </c>
      <c r="E117" s="14" t="s">
        <v>8947</v>
      </c>
      <c r="F117" s="17"/>
      <c r="G117" s="17"/>
      <c r="H117" s="16"/>
      <c r="I117" s="16"/>
      <c r="J117" s="10"/>
      <c r="K117" s="10"/>
    </row>
    <row r="118" spans="1:12" ht="16.5" customHeight="1" x14ac:dyDescent="0.2">
      <c r="A118" s="58">
        <v>1010107810</v>
      </c>
      <c r="B118" s="14" t="s">
        <v>8951</v>
      </c>
      <c r="C118" s="14" t="s">
        <v>19</v>
      </c>
      <c r="D118" s="14" t="s">
        <v>16656</v>
      </c>
      <c r="E118" s="14" t="s">
        <v>8948</v>
      </c>
      <c r="F118" s="17"/>
      <c r="G118" s="17"/>
      <c r="H118" s="16"/>
      <c r="I118" s="16"/>
      <c r="J118" s="10"/>
      <c r="K118" s="10"/>
    </row>
    <row r="119" spans="1:12" ht="16.5" customHeight="1" x14ac:dyDescent="0.2">
      <c r="A119" s="58">
        <v>1010107850</v>
      </c>
      <c r="B119" s="14" t="s">
        <v>10948</v>
      </c>
      <c r="C119" s="14" t="s">
        <v>19</v>
      </c>
      <c r="D119" s="14" t="s">
        <v>9210</v>
      </c>
      <c r="E119" s="14" t="s">
        <v>9209</v>
      </c>
      <c r="F119" s="17"/>
      <c r="G119" s="17"/>
      <c r="H119" s="16"/>
      <c r="I119" s="16"/>
      <c r="J119" s="10"/>
      <c r="K119" s="10"/>
    </row>
    <row r="120" spans="1:12" ht="16.5" customHeight="1" x14ac:dyDescent="0.2">
      <c r="A120" s="58">
        <v>1010107860</v>
      </c>
      <c r="B120" s="14" t="s">
        <v>17166</v>
      </c>
      <c r="C120" s="14" t="s">
        <v>19</v>
      </c>
      <c r="D120" s="14" t="s">
        <v>9213</v>
      </c>
      <c r="E120" s="14" t="s">
        <v>9212</v>
      </c>
      <c r="F120" s="17"/>
      <c r="G120" s="17"/>
      <c r="H120" s="16"/>
      <c r="I120" s="16"/>
      <c r="J120" s="10"/>
      <c r="K120" s="10"/>
    </row>
    <row r="121" spans="1:12" ht="16.5" customHeight="1" x14ac:dyDescent="0.2">
      <c r="A121" s="58">
        <v>1010107870</v>
      </c>
      <c r="B121" s="14" t="s">
        <v>17167</v>
      </c>
      <c r="C121" s="14" t="s">
        <v>19</v>
      </c>
      <c r="D121" s="14" t="s">
        <v>9215</v>
      </c>
      <c r="E121" s="14" t="s">
        <v>9214</v>
      </c>
      <c r="F121" s="17"/>
      <c r="G121" s="17"/>
      <c r="H121" s="16"/>
      <c r="I121" s="16"/>
      <c r="J121" s="10"/>
      <c r="K121" s="10"/>
    </row>
    <row r="122" spans="1:12" ht="16.5" customHeight="1" x14ac:dyDescent="0.2">
      <c r="A122" s="58">
        <v>1010107880</v>
      </c>
      <c r="B122" s="14" t="s">
        <v>17168</v>
      </c>
      <c r="C122" s="14" t="s">
        <v>19</v>
      </c>
      <c r="D122" s="14" t="s">
        <v>9217</v>
      </c>
      <c r="E122" s="14" t="s">
        <v>9216</v>
      </c>
      <c r="F122" s="17"/>
      <c r="G122" s="17"/>
      <c r="H122" s="16"/>
      <c r="I122" s="16"/>
      <c r="J122" s="10"/>
      <c r="K122" s="10"/>
    </row>
    <row r="123" spans="1:12" ht="16.5" customHeight="1" x14ac:dyDescent="0.2">
      <c r="A123" s="58">
        <v>1010107890</v>
      </c>
      <c r="B123" s="14" t="s">
        <v>17169</v>
      </c>
      <c r="C123" s="14" t="s">
        <v>19</v>
      </c>
      <c r="D123" s="14" t="s">
        <v>9219</v>
      </c>
      <c r="E123" s="14" t="s">
        <v>9218</v>
      </c>
      <c r="F123" s="17"/>
      <c r="G123" s="17"/>
      <c r="H123" s="16"/>
      <c r="I123" s="16"/>
      <c r="J123" s="10"/>
      <c r="K123" s="10"/>
    </row>
    <row r="124" spans="1:12" ht="16.5" customHeight="1" x14ac:dyDescent="0.2">
      <c r="A124" s="58">
        <v>1010107930</v>
      </c>
      <c r="B124" s="14" t="s">
        <v>9312</v>
      </c>
      <c r="C124" s="14" t="s">
        <v>19</v>
      </c>
      <c r="D124" s="14" t="s">
        <v>9311</v>
      </c>
      <c r="E124" s="14" t="s">
        <v>9310</v>
      </c>
      <c r="F124" s="17"/>
      <c r="G124" s="17"/>
      <c r="H124" s="16"/>
      <c r="I124" s="16"/>
      <c r="J124" s="10"/>
      <c r="K124" s="10"/>
    </row>
    <row r="125" spans="1:12" ht="16.5" customHeight="1" x14ac:dyDescent="0.2">
      <c r="A125" s="58">
        <v>1010107980</v>
      </c>
      <c r="B125" s="14" t="s">
        <v>1325</v>
      </c>
      <c r="C125" s="14" t="s">
        <v>19</v>
      </c>
      <c r="D125" s="14" t="s">
        <v>9360</v>
      </c>
      <c r="E125" s="14" t="s">
        <v>9361</v>
      </c>
      <c r="F125" s="17"/>
      <c r="G125" s="17"/>
      <c r="H125" s="16"/>
      <c r="I125" s="16"/>
      <c r="J125" s="10" t="s">
        <v>465</v>
      </c>
      <c r="K125" s="10" t="s">
        <v>924</v>
      </c>
      <c r="L125" s="73">
        <v>1015103070</v>
      </c>
    </row>
    <row r="126" spans="1:12" ht="16.5" customHeight="1" x14ac:dyDescent="0.2">
      <c r="A126" s="58">
        <v>1010107990</v>
      </c>
      <c r="B126" s="14" t="s">
        <v>9366</v>
      </c>
      <c r="C126" s="14" t="s">
        <v>19</v>
      </c>
      <c r="D126" s="14" t="s">
        <v>9365</v>
      </c>
      <c r="E126" s="14" t="s">
        <v>9364</v>
      </c>
      <c r="F126" s="17"/>
      <c r="G126" s="17"/>
      <c r="H126" s="16"/>
      <c r="I126" s="16"/>
      <c r="J126" s="10"/>
      <c r="K126" s="10"/>
    </row>
    <row r="127" spans="1:12" ht="16.5" customHeight="1" x14ac:dyDescent="0.2">
      <c r="A127" s="58">
        <v>1010108000</v>
      </c>
      <c r="B127" s="14" t="s">
        <v>9367</v>
      </c>
      <c r="C127" s="14" t="s">
        <v>19</v>
      </c>
      <c r="D127" s="14" t="s">
        <v>9362</v>
      </c>
      <c r="E127" s="14" t="s">
        <v>9363</v>
      </c>
      <c r="F127" s="17"/>
      <c r="G127" s="17"/>
      <c r="H127" s="16"/>
      <c r="I127" s="16"/>
      <c r="J127" s="10"/>
      <c r="K127" s="10"/>
    </row>
    <row r="128" spans="1:12" ht="16.5" customHeight="1" x14ac:dyDescent="0.2">
      <c r="A128" s="58">
        <v>1010108060</v>
      </c>
      <c r="B128" s="14" t="s">
        <v>9541</v>
      </c>
      <c r="C128" s="14" t="s">
        <v>19</v>
      </c>
      <c r="D128" s="14" t="s">
        <v>9540</v>
      </c>
      <c r="E128" s="14" t="s">
        <v>9539</v>
      </c>
      <c r="F128" s="17"/>
      <c r="G128" s="17"/>
      <c r="H128" s="16"/>
      <c r="I128" s="16"/>
      <c r="J128" s="10"/>
      <c r="K128" s="10"/>
    </row>
    <row r="129" spans="1:13" ht="16.5" customHeight="1" x14ac:dyDescent="0.2">
      <c r="A129" s="58">
        <v>1010108070</v>
      </c>
      <c r="B129" s="14" t="s">
        <v>9542</v>
      </c>
      <c r="C129" s="14" t="s">
        <v>19</v>
      </c>
      <c r="D129" s="14" t="s">
        <v>9544</v>
      </c>
      <c r="E129" s="14" t="s">
        <v>9543</v>
      </c>
      <c r="F129" s="17"/>
      <c r="G129" s="17"/>
      <c r="H129" s="16"/>
      <c r="I129" s="16"/>
      <c r="J129" s="10"/>
      <c r="K129" s="10"/>
    </row>
    <row r="130" spans="1:13" ht="16.5" customHeight="1" x14ac:dyDescent="0.2">
      <c r="A130" s="100">
        <v>1010108090</v>
      </c>
      <c r="B130" s="10" t="s">
        <v>10167</v>
      </c>
      <c r="C130" s="10" t="s">
        <v>19</v>
      </c>
      <c r="D130" s="22" t="s">
        <v>10166</v>
      </c>
      <c r="E130" s="22" t="s">
        <v>9622</v>
      </c>
      <c r="F130" s="17"/>
      <c r="G130" s="17"/>
      <c r="H130" s="16"/>
      <c r="I130" s="16"/>
      <c r="J130" s="24"/>
      <c r="K130" s="22"/>
    </row>
    <row r="131" spans="1:13" ht="16.5" customHeight="1" x14ac:dyDescent="0.2">
      <c r="A131" s="58">
        <v>1010108320</v>
      </c>
      <c r="B131" s="14" t="s">
        <v>9779</v>
      </c>
      <c r="C131" s="10" t="s">
        <v>6699</v>
      </c>
      <c r="D131" s="14" t="s">
        <v>12031</v>
      </c>
      <c r="E131" s="14" t="s">
        <v>10200</v>
      </c>
      <c r="F131" s="17"/>
      <c r="G131" s="17"/>
      <c r="H131" s="16"/>
      <c r="I131" s="16"/>
      <c r="J131" s="10" t="s">
        <v>465</v>
      </c>
      <c r="K131" s="10" t="s">
        <v>1201</v>
      </c>
      <c r="L131" s="73">
        <v>1010103650</v>
      </c>
      <c r="M131" s="73">
        <v>1010100560</v>
      </c>
    </row>
    <row r="132" spans="1:13" ht="16.5" customHeight="1" x14ac:dyDescent="0.2">
      <c r="A132" s="58">
        <v>1010108370</v>
      </c>
      <c r="B132" s="14" t="s">
        <v>11031</v>
      </c>
      <c r="C132" s="10" t="s">
        <v>19</v>
      </c>
      <c r="D132" s="14" t="s">
        <v>11032</v>
      </c>
      <c r="E132" s="14" t="s">
        <v>11030</v>
      </c>
      <c r="F132" s="17"/>
      <c r="G132" s="17"/>
      <c r="H132" s="16"/>
      <c r="I132" s="16"/>
      <c r="J132" s="10"/>
      <c r="K132" s="10"/>
      <c r="M132" s="73"/>
    </row>
    <row r="133" spans="1:13" ht="16.5" customHeight="1" x14ac:dyDescent="0.2">
      <c r="A133" s="58">
        <v>1010108520</v>
      </c>
      <c r="B133" s="14" t="s">
        <v>12024</v>
      </c>
      <c r="C133" s="10" t="s">
        <v>6699</v>
      </c>
      <c r="D133" s="14" t="s">
        <v>12026</v>
      </c>
      <c r="E133" s="14" t="s">
        <v>12025</v>
      </c>
      <c r="F133" s="17"/>
      <c r="G133" s="17"/>
      <c r="H133" s="16"/>
      <c r="I133" s="16"/>
      <c r="J133" s="10"/>
      <c r="K133" s="10"/>
      <c r="M133" s="73"/>
    </row>
    <row r="134" spans="1:13" ht="16.5" customHeight="1" x14ac:dyDescent="0.2">
      <c r="A134" s="58">
        <v>1010108780</v>
      </c>
      <c r="B134" s="14" t="s">
        <v>16697</v>
      </c>
      <c r="C134" s="10" t="s">
        <v>4216</v>
      </c>
      <c r="D134" s="14" t="s">
        <v>16788</v>
      </c>
      <c r="E134" s="14" t="s">
        <v>16698</v>
      </c>
      <c r="F134" s="17"/>
      <c r="G134" s="12"/>
      <c r="H134" s="12"/>
      <c r="I134" s="16"/>
      <c r="J134" s="10"/>
      <c r="K134" s="10"/>
      <c r="L134" s="73">
        <v>1010101150</v>
      </c>
    </row>
    <row r="135" spans="1:13" ht="16.5" customHeight="1" x14ac:dyDescent="0.2">
      <c r="A135" s="58">
        <v>1010108800</v>
      </c>
      <c r="B135" s="14" t="s">
        <v>16829</v>
      </c>
      <c r="C135" s="10" t="s">
        <v>19</v>
      </c>
      <c r="D135" s="14" t="s">
        <v>16827</v>
      </c>
      <c r="E135" s="14" t="s">
        <v>16827</v>
      </c>
      <c r="F135" s="17"/>
      <c r="G135" s="12"/>
      <c r="H135" s="12"/>
      <c r="I135" s="16"/>
      <c r="J135" s="10"/>
      <c r="K135" s="10"/>
    </row>
    <row r="136" spans="1:13" ht="16.5" customHeight="1" x14ac:dyDescent="0.2">
      <c r="A136" s="58">
        <v>1011100040</v>
      </c>
      <c r="B136" s="14" t="s">
        <v>4215</v>
      </c>
      <c r="C136" s="14" t="s">
        <v>4216</v>
      </c>
      <c r="D136" s="14" t="s">
        <v>4217</v>
      </c>
      <c r="E136" s="12" t="s">
        <v>6921</v>
      </c>
      <c r="F136" s="17" t="s">
        <v>4218</v>
      </c>
      <c r="G136" s="17" t="s">
        <v>175</v>
      </c>
      <c r="H136" s="17" t="s">
        <v>182</v>
      </c>
      <c r="I136" s="16"/>
      <c r="J136" s="10"/>
      <c r="K136" s="10"/>
    </row>
    <row r="137" spans="1:13" ht="16.5" customHeight="1" x14ac:dyDescent="0.2">
      <c r="A137" s="58">
        <v>1011100110</v>
      </c>
      <c r="B137" s="14" t="s">
        <v>10019</v>
      </c>
      <c r="C137" s="14" t="s">
        <v>731</v>
      </c>
      <c r="D137" s="10" t="s">
        <v>6670</v>
      </c>
      <c r="E137" s="10" t="s">
        <v>1145</v>
      </c>
      <c r="F137" s="17"/>
      <c r="G137" s="12"/>
      <c r="H137" s="12"/>
      <c r="I137" s="16"/>
      <c r="J137" s="10"/>
      <c r="K137" s="10"/>
    </row>
    <row r="138" spans="1:13" ht="16.5" customHeight="1" x14ac:dyDescent="0.2">
      <c r="A138" s="18">
        <v>1011100120</v>
      </c>
      <c r="B138" s="14" t="s">
        <v>3603</v>
      </c>
      <c r="C138" s="14"/>
      <c r="D138" s="10" t="s">
        <v>3604</v>
      </c>
      <c r="E138" s="10" t="s">
        <v>3604</v>
      </c>
      <c r="F138" s="17"/>
      <c r="G138" s="12" t="s">
        <v>144</v>
      </c>
      <c r="H138" s="12" t="s">
        <v>145</v>
      </c>
      <c r="I138" s="16"/>
      <c r="J138" s="10" t="s">
        <v>465</v>
      </c>
      <c r="K138" s="10" t="s">
        <v>1146</v>
      </c>
    </row>
    <row r="139" spans="1:13" ht="16.5" customHeight="1" x14ac:dyDescent="0.2">
      <c r="A139" s="18">
        <v>1011100130</v>
      </c>
      <c r="B139" s="14" t="s">
        <v>3537</v>
      </c>
      <c r="C139" s="14"/>
      <c r="D139" s="14" t="s">
        <v>3538</v>
      </c>
      <c r="E139" s="14" t="s">
        <v>3539</v>
      </c>
      <c r="F139" s="17"/>
      <c r="G139" s="12" t="s">
        <v>144</v>
      </c>
      <c r="H139" s="12" t="s">
        <v>145</v>
      </c>
      <c r="I139" s="16"/>
      <c r="J139" s="10" t="s">
        <v>465</v>
      </c>
      <c r="K139" s="10" t="s">
        <v>1146</v>
      </c>
    </row>
    <row r="140" spans="1:13" ht="16.5" customHeight="1" x14ac:dyDescent="0.2">
      <c r="A140" s="58">
        <v>1011100140</v>
      </c>
      <c r="B140" s="14" t="s">
        <v>4222</v>
      </c>
      <c r="C140" s="14" t="s">
        <v>731</v>
      </c>
      <c r="D140" s="10" t="s">
        <v>4223</v>
      </c>
      <c r="E140" s="10"/>
      <c r="F140" s="17"/>
      <c r="G140" s="12" t="s">
        <v>144</v>
      </c>
      <c r="H140" s="12" t="s">
        <v>145</v>
      </c>
      <c r="I140" s="16"/>
      <c r="J140" s="10" t="s">
        <v>465</v>
      </c>
      <c r="K140" s="10" t="s">
        <v>1146</v>
      </c>
    </row>
    <row r="141" spans="1:13" ht="16.5" customHeight="1" x14ac:dyDescent="0.2">
      <c r="A141" s="18">
        <v>1011100150</v>
      </c>
      <c r="B141" s="14" t="s">
        <v>4496</v>
      </c>
      <c r="C141" s="14"/>
      <c r="D141" s="10" t="s">
        <v>4497</v>
      </c>
      <c r="E141" s="10" t="s">
        <v>4497</v>
      </c>
      <c r="F141" s="17"/>
      <c r="G141" s="12" t="s">
        <v>144</v>
      </c>
      <c r="H141" s="12" t="s">
        <v>145</v>
      </c>
      <c r="I141" s="16"/>
      <c r="J141" s="10" t="s">
        <v>465</v>
      </c>
      <c r="K141" s="10" t="s">
        <v>1146</v>
      </c>
    </row>
    <row r="142" spans="1:13" ht="16.5" customHeight="1" x14ac:dyDescent="0.2">
      <c r="A142" s="18">
        <v>1011100170</v>
      </c>
      <c r="B142" s="14" t="s">
        <v>3601</v>
      </c>
      <c r="C142" s="14"/>
      <c r="D142" s="10" t="s">
        <v>3602</v>
      </c>
      <c r="E142" s="10" t="s">
        <v>3602</v>
      </c>
      <c r="F142" s="17"/>
      <c r="G142" s="12" t="s">
        <v>144</v>
      </c>
      <c r="H142" s="12" t="s">
        <v>145</v>
      </c>
      <c r="I142" s="16"/>
      <c r="J142" s="10" t="s">
        <v>465</v>
      </c>
      <c r="K142" s="10" t="s">
        <v>1146</v>
      </c>
    </row>
    <row r="143" spans="1:13" ht="16.5" customHeight="1" x14ac:dyDescent="0.2">
      <c r="A143" s="79">
        <v>1011100340</v>
      </c>
      <c r="B143" s="19" t="s">
        <v>4541</v>
      </c>
      <c r="C143" s="19"/>
      <c r="D143" s="10" t="s">
        <v>4542</v>
      </c>
      <c r="E143" s="23" t="s">
        <v>4543</v>
      </c>
      <c r="F143" s="17"/>
      <c r="G143" s="12" t="s">
        <v>144</v>
      </c>
      <c r="H143" s="12" t="s">
        <v>145</v>
      </c>
      <c r="I143" s="16"/>
      <c r="J143" s="23" t="s">
        <v>465</v>
      </c>
      <c r="K143" s="23" t="s">
        <v>1146</v>
      </c>
    </row>
    <row r="144" spans="1:13" ht="16.5" customHeight="1" x14ac:dyDescent="0.2">
      <c r="A144" s="64">
        <v>1011100350</v>
      </c>
      <c r="B144" s="10" t="s">
        <v>2129</v>
      </c>
      <c r="C144" s="10"/>
      <c r="D144" s="26" t="s">
        <v>2130</v>
      </c>
      <c r="E144" s="26" t="s">
        <v>2131</v>
      </c>
      <c r="F144" s="10"/>
      <c r="G144" s="10"/>
      <c r="H144" s="10"/>
      <c r="I144" s="10"/>
      <c r="J144" s="28" t="s">
        <v>470</v>
      </c>
      <c r="K144" s="26" t="s">
        <v>1146</v>
      </c>
    </row>
    <row r="145" spans="1:12" ht="16.5" customHeight="1" x14ac:dyDescent="0.2">
      <c r="A145" s="86">
        <v>1011100380</v>
      </c>
      <c r="B145" s="10" t="s">
        <v>1848</v>
      </c>
      <c r="C145" s="10"/>
      <c r="D145" s="22" t="s">
        <v>1849</v>
      </c>
      <c r="E145" s="22" t="s">
        <v>1850</v>
      </c>
      <c r="F145" s="17"/>
      <c r="G145" s="17"/>
      <c r="H145" s="16"/>
      <c r="I145" s="16"/>
      <c r="J145" s="24" t="s">
        <v>470</v>
      </c>
      <c r="K145" s="22" t="s">
        <v>1146</v>
      </c>
    </row>
    <row r="146" spans="1:12" ht="16.5" customHeight="1" x14ac:dyDescent="0.2">
      <c r="A146" s="58">
        <v>1011100400</v>
      </c>
      <c r="B146" s="14" t="s">
        <v>6454</v>
      </c>
      <c r="C146" s="14" t="s">
        <v>19</v>
      </c>
      <c r="D146" s="14" t="s">
        <v>6581</v>
      </c>
      <c r="E146" s="14" t="s">
        <v>6455</v>
      </c>
      <c r="F146" s="17" t="s">
        <v>2524</v>
      </c>
      <c r="G146" s="10" t="s">
        <v>175</v>
      </c>
      <c r="H146" s="17" t="s">
        <v>182</v>
      </c>
      <c r="I146" s="17"/>
      <c r="J146" s="10"/>
      <c r="K146" s="10"/>
    </row>
    <row r="147" spans="1:12" ht="16.5" customHeight="1" x14ac:dyDescent="0.2">
      <c r="A147" s="58">
        <v>1011100430</v>
      </c>
      <c r="B147" s="14" t="s">
        <v>4224</v>
      </c>
      <c r="C147" s="14" t="s">
        <v>731</v>
      </c>
      <c r="D147" s="10" t="s">
        <v>10953</v>
      </c>
      <c r="E147" s="10" t="s">
        <v>10954</v>
      </c>
      <c r="F147" s="17"/>
      <c r="G147" s="12" t="s">
        <v>144</v>
      </c>
      <c r="H147" s="12" t="s">
        <v>145</v>
      </c>
      <c r="I147" s="16"/>
      <c r="J147" s="10" t="s">
        <v>465</v>
      </c>
      <c r="K147" s="10" t="s">
        <v>466</v>
      </c>
      <c r="L147" s="73">
        <v>1022101050</v>
      </c>
    </row>
    <row r="148" spans="1:12" ht="16.5" customHeight="1" x14ac:dyDescent="0.2">
      <c r="A148" s="58">
        <v>1011100940</v>
      </c>
      <c r="B148" s="14" t="s">
        <v>10614</v>
      </c>
      <c r="C148" s="14" t="s">
        <v>19</v>
      </c>
      <c r="D148" s="14" t="s">
        <v>10615</v>
      </c>
      <c r="E148" s="12" t="s">
        <v>10616</v>
      </c>
      <c r="F148" s="17" t="s">
        <v>464</v>
      </c>
      <c r="G148" s="17" t="s">
        <v>175</v>
      </c>
      <c r="H148" s="17" t="s">
        <v>182</v>
      </c>
      <c r="I148" s="16"/>
      <c r="J148" s="10"/>
      <c r="K148" s="10"/>
    </row>
    <row r="149" spans="1:12" ht="16.5" customHeight="1" x14ac:dyDescent="0.2">
      <c r="A149" s="58">
        <v>1011100950</v>
      </c>
      <c r="B149" s="14" t="s">
        <v>3534</v>
      </c>
      <c r="C149" s="14" t="s">
        <v>19</v>
      </c>
      <c r="D149" s="14" t="s">
        <v>10820</v>
      </c>
      <c r="E149" s="12" t="s">
        <v>10821</v>
      </c>
      <c r="F149" s="17" t="s">
        <v>3536</v>
      </c>
      <c r="G149" s="17" t="s">
        <v>175</v>
      </c>
      <c r="H149" s="17" t="s">
        <v>182</v>
      </c>
      <c r="I149" s="16"/>
      <c r="J149" s="10"/>
      <c r="K149" s="10"/>
      <c r="L149" s="73">
        <v>1017100240</v>
      </c>
    </row>
    <row r="150" spans="1:12" ht="16.5" customHeight="1" x14ac:dyDescent="0.2">
      <c r="A150" s="58">
        <v>1012100000</v>
      </c>
      <c r="B150" s="14" t="s">
        <v>8116</v>
      </c>
      <c r="C150" s="14" t="s">
        <v>19</v>
      </c>
      <c r="D150" s="10" t="s">
        <v>8707</v>
      </c>
      <c r="E150" s="10" t="s">
        <v>8117</v>
      </c>
      <c r="F150" s="17"/>
      <c r="G150" s="12"/>
      <c r="H150" s="12"/>
      <c r="I150" s="16"/>
      <c r="J150" s="10"/>
      <c r="K150" s="10"/>
    </row>
    <row r="151" spans="1:12" ht="16.5" customHeight="1" x14ac:dyDescent="0.2">
      <c r="A151" s="58">
        <v>1012100010</v>
      </c>
      <c r="B151" s="14" t="s">
        <v>2992</v>
      </c>
      <c r="C151" s="14" t="s">
        <v>19</v>
      </c>
      <c r="D151" s="14" t="s">
        <v>6632</v>
      </c>
      <c r="E151" s="12" t="s">
        <v>6631</v>
      </c>
      <c r="F151" s="17" t="s">
        <v>2993</v>
      </c>
      <c r="G151" s="17" t="s">
        <v>175</v>
      </c>
      <c r="H151" s="17" t="s">
        <v>182</v>
      </c>
      <c r="I151" s="16"/>
      <c r="J151" s="10"/>
      <c r="K151" s="10"/>
    </row>
    <row r="152" spans="1:12" ht="16.5" customHeight="1" x14ac:dyDescent="0.2">
      <c r="A152" s="58">
        <v>1012100020</v>
      </c>
      <c r="B152" s="14" t="s">
        <v>4182</v>
      </c>
      <c r="C152" s="14" t="s">
        <v>19</v>
      </c>
      <c r="D152" s="14" t="s">
        <v>4183</v>
      </c>
      <c r="E152" s="12" t="s">
        <v>4184</v>
      </c>
      <c r="F152" s="17" t="s">
        <v>4185</v>
      </c>
      <c r="G152" s="17" t="s">
        <v>175</v>
      </c>
      <c r="H152" s="17" t="s">
        <v>182</v>
      </c>
      <c r="I152" s="17"/>
      <c r="J152" s="10"/>
      <c r="K152" s="10"/>
      <c r="L152" s="73">
        <v>1012100080</v>
      </c>
    </row>
    <row r="153" spans="1:12" ht="16.5" customHeight="1" x14ac:dyDescent="0.2">
      <c r="A153" s="58">
        <v>1012100030</v>
      </c>
      <c r="B153" s="14" t="s">
        <v>3422</v>
      </c>
      <c r="C153" s="14" t="s">
        <v>19</v>
      </c>
      <c r="D153" s="14" t="s">
        <v>3423</v>
      </c>
      <c r="E153" s="14" t="s">
        <v>6633</v>
      </c>
      <c r="F153" s="17"/>
      <c r="G153" s="12" t="s">
        <v>144</v>
      </c>
      <c r="H153" s="12" t="s">
        <v>145</v>
      </c>
      <c r="I153" s="16"/>
      <c r="J153" s="10" t="s">
        <v>465</v>
      </c>
      <c r="K153" s="10" t="s">
        <v>2995</v>
      </c>
      <c r="L153" s="73">
        <v>1012100070</v>
      </c>
    </row>
    <row r="154" spans="1:12" ht="16.5" customHeight="1" x14ac:dyDescent="0.2">
      <c r="A154" s="58">
        <v>1012100120</v>
      </c>
      <c r="B154" s="14" t="s">
        <v>2994</v>
      </c>
      <c r="C154" s="14" t="s">
        <v>19</v>
      </c>
      <c r="D154" s="10" t="s">
        <v>6630</v>
      </c>
      <c r="E154" s="10" t="s">
        <v>6629</v>
      </c>
      <c r="F154" s="17"/>
      <c r="G154" s="12" t="s">
        <v>144</v>
      </c>
      <c r="H154" s="12" t="s">
        <v>145</v>
      </c>
      <c r="I154" s="16"/>
      <c r="J154" s="10" t="s">
        <v>465</v>
      </c>
      <c r="K154" s="10" t="s">
        <v>2995</v>
      </c>
      <c r="L154" s="73">
        <v>1012100050</v>
      </c>
    </row>
    <row r="155" spans="1:12" ht="16.5" customHeight="1" x14ac:dyDescent="0.2">
      <c r="A155" s="18">
        <v>1012100140</v>
      </c>
      <c r="B155" s="14" t="s">
        <v>2996</v>
      </c>
      <c r="C155" s="14"/>
      <c r="D155" s="14" t="s">
        <v>2997</v>
      </c>
      <c r="E155" s="14" t="s">
        <v>2998</v>
      </c>
      <c r="F155" s="17"/>
      <c r="G155" s="17"/>
      <c r="H155" s="16"/>
      <c r="I155" s="16"/>
      <c r="J155" s="10" t="s">
        <v>465</v>
      </c>
      <c r="K155" s="10" t="s">
        <v>2995</v>
      </c>
    </row>
    <row r="156" spans="1:12" ht="16.5" customHeight="1" x14ac:dyDescent="0.2">
      <c r="A156" s="58">
        <v>1012100150</v>
      </c>
      <c r="B156" s="14" t="s">
        <v>2999</v>
      </c>
      <c r="C156" s="14" t="s">
        <v>19</v>
      </c>
      <c r="D156" s="10" t="s">
        <v>7763</v>
      </c>
      <c r="E156" s="10" t="s">
        <v>7762</v>
      </c>
      <c r="F156" s="17"/>
      <c r="G156" s="12" t="s">
        <v>144</v>
      </c>
      <c r="H156" s="12" t="s">
        <v>145</v>
      </c>
      <c r="I156" s="16"/>
      <c r="J156" s="10" t="s">
        <v>465</v>
      </c>
      <c r="K156" s="10" t="s">
        <v>2995</v>
      </c>
      <c r="L156" s="73">
        <v>1012100060</v>
      </c>
    </row>
    <row r="157" spans="1:12" ht="16.5" customHeight="1" x14ac:dyDescent="0.2">
      <c r="A157" s="58">
        <v>1012100160</v>
      </c>
      <c r="B157" s="19" t="s">
        <v>5271</v>
      </c>
      <c r="C157" s="19" t="s">
        <v>19</v>
      </c>
      <c r="D157" s="20" t="s">
        <v>9576</v>
      </c>
      <c r="E157" s="19" t="s">
        <v>9575</v>
      </c>
      <c r="F157" s="17"/>
      <c r="G157" s="12" t="s">
        <v>144</v>
      </c>
      <c r="H157" s="12" t="s">
        <v>145</v>
      </c>
      <c r="I157" s="16"/>
      <c r="J157" s="19" t="s">
        <v>269</v>
      </c>
      <c r="K157" s="19" t="s">
        <v>235</v>
      </c>
      <c r="L157" s="73">
        <v>1546101280</v>
      </c>
    </row>
    <row r="158" spans="1:12" ht="16.5" customHeight="1" x14ac:dyDescent="0.2">
      <c r="A158" s="58">
        <v>1012100170</v>
      </c>
      <c r="B158" s="14" t="s">
        <v>10194</v>
      </c>
      <c r="C158" s="14" t="s">
        <v>19</v>
      </c>
      <c r="D158" s="14" t="s">
        <v>10196</v>
      </c>
      <c r="E158" s="10" t="s">
        <v>10195</v>
      </c>
      <c r="F158" s="17"/>
      <c r="G158" s="12"/>
      <c r="H158" s="12"/>
      <c r="I158" s="16"/>
      <c r="J158" s="10"/>
      <c r="K158" s="10"/>
    </row>
    <row r="159" spans="1:12" ht="16.5" customHeight="1" x14ac:dyDescent="0.2">
      <c r="A159" s="99">
        <v>1013100040</v>
      </c>
      <c r="B159" s="10" t="s">
        <v>7379</v>
      </c>
      <c r="C159" s="10" t="s">
        <v>19</v>
      </c>
      <c r="D159" s="26" t="s">
        <v>8352</v>
      </c>
      <c r="E159" s="25" t="s">
        <v>3163</v>
      </c>
      <c r="F159" s="17"/>
      <c r="G159" s="17"/>
      <c r="H159" s="16"/>
      <c r="I159" s="16"/>
      <c r="J159" s="25" t="s">
        <v>465</v>
      </c>
      <c r="K159" s="25" t="s">
        <v>3164</v>
      </c>
      <c r="L159" s="73">
        <v>1013100380</v>
      </c>
    </row>
    <row r="160" spans="1:12" ht="16.5" customHeight="1" x14ac:dyDescent="0.2">
      <c r="A160" s="58">
        <v>1013100090</v>
      </c>
      <c r="B160" s="14" t="s">
        <v>18158</v>
      </c>
      <c r="C160" s="14" t="s">
        <v>7375</v>
      </c>
      <c r="D160" s="14" t="s">
        <v>7703</v>
      </c>
      <c r="E160" s="14" t="s">
        <v>6505</v>
      </c>
      <c r="F160" s="17"/>
      <c r="G160" s="15" t="s">
        <v>144</v>
      </c>
      <c r="H160" s="15" t="s">
        <v>145</v>
      </c>
      <c r="I160" s="16"/>
      <c r="J160" s="10"/>
      <c r="K160" s="10"/>
      <c r="L160" s="73">
        <v>1027100140</v>
      </c>
    </row>
    <row r="161" spans="1:18" ht="16.5" customHeight="1" x14ac:dyDescent="0.2">
      <c r="A161" s="58">
        <v>1013100150</v>
      </c>
      <c r="B161" s="14" t="s">
        <v>3175</v>
      </c>
      <c r="C161" s="14" t="s">
        <v>19</v>
      </c>
      <c r="D161" s="14" t="s">
        <v>3176</v>
      </c>
      <c r="E161" s="12" t="s">
        <v>3177</v>
      </c>
      <c r="F161" s="17" t="s">
        <v>3178</v>
      </c>
      <c r="G161" s="17" t="s">
        <v>175</v>
      </c>
      <c r="H161" s="17" t="s">
        <v>182</v>
      </c>
      <c r="I161" s="16"/>
      <c r="J161" s="10"/>
      <c r="K161" s="10"/>
      <c r="O161" s="150"/>
      <c r="P161" s="150"/>
      <c r="Q161" s="150"/>
      <c r="R161" s="150"/>
    </row>
    <row r="162" spans="1:18" ht="16.5" customHeight="1" x14ac:dyDescent="0.2">
      <c r="A162" s="58">
        <v>1013100160</v>
      </c>
      <c r="B162" s="14" t="s">
        <v>3165</v>
      </c>
      <c r="C162" s="14" t="s">
        <v>19</v>
      </c>
      <c r="D162" s="14" t="s">
        <v>8066</v>
      </c>
      <c r="E162" s="14" t="s">
        <v>3166</v>
      </c>
      <c r="F162" s="17"/>
      <c r="G162" s="12"/>
      <c r="H162" s="12"/>
      <c r="I162" s="16"/>
      <c r="J162" s="10"/>
      <c r="K162" s="10"/>
      <c r="N162" s="151"/>
      <c r="O162" s="150"/>
      <c r="P162" s="151"/>
      <c r="Q162" s="150"/>
      <c r="R162" s="150"/>
    </row>
    <row r="163" spans="1:18" ht="16.5" customHeight="1" x14ac:dyDescent="0.2">
      <c r="A163" s="83">
        <v>1014100000</v>
      </c>
      <c r="B163" s="71" t="s">
        <v>3228</v>
      </c>
      <c r="C163" s="71" t="s">
        <v>3103</v>
      </c>
      <c r="D163" s="71" t="s">
        <v>3229</v>
      </c>
      <c r="E163" s="72" t="s">
        <v>3230</v>
      </c>
      <c r="F163" s="17" t="s">
        <v>3231</v>
      </c>
      <c r="G163" s="17" t="s">
        <v>175</v>
      </c>
      <c r="H163" s="17" t="s">
        <v>182</v>
      </c>
      <c r="I163" s="16"/>
      <c r="J163" s="10"/>
      <c r="K163" s="10"/>
      <c r="O163" s="150"/>
      <c r="P163" s="151"/>
      <c r="Q163" s="150"/>
      <c r="R163" s="150"/>
    </row>
    <row r="164" spans="1:18" ht="16.5" customHeight="1" x14ac:dyDescent="0.2">
      <c r="A164" s="58">
        <v>1014100030</v>
      </c>
      <c r="B164" s="14" t="s">
        <v>10943</v>
      </c>
      <c r="C164" s="14" t="s">
        <v>19</v>
      </c>
      <c r="D164" s="14" t="s">
        <v>10942</v>
      </c>
      <c r="E164" s="12" t="s">
        <v>7192</v>
      </c>
      <c r="F164" s="17" t="s">
        <v>6371</v>
      </c>
      <c r="G164" s="10" t="s">
        <v>175</v>
      </c>
      <c r="H164" s="17" t="s">
        <v>182</v>
      </c>
      <c r="I164" s="17"/>
      <c r="J164" s="10"/>
      <c r="K164" s="10"/>
      <c r="O164" s="150"/>
      <c r="P164" s="151"/>
      <c r="Q164" s="150"/>
      <c r="R164" s="150"/>
    </row>
    <row r="165" spans="1:18" ht="16.5" customHeight="1" x14ac:dyDescent="0.2">
      <c r="A165" s="18">
        <v>1014100120</v>
      </c>
      <c r="B165" s="14" t="s">
        <v>1609</v>
      </c>
      <c r="C165" s="14"/>
      <c r="D165" s="14" t="s">
        <v>1610</v>
      </c>
      <c r="E165" s="14" t="s">
        <v>1610</v>
      </c>
      <c r="F165" s="17"/>
      <c r="G165" s="12" t="s">
        <v>144</v>
      </c>
      <c r="H165" s="12" t="s">
        <v>145</v>
      </c>
      <c r="I165" s="16"/>
      <c r="J165" s="10" t="s">
        <v>465</v>
      </c>
      <c r="K165" s="10" t="s">
        <v>867</v>
      </c>
      <c r="O165" s="150"/>
      <c r="P165" s="151"/>
      <c r="Q165" s="150"/>
      <c r="R165" s="150"/>
    </row>
    <row r="166" spans="1:18" ht="16.5" customHeight="1" x14ac:dyDescent="0.2">
      <c r="A166" s="18">
        <v>1014100260</v>
      </c>
      <c r="B166" s="14" t="s">
        <v>1233</v>
      </c>
      <c r="C166" s="14"/>
      <c r="D166" s="10" t="s">
        <v>1234</v>
      </c>
      <c r="E166" s="10" t="s">
        <v>1234</v>
      </c>
      <c r="F166" s="17"/>
      <c r="G166" s="12" t="s">
        <v>144</v>
      </c>
      <c r="H166" s="12" t="s">
        <v>145</v>
      </c>
      <c r="I166" s="16"/>
      <c r="J166" s="10" t="s">
        <v>465</v>
      </c>
      <c r="K166" s="10" t="s">
        <v>867</v>
      </c>
      <c r="O166" s="150"/>
      <c r="P166" s="151"/>
      <c r="Q166" s="150"/>
      <c r="R166" s="150"/>
    </row>
    <row r="167" spans="1:18" ht="16.5" customHeight="1" x14ac:dyDescent="0.2">
      <c r="A167" s="78">
        <v>1014100290</v>
      </c>
      <c r="B167" s="19" t="s">
        <v>1262</v>
      </c>
      <c r="C167" s="71" t="s">
        <v>3103</v>
      </c>
      <c r="D167" s="14" t="s">
        <v>1263</v>
      </c>
      <c r="E167" s="20" t="s">
        <v>1264</v>
      </c>
      <c r="F167" s="17"/>
      <c r="G167" s="12"/>
      <c r="H167" s="12"/>
      <c r="I167" s="16"/>
      <c r="J167" s="10"/>
      <c r="K167" s="10"/>
      <c r="O167" s="151"/>
      <c r="P167" s="150"/>
      <c r="Q167" s="150"/>
      <c r="R167" s="150"/>
    </row>
    <row r="168" spans="1:18" ht="16.5" customHeight="1" x14ac:dyDescent="0.2">
      <c r="A168" s="18">
        <v>1014100290</v>
      </c>
      <c r="B168" s="14" t="s">
        <v>1281</v>
      </c>
      <c r="C168" s="14"/>
      <c r="D168" s="10" t="s">
        <v>1282</v>
      </c>
      <c r="E168" s="10" t="s">
        <v>1282</v>
      </c>
      <c r="F168" s="17"/>
      <c r="G168" s="12" t="s">
        <v>144</v>
      </c>
      <c r="H168" s="12" t="s">
        <v>145</v>
      </c>
      <c r="I168" s="16"/>
      <c r="J168" s="10" t="s">
        <v>465</v>
      </c>
      <c r="K168" s="10" t="s">
        <v>867</v>
      </c>
      <c r="O168" s="151"/>
      <c r="P168" s="150"/>
      <c r="Q168" s="150"/>
      <c r="R168" s="150"/>
    </row>
    <row r="169" spans="1:18" ht="16.5" customHeight="1" x14ac:dyDescent="0.2">
      <c r="A169" s="83">
        <v>1014100400</v>
      </c>
      <c r="B169" s="71" t="s">
        <v>1434</v>
      </c>
      <c r="C169" s="71" t="s">
        <v>19</v>
      </c>
      <c r="D169" s="69" t="s">
        <v>1435</v>
      </c>
      <c r="E169" s="69" t="s">
        <v>1436</v>
      </c>
      <c r="F169" s="67"/>
      <c r="G169" s="72" t="s">
        <v>144</v>
      </c>
      <c r="H169" s="72" t="s">
        <v>145</v>
      </c>
      <c r="I169" s="70"/>
      <c r="J169" s="69" t="s">
        <v>465</v>
      </c>
      <c r="K169" s="69" t="s">
        <v>867</v>
      </c>
    </row>
    <row r="170" spans="1:18" ht="16.5" customHeight="1" x14ac:dyDescent="0.2">
      <c r="A170" s="18">
        <v>1014100440</v>
      </c>
      <c r="B170" s="14" t="s">
        <v>1643</v>
      </c>
      <c r="C170" s="14"/>
      <c r="D170" s="10" t="s">
        <v>1644</v>
      </c>
      <c r="E170" s="10" t="s">
        <v>1645</v>
      </c>
      <c r="F170" s="17"/>
      <c r="G170" s="12" t="s">
        <v>144</v>
      </c>
      <c r="H170" s="12" t="s">
        <v>145</v>
      </c>
      <c r="I170" s="16"/>
      <c r="J170" s="10" t="s">
        <v>465</v>
      </c>
      <c r="K170" s="10" t="s">
        <v>867</v>
      </c>
    </row>
    <row r="171" spans="1:18" ht="16.5" customHeight="1" x14ac:dyDescent="0.2">
      <c r="A171" s="58">
        <v>1014100500</v>
      </c>
      <c r="B171" s="14" t="s">
        <v>1914</v>
      </c>
      <c r="C171" s="14" t="s">
        <v>731</v>
      </c>
      <c r="D171" s="10" t="s">
        <v>1915</v>
      </c>
      <c r="E171" s="10" t="s">
        <v>1916</v>
      </c>
      <c r="F171" s="17"/>
      <c r="G171" s="12" t="s">
        <v>144</v>
      </c>
      <c r="H171" s="12" t="s">
        <v>145</v>
      </c>
      <c r="I171" s="16"/>
      <c r="J171" s="10" t="s">
        <v>465</v>
      </c>
      <c r="K171" s="10" t="s">
        <v>867</v>
      </c>
    </row>
    <row r="172" spans="1:18" ht="16.5" customHeight="1" x14ac:dyDescent="0.2">
      <c r="A172" s="83">
        <v>1014100510</v>
      </c>
      <c r="B172" s="71" t="s">
        <v>2667</v>
      </c>
      <c r="C172" s="71" t="s">
        <v>3103</v>
      </c>
      <c r="D172" s="71" t="s">
        <v>2668</v>
      </c>
      <c r="E172" s="71" t="s">
        <v>2669</v>
      </c>
      <c r="F172" s="17"/>
      <c r="G172" s="12" t="s">
        <v>144</v>
      </c>
      <c r="H172" s="12" t="s">
        <v>145</v>
      </c>
      <c r="I172" s="16"/>
      <c r="J172" s="10" t="s">
        <v>465</v>
      </c>
      <c r="K172" s="10" t="s">
        <v>867</v>
      </c>
    </row>
    <row r="173" spans="1:18" ht="16.5" customHeight="1" x14ac:dyDescent="0.2">
      <c r="A173" s="18">
        <v>1014100610</v>
      </c>
      <c r="B173" s="14" t="s">
        <v>4212</v>
      </c>
      <c r="C173" s="14"/>
      <c r="D173" s="14" t="s">
        <v>4213</v>
      </c>
      <c r="E173" s="14" t="s">
        <v>4214</v>
      </c>
      <c r="F173" s="17"/>
      <c r="G173" s="12" t="s">
        <v>144</v>
      </c>
      <c r="H173" s="12" t="s">
        <v>145</v>
      </c>
      <c r="I173" s="16"/>
      <c r="J173" s="10" t="s">
        <v>465</v>
      </c>
      <c r="K173" s="10" t="s">
        <v>867</v>
      </c>
    </row>
    <row r="174" spans="1:18" ht="16.5" customHeight="1" x14ac:dyDescent="0.2">
      <c r="A174" s="58">
        <v>1014100630</v>
      </c>
      <c r="B174" s="14" t="s">
        <v>4687</v>
      </c>
      <c r="C174" s="14"/>
      <c r="D174" s="10" t="s">
        <v>4688</v>
      </c>
      <c r="E174" s="10" t="s">
        <v>6611</v>
      </c>
      <c r="F174" s="17"/>
      <c r="G174" s="12" t="s">
        <v>144</v>
      </c>
      <c r="H174" s="12" t="s">
        <v>145</v>
      </c>
      <c r="I174" s="16"/>
      <c r="J174" s="10" t="s">
        <v>465</v>
      </c>
      <c r="K174" s="10" t="s">
        <v>867</v>
      </c>
    </row>
    <row r="175" spans="1:18" ht="16.5" customHeight="1" x14ac:dyDescent="0.2">
      <c r="A175" s="18">
        <v>1014100640</v>
      </c>
      <c r="B175" s="14" t="s">
        <v>4733</v>
      </c>
      <c r="C175" s="14"/>
      <c r="D175" s="10" t="s">
        <v>4734</v>
      </c>
      <c r="E175" s="10" t="s">
        <v>4734</v>
      </c>
      <c r="F175" s="17"/>
      <c r="G175" s="12" t="s">
        <v>144</v>
      </c>
      <c r="H175" s="12" t="s">
        <v>145</v>
      </c>
      <c r="I175" s="16"/>
      <c r="J175" s="10" t="s">
        <v>465</v>
      </c>
      <c r="K175" s="10" t="s">
        <v>867</v>
      </c>
    </row>
    <row r="176" spans="1:18" ht="16.5" customHeight="1" x14ac:dyDescent="0.2">
      <c r="A176" s="83">
        <v>1014100670</v>
      </c>
      <c r="B176" s="71" t="s">
        <v>5737</v>
      </c>
      <c r="C176" s="71"/>
      <c r="D176" s="69" t="s">
        <v>5738</v>
      </c>
      <c r="E176" s="69" t="s">
        <v>5738</v>
      </c>
      <c r="F176" s="34"/>
      <c r="G176" s="27" t="s">
        <v>144</v>
      </c>
      <c r="H176" s="27" t="s">
        <v>145</v>
      </c>
      <c r="I176" s="35"/>
      <c r="J176" s="36" t="s">
        <v>465</v>
      </c>
      <c r="K176" s="36" t="s">
        <v>867</v>
      </c>
    </row>
    <row r="177" spans="1:12" ht="16.5" customHeight="1" x14ac:dyDescent="0.2">
      <c r="A177" s="83">
        <v>1014100680</v>
      </c>
      <c r="B177" s="71" t="s">
        <v>5747</v>
      </c>
      <c r="C177" s="71"/>
      <c r="D177" s="69" t="s">
        <v>5748</v>
      </c>
      <c r="E177" s="69" t="s">
        <v>5748</v>
      </c>
      <c r="F177" s="34"/>
      <c r="G177" s="27" t="s">
        <v>144</v>
      </c>
      <c r="H177" s="27" t="s">
        <v>145</v>
      </c>
      <c r="I177" s="35"/>
      <c r="J177" s="36" t="s">
        <v>465</v>
      </c>
      <c r="K177" s="36" t="s">
        <v>867</v>
      </c>
    </row>
    <row r="178" spans="1:12" ht="16.5" customHeight="1" x14ac:dyDescent="0.2">
      <c r="A178" s="18">
        <v>1014100750</v>
      </c>
      <c r="B178" s="14" t="s">
        <v>6373</v>
      </c>
      <c r="C178" s="14"/>
      <c r="D178" s="10" t="s">
        <v>6374</v>
      </c>
      <c r="E178" s="10" t="s">
        <v>6375</v>
      </c>
      <c r="F178" s="17"/>
      <c r="G178" s="12" t="s">
        <v>144</v>
      </c>
      <c r="H178" s="12" t="s">
        <v>145</v>
      </c>
      <c r="I178" s="16"/>
      <c r="J178" s="10" t="s">
        <v>465</v>
      </c>
      <c r="K178" s="10" t="s">
        <v>867</v>
      </c>
    </row>
    <row r="179" spans="1:12" ht="16.5" customHeight="1" x14ac:dyDescent="0.2">
      <c r="A179" s="18">
        <v>1014100760</v>
      </c>
      <c r="B179" s="14" t="s">
        <v>6376</v>
      </c>
      <c r="C179" s="14"/>
      <c r="D179" s="10" t="s">
        <v>6377</v>
      </c>
      <c r="E179" s="10" t="s">
        <v>6378</v>
      </c>
      <c r="F179" s="17"/>
      <c r="G179" s="12" t="s">
        <v>144</v>
      </c>
      <c r="H179" s="12" t="s">
        <v>145</v>
      </c>
      <c r="I179" s="16"/>
      <c r="J179" s="10" t="s">
        <v>465</v>
      </c>
      <c r="K179" s="10" t="s">
        <v>867</v>
      </c>
    </row>
    <row r="180" spans="1:12" ht="16.5" customHeight="1" x14ac:dyDescent="0.2">
      <c r="A180" s="18">
        <v>1014100770</v>
      </c>
      <c r="B180" s="14" t="s">
        <v>6385</v>
      </c>
      <c r="C180" s="14" t="s">
        <v>19</v>
      </c>
      <c r="D180" s="10" t="s">
        <v>6386</v>
      </c>
      <c r="E180" s="10" t="s">
        <v>6387</v>
      </c>
      <c r="F180" s="17"/>
      <c r="G180" s="12" t="s">
        <v>144</v>
      </c>
      <c r="H180" s="12" t="s">
        <v>145</v>
      </c>
      <c r="I180" s="16"/>
      <c r="J180" s="10" t="s">
        <v>465</v>
      </c>
      <c r="K180" s="10" t="s">
        <v>867</v>
      </c>
    </row>
    <row r="181" spans="1:12" ht="16.5" customHeight="1" x14ac:dyDescent="0.2">
      <c r="A181" s="83">
        <v>1014101250</v>
      </c>
      <c r="B181" s="68" t="s">
        <v>1739</v>
      </c>
      <c r="C181" s="68"/>
      <c r="D181" s="68" t="s">
        <v>1740</v>
      </c>
      <c r="E181" s="69" t="s">
        <v>1741</v>
      </c>
      <c r="F181" s="67"/>
      <c r="G181" s="67"/>
      <c r="H181" s="70"/>
      <c r="I181" s="70"/>
      <c r="J181" s="69" t="s">
        <v>465</v>
      </c>
      <c r="K181" s="69" t="s">
        <v>867</v>
      </c>
      <c r="L181" s="73">
        <v>1014101250</v>
      </c>
    </row>
    <row r="182" spans="1:12" ht="16.5" customHeight="1" x14ac:dyDescent="0.2">
      <c r="A182" s="83">
        <v>1014101530</v>
      </c>
      <c r="B182" s="68" t="s">
        <v>1639</v>
      </c>
      <c r="C182" s="68"/>
      <c r="D182" s="68" t="s">
        <v>1634</v>
      </c>
      <c r="E182" s="68" t="s">
        <v>1634</v>
      </c>
      <c r="F182" s="34"/>
      <c r="G182" s="48" t="s">
        <v>144</v>
      </c>
      <c r="H182" s="48" t="s">
        <v>145</v>
      </c>
      <c r="I182" s="35"/>
      <c r="J182" s="36"/>
      <c r="K182" s="36"/>
    </row>
    <row r="183" spans="1:12" ht="16.5" customHeight="1" x14ac:dyDescent="0.2">
      <c r="A183" s="58">
        <v>1014101930</v>
      </c>
      <c r="B183" s="31" t="s">
        <v>4209</v>
      </c>
      <c r="C183" s="31" t="s">
        <v>19</v>
      </c>
      <c r="D183" s="31" t="s">
        <v>8801</v>
      </c>
      <c r="E183" s="31" t="s">
        <v>8802</v>
      </c>
      <c r="F183" s="17"/>
      <c r="G183" s="15"/>
      <c r="H183" s="15"/>
      <c r="I183" s="16"/>
      <c r="J183" s="10"/>
      <c r="K183" s="10"/>
    </row>
    <row r="184" spans="1:12" ht="16.5" customHeight="1" x14ac:dyDescent="0.2">
      <c r="A184" s="18">
        <v>1014102630</v>
      </c>
      <c r="B184" s="19" t="s">
        <v>1431</v>
      </c>
      <c r="C184" s="19"/>
      <c r="D184" s="20" t="s">
        <v>1432</v>
      </c>
      <c r="E184" s="32" t="s">
        <v>1433</v>
      </c>
      <c r="F184" s="17"/>
      <c r="G184" s="12" t="s">
        <v>144</v>
      </c>
      <c r="H184" s="12" t="s">
        <v>145</v>
      </c>
      <c r="I184" s="16"/>
      <c r="J184" s="19" t="s">
        <v>470</v>
      </c>
      <c r="K184" s="19" t="s">
        <v>867</v>
      </c>
    </row>
    <row r="185" spans="1:12" ht="16.5" customHeight="1" x14ac:dyDescent="0.2">
      <c r="A185" s="83">
        <v>1014103250</v>
      </c>
      <c r="B185" s="68" t="s">
        <v>4210</v>
      </c>
      <c r="C185" s="68"/>
      <c r="D185" s="68" t="s">
        <v>4211</v>
      </c>
      <c r="E185" s="68" t="s">
        <v>4211</v>
      </c>
      <c r="F185" s="34"/>
      <c r="G185" s="48" t="s">
        <v>144</v>
      </c>
      <c r="H185" s="48" t="s">
        <v>145</v>
      </c>
      <c r="I185" s="35"/>
      <c r="J185" s="36"/>
      <c r="K185" s="36"/>
    </row>
    <row r="186" spans="1:12" ht="16.5" customHeight="1" x14ac:dyDescent="0.2">
      <c r="A186" s="58">
        <v>1014103530</v>
      </c>
      <c r="B186" s="14" t="s">
        <v>3964</v>
      </c>
      <c r="C186" s="14" t="s">
        <v>19</v>
      </c>
      <c r="D186" s="14" t="s">
        <v>7238</v>
      </c>
      <c r="E186" s="14" t="s">
        <v>6541</v>
      </c>
      <c r="F186" s="17"/>
      <c r="G186" s="17"/>
      <c r="H186" s="16"/>
      <c r="I186" s="16"/>
      <c r="J186" s="10"/>
      <c r="K186" s="10"/>
    </row>
    <row r="187" spans="1:12" ht="16.5" customHeight="1" x14ac:dyDescent="0.2">
      <c r="A187" s="18">
        <v>1014103540</v>
      </c>
      <c r="B187" s="14" t="s">
        <v>3625</v>
      </c>
      <c r="C187" s="14"/>
      <c r="D187" s="14" t="s">
        <v>3626</v>
      </c>
      <c r="E187" s="14" t="s">
        <v>3626</v>
      </c>
      <c r="F187" s="17"/>
      <c r="G187" s="15" t="s">
        <v>144</v>
      </c>
      <c r="H187" s="15" t="s">
        <v>145</v>
      </c>
      <c r="I187" s="16"/>
      <c r="J187" s="10"/>
      <c r="K187" s="10"/>
    </row>
    <row r="188" spans="1:12" ht="16.5" customHeight="1" x14ac:dyDescent="0.2">
      <c r="A188" s="18">
        <v>1014103880</v>
      </c>
      <c r="B188" s="14" t="s">
        <v>1637</v>
      </c>
      <c r="C188" s="14" t="s">
        <v>19</v>
      </c>
      <c r="D188" s="14" t="s">
        <v>1638</v>
      </c>
      <c r="E188" s="12" t="s">
        <v>1635</v>
      </c>
      <c r="F188" s="17"/>
      <c r="G188" s="17"/>
      <c r="H188" s="17"/>
      <c r="I188" s="16"/>
      <c r="J188" s="10"/>
      <c r="K188" s="10"/>
    </row>
    <row r="189" spans="1:12" ht="16.5" customHeight="1" x14ac:dyDescent="0.2">
      <c r="A189" s="58">
        <v>1014104000</v>
      </c>
      <c r="B189" s="14" t="s">
        <v>5161</v>
      </c>
      <c r="C189" s="14"/>
      <c r="D189" s="10" t="s">
        <v>5162</v>
      </c>
      <c r="E189" s="10" t="s">
        <v>6610</v>
      </c>
      <c r="F189" s="17"/>
      <c r="G189" s="12" t="s">
        <v>144</v>
      </c>
      <c r="H189" s="12" t="s">
        <v>145</v>
      </c>
      <c r="I189" s="16"/>
      <c r="J189" s="10" t="s">
        <v>465</v>
      </c>
      <c r="K189" s="10" t="s">
        <v>867</v>
      </c>
      <c r="L189" s="73">
        <v>1014100650</v>
      </c>
    </row>
    <row r="190" spans="1:12" ht="16.5" customHeight="1" x14ac:dyDescent="0.2">
      <c r="A190" s="58">
        <v>1014104530</v>
      </c>
      <c r="B190" s="14" t="s">
        <v>3593</v>
      </c>
      <c r="C190" s="14" t="s">
        <v>19</v>
      </c>
      <c r="D190" s="14" t="s">
        <v>6647</v>
      </c>
      <c r="E190" s="14" t="s">
        <v>6646</v>
      </c>
      <c r="F190" s="17"/>
      <c r="G190" s="17"/>
      <c r="H190" s="16"/>
      <c r="I190" s="16"/>
      <c r="J190" s="10" t="s">
        <v>465</v>
      </c>
      <c r="K190" s="10" t="s">
        <v>525</v>
      </c>
      <c r="L190" s="73">
        <v>1029101300</v>
      </c>
    </row>
    <row r="191" spans="1:12" ht="16.5" customHeight="1" x14ac:dyDescent="0.2">
      <c r="A191" s="58">
        <v>1014104640</v>
      </c>
      <c r="B191" s="14" t="s">
        <v>879</v>
      </c>
      <c r="C191" s="14" t="s">
        <v>19</v>
      </c>
      <c r="D191" s="14" t="s">
        <v>880</v>
      </c>
      <c r="E191" s="14" t="s">
        <v>7172</v>
      </c>
      <c r="F191" s="17"/>
      <c r="G191" s="12" t="s">
        <v>144</v>
      </c>
      <c r="H191" s="12" t="s">
        <v>145</v>
      </c>
      <c r="I191" s="16"/>
      <c r="J191" s="10" t="s">
        <v>465</v>
      </c>
      <c r="K191" s="10" t="s">
        <v>867</v>
      </c>
    </row>
    <row r="192" spans="1:12" ht="16.5" customHeight="1" x14ac:dyDescent="0.2">
      <c r="A192" s="58">
        <v>1014105710</v>
      </c>
      <c r="B192" s="14" t="s">
        <v>8531</v>
      </c>
      <c r="C192" s="71" t="s">
        <v>3103</v>
      </c>
      <c r="D192" s="14" t="s">
        <v>8532</v>
      </c>
      <c r="E192" s="19" t="s">
        <v>8533</v>
      </c>
      <c r="F192" s="17"/>
      <c r="G192" s="17"/>
      <c r="H192" s="16"/>
      <c r="I192" s="16"/>
      <c r="J192" s="14"/>
      <c r="K192" s="10"/>
    </row>
    <row r="193" spans="1:12" ht="16.5" customHeight="1" x14ac:dyDescent="0.2">
      <c r="A193" s="58">
        <v>1014106330</v>
      </c>
      <c r="B193" s="19" t="s">
        <v>15903</v>
      </c>
      <c r="C193" s="19" t="s">
        <v>19</v>
      </c>
      <c r="D193" s="20" t="s">
        <v>15857</v>
      </c>
      <c r="E193" s="19" t="s">
        <v>7191</v>
      </c>
      <c r="F193" s="17"/>
      <c r="G193" s="12" t="s">
        <v>144</v>
      </c>
      <c r="H193" s="12" t="s">
        <v>145</v>
      </c>
      <c r="I193" s="16"/>
      <c r="J193" s="19" t="s">
        <v>470</v>
      </c>
      <c r="K193" s="19" t="s">
        <v>867</v>
      </c>
    </row>
    <row r="194" spans="1:12" ht="16.5" customHeight="1" x14ac:dyDescent="0.2">
      <c r="A194" s="58">
        <v>1014106430</v>
      </c>
      <c r="B194" s="19" t="s">
        <v>8800</v>
      </c>
      <c r="C194" s="19" t="s">
        <v>19</v>
      </c>
      <c r="D194" s="20" t="s">
        <v>8811</v>
      </c>
      <c r="E194" s="20" t="s">
        <v>8799</v>
      </c>
      <c r="F194" s="17"/>
      <c r="G194" s="12"/>
      <c r="H194" s="12"/>
      <c r="I194" s="16"/>
      <c r="J194" s="19"/>
      <c r="K194" s="19"/>
    </row>
    <row r="195" spans="1:12" ht="16.5" customHeight="1" x14ac:dyDescent="0.2">
      <c r="A195" s="58">
        <v>1014106710</v>
      </c>
      <c r="B195" s="14" t="s">
        <v>1789</v>
      </c>
      <c r="C195" s="14"/>
      <c r="D195" s="10" t="s">
        <v>1790</v>
      </c>
      <c r="E195" s="10" t="s">
        <v>6606</v>
      </c>
      <c r="F195" s="17"/>
      <c r="G195" s="12" t="s">
        <v>144</v>
      </c>
      <c r="H195" s="12" t="s">
        <v>145</v>
      </c>
      <c r="I195" s="16"/>
      <c r="J195" s="10" t="s">
        <v>465</v>
      </c>
      <c r="K195" s="10" t="s">
        <v>525</v>
      </c>
      <c r="L195" s="73">
        <v>1029100780</v>
      </c>
    </row>
    <row r="196" spans="1:12" ht="16.5" customHeight="1" x14ac:dyDescent="0.2">
      <c r="A196" s="58">
        <v>1014109190</v>
      </c>
      <c r="B196" s="31" t="s">
        <v>8798</v>
      </c>
      <c r="C196" s="31" t="s">
        <v>19</v>
      </c>
      <c r="D196" s="31" t="s">
        <v>8812</v>
      </c>
      <c r="E196" s="10" t="s">
        <v>8797</v>
      </c>
      <c r="F196" s="67"/>
      <c r="G196" s="67"/>
      <c r="H196" s="70"/>
      <c r="I196" s="70"/>
      <c r="J196" s="69"/>
      <c r="K196" s="69"/>
    </row>
    <row r="197" spans="1:12" ht="16.5" customHeight="1" x14ac:dyDescent="0.2">
      <c r="A197" s="58">
        <v>1014111720</v>
      </c>
      <c r="B197" s="14" t="s">
        <v>8449</v>
      </c>
      <c r="C197" s="14" t="s">
        <v>19</v>
      </c>
      <c r="D197" s="14" t="s">
        <v>8795</v>
      </c>
      <c r="E197" s="19" t="s">
        <v>8450</v>
      </c>
      <c r="F197" s="17"/>
      <c r="G197" s="17"/>
      <c r="H197" s="16"/>
      <c r="I197" s="16"/>
      <c r="J197" s="14"/>
      <c r="K197" s="10"/>
    </row>
    <row r="198" spans="1:12" ht="16.5" customHeight="1" x14ac:dyDescent="0.2">
      <c r="A198" s="58">
        <v>1014112270</v>
      </c>
      <c r="B198" s="14" t="s">
        <v>8640</v>
      </c>
      <c r="C198" s="14" t="s">
        <v>5722</v>
      </c>
      <c r="D198" s="14" t="s">
        <v>8639</v>
      </c>
      <c r="E198" s="19" t="s">
        <v>8638</v>
      </c>
      <c r="F198" s="17"/>
      <c r="G198" s="17"/>
      <c r="H198" s="16"/>
      <c r="I198" s="16"/>
      <c r="J198" s="14"/>
      <c r="K198" s="10"/>
    </row>
    <row r="199" spans="1:12" ht="16.5" customHeight="1" x14ac:dyDescent="0.2">
      <c r="A199" s="58">
        <v>1014115080</v>
      </c>
      <c r="B199" s="19" t="s">
        <v>15899</v>
      </c>
      <c r="C199" s="19" t="s">
        <v>19</v>
      </c>
      <c r="D199" s="20" t="s">
        <v>12289</v>
      </c>
      <c r="E199" s="19" t="s">
        <v>15898</v>
      </c>
      <c r="F199" s="17"/>
      <c r="G199" s="12"/>
      <c r="H199" s="12"/>
      <c r="I199" s="16"/>
      <c r="J199" s="19"/>
      <c r="K199" s="19"/>
    </row>
    <row r="200" spans="1:12" ht="16.5" customHeight="1" x14ac:dyDescent="0.2">
      <c r="A200" s="58">
        <v>1014115090</v>
      </c>
      <c r="B200" s="19" t="s">
        <v>15900</v>
      </c>
      <c r="C200" s="19" t="s">
        <v>19</v>
      </c>
      <c r="D200" s="20" t="s">
        <v>15901</v>
      </c>
      <c r="E200" s="19" t="s">
        <v>15902</v>
      </c>
      <c r="F200" s="17"/>
      <c r="G200" s="12"/>
      <c r="H200" s="12"/>
      <c r="I200" s="16"/>
      <c r="J200" s="19"/>
      <c r="K200" s="19"/>
    </row>
    <row r="201" spans="1:12" ht="16.5" customHeight="1" x14ac:dyDescent="0.2">
      <c r="A201" s="58">
        <v>1014115280</v>
      </c>
      <c r="B201" s="14" t="s">
        <v>11796</v>
      </c>
      <c r="C201" s="14" t="s">
        <v>19</v>
      </c>
      <c r="D201" s="14" t="s">
        <v>11797</v>
      </c>
      <c r="E201" s="19" t="s">
        <v>11798</v>
      </c>
      <c r="F201" s="17"/>
      <c r="G201" s="17"/>
      <c r="H201" s="16"/>
      <c r="I201" s="16"/>
      <c r="J201" s="14"/>
      <c r="K201" s="10"/>
    </row>
    <row r="202" spans="1:12" ht="16.5" customHeight="1" x14ac:dyDescent="0.2">
      <c r="A202" s="58">
        <v>1015100020</v>
      </c>
      <c r="B202" s="14" t="s">
        <v>7116</v>
      </c>
      <c r="C202" s="14" t="s">
        <v>19</v>
      </c>
      <c r="D202" s="14" t="s">
        <v>2913</v>
      </c>
      <c r="E202" s="12" t="s">
        <v>6854</v>
      </c>
      <c r="F202" s="17" t="s">
        <v>2914</v>
      </c>
      <c r="G202" s="17" t="s">
        <v>175</v>
      </c>
      <c r="H202" s="17" t="s">
        <v>182</v>
      </c>
      <c r="I202" s="16"/>
      <c r="J202" s="10"/>
      <c r="K202" s="10"/>
    </row>
    <row r="203" spans="1:12" ht="16.5" customHeight="1" x14ac:dyDescent="0.2">
      <c r="A203" s="58">
        <v>1015100080</v>
      </c>
      <c r="B203" s="14" t="s">
        <v>2891</v>
      </c>
      <c r="C203" s="14" t="s">
        <v>19</v>
      </c>
      <c r="D203" s="14" t="s">
        <v>2892</v>
      </c>
      <c r="E203" s="12"/>
      <c r="F203" s="17" t="s">
        <v>2893</v>
      </c>
      <c r="G203" s="17" t="s">
        <v>175</v>
      </c>
      <c r="H203" s="17" t="s">
        <v>182</v>
      </c>
      <c r="I203" s="16"/>
      <c r="J203" s="10"/>
      <c r="K203" s="10"/>
    </row>
    <row r="204" spans="1:12" ht="16.5" customHeight="1" x14ac:dyDescent="0.2">
      <c r="A204" s="18">
        <v>1015100160</v>
      </c>
      <c r="B204" s="14" t="s">
        <v>1307</v>
      </c>
      <c r="C204" s="14"/>
      <c r="D204" s="14" t="s">
        <v>1308</v>
      </c>
      <c r="E204" s="12" t="s">
        <v>1309</v>
      </c>
      <c r="F204" s="17" t="s">
        <v>1310</v>
      </c>
      <c r="G204" s="17" t="s">
        <v>175</v>
      </c>
      <c r="H204" s="17" t="s">
        <v>182</v>
      </c>
      <c r="I204" s="17"/>
      <c r="J204" s="10"/>
      <c r="K204" s="10"/>
    </row>
    <row r="205" spans="1:12" ht="16.5" customHeight="1" x14ac:dyDescent="0.2">
      <c r="A205" s="18">
        <v>1015100230</v>
      </c>
      <c r="B205" s="14" t="s">
        <v>4488</v>
      </c>
      <c r="C205" s="14"/>
      <c r="D205" s="14" t="s">
        <v>4489</v>
      </c>
      <c r="E205" s="12" t="s">
        <v>4490</v>
      </c>
      <c r="F205" s="17" t="s">
        <v>4491</v>
      </c>
      <c r="G205" s="17" t="s">
        <v>175</v>
      </c>
      <c r="H205" s="17" t="s">
        <v>182</v>
      </c>
      <c r="I205" s="16"/>
      <c r="J205" s="10"/>
      <c r="K205" s="10"/>
    </row>
    <row r="206" spans="1:12" ht="16.5" customHeight="1" x14ac:dyDescent="0.2">
      <c r="A206" s="18">
        <v>1015100470</v>
      </c>
      <c r="B206" s="14" t="s">
        <v>1369</v>
      </c>
      <c r="C206" s="14"/>
      <c r="D206" s="14" t="s">
        <v>1370</v>
      </c>
      <c r="E206" s="14" t="s">
        <v>1371</v>
      </c>
      <c r="F206" s="17"/>
      <c r="G206" s="12" t="s">
        <v>144</v>
      </c>
      <c r="H206" s="12" t="s">
        <v>882</v>
      </c>
      <c r="I206" s="16"/>
      <c r="J206" s="10" t="s">
        <v>465</v>
      </c>
      <c r="K206" s="10" t="s">
        <v>924</v>
      </c>
    </row>
    <row r="207" spans="1:12" ht="16.5" customHeight="1" x14ac:dyDescent="0.2">
      <c r="A207" s="18">
        <v>1015100500</v>
      </c>
      <c r="B207" s="14" t="s">
        <v>1338</v>
      </c>
      <c r="C207" s="14"/>
      <c r="D207" s="14" t="s">
        <v>1339</v>
      </c>
      <c r="E207" s="14" t="s">
        <v>1340</v>
      </c>
      <c r="F207" s="17"/>
      <c r="G207" s="12" t="s">
        <v>144</v>
      </c>
      <c r="H207" s="12" t="s">
        <v>882</v>
      </c>
      <c r="I207" s="16"/>
      <c r="J207" s="10" t="s">
        <v>465</v>
      </c>
      <c r="K207" s="10" t="s">
        <v>924</v>
      </c>
    </row>
    <row r="208" spans="1:12" ht="16.5" customHeight="1" x14ac:dyDescent="0.2">
      <c r="A208" s="58">
        <v>1015100520</v>
      </c>
      <c r="B208" s="14" t="s">
        <v>1350</v>
      </c>
      <c r="C208" s="14" t="s">
        <v>19</v>
      </c>
      <c r="D208" s="14" t="s">
        <v>1351</v>
      </c>
      <c r="E208" s="14" t="s">
        <v>8817</v>
      </c>
      <c r="F208" s="17"/>
      <c r="G208" s="12" t="s">
        <v>144</v>
      </c>
      <c r="H208" s="12" t="s">
        <v>882</v>
      </c>
      <c r="I208" s="16"/>
      <c r="J208" s="10" t="s">
        <v>465</v>
      </c>
      <c r="K208" s="10" t="s">
        <v>924</v>
      </c>
    </row>
    <row r="209" spans="1:11" ht="16.5" customHeight="1" x14ac:dyDescent="0.2">
      <c r="A209" s="58">
        <v>1015100530</v>
      </c>
      <c r="B209" s="14" t="s">
        <v>1352</v>
      </c>
      <c r="C209" s="14" t="s">
        <v>19</v>
      </c>
      <c r="D209" s="14" t="s">
        <v>1353</v>
      </c>
      <c r="E209" s="14" t="s">
        <v>8818</v>
      </c>
      <c r="F209" s="17"/>
      <c r="G209" s="12" t="s">
        <v>144</v>
      </c>
      <c r="H209" s="12" t="s">
        <v>882</v>
      </c>
      <c r="I209" s="16"/>
      <c r="J209" s="10" t="s">
        <v>465</v>
      </c>
      <c r="K209" s="10" t="s">
        <v>924</v>
      </c>
    </row>
    <row r="210" spans="1:11" ht="16.5" customHeight="1" x14ac:dyDescent="0.2">
      <c r="A210" s="58">
        <v>1015100540</v>
      </c>
      <c r="B210" s="14" t="s">
        <v>1354</v>
      </c>
      <c r="C210" s="14" t="s">
        <v>19</v>
      </c>
      <c r="D210" s="14" t="s">
        <v>1355</v>
      </c>
      <c r="E210" s="14" t="s">
        <v>8819</v>
      </c>
      <c r="F210" s="17"/>
      <c r="G210" s="12" t="s">
        <v>144</v>
      </c>
      <c r="H210" s="12" t="s">
        <v>882</v>
      </c>
      <c r="I210" s="16"/>
      <c r="J210" s="10" t="s">
        <v>465</v>
      </c>
      <c r="K210" s="10" t="s">
        <v>924</v>
      </c>
    </row>
    <row r="211" spans="1:11" ht="16.5" customHeight="1" x14ac:dyDescent="0.2">
      <c r="A211" s="58">
        <v>1015100560</v>
      </c>
      <c r="B211" s="14" t="s">
        <v>1361</v>
      </c>
      <c r="C211" s="14" t="s">
        <v>19</v>
      </c>
      <c r="D211" s="14" t="s">
        <v>1362</v>
      </c>
      <c r="E211" s="14" t="s">
        <v>8822</v>
      </c>
      <c r="F211" s="17"/>
      <c r="G211" s="12" t="s">
        <v>144</v>
      </c>
      <c r="H211" s="12" t="s">
        <v>882</v>
      </c>
      <c r="I211" s="16"/>
      <c r="J211" s="10" t="s">
        <v>465</v>
      </c>
      <c r="K211" s="10" t="s">
        <v>924</v>
      </c>
    </row>
    <row r="212" spans="1:11" ht="16.5" customHeight="1" x14ac:dyDescent="0.2">
      <c r="A212" s="58">
        <v>1015100630</v>
      </c>
      <c r="B212" s="14" t="s">
        <v>1384</v>
      </c>
      <c r="C212" s="14" t="s">
        <v>19</v>
      </c>
      <c r="D212" s="14" t="s">
        <v>1385</v>
      </c>
      <c r="E212" s="14" t="s">
        <v>8824</v>
      </c>
      <c r="F212" s="17"/>
      <c r="G212" s="12" t="s">
        <v>144</v>
      </c>
      <c r="H212" s="12" t="s">
        <v>882</v>
      </c>
      <c r="I212" s="16"/>
      <c r="J212" s="10" t="s">
        <v>465</v>
      </c>
      <c r="K212" s="10" t="s">
        <v>924</v>
      </c>
    </row>
    <row r="213" spans="1:11" ht="16.5" customHeight="1" x14ac:dyDescent="0.2">
      <c r="A213" s="18">
        <v>1015100640</v>
      </c>
      <c r="B213" s="14" t="s">
        <v>1386</v>
      </c>
      <c r="C213" s="14"/>
      <c r="D213" s="14" t="s">
        <v>1387</v>
      </c>
      <c r="E213" s="14" t="s">
        <v>1388</v>
      </c>
      <c r="F213" s="17"/>
      <c r="G213" s="12" t="s">
        <v>144</v>
      </c>
      <c r="H213" s="12" t="s">
        <v>882</v>
      </c>
      <c r="I213" s="16"/>
      <c r="J213" s="10" t="s">
        <v>465</v>
      </c>
      <c r="K213" s="10" t="s">
        <v>924</v>
      </c>
    </row>
    <row r="214" spans="1:11" ht="16.5" customHeight="1" x14ac:dyDescent="0.2">
      <c r="A214" s="18">
        <v>1015100670</v>
      </c>
      <c r="B214" s="14" t="s">
        <v>1571</v>
      </c>
      <c r="C214" s="14"/>
      <c r="D214" s="10" t="s">
        <v>1572</v>
      </c>
      <c r="E214" s="10" t="s">
        <v>1573</v>
      </c>
      <c r="F214" s="17"/>
      <c r="G214" s="12" t="s">
        <v>144</v>
      </c>
      <c r="H214" s="12" t="s">
        <v>145</v>
      </c>
      <c r="I214" s="16"/>
      <c r="J214" s="10" t="s">
        <v>465</v>
      </c>
      <c r="K214" s="10" t="s">
        <v>924</v>
      </c>
    </row>
    <row r="215" spans="1:11" ht="16.5" customHeight="1" x14ac:dyDescent="0.2">
      <c r="A215" s="18">
        <v>1015100680</v>
      </c>
      <c r="B215" s="14" t="s">
        <v>1874</v>
      </c>
      <c r="C215" s="14"/>
      <c r="D215" s="10" t="s">
        <v>1875</v>
      </c>
      <c r="E215" s="10" t="s">
        <v>1875</v>
      </c>
      <c r="F215" s="17"/>
      <c r="G215" s="12" t="s">
        <v>144</v>
      </c>
      <c r="H215" s="12" t="s">
        <v>145</v>
      </c>
      <c r="I215" s="16"/>
      <c r="J215" s="10" t="s">
        <v>465</v>
      </c>
      <c r="K215" s="10" t="s">
        <v>924</v>
      </c>
    </row>
    <row r="216" spans="1:11" ht="16.5" customHeight="1" x14ac:dyDescent="0.2">
      <c r="A216" s="18">
        <v>1015100690</v>
      </c>
      <c r="B216" s="14" t="s">
        <v>3159</v>
      </c>
      <c r="C216" s="14"/>
      <c r="D216" s="10" t="s">
        <v>3160</v>
      </c>
      <c r="E216" s="10" t="s">
        <v>3160</v>
      </c>
      <c r="F216" s="17"/>
      <c r="G216" s="12" t="s">
        <v>144</v>
      </c>
      <c r="H216" s="12" t="s">
        <v>145</v>
      </c>
      <c r="I216" s="16"/>
      <c r="J216" s="10" t="s">
        <v>465</v>
      </c>
      <c r="K216" s="10" t="s">
        <v>924</v>
      </c>
    </row>
    <row r="217" spans="1:11" ht="16.5" customHeight="1" x14ac:dyDescent="0.2">
      <c r="A217" s="58">
        <v>1015100700</v>
      </c>
      <c r="B217" s="14" t="s">
        <v>3973</v>
      </c>
      <c r="C217" s="14" t="s">
        <v>19</v>
      </c>
      <c r="D217" s="10" t="s">
        <v>9037</v>
      </c>
      <c r="E217" s="10" t="s">
        <v>3974</v>
      </c>
      <c r="F217" s="17"/>
      <c r="G217" s="12" t="s">
        <v>144</v>
      </c>
      <c r="H217" s="12" t="s">
        <v>145</v>
      </c>
      <c r="I217" s="16"/>
      <c r="J217" s="10" t="s">
        <v>465</v>
      </c>
      <c r="K217" s="10" t="s">
        <v>924</v>
      </c>
    </row>
    <row r="218" spans="1:11" ht="16.5" customHeight="1" x14ac:dyDescent="0.2">
      <c r="A218" s="58">
        <v>1015100710</v>
      </c>
      <c r="B218" s="14" t="s">
        <v>4492</v>
      </c>
      <c r="C218" s="14" t="s">
        <v>19</v>
      </c>
      <c r="D218" s="10" t="s">
        <v>9111</v>
      </c>
      <c r="E218" s="10" t="s">
        <v>4493</v>
      </c>
      <c r="F218" s="17"/>
      <c r="G218" s="12" t="s">
        <v>144</v>
      </c>
      <c r="H218" s="12" t="s">
        <v>145</v>
      </c>
      <c r="I218" s="16"/>
      <c r="J218" s="10" t="s">
        <v>465</v>
      </c>
      <c r="K218" s="10" t="s">
        <v>924</v>
      </c>
    </row>
    <row r="219" spans="1:11" ht="16.5" customHeight="1" x14ac:dyDescent="0.2">
      <c r="A219" s="18">
        <v>1015100720</v>
      </c>
      <c r="B219" s="14" t="s">
        <v>4575</v>
      </c>
      <c r="C219" s="14"/>
      <c r="D219" s="10" t="s">
        <v>4576</v>
      </c>
      <c r="E219" s="10" t="s">
        <v>4576</v>
      </c>
      <c r="F219" s="17"/>
      <c r="G219" s="12" t="s">
        <v>144</v>
      </c>
      <c r="H219" s="12" t="s">
        <v>145</v>
      </c>
      <c r="I219" s="16"/>
      <c r="J219" s="10" t="s">
        <v>465</v>
      </c>
      <c r="K219" s="10" t="s">
        <v>924</v>
      </c>
    </row>
    <row r="220" spans="1:11" ht="16.5" customHeight="1" x14ac:dyDescent="0.2">
      <c r="A220" s="18">
        <v>1015100730</v>
      </c>
      <c r="B220" s="14" t="s">
        <v>4569</v>
      </c>
      <c r="C220" s="14" t="s">
        <v>19</v>
      </c>
      <c r="D220" s="10" t="s">
        <v>4570</v>
      </c>
      <c r="E220" s="10" t="s">
        <v>4570</v>
      </c>
      <c r="F220" s="17"/>
      <c r="G220" s="12" t="s">
        <v>144</v>
      </c>
      <c r="H220" s="12" t="s">
        <v>145</v>
      </c>
      <c r="I220" s="16"/>
      <c r="J220" s="10" t="s">
        <v>465</v>
      </c>
      <c r="K220" s="10" t="s">
        <v>924</v>
      </c>
    </row>
    <row r="221" spans="1:11" ht="16.5" customHeight="1" x14ac:dyDescent="0.2">
      <c r="A221" s="18">
        <v>1015100740</v>
      </c>
      <c r="B221" s="14" t="s">
        <v>4241</v>
      </c>
      <c r="C221" s="14"/>
      <c r="D221" s="14" t="s">
        <v>4242</v>
      </c>
      <c r="E221" s="14" t="s">
        <v>4243</v>
      </c>
      <c r="F221" s="17"/>
      <c r="G221" s="12" t="s">
        <v>144</v>
      </c>
      <c r="H221" s="12" t="s">
        <v>145</v>
      </c>
      <c r="I221" s="16"/>
      <c r="J221" s="10" t="s">
        <v>465</v>
      </c>
      <c r="K221" s="10" t="s">
        <v>924</v>
      </c>
    </row>
    <row r="222" spans="1:11" ht="16.5" customHeight="1" x14ac:dyDescent="0.2">
      <c r="A222" s="18">
        <v>1015100750</v>
      </c>
      <c r="B222" s="14" t="s">
        <v>5307</v>
      </c>
      <c r="C222" s="14"/>
      <c r="D222" s="10" t="s">
        <v>5308</v>
      </c>
      <c r="E222" s="10" t="s">
        <v>5309</v>
      </c>
      <c r="F222" s="17"/>
      <c r="G222" s="12" t="s">
        <v>144</v>
      </c>
      <c r="H222" s="12" t="s">
        <v>145</v>
      </c>
      <c r="I222" s="16"/>
      <c r="J222" s="10" t="s">
        <v>465</v>
      </c>
      <c r="K222" s="10" t="s">
        <v>924</v>
      </c>
    </row>
    <row r="223" spans="1:11" ht="16.5" customHeight="1" x14ac:dyDescent="0.2">
      <c r="A223" s="18">
        <v>1015100760</v>
      </c>
      <c r="B223" s="14" t="s">
        <v>5545</v>
      </c>
      <c r="C223" s="14"/>
      <c r="D223" s="10" t="s">
        <v>5546</v>
      </c>
      <c r="E223" s="10" t="s">
        <v>5546</v>
      </c>
      <c r="F223" s="17"/>
      <c r="G223" s="12" t="s">
        <v>144</v>
      </c>
      <c r="H223" s="12" t="s">
        <v>145</v>
      </c>
      <c r="I223" s="16"/>
      <c r="J223" s="10" t="s">
        <v>465</v>
      </c>
      <c r="K223" s="10" t="s">
        <v>924</v>
      </c>
    </row>
    <row r="224" spans="1:11" ht="16.5" customHeight="1" x14ac:dyDescent="0.2">
      <c r="A224" s="18">
        <v>1015100770</v>
      </c>
      <c r="B224" s="14" t="s">
        <v>5547</v>
      </c>
      <c r="C224" s="14"/>
      <c r="D224" s="10" t="s">
        <v>5548</v>
      </c>
      <c r="E224" s="10" t="s">
        <v>5548</v>
      </c>
      <c r="F224" s="17"/>
      <c r="G224" s="12" t="s">
        <v>144</v>
      </c>
      <c r="H224" s="12" t="s">
        <v>145</v>
      </c>
      <c r="I224" s="16"/>
      <c r="J224" s="10" t="s">
        <v>465</v>
      </c>
      <c r="K224" s="10" t="s">
        <v>924</v>
      </c>
    </row>
    <row r="225" spans="1:12" ht="16.5" customHeight="1" x14ac:dyDescent="0.2">
      <c r="A225" s="18">
        <v>1015100780</v>
      </c>
      <c r="B225" s="14" t="s">
        <v>5695</v>
      </c>
      <c r="C225" s="14"/>
      <c r="D225" s="10" t="s">
        <v>5696</v>
      </c>
      <c r="E225" s="10" t="s">
        <v>5696</v>
      </c>
      <c r="F225" s="17"/>
      <c r="G225" s="12" t="s">
        <v>144</v>
      </c>
      <c r="H225" s="12" t="s">
        <v>145</v>
      </c>
      <c r="I225" s="16"/>
      <c r="J225" s="10" t="s">
        <v>465</v>
      </c>
      <c r="K225" s="10" t="s">
        <v>924</v>
      </c>
    </row>
    <row r="226" spans="1:12" ht="16.5" customHeight="1" x14ac:dyDescent="0.2">
      <c r="A226" s="18">
        <v>1015100790</v>
      </c>
      <c r="B226" s="14" t="s">
        <v>5721</v>
      </c>
      <c r="C226" s="14" t="s">
        <v>19</v>
      </c>
      <c r="D226" s="10" t="s">
        <v>7643</v>
      </c>
      <c r="E226" s="10" t="s">
        <v>7644</v>
      </c>
      <c r="F226" s="17"/>
      <c r="G226" s="12" t="s">
        <v>144</v>
      </c>
      <c r="H226" s="12" t="s">
        <v>145</v>
      </c>
      <c r="I226" s="16"/>
      <c r="J226" s="10" t="s">
        <v>465</v>
      </c>
      <c r="K226" s="10" t="s">
        <v>924</v>
      </c>
    </row>
    <row r="227" spans="1:12" ht="16.5" customHeight="1" x14ac:dyDescent="0.2">
      <c r="A227" s="18">
        <v>1015100800</v>
      </c>
      <c r="B227" s="14" t="s">
        <v>4693</v>
      </c>
      <c r="C227" s="14"/>
      <c r="D227" s="14" t="s">
        <v>4694</v>
      </c>
      <c r="E227" s="14" t="s">
        <v>4694</v>
      </c>
      <c r="F227" s="17"/>
      <c r="G227" s="12" t="s">
        <v>144</v>
      </c>
      <c r="H227" s="12" t="s">
        <v>145</v>
      </c>
      <c r="I227" s="16"/>
      <c r="J227" s="10" t="s">
        <v>465</v>
      </c>
      <c r="K227" s="10" t="s">
        <v>924</v>
      </c>
    </row>
    <row r="228" spans="1:12" ht="16.5" customHeight="1" x14ac:dyDescent="0.2">
      <c r="A228" s="18">
        <v>1015100810</v>
      </c>
      <c r="B228" s="14" t="s">
        <v>4695</v>
      </c>
      <c r="C228" s="14" t="s">
        <v>19</v>
      </c>
      <c r="D228" s="14" t="s">
        <v>4696</v>
      </c>
      <c r="E228" s="14" t="s">
        <v>4696</v>
      </c>
      <c r="F228" s="17"/>
      <c r="G228" s="12" t="s">
        <v>144</v>
      </c>
      <c r="H228" s="12" t="s">
        <v>145</v>
      </c>
      <c r="I228" s="16"/>
      <c r="J228" s="10" t="s">
        <v>465</v>
      </c>
      <c r="K228" s="10" t="s">
        <v>924</v>
      </c>
    </row>
    <row r="229" spans="1:12" ht="16.5" customHeight="1" x14ac:dyDescent="0.2">
      <c r="A229" s="18">
        <v>1015100830</v>
      </c>
      <c r="B229" s="14" t="s">
        <v>5220</v>
      </c>
      <c r="C229" s="14"/>
      <c r="D229" s="14" t="s">
        <v>5221</v>
      </c>
      <c r="E229" s="14" t="s">
        <v>5222</v>
      </c>
      <c r="F229" s="17"/>
      <c r="G229" s="12" t="s">
        <v>144</v>
      </c>
      <c r="H229" s="12" t="s">
        <v>145</v>
      </c>
      <c r="I229" s="16"/>
      <c r="J229" s="10" t="s">
        <v>465</v>
      </c>
      <c r="K229" s="10" t="s">
        <v>924</v>
      </c>
    </row>
    <row r="230" spans="1:12" ht="16.5" customHeight="1" x14ac:dyDescent="0.2">
      <c r="A230" s="18">
        <v>1015100840</v>
      </c>
      <c r="B230" s="14" t="s">
        <v>5223</v>
      </c>
      <c r="C230" s="14"/>
      <c r="D230" s="14" t="s">
        <v>5224</v>
      </c>
      <c r="E230" s="14" t="s">
        <v>5225</v>
      </c>
      <c r="F230" s="17"/>
      <c r="G230" s="12" t="s">
        <v>144</v>
      </c>
      <c r="H230" s="12" t="s">
        <v>145</v>
      </c>
      <c r="I230" s="16"/>
      <c r="J230" s="10" t="s">
        <v>465</v>
      </c>
      <c r="K230" s="10" t="s">
        <v>924</v>
      </c>
    </row>
    <row r="231" spans="1:12" ht="16.5" customHeight="1" x14ac:dyDescent="0.2">
      <c r="A231" s="18">
        <v>1015100850</v>
      </c>
      <c r="B231" s="14" t="s">
        <v>5214</v>
      </c>
      <c r="C231" s="14"/>
      <c r="D231" s="14" t="s">
        <v>5215</v>
      </c>
      <c r="E231" s="14" t="s">
        <v>5216</v>
      </c>
      <c r="F231" s="17"/>
      <c r="G231" s="12" t="s">
        <v>144</v>
      </c>
      <c r="H231" s="12" t="s">
        <v>145</v>
      </c>
      <c r="I231" s="16"/>
      <c r="J231" s="10" t="s">
        <v>465</v>
      </c>
      <c r="K231" s="10" t="s">
        <v>924</v>
      </c>
    </row>
    <row r="232" spans="1:12" ht="16.5" customHeight="1" x14ac:dyDescent="0.2">
      <c r="A232" s="18">
        <v>1015100860</v>
      </c>
      <c r="B232" s="14" t="s">
        <v>5217</v>
      </c>
      <c r="C232" s="14"/>
      <c r="D232" s="14" t="s">
        <v>5218</v>
      </c>
      <c r="E232" s="14" t="s">
        <v>5219</v>
      </c>
      <c r="F232" s="17"/>
      <c r="G232" s="12" t="s">
        <v>144</v>
      </c>
      <c r="H232" s="12" t="s">
        <v>145</v>
      </c>
      <c r="I232" s="16"/>
      <c r="J232" s="10" t="s">
        <v>465</v>
      </c>
      <c r="K232" s="10" t="s">
        <v>924</v>
      </c>
    </row>
    <row r="233" spans="1:12" ht="16.5" customHeight="1" x14ac:dyDescent="0.2">
      <c r="A233" s="58">
        <v>1015100880</v>
      </c>
      <c r="B233" s="14" t="s">
        <v>5537</v>
      </c>
      <c r="C233" s="14" t="s">
        <v>19</v>
      </c>
      <c r="D233" s="14" t="s">
        <v>5538</v>
      </c>
      <c r="E233" s="14" t="s">
        <v>7976</v>
      </c>
      <c r="F233" s="17"/>
      <c r="G233" s="12" t="s">
        <v>144</v>
      </c>
      <c r="H233" s="12" t="s">
        <v>145</v>
      </c>
      <c r="I233" s="16"/>
      <c r="J233" s="10" t="s">
        <v>465</v>
      </c>
      <c r="K233" s="10" t="s">
        <v>924</v>
      </c>
    </row>
    <row r="234" spans="1:12" ht="16.5" customHeight="1" x14ac:dyDescent="0.2">
      <c r="A234" s="58">
        <v>1015100890</v>
      </c>
      <c r="B234" s="14" t="s">
        <v>5539</v>
      </c>
      <c r="C234" s="14" t="s">
        <v>19</v>
      </c>
      <c r="D234" s="14" t="s">
        <v>5540</v>
      </c>
      <c r="E234" s="14" t="s">
        <v>7977</v>
      </c>
      <c r="F234" s="17"/>
      <c r="G234" s="12" t="s">
        <v>144</v>
      </c>
      <c r="H234" s="12" t="s">
        <v>145</v>
      </c>
      <c r="I234" s="16"/>
      <c r="J234" s="10" t="s">
        <v>465</v>
      </c>
      <c r="K234" s="10" t="s">
        <v>924</v>
      </c>
    </row>
    <row r="235" spans="1:12" ht="16.5" customHeight="1" x14ac:dyDescent="0.2">
      <c r="A235" s="58">
        <v>1015100900</v>
      </c>
      <c r="B235" s="14" t="s">
        <v>5543</v>
      </c>
      <c r="C235" s="14" t="s">
        <v>19</v>
      </c>
      <c r="D235" s="14" t="s">
        <v>5544</v>
      </c>
      <c r="E235" s="14" t="s">
        <v>7183</v>
      </c>
      <c r="F235" s="17"/>
      <c r="G235" s="12" t="s">
        <v>144</v>
      </c>
      <c r="H235" s="12" t="s">
        <v>145</v>
      </c>
      <c r="I235" s="16"/>
      <c r="J235" s="10" t="s">
        <v>465</v>
      </c>
      <c r="K235" s="10" t="s">
        <v>924</v>
      </c>
    </row>
    <row r="236" spans="1:12" ht="16.5" customHeight="1" x14ac:dyDescent="0.2">
      <c r="A236" s="58">
        <v>1015100980</v>
      </c>
      <c r="B236" s="14" t="s">
        <v>9891</v>
      </c>
      <c r="C236" s="14" t="s">
        <v>881</v>
      </c>
      <c r="D236" s="14" t="s">
        <v>16846</v>
      </c>
      <c r="E236" s="14" t="s">
        <v>7826</v>
      </c>
      <c r="F236" s="17"/>
      <c r="G236" s="12"/>
      <c r="H236" s="12"/>
      <c r="I236" s="16"/>
      <c r="J236" s="10"/>
      <c r="K236" s="10"/>
    </row>
    <row r="237" spans="1:12" ht="16.5" customHeight="1" x14ac:dyDescent="0.2">
      <c r="A237" s="58">
        <v>1015101510</v>
      </c>
      <c r="B237" s="14" t="s">
        <v>1364</v>
      </c>
      <c r="C237" s="14" t="s">
        <v>19</v>
      </c>
      <c r="D237" s="14" t="s">
        <v>1365</v>
      </c>
      <c r="E237" s="14" t="s">
        <v>6984</v>
      </c>
      <c r="F237" s="17"/>
      <c r="G237" s="12" t="s">
        <v>144</v>
      </c>
      <c r="H237" s="12" t="s">
        <v>882</v>
      </c>
      <c r="I237" s="16"/>
      <c r="J237" s="10" t="s">
        <v>465</v>
      </c>
      <c r="K237" s="10" t="s">
        <v>924</v>
      </c>
      <c r="L237" s="73">
        <v>1015100580</v>
      </c>
    </row>
    <row r="238" spans="1:12" ht="16.5" customHeight="1" x14ac:dyDescent="0.2">
      <c r="A238" s="58">
        <v>1015101540</v>
      </c>
      <c r="B238" s="14" t="s">
        <v>1372</v>
      </c>
      <c r="C238" s="14" t="s">
        <v>19</v>
      </c>
      <c r="D238" s="14" t="s">
        <v>1373</v>
      </c>
      <c r="E238" s="14" t="s">
        <v>8820</v>
      </c>
      <c r="F238" s="17"/>
      <c r="G238" s="12" t="s">
        <v>144</v>
      </c>
      <c r="H238" s="12" t="s">
        <v>882</v>
      </c>
      <c r="I238" s="16"/>
      <c r="J238" s="10" t="s">
        <v>465</v>
      </c>
      <c r="K238" s="10" t="s">
        <v>924</v>
      </c>
      <c r="L238" s="73">
        <v>1015100590</v>
      </c>
    </row>
    <row r="239" spans="1:12" ht="16.5" customHeight="1" x14ac:dyDescent="0.2">
      <c r="A239" s="58">
        <v>1015101720</v>
      </c>
      <c r="B239" s="14" t="s">
        <v>1312</v>
      </c>
      <c r="C239" s="14" t="s">
        <v>19</v>
      </c>
      <c r="D239" s="14" t="s">
        <v>1313</v>
      </c>
      <c r="E239" s="12" t="s">
        <v>9847</v>
      </c>
      <c r="F239" s="17"/>
      <c r="G239" s="17"/>
      <c r="H239" s="17"/>
      <c r="I239" s="17"/>
      <c r="J239" s="10"/>
      <c r="K239" s="10"/>
    </row>
    <row r="240" spans="1:12" ht="16.5" customHeight="1" x14ac:dyDescent="0.2">
      <c r="A240" s="18">
        <v>1015101720</v>
      </c>
      <c r="B240" s="14" t="s">
        <v>1315</v>
      </c>
      <c r="C240" s="14"/>
      <c r="D240" s="14" t="s">
        <v>1316</v>
      </c>
      <c r="E240" s="12" t="s">
        <v>1314</v>
      </c>
      <c r="F240" s="17"/>
      <c r="G240" s="17"/>
      <c r="H240" s="17"/>
      <c r="I240" s="17"/>
      <c r="J240" s="10"/>
      <c r="K240" s="10"/>
    </row>
    <row r="241" spans="1:12" ht="16.5" customHeight="1" x14ac:dyDescent="0.2">
      <c r="A241" s="58">
        <v>1015101760</v>
      </c>
      <c r="B241" s="19" t="s">
        <v>1389</v>
      </c>
      <c r="C241" s="19" t="s">
        <v>19</v>
      </c>
      <c r="D241" s="19" t="s">
        <v>9849</v>
      </c>
      <c r="E241" s="19" t="s">
        <v>9848</v>
      </c>
      <c r="F241" s="17"/>
      <c r="G241" s="17"/>
      <c r="H241" s="16"/>
      <c r="I241" s="16"/>
      <c r="J241" s="10"/>
      <c r="K241" s="10"/>
    </row>
    <row r="242" spans="1:12" ht="16.5" customHeight="1" x14ac:dyDescent="0.2">
      <c r="A242" s="58">
        <v>1015101790</v>
      </c>
      <c r="B242" s="14" t="s">
        <v>1331</v>
      </c>
      <c r="C242" s="14" t="s">
        <v>19</v>
      </c>
      <c r="D242" s="14" t="s">
        <v>1332</v>
      </c>
      <c r="E242" s="14" t="s">
        <v>6644</v>
      </c>
      <c r="F242" s="17"/>
      <c r="G242" s="12" t="s">
        <v>144</v>
      </c>
      <c r="H242" s="12" t="s">
        <v>882</v>
      </c>
      <c r="I242" s="16"/>
      <c r="J242" s="10" t="s">
        <v>465</v>
      </c>
      <c r="K242" s="10" t="s">
        <v>924</v>
      </c>
      <c r="L242" s="73">
        <v>1015100480</v>
      </c>
    </row>
    <row r="243" spans="1:12" ht="16.5" customHeight="1" x14ac:dyDescent="0.2">
      <c r="A243" s="58">
        <v>1015101920</v>
      </c>
      <c r="B243" s="19" t="s">
        <v>1393</v>
      </c>
      <c r="C243" s="19" t="s">
        <v>19</v>
      </c>
      <c r="D243" s="19" t="s">
        <v>9562</v>
      </c>
      <c r="E243" s="19" t="s">
        <v>9561</v>
      </c>
      <c r="F243" s="17"/>
      <c r="G243" s="17"/>
      <c r="H243" s="16"/>
      <c r="I243" s="16"/>
      <c r="J243" s="10"/>
      <c r="K243" s="10"/>
    </row>
    <row r="244" spans="1:12" ht="16.5" customHeight="1" x14ac:dyDescent="0.2">
      <c r="A244" s="58">
        <v>1015101980</v>
      </c>
      <c r="B244" s="19" t="s">
        <v>9852</v>
      </c>
      <c r="C244" s="19" t="s">
        <v>881</v>
      </c>
      <c r="D244" s="19" t="s">
        <v>9851</v>
      </c>
      <c r="E244" s="19" t="s">
        <v>9850</v>
      </c>
      <c r="F244" s="17"/>
      <c r="G244" s="17"/>
      <c r="H244" s="16"/>
      <c r="I244" s="16"/>
      <c r="J244" s="10"/>
      <c r="K244" s="10"/>
    </row>
    <row r="245" spans="1:12" ht="16.5" customHeight="1" x14ac:dyDescent="0.2">
      <c r="A245" s="58">
        <v>1015102030</v>
      </c>
      <c r="B245" s="14" t="s">
        <v>1356</v>
      </c>
      <c r="C245" s="14" t="s">
        <v>19</v>
      </c>
      <c r="D245" s="14" t="s">
        <v>1357</v>
      </c>
      <c r="E245" s="14" t="s">
        <v>6976</v>
      </c>
      <c r="F245" s="17"/>
      <c r="G245" s="12" t="s">
        <v>144</v>
      </c>
      <c r="H245" s="12" t="s">
        <v>882</v>
      </c>
      <c r="I245" s="16"/>
      <c r="J245" s="10" t="s">
        <v>465</v>
      </c>
      <c r="K245" s="10" t="s">
        <v>924</v>
      </c>
      <c r="L245" s="73">
        <v>1015100550</v>
      </c>
    </row>
    <row r="246" spans="1:12" ht="16.5" customHeight="1" x14ac:dyDescent="0.2">
      <c r="A246" s="58">
        <v>1015102070</v>
      </c>
      <c r="B246" s="14" t="s">
        <v>9349</v>
      </c>
      <c r="C246" s="14" t="s">
        <v>19</v>
      </c>
      <c r="D246" s="14" t="s">
        <v>9351</v>
      </c>
      <c r="E246" s="14" t="s">
        <v>9350</v>
      </c>
      <c r="F246" s="17"/>
      <c r="G246" s="12"/>
      <c r="H246" s="12"/>
      <c r="I246" s="16"/>
      <c r="J246" s="10"/>
      <c r="K246" s="10"/>
    </row>
    <row r="247" spans="1:12" ht="16.5" customHeight="1" x14ac:dyDescent="0.2">
      <c r="A247" s="58">
        <v>1015102080</v>
      </c>
      <c r="B247" s="14" t="s">
        <v>1333</v>
      </c>
      <c r="C247" s="14" t="s">
        <v>19</v>
      </c>
      <c r="D247" s="14" t="s">
        <v>1334</v>
      </c>
      <c r="E247" s="12" t="s">
        <v>6981</v>
      </c>
      <c r="F247" s="17" t="s">
        <v>1335</v>
      </c>
      <c r="G247" s="17" t="s">
        <v>175</v>
      </c>
      <c r="H247" s="17" t="s">
        <v>182</v>
      </c>
      <c r="I247" s="16"/>
      <c r="J247" s="10"/>
      <c r="K247" s="10"/>
      <c r="L247" s="73">
        <v>1015100150</v>
      </c>
    </row>
    <row r="248" spans="1:12" ht="16.5" customHeight="1" x14ac:dyDescent="0.2">
      <c r="A248" s="58">
        <v>1015102120</v>
      </c>
      <c r="B248" s="14" t="s">
        <v>1363</v>
      </c>
      <c r="C248" s="14" t="s">
        <v>19</v>
      </c>
      <c r="D248" s="14" t="s">
        <v>9854</v>
      </c>
      <c r="E248" s="12" t="s">
        <v>9853</v>
      </c>
      <c r="F248" s="17"/>
      <c r="G248" s="17"/>
      <c r="H248" s="17"/>
      <c r="I248" s="16"/>
      <c r="J248" s="10"/>
      <c r="K248" s="10"/>
    </row>
    <row r="249" spans="1:12" ht="16.5" customHeight="1" x14ac:dyDescent="0.2">
      <c r="A249" s="58">
        <v>1015102150</v>
      </c>
      <c r="B249" s="14" t="s">
        <v>1374</v>
      </c>
      <c r="C249" s="14" t="s">
        <v>19</v>
      </c>
      <c r="D249" s="14" t="s">
        <v>1375</v>
      </c>
      <c r="E249" s="14" t="s">
        <v>6978</v>
      </c>
      <c r="F249" s="17"/>
      <c r="G249" s="12" t="s">
        <v>144</v>
      </c>
      <c r="H249" s="12" t="s">
        <v>882</v>
      </c>
      <c r="I249" s="16"/>
      <c r="J249" s="10" t="s">
        <v>465</v>
      </c>
      <c r="K249" s="10" t="s">
        <v>924</v>
      </c>
      <c r="L249" s="73">
        <v>1015100600</v>
      </c>
    </row>
    <row r="250" spans="1:12" ht="16.5" customHeight="1" x14ac:dyDescent="0.2">
      <c r="A250" s="58">
        <v>1015102160</v>
      </c>
      <c r="B250" s="14" t="s">
        <v>1376</v>
      </c>
      <c r="C250" s="14" t="s">
        <v>19</v>
      </c>
      <c r="D250" s="14" t="s">
        <v>1377</v>
      </c>
      <c r="E250" s="14" t="s">
        <v>8821</v>
      </c>
      <c r="F250" s="17"/>
      <c r="G250" s="12" t="s">
        <v>144</v>
      </c>
      <c r="H250" s="12" t="s">
        <v>882</v>
      </c>
      <c r="I250" s="16"/>
      <c r="J250" s="10" t="s">
        <v>465</v>
      </c>
      <c r="K250" s="10" t="s">
        <v>924</v>
      </c>
      <c r="L250" s="73">
        <v>1015100610</v>
      </c>
    </row>
    <row r="251" spans="1:12" ht="16.5" customHeight="1" x14ac:dyDescent="0.2">
      <c r="A251" s="58">
        <v>1015102180</v>
      </c>
      <c r="B251" s="14" t="s">
        <v>1382</v>
      </c>
      <c r="C251" s="14" t="s">
        <v>19</v>
      </c>
      <c r="D251" s="14" t="s">
        <v>1383</v>
      </c>
      <c r="E251" s="14" t="s">
        <v>8823</v>
      </c>
      <c r="F251" s="17"/>
      <c r="G251" s="12" t="s">
        <v>144</v>
      </c>
      <c r="H251" s="12" t="s">
        <v>882</v>
      </c>
      <c r="I251" s="16"/>
      <c r="J251" s="10" t="s">
        <v>465</v>
      </c>
      <c r="K251" s="10" t="s">
        <v>924</v>
      </c>
      <c r="L251" s="73">
        <v>1015100620</v>
      </c>
    </row>
    <row r="252" spans="1:12" ht="12.75" x14ac:dyDescent="0.2">
      <c r="A252" s="58">
        <v>1015102920</v>
      </c>
      <c r="B252" s="14" t="s">
        <v>9375</v>
      </c>
      <c r="C252" s="14" t="s">
        <v>881</v>
      </c>
      <c r="D252" s="14" t="s">
        <v>9374</v>
      </c>
      <c r="E252" s="14" t="s">
        <v>9373</v>
      </c>
      <c r="F252" s="17"/>
      <c r="G252" s="12"/>
      <c r="H252" s="12"/>
      <c r="I252" s="16"/>
      <c r="J252" s="10"/>
      <c r="K252" s="10"/>
    </row>
    <row r="253" spans="1:12" ht="16.5" customHeight="1" x14ac:dyDescent="0.2">
      <c r="A253" s="58">
        <v>1015103040</v>
      </c>
      <c r="B253" s="14" t="s">
        <v>9893</v>
      </c>
      <c r="C253" s="14" t="s">
        <v>19</v>
      </c>
      <c r="D253" s="14" t="s">
        <v>1311</v>
      </c>
      <c r="E253" s="12" t="s">
        <v>9892</v>
      </c>
      <c r="F253" s="17"/>
      <c r="G253" s="17"/>
      <c r="H253" s="17"/>
      <c r="I253" s="17"/>
      <c r="J253" s="10"/>
      <c r="K253" s="10"/>
    </row>
    <row r="254" spans="1:12" ht="16.5" customHeight="1" x14ac:dyDescent="0.2">
      <c r="A254" s="18">
        <v>1015103050</v>
      </c>
      <c r="B254" s="14" t="s">
        <v>921</v>
      </c>
      <c r="C254" s="14"/>
      <c r="D254" s="14" t="s">
        <v>922</v>
      </c>
      <c r="E254" s="14" t="s">
        <v>923</v>
      </c>
      <c r="F254" s="17"/>
      <c r="G254" s="17"/>
      <c r="H254" s="16"/>
      <c r="I254" s="16"/>
      <c r="J254" s="10" t="s">
        <v>465</v>
      </c>
      <c r="K254" s="10" t="s">
        <v>924</v>
      </c>
    </row>
    <row r="255" spans="1:12" ht="16.5" customHeight="1" x14ac:dyDescent="0.2">
      <c r="A255" s="58">
        <v>1015103060</v>
      </c>
      <c r="B255" s="14" t="s">
        <v>1324</v>
      </c>
      <c r="C255" s="14" t="s">
        <v>19</v>
      </c>
      <c r="D255" s="14" t="s">
        <v>9564</v>
      </c>
      <c r="E255" s="14" t="s">
        <v>9563</v>
      </c>
      <c r="F255" s="17"/>
      <c r="G255" s="17"/>
      <c r="H255" s="16"/>
      <c r="I255" s="16"/>
      <c r="J255" s="10" t="s">
        <v>465</v>
      </c>
      <c r="K255" s="10" t="s">
        <v>924</v>
      </c>
    </row>
    <row r="256" spans="1:12" ht="16.5" customHeight="1" x14ac:dyDescent="0.2">
      <c r="A256" s="18">
        <v>1015103090</v>
      </c>
      <c r="B256" s="14" t="s">
        <v>3859</v>
      </c>
      <c r="C256" s="14"/>
      <c r="D256" s="14" t="s">
        <v>3860</v>
      </c>
      <c r="E256" s="14" t="s">
        <v>3861</v>
      </c>
      <c r="F256" s="17"/>
      <c r="G256" s="17"/>
      <c r="H256" s="16"/>
      <c r="I256" s="16"/>
      <c r="J256" s="10" t="s">
        <v>465</v>
      </c>
      <c r="K256" s="10" t="s">
        <v>924</v>
      </c>
    </row>
    <row r="257" spans="1:13" ht="16.5" customHeight="1" x14ac:dyDescent="0.2">
      <c r="A257" s="18">
        <v>1015103100</v>
      </c>
      <c r="B257" s="14" t="s">
        <v>3654</v>
      </c>
      <c r="C257" s="14"/>
      <c r="D257" s="14" t="s">
        <v>3655</v>
      </c>
      <c r="E257" s="14" t="s">
        <v>3656</v>
      </c>
      <c r="F257" s="17"/>
      <c r="G257" s="17"/>
      <c r="H257" s="16"/>
      <c r="I257" s="16"/>
      <c r="J257" s="10" t="s">
        <v>465</v>
      </c>
      <c r="K257" s="10" t="s">
        <v>924</v>
      </c>
    </row>
    <row r="258" spans="1:13" ht="16.5" customHeight="1" x14ac:dyDescent="0.2">
      <c r="A258" s="58">
        <v>1015103110</v>
      </c>
      <c r="B258" s="14" t="s">
        <v>4743</v>
      </c>
      <c r="C258" s="14" t="s">
        <v>19</v>
      </c>
      <c r="D258" s="14" t="s">
        <v>8966</v>
      </c>
      <c r="E258" s="14" t="s">
        <v>8965</v>
      </c>
      <c r="F258" s="17"/>
      <c r="G258" s="17"/>
      <c r="H258" s="16"/>
      <c r="I258" s="16"/>
      <c r="J258" s="10" t="s">
        <v>465</v>
      </c>
      <c r="K258" s="10" t="s">
        <v>924</v>
      </c>
    </row>
    <row r="259" spans="1:13" ht="16.5" customHeight="1" x14ac:dyDescent="0.2">
      <c r="A259" s="58">
        <v>1015103120</v>
      </c>
      <c r="B259" s="14" t="s">
        <v>4744</v>
      </c>
      <c r="C259" s="14" t="s">
        <v>19</v>
      </c>
      <c r="D259" s="14" t="s">
        <v>8968</v>
      </c>
      <c r="E259" s="39" t="s">
        <v>8967</v>
      </c>
      <c r="F259" s="17"/>
      <c r="G259" s="17"/>
      <c r="H259" s="16"/>
      <c r="I259" s="16"/>
      <c r="J259" s="10" t="s">
        <v>465</v>
      </c>
      <c r="K259" s="10" t="s">
        <v>924</v>
      </c>
    </row>
    <row r="260" spans="1:13" ht="16.5" customHeight="1" x14ac:dyDescent="0.2">
      <c r="A260" s="18">
        <v>1015103160</v>
      </c>
      <c r="B260" s="29" t="s">
        <v>1317</v>
      </c>
      <c r="C260" s="29"/>
      <c r="D260" s="29" t="s">
        <v>1318</v>
      </c>
      <c r="E260" s="10" t="s">
        <v>1319</v>
      </c>
      <c r="F260" s="17"/>
      <c r="G260" s="17"/>
      <c r="H260" s="16"/>
      <c r="I260" s="16"/>
      <c r="J260" s="10" t="s">
        <v>153</v>
      </c>
      <c r="K260" s="10" t="s">
        <v>553</v>
      </c>
    </row>
    <row r="261" spans="1:13" ht="16.5" customHeight="1" x14ac:dyDescent="0.2">
      <c r="A261" s="18">
        <v>1015103170</v>
      </c>
      <c r="B261" s="14" t="s">
        <v>1320</v>
      </c>
      <c r="C261" s="14"/>
      <c r="D261" s="14" t="s">
        <v>1321</v>
      </c>
      <c r="E261" s="10" t="s">
        <v>1322</v>
      </c>
      <c r="F261" s="17"/>
      <c r="G261" s="17"/>
      <c r="H261" s="16"/>
      <c r="I261" s="16"/>
      <c r="J261" s="10" t="s">
        <v>227</v>
      </c>
      <c r="K261" s="10" t="s">
        <v>1323</v>
      </c>
    </row>
    <row r="262" spans="1:13" ht="16.5" customHeight="1" x14ac:dyDescent="0.2">
      <c r="A262" s="18">
        <v>1015103190</v>
      </c>
      <c r="B262" s="14" t="s">
        <v>1326</v>
      </c>
      <c r="C262" s="14"/>
      <c r="D262" s="14" t="s">
        <v>1327</v>
      </c>
      <c r="E262" s="19" t="s">
        <v>1327</v>
      </c>
      <c r="F262" s="17"/>
      <c r="G262" s="17"/>
      <c r="H262" s="16"/>
      <c r="I262" s="16"/>
      <c r="J262" s="14" t="s">
        <v>465</v>
      </c>
      <c r="K262" s="10" t="s">
        <v>924</v>
      </c>
    </row>
    <row r="263" spans="1:13" ht="16.5" customHeight="1" x14ac:dyDescent="0.2">
      <c r="A263" s="18">
        <v>1015103280</v>
      </c>
      <c r="B263" s="30" t="s">
        <v>1305</v>
      </c>
      <c r="C263" s="30"/>
      <c r="D263" s="30" t="s">
        <v>1306</v>
      </c>
      <c r="E263" s="19" t="s">
        <v>1306</v>
      </c>
      <c r="F263" s="17"/>
      <c r="G263" s="17"/>
      <c r="H263" s="16"/>
      <c r="I263" s="16"/>
      <c r="J263" s="10" t="s">
        <v>186</v>
      </c>
      <c r="K263" s="30" t="s">
        <v>553</v>
      </c>
    </row>
    <row r="264" spans="1:13" ht="16.5" customHeight="1" x14ac:dyDescent="0.2">
      <c r="A264" s="58">
        <v>1015104030</v>
      </c>
      <c r="B264" s="14" t="s">
        <v>1343</v>
      </c>
      <c r="C264" s="14" t="s">
        <v>19</v>
      </c>
      <c r="D264" s="14" t="s">
        <v>8063</v>
      </c>
      <c r="E264" s="14" t="s">
        <v>8062</v>
      </c>
      <c r="F264" s="17"/>
      <c r="G264" s="17"/>
      <c r="H264" s="16"/>
      <c r="I264" s="16"/>
      <c r="J264" s="10" t="s">
        <v>465</v>
      </c>
      <c r="K264" s="10" t="s">
        <v>924</v>
      </c>
      <c r="L264" s="73">
        <v>1015103080</v>
      </c>
    </row>
    <row r="265" spans="1:13" ht="16.5" customHeight="1" x14ac:dyDescent="0.2">
      <c r="A265" s="58">
        <v>1015104030</v>
      </c>
      <c r="B265" s="30" t="s">
        <v>1343</v>
      </c>
      <c r="C265" s="30" t="s">
        <v>19</v>
      </c>
      <c r="D265" s="30" t="s">
        <v>8063</v>
      </c>
      <c r="E265" s="19" t="s">
        <v>8062</v>
      </c>
      <c r="F265" s="17"/>
      <c r="G265" s="17"/>
      <c r="H265" s="16"/>
      <c r="I265" s="16"/>
      <c r="J265" s="10"/>
      <c r="K265" s="30"/>
    </row>
    <row r="266" spans="1:13" ht="16.5" customHeight="1" x14ac:dyDescent="0.2">
      <c r="A266" s="58">
        <v>1015104200</v>
      </c>
      <c r="B266" s="30" t="s">
        <v>9289</v>
      </c>
      <c r="C266" s="30" t="s">
        <v>19</v>
      </c>
      <c r="D266" s="30" t="s">
        <v>9288</v>
      </c>
      <c r="E266" s="19" t="s">
        <v>9288</v>
      </c>
      <c r="F266" s="17"/>
      <c r="G266" s="17"/>
      <c r="H266" s="16"/>
      <c r="I266" s="16"/>
      <c r="J266" s="10"/>
      <c r="K266" s="30"/>
    </row>
    <row r="267" spans="1:13" ht="16.5" customHeight="1" x14ac:dyDescent="0.2">
      <c r="A267" s="58">
        <v>1015104230</v>
      </c>
      <c r="B267" s="14" t="s">
        <v>9526</v>
      </c>
      <c r="C267" s="14" t="s">
        <v>19</v>
      </c>
      <c r="D267" s="14" t="s">
        <v>9528</v>
      </c>
      <c r="E267" s="14" t="s">
        <v>9527</v>
      </c>
      <c r="F267" s="17"/>
      <c r="G267" s="15"/>
      <c r="H267" s="15"/>
      <c r="I267" s="16"/>
      <c r="J267" s="10"/>
      <c r="K267" s="10"/>
    </row>
    <row r="268" spans="1:13" ht="16.5" customHeight="1" x14ac:dyDescent="0.2">
      <c r="A268" s="58">
        <v>1016100000</v>
      </c>
      <c r="B268" s="14" t="s">
        <v>2265</v>
      </c>
      <c r="C268" s="14" t="s">
        <v>19</v>
      </c>
      <c r="D268" s="14" t="s">
        <v>2266</v>
      </c>
      <c r="E268" s="12" t="s">
        <v>2267</v>
      </c>
      <c r="F268" s="17"/>
      <c r="G268" s="12" t="s">
        <v>144</v>
      </c>
      <c r="H268" s="12" t="s">
        <v>145</v>
      </c>
      <c r="I268" s="16"/>
      <c r="J268" s="10" t="s">
        <v>465</v>
      </c>
      <c r="K268" s="10" t="s">
        <v>654</v>
      </c>
      <c r="L268" s="73">
        <v>1017100360</v>
      </c>
      <c r="M268" s="73">
        <v>1017100740</v>
      </c>
    </row>
    <row r="269" spans="1:13" ht="16.5" customHeight="1" x14ac:dyDescent="0.2">
      <c r="A269" s="58">
        <v>1016100010</v>
      </c>
      <c r="B269" s="14" t="s">
        <v>15650</v>
      </c>
      <c r="C269" s="14" t="s">
        <v>19</v>
      </c>
      <c r="D269" s="14" t="s">
        <v>7737</v>
      </c>
      <c r="E269" s="12" t="s">
        <v>4524</v>
      </c>
      <c r="F269" s="17" t="s">
        <v>4525</v>
      </c>
      <c r="G269" s="17" t="s">
        <v>175</v>
      </c>
      <c r="H269" s="17" t="s">
        <v>182</v>
      </c>
      <c r="I269" s="16"/>
      <c r="J269" s="10"/>
      <c r="K269" s="10"/>
    </row>
    <row r="270" spans="1:13" ht="16.5" customHeight="1" x14ac:dyDescent="0.2">
      <c r="A270" s="58">
        <v>1016100020</v>
      </c>
      <c r="B270" s="14" t="s">
        <v>836</v>
      </c>
      <c r="C270" s="14" t="s">
        <v>19</v>
      </c>
      <c r="D270" s="14" t="s">
        <v>837</v>
      </c>
      <c r="E270" s="12" t="s">
        <v>7155</v>
      </c>
      <c r="F270" s="17" t="s">
        <v>838</v>
      </c>
      <c r="G270" s="17" t="s">
        <v>175</v>
      </c>
      <c r="H270" s="17" t="s">
        <v>182</v>
      </c>
      <c r="I270" s="16"/>
      <c r="J270" s="10"/>
      <c r="K270" s="10"/>
    </row>
    <row r="271" spans="1:13" ht="16.5" customHeight="1" x14ac:dyDescent="0.2">
      <c r="A271" s="18">
        <v>1016100030</v>
      </c>
      <c r="B271" s="14" t="s">
        <v>4512</v>
      </c>
      <c r="C271" s="14" t="s">
        <v>19</v>
      </c>
      <c r="D271" s="14" t="s">
        <v>4513</v>
      </c>
      <c r="E271" s="12" t="s">
        <v>4514</v>
      </c>
      <c r="F271" s="17"/>
      <c r="G271" s="17"/>
      <c r="H271" s="17"/>
      <c r="I271" s="16"/>
      <c r="J271" s="10"/>
      <c r="K271" s="10"/>
    </row>
    <row r="272" spans="1:13" ht="16.5" customHeight="1" x14ac:dyDescent="0.2">
      <c r="A272" s="58">
        <v>1016100040</v>
      </c>
      <c r="B272" s="14" t="s">
        <v>15651</v>
      </c>
      <c r="C272" s="14" t="s">
        <v>19</v>
      </c>
      <c r="D272" s="14" t="s">
        <v>8164</v>
      </c>
      <c r="E272" s="12" t="s">
        <v>8165</v>
      </c>
      <c r="F272" s="17"/>
      <c r="G272" s="17"/>
      <c r="H272" s="17"/>
      <c r="I272" s="16"/>
      <c r="J272" s="10"/>
      <c r="K272" s="10"/>
    </row>
    <row r="273" spans="1:12" ht="16.5" customHeight="1" x14ac:dyDescent="0.2">
      <c r="A273" s="97">
        <v>1016100050</v>
      </c>
      <c r="B273" s="44" t="s">
        <v>15652</v>
      </c>
      <c r="C273" s="44" t="s">
        <v>19</v>
      </c>
      <c r="D273" s="14" t="s">
        <v>7738</v>
      </c>
      <c r="E273" s="44" t="s">
        <v>4522</v>
      </c>
      <c r="F273" s="17"/>
      <c r="G273" s="17"/>
      <c r="H273" s="16"/>
      <c r="I273" s="16"/>
      <c r="J273" s="45"/>
      <c r="K273" s="44"/>
    </row>
    <row r="274" spans="1:12" ht="16.5" customHeight="1" x14ac:dyDescent="0.2">
      <c r="A274" s="58">
        <v>1016100060</v>
      </c>
      <c r="B274" s="14" t="s">
        <v>839</v>
      </c>
      <c r="C274" s="14" t="s">
        <v>19</v>
      </c>
      <c r="D274" s="14" t="s">
        <v>840</v>
      </c>
      <c r="E274" s="12" t="s">
        <v>8165</v>
      </c>
      <c r="F274" s="17" t="s">
        <v>841</v>
      </c>
      <c r="G274" s="17" t="s">
        <v>175</v>
      </c>
      <c r="H274" s="17" t="s">
        <v>182</v>
      </c>
      <c r="I274" s="16"/>
      <c r="J274" s="10"/>
      <c r="K274" s="10"/>
    </row>
    <row r="275" spans="1:12" ht="16.5" customHeight="1" x14ac:dyDescent="0.2">
      <c r="A275" s="18">
        <v>1016100120</v>
      </c>
      <c r="B275" s="14" t="s">
        <v>1401</v>
      </c>
      <c r="C275" s="14"/>
      <c r="D275" s="14" t="s">
        <v>1402</v>
      </c>
      <c r="E275" s="14" t="s">
        <v>1403</v>
      </c>
      <c r="F275" s="17"/>
      <c r="G275" s="12" t="s">
        <v>144</v>
      </c>
      <c r="H275" s="12" t="s">
        <v>145</v>
      </c>
      <c r="I275" s="16"/>
      <c r="J275" s="10" t="s">
        <v>465</v>
      </c>
      <c r="K275" s="10" t="s">
        <v>835</v>
      </c>
    </row>
    <row r="276" spans="1:12" ht="16.5" customHeight="1" x14ac:dyDescent="0.2">
      <c r="A276" s="18">
        <v>1016100180</v>
      </c>
      <c r="B276" s="14" t="s">
        <v>5313</v>
      </c>
      <c r="C276" s="14"/>
      <c r="D276" s="10" t="s">
        <v>5314</v>
      </c>
      <c r="E276" s="10" t="s">
        <v>5315</v>
      </c>
      <c r="F276" s="17"/>
      <c r="G276" s="12" t="s">
        <v>144</v>
      </c>
      <c r="H276" s="12" t="s">
        <v>145</v>
      </c>
      <c r="I276" s="16"/>
      <c r="J276" s="10" t="s">
        <v>465</v>
      </c>
      <c r="K276" s="10" t="s">
        <v>835</v>
      </c>
    </row>
    <row r="277" spans="1:12" ht="16.5" customHeight="1" x14ac:dyDescent="0.2">
      <c r="A277" s="18">
        <v>1016100200</v>
      </c>
      <c r="B277" s="14" t="s">
        <v>4499</v>
      </c>
      <c r="C277" s="14" t="s">
        <v>19</v>
      </c>
      <c r="D277" s="10" t="s">
        <v>11096</v>
      </c>
      <c r="E277" s="10" t="s">
        <v>4500</v>
      </c>
      <c r="F277" s="17"/>
      <c r="G277" s="12" t="s">
        <v>144</v>
      </c>
      <c r="H277" s="12" t="s">
        <v>145</v>
      </c>
      <c r="I277" s="16"/>
      <c r="J277" s="10" t="s">
        <v>465</v>
      </c>
      <c r="K277" s="10" t="s">
        <v>835</v>
      </c>
    </row>
    <row r="278" spans="1:12" ht="16.5" customHeight="1" x14ac:dyDescent="0.2">
      <c r="A278" s="58">
        <v>1016100390</v>
      </c>
      <c r="B278" s="14" t="s">
        <v>1396</v>
      </c>
      <c r="C278" s="14" t="s">
        <v>19</v>
      </c>
      <c r="D278" s="14" t="s">
        <v>9348</v>
      </c>
      <c r="E278" s="165" t="s">
        <v>1397</v>
      </c>
      <c r="F278" s="17"/>
      <c r="G278" s="15" t="s">
        <v>144</v>
      </c>
      <c r="H278" s="15" t="s">
        <v>145</v>
      </c>
      <c r="I278" s="16"/>
      <c r="J278" s="10"/>
      <c r="K278" s="10"/>
    </row>
    <row r="279" spans="1:12" ht="16.5" customHeight="1" x14ac:dyDescent="0.2">
      <c r="A279" s="18">
        <v>1016100420</v>
      </c>
      <c r="B279" s="29" t="s">
        <v>1394</v>
      </c>
      <c r="C279" s="29"/>
      <c r="D279" s="29" t="s">
        <v>1395</v>
      </c>
      <c r="E279" s="19" t="s">
        <v>1395</v>
      </c>
      <c r="F279" s="17"/>
      <c r="G279" s="17"/>
      <c r="H279" s="16"/>
      <c r="I279" s="16"/>
      <c r="J279" s="10" t="s">
        <v>465</v>
      </c>
      <c r="K279" s="10" t="s">
        <v>835</v>
      </c>
    </row>
    <row r="280" spans="1:12" ht="16.5" customHeight="1" x14ac:dyDescent="0.2">
      <c r="A280" s="58">
        <v>1016100430</v>
      </c>
      <c r="B280" s="14" t="s">
        <v>1398</v>
      </c>
      <c r="C280" s="14" t="s">
        <v>19</v>
      </c>
      <c r="D280" s="14" t="s">
        <v>1399</v>
      </c>
      <c r="E280" s="14" t="s">
        <v>7569</v>
      </c>
      <c r="F280" s="15"/>
      <c r="G280" s="17"/>
      <c r="H280" s="16"/>
      <c r="I280" s="16"/>
      <c r="J280" s="10" t="s">
        <v>486</v>
      </c>
      <c r="K280" s="10" t="s">
        <v>1400</v>
      </c>
    </row>
    <row r="281" spans="1:12" ht="16.5" customHeight="1" x14ac:dyDescent="0.2">
      <c r="A281" s="97">
        <v>1016100510</v>
      </c>
      <c r="B281" s="44" t="s">
        <v>16048</v>
      </c>
      <c r="C281" s="44" t="s">
        <v>19</v>
      </c>
      <c r="D281" s="44" t="s">
        <v>6582</v>
      </c>
      <c r="E281" s="44" t="s">
        <v>4520</v>
      </c>
      <c r="F281" s="17"/>
      <c r="G281" s="17"/>
      <c r="H281" s="16"/>
      <c r="I281" s="16"/>
      <c r="J281" s="45"/>
      <c r="K281" s="44"/>
    </row>
    <row r="282" spans="1:12" ht="16.5" customHeight="1" x14ac:dyDescent="0.2">
      <c r="A282" s="97">
        <v>1016100540</v>
      </c>
      <c r="B282" s="44" t="s">
        <v>4532</v>
      </c>
      <c r="C282" s="44" t="s">
        <v>19</v>
      </c>
      <c r="D282" s="14" t="s">
        <v>7007</v>
      </c>
      <c r="E282" s="44" t="s">
        <v>7008</v>
      </c>
      <c r="F282" s="17"/>
      <c r="G282" s="17"/>
      <c r="H282" s="16"/>
      <c r="I282" s="16"/>
      <c r="J282" s="45"/>
      <c r="K282" s="44"/>
    </row>
    <row r="283" spans="1:12" ht="16.5" customHeight="1" x14ac:dyDescent="0.2">
      <c r="A283" s="97">
        <v>1016100560</v>
      </c>
      <c r="B283" s="44" t="s">
        <v>16046</v>
      </c>
      <c r="C283" s="44" t="s">
        <v>19</v>
      </c>
      <c r="D283" s="44" t="s">
        <v>7739</v>
      </c>
      <c r="E283" s="44" t="s">
        <v>4521</v>
      </c>
      <c r="F283" s="17"/>
      <c r="G283" s="17"/>
      <c r="H283" s="16"/>
      <c r="I283" s="16"/>
      <c r="J283" s="45"/>
      <c r="K283" s="44"/>
    </row>
    <row r="284" spans="1:12" ht="16.5" customHeight="1" x14ac:dyDescent="0.2">
      <c r="A284" s="97">
        <v>1016100850</v>
      </c>
      <c r="B284" s="44" t="s">
        <v>7009</v>
      </c>
      <c r="C284" s="44" t="s">
        <v>19</v>
      </c>
      <c r="D284" s="14" t="s">
        <v>6940</v>
      </c>
      <c r="E284" s="44" t="s">
        <v>6941</v>
      </c>
      <c r="F284" s="17"/>
      <c r="G284" s="17"/>
      <c r="H284" s="16"/>
      <c r="I284" s="16"/>
      <c r="J284" s="45"/>
      <c r="K284" s="44"/>
    </row>
    <row r="285" spans="1:12" ht="16.5" customHeight="1" x14ac:dyDescent="0.2">
      <c r="A285" s="97">
        <v>1016100920</v>
      </c>
      <c r="B285" s="44" t="s">
        <v>5298</v>
      </c>
      <c r="C285" s="44" t="s">
        <v>19</v>
      </c>
      <c r="D285" s="14" t="s">
        <v>18384</v>
      </c>
      <c r="E285" s="44" t="s">
        <v>18383</v>
      </c>
      <c r="F285" s="17"/>
      <c r="G285" s="17"/>
      <c r="H285" s="16"/>
      <c r="I285" s="16"/>
      <c r="J285" s="45"/>
      <c r="K285" s="44"/>
    </row>
    <row r="286" spans="1:12" ht="16.5" customHeight="1" x14ac:dyDescent="0.2">
      <c r="A286" s="97">
        <v>1016101000</v>
      </c>
      <c r="B286" s="44" t="s">
        <v>16047</v>
      </c>
      <c r="C286" s="44" t="s">
        <v>19</v>
      </c>
      <c r="D286" s="44" t="s">
        <v>7740</v>
      </c>
      <c r="E286" s="44" t="s">
        <v>4519</v>
      </c>
      <c r="F286" s="17"/>
      <c r="G286" s="17"/>
      <c r="H286" s="16"/>
      <c r="I286" s="16"/>
      <c r="J286" s="45" t="s">
        <v>470</v>
      </c>
      <c r="K286" s="44" t="s">
        <v>835</v>
      </c>
      <c r="L286" s="73">
        <v>1016101110</v>
      </c>
    </row>
    <row r="287" spans="1:12" ht="16.5" customHeight="1" x14ac:dyDescent="0.2">
      <c r="A287" s="58">
        <v>1016101010</v>
      </c>
      <c r="B287" s="14" t="s">
        <v>15653</v>
      </c>
      <c r="C287" s="14" t="s">
        <v>19</v>
      </c>
      <c r="D287" s="14" t="s">
        <v>8448</v>
      </c>
      <c r="E287" s="19" t="s">
        <v>6442</v>
      </c>
      <c r="F287" s="17"/>
      <c r="G287" s="17"/>
      <c r="H287" s="16"/>
      <c r="I287" s="16"/>
      <c r="J287" s="14" t="s">
        <v>465</v>
      </c>
      <c r="K287" s="10" t="s">
        <v>835</v>
      </c>
    </row>
    <row r="288" spans="1:12" ht="16.5" customHeight="1" x14ac:dyDescent="0.2">
      <c r="A288" s="18">
        <v>1016101020</v>
      </c>
      <c r="B288" s="14" t="s">
        <v>4515</v>
      </c>
      <c r="C288" s="14"/>
      <c r="D288" s="14" t="s">
        <v>4516</v>
      </c>
      <c r="E288" s="19" t="s">
        <v>4516</v>
      </c>
      <c r="F288" s="17"/>
      <c r="G288" s="17"/>
      <c r="H288" s="16"/>
      <c r="I288" s="16"/>
      <c r="J288" s="14" t="s">
        <v>465</v>
      </c>
      <c r="K288" s="10" t="s">
        <v>835</v>
      </c>
    </row>
    <row r="289" spans="1:12" ht="16.5" customHeight="1" x14ac:dyDescent="0.2">
      <c r="A289" s="18">
        <v>1016101060</v>
      </c>
      <c r="B289" s="19" t="s">
        <v>4526</v>
      </c>
      <c r="C289" s="19"/>
      <c r="D289" s="20" t="s">
        <v>4527</v>
      </c>
      <c r="E289" s="19" t="s">
        <v>4528</v>
      </c>
      <c r="F289" s="17"/>
      <c r="G289" s="12" t="s">
        <v>144</v>
      </c>
      <c r="H289" s="12" t="s">
        <v>145</v>
      </c>
      <c r="I289" s="16"/>
      <c r="J289" s="19" t="s">
        <v>470</v>
      </c>
      <c r="K289" s="19" t="s">
        <v>835</v>
      </c>
    </row>
    <row r="290" spans="1:12" ht="16.5" customHeight="1" x14ac:dyDescent="0.2">
      <c r="A290" s="18">
        <v>1016101070</v>
      </c>
      <c r="B290" s="19" t="s">
        <v>4529</v>
      </c>
      <c r="C290" s="19"/>
      <c r="D290" s="20" t="s">
        <v>4530</v>
      </c>
      <c r="E290" s="19" t="s">
        <v>4531</v>
      </c>
      <c r="F290" s="17"/>
      <c r="G290" s="12" t="s">
        <v>144</v>
      </c>
      <c r="H290" s="12" t="s">
        <v>145</v>
      </c>
      <c r="I290" s="16"/>
      <c r="J290" s="19" t="s">
        <v>470</v>
      </c>
      <c r="K290" s="19" t="s">
        <v>835</v>
      </c>
    </row>
    <row r="291" spans="1:12" ht="16.5" customHeight="1" x14ac:dyDescent="0.2">
      <c r="A291" s="58">
        <v>1016101080</v>
      </c>
      <c r="B291" s="19" t="s">
        <v>833</v>
      </c>
      <c r="C291" s="19"/>
      <c r="D291" s="20" t="s">
        <v>834</v>
      </c>
      <c r="E291" s="19" t="s">
        <v>6517</v>
      </c>
      <c r="F291" s="17"/>
      <c r="G291" s="12" t="s">
        <v>144</v>
      </c>
      <c r="H291" s="12" t="s">
        <v>145</v>
      </c>
      <c r="I291" s="16"/>
      <c r="J291" s="19" t="s">
        <v>470</v>
      </c>
      <c r="K291" s="19" t="s">
        <v>835</v>
      </c>
    </row>
    <row r="292" spans="1:12" ht="16.5" customHeight="1" x14ac:dyDescent="0.2">
      <c r="A292" s="80">
        <v>1016101090</v>
      </c>
      <c r="B292" s="19" t="s">
        <v>4504</v>
      </c>
      <c r="C292" s="19"/>
      <c r="D292" s="20" t="s">
        <v>4505</v>
      </c>
      <c r="E292" s="20" t="s">
        <v>4506</v>
      </c>
      <c r="F292" s="17"/>
      <c r="G292" s="12" t="s">
        <v>144</v>
      </c>
      <c r="H292" s="12" t="s">
        <v>145</v>
      </c>
      <c r="I292" s="16"/>
      <c r="J292" s="19" t="s">
        <v>470</v>
      </c>
      <c r="K292" s="19" t="s">
        <v>835</v>
      </c>
    </row>
    <row r="293" spans="1:12" ht="16.5" customHeight="1" x14ac:dyDescent="0.2">
      <c r="A293" s="80">
        <v>1016101100</v>
      </c>
      <c r="B293" s="19" t="s">
        <v>4501</v>
      </c>
      <c r="C293" s="19"/>
      <c r="D293" s="16" t="s">
        <v>4502</v>
      </c>
      <c r="E293" s="20" t="s">
        <v>4503</v>
      </c>
      <c r="F293" s="17"/>
      <c r="G293" s="12" t="s">
        <v>144</v>
      </c>
      <c r="H293" s="12" t="s">
        <v>145</v>
      </c>
      <c r="I293" s="16"/>
      <c r="J293" s="19" t="s">
        <v>470</v>
      </c>
      <c r="K293" s="19" t="s">
        <v>835</v>
      </c>
    </row>
    <row r="294" spans="1:12" ht="16.5" customHeight="1" x14ac:dyDescent="0.2">
      <c r="A294" s="77">
        <v>1016101120</v>
      </c>
      <c r="B294" s="44" t="s">
        <v>4504</v>
      </c>
      <c r="C294" s="44"/>
      <c r="D294" s="44" t="s">
        <v>4507</v>
      </c>
      <c r="E294" s="44" t="s">
        <v>4508</v>
      </c>
      <c r="F294" s="17"/>
      <c r="G294" s="17"/>
      <c r="H294" s="16"/>
      <c r="I294" s="16"/>
      <c r="J294" s="45" t="s">
        <v>470</v>
      </c>
      <c r="K294" s="44" t="s">
        <v>835</v>
      </c>
    </row>
    <row r="295" spans="1:12" ht="16.5" customHeight="1" x14ac:dyDescent="0.2">
      <c r="A295" s="77">
        <v>1016101130</v>
      </c>
      <c r="B295" s="44" t="s">
        <v>4509</v>
      </c>
      <c r="C295" s="44"/>
      <c r="D295" s="44" t="s">
        <v>4510</v>
      </c>
      <c r="E295" s="44" t="s">
        <v>4511</v>
      </c>
      <c r="F295" s="17"/>
      <c r="G295" s="17"/>
      <c r="H295" s="16"/>
      <c r="I295" s="16"/>
      <c r="J295" s="45" t="s">
        <v>470</v>
      </c>
      <c r="K295" s="44" t="s">
        <v>835</v>
      </c>
    </row>
    <row r="296" spans="1:12" ht="16.5" customHeight="1" x14ac:dyDescent="0.2">
      <c r="A296" s="58">
        <v>1016101210</v>
      </c>
      <c r="B296" s="29" t="s">
        <v>4534</v>
      </c>
      <c r="C296" s="29" t="s">
        <v>19</v>
      </c>
      <c r="D296" s="29" t="s">
        <v>4535</v>
      </c>
      <c r="E296" s="19" t="s">
        <v>6942</v>
      </c>
      <c r="F296" s="17"/>
      <c r="G296" s="17"/>
      <c r="H296" s="16"/>
      <c r="I296" s="16"/>
      <c r="J296" s="10" t="s">
        <v>465</v>
      </c>
      <c r="K296" s="10" t="s">
        <v>835</v>
      </c>
      <c r="L296" s="73">
        <v>1016100300</v>
      </c>
    </row>
    <row r="297" spans="1:12" ht="16.5" customHeight="1" x14ac:dyDescent="0.2">
      <c r="A297" s="58">
        <v>1016101220</v>
      </c>
      <c r="B297" s="19" t="s">
        <v>4536</v>
      </c>
      <c r="C297" s="19" t="s">
        <v>19</v>
      </c>
      <c r="D297" s="19" t="s">
        <v>4537</v>
      </c>
      <c r="E297" s="19" t="s">
        <v>6805</v>
      </c>
      <c r="F297" s="17"/>
      <c r="G297" s="17"/>
      <c r="H297" s="16"/>
      <c r="I297" s="16"/>
      <c r="J297" s="10"/>
      <c r="K297" s="10"/>
      <c r="L297" s="73">
        <v>1016100890</v>
      </c>
    </row>
    <row r="298" spans="1:12" ht="16.5" customHeight="1" x14ac:dyDescent="0.2">
      <c r="A298" s="58">
        <v>1016101250</v>
      </c>
      <c r="B298" s="14" t="s">
        <v>7010</v>
      </c>
      <c r="C298" s="14" t="s">
        <v>19</v>
      </c>
      <c r="D298" s="14" t="s">
        <v>4533</v>
      </c>
      <c r="E298" s="14" t="s">
        <v>6460</v>
      </c>
      <c r="F298" s="17"/>
      <c r="G298" s="15" t="s">
        <v>144</v>
      </c>
      <c r="H298" s="15" t="s">
        <v>145</v>
      </c>
      <c r="I298" s="16"/>
      <c r="J298" s="10"/>
      <c r="K298" s="10"/>
      <c r="L298" s="73">
        <v>1016100880</v>
      </c>
    </row>
    <row r="299" spans="1:12" ht="16.5" customHeight="1" x14ac:dyDescent="0.2">
      <c r="A299" s="58">
        <v>1016101340</v>
      </c>
      <c r="B299" s="14" t="s">
        <v>472</v>
      </c>
      <c r="C299" s="14" t="s">
        <v>19</v>
      </c>
      <c r="D299" s="14" t="s">
        <v>473</v>
      </c>
      <c r="E299" s="14" t="s">
        <v>6549</v>
      </c>
      <c r="F299" s="17"/>
      <c r="G299" s="12" t="s">
        <v>144</v>
      </c>
      <c r="H299" s="12" t="s">
        <v>145</v>
      </c>
      <c r="I299" s="16"/>
      <c r="J299" s="10" t="s">
        <v>465</v>
      </c>
      <c r="K299" s="10" t="s">
        <v>474</v>
      </c>
      <c r="L299" s="73">
        <v>1027100090</v>
      </c>
    </row>
    <row r="300" spans="1:12" ht="16.5" customHeight="1" x14ac:dyDescent="0.2">
      <c r="A300" s="58">
        <v>1016101370</v>
      </c>
      <c r="B300" s="14" t="s">
        <v>5518</v>
      </c>
      <c r="C300" s="14" t="s">
        <v>19</v>
      </c>
      <c r="D300" s="10" t="s">
        <v>5519</v>
      </c>
      <c r="E300" s="10" t="s">
        <v>5520</v>
      </c>
      <c r="F300" s="17"/>
      <c r="G300" s="12" t="s">
        <v>144</v>
      </c>
      <c r="H300" s="12" t="s">
        <v>145</v>
      </c>
      <c r="I300" s="16"/>
      <c r="J300" s="10" t="s">
        <v>465</v>
      </c>
      <c r="K300" s="10" t="s">
        <v>835</v>
      </c>
    </row>
    <row r="301" spans="1:12" ht="16.5" customHeight="1" x14ac:dyDescent="0.2">
      <c r="A301" s="102">
        <v>1016101380</v>
      </c>
      <c r="B301" s="19" t="s">
        <v>6641</v>
      </c>
      <c r="C301" s="19" t="s">
        <v>19</v>
      </c>
      <c r="D301" s="20" t="s">
        <v>6642</v>
      </c>
      <c r="E301" s="20" t="s">
        <v>6643</v>
      </c>
      <c r="F301" s="17"/>
      <c r="G301" s="12" t="s">
        <v>144</v>
      </c>
      <c r="H301" s="12" t="s">
        <v>145</v>
      </c>
      <c r="I301" s="16"/>
      <c r="J301" s="19" t="s">
        <v>470</v>
      </c>
      <c r="K301" s="19" t="s">
        <v>654</v>
      </c>
      <c r="L301" s="73">
        <v>1017100930</v>
      </c>
    </row>
    <row r="302" spans="1:12" ht="16.5" customHeight="1" x14ac:dyDescent="0.2">
      <c r="A302" s="58">
        <v>1016101400</v>
      </c>
      <c r="B302" s="14" t="s">
        <v>6707</v>
      </c>
      <c r="C302" s="14" t="s">
        <v>19</v>
      </c>
      <c r="D302" s="10" t="s">
        <v>6706</v>
      </c>
      <c r="E302" s="10" t="s">
        <v>6705</v>
      </c>
      <c r="F302" s="17"/>
      <c r="G302" s="12"/>
      <c r="H302" s="12"/>
      <c r="I302" s="16"/>
      <c r="J302" s="10"/>
      <c r="K302" s="10"/>
    </row>
    <row r="303" spans="1:12" ht="16.5" customHeight="1" x14ac:dyDescent="0.2">
      <c r="A303" s="58">
        <v>1016101710</v>
      </c>
      <c r="B303" s="14" t="s">
        <v>10733</v>
      </c>
      <c r="C303" s="14" t="s">
        <v>19</v>
      </c>
      <c r="D303" s="10" t="s">
        <v>10735</v>
      </c>
      <c r="E303" s="10" t="s">
        <v>10734</v>
      </c>
      <c r="F303" s="17"/>
      <c r="G303" s="12"/>
      <c r="H303" s="12"/>
      <c r="I303" s="16"/>
      <c r="J303" s="10"/>
      <c r="K303" s="10"/>
    </row>
    <row r="304" spans="1:12" ht="16.5" customHeight="1" x14ac:dyDescent="0.2">
      <c r="A304" s="58">
        <v>1016101720</v>
      </c>
      <c r="B304" s="14" t="s">
        <v>10818</v>
      </c>
      <c r="C304" s="14" t="s">
        <v>19</v>
      </c>
      <c r="D304" s="10" t="s">
        <v>10819</v>
      </c>
      <c r="E304" s="10" t="s">
        <v>10817</v>
      </c>
      <c r="F304" s="17"/>
      <c r="G304" s="12"/>
      <c r="H304" s="12"/>
      <c r="I304" s="16"/>
      <c r="J304" s="10"/>
      <c r="K304" s="10"/>
    </row>
    <row r="305" spans="1:12" ht="16.5" customHeight="1" x14ac:dyDescent="0.2">
      <c r="A305" s="58">
        <v>1016101760</v>
      </c>
      <c r="B305" s="14" t="s">
        <v>10826</v>
      </c>
      <c r="C305" s="14" t="s">
        <v>19</v>
      </c>
      <c r="D305" s="10" t="s">
        <v>10828</v>
      </c>
      <c r="E305" s="10" t="s">
        <v>10827</v>
      </c>
      <c r="F305" s="17"/>
      <c r="G305" s="12"/>
      <c r="H305" s="12"/>
      <c r="I305" s="16"/>
      <c r="J305" s="10"/>
      <c r="K305" s="10"/>
    </row>
    <row r="306" spans="1:12" ht="16.5" customHeight="1" x14ac:dyDescent="0.2">
      <c r="A306" s="58">
        <v>1017100180</v>
      </c>
      <c r="B306" s="14" t="s">
        <v>655</v>
      </c>
      <c r="C306" s="14" t="s">
        <v>19</v>
      </c>
      <c r="D306" s="14" t="s">
        <v>10454</v>
      </c>
      <c r="E306" s="12" t="s">
        <v>656</v>
      </c>
      <c r="F306" s="17"/>
      <c r="G306" s="15" t="s">
        <v>144</v>
      </c>
      <c r="H306" s="15" t="s">
        <v>145</v>
      </c>
      <c r="I306" s="16"/>
      <c r="J306" s="10"/>
      <c r="K306" s="10"/>
    </row>
    <row r="307" spans="1:12" ht="16.5" customHeight="1" x14ac:dyDescent="0.2">
      <c r="A307" s="58">
        <v>1017100180</v>
      </c>
      <c r="B307" s="14" t="s">
        <v>657</v>
      </c>
      <c r="C307" s="14" t="s">
        <v>19</v>
      </c>
      <c r="D307" s="14" t="s">
        <v>10455</v>
      </c>
      <c r="E307" s="12" t="s">
        <v>7580</v>
      </c>
      <c r="F307" s="17" t="s">
        <v>658</v>
      </c>
      <c r="G307" s="17" t="s">
        <v>175</v>
      </c>
      <c r="H307" s="17" t="s">
        <v>182</v>
      </c>
      <c r="I307" s="16"/>
      <c r="J307" s="10"/>
      <c r="K307" s="10"/>
    </row>
    <row r="308" spans="1:12" ht="16.5" customHeight="1" x14ac:dyDescent="0.2">
      <c r="A308" s="18">
        <v>1017100200</v>
      </c>
      <c r="B308" s="14" t="s">
        <v>659</v>
      </c>
      <c r="C308" s="14"/>
      <c r="D308" s="14" t="s">
        <v>660</v>
      </c>
      <c r="E308" s="12" t="s">
        <v>661</v>
      </c>
      <c r="F308" s="17" t="s">
        <v>662</v>
      </c>
      <c r="G308" s="17" t="s">
        <v>175</v>
      </c>
      <c r="H308" s="17" t="s">
        <v>182</v>
      </c>
      <c r="I308" s="16"/>
      <c r="J308" s="10"/>
      <c r="K308" s="10"/>
    </row>
    <row r="309" spans="1:12" ht="16.5" customHeight="1" x14ac:dyDescent="0.2">
      <c r="A309" s="18">
        <v>1017100240</v>
      </c>
      <c r="B309" s="14" t="s">
        <v>3540</v>
      </c>
      <c r="C309" s="14"/>
      <c r="D309" s="14" t="s">
        <v>3541</v>
      </c>
      <c r="E309" s="12" t="s">
        <v>3535</v>
      </c>
      <c r="F309" s="17" t="s">
        <v>3536</v>
      </c>
      <c r="G309" s="17" t="s">
        <v>175</v>
      </c>
      <c r="H309" s="17" t="s">
        <v>182</v>
      </c>
      <c r="I309" s="16"/>
      <c r="J309" s="10"/>
      <c r="K309" s="10"/>
    </row>
    <row r="310" spans="1:12" ht="16.5" customHeight="1" x14ac:dyDescent="0.2">
      <c r="A310" s="18">
        <v>1017100380</v>
      </c>
      <c r="B310" s="14" t="s">
        <v>5261</v>
      </c>
      <c r="C310" s="14"/>
      <c r="D310" s="10" t="s">
        <v>5262</v>
      </c>
      <c r="E310" s="10" t="s">
        <v>5263</v>
      </c>
      <c r="F310" s="17"/>
      <c r="G310" s="12" t="s">
        <v>144</v>
      </c>
      <c r="H310" s="12" t="s">
        <v>145</v>
      </c>
      <c r="I310" s="16"/>
      <c r="J310" s="10" t="s">
        <v>465</v>
      </c>
      <c r="K310" s="10" t="s">
        <v>654</v>
      </c>
    </row>
    <row r="311" spans="1:12" ht="16.5" customHeight="1" x14ac:dyDescent="0.2">
      <c r="A311" s="18">
        <v>1017100390</v>
      </c>
      <c r="B311" s="14" t="s">
        <v>5298</v>
      </c>
      <c r="C311" s="14"/>
      <c r="D311" s="10" t="s">
        <v>5299</v>
      </c>
      <c r="E311" s="10" t="s">
        <v>5300</v>
      </c>
      <c r="F311" s="17"/>
      <c r="G311" s="12" t="s">
        <v>144</v>
      </c>
      <c r="H311" s="12" t="s">
        <v>145</v>
      </c>
      <c r="I311" s="16"/>
      <c r="J311" s="10" t="s">
        <v>465</v>
      </c>
      <c r="K311" s="10" t="s">
        <v>654</v>
      </c>
    </row>
    <row r="312" spans="1:12" ht="16.5" customHeight="1" x14ac:dyDescent="0.2">
      <c r="A312" s="58">
        <v>1017100400</v>
      </c>
      <c r="B312" s="14" t="s">
        <v>3776</v>
      </c>
      <c r="C312" s="14" t="s">
        <v>19</v>
      </c>
      <c r="D312" s="10" t="s">
        <v>6648</v>
      </c>
      <c r="E312" s="10" t="s">
        <v>3777</v>
      </c>
      <c r="F312" s="17"/>
      <c r="G312" s="12" t="s">
        <v>144</v>
      </c>
      <c r="H312" s="12" t="s">
        <v>145</v>
      </c>
      <c r="I312" s="16"/>
      <c r="J312" s="10" t="s">
        <v>465</v>
      </c>
      <c r="K312" s="10" t="s">
        <v>654</v>
      </c>
    </row>
    <row r="313" spans="1:12" ht="16.5" customHeight="1" x14ac:dyDescent="0.2">
      <c r="A313" s="58">
        <v>1017100480</v>
      </c>
      <c r="B313" s="14" t="s">
        <v>4219</v>
      </c>
      <c r="C313" s="14" t="s">
        <v>6699</v>
      </c>
      <c r="D313" s="14" t="s">
        <v>4220</v>
      </c>
      <c r="E313" s="14" t="s">
        <v>4221</v>
      </c>
      <c r="F313" s="17"/>
      <c r="G313" s="12" t="s">
        <v>144</v>
      </c>
      <c r="H313" s="12" t="s">
        <v>145</v>
      </c>
      <c r="I313" s="16"/>
      <c r="J313" s="10" t="s">
        <v>465</v>
      </c>
      <c r="K313" s="10" t="s">
        <v>1146</v>
      </c>
      <c r="L313" s="73">
        <v>1011100160</v>
      </c>
    </row>
    <row r="314" spans="1:12" ht="16.5" customHeight="1" x14ac:dyDescent="0.2">
      <c r="A314" s="58">
        <v>1017100570</v>
      </c>
      <c r="B314" s="14" t="s">
        <v>6065</v>
      </c>
      <c r="C314" s="14" t="s">
        <v>6066</v>
      </c>
      <c r="D314" s="10" t="s">
        <v>7581</v>
      </c>
      <c r="E314" s="10" t="s">
        <v>6067</v>
      </c>
      <c r="F314" s="17"/>
      <c r="G314" s="12"/>
      <c r="H314" s="12"/>
      <c r="I314" s="16"/>
      <c r="J314" s="10"/>
      <c r="K314" s="10"/>
    </row>
    <row r="315" spans="1:12" ht="16.5" customHeight="1" x14ac:dyDescent="0.25">
      <c r="A315" s="58">
        <v>1017100770</v>
      </c>
      <c r="B315" s="19" t="s">
        <v>2262</v>
      </c>
      <c r="C315" s="19"/>
      <c r="D315" s="20" t="s">
        <v>2263</v>
      </c>
      <c r="E315" s="90" t="s">
        <v>2264</v>
      </c>
      <c r="F315" s="17"/>
      <c r="G315" s="12" t="s">
        <v>144</v>
      </c>
      <c r="H315" s="12" t="s">
        <v>145</v>
      </c>
      <c r="I315" s="16"/>
      <c r="J315" s="19" t="s">
        <v>470</v>
      </c>
      <c r="K315" s="19" t="s">
        <v>835</v>
      </c>
      <c r="L315" s="73">
        <v>1016101050</v>
      </c>
    </row>
    <row r="316" spans="1:12" ht="16.5" customHeight="1" x14ac:dyDescent="0.2">
      <c r="A316" s="58">
        <v>1017100890</v>
      </c>
      <c r="B316" s="30" t="s">
        <v>2454</v>
      </c>
      <c r="C316" s="30" t="s">
        <v>6066</v>
      </c>
      <c r="D316" s="30" t="s">
        <v>2455</v>
      </c>
      <c r="E316" s="19" t="s">
        <v>7579</v>
      </c>
      <c r="F316" s="17"/>
      <c r="G316" s="17"/>
      <c r="H316" s="16"/>
      <c r="I316" s="16"/>
      <c r="J316" s="10" t="s">
        <v>1200</v>
      </c>
      <c r="K316" s="30" t="s">
        <v>807</v>
      </c>
      <c r="L316" s="73">
        <v>1023100240</v>
      </c>
    </row>
    <row r="317" spans="1:12" ht="16.5" customHeight="1" x14ac:dyDescent="0.2">
      <c r="A317" s="18">
        <v>1017100900</v>
      </c>
      <c r="B317" s="10" t="s">
        <v>3669</v>
      </c>
      <c r="C317" s="10"/>
      <c r="D317" s="10" t="s">
        <v>3670</v>
      </c>
      <c r="E317" s="10" t="s">
        <v>3671</v>
      </c>
      <c r="F317" s="17"/>
      <c r="G317" s="12" t="s">
        <v>144</v>
      </c>
      <c r="H317" s="12" t="s">
        <v>145</v>
      </c>
      <c r="I317" s="16"/>
      <c r="J317" s="10" t="s">
        <v>465</v>
      </c>
      <c r="K317" s="10" t="s">
        <v>654</v>
      </c>
    </row>
    <row r="318" spans="1:12" ht="16.5" customHeight="1" x14ac:dyDescent="0.2">
      <c r="A318" s="58">
        <v>1017100920</v>
      </c>
      <c r="B318" s="23" t="s">
        <v>653</v>
      </c>
      <c r="C318" s="23" t="s">
        <v>19</v>
      </c>
      <c r="D318" s="149" t="s">
        <v>9681</v>
      </c>
      <c r="E318" s="23" t="s">
        <v>7564</v>
      </c>
      <c r="F318" s="17"/>
      <c r="G318" s="12" t="s">
        <v>144</v>
      </c>
      <c r="H318" s="12" t="s">
        <v>145</v>
      </c>
      <c r="I318" s="16"/>
      <c r="J318" s="23" t="s">
        <v>470</v>
      </c>
      <c r="K318" s="23" t="s">
        <v>654</v>
      </c>
    </row>
    <row r="319" spans="1:12" ht="16.5" customHeight="1" x14ac:dyDescent="0.2">
      <c r="A319" s="58">
        <v>1017101920</v>
      </c>
      <c r="B319" s="10" t="s">
        <v>6350</v>
      </c>
      <c r="C319" s="10" t="s">
        <v>19</v>
      </c>
      <c r="D319" s="10" t="s">
        <v>6351</v>
      </c>
      <c r="E319" s="10" t="s">
        <v>8870</v>
      </c>
      <c r="F319" s="17"/>
      <c r="G319" s="12" t="s">
        <v>144</v>
      </c>
      <c r="H319" s="12" t="s">
        <v>145</v>
      </c>
      <c r="I319" s="16"/>
      <c r="J319" s="10" t="s">
        <v>465</v>
      </c>
      <c r="K319" s="10" t="s">
        <v>466</v>
      </c>
      <c r="L319" s="73">
        <v>1022102090</v>
      </c>
    </row>
    <row r="320" spans="1:12" ht="16.5" customHeight="1" x14ac:dyDescent="0.2">
      <c r="A320" s="58">
        <v>1017101930</v>
      </c>
      <c r="B320" s="23" t="s">
        <v>10006</v>
      </c>
      <c r="C320" s="23" t="s">
        <v>19</v>
      </c>
      <c r="D320" s="149" t="s">
        <v>8746</v>
      </c>
      <c r="E320" s="23" t="s">
        <v>8745</v>
      </c>
      <c r="F320" s="17"/>
      <c r="G320" s="12"/>
      <c r="H320" s="12"/>
      <c r="I320" s="16"/>
      <c r="J320" s="23"/>
      <c r="K320" s="23"/>
    </row>
    <row r="321" spans="1:12" ht="16.5" customHeight="1" x14ac:dyDescent="0.2">
      <c r="A321" s="58">
        <v>1017102120</v>
      </c>
      <c r="B321" s="14" t="s">
        <v>5784</v>
      </c>
      <c r="C321" s="14" t="s">
        <v>19</v>
      </c>
      <c r="D321" s="14" t="s">
        <v>10202</v>
      </c>
      <c r="E321" s="12" t="s">
        <v>10201</v>
      </c>
      <c r="F321" s="17" t="s">
        <v>5785</v>
      </c>
      <c r="G321" s="10" t="s">
        <v>175</v>
      </c>
      <c r="H321" s="17" t="s">
        <v>182</v>
      </c>
      <c r="I321" s="16"/>
      <c r="J321" s="10"/>
      <c r="K321" s="10"/>
      <c r="L321" s="73">
        <v>1215100000</v>
      </c>
    </row>
    <row r="322" spans="1:12" ht="16.5" customHeight="1" x14ac:dyDescent="0.2">
      <c r="A322" s="58">
        <v>1018100000</v>
      </c>
      <c r="B322" s="14" t="s">
        <v>2572</v>
      </c>
      <c r="C322" s="14" t="s">
        <v>19</v>
      </c>
      <c r="D322" s="14" t="s">
        <v>6474</v>
      </c>
      <c r="E322" s="12" t="s">
        <v>6473</v>
      </c>
      <c r="F322" s="17" t="s">
        <v>2573</v>
      </c>
      <c r="G322" s="17" t="s">
        <v>175</v>
      </c>
      <c r="H322" s="17" t="s">
        <v>182</v>
      </c>
      <c r="I322" s="16"/>
      <c r="J322" s="10"/>
      <c r="K322" s="10"/>
    </row>
    <row r="323" spans="1:12" ht="16.5" customHeight="1" x14ac:dyDescent="0.2">
      <c r="A323" s="58">
        <v>1018100010</v>
      </c>
      <c r="B323" s="14" t="s">
        <v>2570</v>
      </c>
      <c r="C323" s="14" t="s">
        <v>19</v>
      </c>
      <c r="D323" s="14" t="s">
        <v>2571</v>
      </c>
      <c r="E323" s="12" t="s">
        <v>6472</v>
      </c>
      <c r="F323" s="17" t="s">
        <v>1763</v>
      </c>
      <c r="G323" s="17" t="s">
        <v>175</v>
      </c>
      <c r="H323" s="17" t="s">
        <v>182</v>
      </c>
      <c r="I323" s="16"/>
      <c r="J323" s="10"/>
      <c r="K323" s="10"/>
      <c r="L323" s="73">
        <v>1018100020</v>
      </c>
    </row>
    <row r="324" spans="1:12" ht="16.5" customHeight="1" x14ac:dyDescent="0.2">
      <c r="A324" s="58">
        <v>1018100030</v>
      </c>
      <c r="B324" s="30" t="s">
        <v>9270</v>
      </c>
      <c r="C324" s="30" t="s">
        <v>19</v>
      </c>
      <c r="D324" s="30" t="s">
        <v>9268</v>
      </c>
      <c r="E324" s="19" t="s">
        <v>9267</v>
      </c>
      <c r="F324" s="17"/>
      <c r="G324" s="17"/>
      <c r="H324" s="16"/>
      <c r="I324" s="16"/>
      <c r="J324" s="10" t="s">
        <v>465</v>
      </c>
      <c r="K324" s="10" t="s">
        <v>466</v>
      </c>
    </row>
    <row r="325" spans="1:12" ht="16.5" customHeight="1" x14ac:dyDescent="0.2">
      <c r="A325" s="58">
        <v>1018100040</v>
      </c>
      <c r="B325" s="14" t="s">
        <v>17998</v>
      </c>
      <c r="C325" s="14" t="s">
        <v>19</v>
      </c>
      <c r="D325" s="14" t="s">
        <v>5982</v>
      </c>
      <c r="E325" s="14" t="s">
        <v>6639</v>
      </c>
      <c r="F325" s="17"/>
      <c r="G325" s="12" t="s">
        <v>144</v>
      </c>
      <c r="H325" s="12" t="s">
        <v>145</v>
      </c>
      <c r="I325" s="16"/>
      <c r="J325" s="10" t="s">
        <v>465</v>
      </c>
      <c r="K325" s="10" t="s">
        <v>638</v>
      </c>
      <c r="L325" s="73">
        <v>1019100300</v>
      </c>
    </row>
    <row r="326" spans="1:12" ht="16.5" customHeight="1" x14ac:dyDescent="0.2">
      <c r="A326" s="18">
        <v>1018100080</v>
      </c>
      <c r="B326" s="14" t="s">
        <v>746</v>
      </c>
      <c r="C326" s="14"/>
      <c r="D326" s="10" t="s">
        <v>747</v>
      </c>
      <c r="E326" s="10" t="s">
        <v>748</v>
      </c>
      <c r="F326" s="17"/>
      <c r="G326" s="12" t="s">
        <v>144</v>
      </c>
      <c r="H326" s="12" t="s">
        <v>145</v>
      </c>
      <c r="I326" s="16"/>
      <c r="J326" s="10" t="s">
        <v>465</v>
      </c>
      <c r="K326" s="10" t="s">
        <v>728</v>
      </c>
    </row>
    <row r="327" spans="1:12" ht="16.5" customHeight="1" x14ac:dyDescent="0.2">
      <c r="A327" s="18">
        <v>1018100100</v>
      </c>
      <c r="B327" s="14" t="s">
        <v>776</v>
      </c>
      <c r="C327" s="14"/>
      <c r="D327" s="10" t="s">
        <v>777</v>
      </c>
      <c r="E327" s="10" t="s">
        <v>778</v>
      </c>
      <c r="F327" s="17"/>
      <c r="G327" s="12" t="s">
        <v>144</v>
      </c>
      <c r="H327" s="12" t="s">
        <v>145</v>
      </c>
      <c r="I327" s="16"/>
      <c r="J327" s="10" t="s">
        <v>465</v>
      </c>
      <c r="K327" s="10" t="s">
        <v>728</v>
      </c>
    </row>
    <row r="328" spans="1:12" ht="16.5" customHeight="1" x14ac:dyDescent="0.2">
      <c r="A328" s="58">
        <v>1018100110</v>
      </c>
      <c r="B328" s="14" t="s">
        <v>733</v>
      </c>
      <c r="C328" s="14" t="s">
        <v>19</v>
      </c>
      <c r="D328" s="14" t="s">
        <v>16683</v>
      </c>
      <c r="E328" s="14" t="s">
        <v>16684</v>
      </c>
      <c r="F328" s="17"/>
      <c r="G328" s="12"/>
      <c r="H328" s="12"/>
      <c r="I328" s="16"/>
      <c r="J328" s="10"/>
      <c r="K328" s="10"/>
    </row>
    <row r="329" spans="1:12" ht="16.5" customHeight="1" x14ac:dyDescent="0.2">
      <c r="A329" s="18">
        <v>1018100120</v>
      </c>
      <c r="B329" s="14" t="s">
        <v>771</v>
      </c>
      <c r="C329" s="14"/>
      <c r="D329" s="10" t="s">
        <v>772</v>
      </c>
      <c r="E329" s="10" t="s">
        <v>772</v>
      </c>
      <c r="F329" s="17"/>
      <c r="G329" s="12" t="s">
        <v>144</v>
      </c>
      <c r="H329" s="12" t="s">
        <v>145</v>
      </c>
      <c r="I329" s="16"/>
      <c r="J329" s="10" t="s">
        <v>465</v>
      </c>
      <c r="K329" s="10" t="s">
        <v>728</v>
      </c>
    </row>
    <row r="330" spans="1:12" ht="16.5" customHeight="1" x14ac:dyDescent="0.2">
      <c r="A330" s="18">
        <v>1018100130</v>
      </c>
      <c r="B330" s="14" t="s">
        <v>779</v>
      </c>
      <c r="C330" s="14"/>
      <c r="D330" s="10" t="s">
        <v>780</v>
      </c>
      <c r="E330" s="10" t="s">
        <v>780</v>
      </c>
      <c r="F330" s="17"/>
      <c r="G330" s="12" t="s">
        <v>144</v>
      </c>
      <c r="H330" s="12" t="s">
        <v>145</v>
      </c>
      <c r="I330" s="16"/>
      <c r="J330" s="10" t="s">
        <v>465</v>
      </c>
      <c r="K330" s="10" t="s">
        <v>728</v>
      </c>
    </row>
    <row r="331" spans="1:12" ht="16.5" customHeight="1" x14ac:dyDescent="0.2">
      <c r="A331" s="18">
        <v>1018100140</v>
      </c>
      <c r="B331" s="14" t="s">
        <v>781</v>
      </c>
      <c r="C331" s="14"/>
      <c r="D331" s="14" t="s">
        <v>782</v>
      </c>
      <c r="E331" s="14" t="s">
        <v>782</v>
      </c>
      <c r="F331" s="17"/>
      <c r="G331" s="12" t="s">
        <v>144</v>
      </c>
      <c r="H331" s="12" t="s">
        <v>145</v>
      </c>
      <c r="I331" s="16"/>
      <c r="J331" s="10" t="s">
        <v>465</v>
      </c>
      <c r="K331" s="10" t="s">
        <v>728</v>
      </c>
    </row>
    <row r="332" spans="1:12" ht="16.5" customHeight="1" x14ac:dyDescent="0.2">
      <c r="A332" s="18">
        <v>1018100150</v>
      </c>
      <c r="B332" s="14" t="s">
        <v>783</v>
      </c>
      <c r="C332" s="14"/>
      <c r="D332" s="14" t="s">
        <v>784</v>
      </c>
      <c r="E332" s="14" t="s">
        <v>784</v>
      </c>
      <c r="F332" s="17"/>
      <c r="G332" s="12" t="s">
        <v>144</v>
      </c>
      <c r="H332" s="12" t="s">
        <v>145</v>
      </c>
      <c r="I332" s="16"/>
      <c r="J332" s="10" t="s">
        <v>465</v>
      </c>
      <c r="K332" s="10" t="s">
        <v>728</v>
      </c>
    </row>
    <row r="333" spans="1:12" ht="16.5" customHeight="1" x14ac:dyDescent="0.2">
      <c r="A333" s="18">
        <v>1018100160</v>
      </c>
      <c r="B333" s="14" t="s">
        <v>788</v>
      </c>
      <c r="C333" s="14"/>
      <c r="D333" s="14" t="s">
        <v>789</v>
      </c>
      <c r="E333" s="14" t="s">
        <v>789</v>
      </c>
      <c r="F333" s="17"/>
      <c r="G333" s="12" t="s">
        <v>144</v>
      </c>
      <c r="H333" s="12" t="s">
        <v>145</v>
      </c>
      <c r="I333" s="16"/>
      <c r="J333" s="10" t="s">
        <v>465</v>
      </c>
      <c r="K333" s="10" t="s">
        <v>728</v>
      </c>
    </row>
    <row r="334" spans="1:12" ht="16.5" customHeight="1" x14ac:dyDescent="0.2">
      <c r="A334" s="18">
        <v>1018100170</v>
      </c>
      <c r="B334" s="14" t="s">
        <v>2406</v>
      </c>
      <c r="C334" s="14"/>
      <c r="D334" s="10" t="s">
        <v>2407</v>
      </c>
      <c r="E334" s="10" t="s">
        <v>2408</v>
      </c>
      <c r="F334" s="17"/>
      <c r="G334" s="12" t="s">
        <v>144</v>
      </c>
      <c r="H334" s="12" t="s">
        <v>145</v>
      </c>
      <c r="I334" s="16"/>
      <c r="J334" s="10" t="s">
        <v>465</v>
      </c>
      <c r="K334" s="10" t="s">
        <v>728</v>
      </c>
    </row>
    <row r="335" spans="1:12" ht="12.75" customHeight="1" x14ac:dyDescent="0.2">
      <c r="A335" s="18">
        <v>1018100180</v>
      </c>
      <c r="B335" s="14" t="s">
        <v>1919</v>
      </c>
      <c r="C335" s="14"/>
      <c r="D335" s="10" t="s">
        <v>1920</v>
      </c>
      <c r="E335" s="10" t="s">
        <v>1921</v>
      </c>
      <c r="F335" s="17"/>
      <c r="G335" s="12" t="s">
        <v>144</v>
      </c>
      <c r="H335" s="12" t="s">
        <v>145</v>
      </c>
      <c r="I335" s="16"/>
      <c r="J335" s="10" t="s">
        <v>465</v>
      </c>
      <c r="K335" s="10" t="s">
        <v>728</v>
      </c>
    </row>
    <row r="336" spans="1:12" ht="12.75" customHeight="1" x14ac:dyDescent="0.2">
      <c r="A336" s="18">
        <v>1018100190</v>
      </c>
      <c r="B336" s="14" t="s">
        <v>1887</v>
      </c>
      <c r="C336" s="14"/>
      <c r="D336" s="10" t="s">
        <v>1888</v>
      </c>
      <c r="E336" s="10" t="s">
        <v>1888</v>
      </c>
      <c r="F336" s="17"/>
      <c r="G336" s="12" t="s">
        <v>144</v>
      </c>
      <c r="H336" s="12" t="s">
        <v>145</v>
      </c>
      <c r="I336" s="16"/>
      <c r="J336" s="10" t="s">
        <v>465</v>
      </c>
      <c r="K336" s="10" t="s">
        <v>728</v>
      </c>
    </row>
    <row r="337" spans="1:11" ht="16.5" customHeight="1" x14ac:dyDescent="0.2">
      <c r="A337" s="18">
        <v>1018100200</v>
      </c>
      <c r="B337" s="14" t="s">
        <v>2509</v>
      </c>
      <c r="C337" s="14"/>
      <c r="D337" s="14" t="s">
        <v>2510</v>
      </c>
      <c r="E337" s="14" t="s">
        <v>2511</v>
      </c>
      <c r="F337" s="17"/>
      <c r="G337" s="12" t="s">
        <v>144</v>
      </c>
      <c r="H337" s="12" t="s">
        <v>145</v>
      </c>
      <c r="I337" s="16"/>
      <c r="J337" s="10" t="s">
        <v>465</v>
      </c>
      <c r="K337" s="10" t="s">
        <v>728</v>
      </c>
    </row>
    <row r="338" spans="1:11" ht="12.75" customHeight="1" x14ac:dyDescent="0.2">
      <c r="A338" s="18">
        <v>1018100210</v>
      </c>
      <c r="B338" s="14" t="s">
        <v>2687</v>
      </c>
      <c r="C338" s="14"/>
      <c r="D338" s="14" t="s">
        <v>2688</v>
      </c>
      <c r="E338" s="14" t="s">
        <v>2689</v>
      </c>
      <c r="F338" s="17"/>
      <c r="G338" s="12" t="s">
        <v>144</v>
      </c>
      <c r="H338" s="12" t="s">
        <v>145</v>
      </c>
      <c r="I338" s="16"/>
      <c r="J338" s="10" t="s">
        <v>465</v>
      </c>
      <c r="K338" s="10" t="s">
        <v>728</v>
      </c>
    </row>
    <row r="339" spans="1:11" ht="12.75" x14ac:dyDescent="0.2">
      <c r="A339" s="18">
        <v>1018100220</v>
      </c>
      <c r="B339" s="14" t="s">
        <v>2701</v>
      </c>
      <c r="C339" s="14"/>
      <c r="D339" s="14" t="s">
        <v>2702</v>
      </c>
      <c r="E339" s="14" t="s">
        <v>2702</v>
      </c>
      <c r="F339" s="17"/>
      <c r="G339" s="12" t="s">
        <v>144</v>
      </c>
      <c r="H339" s="12" t="s">
        <v>145</v>
      </c>
      <c r="I339" s="16"/>
      <c r="J339" s="10" t="s">
        <v>465</v>
      </c>
      <c r="K339" s="10" t="s">
        <v>728</v>
      </c>
    </row>
    <row r="340" spans="1:11" ht="12.75" x14ac:dyDescent="0.2">
      <c r="A340" s="58">
        <v>1018100230</v>
      </c>
      <c r="B340" s="14" t="s">
        <v>2564</v>
      </c>
      <c r="C340" s="14" t="s">
        <v>6699</v>
      </c>
      <c r="D340" s="10" t="s">
        <v>12313</v>
      </c>
      <c r="E340" s="10" t="s">
        <v>2565</v>
      </c>
      <c r="F340" s="17"/>
      <c r="G340" s="12" t="s">
        <v>144</v>
      </c>
      <c r="H340" s="12" t="s">
        <v>145</v>
      </c>
      <c r="I340" s="16"/>
      <c r="J340" s="10" t="s">
        <v>465</v>
      </c>
      <c r="K340" s="10" t="s">
        <v>728</v>
      </c>
    </row>
    <row r="341" spans="1:11" ht="12.75" customHeight="1" x14ac:dyDescent="0.2">
      <c r="A341" s="18">
        <v>1018100240</v>
      </c>
      <c r="B341" s="14" t="s">
        <v>2918</v>
      </c>
      <c r="C341" s="14"/>
      <c r="D341" s="10" t="s">
        <v>2919</v>
      </c>
      <c r="E341" s="10" t="s">
        <v>2919</v>
      </c>
      <c r="F341" s="17"/>
      <c r="G341" s="12" t="s">
        <v>144</v>
      </c>
      <c r="H341" s="12" t="s">
        <v>145</v>
      </c>
      <c r="I341" s="16"/>
      <c r="J341" s="10" t="s">
        <v>465</v>
      </c>
      <c r="K341" s="10" t="s">
        <v>728</v>
      </c>
    </row>
    <row r="342" spans="1:11" ht="16.5" customHeight="1" x14ac:dyDescent="0.2">
      <c r="A342" s="18">
        <v>1018100250</v>
      </c>
      <c r="B342" s="14" t="s">
        <v>2930</v>
      </c>
      <c r="C342" s="14"/>
      <c r="D342" s="10" t="s">
        <v>2931</v>
      </c>
      <c r="E342" s="10" t="s">
        <v>2931</v>
      </c>
      <c r="F342" s="17"/>
      <c r="G342" s="12" t="s">
        <v>144</v>
      </c>
      <c r="H342" s="12" t="s">
        <v>145</v>
      </c>
      <c r="I342" s="16"/>
      <c r="J342" s="10" t="s">
        <v>465</v>
      </c>
      <c r="K342" s="10" t="s">
        <v>728</v>
      </c>
    </row>
    <row r="343" spans="1:11" ht="16.5" customHeight="1" x14ac:dyDescent="0.2">
      <c r="A343" s="18">
        <v>1018100260</v>
      </c>
      <c r="B343" s="14" t="s">
        <v>2932</v>
      </c>
      <c r="C343" s="14"/>
      <c r="D343" s="10" t="s">
        <v>2933</v>
      </c>
      <c r="E343" s="10" t="s">
        <v>2933</v>
      </c>
      <c r="F343" s="17"/>
      <c r="G343" s="12" t="s">
        <v>144</v>
      </c>
      <c r="H343" s="12" t="s">
        <v>145</v>
      </c>
      <c r="I343" s="16"/>
      <c r="J343" s="10" t="s">
        <v>465</v>
      </c>
      <c r="K343" s="10" t="s">
        <v>728</v>
      </c>
    </row>
    <row r="344" spans="1:11" ht="16.5" customHeight="1" x14ac:dyDescent="0.2">
      <c r="A344" s="18">
        <v>1018100270</v>
      </c>
      <c r="B344" s="14" t="s">
        <v>2915</v>
      </c>
      <c r="C344" s="14"/>
      <c r="D344" s="10" t="s">
        <v>2916</v>
      </c>
      <c r="E344" s="10" t="s">
        <v>2917</v>
      </c>
      <c r="F344" s="17"/>
      <c r="G344" s="12" t="s">
        <v>144</v>
      </c>
      <c r="H344" s="12" t="s">
        <v>145</v>
      </c>
      <c r="I344" s="16"/>
      <c r="J344" s="10" t="s">
        <v>465</v>
      </c>
      <c r="K344" s="10" t="s">
        <v>728</v>
      </c>
    </row>
    <row r="345" spans="1:11" ht="16.5" customHeight="1" x14ac:dyDescent="0.2">
      <c r="A345" s="18">
        <v>1018100280</v>
      </c>
      <c r="B345" s="14" t="s">
        <v>3567</v>
      </c>
      <c r="C345" s="14"/>
      <c r="D345" s="10" t="s">
        <v>3568</v>
      </c>
      <c r="E345" s="10" t="s">
        <v>3568</v>
      </c>
      <c r="F345" s="17"/>
      <c r="G345" s="12" t="s">
        <v>144</v>
      </c>
      <c r="H345" s="12" t="s">
        <v>145</v>
      </c>
      <c r="I345" s="16"/>
      <c r="J345" s="10" t="s">
        <v>465</v>
      </c>
      <c r="K345" s="10" t="s">
        <v>728</v>
      </c>
    </row>
    <row r="346" spans="1:11" ht="16.5" customHeight="1" x14ac:dyDescent="0.2">
      <c r="A346" s="58">
        <v>1018100290</v>
      </c>
      <c r="B346" s="14" t="s">
        <v>3301</v>
      </c>
      <c r="C346" s="14" t="s">
        <v>19</v>
      </c>
      <c r="D346" s="14" t="s">
        <v>7420</v>
      </c>
      <c r="E346" s="14" t="s">
        <v>7549</v>
      </c>
      <c r="F346" s="17"/>
      <c r="G346" s="12" t="s">
        <v>144</v>
      </c>
      <c r="H346" s="12" t="s">
        <v>145</v>
      </c>
      <c r="I346" s="16"/>
      <c r="J346" s="10" t="s">
        <v>465</v>
      </c>
      <c r="K346" s="10" t="s">
        <v>728</v>
      </c>
    </row>
    <row r="347" spans="1:11" ht="16.5" customHeight="1" x14ac:dyDescent="0.2">
      <c r="A347" s="18">
        <v>1018100300</v>
      </c>
      <c r="B347" s="14" t="s">
        <v>773</v>
      </c>
      <c r="C347" s="14"/>
      <c r="D347" s="10" t="s">
        <v>774</v>
      </c>
      <c r="E347" s="10" t="s">
        <v>775</v>
      </c>
      <c r="F347" s="17"/>
      <c r="G347" s="12" t="s">
        <v>144</v>
      </c>
      <c r="H347" s="12" t="s">
        <v>145</v>
      </c>
      <c r="I347" s="16"/>
      <c r="J347" s="10" t="s">
        <v>465</v>
      </c>
      <c r="K347" s="10" t="s">
        <v>728</v>
      </c>
    </row>
    <row r="348" spans="1:11" ht="16.5" customHeight="1" x14ac:dyDescent="0.2">
      <c r="A348" s="58">
        <v>1018100310</v>
      </c>
      <c r="B348" s="14" t="s">
        <v>3303</v>
      </c>
      <c r="C348" s="14" t="s">
        <v>19</v>
      </c>
      <c r="D348" s="14" t="s">
        <v>3304</v>
      </c>
      <c r="E348" s="14" t="s">
        <v>3305</v>
      </c>
      <c r="F348" s="17"/>
      <c r="G348" s="12" t="s">
        <v>144</v>
      </c>
      <c r="H348" s="12" t="s">
        <v>145</v>
      </c>
      <c r="I348" s="16"/>
      <c r="J348" s="10" t="s">
        <v>465</v>
      </c>
      <c r="K348" s="10" t="s">
        <v>728</v>
      </c>
    </row>
    <row r="349" spans="1:11" ht="16.5" customHeight="1" x14ac:dyDescent="0.2">
      <c r="A349" s="58">
        <v>1018100320</v>
      </c>
      <c r="B349" s="14" t="s">
        <v>3298</v>
      </c>
      <c r="C349" s="14" t="s">
        <v>19</v>
      </c>
      <c r="D349" s="14" t="s">
        <v>3299</v>
      </c>
      <c r="E349" s="14" t="s">
        <v>7547</v>
      </c>
      <c r="F349" s="17"/>
      <c r="G349" s="12" t="s">
        <v>144</v>
      </c>
      <c r="H349" s="12" t="s">
        <v>145</v>
      </c>
      <c r="I349" s="16"/>
      <c r="J349" s="10" t="s">
        <v>465</v>
      </c>
      <c r="K349" s="10" t="s">
        <v>728</v>
      </c>
    </row>
    <row r="350" spans="1:11" ht="16.5" customHeight="1" x14ac:dyDescent="0.2">
      <c r="A350" s="58">
        <v>1018100350</v>
      </c>
      <c r="B350" s="14" t="s">
        <v>3300</v>
      </c>
      <c r="C350" s="14" t="s">
        <v>19</v>
      </c>
      <c r="D350" s="14" t="s">
        <v>7419</v>
      </c>
      <c r="E350" s="14" t="s">
        <v>7548</v>
      </c>
      <c r="F350" s="17"/>
      <c r="G350" s="12" t="s">
        <v>144</v>
      </c>
      <c r="H350" s="12" t="s">
        <v>145</v>
      </c>
      <c r="I350" s="16"/>
      <c r="J350" s="10" t="s">
        <v>465</v>
      </c>
      <c r="K350" s="10" t="s">
        <v>728</v>
      </c>
    </row>
    <row r="351" spans="1:11" ht="16.5" customHeight="1" x14ac:dyDescent="0.2">
      <c r="A351" s="58">
        <v>1018100360</v>
      </c>
      <c r="B351" s="14" t="s">
        <v>3302</v>
      </c>
      <c r="C351" s="14" t="s">
        <v>19</v>
      </c>
      <c r="D351" s="14" t="s">
        <v>7421</v>
      </c>
      <c r="E351" s="14"/>
      <c r="F351" s="17"/>
      <c r="G351" s="12" t="s">
        <v>144</v>
      </c>
      <c r="H351" s="12" t="s">
        <v>145</v>
      </c>
      <c r="I351" s="16"/>
      <c r="J351" s="10" t="s">
        <v>465</v>
      </c>
      <c r="K351" s="10" t="s">
        <v>728</v>
      </c>
    </row>
    <row r="352" spans="1:11" ht="16.5" customHeight="1" x14ac:dyDescent="0.2">
      <c r="A352" s="18">
        <v>1018100370</v>
      </c>
      <c r="B352" s="14" t="s">
        <v>4089</v>
      </c>
      <c r="C352" s="14"/>
      <c r="D352" s="14" t="s">
        <v>4090</v>
      </c>
      <c r="E352" s="14" t="s">
        <v>4091</v>
      </c>
      <c r="F352" s="17"/>
      <c r="G352" s="12" t="s">
        <v>144</v>
      </c>
      <c r="H352" s="12" t="s">
        <v>145</v>
      </c>
      <c r="I352" s="16"/>
      <c r="J352" s="10" t="s">
        <v>465</v>
      </c>
      <c r="K352" s="10" t="s">
        <v>728</v>
      </c>
    </row>
    <row r="353" spans="1:11" ht="16.5" customHeight="1" x14ac:dyDescent="0.2">
      <c r="A353" s="18">
        <v>1018100380</v>
      </c>
      <c r="B353" s="14" t="s">
        <v>4238</v>
      </c>
      <c r="C353" s="14"/>
      <c r="D353" s="10" t="s">
        <v>4239</v>
      </c>
      <c r="E353" s="10" t="s">
        <v>4240</v>
      </c>
      <c r="F353" s="17"/>
      <c r="G353" s="12" t="s">
        <v>144</v>
      </c>
      <c r="H353" s="12" t="s">
        <v>145</v>
      </c>
      <c r="I353" s="16"/>
      <c r="J353" s="10" t="s">
        <v>465</v>
      </c>
      <c r="K353" s="10" t="s">
        <v>728</v>
      </c>
    </row>
    <row r="354" spans="1:11" ht="16.5" customHeight="1" x14ac:dyDescent="0.2">
      <c r="A354" s="18">
        <v>1018100390</v>
      </c>
      <c r="B354" s="14" t="s">
        <v>6214</v>
      </c>
      <c r="C354" s="14"/>
      <c r="D354" s="10" t="s">
        <v>6215</v>
      </c>
      <c r="E354" s="10" t="s">
        <v>6216</v>
      </c>
      <c r="F354" s="17"/>
      <c r="G354" s="12" t="s">
        <v>144</v>
      </c>
      <c r="H354" s="12" t="s">
        <v>145</v>
      </c>
      <c r="I354" s="16"/>
      <c r="J354" s="10" t="s">
        <v>465</v>
      </c>
      <c r="K354" s="10" t="s">
        <v>728</v>
      </c>
    </row>
    <row r="355" spans="1:11" ht="16.5" customHeight="1" x14ac:dyDescent="0.2">
      <c r="A355" s="18">
        <v>1018100540</v>
      </c>
      <c r="B355" s="14" t="s">
        <v>5725</v>
      </c>
      <c r="C355" s="14"/>
      <c r="D355" s="14" t="s">
        <v>5726</v>
      </c>
      <c r="E355" s="14" t="s">
        <v>5727</v>
      </c>
      <c r="F355" s="17"/>
      <c r="G355" s="17"/>
      <c r="H355" s="16"/>
      <c r="I355" s="16"/>
      <c r="J355" s="10" t="s">
        <v>465</v>
      </c>
      <c r="K355" s="10" t="s">
        <v>728</v>
      </c>
    </row>
    <row r="356" spans="1:11" ht="16.5" customHeight="1" x14ac:dyDescent="0.2">
      <c r="A356" s="58">
        <v>1018100680</v>
      </c>
      <c r="B356" s="14" t="s">
        <v>7313</v>
      </c>
      <c r="C356" s="14" t="s">
        <v>19</v>
      </c>
      <c r="D356" s="14" t="s">
        <v>7314</v>
      </c>
      <c r="E356" s="14" t="s">
        <v>7315</v>
      </c>
      <c r="F356" s="17"/>
      <c r="G356" s="15" t="s">
        <v>144</v>
      </c>
      <c r="H356" s="15" t="s">
        <v>145</v>
      </c>
      <c r="I356" s="16"/>
      <c r="J356" s="10"/>
      <c r="K356" s="10"/>
    </row>
    <row r="357" spans="1:11" ht="16.5" customHeight="1" x14ac:dyDescent="0.2">
      <c r="A357" s="58">
        <v>1018100690</v>
      </c>
      <c r="B357" s="14" t="s">
        <v>7316</v>
      </c>
      <c r="C357" s="14" t="s">
        <v>19</v>
      </c>
      <c r="D357" s="14" t="s">
        <v>9290</v>
      </c>
      <c r="E357" s="14" t="s">
        <v>7317</v>
      </c>
      <c r="F357" s="17"/>
      <c r="G357" s="15"/>
      <c r="H357" s="15"/>
      <c r="I357" s="16"/>
      <c r="J357" s="10"/>
      <c r="K357" s="10"/>
    </row>
    <row r="358" spans="1:11" ht="16.5" customHeight="1" x14ac:dyDescent="0.2">
      <c r="A358" s="58">
        <v>1018100720</v>
      </c>
      <c r="B358" s="14" t="s">
        <v>16092</v>
      </c>
      <c r="C358" s="14" t="s">
        <v>19</v>
      </c>
      <c r="D358" s="14" t="s">
        <v>7423</v>
      </c>
      <c r="E358" s="14"/>
      <c r="F358" s="17"/>
      <c r="G358" s="17"/>
      <c r="H358" s="16"/>
      <c r="I358" s="16"/>
      <c r="J358" s="10"/>
      <c r="K358" s="10"/>
    </row>
    <row r="359" spans="1:11" ht="16.5" customHeight="1" x14ac:dyDescent="0.2">
      <c r="A359" s="58">
        <v>1018100830</v>
      </c>
      <c r="B359" s="14" t="s">
        <v>8298</v>
      </c>
      <c r="C359" s="14" t="s">
        <v>731</v>
      </c>
      <c r="D359" s="14" t="s">
        <v>8297</v>
      </c>
      <c r="E359" s="14" t="s">
        <v>8296</v>
      </c>
      <c r="F359" s="17"/>
      <c r="G359" s="17"/>
      <c r="H359" s="16"/>
      <c r="I359" s="16"/>
      <c r="J359" s="10"/>
      <c r="K359" s="10"/>
    </row>
    <row r="360" spans="1:11" ht="16.5" customHeight="1" x14ac:dyDescent="0.2">
      <c r="A360" s="58">
        <v>1018101080</v>
      </c>
      <c r="B360" s="19" t="s">
        <v>11097</v>
      </c>
      <c r="C360" s="19" t="s">
        <v>731</v>
      </c>
      <c r="D360" s="19" t="s">
        <v>11099</v>
      </c>
      <c r="E360" s="19" t="s">
        <v>11098</v>
      </c>
      <c r="F360" s="17"/>
      <c r="G360" s="17"/>
      <c r="H360" s="16"/>
      <c r="I360" s="16"/>
      <c r="J360" s="10"/>
      <c r="K360" s="10"/>
    </row>
    <row r="361" spans="1:11" ht="16.5" customHeight="1" x14ac:dyDescent="0.2">
      <c r="A361" s="18">
        <v>1019100020</v>
      </c>
      <c r="B361" s="14" t="s">
        <v>5639</v>
      </c>
      <c r="C361" s="14"/>
      <c r="D361" s="14" t="s">
        <v>5640</v>
      </c>
      <c r="E361" s="12" t="s">
        <v>5641</v>
      </c>
      <c r="F361" s="17" t="s">
        <v>5642</v>
      </c>
      <c r="G361" s="10" t="s">
        <v>175</v>
      </c>
      <c r="H361" s="17" t="s">
        <v>182</v>
      </c>
      <c r="I361" s="17"/>
      <c r="J361" s="10"/>
      <c r="K361" s="10"/>
    </row>
    <row r="362" spans="1:11" ht="16.5" customHeight="1" x14ac:dyDescent="0.2">
      <c r="A362" s="58">
        <v>1019100020</v>
      </c>
      <c r="B362" s="14" t="s">
        <v>18000</v>
      </c>
      <c r="C362" s="14" t="s">
        <v>19</v>
      </c>
      <c r="D362" s="14" t="s">
        <v>18002</v>
      </c>
      <c r="E362" s="14" t="s">
        <v>18001</v>
      </c>
      <c r="F362" s="17"/>
      <c r="G362" s="15"/>
      <c r="H362" s="15"/>
      <c r="I362" s="16"/>
      <c r="J362" s="10"/>
      <c r="K362" s="10"/>
    </row>
    <row r="363" spans="1:11" ht="16.5" customHeight="1" x14ac:dyDescent="0.2">
      <c r="A363" s="18">
        <v>1019100110</v>
      </c>
      <c r="B363" s="14" t="s">
        <v>3247</v>
      </c>
      <c r="C363" s="14"/>
      <c r="D363" s="14" t="s">
        <v>3248</v>
      </c>
      <c r="E363" s="12" t="s">
        <v>3249</v>
      </c>
      <c r="F363" s="17" t="s">
        <v>3250</v>
      </c>
      <c r="G363" s="17" t="s">
        <v>175</v>
      </c>
      <c r="H363" s="17" t="s">
        <v>182</v>
      </c>
      <c r="I363" s="16"/>
      <c r="J363" s="10"/>
      <c r="K363" s="10"/>
    </row>
    <row r="364" spans="1:11" ht="16.5" customHeight="1" x14ac:dyDescent="0.2">
      <c r="A364" s="58">
        <v>1019100120</v>
      </c>
      <c r="B364" s="14" t="s">
        <v>3253</v>
      </c>
      <c r="C364" s="14" t="s">
        <v>19</v>
      </c>
      <c r="D364" s="14" t="s">
        <v>3254</v>
      </c>
      <c r="E364" s="12" t="s">
        <v>6720</v>
      </c>
      <c r="F364" s="17" t="s">
        <v>3255</v>
      </c>
      <c r="G364" s="17" t="s">
        <v>175</v>
      </c>
      <c r="H364" s="17" t="s">
        <v>182</v>
      </c>
      <c r="I364" s="16"/>
      <c r="J364" s="10"/>
      <c r="K364" s="10"/>
    </row>
    <row r="365" spans="1:11" ht="16.5" customHeight="1" x14ac:dyDescent="0.2">
      <c r="A365" s="18">
        <v>1019100220</v>
      </c>
      <c r="B365" s="14" t="s">
        <v>2561</v>
      </c>
      <c r="C365" s="14"/>
      <c r="D365" s="14" t="s">
        <v>2562</v>
      </c>
      <c r="E365" s="14" t="s">
        <v>2563</v>
      </c>
      <c r="F365" s="17"/>
      <c r="G365" s="12" t="s">
        <v>144</v>
      </c>
      <c r="H365" s="12" t="s">
        <v>145</v>
      </c>
      <c r="I365" s="16"/>
      <c r="J365" s="10" t="s">
        <v>465</v>
      </c>
      <c r="K365" s="10" t="s">
        <v>638</v>
      </c>
    </row>
    <row r="366" spans="1:11" ht="16.5" customHeight="1" x14ac:dyDescent="0.2">
      <c r="A366" s="18">
        <v>1019100230</v>
      </c>
      <c r="B366" s="14" t="s">
        <v>3251</v>
      </c>
      <c r="C366" s="14" t="s">
        <v>19</v>
      </c>
      <c r="D366" s="10" t="s">
        <v>6714</v>
      </c>
      <c r="E366" s="10" t="s">
        <v>3252</v>
      </c>
      <c r="F366" s="17"/>
      <c r="G366" s="12" t="s">
        <v>144</v>
      </c>
      <c r="H366" s="12" t="s">
        <v>145</v>
      </c>
      <c r="I366" s="16"/>
      <c r="J366" s="10" t="s">
        <v>465</v>
      </c>
      <c r="K366" s="10" t="s">
        <v>638</v>
      </c>
    </row>
    <row r="367" spans="1:11" ht="16.5" customHeight="1" x14ac:dyDescent="0.2">
      <c r="A367" s="18">
        <v>1019100250</v>
      </c>
      <c r="B367" s="14" t="s">
        <v>4306</v>
      </c>
      <c r="C367" s="14"/>
      <c r="D367" s="10" t="s">
        <v>4307</v>
      </c>
      <c r="E367" s="10" t="s">
        <v>4308</v>
      </c>
      <c r="F367" s="17"/>
      <c r="G367" s="12" t="s">
        <v>144</v>
      </c>
      <c r="H367" s="12" t="s">
        <v>145</v>
      </c>
      <c r="I367" s="16"/>
      <c r="J367" s="10" t="s">
        <v>465</v>
      </c>
      <c r="K367" s="10" t="s">
        <v>638</v>
      </c>
    </row>
    <row r="368" spans="1:11" ht="16.5" customHeight="1" x14ac:dyDescent="0.2">
      <c r="A368" s="18">
        <v>1019100260</v>
      </c>
      <c r="B368" s="14" t="s">
        <v>6148</v>
      </c>
      <c r="C368" s="14"/>
      <c r="D368" s="10" t="s">
        <v>6149</v>
      </c>
      <c r="E368" s="10" t="s">
        <v>6150</v>
      </c>
      <c r="F368" s="17"/>
      <c r="G368" s="12" t="s">
        <v>144</v>
      </c>
      <c r="H368" s="12" t="s">
        <v>145</v>
      </c>
      <c r="I368" s="16"/>
      <c r="J368" s="10" t="s">
        <v>465</v>
      </c>
      <c r="K368" s="10" t="s">
        <v>638</v>
      </c>
    </row>
    <row r="369" spans="1:12" ht="16.5" customHeight="1" x14ac:dyDescent="0.2">
      <c r="A369" s="18">
        <v>1019100270</v>
      </c>
      <c r="B369" s="14" t="s">
        <v>6145</v>
      </c>
      <c r="C369" s="14"/>
      <c r="D369" s="10" t="s">
        <v>6146</v>
      </c>
      <c r="E369" s="10" t="s">
        <v>6147</v>
      </c>
      <c r="F369" s="17"/>
      <c r="G369" s="12" t="s">
        <v>144</v>
      </c>
      <c r="H369" s="12" t="s">
        <v>145</v>
      </c>
      <c r="I369" s="16"/>
      <c r="J369" s="10" t="s">
        <v>465</v>
      </c>
      <c r="K369" s="10" t="s">
        <v>638</v>
      </c>
    </row>
    <row r="370" spans="1:12" ht="16.5" customHeight="1" x14ac:dyDescent="0.2">
      <c r="A370" s="18">
        <v>1019100330</v>
      </c>
      <c r="B370" s="14" t="s">
        <v>636</v>
      </c>
      <c r="C370" s="14"/>
      <c r="D370" s="10" t="s">
        <v>637</v>
      </c>
      <c r="E370" s="10" t="s">
        <v>637</v>
      </c>
      <c r="F370" s="17"/>
      <c r="G370" s="12" t="s">
        <v>144</v>
      </c>
      <c r="H370" s="12" t="s">
        <v>145</v>
      </c>
      <c r="I370" s="16"/>
      <c r="J370" s="10" t="s">
        <v>465</v>
      </c>
      <c r="K370" s="10" t="s">
        <v>638</v>
      </c>
    </row>
    <row r="371" spans="1:12" ht="16.5" customHeight="1" x14ac:dyDescent="0.2">
      <c r="A371" s="58">
        <v>1019100340</v>
      </c>
      <c r="B371" s="14" t="s">
        <v>3766</v>
      </c>
      <c r="C371" s="14" t="s">
        <v>19</v>
      </c>
      <c r="D371" s="10" t="s">
        <v>10233</v>
      </c>
      <c r="E371" s="10" t="s">
        <v>10232</v>
      </c>
      <c r="F371" s="17"/>
      <c r="G371" s="12" t="s">
        <v>144</v>
      </c>
      <c r="H371" s="12" t="s">
        <v>145</v>
      </c>
      <c r="I371" s="16"/>
      <c r="J371" s="10" t="s">
        <v>465</v>
      </c>
      <c r="K371" s="10" t="s">
        <v>638</v>
      </c>
    </row>
    <row r="372" spans="1:12" ht="16.5" customHeight="1" x14ac:dyDescent="0.2">
      <c r="A372" s="58">
        <v>1019100350</v>
      </c>
      <c r="B372" s="14" t="s">
        <v>3774</v>
      </c>
      <c r="C372" s="14" t="s">
        <v>19</v>
      </c>
      <c r="D372" s="10" t="s">
        <v>3775</v>
      </c>
      <c r="E372" s="10" t="s">
        <v>9839</v>
      </c>
      <c r="F372" s="17"/>
      <c r="G372" s="12" t="s">
        <v>144</v>
      </c>
      <c r="H372" s="12" t="s">
        <v>145</v>
      </c>
      <c r="I372" s="16"/>
      <c r="J372" s="10" t="s">
        <v>465</v>
      </c>
      <c r="K372" s="10" t="s">
        <v>638</v>
      </c>
    </row>
    <row r="373" spans="1:12" ht="16.5" customHeight="1" x14ac:dyDescent="0.2">
      <c r="A373" s="58">
        <v>1019100710</v>
      </c>
      <c r="B373" s="14" t="s">
        <v>6697</v>
      </c>
      <c r="C373" s="14" t="s">
        <v>6699</v>
      </c>
      <c r="D373" s="10" t="s">
        <v>6698</v>
      </c>
      <c r="E373" s="10" t="s">
        <v>6700</v>
      </c>
      <c r="F373" s="17"/>
      <c r="G373" s="12"/>
      <c r="H373" s="12"/>
      <c r="I373" s="16"/>
      <c r="J373" s="10"/>
      <c r="K373" s="10"/>
    </row>
    <row r="374" spans="1:12" ht="16.5" customHeight="1" x14ac:dyDescent="0.2">
      <c r="A374" s="58">
        <v>1019101030</v>
      </c>
      <c r="B374" s="14" t="s">
        <v>8659</v>
      </c>
      <c r="C374" s="14" t="s">
        <v>19</v>
      </c>
      <c r="D374" s="10" t="s">
        <v>8660</v>
      </c>
      <c r="E374" s="10" t="s">
        <v>8658</v>
      </c>
      <c r="F374" s="17"/>
      <c r="G374" s="12"/>
      <c r="H374" s="12"/>
      <c r="I374" s="16"/>
      <c r="J374" s="10"/>
      <c r="K374" s="10"/>
    </row>
    <row r="375" spans="1:12" ht="16.5" customHeight="1" x14ac:dyDescent="0.2">
      <c r="A375" s="58">
        <v>1019101040</v>
      </c>
      <c r="B375" s="14" t="s">
        <v>7411</v>
      </c>
      <c r="C375" s="14" t="s">
        <v>19</v>
      </c>
      <c r="D375" s="10" t="s">
        <v>7412</v>
      </c>
      <c r="E375" s="10" t="s">
        <v>7571</v>
      </c>
      <c r="F375" s="17"/>
      <c r="G375" s="12"/>
      <c r="H375" s="12"/>
      <c r="I375" s="16"/>
      <c r="J375" s="10"/>
      <c r="K375" s="10"/>
    </row>
    <row r="376" spans="1:12" ht="16.5" customHeight="1" x14ac:dyDescent="0.2">
      <c r="A376" s="58">
        <v>1019101050</v>
      </c>
      <c r="B376" s="14" t="s">
        <v>1562</v>
      </c>
      <c r="C376" s="14" t="s">
        <v>19</v>
      </c>
      <c r="D376" s="10" t="s">
        <v>8662</v>
      </c>
      <c r="E376" s="10" t="s">
        <v>8661</v>
      </c>
      <c r="F376" s="17"/>
      <c r="G376" s="12"/>
      <c r="H376" s="12"/>
      <c r="I376" s="16"/>
      <c r="J376" s="10"/>
      <c r="K376" s="10"/>
    </row>
    <row r="377" spans="1:12" ht="16.5" customHeight="1" x14ac:dyDescent="0.2">
      <c r="A377" s="58">
        <v>1019101110</v>
      </c>
      <c r="B377" s="14" t="s">
        <v>1576</v>
      </c>
      <c r="C377" s="14" t="s">
        <v>19</v>
      </c>
      <c r="D377" s="14" t="s">
        <v>8723</v>
      </c>
      <c r="E377" s="14" t="s">
        <v>6635</v>
      </c>
      <c r="F377" s="17"/>
      <c r="G377" s="12" t="s">
        <v>144</v>
      </c>
      <c r="H377" s="12" t="s">
        <v>145</v>
      </c>
      <c r="I377" s="16"/>
      <c r="J377" s="10" t="s">
        <v>465</v>
      </c>
      <c r="K377" s="10" t="s">
        <v>525</v>
      </c>
      <c r="L377" s="73">
        <v>1029100770</v>
      </c>
    </row>
    <row r="378" spans="1:12" ht="16.5" customHeight="1" x14ac:dyDescent="0.2">
      <c r="A378" s="58">
        <v>1019101600</v>
      </c>
      <c r="B378" s="14" t="s">
        <v>3769</v>
      </c>
      <c r="C378" s="14" t="s">
        <v>19</v>
      </c>
      <c r="D378" s="14" t="s">
        <v>7489</v>
      </c>
      <c r="E378" s="12" t="s">
        <v>6461</v>
      </c>
      <c r="F378" s="17" t="s">
        <v>3768</v>
      </c>
      <c r="G378" s="17" t="s">
        <v>175</v>
      </c>
      <c r="H378" s="17" t="s">
        <v>182</v>
      </c>
      <c r="I378" s="16"/>
      <c r="J378" s="10"/>
      <c r="K378" s="10"/>
    </row>
    <row r="379" spans="1:12" ht="16.5" customHeight="1" x14ac:dyDescent="0.2">
      <c r="A379" s="58">
        <v>1019101740</v>
      </c>
      <c r="B379" s="14" t="s">
        <v>3186</v>
      </c>
      <c r="C379" s="14" t="s">
        <v>19</v>
      </c>
      <c r="D379" s="14" t="s">
        <v>6738</v>
      </c>
      <c r="E379" s="14" t="s">
        <v>6739</v>
      </c>
      <c r="F379" s="17"/>
      <c r="G379" s="12"/>
      <c r="H379" s="12"/>
      <c r="I379" s="16"/>
      <c r="J379" s="10"/>
      <c r="K379" s="10"/>
    </row>
    <row r="380" spans="1:12" ht="16.5" customHeight="1" x14ac:dyDescent="0.2">
      <c r="A380" s="58">
        <v>1019101750</v>
      </c>
      <c r="B380" s="14" t="s">
        <v>3189</v>
      </c>
      <c r="C380" s="14" t="s">
        <v>19</v>
      </c>
      <c r="D380" s="14" t="s">
        <v>3190</v>
      </c>
      <c r="E380" s="14" t="s">
        <v>6737</v>
      </c>
      <c r="F380" s="17"/>
      <c r="G380" s="12"/>
      <c r="H380" s="12"/>
      <c r="I380" s="16"/>
      <c r="J380" s="10"/>
      <c r="K380" s="10"/>
    </row>
    <row r="381" spans="1:12" ht="16.5" customHeight="1" x14ac:dyDescent="0.2">
      <c r="A381" s="58">
        <v>1019101790</v>
      </c>
      <c r="B381" s="14" t="s">
        <v>5702</v>
      </c>
      <c r="C381" s="14" t="s">
        <v>19</v>
      </c>
      <c r="D381" s="14" t="s">
        <v>5703</v>
      </c>
      <c r="E381" s="14" t="s">
        <v>6437</v>
      </c>
      <c r="F381" s="17"/>
      <c r="G381" s="12" t="s">
        <v>144</v>
      </c>
      <c r="H381" s="12" t="s">
        <v>145</v>
      </c>
      <c r="I381" s="16"/>
      <c r="J381" s="10" t="s">
        <v>153</v>
      </c>
      <c r="K381" s="10" t="s">
        <v>553</v>
      </c>
      <c r="L381" s="73">
        <v>1526101090</v>
      </c>
    </row>
    <row r="382" spans="1:12" ht="16.5" customHeight="1" x14ac:dyDescent="0.2">
      <c r="A382" s="58">
        <v>1019101840</v>
      </c>
      <c r="B382" s="14" t="s">
        <v>8280</v>
      </c>
      <c r="C382" s="14" t="s">
        <v>731</v>
      </c>
      <c r="D382" s="14" t="s">
        <v>8281</v>
      </c>
      <c r="E382" s="14" t="s">
        <v>8279</v>
      </c>
      <c r="F382" s="17"/>
      <c r="G382" s="12"/>
      <c r="H382" s="12"/>
      <c r="I382" s="16"/>
      <c r="J382" s="10"/>
      <c r="K382" s="10"/>
    </row>
    <row r="383" spans="1:12" ht="16.5" customHeight="1" x14ac:dyDescent="0.2">
      <c r="A383" s="58">
        <v>1019101920</v>
      </c>
      <c r="B383" s="14" t="s">
        <v>3778</v>
      </c>
      <c r="C383" s="14" t="s">
        <v>19</v>
      </c>
      <c r="D383" s="10" t="s">
        <v>7464</v>
      </c>
      <c r="E383" s="10" t="s">
        <v>9840</v>
      </c>
      <c r="F383" s="17"/>
      <c r="G383" s="12" t="s">
        <v>144</v>
      </c>
      <c r="H383" s="12" t="s">
        <v>145</v>
      </c>
      <c r="I383" s="16"/>
      <c r="J383" s="10" t="s">
        <v>465</v>
      </c>
      <c r="K383" s="10" t="s">
        <v>638</v>
      </c>
      <c r="L383" s="73">
        <v>1019100360</v>
      </c>
    </row>
    <row r="384" spans="1:12" ht="16.5" customHeight="1" x14ac:dyDescent="0.2">
      <c r="A384" s="58">
        <v>1019102800</v>
      </c>
      <c r="B384" s="14" t="s">
        <v>6712</v>
      </c>
      <c r="C384" s="14" t="s">
        <v>19</v>
      </c>
      <c r="D384" s="10" t="s">
        <v>6713</v>
      </c>
      <c r="E384" s="10" t="s">
        <v>6715</v>
      </c>
      <c r="F384" s="17"/>
      <c r="G384" s="12" t="s">
        <v>144</v>
      </c>
      <c r="H384" s="12" t="s">
        <v>145</v>
      </c>
      <c r="I384" s="16"/>
      <c r="J384" s="10" t="s">
        <v>465</v>
      </c>
      <c r="K384" s="10" t="s">
        <v>638</v>
      </c>
      <c r="L384" s="73">
        <v>1019100240</v>
      </c>
    </row>
    <row r="385" spans="1:12" ht="16.5" customHeight="1" x14ac:dyDescent="0.2">
      <c r="A385" s="58">
        <v>1019102830</v>
      </c>
      <c r="B385" s="14" t="s">
        <v>3256</v>
      </c>
      <c r="C385" s="14" t="s">
        <v>19</v>
      </c>
      <c r="D385" s="10" t="s">
        <v>8815</v>
      </c>
      <c r="E385" s="10" t="s">
        <v>8814</v>
      </c>
      <c r="F385" s="17"/>
      <c r="G385" s="12"/>
      <c r="H385" s="12"/>
      <c r="I385" s="16"/>
      <c r="J385" s="10"/>
      <c r="K385" s="10"/>
    </row>
    <row r="386" spans="1:12" ht="16.5" customHeight="1" x14ac:dyDescent="0.2">
      <c r="A386" s="79">
        <v>1019103000</v>
      </c>
      <c r="B386" s="19" t="s">
        <v>4544</v>
      </c>
      <c r="C386" s="19"/>
      <c r="D386" s="10" t="s">
        <v>4545</v>
      </c>
      <c r="E386" s="23" t="s">
        <v>4546</v>
      </c>
      <c r="F386" s="17"/>
      <c r="G386" s="12"/>
      <c r="H386" s="12"/>
      <c r="I386" s="16"/>
      <c r="J386" s="23"/>
      <c r="K386" s="23"/>
    </row>
    <row r="387" spans="1:12" ht="16.5" customHeight="1" x14ac:dyDescent="0.2">
      <c r="A387" s="58">
        <v>1019103020</v>
      </c>
      <c r="B387" s="14" t="s">
        <v>4540</v>
      </c>
      <c r="C387" s="14" t="s">
        <v>19</v>
      </c>
      <c r="D387" s="14" t="s">
        <v>7809</v>
      </c>
      <c r="E387" s="14" t="s">
        <v>7841</v>
      </c>
      <c r="F387" s="17"/>
      <c r="G387" s="15" t="s">
        <v>144</v>
      </c>
      <c r="H387" s="15" t="s">
        <v>145</v>
      </c>
      <c r="I387" s="16"/>
      <c r="J387" s="10"/>
      <c r="K387" s="10"/>
    </row>
    <row r="388" spans="1:12" ht="16.5" customHeight="1" x14ac:dyDescent="0.2">
      <c r="A388" s="58">
        <v>1019103350</v>
      </c>
      <c r="B388" s="14" t="s">
        <v>5541</v>
      </c>
      <c r="C388" s="14" t="s">
        <v>19</v>
      </c>
      <c r="D388" s="14" t="s">
        <v>5542</v>
      </c>
      <c r="E388" s="14" t="s">
        <v>7978</v>
      </c>
      <c r="F388" s="17"/>
      <c r="G388" s="15" t="s">
        <v>144</v>
      </c>
      <c r="H388" s="15" t="s">
        <v>145</v>
      </c>
      <c r="I388" s="16"/>
      <c r="J388" s="10"/>
      <c r="K388" s="10"/>
    </row>
    <row r="389" spans="1:12" ht="16.5" customHeight="1" x14ac:dyDescent="0.2">
      <c r="A389" s="58">
        <v>1019103360</v>
      </c>
      <c r="B389" s="14" t="s">
        <v>6982</v>
      </c>
      <c r="C389" s="14" t="s">
        <v>19</v>
      </c>
      <c r="D389" s="14" t="s">
        <v>8419</v>
      </c>
      <c r="E389" s="14" t="s">
        <v>6983</v>
      </c>
      <c r="F389" s="17"/>
      <c r="G389" s="15"/>
      <c r="H389" s="15"/>
      <c r="I389" s="16"/>
      <c r="J389" s="10"/>
      <c r="K389" s="10"/>
    </row>
    <row r="390" spans="1:12" ht="16.5" customHeight="1" x14ac:dyDescent="0.2">
      <c r="A390" s="58">
        <v>1019103740</v>
      </c>
      <c r="B390" s="14" t="s">
        <v>17999</v>
      </c>
      <c r="C390" s="14" t="s">
        <v>19</v>
      </c>
      <c r="D390" s="14" t="s">
        <v>7479</v>
      </c>
      <c r="E390" s="14" t="s">
        <v>6638</v>
      </c>
      <c r="F390" s="17"/>
      <c r="G390" s="12" t="s">
        <v>144</v>
      </c>
      <c r="H390" s="12" t="s">
        <v>145</v>
      </c>
      <c r="I390" s="16"/>
      <c r="J390" s="10" t="s">
        <v>465</v>
      </c>
      <c r="K390" s="10" t="s">
        <v>638</v>
      </c>
      <c r="L390" s="73">
        <v>1019100320</v>
      </c>
    </row>
    <row r="391" spans="1:12" ht="16.5" customHeight="1" x14ac:dyDescent="0.2">
      <c r="A391" s="18">
        <v>1019104170</v>
      </c>
      <c r="B391" s="29" t="s">
        <v>6295</v>
      </c>
      <c r="C391" s="29"/>
      <c r="D391" s="29" t="s">
        <v>6296</v>
      </c>
      <c r="E391" s="19" t="s">
        <v>6296</v>
      </c>
      <c r="F391" s="17"/>
      <c r="G391" s="17"/>
      <c r="H391" s="16"/>
      <c r="I391" s="16"/>
      <c r="J391" s="29" t="s">
        <v>240</v>
      </c>
      <c r="K391" s="10" t="s">
        <v>6297</v>
      </c>
    </row>
    <row r="392" spans="1:12" ht="16.5" customHeight="1" x14ac:dyDescent="0.2">
      <c r="A392" s="58">
        <v>1019104230</v>
      </c>
      <c r="B392" s="14" t="s">
        <v>6344</v>
      </c>
      <c r="C392" s="14" t="s">
        <v>19</v>
      </c>
      <c r="D392" s="14" t="s">
        <v>6345</v>
      </c>
      <c r="E392" s="14" t="s">
        <v>6345</v>
      </c>
      <c r="F392" s="17"/>
      <c r="G392" s="15" t="s">
        <v>144</v>
      </c>
      <c r="H392" s="15" t="s">
        <v>145</v>
      </c>
      <c r="I392" s="16"/>
      <c r="J392" s="10"/>
      <c r="K392" s="10"/>
    </row>
    <row r="393" spans="1:12" ht="16.5" customHeight="1" x14ac:dyDescent="0.2">
      <c r="A393" s="58">
        <v>1019104240</v>
      </c>
      <c r="B393" s="29" t="s">
        <v>7206</v>
      </c>
      <c r="C393" s="29" t="s">
        <v>19</v>
      </c>
      <c r="D393" s="29" t="s">
        <v>7208</v>
      </c>
      <c r="E393" s="19" t="s">
        <v>7207</v>
      </c>
      <c r="F393" s="17"/>
      <c r="G393" s="17"/>
      <c r="H393" s="16"/>
      <c r="I393" s="16"/>
      <c r="J393" s="29"/>
      <c r="K393" s="10"/>
    </row>
    <row r="394" spans="1:12" ht="16.5" customHeight="1" x14ac:dyDescent="0.2">
      <c r="A394" s="58">
        <v>1019104270</v>
      </c>
      <c r="B394" s="29" t="s">
        <v>18359</v>
      </c>
      <c r="C394" s="29" t="s">
        <v>19</v>
      </c>
      <c r="D394" s="29" t="s">
        <v>18360</v>
      </c>
      <c r="E394" s="19" t="s">
        <v>18361</v>
      </c>
      <c r="F394" s="17"/>
      <c r="G394" s="17"/>
      <c r="H394" s="16"/>
      <c r="I394" s="16"/>
      <c r="J394" s="29"/>
      <c r="K394" s="10"/>
    </row>
    <row r="395" spans="1:12" ht="16.5" customHeight="1" x14ac:dyDescent="0.2">
      <c r="A395" s="18">
        <v>1019104470</v>
      </c>
      <c r="B395" s="14" t="s">
        <v>1116</v>
      </c>
      <c r="C395" s="14"/>
      <c r="D395" s="14" t="s">
        <v>1117</v>
      </c>
      <c r="E395" s="19" t="s">
        <v>1117</v>
      </c>
      <c r="F395" s="17"/>
      <c r="G395" s="17"/>
      <c r="H395" s="16"/>
      <c r="I395" s="16"/>
      <c r="J395" s="14" t="s">
        <v>465</v>
      </c>
      <c r="K395" s="10" t="s">
        <v>638</v>
      </c>
    </row>
    <row r="396" spans="1:12" ht="16.5" customHeight="1" x14ac:dyDescent="0.2">
      <c r="A396" s="18">
        <v>1019104480</v>
      </c>
      <c r="B396" s="14" t="s">
        <v>3558</v>
      </c>
      <c r="C396" s="14"/>
      <c r="D396" s="14" t="s">
        <v>3559</v>
      </c>
      <c r="E396" s="19" t="s">
        <v>3559</v>
      </c>
      <c r="F396" s="17"/>
      <c r="G396" s="17"/>
      <c r="H396" s="16"/>
      <c r="I396" s="16"/>
      <c r="J396" s="14" t="s">
        <v>465</v>
      </c>
      <c r="K396" s="10" t="s">
        <v>638</v>
      </c>
    </row>
    <row r="397" spans="1:12" ht="16.5" customHeight="1" x14ac:dyDescent="0.2">
      <c r="A397" s="18">
        <v>1019104490</v>
      </c>
      <c r="B397" s="14" t="s">
        <v>3785</v>
      </c>
      <c r="C397" s="14"/>
      <c r="D397" s="14" t="s">
        <v>3786</v>
      </c>
      <c r="E397" s="19" t="s">
        <v>3786</v>
      </c>
      <c r="F397" s="17"/>
      <c r="G397" s="17"/>
      <c r="H397" s="16"/>
      <c r="I397" s="16"/>
      <c r="J397" s="14" t="s">
        <v>465</v>
      </c>
      <c r="K397" s="10" t="s">
        <v>638</v>
      </c>
    </row>
    <row r="398" spans="1:12" ht="16.5" customHeight="1" x14ac:dyDescent="0.2">
      <c r="A398" s="18">
        <v>1019104500</v>
      </c>
      <c r="B398" s="14" t="s">
        <v>4188</v>
      </c>
      <c r="C398" s="14"/>
      <c r="D398" s="14" t="s">
        <v>4189</v>
      </c>
      <c r="E398" s="19" t="s">
        <v>4189</v>
      </c>
      <c r="F398" s="17"/>
      <c r="G398" s="17"/>
      <c r="H398" s="16"/>
      <c r="I398" s="16"/>
      <c r="J398" s="14" t="s">
        <v>465</v>
      </c>
      <c r="K398" s="10" t="s">
        <v>638</v>
      </c>
    </row>
    <row r="399" spans="1:12" ht="16.5" customHeight="1" x14ac:dyDescent="0.2">
      <c r="A399" s="58">
        <v>1019104680</v>
      </c>
      <c r="B399" s="14" t="s">
        <v>10752</v>
      </c>
      <c r="C399" s="14" t="s">
        <v>1469</v>
      </c>
      <c r="D399" s="14" t="s">
        <v>10754</v>
      </c>
      <c r="E399" s="19" t="s">
        <v>10753</v>
      </c>
      <c r="F399" s="17"/>
      <c r="G399" s="17"/>
      <c r="H399" s="16"/>
      <c r="I399" s="16"/>
      <c r="J399" s="14"/>
      <c r="K399" s="10"/>
    </row>
    <row r="400" spans="1:12" ht="16.5" customHeight="1" x14ac:dyDescent="0.2">
      <c r="A400" s="58">
        <v>1019104920</v>
      </c>
      <c r="B400" s="14" t="s">
        <v>9189</v>
      </c>
      <c r="C400" s="14" t="s">
        <v>19</v>
      </c>
      <c r="D400" s="14" t="s">
        <v>9191</v>
      </c>
      <c r="E400" s="19" t="s">
        <v>9190</v>
      </c>
      <c r="F400" s="17"/>
      <c r="G400" s="17"/>
      <c r="H400" s="16"/>
      <c r="I400" s="16"/>
      <c r="J400" s="14"/>
      <c r="K400" s="10"/>
    </row>
    <row r="401" spans="1:11" ht="16.5" customHeight="1" x14ac:dyDescent="0.2">
      <c r="A401" s="58">
        <v>1019105330</v>
      </c>
      <c r="B401" s="14" t="s">
        <v>8873</v>
      </c>
      <c r="C401" s="14" t="s">
        <v>19</v>
      </c>
      <c r="D401" s="14" t="s">
        <v>8872</v>
      </c>
      <c r="E401" s="19" t="s">
        <v>8871</v>
      </c>
      <c r="F401" s="17"/>
      <c r="G401" s="17"/>
      <c r="H401" s="16"/>
      <c r="I401" s="16"/>
      <c r="J401" s="14"/>
      <c r="K401" s="10"/>
    </row>
    <row r="402" spans="1:11" ht="16.5" customHeight="1" x14ac:dyDescent="0.2">
      <c r="A402" s="18">
        <v>1020100030</v>
      </c>
      <c r="B402" s="14" t="s">
        <v>663</v>
      </c>
      <c r="C402" s="14"/>
      <c r="D402" s="10" t="s">
        <v>664</v>
      </c>
      <c r="E402" s="10" t="s">
        <v>664</v>
      </c>
      <c r="F402" s="17"/>
      <c r="G402" s="12" t="s">
        <v>144</v>
      </c>
      <c r="H402" s="12" t="s">
        <v>145</v>
      </c>
      <c r="I402" s="16"/>
      <c r="J402" s="10" t="s">
        <v>465</v>
      </c>
      <c r="K402" s="10" t="s">
        <v>665</v>
      </c>
    </row>
    <row r="403" spans="1:11" ht="16.5" customHeight="1" x14ac:dyDescent="0.2">
      <c r="A403" s="18">
        <v>1020100070</v>
      </c>
      <c r="B403" s="14" t="s">
        <v>1093</v>
      </c>
      <c r="C403" s="14"/>
      <c r="D403" s="14" t="s">
        <v>1094</v>
      </c>
      <c r="E403" s="14" t="s">
        <v>1095</v>
      </c>
      <c r="F403" s="17"/>
      <c r="G403" s="17"/>
      <c r="H403" s="16"/>
      <c r="I403" s="16"/>
      <c r="J403" s="10" t="s">
        <v>465</v>
      </c>
      <c r="K403" s="10" t="s">
        <v>665</v>
      </c>
    </row>
    <row r="404" spans="1:11" ht="16.5" customHeight="1" x14ac:dyDescent="0.2">
      <c r="A404" s="58">
        <v>1021100060</v>
      </c>
      <c r="B404" s="14" t="s">
        <v>8595</v>
      </c>
      <c r="C404" s="14" t="s">
        <v>19</v>
      </c>
      <c r="D404" s="14" t="s">
        <v>8594</v>
      </c>
      <c r="E404" s="14" t="s">
        <v>8528</v>
      </c>
      <c r="F404" s="17"/>
      <c r="G404" s="17"/>
      <c r="H404" s="16"/>
      <c r="I404" s="16"/>
      <c r="J404" s="10"/>
      <c r="K404" s="10"/>
    </row>
    <row r="405" spans="1:11" ht="16.5" customHeight="1" x14ac:dyDescent="0.2">
      <c r="A405" s="18">
        <v>1022100050</v>
      </c>
      <c r="B405" s="14" t="s">
        <v>1866</v>
      </c>
      <c r="C405" s="14"/>
      <c r="D405" s="14" t="s">
        <v>1867</v>
      </c>
      <c r="E405" s="12" t="s">
        <v>1868</v>
      </c>
      <c r="F405" s="17"/>
      <c r="G405" s="17" t="s">
        <v>175</v>
      </c>
      <c r="H405" s="17" t="s">
        <v>182</v>
      </c>
      <c r="I405" s="17"/>
      <c r="J405" s="10"/>
      <c r="K405" s="10"/>
    </row>
    <row r="406" spans="1:11" ht="16.5" customHeight="1" x14ac:dyDescent="0.2">
      <c r="A406" s="18">
        <v>1022100050</v>
      </c>
      <c r="B406" s="14" t="s">
        <v>1869</v>
      </c>
      <c r="C406" s="14"/>
      <c r="D406" s="14" t="s">
        <v>1870</v>
      </c>
      <c r="E406" s="12" t="s">
        <v>1868</v>
      </c>
      <c r="F406" s="17"/>
      <c r="G406" s="17" t="s">
        <v>175</v>
      </c>
      <c r="H406" s="17" t="s">
        <v>182</v>
      </c>
      <c r="I406" s="17"/>
      <c r="J406" s="10"/>
      <c r="K406" s="10"/>
    </row>
    <row r="407" spans="1:11" ht="16.5" customHeight="1" x14ac:dyDescent="0.2">
      <c r="A407" s="58">
        <v>1022100060</v>
      </c>
      <c r="B407" s="49" t="s">
        <v>1872</v>
      </c>
      <c r="C407" s="49"/>
      <c r="D407" s="14" t="s">
        <v>1873</v>
      </c>
      <c r="E407" s="12" t="s">
        <v>1871</v>
      </c>
      <c r="F407" s="17"/>
      <c r="G407" s="17" t="s">
        <v>175</v>
      </c>
      <c r="H407" s="17" t="s">
        <v>182</v>
      </c>
      <c r="I407" s="16"/>
      <c r="J407" s="10"/>
      <c r="K407" s="10"/>
    </row>
    <row r="408" spans="1:11" ht="16.5" customHeight="1" x14ac:dyDescent="0.2">
      <c r="A408" s="18">
        <v>1022100070</v>
      </c>
      <c r="B408" s="14" t="s">
        <v>1889</v>
      </c>
      <c r="C408" s="14"/>
      <c r="D408" s="14" t="s">
        <v>1890</v>
      </c>
      <c r="E408" s="12" t="s">
        <v>1891</v>
      </c>
      <c r="F408" s="17"/>
      <c r="G408" s="17" t="s">
        <v>175</v>
      </c>
      <c r="H408" s="17" t="s">
        <v>182</v>
      </c>
      <c r="I408" s="16"/>
      <c r="J408" s="10"/>
      <c r="K408" s="10"/>
    </row>
    <row r="409" spans="1:11" ht="16.5" customHeight="1" x14ac:dyDescent="0.2">
      <c r="A409" s="58">
        <v>1022100110</v>
      </c>
      <c r="B409" s="14" t="s">
        <v>3957</v>
      </c>
      <c r="C409" s="14" t="s">
        <v>19</v>
      </c>
      <c r="D409" s="14" t="s">
        <v>8706</v>
      </c>
      <c r="E409" s="12" t="s">
        <v>7577</v>
      </c>
      <c r="F409" s="17" t="s">
        <v>3952</v>
      </c>
      <c r="G409" s="10" t="s">
        <v>175</v>
      </c>
      <c r="H409" s="17" t="s">
        <v>182</v>
      </c>
      <c r="I409" s="17"/>
      <c r="J409" s="10"/>
      <c r="K409" s="10"/>
    </row>
    <row r="410" spans="1:11" ht="16.5" customHeight="1" x14ac:dyDescent="0.2">
      <c r="A410" s="58">
        <v>1022100120</v>
      </c>
      <c r="B410" s="14" t="s">
        <v>5833</v>
      </c>
      <c r="C410" s="14" t="s">
        <v>19</v>
      </c>
      <c r="D410" s="14" t="s">
        <v>6850</v>
      </c>
      <c r="E410" s="12" t="s">
        <v>6851</v>
      </c>
      <c r="F410" s="17" t="s">
        <v>5834</v>
      </c>
      <c r="G410" s="17" t="s">
        <v>175</v>
      </c>
      <c r="H410" s="17" t="s">
        <v>182</v>
      </c>
      <c r="I410" s="16"/>
      <c r="J410" s="10"/>
      <c r="K410" s="10"/>
    </row>
    <row r="411" spans="1:11" ht="16.5" customHeight="1" x14ac:dyDescent="0.2">
      <c r="A411" s="58">
        <v>1022100210</v>
      </c>
      <c r="B411" s="14" t="s">
        <v>649</v>
      </c>
      <c r="C411" s="14"/>
      <c r="D411" s="10" t="s">
        <v>650</v>
      </c>
      <c r="E411" s="10" t="s">
        <v>650</v>
      </c>
      <c r="F411" s="17"/>
      <c r="G411" s="12" t="s">
        <v>144</v>
      </c>
      <c r="H411" s="12" t="s">
        <v>145</v>
      </c>
      <c r="I411" s="16"/>
      <c r="J411" s="10" t="s">
        <v>465</v>
      </c>
      <c r="K411" s="10" t="s">
        <v>466</v>
      </c>
    </row>
    <row r="412" spans="1:11" ht="16.5" customHeight="1" x14ac:dyDescent="0.2">
      <c r="A412" s="58">
        <v>1022100230</v>
      </c>
      <c r="B412" s="14" t="s">
        <v>666</v>
      </c>
      <c r="C412" s="14" t="s">
        <v>19</v>
      </c>
      <c r="D412" s="10" t="s">
        <v>667</v>
      </c>
      <c r="E412" s="10" t="s">
        <v>668</v>
      </c>
      <c r="F412" s="17"/>
      <c r="G412" s="12" t="s">
        <v>144</v>
      </c>
      <c r="H412" s="12" t="s">
        <v>145</v>
      </c>
      <c r="I412" s="16"/>
      <c r="J412" s="10" t="s">
        <v>465</v>
      </c>
      <c r="K412" s="10" t="s">
        <v>466</v>
      </c>
    </row>
    <row r="413" spans="1:11" ht="16.5" customHeight="1" x14ac:dyDescent="0.2">
      <c r="A413" s="58">
        <v>1022100240</v>
      </c>
      <c r="B413" s="14" t="s">
        <v>860</v>
      </c>
      <c r="C413" s="14" t="s">
        <v>19</v>
      </c>
      <c r="D413" s="10" t="s">
        <v>861</v>
      </c>
      <c r="E413" s="10" t="s">
        <v>7312</v>
      </c>
      <c r="F413" s="17"/>
      <c r="G413" s="12" t="s">
        <v>144</v>
      </c>
      <c r="H413" s="12" t="s">
        <v>145</v>
      </c>
      <c r="I413" s="16"/>
      <c r="J413" s="10" t="s">
        <v>465</v>
      </c>
      <c r="K413" s="10" t="s">
        <v>466</v>
      </c>
    </row>
    <row r="414" spans="1:11" ht="16.5" customHeight="1" x14ac:dyDescent="0.2">
      <c r="A414" s="18">
        <v>1022100250</v>
      </c>
      <c r="B414" s="14" t="s">
        <v>857</v>
      </c>
      <c r="C414" s="14"/>
      <c r="D414" s="10" t="s">
        <v>858</v>
      </c>
      <c r="E414" s="10" t="s">
        <v>859</v>
      </c>
      <c r="F414" s="17"/>
      <c r="G414" s="12" t="s">
        <v>144</v>
      </c>
      <c r="H414" s="12" t="s">
        <v>145</v>
      </c>
      <c r="I414" s="16"/>
      <c r="J414" s="10" t="s">
        <v>465</v>
      </c>
      <c r="K414" s="10" t="s">
        <v>466</v>
      </c>
    </row>
    <row r="415" spans="1:11" ht="16.5" customHeight="1" x14ac:dyDescent="0.2">
      <c r="A415" s="18">
        <v>1022100260</v>
      </c>
      <c r="B415" s="14" t="s">
        <v>1112</v>
      </c>
      <c r="C415" s="14"/>
      <c r="D415" s="10" t="s">
        <v>1113</v>
      </c>
      <c r="E415" s="10" t="s">
        <v>1113</v>
      </c>
      <c r="F415" s="17"/>
      <c r="G415" s="12" t="s">
        <v>144</v>
      </c>
      <c r="H415" s="12" t="s">
        <v>145</v>
      </c>
      <c r="I415" s="16"/>
      <c r="J415" s="10" t="s">
        <v>465</v>
      </c>
      <c r="K415" s="10" t="s">
        <v>466</v>
      </c>
    </row>
    <row r="416" spans="1:11" ht="16.5" customHeight="1" x14ac:dyDescent="0.2">
      <c r="A416" s="18">
        <v>1022100270</v>
      </c>
      <c r="B416" s="14" t="s">
        <v>1110</v>
      </c>
      <c r="C416" s="14"/>
      <c r="D416" s="10" t="s">
        <v>1111</v>
      </c>
      <c r="E416" s="10" t="s">
        <v>1111</v>
      </c>
      <c r="F416" s="17"/>
      <c r="G416" s="12" t="s">
        <v>144</v>
      </c>
      <c r="H416" s="12" t="s">
        <v>145</v>
      </c>
      <c r="I416" s="16"/>
      <c r="J416" s="10" t="s">
        <v>465</v>
      </c>
      <c r="K416" s="10" t="s">
        <v>466</v>
      </c>
    </row>
    <row r="417" spans="1:18" ht="16.5" customHeight="1" x14ac:dyDescent="0.2">
      <c r="A417" s="18">
        <v>1022100280</v>
      </c>
      <c r="B417" s="14" t="s">
        <v>946</v>
      </c>
      <c r="C417" s="14"/>
      <c r="D417" s="14" t="s">
        <v>947</v>
      </c>
      <c r="E417" s="14" t="s">
        <v>948</v>
      </c>
      <c r="F417" s="17"/>
      <c r="G417" s="12" t="s">
        <v>144</v>
      </c>
      <c r="H417" s="12" t="s">
        <v>145</v>
      </c>
      <c r="I417" s="16"/>
      <c r="J417" s="10" t="s">
        <v>465</v>
      </c>
      <c r="K417" s="10" t="s">
        <v>466</v>
      </c>
      <c r="Q417" s="59"/>
      <c r="R417" s="59"/>
    </row>
    <row r="418" spans="1:18" ht="16.5" customHeight="1" x14ac:dyDescent="0.2">
      <c r="A418" s="18">
        <v>1022100290</v>
      </c>
      <c r="B418" s="14" t="s">
        <v>1129</v>
      </c>
      <c r="C418" s="14"/>
      <c r="D418" s="10" t="s">
        <v>1130</v>
      </c>
      <c r="E418" s="10" t="s">
        <v>1130</v>
      </c>
      <c r="F418" s="17"/>
      <c r="G418" s="12" t="s">
        <v>144</v>
      </c>
      <c r="H418" s="12" t="s">
        <v>145</v>
      </c>
      <c r="I418" s="16"/>
      <c r="J418" s="10" t="s">
        <v>465</v>
      </c>
      <c r="K418" s="10" t="s">
        <v>466</v>
      </c>
    </row>
    <row r="419" spans="1:18" ht="16.5" customHeight="1" x14ac:dyDescent="0.2">
      <c r="A419" s="18">
        <v>1022100300</v>
      </c>
      <c r="B419" s="14" t="s">
        <v>1131</v>
      </c>
      <c r="C419" s="14"/>
      <c r="D419" s="10" t="s">
        <v>1132</v>
      </c>
      <c r="E419" s="10" t="s">
        <v>1132</v>
      </c>
      <c r="F419" s="17"/>
      <c r="G419" s="12" t="s">
        <v>144</v>
      </c>
      <c r="H419" s="12" t="s">
        <v>145</v>
      </c>
      <c r="I419" s="16"/>
      <c r="J419" s="10" t="s">
        <v>465</v>
      </c>
      <c r="K419" s="10" t="s">
        <v>466</v>
      </c>
      <c r="N419" s="152"/>
      <c r="O419" s="59"/>
      <c r="P419" s="59"/>
    </row>
    <row r="420" spans="1:18" ht="16.5" customHeight="1" x14ac:dyDescent="0.2">
      <c r="A420" s="18">
        <v>1022100310</v>
      </c>
      <c r="B420" s="14" t="s">
        <v>1137</v>
      </c>
      <c r="C420" s="14"/>
      <c r="D420" s="10" t="s">
        <v>1138</v>
      </c>
      <c r="E420" s="10" t="s">
        <v>1138</v>
      </c>
      <c r="F420" s="17"/>
      <c r="G420" s="12" t="s">
        <v>144</v>
      </c>
      <c r="H420" s="12" t="s">
        <v>145</v>
      </c>
      <c r="I420" s="16"/>
      <c r="J420" s="10" t="s">
        <v>465</v>
      </c>
      <c r="K420" s="10" t="s">
        <v>466</v>
      </c>
      <c r="Q420" s="60"/>
      <c r="R420" s="60"/>
    </row>
    <row r="421" spans="1:18" ht="16.5" customHeight="1" x14ac:dyDescent="0.2">
      <c r="A421" s="18">
        <v>1022100320</v>
      </c>
      <c r="B421" s="14" t="s">
        <v>1143</v>
      </c>
      <c r="C421" s="14"/>
      <c r="D421" s="10" t="s">
        <v>1144</v>
      </c>
      <c r="E421" s="10" t="s">
        <v>1144</v>
      </c>
      <c r="F421" s="17"/>
      <c r="G421" s="12" t="s">
        <v>144</v>
      </c>
      <c r="H421" s="12" t="s">
        <v>145</v>
      </c>
      <c r="I421" s="16"/>
      <c r="J421" s="10" t="s">
        <v>465</v>
      </c>
      <c r="K421" s="10" t="s">
        <v>466</v>
      </c>
    </row>
    <row r="422" spans="1:18" ht="16.5" customHeight="1" x14ac:dyDescent="0.2">
      <c r="A422" s="18">
        <v>1022100330</v>
      </c>
      <c r="B422" s="14" t="s">
        <v>1231</v>
      </c>
      <c r="C422" s="14"/>
      <c r="D422" s="10" t="s">
        <v>1232</v>
      </c>
      <c r="E422" s="10" t="s">
        <v>1232</v>
      </c>
      <c r="F422" s="17"/>
      <c r="G422" s="12" t="s">
        <v>144</v>
      </c>
      <c r="H422" s="12" t="s">
        <v>145</v>
      </c>
      <c r="I422" s="16"/>
      <c r="J422" s="10" t="s">
        <v>465</v>
      </c>
      <c r="K422" s="10" t="s">
        <v>466</v>
      </c>
      <c r="N422" s="153"/>
      <c r="O422" s="60"/>
      <c r="P422" s="60"/>
    </row>
    <row r="423" spans="1:18" ht="16.5" customHeight="1" x14ac:dyDescent="0.2">
      <c r="A423" s="18">
        <v>1022100340</v>
      </c>
      <c r="B423" s="14" t="s">
        <v>1229</v>
      </c>
      <c r="C423" s="14"/>
      <c r="D423" s="10" t="s">
        <v>1230</v>
      </c>
      <c r="E423" s="10" t="s">
        <v>1230</v>
      </c>
      <c r="F423" s="17"/>
      <c r="G423" s="12" t="s">
        <v>144</v>
      </c>
      <c r="H423" s="12" t="s">
        <v>145</v>
      </c>
      <c r="I423" s="16"/>
      <c r="J423" s="10" t="s">
        <v>465</v>
      </c>
      <c r="K423" s="10" t="s">
        <v>466</v>
      </c>
    </row>
    <row r="424" spans="1:18" ht="16.5" customHeight="1" x14ac:dyDescent="0.2">
      <c r="A424" s="18">
        <v>1022100350</v>
      </c>
      <c r="B424" s="14" t="s">
        <v>1517</v>
      </c>
      <c r="C424" s="14"/>
      <c r="D424" s="10" t="s">
        <v>1518</v>
      </c>
      <c r="E424" s="10" t="s">
        <v>1518</v>
      </c>
      <c r="F424" s="17"/>
      <c r="G424" s="12" t="s">
        <v>144</v>
      </c>
      <c r="H424" s="12" t="s">
        <v>145</v>
      </c>
      <c r="I424" s="16"/>
      <c r="J424" s="10" t="s">
        <v>465</v>
      </c>
      <c r="K424" s="10" t="s">
        <v>466</v>
      </c>
    </row>
    <row r="425" spans="1:18" ht="16.5" customHeight="1" x14ac:dyDescent="0.2">
      <c r="A425" s="18">
        <v>1022100360</v>
      </c>
      <c r="B425" s="14" t="s">
        <v>1528</v>
      </c>
      <c r="C425" s="14"/>
      <c r="D425" s="10" t="s">
        <v>1529</v>
      </c>
      <c r="E425" s="14" t="s">
        <v>1530</v>
      </c>
      <c r="F425" s="17"/>
      <c r="G425" s="12" t="s">
        <v>144</v>
      </c>
      <c r="H425" s="12" t="s">
        <v>145</v>
      </c>
      <c r="I425" s="16"/>
      <c r="J425" s="10" t="s">
        <v>465</v>
      </c>
      <c r="K425" s="10" t="s">
        <v>466</v>
      </c>
    </row>
    <row r="426" spans="1:18" ht="16.5" customHeight="1" x14ac:dyDescent="0.2">
      <c r="A426" s="18">
        <v>1022100370</v>
      </c>
      <c r="B426" s="14" t="s">
        <v>1531</v>
      </c>
      <c r="C426" s="14"/>
      <c r="D426" s="10" t="s">
        <v>1532</v>
      </c>
      <c r="E426" s="10" t="s">
        <v>1532</v>
      </c>
      <c r="F426" s="17"/>
      <c r="G426" s="12" t="s">
        <v>144</v>
      </c>
      <c r="H426" s="12" t="s">
        <v>145</v>
      </c>
      <c r="I426" s="16"/>
      <c r="J426" s="10" t="s">
        <v>465</v>
      </c>
      <c r="K426" s="10" t="s">
        <v>466</v>
      </c>
    </row>
    <row r="427" spans="1:18" ht="16.5" customHeight="1" x14ac:dyDescent="0.2">
      <c r="A427" s="18">
        <v>1022100380</v>
      </c>
      <c r="B427" s="14" t="s">
        <v>1510</v>
      </c>
      <c r="C427" s="14"/>
      <c r="D427" s="10" t="s">
        <v>1511</v>
      </c>
      <c r="E427" s="10" t="s">
        <v>1511</v>
      </c>
      <c r="F427" s="17"/>
      <c r="G427" s="12" t="s">
        <v>144</v>
      </c>
      <c r="H427" s="12" t="s">
        <v>145</v>
      </c>
      <c r="I427" s="16"/>
      <c r="J427" s="10" t="s">
        <v>465</v>
      </c>
      <c r="K427" s="10" t="s">
        <v>466</v>
      </c>
    </row>
    <row r="428" spans="1:18" ht="16.5" customHeight="1" x14ac:dyDescent="0.2">
      <c r="A428" s="18">
        <v>1022100390</v>
      </c>
      <c r="B428" s="14" t="s">
        <v>1619</v>
      </c>
      <c r="C428" s="14"/>
      <c r="D428" s="10" t="s">
        <v>1620</v>
      </c>
      <c r="E428" s="10" t="s">
        <v>1621</v>
      </c>
      <c r="F428" s="17"/>
      <c r="G428" s="12" t="s">
        <v>144</v>
      </c>
      <c r="H428" s="12" t="s">
        <v>145</v>
      </c>
      <c r="I428" s="16"/>
      <c r="J428" s="10" t="s">
        <v>465</v>
      </c>
      <c r="K428" s="10" t="s">
        <v>466</v>
      </c>
    </row>
    <row r="429" spans="1:18" ht="16.5" customHeight="1" x14ac:dyDescent="0.2">
      <c r="A429" s="18">
        <v>1022100400</v>
      </c>
      <c r="B429" s="14" t="s">
        <v>1615</v>
      </c>
      <c r="C429" s="14"/>
      <c r="D429" s="10" t="s">
        <v>1616</v>
      </c>
      <c r="E429" s="10" t="s">
        <v>1616</v>
      </c>
      <c r="F429" s="17"/>
      <c r="G429" s="12" t="s">
        <v>144</v>
      </c>
      <c r="H429" s="12" t="s">
        <v>145</v>
      </c>
      <c r="I429" s="16"/>
      <c r="J429" s="10" t="s">
        <v>465</v>
      </c>
      <c r="K429" s="10" t="s">
        <v>466</v>
      </c>
    </row>
    <row r="430" spans="1:18" ht="16.5" customHeight="1" x14ac:dyDescent="0.2">
      <c r="A430" s="18">
        <v>1022100410</v>
      </c>
      <c r="B430" s="14" t="s">
        <v>1617</v>
      </c>
      <c r="C430" s="14"/>
      <c r="D430" s="10" t="s">
        <v>1618</v>
      </c>
      <c r="E430" s="10" t="s">
        <v>1618</v>
      </c>
      <c r="F430" s="17"/>
      <c r="G430" s="12" t="s">
        <v>144</v>
      </c>
      <c r="H430" s="12" t="s">
        <v>145</v>
      </c>
      <c r="I430" s="16"/>
      <c r="J430" s="10" t="s">
        <v>465</v>
      </c>
      <c r="K430" s="10" t="s">
        <v>466</v>
      </c>
    </row>
    <row r="431" spans="1:18" ht="16.5" customHeight="1" x14ac:dyDescent="0.2">
      <c r="A431" s="18">
        <v>1022100420</v>
      </c>
      <c r="B431" s="14" t="s">
        <v>1611</v>
      </c>
      <c r="C431" s="14"/>
      <c r="D431" s="10" t="s">
        <v>1612</v>
      </c>
      <c r="E431" s="10" t="s">
        <v>1612</v>
      </c>
      <c r="F431" s="17"/>
      <c r="G431" s="12" t="s">
        <v>144</v>
      </c>
      <c r="H431" s="12" t="s">
        <v>145</v>
      </c>
      <c r="I431" s="16"/>
      <c r="J431" s="10" t="s">
        <v>465</v>
      </c>
      <c r="K431" s="10" t="s">
        <v>466</v>
      </c>
    </row>
    <row r="432" spans="1:18" ht="16.5" customHeight="1" x14ac:dyDescent="0.2">
      <c r="A432" s="18">
        <v>1022100430</v>
      </c>
      <c r="B432" s="14" t="s">
        <v>1613</v>
      </c>
      <c r="C432" s="14"/>
      <c r="D432" s="10" t="s">
        <v>1614</v>
      </c>
      <c r="E432" s="10" t="s">
        <v>1614</v>
      </c>
      <c r="F432" s="17"/>
      <c r="G432" s="12" t="s">
        <v>144</v>
      </c>
      <c r="H432" s="12" t="s">
        <v>145</v>
      </c>
      <c r="I432" s="16"/>
      <c r="J432" s="10" t="s">
        <v>465</v>
      </c>
      <c r="K432" s="10" t="s">
        <v>466</v>
      </c>
    </row>
    <row r="433" spans="1:18" ht="16.5" customHeight="1" x14ac:dyDescent="0.2">
      <c r="A433" s="18">
        <v>1022100440</v>
      </c>
      <c r="B433" s="14" t="s">
        <v>1649</v>
      </c>
      <c r="C433" s="14"/>
      <c r="D433" s="10" t="s">
        <v>1650</v>
      </c>
      <c r="E433" s="10" t="s">
        <v>1650</v>
      </c>
      <c r="F433" s="17"/>
      <c r="G433" s="12" t="s">
        <v>144</v>
      </c>
      <c r="H433" s="12" t="s">
        <v>145</v>
      </c>
      <c r="I433" s="16"/>
      <c r="J433" s="10" t="s">
        <v>465</v>
      </c>
      <c r="K433" s="10" t="s">
        <v>466</v>
      </c>
    </row>
    <row r="434" spans="1:18" ht="16.5" customHeight="1" x14ac:dyDescent="0.2">
      <c r="A434" s="58">
        <v>1022100450</v>
      </c>
      <c r="B434" s="14" t="s">
        <v>1733</v>
      </c>
      <c r="C434" s="14" t="s">
        <v>19</v>
      </c>
      <c r="D434" s="14" t="s">
        <v>1734</v>
      </c>
      <c r="E434" s="14" t="s">
        <v>1735</v>
      </c>
      <c r="F434" s="17"/>
      <c r="G434" s="12" t="s">
        <v>144</v>
      </c>
      <c r="H434" s="12" t="s">
        <v>145</v>
      </c>
      <c r="I434" s="16"/>
      <c r="J434" s="10" t="s">
        <v>465</v>
      </c>
      <c r="K434" s="10" t="s">
        <v>466</v>
      </c>
    </row>
    <row r="435" spans="1:18" ht="16.5" customHeight="1" x14ac:dyDescent="0.2">
      <c r="A435" s="18">
        <v>1022100460</v>
      </c>
      <c r="B435" s="14" t="s">
        <v>1755</v>
      </c>
      <c r="C435" s="14"/>
      <c r="D435" s="10" t="s">
        <v>1756</v>
      </c>
      <c r="E435" s="10" t="s">
        <v>1756</v>
      </c>
      <c r="F435" s="17"/>
      <c r="G435" s="12" t="s">
        <v>144</v>
      </c>
      <c r="H435" s="12" t="s">
        <v>145</v>
      </c>
      <c r="I435" s="16"/>
      <c r="J435" s="10" t="s">
        <v>465</v>
      </c>
      <c r="K435" s="10" t="s">
        <v>466</v>
      </c>
    </row>
    <row r="436" spans="1:18" ht="16.5" customHeight="1" x14ac:dyDescent="0.2">
      <c r="A436" s="18">
        <v>1022100480</v>
      </c>
      <c r="B436" s="14" t="s">
        <v>1744</v>
      </c>
      <c r="C436" s="14"/>
      <c r="D436" s="10" t="s">
        <v>1745</v>
      </c>
      <c r="E436" s="10" t="s">
        <v>1745</v>
      </c>
      <c r="F436" s="17"/>
      <c r="G436" s="12" t="s">
        <v>144</v>
      </c>
      <c r="H436" s="12" t="s">
        <v>145</v>
      </c>
      <c r="I436" s="16"/>
      <c r="J436" s="10" t="s">
        <v>465</v>
      </c>
      <c r="K436" s="10" t="s">
        <v>466</v>
      </c>
    </row>
    <row r="437" spans="1:18" ht="16.5" customHeight="1" x14ac:dyDescent="0.2">
      <c r="A437" s="18">
        <v>1022100490</v>
      </c>
      <c r="B437" s="14" t="s">
        <v>1742</v>
      </c>
      <c r="C437" s="14"/>
      <c r="D437" s="10" t="s">
        <v>1743</v>
      </c>
      <c r="E437" s="10" t="s">
        <v>1743</v>
      </c>
      <c r="F437" s="17"/>
      <c r="G437" s="12" t="s">
        <v>144</v>
      </c>
      <c r="H437" s="12" t="s">
        <v>145</v>
      </c>
      <c r="I437" s="16"/>
      <c r="J437" s="10" t="s">
        <v>465</v>
      </c>
      <c r="K437" s="10" t="s">
        <v>466</v>
      </c>
    </row>
    <row r="438" spans="1:18" ht="16.5" customHeight="1" x14ac:dyDescent="0.2">
      <c r="A438" s="58">
        <v>1022100500</v>
      </c>
      <c r="B438" s="14" t="s">
        <v>1760</v>
      </c>
      <c r="C438" s="14" t="s">
        <v>19</v>
      </c>
      <c r="D438" s="10" t="s">
        <v>1761</v>
      </c>
      <c r="E438" s="10" t="s">
        <v>1762</v>
      </c>
      <c r="F438" s="17"/>
      <c r="G438" s="12" t="s">
        <v>144</v>
      </c>
      <c r="H438" s="12" t="s">
        <v>145</v>
      </c>
      <c r="I438" s="16"/>
      <c r="J438" s="10" t="s">
        <v>465</v>
      </c>
      <c r="K438" s="10" t="s">
        <v>466</v>
      </c>
    </row>
    <row r="439" spans="1:18" ht="16.5" customHeight="1" x14ac:dyDescent="0.2">
      <c r="A439" s="58">
        <v>1022100510</v>
      </c>
      <c r="B439" s="14" t="s">
        <v>1757</v>
      </c>
      <c r="C439" s="14" t="s">
        <v>19</v>
      </c>
      <c r="D439" s="10" t="s">
        <v>1758</v>
      </c>
      <c r="E439" s="10" t="s">
        <v>1759</v>
      </c>
      <c r="F439" s="17"/>
      <c r="G439" s="12" t="s">
        <v>144</v>
      </c>
      <c r="H439" s="12" t="s">
        <v>145</v>
      </c>
      <c r="I439" s="16"/>
      <c r="J439" s="10" t="s">
        <v>465</v>
      </c>
      <c r="K439" s="10" t="s">
        <v>466</v>
      </c>
    </row>
    <row r="440" spans="1:18" ht="16.5" customHeight="1" x14ac:dyDescent="0.2">
      <c r="A440" s="18">
        <v>1022100520</v>
      </c>
      <c r="B440" s="14" t="s">
        <v>1746</v>
      </c>
      <c r="C440" s="14"/>
      <c r="D440" s="10" t="s">
        <v>1747</v>
      </c>
      <c r="E440" s="10" t="s">
        <v>1747</v>
      </c>
      <c r="F440" s="17"/>
      <c r="G440" s="12" t="s">
        <v>144</v>
      </c>
      <c r="H440" s="12" t="s">
        <v>145</v>
      </c>
      <c r="I440" s="16"/>
      <c r="J440" s="10" t="s">
        <v>465</v>
      </c>
      <c r="K440" s="10" t="s">
        <v>466</v>
      </c>
    </row>
    <row r="441" spans="1:18" ht="16.5" customHeight="1" x14ac:dyDescent="0.2">
      <c r="A441" s="18">
        <v>1022100530</v>
      </c>
      <c r="B441" s="14" t="s">
        <v>1764</v>
      </c>
      <c r="C441" s="14"/>
      <c r="D441" s="10" t="s">
        <v>1765</v>
      </c>
      <c r="E441" s="10" t="s">
        <v>1765</v>
      </c>
      <c r="F441" s="17"/>
      <c r="G441" s="12" t="s">
        <v>144</v>
      </c>
      <c r="H441" s="12" t="s">
        <v>145</v>
      </c>
      <c r="I441" s="16"/>
      <c r="J441" s="10" t="s">
        <v>465</v>
      </c>
      <c r="K441" s="10" t="s">
        <v>466</v>
      </c>
    </row>
    <row r="442" spans="1:18" s="59" customFormat="1" ht="12.75" x14ac:dyDescent="0.2">
      <c r="A442" s="18">
        <v>1022100540</v>
      </c>
      <c r="B442" s="14" t="s">
        <v>1775</v>
      </c>
      <c r="C442" s="14"/>
      <c r="D442" s="10" t="s">
        <v>1776</v>
      </c>
      <c r="E442" s="10" t="s">
        <v>1776</v>
      </c>
      <c r="F442" s="17"/>
      <c r="G442" s="12" t="s">
        <v>144</v>
      </c>
      <c r="H442" s="12" t="s">
        <v>145</v>
      </c>
      <c r="I442" s="16"/>
      <c r="J442" s="10" t="s">
        <v>465</v>
      </c>
      <c r="K442" s="10" t="s">
        <v>466</v>
      </c>
      <c r="L442" s="73"/>
      <c r="M442" s="2"/>
      <c r="N442" s="150"/>
      <c r="O442" s="2"/>
      <c r="P442" s="2"/>
      <c r="Q442" s="2"/>
      <c r="R442" s="2"/>
    </row>
    <row r="443" spans="1:18" ht="16.5" customHeight="1" x14ac:dyDescent="0.2">
      <c r="A443" s="18">
        <v>1022100550</v>
      </c>
      <c r="B443" s="14" t="s">
        <v>1766</v>
      </c>
      <c r="C443" s="14"/>
      <c r="D443" s="10" t="s">
        <v>1767</v>
      </c>
      <c r="E443" s="10" t="s">
        <v>1767</v>
      </c>
      <c r="F443" s="17"/>
      <c r="G443" s="12" t="s">
        <v>144</v>
      </c>
      <c r="H443" s="12" t="s">
        <v>145</v>
      </c>
      <c r="I443" s="16"/>
      <c r="J443" s="10" t="s">
        <v>465</v>
      </c>
      <c r="K443" s="10" t="s">
        <v>466</v>
      </c>
    </row>
    <row r="444" spans="1:18" ht="16.5" customHeight="1" x14ac:dyDescent="0.2">
      <c r="A444" s="18">
        <v>1022100560</v>
      </c>
      <c r="B444" s="14" t="s">
        <v>1773</v>
      </c>
      <c r="C444" s="14"/>
      <c r="D444" s="10" t="s">
        <v>1774</v>
      </c>
      <c r="E444" s="10" t="s">
        <v>1774</v>
      </c>
      <c r="F444" s="17"/>
      <c r="G444" s="12" t="s">
        <v>144</v>
      </c>
      <c r="H444" s="12" t="s">
        <v>145</v>
      </c>
      <c r="I444" s="16"/>
      <c r="J444" s="10" t="s">
        <v>465</v>
      </c>
      <c r="K444" s="10" t="s">
        <v>466</v>
      </c>
    </row>
    <row r="445" spans="1:18" s="60" customFormat="1" ht="16.5" customHeight="1" x14ac:dyDescent="0.2">
      <c r="A445" s="18">
        <v>1022100570</v>
      </c>
      <c r="B445" s="14" t="s">
        <v>2127</v>
      </c>
      <c r="C445" s="14"/>
      <c r="D445" s="10" t="s">
        <v>2128</v>
      </c>
      <c r="E445" s="10" t="s">
        <v>2128</v>
      </c>
      <c r="F445" s="17"/>
      <c r="G445" s="12" t="s">
        <v>144</v>
      </c>
      <c r="H445" s="12" t="s">
        <v>145</v>
      </c>
      <c r="I445" s="16"/>
      <c r="J445" s="10" t="s">
        <v>465</v>
      </c>
      <c r="K445" s="10" t="s">
        <v>466</v>
      </c>
      <c r="L445" s="73"/>
      <c r="M445" s="2"/>
      <c r="N445" s="150"/>
      <c r="O445" s="2"/>
      <c r="P445" s="2"/>
      <c r="Q445" s="2"/>
      <c r="R445" s="2"/>
    </row>
    <row r="446" spans="1:18" ht="16.5" customHeight="1" x14ac:dyDescent="0.2">
      <c r="A446" s="18">
        <v>1022100580</v>
      </c>
      <c r="B446" s="14" t="s">
        <v>2138</v>
      </c>
      <c r="C446" s="14"/>
      <c r="D446" s="10" t="s">
        <v>2139</v>
      </c>
      <c r="E446" s="10" t="s">
        <v>2139</v>
      </c>
      <c r="F446" s="17"/>
      <c r="G446" s="12" t="s">
        <v>144</v>
      </c>
      <c r="H446" s="12" t="s">
        <v>145</v>
      </c>
      <c r="I446" s="16"/>
      <c r="J446" s="10" t="s">
        <v>465</v>
      </c>
      <c r="K446" s="10" t="s">
        <v>466</v>
      </c>
    </row>
    <row r="447" spans="1:18" ht="16.5" customHeight="1" x14ac:dyDescent="0.2">
      <c r="A447" s="18">
        <v>1022100590</v>
      </c>
      <c r="B447" s="14" t="s">
        <v>2140</v>
      </c>
      <c r="C447" s="14"/>
      <c r="D447" s="10" t="s">
        <v>2141</v>
      </c>
      <c r="E447" s="10" t="s">
        <v>2141</v>
      </c>
      <c r="F447" s="17"/>
      <c r="G447" s="12" t="s">
        <v>144</v>
      </c>
      <c r="H447" s="12" t="s">
        <v>145</v>
      </c>
      <c r="I447" s="16"/>
      <c r="J447" s="10" t="s">
        <v>465</v>
      </c>
      <c r="K447" s="10" t="s">
        <v>466</v>
      </c>
    </row>
    <row r="448" spans="1:18" ht="16.5" customHeight="1" x14ac:dyDescent="0.2">
      <c r="A448" s="18">
        <v>1022100600</v>
      </c>
      <c r="B448" s="14" t="s">
        <v>2132</v>
      </c>
      <c r="C448" s="14"/>
      <c r="D448" s="10" t="s">
        <v>2133</v>
      </c>
      <c r="E448" s="10" t="s">
        <v>2133</v>
      </c>
      <c r="F448" s="17"/>
      <c r="G448" s="12" t="s">
        <v>144</v>
      </c>
      <c r="H448" s="12" t="s">
        <v>145</v>
      </c>
      <c r="I448" s="16"/>
      <c r="J448" s="10" t="s">
        <v>465</v>
      </c>
      <c r="K448" s="10" t="s">
        <v>466</v>
      </c>
    </row>
    <row r="449" spans="1:13" ht="16.5" customHeight="1" x14ac:dyDescent="0.2">
      <c r="A449" s="18">
        <v>1022100610</v>
      </c>
      <c r="B449" s="14" t="s">
        <v>2134</v>
      </c>
      <c r="C449" s="14"/>
      <c r="D449" s="10" t="s">
        <v>2135</v>
      </c>
      <c r="E449" s="10" t="s">
        <v>2135</v>
      </c>
      <c r="F449" s="17"/>
      <c r="G449" s="12" t="s">
        <v>144</v>
      </c>
      <c r="H449" s="12" t="s">
        <v>145</v>
      </c>
      <c r="I449" s="16"/>
      <c r="J449" s="10" t="s">
        <v>465</v>
      </c>
      <c r="K449" s="10" t="s">
        <v>466</v>
      </c>
    </row>
    <row r="450" spans="1:13" ht="16.5" customHeight="1" x14ac:dyDescent="0.2">
      <c r="A450" s="18">
        <v>1022100620</v>
      </c>
      <c r="B450" s="14" t="s">
        <v>2136</v>
      </c>
      <c r="C450" s="14"/>
      <c r="D450" s="10" t="s">
        <v>2137</v>
      </c>
      <c r="E450" s="10" t="s">
        <v>2137</v>
      </c>
      <c r="F450" s="17"/>
      <c r="G450" s="12" t="s">
        <v>144</v>
      </c>
      <c r="H450" s="12" t="s">
        <v>145</v>
      </c>
      <c r="I450" s="16"/>
      <c r="J450" s="10" t="s">
        <v>465</v>
      </c>
      <c r="K450" s="10" t="s">
        <v>466</v>
      </c>
    </row>
    <row r="451" spans="1:13" ht="16.5" customHeight="1" x14ac:dyDescent="0.2">
      <c r="A451" s="18">
        <v>1022100630</v>
      </c>
      <c r="B451" s="14" t="s">
        <v>2158</v>
      </c>
      <c r="C451" s="14"/>
      <c r="D451" s="10" t="s">
        <v>2159</v>
      </c>
      <c r="E451" s="10" t="s">
        <v>2159</v>
      </c>
      <c r="F451" s="17"/>
      <c r="G451" s="12" t="s">
        <v>144</v>
      </c>
      <c r="H451" s="12" t="s">
        <v>145</v>
      </c>
      <c r="I451" s="16"/>
      <c r="J451" s="10" t="s">
        <v>465</v>
      </c>
      <c r="K451" s="10" t="s">
        <v>466</v>
      </c>
    </row>
    <row r="452" spans="1:13" ht="16.5" customHeight="1" x14ac:dyDescent="0.2">
      <c r="A452" s="18">
        <v>1022100640</v>
      </c>
      <c r="B452" s="14" t="s">
        <v>2168</v>
      </c>
      <c r="C452" s="14"/>
      <c r="D452" s="10" t="s">
        <v>2169</v>
      </c>
      <c r="E452" s="10" t="s">
        <v>2169</v>
      </c>
      <c r="F452" s="17"/>
      <c r="G452" s="12" t="s">
        <v>144</v>
      </c>
      <c r="H452" s="12" t="s">
        <v>145</v>
      </c>
      <c r="I452" s="16"/>
      <c r="J452" s="10" t="s">
        <v>465</v>
      </c>
      <c r="K452" s="10" t="s">
        <v>466</v>
      </c>
    </row>
    <row r="453" spans="1:13" ht="16.5" customHeight="1" x14ac:dyDescent="0.2">
      <c r="A453" s="18">
        <v>1022100650</v>
      </c>
      <c r="B453" s="14" t="s">
        <v>2162</v>
      </c>
      <c r="C453" s="14"/>
      <c r="D453" s="10" t="s">
        <v>2163</v>
      </c>
      <c r="E453" s="10" t="s">
        <v>2163</v>
      </c>
      <c r="F453" s="17"/>
      <c r="G453" s="12" t="s">
        <v>144</v>
      </c>
      <c r="H453" s="12" t="s">
        <v>145</v>
      </c>
      <c r="I453" s="16"/>
      <c r="J453" s="10" t="s">
        <v>465</v>
      </c>
      <c r="K453" s="10" t="s">
        <v>466</v>
      </c>
    </row>
    <row r="454" spans="1:13" ht="16.5" customHeight="1" x14ac:dyDescent="0.2">
      <c r="A454" s="18">
        <v>1022100660</v>
      </c>
      <c r="B454" s="14" t="s">
        <v>2160</v>
      </c>
      <c r="C454" s="14"/>
      <c r="D454" s="10" t="s">
        <v>2161</v>
      </c>
      <c r="E454" s="10" t="s">
        <v>2161</v>
      </c>
      <c r="F454" s="17"/>
      <c r="G454" s="12" t="s">
        <v>144</v>
      </c>
      <c r="H454" s="12" t="s">
        <v>145</v>
      </c>
      <c r="I454" s="16"/>
      <c r="J454" s="10" t="s">
        <v>465</v>
      </c>
      <c r="K454" s="10" t="s">
        <v>466</v>
      </c>
    </row>
    <row r="455" spans="1:13" ht="16.5" customHeight="1" x14ac:dyDescent="0.2">
      <c r="A455" s="18">
        <v>1022100670</v>
      </c>
      <c r="B455" s="14" t="s">
        <v>2164</v>
      </c>
      <c r="C455" s="14"/>
      <c r="D455" s="10" t="s">
        <v>2165</v>
      </c>
      <c r="E455" s="10" t="s">
        <v>2165</v>
      </c>
      <c r="F455" s="17"/>
      <c r="G455" s="12" t="s">
        <v>144</v>
      </c>
      <c r="H455" s="12" t="s">
        <v>145</v>
      </c>
      <c r="I455" s="16"/>
      <c r="J455" s="10" t="s">
        <v>465</v>
      </c>
      <c r="K455" s="10" t="s">
        <v>466</v>
      </c>
      <c r="M455" s="39"/>
    </row>
    <row r="456" spans="1:13" ht="16.5" customHeight="1" x14ac:dyDescent="0.2">
      <c r="A456" s="18">
        <v>1022100680</v>
      </c>
      <c r="B456" s="14" t="s">
        <v>2166</v>
      </c>
      <c r="C456" s="14"/>
      <c r="D456" s="10" t="s">
        <v>2167</v>
      </c>
      <c r="E456" s="10" t="s">
        <v>2167</v>
      </c>
      <c r="F456" s="17"/>
      <c r="G456" s="12" t="s">
        <v>144</v>
      </c>
      <c r="H456" s="12" t="s">
        <v>145</v>
      </c>
      <c r="I456" s="16"/>
      <c r="J456" s="10" t="s">
        <v>465</v>
      </c>
      <c r="K456" s="10" t="s">
        <v>466</v>
      </c>
    </row>
    <row r="457" spans="1:13" ht="16.5" customHeight="1" x14ac:dyDescent="0.2">
      <c r="A457" s="18">
        <v>1022100690</v>
      </c>
      <c r="B457" s="14" t="s">
        <v>2293</v>
      </c>
      <c r="C457" s="14"/>
      <c r="D457" s="10" t="s">
        <v>2294</v>
      </c>
      <c r="E457" s="10" t="s">
        <v>2294</v>
      </c>
      <c r="F457" s="17"/>
      <c r="G457" s="12" t="s">
        <v>144</v>
      </c>
      <c r="H457" s="12" t="s">
        <v>145</v>
      </c>
      <c r="I457" s="16"/>
      <c r="J457" s="10" t="s">
        <v>465</v>
      </c>
      <c r="K457" s="10" t="s">
        <v>466</v>
      </c>
    </row>
    <row r="458" spans="1:13" ht="16.5" customHeight="1" x14ac:dyDescent="0.2">
      <c r="A458" s="18">
        <v>1022100700</v>
      </c>
      <c r="B458" s="14" t="s">
        <v>2305</v>
      </c>
      <c r="C458" s="14"/>
      <c r="D458" s="10" t="s">
        <v>2306</v>
      </c>
      <c r="E458" s="10" t="s">
        <v>2306</v>
      </c>
      <c r="F458" s="17"/>
      <c r="G458" s="12" t="s">
        <v>144</v>
      </c>
      <c r="H458" s="12" t="s">
        <v>145</v>
      </c>
      <c r="I458" s="16"/>
      <c r="J458" s="10" t="s">
        <v>465</v>
      </c>
      <c r="K458" s="10" t="s">
        <v>466</v>
      </c>
    </row>
    <row r="459" spans="1:13" ht="16.5" customHeight="1" x14ac:dyDescent="0.2">
      <c r="A459" s="18">
        <v>1022100710</v>
      </c>
      <c r="B459" s="14" t="s">
        <v>2307</v>
      </c>
      <c r="C459" s="14"/>
      <c r="D459" s="10" t="s">
        <v>2308</v>
      </c>
      <c r="E459" s="10" t="s">
        <v>2308</v>
      </c>
      <c r="F459" s="17"/>
      <c r="G459" s="12" t="s">
        <v>144</v>
      </c>
      <c r="H459" s="12" t="s">
        <v>145</v>
      </c>
      <c r="I459" s="16"/>
      <c r="J459" s="10" t="s">
        <v>465</v>
      </c>
      <c r="K459" s="10" t="s">
        <v>466</v>
      </c>
    </row>
    <row r="460" spans="1:13" ht="16.5" customHeight="1" x14ac:dyDescent="0.2">
      <c r="A460" s="18">
        <v>1022100720</v>
      </c>
      <c r="B460" s="14" t="s">
        <v>1771</v>
      </c>
      <c r="C460" s="14"/>
      <c r="D460" s="10" t="s">
        <v>1772</v>
      </c>
      <c r="E460" s="10" t="s">
        <v>1772</v>
      </c>
      <c r="F460" s="17"/>
      <c r="G460" s="12" t="s">
        <v>144</v>
      </c>
      <c r="H460" s="12" t="s">
        <v>145</v>
      </c>
      <c r="I460" s="16"/>
      <c r="J460" s="10" t="s">
        <v>465</v>
      </c>
      <c r="K460" s="10" t="s">
        <v>466</v>
      </c>
    </row>
    <row r="461" spans="1:13" ht="16.5" customHeight="1" x14ac:dyDescent="0.2">
      <c r="A461" s="18">
        <v>1022100730</v>
      </c>
      <c r="B461" s="14" t="s">
        <v>2315</v>
      </c>
      <c r="C461" s="14"/>
      <c r="D461" s="10" t="s">
        <v>2316</v>
      </c>
      <c r="E461" s="10" t="s">
        <v>2316</v>
      </c>
      <c r="F461" s="17"/>
      <c r="G461" s="12" t="s">
        <v>144</v>
      </c>
      <c r="H461" s="12" t="s">
        <v>145</v>
      </c>
      <c r="I461" s="16"/>
      <c r="J461" s="10" t="s">
        <v>465</v>
      </c>
      <c r="K461" s="10" t="s">
        <v>466</v>
      </c>
    </row>
    <row r="462" spans="1:13" ht="16.5" customHeight="1" x14ac:dyDescent="0.2">
      <c r="A462" s="18">
        <v>1022100740</v>
      </c>
      <c r="B462" s="14" t="s">
        <v>2429</v>
      </c>
      <c r="C462" s="14"/>
      <c r="D462" s="10" t="s">
        <v>2430</v>
      </c>
      <c r="E462" s="10" t="s">
        <v>2430</v>
      </c>
      <c r="F462" s="17"/>
      <c r="G462" s="12" t="s">
        <v>144</v>
      </c>
      <c r="H462" s="12" t="s">
        <v>145</v>
      </c>
      <c r="I462" s="16"/>
      <c r="J462" s="10" t="s">
        <v>465</v>
      </c>
      <c r="K462" s="10" t="s">
        <v>466</v>
      </c>
    </row>
    <row r="463" spans="1:13" ht="16.5" customHeight="1" x14ac:dyDescent="0.2">
      <c r="A463" s="18">
        <v>1022100750</v>
      </c>
      <c r="B463" s="14" t="s">
        <v>2431</v>
      </c>
      <c r="C463" s="14"/>
      <c r="D463" s="10" t="s">
        <v>2432</v>
      </c>
      <c r="E463" s="10" t="s">
        <v>2432</v>
      </c>
      <c r="F463" s="17"/>
      <c r="G463" s="12" t="s">
        <v>144</v>
      </c>
      <c r="H463" s="12" t="s">
        <v>145</v>
      </c>
      <c r="I463" s="16"/>
      <c r="J463" s="10" t="s">
        <v>465</v>
      </c>
      <c r="K463" s="10" t="s">
        <v>466</v>
      </c>
    </row>
    <row r="464" spans="1:13" ht="16.5" customHeight="1" x14ac:dyDescent="0.2">
      <c r="A464" s="18">
        <v>1022100760</v>
      </c>
      <c r="B464" s="14" t="s">
        <v>2566</v>
      </c>
      <c r="C464" s="14"/>
      <c r="D464" s="10" t="s">
        <v>2567</v>
      </c>
      <c r="E464" s="10" t="s">
        <v>2567</v>
      </c>
      <c r="F464" s="17"/>
      <c r="G464" s="12" t="s">
        <v>144</v>
      </c>
      <c r="H464" s="12" t="s">
        <v>145</v>
      </c>
      <c r="I464" s="16"/>
      <c r="J464" s="10" t="s">
        <v>465</v>
      </c>
      <c r="K464" s="10" t="s">
        <v>466</v>
      </c>
    </row>
    <row r="465" spans="1:11" ht="16.5" customHeight="1" x14ac:dyDescent="0.2">
      <c r="A465" s="18">
        <v>1022100770</v>
      </c>
      <c r="B465" s="14" t="s">
        <v>2583</v>
      </c>
      <c r="C465" s="14"/>
      <c r="D465" s="10" t="s">
        <v>2584</v>
      </c>
      <c r="E465" s="10" t="s">
        <v>2584</v>
      </c>
      <c r="F465" s="17"/>
      <c r="G465" s="12" t="s">
        <v>144</v>
      </c>
      <c r="H465" s="12" t="s">
        <v>145</v>
      </c>
      <c r="I465" s="16"/>
      <c r="J465" s="10" t="s">
        <v>465</v>
      </c>
      <c r="K465" s="10" t="s">
        <v>466</v>
      </c>
    </row>
    <row r="466" spans="1:11" ht="16.5" customHeight="1" x14ac:dyDescent="0.2">
      <c r="A466" s="18">
        <v>1022100780</v>
      </c>
      <c r="B466" s="14" t="s">
        <v>2581</v>
      </c>
      <c r="C466" s="14"/>
      <c r="D466" s="10" t="s">
        <v>2582</v>
      </c>
      <c r="E466" s="10" t="s">
        <v>2582</v>
      </c>
      <c r="F466" s="17"/>
      <c r="G466" s="12" t="s">
        <v>144</v>
      </c>
      <c r="H466" s="12" t="s">
        <v>145</v>
      </c>
      <c r="I466" s="16"/>
      <c r="J466" s="10" t="s">
        <v>465</v>
      </c>
      <c r="K466" s="10" t="s">
        <v>466</v>
      </c>
    </row>
    <row r="467" spans="1:11" ht="16.5" customHeight="1" x14ac:dyDescent="0.2">
      <c r="A467" s="18">
        <v>1022100790</v>
      </c>
      <c r="B467" s="14" t="s">
        <v>2574</v>
      </c>
      <c r="C467" s="14"/>
      <c r="D467" s="10" t="s">
        <v>2575</v>
      </c>
      <c r="E467" s="10" t="s">
        <v>2575</v>
      </c>
      <c r="F467" s="17"/>
      <c r="G467" s="12" t="s">
        <v>144</v>
      </c>
      <c r="H467" s="12" t="s">
        <v>145</v>
      </c>
      <c r="I467" s="16"/>
      <c r="J467" s="10" t="s">
        <v>465</v>
      </c>
      <c r="K467" s="10" t="s">
        <v>466</v>
      </c>
    </row>
    <row r="468" spans="1:11" ht="16.5" customHeight="1" x14ac:dyDescent="0.2">
      <c r="A468" s="18">
        <v>1022100800</v>
      </c>
      <c r="B468" s="14" t="s">
        <v>2576</v>
      </c>
      <c r="C468" s="14"/>
      <c r="D468" s="10" t="s">
        <v>2577</v>
      </c>
      <c r="E468" s="10" t="s">
        <v>2577</v>
      </c>
      <c r="F468" s="17"/>
      <c r="G468" s="12" t="s">
        <v>144</v>
      </c>
      <c r="H468" s="12" t="s">
        <v>145</v>
      </c>
      <c r="I468" s="16"/>
      <c r="J468" s="10" t="s">
        <v>465</v>
      </c>
      <c r="K468" s="10" t="s">
        <v>466</v>
      </c>
    </row>
    <row r="469" spans="1:11" ht="16.5" customHeight="1" x14ac:dyDescent="0.2">
      <c r="A469" s="18">
        <v>1022100810</v>
      </c>
      <c r="B469" s="14" t="s">
        <v>2982</v>
      </c>
      <c r="C469" s="14"/>
      <c r="D469" s="10" t="s">
        <v>2983</v>
      </c>
      <c r="E469" s="10" t="s">
        <v>2983</v>
      </c>
      <c r="F469" s="17"/>
      <c r="G469" s="12" t="s">
        <v>144</v>
      </c>
      <c r="H469" s="12" t="s">
        <v>145</v>
      </c>
      <c r="I469" s="16"/>
      <c r="J469" s="10" t="s">
        <v>465</v>
      </c>
      <c r="K469" s="10" t="s">
        <v>466</v>
      </c>
    </row>
    <row r="470" spans="1:11" ht="16.5" customHeight="1" x14ac:dyDescent="0.2">
      <c r="A470" s="18">
        <v>1022100820</v>
      </c>
      <c r="B470" s="14" t="s">
        <v>3009</v>
      </c>
      <c r="C470" s="14"/>
      <c r="D470" s="10" t="s">
        <v>3010</v>
      </c>
      <c r="E470" s="10" t="s">
        <v>3010</v>
      </c>
      <c r="F470" s="17"/>
      <c r="G470" s="12" t="s">
        <v>144</v>
      </c>
      <c r="H470" s="12" t="s">
        <v>145</v>
      </c>
      <c r="I470" s="16"/>
      <c r="J470" s="10" t="s">
        <v>465</v>
      </c>
      <c r="K470" s="10" t="s">
        <v>466</v>
      </c>
    </row>
    <row r="471" spans="1:11" ht="16.5" customHeight="1" x14ac:dyDescent="0.2">
      <c r="A471" s="18">
        <v>1022100840</v>
      </c>
      <c r="B471" s="14" t="s">
        <v>3236</v>
      </c>
      <c r="C471" s="14" t="s">
        <v>19</v>
      </c>
      <c r="D471" s="14" t="s">
        <v>3237</v>
      </c>
      <c r="E471" s="14" t="s">
        <v>3237</v>
      </c>
      <c r="F471" s="17"/>
      <c r="G471" s="12" t="s">
        <v>144</v>
      </c>
      <c r="H471" s="12" t="s">
        <v>145</v>
      </c>
      <c r="I471" s="16"/>
      <c r="J471" s="10" t="s">
        <v>465</v>
      </c>
      <c r="K471" s="10" t="s">
        <v>466</v>
      </c>
    </row>
    <row r="472" spans="1:11" ht="16.5" customHeight="1" x14ac:dyDescent="0.2">
      <c r="A472" s="18">
        <v>1022100850</v>
      </c>
      <c r="B472" s="14" t="s">
        <v>3238</v>
      </c>
      <c r="C472" s="14" t="s">
        <v>19</v>
      </c>
      <c r="D472" s="14" t="s">
        <v>3239</v>
      </c>
      <c r="E472" s="14" t="s">
        <v>3239</v>
      </c>
      <c r="F472" s="17"/>
      <c r="G472" s="12" t="s">
        <v>144</v>
      </c>
      <c r="H472" s="12" t="s">
        <v>145</v>
      </c>
      <c r="I472" s="16"/>
      <c r="J472" s="10" t="s">
        <v>465</v>
      </c>
      <c r="K472" s="10" t="s">
        <v>466</v>
      </c>
    </row>
    <row r="473" spans="1:11" ht="16.5" customHeight="1" x14ac:dyDescent="0.2">
      <c r="A473" s="18">
        <v>1022100860</v>
      </c>
      <c r="B473" s="14" t="s">
        <v>3599</v>
      </c>
      <c r="C473" s="14"/>
      <c r="D473" s="10" t="s">
        <v>3600</v>
      </c>
      <c r="E473" s="10" t="s">
        <v>3600</v>
      </c>
      <c r="F473" s="17"/>
      <c r="G473" s="12" t="s">
        <v>144</v>
      </c>
      <c r="H473" s="12" t="s">
        <v>145</v>
      </c>
      <c r="I473" s="16"/>
      <c r="J473" s="10" t="s">
        <v>465</v>
      </c>
      <c r="K473" s="10" t="s">
        <v>466</v>
      </c>
    </row>
    <row r="474" spans="1:11" ht="16.5" customHeight="1" x14ac:dyDescent="0.2">
      <c r="A474" s="18">
        <v>1022100870</v>
      </c>
      <c r="B474" s="14" t="s">
        <v>3597</v>
      </c>
      <c r="C474" s="14"/>
      <c r="D474" s="10" t="s">
        <v>3598</v>
      </c>
      <c r="E474" s="10" t="s">
        <v>3598</v>
      </c>
      <c r="F474" s="17"/>
      <c r="G474" s="12" t="s">
        <v>144</v>
      </c>
      <c r="H474" s="12" t="s">
        <v>145</v>
      </c>
      <c r="I474" s="16"/>
      <c r="J474" s="10" t="s">
        <v>465</v>
      </c>
      <c r="K474" s="10" t="s">
        <v>466</v>
      </c>
    </row>
    <row r="475" spans="1:11" ht="16.5" customHeight="1" x14ac:dyDescent="0.2">
      <c r="A475" s="18">
        <v>1022100880</v>
      </c>
      <c r="B475" s="14" t="s">
        <v>3633</v>
      </c>
      <c r="C475" s="14"/>
      <c r="D475" s="10" t="s">
        <v>3634</v>
      </c>
      <c r="E475" s="10" t="s">
        <v>3634</v>
      </c>
      <c r="F475" s="17"/>
      <c r="G475" s="12" t="s">
        <v>144</v>
      </c>
      <c r="H475" s="12" t="s">
        <v>145</v>
      </c>
      <c r="I475" s="16"/>
      <c r="J475" s="10" t="s">
        <v>465</v>
      </c>
      <c r="K475" s="10" t="s">
        <v>466</v>
      </c>
    </row>
    <row r="476" spans="1:11" ht="16.5" customHeight="1" x14ac:dyDescent="0.2">
      <c r="A476" s="18">
        <v>1022100890</v>
      </c>
      <c r="B476" s="14" t="s">
        <v>3635</v>
      </c>
      <c r="C476" s="14"/>
      <c r="D476" s="10" t="s">
        <v>3636</v>
      </c>
      <c r="E476" s="10" t="s">
        <v>3636</v>
      </c>
      <c r="F476" s="17"/>
      <c r="G476" s="12" t="s">
        <v>144</v>
      </c>
      <c r="H476" s="12" t="s">
        <v>145</v>
      </c>
      <c r="I476" s="16"/>
      <c r="J476" s="10" t="s">
        <v>465</v>
      </c>
      <c r="K476" s="10" t="s">
        <v>466</v>
      </c>
    </row>
    <row r="477" spans="1:11" ht="16.5" customHeight="1" x14ac:dyDescent="0.2">
      <c r="A477" s="18">
        <v>1022100900</v>
      </c>
      <c r="B477" s="14" t="s">
        <v>3779</v>
      </c>
      <c r="C477" s="14"/>
      <c r="D477" s="10" t="s">
        <v>3780</v>
      </c>
      <c r="E477" s="10" t="s">
        <v>3780</v>
      </c>
      <c r="F477" s="17"/>
      <c r="G477" s="12" t="s">
        <v>144</v>
      </c>
      <c r="H477" s="12" t="s">
        <v>145</v>
      </c>
      <c r="I477" s="16"/>
      <c r="J477" s="10" t="s">
        <v>465</v>
      </c>
      <c r="K477" s="10" t="s">
        <v>466</v>
      </c>
    </row>
    <row r="478" spans="1:11" ht="16.5" customHeight="1" x14ac:dyDescent="0.2">
      <c r="A478" s="18">
        <v>1022100910</v>
      </c>
      <c r="B478" s="14" t="s">
        <v>3783</v>
      </c>
      <c r="C478" s="14"/>
      <c r="D478" s="10" t="s">
        <v>3784</v>
      </c>
      <c r="E478" s="10" t="s">
        <v>3784</v>
      </c>
      <c r="F478" s="17"/>
      <c r="G478" s="12" t="s">
        <v>144</v>
      </c>
      <c r="H478" s="12" t="s">
        <v>145</v>
      </c>
      <c r="I478" s="16"/>
      <c r="J478" s="10" t="s">
        <v>465</v>
      </c>
      <c r="K478" s="10" t="s">
        <v>466</v>
      </c>
    </row>
    <row r="479" spans="1:11" ht="16.5" customHeight="1" x14ac:dyDescent="0.2">
      <c r="A479" s="18">
        <v>1022100920</v>
      </c>
      <c r="B479" s="14" t="s">
        <v>3781</v>
      </c>
      <c r="C479" s="14"/>
      <c r="D479" s="10" t="s">
        <v>3782</v>
      </c>
      <c r="E479" s="10" t="s">
        <v>3782</v>
      </c>
      <c r="F479" s="17"/>
      <c r="G479" s="12" t="s">
        <v>144</v>
      </c>
      <c r="H479" s="12" t="s">
        <v>145</v>
      </c>
      <c r="I479" s="16"/>
      <c r="J479" s="10" t="s">
        <v>465</v>
      </c>
      <c r="K479" s="10" t="s">
        <v>466</v>
      </c>
    </row>
    <row r="480" spans="1:11" ht="16.5" customHeight="1" x14ac:dyDescent="0.2">
      <c r="A480" s="18">
        <v>1022100930</v>
      </c>
      <c r="B480" s="14" t="s">
        <v>3990</v>
      </c>
      <c r="C480" s="14"/>
      <c r="D480" s="10" t="s">
        <v>3991</v>
      </c>
      <c r="E480" s="10" t="s">
        <v>3991</v>
      </c>
      <c r="F480" s="17"/>
      <c r="G480" s="12" t="s">
        <v>144</v>
      </c>
      <c r="H480" s="12" t="s">
        <v>145</v>
      </c>
      <c r="I480" s="16"/>
      <c r="J480" s="10" t="s">
        <v>465</v>
      </c>
      <c r="K480" s="10" t="s">
        <v>466</v>
      </c>
    </row>
    <row r="481" spans="1:11" ht="16.5" customHeight="1" x14ac:dyDescent="0.2">
      <c r="A481" s="18">
        <v>1022100940</v>
      </c>
      <c r="B481" s="14" t="s">
        <v>3988</v>
      </c>
      <c r="C481" s="14"/>
      <c r="D481" s="10" t="s">
        <v>3989</v>
      </c>
      <c r="E481" s="10" t="s">
        <v>3989</v>
      </c>
      <c r="F481" s="17"/>
      <c r="G481" s="12" t="s">
        <v>144</v>
      </c>
      <c r="H481" s="12" t="s">
        <v>145</v>
      </c>
      <c r="I481" s="16"/>
      <c r="J481" s="10" t="s">
        <v>465</v>
      </c>
      <c r="K481" s="10" t="s">
        <v>466</v>
      </c>
    </row>
    <row r="482" spans="1:11" ht="16.5" customHeight="1" x14ac:dyDescent="0.2">
      <c r="A482" s="18">
        <v>1022100950</v>
      </c>
      <c r="B482" s="14" t="s">
        <v>3992</v>
      </c>
      <c r="C482" s="14"/>
      <c r="D482" s="10" t="s">
        <v>3993</v>
      </c>
      <c r="E482" s="10" t="s">
        <v>3993</v>
      </c>
      <c r="F482" s="17"/>
      <c r="G482" s="12" t="s">
        <v>144</v>
      </c>
      <c r="H482" s="12" t="s">
        <v>145</v>
      </c>
      <c r="I482" s="16"/>
      <c r="J482" s="10" t="s">
        <v>465</v>
      </c>
      <c r="K482" s="10" t="s">
        <v>466</v>
      </c>
    </row>
    <row r="483" spans="1:11" ht="16.5" customHeight="1" x14ac:dyDescent="0.2">
      <c r="A483" s="18">
        <v>1022100960</v>
      </c>
      <c r="B483" s="14" t="s">
        <v>4000</v>
      </c>
      <c r="C483" s="14"/>
      <c r="D483" s="10" t="s">
        <v>4001</v>
      </c>
      <c r="E483" s="10" t="s">
        <v>4001</v>
      </c>
      <c r="F483" s="17"/>
      <c r="G483" s="12" t="s">
        <v>144</v>
      </c>
      <c r="H483" s="12" t="s">
        <v>145</v>
      </c>
      <c r="I483" s="16"/>
      <c r="J483" s="10" t="s">
        <v>465</v>
      </c>
      <c r="K483" s="10" t="s">
        <v>466</v>
      </c>
    </row>
    <row r="484" spans="1:11" ht="16.5" customHeight="1" x14ac:dyDescent="0.2">
      <c r="A484" s="18">
        <v>1022100970</v>
      </c>
      <c r="B484" s="14" t="s">
        <v>4002</v>
      </c>
      <c r="C484" s="14"/>
      <c r="D484" s="10" t="s">
        <v>4003</v>
      </c>
      <c r="E484" s="10" t="s">
        <v>4003</v>
      </c>
      <c r="F484" s="17"/>
      <c r="G484" s="12" t="s">
        <v>144</v>
      </c>
      <c r="H484" s="12" t="s">
        <v>145</v>
      </c>
      <c r="I484" s="16"/>
      <c r="J484" s="10" t="s">
        <v>465</v>
      </c>
      <c r="K484" s="10" t="s">
        <v>466</v>
      </c>
    </row>
    <row r="485" spans="1:11" ht="16.5" customHeight="1" x14ac:dyDescent="0.2">
      <c r="A485" s="18">
        <v>1022100980</v>
      </c>
      <c r="B485" s="14" t="s">
        <v>4004</v>
      </c>
      <c r="C485" s="14"/>
      <c r="D485" s="10" t="s">
        <v>4005</v>
      </c>
      <c r="E485" s="10" t="s">
        <v>4005</v>
      </c>
      <c r="F485" s="17"/>
      <c r="G485" s="12" t="s">
        <v>144</v>
      </c>
      <c r="H485" s="12" t="s">
        <v>145</v>
      </c>
      <c r="I485" s="16"/>
      <c r="J485" s="10" t="s">
        <v>465</v>
      </c>
      <c r="K485" s="10" t="s">
        <v>466</v>
      </c>
    </row>
    <row r="486" spans="1:11" ht="16.5" customHeight="1" x14ac:dyDescent="0.2">
      <c r="A486" s="18">
        <v>1022100990</v>
      </c>
      <c r="B486" s="14" t="s">
        <v>4121</v>
      </c>
      <c r="C486" s="14"/>
      <c r="D486" s="10" t="s">
        <v>4122</v>
      </c>
      <c r="E486" s="10" t="s">
        <v>4122</v>
      </c>
      <c r="F486" s="17"/>
      <c r="G486" s="12" t="s">
        <v>144</v>
      </c>
      <c r="H486" s="12" t="s">
        <v>145</v>
      </c>
      <c r="I486" s="16"/>
      <c r="J486" s="10" t="s">
        <v>465</v>
      </c>
      <c r="K486" s="10" t="s">
        <v>466</v>
      </c>
    </row>
    <row r="487" spans="1:11" ht="16.5" customHeight="1" x14ac:dyDescent="0.2">
      <c r="A487" s="18">
        <v>1022101000</v>
      </c>
      <c r="B487" s="14" t="s">
        <v>4117</v>
      </c>
      <c r="C487" s="14"/>
      <c r="D487" s="10" t="s">
        <v>4118</v>
      </c>
      <c r="E487" s="10" t="s">
        <v>4118</v>
      </c>
      <c r="F487" s="17"/>
      <c r="G487" s="12" t="s">
        <v>144</v>
      </c>
      <c r="H487" s="12" t="s">
        <v>145</v>
      </c>
      <c r="I487" s="16"/>
      <c r="J487" s="10" t="s">
        <v>465</v>
      </c>
      <c r="K487" s="10" t="s">
        <v>466</v>
      </c>
    </row>
    <row r="488" spans="1:11" ht="16.5" customHeight="1" x14ac:dyDescent="0.2">
      <c r="A488" s="18">
        <v>1022101010</v>
      </c>
      <c r="B488" s="14" t="s">
        <v>4119</v>
      </c>
      <c r="C488" s="14"/>
      <c r="D488" s="10" t="s">
        <v>4120</v>
      </c>
      <c r="E488" s="10" t="s">
        <v>4120</v>
      </c>
      <c r="F488" s="17"/>
      <c r="G488" s="12" t="s">
        <v>144</v>
      </c>
      <c r="H488" s="12" t="s">
        <v>145</v>
      </c>
      <c r="I488" s="16"/>
      <c r="J488" s="10" t="s">
        <v>465</v>
      </c>
      <c r="K488" s="10" t="s">
        <v>466</v>
      </c>
    </row>
    <row r="489" spans="1:11" ht="16.5" customHeight="1" x14ac:dyDescent="0.2">
      <c r="A489" s="18">
        <v>1022101020</v>
      </c>
      <c r="B489" s="14" t="s">
        <v>4123</v>
      </c>
      <c r="C489" s="14"/>
      <c r="D489" s="10" t="s">
        <v>4124</v>
      </c>
      <c r="E489" s="10" t="s">
        <v>4124</v>
      </c>
      <c r="F489" s="17"/>
      <c r="G489" s="12" t="s">
        <v>144</v>
      </c>
      <c r="H489" s="12" t="s">
        <v>145</v>
      </c>
      <c r="I489" s="16"/>
      <c r="J489" s="10" t="s">
        <v>465</v>
      </c>
      <c r="K489" s="10" t="s">
        <v>466</v>
      </c>
    </row>
    <row r="490" spans="1:11" ht="16.5" customHeight="1" x14ac:dyDescent="0.2">
      <c r="A490" s="18">
        <v>1022101030</v>
      </c>
      <c r="B490" s="14" t="s">
        <v>4125</v>
      </c>
      <c r="C490" s="14"/>
      <c r="D490" s="10" t="s">
        <v>4126</v>
      </c>
      <c r="E490" s="10" t="s">
        <v>4126</v>
      </c>
      <c r="F490" s="17"/>
      <c r="G490" s="12" t="s">
        <v>144</v>
      </c>
      <c r="H490" s="12" t="s">
        <v>145</v>
      </c>
      <c r="I490" s="16"/>
      <c r="J490" s="10" t="s">
        <v>465</v>
      </c>
      <c r="K490" s="10" t="s">
        <v>466</v>
      </c>
    </row>
    <row r="491" spans="1:11" ht="16.5" customHeight="1" x14ac:dyDescent="0.2">
      <c r="A491" s="18">
        <v>1022101040</v>
      </c>
      <c r="B491" s="14" t="s">
        <v>2611</v>
      </c>
      <c r="C491" s="14"/>
      <c r="D491" s="10" t="s">
        <v>2612</v>
      </c>
      <c r="E491" s="10" t="s">
        <v>2612</v>
      </c>
      <c r="F491" s="17"/>
      <c r="G491" s="12" t="s">
        <v>144</v>
      </c>
      <c r="H491" s="12" t="s">
        <v>145</v>
      </c>
      <c r="I491" s="16"/>
      <c r="J491" s="10" t="s">
        <v>465</v>
      </c>
      <c r="K491" s="10" t="s">
        <v>466</v>
      </c>
    </row>
    <row r="492" spans="1:11" ht="16.5" customHeight="1" x14ac:dyDescent="0.2">
      <c r="A492" s="18">
        <v>1022101060</v>
      </c>
      <c r="B492" s="14" t="s">
        <v>4291</v>
      </c>
      <c r="C492" s="14"/>
      <c r="D492" s="10" t="s">
        <v>4292</v>
      </c>
      <c r="E492" s="10" t="s">
        <v>4293</v>
      </c>
      <c r="F492" s="17"/>
      <c r="G492" s="12" t="s">
        <v>144</v>
      </c>
      <c r="H492" s="12" t="s">
        <v>145</v>
      </c>
      <c r="I492" s="16"/>
      <c r="J492" s="10" t="s">
        <v>465</v>
      </c>
      <c r="K492" s="10" t="s">
        <v>466</v>
      </c>
    </row>
    <row r="493" spans="1:11" ht="16.5" customHeight="1" x14ac:dyDescent="0.2">
      <c r="A493" s="58">
        <v>1022101070</v>
      </c>
      <c r="B493" s="14" t="s">
        <v>4661</v>
      </c>
      <c r="C493" s="14" t="s">
        <v>6699</v>
      </c>
      <c r="D493" s="10" t="s">
        <v>4662</v>
      </c>
      <c r="E493" s="10" t="s">
        <v>4663</v>
      </c>
      <c r="F493" s="17"/>
      <c r="G493" s="12" t="s">
        <v>144</v>
      </c>
      <c r="H493" s="12" t="s">
        <v>145</v>
      </c>
      <c r="I493" s="16"/>
      <c r="J493" s="10" t="s">
        <v>465</v>
      </c>
      <c r="K493" s="10" t="s">
        <v>466</v>
      </c>
    </row>
    <row r="494" spans="1:11" ht="16.5" customHeight="1" x14ac:dyDescent="0.2">
      <c r="A494" s="58">
        <v>1022101080</v>
      </c>
      <c r="B494" s="14" t="s">
        <v>10947</v>
      </c>
      <c r="C494" s="14" t="s">
        <v>19</v>
      </c>
      <c r="D494" s="10" t="s">
        <v>10630</v>
      </c>
      <c r="E494" s="10" t="s">
        <v>8816</v>
      </c>
      <c r="F494" s="17"/>
      <c r="G494" s="12" t="s">
        <v>144</v>
      </c>
      <c r="H494" s="12" t="s">
        <v>145</v>
      </c>
      <c r="I494" s="16"/>
      <c r="J494" s="10" t="s">
        <v>465</v>
      </c>
      <c r="K494" s="10" t="s">
        <v>466</v>
      </c>
    </row>
    <row r="495" spans="1:11" ht="16.5" customHeight="1" x14ac:dyDescent="0.2">
      <c r="A495" s="18">
        <v>1022101110</v>
      </c>
      <c r="B495" s="14" t="s">
        <v>4730</v>
      </c>
      <c r="C495" s="14"/>
      <c r="D495" s="10" t="s">
        <v>4731</v>
      </c>
      <c r="E495" s="10" t="s">
        <v>4732</v>
      </c>
      <c r="F495" s="17"/>
      <c r="G495" s="12" t="s">
        <v>144</v>
      </c>
      <c r="H495" s="12" t="s">
        <v>145</v>
      </c>
      <c r="I495" s="16"/>
      <c r="J495" s="10" t="s">
        <v>465</v>
      </c>
      <c r="K495" s="10" t="s">
        <v>466</v>
      </c>
    </row>
    <row r="496" spans="1:11" ht="16.5" customHeight="1" x14ac:dyDescent="0.2">
      <c r="A496" s="18">
        <v>1022101120</v>
      </c>
      <c r="B496" s="14" t="s">
        <v>4710</v>
      </c>
      <c r="C496" s="14"/>
      <c r="D496" s="10" t="s">
        <v>4711</v>
      </c>
      <c r="E496" s="10" t="s">
        <v>4712</v>
      </c>
      <c r="F496" s="17"/>
      <c r="G496" s="12" t="s">
        <v>144</v>
      </c>
      <c r="H496" s="12" t="s">
        <v>145</v>
      </c>
      <c r="I496" s="16"/>
      <c r="J496" s="10" t="s">
        <v>465</v>
      </c>
      <c r="K496" s="10" t="s">
        <v>466</v>
      </c>
    </row>
    <row r="497" spans="1:11" ht="16.5" customHeight="1" x14ac:dyDescent="0.2">
      <c r="A497" s="18">
        <v>1022101130</v>
      </c>
      <c r="B497" s="14" t="s">
        <v>4700</v>
      </c>
      <c r="C497" s="14"/>
      <c r="D497" s="10" t="s">
        <v>4701</v>
      </c>
      <c r="E497" s="10" t="s">
        <v>4702</v>
      </c>
      <c r="F497" s="17"/>
      <c r="G497" s="12" t="s">
        <v>144</v>
      </c>
      <c r="H497" s="12" t="s">
        <v>145</v>
      </c>
      <c r="I497" s="16"/>
      <c r="J497" s="10" t="s">
        <v>465</v>
      </c>
      <c r="K497" s="10" t="s">
        <v>466</v>
      </c>
    </row>
    <row r="498" spans="1:11" ht="16.5" customHeight="1" x14ac:dyDescent="0.2">
      <c r="A498" s="18">
        <v>1022101140</v>
      </c>
      <c r="B498" s="14" t="s">
        <v>5168</v>
      </c>
      <c r="C498" s="14"/>
      <c r="D498" s="10" t="s">
        <v>5169</v>
      </c>
      <c r="E498" s="10" t="s">
        <v>5169</v>
      </c>
      <c r="F498" s="17"/>
      <c r="G498" s="12" t="s">
        <v>144</v>
      </c>
      <c r="H498" s="12" t="s">
        <v>145</v>
      </c>
      <c r="I498" s="16"/>
      <c r="J498" s="10" t="s">
        <v>465</v>
      </c>
      <c r="K498" s="10" t="s">
        <v>466</v>
      </c>
    </row>
    <row r="499" spans="1:11" ht="16.5" customHeight="1" x14ac:dyDescent="0.2">
      <c r="A499" s="18">
        <v>1022101150</v>
      </c>
      <c r="B499" s="14" t="s">
        <v>5211</v>
      </c>
      <c r="C499" s="14"/>
      <c r="D499" s="10" t="s">
        <v>5212</v>
      </c>
      <c r="E499" s="10" t="s">
        <v>5213</v>
      </c>
      <c r="F499" s="17"/>
      <c r="G499" s="12" t="s">
        <v>144</v>
      </c>
      <c r="H499" s="12" t="s">
        <v>145</v>
      </c>
      <c r="I499" s="16"/>
      <c r="J499" s="10" t="s">
        <v>465</v>
      </c>
      <c r="K499" s="10" t="s">
        <v>466</v>
      </c>
    </row>
    <row r="500" spans="1:11" ht="16.5" customHeight="1" x14ac:dyDescent="0.2">
      <c r="A500" s="18">
        <v>1022101160</v>
      </c>
      <c r="B500" s="14" t="s">
        <v>5264</v>
      </c>
      <c r="C500" s="14"/>
      <c r="D500" s="10" t="s">
        <v>5265</v>
      </c>
      <c r="E500" s="10" t="s">
        <v>5266</v>
      </c>
      <c r="F500" s="17"/>
      <c r="G500" s="12" t="s">
        <v>144</v>
      </c>
      <c r="H500" s="12" t="s">
        <v>145</v>
      </c>
      <c r="I500" s="16"/>
      <c r="J500" s="10" t="s">
        <v>465</v>
      </c>
      <c r="K500" s="10" t="s">
        <v>466</v>
      </c>
    </row>
    <row r="501" spans="1:11" ht="16.5" customHeight="1" x14ac:dyDescent="0.2">
      <c r="A501" s="18">
        <v>1022101170</v>
      </c>
      <c r="B501" s="14" t="s">
        <v>5674</v>
      </c>
      <c r="C501" s="14"/>
      <c r="D501" s="10" t="s">
        <v>5675</v>
      </c>
      <c r="E501" s="10" t="s">
        <v>5675</v>
      </c>
      <c r="F501" s="17"/>
      <c r="G501" s="12" t="s">
        <v>144</v>
      </c>
      <c r="H501" s="12" t="s">
        <v>145</v>
      </c>
      <c r="I501" s="16"/>
      <c r="J501" s="10" t="s">
        <v>465</v>
      </c>
      <c r="K501" s="10" t="s">
        <v>466</v>
      </c>
    </row>
    <row r="502" spans="1:11" ht="16.5" customHeight="1" x14ac:dyDescent="0.2">
      <c r="A502" s="18">
        <v>1022101180</v>
      </c>
      <c r="B502" s="14" t="s">
        <v>5678</v>
      </c>
      <c r="C502" s="14"/>
      <c r="D502" s="10" t="s">
        <v>5679</v>
      </c>
      <c r="E502" s="10" t="s">
        <v>5679</v>
      </c>
      <c r="F502" s="17"/>
      <c r="G502" s="12" t="s">
        <v>144</v>
      </c>
      <c r="H502" s="12" t="s">
        <v>145</v>
      </c>
      <c r="I502" s="16"/>
      <c r="J502" s="10" t="s">
        <v>465</v>
      </c>
      <c r="K502" s="10" t="s">
        <v>466</v>
      </c>
    </row>
    <row r="503" spans="1:11" ht="16.5" customHeight="1" x14ac:dyDescent="0.2">
      <c r="A503" s="18">
        <v>1022101190</v>
      </c>
      <c r="B503" s="14" t="s">
        <v>5676</v>
      </c>
      <c r="C503" s="14"/>
      <c r="D503" s="10" t="s">
        <v>5677</v>
      </c>
      <c r="E503" s="10" t="s">
        <v>5677</v>
      </c>
      <c r="F503" s="17"/>
      <c r="G503" s="12" t="s">
        <v>144</v>
      </c>
      <c r="H503" s="12" t="s">
        <v>145</v>
      </c>
      <c r="I503" s="16"/>
      <c r="J503" s="10" t="s">
        <v>465</v>
      </c>
      <c r="K503" s="10" t="s">
        <v>466</v>
      </c>
    </row>
    <row r="504" spans="1:11" ht="16.5" customHeight="1" x14ac:dyDescent="0.2">
      <c r="A504" s="18">
        <v>1022101200</v>
      </c>
      <c r="B504" s="14" t="s">
        <v>5682</v>
      </c>
      <c r="C504" s="14"/>
      <c r="D504" s="10" t="s">
        <v>5683</v>
      </c>
      <c r="E504" s="10" t="s">
        <v>5683</v>
      </c>
      <c r="F504" s="17"/>
      <c r="G504" s="12" t="s">
        <v>144</v>
      </c>
      <c r="H504" s="12" t="s">
        <v>145</v>
      </c>
      <c r="I504" s="16"/>
      <c r="J504" s="10" t="s">
        <v>465</v>
      </c>
      <c r="K504" s="10" t="s">
        <v>466</v>
      </c>
    </row>
    <row r="505" spans="1:11" ht="16.5" customHeight="1" x14ac:dyDescent="0.2">
      <c r="A505" s="18">
        <v>1022101210</v>
      </c>
      <c r="B505" s="14" t="s">
        <v>5680</v>
      </c>
      <c r="C505" s="14"/>
      <c r="D505" s="10" t="s">
        <v>5681</v>
      </c>
      <c r="E505" s="10" t="s">
        <v>5681</v>
      </c>
      <c r="F505" s="17"/>
      <c r="G505" s="12" t="s">
        <v>144</v>
      </c>
      <c r="H505" s="12" t="s">
        <v>145</v>
      </c>
      <c r="I505" s="16"/>
      <c r="J505" s="10" t="s">
        <v>465</v>
      </c>
      <c r="K505" s="10" t="s">
        <v>466</v>
      </c>
    </row>
    <row r="506" spans="1:11" ht="16.5" customHeight="1" x14ac:dyDescent="0.2">
      <c r="A506" s="18">
        <v>1022101220</v>
      </c>
      <c r="B506" s="14" t="s">
        <v>5865</v>
      </c>
      <c r="C506" s="14"/>
      <c r="D506" s="10" t="s">
        <v>5866</v>
      </c>
      <c r="E506" s="10" t="s">
        <v>5851</v>
      </c>
      <c r="F506" s="17"/>
      <c r="G506" s="12" t="s">
        <v>144</v>
      </c>
      <c r="H506" s="12" t="s">
        <v>145</v>
      </c>
      <c r="I506" s="16"/>
      <c r="J506" s="10" t="s">
        <v>465</v>
      </c>
      <c r="K506" s="10" t="s">
        <v>466</v>
      </c>
    </row>
    <row r="507" spans="1:11" ht="16.5" customHeight="1" x14ac:dyDescent="0.2">
      <c r="A507" s="18">
        <v>1022101230</v>
      </c>
      <c r="B507" s="14" t="s">
        <v>5849</v>
      </c>
      <c r="C507" s="14"/>
      <c r="D507" s="10" t="s">
        <v>5850</v>
      </c>
      <c r="E507" s="10" t="s">
        <v>5851</v>
      </c>
      <c r="F507" s="17"/>
      <c r="G507" s="12" t="s">
        <v>144</v>
      </c>
      <c r="H507" s="12" t="s">
        <v>145</v>
      </c>
      <c r="I507" s="16"/>
      <c r="J507" s="10" t="s">
        <v>465</v>
      </c>
      <c r="K507" s="10" t="s">
        <v>466</v>
      </c>
    </row>
    <row r="508" spans="1:11" ht="16.5" customHeight="1" x14ac:dyDescent="0.2">
      <c r="A508" s="18">
        <v>1022101240</v>
      </c>
      <c r="B508" s="14" t="s">
        <v>5852</v>
      </c>
      <c r="C508" s="14"/>
      <c r="D508" s="10" t="s">
        <v>5853</v>
      </c>
      <c r="E508" s="10" t="s">
        <v>5851</v>
      </c>
      <c r="F508" s="17"/>
      <c r="G508" s="12" t="s">
        <v>144</v>
      </c>
      <c r="H508" s="12" t="s">
        <v>145</v>
      </c>
      <c r="I508" s="16"/>
      <c r="J508" s="10" t="s">
        <v>465</v>
      </c>
      <c r="K508" s="10" t="s">
        <v>466</v>
      </c>
    </row>
    <row r="509" spans="1:11" ht="16.5" customHeight="1" x14ac:dyDescent="0.2">
      <c r="A509" s="18">
        <v>1022101250</v>
      </c>
      <c r="B509" s="14" t="s">
        <v>5869</v>
      </c>
      <c r="C509" s="14"/>
      <c r="D509" s="10" t="s">
        <v>5870</v>
      </c>
      <c r="E509" s="10" t="s">
        <v>5851</v>
      </c>
      <c r="F509" s="17"/>
      <c r="G509" s="12" t="s">
        <v>144</v>
      </c>
      <c r="H509" s="12" t="s">
        <v>145</v>
      </c>
      <c r="I509" s="16"/>
      <c r="J509" s="10" t="s">
        <v>465</v>
      </c>
      <c r="K509" s="10" t="s">
        <v>466</v>
      </c>
    </row>
    <row r="510" spans="1:11" ht="16.5" customHeight="1" x14ac:dyDescent="0.2">
      <c r="A510" s="18">
        <v>1022101260</v>
      </c>
      <c r="B510" s="14" t="s">
        <v>5867</v>
      </c>
      <c r="C510" s="14"/>
      <c r="D510" s="10" t="s">
        <v>5868</v>
      </c>
      <c r="E510" s="10" t="s">
        <v>5851</v>
      </c>
      <c r="F510" s="17"/>
      <c r="G510" s="12" t="s">
        <v>144</v>
      </c>
      <c r="H510" s="12" t="s">
        <v>145</v>
      </c>
      <c r="I510" s="16"/>
      <c r="J510" s="10" t="s">
        <v>465</v>
      </c>
      <c r="K510" s="10" t="s">
        <v>466</v>
      </c>
    </row>
    <row r="511" spans="1:11" ht="16.5" customHeight="1" x14ac:dyDescent="0.2">
      <c r="A511" s="18">
        <v>1022101270</v>
      </c>
      <c r="B511" s="14" t="s">
        <v>5871</v>
      </c>
      <c r="C511" s="14"/>
      <c r="D511" s="10" t="s">
        <v>5872</v>
      </c>
      <c r="E511" s="10" t="s">
        <v>5851</v>
      </c>
      <c r="F511" s="17"/>
      <c r="G511" s="12" t="s">
        <v>144</v>
      </c>
      <c r="H511" s="12" t="s">
        <v>145</v>
      </c>
      <c r="I511" s="16"/>
      <c r="J511" s="10" t="s">
        <v>465</v>
      </c>
      <c r="K511" s="10" t="s">
        <v>466</v>
      </c>
    </row>
    <row r="512" spans="1:11" ht="16.5" customHeight="1" x14ac:dyDescent="0.2">
      <c r="A512" s="18">
        <v>1022101280</v>
      </c>
      <c r="B512" s="14" t="s">
        <v>5854</v>
      </c>
      <c r="C512" s="14"/>
      <c r="D512" s="10" t="s">
        <v>5855</v>
      </c>
      <c r="E512" s="10" t="s">
        <v>5851</v>
      </c>
      <c r="F512" s="17"/>
      <c r="G512" s="12" t="s">
        <v>144</v>
      </c>
      <c r="H512" s="12" t="s">
        <v>145</v>
      </c>
      <c r="I512" s="16"/>
      <c r="J512" s="10" t="s">
        <v>465</v>
      </c>
      <c r="K512" s="10" t="s">
        <v>466</v>
      </c>
    </row>
    <row r="513" spans="1:11" ht="16.5" customHeight="1" x14ac:dyDescent="0.2">
      <c r="A513" s="18">
        <v>1022101290</v>
      </c>
      <c r="B513" s="14" t="s">
        <v>5863</v>
      </c>
      <c r="C513" s="14"/>
      <c r="D513" s="10" t="s">
        <v>5864</v>
      </c>
      <c r="E513" s="10" t="s">
        <v>5851</v>
      </c>
      <c r="F513" s="17"/>
      <c r="G513" s="12" t="s">
        <v>144</v>
      </c>
      <c r="H513" s="12" t="s">
        <v>145</v>
      </c>
      <c r="I513" s="16"/>
      <c r="J513" s="10" t="s">
        <v>465</v>
      </c>
      <c r="K513" s="10" t="s">
        <v>466</v>
      </c>
    </row>
    <row r="514" spans="1:11" ht="16.5" customHeight="1" x14ac:dyDescent="0.2">
      <c r="A514" s="58">
        <v>1022101300</v>
      </c>
      <c r="B514" s="14" t="s">
        <v>5840</v>
      </c>
      <c r="C514" s="14" t="s">
        <v>19</v>
      </c>
      <c r="D514" s="10" t="s">
        <v>9165</v>
      </c>
      <c r="E514" s="10" t="s">
        <v>7532</v>
      </c>
      <c r="F514" s="17"/>
      <c r="G514" s="12" t="s">
        <v>144</v>
      </c>
      <c r="H514" s="12" t="s">
        <v>145</v>
      </c>
      <c r="I514" s="16"/>
      <c r="J514" s="10" t="s">
        <v>465</v>
      </c>
      <c r="K514" s="10" t="s">
        <v>466</v>
      </c>
    </row>
    <row r="515" spans="1:11" ht="16.5" customHeight="1" x14ac:dyDescent="0.2">
      <c r="A515" s="18">
        <v>1022101310</v>
      </c>
      <c r="B515" s="14" t="s">
        <v>5856</v>
      </c>
      <c r="C515" s="14"/>
      <c r="D515" s="10" t="s">
        <v>5857</v>
      </c>
      <c r="E515" s="10" t="s">
        <v>5857</v>
      </c>
      <c r="F515" s="17"/>
      <c r="G515" s="12" t="s">
        <v>144</v>
      </c>
      <c r="H515" s="12" t="s">
        <v>145</v>
      </c>
      <c r="I515" s="16"/>
      <c r="J515" s="10" t="s">
        <v>465</v>
      </c>
      <c r="K515" s="10" t="s">
        <v>466</v>
      </c>
    </row>
    <row r="516" spans="1:11" ht="16.5" customHeight="1" x14ac:dyDescent="0.2">
      <c r="A516" s="18">
        <v>1022101320</v>
      </c>
      <c r="B516" s="14" t="s">
        <v>4559</v>
      </c>
      <c r="C516" s="14"/>
      <c r="D516" s="14" t="s">
        <v>4560</v>
      </c>
      <c r="E516" s="14" t="s">
        <v>4560</v>
      </c>
      <c r="F516" s="17"/>
      <c r="G516" s="12" t="s">
        <v>144</v>
      </c>
      <c r="H516" s="12" t="s">
        <v>145</v>
      </c>
      <c r="I516" s="16"/>
      <c r="J516" s="10" t="s">
        <v>465</v>
      </c>
      <c r="K516" s="10" t="s">
        <v>466</v>
      </c>
    </row>
    <row r="517" spans="1:11" ht="16.5" customHeight="1" x14ac:dyDescent="0.2">
      <c r="A517" s="58">
        <v>1022101330</v>
      </c>
      <c r="B517" s="14" t="s">
        <v>5888</v>
      </c>
      <c r="C517" s="14" t="s">
        <v>19</v>
      </c>
      <c r="D517" s="10" t="s">
        <v>5889</v>
      </c>
      <c r="E517" s="10" t="s">
        <v>5889</v>
      </c>
      <c r="F517" s="17"/>
      <c r="G517" s="12" t="s">
        <v>144</v>
      </c>
      <c r="H517" s="12" t="s">
        <v>145</v>
      </c>
      <c r="I517" s="16"/>
      <c r="J517" s="10" t="s">
        <v>465</v>
      </c>
      <c r="K517" s="10" t="s">
        <v>466</v>
      </c>
    </row>
    <row r="518" spans="1:11" ht="16.5" customHeight="1" x14ac:dyDescent="0.2">
      <c r="A518" s="58">
        <v>1022101340</v>
      </c>
      <c r="B518" s="14" t="s">
        <v>5876</v>
      </c>
      <c r="C518" s="14" t="s">
        <v>19</v>
      </c>
      <c r="D518" s="10" t="s">
        <v>5877</v>
      </c>
      <c r="E518" s="10" t="s">
        <v>5877</v>
      </c>
      <c r="F518" s="17"/>
      <c r="G518" s="12" t="s">
        <v>144</v>
      </c>
      <c r="H518" s="12" t="s">
        <v>145</v>
      </c>
      <c r="I518" s="16"/>
      <c r="J518" s="10" t="s">
        <v>465</v>
      </c>
      <c r="K518" s="10" t="s">
        <v>466</v>
      </c>
    </row>
    <row r="519" spans="1:11" ht="16.5" customHeight="1" x14ac:dyDescent="0.2">
      <c r="A519" s="58">
        <v>1022101350</v>
      </c>
      <c r="B519" s="14" t="s">
        <v>5884</v>
      </c>
      <c r="C519" s="14" t="s">
        <v>19</v>
      </c>
      <c r="D519" s="10" t="s">
        <v>5885</v>
      </c>
      <c r="E519" s="10" t="s">
        <v>5885</v>
      </c>
      <c r="F519" s="17"/>
      <c r="G519" s="12" t="s">
        <v>144</v>
      </c>
      <c r="H519" s="12" t="s">
        <v>145</v>
      </c>
      <c r="I519" s="16"/>
      <c r="J519" s="10" t="s">
        <v>465</v>
      </c>
      <c r="K519" s="10" t="s">
        <v>466</v>
      </c>
    </row>
    <row r="520" spans="1:11" ht="16.5" customHeight="1" x14ac:dyDescent="0.2">
      <c r="A520" s="58">
        <v>1022101360</v>
      </c>
      <c r="B520" s="14" t="s">
        <v>5882</v>
      </c>
      <c r="C520" s="14" t="s">
        <v>19</v>
      </c>
      <c r="D520" s="10" t="s">
        <v>5883</v>
      </c>
      <c r="E520" s="10" t="s">
        <v>5883</v>
      </c>
      <c r="F520" s="17"/>
      <c r="G520" s="12" t="s">
        <v>144</v>
      </c>
      <c r="H520" s="12" t="s">
        <v>145</v>
      </c>
      <c r="I520" s="16"/>
      <c r="J520" s="10" t="s">
        <v>465</v>
      </c>
      <c r="K520" s="10" t="s">
        <v>466</v>
      </c>
    </row>
    <row r="521" spans="1:11" ht="16.5" customHeight="1" x14ac:dyDescent="0.2">
      <c r="A521" s="18">
        <v>1022101380</v>
      </c>
      <c r="B521" s="14" t="s">
        <v>6035</v>
      </c>
      <c r="C521" s="14"/>
      <c r="D521" s="10" t="s">
        <v>6036</v>
      </c>
      <c r="E521" s="10" t="s">
        <v>6036</v>
      </c>
      <c r="F521" s="17"/>
      <c r="G521" s="12" t="s">
        <v>144</v>
      </c>
      <c r="H521" s="12" t="s">
        <v>145</v>
      </c>
      <c r="I521" s="16"/>
      <c r="J521" s="10" t="s">
        <v>465</v>
      </c>
      <c r="K521" s="10" t="s">
        <v>466</v>
      </c>
    </row>
    <row r="522" spans="1:11" ht="16.5" customHeight="1" x14ac:dyDescent="0.2">
      <c r="A522" s="18">
        <v>1022101390</v>
      </c>
      <c r="B522" s="14" t="s">
        <v>6039</v>
      </c>
      <c r="C522" s="14"/>
      <c r="D522" s="10" t="s">
        <v>6040</v>
      </c>
      <c r="E522" s="10" t="s">
        <v>6040</v>
      </c>
      <c r="F522" s="17"/>
      <c r="G522" s="12" t="s">
        <v>144</v>
      </c>
      <c r="H522" s="12" t="s">
        <v>145</v>
      </c>
      <c r="I522" s="16"/>
      <c r="J522" s="10" t="s">
        <v>465</v>
      </c>
      <c r="K522" s="10" t="s">
        <v>466</v>
      </c>
    </row>
    <row r="523" spans="1:11" ht="16.5" customHeight="1" x14ac:dyDescent="0.2">
      <c r="A523" s="18">
        <v>1022101400</v>
      </c>
      <c r="B523" s="14" t="s">
        <v>6041</v>
      </c>
      <c r="C523" s="14"/>
      <c r="D523" s="10" t="s">
        <v>6042</v>
      </c>
      <c r="E523" s="10" t="s">
        <v>6042</v>
      </c>
      <c r="F523" s="17"/>
      <c r="G523" s="12" t="s">
        <v>144</v>
      </c>
      <c r="H523" s="12" t="s">
        <v>145</v>
      </c>
      <c r="I523" s="16"/>
      <c r="J523" s="10" t="s">
        <v>465</v>
      </c>
      <c r="K523" s="10" t="s">
        <v>466</v>
      </c>
    </row>
    <row r="524" spans="1:11" ht="16.5" customHeight="1" x14ac:dyDescent="0.2">
      <c r="A524" s="18">
        <v>1022101410</v>
      </c>
      <c r="B524" s="14" t="s">
        <v>6037</v>
      </c>
      <c r="C524" s="14"/>
      <c r="D524" s="10" t="s">
        <v>6038</v>
      </c>
      <c r="E524" s="10" t="s">
        <v>6038</v>
      </c>
      <c r="F524" s="17"/>
      <c r="G524" s="12" t="s">
        <v>144</v>
      </c>
      <c r="H524" s="12" t="s">
        <v>145</v>
      </c>
      <c r="I524" s="16"/>
      <c r="J524" s="10" t="s">
        <v>465</v>
      </c>
      <c r="K524" s="10" t="s">
        <v>466</v>
      </c>
    </row>
    <row r="525" spans="1:11" ht="16.5" customHeight="1" x14ac:dyDescent="0.2">
      <c r="A525" s="18">
        <v>1022101420</v>
      </c>
      <c r="B525" s="14" t="s">
        <v>6057</v>
      </c>
      <c r="C525" s="14"/>
      <c r="D525" s="10" t="s">
        <v>6058</v>
      </c>
      <c r="E525" s="10" t="s">
        <v>6058</v>
      </c>
      <c r="F525" s="17"/>
      <c r="G525" s="12" t="s">
        <v>144</v>
      </c>
      <c r="H525" s="12" t="s">
        <v>145</v>
      </c>
      <c r="I525" s="16"/>
      <c r="J525" s="10" t="s">
        <v>465</v>
      </c>
      <c r="K525" s="10" t="s">
        <v>466</v>
      </c>
    </row>
    <row r="526" spans="1:11" ht="16.5" customHeight="1" x14ac:dyDescent="0.2">
      <c r="A526" s="18">
        <v>1022101430</v>
      </c>
      <c r="B526" s="14" t="s">
        <v>6059</v>
      </c>
      <c r="C526" s="14"/>
      <c r="D526" s="10" t="s">
        <v>6060</v>
      </c>
      <c r="E526" s="10" t="s">
        <v>6060</v>
      </c>
      <c r="F526" s="17"/>
      <c r="G526" s="12" t="s">
        <v>144</v>
      </c>
      <c r="H526" s="12" t="s">
        <v>145</v>
      </c>
      <c r="I526" s="16"/>
      <c r="J526" s="10" t="s">
        <v>465</v>
      </c>
      <c r="K526" s="10" t="s">
        <v>466</v>
      </c>
    </row>
    <row r="527" spans="1:11" ht="16.5" customHeight="1" x14ac:dyDescent="0.2">
      <c r="A527" s="18">
        <v>1022101440</v>
      </c>
      <c r="B527" s="14" t="s">
        <v>6061</v>
      </c>
      <c r="C527" s="14"/>
      <c r="D527" s="10" t="s">
        <v>6062</v>
      </c>
      <c r="E527" s="10" t="s">
        <v>6062</v>
      </c>
      <c r="F527" s="17"/>
      <c r="G527" s="12" t="s">
        <v>144</v>
      </c>
      <c r="H527" s="12" t="s">
        <v>145</v>
      </c>
      <c r="I527" s="16"/>
      <c r="J527" s="10" t="s">
        <v>465</v>
      </c>
      <c r="K527" s="10" t="s">
        <v>466</v>
      </c>
    </row>
    <row r="528" spans="1:11" ht="16.5" customHeight="1" x14ac:dyDescent="0.2">
      <c r="A528" s="18">
        <v>1022101450</v>
      </c>
      <c r="B528" s="14" t="s">
        <v>6063</v>
      </c>
      <c r="C528" s="14"/>
      <c r="D528" s="10" t="s">
        <v>6064</v>
      </c>
      <c r="E528" s="10" t="s">
        <v>6064</v>
      </c>
      <c r="F528" s="17"/>
      <c r="G528" s="12" t="s">
        <v>144</v>
      </c>
      <c r="H528" s="12" t="s">
        <v>145</v>
      </c>
      <c r="I528" s="16"/>
      <c r="J528" s="10" t="s">
        <v>465</v>
      </c>
      <c r="K528" s="10" t="s">
        <v>466</v>
      </c>
    </row>
    <row r="529" spans="1:11" ht="16.5" customHeight="1" x14ac:dyDescent="0.2">
      <c r="A529" s="18">
        <v>1022101460</v>
      </c>
      <c r="B529" s="14" t="s">
        <v>6043</v>
      </c>
      <c r="C529" s="14"/>
      <c r="D529" s="10" t="s">
        <v>6044</v>
      </c>
      <c r="E529" s="10" t="s">
        <v>6044</v>
      </c>
      <c r="F529" s="17"/>
      <c r="G529" s="12" t="s">
        <v>144</v>
      </c>
      <c r="H529" s="12" t="s">
        <v>145</v>
      </c>
      <c r="I529" s="16"/>
      <c r="J529" s="10" t="s">
        <v>465</v>
      </c>
      <c r="K529" s="10" t="s">
        <v>466</v>
      </c>
    </row>
    <row r="530" spans="1:11" ht="16.5" customHeight="1" x14ac:dyDescent="0.2">
      <c r="A530" s="18">
        <v>1022101470</v>
      </c>
      <c r="B530" s="14" t="s">
        <v>6045</v>
      </c>
      <c r="C530" s="14"/>
      <c r="D530" s="10" t="s">
        <v>6046</v>
      </c>
      <c r="E530" s="10" t="s">
        <v>6046</v>
      </c>
      <c r="F530" s="17"/>
      <c r="G530" s="12" t="s">
        <v>144</v>
      </c>
      <c r="H530" s="12" t="s">
        <v>145</v>
      </c>
      <c r="I530" s="16"/>
      <c r="J530" s="10" t="s">
        <v>465</v>
      </c>
      <c r="K530" s="10" t="s">
        <v>466</v>
      </c>
    </row>
    <row r="531" spans="1:11" ht="16.5" customHeight="1" x14ac:dyDescent="0.2">
      <c r="A531" s="18">
        <v>1022101480</v>
      </c>
      <c r="B531" s="14" t="s">
        <v>6051</v>
      </c>
      <c r="C531" s="14"/>
      <c r="D531" s="10" t="s">
        <v>6052</v>
      </c>
      <c r="E531" s="10" t="s">
        <v>6052</v>
      </c>
      <c r="F531" s="17"/>
      <c r="G531" s="12" t="s">
        <v>144</v>
      </c>
      <c r="H531" s="12" t="s">
        <v>145</v>
      </c>
      <c r="I531" s="16"/>
      <c r="J531" s="10" t="s">
        <v>465</v>
      </c>
      <c r="K531" s="10" t="s">
        <v>466</v>
      </c>
    </row>
    <row r="532" spans="1:11" ht="16.5" customHeight="1" x14ac:dyDescent="0.2">
      <c r="A532" s="18">
        <v>1022101490</v>
      </c>
      <c r="B532" s="14" t="s">
        <v>6055</v>
      </c>
      <c r="C532" s="14"/>
      <c r="D532" s="10" t="s">
        <v>6056</v>
      </c>
      <c r="E532" s="10" t="s">
        <v>6056</v>
      </c>
      <c r="F532" s="17"/>
      <c r="G532" s="12" t="s">
        <v>144</v>
      </c>
      <c r="H532" s="12" t="s">
        <v>145</v>
      </c>
      <c r="I532" s="16"/>
      <c r="J532" s="10" t="s">
        <v>465</v>
      </c>
      <c r="K532" s="10" t="s">
        <v>466</v>
      </c>
    </row>
    <row r="533" spans="1:11" ht="16.5" customHeight="1" x14ac:dyDescent="0.2">
      <c r="A533" s="18">
        <v>1022101500</v>
      </c>
      <c r="B533" s="14" t="s">
        <v>6053</v>
      </c>
      <c r="C533" s="14"/>
      <c r="D533" s="10" t="s">
        <v>6054</v>
      </c>
      <c r="E533" s="10" t="s">
        <v>6054</v>
      </c>
      <c r="F533" s="17"/>
      <c r="G533" s="12" t="s">
        <v>144</v>
      </c>
      <c r="H533" s="12" t="s">
        <v>145</v>
      </c>
      <c r="I533" s="16"/>
      <c r="J533" s="10" t="s">
        <v>465</v>
      </c>
      <c r="K533" s="10" t="s">
        <v>466</v>
      </c>
    </row>
    <row r="534" spans="1:11" ht="16.5" customHeight="1" x14ac:dyDescent="0.2">
      <c r="A534" s="18">
        <v>1022101510</v>
      </c>
      <c r="B534" s="14" t="s">
        <v>6081</v>
      </c>
      <c r="C534" s="14"/>
      <c r="D534" s="10" t="s">
        <v>6082</v>
      </c>
      <c r="E534" s="10" t="s">
        <v>6082</v>
      </c>
      <c r="F534" s="17"/>
      <c r="G534" s="12" t="s">
        <v>144</v>
      </c>
      <c r="H534" s="12" t="s">
        <v>145</v>
      </c>
      <c r="I534" s="16"/>
      <c r="J534" s="10" t="s">
        <v>465</v>
      </c>
      <c r="K534" s="10" t="s">
        <v>466</v>
      </c>
    </row>
    <row r="535" spans="1:11" ht="16.5" customHeight="1" x14ac:dyDescent="0.2">
      <c r="A535" s="18">
        <v>1022101520</v>
      </c>
      <c r="B535" s="14" t="s">
        <v>6088</v>
      </c>
      <c r="C535" s="14"/>
      <c r="D535" s="10" t="s">
        <v>6089</v>
      </c>
      <c r="E535" s="10" t="s">
        <v>6089</v>
      </c>
      <c r="F535" s="17"/>
      <c r="G535" s="12" t="s">
        <v>144</v>
      </c>
      <c r="H535" s="12" t="s">
        <v>145</v>
      </c>
      <c r="I535" s="16"/>
      <c r="J535" s="10" t="s">
        <v>465</v>
      </c>
      <c r="K535" s="10" t="s">
        <v>466</v>
      </c>
    </row>
    <row r="536" spans="1:11" ht="16.5" customHeight="1" x14ac:dyDescent="0.2">
      <c r="A536" s="58">
        <v>1022101530</v>
      </c>
      <c r="B536" s="14" t="s">
        <v>6133</v>
      </c>
      <c r="C536" s="14" t="s">
        <v>19</v>
      </c>
      <c r="D536" s="10" t="s">
        <v>6134</v>
      </c>
      <c r="E536" s="10" t="s">
        <v>6134</v>
      </c>
      <c r="F536" s="17"/>
      <c r="G536" s="12" t="s">
        <v>144</v>
      </c>
      <c r="H536" s="12" t="s">
        <v>145</v>
      </c>
      <c r="I536" s="16"/>
      <c r="J536" s="10" t="s">
        <v>465</v>
      </c>
      <c r="K536" s="10" t="s">
        <v>466</v>
      </c>
    </row>
    <row r="537" spans="1:11" ht="16.5" customHeight="1" x14ac:dyDescent="0.2">
      <c r="A537" s="58">
        <v>1022101540</v>
      </c>
      <c r="B537" s="14" t="s">
        <v>6129</v>
      </c>
      <c r="C537" s="14" t="s">
        <v>19</v>
      </c>
      <c r="D537" s="10" t="s">
        <v>6130</v>
      </c>
      <c r="E537" s="10" t="s">
        <v>6130</v>
      </c>
      <c r="F537" s="17"/>
      <c r="G537" s="12" t="s">
        <v>144</v>
      </c>
      <c r="H537" s="12" t="s">
        <v>145</v>
      </c>
      <c r="I537" s="16"/>
      <c r="J537" s="10" t="s">
        <v>465</v>
      </c>
      <c r="K537" s="10" t="s">
        <v>466</v>
      </c>
    </row>
    <row r="538" spans="1:11" ht="16.5" customHeight="1" x14ac:dyDescent="0.2">
      <c r="A538" s="58">
        <v>1022101550</v>
      </c>
      <c r="B538" s="14" t="s">
        <v>6131</v>
      </c>
      <c r="C538" s="14" t="s">
        <v>19</v>
      </c>
      <c r="D538" s="10" t="s">
        <v>6132</v>
      </c>
      <c r="E538" s="10" t="s">
        <v>6132</v>
      </c>
      <c r="F538" s="17"/>
      <c r="G538" s="12" t="s">
        <v>144</v>
      </c>
      <c r="H538" s="12" t="s">
        <v>145</v>
      </c>
      <c r="I538" s="16"/>
      <c r="J538" s="10" t="s">
        <v>465</v>
      </c>
      <c r="K538" s="10" t="s">
        <v>466</v>
      </c>
    </row>
    <row r="539" spans="1:11" ht="16.5" customHeight="1" x14ac:dyDescent="0.2">
      <c r="A539" s="58">
        <v>1022101560</v>
      </c>
      <c r="B539" s="14" t="s">
        <v>6135</v>
      </c>
      <c r="C539" s="14" t="s">
        <v>19</v>
      </c>
      <c r="D539" s="10" t="s">
        <v>6136</v>
      </c>
      <c r="E539" s="10" t="s">
        <v>6136</v>
      </c>
      <c r="F539" s="17"/>
      <c r="G539" s="12" t="s">
        <v>144</v>
      </c>
      <c r="H539" s="12" t="s">
        <v>145</v>
      </c>
      <c r="I539" s="16"/>
      <c r="J539" s="10" t="s">
        <v>465</v>
      </c>
      <c r="K539" s="10" t="s">
        <v>466</v>
      </c>
    </row>
    <row r="540" spans="1:11" ht="16.5" customHeight="1" x14ac:dyDescent="0.2">
      <c r="A540" s="58">
        <v>1022101570</v>
      </c>
      <c r="B540" s="14" t="s">
        <v>6117</v>
      </c>
      <c r="C540" s="14" t="s">
        <v>19</v>
      </c>
      <c r="D540" s="10" t="s">
        <v>6118</v>
      </c>
      <c r="E540" s="10" t="s">
        <v>6118</v>
      </c>
      <c r="F540" s="17"/>
      <c r="G540" s="12" t="s">
        <v>144</v>
      </c>
      <c r="H540" s="12" t="s">
        <v>145</v>
      </c>
      <c r="I540" s="16"/>
      <c r="J540" s="10" t="s">
        <v>465</v>
      </c>
      <c r="K540" s="10" t="s">
        <v>466</v>
      </c>
    </row>
    <row r="541" spans="1:11" ht="16.5" customHeight="1" x14ac:dyDescent="0.2">
      <c r="A541" s="18">
        <v>1022101580</v>
      </c>
      <c r="B541" s="14" t="s">
        <v>6115</v>
      </c>
      <c r="C541" s="14"/>
      <c r="D541" s="10" t="s">
        <v>6116</v>
      </c>
      <c r="E541" s="10" t="s">
        <v>6116</v>
      </c>
      <c r="F541" s="17"/>
      <c r="G541" s="12" t="s">
        <v>144</v>
      </c>
      <c r="H541" s="12" t="s">
        <v>145</v>
      </c>
      <c r="I541" s="16"/>
      <c r="J541" s="10" t="s">
        <v>465</v>
      </c>
      <c r="K541" s="10" t="s">
        <v>466</v>
      </c>
    </row>
    <row r="542" spans="1:11" ht="16.5" customHeight="1" x14ac:dyDescent="0.2">
      <c r="A542" s="58">
        <v>1022101590</v>
      </c>
      <c r="B542" s="14" t="s">
        <v>6092</v>
      </c>
      <c r="C542" s="14" t="s">
        <v>19</v>
      </c>
      <c r="D542" s="10" t="s">
        <v>6093</v>
      </c>
      <c r="E542" s="10" t="s">
        <v>6093</v>
      </c>
      <c r="F542" s="17"/>
      <c r="G542" s="12" t="s">
        <v>144</v>
      </c>
      <c r="H542" s="12" t="s">
        <v>145</v>
      </c>
      <c r="I542" s="16"/>
      <c r="J542" s="10" t="s">
        <v>465</v>
      </c>
      <c r="K542" s="10" t="s">
        <v>466</v>
      </c>
    </row>
    <row r="543" spans="1:11" ht="16.5" customHeight="1" x14ac:dyDescent="0.2">
      <c r="A543" s="18">
        <v>1022101600</v>
      </c>
      <c r="B543" s="14" t="s">
        <v>6101</v>
      </c>
      <c r="C543" s="14"/>
      <c r="D543" s="10" t="s">
        <v>6102</v>
      </c>
      <c r="E543" s="10" t="s">
        <v>6102</v>
      </c>
      <c r="F543" s="17"/>
      <c r="G543" s="12" t="s">
        <v>144</v>
      </c>
      <c r="H543" s="12" t="s">
        <v>145</v>
      </c>
      <c r="I543" s="16"/>
      <c r="J543" s="10" t="s">
        <v>465</v>
      </c>
      <c r="K543" s="10" t="s">
        <v>466</v>
      </c>
    </row>
    <row r="544" spans="1:11" ht="16.5" customHeight="1" x14ac:dyDescent="0.2">
      <c r="A544" s="58">
        <v>1022101610</v>
      </c>
      <c r="B544" s="14" t="s">
        <v>6083</v>
      </c>
      <c r="C544" s="14" t="s">
        <v>19</v>
      </c>
      <c r="D544" s="10" t="s">
        <v>6084</v>
      </c>
      <c r="E544" s="10" t="s">
        <v>6084</v>
      </c>
      <c r="F544" s="17"/>
      <c r="G544" s="12" t="s">
        <v>144</v>
      </c>
      <c r="H544" s="12" t="s">
        <v>145</v>
      </c>
      <c r="I544" s="16"/>
      <c r="J544" s="10" t="s">
        <v>465</v>
      </c>
      <c r="K544" s="10" t="s">
        <v>466</v>
      </c>
    </row>
    <row r="545" spans="1:11" ht="16.5" customHeight="1" x14ac:dyDescent="0.2">
      <c r="A545" s="18">
        <v>1022101620</v>
      </c>
      <c r="B545" s="14" t="s">
        <v>6085</v>
      </c>
      <c r="C545" s="14"/>
      <c r="D545" s="10" t="s">
        <v>6086</v>
      </c>
      <c r="E545" s="10" t="s">
        <v>6086</v>
      </c>
      <c r="F545" s="17"/>
      <c r="G545" s="12" t="s">
        <v>144</v>
      </c>
      <c r="H545" s="12" t="s">
        <v>145</v>
      </c>
      <c r="I545" s="16"/>
      <c r="J545" s="10" t="s">
        <v>465</v>
      </c>
      <c r="K545" s="10" t="s">
        <v>466</v>
      </c>
    </row>
    <row r="546" spans="1:11" ht="16.5" customHeight="1" x14ac:dyDescent="0.2">
      <c r="A546" s="58">
        <v>1022101630</v>
      </c>
      <c r="B546" s="14" t="s">
        <v>6103</v>
      </c>
      <c r="C546" s="14" t="s">
        <v>19</v>
      </c>
      <c r="D546" s="10" t="s">
        <v>6104</v>
      </c>
      <c r="E546" s="10" t="s">
        <v>6104</v>
      </c>
      <c r="F546" s="17"/>
      <c r="G546" s="12" t="s">
        <v>144</v>
      </c>
      <c r="H546" s="12" t="s">
        <v>145</v>
      </c>
      <c r="I546" s="16"/>
      <c r="J546" s="10" t="s">
        <v>465</v>
      </c>
      <c r="K546" s="10" t="s">
        <v>466</v>
      </c>
    </row>
    <row r="547" spans="1:11" ht="16.5" customHeight="1" x14ac:dyDescent="0.2">
      <c r="A547" s="58">
        <v>1022101640</v>
      </c>
      <c r="B547" s="14" t="s">
        <v>6105</v>
      </c>
      <c r="C547" s="14" t="s">
        <v>19</v>
      </c>
      <c r="D547" s="10" t="s">
        <v>6106</v>
      </c>
      <c r="E547" s="10" t="s">
        <v>6106</v>
      </c>
      <c r="F547" s="17"/>
      <c r="G547" s="12" t="s">
        <v>144</v>
      </c>
      <c r="H547" s="12" t="s">
        <v>145</v>
      </c>
      <c r="I547" s="16"/>
      <c r="J547" s="10" t="s">
        <v>465</v>
      </c>
      <c r="K547" s="10" t="s">
        <v>466</v>
      </c>
    </row>
    <row r="548" spans="1:11" ht="16.5" customHeight="1" x14ac:dyDescent="0.2">
      <c r="A548" s="58">
        <v>1022101650</v>
      </c>
      <c r="B548" s="14" t="s">
        <v>6095</v>
      </c>
      <c r="C548" s="14" t="s">
        <v>19</v>
      </c>
      <c r="D548" s="10" t="s">
        <v>6096</v>
      </c>
      <c r="E548" s="10" t="s">
        <v>8982</v>
      </c>
      <c r="F548" s="17"/>
      <c r="G548" s="12" t="s">
        <v>144</v>
      </c>
      <c r="H548" s="12" t="s">
        <v>145</v>
      </c>
      <c r="I548" s="16"/>
      <c r="J548" s="10" t="s">
        <v>465</v>
      </c>
      <c r="K548" s="10" t="s">
        <v>466</v>
      </c>
    </row>
    <row r="549" spans="1:11" ht="16.5" customHeight="1" x14ac:dyDescent="0.2">
      <c r="A549" s="18">
        <v>1022101660</v>
      </c>
      <c r="B549" s="14" t="s">
        <v>6097</v>
      </c>
      <c r="C549" s="14"/>
      <c r="D549" s="10" t="s">
        <v>6098</v>
      </c>
      <c r="E549" s="10" t="s">
        <v>6098</v>
      </c>
      <c r="F549" s="17"/>
      <c r="G549" s="12" t="s">
        <v>144</v>
      </c>
      <c r="H549" s="12" t="s">
        <v>145</v>
      </c>
      <c r="I549" s="16"/>
      <c r="J549" s="10" t="s">
        <v>465</v>
      </c>
      <c r="K549" s="10" t="s">
        <v>466</v>
      </c>
    </row>
    <row r="550" spans="1:11" ht="16.5" customHeight="1" x14ac:dyDescent="0.2">
      <c r="A550" s="58">
        <v>1022101670</v>
      </c>
      <c r="B550" s="14" t="s">
        <v>6099</v>
      </c>
      <c r="C550" s="14" t="s">
        <v>19</v>
      </c>
      <c r="D550" s="10" t="s">
        <v>6100</v>
      </c>
      <c r="E550" s="10" t="s">
        <v>6100</v>
      </c>
      <c r="F550" s="17"/>
      <c r="G550" s="12" t="s">
        <v>144</v>
      </c>
      <c r="H550" s="12" t="s">
        <v>145</v>
      </c>
      <c r="I550" s="16"/>
      <c r="J550" s="10" t="s">
        <v>465</v>
      </c>
      <c r="K550" s="10" t="s">
        <v>466</v>
      </c>
    </row>
    <row r="551" spans="1:11" ht="16.5" customHeight="1" x14ac:dyDescent="0.2">
      <c r="A551" s="58">
        <v>1022101680</v>
      </c>
      <c r="B551" s="14" t="s">
        <v>6107</v>
      </c>
      <c r="C551" s="14" t="s">
        <v>19</v>
      </c>
      <c r="D551" s="10" t="s">
        <v>6108</v>
      </c>
      <c r="E551" s="10" t="s">
        <v>8979</v>
      </c>
      <c r="F551" s="17"/>
      <c r="G551" s="12" t="s">
        <v>144</v>
      </c>
      <c r="H551" s="12" t="s">
        <v>145</v>
      </c>
      <c r="I551" s="16"/>
      <c r="J551" s="10" t="s">
        <v>465</v>
      </c>
      <c r="K551" s="10" t="s">
        <v>466</v>
      </c>
    </row>
    <row r="552" spans="1:11" ht="16.5" customHeight="1" x14ac:dyDescent="0.2">
      <c r="A552" s="58">
        <v>1022101690</v>
      </c>
      <c r="B552" s="14" t="s">
        <v>6109</v>
      </c>
      <c r="C552" s="14" t="s">
        <v>19</v>
      </c>
      <c r="D552" s="10" t="s">
        <v>6110</v>
      </c>
      <c r="E552" s="10" t="s">
        <v>8980</v>
      </c>
      <c r="F552" s="17"/>
      <c r="G552" s="12" t="s">
        <v>144</v>
      </c>
      <c r="H552" s="12" t="s">
        <v>145</v>
      </c>
      <c r="I552" s="16"/>
      <c r="J552" s="10" t="s">
        <v>465</v>
      </c>
      <c r="K552" s="10" t="s">
        <v>466</v>
      </c>
    </row>
    <row r="553" spans="1:11" ht="16.5" customHeight="1" x14ac:dyDescent="0.2">
      <c r="A553" s="58">
        <v>1022101700</v>
      </c>
      <c r="B553" s="14" t="s">
        <v>6111</v>
      </c>
      <c r="C553" s="14" t="s">
        <v>19</v>
      </c>
      <c r="D553" s="10" t="s">
        <v>6112</v>
      </c>
      <c r="E553" s="10" t="s">
        <v>8978</v>
      </c>
      <c r="F553" s="17"/>
      <c r="G553" s="12" t="s">
        <v>144</v>
      </c>
      <c r="H553" s="12" t="s">
        <v>145</v>
      </c>
      <c r="I553" s="16"/>
      <c r="J553" s="10" t="s">
        <v>465</v>
      </c>
      <c r="K553" s="10" t="s">
        <v>466</v>
      </c>
    </row>
    <row r="554" spans="1:11" ht="16.5" customHeight="1" x14ac:dyDescent="0.2">
      <c r="A554" s="58">
        <v>1022101710</v>
      </c>
      <c r="B554" s="14" t="s">
        <v>6113</v>
      </c>
      <c r="C554" s="14" t="s">
        <v>19</v>
      </c>
      <c r="D554" s="10" t="s">
        <v>6114</v>
      </c>
      <c r="E554" s="10" t="s">
        <v>8981</v>
      </c>
      <c r="F554" s="17"/>
      <c r="G554" s="12" t="s">
        <v>144</v>
      </c>
      <c r="H554" s="12" t="s">
        <v>145</v>
      </c>
      <c r="I554" s="16"/>
      <c r="J554" s="10" t="s">
        <v>465</v>
      </c>
      <c r="K554" s="10" t="s">
        <v>466</v>
      </c>
    </row>
    <row r="555" spans="1:11" ht="16.5" customHeight="1" x14ac:dyDescent="0.2">
      <c r="A555" s="58">
        <v>1022101720</v>
      </c>
      <c r="B555" s="14" t="s">
        <v>6352</v>
      </c>
      <c r="C555" s="14" t="s">
        <v>7838</v>
      </c>
      <c r="D555" s="10" t="s">
        <v>6353</v>
      </c>
      <c r="E555" s="10" t="s">
        <v>6354</v>
      </c>
      <c r="F555" s="17"/>
      <c r="G555" s="12" t="s">
        <v>144</v>
      </c>
      <c r="H555" s="12" t="s">
        <v>145</v>
      </c>
      <c r="I555" s="16"/>
      <c r="J555" s="10" t="s">
        <v>465</v>
      </c>
      <c r="K555" s="10" t="s">
        <v>466</v>
      </c>
    </row>
    <row r="556" spans="1:11" ht="16.5" customHeight="1" x14ac:dyDescent="0.2">
      <c r="A556" s="18">
        <v>1022101730</v>
      </c>
      <c r="B556" s="14" t="s">
        <v>6284</v>
      </c>
      <c r="C556" s="14"/>
      <c r="D556" s="10" t="s">
        <v>6285</v>
      </c>
      <c r="E556" s="10" t="s">
        <v>6286</v>
      </c>
      <c r="F556" s="17"/>
      <c r="G556" s="12" t="s">
        <v>144</v>
      </c>
      <c r="H556" s="12" t="s">
        <v>145</v>
      </c>
      <c r="I556" s="16"/>
      <c r="J556" s="10" t="s">
        <v>465</v>
      </c>
      <c r="K556" s="10" t="s">
        <v>466</v>
      </c>
    </row>
    <row r="557" spans="1:11" ht="16.5" customHeight="1" x14ac:dyDescent="0.2">
      <c r="A557" s="18">
        <v>1022101740</v>
      </c>
      <c r="B557" s="14" t="s">
        <v>6382</v>
      </c>
      <c r="C557" s="14"/>
      <c r="D557" s="10" t="s">
        <v>6383</v>
      </c>
      <c r="E557" s="10" t="s">
        <v>6384</v>
      </c>
      <c r="F557" s="17"/>
      <c r="G557" s="12" t="s">
        <v>144</v>
      </c>
      <c r="H557" s="12" t="s">
        <v>145</v>
      </c>
      <c r="I557" s="16"/>
      <c r="J557" s="10" t="s">
        <v>465</v>
      </c>
      <c r="K557" s="10" t="s">
        <v>466</v>
      </c>
    </row>
    <row r="558" spans="1:11" ht="16.5" customHeight="1" x14ac:dyDescent="0.2">
      <c r="A558" s="18">
        <v>1022101750</v>
      </c>
      <c r="B558" s="31" t="s">
        <v>1753</v>
      </c>
      <c r="C558" s="31"/>
      <c r="D558" s="10" t="s">
        <v>1749</v>
      </c>
      <c r="E558" s="10" t="s">
        <v>1754</v>
      </c>
      <c r="F558" s="17"/>
      <c r="G558" s="17"/>
      <c r="H558" s="16"/>
      <c r="I558" s="16"/>
      <c r="J558" s="10" t="s">
        <v>465</v>
      </c>
      <c r="K558" s="10" t="s">
        <v>466</v>
      </c>
    </row>
    <row r="559" spans="1:11" ht="16.5" customHeight="1" x14ac:dyDescent="0.2">
      <c r="A559" s="58">
        <v>1022101760</v>
      </c>
      <c r="B559" s="14" t="s">
        <v>5879</v>
      </c>
      <c r="C559" s="14" t="s">
        <v>19</v>
      </c>
      <c r="D559" s="14" t="s">
        <v>5880</v>
      </c>
      <c r="E559" s="14" t="s">
        <v>5881</v>
      </c>
      <c r="F559" s="17"/>
      <c r="G559" s="17"/>
      <c r="H559" s="16"/>
      <c r="I559" s="16"/>
      <c r="J559" s="10" t="s">
        <v>465</v>
      </c>
      <c r="K559" s="10" t="s">
        <v>466</v>
      </c>
    </row>
    <row r="560" spans="1:11" ht="16.5" customHeight="1" x14ac:dyDescent="0.2">
      <c r="A560" s="18">
        <v>1022101770</v>
      </c>
      <c r="B560" s="14" t="s">
        <v>6090</v>
      </c>
      <c r="C560" s="14"/>
      <c r="D560" s="14" t="s">
        <v>6091</v>
      </c>
      <c r="E560" s="14" t="s">
        <v>6091</v>
      </c>
      <c r="F560" s="17"/>
      <c r="G560" s="17"/>
      <c r="H560" s="16"/>
      <c r="I560" s="16"/>
      <c r="J560" s="10" t="s">
        <v>465</v>
      </c>
      <c r="K560" s="10" t="s">
        <v>466</v>
      </c>
    </row>
    <row r="561" spans="1:11" ht="16.5" customHeight="1" x14ac:dyDescent="0.2">
      <c r="A561" s="58">
        <v>1022101780</v>
      </c>
      <c r="B561" s="14" t="s">
        <v>1515</v>
      </c>
      <c r="C561" s="14" t="s">
        <v>19</v>
      </c>
      <c r="D561" s="14" t="s">
        <v>1516</v>
      </c>
      <c r="E561" s="14" t="s">
        <v>7311</v>
      </c>
      <c r="F561" s="17"/>
      <c r="G561" s="17"/>
      <c r="H561" s="16"/>
      <c r="I561" s="16"/>
      <c r="J561" s="10" t="s">
        <v>465</v>
      </c>
      <c r="K561" s="10" t="s">
        <v>466</v>
      </c>
    </row>
    <row r="562" spans="1:11" ht="16.5" customHeight="1" x14ac:dyDescent="0.2">
      <c r="A562" s="18">
        <v>1022101790</v>
      </c>
      <c r="B562" s="14" t="s">
        <v>1628</v>
      </c>
      <c r="C562" s="14"/>
      <c r="D562" s="14" t="s">
        <v>1629</v>
      </c>
      <c r="E562" s="14" t="s">
        <v>1629</v>
      </c>
      <c r="F562" s="17"/>
      <c r="G562" s="17"/>
      <c r="H562" s="16"/>
      <c r="I562" s="16"/>
      <c r="J562" s="10" t="s">
        <v>465</v>
      </c>
      <c r="K562" s="10" t="s">
        <v>466</v>
      </c>
    </row>
    <row r="563" spans="1:11" ht="16.5" customHeight="1" x14ac:dyDescent="0.2">
      <c r="A563" s="18">
        <v>1022101800</v>
      </c>
      <c r="B563" s="14" t="s">
        <v>2578</v>
      </c>
      <c r="C563" s="14"/>
      <c r="D563" s="14" t="s">
        <v>2579</v>
      </c>
      <c r="E563" s="14" t="s">
        <v>2580</v>
      </c>
      <c r="F563" s="17"/>
      <c r="G563" s="17"/>
      <c r="H563" s="16"/>
      <c r="I563" s="16"/>
      <c r="J563" s="10" t="s">
        <v>465</v>
      </c>
      <c r="K563" s="10" t="s">
        <v>466</v>
      </c>
    </row>
    <row r="564" spans="1:11" ht="16.5" customHeight="1" x14ac:dyDescent="0.2">
      <c r="A564" s="18">
        <v>1022101810</v>
      </c>
      <c r="B564" s="14" t="s">
        <v>3666</v>
      </c>
      <c r="C564" s="14"/>
      <c r="D564" s="14" t="s">
        <v>3667</v>
      </c>
      <c r="E564" s="14" t="s">
        <v>3668</v>
      </c>
      <c r="F564" s="17"/>
      <c r="G564" s="17"/>
      <c r="H564" s="16"/>
      <c r="I564" s="16"/>
      <c r="J564" s="10" t="s">
        <v>465</v>
      </c>
      <c r="K564" s="10" t="s">
        <v>466</v>
      </c>
    </row>
    <row r="565" spans="1:11" ht="16.5" customHeight="1" x14ac:dyDescent="0.2">
      <c r="A565" s="18">
        <v>1022101820</v>
      </c>
      <c r="B565" s="14" t="s">
        <v>3945</v>
      </c>
      <c r="C565" s="14"/>
      <c r="D565" s="14" t="s">
        <v>3946</v>
      </c>
      <c r="E565" s="14" t="s">
        <v>3947</v>
      </c>
      <c r="F565" s="17"/>
      <c r="G565" s="17"/>
      <c r="H565" s="16"/>
      <c r="I565" s="16"/>
      <c r="J565" s="10" t="s">
        <v>465</v>
      </c>
      <c r="K565" s="10" t="s">
        <v>466</v>
      </c>
    </row>
    <row r="566" spans="1:11" ht="16.5" customHeight="1" x14ac:dyDescent="0.2">
      <c r="A566" s="18">
        <v>1022101840</v>
      </c>
      <c r="B566" s="14" t="s">
        <v>5304</v>
      </c>
      <c r="C566" s="14"/>
      <c r="D566" s="14" t="s">
        <v>5305</v>
      </c>
      <c r="E566" s="14" t="s">
        <v>5306</v>
      </c>
      <c r="F566" s="17"/>
      <c r="G566" s="17"/>
      <c r="H566" s="16"/>
      <c r="I566" s="16"/>
      <c r="J566" s="10" t="s">
        <v>465</v>
      </c>
      <c r="K566" s="10" t="s">
        <v>466</v>
      </c>
    </row>
    <row r="567" spans="1:11" ht="16.5" customHeight="1" x14ac:dyDescent="0.2">
      <c r="A567" s="18">
        <v>1022101850</v>
      </c>
      <c r="B567" s="14" t="s">
        <v>5524</v>
      </c>
      <c r="C567" s="14"/>
      <c r="D567" s="14" t="s">
        <v>5525</v>
      </c>
      <c r="E567" s="14" t="s">
        <v>5526</v>
      </c>
      <c r="F567" s="17"/>
      <c r="G567" s="17"/>
      <c r="H567" s="16"/>
      <c r="I567" s="16"/>
      <c r="J567" s="10" t="s">
        <v>465</v>
      </c>
      <c r="K567" s="10" t="s">
        <v>466</v>
      </c>
    </row>
    <row r="568" spans="1:11" ht="16.5" customHeight="1" x14ac:dyDescent="0.2">
      <c r="A568" s="18">
        <v>1022101860</v>
      </c>
      <c r="B568" s="14" t="s">
        <v>5692</v>
      </c>
      <c r="C568" s="14"/>
      <c r="D568" s="14" t="s">
        <v>5693</v>
      </c>
      <c r="E568" s="14" t="s">
        <v>5694</v>
      </c>
      <c r="F568" s="17"/>
      <c r="G568" s="17"/>
      <c r="H568" s="16"/>
      <c r="I568" s="16"/>
      <c r="J568" s="10" t="s">
        <v>465</v>
      </c>
      <c r="K568" s="10" t="s">
        <v>466</v>
      </c>
    </row>
    <row r="569" spans="1:11" ht="16.5" customHeight="1" x14ac:dyDescent="0.2">
      <c r="A569" s="18">
        <v>1022101870</v>
      </c>
      <c r="B569" s="14" t="s">
        <v>5731</v>
      </c>
      <c r="C569" s="14"/>
      <c r="D569" s="14" t="s">
        <v>5732</v>
      </c>
      <c r="E569" s="14" t="s">
        <v>5733</v>
      </c>
      <c r="F569" s="17"/>
      <c r="G569" s="17"/>
      <c r="H569" s="16"/>
      <c r="I569" s="16"/>
      <c r="J569" s="10" t="s">
        <v>465</v>
      </c>
      <c r="K569" s="10" t="s">
        <v>466</v>
      </c>
    </row>
    <row r="570" spans="1:11" ht="16.5" customHeight="1" x14ac:dyDescent="0.2">
      <c r="A570" s="18">
        <v>1022101880</v>
      </c>
      <c r="B570" s="14" t="s">
        <v>5728</v>
      </c>
      <c r="C570" s="14"/>
      <c r="D570" s="14" t="s">
        <v>5729</v>
      </c>
      <c r="E570" s="14" t="s">
        <v>5730</v>
      </c>
      <c r="F570" s="17"/>
      <c r="G570" s="17"/>
      <c r="H570" s="16"/>
      <c r="I570" s="16"/>
      <c r="J570" s="10" t="s">
        <v>465</v>
      </c>
      <c r="K570" s="10" t="s">
        <v>466</v>
      </c>
    </row>
    <row r="571" spans="1:11" ht="16.5" customHeight="1" x14ac:dyDescent="0.2">
      <c r="A571" s="18">
        <v>1022101890</v>
      </c>
      <c r="B571" s="14" t="s">
        <v>5828</v>
      </c>
      <c r="C571" s="14"/>
      <c r="D571" s="14" t="s">
        <v>5829</v>
      </c>
      <c r="E571" s="14" t="s">
        <v>5830</v>
      </c>
      <c r="F571" s="17"/>
      <c r="G571" s="17"/>
      <c r="H571" s="16"/>
      <c r="I571" s="16"/>
      <c r="J571" s="10" t="s">
        <v>465</v>
      </c>
      <c r="K571" s="10" t="s">
        <v>466</v>
      </c>
    </row>
    <row r="572" spans="1:11" ht="16.5" customHeight="1" x14ac:dyDescent="0.2">
      <c r="A572" s="18">
        <v>1022101900</v>
      </c>
      <c r="B572" s="14" t="s">
        <v>5873</v>
      </c>
      <c r="C572" s="14"/>
      <c r="D572" s="14" t="s">
        <v>5874</v>
      </c>
      <c r="E572" s="14" t="s">
        <v>5875</v>
      </c>
      <c r="F572" s="17"/>
      <c r="G572" s="17"/>
      <c r="H572" s="16"/>
      <c r="I572" s="16"/>
      <c r="J572" s="10" t="s">
        <v>465</v>
      </c>
      <c r="K572" s="10" t="s">
        <v>466</v>
      </c>
    </row>
    <row r="573" spans="1:11" ht="16.5" customHeight="1" x14ac:dyDescent="0.2">
      <c r="A573" s="18">
        <v>1022101910</v>
      </c>
      <c r="B573" s="14" t="s">
        <v>1768</v>
      </c>
      <c r="C573" s="14"/>
      <c r="D573" s="14" t="s">
        <v>1769</v>
      </c>
      <c r="E573" s="10" t="s">
        <v>1770</v>
      </c>
      <c r="F573" s="17"/>
      <c r="G573" s="17"/>
      <c r="H573" s="16"/>
      <c r="I573" s="16"/>
      <c r="J573" s="10" t="s">
        <v>486</v>
      </c>
      <c r="K573" s="10" t="s">
        <v>466</v>
      </c>
    </row>
    <row r="574" spans="1:11" ht="16.5" customHeight="1" x14ac:dyDescent="0.2">
      <c r="A574" s="18">
        <v>1022101920</v>
      </c>
      <c r="B574" s="14" t="s">
        <v>2618</v>
      </c>
      <c r="C574" s="14"/>
      <c r="D574" s="14" t="s">
        <v>2619</v>
      </c>
      <c r="E574" s="10" t="s">
        <v>2620</v>
      </c>
      <c r="F574" s="17"/>
      <c r="G574" s="17"/>
      <c r="H574" s="16"/>
      <c r="I574" s="16"/>
      <c r="J574" s="10" t="s">
        <v>486</v>
      </c>
      <c r="K574" s="10" t="s">
        <v>466</v>
      </c>
    </row>
    <row r="575" spans="1:11" ht="16.5" customHeight="1" x14ac:dyDescent="0.2">
      <c r="A575" s="18">
        <v>1022101930</v>
      </c>
      <c r="B575" s="14" t="s">
        <v>4289</v>
      </c>
      <c r="C575" s="14"/>
      <c r="D575" s="14" t="s">
        <v>4290</v>
      </c>
      <c r="E575" s="19" t="s">
        <v>4290</v>
      </c>
      <c r="F575" s="17"/>
      <c r="G575" s="17"/>
      <c r="H575" s="16"/>
      <c r="I575" s="16"/>
      <c r="J575" s="14" t="s">
        <v>486</v>
      </c>
      <c r="K575" s="10" t="s">
        <v>466</v>
      </c>
    </row>
    <row r="576" spans="1:11" ht="16.5" customHeight="1" x14ac:dyDescent="0.2">
      <c r="A576" s="18">
        <v>1022101940</v>
      </c>
      <c r="B576" s="30" t="s">
        <v>3243</v>
      </c>
      <c r="C576" s="30"/>
      <c r="D576" s="30" t="s">
        <v>3244</v>
      </c>
      <c r="E576" s="19" t="s">
        <v>3244</v>
      </c>
      <c r="F576" s="17"/>
      <c r="G576" s="17"/>
      <c r="H576" s="16"/>
      <c r="I576" s="16"/>
      <c r="J576" s="10" t="s">
        <v>465</v>
      </c>
      <c r="K576" s="10" t="s">
        <v>466</v>
      </c>
    </row>
    <row r="577" spans="1:12" ht="16.5" customHeight="1" x14ac:dyDescent="0.2">
      <c r="A577" s="18">
        <v>1022101950</v>
      </c>
      <c r="B577" s="30" t="s">
        <v>3424</v>
      </c>
      <c r="C577" s="30" t="s">
        <v>19</v>
      </c>
      <c r="D577" s="30" t="s">
        <v>3425</v>
      </c>
      <c r="E577" s="19" t="s">
        <v>3425</v>
      </c>
      <c r="F577" s="17"/>
      <c r="G577" s="17"/>
      <c r="H577" s="16"/>
      <c r="I577" s="16"/>
      <c r="J577" s="10" t="s">
        <v>465</v>
      </c>
      <c r="K577" s="10" t="s">
        <v>466</v>
      </c>
    </row>
    <row r="578" spans="1:12" ht="16.5" customHeight="1" x14ac:dyDescent="0.2">
      <c r="A578" s="58">
        <v>1022101960</v>
      </c>
      <c r="B578" s="30" t="s">
        <v>3609</v>
      </c>
      <c r="C578" s="30" t="s">
        <v>19</v>
      </c>
      <c r="D578" s="30" t="s">
        <v>10226</v>
      </c>
      <c r="E578" s="19" t="s">
        <v>10226</v>
      </c>
      <c r="F578" s="17"/>
      <c r="G578" s="17"/>
      <c r="H578" s="16"/>
      <c r="I578" s="16"/>
      <c r="J578" s="10" t="s">
        <v>465</v>
      </c>
      <c r="K578" s="10" t="s">
        <v>466</v>
      </c>
      <c r="L578" s="76">
        <v>1022101960</v>
      </c>
    </row>
    <row r="579" spans="1:12" ht="16.5" customHeight="1" x14ac:dyDescent="0.2">
      <c r="A579" s="18">
        <v>1022101970</v>
      </c>
      <c r="B579" s="30" t="s">
        <v>5229</v>
      </c>
      <c r="C579" s="30"/>
      <c r="D579" s="30" t="s">
        <v>5230</v>
      </c>
      <c r="E579" s="19" t="s">
        <v>5230</v>
      </c>
      <c r="F579" s="17"/>
      <c r="G579" s="17"/>
      <c r="H579" s="16"/>
      <c r="I579" s="16"/>
      <c r="J579" s="10" t="s">
        <v>465</v>
      </c>
      <c r="K579" s="10" t="s">
        <v>466</v>
      </c>
    </row>
    <row r="580" spans="1:12" ht="16.5" customHeight="1" x14ac:dyDescent="0.2">
      <c r="A580" s="18">
        <v>1022101980</v>
      </c>
      <c r="B580" s="30" t="s">
        <v>5700</v>
      </c>
      <c r="C580" s="30"/>
      <c r="D580" s="30" t="s">
        <v>5701</v>
      </c>
      <c r="E580" s="19" t="s">
        <v>5701</v>
      </c>
      <c r="F580" s="17"/>
      <c r="G580" s="17"/>
      <c r="H580" s="16"/>
      <c r="I580" s="16"/>
      <c r="J580" s="10" t="s">
        <v>465</v>
      </c>
      <c r="K580" s="10" t="s">
        <v>466</v>
      </c>
    </row>
    <row r="581" spans="1:12" ht="16.5" customHeight="1" x14ac:dyDescent="0.2">
      <c r="A581" s="58">
        <v>1022101990</v>
      </c>
      <c r="B581" s="23" t="s">
        <v>651</v>
      </c>
      <c r="C581" s="23" t="s">
        <v>19</v>
      </c>
      <c r="D581" s="23" t="s">
        <v>652</v>
      </c>
      <c r="E581" s="23" t="s">
        <v>652</v>
      </c>
      <c r="F581" s="17"/>
      <c r="G581" s="12" t="s">
        <v>144</v>
      </c>
      <c r="H581" s="12" t="s">
        <v>145</v>
      </c>
      <c r="I581" s="16"/>
      <c r="J581" s="23" t="s">
        <v>465</v>
      </c>
      <c r="K581" s="23" t="s">
        <v>466</v>
      </c>
    </row>
    <row r="582" spans="1:12" ht="16.5" customHeight="1" x14ac:dyDescent="0.2">
      <c r="A582" s="18">
        <v>1022102000</v>
      </c>
      <c r="B582" s="23" t="s">
        <v>911</v>
      </c>
      <c r="C582" s="23"/>
      <c r="D582" s="23" t="s">
        <v>912</v>
      </c>
      <c r="E582" s="23" t="s">
        <v>913</v>
      </c>
      <c r="F582" s="17"/>
      <c r="G582" s="12" t="s">
        <v>144</v>
      </c>
      <c r="H582" s="12" t="s">
        <v>145</v>
      </c>
      <c r="I582" s="16"/>
      <c r="J582" s="23" t="s">
        <v>465</v>
      </c>
      <c r="K582" s="23" t="s">
        <v>466</v>
      </c>
    </row>
    <row r="583" spans="1:12" ht="16.5" customHeight="1" x14ac:dyDescent="0.2">
      <c r="A583" s="58">
        <v>1022102010</v>
      </c>
      <c r="B583" s="23" t="s">
        <v>1223</v>
      </c>
      <c r="C583" s="23" t="s">
        <v>731</v>
      </c>
      <c r="D583" s="23" t="s">
        <v>7842</v>
      </c>
      <c r="E583" s="23" t="s">
        <v>1224</v>
      </c>
      <c r="F583" s="17"/>
      <c r="G583" s="12" t="s">
        <v>144</v>
      </c>
      <c r="H583" s="12" t="s">
        <v>145</v>
      </c>
      <c r="I583" s="16"/>
      <c r="J583" s="23" t="s">
        <v>465</v>
      </c>
      <c r="K583" s="23" t="s">
        <v>466</v>
      </c>
    </row>
    <row r="584" spans="1:12" ht="16.5" customHeight="1" x14ac:dyDescent="0.2">
      <c r="A584" s="18">
        <v>1022102020</v>
      </c>
      <c r="B584" s="23" t="s">
        <v>4195</v>
      </c>
      <c r="C584" s="23"/>
      <c r="D584" s="23" t="s">
        <v>4196</v>
      </c>
      <c r="E584" s="23" t="s">
        <v>4196</v>
      </c>
      <c r="F584" s="17"/>
      <c r="G584" s="12" t="s">
        <v>144</v>
      </c>
      <c r="H584" s="12" t="s">
        <v>145</v>
      </c>
      <c r="I584" s="16"/>
      <c r="J584" s="23" t="s">
        <v>465</v>
      </c>
      <c r="K584" s="23" t="s">
        <v>466</v>
      </c>
    </row>
    <row r="585" spans="1:12" ht="16.5" customHeight="1" x14ac:dyDescent="0.2">
      <c r="A585" s="18">
        <v>1022102030</v>
      </c>
      <c r="B585" s="23" t="s">
        <v>4547</v>
      </c>
      <c r="C585" s="23"/>
      <c r="D585" s="23" t="s">
        <v>4548</v>
      </c>
      <c r="E585" s="23" t="s">
        <v>4548</v>
      </c>
      <c r="F585" s="17"/>
      <c r="G585" s="12" t="s">
        <v>144</v>
      </c>
      <c r="H585" s="12" t="s">
        <v>145</v>
      </c>
      <c r="I585" s="16"/>
      <c r="J585" s="23" t="s">
        <v>465</v>
      </c>
      <c r="K585" s="23" t="s">
        <v>466</v>
      </c>
    </row>
    <row r="586" spans="1:12" ht="16.5" customHeight="1" x14ac:dyDescent="0.2">
      <c r="A586" s="18">
        <v>1022102050</v>
      </c>
      <c r="B586" s="10" t="s">
        <v>3585</v>
      </c>
      <c r="C586" s="10"/>
      <c r="D586" s="10" t="s">
        <v>3586</v>
      </c>
      <c r="E586" s="10" t="s">
        <v>3587</v>
      </c>
      <c r="F586" s="17"/>
      <c r="G586" s="12" t="s">
        <v>144</v>
      </c>
      <c r="H586" s="12" t="s">
        <v>145</v>
      </c>
      <c r="I586" s="16"/>
      <c r="J586" s="10" t="s">
        <v>465</v>
      </c>
      <c r="K586" s="10" t="s">
        <v>466</v>
      </c>
    </row>
    <row r="587" spans="1:12" ht="16.5" customHeight="1" x14ac:dyDescent="0.2">
      <c r="A587" s="18">
        <v>1022102060</v>
      </c>
      <c r="B587" s="10" t="s">
        <v>3588</v>
      </c>
      <c r="C587" s="10"/>
      <c r="D587" s="10" t="s">
        <v>3589</v>
      </c>
      <c r="E587" s="10" t="s">
        <v>3590</v>
      </c>
      <c r="F587" s="17"/>
      <c r="G587" s="12" t="s">
        <v>144</v>
      </c>
      <c r="H587" s="12" t="s">
        <v>145</v>
      </c>
      <c r="I587" s="16"/>
      <c r="J587" s="10" t="s">
        <v>465</v>
      </c>
      <c r="K587" s="10" t="s">
        <v>466</v>
      </c>
    </row>
    <row r="588" spans="1:12" ht="16.5" customHeight="1" x14ac:dyDescent="0.2">
      <c r="A588" s="18">
        <v>1022102070</v>
      </c>
      <c r="B588" s="10" t="s">
        <v>4235</v>
      </c>
      <c r="C588" s="10"/>
      <c r="D588" s="10" t="s">
        <v>4236</v>
      </c>
      <c r="E588" s="10" t="s">
        <v>4237</v>
      </c>
      <c r="F588" s="17"/>
      <c r="G588" s="12" t="s">
        <v>144</v>
      </c>
      <c r="H588" s="12" t="s">
        <v>145</v>
      </c>
      <c r="I588" s="16"/>
      <c r="J588" s="10" t="s">
        <v>465</v>
      </c>
      <c r="K588" s="10" t="s">
        <v>466</v>
      </c>
    </row>
    <row r="589" spans="1:12" ht="16.5" customHeight="1" x14ac:dyDescent="0.2">
      <c r="A589" s="58">
        <v>1022102100</v>
      </c>
      <c r="B589" s="19" t="s">
        <v>955</v>
      </c>
      <c r="C589" s="19" t="s">
        <v>19</v>
      </c>
      <c r="D589" s="20" t="s">
        <v>956</v>
      </c>
      <c r="E589" s="19" t="s">
        <v>9176</v>
      </c>
      <c r="F589" s="17"/>
      <c r="G589" s="12" t="s">
        <v>144</v>
      </c>
      <c r="H589" s="12" t="s">
        <v>145</v>
      </c>
      <c r="I589" s="16"/>
      <c r="J589" s="19" t="s">
        <v>470</v>
      </c>
      <c r="K589" s="19" t="s">
        <v>466</v>
      </c>
    </row>
    <row r="590" spans="1:12" ht="16.5" customHeight="1" x14ac:dyDescent="0.2">
      <c r="A590" s="18">
        <v>1022102120</v>
      </c>
      <c r="B590" s="19" t="s">
        <v>1565</v>
      </c>
      <c r="C590" s="19"/>
      <c r="D590" s="20" t="s">
        <v>1566</v>
      </c>
      <c r="E590" s="19" t="s">
        <v>1567</v>
      </c>
      <c r="F590" s="17"/>
      <c r="G590" s="12" t="s">
        <v>144</v>
      </c>
      <c r="H590" s="12" t="s">
        <v>145</v>
      </c>
      <c r="I590" s="16"/>
      <c r="J590" s="19" t="s">
        <v>470</v>
      </c>
      <c r="K590" s="19" t="s">
        <v>466</v>
      </c>
    </row>
    <row r="591" spans="1:12" ht="16.5" customHeight="1" x14ac:dyDescent="0.2">
      <c r="A591" s="18">
        <v>1022102130</v>
      </c>
      <c r="B591" s="19" t="s">
        <v>1568</v>
      </c>
      <c r="C591" s="19"/>
      <c r="D591" s="20" t="s">
        <v>1569</v>
      </c>
      <c r="E591" s="19" t="s">
        <v>1570</v>
      </c>
      <c r="F591" s="17"/>
      <c r="G591" s="12" t="s">
        <v>144</v>
      </c>
      <c r="H591" s="12" t="s">
        <v>145</v>
      </c>
      <c r="I591" s="16"/>
      <c r="J591" s="19" t="s">
        <v>470</v>
      </c>
      <c r="K591" s="19" t="s">
        <v>466</v>
      </c>
    </row>
    <row r="592" spans="1:12" ht="16.5" customHeight="1" x14ac:dyDescent="0.2">
      <c r="A592" s="18">
        <v>1022102140</v>
      </c>
      <c r="B592" s="19" t="s">
        <v>1562</v>
      </c>
      <c r="C592" s="19"/>
      <c r="D592" s="20" t="s">
        <v>1563</v>
      </c>
      <c r="E592" s="19" t="s">
        <v>1564</v>
      </c>
      <c r="F592" s="17"/>
      <c r="G592" s="12" t="s">
        <v>144</v>
      </c>
      <c r="H592" s="12" t="s">
        <v>145</v>
      </c>
      <c r="I592" s="16"/>
      <c r="J592" s="19" t="s">
        <v>470</v>
      </c>
      <c r="K592" s="19" t="s">
        <v>466</v>
      </c>
    </row>
    <row r="593" spans="1:12" ht="16.5" customHeight="1" x14ac:dyDescent="0.2">
      <c r="A593" s="18">
        <v>1022102150</v>
      </c>
      <c r="B593" s="19" t="s">
        <v>1640</v>
      </c>
      <c r="C593" s="19"/>
      <c r="D593" s="20" t="s">
        <v>1641</v>
      </c>
      <c r="E593" s="19" t="s">
        <v>1642</v>
      </c>
      <c r="F593" s="17"/>
      <c r="G593" s="12" t="s">
        <v>144</v>
      </c>
      <c r="H593" s="12" t="s">
        <v>145</v>
      </c>
      <c r="I593" s="16"/>
      <c r="J593" s="19" t="s">
        <v>470</v>
      </c>
      <c r="K593" s="19" t="s">
        <v>466</v>
      </c>
    </row>
    <row r="594" spans="1:12" ht="16.5" customHeight="1" x14ac:dyDescent="0.2">
      <c r="A594" s="58">
        <v>1022102160</v>
      </c>
      <c r="B594" s="19" t="s">
        <v>1646</v>
      </c>
      <c r="C594" s="19" t="s">
        <v>19</v>
      </c>
      <c r="D594" s="20" t="s">
        <v>10629</v>
      </c>
      <c r="E594" s="19" t="s">
        <v>10628</v>
      </c>
      <c r="F594" s="17"/>
      <c r="G594" s="12" t="s">
        <v>144</v>
      </c>
      <c r="H594" s="12" t="s">
        <v>145</v>
      </c>
      <c r="I594" s="16"/>
      <c r="J594" s="19" t="s">
        <v>470</v>
      </c>
      <c r="K594" s="19" t="s">
        <v>466</v>
      </c>
    </row>
    <row r="595" spans="1:12" ht="16.5" customHeight="1" x14ac:dyDescent="0.2">
      <c r="A595" s="18">
        <v>1022102170</v>
      </c>
      <c r="B595" s="19" t="s">
        <v>1777</v>
      </c>
      <c r="C595" s="19"/>
      <c r="D595" s="20" t="s">
        <v>1778</v>
      </c>
      <c r="E595" s="19" t="s">
        <v>1779</v>
      </c>
      <c r="F595" s="17"/>
      <c r="G595" s="12" t="s">
        <v>144</v>
      </c>
      <c r="H595" s="12" t="s">
        <v>145</v>
      </c>
      <c r="I595" s="16"/>
      <c r="J595" s="19" t="s">
        <v>470</v>
      </c>
      <c r="K595" s="19" t="s">
        <v>466</v>
      </c>
    </row>
    <row r="596" spans="1:12" ht="16.5" customHeight="1" x14ac:dyDescent="0.2">
      <c r="A596" s="18">
        <v>1022102200</v>
      </c>
      <c r="B596" s="19" t="s">
        <v>2979</v>
      </c>
      <c r="C596" s="19"/>
      <c r="D596" s="20" t="s">
        <v>2980</v>
      </c>
      <c r="E596" s="19" t="s">
        <v>2981</v>
      </c>
      <c r="F596" s="17"/>
      <c r="G596" s="12" t="s">
        <v>144</v>
      </c>
      <c r="H596" s="12" t="s">
        <v>145</v>
      </c>
      <c r="I596" s="16"/>
      <c r="J596" s="19" t="s">
        <v>470</v>
      </c>
      <c r="K596" s="19" t="s">
        <v>466</v>
      </c>
    </row>
    <row r="597" spans="1:12" ht="16.5" customHeight="1" x14ac:dyDescent="0.2">
      <c r="A597" s="18">
        <v>1022102210</v>
      </c>
      <c r="B597" s="19" t="s">
        <v>4206</v>
      </c>
      <c r="C597" s="19"/>
      <c r="D597" s="20" t="s">
        <v>4207</v>
      </c>
      <c r="E597" s="19" t="s">
        <v>4208</v>
      </c>
      <c r="F597" s="17"/>
      <c r="G597" s="12" t="s">
        <v>144</v>
      </c>
      <c r="H597" s="12" t="s">
        <v>145</v>
      </c>
      <c r="I597" s="16"/>
      <c r="J597" s="19" t="s">
        <v>470</v>
      </c>
      <c r="K597" s="19" t="s">
        <v>466</v>
      </c>
    </row>
    <row r="598" spans="1:12" ht="16.5" customHeight="1" x14ac:dyDescent="0.2">
      <c r="A598" s="18">
        <v>1022102220</v>
      </c>
      <c r="B598" s="19" t="s">
        <v>4715</v>
      </c>
      <c r="C598" s="19"/>
      <c r="D598" s="20" t="s">
        <v>4716</v>
      </c>
      <c r="E598" s="19" t="s">
        <v>4717</v>
      </c>
      <c r="F598" s="17"/>
      <c r="G598" s="12" t="s">
        <v>144</v>
      </c>
      <c r="H598" s="12" t="s">
        <v>145</v>
      </c>
      <c r="I598" s="16"/>
      <c r="J598" s="19" t="s">
        <v>470</v>
      </c>
      <c r="K598" s="19" t="s">
        <v>466</v>
      </c>
    </row>
    <row r="599" spans="1:12" ht="16.5" customHeight="1" x14ac:dyDescent="0.2">
      <c r="A599" s="18">
        <v>1022102230</v>
      </c>
      <c r="B599" s="19" t="s">
        <v>5934</v>
      </c>
      <c r="C599" s="19"/>
      <c r="D599" s="20" t="s">
        <v>5935</v>
      </c>
      <c r="E599" s="19" t="s">
        <v>5936</v>
      </c>
      <c r="F599" s="17"/>
      <c r="G599" s="12" t="s">
        <v>144</v>
      </c>
      <c r="H599" s="12" t="s">
        <v>145</v>
      </c>
      <c r="I599" s="16"/>
      <c r="J599" s="19" t="s">
        <v>470</v>
      </c>
      <c r="K599" s="19" t="s">
        <v>466</v>
      </c>
    </row>
    <row r="600" spans="1:12" ht="16.5" customHeight="1" x14ac:dyDescent="0.2">
      <c r="A600" s="58">
        <v>1022102240</v>
      </c>
      <c r="B600" s="19" t="s">
        <v>6079</v>
      </c>
      <c r="C600" s="19" t="s">
        <v>5722</v>
      </c>
      <c r="D600" s="20" t="s">
        <v>6080</v>
      </c>
      <c r="E600" s="19" t="s">
        <v>7754</v>
      </c>
      <c r="F600" s="17"/>
      <c r="G600" s="12" t="s">
        <v>144</v>
      </c>
      <c r="H600" s="12" t="s">
        <v>145</v>
      </c>
      <c r="I600" s="16"/>
      <c r="J600" s="19" t="s">
        <v>470</v>
      </c>
      <c r="K600" s="19" t="s">
        <v>466</v>
      </c>
    </row>
    <row r="601" spans="1:12" ht="16.5" customHeight="1" x14ac:dyDescent="0.2">
      <c r="A601" s="80">
        <v>1022102260</v>
      </c>
      <c r="B601" s="19" t="s">
        <v>3156</v>
      </c>
      <c r="C601" s="19"/>
      <c r="D601" s="20" t="s">
        <v>3157</v>
      </c>
      <c r="E601" s="20" t="s">
        <v>3158</v>
      </c>
      <c r="F601" s="17"/>
      <c r="G601" s="12" t="s">
        <v>144</v>
      </c>
      <c r="H601" s="12" t="s">
        <v>145</v>
      </c>
      <c r="I601" s="16"/>
      <c r="J601" s="19" t="s">
        <v>465</v>
      </c>
      <c r="K601" s="19" t="s">
        <v>466</v>
      </c>
    </row>
    <row r="602" spans="1:12" ht="16.5" customHeight="1" x14ac:dyDescent="0.2">
      <c r="A602" s="80">
        <v>1022102270</v>
      </c>
      <c r="B602" s="19" t="s">
        <v>5689</v>
      </c>
      <c r="C602" s="19"/>
      <c r="D602" s="20" t="s">
        <v>5690</v>
      </c>
      <c r="E602" s="20" t="s">
        <v>5691</v>
      </c>
      <c r="F602" s="17"/>
      <c r="G602" s="12" t="s">
        <v>144</v>
      </c>
      <c r="H602" s="12" t="s">
        <v>145</v>
      </c>
      <c r="I602" s="16"/>
      <c r="J602" s="19" t="s">
        <v>465</v>
      </c>
      <c r="K602" s="19" t="s">
        <v>466</v>
      </c>
    </row>
    <row r="603" spans="1:12" ht="16.5" customHeight="1" x14ac:dyDescent="0.2">
      <c r="A603" s="80">
        <v>1022102280</v>
      </c>
      <c r="B603" s="19" t="s">
        <v>3763</v>
      </c>
      <c r="C603" s="19"/>
      <c r="D603" s="20" t="s">
        <v>3764</v>
      </c>
      <c r="E603" s="20" t="s">
        <v>3765</v>
      </c>
      <c r="F603" s="17"/>
      <c r="G603" s="12" t="s">
        <v>144</v>
      </c>
      <c r="H603" s="12" t="s">
        <v>145</v>
      </c>
      <c r="I603" s="16"/>
      <c r="J603" s="19" t="s">
        <v>465</v>
      </c>
      <c r="K603" s="19" t="s">
        <v>466</v>
      </c>
    </row>
    <row r="604" spans="1:12" ht="16.5" customHeight="1" x14ac:dyDescent="0.2">
      <c r="A604" s="80">
        <v>1022102290</v>
      </c>
      <c r="B604" s="19" t="s">
        <v>3876</v>
      </c>
      <c r="C604" s="19"/>
      <c r="D604" s="20" t="s">
        <v>3877</v>
      </c>
      <c r="E604" s="20" t="s">
        <v>3878</v>
      </c>
      <c r="F604" s="17"/>
      <c r="G604" s="12" t="s">
        <v>144</v>
      </c>
      <c r="H604" s="12" t="s">
        <v>145</v>
      </c>
      <c r="I604" s="16"/>
      <c r="J604" s="19" t="s">
        <v>465</v>
      </c>
      <c r="K604" s="19" t="s">
        <v>466</v>
      </c>
    </row>
    <row r="605" spans="1:12" ht="16.5" customHeight="1" x14ac:dyDescent="0.2">
      <c r="A605" s="80">
        <v>1022102320</v>
      </c>
      <c r="B605" s="19" t="s">
        <v>5521</v>
      </c>
      <c r="C605" s="19"/>
      <c r="D605" s="20" t="s">
        <v>5522</v>
      </c>
      <c r="E605" s="20" t="s">
        <v>5523</v>
      </c>
      <c r="F605" s="17"/>
      <c r="G605" s="12" t="s">
        <v>144</v>
      </c>
      <c r="H605" s="12" t="s">
        <v>145</v>
      </c>
      <c r="I605" s="16"/>
      <c r="J605" s="19" t="s">
        <v>465</v>
      </c>
      <c r="K605" s="19" t="s">
        <v>466</v>
      </c>
    </row>
    <row r="606" spans="1:12" ht="16.5" customHeight="1" x14ac:dyDescent="0.2">
      <c r="A606" s="80">
        <v>1022102330</v>
      </c>
      <c r="B606" s="19" t="s">
        <v>5234</v>
      </c>
      <c r="C606" s="19"/>
      <c r="D606" s="20" t="s">
        <v>5235</v>
      </c>
      <c r="E606" s="20" t="s">
        <v>5236</v>
      </c>
      <c r="F606" s="17"/>
      <c r="G606" s="12" t="s">
        <v>144</v>
      </c>
      <c r="H606" s="12" t="s">
        <v>145</v>
      </c>
      <c r="I606" s="16"/>
      <c r="J606" s="19" t="s">
        <v>465</v>
      </c>
      <c r="K606" s="19" t="s">
        <v>466</v>
      </c>
    </row>
    <row r="607" spans="1:12" ht="16.5" customHeight="1" x14ac:dyDescent="0.2">
      <c r="A607" s="80">
        <v>1022102340</v>
      </c>
      <c r="B607" s="19" t="s">
        <v>4226</v>
      </c>
      <c r="C607" s="19"/>
      <c r="D607" s="20" t="s">
        <v>4227</v>
      </c>
      <c r="E607" s="20" t="s">
        <v>4228</v>
      </c>
      <c r="F607" s="17"/>
      <c r="G607" s="12" t="s">
        <v>144</v>
      </c>
      <c r="H607" s="12" t="s">
        <v>145</v>
      </c>
      <c r="I607" s="16"/>
      <c r="J607" s="19" t="s">
        <v>465</v>
      </c>
      <c r="K607" s="19" t="s">
        <v>466</v>
      </c>
    </row>
    <row r="608" spans="1:12" ht="16.5" customHeight="1" x14ac:dyDescent="0.2">
      <c r="A608" s="102">
        <v>1022102360</v>
      </c>
      <c r="B608" s="19" t="s">
        <v>9269</v>
      </c>
      <c r="C608" s="19" t="s">
        <v>19</v>
      </c>
      <c r="D608" s="20" t="s">
        <v>9266</v>
      </c>
      <c r="E608" s="20" t="s">
        <v>9265</v>
      </c>
      <c r="F608" s="17"/>
      <c r="G608" s="12" t="s">
        <v>144</v>
      </c>
      <c r="H608" s="12" t="s">
        <v>145</v>
      </c>
      <c r="I608" s="16"/>
      <c r="J608" s="19" t="s">
        <v>465</v>
      </c>
      <c r="K608" s="19" t="s">
        <v>466</v>
      </c>
      <c r="L608" s="101"/>
    </row>
    <row r="609" spans="1:12" ht="16.5" customHeight="1" x14ac:dyDescent="0.2">
      <c r="A609" s="64">
        <v>1022102380</v>
      </c>
      <c r="B609" s="10" t="s">
        <v>4555</v>
      </c>
      <c r="C609" s="10"/>
      <c r="D609" s="26" t="s">
        <v>4556</v>
      </c>
      <c r="E609" s="26" t="s">
        <v>4557</v>
      </c>
      <c r="F609" s="10"/>
      <c r="G609" s="10"/>
      <c r="H609" s="10"/>
      <c r="I609" s="10"/>
      <c r="J609" s="28" t="s">
        <v>470</v>
      </c>
      <c r="K609" s="26" t="s">
        <v>4558</v>
      </c>
    </row>
    <row r="610" spans="1:12" ht="16.5" customHeight="1" x14ac:dyDescent="0.2">
      <c r="A610" s="18">
        <v>1022102410</v>
      </c>
      <c r="B610" s="14" t="s">
        <v>5858</v>
      </c>
      <c r="C610" s="14"/>
      <c r="D610" s="10" t="s">
        <v>5859</v>
      </c>
      <c r="E610" s="10"/>
      <c r="F610" s="17"/>
      <c r="G610" s="12" t="s">
        <v>144</v>
      </c>
      <c r="H610" s="12" t="s">
        <v>145</v>
      </c>
      <c r="I610" s="16"/>
      <c r="J610" s="10" t="s">
        <v>465</v>
      </c>
      <c r="K610" s="10" t="s">
        <v>466</v>
      </c>
    </row>
    <row r="611" spans="1:12" ht="16.5" customHeight="1" x14ac:dyDescent="0.2">
      <c r="A611" s="64">
        <v>1022102410</v>
      </c>
      <c r="B611" s="37" t="s">
        <v>5858</v>
      </c>
      <c r="C611" s="37"/>
      <c r="D611" s="26" t="s">
        <v>5860</v>
      </c>
      <c r="E611" s="26" t="s">
        <v>5861</v>
      </c>
      <c r="F611" s="10"/>
      <c r="G611" s="10"/>
      <c r="H611" s="10"/>
      <c r="I611" s="10"/>
      <c r="J611" s="28" t="s">
        <v>470</v>
      </c>
      <c r="K611" s="26" t="s">
        <v>5862</v>
      </c>
    </row>
    <row r="612" spans="1:12" ht="16.5" customHeight="1" x14ac:dyDescent="0.2">
      <c r="A612" s="58">
        <v>1022102480</v>
      </c>
      <c r="B612" s="14" t="s">
        <v>5878</v>
      </c>
      <c r="C612" s="14" t="s">
        <v>19</v>
      </c>
      <c r="D612" s="10" t="s">
        <v>9308</v>
      </c>
      <c r="E612" s="10" t="s">
        <v>9307</v>
      </c>
      <c r="F612" s="17"/>
      <c r="G612" s="12" t="s">
        <v>144</v>
      </c>
      <c r="H612" s="12" t="s">
        <v>145</v>
      </c>
      <c r="I612" s="16"/>
      <c r="J612" s="10" t="s">
        <v>465</v>
      </c>
      <c r="K612" s="10" t="s">
        <v>466</v>
      </c>
    </row>
    <row r="613" spans="1:12" ht="16.5" customHeight="1" x14ac:dyDescent="0.2">
      <c r="A613" s="58">
        <v>1022102490</v>
      </c>
      <c r="B613" s="14" t="s">
        <v>8975</v>
      </c>
      <c r="C613" s="14" t="s">
        <v>19</v>
      </c>
      <c r="D613" s="10" t="s">
        <v>8976</v>
      </c>
      <c r="E613" s="10" t="s">
        <v>8318</v>
      </c>
      <c r="F613" s="17"/>
      <c r="G613" s="12"/>
      <c r="H613" s="12"/>
      <c r="I613" s="16"/>
      <c r="J613" s="10"/>
      <c r="K613" s="10"/>
    </row>
    <row r="614" spans="1:12" ht="16.5" customHeight="1" x14ac:dyDescent="0.2">
      <c r="A614" s="58">
        <v>1022102500</v>
      </c>
      <c r="B614" s="14" t="s">
        <v>5886</v>
      </c>
      <c r="C614" s="14" t="s">
        <v>19</v>
      </c>
      <c r="D614" s="10" t="s">
        <v>5887</v>
      </c>
      <c r="E614" s="10" t="s">
        <v>5887</v>
      </c>
      <c r="F614" s="17"/>
      <c r="G614" s="12"/>
      <c r="H614" s="12"/>
      <c r="I614" s="16"/>
      <c r="J614" s="10"/>
      <c r="K614" s="10"/>
    </row>
    <row r="615" spans="1:12" ht="16.5" customHeight="1" x14ac:dyDescent="0.2">
      <c r="A615" s="58">
        <v>1022102510</v>
      </c>
      <c r="B615" s="14" t="s">
        <v>6094</v>
      </c>
      <c r="C615" s="14" t="s">
        <v>19</v>
      </c>
      <c r="D615" s="10" t="s">
        <v>9309</v>
      </c>
      <c r="E615" s="10" t="s">
        <v>7171</v>
      </c>
      <c r="F615" s="17"/>
      <c r="G615" s="12"/>
      <c r="H615" s="12"/>
      <c r="I615" s="16"/>
      <c r="J615" s="10"/>
      <c r="K615" s="10"/>
    </row>
    <row r="616" spans="1:12" ht="16.5" customHeight="1" x14ac:dyDescent="0.2">
      <c r="A616" s="58">
        <v>1022102520</v>
      </c>
      <c r="B616" s="14" t="s">
        <v>6127</v>
      </c>
      <c r="C616" s="14" t="s">
        <v>19</v>
      </c>
      <c r="D616" s="10" t="s">
        <v>6128</v>
      </c>
      <c r="E616" s="10" t="s">
        <v>8977</v>
      </c>
      <c r="F616" s="17"/>
      <c r="G616" s="12"/>
      <c r="H616" s="12"/>
      <c r="I616" s="16"/>
      <c r="J616" s="10"/>
      <c r="K616" s="10"/>
    </row>
    <row r="617" spans="1:12" ht="16.5" customHeight="1" x14ac:dyDescent="0.2">
      <c r="A617" s="4">
        <v>1022102530</v>
      </c>
      <c r="B617" s="13" t="s">
        <v>6119</v>
      </c>
      <c r="C617" s="13"/>
      <c r="D617" s="13" t="s">
        <v>6120</v>
      </c>
      <c r="E617" s="13" t="s">
        <v>6120</v>
      </c>
      <c r="F617" s="38"/>
      <c r="G617" s="38"/>
      <c r="H617" s="39"/>
      <c r="I617" s="39"/>
      <c r="J617" s="13"/>
      <c r="K617" s="13"/>
    </row>
    <row r="618" spans="1:12" ht="16.5" customHeight="1" x14ac:dyDescent="0.2">
      <c r="A618" s="4">
        <v>1022102540</v>
      </c>
      <c r="B618" s="13" t="s">
        <v>6121</v>
      </c>
      <c r="C618" s="13"/>
      <c r="D618" s="13" t="s">
        <v>6122</v>
      </c>
      <c r="E618" s="13" t="s">
        <v>6122</v>
      </c>
      <c r="F618" s="38"/>
      <c r="G618" s="38"/>
      <c r="H618" s="39"/>
      <c r="I618" s="39"/>
      <c r="J618" s="13"/>
      <c r="K618" s="13"/>
    </row>
    <row r="619" spans="1:12" ht="16.5" customHeight="1" x14ac:dyDescent="0.2">
      <c r="A619" s="4">
        <v>1022102550</v>
      </c>
      <c r="B619" s="13" t="s">
        <v>6123</v>
      </c>
      <c r="C619" s="13"/>
      <c r="D619" s="13" t="s">
        <v>6124</v>
      </c>
      <c r="E619" s="13" t="s">
        <v>6124</v>
      </c>
      <c r="F619" s="38"/>
      <c r="G619" s="38"/>
      <c r="H619" s="39"/>
      <c r="I619" s="39"/>
      <c r="J619" s="13"/>
      <c r="K619" s="13"/>
    </row>
    <row r="620" spans="1:12" ht="16.5" customHeight="1" x14ac:dyDescent="0.2">
      <c r="A620" s="4">
        <v>1022102560</v>
      </c>
      <c r="B620" s="13" t="s">
        <v>6125</v>
      </c>
      <c r="C620" s="13"/>
      <c r="D620" s="13" t="s">
        <v>6126</v>
      </c>
      <c r="E620" s="13" t="s">
        <v>6126</v>
      </c>
      <c r="F620" s="38"/>
      <c r="G620" s="38"/>
      <c r="H620" s="39"/>
      <c r="I620" s="39"/>
      <c r="J620" s="13"/>
      <c r="K620" s="13"/>
    </row>
    <row r="621" spans="1:12" ht="16.5" customHeight="1" x14ac:dyDescent="0.2">
      <c r="A621" s="4">
        <v>1022102570</v>
      </c>
      <c r="B621" s="13" t="s">
        <v>4067</v>
      </c>
      <c r="C621" s="13"/>
      <c r="D621" s="46" t="s">
        <v>4068</v>
      </c>
      <c r="E621" s="46" t="s">
        <v>4069</v>
      </c>
      <c r="F621" s="13"/>
      <c r="G621" s="13"/>
      <c r="H621" s="13"/>
      <c r="I621" s="13"/>
      <c r="J621" s="47" t="s">
        <v>470</v>
      </c>
      <c r="K621" s="46" t="s">
        <v>3984</v>
      </c>
    </row>
    <row r="622" spans="1:12" ht="16.5" customHeight="1" x14ac:dyDescent="0.2">
      <c r="A622" s="97">
        <v>1022102590</v>
      </c>
      <c r="B622" s="10" t="s">
        <v>6087</v>
      </c>
      <c r="C622" s="10" t="s">
        <v>19</v>
      </c>
      <c r="D622" s="26" t="s">
        <v>8345</v>
      </c>
      <c r="E622" s="26" t="s">
        <v>8345</v>
      </c>
      <c r="F622" s="17"/>
      <c r="G622" s="17"/>
      <c r="H622" s="16"/>
      <c r="I622" s="16"/>
      <c r="J622" s="28" t="s">
        <v>465</v>
      </c>
      <c r="K622" s="26" t="s">
        <v>466</v>
      </c>
    </row>
    <row r="623" spans="1:12" ht="16.5" customHeight="1" x14ac:dyDescent="0.2">
      <c r="A623" s="58">
        <v>1022102620</v>
      </c>
      <c r="B623" s="14" t="s">
        <v>4495</v>
      </c>
      <c r="C623" s="14" t="s">
        <v>19</v>
      </c>
      <c r="D623" s="10" t="s">
        <v>7480</v>
      </c>
      <c r="E623" s="10" t="s">
        <v>6634</v>
      </c>
      <c r="F623" s="17"/>
      <c r="G623" s="12" t="s">
        <v>144</v>
      </c>
      <c r="H623" s="12" t="s">
        <v>145</v>
      </c>
      <c r="I623" s="16"/>
      <c r="J623" s="10" t="s">
        <v>166</v>
      </c>
      <c r="K623" s="10" t="s">
        <v>952</v>
      </c>
      <c r="L623" s="76">
        <v>1239100050</v>
      </c>
    </row>
    <row r="624" spans="1:12" ht="16.5" customHeight="1" x14ac:dyDescent="0.2">
      <c r="A624" s="81">
        <v>1022102630</v>
      </c>
      <c r="B624" s="10" t="s">
        <v>1243</v>
      </c>
      <c r="C624" s="10"/>
      <c r="D624" s="26" t="s">
        <v>1244</v>
      </c>
      <c r="E624" s="25" t="s">
        <v>1245</v>
      </c>
      <c r="F624" s="17"/>
      <c r="G624" s="17"/>
      <c r="H624" s="16"/>
      <c r="I624" s="16"/>
      <c r="J624" s="25" t="s">
        <v>465</v>
      </c>
      <c r="K624" s="25" t="s">
        <v>466</v>
      </c>
    </row>
    <row r="625" spans="1:11" ht="16.5" customHeight="1" x14ac:dyDescent="0.2">
      <c r="A625" s="81">
        <v>1022102640</v>
      </c>
      <c r="B625" s="10" t="s">
        <v>1246</v>
      </c>
      <c r="C625" s="10"/>
      <c r="D625" s="26" t="s">
        <v>1247</v>
      </c>
      <c r="E625" s="25" t="s">
        <v>1248</v>
      </c>
      <c r="F625" s="17"/>
      <c r="G625" s="17"/>
      <c r="H625" s="16"/>
      <c r="I625" s="16"/>
      <c r="J625" s="25" t="s">
        <v>465</v>
      </c>
      <c r="K625" s="25" t="s">
        <v>466</v>
      </c>
    </row>
    <row r="626" spans="1:11" ht="16.5" customHeight="1" x14ac:dyDescent="0.2">
      <c r="A626" s="81">
        <v>1022102650</v>
      </c>
      <c r="B626" s="10" t="s">
        <v>1237</v>
      </c>
      <c r="C626" s="10"/>
      <c r="D626" s="26" t="s">
        <v>1238</v>
      </c>
      <c r="E626" s="25" t="s">
        <v>1239</v>
      </c>
      <c r="F626" s="17"/>
      <c r="G626" s="17"/>
      <c r="H626" s="16"/>
      <c r="I626" s="16"/>
      <c r="J626" s="25" t="s">
        <v>465</v>
      </c>
      <c r="K626" s="25" t="s">
        <v>466</v>
      </c>
    </row>
    <row r="627" spans="1:11" ht="16.5" customHeight="1" x14ac:dyDescent="0.2">
      <c r="A627" s="81">
        <v>1022102660</v>
      </c>
      <c r="B627" s="10" t="s">
        <v>1240</v>
      </c>
      <c r="C627" s="10"/>
      <c r="D627" s="26" t="s">
        <v>1241</v>
      </c>
      <c r="E627" s="25" t="s">
        <v>1242</v>
      </c>
      <c r="F627" s="17"/>
      <c r="G627" s="17"/>
      <c r="H627" s="16"/>
      <c r="I627" s="16"/>
      <c r="J627" s="25" t="s">
        <v>465</v>
      </c>
      <c r="K627" s="25" t="s">
        <v>466</v>
      </c>
    </row>
    <row r="628" spans="1:11" ht="16.5" customHeight="1" x14ac:dyDescent="0.2">
      <c r="A628" s="99">
        <v>1022103750</v>
      </c>
      <c r="B628" s="10" t="s">
        <v>10893</v>
      </c>
      <c r="C628" s="10" t="s">
        <v>19</v>
      </c>
      <c r="D628" s="26" t="s">
        <v>10894</v>
      </c>
      <c r="E628" s="25" t="s">
        <v>8803</v>
      </c>
      <c r="F628" s="17"/>
      <c r="G628" s="17"/>
      <c r="H628" s="16"/>
      <c r="I628" s="16"/>
      <c r="J628" s="25"/>
      <c r="K628" s="25"/>
    </row>
    <row r="629" spans="1:11" ht="16.5" customHeight="1" x14ac:dyDescent="0.2">
      <c r="A629" s="99">
        <v>1022103900</v>
      </c>
      <c r="B629" s="10" t="s">
        <v>9148</v>
      </c>
      <c r="C629" s="10" t="s">
        <v>19</v>
      </c>
      <c r="D629" s="26" t="s">
        <v>9164</v>
      </c>
      <c r="E629" s="25" t="s">
        <v>9163</v>
      </c>
      <c r="F629" s="17"/>
      <c r="G629" s="17"/>
      <c r="H629" s="16"/>
      <c r="I629" s="16"/>
      <c r="J629" s="25"/>
      <c r="K629" s="25"/>
    </row>
    <row r="630" spans="1:11" ht="16.5" customHeight="1" x14ac:dyDescent="0.2">
      <c r="A630" s="99">
        <v>1022103910</v>
      </c>
      <c r="B630" s="10" t="s">
        <v>9148</v>
      </c>
      <c r="C630" s="10" t="s">
        <v>19</v>
      </c>
      <c r="D630" s="26" t="s">
        <v>9162</v>
      </c>
      <c r="E630" s="25" t="s">
        <v>9161</v>
      </c>
      <c r="F630" s="17"/>
      <c r="G630" s="17"/>
      <c r="H630" s="16"/>
      <c r="I630" s="16"/>
      <c r="J630" s="25"/>
      <c r="K630" s="25"/>
    </row>
    <row r="631" spans="1:11" ht="16.5" customHeight="1" x14ac:dyDescent="0.2">
      <c r="A631" s="99">
        <v>1022103920</v>
      </c>
      <c r="B631" s="10" t="s">
        <v>9148</v>
      </c>
      <c r="C631" s="10" t="s">
        <v>19</v>
      </c>
      <c r="D631" s="26" t="s">
        <v>9160</v>
      </c>
      <c r="E631" s="25" t="s">
        <v>9159</v>
      </c>
      <c r="F631" s="17"/>
      <c r="G631" s="17"/>
      <c r="H631" s="16"/>
      <c r="I631" s="16"/>
      <c r="J631" s="25"/>
      <c r="K631" s="25"/>
    </row>
    <row r="632" spans="1:11" ht="16.5" customHeight="1" x14ac:dyDescent="0.2">
      <c r="A632" s="99">
        <v>1022103930</v>
      </c>
      <c r="B632" s="10" t="s">
        <v>9148</v>
      </c>
      <c r="C632" s="10" t="s">
        <v>19</v>
      </c>
      <c r="D632" s="26" t="s">
        <v>9158</v>
      </c>
      <c r="E632" s="25" t="s">
        <v>9157</v>
      </c>
      <c r="F632" s="17"/>
      <c r="G632" s="17"/>
      <c r="H632" s="16"/>
      <c r="I632" s="16"/>
      <c r="J632" s="25"/>
      <c r="K632" s="25"/>
    </row>
    <row r="633" spans="1:11" ht="16.5" customHeight="1" x14ac:dyDescent="0.2">
      <c r="A633" s="99">
        <v>1022103940</v>
      </c>
      <c r="B633" s="10" t="s">
        <v>9148</v>
      </c>
      <c r="C633" s="10" t="s">
        <v>19</v>
      </c>
      <c r="D633" s="26" t="s">
        <v>9156</v>
      </c>
      <c r="E633" s="25" t="s">
        <v>9155</v>
      </c>
      <c r="F633" s="17"/>
      <c r="G633" s="17"/>
      <c r="H633" s="16"/>
      <c r="I633" s="16"/>
      <c r="J633" s="25"/>
      <c r="K633" s="25"/>
    </row>
    <row r="634" spans="1:11" ht="16.5" customHeight="1" x14ac:dyDescent="0.2">
      <c r="A634" s="99">
        <v>1022103950</v>
      </c>
      <c r="B634" s="10" t="s">
        <v>9148</v>
      </c>
      <c r="C634" s="10" t="s">
        <v>19</v>
      </c>
      <c r="D634" s="26" t="s">
        <v>9154</v>
      </c>
      <c r="E634" s="25" t="s">
        <v>9153</v>
      </c>
      <c r="F634" s="17"/>
      <c r="G634" s="17"/>
      <c r="H634" s="16"/>
      <c r="I634" s="16"/>
      <c r="J634" s="25"/>
      <c r="K634" s="25"/>
    </row>
    <row r="635" spans="1:11" ht="16.5" customHeight="1" x14ac:dyDescent="0.2">
      <c r="A635" s="99">
        <v>1022103960</v>
      </c>
      <c r="B635" s="10" t="s">
        <v>9148</v>
      </c>
      <c r="C635" s="10" t="s">
        <v>19</v>
      </c>
      <c r="D635" s="26" t="s">
        <v>9152</v>
      </c>
      <c r="E635" s="25" t="s">
        <v>9151</v>
      </c>
      <c r="F635" s="17"/>
      <c r="G635" s="17"/>
      <c r="H635" s="16"/>
      <c r="I635" s="16"/>
      <c r="J635" s="25"/>
      <c r="K635" s="25"/>
    </row>
    <row r="636" spans="1:11" ht="16.5" customHeight="1" x14ac:dyDescent="0.2">
      <c r="A636" s="99">
        <v>1022103970</v>
      </c>
      <c r="B636" s="10" t="s">
        <v>9148</v>
      </c>
      <c r="C636" s="10" t="s">
        <v>19</v>
      </c>
      <c r="D636" s="26" t="s">
        <v>9150</v>
      </c>
      <c r="E636" s="25" t="s">
        <v>9149</v>
      </c>
      <c r="F636" s="17"/>
      <c r="G636" s="17"/>
      <c r="H636" s="16"/>
      <c r="I636" s="16"/>
      <c r="J636" s="25"/>
      <c r="K636" s="25"/>
    </row>
    <row r="637" spans="1:11" ht="16.5" customHeight="1" x14ac:dyDescent="0.2">
      <c r="A637" s="99">
        <v>1022104010</v>
      </c>
      <c r="B637" s="10" t="s">
        <v>9520</v>
      </c>
      <c r="C637" s="10" t="s">
        <v>19</v>
      </c>
      <c r="D637" s="26" t="s">
        <v>9521</v>
      </c>
      <c r="E637" s="25" t="s">
        <v>9522</v>
      </c>
      <c r="F637" s="17"/>
      <c r="G637" s="17"/>
      <c r="H637" s="16"/>
      <c r="I637" s="16"/>
      <c r="J637" s="25"/>
      <c r="K637" s="25"/>
    </row>
    <row r="638" spans="1:11" ht="16.5" customHeight="1" x14ac:dyDescent="0.2">
      <c r="A638" s="58">
        <v>1022104230</v>
      </c>
      <c r="B638" s="14" t="s">
        <v>10946</v>
      </c>
      <c r="C638" s="14" t="s">
        <v>19</v>
      </c>
      <c r="D638" s="10" t="s">
        <v>10631</v>
      </c>
      <c r="E638" s="10" t="s">
        <v>10945</v>
      </c>
      <c r="F638" s="17"/>
      <c r="G638" s="12"/>
      <c r="H638" s="12"/>
      <c r="I638" s="16"/>
      <c r="J638" s="10"/>
      <c r="K638" s="10"/>
    </row>
    <row r="639" spans="1:11" ht="16.5" customHeight="1" x14ac:dyDescent="0.2">
      <c r="A639" s="99">
        <v>1022104240</v>
      </c>
      <c r="B639" s="10" t="s">
        <v>9691</v>
      </c>
      <c r="C639" s="10" t="s">
        <v>19</v>
      </c>
      <c r="D639" s="26" t="s">
        <v>9240</v>
      </c>
      <c r="E639" s="25" t="s">
        <v>11083</v>
      </c>
      <c r="F639" s="17"/>
      <c r="G639" s="17"/>
      <c r="H639" s="16"/>
      <c r="I639" s="16"/>
      <c r="J639" s="25"/>
      <c r="K639" s="25"/>
    </row>
    <row r="640" spans="1:11" ht="16.5" customHeight="1" x14ac:dyDescent="0.2">
      <c r="A640" s="58">
        <v>1022104250</v>
      </c>
      <c r="B640" s="14" t="s">
        <v>5831</v>
      </c>
      <c r="C640" s="14" t="s">
        <v>19</v>
      </c>
      <c r="D640" s="14" t="s">
        <v>6853</v>
      </c>
      <c r="E640" s="12" t="s">
        <v>11644</v>
      </c>
      <c r="F640" s="17" t="s">
        <v>5832</v>
      </c>
      <c r="G640" s="10" t="s">
        <v>175</v>
      </c>
      <c r="H640" s="17" t="s">
        <v>182</v>
      </c>
      <c r="I640" s="17"/>
      <c r="J640" s="10"/>
      <c r="K640" s="10"/>
    </row>
    <row r="641" spans="1:13" ht="16.5" customHeight="1" x14ac:dyDescent="0.2">
      <c r="A641" s="58">
        <v>1023100140</v>
      </c>
      <c r="B641" s="14" t="s">
        <v>1689</v>
      </c>
      <c r="C641" s="14" t="s">
        <v>19</v>
      </c>
      <c r="D641" s="14" t="s">
        <v>1690</v>
      </c>
      <c r="E641" s="14" t="s">
        <v>1691</v>
      </c>
      <c r="F641" s="17"/>
      <c r="G641" s="12" t="s">
        <v>144</v>
      </c>
      <c r="H641" s="12" t="s">
        <v>145</v>
      </c>
      <c r="I641" s="16"/>
      <c r="J641" s="10" t="s">
        <v>465</v>
      </c>
      <c r="K641" s="10" t="s">
        <v>807</v>
      </c>
      <c r="L641" s="89">
        <v>1023100080</v>
      </c>
    </row>
    <row r="642" spans="1:13" ht="16.5" customHeight="1" x14ac:dyDescent="0.2">
      <c r="A642" s="18">
        <v>1023100250</v>
      </c>
      <c r="B642" s="23" t="s">
        <v>6205</v>
      </c>
      <c r="C642" s="23"/>
      <c r="D642" s="23" t="s">
        <v>6206</v>
      </c>
      <c r="E642" s="23" t="s">
        <v>6206</v>
      </c>
      <c r="F642" s="17"/>
      <c r="G642" s="12" t="s">
        <v>144</v>
      </c>
      <c r="H642" s="12" t="s">
        <v>145</v>
      </c>
      <c r="I642" s="16"/>
      <c r="J642" s="23" t="s">
        <v>465</v>
      </c>
      <c r="K642" s="23" t="s">
        <v>807</v>
      </c>
    </row>
    <row r="643" spans="1:13" ht="16.5" customHeight="1" x14ac:dyDescent="0.2">
      <c r="A643" s="100">
        <v>1023100260</v>
      </c>
      <c r="B643" s="10" t="s">
        <v>4574</v>
      </c>
      <c r="C643" s="10" t="s">
        <v>19</v>
      </c>
      <c r="D643" s="19" t="s">
        <v>9856</v>
      </c>
      <c r="E643" s="23" t="s">
        <v>9855</v>
      </c>
      <c r="F643" s="17"/>
      <c r="G643" s="12" t="s">
        <v>144</v>
      </c>
      <c r="H643" s="12" t="s">
        <v>145</v>
      </c>
      <c r="I643" s="16"/>
      <c r="J643" s="23" t="s">
        <v>465</v>
      </c>
      <c r="K643" s="23" t="s">
        <v>807</v>
      </c>
    </row>
    <row r="644" spans="1:13" ht="16.5" customHeight="1" x14ac:dyDescent="0.2">
      <c r="A644" s="58">
        <v>1023100340</v>
      </c>
      <c r="B644" s="14" t="s">
        <v>1683</v>
      </c>
      <c r="C644" s="14" t="s">
        <v>19</v>
      </c>
      <c r="D644" s="14" t="s">
        <v>1684</v>
      </c>
      <c r="E644" s="14" t="s">
        <v>1685</v>
      </c>
      <c r="F644" s="17"/>
      <c r="G644" s="12" t="s">
        <v>144</v>
      </c>
      <c r="H644" s="12" t="s">
        <v>145</v>
      </c>
      <c r="I644" s="16"/>
      <c r="J644" s="10" t="s">
        <v>465</v>
      </c>
      <c r="K644" s="10" t="s">
        <v>807</v>
      </c>
      <c r="L644" s="73">
        <v>1023100060</v>
      </c>
    </row>
    <row r="645" spans="1:13" ht="16.5" customHeight="1" x14ac:dyDescent="0.2">
      <c r="A645" s="18">
        <v>1026100030</v>
      </c>
      <c r="B645" s="14" t="s">
        <v>4273</v>
      </c>
      <c r="C645" s="14"/>
      <c r="D645" s="14" t="s">
        <v>4274</v>
      </c>
      <c r="E645" s="14" t="s">
        <v>4275</v>
      </c>
      <c r="F645" s="17"/>
      <c r="G645" s="12" t="s">
        <v>144</v>
      </c>
      <c r="H645" s="12" t="s">
        <v>145</v>
      </c>
      <c r="I645" s="16"/>
      <c r="J645" s="10" t="s">
        <v>465</v>
      </c>
      <c r="K645" s="10" t="s">
        <v>3164</v>
      </c>
    </row>
    <row r="646" spans="1:13" ht="16.5" customHeight="1" x14ac:dyDescent="0.2">
      <c r="A646" s="58">
        <v>1026100040</v>
      </c>
      <c r="B646" s="14" t="s">
        <v>3179</v>
      </c>
      <c r="C646" s="14" t="s">
        <v>19</v>
      </c>
      <c r="D646" s="14" t="s">
        <v>3180</v>
      </c>
      <c r="E646" s="14" t="s">
        <v>8329</v>
      </c>
      <c r="F646" s="17"/>
      <c r="G646" s="12" t="s">
        <v>144</v>
      </c>
      <c r="H646" s="12" t="s">
        <v>145</v>
      </c>
      <c r="I646" s="16"/>
      <c r="J646" s="10" t="s">
        <v>465</v>
      </c>
      <c r="K646" s="10" t="s">
        <v>3164</v>
      </c>
    </row>
    <row r="647" spans="1:13" ht="16.5" customHeight="1" x14ac:dyDescent="0.2">
      <c r="A647" s="58">
        <v>1026100050</v>
      </c>
      <c r="B647" s="14" t="s">
        <v>3182</v>
      </c>
      <c r="C647" s="14" t="s">
        <v>19</v>
      </c>
      <c r="D647" s="14" t="s">
        <v>15370</v>
      </c>
      <c r="E647" s="14" t="s">
        <v>7441</v>
      </c>
      <c r="F647" s="17"/>
      <c r="G647" s="12" t="s">
        <v>144</v>
      </c>
      <c r="H647" s="12" t="s">
        <v>145</v>
      </c>
      <c r="I647" s="16"/>
      <c r="J647" s="10" t="s">
        <v>465</v>
      </c>
      <c r="K647" s="10" t="s">
        <v>3164</v>
      </c>
    </row>
    <row r="648" spans="1:13" ht="16.5" customHeight="1" x14ac:dyDescent="0.2">
      <c r="A648" s="58">
        <v>1026100060</v>
      </c>
      <c r="B648" s="14" t="s">
        <v>3181</v>
      </c>
      <c r="C648" s="14" t="s">
        <v>19</v>
      </c>
      <c r="D648" s="14" t="s">
        <v>7906</v>
      </c>
      <c r="E648" s="14" t="s">
        <v>7905</v>
      </c>
      <c r="F648" s="17"/>
      <c r="G648" s="12" t="s">
        <v>144</v>
      </c>
      <c r="H648" s="12" t="s">
        <v>145</v>
      </c>
      <c r="I648" s="16"/>
      <c r="J648" s="10" t="s">
        <v>465</v>
      </c>
      <c r="K648" s="10" t="s">
        <v>3164</v>
      </c>
    </row>
    <row r="649" spans="1:13" ht="16.5" customHeight="1" x14ac:dyDescent="0.2">
      <c r="A649" s="58">
        <v>1026100080</v>
      </c>
      <c r="B649" s="14" t="s">
        <v>3167</v>
      </c>
      <c r="C649" s="14" t="s">
        <v>19</v>
      </c>
      <c r="D649" s="14" t="s">
        <v>7409</v>
      </c>
      <c r="E649" s="12" t="s">
        <v>3168</v>
      </c>
      <c r="F649" s="17" t="s">
        <v>3169</v>
      </c>
      <c r="G649" s="17" t="s">
        <v>175</v>
      </c>
      <c r="H649" s="17" t="s">
        <v>182</v>
      </c>
      <c r="I649" s="16"/>
      <c r="J649" s="10"/>
      <c r="K649" s="10"/>
      <c r="L649" s="73">
        <v>1013100020</v>
      </c>
    </row>
    <row r="650" spans="1:13" ht="16.5" customHeight="1" x14ac:dyDescent="0.2">
      <c r="A650" s="58">
        <v>1026100140</v>
      </c>
      <c r="B650" s="14" t="s">
        <v>15504</v>
      </c>
      <c r="C650" s="14" t="s">
        <v>19</v>
      </c>
      <c r="D650" s="14" t="s">
        <v>8351</v>
      </c>
      <c r="E650" s="14" t="s">
        <v>15505</v>
      </c>
      <c r="F650" s="17"/>
      <c r="G650" s="17"/>
      <c r="H650" s="16"/>
      <c r="I650" s="16"/>
      <c r="J650" s="10"/>
      <c r="K650" s="10"/>
      <c r="M650" s="159"/>
    </row>
    <row r="651" spans="1:13" ht="16.5" customHeight="1" x14ac:dyDescent="0.2">
      <c r="A651" s="58">
        <v>1026100220</v>
      </c>
      <c r="B651" s="14" t="s">
        <v>3173</v>
      </c>
      <c r="C651" s="14" t="s">
        <v>19</v>
      </c>
      <c r="D651" s="14" t="s">
        <v>7787</v>
      </c>
      <c r="E651" s="14" t="s">
        <v>7788</v>
      </c>
      <c r="F651" s="17"/>
      <c r="G651" s="17"/>
      <c r="H651" s="16"/>
      <c r="I651" s="16"/>
      <c r="J651" s="10" t="s">
        <v>465</v>
      </c>
      <c r="K651" s="10" t="s">
        <v>3164</v>
      </c>
    </row>
    <row r="652" spans="1:13" ht="16.5" customHeight="1" x14ac:dyDescent="0.2">
      <c r="A652" s="81">
        <v>1026100280</v>
      </c>
      <c r="B652" s="10" t="s">
        <v>3208</v>
      </c>
      <c r="C652" s="10"/>
      <c r="D652" s="26" t="s">
        <v>3209</v>
      </c>
      <c r="E652" s="25" t="s">
        <v>3210</v>
      </c>
      <c r="F652" s="17"/>
      <c r="G652" s="17"/>
      <c r="H652" s="16"/>
      <c r="I652" s="16"/>
      <c r="J652" s="25" t="s">
        <v>465</v>
      </c>
      <c r="K652" s="25" t="s">
        <v>3164</v>
      </c>
    </row>
    <row r="653" spans="1:13" ht="16.5" customHeight="1" x14ac:dyDescent="0.2">
      <c r="A653" s="81">
        <v>1026100290</v>
      </c>
      <c r="B653" s="10" t="s">
        <v>3170</v>
      </c>
      <c r="C653" s="10"/>
      <c r="D653" s="26" t="s">
        <v>3171</v>
      </c>
      <c r="E653" s="25" t="s">
        <v>3172</v>
      </c>
      <c r="F653" s="17"/>
      <c r="G653" s="17"/>
      <c r="H653" s="16"/>
      <c r="I653" s="16"/>
      <c r="J653" s="25" t="s">
        <v>465</v>
      </c>
      <c r="K653" s="25" t="s">
        <v>3164</v>
      </c>
    </row>
    <row r="654" spans="1:13" ht="16.5" customHeight="1" x14ac:dyDescent="0.2">
      <c r="A654" s="58">
        <v>1027100000</v>
      </c>
      <c r="B654" s="14" t="s">
        <v>18154</v>
      </c>
      <c r="C654" s="14" t="s">
        <v>19</v>
      </c>
      <c r="D654" s="14" t="s">
        <v>18155</v>
      </c>
      <c r="E654" s="10" t="s">
        <v>18156</v>
      </c>
      <c r="F654" s="17"/>
      <c r="G654" s="12"/>
      <c r="H654" s="12"/>
      <c r="I654" s="16"/>
      <c r="J654" s="10"/>
      <c r="K654" s="10"/>
    </row>
    <row r="655" spans="1:13" ht="16.5" customHeight="1" x14ac:dyDescent="0.2">
      <c r="A655" s="18">
        <v>1027100080</v>
      </c>
      <c r="B655" s="14" t="s">
        <v>479</v>
      </c>
      <c r="C655" s="14"/>
      <c r="D655" s="10" t="s">
        <v>480</v>
      </c>
      <c r="E655" s="10" t="s">
        <v>480</v>
      </c>
      <c r="F655" s="17"/>
      <c r="G655" s="12" t="s">
        <v>144</v>
      </c>
      <c r="H655" s="12" t="s">
        <v>145</v>
      </c>
      <c r="I655" s="16"/>
      <c r="J655" s="10" t="s">
        <v>465</v>
      </c>
      <c r="K655" s="10" t="s">
        <v>474</v>
      </c>
    </row>
    <row r="656" spans="1:13" ht="16.5" customHeight="1" x14ac:dyDescent="0.2">
      <c r="A656" s="58">
        <v>1027100100</v>
      </c>
      <c r="B656" s="14" t="s">
        <v>18157</v>
      </c>
      <c r="C656" s="14" t="s">
        <v>19</v>
      </c>
      <c r="D656" s="10" t="s">
        <v>8273</v>
      </c>
      <c r="E656" s="10" t="s">
        <v>7349</v>
      </c>
      <c r="F656" s="17"/>
      <c r="G656" s="12" t="s">
        <v>144</v>
      </c>
      <c r="H656" s="12" t="s">
        <v>145</v>
      </c>
      <c r="I656" s="16"/>
      <c r="J656" s="10" t="s">
        <v>465</v>
      </c>
      <c r="K656" s="10" t="s">
        <v>474</v>
      </c>
    </row>
    <row r="657" spans="1:12" ht="16.5" customHeight="1" x14ac:dyDescent="0.2">
      <c r="A657" s="18">
        <v>1027100110</v>
      </c>
      <c r="B657" s="14" t="s">
        <v>475</v>
      </c>
      <c r="C657" s="14"/>
      <c r="D657" s="10" t="s">
        <v>476</v>
      </c>
      <c r="E657" s="10" t="s">
        <v>476</v>
      </c>
      <c r="F657" s="17"/>
      <c r="G657" s="12" t="s">
        <v>144</v>
      </c>
      <c r="H657" s="12" t="s">
        <v>145</v>
      </c>
      <c r="I657" s="16"/>
      <c r="J657" s="10" t="s">
        <v>465</v>
      </c>
      <c r="K657" s="10" t="s">
        <v>474</v>
      </c>
    </row>
    <row r="658" spans="1:12" ht="16.5" customHeight="1" x14ac:dyDescent="0.2">
      <c r="A658" s="58">
        <v>1027100120</v>
      </c>
      <c r="B658" s="14" t="s">
        <v>478</v>
      </c>
      <c r="C658" s="14" t="s">
        <v>19</v>
      </c>
      <c r="D658" s="10" t="s">
        <v>8349</v>
      </c>
      <c r="E658" s="10" t="s">
        <v>8348</v>
      </c>
      <c r="F658" s="17"/>
      <c r="G658" s="12" t="s">
        <v>144</v>
      </c>
      <c r="H658" s="12" t="s">
        <v>145</v>
      </c>
      <c r="I658" s="16"/>
      <c r="J658" s="10" t="s">
        <v>465</v>
      </c>
      <c r="K658" s="10" t="s">
        <v>474</v>
      </c>
    </row>
    <row r="659" spans="1:12" ht="16.5" customHeight="1" x14ac:dyDescent="0.2">
      <c r="A659" s="105">
        <v>1027100180</v>
      </c>
      <c r="B659" s="10" t="s">
        <v>477</v>
      </c>
      <c r="C659" s="10" t="s">
        <v>19</v>
      </c>
      <c r="D659" s="26" t="s">
        <v>6869</v>
      </c>
      <c r="E659" s="26" t="s">
        <v>6868</v>
      </c>
      <c r="F659" s="10"/>
      <c r="G659" s="10"/>
      <c r="H659" s="10"/>
      <c r="I659" s="10"/>
      <c r="J659" s="28" t="s">
        <v>470</v>
      </c>
      <c r="K659" s="26" t="s">
        <v>474</v>
      </c>
      <c r="L659" s="73">
        <v>1027100270</v>
      </c>
    </row>
    <row r="660" spans="1:12" ht="16.5" customHeight="1" x14ac:dyDescent="0.2">
      <c r="A660" s="58">
        <v>1027100220</v>
      </c>
      <c r="B660" s="29" t="s">
        <v>484</v>
      </c>
      <c r="C660" s="29" t="s">
        <v>19</v>
      </c>
      <c r="D660" s="29" t="s">
        <v>485</v>
      </c>
      <c r="E660" s="10" t="s">
        <v>8350</v>
      </c>
      <c r="F660" s="17"/>
      <c r="G660" s="17"/>
      <c r="H660" s="16"/>
      <c r="I660" s="16"/>
      <c r="J660" s="10" t="s">
        <v>486</v>
      </c>
      <c r="K660" s="10" t="s">
        <v>474</v>
      </c>
    </row>
    <row r="661" spans="1:12" ht="16.5" customHeight="1" x14ac:dyDescent="0.2">
      <c r="A661" s="58">
        <v>1027100230</v>
      </c>
      <c r="B661" s="30" t="s">
        <v>482</v>
      </c>
      <c r="C661" s="30" t="s">
        <v>19</v>
      </c>
      <c r="D661" s="30" t="s">
        <v>483</v>
      </c>
      <c r="E661" s="19" t="s">
        <v>12069</v>
      </c>
      <c r="F661" s="17"/>
      <c r="G661" s="17"/>
      <c r="H661" s="16"/>
      <c r="I661" s="16"/>
      <c r="J661" s="10" t="s">
        <v>465</v>
      </c>
      <c r="K661" s="10" t="s">
        <v>474</v>
      </c>
    </row>
    <row r="662" spans="1:12" ht="16.5" customHeight="1" x14ac:dyDescent="0.2">
      <c r="A662" s="58">
        <v>1027100250</v>
      </c>
      <c r="B662" s="14" t="s">
        <v>18153</v>
      </c>
      <c r="C662" s="14" t="s">
        <v>7375</v>
      </c>
      <c r="D662" s="14" t="s">
        <v>7702</v>
      </c>
      <c r="E662" s="14" t="s">
        <v>6504</v>
      </c>
      <c r="F662" s="17"/>
      <c r="G662" s="15" t="s">
        <v>144</v>
      </c>
      <c r="H662" s="15" t="s">
        <v>145</v>
      </c>
      <c r="I662" s="16"/>
      <c r="J662" s="10"/>
      <c r="K662" s="10"/>
      <c r="L662" s="73">
        <v>1027100130</v>
      </c>
    </row>
    <row r="663" spans="1:12" ht="16.5" customHeight="1" x14ac:dyDescent="0.2">
      <c r="A663" s="64">
        <v>1027100260</v>
      </c>
      <c r="B663" s="10" t="s">
        <v>467</v>
      </c>
      <c r="C663" s="10"/>
      <c r="D663" s="26" t="s">
        <v>468</v>
      </c>
      <c r="E663" s="26" t="s">
        <v>469</v>
      </c>
      <c r="F663" s="10"/>
      <c r="G663" s="10"/>
      <c r="H663" s="10"/>
      <c r="I663" s="10"/>
      <c r="J663" s="28" t="s">
        <v>470</v>
      </c>
      <c r="K663" s="26" t="s">
        <v>471</v>
      </c>
    </row>
    <row r="664" spans="1:12" ht="16.5" customHeight="1" x14ac:dyDescent="0.2">
      <c r="A664" s="105">
        <v>1027100470</v>
      </c>
      <c r="B664" s="21" t="s">
        <v>7698</v>
      </c>
      <c r="C664" s="10" t="s">
        <v>7375</v>
      </c>
      <c r="D664" s="26" t="s">
        <v>7701</v>
      </c>
      <c r="E664" s="26" t="s">
        <v>7700</v>
      </c>
      <c r="F664" s="10"/>
      <c r="G664" s="10"/>
      <c r="H664" s="10"/>
      <c r="I664" s="10"/>
      <c r="J664" s="28"/>
      <c r="K664" s="26"/>
    </row>
    <row r="665" spans="1:12" ht="16.5" customHeight="1" x14ac:dyDescent="0.2">
      <c r="A665" s="105">
        <v>1027100530</v>
      </c>
      <c r="B665" s="10" t="s">
        <v>8221</v>
      </c>
      <c r="C665" s="10" t="s">
        <v>19</v>
      </c>
      <c r="D665" s="26" t="s">
        <v>8224</v>
      </c>
      <c r="E665" s="26" t="s">
        <v>8219</v>
      </c>
      <c r="F665" s="10"/>
      <c r="G665" s="10"/>
      <c r="H665" s="10"/>
      <c r="I665" s="10"/>
      <c r="J665" s="28"/>
      <c r="K665" s="26"/>
    </row>
    <row r="666" spans="1:12" ht="16.5" customHeight="1" x14ac:dyDescent="0.2">
      <c r="A666" s="105">
        <v>1027100540</v>
      </c>
      <c r="B666" s="10" t="s">
        <v>8220</v>
      </c>
      <c r="C666" s="10" t="s">
        <v>7375</v>
      </c>
      <c r="D666" s="26" t="s">
        <v>8223</v>
      </c>
      <c r="E666" s="26" t="s">
        <v>8222</v>
      </c>
      <c r="F666" s="10"/>
      <c r="G666" s="10"/>
      <c r="H666" s="10"/>
      <c r="I666" s="10"/>
      <c r="J666" s="28"/>
      <c r="K666" s="26"/>
    </row>
    <row r="667" spans="1:12" ht="16.5" customHeight="1" x14ac:dyDescent="0.2">
      <c r="A667" s="58">
        <v>1027100950</v>
      </c>
      <c r="B667" s="14" t="s">
        <v>17108</v>
      </c>
      <c r="C667" s="14" t="s">
        <v>19</v>
      </c>
      <c r="D667" s="14" t="s">
        <v>17111</v>
      </c>
      <c r="E667" s="14" t="s">
        <v>17107</v>
      </c>
      <c r="F667" s="17"/>
      <c r="G667" s="17"/>
      <c r="H667" s="16"/>
      <c r="I667" s="16"/>
      <c r="J667" s="10"/>
      <c r="K667" s="10"/>
    </row>
    <row r="668" spans="1:12" ht="16.5" customHeight="1" x14ac:dyDescent="0.2">
      <c r="A668" s="58">
        <v>1027100960</v>
      </c>
      <c r="B668" s="14" t="s">
        <v>17109</v>
      </c>
      <c r="C668" s="14" t="s">
        <v>19</v>
      </c>
      <c r="D668" s="14" t="s">
        <v>17112</v>
      </c>
      <c r="E668" s="14" t="s">
        <v>17110</v>
      </c>
      <c r="F668" s="17"/>
      <c r="G668" s="17"/>
      <c r="H668" s="16"/>
      <c r="I668" s="16"/>
      <c r="J668" s="10"/>
      <c r="K668" s="10"/>
    </row>
    <row r="669" spans="1:12" ht="16.5" customHeight="1" x14ac:dyDescent="0.2">
      <c r="A669" s="18">
        <v>1028100010</v>
      </c>
      <c r="B669" s="10" t="s">
        <v>1624</v>
      </c>
      <c r="C669" s="10"/>
      <c r="D669" s="10" t="s">
        <v>1625</v>
      </c>
      <c r="E669" s="10" t="s">
        <v>1626</v>
      </c>
      <c r="F669" s="17"/>
      <c r="G669" s="17"/>
      <c r="H669" s="16"/>
      <c r="I669" s="16"/>
      <c r="J669" s="10" t="s">
        <v>465</v>
      </c>
      <c r="K669" s="10" t="s">
        <v>765</v>
      </c>
    </row>
    <row r="670" spans="1:12" ht="16.5" customHeight="1" x14ac:dyDescent="0.2">
      <c r="A670" s="18">
        <v>1028100020</v>
      </c>
      <c r="B670" s="10" t="s">
        <v>4203</v>
      </c>
      <c r="C670" s="10"/>
      <c r="D670" s="10" t="s">
        <v>4204</v>
      </c>
      <c r="E670" s="10" t="s">
        <v>4205</v>
      </c>
      <c r="F670" s="17"/>
      <c r="G670" s="17"/>
      <c r="H670" s="16"/>
      <c r="I670" s="16"/>
      <c r="J670" s="10" t="s">
        <v>465</v>
      </c>
      <c r="K670" s="10" t="s">
        <v>765</v>
      </c>
    </row>
    <row r="671" spans="1:12" ht="16.5" customHeight="1" x14ac:dyDescent="0.2">
      <c r="A671" s="18">
        <v>1028100030</v>
      </c>
      <c r="B671" s="14" t="s">
        <v>5987</v>
      </c>
      <c r="C671" s="14"/>
      <c r="D671" s="14" t="s">
        <v>5988</v>
      </c>
      <c r="E671" s="14" t="s">
        <v>5989</v>
      </c>
      <c r="F671" s="17"/>
      <c r="G671" s="17"/>
      <c r="H671" s="16"/>
      <c r="I671" s="16"/>
      <c r="J671" s="10" t="s">
        <v>465</v>
      </c>
      <c r="K671" s="10" t="s">
        <v>765</v>
      </c>
    </row>
    <row r="672" spans="1:12" ht="16.5" customHeight="1" x14ac:dyDescent="0.2">
      <c r="A672" s="18">
        <v>1028100050</v>
      </c>
      <c r="B672" s="30" t="s">
        <v>2977</v>
      </c>
      <c r="C672" s="30"/>
      <c r="D672" s="30" t="s">
        <v>2978</v>
      </c>
      <c r="E672" s="19" t="s">
        <v>2978</v>
      </c>
      <c r="F672" s="17"/>
      <c r="G672" s="17"/>
      <c r="H672" s="16"/>
      <c r="I672" s="16"/>
      <c r="J672" s="10" t="s">
        <v>465</v>
      </c>
      <c r="K672" s="10" t="s">
        <v>765</v>
      </c>
    </row>
    <row r="673" spans="1:11" ht="16.5" customHeight="1" x14ac:dyDescent="0.2">
      <c r="A673" s="18">
        <v>1028100060</v>
      </c>
      <c r="B673" s="30" t="s">
        <v>3550</v>
      </c>
      <c r="C673" s="30"/>
      <c r="D673" s="30" t="s">
        <v>3551</v>
      </c>
      <c r="E673" s="19" t="s">
        <v>3551</v>
      </c>
      <c r="F673" s="17"/>
      <c r="G673" s="17"/>
      <c r="H673" s="16"/>
      <c r="I673" s="16"/>
      <c r="J673" s="10" t="s">
        <v>465</v>
      </c>
      <c r="K673" s="30" t="s">
        <v>765</v>
      </c>
    </row>
    <row r="674" spans="1:11" ht="16.5" customHeight="1" x14ac:dyDescent="0.2">
      <c r="A674" s="18">
        <v>1028100070</v>
      </c>
      <c r="B674" s="30" t="s">
        <v>3869</v>
      </c>
      <c r="C674" s="30"/>
      <c r="D674" s="30" t="s">
        <v>3870</v>
      </c>
      <c r="E674" s="19" t="s">
        <v>3870</v>
      </c>
      <c r="F674" s="17"/>
      <c r="G674" s="17"/>
      <c r="H674" s="16"/>
      <c r="I674" s="16"/>
      <c r="J674" s="10" t="s">
        <v>465</v>
      </c>
      <c r="K674" s="30" t="s">
        <v>765</v>
      </c>
    </row>
    <row r="675" spans="1:11" ht="16.5" customHeight="1" x14ac:dyDescent="0.2">
      <c r="A675" s="18">
        <v>1028100080</v>
      </c>
      <c r="B675" s="10" t="s">
        <v>3934</v>
      </c>
      <c r="C675" s="10"/>
      <c r="D675" s="10" t="s">
        <v>3935</v>
      </c>
      <c r="E675" s="10" t="s">
        <v>3936</v>
      </c>
      <c r="F675" s="17"/>
      <c r="G675" s="12" t="s">
        <v>144</v>
      </c>
      <c r="H675" s="12" t="s">
        <v>145</v>
      </c>
      <c r="I675" s="16"/>
      <c r="J675" s="10" t="s">
        <v>465</v>
      </c>
      <c r="K675" s="10" t="s">
        <v>765</v>
      </c>
    </row>
    <row r="676" spans="1:11" ht="16.5" customHeight="1" x14ac:dyDescent="0.2">
      <c r="A676" s="18">
        <v>1028100090</v>
      </c>
      <c r="B676" s="10" t="s">
        <v>4100</v>
      </c>
      <c r="C676" s="10"/>
      <c r="D676" s="10" t="s">
        <v>4101</v>
      </c>
      <c r="E676" s="10" t="s">
        <v>4102</v>
      </c>
      <c r="F676" s="17"/>
      <c r="G676" s="12" t="s">
        <v>144</v>
      </c>
      <c r="H676" s="12" t="s">
        <v>145</v>
      </c>
      <c r="I676" s="16"/>
      <c r="J676" s="10" t="s">
        <v>465</v>
      </c>
      <c r="K676" s="10" t="s">
        <v>765</v>
      </c>
    </row>
    <row r="677" spans="1:11" ht="16.5" customHeight="1" x14ac:dyDescent="0.2">
      <c r="A677" s="18">
        <v>1028100100</v>
      </c>
      <c r="B677" s="10" t="s">
        <v>4676</v>
      </c>
      <c r="C677" s="10"/>
      <c r="D677" s="10" t="s">
        <v>4677</v>
      </c>
      <c r="E677" s="10" t="s">
        <v>4678</v>
      </c>
      <c r="F677" s="17"/>
      <c r="G677" s="12" t="s">
        <v>144</v>
      </c>
      <c r="H677" s="12" t="s">
        <v>145</v>
      </c>
      <c r="I677" s="16"/>
      <c r="J677" s="10" t="s">
        <v>465</v>
      </c>
      <c r="K677" s="10" t="s">
        <v>765</v>
      </c>
    </row>
    <row r="678" spans="1:11" ht="16.5" customHeight="1" x14ac:dyDescent="0.2">
      <c r="A678" s="18">
        <v>1028100110</v>
      </c>
      <c r="B678" s="10" t="s">
        <v>4679</v>
      </c>
      <c r="C678" s="10"/>
      <c r="D678" s="10" t="s">
        <v>4680</v>
      </c>
      <c r="E678" s="10" t="s">
        <v>4681</v>
      </c>
      <c r="F678" s="17"/>
      <c r="G678" s="12" t="s">
        <v>144</v>
      </c>
      <c r="H678" s="12" t="s">
        <v>145</v>
      </c>
      <c r="I678" s="16"/>
      <c r="J678" s="10" t="s">
        <v>465</v>
      </c>
      <c r="K678" s="10" t="s">
        <v>765</v>
      </c>
    </row>
    <row r="679" spans="1:11" ht="16.5" customHeight="1" x14ac:dyDescent="0.2">
      <c r="A679" s="18">
        <v>1028100120</v>
      </c>
      <c r="B679" s="19" t="s">
        <v>1922</v>
      </c>
      <c r="C679" s="19"/>
      <c r="D679" s="20" t="s">
        <v>1923</v>
      </c>
      <c r="E679" s="19" t="s">
        <v>1924</v>
      </c>
      <c r="F679" s="17"/>
      <c r="G679" s="12" t="s">
        <v>144</v>
      </c>
      <c r="H679" s="12" t="s">
        <v>145</v>
      </c>
      <c r="I679" s="16"/>
      <c r="J679" s="19" t="s">
        <v>470</v>
      </c>
      <c r="K679" s="19" t="s">
        <v>765</v>
      </c>
    </row>
    <row r="680" spans="1:11" ht="16.5" customHeight="1" x14ac:dyDescent="0.2">
      <c r="A680" s="18">
        <v>1028100130</v>
      </c>
      <c r="B680" s="19" t="s">
        <v>2927</v>
      </c>
      <c r="C680" s="19"/>
      <c r="D680" s="20" t="s">
        <v>2928</v>
      </c>
      <c r="E680" s="19" t="s">
        <v>2929</v>
      </c>
      <c r="F680" s="17"/>
      <c r="G680" s="12" t="s">
        <v>144</v>
      </c>
      <c r="H680" s="12" t="s">
        <v>145</v>
      </c>
      <c r="I680" s="16"/>
      <c r="J680" s="19" t="s">
        <v>470</v>
      </c>
      <c r="K680" s="19" t="s">
        <v>765</v>
      </c>
    </row>
    <row r="681" spans="1:11" ht="16.5" customHeight="1" x14ac:dyDescent="0.2">
      <c r="A681" s="18">
        <v>1028100140</v>
      </c>
      <c r="B681" s="19" t="s">
        <v>2974</v>
      </c>
      <c r="C681" s="19"/>
      <c r="D681" s="20" t="s">
        <v>2975</v>
      </c>
      <c r="E681" s="19" t="s">
        <v>2976</v>
      </c>
      <c r="F681" s="17"/>
      <c r="G681" s="12" t="s">
        <v>144</v>
      </c>
      <c r="H681" s="12" t="s">
        <v>145</v>
      </c>
      <c r="I681" s="16"/>
      <c r="J681" s="19" t="s">
        <v>470</v>
      </c>
      <c r="K681" s="19" t="s">
        <v>765</v>
      </c>
    </row>
    <row r="682" spans="1:11" ht="16.5" customHeight="1" x14ac:dyDescent="0.2">
      <c r="A682" s="18">
        <v>1028100150</v>
      </c>
      <c r="B682" s="19" t="s">
        <v>4106</v>
      </c>
      <c r="C682" s="19"/>
      <c r="D682" s="20" t="s">
        <v>4107</v>
      </c>
      <c r="E682" s="19" t="s">
        <v>4108</v>
      </c>
      <c r="F682" s="17"/>
      <c r="G682" s="12" t="s">
        <v>144</v>
      </c>
      <c r="H682" s="12" t="s">
        <v>145</v>
      </c>
      <c r="I682" s="16"/>
      <c r="J682" s="19" t="s">
        <v>470</v>
      </c>
      <c r="K682" s="19" t="s">
        <v>765</v>
      </c>
    </row>
    <row r="683" spans="1:11" ht="16.5" customHeight="1" x14ac:dyDescent="0.2">
      <c r="A683" s="18">
        <v>1028100160</v>
      </c>
      <c r="B683" s="19" t="s">
        <v>4109</v>
      </c>
      <c r="C683" s="19"/>
      <c r="D683" s="20" t="s">
        <v>4110</v>
      </c>
      <c r="E683" s="19" t="s">
        <v>4111</v>
      </c>
      <c r="F683" s="17"/>
      <c r="G683" s="12" t="s">
        <v>144</v>
      </c>
      <c r="H683" s="12" t="s">
        <v>145</v>
      </c>
      <c r="I683" s="16"/>
      <c r="J683" s="19" t="s">
        <v>470</v>
      </c>
      <c r="K683" s="19" t="s">
        <v>765</v>
      </c>
    </row>
    <row r="684" spans="1:11" ht="16.5" customHeight="1" x14ac:dyDescent="0.2">
      <c r="A684" s="80">
        <v>1028100170</v>
      </c>
      <c r="B684" s="19" t="s">
        <v>4103</v>
      </c>
      <c r="C684" s="19"/>
      <c r="D684" s="20" t="s">
        <v>4104</v>
      </c>
      <c r="E684" s="20" t="s">
        <v>4105</v>
      </c>
      <c r="F684" s="17"/>
      <c r="G684" s="12" t="s">
        <v>144</v>
      </c>
      <c r="H684" s="12" t="s">
        <v>145</v>
      </c>
      <c r="I684" s="16"/>
      <c r="J684" s="19" t="s">
        <v>470</v>
      </c>
      <c r="K684" s="19" t="s">
        <v>765</v>
      </c>
    </row>
    <row r="685" spans="1:11" ht="16.5" customHeight="1" x14ac:dyDescent="0.2">
      <c r="A685" s="80">
        <v>1028100180</v>
      </c>
      <c r="B685" s="19" t="s">
        <v>1630</v>
      </c>
      <c r="C685" s="19"/>
      <c r="D685" s="20" t="s">
        <v>1631</v>
      </c>
      <c r="E685" s="20" t="s">
        <v>1632</v>
      </c>
      <c r="F685" s="17"/>
      <c r="G685" s="12" t="s">
        <v>144</v>
      </c>
      <c r="H685" s="12" t="s">
        <v>145</v>
      </c>
      <c r="I685" s="16"/>
      <c r="J685" s="19" t="s">
        <v>470</v>
      </c>
      <c r="K685" s="19" t="s">
        <v>765</v>
      </c>
    </row>
    <row r="686" spans="1:11" ht="16.5" customHeight="1" x14ac:dyDescent="0.2">
      <c r="A686" s="80">
        <v>1028100190</v>
      </c>
      <c r="B686" s="19" t="s">
        <v>1540</v>
      </c>
      <c r="C686" s="19"/>
      <c r="D686" s="20" t="s">
        <v>1541</v>
      </c>
      <c r="E686" s="20" t="s">
        <v>1542</v>
      </c>
      <c r="F686" s="17"/>
      <c r="G686" s="12" t="s">
        <v>144</v>
      </c>
      <c r="H686" s="12" t="s">
        <v>145</v>
      </c>
      <c r="I686" s="16"/>
      <c r="J686" s="19" t="s">
        <v>470</v>
      </c>
      <c r="K686" s="19" t="s">
        <v>765</v>
      </c>
    </row>
    <row r="687" spans="1:11" ht="16.5" customHeight="1" x14ac:dyDescent="0.2">
      <c r="A687" s="80">
        <v>1028100200</v>
      </c>
      <c r="B687" s="19" t="s">
        <v>3591</v>
      </c>
      <c r="C687" s="19"/>
      <c r="D687" s="20" t="s">
        <v>1542</v>
      </c>
      <c r="E687" s="20" t="s">
        <v>3592</v>
      </c>
      <c r="F687" s="17"/>
      <c r="G687" s="12" t="s">
        <v>144</v>
      </c>
      <c r="H687" s="12" t="s">
        <v>145</v>
      </c>
      <c r="I687" s="16"/>
      <c r="J687" s="19" t="s">
        <v>470</v>
      </c>
      <c r="K687" s="19" t="s">
        <v>765</v>
      </c>
    </row>
    <row r="688" spans="1:11" ht="16.5" customHeight="1" x14ac:dyDescent="0.2">
      <c r="A688" s="80">
        <v>1028100210</v>
      </c>
      <c r="B688" s="19" t="s">
        <v>1126</v>
      </c>
      <c r="C688" s="19"/>
      <c r="D688" s="20" t="s">
        <v>1127</v>
      </c>
      <c r="E688" s="20" t="s">
        <v>1128</v>
      </c>
      <c r="F688" s="17"/>
      <c r="G688" s="12" t="s">
        <v>144</v>
      </c>
      <c r="H688" s="12" t="s">
        <v>145</v>
      </c>
      <c r="I688" s="16"/>
      <c r="J688" s="19" t="s">
        <v>470</v>
      </c>
      <c r="K688" s="19" t="s">
        <v>765</v>
      </c>
    </row>
    <row r="689" spans="1:11" ht="16.5" customHeight="1" x14ac:dyDescent="0.2">
      <c r="A689" s="80">
        <v>1028100220</v>
      </c>
      <c r="B689" s="19" t="s">
        <v>762</v>
      </c>
      <c r="C689" s="19"/>
      <c r="D689" s="20" t="s">
        <v>763</v>
      </c>
      <c r="E689" s="20" t="s">
        <v>764</v>
      </c>
      <c r="F689" s="17"/>
      <c r="G689" s="12" t="s">
        <v>144</v>
      </c>
      <c r="H689" s="12" t="s">
        <v>145</v>
      </c>
      <c r="I689" s="16"/>
      <c r="J689" s="19" t="s">
        <v>470</v>
      </c>
      <c r="K689" s="19" t="s">
        <v>765</v>
      </c>
    </row>
    <row r="690" spans="1:11" ht="16.5" customHeight="1" x14ac:dyDescent="0.2">
      <c r="A690" s="4">
        <v>1028100240</v>
      </c>
      <c r="B690" s="10" t="s">
        <v>3675</v>
      </c>
      <c r="C690" s="10"/>
      <c r="D690" s="46" t="s">
        <v>3676</v>
      </c>
      <c r="E690" s="46" t="s">
        <v>3677</v>
      </c>
      <c r="F690" s="13"/>
      <c r="G690" s="13"/>
      <c r="H690" s="13"/>
      <c r="I690" s="13"/>
      <c r="J690" s="47" t="s">
        <v>470</v>
      </c>
      <c r="K690" s="46" t="s">
        <v>765</v>
      </c>
    </row>
    <row r="691" spans="1:11" ht="16.5" customHeight="1" x14ac:dyDescent="0.2">
      <c r="A691" s="98">
        <v>1028100350</v>
      </c>
      <c r="B691" s="10" t="s">
        <v>8387</v>
      </c>
      <c r="C691" s="10" t="s">
        <v>19</v>
      </c>
      <c r="D691" s="46" t="s">
        <v>16068</v>
      </c>
      <c r="E691" s="46" t="s">
        <v>8388</v>
      </c>
      <c r="F691" s="13"/>
      <c r="G691" s="13"/>
      <c r="H691" s="13"/>
      <c r="I691" s="13"/>
      <c r="J691" s="47"/>
      <c r="K691" s="46"/>
    </row>
    <row r="692" spans="1:11" ht="16.5" customHeight="1" x14ac:dyDescent="0.2">
      <c r="A692" s="98">
        <v>1028100590</v>
      </c>
      <c r="B692" s="10" t="s">
        <v>8597</v>
      </c>
      <c r="C692" s="10" t="s">
        <v>19</v>
      </c>
      <c r="D692" s="46" t="s">
        <v>8598</v>
      </c>
      <c r="E692" s="46" t="s">
        <v>8596</v>
      </c>
      <c r="F692" s="13"/>
      <c r="G692" s="13"/>
      <c r="H692" s="13"/>
      <c r="I692" s="13"/>
      <c r="J692" s="47"/>
      <c r="K692" s="46"/>
    </row>
    <row r="693" spans="1:11" ht="16.5" customHeight="1" x14ac:dyDescent="0.2">
      <c r="A693" s="83">
        <v>1029100110</v>
      </c>
      <c r="B693" s="71" t="s">
        <v>5739</v>
      </c>
      <c r="C693" s="71"/>
      <c r="D693" s="71" t="s">
        <v>5740</v>
      </c>
      <c r="E693" s="72" t="s">
        <v>5741</v>
      </c>
      <c r="F693" s="34" t="s">
        <v>5742</v>
      </c>
      <c r="G693" s="34" t="s">
        <v>175</v>
      </c>
      <c r="H693" s="34" t="s">
        <v>182</v>
      </c>
      <c r="I693" s="35"/>
      <c r="J693" s="36"/>
      <c r="K693" s="36"/>
    </row>
    <row r="694" spans="1:11" ht="16.5" customHeight="1" x14ac:dyDescent="0.2">
      <c r="A694" s="83">
        <v>1029100130</v>
      </c>
      <c r="B694" s="71" t="s">
        <v>5743</v>
      </c>
      <c r="C694" s="71"/>
      <c r="D694" s="71" t="s">
        <v>5744</v>
      </c>
      <c r="E694" s="72" t="s">
        <v>5745</v>
      </c>
      <c r="F694" s="34" t="s">
        <v>5746</v>
      </c>
      <c r="G694" s="34" t="s">
        <v>175</v>
      </c>
      <c r="H694" s="34" t="s">
        <v>182</v>
      </c>
      <c r="I694" s="35"/>
      <c r="J694" s="36"/>
      <c r="K694" s="36"/>
    </row>
    <row r="695" spans="1:11" ht="16.5" customHeight="1" x14ac:dyDescent="0.2">
      <c r="A695" s="83">
        <v>1029100180</v>
      </c>
      <c r="B695" s="71" t="s">
        <v>5328</v>
      </c>
      <c r="C695" s="71"/>
      <c r="D695" s="71" t="s">
        <v>5329</v>
      </c>
      <c r="E695" s="72" t="s">
        <v>5330</v>
      </c>
      <c r="F695" s="34" t="s">
        <v>5331</v>
      </c>
      <c r="G695" s="34" t="s">
        <v>175</v>
      </c>
      <c r="H695" s="34" t="s">
        <v>182</v>
      </c>
      <c r="I695" s="35"/>
      <c r="J695" s="36"/>
      <c r="K695" s="36"/>
    </row>
    <row r="696" spans="1:11" ht="16.5" customHeight="1" x14ac:dyDescent="0.2">
      <c r="A696" s="83">
        <v>1029100190</v>
      </c>
      <c r="B696" s="71" t="s">
        <v>5156</v>
      </c>
      <c r="C696" s="71"/>
      <c r="D696" s="71" t="s">
        <v>5157</v>
      </c>
      <c r="E696" s="72" t="s">
        <v>5158</v>
      </c>
      <c r="F696" s="34" t="s">
        <v>5159</v>
      </c>
      <c r="G696" s="34" t="s">
        <v>175</v>
      </c>
      <c r="H696" s="34" t="s">
        <v>182</v>
      </c>
      <c r="I696" s="35"/>
      <c r="J696" s="36"/>
      <c r="K696" s="36"/>
    </row>
    <row r="697" spans="1:11" ht="16.5" customHeight="1" x14ac:dyDescent="0.2">
      <c r="A697" s="18">
        <v>1029100220</v>
      </c>
      <c r="B697" s="14" t="s">
        <v>4682</v>
      </c>
      <c r="C697" s="14"/>
      <c r="D697" s="14" t="s">
        <v>4683</v>
      </c>
      <c r="E697" s="14" t="s">
        <v>4684</v>
      </c>
      <c r="F697" s="17"/>
      <c r="G697" s="12"/>
      <c r="H697" s="12"/>
      <c r="I697" s="16"/>
      <c r="J697" s="10"/>
      <c r="K697" s="10"/>
    </row>
    <row r="698" spans="1:11" ht="16.5" customHeight="1" x14ac:dyDescent="0.2">
      <c r="A698" s="18">
        <v>1029100280</v>
      </c>
      <c r="B698" s="14" t="s">
        <v>4233</v>
      </c>
      <c r="C698" s="14"/>
      <c r="D698" s="14" t="s">
        <v>4234</v>
      </c>
      <c r="E698" s="14"/>
      <c r="F698" s="17"/>
      <c r="G698" s="17"/>
      <c r="H698" s="16"/>
      <c r="I698" s="16"/>
      <c r="J698" s="10"/>
      <c r="K698" s="10"/>
    </row>
    <row r="699" spans="1:11" ht="16.5" customHeight="1" x14ac:dyDescent="0.2">
      <c r="A699" s="83">
        <v>1029100280</v>
      </c>
      <c r="B699" s="71" t="s">
        <v>6155</v>
      </c>
      <c r="C699" s="71"/>
      <c r="D699" s="71" t="s">
        <v>6156</v>
      </c>
      <c r="E699" s="72" t="s">
        <v>6157</v>
      </c>
      <c r="F699" s="34" t="s">
        <v>6158</v>
      </c>
      <c r="G699" s="34" t="s">
        <v>175</v>
      </c>
      <c r="H699" s="34" t="s">
        <v>182</v>
      </c>
      <c r="I699" s="35"/>
      <c r="J699" s="36"/>
      <c r="K699" s="36"/>
    </row>
    <row r="700" spans="1:11" ht="16.5" customHeight="1" x14ac:dyDescent="0.2">
      <c r="A700" s="83">
        <v>1029100280</v>
      </c>
      <c r="B700" s="71" t="s">
        <v>6159</v>
      </c>
      <c r="C700" s="71"/>
      <c r="D700" s="71" t="s">
        <v>6160</v>
      </c>
      <c r="E700" s="72" t="s">
        <v>6157</v>
      </c>
      <c r="F700" s="34" t="s">
        <v>6158</v>
      </c>
      <c r="G700" s="34" t="s">
        <v>175</v>
      </c>
      <c r="H700" s="34" t="s">
        <v>182</v>
      </c>
      <c r="I700" s="35"/>
      <c r="J700" s="36"/>
      <c r="K700" s="36"/>
    </row>
    <row r="701" spans="1:11" ht="16.5" customHeight="1" x14ac:dyDescent="0.2">
      <c r="A701" s="83">
        <v>1029100280</v>
      </c>
      <c r="B701" s="71" t="s">
        <v>6161</v>
      </c>
      <c r="C701" s="71"/>
      <c r="D701" s="71" t="s">
        <v>6162</v>
      </c>
      <c r="E701" s="72" t="s">
        <v>6157</v>
      </c>
      <c r="F701" s="34" t="s">
        <v>6158</v>
      </c>
      <c r="G701" s="34" t="s">
        <v>175</v>
      </c>
      <c r="H701" s="34" t="s">
        <v>182</v>
      </c>
      <c r="I701" s="35"/>
      <c r="J701" s="36"/>
      <c r="K701" s="36"/>
    </row>
    <row r="702" spans="1:11" ht="16.5" customHeight="1" x14ac:dyDescent="0.2">
      <c r="A702" s="83">
        <v>1029100280</v>
      </c>
      <c r="B702" s="71" t="s">
        <v>6163</v>
      </c>
      <c r="C702" s="71"/>
      <c r="D702" s="71" t="s">
        <v>6164</v>
      </c>
      <c r="E702" s="72" t="s">
        <v>6157</v>
      </c>
      <c r="F702" s="34" t="s">
        <v>6158</v>
      </c>
      <c r="G702" s="34" t="s">
        <v>175</v>
      </c>
      <c r="H702" s="34" t="s">
        <v>182</v>
      </c>
      <c r="I702" s="35"/>
      <c r="J702" s="36"/>
      <c r="K702" s="36"/>
    </row>
    <row r="703" spans="1:11" ht="16.5" customHeight="1" x14ac:dyDescent="0.2">
      <c r="A703" s="18">
        <v>1029100330</v>
      </c>
      <c r="B703" s="14" t="s">
        <v>3610</v>
      </c>
      <c r="C703" s="14"/>
      <c r="D703" s="14" t="s">
        <v>3611</v>
      </c>
      <c r="E703" s="12" t="s">
        <v>3612</v>
      </c>
      <c r="F703" s="17" t="s">
        <v>3613</v>
      </c>
      <c r="G703" s="10" t="s">
        <v>175</v>
      </c>
      <c r="H703" s="17" t="s">
        <v>182</v>
      </c>
      <c r="I703" s="17"/>
      <c r="J703" s="10"/>
      <c r="K703" s="10"/>
    </row>
    <row r="704" spans="1:11" ht="16.5" customHeight="1" x14ac:dyDescent="0.2">
      <c r="A704" s="18">
        <v>1029100330</v>
      </c>
      <c r="B704" s="14" t="s">
        <v>3614</v>
      </c>
      <c r="C704" s="14"/>
      <c r="D704" s="14" t="s">
        <v>3615</v>
      </c>
      <c r="E704" s="12" t="s">
        <v>3616</v>
      </c>
      <c r="F704" s="17" t="s">
        <v>3613</v>
      </c>
      <c r="G704" s="10" t="s">
        <v>175</v>
      </c>
      <c r="H704" s="17" t="s">
        <v>182</v>
      </c>
      <c r="I704" s="17"/>
      <c r="J704" s="10"/>
      <c r="K704" s="10"/>
    </row>
    <row r="705" spans="1:11" ht="16.5" customHeight="1" x14ac:dyDescent="0.2">
      <c r="A705" s="18">
        <v>1029100330</v>
      </c>
      <c r="B705" s="14" t="s">
        <v>3617</v>
      </c>
      <c r="C705" s="14"/>
      <c r="D705" s="14" t="s">
        <v>3618</v>
      </c>
      <c r="E705" s="12" t="s">
        <v>3616</v>
      </c>
      <c r="F705" s="17" t="s">
        <v>3613</v>
      </c>
      <c r="G705" s="10" t="s">
        <v>175</v>
      </c>
      <c r="H705" s="17" t="s">
        <v>182</v>
      </c>
      <c r="I705" s="17"/>
      <c r="J705" s="10"/>
      <c r="K705" s="10"/>
    </row>
    <row r="706" spans="1:11" ht="16.5" customHeight="1" x14ac:dyDescent="0.2">
      <c r="A706" s="83">
        <v>1029100330</v>
      </c>
      <c r="B706" s="71" t="s">
        <v>3623</v>
      </c>
      <c r="C706" s="71"/>
      <c r="D706" s="71" t="s">
        <v>3624</v>
      </c>
      <c r="E706" s="72" t="s">
        <v>3616</v>
      </c>
      <c r="F706" s="34" t="s">
        <v>3613</v>
      </c>
      <c r="G706" s="36" t="s">
        <v>175</v>
      </c>
      <c r="H706" s="34" t="s">
        <v>182</v>
      </c>
      <c r="I706" s="34"/>
      <c r="J706" s="36"/>
      <c r="K706" s="36"/>
    </row>
    <row r="707" spans="1:11" ht="16.5" customHeight="1" x14ac:dyDescent="0.2">
      <c r="A707" s="83">
        <v>1029100330</v>
      </c>
      <c r="B707" s="71" t="s">
        <v>3631</v>
      </c>
      <c r="C707" s="71"/>
      <c r="D707" s="71" t="s">
        <v>3632</v>
      </c>
      <c r="E707" s="72" t="s">
        <v>3616</v>
      </c>
      <c r="F707" s="34" t="s">
        <v>3613</v>
      </c>
      <c r="G707" s="36" t="s">
        <v>175</v>
      </c>
      <c r="H707" s="34" t="s">
        <v>182</v>
      </c>
      <c r="I707" s="34"/>
      <c r="J707" s="36"/>
      <c r="K707" s="36"/>
    </row>
    <row r="708" spans="1:11" ht="16.5" customHeight="1" x14ac:dyDescent="0.2">
      <c r="A708" s="83">
        <v>1029100340</v>
      </c>
      <c r="B708" s="71" t="s">
        <v>3224</v>
      </c>
      <c r="C708" s="71"/>
      <c r="D708" s="71" t="s">
        <v>3225</v>
      </c>
      <c r="E708" s="72" t="s">
        <v>3226</v>
      </c>
      <c r="F708" s="34" t="s">
        <v>3227</v>
      </c>
      <c r="G708" s="36" t="s">
        <v>175</v>
      </c>
      <c r="H708" s="34" t="s">
        <v>182</v>
      </c>
      <c r="I708" s="34"/>
      <c r="J708" s="36"/>
      <c r="K708" s="36"/>
    </row>
    <row r="709" spans="1:11" ht="16.5" customHeight="1" x14ac:dyDescent="0.2">
      <c r="A709" s="18">
        <v>1029100350</v>
      </c>
      <c r="B709" s="14" t="s">
        <v>1633</v>
      </c>
      <c r="C709" s="14" t="s">
        <v>19</v>
      </c>
      <c r="D709" s="14" t="s">
        <v>1634</v>
      </c>
      <c r="E709" s="12" t="s">
        <v>1635</v>
      </c>
      <c r="F709" s="17" t="s">
        <v>1636</v>
      </c>
      <c r="G709" s="17" t="s">
        <v>175</v>
      </c>
      <c r="H709" s="17" t="s">
        <v>182</v>
      </c>
      <c r="I709" s="16"/>
      <c r="J709" s="10"/>
      <c r="K709" s="10"/>
    </row>
    <row r="710" spans="1:11" ht="16.5" customHeight="1" x14ac:dyDescent="0.2">
      <c r="A710" s="18">
        <v>1029100360</v>
      </c>
      <c r="B710" s="29" t="s">
        <v>1275</v>
      </c>
      <c r="C710" s="29"/>
      <c r="D710" s="29" t="s">
        <v>1276</v>
      </c>
      <c r="E710" s="19" t="s">
        <v>1276</v>
      </c>
      <c r="F710" s="17"/>
      <c r="G710" s="17"/>
      <c r="H710" s="16"/>
      <c r="I710" s="16"/>
      <c r="J710" s="10" t="s">
        <v>465</v>
      </c>
      <c r="K710" s="10" t="s">
        <v>867</v>
      </c>
    </row>
    <row r="711" spans="1:11" ht="16.5" customHeight="1" x14ac:dyDescent="0.2">
      <c r="A711" s="18">
        <v>1029100360</v>
      </c>
      <c r="B711" s="14" t="s">
        <v>1283</v>
      </c>
      <c r="C711" s="14"/>
      <c r="D711" s="14" t="s">
        <v>1284</v>
      </c>
      <c r="E711" s="12" t="s">
        <v>1285</v>
      </c>
      <c r="F711" s="17" t="s">
        <v>1286</v>
      </c>
      <c r="G711" s="17" t="s">
        <v>175</v>
      </c>
      <c r="H711" s="17" t="s">
        <v>182</v>
      </c>
      <c r="I711" s="17"/>
      <c r="J711" s="10"/>
      <c r="K711" s="10"/>
    </row>
    <row r="712" spans="1:11" ht="16.5" customHeight="1" x14ac:dyDescent="0.2">
      <c r="A712" s="18">
        <v>1029100370</v>
      </c>
      <c r="B712" s="14" t="s">
        <v>1277</v>
      </c>
      <c r="C712" s="14"/>
      <c r="D712" s="14" t="s">
        <v>1278</v>
      </c>
      <c r="E712" s="12" t="s">
        <v>1279</v>
      </c>
      <c r="F712" s="17" t="s">
        <v>1280</v>
      </c>
      <c r="G712" s="17" t="s">
        <v>175</v>
      </c>
      <c r="H712" s="17" t="s">
        <v>182</v>
      </c>
      <c r="I712" s="16"/>
      <c r="J712" s="10"/>
      <c r="K712" s="10"/>
    </row>
    <row r="713" spans="1:11" ht="16.5" customHeight="1" x14ac:dyDescent="0.2">
      <c r="A713" s="80">
        <v>1029100400</v>
      </c>
      <c r="B713" s="19" t="s">
        <v>1252</v>
      </c>
      <c r="C713" s="71" t="s">
        <v>3103</v>
      </c>
      <c r="D713" s="14" t="s">
        <v>1253</v>
      </c>
      <c r="E713" s="20" t="s">
        <v>1254</v>
      </c>
      <c r="F713" s="17"/>
      <c r="G713" s="12"/>
      <c r="H713" s="12"/>
      <c r="I713" s="16"/>
      <c r="J713" s="19"/>
      <c r="K713" s="19"/>
    </row>
    <row r="714" spans="1:11" ht="16.5" customHeight="1" x14ac:dyDescent="0.2">
      <c r="A714" s="80">
        <v>1029100410</v>
      </c>
      <c r="B714" s="19" t="s">
        <v>1255</v>
      </c>
      <c r="C714" s="19"/>
      <c r="D714" s="14" t="s">
        <v>1256</v>
      </c>
      <c r="E714" s="20" t="s">
        <v>1257</v>
      </c>
      <c r="F714" s="17"/>
      <c r="G714" s="12"/>
      <c r="H714" s="12"/>
      <c r="I714" s="16"/>
      <c r="J714" s="19"/>
      <c r="K714" s="19"/>
    </row>
    <row r="715" spans="1:11" ht="16.5" customHeight="1" x14ac:dyDescent="0.2">
      <c r="A715" s="18">
        <v>1029100420</v>
      </c>
      <c r="B715" s="14" t="s">
        <v>1265</v>
      </c>
      <c r="C715" s="14"/>
      <c r="D715" s="14" t="s">
        <v>1266</v>
      </c>
      <c r="E715" s="12" t="s">
        <v>1267</v>
      </c>
      <c r="F715" s="17" t="s">
        <v>1268</v>
      </c>
      <c r="G715" s="17" t="s">
        <v>175</v>
      </c>
      <c r="H715" s="17" t="s">
        <v>182</v>
      </c>
      <c r="I715" s="16"/>
      <c r="J715" s="10"/>
      <c r="K715" s="10"/>
    </row>
    <row r="716" spans="1:11" ht="16.5" customHeight="1" x14ac:dyDescent="0.2">
      <c r="A716" s="18">
        <v>1029100420</v>
      </c>
      <c r="B716" s="14" t="s">
        <v>1287</v>
      </c>
      <c r="C716" s="14"/>
      <c r="D716" s="14" t="s">
        <v>1288</v>
      </c>
      <c r="E716" s="12" t="s">
        <v>1267</v>
      </c>
      <c r="F716" s="17" t="s">
        <v>1268</v>
      </c>
      <c r="G716" s="17" t="s">
        <v>175</v>
      </c>
      <c r="H716" s="17" t="s">
        <v>182</v>
      </c>
      <c r="I716" s="16"/>
      <c r="J716" s="10"/>
      <c r="K716" s="10"/>
    </row>
    <row r="717" spans="1:11" ht="16.5" customHeight="1" x14ac:dyDescent="0.2">
      <c r="A717" s="18">
        <v>1029100430</v>
      </c>
      <c r="B717" s="14" t="s">
        <v>1269</v>
      </c>
      <c r="C717" s="14"/>
      <c r="D717" s="14" t="s">
        <v>1270</v>
      </c>
      <c r="E717" s="12" t="s">
        <v>1271</v>
      </c>
      <c r="F717" s="17" t="s">
        <v>1272</v>
      </c>
      <c r="G717" s="17" t="s">
        <v>175</v>
      </c>
      <c r="H717" s="17" t="s">
        <v>182</v>
      </c>
      <c r="I717" s="16"/>
      <c r="J717" s="10"/>
      <c r="K717" s="10"/>
    </row>
    <row r="718" spans="1:11" ht="16.5" customHeight="1" x14ac:dyDescent="0.2">
      <c r="A718" s="18">
        <v>1029100430</v>
      </c>
      <c r="B718" s="14" t="s">
        <v>1289</v>
      </c>
      <c r="C718" s="14"/>
      <c r="D718" s="14" t="s">
        <v>1290</v>
      </c>
      <c r="E718" s="12" t="s">
        <v>1271</v>
      </c>
      <c r="F718" s="17" t="s">
        <v>1272</v>
      </c>
      <c r="G718" s="17" t="s">
        <v>175</v>
      </c>
      <c r="H718" s="17" t="s">
        <v>182</v>
      </c>
      <c r="I718" s="16"/>
      <c r="J718" s="10"/>
      <c r="K718" s="10"/>
    </row>
    <row r="719" spans="1:11" ht="16.5" customHeight="1" x14ac:dyDescent="0.2">
      <c r="A719" s="18">
        <v>1029100440</v>
      </c>
      <c r="B719" s="14" t="s">
        <v>1258</v>
      </c>
      <c r="C719" s="71" t="s">
        <v>3103</v>
      </c>
      <c r="D719" s="14" t="s">
        <v>1259</v>
      </c>
      <c r="E719" s="12" t="s">
        <v>1260</v>
      </c>
      <c r="F719" s="17" t="s">
        <v>1261</v>
      </c>
      <c r="G719" s="17" t="s">
        <v>175</v>
      </c>
      <c r="H719" s="17" t="s">
        <v>182</v>
      </c>
      <c r="I719" s="16"/>
      <c r="J719" s="10"/>
      <c r="K719" s="10"/>
    </row>
    <row r="720" spans="1:11" ht="16.5" customHeight="1" x14ac:dyDescent="0.2">
      <c r="A720" s="18">
        <v>1029100440</v>
      </c>
      <c r="B720" s="14" t="s">
        <v>1273</v>
      </c>
      <c r="C720" s="14"/>
      <c r="D720" s="14" t="s">
        <v>1274</v>
      </c>
      <c r="E720" s="12" t="s">
        <v>1260</v>
      </c>
      <c r="F720" s="17" t="s">
        <v>1261</v>
      </c>
      <c r="G720" s="17" t="s">
        <v>175</v>
      </c>
      <c r="H720" s="17" t="s">
        <v>182</v>
      </c>
      <c r="I720" s="16"/>
      <c r="J720" s="10"/>
      <c r="K720" s="10"/>
    </row>
    <row r="721" spans="1:12" ht="16.5" customHeight="1" x14ac:dyDescent="0.2">
      <c r="A721" s="18">
        <v>1029100440</v>
      </c>
      <c r="B721" s="14" t="s">
        <v>1291</v>
      </c>
      <c r="C721" s="14"/>
      <c r="D721" s="14" t="s">
        <v>1292</v>
      </c>
      <c r="E721" s="12" t="s">
        <v>1260</v>
      </c>
      <c r="F721" s="17" t="s">
        <v>1261</v>
      </c>
      <c r="G721" s="17" t="s">
        <v>175</v>
      </c>
      <c r="H721" s="17" t="s">
        <v>182</v>
      </c>
      <c r="I721" s="16"/>
      <c r="J721" s="10"/>
      <c r="K721" s="10"/>
    </row>
    <row r="722" spans="1:12" ht="16.5" customHeight="1" x14ac:dyDescent="0.2">
      <c r="A722" s="58">
        <v>1029100450</v>
      </c>
      <c r="B722" s="14" t="s">
        <v>1658</v>
      </c>
      <c r="C722" s="14" t="s">
        <v>19</v>
      </c>
      <c r="D722" s="14" t="s">
        <v>9894</v>
      </c>
      <c r="E722" s="12" t="s">
        <v>6550</v>
      </c>
      <c r="F722" s="17" t="s">
        <v>1659</v>
      </c>
      <c r="G722" s="17" t="s">
        <v>175</v>
      </c>
      <c r="H722" s="17" t="s">
        <v>182</v>
      </c>
      <c r="I722" s="16"/>
      <c r="J722" s="10"/>
      <c r="K722" s="10"/>
    </row>
    <row r="723" spans="1:12" ht="16.5" customHeight="1" x14ac:dyDescent="0.2">
      <c r="A723" s="58">
        <v>1029100460</v>
      </c>
      <c r="B723" s="14" t="s">
        <v>8630</v>
      </c>
      <c r="C723" s="14" t="s">
        <v>19</v>
      </c>
      <c r="D723" s="14" t="s">
        <v>2595</v>
      </c>
      <c r="E723" s="12" t="s">
        <v>2596</v>
      </c>
      <c r="F723" s="17" t="s">
        <v>2597</v>
      </c>
      <c r="G723" s="17" t="s">
        <v>175</v>
      </c>
      <c r="H723" s="17" t="s">
        <v>182</v>
      </c>
      <c r="I723" s="16"/>
      <c r="J723" s="10"/>
      <c r="K723" s="10"/>
    </row>
    <row r="724" spans="1:12" ht="16.5" customHeight="1" x14ac:dyDescent="0.2">
      <c r="A724" s="18">
        <v>1029100550</v>
      </c>
      <c r="B724" s="10" t="s">
        <v>4750</v>
      </c>
      <c r="C724" s="10"/>
      <c r="D724" s="10" t="s">
        <v>4751</v>
      </c>
      <c r="E724" s="19" t="s">
        <v>4751</v>
      </c>
      <c r="F724" s="17"/>
      <c r="G724" s="17"/>
      <c r="H724" s="16"/>
      <c r="I724" s="16"/>
      <c r="J724" s="10" t="s">
        <v>486</v>
      </c>
      <c r="K724" s="10" t="s">
        <v>3218</v>
      </c>
    </row>
    <row r="725" spans="1:12" ht="16.5" customHeight="1" x14ac:dyDescent="0.2">
      <c r="A725" s="83">
        <v>1029100620</v>
      </c>
      <c r="B725" s="71" t="s">
        <v>5332</v>
      </c>
      <c r="C725" s="71"/>
      <c r="D725" s="71" t="s">
        <v>5333</v>
      </c>
      <c r="E725" s="72" t="s">
        <v>5334</v>
      </c>
      <c r="F725" s="34" t="s">
        <v>5335</v>
      </c>
      <c r="G725" s="34" t="s">
        <v>175</v>
      </c>
      <c r="H725" s="34" t="s">
        <v>182</v>
      </c>
      <c r="I725" s="35"/>
      <c r="J725" s="36"/>
      <c r="K725" s="36"/>
    </row>
    <row r="726" spans="1:12" ht="16.5" customHeight="1" x14ac:dyDescent="0.2">
      <c r="A726" s="18">
        <v>1029100720</v>
      </c>
      <c r="B726" s="14" t="s">
        <v>718</v>
      </c>
      <c r="C726" s="14"/>
      <c r="D726" s="14" t="s">
        <v>719</v>
      </c>
      <c r="E726" s="14" t="s">
        <v>720</v>
      </c>
      <c r="F726" s="17"/>
      <c r="G726" s="12" t="s">
        <v>144</v>
      </c>
      <c r="H726" s="12" t="s">
        <v>145</v>
      </c>
      <c r="I726" s="16"/>
      <c r="J726" s="10" t="s">
        <v>465</v>
      </c>
      <c r="K726" s="10" t="s">
        <v>525</v>
      </c>
    </row>
    <row r="727" spans="1:12" ht="16.5" customHeight="1" x14ac:dyDescent="0.2">
      <c r="A727" s="18">
        <v>1029100730</v>
      </c>
      <c r="B727" s="14" t="s">
        <v>736</v>
      </c>
      <c r="C727" s="14"/>
      <c r="D727" s="14" t="s">
        <v>737</v>
      </c>
      <c r="E727" s="14" t="s">
        <v>738</v>
      </c>
      <c r="F727" s="17"/>
      <c r="G727" s="12" t="s">
        <v>144</v>
      </c>
      <c r="H727" s="12" t="s">
        <v>145</v>
      </c>
      <c r="I727" s="16"/>
      <c r="J727" s="10" t="s">
        <v>465</v>
      </c>
      <c r="K727" s="10" t="s">
        <v>525</v>
      </c>
    </row>
    <row r="728" spans="1:12" ht="16.5" customHeight="1" x14ac:dyDescent="0.2">
      <c r="A728" s="18">
        <v>1029100740</v>
      </c>
      <c r="B728" s="14" t="s">
        <v>936</v>
      </c>
      <c r="C728" s="14"/>
      <c r="D728" s="10" t="s">
        <v>937</v>
      </c>
      <c r="E728" s="10" t="s">
        <v>937</v>
      </c>
      <c r="F728" s="17"/>
      <c r="G728" s="12" t="s">
        <v>144</v>
      </c>
      <c r="H728" s="12" t="s">
        <v>145</v>
      </c>
      <c r="I728" s="16"/>
      <c r="J728" s="10" t="s">
        <v>465</v>
      </c>
      <c r="K728" s="10" t="s">
        <v>525</v>
      </c>
    </row>
    <row r="729" spans="1:12" ht="16.5" customHeight="1" x14ac:dyDescent="0.2">
      <c r="A729" s="58">
        <v>1029100750</v>
      </c>
      <c r="B729" s="14" t="s">
        <v>1505</v>
      </c>
      <c r="C729" s="14" t="s">
        <v>1469</v>
      </c>
      <c r="D729" s="14" t="s">
        <v>10751</v>
      </c>
      <c r="E729" s="14" t="s">
        <v>10750</v>
      </c>
      <c r="F729" s="17"/>
      <c r="G729" s="12" t="s">
        <v>144</v>
      </c>
      <c r="H729" s="12" t="s">
        <v>145</v>
      </c>
      <c r="I729" s="16"/>
      <c r="J729" s="10" t="s">
        <v>465</v>
      </c>
      <c r="K729" s="10" t="s">
        <v>525</v>
      </c>
    </row>
    <row r="730" spans="1:12" ht="16.5" customHeight="1" x14ac:dyDescent="0.2">
      <c r="A730" s="18">
        <v>1029100760</v>
      </c>
      <c r="B730" s="14" t="s">
        <v>1506</v>
      </c>
      <c r="C730" s="14"/>
      <c r="D730" s="14" t="s">
        <v>1507</v>
      </c>
      <c r="E730" s="14" t="s">
        <v>1508</v>
      </c>
      <c r="F730" s="17"/>
      <c r="G730" s="12" t="s">
        <v>144</v>
      </c>
      <c r="H730" s="12" t="s">
        <v>145</v>
      </c>
      <c r="I730" s="16"/>
      <c r="J730" s="10" t="s">
        <v>465</v>
      </c>
      <c r="K730" s="10" t="s">
        <v>525</v>
      </c>
    </row>
    <row r="731" spans="1:12" ht="16.5" customHeight="1" x14ac:dyDescent="0.2">
      <c r="A731" s="18">
        <v>1029100790</v>
      </c>
      <c r="B731" s="14" t="s">
        <v>2512</v>
      </c>
      <c r="C731" s="14"/>
      <c r="D731" s="14" t="s">
        <v>2513</v>
      </c>
      <c r="E731" s="14" t="s">
        <v>2514</v>
      </c>
      <c r="F731" s="17"/>
      <c r="G731" s="12" t="s">
        <v>144</v>
      </c>
      <c r="H731" s="12" t="s">
        <v>145</v>
      </c>
      <c r="I731" s="16"/>
      <c r="J731" s="10" t="s">
        <v>465</v>
      </c>
      <c r="K731" s="10" t="s">
        <v>525</v>
      </c>
    </row>
    <row r="732" spans="1:12" ht="16.5" customHeight="1" x14ac:dyDescent="0.2">
      <c r="A732" s="18">
        <v>1029100800</v>
      </c>
      <c r="B732" s="14" t="s">
        <v>2519</v>
      </c>
      <c r="C732" s="14"/>
      <c r="D732" s="14" t="s">
        <v>2520</v>
      </c>
      <c r="E732" s="14" t="s">
        <v>2521</v>
      </c>
      <c r="F732" s="17"/>
      <c r="G732" s="12" t="s">
        <v>144</v>
      </c>
      <c r="H732" s="12" t="s">
        <v>145</v>
      </c>
      <c r="I732" s="16"/>
      <c r="J732" s="10" t="s">
        <v>465</v>
      </c>
      <c r="K732" s="10" t="s">
        <v>525</v>
      </c>
    </row>
    <row r="733" spans="1:12" ht="16.5" customHeight="1" x14ac:dyDescent="0.2">
      <c r="A733" s="58">
        <v>1029100840</v>
      </c>
      <c r="B733" s="14" t="s">
        <v>2534</v>
      </c>
      <c r="C733" s="14" t="s">
        <v>19</v>
      </c>
      <c r="D733" s="10" t="s">
        <v>11084</v>
      </c>
      <c r="E733" s="10" t="s">
        <v>10588</v>
      </c>
      <c r="F733" s="17"/>
      <c r="G733" s="12" t="s">
        <v>144</v>
      </c>
      <c r="H733" s="12" t="s">
        <v>145</v>
      </c>
      <c r="I733" s="16"/>
      <c r="J733" s="10" t="s">
        <v>465</v>
      </c>
      <c r="K733" s="10" t="s">
        <v>525</v>
      </c>
    </row>
    <row r="734" spans="1:12" ht="16.5" customHeight="1" x14ac:dyDescent="0.2">
      <c r="A734" s="58">
        <v>1029100850</v>
      </c>
      <c r="B734" s="14" t="s">
        <v>2535</v>
      </c>
      <c r="C734" s="14" t="s">
        <v>19</v>
      </c>
      <c r="D734" s="14" t="s">
        <v>11085</v>
      </c>
      <c r="E734" s="14" t="s">
        <v>2536</v>
      </c>
      <c r="F734" s="17"/>
      <c r="G734" s="12" t="s">
        <v>144</v>
      </c>
      <c r="H734" s="12" t="s">
        <v>145</v>
      </c>
      <c r="I734" s="16"/>
      <c r="J734" s="10" t="s">
        <v>465</v>
      </c>
      <c r="K734" s="10" t="s">
        <v>525</v>
      </c>
      <c r="L734" s="101"/>
    </row>
    <row r="735" spans="1:12" ht="16.5" customHeight="1" x14ac:dyDescent="0.2">
      <c r="A735" s="58">
        <v>1029100860</v>
      </c>
      <c r="B735" s="14" t="s">
        <v>2537</v>
      </c>
      <c r="C735" s="14" t="s">
        <v>19</v>
      </c>
      <c r="D735" s="14" t="s">
        <v>11086</v>
      </c>
      <c r="E735" s="14" t="s">
        <v>2538</v>
      </c>
      <c r="F735" s="17"/>
      <c r="G735" s="12" t="s">
        <v>144</v>
      </c>
      <c r="H735" s="12" t="s">
        <v>145</v>
      </c>
      <c r="I735" s="16"/>
      <c r="J735" s="10" t="s">
        <v>465</v>
      </c>
      <c r="K735" s="10" t="s">
        <v>525</v>
      </c>
    </row>
    <row r="736" spans="1:12" ht="16.5" customHeight="1" x14ac:dyDescent="0.2">
      <c r="A736" s="58">
        <v>1029100880</v>
      </c>
      <c r="B736" s="14" t="s">
        <v>2539</v>
      </c>
      <c r="C736" s="14" t="s">
        <v>19</v>
      </c>
      <c r="D736" s="14" t="s">
        <v>11087</v>
      </c>
      <c r="E736" s="14" t="s">
        <v>2540</v>
      </c>
      <c r="F736" s="17"/>
      <c r="G736" s="12" t="s">
        <v>144</v>
      </c>
      <c r="H736" s="12" t="s">
        <v>145</v>
      </c>
      <c r="I736" s="16"/>
      <c r="J736" s="10" t="s">
        <v>465</v>
      </c>
      <c r="K736" s="10" t="s">
        <v>525</v>
      </c>
    </row>
    <row r="737" spans="1:11" ht="16.5" customHeight="1" x14ac:dyDescent="0.2">
      <c r="A737" s="58">
        <v>1029100900</v>
      </c>
      <c r="B737" s="14" t="s">
        <v>2544</v>
      </c>
      <c r="C737" s="14" t="s">
        <v>19</v>
      </c>
      <c r="D737" s="14" t="s">
        <v>11088</v>
      </c>
      <c r="E737" s="14" t="s">
        <v>2545</v>
      </c>
      <c r="F737" s="17"/>
      <c r="G737" s="12" t="s">
        <v>144</v>
      </c>
      <c r="H737" s="12" t="s">
        <v>145</v>
      </c>
      <c r="I737" s="16"/>
      <c r="J737" s="10" t="s">
        <v>465</v>
      </c>
      <c r="K737" s="10" t="s">
        <v>525</v>
      </c>
    </row>
    <row r="738" spans="1:11" ht="16.5" customHeight="1" x14ac:dyDescent="0.2">
      <c r="A738" s="18">
        <v>1029100920</v>
      </c>
      <c r="B738" s="14" t="s">
        <v>3003</v>
      </c>
      <c r="C738" s="14"/>
      <c r="D738" s="10" t="s">
        <v>3004</v>
      </c>
      <c r="E738" s="10" t="s">
        <v>3004</v>
      </c>
      <c r="F738" s="17"/>
      <c r="G738" s="12" t="s">
        <v>144</v>
      </c>
      <c r="H738" s="12" t="s">
        <v>145</v>
      </c>
      <c r="I738" s="16"/>
      <c r="J738" s="10" t="s">
        <v>465</v>
      </c>
      <c r="K738" s="10" t="s">
        <v>525</v>
      </c>
    </row>
    <row r="739" spans="1:11" ht="16.5" customHeight="1" x14ac:dyDescent="0.2">
      <c r="A739" s="18">
        <v>1029100930</v>
      </c>
      <c r="B739" s="14" t="s">
        <v>3005</v>
      </c>
      <c r="C739" s="14"/>
      <c r="D739" s="10" t="s">
        <v>3006</v>
      </c>
      <c r="E739" s="10" t="s">
        <v>3006</v>
      </c>
      <c r="F739" s="17"/>
      <c r="G739" s="12" t="s">
        <v>144</v>
      </c>
      <c r="H739" s="12" t="s">
        <v>145</v>
      </c>
      <c r="I739" s="16"/>
      <c r="J739" s="10" t="s">
        <v>465</v>
      </c>
      <c r="K739" s="10" t="s">
        <v>525</v>
      </c>
    </row>
    <row r="740" spans="1:11" ht="16.5" customHeight="1" x14ac:dyDescent="0.2">
      <c r="A740" s="18">
        <v>1029100940</v>
      </c>
      <c r="B740" s="14" t="s">
        <v>3007</v>
      </c>
      <c r="C740" s="14"/>
      <c r="D740" s="10" t="s">
        <v>3008</v>
      </c>
      <c r="E740" s="10" t="s">
        <v>3008</v>
      </c>
      <c r="F740" s="17"/>
      <c r="G740" s="12" t="s">
        <v>144</v>
      </c>
      <c r="H740" s="12" t="s">
        <v>145</v>
      </c>
      <c r="I740" s="16"/>
      <c r="J740" s="10" t="s">
        <v>465</v>
      </c>
      <c r="K740" s="10" t="s">
        <v>525</v>
      </c>
    </row>
    <row r="741" spans="1:11" ht="16.5" customHeight="1" x14ac:dyDescent="0.2">
      <c r="A741" s="18">
        <v>1029100960</v>
      </c>
      <c r="B741" s="14" t="s">
        <v>4049</v>
      </c>
      <c r="C741" s="14"/>
      <c r="D741" s="10" t="s">
        <v>4050</v>
      </c>
      <c r="E741" s="10" t="s">
        <v>4050</v>
      </c>
      <c r="F741" s="17"/>
      <c r="G741" s="12" t="s">
        <v>144</v>
      </c>
      <c r="H741" s="12" t="s">
        <v>145</v>
      </c>
      <c r="I741" s="16"/>
      <c r="J741" s="10" t="s">
        <v>465</v>
      </c>
      <c r="K741" s="10" t="s">
        <v>525</v>
      </c>
    </row>
    <row r="742" spans="1:11" ht="16.5" customHeight="1" x14ac:dyDescent="0.2">
      <c r="A742" s="83">
        <v>1029101000</v>
      </c>
      <c r="B742" s="71" t="s">
        <v>4685</v>
      </c>
      <c r="C742" s="71"/>
      <c r="D742" s="71" t="s">
        <v>4686</v>
      </c>
      <c r="E742" s="71" t="s">
        <v>4686</v>
      </c>
      <c r="F742" s="17"/>
      <c r="G742" s="12" t="s">
        <v>144</v>
      </c>
      <c r="H742" s="12" t="s">
        <v>145</v>
      </c>
      <c r="I742" s="16"/>
      <c r="J742" s="10" t="s">
        <v>465</v>
      </c>
      <c r="K742" s="10" t="s">
        <v>525</v>
      </c>
    </row>
    <row r="743" spans="1:11" ht="16.5" customHeight="1" x14ac:dyDescent="0.2">
      <c r="A743" s="18">
        <v>1029101250</v>
      </c>
      <c r="B743" s="14" t="s">
        <v>1574</v>
      </c>
      <c r="C743" s="14"/>
      <c r="D743" s="14" t="s">
        <v>1575</v>
      </c>
      <c r="E743" s="14" t="s">
        <v>1575</v>
      </c>
      <c r="F743" s="17"/>
      <c r="G743" s="17"/>
      <c r="H743" s="16"/>
      <c r="I743" s="16"/>
      <c r="J743" s="10" t="s">
        <v>465</v>
      </c>
      <c r="K743" s="10" t="s">
        <v>525</v>
      </c>
    </row>
    <row r="744" spans="1:11" ht="16.5" customHeight="1" x14ac:dyDescent="0.2">
      <c r="A744" s="83">
        <v>1029101260</v>
      </c>
      <c r="B744" s="71" t="s">
        <v>1660</v>
      </c>
      <c r="C744" s="71"/>
      <c r="D744" s="71" t="s">
        <v>1661</v>
      </c>
      <c r="E744" s="71" t="s">
        <v>1662</v>
      </c>
      <c r="F744" s="17"/>
      <c r="G744" s="17"/>
      <c r="H744" s="16"/>
      <c r="I744" s="16"/>
      <c r="J744" s="10" t="s">
        <v>465</v>
      </c>
      <c r="K744" s="10" t="s">
        <v>525</v>
      </c>
    </row>
    <row r="745" spans="1:11" ht="16.5" customHeight="1" x14ac:dyDescent="0.2">
      <c r="A745" s="18">
        <v>1029101270</v>
      </c>
      <c r="B745" s="14" t="s">
        <v>1841</v>
      </c>
      <c r="C745" s="14"/>
      <c r="D745" s="14" t="s">
        <v>1842</v>
      </c>
      <c r="E745" s="14" t="s">
        <v>1843</v>
      </c>
      <c r="F745" s="17"/>
      <c r="G745" s="17"/>
      <c r="H745" s="16"/>
      <c r="I745" s="16"/>
      <c r="J745" s="10" t="s">
        <v>465</v>
      </c>
      <c r="K745" s="10" t="s">
        <v>525</v>
      </c>
    </row>
    <row r="746" spans="1:11" ht="16.5" customHeight="1" x14ac:dyDescent="0.2">
      <c r="A746" s="18">
        <v>1029101280</v>
      </c>
      <c r="B746" s="14" t="s">
        <v>1917</v>
      </c>
      <c r="C746" s="14"/>
      <c r="D746" s="14" t="s">
        <v>1918</v>
      </c>
      <c r="E746" s="14" t="s">
        <v>1918</v>
      </c>
      <c r="F746" s="17"/>
      <c r="G746" s="17"/>
      <c r="H746" s="16"/>
      <c r="I746" s="16"/>
      <c r="J746" s="10" t="s">
        <v>465</v>
      </c>
      <c r="K746" s="10" t="s">
        <v>525</v>
      </c>
    </row>
    <row r="747" spans="1:11" ht="16.5" customHeight="1" x14ac:dyDescent="0.2">
      <c r="A747" s="18">
        <v>1029101290</v>
      </c>
      <c r="B747" s="14" t="s">
        <v>2950</v>
      </c>
      <c r="C747" s="14"/>
      <c r="D747" s="14" t="s">
        <v>2951</v>
      </c>
      <c r="E747" s="14" t="s">
        <v>2952</v>
      </c>
      <c r="F747" s="17"/>
      <c r="G747" s="17"/>
      <c r="H747" s="16"/>
      <c r="I747" s="16"/>
      <c r="J747" s="10" t="s">
        <v>465</v>
      </c>
      <c r="K747" s="10" t="s">
        <v>525</v>
      </c>
    </row>
    <row r="748" spans="1:11" ht="16.5" customHeight="1" x14ac:dyDescent="0.2">
      <c r="A748" s="58">
        <v>1029101310</v>
      </c>
      <c r="B748" s="14" t="s">
        <v>4689</v>
      </c>
      <c r="C748" s="14" t="s">
        <v>19</v>
      </c>
      <c r="D748" s="14" t="s">
        <v>4690</v>
      </c>
      <c r="E748" s="14" t="s">
        <v>9857</v>
      </c>
      <c r="F748" s="17"/>
      <c r="G748" s="17"/>
      <c r="H748" s="16"/>
      <c r="I748" s="16"/>
      <c r="J748" s="10" t="s">
        <v>465</v>
      </c>
      <c r="K748" s="10" t="s">
        <v>525</v>
      </c>
    </row>
    <row r="749" spans="1:11" ht="16.5" customHeight="1" x14ac:dyDescent="0.2">
      <c r="A749" s="58">
        <v>1029101320</v>
      </c>
      <c r="B749" s="14" t="s">
        <v>4691</v>
      </c>
      <c r="C749" s="14" t="s">
        <v>19</v>
      </c>
      <c r="D749" s="14" t="s">
        <v>4692</v>
      </c>
      <c r="E749" s="14" t="s">
        <v>9858</v>
      </c>
      <c r="F749" s="17"/>
      <c r="G749" s="17"/>
      <c r="H749" s="16"/>
      <c r="I749" s="16"/>
      <c r="J749" s="10" t="s">
        <v>465</v>
      </c>
      <c r="K749" s="10" t="s">
        <v>525</v>
      </c>
    </row>
    <row r="750" spans="1:11" ht="16.5" customHeight="1" x14ac:dyDescent="0.2">
      <c r="A750" s="18">
        <v>1029101340</v>
      </c>
      <c r="B750" s="30" t="s">
        <v>4251</v>
      </c>
      <c r="C750" s="30"/>
      <c r="D750" s="30" t="s">
        <v>4252</v>
      </c>
      <c r="E750" s="19" t="s">
        <v>4252</v>
      </c>
      <c r="F750" s="17"/>
      <c r="G750" s="17"/>
      <c r="H750" s="16"/>
      <c r="I750" s="16"/>
      <c r="J750" s="10" t="s">
        <v>465</v>
      </c>
      <c r="K750" s="30" t="s">
        <v>525</v>
      </c>
    </row>
    <row r="751" spans="1:11" ht="16.5" customHeight="1" x14ac:dyDescent="0.2">
      <c r="A751" s="18">
        <v>1029101420</v>
      </c>
      <c r="B751" s="19" t="s">
        <v>522</v>
      </c>
      <c r="C751" s="19"/>
      <c r="D751" s="20" t="s">
        <v>523</v>
      </c>
      <c r="E751" s="19" t="s">
        <v>524</v>
      </c>
      <c r="F751" s="17"/>
      <c r="G751" s="12" t="s">
        <v>144</v>
      </c>
      <c r="H751" s="12" t="s">
        <v>145</v>
      </c>
      <c r="I751" s="16"/>
      <c r="J751" s="19" t="s">
        <v>465</v>
      </c>
      <c r="K751" s="19" t="s">
        <v>525</v>
      </c>
    </row>
    <row r="752" spans="1:11" ht="16.5" customHeight="1" x14ac:dyDescent="0.2">
      <c r="A752" s="18">
        <v>1029101430</v>
      </c>
      <c r="B752" s="19" t="s">
        <v>526</v>
      </c>
      <c r="C752" s="19"/>
      <c r="D752" s="20" t="s">
        <v>527</v>
      </c>
      <c r="E752" s="19" t="s">
        <v>528</v>
      </c>
      <c r="F752" s="17"/>
      <c r="G752" s="12" t="s">
        <v>144</v>
      </c>
      <c r="H752" s="12" t="s">
        <v>145</v>
      </c>
      <c r="I752" s="16"/>
      <c r="J752" s="19" t="s">
        <v>465</v>
      </c>
      <c r="K752" s="19" t="s">
        <v>525</v>
      </c>
    </row>
    <row r="753" spans="1:18" ht="16.5" customHeight="1" x14ac:dyDescent="0.2">
      <c r="A753" s="80">
        <v>1029101450</v>
      </c>
      <c r="B753" s="19" t="s">
        <v>1249</v>
      </c>
      <c r="C753" s="19"/>
      <c r="D753" s="20" t="s">
        <v>1250</v>
      </c>
      <c r="E753" s="20" t="s">
        <v>1251</v>
      </c>
      <c r="F753" s="17"/>
      <c r="G753" s="12" t="s">
        <v>144</v>
      </c>
      <c r="H753" s="12" t="s">
        <v>145</v>
      </c>
      <c r="I753" s="16"/>
      <c r="J753" s="19" t="s">
        <v>470</v>
      </c>
      <c r="K753" s="19" t="s">
        <v>765</v>
      </c>
    </row>
    <row r="754" spans="1:18" ht="16.5" customHeight="1" x14ac:dyDescent="0.2">
      <c r="A754" s="80">
        <v>1029101460</v>
      </c>
      <c r="B754" s="19" t="s">
        <v>3215</v>
      </c>
      <c r="C754" s="19"/>
      <c r="D754" s="20" t="s">
        <v>3216</v>
      </c>
      <c r="E754" s="10"/>
      <c r="F754" s="17"/>
      <c r="G754" s="12" t="s">
        <v>144</v>
      </c>
      <c r="H754" s="12" t="s">
        <v>145</v>
      </c>
      <c r="I754" s="16"/>
      <c r="J754" s="19" t="s">
        <v>3217</v>
      </c>
      <c r="K754" s="19" t="s">
        <v>3218</v>
      </c>
    </row>
    <row r="755" spans="1:18" ht="16.5" customHeight="1" x14ac:dyDescent="0.2">
      <c r="A755" s="102">
        <v>1029102130</v>
      </c>
      <c r="B755" s="19" t="s">
        <v>4539</v>
      </c>
      <c r="C755" s="19" t="s">
        <v>19</v>
      </c>
      <c r="D755" s="20" t="s">
        <v>8623</v>
      </c>
      <c r="E755" s="10" t="s">
        <v>6702</v>
      </c>
      <c r="F755" s="17"/>
      <c r="G755" s="12"/>
      <c r="H755" s="12"/>
      <c r="I755" s="16"/>
      <c r="J755" s="19"/>
      <c r="K755" s="19"/>
    </row>
    <row r="756" spans="1:18" ht="16.5" customHeight="1" x14ac:dyDescent="0.2">
      <c r="A756" s="102">
        <v>1029102150</v>
      </c>
      <c r="B756" s="19" t="s">
        <v>6607</v>
      </c>
      <c r="C756" s="19"/>
      <c r="D756" s="20" t="s">
        <v>6609</v>
      </c>
      <c r="E756" s="10" t="s">
        <v>6608</v>
      </c>
      <c r="F756" s="17"/>
      <c r="G756" s="12"/>
      <c r="H756" s="12"/>
      <c r="I756" s="16"/>
      <c r="J756" s="19"/>
      <c r="K756" s="19"/>
    </row>
    <row r="757" spans="1:18" ht="16.5" customHeight="1" x14ac:dyDescent="0.2">
      <c r="A757" s="102">
        <v>1029102840</v>
      </c>
      <c r="B757" s="19" t="s">
        <v>7361</v>
      </c>
      <c r="C757" s="19" t="s">
        <v>19</v>
      </c>
      <c r="D757" s="20" t="s">
        <v>7896</v>
      </c>
      <c r="E757" s="10" t="s">
        <v>7360</v>
      </c>
      <c r="F757" s="17"/>
      <c r="G757" s="12"/>
      <c r="H757" s="12"/>
      <c r="I757" s="16"/>
      <c r="J757" s="19"/>
      <c r="K757" s="19"/>
    </row>
    <row r="758" spans="1:18" ht="16.5" customHeight="1" x14ac:dyDescent="0.2">
      <c r="A758" s="58">
        <v>1029103710</v>
      </c>
      <c r="B758" s="14" t="s">
        <v>10944</v>
      </c>
      <c r="C758" s="14" t="s">
        <v>19</v>
      </c>
      <c r="D758" s="14" t="s">
        <v>10612</v>
      </c>
      <c r="E758" s="12" t="s">
        <v>10941</v>
      </c>
      <c r="F758" s="17"/>
      <c r="G758" s="10"/>
      <c r="H758" s="17"/>
      <c r="I758" s="17"/>
      <c r="J758" s="10"/>
      <c r="K758" s="10"/>
      <c r="O758" s="150"/>
      <c r="P758" s="151"/>
      <c r="Q758" s="150"/>
      <c r="R758" s="150"/>
    </row>
    <row r="759" spans="1:18" ht="16.5" customHeight="1" x14ac:dyDescent="0.2">
      <c r="A759" s="97">
        <v>1110100040</v>
      </c>
      <c r="B759" s="19" t="s">
        <v>1101</v>
      </c>
      <c r="C759" s="19" t="s">
        <v>19</v>
      </c>
      <c r="D759" s="20" t="s">
        <v>9580</v>
      </c>
      <c r="E759" s="20" t="s">
        <v>8912</v>
      </c>
      <c r="F759" s="17"/>
      <c r="G759" s="12" t="s">
        <v>144</v>
      </c>
      <c r="H759" s="12" t="s">
        <v>145</v>
      </c>
      <c r="I759" s="16"/>
      <c r="J759" s="10"/>
      <c r="K759" s="10"/>
      <c r="L759" s="73">
        <v>1110100040</v>
      </c>
      <c r="M759" s="73">
        <v>1810105330</v>
      </c>
    </row>
    <row r="760" spans="1:18" ht="16.5" customHeight="1" x14ac:dyDescent="0.2">
      <c r="A760" s="58">
        <v>1110101800</v>
      </c>
      <c r="B760" s="14" t="s">
        <v>1096</v>
      </c>
      <c r="C760" s="14" t="s">
        <v>19</v>
      </c>
      <c r="D760" s="14" t="s">
        <v>9577</v>
      </c>
      <c r="E760" s="19" t="s">
        <v>8913</v>
      </c>
      <c r="F760" s="15"/>
      <c r="G760" s="17"/>
      <c r="H760" s="16"/>
      <c r="I760" s="16"/>
      <c r="J760" s="10" t="s">
        <v>796</v>
      </c>
      <c r="K760" s="10" t="s">
        <v>1097</v>
      </c>
      <c r="L760" s="73">
        <v>1110100020</v>
      </c>
      <c r="M760" s="73">
        <v>1810105300</v>
      </c>
      <c r="N760" s="73">
        <v>1110102870</v>
      </c>
    </row>
    <row r="761" spans="1:18" ht="16.5" customHeight="1" x14ac:dyDescent="0.2">
      <c r="A761" s="58">
        <v>1110101810</v>
      </c>
      <c r="B761" s="29" t="s">
        <v>1098</v>
      </c>
      <c r="C761" s="29" t="s">
        <v>19</v>
      </c>
      <c r="D761" s="29" t="s">
        <v>9578</v>
      </c>
      <c r="E761" s="19" t="s">
        <v>8914</v>
      </c>
      <c r="F761" s="17"/>
      <c r="G761" s="17"/>
      <c r="H761" s="16"/>
      <c r="I761" s="16"/>
      <c r="J761" s="29" t="s">
        <v>796</v>
      </c>
      <c r="K761" s="10" t="s">
        <v>1097</v>
      </c>
      <c r="L761" s="73">
        <v>1110101810</v>
      </c>
      <c r="M761" s="73">
        <v>1810105310</v>
      </c>
      <c r="N761" s="73">
        <v>1110102860</v>
      </c>
    </row>
    <row r="762" spans="1:18" ht="16.5" customHeight="1" x14ac:dyDescent="0.2">
      <c r="A762" s="102">
        <v>1110102180</v>
      </c>
      <c r="B762" s="19" t="s">
        <v>7769</v>
      </c>
      <c r="C762" s="19" t="s">
        <v>19</v>
      </c>
      <c r="D762" s="20" t="s">
        <v>9579</v>
      </c>
      <c r="E762" s="10" t="s">
        <v>7770</v>
      </c>
      <c r="F762" s="17"/>
      <c r="G762" s="12"/>
      <c r="H762" s="12"/>
      <c r="I762" s="16"/>
      <c r="J762" s="19"/>
      <c r="K762" s="19"/>
    </row>
    <row r="763" spans="1:18" ht="16.5" customHeight="1" x14ac:dyDescent="0.2">
      <c r="A763" s="102">
        <v>1110104590</v>
      </c>
      <c r="B763" s="19" t="s">
        <v>9320</v>
      </c>
      <c r="C763" s="19" t="s">
        <v>19</v>
      </c>
      <c r="D763" s="20" t="s">
        <v>9319</v>
      </c>
      <c r="E763" s="10" t="s">
        <v>9319</v>
      </c>
      <c r="F763" s="17"/>
      <c r="G763" s="12"/>
      <c r="H763" s="12"/>
      <c r="I763" s="16"/>
      <c r="J763" s="19"/>
      <c r="K763" s="19"/>
    </row>
    <row r="764" spans="1:18" ht="16.5" customHeight="1" x14ac:dyDescent="0.2">
      <c r="A764" s="102">
        <v>1110104980</v>
      </c>
      <c r="B764" s="19" t="s">
        <v>16432</v>
      </c>
      <c r="C764" s="19" t="s">
        <v>19</v>
      </c>
      <c r="D764" s="20" t="s">
        <v>16434</v>
      </c>
      <c r="E764" s="10" t="s">
        <v>16433</v>
      </c>
      <c r="F764" s="17"/>
      <c r="G764" s="12"/>
      <c r="H764" s="12"/>
      <c r="I764" s="16"/>
      <c r="J764" s="19"/>
      <c r="K764" s="19"/>
    </row>
    <row r="765" spans="1:18" ht="16.5" customHeight="1" x14ac:dyDescent="0.2">
      <c r="A765" s="58">
        <v>1112100000</v>
      </c>
      <c r="B765" s="14" t="s">
        <v>1965</v>
      </c>
      <c r="C765" s="14" t="s">
        <v>19</v>
      </c>
      <c r="D765" s="14" t="s">
        <v>9013</v>
      </c>
      <c r="E765" s="12" t="s">
        <v>9012</v>
      </c>
      <c r="F765" s="17" t="s">
        <v>1966</v>
      </c>
      <c r="G765" s="17" t="s">
        <v>175</v>
      </c>
      <c r="H765" s="17" t="s">
        <v>182</v>
      </c>
      <c r="I765" s="17"/>
      <c r="J765" s="10"/>
      <c r="K765" s="10"/>
    </row>
    <row r="766" spans="1:18" ht="16.5" customHeight="1" x14ac:dyDescent="0.2">
      <c r="A766" s="18">
        <v>1112100200</v>
      </c>
      <c r="B766" s="14" t="s">
        <v>1931</v>
      </c>
      <c r="C766" s="14"/>
      <c r="D766" s="14" t="s">
        <v>1932</v>
      </c>
      <c r="E766" s="12" t="s">
        <v>1933</v>
      </c>
      <c r="F766" s="17" t="s">
        <v>1934</v>
      </c>
      <c r="G766" s="17" t="s">
        <v>175</v>
      </c>
      <c r="H766" s="17" t="s">
        <v>182</v>
      </c>
      <c r="I766" s="16"/>
      <c r="J766" s="10"/>
      <c r="K766" s="10"/>
    </row>
    <row r="767" spans="1:18" ht="16.5" customHeight="1" x14ac:dyDescent="0.2">
      <c r="A767" s="18">
        <v>1112100220</v>
      </c>
      <c r="B767" s="14" t="s">
        <v>1935</v>
      </c>
      <c r="C767" s="14"/>
      <c r="D767" s="14" t="s">
        <v>1936</v>
      </c>
      <c r="E767" s="12" t="s">
        <v>1936</v>
      </c>
      <c r="F767" s="17" t="s">
        <v>1937</v>
      </c>
      <c r="G767" s="17" t="s">
        <v>175</v>
      </c>
      <c r="H767" s="17" t="s">
        <v>182</v>
      </c>
      <c r="I767" s="16"/>
      <c r="J767" s="10"/>
      <c r="K767" s="10"/>
    </row>
    <row r="768" spans="1:18" ht="16.5" customHeight="1" x14ac:dyDescent="0.2">
      <c r="A768" s="18">
        <v>1112100230</v>
      </c>
      <c r="B768" s="14" t="s">
        <v>1938</v>
      </c>
      <c r="C768" s="14"/>
      <c r="D768" s="14" t="s">
        <v>1939</v>
      </c>
      <c r="E768" s="12" t="s">
        <v>1940</v>
      </c>
      <c r="F768" s="17" t="s">
        <v>1941</v>
      </c>
      <c r="G768" s="17" t="s">
        <v>175</v>
      </c>
      <c r="H768" s="17" t="s">
        <v>182</v>
      </c>
      <c r="I768" s="16"/>
      <c r="J768" s="10"/>
      <c r="K768" s="10"/>
    </row>
    <row r="769" spans="1:12" ht="16.5" customHeight="1" x14ac:dyDescent="0.2">
      <c r="A769" s="18">
        <v>1112100240</v>
      </c>
      <c r="B769" s="14" t="s">
        <v>1942</v>
      </c>
      <c r="C769" s="14"/>
      <c r="D769" s="14" t="s">
        <v>1943</v>
      </c>
      <c r="E769" s="12" t="s">
        <v>1944</v>
      </c>
      <c r="F769" s="17" t="s">
        <v>1945</v>
      </c>
      <c r="G769" s="17" t="s">
        <v>175</v>
      </c>
      <c r="H769" s="17" t="s">
        <v>182</v>
      </c>
      <c r="I769" s="16"/>
      <c r="J769" s="10"/>
      <c r="K769" s="10"/>
    </row>
    <row r="770" spans="1:12" ht="16.5" customHeight="1" x14ac:dyDescent="0.2">
      <c r="A770" s="18">
        <v>1112100260</v>
      </c>
      <c r="B770" s="14" t="s">
        <v>1946</v>
      </c>
      <c r="C770" s="14"/>
      <c r="D770" s="14" t="s">
        <v>1947</v>
      </c>
      <c r="E770" s="12" t="s">
        <v>1948</v>
      </c>
      <c r="F770" s="17" t="s">
        <v>1949</v>
      </c>
      <c r="G770" s="17" t="s">
        <v>175</v>
      </c>
      <c r="H770" s="17" t="s">
        <v>182</v>
      </c>
      <c r="I770" s="16"/>
      <c r="J770" s="10"/>
      <c r="K770" s="10"/>
    </row>
    <row r="771" spans="1:12" ht="16.5" customHeight="1" x14ac:dyDescent="0.2">
      <c r="A771" s="18">
        <v>1112100270</v>
      </c>
      <c r="B771" s="14" t="s">
        <v>1950</v>
      </c>
      <c r="C771" s="14"/>
      <c r="D771" s="14" t="s">
        <v>1951</v>
      </c>
      <c r="E771" s="12" t="s">
        <v>1952</v>
      </c>
      <c r="F771" s="17" t="s">
        <v>1953</v>
      </c>
      <c r="G771" s="17" t="s">
        <v>175</v>
      </c>
      <c r="H771" s="17" t="s">
        <v>182</v>
      </c>
      <c r="I771" s="16"/>
      <c r="J771" s="10"/>
      <c r="K771" s="10"/>
    </row>
    <row r="772" spans="1:12" ht="16.5" customHeight="1" x14ac:dyDescent="0.2">
      <c r="A772" s="58">
        <v>1112100280</v>
      </c>
      <c r="B772" s="14" t="s">
        <v>5566</v>
      </c>
      <c r="C772" s="14" t="s">
        <v>19</v>
      </c>
      <c r="D772" s="14" t="s">
        <v>5567</v>
      </c>
      <c r="E772" s="12" t="s">
        <v>5568</v>
      </c>
      <c r="F772" s="17" t="s">
        <v>5569</v>
      </c>
      <c r="G772" s="17" t="s">
        <v>175</v>
      </c>
      <c r="H772" s="17" t="s">
        <v>182</v>
      </c>
      <c r="I772" s="16"/>
      <c r="J772" s="10"/>
      <c r="K772" s="10"/>
    </row>
    <row r="773" spans="1:12" ht="16.5" customHeight="1" x14ac:dyDescent="0.2">
      <c r="A773" s="18">
        <v>1112100320</v>
      </c>
      <c r="B773" s="14" t="s">
        <v>1971</v>
      </c>
      <c r="C773" s="14" t="s">
        <v>19</v>
      </c>
      <c r="D773" s="14" t="s">
        <v>1972</v>
      </c>
      <c r="E773" s="12" t="s">
        <v>1973</v>
      </c>
      <c r="F773" s="17" t="s">
        <v>1974</v>
      </c>
      <c r="G773" s="17" t="s">
        <v>175</v>
      </c>
      <c r="H773" s="17" t="s">
        <v>176</v>
      </c>
      <c r="I773" s="17" t="s">
        <v>177</v>
      </c>
      <c r="J773" s="10"/>
      <c r="K773" s="10"/>
    </row>
    <row r="774" spans="1:12" ht="16.5" customHeight="1" x14ac:dyDescent="0.2">
      <c r="A774" s="58">
        <v>1112100340</v>
      </c>
      <c r="B774" s="14" t="s">
        <v>1963</v>
      </c>
      <c r="C774" s="14" t="s">
        <v>19</v>
      </c>
      <c r="D774" s="14" t="s">
        <v>15053</v>
      </c>
      <c r="E774" s="19" t="s">
        <v>15052</v>
      </c>
      <c r="F774" s="15"/>
      <c r="G774" s="17"/>
      <c r="H774" s="16"/>
      <c r="I774" s="16"/>
      <c r="J774" s="10" t="s">
        <v>796</v>
      </c>
      <c r="K774" s="10" t="s">
        <v>1964</v>
      </c>
    </row>
    <row r="775" spans="1:12" ht="16.5" customHeight="1" x14ac:dyDescent="0.2">
      <c r="A775" s="18">
        <v>1112100380</v>
      </c>
      <c r="B775" s="14" t="s">
        <v>1981</v>
      </c>
      <c r="C775" s="14" t="s">
        <v>19</v>
      </c>
      <c r="D775" s="14" t="s">
        <v>1982</v>
      </c>
      <c r="E775" s="12" t="s">
        <v>1983</v>
      </c>
      <c r="F775" s="17" t="s">
        <v>1984</v>
      </c>
      <c r="G775" s="17" t="s">
        <v>175</v>
      </c>
      <c r="H775" s="17" t="s">
        <v>176</v>
      </c>
      <c r="I775" s="17" t="s">
        <v>177</v>
      </c>
      <c r="J775" s="10"/>
      <c r="K775" s="10"/>
    </row>
    <row r="776" spans="1:12" ht="16.5" customHeight="1" x14ac:dyDescent="0.2">
      <c r="A776" s="58">
        <v>1112100430</v>
      </c>
      <c r="B776" s="14" t="s">
        <v>1987</v>
      </c>
      <c r="C776" s="14" t="s">
        <v>19</v>
      </c>
      <c r="D776" s="14" t="s">
        <v>7760</v>
      </c>
      <c r="E776" s="12" t="s">
        <v>7759</v>
      </c>
      <c r="F776" s="17" t="s">
        <v>1988</v>
      </c>
      <c r="G776" s="17" t="s">
        <v>175</v>
      </c>
      <c r="H776" s="17" t="s">
        <v>176</v>
      </c>
      <c r="I776" s="17" t="s">
        <v>177</v>
      </c>
      <c r="J776" s="10"/>
      <c r="K776" s="10"/>
    </row>
    <row r="777" spans="1:12" ht="16.5" customHeight="1" x14ac:dyDescent="0.2">
      <c r="A777" s="58">
        <v>1112100440</v>
      </c>
      <c r="B777" s="14" t="s">
        <v>1989</v>
      </c>
      <c r="C777" s="14" t="s">
        <v>19</v>
      </c>
      <c r="D777" s="12" t="s">
        <v>7365</v>
      </c>
      <c r="E777" s="12" t="s">
        <v>7365</v>
      </c>
      <c r="F777" s="17" t="s">
        <v>1990</v>
      </c>
      <c r="G777" s="17" t="s">
        <v>175</v>
      </c>
      <c r="H777" s="17" t="s">
        <v>176</v>
      </c>
      <c r="I777" s="17" t="s">
        <v>177</v>
      </c>
      <c r="J777" s="10"/>
      <c r="K777" s="10"/>
    </row>
    <row r="778" spans="1:12" ht="16.5" customHeight="1" x14ac:dyDescent="0.2">
      <c r="A778" s="58">
        <v>1112100450</v>
      </c>
      <c r="B778" s="14" t="s">
        <v>1991</v>
      </c>
      <c r="C778" s="14" t="s">
        <v>19</v>
      </c>
      <c r="D778" s="14" t="s">
        <v>12288</v>
      </c>
      <c r="E778" s="12" t="s">
        <v>1992</v>
      </c>
      <c r="F778" s="17"/>
      <c r="G778" s="17"/>
      <c r="H778" s="17"/>
      <c r="I778" s="17"/>
      <c r="J778" s="10"/>
      <c r="K778" s="10"/>
    </row>
    <row r="779" spans="1:12" ht="16.5" customHeight="1" x14ac:dyDescent="0.2">
      <c r="A779" s="97">
        <v>1112100460</v>
      </c>
      <c r="B779" s="19" t="s">
        <v>2003</v>
      </c>
      <c r="C779" s="19" t="s">
        <v>19</v>
      </c>
      <c r="D779" s="20" t="s">
        <v>7328</v>
      </c>
      <c r="E779" s="20" t="s">
        <v>7328</v>
      </c>
      <c r="F779" s="17"/>
      <c r="G779" s="12" t="s">
        <v>144</v>
      </c>
      <c r="H779" s="12" t="s">
        <v>145</v>
      </c>
      <c r="I779" s="16"/>
      <c r="J779" s="10"/>
      <c r="K779" s="10"/>
      <c r="L779" s="73" t="s">
        <v>2002</v>
      </c>
    </row>
    <row r="780" spans="1:12" ht="16.5" customHeight="1" x14ac:dyDescent="0.2">
      <c r="A780" s="78">
        <v>1112100470</v>
      </c>
      <c r="B780" s="19" t="s">
        <v>2004</v>
      </c>
      <c r="C780" s="19"/>
      <c r="D780" s="20" t="s">
        <v>2005</v>
      </c>
      <c r="E780" s="20" t="s">
        <v>2006</v>
      </c>
      <c r="F780" s="17"/>
      <c r="G780" s="12"/>
      <c r="H780" s="12"/>
      <c r="I780" s="16"/>
      <c r="J780" s="10"/>
      <c r="K780" s="10"/>
    </row>
    <row r="781" spans="1:12" ht="16.5" customHeight="1" x14ac:dyDescent="0.2">
      <c r="A781" s="58">
        <v>1112100490</v>
      </c>
      <c r="B781" s="14" t="s">
        <v>2007</v>
      </c>
      <c r="C781" s="14" t="s">
        <v>19</v>
      </c>
      <c r="D781" s="14" t="s">
        <v>7761</v>
      </c>
      <c r="E781" s="12" t="s">
        <v>7271</v>
      </c>
      <c r="F781" s="17" t="s">
        <v>2008</v>
      </c>
      <c r="G781" s="17" t="s">
        <v>175</v>
      </c>
      <c r="H781" s="17" t="s">
        <v>176</v>
      </c>
      <c r="I781" s="17" t="s">
        <v>177</v>
      </c>
      <c r="J781" s="10"/>
      <c r="K781" s="10"/>
    </row>
    <row r="782" spans="1:12" ht="16.5" customHeight="1" x14ac:dyDescent="0.2">
      <c r="A782" s="18">
        <v>1112100540</v>
      </c>
      <c r="B782" s="14" t="s">
        <v>1967</v>
      </c>
      <c r="C782" s="14"/>
      <c r="D782" s="14" t="s">
        <v>1968</v>
      </c>
      <c r="E782" s="14" t="s">
        <v>1968</v>
      </c>
      <c r="F782" s="17"/>
      <c r="G782" s="15" t="s">
        <v>144</v>
      </c>
      <c r="H782" s="15" t="s">
        <v>145</v>
      </c>
      <c r="I782" s="16"/>
      <c r="J782" s="10"/>
      <c r="K782" s="10"/>
    </row>
    <row r="783" spans="1:12" ht="16.5" customHeight="1" x14ac:dyDescent="0.2">
      <c r="A783" s="18">
        <v>1112100550</v>
      </c>
      <c r="B783" s="14" t="s">
        <v>2041</v>
      </c>
      <c r="C783" s="14"/>
      <c r="D783" s="14" t="s">
        <v>2042</v>
      </c>
      <c r="E783" s="12" t="s">
        <v>2043</v>
      </c>
      <c r="F783" s="17" t="s">
        <v>2044</v>
      </c>
      <c r="G783" s="17" t="s">
        <v>175</v>
      </c>
      <c r="H783" s="17" t="s">
        <v>182</v>
      </c>
      <c r="I783" s="16"/>
      <c r="J783" s="10"/>
      <c r="K783" s="10"/>
    </row>
    <row r="784" spans="1:12" ht="16.5" customHeight="1" x14ac:dyDescent="0.2">
      <c r="A784" s="18">
        <v>1112100560</v>
      </c>
      <c r="B784" s="14" t="s">
        <v>2045</v>
      </c>
      <c r="C784" s="14"/>
      <c r="D784" s="14" t="s">
        <v>2046</v>
      </c>
      <c r="E784" s="12" t="s">
        <v>2047</v>
      </c>
      <c r="F784" s="17" t="s">
        <v>2048</v>
      </c>
      <c r="G784" s="17" t="s">
        <v>175</v>
      </c>
      <c r="H784" s="17" t="s">
        <v>182</v>
      </c>
      <c r="I784" s="16"/>
      <c r="J784" s="10"/>
      <c r="K784" s="10"/>
    </row>
    <row r="785" spans="1:11" ht="16.5" customHeight="1" x14ac:dyDescent="0.2">
      <c r="A785" s="58">
        <v>1112100570</v>
      </c>
      <c r="B785" s="14" t="s">
        <v>2049</v>
      </c>
      <c r="C785" s="14"/>
      <c r="D785" s="14" t="s">
        <v>2050</v>
      </c>
      <c r="E785" s="12" t="s">
        <v>6888</v>
      </c>
      <c r="F785" s="17" t="s">
        <v>2051</v>
      </c>
      <c r="G785" s="17" t="s">
        <v>175</v>
      </c>
      <c r="H785" s="17" t="s">
        <v>182</v>
      </c>
      <c r="I785" s="16"/>
      <c r="J785" s="10"/>
      <c r="K785" s="10"/>
    </row>
    <row r="786" spans="1:11" ht="16.5" customHeight="1" x14ac:dyDescent="0.2">
      <c r="A786" s="58">
        <v>1112100580</v>
      </c>
      <c r="B786" s="14" t="s">
        <v>2052</v>
      </c>
      <c r="C786" s="14"/>
      <c r="D786" s="14" t="s">
        <v>2053</v>
      </c>
      <c r="E786" s="12" t="s">
        <v>6889</v>
      </c>
      <c r="F786" s="17" t="s">
        <v>2054</v>
      </c>
      <c r="G786" s="17" t="s">
        <v>175</v>
      </c>
      <c r="H786" s="17" t="s">
        <v>182</v>
      </c>
      <c r="I786" s="16"/>
      <c r="J786" s="10"/>
      <c r="K786" s="10"/>
    </row>
    <row r="787" spans="1:11" ht="16.5" customHeight="1" x14ac:dyDescent="0.2">
      <c r="A787" s="18">
        <v>1112100590</v>
      </c>
      <c r="B787" s="14" t="s">
        <v>2055</v>
      </c>
      <c r="C787" s="14"/>
      <c r="D787" s="14" t="s">
        <v>2056</v>
      </c>
      <c r="E787" s="12" t="s">
        <v>2057</v>
      </c>
      <c r="F787" s="17" t="s">
        <v>2058</v>
      </c>
      <c r="G787" s="17" t="s">
        <v>175</v>
      </c>
      <c r="H787" s="17" t="s">
        <v>182</v>
      </c>
      <c r="I787" s="16"/>
      <c r="J787" s="10"/>
      <c r="K787" s="10"/>
    </row>
    <row r="788" spans="1:11" ht="16.5" customHeight="1" x14ac:dyDescent="0.2">
      <c r="A788" s="58">
        <v>1112100600</v>
      </c>
      <c r="B788" s="14" t="s">
        <v>2059</v>
      </c>
      <c r="C788" s="14" t="s">
        <v>19</v>
      </c>
      <c r="D788" s="14" t="s">
        <v>2060</v>
      </c>
      <c r="E788" s="12" t="s">
        <v>2061</v>
      </c>
      <c r="F788" s="17" t="s">
        <v>2062</v>
      </c>
      <c r="G788" s="17" t="s">
        <v>175</v>
      </c>
      <c r="H788" s="17" t="s">
        <v>182</v>
      </c>
      <c r="I788" s="16"/>
      <c r="J788" s="10"/>
      <c r="K788" s="10"/>
    </row>
    <row r="789" spans="1:11" ht="16.5" customHeight="1" x14ac:dyDescent="0.2">
      <c r="A789" s="58">
        <v>1112100610</v>
      </c>
      <c r="B789" s="14" t="s">
        <v>2063</v>
      </c>
      <c r="C789" s="14" t="s">
        <v>19</v>
      </c>
      <c r="D789" s="14" t="s">
        <v>7404</v>
      </c>
      <c r="E789" s="12" t="s">
        <v>7404</v>
      </c>
      <c r="F789" s="17" t="s">
        <v>2064</v>
      </c>
      <c r="G789" s="17" t="s">
        <v>175</v>
      </c>
      <c r="H789" s="17" t="s">
        <v>182</v>
      </c>
      <c r="I789" s="17"/>
      <c r="J789" s="10"/>
      <c r="K789" s="10"/>
    </row>
    <row r="790" spans="1:11" ht="16.5" customHeight="1" x14ac:dyDescent="0.2">
      <c r="A790" s="58">
        <v>1112100620</v>
      </c>
      <c r="B790" s="14" t="s">
        <v>2066</v>
      </c>
      <c r="C790" s="14"/>
      <c r="D790" s="14" t="s">
        <v>2067</v>
      </c>
      <c r="E790" s="12" t="s">
        <v>2068</v>
      </c>
      <c r="F790" s="17" t="s">
        <v>2069</v>
      </c>
      <c r="G790" s="17" t="s">
        <v>175</v>
      </c>
      <c r="H790" s="17" t="s">
        <v>182</v>
      </c>
      <c r="I790" s="16"/>
      <c r="J790" s="10"/>
      <c r="K790" s="10"/>
    </row>
    <row r="791" spans="1:11" ht="16.5" customHeight="1" x14ac:dyDescent="0.2">
      <c r="A791" s="58">
        <v>1112100710</v>
      </c>
      <c r="B791" s="14" t="s">
        <v>2074</v>
      </c>
      <c r="C791" s="14" t="s">
        <v>19</v>
      </c>
      <c r="D791" s="14" t="s">
        <v>2075</v>
      </c>
      <c r="E791" s="14" t="s">
        <v>7436</v>
      </c>
      <c r="F791" s="17"/>
      <c r="G791" s="15" t="s">
        <v>144</v>
      </c>
      <c r="H791" s="15" t="s">
        <v>145</v>
      </c>
      <c r="I791" s="16"/>
      <c r="J791" s="10"/>
      <c r="K791" s="10"/>
    </row>
    <row r="792" spans="1:11" ht="16.5" customHeight="1" x14ac:dyDescent="0.2">
      <c r="A792" s="18">
        <v>1112100820</v>
      </c>
      <c r="B792" s="14" t="s">
        <v>1954</v>
      </c>
      <c r="C792" s="14"/>
      <c r="D792" s="14" t="s">
        <v>1955</v>
      </c>
      <c r="E792" s="19" t="s">
        <v>1955</v>
      </c>
      <c r="F792" s="15"/>
      <c r="G792" s="16"/>
      <c r="H792" s="16"/>
      <c r="I792" s="16"/>
      <c r="J792" s="10" t="s">
        <v>796</v>
      </c>
      <c r="K792" s="10" t="s">
        <v>1956</v>
      </c>
    </row>
    <row r="793" spans="1:11" ht="16.5" customHeight="1" x14ac:dyDescent="0.2">
      <c r="A793" s="18">
        <v>1112100850</v>
      </c>
      <c r="B793" s="14" t="s">
        <v>1959</v>
      </c>
      <c r="C793" s="14"/>
      <c r="D793" s="14" t="s">
        <v>1960</v>
      </c>
      <c r="E793" s="19" t="s">
        <v>1960</v>
      </c>
      <c r="F793" s="15"/>
      <c r="G793" s="17"/>
      <c r="H793" s="16"/>
      <c r="I793" s="16"/>
      <c r="J793" s="10" t="s">
        <v>796</v>
      </c>
      <c r="K793" s="10" t="s">
        <v>1956</v>
      </c>
    </row>
    <row r="794" spans="1:11" ht="16.5" customHeight="1" x14ac:dyDescent="0.2">
      <c r="A794" s="18">
        <v>1112100880</v>
      </c>
      <c r="B794" s="14" t="s">
        <v>1996</v>
      </c>
      <c r="C794" s="14"/>
      <c r="D794" s="14" t="s">
        <v>1997</v>
      </c>
      <c r="E794" s="12" t="s">
        <v>1997</v>
      </c>
      <c r="F794" s="17"/>
      <c r="G794" s="17"/>
      <c r="H794" s="17"/>
      <c r="I794" s="17"/>
      <c r="J794" s="10"/>
      <c r="K794" s="10"/>
    </row>
    <row r="795" spans="1:11" ht="16.5" customHeight="1" x14ac:dyDescent="0.2">
      <c r="A795" s="18">
        <v>1112100900</v>
      </c>
      <c r="B795" s="14" t="s">
        <v>1961</v>
      </c>
      <c r="C795" s="14"/>
      <c r="D795" s="14" t="s">
        <v>1962</v>
      </c>
      <c r="E795" s="19" t="s">
        <v>1962</v>
      </c>
      <c r="F795" s="15"/>
      <c r="G795" s="17"/>
      <c r="H795" s="16"/>
      <c r="I795" s="16"/>
      <c r="J795" s="10" t="s">
        <v>796</v>
      </c>
      <c r="K795" s="10" t="s">
        <v>1956</v>
      </c>
    </row>
    <row r="796" spans="1:11" ht="16.5" customHeight="1" x14ac:dyDescent="0.2">
      <c r="A796" s="18">
        <v>1112100930</v>
      </c>
      <c r="B796" s="14" t="s">
        <v>1957</v>
      </c>
      <c r="C796" s="14"/>
      <c r="D796" s="14" t="s">
        <v>1958</v>
      </c>
      <c r="E796" s="19" t="s">
        <v>1958</v>
      </c>
      <c r="F796" s="15"/>
      <c r="G796" s="17"/>
      <c r="H796" s="16"/>
      <c r="I796" s="16"/>
      <c r="J796" s="10" t="s">
        <v>796</v>
      </c>
      <c r="K796" s="10" t="s">
        <v>1956</v>
      </c>
    </row>
    <row r="797" spans="1:11" ht="16.5" customHeight="1" x14ac:dyDescent="0.2">
      <c r="A797" s="18">
        <v>1112100980</v>
      </c>
      <c r="B797" s="14" t="s">
        <v>1993</v>
      </c>
      <c r="C797" s="14"/>
      <c r="D797" s="14" t="s">
        <v>1994</v>
      </c>
      <c r="E797" s="12" t="s">
        <v>1995</v>
      </c>
      <c r="F797" s="17"/>
      <c r="G797" s="17"/>
      <c r="H797" s="17"/>
      <c r="I797" s="17"/>
      <c r="J797" s="10"/>
      <c r="K797" s="10"/>
    </row>
    <row r="798" spans="1:11" ht="16.5" customHeight="1" x14ac:dyDescent="0.2">
      <c r="A798" s="18">
        <v>1112101060</v>
      </c>
      <c r="B798" s="14" t="s">
        <v>2009</v>
      </c>
      <c r="C798" s="14"/>
      <c r="D798" s="14" t="s">
        <v>2010</v>
      </c>
      <c r="E798" s="12" t="s">
        <v>2011</v>
      </c>
      <c r="F798" s="17" t="s">
        <v>2012</v>
      </c>
      <c r="G798" s="17" t="s">
        <v>175</v>
      </c>
      <c r="H798" s="17" t="s">
        <v>182</v>
      </c>
      <c r="I798" s="17"/>
      <c r="J798" s="10"/>
      <c r="K798" s="10"/>
    </row>
    <row r="799" spans="1:11" ht="16.5" customHeight="1" x14ac:dyDescent="0.2">
      <c r="A799" s="18">
        <v>1112101070</v>
      </c>
      <c r="B799" s="14" t="s">
        <v>1977</v>
      </c>
      <c r="C799" s="14"/>
      <c r="D799" s="14" t="s">
        <v>1978</v>
      </c>
      <c r="E799" s="19" t="s">
        <v>1978</v>
      </c>
      <c r="F799" s="15"/>
      <c r="G799" s="17"/>
      <c r="H799" s="16"/>
      <c r="I799" s="16"/>
      <c r="J799" s="10" t="s">
        <v>796</v>
      </c>
      <c r="K799" s="10" t="s">
        <v>1956</v>
      </c>
    </row>
    <row r="800" spans="1:11" ht="16.5" customHeight="1" x14ac:dyDescent="0.2">
      <c r="A800" s="18">
        <v>1112101080</v>
      </c>
      <c r="B800" s="14" t="s">
        <v>1979</v>
      </c>
      <c r="C800" s="14"/>
      <c r="D800" s="14" t="s">
        <v>1980</v>
      </c>
      <c r="E800" s="19" t="s">
        <v>1980</v>
      </c>
      <c r="F800" s="15"/>
      <c r="G800" s="17"/>
      <c r="H800" s="16"/>
      <c r="I800" s="16"/>
      <c r="J800" s="10" t="s">
        <v>796</v>
      </c>
      <c r="K800" s="10" t="s">
        <v>1956</v>
      </c>
    </row>
    <row r="801" spans="1:12" ht="16.5" customHeight="1" x14ac:dyDescent="0.2">
      <c r="A801" s="58">
        <v>1112101140</v>
      </c>
      <c r="B801" s="14" t="s">
        <v>8890</v>
      </c>
      <c r="C801" s="14" t="s">
        <v>19</v>
      </c>
      <c r="D801" s="14" t="s">
        <v>8889</v>
      </c>
      <c r="E801" s="19" t="s">
        <v>8888</v>
      </c>
      <c r="F801" s="15"/>
      <c r="G801" s="17"/>
      <c r="H801" s="16"/>
      <c r="I801" s="16"/>
      <c r="J801" s="10"/>
      <c r="K801" s="10"/>
    </row>
    <row r="802" spans="1:12" ht="16.5" customHeight="1" x14ac:dyDescent="0.2">
      <c r="A802" s="58">
        <v>1112101150</v>
      </c>
      <c r="B802" s="14" t="s">
        <v>8891</v>
      </c>
      <c r="C802" s="14" t="s">
        <v>19</v>
      </c>
      <c r="D802" s="14" t="s">
        <v>8893</v>
      </c>
      <c r="E802" s="19" t="s">
        <v>8892</v>
      </c>
      <c r="F802" s="15"/>
      <c r="G802" s="17"/>
      <c r="H802" s="16"/>
      <c r="I802" s="16"/>
      <c r="J802" s="10"/>
      <c r="K802" s="10"/>
    </row>
    <row r="803" spans="1:12" ht="16.5" customHeight="1" x14ac:dyDescent="0.2">
      <c r="A803" s="58">
        <v>1112101400</v>
      </c>
      <c r="B803" s="14" t="s">
        <v>1985</v>
      </c>
      <c r="C803" s="14" t="s">
        <v>19</v>
      </c>
      <c r="D803" s="14" t="s">
        <v>7811</v>
      </c>
      <c r="E803" s="12" t="s">
        <v>6772</v>
      </c>
      <c r="F803" s="17" t="s">
        <v>1986</v>
      </c>
      <c r="G803" s="17" t="s">
        <v>175</v>
      </c>
      <c r="H803" s="17" t="s">
        <v>176</v>
      </c>
      <c r="I803" s="17" t="s">
        <v>177</v>
      </c>
      <c r="J803" s="10"/>
      <c r="K803" s="10"/>
      <c r="L803" s="73">
        <v>1112100390</v>
      </c>
    </row>
    <row r="804" spans="1:12" ht="16.5" customHeight="1" x14ac:dyDescent="0.2">
      <c r="A804" s="58">
        <v>1112101560</v>
      </c>
      <c r="B804" s="14" t="s">
        <v>1969</v>
      </c>
      <c r="C804" s="14" t="s">
        <v>19</v>
      </c>
      <c r="D804" s="12" t="s">
        <v>6770</v>
      </c>
      <c r="E804" s="12" t="s">
        <v>6770</v>
      </c>
      <c r="F804" s="17" t="s">
        <v>1970</v>
      </c>
      <c r="G804" s="17" t="s">
        <v>175</v>
      </c>
      <c r="H804" s="17" t="s">
        <v>182</v>
      </c>
      <c r="I804" s="16"/>
      <c r="J804" s="10"/>
      <c r="K804" s="10"/>
      <c r="L804" s="73">
        <v>1112100040</v>
      </c>
    </row>
    <row r="805" spans="1:12" ht="16.5" customHeight="1" x14ac:dyDescent="0.2">
      <c r="A805" s="58">
        <v>1112101570</v>
      </c>
      <c r="B805" s="14" t="s">
        <v>1998</v>
      </c>
      <c r="C805" s="14" t="s">
        <v>19</v>
      </c>
      <c r="D805" s="14" t="s">
        <v>1999</v>
      </c>
      <c r="E805" s="12" t="s">
        <v>2000</v>
      </c>
      <c r="F805" s="17" t="s">
        <v>2001</v>
      </c>
      <c r="G805" s="17"/>
      <c r="H805" s="17"/>
      <c r="I805" s="17"/>
      <c r="J805" s="10"/>
      <c r="K805" s="10"/>
    </row>
    <row r="806" spans="1:12" ht="16.5" customHeight="1" x14ac:dyDescent="0.2">
      <c r="A806" s="58">
        <v>1112101770</v>
      </c>
      <c r="B806" s="14" t="s">
        <v>9135</v>
      </c>
      <c r="C806" s="14" t="s">
        <v>19</v>
      </c>
      <c r="D806" s="14" t="s">
        <v>9137</v>
      </c>
      <c r="E806" s="12" t="s">
        <v>9136</v>
      </c>
      <c r="F806" s="17"/>
      <c r="G806" s="17"/>
      <c r="H806" s="17"/>
      <c r="I806" s="17"/>
      <c r="J806" s="10"/>
      <c r="K806" s="10"/>
    </row>
    <row r="807" spans="1:12" ht="16.5" customHeight="1" x14ac:dyDescent="0.2">
      <c r="A807" s="58">
        <v>1112101800</v>
      </c>
      <c r="B807" s="14" t="s">
        <v>2072</v>
      </c>
      <c r="C807" s="14" t="s">
        <v>19</v>
      </c>
      <c r="D807" s="14" t="s">
        <v>9097</v>
      </c>
      <c r="E807" s="12" t="s">
        <v>9096</v>
      </c>
      <c r="F807" s="17" t="s">
        <v>2073</v>
      </c>
      <c r="G807" s="17" t="s">
        <v>175</v>
      </c>
      <c r="H807" s="17" t="s">
        <v>182</v>
      </c>
      <c r="I807" s="16"/>
      <c r="J807" s="10"/>
      <c r="K807" s="10"/>
      <c r="L807" s="73">
        <v>1112100660</v>
      </c>
    </row>
    <row r="808" spans="1:12" ht="16.5" customHeight="1" x14ac:dyDescent="0.2">
      <c r="A808" s="58">
        <v>1112101810</v>
      </c>
      <c r="B808" s="14" t="s">
        <v>2070</v>
      </c>
      <c r="C808" s="14" t="s">
        <v>19</v>
      </c>
      <c r="D808" s="14" t="s">
        <v>9099</v>
      </c>
      <c r="E808" s="12" t="s">
        <v>9098</v>
      </c>
      <c r="F808" s="17" t="s">
        <v>2071</v>
      </c>
      <c r="G808" s="17" t="s">
        <v>175</v>
      </c>
      <c r="H808" s="17" t="s">
        <v>182</v>
      </c>
      <c r="I808" s="16"/>
      <c r="J808" s="10"/>
      <c r="K808" s="10"/>
      <c r="L808" s="73">
        <v>1112100640</v>
      </c>
    </row>
    <row r="809" spans="1:12" ht="16.5" customHeight="1" x14ac:dyDescent="0.2">
      <c r="A809" s="18">
        <v>1112101950</v>
      </c>
      <c r="B809" s="14" t="s">
        <v>1975</v>
      </c>
      <c r="C809" s="14" t="s">
        <v>19</v>
      </c>
      <c r="D809" s="14" t="s">
        <v>1976</v>
      </c>
      <c r="E809" s="14" t="s">
        <v>1976</v>
      </c>
      <c r="F809" s="17"/>
      <c r="G809" s="15" t="s">
        <v>144</v>
      </c>
      <c r="H809" s="15" t="s">
        <v>145</v>
      </c>
      <c r="I809" s="16"/>
      <c r="J809" s="10"/>
      <c r="K809" s="10"/>
    </row>
    <row r="810" spans="1:12" ht="16.5" customHeight="1" x14ac:dyDescent="0.2">
      <c r="A810" s="97">
        <v>1112102100</v>
      </c>
      <c r="B810" s="10" t="s">
        <v>2024</v>
      </c>
      <c r="C810" s="10"/>
      <c r="D810" s="26" t="s">
        <v>2025</v>
      </c>
      <c r="E810" s="26" t="s">
        <v>2025</v>
      </c>
      <c r="F810" s="17"/>
      <c r="G810" s="17"/>
      <c r="H810" s="16"/>
      <c r="I810" s="16"/>
      <c r="J810" s="28"/>
      <c r="K810" s="26"/>
    </row>
    <row r="811" spans="1:12" ht="16.5" customHeight="1" x14ac:dyDescent="0.2">
      <c r="A811" s="97">
        <v>1112102140</v>
      </c>
      <c r="B811" s="10" t="s">
        <v>2030</v>
      </c>
      <c r="C811" s="10" t="s">
        <v>19</v>
      </c>
      <c r="D811" s="26" t="s">
        <v>2031</v>
      </c>
      <c r="E811" s="26" t="s">
        <v>2031</v>
      </c>
      <c r="F811" s="17"/>
      <c r="G811" s="17"/>
      <c r="H811" s="16"/>
      <c r="I811" s="16"/>
      <c r="J811" s="28"/>
      <c r="K811" s="26"/>
      <c r="L811" s="73" t="s">
        <v>7145</v>
      </c>
    </row>
    <row r="812" spans="1:12" ht="16.5" customHeight="1" x14ac:dyDescent="0.2">
      <c r="A812" s="58">
        <v>1112102150</v>
      </c>
      <c r="B812" s="14" t="s">
        <v>2019</v>
      </c>
      <c r="C812" s="14" t="s">
        <v>19</v>
      </c>
      <c r="D812" s="14" t="s">
        <v>2020</v>
      </c>
      <c r="E812" s="12" t="s">
        <v>6545</v>
      </c>
      <c r="F812" s="17"/>
      <c r="G812" s="17"/>
      <c r="H812" s="17"/>
      <c r="I812" s="17"/>
      <c r="J812" s="10"/>
      <c r="K812" s="10"/>
      <c r="L812" s="73">
        <v>1112102280</v>
      </c>
    </row>
    <row r="813" spans="1:12" ht="16.5" customHeight="1" x14ac:dyDescent="0.2">
      <c r="A813" s="97">
        <v>1112102170</v>
      </c>
      <c r="B813" s="10" t="s">
        <v>2021</v>
      </c>
      <c r="C813" s="10" t="s">
        <v>19</v>
      </c>
      <c r="D813" s="26" t="s">
        <v>2022</v>
      </c>
      <c r="E813" s="26" t="s">
        <v>6771</v>
      </c>
      <c r="F813" s="17"/>
      <c r="G813" s="17"/>
      <c r="H813" s="16"/>
      <c r="I813" s="16"/>
      <c r="J813" s="28" t="s">
        <v>796</v>
      </c>
      <c r="K813" s="26" t="s">
        <v>2023</v>
      </c>
      <c r="L813" s="73">
        <v>1112102290</v>
      </c>
    </row>
    <row r="814" spans="1:12" ht="16.5" customHeight="1" x14ac:dyDescent="0.2">
      <c r="A814" s="97">
        <v>1112102190</v>
      </c>
      <c r="B814" s="10" t="s">
        <v>2032</v>
      </c>
      <c r="C814" s="10" t="s">
        <v>19</v>
      </c>
      <c r="D814" s="26" t="s">
        <v>16081</v>
      </c>
      <c r="E814" s="26" t="s">
        <v>2033</v>
      </c>
      <c r="F814" s="17"/>
      <c r="G814" s="17"/>
      <c r="H814" s="16"/>
      <c r="I814" s="16"/>
      <c r="J814" s="28"/>
      <c r="K814" s="26"/>
    </row>
    <row r="815" spans="1:12" ht="16.5" customHeight="1" x14ac:dyDescent="0.2">
      <c r="A815" s="97">
        <v>1112102240</v>
      </c>
      <c r="B815" s="10" t="s">
        <v>2026</v>
      </c>
      <c r="C815" s="10" t="s">
        <v>19</v>
      </c>
      <c r="D815" s="26" t="s">
        <v>6774</v>
      </c>
      <c r="E815" s="26" t="s">
        <v>6774</v>
      </c>
      <c r="F815" s="17"/>
      <c r="G815" s="17"/>
      <c r="H815" s="16"/>
      <c r="I815" s="16"/>
      <c r="J815" s="28"/>
      <c r="K815" s="26"/>
    </row>
    <row r="816" spans="1:12" ht="16.5" customHeight="1" x14ac:dyDescent="0.2">
      <c r="A816" s="58">
        <v>1112102250</v>
      </c>
      <c r="B816" s="14" t="s">
        <v>2016</v>
      </c>
      <c r="C816" s="14" t="s">
        <v>19</v>
      </c>
      <c r="D816" s="14" t="s">
        <v>2017</v>
      </c>
      <c r="E816" s="12" t="s">
        <v>2018</v>
      </c>
      <c r="F816" s="17"/>
      <c r="G816" s="17"/>
      <c r="H816" s="17"/>
      <c r="I816" s="17"/>
      <c r="J816" s="10"/>
      <c r="K816" s="10"/>
    </row>
    <row r="817" spans="1:13" ht="16.5" customHeight="1" x14ac:dyDescent="0.2">
      <c r="A817" s="97">
        <v>1112102260</v>
      </c>
      <c r="B817" s="10" t="s">
        <v>2035</v>
      </c>
      <c r="C817" s="10" t="s">
        <v>19</v>
      </c>
      <c r="D817" s="26" t="s">
        <v>8454</v>
      </c>
      <c r="E817" s="26" t="s">
        <v>8453</v>
      </c>
      <c r="F817" s="17"/>
      <c r="G817" s="17"/>
      <c r="H817" s="16"/>
      <c r="I817" s="16"/>
      <c r="J817" s="28" t="s">
        <v>796</v>
      </c>
      <c r="K817" s="26" t="s">
        <v>2023</v>
      </c>
    </row>
    <row r="818" spans="1:13" ht="12.75" x14ac:dyDescent="0.2">
      <c r="A818" s="97">
        <v>1112102270</v>
      </c>
      <c r="B818" s="10" t="s">
        <v>2034</v>
      </c>
      <c r="C818" s="10" t="s">
        <v>19</v>
      </c>
      <c r="D818" s="26" t="s">
        <v>6716</v>
      </c>
      <c r="E818" s="26" t="s">
        <v>6716</v>
      </c>
      <c r="F818" s="17"/>
      <c r="G818" s="17"/>
      <c r="H818" s="16"/>
      <c r="I818" s="16"/>
      <c r="J818" s="28" t="s">
        <v>796</v>
      </c>
      <c r="K818" s="26" t="s">
        <v>2023</v>
      </c>
    </row>
    <row r="819" spans="1:13" ht="16.5" customHeight="1" x14ac:dyDescent="0.2">
      <c r="A819" s="97">
        <v>1112102310</v>
      </c>
      <c r="B819" s="10" t="s">
        <v>2027</v>
      </c>
      <c r="C819" s="10" t="s">
        <v>19</v>
      </c>
      <c r="D819" s="26" t="s">
        <v>2028</v>
      </c>
      <c r="E819" s="26" t="s">
        <v>2029</v>
      </c>
      <c r="F819" s="17"/>
      <c r="G819" s="17"/>
      <c r="H819" s="16"/>
      <c r="I819" s="16"/>
      <c r="J819" s="28"/>
      <c r="K819" s="26"/>
      <c r="L819" s="73">
        <v>1112102310</v>
      </c>
    </row>
    <row r="820" spans="1:13" ht="16.5" customHeight="1" x14ac:dyDescent="0.2">
      <c r="A820" s="97">
        <v>1112103360</v>
      </c>
      <c r="B820" s="19" t="s">
        <v>7025</v>
      </c>
      <c r="C820" s="19" t="s">
        <v>19</v>
      </c>
      <c r="D820" s="20" t="s">
        <v>7024</v>
      </c>
      <c r="E820" s="20" t="s">
        <v>7024</v>
      </c>
      <c r="F820" s="17"/>
      <c r="G820" s="12"/>
      <c r="H820" s="12"/>
      <c r="I820" s="16"/>
      <c r="J820" s="10"/>
      <c r="K820" s="10"/>
    </row>
    <row r="821" spans="1:13" ht="16.5" customHeight="1" x14ac:dyDescent="0.2">
      <c r="A821" s="97">
        <v>1112103370</v>
      </c>
      <c r="B821" s="19" t="s">
        <v>7023</v>
      </c>
      <c r="C821" s="19" t="s">
        <v>19</v>
      </c>
      <c r="D821" s="20" t="s">
        <v>7022</v>
      </c>
      <c r="E821" s="20" t="s">
        <v>7022</v>
      </c>
      <c r="F821" s="17"/>
      <c r="G821" s="12"/>
      <c r="H821" s="12"/>
      <c r="I821" s="16"/>
      <c r="J821" s="10"/>
      <c r="K821" s="10"/>
    </row>
    <row r="822" spans="1:13" ht="16.5" customHeight="1" x14ac:dyDescent="0.2">
      <c r="A822" s="97">
        <v>1112103740</v>
      </c>
      <c r="B822" s="19" t="s">
        <v>9118</v>
      </c>
      <c r="C822" s="19" t="s">
        <v>19</v>
      </c>
      <c r="D822" s="20" t="s">
        <v>9120</v>
      </c>
      <c r="E822" s="20" t="s">
        <v>9119</v>
      </c>
      <c r="F822" s="17"/>
      <c r="G822" s="12"/>
      <c r="H822" s="12"/>
      <c r="I822" s="16"/>
      <c r="J822" s="10"/>
      <c r="K822" s="10"/>
    </row>
    <row r="823" spans="1:13" ht="16.5" customHeight="1" x14ac:dyDescent="0.2">
      <c r="A823" s="97">
        <v>1112103750</v>
      </c>
      <c r="B823" s="19" t="s">
        <v>9121</v>
      </c>
      <c r="C823" s="19" t="s">
        <v>19</v>
      </c>
      <c r="D823" s="20" t="s">
        <v>9122</v>
      </c>
      <c r="E823" s="20" t="s">
        <v>9122</v>
      </c>
      <c r="F823" s="17"/>
      <c r="G823" s="12"/>
      <c r="H823" s="12"/>
      <c r="I823" s="16"/>
      <c r="J823" s="10"/>
      <c r="K823" s="10"/>
    </row>
    <row r="824" spans="1:13" ht="16.5" customHeight="1" x14ac:dyDescent="0.2">
      <c r="A824" s="97">
        <v>1112103760</v>
      </c>
      <c r="B824" s="19" t="s">
        <v>9123</v>
      </c>
      <c r="C824" s="19" t="s">
        <v>19</v>
      </c>
      <c r="D824" s="20" t="s">
        <v>9125</v>
      </c>
      <c r="E824" s="20" t="s">
        <v>9125</v>
      </c>
      <c r="F824" s="17"/>
      <c r="G824" s="12"/>
      <c r="H824" s="12"/>
      <c r="I824" s="16"/>
      <c r="J824" s="10"/>
      <c r="K824" s="10"/>
    </row>
    <row r="825" spans="1:13" ht="16.5" customHeight="1" x14ac:dyDescent="0.2">
      <c r="A825" s="97">
        <v>1112103770</v>
      </c>
      <c r="B825" s="19" t="s">
        <v>9124</v>
      </c>
      <c r="C825" s="19" t="s">
        <v>19</v>
      </c>
      <c r="D825" s="20" t="s">
        <v>9126</v>
      </c>
      <c r="E825" s="20" t="s">
        <v>9126</v>
      </c>
      <c r="F825" s="17"/>
      <c r="G825" s="12"/>
      <c r="H825" s="12"/>
      <c r="I825" s="16"/>
      <c r="J825" s="10"/>
      <c r="K825" s="10"/>
    </row>
    <row r="826" spans="1:13" ht="16.5" customHeight="1" x14ac:dyDescent="0.2">
      <c r="A826" s="97">
        <v>1112103780</v>
      </c>
      <c r="B826" s="19" t="s">
        <v>9127</v>
      </c>
      <c r="C826" s="19" t="s">
        <v>19</v>
      </c>
      <c r="D826" s="20" t="s">
        <v>9129</v>
      </c>
      <c r="E826" s="20" t="s">
        <v>9129</v>
      </c>
      <c r="F826" s="17"/>
      <c r="G826" s="12"/>
      <c r="H826" s="12"/>
      <c r="I826" s="16"/>
      <c r="J826" s="10"/>
      <c r="K826" s="10"/>
    </row>
    <row r="827" spans="1:13" ht="16.5" customHeight="1" x14ac:dyDescent="0.2">
      <c r="A827" s="97">
        <v>1112103790</v>
      </c>
      <c r="B827" s="19" t="s">
        <v>9128</v>
      </c>
      <c r="C827" s="19" t="s">
        <v>19</v>
      </c>
      <c r="D827" s="20" t="s">
        <v>9130</v>
      </c>
      <c r="E827" s="20" t="s">
        <v>9130</v>
      </c>
      <c r="F827" s="17"/>
      <c r="G827" s="12"/>
      <c r="H827" s="12"/>
      <c r="I827" s="16"/>
      <c r="J827" s="10"/>
      <c r="K827" s="10"/>
    </row>
    <row r="828" spans="1:13" ht="16.5" customHeight="1" x14ac:dyDescent="0.2">
      <c r="A828" s="97">
        <v>1112103910</v>
      </c>
      <c r="B828" s="19" t="s">
        <v>9131</v>
      </c>
      <c r="C828" s="19" t="s">
        <v>19</v>
      </c>
      <c r="D828" s="20" t="s">
        <v>9133</v>
      </c>
      <c r="E828" s="20" t="s">
        <v>9133</v>
      </c>
      <c r="F828" s="17"/>
      <c r="G828" s="12"/>
      <c r="H828" s="12"/>
      <c r="I828" s="16"/>
      <c r="J828" s="10"/>
      <c r="K828" s="10"/>
    </row>
    <row r="829" spans="1:13" ht="16.5" customHeight="1" x14ac:dyDescent="0.2">
      <c r="A829" s="97">
        <v>1112103920</v>
      </c>
      <c r="B829" s="19" t="s">
        <v>9132</v>
      </c>
      <c r="C829" s="19" t="s">
        <v>19</v>
      </c>
      <c r="D829" s="20" t="s">
        <v>9134</v>
      </c>
      <c r="E829" s="20" t="s">
        <v>9134</v>
      </c>
      <c r="F829" s="17"/>
      <c r="G829" s="12"/>
      <c r="H829" s="12"/>
      <c r="I829" s="16"/>
      <c r="J829" s="10"/>
      <c r="K829" s="10"/>
    </row>
    <row r="830" spans="1:13" ht="16.5" customHeight="1" x14ac:dyDescent="0.2">
      <c r="A830" s="97">
        <v>1112104190</v>
      </c>
      <c r="B830" s="19" t="s">
        <v>16078</v>
      </c>
      <c r="C830" s="19" t="s">
        <v>19</v>
      </c>
      <c r="D830" s="20" t="s">
        <v>16080</v>
      </c>
      <c r="E830" s="20" t="s">
        <v>16079</v>
      </c>
      <c r="F830" s="17"/>
      <c r="G830" s="12"/>
      <c r="H830" s="12"/>
      <c r="I830" s="16"/>
      <c r="J830" s="10"/>
      <c r="K830" s="10"/>
      <c r="M830" s="39"/>
    </row>
    <row r="831" spans="1:13" ht="16.5" customHeight="1" x14ac:dyDescent="0.2">
      <c r="A831" s="58">
        <v>1113100220</v>
      </c>
      <c r="B831" s="14" t="s">
        <v>2174</v>
      </c>
      <c r="C831" s="14" t="s">
        <v>19</v>
      </c>
      <c r="D831" s="12" t="s">
        <v>8599</v>
      </c>
      <c r="E831" s="12" t="s">
        <v>7182</v>
      </c>
      <c r="F831" s="17"/>
      <c r="G831" s="10"/>
      <c r="H831" s="17"/>
      <c r="I831" s="17"/>
      <c r="J831" s="10"/>
      <c r="K831" s="10"/>
    </row>
    <row r="832" spans="1:13" ht="16.5" customHeight="1" x14ac:dyDescent="0.2">
      <c r="A832" s="58">
        <v>1113100230</v>
      </c>
      <c r="B832" s="14" t="s">
        <v>9656</v>
      </c>
      <c r="C832" s="14" t="s">
        <v>19</v>
      </c>
      <c r="D832" s="12" t="s">
        <v>9655</v>
      </c>
      <c r="E832" s="12" t="s">
        <v>9654</v>
      </c>
      <c r="F832" s="17"/>
      <c r="G832" s="10"/>
      <c r="H832" s="17"/>
      <c r="I832" s="17"/>
      <c r="J832" s="10"/>
      <c r="K832" s="10"/>
    </row>
    <row r="833" spans="1:11" ht="16.5" customHeight="1" x14ac:dyDescent="0.2">
      <c r="A833" s="58">
        <v>1113100310</v>
      </c>
      <c r="B833" s="10" t="s">
        <v>2175</v>
      </c>
      <c r="C833" s="10" t="s">
        <v>19</v>
      </c>
      <c r="D833" s="10" t="s">
        <v>7130</v>
      </c>
      <c r="E833" s="10" t="s">
        <v>7232</v>
      </c>
      <c r="F833" s="17"/>
      <c r="G833" s="12" t="s">
        <v>144</v>
      </c>
      <c r="H833" s="12" t="s">
        <v>145</v>
      </c>
      <c r="I833" s="16"/>
      <c r="J833" s="10"/>
      <c r="K833" s="10"/>
    </row>
    <row r="834" spans="1:11" ht="16.5" customHeight="1" x14ac:dyDescent="0.2">
      <c r="A834" s="58">
        <v>1113100580</v>
      </c>
      <c r="B834" s="14" t="s">
        <v>2211</v>
      </c>
      <c r="C834" s="14" t="s">
        <v>19</v>
      </c>
      <c r="D834" s="14" t="s">
        <v>7014</v>
      </c>
      <c r="E834" s="19" t="s">
        <v>2212</v>
      </c>
      <c r="F834" s="17"/>
      <c r="G834" s="17"/>
      <c r="H834" s="16"/>
      <c r="I834" s="16"/>
      <c r="J834" s="14" t="s">
        <v>796</v>
      </c>
      <c r="K834" s="10" t="s">
        <v>2213</v>
      </c>
    </row>
    <row r="835" spans="1:11" ht="16.5" customHeight="1" x14ac:dyDescent="0.2">
      <c r="A835" s="58">
        <v>1113100910</v>
      </c>
      <c r="B835" s="14" t="s">
        <v>7544</v>
      </c>
      <c r="C835" s="14" t="s">
        <v>19</v>
      </c>
      <c r="D835" s="14" t="s">
        <v>7546</v>
      </c>
      <c r="E835" s="19" t="s">
        <v>7545</v>
      </c>
      <c r="F835" s="17"/>
      <c r="G835" s="17"/>
      <c r="H835" s="16"/>
      <c r="I835" s="16"/>
      <c r="J835" s="14"/>
      <c r="K835" s="10"/>
    </row>
    <row r="836" spans="1:11" ht="16.5" customHeight="1" x14ac:dyDescent="0.2">
      <c r="A836" s="58">
        <v>1113100930</v>
      </c>
      <c r="B836" s="14" t="s">
        <v>6790</v>
      </c>
      <c r="C836" s="14" t="s">
        <v>19</v>
      </c>
      <c r="D836" s="14" t="s">
        <v>8544</v>
      </c>
      <c r="E836" s="19" t="s">
        <v>6789</v>
      </c>
      <c r="F836" s="17"/>
      <c r="G836" s="17"/>
      <c r="H836" s="16"/>
      <c r="I836" s="16"/>
      <c r="J836" s="14"/>
      <c r="K836" s="10"/>
    </row>
    <row r="837" spans="1:11" ht="16.5" customHeight="1" x14ac:dyDescent="0.2">
      <c r="A837" s="58">
        <v>1113100970</v>
      </c>
      <c r="B837" s="14" t="s">
        <v>8961</v>
      </c>
      <c r="C837" s="14" t="s">
        <v>19</v>
      </c>
      <c r="D837" s="14" t="s">
        <v>8534</v>
      </c>
      <c r="E837" s="19" t="s">
        <v>8962</v>
      </c>
      <c r="F837" s="17"/>
      <c r="G837" s="17"/>
      <c r="H837" s="16"/>
      <c r="I837" s="16"/>
      <c r="J837" s="14"/>
      <c r="K837" s="10"/>
    </row>
    <row r="838" spans="1:11" ht="16.5" customHeight="1" x14ac:dyDescent="0.2">
      <c r="A838" s="58">
        <v>1113101920</v>
      </c>
      <c r="B838" s="14" t="s">
        <v>2176</v>
      </c>
      <c r="C838" s="14" t="s">
        <v>19</v>
      </c>
      <c r="D838" s="14" t="s">
        <v>7810</v>
      </c>
      <c r="E838" s="12" t="s">
        <v>2177</v>
      </c>
      <c r="F838" s="17"/>
      <c r="G838" s="10"/>
      <c r="H838" s="17"/>
      <c r="I838" s="17"/>
      <c r="J838" s="10"/>
      <c r="K838" s="10"/>
    </row>
    <row r="839" spans="1:11" ht="16.5" customHeight="1" x14ac:dyDescent="0.2">
      <c r="A839" s="58">
        <v>1113101930</v>
      </c>
      <c r="B839" s="14" t="s">
        <v>2178</v>
      </c>
      <c r="C839" s="14" t="s">
        <v>19</v>
      </c>
      <c r="D839" s="14" t="s">
        <v>8054</v>
      </c>
      <c r="E839" s="12" t="s">
        <v>2179</v>
      </c>
      <c r="F839" s="17"/>
      <c r="G839" s="10"/>
      <c r="H839" s="17"/>
      <c r="I839" s="17"/>
      <c r="J839" s="10"/>
      <c r="K839" s="10"/>
    </row>
    <row r="840" spans="1:11" ht="16.5" customHeight="1" x14ac:dyDescent="0.2">
      <c r="A840" s="58">
        <v>1113101940</v>
      </c>
      <c r="B840" s="14" t="s">
        <v>8051</v>
      </c>
      <c r="C840" s="14" t="s">
        <v>19</v>
      </c>
      <c r="D840" s="14" t="s">
        <v>8053</v>
      </c>
      <c r="E840" s="12" t="s">
        <v>8052</v>
      </c>
      <c r="F840" s="17"/>
      <c r="G840" s="10"/>
      <c r="H840" s="17"/>
      <c r="I840" s="17"/>
      <c r="J840" s="10"/>
      <c r="K840" s="10"/>
    </row>
    <row r="841" spans="1:11" ht="16.5" customHeight="1" x14ac:dyDescent="0.2">
      <c r="A841" s="58">
        <v>1113101950</v>
      </c>
      <c r="B841" s="14" t="s">
        <v>8193</v>
      </c>
      <c r="C841" s="14" t="s">
        <v>19</v>
      </c>
      <c r="D841" s="14" t="s">
        <v>8195</v>
      </c>
      <c r="E841" s="12" t="s">
        <v>8194</v>
      </c>
      <c r="F841" s="17"/>
      <c r="G841" s="10"/>
      <c r="H841" s="17"/>
      <c r="I841" s="17"/>
      <c r="J841" s="10"/>
      <c r="K841" s="10"/>
    </row>
    <row r="842" spans="1:11" ht="16.5" customHeight="1" x14ac:dyDescent="0.2">
      <c r="A842" s="58">
        <v>1113101960</v>
      </c>
      <c r="B842" s="14" t="s">
        <v>8545</v>
      </c>
      <c r="C842" s="14" t="s">
        <v>19</v>
      </c>
      <c r="D842" s="14" t="s">
        <v>8547</v>
      </c>
      <c r="E842" s="12" t="s">
        <v>8546</v>
      </c>
      <c r="F842" s="17"/>
      <c r="G842" s="10"/>
      <c r="H842" s="17"/>
      <c r="I842" s="17"/>
      <c r="J842" s="10"/>
      <c r="K842" s="10"/>
    </row>
    <row r="843" spans="1:11" ht="16.5" customHeight="1" x14ac:dyDescent="0.2">
      <c r="A843" s="58">
        <v>1113101970</v>
      </c>
      <c r="B843" s="14" t="s">
        <v>2180</v>
      </c>
      <c r="C843" s="14" t="s">
        <v>19</v>
      </c>
      <c r="D843" s="14" t="s">
        <v>7859</v>
      </c>
      <c r="E843" s="12" t="s">
        <v>2181</v>
      </c>
      <c r="F843" s="17"/>
      <c r="G843" s="10"/>
      <c r="H843" s="17"/>
      <c r="I843" s="17"/>
      <c r="J843" s="10"/>
      <c r="K843" s="10"/>
    </row>
    <row r="844" spans="1:11" ht="16.5" customHeight="1" x14ac:dyDescent="0.2">
      <c r="A844" s="58">
        <v>1113101980</v>
      </c>
      <c r="B844" s="14" t="s">
        <v>9169</v>
      </c>
      <c r="C844" s="14" t="s">
        <v>19</v>
      </c>
      <c r="D844" s="14" t="s">
        <v>9168</v>
      </c>
      <c r="E844" s="12" t="s">
        <v>9167</v>
      </c>
      <c r="F844" s="17"/>
      <c r="G844" s="10"/>
      <c r="H844" s="17"/>
      <c r="I844" s="17"/>
      <c r="J844" s="10"/>
      <c r="K844" s="10"/>
    </row>
    <row r="845" spans="1:11" ht="16.5" customHeight="1" x14ac:dyDescent="0.2">
      <c r="A845" s="58">
        <v>1113101990</v>
      </c>
      <c r="B845" s="14" t="s">
        <v>9172</v>
      </c>
      <c r="C845" s="14" t="s">
        <v>19</v>
      </c>
      <c r="D845" s="14" t="s">
        <v>9171</v>
      </c>
      <c r="E845" s="12" t="s">
        <v>9170</v>
      </c>
      <c r="F845" s="17"/>
      <c r="G845" s="10"/>
      <c r="H845" s="17"/>
      <c r="I845" s="17"/>
      <c r="J845" s="10"/>
      <c r="K845" s="10"/>
    </row>
    <row r="846" spans="1:11" ht="16.5" customHeight="1" x14ac:dyDescent="0.2">
      <c r="A846" s="58">
        <v>1113102020</v>
      </c>
      <c r="B846" s="14" t="s">
        <v>9175</v>
      </c>
      <c r="C846" s="14" t="s">
        <v>19</v>
      </c>
      <c r="D846" s="14" t="s">
        <v>9174</v>
      </c>
      <c r="E846" s="12" t="s">
        <v>9173</v>
      </c>
      <c r="F846" s="17"/>
      <c r="G846" s="10"/>
      <c r="H846" s="17"/>
      <c r="I846" s="17"/>
      <c r="J846" s="10"/>
      <c r="K846" s="10"/>
    </row>
    <row r="847" spans="1:11" ht="16.5" customHeight="1" x14ac:dyDescent="0.2">
      <c r="A847" s="58">
        <v>1113102670</v>
      </c>
      <c r="B847" s="14" t="s">
        <v>11394</v>
      </c>
      <c r="C847" s="14" t="s">
        <v>19</v>
      </c>
      <c r="D847" s="14" t="s">
        <v>12132</v>
      </c>
      <c r="E847" s="12" t="s">
        <v>11395</v>
      </c>
      <c r="F847" s="17"/>
      <c r="G847" s="10"/>
      <c r="H847" s="17"/>
      <c r="I847" s="17"/>
      <c r="J847" s="10"/>
      <c r="K847" s="10"/>
    </row>
    <row r="848" spans="1:11" ht="16.5" customHeight="1" x14ac:dyDescent="0.2">
      <c r="A848" s="58">
        <v>1113102730</v>
      </c>
      <c r="B848" s="14" t="s">
        <v>12133</v>
      </c>
      <c r="C848" s="14" t="s">
        <v>19</v>
      </c>
      <c r="D848" s="14" t="s">
        <v>12134</v>
      </c>
      <c r="E848" s="12" t="s">
        <v>12134</v>
      </c>
      <c r="F848" s="17"/>
      <c r="G848" s="10"/>
      <c r="H848" s="17"/>
      <c r="I848" s="17"/>
      <c r="J848" s="10"/>
      <c r="K848" s="10"/>
    </row>
    <row r="849" spans="1:12" ht="16.5" customHeight="1" x14ac:dyDescent="0.2">
      <c r="A849" s="58">
        <v>1113102740</v>
      </c>
      <c r="B849" s="14" t="s">
        <v>12135</v>
      </c>
      <c r="C849" s="14" t="s">
        <v>19</v>
      </c>
      <c r="D849" s="14" t="s">
        <v>12136</v>
      </c>
      <c r="E849" s="12" t="s">
        <v>12136</v>
      </c>
      <c r="F849" s="17"/>
      <c r="G849" s="10"/>
      <c r="H849" s="17"/>
      <c r="I849" s="17"/>
      <c r="J849" s="10"/>
      <c r="K849" s="10"/>
    </row>
    <row r="850" spans="1:12" ht="16.5" customHeight="1" x14ac:dyDescent="0.2">
      <c r="A850" s="58">
        <v>1114100030</v>
      </c>
      <c r="B850" s="14" t="s">
        <v>6904</v>
      </c>
      <c r="C850" s="14" t="s">
        <v>19</v>
      </c>
      <c r="D850" s="14" t="s">
        <v>6905</v>
      </c>
      <c r="E850" s="12" t="s">
        <v>6905</v>
      </c>
      <c r="F850" s="17"/>
      <c r="G850" s="10"/>
      <c r="H850" s="17"/>
      <c r="I850" s="17"/>
      <c r="J850" s="10"/>
      <c r="K850" s="10"/>
    </row>
    <row r="851" spans="1:12" ht="16.5" customHeight="1" x14ac:dyDescent="0.2">
      <c r="A851" s="18">
        <v>1114100040</v>
      </c>
      <c r="B851" s="14" t="s">
        <v>2183</v>
      </c>
      <c r="C851" s="14"/>
      <c r="D851" s="14" t="s">
        <v>2184</v>
      </c>
      <c r="E851" s="12" t="s">
        <v>2185</v>
      </c>
      <c r="F851" s="17" t="s">
        <v>2183</v>
      </c>
      <c r="G851" s="17" t="s">
        <v>175</v>
      </c>
      <c r="H851" s="17" t="s">
        <v>176</v>
      </c>
      <c r="I851" s="17" t="s">
        <v>177</v>
      </c>
      <c r="J851" s="10"/>
      <c r="K851" s="10"/>
    </row>
    <row r="852" spans="1:12" ht="16.5" customHeight="1" x14ac:dyDescent="0.2">
      <c r="A852" s="4">
        <v>1114100070</v>
      </c>
      <c r="B852" s="13" t="s">
        <v>2186</v>
      </c>
      <c r="C852" s="38"/>
      <c r="D852" s="13" t="s">
        <v>2187</v>
      </c>
      <c r="E852" s="13" t="s">
        <v>2188</v>
      </c>
      <c r="F852" s="38"/>
      <c r="G852" s="38"/>
      <c r="H852" s="39"/>
      <c r="I852" s="39"/>
      <c r="J852" s="13"/>
      <c r="K852" s="13"/>
    </row>
    <row r="853" spans="1:12" ht="16.5" customHeight="1" x14ac:dyDescent="0.2">
      <c r="A853" s="98">
        <v>1114100120</v>
      </c>
      <c r="B853" s="13" t="s">
        <v>2189</v>
      </c>
      <c r="C853" s="38"/>
      <c r="D853" s="13" t="s">
        <v>2190</v>
      </c>
      <c r="E853" s="13" t="s">
        <v>2191</v>
      </c>
      <c r="F853" s="38"/>
      <c r="G853" s="38"/>
      <c r="H853" s="39"/>
      <c r="I853" s="39"/>
      <c r="J853" s="13"/>
      <c r="K853" s="13"/>
    </row>
    <row r="854" spans="1:12" ht="16.5" customHeight="1" x14ac:dyDescent="0.2">
      <c r="A854" s="82">
        <v>1114100150</v>
      </c>
      <c r="B854" s="41" t="s">
        <v>2192</v>
      </c>
      <c r="C854" s="41"/>
      <c r="D854" s="41" t="s">
        <v>2193</v>
      </c>
      <c r="E854" s="41" t="s">
        <v>2194</v>
      </c>
      <c r="F854" s="38"/>
      <c r="G854" s="38"/>
      <c r="H854" s="39"/>
      <c r="I854" s="39"/>
      <c r="J854" s="40"/>
      <c r="K854" s="41"/>
    </row>
    <row r="855" spans="1:12" ht="16.5" customHeight="1" x14ac:dyDescent="0.2">
      <c r="A855" s="106">
        <v>1114100220</v>
      </c>
      <c r="B855" s="41" t="s">
        <v>6910</v>
      </c>
      <c r="C855" s="41" t="s">
        <v>19</v>
      </c>
      <c r="D855" s="41" t="s">
        <v>6911</v>
      </c>
      <c r="E855" s="41" t="s">
        <v>6911</v>
      </c>
      <c r="F855" s="38"/>
      <c r="G855" s="38"/>
      <c r="H855" s="39"/>
      <c r="I855" s="39"/>
      <c r="J855" s="40"/>
      <c r="K855" s="41"/>
    </row>
    <row r="856" spans="1:12" ht="16.5" customHeight="1" x14ac:dyDescent="0.2">
      <c r="A856" s="58">
        <v>1114100320</v>
      </c>
      <c r="B856" s="14" t="s">
        <v>2196</v>
      </c>
      <c r="C856" s="14" t="s">
        <v>19</v>
      </c>
      <c r="D856" s="10" t="s">
        <v>2197</v>
      </c>
      <c r="E856" s="10" t="s">
        <v>2197</v>
      </c>
      <c r="F856" s="17"/>
      <c r="G856" s="12" t="s">
        <v>144</v>
      </c>
      <c r="H856" s="12" t="s">
        <v>145</v>
      </c>
      <c r="I856" s="16"/>
      <c r="J856" s="10" t="s">
        <v>796</v>
      </c>
      <c r="K856" s="10" t="s">
        <v>2198</v>
      </c>
    </row>
    <row r="857" spans="1:12" ht="16.5" customHeight="1" x14ac:dyDescent="0.2">
      <c r="A857" s="106">
        <v>1114100410</v>
      </c>
      <c r="B857" s="41" t="s">
        <v>2200</v>
      </c>
      <c r="C857" s="41" t="s">
        <v>19</v>
      </c>
      <c r="D857" s="41" t="s">
        <v>2201</v>
      </c>
      <c r="E857" s="41" t="s">
        <v>2202</v>
      </c>
      <c r="F857" s="38"/>
      <c r="G857" s="38"/>
      <c r="H857" s="39"/>
      <c r="I857" s="39"/>
      <c r="J857" s="40"/>
      <c r="K857" s="41"/>
    </row>
    <row r="858" spans="1:12" ht="16.5" customHeight="1" x14ac:dyDescent="0.2">
      <c r="A858" s="106">
        <v>1114100420</v>
      </c>
      <c r="B858" s="41" t="s">
        <v>2199</v>
      </c>
      <c r="C858" s="41" t="s">
        <v>19</v>
      </c>
      <c r="D858" s="41" t="s">
        <v>11048</v>
      </c>
      <c r="E858" s="41" t="s">
        <v>11047</v>
      </c>
      <c r="F858" s="38"/>
      <c r="G858" s="38"/>
      <c r="H858" s="39"/>
      <c r="I858" s="39"/>
      <c r="J858" s="40"/>
      <c r="K858" s="41"/>
    </row>
    <row r="859" spans="1:12" ht="16.5" customHeight="1" x14ac:dyDescent="0.2">
      <c r="A859" s="58">
        <v>1114100440</v>
      </c>
      <c r="B859" s="14" t="s">
        <v>2204</v>
      </c>
      <c r="C859" s="14" t="s">
        <v>19</v>
      </c>
      <c r="D859" s="10" t="s">
        <v>2205</v>
      </c>
      <c r="E859" s="10" t="s">
        <v>2205</v>
      </c>
      <c r="F859" s="17"/>
      <c r="G859" s="12"/>
      <c r="H859" s="12"/>
      <c r="I859" s="16"/>
      <c r="J859" s="10"/>
      <c r="K859" s="10"/>
    </row>
    <row r="860" spans="1:12" ht="16.5" customHeight="1" x14ac:dyDescent="0.2">
      <c r="A860" s="58">
        <v>1114100460</v>
      </c>
      <c r="B860" s="14" t="s">
        <v>2206</v>
      </c>
      <c r="C860" s="14" t="s">
        <v>19</v>
      </c>
      <c r="D860" s="10" t="s">
        <v>2207</v>
      </c>
      <c r="E860" s="10" t="s">
        <v>2207</v>
      </c>
      <c r="F860" s="17"/>
      <c r="G860" s="12"/>
      <c r="H860" s="12"/>
      <c r="I860" s="16"/>
      <c r="J860" s="10"/>
      <c r="K860" s="10"/>
    </row>
    <row r="861" spans="1:12" ht="16.5" customHeight="1" x14ac:dyDescent="0.2">
      <c r="A861" s="58">
        <v>1114100590</v>
      </c>
      <c r="B861" s="14" t="s">
        <v>6908</v>
      </c>
      <c r="C861" s="14" t="s">
        <v>19</v>
      </c>
      <c r="D861" s="10" t="s">
        <v>7860</v>
      </c>
      <c r="E861" s="10" t="s">
        <v>6909</v>
      </c>
      <c r="F861" s="17"/>
      <c r="G861" s="12"/>
      <c r="H861" s="12"/>
      <c r="I861" s="16"/>
      <c r="J861" s="10"/>
      <c r="K861" s="10"/>
    </row>
    <row r="862" spans="1:12" ht="16.5" customHeight="1" x14ac:dyDescent="0.2">
      <c r="A862" s="58">
        <v>1114100600</v>
      </c>
      <c r="B862" s="14" t="s">
        <v>6902</v>
      </c>
      <c r="C862" s="14" t="s">
        <v>19</v>
      </c>
      <c r="D862" s="10" t="s">
        <v>6903</v>
      </c>
      <c r="E862" s="10" t="s">
        <v>6903</v>
      </c>
      <c r="F862" s="17"/>
      <c r="G862" s="12"/>
      <c r="H862" s="12"/>
      <c r="I862" s="16"/>
      <c r="J862" s="10"/>
      <c r="K862" s="10"/>
    </row>
    <row r="863" spans="1:12" ht="16.5" customHeight="1" x14ac:dyDescent="0.2">
      <c r="A863" s="58">
        <v>1114100610</v>
      </c>
      <c r="B863" s="14" t="s">
        <v>2203</v>
      </c>
      <c r="C863" s="14" t="s">
        <v>19</v>
      </c>
      <c r="D863" s="10" t="s">
        <v>7636</v>
      </c>
      <c r="E863" s="10" t="s">
        <v>6528</v>
      </c>
      <c r="F863" s="17"/>
      <c r="G863" s="12" t="s">
        <v>144</v>
      </c>
      <c r="H863" s="12" t="s">
        <v>145</v>
      </c>
      <c r="I863" s="16"/>
      <c r="J863" s="10" t="s">
        <v>796</v>
      </c>
      <c r="K863" s="10" t="s">
        <v>2198</v>
      </c>
      <c r="L863" s="73">
        <v>1114100330</v>
      </c>
    </row>
    <row r="864" spans="1:12" ht="16.5" customHeight="1" x14ac:dyDescent="0.2">
      <c r="A864" s="58">
        <v>1114100720</v>
      </c>
      <c r="B864" s="14" t="s">
        <v>6912</v>
      </c>
      <c r="C864" s="14" t="s">
        <v>19</v>
      </c>
      <c r="D864" s="10" t="s">
        <v>7861</v>
      </c>
      <c r="E864" s="10" t="s">
        <v>6913</v>
      </c>
      <c r="F864" s="17"/>
      <c r="G864" s="12"/>
      <c r="H864" s="12"/>
      <c r="I864" s="16"/>
      <c r="J864" s="10"/>
      <c r="K864" s="10"/>
    </row>
    <row r="865" spans="1:11" ht="16.5" customHeight="1" x14ac:dyDescent="0.2">
      <c r="A865" s="58">
        <v>1114100730</v>
      </c>
      <c r="B865" s="14" t="s">
        <v>2182</v>
      </c>
      <c r="C865" s="14" t="s">
        <v>19</v>
      </c>
      <c r="D865" s="14" t="s">
        <v>12329</v>
      </c>
      <c r="E865" s="12" t="s">
        <v>6901</v>
      </c>
      <c r="F865" s="17"/>
      <c r="G865" s="10"/>
      <c r="H865" s="17"/>
      <c r="I865" s="17"/>
      <c r="J865" s="10"/>
      <c r="K865" s="10"/>
    </row>
    <row r="866" spans="1:11" ht="16.5" customHeight="1" x14ac:dyDescent="0.2">
      <c r="A866" s="58">
        <v>1114100740</v>
      </c>
      <c r="B866" s="14" t="s">
        <v>6907</v>
      </c>
      <c r="C866" s="14" t="s">
        <v>19</v>
      </c>
      <c r="D866" s="14" t="s">
        <v>12328</v>
      </c>
      <c r="E866" s="12" t="s">
        <v>6906</v>
      </c>
      <c r="F866" s="17"/>
      <c r="G866" s="10"/>
      <c r="H866" s="17"/>
      <c r="I866" s="17"/>
      <c r="J866" s="10"/>
      <c r="K866" s="10"/>
    </row>
    <row r="867" spans="1:11" ht="16.5" customHeight="1" x14ac:dyDescent="0.2">
      <c r="A867" s="58">
        <v>1114101080</v>
      </c>
      <c r="B867" s="14" t="s">
        <v>7620</v>
      </c>
      <c r="C867" s="14" t="s">
        <v>19</v>
      </c>
      <c r="D867" s="14" t="s">
        <v>7622</v>
      </c>
      <c r="E867" s="12" t="s">
        <v>7621</v>
      </c>
      <c r="F867" s="17"/>
      <c r="G867" s="10"/>
      <c r="H867" s="17"/>
      <c r="I867" s="17"/>
      <c r="J867" s="10"/>
      <c r="K867" s="10"/>
    </row>
    <row r="868" spans="1:11" ht="16.5" customHeight="1" x14ac:dyDescent="0.2">
      <c r="A868" s="58">
        <v>1114101210</v>
      </c>
      <c r="B868" s="14" t="s">
        <v>7272</v>
      </c>
      <c r="C868" s="14" t="s">
        <v>19</v>
      </c>
      <c r="D868" s="14" t="s">
        <v>7274</v>
      </c>
      <c r="E868" s="12" t="s">
        <v>7273</v>
      </c>
      <c r="F868" s="17"/>
      <c r="G868" s="10"/>
      <c r="H868" s="17"/>
      <c r="I868" s="17"/>
      <c r="J868" s="10"/>
      <c r="K868" s="10"/>
    </row>
    <row r="869" spans="1:11" ht="16.5" customHeight="1" x14ac:dyDescent="0.2">
      <c r="A869" s="58">
        <v>1115100110</v>
      </c>
      <c r="B869" s="14" t="s">
        <v>7665</v>
      </c>
      <c r="C869" s="14" t="s">
        <v>19</v>
      </c>
      <c r="D869" s="14" t="s">
        <v>7666</v>
      </c>
      <c r="E869" s="12" t="s">
        <v>7664</v>
      </c>
      <c r="F869" s="17"/>
      <c r="G869" s="10"/>
      <c r="H869" s="17"/>
      <c r="I869" s="17"/>
      <c r="J869" s="10"/>
      <c r="K869" s="10"/>
    </row>
    <row r="870" spans="1:11" ht="16.5" customHeight="1" x14ac:dyDescent="0.2">
      <c r="A870" s="58">
        <v>1116100000</v>
      </c>
      <c r="B870" s="14" t="s">
        <v>2195</v>
      </c>
      <c r="C870" s="14" t="s">
        <v>19</v>
      </c>
      <c r="D870" s="14" t="s">
        <v>7667</v>
      </c>
      <c r="E870" s="12" t="s">
        <v>6857</v>
      </c>
      <c r="F870" s="17"/>
      <c r="G870" s="17"/>
      <c r="H870" s="17"/>
      <c r="I870" s="17"/>
      <c r="J870" s="10"/>
      <c r="K870" s="10"/>
    </row>
    <row r="871" spans="1:11" ht="16.5" customHeight="1" x14ac:dyDescent="0.2">
      <c r="A871" s="58">
        <v>1116100080</v>
      </c>
      <c r="B871" s="14" t="s">
        <v>2215</v>
      </c>
      <c r="C871" s="14" t="s">
        <v>19</v>
      </c>
      <c r="D871" s="10" t="s">
        <v>7659</v>
      </c>
      <c r="E871" s="10" t="s">
        <v>2216</v>
      </c>
      <c r="F871" s="17"/>
      <c r="G871" s="12"/>
      <c r="H871" s="12"/>
      <c r="I871" s="16"/>
      <c r="J871" s="10"/>
      <c r="K871" s="10"/>
    </row>
    <row r="872" spans="1:11" ht="16.5" customHeight="1" x14ac:dyDescent="0.2">
      <c r="A872" s="58">
        <v>1116100090</v>
      </c>
      <c r="B872" s="14" t="s">
        <v>2219</v>
      </c>
      <c r="C872" s="14" t="s">
        <v>19</v>
      </c>
      <c r="D872" s="10" t="s">
        <v>7660</v>
      </c>
      <c r="E872" s="10" t="s">
        <v>2220</v>
      </c>
      <c r="F872" s="17"/>
      <c r="G872" s="12"/>
      <c r="H872" s="12"/>
      <c r="I872" s="16"/>
      <c r="J872" s="10"/>
      <c r="K872" s="10"/>
    </row>
    <row r="873" spans="1:11" ht="16.5" customHeight="1" x14ac:dyDescent="0.2">
      <c r="A873" s="58">
        <v>1116100100</v>
      </c>
      <c r="B873" s="14" t="s">
        <v>2223</v>
      </c>
      <c r="C873" s="14" t="s">
        <v>19</v>
      </c>
      <c r="D873" s="10" t="s">
        <v>7661</v>
      </c>
      <c r="E873" s="10" t="s">
        <v>7195</v>
      </c>
      <c r="F873" s="17"/>
      <c r="G873" s="12"/>
      <c r="H873" s="12"/>
      <c r="I873" s="16"/>
      <c r="J873" s="10"/>
      <c r="K873" s="10"/>
    </row>
    <row r="874" spans="1:11" ht="16.5" customHeight="1" x14ac:dyDescent="0.2">
      <c r="A874" s="58">
        <v>1116100110</v>
      </c>
      <c r="B874" s="14" t="s">
        <v>2221</v>
      </c>
      <c r="C874" s="14" t="s">
        <v>19</v>
      </c>
      <c r="D874" s="10" t="s">
        <v>7662</v>
      </c>
      <c r="E874" s="10" t="s">
        <v>2222</v>
      </c>
      <c r="F874" s="17"/>
      <c r="G874" s="12"/>
      <c r="H874" s="12"/>
      <c r="I874" s="16"/>
      <c r="J874" s="10"/>
      <c r="K874" s="10"/>
    </row>
    <row r="875" spans="1:11" ht="16.5" customHeight="1" x14ac:dyDescent="0.2">
      <c r="A875" s="58">
        <v>1116100130</v>
      </c>
      <c r="B875" s="14" t="s">
        <v>2217</v>
      </c>
      <c r="C875" s="14" t="s">
        <v>19</v>
      </c>
      <c r="D875" s="10" t="s">
        <v>7663</v>
      </c>
      <c r="E875" s="10" t="s">
        <v>2218</v>
      </c>
      <c r="F875" s="17"/>
      <c r="G875" s="12"/>
      <c r="H875" s="12"/>
      <c r="I875" s="16"/>
      <c r="J875" s="10"/>
      <c r="K875" s="10"/>
    </row>
    <row r="876" spans="1:11" ht="16.5" customHeight="1" x14ac:dyDescent="0.2">
      <c r="A876" s="58">
        <v>1118100100</v>
      </c>
      <c r="B876" s="14" t="s">
        <v>7047</v>
      </c>
      <c r="C876" s="14" t="s">
        <v>19</v>
      </c>
      <c r="D876" s="14" t="s">
        <v>7054</v>
      </c>
      <c r="E876" s="14" t="s">
        <v>7066</v>
      </c>
      <c r="F876" s="17"/>
      <c r="G876" s="15"/>
      <c r="H876" s="15"/>
      <c r="I876" s="16"/>
      <c r="J876" s="10"/>
      <c r="K876" s="10"/>
    </row>
    <row r="877" spans="1:11" ht="16.5" customHeight="1" x14ac:dyDescent="0.2">
      <c r="A877" s="58">
        <v>1118100110</v>
      </c>
      <c r="B877" s="14" t="s">
        <v>7046</v>
      </c>
      <c r="C877" s="14" t="s">
        <v>19</v>
      </c>
      <c r="D877" s="14" t="s">
        <v>7053</v>
      </c>
      <c r="E877" s="14" t="s">
        <v>6723</v>
      </c>
      <c r="F877" s="17"/>
      <c r="G877" s="15" t="s">
        <v>144</v>
      </c>
      <c r="H877" s="15" t="s">
        <v>145</v>
      </c>
      <c r="I877" s="16"/>
      <c r="J877" s="10"/>
      <c r="K877" s="10"/>
    </row>
    <row r="878" spans="1:11" ht="16.5" customHeight="1" x14ac:dyDescent="0.2">
      <c r="A878" s="58">
        <v>1118100200</v>
      </c>
      <c r="B878" s="14" t="s">
        <v>6675</v>
      </c>
      <c r="C878" s="14" t="s">
        <v>19</v>
      </c>
      <c r="D878" s="14" t="s">
        <v>7037</v>
      </c>
      <c r="E878" s="14" t="s">
        <v>6676</v>
      </c>
      <c r="F878" s="17"/>
      <c r="G878" s="15" t="s">
        <v>144</v>
      </c>
      <c r="H878" s="15" t="s">
        <v>145</v>
      </c>
      <c r="I878" s="16"/>
      <c r="J878" s="10"/>
      <c r="K878" s="10"/>
    </row>
    <row r="879" spans="1:11" ht="16.5" customHeight="1" x14ac:dyDescent="0.2">
      <c r="A879" s="58">
        <v>1118100210</v>
      </c>
      <c r="B879" s="14" t="s">
        <v>805</v>
      </c>
      <c r="C879" s="14" t="s">
        <v>19</v>
      </c>
      <c r="D879" s="14" t="s">
        <v>7038</v>
      </c>
      <c r="E879" s="14" t="s">
        <v>7070</v>
      </c>
      <c r="F879" s="17"/>
      <c r="G879" s="15"/>
      <c r="H879" s="15"/>
      <c r="I879" s="16"/>
      <c r="J879" s="10"/>
      <c r="K879" s="10"/>
    </row>
    <row r="880" spans="1:11" ht="16.5" customHeight="1" x14ac:dyDescent="0.2">
      <c r="A880" s="58">
        <v>1118100220</v>
      </c>
      <c r="B880" s="14" t="s">
        <v>806</v>
      </c>
      <c r="C880" s="14" t="s">
        <v>19</v>
      </c>
      <c r="D880" s="14" t="s">
        <v>7039</v>
      </c>
      <c r="E880" s="14" t="s">
        <v>7069</v>
      </c>
      <c r="F880" s="17"/>
      <c r="G880" s="15"/>
      <c r="H880" s="15"/>
      <c r="I880" s="16"/>
      <c r="J880" s="10"/>
      <c r="K880" s="10"/>
    </row>
    <row r="881" spans="1:12" ht="16.5" customHeight="1" x14ac:dyDescent="0.2">
      <c r="A881" s="58">
        <v>1118100230</v>
      </c>
      <c r="B881" s="14" t="s">
        <v>808</v>
      </c>
      <c r="C881" s="14" t="s">
        <v>19</v>
      </c>
      <c r="D881" s="14" t="s">
        <v>7034</v>
      </c>
      <c r="E881" s="14" t="s">
        <v>7068</v>
      </c>
      <c r="F881" s="17"/>
      <c r="G881" s="15" t="s">
        <v>144</v>
      </c>
      <c r="H881" s="15" t="s">
        <v>145</v>
      </c>
      <c r="I881" s="16"/>
      <c r="J881" s="10"/>
      <c r="K881" s="10"/>
    </row>
    <row r="882" spans="1:12" ht="16.5" customHeight="1" x14ac:dyDescent="0.2">
      <c r="A882" s="58">
        <v>1118100240</v>
      </c>
      <c r="B882" s="14" t="s">
        <v>809</v>
      </c>
      <c r="C882" s="14" t="s">
        <v>19</v>
      </c>
      <c r="D882" s="14" t="s">
        <v>7036</v>
      </c>
      <c r="E882" s="14" t="s">
        <v>7067</v>
      </c>
      <c r="F882" s="17"/>
      <c r="G882" s="15"/>
      <c r="H882" s="15"/>
      <c r="I882" s="16"/>
      <c r="J882" s="10"/>
      <c r="K882" s="10"/>
    </row>
    <row r="883" spans="1:12" ht="16.5" customHeight="1" x14ac:dyDescent="0.2">
      <c r="A883" s="58">
        <v>1118100250</v>
      </c>
      <c r="B883" s="14" t="s">
        <v>810</v>
      </c>
      <c r="C883" s="14" t="s">
        <v>19</v>
      </c>
      <c r="D883" s="14" t="s">
        <v>7035</v>
      </c>
      <c r="E883" s="14" t="s">
        <v>6677</v>
      </c>
      <c r="F883" s="17"/>
      <c r="G883" s="15" t="s">
        <v>144</v>
      </c>
      <c r="H883" s="15" t="s">
        <v>145</v>
      </c>
      <c r="I883" s="16"/>
      <c r="J883" s="10"/>
      <c r="K883" s="10"/>
    </row>
    <row r="884" spans="1:12" ht="16.5" customHeight="1" x14ac:dyDescent="0.2">
      <c r="A884" s="58">
        <v>1118100260</v>
      </c>
      <c r="B884" s="14" t="s">
        <v>7048</v>
      </c>
      <c r="C884" s="14" t="s">
        <v>19</v>
      </c>
      <c r="D884" s="14" t="s">
        <v>7055</v>
      </c>
      <c r="E884" s="14" t="s">
        <v>7065</v>
      </c>
      <c r="F884" s="17"/>
      <c r="G884" s="15"/>
      <c r="H884" s="15"/>
      <c r="I884" s="16"/>
      <c r="J884" s="10"/>
      <c r="K884" s="10"/>
    </row>
    <row r="885" spans="1:12" ht="16.5" customHeight="1" x14ac:dyDescent="0.2">
      <c r="A885" s="58">
        <v>1118100270</v>
      </c>
      <c r="B885" s="14" t="s">
        <v>7049</v>
      </c>
      <c r="C885" s="14" t="s">
        <v>19</v>
      </c>
      <c r="D885" s="14" t="s">
        <v>7056</v>
      </c>
      <c r="E885" s="14" t="s">
        <v>7064</v>
      </c>
      <c r="F885" s="17"/>
      <c r="G885" s="15"/>
      <c r="H885" s="15"/>
      <c r="I885" s="16"/>
      <c r="J885" s="10"/>
      <c r="K885" s="10"/>
    </row>
    <row r="886" spans="1:12" ht="16.5" customHeight="1" x14ac:dyDescent="0.2">
      <c r="A886" s="58">
        <v>1118100280</v>
      </c>
      <c r="B886" s="14" t="s">
        <v>7050</v>
      </c>
      <c r="C886" s="14" t="s">
        <v>19</v>
      </c>
      <c r="D886" s="14" t="s">
        <v>7057</v>
      </c>
      <c r="E886" s="14" t="s">
        <v>7063</v>
      </c>
      <c r="F886" s="17"/>
      <c r="G886" s="15"/>
      <c r="H886" s="15"/>
      <c r="I886" s="16"/>
      <c r="J886" s="10"/>
      <c r="K886" s="10"/>
    </row>
    <row r="887" spans="1:12" ht="16.5" customHeight="1" x14ac:dyDescent="0.2">
      <c r="A887" s="58">
        <v>1118100290</v>
      </c>
      <c r="B887" s="14" t="s">
        <v>7051</v>
      </c>
      <c r="C887" s="14" t="s">
        <v>19</v>
      </c>
      <c r="D887" s="14" t="s">
        <v>7058</v>
      </c>
      <c r="E887" s="14" t="s">
        <v>7062</v>
      </c>
      <c r="F887" s="17"/>
      <c r="G887" s="15"/>
      <c r="H887" s="15"/>
      <c r="I887" s="16"/>
      <c r="J887" s="10"/>
      <c r="K887" s="10"/>
    </row>
    <row r="888" spans="1:12" ht="16.5" customHeight="1" x14ac:dyDescent="0.2">
      <c r="A888" s="58">
        <v>1118100300</v>
      </c>
      <c r="B888" s="14" t="s">
        <v>7052</v>
      </c>
      <c r="C888" s="14" t="s">
        <v>19</v>
      </c>
      <c r="D888" s="14" t="s">
        <v>7059</v>
      </c>
      <c r="E888" s="14" t="s">
        <v>7061</v>
      </c>
      <c r="F888" s="17"/>
      <c r="G888" s="15"/>
      <c r="H888" s="15"/>
      <c r="I888" s="16"/>
      <c r="J888" s="10"/>
      <c r="K888" s="10"/>
    </row>
    <row r="889" spans="1:12" ht="16.5" customHeight="1" x14ac:dyDescent="0.2">
      <c r="A889" s="58">
        <v>1118100310</v>
      </c>
      <c r="B889" s="14" t="s">
        <v>6722</v>
      </c>
      <c r="C889" s="14" t="s">
        <v>19</v>
      </c>
      <c r="D889" s="14" t="s">
        <v>7033</v>
      </c>
      <c r="E889" s="14" t="s">
        <v>6723</v>
      </c>
      <c r="F889" s="17"/>
      <c r="G889" s="15" t="s">
        <v>144</v>
      </c>
      <c r="H889" s="15" t="s">
        <v>145</v>
      </c>
      <c r="I889" s="16"/>
      <c r="J889" s="10"/>
      <c r="K889" s="10"/>
    </row>
    <row r="890" spans="1:12" ht="16.5" customHeight="1" x14ac:dyDescent="0.2">
      <c r="A890" s="18">
        <v>1118100870</v>
      </c>
      <c r="B890" s="19" t="s">
        <v>2228</v>
      </c>
      <c r="C890" s="19"/>
      <c r="D890" s="19" t="s">
        <v>2229</v>
      </c>
      <c r="E890" s="19" t="s">
        <v>2229</v>
      </c>
      <c r="F890" s="17"/>
      <c r="G890" s="17"/>
      <c r="H890" s="16"/>
      <c r="I890" s="16"/>
      <c r="J890" s="10"/>
      <c r="K890" s="10"/>
      <c r="L890" s="101"/>
    </row>
    <row r="891" spans="1:12" ht="16.5" customHeight="1" x14ac:dyDescent="0.2">
      <c r="A891" s="18">
        <v>1118100880</v>
      </c>
      <c r="B891" s="19" t="s">
        <v>2230</v>
      </c>
      <c r="C891" s="19"/>
      <c r="D891" s="19" t="s">
        <v>2231</v>
      </c>
      <c r="E891" s="19" t="s">
        <v>2231</v>
      </c>
      <c r="F891" s="17"/>
      <c r="G891" s="17"/>
      <c r="H891" s="16"/>
      <c r="I891" s="16"/>
      <c r="J891" s="10"/>
      <c r="K891" s="10"/>
    </row>
    <row r="892" spans="1:12" ht="16.5" customHeight="1" x14ac:dyDescent="0.2">
      <c r="A892" s="18">
        <v>1118100890</v>
      </c>
      <c r="B892" s="19" t="s">
        <v>2236</v>
      </c>
      <c r="C892" s="19"/>
      <c r="D892" s="19" t="s">
        <v>2237</v>
      </c>
      <c r="E892" s="19" t="s">
        <v>2237</v>
      </c>
      <c r="F892" s="17"/>
      <c r="G892" s="17"/>
      <c r="H892" s="16"/>
      <c r="I892" s="16"/>
      <c r="J892" s="10"/>
      <c r="K892" s="10"/>
    </row>
    <row r="893" spans="1:12" ht="16.5" customHeight="1" x14ac:dyDescent="0.2">
      <c r="A893" s="18">
        <v>1118100900</v>
      </c>
      <c r="B893" s="19" t="s">
        <v>2242</v>
      </c>
      <c r="C893" s="19"/>
      <c r="D893" s="19" t="s">
        <v>2243</v>
      </c>
      <c r="E893" s="19" t="s">
        <v>2243</v>
      </c>
      <c r="F893" s="17"/>
      <c r="G893" s="17"/>
      <c r="H893" s="16"/>
      <c r="I893" s="16"/>
      <c r="J893" s="10"/>
      <c r="K893" s="10"/>
    </row>
    <row r="894" spans="1:12" ht="16.5" customHeight="1" x14ac:dyDescent="0.2">
      <c r="A894" s="18">
        <v>1118100910</v>
      </c>
      <c r="B894" s="19" t="s">
        <v>2226</v>
      </c>
      <c r="C894" s="19"/>
      <c r="D894" s="19" t="s">
        <v>2227</v>
      </c>
      <c r="E894" s="19" t="s">
        <v>2227</v>
      </c>
      <c r="F894" s="17"/>
      <c r="G894" s="17"/>
      <c r="H894" s="16"/>
      <c r="I894" s="16"/>
      <c r="J894" s="10"/>
      <c r="K894" s="10"/>
      <c r="L894" s="101"/>
    </row>
    <row r="895" spans="1:12" ht="16.5" customHeight="1" x14ac:dyDescent="0.2">
      <c r="A895" s="58">
        <v>1118100920</v>
      </c>
      <c r="B895" s="14" t="s">
        <v>2233</v>
      </c>
      <c r="C895" s="14" t="s">
        <v>19</v>
      </c>
      <c r="D895" s="14" t="s">
        <v>7077</v>
      </c>
      <c r="E895" s="14" t="s">
        <v>7076</v>
      </c>
      <c r="F895" s="17"/>
      <c r="G895" s="12"/>
      <c r="H895" s="12"/>
      <c r="I895" s="16"/>
      <c r="J895" s="10"/>
      <c r="K895" s="10"/>
    </row>
    <row r="896" spans="1:12" ht="16.5" customHeight="1" x14ac:dyDescent="0.2">
      <c r="A896" s="58">
        <v>1118100950</v>
      </c>
      <c r="B896" s="14" t="s">
        <v>7040</v>
      </c>
      <c r="C896" s="14" t="s">
        <v>19</v>
      </c>
      <c r="D896" s="14" t="s">
        <v>7045</v>
      </c>
      <c r="E896" s="14" t="s">
        <v>7060</v>
      </c>
      <c r="F896" s="17"/>
      <c r="G896" s="15"/>
      <c r="H896" s="15"/>
      <c r="I896" s="16"/>
      <c r="J896" s="10"/>
      <c r="K896" s="10"/>
    </row>
    <row r="897" spans="1:12" ht="16.5" customHeight="1" x14ac:dyDescent="0.2">
      <c r="A897" s="58">
        <v>1118100960</v>
      </c>
      <c r="B897" s="14" t="s">
        <v>7041</v>
      </c>
      <c r="C897" s="14" t="s">
        <v>19</v>
      </c>
      <c r="D897" s="14" t="s">
        <v>7045</v>
      </c>
      <c r="E897" s="14" t="s">
        <v>7071</v>
      </c>
      <c r="F897" s="17"/>
      <c r="G897" s="15"/>
      <c r="H897" s="15"/>
      <c r="I897" s="16"/>
      <c r="J897" s="10"/>
      <c r="K897" s="10"/>
    </row>
    <row r="898" spans="1:12" ht="16.5" customHeight="1" x14ac:dyDescent="0.2">
      <c r="A898" s="58">
        <v>1118100970</v>
      </c>
      <c r="B898" s="14" t="s">
        <v>7042</v>
      </c>
      <c r="C898" s="14" t="s">
        <v>19</v>
      </c>
      <c r="D898" s="14" t="s">
        <v>7045</v>
      </c>
      <c r="E898" s="14" t="s">
        <v>7072</v>
      </c>
      <c r="F898" s="17"/>
      <c r="G898" s="15"/>
      <c r="H898" s="15"/>
      <c r="I898" s="16"/>
      <c r="J898" s="10"/>
      <c r="K898" s="10"/>
    </row>
    <row r="899" spans="1:12" ht="16.5" customHeight="1" x14ac:dyDescent="0.2">
      <c r="A899" s="58">
        <v>1118100980</v>
      </c>
      <c r="B899" s="14" t="s">
        <v>7043</v>
      </c>
      <c r="C899" s="14" t="s">
        <v>19</v>
      </c>
      <c r="D899" s="14" t="s">
        <v>7045</v>
      </c>
      <c r="E899" s="14" t="s">
        <v>7073</v>
      </c>
      <c r="F899" s="17"/>
      <c r="G899" s="15"/>
      <c r="H899" s="15"/>
      <c r="I899" s="16"/>
      <c r="J899" s="10"/>
      <c r="K899" s="10"/>
    </row>
    <row r="900" spans="1:12" ht="16.5" customHeight="1" x14ac:dyDescent="0.2">
      <c r="A900" s="58">
        <v>1118100990</v>
      </c>
      <c r="B900" s="14" t="s">
        <v>7044</v>
      </c>
      <c r="C900" s="14" t="s">
        <v>19</v>
      </c>
      <c r="D900" s="14" t="s">
        <v>7045</v>
      </c>
      <c r="E900" s="14" t="s">
        <v>7074</v>
      </c>
      <c r="F900" s="17"/>
      <c r="G900" s="15"/>
      <c r="H900" s="15"/>
      <c r="I900" s="16"/>
      <c r="J900" s="10"/>
      <c r="K900" s="10"/>
    </row>
    <row r="901" spans="1:12" ht="16.5" customHeight="1" x14ac:dyDescent="0.2">
      <c r="A901" s="58">
        <v>1118101070</v>
      </c>
      <c r="B901" s="14" t="s">
        <v>2241</v>
      </c>
      <c r="C901" s="14" t="s">
        <v>19</v>
      </c>
      <c r="D901" s="14" t="s">
        <v>7079</v>
      </c>
      <c r="E901" s="14" t="s">
        <v>7078</v>
      </c>
      <c r="F901" s="17"/>
      <c r="G901" s="12" t="s">
        <v>144</v>
      </c>
      <c r="H901" s="12" t="s">
        <v>145</v>
      </c>
      <c r="I901" s="16"/>
      <c r="J901" s="10" t="s">
        <v>153</v>
      </c>
      <c r="K901" s="10" t="s">
        <v>553</v>
      </c>
      <c r="L901" s="73">
        <v>1526100860</v>
      </c>
    </row>
    <row r="902" spans="1:12" ht="16.5" customHeight="1" x14ac:dyDescent="0.2">
      <c r="A902" s="58">
        <v>1118101080</v>
      </c>
      <c r="B902" s="14" t="s">
        <v>2235</v>
      </c>
      <c r="C902" s="14" t="s">
        <v>19</v>
      </c>
      <c r="D902" s="14" t="s">
        <v>7080</v>
      </c>
      <c r="E902" s="14" t="s">
        <v>6797</v>
      </c>
      <c r="F902" s="17"/>
      <c r="G902" s="12" t="s">
        <v>144</v>
      </c>
      <c r="H902" s="12" t="s">
        <v>145</v>
      </c>
      <c r="I902" s="16"/>
      <c r="J902" s="10" t="s">
        <v>153</v>
      </c>
      <c r="K902" s="10" t="s">
        <v>553</v>
      </c>
      <c r="L902" s="73">
        <v>1526100880</v>
      </c>
    </row>
    <row r="903" spans="1:12" ht="16.5" customHeight="1" x14ac:dyDescent="0.2">
      <c r="A903" s="58">
        <v>1118101100</v>
      </c>
      <c r="B903" s="14" t="s">
        <v>1799</v>
      </c>
      <c r="C903" s="14" t="s">
        <v>19</v>
      </c>
      <c r="D903" s="14" t="s">
        <v>7081</v>
      </c>
      <c r="E903" s="14" t="s">
        <v>1800</v>
      </c>
      <c r="F903" s="17"/>
      <c r="G903" s="12" t="s">
        <v>144</v>
      </c>
      <c r="H903" s="12" t="s">
        <v>145</v>
      </c>
      <c r="I903" s="16"/>
      <c r="J903" s="10" t="s">
        <v>153</v>
      </c>
      <c r="K903" s="10" t="s">
        <v>553</v>
      </c>
      <c r="L903" s="73">
        <v>1526103830</v>
      </c>
    </row>
    <row r="904" spans="1:12" ht="16.5" customHeight="1" x14ac:dyDescent="0.2">
      <c r="A904" s="58">
        <v>1118101610</v>
      </c>
      <c r="B904" s="14" t="s">
        <v>7923</v>
      </c>
      <c r="C904" s="14" t="s">
        <v>19</v>
      </c>
      <c r="D904" s="14" t="s">
        <v>7922</v>
      </c>
      <c r="E904" s="14" t="s">
        <v>7922</v>
      </c>
      <c r="F904" s="17"/>
      <c r="G904" s="12"/>
      <c r="H904" s="12"/>
      <c r="I904" s="16"/>
      <c r="J904" s="10"/>
      <c r="K904" s="10"/>
    </row>
    <row r="905" spans="1:12" ht="16.5" customHeight="1" x14ac:dyDescent="0.2">
      <c r="A905" s="58">
        <v>1118101620</v>
      </c>
      <c r="B905" s="14" t="s">
        <v>7924</v>
      </c>
      <c r="C905" s="14" t="s">
        <v>19</v>
      </c>
      <c r="D905" s="14" t="s">
        <v>7925</v>
      </c>
      <c r="E905" s="14" t="s">
        <v>7925</v>
      </c>
      <c r="F905" s="17"/>
      <c r="G905" s="12"/>
      <c r="H905" s="12"/>
      <c r="I905" s="16"/>
      <c r="J905" s="10"/>
      <c r="K905" s="10"/>
    </row>
    <row r="906" spans="1:12" ht="16.5" customHeight="1" x14ac:dyDescent="0.2">
      <c r="A906" s="58">
        <v>1118101630</v>
      </c>
      <c r="B906" s="14" t="s">
        <v>7926</v>
      </c>
      <c r="C906" s="14" t="s">
        <v>19</v>
      </c>
      <c r="D906" s="14" t="s">
        <v>7927</v>
      </c>
      <c r="E906" s="14" t="s">
        <v>7927</v>
      </c>
      <c r="F906" s="17"/>
      <c r="G906" s="12"/>
      <c r="H906" s="12"/>
      <c r="I906" s="16"/>
      <c r="J906" s="10"/>
      <c r="K906" s="10"/>
    </row>
    <row r="907" spans="1:12" ht="16.5" customHeight="1" x14ac:dyDescent="0.2">
      <c r="A907" s="58">
        <v>1118101640</v>
      </c>
      <c r="B907" s="14" t="s">
        <v>7928</v>
      </c>
      <c r="C907" s="14" t="s">
        <v>19</v>
      </c>
      <c r="D907" s="14" t="s">
        <v>7929</v>
      </c>
      <c r="E907" s="14" t="s">
        <v>7929</v>
      </c>
      <c r="F907" s="17"/>
      <c r="G907" s="12"/>
      <c r="H907" s="12"/>
      <c r="I907" s="16"/>
      <c r="J907" s="10"/>
      <c r="K907" s="10"/>
    </row>
    <row r="908" spans="1:12" ht="16.5" customHeight="1" x14ac:dyDescent="0.2">
      <c r="A908" s="18">
        <v>1119100050</v>
      </c>
      <c r="B908" s="14" t="s">
        <v>925</v>
      </c>
      <c r="C908" s="14"/>
      <c r="D908" s="14" t="s">
        <v>926</v>
      </c>
      <c r="E908" s="19" t="s">
        <v>926</v>
      </c>
      <c r="F908" s="15"/>
      <c r="G908" s="17"/>
      <c r="H908" s="16"/>
      <c r="I908" s="16"/>
      <c r="J908" s="10" t="s">
        <v>796</v>
      </c>
      <c r="K908" s="10" t="s">
        <v>927</v>
      </c>
    </row>
    <row r="909" spans="1:12" ht="16.5" customHeight="1" x14ac:dyDescent="0.2">
      <c r="A909" s="58">
        <v>1119100060</v>
      </c>
      <c r="B909" s="14" t="s">
        <v>9009</v>
      </c>
      <c r="C909" s="14" t="s">
        <v>19</v>
      </c>
      <c r="D909" s="14" t="s">
        <v>9008</v>
      </c>
      <c r="E909" s="14" t="s">
        <v>9007</v>
      </c>
      <c r="F909" s="17"/>
      <c r="G909" s="12"/>
      <c r="H909" s="12"/>
      <c r="I909" s="16"/>
      <c r="J909" s="10"/>
      <c r="K909" s="10"/>
    </row>
    <row r="910" spans="1:12" ht="16.5" customHeight="1" x14ac:dyDescent="0.2">
      <c r="A910" s="18">
        <v>1119100060</v>
      </c>
      <c r="B910" s="14" t="s">
        <v>2253</v>
      </c>
      <c r="C910" s="14"/>
      <c r="D910" s="14" t="s">
        <v>2254</v>
      </c>
      <c r="E910" s="14" t="s">
        <v>2255</v>
      </c>
      <c r="F910" s="17"/>
      <c r="G910" s="12"/>
      <c r="H910" s="12"/>
      <c r="I910" s="16"/>
      <c r="J910" s="10"/>
      <c r="K910" s="10"/>
    </row>
    <row r="911" spans="1:12" ht="16.5" customHeight="1" x14ac:dyDescent="0.2">
      <c r="A911" s="18">
        <v>1119100170</v>
      </c>
      <c r="B911" s="14" t="s">
        <v>4229</v>
      </c>
      <c r="C911" s="14"/>
      <c r="D911" s="14" t="s">
        <v>4230</v>
      </c>
      <c r="E911" s="14" t="s">
        <v>4231</v>
      </c>
      <c r="F911" s="17"/>
      <c r="G911" s="17"/>
      <c r="H911" s="16"/>
      <c r="I911" s="16"/>
      <c r="J911" s="10" t="s">
        <v>796</v>
      </c>
      <c r="K911" s="10" t="s">
        <v>4232</v>
      </c>
    </row>
    <row r="912" spans="1:12" ht="16.5" customHeight="1" x14ac:dyDescent="0.2">
      <c r="A912" s="18">
        <v>1119100180</v>
      </c>
      <c r="B912" s="10" t="s">
        <v>5734</v>
      </c>
      <c r="C912" s="10"/>
      <c r="D912" s="10" t="s">
        <v>5735</v>
      </c>
      <c r="E912" s="10" t="s">
        <v>5736</v>
      </c>
      <c r="F912" s="17"/>
      <c r="G912" s="17"/>
      <c r="H912" s="16"/>
      <c r="I912" s="16"/>
      <c r="J912" s="10" t="s">
        <v>796</v>
      </c>
      <c r="K912" s="10" t="s">
        <v>4232</v>
      </c>
    </row>
    <row r="913" spans="1:12" ht="16.5" customHeight="1" x14ac:dyDescent="0.2">
      <c r="A913" s="58">
        <v>1119100410</v>
      </c>
      <c r="B913" s="14" t="s">
        <v>2209</v>
      </c>
      <c r="C913" s="14" t="s">
        <v>19</v>
      </c>
      <c r="D913" s="10" t="s">
        <v>2210</v>
      </c>
      <c r="E913" s="10" t="s">
        <v>9287</v>
      </c>
      <c r="F913" s="17"/>
      <c r="G913" s="12"/>
      <c r="H913" s="12"/>
      <c r="I913" s="16"/>
      <c r="J913" s="10"/>
      <c r="K913" s="10"/>
    </row>
    <row r="914" spans="1:12" ht="16.5" customHeight="1" x14ac:dyDescent="0.2">
      <c r="A914" s="58">
        <v>1120100030</v>
      </c>
      <c r="B914" s="14" t="s">
        <v>2244</v>
      </c>
      <c r="C914" s="14" t="s">
        <v>19</v>
      </c>
      <c r="D914" s="14" t="s">
        <v>8563</v>
      </c>
      <c r="E914" s="14" t="s">
        <v>8562</v>
      </c>
      <c r="F914" s="17"/>
      <c r="G914" s="15" t="s">
        <v>144</v>
      </c>
      <c r="H914" s="15" t="s">
        <v>145</v>
      </c>
      <c r="I914" s="16"/>
      <c r="J914" s="14" t="s">
        <v>145</v>
      </c>
      <c r="K914" s="10"/>
    </row>
    <row r="915" spans="1:12" ht="16.5" customHeight="1" x14ac:dyDescent="0.2">
      <c r="A915" s="58">
        <v>1120100050</v>
      </c>
      <c r="B915" s="14" t="s">
        <v>2245</v>
      </c>
      <c r="C915" s="14" t="s">
        <v>19</v>
      </c>
      <c r="D915" s="14" t="s">
        <v>7614</v>
      </c>
      <c r="E915" s="14" t="s">
        <v>7612</v>
      </c>
      <c r="F915" s="17"/>
      <c r="G915" s="15" t="s">
        <v>144</v>
      </c>
      <c r="H915" s="15" t="s">
        <v>145</v>
      </c>
      <c r="I915" s="16"/>
      <c r="J915" s="14" t="s">
        <v>145</v>
      </c>
      <c r="K915" s="10"/>
    </row>
    <row r="916" spans="1:12" ht="16.5" customHeight="1" x14ac:dyDescent="0.2">
      <c r="A916" s="58">
        <v>1120100060</v>
      </c>
      <c r="B916" s="14" t="s">
        <v>2246</v>
      </c>
      <c r="C916" s="14" t="s">
        <v>19</v>
      </c>
      <c r="D916" s="14" t="s">
        <v>7613</v>
      </c>
      <c r="E916" s="14" t="s">
        <v>7397</v>
      </c>
      <c r="F916" s="17"/>
      <c r="G916" s="15" t="s">
        <v>144</v>
      </c>
      <c r="H916" s="15" t="s">
        <v>145</v>
      </c>
      <c r="I916" s="16"/>
      <c r="J916" s="14" t="s">
        <v>145</v>
      </c>
      <c r="K916" s="10"/>
    </row>
    <row r="917" spans="1:12" ht="16.5" customHeight="1" x14ac:dyDescent="0.2">
      <c r="A917" s="58">
        <v>1120100070</v>
      </c>
      <c r="B917" s="14" t="s">
        <v>2247</v>
      </c>
      <c r="C917" s="14" t="s">
        <v>19</v>
      </c>
      <c r="D917" s="14" t="s">
        <v>7615</v>
      </c>
      <c r="E917" s="12" t="s">
        <v>7616</v>
      </c>
      <c r="F917" s="17" t="s">
        <v>2247</v>
      </c>
      <c r="G917" s="17" t="s">
        <v>175</v>
      </c>
      <c r="H917" s="17" t="s">
        <v>176</v>
      </c>
      <c r="I917" s="17" t="s">
        <v>177</v>
      </c>
      <c r="J917" s="10"/>
      <c r="K917" s="10"/>
    </row>
    <row r="918" spans="1:12" ht="16.5" customHeight="1" x14ac:dyDescent="0.2">
      <c r="A918" s="58">
        <v>1120100080</v>
      </c>
      <c r="B918" s="14" t="s">
        <v>2248</v>
      </c>
      <c r="C918" s="14" t="s">
        <v>19</v>
      </c>
      <c r="D918" s="14" t="s">
        <v>7618</v>
      </c>
      <c r="E918" s="12" t="s">
        <v>7617</v>
      </c>
      <c r="F918" s="17" t="s">
        <v>2248</v>
      </c>
      <c r="G918" s="17" t="s">
        <v>175</v>
      </c>
      <c r="H918" s="17" t="s">
        <v>176</v>
      </c>
      <c r="I918" s="17" t="s">
        <v>177</v>
      </c>
      <c r="J918" s="10"/>
      <c r="K918" s="10"/>
    </row>
    <row r="919" spans="1:12" ht="16.5" customHeight="1" x14ac:dyDescent="0.2">
      <c r="A919" s="58">
        <v>1120100190</v>
      </c>
      <c r="B919" s="14" t="s">
        <v>2249</v>
      </c>
      <c r="C919" s="14" t="s">
        <v>19</v>
      </c>
      <c r="D919" s="14" t="s">
        <v>8549</v>
      </c>
      <c r="E919" s="12" t="s">
        <v>2250</v>
      </c>
      <c r="F919" s="17"/>
      <c r="G919" s="17"/>
      <c r="H919" s="17"/>
      <c r="I919" s="17"/>
      <c r="J919" s="10"/>
      <c r="K919" s="10"/>
    </row>
    <row r="920" spans="1:12" ht="16.5" customHeight="1" x14ac:dyDescent="0.2">
      <c r="A920" s="58">
        <v>1120100200</v>
      </c>
      <c r="B920" s="14" t="s">
        <v>2251</v>
      </c>
      <c r="C920" s="14" t="s">
        <v>19</v>
      </c>
      <c r="D920" s="14" t="s">
        <v>8548</v>
      </c>
      <c r="E920" s="12" t="s">
        <v>7619</v>
      </c>
      <c r="F920" s="17"/>
      <c r="G920" s="17"/>
      <c r="H920" s="17"/>
      <c r="I920" s="17"/>
      <c r="J920" s="10"/>
      <c r="K920" s="10"/>
    </row>
    <row r="921" spans="1:12" ht="16.5" customHeight="1" x14ac:dyDescent="0.2">
      <c r="A921" s="58">
        <v>1120100210</v>
      </c>
      <c r="B921" s="14" t="s">
        <v>2252</v>
      </c>
      <c r="C921" s="14" t="s">
        <v>19</v>
      </c>
      <c r="D921" s="14" t="s">
        <v>8550</v>
      </c>
      <c r="E921" s="12" t="s">
        <v>6931</v>
      </c>
      <c r="F921" s="17"/>
      <c r="G921" s="17"/>
      <c r="H921" s="17"/>
      <c r="I921" s="17"/>
      <c r="J921" s="10"/>
      <c r="K921" s="10"/>
    </row>
    <row r="922" spans="1:12" ht="16.5" customHeight="1" x14ac:dyDescent="0.2">
      <c r="A922" s="58">
        <v>1120100510</v>
      </c>
      <c r="B922" s="14" t="s">
        <v>8858</v>
      </c>
      <c r="C922" s="14" t="s">
        <v>19</v>
      </c>
      <c r="D922" s="12" t="s">
        <v>8860</v>
      </c>
      <c r="E922" s="12" t="s">
        <v>8859</v>
      </c>
      <c r="F922" s="17"/>
      <c r="G922" s="17"/>
      <c r="H922" s="17"/>
      <c r="I922" s="17"/>
      <c r="J922" s="10"/>
      <c r="K922" s="10"/>
    </row>
    <row r="923" spans="1:12" ht="16.5" customHeight="1" x14ac:dyDescent="0.2">
      <c r="A923" s="58">
        <v>1122100000</v>
      </c>
      <c r="B923" s="14" t="s">
        <v>2232</v>
      </c>
      <c r="C923" s="14" t="s">
        <v>19</v>
      </c>
      <c r="D923" s="14" t="s">
        <v>7637</v>
      </c>
      <c r="E923" s="12" t="s">
        <v>6597</v>
      </c>
      <c r="F923" s="17" t="s">
        <v>2232</v>
      </c>
      <c r="G923" s="17" t="s">
        <v>175</v>
      </c>
      <c r="H923" s="17" t="s">
        <v>176</v>
      </c>
      <c r="I923" s="17" t="s">
        <v>177</v>
      </c>
      <c r="J923" s="10"/>
      <c r="K923" s="10"/>
    </row>
    <row r="924" spans="1:12" ht="16.5" customHeight="1" x14ac:dyDescent="0.2">
      <c r="A924" s="58">
        <v>1122100020</v>
      </c>
      <c r="B924" s="14" t="s">
        <v>3965</v>
      </c>
      <c r="C924" s="14" t="s">
        <v>19</v>
      </c>
      <c r="D924" s="14" t="s">
        <v>9006</v>
      </c>
      <c r="E924" s="12" t="s">
        <v>7428</v>
      </c>
      <c r="F924" s="17" t="s">
        <v>3965</v>
      </c>
      <c r="G924" s="17" t="s">
        <v>175</v>
      </c>
      <c r="H924" s="17" t="s">
        <v>176</v>
      </c>
      <c r="I924" s="17" t="s">
        <v>177</v>
      </c>
      <c r="J924" s="10"/>
      <c r="K924" s="10"/>
    </row>
    <row r="925" spans="1:12" ht="16.5" customHeight="1" x14ac:dyDescent="0.2">
      <c r="A925" s="58">
        <v>1122100030</v>
      </c>
      <c r="B925" s="14" t="s">
        <v>2234</v>
      </c>
      <c r="C925" s="14" t="s">
        <v>19</v>
      </c>
      <c r="D925" s="14" t="s">
        <v>7638</v>
      </c>
      <c r="E925" s="14" t="s">
        <v>7639</v>
      </c>
      <c r="F925" s="11" t="s">
        <v>2234</v>
      </c>
      <c r="G925" s="17"/>
      <c r="H925" s="17"/>
      <c r="I925" s="17"/>
      <c r="J925" s="10"/>
      <c r="K925" s="10"/>
    </row>
    <row r="926" spans="1:12" ht="16.5" customHeight="1" x14ac:dyDescent="0.2">
      <c r="A926" s="58">
        <v>1122100050</v>
      </c>
      <c r="B926" s="14" t="s">
        <v>8851</v>
      </c>
      <c r="C926" s="14" t="s">
        <v>19</v>
      </c>
      <c r="D926" s="14" t="s">
        <v>8850</v>
      </c>
      <c r="E926" s="14" t="s">
        <v>8849</v>
      </c>
      <c r="F926" s="11"/>
      <c r="G926" s="17"/>
      <c r="H926" s="17"/>
      <c r="I926" s="17"/>
      <c r="J926" s="10"/>
      <c r="K926" s="10"/>
      <c r="L926" s="73">
        <v>1122100010</v>
      </c>
    </row>
    <row r="927" spans="1:12" ht="16.5" customHeight="1" x14ac:dyDescent="0.2">
      <c r="A927" s="58">
        <v>1122100230</v>
      </c>
      <c r="B927" s="14" t="s">
        <v>795</v>
      </c>
      <c r="C927" s="14" t="s">
        <v>19</v>
      </c>
      <c r="D927" s="14" t="s">
        <v>6506</v>
      </c>
      <c r="E927" s="14" t="s">
        <v>6740</v>
      </c>
      <c r="F927" s="17"/>
      <c r="G927" s="17"/>
      <c r="H927" s="16"/>
      <c r="I927" s="16"/>
      <c r="J927" s="10" t="s">
        <v>796</v>
      </c>
      <c r="K927" s="10" t="s">
        <v>797</v>
      </c>
    </row>
    <row r="928" spans="1:12" ht="16.5" customHeight="1" x14ac:dyDescent="0.2">
      <c r="A928" s="58">
        <v>1123100000</v>
      </c>
      <c r="B928" s="14" t="s">
        <v>7003</v>
      </c>
      <c r="C928" s="14" t="s">
        <v>19</v>
      </c>
      <c r="D928" s="12" t="s">
        <v>7778</v>
      </c>
      <c r="E928" s="12" t="s">
        <v>6552</v>
      </c>
      <c r="F928" s="17" t="s">
        <v>4319</v>
      </c>
      <c r="G928" s="17" t="s">
        <v>175</v>
      </c>
      <c r="H928" s="17" t="s">
        <v>182</v>
      </c>
      <c r="I928" s="17"/>
      <c r="J928" s="10"/>
      <c r="K928" s="10"/>
    </row>
    <row r="929" spans="1:11" ht="16.5" customHeight="1" x14ac:dyDescent="0.2">
      <c r="A929" s="58">
        <v>1123100020</v>
      </c>
      <c r="B929" s="19" t="s">
        <v>6930</v>
      </c>
      <c r="C929" s="19" t="s">
        <v>19</v>
      </c>
      <c r="D929" s="20" t="s">
        <v>7779</v>
      </c>
      <c r="E929" s="19" t="s">
        <v>6239</v>
      </c>
      <c r="F929" s="17"/>
      <c r="G929" s="12"/>
      <c r="H929" s="12"/>
      <c r="I929" s="16"/>
      <c r="J929" s="19"/>
      <c r="K929" s="19"/>
    </row>
    <row r="930" spans="1:11" ht="16.5" customHeight="1" x14ac:dyDescent="0.2">
      <c r="A930" s="58">
        <v>1123100060</v>
      </c>
      <c r="B930" s="14" t="s">
        <v>1655</v>
      </c>
      <c r="C930" s="14" t="s">
        <v>19</v>
      </c>
      <c r="D930" s="14" t="s">
        <v>1656</v>
      </c>
      <c r="E930" s="12" t="s">
        <v>8697</v>
      </c>
      <c r="F930" s="17" t="s">
        <v>1657</v>
      </c>
      <c r="G930" s="17" t="s">
        <v>175</v>
      </c>
      <c r="H930" s="17" t="s">
        <v>182</v>
      </c>
      <c r="I930" s="17"/>
      <c r="J930" s="10"/>
      <c r="K930" s="10"/>
    </row>
    <row r="931" spans="1:11" ht="16.5" customHeight="1" x14ac:dyDescent="0.2">
      <c r="A931" s="58">
        <v>1123101150</v>
      </c>
      <c r="B931" s="14" t="s">
        <v>8356</v>
      </c>
      <c r="C931" s="14" t="s">
        <v>19</v>
      </c>
      <c r="D931" s="14" t="s">
        <v>8357</v>
      </c>
      <c r="E931" s="12" t="s">
        <v>8358</v>
      </c>
      <c r="F931" s="17"/>
      <c r="G931" s="17"/>
      <c r="H931" s="17"/>
      <c r="I931" s="17"/>
      <c r="J931" s="10"/>
      <c r="K931" s="10"/>
    </row>
    <row r="932" spans="1:11" ht="16.5" customHeight="1" x14ac:dyDescent="0.2">
      <c r="A932" s="58">
        <v>1123101330</v>
      </c>
      <c r="B932" s="30" t="s">
        <v>14992</v>
      </c>
      <c r="C932" s="30" t="s">
        <v>19</v>
      </c>
      <c r="D932" s="30" t="s">
        <v>14991</v>
      </c>
      <c r="E932" s="19" t="s">
        <v>14990</v>
      </c>
      <c r="F932" s="17"/>
      <c r="G932" s="17"/>
      <c r="H932" s="16"/>
      <c r="I932" s="16"/>
      <c r="J932" s="10"/>
      <c r="K932" s="30"/>
    </row>
    <row r="933" spans="1:11" ht="16.5" customHeight="1" x14ac:dyDescent="0.2">
      <c r="A933" s="58">
        <v>1123101340</v>
      </c>
      <c r="B933" s="30" t="s">
        <v>14995</v>
      </c>
      <c r="C933" s="30" t="s">
        <v>19</v>
      </c>
      <c r="D933" s="30" t="s">
        <v>14994</v>
      </c>
      <c r="E933" s="19" t="s">
        <v>14993</v>
      </c>
      <c r="F933" s="17"/>
      <c r="G933" s="17"/>
      <c r="H933" s="16"/>
      <c r="I933" s="16"/>
      <c r="J933" s="10"/>
      <c r="K933" s="30"/>
    </row>
    <row r="934" spans="1:11" ht="16.5" customHeight="1" x14ac:dyDescent="0.2">
      <c r="A934" s="58">
        <v>1127100220</v>
      </c>
      <c r="B934" s="14" t="s">
        <v>8684</v>
      </c>
      <c r="C934" s="14" t="s">
        <v>19</v>
      </c>
      <c r="D934" s="14" t="s">
        <v>9607</v>
      </c>
      <c r="E934" s="12" t="s">
        <v>8115</v>
      </c>
      <c r="F934" s="17"/>
      <c r="G934" s="17"/>
      <c r="H934" s="17"/>
      <c r="I934" s="17"/>
      <c r="J934" s="10"/>
      <c r="K934" s="10"/>
    </row>
    <row r="935" spans="1:11" ht="16.5" customHeight="1" x14ac:dyDescent="0.2">
      <c r="A935" s="58">
        <v>1127100250</v>
      </c>
      <c r="B935" s="14" t="s">
        <v>8674</v>
      </c>
      <c r="C935" s="14" t="s">
        <v>19</v>
      </c>
      <c r="D935" s="14" t="s">
        <v>9601</v>
      </c>
      <c r="E935" s="12" t="s">
        <v>8645</v>
      </c>
      <c r="F935" s="17"/>
      <c r="G935" s="17"/>
      <c r="H935" s="17"/>
      <c r="I935" s="17"/>
      <c r="J935" s="10"/>
      <c r="K935" s="10"/>
    </row>
    <row r="936" spans="1:11" ht="16.5" customHeight="1" x14ac:dyDescent="0.2">
      <c r="A936" s="58">
        <v>1127100260</v>
      </c>
      <c r="B936" s="14" t="s">
        <v>8683</v>
      </c>
      <c r="C936" s="14" t="s">
        <v>19</v>
      </c>
      <c r="D936" s="14" t="s">
        <v>9602</v>
      </c>
      <c r="E936" s="19" t="s">
        <v>7847</v>
      </c>
      <c r="F936" s="15"/>
      <c r="G936" s="17"/>
      <c r="H936" s="16"/>
      <c r="I936" s="16"/>
      <c r="J936" s="10" t="s">
        <v>227</v>
      </c>
      <c r="K936" s="10" t="s">
        <v>723</v>
      </c>
    </row>
    <row r="937" spans="1:11" ht="16.5" customHeight="1" x14ac:dyDescent="0.2">
      <c r="A937" s="58">
        <v>1127100270</v>
      </c>
      <c r="B937" s="14" t="s">
        <v>8682</v>
      </c>
      <c r="C937" s="14" t="s">
        <v>19</v>
      </c>
      <c r="D937" s="14" t="s">
        <v>9603</v>
      </c>
      <c r="E937" s="19" t="s">
        <v>7848</v>
      </c>
      <c r="F937" s="15"/>
      <c r="G937" s="17"/>
      <c r="H937" s="16"/>
      <c r="I937" s="16"/>
      <c r="J937" s="10"/>
      <c r="K937" s="10"/>
    </row>
    <row r="938" spans="1:11" ht="16.5" customHeight="1" x14ac:dyDescent="0.2">
      <c r="A938" s="102">
        <v>1127100290</v>
      </c>
      <c r="B938" s="19" t="s">
        <v>8675</v>
      </c>
      <c r="C938" s="19" t="s">
        <v>19</v>
      </c>
      <c r="D938" s="20" t="s">
        <v>9606</v>
      </c>
      <c r="E938" s="20" t="s">
        <v>7846</v>
      </c>
      <c r="F938" s="17"/>
      <c r="G938" s="12"/>
      <c r="H938" s="12"/>
      <c r="I938" s="16"/>
      <c r="J938" s="19"/>
      <c r="K938" s="19"/>
    </row>
    <row r="939" spans="1:11" ht="16.5" customHeight="1" x14ac:dyDescent="0.2">
      <c r="A939" s="58">
        <v>1127100310</v>
      </c>
      <c r="B939" s="14" t="s">
        <v>8676</v>
      </c>
      <c r="C939" s="14" t="s">
        <v>19</v>
      </c>
      <c r="D939" s="14" t="s">
        <v>9604</v>
      </c>
      <c r="E939" s="19" t="s">
        <v>7849</v>
      </c>
      <c r="F939" s="15"/>
      <c r="G939" s="17"/>
      <c r="H939" s="16"/>
      <c r="I939" s="16"/>
      <c r="J939" s="10" t="s">
        <v>227</v>
      </c>
      <c r="K939" s="10" t="s">
        <v>723</v>
      </c>
    </row>
    <row r="940" spans="1:11" ht="16.5" customHeight="1" x14ac:dyDescent="0.2">
      <c r="A940" s="102">
        <v>1127100340</v>
      </c>
      <c r="B940" s="19" t="s">
        <v>8681</v>
      </c>
      <c r="C940" s="19" t="s">
        <v>19</v>
      </c>
      <c r="D940" s="20" t="s">
        <v>9605</v>
      </c>
      <c r="E940" s="20" t="s">
        <v>8680</v>
      </c>
      <c r="F940" s="17"/>
      <c r="G940" s="12"/>
      <c r="H940" s="12"/>
      <c r="I940" s="16"/>
      <c r="J940" s="19"/>
      <c r="K940" s="19"/>
    </row>
    <row r="941" spans="1:11" ht="16.5" customHeight="1" x14ac:dyDescent="0.2">
      <c r="A941" s="102">
        <v>1127100350</v>
      </c>
      <c r="B941" s="19" t="s">
        <v>8693</v>
      </c>
      <c r="C941" s="19" t="s">
        <v>1469</v>
      </c>
      <c r="D941" s="20" t="s">
        <v>8692</v>
      </c>
      <c r="E941" s="20" t="s">
        <v>8691</v>
      </c>
      <c r="F941" s="17"/>
      <c r="G941" s="12"/>
      <c r="H941" s="12"/>
      <c r="I941" s="16"/>
      <c r="J941" s="19"/>
      <c r="K941" s="19"/>
    </row>
    <row r="942" spans="1:11" ht="16.5" customHeight="1" x14ac:dyDescent="0.2">
      <c r="A942" s="102">
        <v>1127100360</v>
      </c>
      <c r="B942" s="19" t="s">
        <v>8677</v>
      </c>
      <c r="C942" s="19" t="s">
        <v>1469</v>
      </c>
      <c r="D942" s="20" t="s">
        <v>8679</v>
      </c>
      <c r="E942" s="20" t="s">
        <v>8678</v>
      </c>
      <c r="F942" s="17"/>
      <c r="G942" s="12"/>
      <c r="H942" s="12"/>
      <c r="I942" s="16"/>
      <c r="J942" s="19"/>
      <c r="K942" s="19"/>
    </row>
    <row r="943" spans="1:11" ht="16.5" customHeight="1" x14ac:dyDescent="0.2">
      <c r="A943" s="102">
        <v>1127100370</v>
      </c>
      <c r="B943" s="19" t="s">
        <v>8690</v>
      </c>
      <c r="C943" s="19" t="s">
        <v>1469</v>
      </c>
      <c r="D943" s="20" t="s">
        <v>8689</v>
      </c>
      <c r="E943" s="20" t="s">
        <v>8688</v>
      </c>
      <c r="F943" s="17"/>
      <c r="G943" s="12"/>
      <c r="H943" s="12"/>
      <c r="I943" s="16"/>
      <c r="J943" s="19"/>
      <c r="K943" s="19"/>
    </row>
    <row r="944" spans="1:11" ht="16.5" customHeight="1" x14ac:dyDescent="0.2">
      <c r="A944" s="58">
        <v>1127100380</v>
      </c>
      <c r="B944" s="14" t="s">
        <v>8686</v>
      </c>
      <c r="C944" s="14" t="s">
        <v>1469</v>
      </c>
      <c r="D944" s="14" t="s">
        <v>8687</v>
      </c>
      <c r="E944" s="14" t="s">
        <v>8685</v>
      </c>
      <c r="F944" s="17"/>
      <c r="G944" s="12"/>
      <c r="H944" s="12"/>
      <c r="I944" s="16"/>
      <c r="J944" s="10"/>
      <c r="K944" s="10"/>
    </row>
    <row r="945" spans="1:12" ht="16.5" customHeight="1" x14ac:dyDescent="0.2">
      <c r="A945" s="58">
        <v>1127100410</v>
      </c>
      <c r="B945" s="14" t="s">
        <v>8696</v>
      </c>
      <c r="C945" s="14" t="s">
        <v>1469</v>
      </c>
      <c r="D945" s="14" t="s">
        <v>8695</v>
      </c>
      <c r="E945" s="14" t="s">
        <v>8694</v>
      </c>
      <c r="F945" s="17"/>
      <c r="G945" s="12"/>
      <c r="H945" s="12"/>
      <c r="I945" s="16"/>
      <c r="J945" s="10"/>
      <c r="K945" s="10"/>
    </row>
    <row r="946" spans="1:12" ht="16.5" customHeight="1" x14ac:dyDescent="0.2">
      <c r="A946" s="58">
        <v>1133100060</v>
      </c>
      <c r="B946" s="29" t="s">
        <v>9890</v>
      </c>
      <c r="C946" s="29" t="s">
        <v>19</v>
      </c>
      <c r="D946" s="29" t="s">
        <v>3858</v>
      </c>
      <c r="E946" s="19" t="s">
        <v>8698</v>
      </c>
      <c r="F946" s="17"/>
      <c r="G946" s="17"/>
      <c r="H946" s="16"/>
      <c r="I946" s="16"/>
      <c r="J946" s="10"/>
      <c r="K946" s="10"/>
    </row>
    <row r="947" spans="1:12" ht="16.5" customHeight="1" x14ac:dyDescent="0.2">
      <c r="A947" s="58">
        <v>1133100070</v>
      </c>
      <c r="B947" s="29" t="s">
        <v>9889</v>
      </c>
      <c r="C947" s="29" t="s">
        <v>19</v>
      </c>
      <c r="D947" s="29" t="s">
        <v>7157</v>
      </c>
      <c r="E947" s="19" t="s">
        <v>7158</v>
      </c>
      <c r="F947" s="17"/>
      <c r="G947" s="17"/>
      <c r="H947" s="16"/>
      <c r="I947" s="16"/>
      <c r="J947" s="10"/>
      <c r="K947" s="10"/>
    </row>
    <row r="948" spans="1:12" ht="16.5" customHeight="1" x14ac:dyDescent="0.2">
      <c r="A948" s="58">
        <v>1133100120</v>
      </c>
      <c r="B948" s="29" t="s">
        <v>3493</v>
      </c>
      <c r="C948" s="29" t="s">
        <v>19</v>
      </c>
      <c r="D948" s="29" t="s">
        <v>9860</v>
      </c>
      <c r="E948" s="19" t="s">
        <v>9859</v>
      </c>
      <c r="F948" s="17"/>
      <c r="G948" s="17"/>
      <c r="H948" s="16"/>
      <c r="I948" s="16"/>
      <c r="J948" s="10"/>
      <c r="K948" s="10"/>
    </row>
    <row r="949" spans="1:12" ht="16.5" customHeight="1" x14ac:dyDescent="0.2">
      <c r="A949" s="58">
        <v>1133100130</v>
      </c>
      <c r="B949" s="13" t="s">
        <v>3496</v>
      </c>
      <c r="C949" s="13" t="s">
        <v>19</v>
      </c>
      <c r="D949" s="29" t="s">
        <v>9862</v>
      </c>
      <c r="E949" s="19" t="s">
        <v>9861</v>
      </c>
      <c r="F949" s="13"/>
      <c r="G949" s="13"/>
      <c r="H949" s="13"/>
      <c r="I949" s="13"/>
      <c r="J949" s="47" t="s">
        <v>269</v>
      </c>
      <c r="K949" s="46" t="s">
        <v>470</v>
      </c>
      <c r="L949" s="73">
        <v>1546101820</v>
      </c>
    </row>
    <row r="950" spans="1:12" ht="16.5" customHeight="1" x14ac:dyDescent="0.2">
      <c r="A950" s="58">
        <v>1134100120</v>
      </c>
      <c r="B950" s="14" t="s">
        <v>10192</v>
      </c>
      <c r="C950" s="14" t="s">
        <v>731</v>
      </c>
      <c r="D950" s="14" t="s">
        <v>12014</v>
      </c>
      <c r="E950" s="10" t="s">
        <v>10191</v>
      </c>
      <c r="F950" s="17"/>
      <c r="G950" s="12"/>
      <c r="H950" s="12"/>
      <c r="I950" s="16"/>
      <c r="J950" s="10"/>
      <c r="K950" s="10"/>
    </row>
    <row r="951" spans="1:12" ht="16.5" customHeight="1" x14ac:dyDescent="0.2">
      <c r="A951" s="58">
        <v>1134100130</v>
      </c>
      <c r="B951" s="14" t="s">
        <v>12021</v>
      </c>
      <c r="C951" s="14" t="s">
        <v>731</v>
      </c>
      <c r="D951" s="14" t="s">
        <v>12022</v>
      </c>
      <c r="E951" s="10" t="s">
        <v>12023</v>
      </c>
      <c r="F951" s="17"/>
      <c r="G951" s="12"/>
      <c r="H951" s="12"/>
      <c r="I951" s="16"/>
      <c r="J951" s="10"/>
      <c r="K951" s="10"/>
    </row>
    <row r="952" spans="1:12" ht="16.5" customHeight="1" x14ac:dyDescent="0.2">
      <c r="A952" s="58">
        <v>1134100140</v>
      </c>
      <c r="B952" s="14" t="s">
        <v>12046</v>
      </c>
      <c r="C952" s="14" t="s">
        <v>731</v>
      </c>
      <c r="D952" s="14" t="s">
        <v>12047</v>
      </c>
      <c r="E952" s="10" t="s">
        <v>12048</v>
      </c>
      <c r="F952" s="17"/>
      <c r="G952" s="12"/>
      <c r="H952" s="12"/>
      <c r="I952" s="16"/>
      <c r="J952" s="10"/>
      <c r="K952" s="10"/>
    </row>
    <row r="953" spans="1:12" ht="16.5" customHeight="1" x14ac:dyDescent="0.2">
      <c r="A953" s="98">
        <v>1135100490</v>
      </c>
      <c r="B953" s="13" t="s">
        <v>7915</v>
      </c>
      <c r="C953" s="13" t="s">
        <v>19</v>
      </c>
      <c r="D953" s="29" t="s">
        <v>7914</v>
      </c>
      <c r="E953" s="19" t="s">
        <v>7914</v>
      </c>
      <c r="F953" s="13"/>
      <c r="G953" s="13"/>
      <c r="H953" s="13"/>
      <c r="I953" s="13"/>
      <c r="J953" s="47"/>
      <c r="K953" s="46"/>
    </row>
    <row r="954" spans="1:12" ht="16.5" customHeight="1" x14ac:dyDescent="0.2">
      <c r="A954" s="58">
        <v>1135100500</v>
      </c>
      <c r="B954" s="14" t="s">
        <v>2208</v>
      </c>
      <c r="C954" s="14" t="s">
        <v>19</v>
      </c>
      <c r="D954" s="29" t="s">
        <v>9281</v>
      </c>
      <c r="E954" s="19" t="s">
        <v>9281</v>
      </c>
      <c r="F954" s="17"/>
      <c r="G954" s="12"/>
      <c r="H954" s="12"/>
      <c r="I954" s="16"/>
      <c r="J954" s="10"/>
      <c r="K954" s="10"/>
    </row>
    <row r="955" spans="1:12" ht="16.5" customHeight="1" x14ac:dyDescent="0.2">
      <c r="A955" s="58">
        <v>1135100510</v>
      </c>
      <c r="B955" s="14" t="s">
        <v>2224</v>
      </c>
      <c r="C955" s="14" t="s">
        <v>19</v>
      </c>
      <c r="D955" s="10" t="s">
        <v>2225</v>
      </c>
      <c r="E955" s="19" t="s">
        <v>2225</v>
      </c>
      <c r="F955" s="17"/>
      <c r="G955" s="12"/>
      <c r="H955" s="12"/>
      <c r="I955" s="16"/>
      <c r="J955" s="10"/>
      <c r="K955" s="10"/>
    </row>
    <row r="956" spans="1:12" ht="16.5" customHeight="1" x14ac:dyDescent="0.2">
      <c r="A956" s="58">
        <v>1135100700</v>
      </c>
      <c r="B956" s="14" t="s">
        <v>7013</v>
      </c>
      <c r="C956" s="14" t="s">
        <v>19</v>
      </c>
      <c r="D956" s="10" t="s">
        <v>7498</v>
      </c>
      <c r="E956" s="19" t="s">
        <v>7497</v>
      </c>
      <c r="F956" s="17"/>
      <c r="G956" s="12"/>
      <c r="H956" s="12"/>
      <c r="I956" s="16"/>
      <c r="J956" s="10"/>
      <c r="K956" s="10"/>
    </row>
    <row r="957" spans="1:12" ht="16.5" customHeight="1" x14ac:dyDescent="0.2">
      <c r="A957" s="58">
        <v>1135100940</v>
      </c>
      <c r="B957" s="30" t="s">
        <v>14932</v>
      </c>
      <c r="C957" s="30" t="s">
        <v>19</v>
      </c>
      <c r="D957" s="30" t="s">
        <v>14931</v>
      </c>
      <c r="E957" s="19" t="s">
        <v>14931</v>
      </c>
      <c r="F957" s="17"/>
      <c r="G957" s="17"/>
      <c r="H957" s="16"/>
      <c r="I957" s="16"/>
      <c r="J957" s="10"/>
      <c r="K957" s="30"/>
    </row>
    <row r="958" spans="1:12" ht="16.5" customHeight="1" x14ac:dyDescent="0.2">
      <c r="A958" s="58">
        <v>1210100030</v>
      </c>
      <c r="B958" s="14" t="s">
        <v>754</v>
      </c>
      <c r="C958" s="14" t="s">
        <v>19</v>
      </c>
      <c r="D958" s="10" t="s">
        <v>755</v>
      </c>
      <c r="E958" s="19" t="s">
        <v>6975</v>
      </c>
      <c r="F958" s="17"/>
      <c r="G958" s="10" t="s">
        <v>175</v>
      </c>
      <c r="H958" s="17" t="s">
        <v>182</v>
      </c>
      <c r="I958" s="17"/>
      <c r="J958" s="10"/>
      <c r="K958" s="10"/>
    </row>
    <row r="959" spans="1:12" ht="16.5" customHeight="1" x14ac:dyDescent="0.2">
      <c r="A959" s="58">
        <v>1210100070</v>
      </c>
      <c r="B959" s="14" t="s">
        <v>6178</v>
      </c>
      <c r="C959" s="14" t="s">
        <v>19</v>
      </c>
      <c r="D959" s="10" t="s">
        <v>6179</v>
      </c>
      <c r="E959" s="12" t="s">
        <v>6180</v>
      </c>
      <c r="F959" s="17" t="s">
        <v>6181</v>
      </c>
      <c r="G959" s="10" t="s">
        <v>175</v>
      </c>
      <c r="H959" s="17" t="s">
        <v>182</v>
      </c>
      <c r="I959" s="16"/>
      <c r="J959" s="10"/>
      <c r="K959" s="10"/>
    </row>
    <row r="960" spans="1:12" ht="16.5" customHeight="1" x14ac:dyDescent="0.2">
      <c r="A960" s="18">
        <v>1210100130</v>
      </c>
      <c r="B960" s="14" t="s">
        <v>2170</v>
      </c>
      <c r="C960" s="14"/>
      <c r="D960" s="10" t="s">
        <v>2171</v>
      </c>
      <c r="E960" s="12" t="s">
        <v>2172</v>
      </c>
      <c r="F960" s="17" t="s">
        <v>2173</v>
      </c>
      <c r="G960" s="10" t="s">
        <v>175</v>
      </c>
      <c r="H960" s="17" t="s">
        <v>182</v>
      </c>
      <c r="I960" s="17"/>
      <c r="J960" s="10"/>
      <c r="K960" s="10"/>
    </row>
    <row r="961" spans="1:11" ht="16.5" customHeight="1" x14ac:dyDescent="0.2">
      <c r="A961" s="58">
        <v>1210100140</v>
      </c>
      <c r="B961" s="14" t="s">
        <v>6390</v>
      </c>
      <c r="C961" s="14" t="s">
        <v>19</v>
      </c>
      <c r="D961" s="10" t="s">
        <v>8160</v>
      </c>
      <c r="E961" s="12" t="s">
        <v>8097</v>
      </c>
      <c r="F961" s="17" t="s">
        <v>6391</v>
      </c>
      <c r="G961" s="17" t="s">
        <v>175</v>
      </c>
      <c r="H961" s="17" t="s">
        <v>182</v>
      </c>
      <c r="I961" s="16"/>
      <c r="J961" s="10"/>
      <c r="K961" s="10"/>
    </row>
    <row r="962" spans="1:11" ht="16.5" customHeight="1" x14ac:dyDescent="0.2">
      <c r="A962" s="58">
        <v>1210100150</v>
      </c>
      <c r="B962" s="14" t="s">
        <v>744</v>
      </c>
      <c r="C962" s="14" t="s">
        <v>6066</v>
      </c>
      <c r="D962" s="10" t="s">
        <v>7843</v>
      </c>
      <c r="E962" s="12" t="s">
        <v>745</v>
      </c>
      <c r="F962" s="17"/>
      <c r="G962" s="10" t="s">
        <v>175</v>
      </c>
      <c r="H962" s="17" t="s">
        <v>182</v>
      </c>
      <c r="I962" s="16"/>
      <c r="J962" s="10"/>
      <c r="K962" s="10"/>
    </row>
    <row r="963" spans="1:11" ht="16.5" customHeight="1" x14ac:dyDescent="0.2">
      <c r="A963" s="58">
        <v>1210100160</v>
      </c>
      <c r="B963" s="14" t="s">
        <v>6396</v>
      </c>
      <c r="C963" s="14" t="s">
        <v>19</v>
      </c>
      <c r="D963" s="14" t="s">
        <v>6397</v>
      </c>
      <c r="E963" s="12" t="s">
        <v>9959</v>
      </c>
      <c r="F963" s="17" t="s">
        <v>6398</v>
      </c>
      <c r="G963" s="17" t="s">
        <v>175</v>
      </c>
      <c r="H963" s="17" t="s">
        <v>182</v>
      </c>
      <c r="I963" s="17"/>
      <c r="J963" s="10"/>
      <c r="K963" s="10"/>
    </row>
    <row r="964" spans="1:11" ht="16.5" customHeight="1" x14ac:dyDescent="0.2">
      <c r="A964" s="18">
        <v>1210100160</v>
      </c>
      <c r="B964" s="14" t="s">
        <v>6399</v>
      </c>
      <c r="C964" s="14"/>
      <c r="D964" s="14" t="s">
        <v>6400</v>
      </c>
      <c r="E964" s="14" t="s">
        <v>6400</v>
      </c>
      <c r="F964" s="17"/>
      <c r="G964" s="15" t="s">
        <v>144</v>
      </c>
      <c r="H964" s="15" t="s">
        <v>145</v>
      </c>
      <c r="I964" s="16"/>
      <c r="J964" s="10"/>
      <c r="K964" s="10"/>
    </row>
    <row r="965" spans="1:11" ht="16.5" customHeight="1" x14ac:dyDescent="0.2">
      <c r="A965" s="58">
        <v>1210100190</v>
      </c>
      <c r="B965" s="14" t="s">
        <v>6017</v>
      </c>
      <c r="C965" s="14" t="s">
        <v>19</v>
      </c>
      <c r="D965" s="14" t="s">
        <v>15217</v>
      </c>
      <c r="E965" s="12" t="s">
        <v>6829</v>
      </c>
      <c r="F965" s="17" t="s">
        <v>6018</v>
      </c>
      <c r="G965" s="10" t="s">
        <v>175</v>
      </c>
      <c r="H965" s="17" t="s">
        <v>182</v>
      </c>
      <c r="I965" s="16"/>
      <c r="J965" s="10"/>
      <c r="K965" s="10"/>
    </row>
    <row r="966" spans="1:11" ht="16.5" customHeight="1" x14ac:dyDescent="0.2">
      <c r="A966" s="58">
        <v>1210100200</v>
      </c>
      <c r="B966" s="14" t="s">
        <v>6365</v>
      </c>
      <c r="C966" s="14" t="s">
        <v>19</v>
      </c>
      <c r="D966" s="14" t="s">
        <v>7343</v>
      </c>
      <c r="E966" s="12" t="s">
        <v>6718</v>
      </c>
      <c r="F966" s="17" t="s">
        <v>6366</v>
      </c>
      <c r="G966" s="10" t="s">
        <v>175</v>
      </c>
      <c r="H966" s="17" t="s">
        <v>182</v>
      </c>
      <c r="I966" s="17"/>
      <c r="J966" s="10"/>
      <c r="K966" s="10"/>
    </row>
    <row r="967" spans="1:11" ht="16.5" customHeight="1" x14ac:dyDescent="0.2">
      <c r="A967" s="18">
        <v>1210100300</v>
      </c>
      <c r="B967" s="14" t="s">
        <v>2309</v>
      </c>
      <c r="C967" s="14"/>
      <c r="D967" s="14" t="s">
        <v>2310</v>
      </c>
      <c r="E967" s="19" t="s">
        <v>2310</v>
      </c>
      <c r="F967" s="15"/>
      <c r="G967" s="17"/>
      <c r="H967" s="16"/>
      <c r="I967" s="16"/>
      <c r="J967" s="10" t="s">
        <v>227</v>
      </c>
      <c r="K967" s="10" t="s">
        <v>2311</v>
      </c>
    </row>
    <row r="968" spans="1:11" ht="16.5" customHeight="1" x14ac:dyDescent="0.2">
      <c r="A968" s="18">
        <v>1210100310</v>
      </c>
      <c r="B968" s="14" t="s">
        <v>6019</v>
      </c>
      <c r="C968" s="14"/>
      <c r="D968" s="14" t="s">
        <v>6020</v>
      </c>
      <c r="E968" s="14" t="s">
        <v>6021</v>
      </c>
      <c r="F968" s="17"/>
      <c r="G968" s="12" t="s">
        <v>144</v>
      </c>
      <c r="H968" s="12" t="s">
        <v>145</v>
      </c>
      <c r="I968" s="16"/>
      <c r="J968" s="10" t="s">
        <v>166</v>
      </c>
      <c r="K968" s="10" t="s">
        <v>2909</v>
      </c>
    </row>
    <row r="969" spans="1:11" ht="16.5" customHeight="1" x14ac:dyDescent="0.2">
      <c r="A969" s="18">
        <v>1210100320</v>
      </c>
      <c r="B969" s="14" t="s">
        <v>6022</v>
      </c>
      <c r="C969" s="14"/>
      <c r="D969" s="14" t="s">
        <v>6023</v>
      </c>
      <c r="E969" s="14" t="s">
        <v>6024</v>
      </c>
      <c r="F969" s="17"/>
      <c r="G969" s="12" t="s">
        <v>144</v>
      </c>
      <c r="H969" s="12" t="s">
        <v>145</v>
      </c>
      <c r="I969" s="16"/>
      <c r="J969" s="10" t="s">
        <v>166</v>
      </c>
      <c r="K969" s="10" t="s">
        <v>2909</v>
      </c>
    </row>
    <row r="970" spans="1:11" ht="16.5" customHeight="1" x14ac:dyDescent="0.2">
      <c r="A970" s="58">
        <v>1210100330</v>
      </c>
      <c r="B970" s="14" t="s">
        <v>3267</v>
      </c>
      <c r="C970" s="14" t="s">
        <v>19</v>
      </c>
      <c r="D970" s="10" t="s">
        <v>6580</v>
      </c>
      <c r="E970" s="10" t="s">
        <v>6579</v>
      </c>
      <c r="F970" s="17"/>
      <c r="G970" s="12" t="s">
        <v>144</v>
      </c>
      <c r="H970" s="12" t="s">
        <v>145</v>
      </c>
      <c r="I970" s="16"/>
      <c r="J970" s="10" t="s">
        <v>166</v>
      </c>
      <c r="K970" s="10" t="s">
        <v>2909</v>
      </c>
    </row>
    <row r="971" spans="1:11" ht="16.5" customHeight="1" x14ac:dyDescent="0.2">
      <c r="A971" s="18">
        <v>1210100340</v>
      </c>
      <c r="B971" s="14" t="s">
        <v>3997</v>
      </c>
      <c r="C971" s="14"/>
      <c r="D971" s="10" t="s">
        <v>3998</v>
      </c>
      <c r="E971" s="10" t="s">
        <v>3999</v>
      </c>
      <c r="F971" s="17"/>
      <c r="G971" s="12" t="s">
        <v>144</v>
      </c>
      <c r="H971" s="12" t="s">
        <v>145</v>
      </c>
      <c r="I971" s="16"/>
      <c r="J971" s="10" t="s">
        <v>166</v>
      </c>
      <c r="K971" s="10" t="s">
        <v>2909</v>
      </c>
    </row>
    <row r="972" spans="1:11" ht="16.5" customHeight="1" x14ac:dyDescent="0.2">
      <c r="A972" s="58">
        <v>1210100350</v>
      </c>
      <c r="B972" s="14" t="s">
        <v>6388</v>
      </c>
      <c r="C972" s="14" t="s">
        <v>19</v>
      </c>
      <c r="D972" s="14" t="s">
        <v>6389</v>
      </c>
      <c r="E972" s="14" t="s">
        <v>8159</v>
      </c>
      <c r="F972" s="17"/>
      <c r="G972" s="12" t="s">
        <v>144</v>
      </c>
      <c r="H972" s="12" t="s">
        <v>145</v>
      </c>
      <c r="I972" s="16"/>
      <c r="J972" s="10" t="s">
        <v>166</v>
      </c>
      <c r="K972" s="10" t="s">
        <v>2909</v>
      </c>
    </row>
    <row r="973" spans="1:11" ht="16.5" customHeight="1" x14ac:dyDescent="0.2">
      <c r="A973" s="58">
        <v>1210100460</v>
      </c>
      <c r="B973" s="10" t="s">
        <v>1854</v>
      </c>
      <c r="C973" s="10" t="s">
        <v>19</v>
      </c>
      <c r="D973" s="14" t="s">
        <v>1855</v>
      </c>
      <c r="E973" s="14" t="s">
        <v>6867</v>
      </c>
      <c r="F973" s="17"/>
      <c r="G973" s="12"/>
      <c r="H973" s="12"/>
      <c r="I973" s="16"/>
      <c r="J973" s="10"/>
      <c r="K973" s="10"/>
    </row>
    <row r="974" spans="1:11" ht="16.5" customHeight="1" x14ac:dyDescent="0.2">
      <c r="A974" s="58">
        <v>1210100520</v>
      </c>
      <c r="B974" s="19" t="s">
        <v>752</v>
      </c>
      <c r="C974" s="19" t="s">
        <v>19</v>
      </c>
      <c r="D974" s="19" t="s">
        <v>753</v>
      </c>
      <c r="E974" s="19" t="s">
        <v>8098</v>
      </c>
      <c r="F974" s="17"/>
      <c r="G974" s="17"/>
      <c r="H974" s="16"/>
      <c r="I974" s="16"/>
      <c r="J974" s="10"/>
      <c r="K974" s="10"/>
    </row>
    <row r="975" spans="1:11" ht="16.5" customHeight="1" x14ac:dyDescent="0.2">
      <c r="A975" s="58">
        <v>1210100640</v>
      </c>
      <c r="B975" s="19" t="s">
        <v>9201</v>
      </c>
      <c r="C975" s="19" t="s">
        <v>19</v>
      </c>
      <c r="D975" s="19" t="s">
        <v>9203</v>
      </c>
      <c r="E975" s="19" t="s">
        <v>9202</v>
      </c>
      <c r="F975" s="17"/>
      <c r="G975" s="17"/>
      <c r="H975" s="16"/>
      <c r="I975" s="16"/>
      <c r="J975" s="10"/>
      <c r="K975" s="10"/>
    </row>
    <row r="976" spans="1:11" ht="16.5" customHeight="1" x14ac:dyDescent="0.2">
      <c r="A976" s="58">
        <v>1210100650</v>
      </c>
      <c r="B976" s="14" t="s">
        <v>6394</v>
      </c>
      <c r="C976" s="14" t="s">
        <v>19</v>
      </c>
      <c r="D976" s="14" t="s">
        <v>6395</v>
      </c>
      <c r="E976" s="14" t="s">
        <v>9960</v>
      </c>
      <c r="F976" s="17"/>
      <c r="G976" s="15" t="s">
        <v>144</v>
      </c>
      <c r="H976" s="15" t="s">
        <v>145</v>
      </c>
      <c r="I976" s="16"/>
      <c r="J976" s="10"/>
      <c r="K976" s="10"/>
    </row>
    <row r="977" spans="1:12" ht="16.5" customHeight="1" x14ac:dyDescent="0.2">
      <c r="A977" s="58">
        <v>1210100820</v>
      </c>
      <c r="B977" s="14" t="s">
        <v>2901</v>
      </c>
      <c r="C977" s="14" t="s">
        <v>19</v>
      </c>
      <c r="D977" s="14" t="s">
        <v>2902</v>
      </c>
      <c r="E977" s="14" t="s">
        <v>2903</v>
      </c>
      <c r="F977" s="17"/>
      <c r="G977" s="15" t="s">
        <v>144</v>
      </c>
      <c r="H977" s="15" t="s">
        <v>145</v>
      </c>
      <c r="I977" s="16"/>
      <c r="J977" s="10"/>
      <c r="K977" s="10"/>
    </row>
    <row r="978" spans="1:12" ht="16.5" customHeight="1" x14ac:dyDescent="0.2">
      <c r="A978" s="18">
        <v>1210101060</v>
      </c>
      <c r="B978" s="14" t="s">
        <v>4551</v>
      </c>
      <c r="C978" s="14"/>
      <c r="D978" s="14" t="s">
        <v>4552</v>
      </c>
      <c r="E978" s="14" t="s">
        <v>4552</v>
      </c>
      <c r="F978" s="17"/>
      <c r="G978" s="15" t="s">
        <v>144</v>
      </c>
      <c r="H978" s="15" t="s">
        <v>145</v>
      </c>
      <c r="I978" s="16"/>
      <c r="J978" s="10"/>
      <c r="K978" s="10"/>
    </row>
    <row r="979" spans="1:12" ht="16.5" customHeight="1" x14ac:dyDescent="0.2">
      <c r="A979" s="18">
        <v>1210101190</v>
      </c>
      <c r="B979" s="14" t="s">
        <v>2907</v>
      </c>
      <c r="C979" s="14"/>
      <c r="D979" s="14" t="s">
        <v>2908</v>
      </c>
      <c r="E979" s="10" t="s">
        <v>2908</v>
      </c>
      <c r="F979" s="17"/>
      <c r="G979" s="17"/>
      <c r="H979" s="16"/>
      <c r="I979" s="16"/>
      <c r="J979" s="10" t="s">
        <v>930</v>
      </c>
      <c r="K979" s="10" t="s">
        <v>2909</v>
      </c>
    </row>
    <row r="980" spans="1:12" ht="16.5" customHeight="1" x14ac:dyDescent="0.2">
      <c r="A980" s="58">
        <v>1210101200</v>
      </c>
      <c r="B980" s="14" t="s">
        <v>6665</v>
      </c>
      <c r="C980" s="14" t="s">
        <v>19</v>
      </c>
      <c r="D980" s="14" t="s">
        <v>6666</v>
      </c>
      <c r="E980" s="10" t="s">
        <v>6667</v>
      </c>
      <c r="F980" s="17"/>
      <c r="G980" s="17"/>
      <c r="H980" s="16"/>
      <c r="I980" s="16"/>
      <c r="J980" s="10"/>
      <c r="K980" s="10"/>
    </row>
    <row r="981" spans="1:12" ht="16.5" customHeight="1" x14ac:dyDescent="0.2">
      <c r="A981" s="18">
        <v>1210101220</v>
      </c>
      <c r="B981" s="30" t="s">
        <v>749</v>
      </c>
      <c r="C981" s="30"/>
      <c r="D981" s="30" t="s">
        <v>750</v>
      </c>
      <c r="E981" s="19" t="s">
        <v>750</v>
      </c>
      <c r="F981" s="17"/>
      <c r="G981" s="17"/>
      <c r="H981" s="16"/>
      <c r="I981" s="16"/>
      <c r="J981" s="10" t="s">
        <v>166</v>
      </c>
      <c r="K981" s="30" t="s">
        <v>553</v>
      </c>
    </row>
    <row r="982" spans="1:12" ht="16.5" customHeight="1" x14ac:dyDescent="0.2">
      <c r="A982" s="18">
        <v>1210101230</v>
      </c>
      <c r="B982" s="30" t="s">
        <v>848</v>
      </c>
      <c r="C982" s="30"/>
      <c r="D982" s="30" t="s">
        <v>849</v>
      </c>
      <c r="E982" s="19" t="s">
        <v>849</v>
      </c>
      <c r="F982" s="17"/>
      <c r="G982" s="17"/>
      <c r="H982" s="16"/>
      <c r="I982" s="16"/>
      <c r="J982" s="10" t="s">
        <v>166</v>
      </c>
      <c r="K982" s="30" t="s">
        <v>553</v>
      </c>
    </row>
    <row r="983" spans="1:12" ht="16.5" customHeight="1" x14ac:dyDescent="0.2">
      <c r="A983" s="18">
        <v>1210101240</v>
      </c>
      <c r="B983" s="30" t="s">
        <v>6392</v>
      </c>
      <c r="C983" s="30" t="s">
        <v>19</v>
      </c>
      <c r="D983" s="30" t="s">
        <v>6393</v>
      </c>
      <c r="E983" s="19" t="s">
        <v>9961</v>
      </c>
      <c r="F983" s="17"/>
      <c r="G983" s="17"/>
      <c r="H983" s="16"/>
      <c r="I983" s="16"/>
      <c r="J983" s="10" t="s">
        <v>166</v>
      </c>
      <c r="K983" s="30" t="s">
        <v>553</v>
      </c>
    </row>
    <row r="984" spans="1:12" ht="16.5" customHeight="1" x14ac:dyDescent="0.2">
      <c r="A984" s="18">
        <v>1210101280</v>
      </c>
      <c r="B984" s="19" t="s">
        <v>6025</v>
      </c>
      <c r="C984" s="19"/>
      <c r="D984" s="20" t="s">
        <v>6026</v>
      </c>
      <c r="E984" s="19" t="s">
        <v>6027</v>
      </c>
      <c r="F984" s="17"/>
      <c r="G984" s="12" t="s">
        <v>144</v>
      </c>
      <c r="H984" s="12" t="s">
        <v>145</v>
      </c>
      <c r="I984" s="16"/>
      <c r="J984" s="19" t="s">
        <v>166</v>
      </c>
      <c r="K984" s="19" t="s">
        <v>553</v>
      </c>
    </row>
    <row r="985" spans="1:12" ht="16.5" customHeight="1" x14ac:dyDescent="0.2">
      <c r="A985" s="58">
        <v>1210101480</v>
      </c>
      <c r="B985" s="30" t="s">
        <v>6557</v>
      </c>
      <c r="C985" s="30" t="s">
        <v>19</v>
      </c>
      <c r="D985" s="30" t="s">
        <v>6680</v>
      </c>
      <c r="E985" s="19" t="s">
        <v>6615</v>
      </c>
      <c r="F985" s="17"/>
      <c r="G985" s="17"/>
      <c r="H985" s="16"/>
      <c r="I985" s="16"/>
      <c r="J985" s="10"/>
      <c r="K985" s="30"/>
    </row>
    <row r="986" spans="1:12" ht="16.5" customHeight="1" x14ac:dyDescent="0.2">
      <c r="A986" s="58">
        <v>1210101510</v>
      </c>
      <c r="B986" s="30" t="s">
        <v>6678</v>
      </c>
      <c r="C986" s="30" t="s">
        <v>19</v>
      </c>
      <c r="D986" s="30" t="s">
        <v>6679</v>
      </c>
      <c r="E986" s="19" t="s">
        <v>751</v>
      </c>
      <c r="F986" s="17"/>
      <c r="G986" s="17"/>
      <c r="H986" s="16"/>
      <c r="I986" s="16"/>
      <c r="J986" s="10"/>
      <c r="K986" s="30"/>
    </row>
    <row r="987" spans="1:12" ht="16.5" customHeight="1" x14ac:dyDescent="0.2">
      <c r="A987" s="102">
        <v>1210101680</v>
      </c>
      <c r="B987" s="19" t="s">
        <v>7652</v>
      </c>
      <c r="C987" s="19" t="s">
        <v>19</v>
      </c>
      <c r="D987" s="20" t="s">
        <v>7210</v>
      </c>
      <c r="E987" s="20" t="s">
        <v>7211</v>
      </c>
      <c r="F987" s="17"/>
      <c r="G987" s="12"/>
      <c r="H987" s="12"/>
      <c r="I987" s="16"/>
      <c r="J987" s="19"/>
      <c r="K987" s="19"/>
    </row>
    <row r="988" spans="1:12" ht="16.5" customHeight="1" x14ac:dyDescent="0.2">
      <c r="A988" s="58">
        <v>1211100000</v>
      </c>
      <c r="B988" s="14" t="s">
        <v>3502</v>
      </c>
      <c r="C988" s="14" t="s">
        <v>19</v>
      </c>
      <c r="D988" s="29" t="s">
        <v>6475</v>
      </c>
      <c r="E988" s="14" t="s">
        <v>6476</v>
      </c>
      <c r="F988" s="17"/>
      <c r="G988" s="12" t="s">
        <v>144</v>
      </c>
      <c r="H988" s="12" t="s">
        <v>145</v>
      </c>
      <c r="I988" s="16"/>
      <c r="J988" s="10" t="s">
        <v>166</v>
      </c>
      <c r="K988" s="10" t="s">
        <v>2314</v>
      </c>
      <c r="L988" s="73">
        <v>1211100440</v>
      </c>
    </row>
    <row r="989" spans="1:12" ht="16.5" customHeight="1" x14ac:dyDescent="0.2">
      <c r="A989" s="104">
        <v>1211100010</v>
      </c>
      <c r="B989" s="41" t="s">
        <v>3512</v>
      </c>
      <c r="C989" s="41" t="s">
        <v>19</v>
      </c>
      <c r="D989" s="29" t="s">
        <v>6485</v>
      </c>
      <c r="E989" s="41" t="s">
        <v>6486</v>
      </c>
      <c r="F989" s="38"/>
      <c r="G989" s="38"/>
      <c r="H989" s="39"/>
      <c r="I989" s="39"/>
      <c r="J989" s="40" t="s">
        <v>166</v>
      </c>
      <c r="K989" s="41" t="s">
        <v>2314</v>
      </c>
      <c r="L989" s="73">
        <v>1211101990</v>
      </c>
    </row>
    <row r="990" spans="1:12" ht="16.5" customHeight="1" x14ac:dyDescent="0.2">
      <c r="A990" s="106">
        <v>1211100020</v>
      </c>
      <c r="B990" s="41" t="s">
        <v>8005</v>
      </c>
      <c r="C990" s="41" t="s">
        <v>19</v>
      </c>
      <c r="D990" s="41" t="s">
        <v>8006</v>
      </c>
      <c r="E990" s="41" t="s">
        <v>8004</v>
      </c>
      <c r="F990" s="38"/>
      <c r="G990" s="38"/>
      <c r="H990" s="39"/>
      <c r="I990" s="39"/>
      <c r="J990" s="40"/>
      <c r="K990" s="41"/>
    </row>
    <row r="991" spans="1:12" ht="16.5" customHeight="1" x14ac:dyDescent="0.2">
      <c r="A991" s="58">
        <v>1211100030</v>
      </c>
      <c r="B991" s="29" t="s">
        <v>3505</v>
      </c>
      <c r="C991" s="29" t="s">
        <v>19</v>
      </c>
      <c r="D991" s="29" t="s">
        <v>3506</v>
      </c>
      <c r="E991" s="14" t="s">
        <v>3507</v>
      </c>
      <c r="F991" s="17"/>
      <c r="G991" s="17"/>
      <c r="H991" s="16"/>
      <c r="I991" s="16"/>
      <c r="J991" s="29" t="s">
        <v>166</v>
      </c>
      <c r="K991" s="10" t="s">
        <v>3508</v>
      </c>
    </row>
    <row r="992" spans="1:12" ht="16.5" customHeight="1" x14ac:dyDescent="0.2">
      <c r="A992" s="18">
        <v>1211100040</v>
      </c>
      <c r="B992" s="14" t="s">
        <v>2317</v>
      </c>
      <c r="C992" s="14"/>
      <c r="D992" s="14" t="s">
        <v>2318</v>
      </c>
      <c r="E992" s="12" t="s">
        <v>2319</v>
      </c>
      <c r="F992" s="17" t="s">
        <v>2320</v>
      </c>
      <c r="G992" s="17" t="s">
        <v>175</v>
      </c>
      <c r="H992" s="17" t="s">
        <v>182</v>
      </c>
      <c r="I992" s="17"/>
      <c r="J992" s="10"/>
      <c r="K992" s="10"/>
    </row>
    <row r="993" spans="1:12" ht="16.5" customHeight="1" x14ac:dyDescent="0.2">
      <c r="A993" s="58">
        <v>1211100060</v>
      </c>
      <c r="B993" s="14" t="s">
        <v>2330</v>
      </c>
      <c r="C993" s="49" t="s">
        <v>19</v>
      </c>
      <c r="D993" s="14" t="s">
        <v>2331</v>
      </c>
      <c r="E993" s="12" t="s">
        <v>9229</v>
      </c>
      <c r="F993" s="17" t="s">
        <v>2332</v>
      </c>
      <c r="G993" s="10" t="s">
        <v>175</v>
      </c>
      <c r="H993" s="17" t="s">
        <v>182</v>
      </c>
      <c r="I993" s="17"/>
      <c r="J993" s="10"/>
      <c r="K993" s="10"/>
    </row>
    <row r="994" spans="1:12" ht="16.5" customHeight="1" x14ac:dyDescent="0.2">
      <c r="A994" s="58">
        <v>1211100130</v>
      </c>
      <c r="B994" s="14" t="s">
        <v>7347</v>
      </c>
      <c r="C994" s="14" t="s">
        <v>19</v>
      </c>
      <c r="D994" s="14" t="s">
        <v>7318</v>
      </c>
      <c r="E994" s="14" t="s">
        <v>1406</v>
      </c>
      <c r="F994" s="17"/>
      <c r="G994" s="15" t="s">
        <v>144</v>
      </c>
      <c r="H994" s="15" t="s">
        <v>145</v>
      </c>
      <c r="I994" s="16"/>
      <c r="J994" s="10"/>
      <c r="K994" s="10"/>
    </row>
    <row r="995" spans="1:12" ht="16.5" customHeight="1" x14ac:dyDescent="0.2">
      <c r="A995" s="18">
        <v>1211100230</v>
      </c>
      <c r="B995" s="14" t="s">
        <v>5316</v>
      </c>
      <c r="C995" s="14"/>
      <c r="D995" s="10" t="s">
        <v>5317</v>
      </c>
      <c r="E995" s="10" t="s">
        <v>5318</v>
      </c>
      <c r="F995" s="17"/>
      <c r="G995" s="12"/>
      <c r="H995" s="12"/>
      <c r="I995" s="16"/>
      <c r="J995" s="10"/>
      <c r="K995" s="10"/>
    </row>
    <row r="996" spans="1:12" ht="16.5" customHeight="1" x14ac:dyDescent="0.2">
      <c r="A996" s="58">
        <v>1211100360</v>
      </c>
      <c r="B996" s="14" t="s">
        <v>8857</v>
      </c>
      <c r="C996" s="14" t="s">
        <v>19</v>
      </c>
      <c r="D996" s="10" t="s">
        <v>9291</v>
      </c>
      <c r="E996" s="10" t="s">
        <v>8856</v>
      </c>
      <c r="F996" s="17"/>
      <c r="G996" s="12"/>
      <c r="H996" s="12"/>
      <c r="I996" s="16"/>
      <c r="J996" s="10"/>
      <c r="K996" s="10"/>
    </row>
    <row r="997" spans="1:12" ht="16.5" customHeight="1" x14ac:dyDescent="0.2">
      <c r="A997" s="18">
        <v>1211100390</v>
      </c>
      <c r="B997" s="14" t="s">
        <v>2323</v>
      </c>
      <c r="C997" s="14"/>
      <c r="D997" s="14" t="s">
        <v>2324</v>
      </c>
      <c r="E997" s="14" t="s">
        <v>2324</v>
      </c>
      <c r="F997" s="17"/>
      <c r="G997" s="12" t="s">
        <v>144</v>
      </c>
      <c r="H997" s="12" t="s">
        <v>145</v>
      </c>
      <c r="I997" s="16"/>
      <c r="J997" s="10" t="s">
        <v>166</v>
      </c>
      <c r="K997" s="10" t="s">
        <v>2314</v>
      </c>
    </row>
    <row r="998" spans="1:12" ht="16.5" customHeight="1" x14ac:dyDescent="0.2">
      <c r="A998" s="18">
        <v>1211100400</v>
      </c>
      <c r="B998" s="14" t="s">
        <v>2325</v>
      </c>
      <c r="C998" s="14"/>
      <c r="D998" s="14" t="s">
        <v>2326</v>
      </c>
      <c r="E998" s="14" t="s">
        <v>2326</v>
      </c>
      <c r="F998" s="17"/>
      <c r="G998" s="12" t="s">
        <v>144</v>
      </c>
      <c r="H998" s="12" t="s">
        <v>145</v>
      </c>
      <c r="I998" s="16"/>
      <c r="J998" s="10" t="s">
        <v>166</v>
      </c>
      <c r="K998" s="10" t="s">
        <v>2314</v>
      </c>
    </row>
    <row r="999" spans="1:12" ht="16.5" customHeight="1" x14ac:dyDescent="0.2">
      <c r="A999" s="18">
        <v>1211100450</v>
      </c>
      <c r="B999" s="14" t="s">
        <v>2321</v>
      </c>
      <c r="C999" s="14"/>
      <c r="D999" s="10" t="s">
        <v>2322</v>
      </c>
      <c r="E999" s="10" t="s">
        <v>2322</v>
      </c>
      <c r="F999" s="17"/>
      <c r="G999" s="12" t="s">
        <v>144</v>
      </c>
      <c r="H999" s="12" t="s">
        <v>145</v>
      </c>
      <c r="I999" s="16"/>
      <c r="J999" s="10" t="s">
        <v>166</v>
      </c>
      <c r="K999" s="10" t="s">
        <v>2314</v>
      </c>
    </row>
    <row r="1000" spans="1:12" ht="12.75" x14ac:dyDescent="0.2">
      <c r="A1000" s="58">
        <v>1211100460</v>
      </c>
      <c r="B1000" s="14" t="s">
        <v>3503</v>
      </c>
      <c r="C1000" s="14" t="s">
        <v>19</v>
      </c>
      <c r="D1000" s="14" t="s">
        <v>3504</v>
      </c>
      <c r="E1000" s="14" t="s">
        <v>6946</v>
      </c>
      <c r="F1000" s="17"/>
      <c r="G1000" s="12" t="s">
        <v>144</v>
      </c>
      <c r="H1000" s="12" t="s">
        <v>145</v>
      </c>
      <c r="I1000" s="16"/>
      <c r="J1000" s="10" t="s">
        <v>166</v>
      </c>
      <c r="K1000" s="10" t="s">
        <v>2314</v>
      </c>
    </row>
    <row r="1001" spans="1:12" ht="12.75" x14ac:dyDescent="0.2">
      <c r="A1001" s="58">
        <v>1211100470</v>
      </c>
      <c r="B1001" s="14" t="s">
        <v>3501</v>
      </c>
      <c r="C1001" s="14" t="s">
        <v>19</v>
      </c>
      <c r="D1001" s="14" t="s">
        <v>8809</v>
      </c>
      <c r="E1001" s="14" t="s">
        <v>6945</v>
      </c>
      <c r="F1001" s="17"/>
      <c r="G1001" s="12" t="s">
        <v>144</v>
      </c>
      <c r="H1001" s="12" t="s">
        <v>145</v>
      </c>
      <c r="I1001" s="16"/>
      <c r="J1001" s="10" t="s">
        <v>166</v>
      </c>
      <c r="K1001" s="10" t="s">
        <v>2314</v>
      </c>
    </row>
    <row r="1002" spans="1:12" ht="16.5" customHeight="1" x14ac:dyDescent="0.2">
      <c r="A1002" s="18">
        <v>1211100480</v>
      </c>
      <c r="B1002" s="14" t="s">
        <v>3526</v>
      </c>
      <c r="C1002" s="14"/>
      <c r="D1002" s="14" t="s">
        <v>3527</v>
      </c>
      <c r="E1002" s="14" t="s">
        <v>3527</v>
      </c>
      <c r="F1002" s="17"/>
      <c r="G1002" s="12" t="s">
        <v>144</v>
      </c>
      <c r="H1002" s="12" t="s">
        <v>145</v>
      </c>
      <c r="I1002" s="16"/>
      <c r="J1002" s="10" t="s">
        <v>166</v>
      </c>
      <c r="K1002" s="10" t="s">
        <v>2314</v>
      </c>
    </row>
    <row r="1003" spans="1:12" ht="16.5" customHeight="1" x14ac:dyDescent="0.2">
      <c r="A1003" s="18">
        <v>1211100550</v>
      </c>
      <c r="B1003" s="29" t="s">
        <v>3509</v>
      </c>
      <c r="C1003" s="29"/>
      <c r="D1003" s="29" t="s">
        <v>3510</v>
      </c>
      <c r="E1003" s="19" t="s">
        <v>3511</v>
      </c>
      <c r="F1003" s="17"/>
      <c r="G1003" s="17"/>
      <c r="H1003" s="16"/>
      <c r="I1003" s="16"/>
      <c r="J1003" s="29"/>
      <c r="K1003" s="10"/>
    </row>
    <row r="1004" spans="1:12" ht="16.5" customHeight="1" x14ac:dyDescent="0.2">
      <c r="A1004" s="18">
        <v>1211100610</v>
      </c>
      <c r="B1004" s="14" t="s">
        <v>2335</v>
      </c>
      <c r="C1004" s="14"/>
      <c r="D1004" s="14" t="s">
        <v>2336</v>
      </c>
      <c r="E1004" s="14" t="s">
        <v>2336</v>
      </c>
      <c r="F1004" s="17"/>
      <c r="G1004" s="15" t="s">
        <v>144</v>
      </c>
      <c r="H1004" s="15" t="s">
        <v>145</v>
      </c>
      <c r="I1004" s="16"/>
      <c r="J1004" s="10"/>
      <c r="K1004" s="10"/>
    </row>
    <row r="1005" spans="1:12" ht="16.5" customHeight="1" x14ac:dyDescent="0.2">
      <c r="A1005" s="58">
        <v>1211100710</v>
      </c>
      <c r="B1005" s="14" t="s">
        <v>9968</v>
      </c>
      <c r="C1005" s="14" t="s">
        <v>19</v>
      </c>
      <c r="D1005" s="14" t="s">
        <v>9967</v>
      </c>
      <c r="E1005" s="14" t="s">
        <v>9966</v>
      </c>
      <c r="F1005" s="17"/>
      <c r="G1005" s="15"/>
      <c r="H1005" s="15"/>
      <c r="I1005" s="16"/>
      <c r="J1005" s="10"/>
      <c r="K1005" s="10"/>
    </row>
    <row r="1006" spans="1:12" ht="16.5" customHeight="1" x14ac:dyDescent="0.2">
      <c r="A1006" s="18">
        <v>1211100790</v>
      </c>
      <c r="B1006" s="14" t="s">
        <v>3523</v>
      </c>
      <c r="C1006" s="14"/>
      <c r="D1006" s="14" t="s">
        <v>3524</v>
      </c>
      <c r="E1006" s="14" t="s">
        <v>3525</v>
      </c>
      <c r="F1006" s="17"/>
      <c r="G1006" s="12"/>
      <c r="H1006" s="12"/>
      <c r="I1006" s="16"/>
      <c r="J1006" s="10"/>
      <c r="K1006" s="10"/>
    </row>
    <row r="1007" spans="1:12" ht="16.5" customHeight="1" x14ac:dyDescent="0.2">
      <c r="A1007" s="58">
        <v>1211100880</v>
      </c>
      <c r="B1007" s="14" t="s">
        <v>8203</v>
      </c>
      <c r="C1007" s="14" t="s">
        <v>19</v>
      </c>
      <c r="D1007" s="14" t="s">
        <v>8205</v>
      </c>
      <c r="E1007" s="14" t="s">
        <v>8204</v>
      </c>
      <c r="F1007" s="17"/>
      <c r="G1007" s="12"/>
      <c r="H1007" s="12"/>
      <c r="I1007" s="16"/>
      <c r="J1007" s="10"/>
      <c r="K1007" s="10"/>
    </row>
    <row r="1008" spans="1:12" ht="16.5" customHeight="1" x14ac:dyDescent="0.2">
      <c r="A1008" s="58">
        <v>1211101050</v>
      </c>
      <c r="B1008" s="14" t="s">
        <v>3515</v>
      </c>
      <c r="C1008" s="14" t="s">
        <v>19</v>
      </c>
      <c r="D1008" s="14" t="s">
        <v>3516</v>
      </c>
      <c r="E1008" s="14" t="s">
        <v>9970</v>
      </c>
      <c r="F1008" s="17"/>
      <c r="G1008" s="12"/>
      <c r="H1008" s="12"/>
      <c r="I1008" s="16"/>
      <c r="J1008" s="10"/>
      <c r="K1008" s="10"/>
      <c r="L1008" s="73">
        <v>1211100110</v>
      </c>
    </row>
    <row r="1009" spans="1:11" ht="16.5" customHeight="1" x14ac:dyDescent="0.2">
      <c r="A1009" s="58">
        <v>1211101070</v>
      </c>
      <c r="B1009" s="14" t="s">
        <v>3514</v>
      </c>
      <c r="C1009" s="14" t="s">
        <v>19</v>
      </c>
      <c r="D1009" s="14" t="s">
        <v>8808</v>
      </c>
      <c r="E1009" s="14" t="s">
        <v>7864</v>
      </c>
      <c r="F1009" s="17"/>
      <c r="G1009" s="12"/>
      <c r="H1009" s="12"/>
      <c r="I1009" s="16"/>
      <c r="J1009" s="10"/>
      <c r="K1009" s="10"/>
    </row>
    <row r="1010" spans="1:11" ht="16.5" customHeight="1" x14ac:dyDescent="0.2">
      <c r="A1010" s="18">
        <v>1211101100</v>
      </c>
      <c r="B1010" s="19" t="s">
        <v>2327</v>
      </c>
      <c r="C1010" s="19"/>
      <c r="D1010" s="19" t="s">
        <v>2328</v>
      </c>
      <c r="E1010" s="19" t="s">
        <v>2328</v>
      </c>
      <c r="F1010" s="17"/>
      <c r="G1010" s="17"/>
      <c r="H1010" s="16"/>
      <c r="I1010" s="16"/>
      <c r="J1010" s="10"/>
      <c r="K1010" s="10"/>
    </row>
    <row r="1011" spans="1:11" ht="16.5" customHeight="1" x14ac:dyDescent="0.2">
      <c r="A1011" s="82">
        <v>1211101190</v>
      </c>
      <c r="B1011" s="41" t="s">
        <v>3520</v>
      </c>
      <c r="C1011" s="41"/>
      <c r="D1011" s="41" t="s">
        <v>3521</v>
      </c>
      <c r="E1011" s="41" t="s">
        <v>3522</v>
      </c>
      <c r="F1011" s="38"/>
      <c r="G1011" s="38"/>
      <c r="H1011" s="39"/>
      <c r="I1011" s="39"/>
      <c r="J1011" s="40" t="s">
        <v>166</v>
      </c>
      <c r="K1011" s="41" t="s">
        <v>2314</v>
      </c>
    </row>
    <row r="1012" spans="1:11" ht="16.5" customHeight="1" x14ac:dyDescent="0.2">
      <c r="A1012" s="106">
        <v>1211101260</v>
      </c>
      <c r="B1012" s="41" t="s">
        <v>9973</v>
      </c>
      <c r="C1012" s="41" t="s">
        <v>19</v>
      </c>
      <c r="D1012" s="41" t="s">
        <v>9972</v>
      </c>
      <c r="E1012" s="41" t="s">
        <v>9971</v>
      </c>
      <c r="F1012" s="38"/>
      <c r="G1012" s="38"/>
      <c r="H1012" s="39"/>
      <c r="I1012" s="39"/>
      <c r="J1012" s="40"/>
      <c r="K1012" s="41"/>
    </row>
    <row r="1013" spans="1:11" ht="16.5" customHeight="1" x14ac:dyDescent="0.2">
      <c r="A1013" s="58">
        <v>1211101310</v>
      </c>
      <c r="B1013" s="14" t="s">
        <v>9248</v>
      </c>
      <c r="C1013" s="14" t="s">
        <v>19</v>
      </c>
      <c r="D1013" s="14" t="s">
        <v>9250</v>
      </c>
      <c r="E1013" s="16" t="s">
        <v>9249</v>
      </c>
      <c r="F1013" s="17"/>
      <c r="G1013" s="17"/>
      <c r="H1013" s="16"/>
      <c r="I1013" s="16"/>
      <c r="J1013" s="14"/>
      <c r="K1013" s="10"/>
    </row>
    <row r="1014" spans="1:11" ht="16.5" customHeight="1" x14ac:dyDescent="0.2">
      <c r="A1014" s="58">
        <v>1211101330</v>
      </c>
      <c r="B1014" s="19" t="s">
        <v>3232</v>
      </c>
      <c r="C1014" s="19" t="s">
        <v>19</v>
      </c>
      <c r="D1014" s="20" t="s">
        <v>10014</v>
      </c>
      <c r="E1014" s="19" t="s">
        <v>6669</v>
      </c>
      <c r="F1014" s="17"/>
      <c r="G1014" s="12"/>
      <c r="H1014" s="12"/>
      <c r="I1014" s="16"/>
      <c r="J1014" s="19"/>
      <c r="K1014" s="19"/>
    </row>
    <row r="1015" spans="1:11" ht="16.5" customHeight="1" x14ac:dyDescent="0.2">
      <c r="A1015" s="58">
        <v>1211101550</v>
      </c>
      <c r="B1015" s="30" t="s">
        <v>7465</v>
      </c>
      <c r="C1015" s="30" t="s">
        <v>1469</v>
      </c>
      <c r="D1015" s="30" t="s">
        <v>7466</v>
      </c>
      <c r="E1015" s="19" t="s">
        <v>7550</v>
      </c>
      <c r="F1015" s="17"/>
      <c r="G1015" s="17"/>
      <c r="H1015" s="16"/>
      <c r="I1015" s="16"/>
      <c r="J1015" s="10"/>
      <c r="K1015" s="30"/>
    </row>
    <row r="1016" spans="1:11" ht="16.5" customHeight="1" x14ac:dyDescent="0.2">
      <c r="A1016" s="58">
        <v>1211101660</v>
      </c>
      <c r="B1016" s="23" t="s">
        <v>8226</v>
      </c>
      <c r="C1016" s="23" t="s">
        <v>19</v>
      </c>
      <c r="D1016" s="23" t="s">
        <v>8810</v>
      </c>
      <c r="E1016" s="23" t="s">
        <v>8227</v>
      </c>
      <c r="F1016" s="17"/>
      <c r="G1016" s="12" t="s">
        <v>144</v>
      </c>
      <c r="H1016" s="12" t="s">
        <v>145</v>
      </c>
      <c r="I1016" s="16"/>
      <c r="J1016" s="23" t="s">
        <v>166</v>
      </c>
      <c r="K1016" s="23" t="s">
        <v>2314</v>
      </c>
    </row>
    <row r="1017" spans="1:11" ht="16.5" customHeight="1" x14ac:dyDescent="0.2">
      <c r="A1017" s="58">
        <v>1211101670</v>
      </c>
      <c r="B1017" s="23" t="s">
        <v>2329</v>
      </c>
      <c r="C1017" s="23" t="s">
        <v>19</v>
      </c>
      <c r="D1017" s="23" t="s">
        <v>7434</v>
      </c>
      <c r="E1017" s="23" t="s">
        <v>6560</v>
      </c>
      <c r="F1017" s="17"/>
      <c r="G1017" s="12" t="s">
        <v>144</v>
      </c>
      <c r="H1017" s="12" t="s">
        <v>145</v>
      </c>
      <c r="I1017" s="16"/>
      <c r="J1017" s="23" t="s">
        <v>166</v>
      </c>
      <c r="K1017" s="23" t="s">
        <v>2314</v>
      </c>
    </row>
    <row r="1018" spans="1:11" ht="16.5" customHeight="1" x14ac:dyDescent="0.2">
      <c r="A1018" s="82">
        <v>1211102000</v>
      </c>
      <c r="B1018" s="41" t="s">
        <v>3517</v>
      </c>
      <c r="C1018" s="41"/>
      <c r="D1018" s="41" t="s">
        <v>3518</v>
      </c>
      <c r="E1018" s="41" t="s">
        <v>3519</v>
      </c>
      <c r="F1018" s="38"/>
      <c r="G1018" s="38"/>
      <c r="H1018" s="39"/>
      <c r="I1018" s="39"/>
      <c r="J1018" s="40" t="s">
        <v>166</v>
      </c>
      <c r="K1018" s="41" t="s">
        <v>2314</v>
      </c>
    </row>
    <row r="1019" spans="1:11" ht="16.5" customHeight="1" x14ac:dyDescent="0.2">
      <c r="A1019" s="104">
        <v>1211102220</v>
      </c>
      <c r="B1019" s="42" t="s">
        <v>6671</v>
      </c>
      <c r="C1019" s="42"/>
      <c r="D1019" s="103" t="s">
        <v>6674</v>
      </c>
      <c r="E1019" s="42" t="s">
        <v>6672</v>
      </c>
      <c r="F1019" s="38"/>
      <c r="G1019" s="38"/>
      <c r="H1019" s="39"/>
      <c r="I1019" s="39"/>
      <c r="J1019" s="40"/>
      <c r="K1019" s="41"/>
    </row>
    <row r="1020" spans="1:11" ht="16.5" customHeight="1" x14ac:dyDescent="0.2">
      <c r="A1020" s="104">
        <v>1211103210</v>
      </c>
      <c r="B1020" s="42" t="s">
        <v>8017</v>
      </c>
      <c r="C1020" s="42" t="s">
        <v>19</v>
      </c>
      <c r="D1020" s="103" t="s">
        <v>9948</v>
      </c>
      <c r="E1020" s="42" t="s">
        <v>8016</v>
      </c>
      <c r="F1020" s="38"/>
      <c r="G1020" s="38"/>
      <c r="H1020" s="39"/>
      <c r="I1020" s="39"/>
      <c r="J1020" s="40"/>
      <c r="K1020" s="41"/>
    </row>
    <row r="1021" spans="1:11" ht="16.5" customHeight="1" x14ac:dyDescent="0.2">
      <c r="A1021" s="104">
        <v>1211103220</v>
      </c>
      <c r="B1021" s="42" t="s">
        <v>8055</v>
      </c>
      <c r="C1021" s="42" t="s">
        <v>19</v>
      </c>
      <c r="D1021" s="103" t="s">
        <v>8057</v>
      </c>
      <c r="E1021" s="42" t="s">
        <v>8056</v>
      </c>
      <c r="F1021" s="38"/>
      <c r="G1021" s="38"/>
      <c r="H1021" s="39"/>
      <c r="I1021" s="39"/>
      <c r="J1021" s="40"/>
      <c r="K1021" s="41"/>
    </row>
    <row r="1022" spans="1:11" ht="16.5" customHeight="1" x14ac:dyDescent="0.2">
      <c r="A1022" s="104">
        <v>1211103380</v>
      </c>
      <c r="B1022" s="42" t="s">
        <v>9993</v>
      </c>
      <c r="C1022" s="42" t="s">
        <v>19</v>
      </c>
      <c r="D1022" s="23" t="s">
        <v>9977</v>
      </c>
      <c r="E1022" s="42" t="s">
        <v>9286</v>
      </c>
      <c r="F1022" s="38"/>
      <c r="G1022" s="38"/>
      <c r="H1022" s="39"/>
      <c r="I1022" s="39"/>
      <c r="J1022" s="40"/>
      <c r="K1022" s="41"/>
    </row>
    <row r="1023" spans="1:11" ht="16.5" customHeight="1" x14ac:dyDescent="0.2">
      <c r="A1023" s="104">
        <v>1211103460</v>
      </c>
      <c r="B1023" s="42" t="s">
        <v>9345</v>
      </c>
      <c r="C1023" s="42" t="s">
        <v>19</v>
      </c>
      <c r="D1023" s="23" t="s">
        <v>9347</v>
      </c>
      <c r="E1023" s="42" t="s">
        <v>9346</v>
      </c>
      <c r="F1023" s="38"/>
      <c r="G1023" s="38"/>
      <c r="H1023" s="39"/>
      <c r="I1023" s="39"/>
      <c r="J1023" s="40"/>
      <c r="K1023" s="41"/>
    </row>
    <row r="1024" spans="1:11" ht="16.5" customHeight="1" x14ac:dyDescent="0.2">
      <c r="A1024" s="104">
        <v>1211104140</v>
      </c>
      <c r="B1024" s="42" t="s">
        <v>16790</v>
      </c>
      <c r="C1024" s="42" t="s">
        <v>19</v>
      </c>
      <c r="D1024" s="23" t="s">
        <v>16791</v>
      </c>
      <c r="E1024" s="42" t="s">
        <v>16789</v>
      </c>
      <c r="F1024" s="38"/>
      <c r="G1024" s="38"/>
      <c r="H1024" s="39"/>
      <c r="I1024" s="39"/>
      <c r="J1024" s="40"/>
      <c r="K1024" s="41"/>
    </row>
    <row r="1025" spans="1:12" ht="16.5" customHeight="1" x14ac:dyDescent="0.2">
      <c r="A1025" s="104">
        <v>1211104230</v>
      </c>
      <c r="B1025" s="42" t="s">
        <v>18094</v>
      </c>
      <c r="C1025" s="42" t="s">
        <v>19</v>
      </c>
      <c r="D1025" s="23" t="s">
        <v>18093</v>
      </c>
      <c r="E1025" s="42" t="s">
        <v>18093</v>
      </c>
      <c r="F1025" s="38"/>
      <c r="G1025" s="38"/>
      <c r="H1025" s="39"/>
      <c r="I1025" s="39"/>
      <c r="J1025" s="40"/>
      <c r="K1025" s="41"/>
    </row>
    <row r="1026" spans="1:12" ht="16.5" customHeight="1" x14ac:dyDescent="0.2">
      <c r="A1026" s="104">
        <v>1211104300</v>
      </c>
      <c r="B1026" s="42" t="s">
        <v>18222</v>
      </c>
      <c r="C1026" s="42" t="s">
        <v>19</v>
      </c>
      <c r="D1026" s="23" t="s">
        <v>18220</v>
      </c>
      <c r="E1026" s="42" t="s">
        <v>18220</v>
      </c>
      <c r="F1026" s="38"/>
      <c r="G1026" s="38"/>
      <c r="H1026" s="39"/>
      <c r="I1026" s="39"/>
      <c r="J1026" s="40"/>
      <c r="K1026" s="41"/>
    </row>
    <row r="1027" spans="1:12" ht="16.5" customHeight="1" x14ac:dyDescent="0.2">
      <c r="A1027" s="104">
        <v>1211104310</v>
      </c>
      <c r="B1027" s="42" t="s">
        <v>18224</v>
      </c>
      <c r="C1027" s="42" t="s">
        <v>19</v>
      </c>
      <c r="D1027" s="23" t="s">
        <v>18223</v>
      </c>
      <c r="E1027" s="42" t="s">
        <v>18223</v>
      </c>
      <c r="F1027" s="38"/>
      <c r="G1027" s="38"/>
      <c r="H1027" s="39"/>
      <c r="I1027" s="39"/>
      <c r="J1027" s="40"/>
      <c r="K1027" s="41"/>
    </row>
    <row r="1028" spans="1:12" ht="16.5" customHeight="1" x14ac:dyDescent="0.2">
      <c r="A1028" s="58">
        <v>1212100030</v>
      </c>
      <c r="B1028" s="19" t="s">
        <v>9620</v>
      </c>
      <c r="C1028" s="19" t="s">
        <v>1469</v>
      </c>
      <c r="D1028" s="30" t="s">
        <v>6663</v>
      </c>
      <c r="E1028" s="19" t="s">
        <v>6664</v>
      </c>
      <c r="F1028" s="17"/>
      <c r="G1028" s="12" t="s">
        <v>144</v>
      </c>
      <c r="H1028" s="12" t="s">
        <v>145</v>
      </c>
      <c r="I1028" s="16"/>
      <c r="J1028" s="19" t="s">
        <v>166</v>
      </c>
      <c r="K1028" s="19" t="s">
        <v>490</v>
      </c>
      <c r="L1028" s="73">
        <v>1219103110</v>
      </c>
    </row>
    <row r="1029" spans="1:12" ht="16.5" customHeight="1" x14ac:dyDescent="0.2">
      <c r="A1029" s="58">
        <v>1212100040</v>
      </c>
      <c r="B1029" s="30" t="s">
        <v>1483</v>
      </c>
      <c r="C1029" s="30" t="s">
        <v>1469</v>
      </c>
      <c r="D1029" s="30" t="s">
        <v>1484</v>
      </c>
      <c r="E1029" s="19" t="s">
        <v>6865</v>
      </c>
      <c r="F1029" s="17"/>
      <c r="G1029" s="17"/>
      <c r="H1029" s="16"/>
      <c r="I1029" s="16"/>
      <c r="J1029" s="10" t="s">
        <v>166</v>
      </c>
      <c r="K1029" s="30" t="s">
        <v>490</v>
      </c>
      <c r="L1029" s="73">
        <v>1240100210</v>
      </c>
    </row>
    <row r="1030" spans="1:12" ht="16.5" customHeight="1" x14ac:dyDescent="0.2">
      <c r="A1030" s="18">
        <v>1212100040</v>
      </c>
      <c r="B1030" s="14" t="s">
        <v>1492</v>
      </c>
      <c r="C1030" s="14"/>
      <c r="D1030" s="14" t="s">
        <v>1493</v>
      </c>
      <c r="E1030" s="14" t="s">
        <v>1494</v>
      </c>
      <c r="F1030" s="17"/>
      <c r="G1030" s="17"/>
      <c r="H1030" s="16"/>
      <c r="I1030" s="16"/>
      <c r="J1030" s="10" t="s">
        <v>166</v>
      </c>
      <c r="K1030" s="10" t="s">
        <v>1456</v>
      </c>
      <c r="L1030" s="73">
        <v>1213101610</v>
      </c>
    </row>
    <row r="1031" spans="1:12" ht="16.5" customHeight="1" x14ac:dyDescent="0.2">
      <c r="A1031" s="58">
        <v>1212100080</v>
      </c>
      <c r="B1031" s="14" t="s">
        <v>1473</v>
      </c>
      <c r="C1031" s="14" t="s">
        <v>1469</v>
      </c>
      <c r="D1031" s="14" t="s">
        <v>1474</v>
      </c>
      <c r="E1031" s="19"/>
      <c r="F1031" s="15"/>
      <c r="G1031" s="16"/>
      <c r="H1031" s="16"/>
      <c r="I1031" s="16"/>
      <c r="J1031" s="10" t="s">
        <v>930</v>
      </c>
      <c r="K1031" s="10" t="s">
        <v>1456</v>
      </c>
    </row>
    <row r="1032" spans="1:12" ht="16.5" customHeight="1" x14ac:dyDescent="0.2">
      <c r="A1032" s="58">
        <v>1212100120</v>
      </c>
      <c r="B1032" s="14" t="s">
        <v>1450</v>
      </c>
      <c r="C1032" s="14" t="s">
        <v>1469</v>
      </c>
      <c r="D1032" s="14" t="s">
        <v>1451</v>
      </c>
      <c r="E1032" s="14" t="s">
        <v>7163</v>
      </c>
      <c r="F1032" s="17"/>
      <c r="G1032" s="12" t="s">
        <v>144</v>
      </c>
      <c r="H1032" s="12" t="s">
        <v>145</v>
      </c>
      <c r="I1032" s="16"/>
      <c r="J1032" s="10" t="s">
        <v>166</v>
      </c>
      <c r="K1032" s="10" t="s">
        <v>452</v>
      </c>
      <c r="L1032" s="73">
        <v>1212100250</v>
      </c>
    </row>
    <row r="1033" spans="1:12" ht="16.5" customHeight="1" x14ac:dyDescent="0.2">
      <c r="A1033" s="58">
        <v>1212100140</v>
      </c>
      <c r="B1033" s="29" t="s">
        <v>5186</v>
      </c>
      <c r="C1033" s="29" t="s">
        <v>19</v>
      </c>
      <c r="D1033" s="29" t="s">
        <v>9315</v>
      </c>
      <c r="E1033" s="19" t="s">
        <v>7654</v>
      </c>
      <c r="F1033" s="17"/>
      <c r="G1033" s="17"/>
      <c r="H1033" s="16"/>
      <c r="I1033" s="16"/>
      <c r="J1033" s="29" t="s">
        <v>166</v>
      </c>
      <c r="K1033" s="10" t="s">
        <v>5187</v>
      </c>
    </row>
    <row r="1034" spans="1:12" ht="16.5" customHeight="1" x14ac:dyDescent="0.2">
      <c r="A1034" s="58">
        <v>1212100160</v>
      </c>
      <c r="B1034" s="29" t="s">
        <v>7476</v>
      </c>
      <c r="C1034" s="29" t="s">
        <v>1469</v>
      </c>
      <c r="D1034" s="29" t="s">
        <v>7477</v>
      </c>
      <c r="E1034" s="19" t="s">
        <v>7478</v>
      </c>
      <c r="F1034" s="17"/>
      <c r="G1034" s="17"/>
      <c r="H1034" s="16"/>
      <c r="I1034" s="16"/>
      <c r="J1034" s="29"/>
      <c r="K1034" s="10"/>
    </row>
    <row r="1035" spans="1:12" ht="16.5" customHeight="1" x14ac:dyDescent="0.2">
      <c r="A1035" s="18">
        <v>1212100200</v>
      </c>
      <c r="B1035" s="14" t="s">
        <v>2339</v>
      </c>
      <c r="C1035" s="14"/>
      <c r="D1035" s="14" t="s">
        <v>2340</v>
      </c>
      <c r="E1035" s="14" t="s">
        <v>2340</v>
      </c>
      <c r="F1035" s="17"/>
      <c r="G1035" s="12" t="s">
        <v>144</v>
      </c>
      <c r="H1035" s="12" t="s">
        <v>145</v>
      </c>
      <c r="I1035" s="16"/>
      <c r="J1035" s="10" t="s">
        <v>166</v>
      </c>
      <c r="K1035" s="10" t="s">
        <v>452</v>
      </c>
    </row>
    <row r="1036" spans="1:12" ht="16.5" customHeight="1" x14ac:dyDescent="0.2">
      <c r="A1036" s="58">
        <v>1212100220</v>
      </c>
      <c r="B1036" s="14" t="s">
        <v>450</v>
      </c>
      <c r="C1036" s="14" t="s">
        <v>19</v>
      </c>
      <c r="D1036" s="10" t="s">
        <v>10093</v>
      </c>
      <c r="E1036" s="10" t="s">
        <v>451</v>
      </c>
      <c r="F1036" s="17"/>
      <c r="G1036" s="12" t="s">
        <v>144</v>
      </c>
      <c r="H1036" s="12" t="s">
        <v>145</v>
      </c>
      <c r="I1036" s="16"/>
      <c r="J1036" s="10" t="s">
        <v>166</v>
      </c>
      <c r="K1036" s="10" t="s">
        <v>452</v>
      </c>
    </row>
    <row r="1037" spans="1:12" ht="16.5" customHeight="1" x14ac:dyDescent="0.2">
      <c r="A1037" s="58">
        <v>1212100230</v>
      </c>
      <c r="B1037" s="14" t="s">
        <v>1452</v>
      </c>
      <c r="C1037" s="14" t="s">
        <v>1469</v>
      </c>
      <c r="D1037" s="14" t="s">
        <v>1453</v>
      </c>
      <c r="E1037" s="14" t="s">
        <v>7324</v>
      </c>
      <c r="F1037" s="17"/>
      <c r="G1037" s="12" t="s">
        <v>144</v>
      </c>
      <c r="H1037" s="12" t="s">
        <v>145</v>
      </c>
      <c r="I1037" s="16"/>
      <c r="J1037" s="10" t="s">
        <v>166</v>
      </c>
      <c r="K1037" s="10" t="s">
        <v>452</v>
      </c>
    </row>
    <row r="1038" spans="1:12" ht="16.5" customHeight="1" x14ac:dyDescent="0.2">
      <c r="A1038" s="18">
        <v>1212100260</v>
      </c>
      <c r="B1038" s="14" t="s">
        <v>1475</v>
      </c>
      <c r="C1038" s="14" t="s">
        <v>1469</v>
      </c>
      <c r="D1038" s="14" t="s">
        <v>1487</v>
      </c>
      <c r="E1038" s="14" t="s">
        <v>1488</v>
      </c>
      <c r="F1038" s="17"/>
      <c r="G1038" s="12" t="s">
        <v>144</v>
      </c>
      <c r="H1038" s="12" t="s">
        <v>145</v>
      </c>
      <c r="I1038" s="16"/>
      <c r="J1038" s="10" t="s">
        <v>166</v>
      </c>
      <c r="K1038" s="10" t="s">
        <v>452</v>
      </c>
    </row>
    <row r="1039" spans="1:12" ht="16.5" customHeight="1" x14ac:dyDescent="0.2">
      <c r="A1039" s="58">
        <v>1212100270</v>
      </c>
      <c r="B1039" s="14" t="s">
        <v>9619</v>
      </c>
      <c r="C1039" s="14" t="s">
        <v>1469</v>
      </c>
      <c r="D1039" s="165" t="s">
        <v>1497</v>
      </c>
      <c r="E1039" s="14" t="s">
        <v>8242</v>
      </c>
      <c r="F1039" s="17"/>
      <c r="G1039" s="12" t="s">
        <v>144</v>
      </c>
      <c r="H1039" s="12" t="s">
        <v>145</v>
      </c>
      <c r="I1039" s="16"/>
      <c r="J1039" s="10" t="s">
        <v>166</v>
      </c>
      <c r="K1039" s="10" t="s">
        <v>452</v>
      </c>
    </row>
    <row r="1040" spans="1:12" ht="16.5" customHeight="1" x14ac:dyDescent="0.2">
      <c r="A1040" s="58">
        <v>1212100280</v>
      </c>
      <c r="B1040" s="14" t="s">
        <v>1876</v>
      </c>
      <c r="C1040" s="14" t="s">
        <v>1469</v>
      </c>
      <c r="D1040" s="14" t="s">
        <v>1877</v>
      </c>
      <c r="E1040" s="14" t="s">
        <v>8044</v>
      </c>
      <c r="F1040" s="17"/>
      <c r="G1040" s="12" t="s">
        <v>144</v>
      </c>
      <c r="H1040" s="12" t="s">
        <v>145</v>
      </c>
      <c r="I1040" s="16"/>
      <c r="J1040" s="10" t="s">
        <v>166</v>
      </c>
      <c r="K1040" s="10" t="s">
        <v>452</v>
      </c>
    </row>
    <row r="1041" spans="1:12" ht="16.5" customHeight="1" x14ac:dyDescent="0.2">
      <c r="A1041" s="18">
        <v>1212100290</v>
      </c>
      <c r="B1041" s="14" t="s">
        <v>5944</v>
      </c>
      <c r="C1041" s="14"/>
      <c r="D1041" s="14" t="s">
        <v>5945</v>
      </c>
      <c r="E1041" s="14" t="s">
        <v>5945</v>
      </c>
      <c r="F1041" s="17"/>
      <c r="G1041" s="12" t="s">
        <v>144</v>
      </c>
      <c r="H1041" s="12" t="s">
        <v>145</v>
      </c>
      <c r="I1041" s="16"/>
      <c r="J1041" s="10" t="s">
        <v>166</v>
      </c>
      <c r="K1041" s="10" t="s">
        <v>452</v>
      </c>
    </row>
    <row r="1042" spans="1:12" ht="16.5" customHeight="1" x14ac:dyDescent="0.2">
      <c r="A1042" s="58">
        <v>1212100480</v>
      </c>
      <c r="B1042" s="14" t="s">
        <v>9262</v>
      </c>
      <c r="C1042" s="14" t="s">
        <v>19</v>
      </c>
      <c r="D1042" s="14" t="s">
        <v>9316</v>
      </c>
      <c r="E1042" s="12" t="s">
        <v>9260</v>
      </c>
      <c r="F1042" s="17"/>
      <c r="G1042" s="10"/>
      <c r="H1042" s="17"/>
      <c r="I1042" s="17"/>
      <c r="J1042" s="10"/>
      <c r="K1042" s="10"/>
    </row>
    <row r="1043" spans="1:12" ht="16.5" customHeight="1" x14ac:dyDescent="0.2">
      <c r="A1043" s="58">
        <v>1212100500</v>
      </c>
      <c r="B1043" s="14" t="s">
        <v>9264</v>
      </c>
      <c r="C1043" s="14" t="s">
        <v>19</v>
      </c>
      <c r="D1043" s="12" t="s">
        <v>9317</v>
      </c>
      <c r="E1043" s="12" t="s">
        <v>9263</v>
      </c>
      <c r="F1043" s="17"/>
      <c r="G1043" s="10"/>
      <c r="H1043" s="17"/>
      <c r="I1043" s="17"/>
      <c r="J1043" s="10"/>
      <c r="K1043" s="10"/>
    </row>
    <row r="1044" spans="1:12" ht="16.5" customHeight="1" x14ac:dyDescent="0.2">
      <c r="A1044" s="58">
        <v>1213100060</v>
      </c>
      <c r="B1044" s="14" t="s">
        <v>9611</v>
      </c>
      <c r="C1044" s="14" t="s">
        <v>1469</v>
      </c>
      <c r="D1044" s="14" t="s">
        <v>1498</v>
      </c>
      <c r="E1044" s="14" t="s">
        <v>9610</v>
      </c>
      <c r="F1044" s="17"/>
      <c r="G1044" s="12" t="s">
        <v>144</v>
      </c>
      <c r="H1044" s="12" t="s">
        <v>145</v>
      </c>
      <c r="I1044" s="16"/>
      <c r="J1044" s="10" t="s">
        <v>166</v>
      </c>
      <c r="K1044" s="10" t="s">
        <v>452</v>
      </c>
      <c r="L1044" s="73">
        <v>1213101610</v>
      </c>
    </row>
    <row r="1045" spans="1:12" ht="16.5" customHeight="1" x14ac:dyDescent="0.2">
      <c r="A1045" s="58">
        <v>1213100180</v>
      </c>
      <c r="B1045" s="14" t="s">
        <v>4094</v>
      </c>
      <c r="C1045" s="14" t="s">
        <v>1469</v>
      </c>
      <c r="D1045" s="14" t="s">
        <v>4095</v>
      </c>
      <c r="E1045" s="14" t="s">
        <v>8118</v>
      </c>
      <c r="F1045" s="17"/>
      <c r="G1045" s="17"/>
      <c r="H1045" s="16"/>
      <c r="I1045" s="16"/>
      <c r="J1045" s="10"/>
      <c r="K1045" s="10"/>
    </row>
    <row r="1046" spans="1:12" ht="16.5" customHeight="1" x14ac:dyDescent="0.2">
      <c r="A1046" s="97">
        <v>1213100200</v>
      </c>
      <c r="B1046" s="44" t="s">
        <v>1465</v>
      </c>
      <c r="C1046" s="44" t="s">
        <v>1469</v>
      </c>
      <c r="D1046" s="44" t="s">
        <v>1466</v>
      </c>
      <c r="E1046" s="44" t="s">
        <v>1467</v>
      </c>
      <c r="F1046" s="17"/>
      <c r="G1046" s="17"/>
      <c r="H1046" s="16"/>
      <c r="I1046" s="16"/>
      <c r="J1046" s="45"/>
      <c r="K1046" s="44"/>
    </row>
    <row r="1047" spans="1:12" ht="16.5" customHeight="1" x14ac:dyDescent="0.2">
      <c r="A1047" s="58">
        <v>1213100240</v>
      </c>
      <c r="B1047" s="14" t="s">
        <v>1499</v>
      </c>
      <c r="C1047" s="14" t="s">
        <v>1469</v>
      </c>
      <c r="D1047" s="14" t="s">
        <v>1500</v>
      </c>
      <c r="E1047" s="14" t="s">
        <v>1501</v>
      </c>
      <c r="F1047" s="17"/>
      <c r="G1047" s="12"/>
      <c r="H1047" s="12"/>
      <c r="I1047" s="16"/>
      <c r="J1047" s="10"/>
      <c r="K1047" s="10"/>
    </row>
    <row r="1048" spans="1:12" ht="16.5" customHeight="1" x14ac:dyDescent="0.2">
      <c r="A1048" s="58">
        <v>1213100460</v>
      </c>
      <c r="B1048" s="14" t="s">
        <v>7470</v>
      </c>
      <c r="C1048" s="14" t="s">
        <v>1469</v>
      </c>
      <c r="D1048" s="14" t="s">
        <v>7472</v>
      </c>
      <c r="E1048" s="14" t="s">
        <v>6516</v>
      </c>
      <c r="F1048" s="17"/>
      <c r="G1048" s="17"/>
      <c r="H1048" s="16"/>
      <c r="I1048" s="16"/>
      <c r="J1048" s="10"/>
      <c r="K1048" s="10"/>
    </row>
    <row r="1049" spans="1:12" ht="16.5" customHeight="1" x14ac:dyDescent="0.2">
      <c r="A1049" s="58">
        <v>1213100590</v>
      </c>
      <c r="B1049" s="14" t="s">
        <v>11574</v>
      </c>
      <c r="C1049" s="14" t="s">
        <v>1469</v>
      </c>
      <c r="D1049" s="14" t="s">
        <v>11199</v>
      </c>
      <c r="E1049" s="14" t="s">
        <v>11199</v>
      </c>
      <c r="F1049" s="17"/>
      <c r="G1049" s="12"/>
      <c r="H1049" s="12"/>
      <c r="I1049" s="16"/>
      <c r="J1049" s="10"/>
      <c r="K1049" s="10"/>
    </row>
    <row r="1050" spans="1:12" ht="16.5" customHeight="1" x14ac:dyDescent="0.2">
      <c r="A1050" s="18">
        <v>1213100630</v>
      </c>
      <c r="B1050" s="14" t="s">
        <v>1475</v>
      </c>
      <c r="C1050" s="14"/>
      <c r="D1050" s="14" t="s">
        <v>1476</v>
      </c>
      <c r="E1050" s="14" t="s">
        <v>1477</v>
      </c>
      <c r="F1050" s="17"/>
      <c r="G1050" s="12"/>
      <c r="H1050" s="12"/>
      <c r="I1050" s="16"/>
      <c r="J1050" s="10"/>
      <c r="K1050" s="10"/>
    </row>
    <row r="1051" spans="1:12" ht="16.5" customHeight="1" x14ac:dyDescent="0.2">
      <c r="A1051" s="58">
        <v>1213100670</v>
      </c>
      <c r="B1051" s="14" t="s">
        <v>7471</v>
      </c>
      <c r="C1051" s="14" t="s">
        <v>1469</v>
      </c>
      <c r="D1051" s="14" t="s">
        <v>7473</v>
      </c>
      <c r="E1051" s="14" t="s">
        <v>7212</v>
      </c>
      <c r="F1051" s="17"/>
      <c r="G1051" s="12"/>
      <c r="H1051" s="12"/>
      <c r="I1051" s="16"/>
      <c r="J1051" s="10"/>
      <c r="K1051" s="10"/>
    </row>
    <row r="1052" spans="1:12" ht="16.5" customHeight="1" x14ac:dyDescent="0.2">
      <c r="A1052" s="18">
        <v>1213100800</v>
      </c>
      <c r="B1052" s="29" t="s">
        <v>1454</v>
      </c>
      <c r="C1052" s="29"/>
      <c r="D1052" s="29" t="s">
        <v>1455</v>
      </c>
      <c r="E1052" s="19" t="s">
        <v>1455</v>
      </c>
      <c r="F1052" s="17"/>
      <c r="G1052" s="17"/>
      <c r="H1052" s="16"/>
      <c r="I1052" s="16"/>
      <c r="J1052" s="10" t="s">
        <v>166</v>
      </c>
      <c r="K1052" s="10" t="s">
        <v>1456</v>
      </c>
    </row>
    <row r="1053" spans="1:12" ht="16.5" customHeight="1" x14ac:dyDescent="0.2">
      <c r="A1053" s="58">
        <v>1213101250</v>
      </c>
      <c r="B1053" s="14" t="s">
        <v>1443</v>
      </c>
      <c r="C1053" s="14" t="s">
        <v>1469</v>
      </c>
      <c r="D1053" s="14" t="s">
        <v>6515</v>
      </c>
      <c r="E1053" s="14" t="s">
        <v>6514</v>
      </c>
      <c r="F1053" s="17"/>
      <c r="G1053" s="17"/>
      <c r="H1053" s="16"/>
      <c r="I1053" s="16"/>
      <c r="J1053" s="10"/>
      <c r="K1053" s="10"/>
    </row>
    <row r="1054" spans="1:12" ht="16.5" customHeight="1" x14ac:dyDescent="0.2">
      <c r="A1054" s="58">
        <v>1213101560</v>
      </c>
      <c r="B1054" s="14" t="s">
        <v>12019</v>
      </c>
      <c r="C1054" s="14" t="s">
        <v>1469</v>
      </c>
      <c r="D1054" s="14" t="s">
        <v>11200</v>
      </c>
      <c r="E1054" s="14" t="s">
        <v>12018</v>
      </c>
      <c r="F1054" s="17"/>
      <c r="G1054" s="17"/>
      <c r="H1054" s="16"/>
      <c r="I1054" s="16"/>
      <c r="J1054" s="10"/>
      <c r="K1054" s="10"/>
    </row>
    <row r="1055" spans="1:12" ht="16.5" customHeight="1" x14ac:dyDescent="0.2">
      <c r="A1055" s="18">
        <v>1213101620</v>
      </c>
      <c r="B1055" s="14" t="s">
        <v>4092</v>
      </c>
      <c r="C1055" s="14"/>
      <c r="D1055" s="14" t="s">
        <v>4093</v>
      </c>
      <c r="E1055" s="14" t="s">
        <v>4093</v>
      </c>
      <c r="F1055" s="17"/>
      <c r="G1055" s="17"/>
      <c r="H1055" s="16"/>
      <c r="I1055" s="16"/>
      <c r="J1055" s="10" t="s">
        <v>166</v>
      </c>
      <c r="K1055" s="10" t="s">
        <v>1456</v>
      </c>
    </row>
    <row r="1056" spans="1:12" ht="16.5" customHeight="1" x14ac:dyDescent="0.2">
      <c r="A1056" s="58">
        <v>1213101720</v>
      </c>
      <c r="B1056" s="23" t="s">
        <v>9618</v>
      </c>
      <c r="C1056" s="23" t="s">
        <v>1469</v>
      </c>
      <c r="D1056" s="23" t="s">
        <v>9614</v>
      </c>
      <c r="E1056" s="23" t="s">
        <v>4096</v>
      </c>
      <c r="F1056" s="17"/>
      <c r="G1056" s="12" t="s">
        <v>144</v>
      </c>
      <c r="H1056" s="12" t="s">
        <v>145</v>
      </c>
      <c r="I1056" s="16"/>
      <c r="J1056" s="23" t="s">
        <v>166</v>
      </c>
      <c r="K1056" s="23" t="s">
        <v>1456</v>
      </c>
    </row>
    <row r="1057" spans="1:12" ht="16.5" customHeight="1" x14ac:dyDescent="0.2">
      <c r="A1057" s="58">
        <v>1213101730</v>
      </c>
      <c r="B1057" s="23" t="s">
        <v>1482</v>
      </c>
      <c r="C1057" s="23" t="s">
        <v>1469</v>
      </c>
      <c r="D1057" s="23" t="s">
        <v>8241</v>
      </c>
      <c r="E1057" s="23" t="s">
        <v>8240</v>
      </c>
      <c r="F1057" s="17"/>
      <c r="G1057" s="12" t="s">
        <v>144</v>
      </c>
      <c r="H1057" s="12" t="s">
        <v>145</v>
      </c>
      <c r="I1057" s="16"/>
      <c r="J1057" s="23" t="s">
        <v>166</v>
      </c>
      <c r="K1057" s="23" t="s">
        <v>1456</v>
      </c>
    </row>
    <row r="1058" spans="1:12" ht="16.5" customHeight="1" x14ac:dyDescent="0.2">
      <c r="A1058" s="58">
        <v>1213101930</v>
      </c>
      <c r="B1058" s="23" t="s">
        <v>10155</v>
      </c>
      <c r="C1058" s="23" t="s">
        <v>1469</v>
      </c>
      <c r="D1058" s="23" t="s">
        <v>7433</v>
      </c>
      <c r="E1058" s="23" t="s">
        <v>7209</v>
      </c>
      <c r="F1058" s="17"/>
      <c r="G1058" s="12"/>
      <c r="H1058" s="12"/>
      <c r="I1058" s="16"/>
      <c r="J1058" s="23"/>
      <c r="K1058" s="23"/>
    </row>
    <row r="1059" spans="1:12" ht="16.5" customHeight="1" x14ac:dyDescent="0.2">
      <c r="A1059" s="58">
        <v>1213101940</v>
      </c>
      <c r="B1059" s="23" t="s">
        <v>9609</v>
      </c>
      <c r="C1059" s="23" t="s">
        <v>1469</v>
      </c>
      <c r="D1059" s="23" t="s">
        <v>7474</v>
      </c>
      <c r="E1059" s="23" t="s">
        <v>7146</v>
      </c>
      <c r="F1059" s="17"/>
      <c r="G1059" s="12"/>
      <c r="H1059" s="12"/>
      <c r="I1059" s="16"/>
      <c r="J1059" s="23"/>
      <c r="K1059" s="23"/>
    </row>
    <row r="1060" spans="1:12" ht="16.5" customHeight="1" x14ac:dyDescent="0.2">
      <c r="A1060" s="58">
        <v>1213102070</v>
      </c>
      <c r="B1060" s="23" t="s">
        <v>8011</v>
      </c>
      <c r="C1060" s="23" t="s">
        <v>1469</v>
      </c>
      <c r="D1060" s="23" t="s">
        <v>8465</v>
      </c>
      <c r="E1060" s="23" t="s">
        <v>8012</v>
      </c>
      <c r="F1060" s="17"/>
      <c r="G1060" s="12"/>
      <c r="H1060" s="12"/>
      <c r="I1060" s="16"/>
      <c r="J1060" s="23"/>
      <c r="K1060" s="23"/>
    </row>
    <row r="1061" spans="1:12" ht="16.5" customHeight="1" x14ac:dyDescent="0.2">
      <c r="A1061" s="99">
        <v>1213102090</v>
      </c>
      <c r="B1061" s="10" t="s">
        <v>1468</v>
      </c>
      <c r="C1061" s="10" t="s">
        <v>1469</v>
      </c>
      <c r="D1061" s="26" t="s">
        <v>9884</v>
      </c>
      <c r="E1061" s="25" t="s">
        <v>7325</v>
      </c>
      <c r="F1061" s="17"/>
      <c r="G1061" s="17"/>
      <c r="H1061" s="16"/>
      <c r="I1061" s="16"/>
      <c r="J1061" s="25" t="s">
        <v>166</v>
      </c>
      <c r="K1061" s="25" t="s">
        <v>1449</v>
      </c>
      <c r="L1061" s="73">
        <v>1240100330</v>
      </c>
    </row>
    <row r="1062" spans="1:12" ht="16.5" customHeight="1" x14ac:dyDescent="0.2">
      <c r="A1062" s="58">
        <v>1213102100</v>
      </c>
      <c r="B1062" s="14" t="s">
        <v>1478</v>
      </c>
      <c r="C1062" s="14" t="s">
        <v>1469</v>
      </c>
      <c r="D1062" s="14" t="s">
        <v>1479</v>
      </c>
      <c r="E1062" s="12" t="s">
        <v>1480</v>
      </c>
      <c r="F1062" s="17" t="s">
        <v>1481</v>
      </c>
      <c r="G1062" s="10" t="s">
        <v>175</v>
      </c>
      <c r="H1062" s="17" t="s">
        <v>182</v>
      </c>
      <c r="I1062" s="16"/>
      <c r="J1062" s="10"/>
      <c r="K1062" s="10"/>
      <c r="L1062" s="73">
        <v>1212100090</v>
      </c>
    </row>
    <row r="1063" spans="1:12" ht="16.5" customHeight="1" x14ac:dyDescent="0.2">
      <c r="A1063" s="58">
        <v>1213102260</v>
      </c>
      <c r="B1063" s="14" t="s">
        <v>6944</v>
      </c>
      <c r="C1063" s="14" t="s">
        <v>19</v>
      </c>
      <c r="D1063" s="14" t="s">
        <v>7178</v>
      </c>
      <c r="E1063" s="12" t="s">
        <v>6618</v>
      </c>
      <c r="F1063" s="17"/>
      <c r="G1063" s="10"/>
      <c r="H1063" s="17"/>
      <c r="I1063" s="16"/>
      <c r="J1063" s="10"/>
      <c r="K1063" s="10"/>
    </row>
    <row r="1064" spans="1:12" ht="16.5" customHeight="1" x14ac:dyDescent="0.2">
      <c r="A1064" s="58">
        <v>1213102410</v>
      </c>
      <c r="B1064" s="14" t="s">
        <v>7796</v>
      </c>
      <c r="C1064" s="14" t="s">
        <v>19</v>
      </c>
      <c r="D1064" s="14" t="s">
        <v>7797</v>
      </c>
      <c r="E1064" s="12" t="s">
        <v>7798</v>
      </c>
      <c r="F1064" s="17"/>
      <c r="G1064" s="10"/>
      <c r="H1064" s="17"/>
      <c r="I1064" s="16"/>
      <c r="J1064" s="10"/>
      <c r="K1064" s="10"/>
    </row>
    <row r="1065" spans="1:12" ht="16.5" customHeight="1" x14ac:dyDescent="0.2">
      <c r="A1065" s="58">
        <v>1213102420</v>
      </c>
      <c r="B1065" s="14" t="s">
        <v>7793</v>
      </c>
      <c r="C1065" s="14" t="s">
        <v>19</v>
      </c>
      <c r="D1065" s="14" t="s">
        <v>7794</v>
      </c>
      <c r="E1065" s="12" t="s">
        <v>7795</v>
      </c>
      <c r="F1065" s="17"/>
      <c r="G1065" s="10"/>
      <c r="H1065" s="17"/>
      <c r="I1065" s="16"/>
      <c r="J1065" s="10"/>
      <c r="K1065" s="10"/>
    </row>
    <row r="1066" spans="1:12" ht="16.5" customHeight="1" x14ac:dyDescent="0.2">
      <c r="A1066" s="58">
        <v>1213102810</v>
      </c>
      <c r="B1066" s="14" t="s">
        <v>7354</v>
      </c>
      <c r="C1066" s="14" t="s">
        <v>19</v>
      </c>
      <c r="D1066" s="14" t="s">
        <v>7356</v>
      </c>
      <c r="E1066" s="12" t="s">
        <v>7355</v>
      </c>
      <c r="F1066" s="17"/>
      <c r="G1066" s="10"/>
      <c r="H1066" s="17"/>
      <c r="I1066" s="16"/>
      <c r="J1066" s="10"/>
      <c r="K1066" s="10"/>
    </row>
    <row r="1067" spans="1:12" ht="16.5" customHeight="1" x14ac:dyDescent="0.2">
      <c r="A1067" s="58">
        <v>1213102900</v>
      </c>
      <c r="B1067" s="14" t="s">
        <v>7992</v>
      </c>
      <c r="C1067" s="14" t="s">
        <v>19</v>
      </c>
      <c r="D1067" s="14" t="s">
        <v>7994</v>
      </c>
      <c r="E1067" s="12" t="s">
        <v>7993</v>
      </c>
      <c r="F1067" s="17"/>
      <c r="G1067" s="10"/>
      <c r="H1067" s="17"/>
      <c r="I1067" s="16"/>
      <c r="J1067" s="10"/>
      <c r="K1067" s="10"/>
    </row>
    <row r="1068" spans="1:12" ht="16.5" customHeight="1" x14ac:dyDescent="0.2">
      <c r="A1068" s="58">
        <v>1213102910</v>
      </c>
      <c r="B1068" s="14" t="s">
        <v>7995</v>
      </c>
      <c r="C1068" s="14" t="s">
        <v>19</v>
      </c>
      <c r="D1068" s="14" t="s">
        <v>7997</v>
      </c>
      <c r="E1068" s="12" t="s">
        <v>7996</v>
      </c>
      <c r="F1068" s="17"/>
      <c r="G1068" s="10"/>
      <c r="H1068" s="17"/>
      <c r="I1068" s="16"/>
      <c r="J1068" s="10"/>
      <c r="K1068" s="10"/>
    </row>
    <row r="1069" spans="1:12" ht="16.5" customHeight="1" x14ac:dyDescent="0.2">
      <c r="A1069" s="58">
        <v>1213103170</v>
      </c>
      <c r="B1069" s="14" t="s">
        <v>9181</v>
      </c>
      <c r="C1069" s="14" t="s">
        <v>6699</v>
      </c>
      <c r="D1069" s="14" t="s">
        <v>11648</v>
      </c>
      <c r="E1069" s="12" t="s">
        <v>9180</v>
      </c>
      <c r="F1069" s="17"/>
      <c r="G1069" s="10"/>
      <c r="H1069" s="17"/>
      <c r="I1069" s="16"/>
      <c r="J1069" s="10"/>
      <c r="K1069" s="10"/>
    </row>
    <row r="1070" spans="1:12" ht="16.5" customHeight="1" x14ac:dyDescent="0.2">
      <c r="A1070" s="58">
        <v>1213103180</v>
      </c>
      <c r="B1070" s="14" t="s">
        <v>9182</v>
      </c>
      <c r="C1070" s="14" t="s">
        <v>6699</v>
      </c>
      <c r="D1070" s="14" t="s">
        <v>11651</v>
      </c>
      <c r="E1070" s="12" t="s">
        <v>9179</v>
      </c>
      <c r="F1070" s="17"/>
      <c r="G1070" s="10"/>
      <c r="H1070" s="17"/>
      <c r="I1070" s="16"/>
      <c r="J1070" s="10"/>
      <c r="K1070" s="10"/>
    </row>
    <row r="1071" spans="1:12" ht="16.5" customHeight="1" x14ac:dyDescent="0.2">
      <c r="A1071" s="58">
        <v>1213103190</v>
      </c>
      <c r="B1071" s="14" t="s">
        <v>9183</v>
      </c>
      <c r="C1071" s="14" t="s">
        <v>6699</v>
      </c>
      <c r="D1071" s="14" t="s">
        <v>11649</v>
      </c>
      <c r="E1071" s="12" t="s">
        <v>9178</v>
      </c>
      <c r="F1071" s="17"/>
      <c r="G1071" s="10"/>
      <c r="H1071" s="17"/>
      <c r="I1071" s="16"/>
      <c r="J1071" s="10"/>
      <c r="K1071" s="10"/>
    </row>
    <row r="1072" spans="1:12" ht="16.5" customHeight="1" x14ac:dyDescent="0.2">
      <c r="A1072" s="58">
        <v>1213103200</v>
      </c>
      <c r="B1072" s="14" t="s">
        <v>9184</v>
      </c>
      <c r="C1072" s="14" t="s">
        <v>6699</v>
      </c>
      <c r="D1072" s="14" t="s">
        <v>11650</v>
      </c>
      <c r="E1072" s="12" t="s">
        <v>9177</v>
      </c>
      <c r="F1072" s="17"/>
      <c r="G1072" s="10"/>
      <c r="H1072" s="17"/>
      <c r="I1072" s="16"/>
      <c r="J1072" s="10"/>
      <c r="K1072" s="10"/>
    </row>
    <row r="1073" spans="1:12" ht="16.5" customHeight="1" x14ac:dyDescent="0.2">
      <c r="A1073" s="58">
        <v>1213103380</v>
      </c>
      <c r="B1073" s="30" t="s">
        <v>11751</v>
      </c>
      <c r="C1073" s="14" t="s">
        <v>6699</v>
      </c>
      <c r="D1073" s="30" t="s">
        <v>17121</v>
      </c>
      <c r="E1073" s="19" t="s">
        <v>6673</v>
      </c>
      <c r="F1073" s="17"/>
      <c r="G1073" s="17"/>
      <c r="H1073" s="16"/>
      <c r="I1073" s="16"/>
      <c r="J1073" s="10"/>
      <c r="K1073" s="30"/>
      <c r="L1073" s="73">
        <v>1211101530</v>
      </c>
    </row>
    <row r="1074" spans="1:12" ht="16.5" customHeight="1" x14ac:dyDescent="0.2">
      <c r="A1074" s="58">
        <v>1213103390</v>
      </c>
      <c r="B1074" s="14" t="s">
        <v>9791</v>
      </c>
      <c r="C1074" s="14" t="s">
        <v>19</v>
      </c>
      <c r="D1074" s="14" t="s">
        <v>9794</v>
      </c>
      <c r="E1074" s="14" t="s">
        <v>9794</v>
      </c>
      <c r="F1074" s="17"/>
      <c r="G1074" s="17"/>
      <c r="H1074" s="16"/>
      <c r="I1074" s="16"/>
      <c r="J1074" s="10"/>
      <c r="K1074" s="10"/>
    </row>
    <row r="1075" spans="1:12" ht="16.5" customHeight="1" x14ac:dyDescent="0.2">
      <c r="A1075" s="58">
        <v>1213103400</v>
      </c>
      <c r="B1075" s="14" t="s">
        <v>9791</v>
      </c>
      <c r="C1075" s="14" t="s">
        <v>19</v>
      </c>
      <c r="D1075" s="14" t="s">
        <v>9795</v>
      </c>
      <c r="E1075" s="14" t="s">
        <v>9795</v>
      </c>
      <c r="F1075" s="17"/>
      <c r="G1075" s="17"/>
      <c r="H1075" s="16"/>
      <c r="I1075" s="16"/>
      <c r="J1075" s="10"/>
      <c r="K1075" s="10"/>
    </row>
    <row r="1076" spans="1:12" ht="16.5" customHeight="1" x14ac:dyDescent="0.2">
      <c r="A1076" s="58">
        <v>1213103760</v>
      </c>
      <c r="B1076" s="30" t="s">
        <v>11750</v>
      </c>
      <c r="C1076" s="14" t="s">
        <v>6699</v>
      </c>
      <c r="D1076" s="14" t="s">
        <v>11753</v>
      </c>
      <c r="E1076" s="19" t="s">
        <v>11752</v>
      </c>
      <c r="F1076" s="17"/>
      <c r="G1076" s="17"/>
      <c r="H1076" s="16"/>
      <c r="I1076" s="16"/>
      <c r="J1076" s="10"/>
      <c r="K1076" s="30"/>
    </row>
    <row r="1077" spans="1:12" ht="16.5" customHeight="1" x14ac:dyDescent="0.2">
      <c r="A1077" s="58">
        <v>1213103880</v>
      </c>
      <c r="B1077" s="19" t="s">
        <v>12370</v>
      </c>
      <c r="C1077" s="19" t="s">
        <v>19</v>
      </c>
      <c r="D1077" s="20" t="s">
        <v>12369</v>
      </c>
      <c r="E1077" s="19" t="s">
        <v>12369</v>
      </c>
      <c r="F1077" s="17"/>
      <c r="G1077" s="12"/>
      <c r="H1077" s="12"/>
      <c r="I1077" s="16"/>
      <c r="J1077" s="19"/>
      <c r="K1077" s="19"/>
    </row>
    <row r="1078" spans="1:12" ht="16.5" customHeight="1" x14ac:dyDescent="0.2">
      <c r="A1078" s="58">
        <v>1213103890</v>
      </c>
      <c r="B1078" s="30" t="s">
        <v>14817</v>
      </c>
      <c r="C1078" s="14" t="s">
        <v>1469</v>
      </c>
      <c r="D1078" s="14" t="s">
        <v>14816</v>
      </c>
      <c r="E1078" s="19" t="s">
        <v>14816</v>
      </c>
      <c r="F1078" s="17"/>
      <c r="G1078" s="17"/>
      <c r="H1078" s="16"/>
      <c r="I1078" s="16"/>
      <c r="J1078" s="10"/>
      <c r="K1078" s="30"/>
    </row>
    <row r="1079" spans="1:12" ht="16.5" customHeight="1" x14ac:dyDescent="0.2">
      <c r="A1079" s="18">
        <v>1214100030</v>
      </c>
      <c r="B1079" s="14" t="s">
        <v>2343</v>
      </c>
      <c r="C1079" s="14" t="s">
        <v>19</v>
      </c>
      <c r="D1079" s="14" t="s">
        <v>2344</v>
      </c>
      <c r="E1079" s="12" t="s">
        <v>2345</v>
      </c>
      <c r="F1079" s="17" t="s">
        <v>2346</v>
      </c>
      <c r="G1079" s="10" t="s">
        <v>175</v>
      </c>
      <c r="H1079" s="17" t="s">
        <v>182</v>
      </c>
      <c r="I1079" s="17"/>
      <c r="J1079" s="10"/>
      <c r="K1079" s="10"/>
    </row>
    <row r="1080" spans="1:12" ht="16.5" customHeight="1" x14ac:dyDescent="0.2">
      <c r="A1080" s="18">
        <v>1214100040</v>
      </c>
      <c r="B1080" s="14" t="s">
        <v>2347</v>
      </c>
      <c r="C1080" s="14" t="s">
        <v>19</v>
      </c>
      <c r="D1080" s="14" t="s">
        <v>2348</v>
      </c>
      <c r="E1080" s="12" t="s">
        <v>2349</v>
      </c>
      <c r="F1080" s="17" t="s">
        <v>2350</v>
      </c>
      <c r="G1080" s="10" t="s">
        <v>175</v>
      </c>
      <c r="H1080" s="17" t="s">
        <v>182</v>
      </c>
      <c r="I1080" s="17"/>
      <c r="J1080" s="10"/>
      <c r="K1080" s="10"/>
    </row>
    <row r="1081" spans="1:12" ht="16.5" customHeight="1" x14ac:dyDescent="0.2">
      <c r="A1081" s="58">
        <v>1214100050</v>
      </c>
      <c r="B1081" s="14" t="s">
        <v>2351</v>
      </c>
      <c r="C1081" s="14" t="s">
        <v>19</v>
      </c>
      <c r="D1081" s="14" t="s">
        <v>2352</v>
      </c>
      <c r="E1081" s="12" t="s">
        <v>7239</v>
      </c>
      <c r="F1081" s="17" t="s">
        <v>2353</v>
      </c>
      <c r="G1081" s="10" t="s">
        <v>175</v>
      </c>
      <c r="H1081" s="17" t="s">
        <v>182</v>
      </c>
      <c r="I1081" s="17"/>
      <c r="J1081" s="10"/>
      <c r="K1081" s="10"/>
    </row>
    <row r="1082" spans="1:12" ht="16.5" customHeight="1" x14ac:dyDescent="0.2">
      <c r="A1082" s="58">
        <v>1214100060</v>
      </c>
      <c r="B1082" s="14" t="s">
        <v>5930</v>
      </c>
      <c r="C1082" s="14" t="s">
        <v>19</v>
      </c>
      <c r="D1082" s="14" t="s">
        <v>11094</v>
      </c>
      <c r="E1082" s="14" t="s">
        <v>6858</v>
      </c>
      <c r="F1082" s="17"/>
      <c r="G1082" s="12" t="s">
        <v>144</v>
      </c>
      <c r="H1082" s="12" t="s">
        <v>145</v>
      </c>
      <c r="I1082" s="16"/>
      <c r="J1082" s="10" t="s">
        <v>166</v>
      </c>
      <c r="K1082" s="10" t="s">
        <v>1605</v>
      </c>
      <c r="L1082" s="76">
        <v>1214100180</v>
      </c>
    </row>
    <row r="1083" spans="1:12" ht="16.5" customHeight="1" x14ac:dyDescent="0.2">
      <c r="A1083" s="58">
        <v>1214100120</v>
      </c>
      <c r="B1083" s="14" t="s">
        <v>16935</v>
      </c>
      <c r="C1083" s="14" t="s">
        <v>19</v>
      </c>
      <c r="D1083" s="14" t="s">
        <v>16937</v>
      </c>
      <c r="E1083" s="14" t="s">
        <v>15283</v>
      </c>
      <c r="F1083" s="17"/>
      <c r="G1083" s="12"/>
      <c r="H1083" s="12"/>
      <c r="I1083" s="16"/>
      <c r="J1083" s="10"/>
      <c r="K1083" s="10"/>
      <c r="L1083" s="76"/>
    </row>
    <row r="1084" spans="1:12" ht="16.5" customHeight="1" x14ac:dyDescent="0.2">
      <c r="A1084" s="58">
        <v>1214100181</v>
      </c>
      <c r="B1084" s="14" t="s">
        <v>4008</v>
      </c>
      <c r="C1084" s="14" t="s">
        <v>19</v>
      </c>
      <c r="D1084" s="14" t="s">
        <v>7417</v>
      </c>
      <c r="E1084" s="14" t="s">
        <v>4009</v>
      </c>
      <c r="F1084" s="17"/>
      <c r="G1084" s="12"/>
      <c r="H1084" s="12"/>
      <c r="I1084" s="16"/>
      <c r="J1084" s="10"/>
      <c r="K1084" s="10"/>
      <c r="L1084" s="73">
        <v>1214101710</v>
      </c>
    </row>
    <row r="1085" spans="1:12" ht="16.5" customHeight="1" x14ac:dyDescent="0.2">
      <c r="A1085" s="18">
        <v>1214100280</v>
      </c>
      <c r="B1085" s="14" t="s">
        <v>2341</v>
      </c>
      <c r="C1085" s="14" t="s">
        <v>19</v>
      </c>
      <c r="D1085" s="14" t="s">
        <v>2342</v>
      </c>
      <c r="E1085" s="14" t="s">
        <v>2342</v>
      </c>
      <c r="F1085" s="17"/>
      <c r="G1085" s="12" t="s">
        <v>144</v>
      </c>
      <c r="H1085" s="12" t="s">
        <v>145</v>
      </c>
      <c r="I1085" s="16"/>
      <c r="J1085" s="10" t="s">
        <v>166</v>
      </c>
      <c r="K1085" s="10" t="s">
        <v>1605</v>
      </c>
    </row>
    <row r="1086" spans="1:12" ht="16.5" customHeight="1" x14ac:dyDescent="0.2">
      <c r="A1086" s="58">
        <v>1214100480</v>
      </c>
      <c r="B1086" s="19" t="s">
        <v>9954</v>
      </c>
      <c r="C1086" s="19" t="s">
        <v>19</v>
      </c>
      <c r="D1086" s="19" t="s">
        <v>10044</v>
      </c>
      <c r="E1086" s="39" t="s">
        <v>9953</v>
      </c>
      <c r="F1086" s="17"/>
      <c r="G1086" s="17"/>
      <c r="H1086" s="16"/>
      <c r="I1086" s="16"/>
      <c r="J1086" s="10"/>
      <c r="K1086" s="10"/>
    </row>
    <row r="1087" spans="1:12" ht="16.5" customHeight="1" x14ac:dyDescent="0.2">
      <c r="A1087" s="58">
        <v>1214100730</v>
      </c>
      <c r="B1087" s="19" t="s">
        <v>11718</v>
      </c>
      <c r="C1087" s="19" t="s">
        <v>19</v>
      </c>
      <c r="D1087" s="19" t="s">
        <v>11723</v>
      </c>
      <c r="E1087" s="39" t="s">
        <v>11717</v>
      </c>
      <c r="F1087" s="17"/>
      <c r="G1087" s="17"/>
      <c r="H1087" s="16"/>
      <c r="I1087" s="16"/>
      <c r="J1087" s="10"/>
      <c r="K1087" s="10"/>
    </row>
    <row r="1088" spans="1:12" ht="16.5" customHeight="1" x14ac:dyDescent="0.2">
      <c r="A1088" s="58">
        <v>1214100850</v>
      </c>
      <c r="B1088" s="14" t="s">
        <v>9225</v>
      </c>
      <c r="C1088" s="14" t="s">
        <v>19</v>
      </c>
      <c r="D1088" s="14" t="s">
        <v>7688</v>
      </c>
      <c r="E1088" s="14" t="s">
        <v>7687</v>
      </c>
      <c r="F1088" s="17"/>
      <c r="G1088" s="12" t="s">
        <v>144</v>
      </c>
      <c r="H1088" s="12" t="s">
        <v>145</v>
      </c>
      <c r="I1088" s="16"/>
      <c r="J1088" s="10" t="s">
        <v>166</v>
      </c>
      <c r="K1088" s="10" t="s">
        <v>1605</v>
      </c>
      <c r="L1088" s="73">
        <v>1214100230</v>
      </c>
    </row>
    <row r="1089" spans="1:12" ht="16.5" customHeight="1" x14ac:dyDescent="0.2">
      <c r="A1089" s="58">
        <v>1214100920</v>
      </c>
      <c r="B1089" s="14" t="s">
        <v>5933</v>
      </c>
      <c r="C1089" s="14" t="s">
        <v>19</v>
      </c>
      <c r="D1089" s="14" t="s">
        <v>7686</v>
      </c>
      <c r="E1089" s="14" t="s">
        <v>7685</v>
      </c>
      <c r="F1089" s="17"/>
      <c r="G1089" s="15" t="s">
        <v>144</v>
      </c>
      <c r="H1089" s="15" t="s">
        <v>145</v>
      </c>
      <c r="I1089" s="16"/>
      <c r="J1089" s="10"/>
      <c r="K1089" s="10"/>
    </row>
    <row r="1090" spans="1:12" ht="16.5" customHeight="1" x14ac:dyDescent="0.2">
      <c r="A1090" s="58">
        <v>1214101080</v>
      </c>
      <c r="B1090" s="14" t="s">
        <v>4014</v>
      </c>
      <c r="C1090" s="14" t="s">
        <v>19</v>
      </c>
      <c r="D1090" s="14" t="s">
        <v>4015</v>
      </c>
      <c r="E1090" s="14" t="s">
        <v>7227</v>
      </c>
      <c r="F1090" s="17"/>
      <c r="G1090" s="12" t="s">
        <v>144</v>
      </c>
      <c r="H1090" s="12" t="s">
        <v>145</v>
      </c>
      <c r="I1090" s="16"/>
      <c r="J1090" s="10" t="s">
        <v>166</v>
      </c>
      <c r="K1090" s="10" t="s">
        <v>1605</v>
      </c>
      <c r="L1090" s="73">
        <v>1214100220</v>
      </c>
    </row>
    <row r="1091" spans="1:12" ht="16.5" customHeight="1" x14ac:dyDescent="0.2">
      <c r="A1091" s="58">
        <v>1214101100</v>
      </c>
      <c r="B1091" s="14" t="s">
        <v>4010</v>
      </c>
      <c r="C1091" s="14" t="s">
        <v>19</v>
      </c>
      <c r="D1091" s="10" t="s">
        <v>4011</v>
      </c>
      <c r="E1091" s="10" t="s">
        <v>7226</v>
      </c>
      <c r="F1091" s="17"/>
      <c r="G1091" s="15"/>
      <c r="H1091" s="15"/>
      <c r="I1091" s="16"/>
      <c r="J1091" s="10"/>
      <c r="K1091" s="10"/>
      <c r="L1091" s="73">
        <v>1214100190</v>
      </c>
    </row>
    <row r="1092" spans="1:12" ht="16.5" customHeight="1" x14ac:dyDescent="0.2">
      <c r="A1092" s="58">
        <v>1214101110</v>
      </c>
      <c r="B1092" s="14" t="s">
        <v>4012</v>
      </c>
      <c r="C1092" s="14" t="s">
        <v>19</v>
      </c>
      <c r="D1092" s="10" t="s">
        <v>4013</v>
      </c>
      <c r="E1092" s="10" t="s">
        <v>7228</v>
      </c>
      <c r="F1092" s="17"/>
      <c r="G1092" s="12" t="s">
        <v>144</v>
      </c>
      <c r="H1092" s="12" t="s">
        <v>145</v>
      </c>
      <c r="I1092" s="16"/>
      <c r="J1092" s="10" t="s">
        <v>166</v>
      </c>
      <c r="K1092" s="10" t="s">
        <v>1605</v>
      </c>
      <c r="L1092" s="73">
        <v>1214100200</v>
      </c>
    </row>
    <row r="1093" spans="1:12" ht="16.5" customHeight="1" x14ac:dyDescent="0.2">
      <c r="A1093" s="58">
        <v>1214101120</v>
      </c>
      <c r="B1093" s="14" t="s">
        <v>4006</v>
      </c>
      <c r="C1093" s="14" t="s">
        <v>19</v>
      </c>
      <c r="D1093" s="10" t="s">
        <v>4007</v>
      </c>
      <c r="E1093" s="10" t="s">
        <v>7225</v>
      </c>
      <c r="F1093" s="17"/>
      <c r="G1093" s="12" t="s">
        <v>144</v>
      </c>
      <c r="H1093" s="12" t="s">
        <v>145</v>
      </c>
      <c r="I1093" s="16"/>
      <c r="J1093" s="10" t="s">
        <v>166</v>
      </c>
      <c r="K1093" s="10" t="s">
        <v>1605</v>
      </c>
      <c r="L1093" s="73">
        <v>1214100210</v>
      </c>
    </row>
    <row r="1094" spans="1:12" ht="16.5" customHeight="1" x14ac:dyDescent="0.2">
      <c r="A1094" s="58">
        <v>1214101210</v>
      </c>
      <c r="B1094" s="14" t="s">
        <v>2354</v>
      </c>
      <c r="C1094" s="14" t="s">
        <v>19</v>
      </c>
      <c r="D1094" s="14" t="s">
        <v>7241</v>
      </c>
      <c r="E1094" s="12" t="s">
        <v>7240</v>
      </c>
      <c r="F1094" s="17"/>
      <c r="G1094" s="10"/>
      <c r="H1094" s="17"/>
      <c r="I1094" s="17"/>
      <c r="J1094" s="10"/>
      <c r="K1094" s="10"/>
      <c r="L1094" s="73">
        <v>1214100170</v>
      </c>
    </row>
    <row r="1095" spans="1:12" ht="16.5" customHeight="1" x14ac:dyDescent="0.2">
      <c r="A1095" s="97">
        <v>1214101540</v>
      </c>
      <c r="B1095" s="44" t="s">
        <v>10603</v>
      </c>
      <c r="C1095" s="44" t="s">
        <v>19</v>
      </c>
      <c r="D1095" s="10" t="s">
        <v>10607</v>
      </c>
      <c r="E1095" s="44" t="s">
        <v>10606</v>
      </c>
      <c r="F1095" s="17"/>
      <c r="G1095" s="17"/>
      <c r="H1095" s="16"/>
      <c r="I1095" s="16"/>
      <c r="J1095" s="45" t="s">
        <v>166</v>
      </c>
      <c r="K1095" s="44" t="s">
        <v>940</v>
      </c>
    </row>
    <row r="1096" spans="1:12" ht="16.5" customHeight="1" x14ac:dyDescent="0.2">
      <c r="A1096" s="58">
        <v>1214101600</v>
      </c>
      <c r="B1096" s="14" t="s">
        <v>10599</v>
      </c>
      <c r="C1096" s="14" t="s">
        <v>19</v>
      </c>
      <c r="D1096" s="10" t="s">
        <v>9227</v>
      </c>
      <c r="E1096" s="10" t="s">
        <v>6496</v>
      </c>
      <c r="F1096" s="17"/>
      <c r="G1096" s="12"/>
      <c r="H1096" s="12"/>
      <c r="I1096" s="16"/>
      <c r="J1096" s="10"/>
      <c r="K1096" s="10"/>
    </row>
    <row r="1097" spans="1:12" ht="16.5" customHeight="1" x14ac:dyDescent="0.2">
      <c r="A1097" s="58">
        <v>1214101610</v>
      </c>
      <c r="B1097" s="14" t="s">
        <v>3975</v>
      </c>
      <c r="C1097" s="14" t="s">
        <v>19</v>
      </c>
      <c r="D1097" s="10" t="s">
        <v>3976</v>
      </c>
      <c r="E1097" s="10" t="s">
        <v>3977</v>
      </c>
      <c r="F1097" s="17"/>
      <c r="G1097" s="12"/>
      <c r="H1097" s="12"/>
      <c r="I1097" s="16"/>
      <c r="J1097" s="10"/>
      <c r="K1097" s="10"/>
    </row>
    <row r="1098" spans="1:12" ht="16.5" customHeight="1" x14ac:dyDescent="0.2">
      <c r="A1098" s="58">
        <v>1214102180</v>
      </c>
      <c r="B1098" s="14" t="s">
        <v>17411</v>
      </c>
      <c r="C1098" s="14" t="s">
        <v>19</v>
      </c>
      <c r="D1098" s="14" t="s">
        <v>17410</v>
      </c>
      <c r="E1098" s="14" t="s">
        <v>17410</v>
      </c>
      <c r="F1098" s="17"/>
      <c r="G1098" s="17"/>
      <c r="H1098" s="16"/>
      <c r="I1098" s="16"/>
      <c r="J1098" s="10"/>
      <c r="K1098" s="10"/>
    </row>
    <row r="1099" spans="1:12" ht="16.5" customHeight="1" x14ac:dyDescent="0.2">
      <c r="A1099" s="58">
        <v>1214102190</v>
      </c>
      <c r="B1099" s="14" t="s">
        <v>18184</v>
      </c>
      <c r="C1099" s="14" t="s">
        <v>19</v>
      </c>
      <c r="D1099" s="14" t="s">
        <v>18183</v>
      </c>
      <c r="E1099" s="14" t="s">
        <v>18183</v>
      </c>
      <c r="F1099" s="17"/>
      <c r="G1099" s="17"/>
      <c r="H1099" s="16"/>
      <c r="I1099" s="16"/>
      <c r="J1099" s="10"/>
      <c r="K1099" s="10"/>
    </row>
    <row r="1100" spans="1:12" ht="16.5" customHeight="1" x14ac:dyDescent="0.2">
      <c r="A1100" s="58">
        <v>1214102330</v>
      </c>
      <c r="B1100" s="14" t="s">
        <v>6490</v>
      </c>
      <c r="C1100" s="14" t="s">
        <v>19</v>
      </c>
      <c r="D1100" s="14" t="s">
        <v>6488</v>
      </c>
      <c r="E1100" s="12" t="s">
        <v>6492</v>
      </c>
      <c r="F1100" s="17"/>
      <c r="G1100" s="10"/>
      <c r="H1100" s="17"/>
      <c r="I1100" s="17"/>
      <c r="J1100" s="10"/>
      <c r="K1100" s="10"/>
    </row>
    <row r="1101" spans="1:12" ht="16.5" customHeight="1" x14ac:dyDescent="0.2">
      <c r="A1101" s="58">
        <v>1214102340</v>
      </c>
      <c r="B1101" s="14" t="s">
        <v>6491</v>
      </c>
      <c r="C1101" s="14" t="s">
        <v>19</v>
      </c>
      <c r="D1101" s="14" t="s">
        <v>6489</v>
      </c>
      <c r="E1101" s="12" t="s">
        <v>6493</v>
      </c>
      <c r="F1101" s="17"/>
      <c r="G1101" s="10"/>
      <c r="H1101" s="17"/>
      <c r="I1101" s="17"/>
      <c r="J1101" s="10"/>
      <c r="K1101" s="10"/>
    </row>
    <row r="1102" spans="1:12" ht="16.5" customHeight="1" x14ac:dyDescent="0.2">
      <c r="A1102" s="58">
        <v>1214102790</v>
      </c>
      <c r="B1102" s="14" t="s">
        <v>9243</v>
      </c>
      <c r="C1102" s="14" t="s">
        <v>19</v>
      </c>
      <c r="D1102" s="14" t="s">
        <v>10207</v>
      </c>
      <c r="E1102" s="12" t="s">
        <v>10220</v>
      </c>
      <c r="F1102" s="17"/>
      <c r="G1102" s="10"/>
      <c r="H1102" s="17"/>
      <c r="I1102" s="17"/>
      <c r="J1102" s="10"/>
      <c r="K1102" s="10"/>
    </row>
    <row r="1103" spans="1:12" ht="16.5" customHeight="1" x14ac:dyDescent="0.2">
      <c r="A1103" s="58">
        <v>1214102970</v>
      </c>
      <c r="B1103" s="14" t="s">
        <v>9791</v>
      </c>
      <c r="C1103" s="14" t="s">
        <v>19</v>
      </c>
      <c r="D1103" s="14" t="s">
        <v>9793</v>
      </c>
      <c r="E1103" s="14" t="s">
        <v>9793</v>
      </c>
      <c r="F1103" s="17"/>
      <c r="G1103" s="17"/>
      <c r="H1103" s="16"/>
      <c r="I1103" s="16"/>
      <c r="J1103" s="10"/>
      <c r="K1103" s="10"/>
    </row>
    <row r="1104" spans="1:12" ht="16.5" customHeight="1" x14ac:dyDescent="0.2">
      <c r="A1104" s="58">
        <v>1214102980</v>
      </c>
      <c r="B1104" s="14" t="s">
        <v>9791</v>
      </c>
      <c r="C1104" s="14" t="s">
        <v>19</v>
      </c>
      <c r="D1104" s="14" t="s">
        <v>9790</v>
      </c>
      <c r="E1104" s="14" t="s">
        <v>9790</v>
      </c>
      <c r="F1104" s="17"/>
      <c r="G1104" s="17"/>
      <c r="H1104" s="16"/>
      <c r="I1104" s="16"/>
      <c r="J1104" s="10"/>
      <c r="K1104" s="10"/>
    </row>
    <row r="1105" spans="1:18" ht="16.5" customHeight="1" x14ac:dyDescent="0.2">
      <c r="A1105" s="58">
        <v>1214102990</v>
      </c>
      <c r="B1105" s="14" t="s">
        <v>9791</v>
      </c>
      <c r="C1105" s="14" t="s">
        <v>19</v>
      </c>
      <c r="D1105" s="14" t="s">
        <v>9792</v>
      </c>
      <c r="E1105" s="14" t="s">
        <v>9792</v>
      </c>
      <c r="F1105" s="17"/>
      <c r="G1105" s="17"/>
      <c r="H1105" s="16"/>
      <c r="I1105" s="16"/>
      <c r="J1105" s="10"/>
      <c r="K1105" s="10"/>
    </row>
    <row r="1106" spans="1:18" ht="16.5" customHeight="1" x14ac:dyDescent="0.2">
      <c r="A1106" s="58">
        <v>1214103120</v>
      </c>
      <c r="B1106" s="14" t="s">
        <v>10600</v>
      </c>
      <c r="C1106" s="14" t="s">
        <v>19</v>
      </c>
      <c r="D1106" s="10" t="s">
        <v>10602</v>
      </c>
      <c r="E1106" s="10" t="s">
        <v>10601</v>
      </c>
      <c r="F1106" s="17"/>
      <c r="G1106" s="12"/>
      <c r="H1106" s="12"/>
      <c r="I1106" s="16"/>
      <c r="J1106" s="10"/>
      <c r="K1106" s="10"/>
    </row>
    <row r="1107" spans="1:18" ht="16.5" customHeight="1" x14ac:dyDescent="0.2">
      <c r="A1107" s="58">
        <v>1214103130</v>
      </c>
      <c r="B1107" s="14" t="s">
        <v>10604</v>
      </c>
      <c r="C1107" s="14" t="s">
        <v>19</v>
      </c>
      <c r="D1107" s="10" t="s">
        <v>10608</v>
      </c>
      <c r="E1107" s="10" t="s">
        <v>10605</v>
      </c>
      <c r="F1107" s="17"/>
      <c r="G1107" s="12"/>
      <c r="H1107" s="12"/>
      <c r="I1107" s="16"/>
      <c r="J1107" s="10"/>
      <c r="K1107" s="10"/>
      <c r="L1107" s="73">
        <v>1214101540</v>
      </c>
    </row>
    <row r="1108" spans="1:18" ht="16.5" customHeight="1" x14ac:dyDescent="0.2">
      <c r="A1108" s="58">
        <v>1214103330</v>
      </c>
      <c r="B1108" s="14" t="s">
        <v>15550</v>
      </c>
      <c r="C1108" s="14" t="s">
        <v>19</v>
      </c>
      <c r="D1108" s="10" t="s">
        <v>15551</v>
      </c>
      <c r="E1108" s="10" t="s">
        <v>15549</v>
      </c>
      <c r="F1108" s="17"/>
      <c r="G1108" s="12"/>
      <c r="H1108" s="12"/>
      <c r="I1108" s="16"/>
      <c r="J1108" s="10"/>
      <c r="K1108" s="10"/>
    </row>
    <row r="1109" spans="1:18" ht="16.5" customHeight="1" x14ac:dyDescent="0.2">
      <c r="A1109" s="58">
        <v>1214103340</v>
      </c>
      <c r="B1109" s="14" t="s">
        <v>15553</v>
      </c>
      <c r="C1109" s="14" t="s">
        <v>19</v>
      </c>
      <c r="D1109" s="10" t="s">
        <v>15554</v>
      </c>
      <c r="E1109" s="10" t="s">
        <v>15552</v>
      </c>
      <c r="F1109" s="17"/>
      <c r="G1109" s="12"/>
      <c r="H1109" s="12"/>
      <c r="I1109" s="16"/>
      <c r="J1109" s="10"/>
      <c r="K1109" s="10"/>
    </row>
    <row r="1110" spans="1:18" ht="16.5" customHeight="1" x14ac:dyDescent="0.2">
      <c r="A1110" s="58">
        <v>1214103350</v>
      </c>
      <c r="B1110" s="14" t="s">
        <v>16948</v>
      </c>
      <c r="C1110" s="14" t="s">
        <v>19</v>
      </c>
      <c r="D1110" s="10" t="s">
        <v>15557</v>
      </c>
      <c r="E1110" s="10" t="s">
        <v>15555</v>
      </c>
      <c r="F1110" s="17"/>
      <c r="G1110" s="12"/>
      <c r="H1110" s="12"/>
      <c r="I1110" s="16"/>
      <c r="J1110" s="10"/>
      <c r="K1110" s="10"/>
    </row>
    <row r="1111" spans="1:18" ht="16.5" customHeight="1" x14ac:dyDescent="0.2">
      <c r="A1111" s="58">
        <v>1214103520</v>
      </c>
      <c r="B1111" s="14" t="s">
        <v>18221</v>
      </c>
      <c r="C1111" s="14" t="s">
        <v>19</v>
      </c>
      <c r="D1111" s="10" t="s">
        <v>17911</v>
      </c>
      <c r="E1111" s="10" t="s">
        <v>17911</v>
      </c>
      <c r="F1111" s="17"/>
      <c r="G1111" s="12"/>
      <c r="H1111" s="12"/>
      <c r="I1111" s="16"/>
      <c r="J1111" s="10"/>
      <c r="K1111" s="10"/>
    </row>
    <row r="1112" spans="1:18" ht="16.5" customHeight="1" x14ac:dyDescent="0.2">
      <c r="A1112" s="58">
        <v>1215100010</v>
      </c>
      <c r="B1112" s="14" t="s">
        <v>3664</v>
      </c>
      <c r="C1112" s="14" t="s">
        <v>19</v>
      </c>
      <c r="D1112" s="10" t="s">
        <v>10045</v>
      </c>
      <c r="E1112" s="10" t="s">
        <v>6551</v>
      </c>
      <c r="F1112" s="17"/>
      <c r="G1112" s="12" t="s">
        <v>144</v>
      </c>
      <c r="H1112" s="12" t="s">
        <v>145</v>
      </c>
      <c r="I1112" s="16"/>
      <c r="J1112" s="10" t="s">
        <v>166</v>
      </c>
      <c r="K1112" s="10" t="s">
        <v>3665</v>
      </c>
    </row>
    <row r="1113" spans="1:18" ht="16.5" customHeight="1" x14ac:dyDescent="0.2">
      <c r="A1113" s="58">
        <v>1216100030</v>
      </c>
      <c r="B1113" s="14" t="s">
        <v>2364</v>
      </c>
      <c r="C1113" s="14" t="s">
        <v>19</v>
      </c>
      <c r="D1113" s="14" t="s">
        <v>15046</v>
      </c>
      <c r="E1113" s="12" t="s">
        <v>6886</v>
      </c>
      <c r="F1113" s="17"/>
      <c r="G1113" s="10"/>
      <c r="H1113" s="17"/>
      <c r="I1113" s="16"/>
      <c r="J1113" s="10"/>
      <c r="K1113" s="10"/>
    </row>
    <row r="1114" spans="1:18" ht="16.5" customHeight="1" x14ac:dyDescent="0.2">
      <c r="A1114" s="58">
        <v>1216100040</v>
      </c>
      <c r="B1114" s="14" t="s">
        <v>2400</v>
      </c>
      <c r="C1114" s="14" t="s">
        <v>19</v>
      </c>
      <c r="D1114" s="14" t="s">
        <v>2401</v>
      </c>
      <c r="E1114" s="12" t="s">
        <v>8286</v>
      </c>
      <c r="F1114" s="17" t="s">
        <v>2402</v>
      </c>
      <c r="G1114" s="10" t="s">
        <v>175</v>
      </c>
      <c r="H1114" s="17" t="s">
        <v>182</v>
      </c>
      <c r="I1114" s="16"/>
      <c r="J1114" s="10"/>
      <c r="K1114" s="10"/>
    </row>
    <row r="1115" spans="1:18" ht="16.5" customHeight="1" x14ac:dyDescent="0.2">
      <c r="A1115" s="58">
        <v>1216100050</v>
      </c>
      <c r="B1115" s="14" t="s">
        <v>2403</v>
      </c>
      <c r="C1115" s="14" t="s">
        <v>19</v>
      </c>
      <c r="D1115" s="14" t="s">
        <v>2404</v>
      </c>
      <c r="E1115" s="12" t="s">
        <v>8306</v>
      </c>
      <c r="F1115" s="17" t="s">
        <v>2405</v>
      </c>
      <c r="G1115" s="10" t="s">
        <v>175</v>
      </c>
      <c r="H1115" s="17" t="s">
        <v>182</v>
      </c>
      <c r="I1115" s="17"/>
      <c r="J1115" s="10"/>
      <c r="K1115" s="10"/>
      <c r="N1115" s="152"/>
      <c r="O1115" s="59"/>
      <c r="P1115" s="59"/>
      <c r="Q1115" s="59"/>
      <c r="R1115" s="59"/>
    </row>
    <row r="1116" spans="1:18" ht="16.5" customHeight="1" x14ac:dyDescent="0.2">
      <c r="A1116" s="58">
        <v>1216100090</v>
      </c>
      <c r="B1116" s="14" t="s">
        <v>2361</v>
      </c>
      <c r="C1116" s="14" t="s">
        <v>19</v>
      </c>
      <c r="D1116" s="14" t="s">
        <v>2362</v>
      </c>
      <c r="E1116" s="14" t="s">
        <v>2363</v>
      </c>
      <c r="F1116" s="17"/>
      <c r="G1116" s="12" t="s">
        <v>144</v>
      </c>
      <c r="H1116" s="12" t="s">
        <v>145</v>
      </c>
      <c r="I1116" s="16"/>
      <c r="J1116" s="10" t="s">
        <v>166</v>
      </c>
      <c r="K1116" s="10" t="s">
        <v>1119</v>
      </c>
    </row>
    <row r="1117" spans="1:18" ht="16.5" customHeight="1" x14ac:dyDescent="0.2">
      <c r="A1117" s="18">
        <v>1216100130</v>
      </c>
      <c r="B1117" s="14" t="s">
        <v>2358</v>
      </c>
      <c r="C1117" s="14"/>
      <c r="D1117" s="14" t="s">
        <v>2359</v>
      </c>
      <c r="E1117" s="14" t="s">
        <v>2360</v>
      </c>
      <c r="F1117" s="17"/>
      <c r="G1117" s="17"/>
      <c r="H1117" s="16"/>
      <c r="I1117" s="16"/>
      <c r="J1117" s="10" t="s">
        <v>166</v>
      </c>
      <c r="K1117" s="10" t="s">
        <v>1119</v>
      </c>
    </row>
    <row r="1118" spans="1:18" ht="16.5" customHeight="1" x14ac:dyDescent="0.2">
      <c r="A1118" s="18">
        <v>1216100140</v>
      </c>
      <c r="B1118" s="14" t="s">
        <v>4127</v>
      </c>
      <c r="C1118" s="14"/>
      <c r="D1118" s="14" t="s">
        <v>4128</v>
      </c>
      <c r="E1118" s="14" t="s">
        <v>4129</v>
      </c>
      <c r="F1118" s="17"/>
      <c r="G1118" s="17"/>
      <c r="H1118" s="16"/>
      <c r="I1118" s="16"/>
      <c r="J1118" s="10" t="s">
        <v>166</v>
      </c>
      <c r="K1118" s="10" t="s">
        <v>1119</v>
      </c>
    </row>
    <row r="1119" spans="1:18" ht="16.5" customHeight="1" x14ac:dyDescent="0.2">
      <c r="A1119" s="58">
        <v>1216100150</v>
      </c>
      <c r="B1119" s="29" t="s">
        <v>2372</v>
      </c>
      <c r="C1119" s="29" t="s">
        <v>19</v>
      </c>
      <c r="D1119" s="29" t="s">
        <v>8717</v>
      </c>
      <c r="E1119" s="10" t="s">
        <v>6885</v>
      </c>
      <c r="F1119" s="17"/>
      <c r="G1119" s="17"/>
      <c r="H1119" s="16"/>
      <c r="I1119" s="16"/>
      <c r="J1119" s="29" t="s">
        <v>166</v>
      </c>
      <c r="K1119" s="10" t="s">
        <v>2373</v>
      </c>
    </row>
    <row r="1120" spans="1:18" ht="16.5" customHeight="1" x14ac:dyDescent="0.2">
      <c r="A1120" s="58">
        <v>1216100160</v>
      </c>
      <c r="B1120" s="23" t="s">
        <v>1118</v>
      </c>
      <c r="C1120" s="23" t="s">
        <v>19</v>
      </c>
      <c r="D1120" s="23" t="s">
        <v>7475</v>
      </c>
      <c r="E1120" s="23" t="s">
        <v>6561</v>
      </c>
      <c r="F1120" s="17"/>
      <c r="G1120" s="12" t="s">
        <v>144</v>
      </c>
      <c r="H1120" s="12" t="s">
        <v>145</v>
      </c>
      <c r="I1120" s="16"/>
      <c r="J1120" s="23" t="s">
        <v>166</v>
      </c>
      <c r="K1120" s="23" t="s">
        <v>1119</v>
      </c>
    </row>
    <row r="1121" spans="1:11" ht="16.5" customHeight="1" x14ac:dyDescent="0.2">
      <c r="A1121" s="58">
        <v>1216100170</v>
      </c>
      <c r="B1121" s="23" t="s">
        <v>2371</v>
      </c>
      <c r="C1121" s="23" t="s">
        <v>19</v>
      </c>
      <c r="D1121" s="23" t="s">
        <v>8730</v>
      </c>
      <c r="E1121" s="23" t="s">
        <v>6884</v>
      </c>
      <c r="F1121" s="17"/>
      <c r="G1121" s="12" t="s">
        <v>144</v>
      </c>
      <c r="H1121" s="12" t="s">
        <v>145</v>
      </c>
      <c r="I1121" s="16"/>
      <c r="J1121" s="23" t="s">
        <v>166</v>
      </c>
      <c r="K1121" s="23" t="s">
        <v>1119</v>
      </c>
    </row>
    <row r="1122" spans="1:11" ht="16.5" customHeight="1" x14ac:dyDescent="0.2">
      <c r="A1122" s="18">
        <v>1216100270</v>
      </c>
      <c r="B1122" s="14" t="s">
        <v>2333</v>
      </c>
      <c r="C1122" s="14"/>
      <c r="D1122" s="14" t="s">
        <v>2334</v>
      </c>
      <c r="E1122" s="12" t="s">
        <v>2334</v>
      </c>
      <c r="F1122" s="17"/>
      <c r="G1122" s="10"/>
      <c r="H1122" s="17"/>
      <c r="I1122" s="17"/>
      <c r="J1122" s="10"/>
      <c r="K1122" s="10"/>
    </row>
    <row r="1123" spans="1:11" ht="16.5" customHeight="1" x14ac:dyDescent="0.2">
      <c r="A1123" s="58">
        <v>1216100580</v>
      </c>
      <c r="B1123" s="14" t="s">
        <v>16723</v>
      </c>
      <c r="C1123" s="14" t="s">
        <v>19</v>
      </c>
      <c r="D1123" s="14" t="s">
        <v>16722</v>
      </c>
      <c r="E1123" s="12" t="s">
        <v>16721</v>
      </c>
      <c r="F1123" s="17"/>
      <c r="G1123" s="10"/>
      <c r="H1123" s="17"/>
      <c r="I1123" s="17"/>
      <c r="J1123" s="10"/>
      <c r="K1123" s="10"/>
    </row>
    <row r="1124" spans="1:11" ht="16.5" customHeight="1" x14ac:dyDescent="0.2">
      <c r="A1124" s="58">
        <v>1216100640</v>
      </c>
      <c r="B1124" s="14" t="s">
        <v>8589</v>
      </c>
      <c r="C1124" s="14" t="s">
        <v>19</v>
      </c>
      <c r="D1124" s="14" t="s">
        <v>9238</v>
      </c>
      <c r="E1124" s="12" t="s">
        <v>8588</v>
      </c>
      <c r="F1124" s="17"/>
      <c r="G1124" s="10"/>
      <c r="H1124" s="17"/>
      <c r="I1124" s="17"/>
      <c r="J1124" s="10"/>
      <c r="K1124" s="10"/>
    </row>
    <row r="1125" spans="1:11" ht="16.5" customHeight="1" x14ac:dyDescent="0.2">
      <c r="A1125" s="58">
        <v>1217100280</v>
      </c>
      <c r="B1125" s="14" t="s">
        <v>1105</v>
      </c>
      <c r="C1125" s="14" t="s">
        <v>19</v>
      </c>
      <c r="D1125" s="14" t="s">
        <v>7583</v>
      </c>
      <c r="E1125" s="12" t="s">
        <v>7501</v>
      </c>
      <c r="F1125" s="17"/>
      <c r="G1125" s="10"/>
      <c r="H1125" s="17"/>
      <c r="I1125" s="17"/>
      <c r="J1125" s="10"/>
      <c r="K1125" s="10"/>
    </row>
    <row r="1126" spans="1:11" ht="16.5" customHeight="1" x14ac:dyDescent="0.2">
      <c r="A1126" s="18">
        <v>1217100300</v>
      </c>
      <c r="B1126" s="23" t="s">
        <v>1851</v>
      </c>
      <c r="C1126" s="23"/>
      <c r="D1126" s="23" t="s">
        <v>1852</v>
      </c>
      <c r="E1126" s="23" t="s">
        <v>1853</v>
      </c>
      <c r="F1126" s="17"/>
      <c r="G1126" s="12"/>
      <c r="H1126" s="12"/>
      <c r="I1126" s="16"/>
      <c r="J1126" s="23"/>
      <c r="K1126" s="23"/>
    </row>
    <row r="1127" spans="1:11" ht="16.5" customHeight="1" x14ac:dyDescent="0.2">
      <c r="A1127" s="58">
        <v>1217100330</v>
      </c>
      <c r="B1127" s="14" t="s">
        <v>1103</v>
      </c>
      <c r="C1127" s="14" t="s">
        <v>19</v>
      </c>
      <c r="D1127" s="14" t="s">
        <v>7390</v>
      </c>
      <c r="E1127" s="12" t="s">
        <v>7500</v>
      </c>
      <c r="F1127" s="17" t="s">
        <v>1104</v>
      </c>
      <c r="G1127" s="10" t="s">
        <v>175</v>
      </c>
      <c r="H1127" s="17" t="s">
        <v>182</v>
      </c>
      <c r="I1127" s="16"/>
      <c r="J1127" s="10"/>
      <c r="K1127" s="10"/>
    </row>
    <row r="1128" spans="1:11" ht="16.5" customHeight="1" x14ac:dyDescent="0.2">
      <c r="A1128" s="58">
        <v>1217100800</v>
      </c>
      <c r="B1128" s="23" t="s">
        <v>6947</v>
      </c>
      <c r="C1128" s="23" t="s">
        <v>19</v>
      </c>
      <c r="D1128" s="23" t="s">
        <v>8050</v>
      </c>
      <c r="E1128" s="23" t="s">
        <v>6948</v>
      </c>
      <c r="F1128" s="17"/>
      <c r="G1128" s="12"/>
      <c r="H1128" s="12"/>
      <c r="I1128" s="16"/>
      <c r="J1128" s="23"/>
      <c r="K1128" s="23"/>
    </row>
    <row r="1129" spans="1:11" ht="16.5" customHeight="1" x14ac:dyDescent="0.2">
      <c r="A1129" s="58">
        <v>1217100810</v>
      </c>
      <c r="B1129" s="23" t="s">
        <v>7790</v>
      </c>
      <c r="C1129" s="23" t="s">
        <v>19</v>
      </c>
      <c r="D1129" s="23" t="s">
        <v>7791</v>
      </c>
      <c r="E1129" s="23" t="s">
        <v>7792</v>
      </c>
      <c r="F1129" s="17"/>
      <c r="G1129" s="12"/>
      <c r="H1129" s="12"/>
      <c r="I1129" s="16"/>
      <c r="J1129" s="23"/>
      <c r="K1129" s="23"/>
    </row>
    <row r="1130" spans="1:11" ht="16.5" customHeight="1" x14ac:dyDescent="0.2">
      <c r="A1130" s="58">
        <v>1217100830</v>
      </c>
      <c r="B1130" s="23" t="s">
        <v>7801</v>
      </c>
      <c r="C1130" s="23" t="s">
        <v>19</v>
      </c>
      <c r="D1130" s="23" t="s">
        <v>7800</v>
      </c>
      <c r="E1130" s="23" t="s">
        <v>7799</v>
      </c>
      <c r="F1130" s="17"/>
      <c r="G1130" s="12"/>
      <c r="H1130" s="12"/>
      <c r="I1130" s="16"/>
      <c r="J1130" s="23"/>
      <c r="K1130" s="23"/>
    </row>
    <row r="1131" spans="1:11" ht="16.5" customHeight="1" x14ac:dyDescent="0.2">
      <c r="A1131" s="58">
        <v>1217100890</v>
      </c>
      <c r="B1131" s="23" t="s">
        <v>8271</v>
      </c>
      <c r="C1131" s="23" t="s">
        <v>19</v>
      </c>
      <c r="D1131" s="23" t="s">
        <v>8272</v>
      </c>
      <c r="E1131" s="23" t="s">
        <v>8270</v>
      </c>
      <c r="F1131" s="17"/>
      <c r="G1131" s="12"/>
      <c r="H1131" s="12"/>
      <c r="I1131" s="16"/>
      <c r="J1131" s="23"/>
      <c r="K1131" s="23"/>
    </row>
    <row r="1132" spans="1:11" ht="16.5" customHeight="1" x14ac:dyDescent="0.2">
      <c r="A1132" s="58">
        <v>1217101010</v>
      </c>
      <c r="B1132" s="14" t="s">
        <v>9690</v>
      </c>
      <c r="C1132" s="14" t="s">
        <v>19</v>
      </c>
      <c r="D1132" s="14" t="s">
        <v>9689</v>
      </c>
      <c r="E1132" s="10" t="s">
        <v>9687</v>
      </c>
      <c r="F1132" s="17"/>
      <c r="G1132" s="12"/>
      <c r="H1132" s="12"/>
      <c r="I1132" s="16"/>
      <c r="J1132" s="10"/>
      <c r="K1132" s="10"/>
    </row>
    <row r="1133" spans="1:11" ht="16.5" customHeight="1" x14ac:dyDescent="0.2">
      <c r="A1133" s="58">
        <v>1218100150</v>
      </c>
      <c r="B1133" s="23" t="s">
        <v>7519</v>
      </c>
      <c r="C1133" s="23" t="s">
        <v>19</v>
      </c>
      <c r="D1133" s="23" t="s">
        <v>7525</v>
      </c>
      <c r="E1133" s="23" t="s">
        <v>7525</v>
      </c>
      <c r="F1133" s="17"/>
      <c r="G1133" s="12"/>
      <c r="H1133" s="12"/>
      <c r="I1133" s="16"/>
      <c r="J1133" s="23"/>
      <c r="K1133" s="23"/>
    </row>
    <row r="1134" spans="1:11" ht="16.5" customHeight="1" x14ac:dyDescent="0.2">
      <c r="A1134" s="58">
        <v>1218100160</v>
      </c>
      <c r="B1134" s="23" t="s">
        <v>7518</v>
      </c>
      <c r="C1134" s="23" t="s">
        <v>19</v>
      </c>
      <c r="D1134" s="23" t="s">
        <v>7524</v>
      </c>
      <c r="E1134" s="23" t="s">
        <v>7524</v>
      </c>
      <c r="F1134" s="17"/>
      <c r="G1134" s="12"/>
      <c r="H1134" s="12"/>
      <c r="I1134" s="16"/>
      <c r="J1134" s="23"/>
      <c r="K1134" s="23"/>
    </row>
    <row r="1135" spans="1:11" ht="16.5" customHeight="1" x14ac:dyDescent="0.2">
      <c r="A1135" s="58">
        <v>1218100170</v>
      </c>
      <c r="B1135" s="23" t="s">
        <v>7517</v>
      </c>
      <c r="C1135" s="23" t="s">
        <v>19</v>
      </c>
      <c r="D1135" s="23" t="s">
        <v>7523</v>
      </c>
      <c r="E1135" s="23" t="s">
        <v>7523</v>
      </c>
      <c r="F1135" s="17"/>
      <c r="G1135" s="12"/>
      <c r="H1135" s="12"/>
      <c r="I1135" s="16"/>
      <c r="J1135" s="23"/>
      <c r="K1135" s="23"/>
    </row>
    <row r="1136" spans="1:11" ht="16.5" customHeight="1" x14ac:dyDescent="0.2">
      <c r="A1136" s="58">
        <v>1218100180</v>
      </c>
      <c r="B1136" s="23" t="s">
        <v>7516</v>
      </c>
      <c r="C1136" s="23" t="s">
        <v>19</v>
      </c>
      <c r="D1136" s="23" t="s">
        <v>7522</v>
      </c>
      <c r="E1136" s="23" t="s">
        <v>7522</v>
      </c>
      <c r="F1136" s="17"/>
      <c r="G1136" s="12"/>
      <c r="H1136" s="12"/>
      <c r="I1136" s="16"/>
      <c r="J1136" s="23"/>
      <c r="K1136" s="23"/>
    </row>
    <row r="1137" spans="1:12" ht="16.5" customHeight="1" x14ac:dyDescent="0.2">
      <c r="A1137" s="58">
        <v>1218100190</v>
      </c>
      <c r="B1137" s="23" t="s">
        <v>7515</v>
      </c>
      <c r="C1137" s="23" t="s">
        <v>19</v>
      </c>
      <c r="D1137" s="23" t="s">
        <v>7521</v>
      </c>
      <c r="E1137" s="23" t="s">
        <v>7521</v>
      </c>
      <c r="F1137" s="17"/>
      <c r="G1137" s="12"/>
      <c r="H1137" s="12"/>
      <c r="I1137" s="16"/>
      <c r="J1137" s="23"/>
      <c r="K1137" s="23"/>
    </row>
    <row r="1138" spans="1:12" ht="16.5" customHeight="1" x14ac:dyDescent="0.2">
      <c r="A1138" s="58">
        <v>1218100200</v>
      </c>
      <c r="B1138" s="23" t="s">
        <v>7514</v>
      </c>
      <c r="C1138" s="23" t="s">
        <v>19</v>
      </c>
      <c r="D1138" s="23" t="s">
        <v>7520</v>
      </c>
      <c r="E1138" s="23" t="s">
        <v>7520</v>
      </c>
      <c r="F1138" s="17"/>
      <c r="G1138" s="12"/>
      <c r="H1138" s="12"/>
      <c r="I1138" s="16"/>
      <c r="J1138" s="23"/>
      <c r="K1138" s="23"/>
    </row>
    <row r="1139" spans="1:12" ht="16.5" customHeight="1" x14ac:dyDescent="0.2">
      <c r="A1139" s="58">
        <v>1219100030</v>
      </c>
      <c r="B1139" s="10" t="s">
        <v>3397</v>
      </c>
      <c r="C1139" s="10" t="s">
        <v>19</v>
      </c>
      <c r="D1139" s="10" t="s">
        <v>3398</v>
      </c>
      <c r="E1139" s="10" t="s">
        <v>8302</v>
      </c>
      <c r="F1139" s="17"/>
      <c r="G1139" s="12" t="s">
        <v>144</v>
      </c>
      <c r="H1139" s="12" t="s">
        <v>145</v>
      </c>
      <c r="I1139" s="16"/>
      <c r="J1139" s="10" t="s">
        <v>166</v>
      </c>
      <c r="K1139" s="10" t="s">
        <v>490</v>
      </c>
      <c r="L1139" s="74"/>
    </row>
    <row r="1140" spans="1:12" ht="16.5" customHeight="1" x14ac:dyDescent="0.2">
      <c r="A1140" s="58">
        <v>1219100040</v>
      </c>
      <c r="B1140" s="14" t="s">
        <v>8304</v>
      </c>
      <c r="C1140" s="14" t="s">
        <v>19</v>
      </c>
      <c r="D1140" s="10" t="s">
        <v>8305</v>
      </c>
      <c r="E1140" s="10" t="s">
        <v>8303</v>
      </c>
      <c r="F1140" s="17"/>
      <c r="G1140" s="12"/>
      <c r="H1140" s="12"/>
      <c r="I1140" s="16"/>
      <c r="J1140" s="10"/>
      <c r="K1140" s="10"/>
    </row>
    <row r="1141" spans="1:12" ht="16.5" customHeight="1" x14ac:dyDescent="0.2">
      <c r="A1141" s="18">
        <v>1219100050</v>
      </c>
      <c r="B1141" s="14" t="s">
        <v>1885</v>
      </c>
      <c r="C1141" s="14"/>
      <c r="D1141" s="10" t="s">
        <v>1886</v>
      </c>
      <c r="E1141" s="10" t="s">
        <v>1886</v>
      </c>
      <c r="F1141" s="17"/>
      <c r="G1141" s="12" t="s">
        <v>144</v>
      </c>
      <c r="H1141" s="12" t="s">
        <v>145</v>
      </c>
      <c r="I1141" s="16"/>
      <c r="J1141" s="10" t="s">
        <v>166</v>
      </c>
      <c r="K1141" s="10" t="s">
        <v>490</v>
      </c>
    </row>
    <row r="1142" spans="1:12" ht="16.5" customHeight="1" x14ac:dyDescent="0.2">
      <c r="A1142" s="18">
        <v>1219100220</v>
      </c>
      <c r="B1142" s="29" t="s">
        <v>2374</v>
      </c>
      <c r="C1142" s="29" t="s">
        <v>19</v>
      </c>
      <c r="D1142" s="14" t="s">
        <v>2375</v>
      </c>
      <c r="E1142" s="10" t="s">
        <v>2376</v>
      </c>
      <c r="F1142" s="17"/>
      <c r="G1142" s="17"/>
      <c r="H1142" s="16"/>
      <c r="I1142" s="16"/>
      <c r="J1142" s="29"/>
      <c r="K1142" s="10"/>
    </row>
    <row r="1143" spans="1:12" ht="16.5" customHeight="1" x14ac:dyDescent="0.2">
      <c r="A1143" s="58">
        <v>1219100290</v>
      </c>
      <c r="B1143" s="14" t="s">
        <v>914</v>
      </c>
      <c r="C1143" s="14" t="s">
        <v>19</v>
      </c>
      <c r="D1143" s="14" t="s">
        <v>915</v>
      </c>
      <c r="E1143" s="14" t="s">
        <v>6782</v>
      </c>
      <c r="F1143" s="17"/>
      <c r="G1143" s="12" t="s">
        <v>144</v>
      </c>
      <c r="H1143" s="12" t="s">
        <v>145</v>
      </c>
      <c r="I1143" s="16"/>
      <c r="J1143" s="10" t="s">
        <v>465</v>
      </c>
      <c r="K1143" s="10" t="s">
        <v>835</v>
      </c>
      <c r="L1143" s="73">
        <v>1016100110</v>
      </c>
    </row>
    <row r="1144" spans="1:12" ht="16.5" customHeight="1" x14ac:dyDescent="0.2">
      <c r="A1144" s="58">
        <v>1219100370</v>
      </c>
      <c r="B1144" s="14" t="s">
        <v>11100</v>
      </c>
      <c r="C1144" s="14" t="s">
        <v>731</v>
      </c>
      <c r="D1144" s="14" t="s">
        <v>11101</v>
      </c>
      <c r="E1144" s="14" t="s">
        <v>10717</v>
      </c>
      <c r="F1144" s="17"/>
      <c r="G1144" s="12"/>
      <c r="H1144" s="12"/>
      <c r="I1144" s="16"/>
      <c r="J1144" s="10"/>
      <c r="K1144" s="10"/>
    </row>
    <row r="1145" spans="1:12" ht="16.5" customHeight="1" x14ac:dyDescent="0.2">
      <c r="A1145" s="18">
        <v>1219100570</v>
      </c>
      <c r="B1145" s="14" t="s">
        <v>1523</v>
      </c>
      <c r="C1145" s="14" t="s">
        <v>19</v>
      </c>
      <c r="D1145" s="14" t="s">
        <v>1524</v>
      </c>
      <c r="E1145" s="14" t="s">
        <v>1525</v>
      </c>
      <c r="F1145" s="17"/>
      <c r="G1145" s="15"/>
      <c r="H1145" s="15"/>
      <c r="I1145" s="16"/>
      <c r="J1145" s="10"/>
      <c r="K1145" s="10"/>
    </row>
    <row r="1146" spans="1:12" ht="16.5" customHeight="1" x14ac:dyDescent="0.2">
      <c r="A1146" s="58">
        <v>1219100750</v>
      </c>
      <c r="B1146" s="14" t="s">
        <v>7681</v>
      </c>
      <c r="C1146" s="14" t="s">
        <v>19</v>
      </c>
      <c r="D1146" s="14" t="s">
        <v>7683</v>
      </c>
      <c r="E1146" s="10" t="s">
        <v>7682</v>
      </c>
      <c r="F1146" s="17"/>
      <c r="G1146" s="12"/>
      <c r="H1146" s="12"/>
      <c r="I1146" s="16"/>
      <c r="J1146" s="10"/>
      <c r="K1146" s="10"/>
    </row>
    <row r="1147" spans="1:12" ht="16.5" customHeight="1" x14ac:dyDescent="0.2">
      <c r="A1147" s="58">
        <v>1219101660</v>
      </c>
      <c r="B1147" s="14" t="s">
        <v>12256</v>
      </c>
      <c r="C1147" s="14" t="s">
        <v>19</v>
      </c>
      <c r="D1147" s="14" t="s">
        <v>16953</v>
      </c>
      <c r="E1147" s="10" t="s">
        <v>12257</v>
      </c>
      <c r="F1147" s="17"/>
      <c r="G1147" s="12"/>
      <c r="H1147" s="12"/>
      <c r="I1147" s="16"/>
      <c r="J1147" s="10"/>
      <c r="K1147" s="10"/>
    </row>
    <row r="1148" spans="1:12" ht="16.5" customHeight="1" x14ac:dyDescent="0.2">
      <c r="A1148" s="58">
        <v>1219101670</v>
      </c>
      <c r="B1148" s="14" t="s">
        <v>9684</v>
      </c>
      <c r="C1148" s="14" t="s">
        <v>19</v>
      </c>
      <c r="D1148" s="14" t="s">
        <v>9683</v>
      </c>
      <c r="E1148" s="10" t="s">
        <v>6874</v>
      </c>
      <c r="F1148" s="17"/>
      <c r="G1148" s="12" t="s">
        <v>144</v>
      </c>
      <c r="H1148" s="12" t="s">
        <v>145</v>
      </c>
      <c r="I1148" s="16"/>
      <c r="J1148" s="10" t="s">
        <v>153</v>
      </c>
      <c r="K1148" s="10" t="s">
        <v>553</v>
      </c>
      <c r="L1148" s="73">
        <v>1526100690</v>
      </c>
    </row>
    <row r="1149" spans="1:12" ht="16.5" customHeight="1" x14ac:dyDescent="0.2">
      <c r="A1149" s="58">
        <v>1219101690</v>
      </c>
      <c r="B1149" s="14" t="s">
        <v>9293</v>
      </c>
      <c r="C1149" s="14" t="s">
        <v>19</v>
      </c>
      <c r="D1149" s="14" t="s">
        <v>9686</v>
      </c>
      <c r="E1149" s="10" t="s">
        <v>6527</v>
      </c>
      <c r="F1149" s="17"/>
      <c r="G1149" s="12"/>
      <c r="H1149" s="12"/>
      <c r="I1149" s="16"/>
      <c r="J1149" s="10"/>
      <c r="K1149" s="10"/>
    </row>
    <row r="1150" spans="1:12" ht="16.5" customHeight="1" x14ac:dyDescent="0.2">
      <c r="A1150" s="18">
        <v>1219102100</v>
      </c>
      <c r="B1150" s="14" t="s">
        <v>1606</v>
      </c>
      <c r="C1150" s="14"/>
      <c r="D1150" s="14" t="s">
        <v>1607</v>
      </c>
      <c r="E1150" s="14" t="s">
        <v>1608</v>
      </c>
      <c r="F1150" s="17"/>
      <c r="G1150" s="12" t="s">
        <v>144</v>
      </c>
      <c r="H1150" s="12" t="s">
        <v>145</v>
      </c>
      <c r="I1150" s="16"/>
      <c r="J1150" s="10" t="s">
        <v>465</v>
      </c>
      <c r="K1150" s="10" t="s">
        <v>867</v>
      </c>
    </row>
    <row r="1151" spans="1:12" ht="16.5" customHeight="1" x14ac:dyDescent="0.2">
      <c r="A1151" s="18">
        <v>1219102230</v>
      </c>
      <c r="B1151" s="14" t="s">
        <v>672</v>
      </c>
      <c r="C1151" s="14"/>
      <c r="D1151" s="14" t="s">
        <v>673</v>
      </c>
      <c r="E1151" s="14" t="s">
        <v>673</v>
      </c>
      <c r="F1151" s="17"/>
      <c r="G1151" s="15" t="s">
        <v>144</v>
      </c>
      <c r="H1151" s="15" t="s">
        <v>145</v>
      </c>
      <c r="I1151" s="16"/>
      <c r="J1151" s="10"/>
      <c r="K1151" s="10"/>
    </row>
    <row r="1152" spans="1:12" ht="16.5" customHeight="1" x14ac:dyDescent="0.2">
      <c r="A1152" s="58">
        <v>1219102300</v>
      </c>
      <c r="B1152" s="14" t="s">
        <v>11668</v>
      </c>
      <c r="C1152" s="14" t="s">
        <v>1469</v>
      </c>
      <c r="D1152" s="14" t="s">
        <v>7215</v>
      </c>
      <c r="E1152" s="14" t="s">
        <v>7214</v>
      </c>
      <c r="F1152" s="17"/>
      <c r="G1152" s="15"/>
      <c r="H1152" s="15"/>
      <c r="I1152" s="16"/>
      <c r="J1152" s="10"/>
      <c r="K1152" s="10"/>
    </row>
    <row r="1153" spans="1:18" ht="16.5" customHeight="1" x14ac:dyDescent="0.2">
      <c r="A1153" s="18">
        <v>1219102430</v>
      </c>
      <c r="B1153" s="14" t="s">
        <v>2690</v>
      </c>
      <c r="C1153" s="14" t="s">
        <v>19</v>
      </c>
      <c r="D1153" s="14" t="s">
        <v>11675</v>
      </c>
      <c r="E1153" s="14" t="s">
        <v>6510</v>
      </c>
      <c r="F1153" s="17"/>
      <c r="G1153" s="12"/>
      <c r="H1153" s="12"/>
      <c r="I1153" s="16"/>
      <c r="J1153" s="10"/>
      <c r="K1153" s="10"/>
    </row>
    <row r="1154" spans="1:18" ht="16.5" customHeight="1" x14ac:dyDescent="0.2">
      <c r="A1154" s="18">
        <v>1219102750</v>
      </c>
      <c r="B1154" s="29" t="s">
        <v>1225</v>
      </c>
      <c r="C1154" s="29"/>
      <c r="D1154" s="29" t="s">
        <v>1226</v>
      </c>
      <c r="E1154" s="10" t="s">
        <v>1227</v>
      </c>
      <c r="F1154" s="17"/>
      <c r="G1154" s="17"/>
      <c r="H1154" s="16"/>
      <c r="I1154" s="16"/>
      <c r="J1154" s="29" t="s">
        <v>166</v>
      </c>
      <c r="K1154" s="10" t="s">
        <v>1228</v>
      </c>
    </row>
    <row r="1155" spans="1:18" ht="16.5" customHeight="1" x14ac:dyDescent="0.2">
      <c r="A1155" s="18">
        <v>1219102770</v>
      </c>
      <c r="B1155" s="30" t="s">
        <v>769</v>
      </c>
      <c r="C1155" s="30"/>
      <c r="D1155" s="30" t="s">
        <v>770</v>
      </c>
      <c r="E1155" s="19" t="s">
        <v>770</v>
      </c>
      <c r="F1155" s="17"/>
      <c r="G1155" s="17"/>
      <c r="H1155" s="16"/>
      <c r="I1155" s="16"/>
      <c r="J1155" s="10" t="s">
        <v>166</v>
      </c>
      <c r="K1155" s="10" t="s">
        <v>490</v>
      </c>
    </row>
    <row r="1156" spans="1:18" ht="16.5" customHeight="1" x14ac:dyDescent="0.2">
      <c r="A1156" s="18">
        <v>1219102780</v>
      </c>
      <c r="B1156" s="30" t="s">
        <v>2337</v>
      </c>
      <c r="C1156" s="30"/>
      <c r="D1156" s="30" t="s">
        <v>2338</v>
      </c>
      <c r="E1156" s="19" t="s">
        <v>2338</v>
      </c>
      <c r="F1156" s="17"/>
      <c r="G1156" s="17"/>
      <c r="H1156" s="16"/>
      <c r="I1156" s="16"/>
      <c r="J1156" s="10" t="s">
        <v>166</v>
      </c>
      <c r="K1156" s="30" t="s">
        <v>490</v>
      </c>
    </row>
    <row r="1157" spans="1:18" ht="16.5" customHeight="1" x14ac:dyDescent="0.2">
      <c r="A1157" s="18">
        <v>1219102790</v>
      </c>
      <c r="B1157" s="30" t="s">
        <v>3880</v>
      </c>
      <c r="C1157" s="30"/>
      <c r="D1157" s="30" t="s">
        <v>3881</v>
      </c>
      <c r="E1157" s="19" t="s">
        <v>3881</v>
      </c>
      <c r="F1157" s="17"/>
      <c r="G1157" s="17"/>
      <c r="H1157" s="16"/>
      <c r="I1157" s="16"/>
      <c r="J1157" s="10" t="s">
        <v>3882</v>
      </c>
      <c r="K1157" s="10" t="s">
        <v>490</v>
      </c>
    </row>
    <row r="1158" spans="1:18" ht="16.5" customHeight="1" x14ac:dyDescent="0.2">
      <c r="A1158" s="18">
        <v>1219102800</v>
      </c>
      <c r="B1158" s="30" t="s">
        <v>5994</v>
      </c>
      <c r="C1158" s="30"/>
      <c r="D1158" s="30" t="s">
        <v>5995</v>
      </c>
      <c r="E1158" s="19" t="s">
        <v>5995</v>
      </c>
      <c r="F1158" s="17"/>
      <c r="G1158" s="17"/>
      <c r="H1158" s="16"/>
      <c r="I1158" s="16"/>
      <c r="J1158" s="10" t="s">
        <v>166</v>
      </c>
      <c r="K1158" s="30" t="s">
        <v>490</v>
      </c>
    </row>
    <row r="1159" spans="1:18" s="59" customFormat="1" ht="16.5" customHeight="1" x14ac:dyDescent="0.2">
      <c r="A1159" s="18">
        <v>1219102810</v>
      </c>
      <c r="B1159" s="30" t="s">
        <v>6007</v>
      </c>
      <c r="C1159" s="30"/>
      <c r="D1159" s="30" t="s">
        <v>6008</v>
      </c>
      <c r="E1159" s="19" t="s">
        <v>6008</v>
      </c>
      <c r="F1159" s="17"/>
      <c r="G1159" s="17"/>
      <c r="H1159" s="16"/>
      <c r="I1159" s="16"/>
      <c r="J1159" s="10" t="s">
        <v>166</v>
      </c>
      <c r="K1159" s="30" t="s">
        <v>490</v>
      </c>
      <c r="L1159" s="73"/>
      <c r="M1159" s="2"/>
      <c r="N1159" s="150"/>
      <c r="O1159" s="2"/>
      <c r="P1159" s="2"/>
      <c r="Q1159" s="2"/>
      <c r="R1159" s="2"/>
    </row>
    <row r="1160" spans="1:18" ht="16.5" customHeight="1" x14ac:dyDescent="0.2">
      <c r="A1160" s="58">
        <v>1219102820</v>
      </c>
      <c r="B1160" s="30" t="s">
        <v>6015</v>
      </c>
      <c r="C1160" s="30" t="s">
        <v>731</v>
      </c>
      <c r="D1160" s="30" t="s">
        <v>6016</v>
      </c>
      <c r="E1160" s="19" t="s">
        <v>6951</v>
      </c>
      <c r="F1160" s="17"/>
      <c r="G1160" s="17"/>
      <c r="H1160" s="16"/>
      <c r="I1160" s="16"/>
      <c r="J1160" s="10" t="s">
        <v>166</v>
      </c>
      <c r="K1160" s="30" t="s">
        <v>490</v>
      </c>
    </row>
    <row r="1161" spans="1:18" ht="16.5" customHeight="1" x14ac:dyDescent="0.2">
      <c r="A1161" s="18">
        <v>1219102830</v>
      </c>
      <c r="B1161" s="30" t="s">
        <v>6212</v>
      </c>
      <c r="C1161" s="30"/>
      <c r="D1161" s="30" t="s">
        <v>6213</v>
      </c>
      <c r="E1161" s="19" t="s">
        <v>6213</v>
      </c>
      <c r="F1161" s="17"/>
      <c r="G1161" s="17"/>
      <c r="H1161" s="16"/>
      <c r="I1161" s="16"/>
      <c r="J1161" s="10" t="s">
        <v>166</v>
      </c>
      <c r="K1161" s="30" t="s">
        <v>490</v>
      </c>
    </row>
    <row r="1162" spans="1:18" ht="16.5" customHeight="1" x14ac:dyDescent="0.2">
      <c r="A1162" s="18">
        <v>1219102850</v>
      </c>
      <c r="B1162" s="23" t="s">
        <v>871</v>
      </c>
      <c r="C1162" s="23"/>
      <c r="D1162" s="23" t="s">
        <v>872</v>
      </c>
      <c r="E1162" s="23" t="s">
        <v>872</v>
      </c>
      <c r="F1162" s="17"/>
      <c r="G1162" s="12" t="s">
        <v>144</v>
      </c>
      <c r="H1162" s="12" t="s">
        <v>145</v>
      </c>
      <c r="I1162" s="16"/>
      <c r="J1162" s="23" t="s">
        <v>166</v>
      </c>
      <c r="K1162" s="23" t="s">
        <v>490</v>
      </c>
    </row>
    <row r="1163" spans="1:18" ht="16.5" customHeight="1" x14ac:dyDescent="0.2">
      <c r="A1163" s="58">
        <v>1219102860</v>
      </c>
      <c r="B1163" s="23" t="s">
        <v>16025</v>
      </c>
      <c r="C1163" s="23" t="s">
        <v>731</v>
      </c>
      <c r="D1163" s="23" t="s">
        <v>16026</v>
      </c>
      <c r="E1163" s="23" t="s">
        <v>6526</v>
      </c>
      <c r="F1163" s="17"/>
      <c r="G1163" s="12" t="s">
        <v>144</v>
      </c>
      <c r="H1163" s="12" t="s">
        <v>145</v>
      </c>
      <c r="I1163" s="16"/>
      <c r="J1163" s="23" t="s">
        <v>166</v>
      </c>
      <c r="K1163" s="23" t="s">
        <v>490</v>
      </c>
    </row>
    <row r="1164" spans="1:18" ht="16.5" customHeight="1" x14ac:dyDescent="0.2">
      <c r="A1164" s="18">
        <v>1219102870</v>
      </c>
      <c r="B1164" s="23" t="s">
        <v>2379</v>
      </c>
      <c r="C1164" s="23"/>
      <c r="D1164" s="23" t="s">
        <v>2380</v>
      </c>
      <c r="E1164" s="23" t="s">
        <v>2380</v>
      </c>
      <c r="F1164" s="17"/>
      <c r="G1164" s="12" t="s">
        <v>144</v>
      </c>
      <c r="H1164" s="12" t="s">
        <v>145</v>
      </c>
      <c r="I1164" s="16"/>
      <c r="J1164" s="23" t="s">
        <v>166</v>
      </c>
      <c r="K1164" s="23" t="s">
        <v>490</v>
      </c>
    </row>
    <row r="1165" spans="1:18" ht="16.5" customHeight="1" x14ac:dyDescent="0.2">
      <c r="A1165" s="18">
        <v>1219102880</v>
      </c>
      <c r="B1165" s="23" t="s">
        <v>2483</v>
      </c>
      <c r="C1165" s="23"/>
      <c r="D1165" s="23" t="s">
        <v>2484</v>
      </c>
      <c r="E1165" s="23" t="s">
        <v>2485</v>
      </c>
      <c r="F1165" s="17"/>
      <c r="G1165" s="12" t="s">
        <v>144</v>
      </c>
      <c r="H1165" s="12" t="s">
        <v>145</v>
      </c>
      <c r="I1165" s="16"/>
      <c r="J1165" s="23" t="s">
        <v>166</v>
      </c>
      <c r="K1165" s="23" t="s">
        <v>490</v>
      </c>
    </row>
    <row r="1166" spans="1:18" ht="16.5" customHeight="1" x14ac:dyDescent="0.2">
      <c r="A1166" s="58">
        <v>1219102890</v>
      </c>
      <c r="B1166" s="23" t="s">
        <v>5289</v>
      </c>
      <c r="C1166" s="23" t="s">
        <v>19</v>
      </c>
      <c r="D1166" s="23" t="s">
        <v>7382</v>
      </c>
      <c r="E1166" s="23" t="s">
        <v>7162</v>
      </c>
      <c r="F1166" s="17"/>
      <c r="G1166" s="12" t="s">
        <v>144</v>
      </c>
      <c r="H1166" s="12" t="s">
        <v>145</v>
      </c>
      <c r="I1166" s="16"/>
      <c r="J1166" s="23" t="s">
        <v>166</v>
      </c>
      <c r="K1166" s="23" t="s">
        <v>490</v>
      </c>
    </row>
    <row r="1167" spans="1:18" ht="16.5" customHeight="1" x14ac:dyDescent="0.2">
      <c r="A1167" s="58">
        <v>1219102900</v>
      </c>
      <c r="B1167" s="23" t="s">
        <v>5292</v>
      </c>
      <c r="C1167" s="23" t="s">
        <v>19</v>
      </c>
      <c r="D1167" s="23" t="s">
        <v>7405</v>
      </c>
      <c r="E1167" s="23" t="s">
        <v>6617</v>
      </c>
      <c r="F1167" s="17"/>
      <c r="G1167" s="12" t="s">
        <v>144</v>
      </c>
      <c r="H1167" s="12" t="s">
        <v>145</v>
      </c>
      <c r="I1167" s="16"/>
      <c r="J1167" s="23" t="s">
        <v>166</v>
      </c>
      <c r="K1167" s="23" t="s">
        <v>490</v>
      </c>
    </row>
    <row r="1168" spans="1:18" ht="16.5" customHeight="1" x14ac:dyDescent="0.2">
      <c r="A1168" s="58">
        <v>1219102910</v>
      </c>
      <c r="B1168" s="23" t="s">
        <v>5997</v>
      </c>
      <c r="C1168" s="23" t="s">
        <v>731</v>
      </c>
      <c r="D1168" s="23" t="s">
        <v>6972</v>
      </c>
      <c r="E1168" s="23" t="s">
        <v>6973</v>
      </c>
      <c r="F1168" s="17"/>
      <c r="G1168" s="12" t="s">
        <v>144</v>
      </c>
      <c r="H1168" s="12" t="s">
        <v>145</v>
      </c>
      <c r="I1168" s="16"/>
      <c r="J1168" s="23" t="s">
        <v>166</v>
      </c>
      <c r="K1168" s="23" t="s">
        <v>490</v>
      </c>
    </row>
    <row r="1169" spans="1:11" ht="16.5" customHeight="1" x14ac:dyDescent="0.2">
      <c r="A1169" s="18">
        <v>1219102930</v>
      </c>
      <c r="B1169" s="23" t="s">
        <v>6002</v>
      </c>
      <c r="C1169" s="23" t="s">
        <v>19</v>
      </c>
      <c r="D1169" s="23" t="s">
        <v>6003</v>
      </c>
      <c r="E1169" s="23" t="s">
        <v>6003</v>
      </c>
      <c r="F1169" s="17"/>
      <c r="G1169" s="12" t="s">
        <v>144</v>
      </c>
      <c r="H1169" s="12" t="s">
        <v>145</v>
      </c>
      <c r="I1169" s="16"/>
      <c r="J1169" s="23" t="s">
        <v>166</v>
      </c>
      <c r="K1169" s="23" t="s">
        <v>490</v>
      </c>
    </row>
    <row r="1170" spans="1:11" ht="16.5" customHeight="1" x14ac:dyDescent="0.2">
      <c r="A1170" s="58">
        <v>1219102950</v>
      </c>
      <c r="B1170" s="10" t="s">
        <v>2553</v>
      </c>
      <c r="C1170" s="14" t="s">
        <v>6699</v>
      </c>
      <c r="D1170" s="10" t="s">
        <v>2554</v>
      </c>
      <c r="E1170" s="10" t="s">
        <v>2555</v>
      </c>
      <c r="F1170" s="17"/>
      <c r="G1170" s="12" t="s">
        <v>144</v>
      </c>
      <c r="H1170" s="12" t="s">
        <v>145</v>
      </c>
      <c r="I1170" s="16"/>
      <c r="J1170" s="10" t="s">
        <v>166</v>
      </c>
      <c r="K1170" s="10" t="s">
        <v>490</v>
      </c>
    </row>
    <row r="1171" spans="1:11" ht="16.5" customHeight="1" x14ac:dyDescent="0.2">
      <c r="A1171" s="58">
        <v>1219102970</v>
      </c>
      <c r="B1171" s="10" t="s">
        <v>3402</v>
      </c>
      <c r="C1171" s="10"/>
      <c r="D1171" s="10" t="s">
        <v>3403</v>
      </c>
      <c r="E1171" s="10" t="s">
        <v>6954</v>
      </c>
      <c r="F1171" s="17"/>
      <c r="G1171" s="12" t="s">
        <v>144</v>
      </c>
      <c r="H1171" s="12" t="s">
        <v>145</v>
      </c>
      <c r="I1171" s="16"/>
      <c r="J1171" s="10" t="s">
        <v>166</v>
      </c>
      <c r="K1171" s="10" t="s">
        <v>490</v>
      </c>
    </row>
    <row r="1172" spans="1:11" ht="16.5" customHeight="1" x14ac:dyDescent="0.2">
      <c r="A1172" s="58">
        <v>1219103040</v>
      </c>
      <c r="B1172" s="10" t="s">
        <v>3499</v>
      </c>
      <c r="C1172" s="10" t="s">
        <v>19</v>
      </c>
      <c r="D1172" s="10" t="s">
        <v>3500</v>
      </c>
      <c r="E1172" s="10" t="s">
        <v>9969</v>
      </c>
      <c r="F1172" s="17"/>
      <c r="G1172" s="12" t="s">
        <v>144</v>
      </c>
      <c r="H1172" s="12" t="s">
        <v>145</v>
      </c>
      <c r="I1172" s="16"/>
      <c r="J1172" s="10" t="s">
        <v>166</v>
      </c>
      <c r="K1172" s="10" t="s">
        <v>490</v>
      </c>
    </row>
    <row r="1173" spans="1:11" ht="16.5" customHeight="1" x14ac:dyDescent="0.2">
      <c r="A1173" s="18">
        <v>1219103050</v>
      </c>
      <c r="B1173" s="10" t="s">
        <v>1897</v>
      </c>
      <c r="C1173" s="10"/>
      <c r="D1173" s="10" t="s">
        <v>1898</v>
      </c>
      <c r="E1173" s="10" t="s">
        <v>1899</v>
      </c>
      <c r="F1173" s="17"/>
      <c r="G1173" s="12" t="s">
        <v>144</v>
      </c>
      <c r="H1173" s="12" t="s">
        <v>145</v>
      </c>
      <c r="I1173" s="16"/>
      <c r="J1173" s="10" t="s">
        <v>166</v>
      </c>
      <c r="K1173" s="10" t="s">
        <v>490</v>
      </c>
    </row>
    <row r="1174" spans="1:11" ht="16.5" customHeight="1" x14ac:dyDescent="0.2">
      <c r="A1174" s="58">
        <v>1219103070</v>
      </c>
      <c r="B1174" s="10" t="s">
        <v>16021</v>
      </c>
      <c r="C1174" s="10" t="s">
        <v>731</v>
      </c>
      <c r="D1174" s="10" t="s">
        <v>16023</v>
      </c>
      <c r="E1174" s="10" t="s">
        <v>16022</v>
      </c>
      <c r="F1174" s="17"/>
      <c r="G1174" s="12"/>
      <c r="H1174" s="12"/>
      <c r="I1174" s="16"/>
      <c r="J1174" s="10"/>
      <c r="K1174" s="10"/>
    </row>
    <row r="1175" spans="1:11" ht="16.5" customHeight="1" x14ac:dyDescent="0.2">
      <c r="A1175" s="18">
        <v>1219103080</v>
      </c>
      <c r="B1175" s="19" t="s">
        <v>759</v>
      </c>
      <c r="C1175" s="19"/>
      <c r="D1175" s="20" t="s">
        <v>760</v>
      </c>
      <c r="E1175" s="19" t="s">
        <v>761</v>
      </c>
      <c r="F1175" s="17"/>
      <c r="G1175" s="12" t="s">
        <v>144</v>
      </c>
      <c r="H1175" s="12" t="s">
        <v>145</v>
      </c>
      <c r="I1175" s="16"/>
      <c r="J1175" s="19" t="s">
        <v>166</v>
      </c>
      <c r="K1175" s="19" t="s">
        <v>490</v>
      </c>
    </row>
    <row r="1176" spans="1:11" ht="16.5" customHeight="1" x14ac:dyDescent="0.2">
      <c r="A1176" s="18">
        <v>1219103090</v>
      </c>
      <c r="B1176" s="19" t="s">
        <v>766</v>
      </c>
      <c r="C1176" s="19"/>
      <c r="D1176" s="20" t="s">
        <v>767</v>
      </c>
      <c r="E1176" s="19" t="s">
        <v>768</v>
      </c>
      <c r="F1176" s="17"/>
      <c r="G1176" s="12" t="s">
        <v>144</v>
      </c>
      <c r="H1176" s="12" t="s">
        <v>145</v>
      </c>
      <c r="I1176" s="16"/>
      <c r="J1176" s="19" t="s">
        <v>166</v>
      </c>
      <c r="K1176" s="19" t="s">
        <v>490</v>
      </c>
    </row>
    <row r="1177" spans="1:11" ht="16.5" customHeight="1" x14ac:dyDescent="0.2">
      <c r="A1177" s="58">
        <v>1219103120</v>
      </c>
      <c r="B1177" s="19" t="s">
        <v>1844</v>
      </c>
      <c r="C1177" s="19" t="s">
        <v>19</v>
      </c>
      <c r="D1177" s="20" t="s">
        <v>9633</v>
      </c>
      <c r="E1177" s="19" t="s">
        <v>9632</v>
      </c>
      <c r="F1177" s="17"/>
      <c r="G1177" s="12" t="s">
        <v>144</v>
      </c>
      <c r="H1177" s="12" t="s">
        <v>145</v>
      </c>
      <c r="I1177" s="16"/>
      <c r="J1177" s="19" t="s">
        <v>166</v>
      </c>
      <c r="K1177" s="19" t="s">
        <v>490</v>
      </c>
    </row>
    <row r="1178" spans="1:11" ht="16.5" customHeight="1" x14ac:dyDescent="0.2">
      <c r="A1178" s="18">
        <v>1219103130</v>
      </c>
      <c r="B1178" s="19" t="s">
        <v>2489</v>
      </c>
      <c r="C1178" s="19"/>
      <c r="D1178" s="20" t="s">
        <v>2490</v>
      </c>
      <c r="E1178" s="19" t="s">
        <v>2491</v>
      </c>
      <c r="F1178" s="17"/>
      <c r="G1178" s="12" t="s">
        <v>144</v>
      </c>
      <c r="H1178" s="12" t="s">
        <v>145</v>
      </c>
      <c r="I1178" s="16"/>
      <c r="J1178" s="19" t="s">
        <v>166</v>
      </c>
      <c r="K1178" s="19" t="s">
        <v>490</v>
      </c>
    </row>
    <row r="1179" spans="1:11" ht="16.5" customHeight="1" x14ac:dyDescent="0.2">
      <c r="A1179" s="58">
        <v>1219103150</v>
      </c>
      <c r="B1179" s="19" t="s">
        <v>2502</v>
      </c>
      <c r="C1179" s="19" t="s">
        <v>19</v>
      </c>
      <c r="D1179" s="20" t="s">
        <v>2503</v>
      </c>
      <c r="E1179" s="19" t="s">
        <v>2504</v>
      </c>
      <c r="F1179" s="17"/>
      <c r="G1179" s="12" t="s">
        <v>144</v>
      </c>
      <c r="H1179" s="12" t="s">
        <v>145</v>
      </c>
      <c r="I1179" s="16"/>
      <c r="J1179" s="19" t="s">
        <v>166</v>
      </c>
      <c r="K1179" s="19" t="s">
        <v>490</v>
      </c>
    </row>
    <row r="1180" spans="1:11" ht="16.5" customHeight="1" x14ac:dyDescent="0.2">
      <c r="A1180" s="18">
        <v>1219103160</v>
      </c>
      <c r="B1180" s="19" t="s">
        <v>2971</v>
      </c>
      <c r="C1180" s="19"/>
      <c r="D1180" s="20" t="s">
        <v>2972</v>
      </c>
      <c r="E1180" s="19" t="s">
        <v>2973</v>
      </c>
      <c r="F1180" s="17"/>
      <c r="G1180" s="12" t="s">
        <v>144</v>
      </c>
      <c r="H1180" s="12" t="s">
        <v>145</v>
      </c>
      <c r="I1180" s="16"/>
      <c r="J1180" s="19" t="s">
        <v>166</v>
      </c>
      <c r="K1180" s="19" t="s">
        <v>490</v>
      </c>
    </row>
    <row r="1181" spans="1:11" ht="16.5" customHeight="1" x14ac:dyDescent="0.2">
      <c r="A1181" s="18">
        <v>1219103170</v>
      </c>
      <c r="B1181" s="19" t="s">
        <v>3292</v>
      </c>
      <c r="C1181" s="19"/>
      <c r="D1181" s="20" t="s">
        <v>3293</v>
      </c>
      <c r="E1181" s="19" t="s">
        <v>3294</v>
      </c>
      <c r="F1181" s="17"/>
      <c r="G1181" s="12" t="s">
        <v>144</v>
      </c>
      <c r="H1181" s="12" t="s">
        <v>145</v>
      </c>
      <c r="I1181" s="16"/>
      <c r="J1181" s="19" t="s">
        <v>166</v>
      </c>
      <c r="K1181" s="19" t="s">
        <v>490</v>
      </c>
    </row>
    <row r="1182" spans="1:11" ht="16.5" customHeight="1" x14ac:dyDescent="0.2">
      <c r="A1182" s="18">
        <v>1219103180</v>
      </c>
      <c r="B1182" s="19" t="s">
        <v>3529</v>
      </c>
      <c r="C1182" s="19"/>
      <c r="D1182" s="20" t="s">
        <v>3530</v>
      </c>
      <c r="E1182" s="19" t="s">
        <v>3531</v>
      </c>
      <c r="F1182" s="17"/>
      <c r="G1182" s="12" t="s">
        <v>144</v>
      </c>
      <c r="H1182" s="12" t="s">
        <v>145</v>
      </c>
      <c r="I1182" s="16"/>
      <c r="J1182" s="19" t="s">
        <v>166</v>
      </c>
      <c r="K1182" s="19" t="s">
        <v>490</v>
      </c>
    </row>
    <row r="1183" spans="1:11" ht="16.5" customHeight="1" x14ac:dyDescent="0.2">
      <c r="A1183" s="18">
        <v>1219103190</v>
      </c>
      <c r="B1183" s="19" t="s">
        <v>4190</v>
      </c>
      <c r="C1183" s="19"/>
      <c r="D1183" s="20" t="s">
        <v>4191</v>
      </c>
      <c r="E1183" s="19" t="s">
        <v>4192</v>
      </c>
      <c r="F1183" s="17"/>
      <c r="G1183" s="12" t="s">
        <v>144</v>
      </c>
      <c r="H1183" s="12" t="s">
        <v>145</v>
      </c>
      <c r="I1183" s="16"/>
      <c r="J1183" s="19" t="s">
        <v>166</v>
      </c>
      <c r="K1183" s="19" t="s">
        <v>490</v>
      </c>
    </row>
    <row r="1184" spans="1:11" ht="16.5" customHeight="1" x14ac:dyDescent="0.2">
      <c r="A1184" s="18">
        <v>1219103200</v>
      </c>
      <c r="B1184" s="19" t="s">
        <v>5822</v>
      </c>
      <c r="C1184" s="19"/>
      <c r="D1184" s="20" t="s">
        <v>5823</v>
      </c>
      <c r="E1184" s="19" t="s">
        <v>5824</v>
      </c>
      <c r="F1184" s="17"/>
      <c r="G1184" s="12" t="s">
        <v>144</v>
      </c>
      <c r="H1184" s="12" t="s">
        <v>145</v>
      </c>
      <c r="I1184" s="16"/>
      <c r="J1184" s="19" t="s">
        <v>166</v>
      </c>
      <c r="K1184" s="19" t="s">
        <v>490</v>
      </c>
    </row>
    <row r="1185" spans="1:12" ht="16.5" customHeight="1" x14ac:dyDescent="0.2">
      <c r="A1185" s="18">
        <v>1219103210</v>
      </c>
      <c r="B1185" s="19" t="s">
        <v>5890</v>
      </c>
      <c r="C1185" s="19"/>
      <c r="D1185" s="20" t="s">
        <v>5891</v>
      </c>
      <c r="E1185" s="19" t="s">
        <v>5892</v>
      </c>
      <c r="F1185" s="17"/>
      <c r="G1185" s="12" t="s">
        <v>144</v>
      </c>
      <c r="H1185" s="12" t="s">
        <v>145</v>
      </c>
      <c r="I1185" s="16"/>
      <c r="J1185" s="19" t="s">
        <v>166</v>
      </c>
      <c r="K1185" s="19" t="s">
        <v>490</v>
      </c>
    </row>
    <row r="1186" spans="1:12" ht="16.5" customHeight="1" x14ac:dyDescent="0.2">
      <c r="A1186" s="18">
        <v>1219103220</v>
      </c>
      <c r="B1186" s="19" t="s">
        <v>6217</v>
      </c>
      <c r="C1186" s="19"/>
      <c r="D1186" s="20" t="s">
        <v>6218</v>
      </c>
      <c r="E1186" s="19" t="s">
        <v>6219</v>
      </c>
      <c r="F1186" s="17"/>
      <c r="G1186" s="12" t="s">
        <v>144</v>
      </c>
      <c r="H1186" s="12" t="s">
        <v>145</v>
      </c>
      <c r="I1186" s="16"/>
      <c r="J1186" s="19" t="s">
        <v>166</v>
      </c>
      <c r="K1186" s="19" t="s">
        <v>490</v>
      </c>
    </row>
    <row r="1187" spans="1:12" ht="16.5" customHeight="1" x14ac:dyDescent="0.2">
      <c r="A1187" s="80">
        <v>1219103230</v>
      </c>
      <c r="B1187" s="19" t="s">
        <v>785</v>
      </c>
      <c r="C1187" s="19"/>
      <c r="D1187" s="20" t="s">
        <v>786</v>
      </c>
      <c r="E1187" s="20" t="s">
        <v>787</v>
      </c>
      <c r="F1187" s="17"/>
      <c r="G1187" s="12" t="s">
        <v>144</v>
      </c>
      <c r="H1187" s="12" t="s">
        <v>145</v>
      </c>
      <c r="I1187" s="16"/>
      <c r="J1187" s="19" t="s">
        <v>166</v>
      </c>
      <c r="K1187" s="19" t="s">
        <v>490</v>
      </c>
    </row>
    <row r="1188" spans="1:12" ht="16.5" customHeight="1" x14ac:dyDescent="0.2">
      <c r="A1188" s="80">
        <v>1219103240</v>
      </c>
      <c r="B1188" s="19" t="s">
        <v>3295</v>
      </c>
      <c r="C1188" s="19"/>
      <c r="D1188" s="20" t="s">
        <v>3296</v>
      </c>
      <c r="E1188" s="20" t="s">
        <v>3297</v>
      </c>
      <c r="F1188" s="17"/>
      <c r="G1188" s="12" t="s">
        <v>144</v>
      </c>
      <c r="H1188" s="12" t="s">
        <v>145</v>
      </c>
      <c r="I1188" s="16"/>
      <c r="J1188" s="19" t="s">
        <v>166</v>
      </c>
      <c r="K1188" s="19" t="s">
        <v>490</v>
      </c>
    </row>
    <row r="1189" spans="1:12" ht="16.5" customHeight="1" x14ac:dyDescent="0.2">
      <c r="A1189" s="102">
        <v>1219103480</v>
      </c>
      <c r="B1189" s="19" t="s">
        <v>7527</v>
      </c>
      <c r="C1189" s="19" t="s">
        <v>19</v>
      </c>
      <c r="D1189" s="20" t="s">
        <v>7526</v>
      </c>
      <c r="E1189" s="20" t="s">
        <v>7487</v>
      </c>
      <c r="F1189" s="17"/>
      <c r="G1189" s="12"/>
      <c r="H1189" s="12"/>
      <c r="I1189" s="16"/>
      <c r="J1189" s="19"/>
      <c r="K1189" s="19"/>
    </row>
    <row r="1190" spans="1:12" ht="16.5" customHeight="1" x14ac:dyDescent="0.2">
      <c r="A1190" s="81">
        <v>1219103610</v>
      </c>
      <c r="B1190" s="10" t="s">
        <v>487</v>
      </c>
      <c r="C1190" s="10"/>
      <c r="D1190" s="26" t="s">
        <v>488</v>
      </c>
      <c r="E1190" s="25" t="s">
        <v>489</v>
      </c>
      <c r="F1190" s="17"/>
      <c r="G1190" s="17"/>
      <c r="H1190" s="16"/>
      <c r="I1190" s="16"/>
      <c r="J1190" s="25" t="s">
        <v>166</v>
      </c>
      <c r="K1190" s="25" t="s">
        <v>490</v>
      </c>
    </row>
    <row r="1191" spans="1:12" ht="16.5" customHeight="1" x14ac:dyDescent="0.2">
      <c r="A1191" s="58">
        <v>1219103620</v>
      </c>
      <c r="B1191" s="30" t="s">
        <v>3605</v>
      </c>
      <c r="C1191" s="30"/>
      <c r="D1191" s="30" t="s">
        <v>3606</v>
      </c>
      <c r="E1191" s="19" t="s">
        <v>3607</v>
      </c>
      <c r="F1191" s="17"/>
      <c r="G1191" s="17"/>
      <c r="H1191" s="16"/>
      <c r="I1191" s="16"/>
      <c r="J1191" s="10"/>
      <c r="K1191" s="10"/>
    </row>
    <row r="1192" spans="1:12" ht="16.5" customHeight="1" x14ac:dyDescent="0.2">
      <c r="A1192" s="58">
        <v>1219103750</v>
      </c>
      <c r="B1192" s="30" t="s">
        <v>3399</v>
      </c>
      <c r="C1192" s="30" t="s">
        <v>19</v>
      </c>
      <c r="D1192" s="30" t="s">
        <v>3400</v>
      </c>
      <c r="E1192" s="19" t="s">
        <v>6953</v>
      </c>
      <c r="F1192" s="17"/>
      <c r="G1192" s="17"/>
      <c r="H1192" s="16"/>
      <c r="I1192" s="16"/>
      <c r="J1192" s="10" t="s">
        <v>166</v>
      </c>
      <c r="K1192" s="30" t="s">
        <v>3401</v>
      </c>
      <c r="L1192" s="73">
        <v>1248100320</v>
      </c>
    </row>
    <row r="1193" spans="1:12" ht="16.5" customHeight="1" x14ac:dyDescent="0.2">
      <c r="A1193" s="58">
        <v>1219103760</v>
      </c>
      <c r="B1193" s="30" t="s">
        <v>3404</v>
      </c>
      <c r="C1193" s="30"/>
      <c r="D1193" s="30" t="s">
        <v>3405</v>
      </c>
      <c r="E1193" s="19" t="s">
        <v>6955</v>
      </c>
      <c r="F1193" s="17"/>
      <c r="G1193" s="17"/>
      <c r="H1193" s="16"/>
      <c r="I1193" s="16"/>
      <c r="J1193" s="10" t="s">
        <v>166</v>
      </c>
      <c r="K1193" s="30" t="s">
        <v>3401</v>
      </c>
      <c r="L1193" s="73">
        <v>1248100330</v>
      </c>
    </row>
    <row r="1194" spans="1:12" ht="16.5" customHeight="1" x14ac:dyDescent="0.2">
      <c r="A1194" s="58">
        <v>1219103770</v>
      </c>
      <c r="B1194" s="10" t="s">
        <v>3406</v>
      </c>
      <c r="C1194" s="10"/>
      <c r="D1194" s="10" t="s">
        <v>3407</v>
      </c>
      <c r="E1194" s="10" t="s">
        <v>6956</v>
      </c>
      <c r="F1194" s="17"/>
      <c r="G1194" s="12" t="s">
        <v>144</v>
      </c>
      <c r="H1194" s="12" t="s">
        <v>145</v>
      </c>
      <c r="I1194" s="16"/>
      <c r="J1194" s="10" t="s">
        <v>166</v>
      </c>
      <c r="K1194" s="10" t="s">
        <v>490</v>
      </c>
      <c r="L1194" s="73">
        <v>1219102980</v>
      </c>
    </row>
    <row r="1195" spans="1:12" ht="16.5" customHeight="1" x14ac:dyDescent="0.2">
      <c r="A1195" s="58">
        <v>1219103780</v>
      </c>
      <c r="B1195" s="10" t="s">
        <v>3408</v>
      </c>
      <c r="C1195" s="10"/>
      <c r="D1195" s="10" t="s">
        <v>3409</v>
      </c>
      <c r="E1195" s="10" t="s">
        <v>6957</v>
      </c>
      <c r="F1195" s="17"/>
      <c r="G1195" s="12" t="s">
        <v>144</v>
      </c>
      <c r="H1195" s="12" t="s">
        <v>145</v>
      </c>
      <c r="I1195" s="16"/>
      <c r="J1195" s="10" t="s">
        <v>166</v>
      </c>
      <c r="K1195" s="10" t="s">
        <v>490</v>
      </c>
      <c r="L1195" s="73">
        <v>1219102990</v>
      </c>
    </row>
    <row r="1196" spans="1:12" ht="16.5" customHeight="1" x14ac:dyDescent="0.2">
      <c r="A1196" s="58">
        <v>1219103790</v>
      </c>
      <c r="B1196" s="10" t="s">
        <v>3410</v>
      </c>
      <c r="C1196" s="10"/>
      <c r="D1196" s="10" t="s">
        <v>3411</v>
      </c>
      <c r="E1196" s="10" t="s">
        <v>6958</v>
      </c>
      <c r="F1196" s="17"/>
      <c r="G1196" s="12" t="s">
        <v>144</v>
      </c>
      <c r="H1196" s="12" t="s">
        <v>145</v>
      </c>
      <c r="I1196" s="16"/>
      <c r="J1196" s="10" t="s">
        <v>166</v>
      </c>
      <c r="K1196" s="10" t="s">
        <v>490</v>
      </c>
      <c r="L1196" s="73">
        <v>1219103000</v>
      </c>
    </row>
    <row r="1197" spans="1:12" ht="16.5" customHeight="1" x14ac:dyDescent="0.2">
      <c r="A1197" s="58">
        <v>1219103800</v>
      </c>
      <c r="B1197" s="10" t="s">
        <v>3412</v>
      </c>
      <c r="C1197" s="10" t="s">
        <v>19</v>
      </c>
      <c r="D1197" s="10" t="s">
        <v>6959</v>
      </c>
      <c r="E1197" s="10" t="s">
        <v>6960</v>
      </c>
      <c r="F1197" s="17"/>
      <c r="G1197" s="12" t="s">
        <v>144</v>
      </c>
      <c r="H1197" s="12" t="s">
        <v>145</v>
      </c>
      <c r="I1197" s="16"/>
      <c r="J1197" s="10" t="s">
        <v>166</v>
      </c>
      <c r="K1197" s="10" t="s">
        <v>490</v>
      </c>
      <c r="L1197" s="73">
        <v>1219103010</v>
      </c>
    </row>
    <row r="1198" spans="1:12" ht="16.5" customHeight="1" x14ac:dyDescent="0.2">
      <c r="A1198" s="58">
        <v>1219103810</v>
      </c>
      <c r="B1198" s="10" t="s">
        <v>3413</v>
      </c>
      <c r="C1198" s="10" t="s">
        <v>19</v>
      </c>
      <c r="D1198" s="10" t="s">
        <v>3414</v>
      </c>
      <c r="E1198" s="10" t="s">
        <v>6961</v>
      </c>
      <c r="F1198" s="17"/>
      <c r="G1198" s="12" t="s">
        <v>144</v>
      </c>
      <c r="H1198" s="12" t="s">
        <v>145</v>
      </c>
      <c r="I1198" s="16"/>
      <c r="J1198" s="10" t="s">
        <v>166</v>
      </c>
      <c r="K1198" s="10" t="s">
        <v>490</v>
      </c>
      <c r="L1198" s="73">
        <v>1219103020</v>
      </c>
    </row>
    <row r="1199" spans="1:12" ht="16.5" customHeight="1" x14ac:dyDescent="0.2">
      <c r="A1199" s="58">
        <v>1219103820</v>
      </c>
      <c r="B1199" s="10" t="s">
        <v>3415</v>
      </c>
      <c r="C1199" s="10"/>
      <c r="D1199" s="10" t="s">
        <v>3416</v>
      </c>
      <c r="E1199" s="10" t="s">
        <v>6962</v>
      </c>
      <c r="F1199" s="17"/>
      <c r="G1199" s="12" t="s">
        <v>144</v>
      </c>
      <c r="H1199" s="12" t="s">
        <v>145</v>
      </c>
      <c r="I1199" s="16"/>
      <c r="J1199" s="10" t="s">
        <v>166</v>
      </c>
      <c r="K1199" s="10" t="s">
        <v>490</v>
      </c>
      <c r="L1199" s="73">
        <v>1219103030</v>
      </c>
    </row>
    <row r="1200" spans="1:12" ht="16.5" customHeight="1" x14ac:dyDescent="0.2">
      <c r="A1200" s="58">
        <v>1219103830</v>
      </c>
      <c r="B1200" s="30" t="s">
        <v>1546</v>
      </c>
      <c r="C1200" s="30" t="s">
        <v>19</v>
      </c>
      <c r="D1200" s="30" t="s">
        <v>7418</v>
      </c>
      <c r="E1200" s="19"/>
      <c r="F1200" s="17"/>
      <c r="G1200" s="17"/>
      <c r="H1200" s="16"/>
      <c r="I1200" s="16"/>
      <c r="J1200" s="10" t="s">
        <v>166</v>
      </c>
      <c r="K1200" s="30" t="s">
        <v>490</v>
      </c>
      <c r="L1200" s="73">
        <v>1219100720</v>
      </c>
    </row>
    <row r="1201" spans="1:11" ht="16.5" customHeight="1" x14ac:dyDescent="0.2">
      <c r="A1201" s="58">
        <v>1219104060</v>
      </c>
      <c r="B1201" s="30" t="s">
        <v>8460</v>
      </c>
      <c r="C1201" s="30" t="s">
        <v>19</v>
      </c>
      <c r="D1201" s="19" t="s">
        <v>8459</v>
      </c>
      <c r="E1201" s="19" t="s">
        <v>3608</v>
      </c>
      <c r="F1201" s="17"/>
      <c r="G1201" s="17"/>
      <c r="H1201" s="16"/>
      <c r="I1201" s="16"/>
      <c r="J1201" s="10"/>
      <c r="K1201" s="10"/>
    </row>
    <row r="1202" spans="1:11" ht="16.5" customHeight="1" x14ac:dyDescent="0.2">
      <c r="A1202" s="58">
        <v>1219104210</v>
      </c>
      <c r="B1202" s="14"/>
      <c r="C1202" s="14" t="s">
        <v>19</v>
      </c>
      <c r="D1202" s="14" t="s">
        <v>15072</v>
      </c>
      <c r="E1202" s="14" t="s">
        <v>15072</v>
      </c>
      <c r="F1202" s="17"/>
      <c r="G1202" s="15"/>
      <c r="H1202" s="15"/>
      <c r="I1202" s="16"/>
      <c r="J1202" s="10"/>
      <c r="K1202" s="10"/>
    </row>
    <row r="1203" spans="1:11" ht="16.5" customHeight="1" x14ac:dyDescent="0.2">
      <c r="A1203" s="58">
        <v>1219104860</v>
      </c>
      <c r="B1203" s="14" t="s">
        <v>7344</v>
      </c>
      <c r="C1203" s="14" t="s">
        <v>19</v>
      </c>
      <c r="D1203" s="14" t="s">
        <v>7345</v>
      </c>
      <c r="E1203" s="14" t="s">
        <v>7346</v>
      </c>
      <c r="F1203" s="17"/>
      <c r="G1203" s="15"/>
      <c r="H1203" s="15"/>
      <c r="I1203" s="16"/>
      <c r="J1203" s="10"/>
      <c r="K1203" s="10"/>
    </row>
    <row r="1204" spans="1:11" ht="16.5" customHeight="1" x14ac:dyDescent="0.2">
      <c r="A1204" s="58">
        <v>1219105040</v>
      </c>
      <c r="B1204" s="14" t="s">
        <v>8023</v>
      </c>
      <c r="C1204" s="14" t="s">
        <v>19</v>
      </c>
      <c r="D1204" s="14" t="s">
        <v>8022</v>
      </c>
      <c r="E1204" s="14" t="s">
        <v>8021</v>
      </c>
      <c r="F1204" s="17"/>
      <c r="G1204" s="15"/>
      <c r="H1204" s="15"/>
      <c r="I1204" s="16"/>
      <c r="J1204" s="10"/>
      <c r="K1204" s="10"/>
    </row>
    <row r="1205" spans="1:11" ht="16.5" customHeight="1" x14ac:dyDescent="0.2">
      <c r="A1205" s="58">
        <v>1219105080</v>
      </c>
      <c r="B1205" s="14" t="s">
        <v>8068</v>
      </c>
      <c r="C1205" s="14" t="s">
        <v>19</v>
      </c>
      <c r="D1205" s="14" t="s">
        <v>9105</v>
      </c>
      <c r="E1205" s="14" t="s">
        <v>8067</v>
      </c>
      <c r="F1205" s="17"/>
      <c r="G1205" s="15"/>
      <c r="H1205" s="15"/>
      <c r="I1205" s="16"/>
      <c r="J1205" s="10"/>
      <c r="K1205" s="10"/>
    </row>
    <row r="1206" spans="1:11" ht="16.5" customHeight="1" x14ac:dyDescent="0.2">
      <c r="A1206" s="58">
        <v>1219105140</v>
      </c>
      <c r="B1206" s="14" t="s">
        <v>8735</v>
      </c>
      <c r="C1206" s="14" t="s">
        <v>731</v>
      </c>
      <c r="D1206" s="14" t="s">
        <v>8734</v>
      </c>
      <c r="E1206" s="14" t="s">
        <v>8733</v>
      </c>
      <c r="F1206" s="17"/>
      <c r="G1206" s="15"/>
      <c r="H1206" s="15"/>
      <c r="I1206" s="16"/>
      <c r="J1206" s="10"/>
      <c r="K1206" s="10"/>
    </row>
    <row r="1207" spans="1:11" ht="16.5" customHeight="1" x14ac:dyDescent="0.2">
      <c r="A1207" s="58">
        <v>1219105150</v>
      </c>
      <c r="B1207" s="14" t="s">
        <v>8736</v>
      </c>
      <c r="C1207" s="14" t="s">
        <v>731</v>
      </c>
      <c r="D1207" s="14" t="s">
        <v>8737</v>
      </c>
      <c r="E1207" s="14" t="s">
        <v>8738</v>
      </c>
      <c r="F1207" s="17"/>
      <c r="G1207" s="15"/>
      <c r="H1207" s="15"/>
      <c r="I1207" s="16"/>
      <c r="J1207" s="10"/>
      <c r="K1207" s="10"/>
    </row>
    <row r="1208" spans="1:11" ht="16.5" customHeight="1" x14ac:dyDescent="0.2">
      <c r="A1208" s="58">
        <v>1219105160</v>
      </c>
      <c r="B1208" s="14" t="s">
        <v>8739</v>
      </c>
      <c r="C1208" s="14" t="s">
        <v>731</v>
      </c>
      <c r="D1208" s="14" t="s">
        <v>8740</v>
      </c>
      <c r="E1208" s="14" t="s">
        <v>8741</v>
      </c>
      <c r="F1208" s="17"/>
      <c r="G1208" s="15"/>
      <c r="H1208" s="15"/>
      <c r="I1208" s="16"/>
      <c r="J1208" s="10"/>
      <c r="K1208" s="10"/>
    </row>
    <row r="1209" spans="1:11" ht="16.5" customHeight="1" x14ac:dyDescent="0.2">
      <c r="A1209" s="58">
        <v>1219105170</v>
      </c>
      <c r="B1209" s="14" t="s">
        <v>8742</v>
      </c>
      <c r="C1209" s="14" t="s">
        <v>731</v>
      </c>
      <c r="D1209" s="14" t="s">
        <v>8743</v>
      </c>
      <c r="E1209" s="14" t="s">
        <v>8744</v>
      </c>
      <c r="F1209" s="17"/>
      <c r="G1209" s="15"/>
      <c r="H1209" s="15"/>
      <c r="I1209" s="16"/>
      <c r="J1209" s="10"/>
      <c r="K1209" s="10"/>
    </row>
    <row r="1210" spans="1:11" ht="16.5" customHeight="1" x14ac:dyDescent="0.2">
      <c r="A1210" s="58">
        <v>1219105230</v>
      </c>
      <c r="B1210" s="14" t="s">
        <v>8758</v>
      </c>
      <c r="C1210" s="14" t="s">
        <v>1469</v>
      </c>
      <c r="D1210" s="14" t="s">
        <v>8759</v>
      </c>
      <c r="E1210" s="14" t="s">
        <v>8760</v>
      </c>
      <c r="F1210" s="17"/>
      <c r="G1210" s="15"/>
      <c r="H1210" s="15"/>
      <c r="I1210" s="16"/>
      <c r="J1210" s="10"/>
      <c r="K1210" s="10"/>
    </row>
    <row r="1211" spans="1:11" ht="16.5" customHeight="1" x14ac:dyDescent="0.2">
      <c r="A1211" s="58">
        <v>1219105240</v>
      </c>
      <c r="B1211" s="14" t="s">
        <v>8754</v>
      </c>
      <c r="C1211" s="14" t="s">
        <v>1469</v>
      </c>
      <c r="D1211" s="14" t="s">
        <v>8753</v>
      </c>
      <c r="E1211" s="14" t="s">
        <v>8757</v>
      </c>
      <c r="F1211" s="17"/>
      <c r="G1211" s="15"/>
      <c r="H1211" s="15"/>
      <c r="I1211" s="16"/>
      <c r="J1211" s="10"/>
      <c r="K1211" s="10"/>
    </row>
    <row r="1212" spans="1:11" ht="16.5" customHeight="1" x14ac:dyDescent="0.2">
      <c r="A1212" s="58">
        <v>1219105250</v>
      </c>
      <c r="B1212" s="14" t="s">
        <v>8756</v>
      </c>
      <c r="C1212" s="14" t="s">
        <v>1469</v>
      </c>
      <c r="D1212" s="14" t="s">
        <v>8755</v>
      </c>
      <c r="E1212" s="14" t="s">
        <v>8752</v>
      </c>
      <c r="F1212" s="17"/>
      <c r="G1212" s="15"/>
      <c r="H1212" s="15"/>
      <c r="I1212" s="16"/>
      <c r="J1212" s="10"/>
      <c r="K1212" s="10"/>
    </row>
    <row r="1213" spans="1:11" ht="16.5" customHeight="1" x14ac:dyDescent="0.2">
      <c r="A1213" s="58">
        <v>1219105260</v>
      </c>
      <c r="B1213" s="14" t="s">
        <v>8750</v>
      </c>
      <c r="C1213" s="14" t="s">
        <v>1469</v>
      </c>
      <c r="D1213" s="14" t="s">
        <v>8749</v>
      </c>
      <c r="E1213" s="14" t="s">
        <v>8748</v>
      </c>
      <c r="F1213" s="17"/>
      <c r="G1213" s="15"/>
      <c r="H1213" s="15"/>
      <c r="I1213" s="16"/>
      <c r="J1213" s="10"/>
      <c r="K1213" s="10"/>
    </row>
    <row r="1214" spans="1:11" ht="16.5" customHeight="1" x14ac:dyDescent="0.2">
      <c r="A1214" s="58">
        <v>1219105270</v>
      </c>
      <c r="B1214" s="14" t="s">
        <v>8751</v>
      </c>
      <c r="C1214" s="14" t="s">
        <v>1469</v>
      </c>
      <c r="D1214" s="14" t="s">
        <v>8747</v>
      </c>
      <c r="E1214" s="14" t="s">
        <v>8764</v>
      </c>
      <c r="F1214" s="17"/>
      <c r="G1214" s="15"/>
      <c r="H1214" s="15"/>
      <c r="I1214" s="16"/>
      <c r="J1214" s="10"/>
      <c r="K1214" s="10"/>
    </row>
    <row r="1215" spans="1:11" ht="16.5" customHeight="1" x14ac:dyDescent="0.2">
      <c r="A1215" s="58">
        <v>1219105290</v>
      </c>
      <c r="B1215" s="14" t="s">
        <v>8761</v>
      </c>
      <c r="C1215" s="14" t="s">
        <v>1469</v>
      </c>
      <c r="D1215" s="14" t="s">
        <v>8762</v>
      </c>
      <c r="E1215" s="14" t="s">
        <v>8763</v>
      </c>
      <c r="F1215" s="17"/>
      <c r="G1215" s="15"/>
      <c r="H1215" s="15"/>
      <c r="I1215" s="16"/>
      <c r="J1215" s="10"/>
      <c r="K1215" s="10"/>
    </row>
    <row r="1216" spans="1:11" ht="16.5" customHeight="1" x14ac:dyDescent="0.2">
      <c r="A1216" s="58">
        <v>1219105300</v>
      </c>
      <c r="B1216" s="14" t="s">
        <v>8765</v>
      </c>
      <c r="C1216" s="14" t="s">
        <v>1469</v>
      </c>
      <c r="D1216" s="14" t="s">
        <v>8766</v>
      </c>
      <c r="E1216" s="14" t="s">
        <v>8767</v>
      </c>
      <c r="F1216" s="17"/>
      <c r="G1216" s="15"/>
      <c r="H1216" s="15"/>
      <c r="I1216" s="16"/>
      <c r="J1216" s="10"/>
      <c r="K1216" s="10"/>
    </row>
    <row r="1217" spans="1:15" ht="16.5" customHeight="1" x14ac:dyDescent="0.2">
      <c r="A1217" s="58">
        <v>1219105310</v>
      </c>
      <c r="B1217" s="14" t="s">
        <v>8782</v>
      </c>
      <c r="C1217" s="14" t="s">
        <v>6699</v>
      </c>
      <c r="D1217" s="14" t="s">
        <v>8781</v>
      </c>
      <c r="E1217" s="14" t="s">
        <v>8780</v>
      </c>
      <c r="F1217" s="17"/>
      <c r="G1217" s="15"/>
      <c r="H1217" s="15"/>
      <c r="I1217" s="16"/>
      <c r="J1217" s="10"/>
      <c r="K1217" s="10"/>
    </row>
    <row r="1218" spans="1:15" ht="16.5" customHeight="1" x14ac:dyDescent="0.2">
      <c r="A1218" s="58">
        <v>1219105320</v>
      </c>
      <c r="B1218" s="14" t="s">
        <v>8785</v>
      </c>
      <c r="C1218" s="14" t="s">
        <v>6699</v>
      </c>
      <c r="D1218" s="165" t="s">
        <v>8784</v>
      </c>
      <c r="E1218" s="14" t="s">
        <v>8783</v>
      </c>
      <c r="F1218" s="17"/>
      <c r="G1218" s="15"/>
      <c r="H1218" s="15"/>
      <c r="I1218" s="16"/>
      <c r="J1218" s="10"/>
      <c r="K1218" s="10"/>
    </row>
    <row r="1219" spans="1:15" ht="16.5" customHeight="1" x14ac:dyDescent="0.2">
      <c r="A1219" s="58">
        <v>1219105330</v>
      </c>
      <c r="B1219" s="14" t="s">
        <v>8788</v>
      </c>
      <c r="C1219" s="14" t="s">
        <v>6699</v>
      </c>
      <c r="D1219" s="14" t="s">
        <v>8787</v>
      </c>
      <c r="E1219" s="14" t="s">
        <v>8786</v>
      </c>
      <c r="F1219" s="17"/>
      <c r="G1219" s="15"/>
      <c r="H1219" s="15"/>
      <c r="I1219" s="16"/>
      <c r="J1219" s="10"/>
      <c r="K1219" s="10"/>
    </row>
    <row r="1220" spans="1:15" ht="16.5" customHeight="1" x14ac:dyDescent="0.2">
      <c r="A1220" s="58">
        <v>1219105340</v>
      </c>
      <c r="B1220" s="14" t="s">
        <v>8773</v>
      </c>
      <c r="C1220" s="14" t="s">
        <v>19</v>
      </c>
      <c r="D1220" s="14" t="s">
        <v>8772</v>
      </c>
      <c r="E1220" s="14" t="s">
        <v>8772</v>
      </c>
      <c r="F1220" s="17"/>
      <c r="G1220" s="15"/>
      <c r="H1220" s="15"/>
      <c r="I1220" s="16"/>
      <c r="J1220" s="10"/>
      <c r="K1220" s="10"/>
    </row>
    <row r="1221" spans="1:15" ht="16.5" customHeight="1" x14ac:dyDescent="0.2">
      <c r="A1221" s="58">
        <v>1219105350</v>
      </c>
      <c r="B1221" s="14" t="s">
        <v>8770</v>
      </c>
      <c r="C1221" s="14" t="s">
        <v>4216</v>
      </c>
      <c r="D1221" s="14" t="s">
        <v>8771</v>
      </c>
      <c r="E1221" s="14" t="s">
        <v>8771</v>
      </c>
      <c r="F1221" s="17"/>
      <c r="G1221" s="15"/>
      <c r="H1221" s="15"/>
      <c r="I1221" s="16"/>
      <c r="J1221" s="10"/>
      <c r="K1221" s="10"/>
    </row>
    <row r="1222" spans="1:15" ht="16.5" customHeight="1" x14ac:dyDescent="0.2">
      <c r="A1222" s="58">
        <v>1219105360</v>
      </c>
      <c r="B1222" s="14" t="s">
        <v>8769</v>
      </c>
      <c r="C1222" s="14" t="s">
        <v>19</v>
      </c>
      <c r="D1222" s="14" t="s">
        <v>8768</v>
      </c>
      <c r="E1222" s="14" t="s">
        <v>8768</v>
      </c>
      <c r="F1222" s="17"/>
      <c r="G1222" s="15"/>
      <c r="H1222" s="15"/>
      <c r="I1222" s="16"/>
      <c r="J1222" s="10"/>
      <c r="K1222" s="10"/>
    </row>
    <row r="1223" spans="1:15" ht="16.5" customHeight="1" x14ac:dyDescent="0.2">
      <c r="A1223" s="58">
        <v>1219105370</v>
      </c>
      <c r="B1223" s="14" t="s">
        <v>8775</v>
      </c>
      <c r="C1223" s="14" t="s">
        <v>4216</v>
      </c>
      <c r="D1223" s="14" t="s">
        <v>8774</v>
      </c>
      <c r="E1223" s="14" t="s">
        <v>8774</v>
      </c>
      <c r="F1223" s="17"/>
      <c r="G1223" s="15"/>
      <c r="H1223" s="15"/>
      <c r="I1223" s="16"/>
      <c r="J1223" s="10"/>
      <c r="K1223" s="10"/>
    </row>
    <row r="1224" spans="1:15" ht="16.5" customHeight="1" x14ac:dyDescent="0.2">
      <c r="A1224" s="58">
        <v>1219105380</v>
      </c>
      <c r="B1224" s="14" t="s">
        <v>8777</v>
      </c>
      <c r="C1224" s="14" t="s">
        <v>19</v>
      </c>
      <c r="D1224" s="14" t="s">
        <v>8776</v>
      </c>
      <c r="E1224" s="14" t="s">
        <v>8776</v>
      </c>
      <c r="F1224" s="17"/>
      <c r="G1224" s="15"/>
      <c r="H1224" s="15"/>
      <c r="I1224" s="16"/>
      <c r="J1224" s="10"/>
      <c r="K1224" s="10"/>
    </row>
    <row r="1225" spans="1:15" ht="16.5" customHeight="1" x14ac:dyDescent="0.2">
      <c r="A1225" s="58">
        <v>1219105390</v>
      </c>
      <c r="B1225" s="14" t="s">
        <v>8779</v>
      </c>
      <c r="C1225" s="14" t="s">
        <v>19</v>
      </c>
      <c r="D1225" s="14" t="s">
        <v>8778</v>
      </c>
      <c r="E1225" s="14" t="s">
        <v>8778</v>
      </c>
      <c r="F1225" s="17"/>
      <c r="G1225" s="15"/>
      <c r="H1225" s="15"/>
      <c r="I1225" s="16"/>
      <c r="J1225" s="10"/>
      <c r="K1225" s="10"/>
    </row>
    <row r="1226" spans="1:15" ht="16.5" customHeight="1" x14ac:dyDescent="0.2">
      <c r="A1226" s="58">
        <v>1219105400</v>
      </c>
      <c r="B1226" s="14" t="s">
        <v>8831</v>
      </c>
      <c r="C1226" s="14" t="s">
        <v>19</v>
      </c>
      <c r="D1226" s="14" t="s">
        <v>8830</v>
      </c>
      <c r="E1226" s="14" t="s">
        <v>8829</v>
      </c>
      <c r="F1226" s="17"/>
      <c r="G1226" s="15"/>
      <c r="H1226" s="15"/>
      <c r="I1226" s="16"/>
      <c r="J1226" s="10"/>
      <c r="K1226" s="10"/>
    </row>
    <row r="1227" spans="1:15" ht="16.5" customHeight="1" x14ac:dyDescent="0.2">
      <c r="A1227" s="58">
        <v>1219105410</v>
      </c>
      <c r="B1227" s="14" t="s">
        <v>8832</v>
      </c>
      <c r="C1227" s="14" t="s">
        <v>19</v>
      </c>
      <c r="D1227" s="14" t="s">
        <v>10013</v>
      </c>
      <c r="E1227" s="14" t="s">
        <v>8833</v>
      </c>
      <c r="F1227" s="17"/>
      <c r="G1227" s="15"/>
      <c r="H1227" s="15"/>
      <c r="I1227" s="16"/>
      <c r="J1227" s="10"/>
      <c r="K1227" s="10"/>
    </row>
    <row r="1228" spans="1:15" ht="16.5" customHeight="1" x14ac:dyDescent="0.2">
      <c r="A1228" s="58">
        <v>1219105420</v>
      </c>
      <c r="B1228" s="14" t="s">
        <v>8834</v>
      </c>
      <c r="C1228" s="14" t="s">
        <v>19</v>
      </c>
      <c r="D1228" s="14" t="s">
        <v>8835</v>
      </c>
      <c r="E1228" s="14" t="s">
        <v>8836</v>
      </c>
      <c r="F1228" s="17"/>
      <c r="G1228" s="15"/>
      <c r="H1228" s="15"/>
      <c r="I1228" s="16"/>
      <c r="J1228" s="10"/>
      <c r="K1228" s="10"/>
    </row>
    <row r="1229" spans="1:15" ht="16.5" customHeight="1" x14ac:dyDescent="0.2">
      <c r="A1229" s="58">
        <v>1219105430</v>
      </c>
      <c r="B1229" s="14" t="s">
        <v>8837</v>
      </c>
      <c r="C1229" s="14" t="s">
        <v>19</v>
      </c>
      <c r="D1229" s="14" t="s">
        <v>8838</v>
      </c>
      <c r="E1229" s="14" t="s">
        <v>8839</v>
      </c>
      <c r="F1229" s="17"/>
      <c r="G1229" s="15"/>
      <c r="H1229" s="15"/>
      <c r="I1229" s="16"/>
      <c r="J1229" s="10"/>
      <c r="K1229" s="10"/>
    </row>
    <row r="1230" spans="1:15" ht="16.5" customHeight="1" x14ac:dyDescent="0.2">
      <c r="A1230" s="58">
        <v>1219105440</v>
      </c>
      <c r="B1230" s="14" t="s">
        <v>8840</v>
      </c>
      <c r="C1230" s="14" t="s">
        <v>19</v>
      </c>
      <c r="D1230" s="14" t="s">
        <v>8841</v>
      </c>
      <c r="E1230" s="14" t="s">
        <v>8842</v>
      </c>
      <c r="F1230" s="17"/>
      <c r="G1230" s="15"/>
      <c r="H1230" s="15"/>
      <c r="I1230" s="16"/>
      <c r="J1230" s="10"/>
      <c r="K1230" s="10"/>
    </row>
    <row r="1231" spans="1:15" ht="16.5" customHeight="1" x14ac:dyDescent="0.2">
      <c r="A1231" s="58">
        <v>1219105450</v>
      </c>
      <c r="B1231" s="14" t="s">
        <v>8843</v>
      </c>
      <c r="C1231" s="14" t="s">
        <v>19</v>
      </c>
      <c r="D1231" s="14" t="s">
        <v>8844</v>
      </c>
      <c r="E1231" s="14" t="s">
        <v>8845</v>
      </c>
      <c r="F1231" s="17"/>
      <c r="G1231" s="15"/>
      <c r="H1231" s="15"/>
      <c r="I1231" s="16"/>
      <c r="J1231" s="10"/>
      <c r="K1231" s="10"/>
    </row>
    <row r="1232" spans="1:15" ht="16.5" customHeight="1" x14ac:dyDescent="0.2">
      <c r="A1232" s="58">
        <v>1219105630</v>
      </c>
      <c r="B1232" s="14" t="s">
        <v>10010</v>
      </c>
      <c r="C1232" s="14" t="s">
        <v>6066</v>
      </c>
      <c r="D1232" s="14" t="s">
        <v>12086</v>
      </c>
      <c r="E1232" s="14" t="s">
        <v>10011</v>
      </c>
      <c r="F1232" s="17"/>
      <c r="G1232" s="15"/>
      <c r="H1232" s="15"/>
      <c r="I1232" s="16"/>
      <c r="J1232" s="10"/>
      <c r="K1232" s="10"/>
      <c r="O1232" s="165" t="s">
        <v>10012</v>
      </c>
    </row>
    <row r="1233" spans="1:11" ht="16.5" customHeight="1" x14ac:dyDescent="0.2">
      <c r="A1233" s="58">
        <v>1219105740</v>
      </c>
      <c r="B1233" s="14" t="s">
        <v>9226</v>
      </c>
      <c r="C1233" s="14" t="s">
        <v>19</v>
      </c>
      <c r="D1233" s="14" t="s">
        <v>9236</v>
      </c>
      <c r="E1233" s="14" t="s">
        <v>9235</v>
      </c>
      <c r="F1233" s="17"/>
      <c r="G1233" s="15"/>
      <c r="H1233" s="15"/>
      <c r="I1233" s="16"/>
      <c r="J1233" s="10"/>
      <c r="K1233" s="10"/>
    </row>
    <row r="1234" spans="1:11" ht="16.5" customHeight="1" x14ac:dyDescent="0.2">
      <c r="A1234" s="58">
        <v>1219105750</v>
      </c>
      <c r="B1234" s="14" t="s">
        <v>9226</v>
      </c>
      <c r="C1234" s="14" t="s">
        <v>19</v>
      </c>
      <c r="D1234" s="14" t="s">
        <v>9242</v>
      </c>
      <c r="E1234" s="14" t="s">
        <v>9241</v>
      </c>
      <c r="F1234" s="17"/>
      <c r="G1234" s="15"/>
      <c r="H1234" s="15"/>
      <c r="I1234" s="16"/>
      <c r="J1234" s="10"/>
      <c r="K1234" s="10"/>
    </row>
    <row r="1235" spans="1:11" ht="16.5" customHeight="1" x14ac:dyDescent="0.2">
      <c r="A1235" s="58">
        <v>1219106790</v>
      </c>
      <c r="B1235" s="14" t="s">
        <v>9791</v>
      </c>
      <c r="C1235" s="14" t="s">
        <v>19</v>
      </c>
      <c r="D1235" s="14" t="s">
        <v>9796</v>
      </c>
      <c r="E1235" s="14" t="s">
        <v>9796</v>
      </c>
      <c r="F1235" s="17"/>
      <c r="G1235" s="17"/>
      <c r="H1235" s="16"/>
      <c r="I1235" s="16"/>
      <c r="J1235" s="10"/>
      <c r="K1235" s="10"/>
    </row>
    <row r="1236" spans="1:11" ht="16.5" customHeight="1" x14ac:dyDescent="0.2">
      <c r="A1236" s="58">
        <v>1219106800</v>
      </c>
      <c r="B1236" s="14" t="s">
        <v>9791</v>
      </c>
      <c r="C1236" s="14" t="s">
        <v>19</v>
      </c>
      <c r="D1236" s="14" t="s">
        <v>9797</v>
      </c>
      <c r="E1236" s="14" t="s">
        <v>9797</v>
      </c>
      <c r="F1236" s="17"/>
      <c r="G1236" s="17"/>
      <c r="H1236" s="16"/>
      <c r="I1236" s="16"/>
      <c r="J1236" s="10"/>
      <c r="K1236" s="10"/>
    </row>
    <row r="1237" spans="1:11" ht="16.5" customHeight="1" x14ac:dyDescent="0.2">
      <c r="A1237" s="58">
        <v>1219107210</v>
      </c>
      <c r="B1237" s="14" t="s">
        <v>10583</v>
      </c>
      <c r="C1237" s="14" t="s">
        <v>731</v>
      </c>
      <c r="D1237" s="14" t="s">
        <v>10584</v>
      </c>
      <c r="E1237" s="14" t="s">
        <v>10582</v>
      </c>
      <c r="F1237" s="17"/>
      <c r="G1237" s="17"/>
      <c r="H1237" s="16"/>
      <c r="I1237" s="16"/>
      <c r="J1237" s="10"/>
      <c r="K1237" s="10"/>
    </row>
    <row r="1238" spans="1:11" ht="16.5" customHeight="1" x14ac:dyDescent="0.2">
      <c r="A1238" s="58">
        <v>1219107390</v>
      </c>
      <c r="B1238" s="14" t="s">
        <v>11670</v>
      </c>
      <c r="C1238" s="14" t="s">
        <v>19</v>
      </c>
      <c r="D1238" s="14" t="s">
        <v>11672</v>
      </c>
      <c r="E1238" s="14" t="s">
        <v>11671</v>
      </c>
      <c r="F1238" s="17"/>
      <c r="G1238" s="17"/>
      <c r="H1238" s="16"/>
      <c r="I1238" s="16"/>
      <c r="J1238" s="10"/>
      <c r="K1238" s="10"/>
    </row>
    <row r="1239" spans="1:11" ht="16.5" customHeight="1" x14ac:dyDescent="0.2">
      <c r="A1239" s="58">
        <v>1219107400</v>
      </c>
      <c r="B1239" s="14" t="s">
        <v>11702</v>
      </c>
      <c r="C1239" s="14" t="s">
        <v>19</v>
      </c>
      <c r="D1239" s="14" t="s">
        <v>11704</v>
      </c>
      <c r="E1239" s="14" t="s">
        <v>11703</v>
      </c>
      <c r="F1239" s="17"/>
      <c r="G1239" s="17"/>
      <c r="H1239" s="16"/>
      <c r="I1239" s="16"/>
      <c r="J1239" s="10"/>
      <c r="K1239" s="10"/>
    </row>
    <row r="1240" spans="1:11" ht="16.5" customHeight="1" x14ac:dyDescent="0.2">
      <c r="A1240" s="58">
        <v>1219107730</v>
      </c>
      <c r="B1240" s="19" t="s">
        <v>12372</v>
      </c>
      <c r="C1240" s="19" t="s">
        <v>19</v>
      </c>
      <c r="D1240" s="20" t="s">
        <v>12371</v>
      </c>
      <c r="E1240" s="19" t="s">
        <v>12371</v>
      </c>
      <c r="F1240" s="17"/>
      <c r="G1240" s="12"/>
      <c r="H1240" s="12"/>
      <c r="I1240" s="16"/>
      <c r="J1240" s="19"/>
      <c r="K1240" s="19"/>
    </row>
    <row r="1241" spans="1:11" ht="16.5" customHeight="1" x14ac:dyDescent="0.2">
      <c r="A1241" s="58">
        <v>1219107740</v>
      </c>
      <c r="B1241" s="19" t="s">
        <v>12368</v>
      </c>
      <c r="C1241" s="19" t="s">
        <v>19</v>
      </c>
      <c r="D1241" s="20" t="s">
        <v>12367</v>
      </c>
      <c r="E1241" s="19" t="s">
        <v>12367</v>
      </c>
      <c r="F1241" s="17"/>
      <c r="G1241" s="12"/>
      <c r="H1241" s="12"/>
      <c r="I1241" s="16"/>
      <c r="J1241" s="19"/>
      <c r="K1241" s="19"/>
    </row>
    <row r="1242" spans="1:11" ht="16.5" customHeight="1" x14ac:dyDescent="0.2">
      <c r="A1242" s="58">
        <v>1219107750</v>
      </c>
      <c r="B1242" s="19" t="s">
        <v>12362</v>
      </c>
      <c r="C1242" s="19" t="s">
        <v>19</v>
      </c>
      <c r="D1242" s="20" t="s">
        <v>12361</v>
      </c>
      <c r="E1242" s="19" t="s">
        <v>12361</v>
      </c>
      <c r="F1242" s="17"/>
      <c r="G1242" s="12"/>
      <c r="H1242" s="12"/>
      <c r="I1242" s="16"/>
      <c r="J1242" s="19"/>
      <c r="K1242" s="19"/>
    </row>
    <row r="1243" spans="1:11" ht="16.5" customHeight="1" x14ac:dyDescent="0.2">
      <c r="A1243" s="58">
        <v>1219107770</v>
      </c>
      <c r="B1243" s="14" t="s">
        <v>14826</v>
      </c>
      <c r="C1243" s="14" t="s">
        <v>1469</v>
      </c>
      <c r="D1243" s="14" t="s">
        <v>14825</v>
      </c>
      <c r="E1243" s="14" t="s">
        <v>14824</v>
      </c>
      <c r="F1243" s="17"/>
      <c r="G1243" s="17"/>
      <c r="H1243" s="16"/>
      <c r="I1243" s="16"/>
      <c r="J1243" s="10"/>
      <c r="K1243" s="10"/>
    </row>
    <row r="1244" spans="1:11" ht="16.5" customHeight="1" x14ac:dyDescent="0.2">
      <c r="A1244" s="58">
        <v>1219107780</v>
      </c>
      <c r="B1244" s="14" t="s">
        <v>14828</v>
      </c>
      <c r="C1244" s="14" t="s">
        <v>1469</v>
      </c>
      <c r="D1244" s="14" t="s">
        <v>14829</v>
      </c>
      <c r="E1244" s="14" t="s">
        <v>14827</v>
      </c>
      <c r="F1244" s="17"/>
      <c r="G1244" s="17"/>
      <c r="H1244" s="16"/>
      <c r="I1244" s="16"/>
      <c r="J1244" s="10"/>
      <c r="K1244" s="10"/>
    </row>
    <row r="1245" spans="1:11" ht="16.5" customHeight="1" x14ac:dyDescent="0.2">
      <c r="A1245" s="58">
        <v>1219107790</v>
      </c>
      <c r="B1245" s="14" t="s">
        <v>14899</v>
      </c>
      <c r="C1245" s="14" t="s">
        <v>19</v>
      </c>
      <c r="D1245" s="14" t="s">
        <v>14898</v>
      </c>
      <c r="E1245" s="14" t="s">
        <v>14897</v>
      </c>
      <c r="F1245" s="17"/>
      <c r="G1245" s="17"/>
      <c r="H1245" s="16"/>
      <c r="I1245" s="16"/>
      <c r="J1245" s="10"/>
      <c r="K1245" s="10"/>
    </row>
    <row r="1246" spans="1:11" ht="16.5" customHeight="1" x14ac:dyDescent="0.2">
      <c r="A1246" s="58">
        <v>1219107800</v>
      </c>
      <c r="B1246" s="14" t="s">
        <v>14901</v>
      </c>
      <c r="C1246" s="14" t="s">
        <v>19</v>
      </c>
      <c r="D1246" s="14" t="s">
        <v>14902</v>
      </c>
      <c r="E1246" s="14" t="s">
        <v>14900</v>
      </c>
      <c r="F1246" s="17"/>
      <c r="G1246" s="17"/>
      <c r="H1246" s="16"/>
      <c r="I1246" s="16"/>
      <c r="J1246" s="10"/>
      <c r="K1246" s="10"/>
    </row>
    <row r="1247" spans="1:11" ht="16.5" customHeight="1" x14ac:dyDescent="0.2">
      <c r="A1247" s="58">
        <v>1219107810</v>
      </c>
      <c r="B1247" s="14" t="s">
        <v>14904</v>
      </c>
      <c r="C1247" s="14" t="s">
        <v>19</v>
      </c>
      <c r="D1247" s="14" t="s">
        <v>14905</v>
      </c>
      <c r="E1247" s="14" t="s">
        <v>14903</v>
      </c>
      <c r="F1247" s="17"/>
      <c r="G1247" s="17"/>
      <c r="H1247" s="16"/>
      <c r="I1247" s="16"/>
      <c r="J1247" s="10"/>
      <c r="K1247" s="10"/>
    </row>
    <row r="1248" spans="1:11" ht="16.5" customHeight="1" x14ac:dyDescent="0.2">
      <c r="A1248" s="58">
        <v>1219107820</v>
      </c>
      <c r="B1248" s="14" t="s">
        <v>14802</v>
      </c>
      <c r="C1248" s="14" t="s">
        <v>19</v>
      </c>
      <c r="D1248" s="14" t="s">
        <v>14803</v>
      </c>
      <c r="E1248" s="14" t="s">
        <v>14801</v>
      </c>
      <c r="F1248" s="17"/>
      <c r="G1248" s="17"/>
      <c r="H1248" s="16"/>
      <c r="I1248" s="16"/>
      <c r="J1248" s="10"/>
      <c r="K1248" s="10"/>
    </row>
    <row r="1249" spans="1:12" ht="16.5" customHeight="1" x14ac:dyDescent="0.2">
      <c r="A1249" s="58">
        <v>1219107830</v>
      </c>
      <c r="B1249" s="14" t="s">
        <v>14822</v>
      </c>
      <c r="C1249" s="14" t="s">
        <v>1469</v>
      </c>
      <c r="D1249" s="14" t="s">
        <v>14916</v>
      </c>
      <c r="E1249" s="14" t="s">
        <v>14821</v>
      </c>
      <c r="F1249" s="17"/>
      <c r="G1249" s="17"/>
      <c r="H1249" s="16"/>
      <c r="I1249" s="16"/>
      <c r="J1249" s="10"/>
      <c r="K1249" s="10"/>
    </row>
    <row r="1250" spans="1:12" ht="16.5" customHeight="1" x14ac:dyDescent="0.2">
      <c r="A1250" s="58">
        <v>1219107840</v>
      </c>
      <c r="B1250" s="14" t="s">
        <v>14839</v>
      </c>
      <c r="C1250" s="14" t="s">
        <v>19</v>
      </c>
      <c r="D1250" s="14" t="s">
        <v>14840</v>
      </c>
      <c r="E1250" s="14" t="s">
        <v>14838</v>
      </c>
      <c r="F1250" s="17"/>
      <c r="G1250" s="17"/>
      <c r="H1250" s="16"/>
      <c r="I1250" s="16"/>
      <c r="J1250" s="10"/>
      <c r="K1250" s="10"/>
    </row>
    <row r="1251" spans="1:12" ht="16.5" customHeight="1" x14ac:dyDescent="0.2">
      <c r="A1251" s="58">
        <v>1219107850</v>
      </c>
      <c r="B1251" s="14" t="s">
        <v>14842</v>
      </c>
      <c r="C1251" s="14" t="s">
        <v>19</v>
      </c>
      <c r="D1251" s="14" t="s">
        <v>14843</v>
      </c>
      <c r="E1251" s="14" t="s">
        <v>14841</v>
      </c>
      <c r="F1251" s="17"/>
      <c r="G1251" s="17"/>
      <c r="H1251" s="16"/>
      <c r="I1251" s="16"/>
      <c r="J1251" s="10"/>
      <c r="K1251" s="10"/>
    </row>
    <row r="1252" spans="1:12" ht="16.5" customHeight="1" x14ac:dyDescent="0.2">
      <c r="A1252" s="58">
        <v>1219107860</v>
      </c>
      <c r="B1252" s="14" t="s">
        <v>14791</v>
      </c>
      <c r="C1252" s="14" t="s">
        <v>19</v>
      </c>
      <c r="D1252" s="14" t="s">
        <v>14796</v>
      </c>
      <c r="E1252" s="14" t="s">
        <v>14790</v>
      </c>
      <c r="F1252" s="17"/>
      <c r="G1252" s="17"/>
      <c r="H1252" s="16"/>
      <c r="I1252" s="16"/>
      <c r="J1252" s="10"/>
      <c r="K1252" s="10"/>
    </row>
    <row r="1253" spans="1:12" ht="16.5" customHeight="1" x14ac:dyDescent="0.2">
      <c r="A1253" s="58">
        <v>1219107870</v>
      </c>
      <c r="B1253" s="14" t="s">
        <v>14907</v>
      </c>
      <c r="C1253" s="14" t="s">
        <v>19</v>
      </c>
      <c r="D1253" s="14" t="s">
        <v>14908</v>
      </c>
      <c r="E1253" s="14" t="s">
        <v>14906</v>
      </c>
      <c r="F1253" s="17"/>
      <c r="G1253" s="17"/>
      <c r="H1253" s="16"/>
      <c r="I1253" s="16"/>
      <c r="J1253" s="10"/>
      <c r="K1253" s="10"/>
    </row>
    <row r="1254" spans="1:12" ht="16.5" customHeight="1" x14ac:dyDescent="0.2">
      <c r="A1254" s="58">
        <v>1219107880</v>
      </c>
      <c r="B1254" s="14" t="s">
        <v>14892</v>
      </c>
      <c r="C1254" s="14" t="s">
        <v>19</v>
      </c>
      <c r="D1254" s="14" t="s">
        <v>14893</v>
      </c>
      <c r="E1254" s="14" t="s">
        <v>14891</v>
      </c>
      <c r="F1254" s="17"/>
      <c r="G1254" s="17"/>
      <c r="H1254" s="16"/>
      <c r="I1254" s="16"/>
      <c r="J1254" s="10"/>
      <c r="K1254" s="10"/>
    </row>
    <row r="1255" spans="1:12" ht="16.5" customHeight="1" x14ac:dyDescent="0.2">
      <c r="A1255" s="58">
        <v>1219107890</v>
      </c>
      <c r="B1255" s="14" t="s">
        <v>14895</v>
      </c>
      <c r="C1255" s="14" t="s">
        <v>19</v>
      </c>
      <c r="D1255" s="14" t="s">
        <v>14896</v>
      </c>
      <c r="E1255" s="14" t="s">
        <v>14894</v>
      </c>
      <c r="F1255" s="17"/>
      <c r="G1255" s="17"/>
      <c r="H1255" s="16"/>
      <c r="I1255" s="16"/>
      <c r="J1255" s="10"/>
      <c r="K1255" s="10"/>
    </row>
    <row r="1256" spans="1:12" ht="16.5" customHeight="1" x14ac:dyDescent="0.2">
      <c r="A1256" s="58">
        <v>1219108580</v>
      </c>
      <c r="B1256" s="14" t="s">
        <v>5124</v>
      </c>
      <c r="C1256" s="14" t="s">
        <v>19</v>
      </c>
      <c r="D1256" s="10" t="s">
        <v>16954</v>
      </c>
      <c r="E1256" s="10" t="s">
        <v>16952</v>
      </c>
      <c r="F1256" s="17"/>
      <c r="G1256" s="12"/>
      <c r="H1256" s="12"/>
      <c r="I1256" s="16"/>
      <c r="J1256" s="10"/>
      <c r="K1256" s="10"/>
    </row>
    <row r="1257" spans="1:12" ht="16.5" customHeight="1" x14ac:dyDescent="0.2">
      <c r="A1257" s="58">
        <v>1219108700</v>
      </c>
      <c r="B1257" s="14" t="s">
        <v>16949</v>
      </c>
      <c r="C1257" s="14" t="s">
        <v>19</v>
      </c>
      <c r="D1257" s="10" t="s">
        <v>16951</v>
      </c>
      <c r="E1257" s="10" t="s">
        <v>16950</v>
      </c>
      <c r="F1257" s="17"/>
      <c r="G1257" s="12"/>
      <c r="H1257" s="12"/>
      <c r="I1257" s="16"/>
      <c r="J1257" s="10"/>
      <c r="K1257" s="10"/>
    </row>
    <row r="1258" spans="1:12" ht="16.5" customHeight="1" x14ac:dyDescent="0.2">
      <c r="A1258" s="58">
        <v>1220100010</v>
      </c>
      <c r="B1258" s="14" t="s">
        <v>5931</v>
      </c>
      <c r="C1258" s="14" t="s">
        <v>19</v>
      </c>
      <c r="D1258" s="14" t="s">
        <v>6495</v>
      </c>
      <c r="E1258" s="12" t="s">
        <v>6494</v>
      </c>
      <c r="F1258" s="17" t="s">
        <v>5932</v>
      </c>
      <c r="G1258" s="17" t="s">
        <v>175</v>
      </c>
      <c r="H1258" s="17" t="s">
        <v>182</v>
      </c>
      <c r="I1258" s="17"/>
      <c r="J1258" s="10"/>
      <c r="K1258" s="10"/>
    </row>
    <row r="1259" spans="1:12" ht="16.5" customHeight="1" x14ac:dyDescent="0.2">
      <c r="A1259" s="58">
        <v>1220100040</v>
      </c>
      <c r="B1259" s="14" t="s">
        <v>2377</v>
      </c>
      <c r="C1259" s="14" t="s">
        <v>19</v>
      </c>
      <c r="D1259" s="14" t="s">
        <v>8796</v>
      </c>
      <c r="E1259" s="14" t="s">
        <v>2378</v>
      </c>
      <c r="F1259" s="17"/>
      <c r="G1259" s="15" t="s">
        <v>144</v>
      </c>
      <c r="H1259" s="15" t="s">
        <v>145</v>
      </c>
      <c r="I1259" s="16"/>
      <c r="J1259" s="10"/>
      <c r="K1259" s="10"/>
      <c r="L1259" s="73">
        <v>1219100230</v>
      </c>
    </row>
    <row r="1260" spans="1:12" ht="16.5" customHeight="1" x14ac:dyDescent="0.2">
      <c r="A1260" s="58">
        <v>1220100080</v>
      </c>
      <c r="B1260" s="14" t="s">
        <v>2384</v>
      </c>
      <c r="C1260" s="14" t="s">
        <v>19</v>
      </c>
      <c r="D1260" s="14" t="s">
        <v>2385</v>
      </c>
      <c r="E1260" s="14" t="s">
        <v>9110</v>
      </c>
      <c r="F1260" s="17"/>
      <c r="G1260" s="15" t="s">
        <v>144</v>
      </c>
      <c r="H1260" s="15" t="s">
        <v>145</v>
      </c>
      <c r="I1260" s="16"/>
      <c r="J1260" s="10"/>
      <c r="K1260" s="10"/>
    </row>
    <row r="1261" spans="1:12" ht="16.5" customHeight="1" x14ac:dyDescent="0.2">
      <c r="A1261" s="18">
        <v>1220100100</v>
      </c>
      <c r="B1261" s="14" t="s">
        <v>2381</v>
      </c>
      <c r="C1261" s="14"/>
      <c r="D1261" s="14" t="s">
        <v>2382</v>
      </c>
      <c r="E1261" s="14" t="s">
        <v>2382</v>
      </c>
      <c r="F1261" s="17"/>
      <c r="G1261" s="15" t="s">
        <v>144</v>
      </c>
      <c r="H1261" s="15" t="s">
        <v>145</v>
      </c>
      <c r="I1261" s="16"/>
      <c r="J1261" s="10"/>
      <c r="K1261" s="10"/>
    </row>
    <row r="1262" spans="1:12" ht="16.5" customHeight="1" x14ac:dyDescent="0.2">
      <c r="A1262" s="58">
        <v>1220100110</v>
      </c>
      <c r="B1262" s="14" t="s">
        <v>4028</v>
      </c>
      <c r="C1262" s="14" t="s">
        <v>19</v>
      </c>
      <c r="D1262" s="14" t="s">
        <v>4029</v>
      </c>
      <c r="E1262" s="14" t="s">
        <v>9414</v>
      </c>
      <c r="F1262" s="17"/>
      <c r="G1262" s="15" t="s">
        <v>144</v>
      </c>
      <c r="H1262" s="15" t="s">
        <v>145</v>
      </c>
      <c r="I1262" s="16"/>
      <c r="J1262" s="10"/>
      <c r="K1262" s="10"/>
    </row>
    <row r="1263" spans="1:12" ht="16.5" customHeight="1" x14ac:dyDescent="0.2">
      <c r="A1263" s="18">
        <v>1220100150</v>
      </c>
      <c r="B1263" s="14" t="s">
        <v>2367</v>
      </c>
      <c r="C1263" s="14"/>
      <c r="D1263" s="14" t="s">
        <v>2368</v>
      </c>
      <c r="E1263" s="12" t="s">
        <v>2369</v>
      </c>
      <c r="F1263" s="17" t="s">
        <v>2370</v>
      </c>
      <c r="G1263" s="17" t="s">
        <v>175</v>
      </c>
      <c r="H1263" s="17" t="s">
        <v>182</v>
      </c>
      <c r="I1263" s="17"/>
      <c r="J1263" s="10"/>
      <c r="K1263" s="10"/>
    </row>
    <row r="1264" spans="1:12" ht="16.5" customHeight="1" x14ac:dyDescent="0.2">
      <c r="A1264" s="58">
        <v>1220100190</v>
      </c>
      <c r="B1264" s="14" t="s">
        <v>1815</v>
      </c>
      <c r="C1264" s="14" t="s">
        <v>19</v>
      </c>
      <c r="D1264" s="14" t="s">
        <v>1816</v>
      </c>
      <c r="E1264" s="12" t="s">
        <v>1817</v>
      </c>
      <c r="F1264" s="17" t="s">
        <v>1818</v>
      </c>
      <c r="G1264" s="17" t="s">
        <v>175</v>
      </c>
      <c r="H1264" s="17" t="s">
        <v>182</v>
      </c>
      <c r="I1264" s="17"/>
      <c r="J1264" s="10"/>
      <c r="K1264" s="10"/>
    </row>
    <row r="1265" spans="1:11" ht="16.5" customHeight="1" x14ac:dyDescent="0.2">
      <c r="A1265" s="58">
        <v>1220100210</v>
      </c>
      <c r="B1265" s="14" t="s">
        <v>4038</v>
      </c>
      <c r="C1265" s="14" t="s">
        <v>19</v>
      </c>
      <c r="D1265" s="14" t="s">
        <v>4039</v>
      </c>
      <c r="E1265" s="12" t="s">
        <v>4040</v>
      </c>
      <c r="F1265" s="17" t="s">
        <v>4041</v>
      </c>
      <c r="G1265" s="10" t="s">
        <v>175</v>
      </c>
      <c r="H1265" s="17" t="s">
        <v>182</v>
      </c>
      <c r="I1265" s="16"/>
      <c r="J1265" s="10"/>
      <c r="K1265" s="10"/>
    </row>
    <row r="1266" spans="1:11" ht="16.5" customHeight="1" x14ac:dyDescent="0.2">
      <c r="A1266" s="58">
        <v>1220100220</v>
      </c>
      <c r="B1266" s="14" t="s">
        <v>4030</v>
      </c>
      <c r="C1266" s="14" t="s">
        <v>19</v>
      </c>
      <c r="D1266" s="14" t="s">
        <v>4031</v>
      </c>
      <c r="E1266" s="12" t="s">
        <v>4032</v>
      </c>
      <c r="F1266" s="17" t="s">
        <v>4033</v>
      </c>
      <c r="G1266" s="10" t="s">
        <v>175</v>
      </c>
      <c r="H1266" s="17" t="s">
        <v>182</v>
      </c>
      <c r="I1266" s="16"/>
      <c r="J1266" s="10"/>
      <c r="K1266" s="10"/>
    </row>
    <row r="1267" spans="1:11" ht="16.5" customHeight="1" x14ac:dyDescent="0.2">
      <c r="A1267" s="58">
        <v>1220100230</v>
      </c>
      <c r="B1267" s="14" t="s">
        <v>4034</v>
      </c>
      <c r="C1267" s="14" t="s">
        <v>19</v>
      </c>
      <c r="D1267" s="14" t="s">
        <v>4035</v>
      </c>
      <c r="E1267" s="12" t="s">
        <v>4036</v>
      </c>
      <c r="F1267" s="17" t="s">
        <v>4037</v>
      </c>
      <c r="G1267" s="10" t="s">
        <v>175</v>
      </c>
      <c r="H1267" s="17" t="s">
        <v>182</v>
      </c>
      <c r="I1267" s="17"/>
      <c r="J1267" s="10"/>
      <c r="K1267" s="10"/>
    </row>
    <row r="1268" spans="1:11" ht="16.5" customHeight="1" x14ac:dyDescent="0.2">
      <c r="A1268" s="58">
        <v>1220100240</v>
      </c>
      <c r="B1268" s="14" t="s">
        <v>4016</v>
      </c>
      <c r="C1268" s="14" t="s">
        <v>19</v>
      </c>
      <c r="D1268" s="14" t="s">
        <v>4017</v>
      </c>
      <c r="E1268" s="12" t="s">
        <v>4018</v>
      </c>
      <c r="F1268" s="17" t="s">
        <v>4019</v>
      </c>
      <c r="G1268" s="10" t="s">
        <v>175</v>
      </c>
      <c r="H1268" s="17" t="s">
        <v>182</v>
      </c>
      <c r="I1268" s="16"/>
      <c r="J1268" s="10"/>
      <c r="K1268" s="10"/>
    </row>
    <row r="1269" spans="1:11" ht="16.5" customHeight="1" x14ac:dyDescent="0.2">
      <c r="A1269" s="58">
        <v>1220100270</v>
      </c>
      <c r="B1269" s="14" t="s">
        <v>4020</v>
      </c>
      <c r="C1269" s="14" t="s">
        <v>19</v>
      </c>
      <c r="D1269" s="14" t="s">
        <v>4021</v>
      </c>
      <c r="E1269" s="12" t="s">
        <v>4022</v>
      </c>
      <c r="F1269" s="17" t="s">
        <v>4023</v>
      </c>
      <c r="G1269" s="10" t="s">
        <v>175</v>
      </c>
      <c r="H1269" s="17" t="s">
        <v>182</v>
      </c>
      <c r="I1269" s="16"/>
      <c r="J1269" s="10"/>
      <c r="K1269" s="10"/>
    </row>
    <row r="1270" spans="1:11" ht="16.5" customHeight="1" x14ac:dyDescent="0.2">
      <c r="A1270" s="18">
        <v>1220100280</v>
      </c>
      <c r="B1270" s="14" t="s">
        <v>2967</v>
      </c>
      <c r="C1270" s="14"/>
      <c r="D1270" s="14" t="s">
        <v>2968</v>
      </c>
      <c r="E1270" s="12" t="s">
        <v>2969</v>
      </c>
      <c r="F1270" s="17" t="s">
        <v>2970</v>
      </c>
      <c r="G1270" s="10" t="s">
        <v>175</v>
      </c>
      <c r="H1270" s="17" t="s">
        <v>182</v>
      </c>
      <c r="I1270" s="17"/>
      <c r="J1270" s="10"/>
      <c r="K1270" s="10"/>
    </row>
    <row r="1271" spans="1:11" ht="16.5" customHeight="1" x14ac:dyDescent="0.2">
      <c r="A1271" s="18">
        <v>1220100290</v>
      </c>
      <c r="B1271" s="14" t="s">
        <v>2395</v>
      </c>
      <c r="C1271" s="14"/>
      <c r="D1271" s="14" t="s">
        <v>2396</v>
      </c>
      <c r="E1271" s="12" t="s">
        <v>2397</v>
      </c>
      <c r="F1271" s="17" t="s">
        <v>2398</v>
      </c>
      <c r="G1271" s="17" t="s">
        <v>175</v>
      </c>
      <c r="H1271" s="17" t="s">
        <v>182</v>
      </c>
      <c r="I1271" s="17"/>
      <c r="J1271" s="10"/>
      <c r="K1271" s="10"/>
    </row>
    <row r="1272" spans="1:11" ht="16.5" customHeight="1" x14ac:dyDescent="0.2">
      <c r="A1272" s="58">
        <v>1220100300</v>
      </c>
      <c r="B1272" s="14" t="s">
        <v>756</v>
      </c>
      <c r="C1272" s="14" t="s">
        <v>19</v>
      </c>
      <c r="D1272" s="14" t="s">
        <v>757</v>
      </c>
      <c r="E1272" s="12" t="s">
        <v>758</v>
      </c>
      <c r="F1272" s="17"/>
      <c r="G1272" s="10" t="s">
        <v>175</v>
      </c>
      <c r="H1272" s="17" t="s">
        <v>182</v>
      </c>
      <c r="I1272" s="16"/>
      <c r="J1272" s="10"/>
      <c r="K1272" s="10"/>
    </row>
    <row r="1273" spans="1:11" ht="16.5" customHeight="1" x14ac:dyDescent="0.2">
      <c r="A1273" s="58">
        <v>1220100310</v>
      </c>
      <c r="B1273" s="14" t="s">
        <v>4042</v>
      </c>
      <c r="C1273" s="14" t="s">
        <v>19</v>
      </c>
      <c r="D1273" s="14" t="s">
        <v>4043</v>
      </c>
      <c r="E1273" s="12" t="s">
        <v>4044</v>
      </c>
      <c r="F1273" s="17" t="s">
        <v>4045</v>
      </c>
      <c r="G1273" s="10" t="s">
        <v>175</v>
      </c>
      <c r="H1273" s="17" t="s">
        <v>182</v>
      </c>
      <c r="I1273" s="16"/>
      <c r="J1273" s="10"/>
      <c r="K1273" s="10"/>
    </row>
    <row r="1274" spans="1:11" ht="16.5" customHeight="1" x14ac:dyDescent="0.2">
      <c r="A1274" s="58">
        <v>1220100320</v>
      </c>
      <c r="B1274" s="14" t="s">
        <v>2963</v>
      </c>
      <c r="C1274" s="14" t="s">
        <v>19</v>
      </c>
      <c r="D1274" s="14" t="s">
        <v>2964</v>
      </c>
      <c r="E1274" s="12" t="s">
        <v>2965</v>
      </c>
      <c r="F1274" s="17" t="s">
        <v>2966</v>
      </c>
      <c r="G1274" s="10" t="s">
        <v>175</v>
      </c>
      <c r="H1274" s="17" t="s">
        <v>182</v>
      </c>
      <c r="I1274" s="16"/>
      <c r="J1274" s="10"/>
      <c r="K1274" s="10"/>
    </row>
    <row r="1275" spans="1:11" ht="16.5" customHeight="1" x14ac:dyDescent="0.2">
      <c r="A1275" s="18">
        <v>1220100330</v>
      </c>
      <c r="B1275" s="14" t="s">
        <v>928</v>
      </c>
      <c r="C1275" s="14"/>
      <c r="D1275" s="14" t="s">
        <v>929</v>
      </c>
      <c r="E1275" s="19" t="s">
        <v>929</v>
      </c>
      <c r="F1275" s="15"/>
      <c r="G1275" s="17"/>
      <c r="H1275" s="16"/>
      <c r="I1275" s="16"/>
      <c r="J1275" s="10" t="s">
        <v>930</v>
      </c>
      <c r="K1275" s="10" t="s">
        <v>931</v>
      </c>
    </row>
    <row r="1276" spans="1:11" ht="16.5" customHeight="1" x14ac:dyDescent="0.2">
      <c r="A1276" s="58">
        <v>1220100340</v>
      </c>
      <c r="B1276" s="14" t="s">
        <v>4024</v>
      </c>
      <c r="C1276" s="14" t="s">
        <v>19</v>
      </c>
      <c r="D1276" s="14" t="s">
        <v>4025</v>
      </c>
      <c r="E1276" s="12" t="s">
        <v>4026</v>
      </c>
      <c r="F1276" s="17" t="s">
        <v>4027</v>
      </c>
      <c r="G1276" s="10" t="s">
        <v>175</v>
      </c>
      <c r="H1276" s="17" t="s">
        <v>182</v>
      </c>
      <c r="I1276" s="17"/>
      <c r="J1276" s="10"/>
      <c r="K1276" s="10"/>
    </row>
    <row r="1277" spans="1:11" ht="16.5" customHeight="1" x14ac:dyDescent="0.2">
      <c r="A1277" s="18">
        <v>1220100350</v>
      </c>
      <c r="B1277" s="14" t="s">
        <v>4752</v>
      </c>
      <c r="C1277" s="14"/>
      <c r="D1277" s="14" t="s">
        <v>4753</v>
      </c>
      <c r="E1277" s="12" t="s">
        <v>4754</v>
      </c>
      <c r="F1277" s="17" t="s">
        <v>4755</v>
      </c>
      <c r="G1277" s="10" t="s">
        <v>175</v>
      </c>
      <c r="H1277" s="17" t="s">
        <v>182</v>
      </c>
      <c r="I1277" s="17"/>
      <c r="J1277" s="10"/>
      <c r="K1277" s="10"/>
    </row>
    <row r="1278" spans="1:11" ht="16.5" customHeight="1" x14ac:dyDescent="0.2">
      <c r="A1278" s="58">
        <v>1220100390</v>
      </c>
      <c r="B1278" s="14" t="s">
        <v>6074</v>
      </c>
      <c r="C1278" s="14" t="s">
        <v>19</v>
      </c>
      <c r="D1278" s="14" t="s">
        <v>6075</v>
      </c>
      <c r="E1278" s="39" t="s">
        <v>9974</v>
      </c>
      <c r="F1278" s="17" t="s">
        <v>6076</v>
      </c>
      <c r="G1278" s="10" t="s">
        <v>175</v>
      </c>
      <c r="H1278" s="17" t="s">
        <v>182</v>
      </c>
      <c r="I1278" s="17"/>
      <c r="J1278" s="10"/>
      <c r="K1278" s="10"/>
    </row>
    <row r="1279" spans="1:11" ht="16.5" customHeight="1" x14ac:dyDescent="0.2">
      <c r="A1279" s="18">
        <v>1220100590</v>
      </c>
      <c r="B1279" s="14" t="s">
        <v>2386</v>
      </c>
      <c r="C1279" s="14" t="s">
        <v>19</v>
      </c>
      <c r="D1279" s="14" t="s">
        <v>2387</v>
      </c>
      <c r="E1279" s="14" t="s">
        <v>2388</v>
      </c>
      <c r="F1279" s="17"/>
      <c r="G1279" s="12" t="s">
        <v>144</v>
      </c>
      <c r="H1279" s="12" t="s">
        <v>145</v>
      </c>
      <c r="I1279" s="16"/>
      <c r="J1279" s="10" t="s">
        <v>166</v>
      </c>
      <c r="K1279" s="10" t="s">
        <v>1107</v>
      </c>
    </row>
    <row r="1280" spans="1:11" ht="16.5" customHeight="1" x14ac:dyDescent="0.2">
      <c r="A1280" s="18">
        <v>1220100600</v>
      </c>
      <c r="B1280" s="14" t="s">
        <v>1105</v>
      </c>
      <c r="C1280" s="14"/>
      <c r="D1280" s="10" t="s">
        <v>1106</v>
      </c>
      <c r="E1280" s="10" t="s">
        <v>1106</v>
      </c>
      <c r="F1280" s="17"/>
      <c r="G1280" s="12" t="s">
        <v>144</v>
      </c>
      <c r="H1280" s="12" t="s">
        <v>145</v>
      </c>
      <c r="I1280" s="16"/>
      <c r="J1280" s="10" t="s">
        <v>166</v>
      </c>
      <c r="K1280" s="10" t="s">
        <v>1107</v>
      </c>
    </row>
    <row r="1281" spans="1:15" ht="16.5" customHeight="1" x14ac:dyDescent="0.2">
      <c r="A1281" s="18">
        <v>1220100610</v>
      </c>
      <c r="B1281" s="14" t="s">
        <v>1108</v>
      </c>
      <c r="C1281" s="14"/>
      <c r="D1281" s="10" t="s">
        <v>1109</v>
      </c>
      <c r="E1281" s="10" t="s">
        <v>1109</v>
      </c>
      <c r="F1281" s="17"/>
      <c r="G1281" s="12" t="s">
        <v>144</v>
      </c>
      <c r="H1281" s="12" t="s">
        <v>145</v>
      </c>
      <c r="I1281" s="16"/>
      <c r="J1281" s="10" t="s">
        <v>166</v>
      </c>
      <c r="K1281" s="10" t="s">
        <v>1107</v>
      </c>
    </row>
    <row r="1282" spans="1:15" ht="16.5" customHeight="1" x14ac:dyDescent="0.2">
      <c r="A1282" s="18">
        <v>1220100620</v>
      </c>
      <c r="B1282" s="14" t="s">
        <v>2365</v>
      </c>
      <c r="C1282" s="14"/>
      <c r="D1282" s="14" t="s">
        <v>2366</v>
      </c>
      <c r="E1282" s="14" t="s">
        <v>2366</v>
      </c>
      <c r="F1282" s="17"/>
      <c r="G1282" s="12" t="s">
        <v>144</v>
      </c>
      <c r="H1282" s="12" t="s">
        <v>145</v>
      </c>
      <c r="I1282" s="16"/>
      <c r="J1282" s="10" t="s">
        <v>166</v>
      </c>
      <c r="K1282" s="10" t="s">
        <v>1107</v>
      </c>
    </row>
    <row r="1283" spans="1:15" ht="16.5" customHeight="1" x14ac:dyDescent="0.2">
      <c r="A1283" s="18">
        <v>1220100640</v>
      </c>
      <c r="B1283" s="14" t="s">
        <v>2389</v>
      </c>
      <c r="C1283" s="14" t="s">
        <v>19</v>
      </c>
      <c r="D1283" s="14" t="s">
        <v>2390</v>
      </c>
      <c r="E1283" s="14" t="s">
        <v>2390</v>
      </c>
      <c r="F1283" s="17"/>
      <c r="G1283" s="12" t="s">
        <v>144</v>
      </c>
      <c r="H1283" s="12" t="s">
        <v>145</v>
      </c>
      <c r="I1283" s="16"/>
      <c r="J1283" s="10" t="s">
        <v>166</v>
      </c>
      <c r="K1283" s="10" t="s">
        <v>1107</v>
      </c>
      <c r="O1283" s="39"/>
    </row>
    <row r="1284" spans="1:15" ht="16.5" customHeight="1" x14ac:dyDescent="0.2">
      <c r="A1284" s="18">
        <v>1220100650</v>
      </c>
      <c r="B1284" s="14" t="s">
        <v>1856</v>
      </c>
      <c r="C1284" s="14"/>
      <c r="D1284" s="10" t="s">
        <v>1857</v>
      </c>
      <c r="E1284" s="10" t="s">
        <v>1857</v>
      </c>
      <c r="F1284" s="17"/>
      <c r="G1284" s="12" t="s">
        <v>144</v>
      </c>
      <c r="H1284" s="12" t="s">
        <v>145</v>
      </c>
      <c r="I1284" s="16"/>
      <c r="J1284" s="10" t="s">
        <v>166</v>
      </c>
      <c r="K1284" s="10" t="s">
        <v>1107</v>
      </c>
    </row>
    <row r="1285" spans="1:15" ht="16.5" customHeight="1" x14ac:dyDescent="0.2">
      <c r="A1285" s="18">
        <v>1220101200</v>
      </c>
      <c r="B1285" s="14" t="s">
        <v>2356</v>
      </c>
      <c r="C1285" s="14" t="s">
        <v>19</v>
      </c>
      <c r="D1285" s="14" t="s">
        <v>2357</v>
      </c>
      <c r="E1285" s="14" t="s">
        <v>2357</v>
      </c>
      <c r="F1285" s="17"/>
      <c r="G1285" s="15" t="s">
        <v>144</v>
      </c>
      <c r="H1285" s="15" t="s">
        <v>145</v>
      </c>
      <c r="I1285" s="16"/>
      <c r="J1285" s="10"/>
      <c r="K1285" s="10"/>
    </row>
    <row r="1286" spans="1:15" ht="16.5" customHeight="1" x14ac:dyDescent="0.2">
      <c r="A1286" s="18">
        <v>1220101330</v>
      </c>
      <c r="B1286" s="30" t="s">
        <v>1858</v>
      </c>
      <c r="C1286" s="30"/>
      <c r="D1286" s="30" t="s">
        <v>1859</v>
      </c>
      <c r="E1286" s="19" t="s">
        <v>1859</v>
      </c>
      <c r="F1286" s="17"/>
      <c r="G1286" s="17"/>
      <c r="H1286" s="16"/>
      <c r="I1286" s="16"/>
      <c r="J1286" s="10" t="s">
        <v>166</v>
      </c>
      <c r="K1286" s="10" t="s">
        <v>1107</v>
      </c>
    </row>
    <row r="1287" spans="1:15" ht="16.5" customHeight="1" x14ac:dyDescent="0.2">
      <c r="A1287" s="58">
        <v>1220101340</v>
      </c>
      <c r="B1287" s="30" t="s">
        <v>7392</v>
      </c>
      <c r="C1287" s="30" t="s">
        <v>19</v>
      </c>
      <c r="D1287" s="30" t="s">
        <v>7391</v>
      </c>
      <c r="E1287" s="19" t="s">
        <v>7117</v>
      </c>
      <c r="F1287" s="17"/>
      <c r="G1287" s="17"/>
      <c r="H1287" s="16"/>
      <c r="I1287" s="16"/>
      <c r="J1287" s="10"/>
      <c r="K1287" s="10"/>
    </row>
    <row r="1288" spans="1:15" ht="16.5" customHeight="1" x14ac:dyDescent="0.2">
      <c r="A1288" s="58">
        <v>1220101660</v>
      </c>
      <c r="B1288" s="14" t="s">
        <v>9885</v>
      </c>
      <c r="C1288" s="14" t="s">
        <v>19</v>
      </c>
      <c r="D1288" s="14" t="s">
        <v>9989</v>
      </c>
      <c r="E1288" s="12" t="s">
        <v>7123</v>
      </c>
      <c r="F1288" s="17"/>
      <c r="G1288" s="17"/>
      <c r="H1288" s="17"/>
      <c r="I1288" s="17"/>
      <c r="J1288" s="10"/>
      <c r="K1288" s="10"/>
    </row>
    <row r="1289" spans="1:15" ht="16.5" customHeight="1" x14ac:dyDescent="0.2">
      <c r="A1289" s="58">
        <v>1220102220</v>
      </c>
      <c r="B1289" s="14" t="s">
        <v>6969</v>
      </c>
      <c r="C1289" s="14" t="s">
        <v>19</v>
      </c>
      <c r="D1289" s="10" t="s">
        <v>6971</v>
      </c>
      <c r="E1289" s="10" t="s">
        <v>6970</v>
      </c>
      <c r="F1289" s="17"/>
      <c r="G1289" s="12"/>
      <c r="H1289" s="12"/>
      <c r="I1289" s="16"/>
      <c r="J1289" s="10"/>
      <c r="K1289" s="10"/>
    </row>
    <row r="1290" spans="1:15" ht="16.5" customHeight="1" x14ac:dyDescent="0.2">
      <c r="A1290" s="58">
        <v>1220102230</v>
      </c>
      <c r="B1290" s="14" t="s">
        <v>9206</v>
      </c>
      <c r="C1290" s="14" t="s">
        <v>19</v>
      </c>
      <c r="D1290" s="10" t="s">
        <v>9205</v>
      </c>
      <c r="E1290" s="10" t="s">
        <v>7789</v>
      </c>
      <c r="F1290" s="17"/>
      <c r="G1290" s="12"/>
      <c r="H1290" s="12"/>
      <c r="I1290" s="16"/>
      <c r="J1290" s="10"/>
      <c r="K1290" s="10"/>
    </row>
    <row r="1291" spans="1:15" ht="16.5" customHeight="1" x14ac:dyDescent="0.2">
      <c r="A1291" s="58">
        <v>1220102240</v>
      </c>
      <c r="B1291" s="14" t="s">
        <v>7802</v>
      </c>
      <c r="C1291" s="14" t="s">
        <v>19</v>
      </c>
      <c r="D1291" s="10" t="s">
        <v>7804</v>
      </c>
      <c r="E1291" s="10" t="s">
        <v>7803</v>
      </c>
      <c r="F1291" s="17"/>
      <c r="G1291" s="12"/>
      <c r="H1291" s="12"/>
      <c r="I1291" s="16"/>
      <c r="J1291" s="10"/>
      <c r="K1291" s="10"/>
    </row>
    <row r="1292" spans="1:15" ht="16.5" customHeight="1" x14ac:dyDescent="0.2">
      <c r="A1292" s="58">
        <v>1220102660</v>
      </c>
      <c r="B1292" s="14" t="s">
        <v>9537</v>
      </c>
      <c r="C1292" s="14" t="s">
        <v>19</v>
      </c>
      <c r="D1292" s="10" t="s">
        <v>9538</v>
      </c>
      <c r="E1292" s="10" t="s">
        <v>9536</v>
      </c>
      <c r="F1292" s="17"/>
      <c r="G1292" s="12"/>
      <c r="H1292" s="12"/>
      <c r="I1292" s="16"/>
      <c r="J1292" s="10"/>
      <c r="K1292" s="10"/>
    </row>
    <row r="1293" spans="1:15" ht="16.5" customHeight="1" x14ac:dyDescent="0.2">
      <c r="A1293" s="58">
        <v>1220103080</v>
      </c>
      <c r="B1293" s="14" t="s">
        <v>18396</v>
      </c>
      <c r="C1293" s="14" t="s">
        <v>19</v>
      </c>
      <c r="D1293" s="10" t="s">
        <v>18397</v>
      </c>
      <c r="E1293" s="10" t="s">
        <v>18398</v>
      </c>
      <c r="F1293" s="17"/>
      <c r="G1293" s="12"/>
      <c r="H1293" s="12"/>
      <c r="I1293" s="16"/>
      <c r="J1293" s="10"/>
      <c r="K1293" s="10"/>
    </row>
    <row r="1294" spans="1:15" ht="16.5" customHeight="1" x14ac:dyDescent="0.2">
      <c r="A1294" s="58">
        <v>1220103200</v>
      </c>
      <c r="B1294" s="14" t="s">
        <v>18096</v>
      </c>
      <c r="C1294" s="14" t="s">
        <v>19</v>
      </c>
      <c r="D1294" s="10" t="s">
        <v>18095</v>
      </c>
      <c r="E1294" s="10" t="s">
        <v>18095</v>
      </c>
      <c r="F1294" s="17"/>
      <c r="G1294" s="12"/>
      <c r="H1294" s="12"/>
      <c r="I1294" s="16"/>
      <c r="J1294" s="10"/>
      <c r="K1294" s="10"/>
    </row>
    <row r="1295" spans="1:15" ht="16.5" customHeight="1" x14ac:dyDescent="0.2">
      <c r="A1295" s="18">
        <v>1221100180</v>
      </c>
      <c r="B1295" s="14" t="s">
        <v>938</v>
      </c>
      <c r="C1295" s="14"/>
      <c r="D1295" s="10" t="s">
        <v>939</v>
      </c>
      <c r="E1295" s="10" t="s">
        <v>939</v>
      </c>
      <c r="F1295" s="17"/>
      <c r="G1295" s="12" t="s">
        <v>144</v>
      </c>
      <c r="H1295" s="12" t="s">
        <v>145</v>
      </c>
      <c r="I1295" s="16"/>
      <c r="J1295" s="10" t="s">
        <v>166</v>
      </c>
      <c r="K1295" s="10" t="s">
        <v>854</v>
      </c>
    </row>
    <row r="1296" spans="1:15" ht="16.5" customHeight="1" x14ac:dyDescent="0.2">
      <c r="A1296" s="18">
        <v>1221100190</v>
      </c>
      <c r="B1296" s="14" t="s">
        <v>2986</v>
      </c>
      <c r="C1296" s="14"/>
      <c r="D1296" s="14" t="s">
        <v>2987</v>
      </c>
      <c r="E1296" s="14" t="s">
        <v>2988</v>
      </c>
      <c r="F1296" s="17"/>
      <c r="G1296" s="12" t="s">
        <v>144</v>
      </c>
      <c r="H1296" s="12" t="s">
        <v>145</v>
      </c>
      <c r="I1296" s="16"/>
      <c r="J1296" s="10" t="s">
        <v>166</v>
      </c>
      <c r="K1296" s="10" t="s">
        <v>854</v>
      </c>
    </row>
    <row r="1297" spans="1:11" ht="16.5" customHeight="1" x14ac:dyDescent="0.2">
      <c r="A1297" s="58">
        <v>1221100200</v>
      </c>
      <c r="B1297" s="14" t="s">
        <v>7287</v>
      </c>
      <c r="C1297" s="14" t="s">
        <v>19</v>
      </c>
      <c r="D1297" s="14" t="s">
        <v>853</v>
      </c>
      <c r="E1297" s="14" t="s">
        <v>7288</v>
      </c>
      <c r="F1297" s="17"/>
      <c r="G1297" s="12" t="s">
        <v>144</v>
      </c>
      <c r="H1297" s="12" t="s">
        <v>145</v>
      </c>
      <c r="I1297" s="16"/>
      <c r="J1297" s="10" t="s">
        <v>166</v>
      </c>
      <c r="K1297" s="10" t="s">
        <v>854</v>
      </c>
    </row>
    <row r="1298" spans="1:11" ht="16.5" customHeight="1" x14ac:dyDescent="0.2">
      <c r="A1298" s="58">
        <v>1221100210</v>
      </c>
      <c r="B1298" s="14" t="s">
        <v>7291</v>
      </c>
      <c r="C1298" s="14" t="s">
        <v>19</v>
      </c>
      <c r="D1298" s="14" t="s">
        <v>855</v>
      </c>
      <c r="E1298" s="14" t="s">
        <v>7289</v>
      </c>
      <c r="F1298" s="17"/>
      <c r="G1298" s="12" t="s">
        <v>144</v>
      </c>
      <c r="H1298" s="12" t="s">
        <v>145</v>
      </c>
      <c r="I1298" s="16"/>
      <c r="J1298" s="10" t="s">
        <v>166</v>
      </c>
      <c r="K1298" s="10" t="s">
        <v>854</v>
      </c>
    </row>
    <row r="1299" spans="1:11" ht="16.5" customHeight="1" x14ac:dyDescent="0.2">
      <c r="A1299" s="58">
        <v>1221100220</v>
      </c>
      <c r="B1299" s="14" t="s">
        <v>7292</v>
      </c>
      <c r="C1299" s="14" t="s">
        <v>19</v>
      </c>
      <c r="D1299" s="14" t="s">
        <v>856</v>
      </c>
      <c r="E1299" s="14" t="s">
        <v>7290</v>
      </c>
      <c r="F1299" s="17"/>
      <c r="G1299" s="12" t="s">
        <v>144</v>
      </c>
      <c r="H1299" s="12" t="s">
        <v>145</v>
      </c>
      <c r="I1299" s="16"/>
      <c r="J1299" s="10" t="s">
        <v>166</v>
      </c>
      <c r="K1299" s="10" t="s">
        <v>854</v>
      </c>
    </row>
    <row r="1300" spans="1:11" ht="16.5" customHeight="1" x14ac:dyDescent="0.2">
      <c r="A1300" s="18">
        <v>1221100230</v>
      </c>
      <c r="B1300" s="14" t="s">
        <v>873</v>
      </c>
      <c r="C1300" s="14"/>
      <c r="D1300" s="10" t="s">
        <v>874</v>
      </c>
      <c r="E1300" s="10" t="s">
        <v>874</v>
      </c>
      <c r="F1300" s="17"/>
      <c r="G1300" s="12" t="s">
        <v>144</v>
      </c>
      <c r="H1300" s="12" t="s">
        <v>145</v>
      </c>
      <c r="I1300" s="16"/>
      <c r="J1300" s="10" t="s">
        <v>166</v>
      </c>
      <c r="K1300" s="10" t="s">
        <v>854</v>
      </c>
    </row>
    <row r="1301" spans="1:11" ht="16.5" customHeight="1" x14ac:dyDescent="0.2">
      <c r="A1301" s="18">
        <v>1221100240</v>
      </c>
      <c r="B1301" s="14" t="s">
        <v>868</v>
      </c>
      <c r="C1301" s="14"/>
      <c r="D1301" s="14" t="s">
        <v>869</v>
      </c>
      <c r="E1301" s="14" t="s">
        <v>870</v>
      </c>
      <c r="F1301" s="17"/>
      <c r="G1301" s="12" t="s">
        <v>144</v>
      </c>
      <c r="H1301" s="12" t="s">
        <v>145</v>
      </c>
      <c r="I1301" s="16"/>
      <c r="J1301" s="10" t="s">
        <v>166</v>
      </c>
      <c r="K1301" s="10" t="s">
        <v>854</v>
      </c>
    </row>
    <row r="1302" spans="1:11" ht="16.5" customHeight="1" x14ac:dyDescent="0.2">
      <c r="A1302" s="58">
        <v>1221100250</v>
      </c>
      <c r="B1302" s="14" t="s">
        <v>4061</v>
      </c>
      <c r="C1302" s="14" t="s">
        <v>19</v>
      </c>
      <c r="D1302" s="10" t="s">
        <v>4062</v>
      </c>
      <c r="E1302" s="10" t="s">
        <v>4062</v>
      </c>
      <c r="F1302" s="17"/>
      <c r="G1302" s="12" t="s">
        <v>144</v>
      </c>
      <c r="H1302" s="12" t="s">
        <v>145</v>
      </c>
      <c r="I1302" s="16"/>
      <c r="J1302" s="10" t="s">
        <v>166</v>
      </c>
      <c r="K1302" s="10" t="s">
        <v>854</v>
      </c>
    </row>
    <row r="1303" spans="1:11" ht="16.5" customHeight="1" x14ac:dyDescent="0.2">
      <c r="A1303" s="58">
        <v>1221100260</v>
      </c>
      <c r="B1303" s="14" t="s">
        <v>4063</v>
      </c>
      <c r="C1303" s="14" t="s">
        <v>19</v>
      </c>
      <c r="D1303" s="10" t="s">
        <v>4064</v>
      </c>
      <c r="E1303" s="10" t="s">
        <v>4064</v>
      </c>
      <c r="F1303" s="17"/>
      <c r="G1303" s="12" t="s">
        <v>144</v>
      </c>
      <c r="H1303" s="12" t="s">
        <v>145</v>
      </c>
      <c r="I1303" s="16"/>
      <c r="J1303" s="10" t="s">
        <v>166</v>
      </c>
      <c r="K1303" s="10" t="s">
        <v>854</v>
      </c>
    </row>
    <row r="1304" spans="1:11" ht="16.5" customHeight="1" x14ac:dyDescent="0.2">
      <c r="A1304" s="58">
        <v>1221100290</v>
      </c>
      <c r="B1304" s="14" t="s">
        <v>4055</v>
      </c>
      <c r="C1304" s="14" t="s">
        <v>19</v>
      </c>
      <c r="D1304" s="10" t="s">
        <v>4056</v>
      </c>
      <c r="E1304" s="10" t="s">
        <v>4056</v>
      </c>
      <c r="F1304" s="17"/>
      <c r="G1304" s="12" t="s">
        <v>144</v>
      </c>
      <c r="H1304" s="12" t="s">
        <v>145</v>
      </c>
      <c r="I1304" s="16"/>
      <c r="J1304" s="10" t="s">
        <v>166</v>
      </c>
      <c r="K1304" s="10" t="s">
        <v>854</v>
      </c>
    </row>
    <row r="1305" spans="1:11" ht="16.5" customHeight="1" x14ac:dyDescent="0.2">
      <c r="A1305" s="18">
        <v>1221100310</v>
      </c>
      <c r="B1305" s="14" t="s">
        <v>6418</v>
      </c>
      <c r="C1305" s="14"/>
      <c r="D1305" s="10" t="s">
        <v>6419</v>
      </c>
      <c r="E1305" s="10" t="s">
        <v>6419</v>
      </c>
      <c r="F1305" s="17"/>
      <c r="G1305" s="12" t="s">
        <v>144</v>
      </c>
      <c r="H1305" s="12" t="s">
        <v>145</v>
      </c>
      <c r="I1305" s="16"/>
      <c r="J1305" s="10" t="s">
        <v>166</v>
      </c>
      <c r="K1305" s="10" t="s">
        <v>854</v>
      </c>
    </row>
    <row r="1306" spans="1:11" ht="16.5" customHeight="1" x14ac:dyDescent="0.2">
      <c r="A1306" s="18">
        <v>1221100340</v>
      </c>
      <c r="B1306" s="14" t="s">
        <v>4059</v>
      </c>
      <c r="C1306" s="14"/>
      <c r="D1306" s="14" t="s">
        <v>4060</v>
      </c>
      <c r="E1306" s="14" t="s">
        <v>4060</v>
      </c>
      <c r="F1306" s="17"/>
      <c r="G1306" s="12" t="s">
        <v>144</v>
      </c>
      <c r="H1306" s="12" t="s">
        <v>145</v>
      </c>
      <c r="I1306" s="16"/>
      <c r="J1306" s="10" t="s">
        <v>166</v>
      </c>
      <c r="K1306" s="10" t="s">
        <v>854</v>
      </c>
    </row>
    <row r="1307" spans="1:11" ht="16.5" customHeight="1" x14ac:dyDescent="0.2">
      <c r="A1307" s="18">
        <v>1221100390</v>
      </c>
      <c r="B1307" s="14" t="s">
        <v>4707</v>
      </c>
      <c r="C1307" s="14"/>
      <c r="D1307" s="10" t="s">
        <v>4708</v>
      </c>
      <c r="E1307" s="10" t="s">
        <v>4709</v>
      </c>
      <c r="F1307" s="17"/>
      <c r="G1307" s="12" t="s">
        <v>144</v>
      </c>
      <c r="H1307" s="12" t="s">
        <v>145</v>
      </c>
      <c r="I1307" s="16"/>
      <c r="J1307" s="10" t="s">
        <v>166</v>
      </c>
      <c r="K1307" s="10" t="s">
        <v>854</v>
      </c>
    </row>
    <row r="1308" spans="1:11" ht="16.5" customHeight="1" x14ac:dyDescent="0.2">
      <c r="A1308" s="58">
        <v>1221100410</v>
      </c>
      <c r="B1308" s="14" t="s">
        <v>7279</v>
      </c>
      <c r="C1308" s="14" t="s">
        <v>19</v>
      </c>
      <c r="D1308" s="14" t="s">
        <v>7280</v>
      </c>
      <c r="E1308" s="14" t="s">
        <v>7281</v>
      </c>
      <c r="F1308" s="17"/>
      <c r="G1308" s="12" t="s">
        <v>144</v>
      </c>
      <c r="H1308" s="12" t="s">
        <v>145</v>
      </c>
      <c r="I1308" s="16"/>
      <c r="J1308" s="10" t="s">
        <v>166</v>
      </c>
      <c r="K1308" s="10" t="s">
        <v>854</v>
      </c>
    </row>
    <row r="1309" spans="1:11" ht="16.5" customHeight="1" x14ac:dyDescent="0.2">
      <c r="A1309" s="58">
        <v>1221100420</v>
      </c>
      <c r="B1309" s="14" t="s">
        <v>7286</v>
      </c>
      <c r="C1309" s="14" t="s">
        <v>19</v>
      </c>
      <c r="D1309" s="14" t="s">
        <v>6225</v>
      </c>
      <c r="E1309" s="14" t="s">
        <v>7285</v>
      </c>
      <c r="F1309" s="17"/>
      <c r="G1309" s="12" t="s">
        <v>144</v>
      </c>
      <c r="H1309" s="12" t="s">
        <v>145</v>
      </c>
      <c r="I1309" s="16"/>
      <c r="J1309" s="10" t="s">
        <v>166</v>
      </c>
      <c r="K1309" s="10" t="s">
        <v>854</v>
      </c>
    </row>
    <row r="1310" spans="1:11" ht="16.5" customHeight="1" x14ac:dyDescent="0.2">
      <c r="A1310" s="18">
        <v>1221100430</v>
      </c>
      <c r="B1310" s="14" t="s">
        <v>6355</v>
      </c>
      <c r="C1310" s="14"/>
      <c r="D1310" s="14" t="s">
        <v>6356</v>
      </c>
      <c r="E1310" s="14" t="s">
        <v>6357</v>
      </c>
      <c r="F1310" s="17"/>
      <c r="G1310" s="12" t="s">
        <v>144</v>
      </c>
      <c r="H1310" s="12" t="s">
        <v>145</v>
      </c>
      <c r="I1310" s="16"/>
      <c r="J1310" s="10" t="s">
        <v>166</v>
      </c>
      <c r="K1310" s="10" t="s">
        <v>854</v>
      </c>
    </row>
    <row r="1311" spans="1:11" ht="16.5" customHeight="1" x14ac:dyDescent="0.2">
      <c r="A1311" s="58">
        <v>1221100570</v>
      </c>
      <c r="B1311" s="14" t="s">
        <v>4053</v>
      </c>
      <c r="C1311" s="14" t="s">
        <v>19</v>
      </c>
      <c r="D1311" s="14" t="s">
        <v>9053</v>
      </c>
      <c r="E1311" s="165" t="s">
        <v>4054</v>
      </c>
      <c r="F1311" s="17"/>
      <c r="G1311" s="17"/>
      <c r="H1311" s="16"/>
      <c r="I1311" s="16"/>
      <c r="J1311" s="10" t="s">
        <v>166</v>
      </c>
      <c r="K1311" s="10" t="s">
        <v>854</v>
      </c>
    </row>
    <row r="1312" spans="1:11" ht="16.5" customHeight="1" x14ac:dyDescent="0.2">
      <c r="A1312" s="18">
        <v>1221100620</v>
      </c>
      <c r="B1312" s="29" t="s">
        <v>3939</v>
      </c>
      <c r="C1312" s="29"/>
      <c r="D1312" s="29" t="s">
        <v>3940</v>
      </c>
      <c r="E1312" s="10" t="s">
        <v>3941</v>
      </c>
      <c r="F1312" s="17"/>
      <c r="G1312" s="17"/>
      <c r="H1312" s="16"/>
      <c r="I1312" s="16"/>
      <c r="J1312" s="10" t="s">
        <v>930</v>
      </c>
      <c r="K1312" s="10" t="s">
        <v>854</v>
      </c>
    </row>
    <row r="1313" spans="1:12" ht="16.5" customHeight="1" x14ac:dyDescent="0.2">
      <c r="A1313" s="18">
        <v>1221100630</v>
      </c>
      <c r="B1313" s="29" t="s">
        <v>6142</v>
      </c>
      <c r="C1313" s="29"/>
      <c r="D1313" s="29" t="s">
        <v>6143</v>
      </c>
      <c r="E1313" s="10" t="s">
        <v>6144</v>
      </c>
      <c r="F1313" s="17"/>
      <c r="G1313" s="17"/>
      <c r="H1313" s="16"/>
      <c r="I1313" s="16"/>
      <c r="J1313" s="29" t="s">
        <v>166</v>
      </c>
      <c r="K1313" s="10" t="s">
        <v>854</v>
      </c>
    </row>
    <row r="1314" spans="1:12" ht="16.5" customHeight="1" x14ac:dyDescent="0.2">
      <c r="A1314" s="58">
        <v>1221100790</v>
      </c>
      <c r="B1314" s="14" t="s">
        <v>4057</v>
      </c>
      <c r="C1314" s="14" t="s">
        <v>19</v>
      </c>
      <c r="D1314" s="10" t="s">
        <v>4058</v>
      </c>
      <c r="E1314" s="10" t="s">
        <v>6830</v>
      </c>
      <c r="F1314" s="17"/>
      <c r="G1314" s="12" t="s">
        <v>144</v>
      </c>
      <c r="H1314" s="12" t="s">
        <v>145</v>
      </c>
      <c r="I1314" s="16"/>
      <c r="J1314" s="10" t="s">
        <v>166</v>
      </c>
      <c r="K1314" s="10" t="s">
        <v>854</v>
      </c>
      <c r="L1314" s="73">
        <v>1221100300</v>
      </c>
    </row>
    <row r="1315" spans="1:12" ht="16.5" customHeight="1" x14ac:dyDescent="0.2">
      <c r="A1315" s="58">
        <v>1221101060</v>
      </c>
      <c r="B1315" s="14" t="s">
        <v>9221</v>
      </c>
      <c r="C1315" s="14" t="s">
        <v>19</v>
      </c>
      <c r="D1315" s="10" t="s">
        <v>9222</v>
      </c>
      <c r="E1315" s="10" t="s">
        <v>9220</v>
      </c>
      <c r="F1315" s="17"/>
      <c r="G1315" s="12"/>
      <c r="H1315" s="12"/>
      <c r="I1315" s="16"/>
      <c r="J1315" s="10"/>
      <c r="K1315" s="10"/>
    </row>
    <row r="1316" spans="1:12" ht="16.5" customHeight="1" x14ac:dyDescent="0.2">
      <c r="A1316" s="58">
        <v>1222100000</v>
      </c>
      <c r="B1316" s="14" t="s">
        <v>6358</v>
      </c>
      <c r="C1316" s="14" t="s">
        <v>19</v>
      </c>
      <c r="D1316" s="14" t="s">
        <v>6359</v>
      </c>
      <c r="E1316" s="12" t="s">
        <v>6360</v>
      </c>
      <c r="F1316" s="17" t="s">
        <v>6361</v>
      </c>
      <c r="G1316" s="10" t="s">
        <v>175</v>
      </c>
      <c r="H1316" s="17" t="s">
        <v>182</v>
      </c>
      <c r="I1316" s="16"/>
      <c r="J1316" s="10"/>
      <c r="K1316" s="10"/>
    </row>
    <row r="1317" spans="1:12" ht="16.5" customHeight="1" x14ac:dyDescent="0.2">
      <c r="A1317" s="58">
        <v>1222100010</v>
      </c>
      <c r="B1317" s="14" t="s">
        <v>9885</v>
      </c>
      <c r="C1317" s="14" t="s">
        <v>19</v>
      </c>
      <c r="D1317" s="14" t="s">
        <v>9886</v>
      </c>
      <c r="E1317" s="12" t="s">
        <v>9247</v>
      </c>
      <c r="F1317" s="17"/>
      <c r="G1317" s="10"/>
      <c r="H1317" s="17"/>
      <c r="I1317" s="16"/>
      <c r="J1317" s="10"/>
      <c r="K1317" s="10"/>
    </row>
    <row r="1318" spans="1:12" ht="16.5" customHeight="1" x14ac:dyDescent="0.2">
      <c r="A1318" s="58">
        <v>1222100130</v>
      </c>
      <c r="B1318" s="10" t="s">
        <v>6362</v>
      </c>
      <c r="C1318" s="10" t="s">
        <v>19</v>
      </c>
      <c r="D1318" s="10" t="s">
        <v>6363</v>
      </c>
      <c r="E1318" s="10" t="s">
        <v>6364</v>
      </c>
      <c r="F1318" s="17"/>
      <c r="G1318" s="17"/>
      <c r="H1318" s="16"/>
      <c r="I1318" s="16"/>
      <c r="J1318" s="10" t="s">
        <v>166</v>
      </c>
      <c r="K1318" s="10" t="s">
        <v>1654</v>
      </c>
      <c r="L1318" s="73">
        <v>1222100200</v>
      </c>
    </row>
    <row r="1319" spans="1:12" ht="16.5" customHeight="1" x14ac:dyDescent="0.2">
      <c r="A1319" s="18">
        <v>1222100190</v>
      </c>
      <c r="B1319" s="10" t="s">
        <v>1651</v>
      </c>
      <c r="C1319" s="10"/>
      <c r="D1319" s="10" t="s">
        <v>1652</v>
      </c>
      <c r="E1319" s="10" t="s">
        <v>1653</v>
      </c>
      <c r="F1319" s="17"/>
      <c r="G1319" s="17"/>
      <c r="H1319" s="16"/>
      <c r="I1319" s="16"/>
      <c r="J1319" s="10" t="s">
        <v>166</v>
      </c>
      <c r="K1319" s="10" t="s">
        <v>1654</v>
      </c>
    </row>
    <row r="1320" spans="1:12" ht="16.5" customHeight="1" x14ac:dyDescent="0.2">
      <c r="A1320" s="58">
        <v>1223100160</v>
      </c>
      <c r="B1320" s="14" t="s">
        <v>9685</v>
      </c>
      <c r="C1320" s="14" t="s">
        <v>19</v>
      </c>
      <c r="D1320" s="14" t="s">
        <v>15456</v>
      </c>
      <c r="E1320" s="12" t="s">
        <v>9294</v>
      </c>
      <c r="F1320" s="17"/>
      <c r="G1320" s="10"/>
      <c r="H1320" s="17"/>
      <c r="I1320" s="17"/>
      <c r="J1320" s="10"/>
      <c r="K1320" s="10"/>
    </row>
    <row r="1321" spans="1:12" ht="12.75" x14ac:dyDescent="0.2">
      <c r="A1321" s="58">
        <v>1223100310</v>
      </c>
      <c r="B1321" s="14" t="s">
        <v>14831</v>
      </c>
      <c r="C1321" s="14" t="s">
        <v>19</v>
      </c>
      <c r="D1321" s="14" t="s">
        <v>14832</v>
      </c>
      <c r="E1321" s="12" t="s">
        <v>14830</v>
      </c>
      <c r="F1321" s="17"/>
      <c r="G1321" s="10"/>
      <c r="H1321" s="17"/>
      <c r="I1321" s="17"/>
      <c r="J1321" s="10"/>
      <c r="K1321" s="10"/>
    </row>
    <row r="1322" spans="1:12" ht="16.5" customHeight="1" x14ac:dyDescent="0.2">
      <c r="A1322" s="58">
        <v>1223100320</v>
      </c>
      <c r="B1322" s="14" t="s">
        <v>12256</v>
      </c>
      <c r="C1322" s="14" t="s">
        <v>19</v>
      </c>
      <c r="D1322" s="14" t="s">
        <v>14834</v>
      </c>
      <c r="E1322" s="12" t="s">
        <v>14833</v>
      </c>
      <c r="F1322" s="17"/>
      <c r="G1322" s="10"/>
      <c r="H1322" s="17"/>
      <c r="I1322" s="17"/>
      <c r="J1322" s="10"/>
      <c r="K1322" s="10"/>
    </row>
    <row r="1323" spans="1:12" ht="16.5" customHeight="1" x14ac:dyDescent="0.2">
      <c r="A1323" s="58">
        <v>1223100510</v>
      </c>
      <c r="B1323" s="14" t="s">
        <v>16876</v>
      </c>
      <c r="C1323" s="14" t="s">
        <v>19</v>
      </c>
      <c r="D1323" s="14"/>
      <c r="E1323" s="12"/>
      <c r="F1323" s="17"/>
      <c r="G1323" s="10"/>
      <c r="H1323" s="17"/>
      <c r="I1323" s="17"/>
      <c r="J1323" s="10"/>
      <c r="K1323" s="10"/>
    </row>
    <row r="1324" spans="1:12" ht="16.5" customHeight="1" x14ac:dyDescent="0.2">
      <c r="A1324" s="58">
        <v>1223100520</v>
      </c>
      <c r="B1324" s="14" t="s">
        <v>16877</v>
      </c>
      <c r="C1324" s="14" t="s">
        <v>19</v>
      </c>
      <c r="D1324" s="14"/>
      <c r="E1324" s="12"/>
      <c r="F1324" s="17"/>
      <c r="G1324" s="10"/>
      <c r="H1324" s="17"/>
      <c r="I1324" s="17"/>
      <c r="J1324" s="10"/>
      <c r="K1324" s="10"/>
    </row>
    <row r="1325" spans="1:12" ht="16.5" customHeight="1" x14ac:dyDescent="0.2">
      <c r="A1325" s="58">
        <v>1223122310</v>
      </c>
      <c r="B1325" s="14" t="s">
        <v>16878</v>
      </c>
      <c r="C1325" s="14" t="s">
        <v>19</v>
      </c>
      <c r="D1325" s="14"/>
      <c r="E1325" s="12"/>
      <c r="F1325" s="17"/>
      <c r="G1325" s="10"/>
      <c r="H1325" s="17"/>
      <c r="I1325" s="17"/>
      <c r="J1325" s="10"/>
      <c r="K1325" s="10"/>
    </row>
    <row r="1326" spans="1:12" ht="16.5" customHeight="1" x14ac:dyDescent="0.2">
      <c r="A1326" s="58">
        <v>1224100030</v>
      </c>
      <c r="B1326" s="14" t="s">
        <v>9244</v>
      </c>
      <c r="C1326" s="14" t="s">
        <v>19</v>
      </c>
      <c r="D1326" s="14" t="s">
        <v>9246</v>
      </c>
      <c r="E1326" s="12" t="s">
        <v>9245</v>
      </c>
      <c r="F1326" s="17"/>
      <c r="G1326" s="10"/>
      <c r="H1326" s="17"/>
      <c r="I1326" s="17"/>
      <c r="J1326" s="10"/>
      <c r="K1326" s="10"/>
      <c r="L1326" s="73">
        <v>1247100280</v>
      </c>
    </row>
    <row r="1327" spans="1:12" ht="16.5" customHeight="1" x14ac:dyDescent="0.2">
      <c r="A1327" s="58">
        <v>1224100420</v>
      </c>
      <c r="B1327" s="14" t="s">
        <v>18219</v>
      </c>
      <c r="C1327" s="14" t="s">
        <v>19</v>
      </c>
      <c r="D1327" s="14" t="s">
        <v>18218</v>
      </c>
      <c r="E1327" s="12" t="s">
        <v>18218</v>
      </c>
      <c r="F1327" s="17"/>
      <c r="G1327" s="10"/>
      <c r="H1327" s="17"/>
      <c r="I1327" s="17"/>
      <c r="J1327" s="10"/>
      <c r="K1327" s="10"/>
    </row>
    <row r="1328" spans="1:12" ht="16.5" customHeight="1" x14ac:dyDescent="0.2">
      <c r="A1328" s="58">
        <v>1225100040</v>
      </c>
      <c r="B1328" s="23" t="s">
        <v>5290</v>
      </c>
      <c r="C1328" s="23" t="s">
        <v>19</v>
      </c>
      <c r="D1328" s="23" t="s">
        <v>5291</v>
      </c>
      <c r="E1328" s="23" t="s">
        <v>6616</v>
      </c>
      <c r="F1328" s="17"/>
      <c r="G1328" s="12" t="s">
        <v>144</v>
      </c>
      <c r="H1328" s="12" t="s">
        <v>145</v>
      </c>
      <c r="I1328" s="16"/>
      <c r="J1328" s="23" t="s">
        <v>166</v>
      </c>
      <c r="K1328" s="23" t="s">
        <v>490</v>
      </c>
    </row>
    <row r="1329" spans="1:12" ht="16.5" customHeight="1" x14ac:dyDescent="0.2">
      <c r="A1329" s="18">
        <v>1226100000</v>
      </c>
      <c r="B1329" s="14" t="s">
        <v>1819</v>
      </c>
      <c r="C1329" s="14"/>
      <c r="D1329" s="14" t="s">
        <v>1820</v>
      </c>
      <c r="E1329" s="12" t="s">
        <v>1821</v>
      </c>
      <c r="F1329" s="17" t="s">
        <v>1822</v>
      </c>
      <c r="G1329" s="17" t="s">
        <v>175</v>
      </c>
      <c r="H1329" s="17" t="s">
        <v>182</v>
      </c>
      <c r="I1329" s="17"/>
      <c r="J1329" s="10"/>
      <c r="K1329" s="10"/>
    </row>
    <row r="1330" spans="1:12" ht="16.5" customHeight="1" x14ac:dyDescent="0.2">
      <c r="A1330" s="58">
        <v>1226100010</v>
      </c>
      <c r="B1330" s="14" t="s">
        <v>2451</v>
      </c>
      <c r="C1330" s="14" t="s">
        <v>19</v>
      </c>
      <c r="D1330" s="14" t="s">
        <v>2452</v>
      </c>
      <c r="E1330" s="12" t="s">
        <v>6533</v>
      </c>
      <c r="F1330" s="17" t="s">
        <v>2453</v>
      </c>
      <c r="G1330" s="17" t="s">
        <v>175</v>
      </c>
      <c r="H1330" s="17" t="s">
        <v>182</v>
      </c>
      <c r="I1330" s="16"/>
      <c r="J1330" s="10"/>
      <c r="K1330" s="10"/>
    </row>
    <row r="1331" spans="1:12" ht="16.5" customHeight="1" x14ac:dyDescent="0.2">
      <c r="A1331" s="58">
        <v>1226100020</v>
      </c>
      <c r="B1331" s="14" t="s">
        <v>2418</v>
      </c>
      <c r="C1331" s="14" t="s">
        <v>19</v>
      </c>
      <c r="D1331" s="14" t="s">
        <v>2419</v>
      </c>
      <c r="E1331" s="12" t="s">
        <v>6534</v>
      </c>
      <c r="F1331" s="17" t="s">
        <v>2420</v>
      </c>
      <c r="G1331" s="17" t="s">
        <v>175</v>
      </c>
      <c r="H1331" s="17" t="s">
        <v>182</v>
      </c>
      <c r="I1331" s="16"/>
      <c r="J1331" s="10"/>
      <c r="K1331" s="10"/>
    </row>
    <row r="1332" spans="1:12" ht="16.5" customHeight="1" x14ac:dyDescent="0.2">
      <c r="A1332" s="58">
        <v>1226100030</v>
      </c>
      <c r="B1332" s="14" t="s">
        <v>2507</v>
      </c>
      <c r="C1332" s="14" t="s">
        <v>19</v>
      </c>
      <c r="D1332" s="14" t="s">
        <v>6952</v>
      </c>
      <c r="E1332" s="12" t="s">
        <v>6499</v>
      </c>
      <c r="F1332" s="17" t="s">
        <v>2508</v>
      </c>
      <c r="G1332" s="17" t="s">
        <v>175</v>
      </c>
      <c r="H1332" s="17" t="s">
        <v>182</v>
      </c>
      <c r="I1332" s="16"/>
      <c r="J1332" s="10"/>
      <c r="K1332" s="10"/>
    </row>
    <row r="1333" spans="1:12" ht="16.5" customHeight="1" x14ac:dyDescent="0.2">
      <c r="A1333" s="58">
        <v>1226100040</v>
      </c>
      <c r="B1333" s="14" t="s">
        <v>2445</v>
      </c>
      <c r="C1333" s="14" t="s">
        <v>19</v>
      </c>
      <c r="D1333" s="14" t="s">
        <v>2446</v>
      </c>
      <c r="E1333" s="12" t="s">
        <v>7169</v>
      </c>
      <c r="F1333" s="17" t="s">
        <v>2447</v>
      </c>
      <c r="G1333" s="17" t="s">
        <v>175</v>
      </c>
      <c r="H1333" s="17" t="s">
        <v>182</v>
      </c>
      <c r="I1333" s="16"/>
      <c r="J1333" s="10"/>
      <c r="K1333" s="10"/>
    </row>
    <row r="1334" spans="1:12" ht="16.5" customHeight="1" x14ac:dyDescent="0.2">
      <c r="A1334" s="58">
        <v>1226100050</v>
      </c>
      <c r="B1334" s="14" t="s">
        <v>2412</v>
      </c>
      <c r="C1334" s="14" t="s">
        <v>19</v>
      </c>
      <c r="D1334" s="14" t="s">
        <v>2413</v>
      </c>
      <c r="E1334" s="12" t="s">
        <v>7167</v>
      </c>
      <c r="F1334" s="17" t="s">
        <v>2414</v>
      </c>
      <c r="G1334" s="17" t="s">
        <v>175</v>
      </c>
      <c r="H1334" s="17" t="s">
        <v>182</v>
      </c>
      <c r="I1334" s="16"/>
      <c r="J1334" s="10"/>
      <c r="K1334" s="10"/>
    </row>
    <row r="1335" spans="1:12" ht="16.5" customHeight="1" x14ac:dyDescent="0.2">
      <c r="A1335" s="58">
        <v>1226100060</v>
      </c>
      <c r="B1335" s="14" t="s">
        <v>2448</v>
      </c>
      <c r="C1335" s="14" t="s">
        <v>19</v>
      </c>
      <c r="D1335" s="14" t="s">
        <v>2449</v>
      </c>
      <c r="E1335" s="12" t="s">
        <v>7168</v>
      </c>
      <c r="F1335" s="17" t="s">
        <v>2450</v>
      </c>
      <c r="G1335" s="17" t="s">
        <v>175</v>
      </c>
      <c r="H1335" s="17" t="s">
        <v>182</v>
      </c>
      <c r="I1335" s="16"/>
      <c r="J1335" s="10"/>
      <c r="K1335" s="10"/>
    </row>
    <row r="1336" spans="1:12" ht="16.5" customHeight="1" x14ac:dyDescent="0.2">
      <c r="A1336" s="58">
        <v>1226100070</v>
      </c>
      <c r="B1336" s="14" t="s">
        <v>2415</v>
      </c>
      <c r="C1336" s="14" t="s">
        <v>19</v>
      </c>
      <c r="D1336" s="14" t="s">
        <v>2416</v>
      </c>
      <c r="E1336" s="12" t="s">
        <v>7170</v>
      </c>
      <c r="F1336" s="17" t="s">
        <v>2417</v>
      </c>
      <c r="G1336" s="17" t="s">
        <v>175</v>
      </c>
      <c r="H1336" s="17" t="s">
        <v>182</v>
      </c>
      <c r="I1336" s="16"/>
      <c r="J1336" s="10"/>
      <c r="K1336" s="10"/>
    </row>
    <row r="1337" spans="1:12" ht="16.5" customHeight="1" x14ac:dyDescent="0.2">
      <c r="A1337" s="58">
        <v>1226100080</v>
      </c>
      <c r="B1337" s="19" t="s">
        <v>2467</v>
      </c>
      <c r="C1337" s="19" t="s">
        <v>19</v>
      </c>
      <c r="D1337" s="19" t="s">
        <v>2468</v>
      </c>
      <c r="E1337" s="19" t="s">
        <v>2469</v>
      </c>
      <c r="F1337" s="17"/>
      <c r="G1337" s="17"/>
      <c r="H1337" s="16"/>
      <c r="I1337" s="16"/>
      <c r="J1337" s="10"/>
      <c r="K1337" s="10"/>
      <c r="L1337" s="73">
        <v>1226100320</v>
      </c>
    </row>
    <row r="1338" spans="1:12" ht="16.5" customHeight="1" x14ac:dyDescent="0.2">
      <c r="A1338" s="18">
        <v>1226100130</v>
      </c>
      <c r="B1338" s="14" t="s">
        <v>1543</v>
      </c>
      <c r="C1338" s="14"/>
      <c r="D1338" s="10" t="s">
        <v>1544</v>
      </c>
      <c r="E1338" s="10" t="s">
        <v>1544</v>
      </c>
      <c r="F1338" s="17"/>
      <c r="G1338" s="12" t="s">
        <v>144</v>
      </c>
      <c r="H1338" s="12" t="s">
        <v>145</v>
      </c>
      <c r="I1338" s="16"/>
      <c r="J1338" s="10" t="s">
        <v>166</v>
      </c>
      <c r="K1338" s="10" t="s">
        <v>1545</v>
      </c>
    </row>
    <row r="1339" spans="1:12" ht="16.5" customHeight="1" x14ac:dyDescent="0.2">
      <c r="A1339" s="18">
        <v>1226100140</v>
      </c>
      <c r="B1339" s="14" t="s">
        <v>2409</v>
      </c>
      <c r="C1339" s="14"/>
      <c r="D1339" s="10" t="s">
        <v>2410</v>
      </c>
      <c r="E1339" s="10" t="s">
        <v>2411</v>
      </c>
      <c r="F1339" s="17"/>
      <c r="G1339" s="12" t="s">
        <v>144</v>
      </c>
      <c r="H1339" s="12" t="s">
        <v>145</v>
      </c>
      <c r="I1339" s="16"/>
      <c r="J1339" s="10" t="s">
        <v>166</v>
      </c>
      <c r="K1339" s="10" t="s">
        <v>1545</v>
      </c>
    </row>
    <row r="1340" spans="1:12" ht="16.5" customHeight="1" x14ac:dyDescent="0.2">
      <c r="A1340" s="18">
        <v>1226100150</v>
      </c>
      <c r="B1340" s="14" t="s">
        <v>2439</v>
      </c>
      <c r="C1340" s="14"/>
      <c r="D1340" s="10" t="s">
        <v>2440</v>
      </c>
      <c r="E1340" s="10" t="s">
        <v>2441</v>
      </c>
      <c r="F1340" s="17"/>
      <c r="G1340" s="12" t="s">
        <v>144</v>
      </c>
      <c r="H1340" s="12" t="s">
        <v>145</v>
      </c>
      <c r="I1340" s="16"/>
      <c r="J1340" s="10" t="s">
        <v>166</v>
      </c>
      <c r="K1340" s="10" t="s">
        <v>1545</v>
      </c>
    </row>
    <row r="1341" spans="1:12" ht="16.5" customHeight="1" x14ac:dyDescent="0.2">
      <c r="A1341" s="18">
        <v>1226100160</v>
      </c>
      <c r="B1341" s="14" t="s">
        <v>2442</v>
      </c>
      <c r="C1341" s="14"/>
      <c r="D1341" s="10" t="s">
        <v>2443</v>
      </c>
      <c r="E1341" s="10" t="s">
        <v>2444</v>
      </c>
      <c r="F1341" s="17"/>
      <c r="G1341" s="12" t="s">
        <v>144</v>
      </c>
      <c r="H1341" s="12" t="s">
        <v>145</v>
      </c>
      <c r="I1341" s="16"/>
      <c r="J1341" s="10" t="s">
        <v>166</v>
      </c>
      <c r="K1341" s="10" t="s">
        <v>1545</v>
      </c>
    </row>
    <row r="1342" spans="1:12" ht="16.5" customHeight="1" x14ac:dyDescent="0.2">
      <c r="A1342" s="58">
        <v>1226100180</v>
      </c>
      <c r="B1342" s="14" t="s">
        <v>2473</v>
      </c>
      <c r="C1342" s="14" t="s">
        <v>19</v>
      </c>
      <c r="D1342" s="14" t="s">
        <v>2474</v>
      </c>
      <c r="E1342" s="14" t="s">
        <v>2475</v>
      </c>
      <c r="F1342" s="17"/>
      <c r="G1342" s="12" t="s">
        <v>144</v>
      </c>
      <c r="H1342" s="12" t="s">
        <v>145</v>
      </c>
      <c r="I1342" s="16"/>
      <c r="J1342" s="10" t="s">
        <v>166</v>
      </c>
      <c r="K1342" s="10" t="s">
        <v>1545</v>
      </c>
    </row>
    <row r="1343" spans="1:12" ht="16.5" customHeight="1" x14ac:dyDescent="0.2">
      <c r="A1343" s="58">
        <v>1226100190</v>
      </c>
      <c r="B1343" s="14" t="s">
        <v>2470</v>
      </c>
      <c r="C1343" s="14" t="s">
        <v>19</v>
      </c>
      <c r="D1343" s="14" t="s">
        <v>2471</v>
      </c>
      <c r="E1343" s="14" t="s">
        <v>2472</v>
      </c>
      <c r="F1343" s="17"/>
      <c r="G1343" s="12" t="s">
        <v>144</v>
      </c>
      <c r="H1343" s="12" t="s">
        <v>145</v>
      </c>
      <c r="I1343" s="16"/>
      <c r="J1343" s="10" t="s">
        <v>166</v>
      </c>
      <c r="K1343" s="10" t="s">
        <v>1545</v>
      </c>
    </row>
    <row r="1344" spans="1:12" ht="16.5" customHeight="1" x14ac:dyDescent="0.2">
      <c r="A1344" s="58">
        <v>1226100200</v>
      </c>
      <c r="B1344" s="14" t="s">
        <v>2499</v>
      </c>
      <c r="C1344" s="14" t="s">
        <v>19</v>
      </c>
      <c r="D1344" s="14" t="s">
        <v>2500</v>
      </c>
      <c r="E1344" s="14" t="s">
        <v>7438</v>
      </c>
      <c r="F1344" s="17"/>
      <c r="G1344" s="12" t="s">
        <v>144</v>
      </c>
      <c r="H1344" s="12" t="s">
        <v>145</v>
      </c>
      <c r="I1344" s="16"/>
      <c r="J1344" s="10" t="s">
        <v>166</v>
      </c>
      <c r="K1344" s="10" t="s">
        <v>1545</v>
      </c>
    </row>
    <row r="1345" spans="1:12" ht="16.5" customHeight="1" x14ac:dyDescent="0.2">
      <c r="A1345" s="18">
        <v>1226100210</v>
      </c>
      <c r="B1345" s="14" t="s">
        <v>3850</v>
      </c>
      <c r="C1345" s="14"/>
      <c r="D1345" s="10" t="s">
        <v>3851</v>
      </c>
      <c r="E1345" s="10" t="s">
        <v>3851</v>
      </c>
      <c r="F1345" s="17"/>
      <c r="G1345" s="12" t="s">
        <v>144</v>
      </c>
      <c r="H1345" s="12" t="s">
        <v>145</v>
      </c>
      <c r="I1345" s="16"/>
      <c r="J1345" s="10" t="s">
        <v>166</v>
      </c>
      <c r="K1345" s="10" t="s">
        <v>1545</v>
      </c>
    </row>
    <row r="1346" spans="1:12" ht="16.5" customHeight="1" x14ac:dyDescent="0.2">
      <c r="A1346" s="18">
        <v>1226100330</v>
      </c>
      <c r="B1346" s="14" t="s">
        <v>2486</v>
      </c>
      <c r="C1346" s="14"/>
      <c r="D1346" s="14" t="s">
        <v>2487</v>
      </c>
      <c r="E1346" s="12" t="s">
        <v>2488</v>
      </c>
      <c r="F1346" s="17" t="s">
        <v>2478</v>
      </c>
      <c r="G1346" s="10" t="s">
        <v>175</v>
      </c>
      <c r="H1346" s="17" t="s">
        <v>182</v>
      </c>
      <c r="I1346" s="17"/>
      <c r="J1346" s="10"/>
      <c r="K1346" s="10"/>
    </row>
    <row r="1347" spans="1:12" ht="16.5" customHeight="1" x14ac:dyDescent="0.2">
      <c r="A1347" s="18">
        <v>1226100440</v>
      </c>
      <c r="B1347" s="14" t="s">
        <v>2496</v>
      </c>
      <c r="C1347" s="14"/>
      <c r="D1347" s="14" t="s">
        <v>2497</v>
      </c>
      <c r="E1347" s="12" t="s">
        <v>2498</v>
      </c>
      <c r="F1347" s="17" t="s">
        <v>2478</v>
      </c>
      <c r="G1347" s="10" t="s">
        <v>175</v>
      </c>
      <c r="H1347" s="17" t="s">
        <v>182</v>
      </c>
      <c r="I1347" s="17"/>
      <c r="J1347" s="10"/>
      <c r="K1347" s="10"/>
    </row>
    <row r="1348" spans="1:12" ht="16.5" customHeight="1" x14ac:dyDescent="0.2">
      <c r="A1348" s="58">
        <v>1226100460</v>
      </c>
      <c r="B1348" s="14" t="s">
        <v>2494</v>
      </c>
      <c r="C1348" s="14" t="s">
        <v>19</v>
      </c>
      <c r="D1348" s="14" t="s">
        <v>2495</v>
      </c>
      <c r="E1348" s="12" t="s">
        <v>6878</v>
      </c>
      <c r="F1348" s="17" t="s">
        <v>2478</v>
      </c>
      <c r="G1348" s="10" t="s">
        <v>175</v>
      </c>
      <c r="H1348" s="17" t="s">
        <v>182</v>
      </c>
      <c r="I1348" s="17"/>
      <c r="J1348" s="10"/>
      <c r="K1348" s="10"/>
    </row>
    <row r="1349" spans="1:12" ht="16.5" customHeight="1" x14ac:dyDescent="0.2">
      <c r="A1349" s="58">
        <v>1226100590</v>
      </c>
      <c r="B1349" s="19" t="s">
        <v>6602</v>
      </c>
      <c r="C1349" s="19" t="s">
        <v>19</v>
      </c>
      <c r="D1349" s="19" t="s">
        <v>2501</v>
      </c>
      <c r="E1349" s="19" t="s">
        <v>10949</v>
      </c>
      <c r="F1349" s="17"/>
      <c r="G1349" s="17"/>
      <c r="H1349" s="16"/>
      <c r="I1349" s="16"/>
      <c r="J1349" s="10"/>
      <c r="K1349" s="10"/>
    </row>
    <row r="1350" spans="1:12" ht="16.5" customHeight="1" x14ac:dyDescent="0.2">
      <c r="A1350" s="58">
        <v>1226100720</v>
      </c>
      <c r="B1350" s="14" t="s">
        <v>2505</v>
      </c>
      <c r="C1350" s="14" t="s">
        <v>19</v>
      </c>
      <c r="D1350" s="14" t="s">
        <v>2506</v>
      </c>
      <c r="E1350" s="14" t="s">
        <v>7679</v>
      </c>
      <c r="F1350" s="17"/>
      <c r="G1350" s="15" t="s">
        <v>144</v>
      </c>
      <c r="H1350" s="15" t="s">
        <v>145</v>
      </c>
      <c r="I1350" s="16"/>
      <c r="J1350" s="10"/>
      <c r="K1350" s="10"/>
    </row>
    <row r="1351" spans="1:12" ht="16.5" customHeight="1" x14ac:dyDescent="0.2">
      <c r="A1351" s="58">
        <v>1226100830</v>
      </c>
      <c r="B1351" s="14" t="s">
        <v>6600</v>
      </c>
      <c r="C1351" s="14" t="s">
        <v>19</v>
      </c>
      <c r="D1351" s="14" t="s">
        <v>2476</v>
      </c>
      <c r="E1351" s="12" t="s">
        <v>2477</v>
      </c>
      <c r="F1351" s="17" t="s">
        <v>2478</v>
      </c>
      <c r="G1351" s="10" t="s">
        <v>175</v>
      </c>
      <c r="H1351" s="17" t="s">
        <v>182</v>
      </c>
      <c r="I1351" s="17"/>
      <c r="J1351" s="10"/>
      <c r="K1351" s="10"/>
      <c r="L1351" s="73">
        <v>1226100450</v>
      </c>
    </row>
    <row r="1352" spans="1:12" ht="16.5" customHeight="1" x14ac:dyDescent="0.2">
      <c r="A1352" s="58">
        <v>1226100840</v>
      </c>
      <c r="B1352" s="14" t="s">
        <v>6599</v>
      </c>
      <c r="C1352" s="14" t="s">
        <v>19</v>
      </c>
      <c r="D1352" s="14" t="s">
        <v>2480</v>
      </c>
      <c r="E1352" s="14" t="s">
        <v>2481</v>
      </c>
      <c r="F1352" s="17"/>
      <c r="G1352" s="12" t="s">
        <v>144</v>
      </c>
      <c r="H1352" s="12" t="s">
        <v>145</v>
      </c>
      <c r="I1352" s="16"/>
      <c r="J1352" s="10" t="s">
        <v>166</v>
      </c>
      <c r="K1352" s="10" t="s">
        <v>1545</v>
      </c>
      <c r="L1352" s="73">
        <v>1226100170</v>
      </c>
    </row>
    <row r="1353" spans="1:12" ht="12.75" x14ac:dyDescent="0.2">
      <c r="A1353" s="58">
        <v>1226100970</v>
      </c>
      <c r="B1353" s="14" t="s">
        <v>6598</v>
      </c>
      <c r="C1353" s="14" t="s">
        <v>19</v>
      </c>
      <c r="D1353" s="14" t="s">
        <v>2479</v>
      </c>
      <c r="E1353" s="12" t="s">
        <v>7680</v>
      </c>
      <c r="F1353" s="17"/>
      <c r="G1353" s="10"/>
      <c r="H1353" s="17"/>
      <c r="I1353" s="17"/>
      <c r="J1353" s="10"/>
      <c r="K1353" s="10"/>
    </row>
    <row r="1354" spans="1:12" ht="16.5" customHeight="1" x14ac:dyDescent="0.2">
      <c r="A1354" s="58">
        <v>1226101070</v>
      </c>
      <c r="B1354" s="14" t="s">
        <v>6601</v>
      </c>
      <c r="C1354" s="14" t="s">
        <v>19</v>
      </c>
      <c r="D1354" s="14" t="s">
        <v>2482</v>
      </c>
      <c r="E1354" s="14" t="s">
        <v>7684</v>
      </c>
      <c r="F1354" s="17"/>
      <c r="G1354" s="12"/>
      <c r="H1354" s="12"/>
      <c r="I1354" s="16"/>
      <c r="J1354" s="10"/>
      <c r="K1354" s="10"/>
      <c r="L1354" s="88"/>
    </row>
    <row r="1355" spans="1:12" ht="16.5" customHeight="1" x14ac:dyDescent="0.2">
      <c r="A1355" s="58">
        <v>1226101260</v>
      </c>
      <c r="B1355" s="14" t="s">
        <v>6483</v>
      </c>
      <c r="C1355" s="14" t="s">
        <v>19</v>
      </c>
      <c r="D1355" s="14" t="s">
        <v>3513</v>
      </c>
      <c r="E1355" s="14" t="s">
        <v>6484</v>
      </c>
      <c r="F1355" s="17"/>
      <c r="G1355" s="12"/>
      <c r="H1355" s="12"/>
      <c r="I1355" s="16"/>
      <c r="J1355" s="10"/>
      <c r="K1355" s="10"/>
    </row>
    <row r="1356" spans="1:12" ht="16.5" customHeight="1" x14ac:dyDescent="0.2">
      <c r="A1356" s="58">
        <v>1226101660</v>
      </c>
      <c r="B1356" s="14" t="s">
        <v>6920</v>
      </c>
      <c r="C1356" s="19" t="s">
        <v>19</v>
      </c>
      <c r="D1356" s="39" t="s">
        <v>7882</v>
      </c>
      <c r="E1356" s="19" t="s">
        <v>6919</v>
      </c>
      <c r="F1356" s="17"/>
      <c r="G1356" s="12" t="s">
        <v>144</v>
      </c>
      <c r="H1356" s="12" t="s">
        <v>145</v>
      </c>
      <c r="I1356" s="16"/>
      <c r="J1356" s="19" t="s">
        <v>166</v>
      </c>
      <c r="K1356" s="19" t="s">
        <v>490</v>
      </c>
      <c r="L1356" s="73">
        <v>1219103140</v>
      </c>
    </row>
    <row r="1357" spans="1:12" ht="16.5" customHeight="1" x14ac:dyDescent="0.2">
      <c r="A1357" s="58">
        <v>1226101880</v>
      </c>
      <c r="B1357" s="14" t="s">
        <v>8027</v>
      </c>
      <c r="C1357" s="14" t="s">
        <v>19</v>
      </c>
      <c r="D1357" s="14" t="s">
        <v>7879</v>
      </c>
      <c r="E1357" s="14" t="s">
        <v>7878</v>
      </c>
      <c r="F1357" s="17"/>
      <c r="G1357" s="12"/>
      <c r="H1357" s="12"/>
      <c r="I1357" s="16"/>
      <c r="J1357" s="10"/>
      <c r="K1357" s="10"/>
    </row>
    <row r="1358" spans="1:12" ht="16.5" customHeight="1" x14ac:dyDescent="0.2">
      <c r="A1358" s="58">
        <v>1226101890</v>
      </c>
      <c r="B1358" s="14" t="s">
        <v>7885</v>
      </c>
      <c r="C1358" s="14" t="s">
        <v>19</v>
      </c>
      <c r="D1358" s="14" t="s">
        <v>7886</v>
      </c>
      <c r="E1358" s="14" t="s">
        <v>7880</v>
      </c>
      <c r="F1358" s="17"/>
      <c r="G1358" s="12"/>
      <c r="H1358" s="12"/>
      <c r="I1358" s="16"/>
      <c r="J1358" s="10"/>
      <c r="K1358" s="10"/>
    </row>
    <row r="1359" spans="1:12" ht="16.5" customHeight="1" x14ac:dyDescent="0.2">
      <c r="A1359" s="58">
        <v>1226101900</v>
      </c>
      <c r="B1359" s="14" t="s">
        <v>7884</v>
      </c>
      <c r="C1359" s="14" t="s">
        <v>19</v>
      </c>
      <c r="D1359" s="14" t="s">
        <v>7883</v>
      </c>
      <c r="E1359" s="14" t="s">
        <v>7881</v>
      </c>
      <c r="F1359" s="17"/>
      <c r="G1359" s="12"/>
      <c r="H1359" s="12"/>
      <c r="I1359" s="16"/>
      <c r="J1359" s="10"/>
      <c r="K1359" s="10"/>
    </row>
    <row r="1360" spans="1:12" ht="16.5" customHeight="1" x14ac:dyDescent="0.2">
      <c r="A1360" s="58">
        <v>1226101910</v>
      </c>
      <c r="B1360" s="14" t="s">
        <v>7875</v>
      </c>
      <c r="C1360" s="14" t="s">
        <v>19</v>
      </c>
      <c r="D1360" s="14" t="s">
        <v>7877</v>
      </c>
      <c r="E1360" s="14" t="s">
        <v>7872</v>
      </c>
      <c r="F1360" s="17"/>
      <c r="G1360" s="12"/>
      <c r="H1360" s="12"/>
      <c r="I1360" s="16"/>
      <c r="J1360" s="10"/>
      <c r="K1360" s="10"/>
    </row>
    <row r="1361" spans="1:18" ht="16.5" customHeight="1" x14ac:dyDescent="0.2">
      <c r="A1361" s="58">
        <v>1226101920</v>
      </c>
      <c r="B1361" s="14" t="s">
        <v>7873</v>
      </c>
      <c r="C1361" s="14" t="s">
        <v>19</v>
      </c>
      <c r="D1361" s="14" t="s">
        <v>7876</v>
      </c>
      <c r="E1361" s="14" t="s">
        <v>7874</v>
      </c>
      <c r="F1361" s="17"/>
      <c r="G1361" s="12"/>
      <c r="H1361" s="12"/>
      <c r="I1361" s="16"/>
      <c r="J1361" s="10"/>
      <c r="K1361" s="10"/>
    </row>
    <row r="1362" spans="1:18" ht="16.5" customHeight="1" x14ac:dyDescent="0.2">
      <c r="A1362" s="58">
        <v>1226101930</v>
      </c>
      <c r="B1362" s="14" t="s">
        <v>8018</v>
      </c>
      <c r="C1362" s="14" t="s">
        <v>19</v>
      </c>
      <c r="D1362" s="14" t="s">
        <v>8020</v>
      </c>
      <c r="E1362" s="14" t="s">
        <v>8019</v>
      </c>
      <c r="F1362" s="17"/>
      <c r="G1362" s="12"/>
      <c r="H1362" s="12"/>
      <c r="I1362" s="16"/>
      <c r="J1362" s="10"/>
      <c r="K1362" s="10"/>
    </row>
    <row r="1363" spans="1:18" ht="16.5" customHeight="1" x14ac:dyDescent="0.2">
      <c r="A1363" s="58">
        <v>1226101940</v>
      </c>
      <c r="B1363" s="14" t="s">
        <v>8024</v>
      </c>
      <c r="C1363" s="14" t="s">
        <v>19</v>
      </c>
      <c r="D1363" s="14" t="s">
        <v>8026</v>
      </c>
      <c r="E1363" s="14" t="s">
        <v>8025</v>
      </c>
      <c r="F1363" s="17"/>
      <c r="G1363" s="12"/>
      <c r="H1363" s="12"/>
      <c r="I1363" s="16"/>
      <c r="J1363" s="10"/>
      <c r="K1363" s="10"/>
    </row>
    <row r="1364" spans="1:18" ht="16.5" customHeight="1" x14ac:dyDescent="0.2">
      <c r="A1364" s="58">
        <v>1226101970</v>
      </c>
      <c r="B1364" s="14" t="s">
        <v>8228</v>
      </c>
      <c r="C1364" s="14" t="s">
        <v>19</v>
      </c>
      <c r="D1364" s="14" t="s">
        <v>8230</v>
      </c>
      <c r="E1364" s="14" t="s">
        <v>8229</v>
      </c>
      <c r="F1364" s="17"/>
      <c r="G1364" s="12"/>
      <c r="H1364" s="12"/>
      <c r="I1364" s="16"/>
      <c r="J1364" s="10"/>
      <c r="K1364" s="10"/>
    </row>
    <row r="1365" spans="1:18" ht="16.5" customHeight="1" x14ac:dyDescent="0.2">
      <c r="A1365" s="58">
        <v>1226102650</v>
      </c>
      <c r="B1365" s="14" t="s">
        <v>18237</v>
      </c>
      <c r="C1365" s="14" t="s">
        <v>19</v>
      </c>
      <c r="D1365" s="14" t="s">
        <v>18236</v>
      </c>
      <c r="E1365" s="14" t="s">
        <v>18236</v>
      </c>
      <c r="F1365" s="17"/>
      <c r="G1365" s="12"/>
      <c r="H1365" s="12"/>
      <c r="I1365" s="16"/>
      <c r="J1365" s="10"/>
      <c r="K1365" s="10"/>
    </row>
    <row r="1366" spans="1:18" ht="16.5" customHeight="1" x14ac:dyDescent="0.2">
      <c r="A1366" s="58">
        <v>1226102660</v>
      </c>
      <c r="B1366" s="14" t="s">
        <v>18239</v>
      </c>
      <c r="C1366" s="14" t="s">
        <v>19</v>
      </c>
      <c r="D1366" s="14" t="s">
        <v>18238</v>
      </c>
      <c r="E1366" s="14" t="s">
        <v>18238</v>
      </c>
      <c r="F1366" s="17"/>
      <c r="G1366" s="12"/>
      <c r="H1366" s="12"/>
      <c r="I1366" s="16"/>
      <c r="J1366" s="10"/>
      <c r="K1366" s="10"/>
    </row>
    <row r="1367" spans="1:18" ht="16.5" customHeight="1" x14ac:dyDescent="0.2">
      <c r="A1367" s="58">
        <v>1226102670</v>
      </c>
      <c r="B1367" s="14" t="s">
        <v>18243</v>
      </c>
      <c r="C1367" s="14" t="s">
        <v>19</v>
      </c>
      <c r="D1367" s="14" t="s">
        <v>18240</v>
      </c>
      <c r="E1367" s="14" t="s">
        <v>18240</v>
      </c>
      <c r="F1367" s="17"/>
      <c r="G1367" s="12"/>
      <c r="H1367" s="12"/>
      <c r="I1367" s="16"/>
      <c r="J1367" s="10"/>
      <c r="K1367" s="10"/>
    </row>
    <row r="1368" spans="1:18" ht="16.5" customHeight="1" x14ac:dyDescent="0.2">
      <c r="A1368" s="58">
        <v>1226102680</v>
      </c>
      <c r="B1368" s="14" t="s">
        <v>18242</v>
      </c>
      <c r="C1368" s="14" t="s">
        <v>19</v>
      </c>
      <c r="D1368" s="14" t="s">
        <v>18241</v>
      </c>
      <c r="E1368" s="14" t="s">
        <v>18241</v>
      </c>
      <c r="F1368" s="17"/>
      <c r="G1368" s="12"/>
      <c r="H1368" s="12"/>
      <c r="I1368" s="16"/>
      <c r="J1368" s="10"/>
      <c r="K1368" s="10"/>
    </row>
    <row r="1369" spans="1:18" ht="16.5" customHeight="1" x14ac:dyDescent="0.2">
      <c r="A1369" s="58">
        <v>1226102690</v>
      </c>
      <c r="B1369" s="14" t="s">
        <v>18245</v>
      </c>
      <c r="C1369" s="14" t="s">
        <v>19</v>
      </c>
      <c r="D1369" s="14" t="s">
        <v>18244</v>
      </c>
      <c r="E1369" s="14" t="s">
        <v>18244</v>
      </c>
      <c r="F1369" s="17"/>
      <c r="G1369" s="12"/>
      <c r="H1369" s="12"/>
      <c r="I1369" s="16"/>
      <c r="J1369" s="10"/>
      <c r="K1369" s="10"/>
    </row>
    <row r="1370" spans="1:18" ht="16.5" customHeight="1" x14ac:dyDescent="0.2">
      <c r="A1370" s="58">
        <v>1227100010</v>
      </c>
      <c r="B1370" s="14" t="s">
        <v>5668</v>
      </c>
      <c r="C1370" s="14" t="s">
        <v>19</v>
      </c>
      <c r="D1370" s="14" t="s">
        <v>7119</v>
      </c>
      <c r="E1370" s="14" t="s">
        <v>7118</v>
      </c>
      <c r="F1370" s="17"/>
      <c r="G1370" s="12" t="s">
        <v>144</v>
      </c>
      <c r="H1370" s="12" t="s">
        <v>145</v>
      </c>
      <c r="I1370" s="16"/>
      <c r="J1370" s="10" t="s">
        <v>166</v>
      </c>
      <c r="K1370" s="10" t="s">
        <v>5667</v>
      </c>
      <c r="N1370" s="152"/>
      <c r="O1370" s="59"/>
      <c r="P1370" s="59"/>
      <c r="Q1370" s="59"/>
      <c r="R1370" s="59"/>
    </row>
    <row r="1371" spans="1:18" ht="16.5" customHeight="1" x14ac:dyDescent="0.2">
      <c r="A1371" s="58">
        <v>1227100020</v>
      </c>
      <c r="B1371" s="14" t="s">
        <v>5669</v>
      </c>
      <c r="C1371" s="14" t="s">
        <v>19</v>
      </c>
      <c r="D1371" s="14" t="s">
        <v>7177</v>
      </c>
      <c r="E1371" s="14" t="s">
        <v>5670</v>
      </c>
      <c r="F1371" s="17"/>
      <c r="G1371" s="12" t="s">
        <v>144</v>
      </c>
      <c r="H1371" s="12" t="s">
        <v>145</v>
      </c>
      <c r="I1371" s="16"/>
      <c r="J1371" s="10" t="s">
        <v>166</v>
      </c>
      <c r="K1371" s="10" t="s">
        <v>5667</v>
      </c>
    </row>
    <row r="1372" spans="1:18" ht="16.5" customHeight="1" x14ac:dyDescent="0.2">
      <c r="A1372" s="58">
        <v>1228100060</v>
      </c>
      <c r="B1372" s="10" t="s">
        <v>9255</v>
      </c>
      <c r="C1372" s="10" t="s">
        <v>19</v>
      </c>
      <c r="D1372" s="10" t="s">
        <v>9254</v>
      </c>
      <c r="E1372" s="10" t="s">
        <v>9253</v>
      </c>
      <c r="F1372" s="17"/>
      <c r="G1372" s="17"/>
      <c r="H1372" s="16"/>
      <c r="I1372" s="16"/>
      <c r="J1372" s="10"/>
      <c r="K1372" s="10"/>
    </row>
    <row r="1373" spans="1:18" ht="16.5" customHeight="1" x14ac:dyDescent="0.2">
      <c r="A1373" s="58">
        <v>1228100070</v>
      </c>
      <c r="B1373" s="10" t="s">
        <v>9415</v>
      </c>
      <c r="C1373" s="10" t="s">
        <v>19</v>
      </c>
      <c r="D1373" s="10" t="s">
        <v>6195</v>
      </c>
      <c r="E1373" s="10" t="s">
        <v>6195</v>
      </c>
      <c r="F1373" s="17"/>
      <c r="G1373" s="17"/>
      <c r="H1373" s="16"/>
      <c r="I1373" s="16"/>
      <c r="J1373" s="10"/>
      <c r="K1373" s="10"/>
    </row>
    <row r="1374" spans="1:18" ht="16.5" customHeight="1" x14ac:dyDescent="0.2">
      <c r="A1374" s="58">
        <v>1228100080</v>
      </c>
      <c r="B1374" s="29" t="s">
        <v>9382</v>
      </c>
      <c r="C1374" s="29" t="s">
        <v>19</v>
      </c>
      <c r="D1374" s="19" t="s">
        <v>6191</v>
      </c>
      <c r="E1374" s="19" t="s">
        <v>6191</v>
      </c>
      <c r="F1374" s="17"/>
      <c r="G1374" s="17"/>
      <c r="H1374" s="16"/>
      <c r="I1374" s="16"/>
      <c r="J1374" s="29" t="s">
        <v>166</v>
      </c>
      <c r="K1374" s="10" t="s">
        <v>5288</v>
      </c>
    </row>
    <row r="1375" spans="1:18" ht="16.5" customHeight="1" x14ac:dyDescent="0.2">
      <c r="A1375" s="58">
        <v>1228100090</v>
      </c>
      <c r="B1375" s="14" t="s">
        <v>16935</v>
      </c>
      <c r="C1375" s="29" t="s">
        <v>19</v>
      </c>
      <c r="D1375" s="29" t="s">
        <v>16936</v>
      </c>
      <c r="E1375" s="19" t="s">
        <v>9228</v>
      </c>
      <c r="F1375" s="17"/>
      <c r="G1375" s="17"/>
      <c r="H1375" s="16"/>
      <c r="I1375" s="16"/>
      <c r="J1375" s="29"/>
      <c r="K1375" s="10"/>
    </row>
    <row r="1376" spans="1:18" ht="16.5" customHeight="1" x14ac:dyDescent="0.2">
      <c r="A1376" s="18">
        <v>1228100140</v>
      </c>
      <c r="B1376" s="29" t="s">
        <v>5272</v>
      </c>
      <c r="C1376" s="29"/>
      <c r="D1376" s="29" t="s">
        <v>5276</v>
      </c>
      <c r="E1376" s="19" t="s">
        <v>5277</v>
      </c>
      <c r="F1376" s="17"/>
      <c r="G1376" s="17"/>
      <c r="H1376" s="16"/>
      <c r="I1376" s="16"/>
      <c r="J1376" s="29"/>
      <c r="K1376" s="10"/>
    </row>
    <row r="1377" spans="1:13" ht="16.5" customHeight="1" x14ac:dyDescent="0.2">
      <c r="A1377" s="18">
        <v>1228100170</v>
      </c>
      <c r="B1377" s="29" t="s">
        <v>5272</v>
      </c>
      <c r="C1377" s="29"/>
      <c r="D1377" s="29" t="s">
        <v>5273</v>
      </c>
      <c r="E1377" s="19" t="s">
        <v>5274</v>
      </c>
      <c r="F1377" s="17"/>
      <c r="G1377" s="17"/>
      <c r="H1377" s="16"/>
      <c r="I1377" s="16"/>
      <c r="J1377" s="29"/>
      <c r="K1377" s="10"/>
    </row>
    <row r="1378" spans="1:13" ht="16.5" customHeight="1" x14ac:dyDescent="0.2">
      <c r="A1378" s="58">
        <v>1228100180</v>
      </c>
      <c r="B1378" s="23" t="s">
        <v>7247</v>
      </c>
      <c r="C1378" s="23" t="s">
        <v>19</v>
      </c>
      <c r="D1378" s="23" t="s">
        <v>8002</v>
      </c>
      <c r="E1378" s="23" t="s">
        <v>7129</v>
      </c>
      <c r="F1378" s="17"/>
      <c r="G1378" s="12"/>
      <c r="H1378" s="12"/>
      <c r="I1378" s="16"/>
      <c r="J1378" s="23"/>
      <c r="K1378" s="23"/>
    </row>
    <row r="1379" spans="1:13" ht="16.5" customHeight="1" x14ac:dyDescent="0.2">
      <c r="A1379" s="58">
        <v>1228100260</v>
      </c>
      <c r="B1379" s="29" t="s">
        <v>7026</v>
      </c>
      <c r="C1379" s="29" t="s">
        <v>19</v>
      </c>
      <c r="D1379" s="29" t="s">
        <v>7424</v>
      </c>
      <c r="E1379" s="19" t="s">
        <v>5278</v>
      </c>
      <c r="F1379" s="17"/>
      <c r="G1379" s="17"/>
      <c r="H1379" s="16"/>
      <c r="I1379" s="16"/>
      <c r="J1379" s="29"/>
      <c r="K1379" s="10"/>
    </row>
    <row r="1380" spans="1:13" ht="16.5" customHeight="1" x14ac:dyDescent="0.2">
      <c r="A1380" s="58">
        <v>1228100270</v>
      </c>
      <c r="B1380" s="29" t="s">
        <v>8000</v>
      </c>
      <c r="C1380" s="29" t="s">
        <v>19</v>
      </c>
      <c r="D1380" s="29" t="s">
        <v>8003</v>
      </c>
      <c r="E1380" s="19" t="s">
        <v>8001</v>
      </c>
      <c r="F1380" s="17"/>
      <c r="G1380" s="17"/>
      <c r="H1380" s="16"/>
      <c r="I1380" s="16"/>
      <c r="J1380" s="29"/>
      <c r="K1380" s="10"/>
    </row>
    <row r="1381" spans="1:13" ht="16.5" customHeight="1" x14ac:dyDescent="0.2">
      <c r="A1381" s="58">
        <v>1228100280</v>
      </c>
      <c r="B1381" s="29" t="s">
        <v>7027</v>
      </c>
      <c r="C1381" s="29" t="s">
        <v>19</v>
      </c>
      <c r="D1381" s="29" t="s">
        <v>7425</v>
      </c>
      <c r="E1381" s="19" t="s">
        <v>6469</v>
      </c>
      <c r="F1381" s="17"/>
      <c r="G1381" s="17"/>
      <c r="H1381" s="16"/>
      <c r="I1381" s="16"/>
      <c r="J1381" s="29"/>
      <c r="K1381" s="10"/>
    </row>
    <row r="1382" spans="1:13" ht="16.5" customHeight="1" x14ac:dyDescent="0.2">
      <c r="A1382" s="18">
        <v>1228100340</v>
      </c>
      <c r="B1382" s="14" t="s">
        <v>5282</v>
      </c>
      <c r="C1382" s="14" t="s">
        <v>19</v>
      </c>
      <c r="D1382" s="14" t="s">
        <v>5283</v>
      </c>
      <c r="E1382" s="14" t="s">
        <v>9963</v>
      </c>
      <c r="F1382" s="17"/>
      <c r="G1382" s="12" t="s">
        <v>144</v>
      </c>
      <c r="H1382" s="12" t="s">
        <v>145</v>
      </c>
      <c r="I1382" s="16"/>
      <c r="J1382" s="10" t="s">
        <v>166</v>
      </c>
      <c r="K1382" s="10" t="s">
        <v>5281</v>
      </c>
    </row>
    <row r="1383" spans="1:13" ht="16.5" customHeight="1" x14ac:dyDescent="0.2">
      <c r="A1383" s="18">
        <v>1228100350</v>
      </c>
      <c r="B1383" s="14" t="s">
        <v>5293</v>
      </c>
      <c r="C1383" s="14" t="s">
        <v>19</v>
      </c>
      <c r="D1383" s="14" t="s">
        <v>5294</v>
      </c>
      <c r="E1383" s="14" t="s">
        <v>9964</v>
      </c>
      <c r="F1383" s="17"/>
      <c r="G1383" s="12" t="s">
        <v>144</v>
      </c>
      <c r="H1383" s="12" t="s">
        <v>145</v>
      </c>
      <c r="I1383" s="16"/>
      <c r="J1383" s="10" t="s">
        <v>166</v>
      </c>
      <c r="K1383" s="10" t="s">
        <v>5281</v>
      </c>
    </row>
    <row r="1384" spans="1:13" ht="16.5" customHeight="1" x14ac:dyDescent="0.2">
      <c r="A1384" s="58">
        <v>1228100480</v>
      </c>
      <c r="B1384" s="14" t="s">
        <v>7249</v>
      </c>
      <c r="C1384" s="14" t="s">
        <v>19</v>
      </c>
      <c r="D1384" s="14" t="s">
        <v>7200</v>
      </c>
      <c r="E1384" s="14" t="s">
        <v>7199</v>
      </c>
      <c r="F1384" s="17"/>
      <c r="G1384" s="12"/>
      <c r="H1384" s="12"/>
      <c r="I1384" s="16"/>
      <c r="J1384" s="10"/>
      <c r="K1384" s="10"/>
    </row>
    <row r="1385" spans="1:13" ht="16.5" customHeight="1" x14ac:dyDescent="0.2">
      <c r="A1385" s="18">
        <v>1228101060</v>
      </c>
      <c r="B1385" s="14" t="s">
        <v>5279</v>
      </c>
      <c r="C1385" s="14" t="s">
        <v>19</v>
      </c>
      <c r="D1385" s="14" t="s">
        <v>5280</v>
      </c>
      <c r="E1385" s="14" t="s">
        <v>9965</v>
      </c>
      <c r="F1385" s="17"/>
      <c r="G1385" s="17"/>
      <c r="H1385" s="16"/>
      <c r="I1385" s="16"/>
      <c r="J1385" s="10" t="s">
        <v>166</v>
      </c>
      <c r="K1385" s="10" t="s">
        <v>5281</v>
      </c>
    </row>
    <row r="1386" spans="1:13" ht="16.5" customHeight="1" x14ac:dyDescent="0.2">
      <c r="A1386" s="18">
        <v>1228101140</v>
      </c>
      <c r="B1386" s="30" t="s">
        <v>5286</v>
      </c>
      <c r="C1386" s="30"/>
      <c r="D1386" s="30" t="s">
        <v>5287</v>
      </c>
      <c r="E1386" s="19" t="s">
        <v>5287</v>
      </c>
      <c r="F1386" s="17"/>
      <c r="G1386" s="17"/>
      <c r="H1386" s="16"/>
      <c r="I1386" s="16"/>
      <c r="J1386" s="10" t="s">
        <v>166</v>
      </c>
      <c r="K1386" s="30" t="s">
        <v>5288</v>
      </c>
    </row>
    <row r="1387" spans="1:13" ht="16.5" customHeight="1" x14ac:dyDescent="0.2">
      <c r="A1387" s="58">
        <v>1228101150</v>
      </c>
      <c r="B1387" s="29" t="s">
        <v>7246</v>
      </c>
      <c r="C1387" s="29" t="s">
        <v>19</v>
      </c>
      <c r="D1387" s="29" t="s">
        <v>7462</v>
      </c>
      <c r="E1387" s="19" t="s">
        <v>5275</v>
      </c>
      <c r="F1387" s="17"/>
      <c r="G1387" s="17"/>
      <c r="H1387" s="16"/>
      <c r="I1387" s="16"/>
      <c r="J1387" s="29"/>
      <c r="K1387" s="10"/>
    </row>
    <row r="1388" spans="1:13" ht="16.5" customHeight="1" x14ac:dyDescent="0.2">
      <c r="A1388" s="58">
        <v>1228101160</v>
      </c>
      <c r="B1388" s="29" t="s">
        <v>7248</v>
      </c>
      <c r="C1388" s="29" t="s">
        <v>19</v>
      </c>
      <c r="D1388" s="29" t="s">
        <v>7197</v>
      </c>
      <c r="E1388" s="19" t="s">
        <v>7198</v>
      </c>
      <c r="F1388" s="17"/>
      <c r="G1388" s="17"/>
      <c r="H1388" s="16"/>
      <c r="I1388" s="16"/>
      <c r="J1388" s="29"/>
      <c r="K1388" s="10"/>
    </row>
    <row r="1389" spans="1:13" ht="16.5" customHeight="1" x14ac:dyDescent="0.2">
      <c r="A1389" s="58">
        <v>1228101171</v>
      </c>
      <c r="B1389" s="29" t="s">
        <v>9101</v>
      </c>
      <c r="C1389" s="29" t="s">
        <v>19</v>
      </c>
      <c r="D1389" s="29" t="s">
        <v>9100</v>
      </c>
      <c r="E1389" s="19" t="s">
        <v>9100</v>
      </c>
      <c r="F1389" s="17"/>
      <c r="G1389" s="17"/>
      <c r="H1389" s="16"/>
      <c r="I1389" s="16"/>
      <c r="J1389" s="29"/>
      <c r="K1389" s="10"/>
    </row>
    <row r="1390" spans="1:13" ht="16.5" customHeight="1" x14ac:dyDescent="0.2">
      <c r="A1390" s="18">
        <v>1228101320</v>
      </c>
      <c r="B1390" s="23" t="s">
        <v>928</v>
      </c>
      <c r="C1390" s="23"/>
      <c r="D1390" s="23" t="s">
        <v>932</v>
      </c>
      <c r="E1390" s="23" t="s">
        <v>932</v>
      </c>
      <c r="F1390" s="17"/>
      <c r="G1390" s="12"/>
      <c r="H1390" s="12"/>
      <c r="I1390" s="16"/>
      <c r="J1390" s="23"/>
      <c r="K1390" s="23"/>
    </row>
    <row r="1391" spans="1:13" ht="16.5" customHeight="1" x14ac:dyDescent="0.2">
      <c r="A1391" s="58">
        <v>1228101470</v>
      </c>
      <c r="B1391" s="23" t="s">
        <v>928</v>
      </c>
      <c r="C1391" s="23" t="s">
        <v>19</v>
      </c>
      <c r="D1391" s="23" t="s">
        <v>7426</v>
      </c>
      <c r="E1391" s="23"/>
      <c r="F1391" s="17"/>
      <c r="G1391" s="12"/>
      <c r="H1391" s="12"/>
      <c r="I1391" s="16"/>
      <c r="J1391" s="23"/>
      <c r="K1391" s="23"/>
    </row>
    <row r="1392" spans="1:13" ht="16.5" customHeight="1" x14ac:dyDescent="0.2">
      <c r="A1392" s="58">
        <v>1228101480</v>
      </c>
      <c r="B1392" s="14" t="s">
        <v>9642</v>
      </c>
      <c r="C1392" s="14" t="s">
        <v>19</v>
      </c>
      <c r="D1392" s="12" t="s">
        <v>9641</v>
      </c>
      <c r="E1392" s="12" t="s">
        <v>9640</v>
      </c>
      <c r="F1392" s="17"/>
      <c r="G1392" s="10"/>
      <c r="H1392" s="17"/>
      <c r="I1392" s="17"/>
      <c r="J1392" s="10"/>
      <c r="K1392" s="10"/>
      <c r="M1392" s="59"/>
    </row>
    <row r="1393" spans="1:12" ht="16.5" customHeight="1" x14ac:dyDescent="0.2">
      <c r="A1393" s="58">
        <v>1228101860</v>
      </c>
      <c r="B1393" s="14" t="s">
        <v>5284</v>
      </c>
      <c r="C1393" s="14" t="s">
        <v>19</v>
      </c>
      <c r="D1393" s="14" t="s">
        <v>5285</v>
      </c>
      <c r="E1393" s="14" t="s">
        <v>6441</v>
      </c>
      <c r="F1393" s="17"/>
      <c r="G1393" s="17"/>
      <c r="H1393" s="16"/>
      <c r="I1393" s="16"/>
      <c r="J1393" s="10" t="s">
        <v>166</v>
      </c>
      <c r="K1393" s="10" t="s">
        <v>5281</v>
      </c>
      <c r="L1393" s="73">
        <v>1228101050</v>
      </c>
    </row>
    <row r="1394" spans="1:12" ht="16.5" customHeight="1" x14ac:dyDescent="0.2">
      <c r="A1394" s="58">
        <v>1228102250</v>
      </c>
      <c r="B1394" s="14" t="s">
        <v>8247</v>
      </c>
      <c r="C1394" s="14" t="s">
        <v>19</v>
      </c>
      <c r="D1394" s="14" t="s">
        <v>8246</v>
      </c>
      <c r="E1394" s="14" t="s">
        <v>8245</v>
      </c>
      <c r="F1394" s="17"/>
      <c r="G1394" s="17"/>
      <c r="H1394" s="16"/>
      <c r="I1394" s="16"/>
      <c r="J1394" s="10"/>
      <c r="K1394" s="10"/>
    </row>
    <row r="1395" spans="1:12" ht="16.5" customHeight="1" x14ac:dyDescent="0.2">
      <c r="A1395" s="58">
        <v>1228102590</v>
      </c>
      <c r="B1395" s="14" t="s">
        <v>10141</v>
      </c>
      <c r="C1395" s="14" t="s">
        <v>19</v>
      </c>
      <c r="D1395" s="14" t="s">
        <v>10177</v>
      </c>
      <c r="E1395" s="14" t="s">
        <v>10140</v>
      </c>
      <c r="F1395" s="17"/>
      <c r="G1395" s="17"/>
      <c r="H1395" s="16"/>
      <c r="I1395" s="16"/>
      <c r="J1395" s="10"/>
      <c r="K1395" s="10"/>
    </row>
    <row r="1396" spans="1:12" ht="16.5" customHeight="1" x14ac:dyDescent="0.2">
      <c r="A1396" s="58">
        <v>1228102600</v>
      </c>
      <c r="B1396" s="14" t="s">
        <v>10143</v>
      </c>
      <c r="C1396" s="14" t="s">
        <v>19</v>
      </c>
      <c r="D1396" s="14" t="s">
        <v>11737</v>
      </c>
      <c r="E1396" s="14" t="s">
        <v>10142</v>
      </c>
      <c r="F1396" s="17"/>
      <c r="G1396" s="17"/>
      <c r="H1396" s="16"/>
      <c r="I1396" s="16"/>
      <c r="J1396" s="10"/>
      <c r="K1396" s="10"/>
    </row>
    <row r="1397" spans="1:12" ht="16.5" customHeight="1" x14ac:dyDescent="0.2">
      <c r="A1397" s="58">
        <v>1228102630</v>
      </c>
      <c r="B1397" s="14" t="s">
        <v>10611</v>
      </c>
      <c r="C1397" s="14" t="s">
        <v>19</v>
      </c>
      <c r="D1397" s="14" t="s">
        <v>10610</v>
      </c>
      <c r="E1397" s="14" t="s">
        <v>10609</v>
      </c>
      <c r="F1397" s="17"/>
      <c r="G1397" s="12"/>
      <c r="H1397" s="12"/>
      <c r="I1397" s="16"/>
      <c r="J1397" s="10"/>
      <c r="K1397" s="10"/>
      <c r="L1397" s="73">
        <v>1248100440</v>
      </c>
    </row>
    <row r="1398" spans="1:12" ht="16.5" customHeight="1" x14ac:dyDescent="0.2">
      <c r="A1398" s="58">
        <v>1228102910</v>
      </c>
      <c r="B1398" s="14" t="s">
        <v>16786</v>
      </c>
      <c r="C1398" s="14" t="s">
        <v>19</v>
      </c>
      <c r="D1398" s="14" t="s">
        <v>16787</v>
      </c>
      <c r="E1398" s="14" t="s">
        <v>16785</v>
      </c>
      <c r="F1398" s="17"/>
      <c r="G1398" s="12"/>
      <c r="H1398" s="12"/>
      <c r="I1398" s="16"/>
      <c r="J1398" s="10"/>
      <c r="K1398" s="10"/>
    </row>
    <row r="1399" spans="1:12" ht="16.5" customHeight="1" x14ac:dyDescent="0.2">
      <c r="A1399" s="58">
        <v>1230100010</v>
      </c>
      <c r="B1399" s="14" t="s">
        <v>3800</v>
      </c>
      <c r="C1399" s="14" t="s">
        <v>19</v>
      </c>
      <c r="D1399" s="14" t="s">
        <v>3801</v>
      </c>
      <c r="E1399" s="12" t="s">
        <v>3802</v>
      </c>
      <c r="F1399" s="17" t="s">
        <v>3803</v>
      </c>
      <c r="G1399" s="10" t="s">
        <v>175</v>
      </c>
      <c r="H1399" s="17" t="s">
        <v>182</v>
      </c>
      <c r="I1399" s="17"/>
      <c r="J1399" s="10"/>
      <c r="K1399" s="10"/>
    </row>
    <row r="1400" spans="1:12" ht="16.5" customHeight="1" x14ac:dyDescent="0.2">
      <c r="A1400" s="58">
        <v>1230100030</v>
      </c>
      <c r="B1400" s="14" t="s">
        <v>3796</v>
      </c>
      <c r="C1400" s="14" t="s">
        <v>19</v>
      </c>
      <c r="D1400" s="14" t="s">
        <v>3797</v>
      </c>
      <c r="E1400" s="12" t="s">
        <v>3798</v>
      </c>
      <c r="F1400" s="17" t="s">
        <v>3799</v>
      </c>
      <c r="G1400" s="10" t="s">
        <v>175</v>
      </c>
      <c r="H1400" s="17" t="s">
        <v>182</v>
      </c>
      <c r="I1400" s="17"/>
      <c r="J1400" s="10"/>
      <c r="K1400" s="10"/>
    </row>
    <row r="1401" spans="1:12" ht="16.5" customHeight="1" x14ac:dyDescent="0.2">
      <c r="A1401" s="58">
        <v>1230100040</v>
      </c>
      <c r="B1401" s="14"/>
      <c r="C1401" s="14" t="s">
        <v>19</v>
      </c>
      <c r="D1401" s="14" t="s">
        <v>9258</v>
      </c>
      <c r="E1401" s="12" t="s">
        <v>9257</v>
      </c>
      <c r="F1401" s="17"/>
      <c r="G1401" s="10"/>
      <c r="H1401" s="17"/>
      <c r="I1401" s="17"/>
      <c r="J1401" s="10"/>
      <c r="K1401" s="10"/>
    </row>
    <row r="1402" spans="1:12" ht="16.5" customHeight="1" x14ac:dyDescent="0.2">
      <c r="A1402" s="58">
        <v>1230100050</v>
      </c>
      <c r="B1402" s="14" t="s">
        <v>9252</v>
      </c>
      <c r="C1402" s="14" t="s">
        <v>19</v>
      </c>
      <c r="D1402" s="14" t="s">
        <v>9251</v>
      </c>
      <c r="E1402" s="12" t="s">
        <v>9251</v>
      </c>
      <c r="F1402" s="17"/>
      <c r="G1402" s="10"/>
      <c r="H1402" s="17"/>
      <c r="I1402" s="17"/>
      <c r="J1402" s="10"/>
      <c r="K1402" s="10"/>
    </row>
    <row r="1403" spans="1:12" ht="16.5" customHeight="1" x14ac:dyDescent="0.2">
      <c r="A1403" s="58">
        <v>1230100140</v>
      </c>
      <c r="B1403" s="14" t="s">
        <v>3807</v>
      </c>
      <c r="C1403" s="14" t="s">
        <v>19</v>
      </c>
      <c r="D1403" s="14" t="s">
        <v>3808</v>
      </c>
      <c r="E1403" s="12" t="s">
        <v>8311</v>
      </c>
      <c r="F1403" s="17" t="s">
        <v>3809</v>
      </c>
      <c r="G1403" s="10" t="s">
        <v>175</v>
      </c>
      <c r="H1403" s="17" t="s">
        <v>182</v>
      </c>
      <c r="I1403" s="17"/>
      <c r="J1403" s="10"/>
      <c r="K1403" s="10"/>
      <c r="L1403" s="73">
        <v>1232100050</v>
      </c>
    </row>
    <row r="1404" spans="1:12" ht="16.5" customHeight="1" x14ac:dyDescent="0.2">
      <c r="A1404" s="58">
        <v>1230100150</v>
      </c>
      <c r="B1404" s="14" t="s">
        <v>3804</v>
      </c>
      <c r="C1404" s="14" t="s">
        <v>19</v>
      </c>
      <c r="D1404" s="14" t="s">
        <v>3805</v>
      </c>
      <c r="E1404" s="12" t="s">
        <v>7237</v>
      </c>
      <c r="F1404" s="17" t="s">
        <v>3806</v>
      </c>
      <c r="G1404" s="10" t="s">
        <v>175</v>
      </c>
      <c r="H1404" s="17" t="s">
        <v>182</v>
      </c>
      <c r="I1404" s="17"/>
      <c r="J1404" s="10"/>
      <c r="K1404" s="10"/>
      <c r="L1404" s="73">
        <v>1232100060</v>
      </c>
    </row>
    <row r="1405" spans="1:12" ht="16.5" customHeight="1" x14ac:dyDescent="0.2">
      <c r="A1405" s="58">
        <v>1230100160</v>
      </c>
      <c r="B1405" s="14" t="s">
        <v>3794</v>
      </c>
      <c r="C1405" s="14" t="s">
        <v>19</v>
      </c>
      <c r="D1405" s="14" t="s">
        <v>3795</v>
      </c>
      <c r="E1405" s="14" t="s">
        <v>7582</v>
      </c>
      <c r="F1405" s="17"/>
      <c r="G1405" s="17"/>
      <c r="H1405" s="16"/>
      <c r="I1405" s="16"/>
      <c r="J1405" s="10" t="s">
        <v>166</v>
      </c>
      <c r="K1405" s="10" t="s">
        <v>3793</v>
      </c>
    </row>
    <row r="1406" spans="1:12" ht="16.5" customHeight="1" x14ac:dyDescent="0.2">
      <c r="A1406" s="58">
        <v>1230100170</v>
      </c>
      <c r="B1406" s="14" t="s">
        <v>3791</v>
      </c>
      <c r="C1406" s="14" t="s">
        <v>19</v>
      </c>
      <c r="D1406" s="14" t="s">
        <v>3792</v>
      </c>
      <c r="E1406" s="14" t="s">
        <v>8310</v>
      </c>
      <c r="F1406" s="17"/>
      <c r="G1406" s="17"/>
      <c r="H1406" s="16"/>
      <c r="I1406" s="16"/>
      <c r="J1406" s="10" t="s">
        <v>166</v>
      </c>
      <c r="K1406" s="10" t="s">
        <v>3793</v>
      </c>
    </row>
    <row r="1407" spans="1:12" ht="16.5" customHeight="1" x14ac:dyDescent="0.2">
      <c r="A1407" s="58">
        <v>1230100280</v>
      </c>
      <c r="B1407" s="14" t="s">
        <v>9261</v>
      </c>
      <c r="C1407" s="14" t="s">
        <v>19</v>
      </c>
      <c r="D1407" s="14" t="s">
        <v>9318</v>
      </c>
      <c r="E1407" s="12" t="s">
        <v>9259</v>
      </c>
      <c r="F1407" s="17"/>
      <c r="G1407" s="10"/>
      <c r="H1407" s="17"/>
      <c r="I1407" s="17"/>
      <c r="J1407" s="10"/>
      <c r="K1407" s="10"/>
    </row>
    <row r="1408" spans="1:12" ht="16.5" customHeight="1" x14ac:dyDescent="0.2">
      <c r="A1408" s="58">
        <v>1232100010</v>
      </c>
      <c r="B1408" s="14" t="s">
        <v>5620</v>
      </c>
      <c r="C1408" s="14" t="s">
        <v>19</v>
      </c>
      <c r="D1408" s="14" t="s">
        <v>5621</v>
      </c>
      <c r="E1408" s="12" t="s">
        <v>6553</v>
      </c>
      <c r="F1408" s="17" t="s">
        <v>5622</v>
      </c>
      <c r="G1408" s="10" t="s">
        <v>175</v>
      </c>
      <c r="H1408" s="17" t="s">
        <v>182</v>
      </c>
      <c r="I1408" s="17"/>
      <c r="J1408" s="10"/>
      <c r="K1408" s="10"/>
    </row>
    <row r="1409" spans="1:18" ht="16.5" customHeight="1" x14ac:dyDescent="0.2">
      <c r="A1409" s="58">
        <v>1232100020</v>
      </c>
      <c r="B1409" s="14" t="s">
        <v>5623</v>
      </c>
      <c r="C1409" s="14" t="s">
        <v>19</v>
      </c>
      <c r="D1409" s="14" t="s">
        <v>5624</v>
      </c>
      <c r="E1409" s="12" t="s">
        <v>6554</v>
      </c>
      <c r="F1409" s="17" t="s">
        <v>5625</v>
      </c>
      <c r="G1409" s="10" t="s">
        <v>175</v>
      </c>
      <c r="H1409" s="17" t="s">
        <v>182</v>
      </c>
      <c r="I1409" s="17"/>
      <c r="J1409" s="10"/>
      <c r="K1409" s="10"/>
    </row>
    <row r="1410" spans="1:18" ht="16.5" customHeight="1" x14ac:dyDescent="0.2">
      <c r="A1410" s="58">
        <v>1232100040</v>
      </c>
      <c r="B1410" s="14" t="s">
        <v>5177</v>
      </c>
      <c r="C1410" s="14" t="s">
        <v>19</v>
      </c>
      <c r="D1410" s="14" t="s">
        <v>5178</v>
      </c>
      <c r="E1410" s="12" t="s">
        <v>7322</v>
      </c>
      <c r="F1410" s="17" t="s">
        <v>5179</v>
      </c>
      <c r="G1410" s="10" t="s">
        <v>175</v>
      </c>
      <c r="H1410" s="17" t="s">
        <v>182</v>
      </c>
      <c r="I1410" s="17"/>
      <c r="J1410" s="10"/>
      <c r="K1410" s="10"/>
    </row>
    <row r="1411" spans="1:18" ht="16.5" customHeight="1" x14ac:dyDescent="0.2">
      <c r="A1411" s="58">
        <v>1232100120</v>
      </c>
      <c r="B1411" s="14" t="s">
        <v>5170</v>
      </c>
      <c r="C1411" s="14" t="s">
        <v>19</v>
      </c>
      <c r="D1411" s="14" t="s">
        <v>5171</v>
      </c>
      <c r="E1411" s="12" t="s">
        <v>7323</v>
      </c>
      <c r="F1411" s="17" t="s">
        <v>5172</v>
      </c>
      <c r="G1411" s="10" t="s">
        <v>175</v>
      </c>
      <c r="H1411" s="17" t="s">
        <v>182</v>
      </c>
      <c r="I1411" s="17"/>
      <c r="J1411" s="10"/>
      <c r="K1411" s="10"/>
    </row>
    <row r="1412" spans="1:18" s="59" customFormat="1" ht="16.5" customHeight="1" x14ac:dyDescent="0.2">
      <c r="A1412" s="58">
        <v>1232100200</v>
      </c>
      <c r="B1412" s="19" t="s">
        <v>7528</v>
      </c>
      <c r="C1412" s="19" t="s">
        <v>19</v>
      </c>
      <c r="D1412" s="20" t="s">
        <v>5671</v>
      </c>
      <c r="E1412" s="19" t="s">
        <v>6464</v>
      </c>
      <c r="F1412" s="17"/>
      <c r="G1412" s="12" t="s">
        <v>144</v>
      </c>
      <c r="H1412" s="12" t="s">
        <v>145</v>
      </c>
      <c r="I1412" s="16"/>
      <c r="J1412" s="19" t="s">
        <v>166</v>
      </c>
      <c r="K1412" s="19" t="s">
        <v>1460</v>
      </c>
      <c r="L1412" s="73">
        <v>1235100150</v>
      </c>
      <c r="M1412" s="2"/>
      <c r="N1412" s="150"/>
      <c r="O1412" s="2"/>
      <c r="P1412" s="2"/>
      <c r="Q1412" s="2"/>
      <c r="R1412" s="2"/>
    </row>
    <row r="1413" spans="1:18" ht="16.5" customHeight="1" x14ac:dyDescent="0.2">
      <c r="A1413" s="58">
        <v>1232100220</v>
      </c>
      <c r="B1413" s="14" t="s">
        <v>8295</v>
      </c>
      <c r="C1413" s="14" t="s">
        <v>19</v>
      </c>
      <c r="D1413" s="14" t="s">
        <v>8294</v>
      </c>
      <c r="E1413" s="14" t="s">
        <v>6866</v>
      </c>
      <c r="F1413" s="17"/>
      <c r="G1413" s="17"/>
      <c r="H1413" s="16"/>
      <c r="I1413" s="16"/>
      <c r="J1413" s="10"/>
      <c r="K1413" s="10"/>
    </row>
    <row r="1414" spans="1:18" ht="16.5" customHeight="1" x14ac:dyDescent="0.2">
      <c r="A1414" s="58">
        <v>1232100230</v>
      </c>
      <c r="B1414" s="29" t="s">
        <v>8293</v>
      </c>
      <c r="C1414" s="29" t="s">
        <v>19</v>
      </c>
      <c r="D1414" s="29" t="s">
        <v>8292</v>
      </c>
      <c r="E1414" s="19" t="s">
        <v>8291</v>
      </c>
      <c r="F1414" s="17"/>
      <c r="G1414" s="17"/>
      <c r="H1414" s="16"/>
      <c r="I1414" s="16"/>
      <c r="J1414" s="29"/>
      <c r="K1414" s="10"/>
    </row>
    <row r="1415" spans="1:18" ht="16.5" customHeight="1" x14ac:dyDescent="0.2">
      <c r="A1415" s="58">
        <v>1232100250</v>
      </c>
      <c r="B1415" s="14" t="s">
        <v>5816</v>
      </c>
      <c r="C1415" s="14" t="s">
        <v>19</v>
      </c>
      <c r="D1415" s="14" t="s">
        <v>5817</v>
      </c>
      <c r="E1415" s="12" t="s">
        <v>9413</v>
      </c>
      <c r="F1415" s="17" t="s">
        <v>5818</v>
      </c>
      <c r="G1415" s="10" t="s">
        <v>175</v>
      </c>
      <c r="H1415" s="17" t="s">
        <v>182</v>
      </c>
      <c r="I1415" s="16"/>
      <c r="J1415" s="10"/>
      <c r="K1415" s="10"/>
    </row>
    <row r="1416" spans="1:18" ht="16.5" customHeight="1" x14ac:dyDescent="0.2">
      <c r="A1416" s="58">
        <v>1232100270</v>
      </c>
      <c r="B1416" s="14" t="s">
        <v>5615</v>
      </c>
      <c r="C1416" s="14" t="s">
        <v>19</v>
      </c>
      <c r="D1416" s="14" t="s">
        <v>5616</v>
      </c>
      <c r="E1416" s="12" t="s">
        <v>6555</v>
      </c>
      <c r="F1416" s="17" t="s">
        <v>5617</v>
      </c>
      <c r="G1416" s="10" t="s">
        <v>175</v>
      </c>
      <c r="H1416" s="17" t="s">
        <v>182</v>
      </c>
      <c r="I1416" s="17"/>
      <c r="J1416" s="10"/>
      <c r="K1416" s="10"/>
      <c r="L1416" s="73">
        <v>1232100270</v>
      </c>
    </row>
    <row r="1417" spans="1:18" ht="16.5" customHeight="1" x14ac:dyDescent="0.2">
      <c r="A1417" s="58">
        <v>1232100280</v>
      </c>
      <c r="B1417" s="14" t="s">
        <v>5173</v>
      </c>
      <c r="C1417" s="14" t="s">
        <v>19</v>
      </c>
      <c r="D1417" s="14" t="s">
        <v>5174</v>
      </c>
      <c r="E1417" s="12" t="s">
        <v>6511</v>
      </c>
      <c r="F1417" s="17" t="s">
        <v>5176</v>
      </c>
      <c r="G1417" s="10" t="s">
        <v>175</v>
      </c>
      <c r="H1417" s="17" t="s">
        <v>182</v>
      </c>
      <c r="I1417" s="17"/>
      <c r="J1417" s="10"/>
      <c r="K1417" s="10"/>
    </row>
    <row r="1418" spans="1:18" ht="16.5" customHeight="1" x14ac:dyDescent="0.2">
      <c r="A1418" s="18">
        <v>1232100280</v>
      </c>
      <c r="B1418" s="14" t="s">
        <v>5184</v>
      </c>
      <c r="C1418" s="14" t="s">
        <v>19</v>
      </c>
      <c r="D1418" s="14" t="s">
        <v>5185</v>
      </c>
      <c r="E1418" s="12" t="s">
        <v>5175</v>
      </c>
      <c r="F1418" s="17" t="s">
        <v>5176</v>
      </c>
      <c r="G1418" s="10" t="s">
        <v>175</v>
      </c>
      <c r="H1418" s="17" t="s">
        <v>182</v>
      </c>
      <c r="I1418" s="17"/>
      <c r="J1418" s="10"/>
      <c r="K1418" s="10"/>
    </row>
    <row r="1419" spans="1:18" ht="16.5" customHeight="1" x14ac:dyDescent="0.2">
      <c r="A1419" s="58">
        <v>1232100310</v>
      </c>
      <c r="B1419" s="14" t="s">
        <v>5626</v>
      </c>
      <c r="C1419" s="14" t="s">
        <v>19</v>
      </c>
      <c r="D1419" s="14" t="s">
        <v>5627</v>
      </c>
      <c r="E1419" s="12" t="s">
        <v>5628</v>
      </c>
      <c r="F1419" s="17" t="s">
        <v>5629</v>
      </c>
      <c r="G1419" s="10" t="s">
        <v>175</v>
      </c>
      <c r="H1419" s="17" t="s">
        <v>182</v>
      </c>
      <c r="I1419" s="17"/>
      <c r="J1419" s="10"/>
      <c r="K1419" s="10"/>
    </row>
    <row r="1420" spans="1:18" ht="16.5" customHeight="1" x14ac:dyDescent="0.2">
      <c r="A1420" s="18">
        <v>1232100370</v>
      </c>
      <c r="B1420" s="14" t="s">
        <v>5180</v>
      </c>
      <c r="C1420" s="14" t="s">
        <v>19</v>
      </c>
      <c r="D1420" s="14" t="s">
        <v>5181</v>
      </c>
      <c r="E1420" s="12" t="s">
        <v>5182</v>
      </c>
      <c r="F1420" s="17" t="s">
        <v>5183</v>
      </c>
      <c r="G1420" s="10" t="s">
        <v>175</v>
      </c>
      <c r="H1420" s="17" t="s">
        <v>182</v>
      </c>
      <c r="I1420" s="17"/>
      <c r="J1420" s="10"/>
      <c r="K1420" s="10"/>
    </row>
    <row r="1421" spans="1:18" ht="16.5" customHeight="1" x14ac:dyDescent="0.2">
      <c r="A1421" s="58">
        <v>1232100500</v>
      </c>
      <c r="B1421" s="14" t="s">
        <v>5618</v>
      </c>
      <c r="C1421" s="14" t="s">
        <v>19</v>
      </c>
      <c r="D1421" s="14" t="s">
        <v>5619</v>
      </c>
      <c r="E1421" s="12" t="s">
        <v>6556</v>
      </c>
      <c r="F1421" s="17" t="s">
        <v>5617</v>
      </c>
      <c r="G1421" s="10" t="s">
        <v>175</v>
      </c>
      <c r="H1421" s="17" t="s">
        <v>182</v>
      </c>
      <c r="I1421" s="16"/>
      <c r="J1421" s="10"/>
      <c r="K1421" s="10"/>
      <c r="L1421" s="73">
        <v>1232100270</v>
      </c>
    </row>
    <row r="1422" spans="1:18" ht="16.5" customHeight="1" x14ac:dyDescent="0.2">
      <c r="A1422" s="58">
        <v>1232100530</v>
      </c>
      <c r="B1422" s="14" t="s">
        <v>9585</v>
      </c>
      <c r="C1422" s="14" t="s">
        <v>19</v>
      </c>
      <c r="D1422" s="14" t="s">
        <v>9587</v>
      </c>
      <c r="E1422" s="12" t="s">
        <v>9586</v>
      </c>
      <c r="F1422" s="17"/>
      <c r="G1422" s="10"/>
      <c r="H1422" s="17"/>
      <c r="I1422" s="16"/>
      <c r="J1422" s="10"/>
      <c r="K1422" s="10"/>
    </row>
    <row r="1423" spans="1:18" ht="16.5" customHeight="1" x14ac:dyDescent="0.2">
      <c r="A1423" s="58">
        <v>1232100690</v>
      </c>
      <c r="B1423" s="19" t="s">
        <v>3497</v>
      </c>
      <c r="C1423" s="19" t="s">
        <v>19</v>
      </c>
      <c r="D1423" s="19" t="s">
        <v>3498</v>
      </c>
      <c r="E1423" s="19" t="s">
        <v>7128</v>
      </c>
      <c r="F1423" s="17"/>
      <c r="G1423" s="17"/>
      <c r="H1423" s="16"/>
      <c r="I1423" s="16"/>
      <c r="J1423" s="10"/>
      <c r="K1423" s="10"/>
    </row>
    <row r="1424" spans="1:18" ht="16.5" customHeight="1" x14ac:dyDescent="0.2">
      <c r="A1424" s="58">
        <v>1232102220</v>
      </c>
      <c r="B1424" s="14" t="s">
        <v>10216</v>
      </c>
      <c r="C1424" s="14" t="s">
        <v>19</v>
      </c>
      <c r="D1424" s="14" t="s">
        <v>10215</v>
      </c>
      <c r="E1424" s="12" t="s">
        <v>10214</v>
      </c>
      <c r="F1424" s="17"/>
      <c r="G1424" s="10"/>
      <c r="H1424" s="17"/>
      <c r="I1424" s="17"/>
      <c r="J1424" s="10"/>
      <c r="K1424" s="10"/>
    </row>
    <row r="1425" spans="1:12" ht="16.5" customHeight="1" x14ac:dyDescent="0.2">
      <c r="A1425" s="58">
        <v>1232102290</v>
      </c>
      <c r="B1425" s="14" t="s">
        <v>11676</v>
      </c>
      <c r="C1425" s="14" t="s">
        <v>19</v>
      </c>
      <c r="D1425" s="14" t="s">
        <v>11677</v>
      </c>
      <c r="E1425" s="12" t="s">
        <v>11674</v>
      </c>
      <c r="F1425" s="17"/>
      <c r="G1425" s="10"/>
      <c r="H1425" s="17"/>
      <c r="I1425" s="16"/>
      <c r="J1425" s="10"/>
      <c r="K1425" s="10"/>
    </row>
    <row r="1426" spans="1:12" ht="16.5" customHeight="1" x14ac:dyDescent="0.2">
      <c r="A1426" s="18">
        <v>1233100030</v>
      </c>
      <c r="B1426" s="14" t="s">
        <v>2613</v>
      </c>
      <c r="C1426" s="14"/>
      <c r="D1426" s="14" t="s">
        <v>2614</v>
      </c>
      <c r="E1426" s="12" t="s">
        <v>2615</v>
      </c>
      <c r="F1426" s="17" t="s">
        <v>2616</v>
      </c>
      <c r="G1426" s="10" t="s">
        <v>175</v>
      </c>
      <c r="H1426" s="17" t="s">
        <v>182</v>
      </c>
      <c r="I1426" s="17"/>
      <c r="J1426" s="10"/>
      <c r="K1426" s="10"/>
    </row>
    <row r="1427" spans="1:12" ht="16.5" customHeight="1" x14ac:dyDescent="0.2">
      <c r="A1427" s="18">
        <v>1233100270</v>
      </c>
      <c r="B1427" s="14" t="s">
        <v>5999</v>
      </c>
      <c r="C1427" s="14" t="s">
        <v>19</v>
      </c>
      <c r="D1427" s="14" t="s">
        <v>6000</v>
      </c>
      <c r="E1427" s="10" t="s">
        <v>6001</v>
      </c>
      <c r="F1427" s="17"/>
      <c r="G1427" s="12" t="s">
        <v>144</v>
      </c>
      <c r="H1427" s="12" t="s">
        <v>145</v>
      </c>
      <c r="I1427" s="16"/>
      <c r="J1427" s="10" t="s">
        <v>166</v>
      </c>
      <c r="K1427" s="10" t="s">
        <v>5993</v>
      </c>
    </row>
    <row r="1428" spans="1:12" ht="16.5" customHeight="1" x14ac:dyDescent="0.2">
      <c r="A1428" s="58">
        <v>1233100280</v>
      </c>
      <c r="B1428" s="14" t="s">
        <v>8114</v>
      </c>
      <c r="C1428" s="14" t="s">
        <v>19</v>
      </c>
      <c r="D1428" s="14" t="s">
        <v>6768</v>
      </c>
      <c r="E1428" s="10" t="s">
        <v>6468</v>
      </c>
      <c r="F1428" s="17"/>
      <c r="G1428" s="12" t="s">
        <v>144</v>
      </c>
      <c r="H1428" s="12" t="s">
        <v>145</v>
      </c>
      <c r="I1428" s="16"/>
      <c r="J1428" s="10" t="s">
        <v>166</v>
      </c>
      <c r="K1428" s="10" t="s">
        <v>5993</v>
      </c>
    </row>
    <row r="1429" spans="1:12" ht="16.5" customHeight="1" x14ac:dyDescent="0.2">
      <c r="A1429" s="58">
        <v>1233100300</v>
      </c>
      <c r="B1429" s="14" t="s">
        <v>8113</v>
      </c>
      <c r="C1429" s="14" t="s">
        <v>19</v>
      </c>
      <c r="D1429" s="14" t="s">
        <v>8790</v>
      </c>
      <c r="E1429" s="10" t="s">
        <v>8789</v>
      </c>
      <c r="F1429" s="17"/>
      <c r="G1429" s="12" t="s">
        <v>144</v>
      </c>
      <c r="H1429" s="12" t="s">
        <v>145</v>
      </c>
      <c r="I1429" s="16"/>
      <c r="J1429" s="10" t="s">
        <v>166</v>
      </c>
      <c r="K1429" s="10" t="s">
        <v>5993</v>
      </c>
    </row>
    <row r="1430" spans="1:12" ht="16.5" customHeight="1" x14ac:dyDescent="0.2">
      <c r="A1430" s="58">
        <v>1233100310</v>
      </c>
      <c r="B1430" s="14" t="s">
        <v>8804</v>
      </c>
      <c r="C1430" s="14" t="s">
        <v>19</v>
      </c>
      <c r="D1430" s="14" t="s">
        <v>6769</v>
      </c>
      <c r="E1430" s="10" t="s">
        <v>5996</v>
      </c>
      <c r="F1430" s="17"/>
      <c r="G1430" s="12" t="s">
        <v>144</v>
      </c>
      <c r="H1430" s="12" t="s">
        <v>145</v>
      </c>
      <c r="I1430" s="16"/>
      <c r="J1430" s="10" t="s">
        <v>166</v>
      </c>
      <c r="K1430" s="10" t="s">
        <v>5993</v>
      </c>
    </row>
    <row r="1431" spans="1:12" ht="16.5" customHeight="1" x14ac:dyDescent="0.2">
      <c r="A1431" s="58">
        <v>1233100320</v>
      </c>
      <c r="B1431" s="14" t="s">
        <v>8805</v>
      </c>
      <c r="C1431" s="14" t="s">
        <v>19</v>
      </c>
      <c r="D1431" s="14" t="s">
        <v>5998</v>
      </c>
      <c r="E1431" s="10" t="s">
        <v>7488</v>
      </c>
      <c r="F1431" s="17"/>
      <c r="G1431" s="12" t="s">
        <v>144</v>
      </c>
      <c r="H1431" s="12" t="s">
        <v>145</v>
      </c>
      <c r="I1431" s="16"/>
      <c r="J1431" s="10" t="s">
        <v>166</v>
      </c>
      <c r="K1431" s="10" t="s">
        <v>5993</v>
      </c>
    </row>
    <row r="1432" spans="1:12" ht="16.5" customHeight="1" x14ac:dyDescent="0.2">
      <c r="A1432" s="18">
        <v>1233100360</v>
      </c>
      <c r="B1432" s="14" t="s">
        <v>6009</v>
      </c>
      <c r="C1432" s="14"/>
      <c r="D1432" s="14" t="s">
        <v>6010</v>
      </c>
      <c r="E1432" s="14" t="s">
        <v>6011</v>
      </c>
      <c r="F1432" s="17"/>
      <c r="G1432" s="12" t="s">
        <v>144</v>
      </c>
      <c r="H1432" s="12" t="s">
        <v>145</v>
      </c>
      <c r="I1432" s="16"/>
      <c r="J1432" s="10" t="s">
        <v>166</v>
      </c>
      <c r="K1432" s="10" t="s">
        <v>5993</v>
      </c>
    </row>
    <row r="1433" spans="1:12" ht="16.5" customHeight="1" x14ac:dyDescent="0.2">
      <c r="A1433" s="58">
        <v>1233100580</v>
      </c>
      <c r="B1433" s="23" t="s">
        <v>8954</v>
      </c>
      <c r="C1433" s="23" t="s">
        <v>731</v>
      </c>
      <c r="D1433" s="14" t="s">
        <v>8956</v>
      </c>
      <c r="E1433" s="23" t="s">
        <v>8943</v>
      </c>
      <c r="F1433" s="17"/>
      <c r="G1433" s="12" t="s">
        <v>144</v>
      </c>
      <c r="H1433" s="12" t="s">
        <v>145</v>
      </c>
      <c r="I1433" s="16"/>
      <c r="J1433" s="23" t="s">
        <v>166</v>
      </c>
      <c r="K1433" s="23" t="s">
        <v>490</v>
      </c>
      <c r="L1433" s="73">
        <v>1219102920</v>
      </c>
    </row>
    <row r="1434" spans="1:12" ht="16.5" customHeight="1" x14ac:dyDescent="0.2">
      <c r="A1434" s="58">
        <v>1233100620</v>
      </c>
      <c r="B1434" s="14" t="s">
        <v>8944</v>
      </c>
      <c r="C1434" s="14" t="s">
        <v>731</v>
      </c>
      <c r="D1434" s="14" t="s">
        <v>8955</v>
      </c>
      <c r="E1434" s="14" t="s">
        <v>8945</v>
      </c>
      <c r="F1434" s="17"/>
      <c r="G1434" s="12"/>
      <c r="H1434" s="12"/>
      <c r="I1434" s="16"/>
      <c r="J1434" s="10"/>
      <c r="K1434" s="10"/>
    </row>
    <row r="1435" spans="1:12" ht="16.5" customHeight="1" x14ac:dyDescent="0.2">
      <c r="A1435" s="18">
        <v>1233100880</v>
      </c>
      <c r="B1435" s="23" t="s">
        <v>5990</v>
      </c>
      <c r="C1435" s="23"/>
      <c r="D1435" s="23" t="s">
        <v>5991</v>
      </c>
      <c r="E1435" s="23" t="s">
        <v>5992</v>
      </c>
      <c r="F1435" s="17"/>
      <c r="G1435" s="12"/>
      <c r="H1435" s="12"/>
      <c r="I1435" s="16"/>
      <c r="J1435" s="23"/>
      <c r="K1435" s="23"/>
    </row>
    <row r="1436" spans="1:12" ht="16.5" customHeight="1" x14ac:dyDescent="0.2">
      <c r="A1436" s="58">
        <v>1233101140</v>
      </c>
      <c r="B1436" s="29" t="s">
        <v>15429</v>
      </c>
      <c r="C1436" s="29" t="s">
        <v>19</v>
      </c>
      <c r="D1436" s="29" t="s">
        <v>15428</v>
      </c>
      <c r="E1436" s="19" t="s">
        <v>15427</v>
      </c>
      <c r="F1436" s="17"/>
      <c r="G1436" s="17"/>
      <c r="H1436" s="16"/>
      <c r="I1436" s="16"/>
      <c r="J1436" s="29"/>
      <c r="K1436" s="10"/>
    </row>
    <row r="1437" spans="1:12" ht="16.5" customHeight="1" x14ac:dyDescent="0.2">
      <c r="A1437" s="58">
        <v>1233101500</v>
      </c>
      <c r="B1437" s="23" t="s">
        <v>8806</v>
      </c>
      <c r="C1437" s="23" t="s">
        <v>19</v>
      </c>
      <c r="D1437" s="23" t="s">
        <v>8807</v>
      </c>
      <c r="E1437" s="23" t="s">
        <v>8112</v>
      </c>
      <c r="F1437" s="17"/>
      <c r="G1437" s="12"/>
      <c r="H1437" s="12"/>
      <c r="I1437" s="16"/>
      <c r="J1437" s="23"/>
      <c r="K1437" s="23"/>
    </row>
    <row r="1438" spans="1:12" ht="16.5" customHeight="1" x14ac:dyDescent="0.2">
      <c r="A1438" s="58">
        <v>1233101510</v>
      </c>
      <c r="B1438" s="23" t="s">
        <v>8301</v>
      </c>
      <c r="C1438" s="23" t="s">
        <v>731</v>
      </c>
      <c r="D1438" s="23" t="s">
        <v>8300</v>
      </c>
      <c r="E1438" s="23" t="s">
        <v>8299</v>
      </c>
      <c r="F1438" s="17"/>
      <c r="G1438" s="12"/>
      <c r="H1438" s="12"/>
      <c r="I1438" s="16"/>
      <c r="J1438" s="23"/>
      <c r="K1438" s="23"/>
    </row>
    <row r="1439" spans="1:12" ht="16.5" customHeight="1" x14ac:dyDescent="0.2">
      <c r="A1439" s="18">
        <v>1234100030</v>
      </c>
      <c r="B1439" s="14" t="s">
        <v>1120</v>
      </c>
      <c r="C1439" s="14" t="s">
        <v>19</v>
      </c>
      <c r="D1439" s="10" t="s">
        <v>1121</v>
      </c>
      <c r="E1439" s="10" t="s">
        <v>9962</v>
      </c>
      <c r="F1439" s="17"/>
      <c r="G1439" s="12" t="s">
        <v>144</v>
      </c>
      <c r="H1439" s="12" t="s">
        <v>145</v>
      </c>
      <c r="I1439" s="16"/>
      <c r="J1439" s="10" t="s">
        <v>166</v>
      </c>
      <c r="K1439" s="10" t="s">
        <v>167</v>
      </c>
    </row>
    <row r="1440" spans="1:12" ht="16.5" customHeight="1" x14ac:dyDescent="0.2">
      <c r="A1440" s="58">
        <v>1234100040</v>
      </c>
      <c r="B1440" s="14" t="s">
        <v>1522</v>
      </c>
      <c r="C1440" s="14" t="s">
        <v>19</v>
      </c>
      <c r="D1440" s="14" t="s">
        <v>7231</v>
      </c>
      <c r="E1440" s="14" t="s">
        <v>7230</v>
      </c>
      <c r="F1440" s="17"/>
      <c r="G1440" s="12" t="s">
        <v>144</v>
      </c>
      <c r="H1440" s="12" t="s">
        <v>145</v>
      </c>
      <c r="I1440" s="16"/>
      <c r="J1440" s="10" t="s">
        <v>166</v>
      </c>
      <c r="K1440" s="10" t="s">
        <v>167</v>
      </c>
    </row>
    <row r="1441" spans="1:11" ht="16.5" customHeight="1" x14ac:dyDescent="0.2">
      <c r="A1441" s="18">
        <v>1234100050</v>
      </c>
      <c r="B1441" s="14" t="s">
        <v>1597</v>
      </c>
      <c r="C1441" s="14"/>
      <c r="D1441" s="10" t="s">
        <v>1598</v>
      </c>
      <c r="E1441" s="10" t="s">
        <v>1598</v>
      </c>
      <c r="F1441" s="17"/>
      <c r="G1441" s="12" t="s">
        <v>144</v>
      </c>
      <c r="H1441" s="12" t="s">
        <v>145</v>
      </c>
      <c r="I1441" s="16"/>
      <c r="J1441" s="10" t="s">
        <v>166</v>
      </c>
      <c r="K1441" s="10" t="s">
        <v>167</v>
      </c>
    </row>
    <row r="1442" spans="1:11" ht="16.5" customHeight="1" x14ac:dyDescent="0.2">
      <c r="A1442" s="58">
        <v>1234100060</v>
      </c>
      <c r="B1442" s="14" t="s">
        <v>1585</v>
      </c>
      <c r="C1442" s="14" t="s">
        <v>19</v>
      </c>
      <c r="D1442" s="10" t="s">
        <v>7871</v>
      </c>
      <c r="E1442" s="10" t="s">
        <v>7870</v>
      </c>
      <c r="F1442" s="17"/>
      <c r="G1442" s="12" t="s">
        <v>144</v>
      </c>
      <c r="H1442" s="12" t="s">
        <v>145</v>
      </c>
      <c r="I1442" s="16"/>
      <c r="J1442" s="10" t="s">
        <v>166</v>
      </c>
      <c r="K1442" s="10" t="s">
        <v>167</v>
      </c>
    </row>
    <row r="1443" spans="1:11" ht="16.5" customHeight="1" x14ac:dyDescent="0.2">
      <c r="A1443" s="58">
        <v>1234100070</v>
      </c>
      <c r="B1443" s="14" t="s">
        <v>1591</v>
      </c>
      <c r="C1443" s="14" t="s">
        <v>19</v>
      </c>
      <c r="D1443" s="10" t="s">
        <v>9530</v>
      </c>
      <c r="E1443" s="10" t="s">
        <v>9529</v>
      </c>
      <c r="F1443" s="17"/>
      <c r="G1443" s="12" t="s">
        <v>144</v>
      </c>
      <c r="H1443" s="12" t="s">
        <v>145</v>
      </c>
      <c r="I1443" s="16"/>
      <c r="J1443" s="10" t="s">
        <v>166</v>
      </c>
      <c r="K1443" s="10" t="s">
        <v>167</v>
      </c>
    </row>
    <row r="1444" spans="1:11" ht="16.5" customHeight="1" x14ac:dyDescent="0.2">
      <c r="A1444" s="58">
        <v>1234100080</v>
      </c>
      <c r="B1444" s="14" t="s">
        <v>1593</v>
      </c>
      <c r="C1444" s="14" t="s">
        <v>19</v>
      </c>
      <c r="D1444" s="10" t="s">
        <v>1594</v>
      </c>
      <c r="E1444" s="10" t="s">
        <v>1595</v>
      </c>
      <c r="F1444" s="17"/>
      <c r="G1444" s="12" t="s">
        <v>144</v>
      </c>
      <c r="H1444" s="12" t="s">
        <v>145</v>
      </c>
      <c r="I1444" s="16"/>
      <c r="J1444" s="10" t="s">
        <v>166</v>
      </c>
      <c r="K1444" s="10" t="s">
        <v>167</v>
      </c>
    </row>
    <row r="1445" spans="1:11" ht="16.5" customHeight="1" x14ac:dyDescent="0.2">
      <c r="A1445" s="58">
        <v>1234100090</v>
      </c>
      <c r="B1445" s="14" t="s">
        <v>1602</v>
      </c>
      <c r="C1445" s="14" t="s">
        <v>19</v>
      </c>
      <c r="D1445" s="10" t="s">
        <v>1603</v>
      </c>
      <c r="E1445" s="10" t="s">
        <v>7326</v>
      </c>
      <c r="F1445" s="17"/>
      <c r="G1445" s="12" t="s">
        <v>144</v>
      </c>
      <c r="H1445" s="12" t="s">
        <v>145</v>
      </c>
      <c r="I1445" s="16"/>
      <c r="J1445" s="10" t="s">
        <v>166</v>
      </c>
      <c r="K1445" s="10" t="s">
        <v>167</v>
      </c>
    </row>
    <row r="1446" spans="1:11" ht="16.5" customHeight="1" x14ac:dyDescent="0.2">
      <c r="A1446" s="18">
        <v>1234100100</v>
      </c>
      <c r="B1446" s="14" t="s">
        <v>1587</v>
      </c>
      <c r="C1446" s="14"/>
      <c r="D1446" s="10" t="s">
        <v>1588</v>
      </c>
      <c r="E1446" s="10" t="s">
        <v>1588</v>
      </c>
      <c r="F1446" s="17"/>
      <c r="G1446" s="12" t="s">
        <v>144</v>
      </c>
      <c r="H1446" s="12" t="s">
        <v>145</v>
      </c>
      <c r="I1446" s="16"/>
      <c r="J1446" s="10" t="s">
        <v>166</v>
      </c>
      <c r="K1446" s="10" t="s">
        <v>167</v>
      </c>
    </row>
    <row r="1447" spans="1:11" ht="16.5" customHeight="1" x14ac:dyDescent="0.2">
      <c r="A1447" s="18">
        <v>1234100110</v>
      </c>
      <c r="B1447" s="14" t="s">
        <v>1589</v>
      </c>
      <c r="C1447" s="14"/>
      <c r="D1447" s="10" t="s">
        <v>1590</v>
      </c>
      <c r="E1447" s="10" t="s">
        <v>1590</v>
      </c>
      <c r="F1447" s="17"/>
      <c r="G1447" s="12" t="s">
        <v>144</v>
      </c>
      <c r="H1447" s="12" t="s">
        <v>145</v>
      </c>
      <c r="I1447" s="16"/>
      <c r="J1447" s="10" t="s">
        <v>166</v>
      </c>
      <c r="K1447" s="10" t="s">
        <v>167</v>
      </c>
    </row>
    <row r="1448" spans="1:11" ht="16.5" customHeight="1" x14ac:dyDescent="0.2">
      <c r="A1448" s="18">
        <v>1234100120</v>
      </c>
      <c r="B1448" s="14" t="s">
        <v>1599</v>
      </c>
      <c r="C1448" s="14"/>
      <c r="D1448" s="10" t="s">
        <v>1600</v>
      </c>
      <c r="E1448" s="10" t="s">
        <v>1601</v>
      </c>
      <c r="F1448" s="17"/>
      <c r="G1448" s="12" t="s">
        <v>144</v>
      </c>
      <c r="H1448" s="12" t="s">
        <v>145</v>
      </c>
      <c r="I1448" s="16"/>
      <c r="J1448" s="10" t="s">
        <v>166</v>
      </c>
      <c r="K1448" s="10" t="s">
        <v>167</v>
      </c>
    </row>
    <row r="1449" spans="1:11" ht="16.5" customHeight="1" x14ac:dyDescent="0.2">
      <c r="A1449" s="58">
        <v>1234100130</v>
      </c>
      <c r="B1449" s="14" t="s">
        <v>1592</v>
      </c>
      <c r="C1449" s="14" t="s">
        <v>19</v>
      </c>
      <c r="D1449" s="10" t="s">
        <v>9532</v>
      </c>
      <c r="E1449" s="10" t="s">
        <v>9531</v>
      </c>
      <c r="F1449" s="17"/>
      <c r="G1449" s="12" t="s">
        <v>144</v>
      </c>
      <c r="H1449" s="12" t="s">
        <v>145</v>
      </c>
      <c r="I1449" s="16"/>
      <c r="J1449" s="10" t="s">
        <v>166</v>
      </c>
      <c r="K1449" s="10" t="s">
        <v>167</v>
      </c>
    </row>
    <row r="1450" spans="1:11" ht="16.5" customHeight="1" x14ac:dyDescent="0.2">
      <c r="A1450" s="58">
        <v>1234100140</v>
      </c>
      <c r="B1450" s="14" t="s">
        <v>1596</v>
      </c>
      <c r="C1450" s="14" t="s">
        <v>19</v>
      </c>
      <c r="D1450" s="10" t="s">
        <v>9533</v>
      </c>
      <c r="E1450" s="10"/>
      <c r="F1450" s="17"/>
      <c r="G1450" s="12" t="s">
        <v>144</v>
      </c>
      <c r="H1450" s="12" t="s">
        <v>145</v>
      </c>
      <c r="I1450" s="16"/>
      <c r="J1450" s="10" t="s">
        <v>166</v>
      </c>
      <c r="K1450" s="10" t="s">
        <v>167</v>
      </c>
    </row>
    <row r="1451" spans="1:11" ht="16.5" customHeight="1" x14ac:dyDescent="0.2">
      <c r="A1451" s="58">
        <v>1234100150</v>
      </c>
      <c r="B1451" s="14" t="s">
        <v>1604</v>
      </c>
      <c r="C1451" s="14" t="s">
        <v>19</v>
      </c>
      <c r="D1451" s="10" t="s">
        <v>6887</v>
      </c>
      <c r="E1451" s="10" t="s">
        <v>7443</v>
      </c>
      <c r="F1451" s="17"/>
      <c r="G1451" s="12" t="s">
        <v>144</v>
      </c>
      <c r="H1451" s="12" t="s">
        <v>145</v>
      </c>
      <c r="I1451" s="16"/>
      <c r="J1451" s="10" t="s">
        <v>166</v>
      </c>
      <c r="K1451" s="10" t="s">
        <v>167</v>
      </c>
    </row>
    <row r="1452" spans="1:11" ht="16.5" customHeight="1" x14ac:dyDescent="0.2">
      <c r="A1452" s="58">
        <v>1234100160</v>
      </c>
      <c r="B1452" s="14" t="s">
        <v>1586</v>
      </c>
      <c r="C1452" s="14" t="s">
        <v>19</v>
      </c>
      <c r="D1452" s="10" t="s">
        <v>7869</v>
      </c>
      <c r="E1452" s="10" t="s">
        <v>7868</v>
      </c>
      <c r="F1452" s="17"/>
      <c r="G1452" s="12" t="s">
        <v>144</v>
      </c>
      <c r="H1452" s="12" t="s">
        <v>145</v>
      </c>
      <c r="I1452" s="16"/>
      <c r="J1452" s="10" t="s">
        <v>166</v>
      </c>
      <c r="K1452" s="10" t="s">
        <v>167</v>
      </c>
    </row>
    <row r="1453" spans="1:11" ht="16.5" customHeight="1" x14ac:dyDescent="0.2">
      <c r="A1453" s="18">
        <v>1234100170</v>
      </c>
      <c r="B1453" s="14" t="s">
        <v>2492</v>
      </c>
      <c r="C1453" s="14"/>
      <c r="D1453" s="10" t="s">
        <v>2493</v>
      </c>
      <c r="E1453" s="10" t="s">
        <v>2493</v>
      </c>
      <c r="F1453" s="17"/>
      <c r="G1453" s="12" t="s">
        <v>144</v>
      </c>
      <c r="H1453" s="12" t="s">
        <v>145</v>
      </c>
      <c r="I1453" s="16"/>
      <c r="J1453" s="10" t="s">
        <v>166</v>
      </c>
      <c r="K1453" s="10" t="s">
        <v>167</v>
      </c>
    </row>
    <row r="1454" spans="1:11" ht="16.5" customHeight="1" x14ac:dyDescent="0.2">
      <c r="A1454" s="18">
        <v>1234100180</v>
      </c>
      <c r="B1454" s="14" t="s">
        <v>4186</v>
      </c>
      <c r="C1454" s="14"/>
      <c r="D1454" s="10" t="s">
        <v>4187</v>
      </c>
      <c r="E1454" s="10" t="s">
        <v>4187</v>
      </c>
      <c r="F1454" s="17"/>
      <c r="G1454" s="12" t="s">
        <v>144</v>
      </c>
      <c r="H1454" s="12" t="s">
        <v>145</v>
      </c>
      <c r="I1454" s="16"/>
      <c r="J1454" s="10" t="s">
        <v>166</v>
      </c>
      <c r="K1454" s="10" t="s">
        <v>167</v>
      </c>
    </row>
    <row r="1455" spans="1:11" ht="16.5" customHeight="1" x14ac:dyDescent="0.2">
      <c r="A1455" s="18">
        <v>1234100190</v>
      </c>
      <c r="B1455" s="14" t="s">
        <v>4287</v>
      </c>
      <c r="C1455" s="14"/>
      <c r="D1455" s="10" t="s">
        <v>4288</v>
      </c>
      <c r="E1455" s="10" t="s">
        <v>4288</v>
      </c>
      <c r="F1455" s="17"/>
      <c r="G1455" s="12" t="s">
        <v>144</v>
      </c>
      <c r="H1455" s="12" t="s">
        <v>145</v>
      </c>
      <c r="I1455" s="16"/>
      <c r="J1455" s="10" t="s">
        <v>166</v>
      </c>
      <c r="K1455" s="10" t="s">
        <v>167</v>
      </c>
    </row>
    <row r="1456" spans="1:11" ht="16.5" customHeight="1" x14ac:dyDescent="0.2">
      <c r="A1456" s="58">
        <v>1234100200</v>
      </c>
      <c r="B1456" s="23" t="s">
        <v>3879</v>
      </c>
      <c r="C1456" s="23" t="s">
        <v>19</v>
      </c>
      <c r="D1456" s="23" t="s">
        <v>7435</v>
      </c>
      <c r="E1456" s="23" t="s">
        <v>6559</v>
      </c>
      <c r="F1456" s="17"/>
      <c r="G1456" s="12" t="s">
        <v>144</v>
      </c>
      <c r="H1456" s="12" t="s">
        <v>145</v>
      </c>
      <c r="I1456" s="16"/>
      <c r="J1456" s="23" t="s">
        <v>166</v>
      </c>
      <c r="K1456" s="23" t="s">
        <v>167</v>
      </c>
    </row>
    <row r="1457" spans="1:14" ht="16.5" customHeight="1" x14ac:dyDescent="0.2">
      <c r="A1457" s="18">
        <v>1234100210</v>
      </c>
      <c r="B1457" s="14" t="s">
        <v>3970</v>
      </c>
      <c r="C1457" s="14"/>
      <c r="D1457" s="14" t="s">
        <v>3971</v>
      </c>
      <c r="E1457" s="14" t="s">
        <v>3972</v>
      </c>
      <c r="F1457" s="17"/>
      <c r="G1457" s="12" t="s">
        <v>144</v>
      </c>
      <c r="H1457" s="12" t="s">
        <v>145</v>
      </c>
      <c r="I1457" s="16"/>
      <c r="J1457" s="10" t="s">
        <v>166</v>
      </c>
      <c r="K1457" s="10" t="s">
        <v>167</v>
      </c>
    </row>
    <row r="1458" spans="1:14" ht="16.5" customHeight="1" x14ac:dyDescent="0.2">
      <c r="A1458" s="58">
        <v>1234100220</v>
      </c>
      <c r="B1458" s="14" t="s">
        <v>2383</v>
      </c>
      <c r="C1458" s="14" t="s">
        <v>19</v>
      </c>
      <c r="D1458" s="14" t="s">
        <v>9035</v>
      </c>
      <c r="E1458" s="14" t="s">
        <v>9034</v>
      </c>
      <c r="F1458" s="17"/>
      <c r="G1458" s="12" t="s">
        <v>144</v>
      </c>
      <c r="H1458" s="12" t="s">
        <v>145</v>
      </c>
      <c r="I1458" s="16"/>
      <c r="J1458" s="10" t="s">
        <v>166</v>
      </c>
      <c r="K1458" s="10" t="s">
        <v>167</v>
      </c>
    </row>
    <row r="1459" spans="1:14" ht="16.5" customHeight="1" x14ac:dyDescent="0.2">
      <c r="A1459" s="18">
        <v>1234100230</v>
      </c>
      <c r="B1459" s="14" t="s">
        <v>5800</v>
      </c>
      <c r="C1459" s="14"/>
      <c r="D1459" s="10" t="s">
        <v>5801</v>
      </c>
      <c r="E1459" s="10" t="s">
        <v>5801</v>
      </c>
      <c r="F1459" s="17"/>
      <c r="G1459" s="12" t="s">
        <v>144</v>
      </c>
      <c r="H1459" s="12" t="s">
        <v>145</v>
      </c>
      <c r="I1459" s="16"/>
      <c r="J1459" s="10" t="s">
        <v>166</v>
      </c>
      <c r="K1459" s="10" t="s">
        <v>167</v>
      </c>
    </row>
    <row r="1460" spans="1:14" ht="16.5" customHeight="1" x14ac:dyDescent="0.2">
      <c r="A1460" s="18">
        <v>1234100240</v>
      </c>
      <c r="B1460" s="14" t="s">
        <v>4180</v>
      </c>
      <c r="C1460" s="14"/>
      <c r="D1460" s="10" t="s">
        <v>4181</v>
      </c>
      <c r="E1460" s="10" t="s">
        <v>4181</v>
      </c>
      <c r="F1460" s="17"/>
      <c r="G1460" s="12" t="s">
        <v>144</v>
      </c>
      <c r="H1460" s="12" t="s">
        <v>145</v>
      </c>
      <c r="I1460" s="16"/>
      <c r="J1460" s="10" t="s">
        <v>166</v>
      </c>
      <c r="K1460" s="10" t="s">
        <v>167</v>
      </c>
    </row>
    <row r="1461" spans="1:14" ht="16.5" customHeight="1" x14ac:dyDescent="0.2">
      <c r="A1461" s="18">
        <v>1234100250</v>
      </c>
      <c r="B1461" s="14" t="s">
        <v>5301</v>
      </c>
      <c r="C1461" s="14"/>
      <c r="D1461" s="14" t="s">
        <v>5302</v>
      </c>
      <c r="E1461" s="14" t="s">
        <v>5303</v>
      </c>
      <c r="F1461" s="17"/>
      <c r="G1461" s="12" t="s">
        <v>144</v>
      </c>
      <c r="H1461" s="12" t="s">
        <v>145</v>
      </c>
      <c r="I1461" s="16"/>
      <c r="J1461" s="10" t="s">
        <v>166</v>
      </c>
      <c r="K1461" s="10" t="s">
        <v>167</v>
      </c>
    </row>
    <row r="1462" spans="1:14" ht="16.5" customHeight="1" x14ac:dyDescent="0.2">
      <c r="A1462" s="58">
        <v>1234100260</v>
      </c>
      <c r="B1462" s="14" t="s">
        <v>5517</v>
      </c>
      <c r="C1462" s="14" t="s">
        <v>19</v>
      </c>
      <c r="D1462" s="14" t="s">
        <v>8446</v>
      </c>
      <c r="E1462" s="14" t="s">
        <v>8447</v>
      </c>
      <c r="F1462" s="17"/>
      <c r="G1462" s="12" t="s">
        <v>144</v>
      </c>
      <c r="H1462" s="12" t="s">
        <v>145</v>
      </c>
      <c r="I1462" s="16"/>
      <c r="J1462" s="10" t="s">
        <v>166</v>
      </c>
      <c r="K1462" s="10" t="s">
        <v>167</v>
      </c>
    </row>
    <row r="1463" spans="1:14" ht="16.5" customHeight="1" x14ac:dyDescent="0.2">
      <c r="A1463" s="18">
        <v>1234100270</v>
      </c>
      <c r="B1463" s="14" t="s">
        <v>1832</v>
      </c>
      <c r="C1463" s="14"/>
      <c r="D1463" s="14" t="s">
        <v>1833</v>
      </c>
      <c r="E1463" s="14" t="s">
        <v>1833</v>
      </c>
      <c r="F1463" s="17"/>
      <c r="G1463" s="12" t="s">
        <v>144</v>
      </c>
      <c r="H1463" s="12" t="s">
        <v>145</v>
      </c>
      <c r="I1463" s="16"/>
      <c r="J1463" s="10" t="s">
        <v>166</v>
      </c>
      <c r="K1463" s="10" t="s">
        <v>167</v>
      </c>
    </row>
    <row r="1464" spans="1:14" ht="16.5" customHeight="1" x14ac:dyDescent="0.2">
      <c r="A1464" s="58">
        <v>1234100280</v>
      </c>
      <c r="B1464" s="14" t="s">
        <v>5906</v>
      </c>
      <c r="C1464" s="14" t="s">
        <v>19</v>
      </c>
      <c r="D1464" s="14" t="s">
        <v>9224</v>
      </c>
      <c r="E1464" s="14" t="s">
        <v>9223</v>
      </c>
      <c r="F1464" s="17"/>
      <c r="G1464" s="12" t="s">
        <v>144</v>
      </c>
      <c r="H1464" s="12" t="s">
        <v>145</v>
      </c>
      <c r="I1464" s="16"/>
      <c r="J1464" s="10" t="s">
        <v>166</v>
      </c>
      <c r="K1464" s="10" t="s">
        <v>167</v>
      </c>
    </row>
    <row r="1465" spans="1:14" ht="16.5" customHeight="1" x14ac:dyDescent="0.2">
      <c r="A1465" s="18">
        <v>1234100290</v>
      </c>
      <c r="B1465" s="14" t="s">
        <v>164</v>
      </c>
      <c r="C1465" s="14"/>
      <c r="D1465" s="10" t="s">
        <v>165</v>
      </c>
      <c r="E1465" s="10" t="s">
        <v>165</v>
      </c>
      <c r="F1465" s="17"/>
      <c r="G1465" s="12" t="s">
        <v>144</v>
      </c>
      <c r="H1465" s="12" t="s">
        <v>145</v>
      </c>
      <c r="I1465" s="16"/>
      <c r="J1465" s="10" t="s">
        <v>166</v>
      </c>
      <c r="K1465" s="10" t="s">
        <v>167</v>
      </c>
    </row>
    <row r="1466" spans="1:14" ht="16.5" customHeight="1" x14ac:dyDescent="0.2">
      <c r="A1466" s="18">
        <v>1234100340</v>
      </c>
      <c r="B1466" s="10" t="s">
        <v>2598</v>
      </c>
      <c r="C1466" s="10"/>
      <c r="D1466" s="10" t="s">
        <v>2599</v>
      </c>
      <c r="E1466" s="10" t="s">
        <v>2600</v>
      </c>
      <c r="F1466" s="17"/>
      <c r="G1466" s="17"/>
      <c r="H1466" s="16"/>
      <c r="I1466" s="16"/>
      <c r="J1466" s="10" t="s">
        <v>166</v>
      </c>
      <c r="K1466" s="10" t="s">
        <v>167</v>
      </c>
    </row>
    <row r="1467" spans="1:14" ht="16.5" customHeight="1" x14ac:dyDescent="0.2">
      <c r="A1467" s="58">
        <v>1234100580</v>
      </c>
      <c r="B1467" s="14" t="s">
        <v>752</v>
      </c>
      <c r="C1467" s="14" t="s">
        <v>19</v>
      </c>
      <c r="D1467" s="14" t="s">
        <v>9234</v>
      </c>
      <c r="E1467" s="12" t="s">
        <v>9233</v>
      </c>
      <c r="F1467" s="17"/>
      <c r="G1467" s="10" t="s">
        <v>175</v>
      </c>
      <c r="H1467" s="17" t="s">
        <v>182</v>
      </c>
      <c r="I1467" s="17"/>
      <c r="J1467" s="10"/>
      <c r="K1467" s="10"/>
      <c r="L1467" s="73">
        <v>1210100030</v>
      </c>
    </row>
    <row r="1468" spans="1:14" ht="16.5" customHeight="1" x14ac:dyDescent="0.2">
      <c r="A1468" s="104">
        <v>1234100620</v>
      </c>
      <c r="B1468" s="42" t="s">
        <v>9992</v>
      </c>
      <c r="C1468" s="42" t="s">
        <v>19</v>
      </c>
      <c r="D1468" s="42" t="s">
        <v>9991</v>
      </c>
      <c r="E1468" s="42" t="s">
        <v>9990</v>
      </c>
      <c r="F1468" s="38"/>
      <c r="G1468" s="38"/>
      <c r="H1468" s="39"/>
      <c r="I1468" s="39"/>
      <c r="J1468" s="40"/>
      <c r="K1468" s="41"/>
    </row>
    <row r="1469" spans="1:14" ht="16.5" customHeight="1" x14ac:dyDescent="0.2">
      <c r="A1469" s="104">
        <v>1234100630</v>
      </c>
      <c r="B1469" s="42" t="s">
        <v>10148</v>
      </c>
      <c r="C1469" s="42" t="s">
        <v>19</v>
      </c>
      <c r="D1469" s="10" t="s">
        <v>10149</v>
      </c>
      <c r="E1469" s="42" t="s">
        <v>10147</v>
      </c>
      <c r="F1469" s="38"/>
      <c r="G1469" s="38"/>
      <c r="H1469" s="39"/>
      <c r="I1469" s="39"/>
      <c r="J1469" s="40"/>
      <c r="K1469" s="41"/>
    </row>
    <row r="1470" spans="1:14" ht="16.5" customHeight="1" x14ac:dyDescent="0.2">
      <c r="A1470" s="104">
        <v>1234100640</v>
      </c>
      <c r="B1470" s="42" t="s">
        <v>10150</v>
      </c>
      <c r="C1470" s="42" t="s">
        <v>19</v>
      </c>
      <c r="D1470" s="10" t="s">
        <v>10152</v>
      </c>
      <c r="E1470" s="42" t="s">
        <v>10151</v>
      </c>
      <c r="F1470" s="38"/>
      <c r="G1470" s="38"/>
      <c r="H1470" s="39"/>
      <c r="I1470" s="39"/>
      <c r="J1470" s="40"/>
      <c r="K1470" s="41"/>
      <c r="N1470" s="191"/>
    </row>
    <row r="1471" spans="1:14" ht="16.5" customHeight="1" x14ac:dyDescent="0.2">
      <c r="A1471" s="18">
        <v>1235100000</v>
      </c>
      <c r="B1471" s="14" t="s">
        <v>6070</v>
      </c>
      <c r="C1471" s="14"/>
      <c r="D1471" s="14" t="s">
        <v>6071</v>
      </c>
      <c r="E1471" s="12" t="s">
        <v>6072</v>
      </c>
      <c r="F1471" s="17" t="s">
        <v>6073</v>
      </c>
      <c r="G1471" s="10" t="s">
        <v>175</v>
      </c>
      <c r="H1471" s="17" t="s">
        <v>182</v>
      </c>
      <c r="I1471" s="17"/>
      <c r="J1471" s="10"/>
      <c r="K1471" s="10"/>
    </row>
    <row r="1472" spans="1:14" ht="16.5" customHeight="1" x14ac:dyDescent="0.2">
      <c r="A1472" s="18">
        <v>1235100040</v>
      </c>
      <c r="B1472" s="19" t="s">
        <v>1703</v>
      </c>
      <c r="C1472" s="19"/>
      <c r="D1472" s="19" t="s">
        <v>1704</v>
      </c>
      <c r="E1472" s="19" t="s">
        <v>1704</v>
      </c>
      <c r="F1472" s="17"/>
      <c r="G1472" s="17"/>
      <c r="H1472" s="16"/>
      <c r="I1472" s="16"/>
      <c r="J1472" s="10"/>
      <c r="K1472" s="10"/>
    </row>
    <row r="1473" spans="1:11" ht="16.5" customHeight="1" x14ac:dyDescent="0.2">
      <c r="A1473" s="18">
        <v>1235100050</v>
      </c>
      <c r="B1473" s="14" t="s">
        <v>5664</v>
      </c>
      <c r="C1473" s="14"/>
      <c r="D1473" s="14" t="s">
        <v>5665</v>
      </c>
      <c r="E1473" s="14" t="s">
        <v>5666</v>
      </c>
      <c r="F1473" s="17"/>
      <c r="G1473" s="17"/>
      <c r="H1473" s="16"/>
      <c r="I1473" s="16"/>
      <c r="J1473" s="10" t="s">
        <v>166</v>
      </c>
      <c r="K1473" s="10" t="s">
        <v>1460</v>
      </c>
    </row>
    <row r="1474" spans="1:11" ht="16.5" customHeight="1" x14ac:dyDescent="0.2">
      <c r="A1474" s="18">
        <v>1235100060</v>
      </c>
      <c r="B1474" s="10" t="s">
        <v>6185</v>
      </c>
      <c r="C1474" s="10"/>
      <c r="D1474" s="10" t="s">
        <v>6186</v>
      </c>
      <c r="E1474" s="10" t="s">
        <v>6187</v>
      </c>
      <c r="F1474" s="17"/>
      <c r="G1474" s="17"/>
      <c r="H1474" s="16"/>
      <c r="I1474" s="16"/>
      <c r="J1474" s="10" t="s">
        <v>166</v>
      </c>
      <c r="K1474" s="10" t="s">
        <v>1460</v>
      </c>
    </row>
    <row r="1475" spans="1:11" ht="16.5" customHeight="1" x14ac:dyDescent="0.2">
      <c r="A1475" s="18">
        <v>1235100070</v>
      </c>
      <c r="B1475" s="10" t="s">
        <v>6188</v>
      </c>
      <c r="C1475" s="10"/>
      <c r="D1475" s="10" t="s">
        <v>6189</v>
      </c>
      <c r="E1475" s="10" t="s">
        <v>6190</v>
      </c>
      <c r="F1475" s="17"/>
      <c r="G1475" s="17"/>
      <c r="H1475" s="16"/>
      <c r="I1475" s="16"/>
      <c r="J1475" s="10" t="s">
        <v>166</v>
      </c>
      <c r="K1475" s="10" t="s">
        <v>1460</v>
      </c>
    </row>
    <row r="1476" spans="1:11" ht="16.5" customHeight="1" x14ac:dyDescent="0.2">
      <c r="A1476" s="18">
        <v>1235100080</v>
      </c>
      <c r="B1476" s="10" t="s">
        <v>6192</v>
      </c>
      <c r="C1476" s="10"/>
      <c r="D1476" s="10" t="s">
        <v>6193</v>
      </c>
      <c r="E1476" s="10" t="s">
        <v>6194</v>
      </c>
      <c r="F1476" s="17"/>
      <c r="G1476" s="17"/>
      <c r="H1476" s="16"/>
      <c r="I1476" s="16"/>
      <c r="J1476" s="10" t="s">
        <v>166</v>
      </c>
      <c r="K1476" s="10" t="s">
        <v>1460</v>
      </c>
    </row>
    <row r="1477" spans="1:11" ht="16.5" customHeight="1" x14ac:dyDescent="0.2">
      <c r="A1477" s="18">
        <v>1235100110</v>
      </c>
      <c r="B1477" s="10" t="s">
        <v>5672</v>
      </c>
      <c r="C1477" s="10"/>
      <c r="D1477" s="10" t="s">
        <v>5673</v>
      </c>
      <c r="E1477" s="10" t="s">
        <v>5673</v>
      </c>
      <c r="F1477" s="17"/>
      <c r="G1477" s="12" t="s">
        <v>144</v>
      </c>
      <c r="H1477" s="12" t="s">
        <v>145</v>
      </c>
      <c r="I1477" s="16"/>
      <c r="J1477" s="10"/>
      <c r="K1477" s="10"/>
    </row>
    <row r="1478" spans="1:11" ht="16.5" customHeight="1" x14ac:dyDescent="0.2">
      <c r="A1478" s="18">
        <v>1235100160</v>
      </c>
      <c r="B1478" s="19" t="s">
        <v>1457</v>
      </c>
      <c r="C1478" s="19"/>
      <c r="D1478" s="20" t="s">
        <v>1458</v>
      </c>
      <c r="E1478" s="19" t="s">
        <v>1459</v>
      </c>
      <c r="F1478" s="17"/>
      <c r="G1478" s="12" t="s">
        <v>144</v>
      </c>
      <c r="H1478" s="12" t="s">
        <v>145</v>
      </c>
      <c r="I1478" s="16"/>
      <c r="J1478" s="19" t="s">
        <v>166</v>
      </c>
      <c r="K1478" s="19" t="s">
        <v>1460</v>
      </c>
    </row>
    <row r="1479" spans="1:11" ht="16.5" customHeight="1" x14ac:dyDescent="0.2">
      <c r="A1479" s="18">
        <v>1235100170</v>
      </c>
      <c r="B1479" s="19" t="s">
        <v>6196</v>
      </c>
      <c r="C1479" s="19"/>
      <c r="D1479" s="20" t="s">
        <v>6197</v>
      </c>
      <c r="E1479" s="19" t="s">
        <v>6198</v>
      </c>
      <c r="F1479" s="17"/>
      <c r="G1479" s="12" t="s">
        <v>144</v>
      </c>
      <c r="H1479" s="12" t="s">
        <v>145</v>
      </c>
      <c r="I1479" s="16"/>
      <c r="J1479" s="19" t="s">
        <v>166</v>
      </c>
      <c r="K1479" s="19" t="s">
        <v>1460</v>
      </c>
    </row>
    <row r="1480" spans="1:11" ht="16.5" customHeight="1" x14ac:dyDescent="0.2">
      <c r="A1480" s="82">
        <v>1235100270</v>
      </c>
      <c r="B1480" s="41" t="s">
        <v>5165</v>
      </c>
      <c r="C1480" s="41"/>
      <c r="D1480" s="41" t="s">
        <v>5166</v>
      </c>
      <c r="E1480" s="41" t="s">
        <v>5167</v>
      </c>
      <c r="F1480" s="38"/>
      <c r="G1480" s="38"/>
      <c r="H1480" s="39"/>
      <c r="I1480" s="39"/>
      <c r="J1480" s="40" t="s">
        <v>166</v>
      </c>
      <c r="K1480" s="41" t="s">
        <v>1460</v>
      </c>
    </row>
    <row r="1481" spans="1:11" ht="16.5" customHeight="1" x14ac:dyDescent="0.2">
      <c r="A1481" s="106">
        <v>1235100290</v>
      </c>
      <c r="B1481" s="41" t="s">
        <v>11522</v>
      </c>
      <c r="C1481" s="41" t="s">
        <v>19</v>
      </c>
      <c r="D1481" s="41" t="s">
        <v>11521</v>
      </c>
      <c r="E1481" s="41" t="s">
        <v>11520</v>
      </c>
      <c r="F1481" s="38"/>
      <c r="G1481" s="38"/>
      <c r="H1481" s="39"/>
      <c r="I1481" s="39"/>
      <c r="J1481" s="40"/>
      <c r="K1481" s="41"/>
    </row>
    <row r="1482" spans="1:11" ht="16.5" customHeight="1" x14ac:dyDescent="0.2">
      <c r="A1482" s="106">
        <v>1235100420</v>
      </c>
      <c r="B1482" s="41" t="s">
        <v>9327</v>
      </c>
      <c r="C1482" s="41" t="s">
        <v>19</v>
      </c>
      <c r="D1482" s="41" t="s">
        <v>9326</v>
      </c>
      <c r="E1482" s="41" t="s">
        <v>9325</v>
      </c>
      <c r="F1482" s="38"/>
      <c r="G1482" s="38"/>
      <c r="H1482" s="39"/>
      <c r="I1482" s="39"/>
      <c r="J1482" s="40"/>
      <c r="K1482" s="41"/>
    </row>
    <row r="1483" spans="1:11" ht="16.5" customHeight="1" x14ac:dyDescent="0.2">
      <c r="A1483" s="106">
        <v>1235100450</v>
      </c>
      <c r="B1483" s="41" t="s">
        <v>17374</v>
      </c>
      <c r="C1483" s="41" t="s">
        <v>19</v>
      </c>
      <c r="D1483" s="41" t="s">
        <v>17373</v>
      </c>
      <c r="E1483" s="41" t="s">
        <v>17372</v>
      </c>
      <c r="F1483" s="38"/>
      <c r="G1483" s="38"/>
      <c r="H1483" s="39"/>
      <c r="I1483" s="39"/>
      <c r="J1483" s="40"/>
      <c r="K1483" s="41"/>
    </row>
    <row r="1484" spans="1:11" ht="16.5" customHeight="1" x14ac:dyDescent="0.2">
      <c r="A1484" s="106">
        <v>1235100460</v>
      </c>
      <c r="B1484" s="41" t="s">
        <v>8071</v>
      </c>
      <c r="C1484" s="41" t="s">
        <v>19</v>
      </c>
      <c r="D1484" s="41" t="s">
        <v>8070</v>
      </c>
      <c r="E1484" s="41" t="s">
        <v>8069</v>
      </c>
      <c r="F1484" s="38"/>
      <c r="G1484" s="38"/>
      <c r="H1484" s="39"/>
      <c r="I1484" s="39"/>
      <c r="J1484" s="40"/>
      <c r="K1484" s="41"/>
    </row>
    <row r="1485" spans="1:11" ht="16.5" customHeight="1" x14ac:dyDescent="0.2">
      <c r="A1485" s="104">
        <v>1235100520</v>
      </c>
      <c r="B1485" s="42" t="s">
        <v>8127</v>
      </c>
      <c r="C1485" s="42" t="s">
        <v>19</v>
      </c>
      <c r="D1485" s="42" t="s">
        <v>8464</v>
      </c>
      <c r="E1485" s="42" t="s">
        <v>8126</v>
      </c>
      <c r="F1485" s="38"/>
      <c r="G1485" s="38"/>
      <c r="H1485" s="39"/>
      <c r="I1485" s="39"/>
      <c r="J1485" s="40"/>
      <c r="K1485" s="41"/>
    </row>
    <row r="1486" spans="1:11" ht="16.5" customHeight="1" x14ac:dyDescent="0.2">
      <c r="A1486" s="106">
        <v>1235100810</v>
      </c>
      <c r="B1486" s="41" t="s">
        <v>7767</v>
      </c>
      <c r="C1486" s="41" t="s">
        <v>19</v>
      </c>
      <c r="D1486" s="39" t="s">
        <v>7768</v>
      </c>
      <c r="E1486" s="41" t="s">
        <v>7768</v>
      </c>
      <c r="F1486" s="38"/>
      <c r="G1486" s="38"/>
      <c r="H1486" s="39"/>
      <c r="I1486" s="39"/>
      <c r="J1486" s="40"/>
      <c r="K1486" s="41"/>
    </row>
    <row r="1487" spans="1:11" ht="16.5" customHeight="1" x14ac:dyDescent="0.2">
      <c r="A1487" s="106">
        <v>1235100890</v>
      </c>
      <c r="B1487" s="41" t="s">
        <v>8202</v>
      </c>
      <c r="C1487" s="41" t="s">
        <v>19</v>
      </c>
      <c r="D1487" s="39" t="s">
        <v>8201</v>
      </c>
      <c r="E1487" s="41" t="s">
        <v>8201</v>
      </c>
      <c r="F1487" s="38"/>
      <c r="G1487" s="38"/>
      <c r="H1487" s="39"/>
      <c r="I1487" s="39"/>
      <c r="J1487" s="40"/>
      <c r="K1487" s="41"/>
    </row>
    <row r="1488" spans="1:11" ht="16.5" customHeight="1" x14ac:dyDescent="0.2">
      <c r="A1488" s="106">
        <v>1235100900</v>
      </c>
      <c r="B1488" s="41" t="s">
        <v>17399</v>
      </c>
      <c r="C1488" s="41" t="s">
        <v>19</v>
      </c>
      <c r="D1488" s="39" t="s">
        <v>17400</v>
      </c>
      <c r="E1488" s="41" t="s">
        <v>17398</v>
      </c>
      <c r="F1488" s="38"/>
      <c r="G1488" s="38"/>
      <c r="H1488" s="39"/>
      <c r="I1488" s="39"/>
      <c r="J1488" s="40"/>
      <c r="K1488" s="41"/>
    </row>
    <row r="1489" spans="1:13" ht="16.5" customHeight="1" x14ac:dyDescent="0.2">
      <c r="A1489" s="106">
        <v>1235100970</v>
      </c>
      <c r="B1489" s="41" t="s">
        <v>8592</v>
      </c>
      <c r="C1489" s="41" t="s">
        <v>19</v>
      </c>
      <c r="D1489" s="39" t="s">
        <v>8591</v>
      </c>
      <c r="E1489" s="41" t="s">
        <v>8590</v>
      </c>
      <c r="F1489" s="38"/>
      <c r="G1489" s="38"/>
      <c r="H1489" s="39"/>
      <c r="I1489" s="39"/>
      <c r="J1489" s="40"/>
      <c r="K1489" s="41"/>
    </row>
    <row r="1490" spans="1:13" ht="16.5" customHeight="1" x14ac:dyDescent="0.2">
      <c r="A1490" s="58">
        <v>1235101740</v>
      </c>
      <c r="B1490" s="19" t="s">
        <v>12366</v>
      </c>
      <c r="C1490" s="19" t="s">
        <v>19</v>
      </c>
      <c r="D1490" s="20" t="s">
        <v>12365</v>
      </c>
      <c r="E1490" s="19" t="s">
        <v>12365</v>
      </c>
      <c r="F1490" s="17"/>
      <c r="G1490" s="12"/>
      <c r="H1490" s="12"/>
      <c r="I1490" s="16"/>
      <c r="J1490" s="19"/>
      <c r="K1490" s="19"/>
    </row>
    <row r="1491" spans="1:13" ht="16.5" customHeight="1" x14ac:dyDescent="0.2">
      <c r="A1491" s="58">
        <v>1235101750</v>
      </c>
      <c r="B1491" s="19" t="s">
        <v>12364</v>
      </c>
      <c r="C1491" s="19" t="s">
        <v>19</v>
      </c>
      <c r="D1491" s="20" t="s">
        <v>12363</v>
      </c>
      <c r="E1491" s="19" t="s">
        <v>12363</v>
      </c>
      <c r="F1491" s="17"/>
      <c r="G1491" s="12"/>
      <c r="H1491" s="12"/>
      <c r="I1491" s="16"/>
      <c r="J1491" s="19"/>
      <c r="K1491" s="19"/>
    </row>
    <row r="1492" spans="1:13" ht="16.5" customHeight="1" x14ac:dyDescent="0.2">
      <c r="A1492" s="58">
        <v>1235101760</v>
      </c>
      <c r="B1492" s="19" t="s">
        <v>12360</v>
      </c>
      <c r="C1492" s="19" t="s">
        <v>19</v>
      </c>
      <c r="D1492" s="20" t="s">
        <v>12359</v>
      </c>
      <c r="E1492" s="19" t="s">
        <v>12359</v>
      </c>
      <c r="F1492" s="17"/>
      <c r="G1492" s="12"/>
      <c r="H1492" s="12"/>
      <c r="I1492" s="16"/>
      <c r="J1492" s="19"/>
      <c r="K1492" s="19"/>
    </row>
    <row r="1493" spans="1:13" ht="16.5" customHeight="1" x14ac:dyDescent="0.2">
      <c r="A1493" s="58">
        <v>1235101780</v>
      </c>
      <c r="B1493" s="19" t="s">
        <v>12306</v>
      </c>
      <c r="C1493" s="19" t="s">
        <v>19</v>
      </c>
      <c r="D1493" s="20" t="s">
        <v>12307</v>
      </c>
      <c r="E1493" s="19" t="s">
        <v>12305</v>
      </c>
      <c r="F1493" s="17"/>
      <c r="G1493" s="12"/>
      <c r="H1493" s="12"/>
      <c r="I1493" s="16"/>
      <c r="J1493" s="19"/>
      <c r="K1493" s="19"/>
    </row>
    <row r="1494" spans="1:13" ht="16.5" customHeight="1" x14ac:dyDescent="0.2">
      <c r="A1494" s="58">
        <v>1235102190</v>
      </c>
      <c r="B1494" s="19" t="s">
        <v>18228</v>
      </c>
      <c r="C1494" s="19" t="s">
        <v>19</v>
      </c>
      <c r="D1494" s="20" t="s">
        <v>18227</v>
      </c>
      <c r="E1494" s="19" t="s">
        <v>18227</v>
      </c>
      <c r="F1494" s="17"/>
      <c r="G1494" s="12"/>
      <c r="H1494" s="12"/>
      <c r="I1494" s="16"/>
      <c r="J1494" s="19"/>
      <c r="K1494" s="19"/>
    </row>
    <row r="1495" spans="1:13" ht="16.5" customHeight="1" x14ac:dyDescent="0.2">
      <c r="A1495" s="58">
        <v>1235102200</v>
      </c>
      <c r="B1495" s="19" t="s">
        <v>18226</v>
      </c>
      <c r="C1495" s="19" t="s">
        <v>19</v>
      </c>
      <c r="D1495" s="20" t="s">
        <v>18225</v>
      </c>
      <c r="E1495" s="19" t="s">
        <v>18225</v>
      </c>
      <c r="F1495" s="17"/>
      <c r="G1495" s="12"/>
      <c r="H1495" s="12"/>
      <c r="I1495" s="16"/>
      <c r="J1495" s="19"/>
      <c r="K1495" s="19"/>
    </row>
    <row r="1496" spans="1:13" ht="16.5" customHeight="1" x14ac:dyDescent="0.2">
      <c r="A1496" s="106">
        <v>1236100000</v>
      </c>
      <c r="B1496" s="41" t="s">
        <v>9207</v>
      </c>
      <c r="C1496" s="41" t="s">
        <v>19</v>
      </c>
      <c r="D1496" s="16" t="s">
        <v>11616</v>
      </c>
      <c r="E1496" s="41" t="s">
        <v>9208</v>
      </c>
      <c r="F1496" s="38"/>
      <c r="G1496" s="38"/>
      <c r="H1496" s="39"/>
      <c r="I1496" s="39"/>
      <c r="J1496" s="40"/>
      <c r="K1496" s="41"/>
    </row>
    <row r="1497" spans="1:13" ht="16.5" customHeight="1" x14ac:dyDescent="0.2">
      <c r="A1497" s="58">
        <v>1236100250</v>
      </c>
      <c r="B1497" s="14" t="s">
        <v>8105</v>
      </c>
      <c r="C1497" s="14" t="s">
        <v>19</v>
      </c>
      <c r="D1497" s="14" t="s">
        <v>8109</v>
      </c>
      <c r="E1497" s="12" t="s">
        <v>8106</v>
      </c>
      <c r="F1497" s="17"/>
      <c r="G1497" s="10"/>
      <c r="H1497" s="17"/>
      <c r="I1497" s="17"/>
      <c r="J1497" s="10"/>
      <c r="K1497" s="10"/>
      <c r="M1497" s="59"/>
    </row>
    <row r="1498" spans="1:13" ht="16.5" customHeight="1" x14ac:dyDescent="0.2">
      <c r="A1498" s="58">
        <v>1236100260</v>
      </c>
      <c r="B1498" s="14" t="s">
        <v>6502</v>
      </c>
      <c r="C1498" s="14" t="s">
        <v>19</v>
      </c>
      <c r="D1498" s="14" t="s">
        <v>8110</v>
      </c>
      <c r="E1498" s="12" t="s">
        <v>8107</v>
      </c>
      <c r="F1498" s="17" t="s">
        <v>2355</v>
      </c>
      <c r="G1498" s="10" t="s">
        <v>175</v>
      </c>
      <c r="H1498" s="17" t="s">
        <v>182</v>
      </c>
      <c r="I1498" s="17"/>
      <c r="J1498" s="10"/>
      <c r="K1498" s="10"/>
      <c r="L1498" s="76">
        <v>1236100000</v>
      </c>
      <c r="M1498" s="59"/>
    </row>
    <row r="1499" spans="1:13" ht="16.5" customHeight="1" x14ac:dyDescent="0.2">
      <c r="A1499" s="58">
        <v>1236100320</v>
      </c>
      <c r="B1499" s="14" t="s">
        <v>9231</v>
      </c>
      <c r="C1499" s="14" t="s">
        <v>19</v>
      </c>
      <c r="D1499" s="12" t="s">
        <v>9301</v>
      </c>
      <c r="E1499" s="12" t="s">
        <v>9232</v>
      </c>
      <c r="F1499" s="17"/>
      <c r="G1499" s="10"/>
      <c r="H1499" s="17"/>
      <c r="I1499" s="17"/>
      <c r="J1499" s="10"/>
      <c r="K1499" s="10"/>
      <c r="M1499" s="59"/>
    </row>
    <row r="1500" spans="1:13" ht="16.5" customHeight="1" x14ac:dyDescent="0.2">
      <c r="A1500" s="58">
        <v>1237100010</v>
      </c>
      <c r="B1500" s="19" t="s">
        <v>6199</v>
      </c>
      <c r="C1500" s="19" t="s">
        <v>19</v>
      </c>
      <c r="D1500" s="20" t="s">
        <v>6200</v>
      </c>
      <c r="E1500" s="19" t="s">
        <v>6201</v>
      </c>
      <c r="F1500" s="17"/>
      <c r="G1500" s="12"/>
      <c r="H1500" s="12"/>
      <c r="I1500" s="16"/>
      <c r="J1500" s="19"/>
      <c r="K1500" s="19"/>
      <c r="L1500" s="76">
        <v>1237100820</v>
      </c>
    </row>
    <row r="1501" spans="1:13" ht="16.5" customHeight="1" x14ac:dyDescent="0.25">
      <c r="A1501" s="18">
        <v>1237100080</v>
      </c>
      <c r="B1501" s="23" t="s">
        <v>2957</v>
      </c>
      <c r="C1501" s="23"/>
      <c r="D1501" s="23" t="s">
        <v>2959</v>
      </c>
      <c r="E1501" s="51" t="s">
        <v>2960</v>
      </c>
      <c r="F1501" s="17"/>
      <c r="G1501" s="12"/>
      <c r="H1501" s="12"/>
      <c r="I1501" s="16"/>
      <c r="J1501" s="23"/>
      <c r="K1501" s="23"/>
    </row>
    <row r="1502" spans="1:13" ht="16.5" customHeight="1" x14ac:dyDescent="0.2">
      <c r="A1502" s="18">
        <v>1237100140</v>
      </c>
      <c r="B1502" s="14" t="s">
        <v>6165</v>
      </c>
      <c r="C1502" s="14"/>
      <c r="D1502" s="10" t="s">
        <v>6166</v>
      </c>
      <c r="E1502" s="10" t="s">
        <v>6167</v>
      </c>
      <c r="F1502" s="17"/>
      <c r="G1502" s="12" t="s">
        <v>144</v>
      </c>
      <c r="H1502" s="12" t="s">
        <v>145</v>
      </c>
      <c r="I1502" s="16"/>
      <c r="J1502" s="10" t="s">
        <v>166</v>
      </c>
      <c r="K1502" s="10" t="s">
        <v>2588</v>
      </c>
    </row>
    <row r="1503" spans="1:13" ht="16.5" customHeight="1" x14ac:dyDescent="0.2">
      <c r="A1503" s="58">
        <v>1237100150</v>
      </c>
      <c r="B1503" s="14" t="s">
        <v>6151</v>
      </c>
      <c r="C1503" s="14"/>
      <c r="D1503" s="14" t="s">
        <v>6152</v>
      </c>
      <c r="E1503" s="14" t="s">
        <v>6152</v>
      </c>
      <c r="F1503" s="17"/>
      <c r="G1503" s="12" t="s">
        <v>144</v>
      </c>
      <c r="H1503" s="12" t="s">
        <v>145</v>
      </c>
      <c r="I1503" s="16"/>
      <c r="J1503" s="10" t="s">
        <v>166</v>
      </c>
      <c r="K1503" s="10" t="s">
        <v>2588</v>
      </c>
    </row>
    <row r="1504" spans="1:13" ht="16.5" customHeight="1" x14ac:dyDescent="0.2">
      <c r="A1504" s="18">
        <v>1237100160</v>
      </c>
      <c r="B1504" s="14" t="s">
        <v>6170</v>
      </c>
      <c r="C1504" s="14"/>
      <c r="D1504" s="14" t="s">
        <v>6171</v>
      </c>
      <c r="E1504" s="14" t="s">
        <v>6172</v>
      </c>
      <c r="F1504" s="17"/>
      <c r="G1504" s="12" t="s">
        <v>144</v>
      </c>
      <c r="H1504" s="12" t="s">
        <v>145</v>
      </c>
      <c r="I1504" s="16"/>
      <c r="J1504" s="10" t="s">
        <v>166</v>
      </c>
      <c r="K1504" s="10" t="s">
        <v>2588</v>
      </c>
    </row>
    <row r="1505" spans="1:12" ht="16.5" customHeight="1" x14ac:dyDescent="0.2">
      <c r="A1505" s="18">
        <v>1237100170</v>
      </c>
      <c r="B1505" s="14" t="s">
        <v>2585</v>
      </c>
      <c r="C1505" s="14"/>
      <c r="D1505" s="14" t="s">
        <v>2586</v>
      </c>
      <c r="E1505" s="14" t="s">
        <v>2587</v>
      </c>
      <c r="F1505" s="17"/>
      <c r="G1505" s="12" t="s">
        <v>144</v>
      </c>
      <c r="H1505" s="12" t="s">
        <v>145</v>
      </c>
      <c r="I1505" s="16"/>
      <c r="J1505" s="10" t="s">
        <v>166</v>
      </c>
      <c r="K1505" s="10" t="s">
        <v>2588</v>
      </c>
    </row>
    <row r="1506" spans="1:12" ht="16.5" customHeight="1" x14ac:dyDescent="0.2">
      <c r="A1506" s="18">
        <v>1237100180</v>
      </c>
      <c r="B1506" s="14" t="s">
        <v>6202</v>
      </c>
      <c r="C1506" s="14"/>
      <c r="D1506" s="14" t="s">
        <v>6203</v>
      </c>
      <c r="E1506" s="14" t="s">
        <v>6204</v>
      </c>
      <c r="F1506" s="17"/>
      <c r="G1506" s="12" t="s">
        <v>144</v>
      </c>
      <c r="H1506" s="12" t="s">
        <v>145</v>
      </c>
      <c r="I1506" s="16"/>
      <c r="J1506" s="10" t="s">
        <v>166</v>
      </c>
      <c r="K1506" s="10" t="s">
        <v>2588</v>
      </c>
    </row>
    <row r="1507" spans="1:12" ht="16.5" customHeight="1" x14ac:dyDescent="0.2">
      <c r="A1507" s="58">
        <v>1237100260</v>
      </c>
      <c r="B1507" s="14" t="s">
        <v>6168</v>
      </c>
      <c r="C1507" s="14" t="s">
        <v>19</v>
      </c>
      <c r="D1507" s="14" t="s">
        <v>9516</v>
      </c>
      <c r="E1507" s="12" t="s">
        <v>6169</v>
      </c>
      <c r="F1507" s="17"/>
      <c r="G1507" s="10"/>
      <c r="H1507" s="17"/>
      <c r="I1507" s="16"/>
      <c r="J1507" s="10"/>
      <c r="K1507" s="10"/>
      <c r="L1507" s="76">
        <v>1237100420</v>
      </c>
    </row>
    <row r="1508" spans="1:12" ht="16.5" customHeight="1" x14ac:dyDescent="0.2">
      <c r="A1508" s="58">
        <v>1237100720</v>
      </c>
      <c r="B1508" s="14" t="s">
        <v>6153</v>
      </c>
      <c r="C1508" s="14" t="s">
        <v>19</v>
      </c>
      <c r="D1508" s="14" t="s">
        <v>7461</v>
      </c>
      <c r="E1508" s="14" t="s">
        <v>9256</v>
      </c>
      <c r="F1508" s="17"/>
      <c r="G1508" s="17"/>
      <c r="H1508" s="16"/>
      <c r="I1508" s="16"/>
      <c r="J1508" s="10" t="s">
        <v>166</v>
      </c>
      <c r="K1508" s="10" t="s">
        <v>2588</v>
      </c>
    </row>
    <row r="1509" spans="1:12" ht="16.5" customHeight="1" x14ac:dyDescent="0.2">
      <c r="A1509" s="18">
        <v>1237100860</v>
      </c>
      <c r="B1509" s="23" t="s">
        <v>6173</v>
      </c>
      <c r="C1509" s="23"/>
      <c r="D1509" s="23" t="s">
        <v>6174</v>
      </c>
      <c r="E1509" s="23" t="s">
        <v>6174</v>
      </c>
      <c r="F1509" s="17"/>
      <c r="G1509" s="12" t="s">
        <v>144</v>
      </c>
      <c r="H1509" s="12" t="s">
        <v>145</v>
      </c>
      <c r="I1509" s="16"/>
      <c r="J1509" s="23" t="s">
        <v>166</v>
      </c>
      <c r="K1509" s="23" t="s">
        <v>2588</v>
      </c>
    </row>
    <row r="1510" spans="1:12" ht="16.5" customHeight="1" x14ac:dyDescent="0.2">
      <c r="A1510" s="18">
        <v>1237100870</v>
      </c>
      <c r="B1510" s="23" t="s">
        <v>2957</v>
      </c>
      <c r="C1510" s="23"/>
      <c r="D1510" s="23" t="s">
        <v>2958</v>
      </c>
      <c r="E1510" s="23" t="s">
        <v>2958</v>
      </c>
      <c r="F1510" s="17"/>
      <c r="G1510" s="12"/>
      <c r="H1510" s="12"/>
      <c r="I1510" s="16"/>
      <c r="J1510" s="23"/>
      <c r="K1510" s="23"/>
    </row>
    <row r="1511" spans="1:12" ht="16.5" customHeight="1" x14ac:dyDescent="0.2">
      <c r="A1511" s="58">
        <v>1237100890</v>
      </c>
      <c r="B1511" s="23" t="s">
        <v>7863</v>
      </c>
      <c r="C1511" s="23" t="s">
        <v>19</v>
      </c>
      <c r="D1511" s="23" t="s">
        <v>7808</v>
      </c>
      <c r="E1511" s="23" t="s">
        <v>7862</v>
      </c>
      <c r="F1511" s="17"/>
      <c r="G1511" s="12"/>
      <c r="H1511" s="12"/>
      <c r="I1511" s="16"/>
      <c r="J1511" s="23"/>
      <c r="K1511" s="23"/>
    </row>
    <row r="1512" spans="1:12" ht="16.5" customHeight="1" x14ac:dyDescent="0.25">
      <c r="A1512" s="18">
        <v>1237100920</v>
      </c>
      <c r="B1512" s="23" t="s">
        <v>2957</v>
      </c>
      <c r="C1512" s="23"/>
      <c r="D1512" s="23" t="s">
        <v>2961</v>
      </c>
      <c r="E1512" s="51" t="s">
        <v>2962</v>
      </c>
      <c r="F1512" s="17"/>
      <c r="G1512" s="12"/>
      <c r="H1512" s="12"/>
      <c r="I1512" s="16"/>
      <c r="J1512" s="23"/>
      <c r="K1512" s="23"/>
    </row>
    <row r="1513" spans="1:12" ht="16.5" customHeight="1" x14ac:dyDescent="0.2">
      <c r="A1513" s="58">
        <v>1237102000</v>
      </c>
      <c r="B1513" s="19" t="s">
        <v>16699</v>
      </c>
      <c r="C1513" s="19" t="s">
        <v>19</v>
      </c>
      <c r="D1513" s="20" t="s">
        <v>16701</v>
      </c>
      <c r="E1513" s="19" t="s">
        <v>16700</v>
      </c>
      <c r="F1513" s="17"/>
      <c r="G1513" s="12"/>
      <c r="H1513" s="12"/>
      <c r="I1513" s="16"/>
      <c r="J1513" s="19"/>
      <c r="K1513" s="19"/>
      <c r="L1513" s="76"/>
    </row>
    <row r="1514" spans="1:12" ht="16.5" customHeight="1" x14ac:dyDescent="0.2">
      <c r="A1514" s="18">
        <v>1238100000</v>
      </c>
      <c r="B1514" s="14" t="s">
        <v>5984</v>
      </c>
      <c r="C1514" s="14" t="s">
        <v>19</v>
      </c>
      <c r="D1514" s="14" t="s">
        <v>5985</v>
      </c>
      <c r="E1514" s="14" t="s">
        <v>5985</v>
      </c>
      <c r="F1514" s="17"/>
      <c r="G1514" s="12" t="s">
        <v>144</v>
      </c>
      <c r="H1514" s="12" t="s">
        <v>145</v>
      </c>
      <c r="I1514" s="16"/>
      <c r="J1514" s="10" t="s">
        <v>166</v>
      </c>
      <c r="K1514" s="10" t="s">
        <v>5986</v>
      </c>
    </row>
    <row r="1515" spans="1:12" ht="16.5" customHeight="1" x14ac:dyDescent="0.2">
      <c r="A1515" s="58">
        <v>1238100070</v>
      </c>
      <c r="B1515" s="14" t="s">
        <v>10145</v>
      </c>
      <c r="C1515" s="14" t="s">
        <v>19</v>
      </c>
      <c r="D1515" s="14" t="s">
        <v>10146</v>
      </c>
      <c r="E1515" s="14" t="s">
        <v>10144</v>
      </c>
      <c r="F1515" s="17"/>
      <c r="G1515" s="12"/>
      <c r="H1515" s="12"/>
      <c r="I1515" s="16"/>
      <c r="J1515" s="10"/>
      <c r="K1515" s="10"/>
    </row>
    <row r="1516" spans="1:12" ht="16.5" customHeight="1" x14ac:dyDescent="0.2">
      <c r="A1516" s="18">
        <v>1239100030</v>
      </c>
      <c r="B1516" s="14" t="s">
        <v>959</v>
      </c>
      <c r="C1516" s="14"/>
      <c r="D1516" s="14" t="s">
        <v>960</v>
      </c>
      <c r="E1516" s="14" t="s">
        <v>961</v>
      </c>
      <c r="F1516" s="17"/>
      <c r="G1516" s="12" t="s">
        <v>144</v>
      </c>
      <c r="H1516" s="12" t="s">
        <v>145</v>
      </c>
      <c r="I1516" s="16"/>
      <c r="J1516" s="10" t="s">
        <v>166</v>
      </c>
      <c r="K1516" s="10" t="s">
        <v>952</v>
      </c>
    </row>
    <row r="1517" spans="1:12" ht="16.5" customHeight="1" x14ac:dyDescent="0.2">
      <c r="A1517" s="18">
        <v>1239100040</v>
      </c>
      <c r="B1517" s="14" t="s">
        <v>949</v>
      </c>
      <c r="C1517" s="14"/>
      <c r="D1517" s="14" t="s">
        <v>950</v>
      </c>
      <c r="E1517" s="14" t="s">
        <v>951</v>
      </c>
      <c r="F1517" s="17"/>
      <c r="G1517" s="12" t="s">
        <v>144</v>
      </c>
      <c r="H1517" s="12" t="s">
        <v>145</v>
      </c>
      <c r="I1517" s="16"/>
      <c r="J1517" s="10" t="s">
        <v>166</v>
      </c>
      <c r="K1517" s="10" t="s">
        <v>952</v>
      </c>
    </row>
    <row r="1518" spans="1:12" ht="16.5" customHeight="1" x14ac:dyDescent="0.2">
      <c r="A1518" s="18">
        <v>1239100040</v>
      </c>
      <c r="B1518" s="14" t="s">
        <v>957</v>
      </c>
      <c r="C1518" s="14"/>
      <c r="D1518" s="14" t="s">
        <v>950</v>
      </c>
      <c r="E1518" s="14" t="s">
        <v>958</v>
      </c>
      <c r="F1518" s="17"/>
      <c r="G1518" s="12" t="s">
        <v>144</v>
      </c>
      <c r="H1518" s="12" t="s">
        <v>145</v>
      </c>
      <c r="I1518" s="16"/>
      <c r="J1518" s="10" t="s">
        <v>166</v>
      </c>
      <c r="K1518" s="10" t="s">
        <v>952</v>
      </c>
    </row>
    <row r="1519" spans="1:12" ht="16.5" customHeight="1" x14ac:dyDescent="0.2">
      <c r="A1519" s="58">
        <v>1239100060</v>
      </c>
      <c r="B1519" s="14" t="s">
        <v>4494</v>
      </c>
      <c r="C1519" s="14" t="s">
        <v>19</v>
      </c>
      <c r="D1519" s="10" t="s">
        <v>7551</v>
      </c>
      <c r="E1519" s="10" t="s">
        <v>6628</v>
      </c>
      <c r="F1519" s="17"/>
      <c r="G1519" s="12" t="s">
        <v>144</v>
      </c>
      <c r="H1519" s="12" t="s">
        <v>145</v>
      </c>
      <c r="I1519" s="16"/>
      <c r="J1519" s="10" t="s">
        <v>166</v>
      </c>
      <c r="K1519" s="10" t="s">
        <v>952</v>
      </c>
    </row>
    <row r="1520" spans="1:12" ht="16.5" customHeight="1" x14ac:dyDescent="0.2">
      <c r="A1520" s="18">
        <v>1239100170</v>
      </c>
      <c r="B1520" s="30" t="s">
        <v>953</v>
      </c>
      <c r="C1520" s="30"/>
      <c r="D1520" s="30" t="s">
        <v>954</v>
      </c>
      <c r="E1520" s="19" t="s">
        <v>954</v>
      </c>
      <c r="F1520" s="17"/>
      <c r="G1520" s="17"/>
      <c r="H1520" s="16"/>
      <c r="I1520" s="16"/>
      <c r="J1520" s="10" t="s">
        <v>166</v>
      </c>
      <c r="K1520" s="10" t="s">
        <v>952</v>
      </c>
    </row>
    <row r="1521" spans="1:11" ht="16.5" customHeight="1" x14ac:dyDescent="0.2">
      <c r="A1521" s="58">
        <v>1240100070</v>
      </c>
      <c r="B1521" s="14" t="s">
        <v>9613</v>
      </c>
      <c r="C1521" s="14" t="s">
        <v>1469</v>
      </c>
      <c r="D1521" s="14" t="s">
        <v>9612</v>
      </c>
      <c r="E1521" s="19" t="s">
        <v>7816</v>
      </c>
      <c r="F1521" s="15"/>
      <c r="G1521" s="16"/>
      <c r="H1521" s="16"/>
      <c r="I1521" s="16"/>
      <c r="J1521" s="10"/>
      <c r="K1521" s="10"/>
    </row>
    <row r="1522" spans="1:11" ht="16.5" customHeight="1" x14ac:dyDescent="0.2">
      <c r="A1522" s="18">
        <v>1240100080</v>
      </c>
      <c r="B1522" s="14" t="s">
        <v>1443</v>
      </c>
      <c r="C1522" s="14"/>
      <c r="D1522" s="14" t="s">
        <v>1444</v>
      </c>
      <c r="E1522" s="19" t="s">
        <v>1445</v>
      </c>
      <c r="F1522" s="15"/>
      <c r="G1522" s="16"/>
      <c r="H1522" s="16"/>
      <c r="I1522" s="16"/>
      <c r="J1522" s="10"/>
      <c r="K1522" s="10"/>
    </row>
    <row r="1523" spans="1:11" ht="16.5" customHeight="1" x14ac:dyDescent="0.2">
      <c r="A1523" s="18">
        <v>1240100220</v>
      </c>
      <c r="B1523" s="30" t="s">
        <v>1485</v>
      </c>
      <c r="C1523" s="30" t="s">
        <v>1469</v>
      </c>
      <c r="D1523" s="30" t="s">
        <v>1486</v>
      </c>
      <c r="E1523" s="19" t="s">
        <v>1486</v>
      </c>
      <c r="F1523" s="17"/>
      <c r="G1523" s="17"/>
      <c r="H1523" s="16"/>
      <c r="I1523" s="16"/>
      <c r="J1523" s="10" t="s">
        <v>166</v>
      </c>
      <c r="K1523" s="30" t="s">
        <v>490</v>
      </c>
    </row>
    <row r="1524" spans="1:11" ht="16.5" customHeight="1" x14ac:dyDescent="0.2">
      <c r="A1524" s="80">
        <v>1240100230</v>
      </c>
      <c r="B1524" s="19" t="s">
        <v>1489</v>
      </c>
      <c r="C1524" s="19"/>
      <c r="D1524" s="20" t="s">
        <v>1490</v>
      </c>
      <c r="E1524" s="20" t="s">
        <v>1491</v>
      </c>
      <c r="F1524" s="17"/>
      <c r="G1524" s="12" t="s">
        <v>144</v>
      </c>
      <c r="H1524" s="12" t="s">
        <v>145</v>
      </c>
      <c r="I1524" s="16"/>
      <c r="J1524" s="19" t="s">
        <v>166</v>
      </c>
      <c r="K1524" s="19" t="s">
        <v>1449</v>
      </c>
    </row>
    <row r="1525" spans="1:11" ht="16.5" customHeight="1" x14ac:dyDescent="0.2">
      <c r="A1525" s="80">
        <v>1240100240</v>
      </c>
      <c r="B1525" s="19" t="s">
        <v>1446</v>
      </c>
      <c r="C1525" s="19"/>
      <c r="D1525" s="20" t="s">
        <v>1447</v>
      </c>
      <c r="E1525" s="20" t="s">
        <v>1448</v>
      </c>
      <c r="F1525" s="17"/>
      <c r="G1525" s="12" t="s">
        <v>144</v>
      </c>
      <c r="H1525" s="12" t="s">
        <v>145</v>
      </c>
      <c r="I1525" s="16"/>
      <c r="J1525" s="19" t="s">
        <v>166</v>
      </c>
      <c r="K1525" s="19" t="s">
        <v>1449</v>
      </c>
    </row>
    <row r="1526" spans="1:11" ht="16.5" customHeight="1" x14ac:dyDescent="0.2">
      <c r="A1526" s="77">
        <v>1240100320</v>
      </c>
      <c r="B1526" s="44" t="s">
        <v>1461</v>
      </c>
      <c r="C1526" s="44"/>
      <c r="D1526" s="44" t="s">
        <v>1462</v>
      </c>
      <c r="E1526" s="44" t="s">
        <v>1463</v>
      </c>
      <c r="F1526" s="17"/>
      <c r="G1526" s="17"/>
      <c r="H1526" s="16"/>
      <c r="I1526" s="16"/>
      <c r="J1526" s="45" t="s">
        <v>166</v>
      </c>
      <c r="K1526" s="44" t="s">
        <v>1464</v>
      </c>
    </row>
    <row r="1527" spans="1:11" ht="16.5" customHeight="1" x14ac:dyDescent="0.2">
      <c r="A1527" s="99">
        <v>1240100340</v>
      </c>
      <c r="B1527" s="10" t="s">
        <v>9617</v>
      </c>
      <c r="C1527" s="10" t="s">
        <v>1469</v>
      </c>
      <c r="D1527" s="26" t="s">
        <v>9616</v>
      </c>
      <c r="E1527" s="25" t="s">
        <v>9615</v>
      </c>
      <c r="F1527" s="17"/>
      <c r="G1527" s="17"/>
      <c r="H1527" s="16"/>
      <c r="I1527" s="16"/>
      <c r="J1527" s="25" t="s">
        <v>166</v>
      </c>
      <c r="K1527" s="25" t="s">
        <v>1449</v>
      </c>
    </row>
    <row r="1528" spans="1:11" ht="16.5" customHeight="1" x14ac:dyDescent="0.2">
      <c r="A1528" s="58">
        <v>1240100360</v>
      </c>
      <c r="B1528" s="14" t="s">
        <v>10153</v>
      </c>
      <c r="C1528" s="14" t="s">
        <v>1469</v>
      </c>
      <c r="D1528" s="14" t="s">
        <v>6513</v>
      </c>
      <c r="E1528" s="14" t="s">
        <v>6512</v>
      </c>
      <c r="F1528" s="17"/>
      <c r="G1528" s="17"/>
      <c r="H1528" s="16"/>
      <c r="I1528" s="16"/>
      <c r="J1528" s="10"/>
      <c r="K1528" s="10"/>
    </row>
    <row r="1529" spans="1:11" ht="16.5" customHeight="1" x14ac:dyDescent="0.2">
      <c r="A1529" s="18">
        <v>1241100070</v>
      </c>
      <c r="B1529" s="29" t="s">
        <v>3789</v>
      </c>
      <c r="C1529" s="29"/>
      <c r="D1529" s="29" t="s">
        <v>3790</v>
      </c>
      <c r="E1529" s="19" t="s">
        <v>3790</v>
      </c>
      <c r="F1529" s="17"/>
      <c r="G1529" s="17"/>
      <c r="H1529" s="16"/>
      <c r="I1529" s="16"/>
      <c r="J1529" s="10" t="s">
        <v>930</v>
      </c>
      <c r="K1529" s="10" t="s">
        <v>2926</v>
      </c>
    </row>
    <row r="1530" spans="1:11" ht="16.5" customHeight="1" x14ac:dyDescent="0.2">
      <c r="A1530" s="18">
        <v>1241100250</v>
      </c>
      <c r="B1530" s="14" t="s">
        <v>3787</v>
      </c>
      <c r="C1530" s="14"/>
      <c r="D1530" s="14" t="s">
        <v>3788</v>
      </c>
      <c r="E1530" s="14" t="s">
        <v>3788</v>
      </c>
      <c r="F1530" s="17"/>
      <c r="G1530" s="15" t="s">
        <v>144</v>
      </c>
      <c r="H1530" s="15" t="s">
        <v>145</v>
      </c>
      <c r="I1530" s="16"/>
      <c r="J1530" s="10"/>
      <c r="K1530" s="10"/>
    </row>
    <row r="1531" spans="1:11" ht="16.5" customHeight="1" x14ac:dyDescent="0.2">
      <c r="A1531" s="18">
        <v>1241100440</v>
      </c>
      <c r="B1531" s="14" t="s">
        <v>2920</v>
      </c>
      <c r="C1531" s="14"/>
      <c r="D1531" s="14" t="s">
        <v>2921</v>
      </c>
      <c r="E1531" s="14" t="s">
        <v>2921</v>
      </c>
      <c r="F1531" s="17"/>
      <c r="G1531" s="17"/>
      <c r="H1531" s="16"/>
      <c r="I1531" s="16"/>
      <c r="J1531" s="10" t="s">
        <v>166</v>
      </c>
      <c r="K1531" s="10" t="s">
        <v>2922</v>
      </c>
    </row>
    <row r="1532" spans="1:11" ht="16.5" customHeight="1" x14ac:dyDescent="0.2">
      <c r="A1532" s="18">
        <v>1241100450</v>
      </c>
      <c r="B1532" s="19" t="s">
        <v>2923</v>
      </c>
      <c r="C1532" s="19"/>
      <c r="D1532" s="20" t="s">
        <v>2924</v>
      </c>
      <c r="E1532" s="19" t="s">
        <v>2925</v>
      </c>
      <c r="F1532" s="17"/>
      <c r="G1532" s="12" t="s">
        <v>144</v>
      </c>
      <c r="H1532" s="12" t="s">
        <v>145</v>
      </c>
      <c r="I1532" s="16"/>
      <c r="J1532" s="19" t="s">
        <v>166</v>
      </c>
      <c r="K1532" s="19" t="s">
        <v>2926</v>
      </c>
    </row>
    <row r="1533" spans="1:11" ht="16.5" customHeight="1" x14ac:dyDescent="0.2">
      <c r="A1533" s="58">
        <v>1241100690</v>
      </c>
      <c r="B1533" s="19" t="s">
        <v>7786</v>
      </c>
      <c r="C1533" s="14" t="s">
        <v>6699</v>
      </c>
      <c r="D1533" s="20" t="s">
        <v>7785</v>
      </c>
      <c r="E1533" s="19" t="s">
        <v>7784</v>
      </c>
      <c r="F1533" s="17"/>
      <c r="G1533" s="12"/>
      <c r="H1533" s="12"/>
      <c r="I1533" s="16"/>
      <c r="J1533" s="19"/>
      <c r="K1533" s="19"/>
    </row>
    <row r="1534" spans="1:11" ht="16.5" customHeight="1" x14ac:dyDescent="0.2">
      <c r="A1534" s="58">
        <v>1241101020</v>
      </c>
      <c r="B1534" s="19" t="s">
        <v>14807</v>
      </c>
      <c r="C1534" s="14" t="s">
        <v>19</v>
      </c>
      <c r="D1534" s="20" t="s">
        <v>14805</v>
      </c>
      <c r="E1534" s="19" t="s">
        <v>14804</v>
      </c>
      <c r="F1534" s="17"/>
      <c r="G1534" s="12"/>
      <c r="H1534" s="12"/>
      <c r="I1534" s="16"/>
      <c r="J1534" s="19"/>
      <c r="K1534" s="19"/>
    </row>
    <row r="1535" spans="1:11" ht="16.5" customHeight="1" x14ac:dyDescent="0.2">
      <c r="A1535" s="58">
        <v>1241101030</v>
      </c>
      <c r="B1535" s="19" t="s">
        <v>14808</v>
      </c>
      <c r="C1535" s="14" t="s">
        <v>19</v>
      </c>
      <c r="D1535" s="20" t="s">
        <v>14809</v>
      </c>
      <c r="E1535" s="19" t="s">
        <v>14806</v>
      </c>
      <c r="F1535" s="17"/>
      <c r="G1535" s="12"/>
      <c r="H1535" s="12"/>
      <c r="I1535" s="16"/>
      <c r="J1535" s="19"/>
      <c r="K1535" s="19"/>
    </row>
    <row r="1536" spans="1:11" ht="16.5" customHeight="1" x14ac:dyDescent="0.2">
      <c r="A1536" s="58">
        <v>1241101040</v>
      </c>
      <c r="B1536" s="19" t="s">
        <v>14811</v>
      </c>
      <c r="C1536" s="14" t="s">
        <v>19</v>
      </c>
      <c r="D1536" s="20" t="s">
        <v>14812</v>
      </c>
      <c r="E1536" s="19" t="s">
        <v>14810</v>
      </c>
      <c r="F1536" s="17"/>
      <c r="G1536" s="12"/>
      <c r="H1536" s="12"/>
      <c r="I1536" s="16"/>
      <c r="J1536" s="19"/>
      <c r="K1536" s="19"/>
    </row>
    <row r="1537" spans="1:12" ht="16.5" customHeight="1" x14ac:dyDescent="0.2">
      <c r="A1537" s="58">
        <v>1241101050</v>
      </c>
      <c r="B1537" s="19" t="s">
        <v>14814</v>
      </c>
      <c r="C1537" s="14" t="s">
        <v>19</v>
      </c>
      <c r="D1537" s="20" t="s">
        <v>14815</v>
      </c>
      <c r="E1537" s="19" t="s">
        <v>14813</v>
      </c>
      <c r="F1537" s="17"/>
      <c r="G1537" s="12"/>
      <c r="H1537" s="12"/>
      <c r="I1537" s="16"/>
      <c r="J1537" s="19"/>
      <c r="K1537" s="19"/>
    </row>
    <row r="1538" spans="1:12" ht="16.5" customHeight="1" x14ac:dyDescent="0.2">
      <c r="A1538" s="58">
        <v>1242100040</v>
      </c>
      <c r="B1538" s="19" t="s">
        <v>11852</v>
      </c>
      <c r="C1538" s="19" t="s">
        <v>731</v>
      </c>
      <c r="D1538" s="20" t="s">
        <v>11853</v>
      </c>
      <c r="E1538" s="19" t="s">
        <v>8243</v>
      </c>
      <c r="F1538" s="17"/>
      <c r="G1538" s="12"/>
      <c r="H1538" s="12"/>
      <c r="I1538" s="16"/>
      <c r="J1538" s="19"/>
      <c r="K1538" s="19"/>
    </row>
    <row r="1539" spans="1:12" ht="16.5" customHeight="1" x14ac:dyDescent="0.2">
      <c r="A1539" s="18">
        <v>1244100250</v>
      </c>
      <c r="B1539" s="14" t="s">
        <v>5825</v>
      </c>
      <c r="C1539" s="14"/>
      <c r="D1539" s="14" t="s">
        <v>5826</v>
      </c>
      <c r="E1539" s="19" t="s">
        <v>5826</v>
      </c>
      <c r="F1539" s="17"/>
      <c r="G1539" s="17"/>
      <c r="H1539" s="16"/>
      <c r="I1539" s="16"/>
      <c r="J1539" s="14" t="s">
        <v>166</v>
      </c>
      <c r="K1539" s="10" t="s">
        <v>5827</v>
      </c>
    </row>
    <row r="1540" spans="1:12" ht="16.5" customHeight="1" x14ac:dyDescent="0.2">
      <c r="A1540" s="18">
        <v>1245100010</v>
      </c>
      <c r="B1540" s="14" t="s">
        <v>1470</v>
      </c>
      <c r="C1540" s="14"/>
      <c r="D1540" s="10" t="s">
        <v>1471</v>
      </c>
      <c r="E1540" s="10" t="s">
        <v>1471</v>
      </c>
      <c r="F1540" s="17"/>
      <c r="G1540" s="12" t="s">
        <v>144</v>
      </c>
      <c r="H1540" s="12" t="s">
        <v>145</v>
      </c>
      <c r="I1540" s="16"/>
      <c r="J1540" s="10" t="s">
        <v>166</v>
      </c>
      <c r="K1540" s="10" t="s">
        <v>1472</v>
      </c>
    </row>
    <row r="1541" spans="1:12" ht="16.5" customHeight="1" x14ac:dyDescent="0.2">
      <c r="A1541" s="18">
        <v>1245100020</v>
      </c>
      <c r="B1541" s="14" t="s">
        <v>1495</v>
      </c>
      <c r="C1541" s="14"/>
      <c r="D1541" s="10" t="s">
        <v>1496</v>
      </c>
      <c r="E1541" s="10" t="s">
        <v>1496</v>
      </c>
      <c r="F1541" s="17"/>
      <c r="G1541" s="12" t="s">
        <v>144</v>
      </c>
      <c r="H1541" s="12" t="s">
        <v>145</v>
      </c>
      <c r="I1541" s="16"/>
      <c r="J1541" s="10" t="s">
        <v>166</v>
      </c>
      <c r="K1541" s="10" t="s">
        <v>1472</v>
      </c>
    </row>
    <row r="1542" spans="1:12" ht="16.5" customHeight="1" x14ac:dyDescent="0.2">
      <c r="A1542" s="18">
        <v>1245100030</v>
      </c>
      <c r="B1542" s="14" t="s">
        <v>5531</v>
      </c>
      <c r="C1542" s="14"/>
      <c r="D1542" s="191" t="s">
        <v>5532</v>
      </c>
      <c r="E1542" s="10" t="s">
        <v>5532</v>
      </c>
      <c r="F1542" s="17"/>
      <c r="G1542" s="12" t="s">
        <v>144</v>
      </c>
      <c r="H1542" s="12" t="s">
        <v>145</v>
      </c>
      <c r="I1542" s="16"/>
      <c r="J1542" s="10" t="s">
        <v>166</v>
      </c>
      <c r="K1542" s="10" t="s">
        <v>1472</v>
      </c>
    </row>
    <row r="1543" spans="1:12" ht="16.5" customHeight="1" x14ac:dyDescent="0.2">
      <c r="A1543" s="58">
        <v>1245100040</v>
      </c>
      <c r="B1543" s="14" t="s">
        <v>5802</v>
      </c>
      <c r="C1543" s="14" t="s">
        <v>19</v>
      </c>
      <c r="D1543" s="10" t="s">
        <v>5803</v>
      </c>
      <c r="E1543" s="10" t="s">
        <v>5803</v>
      </c>
      <c r="F1543" s="17"/>
      <c r="G1543" s="12" t="s">
        <v>144</v>
      </c>
      <c r="H1543" s="12" t="s">
        <v>145</v>
      </c>
      <c r="I1543" s="16"/>
      <c r="J1543" s="10" t="s">
        <v>166</v>
      </c>
      <c r="K1543" s="10" t="s">
        <v>1472</v>
      </c>
    </row>
    <row r="1544" spans="1:12" ht="16.5" customHeight="1" x14ac:dyDescent="0.2">
      <c r="A1544" s="58">
        <v>1247100030</v>
      </c>
      <c r="B1544" s="14" t="s">
        <v>2985</v>
      </c>
      <c r="C1544" s="14" t="s">
        <v>19</v>
      </c>
      <c r="D1544" s="14" t="s">
        <v>7408</v>
      </c>
      <c r="E1544" s="14" t="s">
        <v>6524</v>
      </c>
      <c r="F1544" s="17"/>
      <c r="G1544" s="12"/>
      <c r="H1544" s="12"/>
      <c r="I1544" s="16"/>
      <c r="J1544" s="10"/>
      <c r="K1544" s="10"/>
    </row>
    <row r="1545" spans="1:12" ht="16.5" customHeight="1" x14ac:dyDescent="0.2">
      <c r="A1545" s="58">
        <v>1247100050</v>
      </c>
      <c r="B1545" s="14" t="s">
        <v>6480</v>
      </c>
      <c r="C1545" s="14"/>
      <c r="D1545" s="14" t="s">
        <v>6482</v>
      </c>
      <c r="E1545" s="14" t="s">
        <v>6481</v>
      </c>
      <c r="F1545" s="17"/>
      <c r="G1545" s="12" t="s">
        <v>144</v>
      </c>
      <c r="H1545" s="12" t="s">
        <v>145</v>
      </c>
      <c r="I1545" s="16"/>
      <c r="J1545" s="10"/>
      <c r="K1545" s="10"/>
    </row>
    <row r="1546" spans="1:12" ht="16.5" customHeight="1" x14ac:dyDescent="0.2">
      <c r="A1546" s="58">
        <v>1247100070</v>
      </c>
      <c r="B1546" s="14" t="s">
        <v>6479</v>
      </c>
      <c r="C1546" s="14"/>
      <c r="D1546" s="14" t="s">
        <v>6478</v>
      </c>
      <c r="E1546" s="14" t="s">
        <v>6477</v>
      </c>
      <c r="F1546" s="17"/>
      <c r="G1546" s="12"/>
      <c r="H1546" s="12"/>
      <c r="I1546" s="16"/>
      <c r="J1546" s="10"/>
      <c r="K1546" s="10"/>
      <c r="L1546" s="73">
        <v>1247100310</v>
      </c>
    </row>
    <row r="1547" spans="1:12" ht="16.5" customHeight="1" x14ac:dyDescent="0.2">
      <c r="A1547" s="58">
        <v>1247100080</v>
      </c>
      <c r="B1547" s="14" t="s">
        <v>2984</v>
      </c>
      <c r="C1547" s="14" t="s">
        <v>19</v>
      </c>
      <c r="D1547" s="14" t="s">
        <v>7386</v>
      </c>
      <c r="E1547" s="14" t="s">
        <v>6525</v>
      </c>
      <c r="F1547" s="17"/>
      <c r="G1547" s="12" t="s">
        <v>144</v>
      </c>
      <c r="H1547" s="12" t="s">
        <v>145</v>
      </c>
      <c r="I1547" s="16"/>
      <c r="J1547" s="10"/>
      <c r="K1547" s="10"/>
    </row>
    <row r="1548" spans="1:12" ht="16.5" customHeight="1" x14ac:dyDescent="0.2">
      <c r="A1548" s="58">
        <v>1247100110</v>
      </c>
      <c r="B1548" s="14" t="s">
        <v>2391</v>
      </c>
      <c r="C1548" s="14" t="s">
        <v>19</v>
      </c>
      <c r="D1548" s="14" t="s">
        <v>2392</v>
      </c>
      <c r="E1548" s="10" t="s">
        <v>2393</v>
      </c>
      <c r="F1548" s="17"/>
      <c r="G1548" s="12" t="s">
        <v>144</v>
      </c>
      <c r="H1548" s="12" t="s">
        <v>145</v>
      </c>
      <c r="I1548" s="16"/>
      <c r="J1548" s="10" t="s">
        <v>166</v>
      </c>
      <c r="K1548" s="10" t="s">
        <v>2394</v>
      </c>
    </row>
    <row r="1549" spans="1:12" ht="16.5" customHeight="1" x14ac:dyDescent="0.2">
      <c r="A1549" s="58">
        <v>1247100210</v>
      </c>
      <c r="B1549" s="14" t="s">
        <v>7900</v>
      </c>
      <c r="C1549" s="14" t="s">
        <v>19</v>
      </c>
      <c r="D1549" s="10" t="s">
        <v>7901</v>
      </c>
      <c r="E1549" s="10" t="s">
        <v>7000</v>
      </c>
      <c r="F1549" s="17"/>
      <c r="G1549" s="12"/>
      <c r="H1549" s="12"/>
      <c r="I1549" s="16"/>
      <c r="J1549" s="10"/>
      <c r="K1549" s="10"/>
    </row>
    <row r="1550" spans="1:12" ht="16.5" customHeight="1" x14ac:dyDescent="0.2">
      <c r="A1550" s="58">
        <v>1247100240</v>
      </c>
      <c r="B1550" s="14" t="s">
        <v>7902</v>
      </c>
      <c r="C1550" s="14" t="s">
        <v>19</v>
      </c>
      <c r="D1550" s="10" t="s">
        <v>7903</v>
      </c>
      <c r="E1550" s="10" t="s">
        <v>7904</v>
      </c>
      <c r="F1550" s="17"/>
      <c r="G1550" s="12"/>
      <c r="H1550" s="12"/>
      <c r="I1550" s="16"/>
      <c r="J1550" s="10"/>
      <c r="K1550" s="10"/>
    </row>
    <row r="1551" spans="1:12" ht="16.5" customHeight="1" x14ac:dyDescent="0.2">
      <c r="A1551" s="58">
        <v>1247100410</v>
      </c>
      <c r="B1551" s="14" t="s">
        <v>7892</v>
      </c>
      <c r="C1551" s="14" t="s">
        <v>19</v>
      </c>
      <c r="D1551" s="10" t="s">
        <v>9653</v>
      </c>
      <c r="E1551" s="10" t="s">
        <v>7893</v>
      </c>
      <c r="F1551" s="17"/>
      <c r="G1551" s="12"/>
      <c r="H1551" s="12"/>
      <c r="I1551" s="16"/>
      <c r="J1551" s="10"/>
      <c r="K1551" s="10"/>
      <c r="L1551" s="73">
        <v>1247100140</v>
      </c>
    </row>
    <row r="1552" spans="1:12" ht="16.5" customHeight="1" x14ac:dyDescent="0.2">
      <c r="A1552" s="58">
        <v>1247100420</v>
      </c>
      <c r="B1552" s="14" t="s">
        <v>7897</v>
      </c>
      <c r="C1552" s="14" t="s">
        <v>19</v>
      </c>
      <c r="D1552" s="10" t="s">
        <v>7898</v>
      </c>
      <c r="E1552" s="10" t="s">
        <v>7899</v>
      </c>
      <c r="F1552" s="17"/>
      <c r="G1552" s="12"/>
      <c r="H1552" s="12"/>
      <c r="I1552" s="16"/>
      <c r="J1552" s="10"/>
      <c r="K1552" s="10"/>
    </row>
    <row r="1553" spans="1:12" ht="16.5" customHeight="1" x14ac:dyDescent="0.2">
      <c r="A1553" s="58">
        <v>1247101150</v>
      </c>
      <c r="B1553" s="14" t="s">
        <v>14880</v>
      </c>
      <c r="C1553" s="14" t="s">
        <v>19</v>
      </c>
      <c r="D1553" s="14" t="s">
        <v>14881</v>
      </c>
      <c r="E1553" s="14" t="s">
        <v>14879</v>
      </c>
      <c r="F1553" s="17"/>
      <c r="G1553" s="17"/>
      <c r="H1553" s="16"/>
      <c r="I1553" s="16"/>
      <c r="J1553" s="10"/>
      <c r="K1553" s="10"/>
    </row>
    <row r="1554" spans="1:12" ht="16.5" customHeight="1" x14ac:dyDescent="0.2">
      <c r="A1554" s="58">
        <v>1247101160</v>
      </c>
      <c r="B1554" s="14" t="s">
        <v>14877</v>
      </c>
      <c r="C1554" s="14" t="s">
        <v>19</v>
      </c>
      <c r="D1554" s="14" t="s">
        <v>14878</v>
      </c>
      <c r="E1554" s="14" t="s">
        <v>14876</v>
      </c>
      <c r="F1554" s="17"/>
      <c r="G1554" s="17"/>
      <c r="H1554" s="16"/>
      <c r="I1554" s="16"/>
      <c r="J1554" s="10"/>
      <c r="K1554" s="10"/>
    </row>
    <row r="1555" spans="1:12" ht="16.5" customHeight="1" x14ac:dyDescent="0.2">
      <c r="A1555" s="58">
        <v>1248100000</v>
      </c>
      <c r="B1555" s="14" t="s">
        <v>7413</v>
      </c>
      <c r="C1555" s="14" t="s">
        <v>19</v>
      </c>
      <c r="D1555" s="10" t="s">
        <v>3426</v>
      </c>
      <c r="E1555" s="10" t="s">
        <v>3427</v>
      </c>
      <c r="F1555" s="17"/>
      <c r="G1555" s="12" t="s">
        <v>144</v>
      </c>
      <c r="H1555" s="12" t="s">
        <v>145</v>
      </c>
      <c r="I1555" s="16"/>
      <c r="J1555" s="10"/>
      <c r="K1555" s="10"/>
    </row>
    <row r="1556" spans="1:12" ht="16.5" customHeight="1" x14ac:dyDescent="0.2">
      <c r="A1556" s="18">
        <v>1248100010</v>
      </c>
      <c r="B1556" s="14" t="s">
        <v>1537</v>
      </c>
      <c r="C1556" s="14"/>
      <c r="D1556" s="14" t="s">
        <v>1538</v>
      </c>
      <c r="E1556" s="14"/>
      <c r="F1556" s="17"/>
      <c r="G1556" s="12"/>
      <c r="H1556" s="12"/>
      <c r="I1556" s="16"/>
      <c r="J1556" s="10"/>
      <c r="K1556" s="10"/>
    </row>
    <row r="1557" spans="1:12" ht="16.5" customHeight="1" x14ac:dyDescent="0.2">
      <c r="A1557" s="58">
        <v>1248100010</v>
      </c>
      <c r="B1557" s="14" t="s">
        <v>3528</v>
      </c>
      <c r="C1557" s="14" t="s">
        <v>19</v>
      </c>
      <c r="D1557" s="14" t="s">
        <v>9355</v>
      </c>
      <c r="E1557" s="14" t="s">
        <v>6487</v>
      </c>
      <c r="F1557" s="17"/>
      <c r="G1557" s="12" t="s">
        <v>144</v>
      </c>
      <c r="H1557" s="12" t="s">
        <v>145</v>
      </c>
      <c r="I1557" s="16"/>
      <c r="J1557" s="10" t="s">
        <v>158</v>
      </c>
      <c r="K1557" s="10" t="s">
        <v>445</v>
      </c>
      <c r="L1557" s="73">
        <v>1310102190</v>
      </c>
    </row>
    <row r="1558" spans="1:12" ht="16.5" customHeight="1" x14ac:dyDescent="0.2">
      <c r="A1558" s="58">
        <v>1248100030</v>
      </c>
      <c r="B1558" s="30" t="s">
        <v>1547</v>
      </c>
      <c r="C1558" s="30" t="s">
        <v>19</v>
      </c>
      <c r="D1558" s="30" t="s">
        <v>6949</v>
      </c>
      <c r="E1558" s="19" t="s">
        <v>6950</v>
      </c>
      <c r="F1558" s="17"/>
      <c r="G1558" s="17"/>
      <c r="H1558" s="16"/>
      <c r="I1558" s="16"/>
      <c r="J1558" s="10"/>
      <c r="K1558" s="30"/>
    </row>
    <row r="1559" spans="1:12" ht="16.5" customHeight="1" x14ac:dyDescent="0.2">
      <c r="A1559" s="18">
        <v>1248100340</v>
      </c>
      <c r="B1559" s="30" t="s">
        <v>3532</v>
      </c>
      <c r="C1559" s="30"/>
      <c r="D1559" s="30" t="s">
        <v>3533</v>
      </c>
      <c r="E1559" s="19" t="s">
        <v>3533</v>
      </c>
      <c r="F1559" s="17"/>
      <c r="G1559" s="17"/>
      <c r="H1559" s="16"/>
      <c r="I1559" s="16"/>
      <c r="J1559" s="10" t="s">
        <v>166</v>
      </c>
      <c r="K1559" s="30" t="s">
        <v>3401</v>
      </c>
    </row>
    <row r="1560" spans="1:12" ht="16.5" customHeight="1" x14ac:dyDescent="0.2">
      <c r="A1560" s="18">
        <v>1248100350</v>
      </c>
      <c r="B1560" s="30" t="s">
        <v>2153</v>
      </c>
      <c r="C1560" s="30"/>
      <c r="D1560" s="30" t="s">
        <v>2154</v>
      </c>
      <c r="E1560" s="19" t="s">
        <v>2154</v>
      </c>
      <c r="F1560" s="17"/>
      <c r="G1560" s="17"/>
      <c r="H1560" s="16"/>
      <c r="I1560" s="16"/>
      <c r="J1560" s="10" t="s">
        <v>166</v>
      </c>
      <c r="K1560" s="30" t="s">
        <v>553</v>
      </c>
    </row>
    <row r="1561" spans="1:12" ht="16.5" customHeight="1" x14ac:dyDescent="0.2">
      <c r="A1561" s="58">
        <v>1248100440</v>
      </c>
      <c r="B1561" s="14" t="s">
        <v>9226</v>
      </c>
      <c r="C1561" s="14" t="s">
        <v>19</v>
      </c>
      <c r="D1561" s="14" t="s">
        <v>10675</v>
      </c>
      <c r="E1561" s="14" t="s">
        <v>10674</v>
      </c>
      <c r="F1561" s="17"/>
      <c r="G1561" s="12"/>
      <c r="H1561" s="12"/>
      <c r="I1561" s="16"/>
      <c r="J1561" s="10"/>
      <c r="K1561" s="10"/>
    </row>
    <row r="1562" spans="1:12" ht="16.5" customHeight="1" x14ac:dyDescent="0.2">
      <c r="A1562" s="18">
        <v>1248100460</v>
      </c>
      <c r="B1562" s="14" t="s">
        <v>4046</v>
      </c>
      <c r="C1562" s="14"/>
      <c r="D1562" s="14" t="s">
        <v>4047</v>
      </c>
      <c r="E1562" s="12" t="s">
        <v>4048</v>
      </c>
      <c r="F1562" s="17"/>
      <c r="G1562" s="10"/>
      <c r="H1562" s="17"/>
      <c r="I1562" s="16"/>
      <c r="J1562" s="10"/>
      <c r="K1562" s="10"/>
    </row>
    <row r="1563" spans="1:12" ht="16.5" customHeight="1" x14ac:dyDescent="0.2">
      <c r="A1563" s="58">
        <v>1248100580</v>
      </c>
      <c r="B1563" s="14" t="s">
        <v>5749</v>
      </c>
      <c r="C1563" s="14" t="s">
        <v>19</v>
      </c>
      <c r="D1563" s="10" t="s">
        <v>5750</v>
      </c>
      <c r="E1563" s="10" t="s">
        <v>5750</v>
      </c>
      <c r="F1563" s="17"/>
      <c r="G1563" s="12"/>
      <c r="H1563" s="12"/>
      <c r="I1563" s="16"/>
      <c r="J1563" s="10"/>
      <c r="K1563" s="10"/>
    </row>
    <row r="1564" spans="1:12" ht="16.5" customHeight="1" x14ac:dyDescent="0.2">
      <c r="A1564" s="58">
        <v>1248100880</v>
      </c>
      <c r="B1564" s="14" t="s">
        <v>9688</v>
      </c>
      <c r="C1564" s="14" t="s">
        <v>19</v>
      </c>
      <c r="D1564" s="14" t="s">
        <v>9108</v>
      </c>
      <c r="E1564" s="10" t="s">
        <v>7189</v>
      </c>
      <c r="F1564" s="17"/>
      <c r="G1564" s="12"/>
      <c r="H1564" s="12"/>
      <c r="I1564" s="16"/>
      <c r="J1564" s="10"/>
      <c r="K1564" s="10"/>
    </row>
    <row r="1565" spans="1:12" ht="16.5" customHeight="1" x14ac:dyDescent="0.2">
      <c r="A1565" s="58">
        <v>1248102000</v>
      </c>
      <c r="B1565" s="14" t="s">
        <v>18092</v>
      </c>
      <c r="C1565" s="14" t="s">
        <v>19</v>
      </c>
      <c r="D1565" s="14" t="s">
        <v>18091</v>
      </c>
      <c r="E1565" s="10" t="s">
        <v>18091</v>
      </c>
      <c r="F1565" s="17"/>
      <c r="G1565" s="12"/>
      <c r="H1565" s="12"/>
      <c r="I1565" s="16"/>
      <c r="J1565" s="10"/>
      <c r="K1565" s="10"/>
    </row>
    <row r="1566" spans="1:12" ht="16.5" customHeight="1" x14ac:dyDescent="0.2">
      <c r="A1566" s="58">
        <v>1310100500</v>
      </c>
      <c r="B1566" s="14" t="s">
        <v>11538</v>
      </c>
      <c r="C1566" s="14" t="s">
        <v>19</v>
      </c>
      <c r="D1566" s="14" t="s">
        <v>11539</v>
      </c>
      <c r="E1566" s="12" t="s">
        <v>11537</v>
      </c>
      <c r="F1566" s="17"/>
      <c r="G1566" s="10"/>
      <c r="H1566" s="17"/>
      <c r="I1566" s="16"/>
      <c r="J1566" s="10"/>
      <c r="K1566" s="10"/>
    </row>
    <row r="1567" spans="1:12" ht="16.5" customHeight="1" x14ac:dyDescent="0.2">
      <c r="A1567" s="18">
        <v>1310100560</v>
      </c>
      <c r="B1567" s="14" t="s">
        <v>567</v>
      </c>
      <c r="C1567" s="14"/>
      <c r="D1567" s="14" t="s">
        <v>568</v>
      </c>
      <c r="E1567" s="12" t="s">
        <v>569</v>
      </c>
      <c r="F1567" s="17" t="s">
        <v>570</v>
      </c>
      <c r="G1567" s="10" t="s">
        <v>175</v>
      </c>
      <c r="H1567" s="17" t="s">
        <v>182</v>
      </c>
      <c r="I1567" s="17"/>
      <c r="J1567" s="10"/>
      <c r="K1567" s="10"/>
    </row>
    <row r="1568" spans="1:12" ht="16.5" customHeight="1" x14ac:dyDescent="0.2">
      <c r="A1568" s="18">
        <v>1310100880</v>
      </c>
      <c r="B1568" s="14" t="s">
        <v>1427</v>
      </c>
      <c r="C1568" s="14"/>
      <c r="D1568" s="14" t="s">
        <v>1428</v>
      </c>
      <c r="E1568" s="12" t="s">
        <v>1429</v>
      </c>
      <c r="F1568" s="17" t="s">
        <v>1430</v>
      </c>
      <c r="G1568" s="10" t="s">
        <v>175</v>
      </c>
      <c r="H1568" s="17" t="s">
        <v>182</v>
      </c>
      <c r="I1568" s="16"/>
      <c r="J1568" s="10"/>
      <c r="K1568" s="10"/>
    </row>
    <row r="1569" spans="1:11" ht="16.5" customHeight="1" x14ac:dyDescent="0.2">
      <c r="A1569" s="58">
        <v>1310101730</v>
      </c>
      <c r="B1569" s="14" t="s">
        <v>521</v>
      </c>
      <c r="C1569" s="14" t="s">
        <v>19</v>
      </c>
      <c r="D1569" s="14" t="s">
        <v>9298</v>
      </c>
      <c r="E1569" s="14" t="s">
        <v>6708</v>
      </c>
      <c r="F1569" s="17"/>
      <c r="G1569" s="12" t="s">
        <v>144</v>
      </c>
      <c r="H1569" s="12" t="s">
        <v>145</v>
      </c>
      <c r="I1569" s="16"/>
      <c r="J1569" s="10" t="s">
        <v>158</v>
      </c>
      <c r="K1569" s="10" t="s">
        <v>445</v>
      </c>
    </row>
    <row r="1570" spans="1:11" ht="16.5" customHeight="1" x14ac:dyDescent="0.2">
      <c r="A1570" s="58">
        <v>1310101740</v>
      </c>
      <c r="B1570" s="14" t="s">
        <v>6937</v>
      </c>
      <c r="C1570" s="14" t="s">
        <v>19</v>
      </c>
      <c r="D1570" s="14" t="s">
        <v>6846</v>
      </c>
      <c r="E1570" s="14" t="s">
        <v>6462</v>
      </c>
      <c r="F1570" s="17"/>
      <c r="G1570" s="12" t="s">
        <v>144</v>
      </c>
      <c r="H1570" s="12" t="s">
        <v>145</v>
      </c>
      <c r="I1570" s="16"/>
      <c r="J1570" s="10" t="s">
        <v>158</v>
      </c>
      <c r="K1570" s="10" t="s">
        <v>445</v>
      </c>
    </row>
    <row r="1571" spans="1:11" ht="16.5" customHeight="1" x14ac:dyDescent="0.2">
      <c r="A1571" s="18">
        <v>1310101760</v>
      </c>
      <c r="B1571" s="14" t="s">
        <v>517</v>
      </c>
      <c r="C1571" s="14"/>
      <c r="D1571" s="14" t="s">
        <v>518</v>
      </c>
      <c r="E1571" s="14" t="s">
        <v>519</v>
      </c>
      <c r="F1571" s="17"/>
      <c r="G1571" s="12" t="s">
        <v>144</v>
      </c>
      <c r="H1571" s="12" t="s">
        <v>145</v>
      </c>
      <c r="I1571" s="16"/>
      <c r="J1571" s="10" t="s">
        <v>158</v>
      </c>
      <c r="K1571" s="10" t="s">
        <v>445</v>
      </c>
    </row>
    <row r="1572" spans="1:11" ht="16.5" customHeight="1" x14ac:dyDescent="0.2">
      <c r="A1572" s="58">
        <v>1310101780</v>
      </c>
      <c r="B1572" s="14" t="s">
        <v>520</v>
      </c>
      <c r="C1572" s="14" t="s">
        <v>19</v>
      </c>
      <c r="D1572" s="14" t="s">
        <v>7395</v>
      </c>
      <c r="E1572" s="14" t="s">
        <v>7396</v>
      </c>
      <c r="F1572" s="17"/>
      <c r="G1572" s="12" t="s">
        <v>144</v>
      </c>
      <c r="H1572" s="12" t="s">
        <v>145</v>
      </c>
      <c r="I1572" s="16"/>
      <c r="J1572" s="10" t="s">
        <v>158</v>
      </c>
      <c r="K1572" s="10" t="s">
        <v>445</v>
      </c>
    </row>
    <row r="1573" spans="1:11" ht="16.5" customHeight="1" x14ac:dyDescent="0.2">
      <c r="A1573" s="18">
        <v>1310101790</v>
      </c>
      <c r="B1573" s="14" t="s">
        <v>621</v>
      </c>
      <c r="C1573" s="14"/>
      <c r="D1573" s="14" t="s">
        <v>622</v>
      </c>
      <c r="E1573" s="14" t="s">
        <v>623</v>
      </c>
      <c r="F1573" s="17"/>
      <c r="G1573" s="12" t="s">
        <v>144</v>
      </c>
      <c r="H1573" s="12" t="s">
        <v>145</v>
      </c>
      <c r="I1573" s="16"/>
      <c r="J1573" s="10" t="s">
        <v>158</v>
      </c>
      <c r="K1573" s="10" t="s">
        <v>445</v>
      </c>
    </row>
    <row r="1574" spans="1:11" ht="16.5" customHeight="1" x14ac:dyDescent="0.2">
      <c r="A1574" s="18">
        <v>1310101800</v>
      </c>
      <c r="B1574" s="14" t="s">
        <v>610</v>
      </c>
      <c r="C1574" s="14"/>
      <c r="D1574" s="14" t="s">
        <v>611</v>
      </c>
      <c r="E1574" s="14" t="s">
        <v>612</v>
      </c>
      <c r="F1574" s="17"/>
      <c r="G1574" s="12" t="s">
        <v>144</v>
      </c>
      <c r="H1574" s="12" t="s">
        <v>145</v>
      </c>
      <c r="I1574" s="16"/>
      <c r="J1574" s="10" t="s">
        <v>158</v>
      </c>
      <c r="K1574" s="10" t="s">
        <v>445</v>
      </c>
    </row>
    <row r="1575" spans="1:11" ht="16.5" customHeight="1" x14ac:dyDescent="0.2">
      <c r="A1575" s="18">
        <v>1310101810</v>
      </c>
      <c r="B1575" s="14" t="s">
        <v>633</v>
      </c>
      <c r="C1575" s="14"/>
      <c r="D1575" s="14" t="s">
        <v>634</v>
      </c>
      <c r="E1575" s="14" t="s">
        <v>635</v>
      </c>
      <c r="F1575" s="17"/>
      <c r="G1575" s="12" t="s">
        <v>144</v>
      </c>
      <c r="H1575" s="12" t="s">
        <v>145</v>
      </c>
      <c r="I1575" s="16"/>
      <c r="J1575" s="10" t="s">
        <v>158</v>
      </c>
      <c r="K1575" s="10" t="s">
        <v>445</v>
      </c>
    </row>
    <row r="1576" spans="1:11" ht="16.5" customHeight="1" x14ac:dyDescent="0.2">
      <c r="A1576" s="58">
        <v>1310101830</v>
      </c>
      <c r="B1576" s="14" t="s">
        <v>559</v>
      </c>
      <c r="C1576" s="14" t="s">
        <v>19</v>
      </c>
      <c r="D1576" s="10" t="s">
        <v>560</v>
      </c>
      <c r="E1576" s="10" t="s">
        <v>7351</v>
      </c>
      <c r="F1576" s="17"/>
      <c r="G1576" s="12" t="s">
        <v>144</v>
      </c>
      <c r="H1576" s="12" t="s">
        <v>145</v>
      </c>
      <c r="I1576" s="16"/>
      <c r="J1576" s="10" t="s">
        <v>158</v>
      </c>
      <c r="K1576" s="10" t="s">
        <v>445</v>
      </c>
    </row>
    <row r="1577" spans="1:11" ht="16.5" customHeight="1" x14ac:dyDescent="0.2">
      <c r="A1577" s="18">
        <v>1310101840</v>
      </c>
      <c r="B1577" s="14" t="s">
        <v>598</v>
      </c>
      <c r="C1577" s="14"/>
      <c r="D1577" s="14" t="s">
        <v>599</v>
      </c>
      <c r="E1577" s="14" t="s">
        <v>600</v>
      </c>
      <c r="F1577" s="17"/>
      <c r="G1577" s="12" t="s">
        <v>144</v>
      </c>
      <c r="H1577" s="12" t="s">
        <v>145</v>
      </c>
      <c r="I1577" s="16"/>
      <c r="J1577" s="10" t="s">
        <v>158</v>
      </c>
      <c r="K1577" s="10" t="s">
        <v>445</v>
      </c>
    </row>
    <row r="1578" spans="1:11" ht="16.5" customHeight="1" x14ac:dyDescent="0.2">
      <c r="A1578" s="18">
        <v>1310101870</v>
      </c>
      <c r="B1578" s="14" t="s">
        <v>630</v>
      </c>
      <c r="C1578" s="14"/>
      <c r="D1578" s="14" t="s">
        <v>631</v>
      </c>
      <c r="E1578" s="14" t="s">
        <v>632</v>
      </c>
      <c r="F1578" s="17"/>
      <c r="G1578" s="12" t="s">
        <v>144</v>
      </c>
      <c r="H1578" s="12" t="s">
        <v>145</v>
      </c>
      <c r="I1578" s="16"/>
      <c r="J1578" s="10" t="s">
        <v>158</v>
      </c>
      <c r="K1578" s="10" t="s">
        <v>445</v>
      </c>
    </row>
    <row r="1579" spans="1:11" ht="16.5" customHeight="1" x14ac:dyDescent="0.2">
      <c r="A1579" s="58">
        <v>1310101880</v>
      </c>
      <c r="B1579" s="14" t="s">
        <v>557</v>
      </c>
      <c r="C1579" s="14"/>
      <c r="D1579" s="14" t="s">
        <v>17184</v>
      </c>
      <c r="E1579" s="14" t="s">
        <v>558</v>
      </c>
      <c r="F1579" s="17"/>
      <c r="G1579" s="12" t="s">
        <v>144</v>
      </c>
      <c r="H1579" s="12" t="s">
        <v>145</v>
      </c>
      <c r="I1579" s="16"/>
      <c r="J1579" s="10" t="s">
        <v>158</v>
      </c>
      <c r="K1579" s="10" t="s">
        <v>445</v>
      </c>
    </row>
    <row r="1580" spans="1:11" ht="16.5" customHeight="1" x14ac:dyDescent="0.2">
      <c r="A1580" s="18">
        <v>1310101900</v>
      </c>
      <c r="B1580" s="14" t="s">
        <v>574</v>
      </c>
      <c r="C1580" s="14"/>
      <c r="D1580" s="14" t="s">
        <v>575</v>
      </c>
      <c r="E1580" s="14" t="s">
        <v>576</v>
      </c>
      <c r="F1580" s="17"/>
      <c r="G1580" s="12" t="s">
        <v>144</v>
      </c>
      <c r="H1580" s="12" t="s">
        <v>145</v>
      </c>
      <c r="I1580" s="16"/>
      <c r="J1580" s="10" t="s">
        <v>158</v>
      </c>
      <c r="K1580" s="10" t="s">
        <v>445</v>
      </c>
    </row>
    <row r="1581" spans="1:11" ht="16.5" customHeight="1" x14ac:dyDescent="0.2">
      <c r="A1581" s="18">
        <v>1310101920</v>
      </c>
      <c r="B1581" s="14" t="s">
        <v>618</v>
      </c>
      <c r="C1581" s="14"/>
      <c r="D1581" s="10" t="s">
        <v>619</v>
      </c>
      <c r="E1581" s="10" t="s">
        <v>620</v>
      </c>
      <c r="F1581" s="17"/>
      <c r="G1581" s="12" t="s">
        <v>144</v>
      </c>
      <c r="H1581" s="12" t="s">
        <v>145</v>
      </c>
      <c r="I1581" s="16"/>
      <c r="J1581" s="10" t="s">
        <v>158</v>
      </c>
      <c r="K1581" s="10" t="s">
        <v>445</v>
      </c>
    </row>
    <row r="1582" spans="1:11" ht="16.5" customHeight="1" x14ac:dyDescent="0.2">
      <c r="A1582" s="18">
        <v>1310101930</v>
      </c>
      <c r="B1582" s="14" t="s">
        <v>580</v>
      </c>
      <c r="C1582" s="14"/>
      <c r="D1582" s="14" t="s">
        <v>581</v>
      </c>
      <c r="E1582" s="14" t="s">
        <v>582</v>
      </c>
      <c r="F1582" s="17"/>
      <c r="G1582" s="12" t="s">
        <v>144</v>
      </c>
      <c r="H1582" s="12" t="s">
        <v>145</v>
      </c>
      <c r="I1582" s="16"/>
      <c r="J1582" s="10" t="s">
        <v>158</v>
      </c>
      <c r="K1582" s="10" t="s">
        <v>445</v>
      </c>
    </row>
    <row r="1583" spans="1:11" ht="16.5" customHeight="1" x14ac:dyDescent="0.2">
      <c r="A1583" s="18">
        <v>1310101950</v>
      </c>
      <c r="B1583" s="14" t="s">
        <v>601</v>
      </c>
      <c r="C1583" s="14"/>
      <c r="D1583" s="14" t="s">
        <v>602</v>
      </c>
      <c r="E1583" s="14" t="s">
        <v>603</v>
      </c>
      <c r="F1583" s="17"/>
      <c r="G1583" s="12" t="s">
        <v>144</v>
      </c>
      <c r="H1583" s="12" t="s">
        <v>145</v>
      </c>
      <c r="I1583" s="16"/>
      <c r="J1583" s="10" t="s">
        <v>158</v>
      </c>
      <c r="K1583" s="10" t="s">
        <v>445</v>
      </c>
    </row>
    <row r="1584" spans="1:11" ht="16.5" customHeight="1" x14ac:dyDescent="0.2">
      <c r="A1584" s="18">
        <v>1310101980</v>
      </c>
      <c r="B1584" s="14" t="s">
        <v>616</v>
      </c>
      <c r="C1584" s="14"/>
      <c r="D1584" s="10" t="s">
        <v>617</v>
      </c>
      <c r="E1584" s="10" t="s">
        <v>617</v>
      </c>
      <c r="F1584" s="17"/>
      <c r="G1584" s="12" t="s">
        <v>144</v>
      </c>
      <c r="H1584" s="12" t="s">
        <v>145</v>
      </c>
      <c r="I1584" s="16"/>
      <c r="J1584" s="10" t="s">
        <v>158</v>
      </c>
      <c r="K1584" s="10" t="s">
        <v>445</v>
      </c>
    </row>
    <row r="1585" spans="1:11" ht="16.5" customHeight="1" x14ac:dyDescent="0.2">
      <c r="A1585" s="18">
        <v>1310102000</v>
      </c>
      <c r="B1585" s="14" t="s">
        <v>583</v>
      </c>
      <c r="C1585" s="14"/>
      <c r="D1585" s="14" t="s">
        <v>584</v>
      </c>
      <c r="E1585" s="14" t="s">
        <v>585</v>
      </c>
      <c r="F1585" s="17"/>
      <c r="G1585" s="12" t="s">
        <v>144</v>
      </c>
      <c r="H1585" s="12" t="s">
        <v>145</v>
      </c>
      <c r="I1585" s="16"/>
      <c r="J1585" s="10" t="s">
        <v>158</v>
      </c>
      <c r="K1585" s="10" t="s">
        <v>445</v>
      </c>
    </row>
    <row r="1586" spans="1:11" ht="16.5" customHeight="1" x14ac:dyDescent="0.2">
      <c r="A1586" s="18">
        <v>1310102010</v>
      </c>
      <c r="B1586" s="14" t="s">
        <v>613</v>
      </c>
      <c r="C1586" s="14"/>
      <c r="D1586" s="14" t="s">
        <v>614</v>
      </c>
      <c r="E1586" s="14" t="s">
        <v>615</v>
      </c>
      <c r="F1586" s="17"/>
      <c r="G1586" s="12" t="s">
        <v>144</v>
      </c>
      <c r="H1586" s="12" t="s">
        <v>145</v>
      </c>
      <c r="I1586" s="16"/>
      <c r="J1586" s="10" t="s">
        <v>158</v>
      </c>
      <c r="K1586" s="10" t="s">
        <v>445</v>
      </c>
    </row>
    <row r="1587" spans="1:11" ht="16.5" customHeight="1" x14ac:dyDescent="0.2">
      <c r="A1587" s="18">
        <v>1310102040</v>
      </c>
      <c r="B1587" s="14" t="s">
        <v>643</v>
      </c>
      <c r="C1587" s="14"/>
      <c r="D1587" s="14" t="s">
        <v>644</v>
      </c>
      <c r="E1587" s="14" t="s">
        <v>645</v>
      </c>
      <c r="F1587" s="17"/>
      <c r="G1587" s="12" t="s">
        <v>144</v>
      </c>
      <c r="H1587" s="12" t="s">
        <v>145</v>
      </c>
      <c r="I1587" s="16"/>
      <c r="J1587" s="10" t="s">
        <v>158</v>
      </c>
      <c r="K1587" s="10" t="s">
        <v>445</v>
      </c>
    </row>
    <row r="1588" spans="1:11" ht="16.5" customHeight="1" x14ac:dyDescent="0.2">
      <c r="A1588" s="58">
        <v>1310102060</v>
      </c>
      <c r="B1588" s="14" t="s">
        <v>642</v>
      </c>
      <c r="C1588" s="14" t="s">
        <v>19</v>
      </c>
      <c r="D1588" s="10" t="s">
        <v>10122</v>
      </c>
      <c r="E1588" s="10" t="s">
        <v>7352</v>
      </c>
      <c r="F1588" s="17"/>
      <c r="G1588" s="12" t="s">
        <v>144</v>
      </c>
      <c r="H1588" s="12" t="s">
        <v>145</v>
      </c>
      <c r="I1588" s="16"/>
      <c r="J1588" s="10" t="s">
        <v>158</v>
      </c>
      <c r="K1588" s="10" t="s">
        <v>445</v>
      </c>
    </row>
    <row r="1589" spans="1:11" ht="16.5" customHeight="1" x14ac:dyDescent="0.2">
      <c r="A1589" s="18">
        <v>1310102110</v>
      </c>
      <c r="B1589" s="14" t="s">
        <v>589</v>
      </c>
      <c r="C1589" s="14"/>
      <c r="D1589" s="14" t="s">
        <v>590</v>
      </c>
      <c r="E1589" s="14" t="s">
        <v>591</v>
      </c>
      <c r="F1589" s="17"/>
      <c r="G1589" s="12" t="s">
        <v>144</v>
      </c>
      <c r="H1589" s="12" t="s">
        <v>145</v>
      </c>
      <c r="I1589" s="16"/>
      <c r="J1589" s="10" t="s">
        <v>158</v>
      </c>
      <c r="K1589" s="10" t="s">
        <v>445</v>
      </c>
    </row>
    <row r="1590" spans="1:11" ht="16.5" customHeight="1" x14ac:dyDescent="0.2">
      <c r="A1590" s="18">
        <v>1310102130</v>
      </c>
      <c r="B1590" s="14" t="s">
        <v>592</v>
      </c>
      <c r="C1590" s="14"/>
      <c r="D1590" s="14" t="s">
        <v>593</v>
      </c>
      <c r="E1590" s="14" t="s">
        <v>594</v>
      </c>
      <c r="F1590" s="17"/>
      <c r="G1590" s="12" t="s">
        <v>144</v>
      </c>
      <c r="H1590" s="12" t="s">
        <v>145</v>
      </c>
      <c r="I1590" s="16"/>
      <c r="J1590" s="10" t="s">
        <v>158</v>
      </c>
      <c r="K1590" s="10" t="s">
        <v>445</v>
      </c>
    </row>
    <row r="1591" spans="1:11" ht="16.5" customHeight="1" x14ac:dyDescent="0.2">
      <c r="A1591" s="18">
        <v>1310102140</v>
      </c>
      <c r="B1591" s="10" t="s">
        <v>595</v>
      </c>
      <c r="C1591" s="10"/>
      <c r="D1591" s="10" t="s">
        <v>596</v>
      </c>
      <c r="E1591" s="10" t="s">
        <v>597</v>
      </c>
      <c r="F1591" s="17"/>
      <c r="G1591" s="17"/>
      <c r="H1591" s="16"/>
      <c r="I1591" s="16"/>
      <c r="J1591" s="10" t="s">
        <v>158</v>
      </c>
      <c r="K1591" s="10" t="s">
        <v>445</v>
      </c>
    </row>
    <row r="1592" spans="1:11" ht="16.5" customHeight="1" x14ac:dyDescent="0.2">
      <c r="A1592" s="18">
        <v>1310102150</v>
      </c>
      <c r="B1592" s="14" t="s">
        <v>561</v>
      </c>
      <c r="C1592" s="14"/>
      <c r="D1592" s="14" t="s">
        <v>562</v>
      </c>
      <c r="E1592" s="14" t="s">
        <v>563</v>
      </c>
      <c r="F1592" s="17"/>
      <c r="G1592" s="12" t="s">
        <v>144</v>
      </c>
      <c r="H1592" s="12" t="s">
        <v>145</v>
      </c>
      <c r="I1592" s="16"/>
      <c r="J1592" s="10" t="s">
        <v>158</v>
      </c>
      <c r="K1592" s="10" t="s">
        <v>445</v>
      </c>
    </row>
    <row r="1593" spans="1:11" ht="16.5" customHeight="1" x14ac:dyDescent="0.2">
      <c r="A1593" s="18">
        <v>1310102220</v>
      </c>
      <c r="B1593" s="14" t="s">
        <v>1786</v>
      </c>
      <c r="C1593" s="14"/>
      <c r="D1593" s="14" t="s">
        <v>1787</v>
      </c>
      <c r="E1593" s="14" t="s">
        <v>1788</v>
      </c>
      <c r="F1593" s="17"/>
      <c r="G1593" s="12" t="s">
        <v>144</v>
      </c>
      <c r="H1593" s="12" t="s">
        <v>145</v>
      </c>
      <c r="I1593" s="16"/>
      <c r="J1593" s="10" t="s">
        <v>158</v>
      </c>
      <c r="K1593" s="10" t="s">
        <v>445</v>
      </c>
    </row>
    <row r="1594" spans="1:11" ht="16.5" customHeight="1" x14ac:dyDescent="0.2">
      <c r="A1594" s="58">
        <v>1310102230</v>
      </c>
      <c r="B1594" s="14" t="s">
        <v>1830</v>
      </c>
      <c r="C1594" s="14" t="s">
        <v>19</v>
      </c>
      <c r="D1594" s="14" t="s">
        <v>17028</v>
      </c>
      <c r="E1594" s="14" t="s">
        <v>7641</v>
      </c>
      <c r="F1594" s="17"/>
      <c r="G1594" s="12" t="s">
        <v>144</v>
      </c>
      <c r="H1594" s="12" t="s">
        <v>145</v>
      </c>
      <c r="I1594" s="16"/>
      <c r="J1594" s="10" t="s">
        <v>158</v>
      </c>
      <c r="K1594" s="10" t="s">
        <v>445</v>
      </c>
    </row>
    <row r="1595" spans="1:11" ht="16.5" customHeight="1" x14ac:dyDescent="0.2">
      <c r="A1595" s="18">
        <v>1310102240</v>
      </c>
      <c r="B1595" s="14" t="s">
        <v>3240</v>
      </c>
      <c r="C1595" s="14"/>
      <c r="D1595" s="14" t="s">
        <v>3241</v>
      </c>
      <c r="E1595" s="14" t="s">
        <v>3242</v>
      </c>
      <c r="F1595" s="17"/>
      <c r="G1595" s="12" t="s">
        <v>144</v>
      </c>
      <c r="H1595" s="12" t="s">
        <v>145</v>
      </c>
      <c r="I1595" s="16"/>
      <c r="J1595" s="10" t="s">
        <v>158</v>
      </c>
      <c r="K1595" s="10" t="s">
        <v>445</v>
      </c>
    </row>
    <row r="1596" spans="1:11" ht="16.5" customHeight="1" x14ac:dyDescent="0.2">
      <c r="A1596" s="18">
        <v>1310102260</v>
      </c>
      <c r="B1596" s="14" t="s">
        <v>6416</v>
      </c>
      <c r="C1596" s="14"/>
      <c r="D1596" s="10" t="s">
        <v>6417</v>
      </c>
      <c r="E1596" s="10" t="s">
        <v>6417</v>
      </c>
      <c r="F1596" s="17"/>
      <c r="G1596" s="12" t="s">
        <v>144</v>
      </c>
      <c r="H1596" s="12" t="s">
        <v>145</v>
      </c>
      <c r="I1596" s="16"/>
      <c r="J1596" s="10" t="s">
        <v>158</v>
      </c>
      <c r="K1596" s="10" t="s">
        <v>445</v>
      </c>
    </row>
    <row r="1597" spans="1:11" ht="16.5" customHeight="1" x14ac:dyDescent="0.2">
      <c r="A1597" s="18">
        <v>1310102270</v>
      </c>
      <c r="B1597" s="14" t="s">
        <v>5924</v>
      </c>
      <c r="C1597" s="14"/>
      <c r="D1597" s="14" t="s">
        <v>5925</v>
      </c>
      <c r="E1597" s="14" t="s">
        <v>5926</v>
      </c>
      <c r="F1597" s="17"/>
      <c r="G1597" s="12" t="s">
        <v>144</v>
      </c>
      <c r="H1597" s="12" t="s">
        <v>145</v>
      </c>
      <c r="I1597" s="16"/>
      <c r="J1597" s="10" t="s">
        <v>158</v>
      </c>
      <c r="K1597" s="10" t="s">
        <v>445</v>
      </c>
    </row>
    <row r="1598" spans="1:11" ht="16.5" customHeight="1" x14ac:dyDescent="0.2">
      <c r="A1598" s="58">
        <v>1310102280</v>
      </c>
      <c r="B1598" s="14" t="s">
        <v>5950</v>
      </c>
      <c r="C1598" s="14" t="s">
        <v>19</v>
      </c>
      <c r="D1598" s="14" t="s">
        <v>5951</v>
      </c>
      <c r="E1598" s="14" t="s">
        <v>8957</v>
      </c>
      <c r="F1598" s="17"/>
      <c r="G1598" s="12" t="s">
        <v>144</v>
      </c>
      <c r="H1598" s="12" t="s">
        <v>145</v>
      </c>
      <c r="I1598" s="16"/>
      <c r="J1598" s="10" t="s">
        <v>158</v>
      </c>
      <c r="K1598" s="10" t="s">
        <v>445</v>
      </c>
    </row>
    <row r="1599" spans="1:11" ht="16.5" customHeight="1" x14ac:dyDescent="0.2">
      <c r="A1599" s="18">
        <v>1310102290</v>
      </c>
      <c r="B1599" s="14" t="s">
        <v>5954</v>
      </c>
      <c r="C1599" s="14"/>
      <c r="D1599" s="14" t="s">
        <v>5955</v>
      </c>
      <c r="E1599" s="14" t="s">
        <v>5955</v>
      </c>
      <c r="F1599" s="17"/>
      <c r="G1599" s="12" t="s">
        <v>144</v>
      </c>
      <c r="H1599" s="12" t="s">
        <v>145</v>
      </c>
      <c r="I1599" s="16"/>
      <c r="J1599" s="10" t="s">
        <v>158</v>
      </c>
      <c r="K1599" s="10" t="s">
        <v>445</v>
      </c>
    </row>
    <row r="1600" spans="1:11" ht="16.5" customHeight="1" x14ac:dyDescent="0.2">
      <c r="A1600" s="18">
        <v>1310102300</v>
      </c>
      <c r="B1600" s="14" t="s">
        <v>5956</v>
      </c>
      <c r="C1600" s="14"/>
      <c r="D1600" s="14" t="s">
        <v>5957</v>
      </c>
      <c r="E1600" s="14" t="s">
        <v>5957</v>
      </c>
      <c r="F1600" s="17"/>
      <c r="G1600" s="12" t="s">
        <v>144</v>
      </c>
      <c r="H1600" s="12" t="s">
        <v>145</v>
      </c>
      <c r="I1600" s="16"/>
      <c r="J1600" s="10" t="s">
        <v>158</v>
      </c>
      <c r="K1600" s="10" t="s">
        <v>445</v>
      </c>
    </row>
    <row r="1601" spans="1:11" ht="16.5" customHeight="1" x14ac:dyDescent="0.2">
      <c r="A1601" s="18">
        <v>1310102310</v>
      </c>
      <c r="B1601" s="14" t="s">
        <v>5969</v>
      </c>
      <c r="C1601" s="14"/>
      <c r="D1601" s="14" t="s">
        <v>5970</v>
      </c>
      <c r="E1601" s="14" t="s">
        <v>5970</v>
      </c>
      <c r="F1601" s="17"/>
      <c r="G1601" s="12" t="s">
        <v>144</v>
      </c>
      <c r="H1601" s="12" t="s">
        <v>145</v>
      </c>
      <c r="I1601" s="16"/>
      <c r="J1601" s="10" t="s">
        <v>158</v>
      </c>
      <c r="K1601" s="10" t="s">
        <v>445</v>
      </c>
    </row>
    <row r="1602" spans="1:11" ht="16.5" customHeight="1" x14ac:dyDescent="0.2">
      <c r="A1602" s="18">
        <v>1310102320</v>
      </c>
      <c r="B1602" s="14" t="s">
        <v>6275</v>
      </c>
      <c r="C1602" s="14"/>
      <c r="D1602" s="14" t="s">
        <v>6276</v>
      </c>
      <c r="E1602" s="10" t="s">
        <v>6277</v>
      </c>
      <c r="F1602" s="17"/>
      <c r="G1602" s="12" t="s">
        <v>144</v>
      </c>
      <c r="H1602" s="12" t="s">
        <v>145</v>
      </c>
      <c r="I1602" s="16"/>
      <c r="J1602" s="10" t="s">
        <v>158</v>
      </c>
      <c r="K1602" s="10" t="s">
        <v>445</v>
      </c>
    </row>
    <row r="1603" spans="1:11" ht="16.5" customHeight="1" x14ac:dyDescent="0.2">
      <c r="A1603" s="58">
        <v>1310103040</v>
      </c>
      <c r="B1603" s="14" t="s">
        <v>6745</v>
      </c>
      <c r="C1603" s="14" t="s">
        <v>19</v>
      </c>
      <c r="D1603" s="14" t="s">
        <v>6746</v>
      </c>
      <c r="E1603" s="10" t="s">
        <v>6747</v>
      </c>
      <c r="F1603" s="17"/>
      <c r="G1603" s="12"/>
      <c r="H1603" s="12"/>
      <c r="I1603" s="16"/>
      <c r="J1603" s="10"/>
      <c r="K1603" s="10"/>
    </row>
    <row r="1604" spans="1:11" ht="16.5" customHeight="1" x14ac:dyDescent="0.2">
      <c r="A1604" s="58">
        <v>1310103060</v>
      </c>
      <c r="B1604" s="14" t="s">
        <v>6748</v>
      </c>
      <c r="C1604" s="14" t="s">
        <v>19</v>
      </c>
      <c r="D1604" s="14" t="s">
        <v>6749</v>
      </c>
      <c r="E1604" s="10" t="s">
        <v>6750</v>
      </c>
      <c r="F1604" s="17"/>
      <c r="G1604" s="12"/>
      <c r="H1604" s="12"/>
      <c r="I1604" s="16"/>
      <c r="J1604" s="10"/>
      <c r="K1604" s="10"/>
    </row>
    <row r="1605" spans="1:11" ht="16.5" customHeight="1" x14ac:dyDescent="0.2">
      <c r="A1605" s="58">
        <v>1310103070</v>
      </c>
      <c r="B1605" s="14" t="s">
        <v>6751</v>
      </c>
      <c r="C1605" s="14" t="s">
        <v>19</v>
      </c>
      <c r="D1605" s="14" t="s">
        <v>6752</v>
      </c>
      <c r="E1605" s="10" t="s">
        <v>6753</v>
      </c>
      <c r="F1605" s="17"/>
      <c r="G1605" s="12"/>
      <c r="H1605" s="12"/>
      <c r="I1605" s="16"/>
      <c r="J1605" s="10"/>
      <c r="K1605" s="10"/>
    </row>
    <row r="1606" spans="1:11" ht="16.5" customHeight="1" x14ac:dyDescent="0.2">
      <c r="A1606" s="58">
        <v>1310103090</v>
      </c>
      <c r="B1606" s="14" t="s">
        <v>6754</v>
      </c>
      <c r="C1606" s="14" t="s">
        <v>19</v>
      </c>
      <c r="D1606" s="14" t="s">
        <v>6755</v>
      </c>
      <c r="E1606" s="10" t="s">
        <v>6756</v>
      </c>
      <c r="F1606" s="17"/>
      <c r="G1606" s="12"/>
      <c r="H1606" s="12"/>
      <c r="I1606" s="16"/>
      <c r="J1606" s="10"/>
      <c r="K1606" s="10"/>
    </row>
    <row r="1607" spans="1:11" ht="16.5" customHeight="1" x14ac:dyDescent="0.2">
      <c r="A1607" s="58">
        <v>1310103110</v>
      </c>
      <c r="B1607" s="14" t="s">
        <v>6757</v>
      </c>
      <c r="C1607" s="14" t="s">
        <v>19</v>
      </c>
      <c r="D1607" s="14" t="s">
        <v>6758</v>
      </c>
      <c r="E1607" s="10" t="s">
        <v>6764</v>
      </c>
      <c r="F1607" s="17"/>
      <c r="G1607" s="12"/>
      <c r="H1607" s="12"/>
      <c r="I1607" s="16"/>
      <c r="J1607" s="10"/>
      <c r="K1607" s="10"/>
    </row>
    <row r="1608" spans="1:11" ht="16.5" customHeight="1" x14ac:dyDescent="0.2">
      <c r="A1608" s="58">
        <v>1310103120</v>
      </c>
      <c r="B1608" s="14" t="s">
        <v>6759</v>
      </c>
      <c r="C1608" s="14" t="s">
        <v>19</v>
      </c>
      <c r="D1608" s="14" t="s">
        <v>7818</v>
      </c>
      <c r="E1608" s="10" t="s">
        <v>6765</v>
      </c>
      <c r="F1608" s="17"/>
      <c r="G1608" s="12"/>
      <c r="H1608" s="12"/>
      <c r="I1608" s="16"/>
      <c r="J1608" s="10"/>
      <c r="K1608" s="10"/>
    </row>
    <row r="1609" spans="1:11" ht="16.5" customHeight="1" x14ac:dyDescent="0.2">
      <c r="A1609" s="58">
        <v>1310103130</v>
      </c>
      <c r="B1609" s="14" t="s">
        <v>6760</v>
      </c>
      <c r="C1609" s="14" t="s">
        <v>19</v>
      </c>
      <c r="D1609" s="14" t="s">
        <v>6761</v>
      </c>
      <c r="E1609" s="10" t="s">
        <v>6766</v>
      </c>
      <c r="F1609" s="17"/>
      <c r="G1609" s="12"/>
      <c r="H1609" s="12"/>
      <c r="I1609" s="16"/>
      <c r="J1609" s="10"/>
      <c r="K1609" s="10"/>
    </row>
    <row r="1610" spans="1:11" ht="16.5" customHeight="1" x14ac:dyDescent="0.2">
      <c r="A1610" s="58">
        <v>1310103140</v>
      </c>
      <c r="B1610" s="14" t="s">
        <v>6762</v>
      </c>
      <c r="C1610" s="14" t="s">
        <v>19</v>
      </c>
      <c r="D1610" s="14" t="s">
        <v>6763</v>
      </c>
      <c r="E1610" s="10" t="s">
        <v>6767</v>
      </c>
      <c r="F1610" s="17"/>
      <c r="G1610" s="12"/>
      <c r="H1610" s="12"/>
      <c r="I1610" s="16"/>
      <c r="J1610" s="10"/>
      <c r="K1610" s="10"/>
    </row>
    <row r="1611" spans="1:11" ht="16.5" customHeight="1" x14ac:dyDescent="0.2">
      <c r="A1611" s="18">
        <v>1310105980</v>
      </c>
      <c r="B1611" s="14" t="s">
        <v>548</v>
      </c>
      <c r="C1611" s="14"/>
      <c r="D1611" s="14" t="s">
        <v>549</v>
      </c>
      <c r="E1611" s="14" t="s">
        <v>550</v>
      </c>
      <c r="F1611" s="17"/>
      <c r="G1611" s="17"/>
      <c r="H1611" s="16"/>
      <c r="I1611" s="16"/>
      <c r="J1611" s="10" t="s">
        <v>158</v>
      </c>
      <c r="K1611" s="10" t="s">
        <v>445</v>
      </c>
    </row>
    <row r="1612" spans="1:11" ht="16.5" customHeight="1" x14ac:dyDescent="0.2">
      <c r="A1612" s="18">
        <v>1310105990</v>
      </c>
      <c r="B1612" s="14" t="s">
        <v>545</v>
      </c>
      <c r="C1612" s="14"/>
      <c r="D1612" s="14" t="s">
        <v>546</v>
      </c>
      <c r="E1612" s="14" t="s">
        <v>547</v>
      </c>
      <c r="F1612" s="17"/>
      <c r="G1612" s="17"/>
      <c r="H1612" s="16"/>
      <c r="I1612" s="16"/>
      <c r="J1612" s="10" t="s">
        <v>158</v>
      </c>
      <c r="K1612" s="10" t="s">
        <v>445</v>
      </c>
    </row>
    <row r="1613" spans="1:11" ht="16.5" customHeight="1" x14ac:dyDescent="0.2">
      <c r="A1613" s="18">
        <v>1310106000</v>
      </c>
      <c r="B1613" s="14" t="s">
        <v>554</v>
      </c>
      <c r="C1613" s="14"/>
      <c r="D1613" s="14" t="s">
        <v>555</v>
      </c>
      <c r="E1613" s="14" t="s">
        <v>556</v>
      </c>
      <c r="F1613" s="17"/>
      <c r="G1613" s="17"/>
      <c r="H1613" s="16"/>
      <c r="I1613" s="16"/>
      <c r="J1613" s="10" t="s">
        <v>158</v>
      </c>
      <c r="K1613" s="10" t="s">
        <v>445</v>
      </c>
    </row>
    <row r="1614" spans="1:11" ht="16.5" customHeight="1" x14ac:dyDescent="0.2">
      <c r="A1614" s="18">
        <v>1310106010</v>
      </c>
      <c r="B1614" s="10" t="s">
        <v>604</v>
      </c>
      <c r="C1614" s="10"/>
      <c r="D1614" s="10" t="s">
        <v>605</v>
      </c>
      <c r="E1614" s="10" t="s">
        <v>606</v>
      </c>
      <c r="F1614" s="17"/>
      <c r="G1614" s="17"/>
      <c r="H1614" s="16"/>
      <c r="I1614" s="16"/>
      <c r="J1614" s="10" t="s">
        <v>158</v>
      </c>
      <c r="K1614" s="10" t="s">
        <v>445</v>
      </c>
    </row>
    <row r="1615" spans="1:11" ht="16.5" customHeight="1" x14ac:dyDescent="0.2">
      <c r="A1615" s="18">
        <v>1310106020</v>
      </c>
      <c r="B1615" s="10" t="s">
        <v>529</v>
      </c>
      <c r="C1615" s="10"/>
      <c r="D1615" s="10" t="s">
        <v>530</v>
      </c>
      <c r="E1615" s="10" t="s">
        <v>531</v>
      </c>
      <c r="F1615" s="17"/>
      <c r="G1615" s="17"/>
      <c r="H1615" s="16"/>
      <c r="I1615" s="16"/>
      <c r="J1615" s="10" t="s">
        <v>158</v>
      </c>
      <c r="K1615" s="10" t="s">
        <v>445</v>
      </c>
    </row>
    <row r="1616" spans="1:11" ht="12.75" x14ac:dyDescent="0.2">
      <c r="A1616" s="18">
        <v>1310106030</v>
      </c>
      <c r="B1616" s="14" t="s">
        <v>571</v>
      </c>
      <c r="C1616" s="14"/>
      <c r="D1616" s="14" t="s">
        <v>572</v>
      </c>
      <c r="E1616" s="14" t="s">
        <v>573</v>
      </c>
      <c r="F1616" s="17"/>
      <c r="G1616" s="17"/>
      <c r="H1616" s="16"/>
      <c r="I1616" s="16"/>
      <c r="J1616" s="10" t="s">
        <v>158</v>
      </c>
      <c r="K1616" s="10" t="s">
        <v>445</v>
      </c>
    </row>
    <row r="1617" spans="1:11" ht="12.75" x14ac:dyDescent="0.2">
      <c r="A1617" s="18">
        <v>1310106040</v>
      </c>
      <c r="B1617" s="14" t="s">
        <v>535</v>
      </c>
      <c r="C1617" s="14"/>
      <c r="D1617" s="14" t="s">
        <v>536</v>
      </c>
      <c r="E1617" s="14" t="s">
        <v>537</v>
      </c>
      <c r="F1617" s="17"/>
      <c r="G1617" s="17"/>
      <c r="H1617" s="16"/>
      <c r="I1617" s="16"/>
      <c r="J1617" s="10" t="s">
        <v>158</v>
      </c>
      <c r="K1617" s="10" t="s">
        <v>445</v>
      </c>
    </row>
    <row r="1618" spans="1:11" ht="12.75" x14ac:dyDescent="0.2">
      <c r="A1618" s="18">
        <v>1310106050</v>
      </c>
      <c r="B1618" s="10" t="s">
        <v>532</v>
      </c>
      <c r="C1618" s="10"/>
      <c r="D1618" s="10" t="s">
        <v>533</v>
      </c>
      <c r="E1618" s="10" t="s">
        <v>534</v>
      </c>
      <c r="F1618" s="17"/>
      <c r="G1618" s="17"/>
      <c r="H1618" s="16"/>
      <c r="I1618" s="16"/>
      <c r="J1618" s="10" t="s">
        <v>158</v>
      </c>
      <c r="K1618" s="10" t="s">
        <v>445</v>
      </c>
    </row>
    <row r="1619" spans="1:11" ht="16.5" customHeight="1" x14ac:dyDescent="0.2">
      <c r="A1619" s="18">
        <v>1310106060</v>
      </c>
      <c r="B1619" s="14" t="s">
        <v>627</v>
      </c>
      <c r="C1619" s="14"/>
      <c r="D1619" s="14" t="s">
        <v>628</v>
      </c>
      <c r="E1619" s="14" t="s">
        <v>629</v>
      </c>
      <c r="F1619" s="17"/>
      <c r="G1619" s="17"/>
      <c r="H1619" s="16"/>
      <c r="I1619" s="16"/>
      <c r="J1619" s="10" t="s">
        <v>158</v>
      </c>
      <c r="K1619" s="10" t="s">
        <v>445</v>
      </c>
    </row>
    <row r="1620" spans="1:11" ht="16.5" customHeight="1" x14ac:dyDescent="0.2">
      <c r="A1620" s="18">
        <v>1310106070</v>
      </c>
      <c r="B1620" s="14" t="s">
        <v>542</v>
      </c>
      <c r="C1620" s="14"/>
      <c r="D1620" s="14" t="s">
        <v>543</v>
      </c>
      <c r="E1620" s="14" t="s">
        <v>544</v>
      </c>
      <c r="F1620" s="17"/>
      <c r="G1620" s="17"/>
      <c r="H1620" s="16"/>
      <c r="I1620" s="16"/>
      <c r="J1620" s="10" t="s">
        <v>158</v>
      </c>
      <c r="K1620" s="10" t="s">
        <v>445</v>
      </c>
    </row>
    <row r="1621" spans="1:11" ht="16.5" customHeight="1" x14ac:dyDescent="0.2">
      <c r="A1621" s="18">
        <v>1310106080</v>
      </c>
      <c r="B1621" s="10" t="s">
        <v>586</v>
      </c>
      <c r="C1621" s="10"/>
      <c r="D1621" s="10" t="s">
        <v>587</v>
      </c>
      <c r="E1621" s="10" t="s">
        <v>588</v>
      </c>
      <c r="F1621" s="17"/>
      <c r="G1621" s="17"/>
      <c r="H1621" s="16"/>
      <c r="I1621" s="16"/>
      <c r="J1621" s="10" t="s">
        <v>158</v>
      </c>
      <c r="K1621" s="10" t="s">
        <v>445</v>
      </c>
    </row>
    <row r="1622" spans="1:11" ht="16.5" customHeight="1" x14ac:dyDescent="0.2">
      <c r="A1622" s="18">
        <v>1310106090</v>
      </c>
      <c r="B1622" s="14" t="s">
        <v>1425</v>
      </c>
      <c r="C1622" s="14"/>
      <c r="D1622" s="14" t="s">
        <v>1426</v>
      </c>
      <c r="E1622" s="14" t="s">
        <v>1426</v>
      </c>
      <c r="F1622" s="17"/>
      <c r="G1622" s="17"/>
      <c r="H1622" s="16"/>
      <c r="I1622" s="16"/>
      <c r="J1622" s="10" t="s">
        <v>158</v>
      </c>
      <c r="K1622" s="10" t="s">
        <v>445</v>
      </c>
    </row>
    <row r="1623" spans="1:11" ht="16.5" customHeight="1" x14ac:dyDescent="0.2">
      <c r="A1623" s="18">
        <v>1310106100</v>
      </c>
      <c r="B1623" s="14" t="s">
        <v>5927</v>
      </c>
      <c r="C1623" s="14"/>
      <c r="D1623" s="14" t="s">
        <v>5928</v>
      </c>
      <c r="E1623" s="14" t="s">
        <v>5929</v>
      </c>
      <c r="F1623" s="17"/>
      <c r="G1623" s="17"/>
      <c r="H1623" s="16"/>
      <c r="I1623" s="16"/>
      <c r="J1623" s="10" t="s">
        <v>158</v>
      </c>
      <c r="K1623" s="10" t="s">
        <v>445</v>
      </c>
    </row>
    <row r="1624" spans="1:11" ht="16.5" customHeight="1" x14ac:dyDescent="0.2">
      <c r="A1624" s="18">
        <v>1310106110</v>
      </c>
      <c r="B1624" s="19" t="s">
        <v>1860</v>
      </c>
      <c r="C1624" s="19"/>
      <c r="D1624" s="20" t="s">
        <v>1861</v>
      </c>
      <c r="E1624" s="19" t="s">
        <v>1862</v>
      </c>
      <c r="F1624" s="17"/>
      <c r="G1624" s="12" t="s">
        <v>144</v>
      </c>
      <c r="H1624" s="12" t="s">
        <v>145</v>
      </c>
      <c r="I1624" s="16"/>
      <c r="J1624" s="19" t="s">
        <v>158</v>
      </c>
      <c r="K1624" s="19" t="s">
        <v>541</v>
      </c>
    </row>
    <row r="1625" spans="1:11" ht="16.5" customHeight="1" x14ac:dyDescent="0.2">
      <c r="A1625" s="18">
        <v>1310106110</v>
      </c>
      <c r="B1625" s="14" t="s">
        <v>5952</v>
      </c>
      <c r="C1625" s="14"/>
      <c r="D1625" s="14" t="s">
        <v>5953</v>
      </c>
      <c r="E1625" s="14" t="s">
        <v>5953</v>
      </c>
      <c r="F1625" s="17"/>
      <c r="G1625" s="17"/>
      <c r="H1625" s="16"/>
      <c r="I1625" s="16"/>
      <c r="J1625" s="10" t="s">
        <v>158</v>
      </c>
      <c r="K1625" s="10" t="s">
        <v>445</v>
      </c>
    </row>
    <row r="1626" spans="1:11" ht="16.5" customHeight="1" x14ac:dyDescent="0.2">
      <c r="A1626" s="18">
        <v>1310106120</v>
      </c>
      <c r="B1626" s="10" t="s">
        <v>5971</v>
      </c>
      <c r="C1626" s="10"/>
      <c r="D1626" s="10" t="s">
        <v>5972</v>
      </c>
      <c r="E1626" s="10" t="s">
        <v>5972</v>
      </c>
      <c r="F1626" s="17"/>
      <c r="G1626" s="17"/>
      <c r="H1626" s="16"/>
      <c r="I1626" s="16"/>
      <c r="J1626" s="10" t="s">
        <v>158</v>
      </c>
      <c r="K1626" s="10" t="s">
        <v>445</v>
      </c>
    </row>
    <row r="1627" spans="1:11" ht="16.5" customHeight="1" x14ac:dyDescent="0.2">
      <c r="A1627" s="18">
        <v>1310106130</v>
      </c>
      <c r="B1627" s="10" t="s">
        <v>5973</v>
      </c>
      <c r="C1627" s="10"/>
      <c r="D1627" s="10" t="s">
        <v>5974</v>
      </c>
      <c r="E1627" s="10" t="s">
        <v>5975</v>
      </c>
      <c r="F1627" s="17"/>
      <c r="G1627" s="17"/>
      <c r="H1627" s="16"/>
      <c r="I1627" s="16"/>
      <c r="J1627" s="10" t="s">
        <v>158</v>
      </c>
      <c r="K1627" s="10" t="s">
        <v>445</v>
      </c>
    </row>
    <row r="1628" spans="1:11" ht="16.5" customHeight="1" x14ac:dyDescent="0.2">
      <c r="A1628" s="18">
        <v>1310106140</v>
      </c>
      <c r="B1628" s="10" t="s">
        <v>5976</v>
      </c>
      <c r="C1628" s="10"/>
      <c r="D1628" s="10" t="s">
        <v>5977</v>
      </c>
      <c r="E1628" s="10" t="s">
        <v>5978</v>
      </c>
      <c r="F1628" s="17"/>
      <c r="G1628" s="17"/>
      <c r="H1628" s="16"/>
      <c r="I1628" s="16"/>
      <c r="J1628" s="10" t="s">
        <v>158</v>
      </c>
      <c r="K1628" s="10" t="s">
        <v>445</v>
      </c>
    </row>
    <row r="1629" spans="1:11" ht="16.5" customHeight="1" x14ac:dyDescent="0.2">
      <c r="A1629" s="18">
        <v>1310106150</v>
      </c>
      <c r="B1629" s="14" t="s">
        <v>5979</v>
      </c>
      <c r="C1629" s="14"/>
      <c r="D1629" s="14" t="s">
        <v>5980</v>
      </c>
      <c r="E1629" s="14" t="s">
        <v>5981</v>
      </c>
      <c r="F1629" s="17"/>
      <c r="G1629" s="17"/>
      <c r="H1629" s="16"/>
      <c r="I1629" s="16"/>
      <c r="J1629" s="10" t="s">
        <v>158</v>
      </c>
      <c r="K1629" s="10" t="s">
        <v>445</v>
      </c>
    </row>
    <row r="1630" spans="1:11" ht="16.5" customHeight="1" x14ac:dyDescent="0.2">
      <c r="A1630" s="18">
        <v>1310106160</v>
      </c>
      <c r="B1630" s="14" t="s">
        <v>6004</v>
      </c>
      <c r="C1630" s="14"/>
      <c r="D1630" s="14" t="s">
        <v>6005</v>
      </c>
      <c r="E1630" s="14" t="s">
        <v>6006</v>
      </c>
      <c r="F1630" s="17"/>
      <c r="G1630" s="17"/>
      <c r="H1630" s="16"/>
      <c r="I1630" s="16"/>
      <c r="J1630" s="10" t="s">
        <v>158</v>
      </c>
      <c r="K1630" s="10" t="s">
        <v>445</v>
      </c>
    </row>
    <row r="1631" spans="1:11" ht="12.75" x14ac:dyDescent="0.2">
      <c r="A1631" s="18">
        <v>1310106170</v>
      </c>
      <c r="B1631" s="14" t="s">
        <v>6012</v>
      </c>
      <c r="C1631" s="14"/>
      <c r="D1631" s="14" t="s">
        <v>6013</v>
      </c>
      <c r="E1631" s="14" t="s">
        <v>6014</v>
      </c>
      <c r="F1631" s="17"/>
      <c r="G1631" s="17"/>
      <c r="H1631" s="16"/>
      <c r="I1631" s="16"/>
      <c r="J1631" s="10" t="s">
        <v>158</v>
      </c>
      <c r="K1631" s="10" t="s">
        <v>445</v>
      </c>
    </row>
    <row r="1632" spans="1:11" ht="16.5" customHeight="1" x14ac:dyDescent="0.2">
      <c r="A1632" s="58">
        <v>1310106260</v>
      </c>
      <c r="B1632" s="14" t="s">
        <v>9459</v>
      </c>
      <c r="C1632" s="14" t="s">
        <v>19</v>
      </c>
      <c r="D1632" s="14" t="s">
        <v>9460</v>
      </c>
      <c r="E1632" s="14" t="s">
        <v>9458</v>
      </c>
      <c r="F1632" s="17"/>
      <c r="G1632" s="17"/>
      <c r="H1632" s="16"/>
      <c r="I1632" s="16"/>
      <c r="J1632" s="10"/>
      <c r="K1632" s="10"/>
    </row>
    <row r="1633" spans="1:11" ht="16.5" customHeight="1" x14ac:dyDescent="0.2">
      <c r="A1633" s="58">
        <v>1310106310</v>
      </c>
      <c r="B1633" s="14" t="s">
        <v>9444</v>
      </c>
      <c r="C1633" s="14" t="s">
        <v>19</v>
      </c>
      <c r="D1633" s="14" t="s">
        <v>9443</v>
      </c>
      <c r="E1633" s="14" t="s">
        <v>9442</v>
      </c>
      <c r="F1633" s="17"/>
      <c r="G1633" s="17"/>
      <c r="H1633" s="16"/>
      <c r="I1633" s="16"/>
      <c r="J1633" s="10"/>
      <c r="K1633" s="10"/>
    </row>
    <row r="1634" spans="1:11" ht="16.5" customHeight="1" x14ac:dyDescent="0.2">
      <c r="A1634" s="58">
        <v>1310106320</v>
      </c>
      <c r="B1634" s="14" t="s">
        <v>9441</v>
      </c>
      <c r="C1634" s="14" t="s">
        <v>19</v>
      </c>
      <c r="D1634" s="14" t="s">
        <v>9440</v>
      </c>
      <c r="E1634" s="14" t="s">
        <v>9439</v>
      </c>
      <c r="F1634" s="17"/>
      <c r="G1634" s="17"/>
      <c r="H1634" s="16"/>
      <c r="I1634" s="16"/>
      <c r="J1634" s="10"/>
      <c r="K1634" s="10"/>
    </row>
    <row r="1635" spans="1:11" ht="16.5" customHeight="1" x14ac:dyDescent="0.2">
      <c r="A1635" s="58">
        <v>1310106450</v>
      </c>
      <c r="B1635" s="29" t="s">
        <v>15490</v>
      </c>
      <c r="C1635" s="29" t="s">
        <v>19</v>
      </c>
      <c r="D1635" s="29" t="s">
        <v>15491</v>
      </c>
      <c r="E1635" s="10" t="s">
        <v>15489</v>
      </c>
      <c r="F1635" s="17"/>
      <c r="G1635" s="17"/>
      <c r="H1635" s="16"/>
      <c r="I1635" s="16"/>
      <c r="J1635" s="10"/>
      <c r="K1635" s="10"/>
    </row>
    <row r="1636" spans="1:11" ht="16.5" customHeight="1" x14ac:dyDescent="0.2">
      <c r="A1636" s="58">
        <v>1310106900</v>
      </c>
      <c r="B1636" s="29" t="s">
        <v>512</v>
      </c>
      <c r="C1636" s="29" t="s">
        <v>19</v>
      </c>
      <c r="D1636" s="29" t="s">
        <v>7393</v>
      </c>
      <c r="E1636" s="10" t="s">
        <v>7394</v>
      </c>
      <c r="F1636" s="17"/>
      <c r="G1636" s="17"/>
      <c r="H1636" s="16"/>
      <c r="I1636" s="16"/>
      <c r="J1636" s="10" t="s">
        <v>158</v>
      </c>
      <c r="K1636" s="10" t="s">
        <v>445</v>
      </c>
    </row>
    <row r="1637" spans="1:11" ht="16.5" customHeight="1" x14ac:dyDescent="0.2">
      <c r="A1637" s="18">
        <v>1310106910</v>
      </c>
      <c r="B1637" s="29" t="s">
        <v>577</v>
      </c>
      <c r="C1637" s="29"/>
      <c r="D1637" s="29" t="s">
        <v>578</v>
      </c>
      <c r="E1637" s="10" t="s">
        <v>579</v>
      </c>
      <c r="F1637" s="17"/>
      <c r="G1637" s="17"/>
      <c r="H1637" s="16"/>
      <c r="I1637" s="16"/>
      <c r="J1637" s="10" t="s">
        <v>158</v>
      </c>
      <c r="K1637" s="10" t="s">
        <v>445</v>
      </c>
    </row>
    <row r="1638" spans="1:11" ht="16.5" customHeight="1" x14ac:dyDescent="0.2">
      <c r="A1638" s="18">
        <v>1310106920</v>
      </c>
      <c r="B1638" s="29" t="s">
        <v>5958</v>
      </c>
      <c r="C1638" s="29"/>
      <c r="D1638" s="29" t="s">
        <v>5959</v>
      </c>
      <c r="E1638" s="10" t="s">
        <v>5960</v>
      </c>
      <c r="F1638" s="17"/>
      <c r="G1638" s="17"/>
      <c r="H1638" s="16"/>
      <c r="I1638" s="16"/>
      <c r="J1638" s="29" t="s">
        <v>240</v>
      </c>
      <c r="K1638" s="10" t="s">
        <v>5961</v>
      </c>
    </row>
    <row r="1639" spans="1:11" ht="16.5" customHeight="1" x14ac:dyDescent="0.2">
      <c r="A1639" s="18">
        <v>1310106930</v>
      </c>
      <c r="B1639" s="14" t="s">
        <v>1422</v>
      </c>
      <c r="C1639" s="14"/>
      <c r="D1639" s="14" t="s">
        <v>1423</v>
      </c>
      <c r="E1639" s="10" t="s">
        <v>1423</v>
      </c>
      <c r="F1639" s="17"/>
      <c r="G1639" s="17"/>
      <c r="H1639" s="16"/>
      <c r="I1639" s="16"/>
      <c r="J1639" s="10" t="s">
        <v>240</v>
      </c>
      <c r="K1639" s="10" t="s">
        <v>1424</v>
      </c>
    </row>
    <row r="1640" spans="1:11" ht="16.5" customHeight="1" x14ac:dyDescent="0.2">
      <c r="A1640" s="18">
        <v>1310106960</v>
      </c>
      <c r="B1640" s="14" t="s">
        <v>943</v>
      </c>
      <c r="C1640" s="14"/>
      <c r="D1640" s="14" t="s">
        <v>944</v>
      </c>
      <c r="E1640" s="19" t="s">
        <v>944</v>
      </c>
      <c r="F1640" s="17"/>
      <c r="G1640" s="17"/>
      <c r="H1640" s="16"/>
      <c r="I1640" s="16"/>
      <c r="J1640" s="14" t="s">
        <v>158</v>
      </c>
      <c r="K1640" s="10" t="s">
        <v>445</v>
      </c>
    </row>
    <row r="1641" spans="1:11" ht="16.5" customHeight="1" x14ac:dyDescent="0.2">
      <c r="A1641" s="58">
        <v>1310106970</v>
      </c>
      <c r="B1641" s="14" t="s">
        <v>1296</v>
      </c>
      <c r="C1641" s="14" t="s">
        <v>19</v>
      </c>
      <c r="D1641" s="14" t="s">
        <v>6621</v>
      </c>
      <c r="E1641" s="19" t="s">
        <v>1297</v>
      </c>
      <c r="F1641" s="17"/>
      <c r="G1641" s="17"/>
      <c r="H1641" s="16"/>
      <c r="I1641" s="16"/>
      <c r="J1641" s="14" t="s">
        <v>158</v>
      </c>
      <c r="K1641" s="10" t="s">
        <v>445</v>
      </c>
    </row>
    <row r="1642" spans="1:11" ht="16.5" customHeight="1" x14ac:dyDescent="0.2">
      <c r="A1642" s="58">
        <v>1310106980</v>
      </c>
      <c r="B1642" s="14" t="s">
        <v>1298</v>
      </c>
      <c r="C1642" s="14" t="s">
        <v>19</v>
      </c>
      <c r="D1642" s="14" t="s">
        <v>6622</v>
      </c>
      <c r="E1642" s="19" t="s">
        <v>1299</v>
      </c>
      <c r="F1642" s="17"/>
      <c r="G1642" s="17"/>
      <c r="H1642" s="16"/>
      <c r="I1642" s="16"/>
      <c r="J1642" s="14" t="s">
        <v>158</v>
      </c>
      <c r="K1642" s="10" t="s">
        <v>445</v>
      </c>
    </row>
    <row r="1643" spans="1:11" ht="16.5" customHeight="1" x14ac:dyDescent="0.2">
      <c r="A1643" s="18">
        <v>1310106990</v>
      </c>
      <c r="B1643" s="14" t="s">
        <v>443</v>
      </c>
      <c r="C1643" s="14"/>
      <c r="D1643" s="14" t="s">
        <v>444</v>
      </c>
      <c r="E1643" s="19" t="s">
        <v>444</v>
      </c>
      <c r="F1643" s="17"/>
      <c r="G1643" s="17"/>
      <c r="H1643" s="16"/>
      <c r="I1643" s="16"/>
      <c r="J1643" s="14" t="s">
        <v>158</v>
      </c>
      <c r="K1643" s="10" t="s">
        <v>445</v>
      </c>
    </row>
    <row r="1644" spans="1:11" ht="16.5" customHeight="1" x14ac:dyDescent="0.2">
      <c r="A1644" s="18">
        <v>1310107380</v>
      </c>
      <c r="B1644" s="30" t="s">
        <v>5918</v>
      </c>
      <c r="C1644" s="30"/>
      <c r="D1644" s="30" t="s">
        <v>5919</v>
      </c>
      <c r="E1644" s="19" t="s">
        <v>5919</v>
      </c>
      <c r="F1644" s="17"/>
      <c r="G1644" s="17"/>
      <c r="H1644" s="16"/>
      <c r="I1644" s="16"/>
      <c r="J1644" s="10" t="s">
        <v>1701</v>
      </c>
      <c r="K1644" s="10" t="s">
        <v>445</v>
      </c>
    </row>
    <row r="1645" spans="1:11" ht="16.5" customHeight="1" x14ac:dyDescent="0.2">
      <c r="A1645" s="18">
        <v>1310107390</v>
      </c>
      <c r="B1645" s="30" t="s">
        <v>5920</v>
      </c>
      <c r="C1645" s="30"/>
      <c r="D1645" s="30" t="s">
        <v>5921</v>
      </c>
      <c r="E1645" s="19" t="s">
        <v>5921</v>
      </c>
      <c r="F1645" s="17"/>
      <c r="G1645" s="17"/>
      <c r="H1645" s="16"/>
      <c r="I1645" s="16"/>
      <c r="J1645" s="10" t="s">
        <v>1701</v>
      </c>
      <c r="K1645" s="10" t="s">
        <v>445</v>
      </c>
    </row>
    <row r="1646" spans="1:11" ht="16.5" customHeight="1" x14ac:dyDescent="0.2">
      <c r="A1646" s="18">
        <v>1310107400</v>
      </c>
      <c r="B1646" s="30" t="s">
        <v>5922</v>
      </c>
      <c r="C1646" s="30"/>
      <c r="D1646" s="30" t="s">
        <v>5923</v>
      </c>
      <c r="E1646" s="19" t="s">
        <v>5923</v>
      </c>
      <c r="F1646" s="17"/>
      <c r="G1646" s="17"/>
      <c r="H1646" s="16"/>
      <c r="I1646" s="16"/>
      <c r="J1646" s="10" t="s">
        <v>1701</v>
      </c>
      <c r="K1646" s="10" t="s">
        <v>445</v>
      </c>
    </row>
    <row r="1647" spans="1:11" ht="16.5" customHeight="1" x14ac:dyDescent="0.2">
      <c r="A1647" s="18">
        <v>1310107590</v>
      </c>
      <c r="B1647" s="10" t="s">
        <v>5966</v>
      </c>
      <c r="C1647" s="10"/>
      <c r="D1647" s="10" t="s">
        <v>5967</v>
      </c>
      <c r="E1647" s="10" t="s">
        <v>5968</v>
      </c>
      <c r="F1647" s="17"/>
      <c r="G1647" s="12" t="s">
        <v>144</v>
      </c>
      <c r="H1647" s="12" t="s">
        <v>145</v>
      </c>
      <c r="I1647" s="16"/>
      <c r="J1647" s="10" t="s">
        <v>158</v>
      </c>
      <c r="K1647" s="10" t="s">
        <v>445</v>
      </c>
    </row>
    <row r="1648" spans="1:11" ht="16.5" customHeight="1" x14ac:dyDescent="0.2">
      <c r="A1648" s="18">
        <v>1310107600</v>
      </c>
      <c r="B1648" s="10" t="s">
        <v>1780</v>
      </c>
      <c r="C1648" s="10"/>
      <c r="D1648" s="10" t="s">
        <v>1781</v>
      </c>
      <c r="E1648" s="10" t="s">
        <v>1782</v>
      </c>
      <c r="F1648" s="17"/>
      <c r="G1648" s="12" t="s">
        <v>144</v>
      </c>
      <c r="H1648" s="12" t="s">
        <v>145</v>
      </c>
      <c r="I1648" s="16"/>
      <c r="J1648" s="10" t="s">
        <v>158</v>
      </c>
      <c r="K1648" s="10" t="s">
        <v>445</v>
      </c>
    </row>
    <row r="1649" spans="1:11" ht="16.5" customHeight="1" x14ac:dyDescent="0.2">
      <c r="A1649" s="18">
        <v>1310107610</v>
      </c>
      <c r="B1649" s="10" t="s">
        <v>1823</v>
      </c>
      <c r="C1649" s="10"/>
      <c r="D1649" s="10" t="s">
        <v>1824</v>
      </c>
      <c r="E1649" s="10" t="s">
        <v>1825</v>
      </c>
      <c r="F1649" s="17"/>
      <c r="G1649" s="12" t="s">
        <v>144</v>
      </c>
      <c r="H1649" s="12" t="s">
        <v>145</v>
      </c>
      <c r="I1649" s="16"/>
      <c r="J1649" s="10" t="s">
        <v>158</v>
      </c>
      <c r="K1649" s="10" t="s">
        <v>445</v>
      </c>
    </row>
    <row r="1650" spans="1:11" ht="16.5" customHeight="1" x14ac:dyDescent="0.2">
      <c r="A1650" s="18">
        <v>1310107620</v>
      </c>
      <c r="B1650" s="19" t="s">
        <v>607</v>
      </c>
      <c r="C1650" s="19"/>
      <c r="D1650" s="20" t="s">
        <v>608</v>
      </c>
      <c r="E1650" s="19" t="s">
        <v>609</v>
      </c>
      <c r="F1650" s="17"/>
      <c r="G1650" s="12" t="s">
        <v>144</v>
      </c>
      <c r="H1650" s="12" t="s">
        <v>145</v>
      </c>
      <c r="I1650" s="16"/>
      <c r="J1650" s="19" t="s">
        <v>158</v>
      </c>
      <c r="K1650" s="19" t="s">
        <v>541</v>
      </c>
    </row>
    <row r="1651" spans="1:11" ht="16.5" customHeight="1" x14ac:dyDescent="0.2">
      <c r="A1651" s="18">
        <v>1310107630</v>
      </c>
      <c r="B1651" s="19" t="s">
        <v>639</v>
      </c>
      <c r="C1651" s="19"/>
      <c r="D1651" s="20" t="s">
        <v>640</v>
      </c>
      <c r="E1651" s="19" t="s">
        <v>641</v>
      </c>
      <c r="F1651" s="17"/>
      <c r="G1651" s="12" t="s">
        <v>144</v>
      </c>
      <c r="H1651" s="12" t="s">
        <v>145</v>
      </c>
      <c r="I1651" s="16"/>
      <c r="J1651" s="19" t="s">
        <v>158</v>
      </c>
      <c r="K1651" s="19" t="s">
        <v>541</v>
      </c>
    </row>
    <row r="1652" spans="1:11" ht="16.5" customHeight="1" x14ac:dyDescent="0.2">
      <c r="A1652" s="18">
        <v>1310107640</v>
      </c>
      <c r="B1652" s="19" t="s">
        <v>538</v>
      </c>
      <c r="C1652" s="19"/>
      <c r="D1652" s="20" t="s">
        <v>539</v>
      </c>
      <c r="E1652" s="19" t="s">
        <v>540</v>
      </c>
      <c r="F1652" s="17"/>
      <c r="G1652" s="12" t="s">
        <v>144</v>
      </c>
      <c r="H1652" s="12" t="s">
        <v>145</v>
      </c>
      <c r="I1652" s="16"/>
      <c r="J1652" s="19" t="s">
        <v>158</v>
      </c>
      <c r="K1652" s="19" t="s">
        <v>541</v>
      </c>
    </row>
    <row r="1653" spans="1:11" ht="16.5" customHeight="1" x14ac:dyDescent="0.2">
      <c r="A1653" s="18">
        <v>1310107650</v>
      </c>
      <c r="B1653" s="19" t="s">
        <v>1783</v>
      </c>
      <c r="C1653" s="19"/>
      <c r="D1653" s="20" t="s">
        <v>1784</v>
      </c>
      <c r="E1653" s="19" t="s">
        <v>1785</v>
      </c>
      <c r="F1653" s="17"/>
      <c r="G1653" s="12" t="s">
        <v>144</v>
      </c>
      <c r="H1653" s="12" t="s">
        <v>145</v>
      </c>
      <c r="I1653" s="16"/>
      <c r="J1653" s="19" t="s">
        <v>158</v>
      </c>
      <c r="K1653" s="19" t="s">
        <v>541</v>
      </c>
    </row>
    <row r="1654" spans="1:11" ht="16.5" customHeight="1" x14ac:dyDescent="0.2">
      <c r="A1654" s="18">
        <v>1310107660</v>
      </c>
      <c r="B1654" s="19" t="s">
        <v>4244</v>
      </c>
      <c r="C1654" s="19"/>
      <c r="D1654" s="20" t="s">
        <v>4245</v>
      </c>
      <c r="E1654" s="19" t="s">
        <v>4246</v>
      </c>
      <c r="F1654" s="17"/>
      <c r="G1654" s="12" t="s">
        <v>144</v>
      </c>
      <c r="H1654" s="12" t="s">
        <v>145</v>
      </c>
      <c r="I1654" s="16"/>
      <c r="J1654" s="19" t="s">
        <v>158</v>
      </c>
      <c r="K1654" s="19" t="s">
        <v>541</v>
      </c>
    </row>
    <row r="1655" spans="1:11" ht="16.5" customHeight="1" x14ac:dyDescent="0.2">
      <c r="A1655" s="18">
        <v>1310107670</v>
      </c>
      <c r="B1655" s="19" t="s">
        <v>5901</v>
      </c>
      <c r="C1655" s="19"/>
      <c r="D1655" s="20" t="s">
        <v>5902</v>
      </c>
      <c r="E1655" s="19" t="s">
        <v>5903</v>
      </c>
      <c r="F1655" s="17"/>
      <c r="G1655" s="12" t="s">
        <v>144</v>
      </c>
      <c r="H1655" s="12" t="s">
        <v>145</v>
      </c>
      <c r="I1655" s="16"/>
      <c r="J1655" s="19" t="s">
        <v>158</v>
      </c>
      <c r="K1655" s="19" t="s">
        <v>541</v>
      </c>
    </row>
    <row r="1656" spans="1:11" ht="16.5" customHeight="1" x14ac:dyDescent="0.2">
      <c r="A1656" s="18">
        <v>1310107680</v>
      </c>
      <c r="B1656" s="19" t="s">
        <v>5895</v>
      </c>
      <c r="C1656" s="19"/>
      <c r="D1656" s="20" t="s">
        <v>5896</v>
      </c>
      <c r="E1656" s="19" t="s">
        <v>5897</v>
      </c>
      <c r="F1656" s="17"/>
      <c r="G1656" s="12" t="s">
        <v>144</v>
      </c>
      <c r="H1656" s="12" t="s">
        <v>145</v>
      </c>
      <c r="I1656" s="16"/>
      <c r="J1656" s="19" t="s">
        <v>158</v>
      </c>
      <c r="K1656" s="19" t="s">
        <v>541</v>
      </c>
    </row>
    <row r="1657" spans="1:11" ht="16.5" customHeight="1" x14ac:dyDescent="0.2">
      <c r="A1657" s="18">
        <v>1310107690</v>
      </c>
      <c r="B1657" s="19" t="s">
        <v>5898</v>
      </c>
      <c r="C1657" s="19"/>
      <c r="D1657" s="20" t="s">
        <v>5899</v>
      </c>
      <c r="E1657" s="19" t="s">
        <v>5900</v>
      </c>
      <c r="F1657" s="17"/>
      <c r="G1657" s="12" t="s">
        <v>144</v>
      </c>
      <c r="H1657" s="12" t="s">
        <v>145</v>
      </c>
      <c r="I1657" s="16"/>
      <c r="J1657" s="19" t="s">
        <v>158</v>
      </c>
      <c r="K1657" s="19" t="s">
        <v>541</v>
      </c>
    </row>
    <row r="1658" spans="1:11" ht="16.5" customHeight="1" x14ac:dyDescent="0.2">
      <c r="A1658" s="18">
        <v>1310107700</v>
      </c>
      <c r="B1658" s="19" t="s">
        <v>5962</v>
      </c>
      <c r="C1658" s="19"/>
      <c r="D1658" s="20" t="s">
        <v>5963</v>
      </c>
      <c r="E1658" s="19" t="s">
        <v>5963</v>
      </c>
      <c r="F1658" s="17"/>
      <c r="G1658" s="12" t="s">
        <v>144</v>
      </c>
      <c r="H1658" s="12" t="s">
        <v>145</v>
      </c>
      <c r="I1658" s="16"/>
      <c r="J1658" s="19" t="s">
        <v>158</v>
      </c>
      <c r="K1658" s="19" t="s">
        <v>541</v>
      </c>
    </row>
    <row r="1659" spans="1:11" ht="16.5" customHeight="1" x14ac:dyDescent="0.2">
      <c r="A1659" s="80">
        <v>1310107710</v>
      </c>
      <c r="B1659" s="19" t="s">
        <v>669</v>
      </c>
      <c r="C1659" s="19"/>
      <c r="D1659" s="20" t="s">
        <v>670</v>
      </c>
      <c r="E1659" s="20" t="s">
        <v>671</v>
      </c>
      <c r="F1659" s="17"/>
      <c r="G1659" s="12" t="s">
        <v>144</v>
      </c>
      <c r="H1659" s="12" t="s">
        <v>145</v>
      </c>
      <c r="I1659" s="16"/>
      <c r="J1659" s="19" t="s">
        <v>158</v>
      </c>
      <c r="K1659" s="19" t="s">
        <v>445</v>
      </c>
    </row>
    <row r="1660" spans="1:11" ht="16.5" customHeight="1" x14ac:dyDescent="0.2">
      <c r="A1660" s="64">
        <v>1310107750</v>
      </c>
      <c r="B1660" s="10" t="s">
        <v>5964</v>
      </c>
      <c r="C1660" s="10"/>
      <c r="D1660" s="26" t="s">
        <v>5965</v>
      </c>
      <c r="E1660" s="26" t="s">
        <v>5965</v>
      </c>
      <c r="F1660" s="10"/>
      <c r="G1660" s="10"/>
      <c r="H1660" s="10"/>
      <c r="I1660" s="10"/>
      <c r="J1660" s="28" t="s">
        <v>158</v>
      </c>
      <c r="K1660" s="26" t="s">
        <v>445</v>
      </c>
    </row>
    <row r="1661" spans="1:11" ht="16.5" customHeight="1" x14ac:dyDescent="0.2">
      <c r="A1661" s="105">
        <v>1310110070</v>
      </c>
      <c r="B1661" s="10" t="s">
        <v>7357</v>
      </c>
      <c r="C1661" s="10" t="s">
        <v>19</v>
      </c>
      <c r="D1661" s="26" t="s">
        <v>7359</v>
      </c>
      <c r="E1661" s="26" t="s">
        <v>7358</v>
      </c>
      <c r="F1661" s="10"/>
      <c r="G1661" s="10"/>
      <c r="H1661" s="10"/>
      <c r="I1661" s="10"/>
      <c r="J1661" s="28"/>
      <c r="K1661" s="26"/>
    </row>
    <row r="1662" spans="1:11" ht="16.5" customHeight="1" x14ac:dyDescent="0.2">
      <c r="A1662" s="105">
        <v>1310110120</v>
      </c>
      <c r="B1662" s="10" t="s">
        <v>8556</v>
      </c>
      <c r="C1662" s="10" t="s">
        <v>19</v>
      </c>
      <c r="D1662" s="26" t="s">
        <v>8557</v>
      </c>
      <c r="E1662" s="26" t="s">
        <v>8525</v>
      </c>
      <c r="F1662" s="10"/>
      <c r="G1662" s="10"/>
      <c r="H1662" s="10"/>
      <c r="I1662" s="10"/>
      <c r="J1662" s="28"/>
      <c r="K1662" s="26"/>
    </row>
    <row r="1663" spans="1:11" ht="16.5" customHeight="1" x14ac:dyDescent="0.2">
      <c r="A1663" s="105">
        <v>1310110130</v>
      </c>
      <c r="B1663" s="10" t="s">
        <v>8558</v>
      </c>
      <c r="C1663" s="10" t="s">
        <v>19</v>
      </c>
      <c r="D1663" s="26" t="s">
        <v>8559</v>
      </c>
      <c r="E1663" s="26" t="s">
        <v>8526</v>
      </c>
      <c r="F1663" s="10"/>
      <c r="G1663" s="10"/>
      <c r="H1663" s="10"/>
      <c r="I1663" s="10"/>
      <c r="J1663" s="28"/>
      <c r="K1663" s="26"/>
    </row>
    <row r="1664" spans="1:11" ht="16.5" customHeight="1" x14ac:dyDescent="0.2">
      <c r="A1664" s="105">
        <v>1310110140</v>
      </c>
      <c r="B1664" s="10" t="s">
        <v>8560</v>
      </c>
      <c r="C1664" s="10" t="s">
        <v>19</v>
      </c>
      <c r="D1664" s="26" t="s">
        <v>8561</v>
      </c>
      <c r="E1664" s="26" t="s">
        <v>8527</v>
      </c>
      <c r="F1664" s="10"/>
      <c r="G1664" s="10"/>
      <c r="H1664" s="10"/>
      <c r="I1664" s="10"/>
      <c r="J1664" s="28"/>
      <c r="K1664" s="26"/>
    </row>
    <row r="1665" spans="1:12" ht="16.5" customHeight="1" x14ac:dyDescent="0.2">
      <c r="A1665" s="105">
        <v>1310111110</v>
      </c>
      <c r="B1665" s="10" t="s">
        <v>9978</v>
      </c>
      <c r="C1665" s="10" t="s">
        <v>19</v>
      </c>
      <c r="D1665" s="26" t="s">
        <v>10135</v>
      </c>
      <c r="E1665" s="26" t="s">
        <v>9979</v>
      </c>
      <c r="F1665" s="10"/>
      <c r="G1665" s="10"/>
      <c r="H1665" s="10"/>
      <c r="I1665" s="10"/>
      <c r="J1665" s="28"/>
      <c r="K1665" s="26"/>
    </row>
    <row r="1666" spans="1:12" ht="16.5" customHeight="1" x14ac:dyDescent="0.2">
      <c r="A1666" s="58">
        <v>1310114730</v>
      </c>
      <c r="B1666" s="14" t="s">
        <v>14872</v>
      </c>
      <c r="C1666" s="14" t="s">
        <v>19</v>
      </c>
      <c r="D1666" s="14" t="s">
        <v>14871</v>
      </c>
      <c r="E1666" s="14" t="s">
        <v>14870</v>
      </c>
      <c r="F1666" s="17"/>
      <c r="G1666" s="17"/>
      <c r="H1666" s="16"/>
      <c r="I1666" s="16"/>
      <c r="J1666" s="10"/>
      <c r="K1666" s="10"/>
    </row>
    <row r="1667" spans="1:12" ht="16.5" customHeight="1" x14ac:dyDescent="0.2">
      <c r="A1667" s="58">
        <v>1310114740</v>
      </c>
      <c r="B1667" s="14" t="s">
        <v>14874</v>
      </c>
      <c r="C1667" s="14" t="s">
        <v>19</v>
      </c>
      <c r="D1667" s="14" t="s">
        <v>14875</v>
      </c>
      <c r="E1667" s="14" t="s">
        <v>14873</v>
      </c>
      <c r="F1667" s="17"/>
      <c r="G1667" s="17"/>
      <c r="H1667" s="16"/>
      <c r="I1667" s="16"/>
      <c r="J1667" s="10"/>
      <c r="K1667" s="10"/>
    </row>
    <row r="1668" spans="1:12" ht="16.5" customHeight="1" x14ac:dyDescent="0.2">
      <c r="A1668" s="58">
        <v>1310114750</v>
      </c>
      <c r="B1668" s="14" t="s">
        <v>14883</v>
      </c>
      <c r="C1668" s="14" t="s">
        <v>19</v>
      </c>
      <c r="D1668" s="14" t="s">
        <v>14884</v>
      </c>
      <c r="E1668" s="14" t="s">
        <v>14882</v>
      </c>
      <c r="F1668" s="17"/>
      <c r="G1668" s="17"/>
      <c r="H1668" s="16"/>
      <c r="I1668" s="16"/>
      <c r="J1668" s="10"/>
      <c r="K1668" s="10"/>
    </row>
    <row r="1669" spans="1:12" ht="16.5" customHeight="1" x14ac:dyDescent="0.2">
      <c r="A1669" s="58">
        <v>1310114760</v>
      </c>
      <c r="B1669" s="14" t="s">
        <v>14890</v>
      </c>
      <c r="C1669" s="14" t="s">
        <v>19</v>
      </c>
      <c r="D1669" s="14" t="s">
        <v>14886</v>
      </c>
      <c r="E1669" s="14" t="s">
        <v>14885</v>
      </c>
      <c r="F1669" s="17"/>
      <c r="G1669" s="17"/>
      <c r="H1669" s="16"/>
      <c r="I1669" s="16"/>
      <c r="J1669" s="10"/>
      <c r="K1669" s="10"/>
    </row>
    <row r="1670" spans="1:12" ht="16.5" customHeight="1" x14ac:dyDescent="0.2">
      <c r="A1670" s="58">
        <v>1310114770</v>
      </c>
      <c r="B1670" s="14" t="s">
        <v>14889</v>
      </c>
      <c r="C1670" s="14" t="s">
        <v>19</v>
      </c>
      <c r="D1670" s="14" t="s">
        <v>14888</v>
      </c>
      <c r="E1670" s="14" t="s">
        <v>14887</v>
      </c>
      <c r="F1670" s="17"/>
      <c r="G1670" s="17"/>
      <c r="H1670" s="16"/>
      <c r="I1670" s="16"/>
      <c r="J1670" s="10"/>
      <c r="K1670" s="10"/>
    </row>
    <row r="1671" spans="1:12" ht="16.5" customHeight="1" x14ac:dyDescent="0.2">
      <c r="A1671" s="58">
        <v>1311100000</v>
      </c>
      <c r="B1671" s="14" t="s">
        <v>7350</v>
      </c>
      <c r="C1671" s="14" t="s">
        <v>19</v>
      </c>
      <c r="D1671" s="14" t="s">
        <v>2896</v>
      </c>
      <c r="E1671" s="14" t="s">
        <v>2897</v>
      </c>
      <c r="F1671" s="17"/>
      <c r="G1671" s="10"/>
      <c r="H1671" s="17"/>
      <c r="I1671" s="17"/>
      <c r="J1671" s="10"/>
      <c r="K1671" s="10"/>
    </row>
    <row r="1672" spans="1:12" ht="16.5" customHeight="1" x14ac:dyDescent="0.2">
      <c r="A1672" s="58">
        <v>1311100070</v>
      </c>
      <c r="B1672" s="29" t="s">
        <v>3419</v>
      </c>
      <c r="C1672" s="29" t="s">
        <v>19</v>
      </c>
      <c r="D1672" s="29" t="s">
        <v>11063</v>
      </c>
      <c r="E1672" s="19" t="s">
        <v>6847</v>
      </c>
      <c r="F1672" s="17"/>
      <c r="G1672" s="17"/>
      <c r="H1672" s="16"/>
      <c r="I1672" s="16"/>
      <c r="J1672" s="10" t="s">
        <v>240</v>
      </c>
      <c r="K1672" s="10" t="s">
        <v>3421</v>
      </c>
    </row>
    <row r="1673" spans="1:12" ht="16.5" customHeight="1" x14ac:dyDescent="0.2">
      <c r="A1673" s="58">
        <v>1311100140</v>
      </c>
      <c r="B1673" s="10" t="s">
        <v>8265</v>
      </c>
      <c r="C1673" s="10" t="s">
        <v>19</v>
      </c>
      <c r="D1673" s="10" t="s">
        <v>8261</v>
      </c>
      <c r="E1673" s="10" t="s">
        <v>6501</v>
      </c>
      <c r="F1673" s="17"/>
      <c r="G1673" s="12"/>
      <c r="H1673" s="12"/>
      <c r="I1673" s="16"/>
      <c r="J1673" s="10"/>
      <c r="K1673" s="10"/>
    </row>
    <row r="1674" spans="1:12" ht="16.5" customHeight="1" x14ac:dyDescent="0.2">
      <c r="A1674" s="58">
        <v>1311100160</v>
      </c>
      <c r="B1674" s="10" t="s">
        <v>15164</v>
      </c>
      <c r="C1674" s="10" t="s">
        <v>19</v>
      </c>
      <c r="D1674" s="14" t="s">
        <v>18354</v>
      </c>
      <c r="E1674" s="14" t="s">
        <v>17417</v>
      </c>
      <c r="F1674" s="17"/>
      <c r="G1674" s="12"/>
      <c r="H1674" s="12"/>
      <c r="I1674" s="16"/>
      <c r="J1674" s="10"/>
      <c r="K1674" s="10"/>
      <c r="L1674" s="73">
        <v>1311100510</v>
      </c>
    </row>
    <row r="1675" spans="1:12" ht="16.5" customHeight="1" x14ac:dyDescent="0.2">
      <c r="A1675" s="58">
        <v>1311100470</v>
      </c>
      <c r="B1675" s="14" t="s">
        <v>15165</v>
      </c>
      <c r="C1675" s="14" t="s">
        <v>19</v>
      </c>
      <c r="D1675" s="10" t="s">
        <v>18357</v>
      </c>
      <c r="E1675" s="10" t="s">
        <v>17404</v>
      </c>
      <c r="F1675" s="17"/>
      <c r="G1675" s="12" t="s">
        <v>144</v>
      </c>
      <c r="H1675" s="12" t="s">
        <v>145</v>
      </c>
      <c r="I1675" s="16"/>
      <c r="J1675" s="10" t="s">
        <v>158</v>
      </c>
      <c r="K1675" s="10" t="s">
        <v>3938</v>
      </c>
    </row>
    <row r="1676" spans="1:12" ht="16.5" customHeight="1" x14ac:dyDescent="0.2">
      <c r="A1676" s="58">
        <v>1311100490</v>
      </c>
      <c r="B1676" s="14" t="s">
        <v>8266</v>
      </c>
      <c r="C1676" s="14" t="s">
        <v>19</v>
      </c>
      <c r="D1676" s="10" t="s">
        <v>8263</v>
      </c>
      <c r="E1676" s="10" t="s">
        <v>8262</v>
      </c>
      <c r="F1676" s="17"/>
      <c r="G1676" s="12"/>
      <c r="H1676" s="12"/>
      <c r="I1676" s="16"/>
      <c r="J1676" s="10"/>
      <c r="K1676" s="10"/>
    </row>
    <row r="1677" spans="1:12" ht="16.5" customHeight="1" x14ac:dyDescent="0.2">
      <c r="A1677" s="58">
        <v>1311100520</v>
      </c>
      <c r="B1677" s="14" t="s">
        <v>18355</v>
      </c>
      <c r="C1677" s="14" t="s">
        <v>19</v>
      </c>
      <c r="D1677" s="10" t="s">
        <v>18358</v>
      </c>
      <c r="E1677" s="10" t="s">
        <v>18356</v>
      </c>
      <c r="F1677" s="17"/>
      <c r="G1677" s="12"/>
      <c r="H1677" s="12"/>
      <c r="I1677" s="16"/>
      <c r="J1677" s="10"/>
      <c r="K1677" s="10"/>
    </row>
    <row r="1678" spans="1:12" ht="16.5" customHeight="1" x14ac:dyDescent="0.2">
      <c r="A1678" s="58">
        <v>1311100530</v>
      </c>
      <c r="B1678" s="14" t="s">
        <v>8268</v>
      </c>
      <c r="C1678" s="14" t="s">
        <v>19</v>
      </c>
      <c r="D1678" s="10" t="s">
        <v>8260</v>
      </c>
      <c r="E1678" s="10" t="s">
        <v>3937</v>
      </c>
      <c r="F1678" s="17"/>
      <c r="G1678" s="12" t="s">
        <v>144</v>
      </c>
      <c r="H1678" s="12" t="s">
        <v>145</v>
      </c>
      <c r="I1678" s="16"/>
      <c r="J1678" s="10" t="s">
        <v>158</v>
      </c>
      <c r="K1678" s="10" t="s">
        <v>1521</v>
      </c>
      <c r="L1678" s="73">
        <v>1314100130</v>
      </c>
    </row>
    <row r="1679" spans="1:12" ht="16.5" customHeight="1" x14ac:dyDescent="0.2">
      <c r="A1679" s="58">
        <v>1311100540</v>
      </c>
      <c r="B1679" s="14" t="s">
        <v>8269</v>
      </c>
      <c r="C1679" s="14" t="s">
        <v>19</v>
      </c>
      <c r="D1679" s="14" t="s">
        <v>15163</v>
      </c>
      <c r="E1679" s="14" t="s">
        <v>8259</v>
      </c>
      <c r="F1679" s="17"/>
      <c r="G1679" s="15" t="s">
        <v>144</v>
      </c>
      <c r="H1679" s="15" t="s">
        <v>145</v>
      </c>
      <c r="I1679" s="16"/>
      <c r="J1679" s="10"/>
      <c r="K1679" s="10"/>
    </row>
    <row r="1680" spans="1:12" ht="16.5" customHeight="1" x14ac:dyDescent="0.2">
      <c r="A1680" s="58">
        <v>1311100810</v>
      </c>
      <c r="B1680" s="10" t="s">
        <v>8267</v>
      </c>
      <c r="C1680" s="10" t="s">
        <v>19</v>
      </c>
      <c r="D1680" s="10" t="s">
        <v>8264</v>
      </c>
      <c r="E1680" s="10" t="s">
        <v>6508</v>
      </c>
      <c r="F1680" s="17"/>
      <c r="G1680" s="12"/>
      <c r="H1680" s="12"/>
      <c r="I1680" s="16"/>
      <c r="J1680" s="10"/>
      <c r="K1680" s="10"/>
    </row>
    <row r="1681" spans="1:11" ht="16.5" customHeight="1" x14ac:dyDescent="0.2">
      <c r="A1681" s="58">
        <v>1311101250</v>
      </c>
      <c r="B1681" s="14" t="s">
        <v>9297</v>
      </c>
      <c r="C1681" s="14" t="s">
        <v>19</v>
      </c>
      <c r="D1681" s="10" t="s">
        <v>9296</v>
      </c>
      <c r="E1681" s="10" t="s">
        <v>9295</v>
      </c>
      <c r="F1681" s="17"/>
      <c r="G1681" s="12"/>
      <c r="H1681" s="12"/>
      <c r="I1681" s="16"/>
      <c r="J1681" s="10"/>
      <c r="K1681" s="10"/>
    </row>
    <row r="1682" spans="1:11" ht="16.5" customHeight="1" x14ac:dyDescent="0.2">
      <c r="A1682" s="58">
        <v>1311101380</v>
      </c>
      <c r="B1682" s="10" t="s">
        <v>8146</v>
      </c>
      <c r="C1682" s="10" t="s">
        <v>19</v>
      </c>
      <c r="D1682" s="10" t="s">
        <v>8145</v>
      </c>
      <c r="E1682" s="10" t="s">
        <v>8144</v>
      </c>
      <c r="F1682" s="17"/>
      <c r="G1682" s="12"/>
      <c r="H1682" s="12"/>
      <c r="I1682" s="16"/>
      <c r="J1682" s="10"/>
      <c r="K1682" s="10"/>
    </row>
    <row r="1683" spans="1:11" ht="16.5" customHeight="1" x14ac:dyDescent="0.2">
      <c r="A1683" s="58">
        <v>1311101440</v>
      </c>
      <c r="B1683" s="10" t="s">
        <v>8504</v>
      </c>
      <c r="C1683" s="10" t="s">
        <v>19</v>
      </c>
      <c r="D1683" s="10" t="s">
        <v>8508</v>
      </c>
      <c r="E1683" s="10" t="s">
        <v>8508</v>
      </c>
      <c r="F1683" s="17"/>
      <c r="G1683" s="12"/>
      <c r="H1683" s="12"/>
      <c r="I1683" s="16"/>
      <c r="J1683" s="10"/>
      <c r="K1683" s="10"/>
    </row>
    <row r="1684" spans="1:11" ht="16.5" customHeight="1" x14ac:dyDescent="0.2">
      <c r="A1684" s="58">
        <v>1311101450</v>
      </c>
      <c r="B1684" s="10" t="s">
        <v>8505</v>
      </c>
      <c r="C1684" s="10" t="s">
        <v>19</v>
      </c>
      <c r="D1684" s="10" t="s">
        <v>8509</v>
      </c>
      <c r="E1684" s="10" t="s">
        <v>8509</v>
      </c>
      <c r="F1684" s="17"/>
      <c r="G1684" s="12"/>
      <c r="H1684" s="12"/>
      <c r="I1684" s="16"/>
      <c r="J1684" s="10"/>
      <c r="K1684" s="10"/>
    </row>
    <row r="1685" spans="1:11" ht="16.5" customHeight="1" x14ac:dyDescent="0.2">
      <c r="A1685" s="58">
        <v>1311101460</v>
      </c>
      <c r="B1685" s="10" t="s">
        <v>8506</v>
      </c>
      <c r="C1685" s="10" t="s">
        <v>19</v>
      </c>
      <c r="D1685" s="10" t="s">
        <v>8510</v>
      </c>
      <c r="E1685" s="10" t="s">
        <v>8510</v>
      </c>
      <c r="F1685" s="17"/>
      <c r="G1685" s="12"/>
      <c r="H1685" s="12"/>
      <c r="I1685" s="16"/>
      <c r="J1685" s="10"/>
      <c r="K1685" s="10"/>
    </row>
    <row r="1686" spans="1:11" ht="16.5" customHeight="1" x14ac:dyDescent="0.2">
      <c r="A1686" s="58">
        <v>1311101470</v>
      </c>
      <c r="B1686" s="10" t="s">
        <v>8507</v>
      </c>
      <c r="C1686" s="10" t="s">
        <v>19</v>
      </c>
      <c r="D1686" s="10" t="s">
        <v>8511</v>
      </c>
      <c r="E1686" s="10" t="s">
        <v>8511</v>
      </c>
      <c r="F1686" s="17"/>
      <c r="G1686" s="12"/>
      <c r="H1686" s="12"/>
      <c r="I1686" s="16"/>
      <c r="J1686" s="10"/>
      <c r="K1686" s="10"/>
    </row>
    <row r="1687" spans="1:11" ht="16.5" customHeight="1" x14ac:dyDescent="0.2">
      <c r="A1687" s="58">
        <v>1311101560</v>
      </c>
      <c r="B1687" s="10" t="s">
        <v>7942</v>
      </c>
      <c r="C1687" s="10" t="s">
        <v>19</v>
      </c>
      <c r="D1687" s="10" t="s">
        <v>7943</v>
      </c>
      <c r="E1687" s="10" t="s">
        <v>7943</v>
      </c>
      <c r="F1687" s="17"/>
      <c r="G1687" s="12"/>
      <c r="H1687" s="12"/>
      <c r="I1687" s="16"/>
      <c r="J1687" s="10"/>
      <c r="K1687" s="10"/>
    </row>
    <row r="1688" spans="1:11" ht="16.5" customHeight="1" x14ac:dyDescent="0.2">
      <c r="A1688" s="58">
        <v>1311101570</v>
      </c>
      <c r="B1688" s="10" t="s">
        <v>7944</v>
      </c>
      <c r="C1688" s="10" t="s">
        <v>19</v>
      </c>
      <c r="D1688" s="10" t="s">
        <v>7945</v>
      </c>
      <c r="E1688" s="10" t="s">
        <v>7945</v>
      </c>
      <c r="F1688" s="17"/>
      <c r="G1688" s="12"/>
      <c r="H1688" s="12"/>
      <c r="I1688" s="16"/>
      <c r="J1688" s="10"/>
      <c r="K1688" s="10"/>
    </row>
    <row r="1689" spans="1:11" ht="16.5" customHeight="1" x14ac:dyDescent="0.2">
      <c r="A1689" s="58">
        <v>1311101620</v>
      </c>
      <c r="B1689" s="10" t="s">
        <v>7934</v>
      </c>
      <c r="C1689" s="10" t="s">
        <v>19</v>
      </c>
      <c r="D1689" s="10" t="s">
        <v>7935</v>
      </c>
      <c r="E1689" s="10" t="s">
        <v>7935</v>
      </c>
      <c r="F1689" s="17"/>
      <c r="G1689" s="12"/>
      <c r="H1689" s="12"/>
      <c r="I1689" s="16"/>
      <c r="J1689" s="10"/>
      <c r="K1689" s="10"/>
    </row>
    <row r="1690" spans="1:11" ht="16.5" customHeight="1" x14ac:dyDescent="0.2">
      <c r="A1690" s="58">
        <v>1311101630</v>
      </c>
      <c r="B1690" s="10" t="s">
        <v>7936</v>
      </c>
      <c r="C1690" s="10" t="s">
        <v>19</v>
      </c>
      <c r="D1690" s="10" t="s">
        <v>7937</v>
      </c>
      <c r="E1690" s="10" t="s">
        <v>7937</v>
      </c>
      <c r="F1690" s="17"/>
      <c r="G1690" s="12"/>
      <c r="H1690" s="12"/>
      <c r="I1690" s="16"/>
      <c r="J1690" s="10"/>
      <c r="K1690" s="10"/>
    </row>
    <row r="1691" spans="1:11" ht="16.5" customHeight="1" x14ac:dyDescent="0.2">
      <c r="A1691" s="58">
        <v>1311101660</v>
      </c>
      <c r="B1691" s="10" t="s">
        <v>7950</v>
      </c>
      <c r="C1691" s="10" t="s">
        <v>19</v>
      </c>
      <c r="D1691" s="10" t="s">
        <v>7951</v>
      </c>
      <c r="E1691" s="10" t="s">
        <v>7951</v>
      </c>
      <c r="F1691" s="17"/>
      <c r="G1691" s="12"/>
      <c r="H1691" s="12"/>
      <c r="I1691" s="16"/>
      <c r="J1691" s="10"/>
      <c r="K1691" s="10"/>
    </row>
    <row r="1692" spans="1:11" ht="16.5" customHeight="1" x14ac:dyDescent="0.2">
      <c r="A1692" s="58">
        <v>1311101690</v>
      </c>
      <c r="B1692" s="10" t="s">
        <v>7940</v>
      </c>
      <c r="C1692" s="10" t="s">
        <v>19</v>
      </c>
      <c r="D1692" s="10" t="s">
        <v>7941</v>
      </c>
      <c r="E1692" s="10" t="s">
        <v>7941</v>
      </c>
      <c r="F1692" s="17"/>
      <c r="G1692" s="12"/>
      <c r="H1692" s="12"/>
      <c r="I1692" s="16"/>
      <c r="J1692" s="10"/>
      <c r="K1692" s="10"/>
    </row>
    <row r="1693" spans="1:11" ht="16.5" customHeight="1" x14ac:dyDescent="0.2">
      <c r="A1693" s="58">
        <v>1311101700</v>
      </c>
      <c r="B1693" s="10" t="s">
        <v>7938</v>
      </c>
      <c r="C1693" s="10" t="s">
        <v>19</v>
      </c>
      <c r="D1693" s="10" t="s">
        <v>7939</v>
      </c>
      <c r="E1693" s="10" t="s">
        <v>7939</v>
      </c>
      <c r="F1693" s="17"/>
      <c r="G1693" s="12"/>
      <c r="H1693" s="12"/>
      <c r="I1693" s="16"/>
      <c r="J1693" s="10"/>
      <c r="K1693" s="10"/>
    </row>
    <row r="1694" spans="1:11" ht="16.5" customHeight="1" x14ac:dyDescent="0.2">
      <c r="A1694" s="58">
        <v>1311101750</v>
      </c>
      <c r="B1694" s="10" t="s">
        <v>7932</v>
      </c>
      <c r="C1694" s="10" t="s">
        <v>19</v>
      </c>
      <c r="D1694" s="10" t="s">
        <v>7933</v>
      </c>
      <c r="E1694" s="10" t="s">
        <v>7933</v>
      </c>
      <c r="F1694" s="17"/>
      <c r="G1694" s="12"/>
      <c r="H1694" s="12"/>
      <c r="I1694" s="16"/>
      <c r="J1694" s="10"/>
      <c r="K1694" s="10"/>
    </row>
    <row r="1695" spans="1:11" ht="16.5" customHeight="1" x14ac:dyDescent="0.2">
      <c r="A1695" s="58">
        <v>1311101760</v>
      </c>
      <c r="B1695" s="10" t="s">
        <v>7930</v>
      </c>
      <c r="C1695" s="10" t="s">
        <v>19</v>
      </c>
      <c r="D1695" s="10" t="s">
        <v>7931</v>
      </c>
      <c r="E1695" s="10" t="s">
        <v>7931</v>
      </c>
      <c r="F1695" s="17"/>
      <c r="G1695" s="12"/>
      <c r="H1695" s="12"/>
      <c r="I1695" s="16"/>
      <c r="J1695" s="10"/>
      <c r="K1695" s="10"/>
    </row>
    <row r="1696" spans="1:11" ht="16.5" customHeight="1" x14ac:dyDescent="0.2">
      <c r="A1696" s="58">
        <v>1311101790</v>
      </c>
      <c r="B1696" s="10" t="s">
        <v>7948</v>
      </c>
      <c r="C1696" s="10" t="s">
        <v>19</v>
      </c>
      <c r="D1696" s="10" t="s">
        <v>7949</v>
      </c>
      <c r="E1696" s="10" t="s">
        <v>7949</v>
      </c>
      <c r="F1696" s="17"/>
      <c r="G1696" s="12"/>
      <c r="H1696" s="12"/>
      <c r="I1696" s="16"/>
      <c r="J1696" s="10"/>
      <c r="K1696" s="10"/>
    </row>
    <row r="1697" spans="1:11" ht="16.5" customHeight="1" x14ac:dyDescent="0.2">
      <c r="A1697" s="58">
        <v>1311101800</v>
      </c>
      <c r="B1697" s="10" t="s">
        <v>7946</v>
      </c>
      <c r="C1697" s="10" t="s">
        <v>19</v>
      </c>
      <c r="D1697" s="10" t="s">
        <v>7947</v>
      </c>
      <c r="E1697" s="10" t="s">
        <v>7947</v>
      </c>
      <c r="F1697" s="17"/>
      <c r="G1697" s="12"/>
      <c r="H1697" s="12"/>
      <c r="I1697" s="16"/>
      <c r="J1697" s="10"/>
      <c r="K1697" s="10"/>
    </row>
    <row r="1698" spans="1:11" ht="16.5" customHeight="1" x14ac:dyDescent="0.2">
      <c r="A1698" s="58">
        <v>1311101810</v>
      </c>
      <c r="B1698" s="10" t="s">
        <v>7952</v>
      </c>
      <c r="C1698" s="10" t="s">
        <v>19</v>
      </c>
      <c r="D1698" s="10" t="s">
        <v>7953</v>
      </c>
      <c r="E1698" s="10" t="s">
        <v>7953</v>
      </c>
      <c r="F1698" s="17"/>
      <c r="G1698" s="12"/>
      <c r="H1698" s="12"/>
      <c r="I1698" s="16"/>
      <c r="J1698" s="10"/>
      <c r="K1698" s="10"/>
    </row>
    <row r="1699" spans="1:11" ht="16.5" customHeight="1" x14ac:dyDescent="0.2">
      <c r="A1699" s="58">
        <v>1311101850</v>
      </c>
      <c r="B1699" s="10" t="s">
        <v>17120</v>
      </c>
      <c r="C1699" s="10" t="s">
        <v>19</v>
      </c>
      <c r="D1699" s="10" t="s">
        <v>17119</v>
      </c>
      <c r="E1699" s="10" t="s">
        <v>17119</v>
      </c>
      <c r="F1699" s="17"/>
      <c r="G1699" s="12"/>
      <c r="H1699" s="12"/>
      <c r="I1699" s="16"/>
      <c r="J1699" s="10"/>
      <c r="K1699" s="10"/>
    </row>
    <row r="1700" spans="1:11" ht="16.5" customHeight="1" x14ac:dyDescent="0.2">
      <c r="A1700" s="58">
        <v>1311101880</v>
      </c>
      <c r="B1700" s="10" t="s">
        <v>17118</v>
      </c>
      <c r="C1700" s="10" t="s">
        <v>19</v>
      </c>
      <c r="D1700" s="10" t="s">
        <v>17117</v>
      </c>
      <c r="E1700" s="10" t="s">
        <v>17117</v>
      </c>
      <c r="F1700" s="17"/>
      <c r="G1700" s="12"/>
      <c r="H1700" s="12"/>
      <c r="I1700" s="16"/>
      <c r="J1700" s="10"/>
      <c r="K1700" s="10"/>
    </row>
    <row r="1701" spans="1:11" ht="16.5" customHeight="1" x14ac:dyDescent="0.2">
      <c r="A1701" s="58">
        <v>1312100370</v>
      </c>
      <c r="B1701" s="10" t="s">
        <v>9412</v>
      </c>
      <c r="C1701" s="10" t="s">
        <v>19</v>
      </c>
      <c r="D1701" s="10" t="s">
        <v>9411</v>
      </c>
      <c r="E1701" s="10" t="s">
        <v>9410</v>
      </c>
      <c r="F1701" s="17"/>
      <c r="G1701" s="12"/>
      <c r="H1701" s="12"/>
      <c r="I1701" s="16"/>
      <c r="J1701" s="10"/>
      <c r="K1701" s="10"/>
    </row>
    <row r="1702" spans="1:11" ht="16.5" customHeight="1" x14ac:dyDescent="0.2">
      <c r="A1702" s="18">
        <v>1312100490</v>
      </c>
      <c r="B1702" s="14" t="s">
        <v>1293</v>
      </c>
      <c r="C1702" s="14"/>
      <c r="D1702" s="14" t="s">
        <v>1294</v>
      </c>
      <c r="E1702" s="19" t="s">
        <v>1294</v>
      </c>
      <c r="F1702" s="17"/>
      <c r="G1702" s="17"/>
      <c r="H1702" s="16"/>
      <c r="I1702" s="16"/>
      <c r="J1702" s="14" t="s">
        <v>158</v>
      </c>
      <c r="K1702" s="10" t="s">
        <v>1295</v>
      </c>
    </row>
    <row r="1703" spans="1:11" ht="16.5" customHeight="1" x14ac:dyDescent="0.2">
      <c r="A1703" s="18">
        <v>1312100500</v>
      </c>
      <c r="B1703" s="14" t="s">
        <v>5798</v>
      </c>
      <c r="C1703" s="14"/>
      <c r="D1703" s="14" t="s">
        <v>5799</v>
      </c>
      <c r="E1703" s="19" t="s">
        <v>5799</v>
      </c>
      <c r="F1703" s="17"/>
      <c r="G1703" s="17"/>
      <c r="H1703" s="16"/>
      <c r="I1703" s="16"/>
      <c r="J1703" s="14" t="s">
        <v>158</v>
      </c>
      <c r="K1703" s="10" t="s">
        <v>1295</v>
      </c>
    </row>
    <row r="1704" spans="1:11" ht="16.5" customHeight="1" x14ac:dyDescent="0.2">
      <c r="A1704" s="58">
        <v>1312101850</v>
      </c>
      <c r="B1704" s="10" t="s">
        <v>18217</v>
      </c>
      <c r="C1704" s="10" t="s">
        <v>19</v>
      </c>
      <c r="D1704" s="10" t="s">
        <v>18214</v>
      </c>
      <c r="E1704" s="10" t="s">
        <v>18214</v>
      </c>
      <c r="F1704" s="17"/>
      <c r="G1704" s="12"/>
      <c r="H1704" s="12"/>
      <c r="I1704" s="16"/>
      <c r="J1704" s="10"/>
      <c r="K1704" s="10"/>
    </row>
    <row r="1705" spans="1:11" ht="16.5" customHeight="1" x14ac:dyDescent="0.2">
      <c r="A1705" s="58">
        <v>1312101860</v>
      </c>
      <c r="B1705" s="10" t="s">
        <v>18216</v>
      </c>
      <c r="C1705" s="10" t="s">
        <v>19</v>
      </c>
      <c r="D1705" s="10" t="s">
        <v>18215</v>
      </c>
      <c r="E1705" s="10" t="s">
        <v>18215</v>
      </c>
      <c r="F1705" s="17"/>
      <c r="G1705" s="12"/>
      <c r="H1705" s="12"/>
      <c r="I1705" s="16"/>
      <c r="J1705" s="10"/>
      <c r="K1705" s="10"/>
    </row>
    <row r="1706" spans="1:11" ht="16.5" customHeight="1" x14ac:dyDescent="0.2">
      <c r="A1706" s="58">
        <v>1313100850</v>
      </c>
      <c r="B1706" s="14" t="s">
        <v>8157</v>
      </c>
      <c r="C1706" s="14" t="s">
        <v>19</v>
      </c>
      <c r="D1706" s="14" t="s">
        <v>8156</v>
      </c>
      <c r="E1706" s="19" t="s">
        <v>8156</v>
      </c>
      <c r="F1706" s="17"/>
      <c r="G1706" s="17"/>
      <c r="H1706" s="16"/>
      <c r="I1706" s="16"/>
      <c r="J1706" s="14"/>
      <c r="K1706" s="10"/>
    </row>
    <row r="1707" spans="1:11" ht="16.5" customHeight="1" x14ac:dyDescent="0.2">
      <c r="A1707" s="58">
        <v>1313101190</v>
      </c>
      <c r="B1707" s="14" t="s">
        <v>14927</v>
      </c>
      <c r="C1707" s="14" t="s">
        <v>19</v>
      </c>
      <c r="D1707" s="14" t="s">
        <v>14926</v>
      </c>
      <c r="E1707" s="19" t="s">
        <v>14925</v>
      </c>
      <c r="F1707" s="17"/>
      <c r="G1707" s="17"/>
      <c r="H1707" s="16"/>
      <c r="I1707" s="16"/>
      <c r="J1707" s="14"/>
      <c r="K1707" s="10"/>
    </row>
    <row r="1708" spans="1:11" ht="16.5" customHeight="1" x14ac:dyDescent="0.2">
      <c r="A1708" s="18">
        <v>1314100100</v>
      </c>
      <c r="B1708" s="14" t="s">
        <v>1519</v>
      </c>
      <c r="C1708" s="14"/>
      <c r="D1708" s="10" t="s">
        <v>1520</v>
      </c>
      <c r="E1708" s="10" t="s">
        <v>1520</v>
      </c>
      <c r="F1708" s="17"/>
      <c r="G1708" s="12" t="s">
        <v>144</v>
      </c>
      <c r="H1708" s="12" t="s">
        <v>145</v>
      </c>
      <c r="I1708" s="16"/>
      <c r="J1708" s="10" t="s">
        <v>158</v>
      </c>
      <c r="K1708" s="10" t="s">
        <v>1521</v>
      </c>
    </row>
    <row r="1709" spans="1:11" ht="16.5" customHeight="1" x14ac:dyDescent="0.2">
      <c r="A1709" s="18">
        <v>1314100110</v>
      </c>
      <c r="B1709" s="14" t="s">
        <v>3364</v>
      </c>
      <c r="C1709" s="14"/>
      <c r="D1709" s="14" t="s">
        <v>3365</v>
      </c>
      <c r="E1709" s="14" t="s">
        <v>3365</v>
      </c>
      <c r="F1709" s="17"/>
      <c r="G1709" s="12" t="s">
        <v>144</v>
      </c>
      <c r="H1709" s="12" t="s">
        <v>145</v>
      </c>
      <c r="I1709" s="16"/>
      <c r="J1709" s="10" t="s">
        <v>158</v>
      </c>
      <c r="K1709" s="10" t="s">
        <v>1521</v>
      </c>
    </row>
    <row r="1710" spans="1:11" ht="16.5" customHeight="1" x14ac:dyDescent="0.2">
      <c r="A1710" s="58">
        <v>1314100120</v>
      </c>
      <c r="B1710" s="14" t="s">
        <v>2703</v>
      </c>
      <c r="C1710" s="14" t="s">
        <v>19</v>
      </c>
      <c r="D1710" s="14" t="s">
        <v>2704</v>
      </c>
      <c r="E1710" s="14" t="s">
        <v>6859</v>
      </c>
      <c r="F1710" s="17"/>
      <c r="G1710" s="12" t="s">
        <v>144</v>
      </c>
      <c r="H1710" s="12" t="s">
        <v>145</v>
      </c>
      <c r="I1710" s="16"/>
      <c r="J1710" s="10" t="s">
        <v>158</v>
      </c>
      <c r="K1710" s="10" t="s">
        <v>1521</v>
      </c>
    </row>
    <row r="1711" spans="1:11" ht="16.5" customHeight="1" x14ac:dyDescent="0.2">
      <c r="A1711" s="18">
        <v>1314100140</v>
      </c>
      <c r="B1711" s="14" t="s">
        <v>4565</v>
      </c>
      <c r="C1711" s="14"/>
      <c r="D1711" s="14" t="s">
        <v>4566</v>
      </c>
      <c r="E1711" s="14" t="s">
        <v>4566</v>
      </c>
      <c r="F1711" s="17"/>
      <c r="G1711" s="12" t="s">
        <v>144</v>
      </c>
      <c r="H1711" s="12" t="s">
        <v>145</v>
      </c>
      <c r="I1711" s="16"/>
      <c r="J1711" s="10" t="s">
        <v>158</v>
      </c>
      <c r="K1711" s="10" t="s">
        <v>1521</v>
      </c>
    </row>
    <row r="1712" spans="1:11" ht="16.5" customHeight="1" x14ac:dyDescent="0.2">
      <c r="A1712" s="18">
        <v>1314100150</v>
      </c>
      <c r="B1712" s="14" t="s">
        <v>4563</v>
      </c>
      <c r="C1712" s="14"/>
      <c r="D1712" s="14" t="s">
        <v>4564</v>
      </c>
      <c r="E1712" s="14" t="s">
        <v>4564</v>
      </c>
      <c r="F1712" s="17"/>
      <c r="G1712" s="12" t="s">
        <v>144</v>
      </c>
      <c r="H1712" s="12" t="s">
        <v>145</v>
      </c>
      <c r="I1712" s="16"/>
      <c r="J1712" s="10" t="s">
        <v>158</v>
      </c>
      <c r="K1712" s="10" t="s">
        <v>1521</v>
      </c>
    </row>
    <row r="1713" spans="1:13" ht="16.5" customHeight="1" x14ac:dyDescent="0.2">
      <c r="A1713" s="18">
        <v>1314100160</v>
      </c>
      <c r="B1713" s="14" t="s">
        <v>6175</v>
      </c>
      <c r="C1713" s="14"/>
      <c r="D1713" s="14" t="s">
        <v>6176</v>
      </c>
      <c r="E1713" s="14" t="s">
        <v>6177</v>
      </c>
      <c r="F1713" s="17"/>
      <c r="G1713" s="12" t="s">
        <v>144</v>
      </c>
      <c r="H1713" s="12" t="s">
        <v>145</v>
      </c>
      <c r="I1713" s="16"/>
      <c r="J1713" s="10" t="s">
        <v>158</v>
      </c>
      <c r="K1713" s="10" t="s">
        <v>1521</v>
      </c>
    </row>
    <row r="1714" spans="1:13" ht="16.5" customHeight="1" x14ac:dyDescent="0.2">
      <c r="A1714" s="58">
        <v>1314100170</v>
      </c>
      <c r="B1714" s="14" t="s">
        <v>6182</v>
      </c>
      <c r="C1714" s="14" t="s">
        <v>19</v>
      </c>
      <c r="D1714" s="14" t="s">
        <v>6183</v>
      </c>
      <c r="E1714" s="14" t="s">
        <v>6184</v>
      </c>
      <c r="F1714" s="17"/>
      <c r="G1714" s="12" t="s">
        <v>144</v>
      </c>
      <c r="H1714" s="12" t="s">
        <v>145</v>
      </c>
      <c r="I1714" s="16"/>
      <c r="J1714" s="10" t="s">
        <v>158</v>
      </c>
      <c r="K1714" s="10" t="s">
        <v>1521</v>
      </c>
    </row>
    <row r="1715" spans="1:13" ht="16.5" customHeight="1" x14ac:dyDescent="0.2">
      <c r="A1715" s="58">
        <v>1314100200</v>
      </c>
      <c r="B1715" s="19" t="s">
        <v>5813</v>
      </c>
      <c r="C1715" s="19" t="s">
        <v>19</v>
      </c>
      <c r="D1715" s="20" t="s">
        <v>8249</v>
      </c>
      <c r="E1715" s="19" t="s">
        <v>8248</v>
      </c>
      <c r="F1715" s="17"/>
      <c r="G1715" s="12" t="s">
        <v>144</v>
      </c>
      <c r="H1715" s="12" t="s">
        <v>145</v>
      </c>
      <c r="I1715" s="16"/>
      <c r="J1715" s="19" t="s">
        <v>158</v>
      </c>
      <c r="K1715" s="19" t="s">
        <v>1521</v>
      </c>
    </row>
    <row r="1716" spans="1:13" ht="16.5" customHeight="1" x14ac:dyDescent="0.2">
      <c r="A1716" s="58">
        <v>1314100490</v>
      </c>
      <c r="B1716" s="19" t="s">
        <v>8093</v>
      </c>
      <c r="C1716" s="19" t="s">
        <v>19</v>
      </c>
      <c r="D1716" s="20" t="s">
        <v>8095</v>
      </c>
      <c r="E1716" s="19" t="s">
        <v>8094</v>
      </c>
      <c r="F1716" s="17"/>
      <c r="G1716" s="12"/>
      <c r="H1716" s="12"/>
      <c r="I1716" s="16"/>
      <c r="J1716" s="19"/>
      <c r="K1716" s="19"/>
    </row>
    <row r="1717" spans="1:13" ht="16.5" customHeight="1" x14ac:dyDescent="0.2">
      <c r="A1717" s="58">
        <v>1314100500</v>
      </c>
      <c r="B1717" s="19" t="s">
        <v>8608</v>
      </c>
      <c r="C1717" s="19" t="s">
        <v>19</v>
      </c>
      <c r="D1717" s="20" t="s">
        <v>8607</v>
      </c>
      <c r="E1717" s="19" t="s">
        <v>8520</v>
      </c>
      <c r="F1717" s="17"/>
      <c r="G1717" s="12"/>
      <c r="H1717" s="12"/>
      <c r="I1717" s="16"/>
      <c r="J1717" s="19"/>
      <c r="K1717" s="19"/>
    </row>
    <row r="1718" spans="1:13" ht="16.5" customHeight="1" x14ac:dyDescent="0.2">
      <c r="A1718" s="58">
        <v>1314100510</v>
      </c>
      <c r="B1718" s="19" t="s">
        <v>8593</v>
      </c>
      <c r="C1718" s="19" t="s">
        <v>19</v>
      </c>
      <c r="D1718" s="20" t="s">
        <v>8606</v>
      </c>
      <c r="E1718" s="19" t="s">
        <v>8521</v>
      </c>
      <c r="F1718" s="17"/>
      <c r="G1718" s="12"/>
      <c r="H1718" s="12"/>
      <c r="I1718" s="16"/>
      <c r="J1718" s="19"/>
      <c r="K1718" s="19"/>
    </row>
    <row r="1719" spans="1:13" ht="16.5" customHeight="1" x14ac:dyDescent="0.2">
      <c r="A1719" s="58">
        <v>1314100920</v>
      </c>
      <c r="B1719" s="14" t="s">
        <v>10597</v>
      </c>
      <c r="C1719" s="14" t="s">
        <v>19</v>
      </c>
      <c r="D1719" s="14" t="s">
        <v>11124</v>
      </c>
      <c r="E1719" s="12" t="s">
        <v>10598</v>
      </c>
      <c r="F1719" s="17"/>
      <c r="G1719" s="17"/>
      <c r="H1719" s="17"/>
      <c r="I1719" s="16"/>
      <c r="J1719" s="10"/>
      <c r="K1719" s="10"/>
    </row>
    <row r="1720" spans="1:13" ht="16.5" customHeight="1" x14ac:dyDescent="0.2">
      <c r="A1720" s="58">
        <v>1314101010</v>
      </c>
      <c r="B1720" s="14" t="s">
        <v>11899</v>
      </c>
      <c r="C1720" s="14" t="s">
        <v>19</v>
      </c>
      <c r="D1720" s="14" t="s">
        <v>11900</v>
      </c>
      <c r="E1720" s="12" t="s">
        <v>11901</v>
      </c>
      <c r="F1720" s="17"/>
      <c r="G1720" s="17"/>
      <c r="H1720" s="17"/>
      <c r="I1720" s="16"/>
      <c r="J1720" s="10"/>
      <c r="K1720" s="10"/>
    </row>
    <row r="1721" spans="1:13" ht="16.5" customHeight="1" x14ac:dyDescent="0.2">
      <c r="A1721" s="58">
        <v>1314101020</v>
      </c>
      <c r="B1721" s="14" t="s">
        <v>11902</v>
      </c>
      <c r="C1721" s="14" t="s">
        <v>19</v>
      </c>
      <c r="D1721" s="14" t="s">
        <v>11916</v>
      </c>
      <c r="E1721" s="12" t="s">
        <v>11903</v>
      </c>
      <c r="F1721" s="17"/>
      <c r="G1721" s="17"/>
      <c r="H1721" s="17"/>
      <c r="I1721" s="16"/>
      <c r="J1721" s="10"/>
      <c r="K1721" s="10"/>
    </row>
    <row r="1722" spans="1:13" ht="16.5" customHeight="1" x14ac:dyDescent="0.2">
      <c r="A1722" s="58">
        <v>1314101030</v>
      </c>
      <c r="B1722" s="14" t="s">
        <v>11904</v>
      </c>
      <c r="C1722" s="14" t="s">
        <v>19</v>
      </c>
      <c r="D1722" s="14" t="s">
        <v>11917</v>
      </c>
      <c r="E1722" s="12" t="s">
        <v>11905</v>
      </c>
      <c r="F1722" s="17"/>
      <c r="G1722" s="17"/>
      <c r="H1722" s="17"/>
      <c r="I1722" s="16"/>
      <c r="J1722" s="10"/>
      <c r="K1722" s="10"/>
    </row>
    <row r="1723" spans="1:13" ht="16.5" customHeight="1" x14ac:dyDescent="0.2">
      <c r="A1723" s="58">
        <v>1314101040</v>
      </c>
      <c r="B1723" s="14" t="s">
        <v>11906</v>
      </c>
      <c r="C1723" s="14" t="s">
        <v>19</v>
      </c>
      <c r="D1723" s="14" t="s">
        <v>11918</v>
      </c>
      <c r="E1723" s="12" t="s">
        <v>11907</v>
      </c>
      <c r="F1723" s="17"/>
      <c r="G1723" s="17"/>
      <c r="H1723" s="17"/>
      <c r="I1723" s="16"/>
      <c r="J1723" s="10"/>
      <c r="K1723" s="10"/>
    </row>
    <row r="1724" spans="1:13" ht="16.5" customHeight="1" x14ac:dyDescent="0.2">
      <c r="A1724" s="58">
        <v>1314101050</v>
      </c>
      <c r="B1724" s="14" t="s">
        <v>11908</v>
      </c>
      <c r="C1724" s="14" t="s">
        <v>19</v>
      </c>
      <c r="D1724" s="14" t="s">
        <v>11919</v>
      </c>
      <c r="E1724" s="12" t="s">
        <v>11909</v>
      </c>
      <c r="F1724" s="17"/>
      <c r="G1724" s="17"/>
      <c r="H1724" s="17"/>
      <c r="I1724" s="16"/>
      <c r="J1724" s="10"/>
      <c r="K1724" s="10"/>
    </row>
    <row r="1725" spans="1:13" ht="16.5" customHeight="1" x14ac:dyDescent="0.2">
      <c r="A1725" s="58">
        <v>1314101060</v>
      </c>
      <c r="B1725" s="14" t="s">
        <v>11910</v>
      </c>
      <c r="C1725" s="14" t="s">
        <v>19</v>
      </c>
      <c r="D1725" s="14" t="s">
        <v>11915</v>
      </c>
      <c r="E1725" s="12" t="s">
        <v>11911</v>
      </c>
      <c r="F1725" s="17"/>
      <c r="G1725" s="17"/>
      <c r="H1725" s="17"/>
      <c r="I1725" s="16"/>
      <c r="J1725" s="10"/>
      <c r="K1725" s="10"/>
    </row>
    <row r="1726" spans="1:13" ht="16.5" customHeight="1" x14ac:dyDescent="0.2">
      <c r="A1726" s="58">
        <v>1315100220</v>
      </c>
      <c r="B1726" s="19" t="s">
        <v>9455</v>
      </c>
      <c r="C1726" s="19" t="s">
        <v>19</v>
      </c>
      <c r="D1726" s="20" t="s">
        <v>9486</v>
      </c>
      <c r="E1726" s="19" t="s">
        <v>9454</v>
      </c>
      <c r="F1726" s="17"/>
      <c r="G1726" s="12"/>
      <c r="H1726" s="12"/>
      <c r="I1726" s="16"/>
      <c r="J1726" s="19"/>
      <c r="K1726" s="19"/>
    </row>
    <row r="1727" spans="1:13" ht="16.5" customHeight="1" x14ac:dyDescent="0.2">
      <c r="A1727" s="18">
        <v>1315100320</v>
      </c>
      <c r="B1727" s="14" t="s">
        <v>1077</v>
      </c>
      <c r="C1727" s="14" t="s">
        <v>19</v>
      </c>
      <c r="D1727" s="10" t="s">
        <v>1078</v>
      </c>
      <c r="E1727" s="10" t="s">
        <v>1078</v>
      </c>
      <c r="F1727" s="17"/>
      <c r="G1727" s="12" t="s">
        <v>144</v>
      </c>
      <c r="H1727" s="12" t="s">
        <v>145</v>
      </c>
      <c r="I1727" s="16"/>
      <c r="J1727" s="10" t="s">
        <v>153</v>
      </c>
      <c r="K1727" s="10" t="s">
        <v>886</v>
      </c>
      <c r="L1727" s="73">
        <v>1510101910</v>
      </c>
      <c r="M1727" s="73">
        <v>1510101980</v>
      </c>
    </row>
    <row r="1728" spans="1:13" ht="16.5" customHeight="1" x14ac:dyDescent="0.2">
      <c r="A1728" s="58">
        <v>1315100330</v>
      </c>
      <c r="B1728" s="14" t="s">
        <v>9482</v>
      </c>
      <c r="C1728" s="14" t="s">
        <v>19</v>
      </c>
      <c r="D1728" s="10" t="s">
        <v>9438</v>
      </c>
      <c r="E1728" s="10" t="s">
        <v>9437</v>
      </c>
      <c r="F1728" s="17"/>
      <c r="G1728" s="12"/>
      <c r="H1728" s="12"/>
      <c r="I1728" s="16"/>
      <c r="J1728" s="10"/>
      <c r="K1728" s="10"/>
      <c r="M1728" s="73"/>
    </row>
    <row r="1729" spans="1:11" ht="16.5" customHeight="1" x14ac:dyDescent="0.2">
      <c r="A1729" s="58">
        <v>1315100490</v>
      </c>
      <c r="B1729" s="14" t="s">
        <v>3311</v>
      </c>
      <c r="C1729" s="14" t="s">
        <v>19</v>
      </c>
      <c r="D1729" s="10" t="s">
        <v>3312</v>
      </c>
      <c r="E1729" s="14" t="s">
        <v>6500</v>
      </c>
      <c r="F1729" s="17"/>
      <c r="G1729" s="12"/>
      <c r="H1729" s="12"/>
      <c r="I1729" s="16"/>
      <c r="J1729" s="10"/>
      <c r="K1729" s="10"/>
    </row>
    <row r="1730" spans="1:11" ht="16.5" customHeight="1" x14ac:dyDescent="0.2">
      <c r="A1730" s="18">
        <v>1315100570</v>
      </c>
      <c r="B1730" s="14" t="s">
        <v>3563</v>
      </c>
      <c r="C1730" s="14"/>
      <c r="D1730" s="14" t="s">
        <v>3564</v>
      </c>
      <c r="E1730" s="12" t="s">
        <v>3565</v>
      </c>
      <c r="F1730" s="17" t="s">
        <v>3566</v>
      </c>
      <c r="G1730" s="10" t="s">
        <v>175</v>
      </c>
      <c r="H1730" s="17" t="s">
        <v>182</v>
      </c>
      <c r="I1730" s="17"/>
      <c r="J1730" s="10"/>
      <c r="K1730" s="10"/>
    </row>
    <row r="1731" spans="1:11" ht="16.5" customHeight="1" x14ac:dyDescent="0.2">
      <c r="A1731" s="18">
        <v>1315100590</v>
      </c>
      <c r="B1731" s="14" t="s">
        <v>3377</v>
      </c>
      <c r="C1731" s="14"/>
      <c r="D1731" s="14" t="s">
        <v>3378</v>
      </c>
      <c r="E1731" s="14" t="s">
        <v>3378</v>
      </c>
      <c r="F1731" s="17"/>
      <c r="G1731" s="15" t="s">
        <v>144</v>
      </c>
      <c r="H1731" s="15" t="s">
        <v>145</v>
      </c>
      <c r="I1731" s="16"/>
      <c r="J1731" s="10"/>
      <c r="K1731" s="10"/>
    </row>
    <row r="1732" spans="1:11" ht="16.5" customHeight="1" x14ac:dyDescent="0.2">
      <c r="A1732" s="18">
        <v>1315100600</v>
      </c>
      <c r="B1732" s="14" t="s">
        <v>3368</v>
      </c>
      <c r="C1732" s="14"/>
      <c r="D1732" s="14" t="s">
        <v>3369</v>
      </c>
      <c r="E1732" s="14" t="s">
        <v>3369</v>
      </c>
      <c r="F1732" s="17"/>
      <c r="G1732" s="15" t="s">
        <v>144</v>
      </c>
      <c r="H1732" s="15" t="s">
        <v>145</v>
      </c>
      <c r="I1732" s="16"/>
      <c r="J1732" s="10"/>
      <c r="K1732" s="10"/>
    </row>
    <row r="1733" spans="1:11" ht="16.5" customHeight="1" x14ac:dyDescent="0.2">
      <c r="A1733" s="18">
        <v>1315100610</v>
      </c>
      <c r="B1733" s="14" t="s">
        <v>3391</v>
      </c>
      <c r="C1733" s="14"/>
      <c r="D1733" s="14" t="s">
        <v>3392</v>
      </c>
      <c r="E1733" s="14" t="s">
        <v>3392</v>
      </c>
      <c r="F1733" s="17"/>
      <c r="G1733" s="12"/>
      <c r="H1733" s="12"/>
      <c r="I1733" s="16"/>
      <c r="J1733" s="10"/>
      <c r="K1733" s="10"/>
    </row>
    <row r="1734" spans="1:11" ht="16.5" customHeight="1" x14ac:dyDescent="0.2">
      <c r="A1734" s="58">
        <v>1315100650</v>
      </c>
      <c r="B1734" s="14" t="s">
        <v>3341</v>
      </c>
      <c r="C1734" s="14" t="s">
        <v>19</v>
      </c>
      <c r="D1734" s="14" t="s">
        <v>8167</v>
      </c>
      <c r="E1734" s="12" t="s">
        <v>8166</v>
      </c>
      <c r="F1734" s="17" t="s">
        <v>3342</v>
      </c>
      <c r="G1734" s="10" t="s">
        <v>175</v>
      </c>
      <c r="H1734" s="17" t="s">
        <v>182</v>
      </c>
      <c r="I1734" s="17"/>
      <c r="J1734" s="10"/>
      <c r="K1734" s="10"/>
    </row>
    <row r="1735" spans="1:11" ht="16.5" customHeight="1" x14ac:dyDescent="0.2">
      <c r="A1735" s="58">
        <v>1315100670</v>
      </c>
      <c r="B1735" s="14" t="s">
        <v>3357</v>
      </c>
      <c r="C1735" s="14" t="s">
        <v>19</v>
      </c>
      <c r="D1735" s="14" t="s">
        <v>8173</v>
      </c>
      <c r="E1735" s="12" t="s">
        <v>3358</v>
      </c>
      <c r="F1735" s="17" t="s">
        <v>3359</v>
      </c>
      <c r="G1735" s="17" t="s">
        <v>175</v>
      </c>
      <c r="H1735" s="17" t="s">
        <v>182</v>
      </c>
      <c r="I1735" s="16"/>
      <c r="J1735" s="10"/>
      <c r="K1735" s="10"/>
    </row>
    <row r="1736" spans="1:11" ht="16.5" customHeight="1" x14ac:dyDescent="0.2">
      <c r="A1736" s="58">
        <v>1315100680</v>
      </c>
      <c r="B1736" s="14" t="s">
        <v>3350</v>
      </c>
      <c r="C1736" s="14" t="s">
        <v>19</v>
      </c>
      <c r="D1736" s="14" t="s">
        <v>3351</v>
      </c>
      <c r="E1736" s="12" t="s">
        <v>8174</v>
      </c>
      <c r="F1736" s="17" t="s">
        <v>3352</v>
      </c>
      <c r="G1736" s="17" t="s">
        <v>175</v>
      </c>
      <c r="H1736" s="17" t="s">
        <v>182</v>
      </c>
      <c r="I1736" s="16"/>
      <c r="J1736" s="10"/>
      <c r="K1736" s="10"/>
    </row>
    <row r="1737" spans="1:11" ht="16.5" customHeight="1" x14ac:dyDescent="0.2">
      <c r="A1737" s="58">
        <v>1315100680</v>
      </c>
      <c r="B1737" s="14" t="s">
        <v>3360</v>
      </c>
      <c r="C1737" s="14" t="s">
        <v>19</v>
      </c>
      <c r="D1737" s="14" t="s">
        <v>8175</v>
      </c>
      <c r="E1737" s="12" t="s">
        <v>8174</v>
      </c>
      <c r="F1737" s="17" t="s">
        <v>3352</v>
      </c>
      <c r="G1737" s="17" t="s">
        <v>175</v>
      </c>
      <c r="H1737" s="17" t="s">
        <v>182</v>
      </c>
      <c r="I1737" s="16"/>
      <c r="J1737" s="10"/>
      <c r="K1737" s="10"/>
    </row>
    <row r="1738" spans="1:11" ht="16.5" customHeight="1" x14ac:dyDescent="0.2">
      <c r="A1738" s="58">
        <v>1315100690</v>
      </c>
      <c r="B1738" s="14" t="s">
        <v>3355</v>
      </c>
      <c r="C1738" s="14" t="s">
        <v>19</v>
      </c>
      <c r="D1738" s="14" t="s">
        <v>10137</v>
      </c>
      <c r="E1738" s="12" t="s">
        <v>7499</v>
      </c>
      <c r="F1738" s="17" t="s">
        <v>3356</v>
      </c>
      <c r="G1738" s="17" t="s">
        <v>175</v>
      </c>
      <c r="H1738" s="17" t="s">
        <v>182</v>
      </c>
      <c r="I1738" s="16"/>
      <c r="J1738" s="10"/>
      <c r="K1738" s="10"/>
    </row>
    <row r="1739" spans="1:11" ht="16.5" customHeight="1" x14ac:dyDescent="0.2">
      <c r="A1739" s="58">
        <v>1315100700</v>
      </c>
      <c r="B1739" s="14" t="s">
        <v>3343</v>
      </c>
      <c r="C1739" s="14" t="s">
        <v>19</v>
      </c>
      <c r="D1739" s="14" t="s">
        <v>8186</v>
      </c>
      <c r="E1739" s="12" t="s">
        <v>8185</v>
      </c>
      <c r="F1739" s="17" t="s">
        <v>3344</v>
      </c>
      <c r="G1739" s="17" t="s">
        <v>175</v>
      </c>
      <c r="H1739" s="17" t="s">
        <v>182</v>
      </c>
      <c r="I1739" s="16"/>
      <c r="J1739" s="10"/>
      <c r="K1739" s="10"/>
    </row>
    <row r="1740" spans="1:11" ht="16.5" customHeight="1" x14ac:dyDescent="0.2">
      <c r="A1740" s="58">
        <v>1315100710</v>
      </c>
      <c r="B1740" s="14" t="s">
        <v>3345</v>
      </c>
      <c r="C1740" s="14" t="s">
        <v>19</v>
      </c>
      <c r="D1740" s="14" t="s">
        <v>3346</v>
      </c>
      <c r="E1740" s="12" t="s">
        <v>7370</v>
      </c>
      <c r="F1740" s="17" t="s">
        <v>3347</v>
      </c>
      <c r="G1740" s="17" t="s">
        <v>175</v>
      </c>
      <c r="H1740" s="17" t="s">
        <v>182</v>
      </c>
      <c r="I1740" s="16"/>
      <c r="J1740" s="10"/>
      <c r="K1740" s="10"/>
    </row>
    <row r="1741" spans="1:11" ht="16.5" customHeight="1" x14ac:dyDescent="0.2">
      <c r="A1741" s="58">
        <v>1315100730</v>
      </c>
      <c r="B1741" s="14" t="s">
        <v>3361</v>
      </c>
      <c r="C1741" s="14" t="s">
        <v>19</v>
      </c>
      <c r="D1741" s="14" t="s">
        <v>8181</v>
      </c>
      <c r="E1741" s="12" t="s">
        <v>8180</v>
      </c>
      <c r="F1741" s="17" t="s">
        <v>3362</v>
      </c>
      <c r="G1741" s="17" t="s">
        <v>175</v>
      </c>
      <c r="H1741" s="17" t="s">
        <v>182</v>
      </c>
      <c r="I1741" s="16"/>
      <c r="J1741" s="10"/>
      <c r="K1741" s="10"/>
    </row>
    <row r="1742" spans="1:11" ht="16.5" customHeight="1" x14ac:dyDescent="0.2">
      <c r="A1742" s="18">
        <v>1315100750</v>
      </c>
      <c r="B1742" s="14" t="s">
        <v>3927</v>
      </c>
      <c r="C1742" s="14"/>
      <c r="D1742" s="14" t="s">
        <v>3928</v>
      </c>
      <c r="E1742" s="12" t="s">
        <v>3929</v>
      </c>
      <c r="F1742" s="17" t="s">
        <v>3930</v>
      </c>
      <c r="G1742" s="10" t="s">
        <v>175</v>
      </c>
      <c r="H1742" s="17" t="s">
        <v>182</v>
      </c>
      <c r="I1742" s="17"/>
      <c r="J1742" s="10"/>
      <c r="K1742" s="10"/>
    </row>
    <row r="1743" spans="1:11" ht="16.5" customHeight="1" x14ac:dyDescent="0.2">
      <c r="A1743" s="58">
        <v>1315100800</v>
      </c>
      <c r="B1743" s="14" t="s">
        <v>9449</v>
      </c>
      <c r="C1743" s="14" t="s">
        <v>19</v>
      </c>
      <c r="D1743" s="14" t="s">
        <v>9448</v>
      </c>
      <c r="E1743" s="12" t="s">
        <v>9447</v>
      </c>
      <c r="F1743" s="17"/>
      <c r="G1743" s="10"/>
      <c r="H1743" s="17"/>
      <c r="I1743" s="17"/>
      <c r="J1743" s="10"/>
      <c r="K1743" s="10"/>
    </row>
    <row r="1744" spans="1:11" ht="16.5" customHeight="1" x14ac:dyDescent="0.2">
      <c r="A1744" s="58">
        <v>1315100820</v>
      </c>
      <c r="B1744" s="14" t="s">
        <v>9457</v>
      </c>
      <c r="C1744" s="14" t="s">
        <v>19</v>
      </c>
      <c r="D1744" s="14" t="s">
        <v>9491</v>
      </c>
      <c r="E1744" s="12" t="s">
        <v>9456</v>
      </c>
      <c r="F1744" s="17"/>
      <c r="G1744" s="10"/>
      <c r="H1744" s="17"/>
      <c r="I1744" s="17"/>
      <c r="J1744" s="10"/>
      <c r="K1744" s="10"/>
    </row>
    <row r="1745" spans="1:12" ht="16.5" customHeight="1" x14ac:dyDescent="0.2">
      <c r="A1745" s="18">
        <v>1315101120</v>
      </c>
      <c r="B1745" s="14" t="s">
        <v>3379</v>
      </c>
      <c r="C1745" s="14" t="s">
        <v>19</v>
      </c>
      <c r="D1745" s="14" t="s">
        <v>3380</v>
      </c>
      <c r="E1745" s="14" t="s">
        <v>3380</v>
      </c>
      <c r="F1745" s="17"/>
      <c r="G1745" s="15" t="s">
        <v>144</v>
      </c>
      <c r="H1745" s="15" t="s">
        <v>145</v>
      </c>
      <c r="I1745" s="16"/>
      <c r="J1745" s="10"/>
      <c r="K1745" s="10"/>
    </row>
    <row r="1746" spans="1:12" ht="16.5" customHeight="1" x14ac:dyDescent="0.2">
      <c r="A1746" s="58">
        <v>1315101130</v>
      </c>
      <c r="B1746" s="14" t="s">
        <v>3383</v>
      </c>
      <c r="C1746" s="14" t="s">
        <v>19</v>
      </c>
      <c r="D1746" s="14" t="s">
        <v>3384</v>
      </c>
      <c r="E1746" s="14" t="s">
        <v>8364</v>
      </c>
      <c r="F1746" s="17"/>
      <c r="G1746" s="15" t="s">
        <v>144</v>
      </c>
      <c r="H1746" s="15" t="s">
        <v>145</v>
      </c>
      <c r="I1746" s="16"/>
      <c r="J1746" s="10"/>
      <c r="K1746" s="10"/>
      <c r="L1746" s="73">
        <v>1315100840</v>
      </c>
    </row>
    <row r="1747" spans="1:12" ht="16.5" customHeight="1" x14ac:dyDescent="0.2">
      <c r="A1747" s="18">
        <v>1315101330</v>
      </c>
      <c r="B1747" s="14" t="s">
        <v>3381</v>
      </c>
      <c r="C1747" s="14"/>
      <c r="D1747" s="14" t="s">
        <v>3382</v>
      </c>
      <c r="E1747" s="14" t="s">
        <v>3382</v>
      </c>
      <c r="F1747" s="17"/>
      <c r="G1747" s="12" t="s">
        <v>144</v>
      </c>
      <c r="H1747" s="12" t="s">
        <v>145</v>
      </c>
      <c r="I1747" s="16"/>
      <c r="J1747" s="10" t="s">
        <v>158</v>
      </c>
      <c r="K1747" s="10" t="s">
        <v>965</v>
      </c>
    </row>
    <row r="1748" spans="1:12" ht="16.5" customHeight="1" x14ac:dyDescent="0.2">
      <c r="A1748" s="18">
        <v>1315101340</v>
      </c>
      <c r="B1748" s="14" t="s">
        <v>3331</v>
      </c>
      <c r="C1748" s="14"/>
      <c r="D1748" s="14" t="s">
        <v>3332</v>
      </c>
      <c r="E1748" s="14" t="s">
        <v>3333</v>
      </c>
      <c r="F1748" s="17"/>
      <c r="G1748" s="12" t="s">
        <v>144</v>
      </c>
      <c r="H1748" s="12" t="s">
        <v>145</v>
      </c>
      <c r="I1748" s="16"/>
      <c r="J1748" s="10" t="s">
        <v>158</v>
      </c>
      <c r="K1748" s="10" t="s">
        <v>965</v>
      </c>
    </row>
    <row r="1749" spans="1:12" ht="16.5" customHeight="1" x14ac:dyDescent="0.2">
      <c r="A1749" s="18">
        <v>1315101360</v>
      </c>
      <c r="B1749" s="14" t="s">
        <v>1189</v>
      </c>
      <c r="C1749" s="14"/>
      <c r="D1749" s="14" t="s">
        <v>1190</v>
      </c>
      <c r="E1749" s="14" t="s">
        <v>1191</v>
      </c>
      <c r="F1749" s="17"/>
      <c r="G1749" s="12" t="s">
        <v>144</v>
      </c>
      <c r="H1749" s="12" t="s">
        <v>145</v>
      </c>
      <c r="I1749" s="16"/>
      <c r="J1749" s="10" t="s">
        <v>158</v>
      </c>
      <c r="K1749" s="10" t="s">
        <v>965</v>
      </c>
    </row>
    <row r="1750" spans="1:12" ht="16.5" customHeight="1" x14ac:dyDescent="0.2">
      <c r="A1750" s="58">
        <v>1315101370</v>
      </c>
      <c r="B1750" s="14" t="s">
        <v>3334</v>
      </c>
      <c r="C1750" s="14" t="s">
        <v>19</v>
      </c>
      <c r="D1750" s="14" t="s">
        <v>3335</v>
      </c>
      <c r="E1750" s="14" t="s">
        <v>3336</v>
      </c>
      <c r="F1750" s="17"/>
      <c r="G1750" s="12" t="s">
        <v>144</v>
      </c>
      <c r="H1750" s="12" t="s">
        <v>145</v>
      </c>
      <c r="I1750" s="16"/>
      <c r="J1750" s="10" t="s">
        <v>158</v>
      </c>
      <c r="K1750" s="10" t="s">
        <v>965</v>
      </c>
    </row>
    <row r="1751" spans="1:12" ht="16.5" customHeight="1" x14ac:dyDescent="0.2">
      <c r="A1751" s="18">
        <v>1315101400</v>
      </c>
      <c r="B1751" s="14" t="s">
        <v>4561</v>
      </c>
      <c r="C1751" s="14"/>
      <c r="D1751" s="10" t="s">
        <v>4562</v>
      </c>
      <c r="E1751" s="10" t="s">
        <v>4562</v>
      </c>
      <c r="F1751" s="17"/>
      <c r="G1751" s="12" t="s">
        <v>144</v>
      </c>
      <c r="H1751" s="12" t="s">
        <v>145</v>
      </c>
      <c r="I1751" s="16"/>
      <c r="J1751" s="10" t="s">
        <v>158</v>
      </c>
      <c r="K1751" s="10" t="s">
        <v>965</v>
      </c>
    </row>
    <row r="1752" spans="1:12" ht="16.5" customHeight="1" x14ac:dyDescent="0.2">
      <c r="A1752" s="58">
        <v>1315101410</v>
      </c>
      <c r="B1752" s="14" t="s">
        <v>3385</v>
      </c>
      <c r="C1752" s="14" t="s">
        <v>19</v>
      </c>
      <c r="D1752" s="14" t="s">
        <v>8177</v>
      </c>
      <c r="E1752" s="14" t="s">
        <v>8176</v>
      </c>
      <c r="F1752" s="17"/>
      <c r="G1752" s="12" t="s">
        <v>144</v>
      </c>
      <c r="H1752" s="12" t="s">
        <v>145</v>
      </c>
      <c r="I1752" s="16"/>
      <c r="J1752" s="10" t="s">
        <v>158</v>
      </c>
      <c r="K1752" s="10" t="s">
        <v>965</v>
      </c>
    </row>
    <row r="1753" spans="1:12" ht="16.5" customHeight="1" x14ac:dyDescent="0.2">
      <c r="A1753" s="58">
        <v>1315101410</v>
      </c>
      <c r="B1753" s="14" t="s">
        <v>3385</v>
      </c>
      <c r="C1753" s="14" t="s">
        <v>19</v>
      </c>
      <c r="D1753" s="14" t="s">
        <v>3386</v>
      </c>
      <c r="E1753" s="14" t="s">
        <v>3387</v>
      </c>
      <c r="F1753" s="17"/>
      <c r="G1753" s="12" t="s">
        <v>144</v>
      </c>
      <c r="H1753" s="12" t="s">
        <v>145</v>
      </c>
      <c r="I1753" s="16"/>
      <c r="J1753" s="10" t="s">
        <v>158</v>
      </c>
      <c r="K1753" s="10" t="s">
        <v>965</v>
      </c>
    </row>
    <row r="1754" spans="1:12" ht="16.5" customHeight="1" x14ac:dyDescent="0.2">
      <c r="A1754" s="18">
        <v>1315101420</v>
      </c>
      <c r="B1754" s="14" t="s">
        <v>3325</v>
      </c>
      <c r="C1754" s="14"/>
      <c r="D1754" s="14" t="s">
        <v>3326</v>
      </c>
      <c r="E1754" s="14" t="s">
        <v>3326</v>
      </c>
      <c r="F1754" s="17"/>
      <c r="G1754" s="12" t="s">
        <v>144</v>
      </c>
      <c r="H1754" s="12" t="s">
        <v>145</v>
      </c>
      <c r="I1754" s="16"/>
      <c r="J1754" s="10" t="s">
        <v>158</v>
      </c>
      <c r="K1754" s="10" t="s">
        <v>965</v>
      </c>
    </row>
    <row r="1755" spans="1:12" ht="16.5" customHeight="1" x14ac:dyDescent="0.2">
      <c r="A1755" s="18">
        <v>1315101430</v>
      </c>
      <c r="B1755" s="14" t="s">
        <v>3327</v>
      </c>
      <c r="C1755" s="14"/>
      <c r="D1755" s="14" t="s">
        <v>3328</v>
      </c>
      <c r="E1755" s="14" t="s">
        <v>3328</v>
      </c>
      <c r="F1755" s="17"/>
      <c r="G1755" s="12" t="s">
        <v>144</v>
      </c>
      <c r="H1755" s="12" t="s">
        <v>145</v>
      </c>
      <c r="I1755" s="16"/>
      <c r="J1755" s="10" t="s">
        <v>158</v>
      </c>
      <c r="K1755" s="10" t="s">
        <v>965</v>
      </c>
    </row>
    <row r="1756" spans="1:12" ht="16.5" customHeight="1" x14ac:dyDescent="0.2">
      <c r="A1756" s="18">
        <v>1315101440</v>
      </c>
      <c r="B1756" s="14" t="s">
        <v>3323</v>
      </c>
      <c r="C1756" s="14"/>
      <c r="D1756" s="14" t="s">
        <v>3324</v>
      </c>
      <c r="E1756" s="14" t="s">
        <v>3324</v>
      </c>
      <c r="F1756" s="17"/>
      <c r="G1756" s="12" t="s">
        <v>144</v>
      </c>
      <c r="H1756" s="12" t="s">
        <v>145</v>
      </c>
      <c r="I1756" s="16"/>
      <c r="J1756" s="10" t="s">
        <v>158</v>
      </c>
      <c r="K1756" s="10" t="s">
        <v>965</v>
      </c>
    </row>
    <row r="1757" spans="1:12" ht="16.5" customHeight="1" x14ac:dyDescent="0.2">
      <c r="A1757" s="58">
        <v>1315101450</v>
      </c>
      <c r="B1757" s="14" t="s">
        <v>3339</v>
      </c>
      <c r="C1757" s="14" t="s">
        <v>19</v>
      </c>
      <c r="D1757" s="14" t="s">
        <v>8184</v>
      </c>
      <c r="E1757" s="14" t="s">
        <v>8183</v>
      </c>
      <c r="F1757" s="17"/>
      <c r="G1757" s="12" t="s">
        <v>144</v>
      </c>
      <c r="H1757" s="12" t="s">
        <v>145</v>
      </c>
      <c r="I1757" s="16"/>
      <c r="J1757" s="10" t="s">
        <v>158</v>
      </c>
      <c r="K1757" s="10" t="s">
        <v>965</v>
      </c>
    </row>
    <row r="1758" spans="1:12" ht="16.5" customHeight="1" x14ac:dyDescent="0.2">
      <c r="A1758" s="18">
        <v>1315101460</v>
      </c>
      <c r="B1758" s="14" t="s">
        <v>5819</v>
      </c>
      <c r="C1758" s="14"/>
      <c r="D1758" s="14" t="s">
        <v>5820</v>
      </c>
      <c r="E1758" s="14" t="s">
        <v>5821</v>
      </c>
      <c r="F1758" s="17"/>
      <c r="G1758" s="12" t="s">
        <v>144</v>
      </c>
      <c r="H1758" s="12" t="s">
        <v>145</v>
      </c>
      <c r="I1758" s="16"/>
      <c r="J1758" s="10" t="s">
        <v>158</v>
      </c>
      <c r="K1758" s="10" t="s">
        <v>965</v>
      </c>
    </row>
    <row r="1759" spans="1:12" ht="16.5" customHeight="1" x14ac:dyDescent="0.2">
      <c r="A1759" s="58">
        <v>1315101490</v>
      </c>
      <c r="B1759" s="14" t="s">
        <v>3340</v>
      </c>
      <c r="C1759" s="14" t="s">
        <v>19</v>
      </c>
      <c r="D1759" s="14" t="s">
        <v>8179</v>
      </c>
      <c r="E1759" s="14" t="s">
        <v>8178</v>
      </c>
      <c r="F1759" s="17"/>
      <c r="G1759" s="12" t="s">
        <v>144</v>
      </c>
      <c r="H1759" s="12" t="s">
        <v>145</v>
      </c>
      <c r="I1759" s="16"/>
      <c r="J1759" s="10" t="s">
        <v>158</v>
      </c>
      <c r="K1759" s="10" t="s">
        <v>965</v>
      </c>
    </row>
    <row r="1760" spans="1:12" ht="16.5" customHeight="1" x14ac:dyDescent="0.2">
      <c r="A1760" s="58">
        <v>1315101570</v>
      </c>
      <c r="B1760" s="14" t="s">
        <v>1184</v>
      </c>
      <c r="C1760" s="14" t="s">
        <v>19</v>
      </c>
      <c r="D1760" s="10" t="s">
        <v>7385</v>
      </c>
      <c r="E1760" s="10" t="s">
        <v>6864</v>
      </c>
      <c r="F1760" s="17"/>
      <c r="G1760" s="12" t="s">
        <v>144</v>
      </c>
      <c r="H1760" s="12" t="s">
        <v>145</v>
      </c>
      <c r="I1760" s="16"/>
      <c r="J1760" s="10" t="s">
        <v>158</v>
      </c>
      <c r="K1760" s="10" t="s">
        <v>965</v>
      </c>
      <c r="L1760" s="73">
        <v>1315101380</v>
      </c>
    </row>
    <row r="1761" spans="1:12" ht="16.5" customHeight="1" x14ac:dyDescent="0.2">
      <c r="A1761" s="58">
        <v>1315101640</v>
      </c>
      <c r="B1761" s="14" t="s">
        <v>6653</v>
      </c>
      <c r="C1761" s="14" t="s">
        <v>19</v>
      </c>
      <c r="D1761" s="14" t="s">
        <v>7353</v>
      </c>
      <c r="E1761" s="14" t="s">
        <v>6654</v>
      </c>
      <c r="F1761" s="17"/>
      <c r="G1761" s="15"/>
      <c r="H1761" s="15"/>
      <c r="I1761" s="16"/>
      <c r="J1761" s="10"/>
      <c r="K1761" s="10"/>
    </row>
    <row r="1762" spans="1:12" ht="16.5" customHeight="1" x14ac:dyDescent="0.2">
      <c r="A1762" s="58">
        <v>1315101660</v>
      </c>
      <c r="B1762" s="14" t="s">
        <v>9805</v>
      </c>
      <c r="C1762" s="14" t="s">
        <v>19</v>
      </c>
      <c r="D1762" s="14" t="s">
        <v>9804</v>
      </c>
      <c r="E1762" s="14" t="s">
        <v>9803</v>
      </c>
      <c r="F1762" s="17"/>
      <c r="G1762" s="15"/>
      <c r="H1762" s="15"/>
      <c r="I1762" s="16"/>
      <c r="J1762" s="10"/>
      <c r="K1762" s="10"/>
    </row>
    <row r="1763" spans="1:12" ht="16.5" customHeight="1" x14ac:dyDescent="0.2">
      <c r="A1763" s="58">
        <v>1315101670</v>
      </c>
      <c r="B1763" s="14" t="s">
        <v>6692</v>
      </c>
      <c r="C1763" s="14" t="s">
        <v>19</v>
      </c>
      <c r="D1763" s="14" t="s">
        <v>7205</v>
      </c>
      <c r="E1763" s="14" t="s">
        <v>6693</v>
      </c>
      <c r="F1763" s="17"/>
      <c r="G1763" s="15"/>
      <c r="H1763" s="15"/>
      <c r="I1763" s="16"/>
      <c r="J1763" s="10"/>
      <c r="K1763" s="10"/>
    </row>
    <row r="1764" spans="1:12" ht="16.5" customHeight="1" x14ac:dyDescent="0.2">
      <c r="A1764" s="58">
        <v>1315101800</v>
      </c>
      <c r="B1764" s="14" t="s">
        <v>3353</v>
      </c>
      <c r="C1764" s="14" t="s">
        <v>19</v>
      </c>
      <c r="D1764" s="14" t="s">
        <v>8168</v>
      </c>
      <c r="E1764" s="12" t="s">
        <v>7369</v>
      </c>
      <c r="F1764" s="17"/>
      <c r="G1764" s="17"/>
      <c r="H1764" s="17"/>
      <c r="I1764" s="16"/>
      <c r="J1764" s="10"/>
      <c r="K1764" s="10"/>
    </row>
    <row r="1765" spans="1:12" ht="16.5" customHeight="1" x14ac:dyDescent="0.2">
      <c r="A1765" s="58">
        <v>1315101840</v>
      </c>
      <c r="B1765" s="14" t="s">
        <v>3329</v>
      </c>
      <c r="C1765" s="14" t="s">
        <v>19</v>
      </c>
      <c r="D1765" s="14" t="s">
        <v>9031</v>
      </c>
      <c r="E1765" s="14" t="s">
        <v>3330</v>
      </c>
      <c r="F1765" s="17"/>
      <c r="G1765" s="17"/>
      <c r="H1765" s="16"/>
      <c r="I1765" s="16"/>
      <c r="J1765" s="10" t="s">
        <v>158</v>
      </c>
      <c r="K1765" s="10" t="s">
        <v>965</v>
      </c>
    </row>
    <row r="1766" spans="1:12" ht="16.5" customHeight="1" x14ac:dyDescent="0.2">
      <c r="A1766" s="58">
        <v>1315101970</v>
      </c>
      <c r="B1766" s="30" t="s">
        <v>3354</v>
      </c>
      <c r="C1766" s="30" t="s">
        <v>19</v>
      </c>
      <c r="D1766" s="30" t="s">
        <v>8170</v>
      </c>
      <c r="E1766" s="19" t="s">
        <v>8169</v>
      </c>
      <c r="F1766" s="17"/>
      <c r="G1766" s="17"/>
      <c r="H1766" s="16"/>
      <c r="I1766" s="16"/>
      <c r="J1766" s="10" t="s">
        <v>1701</v>
      </c>
      <c r="K1766" s="10" t="s">
        <v>965</v>
      </c>
    </row>
    <row r="1767" spans="1:12" ht="16.5" customHeight="1" x14ac:dyDescent="0.2">
      <c r="A1767" s="58">
        <v>1315101980</v>
      </c>
      <c r="B1767" s="30" t="s">
        <v>3363</v>
      </c>
      <c r="C1767" s="30" t="s">
        <v>19</v>
      </c>
      <c r="D1767" s="30" t="s">
        <v>8172</v>
      </c>
      <c r="E1767" s="19" t="s">
        <v>8171</v>
      </c>
      <c r="F1767" s="17"/>
      <c r="G1767" s="17"/>
      <c r="H1767" s="16"/>
      <c r="I1767" s="16"/>
      <c r="J1767" s="10" t="s">
        <v>1701</v>
      </c>
      <c r="K1767" s="10" t="s">
        <v>965</v>
      </c>
    </row>
    <row r="1768" spans="1:12" ht="16.5" customHeight="1" x14ac:dyDescent="0.2">
      <c r="A1768" s="18">
        <v>1315102010</v>
      </c>
      <c r="B1768" s="10" t="s">
        <v>1192</v>
      </c>
      <c r="C1768" s="10"/>
      <c r="D1768" s="10" t="s">
        <v>1193</v>
      </c>
      <c r="E1768" s="10" t="s">
        <v>1194</v>
      </c>
      <c r="F1768" s="17"/>
      <c r="G1768" s="12" t="s">
        <v>144</v>
      </c>
      <c r="H1768" s="12" t="s">
        <v>145</v>
      </c>
      <c r="I1768" s="16"/>
      <c r="J1768" s="10" t="s">
        <v>158</v>
      </c>
      <c r="K1768" s="10" t="s">
        <v>965</v>
      </c>
    </row>
    <row r="1769" spans="1:12" ht="16.5" customHeight="1" x14ac:dyDescent="0.2">
      <c r="A1769" s="58">
        <v>1315102020</v>
      </c>
      <c r="B1769" s="10" t="s">
        <v>16764</v>
      </c>
      <c r="C1769" s="10" t="s">
        <v>19</v>
      </c>
      <c r="D1769" s="10" t="s">
        <v>16763</v>
      </c>
      <c r="E1769" s="10" t="s">
        <v>16762</v>
      </c>
      <c r="F1769" s="17"/>
      <c r="G1769" s="12"/>
      <c r="H1769" s="12"/>
      <c r="I1769" s="16"/>
      <c r="J1769" s="10"/>
      <c r="K1769" s="10"/>
    </row>
    <row r="1770" spans="1:12" ht="16.5" customHeight="1" x14ac:dyDescent="0.2">
      <c r="A1770" s="58">
        <v>1315102110</v>
      </c>
      <c r="B1770" s="14" t="s">
        <v>962</v>
      </c>
      <c r="C1770" s="14" t="s">
        <v>19</v>
      </c>
      <c r="D1770" s="10" t="s">
        <v>9919</v>
      </c>
      <c r="E1770" s="10" t="s">
        <v>9918</v>
      </c>
      <c r="F1770" s="17"/>
      <c r="G1770" s="12" t="s">
        <v>144</v>
      </c>
      <c r="H1770" s="12" t="s">
        <v>145</v>
      </c>
      <c r="I1770" s="16"/>
      <c r="J1770" s="10" t="s">
        <v>153</v>
      </c>
      <c r="K1770" s="10" t="s">
        <v>886</v>
      </c>
      <c r="L1770" s="73">
        <v>1510101750</v>
      </c>
    </row>
    <row r="1771" spans="1:12" ht="16.5" customHeight="1" x14ac:dyDescent="0.2">
      <c r="A1771" s="58">
        <v>1315102120</v>
      </c>
      <c r="B1771" s="14" t="s">
        <v>1015</v>
      </c>
      <c r="C1771" s="14" t="s">
        <v>19</v>
      </c>
      <c r="D1771" s="10" t="s">
        <v>9920</v>
      </c>
      <c r="E1771" s="10" t="s">
        <v>1016</v>
      </c>
      <c r="F1771" s="17"/>
      <c r="G1771" s="12" t="s">
        <v>144</v>
      </c>
      <c r="H1771" s="12" t="s">
        <v>145</v>
      </c>
      <c r="I1771" s="16"/>
      <c r="J1771" s="10" t="s">
        <v>153</v>
      </c>
      <c r="K1771" s="10" t="s">
        <v>886</v>
      </c>
      <c r="L1771" s="73">
        <v>1510101780</v>
      </c>
    </row>
    <row r="1772" spans="1:12" ht="16.5" customHeight="1" x14ac:dyDescent="0.2">
      <c r="A1772" s="58">
        <v>1315102140</v>
      </c>
      <c r="B1772" s="14" t="s">
        <v>8060</v>
      </c>
      <c r="C1772" s="14" t="s">
        <v>881</v>
      </c>
      <c r="D1772" s="10" t="s">
        <v>8061</v>
      </c>
      <c r="E1772" s="10" t="s">
        <v>7979</v>
      </c>
      <c r="F1772" s="17"/>
      <c r="G1772" s="12"/>
      <c r="H1772" s="12"/>
      <c r="I1772" s="16"/>
      <c r="J1772" s="10"/>
      <c r="K1772" s="10"/>
    </row>
    <row r="1773" spans="1:12" ht="16.5" customHeight="1" x14ac:dyDescent="0.2">
      <c r="A1773" s="58">
        <v>1315102160</v>
      </c>
      <c r="B1773" s="14" t="s">
        <v>7907</v>
      </c>
      <c r="C1773" s="14" t="s">
        <v>881</v>
      </c>
      <c r="D1773" s="10" t="s">
        <v>8043</v>
      </c>
      <c r="E1773" s="10" t="s">
        <v>7505</v>
      </c>
      <c r="F1773" s="17"/>
      <c r="G1773" s="12"/>
      <c r="H1773" s="12"/>
      <c r="I1773" s="16"/>
      <c r="J1773" s="10"/>
      <c r="K1773" s="10"/>
    </row>
    <row r="1774" spans="1:12" ht="16.5" customHeight="1" x14ac:dyDescent="0.2">
      <c r="A1774" s="18">
        <v>1315102230</v>
      </c>
      <c r="B1774" s="14" t="s">
        <v>3542</v>
      </c>
      <c r="C1774" s="14"/>
      <c r="D1774" s="14" t="s">
        <v>9383</v>
      </c>
      <c r="E1774" s="19" t="s">
        <v>3543</v>
      </c>
      <c r="F1774" s="15" t="s">
        <v>3544</v>
      </c>
      <c r="G1774" s="17" t="s">
        <v>3545</v>
      </c>
      <c r="H1774" s="16" t="s">
        <v>3546</v>
      </c>
      <c r="I1774" s="16" t="s">
        <v>3547</v>
      </c>
      <c r="J1774" s="10" t="s">
        <v>3548</v>
      </c>
      <c r="K1774" s="10" t="s">
        <v>3549</v>
      </c>
    </row>
    <row r="1775" spans="1:12" ht="16.5" customHeight="1" x14ac:dyDescent="0.2">
      <c r="A1775" s="58">
        <v>1315102310</v>
      </c>
      <c r="B1775" s="14" t="s">
        <v>909</v>
      </c>
      <c r="C1775" s="14" t="s">
        <v>19</v>
      </c>
      <c r="D1775" s="14" t="s">
        <v>8828</v>
      </c>
      <c r="E1775" s="12" t="s">
        <v>910</v>
      </c>
      <c r="F1775" s="17"/>
      <c r="G1775" s="17"/>
      <c r="H1775" s="17"/>
      <c r="I1775" s="17"/>
      <c r="J1775" s="10"/>
      <c r="K1775" s="10"/>
    </row>
    <row r="1776" spans="1:12" ht="16.5" customHeight="1" x14ac:dyDescent="0.2">
      <c r="A1776" s="58">
        <v>1315102480</v>
      </c>
      <c r="B1776" s="14" t="s">
        <v>964</v>
      </c>
      <c r="C1776" s="14" t="s">
        <v>19</v>
      </c>
      <c r="D1776" s="14" t="s">
        <v>8182</v>
      </c>
      <c r="E1776" s="19" t="s">
        <v>6558</v>
      </c>
      <c r="F1776" s="15"/>
      <c r="G1776" s="17"/>
      <c r="H1776" s="16"/>
      <c r="I1776" s="16"/>
      <c r="J1776" s="10" t="s">
        <v>240</v>
      </c>
      <c r="K1776" s="10" t="s">
        <v>965</v>
      </c>
      <c r="L1776" s="73">
        <v>1315100740</v>
      </c>
    </row>
    <row r="1777" spans="1:12" ht="16.5" customHeight="1" x14ac:dyDescent="0.2">
      <c r="A1777" s="58">
        <v>1315102490</v>
      </c>
      <c r="B1777" s="14" t="s">
        <v>883</v>
      </c>
      <c r="C1777" s="14" t="s">
        <v>881</v>
      </c>
      <c r="D1777" s="14" t="s">
        <v>884</v>
      </c>
      <c r="E1777" s="10" t="s">
        <v>885</v>
      </c>
      <c r="F1777" s="17"/>
      <c r="G1777" s="12" t="s">
        <v>144</v>
      </c>
      <c r="H1777" s="12" t="s">
        <v>145</v>
      </c>
      <c r="I1777" s="16"/>
      <c r="J1777" s="10" t="s">
        <v>153</v>
      </c>
      <c r="K1777" s="10" t="s">
        <v>886</v>
      </c>
      <c r="L1777" s="73">
        <v>1510102160</v>
      </c>
    </row>
    <row r="1778" spans="1:12" ht="16.5" customHeight="1" x14ac:dyDescent="0.2">
      <c r="A1778" s="58">
        <v>1315103370</v>
      </c>
      <c r="B1778" s="14" t="s">
        <v>7921</v>
      </c>
      <c r="C1778" s="14" t="s">
        <v>19</v>
      </c>
      <c r="D1778" s="14" t="s">
        <v>8827</v>
      </c>
      <c r="E1778" s="10" t="s">
        <v>7920</v>
      </c>
      <c r="F1778" s="17"/>
      <c r="G1778" s="12"/>
      <c r="H1778" s="12"/>
      <c r="I1778" s="16"/>
      <c r="J1778" s="10"/>
      <c r="K1778" s="10"/>
    </row>
    <row r="1779" spans="1:12" ht="16.5" customHeight="1" x14ac:dyDescent="0.2">
      <c r="A1779" s="58">
        <v>1315103380</v>
      </c>
      <c r="B1779" s="14" t="s">
        <v>8826</v>
      </c>
      <c r="C1779" s="14" t="s">
        <v>19</v>
      </c>
      <c r="D1779" s="14" t="s">
        <v>9109</v>
      </c>
      <c r="E1779" s="10" t="s">
        <v>8825</v>
      </c>
      <c r="F1779" s="17"/>
      <c r="G1779" s="12"/>
      <c r="H1779" s="12"/>
      <c r="I1779" s="16"/>
      <c r="J1779" s="10"/>
      <c r="K1779" s="10"/>
    </row>
    <row r="1780" spans="1:12" ht="16.5" customHeight="1" x14ac:dyDescent="0.2">
      <c r="A1780" s="58">
        <v>1315103420</v>
      </c>
      <c r="B1780" s="14" t="s">
        <v>8930</v>
      </c>
      <c r="C1780" s="14" t="s">
        <v>19</v>
      </c>
      <c r="D1780" s="14" t="s">
        <v>8929</v>
      </c>
      <c r="E1780" s="10" t="s">
        <v>8928</v>
      </c>
      <c r="F1780" s="17"/>
      <c r="G1780" s="12"/>
      <c r="H1780" s="12"/>
      <c r="I1780" s="16"/>
      <c r="J1780" s="10"/>
      <c r="K1780" s="10"/>
    </row>
    <row r="1781" spans="1:12" ht="16.5" customHeight="1" x14ac:dyDescent="0.2">
      <c r="A1781" s="58">
        <v>1315103470</v>
      </c>
      <c r="B1781" s="14" t="s">
        <v>7981</v>
      </c>
      <c r="C1781" s="14" t="s">
        <v>19</v>
      </c>
      <c r="D1781" s="14" t="s">
        <v>7983</v>
      </c>
      <c r="E1781" s="10" t="s">
        <v>7982</v>
      </c>
      <c r="F1781" s="17"/>
      <c r="G1781" s="12"/>
      <c r="H1781" s="12"/>
      <c r="I1781" s="16"/>
      <c r="J1781" s="10"/>
      <c r="K1781" s="10"/>
    </row>
    <row r="1782" spans="1:12" ht="16.5" customHeight="1" x14ac:dyDescent="0.2">
      <c r="A1782" s="58">
        <v>1315103470</v>
      </c>
      <c r="B1782" s="14" t="s">
        <v>8587</v>
      </c>
      <c r="C1782" s="14" t="s">
        <v>19</v>
      </c>
      <c r="D1782" s="14" t="s">
        <v>8601</v>
      </c>
      <c r="E1782" s="10" t="s">
        <v>8519</v>
      </c>
      <c r="F1782" s="17"/>
      <c r="G1782" s="12"/>
      <c r="H1782" s="12"/>
      <c r="I1782" s="16"/>
      <c r="J1782" s="10"/>
      <c r="K1782" s="10"/>
    </row>
    <row r="1783" spans="1:12" ht="16.5" customHeight="1" x14ac:dyDescent="0.2">
      <c r="A1783" s="58">
        <v>1315103570</v>
      </c>
      <c r="B1783" s="14" t="s">
        <v>8581</v>
      </c>
      <c r="C1783" s="14" t="s">
        <v>19</v>
      </c>
      <c r="D1783" s="14" t="s">
        <v>8602</v>
      </c>
      <c r="E1783" s="10" t="s">
        <v>8580</v>
      </c>
      <c r="F1783" s="17"/>
      <c r="G1783" s="12"/>
      <c r="H1783" s="12"/>
      <c r="I1783" s="16"/>
      <c r="J1783" s="10"/>
      <c r="K1783" s="10"/>
    </row>
    <row r="1784" spans="1:12" ht="16.5" customHeight="1" x14ac:dyDescent="0.2">
      <c r="A1784" s="58">
        <v>1315103580</v>
      </c>
      <c r="B1784" s="14" t="s">
        <v>8583</v>
      </c>
      <c r="C1784" s="14" t="s">
        <v>19</v>
      </c>
      <c r="D1784" s="14" t="s">
        <v>8605</v>
      </c>
      <c r="E1784" s="10" t="s">
        <v>8582</v>
      </c>
      <c r="F1784" s="17"/>
      <c r="G1784" s="12"/>
      <c r="H1784" s="12"/>
      <c r="I1784" s="16"/>
      <c r="J1784" s="10"/>
      <c r="K1784" s="10"/>
    </row>
    <row r="1785" spans="1:12" ht="16.5" customHeight="1" x14ac:dyDescent="0.2">
      <c r="A1785" s="58">
        <v>1315103590</v>
      </c>
      <c r="B1785" s="14" t="s">
        <v>8585</v>
      </c>
      <c r="C1785" s="14" t="s">
        <v>19</v>
      </c>
      <c r="D1785" s="14" t="s">
        <v>9239</v>
      </c>
      <c r="E1785" s="10" t="s">
        <v>8584</v>
      </c>
      <c r="F1785" s="17"/>
      <c r="G1785" s="12"/>
      <c r="H1785" s="12"/>
      <c r="I1785" s="16"/>
      <c r="J1785" s="10"/>
      <c r="K1785" s="10"/>
    </row>
    <row r="1786" spans="1:12" ht="17.25" customHeight="1" x14ac:dyDescent="0.2">
      <c r="A1786" s="58">
        <v>1315104010</v>
      </c>
      <c r="B1786" s="14" t="s">
        <v>9324</v>
      </c>
      <c r="C1786" s="14" t="s">
        <v>19</v>
      </c>
      <c r="D1786" s="14" t="s">
        <v>9323</v>
      </c>
      <c r="E1786" s="10" t="s">
        <v>9323</v>
      </c>
      <c r="F1786" s="17"/>
      <c r="G1786" s="12"/>
      <c r="H1786" s="12"/>
      <c r="I1786" s="16"/>
      <c r="J1786" s="10"/>
      <c r="K1786" s="10"/>
    </row>
    <row r="1787" spans="1:12" ht="16.5" customHeight="1" x14ac:dyDescent="0.2">
      <c r="A1787" s="58">
        <v>1315104120</v>
      </c>
      <c r="B1787" s="14" t="s">
        <v>9495</v>
      </c>
      <c r="C1787" s="14" t="s">
        <v>3103</v>
      </c>
      <c r="D1787" s="14" t="s">
        <v>9494</v>
      </c>
      <c r="E1787" s="10" t="s">
        <v>9494</v>
      </c>
      <c r="F1787" s="17"/>
      <c r="G1787" s="12"/>
      <c r="H1787" s="12"/>
      <c r="I1787" s="16"/>
      <c r="J1787" s="10"/>
      <c r="K1787" s="10"/>
    </row>
    <row r="1788" spans="1:12" ht="16.5" customHeight="1" x14ac:dyDescent="0.2">
      <c r="A1788" s="58">
        <v>1315104130</v>
      </c>
      <c r="B1788" s="29" t="s">
        <v>9500</v>
      </c>
      <c r="C1788" s="29" t="s">
        <v>19</v>
      </c>
      <c r="D1788" s="29" t="s">
        <v>9501</v>
      </c>
      <c r="E1788" s="10" t="s">
        <v>9501</v>
      </c>
      <c r="F1788" s="17"/>
      <c r="G1788" s="17"/>
      <c r="H1788" s="16"/>
      <c r="I1788" s="16"/>
      <c r="J1788" s="10"/>
      <c r="K1788" s="10"/>
    </row>
    <row r="1789" spans="1:12" ht="16.5" customHeight="1" x14ac:dyDescent="0.2">
      <c r="A1789" s="58">
        <v>1315104140</v>
      </c>
      <c r="B1789" s="29" t="s">
        <v>9505</v>
      </c>
      <c r="C1789" s="29" t="s">
        <v>19</v>
      </c>
      <c r="D1789" s="29" t="s">
        <v>9506</v>
      </c>
      <c r="E1789" s="10" t="s">
        <v>9506</v>
      </c>
      <c r="F1789" s="17"/>
      <c r="G1789" s="17"/>
      <c r="H1789" s="16"/>
      <c r="I1789" s="16"/>
      <c r="J1789" s="10"/>
      <c r="K1789" s="10"/>
    </row>
    <row r="1790" spans="1:12" ht="16.5" customHeight="1" x14ac:dyDescent="0.2">
      <c r="A1790" s="58">
        <v>1315104150</v>
      </c>
      <c r="B1790" s="29" t="s">
        <v>9504</v>
      </c>
      <c r="C1790" s="29" t="s">
        <v>19</v>
      </c>
      <c r="D1790" s="29" t="s">
        <v>9507</v>
      </c>
      <c r="E1790" s="10" t="s">
        <v>9507</v>
      </c>
      <c r="F1790" s="17"/>
      <c r="G1790" s="17"/>
      <c r="H1790" s="16"/>
      <c r="I1790" s="16"/>
      <c r="J1790" s="10"/>
      <c r="K1790" s="10"/>
    </row>
    <row r="1791" spans="1:12" ht="16.5" customHeight="1" x14ac:dyDescent="0.2">
      <c r="A1791" s="58">
        <v>1315104160</v>
      </c>
      <c r="B1791" s="29" t="s">
        <v>9509</v>
      </c>
      <c r="C1791" s="29" t="s">
        <v>19</v>
      </c>
      <c r="D1791" s="29" t="s">
        <v>9508</v>
      </c>
      <c r="E1791" s="10" t="s">
        <v>9508</v>
      </c>
      <c r="F1791" s="17"/>
      <c r="G1791" s="17"/>
      <c r="H1791" s="16"/>
      <c r="I1791" s="16"/>
      <c r="J1791" s="10"/>
      <c r="K1791" s="10"/>
    </row>
    <row r="1792" spans="1:12" ht="16.5" customHeight="1" x14ac:dyDescent="0.2">
      <c r="A1792" s="58">
        <v>1315104320</v>
      </c>
      <c r="B1792" s="14" t="s">
        <v>9798</v>
      </c>
      <c r="C1792" s="14" t="s">
        <v>19</v>
      </c>
      <c r="D1792" s="14" t="s">
        <v>9800</v>
      </c>
      <c r="E1792" s="10" t="s">
        <v>9799</v>
      </c>
      <c r="F1792" s="17"/>
      <c r="G1792" s="12"/>
      <c r="H1792" s="12"/>
      <c r="I1792" s="16"/>
      <c r="J1792" s="10"/>
      <c r="K1792" s="10"/>
    </row>
    <row r="1793" spans="1:12" ht="16.5" customHeight="1" x14ac:dyDescent="0.2">
      <c r="A1793" s="58">
        <v>1315104420</v>
      </c>
      <c r="B1793" s="14" t="s">
        <v>9986</v>
      </c>
      <c r="C1793" s="14" t="s">
        <v>19</v>
      </c>
      <c r="D1793" s="14" t="s">
        <v>9988</v>
      </c>
      <c r="E1793" s="10" t="s">
        <v>9987</v>
      </c>
      <c r="F1793" s="17"/>
      <c r="G1793" s="12"/>
      <c r="H1793" s="12"/>
      <c r="I1793" s="16"/>
      <c r="J1793" s="10"/>
      <c r="K1793" s="10"/>
    </row>
    <row r="1794" spans="1:12" ht="16.5" customHeight="1" x14ac:dyDescent="0.2">
      <c r="A1794" s="58">
        <v>1315104430</v>
      </c>
      <c r="B1794" s="14" t="s">
        <v>9985</v>
      </c>
      <c r="C1794" s="14" t="s">
        <v>19</v>
      </c>
      <c r="D1794" s="14" t="s">
        <v>9984</v>
      </c>
      <c r="E1794" s="10" t="s">
        <v>9983</v>
      </c>
      <c r="F1794" s="17"/>
      <c r="G1794" s="12"/>
      <c r="H1794" s="12"/>
      <c r="I1794" s="16"/>
      <c r="J1794" s="10"/>
      <c r="K1794" s="10"/>
    </row>
    <row r="1795" spans="1:12" ht="16.5" customHeight="1" x14ac:dyDescent="0.2">
      <c r="A1795" s="106">
        <v>1315104650</v>
      </c>
      <c r="B1795" s="41" t="s">
        <v>17383</v>
      </c>
      <c r="C1795" s="41" t="s">
        <v>19</v>
      </c>
      <c r="D1795" s="41" t="s">
        <v>17382</v>
      </c>
      <c r="E1795" s="41" t="s">
        <v>17382</v>
      </c>
      <c r="F1795" s="38"/>
      <c r="G1795" s="38"/>
      <c r="H1795" s="39"/>
      <c r="I1795" s="39"/>
      <c r="J1795" s="40"/>
      <c r="K1795" s="41"/>
    </row>
    <row r="1796" spans="1:12" ht="16.5" customHeight="1" x14ac:dyDescent="0.2">
      <c r="A1796" s="58">
        <v>1315104780</v>
      </c>
      <c r="B1796" s="29" t="s">
        <v>11998</v>
      </c>
      <c r="C1796" s="29" t="s">
        <v>19</v>
      </c>
      <c r="D1796" s="29" t="s">
        <v>11856</v>
      </c>
      <c r="E1796" s="10" t="s">
        <v>11856</v>
      </c>
      <c r="F1796" s="17"/>
      <c r="G1796" s="17"/>
      <c r="H1796" s="16"/>
      <c r="I1796" s="16"/>
      <c r="J1796" s="10"/>
      <c r="K1796" s="10"/>
    </row>
    <row r="1797" spans="1:12" ht="16.5" customHeight="1" x14ac:dyDescent="0.2">
      <c r="A1797" s="58">
        <v>1315105070</v>
      </c>
      <c r="B1797" s="14" t="s">
        <v>11914</v>
      </c>
      <c r="C1797" s="14" t="s">
        <v>19</v>
      </c>
      <c r="D1797" s="14" t="s">
        <v>11913</v>
      </c>
      <c r="E1797" s="10" t="s">
        <v>11912</v>
      </c>
      <c r="F1797" s="17"/>
      <c r="G1797" s="12"/>
      <c r="H1797" s="12"/>
      <c r="I1797" s="16"/>
      <c r="J1797" s="10"/>
      <c r="K1797" s="10"/>
    </row>
    <row r="1798" spans="1:12" ht="16.5" customHeight="1" x14ac:dyDescent="0.2">
      <c r="A1798" s="58">
        <v>1315105080</v>
      </c>
      <c r="B1798" s="14" t="s">
        <v>18040</v>
      </c>
      <c r="C1798" s="14" t="s">
        <v>19</v>
      </c>
      <c r="D1798" s="14" t="s">
        <v>18039</v>
      </c>
      <c r="E1798" s="14" t="s">
        <v>18039</v>
      </c>
      <c r="F1798" s="17"/>
      <c r="G1798" s="17"/>
      <c r="H1798" s="16"/>
      <c r="I1798" s="16"/>
      <c r="J1798" s="10"/>
      <c r="K1798" s="10"/>
    </row>
    <row r="1799" spans="1:12" ht="16.5" customHeight="1" x14ac:dyDescent="0.2">
      <c r="A1799" s="58">
        <v>1316100000</v>
      </c>
      <c r="B1799" s="14" t="s">
        <v>138</v>
      </c>
      <c r="C1799" s="14" t="s">
        <v>6066</v>
      </c>
      <c r="D1799" s="10" t="s">
        <v>139</v>
      </c>
      <c r="E1799" s="10" t="s">
        <v>140</v>
      </c>
      <c r="F1799" s="17"/>
      <c r="G1799" s="12"/>
      <c r="H1799" s="12"/>
      <c r="I1799" s="16"/>
      <c r="J1799" s="10"/>
      <c r="K1799" s="10"/>
    </row>
    <row r="1800" spans="1:12" ht="16.5" customHeight="1" x14ac:dyDescent="0.2">
      <c r="A1800" s="18">
        <v>1316100020</v>
      </c>
      <c r="B1800" s="14" t="s">
        <v>147</v>
      </c>
      <c r="C1800" s="14"/>
      <c r="D1800" s="14" t="s">
        <v>148</v>
      </c>
      <c r="E1800" s="14" t="s">
        <v>148</v>
      </c>
      <c r="F1800" s="17"/>
      <c r="G1800" s="12"/>
      <c r="H1800" s="12"/>
      <c r="I1800" s="16"/>
      <c r="J1800" s="10"/>
      <c r="K1800" s="10"/>
    </row>
    <row r="1801" spans="1:12" ht="16.5" customHeight="1" x14ac:dyDescent="0.2">
      <c r="A1801" s="18">
        <v>1316100150</v>
      </c>
      <c r="B1801" s="14" t="s">
        <v>3552</v>
      </c>
      <c r="C1801" s="14"/>
      <c r="D1801" s="14" t="s">
        <v>3553</v>
      </c>
      <c r="E1801" s="12" t="s">
        <v>3554</v>
      </c>
      <c r="F1801" s="17" t="s">
        <v>3555</v>
      </c>
      <c r="G1801" s="10" t="s">
        <v>175</v>
      </c>
      <c r="H1801" s="17" t="s">
        <v>182</v>
      </c>
      <c r="I1801" s="17"/>
      <c r="J1801" s="10"/>
      <c r="K1801" s="10"/>
    </row>
    <row r="1802" spans="1:12" ht="16.5" customHeight="1" x14ac:dyDescent="0.2">
      <c r="A1802" s="58">
        <v>1316100220</v>
      </c>
      <c r="B1802" s="14" t="s">
        <v>5555</v>
      </c>
      <c r="C1802" s="14" t="s">
        <v>19</v>
      </c>
      <c r="D1802" s="14" t="s">
        <v>8233</v>
      </c>
      <c r="E1802" s="12" t="s">
        <v>8234</v>
      </c>
      <c r="F1802" s="17" t="s">
        <v>5556</v>
      </c>
      <c r="G1802" s="17" t="s">
        <v>175</v>
      </c>
      <c r="H1802" s="17" t="s">
        <v>182</v>
      </c>
      <c r="I1802" s="16"/>
      <c r="J1802" s="10"/>
      <c r="K1802" s="10"/>
    </row>
    <row r="1803" spans="1:12" ht="16.5" customHeight="1" x14ac:dyDescent="0.2">
      <c r="A1803" s="58">
        <v>1316100230</v>
      </c>
      <c r="B1803" s="14" t="s">
        <v>5557</v>
      </c>
      <c r="C1803" s="14" t="s">
        <v>19</v>
      </c>
      <c r="D1803" s="14" t="s">
        <v>8232</v>
      </c>
      <c r="E1803" s="12" t="s">
        <v>8235</v>
      </c>
      <c r="F1803" s="17" t="s">
        <v>5558</v>
      </c>
      <c r="G1803" s="17" t="s">
        <v>175</v>
      </c>
      <c r="H1803" s="17" t="s">
        <v>182</v>
      </c>
      <c r="I1803" s="16"/>
      <c r="J1803" s="10"/>
      <c r="K1803" s="10"/>
    </row>
    <row r="1804" spans="1:12" ht="12.75" x14ac:dyDescent="0.2">
      <c r="A1804" s="58">
        <v>1316100280</v>
      </c>
      <c r="B1804" s="14" t="s">
        <v>6411</v>
      </c>
      <c r="C1804" s="14" t="s">
        <v>1469</v>
      </c>
      <c r="D1804" s="14" t="s">
        <v>6412</v>
      </c>
      <c r="E1804" s="12" t="s">
        <v>6900</v>
      </c>
      <c r="F1804" s="17" t="s">
        <v>6413</v>
      </c>
      <c r="G1804" s="10" t="s">
        <v>175</v>
      </c>
      <c r="H1804" s="17" t="s">
        <v>182</v>
      </c>
      <c r="I1804" s="16"/>
      <c r="J1804" s="10"/>
      <c r="K1804" s="10"/>
      <c r="L1804" s="73">
        <v>1523100910</v>
      </c>
    </row>
    <row r="1805" spans="1:12" ht="12.75" x14ac:dyDescent="0.2">
      <c r="A1805" s="18">
        <v>1316100300</v>
      </c>
      <c r="B1805" s="14" t="s">
        <v>5418</v>
      </c>
      <c r="C1805" s="14"/>
      <c r="D1805" s="14" t="s">
        <v>5419</v>
      </c>
      <c r="E1805" s="14" t="s">
        <v>5420</v>
      </c>
      <c r="F1805" s="17"/>
      <c r="G1805" s="12"/>
      <c r="H1805" s="12"/>
      <c r="I1805" s="16"/>
      <c r="J1805" s="10"/>
      <c r="K1805" s="10"/>
      <c r="L1805" s="73">
        <v>1523100560</v>
      </c>
    </row>
    <row r="1806" spans="1:12" ht="12.75" x14ac:dyDescent="0.2">
      <c r="A1806" s="18">
        <v>1316100740</v>
      </c>
      <c r="B1806" s="14" t="s">
        <v>4144</v>
      </c>
      <c r="C1806" s="14"/>
      <c r="D1806" s="14" t="s">
        <v>4145</v>
      </c>
      <c r="E1806" s="12" t="s">
        <v>4146</v>
      </c>
      <c r="F1806" s="17" t="s">
        <v>4147</v>
      </c>
      <c r="G1806" s="17" t="s">
        <v>175</v>
      </c>
      <c r="H1806" s="17" t="s">
        <v>182</v>
      </c>
      <c r="I1806" s="16"/>
      <c r="J1806" s="10"/>
      <c r="K1806" s="10"/>
    </row>
    <row r="1807" spans="1:12" ht="16.5" customHeight="1" x14ac:dyDescent="0.2">
      <c r="A1807" s="18">
        <v>1316102980</v>
      </c>
      <c r="B1807" s="19" t="s">
        <v>5636</v>
      </c>
      <c r="C1807" s="19"/>
      <c r="D1807" s="20" t="s">
        <v>5637</v>
      </c>
      <c r="E1807" s="19" t="s">
        <v>5638</v>
      </c>
      <c r="F1807" s="17"/>
      <c r="G1807" s="12" t="s">
        <v>144</v>
      </c>
      <c r="H1807" s="12" t="s">
        <v>145</v>
      </c>
      <c r="I1807" s="16"/>
      <c r="J1807" s="19" t="s">
        <v>158</v>
      </c>
      <c r="K1807" s="19" t="s">
        <v>163</v>
      </c>
    </row>
    <row r="1808" spans="1:12" ht="16.5" customHeight="1" x14ac:dyDescent="0.2">
      <c r="A1808" s="64">
        <v>1316103390</v>
      </c>
      <c r="B1808" s="65" t="s">
        <v>5649</v>
      </c>
      <c r="C1808" s="65"/>
      <c r="D1808" s="66" t="s">
        <v>5650</v>
      </c>
      <c r="E1808" s="26" t="s">
        <v>5651</v>
      </c>
      <c r="F1808" s="10"/>
      <c r="G1808" s="10"/>
      <c r="H1808" s="10"/>
      <c r="I1808" s="10"/>
      <c r="J1808" s="28" t="s">
        <v>158</v>
      </c>
      <c r="K1808" s="26" t="s">
        <v>4162</v>
      </c>
    </row>
    <row r="1809" spans="1:12" ht="16.5" customHeight="1" x14ac:dyDescent="0.2">
      <c r="A1809" s="64">
        <v>1316103400</v>
      </c>
      <c r="B1809" s="65" t="s">
        <v>5658</v>
      </c>
      <c r="C1809" s="65"/>
      <c r="D1809" s="66" t="s">
        <v>5659</v>
      </c>
      <c r="E1809" s="26" t="s">
        <v>5660</v>
      </c>
      <c r="F1809" s="10"/>
      <c r="G1809" s="10"/>
      <c r="H1809" s="10"/>
      <c r="I1809" s="10"/>
      <c r="J1809" s="28" t="s">
        <v>158</v>
      </c>
      <c r="K1809" s="26" t="s">
        <v>4162</v>
      </c>
    </row>
    <row r="1810" spans="1:12" ht="16.5" customHeight="1" x14ac:dyDescent="0.2">
      <c r="A1810" s="86">
        <v>1316103530</v>
      </c>
      <c r="B1810" s="10" t="s">
        <v>5391</v>
      </c>
      <c r="C1810" s="10"/>
      <c r="D1810" s="22" t="s">
        <v>5392</v>
      </c>
      <c r="E1810" s="22" t="s">
        <v>5393</v>
      </c>
      <c r="F1810" s="17"/>
      <c r="G1810" s="12"/>
      <c r="H1810" s="12"/>
      <c r="I1810" s="16"/>
      <c r="J1810" s="24" t="s">
        <v>240</v>
      </c>
      <c r="K1810" s="22" t="s">
        <v>4162</v>
      </c>
    </row>
    <row r="1811" spans="1:12" ht="16.5" customHeight="1" x14ac:dyDescent="0.2">
      <c r="A1811" s="86">
        <v>1316103540</v>
      </c>
      <c r="B1811" s="10" t="s">
        <v>5388</v>
      </c>
      <c r="C1811" s="10"/>
      <c r="D1811" s="22" t="s">
        <v>5389</v>
      </c>
      <c r="E1811" s="22" t="s">
        <v>5390</v>
      </c>
      <c r="F1811" s="17"/>
      <c r="G1811" s="17"/>
      <c r="H1811" s="16"/>
      <c r="I1811" s="16"/>
      <c r="J1811" s="24" t="s">
        <v>240</v>
      </c>
      <c r="K1811" s="22" t="s">
        <v>4162</v>
      </c>
    </row>
    <row r="1812" spans="1:12" ht="16.5" customHeight="1" x14ac:dyDescent="0.2">
      <c r="A1812" s="58">
        <v>1316103580</v>
      </c>
      <c r="B1812" s="14" t="s">
        <v>2040</v>
      </c>
      <c r="C1812" s="14" t="s">
        <v>19</v>
      </c>
      <c r="D1812" s="14" t="s">
        <v>7139</v>
      </c>
      <c r="E1812" s="14" t="s">
        <v>7136</v>
      </c>
      <c r="F1812" s="17"/>
      <c r="G1812" s="15" t="s">
        <v>144</v>
      </c>
      <c r="H1812" s="15" t="s">
        <v>145</v>
      </c>
      <c r="I1812" s="16"/>
      <c r="J1812" s="10"/>
      <c r="K1812" s="10"/>
      <c r="L1812" s="73">
        <v>1112101830</v>
      </c>
    </row>
    <row r="1813" spans="1:12" ht="16.5" customHeight="1" x14ac:dyDescent="0.2">
      <c r="A1813" s="58">
        <v>1316103590</v>
      </c>
      <c r="B1813" s="14" t="s">
        <v>2036</v>
      </c>
      <c r="C1813" s="14" t="s">
        <v>19</v>
      </c>
      <c r="D1813" s="14" t="s">
        <v>7138</v>
      </c>
      <c r="E1813" s="14" t="s">
        <v>7137</v>
      </c>
      <c r="F1813" s="17"/>
      <c r="G1813" s="15" t="s">
        <v>144</v>
      </c>
      <c r="H1813" s="15" t="s">
        <v>145</v>
      </c>
      <c r="I1813" s="16"/>
      <c r="J1813" s="10"/>
      <c r="K1813" s="10"/>
      <c r="L1813" s="73">
        <v>1112101850</v>
      </c>
    </row>
    <row r="1814" spans="1:12" ht="16.5" customHeight="1" x14ac:dyDescent="0.2">
      <c r="A1814" s="58">
        <v>1316103600</v>
      </c>
      <c r="B1814" s="14" t="s">
        <v>2039</v>
      </c>
      <c r="C1814" s="14" t="s">
        <v>19</v>
      </c>
      <c r="D1814" s="14" t="s">
        <v>7141</v>
      </c>
      <c r="E1814" s="14" t="s">
        <v>7140</v>
      </c>
      <c r="F1814" s="17"/>
      <c r="G1814" s="15" t="s">
        <v>144</v>
      </c>
      <c r="H1814" s="15" t="s">
        <v>145</v>
      </c>
      <c r="I1814" s="16"/>
      <c r="J1814" s="10"/>
      <c r="K1814" s="10"/>
      <c r="L1814" s="73">
        <v>1112101840</v>
      </c>
    </row>
    <row r="1815" spans="1:12" ht="16.5" customHeight="1" x14ac:dyDescent="0.2">
      <c r="A1815" s="58">
        <v>1316103620</v>
      </c>
      <c r="B1815" s="14" t="s">
        <v>2037</v>
      </c>
      <c r="C1815" s="14" t="s">
        <v>19</v>
      </c>
      <c r="D1815" s="14" t="s">
        <v>9380</v>
      </c>
      <c r="E1815" s="12" t="s">
        <v>9379</v>
      </c>
      <c r="F1815" s="17" t="s">
        <v>2038</v>
      </c>
      <c r="G1815" s="17" t="s">
        <v>175</v>
      </c>
      <c r="H1815" s="17" t="s">
        <v>182</v>
      </c>
      <c r="I1815" s="17"/>
      <c r="J1815" s="10"/>
      <c r="K1815" s="10"/>
      <c r="L1815" s="73">
        <v>1112100510</v>
      </c>
    </row>
    <row r="1816" spans="1:12" ht="16.5" customHeight="1" x14ac:dyDescent="0.2">
      <c r="A1816" s="58">
        <v>1316104580</v>
      </c>
      <c r="B1816" s="14" t="s">
        <v>8129</v>
      </c>
      <c r="C1816" s="14" t="s">
        <v>19</v>
      </c>
      <c r="D1816" s="14" t="s">
        <v>8128</v>
      </c>
      <c r="E1816" s="14" t="s">
        <v>8128</v>
      </c>
      <c r="F1816" s="17"/>
      <c r="G1816" s="15"/>
      <c r="H1816" s="15"/>
      <c r="I1816" s="16"/>
      <c r="J1816" s="10"/>
      <c r="K1816" s="10"/>
    </row>
    <row r="1817" spans="1:12" ht="16.5" customHeight="1" x14ac:dyDescent="0.2">
      <c r="A1817" s="58">
        <v>1316104610</v>
      </c>
      <c r="B1817" s="14" t="s">
        <v>8131</v>
      </c>
      <c r="C1817" s="14" t="s">
        <v>19</v>
      </c>
      <c r="D1817" s="14" t="s">
        <v>8130</v>
      </c>
      <c r="E1817" s="14" t="s">
        <v>8130</v>
      </c>
      <c r="F1817" s="17"/>
      <c r="G1817" s="15"/>
      <c r="H1817" s="15"/>
      <c r="I1817" s="16"/>
      <c r="J1817" s="10"/>
      <c r="K1817" s="10"/>
    </row>
    <row r="1818" spans="1:12" ht="16.5" customHeight="1" x14ac:dyDescent="0.2">
      <c r="A1818" s="58">
        <v>1316104620</v>
      </c>
      <c r="B1818" s="14" t="s">
        <v>8135</v>
      </c>
      <c r="C1818" s="14" t="s">
        <v>19</v>
      </c>
      <c r="D1818" s="14" t="s">
        <v>8134</v>
      </c>
      <c r="E1818" s="14" t="s">
        <v>8134</v>
      </c>
      <c r="F1818" s="17"/>
      <c r="G1818" s="15"/>
      <c r="H1818" s="15"/>
      <c r="I1818" s="16"/>
      <c r="J1818" s="10"/>
      <c r="K1818" s="10"/>
    </row>
    <row r="1819" spans="1:12" ht="16.5" customHeight="1" x14ac:dyDescent="0.2">
      <c r="A1819" s="58">
        <v>1316104650</v>
      </c>
      <c r="B1819" s="14" t="s">
        <v>8137</v>
      </c>
      <c r="C1819" s="14" t="s">
        <v>19</v>
      </c>
      <c r="D1819" s="14" t="s">
        <v>8136</v>
      </c>
      <c r="E1819" s="14" t="s">
        <v>8136</v>
      </c>
      <c r="F1819" s="17"/>
      <c r="G1819" s="15"/>
      <c r="H1819" s="15"/>
      <c r="I1819" s="16"/>
      <c r="J1819" s="10"/>
      <c r="K1819" s="10"/>
    </row>
    <row r="1820" spans="1:12" ht="16.5" customHeight="1" x14ac:dyDescent="0.2">
      <c r="A1820" s="58">
        <v>1316104660</v>
      </c>
      <c r="B1820" s="14" t="s">
        <v>8139</v>
      </c>
      <c r="C1820" s="14" t="s">
        <v>19</v>
      </c>
      <c r="D1820" s="14" t="s">
        <v>8138</v>
      </c>
      <c r="E1820" s="14" t="s">
        <v>8138</v>
      </c>
      <c r="F1820" s="17"/>
      <c r="G1820" s="15"/>
      <c r="H1820" s="15"/>
      <c r="I1820" s="16"/>
      <c r="J1820" s="10"/>
      <c r="K1820" s="10"/>
    </row>
    <row r="1821" spans="1:12" ht="16.5" customHeight="1" x14ac:dyDescent="0.2">
      <c r="A1821" s="58">
        <v>1316104670</v>
      </c>
      <c r="B1821" s="14" t="s">
        <v>8141</v>
      </c>
      <c r="C1821" s="14" t="s">
        <v>19</v>
      </c>
      <c r="D1821" s="14" t="s">
        <v>8140</v>
      </c>
      <c r="E1821" s="14" t="s">
        <v>8140</v>
      </c>
      <c r="F1821" s="17"/>
      <c r="G1821" s="15"/>
      <c r="H1821" s="15"/>
      <c r="I1821" s="16"/>
      <c r="J1821" s="10"/>
      <c r="K1821" s="10"/>
    </row>
    <row r="1822" spans="1:12" ht="16.5" customHeight="1" x14ac:dyDescent="0.2">
      <c r="A1822" s="58">
        <v>1316105940</v>
      </c>
      <c r="B1822" s="30" t="s">
        <v>16926</v>
      </c>
      <c r="C1822" s="30" t="s">
        <v>19</v>
      </c>
      <c r="D1822" s="30" t="s">
        <v>16892</v>
      </c>
      <c r="E1822" s="19" t="s">
        <v>14983</v>
      </c>
      <c r="F1822" s="17"/>
      <c r="G1822" s="17"/>
      <c r="H1822" s="16"/>
      <c r="I1822" s="16"/>
      <c r="J1822" s="10"/>
      <c r="K1822" s="30"/>
    </row>
    <row r="1823" spans="1:12" ht="16.5" customHeight="1" x14ac:dyDescent="0.2">
      <c r="A1823" s="58">
        <v>1316107250</v>
      </c>
      <c r="B1823" s="14" t="s">
        <v>2036</v>
      </c>
      <c r="C1823" s="14" t="s">
        <v>19</v>
      </c>
      <c r="D1823" s="14" t="s">
        <v>9138</v>
      </c>
      <c r="E1823" s="14" t="s">
        <v>9138</v>
      </c>
      <c r="F1823" s="17"/>
      <c r="G1823" s="15"/>
      <c r="H1823" s="15"/>
      <c r="I1823" s="16"/>
      <c r="J1823" s="10"/>
      <c r="K1823" s="10"/>
    </row>
    <row r="1824" spans="1:12" ht="16.5" customHeight="1" x14ac:dyDescent="0.2">
      <c r="A1824" s="58">
        <v>1316107290</v>
      </c>
      <c r="B1824" s="14" t="s">
        <v>8042</v>
      </c>
      <c r="C1824" s="14" t="s">
        <v>881</v>
      </c>
      <c r="D1824" s="14" t="s">
        <v>8059</v>
      </c>
      <c r="E1824" s="14" t="s">
        <v>8041</v>
      </c>
      <c r="F1824" s="17"/>
      <c r="G1824" s="15"/>
      <c r="H1824" s="15"/>
      <c r="I1824" s="16"/>
      <c r="J1824" s="10"/>
      <c r="K1824" s="10"/>
    </row>
    <row r="1825" spans="1:11" ht="16.5" customHeight="1" x14ac:dyDescent="0.2">
      <c r="A1825" s="58">
        <v>1316107610</v>
      </c>
      <c r="B1825" s="14" t="s">
        <v>8565</v>
      </c>
      <c r="C1825" s="14" t="s">
        <v>19</v>
      </c>
      <c r="D1825" s="14" t="s">
        <v>8564</v>
      </c>
      <c r="E1825" s="14" t="s">
        <v>8512</v>
      </c>
      <c r="F1825" s="17"/>
      <c r="G1825" s="15"/>
      <c r="H1825" s="15"/>
      <c r="I1825" s="16"/>
      <c r="J1825" s="10"/>
      <c r="K1825" s="10"/>
    </row>
    <row r="1826" spans="1:11" ht="16.5" customHeight="1" x14ac:dyDescent="0.2">
      <c r="A1826" s="58">
        <v>1316107620</v>
      </c>
      <c r="B1826" s="14" t="s">
        <v>8567</v>
      </c>
      <c r="C1826" s="14" t="s">
        <v>19</v>
      </c>
      <c r="D1826" s="14" t="s">
        <v>8566</v>
      </c>
      <c r="E1826" s="14" t="s">
        <v>8515</v>
      </c>
      <c r="F1826" s="17"/>
      <c r="G1826" s="15"/>
      <c r="H1826" s="15"/>
      <c r="I1826" s="16"/>
      <c r="J1826" s="10"/>
      <c r="K1826" s="10"/>
    </row>
    <row r="1827" spans="1:11" ht="16.5" customHeight="1" x14ac:dyDescent="0.2">
      <c r="A1827" s="58">
        <v>1316107630</v>
      </c>
      <c r="B1827" s="14" t="s">
        <v>8568</v>
      </c>
      <c r="C1827" s="14" t="s">
        <v>19</v>
      </c>
      <c r="D1827" s="14" t="s">
        <v>8603</v>
      </c>
      <c r="E1827" s="14" t="s">
        <v>8516</v>
      </c>
      <c r="F1827" s="17"/>
      <c r="G1827" s="15"/>
      <c r="H1827" s="15"/>
      <c r="I1827" s="16"/>
      <c r="J1827" s="10"/>
      <c r="K1827" s="10"/>
    </row>
    <row r="1828" spans="1:11" ht="16.5" customHeight="1" x14ac:dyDescent="0.2">
      <c r="A1828" s="58">
        <v>1316107640</v>
      </c>
      <c r="B1828" s="14" t="s">
        <v>8569</v>
      </c>
      <c r="C1828" s="14" t="s">
        <v>19</v>
      </c>
      <c r="D1828" s="14" t="s">
        <v>8604</v>
      </c>
      <c r="E1828" s="14" t="s">
        <v>8517</v>
      </c>
      <c r="F1828" s="17"/>
      <c r="G1828" s="15"/>
      <c r="H1828" s="15"/>
      <c r="I1828" s="16"/>
      <c r="J1828" s="10"/>
      <c r="K1828" s="10"/>
    </row>
    <row r="1829" spans="1:11" ht="16.5" customHeight="1" x14ac:dyDescent="0.2">
      <c r="A1829" s="58">
        <v>1316108580</v>
      </c>
      <c r="B1829" s="14" t="s">
        <v>8916</v>
      </c>
      <c r="C1829" s="14" t="s">
        <v>19</v>
      </c>
      <c r="D1829" s="14" t="s">
        <v>8915</v>
      </c>
      <c r="E1829" s="14" t="s">
        <v>8915</v>
      </c>
      <c r="F1829" s="17"/>
      <c r="G1829" s="15"/>
      <c r="H1829" s="15"/>
      <c r="I1829" s="16"/>
      <c r="J1829" s="10"/>
      <c r="K1829" s="10"/>
    </row>
    <row r="1830" spans="1:11" ht="16.5" customHeight="1" x14ac:dyDescent="0.2">
      <c r="A1830" s="58">
        <v>1316109340</v>
      </c>
      <c r="B1830" s="29" t="s">
        <v>9502</v>
      </c>
      <c r="C1830" s="29" t="s">
        <v>19</v>
      </c>
      <c r="D1830" s="29" t="s">
        <v>9503</v>
      </c>
      <c r="E1830" s="10" t="s">
        <v>9503</v>
      </c>
      <c r="F1830" s="17"/>
      <c r="G1830" s="17"/>
      <c r="H1830" s="16"/>
      <c r="I1830" s="16"/>
      <c r="J1830" s="10"/>
      <c r="K1830" s="10"/>
    </row>
    <row r="1831" spans="1:11" ht="16.5" customHeight="1" x14ac:dyDescent="0.2">
      <c r="A1831" s="58">
        <v>1316109420</v>
      </c>
      <c r="B1831" s="30" t="s">
        <v>14979</v>
      </c>
      <c r="C1831" s="30" t="s">
        <v>19</v>
      </c>
      <c r="D1831" s="30" t="s">
        <v>14978</v>
      </c>
      <c r="E1831" s="19" t="s">
        <v>14977</v>
      </c>
      <c r="F1831" s="17"/>
      <c r="G1831" s="17"/>
      <c r="H1831" s="16"/>
      <c r="I1831" s="16"/>
      <c r="J1831" s="10"/>
      <c r="K1831" s="30"/>
    </row>
    <row r="1832" spans="1:11" ht="16.5" customHeight="1" x14ac:dyDescent="0.2">
      <c r="A1832" s="58">
        <v>1316109440</v>
      </c>
      <c r="B1832" s="30" t="s">
        <v>14982</v>
      </c>
      <c r="C1832" s="30" t="s">
        <v>19</v>
      </c>
      <c r="D1832" s="30" t="s">
        <v>14981</v>
      </c>
      <c r="E1832" s="19" t="s">
        <v>14980</v>
      </c>
      <c r="F1832" s="17"/>
      <c r="G1832" s="17"/>
      <c r="H1832" s="16"/>
      <c r="I1832" s="16"/>
      <c r="J1832" s="10"/>
      <c r="K1832" s="30"/>
    </row>
    <row r="1833" spans="1:11" ht="16.5" customHeight="1" x14ac:dyDescent="0.2">
      <c r="A1833" s="58">
        <v>1316109460</v>
      </c>
      <c r="B1833" s="30" t="s">
        <v>14965</v>
      </c>
      <c r="C1833" s="30" t="s">
        <v>19</v>
      </c>
      <c r="D1833" s="30" t="s">
        <v>14966</v>
      </c>
      <c r="E1833" s="19" t="s">
        <v>14964</v>
      </c>
      <c r="F1833" s="17"/>
      <c r="G1833" s="17"/>
      <c r="H1833" s="16"/>
      <c r="I1833" s="16"/>
      <c r="J1833" s="10"/>
      <c r="K1833" s="30"/>
    </row>
    <row r="1834" spans="1:11" ht="16.5" customHeight="1" x14ac:dyDescent="0.2">
      <c r="A1834" s="106">
        <v>1316110640</v>
      </c>
      <c r="B1834" s="41" t="s">
        <v>17389</v>
      </c>
      <c r="C1834" s="41" t="s">
        <v>19</v>
      </c>
      <c r="D1834" s="41" t="s">
        <v>17388</v>
      </c>
      <c r="E1834" s="41" t="s">
        <v>17388</v>
      </c>
      <c r="F1834" s="38"/>
      <c r="G1834" s="38"/>
      <c r="H1834" s="39"/>
      <c r="I1834" s="39"/>
      <c r="J1834" s="40"/>
      <c r="K1834" s="41"/>
    </row>
    <row r="1835" spans="1:11" ht="16.5" customHeight="1" x14ac:dyDescent="0.2">
      <c r="A1835" s="58">
        <v>1316110650</v>
      </c>
      <c r="B1835" s="30" t="s">
        <v>17407</v>
      </c>
      <c r="C1835" s="30" t="s">
        <v>19</v>
      </c>
      <c r="D1835" s="30" t="s">
        <v>17406</v>
      </c>
      <c r="E1835" s="19" t="s">
        <v>17406</v>
      </c>
      <c r="F1835" s="17"/>
      <c r="G1835" s="17"/>
      <c r="H1835" s="16"/>
      <c r="I1835" s="16"/>
      <c r="J1835" s="10"/>
      <c r="K1835" s="30"/>
    </row>
    <row r="1836" spans="1:11" ht="16.5" customHeight="1" x14ac:dyDescent="0.2">
      <c r="A1836" s="58">
        <v>1316112020</v>
      </c>
      <c r="B1836" s="30" t="s">
        <v>14935</v>
      </c>
      <c r="C1836" s="30" t="s">
        <v>19</v>
      </c>
      <c r="D1836" s="30" t="s">
        <v>14936</v>
      </c>
      <c r="E1836" s="19" t="s">
        <v>14936</v>
      </c>
      <c r="F1836" s="17"/>
      <c r="G1836" s="17"/>
      <c r="H1836" s="16"/>
      <c r="I1836" s="16"/>
      <c r="J1836" s="10"/>
      <c r="K1836" s="30"/>
    </row>
    <row r="1837" spans="1:11" ht="16.5" customHeight="1" x14ac:dyDescent="0.2">
      <c r="A1837" s="18">
        <v>1317100140</v>
      </c>
      <c r="B1837" s="14" t="s">
        <v>3337</v>
      </c>
      <c r="C1837" s="14"/>
      <c r="D1837" s="14" t="s">
        <v>3338</v>
      </c>
      <c r="E1837" s="14" t="s">
        <v>3338</v>
      </c>
      <c r="F1837" s="17"/>
      <c r="G1837" s="12" t="s">
        <v>144</v>
      </c>
      <c r="H1837" s="12" t="s">
        <v>145</v>
      </c>
      <c r="I1837" s="16"/>
      <c r="J1837" s="10" t="s">
        <v>158</v>
      </c>
      <c r="K1837" s="10" t="s">
        <v>1102</v>
      </c>
    </row>
    <row r="1838" spans="1:11" ht="16.5" customHeight="1" x14ac:dyDescent="0.2">
      <c r="A1838" s="18">
        <v>1317100160</v>
      </c>
      <c r="B1838" s="30" t="s">
        <v>4567</v>
      </c>
      <c r="C1838" s="30"/>
      <c r="D1838" s="30" t="s">
        <v>4568</v>
      </c>
      <c r="E1838" s="19" t="s">
        <v>4568</v>
      </c>
      <c r="F1838" s="17"/>
      <c r="G1838" s="17"/>
      <c r="H1838" s="16"/>
      <c r="I1838" s="16"/>
      <c r="J1838" s="10" t="s">
        <v>1701</v>
      </c>
      <c r="K1838" s="10" t="s">
        <v>1102</v>
      </c>
    </row>
    <row r="1839" spans="1:11" ht="16.5" customHeight="1" x14ac:dyDescent="0.2">
      <c r="A1839" s="105">
        <v>1317100170</v>
      </c>
      <c r="B1839" s="37" t="s">
        <v>5814</v>
      </c>
      <c r="C1839" s="37" t="s">
        <v>19</v>
      </c>
      <c r="D1839" s="26" t="s">
        <v>15632</v>
      </c>
      <c r="E1839" s="26" t="s">
        <v>16572</v>
      </c>
      <c r="F1839" s="10"/>
      <c r="G1839" s="10"/>
      <c r="H1839" s="10"/>
      <c r="I1839" s="10"/>
      <c r="J1839" s="28" t="s">
        <v>158</v>
      </c>
      <c r="K1839" s="26" t="s">
        <v>5815</v>
      </c>
    </row>
    <row r="1840" spans="1:11" ht="16.5" customHeight="1" x14ac:dyDescent="0.2">
      <c r="A1840" s="105">
        <v>1317100180</v>
      </c>
      <c r="B1840" s="37" t="s">
        <v>18086</v>
      </c>
      <c r="C1840" s="37" t="s">
        <v>19</v>
      </c>
      <c r="D1840" s="26" t="s">
        <v>18088</v>
      </c>
      <c r="E1840" s="26" t="s">
        <v>18087</v>
      </c>
      <c r="F1840" s="10"/>
      <c r="G1840" s="10"/>
      <c r="H1840" s="10"/>
      <c r="I1840" s="10"/>
      <c r="J1840" s="28"/>
      <c r="K1840" s="26"/>
    </row>
    <row r="1841" spans="1:15" ht="16.5" customHeight="1" x14ac:dyDescent="0.2">
      <c r="A1841" s="105">
        <v>1317100690</v>
      </c>
      <c r="B1841" s="37" t="s">
        <v>8854</v>
      </c>
      <c r="C1841" s="37" t="s">
        <v>19</v>
      </c>
      <c r="D1841" s="26" t="s">
        <v>8853</v>
      </c>
      <c r="E1841" s="26" t="s">
        <v>8852</v>
      </c>
      <c r="F1841" s="10"/>
      <c r="G1841" s="10"/>
      <c r="H1841" s="10"/>
      <c r="I1841" s="10"/>
      <c r="J1841" s="28"/>
      <c r="K1841" s="26"/>
    </row>
    <row r="1842" spans="1:15" ht="16.5" customHeight="1" x14ac:dyDescent="0.2">
      <c r="A1842" s="105">
        <v>1317100790</v>
      </c>
      <c r="B1842" s="37" t="s">
        <v>17005</v>
      </c>
      <c r="C1842" s="37" t="s">
        <v>19</v>
      </c>
      <c r="D1842" s="26" t="s">
        <v>17004</v>
      </c>
      <c r="E1842" s="26" t="s">
        <v>8574</v>
      </c>
      <c r="F1842" s="10"/>
      <c r="G1842" s="10"/>
      <c r="H1842" s="10"/>
      <c r="I1842" s="10"/>
      <c r="J1842" s="28"/>
      <c r="K1842" s="26"/>
    </row>
    <row r="1843" spans="1:15" ht="16.5" customHeight="1" x14ac:dyDescent="0.2">
      <c r="A1843" s="105">
        <v>1317100800</v>
      </c>
      <c r="B1843" s="37" t="s">
        <v>17007</v>
      </c>
      <c r="C1843" s="37" t="s">
        <v>19</v>
      </c>
      <c r="D1843" s="26" t="s">
        <v>17006</v>
      </c>
      <c r="E1843" s="26" t="s">
        <v>8518</v>
      </c>
      <c r="F1843" s="10"/>
      <c r="G1843" s="10"/>
      <c r="H1843" s="10"/>
      <c r="I1843" s="10"/>
      <c r="J1843" s="28"/>
      <c r="K1843" s="26"/>
    </row>
    <row r="1844" spans="1:15" ht="16.5" customHeight="1" x14ac:dyDescent="0.2">
      <c r="A1844" s="105">
        <v>1317100810</v>
      </c>
      <c r="B1844" s="37" t="s">
        <v>8578</v>
      </c>
      <c r="C1844" s="37" t="s">
        <v>19</v>
      </c>
      <c r="D1844" s="26" t="s">
        <v>8579</v>
      </c>
      <c r="E1844" s="26" t="s">
        <v>8577</v>
      </c>
      <c r="F1844" s="10"/>
      <c r="G1844" s="10"/>
      <c r="H1844" s="10"/>
      <c r="I1844" s="10"/>
      <c r="J1844" s="28"/>
      <c r="K1844" s="26"/>
    </row>
    <row r="1845" spans="1:15" ht="16.5" customHeight="1" x14ac:dyDescent="0.2">
      <c r="A1845" s="105">
        <v>1317100820</v>
      </c>
      <c r="B1845" s="37" t="s">
        <v>8571</v>
      </c>
      <c r="C1845" s="37" t="s">
        <v>19</v>
      </c>
      <c r="D1845" s="26" t="s">
        <v>8570</v>
      </c>
      <c r="E1845" s="26" t="s">
        <v>8513</v>
      </c>
      <c r="F1845" s="10"/>
      <c r="G1845" s="10"/>
      <c r="H1845" s="10"/>
      <c r="I1845" s="10"/>
      <c r="J1845" s="28"/>
      <c r="K1845" s="26"/>
    </row>
    <row r="1846" spans="1:15" ht="16.5" customHeight="1" x14ac:dyDescent="0.2">
      <c r="A1846" s="105">
        <v>1317100830</v>
      </c>
      <c r="B1846" s="37" t="s">
        <v>8573</v>
      </c>
      <c r="C1846" s="37" t="s">
        <v>19</v>
      </c>
      <c r="D1846" s="26" t="s">
        <v>8572</v>
      </c>
      <c r="E1846" s="26" t="s">
        <v>8514</v>
      </c>
      <c r="F1846" s="10"/>
      <c r="G1846" s="10"/>
      <c r="H1846" s="10"/>
      <c r="I1846" s="10"/>
      <c r="J1846" s="28"/>
      <c r="K1846" s="26"/>
    </row>
    <row r="1847" spans="1:15" ht="16.5" customHeight="1" x14ac:dyDescent="0.2">
      <c r="A1847" s="64">
        <v>1318100000</v>
      </c>
      <c r="B1847" s="14" t="s">
        <v>2065</v>
      </c>
      <c r="C1847" s="14" t="s">
        <v>19</v>
      </c>
      <c r="D1847" s="14" t="s">
        <v>11261</v>
      </c>
      <c r="E1847" s="14" t="s">
        <v>11645</v>
      </c>
      <c r="F1847" s="17"/>
      <c r="G1847" s="15" t="s">
        <v>144</v>
      </c>
      <c r="H1847" s="15" t="s">
        <v>145</v>
      </c>
      <c r="I1847" s="16"/>
      <c r="J1847" s="10"/>
      <c r="K1847" s="10"/>
    </row>
    <row r="1848" spans="1:15" ht="16.5" customHeight="1" x14ac:dyDescent="0.2">
      <c r="A1848" s="58">
        <v>1318100010</v>
      </c>
      <c r="B1848" s="14" t="s">
        <v>3313</v>
      </c>
      <c r="C1848" s="14" t="s">
        <v>19</v>
      </c>
      <c r="D1848" s="14" t="s">
        <v>8189</v>
      </c>
      <c r="E1848" s="14" t="s">
        <v>7203</v>
      </c>
      <c r="F1848" s="17"/>
      <c r="G1848" s="15" t="s">
        <v>144</v>
      </c>
      <c r="H1848" s="15" t="s">
        <v>145</v>
      </c>
      <c r="I1848" s="16"/>
      <c r="J1848" s="10"/>
      <c r="K1848" s="10"/>
    </row>
    <row r="1849" spans="1:15" ht="16.5" customHeight="1" x14ac:dyDescent="0.2">
      <c r="A1849" s="58">
        <v>1318100020</v>
      </c>
      <c r="B1849" s="14" t="s">
        <v>3314</v>
      </c>
      <c r="C1849" s="14" t="s">
        <v>19</v>
      </c>
      <c r="D1849" s="14" t="s">
        <v>8188</v>
      </c>
      <c r="E1849" s="14" t="s">
        <v>6686</v>
      </c>
      <c r="F1849" s="17"/>
      <c r="G1849" s="15" t="s">
        <v>144</v>
      </c>
      <c r="H1849" s="15" t="s">
        <v>145</v>
      </c>
      <c r="I1849" s="16"/>
      <c r="J1849" s="10"/>
      <c r="K1849" s="10"/>
    </row>
    <row r="1850" spans="1:15" ht="16.5" customHeight="1" x14ac:dyDescent="0.2">
      <c r="A1850" s="58">
        <v>1318100070</v>
      </c>
      <c r="B1850" s="14" t="s">
        <v>7309</v>
      </c>
      <c r="C1850" s="14" t="s">
        <v>19</v>
      </c>
      <c r="D1850" s="14" t="s">
        <v>9314</v>
      </c>
      <c r="E1850" s="14" t="s">
        <v>6691</v>
      </c>
      <c r="F1850" s="17"/>
      <c r="G1850" s="15"/>
      <c r="H1850" s="15"/>
      <c r="I1850" s="16"/>
      <c r="J1850" s="10"/>
      <c r="K1850" s="10"/>
    </row>
    <row r="1851" spans="1:15" ht="16.5" customHeight="1" x14ac:dyDescent="0.2">
      <c r="A1851" s="58">
        <v>1318100230</v>
      </c>
      <c r="B1851" s="14" t="s">
        <v>6309</v>
      </c>
      <c r="C1851" s="14" t="s">
        <v>19</v>
      </c>
      <c r="D1851" s="14" t="s">
        <v>11999</v>
      </c>
      <c r="E1851" s="14" t="s">
        <v>7511</v>
      </c>
      <c r="F1851" s="17"/>
      <c r="G1851" s="15" t="s">
        <v>144</v>
      </c>
      <c r="H1851" s="15" t="s">
        <v>145</v>
      </c>
      <c r="I1851" s="16"/>
      <c r="J1851" s="10"/>
      <c r="K1851" s="10"/>
    </row>
    <row r="1852" spans="1:15" ht="16.5" customHeight="1" x14ac:dyDescent="0.2">
      <c r="A1852" s="58">
        <v>1318100240</v>
      </c>
      <c r="B1852" s="14" t="s">
        <v>6315</v>
      </c>
      <c r="C1852" s="14" t="s">
        <v>19</v>
      </c>
      <c r="D1852" s="14" t="s">
        <v>17136</v>
      </c>
      <c r="E1852" s="14" t="s">
        <v>7506</v>
      </c>
      <c r="F1852" s="17"/>
      <c r="G1852" s="15" t="s">
        <v>144</v>
      </c>
      <c r="H1852" s="15" t="s">
        <v>145</v>
      </c>
      <c r="I1852" s="16"/>
      <c r="J1852" s="10"/>
      <c r="K1852" s="10"/>
      <c r="N1852" s="154"/>
      <c r="O1852" s="109"/>
    </row>
    <row r="1853" spans="1:15" ht="16.5" customHeight="1" x14ac:dyDescent="0.2">
      <c r="A1853" s="58">
        <v>1318100300</v>
      </c>
      <c r="B1853" s="14" t="s">
        <v>6323</v>
      </c>
      <c r="C1853" s="14" t="s">
        <v>19</v>
      </c>
      <c r="D1853" s="14" t="s">
        <v>6873</v>
      </c>
      <c r="E1853" s="14" t="s">
        <v>6324</v>
      </c>
      <c r="F1853" s="17"/>
      <c r="G1853" s="15" t="s">
        <v>144</v>
      </c>
      <c r="H1853" s="15" t="s">
        <v>145</v>
      </c>
      <c r="I1853" s="16"/>
      <c r="J1853" s="10"/>
      <c r="K1853" s="10"/>
    </row>
    <row r="1854" spans="1:15" ht="16.5" customHeight="1" x14ac:dyDescent="0.2">
      <c r="A1854" s="58">
        <v>1318100310</v>
      </c>
      <c r="B1854" s="14" t="s">
        <v>6310</v>
      </c>
      <c r="C1854" s="14" t="s">
        <v>19</v>
      </c>
      <c r="D1854" s="14" t="s">
        <v>7463</v>
      </c>
      <c r="E1854" s="12" t="s">
        <v>7510</v>
      </c>
      <c r="F1854" s="17" t="s">
        <v>6311</v>
      </c>
      <c r="G1854" s="10" t="s">
        <v>175</v>
      </c>
      <c r="H1854" s="17" t="s">
        <v>182</v>
      </c>
      <c r="I1854" s="16"/>
      <c r="J1854" s="10"/>
      <c r="K1854" s="10"/>
    </row>
    <row r="1855" spans="1:15" ht="16.5" customHeight="1" x14ac:dyDescent="0.2">
      <c r="A1855" s="58">
        <v>1318100320</v>
      </c>
      <c r="B1855" s="14" t="s">
        <v>6328</v>
      </c>
      <c r="C1855" s="14" t="s">
        <v>19</v>
      </c>
      <c r="D1855" s="14" t="s">
        <v>6440</v>
      </c>
      <c r="E1855" s="19" t="s">
        <v>6440</v>
      </c>
      <c r="F1855" s="15"/>
      <c r="G1855" s="17"/>
      <c r="H1855" s="16"/>
      <c r="I1855" s="16"/>
      <c r="J1855" s="10" t="s">
        <v>796</v>
      </c>
      <c r="K1855" s="10" t="s">
        <v>6329</v>
      </c>
    </row>
    <row r="1856" spans="1:15" ht="16.5" customHeight="1" x14ac:dyDescent="0.2">
      <c r="A1856" s="18">
        <v>1318100360</v>
      </c>
      <c r="B1856" s="14" t="s">
        <v>3731</v>
      </c>
      <c r="C1856" s="14"/>
      <c r="D1856" s="14" t="s">
        <v>3732</v>
      </c>
      <c r="E1856" s="12" t="s">
        <v>3733</v>
      </c>
      <c r="F1856" s="17" t="s">
        <v>3734</v>
      </c>
      <c r="G1856" s="10" t="s">
        <v>175</v>
      </c>
      <c r="H1856" s="17" t="s">
        <v>182</v>
      </c>
      <c r="I1856" s="17"/>
      <c r="J1856" s="10"/>
      <c r="K1856" s="10"/>
    </row>
    <row r="1857" spans="1:13" ht="16.5" customHeight="1" x14ac:dyDescent="0.2">
      <c r="A1857" s="58">
        <v>1318100670</v>
      </c>
      <c r="B1857" s="14" t="s">
        <v>6317</v>
      </c>
      <c r="C1857" s="14" t="s">
        <v>19</v>
      </c>
      <c r="D1857" s="14" t="s">
        <v>6318</v>
      </c>
      <c r="E1857" s="14" t="s">
        <v>6318</v>
      </c>
      <c r="F1857" s="17"/>
      <c r="G1857" s="12" t="s">
        <v>144</v>
      </c>
      <c r="H1857" s="12" t="s">
        <v>145</v>
      </c>
      <c r="I1857" s="16"/>
      <c r="J1857" s="10" t="s">
        <v>158</v>
      </c>
      <c r="K1857" s="10" t="s">
        <v>3322</v>
      </c>
    </row>
    <row r="1858" spans="1:13" ht="16.5" customHeight="1" x14ac:dyDescent="0.2">
      <c r="A1858" s="58">
        <v>1318100680</v>
      </c>
      <c r="B1858" s="14" t="s">
        <v>6313</v>
      </c>
      <c r="C1858" s="14" t="s">
        <v>19</v>
      </c>
      <c r="D1858" s="14" t="s">
        <v>9029</v>
      </c>
      <c r="E1858" s="14" t="s">
        <v>6314</v>
      </c>
      <c r="F1858" s="17"/>
      <c r="G1858" s="12" t="s">
        <v>144</v>
      </c>
      <c r="H1858" s="12" t="s">
        <v>145</v>
      </c>
      <c r="I1858" s="16"/>
      <c r="J1858" s="10" t="s">
        <v>158</v>
      </c>
      <c r="K1858" s="10" t="s">
        <v>3322</v>
      </c>
    </row>
    <row r="1859" spans="1:13" ht="16.5" customHeight="1" x14ac:dyDescent="0.2">
      <c r="A1859" s="58">
        <v>1318100690</v>
      </c>
      <c r="B1859" s="14" t="s">
        <v>16574</v>
      </c>
      <c r="C1859" s="14" t="s">
        <v>19</v>
      </c>
      <c r="D1859" s="14" t="s">
        <v>16573</v>
      </c>
      <c r="E1859" s="14" t="s">
        <v>5812</v>
      </c>
      <c r="F1859" s="17"/>
      <c r="G1859" s="12" t="s">
        <v>144</v>
      </c>
      <c r="H1859" s="12" t="s">
        <v>145</v>
      </c>
      <c r="I1859" s="16"/>
      <c r="J1859" s="10" t="s">
        <v>158</v>
      </c>
      <c r="K1859" s="10" t="s">
        <v>3322</v>
      </c>
    </row>
    <row r="1860" spans="1:13" ht="16.5" customHeight="1" x14ac:dyDescent="0.2">
      <c r="A1860" s="58">
        <v>1318100700</v>
      </c>
      <c r="B1860" s="14" t="s">
        <v>6320</v>
      </c>
      <c r="C1860" s="14" t="s">
        <v>19</v>
      </c>
      <c r="D1860" s="14" t="s">
        <v>9036</v>
      </c>
      <c r="E1860" s="14" t="s">
        <v>6321</v>
      </c>
      <c r="F1860" s="17"/>
      <c r="G1860" s="12" t="s">
        <v>144</v>
      </c>
      <c r="H1860" s="12" t="s">
        <v>145</v>
      </c>
      <c r="I1860" s="16"/>
      <c r="J1860" s="10" t="s">
        <v>158</v>
      </c>
      <c r="K1860" s="10" t="s">
        <v>3322</v>
      </c>
    </row>
    <row r="1861" spans="1:13" ht="16.5" customHeight="1" x14ac:dyDescent="0.2">
      <c r="A1861" s="18">
        <v>1318100710</v>
      </c>
      <c r="B1861" s="14" t="s">
        <v>6338</v>
      </c>
      <c r="C1861" s="14"/>
      <c r="D1861" s="14" t="s">
        <v>6339</v>
      </c>
      <c r="E1861" s="14" t="s">
        <v>6340</v>
      </c>
      <c r="F1861" s="17"/>
      <c r="G1861" s="12" t="s">
        <v>144</v>
      </c>
      <c r="H1861" s="12" t="s">
        <v>145</v>
      </c>
      <c r="I1861" s="16"/>
      <c r="J1861" s="10" t="s">
        <v>158</v>
      </c>
      <c r="K1861" s="10" t="s">
        <v>3322</v>
      </c>
    </row>
    <row r="1862" spans="1:13" ht="16.5" customHeight="1" x14ac:dyDescent="0.2">
      <c r="A1862" s="18">
        <v>1318100720</v>
      </c>
      <c r="B1862" s="14" t="s">
        <v>6289</v>
      </c>
      <c r="C1862" s="14"/>
      <c r="D1862" s="14" t="s">
        <v>6290</v>
      </c>
      <c r="E1862" s="14" t="s">
        <v>6291</v>
      </c>
      <c r="F1862" s="17"/>
      <c r="G1862" s="12" t="s">
        <v>144</v>
      </c>
      <c r="H1862" s="12" t="s">
        <v>145</v>
      </c>
      <c r="I1862" s="16"/>
      <c r="J1862" s="10" t="s">
        <v>158</v>
      </c>
      <c r="K1862" s="10" t="s">
        <v>3322</v>
      </c>
    </row>
    <row r="1863" spans="1:13" ht="16.5" customHeight="1" x14ac:dyDescent="0.2">
      <c r="A1863" s="18">
        <v>1318100730</v>
      </c>
      <c r="B1863" s="14" t="s">
        <v>6341</v>
      </c>
      <c r="C1863" s="14"/>
      <c r="D1863" s="14" t="s">
        <v>6342</v>
      </c>
      <c r="E1863" s="14" t="s">
        <v>6343</v>
      </c>
      <c r="F1863" s="17"/>
      <c r="G1863" s="12" t="s">
        <v>144</v>
      </c>
      <c r="H1863" s="12" t="s">
        <v>145</v>
      </c>
      <c r="I1863" s="16"/>
      <c r="J1863" s="10" t="s">
        <v>158</v>
      </c>
      <c r="K1863" s="10" t="s">
        <v>3322</v>
      </c>
    </row>
    <row r="1864" spans="1:13" ht="16.5" customHeight="1" x14ac:dyDescent="0.2">
      <c r="A1864" s="58">
        <v>1318100740</v>
      </c>
      <c r="B1864" s="14" t="s">
        <v>6288</v>
      </c>
      <c r="C1864" s="14" t="s">
        <v>19</v>
      </c>
      <c r="D1864" s="14" t="s">
        <v>9423</v>
      </c>
      <c r="E1864" s="14" t="s">
        <v>6685</v>
      </c>
      <c r="F1864" s="17"/>
      <c r="G1864" s="12" t="s">
        <v>144</v>
      </c>
      <c r="H1864" s="12" t="s">
        <v>145</v>
      </c>
      <c r="I1864" s="16"/>
      <c r="J1864" s="10" t="s">
        <v>158</v>
      </c>
      <c r="K1864" s="10" t="s">
        <v>3322</v>
      </c>
    </row>
    <row r="1865" spans="1:13" ht="16.5" customHeight="1" x14ac:dyDescent="0.2">
      <c r="A1865" s="18">
        <v>1318100750</v>
      </c>
      <c r="B1865" s="14" t="s">
        <v>6325</v>
      </c>
      <c r="C1865" s="14"/>
      <c r="D1865" s="14" t="s">
        <v>6326</v>
      </c>
      <c r="E1865" s="14" t="s">
        <v>6327</v>
      </c>
      <c r="F1865" s="17"/>
      <c r="G1865" s="12" t="s">
        <v>144</v>
      </c>
      <c r="H1865" s="12" t="s">
        <v>145</v>
      </c>
      <c r="I1865" s="16"/>
      <c r="J1865" s="10" t="s">
        <v>158</v>
      </c>
      <c r="K1865" s="10" t="s">
        <v>3322</v>
      </c>
    </row>
    <row r="1866" spans="1:13" ht="12.75" customHeight="1" x14ac:dyDescent="0.2">
      <c r="A1866" s="58">
        <v>1318100760</v>
      </c>
      <c r="B1866" s="14" t="s">
        <v>6312</v>
      </c>
      <c r="C1866" s="14" t="s">
        <v>19</v>
      </c>
      <c r="D1866" s="14" t="s">
        <v>7867</v>
      </c>
      <c r="E1866" s="14" t="s">
        <v>6688</v>
      </c>
      <c r="F1866" s="17"/>
      <c r="G1866" s="12" t="s">
        <v>144</v>
      </c>
      <c r="H1866" s="12" t="s">
        <v>145</v>
      </c>
      <c r="I1866" s="16"/>
      <c r="J1866" s="10" t="s">
        <v>158</v>
      </c>
      <c r="K1866" s="10" t="s">
        <v>3322</v>
      </c>
    </row>
    <row r="1867" spans="1:13" ht="12.75" x14ac:dyDescent="0.2">
      <c r="A1867" s="18">
        <v>1318100770</v>
      </c>
      <c r="B1867" s="14" t="s">
        <v>6292</v>
      </c>
      <c r="C1867" s="14"/>
      <c r="D1867" s="14" t="s">
        <v>6293</v>
      </c>
      <c r="E1867" s="14" t="s">
        <v>6294</v>
      </c>
      <c r="F1867" s="17"/>
      <c r="G1867" s="12" t="s">
        <v>144</v>
      </c>
      <c r="H1867" s="12" t="s">
        <v>145</v>
      </c>
      <c r="I1867" s="16"/>
      <c r="J1867" s="10" t="s">
        <v>158</v>
      </c>
      <c r="K1867" s="10" t="s">
        <v>3322</v>
      </c>
    </row>
    <row r="1868" spans="1:13" ht="16.5" customHeight="1" x14ac:dyDescent="0.2">
      <c r="A1868" s="58">
        <v>1318100780</v>
      </c>
      <c r="B1868" s="14" t="s">
        <v>3321</v>
      </c>
      <c r="C1868" s="14" t="s">
        <v>19</v>
      </c>
      <c r="D1868" s="14" t="s">
        <v>17008</v>
      </c>
      <c r="E1868" s="14" t="s">
        <v>9321</v>
      </c>
      <c r="F1868" s="17"/>
      <c r="G1868" s="12" t="s">
        <v>144</v>
      </c>
      <c r="H1868" s="12" t="s">
        <v>145</v>
      </c>
      <c r="I1868" s="16"/>
      <c r="J1868" s="10" t="s">
        <v>158</v>
      </c>
      <c r="K1868" s="10" t="s">
        <v>3322</v>
      </c>
      <c r="L1868" s="73">
        <v>1318101530</v>
      </c>
      <c r="M1868" s="73">
        <v>1318100060</v>
      </c>
    </row>
    <row r="1869" spans="1:13" ht="16.5" customHeight="1" x14ac:dyDescent="0.2">
      <c r="A1869" s="18">
        <v>1318100790</v>
      </c>
      <c r="B1869" s="14" t="s">
        <v>6303</v>
      </c>
      <c r="C1869" s="14"/>
      <c r="D1869" s="14" t="s">
        <v>6304</v>
      </c>
      <c r="E1869" s="14" t="s">
        <v>6305</v>
      </c>
      <c r="F1869" s="17"/>
      <c r="G1869" s="12" t="s">
        <v>144</v>
      </c>
      <c r="H1869" s="12" t="s">
        <v>145</v>
      </c>
      <c r="I1869" s="16"/>
      <c r="J1869" s="10" t="s">
        <v>158</v>
      </c>
      <c r="K1869" s="10" t="s">
        <v>3322</v>
      </c>
    </row>
    <row r="1870" spans="1:13" ht="16.5" customHeight="1" x14ac:dyDescent="0.2">
      <c r="A1870" s="58">
        <v>1318100870</v>
      </c>
      <c r="B1870" s="14" t="s">
        <v>8250</v>
      </c>
      <c r="C1870" s="14" t="s">
        <v>19</v>
      </c>
      <c r="D1870" s="14" t="s">
        <v>8252</v>
      </c>
      <c r="E1870" s="14" t="s">
        <v>8251</v>
      </c>
      <c r="F1870" s="17"/>
      <c r="G1870" s="12"/>
      <c r="H1870" s="12"/>
      <c r="I1870" s="16"/>
      <c r="J1870" s="10"/>
      <c r="K1870" s="10"/>
    </row>
    <row r="1871" spans="1:13" ht="16.5" customHeight="1" x14ac:dyDescent="0.2">
      <c r="A1871" s="58">
        <v>1318100920</v>
      </c>
      <c r="B1871" s="14" t="s">
        <v>6336</v>
      </c>
      <c r="C1871" s="14" t="s">
        <v>19</v>
      </c>
      <c r="D1871" s="10" t="s">
        <v>6337</v>
      </c>
      <c r="E1871" s="10" t="s">
        <v>6687</v>
      </c>
      <c r="F1871" s="17"/>
      <c r="G1871" s="12"/>
      <c r="H1871" s="12"/>
      <c r="I1871" s="16"/>
      <c r="J1871" s="10"/>
      <c r="K1871" s="10"/>
    </row>
    <row r="1872" spans="1:13" ht="16.5" customHeight="1" x14ac:dyDescent="0.2">
      <c r="A1872" s="58">
        <v>1318100940</v>
      </c>
      <c r="B1872" s="14" t="s">
        <v>6298</v>
      </c>
      <c r="C1872" s="14" t="s">
        <v>19</v>
      </c>
      <c r="D1872" s="14" t="s">
        <v>9033</v>
      </c>
      <c r="E1872" s="14" t="s">
        <v>9032</v>
      </c>
      <c r="F1872" s="17"/>
      <c r="G1872" s="17"/>
      <c r="H1872" s="16"/>
      <c r="I1872" s="16"/>
      <c r="J1872" s="10" t="s">
        <v>158</v>
      </c>
      <c r="K1872" s="10" t="s">
        <v>3322</v>
      </c>
    </row>
    <row r="1873" spans="1:12" ht="16.5" customHeight="1" x14ac:dyDescent="0.2">
      <c r="A1873" s="58">
        <v>1318101050</v>
      </c>
      <c r="B1873" s="10" t="s">
        <v>6299</v>
      </c>
      <c r="C1873" s="10" t="s">
        <v>19</v>
      </c>
      <c r="D1873" s="10" t="s">
        <v>7840</v>
      </c>
      <c r="E1873" s="10" t="s">
        <v>7839</v>
      </c>
      <c r="F1873" s="17"/>
      <c r="G1873" s="17"/>
      <c r="H1873" s="16"/>
      <c r="I1873" s="16"/>
      <c r="J1873" s="10" t="s">
        <v>158</v>
      </c>
      <c r="K1873" s="10" t="s">
        <v>3322</v>
      </c>
    </row>
    <row r="1874" spans="1:12" ht="16.5" customHeight="1" x14ac:dyDescent="0.2">
      <c r="A1874" s="58">
        <v>1318101510</v>
      </c>
      <c r="B1874" s="14" t="s">
        <v>6319</v>
      </c>
      <c r="C1874" s="14" t="s">
        <v>19</v>
      </c>
      <c r="D1874" s="14" t="s">
        <v>7416</v>
      </c>
      <c r="E1874" s="14" t="s">
        <v>7233</v>
      </c>
      <c r="F1874" s="17"/>
      <c r="G1874" s="17"/>
      <c r="H1874" s="16"/>
      <c r="I1874" s="16"/>
      <c r="J1874" s="10" t="s">
        <v>158</v>
      </c>
      <c r="K1874" s="10" t="s">
        <v>3322</v>
      </c>
    </row>
    <row r="1875" spans="1:12" ht="16.5" customHeight="1" x14ac:dyDescent="0.2">
      <c r="A1875" s="58">
        <v>1318101640</v>
      </c>
      <c r="B1875" s="30" t="s">
        <v>6316</v>
      </c>
      <c r="C1875" s="30" t="s">
        <v>19</v>
      </c>
      <c r="D1875" s="30" t="s">
        <v>17011</v>
      </c>
      <c r="E1875" s="19" t="s">
        <v>7166</v>
      </c>
      <c r="F1875" s="17"/>
      <c r="G1875" s="17"/>
      <c r="H1875" s="16"/>
      <c r="I1875" s="16"/>
      <c r="J1875" s="10" t="s">
        <v>1701</v>
      </c>
      <c r="K1875" s="10" t="s">
        <v>3322</v>
      </c>
      <c r="L1875" s="73">
        <v>1315103600</v>
      </c>
    </row>
    <row r="1876" spans="1:12" ht="16.5" customHeight="1" x14ac:dyDescent="0.2">
      <c r="A1876" s="58">
        <v>1318102050</v>
      </c>
      <c r="B1876" s="10" t="s">
        <v>9999</v>
      </c>
      <c r="C1876" s="10" t="s">
        <v>19</v>
      </c>
      <c r="D1876" s="10" t="s">
        <v>11551</v>
      </c>
      <c r="E1876" s="10" t="s">
        <v>9998</v>
      </c>
      <c r="F1876" s="17"/>
      <c r="G1876" s="17"/>
      <c r="H1876" s="16"/>
      <c r="I1876" s="16"/>
      <c r="J1876" s="10" t="s">
        <v>158</v>
      </c>
      <c r="K1876" s="10" t="s">
        <v>3322</v>
      </c>
      <c r="L1876" s="73">
        <v>1112101501</v>
      </c>
    </row>
    <row r="1877" spans="1:12" ht="16.5" customHeight="1" x14ac:dyDescent="0.2">
      <c r="A1877" s="58">
        <v>1318102160</v>
      </c>
      <c r="B1877" s="10" t="s">
        <v>8148</v>
      </c>
      <c r="C1877" s="10" t="s">
        <v>19</v>
      </c>
      <c r="D1877" s="10" t="s">
        <v>16772</v>
      </c>
      <c r="E1877" s="10" t="s">
        <v>8147</v>
      </c>
      <c r="F1877" s="17"/>
      <c r="G1877" s="17"/>
      <c r="H1877" s="16"/>
      <c r="I1877" s="16"/>
      <c r="J1877" s="10"/>
      <c r="K1877" s="10"/>
    </row>
    <row r="1878" spans="1:12" ht="16.5" customHeight="1" x14ac:dyDescent="0.2">
      <c r="A1878" s="18">
        <v>1318102170</v>
      </c>
      <c r="B1878" s="19" t="s">
        <v>3739</v>
      </c>
      <c r="C1878" s="19"/>
      <c r="D1878" s="20" t="s">
        <v>3740</v>
      </c>
      <c r="E1878" s="19" t="s">
        <v>3741</v>
      </c>
      <c r="F1878" s="17"/>
      <c r="G1878" s="12" t="s">
        <v>144</v>
      </c>
      <c r="H1878" s="12" t="s">
        <v>145</v>
      </c>
      <c r="I1878" s="16"/>
      <c r="J1878" s="19" t="s">
        <v>158</v>
      </c>
      <c r="K1878" s="19" t="s">
        <v>3322</v>
      </c>
    </row>
    <row r="1879" spans="1:12" ht="16.5" customHeight="1" x14ac:dyDescent="0.2">
      <c r="A1879" s="58">
        <v>1318102180</v>
      </c>
      <c r="B1879" s="19" t="s">
        <v>6322</v>
      </c>
      <c r="C1879" s="19" t="s">
        <v>19</v>
      </c>
      <c r="D1879" s="20" t="s">
        <v>7407</v>
      </c>
      <c r="E1879" s="19" t="s">
        <v>7507</v>
      </c>
      <c r="F1879" s="17"/>
      <c r="G1879" s="12" t="s">
        <v>144</v>
      </c>
      <c r="H1879" s="12" t="s">
        <v>145</v>
      </c>
      <c r="I1879" s="16"/>
      <c r="J1879" s="19" t="s">
        <v>158</v>
      </c>
      <c r="K1879" s="19" t="s">
        <v>3322</v>
      </c>
    </row>
    <row r="1880" spans="1:12" ht="16.5" customHeight="1" x14ac:dyDescent="0.2">
      <c r="A1880" s="77">
        <v>1318102220</v>
      </c>
      <c r="B1880" s="44" t="s">
        <v>6300</v>
      </c>
      <c r="C1880" s="44"/>
      <c r="D1880" s="44" t="s">
        <v>6301</v>
      </c>
      <c r="E1880" s="44" t="s">
        <v>6302</v>
      </c>
      <c r="F1880" s="17"/>
      <c r="G1880" s="17"/>
      <c r="H1880" s="16"/>
      <c r="I1880" s="16"/>
      <c r="J1880" s="45" t="s">
        <v>158</v>
      </c>
      <c r="K1880" s="44" t="s">
        <v>3322</v>
      </c>
    </row>
    <row r="1881" spans="1:12" ht="16.5" customHeight="1" x14ac:dyDescent="0.2">
      <c r="A1881" s="58">
        <v>1318102300</v>
      </c>
      <c r="B1881" s="14" t="s">
        <v>18363</v>
      </c>
      <c r="C1881" s="14" t="s">
        <v>19</v>
      </c>
      <c r="D1881" s="14" t="s">
        <v>18362</v>
      </c>
      <c r="E1881" s="14" t="s">
        <v>17137</v>
      </c>
      <c r="F1881" s="17"/>
      <c r="G1881" s="12"/>
      <c r="H1881" s="12"/>
      <c r="I1881" s="16"/>
      <c r="J1881" s="10"/>
      <c r="K1881" s="10"/>
    </row>
    <row r="1882" spans="1:12" ht="16.5" customHeight="1" x14ac:dyDescent="0.2">
      <c r="A1882" s="106">
        <v>1318102370</v>
      </c>
      <c r="B1882" s="41" t="s">
        <v>17403</v>
      </c>
      <c r="C1882" s="41" t="s">
        <v>19</v>
      </c>
      <c r="D1882" s="41" t="s">
        <v>17402</v>
      </c>
      <c r="E1882" s="41" t="s">
        <v>17401</v>
      </c>
      <c r="F1882" s="38"/>
      <c r="G1882" s="38"/>
      <c r="H1882" s="39"/>
      <c r="I1882" s="39"/>
      <c r="J1882" s="40" t="s">
        <v>158</v>
      </c>
      <c r="K1882" s="41" t="s">
        <v>3322</v>
      </c>
    </row>
    <row r="1883" spans="1:12" ht="16.5" customHeight="1" x14ac:dyDescent="0.2">
      <c r="A1883" s="58">
        <v>1318102450</v>
      </c>
      <c r="B1883" s="14" t="s">
        <v>2912</v>
      </c>
      <c r="C1883" s="14" t="s">
        <v>19</v>
      </c>
      <c r="D1883" s="14" t="s">
        <v>11729</v>
      </c>
      <c r="E1883" s="12" t="s">
        <v>6689</v>
      </c>
      <c r="F1883" s="17" t="s">
        <v>2911</v>
      </c>
      <c r="G1883" s="10" t="s">
        <v>175</v>
      </c>
      <c r="H1883" s="17" t="s">
        <v>182</v>
      </c>
      <c r="I1883" s="17"/>
      <c r="J1883" s="10"/>
      <c r="K1883" s="10"/>
    </row>
    <row r="1884" spans="1:12" ht="16.5" customHeight="1" x14ac:dyDescent="0.2">
      <c r="A1884" s="58">
        <v>1318102470</v>
      </c>
      <c r="B1884" s="10" t="s">
        <v>6287</v>
      </c>
      <c r="C1884" s="10" t="s">
        <v>19</v>
      </c>
      <c r="D1884" s="10" t="s">
        <v>10088</v>
      </c>
      <c r="E1884" s="10" t="s">
        <v>10087</v>
      </c>
      <c r="F1884" s="17"/>
      <c r="G1884" s="17"/>
      <c r="H1884" s="16"/>
      <c r="I1884" s="16"/>
      <c r="J1884" s="10" t="s">
        <v>158</v>
      </c>
      <c r="K1884" s="10" t="s">
        <v>3322</v>
      </c>
      <c r="L1884" s="73">
        <v>1318101500</v>
      </c>
    </row>
    <row r="1885" spans="1:12" ht="16.5" customHeight="1" x14ac:dyDescent="0.2">
      <c r="A1885" s="97">
        <v>1318102510</v>
      </c>
      <c r="B1885" s="44" t="s">
        <v>7446</v>
      </c>
      <c r="C1885" s="14" t="s">
        <v>19</v>
      </c>
      <c r="D1885" s="42" t="s">
        <v>7444</v>
      </c>
      <c r="E1885" s="44" t="s">
        <v>7445</v>
      </c>
      <c r="F1885" s="17"/>
      <c r="G1885" s="17"/>
      <c r="H1885" s="16"/>
      <c r="I1885" s="16"/>
      <c r="J1885" s="45"/>
      <c r="K1885" s="44"/>
    </row>
    <row r="1886" spans="1:12" ht="16.5" customHeight="1" x14ac:dyDescent="0.2">
      <c r="A1886" s="58">
        <v>1318102550</v>
      </c>
      <c r="B1886" s="14" t="s">
        <v>10442</v>
      </c>
      <c r="C1886" s="14" t="s">
        <v>19</v>
      </c>
      <c r="D1886" s="14" t="s">
        <v>10443</v>
      </c>
      <c r="E1886" s="14" t="s">
        <v>10441</v>
      </c>
      <c r="F1886" s="17"/>
      <c r="G1886" s="17"/>
      <c r="H1886" s="16"/>
      <c r="I1886" s="16"/>
      <c r="J1886" s="10"/>
      <c r="K1886" s="10"/>
    </row>
    <row r="1887" spans="1:12" ht="16.5" customHeight="1" x14ac:dyDescent="0.2">
      <c r="A1887" s="77">
        <v>1318102640</v>
      </c>
      <c r="B1887" s="10" t="s">
        <v>6330</v>
      </c>
      <c r="C1887" s="10"/>
      <c r="D1887" s="26" t="s">
        <v>6331</v>
      </c>
      <c r="E1887" s="26" t="s">
        <v>6332</v>
      </c>
      <c r="F1887" s="17"/>
      <c r="G1887" s="17"/>
      <c r="H1887" s="16"/>
      <c r="I1887" s="16"/>
      <c r="J1887" s="28" t="s">
        <v>158</v>
      </c>
      <c r="K1887" s="26" t="s">
        <v>3322</v>
      </c>
    </row>
    <row r="1888" spans="1:12" ht="16.5" customHeight="1" x14ac:dyDescent="0.2">
      <c r="A1888" s="58">
        <v>1318102710</v>
      </c>
      <c r="B1888" s="14" t="s">
        <v>2065</v>
      </c>
      <c r="C1888" s="14" t="s">
        <v>19</v>
      </c>
      <c r="D1888" s="14" t="s">
        <v>16377</v>
      </c>
      <c r="E1888" s="14" t="s">
        <v>16376</v>
      </c>
      <c r="F1888" s="17"/>
      <c r="G1888" s="15"/>
      <c r="H1888" s="15"/>
      <c r="I1888" s="16"/>
      <c r="J1888" s="10"/>
      <c r="K1888" s="10"/>
      <c r="L1888" s="73">
        <v>1318100000</v>
      </c>
    </row>
    <row r="1889" spans="1:12" ht="16.5" customHeight="1" x14ac:dyDescent="0.2">
      <c r="A1889" s="58">
        <v>1318102720</v>
      </c>
      <c r="B1889" s="14" t="s">
        <v>6306</v>
      </c>
      <c r="C1889" s="14" t="s">
        <v>19</v>
      </c>
      <c r="D1889" s="10" t="s">
        <v>6307</v>
      </c>
      <c r="E1889" s="10" t="s">
        <v>6308</v>
      </c>
      <c r="F1889" s="17"/>
      <c r="G1889" s="12"/>
      <c r="H1889" s="12"/>
      <c r="I1889" s="16"/>
      <c r="J1889" s="10"/>
      <c r="K1889" s="10"/>
    </row>
    <row r="1890" spans="1:12" ht="16.5" customHeight="1" x14ac:dyDescent="0.2">
      <c r="A1890" s="58">
        <v>1318102730</v>
      </c>
      <c r="B1890" s="10" t="s">
        <v>10001</v>
      </c>
      <c r="C1890" s="10" t="s">
        <v>19</v>
      </c>
      <c r="D1890" s="10" t="s">
        <v>11552</v>
      </c>
      <c r="E1890" s="10" t="s">
        <v>10000</v>
      </c>
      <c r="F1890" s="17"/>
      <c r="G1890" s="17"/>
      <c r="H1890" s="16"/>
      <c r="I1890" s="16"/>
      <c r="J1890" s="10"/>
      <c r="K1890" s="10"/>
      <c r="L1890" s="73">
        <v>1547100240</v>
      </c>
    </row>
    <row r="1891" spans="1:12" ht="16.5" customHeight="1" x14ac:dyDescent="0.2">
      <c r="A1891" s="58">
        <v>1318103010</v>
      </c>
      <c r="B1891" s="10" t="s">
        <v>17425</v>
      </c>
      <c r="C1891" s="10" t="s">
        <v>19</v>
      </c>
      <c r="D1891" s="10" t="s">
        <v>17424</v>
      </c>
      <c r="E1891" s="10" t="s">
        <v>17424</v>
      </c>
      <c r="F1891" s="17"/>
      <c r="G1891" s="17"/>
      <c r="H1891" s="16"/>
      <c r="I1891" s="16"/>
      <c r="J1891" s="10"/>
      <c r="K1891" s="10"/>
    </row>
    <row r="1892" spans="1:12" ht="16.5" customHeight="1" x14ac:dyDescent="0.2">
      <c r="A1892" s="58">
        <v>1318103080</v>
      </c>
      <c r="B1892" s="10" t="s">
        <v>17427</v>
      </c>
      <c r="C1892" s="10" t="s">
        <v>19</v>
      </c>
      <c r="D1892" s="10" t="s">
        <v>17426</v>
      </c>
      <c r="E1892" s="10" t="s">
        <v>17426</v>
      </c>
      <c r="F1892" s="17"/>
      <c r="G1892" s="17"/>
      <c r="H1892" s="16"/>
      <c r="I1892" s="16"/>
      <c r="J1892" s="10"/>
      <c r="K1892" s="10"/>
    </row>
    <row r="1893" spans="1:12" ht="16.5" customHeight="1" x14ac:dyDescent="0.2">
      <c r="A1893" s="58">
        <v>1318103820</v>
      </c>
      <c r="B1893" s="30" t="s">
        <v>6444</v>
      </c>
      <c r="C1893" s="30" t="s">
        <v>19</v>
      </c>
      <c r="D1893" s="30" t="s">
        <v>9028</v>
      </c>
      <c r="E1893" s="19" t="s">
        <v>6443</v>
      </c>
      <c r="F1893" s="17"/>
      <c r="G1893" s="17"/>
      <c r="H1893" s="16"/>
      <c r="I1893" s="16"/>
      <c r="J1893" s="10"/>
      <c r="K1893" s="10"/>
    </row>
    <row r="1894" spans="1:12" ht="16.5" customHeight="1" x14ac:dyDescent="0.2">
      <c r="A1894" s="58">
        <v>1318104850</v>
      </c>
      <c r="B1894" s="30" t="s">
        <v>17409</v>
      </c>
      <c r="C1894" s="30" t="s">
        <v>19</v>
      </c>
      <c r="D1894" s="30" t="s">
        <v>17408</v>
      </c>
      <c r="E1894" s="19" t="s">
        <v>17408</v>
      </c>
      <c r="F1894" s="17"/>
      <c r="G1894" s="17"/>
      <c r="H1894" s="16"/>
      <c r="I1894" s="16"/>
      <c r="J1894" s="10"/>
      <c r="K1894" s="10"/>
    </row>
    <row r="1895" spans="1:12" ht="16.5" customHeight="1" x14ac:dyDescent="0.2">
      <c r="A1895" s="58">
        <v>1318104920</v>
      </c>
      <c r="B1895" s="30" t="s">
        <v>17421</v>
      </c>
      <c r="C1895" s="30" t="s">
        <v>19</v>
      </c>
      <c r="D1895" s="108" t="s">
        <v>17420</v>
      </c>
      <c r="E1895" s="108" t="s">
        <v>17420</v>
      </c>
      <c r="F1895" s="17"/>
      <c r="G1895" s="17"/>
      <c r="H1895" s="16"/>
      <c r="I1895" s="16"/>
      <c r="J1895" s="10"/>
      <c r="K1895" s="10"/>
    </row>
    <row r="1896" spans="1:12" ht="16.5" customHeight="1" x14ac:dyDescent="0.2">
      <c r="A1896" s="58">
        <v>1318105270</v>
      </c>
      <c r="B1896" s="30" t="s">
        <v>8154</v>
      </c>
      <c r="C1896" s="30" t="s">
        <v>19</v>
      </c>
      <c r="D1896" s="108" t="s">
        <v>8152</v>
      </c>
      <c r="E1896" s="19" t="s">
        <v>8152</v>
      </c>
      <c r="F1896" s="17"/>
      <c r="G1896" s="17"/>
      <c r="H1896" s="16"/>
      <c r="I1896" s="16"/>
      <c r="J1896" s="10"/>
      <c r="K1896" s="10"/>
    </row>
    <row r="1897" spans="1:12" ht="16.5" customHeight="1" x14ac:dyDescent="0.2">
      <c r="A1897" s="58">
        <v>1318105280</v>
      </c>
      <c r="B1897" s="30" t="s">
        <v>8155</v>
      </c>
      <c r="C1897" s="30" t="s">
        <v>19</v>
      </c>
      <c r="D1897" s="108" t="s">
        <v>8153</v>
      </c>
      <c r="E1897" s="19" t="s">
        <v>8152</v>
      </c>
      <c r="F1897" s="17"/>
      <c r="G1897" s="17"/>
      <c r="H1897" s="16"/>
      <c r="I1897" s="16"/>
      <c r="J1897" s="10"/>
      <c r="K1897" s="10"/>
    </row>
    <row r="1898" spans="1:12" ht="16.5" customHeight="1" x14ac:dyDescent="0.2">
      <c r="A1898" s="58">
        <v>1318105320</v>
      </c>
      <c r="B1898" s="30" t="s">
        <v>9115</v>
      </c>
      <c r="C1898" s="30" t="s">
        <v>19</v>
      </c>
      <c r="D1898" s="108" t="s">
        <v>9117</v>
      </c>
      <c r="E1898" s="19" t="s">
        <v>9116</v>
      </c>
      <c r="F1898" s="17"/>
      <c r="G1898" s="17"/>
      <c r="H1898" s="16"/>
      <c r="I1898" s="16"/>
      <c r="J1898" s="10"/>
      <c r="K1898" s="10"/>
    </row>
    <row r="1899" spans="1:12" ht="16.5" customHeight="1" x14ac:dyDescent="0.2">
      <c r="A1899" s="58">
        <v>1318105370</v>
      </c>
      <c r="B1899" s="30" t="s">
        <v>7447</v>
      </c>
      <c r="C1899" s="30" t="s">
        <v>19</v>
      </c>
      <c r="D1899" s="108" t="s">
        <v>7236</v>
      </c>
      <c r="E1899" s="19" t="s">
        <v>7235</v>
      </c>
      <c r="F1899" s="17"/>
      <c r="G1899" s="17"/>
      <c r="H1899" s="16"/>
      <c r="I1899" s="16"/>
      <c r="J1899" s="10"/>
      <c r="K1899" s="10"/>
    </row>
    <row r="1900" spans="1:12" ht="16.5" customHeight="1" x14ac:dyDescent="0.2">
      <c r="A1900" s="58">
        <v>1318105950</v>
      </c>
      <c r="B1900" s="30" t="s">
        <v>8445</v>
      </c>
      <c r="C1900" s="30" t="s">
        <v>19</v>
      </c>
      <c r="D1900" s="108" t="s">
        <v>8444</v>
      </c>
      <c r="E1900" s="19" t="s">
        <v>8443</v>
      </c>
      <c r="F1900" s="17"/>
      <c r="G1900" s="17"/>
      <c r="H1900" s="16"/>
      <c r="I1900" s="16"/>
      <c r="J1900" s="10" t="s">
        <v>158</v>
      </c>
      <c r="K1900" s="10" t="s">
        <v>3322</v>
      </c>
      <c r="L1900" s="73">
        <v>1318101520</v>
      </c>
    </row>
    <row r="1901" spans="1:12" ht="16.5" customHeight="1" x14ac:dyDescent="0.2">
      <c r="A1901" s="58">
        <v>1318105960</v>
      </c>
      <c r="B1901" s="30" t="s">
        <v>8636</v>
      </c>
      <c r="C1901" s="30" t="s">
        <v>19</v>
      </c>
      <c r="D1901" s="108" t="s">
        <v>8635</v>
      </c>
      <c r="E1901" s="19" t="s">
        <v>8634</v>
      </c>
      <c r="F1901" s="17"/>
      <c r="G1901" s="17"/>
      <c r="H1901" s="16"/>
      <c r="I1901" s="16"/>
      <c r="J1901" s="10"/>
      <c r="K1901" s="10"/>
    </row>
    <row r="1902" spans="1:12" ht="16.5" customHeight="1" x14ac:dyDescent="0.2">
      <c r="A1902" s="100">
        <v>1318107210</v>
      </c>
      <c r="B1902" s="10" t="s">
        <v>10165</v>
      </c>
      <c r="C1902" s="10" t="s">
        <v>19</v>
      </c>
      <c r="D1902" s="22" t="s">
        <v>10164</v>
      </c>
      <c r="E1902" s="22" t="s">
        <v>9621</v>
      </c>
      <c r="F1902" s="17"/>
      <c r="G1902" s="17"/>
      <c r="H1902" s="16"/>
      <c r="I1902" s="16"/>
      <c r="J1902" s="24"/>
      <c r="K1902" s="22"/>
    </row>
    <row r="1903" spans="1:12" ht="16.5" customHeight="1" x14ac:dyDescent="0.2">
      <c r="A1903" s="100">
        <v>1318107360</v>
      </c>
      <c r="B1903" s="10" t="s">
        <v>10213</v>
      </c>
      <c r="C1903" s="10" t="s">
        <v>19</v>
      </c>
      <c r="D1903" s="22" t="s">
        <v>10212</v>
      </c>
      <c r="E1903" s="22" t="s">
        <v>10211</v>
      </c>
      <c r="F1903" s="17"/>
      <c r="G1903" s="17"/>
      <c r="H1903" s="16"/>
      <c r="I1903" s="16"/>
      <c r="J1903" s="24"/>
      <c r="K1903" s="22"/>
    </row>
    <row r="1904" spans="1:12" ht="16.5" customHeight="1" x14ac:dyDescent="0.2">
      <c r="A1904" s="100">
        <v>1318107370</v>
      </c>
      <c r="B1904" s="10" t="s">
        <v>17423</v>
      </c>
      <c r="C1904" s="10" t="s">
        <v>19</v>
      </c>
      <c r="D1904" s="22" t="s">
        <v>17422</v>
      </c>
      <c r="E1904" s="22" t="s">
        <v>17422</v>
      </c>
      <c r="F1904" s="17"/>
      <c r="G1904" s="17"/>
      <c r="H1904" s="16"/>
      <c r="I1904" s="16"/>
      <c r="J1904" s="24"/>
      <c r="K1904" s="22"/>
    </row>
    <row r="1905" spans="1:11" ht="16.5" customHeight="1" x14ac:dyDescent="0.2">
      <c r="A1905" s="100">
        <v>1318107430</v>
      </c>
      <c r="B1905" s="10" t="s">
        <v>17416</v>
      </c>
      <c r="C1905" s="10" t="s">
        <v>19</v>
      </c>
      <c r="D1905" s="22" t="s">
        <v>17415</v>
      </c>
      <c r="E1905" s="22" t="s">
        <v>17415</v>
      </c>
      <c r="F1905" s="17"/>
      <c r="G1905" s="17"/>
      <c r="H1905" s="16"/>
      <c r="I1905" s="16"/>
      <c r="J1905" s="24"/>
      <c r="K1905" s="22"/>
    </row>
    <row r="1906" spans="1:11" ht="16.5" customHeight="1" x14ac:dyDescent="0.2">
      <c r="A1906" s="100">
        <v>1318107440</v>
      </c>
      <c r="B1906" s="10" t="s">
        <v>17378</v>
      </c>
      <c r="C1906" s="10" t="s">
        <v>19</v>
      </c>
      <c r="D1906" s="22" t="s">
        <v>17377</v>
      </c>
      <c r="E1906" s="22" t="s">
        <v>17377</v>
      </c>
      <c r="F1906" s="17"/>
      <c r="G1906" s="17"/>
      <c r="H1906" s="16"/>
      <c r="I1906" s="16"/>
      <c r="J1906" s="24"/>
      <c r="K1906" s="22"/>
    </row>
    <row r="1907" spans="1:11" ht="16.5" customHeight="1" x14ac:dyDescent="0.2">
      <c r="A1907" s="58">
        <v>1318108060</v>
      </c>
      <c r="B1907" s="10" t="s">
        <v>11801</v>
      </c>
      <c r="C1907" s="10" t="s">
        <v>19</v>
      </c>
      <c r="D1907" s="10" t="s">
        <v>11800</v>
      </c>
      <c r="E1907" s="10" t="s">
        <v>11799</v>
      </c>
      <c r="F1907" s="17"/>
      <c r="G1907" s="17"/>
      <c r="H1907" s="16"/>
      <c r="I1907" s="16"/>
      <c r="J1907" s="10"/>
      <c r="K1907" s="10"/>
    </row>
    <row r="1908" spans="1:11" ht="16.5" customHeight="1" x14ac:dyDescent="0.2">
      <c r="A1908" s="58">
        <v>1319105220</v>
      </c>
      <c r="B1908" s="30" t="s">
        <v>17376</v>
      </c>
      <c r="C1908" s="30" t="s">
        <v>19</v>
      </c>
      <c r="D1908" s="108" t="s">
        <v>17375</v>
      </c>
      <c r="E1908" s="108" t="s">
        <v>17375</v>
      </c>
      <c r="F1908" s="17"/>
      <c r="G1908" s="17"/>
      <c r="H1908" s="16"/>
      <c r="I1908" s="16"/>
      <c r="J1908" s="10"/>
      <c r="K1908" s="10"/>
    </row>
    <row r="1909" spans="1:11" ht="16.5" customHeight="1" x14ac:dyDescent="0.2">
      <c r="A1909" s="58">
        <v>1320100000</v>
      </c>
      <c r="B1909" s="14" t="s">
        <v>8190</v>
      </c>
      <c r="C1909" s="14" t="s">
        <v>19</v>
      </c>
      <c r="D1909" s="14" t="s">
        <v>8191</v>
      </c>
      <c r="E1909" s="12" t="s">
        <v>6694</v>
      </c>
      <c r="F1909" s="17"/>
      <c r="G1909" s="10" t="s">
        <v>175</v>
      </c>
      <c r="H1909" s="17" t="s">
        <v>182</v>
      </c>
      <c r="I1909" s="17"/>
      <c r="J1909" s="10"/>
      <c r="K1909" s="10"/>
    </row>
    <row r="1910" spans="1:11" ht="16.5" customHeight="1" x14ac:dyDescent="0.2">
      <c r="A1910" s="58">
        <v>1320100330</v>
      </c>
      <c r="B1910" s="14" t="s">
        <v>16943</v>
      </c>
      <c r="C1910" s="14" t="s">
        <v>19</v>
      </c>
      <c r="D1910" s="14" t="s">
        <v>16942</v>
      </c>
      <c r="E1910" s="12" t="s">
        <v>16941</v>
      </c>
      <c r="F1910" s="17"/>
      <c r="G1910" s="10"/>
      <c r="H1910" s="17"/>
      <c r="I1910" s="17"/>
      <c r="J1910" s="10"/>
      <c r="K1910" s="10"/>
    </row>
    <row r="1911" spans="1:11" ht="16.5" customHeight="1" x14ac:dyDescent="0.2">
      <c r="A1911" s="58">
        <v>1320100400</v>
      </c>
      <c r="B1911" s="14" t="s">
        <v>18043</v>
      </c>
      <c r="C1911" s="14" t="s">
        <v>19</v>
      </c>
      <c r="D1911" s="14" t="s">
        <v>18041</v>
      </c>
      <c r="E1911" s="14" t="s">
        <v>18041</v>
      </c>
      <c r="F1911" s="17"/>
      <c r="G1911" s="17"/>
      <c r="H1911" s="16"/>
      <c r="I1911" s="16"/>
      <c r="J1911" s="10"/>
      <c r="K1911" s="10"/>
    </row>
    <row r="1912" spans="1:11" ht="16.5" customHeight="1" x14ac:dyDescent="0.2">
      <c r="A1912" s="58">
        <v>1320100460</v>
      </c>
      <c r="B1912" s="14" t="s">
        <v>18044</v>
      </c>
      <c r="C1912" s="14" t="s">
        <v>19</v>
      </c>
      <c r="D1912" s="14" t="s">
        <v>18042</v>
      </c>
      <c r="E1912" s="14" t="s">
        <v>18042</v>
      </c>
      <c r="F1912" s="17"/>
      <c r="G1912" s="17"/>
      <c r="H1912" s="16"/>
      <c r="I1912" s="16"/>
      <c r="J1912" s="10"/>
      <c r="K1912" s="10"/>
    </row>
    <row r="1913" spans="1:11" ht="16.5" customHeight="1" x14ac:dyDescent="0.2">
      <c r="A1913" s="58">
        <v>1321100020</v>
      </c>
      <c r="B1913" s="14" t="s">
        <v>403</v>
      </c>
      <c r="C1913" s="14" t="s">
        <v>19</v>
      </c>
      <c r="D1913" s="14" t="s">
        <v>7165</v>
      </c>
      <c r="E1913" s="14" t="s">
        <v>7164</v>
      </c>
      <c r="F1913" s="17"/>
      <c r="G1913" s="15" t="s">
        <v>144</v>
      </c>
      <c r="H1913" s="15" t="s">
        <v>145</v>
      </c>
      <c r="I1913" s="16"/>
      <c r="J1913" s="14" t="s">
        <v>145</v>
      </c>
      <c r="K1913" s="10"/>
    </row>
    <row r="1914" spans="1:11" ht="16.5" customHeight="1" x14ac:dyDescent="0.2">
      <c r="A1914" s="79">
        <v>1321100230</v>
      </c>
      <c r="B1914" s="19" t="s">
        <v>1863</v>
      </c>
      <c r="C1914" s="19"/>
      <c r="D1914" s="19" t="s">
        <v>1864</v>
      </c>
      <c r="E1914" s="23" t="s">
        <v>1865</v>
      </c>
      <c r="F1914" s="17"/>
      <c r="G1914" s="12" t="s">
        <v>144</v>
      </c>
      <c r="H1914" s="12" t="s">
        <v>145</v>
      </c>
      <c r="I1914" s="16"/>
      <c r="J1914" s="23" t="s">
        <v>158</v>
      </c>
      <c r="K1914" s="23" t="s">
        <v>516</v>
      </c>
    </row>
    <row r="1915" spans="1:11" ht="16.5" customHeight="1" x14ac:dyDescent="0.2">
      <c r="A1915" s="18">
        <v>1321100260</v>
      </c>
      <c r="B1915" s="19" t="s">
        <v>513</v>
      </c>
      <c r="C1915" s="19"/>
      <c r="D1915" s="20" t="s">
        <v>514</v>
      </c>
      <c r="E1915" s="19" t="s">
        <v>515</v>
      </c>
      <c r="F1915" s="17"/>
      <c r="G1915" s="12" t="s">
        <v>144</v>
      </c>
      <c r="H1915" s="12" t="s">
        <v>145</v>
      </c>
      <c r="I1915" s="16"/>
      <c r="J1915" s="19" t="s">
        <v>158</v>
      </c>
      <c r="K1915" s="19" t="s">
        <v>516</v>
      </c>
    </row>
    <row r="1916" spans="1:11" ht="16.5" customHeight="1" x14ac:dyDescent="0.2">
      <c r="A1916" s="58">
        <v>1321100480</v>
      </c>
      <c r="B1916" s="19" t="s">
        <v>6742</v>
      </c>
      <c r="C1916" s="19" t="s">
        <v>19</v>
      </c>
      <c r="D1916" s="20" t="s">
        <v>6848</v>
      </c>
      <c r="E1916" s="19" t="s">
        <v>6447</v>
      </c>
      <c r="F1916" s="17"/>
      <c r="G1916" s="12"/>
      <c r="H1916" s="12"/>
      <c r="I1916" s="16"/>
      <c r="J1916" s="19"/>
      <c r="K1916" s="19"/>
    </row>
    <row r="1917" spans="1:11" ht="16.5" customHeight="1" x14ac:dyDescent="0.2">
      <c r="A1917" s="58">
        <v>1321100610</v>
      </c>
      <c r="B1917" s="14" t="s">
        <v>6936</v>
      </c>
      <c r="C1917" s="14" t="s">
        <v>19</v>
      </c>
      <c r="D1917" s="14" t="s">
        <v>6938</v>
      </c>
      <c r="E1917" s="14" t="s">
        <v>6939</v>
      </c>
      <c r="F1917" s="17"/>
      <c r="G1917" s="12"/>
      <c r="H1917" s="12"/>
      <c r="I1917" s="16"/>
      <c r="J1917" s="10"/>
      <c r="K1917" s="10"/>
    </row>
    <row r="1918" spans="1:11" ht="16.5" customHeight="1" x14ac:dyDescent="0.2">
      <c r="A1918" s="58">
        <v>1321100980</v>
      </c>
      <c r="B1918" s="14" t="s">
        <v>9427</v>
      </c>
      <c r="C1918" s="14" t="s">
        <v>19</v>
      </c>
      <c r="D1918" s="14" t="s">
        <v>9429</v>
      </c>
      <c r="E1918" s="14" t="s">
        <v>9428</v>
      </c>
      <c r="F1918" s="17"/>
      <c r="G1918" s="12"/>
      <c r="H1918" s="12"/>
      <c r="I1918" s="16"/>
      <c r="J1918" s="10"/>
      <c r="K1918" s="10"/>
    </row>
    <row r="1919" spans="1:11" ht="16.5" customHeight="1" x14ac:dyDescent="0.2">
      <c r="A1919" s="105">
        <v>1321101010</v>
      </c>
      <c r="B1919" s="10" t="s">
        <v>9980</v>
      </c>
      <c r="C1919" s="10" t="s">
        <v>19</v>
      </c>
      <c r="D1919" s="26" t="s">
        <v>9982</v>
      </c>
      <c r="E1919" s="26" t="s">
        <v>9981</v>
      </c>
      <c r="F1919" s="10"/>
      <c r="G1919" s="10"/>
      <c r="H1919" s="10"/>
      <c r="I1919" s="10"/>
      <c r="J1919" s="28"/>
      <c r="K1919" s="26"/>
    </row>
    <row r="1920" spans="1:11" ht="16.5" customHeight="1" x14ac:dyDescent="0.2">
      <c r="A1920" s="106">
        <v>1321101100</v>
      </c>
      <c r="B1920" s="41" t="s">
        <v>17387</v>
      </c>
      <c r="C1920" s="41" t="s">
        <v>19</v>
      </c>
      <c r="D1920" s="41" t="s">
        <v>17386</v>
      </c>
      <c r="E1920" s="41" t="s">
        <v>17386</v>
      </c>
      <c r="F1920" s="38"/>
      <c r="G1920" s="38"/>
      <c r="H1920" s="39"/>
      <c r="I1920" s="39"/>
      <c r="J1920" s="40"/>
      <c r="K1920" s="41"/>
    </row>
    <row r="1921" spans="1:11" ht="16.5" customHeight="1" x14ac:dyDescent="0.2">
      <c r="A1921" s="105">
        <v>1321101290</v>
      </c>
      <c r="B1921" s="10" t="s">
        <v>15657</v>
      </c>
      <c r="C1921" s="10" t="s">
        <v>19</v>
      </c>
      <c r="D1921" s="26" t="s">
        <v>15658</v>
      </c>
      <c r="E1921" s="26" t="s">
        <v>15656</v>
      </c>
      <c r="F1921" s="10"/>
      <c r="G1921" s="10"/>
      <c r="H1921" s="10"/>
      <c r="I1921" s="10"/>
      <c r="J1921" s="28"/>
      <c r="K1921" s="26"/>
    </row>
    <row r="1922" spans="1:11" ht="16.5" customHeight="1" x14ac:dyDescent="0.2">
      <c r="A1922" s="105">
        <v>1321101300</v>
      </c>
      <c r="B1922" s="10" t="s">
        <v>15660</v>
      </c>
      <c r="C1922" s="10" t="s">
        <v>19</v>
      </c>
      <c r="D1922" s="26" t="s">
        <v>15661</v>
      </c>
      <c r="E1922" s="26" t="s">
        <v>15659</v>
      </c>
      <c r="F1922" s="10"/>
      <c r="G1922" s="10"/>
      <c r="H1922" s="10"/>
      <c r="I1922" s="10"/>
      <c r="J1922" s="28"/>
      <c r="K1922" s="26"/>
    </row>
    <row r="1923" spans="1:11" ht="16.5" customHeight="1" x14ac:dyDescent="0.2">
      <c r="A1923" s="105">
        <v>1321101310</v>
      </c>
      <c r="B1923" s="10" t="s">
        <v>15663</v>
      </c>
      <c r="C1923" s="10" t="s">
        <v>19</v>
      </c>
      <c r="D1923" s="26" t="s">
        <v>15664</v>
      </c>
      <c r="E1923" s="26" t="s">
        <v>15662</v>
      </c>
      <c r="F1923" s="10"/>
      <c r="G1923" s="10"/>
      <c r="H1923" s="10"/>
      <c r="I1923" s="10"/>
      <c r="J1923" s="28"/>
      <c r="K1923" s="26"/>
    </row>
    <row r="1924" spans="1:11" ht="16.5" customHeight="1" x14ac:dyDescent="0.2">
      <c r="A1924" s="105">
        <v>1321101320</v>
      </c>
      <c r="B1924" s="10" t="s">
        <v>15666</v>
      </c>
      <c r="C1924" s="10" t="s">
        <v>19</v>
      </c>
      <c r="D1924" s="26" t="s">
        <v>15667</v>
      </c>
      <c r="E1924" s="26" t="s">
        <v>15665</v>
      </c>
      <c r="F1924" s="10"/>
      <c r="G1924" s="10"/>
      <c r="H1924" s="10"/>
      <c r="I1924" s="10"/>
      <c r="J1924" s="28"/>
      <c r="K1924" s="26"/>
    </row>
    <row r="1925" spans="1:11" ht="16.5" customHeight="1" x14ac:dyDescent="0.2">
      <c r="A1925" s="105">
        <v>1321101330</v>
      </c>
      <c r="B1925" s="10" t="s">
        <v>15684</v>
      </c>
      <c r="C1925" s="10" t="s">
        <v>19</v>
      </c>
      <c r="D1925" s="26" t="s">
        <v>15685</v>
      </c>
      <c r="E1925" s="26" t="s">
        <v>15683</v>
      </c>
      <c r="F1925" s="10"/>
      <c r="G1925" s="10"/>
      <c r="H1925" s="10"/>
      <c r="I1925" s="10"/>
      <c r="J1925" s="28"/>
      <c r="K1925" s="26"/>
    </row>
    <row r="1926" spans="1:11" ht="16.5" customHeight="1" x14ac:dyDescent="0.2">
      <c r="A1926" s="105">
        <v>1321101340</v>
      </c>
      <c r="B1926" s="10" t="s">
        <v>15687</v>
      </c>
      <c r="C1926" s="10" t="s">
        <v>19</v>
      </c>
      <c r="D1926" s="26" t="s">
        <v>15688</v>
      </c>
      <c r="E1926" s="26" t="s">
        <v>15686</v>
      </c>
      <c r="F1926" s="10"/>
      <c r="G1926" s="10"/>
      <c r="H1926" s="10"/>
      <c r="I1926" s="10"/>
      <c r="J1926" s="28"/>
      <c r="K1926" s="26"/>
    </row>
    <row r="1927" spans="1:11" ht="16.5" customHeight="1" x14ac:dyDescent="0.2">
      <c r="A1927" s="105">
        <v>1321101350</v>
      </c>
      <c r="B1927" s="10" t="s">
        <v>15690</v>
      </c>
      <c r="C1927" s="10" t="s">
        <v>19</v>
      </c>
      <c r="D1927" s="26" t="s">
        <v>15691</v>
      </c>
      <c r="E1927" s="26" t="s">
        <v>15689</v>
      </c>
      <c r="F1927" s="10"/>
      <c r="G1927" s="10"/>
      <c r="H1927" s="10"/>
      <c r="I1927" s="10"/>
      <c r="J1927" s="28"/>
      <c r="K1927" s="26"/>
    </row>
    <row r="1928" spans="1:11" ht="17.25" customHeight="1" x14ac:dyDescent="0.2">
      <c r="A1928" s="105">
        <v>1321101360</v>
      </c>
      <c r="B1928" s="10" t="s">
        <v>15696</v>
      </c>
      <c r="C1928" s="10" t="s">
        <v>19</v>
      </c>
      <c r="D1928" s="26" t="s">
        <v>15695</v>
      </c>
      <c r="E1928" s="26" t="s">
        <v>15697</v>
      </c>
      <c r="F1928" s="10"/>
      <c r="G1928" s="10"/>
      <c r="H1928" s="10"/>
      <c r="I1928" s="10"/>
      <c r="J1928" s="28"/>
      <c r="K1928" s="26"/>
    </row>
    <row r="1929" spans="1:11" ht="17.25" customHeight="1" x14ac:dyDescent="0.2">
      <c r="A1929" s="105">
        <v>1321101370</v>
      </c>
      <c r="B1929" s="10" t="s">
        <v>15694</v>
      </c>
      <c r="C1929" s="10" t="s">
        <v>19</v>
      </c>
      <c r="D1929" s="26" t="s">
        <v>15693</v>
      </c>
      <c r="E1929" s="26" t="s">
        <v>15692</v>
      </c>
      <c r="F1929" s="10"/>
      <c r="G1929" s="10"/>
      <c r="H1929" s="10"/>
      <c r="I1929" s="10"/>
      <c r="J1929" s="28"/>
      <c r="K1929" s="26"/>
    </row>
    <row r="1930" spans="1:11" ht="17.25" customHeight="1" x14ac:dyDescent="0.2">
      <c r="A1930" s="18">
        <v>1322100000</v>
      </c>
      <c r="B1930" s="10" t="s">
        <v>99</v>
      </c>
      <c r="C1930" s="10" t="s">
        <v>19</v>
      </c>
      <c r="D1930" s="19" t="s">
        <v>100</v>
      </c>
      <c r="E1930" s="19" t="s">
        <v>101</v>
      </c>
      <c r="F1930" s="17"/>
      <c r="G1930" s="17"/>
      <c r="H1930" s="16"/>
      <c r="I1930" s="16"/>
      <c r="J1930" s="10"/>
      <c r="K1930" s="10"/>
    </row>
    <row r="1931" spans="1:11" ht="17.25" customHeight="1" x14ac:dyDescent="0.2">
      <c r="A1931" s="18">
        <v>1322100010</v>
      </c>
      <c r="B1931" s="14" t="s">
        <v>135</v>
      </c>
      <c r="C1931" s="14"/>
      <c r="D1931" s="10" t="s">
        <v>136</v>
      </c>
      <c r="E1931" s="10" t="s">
        <v>137</v>
      </c>
      <c r="F1931" s="17"/>
      <c r="G1931" s="12"/>
      <c r="H1931" s="12"/>
      <c r="I1931" s="16"/>
      <c r="J1931" s="10"/>
      <c r="K1931" s="10"/>
    </row>
    <row r="1932" spans="1:11" ht="17.25" customHeight="1" x14ac:dyDescent="0.2">
      <c r="A1932" s="58">
        <v>1322100060</v>
      </c>
      <c r="B1932" s="14" t="s">
        <v>146</v>
      </c>
      <c r="C1932" s="14" t="s">
        <v>19</v>
      </c>
      <c r="D1932" s="14" t="s">
        <v>8900</v>
      </c>
      <c r="E1932" s="14" t="s">
        <v>8899</v>
      </c>
      <c r="F1932" s="17"/>
      <c r="G1932" s="15" t="s">
        <v>144</v>
      </c>
      <c r="H1932" s="15" t="s">
        <v>145</v>
      </c>
      <c r="I1932" s="16"/>
      <c r="J1932" s="14" t="s">
        <v>145</v>
      </c>
      <c r="K1932" s="10"/>
    </row>
    <row r="1933" spans="1:11" ht="17.25" customHeight="1" x14ac:dyDescent="0.2">
      <c r="A1933" s="58">
        <v>1322100120</v>
      </c>
      <c r="B1933" s="14" t="s">
        <v>242</v>
      </c>
      <c r="C1933" s="14" t="s">
        <v>19</v>
      </c>
      <c r="D1933" s="14" t="s">
        <v>8973</v>
      </c>
      <c r="E1933" s="19" t="s">
        <v>7373</v>
      </c>
      <c r="F1933" s="17"/>
      <c r="G1933" s="17"/>
      <c r="H1933" s="16"/>
      <c r="I1933" s="16"/>
      <c r="J1933" s="10"/>
      <c r="K1933" s="10"/>
    </row>
    <row r="1934" spans="1:11" ht="16.5" customHeight="1" x14ac:dyDescent="0.2">
      <c r="A1934" s="77">
        <v>1322100130</v>
      </c>
      <c r="B1934" s="42" t="s">
        <v>296</v>
      </c>
      <c r="C1934" s="41" t="s">
        <v>19</v>
      </c>
      <c r="D1934" s="41" t="s">
        <v>7371</v>
      </c>
      <c r="E1934" s="41" t="s">
        <v>297</v>
      </c>
      <c r="F1934" s="38"/>
      <c r="G1934" s="38"/>
      <c r="H1934" s="39"/>
      <c r="I1934" s="39"/>
      <c r="J1934" s="40"/>
      <c r="K1934" s="41"/>
    </row>
    <row r="1935" spans="1:11" ht="16.5" customHeight="1" x14ac:dyDescent="0.2">
      <c r="A1935" s="58">
        <v>1322100150</v>
      </c>
      <c r="B1935" s="14" t="s">
        <v>398</v>
      </c>
      <c r="C1935" s="14" t="s">
        <v>19</v>
      </c>
      <c r="D1935" s="14" t="s">
        <v>399</v>
      </c>
      <c r="E1935" s="63" t="s">
        <v>7372</v>
      </c>
      <c r="F1935" s="17"/>
      <c r="G1935" s="12"/>
      <c r="H1935" s="12"/>
      <c r="I1935" s="16"/>
      <c r="J1935" s="10"/>
      <c r="K1935" s="10"/>
    </row>
    <row r="1936" spans="1:11" ht="16.5" customHeight="1" x14ac:dyDescent="0.2">
      <c r="A1936" s="58">
        <v>1322100190</v>
      </c>
      <c r="B1936" s="14" t="s">
        <v>8896</v>
      </c>
      <c r="C1936" s="14" t="s">
        <v>19</v>
      </c>
      <c r="D1936" s="14" t="s">
        <v>8895</v>
      </c>
      <c r="E1936" s="63" t="s">
        <v>8894</v>
      </c>
      <c r="F1936" s="17"/>
      <c r="G1936" s="12"/>
      <c r="H1936" s="12"/>
      <c r="I1936" s="16"/>
      <c r="J1936" s="10"/>
      <c r="K1936" s="10"/>
    </row>
    <row r="1937" spans="1:11" ht="16.5" customHeight="1" x14ac:dyDescent="0.2">
      <c r="A1937" s="58">
        <v>1322100210</v>
      </c>
      <c r="B1937" s="14" t="s">
        <v>8897</v>
      </c>
      <c r="C1937" s="14" t="s">
        <v>19</v>
      </c>
      <c r="D1937" s="14" t="s">
        <v>9280</v>
      </c>
      <c r="E1937" s="63" t="s">
        <v>8898</v>
      </c>
      <c r="F1937" s="17"/>
      <c r="G1937" s="12"/>
      <c r="H1937" s="12"/>
      <c r="I1937" s="16"/>
      <c r="J1937" s="10"/>
      <c r="K1937" s="10"/>
    </row>
    <row r="1938" spans="1:11" ht="16.5" customHeight="1" x14ac:dyDescent="0.2">
      <c r="A1938" s="58">
        <v>1322100220</v>
      </c>
      <c r="B1938" s="14" t="s">
        <v>11536</v>
      </c>
      <c r="C1938" s="14" t="s">
        <v>19</v>
      </c>
      <c r="D1938" s="14" t="s">
        <v>11535</v>
      </c>
      <c r="E1938" s="63" t="s">
        <v>11534</v>
      </c>
      <c r="F1938" s="17"/>
      <c r="G1938" s="12"/>
      <c r="H1938" s="12"/>
      <c r="I1938" s="16"/>
      <c r="J1938" s="10"/>
      <c r="K1938" s="10"/>
    </row>
    <row r="1939" spans="1:11" ht="16.5" customHeight="1" x14ac:dyDescent="0.2">
      <c r="A1939" s="58">
        <v>1322100470</v>
      </c>
      <c r="B1939" s="14" t="s">
        <v>441</v>
      </c>
      <c r="C1939" s="14" t="s">
        <v>19</v>
      </c>
      <c r="D1939" s="14" t="s">
        <v>9030</v>
      </c>
      <c r="E1939" s="19" t="s">
        <v>442</v>
      </c>
      <c r="F1939" s="17"/>
      <c r="G1939" s="17"/>
      <c r="H1939" s="16"/>
      <c r="I1939" s="16"/>
      <c r="J1939" s="14" t="s">
        <v>158</v>
      </c>
      <c r="K1939" s="10" t="s">
        <v>299</v>
      </c>
    </row>
    <row r="1940" spans="1:11" ht="16.5" customHeight="1" x14ac:dyDescent="0.2">
      <c r="A1940" s="58">
        <v>1322100510</v>
      </c>
      <c r="B1940" s="10" t="s">
        <v>9828</v>
      </c>
      <c r="C1940" s="10" t="s">
        <v>19</v>
      </c>
      <c r="D1940" s="19" t="s">
        <v>11272</v>
      </c>
      <c r="E1940" s="19" t="s">
        <v>9827</v>
      </c>
      <c r="F1940" s="17"/>
      <c r="G1940" s="17"/>
      <c r="H1940" s="16"/>
      <c r="I1940" s="16"/>
      <c r="J1940" s="10"/>
      <c r="K1940" s="10"/>
    </row>
    <row r="1941" spans="1:11" ht="16.5" customHeight="1" x14ac:dyDescent="0.2">
      <c r="A1941" s="18">
        <v>1322100890</v>
      </c>
      <c r="B1941" s="14" t="s">
        <v>1719</v>
      </c>
      <c r="C1941" s="14"/>
      <c r="D1941" s="14" t="s">
        <v>1720</v>
      </c>
      <c r="E1941" s="14" t="s">
        <v>1721</v>
      </c>
      <c r="F1941" s="17"/>
      <c r="G1941" s="12" t="s">
        <v>144</v>
      </c>
      <c r="H1941" s="12" t="s">
        <v>145</v>
      </c>
      <c r="I1941" s="16"/>
      <c r="J1941" s="10" t="s">
        <v>158</v>
      </c>
      <c r="K1941" s="10" t="s">
        <v>299</v>
      </c>
    </row>
    <row r="1942" spans="1:11" ht="16.5" customHeight="1" x14ac:dyDescent="0.2">
      <c r="A1942" s="18">
        <v>1322100910</v>
      </c>
      <c r="B1942" s="14" t="s">
        <v>1722</v>
      </c>
      <c r="C1942" s="14"/>
      <c r="D1942" s="14" t="s">
        <v>1723</v>
      </c>
      <c r="E1942" s="14" t="s">
        <v>1724</v>
      </c>
      <c r="F1942" s="17"/>
      <c r="G1942" s="12" t="s">
        <v>144</v>
      </c>
      <c r="H1942" s="12" t="s">
        <v>145</v>
      </c>
      <c r="I1942" s="16"/>
      <c r="J1942" s="10" t="s">
        <v>158</v>
      </c>
      <c r="K1942" s="10" t="s">
        <v>299</v>
      </c>
    </row>
    <row r="1943" spans="1:11" ht="16.5" customHeight="1" x14ac:dyDescent="0.2">
      <c r="A1943" s="58">
        <v>1322100920</v>
      </c>
      <c r="B1943" s="14" t="s">
        <v>1725</v>
      </c>
      <c r="C1943" s="14" t="s">
        <v>19</v>
      </c>
      <c r="D1943" s="14" t="s">
        <v>1726</v>
      </c>
      <c r="E1943" s="14" t="s">
        <v>1727</v>
      </c>
      <c r="F1943" s="17"/>
      <c r="G1943" s="12" t="s">
        <v>144</v>
      </c>
      <c r="H1943" s="12" t="s">
        <v>145</v>
      </c>
      <c r="I1943" s="16"/>
      <c r="J1943" s="10" t="s">
        <v>158</v>
      </c>
      <c r="K1943" s="10" t="s">
        <v>299</v>
      </c>
    </row>
    <row r="1944" spans="1:11" ht="16.5" customHeight="1" x14ac:dyDescent="0.2">
      <c r="A1944" s="18">
        <v>1322100930</v>
      </c>
      <c r="B1944" s="33" t="s">
        <v>1647</v>
      </c>
      <c r="C1944" s="33"/>
      <c r="D1944" s="14" t="s">
        <v>1648</v>
      </c>
      <c r="E1944" s="14" t="s">
        <v>1648</v>
      </c>
      <c r="F1944" s="17"/>
      <c r="G1944" s="12" t="s">
        <v>144</v>
      </c>
      <c r="H1944" s="12" t="s">
        <v>145</v>
      </c>
      <c r="I1944" s="16"/>
      <c r="J1944" s="10" t="s">
        <v>158</v>
      </c>
      <c r="K1944" s="10" t="s">
        <v>299</v>
      </c>
    </row>
    <row r="1945" spans="1:11" ht="16.5" customHeight="1" x14ac:dyDescent="0.2">
      <c r="A1945" s="58">
        <v>1322100940</v>
      </c>
      <c r="B1945" s="33" t="s">
        <v>298</v>
      </c>
      <c r="C1945" s="33" t="s">
        <v>19</v>
      </c>
      <c r="D1945" s="14" t="s">
        <v>9018</v>
      </c>
      <c r="E1945" s="14" t="s">
        <v>9017</v>
      </c>
      <c r="F1945" s="17"/>
      <c r="G1945" s="12" t="s">
        <v>144</v>
      </c>
      <c r="H1945" s="12" t="s">
        <v>145</v>
      </c>
      <c r="I1945" s="16"/>
      <c r="J1945" s="10" t="s">
        <v>158</v>
      </c>
      <c r="K1945" s="10" t="s">
        <v>299</v>
      </c>
    </row>
    <row r="1946" spans="1:11" ht="16.5" customHeight="1" x14ac:dyDescent="0.2">
      <c r="A1946" s="18">
        <v>1322101060</v>
      </c>
      <c r="B1946" s="193" t="s">
        <v>1730</v>
      </c>
      <c r="C1946" s="193"/>
      <c r="D1946" s="10" t="s">
        <v>1731</v>
      </c>
      <c r="E1946" s="10" t="s">
        <v>1732</v>
      </c>
      <c r="F1946" s="17"/>
      <c r="G1946" s="17"/>
      <c r="H1946" s="16"/>
      <c r="I1946" s="16"/>
      <c r="J1946" s="10" t="s">
        <v>158</v>
      </c>
      <c r="K1946" s="10" t="s">
        <v>299</v>
      </c>
    </row>
    <row r="1947" spans="1:11" ht="16.5" customHeight="1" x14ac:dyDescent="0.2">
      <c r="A1947" s="58">
        <v>1322101070</v>
      </c>
      <c r="B1947" s="193" t="s">
        <v>7919</v>
      </c>
      <c r="C1947" s="193" t="s">
        <v>19</v>
      </c>
      <c r="D1947" s="10" t="s">
        <v>8974</v>
      </c>
      <c r="E1947" s="10" t="s">
        <v>7918</v>
      </c>
      <c r="F1947" s="17"/>
      <c r="G1947" s="17"/>
      <c r="H1947" s="16"/>
      <c r="I1947" s="16"/>
      <c r="J1947" s="10"/>
      <c r="K1947" s="10"/>
    </row>
    <row r="1948" spans="1:11" ht="16.5" customHeight="1" x14ac:dyDescent="0.2">
      <c r="A1948" s="253">
        <v>1322101240</v>
      </c>
      <c r="B1948" s="14" t="s">
        <v>147</v>
      </c>
      <c r="C1948" s="14"/>
      <c r="D1948" s="14" t="s">
        <v>149</v>
      </c>
      <c r="E1948" s="14" t="s">
        <v>150</v>
      </c>
      <c r="F1948" s="17"/>
      <c r="G1948" s="12"/>
      <c r="H1948" s="12"/>
      <c r="I1948" s="16"/>
      <c r="J1948" s="10"/>
      <c r="K1948" s="10"/>
    </row>
    <row r="1949" spans="1:11" ht="16.5" customHeight="1" x14ac:dyDescent="0.2">
      <c r="A1949" s="178">
        <v>1322101310</v>
      </c>
      <c r="B1949" s="14" t="s">
        <v>8713</v>
      </c>
      <c r="C1949" s="14" t="s">
        <v>19</v>
      </c>
      <c r="D1949" s="14" t="s">
        <v>8714</v>
      </c>
      <c r="E1949" s="14" t="s">
        <v>8714</v>
      </c>
      <c r="F1949" s="17"/>
      <c r="G1949" s="12"/>
      <c r="H1949" s="12"/>
      <c r="I1949" s="16"/>
      <c r="J1949" s="10"/>
      <c r="K1949" s="10"/>
    </row>
    <row r="1950" spans="1:11" ht="16.5" customHeight="1" x14ac:dyDescent="0.2">
      <c r="A1950" s="178">
        <v>1322101460</v>
      </c>
      <c r="B1950" s="30" t="s">
        <v>7584</v>
      </c>
      <c r="C1950" s="30" t="s">
        <v>19</v>
      </c>
      <c r="D1950" s="30" t="s">
        <v>7585</v>
      </c>
      <c r="E1950" s="19" t="s">
        <v>1716</v>
      </c>
      <c r="F1950" s="17"/>
      <c r="G1950" s="17"/>
      <c r="H1950" s="16"/>
      <c r="I1950" s="16"/>
      <c r="J1950" s="10"/>
      <c r="K1950" s="30"/>
    </row>
    <row r="1951" spans="1:11" ht="16.5" customHeight="1" x14ac:dyDescent="0.2">
      <c r="A1951" s="18">
        <v>1322101580</v>
      </c>
      <c r="B1951" s="30" t="s">
        <v>1717</v>
      </c>
      <c r="C1951" s="30"/>
      <c r="D1951" s="30" t="s">
        <v>1718</v>
      </c>
      <c r="E1951" s="19" t="s">
        <v>1718</v>
      </c>
      <c r="F1951" s="17"/>
      <c r="G1951" s="17"/>
      <c r="H1951" s="16"/>
      <c r="I1951" s="16"/>
      <c r="J1951" s="10"/>
      <c r="K1951" s="30"/>
    </row>
    <row r="1952" spans="1:11" ht="16.5" customHeight="1" x14ac:dyDescent="0.2">
      <c r="A1952" s="18">
        <v>1322102160</v>
      </c>
      <c r="B1952" s="30" t="s">
        <v>1714</v>
      </c>
      <c r="C1952" s="30" t="s">
        <v>19</v>
      </c>
      <c r="D1952" s="30" t="s">
        <v>1715</v>
      </c>
      <c r="E1952" s="19" t="s">
        <v>1715</v>
      </c>
      <c r="F1952" s="17"/>
      <c r="G1952" s="17"/>
      <c r="H1952" s="16"/>
      <c r="I1952" s="16"/>
      <c r="J1952" s="10"/>
      <c r="K1952" s="30"/>
    </row>
    <row r="1953" spans="1:11" ht="16.5" customHeight="1" x14ac:dyDescent="0.2">
      <c r="A1953" s="58">
        <v>1322103110</v>
      </c>
      <c r="B1953" s="30" t="s">
        <v>7648</v>
      </c>
      <c r="C1953" s="30" t="s">
        <v>19</v>
      </c>
      <c r="D1953" s="30" t="s">
        <v>9898</v>
      </c>
      <c r="E1953" s="19" t="s">
        <v>7647</v>
      </c>
      <c r="F1953" s="17"/>
      <c r="G1953" s="17"/>
      <c r="H1953" s="16"/>
      <c r="I1953" s="16"/>
      <c r="J1953" s="10"/>
      <c r="K1953" s="30"/>
    </row>
    <row r="1954" spans="1:11" ht="16.5" customHeight="1" x14ac:dyDescent="0.2">
      <c r="A1954" s="58">
        <v>1322103120</v>
      </c>
      <c r="B1954" s="30" t="s">
        <v>7910</v>
      </c>
      <c r="C1954" s="30" t="s">
        <v>19</v>
      </c>
      <c r="D1954" s="30" t="s">
        <v>7909</v>
      </c>
      <c r="E1954" s="19" t="s">
        <v>7909</v>
      </c>
      <c r="F1954" s="17"/>
      <c r="G1954" s="17"/>
      <c r="H1954" s="16"/>
      <c r="I1954" s="16"/>
      <c r="J1954" s="10"/>
      <c r="K1954" s="30"/>
    </row>
    <row r="1955" spans="1:11" ht="16.5" customHeight="1" x14ac:dyDescent="0.2">
      <c r="A1955" s="58">
        <v>1322103130</v>
      </c>
      <c r="B1955" s="30" t="s">
        <v>7911</v>
      </c>
      <c r="C1955" s="30" t="s">
        <v>19</v>
      </c>
      <c r="D1955" s="19" t="s">
        <v>7908</v>
      </c>
      <c r="E1955" s="19" t="s">
        <v>7908</v>
      </c>
      <c r="F1955" s="17"/>
      <c r="G1955" s="17"/>
      <c r="H1955" s="16"/>
      <c r="I1955" s="16"/>
      <c r="J1955" s="10"/>
      <c r="K1955" s="30"/>
    </row>
    <row r="1956" spans="1:11" ht="16.5" customHeight="1" x14ac:dyDescent="0.2">
      <c r="A1956" s="58">
        <v>1322103170</v>
      </c>
      <c r="B1956" s="30" t="s">
        <v>7186</v>
      </c>
      <c r="C1956" s="30" t="s">
        <v>19</v>
      </c>
      <c r="D1956" s="30" t="s">
        <v>7187</v>
      </c>
      <c r="E1956" s="19" t="s">
        <v>7188</v>
      </c>
      <c r="F1956" s="17"/>
      <c r="G1956" s="17"/>
      <c r="H1956" s="16"/>
      <c r="I1956" s="16"/>
      <c r="J1956" s="10"/>
      <c r="K1956" s="30"/>
    </row>
    <row r="1957" spans="1:11" ht="16.5" customHeight="1" x14ac:dyDescent="0.2">
      <c r="A1957" s="105">
        <v>1322104230</v>
      </c>
      <c r="B1957" s="10" t="s">
        <v>17369</v>
      </c>
      <c r="C1957" s="10" t="s">
        <v>19</v>
      </c>
      <c r="D1957" s="26" t="s">
        <v>17368</v>
      </c>
      <c r="E1957" s="26" t="s">
        <v>17368</v>
      </c>
      <c r="F1957" s="10"/>
      <c r="G1957" s="10"/>
      <c r="H1957" s="10"/>
      <c r="I1957" s="10"/>
      <c r="J1957" s="28"/>
      <c r="K1957" s="26"/>
    </row>
    <row r="1958" spans="1:11" ht="16.5" customHeight="1" x14ac:dyDescent="0.2">
      <c r="A1958" s="105">
        <v>1322104250</v>
      </c>
      <c r="B1958" s="10" t="s">
        <v>17367</v>
      </c>
      <c r="C1958" s="10" t="s">
        <v>19</v>
      </c>
      <c r="D1958" s="26" t="s">
        <v>17366</v>
      </c>
      <c r="E1958" s="26" t="s">
        <v>17366</v>
      </c>
      <c r="F1958" s="10"/>
      <c r="G1958" s="10"/>
      <c r="H1958" s="10"/>
      <c r="I1958" s="10"/>
      <c r="J1958" s="28"/>
      <c r="K1958" s="26"/>
    </row>
    <row r="1959" spans="1:11" ht="16.5" customHeight="1" x14ac:dyDescent="0.2">
      <c r="A1959" s="105">
        <v>1322104340</v>
      </c>
      <c r="B1959" s="10" t="s">
        <v>17359</v>
      </c>
      <c r="C1959" s="10" t="s">
        <v>19</v>
      </c>
      <c r="D1959" s="26" t="s">
        <v>17358</v>
      </c>
      <c r="E1959" s="26" t="s">
        <v>17357</v>
      </c>
      <c r="F1959" s="10"/>
      <c r="G1959" s="10"/>
      <c r="H1959" s="10"/>
      <c r="I1959" s="10"/>
      <c r="J1959" s="28"/>
      <c r="K1959" s="26"/>
    </row>
    <row r="1960" spans="1:11" ht="16.5" customHeight="1" x14ac:dyDescent="0.2">
      <c r="A1960" s="58">
        <v>1322104550</v>
      </c>
      <c r="B1960" s="30" t="s">
        <v>14957</v>
      </c>
      <c r="C1960" s="30" t="s">
        <v>19</v>
      </c>
      <c r="D1960" s="30" t="s">
        <v>14956</v>
      </c>
      <c r="E1960" s="19" t="s">
        <v>14955</v>
      </c>
      <c r="F1960" s="17"/>
      <c r="G1960" s="17"/>
      <c r="H1960" s="16"/>
      <c r="I1960" s="16"/>
      <c r="J1960" s="10"/>
      <c r="K1960" s="30"/>
    </row>
    <row r="1961" spans="1:11" ht="16.5" customHeight="1" x14ac:dyDescent="0.2">
      <c r="A1961" s="58">
        <v>1322104560</v>
      </c>
      <c r="B1961" s="30" t="s">
        <v>14962</v>
      </c>
      <c r="C1961" s="30" t="s">
        <v>19</v>
      </c>
      <c r="D1961" s="30" t="s">
        <v>14959</v>
      </c>
      <c r="E1961" s="19" t="s">
        <v>14958</v>
      </c>
      <c r="F1961" s="17"/>
      <c r="G1961" s="17"/>
      <c r="H1961" s="16"/>
      <c r="I1961" s="16"/>
      <c r="J1961" s="10"/>
      <c r="K1961" s="30"/>
    </row>
    <row r="1962" spans="1:11" ht="16.5" customHeight="1" x14ac:dyDescent="0.2">
      <c r="A1962" s="58">
        <v>1322104570</v>
      </c>
      <c r="B1962" s="30" t="s">
        <v>14963</v>
      </c>
      <c r="C1962" s="30" t="s">
        <v>19</v>
      </c>
      <c r="D1962" s="30" t="s">
        <v>14961</v>
      </c>
      <c r="E1962" s="19" t="s">
        <v>14960</v>
      </c>
      <c r="F1962" s="17"/>
      <c r="G1962" s="17"/>
      <c r="H1962" s="16"/>
      <c r="I1962" s="16"/>
      <c r="J1962" s="10"/>
      <c r="K1962" s="30"/>
    </row>
    <row r="1963" spans="1:11" ht="16.5" customHeight="1" x14ac:dyDescent="0.2">
      <c r="A1963" s="105">
        <v>1322104590</v>
      </c>
      <c r="B1963" s="10" t="s">
        <v>17365</v>
      </c>
      <c r="C1963" s="10" t="s">
        <v>19</v>
      </c>
      <c r="D1963" s="26" t="s">
        <v>17364</v>
      </c>
      <c r="E1963" s="26" t="s">
        <v>17363</v>
      </c>
      <c r="F1963" s="10"/>
      <c r="G1963" s="10"/>
      <c r="H1963" s="10"/>
      <c r="I1963" s="10"/>
      <c r="J1963" s="28"/>
      <c r="K1963" s="26"/>
    </row>
    <row r="1964" spans="1:11" ht="16.5" customHeight="1" x14ac:dyDescent="0.2">
      <c r="A1964" s="105">
        <v>1322104600</v>
      </c>
      <c r="B1964" s="10" t="s">
        <v>17362</v>
      </c>
      <c r="C1964" s="10" t="s">
        <v>19</v>
      </c>
      <c r="D1964" s="26" t="s">
        <v>17361</v>
      </c>
      <c r="E1964" s="26" t="s">
        <v>17360</v>
      </c>
      <c r="F1964" s="10"/>
      <c r="G1964" s="10"/>
      <c r="H1964" s="10"/>
      <c r="I1964" s="10"/>
      <c r="J1964" s="28"/>
      <c r="K1964" s="26"/>
    </row>
    <row r="1965" spans="1:11" ht="16.5" customHeight="1" x14ac:dyDescent="0.2">
      <c r="A1965" s="58">
        <v>1322104700</v>
      </c>
      <c r="B1965" s="30" t="s">
        <v>14929</v>
      </c>
      <c r="C1965" s="30" t="s">
        <v>19</v>
      </c>
      <c r="D1965" s="30" t="s">
        <v>14930</v>
      </c>
      <c r="E1965" s="19" t="s">
        <v>14930</v>
      </c>
      <c r="F1965" s="17"/>
      <c r="G1965" s="17"/>
      <c r="H1965" s="16"/>
      <c r="I1965" s="16"/>
      <c r="J1965" s="10"/>
      <c r="K1965" s="30"/>
    </row>
    <row r="1966" spans="1:11" ht="16.5" customHeight="1" x14ac:dyDescent="0.2">
      <c r="A1966" s="58">
        <v>1322104940</v>
      </c>
      <c r="B1966" s="30" t="s">
        <v>11547</v>
      </c>
      <c r="C1966" s="30" t="s">
        <v>19</v>
      </c>
      <c r="D1966" s="30" t="s">
        <v>11546</v>
      </c>
      <c r="E1966" s="19" t="s">
        <v>11545</v>
      </c>
      <c r="F1966" s="17"/>
      <c r="G1966" s="17"/>
      <c r="H1966" s="16"/>
      <c r="I1966" s="16"/>
      <c r="J1966" s="10"/>
      <c r="K1966" s="30"/>
    </row>
    <row r="1967" spans="1:11" ht="16.5" customHeight="1" x14ac:dyDescent="0.2">
      <c r="A1967" s="58">
        <v>1322105200</v>
      </c>
      <c r="B1967" s="30" t="s">
        <v>18061</v>
      </c>
      <c r="C1967" s="30" t="s">
        <v>19</v>
      </c>
      <c r="D1967" s="30" t="s">
        <v>18060</v>
      </c>
      <c r="E1967" s="19" t="s">
        <v>18060</v>
      </c>
      <c r="F1967" s="17"/>
      <c r="G1967" s="17"/>
      <c r="H1967" s="16"/>
      <c r="I1967" s="16"/>
      <c r="J1967" s="10"/>
      <c r="K1967" s="30"/>
    </row>
    <row r="1968" spans="1:11" ht="16.5" customHeight="1" x14ac:dyDescent="0.2">
      <c r="A1968" s="58">
        <v>1322105560</v>
      </c>
      <c r="B1968" s="30" t="s">
        <v>18059</v>
      </c>
      <c r="C1968" s="30" t="s">
        <v>19</v>
      </c>
      <c r="D1968" s="30" t="s">
        <v>18058</v>
      </c>
      <c r="E1968" s="19" t="s">
        <v>18058</v>
      </c>
      <c r="F1968" s="17"/>
      <c r="G1968" s="17"/>
      <c r="H1968" s="16"/>
      <c r="I1968" s="16"/>
      <c r="J1968" s="10"/>
      <c r="K1968" s="30"/>
    </row>
    <row r="1969" spans="1:11" ht="16.5" customHeight="1" x14ac:dyDescent="0.2">
      <c r="A1969" s="58">
        <v>1323100010</v>
      </c>
      <c r="B1969" s="14" t="s">
        <v>11449</v>
      </c>
      <c r="C1969" s="14" t="s">
        <v>19</v>
      </c>
      <c r="D1969" s="14" t="s">
        <v>11447</v>
      </c>
      <c r="E1969" s="12" t="s">
        <v>7201</v>
      </c>
      <c r="F1969" s="17" t="s">
        <v>3316</v>
      </c>
      <c r="G1969" s="17" t="s">
        <v>175</v>
      </c>
      <c r="H1969" s="17" t="s">
        <v>182</v>
      </c>
      <c r="I1969" s="16"/>
      <c r="J1969" s="10"/>
      <c r="K1969" s="10"/>
    </row>
    <row r="1970" spans="1:11" ht="16.5" customHeight="1" x14ac:dyDescent="0.2">
      <c r="A1970" s="58">
        <v>1323100020</v>
      </c>
      <c r="B1970" s="14" t="s">
        <v>10559</v>
      </c>
      <c r="C1970" s="14" t="s">
        <v>19</v>
      </c>
      <c r="D1970" s="14" t="s">
        <v>11122</v>
      </c>
      <c r="E1970" s="12" t="s">
        <v>10561</v>
      </c>
      <c r="F1970" s="17"/>
      <c r="G1970" s="17"/>
      <c r="H1970" s="17"/>
      <c r="I1970" s="16"/>
      <c r="J1970" s="10"/>
      <c r="K1970" s="10"/>
    </row>
    <row r="1971" spans="1:11" ht="16.5" customHeight="1" x14ac:dyDescent="0.2">
      <c r="A1971" s="58">
        <v>1323100030</v>
      </c>
      <c r="B1971" s="14" t="s">
        <v>10558</v>
      </c>
      <c r="C1971" s="14" t="s">
        <v>19</v>
      </c>
      <c r="D1971" s="14" t="s">
        <v>11123</v>
      </c>
      <c r="E1971" s="12" t="s">
        <v>7204</v>
      </c>
      <c r="F1971" s="17" t="s">
        <v>2627</v>
      </c>
      <c r="G1971" s="17" t="s">
        <v>175</v>
      </c>
      <c r="H1971" s="17" t="s">
        <v>182</v>
      </c>
      <c r="I1971" s="16"/>
      <c r="J1971" s="10"/>
      <c r="K1971" s="10"/>
    </row>
    <row r="1972" spans="1:11" ht="16.5" customHeight="1" x14ac:dyDescent="0.2">
      <c r="A1972" s="62">
        <v>1323100040</v>
      </c>
      <c r="B1972" s="14" t="s">
        <v>2684</v>
      </c>
      <c r="C1972" s="14"/>
      <c r="D1972" s="10" t="s">
        <v>2685</v>
      </c>
      <c r="E1972" s="14" t="s">
        <v>2686</v>
      </c>
      <c r="F1972" s="17"/>
      <c r="G1972" s="17"/>
      <c r="H1972" s="16"/>
      <c r="I1972" s="16"/>
      <c r="J1972" s="10" t="s">
        <v>158</v>
      </c>
      <c r="K1972" s="10" t="s">
        <v>159</v>
      </c>
    </row>
    <row r="1973" spans="1:11" ht="16.5" customHeight="1" x14ac:dyDescent="0.2">
      <c r="A1973" s="18">
        <v>1323100110</v>
      </c>
      <c r="B1973" s="29" t="s">
        <v>5336</v>
      </c>
      <c r="C1973" s="29"/>
      <c r="D1973" s="29" t="s">
        <v>5337</v>
      </c>
      <c r="E1973" s="19" t="s">
        <v>5337</v>
      </c>
      <c r="F1973" s="17"/>
      <c r="G1973" s="17"/>
      <c r="H1973" s="16"/>
      <c r="I1973" s="16"/>
      <c r="J1973" s="29" t="s">
        <v>240</v>
      </c>
      <c r="K1973" s="10" t="s">
        <v>5338</v>
      </c>
    </row>
    <row r="1974" spans="1:11" ht="16.5" customHeight="1" x14ac:dyDescent="0.2">
      <c r="A1974" s="18">
        <v>1323100300</v>
      </c>
      <c r="B1974" s="14" t="s">
        <v>2630</v>
      </c>
      <c r="C1974" s="14"/>
      <c r="D1974" s="14" t="s">
        <v>2631</v>
      </c>
      <c r="E1974" s="14" t="s">
        <v>2632</v>
      </c>
      <c r="F1974" s="17"/>
      <c r="G1974" s="12" t="s">
        <v>144</v>
      </c>
      <c r="H1974" s="12" t="s">
        <v>145</v>
      </c>
      <c r="I1974" s="16"/>
      <c r="J1974" s="10" t="s">
        <v>158</v>
      </c>
      <c r="K1974" s="10" t="s">
        <v>159</v>
      </c>
    </row>
    <row r="1975" spans="1:11" ht="16.5" customHeight="1" x14ac:dyDescent="0.2">
      <c r="A1975" s="18">
        <v>1323100310</v>
      </c>
      <c r="B1975" s="14" t="s">
        <v>2681</v>
      </c>
      <c r="C1975" s="14"/>
      <c r="D1975" s="14" t="s">
        <v>2682</v>
      </c>
      <c r="E1975" s="14" t="s">
        <v>2683</v>
      </c>
      <c r="F1975" s="17"/>
      <c r="G1975" s="12" t="s">
        <v>144</v>
      </c>
      <c r="H1975" s="12" t="s">
        <v>145</v>
      </c>
      <c r="I1975" s="16"/>
      <c r="J1975" s="10" t="s">
        <v>158</v>
      </c>
      <c r="K1975" s="10" t="s">
        <v>159</v>
      </c>
    </row>
    <row r="1976" spans="1:11" ht="16.5" customHeight="1" x14ac:dyDescent="0.2">
      <c r="A1976" s="18">
        <v>1323100320</v>
      </c>
      <c r="B1976" s="14" t="s">
        <v>155</v>
      </c>
      <c r="C1976" s="14"/>
      <c r="D1976" s="10" t="s">
        <v>156</v>
      </c>
      <c r="E1976" s="14" t="s">
        <v>157</v>
      </c>
      <c r="F1976" s="17"/>
      <c r="G1976" s="12" t="s">
        <v>144</v>
      </c>
      <c r="H1976" s="12" t="s">
        <v>145</v>
      </c>
      <c r="I1976" s="16"/>
      <c r="J1976" s="10" t="s">
        <v>158</v>
      </c>
      <c r="K1976" s="10" t="s">
        <v>159</v>
      </c>
    </row>
    <row r="1977" spans="1:11" ht="16.5" customHeight="1" x14ac:dyDescent="0.2">
      <c r="A1977" s="18">
        <v>1323100330</v>
      </c>
      <c r="B1977" s="14" t="s">
        <v>172</v>
      </c>
      <c r="C1977" s="14"/>
      <c r="D1977" s="10" t="s">
        <v>173</v>
      </c>
      <c r="E1977" s="10" t="s">
        <v>173</v>
      </c>
      <c r="F1977" s="17"/>
      <c r="G1977" s="12" t="s">
        <v>144</v>
      </c>
      <c r="H1977" s="12" t="s">
        <v>145</v>
      </c>
      <c r="I1977" s="16"/>
      <c r="J1977" s="10" t="s">
        <v>158</v>
      </c>
      <c r="K1977" s="10" t="s">
        <v>159</v>
      </c>
    </row>
    <row r="1978" spans="1:11" ht="16.5" customHeight="1" x14ac:dyDescent="0.2">
      <c r="A1978" s="18">
        <v>1323100340</v>
      </c>
      <c r="B1978" s="14" t="s">
        <v>2670</v>
      </c>
      <c r="C1978" s="14"/>
      <c r="D1978" s="10" t="s">
        <v>2671</v>
      </c>
      <c r="E1978" s="10" t="s">
        <v>2671</v>
      </c>
      <c r="F1978" s="17"/>
      <c r="G1978" s="12" t="s">
        <v>144</v>
      </c>
      <c r="H1978" s="12" t="s">
        <v>145</v>
      </c>
      <c r="I1978" s="16"/>
      <c r="J1978" s="10" t="s">
        <v>158</v>
      </c>
      <c r="K1978" s="10" t="s">
        <v>159</v>
      </c>
    </row>
    <row r="1979" spans="1:11" ht="16.5" customHeight="1" x14ac:dyDescent="0.2">
      <c r="A1979" s="18">
        <v>1323100350</v>
      </c>
      <c r="B1979" s="14" t="s">
        <v>2672</v>
      </c>
      <c r="C1979" s="14"/>
      <c r="D1979" s="10" t="s">
        <v>2673</v>
      </c>
      <c r="E1979" s="10" t="s">
        <v>2673</v>
      </c>
      <c r="F1979" s="17"/>
      <c r="G1979" s="12" t="s">
        <v>144</v>
      </c>
      <c r="H1979" s="12" t="s">
        <v>145</v>
      </c>
      <c r="I1979" s="16"/>
      <c r="J1979" s="10" t="s">
        <v>158</v>
      </c>
      <c r="K1979" s="10" t="s">
        <v>159</v>
      </c>
    </row>
    <row r="1980" spans="1:11" ht="16.5" customHeight="1" x14ac:dyDescent="0.2">
      <c r="A1980" s="18">
        <v>1323100360</v>
      </c>
      <c r="B1980" s="14" t="s">
        <v>2635</v>
      </c>
      <c r="C1980" s="14"/>
      <c r="D1980" s="10" t="s">
        <v>2636</v>
      </c>
      <c r="E1980" s="10" t="s">
        <v>2636</v>
      </c>
      <c r="F1980" s="17"/>
      <c r="G1980" s="12" t="s">
        <v>144</v>
      </c>
      <c r="H1980" s="12" t="s">
        <v>145</v>
      </c>
      <c r="I1980" s="16"/>
      <c r="J1980" s="10" t="s">
        <v>158</v>
      </c>
      <c r="K1980" s="10" t="s">
        <v>159</v>
      </c>
    </row>
    <row r="1981" spans="1:11" ht="16.5" customHeight="1" x14ac:dyDescent="0.2">
      <c r="A1981" s="18">
        <v>1323100370</v>
      </c>
      <c r="B1981" s="14" t="s">
        <v>2633</v>
      </c>
      <c r="C1981" s="14"/>
      <c r="D1981" s="10" t="s">
        <v>2634</v>
      </c>
      <c r="E1981" s="10" t="s">
        <v>2634</v>
      </c>
      <c r="F1981" s="17"/>
      <c r="G1981" s="12" t="s">
        <v>144</v>
      </c>
      <c r="H1981" s="12" t="s">
        <v>145</v>
      </c>
      <c r="I1981" s="16"/>
      <c r="J1981" s="10" t="s">
        <v>158</v>
      </c>
      <c r="K1981" s="10" t="s">
        <v>159</v>
      </c>
    </row>
    <row r="1982" spans="1:11" ht="16.5" customHeight="1" x14ac:dyDescent="0.2">
      <c r="A1982" s="18">
        <v>1323100380</v>
      </c>
      <c r="B1982" s="14" t="s">
        <v>2676</v>
      </c>
      <c r="C1982" s="14"/>
      <c r="D1982" s="10" t="s">
        <v>2677</v>
      </c>
      <c r="E1982" s="10" t="s">
        <v>2677</v>
      </c>
      <c r="F1982" s="17"/>
      <c r="G1982" s="12" t="s">
        <v>144</v>
      </c>
      <c r="H1982" s="12" t="s">
        <v>145</v>
      </c>
      <c r="I1982" s="16"/>
      <c r="J1982" s="10" t="s">
        <v>158</v>
      </c>
      <c r="K1982" s="10" t="s">
        <v>159</v>
      </c>
    </row>
    <row r="1983" spans="1:11" ht="16.5" customHeight="1" x14ac:dyDescent="0.2">
      <c r="A1983" s="18">
        <v>1323100390</v>
      </c>
      <c r="B1983" s="14" t="s">
        <v>170</v>
      </c>
      <c r="C1983" s="14"/>
      <c r="D1983" s="10" t="s">
        <v>171</v>
      </c>
      <c r="E1983" s="10" t="s">
        <v>171</v>
      </c>
      <c r="F1983" s="17"/>
      <c r="G1983" s="12" t="s">
        <v>144</v>
      </c>
      <c r="H1983" s="12" t="s">
        <v>145</v>
      </c>
      <c r="I1983" s="16"/>
      <c r="J1983" s="10" t="s">
        <v>158</v>
      </c>
      <c r="K1983" s="10" t="s">
        <v>159</v>
      </c>
    </row>
    <row r="1984" spans="1:11" ht="16.5" customHeight="1" x14ac:dyDescent="0.2">
      <c r="A1984" s="18">
        <v>1323100400</v>
      </c>
      <c r="B1984" s="14" t="s">
        <v>168</v>
      </c>
      <c r="C1984" s="14"/>
      <c r="D1984" s="10" t="s">
        <v>169</v>
      </c>
      <c r="E1984" s="10" t="s">
        <v>169</v>
      </c>
      <c r="F1984" s="17"/>
      <c r="G1984" s="12" t="s">
        <v>144</v>
      </c>
      <c r="H1984" s="12" t="s">
        <v>145</v>
      </c>
      <c r="I1984" s="16"/>
      <c r="J1984" s="10" t="s">
        <v>158</v>
      </c>
      <c r="K1984" s="10" t="s">
        <v>159</v>
      </c>
    </row>
    <row r="1985" spans="1:11" ht="16.5" customHeight="1" x14ac:dyDescent="0.2">
      <c r="A1985" s="18">
        <v>1323100520</v>
      </c>
      <c r="B1985" s="14" t="s">
        <v>2658</v>
      </c>
      <c r="C1985" s="14"/>
      <c r="D1985" s="14" t="s">
        <v>2659</v>
      </c>
      <c r="E1985" s="14" t="s">
        <v>2659</v>
      </c>
      <c r="F1985" s="17"/>
      <c r="G1985" s="17"/>
      <c r="H1985" s="16"/>
      <c r="I1985" s="16"/>
      <c r="J1985" s="10" t="s">
        <v>158</v>
      </c>
      <c r="K1985" s="10" t="s">
        <v>159</v>
      </c>
    </row>
    <row r="1986" spans="1:11" ht="16.5" customHeight="1" x14ac:dyDescent="0.2">
      <c r="A1986" s="18">
        <v>1323100530</v>
      </c>
      <c r="B1986" s="14" t="s">
        <v>2660</v>
      </c>
      <c r="C1986" s="14"/>
      <c r="D1986" s="14" t="s">
        <v>2661</v>
      </c>
      <c r="E1986" s="14" t="s">
        <v>2661</v>
      </c>
      <c r="F1986" s="17"/>
      <c r="G1986" s="17"/>
      <c r="H1986" s="16"/>
      <c r="I1986" s="16"/>
      <c r="J1986" s="10" t="s">
        <v>158</v>
      </c>
      <c r="K1986" s="10" t="s">
        <v>159</v>
      </c>
    </row>
    <row r="1987" spans="1:11" ht="16.5" customHeight="1" x14ac:dyDescent="0.2">
      <c r="A1987" s="58">
        <v>1323100700</v>
      </c>
      <c r="B1987" s="30" t="s">
        <v>2637</v>
      </c>
      <c r="C1987" s="30" t="s">
        <v>19</v>
      </c>
      <c r="D1987" s="30" t="s">
        <v>11062</v>
      </c>
      <c r="E1987" s="19" t="s">
        <v>6845</v>
      </c>
      <c r="F1987" s="17"/>
      <c r="G1987" s="17"/>
      <c r="H1987" s="16"/>
      <c r="I1987" s="16"/>
      <c r="J1987" s="10" t="s">
        <v>1701</v>
      </c>
      <c r="K1987" s="10" t="s">
        <v>159</v>
      </c>
    </row>
    <row r="1988" spans="1:11" ht="16.5" customHeight="1" x14ac:dyDescent="0.2">
      <c r="A1988" s="97">
        <v>1323101650</v>
      </c>
      <c r="B1988" s="44" t="s">
        <v>8150</v>
      </c>
      <c r="C1988" s="44" t="s">
        <v>19</v>
      </c>
      <c r="D1988" s="44" t="s">
        <v>8149</v>
      </c>
      <c r="E1988" s="44" t="s">
        <v>8149</v>
      </c>
      <c r="F1988" s="17"/>
      <c r="G1988" s="17"/>
      <c r="H1988" s="16"/>
      <c r="I1988" s="16"/>
      <c r="J1988" s="45"/>
      <c r="K1988" s="44"/>
    </row>
    <row r="1989" spans="1:11" ht="16.5" customHeight="1" x14ac:dyDescent="0.2">
      <c r="A1989" s="97">
        <v>1323101660</v>
      </c>
      <c r="B1989" s="44" t="s">
        <v>8151</v>
      </c>
      <c r="C1989" s="44" t="s">
        <v>19</v>
      </c>
      <c r="D1989" s="44" t="s">
        <v>7835</v>
      </c>
      <c r="E1989" s="44" t="s">
        <v>7834</v>
      </c>
      <c r="F1989" s="17"/>
      <c r="G1989" s="17"/>
      <c r="H1989" s="16"/>
      <c r="I1989" s="16"/>
      <c r="J1989" s="45"/>
      <c r="K1989" s="44"/>
    </row>
    <row r="1990" spans="1:11" ht="16.5" customHeight="1" x14ac:dyDescent="0.2">
      <c r="A1990" s="97">
        <v>1323101970</v>
      </c>
      <c r="B1990" s="44" t="s">
        <v>7536</v>
      </c>
      <c r="C1990" s="44" t="s">
        <v>19</v>
      </c>
      <c r="D1990" s="44" t="s">
        <v>7538</v>
      </c>
      <c r="E1990" s="44" t="s">
        <v>7537</v>
      </c>
      <c r="F1990" s="17"/>
      <c r="G1990" s="17"/>
      <c r="H1990" s="16"/>
      <c r="I1990" s="16"/>
      <c r="J1990" s="45"/>
      <c r="K1990" s="44"/>
    </row>
    <row r="1991" spans="1:11" ht="16.5" customHeight="1" x14ac:dyDescent="0.2">
      <c r="A1991" s="97">
        <v>1323101980</v>
      </c>
      <c r="B1991" s="44" t="s">
        <v>7819</v>
      </c>
      <c r="C1991" s="44" t="s">
        <v>19</v>
      </c>
      <c r="D1991" s="44" t="s">
        <v>7821</v>
      </c>
      <c r="E1991" s="44" t="s">
        <v>7820</v>
      </c>
      <c r="F1991" s="17"/>
      <c r="G1991" s="17"/>
      <c r="H1991" s="16"/>
      <c r="I1991" s="16"/>
      <c r="J1991" s="45"/>
      <c r="K1991" s="44"/>
    </row>
    <row r="1992" spans="1:11" ht="16.5" customHeight="1" x14ac:dyDescent="0.2">
      <c r="A1992" s="97">
        <v>1323101990</v>
      </c>
      <c r="B1992" s="44" t="s">
        <v>7533</v>
      </c>
      <c r="C1992" s="44" t="s">
        <v>19</v>
      </c>
      <c r="D1992" s="44" t="s">
        <v>7535</v>
      </c>
      <c r="E1992" s="44" t="s">
        <v>7534</v>
      </c>
      <c r="F1992" s="17"/>
      <c r="G1992" s="17"/>
      <c r="H1992" s="16"/>
      <c r="I1992" s="16"/>
      <c r="J1992" s="45"/>
      <c r="K1992" s="44"/>
    </row>
    <row r="1993" spans="1:11" ht="16.5" customHeight="1" x14ac:dyDescent="0.2">
      <c r="A1993" s="97">
        <v>1323102000</v>
      </c>
      <c r="B1993" s="44" t="s">
        <v>7539</v>
      </c>
      <c r="C1993" s="44" t="s">
        <v>19</v>
      </c>
      <c r="D1993" s="44" t="s">
        <v>7541</v>
      </c>
      <c r="E1993" s="44" t="s">
        <v>7540</v>
      </c>
      <c r="F1993" s="17"/>
      <c r="G1993" s="17"/>
      <c r="H1993" s="16"/>
      <c r="I1993" s="16"/>
      <c r="J1993" s="45"/>
      <c r="K1993" s="44"/>
    </row>
    <row r="1994" spans="1:11" ht="16.5" customHeight="1" x14ac:dyDescent="0.2">
      <c r="A1994" s="97">
        <v>1323103550</v>
      </c>
      <c r="B1994" s="44" t="s">
        <v>17394</v>
      </c>
      <c r="C1994" s="44" t="s">
        <v>19</v>
      </c>
      <c r="D1994" s="44" t="s">
        <v>17393</v>
      </c>
      <c r="E1994" s="44" t="s">
        <v>17393</v>
      </c>
      <c r="F1994" s="17"/>
      <c r="G1994" s="17"/>
      <c r="H1994" s="16"/>
      <c r="I1994" s="16"/>
      <c r="J1994" s="45"/>
      <c r="K1994" s="44"/>
    </row>
    <row r="1995" spans="1:11" ht="16.5" customHeight="1" x14ac:dyDescent="0.2">
      <c r="A1995" s="97">
        <v>1323103570</v>
      </c>
      <c r="B1995" s="44" t="s">
        <v>17392</v>
      </c>
      <c r="C1995" s="44" t="s">
        <v>19</v>
      </c>
      <c r="D1995" s="44" t="s">
        <v>17391</v>
      </c>
      <c r="E1995" s="44" t="s">
        <v>17391</v>
      </c>
      <c r="F1995" s="17"/>
      <c r="G1995" s="17"/>
      <c r="H1995" s="16"/>
      <c r="I1995" s="16"/>
      <c r="J1995" s="45"/>
      <c r="K1995" s="44"/>
    </row>
    <row r="1996" spans="1:11" ht="16.5" customHeight="1" x14ac:dyDescent="0.2">
      <c r="A1996" s="97">
        <v>1323103580</v>
      </c>
      <c r="B1996" s="44" t="s">
        <v>17414</v>
      </c>
      <c r="C1996" s="44" t="s">
        <v>19</v>
      </c>
      <c r="D1996" s="44" t="s">
        <v>17395</v>
      </c>
      <c r="E1996" s="44" t="s">
        <v>17395</v>
      </c>
      <c r="F1996" s="17"/>
      <c r="G1996" s="17"/>
      <c r="H1996" s="16"/>
      <c r="I1996" s="16"/>
      <c r="J1996" s="45"/>
      <c r="K1996" s="44"/>
    </row>
    <row r="1997" spans="1:11" ht="16.5" customHeight="1" x14ac:dyDescent="0.2">
      <c r="A1997" s="97">
        <v>1323103590</v>
      </c>
      <c r="B1997" s="44" t="s">
        <v>17413</v>
      </c>
      <c r="C1997" s="44" t="s">
        <v>19</v>
      </c>
      <c r="D1997" s="44" t="s">
        <v>17412</v>
      </c>
      <c r="E1997" s="44" t="s">
        <v>17412</v>
      </c>
      <c r="F1997" s="17"/>
      <c r="G1997" s="17"/>
      <c r="H1997" s="16"/>
      <c r="I1997" s="16"/>
      <c r="J1997" s="45"/>
      <c r="K1997" s="44"/>
    </row>
    <row r="1998" spans="1:11" ht="16.5" customHeight="1" x14ac:dyDescent="0.2">
      <c r="A1998" s="97">
        <v>1323103600</v>
      </c>
      <c r="B1998" s="44" t="s">
        <v>17419</v>
      </c>
      <c r="C1998" s="44" t="s">
        <v>19</v>
      </c>
      <c r="D1998" s="44" t="s">
        <v>17418</v>
      </c>
      <c r="E1998" s="44" t="s">
        <v>17418</v>
      </c>
      <c r="F1998" s="17"/>
      <c r="G1998" s="17"/>
      <c r="H1998" s="16"/>
      <c r="I1998" s="16"/>
      <c r="J1998" s="45"/>
      <c r="K1998" s="44"/>
    </row>
    <row r="1999" spans="1:11" ht="16.5" customHeight="1" x14ac:dyDescent="0.2">
      <c r="A1999" s="58">
        <v>1323104150</v>
      </c>
      <c r="B1999" s="14" t="s">
        <v>11450</v>
      </c>
      <c r="C1999" s="14" t="s">
        <v>19</v>
      </c>
      <c r="D1999" s="14" t="s">
        <v>11448</v>
      </c>
      <c r="E1999" s="12" t="s">
        <v>7201</v>
      </c>
      <c r="F1999" s="17" t="s">
        <v>3316</v>
      </c>
      <c r="G1999" s="17" t="s">
        <v>175</v>
      </c>
      <c r="H1999" s="17" t="s">
        <v>182</v>
      </c>
      <c r="I1999" s="16"/>
      <c r="J1999" s="10"/>
      <c r="K1999" s="10"/>
    </row>
    <row r="2000" spans="1:11" ht="16.5" customHeight="1" x14ac:dyDescent="0.2">
      <c r="A2000" s="18">
        <v>1324100880</v>
      </c>
      <c r="B2000" s="14" t="s">
        <v>3889</v>
      </c>
      <c r="C2000" s="14"/>
      <c r="D2000" s="14" t="s">
        <v>3890</v>
      </c>
      <c r="E2000" s="14" t="s">
        <v>3891</v>
      </c>
      <c r="F2000" s="17"/>
      <c r="G2000" s="12" t="s">
        <v>144</v>
      </c>
      <c r="H2000" s="12" t="s">
        <v>145</v>
      </c>
      <c r="I2000" s="16"/>
      <c r="J2000" s="10" t="s">
        <v>158</v>
      </c>
      <c r="K2000" s="10" t="s">
        <v>449</v>
      </c>
    </row>
    <row r="2001" spans="1:11" ht="16.5" customHeight="1" x14ac:dyDescent="0.2">
      <c r="A2001" s="18">
        <v>1324100890</v>
      </c>
      <c r="B2001" s="14" t="s">
        <v>2710</v>
      </c>
      <c r="C2001" s="14"/>
      <c r="D2001" s="14" t="s">
        <v>2711</v>
      </c>
      <c r="E2001" s="14" t="s">
        <v>2712</v>
      </c>
      <c r="F2001" s="17"/>
      <c r="G2001" s="12" t="s">
        <v>144</v>
      </c>
      <c r="H2001" s="12" t="s">
        <v>145</v>
      </c>
      <c r="I2001" s="16"/>
      <c r="J2001" s="10" t="s">
        <v>158</v>
      </c>
      <c r="K2001" s="10" t="s">
        <v>449</v>
      </c>
    </row>
    <row r="2002" spans="1:11" ht="12.75" x14ac:dyDescent="0.2">
      <c r="A2002" s="18">
        <v>1324100900</v>
      </c>
      <c r="B2002" s="14" t="s">
        <v>2713</v>
      </c>
      <c r="C2002" s="14"/>
      <c r="D2002" s="14" t="s">
        <v>2714</v>
      </c>
      <c r="E2002" s="14" t="s">
        <v>2715</v>
      </c>
      <c r="F2002" s="17"/>
      <c r="G2002" s="12" t="s">
        <v>144</v>
      </c>
      <c r="H2002" s="12" t="s">
        <v>145</v>
      </c>
      <c r="I2002" s="16"/>
      <c r="J2002" s="10" t="s">
        <v>158</v>
      </c>
      <c r="K2002" s="10" t="s">
        <v>449</v>
      </c>
    </row>
    <row r="2003" spans="1:11" ht="16.5" customHeight="1" x14ac:dyDescent="0.2">
      <c r="A2003" s="18">
        <v>1324100910</v>
      </c>
      <c r="B2003" s="14" t="s">
        <v>2724</v>
      </c>
      <c r="C2003" s="14"/>
      <c r="D2003" s="14" t="s">
        <v>2725</v>
      </c>
      <c r="E2003" s="14" t="s">
        <v>2726</v>
      </c>
      <c r="F2003" s="17"/>
      <c r="G2003" s="12" t="s">
        <v>144</v>
      </c>
      <c r="H2003" s="12" t="s">
        <v>145</v>
      </c>
      <c r="I2003" s="16"/>
      <c r="J2003" s="10" t="s">
        <v>158</v>
      </c>
      <c r="K2003" s="10" t="s">
        <v>449</v>
      </c>
    </row>
    <row r="2004" spans="1:11" ht="16.5" customHeight="1" x14ac:dyDescent="0.2">
      <c r="A2004" s="18">
        <v>1324100920</v>
      </c>
      <c r="B2004" s="14" t="s">
        <v>2829</v>
      </c>
      <c r="C2004" s="14"/>
      <c r="D2004" s="14" t="s">
        <v>2830</v>
      </c>
      <c r="E2004" s="14" t="s">
        <v>2831</v>
      </c>
      <c r="F2004" s="17"/>
      <c r="G2004" s="12" t="s">
        <v>144</v>
      </c>
      <c r="H2004" s="12" t="s">
        <v>145</v>
      </c>
      <c r="I2004" s="16"/>
      <c r="J2004" s="10" t="s">
        <v>158</v>
      </c>
      <c r="K2004" s="10" t="s">
        <v>449</v>
      </c>
    </row>
    <row r="2005" spans="1:11" ht="16.5" customHeight="1" x14ac:dyDescent="0.2">
      <c r="A2005" s="18">
        <v>1324100930</v>
      </c>
      <c r="B2005" s="14" t="s">
        <v>2832</v>
      </c>
      <c r="C2005" s="14"/>
      <c r="D2005" s="14" t="s">
        <v>2833</v>
      </c>
      <c r="E2005" s="14" t="s">
        <v>2834</v>
      </c>
      <c r="F2005" s="17"/>
      <c r="G2005" s="12" t="s">
        <v>144</v>
      </c>
      <c r="H2005" s="12" t="s">
        <v>145</v>
      </c>
      <c r="I2005" s="16"/>
      <c r="J2005" s="10" t="s">
        <v>158</v>
      </c>
      <c r="K2005" s="10" t="s">
        <v>449</v>
      </c>
    </row>
    <row r="2006" spans="1:11" ht="16.5" customHeight="1" x14ac:dyDescent="0.2">
      <c r="A2006" s="18">
        <v>1324100940</v>
      </c>
      <c r="B2006" s="14" t="s">
        <v>2826</v>
      </c>
      <c r="C2006" s="14"/>
      <c r="D2006" s="14" t="s">
        <v>2827</v>
      </c>
      <c r="E2006" s="14" t="s">
        <v>2828</v>
      </c>
      <c r="F2006" s="17"/>
      <c r="G2006" s="12" t="s">
        <v>144</v>
      </c>
      <c r="H2006" s="12" t="s">
        <v>145</v>
      </c>
      <c r="I2006" s="16"/>
      <c r="J2006" s="10" t="s">
        <v>158</v>
      </c>
      <c r="K2006" s="10" t="s">
        <v>449</v>
      </c>
    </row>
    <row r="2007" spans="1:11" ht="16.5" customHeight="1" x14ac:dyDescent="0.2">
      <c r="A2007" s="18">
        <v>1324100950</v>
      </c>
      <c r="B2007" s="14" t="s">
        <v>2835</v>
      </c>
      <c r="C2007" s="14"/>
      <c r="D2007" s="14" t="s">
        <v>2836</v>
      </c>
      <c r="E2007" s="14" t="s">
        <v>2837</v>
      </c>
      <c r="F2007" s="17"/>
      <c r="G2007" s="12" t="s">
        <v>144</v>
      </c>
      <c r="H2007" s="12" t="s">
        <v>145</v>
      </c>
      <c r="I2007" s="16"/>
      <c r="J2007" s="10" t="s">
        <v>158</v>
      </c>
      <c r="K2007" s="10" t="s">
        <v>449</v>
      </c>
    </row>
    <row r="2008" spans="1:11" ht="16.5" customHeight="1" x14ac:dyDescent="0.2">
      <c r="A2008" s="18">
        <v>1324100960</v>
      </c>
      <c r="B2008" s="14" t="s">
        <v>2838</v>
      </c>
      <c r="C2008" s="14"/>
      <c r="D2008" s="14" t="s">
        <v>2839</v>
      </c>
      <c r="E2008" s="14" t="s">
        <v>2840</v>
      </c>
      <c r="F2008" s="17"/>
      <c r="G2008" s="12" t="s">
        <v>144</v>
      </c>
      <c r="H2008" s="12" t="s">
        <v>145</v>
      </c>
      <c r="I2008" s="16"/>
      <c r="J2008" s="10" t="s">
        <v>158</v>
      </c>
      <c r="K2008" s="10" t="s">
        <v>449</v>
      </c>
    </row>
    <row r="2009" spans="1:11" ht="16.5" customHeight="1" x14ac:dyDescent="0.2">
      <c r="A2009" s="18">
        <v>1324100970</v>
      </c>
      <c r="B2009" s="14" t="s">
        <v>2730</v>
      </c>
      <c r="C2009" s="14"/>
      <c r="D2009" s="14" t="s">
        <v>2731</v>
      </c>
      <c r="E2009" s="14" t="s">
        <v>2732</v>
      </c>
      <c r="F2009" s="17"/>
      <c r="G2009" s="12" t="s">
        <v>144</v>
      </c>
      <c r="H2009" s="12" t="s">
        <v>145</v>
      </c>
      <c r="I2009" s="16"/>
      <c r="J2009" s="10" t="s">
        <v>158</v>
      </c>
      <c r="K2009" s="10" t="s">
        <v>449</v>
      </c>
    </row>
    <row r="2010" spans="1:11" ht="16.5" customHeight="1" x14ac:dyDescent="0.2">
      <c r="A2010" s="18">
        <v>1324100980</v>
      </c>
      <c r="B2010" s="14" t="s">
        <v>2817</v>
      </c>
      <c r="C2010" s="14"/>
      <c r="D2010" s="14" t="s">
        <v>2818</v>
      </c>
      <c r="E2010" s="14" t="s">
        <v>2819</v>
      </c>
      <c r="F2010" s="17"/>
      <c r="G2010" s="12" t="s">
        <v>144</v>
      </c>
      <c r="H2010" s="12" t="s">
        <v>145</v>
      </c>
      <c r="I2010" s="16"/>
      <c r="J2010" s="10" t="s">
        <v>158</v>
      </c>
      <c r="K2010" s="10" t="s">
        <v>449</v>
      </c>
    </row>
    <row r="2011" spans="1:11" ht="16.5" customHeight="1" x14ac:dyDescent="0.2">
      <c r="A2011" s="58">
        <v>1324100990</v>
      </c>
      <c r="B2011" s="14" t="s">
        <v>2876</v>
      </c>
      <c r="C2011" s="14" t="s">
        <v>19</v>
      </c>
      <c r="D2011" s="14" t="s">
        <v>2877</v>
      </c>
      <c r="E2011" s="14" t="s">
        <v>8238</v>
      </c>
      <c r="F2011" s="17"/>
      <c r="G2011" s="12" t="s">
        <v>144</v>
      </c>
      <c r="H2011" s="12" t="s">
        <v>145</v>
      </c>
      <c r="I2011" s="16"/>
      <c r="J2011" s="10" t="s">
        <v>158</v>
      </c>
      <c r="K2011" s="10" t="s">
        <v>449</v>
      </c>
    </row>
    <row r="2012" spans="1:11" ht="16.5" customHeight="1" x14ac:dyDescent="0.2">
      <c r="A2012" s="18">
        <v>1324101000</v>
      </c>
      <c r="B2012" s="14" t="s">
        <v>2727</v>
      </c>
      <c r="C2012" s="14"/>
      <c r="D2012" s="14" t="s">
        <v>2728</v>
      </c>
      <c r="E2012" s="14" t="s">
        <v>2729</v>
      </c>
      <c r="F2012" s="17"/>
      <c r="G2012" s="12" t="s">
        <v>144</v>
      </c>
      <c r="H2012" s="12" t="s">
        <v>145</v>
      </c>
      <c r="I2012" s="16"/>
      <c r="J2012" s="10" t="s">
        <v>158</v>
      </c>
      <c r="K2012" s="10" t="s">
        <v>449</v>
      </c>
    </row>
    <row r="2013" spans="1:11" ht="16.5" customHeight="1" x14ac:dyDescent="0.2">
      <c r="A2013" s="18">
        <v>1324101010</v>
      </c>
      <c r="B2013" s="14" t="s">
        <v>2733</v>
      </c>
      <c r="C2013" s="14"/>
      <c r="D2013" s="14" t="s">
        <v>2734</v>
      </c>
      <c r="E2013" s="14" t="s">
        <v>2735</v>
      </c>
      <c r="F2013" s="17"/>
      <c r="G2013" s="12" t="s">
        <v>144</v>
      </c>
      <c r="H2013" s="12" t="s">
        <v>145</v>
      </c>
      <c r="I2013" s="16"/>
      <c r="J2013" s="10" t="s">
        <v>158</v>
      </c>
      <c r="K2013" s="10" t="s">
        <v>449</v>
      </c>
    </row>
    <row r="2014" spans="1:11" ht="16.5" customHeight="1" x14ac:dyDescent="0.2">
      <c r="A2014" s="18">
        <v>1324101020</v>
      </c>
      <c r="B2014" s="14" t="s">
        <v>2745</v>
      </c>
      <c r="C2014" s="14"/>
      <c r="D2014" s="14" t="s">
        <v>2746</v>
      </c>
      <c r="E2014" s="14" t="s">
        <v>2747</v>
      </c>
      <c r="F2014" s="17"/>
      <c r="G2014" s="12" t="s">
        <v>144</v>
      </c>
      <c r="H2014" s="12" t="s">
        <v>145</v>
      </c>
      <c r="I2014" s="16"/>
      <c r="J2014" s="10" t="s">
        <v>158</v>
      </c>
      <c r="K2014" s="10" t="s">
        <v>449</v>
      </c>
    </row>
    <row r="2015" spans="1:11" ht="12.75" x14ac:dyDescent="0.2">
      <c r="A2015" s="18">
        <v>1324101030</v>
      </c>
      <c r="B2015" s="14" t="s">
        <v>2757</v>
      </c>
      <c r="C2015" s="14"/>
      <c r="D2015" s="14" t="s">
        <v>2758</v>
      </c>
      <c r="E2015" s="14" t="s">
        <v>2759</v>
      </c>
      <c r="F2015" s="17"/>
      <c r="G2015" s="12" t="s">
        <v>144</v>
      </c>
      <c r="H2015" s="12" t="s">
        <v>145</v>
      </c>
      <c r="I2015" s="16"/>
      <c r="J2015" s="10" t="s">
        <v>158</v>
      </c>
      <c r="K2015" s="10" t="s">
        <v>449</v>
      </c>
    </row>
    <row r="2016" spans="1:11" ht="16.5" customHeight="1" x14ac:dyDescent="0.2">
      <c r="A2016" s="18">
        <v>1324101040</v>
      </c>
      <c r="B2016" s="14" t="s">
        <v>2766</v>
      </c>
      <c r="C2016" s="14"/>
      <c r="D2016" s="14" t="s">
        <v>2767</v>
      </c>
      <c r="E2016" s="14" t="s">
        <v>2768</v>
      </c>
      <c r="F2016" s="17"/>
      <c r="G2016" s="12" t="s">
        <v>144</v>
      </c>
      <c r="H2016" s="12" t="s">
        <v>145</v>
      </c>
      <c r="I2016" s="16"/>
      <c r="J2016" s="10" t="s">
        <v>158</v>
      </c>
      <c r="K2016" s="10" t="s">
        <v>449</v>
      </c>
    </row>
    <row r="2017" spans="1:11" ht="16.5" customHeight="1" x14ac:dyDescent="0.2">
      <c r="A2017" s="18">
        <v>1324101050</v>
      </c>
      <c r="B2017" s="14" t="s">
        <v>2772</v>
      </c>
      <c r="C2017" s="14"/>
      <c r="D2017" s="14" t="s">
        <v>2773</v>
      </c>
      <c r="E2017" s="14" t="s">
        <v>2774</v>
      </c>
      <c r="F2017" s="17"/>
      <c r="G2017" s="12" t="s">
        <v>144</v>
      </c>
      <c r="H2017" s="12" t="s">
        <v>145</v>
      </c>
      <c r="I2017" s="16"/>
      <c r="J2017" s="10" t="s">
        <v>158</v>
      </c>
      <c r="K2017" s="10" t="s">
        <v>449</v>
      </c>
    </row>
    <row r="2018" spans="1:11" ht="16.5" customHeight="1" x14ac:dyDescent="0.2">
      <c r="A2018" s="18">
        <v>1324101060</v>
      </c>
      <c r="B2018" s="14" t="s">
        <v>2784</v>
      </c>
      <c r="C2018" s="14"/>
      <c r="D2018" s="14" t="s">
        <v>2785</v>
      </c>
      <c r="E2018" s="14" t="s">
        <v>2786</v>
      </c>
      <c r="F2018" s="17"/>
      <c r="G2018" s="12" t="s">
        <v>144</v>
      </c>
      <c r="H2018" s="12" t="s">
        <v>145</v>
      </c>
      <c r="I2018" s="16"/>
      <c r="J2018" s="10" t="s">
        <v>158</v>
      </c>
      <c r="K2018" s="10" t="s">
        <v>449</v>
      </c>
    </row>
    <row r="2019" spans="1:11" ht="16.5" customHeight="1" x14ac:dyDescent="0.2">
      <c r="A2019" s="18">
        <v>1324101070</v>
      </c>
      <c r="B2019" s="14" t="s">
        <v>2808</v>
      </c>
      <c r="C2019" s="14"/>
      <c r="D2019" s="14" t="s">
        <v>2809</v>
      </c>
      <c r="E2019" s="14" t="s">
        <v>2810</v>
      </c>
      <c r="F2019" s="17"/>
      <c r="G2019" s="12" t="s">
        <v>144</v>
      </c>
      <c r="H2019" s="12" t="s">
        <v>145</v>
      </c>
      <c r="I2019" s="16"/>
      <c r="J2019" s="10" t="s">
        <v>158</v>
      </c>
      <c r="K2019" s="10" t="s">
        <v>449</v>
      </c>
    </row>
    <row r="2020" spans="1:11" ht="16.5" customHeight="1" x14ac:dyDescent="0.2">
      <c r="A2020" s="18">
        <v>1324101080</v>
      </c>
      <c r="B2020" s="14" t="s">
        <v>2811</v>
      </c>
      <c r="C2020" s="14"/>
      <c r="D2020" s="14" t="s">
        <v>2812</v>
      </c>
      <c r="E2020" s="14" t="s">
        <v>2813</v>
      </c>
      <c r="F2020" s="17"/>
      <c r="G2020" s="12" t="s">
        <v>144</v>
      </c>
      <c r="H2020" s="12" t="s">
        <v>145</v>
      </c>
      <c r="I2020" s="16"/>
      <c r="J2020" s="10" t="s">
        <v>158</v>
      </c>
      <c r="K2020" s="10" t="s">
        <v>449</v>
      </c>
    </row>
    <row r="2021" spans="1:11" ht="16.5" customHeight="1" x14ac:dyDescent="0.2">
      <c r="A2021" s="18">
        <v>1324101090</v>
      </c>
      <c r="B2021" s="14" t="s">
        <v>2883</v>
      </c>
      <c r="C2021" s="14"/>
      <c r="D2021" s="14" t="s">
        <v>2884</v>
      </c>
      <c r="E2021" s="14" t="s">
        <v>2885</v>
      </c>
      <c r="F2021" s="17"/>
      <c r="G2021" s="12" t="s">
        <v>144</v>
      </c>
      <c r="H2021" s="12" t="s">
        <v>145</v>
      </c>
      <c r="I2021" s="16"/>
      <c r="J2021" s="10" t="s">
        <v>158</v>
      </c>
      <c r="K2021" s="10" t="s">
        <v>449</v>
      </c>
    </row>
    <row r="2022" spans="1:11" ht="16.5" customHeight="1" x14ac:dyDescent="0.2">
      <c r="A2022" s="18">
        <v>1324101100</v>
      </c>
      <c r="B2022" s="14" t="s">
        <v>2861</v>
      </c>
      <c r="C2022" s="14"/>
      <c r="D2022" s="14" t="s">
        <v>2862</v>
      </c>
      <c r="E2022" s="14" t="s">
        <v>2863</v>
      </c>
      <c r="F2022" s="17"/>
      <c r="G2022" s="12" t="s">
        <v>144</v>
      </c>
      <c r="H2022" s="12" t="s">
        <v>145</v>
      </c>
      <c r="I2022" s="16"/>
      <c r="J2022" s="10" t="s">
        <v>158</v>
      </c>
      <c r="K2022" s="10" t="s">
        <v>449</v>
      </c>
    </row>
    <row r="2023" spans="1:11" ht="16.5" customHeight="1" x14ac:dyDescent="0.2">
      <c r="A2023" s="18">
        <v>1324101110</v>
      </c>
      <c r="B2023" s="14" t="s">
        <v>2867</v>
      </c>
      <c r="C2023" s="14"/>
      <c r="D2023" s="14" t="s">
        <v>2868</v>
      </c>
      <c r="E2023" s="14" t="s">
        <v>2869</v>
      </c>
      <c r="F2023" s="17"/>
      <c r="G2023" s="12" t="s">
        <v>144</v>
      </c>
      <c r="H2023" s="12" t="s">
        <v>145</v>
      </c>
      <c r="I2023" s="16"/>
      <c r="J2023" s="10" t="s">
        <v>158</v>
      </c>
      <c r="K2023" s="10" t="s">
        <v>449</v>
      </c>
    </row>
    <row r="2024" spans="1:11" ht="16.5" customHeight="1" x14ac:dyDescent="0.2">
      <c r="A2024" s="18">
        <v>1324101120</v>
      </c>
      <c r="B2024" s="14" t="s">
        <v>2781</v>
      </c>
      <c r="C2024" s="14"/>
      <c r="D2024" s="14" t="s">
        <v>2782</v>
      </c>
      <c r="E2024" s="14" t="s">
        <v>2783</v>
      </c>
      <c r="F2024" s="17"/>
      <c r="G2024" s="12" t="s">
        <v>144</v>
      </c>
      <c r="H2024" s="12" t="s">
        <v>145</v>
      </c>
      <c r="I2024" s="16"/>
      <c r="J2024" s="10" t="s">
        <v>158</v>
      </c>
      <c r="K2024" s="10" t="s">
        <v>449</v>
      </c>
    </row>
    <row r="2025" spans="1:11" ht="16.5" customHeight="1" x14ac:dyDescent="0.2">
      <c r="A2025" s="18">
        <v>1324101130</v>
      </c>
      <c r="B2025" s="14" t="s">
        <v>2802</v>
      </c>
      <c r="C2025" s="14"/>
      <c r="D2025" s="14" t="s">
        <v>2803</v>
      </c>
      <c r="E2025" s="14" t="s">
        <v>2804</v>
      </c>
      <c r="F2025" s="17"/>
      <c r="G2025" s="12" t="s">
        <v>144</v>
      </c>
      <c r="H2025" s="12" t="s">
        <v>145</v>
      </c>
      <c r="I2025" s="16"/>
      <c r="J2025" s="10" t="s">
        <v>158</v>
      </c>
      <c r="K2025" s="10" t="s">
        <v>449</v>
      </c>
    </row>
    <row r="2026" spans="1:11" ht="16.5" customHeight="1" x14ac:dyDescent="0.2">
      <c r="A2026" s="18">
        <v>1324101140</v>
      </c>
      <c r="B2026" s="14" t="s">
        <v>2805</v>
      </c>
      <c r="C2026" s="14"/>
      <c r="D2026" s="14" t="s">
        <v>2806</v>
      </c>
      <c r="E2026" s="14" t="s">
        <v>2807</v>
      </c>
      <c r="F2026" s="17"/>
      <c r="G2026" s="12" t="s">
        <v>144</v>
      </c>
      <c r="H2026" s="12" t="s">
        <v>145</v>
      </c>
      <c r="I2026" s="16"/>
      <c r="J2026" s="10" t="s">
        <v>158</v>
      </c>
      <c r="K2026" s="10" t="s">
        <v>449</v>
      </c>
    </row>
    <row r="2027" spans="1:11" ht="16.5" customHeight="1" x14ac:dyDescent="0.2">
      <c r="A2027" s="18">
        <v>1324101150</v>
      </c>
      <c r="B2027" s="14" t="s">
        <v>2855</v>
      </c>
      <c r="C2027" s="14"/>
      <c r="D2027" s="14" t="s">
        <v>2856</v>
      </c>
      <c r="E2027" s="14" t="s">
        <v>2857</v>
      </c>
      <c r="F2027" s="17"/>
      <c r="G2027" s="12" t="s">
        <v>144</v>
      </c>
      <c r="H2027" s="12" t="s">
        <v>145</v>
      </c>
      <c r="I2027" s="16"/>
      <c r="J2027" s="10" t="s">
        <v>158</v>
      </c>
      <c r="K2027" s="10" t="s">
        <v>449</v>
      </c>
    </row>
    <row r="2028" spans="1:11" ht="16.5" customHeight="1" x14ac:dyDescent="0.2">
      <c r="A2028" s="18">
        <v>1324101150</v>
      </c>
      <c r="B2028" s="19" t="s">
        <v>2858</v>
      </c>
      <c r="C2028" s="19"/>
      <c r="D2028" s="20" t="s">
        <v>2859</v>
      </c>
      <c r="E2028" s="19" t="s">
        <v>2860</v>
      </c>
      <c r="F2028" s="17"/>
      <c r="G2028" s="12" t="s">
        <v>144</v>
      </c>
      <c r="H2028" s="12" t="s">
        <v>145</v>
      </c>
      <c r="I2028" s="16"/>
      <c r="J2028" s="19" t="s">
        <v>158</v>
      </c>
      <c r="K2028" s="19" t="s">
        <v>2739</v>
      </c>
    </row>
    <row r="2029" spans="1:11" ht="16.5" customHeight="1" x14ac:dyDescent="0.2">
      <c r="A2029" s="18">
        <v>1324101340</v>
      </c>
      <c r="B2029" s="14" t="s">
        <v>2790</v>
      </c>
      <c r="C2029" s="14"/>
      <c r="D2029" s="14" t="s">
        <v>2791</v>
      </c>
      <c r="E2029" s="14" t="s">
        <v>2792</v>
      </c>
      <c r="F2029" s="17"/>
      <c r="G2029" s="12"/>
      <c r="H2029" s="12"/>
      <c r="I2029" s="16"/>
      <c r="J2029" s="10"/>
      <c r="K2029" s="10"/>
    </row>
    <row r="2030" spans="1:11" ht="16.5" customHeight="1" x14ac:dyDescent="0.2">
      <c r="A2030" s="18">
        <v>1324102210</v>
      </c>
      <c r="B2030" s="10" t="s">
        <v>446</v>
      </c>
      <c r="C2030" s="10"/>
      <c r="D2030" s="10" t="s">
        <v>447</v>
      </c>
      <c r="E2030" s="10" t="s">
        <v>448</v>
      </c>
      <c r="F2030" s="17"/>
      <c r="G2030" s="17"/>
      <c r="H2030" s="16"/>
      <c r="I2030" s="16"/>
      <c r="J2030" s="10" t="s">
        <v>158</v>
      </c>
      <c r="K2030" s="10" t="s">
        <v>449</v>
      </c>
    </row>
    <row r="2031" spans="1:11" ht="16.5" customHeight="1" x14ac:dyDescent="0.2">
      <c r="A2031" s="18">
        <v>1324102220</v>
      </c>
      <c r="B2031" s="14" t="s">
        <v>2878</v>
      </c>
      <c r="C2031" s="14"/>
      <c r="D2031" s="14" t="s">
        <v>2879</v>
      </c>
      <c r="E2031" s="14" t="s">
        <v>2879</v>
      </c>
      <c r="F2031" s="17"/>
      <c r="G2031" s="17"/>
      <c r="H2031" s="16"/>
      <c r="I2031" s="16"/>
      <c r="J2031" s="10" t="s">
        <v>158</v>
      </c>
      <c r="K2031" s="10" t="s">
        <v>449</v>
      </c>
    </row>
    <row r="2032" spans="1:11" ht="16.5" customHeight="1" x14ac:dyDescent="0.2">
      <c r="A2032" s="18">
        <v>1324102230</v>
      </c>
      <c r="B2032" s="10" t="s">
        <v>2748</v>
      </c>
      <c r="C2032" s="10"/>
      <c r="D2032" s="10" t="s">
        <v>2749</v>
      </c>
      <c r="E2032" s="10" t="s">
        <v>2750</v>
      </c>
      <c r="F2032" s="17"/>
      <c r="G2032" s="17"/>
      <c r="H2032" s="16"/>
      <c r="I2032" s="16"/>
      <c r="J2032" s="10" t="s">
        <v>158</v>
      </c>
      <c r="K2032" s="10" t="s">
        <v>449</v>
      </c>
    </row>
    <row r="2033" spans="1:11" ht="16.5" customHeight="1" x14ac:dyDescent="0.2">
      <c r="A2033" s="18">
        <v>1324102240</v>
      </c>
      <c r="B2033" s="10" t="s">
        <v>2751</v>
      </c>
      <c r="C2033" s="10"/>
      <c r="D2033" s="10" t="s">
        <v>2752</v>
      </c>
      <c r="E2033" s="10" t="s">
        <v>2753</v>
      </c>
      <c r="F2033" s="17"/>
      <c r="G2033" s="17"/>
      <c r="H2033" s="16"/>
      <c r="I2033" s="16"/>
      <c r="J2033" s="10" t="s">
        <v>158</v>
      </c>
      <c r="K2033" s="10" t="s">
        <v>449</v>
      </c>
    </row>
    <row r="2034" spans="1:11" ht="16.5" customHeight="1" x14ac:dyDescent="0.2">
      <c r="A2034" s="18">
        <v>1324102250</v>
      </c>
      <c r="B2034" s="10" t="s">
        <v>2763</v>
      </c>
      <c r="C2034" s="10"/>
      <c r="D2034" s="10" t="s">
        <v>2764</v>
      </c>
      <c r="E2034" s="10" t="s">
        <v>2765</v>
      </c>
      <c r="F2034" s="17"/>
      <c r="G2034" s="17"/>
      <c r="H2034" s="16"/>
      <c r="I2034" s="16"/>
      <c r="J2034" s="10" t="s">
        <v>158</v>
      </c>
      <c r="K2034" s="10" t="s">
        <v>449</v>
      </c>
    </row>
    <row r="2035" spans="1:11" ht="16.5" customHeight="1" x14ac:dyDescent="0.2">
      <c r="A2035" s="18">
        <v>1324102260</v>
      </c>
      <c r="B2035" s="10" t="s">
        <v>2787</v>
      </c>
      <c r="C2035" s="10"/>
      <c r="D2035" s="10" t="s">
        <v>2788</v>
      </c>
      <c r="E2035" s="10" t="s">
        <v>2789</v>
      </c>
      <c r="F2035" s="17"/>
      <c r="G2035" s="17"/>
      <c r="H2035" s="16"/>
      <c r="I2035" s="16"/>
      <c r="J2035" s="10" t="s">
        <v>158</v>
      </c>
      <c r="K2035" s="10" t="s">
        <v>449</v>
      </c>
    </row>
    <row r="2036" spans="1:11" ht="16.5" customHeight="1" x14ac:dyDescent="0.2">
      <c r="A2036" s="18">
        <v>1324102270</v>
      </c>
      <c r="B2036" s="10" t="s">
        <v>2769</v>
      </c>
      <c r="C2036" s="10"/>
      <c r="D2036" s="10" t="s">
        <v>2770</v>
      </c>
      <c r="E2036" s="10" t="s">
        <v>2771</v>
      </c>
      <c r="F2036" s="17"/>
      <c r="G2036" s="17"/>
      <c r="H2036" s="16"/>
      <c r="I2036" s="16"/>
      <c r="J2036" s="10" t="s">
        <v>158</v>
      </c>
      <c r="K2036" s="10" t="s">
        <v>449</v>
      </c>
    </row>
    <row r="2037" spans="1:11" ht="16.5" customHeight="1" x14ac:dyDescent="0.2">
      <c r="A2037" s="18">
        <v>1324102280</v>
      </c>
      <c r="B2037" s="10" t="s">
        <v>2775</v>
      </c>
      <c r="C2037" s="10"/>
      <c r="D2037" s="10" t="s">
        <v>2776</v>
      </c>
      <c r="E2037" s="10" t="s">
        <v>2777</v>
      </c>
      <c r="F2037" s="17"/>
      <c r="G2037" s="17"/>
      <c r="H2037" s="16"/>
      <c r="I2037" s="16"/>
      <c r="J2037" s="10" t="s">
        <v>158</v>
      </c>
      <c r="K2037" s="10" t="s">
        <v>449</v>
      </c>
    </row>
    <row r="2038" spans="1:11" ht="16.5" customHeight="1" x14ac:dyDescent="0.2">
      <c r="A2038" s="18">
        <v>1324102290</v>
      </c>
      <c r="B2038" s="10" t="s">
        <v>2778</v>
      </c>
      <c r="C2038" s="10"/>
      <c r="D2038" s="10" t="s">
        <v>2779</v>
      </c>
      <c r="E2038" s="10" t="s">
        <v>2780</v>
      </c>
      <c r="F2038" s="17"/>
      <c r="G2038" s="17"/>
      <c r="H2038" s="16"/>
      <c r="I2038" s="16"/>
      <c r="J2038" s="10" t="s">
        <v>158</v>
      </c>
      <c r="K2038" s="10" t="s">
        <v>449</v>
      </c>
    </row>
    <row r="2039" spans="1:11" ht="16.5" customHeight="1" x14ac:dyDescent="0.2">
      <c r="A2039" s="18">
        <v>1324102300</v>
      </c>
      <c r="B2039" s="10" t="s">
        <v>2793</v>
      </c>
      <c r="C2039" s="10"/>
      <c r="D2039" s="10" t="s">
        <v>2794</v>
      </c>
      <c r="E2039" s="10" t="s">
        <v>2795</v>
      </c>
      <c r="F2039" s="17"/>
      <c r="G2039" s="17"/>
      <c r="H2039" s="16"/>
      <c r="I2039" s="16"/>
      <c r="J2039" s="10" t="s">
        <v>158</v>
      </c>
      <c r="K2039" s="10" t="s">
        <v>449</v>
      </c>
    </row>
    <row r="2040" spans="1:11" ht="12.75" customHeight="1" x14ac:dyDescent="0.2">
      <c r="A2040" s="18">
        <v>1324102310</v>
      </c>
      <c r="B2040" s="10" t="s">
        <v>2796</v>
      </c>
      <c r="C2040" s="10"/>
      <c r="D2040" s="10" t="s">
        <v>2797</v>
      </c>
      <c r="E2040" s="10" t="s">
        <v>2798</v>
      </c>
      <c r="F2040" s="17"/>
      <c r="G2040" s="17"/>
      <c r="H2040" s="16"/>
      <c r="I2040" s="16"/>
      <c r="J2040" s="10" t="s">
        <v>158</v>
      </c>
      <c r="K2040" s="10" t="s">
        <v>449</v>
      </c>
    </row>
    <row r="2041" spans="1:11" ht="16.5" customHeight="1" x14ac:dyDescent="0.2">
      <c r="A2041" s="18">
        <v>1324102320</v>
      </c>
      <c r="B2041" s="10" t="s">
        <v>2799</v>
      </c>
      <c r="C2041" s="10"/>
      <c r="D2041" s="10" t="s">
        <v>2800</v>
      </c>
      <c r="E2041" s="10" t="s">
        <v>2801</v>
      </c>
      <c r="F2041" s="17"/>
      <c r="G2041" s="17"/>
      <c r="H2041" s="16"/>
      <c r="I2041" s="16"/>
      <c r="J2041" s="10" t="s">
        <v>158</v>
      </c>
      <c r="K2041" s="10" t="s">
        <v>449</v>
      </c>
    </row>
    <row r="2042" spans="1:11" ht="16.5" customHeight="1" x14ac:dyDescent="0.2">
      <c r="A2042" s="18">
        <v>1324102330</v>
      </c>
      <c r="B2042" s="10" t="s">
        <v>2844</v>
      </c>
      <c r="C2042" s="10"/>
      <c r="D2042" s="10" t="s">
        <v>2845</v>
      </c>
      <c r="E2042" s="10" t="s">
        <v>2846</v>
      </c>
      <c r="F2042" s="17"/>
      <c r="G2042" s="17"/>
      <c r="H2042" s="16"/>
      <c r="I2042" s="16"/>
      <c r="J2042" s="10" t="s">
        <v>158</v>
      </c>
      <c r="K2042" s="10" t="s">
        <v>449</v>
      </c>
    </row>
    <row r="2043" spans="1:11" ht="12.75" x14ac:dyDescent="0.2">
      <c r="A2043" s="18">
        <v>1324102340</v>
      </c>
      <c r="B2043" s="10" t="s">
        <v>2850</v>
      </c>
      <c r="C2043" s="10"/>
      <c r="D2043" s="10" t="s">
        <v>2851</v>
      </c>
      <c r="E2043" s="10" t="s">
        <v>2852</v>
      </c>
      <c r="F2043" s="17"/>
      <c r="G2043" s="17"/>
      <c r="H2043" s="16"/>
      <c r="I2043" s="16"/>
      <c r="J2043" s="10" t="s">
        <v>158</v>
      </c>
      <c r="K2043" s="10" t="s">
        <v>449</v>
      </c>
    </row>
    <row r="2044" spans="1:11" ht="16.5" customHeight="1" x14ac:dyDescent="0.2">
      <c r="A2044" s="18">
        <v>1324102350</v>
      </c>
      <c r="B2044" s="10" t="s">
        <v>2888</v>
      </c>
      <c r="C2044" s="10"/>
      <c r="D2044" s="10" t="s">
        <v>2889</v>
      </c>
      <c r="E2044" s="10" t="s">
        <v>2890</v>
      </c>
      <c r="F2044" s="17"/>
      <c r="G2044" s="17"/>
      <c r="H2044" s="16"/>
      <c r="I2044" s="16"/>
      <c r="J2044" s="10" t="s">
        <v>158</v>
      </c>
      <c r="K2044" s="10" t="s">
        <v>449</v>
      </c>
    </row>
    <row r="2045" spans="1:11" ht="16.5" customHeight="1" x14ac:dyDescent="0.2">
      <c r="A2045" s="18">
        <v>1324102360</v>
      </c>
      <c r="B2045" s="14" t="s">
        <v>2853</v>
      </c>
      <c r="C2045" s="14"/>
      <c r="D2045" s="14" t="s">
        <v>2854</v>
      </c>
      <c r="E2045" s="14" t="s">
        <v>2854</v>
      </c>
      <c r="F2045" s="17"/>
      <c r="G2045" s="17"/>
      <c r="H2045" s="16"/>
      <c r="I2045" s="16"/>
      <c r="J2045" s="10" t="s">
        <v>158</v>
      </c>
      <c r="K2045" s="10" t="s">
        <v>449</v>
      </c>
    </row>
    <row r="2046" spans="1:11" ht="16.5" customHeight="1" x14ac:dyDescent="0.2">
      <c r="A2046" s="18">
        <v>1324102370</v>
      </c>
      <c r="B2046" s="10" t="s">
        <v>2870</v>
      </c>
      <c r="C2046" s="10"/>
      <c r="D2046" s="10" t="s">
        <v>2871</v>
      </c>
      <c r="E2046" s="10" t="s">
        <v>2872</v>
      </c>
      <c r="F2046" s="17"/>
      <c r="G2046" s="17"/>
      <c r="H2046" s="16"/>
      <c r="I2046" s="16"/>
      <c r="J2046" s="10" t="s">
        <v>158</v>
      </c>
      <c r="K2046" s="10" t="s">
        <v>449</v>
      </c>
    </row>
    <row r="2047" spans="1:11" ht="16.5" customHeight="1" x14ac:dyDescent="0.2">
      <c r="A2047" s="18">
        <v>1324102380</v>
      </c>
      <c r="B2047" s="14" t="s">
        <v>2886</v>
      </c>
      <c r="C2047" s="14"/>
      <c r="D2047" s="14" t="s">
        <v>2887</v>
      </c>
      <c r="E2047" s="14" t="s">
        <v>2887</v>
      </c>
      <c r="F2047" s="17"/>
      <c r="G2047" s="17"/>
      <c r="H2047" s="16"/>
      <c r="I2047" s="16"/>
      <c r="J2047" s="10" t="s">
        <v>158</v>
      </c>
      <c r="K2047" s="10" t="s">
        <v>449</v>
      </c>
    </row>
    <row r="2048" spans="1:11" ht="16.5" customHeight="1" x14ac:dyDescent="0.2">
      <c r="A2048" s="18">
        <v>1324102390</v>
      </c>
      <c r="B2048" s="14" t="s">
        <v>3896</v>
      </c>
      <c r="C2048" s="14"/>
      <c r="D2048" s="14" t="s">
        <v>3897</v>
      </c>
      <c r="E2048" s="14" t="s">
        <v>3898</v>
      </c>
      <c r="F2048" s="17"/>
      <c r="G2048" s="17"/>
      <c r="H2048" s="16"/>
      <c r="I2048" s="16"/>
      <c r="J2048" s="10" t="s">
        <v>158</v>
      </c>
      <c r="K2048" s="10" t="s">
        <v>449</v>
      </c>
    </row>
    <row r="2049" spans="1:11" ht="16.5" customHeight="1" x14ac:dyDescent="0.2">
      <c r="A2049" s="18">
        <v>1324102400</v>
      </c>
      <c r="B2049" s="10" t="s">
        <v>3910</v>
      </c>
      <c r="C2049" s="10"/>
      <c r="D2049" s="10" t="s">
        <v>3911</v>
      </c>
      <c r="E2049" s="10" t="s">
        <v>3912</v>
      </c>
      <c r="F2049" s="17"/>
      <c r="G2049" s="17"/>
      <c r="H2049" s="16"/>
      <c r="I2049" s="16"/>
      <c r="J2049" s="10" t="s">
        <v>158</v>
      </c>
      <c r="K2049" s="10" t="s">
        <v>449</v>
      </c>
    </row>
    <row r="2050" spans="1:11" ht="16.5" customHeight="1" x14ac:dyDescent="0.2">
      <c r="A2050" s="18">
        <v>1324102410</v>
      </c>
      <c r="B2050" s="14" t="s">
        <v>3907</v>
      </c>
      <c r="C2050" s="14"/>
      <c r="D2050" s="14" t="s">
        <v>3908</v>
      </c>
      <c r="E2050" s="14" t="s">
        <v>3909</v>
      </c>
      <c r="F2050" s="17"/>
      <c r="G2050" s="17"/>
      <c r="H2050" s="16"/>
      <c r="I2050" s="16"/>
      <c r="J2050" s="10" t="s">
        <v>158</v>
      </c>
      <c r="K2050" s="10" t="s">
        <v>449</v>
      </c>
    </row>
    <row r="2051" spans="1:11" ht="16.5" customHeight="1" x14ac:dyDescent="0.2">
      <c r="A2051" s="18">
        <v>1324102510</v>
      </c>
      <c r="B2051" s="14" t="s">
        <v>2720</v>
      </c>
      <c r="C2051" s="14"/>
      <c r="D2051" s="14" t="s">
        <v>2721</v>
      </c>
      <c r="E2051" s="10" t="s">
        <v>2722</v>
      </c>
      <c r="F2051" s="17"/>
      <c r="G2051" s="17"/>
      <c r="H2051" s="16"/>
      <c r="I2051" s="16"/>
      <c r="J2051" s="10" t="s">
        <v>240</v>
      </c>
      <c r="K2051" s="10" t="s">
        <v>2723</v>
      </c>
    </row>
    <row r="2052" spans="1:11" ht="16.5" customHeight="1" x14ac:dyDescent="0.2">
      <c r="A2052" s="18">
        <v>1324102520</v>
      </c>
      <c r="B2052" s="14" t="s">
        <v>2864</v>
      </c>
      <c r="C2052" s="14"/>
      <c r="D2052" s="14" t="s">
        <v>2865</v>
      </c>
      <c r="E2052" s="10" t="s">
        <v>2866</v>
      </c>
      <c r="F2052" s="17"/>
      <c r="G2052" s="17"/>
      <c r="H2052" s="16"/>
      <c r="I2052" s="16"/>
      <c r="J2052" s="10" t="s">
        <v>240</v>
      </c>
      <c r="K2052" s="10" t="s">
        <v>2723</v>
      </c>
    </row>
    <row r="2053" spans="1:11" ht="16.5" customHeight="1" x14ac:dyDescent="0.2">
      <c r="A2053" s="18">
        <v>1324102550</v>
      </c>
      <c r="B2053" s="30" t="s">
        <v>3894</v>
      </c>
      <c r="C2053" s="30"/>
      <c r="D2053" s="30" t="s">
        <v>3895</v>
      </c>
      <c r="E2053" s="19" t="s">
        <v>3895</v>
      </c>
      <c r="F2053" s="17"/>
      <c r="G2053" s="17"/>
      <c r="H2053" s="16"/>
      <c r="I2053" s="16"/>
      <c r="J2053" s="10" t="s">
        <v>1701</v>
      </c>
      <c r="K2053" s="30" t="s">
        <v>449</v>
      </c>
    </row>
    <row r="2054" spans="1:11" ht="16.5" customHeight="1" x14ac:dyDescent="0.2">
      <c r="A2054" s="18">
        <v>1324102560</v>
      </c>
      <c r="B2054" s="30" t="s">
        <v>3902</v>
      </c>
      <c r="C2054" s="30" t="s">
        <v>1469</v>
      </c>
      <c r="D2054" s="30" t="s">
        <v>3903</v>
      </c>
      <c r="E2054" s="19" t="s">
        <v>3903</v>
      </c>
      <c r="F2054" s="17"/>
      <c r="G2054" s="17"/>
      <c r="H2054" s="16"/>
      <c r="I2054" s="16"/>
      <c r="J2054" s="10" t="s">
        <v>1701</v>
      </c>
      <c r="K2054" s="30" t="s">
        <v>449</v>
      </c>
    </row>
    <row r="2055" spans="1:11" ht="16.5" customHeight="1" x14ac:dyDescent="0.2">
      <c r="A2055" s="18">
        <v>1324102650</v>
      </c>
      <c r="B2055" s="10" t="s">
        <v>2820</v>
      </c>
      <c r="C2055" s="10"/>
      <c r="D2055" s="10" t="s">
        <v>2821</v>
      </c>
      <c r="E2055" s="10" t="s">
        <v>2822</v>
      </c>
      <c r="F2055" s="17"/>
      <c r="G2055" s="12" t="s">
        <v>144</v>
      </c>
      <c r="H2055" s="12" t="s">
        <v>145</v>
      </c>
      <c r="I2055" s="16"/>
      <c r="J2055" s="10" t="s">
        <v>158</v>
      </c>
      <c r="K2055" s="10" t="s">
        <v>449</v>
      </c>
    </row>
    <row r="2056" spans="1:11" ht="16.5" customHeight="1" x14ac:dyDescent="0.2">
      <c r="A2056" s="18">
        <v>1324102660</v>
      </c>
      <c r="B2056" s="10" t="s">
        <v>2823</v>
      </c>
      <c r="C2056" s="10"/>
      <c r="D2056" s="10" t="s">
        <v>2824</v>
      </c>
      <c r="E2056" s="10" t="s">
        <v>2825</v>
      </c>
      <c r="F2056" s="17"/>
      <c r="G2056" s="12" t="s">
        <v>144</v>
      </c>
      <c r="H2056" s="12" t="s">
        <v>145</v>
      </c>
      <c r="I2056" s="16"/>
      <c r="J2056" s="10" t="s">
        <v>158</v>
      </c>
      <c r="K2056" s="10" t="s">
        <v>449</v>
      </c>
    </row>
    <row r="2057" spans="1:11" ht="16.5" customHeight="1" x14ac:dyDescent="0.2">
      <c r="A2057" s="18">
        <v>1324102680</v>
      </c>
      <c r="B2057" s="19" t="s">
        <v>2760</v>
      </c>
      <c r="C2057" s="19"/>
      <c r="D2057" s="20" t="s">
        <v>2761</v>
      </c>
      <c r="E2057" s="19" t="s">
        <v>2762</v>
      </c>
      <c r="F2057" s="17"/>
      <c r="G2057" s="12" t="s">
        <v>144</v>
      </c>
      <c r="H2057" s="12" t="s">
        <v>145</v>
      </c>
      <c r="I2057" s="16"/>
      <c r="J2057" s="19" t="s">
        <v>158</v>
      </c>
      <c r="K2057" s="19" t="s">
        <v>2739</v>
      </c>
    </row>
    <row r="2058" spans="1:11" ht="16.5" customHeight="1" x14ac:dyDescent="0.2">
      <c r="A2058" s="18">
        <v>1324102690</v>
      </c>
      <c r="B2058" s="19" t="s">
        <v>2814</v>
      </c>
      <c r="C2058" s="19"/>
      <c r="D2058" s="20" t="s">
        <v>2815</v>
      </c>
      <c r="E2058" s="19" t="s">
        <v>2816</v>
      </c>
      <c r="F2058" s="17"/>
      <c r="G2058" s="12" t="s">
        <v>144</v>
      </c>
      <c r="H2058" s="12" t="s">
        <v>145</v>
      </c>
      <c r="I2058" s="16"/>
      <c r="J2058" s="19" t="s">
        <v>158</v>
      </c>
      <c r="K2058" s="19" t="s">
        <v>2739</v>
      </c>
    </row>
    <row r="2059" spans="1:11" ht="16.5" customHeight="1" x14ac:dyDescent="0.2">
      <c r="A2059" s="18">
        <v>1324102700</v>
      </c>
      <c r="B2059" s="19" t="s">
        <v>2847</v>
      </c>
      <c r="C2059" s="19"/>
      <c r="D2059" s="20" t="s">
        <v>2848</v>
      </c>
      <c r="E2059" s="19" t="s">
        <v>2849</v>
      </c>
      <c r="F2059" s="17"/>
      <c r="G2059" s="12" t="s">
        <v>144</v>
      </c>
      <c r="H2059" s="12" t="s">
        <v>145</v>
      </c>
      <c r="I2059" s="16"/>
      <c r="J2059" s="19" t="s">
        <v>158</v>
      </c>
      <c r="K2059" s="19" t="s">
        <v>2739</v>
      </c>
    </row>
    <row r="2060" spans="1:11" ht="16.5" customHeight="1" x14ac:dyDescent="0.2">
      <c r="A2060" s="80">
        <v>1324102710</v>
      </c>
      <c r="B2060" s="19" t="s">
        <v>2742</v>
      </c>
      <c r="C2060" s="19"/>
      <c r="D2060" s="20" t="s">
        <v>2743</v>
      </c>
      <c r="E2060" s="20" t="s">
        <v>2744</v>
      </c>
      <c r="F2060" s="17"/>
      <c r="G2060" s="12" t="s">
        <v>144</v>
      </c>
      <c r="H2060" s="12" t="s">
        <v>145</v>
      </c>
      <c r="I2060" s="16"/>
      <c r="J2060" s="19" t="s">
        <v>158</v>
      </c>
      <c r="K2060" s="19" t="s">
        <v>449</v>
      </c>
    </row>
    <row r="2061" spans="1:11" ht="16.5" customHeight="1" x14ac:dyDescent="0.2">
      <c r="A2061" s="80">
        <v>1324102720</v>
      </c>
      <c r="B2061" s="19" t="s">
        <v>2880</v>
      </c>
      <c r="C2061" s="19"/>
      <c r="D2061" s="20" t="s">
        <v>2881</v>
      </c>
      <c r="E2061" s="20" t="s">
        <v>2882</v>
      </c>
      <c r="F2061" s="17"/>
      <c r="G2061" s="12" t="s">
        <v>144</v>
      </c>
      <c r="H2061" s="12" t="s">
        <v>145</v>
      </c>
      <c r="I2061" s="16"/>
      <c r="J2061" s="19" t="s">
        <v>158</v>
      </c>
      <c r="K2061" s="19" t="s">
        <v>449</v>
      </c>
    </row>
    <row r="2062" spans="1:11" ht="16.5" customHeight="1" x14ac:dyDescent="0.2">
      <c r="A2062" s="64">
        <v>1324102740</v>
      </c>
      <c r="B2062" s="10" t="s">
        <v>2754</v>
      </c>
      <c r="C2062" s="10"/>
      <c r="D2062" s="26" t="s">
        <v>2755</v>
      </c>
      <c r="E2062" s="26" t="s">
        <v>2756</v>
      </c>
      <c r="F2062" s="10"/>
      <c r="G2062" s="10"/>
      <c r="H2062" s="10"/>
      <c r="I2062" s="10"/>
      <c r="J2062" s="28" t="s">
        <v>158</v>
      </c>
      <c r="K2062" s="26" t="s">
        <v>449</v>
      </c>
    </row>
    <row r="2063" spans="1:11" ht="16.5" customHeight="1" x14ac:dyDescent="0.2">
      <c r="A2063" s="64">
        <v>1324102760</v>
      </c>
      <c r="B2063" s="37" t="s">
        <v>2841</v>
      </c>
      <c r="C2063" s="37"/>
      <c r="D2063" s="26" t="s">
        <v>2842</v>
      </c>
      <c r="E2063" s="26" t="s">
        <v>2843</v>
      </c>
      <c r="F2063" s="10"/>
      <c r="G2063" s="10"/>
      <c r="H2063" s="10"/>
      <c r="I2063" s="10"/>
      <c r="J2063" s="28" t="s">
        <v>158</v>
      </c>
      <c r="K2063" s="26" t="s">
        <v>449</v>
      </c>
    </row>
    <row r="2064" spans="1:11" ht="16.5" customHeight="1" x14ac:dyDescent="0.2">
      <c r="A2064" s="82">
        <v>1324102800</v>
      </c>
      <c r="B2064" s="41" t="s">
        <v>2736</v>
      </c>
      <c r="C2064" s="41"/>
      <c r="D2064" s="41" t="s">
        <v>2737</v>
      </c>
      <c r="E2064" s="41" t="s">
        <v>2738</v>
      </c>
      <c r="F2064" s="38"/>
      <c r="G2064" s="38"/>
      <c r="H2064" s="39"/>
      <c r="I2064" s="39"/>
      <c r="J2064" s="40" t="s">
        <v>158</v>
      </c>
      <c r="K2064" s="41" t="s">
        <v>2739</v>
      </c>
    </row>
    <row r="2065" spans="1:18" ht="16.5" customHeight="1" x14ac:dyDescent="0.2">
      <c r="A2065" s="58">
        <v>1324102870</v>
      </c>
      <c r="B2065" s="14" t="s">
        <v>3886</v>
      </c>
      <c r="C2065" s="14" t="s">
        <v>19</v>
      </c>
      <c r="D2065" s="14" t="s">
        <v>3887</v>
      </c>
      <c r="E2065" s="14" t="s">
        <v>3888</v>
      </c>
      <c r="F2065" s="17"/>
      <c r="G2065" s="12" t="s">
        <v>144</v>
      </c>
      <c r="H2065" s="12" t="s">
        <v>145</v>
      </c>
      <c r="I2065" s="16"/>
      <c r="J2065" s="10" t="s">
        <v>890</v>
      </c>
      <c r="K2065" s="10" t="s">
        <v>2719</v>
      </c>
      <c r="L2065" s="73">
        <v>1712100050</v>
      </c>
      <c r="N2065" s="153"/>
      <c r="O2065" s="60"/>
      <c r="P2065" s="60"/>
    </row>
    <row r="2066" spans="1:18" ht="16.5" customHeight="1" x14ac:dyDescent="0.2">
      <c r="A2066" s="58">
        <v>1324103570</v>
      </c>
      <c r="B2066" s="14" t="s">
        <v>15704</v>
      </c>
      <c r="C2066" s="14" t="s">
        <v>19</v>
      </c>
      <c r="D2066" s="14" t="s">
        <v>15701</v>
      </c>
      <c r="E2066" s="14" t="s">
        <v>8522</v>
      </c>
      <c r="F2066" s="17"/>
      <c r="G2066" s="12"/>
      <c r="H2066" s="12"/>
      <c r="I2066" s="16"/>
      <c r="J2066" s="10"/>
      <c r="K2066" s="10"/>
      <c r="N2066" s="153"/>
      <c r="O2066" s="60"/>
      <c r="P2066" s="60"/>
    </row>
    <row r="2067" spans="1:18" ht="16.5" customHeight="1" x14ac:dyDescent="0.2">
      <c r="A2067" s="58">
        <v>1324103580</v>
      </c>
      <c r="B2067" s="14" t="s">
        <v>15703</v>
      </c>
      <c r="C2067" s="14" t="s">
        <v>19</v>
      </c>
      <c r="D2067" s="14" t="s">
        <v>15700</v>
      </c>
      <c r="E2067" s="14" t="s">
        <v>8523</v>
      </c>
      <c r="F2067" s="17"/>
      <c r="G2067" s="12"/>
      <c r="H2067" s="12"/>
      <c r="I2067" s="16"/>
      <c r="J2067" s="10"/>
      <c r="K2067" s="10"/>
      <c r="N2067" s="153"/>
      <c r="O2067" s="60"/>
      <c r="P2067" s="60"/>
    </row>
    <row r="2068" spans="1:18" ht="16.5" customHeight="1" x14ac:dyDescent="0.2">
      <c r="A2068" s="58">
        <v>1324103590</v>
      </c>
      <c r="B2068" s="14" t="s">
        <v>15705</v>
      </c>
      <c r="C2068" s="14" t="s">
        <v>19</v>
      </c>
      <c r="D2068" s="14" t="s">
        <v>15698</v>
      </c>
      <c r="E2068" s="14" t="s">
        <v>8524</v>
      </c>
      <c r="F2068" s="17"/>
      <c r="G2068" s="12"/>
      <c r="H2068" s="12"/>
      <c r="I2068" s="16"/>
      <c r="J2068" s="10"/>
      <c r="K2068" s="10"/>
      <c r="N2068" s="153"/>
      <c r="O2068" s="60"/>
      <c r="P2068" s="60"/>
    </row>
    <row r="2069" spans="1:18" ht="16.5" customHeight="1" x14ac:dyDescent="0.2">
      <c r="A2069" s="58">
        <v>1324105450</v>
      </c>
      <c r="B2069" s="14" t="s">
        <v>15706</v>
      </c>
      <c r="C2069" s="14" t="s">
        <v>19</v>
      </c>
      <c r="D2069" s="14" t="s">
        <v>15707</v>
      </c>
      <c r="E2069" s="14" t="s">
        <v>15702</v>
      </c>
      <c r="F2069" s="17"/>
      <c r="G2069" s="12"/>
      <c r="H2069" s="12"/>
      <c r="I2069" s="16"/>
      <c r="J2069" s="10"/>
      <c r="K2069" s="10"/>
      <c r="N2069" s="153"/>
      <c r="O2069" s="60"/>
      <c r="P2069" s="60"/>
    </row>
    <row r="2070" spans="1:18" ht="16.5" customHeight="1" x14ac:dyDescent="0.2">
      <c r="A2070" s="58">
        <v>1324105460</v>
      </c>
      <c r="B2070" s="14" t="s">
        <v>15709</v>
      </c>
      <c r="C2070" s="14" t="s">
        <v>19</v>
      </c>
      <c r="D2070" s="14" t="s">
        <v>15699</v>
      </c>
      <c r="E2070" s="14" t="s">
        <v>15708</v>
      </c>
      <c r="F2070" s="17"/>
      <c r="G2070" s="12"/>
      <c r="H2070" s="12"/>
      <c r="I2070" s="16"/>
      <c r="J2070" s="10"/>
      <c r="K2070" s="10"/>
      <c r="N2070" s="153"/>
      <c r="O2070" s="60"/>
      <c r="P2070" s="60"/>
    </row>
    <row r="2071" spans="1:18" ht="16.5" customHeight="1" x14ac:dyDescent="0.2">
      <c r="A2071" s="58">
        <v>1324105470</v>
      </c>
      <c r="B2071" s="14" t="s">
        <v>15711</v>
      </c>
      <c r="C2071" s="14" t="s">
        <v>19</v>
      </c>
      <c r="D2071" s="14" t="s">
        <v>15712</v>
      </c>
      <c r="E2071" s="14" t="s">
        <v>15710</v>
      </c>
      <c r="F2071" s="17"/>
      <c r="G2071" s="12"/>
      <c r="H2071" s="12"/>
      <c r="I2071" s="16"/>
      <c r="J2071" s="10"/>
      <c r="K2071" s="10"/>
      <c r="N2071" s="153"/>
      <c r="O2071" s="60"/>
      <c r="P2071" s="60"/>
    </row>
    <row r="2072" spans="1:18" ht="16.5" customHeight="1" x14ac:dyDescent="0.2">
      <c r="A2072" s="58">
        <v>1324105700</v>
      </c>
      <c r="B2072" s="14" t="s">
        <v>18230</v>
      </c>
      <c r="C2072" s="14" t="s">
        <v>19</v>
      </c>
      <c r="D2072" s="14" t="s">
        <v>18229</v>
      </c>
      <c r="E2072" s="14" t="s">
        <v>18229</v>
      </c>
      <c r="F2072" s="17"/>
      <c r="G2072" s="12"/>
      <c r="H2072" s="12"/>
      <c r="I2072" s="16"/>
      <c r="J2072" s="10"/>
      <c r="K2072" s="10"/>
      <c r="N2072" s="153"/>
      <c r="O2072" s="60"/>
      <c r="P2072" s="60"/>
    </row>
    <row r="2073" spans="1:18" ht="16.5" customHeight="1" x14ac:dyDescent="0.2">
      <c r="A2073" s="58">
        <v>1324105710</v>
      </c>
      <c r="B2073" s="14" t="s">
        <v>18232</v>
      </c>
      <c r="C2073" s="14" t="s">
        <v>19</v>
      </c>
      <c r="D2073" s="14" t="s">
        <v>18231</v>
      </c>
      <c r="E2073" s="14" t="s">
        <v>18231</v>
      </c>
      <c r="F2073" s="17"/>
      <c r="G2073" s="12"/>
      <c r="H2073" s="12"/>
      <c r="I2073" s="16"/>
      <c r="J2073" s="10"/>
      <c r="K2073" s="10"/>
      <c r="N2073" s="153"/>
      <c r="O2073" s="60"/>
      <c r="P2073" s="60"/>
    </row>
    <row r="2074" spans="1:18" ht="16.5" customHeight="1" x14ac:dyDescent="0.2">
      <c r="A2074" s="58">
        <v>1327100010</v>
      </c>
      <c r="B2074" s="14" t="s">
        <v>18233</v>
      </c>
      <c r="C2074" s="14" t="s">
        <v>19</v>
      </c>
      <c r="D2074" s="14" t="s">
        <v>2910</v>
      </c>
      <c r="E2074" s="12" t="s">
        <v>6690</v>
      </c>
      <c r="F2074" s="17" t="s">
        <v>2911</v>
      </c>
      <c r="G2074" s="10" t="s">
        <v>175</v>
      </c>
      <c r="H2074" s="17" t="s">
        <v>182</v>
      </c>
      <c r="I2074" s="17"/>
      <c r="J2074" s="10"/>
      <c r="K2074" s="10"/>
    </row>
    <row r="2075" spans="1:18" ht="16.5" customHeight="1" x14ac:dyDescent="0.2">
      <c r="A2075" s="58">
        <v>1327100020</v>
      </c>
      <c r="B2075" s="14" t="s">
        <v>18234</v>
      </c>
      <c r="C2075" s="14" t="s">
        <v>19</v>
      </c>
      <c r="D2075" s="14" t="s">
        <v>2898</v>
      </c>
      <c r="E2075" s="12" t="s">
        <v>2899</v>
      </c>
      <c r="F2075" s="17" t="s">
        <v>2900</v>
      </c>
      <c r="G2075" s="10" t="s">
        <v>175</v>
      </c>
      <c r="H2075" s="17" t="s">
        <v>182</v>
      </c>
      <c r="I2075" s="17"/>
      <c r="J2075" s="10"/>
      <c r="K2075" s="10"/>
      <c r="Q2075" s="60"/>
      <c r="R2075" s="60"/>
    </row>
    <row r="2076" spans="1:18" ht="16.5" customHeight="1" x14ac:dyDescent="0.2">
      <c r="A2076" s="58">
        <v>1327100060</v>
      </c>
      <c r="B2076" s="14" t="s">
        <v>18235</v>
      </c>
      <c r="C2076" s="14" t="s">
        <v>19</v>
      </c>
      <c r="D2076" s="14" t="s">
        <v>2894</v>
      </c>
      <c r="E2076" s="14" t="s">
        <v>2895</v>
      </c>
      <c r="F2076" s="17"/>
      <c r="G2076" s="10" t="s">
        <v>175</v>
      </c>
      <c r="H2076" s="17" t="s">
        <v>182</v>
      </c>
      <c r="I2076" s="17"/>
      <c r="J2076" s="10"/>
      <c r="K2076" s="10"/>
    </row>
    <row r="2077" spans="1:18" ht="16.5" customHeight="1" x14ac:dyDescent="0.2">
      <c r="A2077" s="58">
        <v>1327100190</v>
      </c>
      <c r="B2077" s="14" t="s">
        <v>8942</v>
      </c>
      <c r="C2077" s="14" t="s">
        <v>19</v>
      </c>
      <c r="D2077" s="14" t="s">
        <v>8941</v>
      </c>
      <c r="E2077" s="14" t="s">
        <v>8941</v>
      </c>
      <c r="F2077" s="17"/>
      <c r="G2077" s="10"/>
      <c r="H2077" s="17"/>
      <c r="I2077" s="17"/>
      <c r="J2077" s="10"/>
      <c r="K2077" s="10"/>
    </row>
    <row r="2078" spans="1:18" ht="16.5" customHeight="1" x14ac:dyDescent="0.2">
      <c r="A2078" s="106">
        <v>1327100210</v>
      </c>
      <c r="B2078" s="41" t="s">
        <v>17381</v>
      </c>
      <c r="C2078" s="41" t="s">
        <v>19</v>
      </c>
      <c r="D2078" s="41" t="s">
        <v>17380</v>
      </c>
      <c r="E2078" s="41" t="s">
        <v>17379</v>
      </c>
      <c r="F2078" s="38"/>
      <c r="G2078" s="38"/>
      <c r="H2078" s="39"/>
      <c r="I2078" s="39"/>
      <c r="J2078" s="40"/>
      <c r="K2078" s="41"/>
    </row>
    <row r="2079" spans="1:18" ht="16.5" customHeight="1" x14ac:dyDescent="0.2">
      <c r="A2079" s="99">
        <v>1328100120</v>
      </c>
      <c r="B2079" s="10" t="s">
        <v>15756</v>
      </c>
      <c r="C2079" s="10" t="s">
        <v>19</v>
      </c>
      <c r="D2079" s="26" t="s">
        <v>15755</v>
      </c>
      <c r="E2079" s="25" t="s">
        <v>15755</v>
      </c>
      <c r="F2079" s="17"/>
      <c r="G2079" s="17"/>
      <c r="H2079" s="16"/>
      <c r="I2079" s="16"/>
      <c r="J2079" s="25"/>
      <c r="K2079" s="25"/>
    </row>
    <row r="2080" spans="1:18" ht="16.5" customHeight="1" x14ac:dyDescent="0.2">
      <c r="A2080" s="99">
        <v>1328100130</v>
      </c>
      <c r="B2080" s="10" t="s">
        <v>15758</v>
      </c>
      <c r="C2080" s="10" t="s">
        <v>19</v>
      </c>
      <c r="D2080" s="26" t="s">
        <v>15757</v>
      </c>
      <c r="E2080" s="25" t="s">
        <v>15757</v>
      </c>
      <c r="F2080" s="17"/>
      <c r="G2080" s="17"/>
      <c r="H2080" s="16"/>
      <c r="I2080" s="16"/>
      <c r="J2080" s="25"/>
      <c r="K2080" s="25"/>
    </row>
    <row r="2081" spans="1:13" ht="16.5" customHeight="1" x14ac:dyDescent="0.2">
      <c r="A2081" s="99">
        <v>1328100140</v>
      </c>
      <c r="B2081" s="10" t="s">
        <v>15761</v>
      </c>
      <c r="C2081" s="10" t="s">
        <v>19</v>
      </c>
      <c r="D2081" s="26" t="s">
        <v>15759</v>
      </c>
      <c r="E2081" s="25" t="s">
        <v>15759</v>
      </c>
      <c r="F2081" s="17"/>
      <c r="G2081" s="17"/>
      <c r="H2081" s="16"/>
      <c r="I2081" s="16"/>
      <c r="J2081" s="25"/>
      <c r="K2081" s="25"/>
    </row>
    <row r="2082" spans="1:13" ht="16.5" customHeight="1" x14ac:dyDescent="0.2">
      <c r="A2082" s="99">
        <v>1328100150</v>
      </c>
      <c r="B2082" s="10" t="s">
        <v>15762</v>
      </c>
      <c r="C2082" s="10" t="s">
        <v>19</v>
      </c>
      <c r="D2082" s="26" t="s">
        <v>15760</v>
      </c>
      <c r="E2082" s="25" t="s">
        <v>15760</v>
      </c>
      <c r="F2082" s="17"/>
      <c r="G2082" s="17"/>
      <c r="H2082" s="16"/>
      <c r="I2082" s="16"/>
      <c r="J2082" s="25"/>
      <c r="K2082" s="25"/>
    </row>
    <row r="2083" spans="1:13" ht="16.5" customHeight="1" x14ac:dyDescent="0.2">
      <c r="A2083" s="18">
        <v>1329100230</v>
      </c>
      <c r="B2083" s="14" t="s">
        <v>3373</v>
      </c>
      <c r="C2083" s="14"/>
      <c r="D2083" s="14" t="s">
        <v>3374</v>
      </c>
      <c r="E2083" s="14" t="s">
        <v>3374</v>
      </c>
      <c r="F2083" s="17"/>
      <c r="G2083" s="15" t="s">
        <v>144</v>
      </c>
      <c r="H2083" s="15" t="s">
        <v>145</v>
      </c>
      <c r="I2083" s="16"/>
      <c r="J2083" s="10"/>
      <c r="K2083" s="10"/>
      <c r="L2083" s="73">
        <v>1713101280</v>
      </c>
    </row>
    <row r="2084" spans="1:13" ht="16.5" customHeight="1" x14ac:dyDescent="0.2">
      <c r="A2084" s="58">
        <v>1329100280</v>
      </c>
      <c r="B2084" s="14" t="s">
        <v>3370</v>
      </c>
      <c r="C2084" s="14" t="s">
        <v>19</v>
      </c>
      <c r="D2084" s="14" t="s">
        <v>3371</v>
      </c>
      <c r="E2084" s="12" t="s">
        <v>9313</v>
      </c>
      <c r="F2084" s="17" t="s">
        <v>3372</v>
      </c>
      <c r="G2084" s="10" t="s">
        <v>175</v>
      </c>
      <c r="H2084" s="17" t="s">
        <v>182</v>
      </c>
      <c r="I2084" s="17"/>
      <c r="J2084" s="10"/>
      <c r="K2084" s="10"/>
    </row>
    <row r="2085" spans="1:13" ht="16.5" customHeight="1" x14ac:dyDescent="0.2">
      <c r="A2085" s="18">
        <v>1329100280</v>
      </c>
      <c r="B2085" s="14" t="s">
        <v>3375</v>
      </c>
      <c r="C2085" s="14"/>
      <c r="D2085" s="14" t="s">
        <v>3376</v>
      </c>
      <c r="E2085" s="14" t="s">
        <v>3376</v>
      </c>
      <c r="F2085" s="17"/>
      <c r="G2085" s="15" t="s">
        <v>144</v>
      </c>
      <c r="H2085" s="15" t="s">
        <v>145</v>
      </c>
      <c r="I2085" s="16"/>
      <c r="J2085" s="10"/>
      <c r="K2085" s="10"/>
    </row>
    <row r="2086" spans="1:13" ht="16.5" customHeight="1" x14ac:dyDescent="0.2">
      <c r="A2086" s="18">
        <v>1329100290</v>
      </c>
      <c r="B2086" s="14" t="s">
        <v>6346</v>
      </c>
      <c r="C2086" s="14"/>
      <c r="D2086" s="14" t="s">
        <v>6347</v>
      </c>
      <c r="E2086" s="12" t="s">
        <v>6348</v>
      </c>
      <c r="F2086" s="17" t="s">
        <v>6349</v>
      </c>
      <c r="G2086" s="10" t="s">
        <v>175</v>
      </c>
      <c r="H2086" s="17" t="s">
        <v>182</v>
      </c>
      <c r="I2086" s="17"/>
      <c r="J2086" s="10"/>
      <c r="K2086" s="10"/>
    </row>
    <row r="2087" spans="1:13" ht="16.5" customHeight="1" x14ac:dyDescent="0.2">
      <c r="A2087" s="18">
        <v>1329100330</v>
      </c>
      <c r="B2087" s="30" t="s">
        <v>1699</v>
      </c>
      <c r="C2087" s="30"/>
      <c r="D2087" s="30" t="s">
        <v>1700</v>
      </c>
      <c r="E2087" s="19" t="s">
        <v>1700</v>
      </c>
      <c r="F2087" s="17"/>
      <c r="G2087" s="17"/>
      <c r="H2087" s="16"/>
      <c r="I2087" s="16"/>
      <c r="J2087" s="10" t="s">
        <v>1701</v>
      </c>
      <c r="K2087" s="10" t="s">
        <v>1702</v>
      </c>
    </row>
    <row r="2088" spans="1:13" ht="16.5" customHeight="1" x14ac:dyDescent="0.2">
      <c r="A2088" s="58">
        <v>1329100340</v>
      </c>
      <c r="B2088" s="30" t="s">
        <v>3348</v>
      </c>
      <c r="C2088" s="30" t="s">
        <v>19</v>
      </c>
      <c r="D2088" s="30" t="s">
        <v>8187</v>
      </c>
      <c r="E2088" s="19" t="s">
        <v>3349</v>
      </c>
      <c r="F2088" s="17"/>
      <c r="G2088" s="17"/>
      <c r="H2088" s="16"/>
      <c r="I2088" s="16"/>
      <c r="J2088" s="10" t="s">
        <v>1701</v>
      </c>
      <c r="K2088" s="10" t="s">
        <v>1702</v>
      </c>
    </row>
    <row r="2089" spans="1:13" ht="16.5" customHeight="1" x14ac:dyDescent="0.2">
      <c r="A2089" s="18">
        <v>1329100350</v>
      </c>
      <c r="B2089" s="30" t="s">
        <v>3735</v>
      </c>
      <c r="C2089" s="30"/>
      <c r="D2089" s="30" t="s">
        <v>3736</v>
      </c>
      <c r="E2089" s="19" t="s">
        <v>3736</v>
      </c>
      <c r="F2089" s="17"/>
      <c r="G2089" s="17"/>
      <c r="H2089" s="16"/>
      <c r="I2089" s="16"/>
      <c r="J2089" s="10" t="s">
        <v>1701</v>
      </c>
      <c r="K2089" s="10" t="s">
        <v>1702</v>
      </c>
    </row>
    <row r="2090" spans="1:13" ht="16.5" customHeight="1" x14ac:dyDescent="0.2">
      <c r="A2090" s="18">
        <v>1329100450</v>
      </c>
      <c r="B2090" s="19" t="s">
        <v>3186</v>
      </c>
      <c r="C2090" s="19"/>
      <c r="D2090" s="20" t="s">
        <v>3187</v>
      </c>
      <c r="E2090" s="19" t="s">
        <v>3188</v>
      </c>
      <c r="F2090" s="17"/>
      <c r="G2090" s="12" t="s">
        <v>144</v>
      </c>
      <c r="H2090" s="12" t="s">
        <v>145</v>
      </c>
      <c r="I2090" s="16"/>
      <c r="J2090" s="19" t="s">
        <v>158</v>
      </c>
      <c r="K2090" s="19" t="s">
        <v>1702</v>
      </c>
    </row>
    <row r="2091" spans="1:13" ht="16.5" customHeight="1" x14ac:dyDescent="0.2">
      <c r="A2091" s="58">
        <v>1329101090</v>
      </c>
      <c r="B2091" s="19" t="s">
        <v>17397</v>
      </c>
      <c r="C2091" s="19" t="s">
        <v>19</v>
      </c>
      <c r="D2091" s="20" t="s">
        <v>17396</v>
      </c>
      <c r="E2091" s="19" t="s">
        <v>17396</v>
      </c>
      <c r="F2091" s="17"/>
      <c r="G2091" s="12"/>
      <c r="H2091" s="12"/>
      <c r="I2091" s="16"/>
      <c r="J2091" s="19"/>
      <c r="K2091" s="19"/>
    </row>
    <row r="2092" spans="1:13" ht="16.5" customHeight="1" x14ac:dyDescent="0.2">
      <c r="A2092" s="58">
        <v>1329101340</v>
      </c>
      <c r="B2092" s="19" t="s">
        <v>17429</v>
      </c>
      <c r="C2092" s="19" t="s">
        <v>19</v>
      </c>
      <c r="D2092" s="20" t="s">
        <v>17428</v>
      </c>
      <c r="E2092" s="19" t="s">
        <v>17428</v>
      </c>
      <c r="F2092" s="17"/>
      <c r="G2092" s="12"/>
      <c r="H2092" s="12"/>
      <c r="I2092" s="16"/>
      <c r="J2092" s="19"/>
      <c r="K2092" s="19"/>
    </row>
    <row r="2093" spans="1:13" ht="16.5" customHeight="1" x14ac:dyDescent="0.2">
      <c r="A2093" s="58">
        <v>1329101420</v>
      </c>
      <c r="B2093" s="30" t="s">
        <v>14951</v>
      </c>
      <c r="C2093" s="30" t="s">
        <v>19</v>
      </c>
      <c r="D2093" s="30" t="s">
        <v>14949</v>
      </c>
      <c r="E2093" s="19" t="s">
        <v>14949</v>
      </c>
      <c r="F2093" s="17"/>
      <c r="G2093" s="17"/>
      <c r="H2093" s="16"/>
      <c r="I2093" s="16"/>
      <c r="J2093" s="10"/>
      <c r="K2093" s="30"/>
    </row>
    <row r="2094" spans="1:13" ht="16.5" customHeight="1" x14ac:dyDescent="0.2">
      <c r="A2094" s="58">
        <v>1510100070</v>
      </c>
      <c r="B2094" s="10" t="s">
        <v>972</v>
      </c>
      <c r="C2094" s="10" t="s">
        <v>19</v>
      </c>
      <c r="D2094" s="10" t="s">
        <v>9923</v>
      </c>
      <c r="E2094" s="19" t="s">
        <v>9710</v>
      </c>
      <c r="F2094" s="17"/>
      <c r="G2094" s="17"/>
      <c r="H2094" s="16"/>
      <c r="I2094" s="16"/>
      <c r="J2094" s="10" t="s">
        <v>227</v>
      </c>
      <c r="K2094" s="10" t="s">
        <v>973</v>
      </c>
      <c r="M2094" s="73"/>
    </row>
    <row r="2095" spans="1:13" ht="16.5" customHeight="1" x14ac:dyDescent="0.2">
      <c r="A2095" s="58">
        <v>1510100100</v>
      </c>
      <c r="B2095" s="10" t="s">
        <v>8988</v>
      </c>
      <c r="C2095" s="10" t="s">
        <v>19</v>
      </c>
      <c r="D2095" s="10" t="s">
        <v>8990</v>
      </c>
      <c r="E2095" s="19" t="s">
        <v>8989</v>
      </c>
      <c r="F2095" s="17"/>
      <c r="G2095" s="17"/>
      <c r="H2095" s="16"/>
      <c r="I2095" s="16"/>
      <c r="J2095" s="10"/>
      <c r="K2095" s="10"/>
      <c r="M2095" s="73"/>
    </row>
    <row r="2096" spans="1:13" ht="16.5" customHeight="1" x14ac:dyDescent="0.2">
      <c r="A2096" s="18">
        <v>1510100110</v>
      </c>
      <c r="B2096" s="14" t="s">
        <v>976</v>
      </c>
      <c r="C2096" s="14"/>
      <c r="D2096" s="14" t="s">
        <v>977</v>
      </c>
      <c r="E2096" s="19" t="s">
        <v>977</v>
      </c>
      <c r="F2096" s="17"/>
      <c r="G2096" s="17"/>
      <c r="H2096" s="16"/>
      <c r="I2096" s="16"/>
      <c r="J2096" s="14" t="s">
        <v>227</v>
      </c>
      <c r="K2096" s="14" t="s">
        <v>973</v>
      </c>
    </row>
    <row r="2097" spans="1:15" ht="16.5" customHeight="1" x14ac:dyDescent="0.2">
      <c r="A2097" s="58">
        <v>1510100140</v>
      </c>
      <c r="B2097" s="14" t="s">
        <v>7458</v>
      </c>
      <c r="C2097" s="14" t="s">
        <v>19</v>
      </c>
      <c r="D2097" s="14" t="s">
        <v>7459</v>
      </c>
      <c r="E2097" s="19" t="s">
        <v>9940</v>
      </c>
      <c r="F2097" s="17"/>
      <c r="G2097" s="17"/>
      <c r="H2097" s="16"/>
      <c r="I2097" s="16"/>
      <c r="J2097" s="14"/>
      <c r="K2097" s="14"/>
    </row>
    <row r="2098" spans="1:15" ht="16.5" customHeight="1" x14ac:dyDescent="0.2">
      <c r="A2098" s="58">
        <v>1510100180</v>
      </c>
      <c r="B2098" s="14" t="s">
        <v>12105</v>
      </c>
      <c r="C2098" s="14" t="s">
        <v>19</v>
      </c>
      <c r="D2098" s="14" t="s">
        <v>12140</v>
      </c>
      <c r="E2098" s="12" t="s">
        <v>12106</v>
      </c>
      <c r="F2098" s="17" t="s">
        <v>982</v>
      </c>
      <c r="G2098" s="10" t="s">
        <v>175</v>
      </c>
      <c r="H2098" s="17" t="s">
        <v>182</v>
      </c>
      <c r="I2098" s="16"/>
      <c r="J2098" s="10"/>
      <c r="K2098" s="10"/>
    </row>
    <row r="2099" spans="1:15" ht="16.5" customHeight="1" x14ac:dyDescent="0.2">
      <c r="A2099" s="58">
        <v>1510100240</v>
      </c>
      <c r="B2099" s="14" t="s">
        <v>7677</v>
      </c>
      <c r="C2099" s="14" t="s">
        <v>19</v>
      </c>
      <c r="D2099" s="14" t="s">
        <v>7678</v>
      </c>
      <c r="E2099" s="12" t="s">
        <v>9025</v>
      </c>
      <c r="F2099" s="17" t="s">
        <v>990</v>
      </c>
      <c r="G2099" s="10" t="s">
        <v>175</v>
      </c>
      <c r="H2099" s="17" t="s">
        <v>182</v>
      </c>
      <c r="I2099" s="16"/>
      <c r="J2099" s="10"/>
      <c r="K2099" s="10"/>
    </row>
    <row r="2100" spans="1:15" ht="16.5" customHeight="1" x14ac:dyDescent="0.2">
      <c r="A2100" s="58">
        <v>1510100250</v>
      </c>
      <c r="B2100" s="14" t="s">
        <v>7670</v>
      </c>
      <c r="C2100" s="14" t="s">
        <v>19</v>
      </c>
      <c r="D2100" s="14" t="s">
        <v>7672</v>
      </c>
      <c r="E2100" s="12" t="s">
        <v>7671</v>
      </c>
      <c r="F2100" s="17" t="s">
        <v>991</v>
      </c>
      <c r="G2100" s="10" t="s">
        <v>175</v>
      </c>
      <c r="H2100" s="17" t="s">
        <v>182</v>
      </c>
      <c r="I2100" s="16"/>
      <c r="J2100" s="10"/>
      <c r="K2100" s="10"/>
    </row>
    <row r="2101" spans="1:15" ht="16.5" customHeight="1" x14ac:dyDescent="0.2">
      <c r="A2101" s="18">
        <v>1510100260</v>
      </c>
      <c r="B2101" s="14" t="s">
        <v>992</v>
      </c>
      <c r="C2101" s="14" t="s">
        <v>19</v>
      </c>
      <c r="D2101" s="14" t="s">
        <v>993</v>
      </c>
      <c r="E2101" s="14" t="s">
        <v>7673</v>
      </c>
      <c r="F2101" s="17"/>
      <c r="G2101" s="15" t="s">
        <v>144</v>
      </c>
      <c r="H2101" s="15" t="s">
        <v>145</v>
      </c>
      <c r="I2101" s="16"/>
      <c r="J2101" s="10"/>
      <c r="K2101" s="10"/>
    </row>
    <row r="2102" spans="1:15" ht="16.5" customHeight="1" x14ac:dyDescent="0.2">
      <c r="A2102" s="18">
        <v>1510100270</v>
      </c>
      <c r="B2102" s="14" t="s">
        <v>994</v>
      </c>
      <c r="C2102" s="14"/>
      <c r="D2102" s="14" t="s">
        <v>995</v>
      </c>
      <c r="E2102" s="14" t="s">
        <v>996</v>
      </c>
      <c r="F2102" s="17"/>
      <c r="G2102" s="15"/>
      <c r="H2102" s="15"/>
      <c r="I2102" s="16"/>
      <c r="J2102" s="10"/>
      <c r="K2102" s="10"/>
    </row>
    <row r="2103" spans="1:15" ht="16.5" customHeight="1" x14ac:dyDescent="0.2">
      <c r="A2103" s="58">
        <v>1510100300</v>
      </c>
      <c r="B2103" s="14" t="s">
        <v>11575</v>
      </c>
      <c r="C2103" s="14" t="s">
        <v>19</v>
      </c>
      <c r="D2103" s="14" t="s">
        <v>11275</v>
      </c>
      <c r="E2103" s="12" t="s">
        <v>11576</v>
      </c>
      <c r="F2103" s="17" t="s">
        <v>997</v>
      </c>
      <c r="G2103" s="10" t="s">
        <v>175</v>
      </c>
      <c r="H2103" s="17" t="s">
        <v>182</v>
      </c>
      <c r="I2103" s="16"/>
      <c r="J2103" s="10"/>
      <c r="K2103" s="10"/>
    </row>
    <row r="2104" spans="1:15" ht="16.5" customHeight="1" x14ac:dyDescent="0.2">
      <c r="A2104" s="58">
        <v>1510100310</v>
      </c>
      <c r="B2104" s="14" t="s">
        <v>8885</v>
      </c>
      <c r="C2104" s="14" t="s">
        <v>19</v>
      </c>
      <c r="D2104" s="14" t="s">
        <v>8887</v>
      </c>
      <c r="E2104" s="12" t="s">
        <v>8886</v>
      </c>
      <c r="F2104" s="17" t="s">
        <v>998</v>
      </c>
      <c r="G2104" s="10" t="s">
        <v>175</v>
      </c>
      <c r="H2104" s="17" t="s">
        <v>182</v>
      </c>
      <c r="I2104" s="16"/>
      <c r="J2104" s="10"/>
      <c r="K2104" s="10"/>
    </row>
    <row r="2105" spans="1:15" ht="16.5" customHeight="1" x14ac:dyDescent="0.2">
      <c r="A2105" s="58">
        <v>1510100400</v>
      </c>
      <c r="B2105" s="14" t="s">
        <v>1051</v>
      </c>
      <c r="C2105" s="14" t="s">
        <v>19</v>
      </c>
      <c r="D2105" s="14" t="s">
        <v>9089</v>
      </c>
      <c r="E2105" s="12" t="s">
        <v>9088</v>
      </c>
      <c r="F2105" s="17" t="s">
        <v>1054</v>
      </c>
      <c r="G2105" s="10" t="s">
        <v>175</v>
      </c>
      <c r="H2105" s="17" t="s">
        <v>182</v>
      </c>
      <c r="I2105" s="16"/>
      <c r="J2105" s="10"/>
      <c r="K2105" s="10"/>
      <c r="L2105" s="101"/>
    </row>
    <row r="2106" spans="1:15" ht="16.5" customHeight="1" x14ac:dyDescent="0.2">
      <c r="A2106" s="58">
        <v>1510100430</v>
      </c>
      <c r="B2106" s="14" t="s">
        <v>1072</v>
      </c>
      <c r="C2106" s="14" t="s">
        <v>19</v>
      </c>
      <c r="D2106" s="14" t="s">
        <v>9087</v>
      </c>
      <c r="E2106" s="19" t="s">
        <v>9086</v>
      </c>
      <c r="F2106" s="15"/>
      <c r="G2106" s="17"/>
      <c r="H2106" s="16"/>
      <c r="I2106" s="16"/>
      <c r="J2106" s="10" t="s">
        <v>227</v>
      </c>
      <c r="K2106" s="10" t="s">
        <v>973</v>
      </c>
    </row>
    <row r="2107" spans="1:15" ht="16.5" customHeight="1" x14ac:dyDescent="0.2">
      <c r="A2107" s="58">
        <v>1510100490</v>
      </c>
      <c r="B2107" s="14" t="s">
        <v>1090</v>
      </c>
      <c r="C2107" s="14" t="s">
        <v>19</v>
      </c>
      <c r="D2107" s="14" t="s">
        <v>7004</v>
      </c>
      <c r="E2107" s="14" t="s">
        <v>8225</v>
      </c>
      <c r="F2107" s="17"/>
      <c r="G2107" s="15" t="s">
        <v>144</v>
      </c>
      <c r="H2107" s="15" t="s">
        <v>145</v>
      </c>
      <c r="I2107" s="16"/>
      <c r="J2107" s="10"/>
      <c r="K2107" s="10"/>
    </row>
    <row r="2108" spans="1:15" ht="16.5" customHeight="1" x14ac:dyDescent="0.2">
      <c r="A2108" s="18">
        <v>1510100590</v>
      </c>
      <c r="B2108" s="14" t="s">
        <v>999</v>
      </c>
      <c r="C2108" s="14" t="s">
        <v>19</v>
      </c>
      <c r="D2108" s="14" t="s">
        <v>1000</v>
      </c>
      <c r="E2108" s="12" t="s">
        <v>1001</v>
      </c>
      <c r="F2108" s="17"/>
      <c r="G2108" s="10"/>
      <c r="H2108" s="17"/>
      <c r="I2108" s="16"/>
      <c r="J2108" s="10"/>
      <c r="K2108" s="10"/>
    </row>
    <row r="2109" spans="1:15" ht="16.5" customHeight="1" x14ac:dyDescent="0.2">
      <c r="A2109" s="58">
        <v>1510100610</v>
      </c>
      <c r="B2109" s="14" t="s">
        <v>6623</v>
      </c>
      <c r="C2109" s="14" t="s">
        <v>19</v>
      </c>
      <c r="D2109" s="14" t="s">
        <v>7783</v>
      </c>
      <c r="E2109" s="12" t="s">
        <v>6773</v>
      </c>
      <c r="F2109" s="17">
        <v>564041</v>
      </c>
      <c r="G2109" s="10" t="s">
        <v>175</v>
      </c>
      <c r="H2109" s="17" t="s">
        <v>182</v>
      </c>
      <c r="I2109" s="17"/>
      <c r="J2109" s="10"/>
      <c r="K2109" s="10"/>
    </row>
    <row r="2110" spans="1:15" ht="16.5" customHeight="1" x14ac:dyDescent="0.2">
      <c r="A2110" s="58">
        <v>1510100860</v>
      </c>
      <c r="B2110" s="14" t="s">
        <v>9083</v>
      </c>
      <c r="C2110" s="14" t="s">
        <v>19</v>
      </c>
      <c r="D2110" s="14" t="s">
        <v>9085</v>
      </c>
      <c r="E2110" s="12" t="s">
        <v>9084</v>
      </c>
      <c r="F2110" s="17" t="s">
        <v>1045</v>
      </c>
      <c r="G2110" s="10" t="s">
        <v>175</v>
      </c>
      <c r="H2110" s="17" t="s">
        <v>182</v>
      </c>
      <c r="I2110" s="16"/>
      <c r="J2110" s="10"/>
      <c r="K2110" s="10"/>
    </row>
    <row r="2111" spans="1:15" ht="16.5" customHeight="1" x14ac:dyDescent="0.2">
      <c r="A2111" s="18">
        <v>1510101100</v>
      </c>
      <c r="B2111" s="14" t="s">
        <v>1031</v>
      </c>
      <c r="C2111" s="14"/>
      <c r="D2111" s="14" t="s">
        <v>1032</v>
      </c>
      <c r="E2111" s="12" t="s">
        <v>1033</v>
      </c>
      <c r="F2111" s="17">
        <v>1510101100</v>
      </c>
      <c r="G2111" s="10" t="s">
        <v>175</v>
      </c>
      <c r="H2111" s="17" t="s">
        <v>182</v>
      </c>
      <c r="I2111" s="16"/>
      <c r="J2111" s="10"/>
      <c r="K2111" s="10"/>
    </row>
    <row r="2112" spans="1:15" ht="16.5" customHeight="1" x14ac:dyDescent="0.2">
      <c r="A2112" s="18">
        <v>1510101140</v>
      </c>
      <c r="B2112" s="14" t="s">
        <v>1046</v>
      </c>
      <c r="C2112" s="14"/>
      <c r="D2112" s="175" t="s">
        <v>1047</v>
      </c>
      <c r="E2112" s="175" t="s">
        <v>1048</v>
      </c>
      <c r="F2112" s="17"/>
      <c r="G2112" s="15"/>
      <c r="H2112" s="15"/>
      <c r="I2112" s="16"/>
      <c r="J2112" s="10"/>
      <c r="K2112" s="10"/>
      <c r="N2112" s="17"/>
      <c r="O2112" s="39"/>
    </row>
    <row r="2113" spans="1:18" ht="16.5" customHeight="1" x14ac:dyDescent="0.2">
      <c r="A2113" s="58">
        <v>1510101370</v>
      </c>
      <c r="B2113" s="14" t="s">
        <v>8846</v>
      </c>
      <c r="C2113" s="14" t="s">
        <v>19</v>
      </c>
      <c r="D2113" s="175" t="s">
        <v>8848</v>
      </c>
      <c r="E2113" s="175" t="s">
        <v>8847</v>
      </c>
      <c r="F2113" s="17"/>
      <c r="G2113" s="15"/>
      <c r="H2113" s="15"/>
      <c r="I2113" s="16"/>
      <c r="J2113" s="10"/>
      <c r="K2113" s="10"/>
      <c r="N2113" s="17"/>
      <c r="O2113" s="39"/>
    </row>
    <row r="2114" spans="1:18" ht="16.5" customHeight="1" x14ac:dyDescent="0.2">
      <c r="A2114" s="58">
        <v>1510101390</v>
      </c>
      <c r="B2114" s="14" t="s">
        <v>16626</v>
      </c>
      <c r="C2114" s="14" t="s">
        <v>19</v>
      </c>
      <c r="D2114" s="175" t="s">
        <v>9922</v>
      </c>
      <c r="E2114" s="175" t="s">
        <v>9921</v>
      </c>
      <c r="F2114" s="17"/>
      <c r="G2114" s="17"/>
      <c r="H2114" s="16"/>
      <c r="I2114" s="16"/>
      <c r="J2114" s="10" t="s">
        <v>153</v>
      </c>
      <c r="K2114" s="10" t="s">
        <v>886</v>
      </c>
      <c r="L2114" s="73">
        <v>1510102300</v>
      </c>
      <c r="N2114" s="17"/>
      <c r="O2114" s="39"/>
    </row>
    <row r="2115" spans="1:18" ht="16.5" customHeight="1" x14ac:dyDescent="0.2">
      <c r="A2115" s="18">
        <v>1510101400</v>
      </c>
      <c r="B2115" s="29" t="s">
        <v>16625</v>
      </c>
      <c r="C2115" s="29" t="s">
        <v>19</v>
      </c>
      <c r="D2115" s="398" t="s">
        <v>5529</v>
      </c>
      <c r="E2115" s="399" t="s">
        <v>5530</v>
      </c>
      <c r="F2115" s="17"/>
      <c r="G2115" s="17"/>
      <c r="H2115" s="16"/>
      <c r="I2115" s="16"/>
      <c r="J2115" s="29" t="s">
        <v>240</v>
      </c>
      <c r="K2115" s="10" t="s">
        <v>241</v>
      </c>
      <c r="N2115" s="17"/>
      <c r="O2115" s="39"/>
    </row>
    <row r="2116" spans="1:18" s="60" customFormat="1" ht="16.5" customHeight="1" x14ac:dyDescent="0.2">
      <c r="A2116" s="58">
        <v>1510101510</v>
      </c>
      <c r="B2116" s="29" t="s">
        <v>1044</v>
      </c>
      <c r="C2116" s="29" t="s">
        <v>19</v>
      </c>
      <c r="D2116" s="176" t="s">
        <v>8792</v>
      </c>
      <c r="E2116" s="399" t="s">
        <v>8791</v>
      </c>
      <c r="F2116" s="17"/>
      <c r="G2116" s="17"/>
      <c r="H2116" s="16"/>
      <c r="I2116" s="16"/>
      <c r="J2116" s="29"/>
      <c r="K2116" s="10"/>
      <c r="L2116" s="73"/>
      <c r="M2116" s="2"/>
      <c r="N2116" s="17"/>
      <c r="O2116" s="39"/>
      <c r="P2116" s="2"/>
      <c r="Q2116" s="2"/>
      <c r="R2116" s="2"/>
    </row>
    <row r="2117" spans="1:18" ht="16.5" customHeight="1" x14ac:dyDescent="0.2">
      <c r="A2117" s="18">
        <v>1510101580</v>
      </c>
      <c r="B2117" s="14" t="s">
        <v>1027</v>
      </c>
      <c r="C2117" s="14"/>
      <c r="D2117" s="176" t="s">
        <v>1028</v>
      </c>
      <c r="E2117" s="176" t="s">
        <v>1029</v>
      </c>
      <c r="F2117" s="17"/>
      <c r="G2117" s="12"/>
      <c r="H2117" s="12"/>
      <c r="I2117" s="16"/>
      <c r="J2117" s="10"/>
      <c r="K2117" s="10"/>
      <c r="N2117" s="17"/>
      <c r="O2117" s="39"/>
    </row>
    <row r="2118" spans="1:18" ht="16.5" customHeight="1" x14ac:dyDescent="0.2">
      <c r="A2118" s="58">
        <v>1510101600</v>
      </c>
      <c r="B2118" s="14" t="s">
        <v>1041</v>
      </c>
      <c r="C2118" s="14" t="s">
        <v>19</v>
      </c>
      <c r="D2118" s="176" t="s">
        <v>1042</v>
      </c>
      <c r="E2118" s="176" t="s">
        <v>1043</v>
      </c>
      <c r="F2118" s="17"/>
      <c r="G2118" s="12"/>
      <c r="H2118" s="12"/>
      <c r="I2118" s="16"/>
      <c r="J2118" s="10"/>
      <c r="K2118" s="10"/>
      <c r="N2118" s="17"/>
      <c r="O2118" s="39"/>
    </row>
    <row r="2119" spans="1:18" ht="16.5" customHeight="1" x14ac:dyDescent="0.2">
      <c r="A2119" s="58">
        <v>1510101630</v>
      </c>
      <c r="B2119" s="14" t="s">
        <v>9080</v>
      </c>
      <c r="C2119" s="14" t="s">
        <v>19</v>
      </c>
      <c r="D2119" s="175" t="s">
        <v>9082</v>
      </c>
      <c r="E2119" s="175" t="s">
        <v>9081</v>
      </c>
      <c r="F2119" s="17"/>
      <c r="G2119" s="15" t="s">
        <v>144</v>
      </c>
      <c r="H2119" s="15" t="s">
        <v>145</v>
      </c>
      <c r="I2119" s="16"/>
      <c r="J2119" s="10"/>
      <c r="K2119" s="10"/>
      <c r="N2119" s="17"/>
      <c r="O2119" s="39"/>
    </row>
    <row r="2120" spans="1:18" ht="16.5" customHeight="1" x14ac:dyDescent="0.2">
      <c r="A2120" s="58">
        <v>1510101760</v>
      </c>
      <c r="B2120" s="14" t="s">
        <v>981</v>
      </c>
      <c r="C2120" s="14" t="s">
        <v>19</v>
      </c>
      <c r="D2120" s="176" t="s">
        <v>9022</v>
      </c>
      <c r="E2120" s="176" t="s">
        <v>9021</v>
      </c>
      <c r="F2120" s="17"/>
      <c r="G2120" s="12" t="s">
        <v>144</v>
      </c>
      <c r="H2120" s="12" t="s">
        <v>145</v>
      </c>
      <c r="I2120" s="16"/>
      <c r="J2120" s="10" t="s">
        <v>153</v>
      </c>
      <c r="K2120" s="10" t="s">
        <v>886</v>
      </c>
      <c r="N2120" s="17"/>
      <c r="O2120" s="39"/>
    </row>
    <row r="2121" spans="1:18" ht="16.5" customHeight="1" x14ac:dyDescent="0.2">
      <c r="A2121" s="58">
        <v>1510101770</v>
      </c>
      <c r="B2121" s="14" t="s">
        <v>9077</v>
      </c>
      <c r="C2121" s="14" t="s">
        <v>19</v>
      </c>
      <c r="D2121" s="176" t="s">
        <v>9079</v>
      </c>
      <c r="E2121" s="176" t="s">
        <v>9078</v>
      </c>
      <c r="F2121" s="17"/>
      <c r="G2121" s="12" t="s">
        <v>144</v>
      </c>
      <c r="H2121" s="12" t="s">
        <v>145</v>
      </c>
      <c r="I2121" s="16"/>
      <c r="J2121" s="10" t="s">
        <v>153</v>
      </c>
      <c r="K2121" s="10" t="s">
        <v>886</v>
      </c>
      <c r="N2121" s="17"/>
      <c r="O2121" s="39"/>
    </row>
    <row r="2122" spans="1:18" ht="16.5" customHeight="1" x14ac:dyDescent="0.2">
      <c r="A2122" s="58">
        <v>1510101790</v>
      </c>
      <c r="B2122" s="14" t="s">
        <v>1030</v>
      </c>
      <c r="C2122" s="14" t="s">
        <v>19</v>
      </c>
      <c r="D2122" s="176" t="s">
        <v>9910</v>
      </c>
      <c r="E2122" s="176" t="s">
        <v>9909</v>
      </c>
      <c r="F2122" s="17"/>
      <c r="G2122" s="12" t="s">
        <v>144</v>
      </c>
      <c r="H2122" s="12" t="s">
        <v>145</v>
      </c>
      <c r="I2122" s="16"/>
      <c r="J2122" s="10" t="s">
        <v>153</v>
      </c>
      <c r="K2122" s="10" t="s">
        <v>886</v>
      </c>
      <c r="N2122" s="17"/>
      <c r="O2122" s="39"/>
    </row>
    <row r="2123" spans="1:18" ht="16.5" customHeight="1" x14ac:dyDescent="0.2">
      <c r="A2123" s="58">
        <v>1510101800</v>
      </c>
      <c r="B2123" s="14" t="s">
        <v>1034</v>
      </c>
      <c r="C2123" s="14" t="s">
        <v>19</v>
      </c>
      <c r="D2123" s="10" t="s">
        <v>9912</v>
      </c>
      <c r="E2123" s="10" t="s">
        <v>9911</v>
      </c>
      <c r="F2123" s="17"/>
      <c r="G2123" s="12" t="s">
        <v>144</v>
      </c>
      <c r="H2123" s="12" t="s">
        <v>145</v>
      </c>
      <c r="I2123" s="16"/>
      <c r="J2123" s="10" t="s">
        <v>153</v>
      </c>
      <c r="K2123" s="10" t="s">
        <v>886</v>
      </c>
    </row>
    <row r="2124" spans="1:18" ht="16.5" customHeight="1" x14ac:dyDescent="0.2">
      <c r="A2124" s="58">
        <v>1510101820</v>
      </c>
      <c r="B2124" s="14" t="s">
        <v>1040</v>
      </c>
      <c r="C2124" s="14" t="s">
        <v>19</v>
      </c>
      <c r="D2124" s="10" t="s">
        <v>9914</v>
      </c>
      <c r="E2124" s="10" t="s">
        <v>9913</v>
      </c>
      <c r="F2124" s="17"/>
      <c r="G2124" s="12" t="s">
        <v>144</v>
      </c>
      <c r="H2124" s="12" t="s">
        <v>145</v>
      </c>
      <c r="I2124" s="16"/>
      <c r="J2124" s="10" t="s">
        <v>153</v>
      </c>
      <c r="K2124" s="10" t="s">
        <v>886</v>
      </c>
    </row>
    <row r="2125" spans="1:18" ht="16.5" customHeight="1" x14ac:dyDescent="0.2">
      <c r="A2125" s="58">
        <v>1510101840</v>
      </c>
      <c r="B2125" s="14" t="s">
        <v>1055</v>
      </c>
      <c r="C2125" s="14" t="s">
        <v>19</v>
      </c>
      <c r="D2125" s="10" t="s">
        <v>9902</v>
      </c>
      <c r="E2125" s="10" t="s">
        <v>9901</v>
      </c>
      <c r="F2125" s="17"/>
      <c r="G2125" s="12" t="s">
        <v>144</v>
      </c>
      <c r="H2125" s="12" t="s">
        <v>145</v>
      </c>
      <c r="I2125" s="16"/>
      <c r="J2125" s="10" t="s">
        <v>153</v>
      </c>
      <c r="K2125" s="10" t="s">
        <v>886</v>
      </c>
    </row>
    <row r="2126" spans="1:18" ht="16.5" customHeight="1" x14ac:dyDescent="0.2">
      <c r="A2126" s="58">
        <v>1510101880</v>
      </c>
      <c r="B2126" s="14" t="s">
        <v>1069</v>
      </c>
      <c r="C2126" s="14" t="s">
        <v>19</v>
      </c>
      <c r="D2126" s="10" t="s">
        <v>7376</v>
      </c>
      <c r="E2126" s="10"/>
      <c r="F2126" s="17"/>
      <c r="G2126" s="12" t="s">
        <v>144</v>
      </c>
      <c r="H2126" s="12" t="s">
        <v>145</v>
      </c>
      <c r="I2126" s="16"/>
      <c r="J2126" s="10" t="s">
        <v>153</v>
      </c>
      <c r="K2126" s="10" t="s">
        <v>886</v>
      </c>
    </row>
    <row r="2127" spans="1:18" ht="16.5" customHeight="1" x14ac:dyDescent="0.2">
      <c r="A2127" s="58">
        <v>1510101890</v>
      </c>
      <c r="B2127" s="14" t="s">
        <v>1070</v>
      </c>
      <c r="C2127" s="14" t="s">
        <v>19</v>
      </c>
      <c r="D2127" s="10" t="s">
        <v>9926</v>
      </c>
      <c r="E2127" s="10" t="s">
        <v>9925</v>
      </c>
      <c r="F2127" s="17"/>
      <c r="G2127" s="12" t="s">
        <v>144</v>
      </c>
      <c r="H2127" s="12" t="s">
        <v>145</v>
      </c>
      <c r="I2127" s="16"/>
      <c r="J2127" s="10" t="s">
        <v>153</v>
      </c>
      <c r="K2127" s="10" t="s">
        <v>886</v>
      </c>
    </row>
    <row r="2128" spans="1:18" ht="16.5" customHeight="1" x14ac:dyDescent="0.2">
      <c r="A2128" s="58">
        <v>1510101900</v>
      </c>
      <c r="B2128" s="14" t="s">
        <v>1071</v>
      </c>
      <c r="C2128" s="14" t="s">
        <v>19</v>
      </c>
      <c r="D2128" s="10" t="s">
        <v>9076</v>
      </c>
      <c r="E2128" s="10" t="s">
        <v>8927</v>
      </c>
      <c r="F2128" s="17"/>
      <c r="G2128" s="12" t="s">
        <v>144</v>
      </c>
      <c r="H2128" s="12" t="s">
        <v>145</v>
      </c>
      <c r="I2128" s="16"/>
      <c r="J2128" s="10" t="s">
        <v>153</v>
      </c>
      <c r="K2128" s="10" t="s">
        <v>886</v>
      </c>
    </row>
    <row r="2129" spans="1:12" ht="16.5" customHeight="1" x14ac:dyDescent="0.2">
      <c r="A2129" s="58">
        <v>1510101920</v>
      </c>
      <c r="B2129" s="14" t="s">
        <v>968</v>
      </c>
      <c r="C2129" s="14" t="s">
        <v>19</v>
      </c>
      <c r="D2129" s="10" t="s">
        <v>9020</v>
      </c>
      <c r="E2129" s="10" t="s">
        <v>9019</v>
      </c>
      <c r="F2129" s="17"/>
      <c r="G2129" s="12" t="s">
        <v>144</v>
      </c>
      <c r="H2129" s="12" t="s">
        <v>145</v>
      </c>
      <c r="I2129" s="16"/>
      <c r="J2129" s="10" t="s">
        <v>153</v>
      </c>
      <c r="K2129" s="10" t="s">
        <v>886</v>
      </c>
    </row>
    <row r="2130" spans="1:12" ht="16.5" customHeight="1" x14ac:dyDescent="0.2">
      <c r="A2130" s="18">
        <v>1510101930</v>
      </c>
      <c r="B2130" s="14" t="s">
        <v>1009</v>
      </c>
      <c r="C2130" s="14"/>
      <c r="D2130" s="10" t="s">
        <v>1010</v>
      </c>
      <c r="E2130" s="10" t="s">
        <v>1010</v>
      </c>
      <c r="F2130" s="17"/>
      <c r="G2130" s="12" t="s">
        <v>144</v>
      </c>
      <c r="H2130" s="12" t="s">
        <v>145</v>
      </c>
      <c r="I2130" s="16"/>
      <c r="J2130" s="10" t="s">
        <v>153</v>
      </c>
      <c r="K2130" s="10" t="s">
        <v>886</v>
      </c>
    </row>
    <row r="2131" spans="1:12" ht="16.5" customHeight="1" x14ac:dyDescent="0.2">
      <c r="A2131" s="18">
        <v>1510101940</v>
      </c>
      <c r="B2131" s="14" t="s">
        <v>1013</v>
      </c>
      <c r="C2131" s="14"/>
      <c r="D2131" s="10" t="s">
        <v>1014</v>
      </c>
      <c r="E2131" s="10" t="s">
        <v>1014</v>
      </c>
      <c r="F2131" s="17"/>
      <c r="G2131" s="12" t="s">
        <v>144</v>
      </c>
      <c r="H2131" s="12" t="s">
        <v>145</v>
      </c>
      <c r="I2131" s="16"/>
      <c r="J2131" s="10" t="s">
        <v>153</v>
      </c>
      <c r="K2131" s="10" t="s">
        <v>886</v>
      </c>
    </row>
    <row r="2132" spans="1:12" ht="16.5" customHeight="1" x14ac:dyDescent="0.2">
      <c r="A2132" s="18">
        <v>1510101950</v>
      </c>
      <c r="B2132" s="14" t="s">
        <v>1024</v>
      </c>
      <c r="C2132" s="14"/>
      <c r="D2132" s="10" t="s">
        <v>1025</v>
      </c>
      <c r="E2132" s="10" t="s">
        <v>1025</v>
      </c>
      <c r="F2132" s="17"/>
      <c r="G2132" s="12" t="s">
        <v>144</v>
      </c>
      <c r="H2132" s="12" t="s">
        <v>145</v>
      </c>
      <c r="I2132" s="16"/>
      <c r="J2132" s="10" t="s">
        <v>153</v>
      </c>
      <c r="K2132" s="10" t="s">
        <v>886</v>
      </c>
    </row>
    <row r="2133" spans="1:12" ht="16.5" customHeight="1" x14ac:dyDescent="0.2">
      <c r="A2133" s="18">
        <v>1510101960</v>
      </c>
      <c r="B2133" s="14" t="s">
        <v>1075</v>
      </c>
      <c r="C2133" s="14"/>
      <c r="D2133" s="10" t="s">
        <v>1076</v>
      </c>
      <c r="E2133" s="10" t="s">
        <v>1076</v>
      </c>
      <c r="F2133" s="17"/>
      <c r="G2133" s="12" t="s">
        <v>144</v>
      </c>
      <c r="H2133" s="12" t="s">
        <v>145</v>
      </c>
      <c r="I2133" s="16"/>
      <c r="J2133" s="10" t="s">
        <v>153</v>
      </c>
      <c r="K2133" s="10" t="s">
        <v>886</v>
      </c>
    </row>
    <row r="2134" spans="1:12" ht="16.5" customHeight="1" x14ac:dyDescent="0.2">
      <c r="A2134" s="18">
        <v>1510101970</v>
      </c>
      <c r="B2134" s="14" t="s">
        <v>1061</v>
      </c>
      <c r="C2134" s="14"/>
      <c r="D2134" s="10" t="s">
        <v>1062</v>
      </c>
      <c r="E2134" s="10" t="s">
        <v>1062</v>
      </c>
      <c r="F2134" s="17"/>
      <c r="G2134" s="12" t="s">
        <v>144</v>
      </c>
      <c r="H2134" s="12" t="s">
        <v>145</v>
      </c>
      <c r="I2134" s="16"/>
      <c r="J2134" s="10" t="s">
        <v>153</v>
      </c>
      <c r="K2134" s="10" t="s">
        <v>886</v>
      </c>
    </row>
    <row r="2135" spans="1:12" ht="16.5" customHeight="1" x14ac:dyDescent="0.2">
      <c r="A2135" s="18">
        <v>1510101990</v>
      </c>
      <c r="B2135" s="14" t="s">
        <v>1007</v>
      </c>
      <c r="C2135" s="14"/>
      <c r="D2135" s="10" t="s">
        <v>1008</v>
      </c>
      <c r="E2135" s="10" t="s">
        <v>1008</v>
      </c>
      <c r="F2135" s="17"/>
      <c r="G2135" s="12" t="s">
        <v>144</v>
      </c>
      <c r="H2135" s="12" t="s">
        <v>145</v>
      </c>
      <c r="I2135" s="16"/>
      <c r="J2135" s="10" t="s">
        <v>153</v>
      </c>
      <c r="K2135" s="10" t="s">
        <v>886</v>
      </c>
    </row>
    <row r="2136" spans="1:12" ht="16.5" customHeight="1" x14ac:dyDescent="0.2">
      <c r="A2136" s="18">
        <v>1510102000</v>
      </c>
      <c r="B2136" s="14" t="s">
        <v>1011</v>
      </c>
      <c r="C2136" s="14"/>
      <c r="D2136" s="10" t="s">
        <v>1012</v>
      </c>
      <c r="E2136" s="10" t="s">
        <v>1012</v>
      </c>
      <c r="F2136" s="17"/>
      <c r="G2136" s="12" t="s">
        <v>144</v>
      </c>
      <c r="H2136" s="12" t="s">
        <v>145</v>
      </c>
      <c r="I2136" s="16"/>
      <c r="J2136" s="10" t="s">
        <v>153</v>
      </c>
      <c r="K2136" s="10" t="s">
        <v>886</v>
      </c>
    </row>
    <row r="2137" spans="1:12" ht="16.5" customHeight="1" x14ac:dyDescent="0.2">
      <c r="A2137" s="18">
        <v>1510102010</v>
      </c>
      <c r="B2137" s="14" t="s">
        <v>1021</v>
      </c>
      <c r="C2137" s="14"/>
      <c r="D2137" s="10" t="s">
        <v>1022</v>
      </c>
      <c r="E2137" s="10" t="s">
        <v>1022</v>
      </c>
      <c r="F2137" s="17"/>
      <c r="G2137" s="12" t="s">
        <v>144</v>
      </c>
      <c r="H2137" s="12" t="s">
        <v>145</v>
      </c>
      <c r="I2137" s="16"/>
      <c r="J2137" s="10" t="s">
        <v>153</v>
      </c>
      <c r="K2137" s="10" t="s">
        <v>886</v>
      </c>
    </row>
    <row r="2138" spans="1:12" ht="16.5" customHeight="1" x14ac:dyDescent="0.2">
      <c r="A2138" s="18">
        <v>1510102020</v>
      </c>
      <c r="B2138" s="14" t="s">
        <v>1073</v>
      </c>
      <c r="C2138" s="14"/>
      <c r="D2138" s="10" t="s">
        <v>1074</v>
      </c>
      <c r="E2138" s="10" t="s">
        <v>1074</v>
      </c>
      <c r="F2138" s="17"/>
      <c r="G2138" s="12" t="s">
        <v>144</v>
      </c>
      <c r="H2138" s="12" t="s">
        <v>145</v>
      </c>
      <c r="I2138" s="16"/>
      <c r="J2138" s="10" t="s">
        <v>153</v>
      </c>
      <c r="K2138" s="10" t="s">
        <v>886</v>
      </c>
    </row>
    <row r="2139" spans="1:12" ht="16.5" customHeight="1" x14ac:dyDescent="0.2">
      <c r="A2139" s="18">
        <v>1510102030</v>
      </c>
      <c r="B2139" s="14" t="s">
        <v>1059</v>
      </c>
      <c r="C2139" s="14"/>
      <c r="D2139" s="10" t="s">
        <v>1060</v>
      </c>
      <c r="E2139" s="10" t="s">
        <v>1060</v>
      </c>
      <c r="F2139" s="17"/>
      <c r="G2139" s="12" t="s">
        <v>144</v>
      </c>
      <c r="H2139" s="12" t="s">
        <v>145</v>
      </c>
      <c r="I2139" s="16"/>
      <c r="J2139" s="10" t="s">
        <v>153</v>
      </c>
      <c r="K2139" s="10" t="s">
        <v>886</v>
      </c>
    </row>
    <row r="2140" spans="1:12" ht="16.5" customHeight="1" x14ac:dyDescent="0.2">
      <c r="A2140" s="58">
        <v>1510102050</v>
      </c>
      <c r="B2140" s="14" t="s">
        <v>1088</v>
      </c>
      <c r="C2140" s="14" t="s">
        <v>19</v>
      </c>
      <c r="D2140" s="10" t="s">
        <v>10453</v>
      </c>
      <c r="E2140" s="10" t="s">
        <v>10452</v>
      </c>
      <c r="F2140" s="17"/>
      <c r="G2140" s="12" t="s">
        <v>144</v>
      </c>
      <c r="H2140" s="12" t="s">
        <v>145</v>
      </c>
      <c r="I2140" s="16"/>
      <c r="J2140" s="10" t="s">
        <v>153</v>
      </c>
      <c r="K2140" s="10" t="s">
        <v>886</v>
      </c>
    </row>
    <row r="2141" spans="1:12" ht="16.5" customHeight="1" x14ac:dyDescent="0.2">
      <c r="A2141" s="58">
        <v>1510102060</v>
      </c>
      <c r="B2141" s="14" t="s">
        <v>9073</v>
      </c>
      <c r="C2141" s="14" t="s">
        <v>19</v>
      </c>
      <c r="D2141" s="10" t="s">
        <v>9075</v>
      </c>
      <c r="E2141" s="10" t="s">
        <v>9074</v>
      </c>
      <c r="F2141" s="17"/>
      <c r="G2141" s="12" t="s">
        <v>144</v>
      </c>
      <c r="H2141" s="12" t="s">
        <v>145</v>
      </c>
      <c r="I2141" s="16"/>
      <c r="J2141" s="10" t="s">
        <v>153</v>
      </c>
      <c r="K2141" s="10" t="s">
        <v>886</v>
      </c>
      <c r="L2141" s="73">
        <v>1510102040</v>
      </c>
    </row>
    <row r="2142" spans="1:12" ht="16.5" customHeight="1" x14ac:dyDescent="0.2">
      <c r="A2142" s="58">
        <v>1510102080</v>
      </c>
      <c r="B2142" s="14" t="s">
        <v>1083</v>
      </c>
      <c r="C2142" s="14" t="s">
        <v>19</v>
      </c>
      <c r="D2142" s="10" t="s">
        <v>9904</v>
      </c>
      <c r="E2142" s="10" t="s">
        <v>7640</v>
      </c>
      <c r="F2142" s="17"/>
      <c r="G2142" s="12" t="s">
        <v>144</v>
      </c>
      <c r="H2142" s="12" t="s">
        <v>145</v>
      </c>
      <c r="I2142" s="16"/>
      <c r="J2142" s="10" t="s">
        <v>153</v>
      </c>
      <c r="K2142" s="10" t="s">
        <v>886</v>
      </c>
    </row>
    <row r="2143" spans="1:12" ht="16.5" customHeight="1" x14ac:dyDescent="0.2">
      <c r="A2143" s="58">
        <v>1510102090</v>
      </c>
      <c r="B2143" s="14" t="s">
        <v>1085</v>
      </c>
      <c r="C2143" s="14" t="s">
        <v>19</v>
      </c>
      <c r="D2143" s="10" t="s">
        <v>9072</v>
      </c>
      <c r="E2143" s="10" t="s">
        <v>9071</v>
      </c>
      <c r="F2143" s="17"/>
      <c r="G2143" s="12" t="s">
        <v>144</v>
      </c>
      <c r="H2143" s="12" t="s">
        <v>145</v>
      </c>
      <c r="I2143" s="16"/>
      <c r="J2143" s="10" t="s">
        <v>153</v>
      </c>
      <c r="K2143" s="10" t="s">
        <v>886</v>
      </c>
    </row>
    <row r="2144" spans="1:12" ht="16.5" customHeight="1" x14ac:dyDescent="0.2">
      <c r="A2144" s="58">
        <v>1510102110</v>
      </c>
      <c r="B2144" s="14" t="s">
        <v>1087</v>
      </c>
      <c r="C2144" s="14" t="s">
        <v>19</v>
      </c>
      <c r="D2144" s="10" t="s">
        <v>9069</v>
      </c>
      <c r="E2144" s="10" t="s">
        <v>9070</v>
      </c>
      <c r="F2144" s="17"/>
      <c r="G2144" s="12" t="s">
        <v>144</v>
      </c>
      <c r="H2144" s="12" t="s">
        <v>145</v>
      </c>
      <c r="I2144" s="16"/>
      <c r="J2144" s="10" t="s">
        <v>153</v>
      </c>
      <c r="K2144" s="10" t="s">
        <v>886</v>
      </c>
    </row>
    <row r="2145" spans="1:12" ht="16.5" customHeight="1" x14ac:dyDescent="0.2">
      <c r="A2145" s="58">
        <v>1510102140</v>
      </c>
      <c r="B2145" s="14" t="s">
        <v>7449</v>
      </c>
      <c r="C2145" s="14" t="s">
        <v>19</v>
      </c>
      <c r="D2145" s="10" t="s">
        <v>9946</v>
      </c>
      <c r="E2145" s="10" t="s">
        <v>7450</v>
      </c>
      <c r="F2145" s="17"/>
      <c r="G2145" s="12" t="s">
        <v>144</v>
      </c>
      <c r="H2145" s="12" t="s">
        <v>145</v>
      </c>
      <c r="I2145" s="16"/>
      <c r="J2145" s="10" t="s">
        <v>153</v>
      </c>
      <c r="K2145" s="10" t="s">
        <v>886</v>
      </c>
    </row>
    <row r="2146" spans="1:12" ht="16.5" customHeight="1" x14ac:dyDescent="0.2">
      <c r="A2146" s="58">
        <v>1510102150</v>
      </c>
      <c r="B2146" s="14" t="s">
        <v>1092</v>
      </c>
      <c r="C2146" s="14" t="s">
        <v>19</v>
      </c>
      <c r="D2146" s="10" t="s">
        <v>9900</v>
      </c>
      <c r="E2146" s="10" t="s">
        <v>9899</v>
      </c>
      <c r="F2146" s="17"/>
      <c r="G2146" s="12" t="s">
        <v>144</v>
      </c>
      <c r="H2146" s="12" t="s">
        <v>145</v>
      </c>
      <c r="I2146" s="16"/>
      <c r="J2146" s="10" t="s">
        <v>153</v>
      </c>
      <c r="K2146" s="10" t="s">
        <v>886</v>
      </c>
    </row>
    <row r="2147" spans="1:12" ht="16.5" customHeight="1" x14ac:dyDescent="0.2">
      <c r="A2147" s="58">
        <v>1510102270</v>
      </c>
      <c r="B2147" s="14" t="s">
        <v>1035</v>
      </c>
      <c r="C2147" s="14" t="s">
        <v>19</v>
      </c>
      <c r="D2147" s="10" t="s">
        <v>9924</v>
      </c>
      <c r="E2147" s="10" t="s">
        <v>6861</v>
      </c>
      <c r="F2147" s="17"/>
      <c r="G2147" s="12" t="s">
        <v>144</v>
      </c>
      <c r="H2147" s="12" t="s">
        <v>145</v>
      </c>
      <c r="I2147" s="16"/>
      <c r="J2147" s="10" t="s">
        <v>153</v>
      </c>
      <c r="K2147" s="10" t="s">
        <v>886</v>
      </c>
      <c r="L2147" s="73">
        <v>1510104020</v>
      </c>
    </row>
    <row r="2148" spans="1:12" ht="16.5" customHeight="1" x14ac:dyDescent="0.2">
      <c r="A2148" s="58">
        <v>1510102590</v>
      </c>
      <c r="B2148" s="14" t="s">
        <v>7553</v>
      </c>
      <c r="C2148" s="14" t="s">
        <v>19</v>
      </c>
      <c r="D2148" s="10" t="s">
        <v>7554</v>
      </c>
      <c r="E2148" s="10" t="s">
        <v>7555</v>
      </c>
      <c r="F2148" s="17"/>
      <c r="G2148" s="12"/>
      <c r="H2148" s="12"/>
      <c r="I2148" s="16"/>
      <c r="J2148" s="10"/>
      <c r="K2148" s="10"/>
    </row>
    <row r="2149" spans="1:12" ht="16.5" customHeight="1" x14ac:dyDescent="0.2">
      <c r="A2149" s="58">
        <v>1510102720</v>
      </c>
      <c r="B2149" s="14" t="s">
        <v>6879</v>
      </c>
      <c r="C2149" s="14" t="s">
        <v>19</v>
      </c>
      <c r="D2149" s="10" t="s">
        <v>9951</v>
      </c>
      <c r="E2149" s="12" t="s">
        <v>6880</v>
      </c>
      <c r="F2149" s="17"/>
      <c r="G2149" s="10"/>
      <c r="H2149" s="17"/>
      <c r="I2149" s="16"/>
      <c r="J2149" s="10"/>
      <c r="K2149" s="10"/>
    </row>
    <row r="2150" spans="1:12" ht="16.5" customHeight="1" x14ac:dyDescent="0.2">
      <c r="A2150" s="18">
        <v>1510102780</v>
      </c>
      <c r="B2150" s="14" t="s">
        <v>1051</v>
      </c>
      <c r="C2150" s="14"/>
      <c r="D2150" s="14" t="s">
        <v>1052</v>
      </c>
      <c r="E2150" s="12" t="s">
        <v>1053</v>
      </c>
      <c r="F2150" s="17"/>
      <c r="G2150" s="10"/>
      <c r="H2150" s="17"/>
      <c r="I2150" s="16"/>
      <c r="J2150" s="10"/>
      <c r="K2150" s="10"/>
    </row>
    <row r="2151" spans="1:12" ht="16.5" customHeight="1" x14ac:dyDescent="0.2">
      <c r="A2151" s="58">
        <v>1510102790</v>
      </c>
      <c r="B2151" s="14" t="s">
        <v>1065</v>
      </c>
      <c r="C2151" s="14" t="s">
        <v>19</v>
      </c>
      <c r="D2151" s="14" t="s">
        <v>9068</v>
      </c>
      <c r="E2151" s="14" t="s">
        <v>1066</v>
      </c>
      <c r="F2151" s="17"/>
      <c r="G2151" s="15" t="s">
        <v>144</v>
      </c>
      <c r="H2151" s="15" t="s">
        <v>145</v>
      </c>
      <c r="I2151" s="16"/>
      <c r="J2151" s="10"/>
      <c r="K2151" s="10"/>
    </row>
    <row r="2152" spans="1:12" ht="16.5" customHeight="1" x14ac:dyDescent="0.2">
      <c r="A2152" s="58">
        <v>1510102820</v>
      </c>
      <c r="B2152" s="14" t="s">
        <v>1082</v>
      </c>
      <c r="C2152" s="14" t="s">
        <v>19</v>
      </c>
      <c r="D2152" s="14" t="s">
        <v>9906</v>
      </c>
      <c r="E2152" s="14" t="s">
        <v>9905</v>
      </c>
      <c r="F2152" s="17"/>
      <c r="G2152" s="15"/>
      <c r="H2152" s="15"/>
      <c r="I2152" s="16"/>
      <c r="J2152" s="10"/>
      <c r="K2152" s="10"/>
    </row>
    <row r="2153" spans="1:12" ht="16.5" customHeight="1" x14ac:dyDescent="0.2">
      <c r="A2153" s="58">
        <v>1510102950</v>
      </c>
      <c r="B2153" s="14" t="s">
        <v>1063</v>
      </c>
      <c r="C2153" s="14" t="s">
        <v>19</v>
      </c>
      <c r="D2153" s="10" t="s">
        <v>9931</v>
      </c>
      <c r="E2153" s="10" t="s">
        <v>9930</v>
      </c>
      <c r="F2153" s="17"/>
      <c r="G2153" s="12" t="s">
        <v>144</v>
      </c>
      <c r="H2153" s="12" t="s">
        <v>145</v>
      </c>
      <c r="I2153" s="16"/>
      <c r="J2153" s="10" t="s">
        <v>153</v>
      </c>
      <c r="K2153" s="10" t="s">
        <v>886</v>
      </c>
      <c r="L2153" s="73">
        <v>1510101850</v>
      </c>
    </row>
    <row r="2154" spans="1:12" ht="16.5" customHeight="1" x14ac:dyDescent="0.2">
      <c r="A2154" s="58">
        <v>1510103010</v>
      </c>
      <c r="B2154" s="14" t="s">
        <v>1086</v>
      </c>
      <c r="C2154" s="14" t="s">
        <v>19</v>
      </c>
      <c r="D2154" s="10" t="s">
        <v>9908</v>
      </c>
      <c r="E2154" s="10" t="s">
        <v>9907</v>
      </c>
      <c r="F2154" s="17"/>
      <c r="G2154" s="12" t="s">
        <v>144</v>
      </c>
      <c r="H2154" s="12" t="s">
        <v>145</v>
      </c>
      <c r="I2154" s="16"/>
      <c r="J2154" s="10" t="s">
        <v>153</v>
      </c>
      <c r="K2154" s="10" t="s">
        <v>886</v>
      </c>
      <c r="L2154" s="73">
        <v>1510102100</v>
      </c>
    </row>
    <row r="2155" spans="1:12" ht="16.5" customHeight="1" x14ac:dyDescent="0.2">
      <c r="A2155" s="58">
        <v>1510103050</v>
      </c>
      <c r="B2155" s="14" t="s">
        <v>1026</v>
      </c>
      <c r="C2155" s="14" t="s">
        <v>19</v>
      </c>
      <c r="D2155" s="10" t="s">
        <v>9916</v>
      </c>
      <c r="E2155" s="10" t="s">
        <v>9915</v>
      </c>
      <c r="F2155" s="17"/>
      <c r="G2155" s="12"/>
      <c r="H2155" s="12"/>
      <c r="I2155" s="16"/>
      <c r="J2155" s="10"/>
      <c r="K2155" s="10"/>
      <c r="L2155" s="73">
        <v>1810102000</v>
      </c>
    </row>
    <row r="2156" spans="1:12" ht="16.5" customHeight="1" x14ac:dyDescent="0.2">
      <c r="A2156" s="58">
        <v>1510103080</v>
      </c>
      <c r="B2156" s="14" t="s">
        <v>6881</v>
      </c>
      <c r="C2156" s="14" t="s">
        <v>19</v>
      </c>
      <c r="D2156" s="10" t="s">
        <v>6882</v>
      </c>
      <c r="E2156" s="14" t="s">
        <v>6883</v>
      </c>
      <c r="F2156" s="17"/>
      <c r="G2156" s="17"/>
      <c r="H2156" s="16"/>
      <c r="I2156" s="16"/>
      <c r="J2156" s="10"/>
      <c r="K2156" s="10"/>
    </row>
    <row r="2157" spans="1:12" ht="16.5" customHeight="1" x14ac:dyDescent="0.2">
      <c r="A2157" s="58">
        <v>1510103360</v>
      </c>
      <c r="B2157" s="14" t="s">
        <v>11746</v>
      </c>
      <c r="C2157" s="14" t="s">
        <v>19</v>
      </c>
      <c r="D2157" s="14" t="s">
        <v>11747</v>
      </c>
      <c r="E2157" s="14" t="s">
        <v>11745</v>
      </c>
      <c r="F2157" s="17"/>
      <c r="G2157" s="15"/>
      <c r="H2157" s="15"/>
      <c r="I2157" s="16"/>
      <c r="J2157" s="10"/>
      <c r="K2157" s="10"/>
    </row>
    <row r="2158" spans="1:12" ht="16.5" customHeight="1" x14ac:dyDescent="0.2">
      <c r="A2158" s="58">
        <v>1510103370</v>
      </c>
      <c r="B2158" s="19" t="s">
        <v>9637</v>
      </c>
      <c r="C2158" s="19" t="s">
        <v>19</v>
      </c>
      <c r="D2158" s="19" t="s">
        <v>9639</v>
      </c>
      <c r="E2158" s="19" t="s">
        <v>9638</v>
      </c>
      <c r="F2158" s="17"/>
      <c r="G2158" s="17"/>
      <c r="H2158" s="16"/>
      <c r="I2158" s="16"/>
      <c r="J2158" s="10"/>
      <c r="K2158" s="10"/>
    </row>
    <row r="2159" spans="1:12" ht="16.5" customHeight="1" x14ac:dyDescent="0.2">
      <c r="A2159" s="58">
        <v>1510103410</v>
      </c>
      <c r="B2159" s="14" t="s">
        <v>9927</v>
      </c>
      <c r="C2159" s="14" t="s">
        <v>19</v>
      </c>
      <c r="D2159" s="14" t="s">
        <v>9929</v>
      </c>
      <c r="E2159" s="14" t="s">
        <v>9928</v>
      </c>
      <c r="F2159" s="17"/>
      <c r="G2159" s="17"/>
      <c r="H2159" s="16"/>
      <c r="I2159" s="16"/>
      <c r="J2159" s="10"/>
      <c r="K2159" s="10"/>
    </row>
    <row r="2160" spans="1:12" ht="16.5" customHeight="1" x14ac:dyDescent="0.2">
      <c r="A2160" s="58">
        <v>1510103470</v>
      </c>
      <c r="B2160" s="14" t="s">
        <v>1057</v>
      </c>
      <c r="C2160" s="14" t="s">
        <v>19</v>
      </c>
      <c r="D2160" s="10" t="s">
        <v>16767</v>
      </c>
      <c r="E2160" s="10" t="s">
        <v>1058</v>
      </c>
      <c r="F2160" s="17"/>
      <c r="G2160" s="12"/>
      <c r="H2160" s="12"/>
      <c r="I2160" s="16"/>
      <c r="J2160" s="10"/>
      <c r="K2160" s="10"/>
      <c r="L2160" s="73">
        <v>1510103160</v>
      </c>
    </row>
    <row r="2161" spans="1:13" ht="16.5" customHeight="1" x14ac:dyDescent="0.2">
      <c r="A2161" s="58">
        <v>1510103480</v>
      </c>
      <c r="B2161" s="14" t="s">
        <v>1002</v>
      </c>
      <c r="C2161" s="14" t="s">
        <v>19</v>
      </c>
      <c r="D2161" s="14" t="s">
        <v>1003</v>
      </c>
      <c r="E2161" s="12" t="s">
        <v>1004</v>
      </c>
      <c r="F2161" s="17"/>
      <c r="G2161" s="10"/>
      <c r="H2161" s="17"/>
      <c r="I2161" s="16"/>
      <c r="J2161" s="10"/>
      <c r="K2161" s="10"/>
    </row>
    <row r="2162" spans="1:13" ht="16.5" customHeight="1" x14ac:dyDescent="0.2">
      <c r="A2162" s="58">
        <v>1510103820</v>
      </c>
      <c r="B2162" s="14" t="s">
        <v>6831</v>
      </c>
      <c r="C2162" s="14" t="s">
        <v>19</v>
      </c>
      <c r="D2162" s="10" t="s">
        <v>6833</v>
      </c>
      <c r="E2162" s="12" t="s">
        <v>6836</v>
      </c>
      <c r="F2162" s="17"/>
      <c r="G2162" s="10"/>
      <c r="H2162" s="17"/>
      <c r="I2162" s="16"/>
      <c r="J2162" s="10"/>
      <c r="K2162" s="10"/>
    </row>
    <row r="2163" spans="1:13" ht="16.5" customHeight="1" x14ac:dyDescent="0.2">
      <c r="A2163" s="58">
        <v>1510103830</v>
      </c>
      <c r="B2163" s="14" t="s">
        <v>6832</v>
      </c>
      <c r="C2163" s="14" t="s">
        <v>19</v>
      </c>
      <c r="D2163" s="14" t="s">
        <v>6834</v>
      </c>
      <c r="E2163" s="12" t="s">
        <v>6835</v>
      </c>
      <c r="F2163" s="17"/>
      <c r="G2163" s="10"/>
      <c r="H2163" s="17"/>
      <c r="I2163" s="16"/>
      <c r="J2163" s="10"/>
      <c r="K2163" s="10"/>
    </row>
    <row r="2164" spans="1:13" ht="16.5" customHeight="1" x14ac:dyDescent="0.2">
      <c r="A2164" s="58">
        <v>1510104010</v>
      </c>
      <c r="B2164" s="14" t="s">
        <v>1079</v>
      </c>
      <c r="C2164" s="14" t="s">
        <v>19</v>
      </c>
      <c r="D2164" s="10" t="s">
        <v>1080</v>
      </c>
      <c r="E2164" s="10" t="s">
        <v>9947</v>
      </c>
      <c r="F2164" s="17"/>
      <c r="G2164" s="12"/>
      <c r="H2164" s="12"/>
      <c r="I2164" s="16"/>
      <c r="J2164" s="10"/>
      <c r="K2164" s="10"/>
    </row>
    <row r="2165" spans="1:13" ht="16.5" customHeight="1" x14ac:dyDescent="0.2">
      <c r="A2165" s="58">
        <v>1510104060</v>
      </c>
      <c r="B2165" s="14" t="s">
        <v>1056</v>
      </c>
      <c r="C2165" s="14" t="s">
        <v>19</v>
      </c>
      <c r="D2165" s="10" t="s">
        <v>9903</v>
      </c>
      <c r="E2165" s="10" t="s">
        <v>6862</v>
      </c>
      <c r="F2165" s="17"/>
      <c r="G2165" s="12" t="s">
        <v>144</v>
      </c>
      <c r="H2165" s="12" t="s">
        <v>145</v>
      </c>
      <c r="I2165" s="16"/>
      <c r="J2165" s="10" t="s">
        <v>153</v>
      </c>
      <c r="K2165" s="10" t="s">
        <v>886</v>
      </c>
    </row>
    <row r="2166" spans="1:13" ht="16.5" customHeight="1" x14ac:dyDescent="0.2">
      <c r="A2166" s="18">
        <v>1510104110</v>
      </c>
      <c r="B2166" s="10" t="s">
        <v>1845</v>
      </c>
      <c r="C2166" s="10"/>
      <c r="D2166" s="10" t="s">
        <v>1846</v>
      </c>
      <c r="E2166" s="10" t="s">
        <v>1847</v>
      </c>
      <c r="F2166" s="17"/>
      <c r="G2166" s="12" t="s">
        <v>144</v>
      </c>
      <c r="H2166" s="12" t="s">
        <v>145</v>
      </c>
      <c r="I2166" s="16"/>
      <c r="J2166" s="10" t="s">
        <v>153</v>
      </c>
      <c r="K2166" s="10" t="s">
        <v>886</v>
      </c>
    </row>
    <row r="2167" spans="1:13" ht="16.5" customHeight="1" x14ac:dyDescent="0.2">
      <c r="A2167" s="18">
        <v>1510104120</v>
      </c>
      <c r="B2167" s="10" t="s">
        <v>1911</v>
      </c>
      <c r="C2167" s="10"/>
      <c r="D2167" s="10" t="s">
        <v>1912</v>
      </c>
      <c r="E2167" s="10" t="s">
        <v>1913</v>
      </c>
      <c r="F2167" s="17"/>
      <c r="G2167" s="12" t="s">
        <v>144</v>
      </c>
      <c r="H2167" s="12" t="s">
        <v>145</v>
      </c>
      <c r="I2167" s="16"/>
      <c r="J2167" s="10" t="s">
        <v>153</v>
      </c>
      <c r="K2167" s="10" t="s">
        <v>886</v>
      </c>
    </row>
    <row r="2168" spans="1:13" ht="16.5" customHeight="1" x14ac:dyDescent="0.2">
      <c r="A2168" s="58">
        <v>1510104370</v>
      </c>
      <c r="B2168" s="10" t="s">
        <v>12089</v>
      </c>
      <c r="C2168" s="10" t="s">
        <v>19</v>
      </c>
      <c r="D2168" s="10" t="s">
        <v>12091</v>
      </c>
      <c r="E2168" s="10" t="s">
        <v>12090</v>
      </c>
      <c r="F2168" s="17"/>
      <c r="G2168" s="12"/>
      <c r="H2168" s="12"/>
      <c r="I2168" s="16"/>
      <c r="J2168" s="10"/>
      <c r="K2168" s="10"/>
    </row>
    <row r="2169" spans="1:13" ht="16.5" customHeight="1" x14ac:dyDescent="0.2">
      <c r="A2169" s="58">
        <v>1510104450</v>
      </c>
      <c r="B2169" s="10" t="s">
        <v>7649</v>
      </c>
      <c r="C2169" s="10" t="s">
        <v>19</v>
      </c>
      <c r="D2169" s="10" t="s">
        <v>7651</v>
      </c>
      <c r="E2169" s="10" t="s">
        <v>7650</v>
      </c>
      <c r="F2169" s="17"/>
      <c r="G2169" s="12"/>
      <c r="H2169" s="12"/>
      <c r="I2169" s="16"/>
      <c r="J2169" s="10"/>
      <c r="K2169" s="10"/>
    </row>
    <row r="2170" spans="1:13" ht="16.5" customHeight="1" x14ac:dyDescent="0.2">
      <c r="A2170" s="58">
        <v>1510104460</v>
      </c>
      <c r="B2170" s="10" t="s">
        <v>7429</v>
      </c>
      <c r="C2170" s="10" t="s">
        <v>19</v>
      </c>
      <c r="D2170" s="10" t="s">
        <v>7430</v>
      </c>
      <c r="E2170" s="10" t="s">
        <v>7431</v>
      </c>
      <c r="F2170" s="17"/>
      <c r="G2170" s="12"/>
      <c r="H2170" s="12"/>
      <c r="I2170" s="16"/>
      <c r="J2170" s="10"/>
      <c r="K2170" s="10"/>
    </row>
    <row r="2171" spans="1:13" ht="16.5" customHeight="1" x14ac:dyDescent="0.2">
      <c r="A2171" s="58">
        <v>1510104760</v>
      </c>
      <c r="B2171" s="14" t="s">
        <v>1091</v>
      </c>
      <c r="C2171" s="14" t="s">
        <v>19</v>
      </c>
      <c r="D2171" s="14" t="s">
        <v>7955</v>
      </c>
      <c r="E2171" s="14" t="s">
        <v>7954</v>
      </c>
      <c r="F2171" s="17"/>
      <c r="G2171" s="15"/>
      <c r="H2171" s="15"/>
      <c r="I2171" s="16"/>
      <c r="J2171" s="10"/>
      <c r="K2171" s="10"/>
      <c r="L2171" s="73">
        <v>1510102890</v>
      </c>
    </row>
    <row r="2172" spans="1:13" ht="16.5" customHeight="1" x14ac:dyDescent="0.2">
      <c r="A2172" s="58">
        <v>1510105160</v>
      </c>
      <c r="B2172" s="14" t="s">
        <v>9463</v>
      </c>
      <c r="C2172" s="14" t="s">
        <v>19</v>
      </c>
      <c r="D2172" s="14" t="s">
        <v>9462</v>
      </c>
      <c r="E2172" s="14" t="s">
        <v>9461</v>
      </c>
      <c r="F2172" s="17"/>
      <c r="G2172" s="15"/>
      <c r="H2172" s="15"/>
      <c r="I2172" s="16"/>
      <c r="J2172" s="10"/>
      <c r="K2172" s="10"/>
    </row>
    <row r="2173" spans="1:13" ht="16.5" customHeight="1" x14ac:dyDescent="0.2">
      <c r="A2173" s="58">
        <v>1510105170</v>
      </c>
      <c r="B2173" s="14" t="s">
        <v>11462</v>
      </c>
      <c r="C2173" s="14" t="s">
        <v>19</v>
      </c>
      <c r="D2173" s="14" t="s">
        <v>11461</v>
      </c>
      <c r="E2173" s="14" t="s">
        <v>11460</v>
      </c>
      <c r="F2173" s="17"/>
      <c r="G2173" s="15"/>
      <c r="H2173" s="15"/>
      <c r="I2173" s="16"/>
      <c r="J2173" s="10"/>
      <c r="K2173" s="10"/>
    </row>
    <row r="2174" spans="1:13" ht="16.5" customHeight="1" x14ac:dyDescent="0.2">
      <c r="A2174" s="58">
        <v>1510105280</v>
      </c>
      <c r="B2174" s="14" t="s">
        <v>7016</v>
      </c>
      <c r="C2174" s="14" t="s">
        <v>19</v>
      </c>
      <c r="D2174" s="14" t="s">
        <v>7017</v>
      </c>
      <c r="E2174" s="14" t="s">
        <v>7018</v>
      </c>
      <c r="F2174" s="17"/>
      <c r="G2174" s="15"/>
      <c r="H2174" s="15"/>
      <c r="I2174" s="16"/>
      <c r="J2174" s="10"/>
      <c r="K2174" s="10"/>
      <c r="M2174" s="88"/>
    </row>
    <row r="2175" spans="1:13" ht="16.5" customHeight="1" x14ac:dyDescent="0.2">
      <c r="A2175" s="58">
        <v>1510105410</v>
      </c>
      <c r="B2175" s="14" t="s">
        <v>7019</v>
      </c>
      <c r="C2175" s="14" t="s">
        <v>19</v>
      </c>
      <c r="D2175" s="14" t="s">
        <v>7020</v>
      </c>
      <c r="E2175" s="12" t="s">
        <v>7021</v>
      </c>
      <c r="F2175" s="17"/>
      <c r="G2175" s="10"/>
      <c r="H2175" s="17"/>
      <c r="I2175" s="17"/>
      <c r="J2175" s="10"/>
      <c r="K2175" s="10"/>
    </row>
    <row r="2176" spans="1:13" ht="16.5" customHeight="1" x14ac:dyDescent="0.2">
      <c r="A2176" s="58">
        <v>1510105490</v>
      </c>
      <c r="B2176" s="14" t="s">
        <v>12096</v>
      </c>
      <c r="C2176" s="14" t="s">
        <v>19</v>
      </c>
      <c r="D2176" s="14" t="s">
        <v>12098</v>
      </c>
      <c r="E2176" s="12" t="s">
        <v>12097</v>
      </c>
      <c r="F2176" s="17"/>
      <c r="G2176" s="10"/>
      <c r="H2176" s="17"/>
      <c r="I2176" s="17"/>
      <c r="J2176" s="10"/>
      <c r="K2176" s="10"/>
    </row>
    <row r="2177" spans="1:11" ht="16.5" customHeight="1" x14ac:dyDescent="0.2">
      <c r="A2177" s="58">
        <v>1510105510</v>
      </c>
      <c r="B2177" s="14" t="s">
        <v>7265</v>
      </c>
      <c r="C2177" s="14" t="s">
        <v>19</v>
      </c>
      <c r="D2177" s="14" t="s">
        <v>7267</v>
      </c>
      <c r="E2177" s="12" t="s">
        <v>7266</v>
      </c>
      <c r="F2177" s="17"/>
      <c r="G2177" s="10"/>
      <c r="H2177" s="17"/>
      <c r="I2177" s="17"/>
      <c r="J2177" s="10"/>
      <c r="K2177" s="10"/>
    </row>
    <row r="2178" spans="1:11" ht="16.5" customHeight="1" x14ac:dyDescent="0.2">
      <c r="A2178" s="58">
        <v>1510105520</v>
      </c>
      <c r="B2178" s="14" t="s">
        <v>7268</v>
      </c>
      <c r="C2178" s="14" t="s">
        <v>19</v>
      </c>
      <c r="D2178" s="14" t="s">
        <v>7270</v>
      </c>
      <c r="E2178" s="12" t="s">
        <v>7269</v>
      </c>
      <c r="F2178" s="17"/>
      <c r="G2178" s="10"/>
      <c r="H2178" s="17"/>
      <c r="I2178" s="17"/>
      <c r="J2178" s="10"/>
      <c r="K2178" s="10"/>
    </row>
    <row r="2179" spans="1:11" ht="16.5" customHeight="1" x14ac:dyDescent="0.2">
      <c r="A2179" s="58">
        <v>1510105540</v>
      </c>
      <c r="B2179" s="14" t="s">
        <v>8125</v>
      </c>
      <c r="C2179" s="14" t="s">
        <v>19</v>
      </c>
      <c r="D2179" s="14" t="s">
        <v>8124</v>
      </c>
      <c r="E2179" s="12" t="s">
        <v>8124</v>
      </c>
      <c r="F2179" s="17"/>
      <c r="G2179" s="10"/>
      <c r="H2179" s="17"/>
      <c r="I2179" s="17"/>
      <c r="J2179" s="10"/>
      <c r="K2179" s="10"/>
    </row>
    <row r="2180" spans="1:11" ht="16.5" customHeight="1" x14ac:dyDescent="0.2">
      <c r="A2180" s="58">
        <v>1510106090</v>
      </c>
      <c r="B2180" s="14" t="s">
        <v>7262</v>
      </c>
      <c r="C2180" s="14" t="s">
        <v>19</v>
      </c>
      <c r="D2180" s="14" t="s">
        <v>7264</v>
      </c>
      <c r="E2180" s="12" t="s">
        <v>7263</v>
      </c>
      <c r="F2180" s="17"/>
      <c r="G2180" s="10"/>
      <c r="H2180" s="17"/>
      <c r="I2180" s="17"/>
      <c r="J2180" s="10"/>
      <c r="K2180" s="10"/>
    </row>
    <row r="2181" spans="1:11" ht="16.5" customHeight="1" x14ac:dyDescent="0.2">
      <c r="A2181" s="58">
        <v>1510106100</v>
      </c>
      <c r="B2181" s="14" t="s">
        <v>7306</v>
      </c>
      <c r="C2181" s="14" t="s">
        <v>19</v>
      </c>
      <c r="D2181" s="14" t="s">
        <v>7307</v>
      </c>
      <c r="E2181" s="12" t="s">
        <v>7308</v>
      </c>
      <c r="F2181" s="17"/>
      <c r="G2181" s="10"/>
      <c r="H2181" s="17"/>
      <c r="I2181" s="17"/>
      <c r="J2181" s="10"/>
      <c r="K2181" s="10"/>
    </row>
    <row r="2182" spans="1:11" ht="16.5" customHeight="1" x14ac:dyDescent="0.2">
      <c r="A2182" s="58">
        <v>1510106110</v>
      </c>
      <c r="B2182" s="14" t="s">
        <v>7300</v>
      </c>
      <c r="C2182" s="14" t="s">
        <v>19</v>
      </c>
      <c r="D2182" s="14" t="s">
        <v>7301</v>
      </c>
      <c r="E2182" s="12" t="s">
        <v>7302</v>
      </c>
      <c r="F2182" s="17"/>
      <c r="G2182" s="10"/>
      <c r="H2182" s="17"/>
      <c r="I2182" s="17"/>
      <c r="J2182" s="10"/>
      <c r="K2182" s="10"/>
    </row>
    <row r="2183" spans="1:11" ht="16.5" customHeight="1" x14ac:dyDescent="0.2">
      <c r="A2183" s="58">
        <v>1510106120</v>
      </c>
      <c r="B2183" s="14" t="s">
        <v>7303</v>
      </c>
      <c r="C2183" s="14" t="s">
        <v>19</v>
      </c>
      <c r="D2183" s="14" t="s">
        <v>7304</v>
      </c>
      <c r="E2183" s="12" t="s">
        <v>7305</v>
      </c>
      <c r="F2183" s="17"/>
      <c r="G2183" s="10"/>
      <c r="H2183" s="17"/>
      <c r="I2183" s="17"/>
      <c r="J2183" s="10"/>
      <c r="K2183" s="10"/>
    </row>
    <row r="2184" spans="1:11" ht="16.5" customHeight="1" x14ac:dyDescent="0.2">
      <c r="A2184" s="58">
        <v>1510106130</v>
      </c>
      <c r="B2184" s="14" t="s">
        <v>7844</v>
      </c>
      <c r="C2184" s="14" t="s">
        <v>19</v>
      </c>
      <c r="D2184" s="14" t="s">
        <v>9941</v>
      </c>
      <c r="E2184" s="12" t="s">
        <v>7845</v>
      </c>
      <c r="F2184" s="17"/>
      <c r="G2184" s="10"/>
      <c r="H2184" s="17"/>
      <c r="I2184" s="17"/>
      <c r="J2184" s="10"/>
      <c r="K2184" s="10"/>
    </row>
    <row r="2185" spans="1:11" ht="16.5" customHeight="1" x14ac:dyDescent="0.2">
      <c r="A2185" s="58">
        <v>1510106140</v>
      </c>
      <c r="B2185" s="14" t="s">
        <v>7294</v>
      </c>
      <c r="C2185" s="14" t="s">
        <v>19</v>
      </c>
      <c r="D2185" s="14" t="s">
        <v>7295</v>
      </c>
      <c r="E2185" s="12" t="s">
        <v>7296</v>
      </c>
      <c r="F2185" s="17"/>
      <c r="G2185" s="10"/>
      <c r="H2185" s="17"/>
      <c r="I2185" s="17"/>
      <c r="J2185" s="10"/>
      <c r="K2185" s="10"/>
    </row>
    <row r="2186" spans="1:11" ht="16.5" customHeight="1" x14ac:dyDescent="0.2">
      <c r="A2186" s="58">
        <v>1510106150</v>
      </c>
      <c r="B2186" s="14" t="s">
        <v>7297</v>
      </c>
      <c r="C2186" s="14" t="s">
        <v>19</v>
      </c>
      <c r="D2186" s="14" t="s">
        <v>7298</v>
      </c>
      <c r="E2186" s="12" t="s">
        <v>7299</v>
      </c>
      <c r="F2186" s="17"/>
      <c r="G2186" s="10"/>
      <c r="H2186" s="17"/>
      <c r="I2186" s="17"/>
      <c r="J2186" s="10"/>
      <c r="K2186" s="10"/>
    </row>
    <row r="2187" spans="1:11" ht="16.5" customHeight="1" x14ac:dyDescent="0.2">
      <c r="A2187" s="58">
        <v>1510106160</v>
      </c>
      <c r="B2187" s="14" t="s">
        <v>7460</v>
      </c>
      <c r="C2187" s="14" t="s">
        <v>19</v>
      </c>
      <c r="D2187" s="14" t="s">
        <v>9937</v>
      </c>
      <c r="E2187" s="12" t="s">
        <v>9936</v>
      </c>
      <c r="F2187" s="17"/>
      <c r="G2187" s="10"/>
      <c r="H2187" s="17"/>
      <c r="I2187" s="17"/>
      <c r="J2187" s="10"/>
      <c r="K2187" s="10"/>
    </row>
    <row r="2188" spans="1:11" ht="16.5" customHeight="1" x14ac:dyDescent="0.2">
      <c r="A2188" s="58">
        <v>1510106170</v>
      </c>
      <c r="B2188" s="14" t="s">
        <v>7452</v>
      </c>
      <c r="C2188" s="14" t="s">
        <v>19</v>
      </c>
      <c r="D2188" s="14" t="s">
        <v>9939</v>
      </c>
      <c r="E2188" s="12" t="s">
        <v>9938</v>
      </c>
      <c r="F2188" s="17"/>
      <c r="G2188" s="10"/>
      <c r="H2188" s="17"/>
      <c r="I2188" s="17"/>
      <c r="J2188" s="10"/>
      <c r="K2188" s="10"/>
    </row>
    <row r="2189" spans="1:11" ht="16.5" customHeight="1" x14ac:dyDescent="0.2">
      <c r="A2189" s="58">
        <v>1510106180</v>
      </c>
      <c r="B2189" s="14" t="s">
        <v>7453</v>
      </c>
      <c r="C2189" s="14" t="s">
        <v>19</v>
      </c>
      <c r="D2189" s="14" t="s">
        <v>9943</v>
      </c>
      <c r="E2189" s="12" t="s">
        <v>9942</v>
      </c>
      <c r="F2189" s="17"/>
      <c r="G2189" s="10"/>
      <c r="H2189" s="17"/>
      <c r="I2189" s="17"/>
      <c r="J2189" s="10"/>
      <c r="K2189" s="10"/>
    </row>
    <row r="2190" spans="1:11" ht="16.5" customHeight="1" x14ac:dyDescent="0.2">
      <c r="A2190" s="58">
        <v>1510106190</v>
      </c>
      <c r="B2190" s="14" t="s">
        <v>7457</v>
      </c>
      <c r="C2190" s="14" t="s">
        <v>19</v>
      </c>
      <c r="D2190" s="14" t="s">
        <v>9935</v>
      </c>
      <c r="E2190" s="12" t="s">
        <v>9934</v>
      </c>
      <c r="F2190" s="17"/>
      <c r="G2190" s="10"/>
      <c r="H2190" s="17"/>
      <c r="I2190" s="17"/>
      <c r="J2190" s="10"/>
      <c r="K2190" s="10"/>
    </row>
    <row r="2191" spans="1:11" ht="16.5" customHeight="1" x14ac:dyDescent="0.2">
      <c r="A2191" s="58">
        <v>1510106200</v>
      </c>
      <c r="B2191" s="14" t="s">
        <v>7454</v>
      </c>
      <c r="C2191" s="14" t="s">
        <v>19</v>
      </c>
      <c r="D2191" s="14" t="s">
        <v>9945</v>
      </c>
      <c r="E2191" s="12" t="s">
        <v>9944</v>
      </c>
      <c r="F2191" s="17"/>
      <c r="G2191" s="10"/>
      <c r="H2191" s="17"/>
      <c r="I2191" s="17"/>
      <c r="J2191" s="10"/>
      <c r="K2191" s="10"/>
    </row>
    <row r="2192" spans="1:11" ht="16.5" customHeight="1" x14ac:dyDescent="0.2">
      <c r="A2192" s="58">
        <v>1510106240</v>
      </c>
      <c r="B2192" s="14" t="s">
        <v>7319</v>
      </c>
      <c r="C2192" s="14" t="s">
        <v>19</v>
      </c>
      <c r="D2192" s="14" t="s">
        <v>7320</v>
      </c>
      <c r="E2192" s="12" t="s">
        <v>7321</v>
      </c>
      <c r="F2192" s="17"/>
      <c r="G2192" s="10"/>
      <c r="H2192" s="17"/>
      <c r="I2192" s="17"/>
      <c r="J2192" s="10"/>
      <c r="K2192" s="10"/>
    </row>
    <row r="2193" spans="1:11" ht="16.5" customHeight="1" x14ac:dyDescent="0.2">
      <c r="A2193" s="58">
        <v>1510106380</v>
      </c>
      <c r="B2193" s="14" t="s">
        <v>12127</v>
      </c>
      <c r="C2193" s="14" t="s">
        <v>19</v>
      </c>
      <c r="D2193" s="14" t="s">
        <v>12129</v>
      </c>
      <c r="E2193" s="12" t="s">
        <v>12128</v>
      </c>
      <c r="F2193" s="17"/>
      <c r="G2193" s="10"/>
      <c r="H2193" s="17"/>
      <c r="I2193" s="17"/>
      <c r="J2193" s="10"/>
      <c r="K2193" s="10"/>
    </row>
    <row r="2194" spans="1:11" ht="16.5" customHeight="1" x14ac:dyDescent="0.2">
      <c r="A2194" s="58">
        <v>1510106620</v>
      </c>
      <c r="B2194" s="14" t="s">
        <v>9390</v>
      </c>
      <c r="C2194" s="14" t="s">
        <v>19</v>
      </c>
      <c r="D2194" s="14" t="s">
        <v>9392</v>
      </c>
      <c r="E2194" s="12" t="s">
        <v>9391</v>
      </c>
      <c r="F2194" s="17"/>
      <c r="G2194" s="10"/>
      <c r="H2194" s="17"/>
      <c r="I2194" s="17"/>
      <c r="J2194" s="10"/>
      <c r="K2194" s="10"/>
    </row>
    <row r="2195" spans="1:11" ht="16.5" customHeight="1" x14ac:dyDescent="0.2">
      <c r="A2195" s="58">
        <v>1510106630</v>
      </c>
      <c r="B2195" s="14" t="s">
        <v>9474</v>
      </c>
      <c r="C2195" s="14" t="s">
        <v>19</v>
      </c>
      <c r="D2195" s="14" t="s">
        <v>9488</v>
      </c>
      <c r="E2195" s="12" t="s">
        <v>9472</v>
      </c>
      <c r="F2195" s="17"/>
      <c r="G2195" s="10"/>
      <c r="H2195" s="17"/>
      <c r="I2195" s="17"/>
      <c r="J2195" s="10"/>
      <c r="K2195" s="10"/>
    </row>
    <row r="2196" spans="1:11" ht="16.5" customHeight="1" x14ac:dyDescent="0.2">
      <c r="A2196" s="58">
        <v>1510106710</v>
      </c>
      <c r="B2196" s="14" t="s">
        <v>12192</v>
      </c>
      <c r="C2196" s="14" t="s">
        <v>19</v>
      </c>
      <c r="D2196" s="14" t="s">
        <v>12193</v>
      </c>
      <c r="E2196" s="12" t="s">
        <v>12191</v>
      </c>
      <c r="F2196" s="17"/>
      <c r="G2196" s="10"/>
      <c r="H2196" s="17"/>
      <c r="I2196" s="17"/>
      <c r="J2196" s="10"/>
      <c r="K2196" s="10"/>
    </row>
    <row r="2197" spans="1:11" ht="16.5" customHeight="1" x14ac:dyDescent="0.2">
      <c r="A2197" s="58">
        <v>1510106720</v>
      </c>
      <c r="B2197" s="14" t="s">
        <v>12194</v>
      </c>
      <c r="C2197" s="14" t="s">
        <v>19</v>
      </c>
      <c r="D2197" s="14" t="s">
        <v>12196</v>
      </c>
      <c r="E2197" s="12" t="s">
        <v>12195</v>
      </c>
      <c r="F2197" s="17"/>
      <c r="G2197" s="10"/>
      <c r="H2197" s="17"/>
      <c r="I2197" s="17"/>
      <c r="J2197" s="10"/>
      <c r="K2197" s="10"/>
    </row>
    <row r="2198" spans="1:11" ht="16.5" customHeight="1" x14ac:dyDescent="0.2">
      <c r="A2198" s="58">
        <v>1510106850</v>
      </c>
      <c r="B2198" s="14" t="s">
        <v>16938</v>
      </c>
      <c r="C2198" s="14" t="s">
        <v>19</v>
      </c>
      <c r="D2198" s="14" t="s">
        <v>16940</v>
      </c>
      <c r="E2198" s="12" t="s">
        <v>16939</v>
      </c>
      <c r="F2198" s="17"/>
      <c r="G2198" s="10"/>
      <c r="H2198" s="17"/>
      <c r="I2198" s="17"/>
      <c r="J2198" s="10"/>
      <c r="K2198" s="10"/>
    </row>
    <row r="2199" spans="1:11" ht="16.5" customHeight="1" x14ac:dyDescent="0.2">
      <c r="A2199" s="58">
        <v>1510107100</v>
      </c>
      <c r="B2199" s="14" t="s">
        <v>12198</v>
      </c>
      <c r="C2199" s="14" t="s">
        <v>19</v>
      </c>
      <c r="D2199" s="14" t="s">
        <v>12202</v>
      </c>
      <c r="E2199" s="14" t="s">
        <v>12197</v>
      </c>
      <c r="F2199" s="17"/>
      <c r="G2199" s="15"/>
      <c r="H2199" s="15"/>
      <c r="I2199" s="16"/>
      <c r="J2199" s="10"/>
      <c r="K2199" s="10"/>
    </row>
    <row r="2200" spans="1:11" ht="16.5" customHeight="1" x14ac:dyDescent="0.2">
      <c r="A2200" s="58">
        <v>1510107110</v>
      </c>
      <c r="B2200" s="14" t="s">
        <v>12199</v>
      </c>
      <c r="C2200" s="14" t="s">
        <v>19</v>
      </c>
      <c r="D2200" s="14" t="s">
        <v>12201</v>
      </c>
      <c r="E2200" s="14" t="s">
        <v>12200</v>
      </c>
      <c r="F2200" s="17"/>
      <c r="G2200" s="15"/>
      <c r="H2200" s="15"/>
      <c r="I2200" s="16"/>
      <c r="J2200" s="10"/>
      <c r="K2200" s="10"/>
    </row>
    <row r="2201" spans="1:11" ht="16.5" customHeight="1" x14ac:dyDescent="0.2">
      <c r="A2201" s="58">
        <v>1510107420</v>
      </c>
      <c r="B2201" s="14" t="s">
        <v>970</v>
      </c>
      <c r="C2201" s="14" t="s">
        <v>19</v>
      </c>
      <c r="D2201" s="14" t="s">
        <v>10923</v>
      </c>
      <c r="E2201" s="12" t="s">
        <v>10923</v>
      </c>
      <c r="F2201" s="17"/>
      <c r="G2201" s="10"/>
      <c r="H2201" s="17"/>
      <c r="I2201" s="17"/>
      <c r="J2201" s="10"/>
      <c r="K2201" s="10"/>
    </row>
    <row r="2202" spans="1:11" ht="16.5" customHeight="1" x14ac:dyDescent="0.2">
      <c r="A2202" s="58">
        <v>1510107430</v>
      </c>
      <c r="B2202" s="14" t="s">
        <v>978</v>
      </c>
      <c r="C2202" s="14" t="s">
        <v>19</v>
      </c>
      <c r="D2202" s="14" t="s">
        <v>10924</v>
      </c>
      <c r="E2202" s="12" t="s">
        <v>10924</v>
      </c>
      <c r="F2202" s="17"/>
      <c r="G2202" s="10"/>
      <c r="H2202" s="17"/>
      <c r="I2202" s="17"/>
      <c r="J2202" s="10"/>
      <c r="K2202" s="10"/>
    </row>
    <row r="2203" spans="1:11" ht="16.5" customHeight="1" x14ac:dyDescent="0.2">
      <c r="A2203" s="58">
        <v>1510107440</v>
      </c>
      <c r="B2203" s="14" t="s">
        <v>980</v>
      </c>
      <c r="C2203" s="14" t="s">
        <v>19</v>
      </c>
      <c r="D2203" s="14" t="s">
        <v>18343</v>
      </c>
      <c r="E2203" s="12" t="s">
        <v>10925</v>
      </c>
      <c r="F2203" s="17"/>
      <c r="G2203" s="10"/>
      <c r="H2203" s="17"/>
      <c r="I2203" s="17"/>
      <c r="J2203" s="10"/>
      <c r="K2203" s="10"/>
    </row>
    <row r="2204" spans="1:11" ht="16.5" customHeight="1" x14ac:dyDescent="0.2">
      <c r="A2204" s="58">
        <v>1510107450</v>
      </c>
      <c r="B2204" s="14" t="s">
        <v>979</v>
      </c>
      <c r="C2204" s="14" t="s">
        <v>19</v>
      </c>
      <c r="D2204" s="14" t="s">
        <v>10926</v>
      </c>
      <c r="E2204" s="12" t="s">
        <v>10926</v>
      </c>
      <c r="F2204" s="17"/>
      <c r="G2204" s="10"/>
      <c r="H2204" s="17"/>
      <c r="I2204" s="17"/>
      <c r="J2204" s="10"/>
      <c r="K2204" s="10"/>
    </row>
    <row r="2205" spans="1:11" ht="16.5" customHeight="1" x14ac:dyDescent="0.2">
      <c r="A2205" s="58">
        <v>1510107800</v>
      </c>
      <c r="B2205" s="14" t="s">
        <v>12203</v>
      </c>
      <c r="C2205" s="14" t="s">
        <v>19</v>
      </c>
      <c r="D2205" s="14" t="s">
        <v>12205</v>
      </c>
      <c r="E2205" s="14" t="s">
        <v>12204</v>
      </c>
      <c r="F2205" s="17"/>
      <c r="G2205" s="15"/>
      <c r="H2205" s="15"/>
      <c r="I2205" s="16"/>
      <c r="J2205" s="10"/>
      <c r="K2205" s="10"/>
    </row>
    <row r="2206" spans="1:11" ht="16.5" customHeight="1" x14ac:dyDescent="0.2">
      <c r="A2206" s="58">
        <v>1510107920</v>
      </c>
      <c r="B2206" s="14" t="s">
        <v>15241</v>
      </c>
      <c r="C2206" s="14" t="s">
        <v>19</v>
      </c>
      <c r="D2206" s="14" t="s">
        <v>15073</v>
      </c>
      <c r="E2206" s="12" t="s">
        <v>15240</v>
      </c>
      <c r="F2206" s="17"/>
      <c r="G2206" s="10"/>
      <c r="H2206" s="17"/>
      <c r="I2206" s="16"/>
      <c r="J2206" s="10"/>
      <c r="K2206" s="10"/>
    </row>
    <row r="2207" spans="1:11" ht="16.5" customHeight="1" x14ac:dyDescent="0.2">
      <c r="A2207" s="58">
        <v>1510108000</v>
      </c>
      <c r="B2207" s="14" t="s">
        <v>16627</v>
      </c>
      <c r="C2207" s="14" t="s">
        <v>19</v>
      </c>
      <c r="D2207" s="14" t="s">
        <v>16629</v>
      </c>
      <c r="E2207" s="12" t="s">
        <v>16628</v>
      </c>
      <c r="F2207" s="17"/>
      <c r="G2207" s="10"/>
      <c r="H2207" s="17"/>
      <c r="I2207" s="16"/>
      <c r="J2207" s="10"/>
      <c r="K2207" s="10"/>
    </row>
    <row r="2208" spans="1:11" ht="16.5" customHeight="1" x14ac:dyDescent="0.2">
      <c r="A2208" s="58">
        <v>1511100110</v>
      </c>
      <c r="B2208" s="14" t="s">
        <v>4440</v>
      </c>
      <c r="C2208" s="14" t="s">
        <v>19</v>
      </c>
      <c r="D2208" s="14" t="s">
        <v>8644</v>
      </c>
      <c r="E2208" s="14" t="s">
        <v>8643</v>
      </c>
      <c r="F2208" s="17"/>
      <c r="G2208" s="15" t="s">
        <v>144</v>
      </c>
      <c r="H2208" s="15" t="s">
        <v>145</v>
      </c>
      <c r="I2208" s="16"/>
      <c r="J2208" s="10"/>
      <c r="K2208" s="10"/>
    </row>
    <row r="2209" spans="1:12" ht="16.5" customHeight="1" x14ac:dyDescent="0.2">
      <c r="A2209" s="58">
        <v>1511100180</v>
      </c>
      <c r="B2209" s="14" t="s">
        <v>10058</v>
      </c>
      <c r="C2209" s="14" t="s">
        <v>19</v>
      </c>
      <c r="D2209" s="14" t="s">
        <v>10059</v>
      </c>
      <c r="E2209" s="12" t="s">
        <v>10057</v>
      </c>
      <c r="F2209" s="17" t="s">
        <v>4413</v>
      </c>
      <c r="G2209" s="17" t="s">
        <v>175</v>
      </c>
      <c r="H2209" s="17" t="s">
        <v>182</v>
      </c>
      <c r="I2209" s="16"/>
      <c r="J2209" s="10"/>
      <c r="K2209" s="10"/>
    </row>
    <row r="2210" spans="1:12" ht="16.5" customHeight="1" x14ac:dyDescent="0.2">
      <c r="A2210" s="58">
        <v>1511100420</v>
      </c>
      <c r="B2210" s="14" t="s">
        <v>4376</v>
      </c>
      <c r="C2210" s="14" t="s">
        <v>19</v>
      </c>
      <c r="D2210" s="14" t="s">
        <v>4377</v>
      </c>
      <c r="E2210" s="14" t="s">
        <v>9418</v>
      </c>
      <c r="F2210" s="17"/>
      <c r="G2210" s="15" t="s">
        <v>144</v>
      </c>
      <c r="H2210" s="15" t="s">
        <v>145</v>
      </c>
      <c r="I2210" s="16"/>
      <c r="J2210" s="10"/>
      <c r="K2210" s="10"/>
    </row>
    <row r="2211" spans="1:12" ht="16.5" customHeight="1" x14ac:dyDescent="0.2">
      <c r="A2211" s="18">
        <v>1511100530</v>
      </c>
      <c r="B2211" s="14" t="s">
        <v>4401</v>
      </c>
      <c r="C2211" s="14"/>
      <c r="D2211" s="29" t="s">
        <v>4402</v>
      </c>
      <c r="E2211" s="14" t="s">
        <v>4403</v>
      </c>
      <c r="F2211" s="17"/>
      <c r="G2211" s="12"/>
      <c r="H2211" s="12"/>
      <c r="I2211" s="16"/>
      <c r="J2211" s="10"/>
      <c r="K2211" s="10"/>
      <c r="L2211" s="73">
        <v>1511100790</v>
      </c>
    </row>
    <row r="2212" spans="1:12" ht="16.5" customHeight="1" x14ac:dyDescent="0.2">
      <c r="A2212" s="18">
        <v>1511100600</v>
      </c>
      <c r="B2212" s="14" t="s">
        <v>4431</v>
      </c>
      <c r="C2212" s="14"/>
      <c r="D2212" s="14" t="s">
        <v>4432</v>
      </c>
      <c r="E2212" s="14" t="s">
        <v>4433</v>
      </c>
      <c r="F2212" s="17"/>
      <c r="G2212" s="15"/>
      <c r="H2212" s="15"/>
      <c r="I2212" s="16"/>
      <c r="J2212" s="10"/>
      <c r="K2212" s="10"/>
    </row>
    <row r="2213" spans="1:12" ht="16.5" customHeight="1" x14ac:dyDescent="0.2">
      <c r="A2213" s="58">
        <v>1511100650</v>
      </c>
      <c r="B2213" s="14" t="s">
        <v>4387</v>
      </c>
      <c r="C2213" s="14" t="s">
        <v>19</v>
      </c>
      <c r="D2213" s="14" t="s">
        <v>4388</v>
      </c>
      <c r="E2213" s="12" t="s">
        <v>4389</v>
      </c>
      <c r="F2213" s="17"/>
      <c r="G2213" s="17"/>
      <c r="H2213" s="17"/>
      <c r="I2213" s="16"/>
      <c r="J2213" s="10"/>
      <c r="K2213" s="10"/>
      <c r="L2213" s="73">
        <v>1511102670</v>
      </c>
    </row>
    <row r="2214" spans="1:12" ht="16.5" customHeight="1" x14ac:dyDescent="0.2">
      <c r="A2214" s="58">
        <v>1511100660</v>
      </c>
      <c r="B2214" s="14" t="s">
        <v>18189</v>
      </c>
      <c r="C2214" s="14" t="s">
        <v>19</v>
      </c>
      <c r="D2214" s="14" t="s">
        <v>18188</v>
      </c>
      <c r="E2214" s="12" t="s">
        <v>18187</v>
      </c>
      <c r="F2214" s="17"/>
      <c r="G2214" s="17"/>
      <c r="H2214" s="17"/>
      <c r="I2214" s="16"/>
      <c r="J2214" s="10"/>
      <c r="K2214" s="10"/>
    </row>
    <row r="2215" spans="1:12" ht="16.5" customHeight="1" x14ac:dyDescent="0.2">
      <c r="A2215" s="58">
        <v>1511100700</v>
      </c>
      <c r="B2215" s="14" t="s">
        <v>4394</v>
      </c>
      <c r="C2215" s="14" t="s">
        <v>19</v>
      </c>
      <c r="D2215" s="14" t="s">
        <v>4395</v>
      </c>
      <c r="E2215" s="12" t="s">
        <v>9285</v>
      </c>
      <c r="F2215" s="17" t="s">
        <v>4368</v>
      </c>
      <c r="G2215" s="17" t="s">
        <v>175</v>
      </c>
      <c r="H2215" s="17" t="s">
        <v>182</v>
      </c>
      <c r="I2215" s="16"/>
      <c r="J2215" s="10"/>
      <c r="K2215" s="10"/>
    </row>
    <row r="2216" spans="1:12" ht="16.5" customHeight="1" x14ac:dyDescent="0.2">
      <c r="A2216" s="18">
        <v>1511100730</v>
      </c>
      <c r="B2216" s="14" t="s">
        <v>4384</v>
      </c>
      <c r="C2216" s="14"/>
      <c r="D2216" s="14" t="s">
        <v>4385</v>
      </c>
      <c r="E2216" s="12" t="s">
        <v>4386</v>
      </c>
      <c r="F2216" s="17" t="s">
        <v>4368</v>
      </c>
      <c r="G2216" s="17" t="s">
        <v>175</v>
      </c>
      <c r="H2216" s="17" t="s">
        <v>182</v>
      </c>
      <c r="I2216" s="16"/>
      <c r="J2216" s="10"/>
      <c r="K2216" s="10"/>
    </row>
    <row r="2217" spans="1:12" ht="16.5" customHeight="1" x14ac:dyDescent="0.2">
      <c r="A2217" s="18">
        <v>1511100760</v>
      </c>
      <c r="B2217" s="14" t="s">
        <v>4372</v>
      </c>
      <c r="C2217" s="14"/>
      <c r="D2217" s="14" t="s">
        <v>4373</v>
      </c>
      <c r="E2217" s="12" t="s">
        <v>4374</v>
      </c>
      <c r="F2217" s="17" t="s">
        <v>4368</v>
      </c>
      <c r="G2217" s="17" t="s">
        <v>175</v>
      </c>
      <c r="H2217" s="17" t="s">
        <v>182</v>
      </c>
      <c r="I2217" s="16"/>
      <c r="J2217" s="10"/>
      <c r="K2217" s="10"/>
    </row>
    <row r="2218" spans="1:12" ht="16.5" customHeight="1" x14ac:dyDescent="0.2">
      <c r="A2218" s="58">
        <v>1511100770</v>
      </c>
      <c r="B2218" s="14" t="s">
        <v>9302</v>
      </c>
      <c r="C2218" s="14" t="s">
        <v>19</v>
      </c>
      <c r="D2218" s="14" t="s">
        <v>9304</v>
      </c>
      <c r="E2218" s="12" t="s">
        <v>9303</v>
      </c>
      <c r="F2218" s="17" t="s">
        <v>4368</v>
      </c>
      <c r="G2218" s="17" t="s">
        <v>175</v>
      </c>
      <c r="H2218" s="17" t="s">
        <v>182</v>
      </c>
      <c r="I2218" s="16"/>
      <c r="J2218" s="10"/>
      <c r="K2218" s="10"/>
    </row>
    <row r="2219" spans="1:12" ht="16.5" customHeight="1" x14ac:dyDescent="0.2">
      <c r="A2219" s="18">
        <v>1511100980</v>
      </c>
      <c r="B2219" s="14" t="s">
        <v>4452</v>
      </c>
      <c r="C2219" s="14"/>
      <c r="D2219" s="14" t="s">
        <v>4453</v>
      </c>
      <c r="E2219" s="14" t="s">
        <v>4454</v>
      </c>
      <c r="F2219" s="17"/>
      <c r="G2219" s="15" t="s">
        <v>144</v>
      </c>
      <c r="H2219" s="15" t="s">
        <v>145</v>
      </c>
      <c r="I2219" s="16"/>
      <c r="J2219" s="10"/>
      <c r="K2219" s="10"/>
    </row>
    <row r="2220" spans="1:12" ht="16.5" customHeight="1" x14ac:dyDescent="0.2">
      <c r="A2220" s="58">
        <v>1511100990</v>
      </c>
      <c r="B2220" s="14" t="s">
        <v>4375</v>
      </c>
      <c r="C2220" s="14" t="s">
        <v>19</v>
      </c>
      <c r="D2220" s="14" t="s">
        <v>18279</v>
      </c>
      <c r="E2220" s="14" t="s">
        <v>18284</v>
      </c>
      <c r="F2220" s="17"/>
      <c r="G2220" s="15" t="s">
        <v>144</v>
      </c>
      <c r="H2220" s="15" t="s">
        <v>145</v>
      </c>
      <c r="I2220" s="16"/>
      <c r="J2220" s="10"/>
      <c r="K2220" s="10"/>
      <c r="L2220" s="73">
        <v>1511100900</v>
      </c>
    </row>
    <row r="2221" spans="1:12" ht="16.5" customHeight="1" x14ac:dyDescent="0.2">
      <c r="A2221" s="80">
        <v>1511101080</v>
      </c>
      <c r="B2221" s="19" t="s">
        <v>4455</v>
      </c>
      <c r="C2221" s="19"/>
      <c r="D2221" s="20" t="s">
        <v>4456</v>
      </c>
      <c r="E2221" s="20" t="s">
        <v>4457</v>
      </c>
      <c r="F2221" s="17"/>
      <c r="G2221" s="12" t="s">
        <v>144</v>
      </c>
      <c r="H2221" s="12" t="s">
        <v>145</v>
      </c>
      <c r="I2221" s="16"/>
      <c r="J2221" s="19" t="s">
        <v>269</v>
      </c>
      <c r="K2221" s="19" t="s">
        <v>3194</v>
      </c>
    </row>
    <row r="2222" spans="1:12" ht="16.5" customHeight="1" x14ac:dyDescent="0.2">
      <c r="A2222" s="58">
        <v>1511101130</v>
      </c>
      <c r="B2222" s="14" t="s">
        <v>4406</v>
      </c>
      <c r="C2222" s="14" t="s">
        <v>19</v>
      </c>
      <c r="D2222" s="14" t="s">
        <v>10097</v>
      </c>
      <c r="E2222" s="39" t="s">
        <v>10096</v>
      </c>
      <c r="F2222" s="17"/>
      <c r="G2222" s="15" t="s">
        <v>144</v>
      </c>
      <c r="H2222" s="15" t="s">
        <v>145</v>
      </c>
      <c r="I2222" s="16"/>
      <c r="J2222" s="10"/>
      <c r="K2222" s="10"/>
    </row>
    <row r="2223" spans="1:12" ht="16.5" customHeight="1" x14ac:dyDescent="0.2">
      <c r="A2223" s="18">
        <v>1511101280</v>
      </c>
      <c r="B2223" s="14" t="s">
        <v>3191</v>
      </c>
      <c r="C2223" s="14"/>
      <c r="D2223" s="14" t="s">
        <v>3192</v>
      </c>
      <c r="E2223" s="14" t="s">
        <v>3193</v>
      </c>
      <c r="F2223" s="17"/>
      <c r="G2223" s="12" t="s">
        <v>144</v>
      </c>
      <c r="H2223" s="12" t="s">
        <v>145</v>
      </c>
      <c r="I2223" s="16"/>
      <c r="J2223" s="10" t="s">
        <v>153</v>
      </c>
      <c r="K2223" s="10" t="s">
        <v>3194</v>
      </c>
    </row>
    <row r="2224" spans="1:12" ht="16.5" customHeight="1" x14ac:dyDescent="0.2">
      <c r="A2224" s="58">
        <v>1511101290</v>
      </c>
      <c r="B2224" s="14" t="s">
        <v>4446</v>
      </c>
      <c r="C2224" s="14" t="s">
        <v>19</v>
      </c>
      <c r="D2224" s="14" t="s">
        <v>8452</v>
      </c>
      <c r="E2224" s="14" t="s">
        <v>7890</v>
      </c>
      <c r="F2224" s="17"/>
      <c r="G2224" s="12" t="s">
        <v>144</v>
      </c>
      <c r="H2224" s="12" t="s">
        <v>145</v>
      </c>
      <c r="I2224" s="16"/>
      <c r="J2224" s="10" t="s">
        <v>153</v>
      </c>
      <c r="K2224" s="10" t="s">
        <v>3194</v>
      </c>
    </row>
    <row r="2225" spans="1:11" ht="16.5" customHeight="1" x14ac:dyDescent="0.2">
      <c r="A2225" s="18">
        <v>1511101330</v>
      </c>
      <c r="B2225" s="14" t="s">
        <v>4369</v>
      </c>
      <c r="C2225" s="14"/>
      <c r="D2225" s="14" t="s">
        <v>4370</v>
      </c>
      <c r="E2225" s="14" t="s">
        <v>4371</v>
      </c>
      <c r="F2225" s="17"/>
      <c r="G2225" s="12" t="s">
        <v>144</v>
      </c>
      <c r="H2225" s="12" t="s">
        <v>882</v>
      </c>
      <c r="I2225" s="16"/>
      <c r="J2225" s="10" t="s">
        <v>153</v>
      </c>
      <c r="K2225" s="10" t="s">
        <v>3194</v>
      </c>
    </row>
    <row r="2226" spans="1:11" ht="16.5" customHeight="1" x14ac:dyDescent="0.2">
      <c r="A2226" s="58">
        <v>1511101340</v>
      </c>
      <c r="B2226" s="14" t="s">
        <v>4446</v>
      </c>
      <c r="C2226" s="14" t="s">
        <v>19</v>
      </c>
      <c r="D2226" s="14" t="s">
        <v>7891</v>
      </c>
      <c r="E2226" s="14" t="s">
        <v>7890</v>
      </c>
      <c r="F2226" s="17"/>
      <c r="G2226" s="12" t="s">
        <v>144</v>
      </c>
      <c r="H2226" s="12" t="s">
        <v>882</v>
      </c>
      <c r="I2226" s="16"/>
      <c r="J2226" s="10" t="s">
        <v>153</v>
      </c>
      <c r="K2226" s="10" t="s">
        <v>3194</v>
      </c>
    </row>
    <row r="2227" spans="1:11" ht="16.5" customHeight="1" x14ac:dyDescent="0.2">
      <c r="A2227" s="18">
        <v>1511101350</v>
      </c>
      <c r="B2227" s="14" t="s">
        <v>4347</v>
      </c>
      <c r="C2227" s="14"/>
      <c r="D2227" s="14" t="s">
        <v>4348</v>
      </c>
      <c r="E2227" s="14" t="s">
        <v>4349</v>
      </c>
      <c r="F2227" s="17"/>
      <c r="G2227" s="12" t="s">
        <v>144</v>
      </c>
      <c r="H2227" s="12" t="s">
        <v>882</v>
      </c>
      <c r="I2227" s="16"/>
      <c r="J2227" s="10" t="s">
        <v>153</v>
      </c>
      <c r="K2227" s="10" t="s">
        <v>3194</v>
      </c>
    </row>
    <row r="2228" spans="1:11" ht="16.5" customHeight="1" x14ac:dyDescent="0.2">
      <c r="A2228" s="18">
        <v>1511101360</v>
      </c>
      <c r="B2228" s="14" t="s">
        <v>4350</v>
      </c>
      <c r="C2228" s="14"/>
      <c r="D2228" s="14" t="s">
        <v>4351</v>
      </c>
      <c r="E2228" s="14" t="s">
        <v>4352</v>
      </c>
      <c r="F2228" s="17"/>
      <c r="G2228" s="12" t="s">
        <v>144</v>
      </c>
      <c r="H2228" s="12" t="s">
        <v>882</v>
      </c>
      <c r="I2228" s="16"/>
      <c r="J2228" s="10" t="s">
        <v>153</v>
      </c>
      <c r="K2228" s="10" t="s">
        <v>3194</v>
      </c>
    </row>
    <row r="2229" spans="1:11" ht="16.5" customHeight="1" x14ac:dyDescent="0.2">
      <c r="A2229" s="58">
        <v>1511101370</v>
      </c>
      <c r="B2229" s="14" t="s">
        <v>4336</v>
      </c>
      <c r="C2229" s="14" t="s">
        <v>19</v>
      </c>
      <c r="D2229" s="14" t="s">
        <v>9644</v>
      </c>
      <c r="E2229" s="14" t="s">
        <v>9643</v>
      </c>
      <c r="F2229" s="17"/>
      <c r="G2229" s="12" t="s">
        <v>144</v>
      </c>
      <c r="H2229" s="12" t="s">
        <v>882</v>
      </c>
      <c r="I2229" s="16"/>
      <c r="J2229" s="10" t="s">
        <v>153</v>
      </c>
      <c r="K2229" s="10" t="s">
        <v>3194</v>
      </c>
    </row>
    <row r="2230" spans="1:11" ht="16.5" customHeight="1" x14ac:dyDescent="0.2">
      <c r="A2230" s="18">
        <v>1511101380</v>
      </c>
      <c r="B2230" s="14" t="s">
        <v>4410</v>
      </c>
      <c r="C2230" s="14"/>
      <c r="D2230" s="14" t="s">
        <v>4411</v>
      </c>
      <c r="E2230" s="14" t="s">
        <v>4412</v>
      </c>
      <c r="F2230" s="17"/>
      <c r="G2230" s="12" t="s">
        <v>144</v>
      </c>
      <c r="H2230" s="12" t="s">
        <v>882</v>
      </c>
      <c r="I2230" s="16"/>
      <c r="J2230" s="10" t="s">
        <v>153</v>
      </c>
      <c r="K2230" s="10" t="s">
        <v>3194</v>
      </c>
    </row>
    <row r="2231" spans="1:11" ht="16.5" customHeight="1" x14ac:dyDescent="0.2">
      <c r="A2231" s="58">
        <v>1511101390</v>
      </c>
      <c r="B2231" s="14" t="s">
        <v>4414</v>
      </c>
      <c r="C2231" s="14" t="s">
        <v>19</v>
      </c>
      <c r="D2231" s="14" t="s">
        <v>4415</v>
      </c>
      <c r="E2231" s="14" t="s">
        <v>7975</v>
      </c>
      <c r="F2231" s="17"/>
      <c r="G2231" s="12" t="s">
        <v>144</v>
      </c>
      <c r="H2231" s="12" t="s">
        <v>882</v>
      </c>
      <c r="I2231" s="16"/>
      <c r="J2231" s="10" t="s">
        <v>153</v>
      </c>
      <c r="K2231" s="10" t="s">
        <v>3194</v>
      </c>
    </row>
    <row r="2232" spans="1:11" ht="16.5" customHeight="1" x14ac:dyDescent="0.2">
      <c r="A2232" s="18">
        <v>1511101400</v>
      </c>
      <c r="B2232" s="14" t="s">
        <v>4416</v>
      </c>
      <c r="C2232" s="14"/>
      <c r="D2232" s="14" t="s">
        <v>4417</v>
      </c>
      <c r="E2232" s="14" t="s">
        <v>4418</v>
      </c>
      <c r="F2232" s="17"/>
      <c r="G2232" s="12" t="s">
        <v>144</v>
      </c>
      <c r="H2232" s="12" t="s">
        <v>882</v>
      </c>
      <c r="I2232" s="16"/>
      <c r="J2232" s="10" t="s">
        <v>153</v>
      </c>
      <c r="K2232" s="10" t="s">
        <v>3194</v>
      </c>
    </row>
    <row r="2233" spans="1:11" ht="16.5" customHeight="1" x14ac:dyDescent="0.2">
      <c r="A2233" s="58">
        <v>1511101410</v>
      </c>
      <c r="B2233" s="14" t="s">
        <v>4451</v>
      </c>
      <c r="C2233" s="14" t="s">
        <v>19</v>
      </c>
      <c r="D2233" s="14" t="s">
        <v>10061</v>
      </c>
      <c r="E2233" s="14" t="s">
        <v>10060</v>
      </c>
      <c r="F2233" s="17"/>
      <c r="G2233" s="12" t="s">
        <v>144</v>
      </c>
      <c r="H2233" s="12" t="s">
        <v>882</v>
      </c>
      <c r="I2233" s="16"/>
      <c r="J2233" s="10" t="s">
        <v>153</v>
      </c>
      <c r="K2233" s="10" t="s">
        <v>3194</v>
      </c>
    </row>
    <row r="2234" spans="1:11" ht="16.5" customHeight="1" x14ac:dyDescent="0.2">
      <c r="A2234" s="18">
        <v>1511101420</v>
      </c>
      <c r="B2234" s="14" t="s">
        <v>4337</v>
      </c>
      <c r="C2234" s="14"/>
      <c r="D2234" s="14" t="s">
        <v>4338</v>
      </c>
      <c r="E2234" s="14" t="s">
        <v>4339</v>
      </c>
      <c r="F2234" s="17"/>
      <c r="G2234" s="12" t="s">
        <v>144</v>
      </c>
      <c r="H2234" s="12" t="s">
        <v>882</v>
      </c>
      <c r="I2234" s="16"/>
      <c r="J2234" s="10" t="s">
        <v>153</v>
      </c>
      <c r="K2234" s="10" t="s">
        <v>3194</v>
      </c>
    </row>
    <row r="2235" spans="1:11" ht="16.5" customHeight="1" x14ac:dyDescent="0.2">
      <c r="A2235" s="18">
        <v>1511101430</v>
      </c>
      <c r="B2235" s="14" t="s">
        <v>4344</v>
      </c>
      <c r="C2235" s="14"/>
      <c r="D2235" s="14" t="s">
        <v>4345</v>
      </c>
      <c r="E2235" s="14" t="s">
        <v>4346</v>
      </c>
      <c r="F2235" s="17"/>
      <c r="G2235" s="12" t="s">
        <v>144</v>
      </c>
      <c r="H2235" s="12" t="s">
        <v>882</v>
      </c>
      <c r="I2235" s="16"/>
      <c r="J2235" s="10" t="s">
        <v>153</v>
      </c>
      <c r="K2235" s="10" t="s">
        <v>3194</v>
      </c>
    </row>
    <row r="2236" spans="1:11" ht="16.5" customHeight="1" x14ac:dyDescent="0.2">
      <c r="A2236" s="18">
        <v>1511101440</v>
      </c>
      <c r="B2236" s="14" t="s">
        <v>4356</v>
      </c>
      <c r="C2236" s="14"/>
      <c r="D2236" s="14" t="s">
        <v>4357</v>
      </c>
      <c r="E2236" s="14" t="s">
        <v>4358</v>
      </c>
      <c r="F2236" s="17"/>
      <c r="G2236" s="12" t="s">
        <v>144</v>
      </c>
      <c r="H2236" s="12" t="s">
        <v>882</v>
      </c>
      <c r="I2236" s="16"/>
      <c r="J2236" s="10" t="s">
        <v>153</v>
      </c>
      <c r="K2236" s="10" t="s">
        <v>3194</v>
      </c>
    </row>
    <row r="2237" spans="1:11" ht="16.5" customHeight="1" x14ac:dyDescent="0.2">
      <c r="A2237" s="18">
        <v>1511101450</v>
      </c>
      <c r="B2237" s="14" t="s">
        <v>4359</v>
      </c>
      <c r="C2237" s="14"/>
      <c r="D2237" s="14" t="s">
        <v>4360</v>
      </c>
      <c r="E2237" s="14" t="s">
        <v>4361</v>
      </c>
      <c r="F2237" s="17"/>
      <c r="G2237" s="12" t="s">
        <v>144</v>
      </c>
      <c r="H2237" s="12" t="s">
        <v>882</v>
      </c>
      <c r="I2237" s="16"/>
      <c r="J2237" s="10" t="s">
        <v>153</v>
      </c>
      <c r="K2237" s="10" t="s">
        <v>3194</v>
      </c>
    </row>
    <row r="2238" spans="1:11" ht="16.5" customHeight="1" x14ac:dyDescent="0.2">
      <c r="A2238" s="18">
        <v>1511101460</v>
      </c>
      <c r="B2238" s="14" t="s">
        <v>4365</v>
      </c>
      <c r="C2238" s="14"/>
      <c r="D2238" s="14" t="s">
        <v>4366</v>
      </c>
      <c r="E2238" s="14" t="s">
        <v>4367</v>
      </c>
      <c r="F2238" s="17"/>
      <c r="G2238" s="12" t="s">
        <v>144</v>
      </c>
      <c r="H2238" s="12" t="s">
        <v>882</v>
      </c>
      <c r="I2238" s="16"/>
      <c r="J2238" s="10" t="s">
        <v>153</v>
      </c>
      <c r="K2238" s="10" t="s">
        <v>3194</v>
      </c>
    </row>
    <row r="2239" spans="1:11" ht="16.5" customHeight="1" x14ac:dyDescent="0.2">
      <c r="A2239" s="58">
        <v>1511101490</v>
      </c>
      <c r="B2239" s="14" t="s">
        <v>4392</v>
      </c>
      <c r="C2239" s="14" t="s">
        <v>19</v>
      </c>
      <c r="D2239" s="14" t="s">
        <v>4393</v>
      </c>
      <c r="E2239" s="14" t="s">
        <v>9230</v>
      </c>
      <c r="F2239" s="17"/>
      <c r="G2239" s="12" t="s">
        <v>144</v>
      </c>
      <c r="H2239" s="12" t="s">
        <v>882</v>
      </c>
      <c r="I2239" s="16"/>
      <c r="J2239" s="10" t="s">
        <v>153</v>
      </c>
      <c r="K2239" s="10" t="s">
        <v>3194</v>
      </c>
    </row>
    <row r="2240" spans="1:11" ht="16.5" customHeight="1" x14ac:dyDescent="0.2">
      <c r="A2240" s="58">
        <v>1511101500</v>
      </c>
      <c r="B2240" s="14" t="s">
        <v>4399</v>
      </c>
      <c r="C2240" s="14" t="s">
        <v>19</v>
      </c>
      <c r="D2240" s="14" t="s">
        <v>4400</v>
      </c>
      <c r="E2240" s="14"/>
      <c r="F2240" s="17"/>
      <c r="G2240" s="12" t="s">
        <v>144</v>
      </c>
      <c r="H2240" s="12" t="s">
        <v>882</v>
      </c>
      <c r="I2240" s="16"/>
      <c r="J2240" s="10" t="s">
        <v>153</v>
      </c>
      <c r="K2240" s="10" t="s">
        <v>3194</v>
      </c>
    </row>
    <row r="2241" spans="1:12" ht="16.5" customHeight="1" x14ac:dyDescent="0.2">
      <c r="A2241" s="18">
        <v>1511101510</v>
      </c>
      <c r="B2241" s="14" t="s">
        <v>4419</v>
      </c>
      <c r="C2241" s="14"/>
      <c r="D2241" s="14" t="s">
        <v>4420</v>
      </c>
      <c r="E2241" s="14" t="s">
        <v>4421</v>
      </c>
      <c r="F2241" s="17"/>
      <c r="G2241" s="12" t="s">
        <v>144</v>
      </c>
      <c r="H2241" s="12" t="s">
        <v>882</v>
      </c>
      <c r="I2241" s="16"/>
      <c r="J2241" s="10" t="s">
        <v>153</v>
      </c>
      <c r="K2241" s="10" t="s">
        <v>3194</v>
      </c>
    </row>
    <row r="2242" spans="1:12" ht="16.5" customHeight="1" x14ac:dyDescent="0.2">
      <c r="A2242" s="18">
        <v>1511101520</v>
      </c>
      <c r="B2242" s="14" t="s">
        <v>4422</v>
      </c>
      <c r="C2242" s="14"/>
      <c r="D2242" s="14" t="s">
        <v>4423</v>
      </c>
      <c r="E2242" s="14" t="s">
        <v>4424</v>
      </c>
      <c r="F2242" s="17"/>
      <c r="G2242" s="12" t="s">
        <v>144</v>
      </c>
      <c r="H2242" s="12" t="s">
        <v>882</v>
      </c>
      <c r="I2242" s="16"/>
      <c r="J2242" s="10" t="s">
        <v>153</v>
      </c>
      <c r="K2242" s="10" t="s">
        <v>3194</v>
      </c>
    </row>
    <row r="2243" spans="1:12" ht="16.5" customHeight="1" x14ac:dyDescent="0.2">
      <c r="A2243" s="18">
        <v>1511101530</v>
      </c>
      <c r="B2243" s="14" t="s">
        <v>4425</v>
      </c>
      <c r="C2243" s="14"/>
      <c r="D2243" s="14" t="s">
        <v>4426</v>
      </c>
      <c r="E2243" s="14" t="s">
        <v>4427</v>
      </c>
      <c r="F2243" s="17"/>
      <c r="G2243" s="12" t="s">
        <v>144</v>
      </c>
      <c r="H2243" s="12" t="s">
        <v>882</v>
      </c>
      <c r="I2243" s="16"/>
      <c r="J2243" s="10" t="s">
        <v>153</v>
      </c>
      <c r="K2243" s="10" t="s">
        <v>3194</v>
      </c>
    </row>
    <row r="2244" spans="1:12" ht="16.5" customHeight="1" x14ac:dyDescent="0.2">
      <c r="A2244" s="58">
        <v>1511101540</v>
      </c>
      <c r="B2244" s="14" t="s">
        <v>4447</v>
      </c>
      <c r="C2244" s="14" t="s">
        <v>19</v>
      </c>
      <c r="D2244" s="14" t="s">
        <v>6963</v>
      </c>
      <c r="E2244" s="14" t="s">
        <v>6964</v>
      </c>
      <c r="F2244" s="17"/>
      <c r="G2244" s="12" t="s">
        <v>144</v>
      </c>
      <c r="H2244" s="12" t="s">
        <v>882</v>
      </c>
      <c r="I2244" s="16"/>
      <c r="J2244" s="10" t="s">
        <v>153</v>
      </c>
      <c r="K2244" s="10" t="s">
        <v>3194</v>
      </c>
    </row>
    <row r="2245" spans="1:12" ht="16.5" customHeight="1" x14ac:dyDescent="0.2">
      <c r="A2245" s="18">
        <v>1511101550</v>
      </c>
      <c r="B2245" s="14" t="s">
        <v>4448</v>
      </c>
      <c r="C2245" s="14"/>
      <c r="D2245" s="14" t="s">
        <v>4449</v>
      </c>
      <c r="E2245" s="14" t="s">
        <v>4450</v>
      </c>
      <c r="F2245" s="17"/>
      <c r="G2245" s="12" t="s">
        <v>144</v>
      </c>
      <c r="H2245" s="12" t="s">
        <v>882</v>
      </c>
      <c r="I2245" s="16"/>
      <c r="J2245" s="10" t="s">
        <v>153</v>
      </c>
      <c r="K2245" s="10" t="s">
        <v>3194</v>
      </c>
    </row>
    <row r="2246" spans="1:12" ht="16.5" customHeight="1" x14ac:dyDescent="0.2">
      <c r="A2246" s="18">
        <v>1511101570</v>
      </c>
      <c r="B2246" s="14" t="s">
        <v>4437</v>
      </c>
      <c r="C2246" s="14"/>
      <c r="D2246" s="14" t="s">
        <v>4438</v>
      </c>
      <c r="E2246" s="14" t="s">
        <v>4439</v>
      </c>
      <c r="F2246" s="17"/>
      <c r="G2246" s="17"/>
      <c r="H2246" s="16"/>
      <c r="I2246" s="16"/>
      <c r="J2246" s="10" t="s">
        <v>153</v>
      </c>
      <c r="K2246" s="10" t="s">
        <v>3194</v>
      </c>
    </row>
    <row r="2247" spans="1:12" ht="16.5" customHeight="1" x14ac:dyDescent="0.2">
      <c r="A2247" s="18">
        <v>1511102100</v>
      </c>
      <c r="B2247" s="14" t="s">
        <v>4434</v>
      </c>
      <c r="C2247" s="14"/>
      <c r="D2247" s="14" t="s">
        <v>4435</v>
      </c>
      <c r="E2247" s="14" t="s">
        <v>4436</v>
      </c>
      <c r="F2247" s="17"/>
      <c r="G2247" s="15"/>
      <c r="H2247" s="15"/>
      <c r="I2247" s="16"/>
      <c r="J2247" s="10"/>
      <c r="K2247" s="10"/>
    </row>
    <row r="2248" spans="1:12" ht="16.5" customHeight="1" x14ac:dyDescent="0.2">
      <c r="A2248" s="58">
        <v>1511102130</v>
      </c>
      <c r="B2248" s="14" t="s">
        <v>4445</v>
      </c>
      <c r="C2248" s="14" t="s">
        <v>19</v>
      </c>
      <c r="D2248" s="14" t="s">
        <v>7184</v>
      </c>
      <c r="E2248" s="14" t="s">
        <v>7185</v>
      </c>
      <c r="F2248" s="17"/>
      <c r="G2248" s="15" t="s">
        <v>144</v>
      </c>
      <c r="H2248" s="15" t="s">
        <v>145</v>
      </c>
      <c r="I2248" s="16"/>
      <c r="J2248" s="10"/>
      <c r="K2248" s="10"/>
    </row>
    <row r="2249" spans="1:12" ht="16.5" customHeight="1" x14ac:dyDescent="0.2">
      <c r="A2249" s="58">
        <v>1511102170</v>
      </c>
      <c r="B2249" s="14" t="s">
        <v>10103</v>
      </c>
      <c r="C2249" s="14" t="s">
        <v>19</v>
      </c>
      <c r="D2249" s="14" t="s">
        <v>10104</v>
      </c>
      <c r="E2249" s="14"/>
      <c r="F2249" s="17"/>
      <c r="G2249" s="12"/>
      <c r="H2249" s="12"/>
      <c r="I2249" s="16"/>
      <c r="J2249" s="10"/>
      <c r="K2249" s="10"/>
    </row>
    <row r="2250" spans="1:12" ht="16.5" customHeight="1" x14ac:dyDescent="0.2">
      <c r="A2250" s="18">
        <v>1511102200</v>
      </c>
      <c r="B2250" s="14" t="s">
        <v>4340</v>
      </c>
      <c r="C2250" s="14" t="s">
        <v>19</v>
      </c>
      <c r="D2250" s="14" t="s">
        <v>4341</v>
      </c>
      <c r="E2250" s="12" t="s">
        <v>4342</v>
      </c>
      <c r="F2250" s="17" t="s">
        <v>3544</v>
      </c>
      <c r="G2250" s="10" t="s">
        <v>3545</v>
      </c>
      <c r="H2250" s="17" t="s">
        <v>3546</v>
      </c>
      <c r="I2250" s="16" t="s">
        <v>3547</v>
      </c>
      <c r="J2250" s="10" t="s">
        <v>3548</v>
      </c>
      <c r="K2250" s="10" t="s">
        <v>3549</v>
      </c>
    </row>
    <row r="2251" spans="1:12" ht="16.5" customHeight="1" x14ac:dyDescent="0.2">
      <c r="A2251" s="58">
        <v>1511102240</v>
      </c>
      <c r="B2251" s="14" t="s">
        <v>4343</v>
      </c>
      <c r="C2251" s="14" t="s">
        <v>19</v>
      </c>
      <c r="D2251" s="14" t="s">
        <v>7378</v>
      </c>
      <c r="E2251" s="14"/>
      <c r="F2251" s="17"/>
      <c r="G2251" s="12" t="s">
        <v>144</v>
      </c>
      <c r="H2251" s="12" t="s">
        <v>145</v>
      </c>
      <c r="I2251" s="16"/>
      <c r="J2251" s="10" t="s">
        <v>153</v>
      </c>
      <c r="K2251" s="10" t="s">
        <v>3194</v>
      </c>
      <c r="L2251" s="73">
        <v>1511101300</v>
      </c>
    </row>
    <row r="2252" spans="1:12" ht="16.5" customHeight="1" x14ac:dyDescent="0.2">
      <c r="A2252" s="58">
        <v>1511102310</v>
      </c>
      <c r="B2252" s="14" t="s">
        <v>10051</v>
      </c>
      <c r="C2252" s="14" t="s">
        <v>19</v>
      </c>
      <c r="D2252" s="14" t="s">
        <v>10052</v>
      </c>
      <c r="E2252" s="14" t="s">
        <v>10050</v>
      </c>
      <c r="F2252" s="17"/>
      <c r="G2252" s="15"/>
      <c r="H2252" s="15"/>
      <c r="I2252" s="16"/>
      <c r="J2252" s="10"/>
      <c r="K2252" s="10"/>
    </row>
    <row r="2253" spans="1:12" ht="16.5" customHeight="1" x14ac:dyDescent="0.2">
      <c r="A2253" s="18">
        <v>1511102420</v>
      </c>
      <c r="B2253" s="14" t="s">
        <v>4362</v>
      </c>
      <c r="C2253" s="14"/>
      <c r="D2253" s="14" t="s">
        <v>4363</v>
      </c>
      <c r="E2253" s="14" t="s">
        <v>4364</v>
      </c>
      <c r="F2253" s="17"/>
      <c r="G2253" s="15" t="s">
        <v>144</v>
      </c>
      <c r="H2253" s="15" t="s">
        <v>145</v>
      </c>
      <c r="I2253" s="16"/>
      <c r="J2253" s="10"/>
      <c r="K2253" s="10"/>
    </row>
    <row r="2254" spans="1:12" ht="16.5" customHeight="1" x14ac:dyDescent="0.2">
      <c r="A2254" s="18">
        <v>1511102540</v>
      </c>
      <c r="B2254" s="14" t="s">
        <v>4378</v>
      </c>
      <c r="C2254" s="14"/>
      <c r="D2254" s="14" t="s">
        <v>4379</v>
      </c>
      <c r="E2254" s="14" t="s">
        <v>4380</v>
      </c>
      <c r="F2254" s="17"/>
      <c r="G2254" s="15" t="s">
        <v>144</v>
      </c>
      <c r="H2254" s="15" t="s">
        <v>145</v>
      </c>
      <c r="I2254" s="16"/>
      <c r="J2254" s="10"/>
      <c r="K2254" s="10"/>
    </row>
    <row r="2255" spans="1:12" ht="16.5" customHeight="1" x14ac:dyDescent="0.2">
      <c r="A2255" s="18">
        <v>1511102600</v>
      </c>
      <c r="B2255" s="14" t="s">
        <v>4381</v>
      </c>
      <c r="C2255" s="14" t="s">
        <v>19</v>
      </c>
      <c r="D2255" s="14" t="s">
        <v>4382</v>
      </c>
      <c r="E2255" s="14" t="s">
        <v>4383</v>
      </c>
      <c r="F2255" s="17"/>
      <c r="G2255" s="15"/>
      <c r="H2255" s="15"/>
      <c r="I2255" s="16"/>
      <c r="J2255" s="10"/>
      <c r="K2255" s="10"/>
    </row>
    <row r="2256" spans="1:12" ht="16.5" customHeight="1" x14ac:dyDescent="0.2">
      <c r="A2256" s="58">
        <v>1511102690</v>
      </c>
      <c r="B2256" s="14" t="s">
        <v>4390</v>
      </c>
      <c r="C2256" s="14" t="s">
        <v>19</v>
      </c>
      <c r="D2256" s="14" t="s">
        <v>4391</v>
      </c>
      <c r="E2256" s="14" t="s">
        <v>9284</v>
      </c>
      <c r="F2256" s="17"/>
      <c r="G2256" s="12" t="s">
        <v>144</v>
      </c>
      <c r="H2256" s="12" t="s">
        <v>882</v>
      </c>
      <c r="I2256" s="16"/>
      <c r="J2256" s="10" t="s">
        <v>153</v>
      </c>
      <c r="K2256" s="10" t="s">
        <v>3194</v>
      </c>
      <c r="L2256" s="73">
        <v>1511101480</v>
      </c>
    </row>
    <row r="2257" spans="1:11" ht="16.5" customHeight="1" x14ac:dyDescent="0.2">
      <c r="A2257" s="102">
        <v>1511103130</v>
      </c>
      <c r="B2257" s="19" t="s">
        <v>10105</v>
      </c>
      <c r="C2257" s="19" t="s">
        <v>19</v>
      </c>
      <c r="D2257" s="20" t="s">
        <v>10106</v>
      </c>
      <c r="E2257" s="20" t="s">
        <v>10107</v>
      </c>
      <c r="F2257" s="17"/>
      <c r="G2257" s="12"/>
      <c r="H2257" s="12"/>
      <c r="I2257" s="16"/>
      <c r="J2257" s="19"/>
      <c r="K2257" s="19"/>
    </row>
    <row r="2258" spans="1:11" ht="16.5" customHeight="1" x14ac:dyDescent="0.2">
      <c r="A2258" s="58">
        <v>1511103550</v>
      </c>
      <c r="B2258" s="29" t="s">
        <v>4404</v>
      </c>
      <c r="C2258" s="29" t="s">
        <v>19</v>
      </c>
      <c r="D2258" s="29" t="s">
        <v>4405</v>
      </c>
      <c r="E2258" s="10"/>
      <c r="F2258" s="17"/>
      <c r="G2258" s="17"/>
      <c r="H2258" s="16"/>
      <c r="I2258" s="16"/>
      <c r="J2258" s="10" t="s">
        <v>153</v>
      </c>
      <c r="K2258" s="10" t="s">
        <v>1084</v>
      </c>
    </row>
    <row r="2259" spans="1:11" ht="16.5" customHeight="1" x14ac:dyDescent="0.2">
      <c r="A2259" s="18">
        <v>1511103570</v>
      </c>
      <c r="B2259" s="14" t="s">
        <v>1559</v>
      </c>
      <c r="C2259" s="14"/>
      <c r="D2259" s="14" t="s">
        <v>1560</v>
      </c>
      <c r="E2259" s="14" t="s">
        <v>1561</v>
      </c>
      <c r="F2259" s="17"/>
      <c r="G2259" s="17"/>
      <c r="H2259" s="16"/>
      <c r="I2259" s="16"/>
      <c r="J2259" s="10"/>
      <c r="K2259" s="10"/>
    </row>
    <row r="2260" spans="1:11" ht="16.5" customHeight="1" x14ac:dyDescent="0.2">
      <c r="A2260" s="58">
        <v>1511103740</v>
      </c>
      <c r="B2260" s="14" t="s">
        <v>8466</v>
      </c>
      <c r="C2260" s="14" t="s">
        <v>19</v>
      </c>
      <c r="D2260" s="14" t="s">
        <v>8467</v>
      </c>
      <c r="E2260" s="14" t="s">
        <v>8468</v>
      </c>
      <c r="F2260" s="17"/>
      <c r="G2260" s="17"/>
      <c r="H2260" s="16"/>
      <c r="I2260" s="16"/>
      <c r="J2260" s="10"/>
      <c r="K2260" s="10"/>
    </row>
    <row r="2261" spans="1:11" ht="16.5" customHeight="1" x14ac:dyDescent="0.2">
      <c r="A2261" s="18">
        <v>1511103760</v>
      </c>
      <c r="B2261" s="30" t="s">
        <v>4406</v>
      </c>
      <c r="C2261" s="30" t="s">
        <v>19</v>
      </c>
      <c r="D2261" s="30" t="s">
        <v>4407</v>
      </c>
      <c r="E2261" s="19" t="s">
        <v>4407</v>
      </c>
      <c r="F2261" s="17"/>
      <c r="G2261" s="17"/>
      <c r="H2261" s="16"/>
      <c r="I2261" s="16"/>
      <c r="J2261" s="10" t="s">
        <v>186</v>
      </c>
      <c r="K2261" s="10" t="s">
        <v>3194</v>
      </c>
    </row>
    <row r="2262" spans="1:11" ht="16.5" customHeight="1" x14ac:dyDescent="0.2">
      <c r="A2262" s="80">
        <v>1511103780</v>
      </c>
      <c r="B2262" s="19" t="s">
        <v>4442</v>
      </c>
      <c r="C2262" s="19"/>
      <c r="D2262" s="20" t="s">
        <v>4443</v>
      </c>
      <c r="E2262" s="20" t="s">
        <v>4444</v>
      </c>
      <c r="F2262" s="17"/>
      <c r="G2262" s="12" t="s">
        <v>144</v>
      </c>
      <c r="H2262" s="12" t="s">
        <v>145</v>
      </c>
      <c r="I2262" s="16"/>
      <c r="J2262" s="19" t="s">
        <v>269</v>
      </c>
      <c r="K2262" s="19" t="s">
        <v>4441</v>
      </c>
    </row>
    <row r="2263" spans="1:11" ht="16.5" customHeight="1" x14ac:dyDescent="0.2">
      <c r="A2263" s="80">
        <v>1511103790</v>
      </c>
      <c r="B2263" s="19" t="s">
        <v>4332</v>
      </c>
      <c r="C2263" s="19"/>
      <c r="D2263" s="20" t="s">
        <v>4333</v>
      </c>
      <c r="E2263" s="20" t="s">
        <v>4334</v>
      </c>
      <c r="F2263" s="17"/>
      <c r="G2263" s="12" t="s">
        <v>144</v>
      </c>
      <c r="H2263" s="12" t="s">
        <v>145</v>
      </c>
      <c r="I2263" s="16"/>
      <c r="J2263" s="19" t="s">
        <v>269</v>
      </c>
      <c r="K2263" s="19" t="s">
        <v>4335</v>
      </c>
    </row>
    <row r="2264" spans="1:11" ht="16.5" customHeight="1" x14ac:dyDescent="0.2">
      <c r="A2264" s="58">
        <v>1511104000</v>
      </c>
      <c r="B2264" s="14" t="s">
        <v>16887</v>
      </c>
      <c r="C2264" s="14" t="s">
        <v>19</v>
      </c>
      <c r="D2264" s="14" t="s">
        <v>16888</v>
      </c>
      <c r="E2264" s="39" t="s">
        <v>16889</v>
      </c>
      <c r="F2264" s="17"/>
      <c r="G2264" s="15"/>
      <c r="H2264" s="15"/>
      <c r="I2264" s="16"/>
      <c r="J2264" s="10"/>
      <c r="K2264" s="10"/>
    </row>
    <row r="2265" spans="1:11" ht="16.5" customHeight="1" x14ac:dyDescent="0.2">
      <c r="A2265" s="102">
        <v>1511104360</v>
      </c>
      <c r="B2265" s="19" t="s">
        <v>9352</v>
      </c>
      <c r="C2265" s="19" t="s">
        <v>19</v>
      </c>
      <c r="D2265" s="14" t="s">
        <v>9354</v>
      </c>
      <c r="E2265" s="20" t="s">
        <v>9353</v>
      </c>
      <c r="F2265" s="17"/>
      <c r="G2265" s="12"/>
      <c r="H2265" s="12"/>
      <c r="I2265" s="16"/>
      <c r="J2265" s="19"/>
      <c r="K2265" s="19"/>
    </row>
    <row r="2266" spans="1:11" ht="16.5" customHeight="1" x14ac:dyDescent="0.2">
      <c r="A2266" s="102">
        <v>1511104740</v>
      </c>
      <c r="B2266" s="19" t="s">
        <v>7330</v>
      </c>
      <c r="C2266" s="19" t="s">
        <v>19</v>
      </c>
      <c r="D2266" s="20" t="s">
        <v>10915</v>
      </c>
      <c r="E2266" s="20" t="s">
        <v>7331</v>
      </c>
      <c r="F2266" s="17"/>
      <c r="G2266" s="12"/>
      <c r="H2266" s="12"/>
      <c r="I2266" s="16"/>
      <c r="J2266" s="19"/>
      <c r="K2266" s="19"/>
    </row>
    <row r="2267" spans="1:11" ht="16.5" customHeight="1" x14ac:dyDescent="0.2">
      <c r="A2267" s="102">
        <v>1511105920</v>
      </c>
      <c r="B2267" s="19" t="s">
        <v>14836</v>
      </c>
      <c r="C2267" s="19" t="s">
        <v>19</v>
      </c>
      <c r="D2267" s="20" t="s">
        <v>14837</v>
      </c>
      <c r="E2267" s="20" t="s">
        <v>14835</v>
      </c>
      <c r="F2267" s="17"/>
      <c r="G2267" s="12"/>
      <c r="H2267" s="12"/>
      <c r="I2267" s="16"/>
      <c r="J2267" s="19"/>
      <c r="K2267" s="19"/>
    </row>
    <row r="2268" spans="1:11" ht="16.5" customHeight="1" x14ac:dyDescent="0.2">
      <c r="A2268" s="58">
        <v>1511105930</v>
      </c>
      <c r="B2268" s="14" t="s">
        <v>14848</v>
      </c>
      <c r="C2268" s="14" t="s">
        <v>19</v>
      </c>
      <c r="D2268" s="14" t="s">
        <v>14849</v>
      </c>
      <c r="E2268" s="14" t="s">
        <v>14847</v>
      </c>
      <c r="F2268" s="17"/>
      <c r="G2268" s="17"/>
      <c r="H2268" s="16"/>
      <c r="I2268" s="16"/>
      <c r="J2268" s="10"/>
      <c r="K2268" s="10"/>
    </row>
    <row r="2269" spans="1:11" ht="16.5" customHeight="1" x14ac:dyDescent="0.2">
      <c r="A2269" s="58">
        <v>1511105940</v>
      </c>
      <c r="B2269" s="14" t="s">
        <v>14851</v>
      </c>
      <c r="C2269" s="14" t="s">
        <v>19</v>
      </c>
      <c r="D2269" s="14" t="s">
        <v>14852</v>
      </c>
      <c r="E2269" s="14" t="s">
        <v>14850</v>
      </c>
      <c r="F2269" s="17"/>
      <c r="G2269" s="17"/>
      <c r="H2269" s="16"/>
      <c r="I2269" s="16"/>
      <c r="J2269" s="10"/>
      <c r="K2269" s="10"/>
    </row>
    <row r="2270" spans="1:11" ht="16.5" customHeight="1" x14ac:dyDescent="0.2">
      <c r="A2270" s="58">
        <v>1511105950</v>
      </c>
      <c r="B2270" s="14" t="s">
        <v>14854</v>
      </c>
      <c r="C2270" s="14" t="s">
        <v>19</v>
      </c>
      <c r="D2270" s="14" t="s">
        <v>14855</v>
      </c>
      <c r="E2270" s="14" t="s">
        <v>14853</v>
      </c>
      <c r="F2270" s="17"/>
      <c r="G2270" s="17"/>
      <c r="H2270" s="16"/>
      <c r="I2270" s="16"/>
      <c r="J2270" s="10"/>
      <c r="K2270" s="10"/>
    </row>
    <row r="2271" spans="1:11" ht="16.5" customHeight="1" x14ac:dyDescent="0.2">
      <c r="A2271" s="58">
        <v>1511105960</v>
      </c>
      <c r="B2271" s="14" t="s">
        <v>14868</v>
      </c>
      <c r="C2271" s="14" t="s">
        <v>19</v>
      </c>
      <c r="D2271" s="14" t="s">
        <v>14869</v>
      </c>
      <c r="E2271" s="14" t="s">
        <v>14867</v>
      </c>
      <c r="F2271" s="17"/>
      <c r="G2271" s="17"/>
      <c r="H2271" s="16"/>
      <c r="I2271" s="16"/>
      <c r="J2271" s="10"/>
      <c r="K2271" s="10"/>
    </row>
    <row r="2272" spans="1:11" ht="16.5" customHeight="1" x14ac:dyDescent="0.2">
      <c r="A2272" s="58">
        <v>1512100050</v>
      </c>
      <c r="B2272" s="14" t="s">
        <v>4763</v>
      </c>
      <c r="C2272" s="14" t="s">
        <v>19</v>
      </c>
      <c r="D2272" s="14" t="s">
        <v>4764</v>
      </c>
      <c r="E2272" s="14" t="s">
        <v>10069</v>
      </c>
      <c r="F2272" s="17"/>
      <c r="G2272" s="15" t="s">
        <v>144</v>
      </c>
      <c r="H2272" s="15" t="s">
        <v>145</v>
      </c>
      <c r="I2272" s="16"/>
      <c r="J2272" s="10"/>
      <c r="K2272" s="10"/>
    </row>
    <row r="2273" spans="1:11" ht="16.5" customHeight="1" x14ac:dyDescent="0.2">
      <c r="A2273" s="58">
        <v>1512100070</v>
      </c>
      <c r="B2273" s="14" t="s">
        <v>4768</v>
      </c>
      <c r="C2273" s="14" t="s">
        <v>19</v>
      </c>
      <c r="D2273" s="14" t="s">
        <v>4769</v>
      </c>
      <c r="E2273" s="14" t="s">
        <v>10070</v>
      </c>
      <c r="F2273" s="17"/>
      <c r="G2273" s="15" t="s">
        <v>144</v>
      </c>
      <c r="H2273" s="15" t="s">
        <v>145</v>
      </c>
      <c r="I2273" s="16"/>
      <c r="J2273" s="10"/>
      <c r="K2273" s="10"/>
    </row>
    <row r="2274" spans="1:11" ht="16.5" customHeight="1" x14ac:dyDescent="0.2">
      <c r="A2274" s="18">
        <v>1512100160</v>
      </c>
      <c r="B2274" s="14" t="s">
        <v>4991</v>
      </c>
      <c r="C2274" s="14"/>
      <c r="D2274" s="14" t="s">
        <v>4992</v>
      </c>
      <c r="E2274" s="10" t="s">
        <v>4993</v>
      </c>
      <c r="F2274" s="17"/>
      <c r="G2274" s="12"/>
      <c r="H2274" s="12"/>
      <c r="I2274" s="16"/>
      <c r="J2274" s="10"/>
      <c r="K2274" s="10"/>
    </row>
    <row r="2275" spans="1:11" ht="16.5" customHeight="1" x14ac:dyDescent="0.2">
      <c r="A2275" s="18">
        <v>1512100200</v>
      </c>
      <c r="B2275" s="14" t="s">
        <v>5000</v>
      </c>
      <c r="C2275" s="14"/>
      <c r="D2275" s="14" t="s">
        <v>5001</v>
      </c>
      <c r="E2275" s="14" t="s">
        <v>5002</v>
      </c>
      <c r="F2275" s="17"/>
      <c r="G2275" s="15" t="s">
        <v>144</v>
      </c>
      <c r="H2275" s="15" t="s">
        <v>145</v>
      </c>
      <c r="I2275" s="16"/>
      <c r="J2275" s="10"/>
      <c r="K2275" s="10"/>
    </row>
    <row r="2276" spans="1:11" ht="16.5" customHeight="1" x14ac:dyDescent="0.2">
      <c r="A2276" s="18">
        <v>1512100230</v>
      </c>
      <c r="B2276" s="14" t="s">
        <v>4756</v>
      </c>
      <c r="C2276" s="14"/>
      <c r="D2276" s="14" t="s">
        <v>4757</v>
      </c>
      <c r="E2276" s="14" t="s">
        <v>4758</v>
      </c>
      <c r="F2276" s="17"/>
      <c r="G2276" s="15" t="s">
        <v>144</v>
      </c>
      <c r="H2276" s="15" t="s">
        <v>145</v>
      </c>
      <c r="I2276" s="16"/>
      <c r="J2276" s="10"/>
      <c r="K2276" s="10"/>
    </row>
    <row r="2277" spans="1:11" ht="16.5" customHeight="1" x14ac:dyDescent="0.2">
      <c r="A2277" s="18">
        <v>1512100300</v>
      </c>
      <c r="B2277" s="14" t="s">
        <v>5057</v>
      </c>
      <c r="C2277" s="14"/>
      <c r="D2277" s="14" t="s">
        <v>5058</v>
      </c>
      <c r="E2277" s="14" t="s">
        <v>5059</v>
      </c>
      <c r="F2277" s="17"/>
      <c r="G2277" s="15" t="s">
        <v>144</v>
      </c>
      <c r="H2277" s="15" t="s">
        <v>145</v>
      </c>
      <c r="I2277" s="16"/>
      <c r="J2277" s="10"/>
      <c r="K2277" s="10"/>
    </row>
    <row r="2278" spans="1:11" ht="16.5" customHeight="1" x14ac:dyDescent="0.2">
      <c r="A2278" s="58">
        <v>1512100320</v>
      </c>
      <c r="B2278" s="14" t="s">
        <v>5063</v>
      </c>
      <c r="C2278" s="14" t="s">
        <v>19</v>
      </c>
      <c r="D2278" s="14" t="s">
        <v>5064</v>
      </c>
      <c r="E2278" s="14" t="s">
        <v>10075</v>
      </c>
      <c r="F2278" s="17"/>
      <c r="G2278" s="15" t="s">
        <v>144</v>
      </c>
      <c r="H2278" s="15" t="s">
        <v>145</v>
      </c>
      <c r="I2278" s="16"/>
      <c r="J2278" s="10"/>
      <c r="K2278" s="10"/>
    </row>
    <row r="2279" spans="1:11" ht="16.5" customHeight="1" x14ac:dyDescent="0.2">
      <c r="A2279" s="18">
        <v>1512100430</v>
      </c>
      <c r="B2279" s="14" t="s">
        <v>4983</v>
      </c>
      <c r="C2279" s="14" t="s">
        <v>19</v>
      </c>
      <c r="D2279" s="14" t="s">
        <v>4984</v>
      </c>
      <c r="E2279" s="14" t="s">
        <v>4985</v>
      </c>
      <c r="F2279" s="17"/>
      <c r="G2279" s="15" t="s">
        <v>144</v>
      </c>
      <c r="H2279" s="15" t="s">
        <v>145</v>
      </c>
      <c r="I2279" s="16"/>
      <c r="J2279" s="10"/>
      <c r="K2279" s="10"/>
    </row>
    <row r="2280" spans="1:11" ht="16.5" customHeight="1" x14ac:dyDescent="0.2">
      <c r="A2280" s="58">
        <v>1512100470</v>
      </c>
      <c r="B2280" s="14" t="s">
        <v>10078</v>
      </c>
      <c r="C2280" s="14" t="s">
        <v>19</v>
      </c>
      <c r="D2280" s="14" t="s">
        <v>10079</v>
      </c>
      <c r="E2280" s="14" t="s">
        <v>10077</v>
      </c>
      <c r="F2280" s="17"/>
      <c r="G2280" s="15" t="s">
        <v>144</v>
      </c>
      <c r="H2280" s="15" t="s">
        <v>145</v>
      </c>
      <c r="I2280" s="16"/>
      <c r="J2280" s="10"/>
      <c r="K2280" s="10"/>
    </row>
    <row r="2281" spans="1:11" ht="16.5" customHeight="1" x14ac:dyDescent="0.2">
      <c r="A2281" s="58">
        <v>1512100480</v>
      </c>
      <c r="B2281" s="14" t="s">
        <v>5099</v>
      </c>
      <c r="C2281" s="14" t="s">
        <v>19</v>
      </c>
      <c r="D2281" s="14" t="s">
        <v>5100</v>
      </c>
      <c r="E2281" s="14" t="s">
        <v>10081</v>
      </c>
      <c r="F2281" s="17"/>
      <c r="G2281" s="15" t="s">
        <v>144</v>
      </c>
      <c r="H2281" s="15" t="s">
        <v>145</v>
      </c>
      <c r="I2281" s="16"/>
      <c r="J2281" s="10"/>
      <c r="K2281" s="10"/>
    </row>
    <row r="2282" spans="1:11" ht="16.5" customHeight="1" x14ac:dyDescent="0.2">
      <c r="A2282" s="18">
        <v>1512100500</v>
      </c>
      <c r="B2282" s="14" t="s">
        <v>4894</v>
      </c>
      <c r="C2282" s="14"/>
      <c r="D2282" s="14" t="s">
        <v>4895</v>
      </c>
      <c r="E2282" s="14" t="s">
        <v>4896</v>
      </c>
      <c r="F2282" s="17"/>
      <c r="G2282" s="15" t="s">
        <v>144</v>
      </c>
      <c r="H2282" s="15" t="s">
        <v>145</v>
      </c>
      <c r="I2282" s="16"/>
      <c r="J2282" s="10"/>
      <c r="K2282" s="10"/>
    </row>
    <row r="2283" spans="1:11" ht="16.5" customHeight="1" x14ac:dyDescent="0.2">
      <c r="A2283" s="18">
        <v>1512100580</v>
      </c>
      <c r="B2283" s="14" t="s">
        <v>4774</v>
      </c>
      <c r="C2283" s="14"/>
      <c r="D2283" s="14" t="s">
        <v>4775</v>
      </c>
      <c r="E2283" s="12" t="s">
        <v>4776</v>
      </c>
      <c r="F2283" s="17" t="s">
        <v>4777</v>
      </c>
      <c r="G2283" s="10" t="s">
        <v>175</v>
      </c>
      <c r="H2283" s="17" t="s">
        <v>182</v>
      </c>
      <c r="I2283" s="16"/>
      <c r="J2283" s="10"/>
      <c r="K2283" s="10"/>
    </row>
    <row r="2284" spans="1:11" ht="16.5" customHeight="1" x14ac:dyDescent="0.2">
      <c r="A2284" s="58">
        <v>1512100590</v>
      </c>
      <c r="B2284" s="14" t="s">
        <v>8461</v>
      </c>
      <c r="C2284" s="14" t="s">
        <v>19</v>
      </c>
      <c r="D2284" s="14" t="s">
        <v>8463</v>
      </c>
      <c r="E2284" s="12" t="s">
        <v>8462</v>
      </c>
      <c r="F2284" s="17"/>
      <c r="G2284" s="10"/>
      <c r="H2284" s="17"/>
      <c r="I2284" s="16"/>
      <c r="J2284" s="10"/>
      <c r="K2284" s="10"/>
    </row>
    <row r="2285" spans="1:11" ht="16.5" customHeight="1" x14ac:dyDescent="0.2">
      <c r="A2285" s="58">
        <v>1512101110</v>
      </c>
      <c r="B2285" s="14" t="s">
        <v>4900</v>
      </c>
      <c r="C2285" s="14" t="s">
        <v>19</v>
      </c>
      <c r="D2285" s="14" t="s">
        <v>4901</v>
      </c>
      <c r="E2285" s="12" t="s">
        <v>7135</v>
      </c>
      <c r="F2285" s="17"/>
      <c r="G2285" s="17"/>
      <c r="H2285" s="17"/>
      <c r="I2285" s="16"/>
      <c r="J2285" s="10"/>
      <c r="K2285" s="10"/>
    </row>
    <row r="2286" spans="1:11" ht="16.5" customHeight="1" x14ac:dyDescent="0.2">
      <c r="A2286" s="58">
        <v>1512101320</v>
      </c>
      <c r="B2286" s="14" t="s">
        <v>5017</v>
      </c>
      <c r="C2286" s="14" t="s">
        <v>19</v>
      </c>
      <c r="D2286" s="14" t="s">
        <v>5018</v>
      </c>
      <c r="E2286" s="14" t="s">
        <v>7833</v>
      </c>
      <c r="F2286" s="17"/>
      <c r="G2286" s="15" t="s">
        <v>144</v>
      </c>
      <c r="H2286" s="15" t="s">
        <v>145</v>
      </c>
      <c r="I2286" s="16"/>
      <c r="J2286" s="10"/>
      <c r="K2286" s="10"/>
    </row>
    <row r="2287" spans="1:11" ht="16.5" customHeight="1" x14ac:dyDescent="0.2">
      <c r="A2287" s="58">
        <v>1512101400</v>
      </c>
      <c r="B2287" s="14" t="s">
        <v>5039</v>
      </c>
      <c r="C2287" s="14" t="s">
        <v>19</v>
      </c>
      <c r="D2287" s="14" t="s">
        <v>5040</v>
      </c>
      <c r="E2287" s="14" t="s">
        <v>6721</v>
      </c>
      <c r="F2287" s="17"/>
      <c r="G2287" s="15"/>
      <c r="H2287" s="15"/>
      <c r="I2287" s="16"/>
      <c r="J2287" s="10"/>
      <c r="K2287" s="10"/>
    </row>
    <row r="2288" spans="1:11" ht="16.5" customHeight="1" x14ac:dyDescent="0.2">
      <c r="A2288" s="18">
        <v>1512101790</v>
      </c>
      <c r="B2288" s="14" t="s">
        <v>4866</v>
      </c>
      <c r="C2288" s="14"/>
      <c r="D2288" s="14" t="s">
        <v>4867</v>
      </c>
      <c r="E2288" s="14" t="s">
        <v>4868</v>
      </c>
      <c r="F2288" s="17"/>
      <c r="G2288" s="12"/>
      <c r="H2288" s="12"/>
      <c r="I2288" s="16"/>
      <c r="J2288" s="10"/>
      <c r="K2288" s="10"/>
    </row>
    <row r="2289" spans="1:12" ht="16.5" customHeight="1" x14ac:dyDescent="0.2">
      <c r="A2289" s="102">
        <v>1512101810</v>
      </c>
      <c r="B2289" s="19" t="s">
        <v>4939</v>
      </c>
      <c r="C2289" s="19" t="s">
        <v>19</v>
      </c>
      <c r="D2289" s="20" t="s">
        <v>4940</v>
      </c>
      <c r="E2289" s="20" t="s">
        <v>4941</v>
      </c>
      <c r="F2289" s="17"/>
      <c r="G2289" s="12"/>
      <c r="H2289" s="12"/>
      <c r="I2289" s="16"/>
      <c r="J2289" s="19"/>
      <c r="K2289" s="19"/>
    </row>
    <row r="2290" spans="1:12" ht="16.5" customHeight="1" x14ac:dyDescent="0.2">
      <c r="A2290" s="18">
        <v>1512101970</v>
      </c>
      <c r="B2290" s="14" t="s">
        <v>4872</v>
      </c>
      <c r="C2290" s="14"/>
      <c r="D2290" s="14" t="s">
        <v>4873</v>
      </c>
      <c r="E2290" s="12" t="s">
        <v>4874</v>
      </c>
      <c r="F2290" s="17"/>
      <c r="G2290" s="17"/>
      <c r="H2290" s="17"/>
      <c r="I2290" s="16"/>
      <c r="J2290" s="10"/>
      <c r="K2290" s="10"/>
    </row>
    <row r="2291" spans="1:12" ht="16.5" customHeight="1" x14ac:dyDescent="0.2">
      <c r="A2291" s="18">
        <v>1512101990</v>
      </c>
      <c r="B2291" s="14" t="s">
        <v>4876</v>
      </c>
      <c r="C2291" s="14"/>
      <c r="D2291" s="14" t="s">
        <v>4877</v>
      </c>
      <c r="E2291" s="12" t="s">
        <v>4878</v>
      </c>
      <c r="F2291" s="17"/>
      <c r="G2291" s="17"/>
      <c r="H2291" s="17"/>
      <c r="I2291" s="16"/>
      <c r="J2291" s="10"/>
      <c r="K2291" s="10"/>
    </row>
    <row r="2292" spans="1:12" ht="16.5" customHeight="1" x14ac:dyDescent="0.2">
      <c r="A2292" s="58">
        <v>1512102040</v>
      </c>
      <c r="B2292" s="29" t="s">
        <v>7366</v>
      </c>
      <c r="C2292" s="29" t="s">
        <v>19</v>
      </c>
      <c r="D2292" s="29" t="s">
        <v>9292</v>
      </c>
      <c r="E2292" s="10" t="s">
        <v>7367</v>
      </c>
      <c r="F2292" s="17"/>
      <c r="G2292" s="17"/>
      <c r="H2292" s="16"/>
      <c r="I2292" s="16"/>
      <c r="J2292" s="10"/>
      <c r="K2292" s="10"/>
    </row>
    <row r="2293" spans="1:12" ht="16.5" customHeight="1" x14ac:dyDescent="0.2">
      <c r="A2293" s="58">
        <v>1512102060</v>
      </c>
      <c r="B2293" s="14" t="s">
        <v>4396</v>
      </c>
      <c r="C2293" s="14" t="s">
        <v>19</v>
      </c>
      <c r="D2293" s="14" t="s">
        <v>4397</v>
      </c>
      <c r="E2293" s="14" t="s">
        <v>4398</v>
      </c>
      <c r="F2293" s="17"/>
      <c r="G2293" s="15" t="s">
        <v>144</v>
      </c>
      <c r="H2293" s="15" t="s">
        <v>145</v>
      </c>
      <c r="I2293" s="16"/>
      <c r="J2293" s="10"/>
      <c r="K2293" s="10"/>
      <c r="L2293" s="73">
        <v>1511102730</v>
      </c>
    </row>
    <row r="2294" spans="1:12" ht="16.5" customHeight="1" x14ac:dyDescent="0.2">
      <c r="A2294" s="18">
        <v>1512102180</v>
      </c>
      <c r="B2294" s="29" t="s">
        <v>5027</v>
      </c>
      <c r="C2294" s="29"/>
      <c r="D2294" s="29" t="s">
        <v>5028</v>
      </c>
      <c r="E2294" s="10" t="s">
        <v>5029</v>
      </c>
      <c r="F2294" s="17"/>
      <c r="G2294" s="17"/>
      <c r="H2294" s="16"/>
      <c r="I2294" s="16"/>
      <c r="J2294" s="10"/>
      <c r="K2294" s="10"/>
    </row>
    <row r="2295" spans="1:12" ht="16.5" customHeight="1" x14ac:dyDescent="0.2">
      <c r="A2295" s="58">
        <v>1512102210</v>
      </c>
      <c r="B2295" s="14" t="s">
        <v>5080</v>
      </c>
      <c r="C2295" s="14" t="s">
        <v>19</v>
      </c>
      <c r="D2295" s="14" t="s">
        <v>5081</v>
      </c>
      <c r="E2295" s="12" t="s">
        <v>10108</v>
      </c>
      <c r="F2295" s="17" t="s">
        <v>4783</v>
      </c>
      <c r="G2295" s="10" t="s">
        <v>175</v>
      </c>
      <c r="H2295" s="17" t="s">
        <v>182</v>
      </c>
      <c r="I2295" s="16"/>
      <c r="J2295" s="10"/>
      <c r="K2295" s="10"/>
    </row>
    <row r="2296" spans="1:12" ht="16.5" customHeight="1" x14ac:dyDescent="0.2">
      <c r="A2296" s="58">
        <v>1512102450</v>
      </c>
      <c r="B2296" s="14" t="s">
        <v>4966</v>
      </c>
      <c r="C2296" s="14" t="s">
        <v>19</v>
      </c>
      <c r="D2296" s="14" t="s">
        <v>4967</v>
      </c>
      <c r="E2296" s="14" t="s">
        <v>4968</v>
      </c>
      <c r="F2296" s="17"/>
      <c r="G2296" s="15"/>
      <c r="H2296" s="15"/>
      <c r="I2296" s="16"/>
      <c r="J2296" s="10"/>
      <c r="K2296" s="10"/>
    </row>
    <row r="2297" spans="1:12" ht="16.5" customHeight="1" x14ac:dyDescent="0.2">
      <c r="A2297" s="18">
        <v>1512102570</v>
      </c>
      <c r="B2297" s="14" t="s">
        <v>8400</v>
      </c>
      <c r="C2297" s="14"/>
      <c r="D2297" s="14" t="s">
        <v>5083</v>
      </c>
      <c r="E2297" s="12" t="s">
        <v>5084</v>
      </c>
      <c r="F2297" s="17"/>
      <c r="G2297" s="10"/>
      <c r="H2297" s="17"/>
      <c r="I2297" s="16"/>
      <c r="J2297" s="10"/>
      <c r="K2297" s="10"/>
    </row>
    <row r="2298" spans="1:12" ht="16.5" customHeight="1" x14ac:dyDescent="0.2">
      <c r="A2298" s="18">
        <v>1512102800</v>
      </c>
      <c r="B2298" s="14" t="s">
        <v>4949</v>
      </c>
      <c r="C2298" s="14"/>
      <c r="D2298" s="14" t="s">
        <v>4950</v>
      </c>
      <c r="E2298" s="12" t="s">
        <v>4951</v>
      </c>
      <c r="F2298" s="17"/>
      <c r="G2298" s="17"/>
      <c r="H2298" s="17"/>
      <c r="I2298" s="16"/>
      <c r="J2298" s="10"/>
      <c r="K2298" s="10"/>
    </row>
    <row r="2299" spans="1:12" ht="16.5" customHeight="1" x14ac:dyDescent="0.2">
      <c r="A2299" s="58">
        <v>1512102870</v>
      </c>
      <c r="B2299" s="14" t="s">
        <v>4832</v>
      </c>
      <c r="C2299" s="14" t="s">
        <v>19</v>
      </c>
      <c r="D2299" s="14" t="s">
        <v>16867</v>
      </c>
      <c r="E2299" s="12" t="s">
        <v>4834</v>
      </c>
      <c r="F2299" s="17"/>
      <c r="G2299" s="17"/>
      <c r="H2299" s="17"/>
      <c r="I2299" s="16"/>
      <c r="J2299" s="10"/>
      <c r="K2299" s="10"/>
    </row>
    <row r="2300" spans="1:12" ht="16.5" customHeight="1" x14ac:dyDescent="0.2">
      <c r="A2300" s="58">
        <v>1512102890</v>
      </c>
      <c r="B2300" s="14" t="s">
        <v>5119</v>
      </c>
      <c r="C2300" s="14" t="s">
        <v>19</v>
      </c>
      <c r="D2300" s="14" t="s">
        <v>5120</v>
      </c>
      <c r="E2300" s="14" t="s">
        <v>5121</v>
      </c>
      <c r="F2300" s="17"/>
      <c r="G2300" s="12"/>
      <c r="H2300" s="12"/>
      <c r="I2300" s="16"/>
      <c r="J2300" s="10"/>
      <c r="K2300" s="10"/>
    </row>
    <row r="2301" spans="1:12" ht="16.5" customHeight="1" x14ac:dyDescent="0.2">
      <c r="A2301" s="18">
        <v>1512102900</v>
      </c>
      <c r="B2301" s="14" t="s">
        <v>4803</v>
      </c>
      <c r="C2301" s="14"/>
      <c r="D2301" s="14" t="s">
        <v>4804</v>
      </c>
      <c r="E2301" s="10" t="s">
        <v>4805</v>
      </c>
      <c r="F2301" s="17"/>
      <c r="G2301" s="12" t="s">
        <v>144</v>
      </c>
      <c r="H2301" s="12" t="s">
        <v>882</v>
      </c>
      <c r="I2301" s="16"/>
      <c r="J2301" s="10" t="s">
        <v>153</v>
      </c>
      <c r="K2301" s="10" t="s">
        <v>1084</v>
      </c>
    </row>
    <row r="2302" spans="1:12" ht="16.5" customHeight="1" x14ac:dyDescent="0.2">
      <c r="A2302" s="58">
        <v>1512102910</v>
      </c>
      <c r="B2302" s="14" t="s">
        <v>4802</v>
      </c>
      <c r="C2302" s="14" t="s">
        <v>19</v>
      </c>
      <c r="D2302" s="14" t="s">
        <v>10198</v>
      </c>
      <c r="E2302" s="10" t="s">
        <v>10197</v>
      </c>
      <c r="F2302" s="17"/>
      <c r="G2302" s="12" t="s">
        <v>144</v>
      </c>
      <c r="H2302" s="12" t="s">
        <v>882</v>
      </c>
      <c r="I2302" s="16"/>
      <c r="J2302" s="10" t="s">
        <v>153</v>
      </c>
      <c r="K2302" s="10" t="s">
        <v>1084</v>
      </c>
    </row>
    <row r="2303" spans="1:12" ht="16.5" customHeight="1" x14ac:dyDescent="0.2">
      <c r="A2303" s="58">
        <v>1512102920</v>
      </c>
      <c r="B2303" s="14" t="s">
        <v>4761</v>
      </c>
      <c r="C2303" s="14" t="s">
        <v>19</v>
      </c>
      <c r="D2303" s="14" t="s">
        <v>4762</v>
      </c>
      <c r="E2303" s="10" t="s">
        <v>10068</v>
      </c>
      <c r="F2303" s="17"/>
      <c r="G2303" s="12" t="s">
        <v>144</v>
      </c>
      <c r="H2303" s="12" t="s">
        <v>882</v>
      </c>
      <c r="I2303" s="16"/>
      <c r="J2303" s="10" t="s">
        <v>153</v>
      </c>
      <c r="K2303" s="10" t="s">
        <v>1084</v>
      </c>
    </row>
    <row r="2304" spans="1:12" ht="16.5" customHeight="1" x14ac:dyDescent="0.2">
      <c r="A2304" s="58">
        <v>1512102930</v>
      </c>
      <c r="B2304" s="14" t="s">
        <v>4759</v>
      </c>
      <c r="C2304" s="14" t="s">
        <v>19</v>
      </c>
      <c r="D2304" s="14" t="s">
        <v>4760</v>
      </c>
      <c r="E2304" s="10" t="s">
        <v>10067</v>
      </c>
      <c r="F2304" s="17"/>
      <c r="G2304" s="12" t="s">
        <v>144</v>
      </c>
      <c r="H2304" s="12" t="s">
        <v>882</v>
      </c>
      <c r="I2304" s="16"/>
      <c r="J2304" s="10" t="s">
        <v>153</v>
      </c>
      <c r="K2304" s="10" t="s">
        <v>1084</v>
      </c>
    </row>
    <row r="2305" spans="1:11" ht="16.5" customHeight="1" x14ac:dyDescent="0.2">
      <c r="A2305" s="18">
        <v>1512102940</v>
      </c>
      <c r="B2305" s="14" t="s">
        <v>4765</v>
      </c>
      <c r="C2305" s="14"/>
      <c r="D2305" s="14" t="s">
        <v>4766</v>
      </c>
      <c r="E2305" s="10" t="s">
        <v>4767</v>
      </c>
      <c r="F2305" s="17"/>
      <c r="G2305" s="12" t="s">
        <v>144</v>
      </c>
      <c r="H2305" s="12" t="s">
        <v>882</v>
      </c>
      <c r="I2305" s="16"/>
      <c r="J2305" s="10" t="s">
        <v>153</v>
      </c>
      <c r="K2305" s="10" t="s">
        <v>1084</v>
      </c>
    </row>
    <row r="2306" spans="1:11" ht="16.5" customHeight="1" x14ac:dyDescent="0.2">
      <c r="A2306" s="58">
        <v>1512102950</v>
      </c>
      <c r="B2306" s="14" t="s">
        <v>4770</v>
      </c>
      <c r="C2306" s="14" t="s">
        <v>19</v>
      </c>
      <c r="D2306" s="14" t="s">
        <v>4771</v>
      </c>
      <c r="E2306" s="10" t="s">
        <v>10071</v>
      </c>
      <c r="F2306" s="17"/>
      <c r="G2306" s="12" t="s">
        <v>144</v>
      </c>
      <c r="H2306" s="12" t="s">
        <v>882</v>
      </c>
      <c r="I2306" s="16"/>
      <c r="J2306" s="10" t="s">
        <v>153</v>
      </c>
      <c r="K2306" s="10" t="s">
        <v>1084</v>
      </c>
    </row>
    <row r="2307" spans="1:11" ht="16.5" customHeight="1" x14ac:dyDescent="0.2">
      <c r="A2307" s="58">
        <v>1512102960</v>
      </c>
      <c r="B2307" s="14" t="s">
        <v>4891</v>
      </c>
      <c r="C2307" s="14" t="s">
        <v>19</v>
      </c>
      <c r="D2307" s="14" t="s">
        <v>9107</v>
      </c>
      <c r="E2307" s="10" t="s">
        <v>9106</v>
      </c>
      <c r="F2307" s="17"/>
      <c r="G2307" s="12" t="s">
        <v>144</v>
      </c>
      <c r="H2307" s="12" t="s">
        <v>882</v>
      </c>
      <c r="I2307" s="16"/>
      <c r="J2307" s="10" t="s">
        <v>153</v>
      </c>
      <c r="K2307" s="10" t="s">
        <v>1084</v>
      </c>
    </row>
    <row r="2308" spans="1:11" ht="16.5" customHeight="1" x14ac:dyDescent="0.2">
      <c r="A2308" s="18">
        <v>1512102970</v>
      </c>
      <c r="B2308" s="14" t="s">
        <v>4976</v>
      </c>
      <c r="C2308" s="14"/>
      <c r="D2308" s="14" t="s">
        <v>4977</v>
      </c>
      <c r="E2308" s="10" t="s">
        <v>4978</v>
      </c>
      <c r="F2308" s="17"/>
      <c r="G2308" s="12" t="s">
        <v>144</v>
      </c>
      <c r="H2308" s="12" t="s">
        <v>882</v>
      </c>
      <c r="I2308" s="16"/>
      <c r="J2308" s="10" t="s">
        <v>153</v>
      </c>
      <c r="K2308" s="10" t="s">
        <v>1084</v>
      </c>
    </row>
    <row r="2309" spans="1:11" ht="16.5" customHeight="1" x14ac:dyDescent="0.2">
      <c r="A2309" s="58">
        <v>1512102980</v>
      </c>
      <c r="B2309" s="14" t="s">
        <v>10063</v>
      </c>
      <c r="C2309" s="14" t="s">
        <v>19</v>
      </c>
      <c r="D2309" s="14" t="s">
        <v>10064</v>
      </c>
      <c r="E2309" s="10" t="s">
        <v>10062</v>
      </c>
      <c r="F2309" s="17"/>
      <c r="G2309" s="12" t="s">
        <v>144</v>
      </c>
      <c r="H2309" s="12" t="s">
        <v>882</v>
      </c>
      <c r="I2309" s="16"/>
      <c r="J2309" s="10" t="s">
        <v>153</v>
      </c>
      <c r="K2309" s="10" t="s">
        <v>1084</v>
      </c>
    </row>
    <row r="2310" spans="1:11" ht="16.5" customHeight="1" x14ac:dyDescent="0.2">
      <c r="A2310" s="18">
        <v>1512102990</v>
      </c>
      <c r="B2310" s="14" t="s">
        <v>4997</v>
      </c>
      <c r="C2310" s="14"/>
      <c r="D2310" s="14" t="s">
        <v>4998</v>
      </c>
      <c r="E2310" s="10" t="s">
        <v>4999</v>
      </c>
      <c r="F2310" s="17"/>
      <c r="G2310" s="12" t="s">
        <v>144</v>
      </c>
      <c r="H2310" s="12" t="s">
        <v>882</v>
      </c>
      <c r="I2310" s="16"/>
      <c r="J2310" s="10" t="s">
        <v>153</v>
      </c>
      <c r="K2310" s="10" t="s">
        <v>1084</v>
      </c>
    </row>
    <row r="2311" spans="1:11" ht="16.5" customHeight="1" x14ac:dyDescent="0.2">
      <c r="A2311" s="58">
        <v>1512103000</v>
      </c>
      <c r="B2311" s="14" t="s">
        <v>5003</v>
      </c>
      <c r="C2311" s="14" t="s">
        <v>19</v>
      </c>
      <c r="D2311" s="14" t="s">
        <v>5004</v>
      </c>
      <c r="E2311" s="10" t="s">
        <v>10073</v>
      </c>
      <c r="F2311" s="17"/>
      <c r="G2311" s="12" t="s">
        <v>144</v>
      </c>
      <c r="H2311" s="12" t="s">
        <v>882</v>
      </c>
      <c r="I2311" s="16"/>
      <c r="J2311" s="10" t="s">
        <v>153</v>
      </c>
      <c r="K2311" s="10" t="s">
        <v>1084</v>
      </c>
    </row>
    <row r="2312" spans="1:11" ht="16.5" customHeight="1" x14ac:dyDescent="0.2">
      <c r="A2312" s="18">
        <v>1512103010</v>
      </c>
      <c r="B2312" s="14" t="s">
        <v>5092</v>
      </c>
      <c r="C2312" s="14"/>
      <c r="D2312" s="14" t="s">
        <v>5093</v>
      </c>
      <c r="E2312" s="10" t="s">
        <v>5094</v>
      </c>
      <c r="F2312" s="17"/>
      <c r="G2312" s="12" t="s">
        <v>144</v>
      </c>
      <c r="H2312" s="12" t="s">
        <v>882</v>
      </c>
      <c r="I2312" s="16"/>
      <c r="J2312" s="10" t="s">
        <v>153</v>
      </c>
      <c r="K2312" s="10" t="s">
        <v>1084</v>
      </c>
    </row>
    <row r="2313" spans="1:11" ht="16.5" customHeight="1" x14ac:dyDescent="0.2">
      <c r="A2313" s="58">
        <v>1512103030</v>
      </c>
      <c r="B2313" s="14" t="s">
        <v>5095</v>
      </c>
      <c r="C2313" s="14" t="s">
        <v>19</v>
      </c>
      <c r="D2313" s="14" t="s">
        <v>5096</v>
      </c>
      <c r="E2313" s="10" t="s">
        <v>10076</v>
      </c>
      <c r="F2313" s="17"/>
      <c r="G2313" s="12" t="s">
        <v>144</v>
      </c>
      <c r="H2313" s="12" t="s">
        <v>882</v>
      </c>
      <c r="I2313" s="16"/>
      <c r="J2313" s="10" t="s">
        <v>153</v>
      </c>
      <c r="K2313" s="10" t="s">
        <v>1084</v>
      </c>
    </row>
    <row r="2314" spans="1:11" ht="16.5" customHeight="1" x14ac:dyDescent="0.2">
      <c r="A2314" s="58">
        <v>1512103040</v>
      </c>
      <c r="B2314" s="14" t="s">
        <v>5097</v>
      </c>
      <c r="C2314" s="14" t="s">
        <v>19</v>
      </c>
      <c r="D2314" s="14" t="s">
        <v>5098</v>
      </c>
      <c r="E2314" s="10" t="s">
        <v>10080</v>
      </c>
      <c r="F2314" s="17"/>
      <c r="G2314" s="12" t="s">
        <v>144</v>
      </c>
      <c r="H2314" s="12" t="s">
        <v>882</v>
      </c>
      <c r="I2314" s="16"/>
      <c r="J2314" s="10" t="s">
        <v>153</v>
      </c>
      <c r="K2314" s="10" t="s">
        <v>1084</v>
      </c>
    </row>
    <row r="2315" spans="1:11" ht="16.5" customHeight="1" x14ac:dyDescent="0.2">
      <c r="A2315" s="58">
        <v>1512103060</v>
      </c>
      <c r="B2315" s="14" t="s">
        <v>5101</v>
      </c>
      <c r="C2315" s="14" t="s">
        <v>19</v>
      </c>
      <c r="D2315" s="14" t="s">
        <v>10083</v>
      </c>
      <c r="E2315" s="10" t="s">
        <v>10082</v>
      </c>
      <c r="F2315" s="17"/>
      <c r="G2315" s="12" t="s">
        <v>144</v>
      </c>
      <c r="H2315" s="12" t="s">
        <v>882</v>
      </c>
      <c r="I2315" s="16"/>
      <c r="J2315" s="10" t="s">
        <v>153</v>
      </c>
      <c r="K2315" s="10" t="s">
        <v>1084</v>
      </c>
    </row>
    <row r="2316" spans="1:11" ht="16.5" customHeight="1" x14ac:dyDescent="0.2">
      <c r="A2316" s="18">
        <v>1512103070</v>
      </c>
      <c r="B2316" s="14" t="s">
        <v>4811</v>
      </c>
      <c r="C2316" s="14"/>
      <c r="D2316" s="14" t="s">
        <v>4812</v>
      </c>
      <c r="E2316" s="10" t="s">
        <v>4813</v>
      </c>
      <c r="F2316" s="17"/>
      <c r="G2316" s="12" t="s">
        <v>144</v>
      </c>
      <c r="H2316" s="12" t="s">
        <v>882</v>
      </c>
      <c r="I2316" s="16"/>
      <c r="J2316" s="10" t="s">
        <v>153</v>
      </c>
      <c r="K2316" s="10" t="s">
        <v>1084</v>
      </c>
    </row>
    <row r="2317" spans="1:11" ht="16.5" customHeight="1" x14ac:dyDescent="0.2">
      <c r="A2317" s="58">
        <v>1512103080</v>
      </c>
      <c r="B2317" s="14" t="s">
        <v>4814</v>
      </c>
      <c r="C2317" s="14" t="s">
        <v>19</v>
      </c>
      <c r="D2317" s="14" t="s">
        <v>4815</v>
      </c>
      <c r="E2317" s="14" t="s">
        <v>7560</v>
      </c>
      <c r="F2317" s="17"/>
      <c r="G2317" s="12" t="s">
        <v>144</v>
      </c>
      <c r="H2317" s="12" t="s">
        <v>882</v>
      </c>
      <c r="I2317" s="16"/>
      <c r="J2317" s="10" t="s">
        <v>153</v>
      </c>
      <c r="K2317" s="10" t="s">
        <v>1084</v>
      </c>
    </row>
    <row r="2318" spans="1:11" ht="16.5" customHeight="1" x14ac:dyDescent="0.2">
      <c r="A2318" s="58">
        <v>1512103090</v>
      </c>
      <c r="B2318" s="14" t="s">
        <v>4816</v>
      </c>
      <c r="C2318" s="14" t="s">
        <v>19</v>
      </c>
      <c r="D2318" s="14" t="s">
        <v>4817</v>
      </c>
      <c r="E2318" s="14" t="s">
        <v>7561</v>
      </c>
      <c r="F2318" s="17"/>
      <c r="G2318" s="12" t="s">
        <v>144</v>
      </c>
      <c r="H2318" s="12" t="s">
        <v>882</v>
      </c>
      <c r="I2318" s="16"/>
      <c r="J2318" s="10" t="s">
        <v>153</v>
      </c>
      <c r="K2318" s="10" t="s">
        <v>1084</v>
      </c>
    </row>
    <row r="2319" spans="1:11" ht="16.5" customHeight="1" x14ac:dyDescent="0.2">
      <c r="A2319" s="18">
        <v>1512103120</v>
      </c>
      <c r="B2319" s="14" t="s">
        <v>4823</v>
      </c>
      <c r="C2319" s="14"/>
      <c r="D2319" s="14" t="s">
        <v>4824</v>
      </c>
      <c r="E2319" s="14" t="s">
        <v>4825</v>
      </c>
      <c r="F2319" s="17"/>
      <c r="G2319" s="12" t="s">
        <v>144</v>
      </c>
      <c r="H2319" s="12" t="s">
        <v>882</v>
      </c>
      <c r="I2319" s="16"/>
      <c r="J2319" s="10" t="s">
        <v>153</v>
      </c>
      <c r="K2319" s="10" t="s">
        <v>1084</v>
      </c>
    </row>
    <row r="2320" spans="1:11" ht="16.5" customHeight="1" x14ac:dyDescent="0.2">
      <c r="A2320" s="58">
        <v>1512103130</v>
      </c>
      <c r="B2320" s="14" t="s">
        <v>4847</v>
      </c>
      <c r="C2320" s="14" t="s">
        <v>19</v>
      </c>
      <c r="D2320" s="14" t="s">
        <v>4848</v>
      </c>
      <c r="E2320" s="14" t="s">
        <v>8926</v>
      </c>
      <c r="F2320" s="17"/>
      <c r="G2320" s="12" t="s">
        <v>144</v>
      </c>
      <c r="H2320" s="12" t="s">
        <v>882</v>
      </c>
      <c r="I2320" s="16"/>
      <c r="J2320" s="10" t="s">
        <v>153</v>
      </c>
      <c r="K2320" s="10" t="s">
        <v>1084</v>
      </c>
    </row>
    <row r="2321" spans="1:11" ht="16.5" customHeight="1" x14ac:dyDescent="0.2">
      <c r="A2321" s="18">
        <v>1512103150</v>
      </c>
      <c r="B2321" s="14" t="s">
        <v>4853</v>
      </c>
      <c r="C2321" s="14"/>
      <c r="D2321" s="14" t="s">
        <v>4854</v>
      </c>
      <c r="E2321" s="14" t="s">
        <v>4855</v>
      </c>
      <c r="F2321" s="17"/>
      <c r="G2321" s="12" t="s">
        <v>144</v>
      </c>
      <c r="H2321" s="12" t="s">
        <v>882</v>
      </c>
      <c r="I2321" s="16"/>
      <c r="J2321" s="10" t="s">
        <v>153</v>
      </c>
      <c r="K2321" s="10" t="s">
        <v>1084</v>
      </c>
    </row>
    <row r="2322" spans="1:11" ht="16.5" customHeight="1" x14ac:dyDescent="0.2">
      <c r="A2322" s="18">
        <v>1512103160</v>
      </c>
      <c r="B2322" s="14" t="s">
        <v>4863</v>
      </c>
      <c r="C2322" s="14"/>
      <c r="D2322" s="14" t="s">
        <v>4864</v>
      </c>
      <c r="E2322" s="14" t="s">
        <v>4865</v>
      </c>
      <c r="F2322" s="17"/>
      <c r="G2322" s="12" t="s">
        <v>144</v>
      </c>
      <c r="H2322" s="12" t="s">
        <v>882</v>
      </c>
      <c r="I2322" s="16"/>
      <c r="J2322" s="10" t="s">
        <v>153</v>
      </c>
      <c r="K2322" s="10" t="s">
        <v>1084</v>
      </c>
    </row>
    <row r="2323" spans="1:11" ht="16.5" customHeight="1" x14ac:dyDescent="0.2">
      <c r="A2323" s="18">
        <v>1512103210</v>
      </c>
      <c r="B2323" s="14" t="s">
        <v>4914</v>
      </c>
      <c r="C2323" s="14"/>
      <c r="D2323" s="14" t="s">
        <v>4915</v>
      </c>
      <c r="E2323" s="14" t="s">
        <v>4916</v>
      </c>
      <c r="F2323" s="17"/>
      <c r="G2323" s="12" t="s">
        <v>144</v>
      </c>
      <c r="H2323" s="12" t="s">
        <v>882</v>
      </c>
      <c r="I2323" s="16"/>
      <c r="J2323" s="10" t="s">
        <v>153</v>
      </c>
      <c r="K2323" s="10" t="s">
        <v>1084</v>
      </c>
    </row>
    <row r="2324" spans="1:11" ht="16.5" customHeight="1" x14ac:dyDescent="0.2">
      <c r="A2324" s="18">
        <v>1512103220</v>
      </c>
      <c r="B2324" s="14" t="s">
        <v>4930</v>
      </c>
      <c r="C2324" s="14"/>
      <c r="D2324" s="14" t="s">
        <v>4931</v>
      </c>
      <c r="E2324" s="14" t="s">
        <v>4932</v>
      </c>
      <c r="F2324" s="17"/>
      <c r="G2324" s="12" t="s">
        <v>144</v>
      </c>
      <c r="H2324" s="12" t="s">
        <v>882</v>
      </c>
      <c r="I2324" s="16"/>
      <c r="J2324" s="10" t="s">
        <v>153</v>
      </c>
      <c r="K2324" s="10" t="s">
        <v>1084</v>
      </c>
    </row>
    <row r="2325" spans="1:11" ht="16.5" customHeight="1" x14ac:dyDescent="0.2">
      <c r="A2325" s="18">
        <v>1512103270</v>
      </c>
      <c r="B2325" s="14" t="s">
        <v>5077</v>
      </c>
      <c r="C2325" s="14" t="s">
        <v>19</v>
      </c>
      <c r="D2325" s="14" t="s">
        <v>5078</v>
      </c>
      <c r="E2325" s="14" t="s">
        <v>5079</v>
      </c>
      <c r="F2325" s="17"/>
      <c r="G2325" s="12" t="s">
        <v>144</v>
      </c>
      <c r="H2325" s="12" t="s">
        <v>882</v>
      </c>
      <c r="I2325" s="16"/>
      <c r="J2325" s="10" t="s">
        <v>153</v>
      </c>
      <c r="K2325" s="10" t="s">
        <v>1084</v>
      </c>
    </row>
    <row r="2326" spans="1:11" ht="16.5" customHeight="1" x14ac:dyDescent="0.2">
      <c r="A2326" s="18">
        <v>1512103290</v>
      </c>
      <c r="B2326" s="14" t="s">
        <v>5148</v>
      </c>
      <c r="C2326" s="14"/>
      <c r="D2326" s="14" t="s">
        <v>5149</v>
      </c>
      <c r="E2326" s="10" t="s">
        <v>5150</v>
      </c>
      <c r="F2326" s="17"/>
      <c r="G2326" s="12" t="s">
        <v>144</v>
      </c>
      <c r="H2326" s="12" t="s">
        <v>145</v>
      </c>
      <c r="I2326" s="16"/>
      <c r="J2326" s="10" t="s">
        <v>153</v>
      </c>
      <c r="K2326" s="10" t="s">
        <v>1084</v>
      </c>
    </row>
    <row r="2327" spans="1:11" ht="16.5" customHeight="1" x14ac:dyDescent="0.2">
      <c r="A2327" s="18">
        <v>1512103300</v>
      </c>
      <c r="B2327" s="14" t="s">
        <v>5125</v>
      </c>
      <c r="C2327" s="14"/>
      <c r="D2327" s="14" t="s">
        <v>5126</v>
      </c>
      <c r="E2327" s="10" t="s">
        <v>5127</v>
      </c>
      <c r="F2327" s="17"/>
      <c r="G2327" s="12" t="s">
        <v>144</v>
      </c>
      <c r="H2327" s="12" t="s">
        <v>145</v>
      </c>
      <c r="I2327" s="16"/>
      <c r="J2327" s="10" t="s">
        <v>153</v>
      </c>
      <c r="K2327" s="10" t="s">
        <v>1084</v>
      </c>
    </row>
    <row r="2328" spans="1:11" ht="16.5" customHeight="1" x14ac:dyDescent="0.2">
      <c r="A2328" s="18">
        <v>1512103310</v>
      </c>
      <c r="B2328" s="14" t="s">
        <v>5142</v>
      </c>
      <c r="C2328" s="14"/>
      <c r="D2328" s="14" t="s">
        <v>5143</v>
      </c>
      <c r="E2328" s="10" t="s">
        <v>5144</v>
      </c>
      <c r="F2328" s="17"/>
      <c r="G2328" s="12" t="s">
        <v>144</v>
      </c>
      <c r="H2328" s="12" t="s">
        <v>145</v>
      </c>
      <c r="I2328" s="16"/>
      <c r="J2328" s="10" t="s">
        <v>153</v>
      </c>
      <c r="K2328" s="10" t="s">
        <v>1084</v>
      </c>
    </row>
    <row r="2329" spans="1:11" ht="16.5" customHeight="1" x14ac:dyDescent="0.2">
      <c r="A2329" s="18">
        <v>1512103320</v>
      </c>
      <c r="B2329" s="14" t="s">
        <v>5145</v>
      </c>
      <c r="C2329" s="14"/>
      <c r="D2329" s="14" t="s">
        <v>5146</v>
      </c>
      <c r="E2329" s="10" t="s">
        <v>5147</v>
      </c>
      <c r="F2329" s="17"/>
      <c r="G2329" s="12" t="s">
        <v>144</v>
      </c>
      <c r="H2329" s="12" t="s">
        <v>145</v>
      </c>
      <c r="I2329" s="16"/>
      <c r="J2329" s="10" t="s">
        <v>153</v>
      </c>
      <c r="K2329" s="10" t="s">
        <v>1084</v>
      </c>
    </row>
    <row r="2330" spans="1:11" ht="16.5" customHeight="1" x14ac:dyDescent="0.2">
      <c r="A2330" s="18">
        <v>1512103340</v>
      </c>
      <c r="B2330" s="14" t="s">
        <v>5135</v>
      </c>
      <c r="C2330" s="14"/>
      <c r="D2330" s="14" t="s">
        <v>5136</v>
      </c>
      <c r="E2330" s="10" t="s">
        <v>5137</v>
      </c>
      <c r="F2330" s="17"/>
      <c r="G2330" s="12" t="s">
        <v>144</v>
      </c>
      <c r="H2330" s="12" t="s">
        <v>145</v>
      </c>
      <c r="I2330" s="16"/>
      <c r="J2330" s="10" t="s">
        <v>153</v>
      </c>
      <c r="K2330" s="10" t="s">
        <v>1084</v>
      </c>
    </row>
    <row r="2331" spans="1:11" ht="16.5" customHeight="1" x14ac:dyDescent="0.2">
      <c r="A2331" s="18">
        <v>1512103360</v>
      </c>
      <c r="B2331" s="14" t="s">
        <v>4847</v>
      </c>
      <c r="C2331" s="14"/>
      <c r="D2331" s="14" t="s">
        <v>4849</v>
      </c>
      <c r="E2331" s="14" t="s">
        <v>4850</v>
      </c>
      <c r="F2331" s="17"/>
      <c r="G2331" s="17"/>
      <c r="H2331" s="16"/>
      <c r="I2331" s="16"/>
      <c r="J2331" s="10" t="s">
        <v>153</v>
      </c>
      <c r="K2331" s="10" t="s">
        <v>1084</v>
      </c>
    </row>
    <row r="2332" spans="1:11" ht="16.5" customHeight="1" x14ac:dyDescent="0.2">
      <c r="A2332" s="18">
        <v>1512103360</v>
      </c>
      <c r="B2332" s="14" t="s">
        <v>5128</v>
      </c>
      <c r="C2332" s="14"/>
      <c r="D2332" s="14" t="s">
        <v>5129</v>
      </c>
      <c r="E2332" s="10" t="s">
        <v>5130</v>
      </c>
      <c r="F2332" s="17"/>
      <c r="G2332" s="12" t="s">
        <v>144</v>
      </c>
      <c r="H2332" s="12" t="s">
        <v>145</v>
      </c>
      <c r="I2332" s="16"/>
      <c r="J2332" s="10" t="s">
        <v>153</v>
      </c>
      <c r="K2332" s="10" t="s">
        <v>1084</v>
      </c>
    </row>
    <row r="2333" spans="1:11" ht="16.5" customHeight="1" x14ac:dyDescent="0.2">
      <c r="A2333" s="18">
        <v>1512103370</v>
      </c>
      <c r="B2333" s="14" t="s">
        <v>5131</v>
      </c>
      <c r="C2333" s="14"/>
      <c r="D2333" s="14" t="s">
        <v>5132</v>
      </c>
      <c r="E2333" s="10" t="s">
        <v>5133</v>
      </c>
      <c r="F2333" s="17"/>
      <c r="G2333" s="12" t="s">
        <v>144</v>
      </c>
      <c r="H2333" s="12" t="s">
        <v>145</v>
      </c>
      <c r="I2333" s="16"/>
      <c r="J2333" s="10" t="s">
        <v>153</v>
      </c>
      <c r="K2333" s="10" t="s">
        <v>1084</v>
      </c>
    </row>
    <row r="2334" spans="1:11" ht="16.5" customHeight="1" x14ac:dyDescent="0.2">
      <c r="A2334" s="18">
        <v>1512103460</v>
      </c>
      <c r="B2334" s="14" t="s">
        <v>4885</v>
      </c>
      <c r="C2334" s="14"/>
      <c r="D2334" s="14" t="s">
        <v>4886</v>
      </c>
      <c r="E2334" s="14" t="s">
        <v>4887</v>
      </c>
      <c r="F2334" s="17"/>
      <c r="G2334" s="17"/>
      <c r="H2334" s="16"/>
      <c r="I2334" s="16"/>
      <c r="J2334" s="10" t="s">
        <v>153</v>
      </c>
      <c r="K2334" s="10" t="s">
        <v>1084</v>
      </c>
    </row>
    <row r="2335" spans="1:11" ht="16.5" customHeight="1" x14ac:dyDescent="0.2">
      <c r="A2335" s="18">
        <v>1512103550</v>
      </c>
      <c r="B2335" s="14" t="s">
        <v>4933</v>
      </c>
      <c r="C2335" s="14"/>
      <c r="D2335" s="14" t="s">
        <v>4931</v>
      </c>
      <c r="E2335" s="14" t="s">
        <v>4934</v>
      </c>
      <c r="F2335" s="17"/>
      <c r="G2335" s="17"/>
      <c r="H2335" s="16"/>
      <c r="I2335" s="16"/>
      <c r="J2335" s="10" t="s">
        <v>153</v>
      </c>
      <c r="K2335" s="10" t="s">
        <v>1084</v>
      </c>
    </row>
    <row r="2336" spans="1:11" ht="16.5" customHeight="1" x14ac:dyDescent="0.2">
      <c r="A2336" s="58">
        <v>1512105110</v>
      </c>
      <c r="B2336" s="14" t="s">
        <v>6927</v>
      </c>
      <c r="C2336" s="14" t="s">
        <v>19</v>
      </c>
      <c r="D2336" s="14" t="s">
        <v>6928</v>
      </c>
      <c r="E2336" s="12" t="s">
        <v>6929</v>
      </c>
      <c r="F2336" s="17"/>
      <c r="G2336" s="10"/>
      <c r="H2336" s="17"/>
      <c r="I2336" s="16"/>
      <c r="J2336" s="10"/>
      <c r="K2336" s="10"/>
    </row>
    <row r="2337" spans="1:18" ht="16.5" customHeight="1" x14ac:dyDescent="0.2">
      <c r="A2337" s="58">
        <v>1512105200</v>
      </c>
      <c r="B2337" s="14" t="s">
        <v>11602</v>
      </c>
      <c r="C2337" s="14" t="s">
        <v>19</v>
      </c>
      <c r="D2337" s="14" t="s">
        <v>11601</v>
      </c>
      <c r="E2337" s="14"/>
      <c r="F2337" s="17"/>
      <c r="G2337" s="15"/>
      <c r="H2337" s="15"/>
      <c r="I2337" s="16"/>
      <c r="J2337" s="10"/>
      <c r="K2337" s="10"/>
    </row>
    <row r="2338" spans="1:18" ht="16.5" customHeight="1" x14ac:dyDescent="0.2">
      <c r="A2338" s="18">
        <v>1512105210</v>
      </c>
      <c r="B2338" s="14" t="s">
        <v>5065</v>
      </c>
      <c r="C2338" s="14"/>
      <c r="D2338" s="14" t="s">
        <v>5066</v>
      </c>
      <c r="E2338" s="14" t="s">
        <v>5067</v>
      </c>
      <c r="F2338" s="17"/>
      <c r="G2338" s="15"/>
      <c r="H2338" s="15"/>
      <c r="I2338" s="16"/>
      <c r="J2338" s="10"/>
      <c r="K2338" s="10"/>
    </row>
    <row r="2339" spans="1:18" ht="16.5" customHeight="1" x14ac:dyDescent="0.2">
      <c r="A2339" s="58">
        <v>1512105310</v>
      </c>
      <c r="B2339" s="29" t="s">
        <v>6821</v>
      </c>
      <c r="C2339" s="29" t="s">
        <v>19</v>
      </c>
      <c r="D2339" s="29" t="s">
        <v>6822</v>
      </c>
      <c r="E2339" s="10" t="s">
        <v>6820</v>
      </c>
      <c r="F2339" s="17"/>
      <c r="G2339" s="17"/>
      <c r="H2339" s="16"/>
      <c r="I2339" s="16"/>
      <c r="J2339" s="10"/>
      <c r="K2339" s="10"/>
    </row>
    <row r="2340" spans="1:18" ht="16.5" customHeight="1" x14ac:dyDescent="0.2">
      <c r="A2340" s="58">
        <v>1512105360</v>
      </c>
      <c r="B2340" s="14" t="s">
        <v>4826</v>
      </c>
      <c r="C2340" s="14" t="s">
        <v>19</v>
      </c>
      <c r="D2340" s="14" t="s">
        <v>6823</v>
      </c>
      <c r="E2340" s="14" t="s">
        <v>6824</v>
      </c>
      <c r="F2340" s="17"/>
      <c r="G2340" s="12"/>
      <c r="H2340" s="12"/>
      <c r="I2340" s="16"/>
      <c r="J2340" s="10"/>
      <c r="K2340" s="10"/>
    </row>
    <row r="2341" spans="1:18" ht="16.5" customHeight="1" x14ac:dyDescent="0.2">
      <c r="A2341" s="58">
        <v>1512105510</v>
      </c>
      <c r="B2341" s="14" t="s">
        <v>5035</v>
      </c>
      <c r="C2341" s="14" t="s">
        <v>19</v>
      </c>
      <c r="D2341" s="14" t="s">
        <v>5036</v>
      </c>
      <c r="E2341" s="14" t="s">
        <v>8609</v>
      </c>
      <c r="F2341" s="17"/>
      <c r="G2341" s="12"/>
      <c r="H2341" s="12"/>
      <c r="I2341" s="16"/>
      <c r="J2341" s="10"/>
      <c r="K2341" s="10"/>
    </row>
    <row r="2342" spans="1:18" ht="16.5" customHeight="1" x14ac:dyDescent="0.2">
      <c r="A2342" s="58">
        <v>1512105570</v>
      </c>
      <c r="B2342" s="14" t="s">
        <v>4892</v>
      </c>
      <c r="C2342" s="14" t="s">
        <v>19</v>
      </c>
      <c r="D2342" s="14" t="s">
        <v>4893</v>
      </c>
      <c r="E2342" s="10" t="s">
        <v>10065</v>
      </c>
      <c r="F2342" s="17"/>
      <c r="G2342" s="12"/>
      <c r="H2342" s="12"/>
      <c r="I2342" s="16"/>
      <c r="J2342" s="10"/>
      <c r="K2342" s="10"/>
    </row>
    <row r="2343" spans="1:18" ht="16.5" customHeight="1" x14ac:dyDescent="0.2">
      <c r="A2343" s="18">
        <v>1512105590</v>
      </c>
      <c r="B2343" s="14" t="s">
        <v>4428</v>
      </c>
      <c r="C2343" s="14"/>
      <c r="D2343" s="14" t="s">
        <v>4429</v>
      </c>
      <c r="E2343" s="14" t="s">
        <v>4430</v>
      </c>
      <c r="F2343" s="17"/>
      <c r="G2343" s="15" t="s">
        <v>144</v>
      </c>
      <c r="H2343" s="15" t="s">
        <v>145</v>
      </c>
      <c r="I2343" s="16"/>
      <c r="J2343" s="10"/>
      <c r="K2343" s="10"/>
    </row>
    <row r="2344" spans="1:18" ht="16.5" customHeight="1" x14ac:dyDescent="0.2">
      <c r="A2344" s="18">
        <v>1512105680</v>
      </c>
      <c r="B2344" s="14" t="s">
        <v>5068</v>
      </c>
      <c r="C2344" s="14"/>
      <c r="D2344" s="14" t="s">
        <v>5069</v>
      </c>
      <c r="E2344" s="14" t="s">
        <v>5070</v>
      </c>
      <c r="F2344" s="17"/>
      <c r="G2344" s="15"/>
      <c r="H2344" s="15"/>
      <c r="I2344" s="16"/>
      <c r="J2344" s="10"/>
      <c r="K2344" s="10"/>
    </row>
    <row r="2345" spans="1:18" ht="16.5" customHeight="1" x14ac:dyDescent="0.2">
      <c r="A2345" s="18">
        <v>1512105690</v>
      </c>
      <c r="B2345" s="30" t="s">
        <v>4799</v>
      </c>
      <c r="C2345" s="30"/>
      <c r="D2345" s="14" t="s">
        <v>4800</v>
      </c>
      <c r="E2345" s="19" t="s">
        <v>4801</v>
      </c>
      <c r="F2345" s="17"/>
      <c r="G2345" s="17"/>
      <c r="H2345" s="16"/>
      <c r="I2345" s="16"/>
      <c r="J2345" s="10"/>
      <c r="K2345" s="10"/>
      <c r="N2345" s="153"/>
      <c r="O2345" s="60"/>
      <c r="P2345" s="60"/>
    </row>
    <row r="2346" spans="1:18" ht="16.5" customHeight="1" x14ac:dyDescent="0.2">
      <c r="A2346" s="18">
        <v>1512105700</v>
      </c>
      <c r="B2346" s="14" t="s">
        <v>5095</v>
      </c>
      <c r="C2346" s="14"/>
      <c r="D2346" s="14" t="s">
        <v>5096</v>
      </c>
      <c r="E2346" s="14" t="s">
        <v>5096</v>
      </c>
      <c r="F2346" s="17"/>
      <c r="G2346" s="15" t="s">
        <v>144</v>
      </c>
      <c r="H2346" s="15" t="s">
        <v>145</v>
      </c>
      <c r="I2346" s="16"/>
      <c r="J2346" s="10"/>
      <c r="K2346" s="10"/>
      <c r="N2346" s="153"/>
      <c r="O2346" s="60"/>
      <c r="P2346" s="60"/>
    </row>
    <row r="2347" spans="1:18" ht="16.5" customHeight="1" x14ac:dyDescent="0.2">
      <c r="A2347" s="58">
        <v>1512105720</v>
      </c>
      <c r="B2347" s="14" t="s">
        <v>4946</v>
      </c>
      <c r="C2347" s="14" t="s">
        <v>19</v>
      </c>
      <c r="D2347" s="14" t="s">
        <v>4947</v>
      </c>
      <c r="E2347" s="12" t="s">
        <v>4948</v>
      </c>
      <c r="F2347" s="17"/>
      <c r="G2347" s="17"/>
      <c r="H2347" s="17"/>
      <c r="I2347" s="16"/>
      <c r="J2347" s="10"/>
      <c r="K2347" s="10"/>
      <c r="N2347" s="153"/>
      <c r="O2347" s="60"/>
      <c r="P2347" s="60"/>
    </row>
    <row r="2348" spans="1:18" ht="16.5" customHeight="1" x14ac:dyDescent="0.2">
      <c r="A2348" s="18">
        <v>1512105730</v>
      </c>
      <c r="B2348" s="14" t="s">
        <v>4806</v>
      </c>
      <c r="C2348" s="14"/>
      <c r="D2348" s="14" t="s">
        <v>4807</v>
      </c>
      <c r="E2348" s="10" t="s">
        <v>4808</v>
      </c>
      <c r="F2348" s="17"/>
      <c r="G2348" s="12"/>
      <c r="H2348" s="12"/>
      <c r="I2348" s="16"/>
      <c r="J2348" s="10"/>
      <c r="K2348" s="10"/>
      <c r="N2348" s="153"/>
      <c r="O2348" s="60"/>
      <c r="P2348" s="60"/>
    </row>
    <row r="2349" spans="1:18" ht="16.5" customHeight="1" x14ac:dyDescent="0.2">
      <c r="A2349" s="58">
        <v>1512105750</v>
      </c>
      <c r="B2349" s="14" t="s">
        <v>4827</v>
      </c>
      <c r="C2349" s="14" t="s">
        <v>19</v>
      </c>
      <c r="D2349" s="29" t="s">
        <v>4828</v>
      </c>
      <c r="E2349" s="14" t="s">
        <v>4829</v>
      </c>
      <c r="F2349" s="17"/>
      <c r="G2349" s="12"/>
      <c r="H2349" s="12"/>
      <c r="I2349" s="16"/>
      <c r="J2349" s="10"/>
      <c r="K2349" s="10"/>
      <c r="N2349" s="153"/>
      <c r="O2349" s="60"/>
      <c r="P2349" s="60"/>
    </row>
    <row r="2350" spans="1:18" ht="16.5" customHeight="1" x14ac:dyDescent="0.2">
      <c r="A2350" s="58">
        <v>1512106010</v>
      </c>
      <c r="B2350" s="14" t="s">
        <v>4856</v>
      </c>
      <c r="C2350" s="14" t="s">
        <v>19</v>
      </c>
      <c r="D2350" s="14" t="s">
        <v>4857</v>
      </c>
      <c r="E2350" s="12" t="s">
        <v>8637</v>
      </c>
      <c r="F2350" s="17" t="s">
        <v>4783</v>
      </c>
      <c r="G2350" s="17" t="s">
        <v>175</v>
      </c>
      <c r="H2350" s="17" t="s">
        <v>182</v>
      </c>
      <c r="I2350" s="16"/>
      <c r="J2350" s="10"/>
      <c r="K2350" s="10"/>
      <c r="L2350" s="73">
        <v>1512102490</v>
      </c>
    </row>
    <row r="2351" spans="1:18" ht="16.5" customHeight="1" x14ac:dyDescent="0.2">
      <c r="A2351" s="18">
        <v>1512106260</v>
      </c>
      <c r="B2351" s="29" t="s">
        <v>5060</v>
      </c>
      <c r="C2351" s="29"/>
      <c r="D2351" s="14" t="s">
        <v>5061</v>
      </c>
      <c r="E2351" s="10" t="s">
        <v>5062</v>
      </c>
      <c r="F2351" s="17"/>
      <c r="G2351" s="17"/>
      <c r="H2351" s="16"/>
      <c r="I2351" s="16"/>
      <c r="J2351" s="10"/>
      <c r="K2351" s="10"/>
      <c r="Q2351" s="60"/>
      <c r="R2351" s="60"/>
    </row>
    <row r="2352" spans="1:18" ht="16.5" customHeight="1" x14ac:dyDescent="0.2">
      <c r="A2352" s="18">
        <v>1512106330</v>
      </c>
      <c r="B2352" s="14" t="s">
        <v>5051</v>
      </c>
      <c r="C2352" s="14"/>
      <c r="D2352" s="14" t="s">
        <v>5052</v>
      </c>
      <c r="E2352" s="14" t="s">
        <v>5053</v>
      </c>
      <c r="F2352" s="17"/>
      <c r="G2352" s="17"/>
      <c r="H2352" s="16"/>
      <c r="I2352" s="16"/>
      <c r="J2352" s="10"/>
      <c r="K2352" s="10"/>
      <c r="Q2352" s="60"/>
      <c r="R2352" s="60"/>
    </row>
    <row r="2353" spans="1:12" ht="16.5" customHeight="1" x14ac:dyDescent="0.2">
      <c r="A2353" s="18">
        <v>1512106350</v>
      </c>
      <c r="B2353" s="14" t="s">
        <v>5054</v>
      </c>
      <c r="C2353" s="14" t="s">
        <v>19</v>
      </c>
      <c r="D2353" s="14" t="s">
        <v>5055</v>
      </c>
      <c r="E2353" s="14" t="s">
        <v>5056</v>
      </c>
      <c r="F2353" s="17"/>
      <c r="G2353" s="17"/>
      <c r="H2353" s="16"/>
      <c r="I2353" s="16"/>
      <c r="J2353" s="10"/>
      <c r="K2353" s="10"/>
    </row>
    <row r="2354" spans="1:12" ht="16.5" customHeight="1" x14ac:dyDescent="0.2">
      <c r="A2354" s="18">
        <v>1512106380</v>
      </c>
      <c r="B2354" s="14" t="s">
        <v>4994</v>
      </c>
      <c r="C2354" s="14"/>
      <c r="D2354" s="14" t="s">
        <v>4995</v>
      </c>
      <c r="E2354" s="14" t="s">
        <v>4996</v>
      </c>
      <c r="F2354" s="17"/>
      <c r="G2354" s="15" t="s">
        <v>144</v>
      </c>
      <c r="H2354" s="15" t="s">
        <v>145</v>
      </c>
      <c r="I2354" s="16"/>
      <c r="J2354" s="10"/>
      <c r="K2354" s="10"/>
    </row>
    <row r="2355" spans="1:12" ht="16.5" customHeight="1" x14ac:dyDescent="0.2">
      <c r="A2355" s="18">
        <v>1512106410</v>
      </c>
      <c r="B2355" s="14" t="s">
        <v>4979</v>
      </c>
      <c r="C2355" s="14"/>
      <c r="D2355" s="29" t="s">
        <v>4980</v>
      </c>
      <c r="E2355" s="10" t="s">
        <v>4981</v>
      </c>
      <c r="F2355" s="17"/>
      <c r="G2355" s="12"/>
      <c r="H2355" s="12"/>
      <c r="I2355" s="16"/>
      <c r="J2355" s="10"/>
      <c r="K2355" s="10"/>
    </row>
    <row r="2356" spans="1:12" ht="16.5" customHeight="1" x14ac:dyDescent="0.2">
      <c r="A2356" s="58">
        <v>1512106430</v>
      </c>
      <c r="B2356" s="30" t="s">
        <v>4797</v>
      </c>
      <c r="C2356" s="30" t="s">
        <v>19</v>
      </c>
      <c r="D2356" s="30" t="s">
        <v>4798</v>
      </c>
      <c r="E2356" s="19" t="s">
        <v>10163</v>
      </c>
      <c r="F2356" s="17"/>
      <c r="G2356" s="17"/>
      <c r="H2356" s="16"/>
      <c r="I2356" s="16"/>
      <c r="J2356" s="10"/>
      <c r="K2356" s="10"/>
    </row>
    <row r="2357" spans="1:12" ht="16.5" customHeight="1" x14ac:dyDescent="0.2">
      <c r="A2357" s="58">
        <v>1512106560</v>
      </c>
      <c r="B2357" s="29" t="s">
        <v>4960</v>
      </c>
      <c r="C2357" s="29" t="s">
        <v>19</v>
      </c>
      <c r="D2357" s="29" t="s">
        <v>4961</v>
      </c>
      <c r="E2357" s="19" t="s">
        <v>8964</v>
      </c>
      <c r="F2357" s="17"/>
      <c r="G2357" s="17"/>
      <c r="H2357" s="16"/>
      <c r="I2357" s="16"/>
      <c r="J2357" s="10" t="s">
        <v>153</v>
      </c>
      <c r="K2357" s="10" t="s">
        <v>1084</v>
      </c>
    </row>
    <row r="2358" spans="1:12" ht="16.5" customHeight="1" x14ac:dyDescent="0.2">
      <c r="A2358" s="58">
        <v>1512106780</v>
      </c>
      <c r="B2358" s="14" t="s">
        <v>5134</v>
      </c>
      <c r="C2358" s="14" t="s">
        <v>19</v>
      </c>
      <c r="D2358" s="14" t="s">
        <v>9514</v>
      </c>
      <c r="E2358" s="10" t="s">
        <v>9515</v>
      </c>
      <c r="F2358" s="17"/>
      <c r="G2358" s="12" t="s">
        <v>144</v>
      </c>
      <c r="H2358" s="12" t="s">
        <v>145</v>
      </c>
      <c r="I2358" s="16"/>
      <c r="J2358" s="10" t="s">
        <v>153</v>
      </c>
      <c r="K2358" s="10" t="s">
        <v>1084</v>
      </c>
      <c r="L2358" s="73">
        <v>1512103380</v>
      </c>
    </row>
    <row r="2359" spans="1:12" ht="16.5" customHeight="1" x14ac:dyDescent="0.2">
      <c r="A2359" s="58">
        <v>1512106870</v>
      </c>
      <c r="B2359" s="14" t="s">
        <v>11391</v>
      </c>
      <c r="C2359" s="14" t="s">
        <v>19</v>
      </c>
      <c r="D2359" s="14" t="s">
        <v>11477</v>
      </c>
      <c r="E2359" s="10" t="s">
        <v>11392</v>
      </c>
      <c r="F2359" s="17"/>
      <c r="G2359" s="12"/>
      <c r="H2359" s="12"/>
      <c r="I2359" s="16"/>
      <c r="J2359" s="10"/>
      <c r="K2359" s="10"/>
    </row>
    <row r="2360" spans="1:12" ht="16.5" customHeight="1" x14ac:dyDescent="0.2">
      <c r="A2360" s="18">
        <v>1512106920</v>
      </c>
      <c r="B2360" s="14" t="s">
        <v>4986</v>
      </c>
      <c r="C2360" s="14"/>
      <c r="D2360" s="14" t="s">
        <v>4987</v>
      </c>
      <c r="E2360" s="14" t="s">
        <v>4988</v>
      </c>
      <c r="F2360" s="17"/>
      <c r="G2360" s="17"/>
      <c r="H2360" s="16"/>
      <c r="I2360" s="16"/>
      <c r="J2360" s="10" t="s">
        <v>153</v>
      </c>
      <c r="K2360" s="10" t="s">
        <v>1084</v>
      </c>
    </row>
    <row r="2361" spans="1:12" ht="16.5" customHeight="1" x14ac:dyDescent="0.2">
      <c r="A2361" s="18">
        <v>1512106930</v>
      </c>
      <c r="B2361" s="14" t="s">
        <v>4924</v>
      </c>
      <c r="C2361" s="14"/>
      <c r="D2361" s="14" t="s">
        <v>4925</v>
      </c>
      <c r="E2361" s="14" t="s">
        <v>4926</v>
      </c>
      <c r="F2361" s="17"/>
      <c r="G2361" s="17"/>
      <c r="H2361" s="16"/>
      <c r="I2361" s="16"/>
      <c r="J2361" s="10" t="s">
        <v>153</v>
      </c>
      <c r="K2361" s="10" t="s">
        <v>1084</v>
      </c>
    </row>
    <row r="2362" spans="1:12" ht="16.5" customHeight="1" x14ac:dyDescent="0.2">
      <c r="A2362" s="18">
        <v>1512106950</v>
      </c>
      <c r="B2362" s="14" t="s">
        <v>5048</v>
      </c>
      <c r="C2362" s="14" t="s">
        <v>19</v>
      </c>
      <c r="D2362" s="14" t="s">
        <v>5049</v>
      </c>
      <c r="E2362" s="14" t="s">
        <v>5050</v>
      </c>
      <c r="F2362" s="17"/>
      <c r="G2362" s="17"/>
      <c r="H2362" s="16"/>
      <c r="I2362" s="16"/>
      <c r="J2362" s="10" t="s">
        <v>153</v>
      </c>
      <c r="K2362" s="10" t="s">
        <v>1084</v>
      </c>
    </row>
    <row r="2363" spans="1:12" ht="16.5" customHeight="1" x14ac:dyDescent="0.2">
      <c r="A2363" s="58">
        <v>1512106980</v>
      </c>
      <c r="B2363" s="29" t="s">
        <v>5102</v>
      </c>
      <c r="C2363" s="29" t="s">
        <v>19</v>
      </c>
      <c r="D2363" s="29" t="s">
        <v>5103</v>
      </c>
      <c r="E2363" s="10" t="s">
        <v>10084</v>
      </c>
      <c r="F2363" s="17"/>
      <c r="G2363" s="17"/>
      <c r="H2363" s="16"/>
      <c r="I2363" s="16"/>
      <c r="J2363" s="10" t="s">
        <v>153</v>
      </c>
      <c r="K2363" s="10" t="s">
        <v>1084</v>
      </c>
    </row>
    <row r="2364" spans="1:12" ht="16.5" customHeight="1" x14ac:dyDescent="0.2">
      <c r="A2364" s="58">
        <v>1512106990</v>
      </c>
      <c r="B2364" s="29" t="s">
        <v>5057</v>
      </c>
      <c r="C2364" s="29" t="s">
        <v>19</v>
      </c>
      <c r="D2364" s="29" t="s">
        <v>5058</v>
      </c>
      <c r="E2364" s="10" t="s">
        <v>10074</v>
      </c>
      <c r="F2364" s="17"/>
      <c r="G2364" s="17"/>
      <c r="H2364" s="16"/>
      <c r="I2364" s="16"/>
      <c r="J2364" s="10" t="s">
        <v>153</v>
      </c>
      <c r="K2364" s="10" t="s">
        <v>1084</v>
      </c>
    </row>
    <row r="2365" spans="1:12" ht="16.5" customHeight="1" x14ac:dyDescent="0.2">
      <c r="A2365" s="58">
        <v>1512107000</v>
      </c>
      <c r="B2365" s="29" t="s">
        <v>4982</v>
      </c>
      <c r="C2365" s="29" t="s">
        <v>19</v>
      </c>
      <c r="D2365" s="29" t="s">
        <v>8231</v>
      </c>
      <c r="E2365" s="10" t="s">
        <v>6899</v>
      </c>
      <c r="F2365" s="17"/>
      <c r="G2365" s="17"/>
      <c r="H2365" s="16"/>
      <c r="I2365" s="16"/>
      <c r="J2365" s="10" t="s">
        <v>153</v>
      </c>
      <c r="K2365" s="10" t="s">
        <v>1084</v>
      </c>
    </row>
    <row r="2366" spans="1:12" ht="16.5" customHeight="1" x14ac:dyDescent="0.2">
      <c r="A2366" s="58">
        <v>1512107010</v>
      </c>
      <c r="B2366" s="29" t="s">
        <v>4894</v>
      </c>
      <c r="C2366" s="29" t="s">
        <v>19</v>
      </c>
      <c r="D2366" s="29" t="s">
        <v>4897</v>
      </c>
      <c r="E2366" s="10" t="s">
        <v>10066</v>
      </c>
      <c r="F2366" s="17"/>
      <c r="G2366" s="17"/>
      <c r="H2366" s="16"/>
      <c r="I2366" s="16"/>
      <c r="J2366" s="10" t="s">
        <v>153</v>
      </c>
      <c r="K2366" s="10" t="s">
        <v>1084</v>
      </c>
    </row>
    <row r="2367" spans="1:12" ht="16.5" customHeight="1" x14ac:dyDescent="0.2">
      <c r="A2367" s="58">
        <v>1512107020</v>
      </c>
      <c r="B2367" s="29" t="s">
        <v>4888</v>
      </c>
      <c r="C2367" s="29" t="s">
        <v>19</v>
      </c>
      <c r="D2367" s="29" t="s">
        <v>4889</v>
      </c>
      <c r="E2367" s="10" t="s">
        <v>4890</v>
      </c>
      <c r="F2367" s="17"/>
      <c r="G2367" s="17"/>
      <c r="H2367" s="16"/>
      <c r="I2367" s="16"/>
      <c r="J2367" s="10" t="s">
        <v>153</v>
      </c>
      <c r="K2367" s="10" t="s">
        <v>1084</v>
      </c>
    </row>
    <row r="2368" spans="1:12" ht="16.5" customHeight="1" x14ac:dyDescent="0.2">
      <c r="A2368" s="58">
        <v>1512107030</v>
      </c>
      <c r="B2368" s="29" t="s">
        <v>4902</v>
      </c>
      <c r="C2368" s="29" t="s">
        <v>19</v>
      </c>
      <c r="D2368" s="29" t="s">
        <v>7469</v>
      </c>
      <c r="E2368" s="10"/>
      <c r="F2368" s="17"/>
      <c r="G2368" s="17"/>
      <c r="H2368" s="16"/>
      <c r="I2368" s="16"/>
      <c r="J2368" s="10" t="s">
        <v>153</v>
      </c>
      <c r="K2368" s="10" t="s">
        <v>1084</v>
      </c>
    </row>
    <row r="2369" spans="1:13" ht="16.5" customHeight="1" x14ac:dyDescent="0.2">
      <c r="A2369" s="58">
        <v>1512107220</v>
      </c>
      <c r="B2369" s="14" t="s">
        <v>10100</v>
      </c>
      <c r="C2369" s="14" t="s">
        <v>19</v>
      </c>
      <c r="D2369" s="14" t="s">
        <v>10101</v>
      </c>
      <c r="E2369" s="14" t="s">
        <v>10102</v>
      </c>
      <c r="F2369" s="17"/>
      <c r="G2369" s="12"/>
      <c r="H2369" s="12"/>
      <c r="I2369" s="16"/>
      <c r="J2369" s="10"/>
      <c r="K2369" s="10"/>
    </row>
    <row r="2370" spans="1:13" ht="16.5" customHeight="1" x14ac:dyDescent="0.2">
      <c r="A2370" s="102">
        <v>1512107290</v>
      </c>
      <c r="B2370" s="19" t="s">
        <v>5023</v>
      </c>
      <c r="C2370" s="19" t="s">
        <v>19</v>
      </c>
      <c r="D2370" s="20" t="s">
        <v>17319</v>
      </c>
      <c r="E2370" s="20" t="s">
        <v>5024</v>
      </c>
      <c r="F2370" s="17"/>
      <c r="G2370" s="12" t="s">
        <v>144</v>
      </c>
      <c r="H2370" s="12" t="s">
        <v>145</v>
      </c>
      <c r="I2370" s="16"/>
      <c r="J2370" s="19" t="s">
        <v>269</v>
      </c>
      <c r="K2370" s="19" t="s">
        <v>1084</v>
      </c>
    </row>
    <row r="2371" spans="1:13" ht="16.5" customHeight="1" x14ac:dyDescent="0.2">
      <c r="A2371" s="80">
        <v>1512107300</v>
      </c>
      <c r="B2371" s="19" t="s">
        <v>5105</v>
      </c>
      <c r="C2371" s="19"/>
      <c r="D2371" s="20" t="s">
        <v>5106</v>
      </c>
      <c r="E2371" s="20" t="s">
        <v>5107</v>
      </c>
      <c r="F2371" s="17"/>
      <c r="G2371" s="12" t="s">
        <v>144</v>
      </c>
      <c r="H2371" s="12" t="s">
        <v>145</v>
      </c>
      <c r="I2371" s="16"/>
      <c r="J2371" s="19" t="s">
        <v>269</v>
      </c>
      <c r="K2371" s="19" t="s">
        <v>5108</v>
      </c>
    </row>
    <row r="2372" spans="1:13" ht="16.5" customHeight="1" x14ac:dyDescent="0.2">
      <c r="A2372" s="58">
        <v>1512107330</v>
      </c>
      <c r="B2372" s="14" t="s">
        <v>5140</v>
      </c>
      <c r="C2372" s="14" t="s">
        <v>19</v>
      </c>
      <c r="D2372" s="14" t="s">
        <v>5141</v>
      </c>
      <c r="E2372" s="10" t="s">
        <v>6926</v>
      </c>
      <c r="F2372" s="17"/>
      <c r="G2372" s="12"/>
      <c r="H2372" s="12"/>
      <c r="I2372" s="16"/>
      <c r="J2372" s="10"/>
      <c r="K2372" s="10"/>
    </row>
    <row r="2373" spans="1:13" ht="16.5" customHeight="1" x14ac:dyDescent="0.2">
      <c r="A2373" s="18">
        <v>1512107370</v>
      </c>
      <c r="B2373" s="14" t="s">
        <v>5086</v>
      </c>
      <c r="C2373" s="14"/>
      <c r="D2373" s="14" t="s">
        <v>5087</v>
      </c>
      <c r="E2373" s="12" t="s">
        <v>5088</v>
      </c>
      <c r="F2373" s="17"/>
      <c r="G2373" s="10"/>
      <c r="H2373" s="17"/>
      <c r="I2373" s="16"/>
      <c r="J2373" s="10"/>
      <c r="K2373" s="10"/>
    </row>
    <row r="2374" spans="1:13" ht="16.5" customHeight="1" x14ac:dyDescent="0.2">
      <c r="A2374" s="58">
        <v>1512107410</v>
      </c>
      <c r="B2374" s="14" t="s">
        <v>9407</v>
      </c>
      <c r="C2374" s="14" t="s">
        <v>19</v>
      </c>
      <c r="D2374" s="14" t="s">
        <v>9406</v>
      </c>
      <c r="E2374" s="12" t="s">
        <v>9405</v>
      </c>
      <c r="F2374" s="17"/>
      <c r="G2374" s="10"/>
      <c r="H2374" s="17"/>
      <c r="I2374" s="16"/>
      <c r="J2374" s="10"/>
      <c r="K2374" s="10"/>
    </row>
    <row r="2375" spans="1:13" ht="16.5" customHeight="1" x14ac:dyDescent="0.2">
      <c r="A2375" s="58">
        <v>1512107520</v>
      </c>
      <c r="B2375" s="14" t="s">
        <v>4989</v>
      </c>
      <c r="C2375" s="14" t="s">
        <v>19</v>
      </c>
      <c r="D2375" s="14" t="s">
        <v>4990</v>
      </c>
      <c r="E2375" s="14" t="s">
        <v>10072</v>
      </c>
      <c r="F2375" s="17"/>
      <c r="G2375" s="17"/>
      <c r="H2375" s="16"/>
      <c r="I2375" s="16"/>
      <c r="J2375" s="10"/>
      <c r="K2375" s="10"/>
    </row>
    <row r="2376" spans="1:13" ht="16.5" customHeight="1" x14ac:dyDescent="0.2">
      <c r="A2376" s="100">
        <v>1512107650</v>
      </c>
      <c r="B2376" s="10" t="s">
        <v>4079</v>
      </c>
      <c r="C2376" s="10" t="s">
        <v>19</v>
      </c>
      <c r="D2376" s="22" t="s">
        <v>8416</v>
      </c>
      <c r="E2376" s="22" t="s">
        <v>4080</v>
      </c>
      <c r="F2376" s="17"/>
      <c r="G2376" s="17"/>
      <c r="H2376" s="16"/>
      <c r="I2376" s="16"/>
      <c r="J2376" s="24"/>
      <c r="K2376" s="22"/>
      <c r="L2376" s="73">
        <v>1512101820</v>
      </c>
      <c r="M2376" s="73"/>
    </row>
    <row r="2377" spans="1:13" ht="16.5" customHeight="1" x14ac:dyDescent="0.2">
      <c r="A2377" s="100">
        <v>1512107730</v>
      </c>
      <c r="B2377" s="10" t="s">
        <v>11510</v>
      </c>
      <c r="C2377" s="10" t="s">
        <v>19</v>
      </c>
      <c r="D2377" s="22" t="s">
        <v>6924</v>
      </c>
      <c r="E2377" s="22" t="s">
        <v>6925</v>
      </c>
      <c r="F2377" s="17"/>
      <c r="G2377" s="17"/>
      <c r="H2377" s="16"/>
      <c r="I2377" s="16"/>
      <c r="J2377" s="24"/>
      <c r="K2377" s="22"/>
      <c r="M2377" s="73"/>
    </row>
    <row r="2378" spans="1:13" ht="16.5" customHeight="1" x14ac:dyDescent="0.2">
      <c r="A2378" s="58">
        <v>1512107790</v>
      </c>
      <c r="B2378" s="14" t="s">
        <v>4869</v>
      </c>
      <c r="C2378" s="14" t="s">
        <v>19</v>
      </c>
      <c r="D2378" s="14" t="s">
        <v>4870</v>
      </c>
      <c r="E2378" s="12" t="s">
        <v>4871</v>
      </c>
      <c r="F2378" s="17" t="s">
        <v>4783</v>
      </c>
      <c r="G2378" s="17" t="s">
        <v>175</v>
      </c>
      <c r="H2378" s="17" t="s">
        <v>182</v>
      </c>
      <c r="I2378" s="16"/>
      <c r="J2378" s="10"/>
      <c r="K2378" s="10"/>
      <c r="L2378" s="73">
        <v>1512101960</v>
      </c>
    </row>
    <row r="2379" spans="1:13" ht="16.5" customHeight="1" x14ac:dyDescent="0.2">
      <c r="A2379" s="58">
        <v>1512107800</v>
      </c>
      <c r="B2379" s="14" t="s">
        <v>17932</v>
      </c>
      <c r="C2379" s="14" t="s">
        <v>19</v>
      </c>
      <c r="D2379" s="14" t="s">
        <v>17934</v>
      </c>
      <c r="E2379" s="14" t="s">
        <v>17933</v>
      </c>
      <c r="F2379" s="17"/>
      <c r="G2379" s="15"/>
      <c r="H2379" s="15"/>
      <c r="I2379" s="16"/>
      <c r="J2379" s="10"/>
      <c r="K2379" s="10"/>
    </row>
    <row r="2380" spans="1:13" ht="16.5" customHeight="1" x14ac:dyDescent="0.2">
      <c r="A2380" s="58">
        <v>1512108100</v>
      </c>
      <c r="B2380" s="14" t="s">
        <v>7748</v>
      </c>
      <c r="C2380" s="14" t="s">
        <v>19</v>
      </c>
      <c r="D2380" s="91" t="s">
        <v>7750</v>
      </c>
      <c r="E2380" s="14" t="s">
        <v>7749</v>
      </c>
      <c r="F2380" s="17"/>
      <c r="G2380" s="17"/>
      <c r="H2380" s="16"/>
      <c r="I2380" s="16"/>
      <c r="J2380" s="10"/>
      <c r="K2380" s="10"/>
    </row>
    <row r="2381" spans="1:13" ht="16.5" customHeight="1" x14ac:dyDescent="0.2">
      <c r="A2381" s="58">
        <v>1512108200</v>
      </c>
      <c r="B2381" s="14" t="s">
        <v>11531</v>
      </c>
      <c r="C2381" s="14" t="s">
        <v>19</v>
      </c>
      <c r="D2381" s="14" t="s">
        <v>11532</v>
      </c>
      <c r="E2381" s="12" t="s">
        <v>11533</v>
      </c>
      <c r="F2381" s="17"/>
      <c r="G2381" s="17"/>
      <c r="H2381" s="17"/>
      <c r="I2381" s="16"/>
      <c r="J2381" s="10"/>
      <c r="K2381" s="10"/>
    </row>
    <row r="2382" spans="1:13" ht="16.5" customHeight="1" x14ac:dyDescent="0.2">
      <c r="A2382" s="58">
        <v>1512108680</v>
      </c>
      <c r="B2382" s="14" t="s">
        <v>7125</v>
      </c>
      <c r="C2382" s="14" t="s">
        <v>19</v>
      </c>
      <c r="D2382" s="14" t="s">
        <v>7126</v>
      </c>
      <c r="E2382" s="12" t="s">
        <v>7124</v>
      </c>
      <c r="F2382" s="17"/>
      <c r="G2382" s="17"/>
      <c r="H2382" s="17"/>
      <c r="I2382" s="16"/>
      <c r="J2382" s="10"/>
      <c r="K2382" s="10"/>
    </row>
    <row r="2383" spans="1:13" ht="16.5" customHeight="1" x14ac:dyDescent="0.2">
      <c r="A2383" s="58">
        <v>1512109500</v>
      </c>
      <c r="B2383" s="29" t="s">
        <v>7744</v>
      </c>
      <c r="C2383" s="29" t="s">
        <v>19</v>
      </c>
      <c r="D2383" s="29" t="s">
        <v>7745</v>
      </c>
      <c r="E2383" s="10" t="s">
        <v>7746</v>
      </c>
      <c r="F2383" s="17"/>
      <c r="G2383" s="17"/>
      <c r="H2383" s="16"/>
      <c r="I2383" s="16"/>
      <c r="J2383" s="10"/>
      <c r="K2383" s="10"/>
    </row>
    <row r="2384" spans="1:13" ht="16.5" customHeight="1" x14ac:dyDescent="0.2">
      <c r="A2384" s="58">
        <v>1512109930</v>
      </c>
      <c r="B2384" s="29" t="s">
        <v>9496</v>
      </c>
      <c r="C2384" s="29" t="s">
        <v>3103</v>
      </c>
      <c r="D2384" s="29" t="s">
        <v>9497</v>
      </c>
      <c r="E2384" s="10" t="s">
        <v>9497</v>
      </c>
      <c r="F2384" s="17"/>
      <c r="G2384" s="17"/>
      <c r="H2384" s="16"/>
      <c r="I2384" s="16"/>
      <c r="J2384" s="10"/>
      <c r="K2384" s="10"/>
    </row>
    <row r="2385" spans="1:18" ht="16.5" customHeight="1" x14ac:dyDescent="0.2">
      <c r="A2385" s="58">
        <v>1512110220</v>
      </c>
      <c r="B2385" s="14" t="s">
        <v>10180</v>
      </c>
      <c r="C2385" s="14" t="s">
        <v>5722</v>
      </c>
      <c r="D2385" s="14" t="s">
        <v>10181</v>
      </c>
      <c r="E2385" s="10" t="s">
        <v>10179</v>
      </c>
      <c r="F2385" s="17"/>
      <c r="G2385" s="12"/>
      <c r="H2385" s="12"/>
      <c r="I2385" s="16"/>
      <c r="J2385" s="10"/>
      <c r="K2385" s="10"/>
    </row>
    <row r="2386" spans="1:18" ht="16.5" customHeight="1" x14ac:dyDescent="0.2">
      <c r="A2386" s="58">
        <v>1512110280</v>
      </c>
      <c r="B2386" s="23" t="s">
        <v>10249</v>
      </c>
      <c r="C2386" s="23" t="s">
        <v>19</v>
      </c>
      <c r="D2386" s="23" t="s">
        <v>10250</v>
      </c>
      <c r="E2386" s="23" t="s">
        <v>10251</v>
      </c>
      <c r="F2386" s="17"/>
      <c r="G2386" s="12"/>
      <c r="H2386" s="12"/>
      <c r="I2386" s="16"/>
      <c r="J2386" s="23"/>
      <c r="K2386" s="23"/>
    </row>
    <row r="2387" spans="1:18" ht="16.5" customHeight="1" x14ac:dyDescent="0.2">
      <c r="A2387" s="58">
        <v>1512110290</v>
      </c>
      <c r="B2387" s="30" t="s">
        <v>14934</v>
      </c>
      <c r="C2387" s="30" t="s">
        <v>19</v>
      </c>
      <c r="D2387" s="30" t="s">
        <v>14933</v>
      </c>
      <c r="E2387" s="19" t="s">
        <v>14933</v>
      </c>
      <c r="F2387" s="17"/>
      <c r="G2387" s="17"/>
      <c r="H2387" s="16"/>
      <c r="I2387" s="16"/>
      <c r="J2387" s="10"/>
      <c r="K2387" s="30"/>
    </row>
    <row r="2388" spans="1:18" ht="16.5" customHeight="1" x14ac:dyDescent="0.2">
      <c r="A2388" s="58">
        <v>1513100000</v>
      </c>
      <c r="B2388" s="29" t="s">
        <v>3471</v>
      </c>
      <c r="C2388" s="29" t="s">
        <v>19</v>
      </c>
      <c r="D2388" s="29" t="s">
        <v>3472</v>
      </c>
      <c r="E2388" s="10" t="s">
        <v>3473</v>
      </c>
      <c r="F2388" s="17"/>
      <c r="G2388" s="17"/>
      <c r="H2388" s="16"/>
      <c r="I2388" s="16"/>
      <c r="J2388" s="10" t="s">
        <v>153</v>
      </c>
      <c r="K2388" s="10"/>
      <c r="L2388" s="73">
        <v>1513100340</v>
      </c>
    </row>
    <row r="2389" spans="1:18" ht="16.5" customHeight="1" x14ac:dyDescent="0.2">
      <c r="A2389" s="18">
        <v>1513100290</v>
      </c>
      <c r="B2389" s="14" t="s">
        <v>4081</v>
      </c>
      <c r="C2389" s="14"/>
      <c r="D2389" s="14" t="s">
        <v>4082</v>
      </c>
      <c r="E2389" s="14" t="s">
        <v>4082</v>
      </c>
      <c r="F2389" s="17"/>
      <c r="G2389" s="12" t="s">
        <v>144</v>
      </c>
      <c r="H2389" s="12" t="s">
        <v>145</v>
      </c>
      <c r="I2389" s="16"/>
      <c r="J2389" s="10" t="s">
        <v>153</v>
      </c>
      <c r="K2389" s="10" t="s">
        <v>878</v>
      </c>
    </row>
    <row r="2390" spans="1:18" ht="16.5" customHeight="1" x14ac:dyDescent="0.2">
      <c r="A2390" s="58">
        <v>1513100320</v>
      </c>
      <c r="B2390" s="14" t="s">
        <v>4325</v>
      </c>
      <c r="C2390" s="14" t="s">
        <v>19</v>
      </c>
      <c r="D2390" s="14" t="s">
        <v>6918</v>
      </c>
      <c r="E2390" s="14" t="s">
        <v>6917</v>
      </c>
      <c r="F2390" s="17"/>
      <c r="G2390" s="17"/>
      <c r="H2390" s="16"/>
      <c r="I2390" s="16"/>
      <c r="J2390" s="10" t="s">
        <v>153</v>
      </c>
      <c r="K2390" s="10" t="s">
        <v>878</v>
      </c>
    </row>
    <row r="2391" spans="1:18" ht="16.5" customHeight="1" x14ac:dyDescent="0.2">
      <c r="A2391" s="18">
        <v>1513100330</v>
      </c>
      <c r="B2391" s="29" t="s">
        <v>875</v>
      </c>
      <c r="C2391" s="29"/>
      <c r="D2391" s="29" t="s">
        <v>876</v>
      </c>
      <c r="E2391" s="10" t="s">
        <v>877</v>
      </c>
      <c r="F2391" s="17"/>
      <c r="G2391" s="17"/>
      <c r="H2391" s="16"/>
      <c r="I2391" s="16"/>
      <c r="J2391" s="10" t="s">
        <v>227</v>
      </c>
      <c r="K2391" s="10" t="s">
        <v>878</v>
      </c>
    </row>
    <row r="2392" spans="1:18" ht="16.5" customHeight="1" x14ac:dyDescent="0.2">
      <c r="A2392" s="18">
        <v>1513100350</v>
      </c>
      <c r="B2392" s="30" t="s">
        <v>4320</v>
      </c>
      <c r="C2392" s="30"/>
      <c r="D2392" s="30" t="s">
        <v>4321</v>
      </c>
      <c r="E2392" s="19" t="s">
        <v>4321</v>
      </c>
      <c r="F2392" s="17"/>
      <c r="G2392" s="17"/>
      <c r="H2392" s="16"/>
      <c r="I2392" s="16"/>
      <c r="J2392" s="10" t="s">
        <v>186</v>
      </c>
      <c r="K2392" s="30" t="s">
        <v>878</v>
      </c>
    </row>
    <row r="2393" spans="1:18" ht="16.5" customHeight="1" x14ac:dyDescent="0.2">
      <c r="A2393" s="18">
        <v>1513100360</v>
      </c>
      <c r="B2393" s="30" t="s">
        <v>4326</v>
      </c>
      <c r="C2393" s="30"/>
      <c r="D2393" s="30" t="s">
        <v>4327</v>
      </c>
      <c r="E2393" s="19" t="s">
        <v>4327</v>
      </c>
      <c r="F2393" s="17"/>
      <c r="G2393" s="17"/>
      <c r="H2393" s="16"/>
      <c r="I2393" s="16"/>
      <c r="J2393" s="10" t="s">
        <v>186</v>
      </c>
      <c r="K2393" s="30" t="s">
        <v>878</v>
      </c>
    </row>
    <row r="2394" spans="1:18" ht="16.5" customHeight="1" x14ac:dyDescent="0.2">
      <c r="A2394" s="18">
        <v>1513100580</v>
      </c>
      <c r="B2394" s="10" t="s">
        <v>4316</v>
      </c>
      <c r="C2394" s="10"/>
      <c r="D2394" s="10" t="s">
        <v>4317</v>
      </c>
      <c r="E2394" s="10" t="s">
        <v>4318</v>
      </c>
      <c r="F2394" s="17"/>
      <c r="G2394" s="12" t="s">
        <v>144</v>
      </c>
      <c r="H2394" s="12" t="s">
        <v>145</v>
      </c>
      <c r="I2394" s="16"/>
      <c r="J2394" s="10" t="s">
        <v>153</v>
      </c>
      <c r="K2394" s="10" t="s">
        <v>878</v>
      </c>
    </row>
    <row r="2395" spans="1:18" s="60" customFormat="1" ht="16.5" customHeight="1" x14ac:dyDescent="0.2">
      <c r="A2395" s="18">
        <v>1513100600</v>
      </c>
      <c r="B2395" s="19" t="s">
        <v>4309</v>
      </c>
      <c r="C2395" s="19"/>
      <c r="D2395" s="20" t="s">
        <v>4310</v>
      </c>
      <c r="E2395" s="19" t="s">
        <v>4311</v>
      </c>
      <c r="F2395" s="17"/>
      <c r="G2395" s="12" t="s">
        <v>144</v>
      </c>
      <c r="H2395" s="12" t="s">
        <v>145</v>
      </c>
      <c r="I2395" s="16"/>
      <c r="J2395" s="19" t="s">
        <v>269</v>
      </c>
      <c r="K2395" s="19" t="s">
        <v>4286</v>
      </c>
      <c r="L2395" s="73"/>
      <c r="M2395" s="2"/>
      <c r="N2395" s="150"/>
      <c r="O2395" s="2"/>
      <c r="P2395" s="2"/>
      <c r="Q2395" s="2"/>
      <c r="R2395" s="2"/>
    </row>
    <row r="2396" spans="1:18" s="60" customFormat="1" ht="16.5" customHeight="1" x14ac:dyDescent="0.2">
      <c r="A2396" s="18">
        <v>1513100610</v>
      </c>
      <c r="B2396" s="19" t="s">
        <v>4283</v>
      </c>
      <c r="C2396" s="19"/>
      <c r="D2396" s="20" t="s">
        <v>4284</v>
      </c>
      <c r="E2396" s="19" t="s">
        <v>4285</v>
      </c>
      <c r="F2396" s="17"/>
      <c r="G2396" s="12" t="s">
        <v>144</v>
      </c>
      <c r="H2396" s="12" t="s">
        <v>145</v>
      </c>
      <c r="I2396" s="16"/>
      <c r="J2396" s="19" t="s">
        <v>269</v>
      </c>
      <c r="K2396" s="19" t="s">
        <v>4286</v>
      </c>
      <c r="L2396" s="73"/>
      <c r="M2396" s="2"/>
      <c r="N2396" s="150"/>
      <c r="O2396" s="2"/>
      <c r="P2396" s="2"/>
      <c r="Q2396" s="2"/>
      <c r="R2396" s="2"/>
    </row>
    <row r="2397" spans="1:18" s="60" customFormat="1" ht="16.5" customHeight="1" x14ac:dyDescent="0.2">
      <c r="A2397" s="80">
        <v>1513100620</v>
      </c>
      <c r="B2397" s="19" t="s">
        <v>4312</v>
      </c>
      <c r="C2397" s="19"/>
      <c r="D2397" s="20" t="s">
        <v>4313</v>
      </c>
      <c r="E2397" s="20" t="s">
        <v>4314</v>
      </c>
      <c r="F2397" s="17"/>
      <c r="G2397" s="12" t="s">
        <v>144</v>
      </c>
      <c r="H2397" s="12" t="s">
        <v>145</v>
      </c>
      <c r="I2397" s="16"/>
      <c r="J2397" s="19" t="s">
        <v>269</v>
      </c>
      <c r="K2397" s="19" t="s">
        <v>4315</v>
      </c>
      <c r="L2397" s="73"/>
      <c r="M2397" s="2"/>
      <c r="N2397" s="150"/>
      <c r="O2397" s="2"/>
      <c r="P2397" s="2"/>
      <c r="Q2397" s="2"/>
      <c r="R2397" s="2"/>
    </row>
    <row r="2398" spans="1:18" s="60" customFormat="1" ht="16.5" customHeight="1" x14ac:dyDescent="0.2">
      <c r="A2398" s="100">
        <v>1513100630</v>
      </c>
      <c r="B2398" s="10" t="s">
        <v>4076</v>
      </c>
      <c r="C2398" s="10" t="s">
        <v>19</v>
      </c>
      <c r="D2398" s="22" t="s">
        <v>4077</v>
      </c>
      <c r="E2398" s="22" t="s">
        <v>4078</v>
      </c>
      <c r="F2398" s="17"/>
      <c r="G2398" s="17"/>
      <c r="H2398" s="16"/>
      <c r="I2398" s="16"/>
      <c r="J2398" s="24"/>
      <c r="K2398" s="22"/>
      <c r="L2398" s="73"/>
      <c r="M2398" s="2"/>
      <c r="N2398" s="150"/>
      <c r="O2398" s="2"/>
      <c r="P2398" s="2"/>
      <c r="Q2398" s="2"/>
      <c r="R2398" s="2"/>
    </row>
    <row r="2399" spans="1:18" s="60" customFormat="1" ht="16.5" customHeight="1" x14ac:dyDescent="0.2">
      <c r="A2399" s="64">
        <v>1513100640</v>
      </c>
      <c r="B2399" s="10" t="s">
        <v>4353</v>
      </c>
      <c r="C2399" s="10"/>
      <c r="D2399" s="26" t="s">
        <v>4354</v>
      </c>
      <c r="E2399" s="26" t="s">
        <v>4355</v>
      </c>
      <c r="F2399" s="10"/>
      <c r="G2399" s="10"/>
      <c r="H2399" s="10"/>
      <c r="I2399" s="10"/>
      <c r="J2399" s="28" t="s">
        <v>269</v>
      </c>
      <c r="K2399" s="26" t="s">
        <v>878</v>
      </c>
      <c r="L2399" s="73"/>
      <c r="M2399" s="2"/>
      <c r="N2399" s="150"/>
      <c r="O2399" s="2"/>
      <c r="P2399" s="2"/>
      <c r="Q2399" s="2"/>
      <c r="R2399" s="2"/>
    </row>
    <row r="2400" spans="1:18" ht="16.5" customHeight="1" x14ac:dyDescent="0.2">
      <c r="A2400" s="86">
        <v>1513100730</v>
      </c>
      <c r="B2400" s="10" t="s">
        <v>5256</v>
      </c>
      <c r="C2400" s="10"/>
      <c r="D2400" s="22" t="s">
        <v>5257</v>
      </c>
      <c r="E2400" s="22" t="s">
        <v>5258</v>
      </c>
      <c r="F2400" s="17"/>
      <c r="G2400" s="17"/>
      <c r="H2400" s="16"/>
      <c r="I2400" s="16"/>
      <c r="J2400" s="24"/>
      <c r="K2400" s="22"/>
    </row>
    <row r="2401" spans="1:11" ht="16.5" customHeight="1" x14ac:dyDescent="0.2">
      <c r="A2401" s="100">
        <v>1513101050</v>
      </c>
      <c r="B2401" s="10" t="s">
        <v>8314</v>
      </c>
      <c r="C2401" s="10" t="s">
        <v>19</v>
      </c>
      <c r="D2401" s="22" t="s">
        <v>8315</v>
      </c>
      <c r="E2401" s="22" t="s">
        <v>8316</v>
      </c>
      <c r="F2401" s="17"/>
      <c r="G2401" s="17"/>
      <c r="H2401" s="16"/>
      <c r="I2401" s="16"/>
      <c r="J2401" s="24"/>
      <c r="K2401" s="22"/>
    </row>
    <row r="2402" spans="1:11" ht="16.5" customHeight="1" x14ac:dyDescent="0.2">
      <c r="A2402" s="100">
        <v>1513101190</v>
      </c>
      <c r="B2402" s="19" t="s">
        <v>6563</v>
      </c>
      <c r="C2402" s="19" t="s">
        <v>19</v>
      </c>
      <c r="D2402" s="19" t="s">
        <v>6564</v>
      </c>
      <c r="E2402" s="23" t="s">
        <v>6564</v>
      </c>
      <c r="F2402" s="17"/>
      <c r="G2402" s="12"/>
      <c r="H2402" s="12"/>
      <c r="I2402" s="16"/>
      <c r="J2402" s="23"/>
      <c r="K2402" s="23"/>
    </row>
    <row r="2403" spans="1:11" ht="16.5" customHeight="1" x14ac:dyDescent="0.2">
      <c r="A2403" s="58">
        <v>1513101700</v>
      </c>
      <c r="B2403" s="14" t="s">
        <v>10187</v>
      </c>
      <c r="C2403" s="14" t="s">
        <v>5722</v>
      </c>
      <c r="D2403" s="14" t="s">
        <v>10186</v>
      </c>
      <c r="E2403" s="10" t="s">
        <v>10185</v>
      </c>
      <c r="F2403" s="17"/>
      <c r="G2403" s="12"/>
      <c r="H2403" s="12"/>
      <c r="I2403" s="16"/>
      <c r="J2403" s="10"/>
      <c r="K2403" s="10"/>
    </row>
    <row r="2404" spans="1:11" ht="16.5" customHeight="1" x14ac:dyDescent="0.2">
      <c r="A2404" s="58">
        <v>1513101710</v>
      </c>
      <c r="B2404" s="14" t="s">
        <v>10189</v>
      </c>
      <c r="C2404" s="14" t="s">
        <v>5722</v>
      </c>
      <c r="D2404" s="14" t="s">
        <v>10190</v>
      </c>
      <c r="E2404" s="10" t="s">
        <v>10188</v>
      </c>
      <c r="F2404" s="17"/>
      <c r="G2404" s="12"/>
      <c r="H2404" s="12"/>
      <c r="I2404" s="16"/>
      <c r="J2404" s="10"/>
      <c r="K2404" s="10"/>
    </row>
    <row r="2405" spans="1:11" ht="16.5" customHeight="1" x14ac:dyDescent="0.2">
      <c r="A2405" s="58">
        <v>1513102230</v>
      </c>
      <c r="B2405" s="23" t="s">
        <v>17060</v>
      </c>
      <c r="C2405" s="23" t="s">
        <v>19</v>
      </c>
      <c r="D2405" s="23" t="s">
        <v>17062</v>
      </c>
      <c r="E2405" s="23" t="s">
        <v>17061</v>
      </c>
      <c r="F2405" s="17"/>
      <c r="G2405" s="12"/>
      <c r="H2405" s="12"/>
      <c r="I2405" s="16"/>
      <c r="J2405" s="23"/>
      <c r="K2405" s="23"/>
    </row>
    <row r="2406" spans="1:11" ht="16.5" customHeight="1" x14ac:dyDescent="0.2">
      <c r="A2406" s="58">
        <v>1513102240</v>
      </c>
      <c r="B2406" s="23" t="s">
        <v>17064</v>
      </c>
      <c r="C2406" s="23" t="s">
        <v>19</v>
      </c>
      <c r="D2406" s="23" t="s">
        <v>17065</v>
      </c>
      <c r="E2406" s="23" t="s">
        <v>17063</v>
      </c>
      <c r="F2406" s="17"/>
      <c r="G2406" s="12"/>
      <c r="H2406" s="12"/>
      <c r="I2406" s="16"/>
      <c r="J2406" s="23"/>
      <c r="K2406" s="23"/>
    </row>
    <row r="2407" spans="1:11" ht="16.5" customHeight="1" x14ac:dyDescent="0.2">
      <c r="A2407" s="18">
        <v>1514100010</v>
      </c>
      <c r="B2407" s="10" t="s">
        <v>141</v>
      </c>
      <c r="C2407" s="10"/>
      <c r="D2407" s="10" t="s">
        <v>142</v>
      </c>
      <c r="E2407" s="10" t="s">
        <v>143</v>
      </c>
      <c r="F2407" s="17"/>
      <c r="G2407" s="12" t="s">
        <v>144</v>
      </c>
      <c r="H2407" s="12" t="s">
        <v>145</v>
      </c>
      <c r="I2407" s="16"/>
      <c r="J2407" s="10"/>
      <c r="K2407" s="10"/>
    </row>
    <row r="2408" spans="1:11" ht="16.5" customHeight="1" x14ac:dyDescent="0.2">
      <c r="A2408" s="58">
        <v>1514100040</v>
      </c>
      <c r="B2408" s="14" t="s">
        <v>220</v>
      </c>
      <c r="C2408" s="14" t="s">
        <v>19</v>
      </c>
      <c r="D2408" s="14" t="s">
        <v>9067</v>
      </c>
      <c r="E2408" s="12" t="s">
        <v>6793</v>
      </c>
      <c r="F2408" s="17" t="s">
        <v>220</v>
      </c>
      <c r="G2408" s="10" t="s">
        <v>175</v>
      </c>
      <c r="H2408" s="17" t="s">
        <v>176</v>
      </c>
      <c r="I2408" s="17" t="s">
        <v>177</v>
      </c>
      <c r="J2408" s="10"/>
      <c r="K2408" s="10"/>
    </row>
    <row r="2409" spans="1:11" ht="16.5" customHeight="1" x14ac:dyDescent="0.2">
      <c r="A2409" s="97">
        <v>1514100070</v>
      </c>
      <c r="B2409" s="19" t="s">
        <v>289</v>
      </c>
      <c r="C2409" s="19" t="s">
        <v>19</v>
      </c>
      <c r="D2409" s="20" t="s">
        <v>290</v>
      </c>
      <c r="E2409" s="20" t="s">
        <v>291</v>
      </c>
      <c r="F2409" s="17"/>
      <c r="G2409" s="12"/>
      <c r="H2409" s="12"/>
      <c r="I2409" s="16"/>
      <c r="J2409" s="10"/>
      <c r="K2409" s="10"/>
    </row>
    <row r="2410" spans="1:11" ht="16.5" customHeight="1" x14ac:dyDescent="0.2">
      <c r="A2410" s="97">
        <v>1514100090</v>
      </c>
      <c r="B2410" s="19" t="s">
        <v>7402</v>
      </c>
      <c r="C2410" s="19" t="s">
        <v>19</v>
      </c>
      <c r="D2410" s="20" t="s">
        <v>7753</v>
      </c>
      <c r="E2410" s="20" t="s">
        <v>7403</v>
      </c>
      <c r="F2410" s="17"/>
      <c r="G2410" s="12"/>
      <c r="H2410" s="12"/>
      <c r="I2410" s="16"/>
      <c r="J2410" s="10"/>
      <c r="K2410" s="10"/>
    </row>
    <row r="2411" spans="1:11" ht="16.5" customHeight="1" x14ac:dyDescent="0.2">
      <c r="A2411" s="58">
        <v>1514100100</v>
      </c>
      <c r="B2411" s="14" t="s">
        <v>404</v>
      </c>
      <c r="C2411" s="14" t="s">
        <v>19</v>
      </c>
      <c r="D2411" s="14" t="s">
        <v>9002</v>
      </c>
      <c r="E2411" s="14" t="s">
        <v>9001</v>
      </c>
      <c r="F2411" s="17"/>
      <c r="G2411" s="15" t="s">
        <v>144</v>
      </c>
      <c r="H2411" s="15" t="s">
        <v>145</v>
      </c>
      <c r="I2411" s="16"/>
      <c r="J2411" s="14" t="s">
        <v>145</v>
      </c>
      <c r="K2411" s="10"/>
    </row>
    <row r="2412" spans="1:11" ht="16.5" customHeight="1" x14ac:dyDescent="0.2">
      <c r="A2412" s="18">
        <v>1514100170</v>
      </c>
      <c r="B2412" s="14" t="s">
        <v>3966</v>
      </c>
      <c r="C2412" s="14"/>
      <c r="D2412" s="14" t="s">
        <v>3967</v>
      </c>
      <c r="E2412" s="12" t="s">
        <v>3968</v>
      </c>
      <c r="F2412" s="17" t="s">
        <v>3969</v>
      </c>
      <c r="G2412" s="10" t="s">
        <v>175</v>
      </c>
      <c r="H2412" s="17" t="s">
        <v>182</v>
      </c>
      <c r="I2412" s="17"/>
      <c r="J2412" s="10"/>
      <c r="K2412" s="10"/>
    </row>
    <row r="2413" spans="1:11" ht="16.5" customHeight="1" x14ac:dyDescent="0.2">
      <c r="A2413" s="58">
        <v>1514100320</v>
      </c>
      <c r="B2413" s="14" t="s">
        <v>3199</v>
      </c>
      <c r="C2413" s="14" t="s">
        <v>19</v>
      </c>
      <c r="D2413" s="14" t="s">
        <v>3200</v>
      </c>
      <c r="E2413" s="14" t="s">
        <v>7565</v>
      </c>
      <c r="F2413" s="17"/>
      <c r="G2413" s="12" t="s">
        <v>144</v>
      </c>
      <c r="H2413" s="12" t="s">
        <v>145</v>
      </c>
      <c r="I2413" s="16"/>
      <c r="J2413" s="10" t="s">
        <v>153</v>
      </c>
      <c r="K2413" s="10" t="s">
        <v>3201</v>
      </c>
    </row>
    <row r="2414" spans="1:11" ht="16.5" customHeight="1" x14ac:dyDescent="0.2">
      <c r="A2414" s="18">
        <v>1514100590</v>
      </c>
      <c r="B2414" s="10" t="s">
        <v>93</v>
      </c>
      <c r="C2414" s="10" t="s">
        <v>19</v>
      </c>
      <c r="D2414" s="19" t="s">
        <v>94</v>
      </c>
      <c r="E2414" s="19" t="s">
        <v>95</v>
      </c>
      <c r="F2414" s="17"/>
      <c r="G2414" s="17"/>
      <c r="H2414" s="16"/>
      <c r="I2414" s="16"/>
      <c r="J2414" s="10"/>
      <c r="K2414" s="10"/>
    </row>
    <row r="2415" spans="1:11" ht="16.5" customHeight="1" x14ac:dyDescent="0.2">
      <c r="A2415" s="58">
        <v>1514101790</v>
      </c>
      <c r="B2415" s="30" t="s">
        <v>14976</v>
      </c>
      <c r="C2415" s="30" t="s">
        <v>19</v>
      </c>
      <c r="D2415" s="30" t="s">
        <v>14975</v>
      </c>
      <c r="E2415" s="19" t="s">
        <v>14975</v>
      </c>
      <c r="F2415" s="17"/>
      <c r="G2415" s="17"/>
      <c r="H2415" s="16"/>
      <c r="I2415" s="16"/>
      <c r="J2415" s="10"/>
      <c r="K2415" s="30"/>
    </row>
    <row r="2416" spans="1:11" ht="16.5" customHeight="1" x14ac:dyDescent="0.2">
      <c r="A2416" s="58">
        <v>1514101800</v>
      </c>
      <c r="B2416" s="30" t="s">
        <v>14974</v>
      </c>
      <c r="C2416" s="30" t="s">
        <v>19</v>
      </c>
      <c r="D2416" s="30" t="s">
        <v>14973</v>
      </c>
      <c r="E2416" s="19" t="s">
        <v>14973</v>
      </c>
      <c r="F2416" s="17"/>
      <c r="G2416" s="17"/>
      <c r="H2416" s="16"/>
      <c r="I2416" s="16"/>
      <c r="J2416" s="10"/>
      <c r="K2416" s="30"/>
    </row>
    <row r="2417" spans="1:11" ht="16.5" customHeight="1" x14ac:dyDescent="0.2">
      <c r="A2417" s="58">
        <v>1514101960</v>
      </c>
      <c r="B2417" s="30" t="s">
        <v>14989</v>
      </c>
      <c r="C2417" s="30" t="s">
        <v>19</v>
      </c>
      <c r="D2417" s="30" t="s">
        <v>14988</v>
      </c>
      <c r="E2417" s="19" t="s">
        <v>14987</v>
      </c>
      <c r="F2417" s="17"/>
      <c r="G2417" s="17"/>
      <c r="H2417" s="16"/>
      <c r="I2417" s="16"/>
      <c r="J2417" s="10"/>
      <c r="K2417" s="30"/>
    </row>
    <row r="2418" spans="1:11" ht="16.5" customHeight="1" x14ac:dyDescent="0.2">
      <c r="A2418" s="58">
        <v>1515100020</v>
      </c>
      <c r="B2418" s="10" t="s">
        <v>7695</v>
      </c>
      <c r="C2418" s="10" t="s">
        <v>19</v>
      </c>
      <c r="D2418" s="19" t="s">
        <v>7697</v>
      </c>
      <c r="E2418" s="19" t="s">
        <v>7696</v>
      </c>
      <c r="F2418" s="17"/>
      <c r="G2418" s="17"/>
      <c r="H2418" s="16"/>
      <c r="I2418" s="16"/>
      <c r="J2418" s="10"/>
      <c r="K2418" s="10"/>
    </row>
    <row r="2419" spans="1:11" ht="16.5" customHeight="1" x14ac:dyDescent="0.2">
      <c r="A2419" s="18">
        <v>1515100030</v>
      </c>
      <c r="B2419" s="19" t="s">
        <v>39</v>
      </c>
      <c r="C2419" s="19" t="s">
        <v>19</v>
      </c>
      <c r="D2419" s="19" t="s">
        <v>40</v>
      </c>
      <c r="E2419" s="19" t="s">
        <v>40</v>
      </c>
      <c r="F2419" s="17"/>
      <c r="G2419" s="17"/>
      <c r="H2419" s="16"/>
      <c r="I2419" s="16"/>
      <c r="J2419" s="10"/>
      <c r="K2419" s="10"/>
    </row>
    <row r="2420" spans="1:11" ht="16.5" customHeight="1" x14ac:dyDescent="0.2">
      <c r="A2420" s="18">
        <v>1515100040</v>
      </c>
      <c r="B2420" s="19" t="s">
        <v>41</v>
      </c>
      <c r="C2420" s="19"/>
      <c r="D2420" s="19" t="s">
        <v>42</v>
      </c>
      <c r="E2420" s="19" t="s">
        <v>42</v>
      </c>
      <c r="F2420" s="17"/>
      <c r="G2420" s="17"/>
      <c r="H2420" s="16"/>
      <c r="I2420" s="16"/>
      <c r="J2420" s="10"/>
      <c r="K2420" s="10"/>
    </row>
    <row r="2421" spans="1:11" ht="16.5" customHeight="1" x14ac:dyDescent="0.2">
      <c r="A2421" s="18">
        <v>1515100050</v>
      </c>
      <c r="B2421" s="10" t="s">
        <v>61</v>
      </c>
      <c r="C2421" s="10"/>
      <c r="D2421" s="19" t="s">
        <v>62</v>
      </c>
      <c r="E2421" s="19" t="s">
        <v>62</v>
      </c>
      <c r="F2421" s="17"/>
      <c r="G2421" s="17"/>
      <c r="H2421" s="16"/>
      <c r="I2421" s="16"/>
      <c r="J2421" s="10"/>
      <c r="K2421" s="10"/>
    </row>
    <row r="2422" spans="1:11" ht="16.5" customHeight="1" x14ac:dyDescent="0.2">
      <c r="A2422" s="58">
        <v>1515100080</v>
      </c>
      <c r="B2422" s="14" t="s">
        <v>192</v>
      </c>
      <c r="C2422" s="14" t="s">
        <v>19</v>
      </c>
      <c r="D2422" s="14" t="s">
        <v>7607</v>
      </c>
      <c r="E2422" s="19" t="s">
        <v>7437</v>
      </c>
      <c r="F2422" s="17"/>
      <c r="G2422" s="17"/>
      <c r="H2422" s="16"/>
      <c r="I2422" s="16"/>
      <c r="J2422" s="10"/>
      <c r="K2422" s="10"/>
    </row>
    <row r="2423" spans="1:11" ht="16.5" customHeight="1" x14ac:dyDescent="0.2">
      <c r="A2423" s="58">
        <v>1515100090</v>
      </c>
      <c r="B2423" s="14" t="s">
        <v>194</v>
      </c>
      <c r="C2423" s="14" t="s">
        <v>19</v>
      </c>
      <c r="D2423" s="14" t="s">
        <v>152</v>
      </c>
      <c r="E2423" s="19" t="s">
        <v>6811</v>
      </c>
      <c r="F2423" s="17"/>
      <c r="G2423" s="17"/>
      <c r="H2423" s="16"/>
      <c r="I2423" s="16"/>
      <c r="J2423" s="10"/>
      <c r="K2423" s="10"/>
    </row>
    <row r="2424" spans="1:11" ht="16.5" customHeight="1" x14ac:dyDescent="0.2">
      <c r="A2424" s="58">
        <v>1515100150</v>
      </c>
      <c r="B2424" s="14" t="s">
        <v>270</v>
      </c>
      <c r="C2424" s="14" t="s">
        <v>19</v>
      </c>
      <c r="D2424" s="14" t="s">
        <v>8935</v>
      </c>
      <c r="E2424" s="19" t="s">
        <v>8934</v>
      </c>
      <c r="F2424" s="17"/>
      <c r="G2424" s="17"/>
      <c r="H2424" s="16"/>
      <c r="I2424" s="16"/>
      <c r="J2424" s="10"/>
      <c r="K2424" s="10"/>
    </row>
    <row r="2425" spans="1:11" ht="16.5" customHeight="1" x14ac:dyDescent="0.2">
      <c r="A2425" s="18">
        <v>1515100160</v>
      </c>
      <c r="B2425" s="19" t="s">
        <v>271</v>
      </c>
      <c r="C2425" s="19"/>
      <c r="D2425" s="19" t="s">
        <v>208</v>
      </c>
      <c r="E2425" s="19" t="s">
        <v>208</v>
      </c>
      <c r="F2425" s="17"/>
      <c r="G2425" s="17"/>
      <c r="H2425" s="16"/>
      <c r="I2425" s="16"/>
      <c r="J2425" s="10"/>
      <c r="K2425" s="10"/>
    </row>
    <row r="2426" spans="1:11" ht="16.5" customHeight="1" x14ac:dyDescent="0.2">
      <c r="A2426" s="18">
        <v>1515100170</v>
      </c>
      <c r="B2426" s="14" t="s">
        <v>272</v>
      </c>
      <c r="C2426" s="14"/>
      <c r="D2426" s="14" t="s">
        <v>273</v>
      </c>
      <c r="E2426" s="14" t="s">
        <v>273</v>
      </c>
      <c r="F2426" s="17"/>
      <c r="G2426" s="15" t="s">
        <v>144</v>
      </c>
      <c r="H2426" s="15" t="s">
        <v>145</v>
      </c>
      <c r="I2426" s="16"/>
      <c r="J2426" s="14" t="s">
        <v>145</v>
      </c>
      <c r="K2426" s="10"/>
    </row>
    <row r="2427" spans="1:11" ht="16.5" customHeight="1" x14ac:dyDescent="0.2">
      <c r="A2427" s="18">
        <v>1515100180</v>
      </c>
      <c r="B2427" s="14" t="s">
        <v>274</v>
      </c>
      <c r="C2427" s="14"/>
      <c r="D2427" s="14" t="s">
        <v>275</v>
      </c>
      <c r="E2427" s="14" t="s">
        <v>275</v>
      </c>
      <c r="F2427" s="17"/>
      <c r="G2427" s="15" t="s">
        <v>144</v>
      </c>
      <c r="H2427" s="15" t="s">
        <v>145</v>
      </c>
      <c r="I2427" s="16"/>
      <c r="J2427" s="14" t="s">
        <v>145</v>
      </c>
      <c r="K2427" s="10"/>
    </row>
    <row r="2428" spans="1:11" ht="16.5" customHeight="1" x14ac:dyDescent="0.2">
      <c r="A2428" s="18">
        <v>1515100190</v>
      </c>
      <c r="B2428" s="14" t="s">
        <v>278</v>
      </c>
      <c r="C2428" s="14"/>
      <c r="D2428" s="14" t="s">
        <v>279</v>
      </c>
      <c r="E2428" s="14" t="s">
        <v>279</v>
      </c>
      <c r="F2428" s="17"/>
      <c r="G2428" s="15" t="s">
        <v>144</v>
      </c>
      <c r="H2428" s="15" t="s">
        <v>145</v>
      </c>
      <c r="I2428" s="16"/>
      <c r="J2428" s="14" t="s">
        <v>145</v>
      </c>
      <c r="K2428" s="10"/>
    </row>
    <row r="2429" spans="1:11" ht="16.5" customHeight="1" x14ac:dyDescent="0.2">
      <c r="A2429" s="58">
        <v>1515100230</v>
      </c>
      <c r="B2429" s="14" t="s">
        <v>306</v>
      </c>
      <c r="C2429" s="14" t="s">
        <v>19</v>
      </c>
      <c r="D2429" s="14" t="s">
        <v>9092</v>
      </c>
      <c r="E2429" s="14" t="s">
        <v>6426</v>
      </c>
      <c r="F2429" s="17"/>
      <c r="G2429" s="15" t="s">
        <v>144</v>
      </c>
      <c r="H2429" s="15" t="s">
        <v>145</v>
      </c>
      <c r="I2429" s="16"/>
      <c r="J2429" s="14" t="s">
        <v>145</v>
      </c>
      <c r="K2429" s="10"/>
    </row>
    <row r="2430" spans="1:11" ht="16.5" customHeight="1" x14ac:dyDescent="0.2">
      <c r="A2430" s="58">
        <v>1515100240</v>
      </c>
      <c r="B2430" s="14" t="s">
        <v>307</v>
      </c>
      <c r="C2430" s="14" t="s">
        <v>19</v>
      </c>
      <c r="D2430" s="14" t="s">
        <v>6798</v>
      </c>
      <c r="E2430" s="14" t="s">
        <v>6798</v>
      </c>
      <c r="F2430" s="17"/>
      <c r="G2430" s="15" t="s">
        <v>144</v>
      </c>
      <c r="H2430" s="15" t="s">
        <v>145</v>
      </c>
      <c r="I2430" s="16"/>
      <c r="J2430" s="14" t="s">
        <v>145</v>
      </c>
      <c r="K2430" s="10"/>
    </row>
    <row r="2431" spans="1:11" ht="16.5" customHeight="1" x14ac:dyDescent="0.2">
      <c r="A2431" s="18">
        <v>1515100250</v>
      </c>
      <c r="B2431" s="14" t="s">
        <v>309</v>
      </c>
      <c r="C2431" s="14"/>
      <c r="D2431" s="14" t="s">
        <v>310</v>
      </c>
      <c r="E2431" s="14" t="s">
        <v>310</v>
      </c>
      <c r="F2431" s="17"/>
      <c r="G2431" s="15" t="s">
        <v>144</v>
      </c>
      <c r="H2431" s="15" t="s">
        <v>145</v>
      </c>
      <c r="I2431" s="16"/>
      <c r="J2431" s="14" t="s">
        <v>145</v>
      </c>
      <c r="K2431" s="10"/>
    </row>
    <row r="2432" spans="1:11" ht="16.5" customHeight="1" x14ac:dyDescent="0.2">
      <c r="A2432" s="18">
        <v>1515100260</v>
      </c>
      <c r="B2432" s="14" t="s">
        <v>311</v>
      </c>
      <c r="C2432" s="14"/>
      <c r="D2432" s="14" t="s">
        <v>312</v>
      </c>
      <c r="E2432" s="14" t="s">
        <v>312</v>
      </c>
      <c r="F2432" s="17"/>
      <c r="G2432" s="15" t="s">
        <v>144</v>
      </c>
      <c r="H2432" s="15" t="s">
        <v>145</v>
      </c>
      <c r="I2432" s="16"/>
      <c r="J2432" s="14" t="s">
        <v>145</v>
      </c>
      <c r="K2432" s="10"/>
    </row>
    <row r="2433" spans="1:11" ht="16.5" customHeight="1" x14ac:dyDescent="0.2">
      <c r="A2433" s="58">
        <v>1515100270</v>
      </c>
      <c r="B2433" s="14" t="s">
        <v>313</v>
      </c>
      <c r="C2433" s="14" t="s">
        <v>19</v>
      </c>
      <c r="D2433" s="14" t="s">
        <v>9045</v>
      </c>
      <c r="E2433" s="19" t="s">
        <v>9044</v>
      </c>
      <c r="F2433" s="17"/>
      <c r="G2433" s="17"/>
      <c r="H2433" s="16"/>
      <c r="I2433" s="16"/>
      <c r="J2433" s="10"/>
      <c r="K2433" s="10"/>
    </row>
    <row r="2434" spans="1:11" ht="16.5" customHeight="1" x14ac:dyDescent="0.2">
      <c r="A2434" s="58">
        <v>1515100280</v>
      </c>
      <c r="B2434" s="14" t="s">
        <v>314</v>
      </c>
      <c r="C2434" s="14" t="s">
        <v>19</v>
      </c>
      <c r="D2434" s="14" t="s">
        <v>315</v>
      </c>
      <c r="E2434" s="14" t="s">
        <v>315</v>
      </c>
      <c r="F2434" s="17"/>
      <c r="G2434" s="15" t="s">
        <v>144</v>
      </c>
      <c r="H2434" s="15" t="s">
        <v>145</v>
      </c>
      <c r="I2434" s="16"/>
      <c r="J2434" s="14" t="s">
        <v>145</v>
      </c>
      <c r="K2434" s="10"/>
    </row>
    <row r="2435" spans="1:11" ht="16.5" customHeight="1" x14ac:dyDescent="0.2">
      <c r="A2435" s="58">
        <v>1515100290</v>
      </c>
      <c r="B2435" s="19" t="s">
        <v>316</v>
      </c>
      <c r="C2435" s="19" t="s">
        <v>19</v>
      </c>
      <c r="D2435" s="19" t="s">
        <v>8313</v>
      </c>
      <c r="E2435" s="19" t="s">
        <v>8312</v>
      </c>
      <c r="F2435" s="17"/>
      <c r="G2435" s="17"/>
      <c r="H2435" s="16"/>
      <c r="I2435" s="16"/>
      <c r="J2435" s="10"/>
      <c r="K2435" s="10"/>
    </row>
    <row r="2436" spans="1:11" ht="16.5" customHeight="1" x14ac:dyDescent="0.2">
      <c r="A2436" s="58">
        <v>1515100340</v>
      </c>
      <c r="B2436" s="14" t="s">
        <v>317</v>
      </c>
      <c r="C2436" s="14" t="s">
        <v>19</v>
      </c>
      <c r="D2436" s="14" t="s">
        <v>9565</v>
      </c>
      <c r="E2436" s="12" t="s">
        <v>318</v>
      </c>
      <c r="F2436" s="17" t="s">
        <v>317</v>
      </c>
      <c r="G2436" s="10" t="s">
        <v>175</v>
      </c>
      <c r="H2436" s="17" t="s">
        <v>176</v>
      </c>
      <c r="I2436" s="17" t="s">
        <v>177</v>
      </c>
      <c r="J2436" s="10"/>
      <c r="K2436" s="10"/>
    </row>
    <row r="2437" spans="1:11" ht="16.5" customHeight="1" x14ac:dyDescent="0.2">
      <c r="A2437" s="100">
        <v>1515100380</v>
      </c>
      <c r="B2437" s="19" t="s">
        <v>320</v>
      </c>
      <c r="C2437" s="19" t="s">
        <v>19</v>
      </c>
      <c r="D2437" s="19" t="s">
        <v>8470</v>
      </c>
      <c r="E2437" s="23" t="s">
        <v>8469</v>
      </c>
      <c r="F2437" s="17"/>
      <c r="G2437" s="12" t="s">
        <v>144</v>
      </c>
      <c r="H2437" s="12" t="s">
        <v>145</v>
      </c>
      <c r="I2437" s="16"/>
      <c r="J2437" s="23" t="s">
        <v>153</v>
      </c>
      <c r="K2437" s="23" t="s">
        <v>321</v>
      </c>
    </row>
    <row r="2438" spans="1:11" ht="16.5" customHeight="1" x14ac:dyDescent="0.2">
      <c r="A2438" s="58">
        <v>1515100430</v>
      </c>
      <c r="B2438" s="14" t="s">
        <v>422</v>
      </c>
      <c r="C2438" s="14" t="s">
        <v>19</v>
      </c>
      <c r="D2438" s="14" t="s">
        <v>10235</v>
      </c>
      <c r="E2438" s="14" t="s">
        <v>10234</v>
      </c>
      <c r="F2438" s="17"/>
      <c r="G2438" s="15"/>
      <c r="H2438" s="15"/>
      <c r="I2438" s="16"/>
      <c r="J2438" s="14"/>
      <c r="K2438" s="10"/>
    </row>
    <row r="2439" spans="1:11" ht="16.5" customHeight="1" x14ac:dyDescent="0.2">
      <c r="A2439" s="58">
        <v>1515100440</v>
      </c>
      <c r="B2439" s="14" t="s">
        <v>423</v>
      </c>
      <c r="C2439" s="14" t="s">
        <v>19</v>
      </c>
      <c r="D2439" s="14" t="s">
        <v>8937</v>
      </c>
      <c r="E2439" s="14" t="s">
        <v>8936</v>
      </c>
      <c r="F2439" s="17"/>
      <c r="G2439" s="15"/>
      <c r="H2439" s="15"/>
      <c r="I2439" s="16"/>
      <c r="J2439" s="14"/>
      <c r="K2439" s="10"/>
    </row>
    <row r="2440" spans="1:11" ht="16.5" customHeight="1" x14ac:dyDescent="0.2">
      <c r="A2440" s="78">
        <v>1515100450</v>
      </c>
      <c r="B2440" s="19" t="s">
        <v>424</v>
      </c>
      <c r="C2440" s="19" t="s">
        <v>19</v>
      </c>
      <c r="D2440" s="20" t="s">
        <v>425</v>
      </c>
      <c r="E2440" s="20" t="s">
        <v>426</v>
      </c>
      <c r="F2440" s="17"/>
      <c r="G2440" s="12"/>
      <c r="H2440" s="12"/>
      <c r="I2440" s="16"/>
      <c r="J2440" s="10"/>
      <c r="K2440" s="10"/>
    </row>
    <row r="2441" spans="1:11" ht="16.5" customHeight="1" x14ac:dyDescent="0.2">
      <c r="A2441" s="78">
        <v>1515100460</v>
      </c>
      <c r="B2441" s="19" t="s">
        <v>427</v>
      </c>
      <c r="C2441" s="19" t="s">
        <v>19</v>
      </c>
      <c r="D2441" s="20" t="s">
        <v>428</v>
      </c>
      <c r="E2441" s="20" t="s">
        <v>429</v>
      </c>
      <c r="F2441" s="17"/>
      <c r="G2441" s="12"/>
      <c r="H2441" s="12"/>
      <c r="I2441" s="16"/>
      <c r="J2441" s="10"/>
      <c r="K2441" s="10"/>
    </row>
    <row r="2442" spans="1:11" ht="16.5" customHeight="1" x14ac:dyDescent="0.2">
      <c r="A2442" s="78">
        <v>1515100490</v>
      </c>
      <c r="B2442" s="19" t="s">
        <v>430</v>
      </c>
      <c r="C2442" s="19"/>
      <c r="D2442" s="20" t="s">
        <v>431</v>
      </c>
      <c r="E2442" s="20" t="s">
        <v>431</v>
      </c>
      <c r="F2442" s="17"/>
      <c r="G2442" s="12"/>
      <c r="H2442" s="12"/>
      <c r="I2442" s="16"/>
      <c r="J2442" s="10"/>
      <c r="K2442" s="10"/>
    </row>
    <row r="2443" spans="1:11" ht="16.5" customHeight="1" x14ac:dyDescent="0.2">
      <c r="A2443" s="78">
        <v>1515100500</v>
      </c>
      <c r="B2443" s="19" t="s">
        <v>432</v>
      </c>
      <c r="C2443" s="19"/>
      <c r="D2443" s="20" t="s">
        <v>433</v>
      </c>
      <c r="E2443" s="20" t="s">
        <v>433</v>
      </c>
      <c r="F2443" s="17"/>
      <c r="G2443" s="12"/>
      <c r="H2443" s="12"/>
      <c r="I2443" s="16"/>
      <c r="J2443" s="10"/>
      <c r="K2443" s="10"/>
    </row>
    <row r="2444" spans="1:11" ht="16.5" customHeight="1" x14ac:dyDescent="0.2">
      <c r="A2444" s="78">
        <v>1515100540</v>
      </c>
      <c r="B2444" s="19" t="s">
        <v>437</v>
      </c>
      <c r="C2444" s="19" t="s">
        <v>19</v>
      </c>
      <c r="D2444" s="20" t="s">
        <v>438</v>
      </c>
      <c r="E2444" s="20" t="s">
        <v>438</v>
      </c>
      <c r="F2444" s="17"/>
      <c r="G2444" s="12"/>
      <c r="H2444" s="12"/>
      <c r="I2444" s="16"/>
      <c r="J2444" s="10"/>
      <c r="K2444" s="10"/>
    </row>
    <row r="2445" spans="1:11" ht="16.5" customHeight="1" x14ac:dyDescent="0.2">
      <c r="A2445" s="78">
        <v>1515100570</v>
      </c>
      <c r="B2445" s="19" t="s">
        <v>439</v>
      </c>
      <c r="C2445" s="19"/>
      <c r="D2445" s="20" t="s">
        <v>440</v>
      </c>
      <c r="E2445" s="20" t="s">
        <v>440</v>
      </c>
      <c r="F2445" s="17"/>
      <c r="G2445" s="12"/>
      <c r="H2445" s="12"/>
      <c r="I2445" s="16"/>
      <c r="J2445" s="10"/>
      <c r="K2445" s="10"/>
    </row>
    <row r="2446" spans="1:11" ht="16.5" customHeight="1" x14ac:dyDescent="0.2">
      <c r="A2446" s="58">
        <v>1515100700</v>
      </c>
      <c r="B2446" s="10" t="s">
        <v>66</v>
      </c>
      <c r="C2446" s="10" t="s">
        <v>19</v>
      </c>
      <c r="D2446" s="19" t="s">
        <v>7836</v>
      </c>
      <c r="E2446" s="19" t="s">
        <v>67</v>
      </c>
      <c r="F2446" s="17"/>
      <c r="G2446" s="17"/>
      <c r="H2446" s="16"/>
      <c r="I2446" s="16"/>
      <c r="J2446" s="10"/>
      <c r="K2446" s="10"/>
    </row>
    <row r="2447" spans="1:11" ht="16.5" customHeight="1" x14ac:dyDescent="0.2">
      <c r="A2447" s="78">
        <v>1515100870</v>
      </c>
      <c r="B2447" s="19" t="s">
        <v>434</v>
      </c>
      <c r="C2447" s="19"/>
      <c r="D2447" s="20" t="s">
        <v>435</v>
      </c>
      <c r="E2447" s="20" t="s">
        <v>436</v>
      </c>
      <c r="F2447" s="17"/>
      <c r="G2447" s="12"/>
      <c r="H2447" s="12"/>
      <c r="I2447" s="16"/>
      <c r="J2447" s="10"/>
      <c r="K2447" s="10"/>
    </row>
    <row r="2448" spans="1:11" ht="16.5" customHeight="1" x14ac:dyDescent="0.2">
      <c r="A2448" s="58">
        <v>1515100930</v>
      </c>
      <c r="B2448" s="14" t="s">
        <v>8985</v>
      </c>
      <c r="C2448" s="14" t="s">
        <v>19</v>
      </c>
      <c r="D2448" s="14" t="s">
        <v>8984</v>
      </c>
      <c r="E2448" s="14" t="s">
        <v>8983</v>
      </c>
      <c r="F2448" s="17"/>
      <c r="G2448" s="12" t="s">
        <v>144</v>
      </c>
      <c r="H2448" s="12" t="s">
        <v>145</v>
      </c>
      <c r="I2448" s="16"/>
      <c r="J2448" s="10" t="s">
        <v>153</v>
      </c>
      <c r="K2448" s="10" t="s">
        <v>321</v>
      </c>
    </row>
    <row r="2449" spans="1:11" ht="16.5" customHeight="1" x14ac:dyDescent="0.2">
      <c r="A2449" s="18">
        <v>1515101120</v>
      </c>
      <c r="B2449" s="19" t="s">
        <v>37</v>
      </c>
      <c r="C2449" s="19"/>
      <c r="D2449" s="19" t="s">
        <v>38</v>
      </c>
      <c r="E2449" s="19" t="s">
        <v>38</v>
      </c>
      <c r="F2449" s="17"/>
      <c r="G2449" s="17"/>
      <c r="H2449" s="16"/>
      <c r="I2449" s="16"/>
      <c r="J2449" s="10"/>
      <c r="K2449" s="10"/>
    </row>
    <row r="2450" spans="1:11" ht="16.5" customHeight="1" x14ac:dyDescent="0.2">
      <c r="A2450" s="58">
        <v>1515101430</v>
      </c>
      <c r="B2450" s="19" t="s">
        <v>8701</v>
      </c>
      <c r="C2450" s="19" t="s">
        <v>19</v>
      </c>
      <c r="D2450" s="19" t="s">
        <v>8703</v>
      </c>
      <c r="E2450" s="19" t="s">
        <v>8702</v>
      </c>
      <c r="F2450" s="17"/>
      <c r="G2450" s="17"/>
      <c r="H2450" s="16"/>
      <c r="I2450" s="16"/>
      <c r="J2450" s="10"/>
      <c r="K2450" s="10"/>
    </row>
    <row r="2451" spans="1:11" ht="16.5" customHeight="1" x14ac:dyDescent="0.2">
      <c r="A2451" s="58">
        <v>1515101440</v>
      </c>
      <c r="B2451" s="19" t="s">
        <v>18112</v>
      </c>
      <c r="C2451" s="19" t="s">
        <v>19</v>
      </c>
      <c r="D2451" s="19" t="s">
        <v>18114</v>
      </c>
      <c r="E2451" s="19" t="s">
        <v>18113</v>
      </c>
      <c r="F2451" s="17"/>
      <c r="G2451" s="17"/>
      <c r="H2451" s="16"/>
      <c r="I2451" s="16"/>
      <c r="J2451" s="10"/>
      <c r="K2451" s="10"/>
    </row>
    <row r="2452" spans="1:11" ht="16.5" customHeight="1" x14ac:dyDescent="0.2">
      <c r="A2452" s="58">
        <v>1515101450</v>
      </c>
      <c r="B2452" s="19" t="s">
        <v>9356</v>
      </c>
      <c r="C2452" s="19" t="s">
        <v>19</v>
      </c>
      <c r="D2452" s="19" t="s">
        <v>9358</v>
      </c>
      <c r="E2452" s="19" t="s">
        <v>9357</v>
      </c>
      <c r="F2452" s="17"/>
      <c r="G2452" s="17"/>
      <c r="H2452" s="16"/>
      <c r="I2452" s="16"/>
      <c r="J2452" s="10"/>
      <c r="K2452" s="10"/>
    </row>
    <row r="2453" spans="1:11" ht="16.5" customHeight="1" x14ac:dyDescent="0.2">
      <c r="A2453" s="58">
        <v>1515101460</v>
      </c>
      <c r="B2453" s="14" t="s">
        <v>6799</v>
      </c>
      <c r="C2453" s="14" t="s">
        <v>19</v>
      </c>
      <c r="D2453" s="14" t="s">
        <v>6800</v>
      </c>
      <c r="E2453" s="12" t="s">
        <v>6800</v>
      </c>
      <c r="F2453" s="17"/>
      <c r="G2453" s="10"/>
      <c r="H2453" s="17"/>
      <c r="I2453" s="17"/>
      <c r="J2453" s="10"/>
      <c r="K2453" s="10"/>
    </row>
    <row r="2454" spans="1:11" ht="16.5" customHeight="1" x14ac:dyDescent="0.2">
      <c r="A2454" s="58">
        <v>1515101470</v>
      </c>
      <c r="B2454" s="14" t="s">
        <v>6801</v>
      </c>
      <c r="C2454" s="14" t="s">
        <v>19</v>
      </c>
      <c r="D2454" s="14" t="s">
        <v>6802</v>
      </c>
      <c r="E2454" s="12" t="s">
        <v>6802</v>
      </c>
      <c r="F2454" s="17"/>
      <c r="G2454" s="10"/>
      <c r="H2454" s="17"/>
      <c r="I2454" s="17"/>
      <c r="J2454" s="10"/>
      <c r="K2454" s="10"/>
    </row>
    <row r="2455" spans="1:11" ht="16.5" customHeight="1" x14ac:dyDescent="0.2">
      <c r="A2455" s="58">
        <v>1515101840</v>
      </c>
      <c r="B2455" s="14" t="s">
        <v>8909</v>
      </c>
      <c r="C2455" s="14" t="s">
        <v>19</v>
      </c>
      <c r="D2455" s="14" t="s">
        <v>8911</v>
      </c>
      <c r="E2455" s="12" t="s">
        <v>8910</v>
      </c>
      <c r="F2455" s="17"/>
      <c r="G2455" s="10"/>
      <c r="H2455" s="17"/>
      <c r="I2455" s="17"/>
      <c r="J2455" s="10"/>
      <c r="K2455" s="10"/>
    </row>
    <row r="2456" spans="1:11" ht="16.5" customHeight="1" x14ac:dyDescent="0.2">
      <c r="A2456" s="58">
        <v>1515102140</v>
      </c>
      <c r="B2456" s="14" t="s">
        <v>7916</v>
      </c>
      <c r="C2456" s="14" t="s">
        <v>19</v>
      </c>
      <c r="D2456" s="14" t="s">
        <v>7917</v>
      </c>
      <c r="E2456" s="12" t="s">
        <v>7917</v>
      </c>
      <c r="F2456" s="17"/>
      <c r="G2456" s="10"/>
      <c r="H2456" s="17"/>
      <c r="I2456" s="17"/>
      <c r="J2456" s="10"/>
      <c r="K2456" s="10"/>
    </row>
    <row r="2457" spans="1:11" ht="16.5" customHeight="1" x14ac:dyDescent="0.2">
      <c r="A2457" s="58">
        <v>1515103040</v>
      </c>
      <c r="B2457" s="14" t="s">
        <v>9465</v>
      </c>
      <c r="C2457" s="14" t="s">
        <v>19</v>
      </c>
      <c r="D2457" s="14" t="s">
        <v>9487</v>
      </c>
      <c r="E2457" s="12" t="s">
        <v>9464</v>
      </c>
      <c r="F2457" s="17"/>
      <c r="G2457" s="10"/>
      <c r="H2457" s="17"/>
      <c r="I2457" s="17"/>
      <c r="J2457" s="10"/>
      <c r="K2457" s="10"/>
    </row>
    <row r="2458" spans="1:11" ht="16.5" customHeight="1" x14ac:dyDescent="0.2">
      <c r="A2458" s="58">
        <v>1515103170</v>
      </c>
      <c r="B2458" s="14" t="s">
        <v>17975</v>
      </c>
      <c r="C2458" s="14" t="s">
        <v>19</v>
      </c>
      <c r="D2458" s="14" t="s">
        <v>17976</v>
      </c>
      <c r="E2458" s="12" t="s">
        <v>17024</v>
      </c>
      <c r="F2458" s="17"/>
      <c r="G2458" s="10"/>
      <c r="H2458" s="17"/>
      <c r="I2458" s="17"/>
      <c r="J2458" s="10"/>
      <c r="K2458" s="10"/>
    </row>
    <row r="2459" spans="1:11" ht="16.5" customHeight="1" x14ac:dyDescent="0.2">
      <c r="A2459" s="58">
        <v>1515103520</v>
      </c>
      <c r="B2459" s="30" t="s">
        <v>14944</v>
      </c>
      <c r="C2459" s="30" t="s">
        <v>19</v>
      </c>
      <c r="D2459" s="30" t="s">
        <v>14943</v>
      </c>
      <c r="E2459" s="19" t="s">
        <v>14943</v>
      </c>
      <c r="F2459" s="17"/>
      <c r="G2459" s="17"/>
      <c r="H2459" s="16"/>
      <c r="I2459" s="16"/>
      <c r="J2459" s="10"/>
      <c r="K2459" s="30"/>
    </row>
    <row r="2460" spans="1:11" ht="16.5" customHeight="1" x14ac:dyDescent="0.2">
      <c r="A2460" s="58">
        <v>1516100070</v>
      </c>
      <c r="B2460" s="14" t="s">
        <v>9409</v>
      </c>
      <c r="C2460" s="14" t="s">
        <v>19</v>
      </c>
      <c r="D2460" s="14" t="s">
        <v>9421</v>
      </c>
      <c r="E2460" s="12" t="s">
        <v>9408</v>
      </c>
      <c r="F2460" s="17"/>
      <c r="G2460" s="10"/>
      <c r="H2460" s="17"/>
      <c r="I2460" s="17"/>
      <c r="J2460" s="10"/>
      <c r="K2460" s="10"/>
    </row>
    <row r="2461" spans="1:11" ht="16.5" customHeight="1" x14ac:dyDescent="0.2">
      <c r="A2461" s="58">
        <v>1516100170</v>
      </c>
      <c r="B2461" s="14" t="s">
        <v>813</v>
      </c>
      <c r="C2461" s="14" t="s">
        <v>19</v>
      </c>
      <c r="D2461" s="10" t="s">
        <v>9003</v>
      </c>
      <c r="E2461" s="10" t="s">
        <v>814</v>
      </c>
      <c r="F2461" s="17"/>
      <c r="G2461" s="12" t="s">
        <v>144</v>
      </c>
      <c r="H2461" s="12" t="s">
        <v>145</v>
      </c>
      <c r="I2461" s="16"/>
      <c r="J2461" s="10" t="s">
        <v>153</v>
      </c>
      <c r="K2461" s="10" t="s">
        <v>800</v>
      </c>
    </row>
    <row r="2462" spans="1:11" ht="16.5" customHeight="1" x14ac:dyDescent="0.2">
      <c r="A2462" s="18">
        <v>1516100180</v>
      </c>
      <c r="B2462" s="14" t="s">
        <v>820</v>
      </c>
      <c r="C2462" s="14"/>
      <c r="D2462" s="10" t="s">
        <v>821</v>
      </c>
      <c r="E2462" s="10" t="s">
        <v>821</v>
      </c>
      <c r="F2462" s="17"/>
      <c r="G2462" s="12" t="s">
        <v>144</v>
      </c>
      <c r="H2462" s="12" t="s">
        <v>145</v>
      </c>
      <c r="I2462" s="16"/>
      <c r="J2462" s="10" t="s">
        <v>153</v>
      </c>
      <c r="K2462" s="10" t="s">
        <v>800</v>
      </c>
    </row>
    <row r="2463" spans="1:11" ht="16.5" customHeight="1" x14ac:dyDescent="0.2">
      <c r="A2463" s="18">
        <v>1516100190</v>
      </c>
      <c r="B2463" s="14" t="s">
        <v>824</v>
      </c>
      <c r="C2463" s="14"/>
      <c r="D2463" s="10" t="s">
        <v>825</v>
      </c>
      <c r="E2463" s="10" t="s">
        <v>825</v>
      </c>
      <c r="F2463" s="17"/>
      <c r="G2463" s="12" t="s">
        <v>144</v>
      </c>
      <c r="H2463" s="12" t="s">
        <v>145</v>
      </c>
      <c r="I2463" s="16"/>
      <c r="J2463" s="10" t="s">
        <v>153</v>
      </c>
      <c r="K2463" s="10" t="s">
        <v>800</v>
      </c>
    </row>
    <row r="2464" spans="1:11" ht="16.5" customHeight="1" x14ac:dyDescent="0.2">
      <c r="A2464" s="18">
        <v>1516100200</v>
      </c>
      <c r="B2464" s="14" t="s">
        <v>826</v>
      </c>
      <c r="C2464" s="14"/>
      <c r="D2464" s="10" t="s">
        <v>827</v>
      </c>
      <c r="E2464" s="10" t="s">
        <v>827</v>
      </c>
      <c r="F2464" s="17"/>
      <c r="G2464" s="12" t="s">
        <v>144</v>
      </c>
      <c r="H2464" s="12" t="s">
        <v>145</v>
      </c>
      <c r="I2464" s="16"/>
      <c r="J2464" s="10" t="s">
        <v>153</v>
      </c>
      <c r="K2464" s="10" t="s">
        <v>800</v>
      </c>
    </row>
    <row r="2465" spans="1:11" ht="16.5" customHeight="1" x14ac:dyDescent="0.2">
      <c r="A2465" s="18">
        <v>1516100210</v>
      </c>
      <c r="B2465" s="14" t="s">
        <v>831</v>
      </c>
      <c r="C2465" s="14"/>
      <c r="D2465" s="10" t="s">
        <v>832</v>
      </c>
      <c r="E2465" s="10" t="s">
        <v>832</v>
      </c>
      <c r="F2465" s="17"/>
      <c r="G2465" s="12" t="s">
        <v>144</v>
      </c>
      <c r="H2465" s="12" t="s">
        <v>145</v>
      </c>
      <c r="I2465" s="16"/>
      <c r="J2465" s="10" t="s">
        <v>153</v>
      </c>
      <c r="K2465" s="10" t="s">
        <v>800</v>
      </c>
    </row>
    <row r="2466" spans="1:11" ht="16.5" customHeight="1" x14ac:dyDescent="0.2">
      <c r="A2466" s="18">
        <v>1516100220</v>
      </c>
      <c r="B2466" s="14" t="s">
        <v>803</v>
      </c>
      <c r="C2466" s="14"/>
      <c r="D2466" s="10" t="s">
        <v>804</v>
      </c>
      <c r="E2466" s="10" t="s">
        <v>804</v>
      </c>
      <c r="F2466" s="17"/>
      <c r="G2466" s="12" t="s">
        <v>144</v>
      </c>
      <c r="H2466" s="12" t="s">
        <v>145</v>
      </c>
      <c r="I2466" s="16"/>
      <c r="J2466" s="10" t="s">
        <v>153</v>
      </c>
      <c r="K2466" s="10" t="s">
        <v>800</v>
      </c>
    </row>
    <row r="2467" spans="1:11" ht="16.5" customHeight="1" x14ac:dyDescent="0.2">
      <c r="A2467" s="18">
        <v>1516100230</v>
      </c>
      <c r="B2467" s="14" t="s">
        <v>818</v>
      </c>
      <c r="C2467" s="14"/>
      <c r="D2467" s="10" t="s">
        <v>819</v>
      </c>
      <c r="E2467" s="10" t="s">
        <v>819</v>
      </c>
      <c r="F2467" s="17"/>
      <c r="G2467" s="12" t="s">
        <v>144</v>
      </c>
      <c r="H2467" s="12" t="s">
        <v>145</v>
      </c>
      <c r="I2467" s="16"/>
      <c r="J2467" s="10" t="s">
        <v>153</v>
      </c>
      <c r="K2467" s="10" t="s">
        <v>800</v>
      </c>
    </row>
    <row r="2468" spans="1:11" ht="16.5" customHeight="1" x14ac:dyDescent="0.2">
      <c r="A2468" s="18">
        <v>1516100240</v>
      </c>
      <c r="B2468" s="14" t="s">
        <v>811</v>
      </c>
      <c r="C2468" s="14"/>
      <c r="D2468" s="10" t="s">
        <v>812</v>
      </c>
      <c r="E2468" s="10" t="s">
        <v>812</v>
      </c>
      <c r="F2468" s="17"/>
      <c r="G2468" s="12" t="s">
        <v>144</v>
      </c>
      <c r="H2468" s="12" t="s">
        <v>145</v>
      </c>
      <c r="I2468" s="16"/>
      <c r="J2468" s="10" t="s">
        <v>153</v>
      </c>
      <c r="K2468" s="10" t="s">
        <v>800</v>
      </c>
    </row>
    <row r="2469" spans="1:11" ht="16.5" customHeight="1" x14ac:dyDescent="0.2">
      <c r="A2469" s="18">
        <v>1516100250</v>
      </c>
      <c r="B2469" s="14" t="s">
        <v>822</v>
      </c>
      <c r="C2469" s="14"/>
      <c r="D2469" s="10" t="s">
        <v>823</v>
      </c>
      <c r="E2469" s="10" t="s">
        <v>823</v>
      </c>
      <c r="F2469" s="17"/>
      <c r="G2469" s="12" t="s">
        <v>144</v>
      </c>
      <c r="H2469" s="12" t="s">
        <v>145</v>
      </c>
      <c r="I2469" s="16"/>
      <c r="J2469" s="10" t="s">
        <v>153</v>
      </c>
      <c r="K2469" s="10" t="s">
        <v>800</v>
      </c>
    </row>
    <row r="2470" spans="1:11" ht="16.5" customHeight="1" x14ac:dyDescent="0.2">
      <c r="A2470" s="18">
        <v>1516100260</v>
      </c>
      <c r="B2470" s="14" t="s">
        <v>798</v>
      </c>
      <c r="C2470" s="14"/>
      <c r="D2470" s="10" t="s">
        <v>799</v>
      </c>
      <c r="E2470" s="10" t="s">
        <v>799</v>
      </c>
      <c r="F2470" s="17"/>
      <c r="G2470" s="12" t="s">
        <v>144</v>
      </c>
      <c r="H2470" s="12" t="s">
        <v>145</v>
      </c>
      <c r="I2470" s="16"/>
      <c r="J2470" s="10" t="s">
        <v>153</v>
      </c>
      <c r="K2470" s="10" t="s">
        <v>800</v>
      </c>
    </row>
    <row r="2471" spans="1:11" ht="16.5" customHeight="1" x14ac:dyDescent="0.2">
      <c r="A2471" s="18">
        <v>1516100270</v>
      </c>
      <c r="B2471" s="14" t="s">
        <v>801</v>
      </c>
      <c r="C2471" s="14"/>
      <c r="D2471" s="10" t="s">
        <v>802</v>
      </c>
      <c r="E2471" s="10" t="s">
        <v>802</v>
      </c>
      <c r="F2471" s="17"/>
      <c r="G2471" s="12" t="s">
        <v>144</v>
      </c>
      <c r="H2471" s="12" t="s">
        <v>145</v>
      </c>
      <c r="I2471" s="16"/>
      <c r="J2471" s="10" t="s">
        <v>153</v>
      </c>
      <c r="K2471" s="10" t="s">
        <v>800</v>
      </c>
    </row>
    <row r="2472" spans="1:11" ht="16.5" customHeight="1" x14ac:dyDescent="0.2">
      <c r="A2472" s="18">
        <v>1516100280</v>
      </c>
      <c r="B2472" s="14" t="s">
        <v>4265</v>
      </c>
      <c r="C2472" s="14"/>
      <c r="D2472" s="14" t="s">
        <v>4266</v>
      </c>
      <c r="E2472" s="14" t="s">
        <v>4267</v>
      </c>
      <c r="F2472" s="17"/>
      <c r="G2472" s="12" t="s">
        <v>144</v>
      </c>
      <c r="H2472" s="12" t="s">
        <v>145</v>
      </c>
      <c r="I2472" s="16"/>
      <c r="J2472" s="10" t="s">
        <v>153</v>
      </c>
      <c r="K2472" s="10" t="s">
        <v>800</v>
      </c>
    </row>
    <row r="2473" spans="1:11" ht="16.5" customHeight="1" x14ac:dyDescent="0.2">
      <c r="A2473" s="18">
        <v>1516100290</v>
      </c>
      <c r="B2473" s="14" t="s">
        <v>5325</v>
      </c>
      <c r="C2473" s="14"/>
      <c r="D2473" s="10" t="s">
        <v>5326</v>
      </c>
      <c r="E2473" s="10" t="s">
        <v>5327</v>
      </c>
      <c r="F2473" s="17"/>
      <c r="G2473" s="12" t="s">
        <v>144</v>
      </c>
      <c r="H2473" s="12" t="s">
        <v>145</v>
      </c>
      <c r="I2473" s="16"/>
      <c r="J2473" s="10" t="s">
        <v>153</v>
      </c>
      <c r="K2473" s="10" t="s">
        <v>800</v>
      </c>
    </row>
    <row r="2474" spans="1:11" ht="16.5" customHeight="1" x14ac:dyDescent="0.2">
      <c r="A2474" s="58">
        <v>1516100300</v>
      </c>
      <c r="B2474" s="14" t="s">
        <v>16893</v>
      </c>
      <c r="C2474" s="14" t="s">
        <v>19</v>
      </c>
      <c r="D2474" s="14" t="s">
        <v>16896</v>
      </c>
      <c r="E2474" s="14" t="s">
        <v>6661</v>
      </c>
      <c r="F2474" s="17"/>
      <c r="G2474" s="12" t="s">
        <v>144</v>
      </c>
      <c r="H2474" s="12" t="s">
        <v>145</v>
      </c>
      <c r="I2474" s="16"/>
      <c r="J2474" s="10" t="s">
        <v>153</v>
      </c>
      <c r="K2474" s="10" t="s">
        <v>800</v>
      </c>
    </row>
    <row r="2475" spans="1:11" ht="16.5" customHeight="1" x14ac:dyDescent="0.2">
      <c r="A2475" s="58">
        <v>1516100310</v>
      </c>
      <c r="B2475" s="14" t="s">
        <v>16894</v>
      </c>
      <c r="C2475" s="14" t="s">
        <v>19</v>
      </c>
      <c r="D2475" s="14" t="s">
        <v>16895</v>
      </c>
      <c r="E2475" s="14" t="s">
        <v>6662</v>
      </c>
      <c r="F2475" s="17"/>
      <c r="G2475" s="12" t="s">
        <v>144</v>
      </c>
      <c r="H2475" s="12" t="s">
        <v>145</v>
      </c>
      <c r="I2475" s="16"/>
      <c r="J2475" s="10" t="s">
        <v>153</v>
      </c>
      <c r="K2475" s="10" t="s">
        <v>800</v>
      </c>
    </row>
    <row r="2476" spans="1:11" ht="16.5" customHeight="1" x14ac:dyDescent="0.2">
      <c r="A2476" s="18">
        <v>1516100330</v>
      </c>
      <c r="B2476" s="14" t="s">
        <v>5594</v>
      </c>
      <c r="C2476" s="14"/>
      <c r="D2476" s="14" t="s">
        <v>5595</v>
      </c>
      <c r="E2476" s="14" t="s">
        <v>5596</v>
      </c>
      <c r="F2476" s="17"/>
      <c r="G2476" s="12" t="s">
        <v>144</v>
      </c>
      <c r="H2476" s="12" t="s">
        <v>145</v>
      </c>
      <c r="I2476" s="16"/>
      <c r="J2476" s="10" t="s">
        <v>153</v>
      </c>
      <c r="K2476" s="10" t="s">
        <v>800</v>
      </c>
    </row>
    <row r="2477" spans="1:11" ht="16.5" customHeight="1" x14ac:dyDescent="0.2">
      <c r="A2477" s="18">
        <v>1516100340</v>
      </c>
      <c r="B2477" s="14" t="s">
        <v>5597</v>
      </c>
      <c r="C2477" s="14"/>
      <c r="D2477" s="14" t="s">
        <v>5598</v>
      </c>
      <c r="E2477" s="14" t="s">
        <v>5599</v>
      </c>
      <c r="F2477" s="17"/>
      <c r="G2477" s="12" t="s">
        <v>144</v>
      </c>
      <c r="H2477" s="12" t="s">
        <v>145</v>
      </c>
      <c r="I2477" s="16"/>
      <c r="J2477" s="10" t="s">
        <v>153</v>
      </c>
      <c r="K2477" s="10" t="s">
        <v>800</v>
      </c>
    </row>
    <row r="2478" spans="1:11" ht="16.5" customHeight="1" x14ac:dyDescent="0.2">
      <c r="A2478" s="18">
        <v>1516100350</v>
      </c>
      <c r="B2478" s="14" t="s">
        <v>5600</v>
      </c>
      <c r="C2478" s="14"/>
      <c r="D2478" s="14" t="s">
        <v>5601</v>
      </c>
      <c r="E2478" s="14" t="s">
        <v>5602</v>
      </c>
      <c r="F2478" s="17"/>
      <c r="G2478" s="12" t="s">
        <v>144</v>
      </c>
      <c r="H2478" s="12" t="s">
        <v>145</v>
      </c>
      <c r="I2478" s="16"/>
      <c r="J2478" s="10" t="s">
        <v>153</v>
      </c>
      <c r="K2478" s="10" t="s">
        <v>800</v>
      </c>
    </row>
    <row r="2479" spans="1:11" ht="16.5" customHeight="1" x14ac:dyDescent="0.2">
      <c r="A2479" s="18">
        <v>1516100360</v>
      </c>
      <c r="B2479" s="14" t="s">
        <v>5603</v>
      </c>
      <c r="C2479" s="14"/>
      <c r="D2479" s="14" t="s">
        <v>5604</v>
      </c>
      <c r="E2479" s="14" t="s">
        <v>5605</v>
      </c>
      <c r="F2479" s="17"/>
      <c r="G2479" s="12" t="s">
        <v>144</v>
      </c>
      <c r="H2479" s="12" t="s">
        <v>145</v>
      </c>
      <c r="I2479" s="16"/>
      <c r="J2479" s="10" t="s">
        <v>153</v>
      </c>
      <c r="K2479" s="10" t="s">
        <v>800</v>
      </c>
    </row>
    <row r="2480" spans="1:11" ht="16.5" customHeight="1" x14ac:dyDescent="0.2">
      <c r="A2480" s="18">
        <v>1516100370</v>
      </c>
      <c r="B2480" s="14" t="s">
        <v>5606</v>
      </c>
      <c r="C2480" s="14"/>
      <c r="D2480" s="14" t="s">
        <v>5607</v>
      </c>
      <c r="E2480" s="14" t="s">
        <v>5608</v>
      </c>
      <c r="F2480" s="17"/>
      <c r="G2480" s="12" t="s">
        <v>144</v>
      </c>
      <c r="H2480" s="12" t="s">
        <v>145</v>
      </c>
      <c r="I2480" s="16"/>
      <c r="J2480" s="10" t="s">
        <v>153</v>
      </c>
      <c r="K2480" s="10" t="s">
        <v>800</v>
      </c>
    </row>
    <row r="2481" spans="1:11" ht="16.5" customHeight="1" x14ac:dyDescent="0.2">
      <c r="A2481" s="58">
        <v>1516100380</v>
      </c>
      <c r="B2481" s="14" t="s">
        <v>5609</v>
      </c>
      <c r="C2481" s="14" t="s">
        <v>19</v>
      </c>
      <c r="D2481" s="14" t="s">
        <v>5610</v>
      </c>
      <c r="E2481" s="14" t="s">
        <v>6807</v>
      </c>
      <c r="F2481" s="17"/>
      <c r="G2481" s="12" t="s">
        <v>144</v>
      </c>
      <c r="H2481" s="12" t="s">
        <v>145</v>
      </c>
      <c r="I2481" s="16"/>
      <c r="J2481" s="10" t="s">
        <v>153</v>
      </c>
      <c r="K2481" s="10" t="s">
        <v>800</v>
      </c>
    </row>
    <row r="2482" spans="1:11" ht="16.5" customHeight="1" x14ac:dyDescent="0.2">
      <c r="A2482" s="18">
        <v>1516100390</v>
      </c>
      <c r="B2482" s="14" t="s">
        <v>5563</v>
      </c>
      <c r="C2482" s="14"/>
      <c r="D2482" s="14" t="s">
        <v>5564</v>
      </c>
      <c r="E2482" s="14" t="s">
        <v>5565</v>
      </c>
      <c r="F2482" s="17"/>
      <c r="G2482" s="12" t="s">
        <v>144</v>
      </c>
      <c r="H2482" s="12" t="s">
        <v>145</v>
      </c>
      <c r="I2482" s="16"/>
      <c r="J2482" s="10" t="s">
        <v>153</v>
      </c>
      <c r="K2482" s="10" t="s">
        <v>800</v>
      </c>
    </row>
    <row r="2483" spans="1:11" ht="16.5" customHeight="1" x14ac:dyDescent="0.2">
      <c r="A2483" s="18">
        <v>1516100400</v>
      </c>
      <c r="B2483" s="14" t="s">
        <v>5570</v>
      </c>
      <c r="C2483" s="14"/>
      <c r="D2483" s="14" t="s">
        <v>5571</v>
      </c>
      <c r="E2483" s="14" t="s">
        <v>5572</v>
      </c>
      <c r="F2483" s="17"/>
      <c r="G2483" s="12" t="s">
        <v>144</v>
      </c>
      <c r="H2483" s="12" t="s">
        <v>145</v>
      </c>
      <c r="I2483" s="16"/>
      <c r="J2483" s="10" t="s">
        <v>153</v>
      </c>
      <c r="K2483" s="10" t="s">
        <v>800</v>
      </c>
    </row>
    <row r="2484" spans="1:11" ht="16.5" customHeight="1" x14ac:dyDescent="0.2">
      <c r="A2484" s="18">
        <v>1516100410</v>
      </c>
      <c r="B2484" s="14" t="s">
        <v>5573</v>
      </c>
      <c r="C2484" s="14"/>
      <c r="D2484" s="14" t="s">
        <v>5574</v>
      </c>
      <c r="E2484" s="14" t="s">
        <v>5575</v>
      </c>
      <c r="F2484" s="17"/>
      <c r="G2484" s="12" t="s">
        <v>144</v>
      </c>
      <c r="H2484" s="12" t="s">
        <v>145</v>
      </c>
      <c r="I2484" s="16"/>
      <c r="J2484" s="10" t="s">
        <v>153</v>
      </c>
      <c r="K2484" s="10" t="s">
        <v>800</v>
      </c>
    </row>
    <row r="2485" spans="1:11" ht="16.5" customHeight="1" x14ac:dyDescent="0.2">
      <c r="A2485" s="18">
        <v>1516100420</v>
      </c>
      <c r="B2485" s="14" t="s">
        <v>5576</v>
      </c>
      <c r="C2485" s="14"/>
      <c r="D2485" s="14" t="s">
        <v>5577</v>
      </c>
      <c r="E2485" s="14" t="s">
        <v>5578</v>
      </c>
      <c r="F2485" s="17"/>
      <c r="G2485" s="12" t="s">
        <v>144</v>
      </c>
      <c r="H2485" s="12" t="s">
        <v>145</v>
      </c>
      <c r="I2485" s="16"/>
      <c r="J2485" s="10" t="s">
        <v>153</v>
      </c>
      <c r="K2485" s="10" t="s">
        <v>800</v>
      </c>
    </row>
    <row r="2486" spans="1:11" ht="16.5" customHeight="1" x14ac:dyDescent="0.2">
      <c r="A2486" s="58">
        <v>1516100430</v>
      </c>
      <c r="B2486" s="14" t="s">
        <v>5579</v>
      </c>
      <c r="C2486" s="14" t="s">
        <v>19</v>
      </c>
      <c r="D2486" s="14" t="s">
        <v>5580</v>
      </c>
      <c r="E2486" s="14" t="s">
        <v>10722</v>
      </c>
      <c r="F2486" s="17"/>
      <c r="G2486" s="12" t="s">
        <v>144</v>
      </c>
      <c r="H2486" s="12" t="s">
        <v>145</v>
      </c>
      <c r="I2486" s="16"/>
      <c r="J2486" s="10" t="s">
        <v>153</v>
      </c>
      <c r="K2486" s="10" t="s">
        <v>800</v>
      </c>
    </row>
    <row r="2487" spans="1:11" ht="16.5" customHeight="1" x14ac:dyDescent="0.2">
      <c r="A2487" s="18">
        <v>1516100440</v>
      </c>
      <c r="B2487" s="14" t="s">
        <v>5582</v>
      </c>
      <c r="C2487" s="14"/>
      <c r="D2487" s="14" t="s">
        <v>5583</v>
      </c>
      <c r="E2487" s="14" t="s">
        <v>5584</v>
      </c>
      <c r="F2487" s="17"/>
      <c r="G2487" s="12" t="s">
        <v>144</v>
      </c>
      <c r="H2487" s="12" t="s">
        <v>145</v>
      </c>
      <c r="I2487" s="16"/>
      <c r="J2487" s="10" t="s">
        <v>153</v>
      </c>
      <c r="K2487" s="10" t="s">
        <v>800</v>
      </c>
    </row>
    <row r="2488" spans="1:11" ht="16.5" customHeight="1" x14ac:dyDescent="0.2">
      <c r="A2488" s="18">
        <v>1516100450</v>
      </c>
      <c r="B2488" s="14" t="s">
        <v>5585</v>
      </c>
      <c r="C2488" s="14"/>
      <c r="D2488" s="14" t="s">
        <v>5586</v>
      </c>
      <c r="E2488" s="14" t="s">
        <v>5587</v>
      </c>
      <c r="F2488" s="17"/>
      <c r="G2488" s="12" t="s">
        <v>144</v>
      </c>
      <c r="H2488" s="12" t="s">
        <v>145</v>
      </c>
      <c r="I2488" s="16"/>
      <c r="J2488" s="10" t="s">
        <v>153</v>
      </c>
      <c r="K2488" s="10" t="s">
        <v>800</v>
      </c>
    </row>
    <row r="2489" spans="1:11" ht="16.5" customHeight="1" x14ac:dyDescent="0.2">
      <c r="A2489" s="18">
        <v>1516100460</v>
      </c>
      <c r="B2489" s="14" t="s">
        <v>5591</v>
      </c>
      <c r="C2489" s="14"/>
      <c r="D2489" s="14" t="s">
        <v>5592</v>
      </c>
      <c r="E2489" s="14" t="s">
        <v>5593</v>
      </c>
      <c r="F2489" s="17"/>
      <c r="G2489" s="12" t="s">
        <v>144</v>
      </c>
      <c r="H2489" s="12" t="s">
        <v>145</v>
      </c>
      <c r="I2489" s="16"/>
      <c r="J2489" s="10" t="s">
        <v>153</v>
      </c>
      <c r="K2489" s="10" t="s">
        <v>800</v>
      </c>
    </row>
    <row r="2490" spans="1:11" ht="16.5" customHeight="1" x14ac:dyDescent="0.2">
      <c r="A2490" s="58">
        <v>1516100880</v>
      </c>
      <c r="B2490" s="14" t="s">
        <v>5566</v>
      </c>
      <c r="C2490" s="14" t="s">
        <v>19</v>
      </c>
      <c r="D2490" s="14" t="s">
        <v>9142</v>
      </c>
      <c r="E2490" s="14" t="s">
        <v>9141</v>
      </c>
      <c r="F2490" s="17"/>
      <c r="G2490" s="12"/>
      <c r="H2490" s="12"/>
      <c r="I2490" s="16"/>
      <c r="J2490" s="10"/>
      <c r="K2490" s="10"/>
    </row>
    <row r="2491" spans="1:11" ht="16.5" customHeight="1" x14ac:dyDescent="0.2">
      <c r="A2491" s="58">
        <v>1516100980</v>
      </c>
      <c r="B2491" s="14" t="s">
        <v>5581</v>
      </c>
      <c r="C2491" s="14" t="s">
        <v>19</v>
      </c>
      <c r="D2491" s="14" t="s">
        <v>12094</v>
      </c>
      <c r="E2491" s="14" t="s">
        <v>6806</v>
      </c>
      <c r="F2491" s="17"/>
      <c r="G2491" s="12"/>
      <c r="H2491" s="12"/>
      <c r="I2491" s="16"/>
      <c r="J2491" s="10"/>
      <c r="K2491" s="10"/>
    </row>
    <row r="2492" spans="1:11" ht="16.5" customHeight="1" x14ac:dyDescent="0.2">
      <c r="A2492" s="58">
        <v>1516101100</v>
      </c>
      <c r="B2492" s="14" t="s">
        <v>12092</v>
      </c>
      <c r="C2492" s="14" t="s">
        <v>19</v>
      </c>
      <c r="D2492" s="14" t="s">
        <v>12095</v>
      </c>
      <c r="E2492" s="14" t="s">
        <v>12093</v>
      </c>
      <c r="F2492" s="17"/>
      <c r="G2492" s="12"/>
      <c r="H2492" s="12"/>
      <c r="I2492" s="16"/>
      <c r="J2492" s="10"/>
      <c r="K2492" s="10"/>
    </row>
    <row r="2493" spans="1:11" ht="16.5" customHeight="1" x14ac:dyDescent="0.2">
      <c r="A2493" s="58">
        <v>1516101650</v>
      </c>
      <c r="B2493" s="14" t="s">
        <v>9547</v>
      </c>
      <c r="C2493" s="14" t="s">
        <v>19</v>
      </c>
      <c r="D2493" s="14" t="s">
        <v>9548</v>
      </c>
      <c r="E2493" s="14" t="s">
        <v>9552</v>
      </c>
      <c r="F2493" s="17"/>
      <c r="G2493" s="12"/>
      <c r="H2493" s="12"/>
      <c r="I2493" s="16"/>
      <c r="J2493" s="10"/>
      <c r="K2493" s="10"/>
    </row>
    <row r="2494" spans="1:11" ht="16.5" customHeight="1" x14ac:dyDescent="0.2">
      <c r="A2494" s="58">
        <v>1516102050</v>
      </c>
      <c r="B2494" s="14" t="s">
        <v>12130</v>
      </c>
      <c r="C2494" s="14" t="s">
        <v>19</v>
      </c>
      <c r="D2494" s="14" t="s">
        <v>12131</v>
      </c>
      <c r="E2494" s="14" t="s">
        <v>12131</v>
      </c>
      <c r="F2494" s="17"/>
      <c r="G2494" s="12"/>
      <c r="H2494" s="12"/>
      <c r="I2494" s="16"/>
      <c r="J2494" s="10"/>
      <c r="K2494" s="10"/>
    </row>
    <row r="2495" spans="1:11" ht="16.5" customHeight="1" x14ac:dyDescent="0.2">
      <c r="A2495" s="102">
        <v>1517100020</v>
      </c>
      <c r="B2495" s="19" t="s">
        <v>5237</v>
      </c>
      <c r="C2495" s="19" t="s">
        <v>19</v>
      </c>
      <c r="D2495" s="20" t="s">
        <v>8972</v>
      </c>
      <c r="E2495" s="20" t="s">
        <v>5238</v>
      </c>
      <c r="F2495" s="17"/>
      <c r="G2495" s="12"/>
      <c r="H2495" s="12"/>
      <c r="I2495" s="16"/>
      <c r="J2495" s="19"/>
      <c r="K2495" s="19"/>
    </row>
    <row r="2496" spans="1:11" ht="16.5" customHeight="1" x14ac:dyDescent="0.2">
      <c r="A2496" s="18">
        <v>1517100230</v>
      </c>
      <c r="B2496" s="30" t="s">
        <v>1410</v>
      </c>
      <c r="C2496" s="30"/>
      <c r="D2496" s="30" t="s">
        <v>1411</v>
      </c>
      <c r="E2496" s="19" t="s">
        <v>1411</v>
      </c>
      <c r="F2496" s="17"/>
      <c r="G2496" s="17"/>
      <c r="H2496" s="16"/>
      <c r="I2496" s="16"/>
      <c r="J2496" s="10" t="s">
        <v>186</v>
      </c>
      <c r="K2496" s="10" t="s">
        <v>1412</v>
      </c>
    </row>
    <row r="2497" spans="1:12" ht="16.5" customHeight="1" x14ac:dyDescent="0.2">
      <c r="A2497" s="97">
        <v>1517100250</v>
      </c>
      <c r="B2497" s="44" t="s">
        <v>9663</v>
      </c>
      <c r="C2497" s="44" t="s">
        <v>19</v>
      </c>
      <c r="D2497" s="44" t="s">
        <v>9662</v>
      </c>
      <c r="E2497" s="44" t="s">
        <v>9661</v>
      </c>
      <c r="F2497" s="17"/>
      <c r="G2497" s="17"/>
      <c r="H2497" s="16"/>
      <c r="I2497" s="16"/>
      <c r="J2497" s="45"/>
      <c r="K2497" s="44"/>
    </row>
    <row r="2498" spans="1:12" ht="16.5" customHeight="1" x14ac:dyDescent="0.2">
      <c r="A2498" s="58">
        <v>1517100300</v>
      </c>
      <c r="B2498" s="14" t="s">
        <v>9567</v>
      </c>
      <c r="C2498" s="14" t="s">
        <v>19</v>
      </c>
      <c r="D2498" s="14" t="s">
        <v>9569</v>
      </c>
      <c r="E2498" s="14" t="s">
        <v>9568</v>
      </c>
      <c r="F2498" s="17"/>
      <c r="G2498" s="15"/>
      <c r="H2498" s="15"/>
      <c r="I2498" s="16"/>
      <c r="J2498" s="14"/>
      <c r="K2498" s="10"/>
    </row>
    <row r="2499" spans="1:12" ht="16.5" customHeight="1" x14ac:dyDescent="0.2">
      <c r="A2499" s="58">
        <v>1517100570</v>
      </c>
      <c r="B2499" s="14" t="s">
        <v>7741</v>
      </c>
      <c r="C2499" s="14" t="s">
        <v>19</v>
      </c>
      <c r="D2499" s="14" t="s">
        <v>7631</v>
      </c>
      <c r="E2499" s="12" t="s">
        <v>7630</v>
      </c>
      <c r="F2499" s="17" t="s">
        <v>6410</v>
      </c>
      <c r="G2499" s="10" t="s">
        <v>175</v>
      </c>
      <c r="H2499" s="17" t="s">
        <v>182</v>
      </c>
      <c r="I2499" s="17"/>
      <c r="J2499" s="10"/>
      <c r="K2499" s="10"/>
      <c r="L2499" s="73">
        <v>1316100260</v>
      </c>
    </row>
    <row r="2500" spans="1:12" ht="16.5" customHeight="1" x14ac:dyDescent="0.2">
      <c r="A2500" s="58">
        <v>1517100890</v>
      </c>
      <c r="B2500" s="14" t="s">
        <v>12033</v>
      </c>
      <c r="C2500" s="14" t="s">
        <v>19</v>
      </c>
      <c r="D2500" s="14" t="s">
        <v>12034</v>
      </c>
      <c r="E2500" s="12" t="s">
        <v>12034</v>
      </c>
      <c r="F2500" s="17"/>
      <c r="G2500" s="10"/>
      <c r="H2500" s="17"/>
      <c r="I2500" s="17"/>
      <c r="J2500" s="10"/>
      <c r="K2500" s="10"/>
    </row>
    <row r="2501" spans="1:12" ht="16.5" customHeight="1" x14ac:dyDescent="0.2">
      <c r="A2501" s="58">
        <v>1517107100</v>
      </c>
      <c r="B2501" s="14" t="s">
        <v>11490</v>
      </c>
      <c r="C2501" s="14" t="s">
        <v>19</v>
      </c>
      <c r="D2501" s="14" t="s">
        <v>11491</v>
      </c>
      <c r="E2501" s="14" t="s">
        <v>11489</v>
      </c>
      <c r="F2501" s="17"/>
      <c r="G2501" s="15"/>
      <c r="H2501" s="15"/>
      <c r="I2501" s="16"/>
      <c r="J2501" s="14"/>
      <c r="K2501" s="10"/>
    </row>
    <row r="2502" spans="1:12" ht="16.5" customHeight="1" x14ac:dyDescent="0.2">
      <c r="A2502" s="18">
        <v>1518100020</v>
      </c>
      <c r="B2502" s="19" t="s">
        <v>46</v>
      </c>
      <c r="C2502" s="19"/>
      <c r="D2502" s="19" t="s">
        <v>47</v>
      </c>
      <c r="E2502" s="19" t="s">
        <v>47</v>
      </c>
      <c r="F2502" s="17"/>
      <c r="G2502" s="17"/>
      <c r="H2502" s="16"/>
      <c r="I2502" s="16"/>
      <c r="J2502" s="10"/>
      <c r="K2502" s="10"/>
    </row>
    <row r="2503" spans="1:12" ht="16.5" customHeight="1" x14ac:dyDescent="0.2">
      <c r="A2503" s="58">
        <v>1518100030</v>
      </c>
      <c r="B2503" s="10" t="s">
        <v>48</v>
      </c>
      <c r="C2503" s="10"/>
      <c r="D2503" s="19" t="s">
        <v>49</v>
      </c>
      <c r="E2503" s="19" t="s">
        <v>7029</v>
      </c>
      <c r="F2503" s="17"/>
      <c r="G2503" s="17"/>
      <c r="H2503" s="16"/>
      <c r="I2503" s="16"/>
      <c r="J2503" s="10"/>
      <c r="K2503" s="10"/>
    </row>
    <row r="2504" spans="1:12" ht="16.5" customHeight="1" x14ac:dyDescent="0.2">
      <c r="A2504" s="18">
        <v>1518100040</v>
      </c>
      <c r="B2504" s="19" t="s">
        <v>50</v>
      </c>
      <c r="C2504" s="57"/>
      <c r="D2504" s="19" t="s">
        <v>51</v>
      </c>
      <c r="E2504" s="19" t="s">
        <v>51</v>
      </c>
      <c r="F2504" s="17"/>
      <c r="G2504" s="17"/>
      <c r="H2504" s="16"/>
      <c r="I2504" s="16"/>
      <c r="J2504" s="10"/>
      <c r="K2504" s="10"/>
    </row>
    <row r="2505" spans="1:12" ht="12.75" x14ac:dyDescent="0.2">
      <c r="A2505" s="18">
        <v>1518100050</v>
      </c>
      <c r="B2505" s="10" t="s">
        <v>52</v>
      </c>
      <c r="C2505" s="10"/>
      <c r="D2505" s="19" t="s">
        <v>53</v>
      </c>
      <c r="E2505" s="19" t="s">
        <v>53</v>
      </c>
      <c r="F2505" s="17"/>
      <c r="G2505" s="17"/>
      <c r="H2505" s="16"/>
      <c r="I2505" s="16"/>
      <c r="J2505" s="10"/>
      <c r="K2505" s="10"/>
    </row>
    <row r="2506" spans="1:12" ht="12.75" x14ac:dyDescent="0.2">
      <c r="A2506" s="18">
        <v>1518100060</v>
      </c>
      <c r="B2506" s="10" t="s">
        <v>54</v>
      </c>
      <c r="C2506" s="10" t="s">
        <v>19</v>
      </c>
      <c r="D2506" s="19" t="s">
        <v>55</v>
      </c>
      <c r="E2506" s="19" t="s">
        <v>55</v>
      </c>
      <c r="F2506" s="17"/>
      <c r="G2506" s="17"/>
      <c r="H2506" s="16"/>
      <c r="I2506" s="16"/>
      <c r="J2506" s="10"/>
      <c r="K2506" s="10"/>
    </row>
    <row r="2507" spans="1:12" ht="12.75" x14ac:dyDescent="0.2">
      <c r="A2507" s="18">
        <v>1518100070</v>
      </c>
      <c r="B2507" s="10" t="s">
        <v>58</v>
      </c>
      <c r="C2507" s="10"/>
      <c r="D2507" s="19" t="s">
        <v>59</v>
      </c>
      <c r="E2507" s="19" t="s">
        <v>60</v>
      </c>
      <c r="F2507" s="17"/>
      <c r="G2507" s="17"/>
      <c r="H2507" s="16"/>
      <c r="I2507" s="16"/>
      <c r="J2507" s="10"/>
      <c r="K2507" s="10"/>
    </row>
    <row r="2508" spans="1:12" ht="12.75" x14ac:dyDescent="0.2">
      <c r="A2508" s="18">
        <v>1518100080</v>
      </c>
      <c r="B2508" s="10" t="s">
        <v>68</v>
      </c>
      <c r="C2508" s="10"/>
      <c r="D2508" s="19" t="s">
        <v>69</v>
      </c>
      <c r="E2508" s="19" t="s">
        <v>69</v>
      </c>
      <c r="F2508" s="17"/>
      <c r="G2508" s="17"/>
      <c r="H2508" s="16"/>
      <c r="I2508" s="16"/>
      <c r="J2508" s="10"/>
      <c r="K2508" s="10"/>
    </row>
    <row r="2509" spans="1:12" ht="16.5" customHeight="1" x14ac:dyDescent="0.2">
      <c r="A2509" s="58">
        <v>1518100090</v>
      </c>
      <c r="B2509" s="19" t="s">
        <v>72</v>
      </c>
      <c r="C2509" s="19" t="s">
        <v>19</v>
      </c>
      <c r="D2509" s="19" t="s">
        <v>73</v>
      </c>
      <c r="E2509" s="19" t="s">
        <v>73</v>
      </c>
      <c r="F2509" s="17"/>
      <c r="G2509" s="17"/>
      <c r="H2509" s="16"/>
      <c r="I2509" s="16"/>
      <c r="J2509" s="10"/>
      <c r="K2509" s="10"/>
    </row>
    <row r="2510" spans="1:12" ht="16.5" customHeight="1" x14ac:dyDescent="0.2">
      <c r="A2510" s="18">
        <v>1518100110</v>
      </c>
      <c r="B2510" s="19" t="s">
        <v>74</v>
      </c>
      <c r="C2510" s="19"/>
      <c r="D2510" s="19" t="s">
        <v>75</v>
      </c>
      <c r="E2510" s="19" t="s">
        <v>75</v>
      </c>
      <c r="F2510" s="17"/>
      <c r="G2510" s="17"/>
      <c r="H2510" s="16"/>
      <c r="I2510" s="16"/>
      <c r="J2510" s="10"/>
      <c r="K2510" s="10"/>
    </row>
    <row r="2511" spans="1:12" ht="16.5" customHeight="1" x14ac:dyDescent="0.2">
      <c r="A2511" s="18">
        <v>1518100120</v>
      </c>
      <c r="B2511" s="10" t="s">
        <v>76</v>
      </c>
      <c r="C2511" s="10" t="s">
        <v>19</v>
      </c>
      <c r="D2511" s="19" t="s">
        <v>77</v>
      </c>
      <c r="E2511" s="19" t="s">
        <v>78</v>
      </c>
      <c r="F2511" s="17"/>
      <c r="G2511" s="17"/>
      <c r="H2511" s="16"/>
      <c r="I2511" s="16"/>
      <c r="J2511" s="10"/>
      <c r="K2511" s="10"/>
    </row>
    <row r="2512" spans="1:12" ht="16.5" customHeight="1" x14ac:dyDescent="0.2">
      <c r="A2512" s="18">
        <v>1518100140</v>
      </c>
      <c r="B2512" s="10" t="s">
        <v>88</v>
      </c>
      <c r="C2512" s="10" t="s">
        <v>19</v>
      </c>
      <c r="D2512" s="19" t="s">
        <v>89</v>
      </c>
      <c r="E2512" s="19" t="s">
        <v>89</v>
      </c>
      <c r="F2512" s="17"/>
      <c r="G2512" s="17"/>
      <c r="H2512" s="16"/>
      <c r="I2512" s="16"/>
      <c r="J2512" s="10"/>
      <c r="K2512" s="10"/>
    </row>
    <row r="2513" spans="1:11" ht="16.5" customHeight="1" x14ac:dyDescent="0.2">
      <c r="A2513" s="58">
        <v>1518100150</v>
      </c>
      <c r="B2513" s="10" t="s">
        <v>90</v>
      </c>
      <c r="C2513" s="10" t="s">
        <v>19</v>
      </c>
      <c r="D2513" s="19" t="s">
        <v>91</v>
      </c>
      <c r="E2513" s="19" t="s">
        <v>92</v>
      </c>
      <c r="F2513" s="17"/>
      <c r="G2513" s="17"/>
      <c r="H2513" s="16"/>
      <c r="I2513" s="16"/>
      <c r="J2513" s="10"/>
      <c r="K2513" s="10"/>
    </row>
    <row r="2514" spans="1:11" ht="16.5" customHeight="1" x14ac:dyDescent="0.2">
      <c r="A2514" s="18">
        <v>1518100160</v>
      </c>
      <c r="B2514" s="10" t="s">
        <v>102</v>
      </c>
      <c r="C2514" s="10" t="s">
        <v>19</v>
      </c>
      <c r="D2514" s="19" t="s">
        <v>103</v>
      </c>
      <c r="E2514" s="19" t="s">
        <v>104</v>
      </c>
      <c r="F2514" s="17"/>
      <c r="G2514" s="17"/>
      <c r="H2514" s="16"/>
      <c r="I2514" s="16"/>
      <c r="J2514" s="10"/>
      <c r="K2514" s="10"/>
    </row>
    <row r="2515" spans="1:11" ht="16.5" customHeight="1" x14ac:dyDescent="0.2">
      <c r="A2515" s="58">
        <v>1518100210</v>
      </c>
      <c r="B2515" s="10" t="s">
        <v>115</v>
      </c>
      <c r="C2515" s="10" t="s">
        <v>19</v>
      </c>
      <c r="D2515" s="19" t="s">
        <v>116</v>
      </c>
      <c r="E2515" s="19" t="s">
        <v>116</v>
      </c>
      <c r="F2515" s="17"/>
      <c r="G2515" s="17"/>
      <c r="H2515" s="16"/>
      <c r="I2515" s="16"/>
      <c r="J2515" s="10"/>
      <c r="K2515" s="10"/>
    </row>
    <row r="2516" spans="1:11" ht="16.5" customHeight="1" x14ac:dyDescent="0.2">
      <c r="A2516" s="58">
        <v>1518100220</v>
      </c>
      <c r="B2516" s="10" t="s">
        <v>117</v>
      </c>
      <c r="C2516" s="10" t="s">
        <v>19</v>
      </c>
      <c r="D2516" s="19" t="s">
        <v>118</v>
      </c>
      <c r="E2516" s="19" t="s">
        <v>119</v>
      </c>
      <c r="F2516" s="17"/>
      <c r="G2516" s="17"/>
      <c r="H2516" s="16"/>
      <c r="I2516" s="16"/>
      <c r="J2516" s="10"/>
      <c r="K2516" s="10"/>
    </row>
    <row r="2517" spans="1:11" ht="16.5" customHeight="1" x14ac:dyDescent="0.2">
      <c r="A2517" s="18">
        <v>1518100230</v>
      </c>
      <c r="B2517" s="10" t="s">
        <v>120</v>
      </c>
      <c r="C2517" s="10" t="s">
        <v>19</v>
      </c>
      <c r="D2517" s="19" t="s">
        <v>121</v>
      </c>
      <c r="E2517" s="19" t="s">
        <v>121</v>
      </c>
      <c r="F2517" s="17"/>
      <c r="G2517" s="17"/>
      <c r="H2517" s="16"/>
      <c r="I2517" s="16"/>
      <c r="J2517" s="10"/>
      <c r="K2517" s="10"/>
    </row>
    <row r="2518" spans="1:11" ht="16.5" customHeight="1" x14ac:dyDescent="0.2">
      <c r="A2518" s="58">
        <v>1518100270</v>
      </c>
      <c r="B2518" s="14" t="s">
        <v>187</v>
      </c>
      <c r="C2518" s="14" t="s">
        <v>19</v>
      </c>
      <c r="D2518" s="14" t="s">
        <v>7196</v>
      </c>
      <c r="E2518" s="14" t="s">
        <v>6809</v>
      </c>
      <c r="F2518" s="17"/>
      <c r="G2518" s="15" t="s">
        <v>144</v>
      </c>
      <c r="H2518" s="15" t="s">
        <v>145</v>
      </c>
      <c r="I2518" s="16"/>
      <c r="J2518" s="14" t="s">
        <v>145</v>
      </c>
      <c r="K2518" s="10"/>
    </row>
    <row r="2519" spans="1:11" ht="16.5" customHeight="1" x14ac:dyDescent="0.2">
      <c r="A2519" s="58">
        <v>1518100280</v>
      </c>
      <c r="B2519" s="14" t="s">
        <v>188</v>
      </c>
      <c r="C2519" s="14" t="s">
        <v>19</v>
      </c>
      <c r="D2519" s="14" t="s">
        <v>8925</v>
      </c>
      <c r="E2519" s="14" t="s">
        <v>6427</v>
      </c>
      <c r="F2519" s="17"/>
      <c r="G2519" s="15" t="s">
        <v>144</v>
      </c>
      <c r="H2519" s="15" t="s">
        <v>145</v>
      </c>
      <c r="I2519" s="16"/>
      <c r="J2519" s="14" t="s">
        <v>145</v>
      </c>
      <c r="K2519" s="10"/>
    </row>
    <row r="2520" spans="1:11" ht="16.5" customHeight="1" x14ac:dyDescent="0.2">
      <c r="A2520" s="58">
        <v>1518100290</v>
      </c>
      <c r="B2520" s="14" t="s">
        <v>189</v>
      </c>
      <c r="C2520" s="14" t="s">
        <v>19</v>
      </c>
      <c r="D2520" s="14" t="s">
        <v>8237</v>
      </c>
      <c r="E2520" s="14" t="s">
        <v>6428</v>
      </c>
      <c r="F2520" s="17"/>
      <c r="G2520" s="15" t="s">
        <v>144</v>
      </c>
      <c r="H2520" s="15" t="s">
        <v>145</v>
      </c>
      <c r="I2520" s="16"/>
      <c r="J2520" s="14" t="s">
        <v>145</v>
      </c>
      <c r="K2520" s="10"/>
    </row>
    <row r="2521" spans="1:11" ht="16.5" customHeight="1" x14ac:dyDescent="0.2">
      <c r="A2521" s="58">
        <v>1518100300</v>
      </c>
      <c r="B2521" s="14" t="s">
        <v>190</v>
      </c>
      <c r="C2521" s="14" t="s">
        <v>19</v>
      </c>
      <c r="D2521" s="14" t="s">
        <v>7999</v>
      </c>
      <c r="E2521" s="14" t="s">
        <v>6812</v>
      </c>
      <c r="F2521" s="17"/>
      <c r="G2521" s="15" t="s">
        <v>144</v>
      </c>
      <c r="H2521" s="15" t="s">
        <v>145</v>
      </c>
      <c r="I2521" s="16"/>
      <c r="J2521" s="14" t="s">
        <v>145</v>
      </c>
      <c r="K2521" s="10"/>
    </row>
    <row r="2522" spans="1:11" ht="16.5" customHeight="1" x14ac:dyDescent="0.2">
      <c r="A2522" s="58">
        <v>1518100310</v>
      </c>
      <c r="B2522" s="14" t="s">
        <v>342</v>
      </c>
      <c r="C2522" s="14" t="s">
        <v>19</v>
      </c>
      <c r="D2522" s="14" t="s">
        <v>8382</v>
      </c>
      <c r="E2522" s="14" t="s">
        <v>8287</v>
      </c>
      <c r="F2522" s="17"/>
      <c r="G2522" s="15" t="s">
        <v>144</v>
      </c>
      <c r="H2522" s="15" t="s">
        <v>145</v>
      </c>
      <c r="I2522" s="16"/>
      <c r="J2522" s="14" t="s">
        <v>145</v>
      </c>
      <c r="K2522" s="10"/>
    </row>
    <row r="2523" spans="1:11" ht="16.5" customHeight="1" x14ac:dyDescent="0.2">
      <c r="A2523" s="58">
        <v>1518100320</v>
      </c>
      <c r="B2523" s="14" t="s">
        <v>206</v>
      </c>
      <c r="C2523" s="14" t="s">
        <v>19</v>
      </c>
      <c r="D2523" s="14" t="s">
        <v>7575</v>
      </c>
      <c r="E2523" s="14" t="s">
        <v>6795</v>
      </c>
      <c r="F2523" s="17"/>
      <c r="G2523" s="15" t="s">
        <v>144</v>
      </c>
      <c r="H2523" s="15" t="s">
        <v>145</v>
      </c>
      <c r="I2523" s="16"/>
      <c r="J2523" s="14" t="s">
        <v>145</v>
      </c>
      <c r="K2523" s="10"/>
    </row>
    <row r="2524" spans="1:11" ht="16.5" customHeight="1" x14ac:dyDescent="0.2">
      <c r="A2524" s="58">
        <v>1518100330</v>
      </c>
      <c r="B2524" s="14" t="s">
        <v>207</v>
      </c>
      <c r="C2524" s="14" t="s">
        <v>19</v>
      </c>
      <c r="D2524" s="14" t="s">
        <v>8255</v>
      </c>
      <c r="E2524" s="19" t="s">
        <v>8254</v>
      </c>
      <c r="F2524" s="17"/>
      <c r="G2524" s="15" t="s">
        <v>144</v>
      </c>
      <c r="H2524" s="15" t="s">
        <v>145</v>
      </c>
      <c r="I2524" s="16"/>
      <c r="J2524" s="14" t="s">
        <v>145</v>
      </c>
      <c r="K2524" s="10"/>
    </row>
    <row r="2525" spans="1:11" ht="16.5" customHeight="1" x14ac:dyDescent="0.2">
      <c r="A2525" s="58">
        <v>1518100380</v>
      </c>
      <c r="B2525" s="14" t="s">
        <v>322</v>
      </c>
      <c r="C2525" s="14" t="s">
        <v>19</v>
      </c>
      <c r="D2525" s="14" t="s">
        <v>8379</v>
      </c>
      <c r="E2525" s="14" t="s">
        <v>8378</v>
      </c>
      <c r="F2525" s="17"/>
      <c r="G2525" s="15" t="s">
        <v>144</v>
      </c>
      <c r="H2525" s="15" t="s">
        <v>145</v>
      </c>
      <c r="I2525" s="16"/>
      <c r="J2525" s="14" t="s">
        <v>145</v>
      </c>
      <c r="K2525" s="10"/>
    </row>
    <row r="2526" spans="1:11" ht="16.5" customHeight="1" x14ac:dyDescent="0.2">
      <c r="A2526" s="58">
        <v>1518100390</v>
      </c>
      <c r="B2526" s="14" t="s">
        <v>323</v>
      </c>
      <c r="C2526" s="14" t="s">
        <v>19</v>
      </c>
      <c r="D2526" s="14" t="s">
        <v>8375</v>
      </c>
      <c r="E2526" s="14" t="s">
        <v>8374</v>
      </c>
      <c r="F2526" s="17"/>
      <c r="G2526" s="15" t="s">
        <v>144</v>
      </c>
      <c r="H2526" s="15" t="s">
        <v>145</v>
      </c>
      <c r="I2526" s="16"/>
      <c r="J2526" s="14" t="s">
        <v>145</v>
      </c>
      <c r="K2526" s="10"/>
    </row>
    <row r="2527" spans="1:11" ht="16.5" customHeight="1" x14ac:dyDescent="0.2">
      <c r="A2527" s="58">
        <v>1518100400</v>
      </c>
      <c r="B2527" s="14" t="s">
        <v>324</v>
      </c>
      <c r="C2527" s="14" t="s">
        <v>19</v>
      </c>
      <c r="D2527" s="14" t="s">
        <v>8214</v>
      </c>
      <c r="E2527" s="14" t="s">
        <v>6429</v>
      </c>
      <c r="F2527" s="17"/>
      <c r="G2527" s="15" t="s">
        <v>144</v>
      </c>
      <c r="H2527" s="15" t="s">
        <v>145</v>
      </c>
      <c r="I2527" s="16"/>
      <c r="J2527" s="14" t="s">
        <v>145</v>
      </c>
      <c r="K2527" s="10"/>
    </row>
    <row r="2528" spans="1:11" ht="16.5" customHeight="1" x14ac:dyDescent="0.2">
      <c r="A2528" s="58">
        <v>1518100410</v>
      </c>
      <c r="B2528" s="14" t="s">
        <v>329</v>
      </c>
      <c r="C2528" s="14" t="s">
        <v>19</v>
      </c>
      <c r="D2528" s="14" t="s">
        <v>8373</v>
      </c>
      <c r="E2528" s="14" t="s">
        <v>7028</v>
      </c>
      <c r="F2528" s="17"/>
      <c r="G2528" s="15" t="s">
        <v>144</v>
      </c>
      <c r="H2528" s="15" t="s">
        <v>145</v>
      </c>
      <c r="I2528" s="16"/>
      <c r="J2528" s="14" t="s">
        <v>145</v>
      </c>
      <c r="K2528" s="10"/>
    </row>
    <row r="2529" spans="1:13" ht="16.5" customHeight="1" x14ac:dyDescent="0.2">
      <c r="A2529" s="58">
        <v>1518100420</v>
      </c>
      <c r="B2529" s="14" t="s">
        <v>330</v>
      </c>
      <c r="C2529" s="14" t="s">
        <v>19</v>
      </c>
      <c r="D2529" s="14" t="s">
        <v>8377</v>
      </c>
      <c r="E2529" s="14" t="s">
        <v>8376</v>
      </c>
      <c r="F2529" s="17"/>
      <c r="G2529" s="15" t="s">
        <v>144</v>
      </c>
      <c r="H2529" s="15" t="s">
        <v>145</v>
      </c>
      <c r="I2529" s="16"/>
      <c r="J2529" s="14" t="s">
        <v>145</v>
      </c>
      <c r="K2529" s="10"/>
    </row>
    <row r="2530" spans="1:13" ht="16.5" customHeight="1" x14ac:dyDescent="0.2">
      <c r="A2530" s="58">
        <v>1518100430</v>
      </c>
      <c r="B2530" s="14" t="s">
        <v>336</v>
      </c>
      <c r="C2530" s="14" t="s">
        <v>19</v>
      </c>
      <c r="D2530" s="14" t="s">
        <v>7807</v>
      </c>
      <c r="E2530" s="14" t="s">
        <v>6810</v>
      </c>
      <c r="F2530" s="17"/>
      <c r="G2530" s="15" t="s">
        <v>144</v>
      </c>
      <c r="H2530" s="15" t="s">
        <v>145</v>
      </c>
      <c r="I2530" s="16"/>
      <c r="J2530" s="14" t="s">
        <v>145</v>
      </c>
      <c r="K2530" s="10"/>
    </row>
    <row r="2531" spans="1:13" ht="16.5" customHeight="1" x14ac:dyDescent="0.2">
      <c r="A2531" s="58">
        <v>1518100440</v>
      </c>
      <c r="B2531" s="14" t="s">
        <v>11468</v>
      </c>
      <c r="C2531" s="14" t="s">
        <v>19</v>
      </c>
      <c r="D2531" s="14" t="s">
        <v>11287</v>
      </c>
      <c r="E2531" s="14" t="s">
        <v>9702</v>
      </c>
      <c r="F2531" s="17"/>
      <c r="G2531" s="12"/>
      <c r="H2531" s="12"/>
      <c r="I2531" s="16"/>
      <c r="J2531" s="10"/>
      <c r="K2531" s="10"/>
    </row>
    <row r="2532" spans="1:13" ht="16.5" customHeight="1" x14ac:dyDescent="0.2">
      <c r="A2532" s="58">
        <v>1518100460</v>
      </c>
      <c r="B2532" s="14" t="s">
        <v>8712</v>
      </c>
      <c r="C2532" s="14" t="s">
        <v>19</v>
      </c>
      <c r="D2532" s="14" t="s">
        <v>8711</v>
      </c>
      <c r="E2532" s="14" t="s">
        <v>8710</v>
      </c>
      <c r="F2532" s="17"/>
      <c r="G2532" s="15"/>
      <c r="H2532" s="15"/>
      <c r="I2532" s="16"/>
      <c r="J2532" s="14"/>
      <c r="K2532" s="10"/>
    </row>
    <row r="2533" spans="1:13" ht="16.5" customHeight="1" x14ac:dyDescent="0.2">
      <c r="A2533" s="58">
        <v>1518100470</v>
      </c>
      <c r="B2533" s="14" t="s">
        <v>341</v>
      </c>
      <c r="C2533" s="14" t="s">
        <v>19</v>
      </c>
      <c r="D2533" s="14" t="s">
        <v>8208</v>
      </c>
      <c r="E2533" s="14" t="s">
        <v>8207</v>
      </c>
      <c r="F2533" s="17"/>
      <c r="G2533" s="15" t="s">
        <v>144</v>
      </c>
      <c r="H2533" s="15" t="s">
        <v>145</v>
      </c>
      <c r="I2533" s="16"/>
      <c r="J2533" s="14" t="s">
        <v>145</v>
      </c>
      <c r="K2533" s="10"/>
    </row>
    <row r="2534" spans="1:13" ht="16.5" customHeight="1" x14ac:dyDescent="0.2">
      <c r="A2534" s="58">
        <v>1518100480</v>
      </c>
      <c r="B2534" s="14" t="s">
        <v>343</v>
      </c>
      <c r="C2534" s="14" t="s">
        <v>19</v>
      </c>
      <c r="D2534" s="14" t="s">
        <v>7960</v>
      </c>
      <c r="E2534" s="14" t="s">
        <v>7959</v>
      </c>
      <c r="F2534" s="17"/>
      <c r="G2534" s="15" t="s">
        <v>144</v>
      </c>
      <c r="H2534" s="15" t="s">
        <v>145</v>
      </c>
      <c r="I2534" s="16"/>
      <c r="J2534" s="14" t="s">
        <v>145</v>
      </c>
      <c r="K2534" s="10"/>
    </row>
    <row r="2535" spans="1:13" ht="16.5" customHeight="1" x14ac:dyDescent="0.2">
      <c r="A2535" s="58">
        <v>1518100490</v>
      </c>
      <c r="B2535" s="14" t="s">
        <v>346</v>
      </c>
      <c r="C2535" s="14" t="s">
        <v>19</v>
      </c>
      <c r="D2535" s="14" t="s">
        <v>8372</v>
      </c>
      <c r="E2535" s="14" t="s">
        <v>8371</v>
      </c>
      <c r="F2535" s="17"/>
      <c r="G2535" s="15" t="s">
        <v>144</v>
      </c>
      <c r="H2535" s="15" t="s">
        <v>145</v>
      </c>
      <c r="I2535" s="16"/>
      <c r="J2535" s="14" t="s">
        <v>145</v>
      </c>
      <c r="K2535" s="10"/>
    </row>
    <row r="2536" spans="1:13" ht="16.5" customHeight="1" x14ac:dyDescent="0.2">
      <c r="A2536" s="100">
        <v>1518100510</v>
      </c>
      <c r="B2536" s="10" t="s">
        <v>11685</v>
      </c>
      <c r="C2536" s="10" t="s">
        <v>19</v>
      </c>
      <c r="D2536" s="22" t="s">
        <v>11288</v>
      </c>
      <c r="E2536" s="22" t="s">
        <v>9713</v>
      </c>
      <c r="F2536" s="17"/>
      <c r="G2536" s="17"/>
      <c r="H2536" s="16"/>
      <c r="I2536" s="16"/>
      <c r="J2536" s="24"/>
      <c r="K2536" s="22"/>
      <c r="M2536" s="73"/>
    </row>
    <row r="2537" spans="1:13" ht="16.5" customHeight="1" x14ac:dyDescent="0.2">
      <c r="A2537" s="58">
        <v>1518100520</v>
      </c>
      <c r="B2537" s="14" t="s">
        <v>355</v>
      </c>
      <c r="C2537" s="14" t="s">
        <v>19</v>
      </c>
      <c r="D2537" s="14" t="s">
        <v>8368</v>
      </c>
      <c r="E2537" s="14" t="s">
        <v>8367</v>
      </c>
      <c r="F2537" s="17"/>
      <c r="G2537" s="15" t="s">
        <v>144</v>
      </c>
      <c r="H2537" s="15" t="s">
        <v>145</v>
      </c>
      <c r="I2537" s="16"/>
      <c r="J2537" s="14" t="s">
        <v>145</v>
      </c>
      <c r="K2537" s="10"/>
    </row>
    <row r="2538" spans="1:13" ht="16.5" customHeight="1" x14ac:dyDescent="0.2">
      <c r="A2538" s="58">
        <v>1518100540</v>
      </c>
      <c r="B2538" s="14" t="s">
        <v>363</v>
      </c>
      <c r="C2538" s="14" t="s">
        <v>19</v>
      </c>
      <c r="D2538" s="14" t="s">
        <v>8924</v>
      </c>
      <c r="E2538" s="14" t="s">
        <v>7190</v>
      </c>
      <c r="F2538" s="17"/>
      <c r="G2538" s="15" t="s">
        <v>144</v>
      </c>
      <c r="H2538" s="15" t="s">
        <v>145</v>
      </c>
      <c r="I2538" s="16"/>
      <c r="J2538" s="14" t="s">
        <v>145</v>
      </c>
      <c r="K2538" s="10"/>
    </row>
    <row r="2539" spans="1:13" ht="16.5" customHeight="1" x14ac:dyDescent="0.2">
      <c r="A2539" s="58">
        <v>1518100560</v>
      </c>
      <c r="B2539" s="14" t="s">
        <v>11466</v>
      </c>
      <c r="C2539" s="14" t="s">
        <v>19</v>
      </c>
      <c r="D2539" s="14" t="s">
        <v>11289</v>
      </c>
      <c r="E2539" s="14" t="s">
        <v>9716</v>
      </c>
      <c r="F2539" s="17"/>
      <c r="G2539" s="15"/>
      <c r="H2539" s="15"/>
      <c r="I2539" s="16"/>
      <c r="J2539" s="14"/>
      <c r="K2539" s="10"/>
    </row>
    <row r="2540" spans="1:13" ht="16.5" customHeight="1" x14ac:dyDescent="0.2">
      <c r="A2540" s="58">
        <v>1518100580</v>
      </c>
      <c r="B2540" s="14" t="s">
        <v>369</v>
      </c>
      <c r="C2540" s="14" t="s">
        <v>19</v>
      </c>
      <c r="D2540" s="14" t="s">
        <v>8370</v>
      </c>
      <c r="E2540" s="14" t="s">
        <v>8369</v>
      </c>
      <c r="F2540" s="17"/>
      <c r="G2540" s="15" t="s">
        <v>144</v>
      </c>
      <c r="H2540" s="15" t="s">
        <v>145</v>
      </c>
      <c r="I2540" s="16"/>
      <c r="J2540" s="14" t="s">
        <v>145</v>
      </c>
      <c r="K2540" s="10"/>
    </row>
    <row r="2541" spans="1:13" ht="16.5" customHeight="1" x14ac:dyDescent="0.2">
      <c r="A2541" s="58">
        <v>1518100590</v>
      </c>
      <c r="B2541" s="14" t="s">
        <v>370</v>
      </c>
      <c r="C2541" s="14" t="s">
        <v>19</v>
      </c>
      <c r="D2541" s="14" t="s">
        <v>8366</v>
      </c>
      <c r="E2541" s="12" t="s">
        <v>8365</v>
      </c>
      <c r="F2541" s="17" t="s">
        <v>370</v>
      </c>
      <c r="G2541" s="10" t="s">
        <v>175</v>
      </c>
      <c r="H2541" s="17" t="s">
        <v>176</v>
      </c>
      <c r="I2541" s="17" t="s">
        <v>177</v>
      </c>
      <c r="J2541" s="10"/>
      <c r="K2541" s="10"/>
    </row>
    <row r="2542" spans="1:13" ht="16.5" customHeight="1" x14ac:dyDescent="0.2">
      <c r="A2542" s="58">
        <v>1518100600</v>
      </c>
      <c r="B2542" s="14" t="s">
        <v>371</v>
      </c>
      <c r="C2542" s="14" t="s">
        <v>19</v>
      </c>
      <c r="D2542" s="14" t="s">
        <v>8381</v>
      </c>
      <c r="E2542" s="14" t="s">
        <v>8380</v>
      </c>
      <c r="F2542" s="17"/>
      <c r="G2542" s="12" t="s">
        <v>144</v>
      </c>
      <c r="H2542" s="12" t="s">
        <v>145</v>
      </c>
      <c r="I2542" s="16"/>
      <c r="J2542" s="10" t="s">
        <v>153</v>
      </c>
      <c r="K2542" s="10" t="s">
        <v>333</v>
      </c>
    </row>
    <row r="2543" spans="1:13" ht="16.5" customHeight="1" x14ac:dyDescent="0.2">
      <c r="A2543" s="58">
        <v>1518100730</v>
      </c>
      <c r="B2543" s="14" t="s">
        <v>5243</v>
      </c>
      <c r="C2543" s="14" t="s">
        <v>19</v>
      </c>
      <c r="D2543" s="14" t="s">
        <v>8212</v>
      </c>
      <c r="E2543" s="12" t="s">
        <v>8211</v>
      </c>
      <c r="F2543" s="17" t="s">
        <v>5244</v>
      </c>
      <c r="G2543" s="17" t="s">
        <v>175</v>
      </c>
      <c r="H2543" s="17" t="s">
        <v>182</v>
      </c>
      <c r="I2543" s="16"/>
      <c r="J2543" s="10"/>
      <c r="K2543" s="10"/>
    </row>
    <row r="2544" spans="1:13" ht="16.5" customHeight="1" x14ac:dyDescent="0.2">
      <c r="A2544" s="58">
        <v>1518100880</v>
      </c>
      <c r="B2544" s="14" t="s">
        <v>11663</v>
      </c>
      <c r="C2544" s="14" t="s">
        <v>19</v>
      </c>
      <c r="D2544" s="14" t="s">
        <v>11290</v>
      </c>
      <c r="E2544" s="12" t="s">
        <v>11664</v>
      </c>
      <c r="F2544" s="17"/>
      <c r="G2544" s="17"/>
      <c r="H2544" s="17"/>
      <c r="I2544" s="16"/>
      <c r="J2544" s="10"/>
      <c r="K2544" s="10"/>
    </row>
    <row r="2545" spans="1:15" ht="16.5" customHeight="1" x14ac:dyDescent="0.2">
      <c r="A2545" s="58">
        <v>1518100900</v>
      </c>
      <c r="B2545" s="14" t="s">
        <v>344</v>
      </c>
      <c r="C2545" s="14" t="s">
        <v>19</v>
      </c>
      <c r="D2545" s="14" t="s">
        <v>8210</v>
      </c>
      <c r="E2545" s="14" t="s">
        <v>345</v>
      </c>
      <c r="F2545" s="17"/>
      <c r="G2545" s="15"/>
      <c r="H2545" s="15"/>
      <c r="I2545" s="16"/>
      <c r="J2545" s="14"/>
      <c r="K2545" s="10"/>
    </row>
    <row r="2546" spans="1:15" ht="16.5" customHeight="1" x14ac:dyDescent="0.2">
      <c r="A2546" s="58">
        <v>1518100910</v>
      </c>
      <c r="B2546" s="14" t="s">
        <v>392</v>
      </c>
      <c r="C2546" s="14" t="s">
        <v>19</v>
      </c>
      <c r="D2546" s="14" t="s">
        <v>11291</v>
      </c>
      <c r="E2546" s="14" t="s">
        <v>393</v>
      </c>
      <c r="F2546" s="17"/>
      <c r="G2546" s="15"/>
      <c r="H2546" s="15"/>
      <c r="I2546" s="16"/>
      <c r="J2546" s="14"/>
      <c r="K2546" s="10"/>
    </row>
    <row r="2547" spans="1:15" ht="16.5" customHeight="1" x14ac:dyDescent="0.2">
      <c r="A2547" s="58">
        <v>1518101310</v>
      </c>
      <c r="B2547" s="14" t="s">
        <v>9753</v>
      </c>
      <c r="C2547" s="14" t="s">
        <v>19</v>
      </c>
      <c r="D2547" s="14" t="s">
        <v>9752</v>
      </c>
      <c r="E2547" s="14" t="s">
        <v>9752</v>
      </c>
      <c r="F2547" s="17"/>
      <c r="G2547" s="12"/>
      <c r="H2547" s="12"/>
      <c r="I2547" s="16"/>
      <c r="J2547" s="10"/>
      <c r="K2547" s="10"/>
    </row>
    <row r="2548" spans="1:15" ht="16.5" customHeight="1" x14ac:dyDescent="0.2">
      <c r="A2548" s="58">
        <v>1518101740</v>
      </c>
      <c r="B2548" s="14" t="s">
        <v>9634</v>
      </c>
      <c r="C2548" s="14" t="s">
        <v>19</v>
      </c>
      <c r="D2548" s="164" t="s">
        <v>9635</v>
      </c>
      <c r="E2548" s="164" t="s">
        <v>9635</v>
      </c>
      <c r="F2548" s="17"/>
      <c r="G2548" s="15"/>
      <c r="H2548" s="15"/>
      <c r="I2548" s="16"/>
      <c r="J2548" s="14"/>
      <c r="K2548" s="10"/>
      <c r="N2548" s="165"/>
      <c r="O2548" s="165"/>
    </row>
    <row r="2549" spans="1:15" ht="16.5" customHeight="1" x14ac:dyDescent="0.2">
      <c r="A2549" s="58">
        <v>1518101820</v>
      </c>
      <c r="B2549" s="14" t="s">
        <v>331</v>
      </c>
      <c r="C2549" s="14" t="s">
        <v>19</v>
      </c>
      <c r="D2549" s="14" t="s">
        <v>332</v>
      </c>
      <c r="E2549" s="14" t="s">
        <v>9566</v>
      </c>
      <c r="F2549" s="17"/>
      <c r="G2549" s="12" t="s">
        <v>144</v>
      </c>
      <c r="H2549" s="12" t="s">
        <v>145</v>
      </c>
      <c r="I2549" s="16"/>
      <c r="J2549" s="10" t="s">
        <v>153</v>
      </c>
      <c r="K2549" s="10" t="s">
        <v>333</v>
      </c>
    </row>
    <row r="2550" spans="1:15" ht="16.5" customHeight="1" x14ac:dyDescent="0.2">
      <c r="A2550" s="58">
        <v>1518101850</v>
      </c>
      <c r="B2550" s="14" t="s">
        <v>11469</v>
      </c>
      <c r="C2550" s="14" t="s">
        <v>19</v>
      </c>
      <c r="D2550" s="14" t="s">
        <v>11292</v>
      </c>
      <c r="E2550" s="14" t="s">
        <v>9704</v>
      </c>
      <c r="F2550" s="17"/>
      <c r="G2550" s="12"/>
      <c r="H2550" s="12"/>
      <c r="I2550" s="16"/>
      <c r="J2550" s="10"/>
      <c r="K2550" s="10"/>
    </row>
    <row r="2551" spans="1:15" ht="16.5" customHeight="1" x14ac:dyDescent="0.2">
      <c r="A2551" s="58">
        <v>1518102190</v>
      </c>
      <c r="B2551" s="14" t="s">
        <v>11687</v>
      </c>
      <c r="C2551" s="14" t="s">
        <v>19</v>
      </c>
      <c r="D2551" s="14" t="s">
        <v>11293</v>
      </c>
      <c r="E2551" s="14" t="s">
        <v>11688</v>
      </c>
      <c r="F2551" s="17"/>
      <c r="G2551" s="15"/>
      <c r="H2551" s="15"/>
      <c r="I2551" s="16"/>
      <c r="J2551" s="14"/>
      <c r="K2551" s="10"/>
    </row>
    <row r="2552" spans="1:15" ht="16.5" customHeight="1" x14ac:dyDescent="0.2">
      <c r="A2552" s="58">
        <v>1518102320</v>
      </c>
      <c r="B2552" s="14" t="s">
        <v>7626</v>
      </c>
      <c r="C2552" s="14" t="s">
        <v>19</v>
      </c>
      <c r="D2552" s="14" t="s">
        <v>7628</v>
      </c>
      <c r="E2552" s="14" t="s">
        <v>7627</v>
      </c>
      <c r="F2552" s="17"/>
      <c r="G2552" s="12"/>
      <c r="H2552" s="12"/>
      <c r="I2552" s="16"/>
      <c r="J2552" s="10"/>
      <c r="K2552" s="10"/>
    </row>
    <row r="2553" spans="1:15" ht="16.5" customHeight="1" x14ac:dyDescent="0.2">
      <c r="A2553" s="58">
        <v>1518102530</v>
      </c>
      <c r="B2553" s="14" t="s">
        <v>10085</v>
      </c>
      <c r="C2553" s="14" t="s">
        <v>19</v>
      </c>
      <c r="D2553" s="14" t="s">
        <v>10115</v>
      </c>
      <c r="E2553" s="14" t="s">
        <v>9712</v>
      </c>
      <c r="F2553" s="17"/>
      <c r="G2553" s="12"/>
      <c r="H2553" s="12"/>
      <c r="I2553" s="16"/>
      <c r="J2553" s="10"/>
      <c r="K2553" s="10"/>
    </row>
    <row r="2554" spans="1:15" ht="16.5" customHeight="1" x14ac:dyDescent="0.2">
      <c r="A2554" s="58">
        <v>1518102540</v>
      </c>
      <c r="B2554" s="14" t="s">
        <v>11467</v>
      </c>
      <c r="C2554" s="14" t="s">
        <v>19</v>
      </c>
      <c r="D2554" s="14" t="s">
        <v>11294</v>
      </c>
      <c r="E2554" s="14" t="s">
        <v>9717</v>
      </c>
      <c r="F2554" s="17"/>
      <c r="G2554" s="15"/>
      <c r="H2554" s="15"/>
      <c r="I2554" s="16"/>
      <c r="J2554" s="14"/>
      <c r="K2554" s="10"/>
    </row>
    <row r="2555" spans="1:15" ht="16.5" customHeight="1" x14ac:dyDescent="0.2">
      <c r="A2555" s="58">
        <v>1518102560</v>
      </c>
      <c r="B2555" s="14" t="s">
        <v>8383</v>
      </c>
      <c r="C2555" s="14" t="s">
        <v>19</v>
      </c>
      <c r="D2555" s="14" t="s">
        <v>8385</v>
      </c>
      <c r="E2555" s="14" t="s">
        <v>8384</v>
      </c>
      <c r="F2555" s="17"/>
      <c r="G2555" s="12"/>
      <c r="H2555" s="12"/>
      <c r="I2555" s="16"/>
      <c r="J2555" s="10"/>
      <c r="K2555" s="10"/>
    </row>
    <row r="2556" spans="1:15" ht="16.5" customHeight="1" x14ac:dyDescent="0.2">
      <c r="A2556" s="18">
        <v>1518102640</v>
      </c>
      <c r="B2556" s="30" t="s">
        <v>357</v>
      </c>
      <c r="C2556" s="30" t="s">
        <v>19</v>
      </c>
      <c r="D2556" s="30" t="s">
        <v>358</v>
      </c>
      <c r="E2556" s="19" t="s">
        <v>358</v>
      </c>
      <c r="F2556" s="17"/>
      <c r="G2556" s="17"/>
      <c r="H2556" s="16"/>
      <c r="I2556" s="16"/>
      <c r="J2556" s="10" t="s">
        <v>186</v>
      </c>
      <c r="K2556" s="10" t="s">
        <v>359</v>
      </c>
    </row>
    <row r="2557" spans="1:15" ht="16.5" customHeight="1" x14ac:dyDescent="0.2">
      <c r="A2557" s="58">
        <v>1518102670</v>
      </c>
      <c r="B2557" s="14" t="s">
        <v>9630</v>
      </c>
      <c r="C2557" s="14" t="s">
        <v>19</v>
      </c>
      <c r="D2557" s="14" t="s">
        <v>9629</v>
      </c>
      <c r="E2557" s="14" t="s">
        <v>9628</v>
      </c>
      <c r="F2557" s="17"/>
      <c r="G2557" s="17"/>
      <c r="H2557" s="16"/>
      <c r="I2557" s="16"/>
      <c r="J2557" s="10"/>
      <c r="K2557" s="10"/>
    </row>
    <row r="2558" spans="1:15" ht="16.5" customHeight="1" x14ac:dyDescent="0.2">
      <c r="A2558" s="58">
        <v>1518102680</v>
      </c>
      <c r="B2558" s="14" t="s">
        <v>9627</v>
      </c>
      <c r="C2558" s="14" t="s">
        <v>19</v>
      </c>
      <c r="D2558" s="14" t="s">
        <v>9626</v>
      </c>
      <c r="E2558" s="14" t="s">
        <v>9625</v>
      </c>
      <c r="F2558" s="17"/>
      <c r="G2558" s="17"/>
      <c r="H2558" s="16"/>
      <c r="I2558" s="16"/>
      <c r="J2558" s="10"/>
      <c r="K2558" s="10"/>
    </row>
    <row r="2559" spans="1:15" ht="16.5" customHeight="1" x14ac:dyDescent="0.2">
      <c r="A2559" s="100">
        <v>1518102890</v>
      </c>
      <c r="B2559" s="10" t="s">
        <v>5247</v>
      </c>
      <c r="C2559" s="10" t="s">
        <v>19</v>
      </c>
      <c r="D2559" s="22" t="s">
        <v>7257</v>
      </c>
      <c r="E2559" s="22" t="s">
        <v>7256</v>
      </c>
      <c r="F2559" s="17"/>
      <c r="G2559" s="17"/>
      <c r="H2559" s="16"/>
      <c r="I2559" s="16"/>
      <c r="J2559" s="24"/>
      <c r="K2559" s="22"/>
    </row>
    <row r="2560" spans="1:15" ht="16.5" customHeight="1" x14ac:dyDescent="0.2">
      <c r="A2560" s="100">
        <v>1518102900</v>
      </c>
      <c r="B2560" s="10" t="s">
        <v>5248</v>
      </c>
      <c r="C2560" s="10" t="s">
        <v>19</v>
      </c>
      <c r="D2560" s="22" t="s">
        <v>7255</v>
      </c>
      <c r="E2560" s="22" t="s">
        <v>7254</v>
      </c>
      <c r="F2560" s="17"/>
      <c r="G2560" s="17"/>
      <c r="H2560" s="16"/>
      <c r="I2560" s="16"/>
      <c r="J2560" s="24"/>
      <c r="K2560" s="22"/>
    </row>
    <row r="2561" spans="1:11" ht="16.5" customHeight="1" x14ac:dyDescent="0.2">
      <c r="A2561" s="100">
        <v>1518102910</v>
      </c>
      <c r="B2561" s="10" t="s">
        <v>5249</v>
      </c>
      <c r="C2561" s="10" t="s">
        <v>19</v>
      </c>
      <c r="D2561" s="22" t="s">
        <v>7259</v>
      </c>
      <c r="E2561" s="22" t="s">
        <v>7258</v>
      </c>
      <c r="F2561" s="17"/>
      <c r="G2561" s="17"/>
      <c r="H2561" s="16"/>
      <c r="I2561" s="16"/>
      <c r="J2561" s="24"/>
      <c r="K2561" s="22"/>
    </row>
    <row r="2562" spans="1:11" ht="16.5" customHeight="1" x14ac:dyDescent="0.2">
      <c r="A2562" s="100">
        <v>1518102920</v>
      </c>
      <c r="B2562" s="10" t="s">
        <v>5250</v>
      </c>
      <c r="C2562" s="10" t="s">
        <v>19</v>
      </c>
      <c r="D2562" s="22" t="s">
        <v>7261</v>
      </c>
      <c r="E2562" s="22" t="s">
        <v>7260</v>
      </c>
      <c r="F2562" s="17"/>
      <c r="G2562" s="17"/>
      <c r="H2562" s="16"/>
      <c r="I2562" s="16"/>
      <c r="J2562" s="24"/>
      <c r="K2562" s="22"/>
    </row>
    <row r="2563" spans="1:11" ht="16.5" customHeight="1" x14ac:dyDescent="0.2">
      <c r="A2563" s="100">
        <v>1518102930</v>
      </c>
      <c r="B2563" s="10" t="s">
        <v>5251</v>
      </c>
      <c r="C2563" s="10" t="s">
        <v>19</v>
      </c>
      <c r="D2563" s="22" t="s">
        <v>7251</v>
      </c>
      <c r="E2563" s="22" t="s">
        <v>7250</v>
      </c>
      <c r="F2563" s="17"/>
      <c r="G2563" s="17"/>
      <c r="H2563" s="16"/>
      <c r="I2563" s="16"/>
      <c r="J2563" s="24"/>
      <c r="K2563" s="22"/>
    </row>
    <row r="2564" spans="1:11" ht="16.5" customHeight="1" x14ac:dyDescent="0.2">
      <c r="A2564" s="100">
        <v>1518102940</v>
      </c>
      <c r="B2564" s="10" t="s">
        <v>5252</v>
      </c>
      <c r="C2564" s="10" t="s">
        <v>19</v>
      </c>
      <c r="D2564" s="22" t="s">
        <v>7253</v>
      </c>
      <c r="E2564" s="22" t="s">
        <v>7252</v>
      </c>
      <c r="F2564" s="17"/>
      <c r="G2564" s="17"/>
      <c r="H2564" s="16"/>
      <c r="I2564" s="16"/>
      <c r="J2564" s="24"/>
      <c r="K2564" s="22"/>
    </row>
    <row r="2565" spans="1:11" ht="16.5" customHeight="1" x14ac:dyDescent="0.2">
      <c r="A2565" s="86">
        <v>1518102950</v>
      </c>
      <c r="B2565" s="10" t="s">
        <v>5253</v>
      </c>
      <c r="C2565" s="10" t="s">
        <v>19</v>
      </c>
      <c r="D2565" s="22" t="s">
        <v>5254</v>
      </c>
      <c r="E2565" s="22" t="s">
        <v>5255</v>
      </c>
      <c r="F2565" s="17"/>
      <c r="G2565" s="17"/>
      <c r="H2565" s="16"/>
      <c r="I2565" s="16"/>
      <c r="J2565" s="24"/>
      <c r="K2565" s="22"/>
    </row>
    <row r="2566" spans="1:11" ht="16.5" customHeight="1" x14ac:dyDescent="0.2">
      <c r="A2566" s="18">
        <v>1518103070</v>
      </c>
      <c r="B2566" s="14" t="s">
        <v>418</v>
      </c>
      <c r="C2566" s="14" t="s">
        <v>19</v>
      </c>
      <c r="D2566" s="14" t="s">
        <v>419</v>
      </c>
      <c r="E2566" s="14" t="s">
        <v>419</v>
      </c>
      <c r="F2566" s="17"/>
      <c r="G2566" s="15"/>
      <c r="H2566" s="15"/>
      <c r="I2566" s="16"/>
      <c r="J2566" s="14"/>
      <c r="K2566" s="10"/>
    </row>
    <row r="2567" spans="1:11" ht="16.5" customHeight="1" x14ac:dyDescent="0.2">
      <c r="A2567" s="18">
        <v>1518103080</v>
      </c>
      <c r="B2567" s="14" t="s">
        <v>420</v>
      </c>
      <c r="C2567" s="14" t="s">
        <v>19</v>
      </c>
      <c r="D2567" s="14" t="s">
        <v>421</v>
      </c>
      <c r="E2567" s="14" t="s">
        <v>421</v>
      </c>
      <c r="F2567" s="17"/>
      <c r="G2567" s="15"/>
      <c r="H2567" s="15"/>
      <c r="I2567" s="16"/>
      <c r="J2567" s="14"/>
      <c r="K2567" s="10"/>
    </row>
    <row r="2568" spans="1:11" ht="16.5" customHeight="1" x14ac:dyDescent="0.2">
      <c r="A2568" s="18">
        <v>1518103100</v>
      </c>
      <c r="B2568" s="14" t="s">
        <v>416</v>
      </c>
      <c r="C2568" s="14" t="s">
        <v>19</v>
      </c>
      <c r="D2568" s="14" t="s">
        <v>417</v>
      </c>
      <c r="E2568" s="14" t="s">
        <v>417</v>
      </c>
      <c r="F2568" s="17"/>
      <c r="G2568" s="15"/>
      <c r="H2568" s="15"/>
      <c r="I2568" s="16"/>
      <c r="J2568" s="14"/>
      <c r="K2568" s="10"/>
    </row>
    <row r="2569" spans="1:11" ht="16.5" customHeight="1" x14ac:dyDescent="0.2">
      <c r="A2569" s="18">
        <v>1518103110</v>
      </c>
      <c r="B2569" s="14" t="s">
        <v>408</v>
      </c>
      <c r="C2569" s="14" t="s">
        <v>19</v>
      </c>
      <c r="D2569" s="14" t="s">
        <v>409</v>
      </c>
      <c r="E2569" s="14" t="s">
        <v>409</v>
      </c>
      <c r="F2569" s="17"/>
      <c r="G2569" s="15"/>
      <c r="H2569" s="15"/>
      <c r="I2569" s="16"/>
      <c r="J2569" s="14"/>
      <c r="K2569" s="10"/>
    </row>
    <row r="2570" spans="1:11" ht="16.5" customHeight="1" x14ac:dyDescent="0.2">
      <c r="A2570" s="58">
        <v>1518103120</v>
      </c>
      <c r="B2570" s="14" t="s">
        <v>410</v>
      </c>
      <c r="C2570" s="14" t="s">
        <v>19</v>
      </c>
      <c r="D2570" s="14" t="s">
        <v>9090</v>
      </c>
      <c r="E2570" s="14" t="s">
        <v>411</v>
      </c>
      <c r="F2570" s="17"/>
      <c r="G2570" s="15"/>
      <c r="H2570" s="15"/>
      <c r="I2570" s="16"/>
      <c r="J2570" s="14"/>
      <c r="K2570" s="10"/>
    </row>
    <row r="2571" spans="1:11" ht="16.5" customHeight="1" x14ac:dyDescent="0.2">
      <c r="A2571" s="58">
        <v>1518103130</v>
      </c>
      <c r="B2571" s="14" t="s">
        <v>412</v>
      </c>
      <c r="C2571" s="14" t="s">
        <v>19</v>
      </c>
      <c r="D2571" s="14" t="s">
        <v>413</v>
      </c>
      <c r="E2571" s="14" t="s">
        <v>413</v>
      </c>
      <c r="F2571" s="17"/>
      <c r="G2571" s="15"/>
      <c r="H2571" s="15"/>
      <c r="I2571" s="16"/>
      <c r="J2571" s="14"/>
      <c r="K2571" s="10"/>
    </row>
    <row r="2572" spans="1:11" ht="16.5" customHeight="1" x14ac:dyDescent="0.2">
      <c r="A2572" s="18">
        <v>1518103140</v>
      </c>
      <c r="B2572" s="14" t="s">
        <v>414</v>
      </c>
      <c r="C2572" s="14" t="s">
        <v>19</v>
      </c>
      <c r="D2572" s="14" t="s">
        <v>415</v>
      </c>
      <c r="E2572" s="14" t="s">
        <v>415</v>
      </c>
      <c r="F2572" s="17"/>
      <c r="G2572" s="15"/>
      <c r="H2572" s="15"/>
      <c r="I2572" s="16"/>
      <c r="J2572" s="14"/>
      <c r="K2572" s="10"/>
    </row>
    <row r="2573" spans="1:11" ht="16.5" customHeight="1" x14ac:dyDescent="0.2">
      <c r="A2573" s="100">
        <v>1518103410</v>
      </c>
      <c r="B2573" s="10" t="s">
        <v>10620</v>
      </c>
      <c r="C2573" s="10" t="s">
        <v>19</v>
      </c>
      <c r="D2573" s="22" t="s">
        <v>10621</v>
      </c>
      <c r="E2573" s="22" t="s">
        <v>10619</v>
      </c>
      <c r="F2573" s="17"/>
      <c r="G2573" s="17"/>
      <c r="H2573" s="16"/>
      <c r="I2573" s="16"/>
      <c r="J2573" s="24"/>
      <c r="K2573" s="22"/>
    </row>
    <row r="2574" spans="1:11" ht="16.5" customHeight="1" x14ac:dyDescent="0.2">
      <c r="A2574" s="58">
        <v>1518103430</v>
      </c>
      <c r="B2574" s="14" t="s">
        <v>10627</v>
      </c>
      <c r="C2574" s="14" t="s">
        <v>19</v>
      </c>
      <c r="D2574" s="14" t="s">
        <v>10626</v>
      </c>
      <c r="E2574" s="14" t="s">
        <v>10625</v>
      </c>
      <c r="F2574" s="17"/>
      <c r="G2574" s="15"/>
      <c r="H2574" s="15"/>
      <c r="I2574" s="16"/>
      <c r="J2574" s="14"/>
      <c r="K2574" s="10"/>
    </row>
    <row r="2575" spans="1:11" ht="16.5" customHeight="1" x14ac:dyDescent="0.2">
      <c r="A2575" s="58">
        <v>1518103500</v>
      </c>
      <c r="B2575" s="14" t="s">
        <v>9064</v>
      </c>
      <c r="C2575" s="14" t="s">
        <v>19</v>
      </c>
      <c r="D2575" s="14" t="s">
        <v>9066</v>
      </c>
      <c r="E2575" s="14" t="s">
        <v>9065</v>
      </c>
      <c r="F2575" s="17"/>
      <c r="G2575" s="15"/>
      <c r="H2575" s="15"/>
      <c r="I2575" s="16"/>
      <c r="J2575" s="14"/>
      <c r="K2575" s="10"/>
    </row>
    <row r="2576" spans="1:11" ht="16.5" customHeight="1" x14ac:dyDescent="0.2">
      <c r="A2576" s="58">
        <v>1518103510</v>
      </c>
      <c r="B2576" s="14" t="s">
        <v>9994</v>
      </c>
      <c r="C2576" s="14" t="s">
        <v>19</v>
      </c>
      <c r="D2576" s="14" t="s">
        <v>9995</v>
      </c>
      <c r="E2576" s="14" t="s">
        <v>9995</v>
      </c>
      <c r="F2576" s="17"/>
      <c r="G2576" s="15"/>
      <c r="H2576" s="15"/>
      <c r="I2576" s="16"/>
      <c r="J2576" s="14"/>
      <c r="K2576" s="10"/>
    </row>
    <row r="2577" spans="1:15" ht="16.5" customHeight="1" x14ac:dyDescent="0.2">
      <c r="A2577" s="58">
        <v>1518103520</v>
      </c>
      <c r="B2577" s="14" t="s">
        <v>7894</v>
      </c>
      <c r="C2577" s="14" t="s">
        <v>19</v>
      </c>
      <c r="D2577" s="14" t="s">
        <v>10241</v>
      </c>
      <c r="E2577" s="14" t="s">
        <v>7895</v>
      </c>
      <c r="F2577" s="17"/>
      <c r="G2577" s="15"/>
      <c r="H2577" s="15"/>
      <c r="I2577" s="16"/>
      <c r="J2577" s="14"/>
      <c r="K2577" s="10"/>
    </row>
    <row r="2578" spans="1:15" ht="16.5" customHeight="1" x14ac:dyDescent="0.2">
      <c r="A2578" s="58">
        <v>1518103600</v>
      </c>
      <c r="B2578" s="14" t="s">
        <v>12304</v>
      </c>
      <c r="C2578" s="14" t="s">
        <v>19</v>
      </c>
      <c r="D2578" s="14" t="s">
        <v>12101</v>
      </c>
      <c r="E2578" s="14" t="s">
        <v>12101</v>
      </c>
      <c r="F2578" s="17"/>
      <c r="G2578" s="15"/>
      <c r="H2578" s="15"/>
      <c r="I2578" s="16"/>
      <c r="J2578" s="14"/>
      <c r="K2578" s="10"/>
    </row>
    <row r="2579" spans="1:15" ht="16.5" customHeight="1" x14ac:dyDescent="0.2">
      <c r="A2579" s="58">
        <v>1518103990</v>
      </c>
      <c r="B2579" s="14" t="s">
        <v>7623</v>
      </c>
      <c r="C2579" s="14" t="s">
        <v>19</v>
      </c>
      <c r="D2579" s="14" t="s">
        <v>7625</v>
      </c>
      <c r="E2579" s="14" t="s">
        <v>7624</v>
      </c>
      <c r="F2579" s="17"/>
      <c r="G2579" s="15"/>
      <c r="H2579" s="15"/>
      <c r="I2579" s="16"/>
      <c r="J2579" s="14"/>
      <c r="K2579" s="10"/>
    </row>
    <row r="2580" spans="1:15" ht="16.5" customHeight="1" x14ac:dyDescent="0.2">
      <c r="A2580" s="58">
        <v>1518104290</v>
      </c>
      <c r="B2580" s="14" t="s">
        <v>12299</v>
      </c>
      <c r="C2580" s="14" t="s">
        <v>19</v>
      </c>
      <c r="D2580" s="14" t="s">
        <v>12300</v>
      </c>
      <c r="E2580" s="14" t="s">
        <v>12298</v>
      </c>
      <c r="F2580" s="17"/>
      <c r="G2580" s="15"/>
      <c r="H2580" s="15"/>
      <c r="I2580" s="16"/>
      <c r="J2580" s="14"/>
      <c r="K2580" s="10"/>
    </row>
    <row r="2581" spans="1:15" ht="16.5" customHeight="1" x14ac:dyDescent="0.2">
      <c r="A2581" s="58">
        <v>1518104300</v>
      </c>
      <c r="B2581" s="14" t="s">
        <v>12301</v>
      </c>
      <c r="C2581" s="14" t="s">
        <v>19</v>
      </c>
      <c r="D2581" s="14" t="s">
        <v>12303</v>
      </c>
      <c r="E2581" s="14" t="s">
        <v>12302</v>
      </c>
      <c r="F2581" s="17"/>
      <c r="G2581" s="15"/>
      <c r="H2581" s="15"/>
      <c r="I2581" s="16"/>
      <c r="J2581" s="14"/>
      <c r="K2581" s="10"/>
    </row>
    <row r="2582" spans="1:15" ht="16.5" customHeight="1" x14ac:dyDescent="0.2">
      <c r="A2582" s="58">
        <v>1518104390</v>
      </c>
      <c r="B2582" s="14" t="s">
        <v>10624</v>
      </c>
      <c r="C2582" s="14" t="s">
        <v>19</v>
      </c>
      <c r="D2582" s="14" t="s">
        <v>10623</v>
      </c>
      <c r="E2582" s="14" t="s">
        <v>10622</v>
      </c>
      <c r="F2582" s="17"/>
      <c r="G2582" s="15"/>
      <c r="H2582" s="15"/>
      <c r="I2582" s="16"/>
      <c r="J2582" s="14"/>
      <c r="K2582" s="10"/>
    </row>
    <row r="2583" spans="1:15" ht="16.5" customHeight="1" x14ac:dyDescent="0.2">
      <c r="A2583" s="58">
        <v>1518104420</v>
      </c>
      <c r="B2583" s="14" t="s">
        <v>18402</v>
      </c>
      <c r="C2583" s="14" t="s">
        <v>19</v>
      </c>
      <c r="D2583" s="14" t="s">
        <v>18403</v>
      </c>
      <c r="E2583" s="14" t="s">
        <v>18403</v>
      </c>
      <c r="F2583" s="17"/>
      <c r="G2583" s="15"/>
      <c r="H2583" s="15"/>
      <c r="I2583" s="16"/>
      <c r="J2583" s="14"/>
      <c r="K2583" s="10"/>
    </row>
    <row r="2584" spans="1:15" ht="16.5" customHeight="1" x14ac:dyDescent="0.2">
      <c r="A2584" s="58">
        <v>1518104430</v>
      </c>
      <c r="B2584" s="14" t="s">
        <v>7988</v>
      </c>
      <c r="C2584" s="14" t="s">
        <v>19</v>
      </c>
      <c r="D2584" s="164" t="s">
        <v>9334</v>
      </c>
      <c r="E2584" s="164" t="s">
        <v>9334</v>
      </c>
      <c r="F2584" s="17"/>
      <c r="G2584" s="15"/>
      <c r="H2584" s="15"/>
      <c r="I2584" s="16"/>
      <c r="J2584" s="14"/>
      <c r="K2584" s="10"/>
      <c r="N2584" s="165" t="s">
        <v>7989</v>
      </c>
      <c r="O2584" s="165" t="s">
        <v>7989</v>
      </c>
    </row>
    <row r="2585" spans="1:15" ht="16.5" customHeight="1" x14ac:dyDescent="0.2">
      <c r="A2585" s="58">
        <v>1518104440</v>
      </c>
      <c r="B2585" s="14" t="s">
        <v>8078</v>
      </c>
      <c r="C2585" s="14" t="s">
        <v>19</v>
      </c>
      <c r="D2585" s="164" t="s">
        <v>9335</v>
      </c>
      <c r="E2585" s="164" t="s">
        <v>9335</v>
      </c>
      <c r="F2585" s="17"/>
      <c r="G2585" s="15"/>
      <c r="H2585" s="15"/>
      <c r="I2585" s="16"/>
      <c r="J2585" s="14"/>
      <c r="K2585" s="10"/>
      <c r="N2585" s="165" t="s">
        <v>8080</v>
      </c>
      <c r="O2585" s="165" t="s">
        <v>8079</v>
      </c>
    </row>
    <row r="2586" spans="1:15" ht="16.5" customHeight="1" x14ac:dyDescent="0.2">
      <c r="A2586" s="58">
        <v>1518104450</v>
      </c>
      <c r="B2586" s="14" t="s">
        <v>7986</v>
      </c>
      <c r="C2586" s="14" t="s">
        <v>19</v>
      </c>
      <c r="D2586" s="164" t="s">
        <v>9336</v>
      </c>
      <c r="E2586" s="164" t="s">
        <v>9336</v>
      </c>
      <c r="F2586" s="17"/>
      <c r="G2586" s="15"/>
      <c r="H2586" s="15"/>
      <c r="I2586" s="16"/>
      <c r="J2586" s="14"/>
      <c r="K2586" s="10"/>
      <c r="N2586" s="165" t="s">
        <v>7987</v>
      </c>
      <c r="O2586" s="165" t="s">
        <v>7987</v>
      </c>
    </row>
    <row r="2587" spans="1:15" ht="16.5" customHeight="1" x14ac:dyDescent="0.2">
      <c r="A2587" s="58">
        <v>1518104460</v>
      </c>
      <c r="B2587" s="14" t="s">
        <v>7984</v>
      </c>
      <c r="C2587" s="14" t="s">
        <v>19</v>
      </c>
      <c r="D2587" s="164" t="s">
        <v>9337</v>
      </c>
      <c r="E2587" s="164" t="s">
        <v>9337</v>
      </c>
      <c r="F2587" s="17"/>
      <c r="G2587" s="15"/>
      <c r="H2587" s="15"/>
      <c r="I2587" s="16"/>
      <c r="J2587" s="14"/>
      <c r="K2587" s="10"/>
      <c r="N2587" s="165" t="s">
        <v>7985</v>
      </c>
      <c r="O2587" s="165" t="s">
        <v>7985</v>
      </c>
    </row>
    <row r="2588" spans="1:15" ht="16.5" customHeight="1" x14ac:dyDescent="0.2">
      <c r="A2588" s="58">
        <v>1518104470</v>
      </c>
      <c r="B2588" s="14" t="s">
        <v>8072</v>
      </c>
      <c r="C2588" s="14" t="s">
        <v>19</v>
      </c>
      <c r="D2588" s="164" t="s">
        <v>9332</v>
      </c>
      <c r="E2588" s="164" t="s">
        <v>9332</v>
      </c>
      <c r="F2588" s="17"/>
      <c r="G2588" s="15"/>
      <c r="H2588" s="15"/>
      <c r="I2588" s="16"/>
      <c r="J2588" s="14"/>
      <c r="K2588" s="10"/>
      <c r="L2588" s="73">
        <v>1518104350</v>
      </c>
      <c r="N2588" s="165" t="s">
        <v>8074</v>
      </c>
      <c r="O2588" s="165" t="s">
        <v>8073</v>
      </c>
    </row>
    <row r="2589" spans="1:15" ht="16.5" customHeight="1" x14ac:dyDescent="0.2">
      <c r="A2589" s="58">
        <v>1518104480</v>
      </c>
      <c r="B2589" s="14" t="s">
        <v>8090</v>
      </c>
      <c r="C2589" s="14" t="s">
        <v>19</v>
      </c>
      <c r="D2589" s="164" t="s">
        <v>9331</v>
      </c>
      <c r="E2589" s="164" t="s">
        <v>9331</v>
      </c>
      <c r="F2589" s="17"/>
      <c r="G2589" s="15"/>
      <c r="H2589" s="15"/>
      <c r="I2589" s="16"/>
      <c r="J2589" s="14"/>
      <c r="K2589" s="10"/>
      <c r="L2589" s="73">
        <v>1518104340</v>
      </c>
      <c r="N2589" s="165" t="s">
        <v>8092</v>
      </c>
      <c r="O2589" s="165" t="s">
        <v>8091</v>
      </c>
    </row>
    <row r="2590" spans="1:15" ht="16.5" customHeight="1" x14ac:dyDescent="0.2">
      <c r="A2590" s="58">
        <v>1518104490</v>
      </c>
      <c r="B2590" s="14" t="s">
        <v>8087</v>
      </c>
      <c r="C2590" s="14" t="s">
        <v>19</v>
      </c>
      <c r="D2590" s="164" t="s">
        <v>9330</v>
      </c>
      <c r="E2590" s="164" t="s">
        <v>9330</v>
      </c>
      <c r="F2590" s="17"/>
      <c r="G2590" s="15"/>
      <c r="H2590" s="15"/>
      <c r="I2590" s="16"/>
      <c r="J2590" s="14"/>
      <c r="K2590" s="10"/>
      <c r="L2590" s="73">
        <v>1518104330</v>
      </c>
      <c r="N2590" s="165" t="s">
        <v>8089</v>
      </c>
      <c r="O2590" s="165" t="s">
        <v>8088</v>
      </c>
    </row>
    <row r="2591" spans="1:15" ht="16.5" customHeight="1" x14ac:dyDescent="0.2">
      <c r="A2591" s="58">
        <v>1518104500</v>
      </c>
      <c r="B2591" s="14" t="s">
        <v>8075</v>
      </c>
      <c r="C2591" s="14" t="s">
        <v>19</v>
      </c>
      <c r="D2591" s="164" t="s">
        <v>9333</v>
      </c>
      <c r="E2591" s="164" t="s">
        <v>9333</v>
      </c>
      <c r="F2591" s="17"/>
      <c r="G2591" s="15"/>
      <c r="H2591" s="15"/>
      <c r="I2591" s="16"/>
      <c r="J2591" s="14"/>
      <c r="K2591" s="10"/>
      <c r="L2591" s="73">
        <v>1518104360</v>
      </c>
      <c r="N2591" s="165" t="s">
        <v>8077</v>
      </c>
      <c r="O2591" s="165" t="s">
        <v>8076</v>
      </c>
    </row>
    <row r="2592" spans="1:15" ht="16.5" customHeight="1" x14ac:dyDescent="0.2">
      <c r="A2592" s="58">
        <v>1518104510</v>
      </c>
      <c r="B2592" s="14" t="s">
        <v>8081</v>
      </c>
      <c r="C2592" s="14" t="s">
        <v>19</v>
      </c>
      <c r="D2592" s="164" t="s">
        <v>9338</v>
      </c>
      <c r="E2592" s="164" t="s">
        <v>9338</v>
      </c>
      <c r="F2592" s="17"/>
      <c r="G2592" s="15"/>
      <c r="H2592" s="15"/>
      <c r="I2592" s="16"/>
      <c r="J2592" s="14"/>
      <c r="K2592" s="10"/>
      <c r="N2592" s="165" t="s">
        <v>8083</v>
      </c>
      <c r="O2592" s="165" t="s">
        <v>8082</v>
      </c>
    </row>
    <row r="2593" spans="1:15" ht="16.5" customHeight="1" x14ac:dyDescent="0.2">
      <c r="A2593" s="58">
        <v>1518104520</v>
      </c>
      <c r="B2593" s="14" t="s">
        <v>7990</v>
      </c>
      <c r="C2593" s="14" t="s">
        <v>19</v>
      </c>
      <c r="D2593" s="164" t="s">
        <v>9339</v>
      </c>
      <c r="E2593" s="164" t="s">
        <v>9339</v>
      </c>
      <c r="F2593" s="17"/>
      <c r="G2593" s="15"/>
      <c r="H2593" s="15"/>
      <c r="I2593" s="16"/>
      <c r="J2593" s="14"/>
      <c r="K2593" s="10"/>
      <c r="N2593" s="165" t="s">
        <v>7991</v>
      </c>
      <c r="O2593" s="165" t="s">
        <v>7991</v>
      </c>
    </row>
    <row r="2594" spans="1:15" ht="16.5" customHeight="1" x14ac:dyDescent="0.2">
      <c r="A2594" s="58">
        <v>1518104530</v>
      </c>
      <c r="B2594" s="14" t="s">
        <v>8084</v>
      </c>
      <c r="C2594" s="14" t="s">
        <v>19</v>
      </c>
      <c r="D2594" s="164" t="s">
        <v>9340</v>
      </c>
      <c r="E2594" s="164" t="s">
        <v>9340</v>
      </c>
      <c r="F2594" s="17"/>
      <c r="G2594" s="15"/>
      <c r="H2594" s="15"/>
      <c r="I2594" s="16"/>
      <c r="J2594" s="14"/>
      <c r="K2594" s="10"/>
      <c r="N2594" s="165" t="s">
        <v>8086</v>
      </c>
      <c r="O2594" s="165" t="s">
        <v>8085</v>
      </c>
    </row>
    <row r="2595" spans="1:15" ht="16.5" customHeight="1" x14ac:dyDescent="0.2">
      <c r="A2595" s="58">
        <v>1518104670</v>
      </c>
      <c r="B2595" s="14" t="s">
        <v>9341</v>
      </c>
      <c r="C2595" s="14" t="s">
        <v>19</v>
      </c>
      <c r="D2595" s="19" t="s">
        <v>9342</v>
      </c>
      <c r="E2595" s="19" t="s">
        <v>9342</v>
      </c>
      <c r="F2595" s="17"/>
      <c r="G2595" s="15"/>
      <c r="H2595" s="15"/>
      <c r="I2595" s="16"/>
      <c r="J2595" s="14"/>
      <c r="K2595" s="10"/>
      <c r="N2595" s="165"/>
      <c r="O2595" s="165"/>
    </row>
    <row r="2596" spans="1:15" ht="16.5" customHeight="1" x14ac:dyDescent="0.2">
      <c r="A2596" s="58">
        <v>1518104950</v>
      </c>
      <c r="B2596" s="14" t="s">
        <v>12143</v>
      </c>
      <c r="C2596" s="14" t="s">
        <v>19</v>
      </c>
      <c r="D2596" s="19" t="s">
        <v>17020</v>
      </c>
      <c r="E2596" s="19" t="s">
        <v>12142</v>
      </c>
      <c r="F2596" s="17"/>
      <c r="G2596" s="15"/>
      <c r="H2596" s="15"/>
      <c r="I2596" s="16"/>
      <c r="J2596" s="14"/>
      <c r="K2596" s="10"/>
      <c r="N2596" s="165"/>
      <c r="O2596" s="165"/>
    </row>
    <row r="2597" spans="1:15" ht="16.5" customHeight="1" x14ac:dyDescent="0.2">
      <c r="A2597" s="58">
        <v>1518105100</v>
      </c>
      <c r="B2597" s="30" t="s">
        <v>14952</v>
      </c>
      <c r="C2597" s="30" t="s">
        <v>19</v>
      </c>
      <c r="D2597" s="30" t="s">
        <v>14954</v>
      </c>
      <c r="E2597" s="19" t="s">
        <v>14953</v>
      </c>
      <c r="F2597" s="17"/>
      <c r="G2597" s="17"/>
      <c r="H2597" s="16"/>
      <c r="I2597" s="16"/>
      <c r="J2597" s="10"/>
      <c r="K2597" s="30"/>
    </row>
    <row r="2598" spans="1:15" ht="16.5" customHeight="1" x14ac:dyDescent="0.2">
      <c r="A2598" s="18">
        <v>1519100100</v>
      </c>
      <c r="B2598" s="10" t="s">
        <v>56</v>
      </c>
      <c r="C2598" s="10"/>
      <c r="D2598" s="19" t="s">
        <v>57</v>
      </c>
      <c r="E2598" s="19" t="s">
        <v>57</v>
      </c>
      <c r="F2598" s="17"/>
      <c r="G2598" s="17"/>
      <c r="H2598" s="16"/>
      <c r="I2598" s="16"/>
      <c r="J2598" s="10"/>
      <c r="K2598" s="10"/>
    </row>
    <row r="2599" spans="1:15" ht="16.5" customHeight="1" x14ac:dyDescent="0.2">
      <c r="A2599" s="18">
        <v>1519100110</v>
      </c>
      <c r="B2599" s="10" t="s">
        <v>70</v>
      </c>
      <c r="C2599" s="10"/>
      <c r="D2599" s="19" t="s">
        <v>71</v>
      </c>
      <c r="E2599" s="19" t="s">
        <v>71</v>
      </c>
      <c r="F2599" s="17"/>
      <c r="G2599" s="17"/>
      <c r="H2599" s="16"/>
      <c r="I2599" s="16"/>
      <c r="J2599" s="10"/>
      <c r="K2599" s="10"/>
    </row>
    <row r="2600" spans="1:15" ht="16.5" customHeight="1" x14ac:dyDescent="0.2">
      <c r="A2600" s="58">
        <v>1519100160</v>
      </c>
      <c r="B2600" s="10" t="s">
        <v>79</v>
      </c>
      <c r="C2600" s="10" t="s">
        <v>19</v>
      </c>
      <c r="D2600" s="19" t="s">
        <v>9091</v>
      </c>
      <c r="E2600" s="19" t="s">
        <v>80</v>
      </c>
      <c r="F2600" s="17"/>
      <c r="G2600" s="17"/>
      <c r="H2600" s="16"/>
      <c r="I2600" s="16"/>
      <c r="J2600" s="10"/>
      <c r="K2600" s="10"/>
    </row>
    <row r="2601" spans="1:15" ht="16.5" customHeight="1" x14ac:dyDescent="0.2">
      <c r="A2601" s="18">
        <v>1519100170</v>
      </c>
      <c r="B2601" s="10" t="s">
        <v>84</v>
      </c>
      <c r="C2601" s="10" t="s">
        <v>19</v>
      </c>
      <c r="D2601" s="19" t="s">
        <v>85</v>
      </c>
      <c r="E2601" s="19" t="s">
        <v>85</v>
      </c>
      <c r="F2601" s="17"/>
      <c r="G2601" s="17"/>
      <c r="H2601" s="16"/>
      <c r="I2601" s="16"/>
      <c r="J2601" s="10"/>
      <c r="K2601" s="10"/>
    </row>
    <row r="2602" spans="1:15" ht="16.5" customHeight="1" x14ac:dyDescent="0.2">
      <c r="A2602" s="18">
        <v>1519100180</v>
      </c>
      <c r="B2602" s="10" t="s">
        <v>86</v>
      </c>
      <c r="C2602" s="10"/>
      <c r="D2602" s="19" t="s">
        <v>87</v>
      </c>
      <c r="E2602" s="19" t="s">
        <v>87</v>
      </c>
      <c r="F2602" s="17"/>
      <c r="G2602" s="17"/>
      <c r="H2602" s="16"/>
      <c r="I2602" s="16"/>
      <c r="J2602" s="10"/>
      <c r="K2602" s="10"/>
    </row>
    <row r="2603" spans="1:15" ht="16.5" customHeight="1" x14ac:dyDescent="0.2">
      <c r="A2603" s="18">
        <v>1519100220</v>
      </c>
      <c r="B2603" s="10" t="s">
        <v>105</v>
      </c>
      <c r="C2603" s="10" t="s">
        <v>19</v>
      </c>
      <c r="D2603" s="19" t="s">
        <v>106</v>
      </c>
      <c r="E2603" s="19" t="s">
        <v>106</v>
      </c>
      <c r="F2603" s="17"/>
      <c r="G2603" s="17"/>
      <c r="H2603" s="16"/>
      <c r="I2603" s="16"/>
      <c r="J2603" s="10"/>
      <c r="K2603" s="10"/>
    </row>
    <row r="2604" spans="1:15" ht="16.5" customHeight="1" x14ac:dyDescent="0.2">
      <c r="A2604" s="18">
        <v>1519100300</v>
      </c>
      <c r="B2604" s="10" t="s">
        <v>107</v>
      </c>
      <c r="C2604" s="10" t="s">
        <v>19</v>
      </c>
      <c r="D2604" s="19" t="s">
        <v>108</v>
      </c>
      <c r="E2604" s="19" t="s">
        <v>108</v>
      </c>
      <c r="F2604" s="17"/>
      <c r="G2604" s="17"/>
      <c r="H2604" s="16"/>
      <c r="I2604" s="16"/>
      <c r="J2604" s="10"/>
      <c r="K2604" s="10"/>
    </row>
    <row r="2605" spans="1:15" ht="16.5" customHeight="1" x14ac:dyDescent="0.2">
      <c r="A2605" s="18">
        <v>1519100310</v>
      </c>
      <c r="B2605" s="10" t="s">
        <v>109</v>
      </c>
      <c r="C2605" s="10" t="s">
        <v>19</v>
      </c>
      <c r="D2605" s="19" t="s">
        <v>110</v>
      </c>
      <c r="E2605" s="19" t="s">
        <v>110</v>
      </c>
      <c r="F2605" s="17"/>
      <c r="G2605" s="17"/>
      <c r="H2605" s="16"/>
      <c r="I2605" s="16"/>
      <c r="J2605" s="10"/>
      <c r="K2605" s="10"/>
    </row>
    <row r="2606" spans="1:15" ht="16.5" customHeight="1" x14ac:dyDescent="0.2">
      <c r="A2606" s="18">
        <v>1519100320</v>
      </c>
      <c r="B2606" s="10" t="s">
        <v>111</v>
      </c>
      <c r="C2606" s="10" t="s">
        <v>19</v>
      </c>
      <c r="D2606" s="19" t="s">
        <v>112</v>
      </c>
      <c r="E2606" s="19" t="s">
        <v>112</v>
      </c>
      <c r="F2606" s="17"/>
      <c r="G2606" s="17"/>
      <c r="H2606" s="16"/>
      <c r="I2606" s="16"/>
      <c r="J2606" s="10"/>
      <c r="K2606" s="10"/>
    </row>
    <row r="2607" spans="1:15" ht="16.5" customHeight="1" x14ac:dyDescent="0.2">
      <c r="A2607" s="18">
        <v>1519100370</v>
      </c>
      <c r="B2607" s="10" t="s">
        <v>113</v>
      </c>
      <c r="C2607" s="10" t="s">
        <v>19</v>
      </c>
      <c r="D2607" s="19" t="s">
        <v>114</v>
      </c>
      <c r="E2607" s="19" t="s">
        <v>114</v>
      </c>
      <c r="F2607" s="17"/>
      <c r="G2607" s="17"/>
      <c r="H2607" s="16"/>
      <c r="I2607" s="16"/>
      <c r="J2607" s="10"/>
      <c r="K2607" s="10"/>
    </row>
    <row r="2608" spans="1:15" ht="16.5" customHeight="1" x14ac:dyDescent="0.2">
      <c r="A2608" s="58">
        <v>1519100480</v>
      </c>
      <c r="B2608" s="10" t="s">
        <v>122</v>
      </c>
      <c r="C2608" s="10" t="s">
        <v>19</v>
      </c>
      <c r="D2608" s="19" t="s">
        <v>9005</v>
      </c>
      <c r="E2608" s="19" t="s">
        <v>9004</v>
      </c>
      <c r="F2608" s="17"/>
      <c r="G2608" s="17"/>
      <c r="H2608" s="16"/>
      <c r="I2608" s="16"/>
      <c r="J2608" s="10"/>
      <c r="K2608" s="10"/>
    </row>
    <row r="2609" spans="1:11" ht="16.5" customHeight="1" x14ac:dyDescent="0.2">
      <c r="A2609" s="18">
        <v>1519100530</v>
      </c>
      <c r="B2609" s="10" t="s">
        <v>125</v>
      </c>
      <c r="C2609" s="10" t="s">
        <v>19</v>
      </c>
      <c r="D2609" s="19" t="s">
        <v>126</v>
      </c>
      <c r="E2609" s="19" t="s">
        <v>126</v>
      </c>
      <c r="F2609" s="17"/>
      <c r="G2609" s="17"/>
      <c r="H2609" s="16"/>
      <c r="I2609" s="16"/>
      <c r="J2609" s="10"/>
      <c r="K2609" s="10"/>
    </row>
    <row r="2610" spans="1:11" ht="16.5" customHeight="1" x14ac:dyDescent="0.2">
      <c r="A2610" s="58">
        <v>1519100540</v>
      </c>
      <c r="B2610" s="14" t="s">
        <v>8998</v>
      </c>
      <c r="C2610" s="14" t="s">
        <v>19</v>
      </c>
      <c r="D2610" s="14" t="s">
        <v>8997</v>
      </c>
      <c r="E2610" s="14" t="s">
        <v>8996</v>
      </c>
      <c r="F2610" s="17"/>
      <c r="G2610" s="15"/>
      <c r="H2610" s="15"/>
      <c r="I2610" s="16"/>
      <c r="J2610" s="10"/>
      <c r="K2610" s="10"/>
    </row>
    <row r="2611" spans="1:11" ht="16.5" customHeight="1" x14ac:dyDescent="0.2">
      <c r="A2611" s="18">
        <v>1519100560</v>
      </c>
      <c r="B2611" s="10" t="s">
        <v>130</v>
      </c>
      <c r="C2611" s="10" t="s">
        <v>19</v>
      </c>
      <c r="D2611" s="19" t="s">
        <v>131</v>
      </c>
      <c r="E2611" s="19" t="s">
        <v>132</v>
      </c>
      <c r="F2611" s="17"/>
      <c r="G2611" s="17"/>
      <c r="H2611" s="16"/>
      <c r="I2611" s="16"/>
      <c r="J2611" s="10"/>
      <c r="K2611" s="10"/>
    </row>
    <row r="2612" spans="1:11" ht="16.5" customHeight="1" x14ac:dyDescent="0.2">
      <c r="A2612" s="58">
        <v>1519100880</v>
      </c>
      <c r="B2612" s="14" t="s">
        <v>191</v>
      </c>
      <c r="C2612" s="14" t="s">
        <v>19</v>
      </c>
      <c r="D2612" s="14" t="s">
        <v>7586</v>
      </c>
      <c r="E2612" s="14" t="s">
        <v>6814</v>
      </c>
      <c r="F2612" s="17"/>
      <c r="G2612" s="15"/>
      <c r="H2612" s="15"/>
      <c r="I2612" s="16"/>
      <c r="J2612" s="14"/>
      <c r="K2612" s="10"/>
    </row>
    <row r="2613" spans="1:11" ht="16.5" customHeight="1" x14ac:dyDescent="0.2">
      <c r="A2613" s="58">
        <v>1519100890</v>
      </c>
      <c r="B2613" s="14" t="s">
        <v>193</v>
      </c>
      <c r="C2613" s="14" t="s">
        <v>19</v>
      </c>
      <c r="D2613" s="14" t="s">
        <v>10016</v>
      </c>
      <c r="E2613" s="14" t="s">
        <v>10015</v>
      </c>
      <c r="F2613" s="17"/>
      <c r="G2613" s="15" t="s">
        <v>144</v>
      </c>
      <c r="H2613" s="15" t="s">
        <v>145</v>
      </c>
      <c r="I2613" s="16"/>
      <c r="J2613" s="14" t="s">
        <v>145</v>
      </c>
      <c r="K2613" s="10"/>
    </row>
    <row r="2614" spans="1:11" ht="16.5" customHeight="1" x14ac:dyDescent="0.2">
      <c r="A2614" s="58">
        <v>1519100900</v>
      </c>
      <c r="B2614" s="14" t="s">
        <v>195</v>
      </c>
      <c r="C2614" s="14" t="s">
        <v>19</v>
      </c>
      <c r="D2614" s="14" t="s">
        <v>7853</v>
      </c>
      <c r="E2614" s="14" t="s">
        <v>196</v>
      </c>
      <c r="F2614" s="17" t="s">
        <v>195</v>
      </c>
      <c r="G2614" s="10" t="s">
        <v>175</v>
      </c>
      <c r="H2614" s="17" t="s">
        <v>176</v>
      </c>
      <c r="I2614" s="17" t="s">
        <v>177</v>
      </c>
      <c r="J2614" s="10"/>
      <c r="K2614" s="10"/>
    </row>
    <row r="2615" spans="1:11" ht="16.5" customHeight="1" x14ac:dyDescent="0.2">
      <c r="A2615" s="58">
        <v>1519100920</v>
      </c>
      <c r="B2615" s="14" t="s">
        <v>200</v>
      </c>
      <c r="C2615" s="14" t="s">
        <v>19</v>
      </c>
      <c r="D2615" s="14" t="s">
        <v>8288</v>
      </c>
      <c r="E2615" s="14" t="s">
        <v>8288</v>
      </c>
      <c r="F2615" s="17"/>
      <c r="G2615" s="15" t="s">
        <v>144</v>
      </c>
      <c r="H2615" s="15" t="s">
        <v>145</v>
      </c>
      <c r="I2615" s="16"/>
      <c r="J2615" s="14" t="s">
        <v>145</v>
      </c>
      <c r="K2615" s="10"/>
    </row>
    <row r="2616" spans="1:11" ht="16.5" customHeight="1" x14ac:dyDescent="0.2">
      <c r="A2616" s="58">
        <v>1519100930</v>
      </c>
      <c r="B2616" s="10" t="s">
        <v>201</v>
      </c>
      <c r="C2616" s="10" t="s">
        <v>19</v>
      </c>
      <c r="D2616" s="10" t="s">
        <v>8923</v>
      </c>
      <c r="E2616" s="10" t="s">
        <v>202</v>
      </c>
      <c r="F2616" s="17"/>
      <c r="G2616" s="12" t="s">
        <v>144</v>
      </c>
      <c r="H2616" s="12" t="s">
        <v>145</v>
      </c>
      <c r="I2616" s="16"/>
      <c r="J2616" s="10"/>
      <c r="K2616" s="10"/>
    </row>
    <row r="2617" spans="1:11" ht="16.5" customHeight="1" x14ac:dyDescent="0.2">
      <c r="A2617" s="58">
        <v>1519100940</v>
      </c>
      <c r="B2617" s="10" t="s">
        <v>203</v>
      </c>
      <c r="C2617" s="10" t="s">
        <v>19</v>
      </c>
      <c r="D2617" s="10" t="s">
        <v>8718</v>
      </c>
      <c r="E2617" s="10" t="s">
        <v>204</v>
      </c>
      <c r="F2617" s="17"/>
      <c r="G2617" s="12"/>
      <c r="H2617" s="12"/>
      <c r="I2617" s="16"/>
      <c r="J2617" s="10"/>
      <c r="K2617" s="10"/>
    </row>
    <row r="2618" spans="1:11" ht="16.5" customHeight="1" x14ac:dyDescent="0.2">
      <c r="A2618" s="58">
        <v>1519100950</v>
      </c>
      <c r="B2618" s="14" t="s">
        <v>205</v>
      </c>
      <c r="C2618" s="14" t="s">
        <v>19</v>
      </c>
      <c r="D2618" s="14" t="s">
        <v>8290</v>
      </c>
      <c r="E2618" s="14" t="s">
        <v>8289</v>
      </c>
      <c r="F2618" s="17"/>
      <c r="G2618" s="15" t="s">
        <v>144</v>
      </c>
      <c r="H2618" s="15" t="s">
        <v>145</v>
      </c>
      <c r="I2618" s="16"/>
      <c r="J2618" s="14" t="s">
        <v>145</v>
      </c>
      <c r="K2618" s="10"/>
    </row>
    <row r="2619" spans="1:11" ht="16.5" customHeight="1" x14ac:dyDescent="0.2">
      <c r="A2619" s="58">
        <v>1519100970</v>
      </c>
      <c r="B2619" s="14" t="s">
        <v>209</v>
      </c>
      <c r="C2619" s="14" t="s">
        <v>19</v>
      </c>
      <c r="D2619" s="14" t="s">
        <v>7576</v>
      </c>
      <c r="E2619" s="19" t="s">
        <v>6796</v>
      </c>
      <c r="F2619" s="17"/>
      <c r="G2619" s="15" t="s">
        <v>144</v>
      </c>
      <c r="H2619" s="15" t="s">
        <v>145</v>
      </c>
      <c r="I2619" s="16"/>
      <c r="J2619" s="14" t="s">
        <v>145</v>
      </c>
      <c r="K2619" s="10"/>
    </row>
    <row r="2620" spans="1:11" ht="16.5" customHeight="1" x14ac:dyDescent="0.2">
      <c r="A2620" s="58">
        <v>1519100980</v>
      </c>
      <c r="B2620" s="14" t="s">
        <v>212</v>
      </c>
      <c r="C2620" s="14" t="s">
        <v>19</v>
      </c>
      <c r="D2620" s="14" t="s">
        <v>7851</v>
      </c>
      <c r="E2620" s="19" t="s">
        <v>7850</v>
      </c>
      <c r="F2620" s="17"/>
      <c r="G2620" s="17"/>
      <c r="H2620" s="16"/>
      <c r="I2620" s="16"/>
      <c r="J2620" s="10"/>
      <c r="K2620" s="10"/>
    </row>
    <row r="2621" spans="1:11" ht="16.5" customHeight="1" x14ac:dyDescent="0.2">
      <c r="A2621" s="58">
        <v>1519100990</v>
      </c>
      <c r="B2621" s="14" t="s">
        <v>214</v>
      </c>
      <c r="C2621" s="14" t="s">
        <v>19</v>
      </c>
      <c r="D2621" s="14" t="s">
        <v>8921</v>
      </c>
      <c r="E2621" s="14" t="s">
        <v>8920</v>
      </c>
      <c r="F2621" s="17"/>
      <c r="G2621" s="15" t="s">
        <v>144</v>
      </c>
      <c r="H2621" s="15" t="s">
        <v>145</v>
      </c>
      <c r="I2621" s="16"/>
      <c r="J2621" s="14" t="s">
        <v>145</v>
      </c>
      <c r="K2621" s="10"/>
    </row>
    <row r="2622" spans="1:11" ht="16.5" customHeight="1" x14ac:dyDescent="0.2">
      <c r="A2622" s="58">
        <v>1519101000</v>
      </c>
      <c r="B2622" s="10" t="s">
        <v>215</v>
      </c>
      <c r="C2622" s="10" t="s">
        <v>19</v>
      </c>
      <c r="D2622" s="10" t="s">
        <v>8919</v>
      </c>
      <c r="E2622" s="10" t="s">
        <v>216</v>
      </c>
      <c r="F2622" s="17"/>
      <c r="G2622" s="12" t="s">
        <v>144</v>
      </c>
      <c r="H2622" s="12" t="s">
        <v>145</v>
      </c>
      <c r="I2622" s="16"/>
      <c r="J2622" s="10"/>
      <c r="K2622" s="10"/>
    </row>
    <row r="2623" spans="1:11" ht="16.5" customHeight="1" x14ac:dyDescent="0.2">
      <c r="A2623" s="58">
        <v>1519101010</v>
      </c>
      <c r="B2623" s="10" t="s">
        <v>217</v>
      </c>
      <c r="C2623" s="10" t="s">
        <v>19</v>
      </c>
      <c r="D2623" s="10" t="s">
        <v>8922</v>
      </c>
      <c r="E2623" s="10" t="s">
        <v>218</v>
      </c>
      <c r="F2623" s="17"/>
      <c r="G2623" s="12"/>
      <c r="H2623" s="12"/>
      <c r="I2623" s="16"/>
      <c r="J2623" s="10"/>
      <c r="K2623" s="10"/>
    </row>
    <row r="2624" spans="1:11" ht="16.5" customHeight="1" x14ac:dyDescent="0.2">
      <c r="A2624" s="58">
        <v>1519101020</v>
      </c>
      <c r="B2624" s="14" t="s">
        <v>219</v>
      </c>
      <c r="C2624" s="14" t="s">
        <v>19</v>
      </c>
      <c r="D2624" s="14" t="s">
        <v>7606</v>
      </c>
      <c r="E2624" s="14" t="s">
        <v>6431</v>
      </c>
      <c r="F2624" s="17"/>
      <c r="G2624" s="15" t="s">
        <v>144</v>
      </c>
      <c r="H2624" s="15" t="s">
        <v>145</v>
      </c>
      <c r="I2624" s="16"/>
      <c r="J2624" s="14" t="s">
        <v>145</v>
      </c>
      <c r="K2624" s="10"/>
    </row>
    <row r="2625" spans="1:11" ht="16.5" customHeight="1" x14ac:dyDescent="0.2">
      <c r="A2625" s="58">
        <v>1519101030</v>
      </c>
      <c r="B2625" s="14" t="s">
        <v>221</v>
      </c>
      <c r="C2625" s="14" t="s">
        <v>19</v>
      </c>
      <c r="D2625" s="14" t="s">
        <v>8918</v>
      </c>
      <c r="E2625" s="12" t="s">
        <v>8917</v>
      </c>
      <c r="F2625" s="17" t="s">
        <v>221</v>
      </c>
      <c r="G2625" s="10" t="s">
        <v>175</v>
      </c>
      <c r="H2625" s="17" t="s">
        <v>176</v>
      </c>
      <c r="I2625" s="17" t="s">
        <v>177</v>
      </c>
      <c r="J2625" s="10"/>
      <c r="K2625" s="10"/>
    </row>
    <row r="2626" spans="1:11" ht="16.5" customHeight="1" x14ac:dyDescent="0.2">
      <c r="A2626" s="58">
        <v>1519101060</v>
      </c>
      <c r="B2626" s="14" t="s">
        <v>6914</v>
      </c>
      <c r="C2626" s="14" t="s">
        <v>19</v>
      </c>
      <c r="D2626" s="14" t="s">
        <v>9658</v>
      </c>
      <c r="E2626" s="12" t="s">
        <v>6915</v>
      </c>
      <c r="F2626" s="17"/>
      <c r="G2626" s="10"/>
      <c r="H2626" s="17"/>
      <c r="I2626" s="17"/>
      <c r="J2626" s="10"/>
      <c r="K2626" s="10"/>
    </row>
    <row r="2627" spans="1:11" ht="16.5" customHeight="1" x14ac:dyDescent="0.2">
      <c r="A2627" s="18">
        <v>1519101090</v>
      </c>
      <c r="B2627" s="14" t="s">
        <v>262</v>
      </c>
      <c r="C2627" s="14"/>
      <c r="D2627" s="14" t="s">
        <v>263</v>
      </c>
      <c r="E2627" s="14" t="s">
        <v>264</v>
      </c>
      <c r="F2627" s="17"/>
      <c r="G2627" s="15" t="s">
        <v>144</v>
      </c>
      <c r="H2627" s="15" t="s">
        <v>145</v>
      </c>
      <c r="I2627" s="16"/>
      <c r="J2627" s="14" t="s">
        <v>145</v>
      </c>
      <c r="K2627" s="10"/>
    </row>
    <row r="2628" spans="1:11" ht="16.5" customHeight="1" x14ac:dyDescent="0.2">
      <c r="A2628" s="58">
        <v>1519101120</v>
      </c>
      <c r="B2628" s="19" t="s">
        <v>280</v>
      </c>
      <c r="C2628" s="19" t="s">
        <v>19</v>
      </c>
      <c r="D2628" s="19" t="s">
        <v>9015</v>
      </c>
      <c r="E2628" s="19" t="s">
        <v>9014</v>
      </c>
      <c r="F2628" s="17"/>
      <c r="G2628" s="17"/>
      <c r="H2628" s="16"/>
      <c r="I2628" s="16"/>
      <c r="J2628" s="10"/>
      <c r="K2628" s="10"/>
    </row>
    <row r="2629" spans="1:11" ht="16.5" customHeight="1" x14ac:dyDescent="0.2">
      <c r="A2629" s="58">
        <v>1519101130</v>
      </c>
      <c r="B2629" s="14" t="s">
        <v>281</v>
      </c>
      <c r="C2629" s="14" t="s">
        <v>19</v>
      </c>
      <c r="D2629" s="14" t="s">
        <v>9011</v>
      </c>
      <c r="E2629" s="19" t="s">
        <v>9010</v>
      </c>
      <c r="F2629" s="17"/>
      <c r="G2629" s="17"/>
      <c r="H2629" s="16"/>
      <c r="I2629" s="16"/>
      <c r="J2629" s="10"/>
      <c r="K2629" s="10"/>
    </row>
    <row r="2630" spans="1:11" ht="16.5" customHeight="1" x14ac:dyDescent="0.2">
      <c r="A2630" s="18">
        <v>1519101140</v>
      </c>
      <c r="B2630" s="14" t="s">
        <v>282</v>
      </c>
      <c r="C2630" s="14"/>
      <c r="D2630" s="14" t="s">
        <v>283</v>
      </c>
      <c r="E2630" s="14" t="s">
        <v>283</v>
      </c>
      <c r="F2630" s="17"/>
      <c r="G2630" s="15" t="s">
        <v>144</v>
      </c>
      <c r="H2630" s="15" t="s">
        <v>145</v>
      </c>
      <c r="I2630" s="16"/>
      <c r="J2630" s="14" t="s">
        <v>145</v>
      </c>
      <c r="K2630" s="10"/>
    </row>
    <row r="2631" spans="1:11" ht="16.5" customHeight="1" x14ac:dyDescent="0.2">
      <c r="A2631" s="18">
        <v>1519101150</v>
      </c>
      <c r="B2631" s="14" t="s">
        <v>284</v>
      </c>
      <c r="C2631" s="14"/>
      <c r="D2631" s="14" t="s">
        <v>285</v>
      </c>
      <c r="E2631" s="14" t="s">
        <v>285</v>
      </c>
      <c r="F2631" s="17"/>
      <c r="G2631" s="15" t="s">
        <v>144</v>
      </c>
      <c r="H2631" s="15" t="s">
        <v>145</v>
      </c>
      <c r="I2631" s="16"/>
      <c r="J2631" s="14" t="s">
        <v>145</v>
      </c>
      <c r="K2631" s="10"/>
    </row>
    <row r="2632" spans="1:11" ht="16.5" customHeight="1" x14ac:dyDescent="0.2">
      <c r="A2632" s="18">
        <v>1519101160</v>
      </c>
      <c r="B2632" s="19" t="s">
        <v>286</v>
      </c>
      <c r="C2632" s="19"/>
      <c r="D2632" s="19" t="s">
        <v>287</v>
      </c>
      <c r="E2632" s="19" t="s">
        <v>287</v>
      </c>
      <c r="F2632" s="17"/>
      <c r="G2632" s="17"/>
      <c r="H2632" s="16"/>
      <c r="I2632" s="16"/>
      <c r="J2632" s="10"/>
      <c r="K2632" s="10"/>
    </row>
    <row r="2633" spans="1:11" ht="16.5" customHeight="1" x14ac:dyDescent="0.2">
      <c r="A2633" s="58">
        <v>1519101180</v>
      </c>
      <c r="B2633" s="19" t="s">
        <v>288</v>
      </c>
      <c r="C2633" s="19" t="s">
        <v>19</v>
      </c>
      <c r="D2633" s="19" t="s">
        <v>8939</v>
      </c>
      <c r="E2633" s="19" t="s">
        <v>8938</v>
      </c>
      <c r="F2633" s="17"/>
      <c r="G2633" s="17"/>
      <c r="H2633" s="16"/>
      <c r="I2633" s="16"/>
      <c r="J2633" s="10"/>
      <c r="K2633" s="10"/>
    </row>
    <row r="2634" spans="1:11" ht="16.5" customHeight="1" x14ac:dyDescent="0.2">
      <c r="A2634" s="58">
        <v>1519101260</v>
      </c>
      <c r="B2634" s="14" t="s">
        <v>300</v>
      </c>
      <c r="C2634" s="14" t="s">
        <v>19</v>
      </c>
      <c r="D2634" s="14" t="s">
        <v>6522</v>
      </c>
      <c r="E2634" s="14" t="s">
        <v>6521</v>
      </c>
      <c r="F2634" s="17"/>
      <c r="G2634" s="12"/>
      <c r="H2634" s="12"/>
      <c r="I2634" s="16"/>
      <c r="J2634" s="10"/>
      <c r="K2634" s="10"/>
    </row>
    <row r="2635" spans="1:11" ht="16.5" customHeight="1" x14ac:dyDescent="0.2">
      <c r="A2635" s="18">
        <v>1519101270</v>
      </c>
      <c r="B2635" s="14" t="s">
        <v>941</v>
      </c>
      <c r="C2635" s="14"/>
      <c r="D2635" s="14" t="s">
        <v>942</v>
      </c>
      <c r="E2635" s="14" t="s">
        <v>942</v>
      </c>
      <c r="F2635" s="17"/>
      <c r="G2635" s="15" t="s">
        <v>144</v>
      </c>
      <c r="H2635" s="15" t="s">
        <v>145</v>
      </c>
      <c r="I2635" s="16"/>
      <c r="J2635" s="10"/>
      <c r="K2635" s="10"/>
    </row>
    <row r="2636" spans="1:11" ht="16.5" customHeight="1" x14ac:dyDescent="0.2">
      <c r="A2636" s="97">
        <v>1519101300</v>
      </c>
      <c r="B2636" s="19" t="s">
        <v>7400</v>
      </c>
      <c r="C2636" s="19" t="s">
        <v>19</v>
      </c>
      <c r="D2636" s="20" t="s">
        <v>7752</v>
      </c>
      <c r="E2636" s="20" t="s">
        <v>7401</v>
      </c>
      <c r="F2636" s="17"/>
      <c r="G2636" s="12"/>
      <c r="H2636" s="12"/>
      <c r="I2636" s="16"/>
      <c r="J2636" s="10"/>
      <c r="K2636" s="10"/>
    </row>
    <row r="2637" spans="1:11" ht="16.5" customHeight="1" x14ac:dyDescent="0.2">
      <c r="A2637" s="58">
        <v>1519101330</v>
      </c>
      <c r="B2637" s="19" t="s">
        <v>11507</v>
      </c>
      <c r="C2637" s="19" t="s">
        <v>19</v>
      </c>
      <c r="D2637" s="20" t="s">
        <v>11509</v>
      </c>
      <c r="E2637" s="19" t="s">
        <v>11508</v>
      </c>
      <c r="F2637" s="17"/>
      <c r="G2637" s="12"/>
      <c r="H2637" s="12"/>
      <c r="I2637" s="16"/>
      <c r="J2637" s="19"/>
      <c r="K2637" s="19"/>
    </row>
    <row r="2638" spans="1:11" ht="16.5" customHeight="1" x14ac:dyDescent="0.2">
      <c r="A2638" s="58">
        <v>1519101350</v>
      </c>
      <c r="B2638" s="14" t="s">
        <v>6803</v>
      </c>
      <c r="C2638" s="14" t="s">
        <v>19</v>
      </c>
      <c r="D2638" s="14" t="s">
        <v>6804</v>
      </c>
      <c r="E2638" s="14" t="s">
        <v>6804</v>
      </c>
      <c r="F2638" s="17"/>
      <c r="G2638" s="15"/>
      <c r="H2638" s="15"/>
      <c r="I2638" s="16"/>
      <c r="J2638" s="14"/>
      <c r="K2638" s="10"/>
    </row>
    <row r="2639" spans="1:11" ht="16.5" customHeight="1" x14ac:dyDescent="0.2">
      <c r="A2639" s="58">
        <v>1519101360</v>
      </c>
      <c r="B2639" s="14" t="s">
        <v>7764</v>
      </c>
      <c r="C2639" s="14" t="s">
        <v>19</v>
      </c>
      <c r="D2639" s="14" t="s">
        <v>7766</v>
      </c>
      <c r="E2639" s="14" t="s">
        <v>7765</v>
      </c>
      <c r="F2639" s="17"/>
      <c r="G2639" s="15"/>
      <c r="H2639" s="15"/>
      <c r="I2639" s="16"/>
      <c r="J2639" s="14"/>
      <c r="K2639" s="10"/>
    </row>
    <row r="2640" spans="1:11" ht="16.5" customHeight="1" x14ac:dyDescent="0.2">
      <c r="A2640" s="58">
        <v>1519101370</v>
      </c>
      <c r="B2640" s="14" t="s">
        <v>16034</v>
      </c>
      <c r="C2640" s="14" t="s">
        <v>19</v>
      </c>
      <c r="D2640" s="14" t="s">
        <v>15801</v>
      </c>
      <c r="E2640" s="14" t="s">
        <v>11421</v>
      </c>
      <c r="F2640" s="17"/>
      <c r="G2640" s="15"/>
      <c r="H2640" s="15"/>
      <c r="I2640" s="16"/>
      <c r="J2640" s="14"/>
      <c r="K2640" s="10"/>
    </row>
    <row r="2641" spans="1:11" ht="16.5" customHeight="1" x14ac:dyDescent="0.2">
      <c r="A2641" s="58">
        <v>1519101380</v>
      </c>
      <c r="B2641" s="14" t="s">
        <v>325</v>
      </c>
      <c r="C2641" s="14" t="s">
        <v>19</v>
      </c>
      <c r="D2641" s="14" t="s">
        <v>7491</v>
      </c>
      <c r="E2641" s="19" t="s">
        <v>7490</v>
      </c>
      <c r="F2641" s="17"/>
      <c r="G2641" s="17"/>
      <c r="H2641" s="16"/>
      <c r="I2641" s="16"/>
      <c r="J2641" s="10"/>
      <c r="K2641" s="10"/>
    </row>
    <row r="2642" spans="1:11" ht="16.5" customHeight="1" x14ac:dyDescent="0.2">
      <c r="A2642" s="58">
        <v>1519101390</v>
      </c>
      <c r="B2642" s="14" t="s">
        <v>326</v>
      </c>
      <c r="C2642" s="14" t="s">
        <v>19</v>
      </c>
      <c r="D2642" s="14" t="s">
        <v>10056</v>
      </c>
      <c r="E2642" s="14" t="s">
        <v>10055</v>
      </c>
      <c r="F2642" s="17"/>
      <c r="G2642" s="15" t="s">
        <v>144</v>
      </c>
      <c r="H2642" s="15" t="s">
        <v>145</v>
      </c>
      <c r="I2642" s="16"/>
      <c r="J2642" s="14" t="s">
        <v>145</v>
      </c>
      <c r="K2642" s="10"/>
    </row>
    <row r="2643" spans="1:11" ht="16.5" customHeight="1" x14ac:dyDescent="0.2">
      <c r="A2643" s="58">
        <v>1519101400</v>
      </c>
      <c r="B2643" s="14" t="s">
        <v>16765</v>
      </c>
      <c r="C2643" s="14" t="s">
        <v>19</v>
      </c>
      <c r="D2643" s="14" t="s">
        <v>15769</v>
      </c>
      <c r="E2643" s="14" t="s">
        <v>9742</v>
      </c>
      <c r="F2643" s="17"/>
      <c r="G2643" s="15"/>
      <c r="H2643" s="15"/>
      <c r="I2643" s="16"/>
      <c r="J2643" s="14"/>
      <c r="K2643" s="10"/>
    </row>
    <row r="2644" spans="1:11" ht="16.5" customHeight="1" x14ac:dyDescent="0.2">
      <c r="A2644" s="58">
        <v>1519101410</v>
      </c>
      <c r="B2644" s="14" t="s">
        <v>327</v>
      </c>
      <c r="C2644" s="14" t="s">
        <v>19</v>
      </c>
      <c r="D2644" s="14" t="s">
        <v>10229</v>
      </c>
      <c r="E2644" s="14" t="s">
        <v>10228</v>
      </c>
      <c r="F2644" s="17"/>
      <c r="G2644" s="15" t="s">
        <v>144</v>
      </c>
      <c r="H2644" s="15" t="s">
        <v>145</v>
      </c>
      <c r="I2644" s="16"/>
      <c r="J2644" s="14" t="s">
        <v>145</v>
      </c>
      <c r="K2644" s="10"/>
    </row>
    <row r="2645" spans="1:11" ht="16.5" customHeight="1" x14ac:dyDescent="0.2">
      <c r="A2645" s="58">
        <v>1519101430</v>
      </c>
      <c r="B2645" s="14" t="s">
        <v>16030</v>
      </c>
      <c r="C2645" s="14" t="s">
        <v>19</v>
      </c>
      <c r="D2645" s="14" t="s">
        <v>15863</v>
      </c>
      <c r="E2645" s="14" t="s">
        <v>11530</v>
      </c>
      <c r="F2645" s="17"/>
      <c r="G2645" s="15"/>
      <c r="H2645" s="15"/>
      <c r="I2645" s="16"/>
      <c r="J2645" s="14"/>
      <c r="K2645" s="10"/>
    </row>
    <row r="2646" spans="1:11" ht="16.5" customHeight="1" x14ac:dyDescent="0.2">
      <c r="A2646" s="58">
        <v>1519101440</v>
      </c>
      <c r="B2646" s="14" t="s">
        <v>10758</v>
      </c>
      <c r="C2646" s="14" t="s">
        <v>19</v>
      </c>
      <c r="D2646" s="14" t="s">
        <v>10757</v>
      </c>
      <c r="E2646" s="14" t="s">
        <v>10756</v>
      </c>
      <c r="F2646" s="17"/>
      <c r="G2646" s="17"/>
      <c r="H2646" s="16"/>
      <c r="I2646" s="16"/>
      <c r="J2646" s="10"/>
      <c r="K2646" s="10"/>
    </row>
    <row r="2647" spans="1:11" ht="16.5" customHeight="1" x14ac:dyDescent="0.2">
      <c r="A2647" s="58">
        <v>1519101450</v>
      </c>
      <c r="B2647" s="14" t="s">
        <v>9061</v>
      </c>
      <c r="C2647" s="14" t="s">
        <v>19</v>
      </c>
      <c r="D2647" s="14" t="s">
        <v>9063</v>
      </c>
      <c r="E2647" s="14" t="s">
        <v>9062</v>
      </c>
      <c r="F2647" s="17"/>
      <c r="G2647" s="15"/>
      <c r="H2647" s="15"/>
      <c r="I2647" s="16"/>
      <c r="J2647" s="14"/>
      <c r="K2647" s="10"/>
    </row>
    <row r="2648" spans="1:11" ht="16.5" customHeight="1" x14ac:dyDescent="0.2">
      <c r="A2648" s="18">
        <v>1519101490</v>
      </c>
      <c r="B2648" s="14" t="s">
        <v>347</v>
      </c>
      <c r="C2648" s="14" t="s">
        <v>19</v>
      </c>
      <c r="D2648" s="14" t="s">
        <v>348</v>
      </c>
      <c r="E2648" s="14" t="s">
        <v>348</v>
      </c>
      <c r="F2648" s="17"/>
      <c r="G2648" s="15"/>
      <c r="H2648" s="15"/>
      <c r="I2648" s="16"/>
      <c r="J2648" s="14"/>
      <c r="K2648" s="10"/>
    </row>
    <row r="2649" spans="1:11" ht="16.5" customHeight="1" x14ac:dyDescent="0.2">
      <c r="A2649" s="58">
        <v>1519101500</v>
      </c>
      <c r="B2649" s="14" t="s">
        <v>354</v>
      </c>
      <c r="C2649" s="14" t="s">
        <v>19</v>
      </c>
      <c r="D2649" s="14" t="s">
        <v>9672</v>
      </c>
      <c r="E2649" s="14" t="s">
        <v>9672</v>
      </c>
      <c r="F2649" s="17"/>
      <c r="G2649" s="15" t="s">
        <v>144</v>
      </c>
      <c r="H2649" s="15" t="s">
        <v>145</v>
      </c>
      <c r="I2649" s="16"/>
      <c r="J2649" s="14" t="s">
        <v>145</v>
      </c>
      <c r="K2649" s="10"/>
    </row>
    <row r="2650" spans="1:11" ht="16.5" customHeight="1" x14ac:dyDescent="0.2">
      <c r="A2650" s="58">
        <v>1519101510</v>
      </c>
      <c r="B2650" s="14" t="s">
        <v>356</v>
      </c>
      <c r="C2650" s="14" t="s">
        <v>19</v>
      </c>
      <c r="D2650" s="14" t="s">
        <v>9104</v>
      </c>
      <c r="E2650" s="14" t="s">
        <v>9103</v>
      </c>
      <c r="F2650" s="17"/>
      <c r="G2650" s="15" t="s">
        <v>144</v>
      </c>
      <c r="H2650" s="15" t="s">
        <v>145</v>
      </c>
      <c r="I2650" s="16"/>
      <c r="J2650" s="14" t="s">
        <v>145</v>
      </c>
      <c r="K2650" s="10"/>
    </row>
    <row r="2651" spans="1:11" ht="16.5" customHeight="1" x14ac:dyDescent="0.2">
      <c r="A2651" s="58">
        <v>1519101520</v>
      </c>
      <c r="B2651" s="14" t="s">
        <v>360</v>
      </c>
      <c r="C2651" s="14" t="s">
        <v>19</v>
      </c>
      <c r="D2651" s="14" t="s">
        <v>8700</v>
      </c>
      <c r="E2651" s="14" t="s">
        <v>8699</v>
      </c>
      <c r="F2651" s="17"/>
      <c r="G2651" s="15" t="s">
        <v>144</v>
      </c>
      <c r="H2651" s="15" t="s">
        <v>145</v>
      </c>
      <c r="I2651" s="16"/>
      <c r="J2651" s="14" t="s">
        <v>145</v>
      </c>
      <c r="K2651" s="10"/>
    </row>
    <row r="2652" spans="1:11" ht="16.5" customHeight="1" x14ac:dyDescent="0.2">
      <c r="A2652" s="18">
        <v>1519101530</v>
      </c>
      <c r="B2652" s="14" t="s">
        <v>361</v>
      </c>
      <c r="C2652" s="14" t="s">
        <v>19</v>
      </c>
      <c r="D2652" s="14" t="s">
        <v>362</v>
      </c>
      <c r="E2652" s="14" t="s">
        <v>362</v>
      </c>
      <c r="F2652" s="17"/>
      <c r="G2652" s="15" t="s">
        <v>144</v>
      </c>
      <c r="H2652" s="15" t="s">
        <v>145</v>
      </c>
      <c r="I2652" s="16"/>
      <c r="J2652" s="14" t="s">
        <v>145</v>
      </c>
      <c r="K2652" s="10"/>
    </row>
    <row r="2653" spans="1:11" ht="16.5" customHeight="1" x14ac:dyDescent="0.2">
      <c r="A2653" s="58">
        <v>1519101540</v>
      </c>
      <c r="B2653" s="14" t="s">
        <v>17439</v>
      </c>
      <c r="C2653" s="14" t="s">
        <v>19</v>
      </c>
      <c r="D2653" s="14" t="s">
        <v>15770</v>
      </c>
      <c r="E2653" s="14" t="s">
        <v>15422</v>
      </c>
      <c r="F2653" s="17"/>
      <c r="G2653" s="15"/>
      <c r="H2653" s="15"/>
      <c r="I2653" s="16"/>
      <c r="J2653" s="14"/>
      <c r="K2653" s="10"/>
    </row>
    <row r="2654" spans="1:11" ht="16.5" customHeight="1" x14ac:dyDescent="0.2">
      <c r="A2654" s="58">
        <v>1519101550</v>
      </c>
      <c r="B2654" s="14" t="s">
        <v>377</v>
      </c>
      <c r="C2654" s="14" t="s">
        <v>19</v>
      </c>
      <c r="D2654" s="19" t="s">
        <v>6520</v>
      </c>
      <c r="E2654" s="19" t="s">
        <v>6520</v>
      </c>
      <c r="F2654" s="17"/>
      <c r="G2654" s="17"/>
      <c r="H2654" s="16"/>
      <c r="I2654" s="16"/>
      <c r="J2654" s="10"/>
      <c r="K2654" s="10"/>
    </row>
    <row r="2655" spans="1:11" ht="16.5" customHeight="1" x14ac:dyDescent="0.2">
      <c r="A2655" s="58">
        <v>1519101560</v>
      </c>
      <c r="B2655" s="14" t="s">
        <v>378</v>
      </c>
      <c r="C2655" s="14" t="s">
        <v>19</v>
      </c>
      <c r="D2655" s="14" t="s">
        <v>9675</v>
      </c>
      <c r="E2655" s="19" t="s">
        <v>379</v>
      </c>
      <c r="F2655" s="17"/>
      <c r="G2655" s="17"/>
      <c r="H2655" s="16"/>
      <c r="I2655" s="16"/>
      <c r="J2655" s="10"/>
      <c r="K2655" s="10"/>
    </row>
    <row r="2656" spans="1:11" ht="16.5" customHeight="1" x14ac:dyDescent="0.2">
      <c r="A2656" s="58">
        <v>1519101580</v>
      </c>
      <c r="B2656" s="14" t="s">
        <v>380</v>
      </c>
      <c r="C2656" s="14" t="s">
        <v>19</v>
      </c>
      <c r="D2656" s="14" t="s">
        <v>9676</v>
      </c>
      <c r="E2656" s="19" t="s">
        <v>381</v>
      </c>
      <c r="F2656" s="17"/>
      <c r="G2656" s="17"/>
      <c r="H2656" s="16"/>
      <c r="I2656" s="16"/>
      <c r="J2656" s="10"/>
      <c r="K2656" s="10"/>
    </row>
    <row r="2657" spans="1:12" ht="16.5" customHeight="1" x14ac:dyDescent="0.2">
      <c r="A2657" s="58">
        <v>1519101590</v>
      </c>
      <c r="B2657" s="14" t="s">
        <v>383</v>
      </c>
      <c r="C2657" s="14" t="s">
        <v>19</v>
      </c>
      <c r="D2657" s="14" t="s">
        <v>10480</v>
      </c>
      <c r="E2657" s="14" t="s">
        <v>10479</v>
      </c>
      <c r="F2657" s="17"/>
      <c r="G2657" s="12"/>
      <c r="H2657" s="12"/>
      <c r="I2657" s="16"/>
      <c r="J2657" s="10"/>
      <c r="K2657" s="10"/>
    </row>
    <row r="2658" spans="1:12" ht="16.5" customHeight="1" x14ac:dyDescent="0.2">
      <c r="A2658" s="18">
        <v>1519101590</v>
      </c>
      <c r="B2658" s="14" t="s">
        <v>383</v>
      </c>
      <c r="C2658" s="14"/>
      <c r="D2658" s="14" t="s">
        <v>384</v>
      </c>
      <c r="E2658" s="14" t="s">
        <v>385</v>
      </c>
      <c r="F2658" s="17"/>
      <c r="G2658" s="15" t="s">
        <v>144</v>
      </c>
      <c r="H2658" s="15" t="s">
        <v>145</v>
      </c>
      <c r="I2658" s="16"/>
      <c r="J2658" s="14" t="s">
        <v>145</v>
      </c>
      <c r="K2658" s="10"/>
    </row>
    <row r="2659" spans="1:12" ht="16.5" customHeight="1" x14ac:dyDescent="0.2">
      <c r="A2659" s="18">
        <v>1519101610</v>
      </c>
      <c r="B2659" s="14" t="s">
        <v>388</v>
      </c>
      <c r="C2659" s="14" t="s">
        <v>19</v>
      </c>
      <c r="D2659" s="14" t="s">
        <v>389</v>
      </c>
      <c r="E2659" s="14" t="s">
        <v>389</v>
      </c>
      <c r="F2659" s="17"/>
      <c r="G2659" s="15"/>
      <c r="H2659" s="15"/>
      <c r="I2659" s="16"/>
      <c r="J2659" s="14"/>
      <c r="K2659" s="10"/>
    </row>
    <row r="2660" spans="1:12" ht="16.5" customHeight="1" x14ac:dyDescent="0.2">
      <c r="A2660" s="18">
        <v>1519101620</v>
      </c>
      <c r="B2660" s="14" t="s">
        <v>390</v>
      </c>
      <c r="C2660" s="14"/>
      <c r="D2660" s="14" t="s">
        <v>391</v>
      </c>
      <c r="E2660" s="14" t="s">
        <v>391</v>
      </c>
      <c r="F2660" s="17"/>
      <c r="G2660" s="15"/>
      <c r="H2660" s="15"/>
      <c r="I2660" s="16"/>
      <c r="J2660" s="14"/>
      <c r="K2660" s="10"/>
    </row>
    <row r="2661" spans="1:12" ht="16.5" customHeight="1" x14ac:dyDescent="0.2">
      <c r="A2661" s="58">
        <v>1519101660</v>
      </c>
      <c r="B2661" s="14" t="s">
        <v>7961</v>
      </c>
      <c r="C2661" s="14" t="s">
        <v>19</v>
      </c>
      <c r="D2661" s="14" t="s">
        <v>7963</v>
      </c>
      <c r="E2661" s="14" t="s">
        <v>7962</v>
      </c>
      <c r="F2661" s="17"/>
      <c r="G2661" s="15"/>
      <c r="H2661" s="15"/>
      <c r="I2661" s="16"/>
      <c r="J2661" s="10"/>
      <c r="K2661" s="10"/>
    </row>
    <row r="2662" spans="1:12" ht="16.5" customHeight="1" x14ac:dyDescent="0.2">
      <c r="A2662" s="58">
        <v>1519101800</v>
      </c>
      <c r="B2662" s="14" t="s">
        <v>5160</v>
      </c>
      <c r="C2662" s="14" t="s">
        <v>19</v>
      </c>
      <c r="D2662" s="14" t="s">
        <v>10799</v>
      </c>
      <c r="E2662" s="14" t="s">
        <v>6529</v>
      </c>
      <c r="F2662" s="17"/>
      <c r="G2662" s="12" t="s">
        <v>144</v>
      </c>
      <c r="H2662" s="12" t="s">
        <v>145</v>
      </c>
      <c r="I2662" s="16"/>
      <c r="J2662" s="10" t="s">
        <v>465</v>
      </c>
      <c r="K2662" s="10" t="s">
        <v>924</v>
      </c>
      <c r="L2662" s="73">
        <v>1015100820</v>
      </c>
    </row>
    <row r="2663" spans="1:12" ht="16.5" customHeight="1" x14ac:dyDescent="0.2">
      <c r="A2663" s="102">
        <v>1519101810</v>
      </c>
      <c r="B2663" s="19" t="s">
        <v>7773</v>
      </c>
      <c r="C2663" s="19" t="s">
        <v>19</v>
      </c>
      <c r="D2663" s="20" t="s">
        <v>7775</v>
      </c>
      <c r="E2663" s="20" t="s">
        <v>7774</v>
      </c>
      <c r="F2663" s="17"/>
      <c r="G2663" s="12"/>
      <c r="H2663" s="12"/>
      <c r="I2663" s="16"/>
      <c r="J2663" s="19"/>
      <c r="K2663" s="19"/>
    </row>
    <row r="2664" spans="1:12" ht="16.5" customHeight="1" x14ac:dyDescent="0.2">
      <c r="A2664" s="102">
        <v>1519101910</v>
      </c>
      <c r="B2664" s="19" t="s">
        <v>8905</v>
      </c>
      <c r="C2664" s="19" t="s">
        <v>19</v>
      </c>
      <c r="D2664" s="20" t="s">
        <v>8904</v>
      </c>
      <c r="E2664" s="20" t="s">
        <v>8903</v>
      </c>
      <c r="F2664" s="17"/>
      <c r="G2664" s="12"/>
      <c r="H2664" s="12"/>
      <c r="I2664" s="16"/>
      <c r="J2664" s="19"/>
      <c r="K2664" s="19"/>
    </row>
    <row r="2665" spans="1:12" ht="16.5" customHeight="1" x14ac:dyDescent="0.2">
      <c r="A2665" s="102">
        <v>1519101920</v>
      </c>
      <c r="B2665" s="19" t="s">
        <v>8906</v>
      </c>
      <c r="C2665" s="19" t="s">
        <v>19</v>
      </c>
      <c r="D2665" s="20" t="s">
        <v>8908</v>
      </c>
      <c r="E2665" s="20" t="s">
        <v>8907</v>
      </c>
      <c r="F2665" s="17"/>
      <c r="G2665" s="12"/>
      <c r="H2665" s="12"/>
      <c r="I2665" s="16"/>
      <c r="J2665" s="19"/>
      <c r="K2665" s="19"/>
    </row>
    <row r="2666" spans="1:12" ht="16.5" customHeight="1" x14ac:dyDescent="0.2">
      <c r="A2666" s="18">
        <v>1519102030</v>
      </c>
      <c r="B2666" s="14" t="s">
        <v>5239</v>
      </c>
      <c r="C2666" s="14"/>
      <c r="D2666" s="14" t="s">
        <v>5240</v>
      </c>
      <c r="E2666" s="12" t="s">
        <v>5241</v>
      </c>
      <c r="F2666" s="17" t="s">
        <v>5242</v>
      </c>
      <c r="G2666" s="17" t="s">
        <v>175</v>
      </c>
      <c r="H2666" s="17" t="s">
        <v>182</v>
      </c>
      <c r="I2666" s="16"/>
      <c r="J2666" s="10"/>
      <c r="K2666" s="10"/>
    </row>
    <row r="2667" spans="1:12" ht="16.5" customHeight="1" x14ac:dyDescent="0.2">
      <c r="A2667" s="18">
        <v>1519103680</v>
      </c>
      <c r="B2667" s="14" t="s">
        <v>5267</v>
      </c>
      <c r="C2667" s="14"/>
      <c r="D2667" s="14" t="s">
        <v>5268</v>
      </c>
      <c r="E2667" s="12" t="s">
        <v>5269</v>
      </c>
      <c r="F2667" s="17" t="s">
        <v>5270</v>
      </c>
      <c r="G2667" s="17" t="s">
        <v>175</v>
      </c>
      <c r="H2667" s="17" t="s">
        <v>182</v>
      </c>
      <c r="I2667" s="16"/>
      <c r="J2667" s="10"/>
      <c r="K2667" s="10"/>
    </row>
    <row r="2668" spans="1:12" ht="16.5" customHeight="1" x14ac:dyDescent="0.2">
      <c r="A2668" s="18">
        <v>1519103690</v>
      </c>
      <c r="B2668" s="19" t="s">
        <v>18</v>
      </c>
      <c r="C2668" s="19" t="s">
        <v>19</v>
      </c>
      <c r="D2668" s="19" t="s">
        <v>20</v>
      </c>
      <c r="E2668" s="61">
        <v>43252</v>
      </c>
      <c r="F2668" s="17"/>
      <c r="G2668" s="17"/>
      <c r="H2668" s="16"/>
      <c r="I2668" s="16"/>
      <c r="J2668" s="10"/>
      <c r="K2668" s="10"/>
    </row>
    <row r="2669" spans="1:12" ht="16.5" customHeight="1" x14ac:dyDescent="0.2">
      <c r="A2669" s="18">
        <v>1519103710</v>
      </c>
      <c r="B2669" s="10" t="s">
        <v>123</v>
      </c>
      <c r="C2669" s="10" t="s">
        <v>19</v>
      </c>
      <c r="D2669" s="19" t="s">
        <v>124</v>
      </c>
      <c r="E2669" s="19" t="s">
        <v>124</v>
      </c>
      <c r="F2669" s="17"/>
      <c r="G2669" s="17"/>
      <c r="H2669" s="16"/>
      <c r="I2669" s="16"/>
      <c r="J2669" s="10"/>
      <c r="K2669" s="10"/>
    </row>
    <row r="2670" spans="1:12" ht="16.5" customHeight="1" x14ac:dyDescent="0.2">
      <c r="A2670" s="102">
        <v>1519103760</v>
      </c>
      <c r="B2670" s="19" t="s">
        <v>11970</v>
      </c>
      <c r="C2670" s="19" t="s">
        <v>19</v>
      </c>
      <c r="D2670" s="20" t="s">
        <v>11969</v>
      </c>
      <c r="E2670" s="20" t="s">
        <v>11968</v>
      </c>
      <c r="F2670" s="17"/>
      <c r="G2670" s="12"/>
      <c r="H2670" s="12"/>
      <c r="I2670" s="16"/>
      <c r="J2670" s="19"/>
      <c r="K2670" s="19"/>
    </row>
    <row r="2671" spans="1:12" ht="16.5" customHeight="1" x14ac:dyDescent="0.2">
      <c r="A2671" s="102">
        <v>1519103770</v>
      </c>
      <c r="B2671" s="19" t="s">
        <v>17977</v>
      </c>
      <c r="C2671" s="19" t="s">
        <v>19</v>
      </c>
      <c r="D2671" s="20" t="s">
        <v>17979</v>
      </c>
      <c r="E2671" s="20" t="s">
        <v>17978</v>
      </c>
      <c r="F2671" s="17"/>
      <c r="G2671" s="12"/>
      <c r="H2671" s="12"/>
      <c r="I2671" s="16"/>
      <c r="J2671" s="19"/>
      <c r="K2671" s="19"/>
    </row>
    <row r="2672" spans="1:12" ht="16.5" customHeight="1" x14ac:dyDescent="0.2">
      <c r="A2672" s="58">
        <v>1519103780</v>
      </c>
      <c r="B2672" s="14" t="s">
        <v>213</v>
      </c>
      <c r="C2672" s="14" t="s">
        <v>19</v>
      </c>
      <c r="D2672" s="14" t="s">
        <v>7852</v>
      </c>
      <c r="E2672" s="19" t="s">
        <v>7144</v>
      </c>
      <c r="F2672" s="17"/>
      <c r="G2672" s="17"/>
      <c r="H2672" s="16"/>
      <c r="I2672" s="16"/>
      <c r="J2672" s="10"/>
      <c r="K2672" s="10"/>
    </row>
    <row r="2673" spans="1:11" ht="16.5" customHeight="1" x14ac:dyDescent="0.2">
      <c r="A2673" s="58">
        <v>1519103800</v>
      </c>
      <c r="B2673" s="14" t="s">
        <v>231</v>
      </c>
      <c r="C2673" s="14" t="s">
        <v>19</v>
      </c>
      <c r="D2673" s="14" t="s">
        <v>16527</v>
      </c>
      <c r="E2673" s="14" t="s">
        <v>16526</v>
      </c>
      <c r="F2673" s="17" t="s">
        <v>232</v>
      </c>
      <c r="G2673" s="15" t="s">
        <v>144</v>
      </c>
      <c r="H2673" s="15" t="s">
        <v>145</v>
      </c>
      <c r="I2673" s="16"/>
      <c r="J2673" s="10"/>
      <c r="K2673" s="10"/>
    </row>
    <row r="2674" spans="1:11" ht="16.5" customHeight="1" x14ac:dyDescent="0.2">
      <c r="A2674" s="58">
        <v>1519103810</v>
      </c>
      <c r="B2674" s="14" t="s">
        <v>7094</v>
      </c>
      <c r="C2674" s="14" t="s">
        <v>19</v>
      </c>
      <c r="D2674" s="14" t="s">
        <v>7096</v>
      </c>
      <c r="E2674" s="14" t="s">
        <v>7095</v>
      </c>
      <c r="F2674" s="17"/>
      <c r="G2674" s="15"/>
      <c r="H2674" s="15"/>
      <c r="I2674" s="16"/>
      <c r="J2674" s="10"/>
      <c r="K2674" s="10"/>
    </row>
    <row r="2675" spans="1:11" ht="16.5" customHeight="1" x14ac:dyDescent="0.2">
      <c r="A2675" s="58">
        <v>1519103820</v>
      </c>
      <c r="B2675" s="14" t="s">
        <v>7100</v>
      </c>
      <c r="C2675" s="14" t="s">
        <v>19</v>
      </c>
      <c r="D2675" s="14" t="s">
        <v>7102</v>
      </c>
      <c r="E2675" s="14" t="s">
        <v>7101</v>
      </c>
      <c r="F2675" s="17"/>
      <c r="G2675" s="15"/>
      <c r="H2675" s="15"/>
      <c r="I2675" s="16"/>
      <c r="J2675" s="10"/>
      <c r="K2675" s="10"/>
    </row>
    <row r="2676" spans="1:11" ht="16.5" customHeight="1" x14ac:dyDescent="0.2">
      <c r="A2676" s="58">
        <v>1519103830</v>
      </c>
      <c r="B2676" s="14" t="s">
        <v>7088</v>
      </c>
      <c r="C2676" s="14" t="s">
        <v>19</v>
      </c>
      <c r="D2676" s="14" t="s">
        <v>7090</v>
      </c>
      <c r="E2676" s="14" t="s">
        <v>7089</v>
      </c>
      <c r="F2676" s="17"/>
      <c r="G2676" s="15"/>
      <c r="H2676" s="15"/>
      <c r="I2676" s="16"/>
      <c r="J2676" s="10"/>
      <c r="K2676" s="10"/>
    </row>
    <row r="2677" spans="1:11" ht="16.5" customHeight="1" x14ac:dyDescent="0.2">
      <c r="A2677" s="58">
        <v>1519103840</v>
      </c>
      <c r="B2677" s="14" t="s">
        <v>7091</v>
      </c>
      <c r="C2677" s="14" t="s">
        <v>19</v>
      </c>
      <c r="D2677" s="14" t="s">
        <v>7093</v>
      </c>
      <c r="E2677" s="14" t="s">
        <v>7092</v>
      </c>
      <c r="F2677" s="17"/>
      <c r="G2677" s="15"/>
      <c r="H2677" s="15"/>
      <c r="I2677" s="16"/>
      <c r="J2677" s="10"/>
      <c r="K2677" s="10"/>
    </row>
    <row r="2678" spans="1:11" ht="16.5" customHeight="1" x14ac:dyDescent="0.2">
      <c r="A2678" s="58">
        <v>1519103850</v>
      </c>
      <c r="B2678" s="14" t="s">
        <v>7082</v>
      </c>
      <c r="C2678" s="14" t="s">
        <v>19</v>
      </c>
      <c r="D2678" s="14" t="s">
        <v>7084</v>
      </c>
      <c r="E2678" s="14" t="s">
        <v>7083</v>
      </c>
      <c r="F2678" s="17"/>
      <c r="G2678" s="15"/>
      <c r="H2678" s="15"/>
      <c r="I2678" s="16"/>
      <c r="J2678" s="10"/>
      <c r="K2678" s="10"/>
    </row>
    <row r="2679" spans="1:11" ht="16.5" customHeight="1" x14ac:dyDescent="0.2">
      <c r="A2679" s="58">
        <v>1519103860</v>
      </c>
      <c r="B2679" s="14" t="s">
        <v>7085</v>
      </c>
      <c r="C2679" s="14" t="s">
        <v>19</v>
      </c>
      <c r="D2679" s="14" t="s">
        <v>7087</v>
      </c>
      <c r="E2679" s="14" t="s">
        <v>7086</v>
      </c>
      <c r="F2679" s="17"/>
      <c r="G2679" s="15"/>
      <c r="H2679" s="15"/>
      <c r="I2679" s="16"/>
      <c r="J2679" s="10"/>
      <c r="K2679" s="10"/>
    </row>
    <row r="2680" spans="1:11" ht="16.5" customHeight="1" x14ac:dyDescent="0.2">
      <c r="A2680" s="58">
        <v>1519103870</v>
      </c>
      <c r="B2680" s="14" t="s">
        <v>7097</v>
      </c>
      <c r="C2680" s="14" t="s">
        <v>19</v>
      </c>
      <c r="D2680" s="14" t="s">
        <v>7099</v>
      </c>
      <c r="E2680" s="14" t="s">
        <v>7098</v>
      </c>
      <c r="F2680" s="17"/>
      <c r="G2680" s="15"/>
      <c r="H2680" s="15"/>
      <c r="I2680" s="16"/>
      <c r="J2680" s="10"/>
      <c r="K2680" s="10"/>
    </row>
    <row r="2681" spans="1:11" ht="16.5" customHeight="1" x14ac:dyDescent="0.2">
      <c r="A2681" s="58">
        <v>1519103880</v>
      </c>
      <c r="B2681" s="14" t="s">
        <v>7103</v>
      </c>
      <c r="C2681" s="14" t="s">
        <v>19</v>
      </c>
      <c r="D2681" s="14" t="s">
        <v>7105</v>
      </c>
      <c r="E2681" s="14" t="s">
        <v>7104</v>
      </c>
      <c r="F2681" s="17"/>
      <c r="G2681" s="15"/>
      <c r="H2681" s="15"/>
      <c r="I2681" s="16"/>
      <c r="J2681" s="10"/>
      <c r="K2681" s="10"/>
    </row>
    <row r="2682" spans="1:11" ht="16.5" customHeight="1" x14ac:dyDescent="0.2">
      <c r="A2682" s="58">
        <v>1519103890</v>
      </c>
      <c r="B2682" s="14" t="s">
        <v>238</v>
      </c>
      <c r="C2682" s="14" t="s">
        <v>19</v>
      </c>
      <c r="D2682" s="14" t="s">
        <v>9671</v>
      </c>
      <c r="E2682" s="19" t="s">
        <v>9670</v>
      </c>
      <c r="F2682" s="15"/>
      <c r="G2682" s="17"/>
      <c r="H2682" s="16"/>
      <c r="I2682" s="16"/>
      <c r="J2682" s="10" t="s">
        <v>227</v>
      </c>
      <c r="K2682" s="10" t="s">
        <v>239</v>
      </c>
    </row>
    <row r="2683" spans="1:11" ht="16.5" customHeight="1" x14ac:dyDescent="0.2">
      <c r="A2683" s="97">
        <v>1519103900</v>
      </c>
      <c r="B2683" s="41" t="s">
        <v>267</v>
      </c>
      <c r="C2683" s="41" t="s">
        <v>19</v>
      </c>
      <c r="D2683" s="41" t="s">
        <v>7610</v>
      </c>
      <c r="E2683" s="41" t="s">
        <v>268</v>
      </c>
      <c r="F2683" s="38"/>
      <c r="G2683" s="38"/>
      <c r="H2683" s="39"/>
      <c r="I2683" s="39"/>
      <c r="J2683" s="40" t="s">
        <v>269</v>
      </c>
      <c r="K2683" s="41" t="s">
        <v>223</v>
      </c>
    </row>
    <row r="2684" spans="1:11" ht="16.5" customHeight="1" x14ac:dyDescent="0.2">
      <c r="A2684" s="58">
        <v>1519103910</v>
      </c>
      <c r="B2684" s="14" t="s">
        <v>386</v>
      </c>
      <c r="C2684" s="14" t="s">
        <v>19</v>
      </c>
      <c r="D2684" s="14" t="s">
        <v>8386</v>
      </c>
      <c r="E2684" s="14" t="s">
        <v>387</v>
      </c>
      <c r="F2684" s="17"/>
      <c r="G2684" s="15"/>
      <c r="H2684" s="15"/>
      <c r="I2684" s="16"/>
      <c r="J2684" s="14"/>
      <c r="K2684" s="10"/>
    </row>
    <row r="2685" spans="1:11" ht="16.5" customHeight="1" x14ac:dyDescent="0.2">
      <c r="A2685" s="58">
        <v>1519103920</v>
      </c>
      <c r="B2685" s="14" t="s">
        <v>15440</v>
      </c>
      <c r="C2685" s="14" t="s">
        <v>19</v>
      </c>
      <c r="D2685" s="14" t="s">
        <v>15442</v>
      </c>
      <c r="E2685" s="14" t="s">
        <v>15441</v>
      </c>
      <c r="F2685" s="17"/>
      <c r="G2685" s="15"/>
      <c r="H2685" s="15"/>
      <c r="I2685" s="16"/>
      <c r="J2685" s="14"/>
      <c r="K2685" s="10"/>
    </row>
    <row r="2686" spans="1:11" ht="16.5" customHeight="1" x14ac:dyDescent="0.2">
      <c r="A2686" s="58">
        <v>1519104770</v>
      </c>
      <c r="B2686" s="14" t="s">
        <v>374</v>
      </c>
      <c r="C2686" s="14" t="s">
        <v>19</v>
      </c>
      <c r="D2686" s="14" t="s">
        <v>9674</v>
      </c>
      <c r="E2686" s="19" t="s">
        <v>9673</v>
      </c>
      <c r="F2686" s="17"/>
      <c r="G2686" s="17"/>
      <c r="H2686" s="16"/>
      <c r="I2686" s="16"/>
      <c r="J2686" s="10"/>
      <c r="K2686" s="10"/>
    </row>
    <row r="2687" spans="1:11" ht="16.5" customHeight="1" x14ac:dyDescent="0.2">
      <c r="A2687" s="18">
        <v>1519105070</v>
      </c>
      <c r="B2687" s="14" t="s">
        <v>372</v>
      </c>
      <c r="C2687" s="14" t="s">
        <v>19</v>
      </c>
      <c r="D2687" s="14" t="s">
        <v>373</v>
      </c>
      <c r="E2687" s="14" t="s">
        <v>373</v>
      </c>
      <c r="F2687" s="17"/>
      <c r="G2687" s="15" t="s">
        <v>144</v>
      </c>
      <c r="H2687" s="15" t="s">
        <v>145</v>
      </c>
      <c r="I2687" s="16"/>
      <c r="J2687" s="14" t="s">
        <v>145</v>
      </c>
      <c r="K2687" s="10"/>
    </row>
    <row r="2688" spans="1:11" ht="16.5" customHeight="1" x14ac:dyDescent="0.2">
      <c r="A2688" s="58">
        <v>1519105110</v>
      </c>
      <c r="B2688" s="14" t="s">
        <v>6776</v>
      </c>
      <c r="C2688" s="14" t="s">
        <v>19</v>
      </c>
      <c r="D2688" s="14" t="s">
        <v>18490</v>
      </c>
      <c r="E2688" s="14" t="s">
        <v>6775</v>
      </c>
      <c r="F2688" s="17"/>
      <c r="G2688" s="15"/>
      <c r="H2688" s="15"/>
      <c r="I2688" s="16"/>
      <c r="J2688" s="14"/>
      <c r="K2688" s="10"/>
    </row>
    <row r="2689" spans="1:11" ht="16.5" customHeight="1" x14ac:dyDescent="0.2">
      <c r="A2689" s="58">
        <v>1519105510</v>
      </c>
      <c r="B2689" s="14" t="s">
        <v>394</v>
      </c>
      <c r="C2689" s="14" t="s">
        <v>19</v>
      </c>
      <c r="D2689" s="14" t="s">
        <v>395</v>
      </c>
      <c r="E2689" s="14" t="s">
        <v>395</v>
      </c>
      <c r="F2689" s="17"/>
      <c r="G2689" s="15"/>
      <c r="H2689" s="15"/>
      <c r="I2689" s="16"/>
      <c r="J2689" s="14"/>
      <c r="K2689" s="10"/>
    </row>
    <row r="2690" spans="1:11" ht="16.5" customHeight="1" x14ac:dyDescent="0.2">
      <c r="A2690" s="18">
        <v>1519106020</v>
      </c>
      <c r="B2690" s="10" t="s">
        <v>127</v>
      </c>
      <c r="C2690" s="10" t="s">
        <v>19</v>
      </c>
      <c r="D2690" s="19" t="s">
        <v>128</v>
      </c>
      <c r="E2690" s="19" t="s">
        <v>129</v>
      </c>
      <c r="F2690" s="17"/>
      <c r="G2690" s="17"/>
      <c r="H2690" s="16"/>
      <c r="I2690" s="16"/>
      <c r="J2690" s="10"/>
      <c r="K2690" s="10"/>
    </row>
    <row r="2691" spans="1:11" ht="16.5" customHeight="1" x14ac:dyDescent="0.2">
      <c r="A2691" s="18">
        <v>1519106030</v>
      </c>
      <c r="B2691" s="10" t="s">
        <v>133</v>
      </c>
      <c r="C2691" s="10" t="s">
        <v>19</v>
      </c>
      <c r="D2691" s="19" t="s">
        <v>134</v>
      </c>
      <c r="E2691" s="19" t="s">
        <v>134</v>
      </c>
      <c r="F2691" s="17"/>
      <c r="G2691" s="17"/>
      <c r="H2691" s="16"/>
      <c r="I2691" s="16"/>
      <c r="J2691" s="10"/>
      <c r="K2691" s="10"/>
    </row>
    <row r="2692" spans="1:11" ht="16.5" customHeight="1" x14ac:dyDescent="0.2">
      <c r="A2692" s="58">
        <v>1519106130</v>
      </c>
      <c r="B2692" s="14" t="s">
        <v>1122</v>
      </c>
      <c r="C2692" s="14" t="s">
        <v>19</v>
      </c>
      <c r="D2692" s="14" t="s">
        <v>9631</v>
      </c>
      <c r="E2692" s="14" t="s">
        <v>6701</v>
      </c>
      <c r="F2692" s="17"/>
      <c r="G2692" s="12" t="s">
        <v>144</v>
      </c>
      <c r="H2692" s="12" t="s">
        <v>145</v>
      </c>
      <c r="I2692" s="16"/>
      <c r="J2692" s="10" t="s">
        <v>153</v>
      </c>
      <c r="K2692" s="10" t="s">
        <v>223</v>
      </c>
    </row>
    <row r="2693" spans="1:11" ht="16.5" customHeight="1" x14ac:dyDescent="0.2">
      <c r="A2693" s="18">
        <v>1519106140</v>
      </c>
      <c r="B2693" s="14" t="s">
        <v>1123</v>
      </c>
      <c r="C2693" s="14"/>
      <c r="D2693" s="14" t="s">
        <v>1124</v>
      </c>
      <c r="E2693" s="14" t="s">
        <v>1125</v>
      </c>
      <c r="F2693" s="17"/>
      <c r="G2693" s="12" t="s">
        <v>144</v>
      </c>
      <c r="H2693" s="12" t="s">
        <v>145</v>
      </c>
      <c r="I2693" s="16"/>
      <c r="J2693" s="10" t="s">
        <v>153</v>
      </c>
      <c r="K2693" s="10" t="s">
        <v>223</v>
      </c>
    </row>
    <row r="2694" spans="1:11" ht="16.5" customHeight="1" x14ac:dyDescent="0.2">
      <c r="A2694" s="58">
        <v>1519106160</v>
      </c>
      <c r="B2694" s="14" t="s">
        <v>294</v>
      </c>
      <c r="C2694" s="14" t="s">
        <v>19</v>
      </c>
      <c r="D2694" s="14" t="s">
        <v>7611</v>
      </c>
      <c r="E2694" s="14" t="s">
        <v>295</v>
      </c>
      <c r="F2694" s="17"/>
      <c r="G2694" s="12" t="s">
        <v>144</v>
      </c>
      <c r="H2694" s="12" t="s">
        <v>145</v>
      </c>
      <c r="I2694" s="16"/>
      <c r="J2694" s="10" t="s">
        <v>153</v>
      </c>
      <c r="K2694" s="10" t="s">
        <v>223</v>
      </c>
    </row>
    <row r="2695" spans="1:11" ht="16.5" customHeight="1" x14ac:dyDescent="0.2">
      <c r="A2695" s="58">
        <v>1519106170</v>
      </c>
      <c r="B2695" s="14" t="s">
        <v>375</v>
      </c>
      <c r="C2695" s="14" t="s">
        <v>19</v>
      </c>
      <c r="D2695" s="10" t="s">
        <v>9046</v>
      </c>
      <c r="E2695" s="10" t="s">
        <v>376</v>
      </c>
      <c r="F2695" s="17"/>
      <c r="G2695" s="12" t="s">
        <v>144</v>
      </c>
      <c r="H2695" s="12" t="s">
        <v>145</v>
      </c>
      <c r="I2695" s="16"/>
      <c r="J2695" s="10" t="s">
        <v>153</v>
      </c>
      <c r="K2695" s="10" t="s">
        <v>223</v>
      </c>
    </row>
    <row r="2696" spans="1:11" ht="16.5" customHeight="1" x14ac:dyDescent="0.2">
      <c r="A2696" s="58">
        <v>1519106180</v>
      </c>
      <c r="B2696" s="14" t="s">
        <v>222</v>
      </c>
      <c r="C2696" s="14" t="s">
        <v>19</v>
      </c>
      <c r="D2696" s="14" t="s">
        <v>7913</v>
      </c>
      <c r="E2696" s="14" t="s">
        <v>6432</v>
      </c>
      <c r="F2696" s="17"/>
      <c r="G2696" s="12" t="s">
        <v>144</v>
      </c>
      <c r="H2696" s="12" t="s">
        <v>145</v>
      </c>
      <c r="I2696" s="16"/>
      <c r="J2696" s="10" t="s">
        <v>153</v>
      </c>
      <c r="K2696" s="10" t="s">
        <v>223</v>
      </c>
    </row>
    <row r="2697" spans="1:11" ht="16.5" customHeight="1" x14ac:dyDescent="0.2">
      <c r="A2697" s="18">
        <v>1519106190</v>
      </c>
      <c r="B2697" s="14" t="s">
        <v>245</v>
      </c>
      <c r="C2697" s="14"/>
      <c r="D2697" s="14" t="s">
        <v>246</v>
      </c>
      <c r="E2697" s="14" t="s">
        <v>246</v>
      </c>
      <c r="F2697" s="17"/>
      <c r="G2697" s="12" t="s">
        <v>144</v>
      </c>
      <c r="H2697" s="12" t="s">
        <v>145</v>
      </c>
      <c r="I2697" s="16"/>
      <c r="J2697" s="10" t="s">
        <v>153</v>
      </c>
      <c r="K2697" s="10" t="s">
        <v>223</v>
      </c>
    </row>
    <row r="2698" spans="1:11" ht="16.5" customHeight="1" x14ac:dyDescent="0.2">
      <c r="A2698" s="18">
        <v>1519106220</v>
      </c>
      <c r="B2698" s="14" t="s">
        <v>256</v>
      </c>
      <c r="C2698" s="14"/>
      <c r="D2698" s="10" t="s">
        <v>257</v>
      </c>
      <c r="E2698" s="10" t="s">
        <v>257</v>
      </c>
      <c r="F2698" s="17"/>
      <c r="G2698" s="12" t="s">
        <v>144</v>
      </c>
      <c r="H2698" s="12" t="s">
        <v>145</v>
      </c>
      <c r="I2698" s="16"/>
      <c r="J2698" s="10" t="s">
        <v>153</v>
      </c>
      <c r="K2698" s="10" t="s">
        <v>223</v>
      </c>
    </row>
    <row r="2699" spans="1:11" ht="16.5" customHeight="1" x14ac:dyDescent="0.2">
      <c r="A2699" s="18">
        <v>1519106230</v>
      </c>
      <c r="B2699" s="14" t="s">
        <v>258</v>
      </c>
      <c r="C2699" s="14"/>
      <c r="D2699" s="10" t="s">
        <v>259</v>
      </c>
      <c r="E2699" s="10" t="s">
        <v>259</v>
      </c>
      <c r="F2699" s="17"/>
      <c r="G2699" s="12" t="s">
        <v>144</v>
      </c>
      <c r="H2699" s="12" t="s">
        <v>145</v>
      </c>
      <c r="I2699" s="16"/>
      <c r="J2699" s="10" t="s">
        <v>153</v>
      </c>
      <c r="K2699" s="10" t="s">
        <v>223</v>
      </c>
    </row>
    <row r="2700" spans="1:11" ht="16.5" customHeight="1" x14ac:dyDescent="0.2">
      <c r="A2700" s="58">
        <v>1519106240</v>
      </c>
      <c r="B2700" s="14" t="s">
        <v>249</v>
      </c>
      <c r="C2700" s="14" t="s">
        <v>19</v>
      </c>
      <c r="D2700" s="10" t="s">
        <v>10310</v>
      </c>
      <c r="E2700" s="10" t="s">
        <v>8970</v>
      </c>
      <c r="F2700" s="17"/>
      <c r="G2700" s="12" t="s">
        <v>144</v>
      </c>
      <c r="H2700" s="12" t="s">
        <v>145</v>
      </c>
      <c r="I2700" s="16"/>
      <c r="J2700" s="10" t="s">
        <v>153</v>
      </c>
      <c r="K2700" s="10" t="s">
        <v>223</v>
      </c>
    </row>
    <row r="2701" spans="1:11" ht="16.5" customHeight="1" x14ac:dyDescent="0.2">
      <c r="A2701" s="58">
        <v>1519106250</v>
      </c>
      <c r="B2701" s="14" t="s">
        <v>247</v>
      </c>
      <c r="C2701" s="14"/>
      <c r="D2701" s="14" t="s">
        <v>248</v>
      </c>
      <c r="E2701" s="14" t="s">
        <v>248</v>
      </c>
      <c r="F2701" s="17"/>
      <c r="G2701" s="12" t="s">
        <v>144</v>
      </c>
      <c r="H2701" s="12" t="s">
        <v>145</v>
      </c>
      <c r="I2701" s="16"/>
      <c r="J2701" s="10" t="s">
        <v>153</v>
      </c>
      <c r="K2701" s="10" t="s">
        <v>223</v>
      </c>
    </row>
    <row r="2702" spans="1:11" ht="16.5" customHeight="1" x14ac:dyDescent="0.2">
      <c r="A2702" s="18">
        <v>1519106270</v>
      </c>
      <c r="B2702" s="14" t="s">
        <v>396</v>
      </c>
      <c r="C2702" s="14"/>
      <c r="D2702" s="14" t="s">
        <v>397</v>
      </c>
      <c r="E2702" s="14" t="s">
        <v>397</v>
      </c>
      <c r="F2702" s="17"/>
      <c r="G2702" s="12" t="s">
        <v>144</v>
      </c>
      <c r="H2702" s="12" t="s">
        <v>145</v>
      </c>
      <c r="I2702" s="16"/>
      <c r="J2702" s="10" t="s">
        <v>153</v>
      </c>
      <c r="K2702" s="10" t="s">
        <v>223</v>
      </c>
    </row>
    <row r="2703" spans="1:11" ht="16.5" customHeight="1" x14ac:dyDescent="0.2">
      <c r="A2703" s="18">
        <v>1519106290</v>
      </c>
      <c r="B2703" s="14" t="s">
        <v>243</v>
      </c>
      <c r="C2703" s="14"/>
      <c r="D2703" s="10" t="s">
        <v>244</v>
      </c>
      <c r="E2703" s="10" t="s">
        <v>244</v>
      </c>
      <c r="F2703" s="17"/>
      <c r="G2703" s="12" t="s">
        <v>144</v>
      </c>
      <c r="H2703" s="12" t="s">
        <v>145</v>
      </c>
      <c r="I2703" s="16"/>
      <c r="J2703" s="10" t="s">
        <v>153</v>
      </c>
      <c r="K2703" s="10" t="s">
        <v>223</v>
      </c>
    </row>
    <row r="2704" spans="1:11" ht="16.5" customHeight="1" x14ac:dyDescent="0.2">
      <c r="A2704" s="58">
        <v>1519106310</v>
      </c>
      <c r="B2704" s="14" t="s">
        <v>229</v>
      </c>
      <c r="C2704" s="14" t="s">
        <v>19</v>
      </c>
      <c r="D2704" s="10" t="s">
        <v>9023</v>
      </c>
      <c r="E2704" s="10" t="s">
        <v>230</v>
      </c>
      <c r="F2704" s="17"/>
      <c r="G2704" s="12" t="s">
        <v>144</v>
      </c>
      <c r="H2704" s="12" t="s">
        <v>145</v>
      </c>
      <c r="I2704" s="16"/>
      <c r="J2704" s="10" t="s">
        <v>153</v>
      </c>
      <c r="K2704" s="10" t="s">
        <v>223</v>
      </c>
    </row>
    <row r="2705" spans="1:11" ht="16.5" customHeight="1" x14ac:dyDescent="0.2">
      <c r="A2705" s="58">
        <v>1519106330</v>
      </c>
      <c r="B2705" s="14" t="s">
        <v>334</v>
      </c>
      <c r="C2705" s="14" t="s">
        <v>19</v>
      </c>
      <c r="D2705" s="14" t="s">
        <v>9016</v>
      </c>
      <c r="E2705" s="14" t="s">
        <v>335</v>
      </c>
      <c r="F2705" s="17"/>
      <c r="G2705" s="12" t="s">
        <v>144</v>
      </c>
      <c r="H2705" s="12" t="s">
        <v>145</v>
      </c>
      <c r="I2705" s="16"/>
      <c r="J2705" s="10" t="s">
        <v>153</v>
      </c>
      <c r="K2705" s="10" t="s">
        <v>223</v>
      </c>
    </row>
    <row r="2706" spans="1:11" ht="16.5" customHeight="1" x14ac:dyDescent="0.2">
      <c r="A2706" s="18">
        <v>1519106340</v>
      </c>
      <c r="B2706" s="14" t="s">
        <v>6068</v>
      </c>
      <c r="C2706" s="14"/>
      <c r="D2706" s="14" t="s">
        <v>6069</v>
      </c>
      <c r="E2706" s="14" t="s">
        <v>6069</v>
      </c>
      <c r="F2706" s="17"/>
      <c r="G2706" s="12" t="s">
        <v>144</v>
      </c>
      <c r="H2706" s="12" t="s">
        <v>145</v>
      </c>
      <c r="I2706" s="16"/>
      <c r="J2706" s="10" t="s">
        <v>153</v>
      </c>
      <c r="K2706" s="10" t="s">
        <v>223</v>
      </c>
    </row>
    <row r="2707" spans="1:11" ht="16.5" customHeight="1" x14ac:dyDescent="0.2">
      <c r="A2707" s="58">
        <v>1519106570</v>
      </c>
      <c r="B2707" s="14" t="s">
        <v>339</v>
      </c>
      <c r="C2707" s="14" t="s">
        <v>19</v>
      </c>
      <c r="D2707" s="14" t="s">
        <v>9060</v>
      </c>
      <c r="E2707" s="14" t="s">
        <v>340</v>
      </c>
      <c r="F2707" s="17"/>
      <c r="G2707" s="15"/>
      <c r="H2707" s="15"/>
      <c r="I2707" s="16"/>
      <c r="J2707" s="14"/>
      <c r="K2707" s="10"/>
    </row>
    <row r="2708" spans="1:11" ht="16.5" customHeight="1" x14ac:dyDescent="0.2">
      <c r="A2708" s="58">
        <v>1519106610</v>
      </c>
      <c r="B2708" s="14" t="s">
        <v>10476</v>
      </c>
      <c r="C2708" s="14" t="s">
        <v>19</v>
      </c>
      <c r="D2708" s="14" t="s">
        <v>10478</v>
      </c>
      <c r="E2708" s="14" t="s">
        <v>10477</v>
      </c>
      <c r="F2708" s="17"/>
      <c r="G2708" s="12"/>
      <c r="H2708" s="12"/>
      <c r="I2708" s="16"/>
      <c r="J2708" s="10"/>
      <c r="K2708" s="10"/>
    </row>
    <row r="2709" spans="1:11" ht="16.5" customHeight="1" x14ac:dyDescent="0.2">
      <c r="A2709" s="18">
        <v>1519106680</v>
      </c>
      <c r="B2709" s="10" t="s">
        <v>4571</v>
      </c>
      <c r="C2709" s="10"/>
      <c r="D2709" s="10" t="s">
        <v>4572</v>
      </c>
      <c r="E2709" s="10" t="s">
        <v>4573</v>
      </c>
      <c r="F2709" s="17"/>
      <c r="G2709" s="17"/>
      <c r="H2709" s="16"/>
      <c r="I2709" s="16"/>
      <c r="J2709" s="10" t="s">
        <v>153</v>
      </c>
      <c r="K2709" s="10" t="s">
        <v>223</v>
      </c>
    </row>
    <row r="2710" spans="1:11" ht="16.5" customHeight="1" x14ac:dyDescent="0.2">
      <c r="A2710" s="18">
        <v>1519106690</v>
      </c>
      <c r="B2710" s="10" t="s">
        <v>5907</v>
      </c>
      <c r="C2710" s="10"/>
      <c r="D2710" s="10" t="s">
        <v>5908</v>
      </c>
      <c r="E2710" s="10" t="s">
        <v>5909</v>
      </c>
      <c r="F2710" s="17"/>
      <c r="G2710" s="17"/>
      <c r="H2710" s="16"/>
      <c r="I2710" s="16"/>
      <c r="J2710" s="10" t="s">
        <v>153</v>
      </c>
      <c r="K2710" s="10" t="s">
        <v>223</v>
      </c>
    </row>
    <row r="2711" spans="1:11" ht="16.5" customHeight="1" x14ac:dyDescent="0.2">
      <c r="A2711" s="58">
        <v>1519106720</v>
      </c>
      <c r="B2711" s="29" t="s">
        <v>292</v>
      </c>
      <c r="C2711" s="29" t="s">
        <v>19</v>
      </c>
      <c r="D2711" s="29" t="s">
        <v>7609</v>
      </c>
      <c r="E2711" s="10" t="s">
        <v>6696</v>
      </c>
      <c r="F2711" s="17"/>
      <c r="G2711" s="17"/>
      <c r="H2711" s="16"/>
      <c r="I2711" s="16"/>
      <c r="J2711" s="29" t="s">
        <v>227</v>
      </c>
      <c r="K2711" s="10" t="s">
        <v>228</v>
      </c>
    </row>
    <row r="2712" spans="1:11" ht="16.5" customHeight="1" x14ac:dyDescent="0.2">
      <c r="A2712" s="58">
        <v>1519106730</v>
      </c>
      <c r="B2712" s="29" t="s">
        <v>293</v>
      </c>
      <c r="C2712" s="29" t="s">
        <v>19</v>
      </c>
      <c r="D2712" s="29" t="s">
        <v>7608</v>
      </c>
      <c r="E2712" s="10" t="s">
        <v>6695</v>
      </c>
      <c r="F2712" s="17"/>
      <c r="G2712" s="17"/>
      <c r="H2712" s="16"/>
      <c r="I2712" s="16"/>
      <c r="J2712" s="29" t="s">
        <v>153</v>
      </c>
      <c r="K2712" s="10" t="s">
        <v>228</v>
      </c>
    </row>
    <row r="2713" spans="1:11" ht="16.5" customHeight="1" x14ac:dyDescent="0.2">
      <c r="A2713" s="58">
        <v>1519106770</v>
      </c>
      <c r="B2713" s="23" t="s">
        <v>237</v>
      </c>
      <c r="C2713" s="23" t="s">
        <v>19</v>
      </c>
      <c r="D2713" s="23" t="s">
        <v>9669</v>
      </c>
      <c r="E2713" s="23" t="s">
        <v>9668</v>
      </c>
      <c r="F2713" s="17"/>
      <c r="G2713" s="12" t="s">
        <v>144</v>
      </c>
      <c r="H2713" s="12" t="s">
        <v>145</v>
      </c>
      <c r="I2713" s="16"/>
      <c r="J2713" s="23" t="s">
        <v>153</v>
      </c>
      <c r="K2713" s="23" t="s">
        <v>223</v>
      </c>
    </row>
    <row r="2714" spans="1:11" ht="16.5" customHeight="1" x14ac:dyDescent="0.2">
      <c r="A2714" s="58">
        <v>1519106780</v>
      </c>
      <c r="B2714" s="14" t="s">
        <v>11451</v>
      </c>
      <c r="C2714" s="14" t="s">
        <v>19</v>
      </c>
      <c r="D2714" s="14" t="s">
        <v>11453</v>
      </c>
      <c r="E2714" s="14" t="s">
        <v>11452</v>
      </c>
      <c r="F2714" s="17"/>
      <c r="G2714" s="12"/>
      <c r="H2714" s="12"/>
      <c r="I2714" s="16"/>
      <c r="J2714" s="19"/>
      <c r="K2714" s="19"/>
    </row>
    <row r="2715" spans="1:11" ht="16.5" customHeight="1" x14ac:dyDescent="0.2">
      <c r="A2715" s="58">
        <v>1519106790</v>
      </c>
      <c r="B2715" s="23" t="s">
        <v>9393</v>
      </c>
      <c r="C2715" s="23" t="s">
        <v>19</v>
      </c>
      <c r="D2715" s="23" t="s">
        <v>9395</v>
      </c>
      <c r="E2715" s="23" t="s">
        <v>9394</v>
      </c>
      <c r="F2715" s="17"/>
      <c r="G2715" s="12"/>
      <c r="H2715" s="12"/>
      <c r="I2715" s="16"/>
      <c r="J2715" s="23"/>
      <c r="K2715" s="23"/>
    </row>
    <row r="2716" spans="1:11" ht="16.5" customHeight="1" x14ac:dyDescent="0.2">
      <c r="A2716" s="58">
        <v>1519106800</v>
      </c>
      <c r="B2716" s="14" t="s">
        <v>11501</v>
      </c>
      <c r="C2716" s="14" t="s">
        <v>19</v>
      </c>
      <c r="D2716" s="14" t="s">
        <v>11503</v>
      </c>
      <c r="E2716" s="14" t="s">
        <v>11502</v>
      </c>
      <c r="F2716" s="17"/>
      <c r="G2716" s="15"/>
      <c r="H2716" s="15"/>
      <c r="I2716" s="16"/>
      <c r="J2716" s="14"/>
      <c r="K2716" s="10"/>
    </row>
    <row r="2717" spans="1:11" ht="16.5" customHeight="1" x14ac:dyDescent="0.2">
      <c r="A2717" s="18">
        <v>1519106910</v>
      </c>
      <c r="B2717" s="19" t="s">
        <v>183</v>
      </c>
      <c r="C2717" s="19"/>
      <c r="D2717" s="20" t="s">
        <v>184</v>
      </c>
      <c r="E2717" s="19" t="s">
        <v>185</v>
      </c>
      <c r="F2717" s="17"/>
      <c r="G2717" s="12" t="s">
        <v>144</v>
      </c>
      <c r="H2717" s="12" t="s">
        <v>145</v>
      </c>
      <c r="I2717" s="16"/>
      <c r="J2717" s="19" t="s">
        <v>186</v>
      </c>
      <c r="K2717" s="19"/>
    </row>
    <row r="2718" spans="1:11" ht="16.5" customHeight="1" x14ac:dyDescent="0.2">
      <c r="A2718" s="18">
        <v>1519107000</v>
      </c>
      <c r="B2718" s="14" t="s">
        <v>352</v>
      </c>
      <c r="C2718" s="14" t="s">
        <v>19</v>
      </c>
      <c r="D2718" s="14" t="s">
        <v>353</v>
      </c>
      <c r="E2718" s="14" t="s">
        <v>353</v>
      </c>
      <c r="F2718" s="17"/>
      <c r="G2718" s="15"/>
      <c r="H2718" s="15"/>
      <c r="I2718" s="16"/>
      <c r="J2718" s="14"/>
      <c r="K2718" s="10"/>
    </row>
    <row r="2719" spans="1:11" ht="16.5" customHeight="1" x14ac:dyDescent="0.2">
      <c r="A2719" s="58">
        <v>1519107040</v>
      </c>
      <c r="B2719" s="14" t="s">
        <v>366</v>
      </c>
      <c r="C2719" s="14" t="s">
        <v>19</v>
      </c>
      <c r="D2719" s="14" t="s">
        <v>367</v>
      </c>
      <c r="E2719" s="14" t="s">
        <v>368</v>
      </c>
      <c r="F2719" s="17"/>
      <c r="G2719" s="15"/>
      <c r="H2719" s="15"/>
      <c r="I2719" s="16"/>
      <c r="J2719" s="14"/>
      <c r="K2719" s="10"/>
    </row>
    <row r="2720" spans="1:11" ht="16.5" customHeight="1" x14ac:dyDescent="0.2">
      <c r="A2720" s="58">
        <v>1519107090</v>
      </c>
      <c r="B2720" s="14" t="s">
        <v>11492</v>
      </c>
      <c r="C2720" s="14" t="s">
        <v>19</v>
      </c>
      <c r="D2720" s="14" t="s">
        <v>11494</v>
      </c>
      <c r="E2720" s="14" t="s">
        <v>11493</v>
      </c>
      <c r="F2720" s="17"/>
      <c r="G2720" s="15"/>
      <c r="H2720" s="15"/>
      <c r="I2720" s="16"/>
      <c r="J2720" s="14"/>
      <c r="K2720" s="10"/>
    </row>
    <row r="2721" spans="1:11" ht="16.5" customHeight="1" x14ac:dyDescent="0.2">
      <c r="A2721" s="58">
        <v>1519107100</v>
      </c>
      <c r="B2721" s="14" t="s">
        <v>11490</v>
      </c>
      <c r="C2721" s="14" t="s">
        <v>19</v>
      </c>
      <c r="D2721" s="14" t="s">
        <v>11491</v>
      </c>
      <c r="E2721" s="14" t="s">
        <v>11489</v>
      </c>
      <c r="F2721" s="17"/>
      <c r="G2721" s="15"/>
      <c r="H2721" s="15"/>
      <c r="I2721" s="16"/>
      <c r="J2721" s="14"/>
      <c r="K2721" s="10"/>
    </row>
    <row r="2722" spans="1:11" ht="16.5" customHeight="1" x14ac:dyDescent="0.2">
      <c r="A2722" s="58">
        <v>1519107110</v>
      </c>
      <c r="B2722" s="14" t="s">
        <v>10274</v>
      </c>
      <c r="C2722" s="14" t="s">
        <v>19</v>
      </c>
      <c r="D2722" s="14" t="s">
        <v>10276</v>
      </c>
      <c r="E2722" s="14" t="s">
        <v>10275</v>
      </c>
      <c r="F2722" s="17"/>
      <c r="G2722" s="15"/>
      <c r="H2722" s="15"/>
      <c r="I2722" s="16"/>
      <c r="J2722" s="14"/>
      <c r="K2722" s="10"/>
    </row>
    <row r="2723" spans="1:11" ht="16.5" customHeight="1" x14ac:dyDescent="0.2">
      <c r="A2723" s="58">
        <v>1519107120</v>
      </c>
      <c r="B2723" s="14" t="s">
        <v>10277</v>
      </c>
      <c r="C2723" s="14" t="s">
        <v>19</v>
      </c>
      <c r="D2723" s="14" t="s">
        <v>10279</v>
      </c>
      <c r="E2723" s="14" t="s">
        <v>10278</v>
      </c>
      <c r="F2723" s="17"/>
      <c r="G2723" s="15"/>
      <c r="H2723" s="15"/>
      <c r="I2723" s="16"/>
      <c r="J2723" s="14"/>
      <c r="K2723" s="10"/>
    </row>
    <row r="2724" spans="1:11" ht="16.5" customHeight="1" x14ac:dyDescent="0.2">
      <c r="A2724" s="58">
        <v>1519107130</v>
      </c>
      <c r="B2724" s="14" t="s">
        <v>9048</v>
      </c>
      <c r="C2724" s="14" t="s">
        <v>19</v>
      </c>
      <c r="D2724" s="14" t="s">
        <v>9570</v>
      </c>
      <c r="E2724" s="14" t="s">
        <v>9047</v>
      </c>
      <c r="F2724" s="17"/>
      <c r="G2724" s="15"/>
      <c r="H2724" s="15"/>
      <c r="I2724" s="16"/>
      <c r="J2724" s="14"/>
      <c r="K2724" s="10"/>
    </row>
    <row r="2725" spans="1:11" ht="16.5" customHeight="1" x14ac:dyDescent="0.2">
      <c r="A2725" s="58">
        <v>1519107880</v>
      </c>
      <c r="B2725" s="14" t="s">
        <v>7755</v>
      </c>
      <c r="C2725" s="14" t="s">
        <v>19</v>
      </c>
      <c r="D2725" s="14" t="s">
        <v>7756</v>
      </c>
      <c r="E2725" s="14" t="s">
        <v>7756</v>
      </c>
      <c r="F2725" s="17"/>
      <c r="G2725" s="15"/>
      <c r="H2725" s="15"/>
      <c r="I2725" s="16"/>
      <c r="J2725" s="14"/>
      <c r="K2725" s="10"/>
    </row>
    <row r="2726" spans="1:11" ht="16.5" customHeight="1" x14ac:dyDescent="0.2">
      <c r="A2726" s="58">
        <v>1519108100</v>
      </c>
      <c r="B2726" s="14" t="s">
        <v>7030</v>
      </c>
      <c r="C2726" s="14" t="s">
        <v>19</v>
      </c>
      <c r="D2726" s="14" t="s">
        <v>7032</v>
      </c>
      <c r="E2726" s="14" t="s">
        <v>7031</v>
      </c>
      <c r="F2726" s="17"/>
      <c r="G2726" s="15"/>
      <c r="H2726" s="15"/>
      <c r="I2726" s="16"/>
      <c r="J2726" s="14"/>
      <c r="K2726" s="10"/>
    </row>
    <row r="2727" spans="1:11" ht="16.5" customHeight="1" x14ac:dyDescent="0.2">
      <c r="A2727" s="58">
        <v>1519108170</v>
      </c>
      <c r="B2727" s="14" t="s">
        <v>7224</v>
      </c>
      <c r="C2727" s="14" t="s">
        <v>19</v>
      </c>
      <c r="D2727" s="14" t="s">
        <v>7223</v>
      </c>
      <c r="E2727" s="14" t="s">
        <v>7222</v>
      </c>
      <c r="F2727" s="17"/>
      <c r="G2727" s="15"/>
      <c r="H2727" s="15"/>
      <c r="I2727" s="16"/>
      <c r="J2727" s="14"/>
      <c r="K2727" s="10"/>
    </row>
    <row r="2728" spans="1:11" ht="16.5" customHeight="1" x14ac:dyDescent="0.2">
      <c r="A2728" s="58">
        <v>1519108360</v>
      </c>
      <c r="B2728" s="14" t="s">
        <v>7512</v>
      </c>
      <c r="C2728" s="14" t="s">
        <v>19</v>
      </c>
      <c r="D2728" s="14" t="s">
        <v>7513</v>
      </c>
      <c r="E2728" s="14" t="s">
        <v>7513</v>
      </c>
      <c r="F2728" s="17"/>
      <c r="G2728" s="15"/>
      <c r="H2728" s="15"/>
      <c r="I2728" s="16"/>
      <c r="J2728" s="14"/>
      <c r="K2728" s="10"/>
    </row>
    <row r="2729" spans="1:11" ht="16.5" customHeight="1" x14ac:dyDescent="0.2">
      <c r="A2729" s="58">
        <v>1519108390</v>
      </c>
      <c r="B2729" s="14" t="s">
        <v>15437</v>
      </c>
      <c r="C2729" s="14" t="s">
        <v>19</v>
      </c>
      <c r="D2729" s="14" t="s">
        <v>15439</v>
      </c>
      <c r="E2729" s="14" t="s">
        <v>15438</v>
      </c>
      <c r="F2729" s="17"/>
      <c r="G2729" s="15"/>
      <c r="H2729" s="15"/>
      <c r="I2729" s="16"/>
      <c r="J2729" s="14"/>
      <c r="K2729" s="10"/>
    </row>
    <row r="2730" spans="1:11" ht="16.5" customHeight="1" x14ac:dyDescent="0.2">
      <c r="A2730" s="58">
        <v>1519108440</v>
      </c>
      <c r="B2730" s="19" t="s">
        <v>9416</v>
      </c>
      <c r="C2730" s="19" t="s">
        <v>19</v>
      </c>
      <c r="D2730" s="19" t="s">
        <v>9417</v>
      </c>
      <c r="E2730" s="19" t="s">
        <v>9417</v>
      </c>
      <c r="F2730" s="17"/>
      <c r="G2730" s="17"/>
      <c r="H2730" s="16"/>
      <c r="I2730" s="16"/>
      <c r="J2730" s="10"/>
      <c r="K2730" s="10"/>
    </row>
    <row r="2731" spans="1:11" ht="16.5" customHeight="1" x14ac:dyDescent="0.2">
      <c r="A2731" s="58">
        <v>1519108500</v>
      </c>
      <c r="B2731" s="19" t="s">
        <v>18118</v>
      </c>
      <c r="C2731" s="19" t="s">
        <v>19</v>
      </c>
      <c r="D2731" s="19" t="s">
        <v>18120</v>
      </c>
      <c r="E2731" s="19" t="s">
        <v>18119</v>
      </c>
      <c r="F2731" s="17"/>
      <c r="G2731" s="17"/>
      <c r="H2731" s="16"/>
      <c r="I2731" s="16"/>
      <c r="J2731" s="10"/>
      <c r="K2731" s="10"/>
    </row>
    <row r="2732" spans="1:11" ht="16.5" customHeight="1" x14ac:dyDescent="0.2">
      <c r="A2732" s="58">
        <v>1519108510</v>
      </c>
      <c r="B2732" s="19" t="s">
        <v>9829</v>
      </c>
      <c r="C2732" s="19" t="s">
        <v>19</v>
      </c>
      <c r="D2732" s="19" t="s">
        <v>9831</v>
      </c>
      <c r="E2732" s="19" t="s">
        <v>9830</v>
      </c>
      <c r="F2732" s="17"/>
      <c r="G2732" s="17"/>
      <c r="H2732" s="16"/>
      <c r="I2732" s="16"/>
      <c r="J2732" s="10"/>
      <c r="K2732" s="10"/>
    </row>
    <row r="2733" spans="1:11" ht="16.5" customHeight="1" x14ac:dyDescent="0.2">
      <c r="A2733" s="100">
        <v>1519108530</v>
      </c>
      <c r="B2733" s="19" t="s">
        <v>6567</v>
      </c>
      <c r="C2733" s="19" t="s">
        <v>19</v>
      </c>
      <c r="D2733" s="19" t="s">
        <v>6568</v>
      </c>
      <c r="E2733" s="23" t="s">
        <v>6568</v>
      </c>
      <c r="F2733" s="17"/>
      <c r="G2733" s="12"/>
      <c r="H2733" s="12"/>
      <c r="I2733" s="16"/>
      <c r="J2733" s="23"/>
      <c r="K2733" s="23"/>
    </row>
    <row r="2734" spans="1:11" ht="16.5" customHeight="1" x14ac:dyDescent="0.2">
      <c r="A2734" s="100">
        <v>1519108540</v>
      </c>
      <c r="B2734" s="19" t="s">
        <v>6565</v>
      </c>
      <c r="C2734" s="19" t="s">
        <v>19</v>
      </c>
      <c r="D2734" s="19" t="s">
        <v>8096</v>
      </c>
      <c r="E2734" s="23" t="s">
        <v>6566</v>
      </c>
      <c r="F2734" s="17"/>
      <c r="G2734" s="12"/>
      <c r="H2734" s="12"/>
      <c r="I2734" s="16"/>
      <c r="J2734" s="23"/>
      <c r="K2734" s="23"/>
    </row>
    <row r="2735" spans="1:11" ht="16.5" customHeight="1" x14ac:dyDescent="0.2">
      <c r="A2735" s="58">
        <v>1519108670</v>
      </c>
      <c r="B2735" s="14" t="s">
        <v>9271</v>
      </c>
      <c r="C2735" s="14" t="s">
        <v>19</v>
      </c>
      <c r="D2735" s="14" t="s">
        <v>9273</v>
      </c>
      <c r="E2735" s="14" t="s">
        <v>9272</v>
      </c>
      <c r="F2735" s="17"/>
      <c r="G2735" s="15"/>
      <c r="H2735" s="15"/>
      <c r="I2735" s="16"/>
      <c r="J2735" s="14"/>
      <c r="K2735" s="10"/>
    </row>
    <row r="2736" spans="1:11" ht="16.5" customHeight="1" x14ac:dyDescent="0.2">
      <c r="A2736" s="58">
        <v>1519109740</v>
      </c>
      <c r="B2736" s="14" t="s">
        <v>14778</v>
      </c>
      <c r="C2736" s="14" t="s">
        <v>19</v>
      </c>
      <c r="D2736" s="14" t="s">
        <v>14779</v>
      </c>
      <c r="E2736" s="14" t="s">
        <v>14777</v>
      </c>
      <c r="F2736" s="17"/>
      <c r="G2736" s="15"/>
      <c r="H2736" s="15"/>
      <c r="I2736" s="16"/>
      <c r="J2736" s="14"/>
      <c r="K2736" s="10"/>
    </row>
    <row r="2737" spans="1:12" ht="16.5" customHeight="1" x14ac:dyDescent="0.2">
      <c r="A2737" s="58">
        <v>1519110640</v>
      </c>
      <c r="B2737" s="14" t="s">
        <v>11384</v>
      </c>
      <c r="C2737" s="14" t="s">
        <v>19</v>
      </c>
      <c r="D2737" s="14" t="s">
        <v>11312</v>
      </c>
      <c r="E2737" s="14" t="s">
        <v>11385</v>
      </c>
      <c r="F2737" s="17"/>
      <c r="G2737" s="15"/>
      <c r="H2737" s="15"/>
      <c r="I2737" s="16"/>
      <c r="J2737" s="10"/>
      <c r="K2737" s="10"/>
    </row>
    <row r="2738" spans="1:12" ht="16.5" customHeight="1" x14ac:dyDescent="0.2">
      <c r="A2738" s="100">
        <v>1519110800</v>
      </c>
      <c r="B2738" s="19" t="s">
        <v>8103</v>
      </c>
      <c r="C2738" s="19" t="s">
        <v>19</v>
      </c>
      <c r="D2738" s="19" t="s">
        <v>8104</v>
      </c>
      <c r="E2738" s="23" t="s">
        <v>8102</v>
      </c>
      <c r="F2738" s="17"/>
      <c r="G2738" s="12"/>
      <c r="H2738" s="12"/>
      <c r="I2738" s="16"/>
      <c r="J2738" s="23"/>
      <c r="K2738" s="23"/>
    </row>
    <row r="2739" spans="1:12" ht="16.5" customHeight="1" x14ac:dyDescent="0.2">
      <c r="A2739" s="100">
        <v>1519110860</v>
      </c>
      <c r="B2739" s="19" t="s">
        <v>8143</v>
      </c>
      <c r="C2739" s="19" t="s">
        <v>19</v>
      </c>
      <c r="D2739" s="19" t="s">
        <v>8142</v>
      </c>
      <c r="E2739" s="23" t="s">
        <v>8142</v>
      </c>
      <c r="F2739" s="17"/>
      <c r="G2739" s="12"/>
      <c r="H2739" s="12"/>
      <c r="I2739" s="16"/>
      <c r="J2739" s="23"/>
      <c r="K2739" s="23"/>
    </row>
    <row r="2740" spans="1:12" ht="16.5" customHeight="1" x14ac:dyDescent="0.2">
      <c r="A2740" s="100">
        <v>1519112840</v>
      </c>
      <c r="B2740" s="19" t="s">
        <v>7193</v>
      </c>
      <c r="C2740" s="19" t="s">
        <v>19</v>
      </c>
      <c r="D2740" s="19" t="s">
        <v>7432</v>
      </c>
      <c r="E2740" s="23" t="s">
        <v>7194</v>
      </c>
      <c r="F2740" s="17"/>
      <c r="G2740" s="12"/>
      <c r="H2740" s="12"/>
      <c r="I2740" s="16"/>
      <c r="J2740" s="23"/>
      <c r="K2740" s="23"/>
    </row>
    <row r="2741" spans="1:12" ht="16.5" customHeight="1" x14ac:dyDescent="0.2">
      <c r="A2741" s="58">
        <v>1519113750</v>
      </c>
      <c r="B2741" s="14" t="s">
        <v>17104</v>
      </c>
      <c r="C2741" s="14" t="s">
        <v>19</v>
      </c>
      <c r="D2741" s="10" t="s">
        <v>17106</v>
      </c>
      <c r="E2741" s="10" t="s">
        <v>17105</v>
      </c>
      <c r="F2741" s="17"/>
      <c r="G2741" s="12"/>
      <c r="H2741" s="12"/>
      <c r="I2741" s="16"/>
      <c r="J2741" s="10"/>
      <c r="K2741" s="10"/>
    </row>
    <row r="2742" spans="1:12" ht="16.5" customHeight="1" x14ac:dyDescent="0.2">
      <c r="A2742" s="100">
        <v>1519113790</v>
      </c>
      <c r="B2742" s="19" t="s">
        <v>9343</v>
      </c>
      <c r="C2742" s="19" t="s">
        <v>19</v>
      </c>
      <c r="D2742" s="19" t="s">
        <v>9344</v>
      </c>
      <c r="E2742" s="23" t="s">
        <v>9344</v>
      </c>
      <c r="F2742" s="17"/>
      <c r="G2742" s="12"/>
      <c r="H2742" s="12"/>
      <c r="I2742" s="16"/>
      <c r="J2742" s="23"/>
      <c r="K2742" s="23"/>
    </row>
    <row r="2743" spans="1:12" ht="16.5" customHeight="1" x14ac:dyDescent="0.2">
      <c r="A2743" s="100">
        <v>1519113800</v>
      </c>
      <c r="B2743" s="19" t="s">
        <v>9647</v>
      </c>
      <c r="C2743" s="19" t="s">
        <v>19</v>
      </c>
      <c r="D2743" s="19" t="s">
        <v>9648</v>
      </c>
      <c r="E2743" s="23" t="s">
        <v>9648</v>
      </c>
      <c r="F2743" s="17"/>
      <c r="G2743" s="12"/>
      <c r="H2743" s="12"/>
      <c r="I2743" s="16"/>
      <c r="J2743" s="23"/>
      <c r="K2743" s="23"/>
    </row>
    <row r="2744" spans="1:12" ht="16.5" customHeight="1" x14ac:dyDescent="0.2">
      <c r="A2744" s="100">
        <v>1519113810</v>
      </c>
      <c r="B2744" s="19" t="s">
        <v>9649</v>
      </c>
      <c r="C2744" s="19" t="s">
        <v>19</v>
      </c>
      <c r="D2744" s="19" t="s">
        <v>9650</v>
      </c>
      <c r="E2744" s="19" t="s">
        <v>9650</v>
      </c>
      <c r="F2744" s="17"/>
      <c r="G2744" s="12"/>
      <c r="H2744" s="12"/>
      <c r="I2744" s="16"/>
      <c r="J2744" s="23"/>
      <c r="K2744" s="23"/>
    </row>
    <row r="2745" spans="1:12" ht="16.5" customHeight="1" x14ac:dyDescent="0.2">
      <c r="A2745" s="100">
        <v>1519113900</v>
      </c>
      <c r="B2745" s="19" t="s">
        <v>8441</v>
      </c>
      <c r="C2745" s="19" t="s">
        <v>19</v>
      </c>
      <c r="D2745" s="19" t="s">
        <v>8442</v>
      </c>
      <c r="E2745" s="23" t="s">
        <v>8442</v>
      </c>
      <c r="F2745" s="17"/>
      <c r="G2745" s="12"/>
      <c r="H2745" s="12"/>
      <c r="I2745" s="16"/>
      <c r="J2745" s="23"/>
      <c r="K2745" s="23"/>
    </row>
    <row r="2746" spans="1:12" ht="16.5" customHeight="1" x14ac:dyDescent="0.2">
      <c r="A2746" s="100">
        <v>1519114130</v>
      </c>
      <c r="B2746" s="19" t="s">
        <v>17924</v>
      </c>
      <c r="C2746" s="19" t="s">
        <v>19</v>
      </c>
      <c r="D2746" s="19" t="s">
        <v>17923</v>
      </c>
      <c r="E2746" s="23" t="s">
        <v>17021</v>
      </c>
      <c r="F2746" s="17"/>
      <c r="G2746" s="12"/>
      <c r="H2746" s="12"/>
      <c r="I2746" s="16"/>
      <c r="J2746" s="23"/>
      <c r="K2746" s="23"/>
    </row>
    <row r="2747" spans="1:12" ht="16.5" customHeight="1" x14ac:dyDescent="0.2">
      <c r="A2747" s="100">
        <v>1519114670</v>
      </c>
      <c r="B2747" s="19" t="s">
        <v>9467</v>
      </c>
      <c r="C2747" s="19" t="s">
        <v>19</v>
      </c>
      <c r="D2747" s="19" t="s">
        <v>9492</v>
      </c>
      <c r="E2747" s="23" t="s">
        <v>9466</v>
      </c>
      <c r="F2747" s="17"/>
      <c r="G2747" s="12"/>
      <c r="H2747" s="12"/>
      <c r="I2747" s="16"/>
      <c r="J2747" s="23"/>
      <c r="K2747" s="23"/>
    </row>
    <row r="2748" spans="1:12" ht="16.5" customHeight="1" x14ac:dyDescent="0.2">
      <c r="A2748" s="100">
        <v>1519114720</v>
      </c>
      <c r="B2748" s="19" t="s">
        <v>17973</v>
      </c>
      <c r="C2748" s="19" t="s">
        <v>19</v>
      </c>
      <c r="D2748" s="19" t="s">
        <v>17974</v>
      </c>
      <c r="E2748" s="23" t="s">
        <v>17974</v>
      </c>
      <c r="F2748" s="17"/>
      <c r="G2748" s="12"/>
      <c r="H2748" s="12"/>
      <c r="I2748" s="16"/>
      <c r="J2748" s="23"/>
      <c r="K2748" s="23"/>
    </row>
    <row r="2749" spans="1:12" ht="16.5" customHeight="1" x14ac:dyDescent="0.2">
      <c r="A2749" s="100">
        <v>1519118100</v>
      </c>
      <c r="B2749" s="19" t="s">
        <v>16831</v>
      </c>
      <c r="C2749" s="19" t="s">
        <v>19</v>
      </c>
      <c r="D2749" s="19" t="s">
        <v>16832</v>
      </c>
      <c r="E2749" s="19" t="s">
        <v>16832</v>
      </c>
      <c r="F2749" s="17"/>
      <c r="G2749" s="12"/>
      <c r="H2749" s="12"/>
      <c r="I2749" s="16"/>
      <c r="J2749" s="23"/>
      <c r="K2749" s="23"/>
    </row>
    <row r="2750" spans="1:12" ht="16.5" customHeight="1" x14ac:dyDescent="0.2">
      <c r="A2750" s="58">
        <v>1520100120</v>
      </c>
      <c r="B2750" s="14" t="s">
        <v>1549</v>
      </c>
      <c r="C2750" s="14" t="s">
        <v>19</v>
      </c>
      <c r="D2750" s="14" t="s">
        <v>1550</v>
      </c>
      <c r="E2750" s="14" t="s">
        <v>1551</v>
      </c>
      <c r="F2750" s="17"/>
      <c r="G2750" s="17"/>
      <c r="H2750" s="16"/>
      <c r="I2750" s="16"/>
      <c r="J2750" s="10"/>
      <c r="K2750" s="10"/>
      <c r="L2750" s="73">
        <v>1511103860</v>
      </c>
    </row>
    <row r="2751" spans="1:12" ht="16.5" customHeight="1" x14ac:dyDescent="0.2">
      <c r="A2751" s="58">
        <v>1520100410</v>
      </c>
      <c r="B2751" s="30" t="s">
        <v>721</v>
      </c>
      <c r="C2751" s="30" t="s">
        <v>19</v>
      </c>
      <c r="D2751" s="30" t="s">
        <v>722</v>
      </c>
      <c r="E2751" s="19" t="s">
        <v>8664</v>
      </c>
      <c r="F2751" s="17"/>
      <c r="G2751" s="17"/>
      <c r="H2751" s="16"/>
      <c r="I2751" s="16"/>
      <c r="J2751" s="10" t="s">
        <v>186</v>
      </c>
      <c r="K2751" s="10" t="s">
        <v>723</v>
      </c>
      <c r="L2751" s="73">
        <v>1520100250</v>
      </c>
    </row>
    <row r="2752" spans="1:12" ht="16.5" customHeight="1" x14ac:dyDescent="0.2">
      <c r="A2752" s="102">
        <v>1520100420</v>
      </c>
      <c r="B2752" s="19" t="s">
        <v>734</v>
      </c>
      <c r="C2752" s="19" t="s">
        <v>19</v>
      </c>
      <c r="D2752" s="14" t="s">
        <v>735</v>
      </c>
      <c r="E2752" s="20" t="s">
        <v>8665</v>
      </c>
      <c r="F2752" s="17"/>
      <c r="G2752" s="12"/>
      <c r="H2752" s="12"/>
      <c r="I2752" s="16"/>
      <c r="J2752" s="19"/>
      <c r="K2752" s="19"/>
    </row>
    <row r="2753" spans="1:12" ht="16.5" customHeight="1" x14ac:dyDescent="0.2">
      <c r="A2753" s="102">
        <v>1520100430</v>
      </c>
      <c r="B2753" s="19" t="s">
        <v>729</v>
      </c>
      <c r="C2753" s="19" t="s">
        <v>19</v>
      </c>
      <c r="D2753" s="14" t="s">
        <v>730</v>
      </c>
      <c r="E2753" s="20" t="s">
        <v>8668</v>
      </c>
      <c r="F2753" s="17"/>
      <c r="G2753" s="12"/>
      <c r="H2753" s="12"/>
      <c r="I2753" s="16"/>
      <c r="J2753" s="19"/>
      <c r="K2753" s="19"/>
    </row>
    <row r="2754" spans="1:12" ht="16.5" customHeight="1" x14ac:dyDescent="0.2">
      <c r="A2754" s="58">
        <v>1520100460</v>
      </c>
      <c r="B2754" s="30" t="s">
        <v>724</v>
      </c>
      <c r="C2754" s="30" t="s">
        <v>19</v>
      </c>
      <c r="D2754" s="30" t="s">
        <v>8670</v>
      </c>
      <c r="E2754" s="19" t="s">
        <v>8669</v>
      </c>
      <c r="F2754" s="17"/>
      <c r="G2754" s="17"/>
      <c r="H2754" s="16"/>
      <c r="I2754" s="16"/>
      <c r="J2754" s="10"/>
      <c r="K2754" s="10"/>
    </row>
    <row r="2755" spans="1:12" ht="16.5" customHeight="1" x14ac:dyDescent="0.2">
      <c r="A2755" s="58">
        <v>1520100480</v>
      </c>
      <c r="B2755" s="19" t="s">
        <v>8666</v>
      </c>
      <c r="C2755" s="19" t="s">
        <v>19</v>
      </c>
      <c r="D2755" s="20" t="s">
        <v>3214</v>
      </c>
      <c r="E2755" s="19" t="s">
        <v>6729</v>
      </c>
      <c r="F2755" s="17"/>
      <c r="G2755" s="12" t="s">
        <v>144</v>
      </c>
      <c r="H2755" s="12" t="s">
        <v>145</v>
      </c>
      <c r="I2755" s="16"/>
      <c r="J2755" s="19" t="s">
        <v>269</v>
      </c>
      <c r="K2755" s="19" t="s">
        <v>723</v>
      </c>
      <c r="L2755" s="73">
        <v>1520101450</v>
      </c>
    </row>
    <row r="2756" spans="1:12" ht="16.5" customHeight="1" x14ac:dyDescent="0.2">
      <c r="A2756" s="102">
        <v>1520100490</v>
      </c>
      <c r="B2756" s="19" t="s">
        <v>8667</v>
      </c>
      <c r="C2756" s="19" t="s">
        <v>19</v>
      </c>
      <c r="D2756" s="20" t="s">
        <v>3219</v>
      </c>
      <c r="E2756" s="20" t="s">
        <v>6434</v>
      </c>
      <c r="F2756" s="17"/>
      <c r="G2756" s="12" t="s">
        <v>144</v>
      </c>
      <c r="H2756" s="12" t="s">
        <v>145</v>
      </c>
      <c r="I2756" s="16"/>
      <c r="J2756" s="19" t="s">
        <v>269</v>
      </c>
      <c r="K2756" s="19" t="s">
        <v>723</v>
      </c>
    </row>
    <row r="2757" spans="1:12" ht="16.5" customHeight="1" x14ac:dyDescent="0.2">
      <c r="A2757" s="58">
        <v>1520100500</v>
      </c>
      <c r="B2757" s="14" t="s">
        <v>8671</v>
      </c>
      <c r="C2757" s="14" t="s">
        <v>19</v>
      </c>
      <c r="D2757" s="14" t="s">
        <v>3220</v>
      </c>
      <c r="E2757" s="14" t="s">
        <v>6435</v>
      </c>
      <c r="F2757" s="17"/>
      <c r="G2757" s="12" t="s">
        <v>144</v>
      </c>
      <c r="H2757" s="12" t="s">
        <v>145</v>
      </c>
      <c r="I2757" s="16"/>
      <c r="J2757" s="10" t="s">
        <v>465</v>
      </c>
      <c r="K2757" s="10" t="s">
        <v>525</v>
      </c>
    </row>
    <row r="2758" spans="1:12" ht="16.5" customHeight="1" x14ac:dyDescent="0.2">
      <c r="A2758" s="58">
        <v>1520100510</v>
      </c>
      <c r="B2758" s="29" t="s">
        <v>8673</v>
      </c>
      <c r="C2758" s="29" t="s">
        <v>19</v>
      </c>
      <c r="D2758" s="29" t="s">
        <v>3213</v>
      </c>
      <c r="E2758" s="19" t="s">
        <v>8672</v>
      </c>
      <c r="F2758" s="17"/>
      <c r="G2758" s="17"/>
      <c r="H2758" s="16"/>
      <c r="I2758" s="16"/>
      <c r="J2758" s="29" t="s">
        <v>227</v>
      </c>
      <c r="K2758" s="10" t="s">
        <v>723</v>
      </c>
    </row>
    <row r="2759" spans="1:12" ht="16.5" customHeight="1" x14ac:dyDescent="0.2">
      <c r="A2759" s="58">
        <v>1520100530</v>
      </c>
      <c r="B2759" s="29" t="s">
        <v>12258</v>
      </c>
      <c r="C2759" s="29" t="s">
        <v>19</v>
      </c>
      <c r="D2759" s="29" t="s">
        <v>12260</v>
      </c>
      <c r="E2759" s="19" t="s">
        <v>12259</v>
      </c>
      <c r="F2759" s="17"/>
      <c r="G2759" s="17"/>
      <c r="H2759" s="16"/>
      <c r="I2759" s="16"/>
      <c r="J2759" s="29"/>
      <c r="K2759" s="10"/>
    </row>
    <row r="2760" spans="1:12" ht="16.5" customHeight="1" x14ac:dyDescent="0.2">
      <c r="A2760" s="58">
        <v>1520100650</v>
      </c>
      <c r="B2760" s="14" t="s">
        <v>5943</v>
      </c>
      <c r="C2760" s="14" t="s">
        <v>19</v>
      </c>
      <c r="D2760" s="14" t="s">
        <v>6728</v>
      </c>
      <c r="E2760" s="14" t="s">
        <v>6727</v>
      </c>
      <c r="F2760" s="17"/>
      <c r="G2760" s="17"/>
      <c r="H2760" s="16"/>
      <c r="I2760" s="16"/>
      <c r="J2760" s="10" t="s">
        <v>153</v>
      </c>
      <c r="K2760" s="10" t="s">
        <v>723</v>
      </c>
    </row>
    <row r="2761" spans="1:12" ht="16.5" customHeight="1" x14ac:dyDescent="0.2">
      <c r="A2761" s="18">
        <v>1520100720</v>
      </c>
      <c r="B2761" s="14" t="s">
        <v>1552</v>
      </c>
      <c r="C2761" s="14"/>
      <c r="D2761" s="14" t="s">
        <v>1553</v>
      </c>
      <c r="E2761" s="14" t="s">
        <v>1554</v>
      </c>
      <c r="F2761" s="17"/>
      <c r="G2761" s="17"/>
      <c r="H2761" s="16"/>
      <c r="I2761" s="16"/>
      <c r="J2761" s="10" t="s">
        <v>153</v>
      </c>
      <c r="K2761" s="10" t="s">
        <v>723</v>
      </c>
    </row>
    <row r="2762" spans="1:12" ht="16.5" customHeight="1" x14ac:dyDescent="0.2">
      <c r="A2762" s="58">
        <v>1520100730</v>
      </c>
      <c r="B2762" s="14" t="s">
        <v>2543</v>
      </c>
      <c r="C2762" s="14" t="s">
        <v>19</v>
      </c>
      <c r="D2762" s="14" t="s">
        <v>11089</v>
      </c>
      <c r="E2762" s="14" t="s">
        <v>7448</v>
      </c>
      <c r="F2762" s="17"/>
      <c r="G2762" s="17"/>
      <c r="H2762" s="16"/>
      <c r="I2762" s="16"/>
      <c r="J2762" s="10" t="s">
        <v>153</v>
      </c>
      <c r="K2762" s="10" t="s">
        <v>723</v>
      </c>
    </row>
    <row r="2763" spans="1:12" ht="16.5" customHeight="1" x14ac:dyDescent="0.2">
      <c r="A2763" s="18">
        <v>1520100770</v>
      </c>
      <c r="B2763" s="14" t="s">
        <v>2989</v>
      </c>
      <c r="C2763" s="14"/>
      <c r="D2763" s="14" t="s">
        <v>2990</v>
      </c>
      <c r="E2763" s="14" t="s">
        <v>2991</v>
      </c>
      <c r="F2763" s="17"/>
      <c r="G2763" s="17"/>
      <c r="H2763" s="16"/>
      <c r="I2763" s="16"/>
      <c r="J2763" s="10" t="s">
        <v>153</v>
      </c>
      <c r="K2763" s="10" t="s">
        <v>723</v>
      </c>
    </row>
    <row r="2764" spans="1:12" ht="16.5" customHeight="1" x14ac:dyDescent="0.2">
      <c r="A2764" s="18">
        <v>1520100980</v>
      </c>
      <c r="B2764" s="14" t="s">
        <v>725</v>
      </c>
      <c r="C2764" s="14"/>
      <c r="D2764" s="14" t="s">
        <v>726</v>
      </c>
      <c r="E2764" s="10" t="s">
        <v>727</v>
      </c>
      <c r="F2764" s="17"/>
      <c r="G2764" s="17"/>
      <c r="H2764" s="16"/>
      <c r="I2764" s="16"/>
      <c r="J2764" s="10" t="s">
        <v>227</v>
      </c>
      <c r="K2764" s="10" t="s">
        <v>723</v>
      </c>
    </row>
    <row r="2765" spans="1:12" ht="16.5" customHeight="1" x14ac:dyDescent="0.2">
      <c r="A2765" s="58">
        <v>1520100990</v>
      </c>
      <c r="B2765" s="14" t="s">
        <v>2541</v>
      </c>
      <c r="C2765" s="14" t="s">
        <v>19</v>
      </c>
      <c r="D2765" s="52" t="s">
        <v>11090</v>
      </c>
      <c r="E2765" s="10" t="s">
        <v>2542</v>
      </c>
      <c r="F2765" s="17"/>
      <c r="G2765" s="17"/>
      <c r="H2765" s="16"/>
      <c r="I2765" s="16"/>
      <c r="J2765" s="10" t="s">
        <v>227</v>
      </c>
      <c r="K2765" s="10" t="s">
        <v>723</v>
      </c>
    </row>
    <row r="2766" spans="1:12" ht="16.5" customHeight="1" x14ac:dyDescent="0.2">
      <c r="A2766" s="58">
        <v>1520101010</v>
      </c>
      <c r="B2766" s="14" t="s">
        <v>9558</v>
      </c>
      <c r="C2766" s="14" t="s">
        <v>19</v>
      </c>
      <c r="D2766" s="14" t="s">
        <v>9556</v>
      </c>
      <c r="E2766" s="19" t="s">
        <v>6871</v>
      </c>
      <c r="F2766" s="17"/>
      <c r="G2766" s="17"/>
      <c r="H2766" s="16"/>
      <c r="I2766" s="16"/>
      <c r="J2766" s="14" t="s">
        <v>153</v>
      </c>
      <c r="K2766" s="10" t="s">
        <v>723</v>
      </c>
    </row>
    <row r="2767" spans="1:12" ht="16.5" customHeight="1" x14ac:dyDescent="0.2">
      <c r="A2767" s="80">
        <v>1520101040</v>
      </c>
      <c r="B2767" s="19" t="s">
        <v>9600</v>
      </c>
      <c r="C2767" s="19"/>
      <c r="D2767" s="20" t="s">
        <v>2568</v>
      </c>
      <c r="E2767" s="20" t="s">
        <v>2569</v>
      </c>
      <c r="F2767" s="17"/>
      <c r="G2767" s="12"/>
      <c r="H2767" s="12"/>
      <c r="I2767" s="16"/>
      <c r="J2767" s="19"/>
      <c r="K2767" s="19"/>
    </row>
    <row r="2768" spans="1:12" ht="16.5" customHeight="1" x14ac:dyDescent="0.2">
      <c r="A2768" s="18">
        <v>1520101160</v>
      </c>
      <c r="B2768" s="14" t="s">
        <v>1556</v>
      </c>
      <c r="C2768" s="14"/>
      <c r="D2768" s="14" t="s">
        <v>1557</v>
      </c>
      <c r="E2768" s="14" t="s">
        <v>1558</v>
      </c>
      <c r="F2768" s="17"/>
      <c r="G2768" s="17"/>
      <c r="H2768" s="16"/>
      <c r="I2768" s="16"/>
      <c r="J2768" s="10"/>
      <c r="K2768" s="10"/>
    </row>
    <row r="2769" spans="1:12" ht="16.5" customHeight="1" x14ac:dyDescent="0.2">
      <c r="A2769" s="58">
        <v>1520101260</v>
      </c>
      <c r="B2769" s="14" t="s">
        <v>6991</v>
      </c>
      <c r="C2769" s="14"/>
      <c r="D2769" s="14" t="s">
        <v>1555</v>
      </c>
      <c r="E2769" s="14" t="s">
        <v>6990</v>
      </c>
      <c r="F2769" s="17"/>
      <c r="G2769" s="17"/>
      <c r="H2769" s="16"/>
      <c r="I2769" s="16"/>
      <c r="J2769" s="10"/>
      <c r="K2769" s="10"/>
    </row>
    <row r="2770" spans="1:12" ht="16.5" customHeight="1" x14ac:dyDescent="0.2">
      <c r="A2770" s="58">
        <v>1520101280</v>
      </c>
      <c r="B2770" s="14" t="s">
        <v>6988</v>
      </c>
      <c r="C2770" s="14" t="s">
        <v>19</v>
      </c>
      <c r="D2770" s="14" t="s">
        <v>1548</v>
      </c>
      <c r="E2770" s="14" t="s">
        <v>6989</v>
      </c>
      <c r="F2770" s="17"/>
      <c r="G2770" s="17"/>
      <c r="H2770" s="16"/>
      <c r="I2770" s="16"/>
      <c r="J2770" s="10"/>
      <c r="K2770" s="10"/>
    </row>
    <row r="2771" spans="1:12" ht="16.5" customHeight="1" x14ac:dyDescent="0.2">
      <c r="A2771" s="58">
        <v>1520101290</v>
      </c>
      <c r="B2771" s="14" t="s">
        <v>6992</v>
      </c>
      <c r="C2771" s="14" t="s">
        <v>19</v>
      </c>
      <c r="D2771" s="14" t="s">
        <v>6993</v>
      </c>
      <c r="E2771" s="14" t="s">
        <v>6994</v>
      </c>
      <c r="F2771" s="17"/>
      <c r="G2771" s="17"/>
      <c r="H2771" s="16"/>
      <c r="I2771" s="16"/>
      <c r="J2771" s="10"/>
      <c r="K2771" s="10"/>
    </row>
    <row r="2772" spans="1:12" ht="16.5" customHeight="1" x14ac:dyDescent="0.2">
      <c r="A2772" s="18">
        <v>1520101370</v>
      </c>
      <c r="B2772" s="30" t="s">
        <v>3211</v>
      </c>
      <c r="C2772" s="30"/>
      <c r="D2772" s="30" t="s">
        <v>3212</v>
      </c>
      <c r="E2772" s="19" t="s">
        <v>3212</v>
      </c>
      <c r="F2772" s="17"/>
      <c r="G2772" s="17"/>
      <c r="H2772" s="16"/>
      <c r="I2772" s="16"/>
      <c r="J2772" s="10" t="s">
        <v>186</v>
      </c>
      <c r="K2772" s="10" t="s">
        <v>723</v>
      </c>
    </row>
    <row r="2773" spans="1:12" ht="16.5" customHeight="1" x14ac:dyDescent="0.2">
      <c r="A2773" s="18">
        <v>1520101380</v>
      </c>
      <c r="B2773" s="30" t="s">
        <v>4328</v>
      </c>
      <c r="C2773" s="30"/>
      <c r="D2773" s="30" t="s">
        <v>4329</v>
      </c>
      <c r="E2773" s="19" t="s">
        <v>4329</v>
      </c>
      <c r="F2773" s="17"/>
      <c r="G2773" s="17"/>
      <c r="H2773" s="16"/>
      <c r="I2773" s="16"/>
      <c r="J2773" s="10" t="s">
        <v>186</v>
      </c>
      <c r="K2773" s="10" t="s">
        <v>723</v>
      </c>
    </row>
    <row r="2774" spans="1:12" ht="16.5" customHeight="1" x14ac:dyDescent="0.2">
      <c r="A2774" s="18">
        <v>1520101390</v>
      </c>
      <c r="B2774" s="30" t="s">
        <v>5937</v>
      </c>
      <c r="C2774" s="30"/>
      <c r="D2774" s="30" t="s">
        <v>5938</v>
      </c>
      <c r="E2774" s="19" t="s">
        <v>5938</v>
      </c>
      <c r="F2774" s="17"/>
      <c r="G2774" s="17"/>
      <c r="H2774" s="16"/>
      <c r="I2774" s="16"/>
      <c r="J2774" s="10" t="s">
        <v>186</v>
      </c>
      <c r="K2774" s="10" t="s">
        <v>723</v>
      </c>
    </row>
    <row r="2775" spans="1:12" ht="16.5" customHeight="1" x14ac:dyDescent="0.2">
      <c r="A2775" s="18">
        <v>1520101400</v>
      </c>
      <c r="B2775" s="30" t="s">
        <v>5939</v>
      </c>
      <c r="C2775" s="30"/>
      <c r="D2775" s="30" t="s">
        <v>5940</v>
      </c>
      <c r="E2775" s="19" t="s">
        <v>5940</v>
      </c>
      <c r="F2775" s="17"/>
      <c r="G2775" s="17"/>
      <c r="H2775" s="16"/>
      <c r="I2775" s="16"/>
      <c r="J2775" s="10" t="s">
        <v>186</v>
      </c>
      <c r="K2775" s="10" t="s">
        <v>723</v>
      </c>
    </row>
    <row r="2776" spans="1:12" ht="16.5" customHeight="1" x14ac:dyDescent="0.2">
      <c r="A2776" s="18">
        <v>1520101410</v>
      </c>
      <c r="B2776" s="30" t="s">
        <v>5941</v>
      </c>
      <c r="C2776" s="30"/>
      <c r="D2776" s="30" t="s">
        <v>5942</v>
      </c>
      <c r="E2776" s="19" t="s">
        <v>5942</v>
      </c>
      <c r="F2776" s="17"/>
      <c r="G2776" s="17"/>
      <c r="H2776" s="16"/>
      <c r="I2776" s="16"/>
      <c r="J2776" s="10" t="s">
        <v>186</v>
      </c>
      <c r="K2776" s="10" t="s">
        <v>723</v>
      </c>
    </row>
    <row r="2777" spans="1:12" ht="16.5" customHeight="1" x14ac:dyDescent="0.2">
      <c r="A2777" s="58">
        <v>1520101430</v>
      </c>
      <c r="B2777" s="10" t="s">
        <v>9599</v>
      </c>
      <c r="C2777" s="10" t="s">
        <v>19</v>
      </c>
      <c r="D2777" s="10" t="s">
        <v>10095</v>
      </c>
      <c r="E2777" s="10" t="s">
        <v>10094</v>
      </c>
      <c r="F2777" s="17"/>
      <c r="G2777" s="12" t="s">
        <v>144</v>
      </c>
      <c r="H2777" s="12" t="s">
        <v>145</v>
      </c>
      <c r="I2777" s="16"/>
      <c r="J2777" s="10" t="s">
        <v>153</v>
      </c>
      <c r="K2777" s="10" t="s">
        <v>723</v>
      </c>
    </row>
    <row r="2778" spans="1:12" ht="16.5" customHeight="1" x14ac:dyDescent="0.2">
      <c r="A2778" s="58">
        <v>1520101440</v>
      </c>
      <c r="B2778" s="10" t="s">
        <v>9598</v>
      </c>
      <c r="C2778" s="10" t="s">
        <v>19</v>
      </c>
      <c r="D2778" s="10" t="s">
        <v>9608</v>
      </c>
      <c r="E2778" s="10" t="s">
        <v>8285</v>
      </c>
      <c r="F2778" s="17"/>
      <c r="G2778" s="12" t="s">
        <v>144</v>
      </c>
      <c r="H2778" s="12" t="s">
        <v>145</v>
      </c>
      <c r="I2778" s="16"/>
      <c r="J2778" s="10" t="s">
        <v>153</v>
      </c>
      <c r="K2778" s="10" t="s">
        <v>723</v>
      </c>
    </row>
    <row r="2779" spans="1:12" ht="16.5" customHeight="1" x14ac:dyDescent="0.2">
      <c r="A2779" s="97">
        <v>1520101720</v>
      </c>
      <c r="B2779" s="42" t="s">
        <v>9434</v>
      </c>
      <c r="C2779" s="42" t="s">
        <v>19</v>
      </c>
      <c r="D2779" s="42" t="s">
        <v>9436</v>
      </c>
      <c r="E2779" s="42" t="s">
        <v>9435</v>
      </c>
      <c r="F2779" s="17"/>
      <c r="G2779" s="17"/>
      <c r="H2779" s="16"/>
      <c r="I2779" s="16"/>
      <c r="J2779" s="43"/>
      <c r="K2779" s="42"/>
    </row>
    <row r="2780" spans="1:12" ht="16.5" customHeight="1" x14ac:dyDescent="0.2">
      <c r="A2780" s="97">
        <v>1520101740</v>
      </c>
      <c r="B2780" s="42" t="s">
        <v>9431</v>
      </c>
      <c r="C2780" s="42" t="s">
        <v>19</v>
      </c>
      <c r="D2780" s="42" t="s">
        <v>9433</v>
      </c>
      <c r="E2780" s="42" t="s">
        <v>9432</v>
      </c>
      <c r="F2780" s="17"/>
      <c r="G2780" s="17"/>
      <c r="H2780" s="16"/>
      <c r="I2780" s="16"/>
      <c r="J2780" s="43"/>
      <c r="K2780" s="42"/>
    </row>
    <row r="2781" spans="1:12" ht="16.5" customHeight="1" x14ac:dyDescent="0.2">
      <c r="A2781" s="58">
        <v>1520101860</v>
      </c>
      <c r="B2781" s="14" t="s">
        <v>8392</v>
      </c>
      <c r="C2781" s="14" t="s">
        <v>19</v>
      </c>
      <c r="D2781" s="14" t="s">
        <v>6725</v>
      </c>
      <c r="E2781" s="14" t="s">
        <v>6724</v>
      </c>
      <c r="F2781" s="17"/>
      <c r="G2781" s="17"/>
      <c r="H2781" s="16"/>
      <c r="I2781" s="16"/>
      <c r="J2781" s="10" t="s">
        <v>153</v>
      </c>
      <c r="K2781" s="10" t="s">
        <v>723</v>
      </c>
      <c r="L2781" s="76">
        <v>1520100660</v>
      </c>
    </row>
    <row r="2782" spans="1:12" ht="16.5" customHeight="1" x14ac:dyDescent="0.2">
      <c r="A2782" s="58">
        <v>1520101870</v>
      </c>
      <c r="B2782" s="14" t="s">
        <v>8394</v>
      </c>
      <c r="C2782" s="14" t="s">
        <v>19</v>
      </c>
      <c r="D2782" s="14" t="s">
        <v>6726</v>
      </c>
      <c r="E2782" s="14" t="s">
        <v>6719</v>
      </c>
      <c r="F2782" s="17"/>
      <c r="G2782" s="17"/>
      <c r="H2782" s="16"/>
      <c r="I2782" s="16"/>
      <c r="J2782" s="10"/>
      <c r="K2782" s="10"/>
      <c r="L2782" s="76"/>
    </row>
    <row r="2783" spans="1:12" ht="16.5" customHeight="1" x14ac:dyDescent="0.2">
      <c r="A2783" s="58">
        <v>1520102040</v>
      </c>
      <c r="B2783" s="14" t="s">
        <v>9557</v>
      </c>
      <c r="C2783" s="14" t="s">
        <v>19</v>
      </c>
      <c r="D2783" s="14" t="s">
        <v>9559</v>
      </c>
      <c r="E2783" s="19" t="s">
        <v>9560</v>
      </c>
      <c r="F2783" s="17"/>
      <c r="G2783" s="17"/>
      <c r="H2783" s="16"/>
      <c r="I2783" s="16"/>
      <c r="J2783" s="14"/>
      <c r="K2783" s="10"/>
    </row>
    <row r="2784" spans="1:12" ht="16.5" customHeight="1" x14ac:dyDescent="0.2">
      <c r="A2784" s="58">
        <v>1520102940</v>
      </c>
      <c r="B2784" s="14" t="s">
        <v>8397</v>
      </c>
      <c r="C2784" s="14" t="s">
        <v>19</v>
      </c>
      <c r="D2784" s="14" t="s">
        <v>8399</v>
      </c>
      <c r="E2784" s="14" t="s">
        <v>8398</v>
      </c>
      <c r="F2784" s="17"/>
      <c r="G2784" s="17"/>
      <c r="H2784" s="16"/>
      <c r="I2784" s="16"/>
      <c r="J2784" s="10"/>
      <c r="K2784" s="10"/>
      <c r="L2784" s="76"/>
    </row>
    <row r="2785" spans="1:12" ht="16.5" customHeight="1" x14ac:dyDescent="0.2">
      <c r="A2785" s="58">
        <v>1520102950</v>
      </c>
      <c r="B2785" s="14" t="s">
        <v>8393</v>
      </c>
      <c r="C2785" s="14" t="s">
        <v>19</v>
      </c>
      <c r="D2785" s="14" t="s">
        <v>8390</v>
      </c>
      <c r="E2785" s="14" t="s">
        <v>8389</v>
      </c>
      <c r="F2785" s="17"/>
      <c r="G2785" s="17"/>
      <c r="H2785" s="16"/>
      <c r="I2785" s="16"/>
      <c r="J2785" s="10"/>
      <c r="K2785" s="10"/>
      <c r="L2785" s="76"/>
    </row>
    <row r="2786" spans="1:12" ht="16.5" customHeight="1" x14ac:dyDescent="0.2">
      <c r="A2786" s="58">
        <v>1520102960</v>
      </c>
      <c r="B2786" s="14" t="s">
        <v>8391</v>
      </c>
      <c r="C2786" s="14" t="s">
        <v>19</v>
      </c>
      <c r="D2786" s="14" t="s">
        <v>8396</v>
      </c>
      <c r="E2786" s="14" t="s">
        <v>8395</v>
      </c>
      <c r="F2786" s="17"/>
      <c r="G2786" s="17"/>
      <c r="H2786" s="16"/>
      <c r="I2786" s="16"/>
      <c r="J2786" s="10"/>
      <c r="K2786" s="10"/>
      <c r="L2786" s="76"/>
    </row>
    <row r="2787" spans="1:12" ht="16.5" customHeight="1" x14ac:dyDescent="0.2">
      <c r="A2787" s="58">
        <v>1520103240</v>
      </c>
      <c r="B2787" s="14" t="s">
        <v>9549</v>
      </c>
      <c r="C2787" s="14" t="s">
        <v>19</v>
      </c>
      <c r="D2787" s="14" t="s">
        <v>9550</v>
      </c>
      <c r="E2787" s="19" t="s">
        <v>9551</v>
      </c>
      <c r="F2787" s="17"/>
      <c r="G2787" s="17"/>
      <c r="H2787" s="16"/>
      <c r="I2787" s="16"/>
      <c r="J2787" s="14"/>
      <c r="K2787" s="10"/>
    </row>
    <row r="2788" spans="1:12" ht="16.5" customHeight="1" x14ac:dyDescent="0.2">
      <c r="A2788" s="58">
        <v>1520103640</v>
      </c>
      <c r="B2788" s="14" t="s">
        <v>10935</v>
      </c>
      <c r="C2788" s="14" t="s">
        <v>19</v>
      </c>
      <c r="D2788" s="52" t="s">
        <v>10938</v>
      </c>
      <c r="E2788" s="19" t="s">
        <v>10932</v>
      </c>
      <c r="F2788" s="17"/>
      <c r="G2788" s="17"/>
      <c r="H2788" s="16"/>
      <c r="I2788" s="16"/>
      <c r="J2788" s="14"/>
      <c r="K2788" s="10"/>
    </row>
    <row r="2789" spans="1:12" ht="16.5" customHeight="1" x14ac:dyDescent="0.2">
      <c r="A2789" s="58">
        <v>1520103650</v>
      </c>
      <c r="B2789" s="14" t="s">
        <v>10936</v>
      </c>
      <c r="C2789" s="14" t="s">
        <v>19</v>
      </c>
      <c r="D2789" s="52" t="s">
        <v>10939</v>
      </c>
      <c r="E2789" s="19" t="s">
        <v>10933</v>
      </c>
      <c r="F2789" s="17"/>
      <c r="G2789" s="17"/>
      <c r="H2789" s="16"/>
      <c r="I2789" s="16"/>
      <c r="J2789" s="14"/>
      <c r="K2789" s="10"/>
    </row>
    <row r="2790" spans="1:12" ht="16.5" customHeight="1" x14ac:dyDescent="0.2">
      <c r="A2790" s="58">
        <v>1520103660</v>
      </c>
      <c r="B2790" s="14" t="s">
        <v>10937</v>
      </c>
      <c r="C2790" s="14" t="s">
        <v>19</v>
      </c>
      <c r="D2790" s="52" t="s">
        <v>10940</v>
      </c>
      <c r="E2790" s="19" t="s">
        <v>10934</v>
      </c>
      <c r="F2790" s="17"/>
      <c r="G2790" s="17"/>
      <c r="H2790" s="16"/>
      <c r="I2790" s="16"/>
      <c r="J2790" s="14"/>
      <c r="K2790" s="10"/>
    </row>
    <row r="2791" spans="1:12" ht="16.5" customHeight="1" x14ac:dyDescent="0.2">
      <c r="A2791" s="58">
        <v>1520103670</v>
      </c>
      <c r="B2791" s="14" t="s">
        <v>2539</v>
      </c>
      <c r="C2791" s="14" t="s">
        <v>19</v>
      </c>
      <c r="D2791" s="52" t="s">
        <v>11104</v>
      </c>
      <c r="E2791" s="19" t="s">
        <v>11108</v>
      </c>
      <c r="F2791" s="17"/>
      <c r="G2791" s="17"/>
      <c r="H2791" s="16"/>
      <c r="I2791" s="16"/>
      <c r="J2791" s="14"/>
      <c r="K2791" s="10"/>
    </row>
    <row r="2792" spans="1:12" ht="16.5" customHeight="1" x14ac:dyDescent="0.2">
      <c r="A2792" s="58">
        <v>1520103680</v>
      </c>
      <c r="B2792" s="14" t="s">
        <v>11102</v>
      </c>
      <c r="C2792" s="14" t="s">
        <v>19</v>
      </c>
      <c r="D2792" s="52" t="s">
        <v>11105</v>
      </c>
      <c r="E2792" s="19" t="s">
        <v>11109</v>
      </c>
      <c r="F2792" s="17"/>
      <c r="G2792" s="17"/>
      <c r="H2792" s="16"/>
      <c r="I2792" s="16"/>
      <c r="J2792" s="14"/>
      <c r="K2792" s="10"/>
    </row>
    <row r="2793" spans="1:12" ht="16.5" customHeight="1" x14ac:dyDescent="0.2">
      <c r="A2793" s="58">
        <v>1520103690</v>
      </c>
      <c r="B2793" s="14" t="s">
        <v>11103</v>
      </c>
      <c r="C2793" s="14" t="s">
        <v>19</v>
      </c>
      <c r="D2793" s="52" t="s">
        <v>11106</v>
      </c>
      <c r="E2793" s="19" t="s">
        <v>11110</v>
      </c>
      <c r="F2793" s="17"/>
      <c r="G2793" s="17"/>
      <c r="H2793" s="16"/>
      <c r="I2793" s="16"/>
      <c r="J2793" s="14"/>
      <c r="K2793" s="10"/>
    </row>
    <row r="2794" spans="1:12" ht="16.5" customHeight="1" x14ac:dyDescent="0.2">
      <c r="A2794" s="58">
        <v>1520103700</v>
      </c>
      <c r="B2794" s="14" t="s">
        <v>2535</v>
      </c>
      <c r="C2794" s="14" t="s">
        <v>19</v>
      </c>
      <c r="D2794" s="52" t="s">
        <v>11107</v>
      </c>
      <c r="E2794" s="19" t="s">
        <v>11111</v>
      </c>
      <c r="F2794" s="17"/>
      <c r="G2794" s="17"/>
      <c r="H2794" s="16"/>
      <c r="I2794" s="16"/>
      <c r="J2794" s="14"/>
      <c r="K2794" s="10"/>
    </row>
    <row r="2795" spans="1:12" ht="16.5" customHeight="1" x14ac:dyDescent="0.2">
      <c r="A2795" s="58">
        <v>1521100000</v>
      </c>
      <c r="B2795" s="14" t="s">
        <v>6248</v>
      </c>
      <c r="C2795" s="14" t="s">
        <v>19</v>
      </c>
      <c r="D2795" s="14" t="s">
        <v>10157</v>
      </c>
      <c r="E2795" s="19" t="s">
        <v>10156</v>
      </c>
      <c r="F2795" s="15"/>
      <c r="G2795" s="17"/>
      <c r="H2795" s="16"/>
      <c r="I2795" s="16"/>
      <c r="J2795" s="10" t="s">
        <v>227</v>
      </c>
      <c r="K2795" s="10"/>
    </row>
    <row r="2796" spans="1:12" ht="16.5" customHeight="1" x14ac:dyDescent="0.2">
      <c r="A2796" s="58">
        <v>1521100020</v>
      </c>
      <c r="B2796" s="14" t="s">
        <v>6266</v>
      </c>
      <c r="C2796" s="14" t="s">
        <v>19</v>
      </c>
      <c r="D2796" s="14" t="s">
        <v>10158</v>
      </c>
      <c r="E2796" s="14" t="s">
        <v>6967</v>
      </c>
      <c r="F2796" s="17"/>
      <c r="G2796" s="15" t="s">
        <v>144</v>
      </c>
      <c r="H2796" s="15" t="s">
        <v>145</v>
      </c>
      <c r="I2796" s="16"/>
      <c r="J2796" s="10"/>
      <c r="K2796" s="10"/>
    </row>
    <row r="2797" spans="1:12" ht="16.5" customHeight="1" x14ac:dyDescent="0.2">
      <c r="A2797" s="58">
        <v>1521100030</v>
      </c>
      <c r="B2797" s="14" t="s">
        <v>6267</v>
      </c>
      <c r="C2797" s="14" t="s">
        <v>19</v>
      </c>
      <c r="D2797" s="14" t="s">
        <v>6268</v>
      </c>
      <c r="E2797" s="14" t="s">
        <v>6968</v>
      </c>
      <c r="F2797" s="17"/>
      <c r="G2797" s="15" t="s">
        <v>144</v>
      </c>
      <c r="H2797" s="15" t="s">
        <v>145</v>
      </c>
      <c r="I2797" s="16"/>
      <c r="J2797" s="10"/>
      <c r="K2797" s="10"/>
    </row>
    <row r="2798" spans="1:12" ht="16.5" customHeight="1" x14ac:dyDescent="0.2">
      <c r="A2798" s="58">
        <v>1521100060</v>
      </c>
      <c r="B2798" s="14" t="s">
        <v>6253</v>
      </c>
      <c r="C2798" s="14" t="s">
        <v>19</v>
      </c>
      <c r="D2798" s="14" t="s">
        <v>9518</v>
      </c>
      <c r="E2798" s="14" t="s">
        <v>9517</v>
      </c>
      <c r="F2798" s="17"/>
      <c r="G2798" s="17"/>
      <c r="H2798" s="16"/>
      <c r="I2798" s="16"/>
      <c r="J2798" s="10" t="s">
        <v>153</v>
      </c>
      <c r="K2798" s="10" t="s">
        <v>6227</v>
      </c>
      <c r="L2798" s="73">
        <v>1521100750</v>
      </c>
    </row>
    <row r="2799" spans="1:12" ht="16.5" customHeight="1" x14ac:dyDescent="0.2">
      <c r="A2799" s="58">
        <v>1521100070</v>
      </c>
      <c r="B2799" s="14" t="s">
        <v>6254</v>
      </c>
      <c r="C2799" s="14" t="s">
        <v>19</v>
      </c>
      <c r="D2799" s="14" t="s">
        <v>6255</v>
      </c>
      <c r="E2799" s="14" t="s">
        <v>7827</v>
      </c>
      <c r="F2799" s="17"/>
      <c r="G2799" s="15" t="s">
        <v>144</v>
      </c>
      <c r="H2799" s="15" t="s">
        <v>145</v>
      </c>
      <c r="I2799" s="16"/>
      <c r="J2799" s="10"/>
      <c r="K2799" s="10"/>
    </row>
    <row r="2800" spans="1:12" ht="16.5" customHeight="1" x14ac:dyDescent="0.2">
      <c r="A2800" s="58">
        <v>1521100080</v>
      </c>
      <c r="B2800" s="14" t="s">
        <v>6256</v>
      </c>
      <c r="C2800" s="14" t="s">
        <v>19</v>
      </c>
      <c r="D2800" s="14" t="s">
        <v>6257</v>
      </c>
      <c r="E2800" s="14" t="s">
        <v>10046</v>
      </c>
      <c r="F2800" s="17"/>
      <c r="G2800" s="15" t="s">
        <v>144</v>
      </c>
      <c r="H2800" s="15" t="s">
        <v>145</v>
      </c>
      <c r="I2800" s="16"/>
      <c r="J2800" s="10"/>
      <c r="K2800" s="10"/>
    </row>
    <row r="2801" spans="1:12" ht="16.5" customHeight="1" x14ac:dyDescent="0.2">
      <c r="A2801" s="58">
        <v>1521100100</v>
      </c>
      <c r="B2801" s="14" t="s">
        <v>6259</v>
      </c>
      <c r="C2801" s="14" t="s">
        <v>19</v>
      </c>
      <c r="D2801" s="14" t="s">
        <v>6260</v>
      </c>
      <c r="E2801" s="14" t="s">
        <v>6741</v>
      </c>
      <c r="F2801" s="17"/>
      <c r="G2801" s="15" t="s">
        <v>144</v>
      </c>
      <c r="H2801" s="15" t="s">
        <v>145</v>
      </c>
      <c r="I2801" s="16"/>
      <c r="J2801" s="10"/>
      <c r="K2801" s="10"/>
      <c r="L2801" s="73">
        <v>1521100850</v>
      </c>
    </row>
    <row r="2802" spans="1:12" ht="16.5" customHeight="1" x14ac:dyDescent="0.2">
      <c r="A2802" s="58">
        <v>1521100110</v>
      </c>
      <c r="B2802" s="14" t="s">
        <v>6261</v>
      </c>
      <c r="C2802" s="14" t="s">
        <v>19</v>
      </c>
      <c r="D2802" s="14" t="s">
        <v>6262</v>
      </c>
      <c r="E2802" s="14" t="s">
        <v>6263</v>
      </c>
      <c r="F2802" s="17"/>
      <c r="G2802" s="15"/>
      <c r="H2802" s="15"/>
      <c r="I2802" s="16"/>
      <c r="J2802" s="10"/>
      <c r="K2802" s="10"/>
    </row>
    <row r="2803" spans="1:12" ht="16.5" customHeight="1" x14ac:dyDescent="0.2">
      <c r="A2803" s="58">
        <v>1521100130</v>
      </c>
      <c r="B2803" s="14" t="s">
        <v>7120</v>
      </c>
      <c r="C2803" s="14" t="s">
        <v>19</v>
      </c>
      <c r="D2803" s="14" t="s">
        <v>7122</v>
      </c>
      <c r="E2803" s="14" t="s">
        <v>7121</v>
      </c>
      <c r="F2803" s="17"/>
      <c r="G2803" s="15"/>
      <c r="H2803" s="15"/>
      <c r="I2803" s="16"/>
      <c r="J2803" s="10"/>
      <c r="K2803" s="10"/>
    </row>
    <row r="2804" spans="1:12" ht="16.5" customHeight="1" x14ac:dyDescent="0.2">
      <c r="A2804" s="58">
        <v>1521100240</v>
      </c>
      <c r="B2804" s="14" t="s">
        <v>6249</v>
      </c>
      <c r="C2804" s="14" t="s">
        <v>19</v>
      </c>
      <c r="D2804" s="14" t="s">
        <v>6250</v>
      </c>
      <c r="E2804" s="14" t="s">
        <v>10047</v>
      </c>
      <c r="F2804" s="17"/>
      <c r="G2804" s="15" t="s">
        <v>144</v>
      </c>
      <c r="H2804" s="15" t="s">
        <v>145</v>
      </c>
      <c r="I2804" s="16"/>
      <c r="J2804" s="10"/>
      <c r="K2804" s="10"/>
      <c r="L2804" s="73">
        <v>1521100930</v>
      </c>
    </row>
    <row r="2805" spans="1:12" ht="16.5" customHeight="1" x14ac:dyDescent="0.2">
      <c r="A2805" s="58">
        <v>1521100250</v>
      </c>
      <c r="B2805" s="14" t="s">
        <v>6251</v>
      </c>
      <c r="C2805" s="14" t="s">
        <v>19</v>
      </c>
      <c r="D2805" s="14" t="s">
        <v>6252</v>
      </c>
      <c r="E2805" s="14" t="s">
        <v>6974</v>
      </c>
      <c r="F2805" s="17"/>
      <c r="G2805" s="15" t="s">
        <v>144</v>
      </c>
      <c r="H2805" s="15" t="s">
        <v>145</v>
      </c>
      <c r="I2805" s="16"/>
      <c r="J2805" s="10"/>
      <c r="K2805" s="10"/>
      <c r="L2805" s="73">
        <v>1521100050</v>
      </c>
    </row>
    <row r="2806" spans="1:12" ht="16.5" customHeight="1" x14ac:dyDescent="0.2">
      <c r="A2806" s="58">
        <v>1521100290</v>
      </c>
      <c r="B2806" s="14" t="s">
        <v>6258</v>
      </c>
      <c r="C2806" s="14" t="s">
        <v>19</v>
      </c>
      <c r="D2806" s="14" t="s">
        <v>16770</v>
      </c>
      <c r="E2806" s="14" t="s">
        <v>16769</v>
      </c>
      <c r="F2806" s="17"/>
      <c r="G2806" s="15"/>
      <c r="H2806" s="15"/>
      <c r="I2806" s="16"/>
      <c r="J2806" s="10"/>
      <c r="K2806" s="10"/>
      <c r="L2806" s="73">
        <v>1521100090</v>
      </c>
    </row>
    <row r="2807" spans="1:12" ht="16.5" customHeight="1" x14ac:dyDescent="0.2">
      <c r="A2807" s="58">
        <v>1521100360</v>
      </c>
      <c r="B2807" s="14" t="s">
        <v>6231</v>
      </c>
      <c r="C2807" s="14" t="s">
        <v>19</v>
      </c>
      <c r="D2807" s="14" t="s">
        <v>9420</v>
      </c>
      <c r="E2807" s="14" t="s">
        <v>9419</v>
      </c>
      <c r="F2807" s="17"/>
      <c r="G2807" s="12" t="s">
        <v>144</v>
      </c>
      <c r="H2807" s="12" t="s">
        <v>145</v>
      </c>
      <c r="I2807" s="16"/>
      <c r="J2807" s="10" t="s">
        <v>153</v>
      </c>
      <c r="K2807" s="10" t="s">
        <v>6227</v>
      </c>
    </row>
    <row r="2808" spans="1:12" ht="16.5" customHeight="1" x14ac:dyDescent="0.2">
      <c r="A2808" s="18">
        <v>1521100370</v>
      </c>
      <c r="B2808" s="14" t="s">
        <v>6228</v>
      </c>
      <c r="C2808" s="14"/>
      <c r="D2808" s="14" t="s">
        <v>6229</v>
      </c>
      <c r="E2808" s="14" t="s">
        <v>6230</v>
      </c>
      <c r="F2808" s="17"/>
      <c r="G2808" s="12" t="s">
        <v>144</v>
      </c>
      <c r="H2808" s="12" t="s">
        <v>145</v>
      </c>
      <c r="I2808" s="16"/>
      <c r="J2808" s="10" t="s">
        <v>153</v>
      </c>
      <c r="K2808" s="10" t="s">
        <v>6227</v>
      </c>
    </row>
    <row r="2809" spans="1:12" ht="16.5" customHeight="1" x14ac:dyDescent="0.2">
      <c r="A2809" s="18">
        <v>1521100380</v>
      </c>
      <c r="B2809" s="14" t="s">
        <v>6244</v>
      </c>
      <c r="C2809" s="14"/>
      <c r="D2809" s="14" t="s">
        <v>6245</v>
      </c>
      <c r="E2809" s="14" t="s">
        <v>6246</v>
      </c>
      <c r="F2809" s="17"/>
      <c r="G2809" s="12" t="s">
        <v>144</v>
      </c>
      <c r="H2809" s="12" t="s">
        <v>145</v>
      </c>
      <c r="I2809" s="16"/>
      <c r="J2809" s="10" t="s">
        <v>153</v>
      </c>
      <c r="K2809" s="10" t="s">
        <v>6227</v>
      </c>
    </row>
    <row r="2810" spans="1:12" ht="16.5" customHeight="1" x14ac:dyDescent="0.2">
      <c r="A2810" s="18">
        <v>1521100400</v>
      </c>
      <c r="B2810" s="14" t="s">
        <v>6240</v>
      </c>
      <c r="C2810" s="14"/>
      <c r="D2810" s="14" t="s">
        <v>6241</v>
      </c>
      <c r="E2810" s="14" t="s">
        <v>6242</v>
      </c>
      <c r="F2810" s="17"/>
      <c r="G2810" s="12" t="s">
        <v>144</v>
      </c>
      <c r="H2810" s="12" t="s">
        <v>145</v>
      </c>
      <c r="I2810" s="16"/>
      <c r="J2810" s="10" t="s">
        <v>153</v>
      </c>
      <c r="K2810" s="10" t="s">
        <v>6227</v>
      </c>
    </row>
    <row r="2811" spans="1:12" ht="16.5" customHeight="1" x14ac:dyDescent="0.2">
      <c r="A2811" s="18">
        <v>1521100420</v>
      </c>
      <c r="B2811" s="14" t="s">
        <v>6269</v>
      </c>
      <c r="C2811" s="14"/>
      <c r="D2811" s="14" t="s">
        <v>6270</v>
      </c>
      <c r="E2811" s="14" t="s">
        <v>6271</v>
      </c>
      <c r="F2811" s="17"/>
      <c r="G2811" s="12" t="s">
        <v>144</v>
      </c>
      <c r="H2811" s="12" t="s">
        <v>145</v>
      </c>
      <c r="I2811" s="16"/>
      <c r="J2811" s="10" t="s">
        <v>153</v>
      </c>
      <c r="K2811" s="10" t="s">
        <v>6227</v>
      </c>
    </row>
    <row r="2812" spans="1:12" ht="16.5" customHeight="1" x14ac:dyDescent="0.2">
      <c r="A2812" s="58">
        <v>1521100480</v>
      </c>
      <c r="B2812" s="14" t="s">
        <v>6243</v>
      </c>
      <c r="C2812" s="14" t="s">
        <v>19</v>
      </c>
      <c r="D2812" s="14" t="s">
        <v>11820</v>
      </c>
      <c r="E2812" s="14" t="s">
        <v>11821</v>
      </c>
      <c r="F2812" s="17"/>
      <c r="G2812" s="17"/>
      <c r="H2812" s="16"/>
      <c r="I2812" s="16"/>
      <c r="J2812" s="10" t="s">
        <v>153</v>
      </c>
      <c r="K2812" s="10" t="s">
        <v>6227</v>
      </c>
    </row>
    <row r="2813" spans="1:12" ht="16.5" customHeight="1" x14ac:dyDescent="0.2">
      <c r="A2813" s="58">
        <v>1521100650</v>
      </c>
      <c r="B2813" s="14" t="s">
        <v>6247</v>
      </c>
      <c r="C2813" s="14" t="s">
        <v>19</v>
      </c>
      <c r="D2813" s="14" t="s">
        <v>9519</v>
      </c>
      <c r="E2813" s="14" t="s">
        <v>7015</v>
      </c>
      <c r="F2813" s="17"/>
      <c r="G2813" s="12" t="s">
        <v>144</v>
      </c>
      <c r="H2813" s="12" t="s">
        <v>145</v>
      </c>
      <c r="I2813" s="16"/>
      <c r="J2813" s="10" t="s">
        <v>153</v>
      </c>
      <c r="K2813" s="10" t="s">
        <v>3194</v>
      </c>
      <c r="L2813" s="76">
        <v>1511101310</v>
      </c>
    </row>
    <row r="2814" spans="1:12" ht="16.5" customHeight="1" x14ac:dyDescent="0.2">
      <c r="A2814" s="62">
        <v>1521100660</v>
      </c>
      <c r="B2814" s="19" t="s">
        <v>6236</v>
      </c>
      <c r="C2814" s="19"/>
      <c r="D2814" s="20" t="s">
        <v>6237</v>
      </c>
      <c r="E2814" s="19" t="s">
        <v>6238</v>
      </c>
      <c r="F2814" s="17"/>
      <c r="G2814" s="12"/>
      <c r="H2814" s="12"/>
      <c r="I2814" s="16"/>
      <c r="J2814" s="19"/>
      <c r="K2814" s="19"/>
    </row>
    <row r="2815" spans="1:12" ht="16.5" customHeight="1" x14ac:dyDescent="0.2">
      <c r="A2815" s="58">
        <v>1521100710</v>
      </c>
      <c r="B2815" s="14" t="s">
        <v>6264</v>
      </c>
      <c r="C2815" s="14" t="s">
        <v>19</v>
      </c>
      <c r="D2815" s="14" t="s">
        <v>6265</v>
      </c>
      <c r="E2815" s="14" t="s">
        <v>10404</v>
      </c>
      <c r="F2815" s="17"/>
      <c r="G2815" s="15"/>
      <c r="H2815" s="15"/>
      <c r="I2815" s="16"/>
      <c r="J2815" s="10"/>
      <c r="K2815" s="10"/>
    </row>
    <row r="2816" spans="1:12" ht="16.5" customHeight="1" x14ac:dyDescent="0.2">
      <c r="A2816" s="58">
        <v>1521101030</v>
      </c>
      <c r="B2816" s="14" t="s">
        <v>7283</v>
      </c>
      <c r="C2816" s="14" t="s">
        <v>19</v>
      </c>
      <c r="D2816" s="14" t="s">
        <v>7282</v>
      </c>
      <c r="E2816" s="14" t="s">
        <v>7284</v>
      </c>
      <c r="F2816" s="17"/>
      <c r="G2816" s="12" t="s">
        <v>144</v>
      </c>
      <c r="H2816" s="12" t="s">
        <v>145</v>
      </c>
      <c r="I2816" s="16"/>
      <c r="J2816" s="10" t="s">
        <v>166</v>
      </c>
      <c r="K2816" s="10" t="s">
        <v>854</v>
      </c>
      <c r="L2816" s="73">
        <v>1221100400</v>
      </c>
    </row>
    <row r="2817" spans="1:12" ht="16.5" customHeight="1" x14ac:dyDescent="0.2">
      <c r="A2817" s="58">
        <v>1521101140</v>
      </c>
      <c r="B2817" s="14" t="s">
        <v>6226</v>
      </c>
      <c r="C2817" s="14" t="s">
        <v>19</v>
      </c>
      <c r="D2817" s="14" t="s">
        <v>7705</v>
      </c>
      <c r="E2817" s="14" t="s">
        <v>7704</v>
      </c>
      <c r="F2817" s="17"/>
      <c r="G2817" s="17"/>
      <c r="H2817" s="16"/>
      <c r="I2817" s="16"/>
      <c r="J2817" s="10" t="s">
        <v>153</v>
      </c>
      <c r="K2817" s="10" t="s">
        <v>6227</v>
      </c>
      <c r="L2817" s="73">
        <v>1521100780</v>
      </c>
    </row>
    <row r="2818" spans="1:12" ht="16.5" customHeight="1" x14ac:dyDescent="0.2">
      <c r="A2818" s="62">
        <v>1521101290</v>
      </c>
      <c r="B2818" s="19" t="s">
        <v>6232</v>
      </c>
      <c r="C2818" s="19"/>
      <c r="D2818" s="20" t="s">
        <v>6233</v>
      </c>
      <c r="E2818" s="19" t="s">
        <v>6234</v>
      </c>
      <c r="F2818" s="17"/>
      <c r="G2818" s="12" t="s">
        <v>144</v>
      </c>
      <c r="H2818" s="12" t="s">
        <v>145</v>
      </c>
      <c r="I2818" s="16"/>
      <c r="J2818" s="19" t="s">
        <v>269</v>
      </c>
      <c r="K2818" s="19" t="s">
        <v>6235</v>
      </c>
    </row>
    <row r="2819" spans="1:12" ht="16.5" customHeight="1" x14ac:dyDescent="0.2">
      <c r="A2819" s="104">
        <v>1521101640</v>
      </c>
      <c r="B2819" s="19" t="s">
        <v>7277</v>
      </c>
      <c r="C2819" s="19" t="s">
        <v>19</v>
      </c>
      <c r="D2819" s="20" t="s">
        <v>7293</v>
      </c>
      <c r="E2819" s="19" t="s">
        <v>7278</v>
      </c>
      <c r="F2819" s="17"/>
      <c r="G2819" s="12"/>
      <c r="H2819" s="12"/>
      <c r="I2819" s="16"/>
      <c r="J2819" s="19"/>
      <c r="K2819" s="19"/>
    </row>
    <row r="2820" spans="1:12" ht="16.5" customHeight="1" x14ac:dyDescent="0.2">
      <c r="A2820" s="58">
        <v>1521102160</v>
      </c>
      <c r="B2820" s="14" t="s">
        <v>10182</v>
      </c>
      <c r="C2820" s="14" t="s">
        <v>19</v>
      </c>
      <c r="D2820" s="14" t="s">
        <v>10184</v>
      </c>
      <c r="E2820" s="10" t="s">
        <v>10183</v>
      </c>
      <c r="F2820" s="17"/>
      <c r="G2820" s="12"/>
      <c r="H2820" s="12"/>
      <c r="I2820" s="16"/>
      <c r="J2820" s="10"/>
      <c r="K2820" s="10"/>
    </row>
    <row r="2821" spans="1:12" ht="16.5" customHeight="1" x14ac:dyDescent="0.2">
      <c r="A2821" s="58">
        <v>1521102360</v>
      </c>
      <c r="B2821" s="14" t="s">
        <v>14845</v>
      </c>
      <c r="C2821" s="14" t="s">
        <v>19</v>
      </c>
      <c r="D2821" s="14" t="s">
        <v>14846</v>
      </c>
      <c r="E2821" s="14" t="s">
        <v>14844</v>
      </c>
      <c r="F2821" s="17"/>
      <c r="G2821" s="17"/>
      <c r="H2821" s="16"/>
      <c r="I2821" s="16"/>
      <c r="J2821" s="10"/>
      <c r="K2821" s="10"/>
    </row>
    <row r="2822" spans="1:12" ht="16.5" customHeight="1" x14ac:dyDescent="0.2">
      <c r="A2822" s="58">
        <v>1521102370</v>
      </c>
      <c r="B2822" s="14" t="s">
        <v>14859</v>
      </c>
      <c r="C2822" s="14" t="s">
        <v>19</v>
      </c>
      <c r="D2822" s="14" t="s">
        <v>14860</v>
      </c>
      <c r="E2822" s="14" t="s">
        <v>14858</v>
      </c>
      <c r="F2822" s="17"/>
      <c r="G2822" s="17"/>
      <c r="H2822" s="16"/>
      <c r="I2822" s="16"/>
      <c r="J2822" s="10"/>
      <c r="K2822" s="10"/>
    </row>
    <row r="2823" spans="1:12" ht="16.5" customHeight="1" x14ac:dyDescent="0.2">
      <c r="A2823" s="18">
        <v>1522100000</v>
      </c>
      <c r="B2823" s="19" t="s">
        <v>21</v>
      </c>
      <c r="C2823" s="19"/>
      <c r="D2823" s="19" t="s">
        <v>22</v>
      </c>
      <c r="E2823" s="19" t="s">
        <v>23</v>
      </c>
      <c r="F2823" s="17"/>
      <c r="G2823" s="17"/>
      <c r="H2823" s="16"/>
      <c r="I2823" s="16"/>
      <c r="J2823" s="10"/>
      <c r="K2823" s="10"/>
    </row>
    <row r="2824" spans="1:12" ht="16.5" customHeight="1" x14ac:dyDescent="0.2">
      <c r="A2824" s="18">
        <v>1522100010</v>
      </c>
      <c r="B2824" s="19" t="s">
        <v>24</v>
      </c>
      <c r="C2824" s="19"/>
      <c r="D2824" s="19" t="s">
        <v>25</v>
      </c>
      <c r="E2824" s="19" t="s">
        <v>26</v>
      </c>
      <c r="F2824" s="17"/>
      <c r="G2824" s="17"/>
      <c r="H2824" s="16"/>
      <c r="I2824" s="16"/>
      <c r="J2824" s="10"/>
      <c r="K2824" s="10"/>
    </row>
    <row r="2825" spans="1:12" ht="16.5" customHeight="1" x14ac:dyDescent="0.2">
      <c r="A2825" s="18">
        <v>1522100030</v>
      </c>
      <c r="B2825" s="10" t="s">
        <v>63</v>
      </c>
      <c r="C2825" s="10"/>
      <c r="D2825" s="19" t="s">
        <v>64</v>
      </c>
      <c r="E2825" s="19" t="s">
        <v>65</v>
      </c>
      <c r="F2825" s="17"/>
      <c r="G2825" s="17"/>
      <c r="H2825" s="16"/>
      <c r="I2825" s="16"/>
      <c r="J2825" s="10"/>
      <c r="K2825" s="10"/>
    </row>
    <row r="2826" spans="1:12" ht="16.5" customHeight="1" x14ac:dyDescent="0.2">
      <c r="A2826" s="18">
        <v>1522100040</v>
      </c>
      <c r="B2826" s="10" t="s">
        <v>81</v>
      </c>
      <c r="C2826" s="10" t="s">
        <v>19</v>
      </c>
      <c r="D2826" s="19" t="s">
        <v>82</v>
      </c>
      <c r="E2826" s="19" t="s">
        <v>83</v>
      </c>
      <c r="F2826" s="17"/>
      <c r="G2826" s="17"/>
      <c r="H2826" s="16"/>
      <c r="I2826" s="16"/>
      <c r="J2826" s="10"/>
      <c r="K2826" s="10"/>
    </row>
    <row r="2827" spans="1:12" ht="16.5" customHeight="1" x14ac:dyDescent="0.2">
      <c r="A2827" s="58">
        <v>1522100060</v>
      </c>
      <c r="B2827" s="14" t="s">
        <v>174</v>
      </c>
      <c r="C2827" s="14" t="s">
        <v>19</v>
      </c>
      <c r="D2827" s="14" t="s">
        <v>9678</v>
      </c>
      <c r="E2827" s="12" t="s">
        <v>6730</v>
      </c>
      <c r="F2827" s="17" t="s">
        <v>174</v>
      </c>
      <c r="G2827" s="10" t="s">
        <v>175</v>
      </c>
      <c r="H2827" s="17" t="s">
        <v>176</v>
      </c>
      <c r="I2827" s="17" t="s">
        <v>177</v>
      </c>
      <c r="J2827" s="10"/>
      <c r="K2827" s="10"/>
    </row>
    <row r="2828" spans="1:12" ht="16.5" customHeight="1" x14ac:dyDescent="0.2">
      <c r="A2828" s="58">
        <v>1522100070</v>
      </c>
      <c r="B2828" s="14" t="s">
        <v>178</v>
      </c>
      <c r="C2828" s="14" t="s">
        <v>19</v>
      </c>
      <c r="D2828" s="10" t="s">
        <v>9679</v>
      </c>
      <c r="E2828" s="10" t="s">
        <v>6523</v>
      </c>
      <c r="F2828" s="17"/>
      <c r="G2828" s="12" t="s">
        <v>144</v>
      </c>
      <c r="H2828" s="12" t="s">
        <v>145</v>
      </c>
      <c r="I2828" s="16"/>
      <c r="J2828" s="10" t="s">
        <v>153</v>
      </c>
      <c r="K2828" s="10" t="s">
        <v>179</v>
      </c>
    </row>
    <row r="2829" spans="1:12" ht="16.5" customHeight="1" x14ac:dyDescent="0.2">
      <c r="A2829" s="58">
        <v>1522100080</v>
      </c>
      <c r="B2829" s="14" t="s">
        <v>210</v>
      </c>
      <c r="C2829" s="14" t="s">
        <v>19</v>
      </c>
      <c r="D2829" s="14" t="s">
        <v>7912</v>
      </c>
      <c r="E2829" s="19" t="s">
        <v>211</v>
      </c>
      <c r="F2829" s="17"/>
      <c r="G2829" s="15"/>
      <c r="H2829" s="15"/>
      <c r="I2829" s="16"/>
      <c r="J2829" s="14"/>
      <c r="K2829" s="10"/>
      <c r="L2829" s="73">
        <v>1522100610</v>
      </c>
    </row>
    <row r="2830" spans="1:12" ht="16.5" customHeight="1" x14ac:dyDescent="0.2">
      <c r="A2830" s="58">
        <v>1522100100</v>
      </c>
      <c r="B2830" s="14" t="s">
        <v>260</v>
      </c>
      <c r="C2830" s="14" t="s">
        <v>19</v>
      </c>
      <c r="D2830" s="14" t="s">
        <v>11320</v>
      </c>
      <c r="E2830" s="12" t="s">
        <v>12124</v>
      </c>
      <c r="F2830" s="17" t="s">
        <v>261</v>
      </c>
      <c r="G2830" s="10" t="s">
        <v>175</v>
      </c>
      <c r="H2830" s="17" t="s">
        <v>176</v>
      </c>
      <c r="I2830" s="17" t="s">
        <v>177</v>
      </c>
      <c r="J2830" s="10"/>
      <c r="K2830" s="10"/>
    </row>
    <row r="2831" spans="1:12" ht="16.5" customHeight="1" x14ac:dyDescent="0.2">
      <c r="A2831" s="58">
        <v>1522100140</v>
      </c>
      <c r="B2831" s="14" t="s">
        <v>328</v>
      </c>
      <c r="C2831" s="14" t="s">
        <v>19</v>
      </c>
      <c r="D2831" s="14" t="s">
        <v>10231</v>
      </c>
      <c r="E2831" s="14" t="s">
        <v>10230</v>
      </c>
      <c r="F2831" s="17"/>
      <c r="G2831" s="15" t="s">
        <v>144</v>
      </c>
      <c r="H2831" s="15" t="s">
        <v>145</v>
      </c>
      <c r="I2831" s="16"/>
      <c r="J2831" s="14" t="s">
        <v>145</v>
      </c>
      <c r="K2831" s="10"/>
    </row>
    <row r="2832" spans="1:12" ht="16.5" customHeight="1" x14ac:dyDescent="0.2">
      <c r="A2832" s="58">
        <v>1522100150</v>
      </c>
      <c r="B2832" s="14" t="s">
        <v>342</v>
      </c>
      <c r="C2832" s="14" t="s">
        <v>19</v>
      </c>
      <c r="D2832" s="14" t="s">
        <v>8209</v>
      </c>
      <c r="E2832" s="14" t="s">
        <v>8206</v>
      </c>
      <c r="F2832" s="17"/>
      <c r="G2832" s="15" t="s">
        <v>144</v>
      </c>
      <c r="H2832" s="15" t="s">
        <v>145</v>
      </c>
      <c r="I2832" s="16"/>
      <c r="J2832" s="14" t="s">
        <v>145</v>
      </c>
      <c r="K2832" s="10"/>
    </row>
    <row r="2833" spans="1:11" ht="16.5" customHeight="1" x14ac:dyDescent="0.2">
      <c r="A2833" s="58">
        <v>1522100180</v>
      </c>
      <c r="B2833" s="14" t="s">
        <v>364</v>
      </c>
      <c r="C2833" s="14" t="s">
        <v>19</v>
      </c>
      <c r="D2833" s="14" t="s">
        <v>365</v>
      </c>
      <c r="E2833" s="14" t="s">
        <v>11684</v>
      </c>
      <c r="F2833" s="17"/>
      <c r="G2833" s="15" t="s">
        <v>144</v>
      </c>
      <c r="H2833" s="15" t="s">
        <v>145</v>
      </c>
      <c r="I2833" s="16"/>
      <c r="J2833" s="14" t="s">
        <v>145</v>
      </c>
      <c r="K2833" s="10"/>
    </row>
    <row r="2834" spans="1:11" ht="16.5" customHeight="1" x14ac:dyDescent="0.2">
      <c r="A2834" s="58">
        <v>1522100190</v>
      </c>
      <c r="B2834" s="14" t="s">
        <v>382</v>
      </c>
      <c r="C2834" s="14" t="s">
        <v>19</v>
      </c>
      <c r="D2834" s="14" t="s">
        <v>8902</v>
      </c>
      <c r="E2834" s="14" t="s">
        <v>8901</v>
      </c>
      <c r="F2834" s="17"/>
      <c r="G2834" s="15" t="s">
        <v>144</v>
      </c>
      <c r="H2834" s="15" t="s">
        <v>145</v>
      </c>
      <c r="I2834" s="16"/>
      <c r="J2834" s="14" t="s">
        <v>145</v>
      </c>
      <c r="K2834" s="10"/>
    </row>
    <row r="2835" spans="1:11" ht="16.5" customHeight="1" x14ac:dyDescent="0.2">
      <c r="A2835" s="58">
        <v>1522100200</v>
      </c>
      <c r="B2835" s="14" t="s">
        <v>405</v>
      </c>
      <c r="C2835" s="14" t="s">
        <v>19</v>
      </c>
      <c r="D2835" s="14" t="s">
        <v>406</v>
      </c>
      <c r="E2835" s="14" t="s">
        <v>407</v>
      </c>
      <c r="F2835" s="17"/>
      <c r="G2835" s="15"/>
      <c r="H2835" s="15"/>
      <c r="I2835" s="16"/>
      <c r="J2835" s="14"/>
      <c r="K2835" s="10"/>
    </row>
    <row r="2836" spans="1:11" ht="16.5" customHeight="1" x14ac:dyDescent="0.2">
      <c r="A2836" s="58">
        <v>1522100240</v>
      </c>
      <c r="B2836" s="14" t="s">
        <v>11524</v>
      </c>
      <c r="C2836" s="14" t="s">
        <v>19</v>
      </c>
      <c r="D2836" s="10" t="s">
        <v>11525</v>
      </c>
      <c r="E2836" s="10" t="s">
        <v>11523</v>
      </c>
      <c r="F2836" s="17"/>
      <c r="G2836" s="12"/>
      <c r="H2836" s="12"/>
      <c r="I2836" s="16"/>
      <c r="J2836" s="10"/>
      <c r="K2836" s="10"/>
    </row>
    <row r="2837" spans="1:11" ht="16.5" customHeight="1" x14ac:dyDescent="0.2">
      <c r="A2837" s="58">
        <v>1522100250</v>
      </c>
      <c r="B2837" s="14" t="s">
        <v>11454</v>
      </c>
      <c r="C2837" s="14" t="s">
        <v>19</v>
      </c>
      <c r="D2837" s="14" t="s">
        <v>11456</v>
      </c>
      <c r="E2837" s="14" t="s">
        <v>11455</v>
      </c>
      <c r="F2837" s="17"/>
      <c r="G2837" s="15"/>
      <c r="H2837" s="15"/>
      <c r="I2837" s="16"/>
      <c r="J2837" s="14"/>
      <c r="K2837" s="10"/>
    </row>
    <row r="2838" spans="1:11" ht="16.5" customHeight="1" x14ac:dyDescent="0.2">
      <c r="A2838" s="58">
        <v>1522100290</v>
      </c>
      <c r="B2838" s="14" t="s">
        <v>5245</v>
      </c>
      <c r="C2838" s="14" t="s">
        <v>19</v>
      </c>
      <c r="D2838" s="14" t="s">
        <v>9651</v>
      </c>
      <c r="E2838" s="12" t="s">
        <v>9652</v>
      </c>
      <c r="F2838" s="17" t="s">
        <v>5246</v>
      </c>
      <c r="G2838" s="17" t="s">
        <v>175</v>
      </c>
      <c r="H2838" s="17" t="s">
        <v>182</v>
      </c>
      <c r="I2838" s="16"/>
      <c r="J2838" s="10"/>
      <c r="K2838" s="10"/>
    </row>
    <row r="2839" spans="1:11" ht="16.5" customHeight="1" x14ac:dyDescent="0.2">
      <c r="A2839" s="58">
        <v>1522100400</v>
      </c>
      <c r="B2839" s="14" t="s">
        <v>7114</v>
      </c>
      <c r="C2839" s="14" t="s">
        <v>19</v>
      </c>
      <c r="D2839" s="14" t="s">
        <v>9677</v>
      </c>
      <c r="E2839" s="12" t="s">
        <v>7115</v>
      </c>
      <c r="F2839" s="17"/>
      <c r="G2839" s="17"/>
      <c r="H2839" s="17"/>
      <c r="I2839" s="16"/>
      <c r="J2839" s="10"/>
      <c r="K2839" s="10"/>
    </row>
    <row r="2840" spans="1:11" ht="16.5" customHeight="1" x14ac:dyDescent="0.2">
      <c r="A2840" s="18">
        <v>1522100570</v>
      </c>
      <c r="B2840" s="14" t="s">
        <v>250</v>
      </c>
      <c r="C2840" s="14"/>
      <c r="D2840" s="10" t="s">
        <v>251</v>
      </c>
      <c r="E2840" s="10" t="s">
        <v>251</v>
      </c>
      <c r="F2840" s="17"/>
      <c r="G2840" s="12" t="s">
        <v>144</v>
      </c>
      <c r="H2840" s="12" t="s">
        <v>145</v>
      </c>
      <c r="I2840" s="16"/>
      <c r="J2840" s="10" t="s">
        <v>153</v>
      </c>
      <c r="K2840" s="10" t="s">
        <v>179</v>
      </c>
    </row>
    <row r="2841" spans="1:11" ht="16.5" customHeight="1" x14ac:dyDescent="0.2">
      <c r="A2841" s="58">
        <v>1522100580</v>
      </c>
      <c r="B2841" s="14" t="s">
        <v>252</v>
      </c>
      <c r="C2841" s="14" t="s">
        <v>19</v>
      </c>
      <c r="D2841" s="10" t="s">
        <v>253</v>
      </c>
      <c r="E2841" s="10" t="s">
        <v>253</v>
      </c>
      <c r="F2841" s="17"/>
      <c r="G2841" s="12" t="s">
        <v>144</v>
      </c>
      <c r="H2841" s="12" t="s">
        <v>145</v>
      </c>
      <c r="I2841" s="16"/>
      <c r="J2841" s="10" t="s">
        <v>153</v>
      </c>
      <c r="K2841" s="10" t="s">
        <v>179</v>
      </c>
    </row>
    <row r="2842" spans="1:11" ht="16.5" customHeight="1" x14ac:dyDescent="0.2">
      <c r="A2842" s="58">
        <v>1522100630</v>
      </c>
      <c r="B2842" s="14" t="s">
        <v>254</v>
      </c>
      <c r="C2842" s="14" t="s">
        <v>19</v>
      </c>
      <c r="D2842" s="14" t="s">
        <v>9810</v>
      </c>
      <c r="E2842" s="14" t="s">
        <v>255</v>
      </c>
      <c r="F2842" s="17"/>
      <c r="G2842" s="12" t="s">
        <v>144</v>
      </c>
      <c r="H2842" s="12" t="s">
        <v>145</v>
      </c>
      <c r="I2842" s="16"/>
      <c r="J2842" s="10" t="s">
        <v>153</v>
      </c>
      <c r="K2842" s="10" t="s">
        <v>179</v>
      </c>
    </row>
    <row r="2843" spans="1:11" ht="16.5" customHeight="1" x14ac:dyDescent="0.2">
      <c r="A2843" s="58">
        <v>1522100710</v>
      </c>
      <c r="B2843" s="14" t="s">
        <v>7134</v>
      </c>
      <c r="C2843" s="14" t="s">
        <v>19</v>
      </c>
      <c r="D2843" s="14" t="s">
        <v>7133</v>
      </c>
      <c r="E2843" s="14" t="s">
        <v>7132</v>
      </c>
      <c r="F2843" s="17"/>
      <c r="G2843" s="12"/>
      <c r="H2843" s="12"/>
      <c r="I2843" s="16"/>
      <c r="J2843" s="10"/>
      <c r="K2843" s="10"/>
    </row>
    <row r="2844" spans="1:11" ht="16.5" customHeight="1" x14ac:dyDescent="0.2">
      <c r="A2844" s="18">
        <v>1522100910</v>
      </c>
      <c r="B2844" s="14" t="s">
        <v>400</v>
      </c>
      <c r="C2844" s="14"/>
      <c r="D2844" s="14" t="s">
        <v>401</v>
      </c>
      <c r="E2844" s="14" t="s">
        <v>402</v>
      </c>
      <c r="F2844" s="17"/>
      <c r="G2844" s="15" t="s">
        <v>144</v>
      </c>
      <c r="H2844" s="15" t="s">
        <v>145</v>
      </c>
      <c r="I2844" s="16"/>
      <c r="J2844" s="10"/>
      <c r="K2844" s="10"/>
    </row>
    <row r="2845" spans="1:11" ht="16.5" customHeight="1" x14ac:dyDescent="0.2">
      <c r="A2845" s="104">
        <v>1522101070</v>
      </c>
      <c r="B2845" s="19" t="s">
        <v>11686</v>
      </c>
      <c r="C2845" s="19" t="s">
        <v>19</v>
      </c>
      <c r="D2845" s="20" t="s">
        <v>11323</v>
      </c>
      <c r="E2845" s="19" t="s">
        <v>9700</v>
      </c>
      <c r="F2845" s="17"/>
      <c r="G2845" s="12"/>
      <c r="H2845" s="12"/>
      <c r="I2845" s="16"/>
      <c r="J2845" s="19"/>
      <c r="K2845" s="19"/>
    </row>
    <row r="2846" spans="1:11" ht="16.5" customHeight="1" x14ac:dyDescent="0.2">
      <c r="A2846" s="18">
        <v>1522101150</v>
      </c>
      <c r="B2846" s="14" t="s">
        <v>1840</v>
      </c>
      <c r="C2846" s="14"/>
      <c r="D2846" s="14" t="s">
        <v>1838</v>
      </c>
      <c r="E2846" s="19" t="s">
        <v>1838</v>
      </c>
      <c r="F2846" s="17"/>
      <c r="G2846" s="17"/>
      <c r="H2846" s="16"/>
      <c r="I2846" s="16"/>
      <c r="J2846" s="14" t="s">
        <v>153</v>
      </c>
      <c r="K2846" s="10" t="s">
        <v>179</v>
      </c>
    </row>
    <row r="2847" spans="1:11" ht="16.5" customHeight="1" x14ac:dyDescent="0.2">
      <c r="A2847" s="18">
        <v>1522101180</v>
      </c>
      <c r="B2847" s="14" t="s">
        <v>349</v>
      </c>
      <c r="C2847" s="14" t="s">
        <v>19</v>
      </c>
      <c r="D2847" s="14" t="s">
        <v>350</v>
      </c>
      <c r="E2847" s="14" t="s">
        <v>351</v>
      </c>
      <c r="F2847" s="17"/>
      <c r="G2847" s="15"/>
      <c r="H2847" s="15"/>
      <c r="I2847" s="16"/>
      <c r="J2847" s="14"/>
      <c r="K2847" s="10"/>
    </row>
    <row r="2848" spans="1:11" ht="16.5" customHeight="1" x14ac:dyDescent="0.2">
      <c r="A2848" s="18">
        <v>1522101200</v>
      </c>
      <c r="B2848" s="14" t="s">
        <v>1834</v>
      </c>
      <c r="C2848" s="14"/>
      <c r="D2848" s="14" t="s">
        <v>1835</v>
      </c>
      <c r="E2848" s="14" t="s">
        <v>1836</v>
      </c>
      <c r="F2848" s="17"/>
      <c r="G2848" s="17"/>
      <c r="H2848" s="16"/>
      <c r="I2848" s="16"/>
      <c r="J2848" s="10" t="s">
        <v>153</v>
      </c>
      <c r="K2848" s="10" t="s">
        <v>179</v>
      </c>
    </row>
    <row r="2849" spans="1:13" ht="16.5" customHeight="1" x14ac:dyDescent="0.2">
      <c r="A2849" s="18">
        <v>1522101210</v>
      </c>
      <c r="B2849" s="14" t="s">
        <v>1837</v>
      </c>
      <c r="C2849" s="14"/>
      <c r="D2849" s="14" t="s">
        <v>1838</v>
      </c>
      <c r="E2849" s="14" t="s">
        <v>1839</v>
      </c>
      <c r="F2849" s="17"/>
      <c r="G2849" s="17"/>
      <c r="H2849" s="16"/>
      <c r="I2849" s="16"/>
      <c r="J2849" s="10" t="s">
        <v>153</v>
      </c>
      <c r="K2849" s="10" t="s">
        <v>179</v>
      </c>
    </row>
    <row r="2850" spans="1:13" ht="16.5" customHeight="1" x14ac:dyDescent="0.2">
      <c r="A2850" s="18">
        <v>1522101220</v>
      </c>
      <c r="B2850" s="10" t="s">
        <v>4258</v>
      </c>
      <c r="C2850" s="10"/>
      <c r="D2850" s="10" t="s">
        <v>4259</v>
      </c>
      <c r="E2850" s="10" t="s">
        <v>4260</v>
      </c>
      <c r="F2850" s="17"/>
      <c r="G2850" s="17"/>
      <c r="H2850" s="16"/>
      <c r="I2850" s="16"/>
      <c r="J2850" s="10" t="s">
        <v>153</v>
      </c>
      <c r="K2850" s="10" t="s">
        <v>179</v>
      </c>
    </row>
    <row r="2851" spans="1:13" ht="16.5" customHeight="1" x14ac:dyDescent="0.2">
      <c r="A2851" s="18">
        <v>1522101230</v>
      </c>
      <c r="B2851" s="10" t="s">
        <v>4261</v>
      </c>
      <c r="C2851" s="10"/>
      <c r="D2851" s="10" t="s">
        <v>4259</v>
      </c>
      <c r="E2851" s="10" t="s">
        <v>4260</v>
      </c>
      <c r="F2851" s="17"/>
      <c r="G2851" s="17"/>
      <c r="H2851" s="16"/>
      <c r="I2851" s="16"/>
      <c r="J2851" s="10" t="s">
        <v>153</v>
      </c>
      <c r="K2851" s="10" t="s">
        <v>179</v>
      </c>
    </row>
    <row r="2852" spans="1:13" ht="16.5" customHeight="1" x14ac:dyDescent="0.2">
      <c r="A2852" s="18">
        <v>1522101240</v>
      </c>
      <c r="B2852" s="10" t="s">
        <v>4255</v>
      </c>
      <c r="C2852" s="10"/>
      <c r="D2852" s="10" t="s">
        <v>4256</v>
      </c>
      <c r="E2852" s="10" t="s">
        <v>4257</v>
      </c>
      <c r="F2852" s="17"/>
      <c r="G2852" s="17"/>
      <c r="H2852" s="16"/>
      <c r="I2852" s="16"/>
      <c r="J2852" s="10" t="s">
        <v>153</v>
      </c>
      <c r="K2852" s="10" t="s">
        <v>179</v>
      </c>
    </row>
    <row r="2853" spans="1:13" ht="16.5" customHeight="1" x14ac:dyDescent="0.2">
      <c r="A2853" s="18">
        <v>1522101250</v>
      </c>
      <c r="B2853" s="14" t="s">
        <v>4268</v>
      </c>
      <c r="C2853" s="14"/>
      <c r="D2853" s="14" t="s">
        <v>4269</v>
      </c>
      <c r="E2853" s="19" t="s">
        <v>4269</v>
      </c>
      <c r="F2853" s="17"/>
      <c r="G2853" s="17"/>
      <c r="H2853" s="16"/>
      <c r="I2853" s="16"/>
      <c r="J2853" s="14" t="s">
        <v>153</v>
      </c>
      <c r="K2853" s="10" t="s">
        <v>179</v>
      </c>
    </row>
    <row r="2854" spans="1:13" ht="16.5" customHeight="1" x14ac:dyDescent="0.2">
      <c r="A2854" s="58">
        <v>1522101310</v>
      </c>
      <c r="B2854" s="14" t="s">
        <v>2214</v>
      </c>
      <c r="C2854" s="14" t="s">
        <v>19</v>
      </c>
      <c r="D2854" s="10" t="s">
        <v>8037</v>
      </c>
      <c r="E2854" s="10" t="s">
        <v>8036</v>
      </c>
      <c r="F2854" s="17"/>
      <c r="G2854" s="12"/>
      <c r="H2854" s="12"/>
      <c r="I2854" s="16"/>
      <c r="J2854" s="10"/>
      <c r="K2854" s="10"/>
    </row>
    <row r="2855" spans="1:13" ht="16.5" customHeight="1" x14ac:dyDescent="0.2">
      <c r="A2855" s="80">
        <v>1522101320</v>
      </c>
      <c r="B2855" s="19" t="s">
        <v>4247</v>
      </c>
      <c r="C2855" s="19"/>
      <c r="D2855" s="20" t="s">
        <v>4248</v>
      </c>
      <c r="E2855" s="20" t="s">
        <v>4249</v>
      </c>
      <c r="F2855" s="17"/>
      <c r="G2855" s="12" t="s">
        <v>144</v>
      </c>
      <c r="H2855" s="12" t="s">
        <v>145</v>
      </c>
      <c r="I2855" s="16"/>
      <c r="J2855" s="19" t="s">
        <v>269</v>
      </c>
      <c r="K2855" s="19" t="s">
        <v>4250</v>
      </c>
    </row>
    <row r="2856" spans="1:13" ht="16.5" customHeight="1" x14ac:dyDescent="0.2">
      <c r="A2856" s="80">
        <v>1522101380</v>
      </c>
      <c r="B2856" s="19" t="s">
        <v>4270</v>
      </c>
      <c r="C2856" s="19" t="s">
        <v>19</v>
      </c>
      <c r="D2856" s="20" t="s">
        <v>4271</v>
      </c>
      <c r="E2856" s="20" t="s">
        <v>8940</v>
      </c>
      <c r="F2856" s="17"/>
      <c r="G2856" s="12" t="s">
        <v>144</v>
      </c>
      <c r="H2856" s="12" t="s">
        <v>145</v>
      </c>
      <c r="I2856" s="16"/>
      <c r="J2856" s="19" t="s">
        <v>269</v>
      </c>
      <c r="K2856" s="19" t="s">
        <v>179</v>
      </c>
    </row>
    <row r="2857" spans="1:13" ht="16.5" customHeight="1" x14ac:dyDescent="0.2">
      <c r="A2857" s="58">
        <v>1522101450</v>
      </c>
      <c r="B2857" s="14" t="s">
        <v>11463</v>
      </c>
      <c r="C2857" s="14" t="s">
        <v>19</v>
      </c>
      <c r="D2857" s="14" t="s">
        <v>11465</v>
      </c>
      <c r="E2857" s="12" t="s">
        <v>11464</v>
      </c>
      <c r="F2857" s="17"/>
      <c r="G2857" s="10"/>
      <c r="H2857" s="17"/>
      <c r="I2857" s="17"/>
      <c r="J2857" s="10"/>
      <c r="K2857" s="10"/>
    </row>
    <row r="2858" spans="1:13" ht="16.5" customHeight="1" x14ac:dyDescent="0.2">
      <c r="A2858" s="58">
        <v>1522101480</v>
      </c>
      <c r="B2858" s="14" t="s">
        <v>9401</v>
      </c>
      <c r="C2858" s="14" t="s">
        <v>19</v>
      </c>
      <c r="D2858" s="14" t="s">
        <v>9400</v>
      </c>
      <c r="E2858" s="14" t="s">
        <v>9399</v>
      </c>
      <c r="F2858" s="53"/>
      <c r="G2858" s="54"/>
      <c r="H2858" s="54"/>
      <c r="I2858" s="55"/>
      <c r="J2858" s="56"/>
      <c r="K2858" s="56"/>
      <c r="M2858" s="60"/>
    </row>
    <row r="2859" spans="1:13" ht="16.5" customHeight="1" x14ac:dyDescent="0.2">
      <c r="A2859" s="100">
        <v>1522101600</v>
      </c>
      <c r="B2859" s="10" t="s">
        <v>6445</v>
      </c>
      <c r="C2859" s="10" t="s">
        <v>19</v>
      </c>
      <c r="D2859" s="22" t="s">
        <v>7217</v>
      </c>
      <c r="E2859" s="22" t="s">
        <v>6446</v>
      </c>
      <c r="F2859" s="17"/>
      <c r="G2859" s="17"/>
      <c r="H2859" s="16"/>
      <c r="I2859" s="16"/>
      <c r="J2859" s="24"/>
      <c r="K2859" s="22"/>
    </row>
    <row r="2860" spans="1:13" ht="16.5" customHeight="1" x14ac:dyDescent="0.2">
      <c r="A2860" s="100">
        <v>1522101610</v>
      </c>
      <c r="B2860" s="10" t="s">
        <v>7216</v>
      </c>
      <c r="C2860" s="10" t="s">
        <v>19</v>
      </c>
      <c r="D2860" s="22" t="s">
        <v>7218</v>
      </c>
      <c r="E2860" s="22" t="s">
        <v>7131</v>
      </c>
      <c r="F2860" s="17"/>
      <c r="G2860" s="17"/>
      <c r="H2860" s="16"/>
      <c r="I2860" s="16"/>
      <c r="J2860" s="24"/>
      <c r="K2860" s="22"/>
    </row>
    <row r="2861" spans="1:13" ht="16.5" customHeight="1" x14ac:dyDescent="0.2">
      <c r="A2861" s="58">
        <v>1522101880</v>
      </c>
      <c r="B2861" s="14" t="s">
        <v>9546</v>
      </c>
      <c r="C2861" s="14" t="s">
        <v>19</v>
      </c>
      <c r="D2861" s="14" t="s">
        <v>9545</v>
      </c>
      <c r="E2861" s="14" t="s">
        <v>5614</v>
      </c>
      <c r="F2861" s="17"/>
      <c r="G2861" s="12"/>
      <c r="H2861" s="12"/>
      <c r="I2861" s="16"/>
      <c r="J2861" s="10"/>
      <c r="K2861" s="10"/>
    </row>
    <row r="2862" spans="1:13" ht="16.5" customHeight="1" x14ac:dyDescent="0.2">
      <c r="A2862" s="58">
        <v>1522101890</v>
      </c>
      <c r="B2862" s="14" t="s">
        <v>9276</v>
      </c>
      <c r="C2862" s="14" t="s">
        <v>19</v>
      </c>
      <c r="D2862" s="14" t="s">
        <v>9275</v>
      </c>
      <c r="E2862" s="14" t="s">
        <v>9274</v>
      </c>
      <c r="F2862" s="17"/>
      <c r="G2862" s="12"/>
      <c r="H2862" s="12"/>
      <c r="I2862" s="16"/>
      <c r="J2862" s="10"/>
      <c r="K2862" s="10"/>
    </row>
    <row r="2863" spans="1:13" ht="16.5" customHeight="1" x14ac:dyDescent="0.2">
      <c r="A2863" s="58">
        <v>1522101910</v>
      </c>
      <c r="B2863" s="14" t="s">
        <v>18115</v>
      </c>
      <c r="C2863" s="14" t="s">
        <v>19</v>
      </c>
      <c r="D2863" s="14" t="s">
        <v>18117</v>
      </c>
      <c r="E2863" s="14" t="s">
        <v>18116</v>
      </c>
      <c r="F2863" s="17"/>
      <c r="G2863" s="12"/>
      <c r="H2863" s="12"/>
      <c r="I2863" s="16"/>
      <c r="J2863" s="10"/>
      <c r="K2863" s="10"/>
    </row>
    <row r="2864" spans="1:13" ht="16.5" customHeight="1" x14ac:dyDescent="0.2">
      <c r="A2864" s="58">
        <v>1522101920</v>
      </c>
      <c r="B2864" s="14" t="s">
        <v>9809</v>
      </c>
      <c r="C2864" s="14" t="s">
        <v>19</v>
      </c>
      <c r="D2864" s="14" t="s">
        <v>9808</v>
      </c>
      <c r="E2864" s="14" t="s">
        <v>9808</v>
      </c>
      <c r="F2864" s="17"/>
      <c r="G2864" s="12"/>
      <c r="H2864" s="12"/>
      <c r="I2864" s="16"/>
      <c r="J2864" s="10"/>
      <c r="K2864" s="10"/>
    </row>
    <row r="2865" spans="1:12" ht="16.5" customHeight="1" x14ac:dyDescent="0.2">
      <c r="A2865" s="58">
        <v>1522102010</v>
      </c>
      <c r="B2865" s="14" t="s">
        <v>10086</v>
      </c>
      <c r="C2865" s="14" t="s">
        <v>19</v>
      </c>
      <c r="D2865" s="10" t="s">
        <v>10091</v>
      </c>
      <c r="E2865" s="10" t="s">
        <v>10090</v>
      </c>
      <c r="F2865" s="17"/>
      <c r="G2865" s="12"/>
      <c r="H2865" s="12"/>
      <c r="I2865" s="16"/>
      <c r="J2865" s="10"/>
      <c r="K2865" s="10"/>
    </row>
    <row r="2866" spans="1:12" ht="16.5" customHeight="1" x14ac:dyDescent="0.2">
      <c r="A2866" s="18">
        <v>1522102080</v>
      </c>
      <c r="B2866" s="14" t="s">
        <v>4083</v>
      </c>
      <c r="C2866" s="14" t="s">
        <v>19</v>
      </c>
      <c r="D2866" s="14" t="s">
        <v>4084</v>
      </c>
      <c r="E2866" s="14" t="s">
        <v>4085</v>
      </c>
      <c r="F2866" s="17"/>
      <c r="G2866" s="12"/>
      <c r="H2866" s="12"/>
      <c r="I2866" s="16"/>
      <c r="J2866" s="10"/>
      <c r="K2866" s="10"/>
    </row>
    <row r="2867" spans="1:12" ht="16.5" customHeight="1" x14ac:dyDescent="0.2">
      <c r="A2867" s="58">
        <v>1522102130</v>
      </c>
      <c r="B2867" s="14" t="s">
        <v>11528</v>
      </c>
      <c r="C2867" s="14" t="s">
        <v>19</v>
      </c>
      <c r="D2867" s="14" t="s">
        <v>18306</v>
      </c>
      <c r="E2867" s="14" t="s">
        <v>11526</v>
      </c>
      <c r="F2867" s="17"/>
      <c r="G2867" s="12"/>
      <c r="H2867" s="12"/>
      <c r="I2867" s="16"/>
      <c r="J2867" s="10"/>
      <c r="K2867" s="10"/>
    </row>
    <row r="2868" spans="1:12" ht="16.5" customHeight="1" x14ac:dyDescent="0.2">
      <c r="A2868" s="58">
        <v>1522104400</v>
      </c>
      <c r="B2868" s="30" t="s">
        <v>16898</v>
      </c>
      <c r="C2868" s="30" t="s">
        <v>19</v>
      </c>
      <c r="D2868" s="30" t="s">
        <v>16897</v>
      </c>
      <c r="E2868" s="19" t="s">
        <v>14996</v>
      </c>
      <c r="F2868" s="17"/>
      <c r="G2868" s="17"/>
      <c r="H2868" s="16"/>
      <c r="I2868" s="16"/>
      <c r="J2868" s="10"/>
      <c r="K2868" s="30"/>
    </row>
    <row r="2869" spans="1:12" ht="16.5" customHeight="1" x14ac:dyDescent="0.2">
      <c r="A2869" s="58">
        <v>1522104920</v>
      </c>
      <c r="B2869" s="30" t="s">
        <v>15445</v>
      </c>
      <c r="C2869" s="30" t="s">
        <v>19</v>
      </c>
      <c r="D2869" s="30" t="s">
        <v>15446</v>
      </c>
      <c r="E2869" s="19" t="s">
        <v>15446</v>
      </c>
      <c r="F2869" s="17"/>
      <c r="G2869" s="17"/>
      <c r="H2869" s="16"/>
      <c r="I2869" s="16"/>
      <c r="J2869" s="10"/>
      <c r="K2869" s="30"/>
    </row>
    <row r="2870" spans="1:12" ht="16.5" customHeight="1" x14ac:dyDescent="0.2">
      <c r="A2870" s="58">
        <v>1522105670</v>
      </c>
      <c r="B2870" s="30" t="s">
        <v>16783</v>
      </c>
      <c r="C2870" s="30" t="s">
        <v>19</v>
      </c>
      <c r="D2870" s="30" t="s">
        <v>16902</v>
      </c>
      <c r="E2870" s="19" t="s">
        <v>16784</v>
      </c>
      <c r="F2870" s="17"/>
      <c r="G2870" s="17"/>
      <c r="H2870" s="16"/>
      <c r="I2870" s="16"/>
      <c r="J2870" s="10"/>
      <c r="K2870" s="30"/>
    </row>
    <row r="2871" spans="1:12" ht="16.5" customHeight="1" x14ac:dyDescent="0.2">
      <c r="A2871" s="58">
        <v>1523100170</v>
      </c>
      <c r="B2871" s="14" t="s">
        <v>7154</v>
      </c>
      <c r="C2871" s="14" t="s">
        <v>19</v>
      </c>
      <c r="D2871" s="14" t="s">
        <v>7149</v>
      </c>
      <c r="E2871" s="12" t="s">
        <v>6794</v>
      </c>
      <c r="F2871" s="17" t="s">
        <v>3320</v>
      </c>
      <c r="G2871" s="10" t="s">
        <v>175</v>
      </c>
      <c r="H2871" s="17" t="s">
        <v>182</v>
      </c>
      <c r="I2871" s="17"/>
      <c r="J2871" s="10"/>
      <c r="K2871" s="10"/>
      <c r="L2871" s="73">
        <v>1523100710</v>
      </c>
    </row>
    <row r="2872" spans="1:12" ht="16.5" customHeight="1" x14ac:dyDescent="0.2">
      <c r="A2872" s="58">
        <v>1523100190</v>
      </c>
      <c r="B2872" s="14" t="s">
        <v>7153</v>
      </c>
      <c r="C2872" s="14" t="s">
        <v>19</v>
      </c>
      <c r="D2872" s="14" t="s">
        <v>7148</v>
      </c>
      <c r="E2872" s="12" t="s">
        <v>7147</v>
      </c>
      <c r="F2872" s="17" t="s">
        <v>3317</v>
      </c>
      <c r="G2872" s="17" t="s">
        <v>175</v>
      </c>
      <c r="H2872" s="17" t="s">
        <v>182</v>
      </c>
      <c r="I2872" s="16"/>
      <c r="J2872" s="10"/>
      <c r="K2872" s="10"/>
    </row>
    <row r="2873" spans="1:12" ht="16.5" customHeight="1" x14ac:dyDescent="0.2">
      <c r="A2873" s="58">
        <v>1523100200</v>
      </c>
      <c r="B2873" s="29" t="s">
        <v>4160</v>
      </c>
      <c r="C2873" s="29" t="s">
        <v>1469</v>
      </c>
      <c r="D2873" s="29" t="s">
        <v>4161</v>
      </c>
      <c r="E2873" s="19" t="s">
        <v>7442</v>
      </c>
      <c r="F2873" s="17"/>
      <c r="G2873" s="17"/>
      <c r="H2873" s="16"/>
      <c r="I2873" s="16"/>
      <c r="J2873" s="29" t="s">
        <v>153</v>
      </c>
      <c r="K2873" s="10" t="s">
        <v>4162</v>
      </c>
      <c r="L2873" s="73">
        <v>1523105520</v>
      </c>
    </row>
    <row r="2874" spans="1:12" ht="16.5" customHeight="1" x14ac:dyDescent="0.2">
      <c r="A2874" s="58">
        <v>1523100220</v>
      </c>
      <c r="B2874" s="14" t="s">
        <v>4177</v>
      </c>
      <c r="C2874" s="14" t="s">
        <v>1469</v>
      </c>
      <c r="D2874" s="14" t="s">
        <v>16343</v>
      </c>
      <c r="E2874" s="14" t="s">
        <v>9555</v>
      </c>
      <c r="F2874" s="17"/>
      <c r="G2874" s="17"/>
      <c r="H2874" s="16"/>
      <c r="I2874" s="16"/>
      <c r="J2874" s="10" t="s">
        <v>153</v>
      </c>
      <c r="K2874" s="10" t="s">
        <v>163</v>
      </c>
      <c r="L2874" s="73">
        <v>1523104790</v>
      </c>
    </row>
    <row r="2875" spans="1:12" ht="16.5" customHeight="1" x14ac:dyDescent="0.2">
      <c r="A2875" s="58">
        <v>1523100230</v>
      </c>
      <c r="B2875" s="14" t="s">
        <v>4176</v>
      </c>
      <c r="C2875" s="14" t="s">
        <v>1469</v>
      </c>
      <c r="D2875" s="14" t="s">
        <v>16344</v>
      </c>
      <c r="E2875" s="14" t="s">
        <v>9554</v>
      </c>
      <c r="F2875" s="17"/>
      <c r="G2875" s="17"/>
      <c r="H2875" s="16"/>
      <c r="I2875" s="16"/>
      <c r="J2875" s="10" t="s">
        <v>153</v>
      </c>
      <c r="K2875" s="10" t="s">
        <v>163</v>
      </c>
      <c r="L2875" s="73">
        <v>1523104990</v>
      </c>
    </row>
    <row r="2876" spans="1:12" ht="16.5" customHeight="1" x14ac:dyDescent="0.2">
      <c r="A2876" s="58">
        <v>1523100240</v>
      </c>
      <c r="B2876" s="14" t="s">
        <v>4174</v>
      </c>
      <c r="C2876" s="14" t="s">
        <v>1469</v>
      </c>
      <c r="D2876" s="14" t="s">
        <v>16345</v>
      </c>
      <c r="E2876" s="14" t="s">
        <v>9553</v>
      </c>
      <c r="F2876" s="17"/>
      <c r="G2876" s="17"/>
      <c r="H2876" s="16"/>
      <c r="I2876" s="16"/>
      <c r="J2876" s="10" t="s">
        <v>153</v>
      </c>
      <c r="K2876" s="10" t="s">
        <v>163</v>
      </c>
      <c r="L2876" s="73">
        <v>1523104730</v>
      </c>
    </row>
    <row r="2877" spans="1:12" ht="16.5" customHeight="1" x14ac:dyDescent="0.2">
      <c r="A2877" s="58">
        <v>1523100250</v>
      </c>
      <c r="B2877" s="14" t="s">
        <v>4173</v>
      </c>
      <c r="C2877" s="14" t="s">
        <v>1469</v>
      </c>
      <c r="D2877" s="14" t="s">
        <v>16346</v>
      </c>
      <c r="E2877" s="14" t="s">
        <v>6863</v>
      </c>
      <c r="F2877" s="17"/>
      <c r="G2877" s="17"/>
      <c r="H2877" s="16"/>
      <c r="I2877" s="16"/>
      <c r="J2877" s="10" t="s">
        <v>153</v>
      </c>
      <c r="K2877" s="10" t="s">
        <v>163</v>
      </c>
    </row>
    <row r="2878" spans="1:12" ht="16.5" customHeight="1" x14ac:dyDescent="0.2">
      <c r="A2878" s="58">
        <v>1523100260</v>
      </c>
      <c r="B2878" s="14" t="s">
        <v>4171</v>
      </c>
      <c r="C2878" s="14" t="s">
        <v>1469</v>
      </c>
      <c r="D2878" s="14" t="s">
        <v>16347</v>
      </c>
      <c r="E2878" s="14" t="s">
        <v>4172</v>
      </c>
      <c r="F2878" s="17"/>
      <c r="G2878" s="17"/>
      <c r="H2878" s="16"/>
      <c r="I2878" s="16"/>
      <c r="J2878" s="10" t="s">
        <v>153</v>
      </c>
      <c r="K2878" s="10" t="s">
        <v>163</v>
      </c>
      <c r="L2878" s="73">
        <v>1523104780</v>
      </c>
    </row>
    <row r="2879" spans="1:12" ht="16.5" customHeight="1" x14ac:dyDescent="0.2">
      <c r="A2879" s="18">
        <v>1523100450</v>
      </c>
      <c r="B2879" s="14" t="s">
        <v>3394</v>
      </c>
      <c r="C2879" s="14"/>
      <c r="D2879" s="14" t="s">
        <v>3395</v>
      </c>
      <c r="E2879" s="14" t="s">
        <v>3396</v>
      </c>
      <c r="F2879" s="17"/>
      <c r="G2879" s="15"/>
      <c r="H2879" s="15"/>
      <c r="I2879" s="16"/>
      <c r="J2879" s="10"/>
      <c r="K2879" s="10"/>
    </row>
    <row r="2880" spans="1:12" ht="16.5" customHeight="1" x14ac:dyDescent="0.2">
      <c r="A2880" s="18">
        <v>1523100530</v>
      </c>
      <c r="B2880" s="29" t="s">
        <v>6401</v>
      </c>
      <c r="C2880" s="29"/>
      <c r="D2880" s="29" t="s">
        <v>6402</v>
      </c>
      <c r="E2880" s="19" t="s">
        <v>6403</v>
      </c>
      <c r="F2880" s="17"/>
      <c r="G2880" s="17"/>
      <c r="H2880" s="16"/>
      <c r="I2880" s="16"/>
      <c r="J2880" s="29"/>
      <c r="K2880" s="10"/>
    </row>
    <row r="2881" spans="1:12" ht="16.5" customHeight="1" x14ac:dyDescent="0.2">
      <c r="A2881" s="18">
        <v>1523100550</v>
      </c>
      <c r="B2881" s="10" t="s">
        <v>5413</v>
      </c>
      <c r="C2881" s="10"/>
      <c r="D2881" s="10" t="s">
        <v>5414</v>
      </c>
      <c r="E2881" s="19" t="s">
        <v>5414</v>
      </c>
      <c r="F2881" s="17"/>
      <c r="G2881" s="17"/>
      <c r="H2881" s="16"/>
      <c r="I2881" s="16"/>
      <c r="J2881" s="10" t="s">
        <v>227</v>
      </c>
      <c r="K2881" s="10" t="s">
        <v>4162</v>
      </c>
    </row>
    <row r="2882" spans="1:12" ht="16.5" customHeight="1" x14ac:dyDescent="0.2">
      <c r="A2882" s="18">
        <v>1523100570</v>
      </c>
      <c r="B2882" s="14" t="s">
        <v>5559</v>
      </c>
      <c r="C2882" s="14" t="s">
        <v>19</v>
      </c>
      <c r="D2882" s="14" t="s">
        <v>5560</v>
      </c>
      <c r="E2882" s="14" t="s">
        <v>5561</v>
      </c>
      <c r="F2882" s="17"/>
      <c r="G2882" s="12"/>
      <c r="H2882" s="12"/>
      <c r="I2882" s="16"/>
      <c r="J2882" s="10"/>
      <c r="K2882" s="10"/>
    </row>
    <row r="2883" spans="1:12" ht="16.5" customHeight="1" x14ac:dyDescent="0.2">
      <c r="A2883" s="18">
        <v>1523100660</v>
      </c>
      <c r="B2883" s="29" t="s">
        <v>6404</v>
      </c>
      <c r="C2883" s="29"/>
      <c r="D2883" s="29" t="s">
        <v>6405</v>
      </c>
      <c r="E2883" s="19" t="s">
        <v>6406</v>
      </c>
      <c r="F2883" s="17"/>
      <c r="G2883" s="17"/>
      <c r="H2883" s="16"/>
      <c r="I2883" s="16"/>
      <c r="J2883" s="29"/>
      <c r="K2883" s="10"/>
    </row>
    <row r="2884" spans="1:12" ht="16.5" customHeight="1" x14ac:dyDescent="0.2">
      <c r="A2884" s="58">
        <v>1523100670</v>
      </c>
      <c r="B2884" s="14" t="s">
        <v>2456</v>
      </c>
      <c r="C2884" s="14" t="s">
        <v>1469</v>
      </c>
      <c r="D2884" s="14" t="s">
        <v>7406</v>
      </c>
      <c r="E2884" s="12" t="s">
        <v>6681</v>
      </c>
      <c r="F2884" s="17" t="s">
        <v>2457</v>
      </c>
      <c r="G2884" s="17" t="s">
        <v>175</v>
      </c>
      <c r="H2884" s="17" t="s">
        <v>182</v>
      </c>
      <c r="I2884" s="16"/>
      <c r="J2884" s="10"/>
      <c r="K2884" s="10"/>
    </row>
    <row r="2885" spans="1:12" ht="16.5" customHeight="1" x14ac:dyDescent="0.2">
      <c r="A2885" s="58">
        <v>1523100680</v>
      </c>
      <c r="B2885" s="14" t="s">
        <v>4167</v>
      </c>
      <c r="C2885" s="14" t="s">
        <v>1469</v>
      </c>
      <c r="D2885" s="14" t="s">
        <v>15631</v>
      </c>
      <c r="E2885" s="14" t="s">
        <v>6682</v>
      </c>
      <c r="F2885" s="17"/>
      <c r="G2885" s="17"/>
      <c r="H2885" s="16"/>
      <c r="I2885" s="16"/>
      <c r="J2885" s="10" t="s">
        <v>153</v>
      </c>
      <c r="K2885" s="10" t="s">
        <v>163</v>
      </c>
      <c r="L2885" s="73">
        <v>1523104690</v>
      </c>
    </row>
    <row r="2886" spans="1:12" ht="16.5" customHeight="1" x14ac:dyDescent="0.2">
      <c r="A2886" s="58">
        <v>1523100720</v>
      </c>
      <c r="B2886" s="14" t="s">
        <v>6657</v>
      </c>
      <c r="C2886" s="14" t="s">
        <v>19</v>
      </c>
      <c r="D2886" s="14" t="s">
        <v>6658</v>
      </c>
      <c r="E2886" s="12" t="s">
        <v>6659</v>
      </c>
      <c r="F2886" s="17" t="s">
        <v>5403</v>
      </c>
      <c r="G2886" s="17" t="s">
        <v>175</v>
      </c>
      <c r="H2886" s="17" t="s">
        <v>182</v>
      </c>
      <c r="I2886" s="16"/>
      <c r="J2886" s="10"/>
      <c r="K2886" s="10"/>
    </row>
    <row r="2887" spans="1:12" ht="16.5" customHeight="1" x14ac:dyDescent="0.2">
      <c r="A2887" s="58">
        <v>1523100760</v>
      </c>
      <c r="B2887" s="10" t="s">
        <v>4164</v>
      </c>
      <c r="C2887" s="10" t="s">
        <v>1469</v>
      </c>
      <c r="D2887" s="10" t="s">
        <v>16351</v>
      </c>
      <c r="E2887" s="10" t="s">
        <v>6732</v>
      </c>
      <c r="F2887" s="17"/>
      <c r="G2887" s="12"/>
      <c r="H2887" s="12"/>
      <c r="I2887" s="16"/>
      <c r="J2887" s="10"/>
      <c r="K2887" s="10"/>
      <c r="L2887" s="73">
        <v>1523105820</v>
      </c>
    </row>
    <row r="2888" spans="1:12" ht="16.5" customHeight="1" x14ac:dyDescent="0.2">
      <c r="A2888" s="58">
        <v>1523100770</v>
      </c>
      <c r="B2888" s="10" t="s">
        <v>4163</v>
      </c>
      <c r="C2888" s="10" t="s">
        <v>1469</v>
      </c>
      <c r="D2888" s="10" t="s">
        <v>16352</v>
      </c>
      <c r="E2888" s="10" t="s">
        <v>6731</v>
      </c>
      <c r="F2888" s="17"/>
      <c r="G2888" s="12" t="s">
        <v>144</v>
      </c>
      <c r="H2888" s="12" t="s">
        <v>145</v>
      </c>
      <c r="I2888" s="16"/>
      <c r="J2888" s="10" t="s">
        <v>153</v>
      </c>
      <c r="K2888" s="10" t="s">
        <v>163</v>
      </c>
      <c r="L2888" s="73">
        <v>1523105800</v>
      </c>
    </row>
    <row r="2889" spans="1:12" ht="16.5" customHeight="1" x14ac:dyDescent="0.2">
      <c r="A2889" s="18">
        <v>1523100790</v>
      </c>
      <c r="B2889" s="14" t="s">
        <v>5345</v>
      </c>
      <c r="C2889" s="14"/>
      <c r="D2889" s="14" t="s">
        <v>5346</v>
      </c>
      <c r="E2889" s="12" t="s">
        <v>5347</v>
      </c>
      <c r="F2889" s="17" t="s">
        <v>5348</v>
      </c>
      <c r="G2889" s="17" t="s">
        <v>175</v>
      </c>
      <c r="H2889" s="17" t="s">
        <v>182</v>
      </c>
      <c r="I2889" s="16"/>
      <c r="J2889" s="10"/>
      <c r="K2889" s="10"/>
    </row>
    <row r="2890" spans="1:12" ht="16.5" customHeight="1" x14ac:dyDescent="0.2">
      <c r="A2890" s="18">
        <v>1523100800</v>
      </c>
      <c r="B2890" s="14" t="s">
        <v>5357</v>
      </c>
      <c r="C2890" s="14"/>
      <c r="D2890" s="14" t="s">
        <v>5358</v>
      </c>
      <c r="E2890" s="12" t="s">
        <v>5359</v>
      </c>
      <c r="F2890" s="17" t="s">
        <v>5360</v>
      </c>
      <c r="G2890" s="10" t="s">
        <v>175</v>
      </c>
      <c r="H2890" s="17" t="s">
        <v>182</v>
      </c>
      <c r="I2890" s="18"/>
      <c r="J2890" s="21"/>
      <c r="K2890" s="10"/>
    </row>
    <row r="2891" spans="1:12" ht="16.5" customHeight="1" x14ac:dyDescent="0.2">
      <c r="A2891" s="58">
        <v>1523100820</v>
      </c>
      <c r="B2891" s="14" t="s">
        <v>5402</v>
      </c>
      <c r="C2891" s="14" t="s">
        <v>19</v>
      </c>
      <c r="D2891" s="14" t="s">
        <v>7414</v>
      </c>
      <c r="E2891" s="12" t="s">
        <v>6660</v>
      </c>
      <c r="F2891" s="17" t="s">
        <v>5403</v>
      </c>
      <c r="G2891" s="17" t="s">
        <v>175</v>
      </c>
      <c r="H2891" s="17" t="s">
        <v>182</v>
      </c>
      <c r="I2891" s="16"/>
      <c r="J2891" s="10"/>
      <c r="K2891" s="10"/>
    </row>
    <row r="2892" spans="1:12" ht="16.5" customHeight="1" x14ac:dyDescent="0.2">
      <c r="A2892" s="58">
        <v>1523100950</v>
      </c>
      <c r="B2892" s="14" t="s">
        <v>4165</v>
      </c>
      <c r="C2892" s="14" t="s">
        <v>1469</v>
      </c>
      <c r="D2892" s="14" t="s">
        <v>16350</v>
      </c>
      <c r="E2892" s="14" t="s">
        <v>6733</v>
      </c>
      <c r="F2892" s="17"/>
      <c r="G2892" s="17"/>
      <c r="H2892" s="16"/>
      <c r="I2892" s="16"/>
      <c r="J2892" s="10" t="s">
        <v>153</v>
      </c>
      <c r="K2892" s="10" t="s">
        <v>163</v>
      </c>
      <c r="L2892" s="73">
        <v>1523104800</v>
      </c>
    </row>
    <row r="2893" spans="1:12" ht="16.5" customHeight="1" x14ac:dyDescent="0.2">
      <c r="A2893" s="58">
        <v>1523100990</v>
      </c>
      <c r="B2893" s="14" t="s">
        <v>16035</v>
      </c>
      <c r="C2893" s="14" t="s">
        <v>6066</v>
      </c>
      <c r="D2893" s="14" t="s">
        <v>9027</v>
      </c>
      <c r="E2893" s="12" t="s">
        <v>9026</v>
      </c>
      <c r="F2893" s="17"/>
      <c r="G2893" s="17"/>
      <c r="H2893" s="17"/>
      <c r="I2893" s="16"/>
      <c r="J2893" s="10"/>
      <c r="K2893" s="10"/>
    </row>
    <row r="2894" spans="1:12" ht="16.5" customHeight="1" x14ac:dyDescent="0.2">
      <c r="A2894" s="18">
        <v>1523101140</v>
      </c>
      <c r="B2894" s="29" t="s">
        <v>6407</v>
      </c>
      <c r="C2894" s="29" t="s">
        <v>19</v>
      </c>
      <c r="D2894" s="29" t="s">
        <v>6408</v>
      </c>
      <c r="E2894" s="19" t="s">
        <v>6409</v>
      </c>
      <c r="F2894" s="17"/>
      <c r="G2894" s="17"/>
      <c r="H2894" s="16"/>
      <c r="I2894" s="16"/>
      <c r="J2894" s="29"/>
      <c r="K2894" s="10"/>
    </row>
    <row r="2895" spans="1:12" ht="16.5" customHeight="1" x14ac:dyDescent="0.2">
      <c r="A2895" s="18">
        <v>1523101500</v>
      </c>
      <c r="B2895" s="14" t="s">
        <v>3154</v>
      </c>
      <c r="C2895" s="14"/>
      <c r="D2895" s="10" t="s">
        <v>3155</v>
      </c>
      <c r="E2895" s="10" t="s">
        <v>3155</v>
      </c>
      <c r="F2895" s="17"/>
      <c r="G2895" s="12" t="s">
        <v>144</v>
      </c>
      <c r="H2895" s="12" t="s">
        <v>145</v>
      </c>
      <c r="I2895" s="16"/>
      <c r="J2895" s="10" t="s">
        <v>153</v>
      </c>
      <c r="K2895" s="10" t="s">
        <v>163</v>
      </c>
    </row>
    <row r="2896" spans="1:12" ht="16.5" customHeight="1" x14ac:dyDescent="0.2">
      <c r="A2896" s="18">
        <v>1523101510</v>
      </c>
      <c r="B2896" s="14" t="s">
        <v>4148</v>
      </c>
      <c r="C2896" s="14"/>
      <c r="D2896" s="14" t="s">
        <v>4149</v>
      </c>
      <c r="E2896" s="14" t="s">
        <v>4150</v>
      </c>
      <c r="F2896" s="17"/>
      <c r="G2896" s="12" t="s">
        <v>144</v>
      </c>
      <c r="H2896" s="12" t="s">
        <v>145</v>
      </c>
      <c r="I2896" s="16"/>
      <c r="J2896" s="10" t="s">
        <v>153</v>
      </c>
      <c r="K2896" s="10" t="s">
        <v>163</v>
      </c>
    </row>
    <row r="2897" spans="1:12" ht="16.5" customHeight="1" x14ac:dyDescent="0.2">
      <c r="A2897" s="18">
        <v>1523101530</v>
      </c>
      <c r="B2897" s="14" t="s">
        <v>3572</v>
      </c>
      <c r="C2897" s="14"/>
      <c r="D2897" s="14" t="s">
        <v>3573</v>
      </c>
      <c r="E2897" s="14" t="s">
        <v>3574</v>
      </c>
      <c r="F2897" s="17"/>
      <c r="G2897" s="12" t="s">
        <v>144</v>
      </c>
      <c r="H2897" s="12" t="s">
        <v>145</v>
      </c>
      <c r="I2897" s="16"/>
      <c r="J2897" s="10" t="s">
        <v>153</v>
      </c>
      <c r="K2897" s="10" t="s">
        <v>163</v>
      </c>
    </row>
    <row r="2898" spans="1:12" ht="16.5" customHeight="1" x14ac:dyDescent="0.2">
      <c r="A2898" s="18">
        <v>1523101540</v>
      </c>
      <c r="B2898" s="14" t="s">
        <v>3569</v>
      </c>
      <c r="C2898" s="14"/>
      <c r="D2898" s="14" t="s">
        <v>3570</v>
      </c>
      <c r="E2898" s="14" t="s">
        <v>3571</v>
      </c>
      <c r="F2898" s="17"/>
      <c r="G2898" s="12" t="s">
        <v>144</v>
      </c>
      <c r="H2898" s="12" t="s">
        <v>145</v>
      </c>
      <c r="I2898" s="16"/>
      <c r="J2898" s="10" t="s">
        <v>153</v>
      </c>
      <c r="K2898" s="10" t="s">
        <v>163</v>
      </c>
    </row>
    <row r="2899" spans="1:12" ht="16.5" customHeight="1" x14ac:dyDescent="0.2">
      <c r="A2899" s="18">
        <v>1523101550</v>
      </c>
      <c r="B2899" s="14" t="s">
        <v>4151</v>
      </c>
      <c r="C2899" s="14"/>
      <c r="D2899" s="14" t="s">
        <v>4152</v>
      </c>
      <c r="E2899" s="14" t="s">
        <v>4153</v>
      </c>
      <c r="F2899" s="17"/>
      <c r="G2899" s="12" t="s">
        <v>144</v>
      </c>
      <c r="H2899" s="12" t="s">
        <v>145</v>
      </c>
      <c r="I2899" s="16"/>
      <c r="J2899" s="10" t="s">
        <v>153</v>
      </c>
      <c r="K2899" s="10" t="s">
        <v>163</v>
      </c>
    </row>
    <row r="2900" spans="1:12" ht="16.5" customHeight="1" x14ac:dyDescent="0.2">
      <c r="A2900" s="58">
        <v>1523101560</v>
      </c>
      <c r="B2900" s="14" t="s">
        <v>4157</v>
      </c>
      <c r="C2900" s="14" t="s">
        <v>1469</v>
      </c>
      <c r="D2900" s="14" t="s">
        <v>4158</v>
      </c>
      <c r="E2900" s="14" t="s">
        <v>4159</v>
      </c>
      <c r="F2900" s="17"/>
      <c r="G2900" s="12" t="s">
        <v>144</v>
      </c>
      <c r="H2900" s="12" t="s">
        <v>145</v>
      </c>
      <c r="I2900" s="16"/>
      <c r="J2900" s="10" t="s">
        <v>153</v>
      </c>
      <c r="K2900" s="10" t="s">
        <v>163</v>
      </c>
    </row>
    <row r="2901" spans="1:12" ht="16.5" customHeight="1" x14ac:dyDescent="0.2">
      <c r="A2901" s="58">
        <v>1523101570</v>
      </c>
      <c r="B2901" s="14" t="s">
        <v>4170</v>
      </c>
      <c r="C2901" s="14" t="s">
        <v>1469</v>
      </c>
      <c r="D2901" s="14" t="s">
        <v>16348</v>
      </c>
      <c r="E2901" s="14" t="s">
        <v>6735</v>
      </c>
      <c r="F2901" s="17"/>
      <c r="G2901" s="12" t="s">
        <v>144</v>
      </c>
      <c r="H2901" s="12" t="s">
        <v>145</v>
      </c>
      <c r="I2901" s="16"/>
      <c r="J2901" s="10" t="s">
        <v>153</v>
      </c>
      <c r="K2901" s="10" t="s">
        <v>163</v>
      </c>
    </row>
    <row r="2902" spans="1:12" ht="16.5" customHeight="1" x14ac:dyDescent="0.2">
      <c r="A2902" s="58">
        <v>1523101580</v>
      </c>
      <c r="B2902" s="14" t="s">
        <v>4178</v>
      </c>
      <c r="C2902" s="14" t="s">
        <v>1469</v>
      </c>
      <c r="D2902" s="14" t="s">
        <v>16349</v>
      </c>
      <c r="E2902" s="14" t="s">
        <v>6784</v>
      </c>
      <c r="F2902" s="17"/>
      <c r="G2902" s="12" t="s">
        <v>144</v>
      </c>
      <c r="H2902" s="12" t="s">
        <v>145</v>
      </c>
      <c r="I2902" s="16"/>
      <c r="J2902" s="10" t="s">
        <v>153</v>
      </c>
      <c r="K2902" s="10" t="s">
        <v>163</v>
      </c>
    </row>
    <row r="2903" spans="1:12" ht="16.5" customHeight="1" x14ac:dyDescent="0.2">
      <c r="A2903" s="18">
        <v>1523101590</v>
      </c>
      <c r="B2903" s="14" t="s">
        <v>160</v>
      </c>
      <c r="C2903" s="14"/>
      <c r="D2903" s="10" t="s">
        <v>161</v>
      </c>
      <c r="E2903" s="14" t="s">
        <v>162</v>
      </c>
      <c r="F2903" s="17"/>
      <c r="G2903" s="12" t="s">
        <v>144</v>
      </c>
      <c r="H2903" s="12" t="s">
        <v>145</v>
      </c>
      <c r="I2903" s="16"/>
      <c r="J2903" s="10" t="s">
        <v>153</v>
      </c>
      <c r="K2903" s="10" t="s">
        <v>163</v>
      </c>
    </row>
    <row r="2904" spans="1:12" ht="16.5" customHeight="1" x14ac:dyDescent="0.2">
      <c r="A2904" s="18">
        <v>1523101600</v>
      </c>
      <c r="B2904" s="14" t="s">
        <v>5634</v>
      </c>
      <c r="C2904" s="14"/>
      <c r="D2904" s="10" t="s">
        <v>5635</v>
      </c>
      <c r="E2904" s="10" t="s">
        <v>5635</v>
      </c>
      <c r="F2904" s="17"/>
      <c r="G2904" s="12" t="s">
        <v>144</v>
      </c>
      <c r="H2904" s="12" t="s">
        <v>145</v>
      </c>
      <c r="I2904" s="16"/>
      <c r="J2904" s="10" t="s">
        <v>153</v>
      </c>
      <c r="K2904" s="10" t="s">
        <v>163</v>
      </c>
    </row>
    <row r="2905" spans="1:12" ht="16.5" customHeight="1" x14ac:dyDescent="0.2">
      <c r="A2905" s="18">
        <v>1523101620</v>
      </c>
      <c r="B2905" s="14" t="s">
        <v>5339</v>
      </c>
      <c r="C2905" s="14"/>
      <c r="D2905" s="14" t="s">
        <v>5340</v>
      </c>
      <c r="E2905" s="14" t="s">
        <v>5341</v>
      </c>
      <c r="F2905" s="17"/>
      <c r="G2905" s="12" t="s">
        <v>144</v>
      </c>
      <c r="H2905" s="12" t="s">
        <v>882</v>
      </c>
      <c r="I2905" s="16"/>
      <c r="J2905" s="10" t="s">
        <v>153</v>
      </c>
      <c r="K2905" s="10" t="s">
        <v>163</v>
      </c>
    </row>
    <row r="2906" spans="1:12" ht="16.5" customHeight="1" x14ac:dyDescent="0.2">
      <c r="A2906" s="18">
        <v>1523101630</v>
      </c>
      <c r="B2906" s="14" t="s">
        <v>5342</v>
      </c>
      <c r="C2906" s="14"/>
      <c r="D2906" s="14" t="s">
        <v>5343</v>
      </c>
      <c r="E2906" s="14" t="s">
        <v>5344</v>
      </c>
      <c r="F2906" s="17"/>
      <c r="G2906" s="12" t="s">
        <v>144</v>
      </c>
      <c r="H2906" s="12" t="s">
        <v>882</v>
      </c>
      <c r="I2906" s="16"/>
      <c r="J2906" s="10" t="s">
        <v>153</v>
      </c>
      <c r="K2906" s="10" t="s">
        <v>163</v>
      </c>
    </row>
    <row r="2907" spans="1:12" ht="16.5" customHeight="1" x14ac:dyDescent="0.2">
      <c r="A2907" s="18">
        <v>1523101680</v>
      </c>
      <c r="B2907" s="14" t="s">
        <v>5352</v>
      </c>
      <c r="C2907" s="14"/>
      <c r="D2907" s="14" t="s">
        <v>5353</v>
      </c>
      <c r="E2907" s="14" t="s">
        <v>5354</v>
      </c>
      <c r="F2907" s="17"/>
      <c r="G2907" s="12" t="s">
        <v>144</v>
      </c>
      <c r="H2907" s="12" t="s">
        <v>882</v>
      </c>
      <c r="I2907" s="16"/>
      <c r="J2907" s="10" t="s">
        <v>153</v>
      </c>
      <c r="K2907" s="10" t="s">
        <v>163</v>
      </c>
    </row>
    <row r="2908" spans="1:12" ht="16.5" customHeight="1" x14ac:dyDescent="0.2">
      <c r="A2908" s="58">
        <v>1523101800</v>
      </c>
      <c r="B2908" s="14" t="s">
        <v>5365</v>
      </c>
      <c r="C2908" s="14" t="s">
        <v>19</v>
      </c>
      <c r="D2908" s="14" t="s">
        <v>7562</v>
      </c>
      <c r="E2908" s="14" t="s">
        <v>7563</v>
      </c>
      <c r="F2908" s="17"/>
      <c r="G2908" s="12" t="s">
        <v>144</v>
      </c>
      <c r="H2908" s="12" t="s">
        <v>882</v>
      </c>
      <c r="I2908" s="16"/>
      <c r="J2908" s="10" t="s">
        <v>153</v>
      </c>
      <c r="K2908" s="10" t="s">
        <v>163</v>
      </c>
    </row>
    <row r="2909" spans="1:12" ht="16.5" customHeight="1" x14ac:dyDescent="0.2">
      <c r="A2909" s="18">
        <v>1523101820</v>
      </c>
      <c r="B2909" s="14" t="s">
        <v>5367</v>
      </c>
      <c r="C2909" s="14"/>
      <c r="D2909" s="14" t="s">
        <v>5368</v>
      </c>
      <c r="E2909" s="14" t="s">
        <v>5369</v>
      </c>
      <c r="F2909" s="17"/>
      <c r="G2909" s="12" t="s">
        <v>144</v>
      </c>
      <c r="H2909" s="12" t="s">
        <v>882</v>
      </c>
      <c r="I2909" s="16"/>
      <c r="J2909" s="10" t="s">
        <v>153</v>
      </c>
      <c r="K2909" s="10" t="s">
        <v>163</v>
      </c>
    </row>
    <row r="2910" spans="1:12" ht="16.5" customHeight="1" x14ac:dyDescent="0.2">
      <c r="A2910" s="18">
        <v>1523101840</v>
      </c>
      <c r="B2910" s="14" t="s">
        <v>5370</v>
      </c>
      <c r="C2910" s="14"/>
      <c r="D2910" s="14" t="s">
        <v>5371</v>
      </c>
      <c r="E2910" s="14" t="s">
        <v>5372</v>
      </c>
      <c r="F2910" s="17"/>
      <c r="G2910" s="12" t="s">
        <v>144</v>
      </c>
      <c r="H2910" s="12" t="s">
        <v>882</v>
      </c>
      <c r="I2910" s="16"/>
      <c r="J2910" s="10" t="s">
        <v>153</v>
      </c>
      <c r="K2910" s="10" t="s">
        <v>163</v>
      </c>
    </row>
    <row r="2911" spans="1:12" ht="16.5" customHeight="1" x14ac:dyDescent="0.2">
      <c r="A2911" s="18">
        <v>1523101870</v>
      </c>
      <c r="B2911" s="14" t="s">
        <v>5376</v>
      </c>
      <c r="C2911" s="14"/>
      <c r="D2911" s="14" t="s">
        <v>5377</v>
      </c>
      <c r="E2911" s="14" t="s">
        <v>5378</v>
      </c>
      <c r="F2911" s="17"/>
      <c r="G2911" s="12" t="s">
        <v>144</v>
      </c>
      <c r="H2911" s="12" t="s">
        <v>882</v>
      </c>
      <c r="I2911" s="16"/>
      <c r="J2911" s="10" t="s">
        <v>153</v>
      </c>
      <c r="K2911" s="10" t="s">
        <v>163</v>
      </c>
      <c r="L2911" s="73">
        <v>1523101870</v>
      </c>
    </row>
    <row r="2912" spans="1:12" ht="16.5" customHeight="1" x14ac:dyDescent="0.2">
      <c r="A2912" s="58">
        <v>1523101900</v>
      </c>
      <c r="B2912" s="14" t="s">
        <v>5380</v>
      </c>
      <c r="C2912" s="14" t="s">
        <v>19</v>
      </c>
      <c r="D2912" s="14" t="s">
        <v>10017</v>
      </c>
      <c r="E2912" s="14" t="s">
        <v>10018</v>
      </c>
      <c r="F2912" s="17"/>
      <c r="G2912" s="12" t="s">
        <v>144</v>
      </c>
      <c r="H2912" s="12" t="s">
        <v>882</v>
      </c>
      <c r="I2912" s="16"/>
      <c r="J2912" s="10" t="s">
        <v>153</v>
      </c>
      <c r="K2912" s="10" t="s">
        <v>163</v>
      </c>
    </row>
    <row r="2913" spans="1:11" ht="16.5" customHeight="1" x14ac:dyDescent="0.2">
      <c r="A2913" s="18">
        <v>1523101920</v>
      </c>
      <c r="B2913" s="14" t="s">
        <v>5382</v>
      </c>
      <c r="C2913" s="14"/>
      <c r="D2913" s="14" t="s">
        <v>5383</v>
      </c>
      <c r="E2913" s="14" t="s">
        <v>5384</v>
      </c>
      <c r="F2913" s="17"/>
      <c r="G2913" s="12" t="s">
        <v>144</v>
      </c>
      <c r="H2913" s="12" t="s">
        <v>882</v>
      </c>
      <c r="I2913" s="16"/>
      <c r="J2913" s="10" t="s">
        <v>153</v>
      </c>
      <c r="K2913" s="10" t="s">
        <v>163</v>
      </c>
    </row>
    <row r="2914" spans="1:11" ht="16.5" customHeight="1" x14ac:dyDescent="0.2">
      <c r="A2914" s="18">
        <v>1523101950</v>
      </c>
      <c r="B2914" s="14" t="s">
        <v>5394</v>
      </c>
      <c r="C2914" s="14"/>
      <c r="D2914" s="14" t="s">
        <v>5395</v>
      </c>
      <c r="E2914" s="14" t="s">
        <v>5396</v>
      </c>
      <c r="F2914" s="17"/>
      <c r="G2914" s="12" t="s">
        <v>144</v>
      </c>
      <c r="H2914" s="12" t="s">
        <v>882</v>
      </c>
      <c r="I2914" s="16"/>
      <c r="J2914" s="10" t="s">
        <v>153</v>
      </c>
      <c r="K2914" s="10" t="s">
        <v>163</v>
      </c>
    </row>
    <row r="2915" spans="1:11" ht="16.5" customHeight="1" x14ac:dyDescent="0.2">
      <c r="A2915" s="18">
        <v>1523101960</v>
      </c>
      <c r="B2915" s="14" t="s">
        <v>5397</v>
      </c>
      <c r="C2915" s="14"/>
      <c r="D2915" s="14" t="s">
        <v>5398</v>
      </c>
      <c r="E2915" s="14" t="s">
        <v>5399</v>
      </c>
      <c r="F2915" s="17"/>
      <c r="G2915" s="12" t="s">
        <v>144</v>
      </c>
      <c r="H2915" s="12" t="s">
        <v>882</v>
      </c>
      <c r="I2915" s="16"/>
      <c r="J2915" s="10" t="s">
        <v>153</v>
      </c>
      <c r="K2915" s="10" t="s">
        <v>163</v>
      </c>
    </row>
    <row r="2916" spans="1:11" ht="16.5" customHeight="1" x14ac:dyDescent="0.2">
      <c r="A2916" s="18">
        <v>1523101970</v>
      </c>
      <c r="B2916" s="14" t="s">
        <v>5404</v>
      </c>
      <c r="C2916" s="14"/>
      <c r="D2916" s="14" t="s">
        <v>5405</v>
      </c>
      <c r="E2916" s="14" t="s">
        <v>5406</v>
      </c>
      <c r="F2916" s="17"/>
      <c r="G2916" s="12" t="s">
        <v>144</v>
      </c>
      <c r="H2916" s="12" t="s">
        <v>882</v>
      </c>
      <c r="I2916" s="16"/>
      <c r="J2916" s="10" t="s">
        <v>153</v>
      </c>
      <c r="K2916" s="10" t="s">
        <v>163</v>
      </c>
    </row>
    <row r="2917" spans="1:11" ht="16.5" customHeight="1" x14ac:dyDescent="0.2">
      <c r="A2917" s="18">
        <v>1523101980</v>
      </c>
      <c r="B2917" s="14" t="s">
        <v>5410</v>
      </c>
      <c r="C2917" s="14"/>
      <c r="D2917" s="14" t="s">
        <v>5411</v>
      </c>
      <c r="E2917" s="14" t="s">
        <v>5412</v>
      </c>
      <c r="F2917" s="17"/>
      <c r="G2917" s="12" t="s">
        <v>144</v>
      </c>
      <c r="H2917" s="12" t="s">
        <v>882</v>
      </c>
      <c r="I2917" s="16"/>
      <c r="J2917" s="10" t="s">
        <v>153</v>
      </c>
      <c r="K2917" s="10" t="s">
        <v>163</v>
      </c>
    </row>
    <row r="2918" spans="1:11" ht="16.5" customHeight="1" x14ac:dyDescent="0.2">
      <c r="A2918" s="18">
        <v>1523101990</v>
      </c>
      <c r="B2918" s="14" t="s">
        <v>5415</v>
      </c>
      <c r="C2918" s="14"/>
      <c r="D2918" s="14" t="s">
        <v>5416</v>
      </c>
      <c r="E2918" s="14" t="s">
        <v>5417</v>
      </c>
      <c r="F2918" s="17"/>
      <c r="G2918" s="12" t="s">
        <v>144</v>
      </c>
      <c r="H2918" s="12" t="s">
        <v>882</v>
      </c>
      <c r="I2918" s="16"/>
      <c r="J2918" s="10" t="s">
        <v>153</v>
      </c>
      <c r="K2918" s="10" t="s">
        <v>163</v>
      </c>
    </row>
    <row r="2919" spans="1:11" ht="16.5" customHeight="1" x14ac:dyDescent="0.2">
      <c r="A2919" s="18">
        <v>1523102010</v>
      </c>
      <c r="B2919" s="14" t="s">
        <v>5422</v>
      </c>
      <c r="C2919" s="14"/>
      <c r="D2919" s="14" t="s">
        <v>5423</v>
      </c>
      <c r="E2919" s="14" t="s">
        <v>5424</v>
      </c>
      <c r="F2919" s="17"/>
      <c r="G2919" s="12" t="s">
        <v>144</v>
      </c>
      <c r="H2919" s="12" t="s">
        <v>882</v>
      </c>
      <c r="I2919" s="16"/>
      <c r="J2919" s="10" t="s">
        <v>153</v>
      </c>
      <c r="K2919" s="10" t="s">
        <v>163</v>
      </c>
    </row>
    <row r="2920" spans="1:11" ht="16.5" customHeight="1" x14ac:dyDescent="0.2">
      <c r="A2920" s="18">
        <v>1523102030</v>
      </c>
      <c r="B2920" s="14" t="s">
        <v>5482</v>
      </c>
      <c r="C2920" s="14"/>
      <c r="D2920" s="14" t="s">
        <v>5483</v>
      </c>
      <c r="E2920" s="14" t="s">
        <v>5484</v>
      </c>
      <c r="F2920" s="17"/>
      <c r="G2920" s="12" t="s">
        <v>144</v>
      </c>
      <c r="H2920" s="12" t="s">
        <v>882</v>
      </c>
      <c r="I2920" s="16"/>
      <c r="J2920" s="10" t="s">
        <v>153</v>
      </c>
      <c r="K2920" s="10" t="s">
        <v>163</v>
      </c>
    </row>
    <row r="2921" spans="1:11" ht="16.5" customHeight="1" x14ac:dyDescent="0.2">
      <c r="A2921" s="18">
        <v>1523102050</v>
      </c>
      <c r="B2921" s="14" t="s">
        <v>5485</v>
      </c>
      <c r="C2921" s="14"/>
      <c r="D2921" s="14" t="s">
        <v>5486</v>
      </c>
      <c r="E2921" s="14" t="s">
        <v>5487</v>
      </c>
      <c r="F2921" s="17"/>
      <c r="G2921" s="12" t="s">
        <v>144</v>
      </c>
      <c r="H2921" s="12" t="s">
        <v>882</v>
      </c>
      <c r="I2921" s="16"/>
      <c r="J2921" s="10" t="s">
        <v>153</v>
      </c>
      <c r="K2921" s="10" t="s">
        <v>163</v>
      </c>
    </row>
    <row r="2922" spans="1:11" ht="16.5" customHeight="1" x14ac:dyDescent="0.2">
      <c r="A2922" s="18">
        <v>1523102060</v>
      </c>
      <c r="B2922" s="14" t="s">
        <v>5426</v>
      </c>
      <c r="C2922" s="14"/>
      <c r="D2922" s="14" t="s">
        <v>5427</v>
      </c>
      <c r="E2922" s="14" t="s">
        <v>5428</v>
      </c>
      <c r="F2922" s="17"/>
      <c r="G2922" s="12" t="s">
        <v>144</v>
      </c>
      <c r="H2922" s="12" t="s">
        <v>882</v>
      </c>
      <c r="I2922" s="16"/>
      <c r="J2922" s="10" t="s">
        <v>153</v>
      </c>
      <c r="K2922" s="10" t="s">
        <v>163</v>
      </c>
    </row>
    <row r="2923" spans="1:11" ht="16.5" customHeight="1" x14ac:dyDescent="0.2">
      <c r="A2923" s="18">
        <v>1523102070</v>
      </c>
      <c r="B2923" s="14" t="s">
        <v>5488</v>
      </c>
      <c r="C2923" s="14"/>
      <c r="D2923" s="14" t="s">
        <v>5489</v>
      </c>
      <c r="E2923" s="14" t="s">
        <v>5490</v>
      </c>
      <c r="F2923" s="17"/>
      <c r="G2923" s="12" t="s">
        <v>144</v>
      </c>
      <c r="H2923" s="12" t="s">
        <v>882</v>
      </c>
      <c r="I2923" s="16"/>
      <c r="J2923" s="10" t="s">
        <v>153</v>
      </c>
      <c r="K2923" s="10" t="s">
        <v>163</v>
      </c>
    </row>
    <row r="2924" spans="1:11" ht="16.5" customHeight="1" x14ac:dyDescent="0.2">
      <c r="A2924" s="18">
        <v>1523102080</v>
      </c>
      <c r="B2924" s="14" t="s">
        <v>5491</v>
      </c>
      <c r="C2924" s="14"/>
      <c r="D2924" s="14" t="s">
        <v>5492</v>
      </c>
      <c r="E2924" s="14" t="s">
        <v>5493</v>
      </c>
      <c r="F2924" s="17"/>
      <c r="G2924" s="12" t="s">
        <v>144</v>
      </c>
      <c r="H2924" s="12" t="s">
        <v>882</v>
      </c>
      <c r="I2924" s="16"/>
      <c r="J2924" s="10" t="s">
        <v>153</v>
      </c>
      <c r="K2924" s="10" t="s">
        <v>163</v>
      </c>
    </row>
    <row r="2925" spans="1:11" ht="16.5" customHeight="1" x14ac:dyDescent="0.2">
      <c r="A2925" s="18">
        <v>1523102110</v>
      </c>
      <c r="B2925" s="14" t="s">
        <v>5494</v>
      </c>
      <c r="C2925" s="14"/>
      <c r="D2925" s="14" t="s">
        <v>5495</v>
      </c>
      <c r="E2925" s="14" t="s">
        <v>5496</v>
      </c>
      <c r="F2925" s="17"/>
      <c r="G2925" s="12" t="s">
        <v>144</v>
      </c>
      <c r="H2925" s="12" t="s">
        <v>882</v>
      </c>
      <c r="I2925" s="16"/>
      <c r="J2925" s="10" t="s">
        <v>153</v>
      </c>
      <c r="K2925" s="10" t="s">
        <v>163</v>
      </c>
    </row>
    <row r="2926" spans="1:11" ht="16.5" customHeight="1" x14ac:dyDescent="0.2">
      <c r="A2926" s="18">
        <v>1523102120</v>
      </c>
      <c r="B2926" s="14" t="s">
        <v>5497</v>
      </c>
      <c r="C2926" s="14"/>
      <c r="D2926" s="14" t="s">
        <v>5498</v>
      </c>
      <c r="E2926" s="14" t="s">
        <v>5499</v>
      </c>
      <c r="F2926" s="17"/>
      <c r="G2926" s="12" t="s">
        <v>144</v>
      </c>
      <c r="H2926" s="12" t="s">
        <v>882</v>
      </c>
      <c r="I2926" s="16"/>
      <c r="J2926" s="10" t="s">
        <v>153</v>
      </c>
      <c r="K2926" s="10" t="s">
        <v>163</v>
      </c>
    </row>
    <row r="2927" spans="1:11" ht="16.5" customHeight="1" x14ac:dyDescent="0.2">
      <c r="A2927" s="18">
        <v>1523102130</v>
      </c>
      <c r="B2927" s="14" t="s">
        <v>5438</v>
      </c>
      <c r="C2927" s="14"/>
      <c r="D2927" s="14" t="s">
        <v>5439</v>
      </c>
      <c r="E2927" s="14" t="s">
        <v>5440</v>
      </c>
      <c r="F2927" s="17"/>
      <c r="G2927" s="12" t="s">
        <v>144</v>
      </c>
      <c r="H2927" s="12" t="s">
        <v>882</v>
      </c>
      <c r="I2927" s="16"/>
      <c r="J2927" s="10" t="s">
        <v>153</v>
      </c>
      <c r="K2927" s="10" t="s">
        <v>163</v>
      </c>
    </row>
    <row r="2928" spans="1:11" ht="16.5" customHeight="1" x14ac:dyDescent="0.2">
      <c r="A2928" s="18">
        <v>1523102140</v>
      </c>
      <c r="B2928" s="14" t="s">
        <v>5502</v>
      </c>
      <c r="C2928" s="14"/>
      <c r="D2928" s="14" t="s">
        <v>5503</v>
      </c>
      <c r="E2928" s="14" t="s">
        <v>5504</v>
      </c>
      <c r="F2928" s="17"/>
      <c r="G2928" s="12" t="s">
        <v>144</v>
      </c>
      <c r="H2928" s="12" t="s">
        <v>882</v>
      </c>
      <c r="I2928" s="16"/>
      <c r="J2928" s="10" t="s">
        <v>153</v>
      </c>
      <c r="K2928" s="10" t="s">
        <v>163</v>
      </c>
    </row>
    <row r="2929" spans="1:12" ht="16.5" customHeight="1" x14ac:dyDescent="0.2">
      <c r="A2929" s="18">
        <v>1523102150</v>
      </c>
      <c r="B2929" s="14" t="s">
        <v>5505</v>
      </c>
      <c r="C2929" s="14"/>
      <c r="D2929" s="14" t="s">
        <v>5506</v>
      </c>
      <c r="E2929" s="14" t="s">
        <v>5507</v>
      </c>
      <c r="F2929" s="17"/>
      <c r="G2929" s="12" t="s">
        <v>144</v>
      </c>
      <c r="H2929" s="12" t="s">
        <v>882</v>
      </c>
      <c r="I2929" s="16"/>
      <c r="J2929" s="10" t="s">
        <v>153</v>
      </c>
      <c r="K2929" s="10" t="s">
        <v>163</v>
      </c>
    </row>
    <row r="2930" spans="1:12" ht="16.5" customHeight="1" x14ac:dyDescent="0.2">
      <c r="A2930" s="18">
        <v>1523102160</v>
      </c>
      <c r="B2930" s="14" t="s">
        <v>5508</v>
      </c>
      <c r="C2930" s="14"/>
      <c r="D2930" s="14" t="s">
        <v>5509</v>
      </c>
      <c r="E2930" s="14" t="s">
        <v>5510</v>
      </c>
      <c r="F2930" s="17"/>
      <c r="G2930" s="12" t="s">
        <v>144</v>
      </c>
      <c r="H2930" s="12" t="s">
        <v>882</v>
      </c>
      <c r="I2930" s="16"/>
      <c r="J2930" s="10" t="s">
        <v>153</v>
      </c>
      <c r="K2930" s="10" t="s">
        <v>163</v>
      </c>
    </row>
    <row r="2931" spans="1:12" ht="16.5" customHeight="1" x14ac:dyDescent="0.2">
      <c r="A2931" s="18">
        <v>1523102170</v>
      </c>
      <c r="B2931" s="14" t="s">
        <v>5444</v>
      </c>
      <c r="C2931" s="14"/>
      <c r="D2931" s="14" t="s">
        <v>5445</v>
      </c>
      <c r="E2931" s="14" t="s">
        <v>5446</v>
      </c>
      <c r="F2931" s="17"/>
      <c r="G2931" s="12" t="s">
        <v>144</v>
      </c>
      <c r="H2931" s="12" t="s">
        <v>882</v>
      </c>
      <c r="I2931" s="16"/>
      <c r="J2931" s="10" t="s">
        <v>153</v>
      </c>
      <c r="K2931" s="10" t="s">
        <v>163</v>
      </c>
    </row>
    <row r="2932" spans="1:12" ht="16.5" customHeight="1" x14ac:dyDescent="0.2">
      <c r="A2932" s="18">
        <v>1523102200</v>
      </c>
      <c r="B2932" s="14" t="s">
        <v>5511</v>
      </c>
      <c r="C2932" s="14"/>
      <c r="D2932" s="14" t="s">
        <v>5512</v>
      </c>
      <c r="E2932" s="14" t="s">
        <v>5513</v>
      </c>
      <c r="F2932" s="17"/>
      <c r="G2932" s="12" t="s">
        <v>144</v>
      </c>
      <c r="H2932" s="12" t="s">
        <v>882</v>
      </c>
      <c r="I2932" s="16"/>
      <c r="J2932" s="10" t="s">
        <v>153</v>
      </c>
      <c r="K2932" s="10" t="s">
        <v>163</v>
      </c>
    </row>
    <row r="2933" spans="1:12" ht="16.5" customHeight="1" x14ac:dyDescent="0.2">
      <c r="A2933" s="18">
        <v>1523102210</v>
      </c>
      <c r="B2933" s="14" t="s">
        <v>5447</v>
      </c>
      <c r="C2933" s="14"/>
      <c r="D2933" s="14" t="s">
        <v>5448</v>
      </c>
      <c r="E2933" s="14" t="s">
        <v>5449</v>
      </c>
      <c r="F2933" s="17"/>
      <c r="G2933" s="12" t="s">
        <v>144</v>
      </c>
      <c r="H2933" s="12" t="s">
        <v>882</v>
      </c>
      <c r="I2933" s="16"/>
      <c r="J2933" s="10" t="s">
        <v>153</v>
      </c>
      <c r="K2933" s="10" t="s">
        <v>163</v>
      </c>
    </row>
    <row r="2934" spans="1:12" ht="16.5" customHeight="1" x14ac:dyDescent="0.2">
      <c r="A2934" s="18">
        <v>1523102220</v>
      </c>
      <c r="B2934" s="14" t="s">
        <v>5450</v>
      </c>
      <c r="C2934" s="14"/>
      <c r="D2934" s="14" t="s">
        <v>5448</v>
      </c>
      <c r="E2934" s="14" t="s">
        <v>5449</v>
      </c>
      <c r="F2934" s="17"/>
      <c r="G2934" s="12" t="s">
        <v>144</v>
      </c>
      <c r="H2934" s="12" t="s">
        <v>882</v>
      </c>
      <c r="I2934" s="16"/>
      <c r="J2934" s="10" t="s">
        <v>153</v>
      </c>
      <c r="K2934" s="10" t="s">
        <v>163</v>
      </c>
    </row>
    <row r="2935" spans="1:12" ht="16.5" customHeight="1" x14ac:dyDescent="0.2">
      <c r="A2935" s="18">
        <v>1523102240</v>
      </c>
      <c r="B2935" s="14" t="s">
        <v>5455</v>
      </c>
      <c r="C2935" s="14"/>
      <c r="D2935" s="14" t="s">
        <v>5456</v>
      </c>
      <c r="E2935" s="14" t="s">
        <v>5457</v>
      </c>
      <c r="F2935" s="17"/>
      <c r="G2935" s="12" t="s">
        <v>144</v>
      </c>
      <c r="H2935" s="12" t="s">
        <v>882</v>
      </c>
      <c r="I2935" s="16"/>
      <c r="J2935" s="10" t="s">
        <v>153</v>
      </c>
      <c r="K2935" s="10" t="s">
        <v>163</v>
      </c>
    </row>
    <row r="2936" spans="1:12" ht="16.5" customHeight="1" x14ac:dyDescent="0.2">
      <c r="A2936" s="18">
        <v>1523102270</v>
      </c>
      <c r="B2936" s="14" t="s">
        <v>5461</v>
      </c>
      <c r="C2936" s="14"/>
      <c r="D2936" s="14" t="s">
        <v>5462</v>
      </c>
      <c r="E2936" s="14" t="s">
        <v>5463</v>
      </c>
      <c r="F2936" s="17"/>
      <c r="G2936" s="12" t="s">
        <v>144</v>
      </c>
      <c r="H2936" s="12" t="s">
        <v>882</v>
      </c>
      <c r="I2936" s="16"/>
      <c r="J2936" s="10" t="s">
        <v>153</v>
      </c>
      <c r="K2936" s="10" t="s">
        <v>163</v>
      </c>
    </row>
    <row r="2937" spans="1:12" ht="16.5" customHeight="1" x14ac:dyDescent="0.2">
      <c r="A2937" s="58">
        <v>1523102280</v>
      </c>
      <c r="B2937" s="14" t="s">
        <v>5467</v>
      </c>
      <c r="C2937" s="14" t="s">
        <v>19</v>
      </c>
      <c r="D2937" s="14" t="s">
        <v>7005</v>
      </c>
      <c r="E2937" s="14" t="s">
        <v>7006</v>
      </c>
      <c r="F2937" s="17"/>
      <c r="G2937" s="12" t="s">
        <v>144</v>
      </c>
      <c r="H2937" s="12" t="s">
        <v>882</v>
      </c>
      <c r="I2937" s="16"/>
      <c r="J2937" s="10" t="s">
        <v>153</v>
      </c>
      <c r="K2937" s="10" t="s">
        <v>163</v>
      </c>
    </row>
    <row r="2938" spans="1:12" ht="16.5" customHeight="1" x14ac:dyDescent="0.2">
      <c r="A2938" s="18">
        <v>1523102290</v>
      </c>
      <c r="B2938" s="14" t="s">
        <v>5514</v>
      </c>
      <c r="C2938" s="14"/>
      <c r="D2938" s="14" t="s">
        <v>5515</v>
      </c>
      <c r="E2938" s="14" t="s">
        <v>5516</v>
      </c>
      <c r="F2938" s="17"/>
      <c r="G2938" s="12" t="s">
        <v>144</v>
      </c>
      <c r="H2938" s="12" t="s">
        <v>882</v>
      </c>
      <c r="I2938" s="16"/>
      <c r="J2938" s="10" t="s">
        <v>153</v>
      </c>
      <c r="K2938" s="10" t="s">
        <v>163</v>
      </c>
    </row>
    <row r="2939" spans="1:12" ht="16.5" customHeight="1" x14ac:dyDescent="0.2">
      <c r="A2939" s="18">
        <v>1523102320</v>
      </c>
      <c r="B2939" s="14" t="s">
        <v>5474</v>
      </c>
      <c r="C2939" s="14" t="s">
        <v>19</v>
      </c>
      <c r="D2939" s="14" t="s">
        <v>5475</v>
      </c>
      <c r="E2939" s="14" t="s">
        <v>5476</v>
      </c>
      <c r="F2939" s="17"/>
      <c r="G2939" s="12" t="s">
        <v>144</v>
      </c>
      <c r="H2939" s="12" t="s">
        <v>882</v>
      </c>
      <c r="I2939" s="16"/>
      <c r="J2939" s="10" t="s">
        <v>153</v>
      </c>
      <c r="K2939" s="10" t="s">
        <v>163</v>
      </c>
    </row>
    <row r="2940" spans="1:12" ht="16.5" customHeight="1" x14ac:dyDescent="0.2">
      <c r="A2940" s="58">
        <v>1523102330</v>
      </c>
      <c r="B2940" s="14" t="s">
        <v>5562</v>
      </c>
      <c r="C2940" s="14" t="s">
        <v>19</v>
      </c>
      <c r="D2940" s="14" t="s">
        <v>8253</v>
      </c>
      <c r="E2940" s="14" t="s">
        <v>7974</v>
      </c>
      <c r="F2940" s="17"/>
      <c r="G2940" s="12" t="s">
        <v>144</v>
      </c>
      <c r="H2940" s="12" t="s">
        <v>145</v>
      </c>
      <c r="I2940" s="16"/>
      <c r="J2940" s="10" t="s">
        <v>153</v>
      </c>
      <c r="K2940" s="10" t="s">
        <v>163</v>
      </c>
    </row>
    <row r="2941" spans="1:12" ht="16.5" customHeight="1" x14ac:dyDescent="0.2">
      <c r="A2941" s="18">
        <v>1523102340</v>
      </c>
      <c r="B2941" s="14" t="s">
        <v>3318</v>
      </c>
      <c r="C2941" s="14"/>
      <c r="D2941" s="14" t="s">
        <v>3319</v>
      </c>
      <c r="E2941" s="14" t="s">
        <v>3319</v>
      </c>
      <c r="F2941" s="17"/>
      <c r="G2941" s="12" t="s">
        <v>144</v>
      </c>
      <c r="H2941" s="12" t="s">
        <v>145</v>
      </c>
      <c r="I2941" s="16"/>
      <c r="J2941" s="10" t="s">
        <v>153</v>
      </c>
      <c r="K2941" s="10" t="s">
        <v>163</v>
      </c>
    </row>
    <row r="2942" spans="1:12" ht="16.5" customHeight="1" x14ac:dyDescent="0.2">
      <c r="A2942" s="18">
        <v>1523102360</v>
      </c>
      <c r="B2942" s="14" t="s">
        <v>3366</v>
      </c>
      <c r="C2942" s="14"/>
      <c r="D2942" s="14" t="s">
        <v>3367</v>
      </c>
      <c r="E2942" s="14" t="s">
        <v>3367</v>
      </c>
      <c r="F2942" s="17"/>
      <c r="G2942" s="12" t="s">
        <v>144</v>
      </c>
      <c r="H2942" s="12" t="s">
        <v>145</v>
      </c>
      <c r="I2942" s="16"/>
      <c r="J2942" s="10" t="s">
        <v>153</v>
      </c>
      <c r="K2942" s="10" t="s">
        <v>163</v>
      </c>
    </row>
    <row r="2943" spans="1:12" ht="16.5" customHeight="1" x14ac:dyDescent="0.2">
      <c r="A2943" s="18">
        <v>1523102460</v>
      </c>
      <c r="B2943" s="14" t="s">
        <v>5468</v>
      </c>
      <c r="C2943" s="14"/>
      <c r="D2943" s="14" t="s">
        <v>5469</v>
      </c>
      <c r="E2943" s="14" t="s">
        <v>5470</v>
      </c>
      <c r="F2943" s="17"/>
      <c r="G2943" s="15"/>
      <c r="H2943" s="15"/>
      <c r="I2943" s="16"/>
      <c r="J2943" s="10"/>
      <c r="K2943" s="10"/>
    </row>
    <row r="2944" spans="1:12" ht="16.5" customHeight="1" x14ac:dyDescent="0.2">
      <c r="A2944" s="58">
        <v>1523102470</v>
      </c>
      <c r="B2944" s="14" t="s">
        <v>10031</v>
      </c>
      <c r="C2944" s="14" t="s">
        <v>19</v>
      </c>
      <c r="D2944" s="14" t="s">
        <v>10032</v>
      </c>
      <c r="E2944" s="14" t="s">
        <v>10033</v>
      </c>
      <c r="F2944" s="17"/>
      <c r="G2944" s="12" t="s">
        <v>144</v>
      </c>
      <c r="H2944" s="12" t="s">
        <v>882</v>
      </c>
      <c r="I2944" s="16"/>
      <c r="J2944" s="10" t="s">
        <v>153</v>
      </c>
      <c r="K2944" s="10" t="s">
        <v>163</v>
      </c>
      <c r="L2944" s="73">
        <v>1523102180</v>
      </c>
    </row>
    <row r="2945" spans="1:14" ht="16.5" customHeight="1" x14ac:dyDescent="0.2">
      <c r="A2945" s="58">
        <v>1523102520</v>
      </c>
      <c r="B2945" s="14" t="s">
        <v>5363</v>
      </c>
      <c r="C2945" s="14" t="s">
        <v>19</v>
      </c>
      <c r="D2945" s="14" t="s">
        <v>6448</v>
      </c>
      <c r="E2945" s="14" t="s">
        <v>6449</v>
      </c>
      <c r="F2945" s="17"/>
      <c r="G2945" s="12" t="s">
        <v>144</v>
      </c>
      <c r="H2945" s="12" t="s">
        <v>882</v>
      </c>
      <c r="I2945" s="16"/>
      <c r="J2945" s="10" t="s">
        <v>153</v>
      </c>
      <c r="K2945" s="10" t="s">
        <v>163</v>
      </c>
      <c r="L2945" s="73">
        <v>1523101750</v>
      </c>
    </row>
    <row r="2946" spans="1:14" ht="16.5" customHeight="1" x14ac:dyDescent="0.2">
      <c r="A2946" s="58">
        <v>1523102530</v>
      </c>
      <c r="B2946" s="14" t="s">
        <v>10022</v>
      </c>
      <c r="C2946" s="14" t="s">
        <v>19</v>
      </c>
      <c r="D2946" s="14" t="s">
        <v>10024</v>
      </c>
      <c r="E2946" s="14" t="s">
        <v>10023</v>
      </c>
      <c r="F2946" s="17"/>
      <c r="G2946" s="12" t="s">
        <v>144</v>
      </c>
      <c r="H2946" s="12" t="s">
        <v>882</v>
      </c>
      <c r="I2946" s="16"/>
      <c r="J2946" s="10" t="s">
        <v>153</v>
      </c>
      <c r="K2946" s="10" t="s">
        <v>163</v>
      </c>
      <c r="L2946" s="73">
        <v>1523101640</v>
      </c>
      <c r="M2946" s="73">
        <v>1523101650</v>
      </c>
      <c r="N2946" s="73">
        <v>1523101660</v>
      </c>
    </row>
    <row r="2947" spans="1:14" ht="16.5" customHeight="1" x14ac:dyDescent="0.2">
      <c r="A2947" s="58">
        <v>1523102630</v>
      </c>
      <c r="B2947" s="14" t="s">
        <v>6785</v>
      </c>
      <c r="C2947" s="14" t="s">
        <v>1469</v>
      </c>
      <c r="D2947" s="14" t="s">
        <v>16354</v>
      </c>
      <c r="E2947" s="14" t="s">
        <v>6786</v>
      </c>
      <c r="F2947" s="17"/>
      <c r="G2947" s="12" t="s">
        <v>144</v>
      </c>
      <c r="H2947" s="12" t="s">
        <v>145</v>
      </c>
      <c r="I2947" s="16"/>
      <c r="J2947" s="10" t="s">
        <v>153</v>
      </c>
      <c r="K2947" s="10" t="s">
        <v>163</v>
      </c>
    </row>
    <row r="2948" spans="1:14" ht="16.5" customHeight="1" x14ac:dyDescent="0.2">
      <c r="A2948" s="58">
        <v>1523102880</v>
      </c>
      <c r="B2948" s="14" t="s">
        <v>7152</v>
      </c>
      <c r="C2948" s="14" t="s">
        <v>19</v>
      </c>
      <c r="D2948" s="14" t="s">
        <v>7151</v>
      </c>
      <c r="E2948" s="14" t="s">
        <v>7150</v>
      </c>
      <c r="F2948" s="17"/>
      <c r="G2948" s="12"/>
      <c r="H2948" s="12"/>
      <c r="I2948" s="16"/>
      <c r="J2948" s="10"/>
      <c r="K2948" s="10"/>
    </row>
    <row r="2949" spans="1:14" ht="16.5" customHeight="1" x14ac:dyDescent="0.2">
      <c r="A2949" s="58">
        <v>1523102990</v>
      </c>
      <c r="B2949" s="14" t="s">
        <v>6450</v>
      </c>
      <c r="C2949" s="14" t="s">
        <v>19</v>
      </c>
      <c r="D2949" s="14" t="s">
        <v>6451</v>
      </c>
      <c r="E2949" s="14" t="s">
        <v>8218</v>
      </c>
      <c r="F2949" s="17"/>
      <c r="G2949" s="12" t="s">
        <v>144</v>
      </c>
      <c r="H2949" s="12" t="s">
        <v>882</v>
      </c>
      <c r="I2949" s="16"/>
      <c r="J2949" s="10" t="s">
        <v>153</v>
      </c>
      <c r="K2949" s="10" t="s">
        <v>163</v>
      </c>
      <c r="L2949" s="73">
        <v>1523101750</v>
      </c>
    </row>
    <row r="2950" spans="1:14" ht="16.5" customHeight="1" x14ac:dyDescent="0.2">
      <c r="A2950" s="58">
        <v>1523103000</v>
      </c>
      <c r="B2950" s="14" t="s">
        <v>5362</v>
      </c>
      <c r="C2950" s="14" t="s">
        <v>19</v>
      </c>
      <c r="D2950" s="14" t="s">
        <v>7275</v>
      </c>
      <c r="E2950" s="14" t="s">
        <v>7276</v>
      </c>
      <c r="F2950" s="17"/>
      <c r="G2950" s="12"/>
      <c r="H2950" s="12"/>
      <c r="I2950" s="16"/>
      <c r="J2950" s="10"/>
      <c r="K2950" s="10"/>
      <c r="L2950" s="73">
        <v>1523101730</v>
      </c>
    </row>
    <row r="2951" spans="1:14" ht="16.5" customHeight="1" x14ac:dyDescent="0.2">
      <c r="A2951" s="18">
        <v>1523103140</v>
      </c>
      <c r="B2951" s="14" t="s">
        <v>5407</v>
      </c>
      <c r="C2951" s="14"/>
      <c r="D2951" s="14" t="s">
        <v>5408</v>
      </c>
      <c r="E2951" s="14" t="s">
        <v>5409</v>
      </c>
      <c r="F2951" s="17"/>
      <c r="G2951" s="12"/>
      <c r="H2951" s="12"/>
      <c r="I2951" s="16"/>
      <c r="J2951" s="10"/>
      <c r="K2951" s="10"/>
    </row>
    <row r="2952" spans="1:14" ht="16.5" customHeight="1" x14ac:dyDescent="0.2">
      <c r="A2952" s="18">
        <v>1523103430</v>
      </c>
      <c r="B2952" s="14" t="s">
        <v>5480</v>
      </c>
      <c r="C2952" s="14"/>
      <c r="D2952" s="14" t="s">
        <v>5481</v>
      </c>
      <c r="E2952" s="14" t="s">
        <v>5481</v>
      </c>
      <c r="F2952" s="17"/>
      <c r="G2952" s="15" t="s">
        <v>144</v>
      </c>
      <c r="H2952" s="15" t="s">
        <v>145</v>
      </c>
      <c r="I2952" s="16"/>
      <c r="J2952" s="10"/>
      <c r="K2952" s="10"/>
    </row>
    <row r="2953" spans="1:14" ht="16.5" customHeight="1" x14ac:dyDescent="0.2">
      <c r="A2953" s="58">
        <v>1523103460</v>
      </c>
      <c r="B2953" s="14" t="s">
        <v>5421</v>
      </c>
      <c r="C2953" s="14" t="s">
        <v>19</v>
      </c>
      <c r="D2953" s="14" t="s">
        <v>10054</v>
      </c>
      <c r="E2953" s="14" t="s">
        <v>10053</v>
      </c>
      <c r="F2953" s="17"/>
      <c r="G2953" s="12" t="s">
        <v>144</v>
      </c>
      <c r="H2953" s="12" t="s">
        <v>882</v>
      </c>
      <c r="I2953" s="16"/>
      <c r="J2953" s="10" t="s">
        <v>153</v>
      </c>
      <c r="K2953" s="10" t="s">
        <v>163</v>
      </c>
      <c r="L2953" s="73">
        <v>1523102000</v>
      </c>
    </row>
    <row r="2954" spans="1:14" ht="16.5" customHeight="1" x14ac:dyDescent="0.2">
      <c r="A2954" s="58">
        <v>1523103470</v>
      </c>
      <c r="B2954" s="14" t="s">
        <v>5379</v>
      </c>
      <c r="C2954" s="14" t="s">
        <v>19</v>
      </c>
      <c r="D2954" s="14" t="s">
        <v>10048</v>
      </c>
      <c r="E2954" s="14" t="s">
        <v>10049</v>
      </c>
      <c r="F2954" s="17"/>
      <c r="G2954" s="12" t="s">
        <v>144</v>
      </c>
      <c r="H2954" s="12" t="s">
        <v>882</v>
      </c>
      <c r="I2954" s="16"/>
      <c r="J2954" s="10" t="s">
        <v>153</v>
      </c>
      <c r="K2954" s="10" t="s">
        <v>163</v>
      </c>
      <c r="L2954" s="73">
        <v>1523101890</v>
      </c>
    </row>
    <row r="2955" spans="1:14" ht="16.5" customHeight="1" x14ac:dyDescent="0.2">
      <c r="A2955" s="58">
        <v>1523103570</v>
      </c>
      <c r="B2955" s="14" t="s">
        <v>10027</v>
      </c>
      <c r="C2955" s="14" t="s">
        <v>19</v>
      </c>
      <c r="D2955" s="14" t="s">
        <v>10028</v>
      </c>
      <c r="E2955" s="14" t="s">
        <v>10026</v>
      </c>
      <c r="F2955" s="17"/>
      <c r="G2955" s="12" t="s">
        <v>144</v>
      </c>
      <c r="H2955" s="12" t="s">
        <v>882</v>
      </c>
      <c r="I2955" s="16"/>
      <c r="J2955" s="10" t="s">
        <v>153</v>
      </c>
      <c r="K2955" s="10" t="s">
        <v>163</v>
      </c>
      <c r="L2955" s="73">
        <v>1523101700</v>
      </c>
    </row>
    <row r="2956" spans="1:14" ht="16.5" customHeight="1" x14ac:dyDescent="0.2">
      <c r="A2956" s="58">
        <v>1523103590</v>
      </c>
      <c r="B2956" s="14" t="s">
        <v>5364</v>
      </c>
      <c r="C2956" s="14" t="s">
        <v>19</v>
      </c>
      <c r="D2956" s="14" t="s">
        <v>10004</v>
      </c>
      <c r="E2956" s="14" t="s">
        <v>10005</v>
      </c>
      <c r="F2956" s="17"/>
      <c r="G2956" s="12" t="s">
        <v>144</v>
      </c>
      <c r="H2956" s="12" t="s">
        <v>882</v>
      </c>
      <c r="I2956" s="16"/>
      <c r="J2956" s="10" t="s">
        <v>153</v>
      </c>
      <c r="K2956" s="10" t="s">
        <v>163</v>
      </c>
      <c r="L2956" s="73">
        <v>1523101780</v>
      </c>
    </row>
    <row r="2957" spans="1:14" ht="16.5" customHeight="1" x14ac:dyDescent="0.2">
      <c r="A2957" s="58">
        <v>1523103640</v>
      </c>
      <c r="B2957" s="14" t="s">
        <v>5432</v>
      </c>
      <c r="C2957" s="14" t="s">
        <v>19</v>
      </c>
      <c r="D2957" s="14" t="s">
        <v>8642</v>
      </c>
      <c r="E2957" s="14" t="s">
        <v>8641</v>
      </c>
      <c r="F2957" s="17"/>
      <c r="G2957" s="12" t="s">
        <v>144</v>
      </c>
      <c r="H2957" s="12" t="s">
        <v>882</v>
      </c>
      <c r="I2957" s="16"/>
      <c r="J2957" s="10" t="s">
        <v>153</v>
      </c>
      <c r="K2957" s="10" t="s">
        <v>163</v>
      </c>
      <c r="L2957" s="73">
        <v>1523102090</v>
      </c>
    </row>
    <row r="2958" spans="1:14" ht="16.5" customHeight="1" x14ac:dyDescent="0.2">
      <c r="A2958" s="58">
        <v>1523103770</v>
      </c>
      <c r="B2958" s="14" t="s">
        <v>5361</v>
      </c>
      <c r="C2958" s="14" t="s">
        <v>19</v>
      </c>
      <c r="D2958" s="14" t="s">
        <v>8007</v>
      </c>
      <c r="E2958" s="14" t="s">
        <v>8008</v>
      </c>
      <c r="F2958" s="17"/>
      <c r="G2958" s="12" t="s">
        <v>144</v>
      </c>
      <c r="H2958" s="12" t="s">
        <v>882</v>
      </c>
      <c r="I2958" s="16"/>
      <c r="J2958" s="10" t="s">
        <v>153</v>
      </c>
      <c r="K2958" s="10" t="s">
        <v>163</v>
      </c>
      <c r="L2958" s="73">
        <v>1523101710</v>
      </c>
    </row>
    <row r="2959" spans="1:14" ht="16.5" customHeight="1" x14ac:dyDescent="0.2">
      <c r="A2959" s="58">
        <v>1523103850</v>
      </c>
      <c r="B2959" s="14" t="s">
        <v>7245</v>
      </c>
      <c r="C2959" s="14" t="s">
        <v>19</v>
      </c>
      <c r="D2959" s="14" t="s">
        <v>7229</v>
      </c>
      <c r="E2959" s="14" t="s">
        <v>6537</v>
      </c>
      <c r="F2959" s="17"/>
      <c r="G2959" s="12" t="s">
        <v>144</v>
      </c>
      <c r="H2959" s="12" t="s">
        <v>882</v>
      </c>
      <c r="I2959" s="16"/>
      <c r="J2959" s="10" t="s">
        <v>153</v>
      </c>
      <c r="K2959" s="10" t="s">
        <v>163</v>
      </c>
      <c r="L2959" s="73">
        <v>1523101770</v>
      </c>
    </row>
    <row r="2960" spans="1:14" ht="16.5" customHeight="1" x14ac:dyDescent="0.2">
      <c r="A2960" s="58">
        <v>1523103860</v>
      </c>
      <c r="B2960" s="14" t="s">
        <v>5355</v>
      </c>
      <c r="C2960" s="14" t="s">
        <v>19</v>
      </c>
      <c r="D2960" s="14" t="s">
        <v>9299</v>
      </c>
      <c r="E2960" s="14" t="s">
        <v>5356</v>
      </c>
      <c r="F2960" s="17"/>
      <c r="G2960" s="12" t="s">
        <v>144</v>
      </c>
      <c r="H2960" s="12" t="s">
        <v>882</v>
      </c>
      <c r="I2960" s="16"/>
      <c r="J2960" s="10" t="s">
        <v>153</v>
      </c>
      <c r="K2960" s="10" t="s">
        <v>163</v>
      </c>
      <c r="L2960" s="73">
        <v>1523101690</v>
      </c>
    </row>
    <row r="2961" spans="1:12" ht="12.75" x14ac:dyDescent="0.2">
      <c r="A2961" s="58">
        <v>1523103900</v>
      </c>
      <c r="B2961" s="14" t="s">
        <v>7552</v>
      </c>
      <c r="C2961" s="14" t="s">
        <v>19</v>
      </c>
      <c r="D2961" s="14" t="s">
        <v>5400</v>
      </c>
      <c r="E2961" s="14" t="s">
        <v>5401</v>
      </c>
      <c r="F2961" s="17"/>
      <c r="G2961" s="12"/>
      <c r="H2961" s="12"/>
      <c r="I2961" s="16"/>
      <c r="J2961" s="10"/>
      <c r="K2961" s="10"/>
    </row>
    <row r="2962" spans="1:12" ht="16.5" customHeight="1" x14ac:dyDescent="0.2">
      <c r="A2962" s="58">
        <v>1523103920</v>
      </c>
      <c r="B2962" s="14" t="s">
        <v>7556</v>
      </c>
      <c r="C2962" s="14" t="s">
        <v>19</v>
      </c>
      <c r="D2962" s="14" t="s">
        <v>7557</v>
      </c>
      <c r="E2962" s="14" t="s">
        <v>7558</v>
      </c>
      <c r="F2962" s="17"/>
      <c r="G2962" s="12"/>
      <c r="H2962" s="12"/>
      <c r="I2962" s="16"/>
      <c r="J2962" s="10"/>
      <c r="K2962" s="10"/>
    </row>
    <row r="2963" spans="1:12" ht="16.5" customHeight="1" x14ac:dyDescent="0.2">
      <c r="A2963" s="18">
        <v>1523103950</v>
      </c>
      <c r="B2963" s="14" t="s">
        <v>5436</v>
      </c>
      <c r="C2963" s="14"/>
      <c r="D2963" s="14" t="s">
        <v>5437</v>
      </c>
      <c r="E2963" s="14" t="s">
        <v>5437</v>
      </c>
      <c r="F2963" s="17"/>
      <c r="G2963" s="15" t="s">
        <v>144</v>
      </c>
      <c r="H2963" s="15" t="s">
        <v>145</v>
      </c>
      <c r="I2963" s="16"/>
      <c r="J2963" s="10"/>
      <c r="K2963" s="10"/>
    </row>
    <row r="2964" spans="1:12" ht="16.5" customHeight="1" x14ac:dyDescent="0.2">
      <c r="A2964" s="18">
        <v>1523103950</v>
      </c>
      <c r="B2964" s="14" t="s">
        <v>5500</v>
      </c>
      <c r="C2964" s="14"/>
      <c r="D2964" s="14" t="s">
        <v>5501</v>
      </c>
      <c r="E2964" s="14" t="s">
        <v>5501</v>
      </c>
      <c r="F2964" s="17"/>
      <c r="G2964" s="15" t="s">
        <v>144</v>
      </c>
      <c r="H2964" s="15" t="s">
        <v>145</v>
      </c>
      <c r="I2964" s="16"/>
      <c r="J2964" s="10"/>
      <c r="K2964" s="10"/>
    </row>
    <row r="2965" spans="1:12" ht="16.5" customHeight="1" x14ac:dyDescent="0.2">
      <c r="A2965" s="18">
        <v>1523104040</v>
      </c>
      <c r="B2965" s="14" t="s">
        <v>5433</v>
      </c>
      <c r="C2965" s="14"/>
      <c r="D2965" s="14" t="s">
        <v>5434</v>
      </c>
      <c r="E2965" s="14" t="s">
        <v>5435</v>
      </c>
      <c r="F2965" s="17"/>
      <c r="G2965" s="12"/>
      <c r="H2965" s="12"/>
      <c r="I2965" s="16"/>
      <c r="J2965" s="10"/>
      <c r="K2965" s="10"/>
    </row>
    <row r="2966" spans="1:12" ht="16.5" customHeight="1" x14ac:dyDescent="0.2">
      <c r="A2966" s="18">
        <v>1523104110</v>
      </c>
      <c r="B2966" s="14" t="s">
        <v>5429</v>
      </c>
      <c r="C2966" s="14" t="s">
        <v>19</v>
      </c>
      <c r="D2966" s="14" t="s">
        <v>5430</v>
      </c>
      <c r="E2966" s="14" t="s">
        <v>5431</v>
      </c>
      <c r="F2966" s="17"/>
      <c r="G2966" s="12"/>
      <c r="H2966" s="12"/>
      <c r="I2966" s="16"/>
      <c r="J2966" s="10"/>
      <c r="K2966" s="10"/>
    </row>
    <row r="2967" spans="1:12" ht="12.75" x14ac:dyDescent="0.2">
      <c r="A2967" s="58">
        <v>1523104120</v>
      </c>
      <c r="B2967" s="14" t="s">
        <v>5460</v>
      </c>
      <c r="C2967" s="14" t="s">
        <v>19</v>
      </c>
      <c r="D2967" s="14" t="s">
        <v>8728</v>
      </c>
      <c r="E2967" s="14" t="s">
        <v>8729</v>
      </c>
      <c r="F2967" s="17"/>
      <c r="G2967" s="12" t="s">
        <v>144</v>
      </c>
      <c r="H2967" s="12" t="s">
        <v>882</v>
      </c>
      <c r="I2967" s="16"/>
      <c r="J2967" s="10" t="s">
        <v>153</v>
      </c>
      <c r="K2967" s="10" t="s">
        <v>163</v>
      </c>
      <c r="L2967" s="73">
        <v>1523102250</v>
      </c>
    </row>
    <row r="2968" spans="1:12" ht="16.5" customHeight="1" x14ac:dyDescent="0.2">
      <c r="A2968" s="58">
        <v>1523104190</v>
      </c>
      <c r="B2968" s="14" t="s">
        <v>10034</v>
      </c>
      <c r="C2968" s="14" t="s">
        <v>19</v>
      </c>
      <c r="D2968" s="14" t="s">
        <v>10035</v>
      </c>
      <c r="E2968" s="14" t="s">
        <v>10036</v>
      </c>
      <c r="F2968" s="17"/>
      <c r="G2968" s="12" t="s">
        <v>144</v>
      </c>
      <c r="H2968" s="12" t="s">
        <v>882</v>
      </c>
      <c r="I2968" s="16"/>
      <c r="J2968" s="10" t="s">
        <v>153</v>
      </c>
      <c r="K2968" s="10" t="s">
        <v>163</v>
      </c>
      <c r="L2968" s="73">
        <v>1523102190</v>
      </c>
    </row>
    <row r="2969" spans="1:12" ht="16.5" customHeight="1" x14ac:dyDescent="0.2">
      <c r="A2969" s="18">
        <v>1523104200</v>
      </c>
      <c r="B2969" s="14" t="s">
        <v>5441</v>
      </c>
      <c r="C2969" s="14"/>
      <c r="D2969" s="14" t="s">
        <v>5442</v>
      </c>
      <c r="E2969" s="14" t="s">
        <v>5443</v>
      </c>
      <c r="F2969" s="17"/>
      <c r="G2969" s="12"/>
      <c r="H2969" s="12"/>
      <c r="I2969" s="16"/>
      <c r="J2969" s="10"/>
      <c r="K2969" s="10"/>
    </row>
    <row r="2970" spans="1:12" ht="16.5" customHeight="1" x14ac:dyDescent="0.2">
      <c r="A2970" s="58">
        <v>1523104210</v>
      </c>
      <c r="B2970" s="14" t="s">
        <v>7492</v>
      </c>
      <c r="C2970" s="14" t="s">
        <v>19</v>
      </c>
      <c r="D2970" s="14" t="s">
        <v>7493</v>
      </c>
      <c r="E2970" s="14" t="s">
        <v>7494</v>
      </c>
      <c r="F2970" s="17"/>
      <c r="G2970" s="12"/>
      <c r="H2970" s="12"/>
      <c r="I2970" s="16"/>
      <c r="J2970" s="10"/>
      <c r="K2970" s="10"/>
    </row>
    <row r="2971" spans="1:12" ht="16.5" customHeight="1" x14ac:dyDescent="0.2">
      <c r="A2971" s="58">
        <v>1523104210</v>
      </c>
      <c r="B2971" s="14" t="s">
        <v>10037</v>
      </c>
      <c r="C2971" s="14" t="s">
        <v>19</v>
      </c>
      <c r="D2971" s="14" t="s">
        <v>10038</v>
      </c>
      <c r="E2971" s="14" t="s">
        <v>7494</v>
      </c>
      <c r="F2971" s="17"/>
      <c r="G2971" s="12" t="s">
        <v>144</v>
      </c>
      <c r="H2971" s="12" t="s">
        <v>882</v>
      </c>
      <c r="I2971" s="16"/>
      <c r="J2971" s="10" t="s">
        <v>153</v>
      </c>
      <c r="K2971" s="10" t="s">
        <v>163</v>
      </c>
      <c r="L2971" s="73">
        <v>1523102300</v>
      </c>
    </row>
    <row r="2972" spans="1:12" ht="16.5" customHeight="1" x14ac:dyDescent="0.2">
      <c r="A2972" s="18">
        <v>1523104420</v>
      </c>
      <c r="B2972" s="14" t="s">
        <v>5451</v>
      </c>
      <c r="C2972" s="14"/>
      <c r="D2972" s="14" t="s">
        <v>5452</v>
      </c>
      <c r="E2972" s="14" t="s">
        <v>5453</v>
      </c>
      <c r="F2972" s="17"/>
      <c r="G2972" s="12"/>
      <c r="H2972" s="12"/>
      <c r="I2972" s="16"/>
      <c r="J2972" s="10"/>
      <c r="K2972" s="10"/>
    </row>
    <row r="2973" spans="1:12" ht="16.5" customHeight="1" x14ac:dyDescent="0.2">
      <c r="A2973" s="58">
        <v>1523104420</v>
      </c>
      <c r="B2973" s="14" t="s">
        <v>5454</v>
      </c>
      <c r="C2973" s="14"/>
      <c r="D2973" s="14" t="s">
        <v>6683</v>
      </c>
      <c r="E2973" s="14" t="s">
        <v>6684</v>
      </c>
      <c r="F2973" s="17"/>
      <c r="G2973" s="12" t="s">
        <v>144</v>
      </c>
      <c r="H2973" s="12" t="s">
        <v>882</v>
      </c>
      <c r="I2973" s="16"/>
      <c r="J2973" s="10" t="s">
        <v>153</v>
      </c>
      <c r="K2973" s="10" t="s">
        <v>163</v>
      </c>
      <c r="L2973" s="73">
        <v>1523102230</v>
      </c>
    </row>
    <row r="2974" spans="1:12" ht="16.5" customHeight="1" x14ac:dyDescent="0.2">
      <c r="A2974" s="58">
        <v>1523104430</v>
      </c>
      <c r="B2974" s="14" t="s">
        <v>5458</v>
      </c>
      <c r="C2974" s="14" t="s">
        <v>19</v>
      </c>
      <c r="D2974" s="14" t="s">
        <v>5459</v>
      </c>
      <c r="E2974" s="14" t="s">
        <v>10400</v>
      </c>
      <c r="F2974" s="17"/>
      <c r="G2974" s="12"/>
      <c r="H2974" s="12"/>
      <c r="I2974" s="16"/>
      <c r="J2974" s="10"/>
      <c r="K2974" s="10"/>
    </row>
    <row r="2975" spans="1:12" ht="16.5" customHeight="1" x14ac:dyDescent="0.2">
      <c r="A2975" s="58">
        <v>1523104460</v>
      </c>
      <c r="B2975" s="14" t="s">
        <v>5381</v>
      </c>
      <c r="C2975" s="14" t="s">
        <v>19</v>
      </c>
      <c r="D2975" s="14" t="s">
        <v>6743</v>
      </c>
      <c r="E2975" s="14" t="s">
        <v>6744</v>
      </c>
      <c r="F2975" s="17"/>
      <c r="G2975" s="12" t="s">
        <v>144</v>
      </c>
      <c r="H2975" s="12" t="s">
        <v>882</v>
      </c>
      <c r="I2975" s="16"/>
      <c r="J2975" s="10" t="s">
        <v>153</v>
      </c>
      <c r="K2975" s="10" t="s">
        <v>163</v>
      </c>
      <c r="L2975" s="73">
        <v>1523101910</v>
      </c>
    </row>
    <row r="2976" spans="1:12" ht="16.5" customHeight="1" x14ac:dyDescent="0.2">
      <c r="A2976" s="58">
        <v>1523104470</v>
      </c>
      <c r="B2976" s="14" t="s">
        <v>5385</v>
      </c>
      <c r="C2976" s="14" t="s">
        <v>19</v>
      </c>
      <c r="D2976" s="14" t="s">
        <v>5386</v>
      </c>
      <c r="E2976" s="14" t="s">
        <v>5387</v>
      </c>
      <c r="F2976" s="17"/>
      <c r="G2976" s="12" t="s">
        <v>144</v>
      </c>
      <c r="H2976" s="12" t="s">
        <v>882</v>
      </c>
      <c r="I2976" s="16"/>
      <c r="J2976" s="10" t="s">
        <v>153</v>
      </c>
      <c r="K2976" s="10" t="s">
        <v>163</v>
      </c>
      <c r="L2976" s="73">
        <v>1523101940</v>
      </c>
    </row>
    <row r="2977" spans="1:12" ht="16.5" customHeight="1" x14ac:dyDescent="0.2">
      <c r="A2977" s="58">
        <v>1523104480</v>
      </c>
      <c r="B2977" s="14" t="s">
        <v>5373</v>
      </c>
      <c r="C2977" s="14" t="s">
        <v>19</v>
      </c>
      <c r="D2977" s="14" t="s">
        <v>7451</v>
      </c>
      <c r="E2977" s="14" t="s">
        <v>7213</v>
      </c>
      <c r="F2977" s="17"/>
      <c r="G2977" s="12"/>
      <c r="H2977" s="12"/>
      <c r="I2977" s="16"/>
      <c r="J2977" s="10"/>
      <c r="K2977" s="10"/>
    </row>
    <row r="2978" spans="1:12" ht="16.5" customHeight="1" x14ac:dyDescent="0.2">
      <c r="A2978" s="58">
        <v>1523104490</v>
      </c>
      <c r="B2978" s="14" t="s">
        <v>5366</v>
      </c>
      <c r="C2978" s="14" t="s">
        <v>19</v>
      </c>
      <c r="D2978" s="14" t="s">
        <v>8726</v>
      </c>
      <c r="E2978" s="14" t="s">
        <v>8727</v>
      </c>
      <c r="F2978" s="17"/>
      <c r="G2978" s="12" t="s">
        <v>144</v>
      </c>
      <c r="H2978" s="12" t="s">
        <v>882</v>
      </c>
      <c r="I2978" s="16"/>
      <c r="J2978" s="10" t="s">
        <v>153</v>
      </c>
      <c r="K2978" s="10" t="s">
        <v>163</v>
      </c>
      <c r="L2978" s="73">
        <v>1523101810</v>
      </c>
    </row>
    <row r="2979" spans="1:12" ht="16.5" customHeight="1" x14ac:dyDescent="0.2">
      <c r="A2979" s="18">
        <v>1523104550</v>
      </c>
      <c r="B2979" s="14" t="s">
        <v>5464</v>
      </c>
      <c r="C2979" s="14"/>
      <c r="D2979" s="14" t="s">
        <v>5465</v>
      </c>
      <c r="E2979" s="14" t="s">
        <v>5465</v>
      </c>
      <c r="F2979" s="17"/>
      <c r="G2979" s="15" t="s">
        <v>144</v>
      </c>
      <c r="H2979" s="15" t="s">
        <v>145</v>
      </c>
      <c r="I2979" s="16"/>
      <c r="J2979" s="10"/>
      <c r="K2979" s="10"/>
    </row>
    <row r="2980" spans="1:12" ht="16.5" customHeight="1" x14ac:dyDescent="0.2">
      <c r="A2980" s="18">
        <v>1523104550</v>
      </c>
      <c r="B2980" s="14" t="s">
        <v>5466</v>
      </c>
      <c r="C2980" s="14"/>
      <c r="D2980" s="14" t="s">
        <v>5465</v>
      </c>
      <c r="E2980" s="14" t="s">
        <v>5465</v>
      </c>
      <c r="F2980" s="17"/>
      <c r="G2980" s="15" t="s">
        <v>144</v>
      </c>
      <c r="H2980" s="15" t="s">
        <v>145</v>
      </c>
      <c r="I2980" s="16"/>
      <c r="J2980" s="10"/>
      <c r="K2980" s="10"/>
    </row>
    <row r="2981" spans="1:12" ht="16.5" customHeight="1" x14ac:dyDescent="0.2">
      <c r="A2981" s="58">
        <v>1523104820</v>
      </c>
      <c r="B2981" s="14" t="s">
        <v>8654</v>
      </c>
      <c r="C2981" s="14" t="s">
        <v>5722</v>
      </c>
      <c r="D2981" s="14" t="s">
        <v>8653</v>
      </c>
      <c r="E2981" s="14" t="s">
        <v>8652</v>
      </c>
      <c r="F2981" s="17"/>
      <c r="G2981" s="15"/>
      <c r="H2981" s="15"/>
      <c r="I2981" s="16"/>
      <c r="J2981" s="10"/>
      <c r="K2981" s="10"/>
    </row>
    <row r="2982" spans="1:12" ht="16.5" customHeight="1" x14ac:dyDescent="0.2">
      <c r="A2982" s="58">
        <v>1523104830</v>
      </c>
      <c r="B2982" s="14" t="s">
        <v>8655</v>
      </c>
      <c r="C2982" s="14" t="s">
        <v>5722</v>
      </c>
      <c r="D2982" s="14" t="s">
        <v>8657</v>
      </c>
      <c r="E2982" s="14" t="s">
        <v>8656</v>
      </c>
      <c r="F2982" s="17"/>
      <c r="G2982" s="15"/>
      <c r="H2982" s="15"/>
      <c r="I2982" s="16"/>
      <c r="J2982" s="10"/>
      <c r="K2982" s="10"/>
    </row>
    <row r="2983" spans="1:12" ht="16.5" customHeight="1" x14ac:dyDescent="0.2">
      <c r="A2983" s="18">
        <v>1523105370</v>
      </c>
      <c r="B2983" s="10" t="s">
        <v>4154</v>
      </c>
      <c r="C2983" s="10"/>
      <c r="D2983" s="10" t="s">
        <v>4155</v>
      </c>
      <c r="E2983" s="10" t="s">
        <v>4156</v>
      </c>
      <c r="F2983" s="17"/>
      <c r="G2983" s="12" t="s">
        <v>144</v>
      </c>
      <c r="H2983" s="12" t="s">
        <v>145</v>
      </c>
      <c r="I2983" s="16"/>
      <c r="J2983" s="10" t="s">
        <v>153</v>
      </c>
      <c r="K2983" s="10" t="s">
        <v>163</v>
      </c>
    </row>
    <row r="2984" spans="1:12" ht="16.5" customHeight="1" x14ac:dyDescent="0.2">
      <c r="A2984" s="58">
        <v>1523106210</v>
      </c>
      <c r="B2984" s="10" t="s">
        <v>7736</v>
      </c>
      <c r="C2984" s="10" t="s">
        <v>19</v>
      </c>
      <c r="D2984" s="10" t="s">
        <v>7735</v>
      </c>
      <c r="E2984" s="10" t="s">
        <v>7735</v>
      </c>
      <c r="F2984" s="17"/>
      <c r="G2984" s="12"/>
      <c r="H2984" s="12"/>
      <c r="I2984" s="16"/>
      <c r="J2984" s="10"/>
      <c r="K2984" s="10"/>
    </row>
    <row r="2985" spans="1:12" ht="16.5" customHeight="1" x14ac:dyDescent="0.2">
      <c r="A2985" s="58">
        <v>1523106730</v>
      </c>
      <c r="B2985" s="14" t="s">
        <v>10039</v>
      </c>
      <c r="C2985" s="14" t="s">
        <v>19</v>
      </c>
      <c r="D2985" s="14" t="s">
        <v>10040</v>
      </c>
      <c r="E2985" s="14" t="s">
        <v>10041</v>
      </c>
      <c r="F2985" s="17"/>
      <c r="G2985" s="12" t="s">
        <v>144</v>
      </c>
      <c r="H2985" s="12" t="s">
        <v>882</v>
      </c>
      <c r="I2985" s="16"/>
      <c r="J2985" s="10" t="s">
        <v>153</v>
      </c>
      <c r="K2985" s="10" t="s">
        <v>163</v>
      </c>
      <c r="L2985" s="73">
        <v>1523102310</v>
      </c>
    </row>
    <row r="2986" spans="1:12" ht="16.5" customHeight="1" x14ac:dyDescent="0.2">
      <c r="A2986" s="18">
        <v>1523106790</v>
      </c>
      <c r="B2986" s="14" t="s">
        <v>5471</v>
      </c>
      <c r="C2986" s="14"/>
      <c r="D2986" s="14" t="s">
        <v>5472</v>
      </c>
      <c r="E2986" s="14" t="s">
        <v>5473</v>
      </c>
      <c r="F2986" s="17"/>
      <c r="G2986" s="12"/>
      <c r="H2986" s="12"/>
      <c r="I2986" s="16"/>
      <c r="J2986" s="10"/>
      <c r="K2986" s="10"/>
    </row>
    <row r="2987" spans="1:12" ht="16.5" customHeight="1" x14ac:dyDescent="0.2">
      <c r="A2987" s="18">
        <v>1523107040</v>
      </c>
      <c r="B2987" s="14" t="s">
        <v>5349</v>
      </c>
      <c r="C2987" s="14" t="s">
        <v>19</v>
      </c>
      <c r="D2987" s="14" t="s">
        <v>5350</v>
      </c>
      <c r="E2987" s="14" t="s">
        <v>5351</v>
      </c>
      <c r="F2987" s="17"/>
      <c r="G2987" s="17"/>
      <c r="H2987" s="16"/>
      <c r="I2987" s="16"/>
      <c r="J2987" s="10" t="s">
        <v>153</v>
      </c>
      <c r="K2987" s="10" t="s">
        <v>163</v>
      </c>
    </row>
    <row r="2988" spans="1:12" ht="16.5" customHeight="1" x14ac:dyDescent="0.2">
      <c r="A2988" s="18">
        <v>1523107050</v>
      </c>
      <c r="B2988" s="14" t="s">
        <v>5652</v>
      </c>
      <c r="C2988" s="14"/>
      <c r="D2988" s="14" t="s">
        <v>5653</v>
      </c>
      <c r="E2988" s="14" t="s">
        <v>5654</v>
      </c>
      <c r="F2988" s="17"/>
      <c r="G2988" s="17"/>
      <c r="H2988" s="16"/>
      <c r="I2988" s="16"/>
      <c r="J2988" s="10" t="s">
        <v>153</v>
      </c>
      <c r="K2988" s="10" t="s">
        <v>163</v>
      </c>
    </row>
    <row r="2989" spans="1:12" ht="16.5" customHeight="1" x14ac:dyDescent="0.2">
      <c r="A2989" s="18">
        <v>1523107060</v>
      </c>
      <c r="B2989" s="14" t="s">
        <v>5655</v>
      </c>
      <c r="C2989" s="14"/>
      <c r="D2989" s="14" t="s">
        <v>5656</v>
      </c>
      <c r="E2989" s="14" t="s">
        <v>5657</v>
      </c>
      <c r="F2989" s="17"/>
      <c r="G2989" s="17"/>
      <c r="H2989" s="16"/>
      <c r="I2989" s="16"/>
      <c r="J2989" s="10" t="s">
        <v>153</v>
      </c>
      <c r="K2989" s="10" t="s">
        <v>163</v>
      </c>
    </row>
    <row r="2990" spans="1:12" ht="16.5" customHeight="1" x14ac:dyDescent="0.2">
      <c r="A2990" s="18">
        <v>1523107070</v>
      </c>
      <c r="B2990" s="14" t="s">
        <v>5661</v>
      </c>
      <c r="C2990" s="14"/>
      <c r="D2990" s="14" t="s">
        <v>5662</v>
      </c>
      <c r="E2990" s="14" t="s">
        <v>5663</v>
      </c>
      <c r="F2990" s="17"/>
      <c r="G2990" s="17"/>
      <c r="H2990" s="16"/>
      <c r="I2990" s="16"/>
      <c r="J2990" s="10" t="s">
        <v>153</v>
      </c>
      <c r="K2990" s="10" t="s">
        <v>163</v>
      </c>
    </row>
    <row r="2991" spans="1:12" ht="16.5" customHeight="1" x14ac:dyDescent="0.2">
      <c r="A2991" s="58">
        <v>1523107140</v>
      </c>
      <c r="B2991" s="29" t="s">
        <v>5374</v>
      </c>
      <c r="C2991" s="29"/>
      <c r="D2991" s="29" t="s">
        <v>9300</v>
      </c>
      <c r="E2991" s="10" t="s">
        <v>5375</v>
      </c>
      <c r="F2991" s="17"/>
      <c r="G2991" s="17"/>
      <c r="H2991" s="16"/>
      <c r="I2991" s="16"/>
      <c r="J2991" s="29" t="s">
        <v>153</v>
      </c>
      <c r="K2991" s="10" t="s">
        <v>4162</v>
      </c>
    </row>
    <row r="2992" spans="1:12" ht="16.5" customHeight="1" x14ac:dyDescent="0.2">
      <c r="A2992" s="58">
        <v>1523107160</v>
      </c>
      <c r="B2992" s="29" t="s">
        <v>5477</v>
      </c>
      <c r="C2992" s="29"/>
      <c r="D2992" s="29" t="s">
        <v>5478</v>
      </c>
      <c r="E2992" s="10" t="s">
        <v>5479</v>
      </c>
      <c r="F2992" s="17"/>
      <c r="G2992" s="17"/>
      <c r="H2992" s="16"/>
      <c r="I2992" s="16"/>
      <c r="J2992" s="29" t="s">
        <v>153</v>
      </c>
      <c r="K2992" s="10" t="s">
        <v>4162</v>
      </c>
    </row>
    <row r="2993" spans="1:12" ht="16.5" customHeight="1" x14ac:dyDescent="0.2">
      <c r="A2993" s="18">
        <v>1523107170</v>
      </c>
      <c r="B2993" s="29" t="s">
        <v>5588</v>
      </c>
      <c r="C2993" s="29"/>
      <c r="D2993" s="29" t="s">
        <v>5589</v>
      </c>
      <c r="E2993" s="10" t="s">
        <v>5590</v>
      </c>
      <c r="F2993" s="17"/>
      <c r="G2993" s="17"/>
      <c r="H2993" s="16"/>
      <c r="I2993" s="16"/>
      <c r="J2993" s="29" t="s">
        <v>153</v>
      </c>
      <c r="K2993" s="10" t="s">
        <v>4162</v>
      </c>
    </row>
    <row r="2994" spans="1:12" ht="16.5" customHeight="1" x14ac:dyDescent="0.2">
      <c r="A2994" s="58">
        <v>1523107450</v>
      </c>
      <c r="B2994" s="14" t="s">
        <v>5425</v>
      </c>
      <c r="C2994" s="14" t="s">
        <v>19</v>
      </c>
      <c r="D2994" s="14" t="s">
        <v>10030</v>
      </c>
      <c r="E2994" s="14" t="s">
        <v>10029</v>
      </c>
      <c r="F2994" s="17"/>
      <c r="G2994" s="12" t="s">
        <v>144</v>
      </c>
      <c r="H2994" s="12" t="s">
        <v>882</v>
      </c>
      <c r="I2994" s="16"/>
      <c r="J2994" s="10" t="s">
        <v>153</v>
      </c>
      <c r="K2994" s="10" t="s">
        <v>163</v>
      </c>
      <c r="L2994" s="73">
        <v>1523102040</v>
      </c>
    </row>
    <row r="2995" spans="1:12" ht="16.5" customHeight="1" x14ac:dyDescent="0.2">
      <c r="A2995" s="82">
        <v>1523107780</v>
      </c>
      <c r="B2995" s="41" t="s">
        <v>4138</v>
      </c>
      <c r="C2995" s="41" t="s">
        <v>19</v>
      </c>
      <c r="D2995" s="41" t="s">
        <v>4139</v>
      </c>
      <c r="E2995" s="41" t="s">
        <v>4140</v>
      </c>
      <c r="F2995" s="38"/>
      <c r="G2995" s="38"/>
      <c r="H2995" s="39"/>
      <c r="I2995" s="39"/>
      <c r="J2995" s="40"/>
      <c r="K2995" s="41"/>
    </row>
    <row r="2996" spans="1:12" ht="16.5" customHeight="1" x14ac:dyDescent="0.2">
      <c r="A2996" s="82">
        <v>1523107790</v>
      </c>
      <c r="B2996" s="41" t="s">
        <v>4141</v>
      </c>
      <c r="C2996" s="41" t="s">
        <v>19</v>
      </c>
      <c r="D2996" s="41" t="s">
        <v>4142</v>
      </c>
      <c r="E2996" s="41" t="s">
        <v>4143</v>
      </c>
      <c r="F2996" s="38"/>
      <c r="G2996" s="38"/>
      <c r="H2996" s="39"/>
      <c r="I2996" s="39"/>
      <c r="J2996" s="40"/>
      <c r="K2996" s="41"/>
    </row>
    <row r="2997" spans="1:12" ht="16.5" customHeight="1" x14ac:dyDescent="0.2">
      <c r="A2997" s="82">
        <v>1523107800</v>
      </c>
      <c r="B2997" s="41" t="s">
        <v>4135</v>
      </c>
      <c r="C2997" s="41" t="s">
        <v>19</v>
      </c>
      <c r="D2997" s="41" t="s">
        <v>4136</v>
      </c>
      <c r="E2997" s="41" t="s">
        <v>4137</v>
      </c>
      <c r="F2997" s="38"/>
      <c r="G2997" s="38"/>
      <c r="H2997" s="39"/>
      <c r="I2997" s="39"/>
      <c r="J2997" s="40"/>
      <c r="K2997" s="41"/>
    </row>
    <row r="2998" spans="1:12" ht="16.5" customHeight="1" x14ac:dyDescent="0.2">
      <c r="A2998" s="18">
        <v>1523107810</v>
      </c>
      <c r="B2998" s="10" t="s">
        <v>5643</v>
      </c>
      <c r="C2998" s="10"/>
      <c r="D2998" s="10" t="s">
        <v>5644</v>
      </c>
      <c r="E2998" s="10" t="s">
        <v>5645</v>
      </c>
      <c r="F2998" s="17"/>
      <c r="G2998" s="12" t="s">
        <v>144</v>
      </c>
      <c r="H2998" s="12" t="s">
        <v>145</v>
      </c>
      <c r="I2998" s="16"/>
      <c r="J2998" s="10" t="s">
        <v>153</v>
      </c>
      <c r="K2998" s="10" t="s">
        <v>163</v>
      </c>
    </row>
    <row r="2999" spans="1:12" ht="16.5" customHeight="1" x14ac:dyDescent="0.2">
      <c r="A2999" s="18">
        <v>1523107820</v>
      </c>
      <c r="B2999" s="10" t="s">
        <v>5646</v>
      </c>
      <c r="C2999" s="10"/>
      <c r="D2999" s="10" t="s">
        <v>5647</v>
      </c>
      <c r="E2999" s="10" t="s">
        <v>5648</v>
      </c>
      <c r="F2999" s="17"/>
      <c r="G2999" s="12" t="s">
        <v>144</v>
      </c>
      <c r="H2999" s="12" t="s">
        <v>145</v>
      </c>
      <c r="I2999" s="16"/>
      <c r="J2999" s="10" t="s">
        <v>153</v>
      </c>
      <c r="K2999" s="10" t="s">
        <v>163</v>
      </c>
    </row>
    <row r="3000" spans="1:12" ht="16.5" customHeight="1" x14ac:dyDescent="0.2">
      <c r="A3000" s="58">
        <v>1523107840</v>
      </c>
      <c r="B3000" s="14" t="s">
        <v>4169</v>
      </c>
      <c r="C3000" s="14" t="s">
        <v>1469</v>
      </c>
      <c r="D3000" s="14" t="s">
        <v>16353</v>
      </c>
      <c r="E3000" s="14" t="s">
        <v>6734</v>
      </c>
      <c r="F3000" s="17"/>
      <c r="G3000" s="17"/>
      <c r="H3000" s="16"/>
      <c r="I3000" s="16"/>
      <c r="J3000" s="10" t="s">
        <v>153</v>
      </c>
      <c r="K3000" s="10" t="s">
        <v>163</v>
      </c>
      <c r="L3000" s="73">
        <v>1523104700</v>
      </c>
    </row>
    <row r="3001" spans="1:12" ht="16.5" customHeight="1" x14ac:dyDescent="0.2">
      <c r="A3001" s="58">
        <v>1523108680</v>
      </c>
      <c r="B3001" s="14" t="s">
        <v>10020</v>
      </c>
      <c r="C3001" s="14" t="s">
        <v>19</v>
      </c>
      <c r="D3001" s="14" t="s">
        <v>10025</v>
      </c>
      <c r="E3001" s="14" t="s">
        <v>10021</v>
      </c>
      <c r="F3001" s="17"/>
      <c r="G3001" s="12" t="s">
        <v>144</v>
      </c>
      <c r="H3001" s="12" t="s">
        <v>882</v>
      </c>
      <c r="I3001" s="16"/>
      <c r="J3001" s="10" t="s">
        <v>153</v>
      </c>
      <c r="K3001" s="10" t="s">
        <v>163</v>
      </c>
      <c r="L3001" s="73">
        <v>1523101610</v>
      </c>
    </row>
    <row r="3002" spans="1:12" ht="16.5" customHeight="1" x14ac:dyDescent="0.2">
      <c r="A3002" s="18">
        <v>1523108940</v>
      </c>
      <c r="B3002" s="14" t="s">
        <v>3306</v>
      </c>
      <c r="C3002" s="14"/>
      <c r="D3002" s="14" t="s">
        <v>3307</v>
      </c>
      <c r="E3002" s="14" t="s">
        <v>3308</v>
      </c>
      <c r="F3002" s="17"/>
      <c r="G3002" s="15"/>
      <c r="H3002" s="15"/>
      <c r="I3002" s="16"/>
      <c r="J3002" s="10"/>
      <c r="K3002" s="10"/>
    </row>
    <row r="3003" spans="1:12" ht="16.5" customHeight="1" x14ac:dyDescent="0.2">
      <c r="A3003" s="18">
        <v>1523108950</v>
      </c>
      <c r="B3003" s="14" t="s">
        <v>3306</v>
      </c>
      <c r="C3003" s="14"/>
      <c r="D3003" s="14" t="s">
        <v>3309</v>
      </c>
      <c r="E3003" s="14" t="s">
        <v>3310</v>
      </c>
      <c r="F3003" s="17"/>
      <c r="G3003" s="15"/>
      <c r="H3003" s="15"/>
      <c r="I3003" s="16"/>
      <c r="J3003" s="10"/>
      <c r="K3003" s="10"/>
    </row>
    <row r="3004" spans="1:12" ht="16.5" customHeight="1" x14ac:dyDescent="0.2">
      <c r="A3004" s="58">
        <v>1523109070</v>
      </c>
      <c r="B3004" s="14" t="s">
        <v>7716</v>
      </c>
      <c r="C3004" s="14" t="s">
        <v>19</v>
      </c>
      <c r="D3004" s="14" t="s">
        <v>9143</v>
      </c>
      <c r="E3004" s="14" t="s">
        <v>9143</v>
      </c>
      <c r="F3004" s="17"/>
      <c r="G3004" s="15"/>
      <c r="H3004" s="15"/>
      <c r="I3004" s="16"/>
      <c r="J3004" s="10"/>
      <c r="K3004" s="10"/>
      <c r="L3004" s="73">
        <v>1523109080</v>
      </c>
    </row>
    <row r="3005" spans="1:12" ht="16.5" customHeight="1" x14ac:dyDescent="0.2">
      <c r="A3005" s="58">
        <v>1523109610</v>
      </c>
      <c r="B3005" s="14" t="s">
        <v>9404</v>
      </c>
      <c r="C3005" s="14" t="s">
        <v>19</v>
      </c>
      <c r="D3005" s="14" t="s">
        <v>9403</v>
      </c>
      <c r="E3005" s="14" t="s">
        <v>9402</v>
      </c>
      <c r="F3005" s="17"/>
      <c r="G3005" s="15"/>
      <c r="H3005" s="15"/>
      <c r="I3005" s="16"/>
      <c r="J3005" s="10"/>
      <c r="K3005" s="10"/>
    </row>
    <row r="3006" spans="1:12" ht="16.5" customHeight="1" x14ac:dyDescent="0.2">
      <c r="A3006" s="58">
        <v>1523109990</v>
      </c>
      <c r="B3006" s="14" t="s">
        <v>12104</v>
      </c>
      <c r="C3006" s="14" t="s">
        <v>19</v>
      </c>
      <c r="D3006" s="14" t="s">
        <v>12103</v>
      </c>
      <c r="E3006" s="14" t="s">
        <v>12102</v>
      </c>
      <c r="F3006" s="17"/>
      <c r="G3006" s="15"/>
      <c r="H3006" s="15"/>
      <c r="I3006" s="16"/>
      <c r="J3006" s="10"/>
      <c r="K3006" s="10"/>
    </row>
    <row r="3007" spans="1:12" ht="16.5" customHeight="1" x14ac:dyDescent="0.2">
      <c r="A3007" s="97">
        <v>1523110230</v>
      </c>
      <c r="B3007" s="10" t="s">
        <v>8123</v>
      </c>
      <c r="C3007" s="10" t="s">
        <v>19</v>
      </c>
      <c r="D3007" s="26" t="s">
        <v>8122</v>
      </c>
      <c r="E3007" s="26" t="s">
        <v>8122</v>
      </c>
      <c r="F3007" s="17"/>
      <c r="G3007" s="17"/>
      <c r="H3007" s="16"/>
      <c r="I3007" s="16"/>
      <c r="J3007" s="28"/>
      <c r="K3007" s="26"/>
    </row>
    <row r="3008" spans="1:12" ht="16.5" customHeight="1" x14ac:dyDescent="0.2">
      <c r="A3008" s="97">
        <v>1523110280</v>
      </c>
      <c r="B3008" s="10" t="s">
        <v>8133</v>
      </c>
      <c r="C3008" s="10" t="s">
        <v>19</v>
      </c>
      <c r="D3008" s="26" t="s">
        <v>8132</v>
      </c>
      <c r="E3008" s="26" t="s">
        <v>8132</v>
      </c>
      <c r="F3008" s="17"/>
      <c r="G3008" s="17"/>
      <c r="H3008" s="16"/>
      <c r="I3008" s="16"/>
      <c r="J3008" s="28"/>
      <c r="K3008" s="26"/>
    </row>
    <row r="3009" spans="1:11" ht="16.5" customHeight="1" x14ac:dyDescent="0.2">
      <c r="A3009" s="97">
        <v>1523111410</v>
      </c>
      <c r="B3009" s="10" t="s">
        <v>7715</v>
      </c>
      <c r="C3009" s="10" t="s">
        <v>19</v>
      </c>
      <c r="D3009" s="26" t="s">
        <v>7714</v>
      </c>
      <c r="E3009" s="26" t="s">
        <v>7714</v>
      </c>
      <c r="F3009" s="17"/>
      <c r="G3009" s="17"/>
      <c r="H3009" s="16"/>
      <c r="I3009" s="16"/>
      <c r="J3009" s="28"/>
      <c r="K3009" s="26"/>
    </row>
    <row r="3010" spans="1:11" ht="16.5" customHeight="1" x14ac:dyDescent="0.2">
      <c r="A3010" s="97">
        <v>1523111420</v>
      </c>
      <c r="B3010" s="10" t="s">
        <v>7708</v>
      </c>
      <c r="C3010" s="10" t="s">
        <v>19</v>
      </c>
      <c r="D3010" s="26" t="s">
        <v>7709</v>
      </c>
      <c r="E3010" s="26" t="s">
        <v>7709</v>
      </c>
      <c r="F3010" s="17"/>
      <c r="G3010" s="17"/>
      <c r="H3010" s="16"/>
      <c r="I3010" s="16"/>
      <c r="J3010" s="28"/>
      <c r="K3010" s="26"/>
    </row>
    <row r="3011" spans="1:11" ht="16.5" customHeight="1" x14ac:dyDescent="0.2">
      <c r="A3011" s="97">
        <v>1523111430</v>
      </c>
      <c r="B3011" s="10" t="s">
        <v>7710</v>
      </c>
      <c r="C3011" s="10" t="s">
        <v>19</v>
      </c>
      <c r="D3011" s="26" t="s">
        <v>7711</v>
      </c>
      <c r="E3011" s="26" t="s">
        <v>7711</v>
      </c>
      <c r="F3011" s="17"/>
      <c r="G3011" s="17"/>
      <c r="H3011" s="16"/>
      <c r="I3011" s="16"/>
      <c r="J3011" s="28"/>
      <c r="K3011" s="26"/>
    </row>
    <row r="3012" spans="1:11" ht="16.5" customHeight="1" x14ac:dyDescent="0.2">
      <c r="A3012" s="97">
        <v>1523111440</v>
      </c>
      <c r="B3012" s="10" t="s">
        <v>7718</v>
      </c>
      <c r="C3012" s="10" t="s">
        <v>19</v>
      </c>
      <c r="D3012" s="26" t="s">
        <v>7717</v>
      </c>
      <c r="E3012" s="26" t="s">
        <v>7717</v>
      </c>
      <c r="F3012" s="17"/>
      <c r="G3012" s="17"/>
      <c r="H3012" s="16"/>
      <c r="I3012" s="16"/>
      <c r="J3012" s="28"/>
      <c r="K3012" s="26"/>
    </row>
    <row r="3013" spans="1:11" ht="16.5" customHeight="1" x14ac:dyDescent="0.2">
      <c r="A3013" s="97">
        <v>1523111450</v>
      </c>
      <c r="B3013" s="10" t="s">
        <v>7720</v>
      </c>
      <c r="C3013" s="10" t="s">
        <v>19</v>
      </c>
      <c r="D3013" s="26" t="s">
        <v>7719</v>
      </c>
      <c r="E3013" s="26" t="s">
        <v>7719</v>
      </c>
      <c r="F3013" s="17"/>
      <c r="G3013" s="17"/>
      <c r="H3013" s="16"/>
      <c r="I3013" s="16"/>
      <c r="J3013" s="28"/>
      <c r="K3013" s="26"/>
    </row>
    <row r="3014" spans="1:11" ht="16.5" customHeight="1" x14ac:dyDescent="0.2">
      <c r="A3014" s="97">
        <v>1523111460</v>
      </c>
      <c r="B3014" s="10" t="s">
        <v>7722</v>
      </c>
      <c r="C3014" s="10" t="s">
        <v>19</v>
      </c>
      <c r="D3014" s="26" t="s">
        <v>7721</v>
      </c>
      <c r="E3014" s="26" t="s">
        <v>7721</v>
      </c>
      <c r="F3014" s="17"/>
      <c r="G3014" s="17"/>
      <c r="H3014" s="16"/>
      <c r="I3014" s="16"/>
      <c r="J3014" s="28"/>
      <c r="K3014" s="26"/>
    </row>
    <row r="3015" spans="1:11" ht="16.5" customHeight="1" x14ac:dyDescent="0.2">
      <c r="A3015" s="97">
        <v>1523111470</v>
      </c>
      <c r="B3015" s="10" t="s">
        <v>7724</v>
      </c>
      <c r="C3015" s="10" t="s">
        <v>19</v>
      </c>
      <c r="D3015" s="26" t="s">
        <v>7723</v>
      </c>
      <c r="E3015" s="26" t="s">
        <v>7723</v>
      </c>
      <c r="F3015" s="17"/>
      <c r="G3015" s="17"/>
      <c r="H3015" s="16"/>
      <c r="I3015" s="16"/>
      <c r="J3015" s="28"/>
      <c r="K3015" s="26"/>
    </row>
    <row r="3016" spans="1:11" ht="16.5" customHeight="1" x14ac:dyDescent="0.2">
      <c r="A3016" s="97">
        <v>1523111480</v>
      </c>
      <c r="B3016" s="10" t="s">
        <v>7726</v>
      </c>
      <c r="C3016" s="10" t="s">
        <v>19</v>
      </c>
      <c r="D3016" s="26" t="s">
        <v>7725</v>
      </c>
      <c r="E3016" s="26" t="s">
        <v>7725</v>
      </c>
      <c r="F3016" s="17"/>
      <c r="G3016" s="17"/>
      <c r="H3016" s="16"/>
      <c r="I3016" s="16"/>
      <c r="J3016" s="28"/>
      <c r="K3016" s="26"/>
    </row>
    <row r="3017" spans="1:11" ht="16.5" customHeight="1" x14ac:dyDescent="0.2">
      <c r="A3017" s="97">
        <v>1523111490</v>
      </c>
      <c r="B3017" s="10" t="s">
        <v>7728</v>
      </c>
      <c r="C3017" s="10" t="s">
        <v>19</v>
      </c>
      <c r="D3017" s="26" t="s">
        <v>7727</v>
      </c>
      <c r="E3017" s="26" t="s">
        <v>7727</v>
      </c>
      <c r="F3017" s="17"/>
      <c r="G3017" s="17"/>
      <c r="H3017" s="16"/>
      <c r="I3017" s="16"/>
      <c r="J3017" s="28"/>
      <c r="K3017" s="26"/>
    </row>
    <row r="3018" spans="1:11" ht="16.5" customHeight="1" x14ac:dyDescent="0.2">
      <c r="A3018" s="97">
        <v>1523111500</v>
      </c>
      <c r="B3018" s="10" t="s">
        <v>7730</v>
      </c>
      <c r="C3018" s="10" t="s">
        <v>19</v>
      </c>
      <c r="D3018" s="26" t="s">
        <v>7731</v>
      </c>
      <c r="E3018" s="26" t="s">
        <v>7729</v>
      </c>
      <c r="F3018" s="17"/>
      <c r="G3018" s="17"/>
      <c r="H3018" s="16"/>
      <c r="I3018" s="16"/>
      <c r="J3018" s="28"/>
      <c r="K3018" s="26"/>
    </row>
    <row r="3019" spans="1:11" ht="16.5" customHeight="1" x14ac:dyDescent="0.2">
      <c r="A3019" s="97">
        <v>1523111510</v>
      </c>
      <c r="B3019" s="10" t="s">
        <v>7733</v>
      </c>
      <c r="C3019" s="10" t="s">
        <v>19</v>
      </c>
      <c r="D3019" s="26" t="s">
        <v>7734</v>
      </c>
      <c r="E3019" s="26" t="s">
        <v>7732</v>
      </c>
      <c r="F3019" s="17"/>
      <c r="G3019" s="17"/>
      <c r="H3019" s="16"/>
      <c r="I3019" s="16"/>
      <c r="J3019" s="28"/>
      <c r="K3019" s="26"/>
    </row>
    <row r="3020" spans="1:11" ht="16.5" customHeight="1" x14ac:dyDescent="0.2">
      <c r="A3020" s="97">
        <v>1523111730</v>
      </c>
      <c r="B3020" s="10" t="s">
        <v>9144</v>
      </c>
      <c r="C3020" s="10" t="s">
        <v>19</v>
      </c>
      <c r="D3020" s="26" t="s">
        <v>9145</v>
      </c>
      <c r="E3020" s="26" t="s">
        <v>9145</v>
      </c>
      <c r="F3020" s="17"/>
      <c r="G3020" s="17"/>
      <c r="H3020" s="16"/>
      <c r="I3020" s="16"/>
      <c r="J3020" s="28"/>
      <c r="K3020" s="26"/>
    </row>
    <row r="3021" spans="1:11" ht="16.5" customHeight="1" x14ac:dyDescent="0.2">
      <c r="A3021" s="97">
        <v>1523112070</v>
      </c>
      <c r="B3021" s="10" t="s">
        <v>17926</v>
      </c>
      <c r="C3021" s="10" t="s">
        <v>19</v>
      </c>
      <c r="D3021" s="26" t="s">
        <v>17925</v>
      </c>
      <c r="E3021" s="26" t="s">
        <v>17022</v>
      </c>
      <c r="F3021" s="17"/>
      <c r="G3021" s="17"/>
      <c r="H3021" s="16"/>
      <c r="I3021" s="16"/>
      <c r="J3021" s="28"/>
      <c r="K3021" s="26"/>
    </row>
    <row r="3022" spans="1:11" ht="16.5" customHeight="1" x14ac:dyDescent="0.2">
      <c r="A3022" s="97">
        <v>1523112590</v>
      </c>
      <c r="B3022" s="10" t="s">
        <v>9469</v>
      </c>
      <c r="C3022" s="10" t="s">
        <v>19</v>
      </c>
      <c r="D3022" s="26" t="s">
        <v>9489</v>
      </c>
      <c r="E3022" s="26" t="s">
        <v>9468</v>
      </c>
      <c r="F3022" s="17"/>
      <c r="G3022" s="17"/>
      <c r="H3022" s="16"/>
      <c r="I3022" s="16"/>
      <c r="J3022" s="28"/>
      <c r="K3022" s="26"/>
    </row>
    <row r="3023" spans="1:11" ht="16.5" customHeight="1" x14ac:dyDescent="0.2">
      <c r="A3023" s="97">
        <v>1523112760</v>
      </c>
      <c r="B3023" s="10" t="s">
        <v>16923</v>
      </c>
      <c r="C3023" s="10" t="s">
        <v>19</v>
      </c>
      <c r="D3023" s="26" t="s">
        <v>16925</v>
      </c>
      <c r="E3023" s="26" t="s">
        <v>16924</v>
      </c>
      <c r="F3023" s="17"/>
      <c r="G3023" s="17"/>
      <c r="H3023" s="16"/>
      <c r="I3023" s="16"/>
      <c r="J3023" s="28"/>
      <c r="K3023" s="26"/>
    </row>
    <row r="3024" spans="1:11" ht="16.5" customHeight="1" x14ac:dyDescent="0.2">
      <c r="A3024" s="58">
        <v>1523112770</v>
      </c>
      <c r="B3024" s="30" t="s">
        <v>14971</v>
      </c>
      <c r="C3024" s="30" t="s">
        <v>19</v>
      </c>
      <c r="D3024" s="30" t="s">
        <v>14972</v>
      </c>
      <c r="E3024" s="19" t="s">
        <v>14970</v>
      </c>
      <c r="F3024" s="17"/>
      <c r="G3024" s="17"/>
      <c r="H3024" s="16"/>
      <c r="I3024" s="16"/>
      <c r="J3024" s="10"/>
      <c r="K3024" s="30"/>
    </row>
    <row r="3025" spans="1:12" ht="16.5" customHeight="1" x14ac:dyDescent="0.2">
      <c r="A3025" s="58">
        <v>1523113000</v>
      </c>
      <c r="B3025" s="30" t="s">
        <v>14969</v>
      </c>
      <c r="C3025" s="30" t="s">
        <v>19</v>
      </c>
      <c r="D3025" s="30" t="s">
        <v>14968</v>
      </c>
      <c r="E3025" s="19" t="s">
        <v>14967</v>
      </c>
      <c r="F3025" s="17"/>
      <c r="G3025" s="17"/>
      <c r="H3025" s="16"/>
      <c r="I3025" s="16"/>
      <c r="J3025" s="10"/>
      <c r="K3025" s="30"/>
    </row>
    <row r="3026" spans="1:12" ht="16.5" customHeight="1" x14ac:dyDescent="0.2">
      <c r="A3026" s="58">
        <v>1523113080</v>
      </c>
      <c r="B3026" s="30" t="s">
        <v>17069</v>
      </c>
      <c r="C3026" s="30" t="s">
        <v>19</v>
      </c>
      <c r="D3026" s="30" t="s">
        <v>17068</v>
      </c>
      <c r="E3026" s="19" t="s">
        <v>17068</v>
      </c>
      <c r="F3026" s="17"/>
      <c r="G3026" s="17"/>
      <c r="H3026" s="16"/>
      <c r="I3026" s="16"/>
      <c r="J3026" s="10"/>
      <c r="K3026" s="30"/>
    </row>
    <row r="3027" spans="1:12" ht="16.5" customHeight="1" x14ac:dyDescent="0.2">
      <c r="A3027" s="58">
        <v>1523113140</v>
      </c>
      <c r="B3027" s="30" t="s">
        <v>14941</v>
      </c>
      <c r="C3027" s="30" t="s">
        <v>19</v>
      </c>
      <c r="D3027" s="30" t="s">
        <v>14942</v>
      </c>
      <c r="E3027" s="19" t="s">
        <v>14939</v>
      </c>
      <c r="F3027" s="17"/>
      <c r="G3027" s="17"/>
      <c r="H3027" s="16"/>
      <c r="I3027" s="16"/>
      <c r="J3027" s="10"/>
      <c r="K3027" s="30"/>
    </row>
    <row r="3028" spans="1:12" ht="16.5" customHeight="1" x14ac:dyDescent="0.2">
      <c r="A3028" s="58">
        <v>1523113150</v>
      </c>
      <c r="B3028" s="30" t="s">
        <v>14940</v>
      </c>
      <c r="C3028" s="30" t="s">
        <v>19</v>
      </c>
      <c r="D3028" s="30" t="s">
        <v>14938</v>
      </c>
      <c r="E3028" s="19" t="s">
        <v>14937</v>
      </c>
      <c r="F3028" s="17"/>
      <c r="G3028" s="17"/>
      <c r="H3028" s="16"/>
      <c r="I3028" s="16"/>
      <c r="J3028" s="10"/>
      <c r="K3028" s="30"/>
    </row>
    <row r="3029" spans="1:12" ht="16.5" customHeight="1" x14ac:dyDescent="0.2">
      <c r="A3029" s="58">
        <v>1523114170</v>
      </c>
      <c r="B3029" s="30" t="s">
        <v>17071</v>
      </c>
      <c r="C3029" s="30" t="s">
        <v>19</v>
      </c>
      <c r="D3029" s="30" t="s">
        <v>15604</v>
      </c>
      <c r="E3029" s="19" t="s">
        <v>15604</v>
      </c>
      <c r="F3029" s="17"/>
      <c r="G3029" s="17"/>
      <c r="H3029" s="16"/>
      <c r="I3029" s="16"/>
      <c r="J3029" s="10"/>
      <c r="K3029" s="30"/>
    </row>
    <row r="3030" spans="1:12" ht="16.5" customHeight="1" x14ac:dyDescent="0.2">
      <c r="A3030" s="58">
        <v>1524100030</v>
      </c>
      <c r="B3030" s="19" t="s">
        <v>6588</v>
      </c>
      <c r="C3030" s="19" t="s">
        <v>19</v>
      </c>
      <c r="D3030" s="19" t="s">
        <v>7002</v>
      </c>
      <c r="E3030" s="19" t="s">
        <v>6587</v>
      </c>
      <c r="F3030" s="17"/>
      <c r="G3030" s="17"/>
      <c r="H3030" s="16"/>
      <c r="I3030" s="16"/>
      <c r="J3030" s="10"/>
      <c r="K3030" s="10"/>
      <c r="L3030" s="73" t="s">
        <v>27</v>
      </c>
    </row>
    <row r="3031" spans="1:12" ht="16.5" customHeight="1" x14ac:dyDescent="0.2">
      <c r="A3031" s="58">
        <v>1524100040</v>
      </c>
      <c r="B3031" s="19" t="s">
        <v>9095</v>
      </c>
      <c r="C3031" s="19" t="s">
        <v>19</v>
      </c>
      <c r="D3031" s="19" t="s">
        <v>9094</v>
      </c>
      <c r="E3031" s="19" t="s">
        <v>9093</v>
      </c>
      <c r="F3031" s="17"/>
      <c r="G3031" s="17"/>
      <c r="H3031" s="16"/>
      <c r="I3031" s="16"/>
      <c r="J3031" s="10"/>
      <c r="K3031" s="10"/>
    </row>
    <row r="3032" spans="1:12" ht="16.5" customHeight="1" x14ac:dyDescent="0.2">
      <c r="A3032" s="58">
        <v>1524100050</v>
      </c>
      <c r="B3032" s="19" t="s">
        <v>6584</v>
      </c>
      <c r="C3032" s="19" t="s">
        <v>19</v>
      </c>
      <c r="D3032" s="19" t="s">
        <v>6594</v>
      </c>
      <c r="E3032" s="19" t="s">
        <v>6583</v>
      </c>
      <c r="F3032" s="17"/>
      <c r="G3032" s="17"/>
      <c r="H3032" s="16"/>
      <c r="I3032" s="16"/>
      <c r="J3032" s="10"/>
      <c r="K3032" s="10"/>
      <c r="L3032" s="73" t="s">
        <v>28</v>
      </c>
    </row>
    <row r="3033" spans="1:12" ht="16.5" customHeight="1" x14ac:dyDescent="0.2">
      <c r="A3033" s="58">
        <v>1524100090</v>
      </c>
      <c r="B3033" s="19" t="s">
        <v>6586</v>
      </c>
      <c r="C3033" s="19" t="s">
        <v>19</v>
      </c>
      <c r="D3033" s="19" t="s">
        <v>6593</v>
      </c>
      <c r="E3033" s="19" t="s">
        <v>6585</v>
      </c>
      <c r="F3033" s="17"/>
      <c r="G3033" s="17"/>
      <c r="H3033" s="16"/>
      <c r="I3033" s="16"/>
      <c r="J3033" s="10"/>
      <c r="K3033" s="10"/>
      <c r="L3033" s="73" t="s">
        <v>29</v>
      </c>
    </row>
    <row r="3034" spans="1:12" ht="16.5" customHeight="1" x14ac:dyDescent="0.2">
      <c r="A3034" s="18">
        <v>1524100170</v>
      </c>
      <c r="B3034" s="19" t="s">
        <v>43</v>
      </c>
      <c r="C3034" s="19" t="s">
        <v>19</v>
      </c>
      <c r="D3034" s="19" t="s">
        <v>44</v>
      </c>
      <c r="E3034" s="19" t="s">
        <v>45</v>
      </c>
      <c r="F3034" s="17"/>
      <c r="G3034" s="17"/>
      <c r="H3034" s="16"/>
      <c r="I3034" s="16"/>
      <c r="J3034" s="10"/>
      <c r="K3034" s="10"/>
    </row>
    <row r="3035" spans="1:12" ht="16.5" customHeight="1" x14ac:dyDescent="0.2">
      <c r="A3035" s="58">
        <v>1524100230</v>
      </c>
      <c r="B3035" s="14" t="s">
        <v>180</v>
      </c>
      <c r="C3035" s="14" t="s">
        <v>19</v>
      </c>
      <c r="D3035" s="14" t="s">
        <v>9024</v>
      </c>
      <c r="E3035" s="12" t="s">
        <v>181</v>
      </c>
      <c r="F3035" s="50"/>
      <c r="G3035" s="10" t="s">
        <v>175</v>
      </c>
      <c r="H3035" s="17" t="s">
        <v>182</v>
      </c>
      <c r="I3035" s="17"/>
      <c r="J3035" s="10"/>
      <c r="K3035" s="10"/>
    </row>
    <row r="3036" spans="1:12" ht="16.5" customHeight="1" x14ac:dyDescent="0.2">
      <c r="A3036" s="18">
        <v>1524100290</v>
      </c>
      <c r="B3036" s="14" t="s">
        <v>265</v>
      </c>
      <c r="C3036" s="14"/>
      <c r="D3036" s="14" t="s">
        <v>266</v>
      </c>
      <c r="E3036" s="14" t="s">
        <v>266</v>
      </c>
      <c r="F3036" s="17"/>
      <c r="G3036" s="15" t="s">
        <v>144</v>
      </c>
      <c r="H3036" s="15" t="s">
        <v>145</v>
      </c>
      <c r="I3036" s="16"/>
      <c r="J3036" s="14" t="s">
        <v>145</v>
      </c>
      <c r="K3036" s="10"/>
    </row>
    <row r="3037" spans="1:12" ht="16.5" customHeight="1" x14ac:dyDescent="0.2">
      <c r="A3037" s="18">
        <v>1524100300</v>
      </c>
      <c r="B3037" s="14" t="s">
        <v>276</v>
      </c>
      <c r="C3037" s="14"/>
      <c r="D3037" s="14" t="s">
        <v>277</v>
      </c>
      <c r="E3037" s="14" t="s">
        <v>277</v>
      </c>
      <c r="F3037" s="17"/>
      <c r="G3037" s="15" t="s">
        <v>144</v>
      </c>
      <c r="H3037" s="15" t="s">
        <v>145</v>
      </c>
      <c r="I3037" s="16"/>
      <c r="J3037" s="14" t="s">
        <v>145</v>
      </c>
      <c r="K3037" s="10"/>
    </row>
    <row r="3038" spans="1:12" ht="16.5" customHeight="1" x14ac:dyDescent="0.2">
      <c r="A3038" s="58">
        <v>1524100330</v>
      </c>
      <c r="B3038" s="14" t="s">
        <v>9897</v>
      </c>
      <c r="C3038" s="14" t="s">
        <v>19</v>
      </c>
      <c r="D3038" s="14" t="s">
        <v>9896</v>
      </c>
      <c r="E3038" s="14" t="s">
        <v>9895</v>
      </c>
      <c r="F3038" s="17"/>
      <c r="G3038" s="15" t="s">
        <v>144</v>
      </c>
      <c r="H3038" s="15" t="s">
        <v>145</v>
      </c>
      <c r="I3038" s="16"/>
      <c r="J3038" s="14" t="s">
        <v>145</v>
      </c>
      <c r="K3038" s="10"/>
    </row>
    <row r="3039" spans="1:12" ht="16.5" customHeight="1" x14ac:dyDescent="0.2">
      <c r="A3039" s="58">
        <v>1524100370</v>
      </c>
      <c r="B3039" s="14" t="s">
        <v>6592</v>
      </c>
      <c r="C3039" s="14" t="s">
        <v>19</v>
      </c>
      <c r="D3039" s="14" t="s">
        <v>9059</v>
      </c>
      <c r="E3039" s="14" t="s">
        <v>6591</v>
      </c>
      <c r="F3039" s="17"/>
      <c r="G3039" s="15" t="s">
        <v>144</v>
      </c>
      <c r="H3039" s="15" t="s">
        <v>145</v>
      </c>
      <c r="I3039" s="16"/>
      <c r="J3039" s="14" t="s">
        <v>145</v>
      </c>
      <c r="K3039" s="10"/>
      <c r="L3039" s="73" t="s">
        <v>301</v>
      </c>
    </row>
    <row r="3040" spans="1:12" ht="16.5" customHeight="1" x14ac:dyDescent="0.2">
      <c r="A3040" s="58">
        <v>1524100380</v>
      </c>
      <c r="B3040" s="14" t="s">
        <v>302</v>
      </c>
      <c r="C3040" s="14" t="s">
        <v>19</v>
      </c>
      <c r="D3040" s="14" t="s">
        <v>15987</v>
      </c>
      <c r="E3040" s="14" t="s">
        <v>17958</v>
      </c>
      <c r="F3040" s="17"/>
      <c r="G3040" s="15" t="s">
        <v>144</v>
      </c>
      <c r="H3040" s="15" t="s">
        <v>145</v>
      </c>
      <c r="I3040" s="16"/>
      <c r="J3040" s="14" t="s">
        <v>145</v>
      </c>
      <c r="K3040" s="10"/>
    </row>
    <row r="3041" spans="1:12" ht="16.5" customHeight="1" x14ac:dyDescent="0.2">
      <c r="A3041" s="18">
        <v>1524100390</v>
      </c>
      <c r="B3041" s="14" t="s">
        <v>303</v>
      </c>
      <c r="C3041" s="14"/>
      <c r="D3041" s="14" t="s">
        <v>6596</v>
      </c>
      <c r="E3041" s="12" t="s">
        <v>6595</v>
      </c>
      <c r="F3041" s="17"/>
      <c r="G3041" s="10" t="s">
        <v>175</v>
      </c>
      <c r="H3041" s="17" t="s">
        <v>176</v>
      </c>
      <c r="I3041" s="17" t="s">
        <v>177</v>
      </c>
      <c r="J3041" s="10"/>
      <c r="K3041" s="10"/>
    </row>
    <row r="3042" spans="1:12" ht="16.5" customHeight="1" x14ac:dyDescent="0.2">
      <c r="A3042" s="58">
        <v>1524100430</v>
      </c>
      <c r="B3042" s="14" t="s">
        <v>308</v>
      </c>
      <c r="C3042" s="14" t="s">
        <v>19</v>
      </c>
      <c r="D3042" s="14" t="s">
        <v>11050</v>
      </c>
      <c r="E3042" s="19" t="s">
        <v>11049</v>
      </c>
      <c r="F3042" s="17"/>
      <c r="G3042" s="17"/>
      <c r="H3042" s="16"/>
      <c r="I3042" s="16"/>
      <c r="J3042" s="10"/>
      <c r="K3042" s="10"/>
    </row>
    <row r="3043" spans="1:12" ht="16.5" customHeight="1" x14ac:dyDescent="0.2">
      <c r="A3043" s="58">
        <v>1524100460</v>
      </c>
      <c r="B3043" s="14" t="s">
        <v>319</v>
      </c>
      <c r="C3043" s="14" t="s">
        <v>19</v>
      </c>
      <c r="D3043" s="14" t="s">
        <v>9833</v>
      </c>
      <c r="E3043" s="12" t="s">
        <v>9832</v>
      </c>
      <c r="F3043" s="17" t="s">
        <v>319</v>
      </c>
      <c r="G3043" s="10" t="s">
        <v>175</v>
      </c>
      <c r="H3043" s="17" t="s">
        <v>176</v>
      </c>
      <c r="I3043" s="17" t="s">
        <v>177</v>
      </c>
      <c r="J3043" s="10"/>
      <c r="K3043" s="10"/>
    </row>
    <row r="3044" spans="1:12" ht="16.5" customHeight="1" x14ac:dyDescent="0.2">
      <c r="A3044" s="58">
        <v>1524100520</v>
      </c>
      <c r="B3044" s="14" t="s">
        <v>7958</v>
      </c>
      <c r="C3044" s="14" t="s">
        <v>19</v>
      </c>
      <c r="D3044" s="14" t="s">
        <v>7957</v>
      </c>
      <c r="E3044" s="12" t="s">
        <v>7956</v>
      </c>
      <c r="F3044" s="17"/>
      <c r="G3044" s="10"/>
      <c r="H3044" s="17"/>
      <c r="I3044" s="17"/>
      <c r="J3044" s="10"/>
      <c r="K3044" s="10"/>
    </row>
    <row r="3045" spans="1:12" ht="16.5" customHeight="1" x14ac:dyDescent="0.2">
      <c r="A3045" s="58">
        <v>1524100550</v>
      </c>
      <c r="B3045" s="14" t="s">
        <v>7572</v>
      </c>
      <c r="C3045" s="14" t="s">
        <v>19</v>
      </c>
      <c r="D3045" s="14" t="s">
        <v>7574</v>
      </c>
      <c r="E3045" s="12" t="s">
        <v>7573</v>
      </c>
      <c r="F3045" s="17"/>
      <c r="G3045" s="10"/>
      <c r="H3045" s="17"/>
      <c r="I3045" s="17"/>
      <c r="J3045" s="10"/>
      <c r="K3045" s="10"/>
    </row>
    <row r="3046" spans="1:12" ht="16.5" customHeight="1" x14ac:dyDescent="0.2">
      <c r="A3046" s="58">
        <v>1524100630</v>
      </c>
      <c r="B3046" s="14" t="s">
        <v>226</v>
      </c>
      <c r="C3046" s="14" t="s">
        <v>19</v>
      </c>
      <c r="D3046" s="14" t="s">
        <v>9660</v>
      </c>
      <c r="E3046" s="19" t="s">
        <v>9659</v>
      </c>
      <c r="F3046" s="15"/>
      <c r="G3046" s="17"/>
      <c r="H3046" s="16"/>
      <c r="I3046" s="16"/>
      <c r="J3046" s="10" t="s">
        <v>227</v>
      </c>
      <c r="K3046" s="10" t="s">
        <v>228</v>
      </c>
    </row>
    <row r="3047" spans="1:12" ht="16.5" customHeight="1" x14ac:dyDescent="0.2">
      <c r="A3047" s="18">
        <v>1524100820</v>
      </c>
      <c r="B3047" s="19" t="s">
        <v>35</v>
      </c>
      <c r="C3047" s="19"/>
      <c r="D3047" s="19" t="s">
        <v>36</v>
      </c>
      <c r="E3047" s="19" t="s">
        <v>36</v>
      </c>
      <c r="F3047" s="17"/>
      <c r="G3047" s="17"/>
      <c r="H3047" s="16"/>
      <c r="I3047" s="16"/>
      <c r="J3047" s="10"/>
      <c r="K3047" s="10"/>
    </row>
    <row r="3048" spans="1:12" ht="16.5" customHeight="1" x14ac:dyDescent="0.2">
      <c r="A3048" s="58">
        <v>1524100840</v>
      </c>
      <c r="B3048" s="14" t="s">
        <v>233</v>
      </c>
      <c r="C3048" s="14" t="s">
        <v>19</v>
      </c>
      <c r="D3048" s="14" t="s">
        <v>7110</v>
      </c>
      <c r="E3048" s="12" t="s">
        <v>7109</v>
      </c>
      <c r="F3048" s="17" t="s">
        <v>233</v>
      </c>
      <c r="G3048" s="10" t="s">
        <v>175</v>
      </c>
      <c r="H3048" s="17" t="s">
        <v>176</v>
      </c>
      <c r="I3048" s="17" t="s">
        <v>177</v>
      </c>
      <c r="J3048" s="10"/>
      <c r="K3048" s="10"/>
    </row>
    <row r="3049" spans="1:12" ht="16.5" customHeight="1" x14ac:dyDescent="0.2">
      <c r="A3049" s="58">
        <v>1524100850</v>
      </c>
      <c r="B3049" s="14" t="s">
        <v>7106</v>
      </c>
      <c r="C3049" s="14" t="s">
        <v>19</v>
      </c>
      <c r="D3049" s="14" t="s">
        <v>7108</v>
      </c>
      <c r="E3049" s="12" t="s">
        <v>7107</v>
      </c>
      <c r="F3049" s="17"/>
      <c r="G3049" s="10"/>
      <c r="H3049" s="17"/>
      <c r="I3049" s="17"/>
      <c r="J3049" s="10"/>
      <c r="K3049" s="10"/>
    </row>
    <row r="3050" spans="1:12" ht="16.5" customHeight="1" x14ac:dyDescent="0.2">
      <c r="A3050" s="58">
        <v>1524100860</v>
      </c>
      <c r="B3050" s="14" t="s">
        <v>7111</v>
      </c>
      <c r="C3050" s="14" t="s">
        <v>19</v>
      </c>
      <c r="D3050" s="14" t="s">
        <v>7113</v>
      </c>
      <c r="E3050" s="12" t="s">
        <v>7112</v>
      </c>
      <c r="F3050" s="17"/>
      <c r="G3050" s="10"/>
      <c r="H3050" s="17"/>
      <c r="I3050" s="17"/>
      <c r="J3050" s="10"/>
      <c r="K3050" s="10"/>
    </row>
    <row r="3051" spans="1:12" ht="16.5" customHeight="1" x14ac:dyDescent="0.2">
      <c r="A3051" s="58">
        <v>1524100870</v>
      </c>
      <c r="B3051" s="14" t="s">
        <v>7398</v>
      </c>
      <c r="C3051" s="14" t="s">
        <v>19</v>
      </c>
      <c r="D3051" s="14" t="s">
        <v>7751</v>
      </c>
      <c r="E3051" s="12" t="s">
        <v>7399</v>
      </c>
      <c r="F3051" s="17"/>
      <c r="G3051" s="10"/>
      <c r="H3051" s="17"/>
      <c r="I3051" s="17"/>
      <c r="J3051" s="10"/>
      <c r="K3051" s="10"/>
    </row>
    <row r="3052" spans="1:12" ht="16.5" customHeight="1" x14ac:dyDescent="0.2">
      <c r="A3052" s="58">
        <v>1524100880</v>
      </c>
      <c r="B3052" s="14" t="s">
        <v>304</v>
      </c>
      <c r="C3052" s="14" t="s">
        <v>19</v>
      </c>
      <c r="D3052" s="14" t="s">
        <v>18489</v>
      </c>
      <c r="E3052" s="12" t="s">
        <v>305</v>
      </c>
      <c r="F3052" s="17"/>
      <c r="G3052" s="10"/>
      <c r="H3052" s="17"/>
      <c r="I3052" s="17"/>
      <c r="J3052" s="10"/>
      <c r="K3052" s="10"/>
    </row>
    <row r="3053" spans="1:12" ht="16.5" customHeight="1" x14ac:dyDescent="0.2">
      <c r="A3053" s="58">
        <v>1524101020</v>
      </c>
      <c r="B3053" s="19" t="s">
        <v>11498</v>
      </c>
      <c r="C3053" s="19" t="s">
        <v>19</v>
      </c>
      <c r="D3053" s="20" t="s">
        <v>11500</v>
      </c>
      <c r="E3053" s="19" t="s">
        <v>11499</v>
      </c>
      <c r="F3053" s="17"/>
      <c r="G3053" s="12"/>
      <c r="H3053" s="12"/>
      <c r="I3053" s="16"/>
      <c r="J3053" s="19"/>
      <c r="K3053" s="19"/>
    </row>
    <row r="3054" spans="1:12" ht="16.5" customHeight="1" x14ac:dyDescent="0.2">
      <c r="A3054" s="58">
        <v>1524101030</v>
      </c>
      <c r="B3054" s="19" t="s">
        <v>11496</v>
      </c>
      <c r="C3054" s="19" t="s">
        <v>19</v>
      </c>
      <c r="D3054" s="20" t="s">
        <v>11497</v>
      </c>
      <c r="E3054" s="19" t="s">
        <v>11495</v>
      </c>
      <c r="F3054" s="17"/>
      <c r="G3054" s="12"/>
      <c r="H3054" s="12"/>
      <c r="I3054" s="16"/>
      <c r="J3054" s="19"/>
      <c r="K3054" s="19"/>
    </row>
    <row r="3055" spans="1:12" ht="16.5" customHeight="1" x14ac:dyDescent="0.2">
      <c r="A3055" s="58">
        <v>1524101080</v>
      </c>
      <c r="B3055" s="14" t="s">
        <v>7159</v>
      </c>
      <c r="C3055" s="14" t="s">
        <v>19</v>
      </c>
      <c r="D3055" s="19" t="s">
        <v>7160</v>
      </c>
      <c r="E3055" s="12" t="s">
        <v>7161</v>
      </c>
      <c r="F3055" s="17"/>
      <c r="G3055" s="10"/>
      <c r="H3055" s="17"/>
      <c r="I3055" s="17"/>
      <c r="J3055" s="10"/>
      <c r="K3055" s="10"/>
    </row>
    <row r="3056" spans="1:12" ht="16.5" customHeight="1" x14ac:dyDescent="0.2">
      <c r="A3056" s="58">
        <v>1524101140</v>
      </c>
      <c r="B3056" s="19" t="s">
        <v>6590</v>
      </c>
      <c r="C3056" s="19" t="s">
        <v>19</v>
      </c>
      <c r="D3056" s="19" t="s">
        <v>31</v>
      </c>
      <c r="E3056" s="19" t="s">
        <v>6589</v>
      </c>
      <c r="F3056" s="17"/>
      <c r="G3056" s="17"/>
      <c r="H3056" s="16"/>
      <c r="I3056" s="16"/>
      <c r="J3056" s="10"/>
      <c r="K3056" s="10"/>
      <c r="L3056" s="73" t="s">
        <v>30</v>
      </c>
    </row>
    <row r="3057" spans="1:11" ht="16.5" customHeight="1" x14ac:dyDescent="0.2">
      <c r="A3057" s="58">
        <v>1524101220</v>
      </c>
      <c r="B3057" s="19" t="s">
        <v>32</v>
      </c>
      <c r="C3057" s="19" t="s">
        <v>19</v>
      </c>
      <c r="D3057" s="19" t="s">
        <v>33</v>
      </c>
      <c r="E3057" s="19" t="s">
        <v>34</v>
      </c>
      <c r="F3057" s="17"/>
      <c r="G3057" s="17"/>
      <c r="H3057" s="16"/>
      <c r="I3057" s="16"/>
      <c r="J3057" s="10"/>
      <c r="K3057" s="10"/>
    </row>
    <row r="3058" spans="1:11" ht="16.5" customHeight="1" x14ac:dyDescent="0.2">
      <c r="A3058" s="58">
        <v>1524101310</v>
      </c>
      <c r="B3058" s="19" t="s">
        <v>7856</v>
      </c>
      <c r="C3058" s="19" t="s">
        <v>19</v>
      </c>
      <c r="D3058" s="19" t="s">
        <v>18491</v>
      </c>
      <c r="E3058" s="19" t="s">
        <v>7857</v>
      </c>
      <c r="F3058" s="17"/>
      <c r="G3058" s="17"/>
      <c r="H3058" s="16"/>
      <c r="I3058" s="16"/>
      <c r="J3058" s="10"/>
      <c r="K3058" s="10"/>
    </row>
    <row r="3059" spans="1:11" ht="16.5" customHeight="1" x14ac:dyDescent="0.2">
      <c r="A3059" s="58">
        <v>1524101610</v>
      </c>
      <c r="B3059" s="14" t="s">
        <v>11504</v>
      </c>
      <c r="C3059" s="14" t="s">
        <v>19</v>
      </c>
      <c r="D3059" s="14" t="s">
        <v>11506</v>
      </c>
      <c r="E3059" s="14" t="s">
        <v>11505</v>
      </c>
      <c r="F3059" s="17"/>
      <c r="G3059" s="15"/>
      <c r="H3059" s="15"/>
      <c r="I3059" s="16"/>
      <c r="J3059" s="14"/>
      <c r="K3059" s="10"/>
    </row>
    <row r="3060" spans="1:11" ht="16.5" customHeight="1" x14ac:dyDescent="0.2">
      <c r="A3060" s="58">
        <v>1524101710</v>
      </c>
      <c r="B3060" s="19" t="s">
        <v>8119</v>
      </c>
      <c r="C3060" s="19" t="s">
        <v>19</v>
      </c>
      <c r="D3060" s="19" t="s">
        <v>8121</v>
      </c>
      <c r="E3060" s="19" t="s">
        <v>8120</v>
      </c>
      <c r="F3060" s="17"/>
      <c r="G3060" s="17"/>
      <c r="H3060" s="16"/>
      <c r="I3060" s="16"/>
      <c r="J3060" s="10"/>
      <c r="K3060" s="10"/>
    </row>
    <row r="3061" spans="1:11" ht="16.5" customHeight="1" x14ac:dyDescent="0.2">
      <c r="A3061" s="58">
        <v>1524102220</v>
      </c>
      <c r="B3061" s="19" t="s">
        <v>7502</v>
      </c>
      <c r="C3061" s="19" t="s">
        <v>19</v>
      </c>
      <c r="D3061" s="19" t="s">
        <v>7504</v>
      </c>
      <c r="E3061" s="19" t="s">
        <v>7503</v>
      </c>
      <c r="F3061" s="17"/>
      <c r="G3061" s="17"/>
      <c r="H3061" s="16"/>
      <c r="I3061" s="16"/>
      <c r="J3061" s="10"/>
      <c r="K3061" s="10"/>
    </row>
    <row r="3062" spans="1:11" ht="16.5" customHeight="1" x14ac:dyDescent="0.2">
      <c r="A3062" s="58">
        <v>1524102230</v>
      </c>
      <c r="B3062" s="19" t="s">
        <v>7176</v>
      </c>
      <c r="C3062" s="19" t="s">
        <v>19</v>
      </c>
      <c r="D3062" s="19" t="s">
        <v>7175</v>
      </c>
      <c r="E3062" s="19" t="s">
        <v>7174</v>
      </c>
      <c r="F3062" s="17"/>
      <c r="G3062" s="17"/>
      <c r="H3062" s="16"/>
      <c r="I3062" s="16"/>
      <c r="J3062" s="10"/>
      <c r="K3062" s="10"/>
    </row>
    <row r="3063" spans="1:11" ht="16.5" customHeight="1" x14ac:dyDescent="0.2">
      <c r="A3063" s="58">
        <v>1524102270</v>
      </c>
      <c r="B3063" s="19" t="s">
        <v>7600</v>
      </c>
      <c r="C3063" s="19" t="s">
        <v>19</v>
      </c>
      <c r="D3063" s="19" t="s">
        <v>7602</v>
      </c>
      <c r="E3063" s="19" t="s">
        <v>7601</v>
      </c>
      <c r="F3063" s="17"/>
      <c r="G3063" s="17"/>
      <c r="H3063" s="16"/>
      <c r="I3063" s="16"/>
      <c r="J3063" s="10"/>
      <c r="K3063" s="10"/>
    </row>
    <row r="3064" spans="1:11" ht="16.5" customHeight="1" x14ac:dyDescent="0.2">
      <c r="A3064" s="58">
        <v>1524102280</v>
      </c>
      <c r="B3064" s="19" t="s">
        <v>7603</v>
      </c>
      <c r="C3064" s="19" t="s">
        <v>19</v>
      </c>
      <c r="D3064" s="19" t="s">
        <v>7605</v>
      </c>
      <c r="E3064" s="19" t="s">
        <v>7604</v>
      </c>
      <c r="F3064" s="17"/>
      <c r="G3064" s="17"/>
      <c r="H3064" s="16"/>
      <c r="I3064" s="16"/>
      <c r="J3064" s="10"/>
      <c r="K3064" s="10"/>
    </row>
    <row r="3065" spans="1:11" ht="16.5" customHeight="1" x14ac:dyDescent="0.2">
      <c r="A3065" s="58">
        <v>1524102290</v>
      </c>
      <c r="B3065" s="19" t="s">
        <v>7597</v>
      </c>
      <c r="C3065" s="19" t="s">
        <v>19</v>
      </c>
      <c r="D3065" s="19" t="s">
        <v>7599</v>
      </c>
      <c r="E3065" s="19" t="s">
        <v>7598</v>
      </c>
      <c r="F3065" s="17"/>
      <c r="G3065" s="17"/>
      <c r="H3065" s="16"/>
      <c r="I3065" s="16"/>
      <c r="J3065" s="10"/>
      <c r="K3065" s="10"/>
    </row>
    <row r="3066" spans="1:11" ht="16.5" customHeight="1" x14ac:dyDescent="0.2">
      <c r="A3066" s="58">
        <v>1524102300</v>
      </c>
      <c r="B3066" s="19" t="s">
        <v>7594</v>
      </c>
      <c r="C3066" s="19" t="s">
        <v>19</v>
      </c>
      <c r="D3066" s="19" t="s">
        <v>7596</v>
      </c>
      <c r="E3066" s="19" t="s">
        <v>7595</v>
      </c>
      <c r="F3066" s="17"/>
      <c r="G3066" s="17"/>
      <c r="H3066" s="16"/>
      <c r="I3066" s="16"/>
      <c r="J3066" s="10"/>
      <c r="K3066" s="10"/>
    </row>
    <row r="3067" spans="1:11" ht="16.5" customHeight="1" x14ac:dyDescent="0.2">
      <c r="A3067" s="58">
        <v>1524102310</v>
      </c>
      <c r="B3067" s="19" t="s">
        <v>7591</v>
      </c>
      <c r="C3067" s="19" t="s">
        <v>19</v>
      </c>
      <c r="D3067" s="19" t="s">
        <v>7592</v>
      </c>
      <c r="E3067" s="19" t="s">
        <v>7593</v>
      </c>
      <c r="F3067" s="17"/>
      <c r="G3067" s="17"/>
      <c r="H3067" s="16"/>
      <c r="I3067" s="16"/>
      <c r="J3067" s="10"/>
      <c r="K3067" s="10"/>
    </row>
    <row r="3068" spans="1:11" ht="16.5" customHeight="1" x14ac:dyDescent="0.2">
      <c r="A3068" s="58">
        <v>1524102320</v>
      </c>
      <c r="B3068" s="14" t="s">
        <v>6518</v>
      </c>
      <c r="C3068" s="14" t="s">
        <v>19</v>
      </c>
      <c r="D3068" s="14" t="s">
        <v>7590</v>
      </c>
      <c r="E3068" s="14" t="s">
        <v>6519</v>
      </c>
      <c r="F3068" s="17"/>
      <c r="G3068" s="12"/>
      <c r="H3068" s="12"/>
      <c r="I3068" s="16"/>
      <c r="J3068" s="10"/>
      <c r="K3068" s="10"/>
    </row>
    <row r="3069" spans="1:11" ht="16.5" customHeight="1" x14ac:dyDescent="0.2">
      <c r="A3069" s="58">
        <v>1524102330</v>
      </c>
      <c r="B3069" s="14" t="s">
        <v>7587</v>
      </c>
      <c r="C3069" s="14" t="s">
        <v>19</v>
      </c>
      <c r="D3069" s="14" t="s">
        <v>7589</v>
      </c>
      <c r="E3069" s="14" t="s">
        <v>7588</v>
      </c>
      <c r="F3069" s="17"/>
      <c r="G3069" s="12"/>
      <c r="H3069" s="12"/>
      <c r="I3069" s="16"/>
      <c r="J3069" s="10"/>
      <c r="K3069" s="10"/>
    </row>
    <row r="3070" spans="1:11" ht="16.5" customHeight="1" x14ac:dyDescent="0.2">
      <c r="A3070" s="58">
        <v>1524102570</v>
      </c>
      <c r="B3070" s="14" t="s">
        <v>9430</v>
      </c>
      <c r="C3070" s="14" t="s">
        <v>19</v>
      </c>
      <c r="D3070" s="14" t="s">
        <v>10114</v>
      </c>
      <c r="E3070" s="14" t="s">
        <v>10114</v>
      </c>
      <c r="F3070" s="17"/>
      <c r="G3070" s="12"/>
      <c r="H3070" s="12"/>
      <c r="I3070" s="16"/>
      <c r="J3070" s="10"/>
      <c r="K3070" s="10"/>
    </row>
    <row r="3071" spans="1:11" ht="16.5" customHeight="1" x14ac:dyDescent="0.2">
      <c r="A3071" s="58">
        <v>1524102580</v>
      </c>
      <c r="B3071" s="14" t="s">
        <v>6842</v>
      </c>
      <c r="C3071" s="14" t="s">
        <v>19</v>
      </c>
      <c r="D3071" s="14" t="s">
        <v>6844</v>
      </c>
      <c r="E3071" s="14" t="s">
        <v>6843</v>
      </c>
      <c r="F3071" s="17"/>
      <c r="G3071" s="12"/>
      <c r="H3071" s="12"/>
      <c r="I3071" s="16"/>
      <c r="J3071" s="10"/>
      <c r="K3071" s="10"/>
    </row>
    <row r="3072" spans="1:11" ht="16.5" customHeight="1" x14ac:dyDescent="0.2">
      <c r="A3072" s="58">
        <v>1524102870</v>
      </c>
      <c r="B3072" s="14" t="s">
        <v>9802</v>
      </c>
      <c r="C3072" s="14" t="s">
        <v>19</v>
      </c>
      <c r="D3072" s="14" t="s">
        <v>9801</v>
      </c>
      <c r="E3072" s="14" t="s">
        <v>9801</v>
      </c>
      <c r="F3072" s="17"/>
      <c r="G3072" s="15"/>
      <c r="H3072" s="15"/>
      <c r="I3072" s="16"/>
      <c r="J3072" s="10"/>
      <c r="K3072" s="10"/>
    </row>
    <row r="3073" spans="1:11" ht="16.5" customHeight="1" x14ac:dyDescent="0.2">
      <c r="A3073" s="58">
        <v>1524103110</v>
      </c>
      <c r="B3073" s="14" t="s">
        <v>9624</v>
      </c>
      <c r="C3073" s="14" t="s">
        <v>19</v>
      </c>
      <c r="D3073" s="14" t="s">
        <v>9623</v>
      </c>
      <c r="E3073" s="14" t="s">
        <v>9623</v>
      </c>
      <c r="F3073" s="17"/>
      <c r="G3073" s="15"/>
      <c r="H3073" s="15"/>
      <c r="I3073" s="16"/>
      <c r="J3073" s="14"/>
      <c r="K3073" s="10"/>
    </row>
    <row r="3074" spans="1:11" ht="16.5" customHeight="1" x14ac:dyDescent="0.2">
      <c r="A3074" s="58">
        <v>1524103200</v>
      </c>
      <c r="B3074" s="14" t="s">
        <v>8709</v>
      </c>
      <c r="C3074" s="14" t="s">
        <v>19</v>
      </c>
      <c r="D3074" s="14" t="s">
        <v>8708</v>
      </c>
      <c r="E3074" s="14" t="s">
        <v>8708</v>
      </c>
      <c r="F3074" s="17"/>
      <c r="G3074" s="12"/>
      <c r="H3074" s="12"/>
      <c r="I3074" s="16"/>
      <c r="J3074" s="10"/>
      <c r="K3074" s="10"/>
    </row>
    <row r="3075" spans="1:11" ht="16.5" customHeight="1" x14ac:dyDescent="0.2">
      <c r="A3075" s="58">
        <v>1524103500</v>
      </c>
      <c r="B3075" s="14" t="s">
        <v>9328</v>
      </c>
      <c r="C3075" s="14" t="s">
        <v>19</v>
      </c>
      <c r="D3075" s="14" t="s">
        <v>9329</v>
      </c>
      <c r="E3075" s="14" t="s">
        <v>9329</v>
      </c>
      <c r="F3075" s="17"/>
      <c r="G3075" s="12"/>
      <c r="H3075" s="12"/>
      <c r="I3075" s="16"/>
      <c r="J3075" s="10"/>
      <c r="K3075" s="10"/>
    </row>
    <row r="3076" spans="1:11" ht="16.5" customHeight="1" x14ac:dyDescent="0.2">
      <c r="A3076" s="58">
        <v>1524103540</v>
      </c>
      <c r="B3076" s="14" t="s">
        <v>9493</v>
      </c>
      <c r="C3076" s="14" t="s">
        <v>19</v>
      </c>
      <c r="D3076" s="14" t="s">
        <v>10113</v>
      </c>
      <c r="E3076" s="14" t="s">
        <v>10113</v>
      </c>
      <c r="F3076" s="17"/>
      <c r="G3076" s="12"/>
      <c r="H3076" s="12"/>
      <c r="I3076" s="16"/>
      <c r="J3076" s="10"/>
      <c r="K3076" s="10"/>
    </row>
    <row r="3077" spans="1:11" ht="16.5" customHeight="1" x14ac:dyDescent="0.2">
      <c r="A3077" s="58">
        <v>1524103560</v>
      </c>
      <c r="B3077" s="14" t="s">
        <v>9588</v>
      </c>
      <c r="C3077" s="14" t="s">
        <v>19</v>
      </c>
      <c r="D3077" s="14" t="s">
        <v>9636</v>
      </c>
      <c r="E3077" s="14" t="s">
        <v>9636</v>
      </c>
      <c r="F3077" s="17"/>
      <c r="G3077" s="12"/>
      <c r="H3077" s="12"/>
      <c r="I3077" s="16"/>
      <c r="J3077" s="10"/>
      <c r="K3077" s="10"/>
    </row>
    <row r="3078" spans="1:11" ht="16.5" customHeight="1" x14ac:dyDescent="0.2">
      <c r="A3078" s="58">
        <v>1524103560</v>
      </c>
      <c r="B3078" s="14" t="s">
        <v>9588</v>
      </c>
      <c r="C3078" s="14" t="s">
        <v>19</v>
      </c>
      <c r="D3078" s="14" t="s">
        <v>9636</v>
      </c>
      <c r="E3078" s="14" t="s">
        <v>9636</v>
      </c>
      <c r="F3078" s="17"/>
      <c r="G3078" s="12"/>
      <c r="H3078" s="12"/>
      <c r="I3078" s="16"/>
      <c r="J3078" s="10"/>
      <c r="K3078" s="10"/>
    </row>
    <row r="3079" spans="1:11" ht="16.5" customHeight="1" x14ac:dyDescent="0.2">
      <c r="A3079" s="18">
        <v>1525100190</v>
      </c>
      <c r="B3079" s="14" t="s">
        <v>4262</v>
      </c>
      <c r="C3079" s="14"/>
      <c r="D3079" s="14" t="s">
        <v>4263</v>
      </c>
      <c r="E3079" s="14" t="s">
        <v>4264</v>
      </c>
      <c r="F3079" s="17"/>
      <c r="G3079" s="12"/>
      <c r="H3079" s="12"/>
      <c r="I3079" s="16"/>
      <c r="J3079" s="10"/>
      <c r="K3079" s="10"/>
    </row>
    <row r="3080" spans="1:11" ht="16.5" customHeight="1" x14ac:dyDescent="0.2">
      <c r="A3080" s="58">
        <v>1525100220</v>
      </c>
      <c r="B3080" s="14" t="s">
        <v>9199</v>
      </c>
      <c r="C3080" s="14" t="s">
        <v>9193</v>
      </c>
      <c r="D3080" s="14" t="s">
        <v>9200</v>
      </c>
      <c r="E3080" s="14" t="s">
        <v>9198</v>
      </c>
      <c r="F3080" s="17"/>
      <c r="G3080" s="12"/>
      <c r="H3080" s="12"/>
      <c r="I3080" s="16"/>
      <c r="J3080" s="10"/>
      <c r="K3080" s="10"/>
    </row>
    <row r="3081" spans="1:11" ht="16.5" customHeight="1" x14ac:dyDescent="0.2">
      <c r="A3081" s="58">
        <v>1525100240</v>
      </c>
      <c r="B3081" s="14" t="s">
        <v>9196</v>
      </c>
      <c r="C3081" s="14" t="s">
        <v>9193</v>
      </c>
      <c r="D3081" s="10" t="s">
        <v>9194</v>
      </c>
      <c r="E3081" s="19" t="s">
        <v>2935</v>
      </c>
      <c r="F3081" s="17"/>
      <c r="G3081" s="17"/>
      <c r="H3081" s="16"/>
      <c r="I3081" s="16"/>
      <c r="J3081" s="10"/>
      <c r="K3081" s="10"/>
    </row>
    <row r="3082" spans="1:11" ht="16.5" customHeight="1" x14ac:dyDescent="0.2">
      <c r="A3082" s="58">
        <v>1525100250</v>
      </c>
      <c r="B3082" s="14" t="s">
        <v>9197</v>
      </c>
      <c r="C3082" s="14" t="s">
        <v>9193</v>
      </c>
      <c r="D3082" s="14" t="s">
        <v>9195</v>
      </c>
      <c r="E3082" s="19" t="s">
        <v>2936</v>
      </c>
      <c r="F3082" s="17"/>
      <c r="G3082" s="17"/>
      <c r="H3082" s="16"/>
      <c r="I3082" s="16"/>
      <c r="J3082" s="10"/>
      <c r="K3082" s="10"/>
    </row>
    <row r="3083" spans="1:11" ht="16.5" customHeight="1" x14ac:dyDescent="0.2">
      <c r="A3083" s="18">
        <v>1525100490</v>
      </c>
      <c r="B3083" s="14" t="s">
        <v>501</v>
      </c>
      <c r="C3083" s="14"/>
      <c r="D3083" s="10" t="s">
        <v>502</v>
      </c>
      <c r="E3083" s="10" t="s">
        <v>502</v>
      </c>
      <c r="F3083" s="17"/>
      <c r="G3083" s="12" t="s">
        <v>144</v>
      </c>
      <c r="H3083" s="12" t="s">
        <v>145</v>
      </c>
      <c r="I3083" s="16"/>
      <c r="J3083" s="10" t="s">
        <v>153</v>
      </c>
      <c r="K3083" s="10" t="s">
        <v>493</v>
      </c>
    </row>
    <row r="3084" spans="1:11" ht="16.5" customHeight="1" x14ac:dyDescent="0.2">
      <c r="A3084" s="18">
        <v>1525100500</v>
      </c>
      <c r="B3084" s="14" t="s">
        <v>494</v>
      </c>
      <c r="C3084" s="14"/>
      <c r="D3084" s="10" t="s">
        <v>495</v>
      </c>
      <c r="E3084" s="10" t="s">
        <v>495</v>
      </c>
      <c r="F3084" s="17"/>
      <c r="G3084" s="12" t="s">
        <v>144</v>
      </c>
      <c r="H3084" s="12" t="s">
        <v>145</v>
      </c>
      <c r="I3084" s="16"/>
      <c r="J3084" s="10" t="s">
        <v>153</v>
      </c>
      <c r="K3084" s="10" t="s">
        <v>493</v>
      </c>
    </row>
    <row r="3085" spans="1:11" ht="16.5" customHeight="1" x14ac:dyDescent="0.2">
      <c r="A3085" s="18">
        <v>1525100510</v>
      </c>
      <c r="B3085" s="14" t="s">
        <v>491</v>
      </c>
      <c r="C3085" s="14"/>
      <c r="D3085" s="10" t="s">
        <v>492</v>
      </c>
      <c r="E3085" s="10" t="s">
        <v>492</v>
      </c>
      <c r="F3085" s="17"/>
      <c r="G3085" s="12" t="s">
        <v>144</v>
      </c>
      <c r="H3085" s="12" t="s">
        <v>145</v>
      </c>
      <c r="I3085" s="16"/>
      <c r="J3085" s="10" t="s">
        <v>153</v>
      </c>
      <c r="K3085" s="10" t="s">
        <v>493</v>
      </c>
    </row>
    <row r="3086" spans="1:11" ht="16.5" customHeight="1" x14ac:dyDescent="0.2">
      <c r="A3086" s="18">
        <v>1525100520</v>
      </c>
      <c r="B3086" s="14" t="s">
        <v>503</v>
      </c>
      <c r="C3086" s="14"/>
      <c r="D3086" s="10" t="s">
        <v>504</v>
      </c>
      <c r="E3086" s="10" t="s">
        <v>504</v>
      </c>
      <c r="F3086" s="17"/>
      <c r="G3086" s="12" t="s">
        <v>144</v>
      </c>
      <c r="H3086" s="12" t="s">
        <v>145</v>
      </c>
      <c r="I3086" s="16"/>
      <c r="J3086" s="10" t="s">
        <v>153</v>
      </c>
      <c r="K3086" s="10" t="s">
        <v>493</v>
      </c>
    </row>
    <row r="3087" spans="1:11" ht="16.5" customHeight="1" x14ac:dyDescent="0.2">
      <c r="A3087" s="18">
        <v>1525100530</v>
      </c>
      <c r="B3087" s="14"/>
      <c r="C3087" s="14"/>
      <c r="D3087" s="10" t="s">
        <v>505</v>
      </c>
      <c r="E3087" s="10" t="s">
        <v>505</v>
      </c>
      <c r="F3087" s="17"/>
      <c r="G3087" s="12" t="s">
        <v>144</v>
      </c>
      <c r="H3087" s="12" t="s">
        <v>145</v>
      </c>
      <c r="I3087" s="16"/>
      <c r="J3087" s="10" t="s">
        <v>153</v>
      </c>
      <c r="K3087" s="10" t="s">
        <v>493</v>
      </c>
    </row>
    <row r="3088" spans="1:11" ht="16.5" customHeight="1" x14ac:dyDescent="0.2">
      <c r="A3088" s="18">
        <v>1525100540</v>
      </c>
      <c r="B3088" s="14" t="s">
        <v>506</v>
      </c>
      <c r="C3088" s="14"/>
      <c r="D3088" s="10" t="s">
        <v>507</v>
      </c>
      <c r="E3088" s="10" t="s">
        <v>507</v>
      </c>
      <c r="F3088" s="17"/>
      <c r="G3088" s="12" t="s">
        <v>144</v>
      </c>
      <c r="H3088" s="12" t="s">
        <v>145</v>
      </c>
      <c r="I3088" s="16"/>
      <c r="J3088" s="10" t="s">
        <v>153</v>
      </c>
      <c r="K3088" s="10" t="s">
        <v>493</v>
      </c>
    </row>
    <row r="3089" spans="1:11" ht="16.5" customHeight="1" x14ac:dyDescent="0.2">
      <c r="A3089" s="18">
        <v>1525100550</v>
      </c>
      <c r="B3089" s="14" t="s">
        <v>508</v>
      </c>
      <c r="C3089" s="14"/>
      <c r="D3089" s="10" t="s">
        <v>509</v>
      </c>
      <c r="E3089" s="10" t="s">
        <v>509</v>
      </c>
      <c r="F3089" s="17"/>
      <c r="G3089" s="12" t="s">
        <v>144</v>
      </c>
      <c r="H3089" s="12" t="s">
        <v>145</v>
      </c>
      <c r="I3089" s="16"/>
      <c r="J3089" s="10" t="s">
        <v>153</v>
      </c>
      <c r="K3089" s="10" t="s">
        <v>493</v>
      </c>
    </row>
    <row r="3090" spans="1:11" ht="16.5" customHeight="1" x14ac:dyDescent="0.2">
      <c r="A3090" s="18">
        <v>1525100560</v>
      </c>
      <c r="B3090" s="14" t="s">
        <v>510</v>
      </c>
      <c r="C3090" s="14"/>
      <c r="D3090" s="10" t="s">
        <v>511</v>
      </c>
      <c r="E3090" s="10" t="s">
        <v>511</v>
      </c>
      <c r="F3090" s="17"/>
      <c r="G3090" s="12" t="s">
        <v>144</v>
      </c>
      <c r="H3090" s="12" t="s">
        <v>145</v>
      </c>
      <c r="I3090" s="16"/>
      <c r="J3090" s="10" t="s">
        <v>153</v>
      </c>
      <c r="K3090" s="10" t="s">
        <v>493</v>
      </c>
    </row>
    <row r="3091" spans="1:11" ht="16.5" customHeight="1" x14ac:dyDescent="0.2">
      <c r="A3091" s="58">
        <v>1525100570</v>
      </c>
      <c r="B3091" s="14" t="s">
        <v>919</v>
      </c>
      <c r="C3091" s="14" t="s">
        <v>881</v>
      </c>
      <c r="D3091" s="10" t="s">
        <v>6668</v>
      </c>
      <c r="E3091" s="10" t="s">
        <v>920</v>
      </c>
      <c r="F3091" s="17"/>
      <c r="G3091" s="12" t="s">
        <v>144</v>
      </c>
      <c r="H3091" s="12" t="s">
        <v>145</v>
      </c>
      <c r="I3091" s="16"/>
      <c r="J3091" s="10" t="s">
        <v>153</v>
      </c>
      <c r="K3091" s="10" t="s">
        <v>493</v>
      </c>
    </row>
    <row r="3092" spans="1:11" ht="16.5" customHeight="1" x14ac:dyDescent="0.2">
      <c r="A3092" s="18">
        <v>1525100580</v>
      </c>
      <c r="B3092" s="14" t="s">
        <v>1663</v>
      </c>
      <c r="C3092" s="14"/>
      <c r="D3092" s="14" t="s">
        <v>1664</v>
      </c>
      <c r="E3092" s="14" t="s">
        <v>1665</v>
      </c>
      <c r="F3092" s="17"/>
      <c r="G3092" s="12" t="s">
        <v>144</v>
      </c>
      <c r="H3092" s="12" t="s">
        <v>145</v>
      </c>
      <c r="I3092" s="16"/>
      <c r="J3092" s="10" t="s">
        <v>153</v>
      </c>
      <c r="K3092" s="10" t="s">
        <v>493</v>
      </c>
    </row>
    <row r="3093" spans="1:11" ht="16.5" customHeight="1" x14ac:dyDescent="0.2">
      <c r="A3093" s="18">
        <v>1525100590</v>
      </c>
      <c r="B3093" s="14" t="s">
        <v>1666</v>
      </c>
      <c r="C3093" s="14"/>
      <c r="D3093" s="14" t="s">
        <v>1667</v>
      </c>
      <c r="E3093" s="14" t="s">
        <v>1668</v>
      </c>
      <c r="F3093" s="17"/>
      <c r="G3093" s="12" t="s">
        <v>144</v>
      </c>
      <c r="H3093" s="12" t="s">
        <v>145</v>
      </c>
      <c r="I3093" s="16"/>
      <c r="J3093" s="10" t="s">
        <v>153</v>
      </c>
      <c r="K3093" s="10" t="s">
        <v>493</v>
      </c>
    </row>
    <row r="3094" spans="1:11" ht="16.5" customHeight="1" x14ac:dyDescent="0.2">
      <c r="A3094" s="18">
        <v>1525100600</v>
      </c>
      <c r="B3094" s="14" t="s">
        <v>1669</v>
      </c>
      <c r="C3094" s="14"/>
      <c r="D3094" s="14" t="s">
        <v>1670</v>
      </c>
      <c r="E3094" s="14" t="s">
        <v>1671</v>
      </c>
      <c r="F3094" s="17"/>
      <c r="G3094" s="12" t="s">
        <v>144</v>
      </c>
      <c r="H3094" s="12" t="s">
        <v>145</v>
      </c>
      <c r="I3094" s="16"/>
      <c r="J3094" s="10" t="s">
        <v>153</v>
      </c>
      <c r="K3094" s="10" t="s">
        <v>493</v>
      </c>
    </row>
    <row r="3095" spans="1:11" ht="16.5" customHeight="1" x14ac:dyDescent="0.2">
      <c r="A3095" s="18">
        <v>1525100610</v>
      </c>
      <c r="B3095" s="14" t="s">
        <v>1672</v>
      </c>
      <c r="C3095" s="14"/>
      <c r="D3095" s="14" t="s">
        <v>1673</v>
      </c>
      <c r="E3095" s="14" t="s">
        <v>1674</v>
      </c>
      <c r="F3095" s="17"/>
      <c r="G3095" s="12" t="s">
        <v>144</v>
      </c>
      <c r="H3095" s="12" t="s">
        <v>145</v>
      </c>
      <c r="I3095" s="16"/>
      <c r="J3095" s="10" t="s">
        <v>153</v>
      </c>
      <c r="K3095" s="10" t="s">
        <v>493</v>
      </c>
    </row>
    <row r="3096" spans="1:11" ht="16.5" customHeight="1" x14ac:dyDescent="0.2">
      <c r="A3096" s="18">
        <v>1525100620</v>
      </c>
      <c r="B3096" s="14" t="s">
        <v>1675</v>
      </c>
      <c r="C3096" s="14"/>
      <c r="D3096" s="14" t="s">
        <v>1676</v>
      </c>
      <c r="E3096" s="14" t="s">
        <v>1677</v>
      </c>
      <c r="F3096" s="17"/>
      <c r="G3096" s="12" t="s">
        <v>144</v>
      </c>
      <c r="H3096" s="12" t="s">
        <v>145</v>
      </c>
      <c r="I3096" s="16"/>
      <c r="J3096" s="10" t="s">
        <v>153</v>
      </c>
      <c r="K3096" s="10" t="s">
        <v>493</v>
      </c>
    </row>
    <row r="3097" spans="1:11" ht="16.5" customHeight="1" x14ac:dyDescent="0.2">
      <c r="A3097" s="18">
        <v>1525100630</v>
      </c>
      <c r="B3097" s="14" t="s">
        <v>1925</v>
      </c>
      <c r="C3097" s="14"/>
      <c r="D3097" s="14" t="s">
        <v>1926</v>
      </c>
      <c r="E3097" s="14" t="s">
        <v>1927</v>
      </c>
      <c r="F3097" s="17"/>
      <c r="G3097" s="12" t="s">
        <v>144</v>
      </c>
      <c r="H3097" s="12" t="s">
        <v>145</v>
      </c>
      <c r="I3097" s="16"/>
      <c r="J3097" s="10" t="s">
        <v>153</v>
      </c>
      <c r="K3097" s="10" t="s">
        <v>493</v>
      </c>
    </row>
    <row r="3098" spans="1:11" ht="16.5" customHeight="1" x14ac:dyDescent="0.2">
      <c r="A3098" s="18">
        <v>1525100640</v>
      </c>
      <c r="B3098" s="14" t="s">
        <v>1928</v>
      </c>
      <c r="C3098" s="14"/>
      <c r="D3098" s="14" t="s">
        <v>1929</v>
      </c>
      <c r="E3098" s="14" t="s">
        <v>1930</v>
      </c>
      <c r="F3098" s="17"/>
      <c r="G3098" s="12" t="s">
        <v>144</v>
      </c>
      <c r="H3098" s="12" t="s">
        <v>145</v>
      </c>
      <c r="I3098" s="16"/>
      <c r="J3098" s="10" t="s">
        <v>153</v>
      </c>
      <c r="K3098" s="10" t="s">
        <v>493</v>
      </c>
    </row>
    <row r="3099" spans="1:11" ht="16.5" customHeight="1" x14ac:dyDescent="0.2">
      <c r="A3099" s="18">
        <v>1525100650</v>
      </c>
      <c r="B3099" s="14" t="s">
        <v>4577</v>
      </c>
      <c r="C3099" s="14"/>
      <c r="D3099" s="10" t="s">
        <v>4578</v>
      </c>
      <c r="E3099" s="10" t="s">
        <v>4578</v>
      </c>
      <c r="F3099" s="17"/>
      <c r="G3099" s="12" t="s">
        <v>144</v>
      </c>
      <c r="H3099" s="12" t="s">
        <v>145</v>
      </c>
      <c r="I3099" s="16"/>
      <c r="J3099" s="10" t="s">
        <v>153</v>
      </c>
      <c r="K3099" s="10" t="s">
        <v>493</v>
      </c>
    </row>
    <row r="3100" spans="1:11" ht="16.5" customHeight="1" x14ac:dyDescent="0.2">
      <c r="A3100" s="18">
        <v>1525100660</v>
      </c>
      <c r="B3100" s="14" t="s">
        <v>4582</v>
      </c>
      <c r="C3100" s="14"/>
      <c r="D3100" s="10" t="s">
        <v>4583</v>
      </c>
      <c r="E3100" s="10" t="s">
        <v>4583</v>
      </c>
      <c r="F3100" s="17"/>
      <c r="G3100" s="12" t="s">
        <v>144</v>
      </c>
      <c r="H3100" s="12" t="s">
        <v>145</v>
      </c>
      <c r="I3100" s="16"/>
      <c r="J3100" s="10" t="s">
        <v>153</v>
      </c>
      <c r="K3100" s="10" t="s">
        <v>493</v>
      </c>
    </row>
    <row r="3101" spans="1:11" ht="16.5" customHeight="1" x14ac:dyDescent="0.2">
      <c r="A3101" s="18">
        <v>1525100670</v>
      </c>
      <c r="B3101" s="14" t="s">
        <v>4590</v>
      </c>
      <c r="C3101" s="14"/>
      <c r="D3101" s="10" t="s">
        <v>4591</v>
      </c>
      <c r="E3101" s="10" t="s">
        <v>4591</v>
      </c>
      <c r="F3101" s="17"/>
      <c r="G3101" s="12" t="s">
        <v>144</v>
      </c>
      <c r="H3101" s="12" t="s">
        <v>145</v>
      </c>
      <c r="I3101" s="16"/>
      <c r="J3101" s="10" t="s">
        <v>153</v>
      </c>
      <c r="K3101" s="10" t="s">
        <v>493</v>
      </c>
    </row>
    <row r="3102" spans="1:11" ht="16.5" customHeight="1" x14ac:dyDescent="0.2">
      <c r="A3102" s="18">
        <v>1525100680</v>
      </c>
      <c r="B3102" s="14" t="s">
        <v>4598</v>
      </c>
      <c r="C3102" s="14"/>
      <c r="D3102" s="10" t="s">
        <v>4599</v>
      </c>
      <c r="E3102" s="10" t="s">
        <v>4599</v>
      </c>
      <c r="F3102" s="17"/>
      <c r="G3102" s="12" t="s">
        <v>144</v>
      </c>
      <c r="H3102" s="12" t="s">
        <v>145</v>
      </c>
      <c r="I3102" s="16"/>
      <c r="J3102" s="10" t="s">
        <v>153</v>
      </c>
      <c r="K3102" s="10" t="s">
        <v>493</v>
      </c>
    </row>
    <row r="3103" spans="1:11" ht="16.5" customHeight="1" x14ac:dyDescent="0.2">
      <c r="A3103" s="18">
        <v>1525100690</v>
      </c>
      <c r="B3103" s="14" t="s">
        <v>4600</v>
      </c>
      <c r="C3103" s="14"/>
      <c r="D3103" s="10" t="s">
        <v>4601</v>
      </c>
      <c r="E3103" s="10" t="s">
        <v>4601</v>
      </c>
      <c r="F3103" s="17"/>
      <c r="G3103" s="12" t="s">
        <v>144</v>
      </c>
      <c r="H3103" s="12" t="s">
        <v>145</v>
      </c>
      <c r="I3103" s="16"/>
      <c r="J3103" s="10" t="s">
        <v>153</v>
      </c>
      <c r="K3103" s="10" t="s">
        <v>493</v>
      </c>
    </row>
    <row r="3104" spans="1:11" ht="16.5" customHeight="1" x14ac:dyDescent="0.2">
      <c r="A3104" s="18">
        <v>1525100700</v>
      </c>
      <c r="B3104" s="14" t="s">
        <v>4602</v>
      </c>
      <c r="C3104" s="14"/>
      <c r="D3104" s="10" t="s">
        <v>4603</v>
      </c>
      <c r="E3104" s="10" t="s">
        <v>4603</v>
      </c>
      <c r="F3104" s="17"/>
      <c r="G3104" s="12" t="s">
        <v>144</v>
      </c>
      <c r="H3104" s="12" t="s">
        <v>145</v>
      </c>
      <c r="I3104" s="16"/>
      <c r="J3104" s="10" t="s">
        <v>153</v>
      </c>
      <c r="K3104" s="10" t="s">
        <v>493</v>
      </c>
    </row>
    <row r="3105" spans="1:11" ht="16.5" customHeight="1" x14ac:dyDescent="0.2">
      <c r="A3105" s="18">
        <v>1525100710</v>
      </c>
      <c r="B3105" s="14" t="s">
        <v>4606</v>
      </c>
      <c r="C3105" s="14"/>
      <c r="D3105" s="10" t="s">
        <v>4607</v>
      </c>
      <c r="E3105" s="10" t="s">
        <v>4607</v>
      </c>
      <c r="F3105" s="17"/>
      <c r="G3105" s="12" t="s">
        <v>144</v>
      </c>
      <c r="H3105" s="12" t="s">
        <v>145</v>
      </c>
      <c r="I3105" s="16"/>
      <c r="J3105" s="10" t="s">
        <v>153</v>
      </c>
      <c r="K3105" s="10" t="s">
        <v>493</v>
      </c>
    </row>
    <row r="3106" spans="1:11" ht="16.5" customHeight="1" x14ac:dyDescent="0.2">
      <c r="A3106" s="18">
        <v>1525100710</v>
      </c>
      <c r="B3106" s="29" t="s">
        <v>4611</v>
      </c>
      <c r="C3106" s="29"/>
      <c r="D3106" s="29" t="s">
        <v>4612</v>
      </c>
      <c r="E3106" s="19" t="s">
        <v>4612</v>
      </c>
      <c r="F3106" s="17"/>
      <c r="G3106" s="17"/>
      <c r="H3106" s="16"/>
      <c r="I3106" s="16"/>
      <c r="J3106" s="29" t="s">
        <v>153</v>
      </c>
      <c r="K3106" s="10" t="s">
        <v>3875</v>
      </c>
    </row>
    <row r="3107" spans="1:11" ht="16.5" customHeight="1" x14ac:dyDescent="0.2">
      <c r="A3107" s="18">
        <v>1525100720</v>
      </c>
      <c r="B3107" s="14" t="s">
        <v>4619</v>
      </c>
      <c r="C3107" s="14"/>
      <c r="D3107" s="10" t="s">
        <v>4620</v>
      </c>
      <c r="E3107" s="10" t="s">
        <v>4620</v>
      </c>
      <c r="F3107" s="17"/>
      <c r="G3107" s="12" t="s">
        <v>144</v>
      </c>
      <c r="H3107" s="12" t="s">
        <v>145</v>
      </c>
      <c r="I3107" s="16"/>
      <c r="J3107" s="10" t="s">
        <v>153</v>
      </c>
      <c r="K3107" s="10" t="s">
        <v>493</v>
      </c>
    </row>
    <row r="3108" spans="1:11" ht="16.5" customHeight="1" x14ac:dyDescent="0.2">
      <c r="A3108" s="18">
        <v>1525100730</v>
      </c>
      <c r="B3108" s="14" t="s">
        <v>4623</v>
      </c>
      <c r="C3108" s="14"/>
      <c r="D3108" s="10" t="s">
        <v>4624</v>
      </c>
      <c r="E3108" s="10" t="s">
        <v>4624</v>
      </c>
      <c r="F3108" s="17"/>
      <c r="G3108" s="12" t="s">
        <v>144</v>
      </c>
      <c r="H3108" s="12" t="s">
        <v>145</v>
      </c>
      <c r="I3108" s="16"/>
      <c r="J3108" s="10" t="s">
        <v>153</v>
      </c>
      <c r="K3108" s="10" t="s">
        <v>493</v>
      </c>
    </row>
    <row r="3109" spans="1:11" ht="16.5" customHeight="1" x14ac:dyDescent="0.2">
      <c r="A3109" s="18">
        <v>1525100740</v>
      </c>
      <c r="B3109" s="14" t="s">
        <v>4604</v>
      </c>
      <c r="C3109" s="14"/>
      <c r="D3109" s="10" t="s">
        <v>4605</v>
      </c>
      <c r="E3109" s="10" t="s">
        <v>4605</v>
      </c>
      <c r="F3109" s="17"/>
      <c r="G3109" s="12" t="s">
        <v>144</v>
      </c>
      <c r="H3109" s="12" t="s">
        <v>145</v>
      </c>
      <c r="I3109" s="16"/>
      <c r="J3109" s="10" t="s">
        <v>153</v>
      </c>
      <c r="K3109" s="10" t="s">
        <v>493</v>
      </c>
    </row>
    <row r="3110" spans="1:11" ht="16.5" customHeight="1" x14ac:dyDescent="0.2">
      <c r="A3110" s="18">
        <v>1525100750</v>
      </c>
      <c r="B3110" s="14" t="s">
        <v>4621</v>
      </c>
      <c r="C3110" s="14"/>
      <c r="D3110" s="10" t="s">
        <v>4622</v>
      </c>
      <c r="E3110" s="10" t="s">
        <v>4622</v>
      </c>
      <c r="F3110" s="17"/>
      <c r="G3110" s="12" t="s">
        <v>144</v>
      </c>
      <c r="H3110" s="12" t="s">
        <v>145</v>
      </c>
      <c r="I3110" s="16"/>
      <c r="J3110" s="10" t="s">
        <v>153</v>
      </c>
      <c r="K3110" s="10" t="s">
        <v>493</v>
      </c>
    </row>
    <row r="3111" spans="1:11" ht="16.5" customHeight="1" x14ac:dyDescent="0.2">
      <c r="A3111" s="18">
        <v>1525100760</v>
      </c>
      <c r="B3111" s="14" t="s">
        <v>4631</v>
      </c>
      <c r="C3111" s="14"/>
      <c r="D3111" s="10" t="s">
        <v>4632</v>
      </c>
      <c r="E3111" s="10" t="s">
        <v>4632</v>
      </c>
      <c r="F3111" s="17"/>
      <c r="G3111" s="12" t="s">
        <v>144</v>
      </c>
      <c r="H3111" s="12" t="s">
        <v>145</v>
      </c>
      <c r="I3111" s="16"/>
      <c r="J3111" s="10" t="s">
        <v>153</v>
      </c>
      <c r="K3111" s="10" t="s">
        <v>493</v>
      </c>
    </row>
    <row r="3112" spans="1:11" ht="16.5" customHeight="1" x14ac:dyDescent="0.2">
      <c r="A3112" s="18">
        <v>1525100770</v>
      </c>
      <c r="B3112" s="14" t="s">
        <v>4613</v>
      </c>
      <c r="C3112" s="14"/>
      <c r="D3112" s="10" t="s">
        <v>4614</v>
      </c>
      <c r="E3112" s="10" t="s">
        <v>4615</v>
      </c>
      <c r="F3112" s="17"/>
      <c r="G3112" s="12" t="s">
        <v>144</v>
      </c>
      <c r="H3112" s="12" t="s">
        <v>145</v>
      </c>
      <c r="I3112" s="16"/>
      <c r="J3112" s="10" t="s">
        <v>153</v>
      </c>
      <c r="K3112" s="10" t="s">
        <v>493</v>
      </c>
    </row>
    <row r="3113" spans="1:11" ht="16.5" customHeight="1" x14ac:dyDescent="0.2">
      <c r="A3113" s="18">
        <v>1525100780</v>
      </c>
      <c r="B3113" s="14" t="s">
        <v>4665</v>
      </c>
      <c r="C3113" s="14"/>
      <c r="D3113" s="14" t="s">
        <v>4666</v>
      </c>
      <c r="E3113" s="14" t="s">
        <v>4666</v>
      </c>
      <c r="F3113" s="17"/>
      <c r="G3113" s="12" t="s">
        <v>144</v>
      </c>
      <c r="H3113" s="12" t="s">
        <v>145</v>
      </c>
      <c r="I3113" s="16"/>
      <c r="J3113" s="10" t="s">
        <v>153</v>
      </c>
      <c r="K3113" s="10" t="s">
        <v>493</v>
      </c>
    </row>
    <row r="3114" spans="1:11" ht="16.5" customHeight="1" x14ac:dyDescent="0.2">
      <c r="A3114" s="18">
        <v>1525100790</v>
      </c>
      <c r="B3114" s="14" t="s">
        <v>6379</v>
      </c>
      <c r="C3114" s="14"/>
      <c r="D3114" s="10" t="s">
        <v>6380</v>
      </c>
      <c r="E3114" s="10" t="s">
        <v>6381</v>
      </c>
      <c r="F3114" s="17"/>
      <c r="G3114" s="12" t="s">
        <v>144</v>
      </c>
      <c r="H3114" s="12" t="s">
        <v>145</v>
      </c>
      <c r="I3114" s="16"/>
      <c r="J3114" s="10" t="s">
        <v>153</v>
      </c>
      <c r="K3114" s="10" t="s">
        <v>493</v>
      </c>
    </row>
    <row r="3115" spans="1:11" ht="16.5" customHeight="1" x14ac:dyDescent="0.2">
      <c r="A3115" s="58">
        <v>1525100840</v>
      </c>
      <c r="B3115" s="14" t="s">
        <v>6825</v>
      </c>
      <c r="C3115" s="14" t="s">
        <v>19</v>
      </c>
      <c r="D3115" s="14" t="s">
        <v>6826</v>
      </c>
      <c r="E3115" s="10" t="s">
        <v>6827</v>
      </c>
      <c r="F3115" s="17"/>
      <c r="G3115" s="12"/>
      <c r="H3115" s="12"/>
      <c r="I3115" s="16"/>
      <c r="J3115" s="10"/>
      <c r="K3115" s="10"/>
    </row>
    <row r="3116" spans="1:11" ht="16.5" customHeight="1" x14ac:dyDescent="0.2">
      <c r="A3116" s="18">
        <v>1525101270</v>
      </c>
      <c r="B3116" s="14" t="s">
        <v>496</v>
      </c>
      <c r="C3116" s="14"/>
      <c r="D3116" s="10" t="s">
        <v>497</v>
      </c>
      <c r="E3116" s="10" t="s">
        <v>498</v>
      </c>
      <c r="F3116" s="17"/>
      <c r="G3116" s="12"/>
      <c r="H3116" s="12"/>
      <c r="I3116" s="16"/>
      <c r="J3116" s="10"/>
      <c r="K3116" s="10"/>
    </row>
    <row r="3117" spans="1:11" ht="16.5" customHeight="1" x14ac:dyDescent="0.2">
      <c r="A3117" s="18">
        <v>1525101840</v>
      </c>
      <c r="B3117" s="14" t="s">
        <v>499</v>
      </c>
      <c r="C3117" s="14"/>
      <c r="D3117" s="14" t="s">
        <v>500</v>
      </c>
      <c r="E3117" s="14" t="s">
        <v>500</v>
      </c>
      <c r="F3117" s="17"/>
      <c r="G3117" s="15" t="s">
        <v>144</v>
      </c>
      <c r="H3117" s="15" t="s">
        <v>145</v>
      </c>
      <c r="I3117" s="16"/>
      <c r="J3117" s="10"/>
      <c r="K3117" s="10"/>
    </row>
    <row r="3118" spans="1:11" ht="16.5" customHeight="1" x14ac:dyDescent="0.2">
      <c r="A3118" s="18">
        <v>1525102150</v>
      </c>
      <c r="B3118" s="29" t="s">
        <v>3873</v>
      </c>
      <c r="C3118" s="29"/>
      <c r="D3118" s="29" t="s">
        <v>3874</v>
      </c>
      <c r="E3118" s="19" t="s">
        <v>3874</v>
      </c>
      <c r="F3118" s="17"/>
      <c r="G3118" s="17"/>
      <c r="H3118" s="16"/>
      <c r="I3118" s="16"/>
      <c r="J3118" s="29" t="s">
        <v>153</v>
      </c>
      <c r="K3118" s="10" t="s">
        <v>3875</v>
      </c>
    </row>
    <row r="3119" spans="1:11" ht="16.5" customHeight="1" x14ac:dyDescent="0.2">
      <c r="A3119" s="58">
        <v>1525102220</v>
      </c>
      <c r="B3119" s="14" t="s">
        <v>9054</v>
      </c>
      <c r="C3119" s="14" t="s">
        <v>19</v>
      </c>
      <c r="D3119" s="10" t="s">
        <v>9055</v>
      </c>
      <c r="E3119" s="10" t="s">
        <v>2934</v>
      </c>
      <c r="F3119" s="17"/>
      <c r="G3119" s="12"/>
      <c r="H3119" s="12"/>
      <c r="I3119" s="16"/>
      <c r="J3119" s="10"/>
      <c r="K3119" s="10"/>
    </row>
    <row r="3120" spans="1:11" ht="16.5" customHeight="1" x14ac:dyDescent="0.2">
      <c r="A3120" s="18">
        <v>1525103510</v>
      </c>
      <c r="B3120" s="14" t="s">
        <v>4297</v>
      </c>
      <c r="C3120" s="14"/>
      <c r="D3120" s="14" t="s">
        <v>4298</v>
      </c>
      <c r="E3120" s="14" t="s">
        <v>4299</v>
      </c>
      <c r="F3120" s="17"/>
      <c r="G3120" s="17"/>
      <c r="H3120" s="16"/>
      <c r="I3120" s="16"/>
      <c r="J3120" s="10" t="s">
        <v>153</v>
      </c>
      <c r="K3120" s="10" t="s">
        <v>493</v>
      </c>
    </row>
    <row r="3121" spans="1:11" ht="16.5" customHeight="1" x14ac:dyDescent="0.2">
      <c r="A3121" s="18">
        <v>1525103520</v>
      </c>
      <c r="B3121" s="14" t="s">
        <v>4294</v>
      </c>
      <c r="C3121" s="14"/>
      <c r="D3121" s="14" t="s">
        <v>4295</v>
      </c>
      <c r="E3121" s="14" t="s">
        <v>4296</v>
      </c>
      <c r="F3121" s="17"/>
      <c r="G3121" s="17"/>
      <c r="H3121" s="16"/>
      <c r="I3121" s="16"/>
      <c r="J3121" s="10" t="s">
        <v>153</v>
      </c>
      <c r="K3121" s="10" t="s">
        <v>493</v>
      </c>
    </row>
    <row r="3122" spans="1:11" ht="16.5" customHeight="1" x14ac:dyDescent="0.2">
      <c r="A3122" s="18">
        <v>1525103530</v>
      </c>
      <c r="B3122" s="14" t="s">
        <v>4642</v>
      </c>
      <c r="C3122" s="14"/>
      <c r="D3122" s="14" t="s">
        <v>4643</v>
      </c>
      <c r="E3122" s="14" t="s">
        <v>4644</v>
      </c>
      <c r="F3122" s="17"/>
      <c r="G3122" s="17"/>
      <c r="H3122" s="16"/>
      <c r="I3122" s="16"/>
      <c r="J3122" s="10" t="s">
        <v>153</v>
      </c>
      <c r="K3122" s="10" t="s">
        <v>493</v>
      </c>
    </row>
    <row r="3123" spans="1:11" ht="16.5" customHeight="1" x14ac:dyDescent="0.2">
      <c r="A3123" s="18">
        <v>1525103540</v>
      </c>
      <c r="B3123" s="14" t="s">
        <v>4587</v>
      </c>
      <c r="C3123" s="14"/>
      <c r="D3123" s="14" t="s">
        <v>4588</v>
      </c>
      <c r="E3123" s="14" t="s">
        <v>4589</v>
      </c>
      <c r="F3123" s="17"/>
      <c r="G3123" s="17"/>
      <c r="H3123" s="16"/>
      <c r="I3123" s="16"/>
      <c r="J3123" s="10" t="s">
        <v>153</v>
      </c>
      <c r="K3123" s="10" t="s">
        <v>493</v>
      </c>
    </row>
    <row r="3124" spans="1:11" ht="16.5" customHeight="1" x14ac:dyDescent="0.2">
      <c r="A3124" s="18">
        <v>1525103550</v>
      </c>
      <c r="B3124" s="14" t="s">
        <v>4656</v>
      </c>
      <c r="C3124" s="14"/>
      <c r="D3124" s="14" t="s">
        <v>4657</v>
      </c>
      <c r="E3124" s="14" t="s">
        <v>4658</v>
      </c>
      <c r="F3124" s="17"/>
      <c r="G3124" s="17"/>
      <c r="H3124" s="16"/>
      <c r="I3124" s="16"/>
      <c r="J3124" s="10" t="s">
        <v>153</v>
      </c>
      <c r="K3124" s="10" t="s">
        <v>493</v>
      </c>
    </row>
    <row r="3125" spans="1:11" ht="16.5" customHeight="1" x14ac:dyDescent="0.2">
      <c r="A3125" s="18">
        <v>1525103590</v>
      </c>
      <c r="B3125" s="14" t="s">
        <v>793</v>
      </c>
      <c r="C3125" s="14"/>
      <c r="D3125" s="14" t="s">
        <v>794</v>
      </c>
      <c r="E3125" s="19" t="s">
        <v>794</v>
      </c>
      <c r="F3125" s="17"/>
      <c r="G3125" s="17"/>
      <c r="H3125" s="16"/>
      <c r="I3125" s="16"/>
      <c r="J3125" s="14" t="s">
        <v>153</v>
      </c>
      <c r="K3125" s="10" t="s">
        <v>493</v>
      </c>
    </row>
    <row r="3126" spans="1:11" ht="16.5" customHeight="1" x14ac:dyDescent="0.2">
      <c r="A3126" s="18">
        <v>1525103600</v>
      </c>
      <c r="B3126" s="14" t="s">
        <v>4659</v>
      </c>
      <c r="C3126" s="14"/>
      <c r="D3126" s="14" t="s">
        <v>4660</v>
      </c>
      <c r="E3126" s="19" t="s">
        <v>4660</v>
      </c>
      <c r="F3126" s="17"/>
      <c r="G3126" s="17"/>
      <c r="H3126" s="16"/>
      <c r="I3126" s="16"/>
      <c r="J3126" s="14" t="s">
        <v>153</v>
      </c>
      <c r="K3126" s="10" t="s">
        <v>493</v>
      </c>
    </row>
    <row r="3127" spans="1:11" ht="16.5" customHeight="1" x14ac:dyDescent="0.2">
      <c r="A3127" s="58">
        <v>1525103730</v>
      </c>
      <c r="B3127" s="14" t="s">
        <v>11720</v>
      </c>
      <c r="C3127" s="14" t="s">
        <v>19</v>
      </c>
      <c r="D3127" s="14" t="s">
        <v>11719</v>
      </c>
      <c r="E3127" s="12" t="s">
        <v>11338</v>
      </c>
      <c r="F3127" s="17"/>
      <c r="G3127" s="17"/>
      <c r="H3127" s="17"/>
      <c r="I3127" s="17"/>
      <c r="J3127" s="10"/>
      <c r="K3127" s="10"/>
    </row>
    <row r="3128" spans="1:11" ht="16.5" customHeight="1" x14ac:dyDescent="0.2">
      <c r="A3128" s="98">
        <v>1525103750</v>
      </c>
      <c r="B3128" s="13" t="s">
        <v>8987</v>
      </c>
      <c r="C3128" s="13" t="s">
        <v>19</v>
      </c>
      <c r="D3128" s="13" t="s">
        <v>8986</v>
      </c>
      <c r="E3128" s="13" t="s">
        <v>6425</v>
      </c>
      <c r="F3128" s="38"/>
      <c r="G3128" s="38"/>
      <c r="H3128" s="39"/>
      <c r="I3128" s="39"/>
      <c r="J3128" s="13"/>
      <c r="K3128" s="13"/>
    </row>
    <row r="3129" spans="1:11" ht="16.5" customHeight="1" x14ac:dyDescent="0.2">
      <c r="A3129" s="58">
        <v>1525103930</v>
      </c>
      <c r="B3129" s="14" t="s">
        <v>6815</v>
      </c>
      <c r="C3129" s="14" t="s">
        <v>19</v>
      </c>
      <c r="D3129" s="14" t="s">
        <v>6870</v>
      </c>
      <c r="E3129" s="14" t="s">
        <v>6816</v>
      </c>
      <c r="F3129" s="17"/>
      <c r="G3129" s="10"/>
      <c r="H3129" s="17"/>
      <c r="I3129" s="17"/>
      <c r="J3129" s="10"/>
      <c r="K3129" s="10"/>
    </row>
    <row r="3130" spans="1:11" ht="16.5" customHeight="1" x14ac:dyDescent="0.2">
      <c r="A3130" s="58">
        <v>1525104030</v>
      </c>
      <c r="B3130" s="14" t="s">
        <v>224</v>
      </c>
      <c r="C3130" s="14" t="s">
        <v>19</v>
      </c>
      <c r="D3130" s="14" t="s">
        <v>11819</v>
      </c>
      <c r="E3130" s="14" t="s">
        <v>225</v>
      </c>
      <c r="F3130" s="17"/>
      <c r="G3130" s="12"/>
      <c r="H3130" s="12"/>
      <c r="I3130" s="16"/>
      <c r="J3130" s="10"/>
      <c r="K3130" s="10"/>
    </row>
    <row r="3131" spans="1:11" ht="16.5" customHeight="1" x14ac:dyDescent="0.2">
      <c r="A3131" s="58">
        <v>1525104040</v>
      </c>
      <c r="B3131" s="14" t="s">
        <v>9807</v>
      </c>
      <c r="C3131" s="14" t="s">
        <v>19</v>
      </c>
      <c r="D3131" s="14" t="s">
        <v>9806</v>
      </c>
      <c r="E3131" s="14" t="s">
        <v>9806</v>
      </c>
      <c r="F3131" s="17"/>
      <c r="G3131" s="12"/>
      <c r="H3131" s="12"/>
      <c r="I3131" s="16"/>
      <c r="J3131" s="10"/>
      <c r="K3131" s="10"/>
    </row>
    <row r="3132" spans="1:11" ht="16.5" customHeight="1" x14ac:dyDescent="0.2">
      <c r="A3132" s="58">
        <v>1525104100</v>
      </c>
      <c r="B3132" s="14" t="s">
        <v>6817</v>
      </c>
      <c r="C3132" s="14" t="s">
        <v>19</v>
      </c>
      <c r="D3132" s="14" t="s">
        <v>6818</v>
      </c>
      <c r="E3132" s="10" t="s">
        <v>6819</v>
      </c>
      <c r="F3132" s="17"/>
      <c r="G3132" s="12"/>
      <c r="H3132" s="12"/>
      <c r="I3132" s="16"/>
      <c r="J3132" s="10"/>
      <c r="K3132" s="10"/>
    </row>
    <row r="3133" spans="1:11" ht="16.5" customHeight="1" x14ac:dyDescent="0.2">
      <c r="A3133" s="58">
        <v>1525104320</v>
      </c>
      <c r="B3133" s="14" t="s">
        <v>9398</v>
      </c>
      <c r="C3133" s="14" t="s">
        <v>19</v>
      </c>
      <c r="D3133" s="14" t="s">
        <v>9397</v>
      </c>
      <c r="E3133" s="10" t="s">
        <v>9396</v>
      </c>
      <c r="F3133" s="17"/>
      <c r="G3133" s="12"/>
      <c r="H3133" s="12"/>
      <c r="I3133" s="16"/>
      <c r="J3133" s="10"/>
      <c r="K3133" s="10"/>
    </row>
    <row r="3134" spans="1:11" ht="16.5" customHeight="1" x14ac:dyDescent="0.2">
      <c r="A3134" s="58">
        <v>1525104380</v>
      </c>
      <c r="B3134" s="14" t="s">
        <v>15434</v>
      </c>
      <c r="C3134" s="14" t="s">
        <v>19</v>
      </c>
      <c r="D3134" s="14" t="s">
        <v>15436</v>
      </c>
      <c r="E3134" s="10" t="s">
        <v>15435</v>
      </c>
      <c r="F3134" s="17"/>
      <c r="G3134" s="12"/>
      <c r="H3134" s="12"/>
      <c r="I3134" s="16"/>
      <c r="J3134" s="10"/>
      <c r="K3134" s="10"/>
    </row>
    <row r="3135" spans="1:11" ht="16.5" customHeight="1" x14ac:dyDescent="0.2">
      <c r="A3135" s="58">
        <v>1525106390</v>
      </c>
      <c r="B3135" s="14" t="s">
        <v>199</v>
      </c>
      <c r="C3135" s="14" t="s">
        <v>19</v>
      </c>
      <c r="D3135" s="14" t="s">
        <v>11549</v>
      </c>
      <c r="E3135" s="10" t="s">
        <v>11548</v>
      </c>
      <c r="F3135" s="17"/>
      <c r="G3135" s="12"/>
      <c r="H3135" s="12"/>
      <c r="I3135" s="16"/>
      <c r="J3135" s="10"/>
      <c r="K3135" s="10"/>
    </row>
    <row r="3136" spans="1:11" ht="16.5" customHeight="1" x14ac:dyDescent="0.2">
      <c r="A3136" s="58">
        <v>1525106570</v>
      </c>
      <c r="B3136" s="14" t="s">
        <v>14819</v>
      </c>
      <c r="C3136" s="14" t="s">
        <v>19</v>
      </c>
      <c r="D3136" s="14" t="s">
        <v>14820</v>
      </c>
      <c r="E3136" s="10" t="s">
        <v>14818</v>
      </c>
      <c r="F3136" s="17"/>
      <c r="G3136" s="12"/>
      <c r="H3136" s="12"/>
      <c r="I3136" s="16"/>
      <c r="J3136" s="10"/>
      <c r="K3136" s="10"/>
    </row>
    <row r="3137" spans="1:11" ht="16.5" customHeight="1" x14ac:dyDescent="0.2">
      <c r="A3137" s="58">
        <v>1526100420</v>
      </c>
      <c r="B3137" s="14" t="s">
        <v>8621</v>
      </c>
      <c r="C3137" s="14" t="s">
        <v>19</v>
      </c>
      <c r="D3137" s="14" t="s">
        <v>8620</v>
      </c>
      <c r="E3137" s="14" t="s">
        <v>8622</v>
      </c>
      <c r="F3137" s="17"/>
      <c r="G3137" s="12" t="s">
        <v>144</v>
      </c>
      <c r="H3137" s="12" t="s">
        <v>145</v>
      </c>
      <c r="I3137" s="16"/>
      <c r="J3137" s="10" t="s">
        <v>153</v>
      </c>
      <c r="K3137" s="10" t="s">
        <v>553</v>
      </c>
    </row>
    <row r="3138" spans="1:11" ht="16.5" customHeight="1" x14ac:dyDescent="0.2">
      <c r="A3138" s="58">
        <v>1526100430</v>
      </c>
      <c r="B3138" s="14" t="s">
        <v>3184</v>
      </c>
      <c r="C3138" s="14" t="s">
        <v>19</v>
      </c>
      <c r="D3138" s="14" t="s">
        <v>7570</v>
      </c>
      <c r="E3138" s="12" t="s">
        <v>6736</v>
      </c>
      <c r="F3138" s="17" t="s">
        <v>3185</v>
      </c>
      <c r="G3138" s="17" t="s">
        <v>175</v>
      </c>
      <c r="H3138" s="17" t="s">
        <v>182</v>
      </c>
      <c r="I3138" s="17"/>
      <c r="J3138" s="10"/>
      <c r="K3138" s="10"/>
    </row>
    <row r="3139" spans="1:11" ht="16.5" customHeight="1" x14ac:dyDescent="0.2">
      <c r="A3139" s="18">
        <v>1526100650</v>
      </c>
      <c r="B3139" s="14" t="s">
        <v>842</v>
      </c>
      <c r="C3139" s="14"/>
      <c r="D3139" s="14" t="s">
        <v>843</v>
      </c>
      <c r="E3139" s="14" t="s">
        <v>844</v>
      </c>
      <c r="F3139" s="17"/>
      <c r="G3139" s="12" t="s">
        <v>144</v>
      </c>
      <c r="H3139" s="12" t="s">
        <v>145</v>
      </c>
      <c r="I3139" s="16"/>
      <c r="J3139" s="10" t="s">
        <v>153</v>
      </c>
      <c r="K3139" s="10" t="s">
        <v>553</v>
      </c>
    </row>
    <row r="3140" spans="1:11" ht="16.5" customHeight="1" x14ac:dyDescent="0.2">
      <c r="A3140" s="18">
        <v>1526100660</v>
      </c>
      <c r="B3140" s="14" t="s">
        <v>845</v>
      </c>
      <c r="C3140" s="14"/>
      <c r="D3140" s="14" t="s">
        <v>846</v>
      </c>
      <c r="E3140" s="14" t="s">
        <v>847</v>
      </c>
      <c r="F3140" s="17"/>
      <c r="G3140" s="12" t="s">
        <v>144</v>
      </c>
      <c r="H3140" s="12" t="s">
        <v>145</v>
      </c>
      <c r="I3140" s="16"/>
      <c r="J3140" s="10" t="s">
        <v>153</v>
      </c>
      <c r="K3140" s="10" t="s">
        <v>553</v>
      </c>
    </row>
    <row r="3141" spans="1:11" ht="16.5" customHeight="1" x14ac:dyDescent="0.2">
      <c r="A3141" s="18">
        <v>1526100670</v>
      </c>
      <c r="B3141" s="14" t="s">
        <v>850</v>
      </c>
      <c r="C3141" s="14"/>
      <c r="D3141" s="14" t="s">
        <v>851</v>
      </c>
      <c r="E3141" s="14" t="s">
        <v>852</v>
      </c>
      <c r="F3141" s="17"/>
      <c r="G3141" s="12" t="s">
        <v>144</v>
      </c>
      <c r="H3141" s="12" t="s">
        <v>145</v>
      </c>
      <c r="I3141" s="16"/>
      <c r="J3141" s="10" t="s">
        <v>153</v>
      </c>
      <c r="K3141" s="10" t="s">
        <v>553</v>
      </c>
    </row>
    <row r="3142" spans="1:11" ht="16.5" customHeight="1" x14ac:dyDescent="0.2">
      <c r="A3142" s="18">
        <v>1526100700</v>
      </c>
      <c r="B3142" s="14" t="s">
        <v>646</v>
      </c>
      <c r="C3142" s="14"/>
      <c r="D3142" s="14" t="s">
        <v>647</v>
      </c>
      <c r="E3142" s="14" t="s">
        <v>648</v>
      </c>
      <c r="F3142" s="17"/>
      <c r="G3142" s="12" t="s">
        <v>144</v>
      </c>
      <c r="H3142" s="12" t="s">
        <v>145</v>
      </c>
      <c r="I3142" s="16"/>
      <c r="J3142" s="10" t="s">
        <v>153</v>
      </c>
      <c r="K3142" s="10" t="s">
        <v>553</v>
      </c>
    </row>
    <row r="3143" spans="1:11" ht="16.5" customHeight="1" x14ac:dyDescent="0.2">
      <c r="A3143" s="18">
        <v>1526100710</v>
      </c>
      <c r="B3143" s="14" t="s">
        <v>551</v>
      </c>
      <c r="C3143" s="14"/>
      <c r="D3143" s="10" t="s">
        <v>552</v>
      </c>
      <c r="E3143" s="10" t="s">
        <v>552</v>
      </c>
      <c r="F3143" s="17"/>
      <c r="G3143" s="12" t="s">
        <v>144</v>
      </c>
      <c r="H3143" s="12" t="s">
        <v>145</v>
      </c>
      <c r="I3143" s="16"/>
      <c r="J3143" s="10" t="s">
        <v>153</v>
      </c>
      <c r="K3143" s="10" t="s">
        <v>553</v>
      </c>
    </row>
    <row r="3144" spans="1:11" ht="16.5" customHeight="1" x14ac:dyDescent="0.2">
      <c r="A3144" s="18">
        <v>1526100730</v>
      </c>
      <c r="B3144" s="14" t="s">
        <v>674</v>
      </c>
      <c r="C3144" s="14"/>
      <c r="D3144" s="14" t="s">
        <v>675</v>
      </c>
      <c r="E3144" s="14" t="s">
        <v>676</v>
      </c>
      <c r="F3144" s="17"/>
      <c r="G3144" s="12" t="s">
        <v>144</v>
      </c>
      <c r="H3144" s="12" t="s">
        <v>145</v>
      </c>
      <c r="I3144" s="16"/>
      <c r="J3144" s="10" t="s">
        <v>153</v>
      </c>
      <c r="K3144" s="10" t="s">
        <v>553</v>
      </c>
    </row>
    <row r="3145" spans="1:11" ht="16.5" customHeight="1" x14ac:dyDescent="0.2">
      <c r="A3145" s="18">
        <v>1526100740</v>
      </c>
      <c r="B3145" s="14" t="s">
        <v>677</v>
      </c>
      <c r="C3145" s="14"/>
      <c r="D3145" s="14" t="s">
        <v>678</v>
      </c>
      <c r="E3145" s="14" t="s">
        <v>679</v>
      </c>
      <c r="F3145" s="17"/>
      <c r="G3145" s="12" t="s">
        <v>144</v>
      </c>
      <c r="H3145" s="12" t="s">
        <v>145</v>
      </c>
      <c r="I3145" s="16"/>
      <c r="J3145" s="10" t="s">
        <v>153</v>
      </c>
      <c r="K3145" s="10" t="s">
        <v>553</v>
      </c>
    </row>
    <row r="3146" spans="1:11" ht="16.5" customHeight="1" x14ac:dyDescent="0.2">
      <c r="A3146" s="18">
        <v>1526100780</v>
      </c>
      <c r="B3146" s="14" t="s">
        <v>916</v>
      </c>
      <c r="C3146" s="14"/>
      <c r="D3146" s="14" t="s">
        <v>917</v>
      </c>
      <c r="E3146" s="14" t="s">
        <v>918</v>
      </c>
      <c r="F3146" s="17"/>
      <c r="G3146" s="12" t="s">
        <v>144</v>
      </c>
      <c r="H3146" s="12" t="s">
        <v>145</v>
      </c>
      <c r="I3146" s="16"/>
      <c r="J3146" s="10" t="s">
        <v>153</v>
      </c>
      <c r="K3146" s="10" t="s">
        <v>553</v>
      </c>
    </row>
    <row r="3147" spans="1:11" ht="16.5" customHeight="1" x14ac:dyDescent="0.2">
      <c r="A3147" s="58">
        <v>1526100790</v>
      </c>
      <c r="B3147" s="14" t="s">
        <v>933</v>
      </c>
      <c r="C3147" s="14" t="s">
        <v>19</v>
      </c>
      <c r="D3147" s="14" t="s">
        <v>934</v>
      </c>
      <c r="E3147" s="14" t="s">
        <v>935</v>
      </c>
      <c r="F3147" s="17"/>
      <c r="G3147" s="12" t="s">
        <v>144</v>
      </c>
      <c r="H3147" s="12" t="s">
        <v>145</v>
      </c>
      <c r="I3147" s="16"/>
      <c r="J3147" s="10" t="s">
        <v>153</v>
      </c>
      <c r="K3147" s="10" t="s">
        <v>553</v>
      </c>
    </row>
    <row r="3148" spans="1:11" ht="16.5" customHeight="1" x14ac:dyDescent="0.2">
      <c r="A3148" s="18">
        <v>1526100800</v>
      </c>
      <c r="B3148" s="14" t="s">
        <v>1235</v>
      </c>
      <c r="C3148" s="14"/>
      <c r="D3148" s="10" t="s">
        <v>1236</v>
      </c>
      <c r="E3148" s="10" t="s">
        <v>1236</v>
      </c>
      <c r="F3148" s="17"/>
      <c r="G3148" s="12" t="s">
        <v>144</v>
      </c>
      <c r="H3148" s="12" t="s">
        <v>145</v>
      </c>
      <c r="I3148" s="16"/>
      <c r="J3148" s="10" t="s">
        <v>153</v>
      </c>
      <c r="K3148" s="10" t="s">
        <v>553</v>
      </c>
    </row>
    <row r="3149" spans="1:11" ht="16.5" customHeight="1" x14ac:dyDescent="0.2">
      <c r="A3149" s="18">
        <v>1526100830</v>
      </c>
      <c r="B3149" s="14" t="s">
        <v>1692</v>
      </c>
      <c r="C3149" s="14"/>
      <c r="D3149" s="14" t="s">
        <v>1693</v>
      </c>
      <c r="E3149" s="14" t="s">
        <v>1694</v>
      </c>
      <c r="F3149" s="17"/>
      <c r="G3149" s="12" t="s">
        <v>144</v>
      </c>
      <c r="H3149" s="12" t="s">
        <v>145</v>
      </c>
      <c r="I3149" s="16"/>
      <c r="J3149" s="10" t="s">
        <v>153</v>
      </c>
      <c r="K3149" s="10" t="s">
        <v>553</v>
      </c>
    </row>
    <row r="3150" spans="1:11" ht="16.5" customHeight="1" x14ac:dyDescent="0.2">
      <c r="A3150" s="58">
        <v>1526100850</v>
      </c>
      <c r="B3150" s="14" t="s">
        <v>1797</v>
      </c>
      <c r="C3150" s="14" t="s">
        <v>19</v>
      </c>
      <c r="D3150" s="14" t="s">
        <v>9863</v>
      </c>
      <c r="E3150" s="14" t="s">
        <v>1798</v>
      </c>
      <c r="F3150" s="17"/>
      <c r="G3150" s="12" t="s">
        <v>144</v>
      </c>
      <c r="H3150" s="12" t="s">
        <v>145</v>
      </c>
      <c r="I3150" s="16"/>
      <c r="J3150" s="10" t="s">
        <v>153</v>
      </c>
      <c r="K3150" s="10" t="s">
        <v>553</v>
      </c>
    </row>
    <row r="3151" spans="1:11" ht="16.5" customHeight="1" x14ac:dyDescent="0.2">
      <c r="A3151" s="18">
        <v>1526100870</v>
      </c>
      <c r="B3151" s="14" t="s">
        <v>1801</v>
      </c>
      <c r="C3151" s="14"/>
      <c r="D3151" s="14" t="s">
        <v>1802</v>
      </c>
      <c r="E3151" s="14" t="s">
        <v>1802</v>
      </c>
      <c r="F3151" s="17"/>
      <c r="G3151" s="12" t="s">
        <v>144</v>
      </c>
      <c r="H3151" s="12" t="s">
        <v>145</v>
      </c>
      <c r="I3151" s="16"/>
      <c r="J3151" s="10" t="s">
        <v>153</v>
      </c>
      <c r="K3151" s="10" t="s">
        <v>553</v>
      </c>
    </row>
    <row r="3152" spans="1:11" ht="16.5" customHeight="1" x14ac:dyDescent="0.2">
      <c r="A3152" s="18">
        <v>1526100890</v>
      </c>
      <c r="B3152" s="14" t="s">
        <v>2093</v>
      </c>
      <c r="C3152" s="14"/>
      <c r="D3152" s="14" t="s">
        <v>2094</v>
      </c>
      <c r="E3152" s="14" t="s">
        <v>2095</v>
      </c>
      <c r="F3152" s="17"/>
      <c r="G3152" s="12" t="s">
        <v>144</v>
      </c>
      <c r="H3152" s="12" t="s">
        <v>145</v>
      </c>
      <c r="I3152" s="16"/>
      <c r="J3152" s="10" t="s">
        <v>153</v>
      </c>
      <c r="K3152" s="10" t="s">
        <v>553</v>
      </c>
    </row>
    <row r="3153" spans="1:11" ht="16.5" customHeight="1" x14ac:dyDescent="0.2">
      <c r="A3153" s="18">
        <v>1526100900</v>
      </c>
      <c r="B3153" s="14" t="s">
        <v>2076</v>
      </c>
      <c r="C3153" s="14"/>
      <c r="D3153" s="14" t="s">
        <v>2077</v>
      </c>
      <c r="E3153" s="14" t="s">
        <v>2078</v>
      </c>
      <c r="F3153" s="17"/>
      <c r="G3153" s="12" t="s">
        <v>144</v>
      </c>
      <c r="H3153" s="12" t="s">
        <v>145</v>
      </c>
      <c r="I3153" s="16"/>
      <c r="J3153" s="10" t="s">
        <v>153</v>
      </c>
      <c r="K3153" s="10" t="s">
        <v>553</v>
      </c>
    </row>
    <row r="3154" spans="1:11" ht="16.5" customHeight="1" x14ac:dyDescent="0.2">
      <c r="A3154" s="18">
        <v>1526100910</v>
      </c>
      <c r="B3154" s="14" t="s">
        <v>2101</v>
      </c>
      <c r="C3154" s="14"/>
      <c r="D3154" s="14" t="s">
        <v>2102</v>
      </c>
      <c r="E3154" s="14" t="s">
        <v>2103</v>
      </c>
      <c r="F3154" s="17"/>
      <c r="G3154" s="12" t="s">
        <v>144</v>
      </c>
      <c r="H3154" s="12" t="s">
        <v>145</v>
      </c>
      <c r="I3154" s="16"/>
      <c r="J3154" s="10" t="s">
        <v>153</v>
      </c>
      <c r="K3154" s="10" t="s">
        <v>553</v>
      </c>
    </row>
    <row r="3155" spans="1:11" ht="16.5" customHeight="1" x14ac:dyDescent="0.2">
      <c r="A3155" s="18">
        <v>1526100920</v>
      </c>
      <c r="B3155" s="14" t="s">
        <v>2104</v>
      </c>
      <c r="C3155" s="14"/>
      <c r="D3155" s="14" t="s">
        <v>2105</v>
      </c>
      <c r="E3155" s="14" t="s">
        <v>2106</v>
      </c>
      <c r="F3155" s="17"/>
      <c r="G3155" s="12" t="s">
        <v>144</v>
      </c>
      <c r="H3155" s="12" t="s">
        <v>145</v>
      </c>
      <c r="I3155" s="16"/>
      <c r="J3155" s="10" t="s">
        <v>153</v>
      </c>
      <c r="K3155" s="10" t="s">
        <v>553</v>
      </c>
    </row>
    <row r="3156" spans="1:11" ht="16.5" customHeight="1" x14ac:dyDescent="0.2">
      <c r="A3156" s="18">
        <v>1526100930</v>
      </c>
      <c r="B3156" s="14" t="s">
        <v>2088</v>
      </c>
      <c r="C3156" s="14"/>
      <c r="D3156" s="14" t="s">
        <v>2089</v>
      </c>
      <c r="E3156" s="14" t="s">
        <v>2090</v>
      </c>
      <c r="F3156" s="17"/>
      <c r="G3156" s="12" t="s">
        <v>144</v>
      </c>
      <c r="H3156" s="12" t="s">
        <v>145</v>
      </c>
      <c r="I3156" s="16"/>
      <c r="J3156" s="10" t="s">
        <v>153</v>
      </c>
      <c r="K3156" s="10" t="s">
        <v>553</v>
      </c>
    </row>
    <row r="3157" spans="1:11" ht="16.5" customHeight="1" x14ac:dyDescent="0.2">
      <c r="A3157" s="18">
        <v>1526100940</v>
      </c>
      <c r="B3157" s="14" t="s">
        <v>2124</v>
      </c>
      <c r="C3157" s="14"/>
      <c r="D3157" s="14" t="s">
        <v>2125</v>
      </c>
      <c r="E3157" s="14" t="s">
        <v>2126</v>
      </c>
      <c r="F3157" s="17"/>
      <c r="G3157" s="12" t="s">
        <v>144</v>
      </c>
      <c r="H3157" s="12" t="s">
        <v>145</v>
      </c>
      <c r="I3157" s="16"/>
      <c r="J3157" s="10" t="s">
        <v>153</v>
      </c>
      <c r="K3157" s="10" t="s">
        <v>553</v>
      </c>
    </row>
    <row r="3158" spans="1:11" ht="16.5" customHeight="1" x14ac:dyDescent="0.2">
      <c r="A3158" s="18">
        <v>1526100950</v>
      </c>
      <c r="B3158" s="14" t="s">
        <v>2121</v>
      </c>
      <c r="C3158" s="14"/>
      <c r="D3158" s="14" t="s">
        <v>2122</v>
      </c>
      <c r="E3158" s="14" t="s">
        <v>2123</v>
      </c>
      <c r="F3158" s="17"/>
      <c r="G3158" s="12" t="s">
        <v>144</v>
      </c>
      <c r="H3158" s="12" t="s">
        <v>145</v>
      </c>
      <c r="I3158" s="16"/>
      <c r="J3158" s="10" t="s">
        <v>153</v>
      </c>
      <c r="K3158" s="10" t="s">
        <v>553</v>
      </c>
    </row>
    <row r="3159" spans="1:11" ht="16.5" customHeight="1" x14ac:dyDescent="0.2">
      <c r="A3159" s="18">
        <v>1526100960</v>
      </c>
      <c r="B3159" s="14" t="s">
        <v>2142</v>
      </c>
      <c r="C3159" s="14"/>
      <c r="D3159" s="14" t="s">
        <v>2143</v>
      </c>
      <c r="E3159" s="14" t="s">
        <v>2144</v>
      </c>
      <c r="F3159" s="17"/>
      <c r="G3159" s="12" t="s">
        <v>144</v>
      </c>
      <c r="H3159" s="12" t="s">
        <v>145</v>
      </c>
      <c r="I3159" s="16"/>
      <c r="J3159" s="10" t="s">
        <v>153</v>
      </c>
      <c r="K3159" s="10" t="s">
        <v>553</v>
      </c>
    </row>
    <row r="3160" spans="1:11" ht="16.5" customHeight="1" x14ac:dyDescent="0.2">
      <c r="A3160" s="18">
        <v>1526100970</v>
      </c>
      <c r="B3160" s="14" t="s">
        <v>2145</v>
      </c>
      <c r="C3160" s="14"/>
      <c r="D3160" s="14" t="s">
        <v>2146</v>
      </c>
      <c r="E3160" s="14" t="s">
        <v>2147</v>
      </c>
      <c r="F3160" s="17"/>
      <c r="G3160" s="12" t="s">
        <v>144</v>
      </c>
      <c r="H3160" s="12" t="s">
        <v>145</v>
      </c>
      <c r="I3160" s="16"/>
      <c r="J3160" s="10" t="s">
        <v>153</v>
      </c>
      <c r="K3160" s="10" t="s">
        <v>553</v>
      </c>
    </row>
    <row r="3161" spans="1:11" ht="16.5" customHeight="1" x14ac:dyDescent="0.2">
      <c r="A3161" s="18">
        <v>1526101030</v>
      </c>
      <c r="B3161" s="14" t="s">
        <v>2425</v>
      </c>
      <c r="C3161" s="14"/>
      <c r="D3161" s="10" t="s">
        <v>2426</v>
      </c>
      <c r="E3161" s="10" t="s">
        <v>2426</v>
      </c>
      <c r="F3161" s="17"/>
      <c r="G3161" s="12" t="s">
        <v>144</v>
      </c>
      <c r="H3161" s="12" t="s">
        <v>145</v>
      </c>
      <c r="I3161" s="16"/>
      <c r="J3161" s="10" t="s">
        <v>153</v>
      </c>
      <c r="K3161" s="10" t="s">
        <v>553</v>
      </c>
    </row>
    <row r="3162" spans="1:11" ht="16.5" customHeight="1" x14ac:dyDescent="0.2">
      <c r="A3162" s="18">
        <v>1526101040</v>
      </c>
      <c r="B3162" s="14" t="s">
        <v>2427</v>
      </c>
      <c r="C3162" s="14"/>
      <c r="D3162" s="10" t="s">
        <v>2428</v>
      </c>
      <c r="E3162" s="10" t="s">
        <v>2428</v>
      </c>
      <c r="F3162" s="17"/>
      <c r="G3162" s="12" t="s">
        <v>144</v>
      </c>
      <c r="H3162" s="12" t="s">
        <v>145</v>
      </c>
      <c r="I3162" s="16"/>
      <c r="J3162" s="10" t="s">
        <v>153</v>
      </c>
      <c r="K3162" s="10" t="s">
        <v>553</v>
      </c>
    </row>
    <row r="3163" spans="1:11" ht="16.5" customHeight="1" x14ac:dyDescent="0.2">
      <c r="A3163" s="18">
        <v>1526101050</v>
      </c>
      <c r="B3163" s="14" t="s">
        <v>2423</v>
      </c>
      <c r="C3163" s="14"/>
      <c r="D3163" s="10" t="s">
        <v>2424</v>
      </c>
      <c r="E3163" s="10" t="s">
        <v>2424</v>
      </c>
      <c r="F3163" s="17"/>
      <c r="G3163" s="12" t="s">
        <v>144</v>
      </c>
      <c r="H3163" s="12" t="s">
        <v>145</v>
      </c>
      <c r="I3163" s="16"/>
      <c r="J3163" s="10" t="s">
        <v>153</v>
      </c>
      <c r="K3163" s="10" t="s">
        <v>553</v>
      </c>
    </row>
    <row r="3164" spans="1:11" ht="16.5" customHeight="1" x14ac:dyDescent="0.2">
      <c r="A3164" s="18">
        <v>1526101060</v>
      </c>
      <c r="B3164" s="14" t="s">
        <v>3000</v>
      </c>
      <c r="C3164" s="14"/>
      <c r="D3164" s="14" t="s">
        <v>3001</v>
      </c>
      <c r="E3164" s="14" t="s">
        <v>3002</v>
      </c>
      <c r="F3164" s="17"/>
      <c r="G3164" s="12" t="s">
        <v>144</v>
      </c>
      <c r="H3164" s="12" t="s">
        <v>145</v>
      </c>
      <c r="I3164" s="16"/>
      <c r="J3164" s="10" t="s">
        <v>153</v>
      </c>
      <c r="K3164" s="10" t="s">
        <v>553</v>
      </c>
    </row>
    <row r="3165" spans="1:11" ht="16.5" customHeight="1" x14ac:dyDescent="0.2">
      <c r="A3165" s="18">
        <v>1526101070</v>
      </c>
      <c r="B3165" s="14" t="s">
        <v>3268</v>
      </c>
      <c r="C3165" s="14"/>
      <c r="D3165" s="10" t="s">
        <v>3269</v>
      </c>
      <c r="E3165" s="10" t="s">
        <v>3270</v>
      </c>
      <c r="F3165" s="17"/>
      <c r="G3165" s="12" t="s">
        <v>144</v>
      </c>
      <c r="H3165" s="12" t="s">
        <v>145</v>
      </c>
      <c r="I3165" s="16"/>
      <c r="J3165" s="10" t="s">
        <v>153</v>
      </c>
      <c r="K3165" s="10" t="s">
        <v>553</v>
      </c>
    </row>
    <row r="3166" spans="1:11" ht="16.5" customHeight="1" x14ac:dyDescent="0.2">
      <c r="A3166" s="18">
        <v>1526101080</v>
      </c>
      <c r="B3166" s="14" t="s">
        <v>3556</v>
      </c>
      <c r="C3166" s="14"/>
      <c r="D3166" s="10" t="s">
        <v>3557</v>
      </c>
      <c r="E3166" s="10" t="s">
        <v>3557</v>
      </c>
      <c r="F3166" s="17"/>
      <c r="G3166" s="12" t="s">
        <v>144</v>
      </c>
      <c r="H3166" s="12" t="s">
        <v>145</v>
      </c>
      <c r="I3166" s="16"/>
      <c r="J3166" s="10" t="s">
        <v>153</v>
      </c>
      <c r="K3166" s="10" t="s">
        <v>553</v>
      </c>
    </row>
    <row r="3167" spans="1:11" ht="16.5" customHeight="1" x14ac:dyDescent="0.2">
      <c r="A3167" s="58">
        <v>1526101100</v>
      </c>
      <c r="B3167" s="14" t="s">
        <v>3284</v>
      </c>
      <c r="C3167" s="14" t="s">
        <v>19</v>
      </c>
      <c r="D3167" s="14" t="s">
        <v>3285</v>
      </c>
      <c r="E3167" s="14" t="s">
        <v>3286</v>
      </c>
      <c r="F3167" s="17"/>
      <c r="G3167" s="12" t="s">
        <v>144</v>
      </c>
      <c r="H3167" s="12" t="s">
        <v>145</v>
      </c>
      <c r="I3167" s="16"/>
      <c r="J3167" s="10" t="s">
        <v>153</v>
      </c>
      <c r="K3167" s="10" t="s">
        <v>553</v>
      </c>
    </row>
    <row r="3168" spans="1:11" ht="16.5" customHeight="1" x14ac:dyDescent="0.2">
      <c r="A3168" s="18">
        <v>1526101140</v>
      </c>
      <c r="B3168" s="14" t="s">
        <v>2098</v>
      </c>
      <c r="C3168" s="14"/>
      <c r="D3168" s="14" t="s">
        <v>2099</v>
      </c>
      <c r="E3168" s="14" t="s">
        <v>2100</v>
      </c>
      <c r="F3168" s="17"/>
      <c r="G3168" s="12" t="s">
        <v>144</v>
      </c>
      <c r="H3168" s="12" t="s">
        <v>145</v>
      </c>
      <c r="I3168" s="16"/>
      <c r="J3168" s="10" t="s">
        <v>153</v>
      </c>
      <c r="K3168" s="10" t="s">
        <v>553</v>
      </c>
    </row>
    <row r="3169" spans="1:11" ht="16.5" customHeight="1" x14ac:dyDescent="0.2">
      <c r="A3169" s="18">
        <v>1526101160</v>
      </c>
      <c r="B3169" s="14" t="s">
        <v>2083</v>
      </c>
      <c r="C3169" s="14"/>
      <c r="D3169" s="14" t="s">
        <v>1530</v>
      </c>
      <c r="E3169" s="14" t="s">
        <v>2084</v>
      </c>
      <c r="F3169" s="17"/>
      <c r="G3169" s="12" t="s">
        <v>144</v>
      </c>
      <c r="H3169" s="12" t="s">
        <v>145</v>
      </c>
      <c r="I3169" s="16"/>
      <c r="J3169" s="10" t="s">
        <v>153</v>
      </c>
      <c r="K3169" s="10" t="s">
        <v>553</v>
      </c>
    </row>
    <row r="3170" spans="1:11" ht="16.5" customHeight="1" x14ac:dyDescent="0.2">
      <c r="A3170" s="18">
        <v>1526101170</v>
      </c>
      <c r="B3170" s="14" t="s">
        <v>2085</v>
      </c>
      <c r="C3170" s="14"/>
      <c r="D3170" s="14" t="s">
        <v>2086</v>
      </c>
      <c r="E3170" s="14" t="s">
        <v>2087</v>
      </c>
      <c r="F3170" s="17"/>
      <c r="G3170" s="12" t="s">
        <v>144</v>
      </c>
      <c r="H3170" s="12" t="s">
        <v>145</v>
      </c>
      <c r="I3170" s="16"/>
      <c r="J3170" s="10" t="s">
        <v>153</v>
      </c>
      <c r="K3170" s="10" t="s">
        <v>553</v>
      </c>
    </row>
    <row r="3171" spans="1:11" ht="16.5" customHeight="1" x14ac:dyDescent="0.2">
      <c r="A3171" s="18">
        <v>1526101180</v>
      </c>
      <c r="B3171" s="14" t="s">
        <v>2148</v>
      </c>
      <c r="C3171" s="14"/>
      <c r="D3171" s="14" t="s">
        <v>2149</v>
      </c>
      <c r="E3171" s="14" t="s">
        <v>2150</v>
      </c>
      <c r="F3171" s="17"/>
      <c r="G3171" s="12" t="s">
        <v>144</v>
      </c>
      <c r="H3171" s="12" t="s">
        <v>145</v>
      </c>
      <c r="I3171" s="16"/>
      <c r="J3171" s="10" t="s">
        <v>153</v>
      </c>
      <c r="K3171" s="10" t="s">
        <v>553</v>
      </c>
    </row>
    <row r="3172" spans="1:11" ht="16.5" customHeight="1" x14ac:dyDescent="0.2">
      <c r="A3172" s="18">
        <v>1526101190</v>
      </c>
      <c r="B3172" s="14" t="s">
        <v>686</v>
      </c>
      <c r="C3172" s="14"/>
      <c r="D3172" s="14" t="s">
        <v>687</v>
      </c>
      <c r="E3172" s="14" t="s">
        <v>688</v>
      </c>
      <c r="F3172" s="17"/>
      <c r="G3172" s="12" t="s">
        <v>144</v>
      </c>
      <c r="H3172" s="12" t="s">
        <v>145</v>
      </c>
      <c r="I3172" s="16"/>
      <c r="J3172" s="10" t="s">
        <v>153</v>
      </c>
      <c r="K3172" s="10" t="s">
        <v>553</v>
      </c>
    </row>
    <row r="3173" spans="1:11" ht="16.5" customHeight="1" x14ac:dyDescent="0.2">
      <c r="A3173" s="18">
        <v>1526101200</v>
      </c>
      <c r="B3173" s="14" t="s">
        <v>683</v>
      </c>
      <c r="C3173" s="14"/>
      <c r="D3173" s="14" t="s">
        <v>684</v>
      </c>
      <c r="E3173" s="14" t="s">
        <v>685</v>
      </c>
      <c r="F3173" s="17"/>
      <c r="G3173" s="12" t="s">
        <v>144</v>
      </c>
      <c r="H3173" s="12" t="s">
        <v>145</v>
      </c>
      <c r="I3173" s="16"/>
      <c r="J3173" s="10" t="s">
        <v>153</v>
      </c>
      <c r="K3173" s="10" t="s">
        <v>553</v>
      </c>
    </row>
    <row r="3174" spans="1:11" ht="16.5" customHeight="1" x14ac:dyDescent="0.2">
      <c r="A3174" s="18">
        <v>1526101210</v>
      </c>
      <c r="B3174" s="14" t="s">
        <v>3713</v>
      </c>
      <c r="C3174" s="14"/>
      <c r="D3174" s="14" t="s">
        <v>3714</v>
      </c>
      <c r="E3174" s="14" t="s">
        <v>3715</v>
      </c>
      <c r="F3174" s="17"/>
      <c r="G3174" s="12" t="s">
        <v>144</v>
      </c>
      <c r="H3174" s="12" t="s">
        <v>145</v>
      </c>
      <c r="I3174" s="16"/>
      <c r="J3174" s="10" t="s">
        <v>153</v>
      </c>
      <c r="K3174" s="10" t="s">
        <v>553</v>
      </c>
    </row>
    <row r="3175" spans="1:11" ht="16.5" customHeight="1" x14ac:dyDescent="0.2">
      <c r="A3175" s="18">
        <v>1526101240</v>
      </c>
      <c r="B3175" s="14" t="s">
        <v>3852</v>
      </c>
      <c r="C3175" s="14"/>
      <c r="D3175" s="14" t="s">
        <v>3853</v>
      </c>
      <c r="E3175" s="14" t="s">
        <v>3854</v>
      </c>
      <c r="F3175" s="17"/>
      <c r="G3175" s="12" t="s">
        <v>144</v>
      </c>
      <c r="H3175" s="12" t="s">
        <v>145</v>
      </c>
      <c r="I3175" s="16"/>
      <c r="J3175" s="10" t="s">
        <v>153</v>
      </c>
      <c r="K3175" s="10" t="s">
        <v>553</v>
      </c>
    </row>
    <row r="3176" spans="1:11" ht="16.5" customHeight="1" x14ac:dyDescent="0.2">
      <c r="A3176" s="18">
        <v>1526101250</v>
      </c>
      <c r="B3176" s="14" t="s">
        <v>3560</v>
      </c>
      <c r="C3176" s="14"/>
      <c r="D3176" s="14" t="s">
        <v>3561</v>
      </c>
      <c r="E3176" s="14" t="s">
        <v>3562</v>
      </c>
      <c r="F3176" s="17"/>
      <c r="G3176" s="12" t="s">
        <v>144</v>
      </c>
      <c r="H3176" s="12" t="s">
        <v>145</v>
      </c>
      <c r="I3176" s="16"/>
      <c r="J3176" s="10" t="s">
        <v>153</v>
      </c>
      <c r="K3176" s="10" t="s">
        <v>553</v>
      </c>
    </row>
    <row r="3177" spans="1:11" ht="16.5" customHeight="1" x14ac:dyDescent="0.2">
      <c r="A3177" s="18">
        <v>1526101260</v>
      </c>
      <c r="B3177" s="14" t="s">
        <v>3579</v>
      </c>
      <c r="C3177" s="14"/>
      <c r="D3177" s="14" t="s">
        <v>3580</v>
      </c>
      <c r="E3177" s="14" t="s">
        <v>3581</v>
      </c>
      <c r="F3177" s="17"/>
      <c r="G3177" s="12" t="s">
        <v>144</v>
      </c>
      <c r="H3177" s="12" t="s">
        <v>145</v>
      </c>
      <c r="I3177" s="16"/>
      <c r="J3177" s="10" t="s">
        <v>153</v>
      </c>
      <c r="K3177" s="10" t="s">
        <v>553</v>
      </c>
    </row>
    <row r="3178" spans="1:11" ht="16.5" customHeight="1" x14ac:dyDescent="0.2">
      <c r="A3178" s="18">
        <v>1526101270</v>
      </c>
      <c r="B3178" s="14" t="s">
        <v>3661</v>
      </c>
      <c r="C3178" s="14"/>
      <c r="D3178" s="14" t="s">
        <v>3662</v>
      </c>
      <c r="E3178" s="14" t="s">
        <v>3663</v>
      </c>
      <c r="F3178" s="17"/>
      <c r="G3178" s="12" t="s">
        <v>144</v>
      </c>
      <c r="H3178" s="12" t="s">
        <v>145</v>
      </c>
      <c r="I3178" s="16"/>
      <c r="J3178" s="10" t="s">
        <v>153</v>
      </c>
      <c r="K3178" s="10" t="s">
        <v>553</v>
      </c>
    </row>
    <row r="3179" spans="1:11" ht="16.5" customHeight="1" x14ac:dyDescent="0.2">
      <c r="A3179" s="18">
        <v>1526101280</v>
      </c>
      <c r="B3179" s="14" t="s">
        <v>696</v>
      </c>
      <c r="C3179" s="14"/>
      <c r="D3179" s="14" t="s">
        <v>697</v>
      </c>
      <c r="E3179" s="14" t="s">
        <v>698</v>
      </c>
      <c r="F3179" s="17"/>
      <c r="G3179" s="12" t="s">
        <v>144</v>
      </c>
      <c r="H3179" s="12" t="s">
        <v>145</v>
      </c>
      <c r="I3179" s="16"/>
      <c r="J3179" s="10" t="s">
        <v>153</v>
      </c>
      <c r="K3179" s="10" t="s">
        <v>553</v>
      </c>
    </row>
    <row r="3180" spans="1:11" ht="16.5" customHeight="1" x14ac:dyDescent="0.2">
      <c r="A3180" s="18">
        <v>1526101290</v>
      </c>
      <c r="B3180" s="14" t="s">
        <v>699</v>
      </c>
      <c r="C3180" s="14"/>
      <c r="D3180" s="14" t="s">
        <v>700</v>
      </c>
      <c r="E3180" s="14" t="s">
        <v>701</v>
      </c>
      <c r="F3180" s="17"/>
      <c r="G3180" s="12" t="s">
        <v>144</v>
      </c>
      <c r="H3180" s="12" t="s">
        <v>145</v>
      </c>
      <c r="I3180" s="16"/>
      <c r="J3180" s="10" t="s">
        <v>153</v>
      </c>
      <c r="K3180" s="10" t="s">
        <v>553</v>
      </c>
    </row>
    <row r="3181" spans="1:11" ht="16.5" customHeight="1" x14ac:dyDescent="0.2">
      <c r="A3181" s="58">
        <v>1526101300</v>
      </c>
      <c r="B3181" s="14" t="s">
        <v>702</v>
      </c>
      <c r="C3181" s="14" t="s">
        <v>19</v>
      </c>
      <c r="D3181" s="14" t="s">
        <v>703</v>
      </c>
      <c r="E3181" s="14" t="s">
        <v>8613</v>
      </c>
      <c r="F3181" s="17"/>
      <c r="G3181" s="12" t="s">
        <v>144</v>
      </c>
      <c r="H3181" s="12" t="s">
        <v>145</v>
      </c>
      <c r="I3181" s="16"/>
      <c r="J3181" s="10" t="s">
        <v>153</v>
      </c>
      <c r="K3181" s="10" t="s">
        <v>553</v>
      </c>
    </row>
    <row r="3182" spans="1:11" ht="16.5" customHeight="1" x14ac:dyDescent="0.2">
      <c r="A3182" s="58">
        <v>1526101310</v>
      </c>
      <c r="B3182" s="14" t="s">
        <v>704</v>
      </c>
      <c r="C3182" s="14" t="s">
        <v>19</v>
      </c>
      <c r="D3182" s="14" t="s">
        <v>705</v>
      </c>
      <c r="E3182" s="14" t="s">
        <v>8612</v>
      </c>
      <c r="F3182" s="17"/>
      <c r="G3182" s="12" t="s">
        <v>144</v>
      </c>
      <c r="H3182" s="12" t="s">
        <v>145</v>
      </c>
      <c r="I3182" s="16"/>
      <c r="J3182" s="10" t="s">
        <v>153</v>
      </c>
      <c r="K3182" s="10" t="s">
        <v>553</v>
      </c>
    </row>
    <row r="3183" spans="1:11" ht="16.5" customHeight="1" x14ac:dyDescent="0.2">
      <c r="A3183" s="58">
        <v>1526101320</v>
      </c>
      <c r="B3183" s="14" t="s">
        <v>706</v>
      </c>
      <c r="C3183" s="14" t="s">
        <v>19</v>
      </c>
      <c r="D3183" s="14" t="s">
        <v>707</v>
      </c>
      <c r="E3183" s="14" t="s">
        <v>8058</v>
      </c>
      <c r="F3183" s="17"/>
      <c r="G3183" s="12" t="s">
        <v>144</v>
      </c>
      <c r="H3183" s="12" t="s">
        <v>145</v>
      </c>
      <c r="I3183" s="16"/>
      <c r="J3183" s="10" t="s">
        <v>153</v>
      </c>
      <c r="K3183" s="10" t="s">
        <v>553</v>
      </c>
    </row>
    <row r="3184" spans="1:11" ht="16.5" customHeight="1" x14ac:dyDescent="0.2">
      <c r="A3184" s="18">
        <v>1526101330</v>
      </c>
      <c r="B3184" s="14" t="s">
        <v>4197</v>
      </c>
      <c r="C3184" s="14"/>
      <c r="D3184" s="10" t="s">
        <v>4198</v>
      </c>
      <c r="E3184" s="14" t="s">
        <v>4199</v>
      </c>
      <c r="F3184" s="17"/>
      <c r="G3184" s="12" t="s">
        <v>144</v>
      </c>
      <c r="H3184" s="12" t="s">
        <v>145</v>
      </c>
      <c r="I3184" s="16"/>
      <c r="J3184" s="10" t="s">
        <v>153</v>
      </c>
      <c r="K3184" s="10" t="s">
        <v>553</v>
      </c>
    </row>
    <row r="3185" spans="1:11" ht="16.5" customHeight="1" x14ac:dyDescent="0.2">
      <c r="A3185" s="18">
        <v>1526101340</v>
      </c>
      <c r="B3185" s="14" t="s">
        <v>3722</v>
      </c>
      <c r="C3185" s="14"/>
      <c r="D3185" s="14" t="s">
        <v>3723</v>
      </c>
      <c r="E3185" s="14" t="s">
        <v>3724</v>
      </c>
      <c r="F3185" s="17"/>
      <c r="G3185" s="12" t="s">
        <v>144</v>
      </c>
      <c r="H3185" s="12" t="s">
        <v>145</v>
      </c>
      <c r="I3185" s="16"/>
      <c r="J3185" s="10" t="s">
        <v>153</v>
      </c>
      <c r="K3185" s="10" t="s">
        <v>553</v>
      </c>
    </row>
    <row r="3186" spans="1:11" ht="16.5" customHeight="1" x14ac:dyDescent="0.2">
      <c r="A3186" s="18">
        <v>1526101350</v>
      </c>
      <c r="B3186" s="14" t="s">
        <v>4193</v>
      </c>
      <c r="C3186" s="14"/>
      <c r="D3186" s="10" t="s">
        <v>1539</v>
      </c>
      <c r="E3186" s="10" t="s">
        <v>4194</v>
      </c>
      <c r="F3186" s="17"/>
      <c r="G3186" s="12" t="s">
        <v>144</v>
      </c>
      <c r="H3186" s="12" t="s">
        <v>145</v>
      </c>
      <c r="I3186" s="16"/>
      <c r="J3186" s="10" t="s">
        <v>153</v>
      </c>
      <c r="K3186" s="10" t="s">
        <v>553</v>
      </c>
    </row>
    <row r="3187" spans="1:11" ht="16.5" customHeight="1" x14ac:dyDescent="0.2">
      <c r="A3187" s="18">
        <v>1526101360</v>
      </c>
      <c r="B3187" s="14" t="s">
        <v>2941</v>
      </c>
      <c r="C3187" s="14"/>
      <c r="D3187" s="14" t="s">
        <v>2942</v>
      </c>
      <c r="E3187" s="14" t="s">
        <v>2943</v>
      </c>
      <c r="F3187" s="17"/>
      <c r="G3187" s="12" t="s">
        <v>144</v>
      </c>
      <c r="H3187" s="12" t="s">
        <v>145</v>
      </c>
      <c r="I3187" s="16"/>
      <c r="J3187" s="10" t="s">
        <v>153</v>
      </c>
      <c r="K3187" s="10" t="s">
        <v>553</v>
      </c>
    </row>
    <row r="3188" spans="1:11" ht="16.5" customHeight="1" x14ac:dyDescent="0.2">
      <c r="A3188" s="18">
        <v>1526101370</v>
      </c>
      <c r="B3188" s="14" t="s">
        <v>4200</v>
      </c>
      <c r="C3188" s="14"/>
      <c r="D3188" s="10" t="s">
        <v>4201</v>
      </c>
      <c r="E3188" s="10" t="s">
        <v>4202</v>
      </c>
      <c r="F3188" s="17"/>
      <c r="G3188" s="12" t="s">
        <v>144</v>
      </c>
      <c r="H3188" s="12" t="s">
        <v>145</v>
      </c>
      <c r="I3188" s="16"/>
      <c r="J3188" s="10" t="s">
        <v>153</v>
      </c>
      <c r="K3188" s="10" t="s">
        <v>553</v>
      </c>
    </row>
    <row r="3189" spans="1:11" ht="16.5" customHeight="1" x14ac:dyDescent="0.2">
      <c r="A3189" s="18">
        <v>1526101380</v>
      </c>
      <c r="B3189" s="14" t="s">
        <v>2944</v>
      </c>
      <c r="C3189" s="14"/>
      <c r="D3189" s="14" t="s">
        <v>2945</v>
      </c>
      <c r="E3189" s="14" t="s">
        <v>2946</v>
      </c>
      <c r="F3189" s="17"/>
      <c r="G3189" s="12" t="s">
        <v>144</v>
      </c>
      <c r="H3189" s="12" t="s">
        <v>145</v>
      </c>
      <c r="I3189" s="16"/>
      <c r="J3189" s="10" t="s">
        <v>153</v>
      </c>
      <c r="K3189" s="10" t="s">
        <v>553</v>
      </c>
    </row>
    <row r="3190" spans="1:11" ht="16.5" customHeight="1" x14ac:dyDescent="0.2">
      <c r="A3190" s="18">
        <v>1526101390</v>
      </c>
      <c r="B3190" s="14" t="s">
        <v>5198</v>
      </c>
      <c r="C3190" s="14"/>
      <c r="D3190" s="14" t="s">
        <v>5199</v>
      </c>
      <c r="E3190" s="14" t="s">
        <v>5200</v>
      </c>
      <c r="F3190" s="17"/>
      <c r="G3190" s="12" t="s">
        <v>144</v>
      </c>
      <c r="H3190" s="12" t="s">
        <v>145</v>
      </c>
      <c r="I3190" s="16"/>
      <c r="J3190" s="10" t="s">
        <v>153</v>
      </c>
      <c r="K3190" s="10" t="s">
        <v>553</v>
      </c>
    </row>
    <row r="3191" spans="1:11" ht="16.5" customHeight="1" x14ac:dyDescent="0.2">
      <c r="A3191" s="18">
        <v>1526101400</v>
      </c>
      <c r="B3191" s="14" t="s">
        <v>5203</v>
      </c>
      <c r="C3191" s="14"/>
      <c r="D3191" s="14" t="s">
        <v>5204</v>
      </c>
      <c r="E3191" s="14" t="s">
        <v>5205</v>
      </c>
      <c r="F3191" s="17"/>
      <c r="G3191" s="12" t="s">
        <v>144</v>
      </c>
      <c r="H3191" s="12" t="s">
        <v>145</v>
      </c>
      <c r="I3191" s="16"/>
      <c r="J3191" s="10" t="s">
        <v>153</v>
      </c>
      <c r="K3191" s="10" t="s">
        <v>553</v>
      </c>
    </row>
    <row r="3192" spans="1:11" ht="16.5" customHeight="1" x14ac:dyDescent="0.2">
      <c r="A3192" s="18">
        <v>1526101410</v>
      </c>
      <c r="B3192" s="14" t="s">
        <v>3716</v>
      </c>
      <c r="C3192" s="14"/>
      <c r="D3192" s="14" t="s">
        <v>3717</v>
      </c>
      <c r="E3192" s="14" t="s">
        <v>3718</v>
      </c>
      <c r="F3192" s="17"/>
      <c r="G3192" s="12" t="s">
        <v>144</v>
      </c>
      <c r="H3192" s="12" t="s">
        <v>145</v>
      </c>
      <c r="I3192" s="16"/>
      <c r="J3192" s="10" t="s">
        <v>153</v>
      </c>
      <c r="K3192" s="10" t="s">
        <v>553</v>
      </c>
    </row>
    <row r="3193" spans="1:11" ht="16.5" customHeight="1" x14ac:dyDescent="0.2">
      <c r="A3193" s="18">
        <v>1526101420</v>
      </c>
      <c r="B3193" s="14" t="s">
        <v>3710</v>
      </c>
      <c r="C3193" s="14"/>
      <c r="D3193" s="14" t="s">
        <v>3711</v>
      </c>
      <c r="E3193" s="14" t="s">
        <v>3712</v>
      </c>
      <c r="F3193" s="17"/>
      <c r="G3193" s="12" t="s">
        <v>144</v>
      </c>
      <c r="H3193" s="12" t="s">
        <v>145</v>
      </c>
      <c r="I3193" s="16"/>
      <c r="J3193" s="10" t="s">
        <v>153</v>
      </c>
      <c r="K3193" s="10" t="s">
        <v>553</v>
      </c>
    </row>
    <row r="3194" spans="1:11" ht="16.5" customHeight="1" x14ac:dyDescent="0.2">
      <c r="A3194" s="18">
        <v>1526101450</v>
      </c>
      <c r="B3194" s="14" t="s">
        <v>6209</v>
      </c>
      <c r="C3194" s="14"/>
      <c r="D3194" s="14" t="s">
        <v>6210</v>
      </c>
      <c r="E3194" s="14" t="s">
        <v>6211</v>
      </c>
      <c r="F3194" s="17"/>
      <c r="G3194" s="12" t="s">
        <v>144</v>
      </c>
      <c r="H3194" s="12" t="s">
        <v>145</v>
      </c>
      <c r="I3194" s="16"/>
      <c r="J3194" s="10" t="s">
        <v>153</v>
      </c>
      <c r="K3194" s="10" t="s">
        <v>553</v>
      </c>
    </row>
    <row r="3195" spans="1:11" ht="16.5" customHeight="1" x14ac:dyDescent="0.2">
      <c r="A3195" s="18">
        <v>1526101460</v>
      </c>
      <c r="B3195" s="14" t="s">
        <v>3748</v>
      </c>
      <c r="C3195" s="14"/>
      <c r="D3195" s="14" t="s">
        <v>3749</v>
      </c>
      <c r="E3195" s="14" t="s">
        <v>3750</v>
      </c>
      <c r="F3195" s="17"/>
      <c r="G3195" s="12" t="s">
        <v>144</v>
      </c>
      <c r="H3195" s="12" t="s">
        <v>145</v>
      </c>
      <c r="I3195" s="16"/>
      <c r="J3195" s="10" t="s">
        <v>153</v>
      </c>
      <c r="K3195" s="10" t="s">
        <v>553</v>
      </c>
    </row>
    <row r="3196" spans="1:11" ht="16.5" customHeight="1" x14ac:dyDescent="0.2">
      <c r="A3196" s="18">
        <v>1526101470</v>
      </c>
      <c r="B3196" s="14" t="s">
        <v>3844</v>
      </c>
      <c r="C3196" s="14"/>
      <c r="D3196" s="14" t="s">
        <v>3845</v>
      </c>
      <c r="E3196" s="14" t="s">
        <v>3846</v>
      </c>
      <c r="F3196" s="17"/>
      <c r="G3196" s="12" t="s">
        <v>144</v>
      </c>
      <c r="H3196" s="12" t="s">
        <v>145</v>
      </c>
      <c r="I3196" s="16"/>
      <c r="J3196" s="10" t="s">
        <v>153</v>
      </c>
      <c r="K3196" s="10" t="s">
        <v>553</v>
      </c>
    </row>
    <row r="3197" spans="1:11" ht="16.5" customHeight="1" x14ac:dyDescent="0.2">
      <c r="A3197" s="18">
        <v>1526101480</v>
      </c>
      <c r="B3197" s="14" t="s">
        <v>3847</v>
      </c>
      <c r="C3197" s="14"/>
      <c r="D3197" s="14" t="s">
        <v>3848</v>
      </c>
      <c r="E3197" s="14" t="s">
        <v>3849</v>
      </c>
      <c r="F3197" s="17"/>
      <c r="G3197" s="12" t="s">
        <v>144</v>
      </c>
      <c r="H3197" s="12" t="s">
        <v>145</v>
      </c>
      <c r="I3197" s="16"/>
      <c r="J3197" s="10" t="s">
        <v>153</v>
      </c>
      <c r="K3197" s="10" t="s">
        <v>553</v>
      </c>
    </row>
    <row r="3198" spans="1:11" ht="16.5" customHeight="1" x14ac:dyDescent="0.2">
      <c r="A3198" s="18">
        <v>1526101490</v>
      </c>
      <c r="B3198" s="14" t="s">
        <v>3841</v>
      </c>
      <c r="C3198" s="14"/>
      <c r="D3198" s="14" t="s">
        <v>3842</v>
      </c>
      <c r="E3198" s="14" t="s">
        <v>3843</v>
      </c>
      <c r="F3198" s="17"/>
      <c r="G3198" s="12" t="s">
        <v>144</v>
      </c>
      <c r="H3198" s="12" t="s">
        <v>145</v>
      </c>
      <c r="I3198" s="16"/>
      <c r="J3198" s="10" t="s">
        <v>153</v>
      </c>
      <c r="K3198" s="10" t="s">
        <v>553</v>
      </c>
    </row>
    <row r="3199" spans="1:11" ht="16.5" customHeight="1" x14ac:dyDescent="0.2">
      <c r="A3199" s="18">
        <v>1526101500</v>
      </c>
      <c r="B3199" s="14" t="s">
        <v>4465</v>
      </c>
      <c r="C3199" s="14"/>
      <c r="D3199" s="10" t="s">
        <v>4466</v>
      </c>
      <c r="E3199" s="10" t="s">
        <v>4467</v>
      </c>
      <c r="F3199" s="17"/>
      <c r="G3199" s="12" t="s">
        <v>144</v>
      </c>
      <c r="H3199" s="12" t="s">
        <v>145</v>
      </c>
      <c r="I3199" s="16"/>
      <c r="J3199" s="10" t="s">
        <v>153</v>
      </c>
      <c r="K3199" s="10" t="s">
        <v>553</v>
      </c>
    </row>
    <row r="3200" spans="1:11" ht="16.5" customHeight="1" x14ac:dyDescent="0.2">
      <c r="A3200" s="18">
        <v>1526101510</v>
      </c>
      <c r="B3200" s="14" t="s">
        <v>3816</v>
      </c>
      <c r="C3200" s="14"/>
      <c r="D3200" s="14" t="s">
        <v>3817</v>
      </c>
      <c r="E3200" s="14" t="s">
        <v>3818</v>
      </c>
      <c r="F3200" s="17"/>
      <c r="G3200" s="12" t="s">
        <v>144</v>
      </c>
      <c r="H3200" s="12" t="s">
        <v>145</v>
      </c>
      <c r="I3200" s="16"/>
      <c r="J3200" s="10" t="s">
        <v>153</v>
      </c>
      <c r="K3200" s="10" t="s">
        <v>553</v>
      </c>
    </row>
    <row r="3201" spans="1:12" ht="16.5" customHeight="1" x14ac:dyDescent="0.2">
      <c r="A3201" s="18">
        <v>1526101520</v>
      </c>
      <c r="B3201" s="14" t="s">
        <v>3813</v>
      </c>
      <c r="C3201" s="14"/>
      <c r="D3201" s="14" t="s">
        <v>3814</v>
      </c>
      <c r="E3201" s="14" t="s">
        <v>3815</v>
      </c>
      <c r="F3201" s="17"/>
      <c r="G3201" s="12" t="s">
        <v>144</v>
      </c>
      <c r="H3201" s="12" t="s">
        <v>145</v>
      </c>
      <c r="I3201" s="16"/>
      <c r="J3201" s="10" t="s">
        <v>153</v>
      </c>
      <c r="K3201" s="10" t="s">
        <v>553</v>
      </c>
    </row>
    <row r="3202" spans="1:12" ht="16.5" customHeight="1" x14ac:dyDescent="0.2">
      <c r="A3202" s="18">
        <v>1526101580</v>
      </c>
      <c r="B3202" s="14" t="s">
        <v>4460</v>
      </c>
      <c r="C3202" s="14"/>
      <c r="D3202" s="14" t="s">
        <v>4461</v>
      </c>
      <c r="E3202" s="14" t="s">
        <v>4461</v>
      </c>
      <c r="F3202" s="17"/>
      <c r="G3202" s="12" t="s">
        <v>144</v>
      </c>
      <c r="H3202" s="12" t="s">
        <v>145</v>
      </c>
      <c r="I3202" s="16"/>
      <c r="J3202" s="10" t="s">
        <v>153</v>
      </c>
      <c r="K3202" s="10" t="s">
        <v>553</v>
      </c>
    </row>
    <row r="3203" spans="1:12" ht="16.5" customHeight="1" x14ac:dyDescent="0.2">
      <c r="A3203" s="18">
        <v>1526101590</v>
      </c>
      <c r="B3203" s="14" t="s">
        <v>4470</v>
      </c>
      <c r="C3203" s="14"/>
      <c r="D3203" s="14" t="s">
        <v>4471</v>
      </c>
      <c r="E3203" s="14" t="s">
        <v>4471</v>
      </c>
      <c r="F3203" s="17"/>
      <c r="G3203" s="12" t="s">
        <v>144</v>
      </c>
      <c r="H3203" s="12" t="s">
        <v>145</v>
      </c>
      <c r="I3203" s="16"/>
      <c r="J3203" s="10" t="s">
        <v>153</v>
      </c>
      <c r="K3203" s="10" t="s">
        <v>553</v>
      </c>
    </row>
    <row r="3204" spans="1:12" ht="16.5" customHeight="1" x14ac:dyDescent="0.2">
      <c r="A3204" s="58">
        <v>1526101600</v>
      </c>
      <c r="B3204" s="14" t="s">
        <v>4472</v>
      </c>
      <c r="C3204" s="14" t="s">
        <v>19</v>
      </c>
      <c r="D3204" s="14" t="s">
        <v>4473</v>
      </c>
      <c r="E3204" s="14" t="s">
        <v>7559</v>
      </c>
      <c r="F3204" s="17"/>
      <c r="G3204" s="12" t="s">
        <v>144</v>
      </c>
      <c r="H3204" s="12" t="s">
        <v>145</v>
      </c>
      <c r="I3204" s="16"/>
      <c r="J3204" s="10" t="s">
        <v>153</v>
      </c>
      <c r="K3204" s="10" t="s">
        <v>553</v>
      </c>
    </row>
    <row r="3205" spans="1:12" ht="16.5" customHeight="1" x14ac:dyDescent="0.2">
      <c r="A3205" s="58">
        <v>1526101610</v>
      </c>
      <c r="B3205" s="14" t="s">
        <v>4480</v>
      </c>
      <c r="C3205" s="14" t="s">
        <v>19</v>
      </c>
      <c r="D3205" s="14" t="s">
        <v>4481</v>
      </c>
      <c r="E3205" s="14" t="s">
        <v>8099</v>
      </c>
      <c r="F3205" s="17"/>
      <c r="G3205" s="12" t="s">
        <v>144</v>
      </c>
      <c r="H3205" s="12" t="s">
        <v>145</v>
      </c>
      <c r="I3205" s="16"/>
      <c r="J3205" s="10" t="s">
        <v>153</v>
      </c>
      <c r="K3205" s="10" t="s">
        <v>553</v>
      </c>
    </row>
    <row r="3206" spans="1:12" ht="16.5" customHeight="1" x14ac:dyDescent="0.2">
      <c r="A3206" s="58">
        <v>1526101620</v>
      </c>
      <c r="B3206" s="14" t="s">
        <v>4482</v>
      </c>
      <c r="C3206" s="14" t="s">
        <v>19</v>
      </c>
      <c r="D3206" s="14" t="s">
        <v>4483</v>
      </c>
      <c r="E3206" s="14" t="s">
        <v>7566</v>
      </c>
      <c r="F3206" s="17"/>
      <c r="G3206" s="12" t="s">
        <v>144</v>
      </c>
      <c r="H3206" s="12" t="s">
        <v>145</v>
      </c>
      <c r="I3206" s="16"/>
      <c r="J3206" s="10" t="s">
        <v>153</v>
      </c>
      <c r="K3206" s="10" t="s">
        <v>553</v>
      </c>
    </row>
    <row r="3207" spans="1:12" ht="16.5" customHeight="1" x14ac:dyDescent="0.2">
      <c r="A3207" s="58">
        <v>1526101630</v>
      </c>
      <c r="B3207" s="14" t="s">
        <v>4484</v>
      </c>
      <c r="C3207" s="14" t="s">
        <v>19</v>
      </c>
      <c r="D3207" s="14" t="s">
        <v>4485</v>
      </c>
      <c r="E3207" s="14" t="s">
        <v>8101</v>
      </c>
      <c r="F3207" s="17"/>
      <c r="G3207" s="12" t="s">
        <v>144</v>
      </c>
      <c r="H3207" s="12" t="s">
        <v>145</v>
      </c>
      <c r="I3207" s="16"/>
      <c r="J3207" s="10" t="s">
        <v>153</v>
      </c>
      <c r="K3207" s="10" t="s">
        <v>553</v>
      </c>
    </row>
    <row r="3208" spans="1:12" ht="16.5" customHeight="1" x14ac:dyDescent="0.2">
      <c r="A3208" s="58">
        <v>1526101650</v>
      </c>
      <c r="B3208" s="14" t="s">
        <v>4474</v>
      </c>
      <c r="C3208" s="14" t="s">
        <v>19</v>
      </c>
      <c r="D3208" s="14" t="s">
        <v>4475</v>
      </c>
      <c r="E3208" s="14" t="s">
        <v>7567</v>
      </c>
      <c r="F3208" s="17"/>
      <c r="G3208" s="12" t="s">
        <v>144</v>
      </c>
      <c r="H3208" s="12" t="s">
        <v>145</v>
      </c>
      <c r="I3208" s="16"/>
      <c r="J3208" s="10" t="s">
        <v>153</v>
      </c>
      <c r="K3208" s="10" t="s">
        <v>553</v>
      </c>
    </row>
    <row r="3209" spans="1:12" ht="16.5" customHeight="1" x14ac:dyDescent="0.2">
      <c r="A3209" s="58">
        <v>1526101660</v>
      </c>
      <c r="B3209" s="14" t="s">
        <v>4486</v>
      </c>
      <c r="C3209" s="14" t="s">
        <v>19</v>
      </c>
      <c r="D3209" s="14" t="s">
        <v>8257</v>
      </c>
      <c r="E3209" s="14" t="s">
        <v>8100</v>
      </c>
      <c r="F3209" s="17"/>
      <c r="G3209" s="12" t="s">
        <v>144</v>
      </c>
      <c r="H3209" s="12" t="s">
        <v>145</v>
      </c>
      <c r="I3209" s="16"/>
      <c r="J3209" s="10" t="s">
        <v>153</v>
      </c>
      <c r="K3209" s="10" t="s">
        <v>553</v>
      </c>
      <c r="L3209" s="73" t="s">
        <v>4487</v>
      </c>
    </row>
    <row r="3210" spans="1:12" ht="16.5" customHeight="1" x14ac:dyDescent="0.2">
      <c r="A3210" s="58">
        <v>1526101680</v>
      </c>
      <c r="B3210" s="14" t="s">
        <v>4476</v>
      </c>
      <c r="C3210" s="14" t="s">
        <v>19</v>
      </c>
      <c r="D3210" s="14" t="s">
        <v>4477</v>
      </c>
      <c r="E3210" s="14" t="s">
        <v>7568</v>
      </c>
      <c r="F3210" s="17"/>
      <c r="G3210" s="12" t="s">
        <v>144</v>
      </c>
      <c r="H3210" s="12" t="s">
        <v>145</v>
      </c>
      <c r="I3210" s="16"/>
      <c r="J3210" s="10" t="s">
        <v>153</v>
      </c>
      <c r="K3210" s="10" t="s">
        <v>553</v>
      </c>
    </row>
    <row r="3211" spans="1:12" ht="16.5" customHeight="1" x14ac:dyDescent="0.2">
      <c r="A3211" s="58">
        <v>1526101690</v>
      </c>
      <c r="B3211" s="14" t="s">
        <v>5154</v>
      </c>
      <c r="C3211" s="14" t="s">
        <v>19</v>
      </c>
      <c r="D3211" s="14" t="s">
        <v>5155</v>
      </c>
      <c r="E3211" s="14" t="s">
        <v>8258</v>
      </c>
      <c r="F3211" s="17"/>
      <c r="G3211" s="12" t="s">
        <v>144</v>
      </c>
      <c r="H3211" s="12" t="s">
        <v>145</v>
      </c>
      <c r="I3211" s="16"/>
      <c r="J3211" s="10" t="s">
        <v>153</v>
      </c>
      <c r="K3211" s="10" t="s">
        <v>553</v>
      </c>
    </row>
    <row r="3212" spans="1:12" ht="16.5" customHeight="1" x14ac:dyDescent="0.2">
      <c r="A3212" s="18">
        <v>1526101700</v>
      </c>
      <c r="B3212" s="14" t="s">
        <v>5226</v>
      </c>
      <c r="C3212" s="14"/>
      <c r="D3212" s="14" t="s">
        <v>5227</v>
      </c>
      <c r="E3212" s="14" t="s">
        <v>5228</v>
      </c>
      <c r="F3212" s="17"/>
      <c r="G3212" s="12" t="s">
        <v>144</v>
      </c>
      <c r="H3212" s="12" t="s">
        <v>145</v>
      </c>
      <c r="I3212" s="16"/>
      <c r="J3212" s="10" t="s">
        <v>153</v>
      </c>
      <c r="K3212" s="10" t="s">
        <v>553</v>
      </c>
    </row>
    <row r="3213" spans="1:12" ht="16.5" customHeight="1" x14ac:dyDescent="0.2">
      <c r="A3213" s="18">
        <v>1526101720</v>
      </c>
      <c r="B3213" s="14" t="s">
        <v>5684</v>
      </c>
      <c r="C3213" s="14"/>
      <c r="D3213" s="14" t="s">
        <v>5685</v>
      </c>
      <c r="E3213" s="14" t="s">
        <v>5686</v>
      </c>
      <c r="F3213" s="17"/>
      <c r="G3213" s="12" t="s">
        <v>144</v>
      </c>
      <c r="H3213" s="12" t="s">
        <v>145</v>
      </c>
      <c r="I3213" s="16"/>
      <c r="J3213" s="10" t="s">
        <v>153</v>
      </c>
      <c r="K3213" s="10" t="s">
        <v>553</v>
      </c>
    </row>
    <row r="3214" spans="1:12" ht="16.5" customHeight="1" x14ac:dyDescent="0.2">
      <c r="A3214" s="18">
        <v>1526101730</v>
      </c>
      <c r="B3214" s="14" t="s">
        <v>5710</v>
      </c>
      <c r="C3214" s="14"/>
      <c r="D3214" s="14" t="s">
        <v>5711</v>
      </c>
      <c r="E3214" s="14" t="s">
        <v>5712</v>
      </c>
      <c r="F3214" s="17"/>
      <c r="G3214" s="12" t="s">
        <v>144</v>
      </c>
      <c r="H3214" s="12" t="s">
        <v>145</v>
      </c>
      <c r="I3214" s="16"/>
      <c r="J3214" s="10" t="s">
        <v>153</v>
      </c>
      <c r="K3214" s="10" t="s">
        <v>553</v>
      </c>
    </row>
    <row r="3215" spans="1:12" ht="16.5" customHeight="1" x14ac:dyDescent="0.2">
      <c r="A3215" s="18">
        <v>1526102120</v>
      </c>
      <c r="B3215" s="14" t="s">
        <v>3692</v>
      </c>
      <c r="C3215" s="14"/>
      <c r="D3215" s="14" t="s">
        <v>3693</v>
      </c>
      <c r="E3215" s="14" t="s">
        <v>3694</v>
      </c>
      <c r="F3215" s="17"/>
      <c r="G3215" s="17"/>
      <c r="H3215" s="16"/>
      <c r="I3215" s="16"/>
      <c r="J3215" s="10" t="s">
        <v>153</v>
      </c>
      <c r="K3215" s="10" t="s">
        <v>553</v>
      </c>
    </row>
    <row r="3216" spans="1:12" ht="16.5" customHeight="1" x14ac:dyDescent="0.2">
      <c r="A3216" s="18">
        <v>1526103000</v>
      </c>
      <c r="B3216" s="14" t="s">
        <v>2107</v>
      </c>
      <c r="C3216" s="14"/>
      <c r="D3216" s="10" t="s">
        <v>2108</v>
      </c>
      <c r="E3216" s="14" t="s">
        <v>2109</v>
      </c>
      <c r="F3216" s="17"/>
      <c r="G3216" s="12"/>
      <c r="H3216" s="12"/>
      <c r="I3216" s="16"/>
      <c r="J3216" s="10"/>
      <c r="K3216" s="10"/>
    </row>
    <row r="3217" spans="1:12" ht="16.5" customHeight="1" x14ac:dyDescent="0.2">
      <c r="A3217" s="58">
        <v>1526103060</v>
      </c>
      <c r="B3217" s="14" t="s">
        <v>862</v>
      </c>
      <c r="C3217" s="14" t="s">
        <v>19</v>
      </c>
      <c r="D3217" s="14" t="s">
        <v>863</v>
      </c>
      <c r="E3217" s="14" t="s">
        <v>6436</v>
      </c>
      <c r="F3217" s="17"/>
      <c r="G3217" s="15" t="s">
        <v>144</v>
      </c>
      <c r="H3217" s="15" t="s">
        <v>145</v>
      </c>
      <c r="I3217" s="16"/>
      <c r="J3217" s="10"/>
      <c r="K3217" s="10"/>
    </row>
    <row r="3218" spans="1:12" ht="16.5" customHeight="1" x14ac:dyDescent="0.2">
      <c r="A3218" s="58">
        <v>1526103290</v>
      </c>
      <c r="B3218" s="14" t="s">
        <v>5295</v>
      </c>
      <c r="C3218" s="14" t="s">
        <v>19</v>
      </c>
      <c r="D3218" s="14" t="s">
        <v>5296</v>
      </c>
      <c r="E3218" s="14" t="s">
        <v>5297</v>
      </c>
      <c r="F3218" s="17"/>
      <c r="G3218" s="12" t="s">
        <v>144</v>
      </c>
      <c r="H3218" s="12" t="s">
        <v>145</v>
      </c>
      <c r="I3218" s="16"/>
      <c r="J3218" s="10" t="s">
        <v>153</v>
      </c>
      <c r="K3218" s="10" t="s">
        <v>553</v>
      </c>
      <c r="L3218" s="73">
        <v>1526101710</v>
      </c>
    </row>
    <row r="3219" spans="1:12" ht="16.5" customHeight="1" x14ac:dyDescent="0.2">
      <c r="A3219" s="58">
        <v>1526103390</v>
      </c>
      <c r="B3219" s="14" t="s">
        <v>10741</v>
      </c>
      <c r="C3219" s="14" t="s">
        <v>19</v>
      </c>
      <c r="D3219" s="14" t="s">
        <v>10740</v>
      </c>
      <c r="E3219" s="14" t="s">
        <v>6497</v>
      </c>
      <c r="F3219" s="17"/>
      <c r="G3219" s="17"/>
      <c r="H3219" s="16"/>
      <c r="I3219" s="16"/>
      <c r="J3219" s="10" t="s">
        <v>153</v>
      </c>
      <c r="K3219" s="10" t="s">
        <v>553</v>
      </c>
      <c r="L3219" s="73">
        <v>1526107110</v>
      </c>
    </row>
    <row r="3220" spans="1:12" ht="16.5" customHeight="1" x14ac:dyDescent="0.2">
      <c r="A3220" s="18">
        <v>1526103470</v>
      </c>
      <c r="B3220" s="14" t="s">
        <v>3681</v>
      </c>
      <c r="C3220" s="14"/>
      <c r="D3220" s="14" t="s">
        <v>3682</v>
      </c>
      <c r="E3220" s="14" t="s">
        <v>3683</v>
      </c>
      <c r="F3220" s="17"/>
      <c r="G3220" s="17"/>
      <c r="H3220" s="16"/>
      <c r="I3220" s="16"/>
      <c r="J3220" s="10"/>
      <c r="K3220" s="10"/>
    </row>
    <row r="3221" spans="1:12" ht="16.5" customHeight="1" x14ac:dyDescent="0.2">
      <c r="A3221" s="18">
        <v>1526103480</v>
      </c>
      <c r="B3221" s="14" t="s">
        <v>3684</v>
      </c>
      <c r="C3221" s="14"/>
      <c r="D3221" s="14" t="s">
        <v>3685</v>
      </c>
      <c r="E3221" s="14" t="s">
        <v>3686</v>
      </c>
      <c r="F3221" s="17"/>
      <c r="G3221" s="17"/>
      <c r="H3221" s="16"/>
      <c r="I3221" s="16"/>
      <c r="J3221" s="10"/>
      <c r="K3221" s="10"/>
    </row>
    <row r="3222" spans="1:12" ht="16.5" customHeight="1" x14ac:dyDescent="0.2">
      <c r="A3222" s="18">
        <v>1526103490</v>
      </c>
      <c r="B3222" s="14" t="s">
        <v>3695</v>
      </c>
      <c r="C3222" s="14"/>
      <c r="D3222" s="14" t="s">
        <v>3696</v>
      </c>
      <c r="E3222" s="14" t="s">
        <v>3696</v>
      </c>
      <c r="F3222" s="17"/>
      <c r="G3222" s="15" t="s">
        <v>144</v>
      </c>
      <c r="H3222" s="15" t="s">
        <v>145</v>
      </c>
      <c r="I3222" s="16"/>
      <c r="J3222" s="10"/>
      <c r="K3222" s="10"/>
    </row>
    <row r="3223" spans="1:12" ht="16.5" customHeight="1" x14ac:dyDescent="0.2">
      <c r="A3223" s="18">
        <v>1526103510</v>
      </c>
      <c r="B3223" s="29" t="s">
        <v>5190</v>
      </c>
      <c r="C3223" s="29"/>
      <c r="D3223" s="29" t="s">
        <v>5191</v>
      </c>
      <c r="E3223" s="19" t="s">
        <v>5191</v>
      </c>
      <c r="F3223" s="17"/>
      <c r="G3223" s="17"/>
      <c r="H3223" s="16"/>
      <c r="I3223" s="16"/>
      <c r="J3223" s="14" t="s">
        <v>227</v>
      </c>
      <c r="K3223" s="10" t="s">
        <v>2112</v>
      </c>
    </row>
    <row r="3224" spans="1:12" ht="16.5" customHeight="1" x14ac:dyDescent="0.2">
      <c r="A3224" s="18">
        <v>1526103570</v>
      </c>
      <c r="B3224" s="14" t="s">
        <v>3687</v>
      </c>
      <c r="C3224" s="14"/>
      <c r="D3224" s="14" t="s">
        <v>3688</v>
      </c>
      <c r="E3224" s="14" t="s">
        <v>3689</v>
      </c>
      <c r="F3224" s="17"/>
      <c r="G3224" s="17"/>
      <c r="H3224" s="16"/>
      <c r="I3224" s="16"/>
      <c r="J3224" s="10"/>
      <c r="K3224" s="10"/>
    </row>
    <row r="3225" spans="1:12" ht="16.5" customHeight="1" x14ac:dyDescent="0.2">
      <c r="A3225" s="18">
        <v>1526103580</v>
      </c>
      <c r="B3225" s="14" t="s">
        <v>3690</v>
      </c>
      <c r="C3225" s="14"/>
      <c r="D3225" s="14" t="s">
        <v>3691</v>
      </c>
      <c r="E3225" s="19" t="s">
        <v>3691</v>
      </c>
      <c r="F3225" s="15"/>
      <c r="G3225" s="17"/>
      <c r="H3225" s="16"/>
      <c r="I3225" s="16"/>
      <c r="J3225" s="10"/>
      <c r="K3225" s="10"/>
    </row>
    <row r="3226" spans="1:12" ht="16.5" customHeight="1" x14ac:dyDescent="0.2">
      <c r="A3226" s="18">
        <v>1526103600</v>
      </c>
      <c r="B3226" s="14" t="s">
        <v>3705</v>
      </c>
      <c r="C3226" s="14"/>
      <c r="D3226" s="14" t="s">
        <v>3706</v>
      </c>
      <c r="E3226" s="14" t="s">
        <v>3706</v>
      </c>
      <c r="F3226" s="17"/>
      <c r="G3226" s="15" t="s">
        <v>144</v>
      </c>
      <c r="H3226" s="15" t="s">
        <v>145</v>
      </c>
      <c r="I3226" s="16"/>
      <c r="J3226" s="10"/>
      <c r="K3226" s="10"/>
    </row>
    <row r="3227" spans="1:12" ht="16.5" customHeight="1" x14ac:dyDescent="0.2">
      <c r="A3227" s="18">
        <v>1526103670</v>
      </c>
      <c r="B3227" s="14" t="s">
        <v>2938</v>
      </c>
      <c r="C3227" s="14"/>
      <c r="D3227" s="14" t="s">
        <v>2939</v>
      </c>
      <c r="E3227" s="14" t="s">
        <v>2939</v>
      </c>
      <c r="F3227" s="17"/>
      <c r="G3227" s="15" t="s">
        <v>144</v>
      </c>
      <c r="H3227" s="15" t="s">
        <v>145</v>
      </c>
      <c r="I3227" s="16"/>
      <c r="J3227" s="10"/>
      <c r="K3227" s="10"/>
    </row>
    <row r="3228" spans="1:12" ht="16.5" customHeight="1" x14ac:dyDescent="0.2">
      <c r="A3228" s="102">
        <v>1526103720</v>
      </c>
      <c r="B3228" s="19" t="s">
        <v>2940</v>
      </c>
      <c r="C3228" s="19" t="s">
        <v>19</v>
      </c>
      <c r="D3228" s="20" t="s">
        <v>8611</v>
      </c>
      <c r="E3228" s="20" t="s">
        <v>8610</v>
      </c>
      <c r="F3228" s="17"/>
      <c r="G3228" s="12" t="s">
        <v>144</v>
      </c>
      <c r="H3228" s="12" t="s">
        <v>145</v>
      </c>
      <c r="I3228" s="16"/>
      <c r="J3228" s="19" t="s">
        <v>269</v>
      </c>
      <c r="K3228" s="19" t="s">
        <v>553</v>
      </c>
      <c r="L3228" s="73">
        <v>1526107900</v>
      </c>
    </row>
    <row r="3229" spans="1:12" ht="16.5" customHeight="1" x14ac:dyDescent="0.2">
      <c r="A3229" s="58">
        <v>1526103770</v>
      </c>
      <c r="B3229" s="14" t="s">
        <v>8646</v>
      </c>
      <c r="C3229" s="14" t="s">
        <v>19</v>
      </c>
      <c r="D3229" s="14" t="s">
        <v>8647</v>
      </c>
      <c r="E3229" s="14" t="s">
        <v>6459</v>
      </c>
      <c r="F3229" s="17"/>
      <c r="G3229" s="12" t="s">
        <v>144</v>
      </c>
      <c r="H3229" s="12" t="s">
        <v>145</v>
      </c>
      <c r="I3229" s="16"/>
      <c r="J3229" s="10" t="s">
        <v>153</v>
      </c>
      <c r="K3229" s="10" t="s">
        <v>553</v>
      </c>
      <c r="L3229" s="73">
        <v>1526100990</v>
      </c>
    </row>
    <row r="3230" spans="1:12" ht="16.5" customHeight="1" x14ac:dyDescent="0.2">
      <c r="A3230" s="58">
        <v>1526103840</v>
      </c>
      <c r="B3230" s="14" t="s">
        <v>10742</v>
      </c>
      <c r="C3230" s="14" t="s">
        <v>19</v>
      </c>
      <c r="D3230" s="14" t="s">
        <v>10745</v>
      </c>
      <c r="E3230" s="14" t="s">
        <v>10743</v>
      </c>
      <c r="F3230" s="17"/>
      <c r="G3230" s="17"/>
      <c r="H3230" s="16"/>
      <c r="I3230" s="16"/>
      <c r="J3230" s="10"/>
      <c r="K3230" s="10"/>
    </row>
    <row r="3231" spans="1:12" ht="16.5" customHeight="1" x14ac:dyDescent="0.2">
      <c r="A3231" s="58">
        <v>1526103860</v>
      </c>
      <c r="B3231" s="14" t="s">
        <v>6546</v>
      </c>
      <c r="C3231" s="14" t="s">
        <v>19</v>
      </c>
      <c r="D3231" s="14" t="s">
        <v>10744</v>
      </c>
      <c r="E3231" s="14" t="s">
        <v>6548</v>
      </c>
      <c r="F3231" s="17"/>
      <c r="G3231" s="17"/>
      <c r="H3231" s="16"/>
      <c r="I3231" s="16"/>
      <c r="J3231" s="10" t="s">
        <v>153</v>
      </c>
      <c r="K3231" s="10" t="s">
        <v>553</v>
      </c>
      <c r="L3231" s="73">
        <v>1526107630</v>
      </c>
    </row>
    <row r="3232" spans="1:12" ht="16.5" customHeight="1" x14ac:dyDescent="0.2">
      <c r="A3232" s="18">
        <v>1526103890</v>
      </c>
      <c r="B3232" s="14" t="s">
        <v>3959</v>
      </c>
      <c r="C3232" s="14"/>
      <c r="D3232" s="14" t="s">
        <v>3960</v>
      </c>
      <c r="E3232" s="14" t="s">
        <v>3960</v>
      </c>
      <c r="F3232" s="17"/>
      <c r="G3232" s="15" t="s">
        <v>144</v>
      </c>
      <c r="H3232" s="15" t="s">
        <v>145</v>
      </c>
      <c r="I3232" s="16"/>
      <c r="J3232" s="10"/>
      <c r="K3232" s="10"/>
    </row>
    <row r="3233" spans="1:12" ht="16.5" customHeight="1" x14ac:dyDescent="0.2">
      <c r="A3233" s="18">
        <v>1526103930</v>
      </c>
      <c r="B3233" s="14" t="s">
        <v>5687</v>
      </c>
      <c r="C3233" s="14"/>
      <c r="D3233" s="14" t="s">
        <v>5688</v>
      </c>
      <c r="E3233" s="14" t="s">
        <v>5688</v>
      </c>
      <c r="F3233" s="17"/>
      <c r="G3233" s="15" t="s">
        <v>144</v>
      </c>
      <c r="H3233" s="15" t="s">
        <v>145</v>
      </c>
      <c r="I3233" s="16"/>
      <c r="J3233" s="10"/>
      <c r="K3233" s="10"/>
    </row>
    <row r="3234" spans="1:12" ht="16.5" customHeight="1" x14ac:dyDescent="0.2">
      <c r="A3234" s="18">
        <v>1526104000</v>
      </c>
      <c r="B3234" s="10" t="s">
        <v>2116</v>
      </c>
      <c r="C3234" s="10"/>
      <c r="D3234" s="10" t="s">
        <v>2117</v>
      </c>
      <c r="E3234" s="19" t="s">
        <v>2117</v>
      </c>
      <c r="F3234" s="17"/>
      <c r="G3234" s="17"/>
      <c r="H3234" s="16"/>
      <c r="I3234" s="16"/>
      <c r="J3234" s="10" t="s">
        <v>227</v>
      </c>
      <c r="K3234" s="10" t="s">
        <v>2112</v>
      </c>
    </row>
    <row r="3235" spans="1:12" ht="16.5" customHeight="1" x14ac:dyDescent="0.2">
      <c r="A3235" s="58">
        <v>1526104030</v>
      </c>
      <c r="B3235" s="10" t="s">
        <v>12040</v>
      </c>
      <c r="C3235" s="10" t="s">
        <v>19</v>
      </c>
      <c r="D3235" s="10" t="s">
        <v>12293</v>
      </c>
      <c r="E3235" s="19" t="s">
        <v>12039</v>
      </c>
      <c r="F3235" s="17"/>
      <c r="G3235" s="17"/>
      <c r="H3235" s="16"/>
      <c r="I3235" s="16"/>
      <c r="J3235" s="10"/>
      <c r="K3235" s="10"/>
    </row>
    <row r="3236" spans="1:12" ht="16.5" customHeight="1" x14ac:dyDescent="0.2">
      <c r="A3236" s="18">
        <v>1526104040</v>
      </c>
      <c r="B3236" s="10" t="s">
        <v>2110</v>
      </c>
      <c r="C3236" s="10"/>
      <c r="D3236" s="10" t="s">
        <v>2111</v>
      </c>
      <c r="E3236" s="19" t="s">
        <v>2111</v>
      </c>
      <c r="F3236" s="17"/>
      <c r="G3236" s="17"/>
      <c r="H3236" s="16"/>
      <c r="I3236" s="16"/>
      <c r="J3236" s="10" t="s">
        <v>227</v>
      </c>
      <c r="K3236" s="10" t="s">
        <v>2112</v>
      </c>
    </row>
    <row r="3237" spans="1:12" ht="16.5" customHeight="1" x14ac:dyDescent="0.2">
      <c r="A3237" s="58">
        <v>1526104180</v>
      </c>
      <c r="B3237" s="19" t="s">
        <v>1627</v>
      </c>
      <c r="C3237" s="19" t="s">
        <v>19</v>
      </c>
      <c r="D3237" s="20" t="s">
        <v>7855</v>
      </c>
      <c r="E3237" s="19" t="s">
        <v>7854</v>
      </c>
      <c r="F3237" s="17"/>
      <c r="G3237" s="12" t="s">
        <v>144</v>
      </c>
      <c r="H3237" s="12" t="s">
        <v>145</v>
      </c>
      <c r="I3237" s="16"/>
      <c r="J3237" s="19" t="s">
        <v>470</v>
      </c>
      <c r="K3237" s="19" t="s">
        <v>466</v>
      </c>
      <c r="L3237" s="76">
        <v>1022102190</v>
      </c>
    </row>
    <row r="3238" spans="1:12" ht="16.5" customHeight="1" x14ac:dyDescent="0.2">
      <c r="A3238" s="18">
        <v>1526104220</v>
      </c>
      <c r="B3238" s="14" t="s">
        <v>2515</v>
      </c>
      <c r="C3238" s="14"/>
      <c r="D3238" s="14" t="s">
        <v>2516</v>
      </c>
      <c r="E3238" s="14" t="s">
        <v>2516</v>
      </c>
      <c r="F3238" s="17"/>
      <c r="G3238" s="15" t="s">
        <v>144</v>
      </c>
      <c r="H3238" s="15" t="s">
        <v>145</v>
      </c>
      <c r="I3238" s="16"/>
      <c r="J3238" s="10"/>
      <c r="K3238" s="10"/>
    </row>
    <row r="3239" spans="1:12" ht="16.5" customHeight="1" x14ac:dyDescent="0.2">
      <c r="A3239" s="18">
        <v>1526104370</v>
      </c>
      <c r="B3239" s="14" t="s">
        <v>3281</v>
      </c>
      <c r="C3239" s="14"/>
      <c r="D3239" s="14" t="s">
        <v>3282</v>
      </c>
      <c r="E3239" s="14" t="s">
        <v>3283</v>
      </c>
      <c r="F3239" s="17"/>
      <c r="G3239" s="17"/>
      <c r="H3239" s="16"/>
      <c r="I3239" s="16"/>
      <c r="J3239" s="10" t="s">
        <v>153</v>
      </c>
      <c r="K3239" s="10" t="s">
        <v>553</v>
      </c>
    </row>
    <row r="3240" spans="1:12" ht="16.5" customHeight="1" x14ac:dyDescent="0.2">
      <c r="A3240" s="18">
        <v>1526104560</v>
      </c>
      <c r="B3240" s="14" t="s">
        <v>4458</v>
      </c>
      <c r="C3240" s="14"/>
      <c r="D3240" s="14" t="s">
        <v>4459</v>
      </c>
      <c r="E3240" s="14" t="s">
        <v>4459</v>
      </c>
      <c r="F3240" s="17"/>
      <c r="G3240" s="15" t="s">
        <v>144</v>
      </c>
      <c r="H3240" s="15" t="s">
        <v>145</v>
      </c>
      <c r="I3240" s="16"/>
      <c r="J3240" s="10"/>
      <c r="K3240" s="10"/>
    </row>
    <row r="3241" spans="1:12" ht="16.5" customHeight="1" x14ac:dyDescent="0.2">
      <c r="A3241" s="58">
        <v>1526104670</v>
      </c>
      <c r="B3241" s="14" t="s">
        <v>10749</v>
      </c>
      <c r="C3241" s="14" t="s">
        <v>19</v>
      </c>
      <c r="D3241" s="14" t="s">
        <v>1509</v>
      </c>
      <c r="E3241" s="14" t="s">
        <v>10748</v>
      </c>
      <c r="F3241" s="17"/>
      <c r="G3241" s="15" t="s">
        <v>144</v>
      </c>
      <c r="H3241" s="15" t="s">
        <v>145</v>
      </c>
      <c r="I3241" s="16"/>
      <c r="J3241" s="10"/>
      <c r="K3241" s="10"/>
    </row>
    <row r="3242" spans="1:12" ht="16.5" customHeight="1" x14ac:dyDescent="0.2">
      <c r="A3242" s="58">
        <v>1526104690</v>
      </c>
      <c r="B3242" s="14" t="s">
        <v>9305</v>
      </c>
      <c r="C3242" s="14" t="s">
        <v>19</v>
      </c>
      <c r="D3242" s="14" t="s">
        <v>9306</v>
      </c>
      <c r="E3242" s="12" t="s">
        <v>9306</v>
      </c>
      <c r="F3242" s="17"/>
      <c r="G3242" s="10"/>
      <c r="H3242" s="17"/>
      <c r="I3242" s="17"/>
      <c r="J3242" s="10"/>
      <c r="K3242" s="10"/>
    </row>
    <row r="3243" spans="1:12" ht="16.5" customHeight="1" x14ac:dyDescent="0.2">
      <c r="A3243" s="58">
        <v>1526104850</v>
      </c>
      <c r="B3243" s="14" t="s">
        <v>7381</v>
      </c>
      <c r="C3243" s="14" t="s">
        <v>19</v>
      </c>
      <c r="D3243" s="14" t="s">
        <v>7380</v>
      </c>
      <c r="E3243" s="14"/>
      <c r="F3243" s="17"/>
      <c r="G3243" s="15" t="s">
        <v>144</v>
      </c>
      <c r="H3243" s="15" t="s">
        <v>145</v>
      </c>
      <c r="I3243" s="16"/>
      <c r="J3243" s="10"/>
      <c r="K3243" s="10"/>
    </row>
    <row r="3244" spans="1:12" ht="16.5" customHeight="1" x14ac:dyDescent="0.2">
      <c r="A3244" s="58">
        <v>1526105400</v>
      </c>
      <c r="B3244" s="14" t="s">
        <v>5807</v>
      </c>
      <c r="C3244" s="14" t="s">
        <v>19</v>
      </c>
      <c r="D3244" s="14" t="s">
        <v>18319</v>
      </c>
      <c r="E3244" s="14" t="s">
        <v>18318</v>
      </c>
      <c r="F3244" s="17"/>
      <c r="G3244" s="15" t="s">
        <v>144</v>
      </c>
      <c r="H3244" s="15" t="s">
        <v>145</v>
      </c>
      <c r="I3244" s="16"/>
      <c r="J3244" s="10"/>
      <c r="K3244" s="10"/>
    </row>
    <row r="3245" spans="1:12" ht="16.5" customHeight="1" x14ac:dyDescent="0.2">
      <c r="A3245" s="58">
        <v>1526105410</v>
      </c>
      <c r="B3245" s="14" t="s">
        <v>5808</v>
      </c>
      <c r="C3245" s="14" t="s">
        <v>19</v>
      </c>
      <c r="D3245" s="14" t="s">
        <v>18321</v>
      </c>
      <c r="E3245" s="12" t="s">
        <v>18320</v>
      </c>
      <c r="F3245" s="17" t="s">
        <v>5809</v>
      </c>
      <c r="G3245" s="10" t="s">
        <v>175</v>
      </c>
      <c r="H3245" s="17" t="s">
        <v>182</v>
      </c>
      <c r="I3245" s="17"/>
      <c r="J3245" s="10"/>
      <c r="K3245" s="10"/>
    </row>
    <row r="3246" spans="1:12" ht="16.5" customHeight="1" x14ac:dyDescent="0.2">
      <c r="A3246" s="58">
        <v>1526105420</v>
      </c>
      <c r="B3246" s="14" t="s">
        <v>5810</v>
      </c>
      <c r="C3246" s="14" t="s">
        <v>19</v>
      </c>
      <c r="D3246" s="14" t="s">
        <v>18322</v>
      </c>
      <c r="E3246" s="12" t="s">
        <v>10755</v>
      </c>
      <c r="F3246" s="17" t="s">
        <v>5811</v>
      </c>
      <c r="G3246" s="10" t="s">
        <v>175</v>
      </c>
      <c r="H3246" s="17" t="s">
        <v>182</v>
      </c>
      <c r="I3246" s="17"/>
      <c r="J3246" s="10"/>
      <c r="K3246" s="10"/>
    </row>
    <row r="3247" spans="1:12" ht="16.5" customHeight="1" x14ac:dyDescent="0.2">
      <c r="A3247" s="58">
        <v>1526105700</v>
      </c>
      <c r="B3247" s="14" t="s">
        <v>3810</v>
      </c>
      <c r="C3247" s="14" t="s">
        <v>19</v>
      </c>
      <c r="D3247" s="14" t="s">
        <v>6655</v>
      </c>
      <c r="E3247" s="12" t="s">
        <v>6656</v>
      </c>
      <c r="F3247" s="17"/>
      <c r="G3247" s="10"/>
      <c r="H3247" s="17"/>
      <c r="I3247" s="17"/>
      <c r="J3247" s="10"/>
      <c r="K3247" s="10"/>
    </row>
    <row r="3248" spans="1:12" ht="16.5" customHeight="1" x14ac:dyDescent="0.2">
      <c r="A3248" s="58">
        <v>1526105720</v>
      </c>
      <c r="B3248" s="14" t="s">
        <v>9865</v>
      </c>
      <c r="C3248" s="14" t="s">
        <v>19</v>
      </c>
      <c r="D3248" s="14" t="s">
        <v>9866</v>
      </c>
      <c r="E3248" s="12" t="s">
        <v>9864</v>
      </c>
      <c r="F3248" s="17"/>
      <c r="G3248" s="10"/>
      <c r="H3248" s="17"/>
      <c r="I3248" s="17"/>
      <c r="J3248" s="10"/>
      <c r="K3248" s="10"/>
    </row>
    <row r="3249" spans="1:13" ht="16.5" customHeight="1" x14ac:dyDescent="0.2">
      <c r="A3249" s="18">
        <v>1526105760</v>
      </c>
      <c r="B3249" s="14" t="s">
        <v>3825</v>
      </c>
      <c r="C3249" s="14"/>
      <c r="D3249" s="14" t="s">
        <v>3826</v>
      </c>
      <c r="E3249" s="14" t="s">
        <v>3827</v>
      </c>
      <c r="F3249" s="17"/>
      <c r="G3249" s="12"/>
      <c r="H3249" s="12"/>
      <c r="I3249" s="16"/>
      <c r="J3249" s="10"/>
      <c r="K3249" s="10"/>
    </row>
    <row r="3250" spans="1:13" ht="16.5" customHeight="1" x14ac:dyDescent="0.2">
      <c r="A3250" s="18">
        <v>1526105780</v>
      </c>
      <c r="B3250" s="14" t="s">
        <v>3828</v>
      </c>
      <c r="C3250" s="14"/>
      <c r="D3250" s="14" t="s">
        <v>3829</v>
      </c>
      <c r="E3250" s="14" t="s">
        <v>3830</v>
      </c>
      <c r="F3250" s="53"/>
      <c r="G3250" s="54"/>
      <c r="H3250" s="54"/>
      <c r="I3250" s="55"/>
      <c r="J3250" s="56"/>
      <c r="K3250" s="56"/>
      <c r="M3250" s="60"/>
    </row>
    <row r="3251" spans="1:13" ht="16.5" customHeight="1" x14ac:dyDescent="0.2">
      <c r="A3251" s="58">
        <v>1526105890</v>
      </c>
      <c r="B3251" s="14" t="s">
        <v>3811</v>
      </c>
      <c r="C3251" s="14" t="s">
        <v>881</v>
      </c>
      <c r="D3251" s="14" t="s">
        <v>3812</v>
      </c>
      <c r="E3251" s="14" t="s">
        <v>9571</v>
      </c>
      <c r="F3251" s="17"/>
      <c r="G3251" s="12" t="s">
        <v>144</v>
      </c>
      <c r="H3251" s="12" t="s">
        <v>145</v>
      </c>
      <c r="I3251" s="16"/>
      <c r="J3251" s="10" t="s">
        <v>153</v>
      </c>
      <c r="K3251" s="10" t="s">
        <v>553</v>
      </c>
    </row>
    <row r="3252" spans="1:13" ht="16.5" customHeight="1" x14ac:dyDescent="0.2">
      <c r="A3252" s="58">
        <v>1526105910</v>
      </c>
      <c r="B3252" s="14" t="s">
        <v>8047</v>
      </c>
      <c r="C3252" s="14" t="s">
        <v>881</v>
      </c>
      <c r="D3252" s="14" t="s">
        <v>8049</v>
      </c>
      <c r="E3252" s="14" t="s">
        <v>8048</v>
      </c>
      <c r="F3252" s="17"/>
      <c r="G3252" s="12"/>
      <c r="H3252" s="12"/>
      <c r="I3252" s="16"/>
      <c r="J3252" s="10"/>
      <c r="K3252" s="10"/>
    </row>
    <row r="3253" spans="1:13" ht="16.5" customHeight="1" x14ac:dyDescent="0.2">
      <c r="A3253" s="58">
        <v>1526105950</v>
      </c>
      <c r="B3253" s="14" t="s">
        <v>3857</v>
      </c>
      <c r="C3253" s="14" t="s">
        <v>881</v>
      </c>
      <c r="D3253" s="14" t="s">
        <v>10009</v>
      </c>
      <c r="E3253" s="14" t="s">
        <v>7156</v>
      </c>
      <c r="F3253" s="17"/>
      <c r="G3253" s="12"/>
      <c r="H3253" s="12"/>
      <c r="I3253" s="16"/>
      <c r="J3253" s="10"/>
      <c r="K3253" s="10"/>
    </row>
    <row r="3254" spans="1:13" ht="16.5" customHeight="1" x14ac:dyDescent="0.2">
      <c r="A3254" s="18">
        <v>1526105970</v>
      </c>
      <c r="B3254" s="14" t="s">
        <v>3819</v>
      </c>
      <c r="C3254" s="14" t="s">
        <v>881</v>
      </c>
      <c r="D3254" s="14" t="s">
        <v>3820</v>
      </c>
      <c r="E3254" s="14" t="s">
        <v>3821</v>
      </c>
      <c r="F3254" s="17"/>
      <c r="G3254" s="12"/>
      <c r="H3254" s="12"/>
      <c r="I3254" s="16"/>
      <c r="J3254" s="10"/>
      <c r="K3254" s="10"/>
    </row>
    <row r="3255" spans="1:13" ht="16.5" customHeight="1" x14ac:dyDescent="0.2">
      <c r="A3255" s="80">
        <v>1526105980</v>
      </c>
      <c r="B3255" s="19" t="s">
        <v>3822</v>
      </c>
      <c r="C3255" s="19"/>
      <c r="D3255" s="20" t="s">
        <v>3823</v>
      </c>
      <c r="E3255" s="20" t="s">
        <v>3824</v>
      </c>
      <c r="F3255" s="17"/>
      <c r="G3255" s="12"/>
      <c r="H3255" s="12"/>
      <c r="I3255" s="16"/>
      <c r="J3255" s="19"/>
      <c r="K3255" s="19"/>
    </row>
    <row r="3256" spans="1:13" ht="16.5" customHeight="1" x14ac:dyDescent="0.2">
      <c r="A3256" s="58">
        <v>1526106000</v>
      </c>
      <c r="B3256" s="14" t="s">
        <v>3831</v>
      </c>
      <c r="C3256" s="14" t="s">
        <v>881</v>
      </c>
      <c r="D3256" s="14" t="s">
        <v>3832</v>
      </c>
      <c r="E3256" s="14" t="s">
        <v>3833</v>
      </c>
      <c r="F3256" s="53"/>
      <c r="G3256" s="54"/>
      <c r="H3256" s="54"/>
      <c r="I3256" s="55"/>
      <c r="J3256" s="56"/>
      <c r="K3256" s="56"/>
      <c r="M3256" s="60"/>
    </row>
    <row r="3257" spans="1:13" ht="16.5" customHeight="1" x14ac:dyDescent="0.2">
      <c r="A3257" s="18">
        <v>1526106070</v>
      </c>
      <c r="B3257" s="14" t="s">
        <v>6207</v>
      </c>
      <c r="C3257" s="14"/>
      <c r="D3257" s="14" t="s">
        <v>6208</v>
      </c>
      <c r="E3257" s="14" t="s">
        <v>6208</v>
      </c>
      <c r="F3257" s="17"/>
      <c r="G3257" s="15" t="s">
        <v>144</v>
      </c>
      <c r="H3257" s="15" t="s">
        <v>145</v>
      </c>
      <c r="I3257" s="16"/>
      <c r="J3257" s="10"/>
      <c r="K3257" s="10"/>
    </row>
    <row r="3258" spans="1:13" ht="16.5" customHeight="1" x14ac:dyDescent="0.2">
      <c r="A3258" s="58">
        <v>1526106190</v>
      </c>
      <c r="B3258" s="14" t="s">
        <v>8617</v>
      </c>
      <c r="C3258" s="14" t="s">
        <v>19</v>
      </c>
      <c r="D3258" s="14" t="s">
        <v>8619</v>
      </c>
      <c r="E3258" s="14" t="s">
        <v>8618</v>
      </c>
      <c r="F3258" s="17"/>
      <c r="G3258" s="12" t="s">
        <v>144</v>
      </c>
      <c r="H3258" s="12" t="s">
        <v>145</v>
      </c>
      <c r="I3258" s="16"/>
      <c r="J3258" s="10" t="s">
        <v>153</v>
      </c>
      <c r="K3258" s="10" t="s">
        <v>553</v>
      </c>
    </row>
    <row r="3259" spans="1:13" ht="16.5" customHeight="1" x14ac:dyDescent="0.2">
      <c r="A3259" s="18">
        <v>1526106200</v>
      </c>
      <c r="B3259" s="14" t="s">
        <v>4468</v>
      </c>
      <c r="C3259" s="14"/>
      <c r="D3259" s="14" t="s">
        <v>4469</v>
      </c>
      <c r="E3259" s="14" t="s">
        <v>4469</v>
      </c>
      <c r="F3259" s="17"/>
      <c r="G3259" s="15" t="s">
        <v>144</v>
      </c>
      <c r="H3259" s="15" t="s">
        <v>145</v>
      </c>
      <c r="I3259" s="16"/>
      <c r="J3259" s="10"/>
      <c r="K3259" s="10"/>
    </row>
    <row r="3260" spans="1:13" ht="16.5" customHeight="1" x14ac:dyDescent="0.2">
      <c r="A3260" s="18">
        <v>1526106220</v>
      </c>
      <c r="B3260" s="14" t="s">
        <v>4462</v>
      </c>
      <c r="C3260" s="14"/>
      <c r="D3260" s="14" t="s">
        <v>4463</v>
      </c>
      <c r="E3260" s="14" t="s">
        <v>4464</v>
      </c>
      <c r="F3260" s="17"/>
      <c r="G3260" s="15"/>
      <c r="H3260" s="15"/>
      <c r="I3260" s="16"/>
      <c r="J3260" s="10"/>
      <c r="K3260" s="10"/>
    </row>
    <row r="3261" spans="1:13" ht="16.5" customHeight="1" x14ac:dyDescent="0.2">
      <c r="A3261" s="64">
        <v>1526106370</v>
      </c>
      <c r="B3261" s="37" t="s">
        <v>4697</v>
      </c>
      <c r="C3261" s="37"/>
      <c r="D3261" s="26" t="s">
        <v>4698</v>
      </c>
      <c r="E3261" s="26" t="s">
        <v>4699</v>
      </c>
      <c r="F3261" s="10"/>
      <c r="G3261" s="10"/>
      <c r="H3261" s="10"/>
      <c r="I3261" s="10"/>
      <c r="J3261" s="28"/>
      <c r="K3261" s="26"/>
    </row>
    <row r="3262" spans="1:13" ht="16.5" customHeight="1" x14ac:dyDescent="0.2">
      <c r="A3262" s="18">
        <v>1526106760</v>
      </c>
      <c r="B3262" s="14" t="s">
        <v>564</v>
      </c>
      <c r="C3262" s="14"/>
      <c r="D3262" s="14" t="s">
        <v>565</v>
      </c>
      <c r="E3262" s="14" t="s">
        <v>566</v>
      </c>
      <c r="F3262" s="17"/>
      <c r="G3262" s="17"/>
      <c r="H3262" s="16"/>
      <c r="I3262" s="16"/>
      <c r="J3262" s="10" t="s">
        <v>153</v>
      </c>
      <c r="K3262" s="10" t="s">
        <v>553</v>
      </c>
    </row>
    <row r="3263" spans="1:13" ht="16.5" customHeight="1" x14ac:dyDescent="0.2">
      <c r="A3263" s="18">
        <v>1526106770</v>
      </c>
      <c r="B3263" s="14" t="s">
        <v>3245</v>
      </c>
      <c r="C3263" s="14"/>
      <c r="D3263" s="14" t="s">
        <v>3246</v>
      </c>
      <c r="E3263" s="14" t="s">
        <v>3246</v>
      </c>
      <c r="F3263" s="17"/>
      <c r="G3263" s="17"/>
      <c r="H3263" s="16"/>
      <c r="I3263" s="16"/>
      <c r="J3263" s="10" t="s">
        <v>153</v>
      </c>
      <c r="K3263" s="10" t="s">
        <v>553</v>
      </c>
    </row>
    <row r="3264" spans="1:13" ht="16.5" customHeight="1" x14ac:dyDescent="0.2">
      <c r="A3264" s="18">
        <v>1526106780</v>
      </c>
      <c r="B3264" s="14" t="s">
        <v>3287</v>
      </c>
      <c r="C3264" s="14"/>
      <c r="D3264" s="14" t="s">
        <v>3288</v>
      </c>
      <c r="E3264" s="14" t="s">
        <v>3289</v>
      </c>
      <c r="F3264" s="17"/>
      <c r="G3264" s="17"/>
      <c r="H3264" s="16"/>
      <c r="I3264" s="16"/>
      <c r="J3264" s="10" t="s">
        <v>153</v>
      </c>
      <c r="K3264" s="10" t="s">
        <v>553</v>
      </c>
    </row>
    <row r="3265" spans="1:11" ht="16.5" customHeight="1" x14ac:dyDescent="0.2">
      <c r="A3265" s="18">
        <v>1526106790</v>
      </c>
      <c r="B3265" s="14" t="s">
        <v>3417</v>
      </c>
      <c r="C3265" s="14"/>
      <c r="D3265" s="14" t="s">
        <v>3418</v>
      </c>
      <c r="E3265" s="14" t="s">
        <v>3418</v>
      </c>
      <c r="F3265" s="17"/>
      <c r="G3265" s="17"/>
      <c r="H3265" s="16"/>
      <c r="I3265" s="16"/>
      <c r="J3265" s="10" t="s">
        <v>153</v>
      </c>
      <c r="K3265" s="10" t="s">
        <v>553</v>
      </c>
    </row>
    <row r="3266" spans="1:11" ht="16.5" customHeight="1" x14ac:dyDescent="0.2">
      <c r="A3266" s="18">
        <v>1526106800</v>
      </c>
      <c r="B3266" s="10" t="s">
        <v>5795</v>
      </c>
      <c r="C3266" s="10"/>
      <c r="D3266" s="10" t="s">
        <v>5796</v>
      </c>
      <c r="E3266" s="10" t="s">
        <v>5797</v>
      </c>
      <c r="F3266" s="17"/>
      <c r="G3266" s="17"/>
      <c r="H3266" s="16"/>
      <c r="I3266" s="16"/>
      <c r="J3266" s="10" t="s">
        <v>153</v>
      </c>
      <c r="K3266" s="10" t="s">
        <v>553</v>
      </c>
    </row>
    <row r="3267" spans="1:11" ht="16.5" customHeight="1" x14ac:dyDescent="0.2">
      <c r="A3267" s="18">
        <v>1526106810</v>
      </c>
      <c r="B3267" s="14" t="s">
        <v>1695</v>
      </c>
      <c r="C3267" s="14"/>
      <c r="D3267" s="14" t="s">
        <v>1696</v>
      </c>
      <c r="E3267" s="14" t="s">
        <v>1696</v>
      </c>
      <c r="F3267" s="17"/>
      <c r="G3267" s="17"/>
      <c r="H3267" s="16"/>
      <c r="I3267" s="16"/>
      <c r="J3267" s="10" t="s">
        <v>153</v>
      </c>
      <c r="K3267" s="10" t="s">
        <v>553</v>
      </c>
    </row>
    <row r="3268" spans="1:11" ht="16.5" customHeight="1" x14ac:dyDescent="0.2">
      <c r="A3268" s="18">
        <v>1526106820</v>
      </c>
      <c r="B3268" s="14" t="s">
        <v>1710</v>
      </c>
      <c r="C3268" s="14"/>
      <c r="D3268" s="14" t="s">
        <v>1711</v>
      </c>
      <c r="E3268" s="14" t="s">
        <v>1711</v>
      </c>
      <c r="F3268" s="17"/>
      <c r="G3268" s="17"/>
      <c r="H3268" s="16"/>
      <c r="I3268" s="16"/>
      <c r="J3268" s="10" t="s">
        <v>153</v>
      </c>
      <c r="K3268" s="10" t="s">
        <v>553</v>
      </c>
    </row>
    <row r="3269" spans="1:11" ht="16.5" customHeight="1" x14ac:dyDescent="0.2">
      <c r="A3269" s="18">
        <v>1526106830</v>
      </c>
      <c r="B3269" s="14" t="s">
        <v>1791</v>
      </c>
      <c r="C3269" s="14"/>
      <c r="D3269" s="14" t="s">
        <v>1792</v>
      </c>
      <c r="E3269" s="14" t="s">
        <v>1792</v>
      </c>
      <c r="F3269" s="17"/>
      <c r="G3269" s="17"/>
      <c r="H3269" s="16"/>
      <c r="I3269" s="16"/>
      <c r="J3269" s="10" t="s">
        <v>153</v>
      </c>
      <c r="K3269" s="10" t="s">
        <v>553</v>
      </c>
    </row>
    <row r="3270" spans="1:11" ht="16.5" customHeight="1" x14ac:dyDescent="0.2">
      <c r="A3270" s="18">
        <v>1526106850</v>
      </c>
      <c r="B3270" s="14" t="s">
        <v>1806</v>
      </c>
      <c r="C3270" s="14"/>
      <c r="D3270" s="14" t="s">
        <v>1807</v>
      </c>
      <c r="E3270" s="14" t="s">
        <v>1808</v>
      </c>
      <c r="F3270" s="17"/>
      <c r="G3270" s="17"/>
      <c r="H3270" s="16"/>
      <c r="I3270" s="16"/>
      <c r="J3270" s="10" t="s">
        <v>153</v>
      </c>
      <c r="K3270" s="10" t="s">
        <v>553</v>
      </c>
    </row>
    <row r="3271" spans="1:11" ht="16.5" customHeight="1" x14ac:dyDescent="0.2">
      <c r="A3271" s="18">
        <v>1526106860</v>
      </c>
      <c r="B3271" s="10" t="s">
        <v>2113</v>
      </c>
      <c r="C3271" s="10"/>
      <c r="D3271" s="10" t="s">
        <v>2114</v>
      </c>
      <c r="E3271" s="10" t="s">
        <v>2115</v>
      </c>
      <c r="F3271" s="17"/>
      <c r="G3271" s="17"/>
      <c r="H3271" s="16"/>
      <c r="I3271" s="16"/>
      <c r="J3271" s="10" t="s">
        <v>153</v>
      </c>
      <c r="K3271" s="10" t="s">
        <v>553</v>
      </c>
    </row>
    <row r="3272" spans="1:11" ht="16.5" customHeight="1" x14ac:dyDescent="0.2">
      <c r="A3272" s="18">
        <v>1526106870</v>
      </c>
      <c r="B3272" s="10" t="s">
        <v>2118</v>
      </c>
      <c r="C3272" s="10"/>
      <c r="D3272" s="10" t="s">
        <v>2119</v>
      </c>
      <c r="E3272" s="10" t="s">
        <v>2120</v>
      </c>
      <c r="F3272" s="17"/>
      <c r="G3272" s="17"/>
      <c r="H3272" s="16"/>
      <c r="I3272" s="16"/>
      <c r="J3272" s="10" t="s">
        <v>153</v>
      </c>
      <c r="K3272" s="10" t="s">
        <v>553</v>
      </c>
    </row>
    <row r="3273" spans="1:11" ht="16.5" customHeight="1" x14ac:dyDescent="0.2">
      <c r="A3273" s="18">
        <v>1526106880</v>
      </c>
      <c r="B3273" s="14" t="s">
        <v>2091</v>
      </c>
      <c r="C3273" s="14"/>
      <c r="D3273" s="14" t="s">
        <v>2092</v>
      </c>
      <c r="E3273" s="14" t="s">
        <v>2092</v>
      </c>
      <c r="F3273" s="17"/>
      <c r="G3273" s="17"/>
      <c r="H3273" s="16"/>
      <c r="I3273" s="16"/>
      <c r="J3273" s="10" t="s">
        <v>153</v>
      </c>
      <c r="K3273" s="10" t="s">
        <v>553</v>
      </c>
    </row>
    <row r="3274" spans="1:11" ht="16.5" customHeight="1" x14ac:dyDescent="0.2">
      <c r="A3274" s="18">
        <v>1526106890</v>
      </c>
      <c r="B3274" s="14" t="s">
        <v>2528</v>
      </c>
      <c r="C3274" s="14"/>
      <c r="D3274" s="14" t="s">
        <v>2529</v>
      </c>
      <c r="E3274" s="14" t="s">
        <v>2530</v>
      </c>
      <c r="F3274" s="17"/>
      <c r="G3274" s="17"/>
      <c r="H3274" s="16"/>
      <c r="I3274" s="16"/>
      <c r="J3274" s="10" t="s">
        <v>153</v>
      </c>
      <c r="K3274" s="10" t="s">
        <v>553</v>
      </c>
    </row>
    <row r="3275" spans="1:11" ht="16.5" customHeight="1" x14ac:dyDescent="0.2">
      <c r="A3275" s="18">
        <v>1526106900</v>
      </c>
      <c r="B3275" s="14" t="s">
        <v>2531</v>
      </c>
      <c r="C3275" s="14"/>
      <c r="D3275" s="14" t="s">
        <v>2532</v>
      </c>
      <c r="E3275" s="14" t="s">
        <v>2533</v>
      </c>
      <c r="F3275" s="17"/>
      <c r="G3275" s="17"/>
      <c r="H3275" s="16"/>
      <c r="I3275" s="16"/>
      <c r="J3275" s="10" t="s">
        <v>153</v>
      </c>
      <c r="K3275" s="10" t="s">
        <v>553</v>
      </c>
    </row>
    <row r="3276" spans="1:11" ht="16.5" customHeight="1" x14ac:dyDescent="0.2">
      <c r="A3276" s="18">
        <v>1526106910</v>
      </c>
      <c r="B3276" s="14" t="s">
        <v>2548</v>
      </c>
      <c r="C3276" s="14"/>
      <c r="D3276" s="14" t="s">
        <v>2549</v>
      </c>
      <c r="E3276" s="14" t="s">
        <v>2549</v>
      </c>
      <c r="F3276" s="17"/>
      <c r="G3276" s="17"/>
      <c r="H3276" s="16"/>
      <c r="I3276" s="16"/>
      <c r="J3276" s="10" t="s">
        <v>153</v>
      </c>
      <c r="K3276" s="10" t="s">
        <v>553</v>
      </c>
    </row>
    <row r="3277" spans="1:11" ht="16.5" customHeight="1" x14ac:dyDescent="0.2">
      <c r="A3277" s="58">
        <v>1526106920</v>
      </c>
      <c r="B3277" s="14" t="s">
        <v>3202</v>
      </c>
      <c r="C3277" s="14" t="s">
        <v>19</v>
      </c>
      <c r="D3277" s="14" t="s">
        <v>3203</v>
      </c>
      <c r="E3277" s="14" t="s">
        <v>7837</v>
      </c>
      <c r="F3277" s="17"/>
      <c r="G3277" s="17"/>
      <c r="H3277" s="16"/>
      <c r="I3277" s="16"/>
      <c r="J3277" s="10" t="s">
        <v>153</v>
      </c>
      <c r="K3277" s="10" t="s">
        <v>553</v>
      </c>
    </row>
    <row r="3278" spans="1:11" ht="16.5" customHeight="1" x14ac:dyDescent="0.2">
      <c r="A3278" s="18">
        <v>1526106930</v>
      </c>
      <c r="B3278" s="14" t="s">
        <v>2096</v>
      </c>
      <c r="C3278" s="14"/>
      <c r="D3278" s="14" t="s">
        <v>2097</v>
      </c>
      <c r="E3278" s="14" t="s">
        <v>2097</v>
      </c>
      <c r="F3278" s="17"/>
      <c r="G3278" s="17"/>
      <c r="H3278" s="16"/>
      <c r="I3278" s="16"/>
      <c r="J3278" s="10" t="s">
        <v>153</v>
      </c>
      <c r="K3278" s="10" t="s">
        <v>553</v>
      </c>
    </row>
    <row r="3279" spans="1:11" ht="16.5" customHeight="1" x14ac:dyDescent="0.2">
      <c r="A3279" s="18">
        <v>1526106940</v>
      </c>
      <c r="B3279" s="14" t="s">
        <v>694</v>
      </c>
      <c r="C3279" s="14"/>
      <c r="D3279" s="14" t="s">
        <v>695</v>
      </c>
      <c r="E3279" s="14" t="s">
        <v>695</v>
      </c>
      <c r="F3279" s="17"/>
      <c r="G3279" s="17"/>
      <c r="H3279" s="16"/>
      <c r="I3279" s="16"/>
      <c r="J3279" s="10" t="s">
        <v>153</v>
      </c>
      <c r="K3279" s="10" t="s">
        <v>553</v>
      </c>
    </row>
    <row r="3280" spans="1:11" ht="16.5" customHeight="1" x14ac:dyDescent="0.2">
      <c r="A3280" s="18">
        <v>1526106950</v>
      </c>
      <c r="B3280" s="14" t="s">
        <v>680</v>
      </c>
      <c r="C3280" s="14"/>
      <c r="D3280" s="14" t="s">
        <v>681</v>
      </c>
      <c r="E3280" s="14" t="s">
        <v>682</v>
      </c>
      <c r="F3280" s="17"/>
      <c r="G3280" s="17"/>
      <c r="H3280" s="16"/>
      <c r="I3280" s="16"/>
      <c r="J3280" s="10" t="s">
        <v>153</v>
      </c>
      <c r="K3280" s="10" t="s">
        <v>553</v>
      </c>
    </row>
    <row r="3281" spans="1:11" ht="16.5" customHeight="1" x14ac:dyDescent="0.2">
      <c r="A3281" s="18">
        <v>1526106960</v>
      </c>
      <c r="B3281" s="14" t="s">
        <v>689</v>
      </c>
      <c r="C3281" s="14"/>
      <c r="D3281" s="14" t="s">
        <v>690</v>
      </c>
      <c r="E3281" s="14" t="s">
        <v>691</v>
      </c>
      <c r="F3281" s="17"/>
      <c r="G3281" s="17"/>
      <c r="H3281" s="16"/>
      <c r="I3281" s="16"/>
      <c r="J3281" s="10" t="s">
        <v>153</v>
      </c>
      <c r="K3281" s="10" t="s">
        <v>553</v>
      </c>
    </row>
    <row r="3282" spans="1:11" ht="16.5" customHeight="1" x14ac:dyDescent="0.2">
      <c r="A3282" s="18">
        <v>1526106970</v>
      </c>
      <c r="B3282" s="14" t="s">
        <v>3728</v>
      </c>
      <c r="C3282" s="14"/>
      <c r="D3282" s="14" t="s">
        <v>3729</v>
      </c>
      <c r="E3282" s="14" t="s">
        <v>3730</v>
      </c>
      <c r="F3282" s="17"/>
      <c r="G3282" s="17"/>
      <c r="H3282" s="16"/>
      <c r="I3282" s="16"/>
      <c r="J3282" s="10" t="s">
        <v>153</v>
      </c>
      <c r="K3282" s="10" t="s">
        <v>553</v>
      </c>
    </row>
    <row r="3283" spans="1:11" ht="16.5" customHeight="1" x14ac:dyDescent="0.2">
      <c r="A3283" s="18">
        <v>1526106980</v>
      </c>
      <c r="B3283" s="14" t="s">
        <v>708</v>
      </c>
      <c r="C3283" s="14"/>
      <c r="D3283" s="14" t="s">
        <v>709</v>
      </c>
      <c r="E3283" s="14" t="s">
        <v>710</v>
      </c>
      <c r="F3283" s="17"/>
      <c r="G3283" s="17"/>
      <c r="H3283" s="16"/>
      <c r="I3283" s="16"/>
      <c r="J3283" s="10" t="s">
        <v>153</v>
      </c>
      <c r="K3283" s="10" t="s">
        <v>553</v>
      </c>
    </row>
    <row r="3284" spans="1:11" ht="16.5" customHeight="1" x14ac:dyDescent="0.2">
      <c r="A3284" s="18">
        <v>1526106990</v>
      </c>
      <c r="B3284" s="14" t="s">
        <v>711</v>
      </c>
      <c r="C3284" s="14"/>
      <c r="D3284" s="14" t="s">
        <v>712</v>
      </c>
      <c r="E3284" s="14" t="s">
        <v>713</v>
      </c>
      <c r="F3284" s="17"/>
      <c r="G3284" s="17"/>
      <c r="H3284" s="16"/>
      <c r="I3284" s="16"/>
      <c r="J3284" s="10" t="s">
        <v>153</v>
      </c>
      <c r="K3284" s="10" t="s">
        <v>553</v>
      </c>
    </row>
    <row r="3285" spans="1:11" ht="16.5" customHeight="1" x14ac:dyDescent="0.2">
      <c r="A3285" s="18">
        <v>1526107000</v>
      </c>
      <c r="B3285" s="14" t="s">
        <v>3742</v>
      </c>
      <c r="C3285" s="14"/>
      <c r="D3285" s="14" t="s">
        <v>3743</v>
      </c>
      <c r="E3285" s="14" t="s">
        <v>3744</v>
      </c>
      <c r="F3285" s="17"/>
      <c r="G3285" s="17"/>
      <c r="H3285" s="16"/>
      <c r="I3285" s="16"/>
      <c r="J3285" s="10" t="s">
        <v>153</v>
      </c>
      <c r="K3285" s="10" t="s">
        <v>553</v>
      </c>
    </row>
    <row r="3286" spans="1:11" ht="16.5" customHeight="1" x14ac:dyDescent="0.2">
      <c r="A3286" s="18">
        <v>1526107010</v>
      </c>
      <c r="B3286" s="14" t="s">
        <v>3760</v>
      </c>
      <c r="C3286" s="14"/>
      <c r="D3286" s="14" t="s">
        <v>3761</v>
      </c>
      <c r="E3286" s="14" t="s">
        <v>3762</v>
      </c>
      <c r="F3286" s="17"/>
      <c r="G3286" s="17"/>
      <c r="H3286" s="16"/>
      <c r="I3286" s="16"/>
      <c r="J3286" s="10" t="s">
        <v>153</v>
      </c>
      <c r="K3286" s="10" t="s">
        <v>553</v>
      </c>
    </row>
    <row r="3287" spans="1:11" ht="16.5" customHeight="1" x14ac:dyDescent="0.2">
      <c r="A3287" s="18">
        <v>1526107020</v>
      </c>
      <c r="B3287" s="14" t="s">
        <v>3757</v>
      </c>
      <c r="C3287" s="14"/>
      <c r="D3287" s="14" t="s">
        <v>3758</v>
      </c>
      <c r="E3287" s="14" t="s">
        <v>3759</v>
      </c>
      <c r="F3287" s="17"/>
      <c r="G3287" s="17"/>
      <c r="H3287" s="16"/>
      <c r="I3287" s="16"/>
      <c r="J3287" s="10" t="s">
        <v>153</v>
      </c>
      <c r="K3287" s="10" t="s">
        <v>553</v>
      </c>
    </row>
    <row r="3288" spans="1:11" ht="16.5" customHeight="1" x14ac:dyDescent="0.2">
      <c r="A3288" s="18">
        <v>1526107030</v>
      </c>
      <c r="B3288" s="14" t="s">
        <v>3697</v>
      </c>
      <c r="C3288" s="14"/>
      <c r="D3288" s="14" t="s">
        <v>3698</v>
      </c>
      <c r="E3288" s="14" t="s">
        <v>3699</v>
      </c>
      <c r="F3288" s="17"/>
      <c r="G3288" s="17"/>
      <c r="H3288" s="16"/>
      <c r="I3288" s="16"/>
      <c r="J3288" s="10" t="s">
        <v>153</v>
      </c>
      <c r="K3288" s="10" t="s">
        <v>553</v>
      </c>
    </row>
    <row r="3289" spans="1:11" ht="16.5" customHeight="1" x14ac:dyDescent="0.2">
      <c r="A3289" s="18">
        <v>1526107040</v>
      </c>
      <c r="B3289" s="14" t="s">
        <v>3678</v>
      </c>
      <c r="C3289" s="14"/>
      <c r="D3289" s="14" t="s">
        <v>3679</v>
      </c>
      <c r="E3289" s="14" t="s">
        <v>3680</v>
      </c>
      <c r="F3289" s="17"/>
      <c r="G3289" s="17"/>
      <c r="H3289" s="16"/>
      <c r="I3289" s="16"/>
      <c r="J3289" s="10" t="s">
        <v>153</v>
      </c>
      <c r="K3289" s="10" t="s">
        <v>553</v>
      </c>
    </row>
    <row r="3290" spans="1:11" ht="16.5" customHeight="1" x14ac:dyDescent="0.2">
      <c r="A3290" s="18">
        <v>1526107050</v>
      </c>
      <c r="B3290" s="14" t="s">
        <v>3702</v>
      </c>
      <c r="C3290" s="14"/>
      <c r="D3290" s="14" t="s">
        <v>3703</v>
      </c>
      <c r="E3290" s="14" t="s">
        <v>3704</v>
      </c>
      <c r="F3290" s="17"/>
      <c r="G3290" s="17"/>
      <c r="H3290" s="16"/>
      <c r="I3290" s="16"/>
      <c r="J3290" s="10" t="s">
        <v>153</v>
      </c>
      <c r="K3290" s="10" t="s">
        <v>553</v>
      </c>
    </row>
    <row r="3291" spans="1:11" ht="16.5" customHeight="1" x14ac:dyDescent="0.2">
      <c r="A3291" s="18">
        <v>1526107060</v>
      </c>
      <c r="B3291" s="14" t="s">
        <v>3707</v>
      </c>
      <c r="C3291" s="14"/>
      <c r="D3291" s="14" t="s">
        <v>3708</v>
      </c>
      <c r="E3291" s="14" t="s">
        <v>3709</v>
      </c>
      <c r="F3291" s="17"/>
      <c r="G3291" s="17"/>
      <c r="H3291" s="16"/>
      <c r="I3291" s="16"/>
      <c r="J3291" s="10" t="s">
        <v>153</v>
      </c>
      <c r="K3291" s="10" t="s">
        <v>553</v>
      </c>
    </row>
    <row r="3292" spans="1:11" ht="16.5" customHeight="1" x14ac:dyDescent="0.2">
      <c r="A3292" s="18">
        <v>1526107070</v>
      </c>
      <c r="B3292" s="14" t="s">
        <v>4114</v>
      </c>
      <c r="C3292" s="14"/>
      <c r="D3292" s="14" t="s">
        <v>4115</v>
      </c>
      <c r="E3292" s="14" t="s">
        <v>4116</v>
      </c>
      <c r="F3292" s="17"/>
      <c r="G3292" s="17"/>
      <c r="H3292" s="16"/>
      <c r="I3292" s="16"/>
      <c r="J3292" s="10" t="s">
        <v>153</v>
      </c>
      <c r="K3292" s="10" t="s">
        <v>553</v>
      </c>
    </row>
    <row r="3293" spans="1:11" ht="16.5" customHeight="1" x14ac:dyDescent="0.2">
      <c r="A3293" s="18">
        <v>1526107080</v>
      </c>
      <c r="B3293" s="14" t="s">
        <v>5697</v>
      </c>
      <c r="C3293" s="14"/>
      <c r="D3293" s="14" t="s">
        <v>5698</v>
      </c>
      <c r="E3293" s="14" t="s">
        <v>5699</v>
      </c>
      <c r="F3293" s="17"/>
      <c r="G3293" s="17"/>
      <c r="H3293" s="16"/>
      <c r="I3293" s="16"/>
      <c r="J3293" s="10" t="s">
        <v>153</v>
      </c>
      <c r="K3293" s="10" t="s">
        <v>553</v>
      </c>
    </row>
    <row r="3294" spans="1:11" ht="16.5" customHeight="1" x14ac:dyDescent="0.2">
      <c r="A3294" s="18">
        <v>1526107090</v>
      </c>
      <c r="B3294" s="14" t="s">
        <v>5704</v>
      </c>
      <c r="C3294" s="14"/>
      <c r="D3294" s="14" t="s">
        <v>5705</v>
      </c>
      <c r="E3294" s="14" t="s">
        <v>5706</v>
      </c>
      <c r="F3294" s="17"/>
      <c r="G3294" s="17"/>
      <c r="H3294" s="16"/>
      <c r="I3294" s="16"/>
      <c r="J3294" s="10" t="s">
        <v>153</v>
      </c>
      <c r="K3294" s="10" t="s">
        <v>553</v>
      </c>
    </row>
    <row r="3295" spans="1:11" ht="16.5" customHeight="1" x14ac:dyDescent="0.2">
      <c r="A3295" s="18">
        <v>1526107100</v>
      </c>
      <c r="B3295" s="14" t="s">
        <v>5707</v>
      </c>
      <c r="C3295" s="14"/>
      <c r="D3295" s="14" t="s">
        <v>5708</v>
      </c>
      <c r="E3295" s="14" t="s">
        <v>5709</v>
      </c>
      <c r="F3295" s="17"/>
      <c r="G3295" s="17"/>
      <c r="H3295" s="16"/>
      <c r="I3295" s="16"/>
      <c r="J3295" s="10" t="s">
        <v>153</v>
      </c>
      <c r="K3295" s="10" t="s">
        <v>553</v>
      </c>
    </row>
    <row r="3296" spans="1:11" ht="16.5" customHeight="1" x14ac:dyDescent="0.2">
      <c r="A3296" s="58">
        <v>1526107330</v>
      </c>
      <c r="B3296" s="29" t="s">
        <v>3290</v>
      </c>
      <c r="C3296" s="29" t="s">
        <v>19</v>
      </c>
      <c r="D3296" s="29" t="s">
        <v>3291</v>
      </c>
      <c r="E3296" s="10" t="s">
        <v>6828</v>
      </c>
      <c r="F3296" s="17"/>
      <c r="G3296" s="17"/>
      <c r="H3296" s="16"/>
      <c r="I3296" s="16"/>
      <c r="J3296" s="10" t="s">
        <v>153</v>
      </c>
      <c r="K3296" s="10" t="s">
        <v>553</v>
      </c>
    </row>
    <row r="3297" spans="1:11" ht="16.5" customHeight="1" x14ac:dyDescent="0.2">
      <c r="A3297" s="18">
        <v>1526107340</v>
      </c>
      <c r="B3297" s="14" t="s">
        <v>5201</v>
      </c>
      <c r="C3297" s="14"/>
      <c r="D3297" s="14" t="s">
        <v>5202</v>
      </c>
      <c r="E3297" s="19" t="s">
        <v>5202</v>
      </c>
      <c r="F3297" s="17"/>
      <c r="G3297" s="17"/>
      <c r="H3297" s="16"/>
      <c r="I3297" s="16"/>
      <c r="J3297" s="14" t="s">
        <v>153</v>
      </c>
      <c r="K3297" s="10" t="s">
        <v>553</v>
      </c>
    </row>
    <row r="3298" spans="1:11" ht="16.5" customHeight="1" x14ac:dyDescent="0.2">
      <c r="A3298" s="18">
        <v>1526107350</v>
      </c>
      <c r="B3298" s="14" t="s">
        <v>5206</v>
      </c>
      <c r="C3298" s="14"/>
      <c r="D3298" s="14" t="s">
        <v>5207</v>
      </c>
      <c r="E3298" s="19" t="s">
        <v>5207</v>
      </c>
      <c r="F3298" s="17"/>
      <c r="G3298" s="17"/>
      <c r="H3298" s="16"/>
      <c r="I3298" s="16"/>
      <c r="J3298" s="14" t="s">
        <v>153</v>
      </c>
      <c r="K3298" s="10" t="s">
        <v>553</v>
      </c>
    </row>
    <row r="3299" spans="1:11" ht="16.5" customHeight="1" x14ac:dyDescent="0.2">
      <c r="A3299" s="18">
        <v>1526107360</v>
      </c>
      <c r="B3299" s="14" t="s">
        <v>3737</v>
      </c>
      <c r="C3299" s="14"/>
      <c r="D3299" s="14" t="s">
        <v>3738</v>
      </c>
      <c r="E3299" s="19" t="s">
        <v>3738</v>
      </c>
      <c r="F3299" s="17"/>
      <c r="G3299" s="17"/>
      <c r="H3299" s="16"/>
      <c r="I3299" s="16"/>
      <c r="J3299" s="14" t="s">
        <v>153</v>
      </c>
      <c r="K3299" s="10" t="s">
        <v>553</v>
      </c>
    </row>
    <row r="3300" spans="1:11" ht="16.5" customHeight="1" x14ac:dyDescent="0.2">
      <c r="A3300" s="18">
        <v>1526107540</v>
      </c>
      <c r="B3300" s="30" t="s">
        <v>692</v>
      </c>
      <c r="C3300" s="30"/>
      <c r="D3300" s="30" t="s">
        <v>693</v>
      </c>
      <c r="E3300" s="19" t="s">
        <v>693</v>
      </c>
      <c r="F3300" s="17"/>
      <c r="G3300" s="17"/>
      <c r="H3300" s="16"/>
      <c r="I3300" s="16"/>
      <c r="J3300" s="10" t="s">
        <v>186</v>
      </c>
      <c r="K3300" s="30" t="s">
        <v>553</v>
      </c>
    </row>
    <row r="3301" spans="1:11" ht="16.5" customHeight="1" x14ac:dyDescent="0.2">
      <c r="A3301" s="18">
        <v>1526107550</v>
      </c>
      <c r="B3301" s="30" t="s">
        <v>1526</v>
      </c>
      <c r="C3301" s="30"/>
      <c r="D3301" s="30" t="s">
        <v>1527</v>
      </c>
      <c r="E3301" s="19" t="s">
        <v>1527</v>
      </c>
      <c r="F3301" s="17"/>
      <c r="G3301" s="17"/>
      <c r="H3301" s="16"/>
      <c r="I3301" s="16"/>
      <c r="J3301" s="10" t="s">
        <v>186</v>
      </c>
      <c r="K3301" s="30" t="s">
        <v>553</v>
      </c>
    </row>
    <row r="3302" spans="1:11" ht="16.5" customHeight="1" x14ac:dyDescent="0.2">
      <c r="A3302" s="18">
        <v>1526107560</v>
      </c>
      <c r="B3302" s="30" t="s">
        <v>1697</v>
      </c>
      <c r="C3302" s="30"/>
      <c r="D3302" s="30" t="s">
        <v>1698</v>
      </c>
      <c r="E3302" s="19" t="s">
        <v>1698</v>
      </c>
      <c r="F3302" s="17"/>
      <c r="G3302" s="17"/>
      <c r="H3302" s="16"/>
      <c r="I3302" s="16"/>
      <c r="J3302" s="10" t="s">
        <v>186</v>
      </c>
      <c r="K3302" s="30" t="s">
        <v>553</v>
      </c>
    </row>
    <row r="3303" spans="1:11" ht="16.5" customHeight="1" x14ac:dyDescent="0.2">
      <c r="A3303" s="18">
        <v>1526107570</v>
      </c>
      <c r="B3303" s="30" t="s">
        <v>1736</v>
      </c>
      <c r="C3303" s="30"/>
      <c r="D3303" s="30" t="s">
        <v>1737</v>
      </c>
      <c r="E3303" s="19" t="s">
        <v>1737</v>
      </c>
      <c r="F3303" s="17"/>
      <c r="G3303" s="17"/>
      <c r="H3303" s="16"/>
      <c r="I3303" s="16"/>
      <c r="J3303" s="10" t="s">
        <v>186</v>
      </c>
      <c r="K3303" s="30" t="s">
        <v>553</v>
      </c>
    </row>
    <row r="3304" spans="1:11" ht="16.5" customHeight="1" x14ac:dyDescent="0.2">
      <c r="A3304" s="18">
        <v>1526107580</v>
      </c>
      <c r="B3304" s="30" t="s">
        <v>2517</v>
      </c>
      <c r="C3304" s="30"/>
      <c r="D3304" s="30" t="s">
        <v>2518</v>
      </c>
      <c r="E3304" s="19" t="s">
        <v>2518</v>
      </c>
      <c r="F3304" s="17"/>
      <c r="G3304" s="17"/>
      <c r="H3304" s="16"/>
      <c r="I3304" s="16"/>
      <c r="J3304" s="10" t="s">
        <v>186</v>
      </c>
      <c r="K3304" s="30" t="s">
        <v>553</v>
      </c>
    </row>
    <row r="3305" spans="1:11" ht="16.5" customHeight="1" x14ac:dyDescent="0.2">
      <c r="A3305" s="18">
        <v>1526107590</v>
      </c>
      <c r="B3305" s="30" t="s">
        <v>2546</v>
      </c>
      <c r="C3305" s="30"/>
      <c r="D3305" s="30" t="s">
        <v>2547</v>
      </c>
      <c r="E3305" s="19" t="s">
        <v>2547</v>
      </c>
      <c r="F3305" s="17"/>
      <c r="G3305" s="17"/>
      <c r="H3305" s="16"/>
      <c r="I3305" s="16"/>
      <c r="J3305" s="10" t="s">
        <v>186</v>
      </c>
      <c r="K3305" s="30" t="s">
        <v>553</v>
      </c>
    </row>
    <row r="3306" spans="1:11" ht="16.5" customHeight="1" x14ac:dyDescent="0.2">
      <c r="A3306" s="18">
        <v>1526107600</v>
      </c>
      <c r="B3306" s="30" t="s">
        <v>3657</v>
      </c>
      <c r="C3306" s="30"/>
      <c r="D3306" s="30" t="s">
        <v>3658</v>
      </c>
      <c r="E3306" s="19" t="s">
        <v>3658</v>
      </c>
      <c r="F3306" s="17"/>
      <c r="G3306" s="17"/>
      <c r="H3306" s="16"/>
      <c r="I3306" s="16"/>
      <c r="J3306" s="10" t="s">
        <v>186</v>
      </c>
      <c r="K3306" s="30" t="s">
        <v>553</v>
      </c>
    </row>
    <row r="3307" spans="1:11" ht="16.5" customHeight="1" x14ac:dyDescent="0.2">
      <c r="A3307" s="18">
        <v>1526107610</v>
      </c>
      <c r="B3307" s="30" t="s">
        <v>3659</v>
      </c>
      <c r="C3307" s="30"/>
      <c r="D3307" s="30" t="s">
        <v>3660</v>
      </c>
      <c r="E3307" s="19" t="s">
        <v>3660</v>
      </c>
      <c r="F3307" s="17"/>
      <c r="G3307" s="17"/>
      <c r="H3307" s="16"/>
      <c r="I3307" s="16"/>
      <c r="J3307" s="10" t="s">
        <v>186</v>
      </c>
      <c r="K3307" s="30" t="s">
        <v>553</v>
      </c>
    </row>
    <row r="3308" spans="1:11" ht="16.5" customHeight="1" x14ac:dyDescent="0.2">
      <c r="A3308" s="18">
        <v>1526107620</v>
      </c>
      <c r="B3308" s="30" t="s">
        <v>3919</v>
      </c>
      <c r="C3308" s="30"/>
      <c r="D3308" s="30" t="s">
        <v>3920</v>
      </c>
      <c r="E3308" s="19" t="s">
        <v>3920</v>
      </c>
      <c r="F3308" s="17"/>
      <c r="G3308" s="17"/>
      <c r="H3308" s="16"/>
      <c r="I3308" s="16"/>
      <c r="J3308" s="10" t="s">
        <v>186</v>
      </c>
      <c r="K3308" s="30" t="s">
        <v>553</v>
      </c>
    </row>
    <row r="3309" spans="1:11" ht="16.5" customHeight="1" x14ac:dyDescent="0.2">
      <c r="A3309" s="18">
        <v>1526107640</v>
      </c>
      <c r="B3309" s="30" t="s">
        <v>4112</v>
      </c>
      <c r="C3309" s="30"/>
      <c r="D3309" s="30" t="s">
        <v>4113</v>
      </c>
      <c r="E3309" s="19" t="s">
        <v>4113</v>
      </c>
      <c r="F3309" s="17"/>
      <c r="G3309" s="17"/>
      <c r="H3309" s="16"/>
      <c r="I3309" s="16"/>
      <c r="J3309" s="10" t="s">
        <v>186</v>
      </c>
      <c r="K3309" s="30" t="s">
        <v>553</v>
      </c>
    </row>
    <row r="3310" spans="1:11" ht="16.5" customHeight="1" x14ac:dyDescent="0.2">
      <c r="A3310" s="18">
        <v>1526107650</v>
      </c>
      <c r="B3310" s="30" t="s">
        <v>4478</v>
      </c>
      <c r="C3310" s="30"/>
      <c r="D3310" s="30" t="s">
        <v>4479</v>
      </c>
      <c r="E3310" s="19" t="s">
        <v>4479</v>
      </c>
      <c r="F3310" s="17"/>
      <c r="G3310" s="17"/>
      <c r="H3310" s="16"/>
      <c r="I3310" s="16"/>
      <c r="J3310" s="10" t="s">
        <v>186</v>
      </c>
      <c r="K3310" s="30" t="s">
        <v>553</v>
      </c>
    </row>
    <row r="3311" spans="1:11" ht="16.5" customHeight="1" x14ac:dyDescent="0.2">
      <c r="A3311" s="18">
        <v>1526107660</v>
      </c>
      <c r="B3311" s="30" t="s">
        <v>5188</v>
      </c>
      <c r="C3311" s="30"/>
      <c r="D3311" s="30" t="s">
        <v>5189</v>
      </c>
      <c r="E3311" s="19" t="s">
        <v>5189</v>
      </c>
      <c r="F3311" s="17"/>
      <c r="G3311" s="17"/>
      <c r="H3311" s="16"/>
      <c r="I3311" s="16"/>
      <c r="J3311" s="10" t="s">
        <v>186</v>
      </c>
      <c r="K3311" s="30" t="s">
        <v>553</v>
      </c>
    </row>
    <row r="3312" spans="1:11" ht="16.5" customHeight="1" x14ac:dyDescent="0.2">
      <c r="A3312" s="18">
        <v>1526107680</v>
      </c>
      <c r="B3312" s="30" t="s">
        <v>6140</v>
      </c>
      <c r="C3312" s="30"/>
      <c r="D3312" s="30" t="s">
        <v>6141</v>
      </c>
      <c r="E3312" s="19" t="s">
        <v>6141</v>
      </c>
      <c r="F3312" s="17"/>
      <c r="G3312" s="17"/>
      <c r="H3312" s="16"/>
      <c r="I3312" s="16"/>
      <c r="J3312" s="10" t="s">
        <v>186</v>
      </c>
      <c r="K3312" s="30" t="s">
        <v>553</v>
      </c>
    </row>
    <row r="3313" spans="1:11" ht="16.5" customHeight="1" x14ac:dyDescent="0.2">
      <c r="A3313" s="18">
        <v>1526107690</v>
      </c>
      <c r="B3313" s="30" t="s">
        <v>1712</v>
      </c>
      <c r="C3313" s="30"/>
      <c r="D3313" s="30" t="s">
        <v>1713</v>
      </c>
      <c r="E3313" s="19" t="s">
        <v>1713</v>
      </c>
      <c r="F3313" s="17"/>
      <c r="G3313" s="17"/>
      <c r="H3313" s="16"/>
      <c r="I3313" s="16"/>
      <c r="J3313" s="10" t="s">
        <v>186</v>
      </c>
      <c r="K3313" s="30" t="s">
        <v>553</v>
      </c>
    </row>
    <row r="3314" spans="1:11" ht="16.5" customHeight="1" x14ac:dyDescent="0.2">
      <c r="A3314" s="18">
        <v>1526107700</v>
      </c>
      <c r="B3314" s="30" t="s">
        <v>2151</v>
      </c>
      <c r="C3314" s="30"/>
      <c r="D3314" s="30" t="s">
        <v>2152</v>
      </c>
      <c r="E3314" s="19" t="s">
        <v>2152</v>
      </c>
      <c r="F3314" s="17"/>
      <c r="G3314" s="17"/>
      <c r="H3314" s="16"/>
      <c r="I3314" s="16"/>
      <c r="J3314" s="10" t="s">
        <v>186</v>
      </c>
      <c r="K3314" s="30" t="s">
        <v>553</v>
      </c>
    </row>
    <row r="3315" spans="1:11" ht="16.5" customHeight="1" x14ac:dyDescent="0.2">
      <c r="A3315" s="18">
        <v>1526107710</v>
      </c>
      <c r="B3315" s="30" t="s">
        <v>3755</v>
      </c>
      <c r="C3315" s="30"/>
      <c r="D3315" s="30" t="s">
        <v>3756</v>
      </c>
      <c r="E3315" s="19" t="s">
        <v>3756</v>
      </c>
      <c r="F3315" s="17"/>
      <c r="G3315" s="17"/>
      <c r="H3315" s="16"/>
      <c r="I3315" s="16"/>
      <c r="J3315" s="10" t="s">
        <v>186</v>
      </c>
      <c r="K3315" s="30" t="s">
        <v>553</v>
      </c>
    </row>
    <row r="3316" spans="1:11" ht="16.5" customHeight="1" x14ac:dyDescent="0.2">
      <c r="A3316" s="18">
        <v>1526107720</v>
      </c>
      <c r="B3316" s="10" t="s">
        <v>3942</v>
      </c>
      <c r="C3316" s="10"/>
      <c r="D3316" s="10" t="s">
        <v>3943</v>
      </c>
      <c r="E3316" s="10" t="s">
        <v>3944</v>
      </c>
      <c r="F3316" s="17"/>
      <c r="G3316" s="12" t="s">
        <v>144</v>
      </c>
      <c r="H3316" s="12" t="s">
        <v>145</v>
      </c>
      <c r="I3316" s="16"/>
      <c r="J3316" s="10" t="s">
        <v>153</v>
      </c>
      <c r="K3316" s="10" t="s">
        <v>553</v>
      </c>
    </row>
    <row r="3317" spans="1:11" ht="16.5" customHeight="1" x14ac:dyDescent="0.2">
      <c r="A3317" s="18">
        <v>1526107730</v>
      </c>
      <c r="B3317" s="10" t="s">
        <v>4097</v>
      </c>
      <c r="C3317" s="10"/>
      <c r="D3317" s="10" t="s">
        <v>4098</v>
      </c>
      <c r="E3317" s="10" t="s">
        <v>4099</v>
      </c>
      <c r="F3317" s="17"/>
      <c r="G3317" s="12" t="s">
        <v>144</v>
      </c>
      <c r="H3317" s="12" t="s">
        <v>145</v>
      </c>
      <c r="I3317" s="16"/>
      <c r="J3317" s="10" t="s">
        <v>153</v>
      </c>
      <c r="K3317" s="10" t="s">
        <v>553</v>
      </c>
    </row>
    <row r="3318" spans="1:11" ht="16.5" customHeight="1" x14ac:dyDescent="0.2">
      <c r="A3318" s="58">
        <v>1526107740</v>
      </c>
      <c r="B3318" s="19" t="s">
        <v>2550</v>
      </c>
      <c r="C3318" s="19" t="s">
        <v>19</v>
      </c>
      <c r="D3318" s="20" t="s">
        <v>7485</v>
      </c>
      <c r="E3318" s="19" t="s">
        <v>7484</v>
      </c>
      <c r="F3318" s="17"/>
      <c r="G3318" s="12" t="s">
        <v>144</v>
      </c>
      <c r="H3318" s="12" t="s">
        <v>145</v>
      </c>
      <c r="I3318" s="16"/>
      <c r="J3318" s="19" t="s">
        <v>186</v>
      </c>
      <c r="K3318" s="19" t="s">
        <v>553</v>
      </c>
    </row>
    <row r="3319" spans="1:11" ht="16.5" customHeight="1" x14ac:dyDescent="0.2">
      <c r="A3319" s="18">
        <v>1526107750</v>
      </c>
      <c r="B3319" s="19" t="s">
        <v>5192</v>
      </c>
      <c r="C3319" s="19"/>
      <c r="D3319" s="20" t="s">
        <v>5193</v>
      </c>
      <c r="E3319" s="19" t="s">
        <v>5194</v>
      </c>
      <c r="F3319" s="17"/>
      <c r="G3319" s="12" t="s">
        <v>144</v>
      </c>
      <c r="H3319" s="12" t="s">
        <v>145</v>
      </c>
      <c r="I3319" s="16"/>
      <c r="J3319" s="19" t="s">
        <v>186</v>
      </c>
      <c r="K3319" s="19" t="s">
        <v>553</v>
      </c>
    </row>
    <row r="3320" spans="1:11" ht="16.5" customHeight="1" x14ac:dyDescent="0.2">
      <c r="A3320" s="18">
        <v>1526107760</v>
      </c>
      <c r="B3320" s="19" t="s">
        <v>2079</v>
      </c>
      <c r="C3320" s="19"/>
      <c r="D3320" s="20" t="s">
        <v>2080</v>
      </c>
      <c r="E3320" s="19"/>
      <c r="F3320" s="17"/>
      <c r="G3320" s="12" t="s">
        <v>144</v>
      </c>
      <c r="H3320" s="12" t="s">
        <v>145</v>
      </c>
      <c r="I3320" s="16"/>
      <c r="J3320" s="19" t="s">
        <v>186</v>
      </c>
      <c r="K3320" s="19" t="s">
        <v>553</v>
      </c>
    </row>
    <row r="3321" spans="1:11" ht="16.5" customHeight="1" x14ac:dyDescent="0.2">
      <c r="A3321" s="18">
        <v>1526107770</v>
      </c>
      <c r="B3321" s="19" t="s">
        <v>2081</v>
      </c>
      <c r="C3321" s="19"/>
      <c r="D3321" s="20" t="s">
        <v>2082</v>
      </c>
      <c r="E3321" s="19"/>
      <c r="F3321" s="17"/>
      <c r="G3321" s="12" t="s">
        <v>144</v>
      </c>
      <c r="H3321" s="12" t="s">
        <v>145</v>
      </c>
      <c r="I3321" s="16"/>
      <c r="J3321" s="19" t="s">
        <v>186</v>
      </c>
      <c r="K3321" s="19" t="s">
        <v>553</v>
      </c>
    </row>
    <row r="3322" spans="1:11" ht="16.5" customHeight="1" x14ac:dyDescent="0.2">
      <c r="A3322" s="18">
        <v>1526107780</v>
      </c>
      <c r="B3322" s="19" t="s">
        <v>2947</v>
      </c>
      <c r="C3322" s="19"/>
      <c r="D3322" s="20" t="s">
        <v>2948</v>
      </c>
      <c r="E3322" s="19" t="s">
        <v>2949</v>
      </c>
      <c r="F3322" s="17"/>
      <c r="G3322" s="12" t="s">
        <v>144</v>
      </c>
      <c r="H3322" s="12" t="s">
        <v>145</v>
      </c>
      <c r="I3322" s="16"/>
      <c r="J3322" s="19" t="s">
        <v>186</v>
      </c>
      <c r="K3322" s="19" t="s">
        <v>553</v>
      </c>
    </row>
    <row r="3323" spans="1:11" ht="16.5" customHeight="1" x14ac:dyDescent="0.2">
      <c r="A3323" s="18">
        <v>1526107790</v>
      </c>
      <c r="B3323" s="19" t="s">
        <v>3719</v>
      </c>
      <c r="C3323" s="19"/>
      <c r="D3323" s="20" t="s">
        <v>3720</v>
      </c>
      <c r="E3323" s="19" t="s">
        <v>3721</v>
      </c>
      <c r="F3323" s="17"/>
      <c r="G3323" s="12" t="s">
        <v>144</v>
      </c>
      <c r="H3323" s="12" t="s">
        <v>145</v>
      </c>
      <c r="I3323" s="16"/>
      <c r="J3323" s="19" t="s">
        <v>186</v>
      </c>
      <c r="K3323" s="19" t="s">
        <v>553</v>
      </c>
    </row>
    <row r="3324" spans="1:11" ht="16.5" customHeight="1" x14ac:dyDescent="0.2">
      <c r="A3324" s="18">
        <v>1526107800</v>
      </c>
      <c r="B3324" s="19" t="s">
        <v>5195</v>
      </c>
      <c r="C3324" s="19"/>
      <c r="D3324" s="20" t="s">
        <v>5196</v>
      </c>
      <c r="E3324" s="19" t="s">
        <v>5197</v>
      </c>
      <c r="F3324" s="17"/>
      <c r="G3324" s="12" t="s">
        <v>144</v>
      </c>
      <c r="H3324" s="12" t="s">
        <v>145</v>
      </c>
      <c r="I3324" s="16"/>
      <c r="J3324" s="19" t="s">
        <v>186</v>
      </c>
      <c r="K3324" s="19" t="s">
        <v>553</v>
      </c>
    </row>
    <row r="3325" spans="1:11" ht="16.5" customHeight="1" x14ac:dyDescent="0.2">
      <c r="A3325" s="80">
        <v>1526107820</v>
      </c>
      <c r="B3325" s="19" t="s">
        <v>2155</v>
      </c>
      <c r="C3325" s="19"/>
      <c r="D3325" s="20" t="s">
        <v>2156</v>
      </c>
      <c r="E3325" s="20" t="s">
        <v>2157</v>
      </c>
      <c r="F3325" s="17"/>
      <c r="G3325" s="12" t="s">
        <v>144</v>
      </c>
      <c r="H3325" s="12" t="s">
        <v>145</v>
      </c>
      <c r="I3325" s="16"/>
      <c r="J3325" s="19" t="s">
        <v>269</v>
      </c>
      <c r="K3325" s="19" t="s">
        <v>553</v>
      </c>
    </row>
    <row r="3326" spans="1:11" ht="16.5" customHeight="1" x14ac:dyDescent="0.2">
      <c r="A3326" s="80">
        <v>1526107830</v>
      </c>
      <c r="B3326" s="19" t="s">
        <v>1894</v>
      </c>
      <c r="C3326" s="19"/>
      <c r="D3326" s="20" t="s">
        <v>1895</v>
      </c>
      <c r="E3326" s="20" t="s">
        <v>1896</v>
      </c>
      <c r="F3326" s="17"/>
      <c r="G3326" s="12" t="s">
        <v>144</v>
      </c>
      <c r="H3326" s="12" t="s">
        <v>145</v>
      </c>
      <c r="I3326" s="16"/>
      <c r="J3326" s="19" t="s">
        <v>269</v>
      </c>
      <c r="K3326" s="19" t="s">
        <v>553</v>
      </c>
    </row>
    <row r="3327" spans="1:11" ht="16.5" customHeight="1" x14ac:dyDescent="0.2">
      <c r="A3327" s="80">
        <v>1526107840</v>
      </c>
      <c r="B3327" s="19" t="s">
        <v>2601</v>
      </c>
      <c r="C3327" s="19"/>
      <c r="D3327" s="20" t="s">
        <v>2602</v>
      </c>
      <c r="E3327" s="20" t="s">
        <v>2603</v>
      </c>
      <c r="F3327" s="17"/>
      <c r="G3327" s="12" t="s">
        <v>144</v>
      </c>
      <c r="H3327" s="12" t="s">
        <v>145</v>
      </c>
      <c r="I3327" s="16"/>
      <c r="J3327" s="19" t="s">
        <v>269</v>
      </c>
      <c r="K3327" s="19" t="s">
        <v>553</v>
      </c>
    </row>
    <row r="3328" spans="1:11" ht="16.5" customHeight="1" x14ac:dyDescent="0.2">
      <c r="A3328" s="80">
        <v>1526107850</v>
      </c>
      <c r="B3328" s="19" t="s">
        <v>5208</v>
      </c>
      <c r="C3328" s="19"/>
      <c r="D3328" s="20" t="s">
        <v>5209</v>
      </c>
      <c r="E3328" s="20" t="s">
        <v>5210</v>
      </c>
      <c r="F3328" s="17"/>
      <c r="G3328" s="12" t="s">
        <v>144</v>
      </c>
      <c r="H3328" s="12" t="s">
        <v>145</v>
      </c>
      <c r="I3328" s="16"/>
      <c r="J3328" s="19" t="s">
        <v>269</v>
      </c>
      <c r="K3328" s="19" t="s">
        <v>553</v>
      </c>
    </row>
    <row r="3329" spans="1:12" ht="16.5" customHeight="1" x14ac:dyDescent="0.2">
      <c r="A3329" s="80">
        <v>1526107860</v>
      </c>
      <c r="B3329" s="19" t="s">
        <v>5549</v>
      </c>
      <c r="C3329" s="19"/>
      <c r="D3329" s="20" t="s">
        <v>5550</v>
      </c>
      <c r="E3329" s="20" t="s">
        <v>5551</v>
      </c>
      <c r="F3329" s="17"/>
      <c r="G3329" s="12" t="s">
        <v>144</v>
      </c>
      <c r="H3329" s="12" t="s">
        <v>145</v>
      </c>
      <c r="I3329" s="16"/>
      <c r="J3329" s="19" t="s">
        <v>269</v>
      </c>
      <c r="K3329" s="19" t="s">
        <v>553</v>
      </c>
    </row>
    <row r="3330" spans="1:12" ht="16.5" customHeight="1" x14ac:dyDescent="0.2">
      <c r="A3330" s="80">
        <v>1526107870</v>
      </c>
      <c r="B3330" s="19" t="s">
        <v>5552</v>
      </c>
      <c r="C3330" s="19"/>
      <c r="D3330" s="20" t="s">
        <v>5553</v>
      </c>
      <c r="E3330" s="20" t="s">
        <v>5554</v>
      </c>
      <c r="F3330" s="17"/>
      <c r="G3330" s="12" t="s">
        <v>144</v>
      </c>
      <c r="H3330" s="12" t="s">
        <v>145</v>
      </c>
      <c r="I3330" s="16"/>
      <c r="J3330" s="19" t="s">
        <v>269</v>
      </c>
      <c r="K3330" s="19" t="s">
        <v>553</v>
      </c>
    </row>
    <row r="3331" spans="1:12" ht="16.5" customHeight="1" x14ac:dyDescent="0.2">
      <c r="A3331" s="80">
        <v>1526107880</v>
      </c>
      <c r="B3331" s="19" t="s">
        <v>3862</v>
      </c>
      <c r="C3331" s="19"/>
      <c r="D3331" s="20" t="s">
        <v>3863</v>
      </c>
      <c r="E3331" s="20" t="s">
        <v>3864</v>
      </c>
      <c r="F3331" s="17"/>
      <c r="G3331" s="12" t="s">
        <v>144</v>
      </c>
      <c r="H3331" s="12" t="s">
        <v>145</v>
      </c>
      <c r="I3331" s="16"/>
      <c r="J3331" s="19" t="s">
        <v>269</v>
      </c>
      <c r="K3331" s="19" t="s">
        <v>553</v>
      </c>
    </row>
    <row r="3332" spans="1:12" ht="16.5" customHeight="1" x14ac:dyDescent="0.2">
      <c r="A3332" s="80">
        <v>1526107910</v>
      </c>
      <c r="B3332" s="19" t="s">
        <v>3921</v>
      </c>
      <c r="C3332" s="19"/>
      <c r="D3332" s="20" t="s">
        <v>3922</v>
      </c>
      <c r="E3332" s="20" t="s">
        <v>3923</v>
      </c>
      <c r="F3332" s="17"/>
      <c r="G3332" s="12" t="s">
        <v>144</v>
      </c>
      <c r="H3332" s="12" t="s">
        <v>145</v>
      </c>
      <c r="I3332" s="16"/>
      <c r="J3332" s="19" t="s">
        <v>269</v>
      </c>
      <c r="K3332" s="19" t="s">
        <v>553</v>
      </c>
    </row>
    <row r="3333" spans="1:12" ht="16.5" customHeight="1" x14ac:dyDescent="0.2">
      <c r="A3333" s="80">
        <v>1526107920</v>
      </c>
      <c r="B3333" s="19" t="s">
        <v>3924</v>
      </c>
      <c r="C3333" s="19"/>
      <c r="D3333" s="20" t="s">
        <v>3925</v>
      </c>
      <c r="E3333" s="20" t="s">
        <v>3926</v>
      </c>
      <c r="F3333" s="17"/>
      <c r="G3333" s="12" t="s">
        <v>144</v>
      </c>
      <c r="H3333" s="12" t="s">
        <v>145</v>
      </c>
      <c r="I3333" s="16"/>
      <c r="J3333" s="19" t="s">
        <v>269</v>
      </c>
      <c r="K3333" s="19" t="s">
        <v>553</v>
      </c>
    </row>
    <row r="3334" spans="1:12" ht="16.5" customHeight="1" x14ac:dyDescent="0.2">
      <c r="A3334" s="80">
        <v>1526107940</v>
      </c>
      <c r="B3334" s="19" t="s">
        <v>3745</v>
      </c>
      <c r="C3334" s="19"/>
      <c r="D3334" s="20" t="s">
        <v>3746</v>
      </c>
      <c r="E3334" s="20" t="s">
        <v>3747</v>
      </c>
      <c r="F3334" s="17"/>
      <c r="G3334" s="12" t="s">
        <v>144</v>
      </c>
      <c r="H3334" s="12" t="s">
        <v>145</v>
      </c>
      <c r="I3334" s="16"/>
      <c r="J3334" s="19" t="s">
        <v>269</v>
      </c>
      <c r="K3334" s="19"/>
    </row>
    <row r="3335" spans="1:12" ht="16.5" customHeight="1" x14ac:dyDescent="0.2">
      <c r="A3335" s="64">
        <v>1526108320</v>
      </c>
      <c r="B3335" s="37" t="s">
        <v>4703</v>
      </c>
      <c r="C3335" s="37"/>
      <c r="D3335" s="26" t="s">
        <v>4704</v>
      </c>
      <c r="E3335" s="26" t="s">
        <v>4705</v>
      </c>
      <c r="F3335" s="10"/>
      <c r="G3335" s="10"/>
      <c r="H3335" s="10"/>
      <c r="I3335" s="10"/>
      <c r="J3335" s="28" t="s">
        <v>269</v>
      </c>
      <c r="K3335" s="26" t="s">
        <v>4706</v>
      </c>
    </row>
    <row r="3336" spans="1:12" ht="16.5" customHeight="1" x14ac:dyDescent="0.2">
      <c r="A3336" s="64">
        <v>1526108330</v>
      </c>
      <c r="B3336" s="37" t="s">
        <v>4720</v>
      </c>
      <c r="C3336" s="37"/>
      <c r="D3336" s="26" t="s">
        <v>4721</v>
      </c>
      <c r="E3336" s="26" t="s">
        <v>4722</v>
      </c>
      <c r="F3336" s="10"/>
      <c r="G3336" s="10"/>
      <c r="H3336" s="10"/>
      <c r="I3336" s="10"/>
      <c r="J3336" s="28" t="s">
        <v>269</v>
      </c>
      <c r="K3336" s="26" t="s">
        <v>4706</v>
      </c>
    </row>
    <row r="3337" spans="1:12" ht="16.5" customHeight="1" x14ac:dyDescent="0.2">
      <c r="A3337" s="82">
        <v>1526108540</v>
      </c>
      <c r="B3337" s="41" t="s">
        <v>624</v>
      </c>
      <c r="C3337" s="41"/>
      <c r="D3337" s="41" t="s">
        <v>625</v>
      </c>
      <c r="E3337" s="41" t="s">
        <v>626</v>
      </c>
      <c r="F3337" s="38"/>
      <c r="G3337" s="38"/>
      <c r="H3337" s="39"/>
      <c r="I3337" s="39"/>
      <c r="J3337" s="40" t="s">
        <v>269</v>
      </c>
      <c r="K3337" s="41" t="s">
        <v>553</v>
      </c>
    </row>
    <row r="3338" spans="1:12" ht="16.5" customHeight="1" x14ac:dyDescent="0.2">
      <c r="A3338" s="82">
        <v>1526108550</v>
      </c>
      <c r="B3338" s="41" t="s">
        <v>2589</v>
      </c>
      <c r="C3338" s="41"/>
      <c r="D3338" s="41" t="s">
        <v>2590</v>
      </c>
      <c r="E3338" s="41" t="s">
        <v>2591</v>
      </c>
      <c r="F3338" s="38"/>
      <c r="G3338" s="38"/>
      <c r="H3338" s="39"/>
      <c r="I3338" s="39"/>
      <c r="J3338" s="40" t="s">
        <v>269</v>
      </c>
      <c r="K3338" s="41" t="s">
        <v>553</v>
      </c>
    </row>
    <row r="3339" spans="1:12" ht="16.5" customHeight="1" x14ac:dyDescent="0.2">
      <c r="A3339" s="82">
        <v>1526108560</v>
      </c>
      <c r="B3339" s="41" t="s">
        <v>3725</v>
      </c>
      <c r="C3339" s="41"/>
      <c r="D3339" s="41" t="s">
        <v>3726</v>
      </c>
      <c r="E3339" s="41" t="s">
        <v>3727</v>
      </c>
      <c r="F3339" s="38"/>
      <c r="G3339" s="38"/>
      <c r="H3339" s="39"/>
      <c r="I3339" s="39"/>
      <c r="J3339" s="40" t="s">
        <v>269</v>
      </c>
      <c r="K3339" s="41" t="s">
        <v>553</v>
      </c>
    </row>
    <row r="3340" spans="1:12" ht="16.5" customHeight="1" x14ac:dyDescent="0.2">
      <c r="A3340" s="58">
        <v>1526108570</v>
      </c>
      <c r="B3340" s="14" t="s">
        <v>2551</v>
      </c>
      <c r="C3340" s="14" t="s">
        <v>19</v>
      </c>
      <c r="D3340" s="14" t="s">
        <v>2552</v>
      </c>
      <c r="E3340" s="14" t="s">
        <v>6717</v>
      </c>
      <c r="F3340" s="17"/>
      <c r="G3340" s="12" t="s">
        <v>144</v>
      </c>
      <c r="H3340" s="12" t="s">
        <v>145</v>
      </c>
      <c r="I3340" s="16"/>
      <c r="J3340" s="10" t="s">
        <v>153</v>
      </c>
      <c r="K3340" s="10" t="s">
        <v>553</v>
      </c>
    </row>
    <row r="3341" spans="1:12" ht="16.5" customHeight="1" x14ac:dyDescent="0.2">
      <c r="A3341" s="84">
        <v>1526108620</v>
      </c>
      <c r="B3341" s="41" t="s">
        <v>1809</v>
      </c>
      <c r="C3341" s="41"/>
      <c r="D3341" s="41" t="s">
        <v>1810</v>
      </c>
      <c r="E3341" s="41" t="s">
        <v>1811</v>
      </c>
      <c r="F3341" s="38"/>
      <c r="G3341" s="38"/>
      <c r="H3341" s="39"/>
      <c r="I3341" s="39"/>
      <c r="J3341" s="40" t="s">
        <v>269</v>
      </c>
      <c r="K3341" s="41" t="s">
        <v>553</v>
      </c>
    </row>
    <row r="3342" spans="1:12" ht="16.5" customHeight="1" x14ac:dyDescent="0.2">
      <c r="A3342" s="85">
        <v>1526108630</v>
      </c>
      <c r="B3342" s="42" t="s">
        <v>1812</v>
      </c>
      <c r="C3342" s="42"/>
      <c r="D3342" s="42" t="s">
        <v>1813</v>
      </c>
      <c r="E3342" s="42" t="s">
        <v>1814</v>
      </c>
      <c r="F3342" s="17"/>
      <c r="G3342" s="17"/>
      <c r="H3342" s="16"/>
      <c r="I3342" s="16"/>
      <c r="J3342" s="43" t="s">
        <v>269</v>
      </c>
      <c r="K3342" s="42" t="s">
        <v>553</v>
      </c>
    </row>
    <row r="3343" spans="1:12" ht="16.5" customHeight="1" x14ac:dyDescent="0.2">
      <c r="A3343" s="58">
        <v>1526108790</v>
      </c>
      <c r="B3343" s="14" t="s">
        <v>1622</v>
      </c>
      <c r="C3343" s="14" t="s">
        <v>19</v>
      </c>
      <c r="D3343" s="14" t="s">
        <v>1623</v>
      </c>
      <c r="E3343" s="14" t="s">
        <v>8663</v>
      </c>
      <c r="F3343" s="17"/>
      <c r="G3343" s="15" t="s">
        <v>144</v>
      </c>
      <c r="H3343" s="15" t="s">
        <v>145</v>
      </c>
      <c r="I3343" s="16"/>
      <c r="J3343" s="10"/>
      <c r="K3343" s="10"/>
      <c r="L3343" s="73">
        <v>1019101160</v>
      </c>
    </row>
    <row r="3344" spans="1:12" ht="16.5" customHeight="1" x14ac:dyDescent="0.2">
      <c r="A3344" s="58">
        <v>1526109010</v>
      </c>
      <c r="B3344" s="30" t="s">
        <v>4538</v>
      </c>
      <c r="C3344" s="30" t="s">
        <v>19</v>
      </c>
      <c r="D3344" s="30" t="s">
        <v>8360</v>
      </c>
      <c r="E3344" s="19" t="s">
        <v>8359</v>
      </c>
      <c r="F3344" s="17"/>
      <c r="G3344" s="17"/>
      <c r="H3344" s="16"/>
      <c r="I3344" s="16"/>
      <c r="J3344" s="10" t="s">
        <v>465</v>
      </c>
      <c r="K3344" s="30" t="s">
        <v>867</v>
      </c>
      <c r="L3344" s="73">
        <v>1014106110</v>
      </c>
    </row>
    <row r="3345" spans="1:12" ht="16.5" customHeight="1" x14ac:dyDescent="0.2">
      <c r="A3345" s="58">
        <v>1526109030</v>
      </c>
      <c r="B3345" s="14" t="s">
        <v>1793</v>
      </c>
      <c r="C3345" s="14" t="s">
        <v>19</v>
      </c>
      <c r="D3345" s="14" t="s">
        <v>1794</v>
      </c>
      <c r="E3345" s="14" t="s">
        <v>6547</v>
      </c>
      <c r="F3345" s="17"/>
      <c r="G3345" s="17"/>
      <c r="H3345" s="16"/>
      <c r="I3345" s="16"/>
      <c r="J3345" s="10" t="s">
        <v>153</v>
      </c>
      <c r="K3345" s="10" t="s">
        <v>553</v>
      </c>
      <c r="L3345" s="73">
        <v>1526103830</v>
      </c>
    </row>
    <row r="3346" spans="1:12" ht="16.5" customHeight="1" x14ac:dyDescent="0.2">
      <c r="A3346" s="58">
        <v>1526109040</v>
      </c>
      <c r="B3346" s="14" t="s">
        <v>1795</v>
      </c>
      <c r="C3346" s="14" t="s">
        <v>19</v>
      </c>
      <c r="D3346" s="14" t="s">
        <v>1796</v>
      </c>
      <c r="E3346" s="14" t="s">
        <v>6439</v>
      </c>
      <c r="F3346" s="17"/>
      <c r="G3346" s="17"/>
      <c r="H3346" s="16"/>
      <c r="I3346" s="16"/>
      <c r="J3346" s="10" t="s">
        <v>153</v>
      </c>
      <c r="K3346" s="10" t="s">
        <v>553</v>
      </c>
    </row>
    <row r="3347" spans="1:12" ht="16.5" customHeight="1" x14ac:dyDescent="0.2">
      <c r="A3347" s="86">
        <v>1526109080</v>
      </c>
      <c r="B3347" s="10" t="s">
        <v>5151</v>
      </c>
      <c r="C3347" s="10"/>
      <c r="D3347" s="42" t="s">
        <v>5152</v>
      </c>
      <c r="E3347" s="44" t="s">
        <v>5153</v>
      </c>
      <c r="F3347" s="17"/>
      <c r="G3347" s="17"/>
      <c r="H3347" s="16"/>
      <c r="I3347" s="16"/>
      <c r="J3347" s="44" t="s">
        <v>153</v>
      </c>
      <c r="K3347" s="44" t="s">
        <v>553</v>
      </c>
    </row>
    <row r="3348" spans="1:12" ht="16.5" customHeight="1" x14ac:dyDescent="0.2">
      <c r="A3348" s="86">
        <v>1526109090</v>
      </c>
      <c r="B3348" s="10" t="s">
        <v>3994</v>
      </c>
      <c r="C3348" s="10"/>
      <c r="D3348" s="42" t="s">
        <v>3995</v>
      </c>
      <c r="E3348" s="44" t="s">
        <v>3996</v>
      </c>
      <c r="F3348" s="17"/>
      <c r="G3348" s="17"/>
      <c r="H3348" s="16"/>
      <c r="I3348" s="16"/>
      <c r="J3348" s="44" t="s">
        <v>153</v>
      </c>
      <c r="K3348" s="44" t="s">
        <v>553</v>
      </c>
    </row>
    <row r="3349" spans="1:12" ht="16.5" customHeight="1" x14ac:dyDescent="0.2">
      <c r="A3349" s="86">
        <v>1526109100</v>
      </c>
      <c r="B3349" s="10" t="s">
        <v>3978</v>
      </c>
      <c r="C3349" s="10"/>
      <c r="D3349" s="42" t="s">
        <v>3979</v>
      </c>
      <c r="E3349" s="44" t="s">
        <v>3980</v>
      </c>
      <c r="F3349" s="17"/>
      <c r="G3349" s="17"/>
      <c r="H3349" s="16"/>
      <c r="I3349" s="16"/>
      <c r="J3349" s="44" t="s">
        <v>153</v>
      </c>
      <c r="K3349" s="44" t="s">
        <v>553</v>
      </c>
    </row>
    <row r="3350" spans="1:12" ht="16.5" customHeight="1" x14ac:dyDescent="0.2">
      <c r="A3350" s="64">
        <v>1526109120</v>
      </c>
      <c r="B3350" s="10" t="s">
        <v>4723</v>
      </c>
      <c r="C3350" s="10"/>
      <c r="D3350" s="26" t="s">
        <v>4724</v>
      </c>
      <c r="E3350" s="26" t="s">
        <v>4725</v>
      </c>
      <c r="F3350" s="10"/>
      <c r="G3350" s="10"/>
      <c r="H3350" s="10"/>
      <c r="I3350" s="10"/>
      <c r="J3350" s="28" t="s">
        <v>269</v>
      </c>
      <c r="K3350" s="26" t="s">
        <v>553</v>
      </c>
    </row>
    <row r="3351" spans="1:12" ht="16.5" customHeight="1" x14ac:dyDescent="0.2">
      <c r="A3351" s="77">
        <v>1526109210</v>
      </c>
      <c r="B3351" s="10" t="s">
        <v>1347</v>
      </c>
      <c r="C3351" s="10"/>
      <c r="D3351" s="26" t="s">
        <v>1348</v>
      </c>
      <c r="E3351" s="26" t="s">
        <v>1349</v>
      </c>
      <c r="F3351" s="17"/>
      <c r="G3351" s="17"/>
      <c r="H3351" s="16"/>
      <c r="I3351" s="16"/>
      <c r="J3351" s="28" t="s">
        <v>153</v>
      </c>
      <c r="K3351" s="26" t="s">
        <v>553</v>
      </c>
    </row>
    <row r="3352" spans="1:12" ht="16.5" customHeight="1" x14ac:dyDescent="0.2">
      <c r="A3352" s="86">
        <v>1526109220</v>
      </c>
      <c r="B3352" s="10" t="s">
        <v>3278</v>
      </c>
      <c r="C3352" s="10"/>
      <c r="D3352" s="22" t="s">
        <v>3279</v>
      </c>
      <c r="E3352" s="22" t="s">
        <v>3280</v>
      </c>
      <c r="F3352" s="17"/>
      <c r="G3352" s="12"/>
      <c r="H3352" s="12"/>
      <c r="I3352" s="16"/>
      <c r="J3352" s="24" t="s">
        <v>269</v>
      </c>
      <c r="K3352" s="22" t="s">
        <v>553</v>
      </c>
    </row>
    <row r="3353" spans="1:12" ht="16.5" customHeight="1" x14ac:dyDescent="0.2">
      <c r="A3353" s="58">
        <v>1526109230</v>
      </c>
      <c r="B3353" s="19" t="s">
        <v>10747</v>
      </c>
      <c r="C3353" s="19" t="s">
        <v>19</v>
      </c>
      <c r="D3353" s="20" t="s">
        <v>1738</v>
      </c>
      <c r="E3353" s="19" t="s">
        <v>10746</v>
      </c>
      <c r="F3353" s="17"/>
      <c r="G3353" s="12" t="s">
        <v>144</v>
      </c>
      <c r="H3353" s="12" t="s">
        <v>145</v>
      </c>
      <c r="I3353" s="16"/>
      <c r="J3353" s="19" t="s">
        <v>186</v>
      </c>
      <c r="K3353" s="19" t="s">
        <v>553</v>
      </c>
    </row>
    <row r="3354" spans="1:12" ht="16.5" customHeight="1" x14ac:dyDescent="0.2">
      <c r="A3354" s="58">
        <v>1526109670</v>
      </c>
      <c r="B3354" s="14" t="s">
        <v>3961</v>
      </c>
      <c r="C3354" s="14" t="s">
        <v>19</v>
      </c>
      <c r="D3354" s="14" t="s">
        <v>3962</v>
      </c>
      <c r="E3354" s="14" t="s">
        <v>6438</v>
      </c>
      <c r="F3354" s="17"/>
      <c r="G3354" s="12" t="s">
        <v>144</v>
      </c>
      <c r="H3354" s="12" t="s">
        <v>145</v>
      </c>
      <c r="I3354" s="16"/>
      <c r="J3354" s="10" t="s">
        <v>153</v>
      </c>
      <c r="K3354" s="10" t="s">
        <v>553</v>
      </c>
    </row>
    <row r="3355" spans="1:12" ht="16.5" customHeight="1" x14ac:dyDescent="0.2">
      <c r="A3355" s="58">
        <v>1526110060</v>
      </c>
      <c r="B3355" s="14" t="s">
        <v>3963</v>
      </c>
      <c r="C3355" s="14" t="s">
        <v>19</v>
      </c>
      <c r="D3355" s="10" t="s">
        <v>7362</v>
      </c>
      <c r="E3355" s="10" t="s">
        <v>6535</v>
      </c>
      <c r="F3355" s="17"/>
      <c r="G3355" s="12" t="s">
        <v>144</v>
      </c>
      <c r="H3355" s="12" t="s">
        <v>145</v>
      </c>
      <c r="I3355" s="16"/>
      <c r="J3355" s="10" t="s">
        <v>153</v>
      </c>
      <c r="K3355" s="10" t="s">
        <v>553</v>
      </c>
      <c r="L3355" s="73">
        <v>1526101120</v>
      </c>
    </row>
    <row r="3356" spans="1:12" ht="16.5" customHeight="1" x14ac:dyDescent="0.2">
      <c r="A3356" s="58">
        <v>1526110860</v>
      </c>
      <c r="B3356" s="14" t="s">
        <v>8648</v>
      </c>
      <c r="C3356" s="14" t="s">
        <v>19</v>
      </c>
      <c r="D3356" s="14" t="s">
        <v>6457</v>
      </c>
      <c r="E3356" s="14" t="s">
        <v>6458</v>
      </c>
      <c r="F3356" s="17"/>
      <c r="G3356" s="12" t="s">
        <v>144</v>
      </c>
      <c r="H3356" s="12" t="s">
        <v>145</v>
      </c>
      <c r="I3356" s="16"/>
      <c r="J3356" s="10" t="s">
        <v>153</v>
      </c>
      <c r="K3356" s="10" t="s">
        <v>553</v>
      </c>
      <c r="L3356" s="73">
        <v>1526101000</v>
      </c>
    </row>
    <row r="3357" spans="1:12" ht="16.5" customHeight="1" x14ac:dyDescent="0.2">
      <c r="A3357" s="58">
        <v>1526111190</v>
      </c>
      <c r="B3357" s="14" t="s">
        <v>7383</v>
      </c>
      <c r="C3357" s="14" t="s">
        <v>19</v>
      </c>
      <c r="D3357" s="14" t="s">
        <v>7384</v>
      </c>
      <c r="E3357" s="14" t="s">
        <v>9446</v>
      </c>
      <c r="F3357" s="17"/>
      <c r="G3357" s="12"/>
      <c r="H3357" s="12"/>
      <c r="I3357" s="16"/>
      <c r="J3357" s="10"/>
      <c r="K3357" s="10"/>
    </row>
    <row r="3358" spans="1:12" ht="16.5" customHeight="1" x14ac:dyDescent="0.2">
      <c r="A3358" s="58">
        <v>1526115380</v>
      </c>
      <c r="B3358" s="14" t="s">
        <v>16440</v>
      </c>
      <c r="C3358" s="14" t="s">
        <v>19</v>
      </c>
      <c r="D3358" s="14" t="s">
        <v>9475</v>
      </c>
      <c r="E3358" s="14" t="s">
        <v>9475</v>
      </c>
      <c r="F3358" s="17"/>
      <c r="G3358" s="12"/>
      <c r="H3358" s="12"/>
      <c r="I3358" s="16"/>
      <c r="J3358" s="10"/>
      <c r="K3358" s="10"/>
    </row>
    <row r="3359" spans="1:12" ht="16.5" customHeight="1" x14ac:dyDescent="0.2">
      <c r="A3359" s="58">
        <v>1526115390</v>
      </c>
      <c r="B3359" s="14" t="s">
        <v>16441</v>
      </c>
      <c r="C3359" s="14" t="s">
        <v>19</v>
      </c>
      <c r="D3359" s="14" t="s">
        <v>9476</v>
      </c>
      <c r="E3359" s="14" t="s">
        <v>9476</v>
      </c>
      <c r="F3359" s="17"/>
      <c r="G3359" s="12"/>
      <c r="H3359" s="12"/>
      <c r="I3359" s="16"/>
      <c r="J3359" s="10"/>
      <c r="K3359" s="10"/>
    </row>
    <row r="3360" spans="1:12" ht="16.5" customHeight="1" x14ac:dyDescent="0.2">
      <c r="A3360" s="58">
        <v>1526115410</v>
      </c>
      <c r="B3360" s="14" t="s">
        <v>16442</v>
      </c>
      <c r="C3360" s="14" t="s">
        <v>19</v>
      </c>
      <c r="D3360" s="14" t="s">
        <v>11082</v>
      </c>
      <c r="E3360" s="14" t="s">
        <v>9477</v>
      </c>
      <c r="F3360" s="17"/>
      <c r="G3360" s="12"/>
      <c r="H3360" s="12"/>
      <c r="I3360" s="16"/>
      <c r="J3360" s="10"/>
      <c r="K3360" s="10"/>
    </row>
    <row r="3361" spans="1:12" ht="16.5" customHeight="1" x14ac:dyDescent="0.2">
      <c r="A3361" s="58">
        <v>1526115420</v>
      </c>
      <c r="B3361" s="14" t="s">
        <v>16443</v>
      </c>
      <c r="C3361" s="14" t="s">
        <v>19</v>
      </c>
      <c r="D3361" s="14" t="s">
        <v>11081</v>
      </c>
      <c r="E3361" s="14" t="s">
        <v>9478</v>
      </c>
      <c r="F3361" s="17"/>
      <c r="G3361" s="12"/>
      <c r="H3361" s="12"/>
      <c r="I3361" s="16"/>
      <c r="J3361" s="10"/>
      <c r="K3361" s="10"/>
    </row>
    <row r="3362" spans="1:12" ht="16.5" customHeight="1" x14ac:dyDescent="0.2">
      <c r="A3362" s="58">
        <v>1526115430</v>
      </c>
      <c r="B3362" s="14" t="s">
        <v>16444</v>
      </c>
      <c r="C3362" s="14" t="s">
        <v>19</v>
      </c>
      <c r="D3362" s="14" t="s">
        <v>11079</v>
      </c>
      <c r="E3362" s="14" t="s">
        <v>9479</v>
      </c>
      <c r="F3362" s="17"/>
      <c r="G3362" s="12"/>
      <c r="H3362" s="12"/>
      <c r="I3362" s="16"/>
      <c r="J3362" s="10"/>
      <c r="K3362" s="10"/>
    </row>
    <row r="3363" spans="1:12" ht="16.5" customHeight="1" x14ac:dyDescent="0.2">
      <c r="A3363" s="58">
        <v>1526115450</v>
      </c>
      <c r="B3363" s="14" t="s">
        <v>16445</v>
      </c>
      <c r="C3363" s="14" t="s">
        <v>19</v>
      </c>
      <c r="D3363" s="14" t="s">
        <v>11080</v>
      </c>
      <c r="E3363" s="14" t="s">
        <v>9480</v>
      </c>
      <c r="F3363" s="17"/>
      <c r="G3363" s="12"/>
      <c r="H3363" s="12"/>
      <c r="I3363" s="16"/>
      <c r="J3363" s="10"/>
      <c r="K3363" s="10"/>
    </row>
    <row r="3364" spans="1:12" ht="16.5" customHeight="1" x14ac:dyDescent="0.2">
      <c r="A3364" s="58">
        <v>1526115450</v>
      </c>
      <c r="B3364" s="14" t="s">
        <v>16446</v>
      </c>
      <c r="C3364" s="14" t="s">
        <v>19</v>
      </c>
      <c r="D3364" s="14" t="s">
        <v>9481</v>
      </c>
      <c r="E3364" s="14" t="s">
        <v>9481</v>
      </c>
      <c r="F3364" s="17"/>
      <c r="G3364" s="12"/>
      <c r="H3364" s="12"/>
      <c r="I3364" s="16"/>
      <c r="J3364" s="10"/>
      <c r="K3364" s="10"/>
    </row>
    <row r="3365" spans="1:12" ht="16.5" customHeight="1" x14ac:dyDescent="0.2">
      <c r="A3365" s="58">
        <v>1526115620</v>
      </c>
      <c r="B3365" s="14" t="s">
        <v>9473</v>
      </c>
      <c r="C3365" s="14" t="s">
        <v>19</v>
      </c>
      <c r="D3365" s="14" t="s">
        <v>9483</v>
      </c>
      <c r="E3365" s="14" t="s">
        <v>9445</v>
      </c>
      <c r="F3365" s="17"/>
      <c r="G3365" s="12"/>
      <c r="H3365" s="12"/>
      <c r="I3365" s="16"/>
      <c r="J3365" s="10"/>
      <c r="K3365" s="10"/>
    </row>
    <row r="3366" spans="1:12" ht="16.5" customHeight="1" x14ac:dyDescent="0.2">
      <c r="A3366" s="58">
        <v>1526116360</v>
      </c>
      <c r="B3366" s="14" t="s">
        <v>3751</v>
      </c>
      <c r="C3366" s="14" t="s">
        <v>19</v>
      </c>
      <c r="D3366" s="14" t="s">
        <v>3752</v>
      </c>
      <c r="E3366" s="14" t="s">
        <v>10209</v>
      </c>
      <c r="F3366" s="17"/>
      <c r="G3366" s="12" t="s">
        <v>144</v>
      </c>
      <c r="H3366" s="12" t="s">
        <v>145</v>
      </c>
      <c r="I3366" s="16"/>
      <c r="J3366" s="10" t="s">
        <v>153</v>
      </c>
      <c r="K3366" s="10" t="s">
        <v>553</v>
      </c>
      <c r="L3366" s="73">
        <v>1526101430</v>
      </c>
    </row>
    <row r="3367" spans="1:12" ht="16.5" customHeight="1" x14ac:dyDescent="0.2">
      <c r="A3367" s="58">
        <v>1526116370</v>
      </c>
      <c r="B3367" s="14" t="s">
        <v>3753</v>
      </c>
      <c r="C3367" s="14" t="s">
        <v>19</v>
      </c>
      <c r="D3367" s="14" t="s">
        <v>3754</v>
      </c>
      <c r="E3367" s="14" t="s">
        <v>10210</v>
      </c>
      <c r="F3367" s="17"/>
      <c r="G3367" s="12" t="s">
        <v>144</v>
      </c>
      <c r="H3367" s="12" t="s">
        <v>145</v>
      </c>
      <c r="I3367" s="16"/>
      <c r="J3367" s="10" t="s">
        <v>153</v>
      </c>
      <c r="K3367" s="10" t="s">
        <v>553</v>
      </c>
      <c r="L3367" s="73">
        <v>1526101440</v>
      </c>
    </row>
    <row r="3368" spans="1:12" ht="16.5" customHeight="1" x14ac:dyDescent="0.2">
      <c r="A3368" s="58">
        <v>1526118460</v>
      </c>
      <c r="B3368" s="14" t="s">
        <v>16448</v>
      </c>
      <c r="C3368" s="14" t="s">
        <v>19</v>
      </c>
      <c r="D3368" s="14" t="s">
        <v>16439</v>
      </c>
      <c r="E3368" s="14" t="s">
        <v>16302</v>
      </c>
      <c r="F3368" s="17"/>
      <c r="G3368" s="12"/>
      <c r="H3368" s="12"/>
      <c r="I3368" s="16"/>
      <c r="J3368" s="10"/>
      <c r="K3368" s="10"/>
    </row>
    <row r="3369" spans="1:12" ht="16.5" customHeight="1" x14ac:dyDescent="0.2">
      <c r="A3369" s="58">
        <v>1526118470</v>
      </c>
      <c r="B3369" s="14" t="s">
        <v>16449</v>
      </c>
      <c r="C3369" s="14" t="s">
        <v>19</v>
      </c>
      <c r="D3369" s="14" t="s">
        <v>16451</v>
      </c>
      <c r="E3369" s="14" t="s">
        <v>16303</v>
      </c>
      <c r="F3369" s="17"/>
      <c r="G3369" s="12"/>
      <c r="H3369" s="12"/>
      <c r="I3369" s="16"/>
      <c r="J3369" s="10"/>
      <c r="K3369" s="10"/>
    </row>
    <row r="3370" spans="1:12" ht="16.5" customHeight="1" x14ac:dyDescent="0.2">
      <c r="A3370" s="58">
        <v>1526118480</v>
      </c>
      <c r="B3370" s="14" t="s">
        <v>16450</v>
      </c>
      <c r="C3370" s="14" t="s">
        <v>19</v>
      </c>
      <c r="D3370" s="14" t="s">
        <v>16452</v>
      </c>
      <c r="E3370" s="14" t="s">
        <v>16304</v>
      </c>
      <c r="F3370" s="17"/>
      <c r="G3370" s="12"/>
      <c r="H3370" s="12"/>
      <c r="I3370" s="16"/>
      <c r="J3370" s="10"/>
      <c r="K3370" s="10"/>
    </row>
    <row r="3371" spans="1:12" ht="16.5" customHeight="1" x14ac:dyDescent="0.2">
      <c r="A3371" s="58">
        <v>1526118490</v>
      </c>
      <c r="B3371" s="14" t="s">
        <v>16447</v>
      </c>
      <c r="C3371" s="14" t="s">
        <v>19</v>
      </c>
      <c r="D3371" s="14" t="s">
        <v>16453</v>
      </c>
      <c r="E3371" s="14" t="s">
        <v>16305</v>
      </c>
      <c r="F3371" s="17"/>
      <c r="G3371" s="12"/>
      <c r="H3371" s="12"/>
      <c r="I3371" s="16"/>
      <c r="J3371" s="10"/>
      <c r="K3371" s="10"/>
    </row>
    <row r="3372" spans="1:12" ht="16.5" customHeight="1" x14ac:dyDescent="0.2">
      <c r="A3372" s="58">
        <v>1529100590</v>
      </c>
      <c r="B3372" s="14" t="s">
        <v>12234</v>
      </c>
      <c r="C3372" s="14" t="s">
        <v>19</v>
      </c>
      <c r="D3372" s="14" t="s">
        <v>12236</v>
      </c>
      <c r="E3372" s="14" t="s">
        <v>12235</v>
      </c>
      <c r="F3372" s="17"/>
      <c r="G3372" s="12"/>
      <c r="H3372" s="12"/>
      <c r="I3372" s="16"/>
      <c r="J3372" s="10"/>
      <c r="K3372" s="10"/>
    </row>
    <row r="3373" spans="1:12" ht="16.5" customHeight="1" x14ac:dyDescent="0.2">
      <c r="A3373" s="58">
        <v>1529100600</v>
      </c>
      <c r="B3373" s="14" t="s">
        <v>12231</v>
      </c>
      <c r="C3373" s="14" t="s">
        <v>19</v>
      </c>
      <c r="D3373" s="14" t="s">
        <v>12233</v>
      </c>
      <c r="E3373" s="14" t="s">
        <v>12232</v>
      </c>
      <c r="F3373" s="17"/>
      <c r="G3373" s="12"/>
      <c r="H3373" s="12"/>
      <c r="I3373" s="16"/>
      <c r="J3373" s="10"/>
      <c r="K3373" s="10"/>
    </row>
    <row r="3374" spans="1:12" ht="16.5" customHeight="1" x14ac:dyDescent="0.2">
      <c r="A3374" s="58">
        <v>1529100930</v>
      </c>
      <c r="B3374" s="29" t="s">
        <v>9498</v>
      </c>
      <c r="C3374" s="29" t="s">
        <v>19</v>
      </c>
      <c r="D3374" s="29" t="s">
        <v>9499</v>
      </c>
      <c r="E3374" s="10" t="s">
        <v>9499</v>
      </c>
      <c r="F3374" s="17"/>
      <c r="G3374" s="17"/>
      <c r="H3374" s="16"/>
      <c r="I3374" s="16"/>
      <c r="J3374" s="10"/>
      <c r="K3374" s="10"/>
    </row>
    <row r="3375" spans="1:12" ht="16.5" customHeight="1" x14ac:dyDescent="0.2">
      <c r="A3375" s="58">
        <v>1529101010</v>
      </c>
      <c r="B3375" s="30" t="s">
        <v>14986</v>
      </c>
      <c r="C3375" s="30" t="s">
        <v>19</v>
      </c>
      <c r="D3375" s="30" t="s">
        <v>14985</v>
      </c>
      <c r="E3375" s="19" t="s">
        <v>14984</v>
      </c>
      <c r="F3375" s="17"/>
      <c r="G3375" s="17"/>
      <c r="H3375" s="16"/>
      <c r="I3375" s="16"/>
      <c r="J3375" s="10"/>
      <c r="K3375" s="30"/>
    </row>
    <row r="3376" spans="1:12" ht="16.5" customHeight="1" x14ac:dyDescent="0.2">
      <c r="A3376" s="18">
        <v>1530100020</v>
      </c>
      <c r="B3376" s="14" t="s">
        <v>6420</v>
      </c>
      <c r="C3376" s="14"/>
      <c r="D3376" s="10" t="s">
        <v>6421</v>
      </c>
      <c r="E3376" s="10" t="s">
        <v>6421</v>
      </c>
      <c r="F3376" s="17"/>
      <c r="G3376" s="12" t="s">
        <v>144</v>
      </c>
      <c r="H3376" s="12" t="s">
        <v>145</v>
      </c>
      <c r="I3376" s="16"/>
      <c r="J3376" s="10" t="s">
        <v>153</v>
      </c>
      <c r="K3376" s="10" t="s">
        <v>2608</v>
      </c>
    </row>
    <row r="3377" spans="1:11" ht="16.5" customHeight="1" x14ac:dyDescent="0.2">
      <c r="A3377" s="18">
        <v>1530100030</v>
      </c>
      <c r="B3377" s="14" t="s">
        <v>2606</v>
      </c>
      <c r="C3377" s="14"/>
      <c r="D3377" s="10" t="s">
        <v>2607</v>
      </c>
      <c r="E3377" s="10" t="s">
        <v>2607</v>
      </c>
      <c r="F3377" s="17"/>
      <c r="G3377" s="12" t="s">
        <v>144</v>
      </c>
      <c r="H3377" s="12" t="s">
        <v>145</v>
      </c>
      <c r="I3377" s="16"/>
      <c r="J3377" s="10" t="s">
        <v>153</v>
      </c>
      <c r="K3377" s="10" t="s">
        <v>2608</v>
      </c>
    </row>
    <row r="3378" spans="1:11" ht="16.5" customHeight="1" x14ac:dyDescent="0.2">
      <c r="A3378" s="18">
        <v>1531100080</v>
      </c>
      <c r="B3378" s="14" t="s">
        <v>1881</v>
      </c>
      <c r="C3378" s="14"/>
      <c r="D3378" s="10" t="s">
        <v>1882</v>
      </c>
      <c r="E3378" s="10" t="s">
        <v>1883</v>
      </c>
      <c r="F3378" s="17"/>
      <c r="G3378" s="12" t="s">
        <v>144</v>
      </c>
      <c r="H3378" s="12" t="s">
        <v>145</v>
      </c>
      <c r="I3378" s="16"/>
      <c r="J3378" s="10" t="s">
        <v>153</v>
      </c>
      <c r="K3378" s="10" t="s">
        <v>1884</v>
      </c>
    </row>
    <row r="3379" spans="1:11" ht="16.5" customHeight="1" x14ac:dyDescent="0.2">
      <c r="A3379" s="58">
        <v>1532100350</v>
      </c>
      <c r="B3379" s="14" t="s">
        <v>197</v>
      </c>
      <c r="C3379" s="14" t="s">
        <v>19</v>
      </c>
      <c r="D3379" s="14" t="s">
        <v>9657</v>
      </c>
      <c r="E3379" s="14" t="s">
        <v>198</v>
      </c>
      <c r="F3379" s="17"/>
      <c r="G3379" s="10"/>
      <c r="H3379" s="17"/>
      <c r="I3379" s="17"/>
      <c r="J3379" s="10"/>
      <c r="K3379" s="10"/>
    </row>
    <row r="3380" spans="1:11" ht="16.5" customHeight="1" x14ac:dyDescent="0.2">
      <c r="A3380" s="58">
        <v>1532100820</v>
      </c>
      <c r="B3380" s="14" t="s">
        <v>9139</v>
      </c>
      <c r="C3380" s="14" t="s">
        <v>19</v>
      </c>
      <c r="D3380" s="14" t="s">
        <v>9140</v>
      </c>
      <c r="E3380" s="14" t="s">
        <v>9140</v>
      </c>
      <c r="F3380" s="17"/>
      <c r="G3380" s="10"/>
      <c r="H3380" s="17"/>
      <c r="I3380" s="17"/>
      <c r="J3380" s="10"/>
      <c r="K3380" s="10"/>
    </row>
    <row r="3381" spans="1:11" ht="16.5" customHeight="1" x14ac:dyDescent="0.2">
      <c r="A3381" s="18">
        <v>1533100050</v>
      </c>
      <c r="B3381" s="14" t="s">
        <v>714</v>
      </c>
      <c r="C3381" s="14"/>
      <c r="D3381" s="14" t="s">
        <v>715</v>
      </c>
      <c r="E3381" s="14" t="s">
        <v>716</v>
      </c>
      <c r="F3381" s="17"/>
      <c r="G3381" s="12" t="s">
        <v>144</v>
      </c>
      <c r="H3381" s="12" t="s">
        <v>145</v>
      </c>
      <c r="I3381" s="16"/>
      <c r="J3381" s="10" t="s">
        <v>153</v>
      </c>
      <c r="K3381" s="10" t="s">
        <v>717</v>
      </c>
    </row>
    <row r="3382" spans="1:11" ht="16.5" customHeight="1" x14ac:dyDescent="0.2">
      <c r="A3382" s="18">
        <v>1533100060</v>
      </c>
      <c r="B3382" s="14" t="s">
        <v>2609</v>
      </c>
      <c r="C3382" s="14"/>
      <c r="D3382" s="10" t="s">
        <v>2610</v>
      </c>
      <c r="E3382" s="10" t="s">
        <v>2610</v>
      </c>
      <c r="F3382" s="17"/>
      <c r="G3382" s="12" t="s">
        <v>144</v>
      </c>
      <c r="H3382" s="12" t="s">
        <v>145</v>
      </c>
      <c r="I3382" s="16"/>
      <c r="J3382" s="10" t="s">
        <v>153</v>
      </c>
      <c r="K3382" s="10" t="s">
        <v>717</v>
      </c>
    </row>
    <row r="3383" spans="1:11" ht="16.5" customHeight="1" x14ac:dyDescent="0.2">
      <c r="A3383" s="18">
        <v>1533100070</v>
      </c>
      <c r="B3383" s="14" t="s">
        <v>3672</v>
      </c>
      <c r="C3383" s="14"/>
      <c r="D3383" s="10" t="s">
        <v>3673</v>
      </c>
      <c r="E3383" s="10" t="s">
        <v>3674</v>
      </c>
      <c r="F3383" s="17"/>
      <c r="G3383" s="12" t="s">
        <v>144</v>
      </c>
      <c r="H3383" s="12" t="s">
        <v>145</v>
      </c>
      <c r="I3383" s="16"/>
      <c r="J3383" s="10" t="s">
        <v>153</v>
      </c>
      <c r="K3383" s="10" t="s">
        <v>717</v>
      </c>
    </row>
    <row r="3384" spans="1:11" ht="16.5" customHeight="1" x14ac:dyDescent="0.2">
      <c r="A3384" s="18">
        <v>1533100080</v>
      </c>
      <c r="B3384" s="14" t="s">
        <v>4065</v>
      </c>
      <c r="C3384" s="14"/>
      <c r="D3384" s="10" t="s">
        <v>4066</v>
      </c>
      <c r="E3384" s="10" t="s">
        <v>4066</v>
      </c>
      <c r="F3384" s="17"/>
      <c r="G3384" s="12" t="s">
        <v>144</v>
      </c>
      <c r="H3384" s="12" t="s">
        <v>145</v>
      </c>
      <c r="I3384" s="16"/>
      <c r="J3384" s="10" t="s">
        <v>153</v>
      </c>
      <c r="K3384" s="10" t="s">
        <v>717</v>
      </c>
    </row>
    <row r="3385" spans="1:11" ht="16.5" customHeight="1" x14ac:dyDescent="0.2">
      <c r="A3385" s="18">
        <v>1533100100</v>
      </c>
      <c r="B3385" s="14" t="s">
        <v>4330</v>
      </c>
      <c r="C3385" s="14"/>
      <c r="D3385" s="10" t="s">
        <v>4331</v>
      </c>
      <c r="E3385" s="10" t="s">
        <v>4331</v>
      </c>
      <c r="F3385" s="17"/>
      <c r="G3385" s="12" t="s">
        <v>144</v>
      </c>
      <c r="H3385" s="12" t="s">
        <v>145</v>
      </c>
      <c r="I3385" s="16"/>
      <c r="J3385" s="10" t="s">
        <v>153</v>
      </c>
      <c r="K3385" s="10" t="s">
        <v>717</v>
      </c>
    </row>
    <row r="3386" spans="1:11" ht="16.5" customHeight="1" x14ac:dyDescent="0.2">
      <c r="A3386" s="58">
        <v>1534100110</v>
      </c>
      <c r="B3386" s="14" t="s">
        <v>8429</v>
      </c>
      <c r="C3386" s="14" t="s">
        <v>19</v>
      </c>
      <c r="D3386" s="10" t="s">
        <v>8430</v>
      </c>
      <c r="E3386" s="10" t="s">
        <v>8430</v>
      </c>
      <c r="F3386" s="17"/>
      <c r="G3386" s="12"/>
      <c r="H3386" s="12"/>
      <c r="I3386" s="16"/>
      <c r="J3386" s="10"/>
      <c r="K3386" s="10"/>
    </row>
    <row r="3387" spans="1:11" ht="16.5" customHeight="1" x14ac:dyDescent="0.2">
      <c r="A3387" s="58">
        <v>1534100120</v>
      </c>
      <c r="B3387" s="14" t="s">
        <v>8431</v>
      </c>
      <c r="C3387" s="14" t="s">
        <v>19</v>
      </c>
      <c r="D3387" s="10" t="s">
        <v>8432</v>
      </c>
      <c r="E3387" s="10" t="s">
        <v>8432</v>
      </c>
      <c r="F3387" s="17"/>
      <c r="G3387" s="12"/>
      <c r="H3387" s="12"/>
      <c r="I3387" s="16"/>
      <c r="J3387" s="10"/>
      <c r="K3387" s="10"/>
    </row>
    <row r="3388" spans="1:11" ht="16.5" customHeight="1" x14ac:dyDescent="0.2">
      <c r="A3388" s="58">
        <v>1534100130</v>
      </c>
      <c r="B3388" s="14" t="s">
        <v>8433</v>
      </c>
      <c r="C3388" s="14" t="s">
        <v>19</v>
      </c>
      <c r="D3388" s="10" t="s">
        <v>8434</v>
      </c>
      <c r="E3388" s="10" t="s">
        <v>8434</v>
      </c>
      <c r="F3388" s="17"/>
      <c r="G3388" s="12"/>
      <c r="H3388" s="12"/>
      <c r="I3388" s="16"/>
      <c r="J3388" s="10"/>
      <c r="K3388" s="10"/>
    </row>
    <row r="3389" spans="1:11" ht="16.5" customHeight="1" x14ac:dyDescent="0.2">
      <c r="A3389" s="58">
        <v>1534100140</v>
      </c>
      <c r="B3389" s="14" t="s">
        <v>8435</v>
      </c>
      <c r="C3389" s="14" t="s">
        <v>19</v>
      </c>
      <c r="D3389" s="10" t="s">
        <v>8436</v>
      </c>
      <c r="E3389" s="10" t="s">
        <v>8436</v>
      </c>
      <c r="F3389" s="17"/>
      <c r="G3389" s="12"/>
      <c r="H3389" s="12"/>
      <c r="I3389" s="16"/>
      <c r="J3389" s="10"/>
      <c r="K3389" s="10"/>
    </row>
    <row r="3390" spans="1:11" ht="16.5" customHeight="1" x14ac:dyDescent="0.2">
      <c r="A3390" s="58">
        <v>1534100150</v>
      </c>
      <c r="B3390" s="14" t="s">
        <v>8437</v>
      </c>
      <c r="C3390" s="14" t="s">
        <v>19</v>
      </c>
      <c r="D3390" s="10" t="s">
        <v>8438</v>
      </c>
      <c r="E3390" s="10" t="s">
        <v>8438</v>
      </c>
      <c r="F3390" s="17"/>
      <c r="G3390" s="12"/>
      <c r="H3390" s="12"/>
      <c r="I3390" s="16"/>
      <c r="J3390" s="10"/>
      <c r="K3390" s="10"/>
    </row>
    <row r="3391" spans="1:11" ht="16.5" customHeight="1" x14ac:dyDescent="0.2">
      <c r="A3391" s="58">
        <v>1534100160</v>
      </c>
      <c r="B3391" s="14" t="s">
        <v>8439</v>
      </c>
      <c r="C3391" s="14" t="s">
        <v>19</v>
      </c>
      <c r="D3391" s="10" t="s">
        <v>8855</v>
      </c>
      <c r="E3391" s="10" t="s">
        <v>8440</v>
      </c>
      <c r="F3391" s="17"/>
      <c r="G3391" s="12"/>
      <c r="H3391" s="12"/>
      <c r="I3391" s="16"/>
      <c r="J3391" s="10"/>
      <c r="K3391" s="10"/>
    </row>
    <row r="3392" spans="1:11" ht="16.5" customHeight="1" x14ac:dyDescent="0.2">
      <c r="A3392" s="58">
        <v>1534100200</v>
      </c>
      <c r="B3392" s="14" t="s">
        <v>12190</v>
      </c>
      <c r="C3392" s="14" t="s">
        <v>19</v>
      </c>
      <c r="D3392" s="10" t="s">
        <v>12189</v>
      </c>
      <c r="E3392" s="10" t="s">
        <v>12188</v>
      </c>
      <c r="F3392" s="17"/>
      <c r="G3392" s="12"/>
      <c r="H3392" s="12"/>
      <c r="I3392" s="16"/>
      <c r="J3392" s="10"/>
      <c r="K3392" s="10"/>
    </row>
    <row r="3393" spans="1:12" ht="16.5" customHeight="1" x14ac:dyDescent="0.2">
      <c r="A3393" s="58">
        <v>1534100260</v>
      </c>
      <c r="B3393" s="14" t="s">
        <v>12228</v>
      </c>
      <c r="C3393" s="14" t="s">
        <v>19</v>
      </c>
      <c r="D3393" s="10" t="s">
        <v>12230</v>
      </c>
      <c r="E3393" s="10" t="s">
        <v>12229</v>
      </c>
      <c r="F3393" s="17"/>
      <c r="G3393" s="12"/>
      <c r="H3393" s="12"/>
      <c r="I3393" s="16"/>
      <c r="J3393" s="10"/>
      <c r="K3393" s="10"/>
    </row>
    <row r="3394" spans="1:12" ht="16.5" customHeight="1" x14ac:dyDescent="0.2">
      <c r="A3394" s="18">
        <v>1535100100</v>
      </c>
      <c r="B3394" s="14" t="s">
        <v>5946</v>
      </c>
      <c r="C3394" s="14"/>
      <c r="D3394" s="14" t="s">
        <v>5947</v>
      </c>
      <c r="E3394" s="12" t="s">
        <v>5948</v>
      </c>
      <c r="F3394" s="17" t="s">
        <v>5949</v>
      </c>
      <c r="G3394" s="17" t="s">
        <v>175</v>
      </c>
      <c r="H3394" s="17" t="s">
        <v>182</v>
      </c>
      <c r="I3394" s="16"/>
      <c r="J3394" s="10"/>
      <c r="K3394" s="10"/>
    </row>
    <row r="3395" spans="1:12" ht="16.5" customHeight="1" x14ac:dyDescent="0.2">
      <c r="A3395" s="18">
        <v>1535100140</v>
      </c>
      <c r="B3395" s="14" t="s">
        <v>2604</v>
      </c>
      <c r="C3395" s="14"/>
      <c r="D3395" s="10" t="s">
        <v>2605</v>
      </c>
      <c r="E3395" s="10" t="s">
        <v>2605</v>
      </c>
      <c r="F3395" s="17"/>
      <c r="G3395" s="12" t="s">
        <v>144</v>
      </c>
      <c r="H3395" s="12" t="s">
        <v>145</v>
      </c>
      <c r="I3395" s="16"/>
      <c r="J3395" s="10" t="s">
        <v>153</v>
      </c>
      <c r="K3395" s="10">
        <v>0</v>
      </c>
    </row>
    <row r="3396" spans="1:12" ht="16.5" customHeight="1" x14ac:dyDescent="0.2">
      <c r="A3396" s="58">
        <v>1536100210</v>
      </c>
      <c r="B3396" s="14" t="s">
        <v>3271</v>
      </c>
      <c r="C3396" s="14" t="s">
        <v>19</v>
      </c>
      <c r="D3396" s="14" t="s">
        <v>3272</v>
      </c>
      <c r="E3396" s="12" t="s">
        <v>3273</v>
      </c>
      <c r="F3396" s="17" t="s">
        <v>3274</v>
      </c>
      <c r="G3396" s="17" t="s">
        <v>175</v>
      </c>
      <c r="H3396" s="17" t="s">
        <v>182</v>
      </c>
      <c r="I3396" s="16"/>
      <c r="J3396" s="10"/>
      <c r="K3396" s="10"/>
    </row>
    <row r="3397" spans="1:12" ht="16.5" customHeight="1" x14ac:dyDescent="0.2">
      <c r="A3397" s="18">
        <v>1536100350</v>
      </c>
      <c r="B3397" s="14" t="s">
        <v>1416</v>
      </c>
      <c r="C3397" s="14"/>
      <c r="D3397" s="14" t="s">
        <v>1417</v>
      </c>
      <c r="E3397" s="12" t="s">
        <v>1418</v>
      </c>
      <c r="F3397" s="17" t="s">
        <v>1419</v>
      </c>
      <c r="G3397" s="10" t="s">
        <v>175</v>
      </c>
      <c r="H3397" s="17" t="s">
        <v>182</v>
      </c>
      <c r="I3397" s="17"/>
      <c r="J3397" s="10"/>
      <c r="K3397" s="10"/>
    </row>
    <row r="3398" spans="1:12" ht="16.5" customHeight="1" x14ac:dyDescent="0.2">
      <c r="A3398" s="58">
        <v>1536100660</v>
      </c>
      <c r="B3398" s="14" t="s">
        <v>3275</v>
      </c>
      <c r="C3398" s="14" t="s">
        <v>19</v>
      </c>
      <c r="D3398" s="14" t="s">
        <v>11350</v>
      </c>
      <c r="E3398" s="12" t="s">
        <v>12123</v>
      </c>
      <c r="F3398" s="17"/>
      <c r="G3398" s="17"/>
      <c r="H3398" s="17"/>
      <c r="I3398" s="16"/>
      <c r="J3398" s="10"/>
      <c r="K3398" s="10"/>
    </row>
    <row r="3399" spans="1:12" ht="16.5" customHeight="1" x14ac:dyDescent="0.2">
      <c r="A3399" s="18">
        <v>1536100720</v>
      </c>
      <c r="B3399" s="14" t="s">
        <v>1577</v>
      </c>
      <c r="C3399" s="14"/>
      <c r="D3399" s="14" t="s">
        <v>1578</v>
      </c>
      <c r="E3399" s="14" t="s">
        <v>1579</v>
      </c>
      <c r="F3399" s="17"/>
      <c r="G3399" s="17"/>
      <c r="H3399" s="16"/>
      <c r="I3399" s="16"/>
      <c r="J3399" s="10" t="s">
        <v>153</v>
      </c>
      <c r="K3399" s="10" t="s">
        <v>1580</v>
      </c>
    </row>
    <row r="3400" spans="1:12" ht="16.5" customHeight="1" x14ac:dyDescent="0.2">
      <c r="A3400" s="18">
        <v>1536100730</v>
      </c>
      <c r="B3400" s="14" t="s">
        <v>6272</v>
      </c>
      <c r="C3400" s="14"/>
      <c r="D3400" s="14" t="s">
        <v>6273</v>
      </c>
      <c r="E3400" s="14" t="s">
        <v>6274</v>
      </c>
      <c r="F3400" s="17"/>
      <c r="G3400" s="17"/>
      <c r="H3400" s="16"/>
      <c r="I3400" s="16"/>
      <c r="J3400" s="10" t="s">
        <v>153</v>
      </c>
      <c r="K3400" s="10" t="s">
        <v>1580</v>
      </c>
    </row>
    <row r="3401" spans="1:12" ht="16.5" customHeight="1" x14ac:dyDescent="0.2">
      <c r="A3401" s="58">
        <v>1536100940</v>
      </c>
      <c r="B3401" s="14" t="s">
        <v>1420</v>
      </c>
      <c r="C3401" s="14" t="s">
        <v>19</v>
      </c>
      <c r="D3401" s="10" t="s">
        <v>1421</v>
      </c>
      <c r="E3401" s="10" t="s">
        <v>7689</v>
      </c>
      <c r="F3401" s="17"/>
      <c r="G3401" s="12" t="s">
        <v>144</v>
      </c>
      <c r="H3401" s="12" t="s">
        <v>145</v>
      </c>
      <c r="I3401" s="16"/>
      <c r="J3401" s="10" t="s">
        <v>158</v>
      </c>
      <c r="K3401" s="10" t="s">
        <v>445</v>
      </c>
      <c r="L3401" s="73">
        <v>1310102210</v>
      </c>
    </row>
    <row r="3402" spans="1:12" ht="16.5" customHeight="1" x14ac:dyDescent="0.2">
      <c r="A3402" s="58">
        <v>1536100950</v>
      </c>
      <c r="B3402" s="14" t="s">
        <v>9824</v>
      </c>
      <c r="C3402" s="14" t="s">
        <v>19</v>
      </c>
      <c r="D3402" s="10" t="s">
        <v>9826</v>
      </c>
      <c r="E3402" s="12" t="s">
        <v>9825</v>
      </c>
      <c r="F3402" s="17"/>
      <c r="G3402" s="17"/>
      <c r="H3402" s="17"/>
      <c r="I3402" s="16"/>
      <c r="J3402" s="10"/>
      <c r="K3402" s="10"/>
    </row>
    <row r="3403" spans="1:12" ht="16.5" customHeight="1" x14ac:dyDescent="0.2">
      <c r="A3403" s="58">
        <v>1536101130</v>
      </c>
      <c r="B3403" s="14" t="s">
        <v>12237</v>
      </c>
      <c r="C3403" s="14" t="s">
        <v>19</v>
      </c>
      <c r="D3403" s="10" t="s">
        <v>12239</v>
      </c>
      <c r="E3403" s="12" t="s">
        <v>12238</v>
      </c>
      <c r="F3403" s="17"/>
      <c r="G3403" s="17"/>
      <c r="H3403" s="17"/>
      <c r="I3403" s="16"/>
      <c r="J3403" s="10"/>
      <c r="K3403" s="10"/>
    </row>
    <row r="3404" spans="1:12" ht="16.5" customHeight="1" x14ac:dyDescent="0.2">
      <c r="A3404" s="58">
        <v>1537100130</v>
      </c>
      <c r="B3404" s="14" t="s">
        <v>3118</v>
      </c>
      <c r="C3404" s="14" t="s">
        <v>19</v>
      </c>
      <c r="D3404" s="14" t="s">
        <v>3119</v>
      </c>
      <c r="E3404" s="14" t="s">
        <v>6640</v>
      </c>
      <c r="F3404" s="17"/>
      <c r="G3404" s="12" t="s">
        <v>144</v>
      </c>
      <c r="H3404" s="12" t="s">
        <v>145</v>
      </c>
      <c r="I3404" s="16"/>
      <c r="J3404" s="10" t="s">
        <v>153</v>
      </c>
      <c r="K3404" s="10" t="s">
        <v>3014</v>
      </c>
      <c r="L3404" s="73">
        <v>1537100800</v>
      </c>
    </row>
    <row r="3405" spans="1:12" ht="16.5" customHeight="1" x14ac:dyDescent="0.2">
      <c r="A3405" s="58">
        <v>1537100290</v>
      </c>
      <c r="B3405" s="14" t="s">
        <v>3081</v>
      </c>
      <c r="C3405" s="14" t="s">
        <v>19</v>
      </c>
      <c r="D3405" s="14" t="s">
        <v>3082</v>
      </c>
      <c r="E3405" s="14" t="s">
        <v>6894</v>
      </c>
      <c r="F3405" s="17"/>
      <c r="G3405" s="15"/>
      <c r="H3405" s="15"/>
      <c r="I3405" s="16"/>
      <c r="J3405" s="10"/>
      <c r="K3405" s="10"/>
    </row>
    <row r="3406" spans="1:12" ht="16.5" customHeight="1" x14ac:dyDescent="0.2">
      <c r="A3406" s="58">
        <v>1537100640</v>
      </c>
      <c r="B3406" s="14" t="s">
        <v>3134</v>
      </c>
      <c r="C3406" s="14" t="s">
        <v>19</v>
      </c>
      <c r="D3406" s="14" t="s">
        <v>3135</v>
      </c>
      <c r="E3406" s="14" t="s">
        <v>3136</v>
      </c>
      <c r="F3406" s="17"/>
      <c r="G3406" s="15" t="s">
        <v>144</v>
      </c>
      <c r="H3406" s="15" t="s">
        <v>145</v>
      </c>
      <c r="I3406" s="16"/>
      <c r="J3406" s="10"/>
      <c r="K3406" s="10"/>
      <c r="L3406" s="73">
        <v>1537100640</v>
      </c>
    </row>
    <row r="3407" spans="1:12" ht="16.5" customHeight="1" x14ac:dyDescent="0.2">
      <c r="A3407" s="18">
        <v>1537100710</v>
      </c>
      <c r="B3407" s="14" t="s">
        <v>3011</v>
      </c>
      <c r="C3407" s="14"/>
      <c r="D3407" s="14" t="s">
        <v>3012</v>
      </c>
      <c r="E3407" s="14" t="s">
        <v>3013</v>
      </c>
      <c r="F3407" s="17"/>
      <c r="G3407" s="12" t="s">
        <v>144</v>
      </c>
      <c r="H3407" s="12" t="s">
        <v>145</v>
      </c>
      <c r="I3407" s="16"/>
      <c r="J3407" s="10" t="s">
        <v>153</v>
      </c>
      <c r="K3407" s="10" t="s">
        <v>3014</v>
      </c>
    </row>
    <row r="3408" spans="1:12" ht="16.5" customHeight="1" x14ac:dyDescent="0.2">
      <c r="A3408" s="18">
        <v>1537100720</v>
      </c>
      <c r="B3408" s="14" t="s">
        <v>3044</v>
      </c>
      <c r="C3408" s="14"/>
      <c r="D3408" s="14" t="s">
        <v>3045</v>
      </c>
      <c r="E3408" s="14" t="s">
        <v>3046</v>
      </c>
      <c r="F3408" s="17"/>
      <c r="G3408" s="12" t="s">
        <v>144</v>
      </c>
      <c r="H3408" s="12" t="s">
        <v>145</v>
      </c>
      <c r="I3408" s="16"/>
      <c r="J3408" s="10" t="s">
        <v>153</v>
      </c>
      <c r="K3408" s="10" t="s">
        <v>3014</v>
      </c>
    </row>
    <row r="3409" spans="1:11" ht="16.5" customHeight="1" x14ac:dyDescent="0.2">
      <c r="A3409" s="18">
        <v>1537100730</v>
      </c>
      <c r="B3409" s="14" t="s">
        <v>3050</v>
      </c>
      <c r="C3409" s="14"/>
      <c r="D3409" s="14" t="s">
        <v>3051</v>
      </c>
      <c r="E3409" s="14" t="s">
        <v>3052</v>
      </c>
      <c r="F3409" s="17"/>
      <c r="G3409" s="12" t="s">
        <v>144</v>
      </c>
      <c r="H3409" s="12" t="s">
        <v>145</v>
      </c>
      <c r="I3409" s="16"/>
      <c r="J3409" s="10" t="s">
        <v>153</v>
      </c>
      <c r="K3409" s="10" t="s">
        <v>3014</v>
      </c>
    </row>
    <row r="3410" spans="1:11" ht="16.5" customHeight="1" x14ac:dyDescent="0.2">
      <c r="A3410" s="58">
        <v>1537100740</v>
      </c>
      <c r="B3410" s="14" t="s">
        <v>3015</v>
      </c>
      <c r="C3410" s="14" t="s">
        <v>19</v>
      </c>
      <c r="D3410" s="14" t="s">
        <v>3016</v>
      </c>
      <c r="E3410" s="14" t="s">
        <v>9645</v>
      </c>
      <c r="F3410" s="17"/>
      <c r="G3410" s="12" t="s">
        <v>144</v>
      </c>
      <c r="H3410" s="12" t="s">
        <v>145</v>
      </c>
      <c r="I3410" s="16"/>
      <c r="J3410" s="10" t="s">
        <v>153</v>
      </c>
      <c r="K3410" s="10" t="s">
        <v>3014</v>
      </c>
    </row>
    <row r="3411" spans="1:11" ht="16.5" customHeight="1" x14ac:dyDescent="0.2">
      <c r="A3411" s="18">
        <v>1537100770</v>
      </c>
      <c r="B3411" s="14" t="s">
        <v>3072</v>
      </c>
      <c r="C3411" s="14"/>
      <c r="D3411" s="14" t="s">
        <v>3073</v>
      </c>
      <c r="E3411" s="14" t="s">
        <v>3074</v>
      </c>
      <c r="F3411" s="17"/>
      <c r="G3411" s="12" t="s">
        <v>144</v>
      </c>
      <c r="H3411" s="12" t="s">
        <v>145</v>
      </c>
      <c r="I3411" s="16"/>
      <c r="J3411" s="10" t="s">
        <v>153</v>
      </c>
      <c r="K3411" s="10" t="s">
        <v>3014</v>
      </c>
    </row>
    <row r="3412" spans="1:11" ht="16.5" customHeight="1" x14ac:dyDescent="0.2">
      <c r="A3412" s="58">
        <v>1537100780</v>
      </c>
      <c r="B3412" s="14" t="s">
        <v>3098</v>
      </c>
      <c r="C3412" s="14" t="s">
        <v>19</v>
      </c>
      <c r="D3412" s="14" t="s">
        <v>3099</v>
      </c>
      <c r="E3412" s="14" t="s">
        <v>9204</v>
      </c>
      <c r="F3412" s="17"/>
      <c r="G3412" s="12" t="s">
        <v>144</v>
      </c>
      <c r="H3412" s="12" t="s">
        <v>145</v>
      </c>
      <c r="I3412" s="16"/>
      <c r="J3412" s="10" t="s">
        <v>153</v>
      </c>
      <c r="K3412" s="10" t="s">
        <v>3014</v>
      </c>
    </row>
    <row r="3413" spans="1:11" ht="16.5" customHeight="1" x14ac:dyDescent="0.2">
      <c r="A3413" s="18">
        <v>1537100790</v>
      </c>
      <c r="B3413" s="14" t="s">
        <v>3109</v>
      </c>
      <c r="C3413" s="14"/>
      <c r="D3413" s="14" t="s">
        <v>3110</v>
      </c>
      <c r="E3413" s="14" t="s">
        <v>3111</v>
      </c>
      <c r="F3413" s="17"/>
      <c r="G3413" s="12" t="s">
        <v>144</v>
      </c>
      <c r="H3413" s="12" t="s">
        <v>145</v>
      </c>
      <c r="I3413" s="16"/>
      <c r="J3413" s="10" t="s">
        <v>153</v>
      </c>
      <c r="K3413" s="10" t="s">
        <v>3014</v>
      </c>
    </row>
    <row r="3414" spans="1:11" ht="16.5" customHeight="1" x14ac:dyDescent="0.2">
      <c r="A3414" s="18">
        <v>1537100810</v>
      </c>
      <c r="B3414" s="14" t="s">
        <v>3125</v>
      </c>
      <c r="C3414" s="14"/>
      <c r="D3414" s="14" t="s">
        <v>3126</v>
      </c>
      <c r="E3414" s="14" t="s">
        <v>3127</v>
      </c>
      <c r="F3414" s="17"/>
      <c r="G3414" s="12" t="s">
        <v>144</v>
      </c>
      <c r="H3414" s="12" t="s">
        <v>145</v>
      </c>
      <c r="I3414" s="16"/>
      <c r="J3414" s="10" t="s">
        <v>153</v>
      </c>
      <c r="K3414" s="10" t="s">
        <v>3014</v>
      </c>
    </row>
    <row r="3415" spans="1:11" ht="16.5" customHeight="1" x14ac:dyDescent="0.2">
      <c r="A3415" s="18">
        <v>1537100820</v>
      </c>
      <c r="B3415" s="14" t="s">
        <v>3037</v>
      </c>
      <c r="C3415" s="14"/>
      <c r="D3415" s="14" t="s">
        <v>3038</v>
      </c>
      <c r="E3415" s="14" t="s">
        <v>3039</v>
      </c>
      <c r="F3415" s="17"/>
      <c r="G3415" s="12" t="s">
        <v>144</v>
      </c>
      <c r="H3415" s="12" t="s">
        <v>145</v>
      </c>
      <c r="I3415" s="16"/>
      <c r="J3415" s="10" t="s">
        <v>153</v>
      </c>
      <c r="K3415" s="10" t="s">
        <v>3014</v>
      </c>
    </row>
    <row r="3416" spans="1:11" ht="16.5" customHeight="1" x14ac:dyDescent="0.2">
      <c r="A3416" s="18">
        <v>1537100840</v>
      </c>
      <c r="B3416" s="14" t="s">
        <v>3022</v>
      </c>
      <c r="C3416" s="14"/>
      <c r="D3416" s="14" t="s">
        <v>3023</v>
      </c>
      <c r="E3416" s="14" t="s">
        <v>3024</v>
      </c>
      <c r="F3416" s="17"/>
      <c r="G3416" s="12" t="s">
        <v>144</v>
      </c>
      <c r="H3416" s="12" t="s">
        <v>145</v>
      </c>
      <c r="I3416" s="16"/>
      <c r="J3416" s="10" t="s">
        <v>153</v>
      </c>
      <c r="K3416" s="10" t="s">
        <v>3014</v>
      </c>
    </row>
    <row r="3417" spans="1:11" ht="16.5" customHeight="1" x14ac:dyDescent="0.2">
      <c r="A3417" s="18">
        <v>1537100850</v>
      </c>
      <c r="B3417" s="14" t="s">
        <v>3025</v>
      </c>
      <c r="C3417" s="14" t="s">
        <v>19</v>
      </c>
      <c r="D3417" s="10" t="s">
        <v>3026</v>
      </c>
      <c r="E3417" s="10" t="s">
        <v>3027</v>
      </c>
      <c r="F3417" s="17"/>
      <c r="G3417" s="12" t="s">
        <v>144</v>
      </c>
      <c r="H3417" s="12" t="s">
        <v>145</v>
      </c>
      <c r="I3417" s="16"/>
      <c r="J3417" s="10" t="s">
        <v>153</v>
      </c>
      <c r="K3417" s="10" t="s">
        <v>3014</v>
      </c>
    </row>
    <row r="3418" spans="1:11" ht="16.5" customHeight="1" x14ac:dyDescent="0.2">
      <c r="A3418" s="18">
        <v>1537100860</v>
      </c>
      <c r="B3418" s="14" t="s">
        <v>3028</v>
      </c>
      <c r="C3418" s="14" t="s">
        <v>19</v>
      </c>
      <c r="D3418" s="10" t="s">
        <v>3029</v>
      </c>
      <c r="E3418" s="10" t="s">
        <v>3030</v>
      </c>
      <c r="F3418" s="17"/>
      <c r="G3418" s="12" t="s">
        <v>144</v>
      </c>
      <c r="H3418" s="12" t="s">
        <v>145</v>
      </c>
      <c r="I3418" s="16"/>
      <c r="J3418" s="10" t="s">
        <v>153</v>
      </c>
      <c r="K3418" s="10" t="s">
        <v>3014</v>
      </c>
    </row>
    <row r="3419" spans="1:11" ht="16.5" customHeight="1" x14ac:dyDescent="0.2">
      <c r="A3419" s="18">
        <v>1537100870</v>
      </c>
      <c r="B3419" s="14" t="s">
        <v>3047</v>
      </c>
      <c r="C3419" s="14"/>
      <c r="D3419" s="14" t="s">
        <v>3048</v>
      </c>
      <c r="E3419" s="14" t="s">
        <v>3049</v>
      </c>
      <c r="F3419" s="17"/>
      <c r="G3419" s="12" t="s">
        <v>144</v>
      </c>
      <c r="H3419" s="12" t="s">
        <v>145</v>
      </c>
      <c r="I3419" s="16"/>
      <c r="J3419" s="10" t="s">
        <v>153</v>
      </c>
      <c r="K3419" s="10" t="s">
        <v>3014</v>
      </c>
    </row>
    <row r="3420" spans="1:11" ht="16.5" customHeight="1" x14ac:dyDescent="0.2">
      <c r="A3420" s="18">
        <v>1537100880</v>
      </c>
      <c r="B3420" s="14" t="s">
        <v>3031</v>
      </c>
      <c r="C3420" s="14" t="s">
        <v>19</v>
      </c>
      <c r="D3420" s="10" t="s">
        <v>3032</v>
      </c>
      <c r="E3420" s="10" t="s">
        <v>3033</v>
      </c>
      <c r="F3420" s="17"/>
      <c r="G3420" s="12" t="s">
        <v>144</v>
      </c>
      <c r="H3420" s="12" t="s">
        <v>145</v>
      </c>
      <c r="I3420" s="16"/>
      <c r="J3420" s="10" t="s">
        <v>153</v>
      </c>
      <c r="K3420" s="10" t="s">
        <v>3014</v>
      </c>
    </row>
    <row r="3421" spans="1:11" ht="16.5" customHeight="1" x14ac:dyDescent="0.2">
      <c r="A3421" s="18">
        <v>1537100900</v>
      </c>
      <c r="B3421" s="14" t="s">
        <v>3063</v>
      </c>
      <c r="C3421" s="14"/>
      <c r="D3421" s="14" t="s">
        <v>3064</v>
      </c>
      <c r="E3421" s="14" t="s">
        <v>3065</v>
      </c>
      <c r="F3421" s="17"/>
      <c r="G3421" s="12" t="s">
        <v>144</v>
      </c>
      <c r="H3421" s="12" t="s">
        <v>145</v>
      </c>
      <c r="I3421" s="16"/>
      <c r="J3421" s="10" t="s">
        <v>153</v>
      </c>
      <c r="K3421" s="10" t="s">
        <v>3014</v>
      </c>
    </row>
    <row r="3422" spans="1:11" ht="16.5" customHeight="1" x14ac:dyDescent="0.2">
      <c r="A3422" s="18">
        <v>1537100910</v>
      </c>
      <c r="B3422" s="14" t="s">
        <v>3066</v>
      </c>
      <c r="C3422" s="14"/>
      <c r="D3422" s="14" t="s">
        <v>3067</v>
      </c>
      <c r="E3422" s="14" t="s">
        <v>3068</v>
      </c>
      <c r="F3422" s="17"/>
      <c r="G3422" s="12" t="s">
        <v>144</v>
      </c>
      <c r="H3422" s="12" t="s">
        <v>145</v>
      </c>
      <c r="I3422" s="16"/>
      <c r="J3422" s="10" t="s">
        <v>153</v>
      </c>
      <c r="K3422" s="10" t="s">
        <v>3014</v>
      </c>
    </row>
    <row r="3423" spans="1:11" ht="16.5" customHeight="1" x14ac:dyDescent="0.2">
      <c r="A3423" s="18">
        <v>1537100920</v>
      </c>
      <c r="B3423" s="14" t="s">
        <v>3075</v>
      </c>
      <c r="C3423" s="14"/>
      <c r="D3423" s="14" t="s">
        <v>3076</v>
      </c>
      <c r="E3423" s="14" t="s">
        <v>3077</v>
      </c>
      <c r="F3423" s="17"/>
      <c r="G3423" s="12" t="s">
        <v>144</v>
      </c>
      <c r="H3423" s="12" t="s">
        <v>145</v>
      </c>
      <c r="I3423" s="16"/>
      <c r="J3423" s="10" t="s">
        <v>153</v>
      </c>
      <c r="K3423" s="10" t="s">
        <v>3014</v>
      </c>
    </row>
    <row r="3424" spans="1:11" ht="16.5" customHeight="1" x14ac:dyDescent="0.2">
      <c r="A3424" s="18">
        <v>1537100930</v>
      </c>
      <c r="B3424" s="14" t="s">
        <v>3078</v>
      </c>
      <c r="C3424" s="14"/>
      <c r="D3424" s="14" t="s">
        <v>3079</v>
      </c>
      <c r="E3424" s="14" t="s">
        <v>3080</v>
      </c>
      <c r="F3424" s="17"/>
      <c r="G3424" s="12" t="s">
        <v>144</v>
      </c>
      <c r="H3424" s="12" t="s">
        <v>145</v>
      </c>
      <c r="I3424" s="16"/>
      <c r="J3424" s="10" t="s">
        <v>153</v>
      </c>
      <c r="K3424" s="10" t="s">
        <v>3014</v>
      </c>
    </row>
    <row r="3425" spans="1:12" ht="16.5" customHeight="1" x14ac:dyDescent="0.2">
      <c r="A3425" s="58">
        <v>1537100940</v>
      </c>
      <c r="B3425" s="14" t="s">
        <v>3100</v>
      </c>
      <c r="C3425" s="14" t="s">
        <v>19</v>
      </c>
      <c r="D3425" s="14" t="s">
        <v>3101</v>
      </c>
      <c r="E3425" s="14" t="s">
        <v>9958</v>
      </c>
      <c r="F3425" s="17"/>
      <c r="G3425" s="12" t="s">
        <v>144</v>
      </c>
      <c r="H3425" s="12" t="s">
        <v>145</v>
      </c>
      <c r="I3425" s="16"/>
      <c r="J3425" s="10" t="s">
        <v>153</v>
      </c>
      <c r="K3425" s="10" t="s">
        <v>3014</v>
      </c>
    </row>
    <row r="3426" spans="1:12" ht="16.5" customHeight="1" x14ac:dyDescent="0.2">
      <c r="A3426" s="18">
        <v>1537101270</v>
      </c>
      <c r="B3426" s="14" t="s">
        <v>3053</v>
      </c>
      <c r="C3426" s="14"/>
      <c r="D3426" s="14" t="s">
        <v>3054</v>
      </c>
      <c r="E3426" s="14" t="s">
        <v>3054</v>
      </c>
      <c r="F3426" s="17"/>
      <c r="G3426" s="15" t="s">
        <v>144</v>
      </c>
      <c r="H3426" s="15" t="s">
        <v>145</v>
      </c>
      <c r="I3426" s="16"/>
      <c r="J3426" s="10"/>
      <c r="K3426" s="10"/>
    </row>
    <row r="3427" spans="1:12" ht="16.5" customHeight="1" x14ac:dyDescent="0.2">
      <c r="A3427" s="58">
        <v>1537101280</v>
      </c>
      <c r="B3427" s="14" t="s">
        <v>6933</v>
      </c>
      <c r="C3427" s="14" t="s">
        <v>19</v>
      </c>
      <c r="D3427" s="14" t="s">
        <v>6934</v>
      </c>
      <c r="E3427" s="14" t="s">
        <v>6935</v>
      </c>
      <c r="F3427" s="17"/>
      <c r="G3427" s="12" t="s">
        <v>144</v>
      </c>
      <c r="H3427" s="12" t="s">
        <v>145</v>
      </c>
      <c r="I3427" s="16"/>
      <c r="J3427" s="10" t="s">
        <v>153</v>
      </c>
      <c r="K3427" s="10" t="s">
        <v>3014</v>
      </c>
    </row>
    <row r="3428" spans="1:12" ht="16.5" customHeight="1" x14ac:dyDescent="0.2">
      <c r="A3428" s="58">
        <v>1537101320</v>
      </c>
      <c r="B3428" s="14" t="s">
        <v>3059</v>
      </c>
      <c r="C3428" s="14" t="s">
        <v>19</v>
      </c>
      <c r="D3428" s="14" t="s">
        <v>3060</v>
      </c>
      <c r="E3428" s="14" t="s">
        <v>8163</v>
      </c>
      <c r="F3428" s="17"/>
      <c r="G3428" s="12" t="s">
        <v>144</v>
      </c>
      <c r="H3428" s="12" t="s">
        <v>145</v>
      </c>
      <c r="I3428" s="16"/>
      <c r="J3428" s="10" t="s">
        <v>153</v>
      </c>
      <c r="K3428" s="10" t="s">
        <v>3014</v>
      </c>
      <c r="L3428" s="73">
        <v>1537100760</v>
      </c>
    </row>
    <row r="3429" spans="1:12" ht="16.5" customHeight="1" x14ac:dyDescent="0.2">
      <c r="A3429" s="18">
        <v>1537101320</v>
      </c>
      <c r="B3429" s="14" t="s">
        <v>3061</v>
      </c>
      <c r="C3429" s="14"/>
      <c r="D3429" s="14" t="s">
        <v>3062</v>
      </c>
      <c r="E3429" s="14" t="s">
        <v>3062</v>
      </c>
      <c r="F3429" s="17"/>
      <c r="G3429" s="15" t="s">
        <v>144</v>
      </c>
      <c r="H3429" s="15" t="s">
        <v>145</v>
      </c>
      <c r="I3429" s="16"/>
      <c r="J3429" s="10"/>
      <c r="K3429" s="10"/>
    </row>
    <row r="3430" spans="1:12" ht="16.5" customHeight="1" x14ac:dyDescent="0.2">
      <c r="A3430" s="58">
        <v>1537101500</v>
      </c>
      <c r="B3430" s="14" t="s">
        <v>3017</v>
      </c>
      <c r="C3430" s="14" t="s">
        <v>19</v>
      </c>
      <c r="D3430" s="14" t="s">
        <v>3018</v>
      </c>
      <c r="E3430" s="14" t="s">
        <v>9646</v>
      </c>
      <c r="F3430" s="17"/>
      <c r="G3430" s="12" t="s">
        <v>144</v>
      </c>
      <c r="H3430" s="12" t="s">
        <v>145</v>
      </c>
      <c r="I3430" s="16"/>
      <c r="J3430" s="10" t="s">
        <v>153</v>
      </c>
      <c r="K3430" s="10" t="s">
        <v>3014</v>
      </c>
      <c r="L3430" s="73">
        <v>1537100830</v>
      </c>
    </row>
    <row r="3431" spans="1:12" ht="16.5" customHeight="1" x14ac:dyDescent="0.2">
      <c r="A3431" s="58">
        <v>1537101530</v>
      </c>
      <c r="B3431" s="14" t="s">
        <v>3055</v>
      </c>
      <c r="C3431" s="14" t="s">
        <v>19</v>
      </c>
      <c r="D3431" s="14" t="s">
        <v>3056</v>
      </c>
      <c r="E3431" s="14" t="s">
        <v>18282</v>
      </c>
      <c r="F3431" s="17"/>
      <c r="G3431" s="15" t="s">
        <v>144</v>
      </c>
      <c r="H3431" s="15" t="s">
        <v>145</v>
      </c>
      <c r="I3431" s="16"/>
      <c r="J3431" s="10"/>
      <c r="K3431" s="10"/>
    </row>
    <row r="3432" spans="1:12" ht="16.5" customHeight="1" x14ac:dyDescent="0.2">
      <c r="A3432" s="58">
        <v>1537101540</v>
      </c>
      <c r="B3432" s="14" t="s">
        <v>3057</v>
      </c>
      <c r="C3432" s="14"/>
      <c r="D3432" s="14" t="s">
        <v>3058</v>
      </c>
      <c r="E3432" s="14"/>
      <c r="F3432" s="17"/>
      <c r="G3432" s="12" t="s">
        <v>144</v>
      </c>
      <c r="H3432" s="12" t="s">
        <v>145</v>
      </c>
      <c r="I3432" s="16"/>
      <c r="J3432" s="10" t="s">
        <v>153</v>
      </c>
      <c r="K3432" s="10" t="s">
        <v>3014</v>
      </c>
      <c r="L3432" s="73">
        <v>1537100890</v>
      </c>
    </row>
    <row r="3433" spans="1:12" ht="16.5" customHeight="1" x14ac:dyDescent="0.2">
      <c r="A3433" s="58">
        <v>1537101740</v>
      </c>
      <c r="B3433" s="14" t="s">
        <v>6569</v>
      </c>
      <c r="C3433" s="14" t="s">
        <v>19</v>
      </c>
      <c r="D3433" s="14" t="s">
        <v>6570</v>
      </c>
      <c r="E3433" s="14" t="s">
        <v>6571</v>
      </c>
      <c r="F3433" s="17"/>
      <c r="G3433" s="15"/>
      <c r="H3433" s="15"/>
      <c r="I3433" s="16"/>
      <c r="J3433" s="10"/>
      <c r="K3433" s="10"/>
      <c r="L3433" s="73">
        <v>1537101460</v>
      </c>
    </row>
    <row r="3434" spans="1:12" ht="16.5" customHeight="1" x14ac:dyDescent="0.2">
      <c r="A3434" s="58">
        <v>1537101780</v>
      </c>
      <c r="B3434" s="14" t="s">
        <v>337</v>
      </c>
      <c r="C3434" s="14" t="s">
        <v>19</v>
      </c>
      <c r="D3434" s="14" t="s">
        <v>338</v>
      </c>
      <c r="E3434" s="14" t="s">
        <v>338</v>
      </c>
      <c r="F3434" s="17"/>
      <c r="G3434" s="15"/>
      <c r="H3434" s="15"/>
      <c r="I3434" s="16"/>
      <c r="J3434" s="14"/>
      <c r="K3434" s="10"/>
    </row>
    <row r="3435" spans="1:12" ht="16.5" customHeight="1" x14ac:dyDescent="0.2">
      <c r="A3435" s="18">
        <v>1537101920</v>
      </c>
      <c r="B3435" s="14" t="s">
        <v>3069</v>
      </c>
      <c r="C3435" s="14"/>
      <c r="D3435" s="14" t="s">
        <v>3070</v>
      </c>
      <c r="E3435" s="10" t="s">
        <v>3071</v>
      </c>
      <c r="F3435" s="17"/>
      <c r="G3435" s="17"/>
      <c r="H3435" s="16"/>
      <c r="I3435" s="16"/>
      <c r="J3435" s="10" t="s">
        <v>227</v>
      </c>
      <c r="K3435" s="10" t="s">
        <v>3043</v>
      </c>
    </row>
    <row r="3436" spans="1:12" ht="16.5" customHeight="1" x14ac:dyDescent="0.2">
      <c r="A3436" s="18">
        <v>1537101930</v>
      </c>
      <c r="B3436" s="29" t="s">
        <v>3040</v>
      </c>
      <c r="C3436" s="29"/>
      <c r="D3436" s="29" t="s">
        <v>3041</v>
      </c>
      <c r="E3436" s="10" t="s">
        <v>3042</v>
      </c>
      <c r="F3436" s="17"/>
      <c r="G3436" s="17"/>
      <c r="H3436" s="16"/>
      <c r="I3436" s="16"/>
      <c r="J3436" s="29" t="s">
        <v>227</v>
      </c>
      <c r="K3436" s="10" t="s">
        <v>3043</v>
      </c>
    </row>
    <row r="3437" spans="1:12" ht="16.5" customHeight="1" x14ac:dyDescent="0.2">
      <c r="A3437" s="58">
        <v>1537102270</v>
      </c>
      <c r="B3437" s="29" t="s">
        <v>7757</v>
      </c>
      <c r="C3437" s="29" t="s">
        <v>19</v>
      </c>
      <c r="D3437" s="29" t="s">
        <v>7758</v>
      </c>
      <c r="E3437" s="10" t="s">
        <v>7758</v>
      </c>
      <c r="F3437" s="17"/>
      <c r="G3437" s="17"/>
      <c r="H3437" s="16"/>
      <c r="I3437" s="16"/>
      <c r="J3437" s="29"/>
      <c r="K3437" s="10"/>
    </row>
    <row r="3438" spans="1:12" ht="16.5" customHeight="1" x14ac:dyDescent="0.2">
      <c r="A3438" s="58">
        <v>1537102870</v>
      </c>
      <c r="B3438" s="29" t="s">
        <v>7633</v>
      </c>
      <c r="C3438" s="29" t="s">
        <v>19</v>
      </c>
      <c r="D3438" s="29" t="s">
        <v>7635</v>
      </c>
      <c r="E3438" s="10" t="s">
        <v>7634</v>
      </c>
      <c r="F3438" s="17"/>
      <c r="G3438" s="17"/>
      <c r="H3438" s="16"/>
      <c r="I3438" s="16"/>
      <c r="J3438" s="29"/>
      <c r="K3438" s="10"/>
    </row>
    <row r="3439" spans="1:12" ht="16.5" customHeight="1" x14ac:dyDescent="0.2">
      <c r="A3439" s="58">
        <v>1537102880</v>
      </c>
      <c r="B3439" s="29" t="s">
        <v>7335</v>
      </c>
      <c r="C3439" s="29" t="s">
        <v>19</v>
      </c>
      <c r="D3439" s="29" t="s">
        <v>7336</v>
      </c>
      <c r="E3439" s="10" t="s">
        <v>7337</v>
      </c>
      <c r="F3439" s="17"/>
      <c r="G3439" s="17"/>
      <c r="H3439" s="16"/>
      <c r="I3439" s="16"/>
      <c r="J3439" s="29"/>
      <c r="K3439" s="10"/>
    </row>
    <row r="3440" spans="1:12" ht="16.5" customHeight="1" x14ac:dyDescent="0.2">
      <c r="A3440" s="58">
        <v>1537102890</v>
      </c>
      <c r="B3440" s="29" t="s">
        <v>7332</v>
      </c>
      <c r="C3440" s="29" t="s">
        <v>19</v>
      </c>
      <c r="D3440" s="29" t="s">
        <v>7333</v>
      </c>
      <c r="E3440" s="10" t="s">
        <v>7334</v>
      </c>
      <c r="F3440" s="17"/>
      <c r="G3440" s="17"/>
      <c r="H3440" s="16"/>
      <c r="I3440" s="16"/>
      <c r="J3440" s="29"/>
      <c r="K3440" s="10"/>
    </row>
    <row r="3441" spans="1:11" ht="16.5" customHeight="1" x14ac:dyDescent="0.2">
      <c r="A3441" s="58">
        <v>1537103780</v>
      </c>
      <c r="B3441" s="14" t="s">
        <v>14862</v>
      </c>
      <c r="C3441" s="14" t="s">
        <v>19</v>
      </c>
      <c r="D3441" s="14" t="s">
        <v>14863</v>
      </c>
      <c r="E3441" s="14" t="s">
        <v>14861</v>
      </c>
      <c r="F3441" s="17"/>
      <c r="G3441" s="17"/>
      <c r="H3441" s="16"/>
      <c r="I3441" s="16"/>
      <c r="J3441" s="10"/>
      <c r="K3441" s="10"/>
    </row>
    <row r="3442" spans="1:11" ht="16.5" customHeight="1" x14ac:dyDescent="0.2">
      <c r="A3442" s="58">
        <v>1537103790</v>
      </c>
      <c r="B3442" s="14" t="s">
        <v>14865</v>
      </c>
      <c r="C3442" s="14" t="s">
        <v>19</v>
      </c>
      <c r="D3442" s="14" t="s">
        <v>14866</v>
      </c>
      <c r="E3442" s="14" t="s">
        <v>14864</v>
      </c>
      <c r="F3442" s="17"/>
      <c r="G3442" s="17"/>
      <c r="H3442" s="16"/>
      <c r="I3442" s="16"/>
      <c r="J3442" s="10"/>
      <c r="K3442" s="10"/>
    </row>
    <row r="3443" spans="1:11" ht="16.5" customHeight="1" x14ac:dyDescent="0.2">
      <c r="A3443" s="106">
        <v>1538100240</v>
      </c>
      <c r="B3443" s="41" t="s">
        <v>17385</v>
      </c>
      <c r="C3443" s="41" t="s">
        <v>19</v>
      </c>
      <c r="D3443" s="41" t="s">
        <v>17384</v>
      </c>
      <c r="E3443" s="41" t="s">
        <v>17384</v>
      </c>
      <c r="F3443" s="38"/>
      <c r="G3443" s="38"/>
      <c r="H3443" s="39"/>
      <c r="I3443" s="39"/>
      <c r="J3443" s="40"/>
      <c r="K3443" s="41"/>
    </row>
    <row r="3444" spans="1:11" ht="16.5" customHeight="1" x14ac:dyDescent="0.2">
      <c r="A3444" s="106">
        <v>1541100540</v>
      </c>
      <c r="B3444" s="41" t="s">
        <v>10110</v>
      </c>
      <c r="C3444" s="41" t="s">
        <v>19</v>
      </c>
      <c r="D3444" s="41" t="s">
        <v>10111</v>
      </c>
      <c r="E3444" s="41" t="s">
        <v>10112</v>
      </c>
      <c r="F3444" s="38"/>
      <c r="G3444" s="38"/>
      <c r="H3444" s="39"/>
      <c r="I3444" s="39"/>
      <c r="J3444" s="40"/>
      <c r="K3444" s="41"/>
    </row>
    <row r="3445" spans="1:11" ht="16.5" customHeight="1" x14ac:dyDescent="0.2">
      <c r="A3445" s="58">
        <v>1541100890</v>
      </c>
      <c r="B3445" s="29" t="s">
        <v>9471</v>
      </c>
      <c r="C3445" s="29" t="s">
        <v>19</v>
      </c>
      <c r="D3445" s="29" t="s">
        <v>9490</v>
      </c>
      <c r="E3445" s="10" t="s">
        <v>9470</v>
      </c>
      <c r="F3445" s="17"/>
      <c r="G3445" s="17"/>
      <c r="H3445" s="16"/>
      <c r="I3445" s="16"/>
      <c r="J3445" s="29"/>
      <c r="K3445" s="10"/>
    </row>
    <row r="3446" spans="1:11" ht="16.5" customHeight="1" x14ac:dyDescent="0.2">
      <c r="A3446" s="58">
        <v>1542100400</v>
      </c>
      <c r="B3446" s="29" t="s">
        <v>7713</v>
      </c>
      <c r="C3446" s="29" t="s">
        <v>19</v>
      </c>
      <c r="D3446" s="29" t="s">
        <v>7712</v>
      </c>
      <c r="E3446" s="10" t="s">
        <v>7712</v>
      </c>
      <c r="F3446" s="17"/>
      <c r="G3446" s="17"/>
      <c r="H3446" s="16"/>
      <c r="I3446" s="16"/>
      <c r="J3446" s="29"/>
      <c r="K3446" s="10"/>
    </row>
    <row r="3447" spans="1:11" ht="16.5" customHeight="1" x14ac:dyDescent="0.2">
      <c r="A3447" s="18">
        <v>1544100140</v>
      </c>
      <c r="B3447" s="14" t="s">
        <v>6414</v>
      </c>
      <c r="C3447" s="14"/>
      <c r="D3447" s="10" t="s">
        <v>6415</v>
      </c>
      <c r="E3447" s="10" t="s">
        <v>6415</v>
      </c>
      <c r="F3447" s="17"/>
      <c r="G3447" s="12" t="s">
        <v>144</v>
      </c>
      <c r="H3447" s="12" t="s">
        <v>145</v>
      </c>
      <c r="I3447" s="16"/>
      <c r="J3447" s="10" t="s">
        <v>153</v>
      </c>
      <c r="K3447" s="10" t="s">
        <v>5324</v>
      </c>
    </row>
    <row r="3448" spans="1:11" ht="16.5" customHeight="1" x14ac:dyDescent="0.2">
      <c r="A3448" s="18">
        <v>1544100170</v>
      </c>
      <c r="B3448" s="10" t="s">
        <v>5321</v>
      </c>
      <c r="C3448" s="10"/>
      <c r="D3448" s="10" t="s">
        <v>5322</v>
      </c>
      <c r="E3448" s="10" t="s">
        <v>5323</v>
      </c>
      <c r="F3448" s="17"/>
      <c r="G3448" s="17"/>
      <c r="H3448" s="16"/>
      <c r="I3448" s="16"/>
      <c r="J3448" s="10" t="s">
        <v>153</v>
      </c>
      <c r="K3448" s="10" t="s">
        <v>5324</v>
      </c>
    </row>
    <row r="3449" spans="1:11" ht="16.5" customHeight="1" x14ac:dyDescent="0.2">
      <c r="A3449" s="58">
        <v>1544100740</v>
      </c>
      <c r="B3449" s="10" t="s">
        <v>9453</v>
      </c>
      <c r="C3449" s="10" t="s">
        <v>19</v>
      </c>
      <c r="D3449" s="10" t="s">
        <v>9485</v>
      </c>
      <c r="E3449" s="10" t="s">
        <v>9452</v>
      </c>
      <c r="F3449" s="17"/>
      <c r="G3449" s="17"/>
      <c r="H3449" s="16"/>
      <c r="I3449" s="16"/>
      <c r="J3449" s="10"/>
      <c r="K3449" s="10"/>
    </row>
    <row r="3450" spans="1:11" ht="16.5" customHeight="1" x14ac:dyDescent="0.2">
      <c r="A3450" s="18">
        <v>1545100000</v>
      </c>
      <c r="B3450" s="14" t="s">
        <v>2664</v>
      </c>
      <c r="C3450" s="14"/>
      <c r="D3450" s="10" t="s">
        <v>2665</v>
      </c>
      <c r="E3450" s="10" t="s">
        <v>2666</v>
      </c>
      <c r="F3450" s="17"/>
      <c r="G3450" s="12"/>
      <c r="H3450" s="12"/>
      <c r="I3450" s="16"/>
      <c r="J3450" s="10"/>
      <c r="K3450" s="10"/>
    </row>
    <row r="3451" spans="1:11" ht="16.5" customHeight="1" x14ac:dyDescent="0.2">
      <c r="A3451" s="18">
        <v>1545100080</v>
      </c>
      <c r="B3451" s="14" t="s">
        <v>2649</v>
      </c>
      <c r="C3451" s="14"/>
      <c r="D3451" s="14" t="s">
        <v>2650</v>
      </c>
      <c r="E3451" s="14" t="s">
        <v>2651</v>
      </c>
      <c r="F3451" s="17"/>
      <c r="G3451" s="12" t="s">
        <v>144</v>
      </c>
      <c r="H3451" s="12" t="s">
        <v>145</v>
      </c>
      <c r="I3451" s="16"/>
      <c r="J3451" s="10" t="s">
        <v>153</v>
      </c>
      <c r="K3451" s="10" t="s">
        <v>2436</v>
      </c>
    </row>
    <row r="3452" spans="1:11" ht="16.5" customHeight="1" x14ac:dyDescent="0.2">
      <c r="A3452" s="18">
        <v>1545100090</v>
      </c>
      <c r="B3452" s="14" t="s">
        <v>2678</v>
      </c>
      <c r="C3452" s="14"/>
      <c r="D3452" s="14" t="s">
        <v>2679</v>
      </c>
      <c r="E3452" s="14" t="s">
        <v>2680</v>
      </c>
      <c r="F3452" s="17"/>
      <c r="G3452" s="12" t="s">
        <v>144</v>
      </c>
      <c r="H3452" s="12" t="s">
        <v>145</v>
      </c>
      <c r="I3452" s="16"/>
      <c r="J3452" s="10" t="s">
        <v>153</v>
      </c>
      <c r="K3452" s="10" t="s">
        <v>2436</v>
      </c>
    </row>
    <row r="3453" spans="1:11" ht="16.5" customHeight="1" x14ac:dyDescent="0.2">
      <c r="A3453" s="18">
        <v>1545100100</v>
      </c>
      <c r="B3453" s="14" t="s">
        <v>2628</v>
      </c>
      <c r="C3453" s="14"/>
      <c r="D3453" s="10" t="s">
        <v>2629</v>
      </c>
      <c r="E3453" s="10" t="s">
        <v>2629</v>
      </c>
      <c r="F3453" s="17"/>
      <c r="G3453" s="12" t="s">
        <v>144</v>
      </c>
      <c r="H3453" s="12" t="s">
        <v>145</v>
      </c>
      <c r="I3453" s="16"/>
      <c r="J3453" s="10" t="s">
        <v>153</v>
      </c>
      <c r="K3453" s="10" t="s">
        <v>2436</v>
      </c>
    </row>
    <row r="3454" spans="1:11" ht="16.5" customHeight="1" x14ac:dyDescent="0.2">
      <c r="A3454" s="18">
        <v>1545100110</v>
      </c>
      <c r="B3454" s="14" t="s">
        <v>2647</v>
      </c>
      <c r="C3454" s="14"/>
      <c r="D3454" s="10" t="s">
        <v>2648</v>
      </c>
      <c r="E3454" s="10" t="s">
        <v>2648</v>
      </c>
      <c r="F3454" s="17"/>
      <c r="G3454" s="12" t="s">
        <v>144</v>
      </c>
      <c r="H3454" s="12" t="s">
        <v>145</v>
      </c>
      <c r="I3454" s="16"/>
      <c r="J3454" s="10" t="s">
        <v>153</v>
      </c>
      <c r="K3454" s="10" t="s">
        <v>2436</v>
      </c>
    </row>
    <row r="3455" spans="1:11" ht="16.5" customHeight="1" x14ac:dyDescent="0.2">
      <c r="A3455" s="18">
        <v>1545100120</v>
      </c>
      <c r="B3455" s="14" t="s">
        <v>2662</v>
      </c>
      <c r="C3455" s="14"/>
      <c r="D3455" s="10" t="s">
        <v>2663</v>
      </c>
      <c r="E3455" s="10" t="s">
        <v>2663</v>
      </c>
      <c r="F3455" s="17"/>
      <c r="G3455" s="12" t="s">
        <v>144</v>
      </c>
      <c r="H3455" s="12" t="s">
        <v>145</v>
      </c>
      <c r="I3455" s="16"/>
      <c r="J3455" s="10" t="s">
        <v>153</v>
      </c>
      <c r="K3455" s="10" t="s">
        <v>2436</v>
      </c>
    </row>
    <row r="3456" spans="1:11" ht="16.5" customHeight="1" x14ac:dyDescent="0.2">
      <c r="A3456" s="18">
        <v>1545100130</v>
      </c>
      <c r="B3456" s="14" t="s">
        <v>2643</v>
      </c>
      <c r="C3456" s="14"/>
      <c r="D3456" s="10" t="s">
        <v>2644</v>
      </c>
      <c r="E3456" s="10" t="s">
        <v>2644</v>
      </c>
      <c r="F3456" s="17"/>
      <c r="G3456" s="12" t="s">
        <v>144</v>
      </c>
      <c r="H3456" s="12" t="s">
        <v>145</v>
      </c>
      <c r="I3456" s="16"/>
      <c r="J3456" s="10" t="s">
        <v>153</v>
      </c>
      <c r="K3456" s="10" t="s">
        <v>2436</v>
      </c>
    </row>
    <row r="3457" spans="1:11" ht="16.5" customHeight="1" x14ac:dyDescent="0.2">
      <c r="A3457" s="18">
        <v>1545100140</v>
      </c>
      <c r="B3457" s="14" t="s">
        <v>2641</v>
      </c>
      <c r="C3457" s="14"/>
      <c r="D3457" s="10" t="s">
        <v>2642</v>
      </c>
      <c r="E3457" s="10" t="s">
        <v>2642</v>
      </c>
      <c r="F3457" s="17"/>
      <c r="G3457" s="12" t="s">
        <v>144</v>
      </c>
      <c r="H3457" s="12" t="s">
        <v>145</v>
      </c>
      <c r="I3457" s="16"/>
      <c r="J3457" s="10" t="s">
        <v>153</v>
      </c>
      <c r="K3457" s="10" t="s">
        <v>2436</v>
      </c>
    </row>
    <row r="3458" spans="1:11" ht="16.5" customHeight="1" x14ac:dyDescent="0.2">
      <c r="A3458" s="58">
        <v>1545100150</v>
      </c>
      <c r="B3458" s="14" t="s">
        <v>2639</v>
      </c>
      <c r="C3458" s="14" t="s">
        <v>19</v>
      </c>
      <c r="D3458" s="14" t="s">
        <v>2640</v>
      </c>
      <c r="E3458" s="14" t="s">
        <v>2640</v>
      </c>
      <c r="F3458" s="17"/>
      <c r="G3458" s="12" t="s">
        <v>144</v>
      </c>
      <c r="H3458" s="12" t="s">
        <v>145</v>
      </c>
      <c r="I3458" s="16"/>
      <c r="J3458" s="10" t="s">
        <v>153</v>
      </c>
      <c r="K3458" s="10" t="s">
        <v>2436</v>
      </c>
    </row>
    <row r="3459" spans="1:11" ht="16.5" customHeight="1" x14ac:dyDescent="0.2">
      <c r="A3459" s="18">
        <v>1545100160</v>
      </c>
      <c r="B3459" s="30" t="s">
        <v>2645</v>
      </c>
      <c r="C3459" s="30"/>
      <c r="D3459" s="30" t="s">
        <v>2646</v>
      </c>
      <c r="E3459" s="19" t="s">
        <v>2646</v>
      </c>
      <c r="F3459" s="17"/>
      <c r="G3459" s="17"/>
      <c r="H3459" s="16"/>
      <c r="I3459" s="16"/>
      <c r="J3459" s="10" t="s">
        <v>186</v>
      </c>
      <c r="K3459" s="10" t="s">
        <v>2436</v>
      </c>
    </row>
    <row r="3460" spans="1:11" ht="12.75" x14ac:dyDescent="0.2">
      <c r="A3460" s="18">
        <v>1545100250</v>
      </c>
      <c r="B3460" s="23" t="s">
        <v>2674</v>
      </c>
      <c r="C3460" s="23"/>
      <c r="D3460" s="23" t="s">
        <v>2675</v>
      </c>
      <c r="E3460" s="23" t="s">
        <v>2675</v>
      </c>
      <c r="F3460" s="17"/>
      <c r="G3460" s="12" t="s">
        <v>144</v>
      </c>
      <c r="H3460" s="12" t="s">
        <v>145</v>
      </c>
      <c r="I3460" s="16"/>
      <c r="J3460" s="23" t="s">
        <v>153</v>
      </c>
      <c r="K3460" s="23" t="s">
        <v>2436</v>
      </c>
    </row>
    <row r="3461" spans="1:11" ht="16.5" customHeight="1" x14ac:dyDescent="0.2">
      <c r="A3461" s="81">
        <v>1545100260</v>
      </c>
      <c r="B3461" s="10" t="s">
        <v>2433</v>
      </c>
      <c r="C3461" s="10"/>
      <c r="D3461" s="26" t="s">
        <v>2437</v>
      </c>
      <c r="E3461" s="25" t="s">
        <v>2438</v>
      </c>
      <c r="F3461" s="17"/>
      <c r="G3461" s="17"/>
      <c r="H3461" s="16"/>
      <c r="I3461" s="16"/>
      <c r="J3461" s="25" t="s">
        <v>153</v>
      </c>
      <c r="K3461" s="25" t="s">
        <v>2436</v>
      </c>
    </row>
    <row r="3462" spans="1:11" ht="16.5" customHeight="1" x14ac:dyDescent="0.2">
      <c r="A3462" s="18">
        <v>1545100260</v>
      </c>
      <c r="B3462" s="10" t="s">
        <v>2433</v>
      </c>
      <c r="C3462" s="10"/>
      <c r="D3462" s="10" t="s">
        <v>2434</v>
      </c>
      <c r="E3462" s="10" t="s">
        <v>2435</v>
      </c>
      <c r="F3462" s="17"/>
      <c r="G3462" s="12" t="s">
        <v>144</v>
      </c>
      <c r="H3462" s="12" t="s">
        <v>145</v>
      </c>
      <c r="I3462" s="16"/>
      <c r="J3462" s="10" t="s">
        <v>153</v>
      </c>
      <c r="K3462" s="10" t="s">
        <v>2436</v>
      </c>
    </row>
    <row r="3463" spans="1:11" ht="16.5" customHeight="1" x14ac:dyDescent="0.2">
      <c r="A3463" s="83">
        <v>1546100040</v>
      </c>
      <c r="B3463" s="71" t="s">
        <v>3619</v>
      </c>
      <c r="C3463" s="71"/>
      <c r="D3463" s="71" t="s">
        <v>3620</v>
      </c>
      <c r="E3463" s="72" t="s">
        <v>3621</v>
      </c>
      <c r="F3463" s="34" t="s">
        <v>3622</v>
      </c>
      <c r="G3463" s="34" t="s">
        <v>175</v>
      </c>
      <c r="H3463" s="34" t="s">
        <v>182</v>
      </c>
      <c r="I3463" s="35"/>
      <c r="J3463" s="36"/>
      <c r="K3463" s="36"/>
    </row>
    <row r="3464" spans="1:11" ht="16.5" customHeight="1" x14ac:dyDescent="0.2">
      <c r="A3464" s="83">
        <v>1546100050</v>
      </c>
      <c r="B3464" s="71" t="s">
        <v>3627</v>
      </c>
      <c r="C3464" s="71"/>
      <c r="D3464" s="71" t="s">
        <v>3628</v>
      </c>
      <c r="E3464" s="72" t="s">
        <v>3629</v>
      </c>
      <c r="F3464" s="34" t="s">
        <v>3630</v>
      </c>
      <c r="G3464" s="34" t="s">
        <v>175</v>
      </c>
      <c r="H3464" s="34" t="s">
        <v>182</v>
      </c>
      <c r="I3464" s="35"/>
      <c r="J3464" s="36"/>
      <c r="K3464" s="36"/>
    </row>
    <row r="3465" spans="1:11" ht="16.5" customHeight="1" x14ac:dyDescent="0.2">
      <c r="A3465" s="58">
        <v>1546100170</v>
      </c>
      <c r="B3465" s="19" t="s">
        <v>8624</v>
      </c>
      <c r="C3465" s="19" t="s">
        <v>19</v>
      </c>
      <c r="D3465" s="20" t="s">
        <v>8627</v>
      </c>
      <c r="E3465" s="19" t="s">
        <v>8625</v>
      </c>
      <c r="F3465" s="17"/>
      <c r="G3465" s="12" t="s">
        <v>144</v>
      </c>
      <c r="H3465" s="12" t="s">
        <v>145</v>
      </c>
      <c r="I3465" s="16"/>
      <c r="J3465" s="19" t="s">
        <v>186</v>
      </c>
      <c r="K3465" s="19" t="s">
        <v>453</v>
      </c>
    </row>
    <row r="3466" spans="1:11" ht="16.5" customHeight="1" x14ac:dyDescent="0.2">
      <c r="A3466" s="58">
        <v>1546100270</v>
      </c>
      <c r="B3466" s="19" t="s">
        <v>8626</v>
      </c>
      <c r="C3466" s="19" t="s">
        <v>19</v>
      </c>
      <c r="D3466" s="20" t="s">
        <v>8628</v>
      </c>
      <c r="E3466" s="19" t="s">
        <v>8629</v>
      </c>
      <c r="F3466" s="17"/>
      <c r="G3466" s="12" t="s">
        <v>144</v>
      </c>
      <c r="H3466" s="12" t="s">
        <v>145</v>
      </c>
      <c r="I3466" s="16"/>
      <c r="J3466" s="19" t="s">
        <v>186</v>
      </c>
      <c r="K3466" s="19" t="s">
        <v>453</v>
      </c>
    </row>
    <row r="3467" spans="1:11" ht="16.5" customHeight="1" x14ac:dyDescent="0.2">
      <c r="A3467" s="18">
        <v>1546100730</v>
      </c>
      <c r="B3467" s="14" t="s">
        <v>1728</v>
      </c>
      <c r="C3467" s="14"/>
      <c r="D3467" s="14" t="s">
        <v>1729</v>
      </c>
      <c r="E3467" s="19" t="s">
        <v>1729</v>
      </c>
      <c r="F3467" s="17"/>
      <c r="G3467" s="17"/>
      <c r="H3467" s="16"/>
      <c r="I3467" s="16"/>
      <c r="J3467" s="14" t="s">
        <v>153</v>
      </c>
      <c r="K3467" s="10" t="s">
        <v>235</v>
      </c>
    </row>
    <row r="3468" spans="1:11" ht="16.5" customHeight="1" x14ac:dyDescent="0.2">
      <c r="A3468" s="18">
        <v>1546100800</v>
      </c>
      <c r="B3468" s="30" t="s">
        <v>2955</v>
      </c>
      <c r="C3468" s="30"/>
      <c r="D3468" s="30" t="s">
        <v>2956</v>
      </c>
      <c r="E3468" s="19" t="s">
        <v>2956</v>
      </c>
      <c r="F3468" s="17"/>
      <c r="G3468" s="17"/>
      <c r="H3468" s="16"/>
      <c r="I3468" s="16"/>
      <c r="J3468" s="10" t="s">
        <v>186</v>
      </c>
      <c r="K3468" s="10" t="s">
        <v>235</v>
      </c>
    </row>
    <row r="3469" spans="1:11" ht="16.5" customHeight="1" x14ac:dyDescent="0.2">
      <c r="A3469" s="18">
        <v>1546100820</v>
      </c>
      <c r="B3469" s="30" t="s">
        <v>3256</v>
      </c>
      <c r="C3469" s="30"/>
      <c r="D3469" s="30" t="s">
        <v>3257</v>
      </c>
      <c r="E3469" s="19" t="s">
        <v>3257</v>
      </c>
      <c r="F3469" s="17"/>
      <c r="G3469" s="17"/>
      <c r="H3469" s="16"/>
      <c r="I3469" s="16"/>
      <c r="J3469" s="10" t="s">
        <v>186</v>
      </c>
      <c r="K3469" s="10" t="s">
        <v>235</v>
      </c>
    </row>
    <row r="3470" spans="1:11" ht="16.5" customHeight="1" x14ac:dyDescent="0.2">
      <c r="A3470" s="58">
        <v>1546100830</v>
      </c>
      <c r="B3470" s="30" t="s">
        <v>3445</v>
      </c>
      <c r="C3470" s="30" t="s">
        <v>19</v>
      </c>
      <c r="D3470" s="30" t="s">
        <v>10288</v>
      </c>
      <c r="E3470" s="19" t="s">
        <v>3446</v>
      </c>
      <c r="F3470" s="17"/>
      <c r="G3470" s="17"/>
      <c r="H3470" s="16"/>
      <c r="I3470" s="16"/>
      <c r="J3470" s="10" t="s">
        <v>186</v>
      </c>
      <c r="K3470" s="10" t="s">
        <v>235</v>
      </c>
    </row>
    <row r="3471" spans="1:11" ht="16.5" customHeight="1" x14ac:dyDescent="0.2">
      <c r="A3471" s="58">
        <v>1546100840</v>
      </c>
      <c r="B3471" s="30" t="s">
        <v>5259</v>
      </c>
      <c r="C3471" s="30" t="s">
        <v>19</v>
      </c>
      <c r="D3471" s="30" t="s">
        <v>5260</v>
      </c>
      <c r="E3471" s="19" t="s">
        <v>5260</v>
      </c>
      <c r="F3471" s="17"/>
      <c r="G3471" s="17"/>
      <c r="H3471" s="16"/>
      <c r="I3471" s="16"/>
      <c r="J3471" s="10" t="s">
        <v>186</v>
      </c>
      <c r="K3471" s="10" t="s">
        <v>235</v>
      </c>
    </row>
    <row r="3472" spans="1:11" ht="16.5" customHeight="1" x14ac:dyDescent="0.2">
      <c r="A3472" s="18">
        <v>1546100850</v>
      </c>
      <c r="B3472" s="30" t="s">
        <v>5714</v>
      </c>
      <c r="C3472" s="30"/>
      <c r="D3472" s="30" t="s">
        <v>5715</v>
      </c>
      <c r="E3472" s="19" t="s">
        <v>5715</v>
      </c>
      <c r="F3472" s="17"/>
      <c r="G3472" s="17"/>
      <c r="H3472" s="16"/>
      <c r="I3472" s="16"/>
      <c r="J3472" s="10" t="s">
        <v>186</v>
      </c>
      <c r="K3472" s="10" t="s">
        <v>235</v>
      </c>
    </row>
    <row r="3473" spans="1:12" ht="16.5" customHeight="1" x14ac:dyDescent="0.2">
      <c r="A3473" s="18">
        <v>1546100860</v>
      </c>
      <c r="B3473" s="30" t="s">
        <v>5723</v>
      </c>
      <c r="C3473" s="30"/>
      <c r="D3473" s="30" t="s">
        <v>5724</v>
      </c>
      <c r="E3473" s="19" t="s">
        <v>5724</v>
      </c>
      <c r="F3473" s="17"/>
      <c r="G3473" s="17"/>
      <c r="H3473" s="16"/>
      <c r="I3473" s="16"/>
      <c r="J3473" s="10" t="s">
        <v>186</v>
      </c>
      <c r="K3473" s="10" t="s">
        <v>235</v>
      </c>
    </row>
    <row r="3474" spans="1:12" ht="16.5" customHeight="1" x14ac:dyDescent="0.2">
      <c r="A3474" s="58">
        <v>1546101010</v>
      </c>
      <c r="B3474" s="14" t="s">
        <v>1336</v>
      </c>
      <c r="C3474" s="14" t="s">
        <v>19</v>
      </c>
      <c r="D3474" s="14" t="s">
        <v>1337</v>
      </c>
      <c r="E3474" s="14" t="s">
        <v>6645</v>
      </c>
      <c r="F3474" s="17"/>
      <c r="G3474" s="12" t="s">
        <v>144</v>
      </c>
      <c r="H3474" s="12" t="s">
        <v>882</v>
      </c>
      <c r="I3474" s="16"/>
      <c r="J3474" s="10" t="s">
        <v>465</v>
      </c>
      <c r="K3474" s="10" t="s">
        <v>924</v>
      </c>
      <c r="L3474" s="73">
        <v>1015100490</v>
      </c>
    </row>
    <row r="3475" spans="1:12" ht="16.5" customHeight="1" x14ac:dyDescent="0.2">
      <c r="A3475" s="58">
        <v>1546101010</v>
      </c>
      <c r="B3475" s="23" t="s">
        <v>1390</v>
      </c>
      <c r="C3475" s="23" t="s">
        <v>19</v>
      </c>
      <c r="D3475" s="23" t="s">
        <v>1391</v>
      </c>
      <c r="E3475" s="23" t="s">
        <v>1392</v>
      </c>
      <c r="F3475" s="17"/>
      <c r="G3475" s="12" t="s">
        <v>144</v>
      </c>
      <c r="H3475" s="12" t="s">
        <v>145</v>
      </c>
      <c r="I3475" s="16"/>
      <c r="J3475" s="23" t="s">
        <v>153</v>
      </c>
      <c r="K3475" s="23" t="s">
        <v>235</v>
      </c>
    </row>
    <row r="3476" spans="1:12" ht="16.5" customHeight="1" x14ac:dyDescent="0.2">
      <c r="A3476" s="18">
        <v>1546101020</v>
      </c>
      <c r="B3476" s="23" t="s">
        <v>1404</v>
      </c>
      <c r="C3476" s="23"/>
      <c r="D3476" s="23" t="s">
        <v>1405</v>
      </c>
      <c r="E3476" s="23" t="s">
        <v>1405</v>
      </c>
      <c r="F3476" s="17"/>
      <c r="G3476" s="12" t="s">
        <v>144</v>
      </c>
      <c r="H3476" s="12" t="s">
        <v>145</v>
      </c>
      <c r="I3476" s="16"/>
      <c r="J3476" s="23" t="s">
        <v>153</v>
      </c>
      <c r="K3476" s="23" t="s">
        <v>235</v>
      </c>
    </row>
    <row r="3477" spans="1:12" ht="16.5" customHeight="1" x14ac:dyDescent="0.2">
      <c r="A3477" s="18">
        <v>1546101030</v>
      </c>
      <c r="B3477" s="23" t="s">
        <v>1681</v>
      </c>
      <c r="C3477" s="23"/>
      <c r="D3477" s="23" t="s">
        <v>1682</v>
      </c>
      <c r="E3477" s="23" t="s">
        <v>1682</v>
      </c>
      <c r="F3477" s="17"/>
      <c r="G3477" s="12" t="s">
        <v>144</v>
      </c>
      <c r="H3477" s="12" t="s">
        <v>145</v>
      </c>
      <c r="I3477" s="16"/>
      <c r="J3477" s="23" t="s">
        <v>153</v>
      </c>
      <c r="K3477" s="23" t="s">
        <v>235</v>
      </c>
    </row>
    <row r="3478" spans="1:12" ht="16.5" customHeight="1" x14ac:dyDescent="0.2">
      <c r="A3478" s="18">
        <v>1546101040</v>
      </c>
      <c r="B3478" s="23" t="s">
        <v>2421</v>
      </c>
      <c r="C3478" s="23"/>
      <c r="D3478" s="23" t="s">
        <v>2422</v>
      </c>
      <c r="E3478" s="23" t="s">
        <v>2422</v>
      </c>
      <c r="F3478" s="17"/>
      <c r="G3478" s="12" t="s">
        <v>144</v>
      </c>
      <c r="H3478" s="12" t="s">
        <v>145</v>
      </c>
      <c r="I3478" s="16"/>
      <c r="J3478" s="23" t="s">
        <v>153</v>
      </c>
      <c r="K3478" s="23" t="s">
        <v>235</v>
      </c>
    </row>
    <row r="3479" spans="1:12" ht="16.5" customHeight="1" x14ac:dyDescent="0.2">
      <c r="A3479" s="18">
        <v>1546101050</v>
      </c>
      <c r="B3479" s="23" t="s">
        <v>2953</v>
      </c>
      <c r="C3479" s="23"/>
      <c r="D3479" s="23" t="s">
        <v>2954</v>
      </c>
      <c r="E3479" s="23" t="s">
        <v>2954</v>
      </c>
      <c r="F3479" s="17"/>
      <c r="G3479" s="12" t="s">
        <v>144</v>
      </c>
      <c r="H3479" s="12" t="s">
        <v>145</v>
      </c>
      <c r="I3479" s="16"/>
      <c r="J3479" s="23" t="s">
        <v>153</v>
      </c>
      <c r="K3479" s="23" t="s">
        <v>235</v>
      </c>
    </row>
    <row r="3480" spans="1:12" ht="16.5" customHeight="1" x14ac:dyDescent="0.2">
      <c r="A3480" s="18">
        <v>1546101060</v>
      </c>
      <c r="B3480" s="23" t="s">
        <v>4253</v>
      </c>
      <c r="C3480" s="23"/>
      <c r="D3480" s="23" t="s">
        <v>4254</v>
      </c>
      <c r="E3480" s="23" t="s">
        <v>4254</v>
      </c>
      <c r="F3480" s="17"/>
      <c r="G3480" s="12" t="s">
        <v>144</v>
      </c>
      <c r="H3480" s="12" t="s">
        <v>145</v>
      </c>
      <c r="I3480" s="16"/>
      <c r="J3480" s="23" t="s">
        <v>153</v>
      </c>
      <c r="K3480" s="23" t="s">
        <v>235</v>
      </c>
    </row>
    <row r="3481" spans="1:12" ht="16.5" customHeight="1" x14ac:dyDescent="0.2">
      <c r="A3481" s="18">
        <v>1546101070</v>
      </c>
      <c r="B3481" s="23" t="s">
        <v>4549</v>
      </c>
      <c r="C3481" s="23"/>
      <c r="D3481" s="23" t="s">
        <v>4550</v>
      </c>
      <c r="E3481" s="23" t="s">
        <v>4550</v>
      </c>
      <c r="F3481" s="17"/>
      <c r="G3481" s="12" t="s">
        <v>144</v>
      </c>
      <c r="H3481" s="12" t="s">
        <v>145</v>
      </c>
      <c r="I3481" s="16"/>
      <c r="J3481" s="23" t="s">
        <v>153</v>
      </c>
      <c r="K3481" s="23" t="s">
        <v>235</v>
      </c>
    </row>
    <row r="3482" spans="1:12" ht="16.5" customHeight="1" x14ac:dyDescent="0.2">
      <c r="A3482" s="18">
        <v>1546101080</v>
      </c>
      <c r="B3482" s="23" t="s">
        <v>5630</v>
      </c>
      <c r="C3482" s="23"/>
      <c r="D3482" s="23" t="s">
        <v>5631</v>
      </c>
      <c r="E3482" s="23" t="s">
        <v>5631</v>
      </c>
      <c r="F3482" s="17"/>
      <c r="G3482" s="12" t="s">
        <v>144</v>
      </c>
      <c r="H3482" s="12" t="s">
        <v>145</v>
      </c>
      <c r="I3482" s="16"/>
      <c r="J3482" s="23" t="s">
        <v>153</v>
      </c>
      <c r="K3482" s="23" t="s">
        <v>235</v>
      </c>
    </row>
    <row r="3483" spans="1:12" ht="16.5" customHeight="1" x14ac:dyDescent="0.2">
      <c r="A3483" s="18">
        <v>1546101090</v>
      </c>
      <c r="B3483" s="23" t="s">
        <v>5632</v>
      </c>
      <c r="C3483" s="23"/>
      <c r="D3483" s="23" t="s">
        <v>5633</v>
      </c>
      <c r="E3483" s="23" t="s">
        <v>5633</v>
      </c>
      <c r="F3483" s="17"/>
      <c r="G3483" s="12" t="s">
        <v>144</v>
      </c>
      <c r="H3483" s="12" t="s">
        <v>145</v>
      </c>
      <c r="I3483" s="16"/>
      <c r="J3483" s="23" t="s">
        <v>153</v>
      </c>
      <c r="K3483" s="23" t="s">
        <v>235</v>
      </c>
    </row>
    <row r="3484" spans="1:12" ht="16.5" customHeight="1" x14ac:dyDescent="0.2">
      <c r="A3484" s="18">
        <v>1546101100</v>
      </c>
      <c r="B3484" s="23" t="s">
        <v>6223</v>
      </c>
      <c r="C3484" s="23"/>
      <c r="D3484" s="23" t="s">
        <v>6224</v>
      </c>
      <c r="E3484" s="23" t="s">
        <v>6224</v>
      </c>
      <c r="F3484" s="17"/>
      <c r="G3484" s="12" t="s">
        <v>144</v>
      </c>
      <c r="H3484" s="12" t="s">
        <v>145</v>
      </c>
      <c r="I3484" s="16"/>
      <c r="J3484" s="23" t="s">
        <v>153</v>
      </c>
      <c r="K3484" s="23" t="s">
        <v>235</v>
      </c>
    </row>
    <row r="3485" spans="1:12" ht="16.5" customHeight="1" x14ac:dyDescent="0.2">
      <c r="A3485" s="18">
        <v>1546101110</v>
      </c>
      <c r="B3485" s="23" t="s">
        <v>6281</v>
      </c>
      <c r="C3485" s="23"/>
      <c r="D3485" s="23" t="s">
        <v>6282</v>
      </c>
      <c r="E3485" s="23" t="s">
        <v>6283</v>
      </c>
      <c r="F3485" s="17"/>
      <c r="G3485" s="12" t="s">
        <v>144</v>
      </c>
      <c r="H3485" s="12" t="s">
        <v>145</v>
      </c>
      <c r="I3485" s="16"/>
      <c r="J3485" s="23" t="s">
        <v>153</v>
      </c>
      <c r="K3485" s="23" t="s">
        <v>235</v>
      </c>
    </row>
    <row r="3486" spans="1:12" ht="16.5" customHeight="1" x14ac:dyDescent="0.2">
      <c r="A3486" s="18">
        <v>1546101120</v>
      </c>
      <c r="B3486" s="23" t="s">
        <v>5319</v>
      </c>
      <c r="C3486" s="23"/>
      <c r="D3486" s="23" t="s">
        <v>5320</v>
      </c>
      <c r="E3486" s="23" t="s">
        <v>5320</v>
      </c>
      <c r="F3486" s="17"/>
      <c r="G3486" s="12" t="s">
        <v>144</v>
      </c>
      <c r="H3486" s="12" t="s">
        <v>145</v>
      </c>
      <c r="I3486" s="16"/>
      <c r="J3486" s="23" t="s">
        <v>153</v>
      </c>
      <c r="K3486" s="23" t="s">
        <v>235</v>
      </c>
    </row>
    <row r="3487" spans="1:12" ht="16.5" customHeight="1" x14ac:dyDescent="0.2">
      <c r="A3487" s="18">
        <v>1546101160</v>
      </c>
      <c r="B3487" s="10" t="s">
        <v>3196</v>
      </c>
      <c r="C3487" s="10"/>
      <c r="D3487" s="10" t="s">
        <v>3197</v>
      </c>
      <c r="E3487" s="10" t="s">
        <v>3198</v>
      </c>
      <c r="F3487" s="17"/>
      <c r="G3487" s="12" t="s">
        <v>144</v>
      </c>
      <c r="H3487" s="12" t="s">
        <v>145</v>
      </c>
      <c r="I3487" s="16"/>
      <c r="J3487" s="10" t="s">
        <v>153</v>
      </c>
      <c r="K3487" s="10" t="s">
        <v>235</v>
      </c>
    </row>
    <row r="3488" spans="1:12" ht="16.5" customHeight="1" x14ac:dyDescent="0.2">
      <c r="A3488" s="18">
        <v>1546101200</v>
      </c>
      <c r="B3488" s="19" t="s">
        <v>815</v>
      </c>
      <c r="C3488" s="19"/>
      <c r="D3488" s="20" t="s">
        <v>816</v>
      </c>
      <c r="E3488" s="19" t="s">
        <v>817</v>
      </c>
      <c r="F3488" s="17"/>
      <c r="G3488" s="12" t="s">
        <v>144</v>
      </c>
      <c r="H3488" s="12" t="s">
        <v>145</v>
      </c>
      <c r="I3488" s="16"/>
      <c r="J3488" s="19" t="s">
        <v>269</v>
      </c>
      <c r="K3488" s="19" t="s">
        <v>235</v>
      </c>
    </row>
    <row r="3489" spans="1:11" ht="16.5" customHeight="1" x14ac:dyDescent="0.2">
      <c r="A3489" s="18">
        <v>1546101210</v>
      </c>
      <c r="B3489" s="19" t="s">
        <v>864</v>
      </c>
      <c r="C3489" s="19"/>
      <c r="D3489" s="20" t="s">
        <v>865</v>
      </c>
      <c r="E3489" s="19" t="s">
        <v>866</v>
      </c>
      <c r="F3489" s="17"/>
      <c r="G3489" s="12" t="s">
        <v>144</v>
      </c>
      <c r="H3489" s="12" t="s">
        <v>145</v>
      </c>
      <c r="I3489" s="16"/>
      <c r="J3489" s="19" t="s">
        <v>269</v>
      </c>
      <c r="K3489" s="19" t="s">
        <v>235</v>
      </c>
    </row>
    <row r="3490" spans="1:11" ht="16.5" customHeight="1" x14ac:dyDescent="0.2">
      <c r="A3490" s="18">
        <v>1546101220</v>
      </c>
      <c r="B3490" s="19" t="s">
        <v>1358</v>
      </c>
      <c r="C3490" s="19"/>
      <c r="D3490" s="20" t="s">
        <v>1359</v>
      </c>
      <c r="E3490" s="19" t="s">
        <v>1360</v>
      </c>
      <c r="F3490" s="17"/>
      <c r="G3490" s="12" t="s">
        <v>144</v>
      </c>
      <c r="H3490" s="12" t="s">
        <v>145</v>
      </c>
      <c r="I3490" s="16"/>
      <c r="J3490" s="19" t="s">
        <v>269</v>
      </c>
      <c r="K3490" s="19" t="s">
        <v>235</v>
      </c>
    </row>
    <row r="3491" spans="1:11" ht="16.5" customHeight="1" x14ac:dyDescent="0.2">
      <c r="A3491" s="18">
        <v>1546101230</v>
      </c>
      <c r="B3491" s="19" t="s">
        <v>1379</v>
      </c>
      <c r="C3491" s="19"/>
      <c r="D3491" s="20" t="s">
        <v>1380</v>
      </c>
      <c r="E3491" s="19" t="s">
        <v>1381</v>
      </c>
      <c r="F3491" s="17"/>
      <c r="G3491" s="12" t="s">
        <v>144</v>
      </c>
      <c r="H3491" s="12" t="s">
        <v>145</v>
      </c>
      <c r="I3491" s="16"/>
      <c r="J3491" s="19" t="s">
        <v>269</v>
      </c>
      <c r="K3491" s="19" t="s">
        <v>235</v>
      </c>
    </row>
    <row r="3492" spans="1:11" ht="16.5" customHeight="1" x14ac:dyDescent="0.2">
      <c r="A3492" s="18">
        <v>1546101230</v>
      </c>
      <c r="B3492" s="19" t="s">
        <v>1407</v>
      </c>
      <c r="C3492" s="19"/>
      <c r="D3492" s="20" t="s">
        <v>1408</v>
      </c>
      <c r="E3492" s="19" t="s">
        <v>1409</v>
      </c>
      <c r="F3492" s="17"/>
      <c r="G3492" s="12" t="s">
        <v>144</v>
      </c>
      <c r="H3492" s="12" t="s">
        <v>145</v>
      </c>
      <c r="I3492" s="16"/>
      <c r="J3492" s="19" t="s">
        <v>470</v>
      </c>
      <c r="K3492" s="19" t="s">
        <v>466</v>
      </c>
    </row>
    <row r="3493" spans="1:11" ht="16.5" customHeight="1" x14ac:dyDescent="0.2">
      <c r="A3493" s="18">
        <v>1546101240</v>
      </c>
      <c r="B3493" s="19" t="s">
        <v>1512</v>
      </c>
      <c r="C3493" s="19"/>
      <c r="D3493" s="20" t="s">
        <v>1513</v>
      </c>
      <c r="E3493" s="19" t="s">
        <v>1514</v>
      </c>
      <c r="F3493" s="17"/>
      <c r="G3493" s="12" t="s">
        <v>144</v>
      </c>
      <c r="H3493" s="12" t="s">
        <v>145</v>
      </c>
      <c r="I3493" s="16"/>
      <c r="J3493" s="19" t="s">
        <v>269</v>
      </c>
      <c r="K3493" s="19" t="s">
        <v>235</v>
      </c>
    </row>
    <row r="3494" spans="1:11" ht="16.5" customHeight="1" x14ac:dyDescent="0.2">
      <c r="A3494" s="18">
        <v>1546101250</v>
      </c>
      <c r="B3494" s="19" t="s">
        <v>2705</v>
      </c>
      <c r="C3494" s="19"/>
      <c r="D3494" s="20" t="s">
        <v>2706</v>
      </c>
      <c r="E3494" s="19" t="s">
        <v>2707</v>
      </c>
      <c r="F3494" s="17"/>
      <c r="G3494" s="12" t="s">
        <v>144</v>
      </c>
      <c r="H3494" s="12" t="s">
        <v>145</v>
      </c>
      <c r="I3494" s="16"/>
      <c r="J3494" s="19" t="s">
        <v>269</v>
      </c>
      <c r="K3494" s="19" t="s">
        <v>235</v>
      </c>
    </row>
    <row r="3495" spans="1:11" ht="16.5" customHeight="1" x14ac:dyDescent="0.2">
      <c r="A3495" s="18">
        <v>1546101260</v>
      </c>
      <c r="B3495" s="19" t="s">
        <v>3233</v>
      </c>
      <c r="C3495" s="19"/>
      <c r="D3495" s="20" t="s">
        <v>3234</v>
      </c>
      <c r="E3495" s="19" t="s">
        <v>3235</v>
      </c>
      <c r="F3495" s="17"/>
      <c r="G3495" s="12" t="s">
        <v>144</v>
      </c>
      <c r="H3495" s="12" t="s">
        <v>145</v>
      </c>
      <c r="I3495" s="16"/>
      <c r="J3495" s="19" t="s">
        <v>269</v>
      </c>
      <c r="K3495" s="19" t="s">
        <v>235</v>
      </c>
    </row>
    <row r="3496" spans="1:11" ht="16.5" customHeight="1" x14ac:dyDescent="0.2">
      <c r="A3496" s="18">
        <v>1546101270</v>
      </c>
      <c r="B3496" s="19" t="s">
        <v>3644</v>
      </c>
      <c r="C3496" s="19"/>
      <c r="D3496" s="20" t="s">
        <v>3645</v>
      </c>
      <c r="E3496" s="19" t="s">
        <v>3646</v>
      </c>
      <c r="F3496" s="17"/>
      <c r="G3496" s="12" t="s">
        <v>144</v>
      </c>
      <c r="H3496" s="12" t="s">
        <v>145</v>
      </c>
      <c r="I3496" s="16"/>
      <c r="J3496" s="19" t="s">
        <v>3647</v>
      </c>
      <c r="K3496" s="19" t="s">
        <v>235</v>
      </c>
    </row>
    <row r="3497" spans="1:11" ht="16.5" customHeight="1" x14ac:dyDescent="0.2">
      <c r="A3497" s="18">
        <v>1546101290</v>
      </c>
      <c r="B3497" s="19" t="s">
        <v>4303</v>
      </c>
      <c r="C3497" s="19"/>
      <c r="D3497" s="20" t="s">
        <v>4304</v>
      </c>
      <c r="E3497" s="19" t="s">
        <v>4305</v>
      </c>
      <c r="F3497" s="17"/>
      <c r="G3497" s="12" t="s">
        <v>144</v>
      </c>
      <c r="H3497" s="12" t="s">
        <v>145</v>
      </c>
      <c r="I3497" s="16"/>
      <c r="J3497" s="19" t="s">
        <v>269</v>
      </c>
      <c r="K3497" s="19" t="s">
        <v>235</v>
      </c>
    </row>
    <row r="3498" spans="1:11" ht="16.5" customHeight="1" x14ac:dyDescent="0.2">
      <c r="A3498" s="18">
        <v>1546101300</v>
      </c>
      <c r="B3498" s="19" t="s">
        <v>4300</v>
      </c>
      <c r="C3498" s="19"/>
      <c r="D3498" s="20" t="s">
        <v>4301</v>
      </c>
      <c r="E3498" s="19" t="s">
        <v>4302</v>
      </c>
      <c r="F3498" s="17"/>
      <c r="G3498" s="12" t="s">
        <v>144</v>
      </c>
      <c r="H3498" s="12" t="s">
        <v>145</v>
      </c>
      <c r="I3498" s="16"/>
      <c r="J3498" s="19" t="s">
        <v>269</v>
      </c>
      <c r="K3498" s="19" t="s">
        <v>235</v>
      </c>
    </row>
    <row r="3499" spans="1:11" ht="16.5" customHeight="1" x14ac:dyDescent="0.2">
      <c r="A3499" s="18">
        <v>1546101320</v>
      </c>
      <c r="B3499" s="19" t="s">
        <v>4592</v>
      </c>
      <c r="C3499" s="19"/>
      <c r="D3499" s="20" t="s">
        <v>4593</v>
      </c>
      <c r="E3499" s="19" t="s">
        <v>4594</v>
      </c>
      <c r="F3499" s="17"/>
      <c r="G3499" s="12" t="s">
        <v>144</v>
      </c>
      <c r="H3499" s="12" t="s">
        <v>145</v>
      </c>
      <c r="I3499" s="16"/>
      <c r="J3499" s="19" t="s">
        <v>269</v>
      </c>
      <c r="K3499" s="19" t="s">
        <v>235</v>
      </c>
    </row>
    <row r="3500" spans="1:11" ht="16.5" customHeight="1" x14ac:dyDescent="0.2">
      <c r="A3500" s="18">
        <v>1546101330</v>
      </c>
      <c r="B3500" s="19" t="s">
        <v>4595</v>
      </c>
      <c r="C3500" s="19"/>
      <c r="D3500" s="20" t="s">
        <v>4596</v>
      </c>
      <c r="E3500" s="19" t="s">
        <v>4597</v>
      </c>
      <c r="F3500" s="17"/>
      <c r="G3500" s="12" t="s">
        <v>144</v>
      </c>
      <c r="H3500" s="12" t="s">
        <v>145</v>
      </c>
      <c r="I3500" s="16"/>
      <c r="J3500" s="19" t="s">
        <v>269</v>
      </c>
      <c r="K3500" s="19" t="s">
        <v>235</v>
      </c>
    </row>
    <row r="3501" spans="1:11" ht="16.5" customHeight="1" x14ac:dyDescent="0.2">
      <c r="A3501" s="18">
        <v>1546101340</v>
      </c>
      <c r="B3501" s="19" t="s">
        <v>4616</v>
      </c>
      <c r="C3501" s="19"/>
      <c r="D3501" s="20" t="s">
        <v>4617</v>
      </c>
      <c r="E3501" s="19" t="s">
        <v>4618</v>
      </c>
      <c r="F3501" s="17"/>
      <c r="G3501" s="12" t="s">
        <v>144</v>
      </c>
      <c r="H3501" s="12" t="s">
        <v>145</v>
      </c>
      <c r="I3501" s="16"/>
      <c r="J3501" s="19" t="s">
        <v>269</v>
      </c>
      <c r="K3501" s="19" t="s">
        <v>235</v>
      </c>
    </row>
    <row r="3502" spans="1:11" ht="16.5" customHeight="1" x14ac:dyDescent="0.2">
      <c r="A3502" s="18">
        <v>1546101350</v>
      </c>
      <c r="B3502" s="19" t="s">
        <v>4636</v>
      </c>
      <c r="C3502" s="19"/>
      <c r="D3502" s="20" t="s">
        <v>4637</v>
      </c>
      <c r="E3502" s="19" t="s">
        <v>4638</v>
      </c>
      <c r="F3502" s="17"/>
      <c r="G3502" s="12" t="s">
        <v>144</v>
      </c>
      <c r="H3502" s="12" t="s">
        <v>145</v>
      </c>
      <c r="I3502" s="16"/>
      <c r="J3502" s="19" t="s">
        <v>269</v>
      </c>
      <c r="K3502" s="19" t="s">
        <v>235</v>
      </c>
    </row>
    <row r="3503" spans="1:11" ht="16.5" customHeight="1" x14ac:dyDescent="0.2">
      <c r="A3503" s="18">
        <v>1546101360</v>
      </c>
      <c r="B3503" s="19" t="s">
        <v>4639</v>
      </c>
      <c r="C3503" s="19"/>
      <c r="D3503" s="20" t="s">
        <v>4640</v>
      </c>
      <c r="E3503" s="19" t="s">
        <v>4641</v>
      </c>
      <c r="F3503" s="17"/>
      <c r="G3503" s="12" t="s">
        <v>144</v>
      </c>
      <c r="H3503" s="12" t="s">
        <v>145</v>
      </c>
      <c r="I3503" s="16"/>
      <c r="J3503" s="19" t="s">
        <v>269</v>
      </c>
      <c r="K3503" s="19" t="s">
        <v>235</v>
      </c>
    </row>
    <row r="3504" spans="1:11" ht="16.5" customHeight="1" x14ac:dyDescent="0.2">
      <c r="A3504" s="18">
        <v>1546101370</v>
      </c>
      <c r="B3504" s="19" t="s">
        <v>4647</v>
      </c>
      <c r="C3504" s="19"/>
      <c r="D3504" s="20" t="s">
        <v>4648</v>
      </c>
      <c r="E3504" s="19" t="s">
        <v>4649</v>
      </c>
      <c r="F3504" s="17"/>
      <c r="G3504" s="12" t="s">
        <v>144</v>
      </c>
      <c r="H3504" s="12" t="s">
        <v>145</v>
      </c>
      <c r="I3504" s="16"/>
      <c r="J3504" s="19" t="s">
        <v>269</v>
      </c>
      <c r="K3504" s="19" t="s">
        <v>235</v>
      </c>
    </row>
    <row r="3505" spans="1:11" ht="16.5" customHeight="1" x14ac:dyDescent="0.2">
      <c r="A3505" s="18">
        <v>1546101380</v>
      </c>
      <c r="B3505" s="19" t="s">
        <v>4650</v>
      </c>
      <c r="C3505" s="19"/>
      <c r="D3505" s="20" t="s">
        <v>4651</v>
      </c>
      <c r="E3505" s="19" t="s">
        <v>4652</v>
      </c>
      <c r="F3505" s="17"/>
      <c r="G3505" s="12" t="s">
        <v>144</v>
      </c>
      <c r="H3505" s="12" t="s">
        <v>145</v>
      </c>
      <c r="I3505" s="16"/>
      <c r="J3505" s="19" t="s">
        <v>269</v>
      </c>
      <c r="K3505" s="19" t="s">
        <v>235</v>
      </c>
    </row>
    <row r="3506" spans="1:11" ht="16.5" customHeight="1" x14ac:dyDescent="0.2">
      <c r="A3506" s="18">
        <v>1546101390</v>
      </c>
      <c r="B3506" s="19" t="s">
        <v>4653</v>
      </c>
      <c r="C3506" s="19"/>
      <c r="D3506" s="20" t="s">
        <v>4654</v>
      </c>
      <c r="E3506" s="19" t="s">
        <v>4655</v>
      </c>
      <c r="F3506" s="17"/>
      <c r="G3506" s="12" t="s">
        <v>144</v>
      </c>
      <c r="H3506" s="12" t="s">
        <v>145</v>
      </c>
      <c r="I3506" s="16"/>
      <c r="J3506" s="19" t="s">
        <v>269</v>
      </c>
      <c r="K3506" s="19" t="s">
        <v>235</v>
      </c>
    </row>
    <row r="3507" spans="1:11" ht="16.5" customHeight="1" x14ac:dyDescent="0.2">
      <c r="A3507" s="18">
        <v>1546101400</v>
      </c>
      <c r="B3507" s="19" t="s">
        <v>4625</v>
      </c>
      <c r="C3507" s="19"/>
      <c r="D3507" s="20" t="s">
        <v>4626</v>
      </c>
      <c r="E3507" s="19" t="s">
        <v>4627</v>
      </c>
      <c r="F3507" s="17"/>
      <c r="G3507" s="12" t="s">
        <v>144</v>
      </c>
      <c r="H3507" s="12" t="s">
        <v>145</v>
      </c>
      <c r="I3507" s="16"/>
      <c r="J3507" s="19" t="s">
        <v>269</v>
      </c>
      <c r="K3507" s="19" t="s">
        <v>235</v>
      </c>
    </row>
    <row r="3508" spans="1:11" ht="16.5" customHeight="1" x14ac:dyDescent="0.2">
      <c r="A3508" s="18">
        <v>1546101410</v>
      </c>
      <c r="B3508" s="19" t="s">
        <v>4628</v>
      </c>
      <c r="C3508" s="19"/>
      <c r="D3508" s="20" t="s">
        <v>4629</v>
      </c>
      <c r="E3508" s="19" t="s">
        <v>4630</v>
      </c>
      <c r="F3508" s="17"/>
      <c r="G3508" s="12" t="s">
        <v>144</v>
      </c>
      <c r="H3508" s="12" t="s">
        <v>145</v>
      </c>
      <c r="I3508" s="16"/>
      <c r="J3508" s="19" t="s">
        <v>269</v>
      </c>
      <c r="K3508" s="19" t="s">
        <v>235</v>
      </c>
    </row>
    <row r="3509" spans="1:11" ht="16.5" customHeight="1" x14ac:dyDescent="0.2">
      <c r="A3509" s="18">
        <v>1546101420</v>
      </c>
      <c r="B3509" s="19" t="s">
        <v>5231</v>
      </c>
      <c r="C3509" s="19"/>
      <c r="D3509" s="20" t="s">
        <v>5232</v>
      </c>
      <c r="E3509" s="19" t="s">
        <v>5233</v>
      </c>
      <c r="F3509" s="17"/>
      <c r="G3509" s="12" t="s">
        <v>144</v>
      </c>
      <c r="H3509" s="12" t="s">
        <v>145</v>
      </c>
      <c r="I3509" s="16"/>
      <c r="J3509" s="19" t="s">
        <v>269</v>
      </c>
      <c r="K3509" s="19" t="s">
        <v>235</v>
      </c>
    </row>
    <row r="3510" spans="1:11" ht="16.5" customHeight="1" x14ac:dyDescent="0.2">
      <c r="A3510" s="18">
        <v>1546101430</v>
      </c>
      <c r="B3510" s="19" t="s">
        <v>5718</v>
      </c>
      <c r="C3510" s="19"/>
      <c r="D3510" s="20" t="s">
        <v>5719</v>
      </c>
      <c r="E3510" s="19" t="s">
        <v>5720</v>
      </c>
      <c r="F3510" s="17"/>
      <c r="G3510" s="12" t="s">
        <v>144</v>
      </c>
      <c r="H3510" s="12" t="s">
        <v>145</v>
      </c>
      <c r="I3510" s="16"/>
      <c r="J3510" s="19" t="s">
        <v>269</v>
      </c>
      <c r="K3510" s="19" t="s">
        <v>235</v>
      </c>
    </row>
    <row r="3511" spans="1:11" ht="16.5" customHeight="1" x14ac:dyDescent="0.2">
      <c r="A3511" s="58">
        <v>1546101440</v>
      </c>
      <c r="B3511" s="19" t="s">
        <v>234</v>
      </c>
      <c r="C3511" s="19" t="s">
        <v>19</v>
      </c>
      <c r="D3511" s="20" t="s">
        <v>9665</v>
      </c>
      <c r="E3511" s="19" t="s">
        <v>9664</v>
      </c>
      <c r="F3511" s="17"/>
      <c r="G3511" s="12" t="s">
        <v>144</v>
      </c>
      <c r="H3511" s="12" t="s">
        <v>145</v>
      </c>
      <c r="I3511" s="16"/>
      <c r="J3511" s="19" t="s">
        <v>186</v>
      </c>
      <c r="K3511" s="19" t="s">
        <v>235</v>
      </c>
    </row>
    <row r="3512" spans="1:11" ht="16.5" customHeight="1" x14ac:dyDescent="0.2">
      <c r="A3512" s="58">
        <v>1546101450</v>
      </c>
      <c r="B3512" s="19" t="s">
        <v>236</v>
      </c>
      <c r="C3512" s="19" t="s">
        <v>19</v>
      </c>
      <c r="D3512" s="20" t="s">
        <v>9667</v>
      </c>
      <c r="E3512" s="19" t="s">
        <v>9666</v>
      </c>
      <c r="F3512" s="17"/>
      <c r="G3512" s="12" t="s">
        <v>144</v>
      </c>
      <c r="H3512" s="12" t="s">
        <v>145</v>
      </c>
      <c r="I3512" s="16"/>
      <c r="J3512" s="19" t="s">
        <v>186</v>
      </c>
      <c r="K3512" s="19" t="s">
        <v>235</v>
      </c>
    </row>
    <row r="3513" spans="1:11" ht="16.5" customHeight="1" x14ac:dyDescent="0.2">
      <c r="A3513" s="80">
        <v>1546101460</v>
      </c>
      <c r="B3513" s="19" t="s">
        <v>2621</v>
      </c>
      <c r="C3513" s="19"/>
      <c r="D3513" s="20" t="s">
        <v>2622</v>
      </c>
      <c r="E3513" s="20" t="s">
        <v>2623</v>
      </c>
      <c r="F3513" s="17"/>
      <c r="G3513" s="12" t="s">
        <v>144</v>
      </c>
      <c r="H3513" s="12" t="s">
        <v>145</v>
      </c>
      <c r="I3513" s="16"/>
      <c r="J3513" s="19" t="s">
        <v>269</v>
      </c>
      <c r="K3513" s="19" t="s">
        <v>235</v>
      </c>
    </row>
    <row r="3514" spans="1:11" ht="16.5" customHeight="1" x14ac:dyDescent="0.2">
      <c r="A3514" s="80">
        <v>1546101470</v>
      </c>
      <c r="B3514" s="19" t="s">
        <v>2624</v>
      </c>
      <c r="C3514" s="19"/>
      <c r="D3514" s="20" t="s">
        <v>2625</v>
      </c>
      <c r="E3514" s="20" t="s">
        <v>2626</v>
      </c>
      <c r="F3514" s="17"/>
      <c r="G3514" s="12" t="s">
        <v>144</v>
      </c>
      <c r="H3514" s="12" t="s">
        <v>145</v>
      </c>
      <c r="I3514" s="16"/>
      <c r="J3514" s="19" t="s">
        <v>269</v>
      </c>
      <c r="K3514" s="19" t="s">
        <v>235</v>
      </c>
    </row>
    <row r="3515" spans="1:11" ht="16.5" customHeight="1" x14ac:dyDescent="0.2">
      <c r="A3515" s="80">
        <v>1546101480</v>
      </c>
      <c r="B3515" s="19" t="s">
        <v>2652</v>
      </c>
      <c r="C3515" s="19"/>
      <c r="D3515" s="20" t="s">
        <v>2653</v>
      </c>
      <c r="E3515" s="20" t="s">
        <v>2654</v>
      </c>
      <c r="F3515" s="17"/>
      <c r="G3515" s="12" t="s">
        <v>144</v>
      </c>
      <c r="H3515" s="12" t="s">
        <v>145</v>
      </c>
      <c r="I3515" s="16"/>
      <c r="J3515" s="19" t="s">
        <v>269</v>
      </c>
      <c r="K3515" s="19" t="s">
        <v>235</v>
      </c>
    </row>
    <row r="3516" spans="1:11" ht="16.5" customHeight="1" x14ac:dyDescent="0.2">
      <c r="A3516" s="80">
        <v>1546101490</v>
      </c>
      <c r="B3516" s="19" t="s">
        <v>2655</v>
      </c>
      <c r="C3516" s="19"/>
      <c r="D3516" s="20" t="s">
        <v>2656</v>
      </c>
      <c r="E3516" s="20" t="s">
        <v>2657</v>
      </c>
      <c r="F3516" s="17"/>
      <c r="G3516" s="12" t="s">
        <v>144</v>
      </c>
      <c r="H3516" s="12" t="s">
        <v>145</v>
      </c>
      <c r="I3516" s="16"/>
      <c r="J3516" s="19" t="s">
        <v>269</v>
      </c>
      <c r="K3516" s="19" t="s">
        <v>235</v>
      </c>
    </row>
    <row r="3517" spans="1:11" ht="16.5" customHeight="1" x14ac:dyDescent="0.2">
      <c r="A3517" s="80">
        <v>1546101510</v>
      </c>
      <c r="B3517" s="19" t="s">
        <v>1502</v>
      </c>
      <c r="C3517" s="19"/>
      <c r="D3517" s="20" t="s">
        <v>1503</v>
      </c>
      <c r="E3517" s="20" t="s">
        <v>1504</v>
      </c>
      <c r="F3517" s="17"/>
      <c r="G3517" s="12" t="s">
        <v>144</v>
      </c>
      <c r="H3517" s="12" t="s">
        <v>145</v>
      </c>
      <c r="I3517" s="16"/>
      <c r="J3517" s="19" t="s">
        <v>269</v>
      </c>
      <c r="K3517" s="19" t="s">
        <v>235</v>
      </c>
    </row>
    <row r="3518" spans="1:11" ht="16.5" customHeight="1" x14ac:dyDescent="0.2">
      <c r="A3518" s="80">
        <v>1546101520</v>
      </c>
      <c r="B3518" s="19" t="s">
        <v>1678</v>
      </c>
      <c r="C3518" s="19"/>
      <c r="D3518" s="20" t="s">
        <v>1679</v>
      </c>
      <c r="E3518" s="20" t="s">
        <v>1680</v>
      </c>
      <c r="F3518" s="17"/>
      <c r="G3518" s="12" t="s">
        <v>144</v>
      </c>
      <c r="H3518" s="12" t="s">
        <v>145</v>
      </c>
      <c r="I3518" s="16"/>
      <c r="J3518" s="19" t="s">
        <v>269</v>
      </c>
      <c r="K3518" s="19" t="s">
        <v>235</v>
      </c>
    </row>
    <row r="3519" spans="1:11" ht="16.5" customHeight="1" x14ac:dyDescent="0.2">
      <c r="A3519" s="80">
        <v>1546101530</v>
      </c>
      <c r="B3519" s="19" t="s">
        <v>828</v>
      </c>
      <c r="C3519" s="19"/>
      <c r="D3519" s="20" t="s">
        <v>829</v>
      </c>
      <c r="E3519" s="20" t="s">
        <v>830</v>
      </c>
      <c r="F3519" s="17"/>
      <c r="G3519" s="12" t="s">
        <v>144</v>
      </c>
      <c r="H3519" s="12" t="s">
        <v>145</v>
      </c>
      <c r="I3519" s="16"/>
      <c r="J3519" s="19" t="s">
        <v>269</v>
      </c>
      <c r="K3519" s="19" t="s">
        <v>235</v>
      </c>
    </row>
    <row r="3520" spans="1:11" ht="16.5" customHeight="1" x14ac:dyDescent="0.2">
      <c r="A3520" s="80">
        <v>1546101550</v>
      </c>
      <c r="B3520" s="19" t="s">
        <v>2461</v>
      </c>
      <c r="C3520" s="19"/>
      <c r="D3520" s="20" t="s">
        <v>2462</v>
      </c>
      <c r="E3520" s="20" t="s">
        <v>2463</v>
      </c>
      <c r="F3520" s="17"/>
      <c r="G3520" s="12" t="s">
        <v>144</v>
      </c>
      <c r="H3520" s="12" t="s">
        <v>145</v>
      </c>
      <c r="I3520" s="16"/>
      <c r="J3520" s="19" t="s">
        <v>269</v>
      </c>
      <c r="K3520" s="19" t="s">
        <v>235</v>
      </c>
    </row>
    <row r="3521" spans="1:12" ht="16.5" customHeight="1" x14ac:dyDescent="0.2">
      <c r="A3521" s="80">
        <v>1546101570</v>
      </c>
      <c r="B3521" s="19" t="s">
        <v>2873</v>
      </c>
      <c r="C3521" s="19"/>
      <c r="D3521" s="20" t="s">
        <v>2874</v>
      </c>
      <c r="E3521" s="20" t="s">
        <v>2875</v>
      </c>
      <c r="F3521" s="17"/>
      <c r="G3521" s="12" t="s">
        <v>144</v>
      </c>
      <c r="H3521" s="12" t="s">
        <v>145</v>
      </c>
      <c r="I3521" s="16"/>
      <c r="J3521" s="19" t="s">
        <v>269</v>
      </c>
      <c r="K3521" s="19" t="s">
        <v>235</v>
      </c>
    </row>
    <row r="3522" spans="1:12" ht="16.5" customHeight="1" x14ac:dyDescent="0.2">
      <c r="A3522" s="80">
        <v>1546101580</v>
      </c>
      <c r="B3522" s="19" t="s">
        <v>4645</v>
      </c>
      <c r="C3522" s="19"/>
      <c r="D3522" s="20" t="s">
        <v>4646</v>
      </c>
      <c r="E3522" s="20"/>
      <c r="F3522" s="17"/>
      <c r="G3522" s="12" t="s">
        <v>144</v>
      </c>
      <c r="H3522" s="12" t="s">
        <v>145</v>
      </c>
      <c r="I3522" s="16"/>
      <c r="J3522" s="19" t="s">
        <v>269</v>
      </c>
      <c r="K3522" s="19" t="s">
        <v>235</v>
      </c>
    </row>
    <row r="3523" spans="1:12" ht="16.5" customHeight="1" x14ac:dyDescent="0.2">
      <c r="A3523" s="80">
        <v>1546101590</v>
      </c>
      <c r="B3523" s="19" t="s">
        <v>4579</v>
      </c>
      <c r="C3523" s="19"/>
      <c r="D3523" s="20" t="s">
        <v>4580</v>
      </c>
      <c r="E3523" s="20" t="s">
        <v>4581</v>
      </c>
      <c r="F3523" s="17"/>
      <c r="G3523" s="12" t="s">
        <v>144</v>
      </c>
      <c r="H3523" s="12" t="s">
        <v>145</v>
      </c>
      <c r="I3523" s="16"/>
      <c r="J3523" s="19" t="s">
        <v>269</v>
      </c>
      <c r="K3523" s="19" t="s">
        <v>235</v>
      </c>
    </row>
    <row r="3524" spans="1:12" ht="16.5" customHeight="1" x14ac:dyDescent="0.2">
      <c r="A3524" s="80">
        <v>1546101600</v>
      </c>
      <c r="B3524" s="19" t="s">
        <v>4584</v>
      </c>
      <c r="C3524" s="19"/>
      <c r="D3524" s="20" t="s">
        <v>4585</v>
      </c>
      <c r="E3524" s="20" t="s">
        <v>4586</v>
      </c>
      <c r="F3524" s="17"/>
      <c r="G3524" s="12" t="s">
        <v>144</v>
      </c>
      <c r="H3524" s="12" t="s">
        <v>145</v>
      </c>
      <c r="I3524" s="16"/>
      <c r="J3524" s="19" t="s">
        <v>269</v>
      </c>
      <c r="K3524" s="19" t="s">
        <v>235</v>
      </c>
    </row>
    <row r="3525" spans="1:12" ht="16.5" customHeight="1" x14ac:dyDescent="0.2">
      <c r="A3525" s="80">
        <v>1546101610</v>
      </c>
      <c r="B3525" s="19" t="s">
        <v>4633</v>
      </c>
      <c r="C3525" s="19"/>
      <c r="D3525" s="20" t="s">
        <v>4634</v>
      </c>
      <c r="E3525" s="20" t="s">
        <v>4635</v>
      </c>
      <c r="F3525" s="17"/>
      <c r="G3525" s="12" t="s">
        <v>144</v>
      </c>
      <c r="H3525" s="12" t="s">
        <v>145</v>
      </c>
      <c r="I3525" s="16"/>
      <c r="J3525" s="19" t="s">
        <v>269</v>
      </c>
      <c r="K3525" s="19" t="s">
        <v>235</v>
      </c>
    </row>
    <row r="3526" spans="1:12" ht="16.5" customHeight="1" x14ac:dyDescent="0.2">
      <c r="A3526" s="80">
        <v>1546101620</v>
      </c>
      <c r="B3526" s="19" t="s">
        <v>4608</v>
      </c>
      <c r="C3526" s="19"/>
      <c r="D3526" s="20" t="s">
        <v>4609</v>
      </c>
      <c r="E3526" s="20" t="s">
        <v>4610</v>
      </c>
      <c r="F3526" s="17"/>
      <c r="G3526" s="12" t="s">
        <v>144</v>
      </c>
      <c r="H3526" s="12" t="s">
        <v>145</v>
      </c>
      <c r="I3526" s="16"/>
      <c r="J3526" s="19" t="s">
        <v>269</v>
      </c>
      <c r="K3526" s="19" t="s">
        <v>235</v>
      </c>
    </row>
    <row r="3527" spans="1:12" ht="16.5" customHeight="1" x14ac:dyDescent="0.2">
      <c r="A3527" s="80">
        <v>1546101630</v>
      </c>
      <c r="B3527" s="19" t="s">
        <v>4322</v>
      </c>
      <c r="C3527" s="19"/>
      <c r="D3527" s="20" t="s">
        <v>4323</v>
      </c>
      <c r="E3527" s="20" t="s">
        <v>4324</v>
      </c>
      <c r="F3527" s="17"/>
      <c r="G3527" s="12" t="s">
        <v>144</v>
      </c>
      <c r="H3527" s="12" t="s">
        <v>145</v>
      </c>
      <c r="I3527" s="16"/>
      <c r="J3527" s="19" t="s">
        <v>269</v>
      </c>
      <c r="K3527" s="19" t="s">
        <v>235</v>
      </c>
    </row>
    <row r="3528" spans="1:12" ht="16.5" customHeight="1" x14ac:dyDescent="0.2">
      <c r="A3528" s="80">
        <v>1546101640</v>
      </c>
      <c r="B3528" s="19" t="s">
        <v>1344</v>
      </c>
      <c r="C3528" s="19"/>
      <c r="D3528" s="20" t="s">
        <v>1345</v>
      </c>
      <c r="E3528" s="20" t="s">
        <v>1346</v>
      </c>
      <c r="F3528" s="17"/>
      <c r="G3528" s="12" t="s">
        <v>144</v>
      </c>
      <c r="H3528" s="12" t="s">
        <v>145</v>
      </c>
      <c r="I3528" s="16"/>
      <c r="J3528" s="19" t="s">
        <v>269</v>
      </c>
      <c r="K3528" s="19" t="s">
        <v>235</v>
      </c>
    </row>
    <row r="3529" spans="1:12" ht="16.5" customHeight="1" x14ac:dyDescent="0.2">
      <c r="A3529" s="80">
        <v>1546101650</v>
      </c>
      <c r="B3529" s="19" t="s">
        <v>3019</v>
      </c>
      <c r="C3529" s="19"/>
      <c r="D3529" s="20" t="s">
        <v>3020</v>
      </c>
      <c r="E3529" s="20" t="s">
        <v>3021</v>
      </c>
      <c r="F3529" s="17"/>
      <c r="G3529" s="12" t="s">
        <v>144</v>
      </c>
      <c r="H3529" s="12" t="s">
        <v>145</v>
      </c>
      <c r="I3529" s="16"/>
      <c r="J3529" s="19" t="s">
        <v>269</v>
      </c>
      <c r="K3529" s="19" t="s">
        <v>235</v>
      </c>
    </row>
    <row r="3530" spans="1:12" ht="16.5" customHeight="1" x14ac:dyDescent="0.2">
      <c r="A3530" s="80">
        <v>1546101660</v>
      </c>
      <c r="B3530" s="19" t="s">
        <v>2295</v>
      </c>
      <c r="C3530" s="19"/>
      <c r="D3530" s="20" t="s">
        <v>2296</v>
      </c>
      <c r="E3530" s="20" t="s">
        <v>2297</v>
      </c>
      <c r="F3530" s="17"/>
      <c r="G3530" s="12" t="s">
        <v>144</v>
      </c>
      <c r="H3530" s="12" t="s">
        <v>145</v>
      </c>
      <c r="I3530" s="16"/>
      <c r="J3530" s="19" t="s">
        <v>269</v>
      </c>
      <c r="K3530" s="19" t="s">
        <v>235</v>
      </c>
    </row>
    <row r="3531" spans="1:12" ht="16.5" customHeight="1" x14ac:dyDescent="0.2">
      <c r="A3531" s="102">
        <v>1546101670</v>
      </c>
      <c r="B3531" s="19" t="s">
        <v>2289</v>
      </c>
      <c r="C3531" s="19" t="s">
        <v>19</v>
      </c>
      <c r="D3531" s="20" t="s">
        <v>2290</v>
      </c>
      <c r="E3531" s="20" t="s">
        <v>9834</v>
      </c>
      <c r="F3531" s="17"/>
      <c r="G3531" s="12" t="s">
        <v>144</v>
      </c>
      <c r="H3531" s="12" t="s">
        <v>145</v>
      </c>
      <c r="I3531" s="16"/>
      <c r="J3531" s="19" t="s">
        <v>269</v>
      </c>
      <c r="K3531" s="19" t="s">
        <v>235</v>
      </c>
    </row>
    <row r="3532" spans="1:12" ht="16.5" customHeight="1" x14ac:dyDescent="0.2">
      <c r="A3532" s="80">
        <v>1546101680</v>
      </c>
      <c r="B3532" s="19" t="s">
        <v>454</v>
      </c>
      <c r="C3532" s="19"/>
      <c r="D3532" s="20" t="s">
        <v>455</v>
      </c>
      <c r="E3532" s="20" t="s">
        <v>456</v>
      </c>
      <c r="F3532" s="17"/>
      <c r="G3532" s="12" t="s">
        <v>144</v>
      </c>
      <c r="H3532" s="12" t="s">
        <v>145</v>
      </c>
      <c r="I3532" s="16"/>
      <c r="J3532" s="19" t="s">
        <v>186</v>
      </c>
      <c r="K3532" s="19" t="s">
        <v>453</v>
      </c>
    </row>
    <row r="3533" spans="1:12" ht="16.5" customHeight="1" x14ac:dyDescent="0.2">
      <c r="A3533" s="58">
        <v>1546101690</v>
      </c>
      <c r="B3533" s="14" t="s">
        <v>5138</v>
      </c>
      <c r="C3533" s="14" t="s">
        <v>19</v>
      </c>
      <c r="D3533" s="14" t="s">
        <v>5139</v>
      </c>
      <c r="E3533" s="10" t="s">
        <v>6808</v>
      </c>
      <c r="F3533" s="17"/>
      <c r="G3533" s="12" t="s">
        <v>144</v>
      </c>
      <c r="H3533" s="12" t="s">
        <v>145</v>
      </c>
      <c r="I3533" s="16"/>
      <c r="J3533" s="10" t="s">
        <v>153</v>
      </c>
      <c r="K3533" s="10" t="s">
        <v>1084</v>
      </c>
      <c r="L3533" s="73">
        <v>1512103330</v>
      </c>
    </row>
    <row r="3534" spans="1:12" ht="16.5" customHeight="1" x14ac:dyDescent="0.2">
      <c r="A3534" s="64">
        <v>1546101710</v>
      </c>
      <c r="B3534" s="10" t="s">
        <v>3034</v>
      </c>
      <c r="C3534" s="10"/>
      <c r="D3534" s="26" t="s">
        <v>3035</v>
      </c>
      <c r="E3534" s="26" t="s">
        <v>3036</v>
      </c>
      <c r="F3534" s="10"/>
      <c r="G3534" s="10"/>
      <c r="H3534" s="10"/>
      <c r="I3534" s="10"/>
      <c r="J3534" s="28" t="s">
        <v>269</v>
      </c>
      <c r="K3534" s="26" t="s">
        <v>1829</v>
      </c>
    </row>
    <row r="3535" spans="1:12" ht="16.5" customHeight="1" x14ac:dyDescent="0.2">
      <c r="A3535" s="64">
        <v>1546101720</v>
      </c>
      <c r="B3535" s="10" t="s">
        <v>6278</v>
      </c>
      <c r="C3535" s="10"/>
      <c r="D3535" s="26" t="s">
        <v>6279</v>
      </c>
      <c r="E3535" s="26" t="s">
        <v>6280</v>
      </c>
      <c r="F3535" s="10"/>
      <c r="G3535" s="10"/>
      <c r="H3535" s="10"/>
      <c r="I3535" s="10"/>
      <c r="J3535" s="28" t="s">
        <v>269</v>
      </c>
      <c r="K3535" s="26" t="s">
        <v>1829</v>
      </c>
    </row>
    <row r="3536" spans="1:12" ht="16.5" customHeight="1" x14ac:dyDescent="0.2">
      <c r="A3536" s="64">
        <v>1546101730</v>
      </c>
      <c r="B3536" s="10" t="s">
        <v>1826</v>
      </c>
      <c r="C3536" s="10"/>
      <c r="D3536" s="26" t="s">
        <v>1827</v>
      </c>
      <c r="E3536" s="26" t="s">
        <v>1828</v>
      </c>
      <c r="F3536" s="10"/>
      <c r="G3536" s="10"/>
      <c r="H3536" s="10"/>
      <c r="I3536" s="10"/>
      <c r="J3536" s="28" t="s">
        <v>269</v>
      </c>
      <c r="K3536" s="26" t="s">
        <v>1829</v>
      </c>
    </row>
    <row r="3537" spans="1:12" ht="16.5" customHeight="1" x14ac:dyDescent="0.2">
      <c r="A3537" s="64">
        <v>1546101740</v>
      </c>
      <c r="B3537" s="10" t="s">
        <v>3916</v>
      </c>
      <c r="C3537" s="10"/>
      <c r="D3537" s="26" t="s">
        <v>3917</v>
      </c>
      <c r="E3537" s="26" t="s">
        <v>3918</v>
      </c>
      <c r="F3537" s="10"/>
      <c r="G3537" s="10"/>
      <c r="H3537" s="10"/>
      <c r="I3537" s="10"/>
      <c r="J3537" s="28" t="s">
        <v>269</v>
      </c>
      <c r="K3537" s="26" t="s">
        <v>1829</v>
      </c>
    </row>
    <row r="3538" spans="1:12" ht="16.5" customHeight="1" x14ac:dyDescent="0.2">
      <c r="A3538" s="82">
        <v>1546101790</v>
      </c>
      <c r="B3538" s="41" t="s">
        <v>3464</v>
      </c>
      <c r="C3538" s="41" t="s">
        <v>19</v>
      </c>
      <c r="D3538" s="41" t="s">
        <v>3465</v>
      </c>
      <c r="E3538" s="41" t="s">
        <v>3466</v>
      </c>
      <c r="F3538" s="38"/>
      <c r="G3538" s="38"/>
      <c r="H3538" s="39"/>
      <c r="I3538" s="39"/>
      <c r="J3538" s="40" t="s">
        <v>269</v>
      </c>
      <c r="K3538" s="41" t="s">
        <v>3444</v>
      </c>
    </row>
    <row r="3539" spans="1:12" ht="16.5" customHeight="1" x14ac:dyDescent="0.2">
      <c r="A3539" s="4">
        <v>1546101820</v>
      </c>
      <c r="B3539" s="13" t="s">
        <v>3493</v>
      </c>
      <c r="C3539" s="13"/>
      <c r="D3539" s="46" t="s">
        <v>3494</v>
      </c>
      <c r="E3539" s="46" t="s">
        <v>3495</v>
      </c>
      <c r="F3539" s="13"/>
      <c r="G3539" s="13"/>
      <c r="H3539" s="13"/>
      <c r="I3539" s="13"/>
      <c r="J3539" s="47" t="s">
        <v>269</v>
      </c>
      <c r="K3539" s="46" t="s">
        <v>470</v>
      </c>
    </row>
    <row r="3540" spans="1:12" ht="16.5" customHeight="1" x14ac:dyDescent="0.2">
      <c r="A3540" s="58">
        <v>1546101840</v>
      </c>
      <c r="B3540" s="14" t="s">
        <v>3204</v>
      </c>
      <c r="C3540" s="14" t="s">
        <v>19</v>
      </c>
      <c r="D3540" s="14" t="s">
        <v>3205</v>
      </c>
      <c r="E3540" s="12" t="s">
        <v>7439</v>
      </c>
      <c r="F3540" s="17">
        <v>5560061</v>
      </c>
      <c r="G3540" s="17" t="s">
        <v>175</v>
      </c>
      <c r="H3540" s="17" t="s">
        <v>182</v>
      </c>
      <c r="I3540" s="17"/>
      <c r="J3540" s="10"/>
      <c r="K3540" s="10"/>
    </row>
    <row r="3541" spans="1:12" ht="16.5" customHeight="1" x14ac:dyDescent="0.2">
      <c r="A3541" s="58">
        <v>1546101850</v>
      </c>
      <c r="B3541" s="14" t="s">
        <v>3206</v>
      </c>
      <c r="C3541" s="14" t="s">
        <v>19</v>
      </c>
      <c r="D3541" s="14" t="s">
        <v>3207</v>
      </c>
      <c r="E3541" s="12" t="s">
        <v>6509</v>
      </c>
      <c r="F3541" s="17">
        <v>5560061</v>
      </c>
      <c r="G3541" s="17" t="s">
        <v>175</v>
      </c>
      <c r="H3541" s="17" t="s">
        <v>182</v>
      </c>
      <c r="I3541" s="16"/>
      <c r="J3541" s="10"/>
      <c r="K3541" s="10"/>
    </row>
    <row r="3542" spans="1:12" ht="16.5" customHeight="1" x14ac:dyDescent="0.2">
      <c r="A3542" s="58">
        <v>1546101860</v>
      </c>
      <c r="B3542" s="14" t="s">
        <v>2279</v>
      </c>
      <c r="C3542" s="14" t="s">
        <v>19</v>
      </c>
      <c r="D3542" s="14" t="s">
        <v>16009</v>
      </c>
      <c r="E3542" s="12" t="s">
        <v>6467</v>
      </c>
      <c r="F3542" s="17" t="s">
        <v>2269</v>
      </c>
      <c r="G3542" s="17" t="s">
        <v>175</v>
      </c>
      <c r="H3542" s="17" t="s">
        <v>182</v>
      </c>
      <c r="I3542" s="16"/>
      <c r="J3542" s="10"/>
      <c r="K3542" s="10"/>
    </row>
    <row r="3543" spans="1:12" ht="16.5" customHeight="1" x14ac:dyDescent="0.2">
      <c r="A3543" s="58">
        <v>1546101870</v>
      </c>
      <c r="B3543" s="14" t="s">
        <v>2282</v>
      </c>
      <c r="C3543" s="14" t="s">
        <v>19</v>
      </c>
      <c r="D3543" s="14" t="s">
        <v>16010</v>
      </c>
      <c r="E3543" s="12" t="s">
        <v>6966</v>
      </c>
      <c r="F3543" s="17" t="s">
        <v>2269</v>
      </c>
      <c r="G3543" s="17" t="s">
        <v>175</v>
      </c>
      <c r="H3543" s="17" t="s">
        <v>182</v>
      </c>
      <c r="I3543" s="16"/>
      <c r="J3543" s="10"/>
      <c r="K3543" s="10"/>
    </row>
    <row r="3544" spans="1:12" ht="16.5" customHeight="1" x14ac:dyDescent="0.2">
      <c r="A3544" s="58">
        <v>1546101880</v>
      </c>
      <c r="B3544" s="14" t="s">
        <v>2280</v>
      </c>
      <c r="C3544" s="14" t="s">
        <v>19</v>
      </c>
      <c r="D3544" s="14" t="s">
        <v>16011</v>
      </c>
      <c r="E3544" s="12" t="s">
        <v>11845</v>
      </c>
      <c r="F3544" s="17" t="s">
        <v>2275</v>
      </c>
      <c r="G3544" s="17" t="s">
        <v>175</v>
      </c>
      <c r="H3544" s="17" t="s">
        <v>182</v>
      </c>
      <c r="I3544" s="16"/>
      <c r="J3544" s="10"/>
      <c r="K3544" s="10"/>
    </row>
    <row r="3545" spans="1:12" ht="16.5" customHeight="1" x14ac:dyDescent="0.2">
      <c r="A3545" s="58">
        <v>1546101890</v>
      </c>
      <c r="B3545" s="14" t="s">
        <v>2285</v>
      </c>
      <c r="C3545" s="14" t="s">
        <v>19</v>
      </c>
      <c r="D3545" s="14" t="s">
        <v>16012</v>
      </c>
      <c r="E3545" s="12" t="s">
        <v>7486</v>
      </c>
      <c r="F3545" s="17" t="s">
        <v>2275</v>
      </c>
      <c r="G3545" s="17" t="s">
        <v>175</v>
      </c>
      <c r="H3545" s="17" t="s">
        <v>182</v>
      </c>
      <c r="I3545" s="16"/>
      <c r="J3545" s="10"/>
      <c r="K3545" s="10"/>
    </row>
    <row r="3546" spans="1:12" ht="16.5" customHeight="1" x14ac:dyDescent="0.2">
      <c r="A3546" s="58">
        <v>1546101900</v>
      </c>
      <c r="B3546" s="14" t="s">
        <v>2281</v>
      </c>
      <c r="C3546" s="14" t="s">
        <v>19</v>
      </c>
      <c r="D3546" s="14" t="s">
        <v>16014</v>
      </c>
      <c r="E3546" s="12" t="s">
        <v>6856</v>
      </c>
      <c r="F3546" s="17" t="s">
        <v>2278</v>
      </c>
      <c r="G3546" s="17" t="s">
        <v>175</v>
      </c>
      <c r="H3546" s="17" t="s">
        <v>182</v>
      </c>
      <c r="I3546" s="16"/>
      <c r="J3546" s="10"/>
      <c r="K3546" s="10"/>
    </row>
    <row r="3547" spans="1:12" ht="16.5" customHeight="1" x14ac:dyDescent="0.2">
      <c r="A3547" s="58">
        <v>1546101990</v>
      </c>
      <c r="B3547" s="14" t="s">
        <v>3123</v>
      </c>
      <c r="C3547" s="14" t="s">
        <v>19</v>
      </c>
      <c r="D3547" s="14" t="s">
        <v>3124</v>
      </c>
      <c r="E3547" s="19" t="s">
        <v>11393</v>
      </c>
      <c r="F3547" s="15"/>
      <c r="G3547" s="17"/>
      <c r="H3547" s="16"/>
      <c r="I3547" s="16"/>
      <c r="J3547" s="10"/>
      <c r="K3547" s="10"/>
    </row>
    <row r="3548" spans="1:12" ht="16.5" customHeight="1" x14ac:dyDescent="0.2">
      <c r="A3548" s="64">
        <v>1546102080</v>
      </c>
      <c r="B3548" s="10" t="s">
        <v>3582</v>
      </c>
      <c r="C3548" s="10"/>
      <c r="D3548" s="26" t="s">
        <v>3583</v>
      </c>
      <c r="E3548" s="26" t="s">
        <v>3584</v>
      </c>
      <c r="F3548" s="10"/>
      <c r="G3548" s="10"/>
      <c r="H3548" s="10"/>
      <c r="I3548" s="10"/>
      <c r="J3548" s="28" t="s">
        <v>269</v>
      </c>
      <c r="K3548" s="26" t="s">
        <v>470</v>
      </c>
    </row>
    <row r="3549" spans="1:12" ht="16.5" customHeight="1" x14ac:dyDescent="0.2">
      <c r="A3549" s="58">
        <v>1546103150</v>
      </c>
      <c r="B3549" s="14" t="s">
        <v>3855</v>
      </c>
      <c r="C3549" s="14" t="s">
        <v>881</v>
      </c>
      <c r="D3549" s="14" t="s">
        <v>10252</v>
      </c>
      <c r="E3549" s="19" t="s">
        <v>3856</v>
      </c>
      <c r="F3549" s="17"/>
      <c r="G3549" s="17"/>
      <c r="H3549" s="16"/>
      <c r="I3549" s="16"/>
      <c r="J3549" s="14" t="s">
        <v>465</v>
      </c>
      <c r="K3549" s="10" t="s">
        <v>924</v>
      </c>
      <c r="L3549" s="73">
        <v>1015103180</v>
      </c>
    </row>
    <row r="3550" spans="1:12" ht="16.5" customHeight="1" x14ac:dyDescent="0.2">
      <c r="A3550" s="105">
        <v>1547101620</v>
      </c>
      <c r="B3550" s="10" t="s">
        <v>8455</v>
      </c>
      <c r="C3550" s="10" t="s">
        <v>19</v>
      </c>
      <c r="D3550" s="26" t="s">
        <v>8457</v>
      </c>
      <c r="E3550" s="26" t="s">
        <v>8456</v>
      </c>
      <c r="F3550" s="10"/>
      <c r="G3550" s="10"/>
      <c r="H3550" s="10"/>
      <c r="I3550" s="10"/>
      <c r="J3550" s="28"/>
      <c r="K3550" s="26"/>
    </row>
    <row r="3551" spans="1:12" ht="16.5" customHeight="1" x14ac:dyDescent="0.2">
      <c r="A3551" s="105">
        <v>1547101760</v>
      </c>
      <c r="B3551" s="10" t="s">
        <v>7887</v>
      </c>
      <c r="C3551" s="10" t="s">
        <v>19</v>
      </c>
      <c r="D3551" s="26" t="s">
        <v>7889</v>
      </c>
      <c r="E3551" s="26" t="s">
        <v>7888</v>
      </c>
      <c r="F3551" s="10"/>
      <c r="G3551" s="10"/>
      <c r="H3551" s="10"/>
      <c r="I3551" s="10"/>
      <c r="J3551" s="28"/>
      <c r="K3551" s="26"/>
    </row>
    <row r="3552" spans="1:12" ht="16.5" customHeight="1" x14ac:dyDescent="0.2">
      <c r="A3552" s="105">
        <v>1547102360</v>
      </c>
      <c r="B3552" s="10" t="s">
        <v>17356</v>
      </c>
      <c r="C3552" s="10" t="s">
        <v>19</v>
      </c>
      <c r="D3552" s="26" t="s">
        <v>17355</v>
      </c>
      <c r="E3552" s="26" t="s">
        <v>17354</v>
      </c>
      <c r="F3552" s="10"/>
      <c r="G3552" s="10"/>
      <c r="H3552" s="10"/>
      <c r="I3552" s="10"/>
      <c r="J3552" s="28"/>
      <c r="K3552" s="26"/>
    </row>
    <row r="3553" spans="1:13" ht="16.5" customHeight="1" x14ac:dyDescent="0.2">
      <c r="A3553" s="105">
        <v>1547103070</v>
      </c>
      <c r="B3553" s="10" t="s">
        <v>11981</v>
      </c>
      <c r="C3553" s="10" t="s">
        <v>19</v>
      </c>
      <c r="D3553" s="26" t="s">
        <v>11983</v>
      </c>
      <c r="E3553" s="26" t="s">
        <v>11982</v>
      </c>
      <c r="F3553" s="10"/>
      <c r="G3553" s="10"/>
      <c r="H3553" s="10"/>
      <c r="I3553" s="10"/>
      <c r="J3553" s="28"/>
      <c r="K3553" s="26"/>
    </row>
    <row r="3554" spans="1:13" ht="16.5" customHeight="1" x14ac:dyDescent="0.2">
      <c r="A3554" s="58">
        <v>1547103200</v>
      </c>
      <c r="B3554" s="30" t="s">
        <v>17067</v>
      </c>
      <c r="C3554" s="30" t="s">
        <v>19</v>
      </c>
      <c r="D3554" s="30" t="s">
        <v>16922</v>
      </c>
      <c r="E3554" s="19" t="s">
        <v>16922</v>
      </c>
      <c r="F3554" s="17"/>
      <c r="G3554" s="17"/>
      <c r="H3554" s="16"/>
      <c r="I3554" s="16"/>
      <c r="J3554" s="10"/>
      <c r="K3554" s="30"/>
    </row>
    <row r="3555" spans="1:13" ht="16.5" customHeight="1" x14ac:dyDescent="0.2">
      <c r="A3555" s="100">
        <v>1548100000</v>
      </c>
      <c r="B3555" s="10" t="s">
        <v>11511</v>
      </c>
      <c r="C3555" s="10" t="s">
        <v>19</v>
      </c>
      <c r="D3555" s="22" t="s">
        <v>11513</v>
      </c>
      <c r="E3555" s="22" t="s">
        <v>11512</v>
      </c>
      <c r="F3555" s="17"/>
      <c r="G3555" s="17"/>
      <c r="H3555" s="16"/>
      <c r="I3555" s="16"/>
      <c r="J3555" s="24"/>
      <c r="K3555" s="22"/>
      <c r="M3555" s="73"/>
    </row>
    <row r="3556" spans="1:13" ht="16.5" customHeight="1" x14ac:dyDescent="0.2">
      <c r="A3556" s="100">
        <v>1548100060</v>
      </c>
      <c r="B3556" s="10" t="s">
        <v>11517</v>
      </c>
      <c r="C3556" s="10" t="s">
        <v>19</v>
      </c>
      <c r="D3556" s="22" t="s">
        <v>11518</v>
      </c>
      <c r="E3556" s="22" t="s">
        <v>11519</v>
      </c>
      <c r="F3556" s="17"/>
      <c r="G3556" s="17"/>
      <c r="H3556" s="16"/>
      <c r="I3556" s="16"/>
      <c r="J3556" s="24"/>
      <c r="K3556" s="22"/>
      <c r="M3556" s="73"/>
    </row>
    <row r="3557" spans="1:13" ht="16.5" customHeight="1" x14ac:dyDescent="0.2">
      <c r="A3557" s="100">
        <v>1548100090</v>
      </c>
      <c r="B3557" s="10" t="s">
        <v>11514</v>
      </c>
      <c r="C3557" s="10" t="s">
        <v>19</v>
      </c>
      <c r="D3557" s="22" t="s">
        <v>11516</v>
      </c>
      <c r="E3557" s="22" t="s">
        <v>11515</v>
      </c>
      <c r="F3557" s="17"/>
      <c r="G3557" s="17"/>
      <c r="H3557" s="16"/>
      <c r="I3557" s="16"/>
      <c r="J3557" s="24"/>
      <c r="K3557" s="22"/>
      <c r="M3557" s="73"/>
    </row>
    <row r="3558" spans="1:13" ht="16.5" customHeight="1" x14ac:dyDescent="0.2">
      <c r="A3558" s="4">
        <v>1549100290</v>
      </c>
      <c r="B3558" s="13" t="s">
        <v>6030</v>
      </c>
      <c r="C3558" s="13"/>
      <c r="D3558" s="46" t="s">
        <v>6031</v>
      </c>
      <c r="E3558" s="46" t="s">
        <v>6031</v>
      </c>
      <c r="F3558" s="13"/>
      <c r="G3558" s="13"/>
      <c r="H3558" s="13"/>
      <c r="I3558" s="13"/>
      <c r="J3558" s="47" t="s">
        <v>269</v>
      </c>
      <c r="K3558" s="46" t="s">
        <v>1805</v>
      </c>
    </row>
    <row r="3559" spans="1:13" ht="16.5" customHeight="1" x14ac:dyDescent="0.2">
      <c r="A3559" s="4">
        <v>1549100300</v>
      </c>
      <c r="B3559" s="13" t="s">
        <v>6030</v>
      </c>
      <c r="C3559" s="13"/>
      <c r="D3559" s="46" t="s">
        <v>6032</v>
      </c>
      <c r="E3559" s="46" t="s">
        <v>6032</v>
      </c>
      <c r="F3559" s="13"/>
      <c r="G3559" s="13"/>
      <c r="H3559" s="13"/>
      <c r="I3559" s="13"/>
      <c r="J3559" s="47" t="s">
        <v>269</v>
      </c>
      <c r="K3559" s="46" t="s">
        <v>1805</v>
      </c>
    </row>
    <row r="3560" spans="1:13" ht="16.5" customHeight="1" x14ac:dyDescent="0.2">
      <c r="A3560" s="4">
        <v>1549100310</v>
      </c>
      <c r="B3560" s="13" t="s">
        <v>5912</v>
      </c>
      <c r="C3560" s="13"/>
      <c r="D3560" s="46" t="s">
        <v>5913</v>
      </c>
      <c r="E3560" s="46" t="s">
        <v>5914</v>
      </c>
      <c r="F3560" s="13"/>
      <c r="G3560" s="13"/>
      <c r="H3560" s="13"/>
      <c r="I3560" s="13"/>
      <c r="J3560" s="47" t="s">
        <v>269</v>
      </c>
      <c r="K3560" s="46" t="s">
        <v>1805</v>
      </c>
    </row>
    <row r="3561" spans="1:13" ht="16.5" customHeight="1" x14ac:dyDescent="0.2">
      <c r="A3561" s="4">
        <v>1549100320</v>
      </c>
      <c r="B3561" s="13" t="s">
        <v>5912</v>
      </c>
      <c r="C3561" s="13"/>
      <c r="D3561" s="46" t="s">
        <v>5915</v>
      </c>
      <c r="E3561" s="46" t="s">
        <v>5915</v>
      </c>
      <c r="F3561" s="13"/>
      <c r="G3561" s="13"/>
      <c r="H3561" s="13"/>
      <c r="I3561" s="13"/>
      <c r="J3561" s="47" t="s">
        <v>269</v>
      </c>
      <c r="K3561" s="46" t="s">
        <v>1805</v>
      </c>
    </row>
    <row r="3562" spans="1:13" ht="16.5" customHeight="1" x14ac:dyDescent="0.2">
      <c r="A3562" s="4">
        <v>1549100330</v>
      </c>
      <c r="B3562" s="13" t="s">
        <v>1803</v>
      </c>
      <c r="C3562" s="13" t="s">
        <v>19</v>
      </c>
      <c r="D3562" s="46" t="s">
        <v>1804</v>
      </c>
      <c r="E3562" s="46" t="s">
        <v>1804</v>
      </c>
      <c r="F3562" s="13"/>
      <c r="G3562" s="13"/>
      <c r="H3562" s="13"/>
      <c r="I3562" s="13"/>
      <c r="J3562" s="47" t="s">
        <v>269</v>
      </c>
      <c r="K3562" s="46" t="s">
        <v>1805</v>
      </c>
    </row>
    <row r="3563" spans="1:13" ht="16.5" customHeight="1" x14ac:dyDescent="0.2">
      <c r="A3563" s="4">
        <v>1549100340</v>
      </c>
      <c r="B3563" s="13" t="s">
        <v>5916</v>
      </c>
      <c r="C3563" s="13"/>
      <c r="D3563" s="46" t="s">
        <v>5917</v>
      </c>
      <c r="E3563" s="46" t="s">
        <v>5917</v>
      </c>
      <c r="F3563" s="13"/>
      <c r="G3563" s="13"/>
      <c r="H3563" s="13"/>
      <c r="I3563" s="13"/>
      <c r="J3563" s="47" t="s">
        <v>269</v>
      </c>
      <c r="K3563" s="46" t="s">
        <v>1805</v>
      </c>
    </row>
    <row r="3564" spans="1:13" ht="16.5" customHeight="1" x14ac:dyDescent="0.2">
      <c r="A3564" s="4">
        <v>1549100350</v>
      </c>
      <c r="B3564" s="13" t="s">
        <v>5910</v>
      </c>
      <c r="C3564" s="13"/>
      <c r="D3564" s="46" t="s">
        <v>5911</v>
      </c>
      <c r="E3564" s="46" t="s">
        <v>5911</v>
      </c>
      <c r="F3564" s="13"/>
      <c r="G3564" s="13"/>
      <c r="H3564" s="13"/>
      <c r="I3564" s="13"/>
      <c r="J3564" s="47" t="s">
        <v>269</v>
      </c>
      <c r="K3564" s="46" t="s">
        <v>1805</v>
      </c>
    </row>
    <row r="3565" spans="1:13" ht="16.5" customHeight="1" x14ac:dyDescent="0.2">
      <c r="A3565" s="4">
        <v>1549100360</v>
      </c>
      <c r="B3565" s="13" t="s">
        <v>6033</v>
      </c>
      <c r="C3565" s="13"/>
      <c r="D3565" s="46" t="s">
        <v>6034</v>
      </c>
      <c r="E3565" s="46" t="s">
        <v>6034</v>
      </c>
      <c r="F3565" s="13"/>
      <c r="G3565" s="13"/>
      <c r="H3565" s="13"/>
      <c r="I3565" s="13"/>
      <c r="J3565" s="47" t="s">
        <v>269</v>
      </c>
      <c r="K3565" s="46" t="s">
        <v>1805</v>
      </c>
    </row>
    <row r="3566" spans="1:13" ht="16.5" customHeight="1" x14ac:dyDescent="0.2">
      <c r="A3566" s="4">
        <v>1549100370</v>
      </c>
      <c r="B3566" s="13" t="s">
        <v>6028</v>
      </c>
      <c r="C3566" s="13"/>
      <c r="D3566" s="46" t="s">
        <v>6029</v>
      </c>
      <c r="E3566" s="46" t="s">
        <v>6029</v>
      </c>
      <c r="F3566" s="13"/>
      <c r="G3566" s="13"/>
      <c r="H3566" s="13"/>
      <c r="I3566" s="13"/>
      <c r="J3566" s="47" t="s">
        <v>269</v>
      </c>
      <c r="K3566" s="46" t="s">
        <v>1805</v>
      </c>
    </row>
    <row r="3567" spans="1:13" ht="16.5" customHeight="1" x14ac:dyDescent="0.2">
      <c r="A3567" s="98">
        <v>1549100840</v>
      </c>
      <c r="B3567" s="13" t="s">
        <v>15676</v>
      </c>
      <c r="C3567" s="13" t="s">
        <v>19</v>
      </c>
      <c r="D3567" s="14" t="s">
        <v>16507</v>
      </c>
      <c r="E3567" s="14" t="s">
        <v>15725</v>
      </c>
      <c r="F3567" s="13"/>
      <c r="G3567" s="13"/>
      <c r="H3567" s="13"/>
      <c r="I3567" s="13"/>
      <c r="J3567" s="47"/>
      <c r="K3567" s="46"/>
    </row>
    <row r="3568" spans="1:13" ht="16.5" customHeight="1" x14ac:dyDescent="0.2">
      <c r="A3568" s="98">
        <v>1549100850</v>
      </c>
      <c r="B3568" s="13" t="s">
        <v>15677</v>
      </c>
      <c r="C3568" s="13" t="s">
        <v>19</v>
      </c>
      <c r="D3568" s="14" t="s">
        <v>16508</v>
      </c>
      <c r="E3568" s="14" t="s">
        <v>15727</v>
      </c>
      <c r="F3568" s="13"/>
      <c r="G3568" s="13"/>
      <c r="H3568" s="13"/>
      <c r="I3568" s="13"/>
      <c r="J3568" s="47"/>
      <c r="K3568" s="46"/>
    </row>
    <row r="3569" spans="1:12" ht="16.5" customHeight="1" x14ac:dyDescent="0.2">
      <c r="A3569" s="98">
        <v>1549100860</v>
      </c>
      <c r="B3569" s="13" t="s">
        <v>15678</v>
      </c>
      <c r="C3569" s="13" t="s">
        <v>19</v>
      </c>
      <c r="D3569" s="14" t="s">
        <v>16509</v>
      </c>
      <c r="E3569" s="14" t="s">
        <v>15729</v>
      </c>
      <c r="F3569" s="13"/>
      <c r="G3569" s="13"/>
      <c r="H3569" s="13"/>
      <c r="I3569" s="13"/>
      <c r="J3569" s="47"/>
      <c r="K3569" s="46"/>
    </row>
    <row r="3570" spans="1:12" ht="16.5" customHeight="1" x14ac:dyDescent="0.2">
      <c r="A3570" s="18">
        <v>1550100180</v>
      </c>
      <c r="B3570" s="14" t="s">
        <v>2238</v>
      </c>
      <c r="C3570" s="14" t="s">
        <v>19</v>
      </c>
      <c r="D3570" s="14" t="s">
        <v>2239</v>
      </c>
      <c r="E3570" s="12" t="s">
        <v>2240</v>
      </c>
      <c r="F3570" s="17" t="s">
        <v>2238</v>
      </c>
      <c r="G3570" s="17" t="s">
        <v>175</v>
      </c>
      <c r="H3570" s="17" t="s">
        <v>182</v>
      </c>
      <c r="I3570" s="16"/>
      <c r="J3570" s="10"/>
      <c r="K3570" s="10"/>
    </row>
    <row r="3571" spans="1:12" ht="16.5" customHeight="1" x14ac:dyDescent="0.2">
      <c r="A3571" s="58">
        <v>1550100220</v>
      </c>
      <c r="B3571" s="14" t="s">
        <v>3479</v>
      </c>
      <c r="C3571" s="14" t="s">
        <v>19</v>
      </c>
      <c r="D3571" s="14" t="s">
        <v>3480</v>
      </c>
      <c r="E3571" s="14" t="s">
        <v>8236</v>
      </c>
      <c r="F3571" s="17"/>
      <c r="G3571" s="15" t="s">
        <v>144</v>
      </c>
      <c r="H3571" s="15" t="s">
        <v>145</v>
      </c>
      <c r="I3571" s="16"/>
      <c r="J3571" s="10"/>
      <c r="K3571" s="10"/>
      <c r="L3571" s="73">
        <v>1550101210</v>
      </c>
    </row>
    <row r="3572" spans="1:12" ht="16.5" customHeight="1" x14ac:dyDescent="0.2">
      <c r="A3572" s="58">
        <v>1550100230</v>
      </c>
      <c r="B3572" s="14" t="s">
        <v>3481</v>
      </c>
      <c r="C3572" s="14" t="s">
        <v>19</v>
      </c>
      <c r="D3572" s="14" t="s">
        <v>3482</v>
      </c>
      <c r="E3572" s="14" t="s">
        <v>3482</v>
      </c>
      <c r="F3572" s="17"/>
      <c r="G3572" s="15" t="s">
        <v>144</v>
      </c>
      <c r="H3572" s="15" t="s">
        <v>145</v>
      </c>
      <c r="I3572" s="16"/>
      <c r="J3572" s="10"/>
      <c r="K3572" s="10"/>
      <c r="L3572" s="73">
        <v>1550101220</v>
      </c>
    </row>
    <row r="3573" spans="1:12" ht="16.5" customHeight="1" x14ac:dyDescent="0.2">
      <c r="A3573" s="18">
        <v>1550100290</v>
      </c>
      <c r="B3573" s="14" t="s">
        <v>4740</v>
      </c>
      <c r="C3573" s="14" t="s">
        <v>19</v>
      </c>
      <c r="D3573" s="14" t="s">
        <v>4741</v>
      </c>
      <c r="E3573" s="14" t="s">
        <v>4742</v>
      </c>
      <c r="F3573" s="17"/>
      <c r="G3573" s="17"/>
      <c r="H3573" s="16"/>
      <c r="I3573" s="16"/>
      <c r="J3573" s="10" t="s">
        <v>465</v>
      </c>
      <c r="K3573" s="10" t="s">
        <v>924</v>
      </c>
      <c r="L3573" s="73">
        <v>1015102580</v>
      </c>
    </row>
    <row r="3574" spans="1:12" ht="16.5" customHeight="1" x14ac:dyDescent="0.2">
      <c r="A3574" s="58">
        <v>1550100300</v>
      </c>
      <c r="B3574" s="14" t="s">
        <v>3483</v>
      </c>
      <c r="C3574" s="14" t="s">
        <v>19</v>
      </c>
      <c r="D3574" s="14" t="s">
        <v>3484</v>
      </c>
      <c r="E3574" s="14" t="s">
        <v>3484</v>
      </c>
      <c r="F3574" s="17"/>
      <c r="G3574" s="15" t="s">
        <v>144</v>
      </c>
      <c r="H3574" s="15" t="s">
        <v>145</v>
      </c>
      <c r="I3574" s="16"/>
      <c r="J3574" s="10"/>
      <c r="K3574" s="10"/>
      <c r="L3574" s="73">
        <v>1550101240</v>
      </c>
    </row>
    <row r="3575" spans="1:12" ht="16.5" customHeight="1" x14ac:dyDescent="0.2">
      <c r="A3575" s="58">
        <v>1550100330</v>
      </c>
      <c r="B3575" s="14" t="s">
        <v>3485</v>
      </c>
      <c r="C3575" s="14" t="s">
        <v>19</v>
      </c>
      <c r="D3575" s="14" t="s">
        <v>3486</v>
      </c>
      <c r="E3575" s="14" t="s">
        <v>3486</v>
      </c>
      <c r="F3575" s="17"/>
      <c r="G3575" s="15" t="s">
        <v>144</v>
      </c>
      <c r="H3575" s="15" t="s">
        <v>145</v>
      </c>
      <c r="I3575" s="16"/>
      <c r="J3575" s="10"/>
      <c r="K3575" s="10"/>
      <c r="L3575" s="73">
        <v>1550101250</v>
      </c>
    </row>
    <row r="3576" spans="1:12" ht="16.5" customHeight="1" x14ac:dyDescent="0.2">
      <c r="A3576" s="58">
        <v>1550100340</v>
      </c>
      <c r="B3576" s="14" t="s">
        <v>3489</v>
      </c>
      <c r="C3576" s="14" t="s">
        <v>19</v>
      </c>
      <c r="D3576" s="14" t="s">
        <v>9582</v>
      </c>
      <c r="E3576" s="14" t="s">
        <v>9581</v>
      </c>
      <c r="F3576" s="17"/>
      <c r="G3576" s="15" t="s">
        <v>144</v>
      </c>
      <c r="H3576" s="15" t="s">
        <v>145</v>
      </c>
      <c r="I3576" s="16"/>
      <c r="J3576" s="10"/>
      <c r="K3576" s="10"/>
    </row>
    <row r="3577" spans="1:12" ht="16.5" customHeight="1" x14ac:dyDescent="0.2">
      <c r="A3577" s="58">
        <v>1550100350</v>
      </c>
      <c r="B3577" s="14" t="s">
        <v>3490</v>
      </c>
      <c r="C3577" s="14" t="s">
        <v>19</v>
      </c>
      <c r="D3577" s="14" t="s">
        <v>9584</v>
      </c>
      <c r="E3577" s="14" t="s">
        <v>9583</v>
      </c>
      <c r="F3577" s="17"/>
      <c r="G3577" s="15" t="s">
        <v>144</v>
      </c>
      <c r="H3577" s="15" t="s">
        <v>145</v>
      </c>
      <c r="I3577" s="16"/>
      <c r="J3577" s="10"/>
      <c r="K3577" s="10"/>
    </row>
    <row r="3578" spans="1:12" ht="16.5" customHeight="1" x14ac:dyDescent="0.2">
      <c r="A3578" s="58">
        <v>1550100360</v>
      </c>
      <c r="B3578" s="14" t="s">
        <v>3491</v>
      </c>
      <c r="C3578" s="14" t="s">
        <v>19</v>
      </c>
      <c r="D3578" s="14" t="s">
        <v>8722</v>
      </c>
      <c r="E3578" s="14" t="s">
        <v>8721</v>
      </c>
      <c r="F3578" s="17"/>
      <c r="G3578" s="17"/>
      <c r="H3578" s="16"/>
      <c r="I3578" s="16"/>
      <c r="J3578" s="10" t="s">
        <v>153</v>
      </c>
      <c r="K3578" s="10" t="s">
        <v>154</v>
      </c>
    </row>
    <row r="3579" spans="1:12" ht="16.5" customHeight="1" x14ac:dyDescent="0.2">
      <c r="A3579" s="58">
        <v>1550100370</v>
      </c>
      <c r="B3579" s="14" t="s">
        <v>3492</v>
      </c>
      <c r="C3579" s="14" t="s">
        <v>19</v>
      </c>
      <c r="D3579" s="14" t="s">
        <v>8719</v>
      </c>
      <c r="E3579" s="14" t="s">
        <v>8720</v>
      </c>
      <c r="F3579" s="17"/>
      <c r="G3579" s="17"/>
      <c r="H3579" s="16"/>
      <c r="I3579" s="16"/>
      <c r="J3579" s="10" t="s">
        <v>153</v>
      </c>
      <c r="K3579" s="10" t="s">
        <v>154</v>
      </c>
    </row>
    <row r="3580" spans="1:12" ht="16.5" customHeight="1" x14ac:dyDescent="0.2">
      <c r="A3580" s="58">
        <v>1550100380</v>
      </c>
      <c r="B3580" s="14" t="s">
        <v>3487</v>
      </c>
      <c r="C3580" s="14" t="s">
        <v>19</v>
      </c>
      <c r="D3580" s="14" t="s">
        <v>9868</v>
      </c>
      <c r="E3580" s="14" t="s">
        <v>9867</v>
      </c>
      <c r="F3580" s="17"/>
      <c r="G3580" s="17"/>
      <c r="H3580" s="16"/>
      <c r="I3580" s="16"/>
      <c r="J3580" s="10" t="s">
        <v>153</v>
      </c>
      <c r="K3580" s="10" t="s">
        <v>154</v>
      </c>
    </row>
    <row r="3581" spans="1:12" ht="16.5" customHeight="1" x14ac:dyDescent="0.2">
      <c r="A3581" s="58">
        <v>1550100390</v>
      </c>
      <c r="B3581" s="14" t="s">
        <v>3488</v>
      </c>
      <c r="C3581" s="14" t="s">
        <v>19</v>
      </c>
      <c r="D3581" s="14" t="s">
        <v>9870</v>
      </c>
      <c r="E3581" s="14" t="s">
        <v>9869</v>
      </c>
      <c r="F3581" s="17"/>
      <c r="G3581" s="17"/>
      <c r="H3581" s="16"/>
      <c r="I3581" s="16"/>
      <c r="J3581" s="10" t="s">
        <v>153</v>
      </c>
      <c r="K3581" s="10" t="s">
        <v>154</v>
      </c>
    </row>
    <row r="3582" spans="1:12" ht="16.5" customHeight="1" x14ac:dyDescent="0.2">
      <c r="A3582" s="58">
        <v>1550100460</v>
      </c>
      <c r="B3582" s="14" t="s">
        <v>4737</v>
      </c>
      <c r="C3582" s="14" t="s">
        <v>19</v>
      </c>
      <c r="D3582" s="14" t="s">
        <v>4738</v>
      </c>
      <c r="E3582" s="12" t="s">
        <v>9871</v>
      </c>
      <c r="F3582" s="17" t="s">
        <v>4739</v>
      </c>
      <c r="G3582" s="10" t="s">
        <v>175</v>
      </c>
      <c r="H3582" s="17" t="s">
        <v>182</v>
      </c>
      <c r="I3582" s="16"/>
      <c r="J3582" s="10"/>
      <c r="K3582" s="10"/>
    </row>
    <row r="3583" spans="1:12" ht="16.5" customHeight="1" x14ac:dyDescent="0.2">
      <c r="A3583" s="18">
        <v>1550100500</v>
      </c>
      <c r="B3583" s="14" t="s">
        <v>3459</v>
      </c>
      <c r="C3583" s="14"/>
      <c r="D3583" s="14" t="s">
        <v>3460</v>
      </c>
      <c r="E3583" s="12" t="s">
        <v>3461</v>
      </c>
      <c r="F3583" s="17" t="s">
        <v>3462</v>
      </c>
      <c r="G3583" s="17" t="s">
        <v>175</v>
      </c>
      <c r="H3583" s="17" t="s">
        <v>182</v>
      </c>
      <c r="I3583" s="16"/>
      <c r="J3583" s="10"/>
      <c r="K3583" s="10"/>
    </row>
    <row r="3584" spans="1:12" ht="16.5" customHeight="1" x14ac:dyDescent="0.2">
      <c r="A3584" s="18">
        <v>1550100510</v>
      </c>
      <c r="B3584" s="14" t="s">
        <v>3438</v>
      </c>
      <c r="C3584" s="14"/>
      <c r="D3584" s="14" t="s">
        <v>3439</v>
      </c>
      <c r="E3584" s="12" t="s">
        <v>3440</v>
      </c>
      <c r="F3584" s="17" t="s">
        <v>3441</v>
      </c>
      <c r="G3584" s="17" t="s">
        <v>175</v>
      </c>
      <c r="H3584" s="17" t="s">
        <v>182</v>
      </c>
      <c r="I3584" s="16"/>
      <c r="J3584" s="10"/>
      <c r="K3584" s="10"/>
    </row>
    <row r="3585" spans="1:12" ht="16.5" customHeight="1" x14ac:dyDescent="0.2">
      <c r="A3585" s="58">
        <v>1550100510</v>
      </c>
      <c r="B3585" s="14" t="s">
        <v>3451</v>
      </c>
      <c r="C3585" s="14" t="s">
        <v>19</v>
      </c>
      <c r="D3585" s="14" t="s">
        <v>3452</v>
      </c>
      <c r="E3585" s="12" t="s">
        <v>9872</v>
      </c>
      <c r="F3585" s="17" t="s">
        <v>3441</v>
      </c>
      <c r="G3585" s="17" t="s">
        <v>175</v>
      </c>
      <c r="H3585" s="17" t="s">
        <v>182</v>
      </c>
      <c r="I3585" s="16"/>
      <c r="J3585" s="10"/>
      <c r="K3585" s="10"/>
    </row>
    <row r="3586" spans="1:12" ht="16.5" customHeight="1" x14ac:dyDescent="0.2">
      <c r="A3586" s="18">
        <v>1550100520</v>
      </c>
      <c r="B3586" s="14" t="s">
        <v>3434</v>
      </c>
      <c r="C3586" s="14"/>
      <c r="D3586" s="14" t="s">
        <v>3435</v>
      </c>
      <c r="E3586" s="12" t="s">
        <v>3436</v>
      </c>
      <c r="F3586" s="17" t="s">
        <v>3437</v>
      </c>
      <c r="G3586" s="17" t="s">
        <v>175</v>
      </c>
      <c r="H3586" s="17" t="s">
        <v>182</v>
      </c>
      <c r="I3586" s="16"/>
      <c r="J3586" s="10"/>
      <c r="K3586" s="10"/>
    </row>
    <row r="3587" spans="1:12" ht="16.5" customHeight="1" x14ac:dyDescent="0.2">
      <c r="A3587" s="18">
        <v>1550100530</v>
      </c>
      <c r="B3587" s="14" t="s">
        <v>3447</v>
      </c>
      <c r="C3587" s="14"/>
      <c r="D3587" s="14" t="s">
        <v>3448</v>
      </c>
      <c r="E3587" s="12" t="s">
        <v>3449</v>
      </c>
      <c r="F3587" s="17" t="s">
        <v>3450</v>
      </c>
      <c r="G3587" s="10" t="s">
        <v>175</v>
      </c>
      <c r="H3587" s="17" t="s">
        <v>182</v>
      </c>
      <c r="I3587" s="16"/>
      <c r="J3587" s="10"/>
      <c r="K3587" s="10"/>
    </row>
    <row r="3588" spans="1:12" ht="16.5" customHeight="1" x14ac:dyDescent="0.2">
      <c r="A3588" s="58">
        <v>1550100550</v>
      </c>
      <c r="B3588" s="14" t="s">
        <v>3453</v>
      </c>
      <c r="C3588" s="14" t="s">
        <v>19</v>
      </c>
      <c r="D3588" s="14" t="s">
        <v>11573</v>
      </c>
      <c r="E3588" s="12" t="s">
        <v>3454</v>
      </c>
      <c r="F3588" s="17"/>
      <c r="G3588" s="10"/>
      <c r="H3588" s="17"/>
      <c r="I3588" s="16"/>
      <c r="J3588" s="10"/>
      <c r="K3588" s="10"/>
    </row>
    <row r="3589" spans="1:12" ht="16.5" customHeight="1" x14ac:dyDescent="0.2">
      <c r="A3589" s="18">
        <v>1550100650</v>
      </c>
      <c r="B3589" s="14" t="s">
        <v>4726</v>
      </c>
      <c r="C3589" s="14"/>
      <c r="D3589" s="14" t="s">
        <v>4727</v>
      </c>
      <c r="E3589" s="12" t="s">
        <v>4728</v>
      </c>
      <c r="F3589" s="17" t="s">
        <v>4729</v>
      </c>
      <c r="G3589" s="10" t="s">
        <v>175</v>
      </c>
      <c r="H3589" s="17" t="s">
        <v>182</v>
      </c>
      <c r="I3589" s="16"/>
      <c r="J3589" s="10"/>
      <c r="K3589" s="10"/>
    </row>
    <row r="3590" spans="1:12" ht="16.5" customHeight="1" x14ac:dyDescent="0.2">
      <c r="A3590" s="18">
        <v>1550100680</v>
      </c>
      <c r="B3590" s="14" t="s">
        <v>1903</v>
      </c>
      <c r="C3590" s="14" t="s">
        <v>19</v>
      </c>
      <c r="D3590" s="14" t="s">
        <v>1904</v>
      </c>
      <c r="E3590" s="14" t="s">
        <v>1904</v>
      </c>
      <c r="F3590" s="17"/>
      <c r="G3590" s="12" t="s">
        <v>144</v>
      </c>
      <c r="H3590" s="12" t="s">
        <v>145</v>
      </c>
      <c r="I3590" s="16"/>
      <c r="J3590" s="10" t="s">
        <v>153</v>
      </c>
      <c r="K3590" s="10" t="s">
        <v>154</v>
      </c>
    </row>
    <row r="3591" spans="1:12" ht="16.5" customHeight="1" x14ac:dyDescent="0.2">
      <c r="A3591" s="58">
        <v>1550100690</v>
      </c>
      <c r="B3591" s="14" t="s">
        <v>151</v>
      </c>
      <c r="C3591" s="14" t="s">
        <v>19</v>
      </c>
      <c r="D3591" s="10" t="s">
        <v>9874</v>
      </c>
      <c r="E3591" s="14" t="s">
        <v>9873</v>
      </c>
      <c r="F3591" s="17"/>
      <c r="G3591" s="12" t="s">
        <v>144</v>
      </c>
      <c r="H3591" s="12" t="s">
        <v>145</v>
      </c>
      <c r="I3591" s="16"/>
      <c r="J3591" s="10" t="s">
        <v>153</v>
      </c>
      <c r="K3591" s="10" t="s">
        <v>154</v>
      </c>
    </row>
    <row r="3592" spans="1:12" ht="16.5" customHeight="1" x14ac:dyDescent="0.2">
      <c r="A3592" s="18">
        <v>1550100710</v>
      </c>
      <c r="B3592" s="14" t="s">
        <v>3467</v>
      </c>
      <c r="C3592" s="14"/>
      <c r="D3592" s="10" t="s">
        <v>3468</v>
      </c>
      <c r="E3592" s="10" t="s">
        <v>3468</v>
      </c>
      <c r="F3592" s="17"/>
      <c r="G3592" s="12" t="s">
        <v>144</v>
      </c>
      <c r="H3592" s="12" t="s">
        <v>145</v>
      </c>
      <c r="I3592" s="16"/>
      <c r="J3592" s="10" t="s">
        <v>153</v>
      </c>
      <c r="K3592" s="10" t="s">
        <v>154</v>
      </c>
    </row>
    <row r="3593" spans="1:12" ht="16.5" customHeight="1" x14ac:dyDescent="0.2">
      <c r="A3593" s="58">
        <v>1550100720</v>
      </c>
      <c r="B3593" s="14" t="s">
        <v>3469</v>
      </c>
      <c r="C3593" s="14" t="s">
        <v>19</v>
      </c>
      <c r="D3593" s="10" t="s">
        <v>6649</v>
      </c>
      <c r="E3593" s="10" t="s">
        <v>3470</v>
      </c>
      <c r="F3593" s="17"/>
      <c r="G3593" s="12" t="s">
        <v>144</v>
      </c>
      <c r="H3593" s="12" t="s">
        <v>145</v>
      </c>
      <c r="I3593" s="16"/>
      <c r="J3593" s="10" t="s">
        <v>153</v>
      </c>
      <c r="K3593" s="10" t="s">
        <v>154</v>
      </c>
    </row>
    <row r="3594" spans="1:12" ht="16.5" customHeight="1" x14ac:dyDescent="0.2">
      <c r="A3594" s="18">
        <v>1550100750</v>
      </c>
      <c r="B3594" s="14" t="s">
        <v>6154</v>
      </c>
      <c r="C3594" s="14" t="s">
        <v>19</v>
      </c>
      <c r="D3594" s="14" t="s">
        <v>9876</v>
      </c>
      <c r="E3594" s="14" t="s">
        <v>9875</v>
      </c>
      <c r="F3594" s="17"/>
      <c r="G3594" s="12" t="s">
        <v>144</v>
      </c>
      <c r="H3594" s="12" t="s">
        <v>145</v>
      </c>
      <c r="I3594" s="16"/>
      <c r="J3594" s="10" t="s">
        <v>153</v>
      </c>
      <c r="K3594" s="10" t="s">
        <v>154</v>
      </c>
    </row>
    <row r="3595" spans="1:12" ht="16.5" customHeight="1" x14ac:dyDescent="0.2">
      <c r="A3595" s="18">
        <v>1550100760</v>
      </c>
      <c r="B3595" s="14" t="s">
        <v>3455</v>
      </c>
      <c r="C3595" s="14" t="s">
        <v>19</v>
      </c>
      <c r="D3595" s="14" t="s">
        <v>3456</v>
      </c>
      <c r="E3595" s="14" t="s">
        <v>9877</v>
      </c>
      <c r="F3595" s="17"/>
      <c r="G3595" s="12" t="s">
        <v>144</v>
      </c>
      <c r="H3595" s="12" t="s">
        <v>145</v>
      </c>
      <c r="I3595" s="16"/>
      <c r="J3595" s="10" t="s">
        <v>153</v>
      </c>
      <c r="K3595" s="10" t="s">
        <v>154</v>
      </c>
    </row>
    <row r="3596" spans="1:12" ht="16.5" customHeight="1" x14ac:dyDescent="0.2">
      <c r="A3596" s="18">
        <v>1550100770</v>
      </c>
      <c r="B3596" s="14" t="s">
        <v>5310</v>
      </c>
      <c r="C3596" s="14" t="s">
        <v>19</v>
      </c>
      <c r="D3596" s="10" t="s">
        <v>5311</v>
      </c>
      <c r="E3596" s="10" t="s">
        <v>5312</v>
      </c>
      <c r="F3596" s="17"/>
      <c r="G3596" s="12" t="s">
        <v>144</v>
      </c>
      <c r="H3596" s="12" t="s">
        <v>145</v>
      </c>
      <c r="I3596" s="16"/>
      <c r="J3596" s="10" t="s">
        <v>153</v>
      </c>
      <c r="K3596" s="10" t="s">
        <v>154</v>
      </c>
    </row>
    <row r="3597" spans="1:12" ht="16.5" customHeight="1" x14ac:dyDescent="0.2">
      <c r="A3597" s="18">
        <v>1550100800</v>
      </c>
      <c r="B3597" s="14" t="s">
        <v>4718</v>
      </c>
      <c r="C3597" s="14"/>
      <c r="D3597" s="14" t="s">
        <v>4719</v>
      </c>
      <c r="E3597" s="14" t="s">
        <v>4719</v>
      </c>
      <c r="F3597" s="17"/>
      <c r="G3597" s="12" t="s">
        <v>144</v>
      </c>
      <c r="H3597" s="12" t="s">
        <v>145</v>
      </c>
      <c r="I3597" s="16"/>
      <c r="J3597" s="10" t="s">
        <v>153</v>
      </c>
      <c r="K3597" s="10" t="s">
        <v>154</v>
      </c>
    </row>
    <row r="3598" spans="1:12" ht="16.5" customHeight="1" x14ac:dyDescent="0.2">
      <c r="A3598" s="18">
        <v>1550100810</v>
      </c>
      <c r="B3598" s="14" t="s">
        <v>4713</v>
      </c>
      <c r="C3598" s="14"/>
      <c r="D3598" s="14" t="s">
        <v>4714</v>
      </c>
      <c r="E3598" s="14" t="s">
        <v>4714</v>
      </c>
      <c r="F3598" s="17"/>
      <c r="G3598" s="12" t="s">
        <v>144</v>
      </c>
      <c r="H3598" s="12" t="s">
        <v>145</v>
      </c>
      <c r="I3598" s="16"/>
      <c r="J3598" s="10" t="s">
        <v>153</v>
      </c>
      <c r="K3598" s="10" t="s">
        <v>154</v>
      </c>
    </row>
    <row r="3599" spans="1:12" ht="16.5" customHeight="1" x14ac:dyDescent="0.2">
      <c r="A3599" s="18">
        <v>1550100820</v>
      </c>
      <c r="B3599" s="14" t="s">
        <v>6367</v>
      </c>
      <c r="C3599" s="14"/>
      <c r="D3599" s="10" t="s">
        <v>6368</v>
      </c>
      <c r="E3599" s="10" t="s">
        <v>6369</v>
      </c>
      <c r="F3599" s="17"/>
      <c r="G3599" s="12" t="s">
        <v>144</v>
      </c>
      <c r="H3599" s="12" t="s">
        <v>145</v>
      </c>
      <c r="I3599" s="16"/>
      <c r="J3599" s="10" t="s">
        <v>153</v>
      </c>
      <c r="K3599" s="10" t="s">
        <v>154</v>
      </c>
    </row>
    <row r="3600" spans="1:12" ht="16.5" customHeight="1" x14ac:dyDescent="0.2">
      <c r="A3600" s="58">
        <v>1550100970</v>
      </c>
      <c r="B3600" s="14" t="s">
        <v>3575</v>
      </c>
      <c r="C3600" s="14" t="s">
        <v>19</v>
      </c>
      <c r="D3600" s="14" t="s">
        <v>3576</v>
      </c>
      <c r="E3600" s="14" t="s">
        <v>7776</v>
      </c>
      <c r="F3600" s="17"/>
      <c r="G3600" s="12" t="s">
        <v>144</v>
      </c>
      <c r="H3600" s="12" t="s">
        <v>145</v>
      </c>
      <c r="I3600" s="16"/>
      <c r="J3600" s="10" t="s">
        <v>153</v>
      </c>
      <c r="K3600" s="10" t="s">
        <v>154</v>
      </c>
      <c r="L3600" s="73">
        <v>1550100780</v>
      </c>
    </row>
    <row r="3601" spans="1:18" ht="16.5" customHeight="1" x14ac:dyDescent="0.2">
      <c r="A3601" s="58">
        <v>1550100970</v>
      </c>
      <c r="B3601" s="14" t="s">
        <v>3577</v>
      </c>
      <c r="C3601" s="14" t="s">
        <v>19</v>
      </c>
      <c r="D3601" s="14" t="s">
        <v>3578</v>
      </c>
      <c r="E3601" s="14" t="s">
        <v>7776</v>
      </c>
      <c r="F3601" s="17"/>
      <c r="G3601" s="12" t="s">
        <v>144</v>
      </c>
      <c r="H3601" s="12" t="s">
        <v>145</v>
      </c>
      <c r="I3601" s="16"/>
      <c r="J3601" s="10" t="s">
        <v>153</v>
      </c>
      <c r="K3601" s="10" t="s">
        <v>154</v>
      </c>
      <c r="L3601" s="73">
        <v>1550100790</v>
      </c>
    </row>
    <row r="3602" spans="1:18" ht="12.75" x14ac:dyDescent="0.2">
      <c r="A3602" s="104">
        <v>1550101090</v>
      </c>
      <c r="B3602" s="42" t="s">
        <v>3442</v>
      </c>
      <c r="C3602" s="42" t="s">
        <v>19</v>
      </c>
      <c r="D3602" s="42" t="s">
        <v>10286</v>
      </c>
      <c r="E3602" s="41" t="s">
        <v>3443</v>
      </c>
      <c r="F3602" s="38"/>
      <c r="G3602" s="38"/>
      <c r="H3602" s="39"/>
      <c r="I3602" s="39"/>
      <c r="J3602" s="40" t="s">
        <v>269</v>
      </c>
      <c r="K3602" s="41" t="s">
        <v>3444</v>
      </c>
      <c r="L3602" s="73">
        <v>1546101780</v>
      </c>
    </row>
    <row r="3603" spans="1:18" ht="12.75" x14ac:dyDescent="0.2">
      <c r="A3603" s="58">
        <v>1550101150</v>
      </c>
      <c r="B3603" s="30" t="s">
        <v>3463</v>
      </c>
      <c r="C3603" s="30" t="s">
        <v>19</v>
      </c>
      <c r="D3603" s="30" t="s">
        <v>7410</v>
      </c>
      <c r="E3603" s="19" t="s">
        <v>9878</v>
      </c>
      <c r="F3603" s="17"/>
      <c r="G3603" s="17"/>
      <c r="H3603" s="16"/>
      <c r="I3603" s="16"/>
      <c r="J3603" s="10" t="s">
        <v>186</v>
      </c>
      <c r="K3603" s="10" t="s">
        <v>235</v>
      </c>
    </row>
    <row r="3604" spans="1:18" ht="12.75" customHeight="1" x14ac:dyDescent="0.2">
      <c r="A3604" s="58">
        <v>1550101260</v>
      </c>
      <c r="B3604" s="14" t="s">
        <v>3457</v>
      </c>
      <c r="C3604" s="14" t="s">
        <v>19</v>
      </c>
      <c r="D3604" s="14" t="s">
        <v>3458</v>
      </c>
      <c r="E3604" s="14" t="s">
        <v>9879</v>
      </c>
      <c r="F3604" s="17"/>
      <c r="G3604" s="17"/>
      <c r="H3604" s="16"/>
      <c r="I3604" s="16"/>
      <c r="J3604" s="10" t="s">
        <v>153</v>
      </c>
      <c r="K3604" s="10" t="s">
        <v>154</v>
      </c>
    </row>
    <row r="3605" spans="1:18" ht="18.75" customHeight="1" x14ac:dyDescent="0.2">
      <c r="A3605" s="158">
        <v>1550101550</v>
      </c>
      <c r="B3605" s="10" t="s">
        <v>3428</v>
      </c>
      <c r="C3605" s="10"/>
      <c r="D3605" s="26" t="s">
        <v>3429</v>
      </c>
      <c r="E3605" s="26" t="s">
        <v>3430</v>
      </c>
      <c r="F3605" s="10"/>
      <c r="G3605" s="10"/>
      <c r="H3605" s="10"/>
      <c r="I3605" s="10"/>
      <c r="J3605" s="28" t="s">
        <v>269</v>
      </c>
      <c r="K3605" s="26" t="s">
        <v>3431</v>
      </c>
    </row>
    <row r="3606" spans="1:18" ht="18.75" customHeight="1" x14ac:dyDescent="0.2">
      <c r="A3606" s="64">
        <v>1550101570</v>
      </c>
      <c r="B3606" s="10" t="s">
        <v>3428</v>
      </c>
      <c r="C3606" s="10"/>
      <c r="D3606" s="26" t="s">
        <v>3432</v>
      </c>
      <c r="E3606" s="26" t="s">
        <v>3433</v>
      </c>
      <c r="F3606" s="10"/>
      <c r="G3606" s="10"/>
      <c r="H3606" s="10"/>
      <c r="I3606" s="10"/>
      <c r="J3606" s="28" t="s">
        <v>269</v>
      </c>
      <c r="K3606" s="26" t="s">
        <v>3431</v>
      </c>
    </row>
    <row r="3607" spans="1:18" ht="18.75" customHeight="1" x14ac:dyDescent="0.2">
      <c r="A3607" s="105">
        <v>1550101960</v>
      </c>
      <c r="B3607" s="10" t="s">
        <v>8878</v>
      </c>
      <c r="C3607" s="10" t="s">
        <v>19</v>
      </c>
      <c r="D3607" s="26" t="s">
        <v>9880</v>
      </c>
      <c r="E3607" s="26" t="s">
        <v>8879</v>
      </c>
      <c r="F3607" s="10"/>
      <c r="G3607" s="10"/>
      <c r="H3607" s="10"/>
      <c r="I3607" s="10"/>
      <c r="J3607" s="28"/>
      <c r="K3607" s="26"/>
    </row>
    <row r="3608" spans="1:18" ht="18.75" customHeight="1" x14ac:dyDescent="0.2">
      <c r="A3608" s="105">
        <v>1550101970</v>
      </c>
      <c r="B3608" s="10" t="s">
        <v>8882</v>
      </c>
      <c r="C3608" s="10" t="s">
        <v>19</v>
      </c>
      <c r="D3608" s="26" t="s">
        <v>8881</v>
      </c>
      <c r="E3608" s="26" t="s">
        <v>8881</v>
      </c>
      <c r="F3608" s="10"/>
      <c r="G3608" s="10"/>
      <c r="H3608" s="10"/>
      <c r="I3608" s="10"/>
      <c r="J3608" s="28"/>
      <c r="K3608" s="26"/>
    </row>
    <row r="3609" spans="1:18" ht="18.75" customHeight="1" x14ac:dyDescent="0.2">
      <c r="A3609" s="105">
        <v>1550101980</v>
      </c>
      <c r="B3609" s="10" t="s">
        <v>8883</v>
      </c>
      <c r="C3609" s="10" t="s">
        <v>19</v>
      </c>
      <c r="D3609" s="26" t="s">
        <v>8884</v>
      </c>
      <c r="E3609" s="26" t="s">
        <v>8884</v>
      </c>
      <c r="F3609" s="10"/>
      <c r="G3609" s="10"/>
      <c r="H3609" s="10"/>
      <c r="I3609" s="10"/>
      <c r="J3609" s="28"/>
      <c r="K3609" s="26"/>
    </row>
    <row r="3610" spans="1:18" s="166" customFormat="1" ht="18.75" customHeight="1" x14ac:dyDescent="0.2">
      <c r="A3610" s="105">
        <v>1550101990</v>
      </c>
      <c r="B3610" s="10" t="s">
        <v>8877</v>
      </c>
      <c r="C3610" s="10" t="s">
        <v>19</v>
      </c>
      <c r="D3610" s="26" t="s">
        <v>9881</v>
      </c>
      <c r="E3610" s="26" t="s">
        <v>8880</v>
      </c>
      <c r="F3610" s="10"/>
      <c r="G3610" s="10"/>
      <c r="H3610" s="10"/>
      <c r="I3610" s="10"/>
      <c r="J3610" s="28"/>
      <c r="K3610" s="26"/>
      <c r="L3610" s="73"/>
      <c r="M3610" s="2"/>
      <c r="N3610" s="150"/>
      <c r="O3610" s="2"/>
      <c r="P3610" s="2"/>
      <c r="Q3610" s="2"/>
      <c r="R3610" s="2"/>
    </row>
    <row r="3611" spans="1:18" ht="16.5" customHeight="1" x14ac:dyDescent="0.2">
      <c r="A3611" s="58">
        <v>1550102180</v>
      </c>
      <c r="B3611" s="14" t="s">
        <v>9525</v>
      </c>
      <c r="C3611" s="14" t="s">
        <v>19</v>
      </c>
      <c r="D3611" s="14" t="s">
        <v>9524</v>
      </c>
      <c r="E3611" s="14" t="s">
        <v>9523</v>
      </c>
      <c r="F3611" s="17"/>
      <c r="G3611" s="15"/>
      <c r="H3611" s="15"/>
      <c r="I3611" s="16"/>
      <c r="J3611" s="10"/>
      <c r="K3611" s="10"/>
    </row>
    <row r="3612" spans="1:18" ht="12.75" x14ac:dyDescent="0.2">
      <c r="A3612" s="82">
        <v>1551100140</v>
      </c>
      <c r="B3612" s="41" t="s">
        <v>5804</v>
      </c>
      <c r="C3612" s="41"/>
      <c r="D3612" s="41" t="s">
        <v>5805</v>
      </c>
      <c r="E3612" s="41" t="s">
        <v>5805</v>
      </c>
      <c r="F3612" s="38"/>
      <c r="G3612" s="38"/>
      <c r="H3612" s="39"/>
      <c r="I3612" s="39"/>
      <c r="J3612" s="40" t="s">
        <v>153</v>
      </c>
      <c r="K3612" s="41" t="s">
        <v>5806</v>
      </c>
    </row>
    <row r="3613" spans="1:18" ht="12.75" x14ac:dyDescent="0.2">
      <c r="A3613" s="104">
        <v>1551100410</v>
      </c>
      <c r="B3613" s="42" t="s">
        <v>9386</v>
      </c>
      <c r="C3613" s="42" t="s">
        <v>19</v>
      </c>
      <c r="D3613" s="42" t="s">
        <v>9385</v>
      </c>
      <c r="E3613" s="42" t="s">
        <v>9384</v>
      </c>
      <c r="F3613" s="17"/>
      <c r="G3613" s="17"/>
      <c r="H3613" s="16"/>
      <c r="I3613" s="16"/>
      <c r="J3613" s="43"/>
      <c r="K3613" s="42"/>
      <c r="L3613" s="76"/>
      <c r="M3613" s="166"/>
      <c r="O3613" s="166"/>
      <c r="P3613" s="166"/>
      <c r="Q3613" s="166"/>
      <c r="R3613" s="166"/>
    </row>
    <row r="3614" spans="1:18" ht="12.75" x14ac:dyDescent="0.2">
      <c r="A3614" s="104">
        <v>1551100430</v>
      </c>
      <c r="B3614" s="42" t="s">
        <v>9196</v>
      </c>
      <c r="C3614" s="41" t="s">
        <v>9193</v>
      </c>
      <c r="D3614" s="10" t="s">
        <v>9283</v>
      </c>
      <c r="E3614" s="42" t="s">
        <v>9282</v>
      </c>
      <c r="F3614" s="38"/>
      <c r="G3614" s="38"/>
      <c r="H3614" s="39"/>
      <c r="I3614" s="39"/>
      <c r="J3614" s="40"/>
      <c r="K3614" s="41"/>
    </row>
    <row r="3615" spans="1:18" ht="16.5" customHeight="1" x14ac:dyDescent="0.2">
      <c r="A3615" s="58">
        <v>1551100440</v>
      </c>
      <c r="B3615" s="14" t="s">
        <v>8971</v>
      </c>
      <c r="C3615" s="14" t="s">
        <v>19</v>
      </c>
      <c r="D3615" s="14" t="s">
        <v>9387</v>
      </c>
      <c r="E3615" s="19" t="s">
        <v>2937</v>
      </c>
      <c r="F3615" s="17"/>
      <c r="G3615" s="17"/>
      <c r="H3615" s="16"/>
      <c r="I3615" s="16"/>
      <c r="J3615" s="10"/>
      <c r="K3615" s="10"/>
    </row>
    <row r="3616" spans="1:18" ht="16.5" customHeight="1" x14ac:dyDescent="0.2">
      <c r="A3616" s="58">
        <v>1553100320</v>
      </c>
      <c r="B3616" s="14" t="s">
        <v>7692</v>
      </c>
      <c r="C3616" s="14" t="s">
        <v>19</v>
      </c>
      <c r="D3616" s="14" t="s">
        <v>7691</v>
      </c>
      <c r="E3616" s="19" t="s">
        <v>7690</v>
      </c>
      <c r="F3616" s="17"/>
      <c r="G3616" s="17"/>
      <c r="H3616" s="16"/>
      <c r="I3616" s="16"/>
      <c r="J3616" s="10"/>
      <c r="K3616" s="10"/>
    </row>
    <row r="3617" spans="1:11" ht="16.5" customHeight="1" x14ac:dyDescent="0.2">
      <c r="A3617" s="18">
        <v>1553100600</v>
      </c>
      <c r="B3617" s="10" t="s">
        <v>3931</v>
      </c>
      <c r="C3617" s="10"/>
      <c r="D3617" s="10" t="s">
        <v>3932</v>
      </c>
      <c r="E3617" s="10" t="s">
        <v>3933</v>
      </c>
      <c r="F3617" s="17"/>
      <c r="G3617" s="17"/>
      <c r="H3617" s="16"/>
      <c r="I3617" s="16"/>
      <c r="J3617" s="10" t="s">
        <v>153</v>
      </c>
      <c r="K3617" s="10" t="s">
        <v>453</v>
      </c>
    </row>
    <row r="3618" spans="1:11" ht="16.5" customHeight="1" x14ac:dyDescent="0.2">
      <c r="A3618" s="18">
        <v>1553100620</v>
      </c>
      <c r="B3618" s="29" t="s">
        <v>1707</v>
      </c>
      <c r="C3618" s="29"/>
      <c r="D3618" s="29" t="s">
        <v>1708</v>
      </c>
      <c r="E3618" s="10" t="s">
        <v>1708</v>
      </c>
      <c r="F3618" s="17"/>
      <c r="G3618" s="17"/>
      <c r="H3618" s="16"/>
      <c r="I3618" s="16"/>
      <c r="J3618" s="29" t="s">
        <v>153</v>
      </c>
      <c r="K3618" s="10" t="s">
        <v>1709</v>
      </c>
    </row>
    <row r="3619" spans="1:11" ht="16.5" customHeight="1" x14ac:dyDescent="0.2">
      <c r="A3619" s="18">
        <v>1553100630</v>
      </c>
      <c r="B3619" s="29" t="s">
        <v>2464</v>
      </c>
      <c r="C3619" s="29"/>
      <c r="D3619" s="29" t="s">
        <v>2465</v>
      </c>
      <c r="E3619" s="10" t="s">
        <v>2466</v>
      </c>
      <c r="F3619" s="17"/>
      <c r="G3619" s="17"/>
      <c r="H3619" s="16"/>
      <c r="I3619" s="16"/>
      <c r="J3619" s="29" t="s">
        <v>227</v>
      </c>
      <c r="K3619" s="10" t="s">
        <v>1709</v>
      </c>
    </row>
    <row r="3620" spans="1:11" ht="16.5" customHeight="1" x14ac:dyDescent="0.2">
      <c r="A3620" s="18">
        <v>1553100640</v>
      </c>
      <c r="B3620" s="29" t="s">
        <v>1878</v>
      </c>
      <c r="C3620" s="29"/>
      <c r="D3620" s="29" t="s">
        <v>1879</v>
      </c>
      <c r="E3620" s="10" t="s">
        <v>1880</v>
      </c>
      <c r="F3620" s="17"/>
      <c r="G3620" s="17"/>
      <c r="H3620" s="16"/>
      <c r="I3620" s="16"/>
      <c r="J3620" s="29" t="s">
        <v>227</v>
      </c>
      <c r="K3620" s="10" t="s">
        <v>1709</v>
      </c>
    </row>
    <row r="3621" spans="1:11" ht="16.5" customHeight="1" x14ac:dyDescent="0.2">
      <c r="A3621" s="18">
        <v>1553100650</v>
      </c>
      <c r="B3621" s="30" t="s">
        <v>739</v>
      </c>
      <c r="C3621" s="30"/>
      <c r="D3621" s="30" t="s">
        <v>740</v>
      </c>
      <c r="E3621" s="19" t="s">
        <v>740</v>
      </c>
      <c r="F3621" s="17"/>
      <c r="G3621" s="17"/>
      <c r="H3621" s="16"/>
      <c r="I3621" s="16"/>
      <c r="J3621" s="10" t="s">
        <v>186</v>
      </c>
      <c r="K3621" s="10" t="s">
        <v>453</v>
      </c>
    </row>
    <row r="3622" spans="1:11" ht="16.5" customHeight="1" x14ac:dyDescent="0.2">
      <c r="A3622" s="18">
        <v>1553100660</v>
      </c>
      <c r="B3622" s="30" t="s">
        <v>2556</v>
      </c>
      <c r="C3622" s="30"/>
      <c r="D3622" s="30" t="s">
        <v>2557</v>
      </c>
      <c r="E3622" s="19" t="s">
        <v>2557</v>
      </c>
      <c r="F3622" s="17"/>
      <c r="G3622" s="17"/>
      <c r="H3622" s="16"/>
      <c r="I3622" s="16"/>
      <c r="J3622" s="10" t="s">
        <v>186</v>
      </c>
      <c r="K3622" s="10" t="s">
        <v>453</v>
      </c>
    </row>
    <row r="3623" spans="1:11" ht="16.5" customHeight="1" x14ac:dyDescent="0.2">
      <c r="A3623" s="18">
        <v>1553100670</v>
      </c>
      <c r="B3623" s="30" t="s">
        <v>4051</v>
      </c>
      <c r="C3623" s="30"/>
      <c r="D3623" s="30" t="s">
        <v>4052</v>
      </c>
      <c r="E3623" s="19" t="s">
        <v>4052</v>
      </c>
      <c r="F3623" s="17"/>
      <c r="G3623" s="17"/>
      <c r="H3623" s="16"/>
      <c r="I3623" s="16"/>
      <c r="J3623" s="10" t="s">
        <v>186</v>
      </c>
      <c r="K3623" s="10" t="s">
        <v>453</v>
      </c>
    </row>
    <row r="3624" spans="1:11" ht="16.5" customHeight="1" x14ac:dyDescent="0.2">
      <c r="A3624" s="18">
        <v>1553100680</v>
      </c>
      <c r="B3624" s="30" t="s">
        <v>4130</v>
      </c>
      <c r="C3624" s="30"/>
      <c r="D3624" s="30" t="s">
        <v>4131</v>
      </c>
      <c r="E3624" s="19" t="s">
        <v>4131</v>
      </c>
      <c r="F3624" s="17"/>
      <c r="G3624" s="17"/>
      <c r="H3624" s="16"/>
      <c r="I3624" s="16"/>
      <c r="J3624" s="10" t="s">
        <v>186</v>
      </c>
      <c r="K3624" s="10" t="s">
        <v>453</v>
      </c>
    </row>
    <row r="3625" spans="1:11" ht="16.5" customHeight="1" x14ac:dyDescent="0.2">
      <c r="A3625" s="18">
        <v>1553100690</v>
      </c>
      <c r="B3625" s="30" t="s">
        <v>1114</v>
      </c>
      <c r="C3625" s="30"/>
      <c r="D3625" s="30" t="s">
        <v>1115</v>
      </c>
      <c r="E3625" s="19" t="s">
        <v>1115</v>
      </c>
      <c r="F3625" s="17"/>
      <c r="G3625" s="17"/>
      <c r="H3625" s="16"/>
      <c r="I3625" s="16"/>
      <c r="J3625" s="10" t="s">
        <v>186</v>
      </c>
      <c r="K3625" s="10" t="s">
        <v>453</v>
      </c>
    </row>
    <row r="3626" spans="1:11" ht="16.5" customHeight="1" x14ac:dyDescent="0.2">
      <c r="A3626" s="18">
        <v>1553100700</v>
      </c>
      <c r="B3626" s="30" t="s">
        <v>5533</v>
      </c>
      <c r="C3626" s="30"/>
      <c r="D3626" s="30" t="s">
        <v>5534</v>
      </c>
      <c r="E3626" s="19" t="s">
        <v>5534</v>
      </c>
      <c r="F3626" s="17"/>
      <c r="G3626" s="17"/>
      <c r="H3626" s="16"/>
      <c r="I3626" s="16"/>
      <c r="J3626" s="10" t="s">
        <v>186</v>
      </c>
      <c r="K3626" s="10" t="s">
        <v>453</v>
      </c>
    </row>
    <row r="3627" spans="1:11" ht="16.5" customHeight="1" x14ac:dyDescent="0.2">
      <c r="A3627" s="18">
        <v>1553100790</v>
      </c>
      <c r="B3627" s="10" t="s">
        <v>790</v>
      </c>
      <c r="C3627" s="10"/>
      <c r="D3627" s="10" t="s">
        <v>791</v>
      </c>
      <c r="E3627" s="10" t="s">
        <v>792</v>
      </c>
      <c r="F3627" s="17"/>
      <c r="G3627" s="12" t="s">
        <v>144</v>
      </c>
      <c r="H3627" s="12" t="s">
        <v>145</v>
      </c>
      <c r="I3627" s="16"/>
      <c r="J3627" s="10" t="s">
        <v>153</v>
      </c>
      <c r="K3627" s="10" t="s">
        <v>453</v>
      </c>
    </row>
    <row r="3628" spans="1:11" ht="16.5" customHeight="1" x14ac:dyDescent="0.2">
      <c r="A3628" s="18">
        <v>1553100800</v>
      </c>
      <c r="B3628" s="10" t="s">
        <v>1437</v>
      </c>
      <c r="C3628" s="10"/>
      <c r="D3628" s="10" t="s">
        <v>1438</v>
      </c>
      <c r="E3628" s="10" t="s">
        <v>1439</v>
      </c>
      <c r="F3628" s="17"/>
      <c r="G3628" s="12" t="s">
        <v>144</v>
      </c>
      <c r="H3628" s="12" t="s">
        <v>145</v>
      </c>
      <c r="I3628" s="16"/>
      <c r="J3628" s="10" t="s">
        <v>153</v>
      </c>
      <c r="K3628" s="10" t="s">
        <v>453</v>
      </c>
    </row>
    <row r="3629" spans="1:11" ht="16.5" customHeight="1" x14ac:dyDescent="0.2">
      <c r="A3629" s="79">
        <v>1553100810</v>
      </c>
      <c r="B3629" s="19" t="s">
        <v>460</v>
      </c>
      <c r="C3629" s="19"/>
      <c r="D3629" s="19" t="s">
        <v>461</v>
      </c>
      <c r="E3629" s="23" t="s">
        <v>462</v>
      </c>
      <c r="F3629" s="17"/>
      <c r="G3629" s="12" t="s">
        <v>144</v>
      </c>
      <c r="H3629" s="12" t="s">
        <v>145</v>
      </c>
      <c r="I3629" s="16"/>
      <c r="J3629" s="23" t="s">
        <v>153</v>
      </c>
      <c r="K3629" s="23" t="s">
        <v>453</v>
      </c>
    </row>
    <row r="3630" spans="1:11" ht="16.5" customHeight="1" x14ac:dyDescent="0.2">
      <c r="A3630" s="18">
        <v>1553100830</v>
      </c>
      <c r="B3630" s="19" t="s">
        <v>457</v>
      </c>
      <c r="C3630" s="19"/>
      <c r="D3630" s="20" t="s">
        <v>458</v>
      </c>
      <c r="E3630" s="19" t="s">
        <v>459</v>
      </c>
      <c r="F3630" s="17"/>
      <c r="G3630" s="12" t="s">
        <v>144</v>
      </c>
      <c r="H3630" s="12" t="s">
        <v>145</v>
      </c>
      <c r="I3630" s="16"/>
      <c r="J3630" s="19" t="s">
        <v>186</v>
      </c>
      <c r="K3630" s="19" t="s">
        <v>453</v>
      </c>
    </row>
    <row r="3631" spans="1:11" ht="16.5" customHeight="1" x14ac:dyDescent="0.2">
      <c r="A3631" s="18">
        <v>1553100850</v>
      </c>
      <c r="B3631" s="19" t="s">
        <v>6220</v>
      </c>
      <c r="C3631" s="19"/>
      <c r="D3631" s="20" t="s">
        <v>6221</v>
      </c>
      <c r="E3631" s="19" t="s">
        <v>6222</v>
      </c>
      <c r="F3631" s="17"/>
      <c r="G3631" s="12" t="s">
        <v>144</v>
      </c>
      <c r="H3631" s="12" t="s">
        <v>145</v>
      </c>
      <c r="I3631" s="16"/>
      <c r="J3631" s="19" t="s">
        <v>269</v>
      </c>
      <c r="K3631" s="19" t="s">
        <v>453</v>
      </c>
    </row>
    <row r="3632" spans="1:11" ht="16.5" customHeight="1" x14ac:dyDescent="0.2">
      <c r="A3632" s="82">
        <v>1553100980</v>
      </c>
      <c r="B3632" s="41" t="s">
        <v>4132</v>
      </c>
      <c r="C3632" s="41"/>
      <c r="D3632" s="41" t="s">
        <v>4133</v>
      </c>
      <c r="E3632" s="41" t="s">
        <v>4134</v>
      </c>
      <c r="F3632" s="38"/>
      <c r="G3632" s="38"/>
      <c r="H3632" s="39"/>
      <c r="I3632" s="39"/>
      <c r="J3632" s="40" t="s">
        <v>269</v>
      </c>
      <c r="K3632" s="41" t="s">
        <v>453</v>
      </c>
    </row>
    <row r="3633" spans="1:18" ht="16.5" customHeight="1" x14ac:dyDescent="0.2">
      <c r="A3633" s="4">
        <v>1553100990</v>
      </c>
      <c r="B3633" s="13" t="s">
        <v>4745</v>
      </c>
      <c r="C3633" s="13" t="s">
        <v>19</v>
      </c>
      <c r="D3633" s="46" t="s">
        <v>4746</v>
      </c>
      <c r="E3633" s="46" t="s">
        <v>4746</v>
      </c>
      <c r="F3633" s="13"/>
      <c r="G3633" s="13"/>
      <c r="H3633" s="13"/>
      <c r="I3633" s="13"/>
      <c r="J3633" s="47" t="s">
        <v>269</v>
      </c>
      <c r="K3633" s="46" t="s">
        <v>4747</v>
      </c>
    </row>
    <row r="3634" spans="1:18" ht="16.5" customHeight="1" x14ac:dyDescent="0.2">
      <c r="A3634" s="4">
        <v>1553101000</v>
      </c>
      <c r="B3634" s="13" t="s">
        <v>4748</v>
      </c>
      <c r="C3634" s="13" t="s">
        <v>19</v>
      </c>
      <c r="D3634" s="46" t="s">
        <v>4749</v>
      </c>
      <c r="E3634" s="46" t="s">
        <v>4749</v>
      </c>
      <c r="F3634" s="13"/>
      <c r="G3634" s="13"/>
      <c r="H3634" s="13"/>
      <c r="I3634" s="13"/>
      <c r="J3634" s="47" t="s">
        <v>269</v>
      </c>
      <c r="K3634" s="46" t="s">
        <v>4747</v>
      </c>
    </row>
    <row r="3635" spans="1:18" ht="16.5" customHeight="1" x14ac:dyDescent="0.2">
      <c r="A3635" s="86">
        <v>1553101110</v>
      </c>
      <c r="B3635" s="10" t="s">
        <v>4072</v>
      </c>
      <c r="C3635" s="10"/>
      <c r="D3635" s="22" t="s">
        <v>4073</v>
      </c>
      <c r="E3635" s="22" t="s">
        <v>4073</v>
      </c>
      <c r="F3635" s="17"/>
      <c r="G3635" s="17"/>
      <c r="H3635" s="16"/>
      <c r="I3635" s="16"/>
      <c r="J3635" s="24" t="s">
        <v>269</v>
      </c>
      <c r="K3635" s="22" t="s">
        <v>453</v>
      </c>
    </row>
    <row r="3636" spans="1:18" ht="16.5" customHeight="1" x14ac:dyDescent="0.2">
      <c r="A3636" s="86">
        <v>1553101120</v>
      </c>
      <c r="B3636" s="10" t="s">
        <v>4070</v>
      </c>
      <c r="C3636" s="10"/>
      <c r="D3636" s="22" t="s">
        <v>4071</v>
      </c>
      <c r="E3636" s="22" t="s">
        <v>4071</v>
      </c>
      <c r="F3636" s="17"/>
      <c r="G3636" s="17"/>
      <c r="H3636" s="16"/>
      <c r="I3636" s="16"/>
      <c r="J3636" s="24" t="s">
        <v>269</v>
      </c>
      <c r="K3636" s="22" t="s">
        <v>453</v>
      </c>
    </row>
    <row r="3637" spans="1:18" ht="16.5" customHeight="1" x14ac:dyDescent="0.2">
      <c r="A3637" s="86">
        <v>1553101130</v>
      </c>
      <c r="B3637" s="10" t="s">
        <v>4074</v>
      </c>
      <c r="C3637" s="10"/>
      <c r="D3637" s="22" t="s">
        <v>4075</v>
      </c>
      <c r="E3637" s="22" t="s">
        <v>4075</v>
      </c>
      <c r="F3637" s="17"/>
      <c r="G3637" s="17"/>
      <c r="H3637" s="16"/>
      <c r="I3637" s="16"/>
      <c r="J3637" s="24" t="s">
        <v>269</v>
      </c>
      <c r="K3637" s="22" t="s">
        <v>453</v>
      </c>
    </row>
    <row r="3638" spans="1:18" ht="16.5" customHeight="1" x14ac:dyDescent="0.2">
      <c r="A3638" s="58">
        <v>1553101220</v>
      </c>
      <c r="B3638" s="14" t="s">
        <v>4086</v>
      </c>
      <c r="C3638" s="14" t="s">
        <v>19</v>
      </c>
      <c r="D3638" s="14" t="s">
        <v>4087</v>
      </c>
      <c r="E3638" s="14" t="s">
        <v>4088</v>
      </c>
      <c r="F3638" s="17"/>
      <c r="G3638" s="12"/>
      <c r="H3638" s="12"/>
      <c r="I3638" s="16"/>
      <c r="J3638" s="10"/>
      <c r="K3638" s="10"/>
    </row>
    <row r="3639" spans="1:18" ht="16.5" customHeight="1" x14ac:dyDescent="0.2">
      <c r="A3639" s="58">
        <v>1553101300</v>
      </c>
      <c r="B3639" s="14" t="s">
        <v>8614</v>
      </c>
      <c r="C3639" s="14" t="s">
        <v>19</v>
      </c>
      <c r="D3639" s="14" t="s">
        <v>8615</v>
      </c>
      <c r="E3639" s="14" t="s">
        <v>8616</v>
      </c>
      <c r="F3639" s="17"/>
      <c r="G3639" s="12"/>
      <c r="H3639" s="12"/>
      <c r="I3639" s="16"/>
      <c r="J3639" s="10"/>
      <c r="K3639" s="10"/>
    </row>
    <row r="3640" spans="1:18" ht="16.5" customHeight="1" x14ac:dyDescent="0.2">
      <c r="A3640" s="18">
        <v>1553101710</v>
      </c>
      <c r="B3640" s="30" t="s">
        <v>741</v>
      </c>
      <c r="C3640" s="30"/>
      <c r="D3640" s="30" t="s">
        <v>742</v>
      </c>
      <c r="E3640" s="19" t="s">
        <v>743</v>
      </c>
      <c r="F3640" s="17"/>
      <c r="G3640" s="17"/>
      <c r="H3640" s="16"/>
      <c r="I3640" s="16"/>
      <c r="J3640" s="10"/>
      <c r="K3640" s="10"/>
    </row>
    <row r="3641" spans="1:18" ht="16.5" customHeight="1" x14ac:dyDescent="0.2">
      <c r="A3641" s="58">
        <v>1553102040</v>
      </c>
      <c r="B3641" s="30" t="s">
        <v>6792</v>
      </c>
      <c r="C3641" s="30" t="s">
        <v>19</v>
      </c>
      <c r="D3641" s="30" t="s">
        <v>8192</v>
      </c>
      <c r="E3641" s="19" t="s">
        <v>6791</v>
      </c>
      <c r="F3641" s="17"/>
      <c r="G3641" s="17"/>
      <c r="H3641" s="16"/>
      <c r="I3641" s="16"/>
      <c r="J3641" s="10"/>
      <c r="K3641" s="10"/>
    </row>
    <row r="3642" spans="1:18" ht="16.5" customHeight="1" x14ac:dyDescent="0.2">
      <c r="A3642" s="58">
        <v>1553103200</v>
      </c>
      <c r="B3642" s="30" t="s">
        <v>9451</v>
      </c>
      <c r="C3642" s="30" t="s">
        <v>19</v>
      </c>
      <c r="D3642" s="30" t="s">
        <v>9484</v>
      </c>
      <c r="E3642" s="19" t="s">
        <v>9450</v>
      </c>
      <c r="F3642" s="17"/>
      <c r="G3642" s="17"/>
      <c r="H3642" s="16"/>
      <c r="I3642" s="16"/>
      <c r="J3642" s="10"/>
      <c r="K3642" s="10"/>
    </row>
    <row r="3643" spans="1:18" ht="16.5" customHeight="1" x14ac:dyDescent="0.2">
      <c r="A3643" s="58">
        <v>1553103340</v>
      </c>
      <c r="B3643" s="30" t="s">
        <v>14948</v>
      </c>
      <c r="C3643" s="30" t="s">
        <v>19</v>
      </c>
      <c r="D3643" s="30" t="s">
        <v>14947</v>
      </c>
      <c r="E3643" s="19" t="s">
        <v>14946</v>
      </c>
      <c r="F3643" s="17"/>
      <c r="G3643" s="17"/>
      <c r="H3643" s="16"/>
      <c r="I3643" s="16"/>
      <c r="J3643" s="10"/>
      <c r="K3643" s="30"/>
    </row>
    <row r="3644" spans="1:18" ht="16.5" customHeight="1" x14ac:dyDescent="0.2">
      <c r="A3644" s="58">
        <v>1553103360</v>
      </c>
      <c r="B3644" s="10" t="s">
        <v>9746</v>
      </c>
      <c r="C3644" s="10" t="s">
        <v>19</v>
      </c>
      <c r="D3644" s="10" t="s">
        <v>9747</v>
      </c>
      <c r="E3644" s="10" t="s">
        <v>9745</v>
      </c>
      <c r="F3644" s="17"/>
      <c r="G3644" s="17"/>
      <c r="H3644" s="16"/>
      <c r="I3644" s="16"/>
      <c r="J3644" s="10"/>
      <c r="K3644" s="10"/>
    </row>
    <row r="3645" spans="1:18" ht="16.5" customHeight="1" x14ac:dyDescent="0.2">
      <c r="A3645" s="58">
        <v>1554100000</v>
      </c>
      <c r="B3645" s="29" t="s">
        <v>3477</v>
      </c>
      <c r="C3645" s="29" t="s">
        <v>19</v>
      </c>
      <c r="D3645" s="29" t="s">
        <v>3478</v>
      </c>
      <c r="E3645" s="29"/>
      <c r="F3645" s="17"/>
      <c r="G3645" s="17"/>
      <c r="H3645" s="16"/>
      <c r="I3645" s="16"/>
      <c r="J3645" s="10" t="s">
        <v>153</v>
      </c>
      <c r="K3645" s="10"/>
    </row>
    <row r="3646" spans="1:18" ht="16.5" customHeight="1" x14ac:dyDescent="0.2">
      <c r="A3646" s="58">
        <v>1554100060</v>
      </c>
      <c r="B3646" s="30" t="s">
        <v>3474</v>
      </c>
      <c r="C3646" s="30" t="s">
        <v>19</v>
      </c>
      <c r="D3646" s="30" t="s">
        <v>3475</v>
      </c>
      <c r="E3646" s="19" t="s">
        <v>3476</v>
      </c>
      <c r="F3646" s="17"/>
      <c r="G3646" s="17"/>
      <c r="H3646" s="16"/>
      <c r="I3646" s="16"/>
      <c r="J3646" s="10" t="s">
        <v>186</v>
      </c>
      <c r="K3646" s="10" t="s">
        <v>235</v>
      </c>
      <c r="L3646" s="73">
        <v>1554100100</v>
      </c>
      <c r="Q3646" s="59"/>
      <c r="R3646" s="59"/>
    </row>
    <row r="3647" spans="1:18" ht="16.5" customHeight="1" x14ac:dyDescent="0.2">
      <c r="A3647" s="18">
        <v>1610100000</v>
      </c>
      <c r="B3647" s="14" t="s">
        <v>1133</v>
      </c>
      <c r="C3647" s="14"/>
      <c r="D3647" s="14" t="s">
        <v>1134</v>
      </c>
      <c r="E3647" s="12" t="s">
        <v>1135</v>
      </c>
      <c r="F3647" s="17" t="s">
        <v>1136</v>
      </c>
      <c r="G3647" s="10" t="s">
        <v>175</v>
      </c>
      <c r="H3647" s="17" t="s">
        <v>182</v>
      </c>
      <c r="I3647" s="17"/>
      <c r="J3647" s="10"/>
      <c r="K3647" s="10"/>
      <c r="N3647" s="152"/>
      <c r="O3647" s="59"/>
      <c r="P3647" s="59"/>
    </row>
    <row r="3648" spans="1:18" ht="16.5" customHeight="1" x14ac:dyDescent="0.2">
      <c r="A3648" s="18">
        <v>1610100010</v>
      </c>
      <c r="B3648" s="14" t="s">
        <v>1139</v>
      </c>
      <c r="C3648" s="14"/>
      <c r="D3648" s="14" t="s">
        <v>1140</v>
      </c>
      <c r="E3648" s="12" t="s">
        <v>1141</v>
      </c>
      <c r="F3648" s="17" t="s">
        <v>1142</v>
      </c>
      <c r="G3648" s="10" t="s">
        <v>175</v>
      </c>
      <c r="H3648" s="17" t="s">
        <v>182</v>
      </c>
      <c r="I3648" s="17"/>
      <c r="J3648" s="10"/>
      <c r="K3648" s="10"/>
    </row>
    <row r="3649" spans="1:18" ht="16.5" customHeight="1" x14ac:dyDescent="0.2">
      <c r="A3649" s="18">
        <v>1610100020</v>
      </c>
      <c r="B3649" s="14" t="s">
        <v>4670</v>
      </c>
      <c r="C3649" s="14"/>
      <c r="D3649" s="10" t="s">
        <v>4671</v>
      </c>
      <c r="E3649" s="14" t="s">
        <v>4672</v>
      </c>
      <c r="F3649" s="17"/>
      <c r="G3649" s="17"/>
      <c r="H3649" s="16"/>
      <c r="I3649" s="16"/>
      <c r="J3649" s="10" t="s">
        <v>465</v>
      </c>
      <c r="K3649" s="10" t="s">
        <v>466</v>
      </c>
      <c r="L3649" s="73">
        <v>1022101830</v>
      </c>
    </row>
    <row r="3650" spans="1:18" s="59" customFormat="1" ht="16.5" customHeight="1" x14ac:dyDescent="0.2">
      <c r="A3650" s="18">
        <v>1610100040</v>
      </c>
      <c r="B3650" s="14" t="s">
        <v>3953</v>
      </c>
      <c r="C3650" s="14"/>
      <c r="D3650" s="14" t="s">
        <v>3954</v>
      </c>
      <c r="E3650" s="12" t="s">
        <v>3955</v>
      </c>
      <c r="F3650" s="17" t="s">
        <v>3956</v>
      </c>
      <c r="G3650" s="10" t="s">
        <v>175</v>
      </c>
      <c r="H3650" s="17" t="s">
        <v>182</v>
      </c>
      <c r="I3650" s="17"/>
      <c r="J3650" s="10"/>
      <c r="K3650" s="10"/>
      <c r="L3650" s="73"/>
      <c r="M3650" s="2"/>
      <c r="N3650" s="150"/>
      <c r="O3650" s="2"/>
      <c r="P3650" s="2"/>
      <c r="Q3650" s="2"/>
      <c r="R3650" s="2"/>
    </row>
    <row r="3651" spans="1:18" ht="16.5" customHeight="1" x14ac:dyDescent="0.2">
      <c r="A3651" s="18">
        <v>1610100070</v>
      </c>
      <c r="B3651" s="14" t="s">
        <v>3265</v>
      </c>
      <c r="C3651" s="14" t="s">
        <v>19</v>
      </c>
      <c r="D3651" s="14" t="s">
        <v>3266</v>
      </c>
      <c r="E3651" s="12" t="s">
        <v>7310</v>
      </c>
      <c r="F3651" s="17" t="s">
        <v>3264</v>
      </c>
      <c r="G3651" s="10" t="s">
        <v>175</v>
      </c>
      <c r="H3651" s="17" t="s">
        <v>182</v>
      </c>
      <c r="I3651" s="17"/>
      <c r="J3651" s="10"/>
      <c r="K3651" s="10"/>
      <c r="L3651" s="101"/>
    </row>
    <row r="3652" spans="1:18" ht="16.5" customHeight="1" x14ac:dyDescent="0.2">
      <c r="A3652" s="18">
        <v>1610100110</v>
      </c>
      <c r="B3652" s="14" t="s">
        <v>1908</v>
      </c>
      <c r="C3652" s="14"/>
      <c r="D3652" s="14" t="s">
        <v>1909</v>
      </c>
      <c r="E3652" s="12" t="s">
        <v>1910</v>
      </c>
      <c r="F3652" s="17"/>
      <c r="G3652" s="10" t="s">
        <v>175</v>
      </c>
      <c r="H3652" s="17" t="s">
        <v>182</v>
      </c>
      <c r="I3652" s="17"/>
      <c r="J3652" s="10"/>
      <c r="K3652" s="10"/>
    </row>
    <row r="3653" spans="1:18" ht="16.5" customHeight="1" x14ac:dyDescent="0.2">
      <c r="A3653" s="18">
        <v>1610100150</v>
      </c>
      <c r="B3653" s="14" t="s">
        <v>1905</v>
      </c>
      <c r="C3653" s="14"/>
      <c r="D3653" s="14" t="s">
        <v>1906</v>
      </c>
      <c r="E3653" s="12" t="s">
        <v>1907</v>
      </c>
      <c r="F3653" s="17"/>
      <c r="G3653" s="10" t="s">
        <v>175</v>
      </c>
      <c r="H3653" s="17" t="s">
        <v>182</v>
      </c>
      <c r="I3653" s="17"/>
      <c r="J3653" s="10"/>
      <c r="K3653" s="10"/>
    </row>
    <row r="3654" spans="1:18" ht="16.5" customHeight="1" x14ac:dyDescent="0.2">
      <c r="A3654" s="18">
        <v>1610100170</v>
      </c>
      <c r="B3654" s="14" t="s">
        <v>5835</v>
      </c>
      <c r="C3654" s="14" t="s">
        <v>19</v>
      </c>
      <c r="D3654" s="14" t="s">
        <v>5836</v>
      </c>
      <c r="E3654" s="12" t="s">
        <v>6852</v>
      </c>
      <c r="F3654" s="17" t="s">
        <v>5837</v>
      </c>
      <c r="G3654" s="10" t="s">
        <v>175</v>
      </c>
      <c r="H3654" s="17" t="s">
        <v>182</v>
      </c>
      <c r="I3654" s="17"/>
      <c r="J3654" s="10"/>
      <c r="K3654" s="10"/>
      <c r="L3654" s="73">
        <v>1612100110</v>
      </c>
    </row>
    <row r="3655" spans="1:18" ht="16.5" customHeight="1" x14ac:dyDescent="0.2">
      <c r="A3655" s="58">
        <v>1610100200</v>
      </c>
      <c r="B3655" s="14" t="s">
        <v>3950</v>
      </c>
      <c r="C3655" s="14" t="s">
        <v>19</v>
      </c>
      <c r="D3655" s="14" t="s">
        <v>3951</v>
      </c>
      <c r="E3655" s="12" t="s">
        <v>7646</v>
      </c>
      <c r="F3655" s="17" t="s">
        <v>3952</v>
      </c>
      <c r="G3655" s="10" t="s">
        <v>175</v>
      </c>
      <c r="H3655" s="17" t="s">
        <v>182</v>
      </c>
      <c r="I3655" s="17"/>
      <c r="J3655" s="10"/>
      <c r="K3655" s="10"/>
    </row>
    <row r="3656" spans="1:18" ht="16.5" customHeight="1" x14ac:dyDescent="0.2">
      <c r="A3656" s="18">
        <v>1610100290</v>
      </c>
      <c r="B3656" s="14" t="s">
        <v>1533</v>
      </c>
      <c r="C3656" s="14"/>
      <c r="D3656" s="14" t="s">
        <v>1534</v>
      </c>
      <c r="E3656" s="12" t="s">
        <v>1535</v>
      </c>
      <c r="F3656" s="17" t="s">
        <v>1536</v>
      </c>
      <c r="G3656" s="10" t="s">
        <v>175</v>
      </c>
      <c r="H3656" s="17" t="s">
        <v>182</v>
      </c>
      <c r="I3656" s="17"/>
      <c r="J3656" s="10"/>
      <c r="K3656" s="10"/>
    </row>
    <row r="3657" spans="1:18" ht="16.5" customHeight="1" x14ac:dyDescent="0.2">
      <c r="A3657" s="58">
        <v>1610100300</v>
      </c>
      <c r="B3657" s="14" t="s">
        <v>3261</v>
      </c>
      <c r="C3657" s="14" t="s">
        <v>19</v>
      </c>
      <c r="D3657" s="14" t="s">
        <v>3262</v>
      </c>
      <c r="E3657" s="12" t="s">
        <v>3263</v>
      </c>
      <c r="F3657" s="17" t="s">
        <v>3264</v>
      </c>
      <c r="G3657" s="10" t="s">
        <v>175</v>
      </c>
      <c r="H3657" s="17" t="s">
        <v>182</v>
      </c>
      <c r="I3657" s="17"/>
      <c r="J3657" s="10"/>
      <c r="K3657" s="10"/>
      <c r="L3657" s="73">
        <v>1610100070</v>
      </c>
    </row>
    <row r="3658" spans="1:18" ht="16.5" customHeight="1" x14ac:dyDescent="0.2">
      <c r="A3658" s="58">
        <v>1610100310</v>
      </c>
      <c r="B3658" s="14" t="s">
        <v>3958</v>
      </c>
      <c r="C3658" s="14" t="s">
        <v>19</v>
      </c>
      <c r="D3658" s="14" t="s">
        <v>8705</v>
      </c>
      <c r="E3658" s="12" t="s">
        <v>7645</v>
      </c>
      <c r="F3658" s="17" t="s">
        <v>3952</v>
      </c>
      <c r="G3658" s="10" t="s">
        <v>175</v>
      </c>
      <c r="H3658" s="17" t="s">
        <v>182</v>
      </c>
      <c r="I3658" s="17"/>
      <c r="J3658" s="10"/>
      <c r="K3658" s="10"/>
    </row>
    <row r="3659" spans="1:18" ht="16.5" customHeight="1" x14ac:dyDescent="0.2">
      <c r="A3659" s="18">
        <v>1610100320</v>
      </c>
      <c r="B3659" s="14" t="s">
        <v>1892</v>
      </c>
      <c r="C3659" s="14"/>
      <c r="D3659" s="14" t="s">
        <v>1893</v>
      </c>
      <c r="E3659" s="12" t="s">
        <v>1891</v>
      </c>
      <c r="F3659" s="17"/>
      <c r="G3659" s="10" t="s">
        <v>175</v>
      </c>
      <c r="H3659" s="17" t="s">
        <v>182</v>
      </c>
      <c r="I3659" s="17"/>
      <c r="J3659" s="10"/>
      <c r="K3659" s="10"/>
    </row>
    <row r="3660" spans="1:18" ht="16.5" customHeight="1" x14ac:dyDescent="0.2">
      <c r="A3660" s="58">
        <v>1610100330</v>
      </c>
      <c r="B3660" s="14" t="s">
        <v>3948</v>
      </c>
      <c r="C3660" s="14" t="s">
        <v>19</v>
      </c>
      <c r="D3660" s="14" t="s">
        <v>8704</v>
      </c>
      <c r="E3660" s="12" t="s">
        <v>8239</v>
      </c>
      <c r="F3660" s="17" t="s">
        <v>3949</v>
      </c>
      <c r="G3660" s="17" t="s">
        <v>175</v>
      </c>
      <c r="H3660" s="17" t="s">
        <v>182</v>
      </c>
      <c r="I3660" s="17"/>
      <c r="J3660" s="10"/>
      <c r="K3660" s="10"/>
      <c r="L3660" s="73">
        <v>1022100090</v>
      </c>
      <c r="M3660" s="112">
        <v>1019102040</v>
      </c>
    </row>
    <row r="3661" spans="1:18" ht="16.5" customHeight="1" x14ac:dyDescent="0.2">
      <c r="A3661" s="80">
        <v>1610100360</v>
      </c>
      <c r="B3661" s="19" t="s">
        <v>3981</v>
      </c>
      <c r="C3661" s="19"/>
      <c r="D3661" s="20" t="s">
        <v>3982</v>
      </c>
      <c r="E3661" s="20" t="s">
        <v>3983</v>
      </c>
      <c r="F3661" s="17"/>
      <c r="G3661" s="12" t="s">
        <v>144</v>
      </c>
      <c r="H3661" s="12" t="s">
        <v>145</v>
      </c>
      <c r="I3661" s="16"/>
      <c r="J3661" s="19" t="s">
        <v>1751</v>
      </c>
      <c r="K3661" s="19" t="s">
        <v>3984</v>
      </c>
    </row>
    <row r="3662" spans="1:18" ht="16.5" customHeight="1" x14ac:dyDescent="0.2">
      <c r="A3662" s="58">
        <v>1610100400</v>
      </c>
      <c r="B3662" s="14" t="s">
        <v>9593</v>
      </c>
      <c r="C3662" s="14" t="s">
        <v>19</v>
      </c>
      <c r="D3662" s="14" t="s">
        <v>9597</v>
      </c>
      <c r="E3662" s="12" t="s">
        <v>9595</v>
      </c>
      <c r="F3662" s="17"/>
      <c r="G3662" s="10"/>
      <c r="H3662" s="17"/>
      <c r="I3662" s="17"/>
      <c r="J3662" s="10"/>
      <c r="K3662" s="10"/>
    </row>
    <row r="3663" spans="1:18" ht="16.5" customHeight="1" x14ac:dyDescent="0.2">
      <c r="A3663" s="58">
        <v>1610100410</v>
      </c>
      <c r="B3663" s="14" t="s">
        <v>9592</v>
      </c>
      <c r="C3663" s="14" t="s">
        <v>19</v>
      </c>
      <c r="D3663" s="14" t="s">
        <v>9594</v>
      </c>
      <c r="E3663" s="12" t="s">
        <v>9591</v>
      </c>
      <c r="F3663" s="17"/>
      <c r="G3663" s="10"/>
      <c r="H3663" s="17"/>
      <c r="I3663" s="17"/>
      <c r="J3663" s="10"/>
      <c r="K3663" s="10"/>
    </row>
    <row r="3664" spans="1:18" ht="16.5" customHeight="1" x14ac:dyDescent="0.2">
      <c r="A3664" s="58">
        <v>1610100420</v>
      </c>
      <c r="B3664" s="14" t="s">
        <v>9590</v>
      </c>
      <c r="C3664" s="14" t="s">
        <v>19</v>
      </c>
      <c r="D3664" s="14" t="s">
        <v>9596</v>
      </c>
      <c r="E3664" s="12" t="s">
        <v>9589</v>
      </c>
      <c r="F3664" s="17"/>
      <c r="G3664" s="10"/>
      <c r="H3664" s="17"/>
      <c r="I3664" s="17"/>
      <c r="J3664" s="10"/>
      <c r="K3664" s="10"/>
      <c r="L3664" s="101"/>
    </row>
    <row r="3665" spans="1:11" ht="16.5" customHeight="1" x14ac:dyDescent="0.2">
      <c r="A3665" s="18">
        <v>1611100060</v>
      </c>
      <c r="B3665" s="14" t="s">
        <v>6047</v>
      </c>
      <c r="C3665" s="14"/>
      <c r="D3665" s="14" t="s">
        <v>6048</v>
      </c>
      <c r="E3665" s="12" t="s">
        <v>6049</v>
      </c>
      <c r="F3665" s="17" t="s">
        <v>6050</v>
      </c>
      <c r="G3665" s="17" t="s">
        <v>175</v>
      </c>
      <c r="H3665" s="17" t="s">
        <v>182</v>
      </c>
      <c r="I3665" s="16"/>
      <c r="J3665" s="10"/>
      <c r="K3665" s="10"/>
    </row>
    <row r="3666" spans="1:11" ht="16.5" customHeight="1" x14ac:dyDescent="0.2">
      <c r="A3666" s="18">
        <v>1611100250</v>
      </c>
      <c r="B3666" s="10" t="s">
        <v>1748</v>
      </c>
      <c r="C3666" s="10"/>
      <c r="D3666" s="10" t="s">
        <v>1749</v>
      </c>
      <c r="E3666" s="10" t="s">
        <v>1750</v>
      </c>
      <c r="F3666" s="17"/>
      <c r="G3666" s="12" t="s">
        <v>144</v>
      </c>
      <c r="H3666" s="12" t="s">
        <v>145</v>
      </c>
      <c r="I3666" s="16"/>
      <c r="J3666" s="10" t="s">
        <v>1751</v>
      </c>
      <c r="K3666" s="10" t="s">
        <v>1752</v>
      </c>
    </row>
    <row r="3667" spans="1:11" ht="16.5" customHeight="1" x14ac:dyDescent="0.2">
      <c r="A3667" s="58">
        <v>1612100030</v>
      </c>
      <c r="B3667" s="14" t="s">
        <v>5838</v>
      </c>
      <c r="C3667" s="14" t="s">
        <v>19</v>
      </c>
      <c r="D3667" s="14" t="s">
        <v>6470</v>
      </c>
      <c r="E3667" s="12" t="s">
        <v>6471</v>
      </c>
      <c r="F3667" s="17" t="s">
        <v>5839</v>
      </c>
      <c r="G3667" s="10" t="s">
        <v>175</v>
      </c>
      <c r="H3667" s="17" t="s">
        <v>182</v>
      </c>
      <c r="I3667" s="17"/>
      <c r="J3667" s="10"/>
      <c r="K3667" s="10"/>
    </row>
    <row r="3668" spans="1:11" ht="16.5" customHeight="1" x14ac:dyDescent="0.2">
      <c r="A3668" s="18">
        <v>1612100200</v>
      </c>
      <c r="B3668" s="14" t="s">
        <v>5845</v>
      </c>
      <c r="C3668" s="14"/>
      <c r="D3668" s="14" t="s">
        <v>5846</v>
      </c>
      <c r="E3668" s="12" t="s">
        <v>5847</v>
      </c>
      <c r="F3668" s="17" t="s">
        <v>5848</v>
      </c>
      <c r="G3668" s="10" t="s">
        <v>175</v>
      </c>
      <c r="H3668" s="17" t="s">
        <v>182</v>
      </c>
      <c r="I3668" s="17"/>
      <c r="J3668" s="10"/>
      <c r="K3668" s="10"/>
    </row>
    <row r="3669" spans="1:11" ht="16.5" customHeight="1" x14ac:dyDescent="0.2">
      <c r="A3669" s="18">
        <v>1612100240</v>
      </c>
      <c r="B3669" s="14" t="s">
        <v>5841</v>
      </c>
      <c r="C3669" s="14" t="s">
        <v>19</v>
      </c>
      <c r="D3669" s="14" t="s">
        <v>5842</v>
      </c>
      <c r="E3669" s="12" t="s">
        <v>5843</v>
      </c>
      <c r="F3669" s="17" t="s">
        <v>5844</v>
      </c>
      <c r="G3669" s="10" t="s">
        <v>175</v>
      </c>
      <c r="H3669" s="17" t="s">
        <v>182</v>
      </c>
      <c r="I3669" s="17"/>
      <c r="J3669" s="10"/>
      <c r="K3669" s="10"/>
    </row>
    <row r="3670" spans="1:11" ht="16.5" customHeight="1" x14ac:dyDescent="0.2">
      <c r="A3670" s="58">
        <v>1710100000</v>
      </c>
      <c r="B3670" s="10" t="s">
        <v>96</v>
      </c>
      <c r="C3670" s="10" t="s">
        <v>19</v>
      </c>
      <c r="D3670" s="19" t="s">
        <v>97</v>
      </c>
      <c r="E3670" s="19" t="s">
        <v>98</v>
      </c>
      <c r="F3670" s="17"/>
      <c r="G3670" s="17"/>
      <c r="H3670" s="16"/>
      <c r="I3670" s="16"/>
      <c r="J3670" s="10"/>
      <c r="K3670" s="10"/>
    </row>
    <row r="3671" spans="1:11" ht="16.5" customHeight="1" x14ac:dyDescent="0.2">
      <c r="A3671" s="58">
        <v>1710100450</v>
      </c>
      <c r="B3671" s="14" t="s">
        <v>9279</v>
      </c>
      <c r="C3671" s="14" t="s">
        <v>19</v>
      </c>
      <c r="D3671" s="14" t="s">
        <v>9278</v>
      </c>
      <c r="E3671" s="14" t="s">
        <v>9277</v>
      </c>
      <c r="F3671" s="17"/>
      <c r="G3671" s="17"/>
      <c r="H3671" s="16"/>
      <c r="I3671" s="16"/>
      <c r="J3671" s="10"/>
      <c r="K3671" s="10"/>
    </row>
    <row r="3672" spans="1:11" ht="16.5" customHeight="1" x14ac:dyDescent="0.2">
      <c r="A3672" s="18">
        <v>1710100470</v>
      </c>
      <c r="B3672" s="14" t="s">
        <v>5527</v>
      </c>
      <c r="C3672" s="14"/>
      <c r="D3672" s="14" t="s">
        <v>5528</v>
      </c>
      <c r="E3672" s="14" t="s">
        <v>5528</v>
      </c>
      <c r="F3672" s="17"/>
      <c r="G3672" s="17"/>
      <c r="H3672" s="16"/>
      <c r="I3672" s="16"/>
      <c r="J3672" s="10"/>
      <c r="K3672" s="10"/>
    </row>
    <row r="3673" spans="1:11" ht="16.5" customHeight="1" x14ac:dyDescent="0.2">
      <c r="A3673" s="18">
        <v>1711100000</v>
      </c>
      <c r="B3673" s="14"/>
      <c r="C3673" s="14"/>
      <c r="D3673" s="14" t="s">
        <v>6422</v>
      </c>
      <c r="E3673" s="12" t="s">
        <v>6423</v>
      </c>
      <c r="F3673" s="17" t="s">
        <v>6424</v>
      </c>
      <c r="G3673" s="17" t="s">
        <v>175</v>
      </c>
      <c r="H3673" s="17" t="s">
        <v>182</v>
      </c>
      <c r="I3673" s="17"/>
      <c r="J3673" s="10"/>
      <c r="K3673" s="10"/>
    </row>
    <row r="3674" spans="1:11" ht="16.5" customHeight="1" x14ac:dyDescent="0.2">
      <c r="A3674" s="18">
        <v>1711100210</v>
      </c>
      <c r="B3674" s="14" t="s">
        <v>1149</v>
      </c>
      <c r="C3674" s="14"/>
      <c r="D3674" s="14" t="s">
        <v>1150</v>
      </c>
      <c r="E3674" s="14" t="s">
        <v>1151</v>
      </c>
      <c r="F3674" s="17"/>
      <c r="G3674" s="12" t="s">
        <v>144</v>
      </c>
      <c r="H3674" s="12" t="s">
        <v>145</v>
      </c>
      <c r="I3674" s="16"/>
      <c r="J3674" s="10" t="s">
        <v>890</v>
      </c>
      <c r="K3674" s="10" t="s">
        <v>891</v>
      </c>
    </row>
    <row r="3675" spans="1:11" ht="16.5" customHeight="1" x14ac:dyDescent="0.2">
      <c r="A3675" s="18">
        <v>1711100220</v>
      </c>
      <c r="B3675" s="14" t="s">
        <v>1185</v>
      </c>
      <c r="C3675" s="14"/>
      <c r="D3675" s="10" t="s">
        <v>1186</v>
      </c>
      <c r="E3675" s="10" t="s">
        <v>1186</v>
      </c>
      <c r="F3675" s="17"/>
      <c r="G3675" s="12" t="s">
        <v>144</v>
      </c>
      <c r="H3675" s="12" t="s">
        <v>145</v>
      </c>
      <c r="I3675" s="16"/>
      <c r="J3675" s="10" t="s">
        <v>890</v>
      </c>
      <c r="K3675" s="10" t="s">
        <v>891</v>
      </c>
    </row>
    <row r="3676" spans="1:11" ht="16.5" customHeight="1" x14ac:dyDescent="0.2">
      <c r="A3676" s="18">
        <v>1711100240</v>
      </c>
      <c r="B3676" s="14" t="s">
        <v>1180</v>
      </c>
      <c r="C3676" s="14"/>
      <c r="D3676" s="10" t="s">
        <v>1181</v>
      </c>
      <c r="E3676" s="10" t="s">
        <v>1181</v>
      </c>
      <c r="F3676" s="17"/>
      <c r="G3676" s="12" t="s">
        <v>144</v>
      </c>
      <c r="H3676" s="12" t="s">
        <v>145</v>
      </c>
      <c r="I3676" s="16"/>
      <c r="J3676" s="10" t="s">
        <v>890</v>
      </c>
      <c r="K3676" s="10" t="s">
        <v>891</v>
      </c>
    </row>
    <row r="3677" spans="1:11" ht="16.5" customHeight="1" x14ac:dyDescent="0.2">
      <c r="A3677" s="18">
        <v>1711100250</v>
      </c>
      <c r="B3677" s="14" t="s">
        <v>1182</v>
      </c>
      <c r="C3677" s="14"/>
      <c r="D3677" s="10" t="s">
        <v>1183</v>
      </c>
      <c r="E3677" s="10" t="s">
        <v>1183</v>
      </c>
      <c r="F3677" s="17"/>
      <c r="G3677" s="12" t="s">
        <v>144</v>
      </c>
      <c r="H3677" s="12" t="s">
        <v>145</v>
      </c>
      <c r="I3677" s="16"/>
      <c r="J3677" s="10" t="s">
        <v>890</v>
      </c>
      <c r="K3677" s="10" t="s">
        <v>891</v>
      </c>
    </row>
    <row r="3678" spans="1:11" ht="16.5" customHeight="1" x14ac:dyDescent="0.2">
      <c r="A3678" s="18">
        <v>1711100260</v>
      </c>
      <c r="B3678" s="14" t="s">
        <v>1414</v>
      </c>
      <c r="C3678" s="14"/>
      <c r="D3678" s="10" t="s">
        <v>1415</v>
      </c>
      <c r="E3678" s="10" t="s">
        <v>1415</v>
      </c>
      <c r="F3678" s="17"/>
      <c r="G3678" s="12" t="s">
        <v>144</v>
      </c>
      <c r="H3678" s="12" t="s">
        <v>145</v>
      </c>
      <c r="I3678" s="16"/>
      <c r="J3678" s="10" t="s">
        <v>890</v>
      </c>
      <c r="K3678" s="10" t="s">
        <v>891</v>
      </c>
    </row>
    <row r="3679" spans="1:11" ht="16.5" customHeight="1" x14ac:dyDescent="0.2">
      <c r="A3679" s="18">
        <v>1711100270</v>
      </c>
      <c r="B3679" s="14" t="s">
        <v>1581</v>
      </c>
      <c r="C3679" s="14"/>
      <c r="D3679" s="10" t="s">
        <v>1582</v>
      </c>
      <c r="E3679" s="10" t="s">
        <v>1582</v>
      </c>
      <c r="F3679" s="17"/>
      <c r="G3679" s="12" t="s">
        <v>144</v>
      </c>
      <c r="H3679" s="12" t="s">
        <v>145</v>
      </c>
      <c r="I3679" s="16"/>
      <c r="J3679" s="10" t="s">
        <v>890</v>
      </c>
      <c r="K3679" s="10" t="s">
        <v>891</v>
      </c>
    </row>
    <row r="3680" spans="1:11" ht="16.5" customHeight="1" x14ac:dyDescent="0.2">
      <c r="A3680" s="18">
        <v>1711100280</v>
      </c>
      <c r="B3680" s="14" t="s">
        <v>1583</v>
      </c>
      <c r="C3680" s="14"/>
      <c r="D3680" s="10" t="s">
        <v>1584</v>
      </c>
      <c r="E3680" s="10" t="s">
        <v>1584</v>
      </c>
      <c r="F3680" s="17"/>
      <c r="G3680" s="12" t="s">
        <v>144</v>
      </c>
      <c r="H3680" s="12" t="s">
        <v>145</v>
      </c>
      <c r="I3680" s="16"/>
      <c r="J3680" s="10" t="s">
        <v>890</v>
      </c>
      <c r="K3680" s="10" t="s">
        <v>891</v>
      </c>
    </row>
    <row r="3681" spans="1:16" ht="16.5" customHeight="1" x14ac:dyDescent="0.2">
      <c r="A3681" s="58">
        <v>1711100290</v>
      </c>
      <c r="B3681" s="14" t="s">
        <v>887</v>
      </c>
      <c r="C3681" s="14" t="s">
        <v>19</v>
      </c>
      <c r="D3681" s="14" t="s">
        <v>888</v>
      </c>
      <c r="E3681" s="14" t="s">
        <v>889</v>
      </c>
      <c r="F3681" s="17"/>
      <c r="G3681" s="12" t="s">
        <v>144</v>
      </c>
      <c r="H3681" s="12" t="s">
        <v>145</v>
      </c>
      <c r="I3681" s="16"/>
      <c r="J3681" s="10" t="s">
        <v>890</v>
      </c>
      <c r="K3681" s="10" t="s">
        <v>891</v>
      </c>
    </row>
    <row r="3682" spans="1:16" ht="16.5" customHeight="1" x14ac:dyDescent="0.2">
      <c r="A3682" s="18">
        <v>1711100300</v>
      </c>
      <c r="B3682" s="14" t="s">
        <v>1900</v>
      </c>
      <c r="C3682" s="14"/>
      <c r="D3682" s="10" t="s">
        <v>1901</v>
      </c>
      <c r="E3682" s="10" t="s">
        <v>1902</v>
      </c>
      <c r="F3682" s="17"/>
      <c r="G3682" s="12" t="s">
        <v>144</v>
      </c>
      <c r="H3682" s="12" t="s">
        <v>145</v>
      </c>
      <c r="I3682" s="16"/>
      <c r="J3682" s="10" t="s">
        <v>890</v>
      </c>
      <c r="K3682" s="10" t="s">
        <v>891</v>
      </c>
    </row>
    <row r="3683" spans="1:16" ht="16.5" customHeight="1" x14ac:dyDescent="0.2">
      <c r="A3683" s="18">
        <v>1711100310</v>
      </c>
      <c r="B3683" s="14" t="s">
        <v>2458</v>
      </c>
      <c r="C3683" s="14"/>
      <c r="D3683" s="14" t="s">
        <v>2459</v>
      </c>
      <c r="E3683" s="14" t="s">
        <v>2460</v>
      </c>
      <c r="F3683" s="17"/>
      <c r="G3683" s="12" t="s">
        <v>144</v>
      </c>
      <c r="H3683" s="12" t="s">
        <v>145</v>
      </c>
      <c r="I3683" s="16"/>
      <c r="J3683" s="10" t="s">
        <v>890</v>
      </c>
      <c r="K3683" s="10" t="s">
        <v>891</v>
      </c>
    </row>
    <row r="3684" spans="1:16" ht="16.5" customHeight="1" x14ac:dyDescent="0.2">
      <c r="A3684" s="18">
        <v>1711100320</v>
      </c>
      <c r="B3684" s="14" t="s">
        <v>2558</v>
      </c>
      <c r="C3684" s="14"/>
      <c r="D3684" s="14" t="s">
        <v>2559</v>
      </c>
      <c r="E3684" s="14" t="s">
        <v>2560</v>
      </c>
      <c r="F3684" s="17"/>
      <c r="G3684" s="12" t="s">
        <v>144</v>
      </c>
      <c r="H3684" s="12" t="s">
        <v>145</v>
      </c>
      <c r="I3684" s="16"/>
      <c r="J3684" s="10" t="s">
        <v>890</v>
      </c>
      <c r="K3684" s="10" t="s">
        <v>891</v>
      </c>
    </row>
    <row r="3685" spans="1:16" ht="16.5" customHeight="1" x14ac:dyDescent="0.2">
      <c r="A3685" s="18">
        <v>1711100330</v>
      </c>
      <c r="B3685" s="14" t="s">
        <v>2312</v>
      </c>
      <c r="C3685" s="14"/>
      <c r="D3685" s="10" t="s">
        <v>2313</v>
      </c>
      <c r="E3685" s="10" t="s">
        <v>2313</v>
      </c>
      <c r="F3685" s="17"/>
      <c r="G3685" s="12" t="s">
        <v>144</v>
      </c>
      <c r="H3685" s="12" t="s">
        <v>145</v>
      </c>
      <c r="I3685" s="16"/>
      <c r="J3685" s="10" t="s">
        <v>890</v>
      </c>
      <c r="K3685" s="10" t="s">
        <v>891</v>
      </c>
    </row>
    <row r="3686" spans="1:16" ht="16.5" customHeight="1" x14ac:dyDescent="0.2">
      <c r="A3686" s="18">
        <v>1711100340</v>
      </c>
      <c r="B3686" s="14" t="s">
        <v>2699</v>
      </c>
      <c r="C3686" s="14"/>
      <c r="D3686" s="14" t="s">
        <v>2700</v>
      </c>
      <c r="E3686" s="14" t="s">
        <v>2700</v>
      </c>
      <c r="F3686" s="17"/>
      <c r="G3686" s="12" t="s">
        <v>144</v>
      </c>
      <c r="H3686" s="12" t="s">
        <v>145</v>
      </c>
      <c r="I3686" s="16"/>
      <c r="J3686" s="10" t="s">
        <v>890</v>
      </c>
      <c r="K3686" s="10" t="s">
        <v>891</v>
      </c>
    </row>
    <row r="3687" spans="1:16" ht="16.5" customHeight="1" x14ac:dyDescent="0.2">
      <c r="A3687" s="18">
        <v>1711100350</v>
      </c>
      <c r="B3687" s="14" t="s">
        <v>2691</v>
      </c>
      <c r="C3687" s="14"/>
      <c r="D3687" s="14" t="s">
        <v>2692</v>
      </c>
      <c r="E3687" s="14" t="s">
        <v>2693</v>
      </c>
      <c r="F3687" s="17"/>
      <c r="G3687" s="12" t="s">
        <v>144</v>
      </c>
      <c r="H3687" s="12" t="s">
        <v>145</v>
      </c>
      <c r="I3687" s="16"/>
      <c r="J3687" s="10" t="s">
        <v>890</v>
      </c>
      <c r="K3687" s="10" t="s">
        <v>891</v>
      </c>
    </row>
    <row r="3688" spans="1:16" ht="16.5" customHeight="1" x14ac:dyDescent="0.2">
      <c r="A3688" s="18">
        <v>1711100360</v>
      </c>
      <c r="B3688" s="14" t="s">
        <v>2694</v>
      </c>
      <c r="C3688" s="14"/>
      <c r="D3688" s="14" t="s">
        <v>2695</v>
      </c>
      <c r="E3688" s="14" t="s">
        <v>2696</v>
      </c>
      <c r="F3688" s="17"/>
      <c r="G3688" s="12" t="s">
        <v>144</v>
      </c>
      <c r="H3688" s="12" t="s">
        <v>145</v>
      </c>
      <c r="I3688" s="16"/>
      <c r="J3688" s="10" t="s">
        <v>890</v>
      </c>
      <c r="K3688" s="10" t="s">
        <v>891</v>
      </c>
    </row>
    <row r="3689" spans="1:16" ht="16.5" customHeight="1" x14ac:dyDescent="0.2">
      <c r="A3689" s="18">
        <v>1711100370</v>
      </c>
      <c r="B3689" s="14" t="s">
        <v>2904</v>
      </c>
      <c r="C3689" s="14"/>
      <c r="D3689" s="14" t="s">
        <v>2905</v>
      </c>
      <c r="E3689" s="14" t="s">
        <v>2906</v>
      </c>
      <c r="F3689" s="17"/>
      <c r="G3689" s="12" t="s">
        <v>144</v>
      </c>
      <c r="H3689" s="12" t="s">
        <v>145</v>
      </c>
      <c r="I3689" s="16"/>
      <c r="J3689" s="10" t="s">
        <v>890</v>
      </c>
      <c r="K3689" s="10" t="s">
        <v>891</v>
      </c>
    </row>
    <row r="3690" spans="1:16" ht="16.5" customHeight="1" x14ac:dyDescent="0.2">
      <c r="A3690" s="18">
        <v>1711100380</v>
      </c>
      <c r="B3690" s="14" t="s">
        <v>2697</v>
      </c>
      <c r="C3690" s="14"/>
      <c r="D3690" s="10" t="s">
        <v>2698</v>
      </c>
      <c r="E3690" s="10" t="s">
        <v>2698</v>
      </c>
      <c r="F3690" s="17"/>
      <c r="G3690" s="12" t="s">
        <v>144</v>
      </c>
      <c r="H3690" s="12" t="s">
        <v>145</v>
      </c>
      <c r="I3690" s="16"/>
      <c r="J3690" s="10" t="s">
        <v>890</v>
      </c>
      <c r="K3690" s="10" t="s">
        <v>891</v>
      </c>
    </row>
    <row r="3691" spans="1:16" ht="16.5" customHeight="1" x14ac:dyDescent="0.2">
      <c r="A3691" s="18">
        <v>1711100390</v>
      </c>
      <c r="B3691" s="14" t="s">
        <v>3221</v>
      </c>
      <c r="C3691" s="14"/>
      <c r="D3691" s="10" t="s">
        <v>3222</v>
      </c>
      <c r="E3691" s="10" t="s">
        <v>3223</v>
      </c>
      <c r="F3691" s="17"/>
      <c r="G3691" s="12" t="s">
        <v>144</v>
      </c>
      <c r="H3691" s="12" t="s">
        <v>145</v>
      </c>
      <c r="I3691" s="16"/>
      <c r="J3691" s="10" t="s">
        <v>890</v>
      </c>
      <c r="K3691" s="10" t="s">
        <v>891</v>
      </c>
    </row>
    <row r="3692" spans="1:16" ht="16.5" customHeight="1" x14ac:dyDescent="0.2">
      <c r="A3692" s="18">
        <v>1711100400</v>
      </c>
      <c r="B3692" s="14" t="s">
        <v>3276</v>
      </c>
      <c r="C3692" s="14"/>
      <c r="D3692" s="10" t="s">
        <v>3277</v>
      </c>
      <c r="E3692" s="10" t="s">
        <v>3277</v>
      </c>
      <c r="F3692" s="17"/>
      <c r="G3692" s="12" t="s">
        <v>144</v>
      </c>
      <c r="H3692" s="12" t="s">
        <v>145</v>
      </c>
      <c r="I3692" s="16"/>
      <c r="J3692" s="10" t="s">
        <v>890</v>
      </c>
      <c r="K3692" s="10" t="s">
        <v>891</v>
      </c>
    </row>
    <row r="3693" spans="1:16" ht="16.5" customHeight="1" x14ac:dyDescent="0.2">
      <c r="A3693" s="58">
        <v>1711100410</v>
      </c>
      <c r="B3693" s="14" t="s">
        <v>895</v>
      </c>
      <c r="C3693" s="14" t="s">
        <v>19</v>
      </c>
      <c r="D3693" s="14" t="s">
        <v>896</v>
      </c>
      <c r="E3693" s="14" t="s">
        <v>897</v>
      </c>
      <c r="F3693" s="17"/>
      <c r="G3693" s="12" t="s">
        <v>144</v>
      </c>
      <c r="H3693" s="12" t="s">
        <v>145</v>
      </c>
      <c r="I3693" s="16"/>
      <c r="J3693" s="10" t="s">
        <v>890</v>
      </c>
      <c r="K3693" s="10" t="s">
        <v>891</v>
      </c>
    </row>
    <row r="3694" spans="1:16" s="60" customFormat="1" ht="16.5" customHeight="1" x14ac:dyDescent="0.2">
      <c r="A3694" s="58">
        <v>1711100420</v>
      </c>
      <c r="B3694" s="14" t="s">
        <v>892</v>
      </c>
      <c r="C3694" s="14" t="s">
        <v>19</v>
      </c>
      <c r="D3694" s="14" t="s">
        <v>893</v>
      </c>
      <c r="E3694" s="14" t="s">
        <v>894</v>
      </c>
      <c r="F3694" s="17"/>
      <c r="G3694" s="12" t="s">
        <v>144</v>
      </c>
      <c r="H3694" s="12" t="s">
        <v>145</v>
      </c>
      <c r="I3694" s="16"/>
      <c r="J3694" s="10" t="s">
        <v>890</v>
      </c>
      <c r="K3694" s="10" t="s">
        <v>891</v>
      </c>
      <c r="L3694" s="73"/>
      <c r="M3694" s="2"/>
      <c r="N3694" s="150"/>
      <c r="O3694" s="2"/>
      <c r="P3694" s="2"/>
    </row>
    <row r="3695" spans="1:16" s="60" customFormat="1" ht="16.5" customHeight="1" x14ac:dyDescent="0.2">
      <c r="A3695" s="18">
        <v>1711100430</v>
      </c>
      <c r="B3695" s="14" t="s">
        <v>5904</v>
      </c>
      <c r="C3695" s="14"/>
      <c r="D3695" s="10" t="s">
        <v>5905</v>
      </c>
      <c r="E3695" s="10" t="s">
        <v>5905</v>
      </c>
      <c r="F3695" s="17"/>
      <c r="G3695" s="12" t="s">
        <v>144</v>
      </c>
      <c r="H3695" s="12" t="s">
        <v>145</v>
      </c>
      <c r="I3695" s="16"/>
      <c r="J3695" s="10" t="s">
        <v>890</v>
      </c>
      <c r="K3695" s="10" t="s">
        <v>891</v>
      </c>
      <c r="L3695" s="73"/>
      <c r="M3695" s="2"/>
      <c r="N3695" s="153"/>
    </row>
    <row r="3696" spans="1:16" s="60" customFormat="1" ht="16.5" customHeight="1" x14ac:dyDescent="0.2">
      <c r="A3696" s="18">
        <v>1711100440</v>
      </c>
      <c r="B3696" s="14" t="s">
        <v>5893</v>
      </c>
      <c r="C3696" s="14"/>
      <c r="D3696" s="10" t="s">
        <v>5894</v>
      </c>
      <c r="E3696" s="10" t="s">
        <v>5894</v>
      </c>
      <c r="F3696" s="17"/>
      <c r="G3696" s="12" t="s">
        <v>144</v>
      </c>
      <c r="H3696" s="12" t="s">
        <v>145</v>
      </c>
      <c r="I3696" s="16"/>
      <c r="J3696" s="10" t="s">
        <v>890</v>
      </c>
      <c r="K3696" s="10" t="s">
        <v>891</v>
      </c>
      <c r="L3696" s="73"/>
      <c r="M3696" s="2"/>
      <c r="N3696" s="153"/>
    </row>
    <row r="3697" spans="1:16" ht="16.5" customHeight="1" x14ac:dyDescent="0.2">
      <c r="A3697" s="18">
        <v>1711100450</v>
      </c>
      <c r="B3697" s="14" t="s">
        <v>5163</v>
      </c>
      <c r="C3697" s="14"/>
      <c r="D3697" s="14" t="s">
        <v>5164</v>
      </c>
      <c r="E3697" s="14" t="s">
        <v>5164</v>
      </c>
      <c r="F3697" s="17"/>
      <c r="G3697" s="12" t="s">
        <v>144</v>
      </c>
      <c r="H3697" s="12" t="s">
        <v>145</v>
      </c>
      <c r="I3697" s="16"/>
      <c r="J3697" s="10" t="s">
        <v>890</v>
      </c>
      <c r="K3697" s="10" t="s">
        <v>891</v>
      </c>
      <c r="N3697" s="153"/>
      <c r="O3697" s="60"/>
      <c r="P3697" s="60"/>
    </row>
    <row r="3698" spans="1:16" ht="16.5" customHeight="1" x14ac:dyDescent="0.2">
      <c r="A3698" s="18">
        <v>1711100470</v>
      </c>
      <c r="B3698" s="10" t="s">
        <v>1187</v>
      </c>
      <c r="C3698" s="10"/>
      <c r="D3698" s="10" t="s">
        <v>1188</v>
      </c>
      <c r="E3698" s="10"/>
      <c r="F3698" s="17"/>
      <c r="G3698" s="12"/>
      <c r="H3698" s="12"/>
      <c r="I3698" s="16"/>
      <c r="J3698" s="10"/>
      <c r="K3698" s="10"/>
    </row>
    <row r="3699" spans="1:16" ht="16.5" customHeight="1" x14ac:dyDescent="0.2">
      <c r="A3699" s="80">
        <v>1711100560</v>
      </c>
      <c r="B3699" s="19" t="s">
        <v>1177</v>
      </c>
      <c r="C3699" s="19"/>
      <c r="D3699" s="20" t="s">
        <v>1178</v>
      </c>
      <c r="E3699" s="20" t="s">
        <v>1179</v>
      </c>
      <c r="F3699" s="17"/>
      <c r="G3699" s="12" t="s">
        <v>144</v>
      </c>
      <c r="H3699" s="12" t="s">
        <v>145</v>
      </c>
      <c r="I3699" s="16"/>
      <c r="J3699" s="19" t="s">
        <v>890</v>
      </c>
      <c r="K3699" s="19" t="s">
        <v>891</v>
      </c>
    </row>
    <row r="3700" spans="1:16" ht="16.5" customHeight="1" x14ac:dyDescent="0.2">
      <c r="A3700" s="18">
        <v>1711100580</v>
      </c>
      <c r="B3700" s="14" t="s">
        <v>1156</v>
      </c>
      <c r="C3700" s="14"/>
      <c r="D3700" s="14" t="s">
        <v>1158</v>
      </c>
      <c r="E3700" s="14" t="s">
        <v>1157</v>
      </c>
      <c r="F3700" s="17"/>
      <c r="G3700" s="15"/>
      <c r="H3700" s="15"/>
      <c r="I3700" s="16"/>
      <c r="J3700" s="10"/>
      <c r="K3700" s="10"/>
    </row>
    <row r="3701" spans="1:16" ht="16.5" customHeight="1" x14ac:dyDescent="0.2">
      <c r="A3701" s="58">
        <v>1711100620</v>
      </c>
      <c r="B3701" s="14" t="s">
        <v>1413</v>
      </c>
      <c r="C3701" s="14" t="s">
        <v>19</v>
      </c>
      <c r="D3701" s="14" t="s">
        <v>6507</v>
      </c>
      <c r="E3701" s="14" t="s">
        <v>6498</v>
      </c>
      <c r="F3701" s="17"/>
      <c r="G3701" s="17"/>
      <c r="H3701" s="16"/>
      <c r="I3701" s="16"/>
      <c r="J3701" s="10" t="s">
        <v>153</v>
      </c>
      <c r="K3701" s="10" t="s">
        <v>878</v>
      </c>
      <c r="L3701" s="73">
        <v>1513100310</v>
      </c>
    </row>
    <row r="3702" spans="1:16" ht="16.5" customHeight="1" x14ac:dyDescent="0.2">
      <c r="A3702" s="58">
        <v>1711100640</v>
      </c>
      <c r="B3702" s="14" t="s">
        <v>8108</v>
      </c>
      <c r="C3702" s="14" t="s">
        <v>19</v>
      </c>
      <c r="D3702" s="14" t="s">
        <v>8111</v>
      </c>
      <c r="E3702" s="12" t="s">
        <v>6503</v>
      </c>
      <c r="F3702" s="17"/>
      <c r="G3702" s="10"/>
      <c r="H3702" s="17"/>
      <c r="I3702" s="17"/>
      <c r="J3702" s="10"/>
      <c r="K3702" s="10"/>
    </row>
    <row r="3703" spans="1:16" ht="16.5" customHeight="1" x14ac:dyDescent="0.2">
      <c r="A3703" s="58">
        <v>1711101080</v>
      </c>
      <c r="B3703" s="14" t="s">
        <v>6692</v>
      </c>
      <c r="C3703" s="14" t="s">
        <v>19</v>
      </c>
      <c r="D3703" s="14" t="s">
        <v>9888</v>
      </c>
      <c r="E3703" s="14" t="s">
        <v>9887</v>
      </c>
      <c r="F3703" s="17"/>
      <c r="G3703" s="15"/>
      <c r="H3703" s="15"/>
      <c r="I3703" s="16"/>
      <c r="J3703" s="10"/>
      <c r="K3703" s="10"/>
    </row>
    <row r="3704" spans="1:16" ht="16.5" customHeight="1" x14ac:dyDescent="0.2">
      <c r="A3704" s="18">
        <v>1712100010</v>
      </c>
      <c r="B3704" s="14" t="s">
        <v>2716</v>
      </c>
      <c r="C3704" s="14"/>
      <c r="D3704" s="14" t="s">
        <v>2717</v>
      </c>
      <c r="E3704" s="14" t="s">
        <v>2718</v>
      </c>
      <c r="F3704" s="17"/>
      <c r="G3704" s="12" t="s">
        <v>144</v>
      </c>
      <c r="H3704" s="12" t="s">
        <v>145</v>
      </c>
      <c r="I3704" s="16"/>
      <c r="J3704" s="10" t="s">
        <v>890</v>
      </c>
      <c r="K3704" s="10" t="s">
        <v>2719</v>
      </c>
    </row>
    <row r="3705" spans="1:16" ht="16.5" customHeight="1" x14ac:dyDescent="0.2">
      <c r="A3705" s="18">
        <v>1712100020</v>
      </c>
      <c r="B3705" s="14" t="s">
        <v>3892</v>
      </c>
      <c r="C3705" s="14"/>
      <c r="D3705" s="10" t="s">
        <v>3893</v>
      </c>
      <c r="E3705" s="10" t="s">
        <v>3893</v>
      </c>
      <c r="F3705" s="17"/>
      <c r="G3705" s="12" t="s">
        <v>144</v>
      </c>
      <c r="H3705" s="12" t="s">
        <v>145</v>
      </c>
      <c r="I3705" s="16"/>
      <c r="J3705" s="10" t="s">
        <v>890</v>
      </c>
      <c r="K3705" s="10" t="s">
        <v>2719</v>
      </c>
    </row>
    <row r="3706" spans="1:16" ht="16.5" customHeight="1" x14ac:dyDescent="0.2">
      <c r="A3706" s="18">
        <v>1712100030</v>
      </c>
      <c r="B3706" s="14" t="s">
        <v>3883</v>
      </c>
      <c r="C3706" s="14"/>
      <c r="D3706" s="14" t="s">
        <v>3884</v>
      </c>
      <c r="E3706" s="14" t="s">
        <v>3885</v>
      </c>
      <c r="F3706" s="17"/>
      <c r="G3706" s="12" t="s">
        <v>144</v>
      </c>
      <c r="H3706" s="12" t="s">
        <v>145</v>
      </c>
      <c r="I3706" s="16"/>
      <c r="J3706" s="10" t="s">
        <v>890</v>
      </c>
      <c r="K3706" s="10" t="s">
        <v>2719</v>
      </c>
    </row>
    <row r="3707" spans="1:16" ht="16.5" customHeight="1" x14ac:dyDescent="0.2">
      <c r="A3707" s="18">
        <v>1712100040</v>
      </c>
      <c r="B3707" s="14" t="s">
        <v>3904</v>
      </c>
      <c r="C3707" s="14"/>
      <c r="D3707" s="14" t="s">
        <v>3905</v>
      </c>
      <c r="E3707" s="14" t="s">
        <v>3906</v>
      </c>
      <c r="F3707" s="17"/>
      <c r="G3707" s="12" t="s">
        <v>144</v>
      </c>
      <c r="H3707" s="12" t="s">
        <v>145</v>
      </c>
      <c r="I3707" s="16"/>
      <c r="J3707" s="10" t="s">
        <v>890</v>
      </c>
      <c r="K3707" s="10" t="s">
        <v>2719</v>
      </c>
    </row>
    <row r="3708" spans="1:16" ht="16.5" customHeight="1" x14ac:dyDescent="0.2">
      <c r="A3708" s="58">
        <v>1712100250</v>
      </c>
      <c r="B3708" s="14" t="s">
        <v>8651</v>
      </c>
      <c r="C3708" s="14" t="s">
        <v>1469</v>
      </c>
      <c r="D3708" s="14" t="s">
        <v>8650</v>
      </c>
      <c r="E3708" s="14" t="s">
        <v>8649</v>
      </c>
      <c r="F3708" s="17"/>
      <c r="G3708" s="12"/>
      <c r="H3708" s="12"/>
      <c r="I3708" s="16"/>
      <c r="J3708" s="10"/>
      <c r="K3708" s="10"/>
    </row>
    <row r="3709" spans="1:16" ht="16.5" customHeight="1" x14ac:dyDescent="0.2">
      <c r="A3709" s="18">
        <v>1712100260</v>
      </c>
      <c r="B3709" s="14" t="s">
        <v>2740</v>
      </c>
      <c r="C3709" s="14"/>
      <c r="D3709" s="14" t="s">
        <v>2741</v>
      </c>
      <c r="E3709" s="14" t="s">
        <v>2741</v>
      </c>
      <c r="F3709" s="17"/>
      <c r="G3709" s="17"/>
      <c r="H3709" s="16"/>
      <c r="I3709" s="16"/>
      <c r="J3709" s="10" t="s">
        <v>890</v>
      </c>
      <c r="K3709" s="10" t="s">
        <v>2719</v>
      </c>
    </row>
    <row r="3710" spans="1:16" ht="16.5" customHeight="1" x14ac:dyDescent="0.2">
      <c r="A3710" s="18">
        <v>1712100300</v>
      </c>
      <c r="B3710" s="14" t="s">
        <v>3899</v>
      </c>
      <c r="C3710" s="14" t="s">
        <v>1469</v>
      </c>
      <c r="D3710" s="14" t="s">
        <v>3900</v>
      </c>
      <c r="E3710" s="14" t="s">
        <v>3901</v>
      </c>
      <c r="F3710" s="17"/>
      <c r="G3710" s="12" t="s">
        <v>144</v>
      </c>
      <c r="H3710" s="12" t="s">
        <v>145</v>
      </c>
      <c r="I3710" s="16"/>
      <c r="J3710" s="10" t="s">
        <v>890</v>
      </c>
      <c r="K3710" s="10" t="s">
        <v>2719</v>
      </c>
      <c r="L3710" s="73">
        <v>1712100060</v>
      </c>
    </row>
    <row r="3711" spans="1:16" ht="16.5" customHeight="1" x14ac:dyDescent="0.2">
      <c r="A3711" s="58">
        <v>1713100740</v>
      </c>
      <c r="B3711" s="14" t="s">
        <v>1152</v>
      </c>
      <c r="C3711" s="14" t="s">
        <v>19</v>
      </c>
      <c r="D3711" s="14" t="s">
        <v>9000</v>
      </c>
      <c r="E3711" s="14" t="s">
        <v>8999</v>
      </c>
      <c r="F3711" s="17"/>
      <c r="G3711" s="15" t="s">
        <v>144</v>
      </c>
      <c r="H3711" s="15" t="s">
        <v>145</v>
      </c>
      <c r="I3711" s="16"/>
      <c r="J3711" s="10"/>
      <c r="K3711" s="10"/>
    </row>
    <row r="3712" spans="1:16" ht="16.5" customHeight="1" x14ac:dyDescent="0.2">
      <c r="A3712" s="58">
        <v>1713100750</v>
      </c>
      <c r="B3712" s="14" t="s">
        <v>1153</v>
      </c>
      <c r="C3712" s="14" t="s">
        <v>19</v>
      </c>
      <c r="D3712" s="14" t="s">
        <v>8995</v>
      </c>
      <c r="E3712" s="14" t="s">
        <v>8994</v>
      </c>
      <c r="F3712" s="17"/>
      <c r="G3712" s="15" t="s">
        <v>144</v>
      </c>
      <c r="H3712" s="15" t="s">
        <v>145</v>
      </c>
      <c r="I3712" s="16"/>
      <c r="J3712" s="10"/>
      <c r="K3712" s="10"/>
    </row>
    <row r="3713" spans="1:11" ht="16.5" customHeight="1" x14ac:dyDescent="0.2">
      <c r="A3713" s="58">
        <v>1713100760</v>
      </c>
      <c r="B3713" s="14" t="s">
        <v>1154</v>
      </c>
      <c r="C3713" s="14" t="s">
        <v>19</v>
      </c>
      <c r="D3713" s="14" t="s">
        <v>9039</v>
      </c>
      <c r="E3713" s="14" t="s">
        <v>9038</v>
      </c>
      <c r="F3713" s="17"/>
      <c r="G3713" s="15" t="s">
        <v>144</v>
      </c>
      <c r="H3713" s="15" t="s">
        <v>145</v>
      </c>
      <c r="I3713" s="16"/>
      <c r="J3713" s="10"/>
      <c r="K3713" s="10"/>
    </row>
    <row r="3714" spans="1:11" ht="16.5" customHeight="1" x14ac:dyDescent="0.2">
      <c r="A3714" s="58">
        <v>1713100770</v>
      </c>
      <c r="B3714" s="14" t="s">
        <v>1155</v>
      </c>
      <c r="C3714" s="14" t="s">
        <v>19</v>
      </c>
      <c r="D3714" s="14" t="s">
        <v>9043</v>
      </c>
      <c r="E3714" s="14" t="s">
        <v>9042</v>
      </c>
      <c r="F3714" s="17"/>
      <c r="G3714" s="15" t="s">
        <v>144</v>
      </c>
      <c r="H3714" s="15" t="s">
        <v>145</v>
      </c>
      <c r="I3714" s="16"/>
      <c r="J3714" s="10"/>
      <c r="K3714" s="10"/>
    </row>
    <row r="3715" spans="1:11" ht="16.5" customHeight="1" x14ac:dyDescent="0.2">
      <c r="A3715" s="18">
        <v>1713100780</v>
      </c>
      <c r="B3715" s="14" t="s">
        <v>1156</v>
      </c>
      <c r="C3715" s="14"/>
      <c r="D3715" s="14" t="s">
        <v>1157</v>
      </c>
      <c r="E3715" s="14" t="s">
        <v>1157</v>
      </c>
      <c r="F3715" s="17"/>
      <c r="G3715" s="15" t="s">
        <v>144</v>
      </c>
      <c r="H3715" s="15" t="s">
        <v>145</v>
      </c>
      <c r="I3715" s="16"/>
      <c r="J3715" s="10"/>
      <c r="K3715" s="10"/>
    </row>
    <row r="3716" spans="1:11" ht="16.5" customHeight="1" x14ac:dyDescent="0.2">
      <c r="A3716" s="58">
        <v>1713100790</v>
      </c>
      <c r="B3716" s="14" t="s">
        <v>1159</v>
      </c>
      <c r="C3716" s="14" t="s">
        <v>19</v>
      </c>
      <c r="D3716" s="14" t="s">
        <v>9052</v>
      </c>
      <c r="E3716" s="14" t="s">
        <v>9051</v>
      </c>
      <c r="F3716" s="17"/>
      <c r="G3716" s="15" t="s">
        <v>144</v>
      </c>
      <c r="H3716" s="15" t="s">
        <v>145</v>
      </c>
      <c r="I3716" s="16"/>
      <c r="J3716" s="10"/>
      <c r="K3716" s="10"/>
    </row>
    <row r="3717" spans="1:11" ht="16.5" customHeight="1" x14ac:dyDescent="0.2">
      <c r="A3717" s="58">
        <v>1713100800</v>
      </c>
      <c r="B3717" s="14" t="s">
        <v>1160</v>
      </c>
      <c r="C3717" s="14" t="s">
        <v>19</v>
      </c>
      <c r="D3717" s="14" t="s">
        <v>9050</v>
      </c>
      <c r="E3717" s="14" t="s">
        <v>9049</v>
      </c>
      <c r="F3717" s="17"/>
      <c r="G3717" s="15" t="s">
        <v>144</v>
      </c>
      <c r="H3717" s="15" t="s">
        <v>145</v>
      </c>
      <c r="I3717" s="16"/>
      <c r="J3717" s="10"/>
      <c r="K3717" s="10"/>
    </row>
    <row r="3718" spans="1:11" ht="16.5" customHeight="1" x14ac:dyDescent="0.2">
      <c r="A3718" s="58">
        <v>1713100810</v>
      </c>
      <c r="B3718" s="14" t="s">
        <v>1161</v>
      </c>
      <c r="C3718" s="14" t="s">
        <v>19</v>
      </c>
      <c r="D3718" s="14" t="s">
        <v>9041</v>
      </c>
      <c r="E3718" s="14" t="s">
        <v>9040</v>
      </c>
      <c r="F3718" s="17"/>
      <c r="G3718" s="15" t="s">
        <v>144</v>
      </c>
      <c r="H3718" s="15" t="s">
        <v>145</v>
      </c>
      <c r="I3718" s="16"/>
      <c r="J3718" s="10"/>
      <c r="K3718" s="10"/>
    </row>
    <row r="3719" spans="1:11" ht="16.5" customHeight="1" x14ac:dyDescent="0.2">
      <c r="A3719" s="18">
        <v>1713100820</v>
      </c>
      <c r="B3719" s="14" t="s">
        <v>1162</v>
      </c>
      <c r="C3719" s="14"/>
      <c r="D3719" s="14" t="s">
        <v>1163</v>
      </c>
      <c r="E3719" s="14" t="s">
        <v>1163</v>
      </c>
      <c r="F3719" s="17"/>
      <c r="G3719" s="15" t="s">
        <v>144</v>
      </c>
      <c r="H3719" s="15" t="s">
        <v>145</v>
      </c>
      <c r="I3719" s="16"/>
      <c r="J3719" s="10"/>
      <c r="K3719" s="10"/>
    </row>
    <row r="3720" spans="1:11" ht="16.5" customHeight="1" x14ac:dyDescent="0.2">
      <c r="A3720" s="18">
        <v>1713100840</v>
      </c>
      <c r="B3720" s="14" t="s">
        <v>1167</v>
      </c>
      <c r="C3720" s="14"/>
      <c r="D3720" s="14" t="s">
        <v>1168</v>
      </c>
      <c r="E3720" s="14" t="s">
        <v>1168</v>
      </c>
      <c r="F3720" s="17"/>
      <c r="G3720" s="15" t="s">
        <v>144</v>
      </c>
      <c r="H3720" s="15" t="s">
        <v>145</v>
      </c>
      <c r="I3720" s="16"/>
      <c r="J3720" s="10"/>
      <c r="K3720" s="10"/>
    </row>
    <row r="3721" spans="1:11" ht="16.5" customHeight="1" x14ac:dyDescent="0.2">
      <c r="A3721" s="18">
        <v>1713100850</v>
      </c>
      <c r="B3721" s="14" t="s">
        <v>1169</v>
      </c>
      <c r="C3721" s="14"/>
      <c r="D3721" s="14" t="s">
        <v>1170</v>
      </c>
      <c r="E3721" s="14" t="s">
        <v>1170</v>
      </c>
      <c r="F3721" s="17"/>
      <c r="G3721" s="15" t="s">
        <v>144</v>
      </c>
      <c r="H3721" s="15" t="s">
        <v>145</v>
      </c>
      <c r="I3721" s="16"/>
      <c r="J3721" s="10"/>
      <c r="K3721" s="10"/>
    </row>
    <row r="3722" spans="1:11" ht="16.5" customHeight="1" x14ac:dyDescent="0.2">
      <c r="A3722" s="18">
        <v>1713100860</v>
      </c>
      <c r="B3722" s="14" t="s">
        <v>1171</v>
      </c>
      <c r="C3722" s="14"/>
      <c r="D3722" s="14" t="s">
        <v>1172</v>
      </c>
      <c r="E3722" s="14" t="s">
        <v>1172</v>
      </c>
      <c r="F3722" s="17"/>
      <c r="G3722" s="15" t="s">
        <v>144</v>
      </c>
      <c r="H3722" s="15" t="s">
        <v>145</v>
      </c>
      <c r="I3722" s="16"/>
      <c r="J3722" s="10"/>
      <c r="K3722" s="10"/>
    </row>
    <row r="3723" spans="1:11" ht="16.5" customHeight="1" x14ac:dyDescent="0.2">
      <c r="A3723" s="18">
        <v>1713100870</v>
      </c>
      <c r="B3723" s="14" t="s">
        <v>1173</v>
      </c>
      <c r="C3723" s="14"/>
      <c r="D3723" s="14" t="s">
        <v>1174</v>
      </c>
      <c r="E3723" s="14" t="s">
        <v>1174</v>
      </c>
      <c r="F3723" s="17"/>
      <c r="G3723" s="15" t="s">
        <v>144</v>
      </c>
      <c r="H3723" s="15" t="s">
        <v>145</v>
      </c>
      <c r="I3723" s="16"/>
      <c r="J3723" s="10"/>
      <c r="K3723" s="10"/>
    </row>
    <row r="3724" spans="1:11" ht="16.5" customHeight="1" x14ac:dyDescent="0.2">
      <c r="A3724" s="18">
        <v>1713100880</v>
      </c>
      <c r="B3724" s="14" t="s">
        <v>1175</v>
      </c>
      <c r="C3724" s="14"/>
      <c r="D3724" s="14" t="s">
        <v>1176</v>
      </c>
      <c r="E3724" s="14" t="s">
        <v>1176</v>
      </c>
      <c r="F3724" s="17"/>
      <c r="G3724" s="15" t="s">
        <v>144</v>
      </c>
      <c r="H3724" s="15" t="s">
        <v>145</v>
      </c>
      <c r="I3724" s="16"/>
      <c r="J3724" s="10"/>
      <c r="K3724" s="10"/>
    </row>
    <row r="3725" spans="1:11" ht="16.5" customHeight="1" x14ac:dyDescent="0.2">
      <c r="A3725" s="58">
        <v>1713100930</v>
      </c>
      <c r="B3725" s="14" t="s">
        <v>898</v>
      </c>
      <c r="C3725" s="14" t="s">
        <v>881</v>
      </c>
      <c r="D3725" s="14" t="s">
        <v>899</v>
      </c>
      <c r="E3725" s="14" t="s">
        <v>900</v>
      </c>
      <c r="F3725" s="17"/>
      <c r="G3725" s="12" t="s">
        <v>144</v>
      </c>
      <c r="H3725" s="12" t="s">
        <v>145</v>
      </c>
      <c r="I3725" s="16"/>
      <c r="J3725" s="10" t="s">
        <v>890</v>
      </c>
      <c r="K3725" s="10" t="s">
        <v>901</v>
      </c>
    </row>
    <row r="3726" spans="1:11" ht="16.5" customHeight="1" x14ac:dyDescent="0.2">
      <c r="A3726" s="58">
        <v>1713100940</v>
      </c>
      <c r="B3726" s="14" t="s">
        <v>904</v>
      </c>
      <c r="C3726" s="14" t="s">
        <v>19</v>
      </c>
      <c r="D3726" s="14" t="s">
        <v>905</v>
      </c>
      <c r="E3726" s="14" t="s">
        <v>906</v>
      </c>
      <c r="F3726" s="17"/>
      <c r="G3726" s="12" t="s">
        <v>144</v>
      </c>
      <c r="H3726" s="12" t="s">
        <v>145</v>
      </c>
      <c r="I3726" s="16"/>
      <c r="J3726" s="10" t="s">
        <v>890</v>
      </c>
      <c r="K3726" s="10" t="s">
        <v>901</v>
      </c>
    </row>
    <row r="3727" spans="1:11" ht="15.75" customHeight="1" x14ac:dyDescent="0.2">
      <c r="A3727" s="58">
        <v>1713101290</v>
      </c>
      <c r="B3727" s="14" t="s">
        <v>902</v>
      </c>
      <c r="C3727" s="14" t="s">
        <v>19</v>
      </c>
      <c r="D3727" s="14" t="s">
        <v>903</v>
      </c>
      <c r="E3727" s="14" t="s">
        <v>903</v>
      </c>
      <c r="F3727" s="17"/>
      <c r="G3727" s="15" t="s">
        <v>144</v>
      </c>
      <c r="H3727" s="15" t="s">
        <v>145</v>
      </c>
      <c r="I3727" s="16"/>
      <c r="J3727" s="10"/>
      <c r="K3727" s="10"/>
    </row>
    <row r="3728" spans="1:11" ht="12.75" x14ac:dyDescent="0.2">
      <c r="A3728" s="58">
        <v>1713101300</v>
      </c>
      <c r="B3728" s="14" t="s">
        <v>907</v>
      </c>
      <c r="C3728" s="14" t="s">
        <v>19</v>
      </c>
      <c r="D3728" s="14" t="s">
        <v>908</v>
      </c>
      <c r="E3728" s="14" t="s">
        <v>908</v>
      </c>
      <c r="F3728" s="17"/>
      <c r="G3728" s="15" t="s">
        <v>144</v>
      </c>
      <c r="H3728" s="15" t="s">
        <v>145</v>
      </c>
      <c r="I3728" s="16"/>
      <c r="J3728" s="10"/>
      <c r="K3728" s="10"/>
    </row>
    <row r="3729" spans="1:12" ht="16.5" customHeight="1" x14ac:dyDescent="0.2">
      <c r="A3729" s="18">
        <v>1713101380</v>
      </c>
      <c r="B3729" s="14" t="s">
        <v>6333</v>
      </c>
      <c r="C3729" s="14"/>
      <c r="D3729" s="14" t="s">
        <v>6334</v>
      </c>
      <c r="E3729" s="14" t="s">
        <v>6335</v>
      </c>
      <c r="F3729" s="17"/>
      <c r="G3729" s="17"/>
      <c r="H3729" s="16"/>
      <c r="I3729" s="16"/>
      <c r="J3729" s="10" t="s">
        <v>890</v>
      </c>
      <c r="K3729" s="10" t="s">
        <v>901</v>
      </c>
    </row>
    <row r="3730" spans="1:12" ht="16.5" customHeight="1" x14ac:dyDescent="0.2">
      <c r="A3730" s="18">
        <v>1713101390</v>
      </c>
      <c r="B3730" s="14" t="s">
        <v>1164</v>
      </c>
      <c r="C3730" s="14"/>
      <c r="D3730" s="14" t="s">
        <v>1165</v>
      </c>
      <c r="E3730" s="14" t="s">
        <v>1166</v>
      </c>
      <c r="F3730" s="17"/>
      <c r="G3730" s="17"/>
      <c r="H3730" s="16"/>
      <c r="I3730" s="16"/>
      <c r="J3730" s="10" t="s">
        <v>890</v>
      </c>
      <c r="K3730" s="10" t="s">
        <v>901</v>
      </c>
    </row>
    <row r="3731" spans="1:12" ht="16.5" customHeight="1" x14ac:dyDescent="0.2">
      <c r="A3731" s="18">
        <v>1713101760</v>
      </c>
      <c r="B3731" s="30" t="s">
        <v>1147</v>
      </c>
      <c r="C3731" s="30"/>
      <c r="D3731" s="30" t="s">
        <v>1148</v>
      </c>
      <c r="E3731" s="19" t="s">
        <v>1148</v>
      </c>
      <c r="F3731" s="17"/>
      <c r="G3731" s="17"/>
      <c r="H3731" s="16"/>
      <c r="I3731" s="16"/>
      <c r="J3731" s="10" t="s">
        <v>890</v>
      </c>
      <c r="K3731" s="10" t="s">
        <v>891</v>
      </c>
    </row>
    <row r="3732" spans="1:12" ht="16.5" customHeight="1" x14ac:dyDescent="0.2">
      <c r="A3732" s="58">
        <v>1713101930</v>
      </c>
      <c r="B3732" s="30" t="s">
        <v>6875</v>
      </c>
      <c r="C3732" s="30" t="s">
        <v>19</v>
      </c>
      <c r="D3732" s="30" t="s">
        <v>6877</v>
      </c>
      <c r="E3732" s="19" t="s">
        <v>6876</v>
      </c>
      <c r="F3732" s="17"/>
      <c r="G3732" s="17"/>
      <c r="H3732" s="16"/>
      <c r="I3732" s="16"/>
      <c r="J3732" s="10"/>
      <c r="K3732" s="10"/>
    </row>
    <row r="3733" spans="1:12" ht="16.5" customHeight="1" x14ac:dyDescent="0.2">
      <c r="A3733" s="58">
        <v>1713102340</v>
      </c>
      <c r="B3733" s="30" t="s">
        <v>6605</v>
      </c>
      <c r="C3733" s="30" t="s">
        <v>19</v>
      </c>
      <c r="D3733" s="30" t="s">
        <v>6604</v>
      </c>
      <c r="E3733" s="19" t="s">
        <v>6603</v>
      </c>
      <c r="F3733" s="17"/>
      <c r="G3733" s="17"/>
      <c r="H3733" s="16"/>
      <c r="I3733" s="16"/>
      <c r="J3733" s="10"/>
      <c r="K3733" s="10"/>
    </row>
    <row r="3734" spans="1:12" ht="16.5" customHeight="1" x14ac:dyDescent="0.2">
      <c r="A3734" s="58">
        <v>1810100390</v>
      </c>
      <c r="B3734" s="30" t="s">
        <v>3819</v>
      </c>
      <c r="C3734" s="30" t="s">
        <v>881</v>
      </c>
      <c r="D3734" s="14" t="s">
        <v>7830</v>
      </c>
      <c r="E3734" s="19" t="s">
        <v>7829</v>
      </c>
      <c r="F3734" s="17"/>
      <c r="G3734" s="17"/>
      <c r="H3734" s="16"/>
      <c r="I3734" s="16"/>
      <c r="J3734" s="10"/>
      <c r="K3734" s="10"/>
    </row>
    <row r="3735" spans="1:12" ht="16.5" customHeight="1" x14ac:dyDescent="0.2">
      <c r="A3735" s="58">
        <v>1810100640</v>
      </c>
      <c r="B3735" s="30" t="s">
        <v>9883</v>
      </c>
      <c r="C3735" s="30" t="s">
        <v>19</v>
      </c>
      <c r="D3735" s="14" t="s">
        <v>10222</v>
      </c>
      <c r="E3735" s="19" t="s">
        <v>9882</v>
      </c>
      <c r="F3735" s="17"/>
      <c r="G3735" s="17"/>
      <c r="H3735" s="16"/>
      <c r="I3735" s="16"/>
      <c r="J3735" s="10"/>
      <c r="K3735" s="10"/>
    </row>
    <row r="3736" spans="1:12" ht="16.5" customHeight="1" x14ac:dyDescent="0.2">
      <c r="A3736" s="58">
        <v>1810101310</v>
      </c>
      <c r="B3736" s="30" t="s">
        <v>7427</v>
      </c>
      <c r="C3736" s="30" t="s">
        <v>19</v>
      </c>
      <c r="D3736" s="30" t="s">
        <v>9933</v>
      </c>
      <c r="E3736" s="19" t="s">
        <v>9932</v>
      </c>
      <c r="F3736" s="17"/>
      <c r="G3736" s="17"/>
      <c r="H3736" s="16"/>
      <c r="I3736" s="16"/>
      <c r="J3736" s="10"/>
      <c r="K3736" s="10"/>
    </row>
    <row r="3737" spans="1:12" ht="16.5" customHeight="1" x14ac:dyDescent="0.2">
      <c r="A3737" s="58">
        <v>1810101330</v>
      </c>
      <c r="B3737" s="14" t="s">
        <v>2268</v>
      </c>
      <c r="C3737" s="14" t="s">
        <v>19</v>
      </c>
      <c r="D3737" s="14" t="s">
        <v>16005</v>
      </c>
      <c r="E3737" s="12" t="s">
        <v>16016</v>
      </c>
      <c r="F3737" s="17"/>
      <c r="G3737" s="17"/>
      <c r="H3737" s="17"/>
      <c r="I3737" s="16"/>
      <c r="J3737" s="10"/>
      <c r="K3737" s="10"/>
    </row>
    <row r="3738" spans="1:12" ht="16.5" customHeight="1" x14ac:dyDescent="0.2">
      <c r="A3738" s="58">
        <v>1810101460</v>
      </c>
      <c r="B3738" s="14" t="s">
        <v>8009</v>
      </c>
      <c r="C3738" s="14" t="s">
        <v>19</v>
      </c>
      <c r="D3738" s="14" t="s">
        <v>8010</v>
      </c>
      <c r="E3738" s="12" t="s">
        <v>3767</v>
      </c>
      <c r="F3738" s="17" t="s">
        <v>3768</v>
      </c>
      <c r="G3738" s="17" t="s">
        <v>175</v>
      </c>
      <c r="H3738" s="17" t="s">
        <v>182</v>
      </c>
      <c r="I3738" s="16"/>
      <c r="J3738" s="10"/>
      <c r="K3738" s="10"/>
      <c r="L3738" s="73">
        <v>1019100180</v>
      </c>
    </row>
    <row r="3739" spans="1:12" ht="16.5" customHeight="1" x14ac:dyDescent="0.2">
      <c r="A3739" s="58">
        <v>1810101520</v>
      </c>
      <c r="B3739" s="14" t="s">
        <v>1366</v>
      </c>
      <c r="C3739" s="14" t="s">
        <v>19</v>
      </c>
      <c r="D3739" s="14" t="s">
        <v>1367</v>
      </c>
      <c r="E3739" s="12" t="s">
        <v>6977</v>
      </c>
      <c r="F3739" s="17" t="s">
        <v>1368</v>
      </c>
      <c r="G3739" s="17" t="s">
        <v>175</v>
      </c>
      <c r="H3739" s="17" t="s">
        <v>182</v>
      </c>
      <c r="I3739" s="17"/>
      <c r="J3739" s="10"/>
      <c r="K3739" s="10"/>
      <c r="L3739" s="73">
        <v>1015100140</v>
      </c>
    </row>
    <row r="3740" spans="1:12" ht="16.5" customHeight="1" x14ac:dyDescent="0.2">
      <c r="A3740" s="58">
        <v>1810101530</v>
      </c>
      <c r="B3740" s="14" t="s">
        <v>1378</v>
      </c>
      <c r="C3740" s="14" t="s">
        <v>19</v>
      </c>
      <c r="D3740" s="14" t="s">
        <v>7817</v>
      </c>
      <c r="E3740" s="14" t="s">
        <v>6979</v>
      </c>
      <c r="F3740" s="17"/>
      <c r="G3740" s="12"/>
      <c r="H3740" s="12"/>
      <c r="I3740" s="16"/>
      <c r="J3740" s="10"/>
      <c r="K3740" s="10"/>
      <c r="L3740" s="127" t="s">
        <v>8361</v>
      </c>
    </row>
    <row r="3741" spans="1:12" ht="16.5" customHeight="1" x14ac:dyDescent="0.2">
      <c r="A3741" s="58">
        <v>1810101540</v>
      </c>
      <c r="B3741" s="14" t="s">
        <v>1328</v>
      </c>
      <c r="C3741" s="14" t="s">
        <v>19</v>
      </c>
      <c r="D3741" s="14" t="s">
        <v>1329</v>
      </c>
      <c r="E3741" s="12" t="s">
        <v>6980</v>
      </c>
      <c r="F3741" s="17" t="s">
        <v>1330</v>
      </c>
      <c r="G3741" s="17" t="s">
        <v>175</v>
      </c>
      <c r="H3741" s="17" t="s">
        <v>182</v>
      </c>
      <c r="I3741" s="17"/>
      <c r="J3741" s="10"/>
      <c r="K3741" s="10"/>
      <c r="L3741" s="73">
        <v>1015100120</v>
      </c>
    </row>
    <row r="3742" spans="1:12" ht="16.5" customHeight="1" x14ac:dyDescent="0.2">
      <c r="A3742" s="58">
        <v>1810101560</v>
      </c>
      <c r="B3742" s="14" t="s">
        <v>1341</v>
      </c>
      <c r="C3742" s="14" t="s">
        <v>19</v>
      </c>
      <c r="D3742" s="14" t="s">
        <v>8065</v>
      </c>
      <c r="E3742" s="12" t="s">
        <v>8064</v>
      </c>
      <c r="F3742" s="17" t="s">
        <v>1342</v>
      </c>
      <c r="G3742" s="17" t="s">
        <v>175</v>
      </c>
      <c r="H3742" s="17" t="s">
        <v>182</v>
      </c>
      <c r="I3742" s="17"/>
      <c r="J3742" s="10"/>
      <c r="K3742" s="10"/>
      <c r="L3742" s="73">
        <v>1015100130</v>
      </c>
    </row>
    <row r="3743" spans="1:12" ht="16.5" customHeight="1" x14ac:dyDescent="0.2">
      <c r="A3743" s="58">
        <v>1810101720</v>
      </c>
      <c r="B3743" s="14" t="s">
        <v>1686</v>
      </c>
      <c r="C3743" s="14" t="s">
        <v>19</v>
      </c>
      <c r="D3743" s="14" t="s">
        <v>1687</v>
      </c>
      <c r="E3743" s="14" t="s">
        <v>1688</v>
      </c>
      <c r="F3743" s="17"/>
      <c r="G3743" s="12" t="s">
        <v>144</v>
      </c>
      <c r="H3743" s="12" t="s">
        <v>145</v>
      </c>
      <c r="I3743" s="16"/>
      <c r="J3743" s="10" t="s">
        <v>465</v>
      </c>
      <c r="K3743" s="10" t="s">
        <v>807</v>
      </c>
      <c r="L3743" s="73">
        <v>1023100070</v>
      </c>
    </row>
    <row r="3744" spans="1:12" ht="16.5" customHeight="1" x14ac:dyDescent="0.2">
      <c r="A3744" s="58">
        <v>1810101730</v>
      </c>
      <c r="B3744" s="14" t="s">
        <v>1195</v>
      </c>
      <c r="C3744" s="14" t="s">
        <v>19</v>
      </c>
      <c r="D3744" s="14" t="s">
        <v>1196</v>
      </c>
      <c r="E3744" s="12" t="s">
        <v>6779</v>
      </c>
      <c r="F3744" s="17" t="s">
        <v>1197</v>
      </c>
      <c r="G3744" s="17" t="s">
        <v>175</v>
      </c>
      <c r="H3744" s="17" t="s">
        <v>182</v>
      </c>
      <c r="I3744" s="16"/>
      <c r="J3744" s="10"/>
      <c r="K3744" s="10"/>
      <c r="L3744" s="73">
        <v>1010100010</v>
      </c>
    </row>
    <row r="3745" spans="1:13" ht="16.5" customHeight="1" x14ac:dyDescent="0.2">
      <c r="A3745" s="58">
        <v>1810101740</v>
      </c>
      <c r="B3745" s="14" t="s">
        <v>1202</v>
      </c>
      <c r="C3745" s="14" t="s">
        <v>19</v>
      </c>
      <c r="D3745" s="14" t="s">
        <v>1203</v>
      </c>
      <c r="E3745" s="12" t="s">
        <v>6780</v>
      </c>
      <c r="F3745" s="17" t="s">
        <v>1204</v>
      </c>
      <c r="G3745" s="17" t="s">
        <v>175</v>
      </c>
      <c r="H3745" s="17" t="s">
        <v>182</v>
      </c>
      <c r="I3745" s="16"/>
      <c r="J3745" s="10"/>
      <c r="K3745" s="10"/>
      <c r="L3745" s="73">
        <v>1010100020</v>
      </c>
    </row>
    <row r="3746" spans="1:13" ht="16.5" customHeight="1" x14ac:dyDescent="0.2">
      <c r="A3746" s="58">
        <v>1810101750</v>
      </c>
      <c r="B3746" s="14" t="s">
        <v>1205</v>
      </c>
      <c r="C3746" s="14" t="s">
        <v>19</v>
      </c>
      <c r="D3746" s="14" t="s">
        <v>1206</v>
      </c>
      <c r="E3746" s="12" t="s">
        <v>6781</v>
      </c>
      <c r="F3746" s="17" t="s">
        <v>1207</v>
      </c>
      <c r="G3746" s="17" t="s">
        <v>175</v>
      </c>
      <c r="H3746" s="17" t="s">
        <v>182</v>
      </c>
      <c r="I3746" s="16"/>
      <c r="J3746" s="10"/>
      <c r="K3746" s="10"/>
      <c r="L3746" s="73">
        <v>1010100030</v>
      </c>
    </row>
    <row r="3747" spans="1:13" ht="16.5" customHeight="1" x14ac:dyDescent="0.2">
      <c r="A3747" s="58">
        <v>1810101760</v>
      </c>
      <c r="B3747" s="14" t="s">
        <v>1208</v>
      </c>
      <c r="C3747" s="14" t="s">
        <v>19</v>
      </c>
      <c r="D3747" s="14" t="s">
        <v>1209</v>
      </c>
      <c r="E3747" s="14" t="s">
        <v>6777</v>
      </c>
      <c r="F3747" s="17"/>
      <c r="G3747" s="15" t="s">
        <v>144</v>
      </c>
      <c r="H3747" s="15" t="s">
        <v>145</v>
      </c>
      <c r="I3747" s="16"/>
      <c r="J3747" s="10"/>
      <c r="K3747" s="10"/>
      <c r="L3747" s="73">
        <v>1010102360</v>
      </c>
    </row>
    <row r="3748" spans="1:13" ht="16.5" customHeight="1" x14ac:dyDescent="0.2">
      <c r="A3748" s="58">
        <v>1810101770</v>
      </c>
      <c r="B3748" s="14" t="s">
        <v>1210</v>
      </c>
      <c r="C3748" s="14" t="s">
        <v>19</v>
      </c>
      <c r="D3748" s="14" t="s">
        <v>1211</v>
      </c>
      <c r="E3748" s="14" t="s">
        <v>6778</v>
      </c>
      <c r="F3748" s="17"/>
      <c r="G3748" s="15" t="s">
        <v>144</v>
      </c>
      <c r="H3748" s="15" t="s">
        <v>145</v>
      </c>
      <c r="I3748" s="16"/>
      <c r="J3748" s="10"/>
      <c r="K3748" s="10"/>
      <c r="L3748" s="73">
        <v>1010102370</v>
      </c>
    </row>
    <row r="3749" spans="1:13" ht="16.5" customHeight="1" x14ac:dyDescent="0.2">
      <c r="A3749" s="58">
        <v>1810101810</v>
      </c>
      <c r="B3749" s="14" t="s">
        <v>15896</v>
      </c>
      <c r="C3749" s="14" t="s">
        <v>19</v>
      </c>
      <c r="D3749" s="14" t="s">
        <v>15897</v>
      </c>
      <c r="E3749" s="14" t="s">
        <v>8196</v>
      </c>
      <c r="F3749" s="17"/>
      <c r="G3749" s="15"/>
      <c r="H3749" s="15"/>
      <c r="I3749" s="16"/>
      <c r="J3749" s="10"/>
      <c r="K3749" s="10"/>
    </row>
    <row r="3750" spans="1:13" ht="16.5" customHeight="1" x14ac:dyDescent="0.2">
      <c r="A3750" s="58">
        <v>1810101830</v>
      </c>
      <c r="B3750" s="30" t="s">
        <v>8200</v>
      </c>
      <c r="C3750" s="30" t="s">
        <v>19</v>
      </c>
      <c r="D3750" s="30" t="s">
        <v>1217</v>
      </c>
      <c r="E3750" s="19" t="s">
        <v>8199</v>
      </c>
      <c r="F3750" s="17"/>
      <c r="G3750" s="17"/>
      <c r="H3750" s="16"/>
      <c r="I3750" s="16"/>
      <c r="J3750" s="10" t="s">
        <v>1200</v>
      </c>
      <c r="K3750" s="10" t="s">
        <v>1201</v>
      </c>
      <c r="L3750" s="73">
        <v>1010105650</v>
      </c>
    </row>
    <row r="3751" spans="1:13" ht="16.5" customHeight="1" x14ac:dyDescent="0.2">
      <c r="A3751" s="58">
        <v>1810101860</v>
      </c>
      <c r="B3751" s="14" t="s">
        <v>18286</v>
      </c>
      <c r="C3751" s="14" t="s">
        <v>19</v>
      </c>
      <c r="D3751" s="14" t="s">
        <v>16374</v>
      </c>
      <c r="E3751" s="12" t="s">
        <v>16375</v>
      </c>
      <c r="F3751" s="17" t="s">
        <v>5717</v>
      </c>
      <c r="G3751" s="17" t="s">
        <v>175</v>
      </c>
      <c r="H3751" s="17" t="s">
        <v>182</v>
      </c>
      <c r="I3751" s="16"/>
      <c r="J3751" s="10"/>
      <c r="K3751" s="10"/>
      <c r="L3751" s="73">
        <v>1019100040</v>
      </c>
    </row>
    <row r="3752" spans="1:13" ht="16.5" customHeight="1" x14ac:dyDescent="0.2">
      <c r="A3752" s="58">
        <v>1810101870</v>
      </c>
      <c r="B3752" s="14" t="s">
        <v>3770</v>
      </c>
      <c r="C3752" s="14" t="s">
        <v>19</v>
      </c>
      <c r="D3752" s="14" t="s">
        <v>3771</v>
      </c>
      <c r="E3752" s="12" t="s">
        <v>3772</v>
      </c>
      <c r="F3752" s="17" t="s">
        <v>3773</v>
      </c>
      <c r="G3752" s="17" t="s">
        <v>175</v>
      </c>
      <c r="H3752" s="17" t="s">
        <v>182</v>
      </c>
      <c r="I3752" s="16"/>
      <c r="J3752" s="10"/>
      <c r="K3752" s="10"/>
      <c r="L3752" s="73">
        <v>1019100190</v>
      </c>
    </row>
    <row r="3753" spans="1:13" ht="16.5" customHeight="1" x14ac:dyDescent="0.2">
      <c r="A3753" s="58">
        <v>1810101880</v>
      </c>
      <c r="B3753" s="19" t="s">
        <v>963</v>
      </c>
      <c r="C3753" s="19" t="s">
        <v>19</v>
      </c>
      <c r="D3753" s="19" t="s">
        <v>9369</v>
      </c>
      <c r="E3753" s="19" t="s">
        <v>9368</v>
      </c>
      <c r="F3753" s="17"/>
      <c r="G3753" s="17"/>
      <c r="H3753" s="16"/>
      <c r="I3753" s="16"/>
      <c r="J3753" s="10"/>
      <c r="K3753" s="10"/>
      <c r="L3753" s="73">
        <v>1510100030</v>
      </c>
      <c r="M3753" s="73">
        <v>1510100680</v>
      </c>
    </row>
    <row r="3754" spans="1:13" ht="16.5" customHeight="1" x14ac:dyDescent="0.2">
      <c r="A3754" s="58">
        <v>1810101930</v>
      </c>
      <c r="B3754" s="14" t="s">
        <v>1017</v>
      </c>
      <c r="C3754" s="14" t="s">
        <v>19</v>
      </c>
      <c r="D3754" s="14" t="s">
        <v>1018</v>
      </c>
      <c r="E3754" s="14" t="s">
        <v>1019</v>
      </c>
      <c r="F3754" s="17"/>
      <c r="G3754" s="15" t="s">
        <v>144</v>
      </c>
      <c r="H3754" s="15" t="s">
        <v>145</v>
      </c>
      <c r="I3754" s="16"/>
      <c r="J3754" s="10"/>
      <c r="K3754" s="10"/>
      <c r="L3754" s="73">
        <v>1510100360</v>
      </c>
    </row>
    <row r="3755" spans="1:13" ht="16.5" customHeight="1" x14ac:dyDescent="0.2">
      <c r="A3755" s="58">
        <v>1810101950</v>
      </c>
      <c r="B3755" s="14" t="s">
        <v>1020</v>
      </c>
      <c r="C3755" s="14" t="s">
        <v>19</v>
      </c>
      <c r="D3755" s="14" t="s">
        <v>6995</v>
      </c>
      <c r="E3755" s="14" t="s">
        <v>6813</v>
      </c>
      <c r="F3755" s="17"/>
      <c r="G3755" s="15" t="s">
        <v>144</v>
      </c>
      <c r="H3755" s="15" t="s">
        <v>145</v>
      </c>
      <c r="I3755" s="16"/>
      <c r="J3755" s="10"/>
      <c r="K3755" s="10"/>
      <c r="L3755" s="73">
        <v>1510100670</v>
      </c>
    </row>
    <row r="3756" spans="1:13" ht="16.5" customHeight="1" x14ac:dyDescent="0.2">
      <c r="A3756" s="18">
        <v>1810102090</v>
      </c>
      <c r="B3756" s="14" t="s">
        <v>1036</v>
      </c>
      <c r="C3756" s="14" t="s">
        <v>19</v>
      </c>
      <c r="D3756" s="10" t="s">
        <v>1037</v>
      </c>
      <c r="E3756" s="10" t="s">
        <v>1037</v>
      </c>
      <c r="F3756" s="17"/>
      <c r="G3756" s="12" t="s">
        <v>144</v>
      </c>
      <c r="H3756" s="12" t="s">
        <v>145</v>
      </c>
      <c r="I3756" s="16"/>
      <c r="J3756" s="10" t="s">
        <v>153</v>
      </c>
      <c r="K3756" s="10" t="s">
        <v>886</v>
      </c>
      <c r="L3756" s="73">
        <v>1510101810</v>
      </c>
    </row>
    <row r="3757" spans="1:13" ht="16.5" customHeight="1" x14ac:dyDescent="0.2">
      <c r="A3757" s="58">
        <v>1810102100</v>
      </c>
      <c r="B3757" s="14" t="s">
        <v>1038</v>
      </c>
      <c r="C3757" s="14" t="s">
        <v>19</v>
      </c>
      <c r="D3757" s="14" t="s">
        <v>9917</v>
      </c>
      <c r="E3757" s="19" t="s">
        <v>1039</v>
      </c>
      <c r="F3757" s="15"/>
      <c r="G3757" s="17"/>
      <c r="H3757" s="16"/>
      <c r="I3757" s="16"/>
      <c r="J3757" s="10" t="s">
        <v>227</v>
      </c>
      <c r="K3757" s="10" t="s">
        <v>973</v>
      </c>
      <c r="L3757" s="73">
        <v>1510101020</v>
      </c>
    </row>
    <row r="3758" spans="1:13" ht="16.5" customHeight="1" x14ac:dyDescent="0.2">
      <c r="A3758" s="58">
        <v>1810102130</v>
      </c>
      <c r="B3758" s="14" t="s">
        <v>9057</v>
      </c>
      <c r="C3758" s="14" t="s">
        <v>19</v>
      </c>
      <c r="D3758" s="14" t="s">
        <v>9058</v>
      </c>
      <c r="E3758" s="12" t="s">
        <v>1049</v>
      </c>
      <c r="F3758" s="17" t="s">
        <v>1050</v>
      </c>
      <c r="G3758" s="10" t="s">
        <v>175</v>
      </c>
      <c r="H3758" s="17" t="s">
        <v>182</v>
      </c>
      <c r="I3758" s="16"/>
      <c r="J3758" s="10"/>
      <c r="K3758" s="10"/>
      <c r="L3758" s="73">
        <v>1510100390</v>
      </c>
    </row>
    <row r="3759" spans="1:13" ht="16.5" customHeight="1" x14ac:dyDescent="0.2">
      <c r="A3759" s="58">
        <v>1810102180</v>
      </c>
      <c r="B3759" s="14" t="s">
        <v>1064</v>
      </c>
      <c r="C3759" s="14" t="s">
        <v>19</v>
      </c>
      <c r="D3759" s="14" t="s">
        <v>8993</v>
      </c>
      <c r="E3759" s="12" t="s">
        <v>8992</v>
      </c>
      <c r="F3759" s="17"/>
      <c r="G3759" s="10"/>
      <c r="H3759" s="17"/>
      <c r="I3759" s="16"/>
      <c r="J3759" s="10"/>
      <c r="K3759" s="10"/>
      <c r="L3759" s="73">
        <v>1510100420</v>
      </c>
    </row>
    <row r="3760" spans="1:13" ht="16.5" customHeight="1" x14ac:dyDescent="0.2">
      <c r="A3760" s="58">
        <v>1810102190</v>
      </c>
      <c r="B3760" s="14" t="s">
        <v>1067</v>
      </c>
      <c r="C3760" s="14" t="s">
        <v>19</v>
      </c>
      <c r="D3760" s="10" t="s">
        <v>9056</v>
      </c>
      <c r="E3760" s="10" t="s">
        <v>1068</v>
      </c>
      <c r="F3760" s="17"/>
      <c r="G3760" s="12" t="s">
        <v>144</v>
      </c>
      <c r="H3760" s="12" t="s">
        <v>145</v>
      </c>
      <c r="I3760" s="16"/>
      <c r="J3760" s="10" t="s">
        <v>153</v>
      </c>
      <c r="K3760" s="10" t="s">
        <v>886</v>
      </c>
      <c r="L3760" s="73">
        <v>1510101870</v>
      </c>
      <c r="M3760" s="73"/>
    </row>
    <row r="3761" spans="1:13" ht="16.5" customHeight="1" x14ac:dyDescent="0.2">
      <c r="A3761" s="58">
        <v>1810102230</v>
      </c>
      <c r="B3761" s="14" t="s">
        <v>966</v>
      </c>
      <c r="C3761" s="14" t="s">
        <v>19</v>
      </c>
      <c r="D3761" s="14" t="s">
        <v>967</v>
      </c>
      <c r="E3761" s="19" t="s">
        <v>7173</v>
      </c>
      <c r="F3761" s="15"/>
      <c r="G3761" s="17"/>
      <c r="H3761" s="16"/>
      <c r="I3761" s="16"/>
      <c r="J3761" s="10"/>
      <c r="K3761" s="10"/>
      <c r="L3761" s="73">
        <v>1510101080</v>
      </c>
    </row>
    <row r="3762" spans="1:13" ht="16.5" customHeight="1" x14ac:dyDescent="0.2">
      <c r="A3762" s="58">
        <v>1810102240</v>
      </c>
      <c r="B3762" s="14" t="s">
        <v>969</v>
      </c>
      <c r="C3762" s="14" t="s">
        <v>19</v>
      </c>
      <c r="D3762" s="14" t="s">
        <v>7387</v>
      </c>
      <c r="E3762" s="14" t="s">
        <v>8215</v>
      </c>
      <c r="F3762" s="17"/>
      <c r="G3762" s="15" t="s">
        <v>144</v>
      </c>
      <c r="H3762" s="15" t="s">
        <v>145</v>
      </c>
      <c r="I3762" s="16"/>
      <c r="J3762" s="10"/>
      <c r="K3762" s="10"/>
      <c r="L3762" s="73">
        <v>1510100050</v>
      </c>
      <c r="M3762" s="73">
        <v>1510100620</v>
      </c>
    </row>
    <row r="3763" spans="1:13" ht="16.5" customHeight="1" x14ac:dyDescent="0.2">
      <c r="A3763" s="58">
        <v>1810102250</v>
      </c>
      <c r="B3763" s="14" t="s">
        <v>970</v>
      </c>
      <c r="C3763" s="14" t="s">
        <v>19</v>
      </c>
      <c r="D3763" s="14" t="s">
        <v>971</v>
      </c>
      <c r="E3763" s="19" t="s">
        <v>8216</v>
      </c>
      <c r="F3763" s="15"/>
      <c r="G3763" s="17"/>
      <c r="H3763" s="16"/>
      <c r="I3763" s="16"/>
      <c r="J3763" s="10"/>
      <c r="K3763" s="10"/>
      <c r="L3763" s="73">
        <v>1510100060</v>
      </c>
      <c r="M3763" s="60"/>
    </row>
    <row r="3764" spans="1:13" ht="16.5" customHeight="1" x14ac:dyDescent="0.2">
      <c r="A3764" s="58">
        <v>1810102270</v>
      </c>
      <c r="B3764" s="10" t="s">
        <v>974</v>
      </c>
      <c r="C3764" s="10" t="s">
        <v>19</v>
      </c>
      <c r="D3764" s="10" t="s">
        <v>975</v>
      </c>
      <c r="E3764" s="19" t="s">
        <v>8217</v>
      </c>
      <c r="F3764" s="17"/>
      <c r="G3764" s="17"/>
      <c r="H3764" s="16"/>
      <c r="I3764" s="16"/>
      <c r="J3764" s="10"/>
      <c r="K3764" s="10"/>
      <c r="L3764" s="73">
        <v>1510100080</v>
      </c>
      <c r="M3764" s="73">
        <v>1810102520</v>
      </c>
    </row>
    <row r="3765" spans="1:13" ht="16.5" customHeight="1" x14ac:dyDescent="0.2">
      <c r="A3765" s="58">
        <v>1810102280</v>
      </c>
      <c r="B3765" s="14" t="s">
        <v>978</v>
      </c>
      <c r="C3765" s="14" t="s">
        <v>19</v>
      </c>
      <c r="D3765" s="14" t="s">
        <v>7388</v>
      </c>
      <c r="E3765" s="14" t="s">
        <v>6890</v>
      </c>
      <c r="F3765" s="17"/>
      <c r="G3765" s="15" t="s">
        <v>144</v>
      </c>
      <c r="H3765" s="15" t="s">
        <v>145</v>
      </c>
      <c r="I3765" s="16"/>
      <c r="J3765" s="10"/>
      <c r="K3765" s="10"/>
      <c r="L3765" s="73">
        <v>1510100120</v>
      </c>
    </row>
    <row r="3766" spans="1:13" ht="16.5" customHeight="1" x14ac:dyDescent="0.2">
      <c r="A3766" s="58">
        <v>1810102330</v>
      </c>
      <c r="B3766" s="14" t="s">
        <v>983</v>
      </c>
      <c r="C3766" s="14" t="s">
        <v>19</v>
      </c>
      <c r="D3766" s="14" t="s">
        <v>984</v>
      </c>
      <c r="E3766" s="12" t="s">
        <v>985</v>
      </c>
      <c r="F3766" s="17"/>
      <c r="G3766" s="10"/>
      <c r="H3766" s="17"/>
      <c r="I3766" s="16"/>
      <c r="J3766" s="10"/>
      <c r="K3766" s="10"/>
      <c r="L3766" s="73">
        <v>1510100570</v>
      </c>
    </row>
    <row r="3767" spans="1:13" ht="16.5" customHeight="1" x14ac:dyDescent="0.2">
      <c r="A3767" s="58">
        <v>1810102420</v>
      </c>
      <c r="B3767" s="14" t="s">
        <v>1081</v>
      </c>
      <c r="C3767" s="14" t="s">
        <v>19</v>
      </c>
      <c r="D3767" s="14" t="s">
        <v>9950</v>
      </c>
      <c r="E3767" s="14" t="s">
        <v>9949</v>
      </c>
      <c r="F3767" s="17"/>
      <c r="G3767" s="17"/>
      <c r="H3767" s="16"/>
      <c r="I3767" s="16"/>
      <c r="J3767" s="10" t="s">
        <v>153</v>
      </c>
      <c r="K3767" s="10" t="s">
        <v>886</v>
      </c>
      <c r="L3767" s="73">
        <v>1510102060</v>
      </c>
    </row>
    <row r="3768" spans="1:13" ht="16.5" customHeight="1" x14ac:dyDescent="0.2">
      <c r="A3768" s="58">
        <v>1810102430</v>
      </c>
      <c r="B3768" s="14" t="s">
        <v>1089</v>
      </c>
      <c r="C3768" s="14" t="s">
        <v>19</v>
      </c>
      <c r="D3768" s="10" t="s">
        <v>6452</v>
      </c>
      <c r="E3768" s="10" t="s">
        <v>6453</v>
      </c>
      <c r="F3768" s="17"/>
      <c r="G3768" s="12" t="s">
        <v>144</v>
      </c>
      <c r="H3768" s="12" t="s">
        <v>145</v>
      </c>
      <c r="I3768" s="16"/>
      <c r="J3768" s="10" t="s">
        <v>153</v>
      </c>
      <c r="K3768" s="10" t="s">
        <v>886</v>
      </c>
      <c r="L3768" s="73">
        <v>1510102120</v>
      </c>
    </row>
    <row r="3769" spans="1:13" ht="16.5" customHeight="1" x14ac:dyDescent="0.2">
      <c r="A3769" s="58">
        <v>1810102460</v>
      </c>
      <c r="B3769" s="14" t="s">
        <v>2013</v>
      </c>
      <c r="C3769" s="14" t="s">
        <v>19</v>
      </c>
      <c r="D3769" s="14" t="s">
        <v>2014</v>
      </c>
      <c r="E3769" s="14" t="s">
        <v>2015</v>
      </c>
      <c r="F3769" s="17"/>
      <c r="G3769" s="15" t="s">
        <v>144</v>
      </c>
      <c r="H3769" s="15" t="s">
        <v>145</v>
      </c>
      <c r="I3769" s="16"/>
      <c r="J3769" s="10"/>
      <c r="K3769" s="10"/>
      <c r="L3769" s="73">
        <v>1510100350</v>
      </c>
    </row>
    <row r="3770" spans="1:13" ht="16.5" customHeight="1" x14ac:dyDescent="0.2">
      <c r="A3770" s="58">
        <v>1810102470</v>
      </c>
      <c r="B3770" s="14" t="s">
        <v>1005</v>
      </c>
      <c r="C3770" s="14" t="s">
        <v>19</v>
      </c>
      <c r="D3770" s="14" t="s">
        <v>8991</v>
      </c>
      <c r="E3770" s="14" t="s">
        <v>1006</v>
      </c>
      <c r="F3770" s="17"/>
      <c r="G3770" s="15"/>
      <c r="H3770" s="15"/>
      <c r="I3770" s="16"/>
      <c r="J3770" s="10"/>
      <c r="K3770" s="10"/>
      <c r="L3770" s="73">
        <v>1510100600</v>
      </c>
    </row>
    <row r="3771" spans="1:13" ht="16.5" customHeight="1" x14ac:dyDescent="0.2">
      <c r="A3771" s="58">
        <v>1810102540</v>
      </c>
      <c r="B3771" s="14" t="s">
        <v>979</v>
      </c>
      <c r="C3771" s="14" t="s">
        <v>19</v>
      </c>
      <c r="D3771" s="14" t="s">
        <v>7389</v>
      </c>
      <c r="E3771" s="12" t="s">
        <v>7529</v>
      </c>
      <c r="F3771" s="17">
        <v>22314</v>
      </c>
      <c r="G3771" s="10" t="s">
        <v>175</v>
      </c>
      <c r="H3771" s="17" t="s">
        <v>182</v>
      </c>
      <c r="I3771" s="17"/>
      <c r="J3771" s="10"/>
      <c r="K3771" s="10"/>
      <c r="L3771" s="73">
        <v>1510100560</v>
      </c>
    </row>
    <row r="3772" spans="1:13" ht="16.5" customHeight="1" x14ac:dyDescent="0.2">
      <c r="A3772" s="58">
        <v>1810102580</v>
      </c>
      <c r="B3772" s="14" t="s">
        <v>7455</v>
      </c>
      <c r="C3772" s="14" t="s">
        <v>19</v>
      </c>
      <c r="D3772" s="14" t="s">
        <v>7456</v>
      </c>
      <c r="E3772" s="12" t="s">
        <v>7530</v>
      </c>
      <c r="F3772" s="17"/>
      <c r="G3772" s="10"/>
      <c r="H3772" s="17"/>
      <c r="I3772" s="17"/>
      <c r="J3772" s="10"/>
      <c r="K3772" s="10"/>
    </row>
    <row r="3773" spans="1:13" ht="16.5" customHeight="1" x14ac:dyDescent="0.2">
      <c r="A3773" s="18">
        <v>1810102590</v>
      </c>
      <c r="B3773" s="14" t="s">
        <v>986</v>
      </c>
      <c r="C3773" s="14" t="s">
        <v>19</v>
      </c>
      <c r="D3773" s="14" t="s">
        <v>987</v>
      </c>
      <c r="E3773" s="12" t="s">
        <v>7676</v>
      </c>
      <c r="F3773" s="17" t="s">
        <v>988</v>
      </c>
      <c r="G3773" s="10" t="s">
        <v>175</v>
      </c>
      <c r="H3773" s="17" t="s">
        <v>182</v>
      </c>
      <c r="I3773" s="16"/>
      <c r="J3773" s="10"/>
      <c r="K3773" s="10"/>
      <c r="L3773" s="73">
        <v>1510100200</v>
      </c>
    </row>
    <row r="3774" spans="1:13" ht="16.5" customHeight="1" x14ac:dyDescent="0.2">
      <c r="A3774" s="58">
        <v>1810102600</v>
      </c>
      <c r="B3774" s="14" t="s">
        <v>989</v>
      </c>
      <c r="C3774" s="14" t="s">
        <v>19</v>
      </c>
      <c r="D3774" s="14" t="s">
        <v>7675</v>
      </c>
      <c r="E3774" s="14" t="s">
        <v>7674</v>
      </c>
      <c r="F3774" s="17"/>
      <c r="G3774" s="15" t="s">
        <v>144</v>
      </c>
      <c r="H3774" s="15" t="s">
        <v>145</v>
      </c>
      <c r="I3774" s="16"/>
      <c r="J3774" s="10"/>
      <c r="K3774" s="10"/>
      <c r="L3774" s="73">
        <v>1510100210</v>
      </c>
    </row>
    <row r="3775" spans="1:13" ht="16.5" customHeight="1" x14ac:dyDescent="0.2">
      <c r="A3775" s="58">
        <v>1810102610</v>
      </c>
      <c r="B3775" s="19" t="s">
        <v>1023</v>
      </c>
      <c r="C3775" s="19" t="s">
        <v>19</v>
      </c>
      <c r="D3775" s="19" t="s">
        <v>9952</v>
      </c>
      <c r="E3775" s="19" t="s">
        <v>9719</v>
      </c>
      <c r="F3775" s="17"/>
      <c r="G3775" s="17"/>
      <c r="H3775" s="16"/>
      <c r="I3775" s="16"/>
      <c r="J3775" s="10"/>
      <c r="K3775" s="10"/>
      <c r="L3775" s="73">
        <v>1510103350</v>
      </c>
    </row>
    <row r="3776" spans="1:13" ht="16.5" customHeight="1" x14ac:dyDescent="0.2">
      <c r="A3776" s="58">
        <v>1810103010</v>
      </c>
      <c r="B3776" s="14" t="s">
        <v>3389</v>
      </c>
      <c r="C3776" s="14" t="s">
        <v>19</v>
      </c>
      <c r="D3776" s="14" t="s">
        <v>11370</v>
      </c>
      <c r="E3776" s="14" t="s">
        <v>12144</v>
      </c>
      <c r="F3776" s="17"/>
      <c r="G3776" s="15" t="s">
        <v>144</v>
      </c>
      <c r="H3776" s="15" t="s">
        <v>145</v>
      </c>
      <c r="I3776" s="16"/>
      <c r="J3776" s="10"/>
      <c r="K3776" s="10"/>
      <c r="L3776" s="73">
        <v>1523100350</v>
      </c>
    </row>
    <row r="3777" spans="1:12" ht="16.5" customHeight="1" x14ac:dyDescent="0.2">
      <c r="A3777" s="58">
        <v>1810103030</v>
      </c>
      <c r="B3777" s="14" t="s">
        <v>3390</v>
      </c>
      <c r="C3777" s="14" t="s">
        <v>19</v>
      </c>
      <c r="D3777" s="14" t="s">
        <v>7653</v>
      </c>
      <c r="E3777" s="14" t="s">
        <v>7531</v>
      </c>
      <c r="F3777" s="17"/>
      <c r="G3777" s="15" t="s">
        <v>144</v>
      </c>
      <c r="H3777" s="15" t="s">
        <v>145</v>
      </c>
      <c r="I3777" s="16"/>
      <c r="J3777" s="10"/>
      <c r="K3777" s="10"/>
      <c r="L3777" s="73">
        <v>1523100370</v>
      </c>
    </row>
    <row r="3778" spans="1:12" ht="16.5" customHeight="1" x14ac:dyDescent="0.2">
      <c r="A3778" s="58">
        <v>1810103070</v>
      </c>
      <c r="B3778" s="14" t="s">
        <v>3393</v>
      </c>
      <c r="C3778" s="14" t="s">
        <v>19</v>
      </c>
      <c r="D3778" s="14" t="s">
        <v>7694</v>
      </c>
      <c r="E3778" s="14" t="s">
        <v>7693</v>
      </c>
      <c r="F3778" s="17"/>
      <c r="G3778" s="15"/>
      <c r="H3778" s="15"/>
      <c r="I3778" s="16"/>
      <c r="J3778" s="10"/>
      <c r="K3778" s="10"/>
      <c r="L3778" s="73">
        <v>1523100430</v>
      </c>
    </row>
    <row r="3779" spans="1:12" ht="16.5" customHeight="1" x14ac:dyDescent="0.2">
      <c r="A3779" s="58">
        <v>1810103090</v>
      </c>
      <c r="B3779" s="14" t="s">
        <v>3388</v>
      </c>
      <c r="C3779" s="14" t="s">
        <v>19</v>
      </c>
      <c r="D3779" s="14" t="s">
        <v>8162</v>
      </c>
      <c r="E3779" s="14" t="s">
        <v>8161</v>
      </c>
      <c r="F3779" s="17"/>
      <c r="G3779" s="12"/>
      <c r="H3779" s="12"/>
      <c r="I3779" s="16"/>
      <c r="J3779" s="10"/>
      <c r="K3779" s="10"/>
      <c r="L3779" s="73">
        <v>1523100340</v>
      </c>
    </row>
    <row r="3780" spans="1:12" ht="16.5" customHeight="1" x14ac:dyDescent="0.2">
      <c r="A3780" s="18">
        <v>1810103420</v>
      </c>
      <c r="B3780" s="14" t="s">
        <v>5611</v>
      </c>
      <c r="C3780" s="14"/>
      <c r="D3780" s="14" t="s">
        <v>5612</v>
      </c>
      <c r="E3780" s="14" t="s">
        <v>5613</v>
      </c>
      <c r="F3780" s="17"/>
      <c r="G3780" s="12"/>
      <c r="H3780" s="12"/>
      <c r="I3780" s="16"/>
      <c r="J3780" s="10"/>
      <c r="K3780" s="10"/>
    </row>
    <row r="3781" spans="1:12" ht="16.5" customHeight="1" x14ac:dyDescent="0.2">
      <c r="A3781" s="58">
        <v>1810103430</v>
      </c>
      <c r="B3781" s="14" t="s">
        <v>11457</v>
      </c>
      <c r="C3781" s="14" t="s">
        <v>19</v>
      </c>
      <c r="D3781" s="14" t="s">
        <v>11459</v>
      </c>
      <c r="E3781" s="14" t="s">
        <v>11458</v>
      </c>
      <c r="F3781" s="17"/>
      <c r="G3781" s="12"/>
      <c r="H3781" s="12"/>
      <c r="I3781" s="16"/>
      <c r="J3781" s="10"/>
      <c r="K3781" s="10"/>
    </row>
    <row r="3782" spans="1:12" ht="16.5" customHeight="1" x14ac:dyDescent="0.2">
      <c r="A3782" s="58">
        <v>1810103520</v>
      </c>
      <c r="B3782" s="14" t="s">
        <v>4408</v>
      </c>
      <c r="C3782" s="14" t="s">
        <v>19</v>
      </c>
      <c r="D3782" s="14" t="s">
        <v>4409</v>
      </c>
      <c r="E3782" s="14" t="s">
        <v>6872</v>
      </c>
      <c r="F3782" s="17"/>
      <c r="G3782" s="15" t="s">
        <v>144</v>
      </c>
      <c r="H3782" s="15" t="s">
        <v>145</v>
      </c>
      <c r="I3782" s="16"/>
      <c r="J3782" s="10"/>
      <c r="K3782" s="10"/>
      <c r="L3782" s="73">
        <v>1511102870</v>
      </c>
    </row>
    <row r="3783" spans="1:12" ht="16.5" customHeight="1" x14ac:dyDescent="0.2">
      <c r="A3783" s="58">
        <v>1810103540</v>
      </c>
      <c r="B3783" s="14" t="s">
        <v>9186</v>
      </c>
      <c r="C3783" s="14" t="s">
        <v>19</v>
      </c>
      <c r="D3783" s="14" t="s">
        <v>9188</v>
      </c>
      <c r="E3783" s="14" t="s">
        <v>9187</v>
      </c>
      <c r="F3783" s="17"/>
      <c r="G3783" s="15"/>
      <c r="H3783" s="15"/>
      <c r="I3783" s="16"/>
      <c r="J3783" s="10"/>
      <c r="K3783" s="10"/>
    </row>
    <row r="3784" spans="1:12" ht="16.5" customHeight="1" x14ac:dyDescent="0.2">
      <c r="A3784" s="58">
        <v>1810103580</v>
      </c>
      <c r="B3784" s="30" t="s">
        <v>3258</v>
      </c>
      <c r="C3784" s="30" t="s">
        <v>19</v>
      </c>
      <c r="D3784" s="30" t="s">
        <v>3259</v>
      </c>
      <c r="E3784" s="19" t="s">
        <v>3260</v>
      </c>
      <c r="F3784" s="17"/>
      <c r="G3784" s="17"/>
      <c r="H3784" s="16"/>
      <c r="I3784" s="16"/>
      <c r="J3784" s="10"/>
      <c r="K3784" s="10"/>
    </row>
    <row r="3785" spans="1:12" ht="16.5" customHeight="1" x14ac:dyDescent="0.2">
      <c r="A3785" s="58">
        <v>1810103600</v>
      </c>
      <c r="B3785" s="14" t="s">
        <v>4778</v>
      </c>
      <c r="C3785" s="14" t="s">
        <v>19</v>
      </c>
      <c r="D3785" s="14" t="s">
        <v>4779</v>
      </c>
      <c r="E3785" s="12" t="s">
        <v>6923</v>
      </c>
      <c r="F3785" s="17"/>
      <c r="G3785" s="10"/>
      <c r="H3785" s="17"/>
      <c r="I3785" s="16"/>
      <c r="J3785" s="10"/>
      <c r="K3785" s="10"/>
      <c r="L3785" s="73">
        <v>1512105350</v>
      </c>
    </row>
    <row r="3786" spans="1:12" ht="16.5" customHeight="1" x14ac:dyDescent="0.2">
      <c r="A3786" s="58">
        <v>1810103610</v>
      </c>
      <c r="B3786" s="14" t="s">
        <v>4780</v>
      </c>
      <c r="C3786" s="14" t="s">
        <v>19</v>
      </c>
      <c r="D3786" s="14" t="s">
        <v>4781</v>
      </c>
      <c r="E3786" s="12" t="s">
        <v>4782</v>
      </c>
      <c r="F3786" s="17" t="s">
        <v>4783</v>
      </c>
      <c r="G3786" s="17" t="s">
        <v>175</v>
      </c>
      <c r="H3786" s="17" t="s">
        <v>182</v>
      </c>
      <c r="I3786" s="16"/>
      <c r="J3786" s="10"/>
      <c r="K3786" s="10"/>
      <c r="L3786" s="73">
        <v>1512102480</v>
      </c>
    </row>
    <row r="3787" spans="1:12" ht="16.5" customHeight="1" x14ac:dyDescent="0.2">
      <c r="A3787" s="58">
        <v>1810103620</v>
      </c>
      <c r="B3787" s="23" t="s">
        <v>4784</v>
      </c>
      <c r="C3787" s="23" t="s">
        <v>19</v>
      </c>
      <c r="D3787" s="23" t="s">
        <v>4785</v>
      </c>
      <c r="E3787" s="23" t="s">
        <v>4786</v>
      </c>
      <c r="F3787" s="17"/>
      <c r="G3787" s="12" t="s">
        <v>144</v>
      </c>
      <c r="H3787" s="12" t="s">
        <v>145</v>
      </c>
      <c r="I3787" s="16"/>
      <c r="J3787" s="23" t="s">
        <v>153</v>
      </c>
      <c r="K3787" s="23" t="s">
        <v>1084</v>
      </c>
      <c r="L3787" s="73">
        <v>1512101840</v>
      </c>
    </row>
    <row r="3788" spans="1:12" ht="16.5" customHeight="1" x14ac:dyDescent="0.2">
      <c r="A3788" s="58">
        <v>1810103640</v>
      </c>
      <c r="B3788" s="23" t="s">
        <v>4787</v>
      </c>
      <c r="C3788" s="23" t="s">
        <v>19</v>
      </c>
      <c r="D3788" s="23" t="s">
        <v>4788</v>
      </c>
      <c r="E3788" s="23" t="s">
        <v>9955</v>
      </c>
      <c r="F3788" s="17"/>
      <c r="G3788" s="12" t="s">
        <v>144</v>
      </c>
      <c r="H3788" s="12" t="s">
        <v>145</v>
      </c>
      <c r="I3788" s="16"/>
      <c r="J3788" s="23" t="s">
        <v>153</v>
      </c>
      <c r="K3788" s="23" t="s">
        <v>1084</v>
      </c>
      <c r="L3788" s="73">
        <v>1512107270</v>
      </c>
    </row>
    <row r="3789" spans="1:12" ht="16.5" customHeight="1" x14ac:dyDescent="0.2">
      <c r="A3789" s="58">
        <v>1810103660</v>
      </c>
      <c r="B3789" s="29" t="s">
        <v>4789</v>
      </c>
      <c r="C3789" s="29" t="s">
        <v>19</v>
      </c>
      <c r="D3789" s="29" t="s">
        <v>4790</v>
      </c>
      <c r="E3789" s="10" t="s">
        <v>6893</v>
      </c>
      <c r="F3789" s="17"/>
      <c r="G3789" s="17"/>
      <c r="H3789" s="16"/>
      <c r="I3789" s="16"/>
      <c r="J3789" s="10" t="s">
        <v>153</v>
      </c>
      <c r="K3789" s="10" t="s">
        <v>1084</v>
      </c>
      <c r="L3789" s="73">
        <v>1512106970</v>
      </c>
    </row>
    <row r="3790" spans="1:12" ht="16.5" customHeight="1" x14ac:dyDescent="0.2">
      <c r="A3790" s="58">
        <v>1810103670</v>
      </c>
      <c r="B3790" s="29" t="s">
        <v>4791</v>
      </c>
      <c r="C3790" s="29" t="s">
        <v>19</v>
      </c>
      <c r="D3790" s="29" t="s">
        <v>4792</v>
      </c>
      <c r="E3790" s="10" t="s">
        <v>8362</v>
      </c>
      <c r="F3790" s="17"/>
      <c r="G3790" s="17"/>
      <c r="H3790" s="16"/>
      <c r="I3790" s="16"/>
      <c r="J3790" s="10"/>
      <c r="K3790" s="10"/>
      <c r="L3790" s="73">
        <v>1512105520</v>
      </c>
    </row>
    <row r="3791" spans="1:12" ht="16.5" customHeight="1" x14ac:dyDescent="0.2">
      <c r="A3791" s="58">
        <v>1810103680</v>
      </c>
      <c r="B3791" s="30" t="s">
        <v>4793</v>
      </c>
      <c r="C3791" s="30" t="s">
        <v>19</v>
      </c>
      <c r="D3791" s="30" t="s">
        <v>4794</v>
      </c>
      <c r="E3791" s="19" t="s">
        <v>4794</v>
      </c>
      <c r="F3791" s="17"/>
      <c r="G3791" s="17"/>
      <c r="H3791" s="16"/>
      <c r="I3791" s="16"/>
      <c r="J3791" s="10" t="s">
        <v>153</v>
      </c>
      <c r="K3791" s="10" t="s">
        <v>1084</v>
      </c>
      <c r="L3791" s="73">
        <v>1512107230</v>
      </c>
    </row>
    <row r="3792" spans="1:12" ht="16.5" customHeight="1" x14ac:dyDescent="0.2">
      <c r="A3792" s="58">
        <v>1810103690</v>
      </c>
      <c r="B3792" s="14" t="s">
        <v>4809</v>
      </c>
      <c r="C3792" s="14" t="s">
        <v>19</v>
      </c>
      <c r="D3792" s="14" t="s">
        <v>4810</v>
      </c>
      <c r="E3792" s="12" t="s">
        <v>9147</v>
      </c>
      <c r="F3792" s="17" t="s">
        <v>4783</v>
      </c>
      <c r="G3792" s="17" t="s">
        <v>175</v>
      </c>
      <c r="H3792" s="17" t="s">
        <v>182</v>
      </c>
      <c r="I3792" s="16"/>
      <c r="J3792" s="10"/>
      <c r="K3792" s="10"/>
      <c r="L3792" s="73">
        <v>1512102440</v>
      </c>
    </row>
    <row r="3793" spans="1:13" ht="16.5" customHeight="1" x14ac:dyDescent="0.2">
      <c r="A3793" s="58">
        <v>1810103700</v>
      </c>
      <c r="B3793" s="29" t="s">
        <v>4818</v>
      </c>
      <c r="C3793" s="29" t="s">
        <v>19</v>
      </c>
      <c r="D3793" s="29" t="s">
        <v>4819</v>
      </c>
      <c r="E3793" s="19" t="s">
        <v>11390</v>
      </c>
      <c r="F3793" s="17"/>
      <c r="G3793" s="17"/>
      <c r="H3793" s="16"/>
      <c r="I3793" s="16"/>
      <c r="J3793" s="10" t="s">
        <v>153</v>
      </c>
      <c r="K3793" s="10" t="s">
        <v>1084</v>
      </c>
      <c r="L3793" s="73">
        <v>1512102860</v>
      </c>
    </row>
    <row r="3794" spans="1:13" ht="16.5" customHeight="1" x14ac:dyDescent="0.2">
      <c r="A3794" s="58">
        <v>1810103710</v>
      </c>
      <c r="B3794" s="14" t="s">
        <v>4820</v>
      </c>
      <c r="C3794" s="14" t="s">
        <v>19</v>
      </c>
      <c r="D3794" s="14" t="s">
        <v>4821</v>
      </c>
      <c r="E3794" s="14" t="s">
        <v>4822</v>
      </c>
      <c r="F3794" s="17"/>
      <c r="G3794" s="12" t="s">
        <v>144</v>
      </c>
      <c r="H3794" s="12" t="s">
        <v>882</v>
      </c>
      <c r="I3794" s="16"/>
      <c r="J3794" s="10" t="s">
        <v>153</v>
      </c>
      <c r="K3794" s="10" t="s">
        <v>1084</v>
      </c>
      <c r="L3794" s="73">
        <v>1512103110</v>
      </c>
    </row>
    <row r="3795" spans="1:13" ht="16.5" customHeight="1" x14ac:dyDescent="0.2">
      <c r="A3795" s="58">
        <v>1810103720</v>
      </c>
      <c r="B3795" s="14" t="s">
        <v>4830</v>
      </c>
      <c r="C3795" s="14" t="s">
        <v>19</v>
      </c>
      <c r="D3795" s="14" t="s">
        <v>6860</v>
      </c>
      <c r="E3795" s="14" t="s">
        <v>4831</v>
      </c>
      <c r="F3795" s="17"/>
      <c r="G3795" s="12"/>
      <c r="H3795" s="12"/>
      <c r="I3795" s="16"/>
      <c r="J3795" s="10"/>
      <c r="K3795" s="10"/>
    </row>
    <row r="3796" spans="1:13" ht="16.5" customHeight="1" x14ac:dyDescent="0.2">
      <c r="A3796" s="58">
        <v>1810103730</v>
      </c>
      <c r="B3796" s="14" t="s">
        <v>4835</v>
      </c>
      <c r="C3796" s="14" t="s">
        <v>19</v>
      </c>
      <c r="D3796" s="14" t="s">
        <v>4836</v>
      </c>
      <c r="E3796" s="14" t="s">
        <v>4837</v>
      </c>
      <c r="F3796" s="17"/>
      <c r="G3796" s="15" t="s">
        <v>144</v>
      </c>
      <c r="H3796" s="15" t="s">
        <v>145</v>
      </c>
      <c r="I3796" s="16"/>
      <c r="J3796" s="10"/>
      <c r="K3796" s="10"/>
      <c r="L3796" s="73">
        <v>1512100710</v>
      </c>
      <c r="M3796" s="73">
        <v>1512101920</v>
      </c>
    </row>
    <row r="3797" spans="1:13" ht="16.5" customHeight="1" x14ac:dyDescent="0.2">
      <c r="A3797" s="58">
        <v>1810103740</v>
      </c>
      <c r="B3797" s="14" t="s">
        <v>4838</v>
      </c>
      <c r="C3797" s="14" t="s">
        <v>19</v>
      </c>
      <c r="D3797" s="14" t="s">
        <v>4839</v>
      </c>
      <c r="E3797" s="14" t="s">
        <v>9146</v>
      </c>
      <c r="F3797" s="17"/>
      <c r="G3797" s="15" t="s">
        <v>144</v>
      </c>
      <c r="H3797" s="15" t="s">
        <v>145</v>
      </c>
      <c r="I3797" s="16"/>
      <c r="J3797" s="10"/>
      <c r="K3797" s="10"/>
      <c r="L3797" s="73">
        <v>1512100720</v>
      </c>
    </row>
    <row r="3798" spans="1:13" ht="16.5" customHeight="1" x14ac:dyDescent="0.2">
      <c r="A3798" s="58">
        <v>1810103750</v>
      </c>
      <c r="B3798" s="14" t="s">
        <v>6996</v>
      </c>
      <c r="C3798" s="14" t="s">
        <v>19</v>
      </c>
      <c r="D3798" s="14" t="s">
        <v>6997</v>
      </c>
      <c r="E3798" s="14" t="s">
        <v>6998</v>
      </c>
      <c r="F3798" s="17"/>
      <c r="G3798" s="12"/>
      <c r="H3798" s="12"/>
      <c r="I3798" s="16"/>
      <c r="J3798" s="10"/>
      <c r="K3798" s="10"/>
    </row>
    <row r="3799" spans="1:13" ht="16.5" customHeight="1" x14ac:dyDescent="0.2">
      <c r="A3799" s="58">
        <v>1810103760</v>
      </c>
      <c r="B3799" s="14" t="s">
        <v>4840</v>
      </c>
      <c r="C3799" s="14" t="s">
        <v>19</v>
      </c>
      <c r="D3799" s="14" t="s">
        <v>4841</v>
      </c>
      <c r="E3799" s="14" t="s">
        <v>6466</v>
      </c>
      <c r="F3799" s="17"/>
      <c r="G3799" s="15" t="s">
        <v>144</v>
      </c>
      <c r="H3799" s="15" t="s">
        <v>145</v>
      </c>
      <c r="I3799" s="16"/>
      <c r="J3799" s="10"/>
      <c r="K3799" s="10"/>
      <c r="L3799" s="73">
        <v>1512100730</v>
      </c>
    </row>
    <row r="3800" spans="1:13" ht="16.5" customHeight="1" x14ac:dyDescent="0.2">
      <c r="A3800" s="58">
        <v>1810103780</v>
      </c>
      <c r="B3800" s="14" t="s">
        <v>4842</v>
      </c>
      <c r="C3800" s="14" t="s">
        <v>19</v>
      </c>
      <c r="D3800" s="14" t="s">
        <v>4843</v>
      </c>
      <c r="E3800" s="14" t="s">
        <v>4844</v>
      </c>
      <c r="F3800" s="17"/>
      <c r="G3800" s="15" t="s">
        <v>144</v>
      </c>
      <c r="H3800" s="15" t="s">
        <v>145</v>
      </c>
      <c r="I3800" s="16"/>
      <c r="J3800" s="10"/>
      <c r="K3800" s="10"/>
      <c r="L3800" s="73">
        <v>1512100740</v>
      </c>
    </row>
    <row r="3801" spans="1:13" ht="16.5" customHeight="1" x14ac:dyDescent="0.2">
      <c r="A3801" s="58">
        <v>1810103800</v>
      </c>
      <c r="B3801" s="10" t="s">
        <v>9510</v>
      </c>
      <c r="C3801" s="10" t="s">
        <v>19</v>
      </c>
      <c r="D3801" s="10" t="s">
        <v>9512</v>
      </c>
      <c r="E3801" s="10" t="s">
        <v>9511</v>
      </c>
      <c r="F3801" s="17"/>
      <c r="G3801" s="12"/>
      <c r="H3801" s="12"/>
      <c r="I3801" s="16"/>
      <c r="J3801" s="10"/>
      <c r="K3801" s="10"/>
    </row>
    <row r="3802" spans="1:13" ht="16.5" customHeight="1" x14ac:dyDescent="0.2">
      <c r="A3802" s="58">
        <v>1810103810</v>
      </c>
      <c r="B3802" s="14" t="s">
        <v>4845</v>
      </c>
      <c r="C3802" s="14" t="s">
        <v>19</v>
      </c>
      <c r="D3802" s="14" t="s">
        <v>10208</v>
      </c>
      <c r="E3802" s="14" t="s">
        <v>4846</v>
      </c>
      <c r="F3802" s="17"/>
      <c r="G3802" s="15" t="s">
        <v>144</v>
      </c>
      <c r="H3802" s="15" t="s">
        <v>145</v>
      </c>
      <c r="I3802" s="16"/>
      <c r="J3802" s="10"/>
      <c r="K3802" s="10"/>
      <c r="L3802" s="73">
        <v>1512100770</v>
      </c>
    </row>
    <row r="3803" spans="1:13" ht="16.5" customHeight="1" x14ac:dyDescent="0.2">
      <c r="A3803" s="58">
        <v>1810103820</v>
      </c>
      <c r="B3803" s="14" t="s">
        <v>4851</v>
      </c>
      <c r="C3803" s="14" t="s">
        <v>19</v>
      </c>
      <c r="D3803" s="14" t="s">
        <v>9957</v>
      </c>
      <c r="E3803" s="12" t="s">
        <v>9956</v>
      </c>
      <c r="F3803" s="17" t="s">
        <v>4852</v>
      </c>
      <c r="G3803" s="17" t="s">
        <v>175</v>
      </c>
      <c r="H3803" s="17" t="s">
        <v>182</v>
      </c>
      <c r="I3803" s="16"/>
      <c r="J3803" s="10"/>
      <c r="K3803" s="10"/>
      <c r="L3803" s="73">
        <v>1512100790</v>
      </c>
    </row>
    <row r="3804" spans="1:13" ht="16.5" customHeight="1" x14ac:dyDescent="0.2">
      <c r="A3804" s="58">
        <v>1810103830</v>
      </c>
      <c r="B3804" s="14" t="s">
        <v>7075</v>
      </c>
      <c r="C3804" s="14" t="s">
        <v>19</v>
      </c>
      <c r="D3804" s="14" t="s">
        <v>6787</v>
      </c>
      <c r="E3804" s="14" t="s">
        <v>6788</v>
      </c>
      <c r="F3804" s="17"/>
      <c r="G3804" s="12" t="s">
        <v>144</v>
      </c>
      <c r="H3804" s="12" t="s">
        <v>882</v>
      </c>
      <c r="I3804" s="16"/>
      <c r="J3804" s="10" t="s">
        <v>153</v>
      </c>
      <c r="K3804" s="10" t="s">
        <v>1084</v>
      </c>
    </row>
    <row r="3805" spans="1:13" ht="16.5" customHeight="1" x14ac:dyDescent="0.2">
      <c r="A3805" s="58">
        <v>1810103850</v>
      </c>
      <c r="B3805" s="14" t="s">
        <v>4858</v>
      </c>
      <c r="C3805" s="14" t="s">
        <v>19</v>
      </c>
      <c r="D3805" s="14" t="s">
        <v>4859</v>
      </c>
      <c r="E3805" s="12" t="s">
        <v>11879</v>
      </c>
      <c r="F3805" s="17"/>
      <c r="G3805" s="17"/>
      <c r="H3805" s="17"/>
      <c r="I3805" s="16"/>
      <c r="J3805" s="10"/>
      <c r="K3805" s="10"/>
      <c r="L3805" s="73">
        <v>1512107120</v>
      </c>
    </row>
    <row r="3806" spans="1:13" ht="16.5" customHeight="1" x14ac:dyDescent="0.2">
      <c r="A3806" s="58">
        <v>1810103870</v>
      </c>
      <c r="B3806" s="14" t="s">
        <v>4860</v>
      </c>
      <c r="C3806" s="14" t="s">
        <v>19</v>
      </c>
      <c r="D3806" s="14" t="s">
        <v>4861</v>
      </c>
      <c r="E3806" s="12" t="s">
        <v>4862</v>
      </c>
      <c r="F3806" s="17"/>
      <c r="G3806" s="17"/>
      <c r="H3806" s="17"/>
      <c r="I3806" s="16"/>
      <c r="J3806" s="10"/>
      <c r="K3806" s="10"/>
    </row>
    <row r="3807" spans="1:13" ht="16.5" customHeight="1" x14ac:dyDescent="0.2">
      <c r="A3807" s="58">
        <v>1810103890</v>
      </c>
      <c r="B3807" s="14" t="s">
        <v>6576</v>
      </c>
      <c r="C3807" s="14" t="s">
        <v>19</v>
      </c>
      <c r="D3807" s="14" t="s">
        <v>6577</v>
      </c>
      <c r="E3807" s="12" t="s">
        <v>6578</v>
      </c>
      <c r="F3807" s="17"/>
      <c r="G3807" s="17"/>
      <c r="H3807" s="17"/>
      <c r="I3807" s="16"/>
      <c r="J3807" s="10"/>
      <c r="K3807" s="10"/>
    </row>
    <row r="3808" spans="1:13" ht="16.5" customHeight="1" x14ac:dyDescent="0.2">
      <c r="A3808" s="58">
        <v>1810103900</v>
      </c>
      <c r="B3808" s="14" t="s">
        <v>12153</v>
      </c>
      <c r="C3808" s="14" t="s">
        <v>19</v>
      </c>
      <c r="D3808" s="14" t="s">
        <v>12154</v>
      </c>
      <c r="E3808" s="12" t="s">
        <v>12155</v>
      </c>
      <c r="F3808" s="17"/>
      <c r="G3808" s="17"/>
      <c r="H3808" s="17"/>
      <c r="I3808" s="16"/>
      <c r="J3808" s="10"/>
      <c r="K3808" s="10"/>
    </row>
    <row r="3809" spans="1:18" ht="16.5" customHeight="1" x14ac:dyDescent="0.2">
      <c r="A3809" s="58">
        <v>1810103920</v>
      </c>
      <c r="B3809" s="14" t="s">
        <v>4875</v>
      </c>
      <c r="C3809" s="14" t="s">
        <v>19</v>
      </c>
      <c r="D3809" s="14" t="s">
        <v>6636</v>
      </c>
      <c r="E3809" s="12" t="s">
        <v>6637</v>
      </c>
      <c r="F3809" s="17"/>
      <c r="G3809" s="17"/>
      <c r="H3809" s="17"/>
      <c r="I3809" s="16"/>
      <c r="J3809" s="10"/>
      <c r="K3809" s="10"/>
      <c r="L3809" s="73">
        <v>1512107390</v>
      </c>
    </row>
    <row r="3810" spans="1:18" ht="16.5" customHeight="1" x14ac:dyDescent="0.2">
      <c r="A3810" s="58">
        <v>1810103930</v>
      </c>
      <c r="B3810" s="14" t="s">
        <v>4879</v>
      </c>
      <c r="C3810" s="14" t="s">
        <v>19</v>
      </c>
      <c r="D3810" s="14" t="s">
        <v>9102</v>
      </c>
      <c r="E3810" s="12" t="s">
        <v>8158</v>
      </c>
      <c r="F3810" s="17"/>
      <c r="G3810" s="17"/>
      <c r="H3810" s="17"/>
      <c r="I3810" s="16"/>
      <c r="J3810" s="10"/>
      <c r="K3810" s="10"/>
      <c r="L3810" s="73">
        <v>1512105490</v>
      </c>
    </row>
    <row r="3811" spans="1:18" ht="16.5" customHeight="1" x14ac:dyDescent="0.2">
      <c r="A3811" s="58">
        <v>1810103950</v>
      </c>
      <c r="B3811" s="14" t="s">
        <v>4880</v>
      </c>
      <c r="C3811" s="14" t="s">
        <v>19</v>
      </c>
      <c r="D3811" s="14" t="s">
        <v>7374</v>
      </c>
      <c r="E3811" s="12" t="s">
        <v>11647</v>
      </c>
      <c r="F3811" s="17"/>
      <c r="G3811" s="17"/>
      <c r="H3811" s="17"/>
      <c r="I3811" s="16"/>
      <c r="J3811" s="10"/>
      <c r="K3811" s="10"/>
      <c r="L3811" s="73">
        <v>1512102270</v>
      </c>
    </row>
    <row r="3812" spans="1:18" ht="16.5" customHeight="1" x14ac:dyDescent="0.2">
      <c r="A3812" s="58">
        <v>1810103960</v>
      </c>
      <c r="B3812" s="14" t="s">
        <v>4881</v>
      </c>
      <c r="C3812" s="14" t="s">
        <v>19</v>
      </c>
      <c r="D3812" s="14" t="s">
        <v>12035</v>
      </c>
      <c r="E3812" s="12" t="s">
        <v>4882</v>
      </c>
      <c r="F3812" s="17"/>
      <c r="G3812" s="17"/>
      <c r="H3812" s="17"/>
      <c r="I3812" s="16"/>
      <c r="J3812" s="10"/>
      <c r="K3812" s="10"/>
    </row>
    <row r="3813" spans="1:18" ht="16.5" customHeight="1" x14ac:dyDescent="0.2">
      <c r="A3813" s="58">
        <v>1810103970</v>
      </c>
      <c r="B3813" s="14" t="s">
        <v>4883</v>
      </c>
      <c r="C3813" s="14" t="s">
        <v>19</v>
      </c>
      <c r="D3813" s="14" t="s">
        <v>4884</v>
      </c>
      <c r="E3813" s="14" t="s">
        <v>12156</v>
      </c>
      <c r="F3813" s="17"/>
      <c r="G3813" s="12" t="s">
        <v>144</v>
      </c>
      <c r="H3813" s="12" t="s">
        <v>882</v>
      </c>
      <c r="I3813" s="16"/>
      <c r="J3813" s="10" t="s">
        <v>153</v>
      </c>
      <c r="K3813" s="10" t="s">
        <v>1084</v>
      </c>
      <c r="L3813" s="73">
        <v>1512103170</v>
      </c>
    </row>
    <row r="3814" spans="1:18" ht="16.5" customHeight="1" x14ac:dyDescent="0.2">
      <c r="A3814" s="58">
        <v>1810103990</v>
      </c>
      <c r="B3814" s="14" t="s">
        <v>4898</v>
      </c>
      <c r="C3814" s="14" t="s">
        <v>19</v>
      </c>
      <c r="D3814" s="14" t="s">
        <v>4899</v>
      </c>
      <c r="E3814" s="12" t="s">
        <v>7341</v>
      </c>
      <c r="F3814" s="17" t="s">
        <v>4783</v>
      </c>
      <c r="G3814" s="17" t="s">
        <v>175</v>
      </c>
      <c r="H3814" s="17" t="s">
        <v>182</v>
      </c>
      <c r="I3814" s="16"/>
      <c r="J3814" s="10"/>
      <c r="K3814" s="10"/>
      <c r="L3814" s="73">
        <v>1512100960</v>
      </c>
    </row>
    <row r="3815" spans="1:18" ht="16.5" customHeight="1" x14ac:dyDescent="0.2">
      <c r="A3815" s="58">
        <v>1810104000</v>
      </c>
      <c r="B3815" s="29" t="s">
        <v>4903</v>
      </c>
      <c r="C3815" s="29" t="s">
        <v>19</v>
      </c>
      <c r="D3815" s="29" t="s">
        <v>4904</v>
      </c>
      <c r="E3815" s="10" t="s">
        <v>6999</v>
      </c>
      <c r="F3815" s="17"/>
      <c r="G3815" s="17"/>
      <c r="H3815" s="16"/>
      <c r="I3815" s="16"/>
      <c r="J3815" s="10" t="s">
        <v>153</v>
      </c>
      <c r="K3815" s="10" t="s">
        <v>1084</v>
      </c>
      <c r="L3815" s="73">
        <v>1512107040</v>
      </c>
    </row>
    <row r="3816" spans="1:18" ht="16.5" customHeight="1" x14ac:dyDescent="0.2">
      <c r="A3816" s="58">
        <v>1810104010</v>
      </c>
      <c r="B3816" s="29" t="s">
        <v>4905</v>
      </c>
      <c r="C3816" s="29" t="s">
        <v>19</v>
      </c>
      <c r="D3816" s="29" t="s">
        <v>4906</v>
      </c>
      <c r="E3816" s="10" t="s">
        <v>11736</v>
      </c>
      <c r="F3816" s="17"/>
      <c r="G3816" s="17"/>
      <c r="H3816" s="16"/>
      <c r="I3816" s="16"/>
      <c r="J3816" s="10" t="s">
        <v>153</v>
      </c>
      <c r="K3816" s="10" t="s">
        <v>1084</v>
      </c>
      <c r="L3816" s="73">
        <v>1512107050</v>
      </c>
    </row>
    <row r="3817" spans="1:18" ht="16.5" customHeight="1" x14ac:dyDescent="0.2">
      <c r="A3817" s="58">
        <v>1810104020</v>
      </c>
      <c r="B3817" s="29" t="s">
        <v>4907</v>
      </c>
      <c r="C3817" s="29" t="s">
        <v>19</v>
      </c>
      <c r="D3817" s="29" t="s">
        <v>4908</v>
      </c>
      <c r="E3817" s="10" t="s">
        <v>4909</v>
      </c>
      <c r="F3817" s="17"/>
      <c r="G3817" s="17"/>
      <c r="H3817" s="16"/>
      <c r="I3817" s="16"/>
      <c r="J3817" s="10"/>
      <c r="K3817" s="10"/>
      <c r="L3817" s="73">
        <v>1512105290</v>
      </c>
    </row>
    <row r="3818" spans="1:18" ht="16.5" customHeight="1" x14ac:dyDescent="0.2">
      <c r="A3818" s="58">
        <v>1810104030</v>
      </c>
      <c r="B3818" s="14" t="s">
        <v>4910</v>
      </c>
      <c r="C3818" s="14" t="s">
        <v>19</v>
      </c>
      <c r="D3818" s="14" t="s">
        <v>7363</v>
      </c>
      <c r="E3818" s="14" t="s">
        <v>7364</v>
      </c>
      <c r="F3818" s="17"/>
      <c r="G3818" s="15" t="s">
        <v>144</v>
      </c>
      <c r="H3818" s="15" t="s">
        <v>145</v>
      </c>
      <c r="I3818" s="16"/>
      <c r="J3818" s="10"/>
      <c r="K3818" s="10"/>
    </row>
    <row r="3819" spans="1:18" ht="12.75" x14ac:dyDescent="0.2">
      <c r="A3819" s="18">
        <v>1810104040</v>
      </c>
      <c r="B3819" s="14" t="s">
        <v>4911</v>
      </c>
      <c r="C3819" s="14" t="s">
        <v>19</v>
      </c>
      <c r="D3819" s="14" t="s">
        <v>4912</v>
      </c>
      <c r="E3819" s="14" t="s">
        <v>4913</v>
      </c>
      <c r="F3819" s="17"/>
      <c r="G3819" s="12" t="s">
        <v>144</v>
      </c>
      <c r="H3819" s="12" t="s">
        <v>882</v>
      </c>
      <c r="I3819" s="16"/>
      <c r="J3819" s="10" t="s">
        <v>153</v>
      </c>
      <c r="K3819" s="10" t="s">
        <v>1084</v>
      </c>
      <c r="L3819" s="73">
        <v>1512103200</v>
      </c>
    </row>
    <row r="3820" spans="1:18" ht="16.5" customHeight="1" x14ac:dyDescent="0.2">
      <c r="A3820" s="58">
        <v>1810104050</v>
      </c>
      <c r="B3820" s="14" t="s">
        <v>4919</v>
      </c>
      <c r="C3820" s="14" t="s">
        <v>19</v>
      </c>
      <c r="D3820" s="14" t="s">
        <v>4920</v>
      </c>
      <c r="E3820" s="14" t="s">
        <v>4921</v>
      </c>
      <c r="F3820" s="17"/>
      <c r="G3820" s="17"/>
      <c r="H3820" s="16"/>
      <c r="I3820" s="16"/>
      <c r="J3820" s="10"/>
      <c r="K3820" s="10"/>
    </row>
    <row r="3821" spans="1:18" ht="16.5" customHeight="1" x14ac:dyDescent="0.2">
      <c r="A3821" s="107">
        <v>1810104060</v>
      </c>
      <c r="B3821" s="14" t="s">
        <v>4922</v>
      </c>
      <c r="C3821" s="33" t="s">
        <v>19</v>
      </c>
      <c r="D3821" s="33" t="s">
        <v>4923</v>
      </c>
      <c r="E3821" s="14" t="s">
        <v>8960</v>
      </c>
      <c r="F3821" s="17"/>
      <c r="G3821" s="17"/>
      <c r="H3821" s="16"/>
      <c r="I3821" s="16"/>
      <c r="J3821" s="10"/>
      <c r="K3821" s="10"/>
      <c r="L3821" s="73">
        <v>1512106270</v>
      </c>
      <c r="Q3821" s="60"/>
      <c r="R3821" s="60"/>
    </row>
    <row r="3822" spans="1:18" ht="16.5" customHeight="1" x14ac:dyDescent="0.2">
      <c r="A3822" s="107">
        <v>1810104070</v>
      </c>
      <c r="B3822" s="91" t="s">
        <v>4927</v>
      </c>
      <c r="C3822" s="396" t="s">
        <v>19</v>
      </c>
      <c r="D3822" s="396" t="s">
        <v>4928</v>
      </c>
      <c r="E3822" s="92" t="s">
        <v>4929</v>
      </c>
      <c r="F3822" s="93" t="s">
        <v>4783</v>
      </c>
      <c r="G3822" s="93" t="s">
        <v>175</v>
      </c>
      <c r="H3822" s="93" t="s">
        <v>182</v>
      </c>
      <c r="I3822" s="94"/>
      <c r="J3822" s="95"/>
      <c r="K3822" s="95"/>
      <c r="L3822" s="96">
        <v>1512102050</v>
      </c>
    </row>
    <row r="3823" spans="1:18" ht="16.5" customHeight="1" x14ac:dyDescent="0.2">
      <c r="A3823" s="107">
        <v>1810104080</v>
      </c>
      <c r="B3823" s="14" t="s">
        <v>4935</v>
      </c>
      <c r="C3823" s="33" t="s">
        <v>19</v>
      </c>
      <c r="D3823" s="33" t="s">
        <v>4936</v>
      </c>
      <c r="E3823" s="14" t="s">
        <v>7831</v>
      </c>
      <c r="F3823" s="17"/>
      <c r="G3823" s="15" t="s">
        <v>144</v>
      </c>
      <c r="H3823" s="15" t="s">
        <v>145</v>
      </c>
      <c r="I3823" s="16"/>
      <c r="J3823" s="10"/>
      <c r="K3823" s="10"/>
      <c r="L3823" s="73">
        <v>1512101050</v>
      </c>
    </row>
    <row r="3824" spans="1:18" ht="16.5" customHeight="1" x14ac:dyDescent="0.2">
      <c r="A3824" s="395">
        <v>1810104090</v>
      </c>
      <c r="B3824" s="19" t="s">
        <v>4937</v>
      </c>
      <c r="C3824" s="179" t="s">
        <v>19</v>
      </c>
      <c r="D3824" s="397" t="s">
        <v>4938</v>
      </c>
      <c r="E3824" s="20" t="s">
        <v>6898</v>
      </c>
      <c r="F3824" s="17"/>
      <c r="G3824" s="12" t="s">
        <v>144</v>
      </c>
      <c r="H3824" s="12" t="s">
        <v>145</v>
      </c>
      <c r="I3824" s="16"/>
      <c r="J3824" s="19" t="s">
        <v>269</v>
      </c>
      <c r="K3824" s="19" t="s">
        <v>1084</v>
      </c>
      <c r="L3824" s="73">
        <v>1512107280</v>
      </c>
    </row>
    <row r="3825" spans="1:13" ht="16.5" customHeight="1" x14ac:dyDescent="0.2">
      <c r="A3825" s="107">
        <v>1810104100</v>
      </c>
      <c r="B3825" s="14" t="s">
        <v>4942</v>
      </c>
      <c r="C3825" s="33" t="s">
        <v>19</v>
      </c>
      <c r="D3825" s="33" t="s">
        <v>7243</v>
      </c>
      <c r="E3825" s="12" t="s">
        <v>7244</v>
      </c>
      <c r="F3825" s="17" t="s">
        <v>4783</v>
      </c>
      <c r="G3825" s="17" t="s">
        <v>175</v>
      </c>
      <c r="H3825" s="17" t="s">
        <v>182</v>
      </c>
      <c r="I3825" s="16"/>
      <c r="J3825" s="10"/>
      <c r="K3825" s="10"/>
      <c r="L3825" s="73">
        <v>1512102070</v>
      </c>
    </row>
    <row r="3826" spans="1:13" ht="16.5" customHeight="1" x14ac:dyDescent="0.2">
      <c r="A3826" s="107">
        <v>1810104110</v>
      </c>
      <c r="B3826" s="14" t="s">
        <v>4943</v>
      </c>
      <c r="C3826" s="33" t="s">
        <v>19</v>
      </c>
      <c r="D3826" s="33" t="s">
        <v>7965</v>
      </c>
      <c r="E3826" s="12" t="s">
        <v>7964</v>
      </c>
      <c r="F3826" s="17" t="s">
        <v>4783</v>
      </c>
      <c r="G3826" s="17" t="s">
        <v>175</v>
      </c>
      <c r="H3826" s="17" t="s">
        <v>182</v>
      </c>
      <c r="I3826" s="16"/>
      <c r="J3826" s="10"/>
      <c r="K3826" s="10"/>
      <c r="L3826" s="73">
        <v>1512102080</v>
      </c>
    </row>
    <row r="3827" spans="1:13" ht="16.5" customHeight="1" x14ac:dyDescent="0.2">
      <c r="A3827" s="107">
        <v>1810104120</v>
      </c>
      <c r="B3827" s="14" t="s">
        <v>4944</v>
      </c>
      <c r="C3827" s="33" t="s">
        <v>19</v>
      </c>
      <c r="D3827" s="33" t="s">
        <v>7966</v>
      </c>
      <c r="E3827" s="12" t="s">
        <v>4945</v>
      </c>
      <c r="F3827" s="17" t="s">
        <v>4783</v>
      </c>
      <c r="G3827" s="17" t="s">
        <v>175</v>
      </c>
      <c r="H3827" s="17" t="s">
        <v>182</v>
      </c>
      <c r="I3827" s="16"/>
      <c r="J3827" s="10"/>
      <c r="K3827" s="10"/>
      <c r="L3827" s="73">
        <v>1512102090</v>
      </c>
      <c r="M3827" s="73">
        <v>1512102090</v>
      </c>
    </row>
    <row r="3828" spans="1:13" ht="16.5" customHeight="1" x14ac:dyDescent="0.2">
      <c r="A3828" s="107">
        <v>1810104130</v>
      </c>
      <c r="B3828" s="29" t="s">
        <v>4953</v>
      </c>
      <c r="C3828" s="324" t="s">
        <v>19</v>
      </c>
      <c r="D3828" s="324" t="s">
        <v>4954</v>
      </c>
      <c r="E3828" s="19" t="s">
        <v>4955</v>
      </c>
      <c r="F3828" s="17"/>
      <c r="G3828" s="17"/>
      <c r="H3828" s="16"/>
      <c r="I3828" s="16"/>
      <c r="J3828" s="10" t="s">
        <v>153</v>
      </c>
      <c r="K3828" s="10" t="s">
        <v>1084</v>
      </c>
      <c r="L3828" s="73">
        <v>1512101120</v>
      </c>
      <c r="M3828" s="73">
        <v>1512105860</v>
      </c>
    </row>
    <row r="3829" spans="1:13" ht="16.5" customHeight="1" x14ac:dyDescent="0.2">
      <c r="A3829" s="107">
        <v>1810104140</v>
      </c>
      <c r="B3829" s="14" t="s">
        <v>4956</v>
      </c>
      <c r="C3829" s="33" t="s">
        <v>19</v>
      </c>
      <c r="D3829" s="33" t="s">
        <v>7970</v>
      </c>
      <c r="E3829" s="14" t="s">
        <v>7969</v>
      </c>
      <c r="F3829" s="17"/>
      <c r="G3829" s="15" t="s">
        <v>144</v>
      </c>
      <c r="H3829" s="15" t="s">
        <v>145</v>
      </c>
      <c r="I3829" s="16"/>
      <c r="J3829" s="10"/>
      <c r="K3829" s="10"/>
      <c r="L3829" s="73">
        <v>1512105980</v>
      </c>
    </row>
    <row r="3830" spans="1:13" ht="16.5" customHeight="1" x14ac:dyDescent="0.2">
      <c r="A3830" s="58">
        <v>1810104150</v>
      </c>
      <c r="B3830" s="175" t="s">
        <v>4957</v>
      </c>
      <c r="C3830" s="175" t="s">
        <v>19</v>
      </c>
      <c r="D3830" s="14" t="s">
        <v>7707</v>
      </c>
      <c r="E3830" s="12" t="s">
        <v>7706</v>
      </c>
      <c r="F3830" s="17" t="s">
        <v>4783</v>
      </c>
      <c r="G3830" s="17" t="s">
        <v>175</v>
      </c>
      <c r="H3830" s="17" t="s">
        <v>182</v>
      </c>
      <c r="I3830" s="16"/>
      <c r="J3830" s="10"/>
      <c r="K3830" s="10"/>
      <c r="L3830" s="73">
        <v>1512102110</v>
      </c>
    </row>
    <row r="3831" spans="1:13" ht="16.5" customHeight="1" x14ac:dyDescent="0.2">
      <c r="A3831" s="58">
        <v>1810104160</v>
      </c>
      <c r="B3831" s="14" t="s">
        <v>4958</v>
      </c>
      <c r="C3831" s="14" t="s">
        <v>19</v>
      </c>
      <c r="D3831" s="14" t="s">
        <v>7973</v>
      </c>
      <c r="E3831" s="12" t="s">
        <v>6463</v>
      </c>
      <c r="F3831" s="17" t="s">
        <v>4783</v>
      </c>
      <c r="G3831" s="17" t="s">
        <v>175</v>
      </c>
      <c r="H3831" s="17" t="s">
        <v>182</v>
      </c>
      <c r="I3831" s="16"/>
      <c r="J3831" s="10"/>
      <c r="K3831" s="10"/>
      <c r="L3831" s="73">
        <v>1512102120</v>
      </c>
    </row>
    <row r="3832" spans="1:13" ht="16.5" customHeight="1" x14ac:dyDescent="0.2">
      <c r="A3832" s="58">
        <v>1810104170</v>
      </c>
      <c r="B3832" s="14" t="s">
        <v>4959</v>
      </c>
      <c r="C3832" s="14" t="s">
        <v>19</v>
      </c>
      <c r="D3832" s="14" t="s">
        <v>7971</v>
      </c>
      <c r="E3832" s="12" t="s">
        <v>7967</v>
      </c>
      <c r="F3832" s="17"/>
      <c r="G3832" s="17"/>
      <c r="H3832" s="17"/>
      <c r="I3832" s="16"/>
      <c r="J3832" s="10"/>
      <c r="K3832" s="10"/>
      <c r="L3832" s="73">
        <v>1512101160</v>
      </c>
    </row>
    <row r="3833" spans="1:13" ht="16.5" customHeight="1" x14ac:dyDescent="0.2">
      <c r="A3833" s="58">
        <v>1810104180</v>
      </c>
      <c r="B3833" s="14" t="s">
        <v>4962</v>
      </c>
      <c r="C3833" s="14" t="s">
        <v>19</v>
      </c>
      <c r="D3833" s="14" t="s">
        <v>4963</v>
      </c>
      <c r="E3833" s="14" t="s">
        <v>6465</v>
      </c>
      <c r="F3833" s="17"/>
      <c r="G3833" s="15"/>
      <c r="H3833" s="15"/>
      <c r="I3833" s="16"/>
      <c r="J3833" s="10"/>
      <c r="K3833" s="10"/>
      <c r="L3833" s="73">
        <v>1512101180</v>
      </c>
    </row>
    <row r="3834" spans="1:13" ht="16.5" customHeight="1" x14ac:dyDescent="0.2">
      <c r="A3834" s="58">
        <v>1810104190</v>
      </c>
      <c r="B3834" s="14" t="s">
        <v>4964</v>
      </c>
      <c r="C3834" s="14" t="s">
        <v>19</v>
      </c>
      <c r="D3834" s="14" t="s">
        <v>7972</v>
      </c>
      <c r="E3834" s="14" t="s">
        <v>4965</v>
      </c>
      <c r="F3834" s="17"/>
      <c r="G3834" s="15"/>
      <c r="H3834" s="15"/>
      <c r="I3834" s="16"/>
      <c r="J3834" s="10"/>
      <c r="K3834" s="10"/>
    </row>
    <row r="3835" spans="1:13" ht="16.5" customHeight="1" x14ac:dyDescent="0.2">
      <c r="A3835" s="58">
        <v>1810104200</v>
      </c>
      <c r="B3835" s="14" t="s">
        <v>4969</v>
      </c>
      <c r="C3835" s="14" t="s">
        <v>19</v>
      </c>
      <c r="D3835" s="14" t="s">
        <v>4970</v>
      </c>
      <c r="E3835" s="14" t="s">
        <v>7968</v>
      </c>
      <c r="F3835" s="17"/>
      <c r="G3835" s="15"/>
      <c r="H3835" s="15"/>
      <c r="I3835" s="16"/>
      <c r="J3835" s="10"/>
      <c r="K3835" s="10"/>
      <c r="L3835" s="73">
        <v>1512107450</v>
      </c>
    </row>
    <row r="3836" spans="1:13" ht="16.5" customHeight="1" x14ac:dyDescent="0.2">
      <c r="A3836" s="58">
        <v>1810104240</v>
      </c>
      <c r="B3836" s="14" t="s">
        <v>4971</v>
      </c>
      <c r="C3836" s="14" t="s">
        <v>19</v>
      </c>
      <c r="D3836" s="14" t="s">
        <v>4972</v>
      </c>
      <c r="E3836" s="14" t="s">
        <v>10531</v>
      </c>
      <c r="F3836" s="17"/>
      <c r="G3836" s="15" t="s">
        <v>144</v>
      </c>
      <c r="H3836" s="15" t="s">
        <v>145</v>
      </c>
      <c r="I3836" s="16"/>
      <c r="J3836" s="10"/>
      <c r="K3836" s="10"/>
      <c r="L3836" s="73">
        <v>1512101260</v>
      </c>
    </row>
    <row r="3837" spans="1:13" ht="16.5" customHeight="1" x14ac:dyDescent="0.2">
      <c r="A3837" s="18">
        <v>1810104250</v>
      </c>
      <c r="B3837" s="10" t="s">
        <v>4973</v>
      </c>
      <c r="C3837" s="10"/>
      <c r="D3837" s="10" t="s">
        <v>6624</v>
      </c>
      <c r="E3837" s="10" t="s">
        <v>6625</v>
      </c>
      <c r="F3837" s="17"/>
      <c r="G3837" s="17"/>
      <c r="H3837" s="16"/>
      <c r="I3837" s="16"/>
      <c r="J3837" s="10" t="s">
        <v>153</v>
      </c>
      <c r="K3837" s="10" t="s">
        <v>1084</v>
      </c>
      <c r="L3837" s="73">
        <v>1512106940</v>
      </c>
    </row>
    <row r="3838" spans="1:13" ht="16.5" customHeight="1" x14ac:dyDescent="0.2">
      <c r="A3838" s="58">
        <v>1810104260</v>
      </c>
      <c r="B3838" s="14" t="s">
        <v>6895</v>
      </c>
      <c r="C3838" s="14" t="s">
        <v>19</v>
      </c>
      <c r="D3838" s="14" t="s">
        <v>6896</v>
      </c>
      <c r="E3838" s="12" t="s">
        <v>6897</v>
      </c>
      <c r="F3838" s="17" t="s">
        <v>4975</v>
      </c>
      <c r="G3838" s="10" t="s">
        <v>175</v>
      </c>
      <c r="H3838" s="17" t="s">
        <v>182</v>
      </c>
      <c r="I3838" s="17"/>
      <c r="J3838" s="10"/>
      <c r="K3838" s="10"/>
      <c r="L3838" s="73">
        <v>1512101280</v>
      </c>
    </row>
    <row r="3839" spans="1:13" ht="16.5" customHeight="1" x14ac:dyDescent="0.2">
      <c r="A3839" s="58">
        <v>1810104270</v>
      </c>
      <c r="B3839" s="14" t="s">
        <v>5005</v>
      </c>
      <c r="C3839" s="14" t="s">
        <v>19</v>
      </c>
      <c r="D3839" s="14" t="s">
        <v>5006</v>
      </c>
      <c r="E3839" s="14" t="s">
        <v>6540</v>
      </c>
      <c r="F3839" s="17"/>
      <c r="G3839" s="15" t="s">
        <v>144</v>
      </c>
      <c r="H3839" s="15" t="s">
        <v>145</v>
      </c>
      <c r="I3839" s="16"/>
      <c r="J3839" s="10"/>
      <c r="K3839" s="10"/>
      <c r="L3839" s="73">
        <v>1512101290</v>
      </c>
    </row>
    <row r="3840" spans="1:13" ht="16.5" customHeight="1" x14ac:dyDescent="0.2">
      <c r="A3840" s="58">
        <v>1810104280</v>
      </c>
      <c r="B3840" s="14" t="s">
        <v>5010</v>
      </c>
      <c r="C3840" s="14" t="s">
        <v>19</v>
      </c>
      <c r="D3840" s="14" t="s">
        <v>5011</v>
      </c>
      <c r="E3840" s="14" t="s">
        <v>5012</v>
      </c>
      <c r="F3840" s="17"/>
      <c r="G3840" s="12" t="s">
        <v>144</v>
      </c>
      <c r="H3840" s="12" t="s">
        <v>882</v>
      </c>
      <c r="I3840" s="16"/>
      <c r="J3840" s="10" t="s">
        <v>153</v>
      </c>
      <c r="K3840" s="10" t="s">
        <v>1084</v>
      </c>
      <c r="L3840" s="73">
        <v>1512101300</v>
      </c>
    </row>
    <row r="3841" spans="1:13" ht="16.5" customHeight="1" x14ac:dyDescent="0.2">
      <c r="A3841" s="58">
        <v>1810104290</v>
      </c>
      <c r="B3841" s="14" t="s">
        <v>5013</v>
      </c>
      <c r="C3841" s="14" t="s">
        <v>19</v>
      </c>
      <c r="D3841" s="14" t="s">
        <v>5014</v>
      </c>
      <c r="E3841" s="12" t="s">
        <v>5015</v>
      </c>
      <c r="F3841" s="17" t="s">
        <v>5016</v>
      </c>
      <c r="G3841" s="10" t="s">
        <v>175</v>
      </c>
      <c r="H3841" s="17" t="s">
        <v>182</v>
      </c>
      <c r="I3841" s="16"/>
      <c r="J3841" s="10"/>
      <c r="K3841" s="10"/>
      <c r="L3841" s="73">
        <v>1512101310</v>
      </c>
    </row>
    <row r="3842" spans="1:13" ht="16.5" customHeight="1" x14ac:dyDescent="0.2">
      <c r="A3842" s="58">
        <v>1810104310</v>
      </c>
      <c r="B3842" s="30" t="s">
        <v>5019</v>
      </c>
      <c r="C3842" s="30" t="s">
        <v>19</v>
      </c>
      <c r="D3842" s="30" t="s">
        <v>5020</v>
      </c>
      <c r="E3842" s="19" t="s">
        <v>7368</v>
      </c>
      <c r="F3842" s="17"/>
      <c r="G3842" s="17"/>
      <c r="H3842" s="16"/>
      <c r="I3842" s="16"/>
      <c r="J3842" s="10" t="s">
        <v>153</v>
      </c>
      <c r="K3842" s="10" t="s">
        <v>1084</v>
      </c>
      <c r="L3842" s="73">
        <v>1512107240</v>
      </c>
    </row>
    <row r="3843" spans="1:13" ht="16.5" customHeight="1" x14ac:dyDescent="0.2">
      <c r="A3843" s="58">
        <v>1810104320</v>
      </c>
      <c r="B3843" s="30" t="s">
        <v>6530</v>
      </c>
      <c r="C3843" s="30" t="s">
        <v>19</v>
      </c>
      <c r="D3843" s="30" t="s">
        <v>6531</v>
      </c>
      <c r="E3843" s="19" t="s">
        <v>6532</v>
      </c>
      <c r="F3843" s="17"/>
      <c r="G3843" s="17"/>
      <c r="H3843" s="16"/>
      <c r="I3843" s="16"/>
      <c r="J3843" s="10" t="s">
        <v>153</v>
      </c>
      <c r="K3843" s="10" t="s">
        <v>1084</v>
      </c>
      <c r="L3843" s="73">
        <v>1512107240</v>
      </c>
    </row>
    <row r="3844" spans="1:13" ht="16.5" customHeight="1" x14ac:dyDescent="0.2">
      <c r="A3844" s="58">
        <v>1810104330</v>
      </c>
      <c r="B3844" s="30" t="s">
        <v>5021</v>
      </c>
      <c r="C3844" s="30" t="s">
        <v>19</v>
      </c>
      <c r="D3844" s="30" t="s">
        <v>5022</v>
      </c>
      <c r="E3844" s="19" t="s">
        <v>7642</v>
      </c>
      <c r="F3844" s="17"/>
      <c r="G3844" s="17"/>
      <c r="H3844" s="16"/>
      <c r="I3844" s="16"/>
      <c r="J3844" s="10"/>
      <c r="K3844" s="10"/>
      <c r="L3844" s="73">
        <v>1512101350</v>
      </c>
    </row>
    <row r="3845" spans="1:13" ht="16.5" customHeight="1" x14ac:dyDescent="0.2">
      <c r="A3845" s="58">
        <v>1810104340</v>
      </c>
      <c r="B3845" s="29" t="s">
        <v>5025</v>
      </c>
      <c r="C3845" s="29" t="s">
        <v>19</v>
      </c>
      <c r="D3845" s="29" t="s">
        <v>5026</v>
      </c>
      <c r="E3845" s="10" t="s">
        <v>7998</v>
      </c>
      <c r="F3845" s="17"/>
      <c r="G3845" s="17"/>
      <c r="H3845" s="16"/>
      <c r="I3845" s="16"/>
      <c r="J3845" s="10" t="s">
        <v>153</v>
      </c>
      <c r="K3845" s="10" t="s">
        <v>1084</v>
      </c>
      <c r="L3845" s="73">
        <v>1512107060</v>
      </c>
    </row>
    <row r="3846" spans="1:13" ht="16.5" customHeight="1" x14ac:dyDescent="0.2">
      <c r="A3846" s="58">
        <v>1810104370</v>
      </c>
      <c r="B3846" s="14" t="s">
        <v>5030</v>
      </c>
      <c r="C3846" s="14" t="s">
        <v>19</v>
      </c>
      <c r="D3846" s="14" t="s">
        <v>5031</v>
      </c>
      <c r="E3846" s="14" t="s">
        <v>9422</v>
      </c>
      <c r="F3846" s="17"/>
      <c r="G3846" s="12" t="s">
        <v>144</v>
      </c>
      <c r="H3846" s="12" t="s">
        <v>882</v>
      </c>
      <c r="I3846" s="16"/>
      <c r="J3846" s="10" t="s">
        <v>153</v>
      </c>
      <c r="K3846" s="10" t="s">
        <v>1084</v>
      </c>
      <c r="L3846" s="73">
        <v>1512103260</v>
      </c>
    </row>
    <row r="3847" spans="1:13" ht="16.5" customHeight="1" x14ac:dyDescent="0.2">
      <c r="A3847" s="58">
        <v>1810104380</v>
      </c>
      <c r="B3847" s="14" t="s">
        <v>5032</v>
      </c>
      <c r="C3847" s="14" t="s">
        <v>19</v>
      </c>
      <c r="D3847" s="14" t="s">
        <v>5033</v>
      </c>
      <c r="E3847" s="14" t="s">
        <v>5034</v>
      </c>
      <c r="F3847" s="17"/>
      <c r="G3847" s="12"/>
      <c r="H3847" s="12"/>
      <c r="I3847" s="16"/>
      <c r="J3847" s="10"/>
      <c r="K3847" s="10"/>
    </row>
    <row r="3848" spans="1:13" ht="16.5" customHeight="1" x14ac:dyDescent="0.2">
      <c r="A3848" s="58">
        <v>1810104390</v>
      </c>
      <c r="B3848" s="14" t="s">
        <v>5037</v>
      </c>
      <c r="C3848" s="14" t="s">
        <v>19</v>
      </c>
      <c r="D3848" s="14" t="s">
        <v>7001</v>
      </c>
      <c r="E3848" s="12" t="s">
        <v>10532</v>
      </c>
      <c r="F3848" s="17" t="s">
        <v>5038</v>
      </c>
      <c r="G3848" s="10" t="s">
        <v>175</v>
      </c>
      <c r="H3848" s="17" t="s">
        <v>182</v>
      </c>
      <c r="I3848" s="17"/>
      <c r="J3848" s="10"/>
      <c r="K3848" s="10"/>
      <c r="L3848" s="73">
        <v>1512101390</v>
      </c>
    </row>
    <row r="3849" spans="1:13" ht="16.5" customHeight="1" x14ac:dyDescent="0.2">
      <c r="A3849" s="58">
        <v>1810104400</v>
      </c>
      <c r="B3849" s="14" t="s">
        <v>5041</v>
      </c>
      <c r="C3849" s="14" t="s">
        <v>19</v>
      </c>
      <c r="D3849" s="14" t="s">
        <v>5042</v>
      </c>
      <c r="E3849" s="14" t="s">
        <v>7127</v>
      </c>
      <c r="F3849" s="17"/>
      <c r="G3849" s="15" t="s">
        <v>144</v>
      </c>
      <c r="H3849" s="15" t="s">
        <v>145</v>
      </c>
      <c r="I3849" s="16"/>
      <c r="J3849" s="10"/>
      <c r="K3849" s="10"/>
      <c r="L3849" s="73">
        <v>1512101410</v>
      </c>
    </row>
    <row r="3850" spans="1:13" ht="16.5" customHeight="1" x14ac:dyDescent="0.2">
      <c r="A3850" s="58">
        <v>1810104410</v>
      </c>
      <c r="B3850" s="14" t="s">
        <v>5043</v>
      </c>
      <c r="C3850" s="14" t="s">
        <v>19</v>
      </c>
      <c r="D3850" s="14" t="s">
        <v>5044</v>
      </c>
      <c r="E3850" s="14" t="s">
        <v>10533</v>
      </c>
      <c r="F3850" s="17"/>
      <c r="G3850" s="15"/>
      <c r="H3850" s="15"/>
      <c r="I3850" s="16"/>
      <c r="J3850" s="10"/>
      <c r="K3850" s="10"/>
      <c r="L3850" s="73">
        <v>1512104950</v>
      </c>
    </row>
    <row r="3851" spans="1:13" ht="16.5" customHeight="1" x14ac:dyDescent="0.2">
      <c r="A3851" s="58">
        <v>1810104420</v>
      </c>
      <c r="B3851" s="14" t="s">
        <v>5045</v>
      </c>
      <c r="C3851" s="14" t="s">
        <v>19</v>
      </c>
      <c r="D3851" s="14" t="s">
        <v>5046</v>
      </c>
      <c r="E3851" s="12" t="s">
        <v>10534</v>
      </c>
      <c r="F3851" s="17" t="s">
        <v>5047</v>
      </c>
      <c r="G3851" s="10" t="s">
        <v>175</v>
      </c>
      <c r="H3851" s="17" t="s">
        <v>182</v>
      </c>
      <c r="I3851" s="16"/>
      <c r="J3851" s="10"/>
      <c r="K3851" s="10"/>
      <c r="L3851" s="73">
        <v>1512101430</v>
      </c>
    </row>
    <row r="3852" spans="1:13" ht="16.5" customHeight="1" x14ac:dyDescent="0.2">
      <c r="A3852" s="58">
        <v>1810104430</v>
      </c>
      <c r="B3852" s="14" t="s">
        <v>10822</v>
      </c>
      <c r="C3852" s="14" t="s">
        <v>19</v>
      </c>
      <c r="D3852" s="14" t="s">
        <v>10848</v>
      </c>
      <c r="E3852" s="12" t="s">
        <v>10823</v>
      </c>
      <c r="F3852" s="17"/>
      <c r="G3852" s="10"/>
      <c r="H3852" s="17"/>
      <c r="I3852" s="16"/>
      <c r="J3852" s="10"/>
      <c r="K3852" s="10"/>
    </row>
    <row r="3853" spans="1:13" ht="16.5" customHeight="1" x14ac:dyDescent="0.2">
      <c r="A3853" s="18">
        <v>1810104480</v>
      </c>
      <c r="B3853" s="14" t="s">
        <v>5071</v>
      </c>
      <c r="C3853" s="14" t="s">
        <v>19</v>
      </c>
      <c r="D3853" s="14" t="s">
        <v>5072</v>
      </c>
      <c r="E3853" s="14" t="s">
        <v>5073</v>
      </c>
      <c r="F3853" s="17"/>
      <c r="G3853" s="15" t="s">
        <v>144</v>
      </c>
      <c r="H3853" s="15" t="s">
        <v>145</v>
      </c>
      <c r="I3853" s="16"/>
      <c r="J3853" s="10"/>
      <c r="K3853" s="10"/>
      <c r="L3853" s="73">
        <v>1512105120</v>
      </c>
    </row>
    <row r="3854" spans="1:13" ht="16.5" customHeight="1" x14ac:dyDescent="0.2">
      <c r="A3854" s="58">
        <v>1810104490</v>
      </c>
      <c r="B3854" s="14" t="s">
        <v>5074</v>
      </c>
      <c r="C3854" s="14" t="s">
        <v>19</v>
      </c>
      <c r="D3854" s="14" t="s">
        <v>5075</v>
      </c>
      <c r="E3854" s="14" t="s">
        <v>5076</v>
      </c>
      <c r="F3854" s="17"/>
      <c r="G3854" s="17"/>
      <c r="H3854" s="16"/>
      <c r="I3854" s="16"/>
      <c r="J3854" s="10" t="s">
        <v>153</v>
      </c>
      <c r="K3854" s="10" t="s">
        <v>1084</v>
      </c>
      <c r="L3854" s="73">
        <v>1512106960</v>
      </c>
    </row>
    <row r="3855" spans="1:13" ht="16.5" customHeight="1" x14ac:dyDescent="0.2">
      <c r="A3855" s="58">
        <v>1810104500</v>
      </c>
      <c r="B3855" s="14" t="s">
        <v>5082</v>
      </c>
      <c r="C3855" s="14" t="s">
        <v>19</v>
      </c>
      <c r="D3855" s="14" t="s">
        <v>7496</v>
      </c>
      <c r="E3855" s="14" t="s">
        <v>6922</v>
      </c>
      <c r="F3855" s="17"/>
      <c r="G3855" s="15" t="s">
        <v>144</v>
      </c>
      <c r="H3855" s="15" t="s">
        <v>145</v>
      </c>
      <c r="I3855" s="16"/>
      <c r="J3855" s="10"/>
      <c r="K3855" s="10"/>
      <c r="L3855" s="73">
        <v>1512101630</v>
      </c>
    </row>
    <row r="3856" spans="1:13" ht="16.5" customHeight="1" x14ac:dyDescent="0.2">
      <c r="A3856" s="58">
        <v>1810104510</v>
      </c>
      <c r="B3856" s="14" t="s">
        <v>5085</v>
      </c>
      <c r="C3856" s="14" t="s">
        <v>19</v>
      </c>
      <c r="D3856" s="14" t="s">
        <v>7377</v>
      </c>
      <c r="E3856" s="12" t="s">
        <v>7495</v>
      </c>
      <c r="F3856" s="17"/>
      <c r="G3856" s="10"/>
      <c r="H3856" s="17"/>
      <c r="I3856" s="16"/>
      <c r="J3856" s="10"/>
      <c r="K3856" s="10"/>
      <c r="L3856" s="73">
        <v>1512105900</v>
      </c>
      <c r="M3856" s="73">
        <v>1512105670</v>
      </c>
    </row>
    <row r="3857" spans="1:13" ht="16.5" customHeight="1" x14ac:dyDescent="0.2">
      <c r="A3857" s="58">
        <v>1810104530</v>
      </c>
      <c r="B3857" s="14" t="s">
        <v>8400</v>
      </c>
      <c r="C3857" s="14" t="s">
        <v>19</v>
      </c>
      <c r="D3857" s="14" t="s">
        <v>8959</v>
      </c>
      <c r="E3857" s="12" t="s">
        <v>8958</v>
      </c>
      <c r="F3857" s="17"/>
      <c r="G3857" s="10"/>
      <c r="H3857" s="17"/>
      <c r="I3857" s="16"/>
      <c r="J3857" s="10"/>
      <c r="K3857" s="10"/>
      <c r="M3857" s="73"/>
    </row>
    <row r="3858" spans="1:13" ht="16.5" customHeight="1" x14ac:dyDescent="0.2">
      <c r="A3858" s="58">
        <v>1810104550</v>
      </c>
      <c r="B3858" s="14" t="s">
        <v>9425</v>
      </c>
      <c r="C3858" s="14" t="s">
        <v>19</v>
      </c>
      <c r="D3858" s="14" t="s">
        <v>9426</v>
      </c>
      <c r="E3858" s="12" t="s">
        <v>9424</v>
      </c>
      <c r="F3858" s="17"/>
      <c r="G3858" s="10"/>
      <c r="H3858" s="17"/>
      <c r="I3858" s="16"/>
      <c r="J3858" s="10"/>
      <c r="K3858" s="10"/>
      <c r="M3858" s="73"/>
    </row>
    <row r="3859" spans="1:13" ht="16.5" customHeight="1" x14ac:dyDescent="0.2">
      <c r="A3859" s="58">
        <v>1810104570</v>
      </c>
      <c r="B3859" s="14" t="s">
        <v>5089</v>
      </c>
      <c r="C3859" s="14" t="s">
        <v>19</v>
      </c>
      <c r="D3859" s="14" t="s">
        <v>5090</v>
      </c>
      <c r="E3859" s="14" t="s">
        <v>6916</v>
      </c>
      <c r="F3859" s="17"/>
      <c r="G3859" s="15" t="s">
        <v>144</v>
      </c>
      <c r="H3859" s="15" t="s">
        <v>145</v>
      </c>
      <c r="I3859" s="16"/>
      <c r="J3859" s="10"/>
      <c r="K3859" s="10"/>
      <c r="L3859" s="73">
        <v>1512101630</v>
      </c>
    </row>
    <row r="3860" spans="1:13" ht="16.5" customHeight="1" x14ac:dyDescent="0.2">
      <c r="A3860" s="58">
        <v>1810104580</v>
      </c>
      <c r="B3860" s="14" t="s">
        <v>5091</v>
      </c>
      <c r="C3860" s="14" t="s">
        <v>19</v>
      </c>
      <c r="D3860" s="14" t="s">
        <v>9389</v>
      </c>
      <c r="E3860" s="14" t="s">
        <v>9388</v>
      </c>
      <c r="F3860" s="17"/>
      <c r="G3860" s="15" t="s">
        <v>144</v>
      </c>
      <c r="H3860" s="15" t="s">
        <v>145</v>
      </c>
      <c r="I3860" s="16"/>
      <c r="J3860" s="10"/>
      <c r="K3860" s="10"/>
      <c r="L3860" s="73">
        <v>1512101650</v>
      </c>
    </row>
    <row r="3861" spans="1:13" ht="16.5" customHeight="1" x14ac:dyDescent="0.2">
      <c r="A3861" s="102">
        <v>1810104590</v>
      </c>
      <c r="B3861" s="19" t="s">
        <v>5109</v>
      </c>
      <c r="C3861" s="19" t="s">
        <v>19</v>
      </c>
      <c r="D3861" s="20" t="s">
        <v>9534</v>
      </c>
      <c r="E3861" s="20" t="s">
        <v>5110</v>
      </c>
      <c r="F3861" s="17"/>
      <c r="G3861" s="12"/>
      <c r="H3861" s="12"/>
      <c r="I3861" s="16"/>
      <c r="J3861" s="19"/>
      <c r="K3861" s="19"/>
    </row>
    <row r="3862" spans="1:13" ht="16.5" customHeight="1" x14ac:dyDescent="0.2">
      <c r="A3862" s="58">
        <v>1810104600</v>
      </c>
      <c r="B3862" s="14" t="s">
        <v>5111</v>
      </c>
      <c r="C3862" s="14" t="s">
        <v>19</v>
      </c>
      <c r="D3862" s="14" t="s">
        <v>9535</v>
      </c>
      <c r="E3862" s="12" t="s">
        <v>6965</v>
      </c>
      <c r="F3862" s="17" t="s">
        <v>5112</v>
      </c>
      <c r="G3862" s="10" t="s">
        <v>175</v>
      </c>
      <c r="H3862" s="17" t="s">
        <v>182</v>
      </c>
      <c r="I3862" s="16"/>
      <c r="J3862" s="10"/>
      <c r="K3862" s="10"/>
      <c r="L3862" s="73">
        <v>1512101680</v>
      </c>
    </row>
    <row r="3863" spans="1:13" ht="16.5" customHeight="1" x14ac:dyDescent="0.2">
      <c r="A3863" s="58">
        <v>1810104610</v>
      </c>
      <c r="B3863" s="14" t="s">
        <v>5113</v>
      </c>
      <c r="C3863" s="14" t="s">
        <v>19</v>
      </c>
      <c r="D3863" s="14" t="s">
        <v>6562</v>
      </c>
      <c r="E3863" s="12" t="s">
        <v>5114</v>
      </c>
      <c r="F3863" s="17" t="s">
        <v>5115</v>
      </c>
      <c r="G3863" s="10" t="s">
        <v>175</v>
      </c>
      <c r="H3863" s="17" t="s">
        <v>182</v>
      </c>
      <c r="I3863" s="16"/>
      <c r="J3863" s="10"/>
      <c r="K3863" s="10"/>
      <c r="L3863" s="73">
        <v>1512101690</v>
      </c>
      <c r="M3863" s="73">
        <v>1512104970</v>
      </c>
    </row>
    <row r="3864" spans="1:13" ht="16.5" customHeight="1" x14ac:dyDescent="0.2">
      <c r="A3864" s="18">
        <v>1810104620</v>
      </c>
      <c r="B3864" s="14" t="s">
        <v>5116</v>
      </c>
      <c r="C3864" s="14" t="s">
        <v>19</v>
      </c>
      <c r="D3864" s="14" t="s">
        <v>5117</v>
      </c>
      <c r="E3864" s="14" t="s">
        <v>5118</v>
      </c>
      <c r="F3864" s="17"/>
      <c r="G3864" s="12" t="s">
        <v>144</v>
      </c>
      <c r="H3864" s="12" t="s">
        <v>882</v>
      </c>
      <c r="I3864" s="16"/>
      <c r="J3864" s="10" t="s">
        <v>153</v>
      </c>
      <c r="K3864" s="10" t="s">
        <v>1084</v>
      </c>
      <c r="L3864" s="73">
        <v>1512103280</v>
      </c>
    </row>
    <row r="3865" spans="1:13" ht="16.5" customHeight="1" x14ac:dyDescent="0.2">
      <c r="A3865" s="18">
        <v>1810104650</v>
      </c>
      <c r="B3865" s="30" t="s">
        <v>5122</v>
      </c>
      <c r="C3865" s="30" t="s">
        <v>19</v>
      </c>
      <c r="D3865" s="30" t="s">
        <v>5123</v>
      </c>
      <c r="E3865" s="19" t="s">
        <v>5123</v>
      </c>
      <c r="F3865" s="17"/>
      <c r="G3865" s="17"/>
      <c r="H3865" s="16"/>
      <c r="I3865" s="16"/>
      <c r="J3865" s="10" t="s">
        <v>153</v>
      </c>
      <c r="K3865" s="10" t="s">
        <v>1084</v>
      </c>
      <c r="L3865" s="73">
        <v>1512107250</v>
      </c>
    </row>
    <row r="3866" spans="1:13" ht="16.5" customHeight="1" x14ac:dyDescent="0.2">
      <c r="A3866" s="58">
        <v>1810104680</v>
      </c>
      <c r="B3866" s="14" t="s">
        <v>5104</v>
      </c>
      <c r="C3866" s="14" t="s">
        <v>19</v>
      </c>
      <c r="D3866" s="14" t="s">
        <v>18111</v>
      </c>
      <c r="E3866" s="14" t="s">
        <v>18110</v>
      </c>
      <c r="F3866" s="17"/>
      <c r="G3866" s="15" t="s">
        <v>144</v>
      </c>
      <c r="H3866" s="15" t="s">
        <v>145</v>
      </c>
      <c r="I3866" s="16"/>
      <c r="J3866" s="10"/>
      <c r="K3866" s="10"/>
      <c r="L3866" s="73">
        <v>1512104720</v>
      </c>
    </row>
    <row r="3867" spans="1:13" ht="16.5" customHeight="1" x14ac:dyDescent="0.2">
      <c r="A3867" s="58">
        <v>1810104700</v>
      </c>
      <c r="B3867" s="14" t="s">
        <v>5007</v>
      </c>
      <c r="C3867" s="14" t="s">
        <v>19</v>
      </c>
      <c r="D3867" s="14" t="s">
        <v>5008</v>
      </c>
      <c r="E3867" s="14" t="s">
        <v>5009</v>
      </c>
      <c r="F3867" s="17"/>
      <c r="G3867" s="12" t="s">
        <v>144</v>
      </c>
      <c r="H3867" s="12" t="s">
        <v>882</v>
      </c>
      <c r="I3867" s="16"/>
      <c r="J3867" s="10" t="s">
        <v>153</v>
      </c>
      <c r="K3867" s="10" t="s">
        <v>1084</v>
      </c>
      <c r="L3867" s="73">
        <v>1512103250</v>
      </c>
    </row>
    <row r="3868" spans="1:13" ht="16.5" customHeight="1" x14ac:dyDescent="0.2">
      <c r="A3868" s="97">
        <v>1810104780</v>
      </c>
      <c r="B3868" s="10" t="s">
        <v>3690</v>
      </c>
      <c r="C3868" s="10" t="s">
        <v>19</v>
      </c>
      <c r="D3868" s="26" t="s">
        <v>6574</v>
      </c>
      <c r="E3868" s="26" t="s">
        <v>6575</v>
      </c>
      <c r="F3868" s="17"/>
      <c r="G3868" s="17"/>
      <c r="H3868" s="16"/>
      <c r="I3868" s="16"/>
      <c r="J3868" s="28" t="s">
        <v>153</v>
      </c>
      <c r="K3868" s="26" t="s">
        <v>235</v>
      </c>
      <c r="L3868" s="75"/>
    </row>
    <row r="3869" spans="1:13" ht="16.5" customHeight="1" x14ac:dyDescent="0.2">
      <c r="A3869" s="58">
        <v>1810104790</v>
      </c>
      <c r="B3869" s="30" t="s">
        <v>4795</v>
      </c>
      <c r="C3869" s="30" t="s">
        <v>19</v>
      </c>
      <c r="D3869" s="30" t="s">
        <v>4796</v>
      </c>
      <c r="E3869" s="19" t="s">
        <v>10109</v>
      </c>
      <c r="F3869" s="17"/>
      <c r="G3869" s="17"/>
      <c r="H3869" s="16"/>
      <c r="I3869" s="16"/>
      <c r="J3869" s="10"/>
      <c r="K3869" s="10"/>
      <c r="L3869" s="73">
        <v>1512100670</v>
      </c>
    </row>
    <row r="3870" spans="1:13" ht="16.5" customHeight="1" x14ac:dyDescent="0.2">
      <c r="A3870" s="97">
        <v>1810104800</v>
      </c>
      <c r="B3870" s="10" t="s">
        <v>3700</v>
      </c>
      <c r="C3870" s="10" t="s">
        <v>19</v>
      </c>
      <c r="D3870" s="26" t="s">
        <v>3701</v>
      </c>
      <c r="E3870" s="26" t="s">
        <v>6573</v>
      </c>
      <c r="F3870" s="17"/>
      <c r="G3870" s="17"/>
      <c r="H3870" s="16"/>
      <c r="I3870" s="16"/>
      <c r="J3870" s="28" t="s">
        <v>153</v>
      </c>
      <c r="K3870" s="26" t="s">
        <v>235</v>
      </c>
      <c r="L3870" s="75">
        <v>1546102100</v>
      </c>
    </row>
    <row r="3871" spans="1:13" ht="16.5" customHeight="1" x14ac:dyDescent="0.2">
      <c r="A3871" s="58">
        <v>1810104810</v>
      </c>
      <c r="B3871" s="14" t="s">
        <v>4772</v>
      </c>
      <c r="C3871" s="14" t="s">
        <v>19</v>
      </c>
      <c r="D3871" s="14" t="s">
        <v>4773</v>
      </c>
      <c r="E3871" s="12" t="s">
        <v>6536</v>
      </c>
      <c r="F3871" s="17"/>
      <c r="G3871" s="10"/>
      <c r="H3871" s="17"/>
      <c r="I3871" s="16"/>
      <c r="J3871" s="10"/>
      <c r="K3871" s="10"/>
    </row>
    <row r="3872" spans="1:13" ht="16.5" customHeight="1" x14ac:dyDescent="0.2">
      <c r="A3872" s="97">
        <v>1810104820</v>
      </c>
      <c r="B3872" s="10" t="s">
        <v>3705</v>
      </c>
      <c r="C3872" s="10" t="s">
        <v>19</v>
      </c>
      <c r="D3872" s="26" t="s">
        <v>6837</v>
      </c>
      <c r="E3872" s="26" t="s">
        <v>6838</v>
      </c>
      <c r="F3872" s="17"/>
      <c r="G3872" s="17"/>
      <c r="H3872" s="16"/>
      <c r="I3872" s="16"/>
      <c r="J3872" s="28" t="s">
        <v>153</v>
      </c>
      <c r="K3872" s="26" t="s">
        <v>235</v>
      </c>
      <c r="L3872" s="75">
        <v>1546102100</v>
      </c>
    </row>
    <row r="3873" spans="1:12" ht="16.5" customHeight="1" x14ac:dyDescent="0.2">
      <c r="A3873" s="58">
        <v>1810104860</v>
      </c>
      <c r="B3873" s="14" t="s">
        <v>4917</v>
      </c>
      <c r="C3873" s="14" t="s">
        <v>19</v>
      </c>
      <c r="D3873" s="14" t="s">
        <v>4918</v>
      </c>
      <c r="E3873" s="14" t="s">
        <v>7832</v>
      </c>
      <c r="F3873" s="17"/>
      <c r="G3873" s="17"/>
      <c r="H3873" s="16"/>
      <c r="I3873" s="16"/>
      <c r="J3873" s="10"/>
      <c r="K3873" s="10"/>
      <c r="L3873" s="73">
        <v>1512101020</v>
      </c>
    </row>
    <row r="3874" spans="1:12" ht="16.5" customHeight="1" x14ac:dyDescent="0.2">
      <c r="A3874" s="58">
        <v>1810104880</v>
      </c>
      <c r="B3874" s="14" t="s">
        <v>4952</v>
      </c>
      <c r="C3874" s="14" t="s">
        <v>19</v>
      </c>
      <c r="D3874" s="14" t="s">
        <v>7340</v>
      </c>
      <c r="E3874" s="14" t="s">
        <v>7342</v>
      </c>
      <c r="F3874" s="17"/>
      <c r="G3874" s="15" t="s">
        <v>144</v>
      </c>
      <c r="H3874" s="15" t="s">
        <v>145</v>
      </c>
      <c r="I3874" s="16"/>
      <c r="J3874" s="10"/>
      <c r="K3874" s="10"/>
    </row>
    <row r="3875" spans="1:12" ht="16.5" customHeight="1" x14ac:dyDescent="0.2">
      <c r="A3875" s="97">
        <v>1810104890</v>
      </c>
      <c r="B3875" s="10" t="s">
        <v>6839</v>
      </c>
      <c r="C3875" s="10" t="s">
        <v>19</v>
      </c>
      <c r="D3875" s="14" t="s">
        <v>6840</v>
      </c>
      <c r="E3875" s="26" t="s">
        <v>6841</v>
      </c>
      <c r="F3875" s="17"/>
      <c r="G3875" s="17"/>
      <c r="H3875" s="16"/>
      <c r="I3875" s="16"/>
      <c r="J3875" s="28"/>
      <c r="K3875" s="26"/>
      <c r="L3875" s="75"/>
    </row>
    <row r="3876" spans="1:12" ht="16.5" customHeight="1" x14ac:dyDescent="0.2">
      <c r="A3876" s="58">
        <v>1810104940</v>
      </c>
      <c r="B3876" s="14" t="s">
        <v>3083</v>
      </c>
      <c r="C3876" s="14" t="s">
        <v>19</v>
      </c>
      <c r="D3876" s="14" t="s">
        <v>3084</v>
      </c>
      <c r="E3876" s="14" t="s">
        <v>3085</v>
      </c>
      <c r="F3876" s="17"/>
      <c r="G3876" s="15" t="s">
        <v>144</v>
      </c>
      <c r="H3876" s="15" t="s">
        <v>145</v>
      </c>
      <c r="I3876" s="16"/>
      <c r="J3876" s="10"/>
      <c r="K3876" s="10"/>
      <c r="L3876" s="73">
        <v>1537100100</v>
      </c>
    </row>
    <row r="3877" spans="1:12" ht="16.5" customHeight="1" x14ac:dyDescent="0.2">
      <c r="A3877" s="58">
        <v>1810104950</v>
      </c>
      <c r="B3877" s="14" t="s">
        <v>3092</v>
      </c>
      <c r="C3877" s="14" t="s">
        <v>19</v>
      </c>
      <c r="D3877" s="14" t="s">
        <v>3093</v>
      </c>
      <c r="E3877" s="14" t="s">
        <v>3094</v>
      </c>
      <c r="F3877" s="17"/>
      <c r="G3877" s="15" t="s">
        <v>144</v>
      </c>
      <c r="H3877" s="15" t="s">
        <v>145</v>
      </c>
      <c r="I3877" s="16"/>
      <c r="J3877" s="10"/>
      <c r="K3877" s="10"/>
      <c r="L3877" s="73">
        <v>1537100110</v>
      </c>
    </row>
    <row r="3878" spans="1:12" ht="16.5" customHeight="1" x14ac:dyDescent="0.2">
      <c r="A3878" s="58">
        <v>1810104970</v>
      </c>
      <c r="B3878" s="14" t="s">
        <v>3106</v>
      </c>
      <c r="C3878" s="14" t="s">
        <v>19</v>
      </c>
      <c r="D3878" s="14" t="s">
        <v>3107</v>
      </c>
      <c r="E3878" s="14" t="s">
        <v>3108</v>
      </c>
      <c r="F3878" s="17"/>
      <c r="G3878" s="15" t="s">
        <v>144</v>
      </c>
      <c r="H3878" s="15" t="s">
        <v>145</v>
      </c>
      <c r="I3878" s="16"/>
      <c r="J3878" s="10"/>
      <c r="K3878" s="10"/>
      <c r="L3878" s="73">
        <v>1537100120</v>
      </c>
    </row>
    <row r="3879" spans="1:12" ht="16.5" customHeight="1" x14ac:dyDescent="0.2">
      <c r="A3879" s="58">
        <v>1810105000</v>
      </c>
      <c r="B3879" s="14" t="s">
        <v>3140</v>
      </c>
      <c r="C3879" s="14" t="s">
        <v>19</v>
      </c>
      <c r="D3879" s="14" t="s">
        <v>3141</v>
      </c>
      <c r="E3879" s="14" t="s">
        <v>3142</v>
      </c>
      <c r="F3879" s="17"/>
      <c r="G3879" s="15"/>
      <c r="H3879" s="15"/>
      <c r="I3879" s="16"/>
      <c r="J3879" s="10"/>
      <c r="K3879" s="10"/>
      <c r="L3879" s="73">
        <v>1537101460</v>
      </c>
    </row>
    <row r="3880" spans="1:12" ht="16.5" customHeight="1" x14ac:dyDescent="0.2">
      <c r="A3880" s="58">
        <v>1810105010</v>
      </c>
      <c r="B3880" s="14" t="s">
        <v>3131</v>
      </c>
      <c r="C3880" s="14" t="s">
        <v>19</v>
      </c>
      <c r="D3880" s="14" t="s">
        <v>3132</v>
      </c>
      <c r="E3880" s="14" t="s">
        <v>3133</v>
      </c>
      <c r="F3880" s="17"/>
      <c r="G3880" s="15" t="s">
        <v>144</v>
      </c>
      <c r="H3880" s="15" t="s">
        <v>145</v>
      </c>
      <c r="I3880" s="16"/>
      <c r="J3880" s="10"/>
      <c r="K3880" s="10"/>
      <c r="L3880" s="73">
        <v>1537100140</v>
      </c>
    </row>
    <row r="3881" spans="1:12" ht="16.5" customHeight="1" x14ac:dyDescent="0.2">
      <c r="A3881" s="58">
        <v>1810105030</v>
      </c>
      <c r="B3881" s="14" t="s">
        <v>3145</v>
      </c>
      <c r="C3881" s="14" t="s">
        <v>19</v>
      </c>
      <c r="D3881" s="14" t="s">
        <v>3146</v>
      </c>
      <c r="E3881" s="14" t="s">
        <v>3147</v>
      </c>
      <c r="F3881" s="17"/>
      <c r="G3881" s="15" t="s">
        <v>144</v>
      </c>
      <c r="H3881" s="15" t="s">
        <v>145</v>
      </c>
      <c r="I3881" s="16"/>
      <c r="J3881" s="10"/>
      <c r="K3881" s="10"/>
      <c r="L3881" s="73">
        <v>1537101390</v>
      </c>
    </row>
    <row r="3882" spans="1:12" ht="16.5" customHeight="1" x14ac:dyDescent="0.2">
      <c r="A3882" s="58">
        <v>1810105040</v>
      </c>
      <c r="B3882" s="14" t="s">
        <v>3148</v>
      </c>
      <c r="C3882" s="14" t="s">
        <v>19</v>
      </c>
      <c r="D3882" s="14" t="s">
        <v>3149</v>
      </c>
      <c r="E3882" s="14" t="s">
        <v>3150</v>
      </c>
      <c r="F3882" s="17"/>
      <c r="G3882" s="15" t="s">
        <v>144</v>
      </c>
      <c r="H3882" s="15" t="s">
        <v>145</v>
      </c>
      <c r="I3882" s="16"/>
      <c r="J3882" s="10"/>
      <c r="K3882" s="10"/>
      <c r="L3882" s="73">
        <v>1537101400</v>
      </c>
    </row>
    <row r="3883" spans="1:12" ht="16.5" customHeight="1" x14ac:dyDescent="0.2">
      <c r="A3883" s="58">
        <v>1810105060</v>
      </c>
      <c r="B3883" s="14" t="s">
        <v>3086</v>
      </c>
      <c r="C3883" s="14" t="s">
        <v>19</v>
      </c>
      <c r="D3883" s="14" t="s">
        <v>3087</v>
      </c>
      <c r="E3883" s="14" t="s">
        <v>3088</v>
      </c>
      <c r="F3883" s="17"/>
      <c r="G3883" s="15" t="s">
        <v>144</v>
      </c>
      <c r="H3883" s="15" t="s">
        <v>145</v>
      </c>
      <c r="I3883" s="16"/>
      <c r="J3883" s="10"/>
      <c r="K3883" s="10"/>
    </row>
    <row r="3884" spans="1:12" ht="16.5" customHeight="1" x14ac:dyDescent="0.2">
      <c r="A3884" s="58">
        <v>1810105070</v>
      </c>
      <c r="B3884" s="14" t="s">
        <v>3151</v>
      </c>
      <c r="C3884" s="14" t="s">
        <v>19</v>
      </c>
      <c r="D3884" s="14" t="s">
        <v>3152</v>
      </c>
      <c r="E3884" s="14" t="s">
        <v>3153</v>
      </c>
      <c r="F3884" s="17"/>
      <c r="G3884" s="15" t="s">
        <v>144</v>
      </c>
      <c r="H3884" s="15" t="s">
        <v>145</v>
      </c>
      <c r="I3884" s="16"/>
      <c r="J3884" s="10"/>
      <c r="K3884" s="10"/>
      <c r="L3884" s="73">
        <v>1537101650</v>
      </c>
    </row>
    <row r="3885" spans="1:12" ht="16.5" customHeight="1" x14ac:dyDescent="0.2">
      <c r="A3885" s="58">
        <v>1810105080</v>
      </c>
      <c r="B3885" s="14" t="s">
        <v>3095</v>
      </c>
      <c r="C3885" s="14" t="s">
        <v>19</v>
      </c>
      <c r="D3885" s="14" t="s">
        <v>3096</v>
      </c>
      <c r="E3885" s="14" t="s">
        <v>3097</v>
      </c>
      <c r="F3885" s="17"/>
      <c r="G3885" s="15" t="s">
        <v>144</v>
      </c>
      <c r="H3885" s="15" t="s">
        <v>145</v>
      </c>
      <c r="I3885" s="16"/>
      <c r="J3885" s="10"/>
      <c r="K3885" s="10"/>
      <c r="L3885" s="73">
        <v>1537101690</v>
      </c>
    </row>
    <row r="3886" spans="1:12" ht="16.5" customHeight="1" x14ac:dyDescent="0.2">
      <c r="A3886" s="58">
        <v>1810105100</v>
      </c>
      <c r="B3886" s="14" t="s">
        <v>3112</v>
      </c>
      <c r="C3886" s="14" t="s">
        <v>19</v>
      </c>
      <c r="D3886" s="14" t="s">
        <v>3113</v>
      </c>
      <c r="E3886" s="14" t="s">
        <v>3114</v>
      </c>
      <c r="F3886" s="17"/>
      <c r="G3886" s="15" t="s">
        <v>144</v>
      </c>
      <c r="H3886" s="15" t="s">
        <v>145</v>
      </c>
      <c r="I3886" s="16"/>
      <c r="J3886" s="10"/>
      <c r="K3886" s="10"/>
      <c r="L3886" s="73">
        <v>1537101720</v>
      </c>
    </row>
    <row r="3887" spans="1:12" ht="16.5" customHeight="1" x14ac:dyDescent="0.2">
      <c r="A3887" s="58">
        <v>1810105120</v>
      </c>
      <c r="B3887" s="14" t="s">
        <v>3120</v>
      </c>
      <c r="C3887" s="14" t="s">
        <v>19</v>
      </c>
      <c r="D3887" s="14" t="s">
        <v>3121</v>
      </c>
      <c r="E3887" s="19" t="s">
        <v>3122</v>
      </c>
      <c r="F3887" s="15"/>
      <c r="G3887" s="17"/>
      <c r="H3887" s="16"/>
      <c r="I3887" s="16"/>
      <c r="J3887" s="10" t="s">
        <v>227</v>
      </c>
      <c r="K3887" s="10" t="s">
        <v>3043</v>
      </c>
      <c r="L3887" s="73">
        <v>1537100050</v>
      </c>
    </row>
    <row r="3888" spans="1:12" ht="16.5" customHeight="1" x14ac:dyDescent="0.2">
      <c r="A3888" s="58">
        <v>1810105170</v>
      </c>
      <c r="B3888" s="14" t="s">
        <v>3089</v>
      </c>
      <c r="C3888" s="14" t="s">
        <v>19</v>
      </c>
      <c r="D3888" s="14" t="s">
        <v>3090</v>
      </c>
      <c r="E3888" s="14" t="s">
        <v>3091</v>
      </c>
      <c r="F3888" s="17"/>
      <c r="G3888" s="15"/>
      <c r="H3888" s="15"/>
      <c r="I3888" s="16"/>
      <c r="J3888" s="10"/>
      <c r="K3888" s="10"/>
    </row>
    <row r="3889" spans="1:13" ht="16.5" customHeight="1" x14ac:dyDescent="0.2">
      <c r="A3889" s="58">
        <v>1810105180</v>
      </c>
      <c r="B3889" s="14" t="s">
        <v>8353</v>
      </c>
      <c r="C3889" s="14" t="s">
        <v>19</v>
      </c>
      <c r="D3889" s="14" t="s">
        <v>8354</v>
      </c>
      <c r="E3889" s="14" t="s">
        <v>8355</v>
      </c>
      <c r="F3889" s="17"/>
      <c r="G3889" s="15"/>
      <c r="H3889" s="15"/>
      <c r="I3889" s="16"/>
      <c r="J3889" s="10"/>
      <c r="K3889" s="10"/>
    </row>
    <row r="3890" spans="1:13" ht="16.5" customHeight="1" x14ac:dyDescent="0.2">
      <c r="A3890" s="58">
        <v>1810105190</v>
      </c>
      <c r="B3890" s="14" t="s">
        <v>3102</v>
      </c>
      <c r="C3890" s="14" t="s">
        <v>3103</v>
      </c>
      <c r="D3890" s="14" t="s">
        <v>3104</v>
      </c>
      <c r="E3890" s="12" t="s">
        <v>6891</v>
      </c>
      <c r="F3890" s="17" t="s">
        <v>3105</v>
      </c>
      <c r="G3890" s="17" t="s">
        <v>175</v>
      </c>
      <c r="H3890" s="17" t="s">
        <v>182</v>
      </c>
      <c r="I3890" s="16"/>
      <c r="J3890" s="10"/>
      <c r="K3890" s="10"/>
      <c r="L3890" s="73">
        <v>1537100170</v>
      </c>
    </row>
    <row r="3891" spans="1:13" ht="16.5" customHeight="1" x14ac:dyDescent="0.2">
      <c r="A3891" s="58">
        <v>1810105200</v>
      </c>
      <c r="B3891" s="14" t="s">
        <v>3115</v>
      </c>
      <c r="C3891" s="14" t="s">
        <v>3103</v>
      </c>
      <c r="D3891" s="14" t="s">
        <v>3116</v>
      </c>
      <c r="E3891" s="12" t="s">
        <v>6892</v>
      </c>
      <c r="F3891" s="17" t="s">
        <v>3117</v>
      </c>
      <c r="G3891" s="17" t="s">
        <v>175</v>
      </c>
      <c r="H3891" s="17" t="s">
        <v>182</v>
      </c>
      <c r="I3891" s="16"/>
      <c r="J3891" s="10"/>
      <c r="K3891" s="10"/>
      <c r="L3891" s="73">
        <v>1537100180</v>
      </c>
    </row>
    <row r="3892" spans="1:13" ht="16.5" customHeight="1" x14ac:dyDescent="0.2">
      <c r="A3892" s="58">
        <v>1810105210</v>
      </c>
      <c r="B3892" s="14" t="s">
        <v>3128</v>
      </c>
      <c r="C3892" s="14" t="s">
        <v>19</v>
      </c>
      <c r="D3892" s="14" t="s">
        <v>3129</v>
      </c>
      <c r="E3892" s="14" t="s">
        <v>3130</v>
      </c>
      <c r="F3892" s="17"/>
      <c r="G3892" s="15" t="s">
        <v>144</v>
      </c>
      <c r="H3892" s="15" t="s">
        <v>145</v>
      </c>
      <c r="I3892" s="16"/>
      <c r="J3892" s="10"/>
      <c r="K3892" s="10"/>
      <c r="L3892" s="73">
        <v>1537101480</v>
      </c>
    </row>
    <row r="3893" spans="1:13" ht="16.5" customHeight="1" x14ac:dyDescent="0.2">
      <c r="A3893" s="58">
        <v>1810105220</v>
      </c>
      <c r="B3893" s="14" t="s">
        <v>3137</v>
      </c>
      <c r="C3893" s="14" t="s">
        <v>3103</v>
      </c>
      <c r="D3893" s="14" t="s">
        <v>3138</v>
      </c>
      <c r="E3893" s="14" t="s">
        <v>3139</v>
      </c>
      <c r="F3893" s="17"/>
      <c r="G3893" s="17"/>
      <c r="H3893" s="16"/>
      <c r="I3893" s="16"/>
      <c r="J3893" s="10" t="s">
        <v>153</v>
      </c>
      <c r="K3893" s="10" t="s">
        <v>3014</v>
      </c>
      <c r="L3893" s="73">
        <v>1537100210</v>
      </c>
    </row>
    <row r="3894" spans="1:13" ht="16.5" customHeight="1" x14ac:dyDescent="0.2">
      <c r="A3894" s="58">
        <v>1810105230</v>
      </c>
      <c r="B3894" s="14" t="s">
        <v>3143</v>
      </c>
      <c r="C3894" s="14" t="s">
        <v>3103</v>
      </c>
      <c r="D3894" s="14" t="s">
        <v>3144</v>
      </c>
      <c r="E3894" s="14" t="s">
        <v>6572</v>
      </c>
      <c r="F3894" s="17"/>
      <c r="G3894" s="17"/>
      <c r="H3894" s="16"/>
      <c r="I3894" s="16"/>
      <c r="J3894" s="10" t="s">
        <v>153</v>
      </c>
      <c r="K3894" s="10" t="s">
        <v>3014</v>
      </c>
      <c r="L3894" s="73">
        <v>1537100220</v>
      </c>
    </row>
    <row r="3895" spans="1:13" ht="16.5" customHeight="1" x14ac:dyDescent="0.2">
      <c r="A3895" s="58">
        <v>1810105270</v>
      </c>
      <c r="B3895" s="14" t="s">
        <v>7221</v>
      </c>
      <c r="C3895" s="14" t="s">
        <v>19</v>
      </c>
      <c r="D3895" s="14" t="s">
        <v>7220</v>
      </c>
      <c r="E3895" s="14" t="s">
        <v>7219</v>
      </c>
      <c r="F3895" s="17"/>
      <c r="G3895" s="17"/>
      <c r="H3895" s="16"/>
      <c r="I3895" s="16"/>
      <c r="J3895" s="10"/>
      <c r="K3895" s="10"/>
    </row>
    <row r="3896" spans="1:13" ht="16.5" customHeight="1" x14ac:dyDescent="0.2">
      <c r="A3896" s="58">
        <v>1810105320</v>
      </c>
      <c r="B3896" s="19" t="s">
        <v>1099</v>
      </c>
      <c r="C3896" s="19" t="s">
        <v>19</v>
      </c>
      <c r="D3896" s="19" t="s">
        <v>1100</v>
      </c>
      <c r="E3896" s="19" t="s">
        <v>7339</v>
      </c>
      <c r="F3896" s="17"/>
      <c r="G3896" s="17"/>
      <c r="H3896" s="16"/>
      <c r="I3896" s="16"/>
      <c r="J3896" s="10"/>
      <c r="K3896" s="10"/>
      <c r="L3896" s="73">
        <v>1110101820</v>
      </c>
    </row>
    <row r="3897" spans="1:13" ht="16.5" customHeight="1" x14ac:dyDescent="0.2">
      <c r="A3897" s="58">
        <v>1810105400</v>
      </c>
      <c r="B3897" s="10" t="s">
        <v>4974</v>
      </c>
      <c r="C3897" s="10" t="s">
        <v>19</v>
      </c>
      <c r="D3897" s="10" t="s">
        <v>6626</v>
      </c>
      <c r="E3897" s="10" t="s">
        <v>6627</v>
      </c>
      <c r="F3897" s="17"/>
      <c r="G3897" s="17"/>
      <c r="H3897" s="16"/>
      <c r="I3897" s="16"/>
      <c r="J3897" s="10" t="s">
        <v>153</v>
      </c>
      <c r="K3897" s="10" t="s">
        <v>1084</v>
      </c>
    </row>
    <row r="3898" spans="1:13" ht="16.5" customHeight="1" x14ac:dyDescent="0.2">
      <c r="A3898" s="102">
        <v>1810105540</v>
      </c>
      <c r="B3898" s="19" t="s">
        <v>3839</v>
      </c>
      <c r="C3898" s="19" t="s">
        <v>881</v>
      </c>
      <c r="D3898" s="20" t="s">
        <v>3840</v>
      </c>
      <c r="E3898" s="20" t="s">
        <v>7181</v>
      </c>
      <c r="F3898" s="17"/>
      <c r="G3898" s="12" t="s">
        <v>144</v>
      </c>
      <c r="H3898" s="12" t="s">
        <v>145</v>
      </c>
      <c r="I3898" s="16"/>
      <c r="J3898" s="19" t="s">
        <v>269</v>
      </c>
      <c r="K3898" s="19" t="s">
        <v>2112</v>
      </c>
      <c r="L3898" s="73">
        <v>1526107890</v>
      </c>
    </row>
    <row r="3899" spans="1:13" ht="16.5" customHeight="1" x14ac:dyDescent="0.2">
      <c r="A3899" s="58">
        <v>1810105550</v>
      </c>
      <c r="B3899" s="14" t="s">
        <v>3836</v>
      </c>
      <c r="C3899" s="14" t="s">
        <v>881</v>
      </c>
      <c r="D3899" s="14" t="s">
        <v>3837</v>
      </c>
      <c r="E3899" s="14" t="s">
        <v>3838</v>
      </c>
      <c r="F3899" s="53"/>
      <c r="G3899" s="54"/>
      <c r="H3899" s="54"/>
      <c r="I3899" s="55"/>
      <c r="J3899" s="56"/>
      <c r="K3899" s="56"/>
      <c r="M3899" s="60"/>
    </row>
    <row r="3900" spans="1:13" ht="16.5" customHeight="1" x14ac:dyDescent="0.2">
      <c r="A3900" s="58">
        <v>1810105560</v>
      </c>
      <c r="B3900" s="14" t="s">
        <v>3834</v>
      </c>
      <c r="C3900" s="14" t="s">
        <v>881</v>
      </c>
      <c r="D3900" s="14" t="s">
        <v>7828</v>
      </c>
      <c r="E3900" s="14" t="s">
        <v>3835</v>
      </c>
      <c r="F3900" s="53"/>
      <c r="G3900" s="54"/>
      <c r="H3900" s="54"/>
      <c r="I3900" s="55"/>
      <c r="J3900" s="56"/>
      <c r="K3900" s="56"/>
      <c r="M3900" s="60"/>
    </row>
    <row r="3901" spans="1:13" ht="16.5" customHeight="1" x14ac:dyDescent="0.2">
      <c r="A3901" s="58">
        <v>1810105820</v>
      </c>
      <c r="B3901" s="14" t="s">
        <v>6612</v>
      </c>
      <c r="C3901" s="14" t="s">
        <v>19</v>
      </c>
      <c r="D3901" s="14" t="s">
        <v>6613</v>
      </c>
      <c r="E3901" s="14" t="s">
        <v>6614</v>
      </c>
      <c r="F3901" s="53"/>
      <c r="G3901" s="54"/>
      <c r="H3901" s="54"/>
      <c r="I3901" s="55"/>
      <c r="J3901" s="56"/>
      <c r="K3901" s="56"/>
      <c r="M3901" s="60"/>
    </row>
    <row r="3902" spans="1:13" ht="16.5" customHeight="1" x14ac:dyDescent="0.2">
      <c r="A3902" s="58">
        <v>1810108480</v>
      </c>
      <c r="B3902" s="14" t="s">
        <v>8931</v>
      </c>
      <c r="C3902" s="19" t="s">
        <v>3103</v>
      </c>
      <c r="D3902" s="14" t="s">
        <v>8933</v>
      </c>
      <c r="E3902" s="14" t="s">
        <v>8932</v>
      </c>
      <c r="F3902" s="53"/>
      <c r="G3902" s="54"/>
      <c r="H3902" s="54"/>
      <c r="I3902" s="55"/>
      <c r="J3902" s="56"/>
      <c r="K3902" s="56"/>
      <c r="M3902" s="60"/>
    </row>
    <row r="3903" spans="1:13" ht="16.5" customHeight="1" x14ac:dyDescent="0.2">
      <c r="A3903" s="100">
        <v>2070008240</v>
      </c>
      <c r="B3903" s="19" t="s">
        <v>18304</v>
      </c>
      <c r="C3903" s="19" t="s">
        <v>19</v>
      </c>
      <c r="D3903" s="19" t="s">
        <v>18305</v>
      </c>
      <c r="E3903" s="23" t="s">
        <v>18305</v>
      </c>
      <c r="F3903" s="17"/>
      <c r="G3903" s="12"/>
      <c r="H3903" s="12"/>
      <c r="I3903" s="16"/>
      <c r="J3903" s="23"/>
      <c r="K3903" s="23"/>
    </row>
  </sheetData>
  <autoFilter ref="A2:R3903" xr:uid="{00000000-0001-0000-0000-000000000000}">
    <sortState xmlns:xlrd2="http://schemas.microsoft.com/office/spreadsheetml/2017/richdata2" ref="A2201:R3763">
      <sortCondition ref="A2:A3903"/>
    </sortState>
  </autoFilter>
  <sortState xmlns:xlrd2="http://schemas.microsoft.com/office/spreadsheetml/2017/richdata2" ref="A3:P3903">
    <sortCondition ref="A3:A3903"/>
  </sortState>
  <phoneticPr fontId="19" type="noConversion"/>
  <conditionalFormatting sqref="D3664">
    <cfRule type="duplicateValues" dxfId="4" priority="8"/>
  </conditionalFormatting>
  <conditionalFormatting sqref="E1035:E1036">
    <cfRule type="duplicateValues" dxfId="3" priority="6"/>
  </conditionalFormatting>
  <conditionalFormatting sqref="E1350">
    <cfRule type="duplicateValues" dxfId="2" priority="5"/>
  </conditionalFormatting>
  <conditionalFormatting sqref="E1351">
    <cfRule type="duplicateValues" dxfId="1" priority="4"/>
  </conditionalFormatting>
  <conditionalFormatting sqref="E2931">
    <cfRule type="duplicateValues" dxfId="0" priority="2"/>
  </conditionalFormatting>
  <printOptions horizontalCentered="1"/>
  <pageMargins left="0" right="0" top="0.39370078740157483" bottom="0.39370078740157483" header="0.31496062992125984" footer="0.31496062992125984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57088-EEC2-4BE2-ACEF-91BC9875FB63}">
  <sheetPr filterMode="1">
    <pageSetUpPr fitToPage="1"/>
  </sheetPr>
  <dimension ref="A1:T2571"/>
  <sheetViews>
    <sheetView topLeftCell="E1" zoomScale="85" zoomScaleNormal="85" zoomScaleSheetLayoutView="100" workbookViewId="0">
      <selection activeCell="O2414" sqref="O2414"/>
    </sheetView>
  </sheetViews>
  <sheetFormatPr baseColWidth="10" defaultRowHeight="15" x14ac:dyDescent="0.25"/>
  <cols>
    <col min="1" max="1" width="12.7109375" bestFit="1" customWidth="1"/>
    <col min="2" max="2" width="20.7109375" hidden="1" customWidth="1"/>
    <col min="3" max="3" width="5.7109375" customWidth="1"/>
    <col min="4" max="4" width="74.42578125" customWidth="1"/>
    <col min="5" max="5" width="8.42578125" style="160" customWidth="1"/>
    <col min="6" max="6" width="11.5703125" style="160" bestFit="1" customWidth="1"/>
    <col min="7" max="7" width="12.5703125" style="160" bestFit="1" customWidth="1"/>
    <col min="8" max="8" width="13.5703125" style="160" bestFit="1" customWidth="1"/>
    <col min="9" max="9" width="18" bestFit="1" customWidth="1"/>
    <col min="10" max="10" width="19.28515625" bestFit="1" customWidth="1"/>
    <col min="11" max="11" width="19.85546875" style="130" customWidth="1"/>
    <col min="12" max="12" width="14.5703125" style="163" bestFit="1" customWidth="1"/>
    <col min="13" max="13" width="13.140625" style="163" bestFit="1" customWidth="1"/>
    <col min="14" max="14" width="22.140625" bestFit="1" customWidth="1"/>
    <col min="15" max="15" width="24.42578125" bestFit="1" customWidth="1"/>
    <col min="16" max="16" width="11.5703125" bestFit="1" customWidth="1"/>
    <col min="17" max="17" width="14.140625" bestFit="1" customWidth="1"/>
    <col min="18" max="18" width="13.42578125" style="160" hidden="1" customWidth="1"/>
    <col min="19" max="19" width="11.140625" style="160" hidden="1" customWidth="1"/>
    <col min="20" max="20" width="32.7109375" style="160" hidden="1" customWidth="1"/>
  </cols>
  <sheetData>
    <row r="1" spans="1:20" ht="45" x14ac:dyDescent="0.25">
      <c r="A1" s="203" t="s">
        <v>8322</v>
      </c>
      <c r="B1" s="117"/>
      <c r="C1" s="203" t="s">
        <v>8346</v>
      </c>
      <c r="D1" s="203" t="s">
        <v>8323</v>
      </c>
      <c r="E1" s="203" t="s">
        <v>8324</v>
      </c>
      <c r="F1" s="206" t="s">
        <v>11386</v>
      </c>
      <c r="G1" s="203" t="s">
        <v>9112</v>
      </c>
      <c r="H1" s="203" t="s">
        <v>9113</v>
      </c>
      <c r="I1" s="203"/>
      <c r="J1" s="203" t="s">
        <v>8347</v>
      </c>
      <c r="K1" s="336" t="s">
        <v>11091</v>
      </c>
      <c r="L1" s="206" t="s">
        <v>8409</v>
      </c>
      <c r="M1" s="203" t="s">
        <v>9114</v>
      </c>
      <c r="N1" s="203" t="s">
        <v>9192</v>
      </c>
      <c r="O1" s="203" t="s">
        <v>8347</v>
      </c>
      <c r="P1" s="203" t="s">
        <v>8327</v>
      </c>
      <c r="Q1" s="203" t="s">
        <v>10285</v>
      </c>
      <c r="R1" s="125" t="s">
        <v>10244</v>
      </c>
      <c r="S1" s="117" t="s">
        <v>8307</v>
      </c>
      <c r="T1" s="125" t="s">
        <v>10243</v>
      </c>
    </row>
    <row r="2" spans="1:20" hidden="1" x14ac:dyDescent="0.25">
      <c r="A2" s="18">
        <v>1213102100</v>
      </c>
      <c r="B2" s="14" t="s">
        <v>1478</v>
      </c>
      <c r="C2" s="14" t="s">
        <v>1469</v>
      </c>
      <c r="D2" s="14" t="s">
        <v>1479</v>
      </c>
      <c r="E2" s="50">
        <v>100</v>
      </c>
      <c r="F2" s="168">
        <v>45586</v>
      </c>
      <c r="G2" s="50" t="s">
        <v>16970</v>
      </c>
      <c r="H2" s="168">
        <v>45588</v>
      </c>
      <c r="I2" s="161" t="s">
        <v>8963</v>
      </c>
      <c r="J2" s="161" t="s">
        <v>11051</v>
      </c>
      <c r="K2" s="325" t="s">
        <v>10398</v>
      </c>
      <c r="L2" s="195">
        <v>36804</v>
      </c>
      <c r="M2" s="168">
        <v>45971</v>
      </c>
      <c r="N2" s="116" t="s">
        <v>10677</v>
      </c>
      <c r="O2" s="116"/>
      <c r="P2" s="116" t="s">
        <v>10282</v>
      </c>
      <c r="Q2" s="168">
        <v>45960</v>
      </c>
      <c r="R2" s="117"/>
      <c r="S2" s="117"/>
      <c r="T2" s="117"/>
    </row>
    <row r="3" spans="1:20" hidden="1" x14ac:dyDescent="0.25">
      <c r="A3" s="18">
        <v>1022100230</v>
      </c>
      <c r="B3" s="14" t="s">
        <v>666</v>
      </c>
      <c r="C3" s="261" t="s">
        <v>19</v>
      </c>
      <c r="D3" s="261" t="s">
        <v>667</v>
      </c>
      <c r="E3" s="262">
        <v>500</v>
      </c>
      <c r="F3" s="263">
        <v>45667</v>
      </c>
      <c r="G3" s="263" t="s">
        <v>15944</v>
      </c>
      <c r="H3" s="263">
        <v>45667</v>
      </c>
      <c r="I3" s="264"/>
      <c r="J3" s="264"/>
      <c r="K3" s="338" t="s">
        <v>10459</v>
      </c>
      <c r="L3" s="195">
        <v>37403</v>
      </c>
      <c r="M3" s="168">
        <v>45670</v>
      </c>
      <c r="N3" s="116" t="s">
        <v>10864</v>
      </c>
      <c r="O3" s="116" t="s">
        <v>16075</v>
      </c>
      <c r="P3" s="116" t="s">
        <v>10282</v>
      </c>
      <c r="Q3" s="168">
        <v>45882</v>
      </c>
      <c r="R3" s="117"/>
      <c r="S3" s="117"/>
      <c r="T3" s="117"/>
    </row>
    <row r="4" spans="1:20" hidden="1" x14ac:dyDescent="0.25">
      <c r="A4" s="18">
        <v>1513100320</v>
      </c>
      <c r="B4" s="14" t="s">
        <v>4325</v>
      </c>
      <c r="C4" s="265" t="s">
        <v>19</v>
      </c>
      <c r="D4" s="265" t="s">
        <v>6918</v>
      </c>
      <c r="E4" s="266">
        <v>500</v>
      </c>
      <c r="F4" s="267">
        <v>45716</v>
      </c>
      <c r="G4" s="266" t="s">
        <v>15945</v>
      </c>
      <c r="H4" s="267">
        <v>45728</v>
      </c>
      <c r="I4" s="268"/>
      <c r="J4" s="268"/>
      <c r="K4" s="338" t="s">
        <v>10398</v>
      </c>
      <c r="L4" s="195">
        <v>37958</v>
      </c>
      <c r="M4" s="168">
        <v>45734</v>
      </c>
      <c r="N4" s="116" t="s">
        <v>10175</v>
      </c>
      <c r="O4" s="116" t="s">
        <v>15936</v>
      </c>
      <c r="P4" s="116" t="s">
        <v>10282</v>
      </c>
      <c r="Q4" s="168">
        <v>45862</v>
      </c>
      <c r="R4" s="117"/>
      <c r="S4" s="117"/>
      <c r="T4" s="117"/>
    </row>
    <row r="5" spans="1:20" hidden="1" x14ac:dyDescent="0.25">
      <c r="A5" s="18">
        <v>1219105040</v>
      </c>
      <c r="B5" s="14" t="s">
        <v>8023</v>
      </c>
      <c r="C5" s="10" t="s">
        <v>19</v>
      </c>
      <c r="D5" s="10" t="s">
        <v>8022</v>
      </c>
      <c r="E5" s="50">
        <v>4</v>
      </c>
      <c r="F5" s="168">
        <v>45729</v>
      </c>
      <c r="G5" s="50" t="s">
        <v>15946</v>
      </c>
      <c r="H5" s="168">
        <v>45740</v>
      </c>
      <c r="I5" s="161"/>
      <c r="J5" s="161"/>
      <c r="K5" s="338" t="s">
        <v>10398</v>
      </c>
      <c r="L5" s="195">
        <v>38218</v>
      </c>
      <c r="M5" s="168">
        <v>45756</v>
      </c>
      <c r="N5" s="116" t="s">
        <v>10280</v>
      </c>
      <c r="O5" s="116" t="s">
        <v>16372</v>
      </c>
      <c r="P5" s="116" t="s">
        <v>10282</v>
      </c>
      <c r="Q5" s="168">
        <v>45898</v>
      </c>
      <c r="R5" s="117"/>
      <c r="S5" s="117"/>
      <c r="T5" s="117"/>
    </row>
    <row r="6" spans="1:20" hidden="1" x14ac:dyDescent="0.25">
      <c r="A6" s="18">
        <v>1247100210</v>
      </c>
      <c r="B6" s="14" t="s">
        <v>7900</v>
      </c>
      <c r="C6" s="10" t="s">
        <v>19</v>
      </c>
      <c r="D6" s="10" t="s">
        <v>7901</v>
      </c>
      <c r="E6" s="50">
        <v>20</v>
      </c>
      <c r="F6" s="168">
        <v>45729</v>
      </c>
      <c r="G6" s="50" t="s">
        <v>15946</v>
      </c>
      <c r="H6" s="168">
        <v>45740</v>
      </c>
      <c r="I6" s="161"/>
      <c r="J6" s="161"/>
      <c r="K6" s="338" t="s">
        <v>10398</v>
      </c>
      <c r="L6" s="195">
        <v>38219</v>
      </c>
      <c r="M6" s="168">
        <v>45756</v>
      </c>
      <c r="N6" s="116" t="s">
        <v>10307</v>
      </c>
      <c r="O6" s="116" t="s">
        <v>16740</v>
      </c>
      <c r="P6" s="116" t="s">
        <v>10282</v>
      </c>
      <c r="Q6" s="168">
        <v>45945</v>
      </c>
      <c r="R6" s="117"/>
      <c r="S6" s="117"/>
      <c r="T6" s="117"/>
    </row>
    <row r="7" spans="1:20" ht="25.5" hidden="1" x14ac:dyDescent="0.25">
      <c r="A7" s="18">
        <v>1010101310</v>
      </c>
      <c r="B7" s="14" t="s">
        <v>9771</v>
      </c>
      <c r="C7" s="244" t="s">
        <v>4216</v>
      </c>
      <c r="D7" s="244" t="s">
        <v>9513</v>
      </c>
      <c r="E7" s="245">
        <v>50</v>
      </c>
      <c r="F7" s="246">
        <v>45803</v>
      </c>
      <c r="G7" s="246" t="s">
        <v>15947</v>
      </c>
      <c r="H7" s="246">
        <v>45804</v>
      </c>
      <c r="I7" s="247" t="s">
        <v>8963</v>
      </c>
      <c r="J7" s="247" t="s">
        <v>10680</v>
      </c>
      <c r="K7" s="325" t="s">
        <v>10398</v>
      </c>
      <c r="L7" s="195">
        <v>38911</v>
      </c>
      <c r="M7" s="168">
        <v>45818</v>
      </c>
      <c r="N7" s="116" t="s">
        <v>10467</v>
      </c>
      <c r="O7" s="116" t="s">
        <v>16149</v>
      </c>
      <c r="P7" s="116" t="s">
        <v>10282</v>
      </c>
      <c r="Q7" s="168">
        <v>45834</v>
      </c>
      <c r="R7" s="117"/>
      <c r="S7" s="117"/>
      <c r="T7" s="117"/>
    </row>
    <row r="8" spans="1:20" hidden="1" x14ac:dyDescent="0.25">
      <c r="A8" s="18">
        <v>1012100010</v>
      </c>
      <c r="B8" s="14" t="s">
        <v>2992</v>
      </c>
      <c r="C8" s="10" t="s">
        <v>19</v>
      </c>
      <c r="D8" s="10" t="s">
        <v>6632</v>
      </c>
      <c r="E8" s="50">
        <v>2</v>
      </c>
      <c r="F8" s="168">
        <v>45803</v>
      </c>
      <c r="G8" s="168" t="s">
        <v>15948</v>
      </c>
      <c r="H8" s="168">
        <v>45804</v>
      </c>
      <c r="I8" s="161"/>
      <c r="J8" s="161" t="s">
        <v>10099</v>
      </c>
      <c r="K8" s="325" t="s">
        <v>10398</v>
      </c>
      <c r="L8" s="195">
        <v>38847</v>
      </c>
      <c r="M8" s="168">
        <v>45810</v>
      </c>
      <c r="N8" s="116" t="s">
        <v>10528</v>
      </c>
      <c r="O8" s="116"/>
      <c r="P8" s="116" t="s">
        <v>10282</v>
      </c>
      <c r="Q8" s="168">
        <v>45838</v>
      </c>
      <c r="R8" s="117"/>
      <c r="S8" s="117"/>
      <c r="T8" s="117"/>
    </row>
    <row r="9" spans="1:20" hidden="1" x14ac:dyDescent="0.25">
      <c r="A9" s="18">
        <v>1810102240</v>
      </c>
      <c r="B9" s="14" t="s">
        <v>969</v>
      </c>
      <c r="C9" s="244" t="s">
        <v>19</v>
      </c>
      <c r="D9" s="244" t="s">
        <v>7387</v>
      </c>
      <c r="E9" s="245">
        <v>30</v>
      </c>
      <c r="F9" s="246">
        <v>45813</v>
      </c>
      <c r="G9" s="245" t="s">
        <v>15949</v>
      </c>
      <c r="H9" s="246">
        <v>45818</v>
      </c>
      <c r="I9" s="247" t="s">
        <v>8963</v>
      </c>
      <c r="J9" s="247" t="s">
        <v>10780</v>
      </c>
      <c r="K9" s="325" t="s">
        <v>10398</v>
      </c>
      <c r="L9" s="195">
        <v>39149</v>
      </c>
      <c r="M9" s="168">
        <v>45838</v>
      </c>
      <c r="N9" s="116" t="s">
        <v>10465</v>
      </c>
      <c r="O9" s="116" t="s">
        <v>16324</v>
      </c>
      <c r="P9" s="116" t="s">
        <v>10282</v>
      </c>
      <c r="Q9" s="168">
        <v>45894</v>
      </c>
      <c r="R9" s="117"/>
      <c r="S9" s="117"/>
      <c r="T9" s="117"/>
    </row>
    <row r="10" spans="1:20" hidden="1" x14ac:dyDescent="0.25">
      <c r="A10" s="18">
        <v>1513100320</v>
      </c>
      <c r="B10" s="14" t="s">
        <v>4325</v>
      </c>
      <c r="C10" s="10" t="s">
        <v>19</v>
      </c>
      <c r="D10" s="10" t="s">
        <v>6918</v>
      </c>
      <c r="E10" s="50">
        <v>600</v>
      </c>
      <c r="F10" s="168">
        <v>45817</v>
      </c>
      <c r="G10" s="168" t="s">
        <v>15950</v>
      </c>
      <c r="H10" s="168">
        <v>45818</v>
      </c>
      <c r="I10" s="161"/>
      <c r="J10" s="161"/>
      <c r="K10" s="325" t="s">
        <v>10398</v>
      </c>
      <c r="L10" s="195">
        <v>39250</v>
      </c>
      <c r="M10" s="168">
        <v>45846</v>
      </c>
      <c r="N10" s="116" t="s">
        <v>10175</v>
      </c>
      <c r="O10" s="116" t="s">
        <v>16727</v>
      </c>
      <c r="P10" s="116" t="s">
        <v>10282</v>
      </c>
      <c r="Q10" s="168">
        <v>45944</v>
      </c>
      <c r="R10" s="117"/>
      <c r="S10" s="117"/>
      <c r="T10" s="117"/>
    </row>
    <row r="11" spans="1:20" hidden="1" x14ac:dyDescent="0.25">
      <c r="A11" s="18">
        <v>1022104250</v>
      </c>
      <c r="B11" s="14" t="s">
        <v>5831</v>
      </c>
      <c r="C11" s="244" t="s">
        <v>19</v>
      </c>
      <c r="D11" s="244" t="s">
        <v>6853</v>
      </c>
      <c r="E11" s="245">
        <v>20</v>
      </c>
      <c r="F11" s="246">
        <v>45821</v>
      </c>
      <c r="G11" s="245" t="s">
        <v>15951</v>
      </c>
      <c r="H11" s="246">
        <v>45827</v>
      </c>
      <c r="I11" s="247" t="s">
        <v>8963</v>
      </c>
      <c r="J11" s="247" t="s">
        <v>10678</v>
      </c>
      <c r="K11" s="325" t="s">
        <v>10398</v>
      </c>
      <c r="L11" s="195">
        <v>39114</v>
      </c>
      <c r="M11" s="168">
        <v>45834</v>
      </c>
      <c r="N11" s="116" t="s">
        <v>11877</v>
      </c>
      <c r="O11" s="116"/>
      <c r="P11" s="116" t="s">
        <v>10282</v>
      </c>
      <c r="Q11" s="168">
        <v>45862</v>
      </c>
      <c r="R11" s="117"/>
      <c r="S11" s="117"/>
      <c r="T11" s="117"/>
    </row>
    <row r="12" spans="1:20" hidden="1" x14ac:dyDescent="0.25">
      <c r="A12" s="18">
        <v>1549100840</v>
      </c>
      <c r="B12" s="13" t="s">
        <v>15676</v>
      </c>
      <c r="C12" s="261" t="s">
        <v>19</v>
      </c>
      <c r="D12" s="261" t="s">
        <v>15726</v>
      </c>
      <c r="E12" s="262">
        <v>7</v>
      </c>
      <c r="F12" s="263">
        <v>45825</v>
      </c>
      <c r="G12" s="263" t="s">
        <v>15952</v>
      </c>
      <c r="H12" s="263">
        <v>45827</v>
      </c>
      <c r="I12" s="264"/>
      <c r="J12" s="264" t="s">
        <v>10099</v>
      </c>
      <c r="K12" s="325" t="s">
        <v>10398</v>
      </c>
      <c r="L12" s="195">
        <v>39415</v>
      </c>
      <c r="M12" s="168">
        <v>45863</v>
      </c>
      <c r="N12" s="116" t="s">
        <v>15937</v>
      </c>
      <c r="O12" s="116"/>
      <c r="P12" s="116" t="s">
        <v>10282</v>
      </c>
      <c r="Q12" s="168">
        <v>45888</v>
      </c>
      <c r="R12" s="117"/>
      <c r="S12" s="117"/>
      <c r="T12" s="117"/>
    </row>
    <row r="13" spans="1:20" hidden="1" x14ac:dyDescent="0.25">
      <c r="A13" s="18">
        <v>1549100850</v>
      </c>
      <c r="B13" s="13" t="s">
        <v>15677</v>
      </c>
      <c r="C13" s="261" t="s">
        <v>19</v>
      </c>
      <c r="D13" s="261" t="s">
        <v>15728</v>
      </c>
      <c r="E13" s="262">
        <v>7</v>
      </c>
      <c r="F13" s="263">
        <v>45825</v>
      </c>
      <c r="G13" s="263" t="s">
        <v>15952</v>
      </c>
      <c r="H13" s="263">
        <v>45827</v>
      </c>
      <c r="I13" s="264"/>
      <c r="J13" s="264" t="s">
        <v>10099</v>
      </c>
      <c r="K13" s="325" t="s">
        <v>10398</v>
      </c>
      <c r="L13" s="195">
        <v>39415</v>
      </c>
      <c r="M13" s="168">
        <v>45863</v>
      </c>
      <c r="N13" s="116" t="s">
        <v>15937</v>
      </c>
      <c r="O13" s="116"/>
      <c r="P13" s="116" t="s">
        <v>10282</v>
      </c>
      <c r="Q13" s="168">
        <v>45888</v>
      </c>
      <c r="R13" s="117"/>
      <c r="S13" s="117"/>
      <c r="T13" s="117"/>
    </row>
    <row r="14" spans="1:20" hidden="1" x14ac:dyDescent="0.25">
      <c r="A14" s="18">
        <v>1549100860</v>
      </c>
      <c r="B14" s="13" t="s">
        <v>15678</v>
      </c>
      <c r="C14" s="261" t="s">
        <v>19</v>
      </c>
      <c r="D14" s="261" t="s">
        <v>15730</v>
      </c>
      <c r="E14" s="262">
        <v>7</v>
      </c>
      <c r="F14" s="263">
        <v>45825</v>
      </c>
      <c r="G14" s="263" t="s">
        <v>15952</v>
      </c>
      <c r="H14" s="263">
        <v>45827</v>
      </c>
      <c r="I14" s="264"/>
      <c r="J14" s="264" t="s">
        <v>10099</v>
      </c>
      <c r="K14" s="325" t="s">
        <v>10398</v>
      </c>
      <c r="L14" s="195">
        <v>39415</v>
      </c>
      <c r="M14" s="168">
        <v>45863</v>
      </c>
      <c r="N14" s="116" t="s">
        <v>15937</v>
      </c>
      <c r="O14" s="116"/>
      <c r="P14" s="116" t="s">
        <v>10282</v>
      </c>
      <c r="Q14" s="168">
        <v>45888</v>
      </c>
      <c r="R14" s="117"/>
      <c r="S14" s="117"/>
      <c r="T14" s="117"/>
    </row>
    <row r="15" spans="1:20" hidden="1" x14ac:dyDescent="0.25">
      <c r="A15" s="18">
        <v>1012100120</v>
      </c>
      <c r="B15" s="14" t="s">
        <v>2994</v>
      </c>
      <c r="C15" s="10" t="s">
        <v>19</v>
      </c>
      <c r="D15" s="10" t="s">
        <v>6630</v>
      </c>
      <c r="E15" s="50">
        <v>30</v>
      </c>
      <c r="F15" s="168">
        <v>45826</v>
      </c>
      <c r="G15" s="168" t="s">
        <v>15974</v>
      </c>
      <c r="H15" s="168">
        <v>45827</v>
      </c>
      <c r="I15" s="161"/>
      <c r="J15" s="161" t="s">
        <v>10099</v>
      </c>
      <c r="K15" s="325" t="s">
        <v>10398</v>
      </c>
      <c r="L15" s="195">
        <v>39081</v>
      </c>
      <c r="M15" s="168">
        <v>45833</v>
      </c>
      <c r="N15" s="116" t="s">
        <v>10528</v>
      </c>
      <c r="O15" s="116" t="s">
        <v>16370</v>
      </c>
      <c r="P15" s="116" t="s">
        <v>10282</v>
      </c>
      <c r="Q15" s="168">
        <v>45901</v>
      </c>
      <c r="R15" s="117"/>
      <c r="S15" s="117"/>
      <c r="T15" s="117"/>
    </row>
    <row r="16" spans="1:20" hidden="1" x14ac:dyDescent="0.25">
      <c r="A16" s="18">
        <v>1226100020</v>
      </c>
      <c r="B16" s="14" t="s">
        <v>2418</v>
      </c>
      <c r="C16" s="244" t="s">
        <v>19</v>
      </c>
      <c r="D16" s="244" t="s">
        <v>2419</v>
      </c>
      <c r="E16" s="245">
        <v>15</v>
      </c>
      <c r="F16" s="246">
        <v>45838</v>
      </c>
      <c r="G16" s="245" t="s">
        <v>15975</v>
      </c>
      <c r="H16" s="246">
        <v>45847</v>
      </c>
      <c r="I16" s="247" t="s">
        <v>8963</v>
      </c>
      <c r="J16" s="247" t="s">
        <v>10410</v>
      </c>
      <c r="K16" s="325" t="s">
        <v>10398</v>
      </c>
      <c r="L16" s="195">
        <v>39386</v>
      </c>
      <c r="M16" s="168">
        <v>45860</v>
      </c>
      <c r="N16" s="116" t="s">
        <v>10223</v>
      </c>
      <c r="O16" s="116"/>
      <c r="P16" s="116" t="s">
        <v>10282</v>
      </c>
      <c r="Q16" s="168">
        <v>45862</v>
      </c>
      <c r="R16" s="117"/>
      <c r="S16" s="117"/>
      <c r="T16" s="117"/>
    </row>
    <row r="17" spans="1:20" hidden="1" x14ac:dyDescent="0.25">
      <c r="A17" s="18">
        <v>1226100060</v>
      </c>
      <c r="B17" s="14" t="s">
        <v>2448</v>
      </c>
      <c r="C17" s="261" t="s">
        <v>19</v>
      </c>
      <c r="D17" s="261" t="s">
        <v>2449</v>
      </c>
      <c r="E17" s="262">
        <v>4</v>
      </c>
      <c r="F17" s="263">
        <v>45838</v>
      </c>
      <c r="G17" s="263" t="s">
        <v>15975</v>
      </c>
      <c r="H17" s="263">
        <v>45847</v>
      </c>
      <c r="I17" s="264"/>
      <c r="J17" s="264" t="s">
        <v>10099</v>
      </c>
      <c r="K17" s="325" t="s">
        <v>10398</v>
      </c>
      <c r="L17" s="195">
        <v>39386</v>
      </c>
      <c r="M17" s="168">
        <v>45860</v>
      </c>
      <c r="N17" s="116" t="s">
        <v>10223</v>
      </c>
      <c r="O17" s="116"/>
      <c r="P17" s="116" t="s">
        <v>10282</v>
      </c>
      <c r="Q17" s="168">
        <v>45862</v>
      </c>
      <c r="R17" s="117"/>
      <c r="S17" s="117"/>
      <c r="T17" s="117"/>
    </row>
    <row r="18" spans="1:20" hidden="1" x14ac:dyDescent="0.25">
      <c r="A18" s="18">
        <v>1210101200</v>
      </c>
      <c r="B18" s="14" t="s">
        <v>6665</v>
      </c>
      <c r="C18" s="10" t="s">
        <v>19</v>
      </c>
      <c r="D18" s="10" t="s">
        <v>6666</v>
      </c>
      <c r="E18" s="50">
        <v>4</v>
      </c>
      <c r="F18" s="168">
        <v>45840</v>
      </c>
      <c r="G18" s="168" t="s">
        <v>15953</v>
      </c>
      <c r="H18" s="168">
        <v>45847</v>
      </c>
      <c r="I18" s="161"/>
      <c r="J18" s="161"/>
      <c r="K18" s="325" t="s">
        <v>10398</v>
      </c>
      <c r="L18" s="195">
        <v>39521</v>
      </c>
      <c r="M18" s="168">
        <v>45869</v>
      </c>
      <c r="N18" s="116" t="s">
        <v>10280</v>
      </c>
      <c r="O18" s="116"/>
      <c r="P18" s="116" t="s">
        <v>10282</v>
      </c>
      <c r="Q18" s="168">
        <v>45923</v>
      </c>
      <c r="R18" s="117"/>
      <c r="S18" s="117"/>
      <c r="T18" s="117"/>
    </row>
    <row r="19" spans="1:20" hidden="1" x14ac:dyDescent="0.25">
      <c r="A19" s="18">
        <v>1210100070</v>
      </c>
      <c r="B19" s="14" t="s">
        <v>6178</v>
      </c>
      <c r="C19" s="244" t="s">
        <v>19</v>
      </c>
      <c r="D19" s="244" t="s">
        <v>6179</v>
      </c>
      <c r="E19" s="245">
        <v>10</v>
      </c>
      <c r="F19" s="246">
        <v>45840</v>
      </c>
      <c r="G19" s="245" t="s">
        <v>15953</v>
      </c>
      <c r="H19" s="246">
        <v>45847</v>
      </c>
      <c r="I19" s="247" t="s">
        <v>8963</v>
      </c>
      <c r="J19" s="247" t="s">
        <v>10410</v>
      </c>
      <c r="K19" s="325" t="s">
        <v>10398</v>
      </c>
      <c r="L19" s="195">
        <v>39521</v>
      </c>
      <c r="M19" s="168">
        <v>45869</v>
      </c>
      <c r="N19" s="116" t="s">
        <v>10280</v>
      </c>
      <c r="O19" s="116"/>
      <c r="P19" s="116" t="s">
        <v>10282</v>
      </c>
      <c r="Q19" s="168">
        <v>45874</v>
      </c>
      <c r="R19" s="117"/>
      <c r="S19" s="117"/>
      <c r="T19" s="117"/>
    </row>
    <row r="20" spans="1:20" hidden="1" x14ac:dyDescent="0.25">
      <c r="A20" s="18">
        <v>1210100330</v>
      </c>
      <c r="B20" s="14" t="s">
        <v>3267</v>
      </c>
      <c r="C20" s="265" t="s">
        <v>19</v>
      </c>
      <c r="D20" s="265" t="s">
        <v>6580</v>
      </c>
      <c r="E20" s="266">
        <v>5</v>
      </c>
      <c r="F20" s="267">
        <v>45840</v>
      </c>
      <c r="G20" s="267" t="s">
        <v>15953</v>
      </c>
      <c r="H20" s="267">
        <v>45847</v>
      </c>
      <c r="I20" s="268"/>
      <c r="J20" s="268"/>
      <c r="K20" s="325" t="s">
        <v>10398</v>
      </c>
      <c r="L20" s="195">
        <v>39521</v>
      </c>
      <c r="M20" s="168">
        <v>45869</v>
      </c>
      <c r="N20" s="116" t="s">
        <v>10280</v>
      </c>
      <c r="O20" s="116"/>
      <c r="P20" s="116" t="s">
        <v>10282</v>
      </c>
      <c r="Q20" s="168">
        <v>45874</v>
      </c>
      <c r="R20" s="117"/>
      <c r="S20" s="117"/>
      <c r="T20" s="117"/>
    </row>
    <row r="21" spans="1:20" hidden="1" x14ac:dyDescent="0.25">
      <c r="A21" s="18">
        <v>1211100000</v>
      </c>
      <c r="B21" s="14" t="s">
        <v>3502</v>
      </c>
      <c r="C21" s="261" t="s">
        <v>19</v>
      </c>
      <c r="D21" s="261" t="s">
        <v>6475</v>
      </c>
      <c r="E21" s="262">
        <v>2</v>
      </c>
      <c r="F21" s="263">
        <v>45841</v>
      </c>
      <c r="G21" s="263" t="s">
        <v>15953</v>
      </c>
      <c r="H21" s="263">
        <v>45847</v>
      </c>
      <c r="I21" s="264"/>
      <c r="J21" s="264" t="s">
        <v>10099</v>
      </c>
      <c r="K21" s="325" t="s">
        <v>10398</v>
      </c>
      <c r="L21" s="195">
        <v>39521</v>
      </c>
      <c r="M21" s="168">
        <v>45869</v>
      </c>
      <c r="N21" s="116" t="s">
        <v>10280</v>
      </c>
      <c r="O21" s="116"/>
      <c r="P21" s="116" t="s">
        <v>10282</v>
      </c>
      <c r="Q21" s="168">
        <v>45874</v>
      </c>
      <c r="R21" s="117"/>
      <c r="S21" s="117"/>
      <c r="T21" s="117"/>
    </row>
    <row r="22" spans="1:20" hidden="1" x14ac:dyDescent="0.25">
      <c r="A22" s="18">
        <v>1217100800</v>
      </c>
      <c r="B22" s="23" t="s">
        <v>6947</v>
      </c>
      <c r="C22" s="244" t="s">
        <v>19</v>
      </c>
      <c r="D22" s="244" t="s">
        <v>8050</v>
      </c>
      <c r="E22" s="245">
        <v>200</v>
      </c>
      <c r="F22" s="246">
        <v>45841</v>
      </c>
      <c r="G22" s="245" t="s">
        <v>15953</v>
      </c>
      <c r="H22" s="246">
        <v>45847</v>
      </c>
      <c r="I22" s="247" t="s">
        <v>8963</v>
      </c>
      <c r="J22" s="247" t="s">
        <v>16045</v>
      </c>
      <c r="K22" s="325" t="s">
        <v>10398</v>
      </c>
      <c r="L22" s="195">
        <v>39518</v>
      </c>
      <c r="M22" s="168">
        <v>45869</v>
      </c>
      <c r="N22" s="116" t="s">
        <v>10224</v>
      </c>
      <c r="O22" s="116"/>
      <c r="P22" s="116" t="s">
        <v>10282</v>
      </c>
      <c r="Q22" s="168">
        <v>45880</v>
      </c>
      <c r="R22" s="117"/>
      <c r="S22" s="117"/>
      <c r="T22" s="117"/>
    </row>
    <row r="23" spans="1:20" hidden="1" x14ac:dyDescent="0.25">
      <c r="A23" s="18">
        <v>1217100830</v>
      </c>
      <c r="B23" s="23" t="s">
        <v>7801</v>
      </c>
      <c r="C23" s="261" t="s">
        <v>19</v>
      </c>
      <c r="D23" s="261" t="s">
        <v>7800</v>
      </c>
      <c r="E23" s="262">
        <v>50</v>
      </c>
      <c r="F23" s="263">
        <v>45841</v>
      </c>
      <c r="G23" s="263" t="s">
        <v>15953</v>
      </c>
      <c r="H23" s="263">
        <v>45847</v>
      </c>
      <c r="I23" s="264"/>
      <c r="J23" s="264" t="s">
        <v>10099</v>
      </c>
      <c r="K23" s="325" t="s">
        <v>10398</v>
      </c>
      <c r="L23" s="195">
        <v>39518</v>
      </c>
      <c r="M23" s="168">
        <v>45869</v>
      </c>
      <c r="N23" s="116" t="s">
        <v>10224</v>
      </c>
      <c r="O23" s="116"/>
      <c r="P23" s="116" t="s">
        <v>10282</v>
      </c>
      <c r="Q23" s="168">
        <v>45880</v>
      </c>
      <c r="R23" s="117"/>
      <c r="S23" s="117"/>
      <c r="T23" s="117"/>
    </row>
    <row r="24" spans="1:20" hidden="1" x14ac:dyDescent="0.25">
      <c r="A24" s="18">
        <v>1226100190</v>
      </c>
      <c r="B24" s="14" t="s">
        <v>2470</v>
      </c>
      <c r="C24" s="244" t="s">
        <v>19</v>
      </c>
      <c r="D24" s="244" t="s">
        <v>2471</v>
      </c>
      <c r="E24" s="245">
        <v>5</v>
      </c>
      <c r="F24" s="246">
        <v>45840</v>
      </c>
      <c r="G24" s="245" t="s">
        <v>15953</v>
      </c>
      <c r="H24" s="246">
        <v>45847</v>
      </c>
      <c r="I24" s="247" t="s">
        <v>8963</v>
      </c>
      <c r="J24" s="247" t="s">
        <v>10002</v>
      </c>
      <c r="K24" s="325" t="s">
        <v>10398</v>
      </c>
      <c r="L24" s="195">
        <v>39521</v>
      </c>
      <c r="M24" s="168">
        <v>45869</v>
      </c>
      <c r="N24" s="116" t="s">
        <v>10280</v>
      </c>
      <c r="O24" s="116"/>
      <c r="P24" s="116" t="s">
        <v>10282</v>
      </c>
      <c r="Q24" s="168">
        <v>45874</v>
      </c>
      <c r="R24" s="117"/>
      <c r="S24" s="117"/>
      <c r="T24" s="117"/>
    </row>
    <row r="25" spans="1:20" hidden="1" x14ac:dyDescent="0.25">
      <c r="A25" s="18">
        <v>1226100460</v>
      </c>
      <c r="B25" s="14" t="s">
        <v>2494</v>
      </c>
      <c r="C25" s="244" t="s">
        <v>19</v>
      </c>
      <c r="D25" s="244" t="s">
        <v>2495</v>
      </c>
      <c r="E25" s="245">
        <v>20</v>
      </c>
      <c r="F25" s="246">
        <v>45834</v>
      </c>
      <c r="G25" s="245" t="s">
        <v>15953</v>
      </c>
      <c r="H25" s="246">
        <v>45847</v>
      </c>
      <c r="I25" s="247" t="s">
        <v>8963</v>
      </c>
      <c r="J25" s="247" t="s">
        <v>10002</v>
      </c>
      <c r="K25" s="325" t="s">
        <v>10398</v>
      </c>
      <c r="L25" s="195">
        <v>39521</v>
      </c>
      <c r="M25" s="168">
        <v>45869</v>
      </c>
      <c r="N25" s="116" t="s">
        <v>10280</v>
      </c>
      <c r="O25" s="116"/>
      <c r="P25" s="116" t="s">
        <v>10282</v>
      </c>
      <c r="Q25" s="168">
        <v>45874</v>
      </c>
      <c r="R25" s="117"/>
      <c r="S25" s="117"/>
      <c r="T25" s="117"/>
    </row>
    <row r="26" spans="1:20" hidden="1" x14ac:dyDescent="0.25">
      <c r="A26" s="18">
        <v>1226100590</v>
      </c>
      <c r="B26" s="19" t="s">
        <v>6602</v>
      </c>
      <c r="C26" s="244" t="s">
        <v>19</v>
      </c>
      <c r="D26" s="244" t="s">
        <v>2501</v>
      </c>
      <c r="E26" s="245">
        <v>2</v>
      </c>
      <c r="F26" s="246">
        <v>45841</v>
      </c>
      <c r="G26" s="245" t="s">
        <v>15953</v>
      </c>
      <c r="H26" s="246">
        <v>45847</v>
      </c>
      <c r="I26" s="247" t="s">
        <v>8963</v>
      </c>
      <c r="J26" s="247" t="s">
        <v>10002</v>
      </c>
      <c r="K26" s="325" t="s">
        <v>10398</v>
      </c>
      <c r="L26" s="195">
        <v>39521</v>
      </c>
      <c r="M26" s="168">
        <v>45869</v>
      </c>
      <c r="N26" s="116" t="s">
        <v>10280</v>
      </c>
      <c r="O26" s="116"/>
      <c r="P26" s="116" t="s">
        <v>10282</v>
      </c>
      <c r="Q26" s="168">
        <v>45874</v>
      </c>
      <c r="R26" s="117"/>
      <c r="S26" s="117"/>
      <c r="T26" s="117"/>
    </row>
    <row r="27" spans="1:20" hidden="1" x14ac:dyDescent="0.25">
      <c r="A27" s="18">
        <v>1226101070</v>
      </c>
      <c r="B27" s="14" t="s">
        <v>6601</v>
      </c>
      <c r="C27" s="244" t="s">
        <v>19</v>
      </c>
      <c r="D27" s="244" t="s">
        <v>2482</v>
      </c>
      <c r="E27" s="245">
        <v>2</v>
      </c>
      <c r="F27" s="246">
        <v>45841</v>
      </c>
      <c r="G27" s="245" t="s">
        <v>15953</v>
      </c>
      <c r="H27" s="246">
        <v>45847</v>
      </c>
      <c r="I27" s="247" t="s">
        <v>8963</v>
      </c>
      <c r="J27" s="247" t="s">
        <v>10002</v>
      </c>
      <c r="K27" s="325" t="s">
        <v>10398</v>
      </c>
      <c r="L27" s="195">
        <v>39521</v>
      </c>
      <c r="M27" s="168">
        <v>45869</v>
      </c>
      <c r="N27" s="116" t="s">
        <v>10280</v>
      </c>
      <c r="O27" s="116"/>
      <c r="P27" s="116" t="s">
        <v>10282</v>
      </c>
      <c r="Q27" s="168">
        <v>45874</v>
      </c>
      <c r="R27" s="117"/>
      <c r="S27" s="117"/>
      <c r="T27" s="117"/>
    </row>
    <row r="28" spans="1:20" hidden="1" x14ac:dyDescent="0.25">
      <c r="A28" s="18">
        <v>1230100150</v>
      </c>
      <c r="B28" s="14" t="s">
        <v>3804</v>
      </c>
      <c r="C28" s="261" t="s">
        <v>19</v>
      </c>
      <c r="D28" s="261" t="s">
        <v>3805</v>
      </c>
      <c r="E28" s="262">
        <v>15</v>
      </c>
      <c r="F28" s="263">
        <v>45841</v>
      </c>
      <c r="G28" s="263" t="s">
        <v>15953</v>
      </c>
      <c r="H28" s="263">
        <v>45847</v>
      </c>
      <c r="I28" s="264"/>
      <c r="J28" s="264" t="s">
        <v>10099</v>
      </c>
      <c r="K28" s="325" t="s">
        <v>10398</v>
      </c>
      <c r="L28" s="195">
        <v>39514</v>
      </c>
      <c r="M28" s="168">
        <v>45869</v>
      </c>
      <c r="N28" s="116" t="s">
        <v>10281</v>
      </c>
      <c r="O28" s="116"/>
      <c r="P28" s="116" t="s">
        <v>10282</v>
      </c>
      <c r="Q28" s="168">
        <v>45874</v>
      </c>
      <c r="R28" s="117"/>
      <c r="S28" s="117"/>
      <c r="T28" s="117"/>
    </row>
    <row r="29" spans="1:20" hidden="1" x14ac:dyDescent="0.25">
      <c r="A29" s="18">
        <v>1520100730</v>
      </c>
      <c r="B29" s="14" t="s">
        <v>2543</v>
      </c>
      <c r="C29" s="244" t="s">
        <v>19</v>
      </c>
      <c r="D29" s="244" t="s">
        <v>11089</v>
      </c>
      <c r="E29" s="245">
        <v>10</v>
      </c>
      <c r="F29" s="246">
        <v>45833</v>
      </c>
      <c r="G29" s="245" t="s">
        <v>15954</v>
      </c>
      <c r="H29" s="246">
        <v>45847</v>
      </c>
      <c r="I29" s="247" t="s">
        <v>8963</v>
      </c>
      <c r="J29" s="247" t="s">
        <v>10003</v>
      </c>
      <c r="K29" s="325" t="s">
        <v>10398</v>
      </c>
      <c r="L29" s="195">
        <v>39387</v>
      </c>
      <c r="M29" s="168">
        <v>45860</v>
      </c>
      <c r="N29" s="116" t="s">
        <v>12005</v>
      </c>
      <c r="O29" s="116"/>
      <c r="P29" s="116" t="s">
        <v>10282</v>
      </c>
      <c r="Q29" s="168">
        <v>45876</v>
      </c>
      <c r="R29" s="117"/>
      <c r="S29" s="117"/>
      <c r="T29" s="117"/>
    </row>
    <row r="30" spans="1:20" hidden="1" x14ac:dyDescent="0.25">
      <c r="A30" s="18">
        <v>1520100990</v>
      </c>
      <c r="B30" s="14" t="s">
        <v>2541</v>
      </c>
      <c r="C30" s="244" t="s">
        <v>19</v>
      </c>
      <c r="D30" s="244" t="s">
        <v>11090</v>
      </c>
      <c r="E30" s="245">
        <v>15</v>
      </c>
      <c r="F30" s="246">
        <v>45833</v>
      </c>
      <c r="G30" s="245" t="s">
        <v>15954</v>
      </c>
      <c r="H30" s="246">
        <v>45847</v>
      </c>
      <c r="I30" s="247" t="s">
        <v>8963</v>
      </c>
      <c r="J30" s="247" t="s">
        <v>10887</v>
      </c>
      <c r="K30" s="325" t="s">
        <v>10398</v>
      </c>
      <c r="L30" s="195">
        <v>39387</v>
      </c>
      <c r="M30" s="168">
        <v>45860</v>
      </c>
      <c r="N30" s="116" t="s">
        <v>12005</v>
      </c>
      <c r="O30" s="116"/>
      <c r="P30" s="116" t="s">
        <v>10282</v>
      </c>
      <c r="Q30" s="168">
        <v>45876</v>
      </c>
      <c r="R30" s="117"/>
      <c r="S30" s="117"/>
      <c r="T30" s="117"/>
    </row>
    <row r="31" spans="1:20" hidden="1" x14ac:dyDescent="0.25">
      <c r="A31" s="18">
        <v>1520103640</v>
      </c>
      <c r="B31" s="14" t="s">
        <v>10935</v>
      </c>
      <c r="C31" s="244" t="s">
        <v>19</v>
      </c>
      <c r="D31" s="244" t="s">
        <v>10938</v>
      </c>
      <c r="E31" s="245">
        <v>15</v>
      </c>
      <c r="F31" s="246">
        <v>45833</v>
      </c>
      <c r="G31" s="245" t="s">
        <v>15954</v>
      </c>
      <c r="H31" s="246">
        <v>45847</v>
      </c>
      <c r="I31" s="247" t="s">
        <v>8963</v>
      </c>
      <c r="J31" s="247" t="s">
        <v>10633</v>
      </c>
      <c r="K31" s="325" t="s">
        <v>10398</v>
      </c>
      <c r="L31" s="195">
        <v>39388</v>
      </c>
      <c r="M31" s="168">
        <v>45860</v>
      </c>
      <c r="N31" s="116" t="s">
        <v>10825</v>
      </c>
      <c r="O31" s="116"/>
      <c r="P31" s="116" t="s">
        <v>10282</v>
      </c>
      <c r="Q31" s="168">
        <v>45873</v>
      </c>
      <c r="R31" s="117"/>
      <c r="S31" s="117"/>
      <c r="T31" s="117"/>
    </row>
    <row r="32" spans="1:20" hidden="1" x14ac:dyDescent="0.25">
      <c r="A32" s="18">
        <v>1520103650</v>
      </c>
      <c r="B32" s="14" t="s">
        <v>10936</v>
      </c>
      <c r="C32" s="244" t="s">
        <v>19</v>
      </c>
      <c r="D32" s="244" t="s">
        <v>10939</v>
      </c>
      <c r="E32" s="245">
        <v>15</v>
      </c>
      <c r="F32" s="246">
        <v>45833</v>
      </c>
      <c r="G32" s="245" t="s">
        <v>15954</v>
      </c>
      <c r="H32" s="246">
        <v>45847</v>
      </c>
      <c r="I32" s="247" t="s">
        <v>8963</v>
      </c>
      <c r="J32" s="247" t="s">
        <v>10869</v>
      </c>
      <c r="K32" s="325" t="s">
        <v>10398</v>
      </c>
      <c r="L32" s="195">
        <v>39387</v>
      </c>
      <c r="M32" s="168">
        <v>45860</v>
      </c>
      <c r="N32" s="116" t="s">
        <v>12005</v>
      </c>
      <c r="O32" s="116"/>
      <c r="P32" s="116" t="s">
        <v>10282</v>
      </c>
      <c r="Q32" s="168">
        <v>45876</v>
      </c>
      <c r="R32" s="117"/>
      <c r="S32" s="117"/>
      <c r="T32" s="117"/>
    </row>
    <row r="33" spans="1:20" hidden="1" x14ac:dyDescent="0.25">
      <c r="A33" s="18">
        <v>1520103670</v>
      </c>
      <c r="B33" s="14" t="s">
        <v>2539</v>
      </c>
      <c r="C33" s="244" t="s">
        <v>19</v>
      </c>
      <c r="D33" s="244" t="s">
        <v>11104</v>
      </c>
      <c r="E33" s="245">
        <v>15</v>
      </c>
      <c r="F33" s="246">
        <v>45833</v>
      </c>
      <c r="G33" s="245" t="s">
        <v>15954</v>
      </c>
      <c r="H33" s="246">
        <v>45847</v>
      </c>
      <c r="I33" s="247" t="s">
        <v>8963</v>
      </c>
      <c r="J33" s="247" t="s">
        <v>10887</v>
      </c>
      <c r="K33" s="325" t="s">
        <v>10398</v>
      </c>
      <c r="L33" s="195">
        <v>39388</v>
      </c>
      <c r="M33" s="168">
        <v>45860</v>
      </c>
      <c r="N33" s="116" t="s">
        <v>10825</v>
      </c>
      <c r="O33" s="116"/>
      <c r="P33" s="116" t="s">
        <v>10282</v>
      </c>
      <c r="Q33" s="168">
        <v>45873</v>
      </c>
      <c r="R33" s="117"/>
      <c r="S33" s="117"/>
      <c r="T33" s="117"/>
    </row>
    <row r="34" spans="1:20" hidden="1" x14ac:dyDescent="0.25">
      <c r="A34" s="18">
        <v>1520103680</v>
      </c>
      <c r="B34" s="14" t="s">
        <v>11102</v>
      </c>
      <c r="C34" s="261" t="s">
        <v>19</v>
      </c>
      <c r="D34" s="261" t="s">
        <v>11105</v>
      </c>
      <c r="E34" s="262">
        <v>10</v>
      </c>
      <c r="F34" s="263">
        <v>45840</v>
      </c>
      <c r="G34" s="263" t="s">
        <v>15954</v>
      </c>
      <c r="H34" s="263">
        <v>45847</v>
      </c>
      <c r="I34" s="264"/>
      <c r="J34" s="264" t="s">
        <v>10099</v>
      </c>
      <c r="K34" s="325" t="s">
        <v>10398</v>
      </c>
      <c r="L34" s="195">
        <v>39388</v>
      </c>
      <c r="M34" s="168">
        <v>45860</v>
      </c>
      <c r="N34" s="116" t="s">
        <v>10825</v>
      </c>
      <c r="O34" s="116"/>
      <c r="P34" s="116" t="s">
        <v>10282</v>
      </c>
      <c r="Q34" s="168">
        <v>45873</v>
      </c>
      <c r="R34" s="117"/>
      <c r="S34" s="117"/>
      <c r="T34" s="117"/>
    </row>
    <row r="35" spans="1:20" hidden="1" x14ac:dyDescent="0.25">
      <c r="A35" s="18">
        <v>1520103690</v>
      </c>
      <c r="B35" s="14" t="s">
        <v>11103</v>
      </c>
      <c r="C35" s="265" t="s">
        <v>19</v>
      </c>
      <c r="D35" s="265" t="s">
        <v>11106</v>
      </c>
      <c r="E35" s="266">
        <v>6</v>
      </c>
      <c r="F35" s="267">
        <v>45840</v>
      </c>
      <c r="G35" s="267" t="s">
        <v>15954</v>
      </c>
      <c r="H35" s="267">
        <v>45847</v>
      </c>
      <c r="I35" s="268"/>
      <c r="J35" s="268"/>
      <c r="K35" s="325" t="s">
        <v>10398</v>
      </c>
      <c r="L35" s="195">
        <v>39388</v>
      </c>
      <c r="M35" s="168">
        <v>45860</v>
      </c>
      <c r="N35" s="116" t="s">
        <v>10825</v>
      </c>
      <c r="O35" s="116"/>
      <c r="P35" s="116" t="s">
        <v>10282</v>
      </c>
      <c r="Q35" s="168">
        <v>45873</v>
      </c>
      <c r="R35" s="117"/>
      <c r="S35" s="117"/>
      <c r="T35" s="117"/>
    </row>
    <row r="36" spans="1:20" hidden="1" x14ac:dyDescent="0.25">
      <c r="A36" s="18">
        <v>1520103700</v>
      </c>
      <c r="B36" s="14" t="s">
        <v>2535</v>
      </c>
      <c r="C36" s="244" t="s">
        <v>19</v>
      </c>
      <c r="D36" s="244" t="s">
        <v>11107</v>
      </c>
      <c r="E36" s="245">
        <v>15</v>
      </c>
      <c r="F36" s="246">
        <v>45833</v>
      </c>
      <c r="G36" s="245" t="s">
        <v>15954</v>
      </c>
      <c r="H36" s="246">
        <v>45847</v>
      </c>
      <c r="I36" s="247" t="s">
        <v>8963</v>
      </c>
      <c r="J36" s="247" t="s">
        <v>10887</v>
      </c>
      <c r="K36" s="325" t="s">
        <v>10398</v>
      </c>
      <c r="L36" s="195">
        <v>39388</v>
      </c>
      <c r="M36" s="168">
        <v>45860</v>
      </c>
      <c r="N36" s="116" t="s">
        <v>10825</v>
      </c>
      <c r="O36" s="116"/>
      <c r="P36" s="116" t="s">
        <v>10282</v>
      </c>
      <c r="Q36" s="168">
        <v>45873</v>
      </c>
      <c r="R36" s="117"/>
      <c r="S36" s="117"/>
      <c r="T36" s="117"/>
    </row>
    <row r="37" spans="1:20" hidden="1" x14ac:dyDescent="0.25">
      <c r="A37" s="18">
        <v>1010100750</v>
      </c>
      <c r="B37" s="14" t="s">
        <v>2300</v>
      </c>
      <c r="C37" s="244" t="s">
        <v>19</v>
      </c>
      <c r="D37" s="244" t="s">
        <v>2301</v>
      </c>
      <c r="E37" s="245">
        <v>220</v>
      </c>
      <c r="F37" s="246">
        <v>45838</v>
      </c>
      <c r="G37" s="245" t="s">
        <v>15955</v>
      </c>
      <c r="H37" s="246">
        <v>45847</v>
      </c>
      <c r="I37" s="247" t="s">
        <v>8963</v>
      </c>
      <c r="J37" s="247" t="s">
        <v>15822</v>
      </c>
      <c r="K37" s="325" t="s">
        <v>10398</v>
      </c>
      <c r="L37" s="195">
        <v>39334</v>
      </c>
      <c r="M37" s="168">
        <v>45856</v>
      </c>
      <c r="N37" s="116" t="s">
        <v>10284</v>
      </c>
      <c r="O37" s="116"/>
      <c r="P37" s="116" t="s">
        <v>10282</v>
      </c>
      <c r="Q37" s="168">
        <v>45863</v>
      </c>
      <c r="R37" s="117"/>
      <c r="S37" s="117"/>
      <c r="T37" s="117"/>
    </row>
    <row r="38" spans="1:20" hidden="1" x14ac:dyDescent="0.25">
      <c r="A38" s="18">
        <v>1010100760</v>
      </c>
      <c r="B38" s="14" t="s">
        <v>2302</v>
      </c>
      <c r="C38" s="244" t="s">
        <v>19</v>
      </c>
      <c r="D38" s="244" t="s">
        <v>7011</v>
      </c>
      <c r="E38" s="245">
        <v>100</v>
      </c>
      <c r="F38" s="246">
        <v>45838</v>
      </c>
      <c r="G38" s="245" t="s">
        <v>15955</v>
      </c>
      <c r="H38" s="246">
        <v>45847</v>
      </c>
      <c r="I38" s="247" t="s">
        <v>8963</v>
      </c>
      <c r="J38" s="247" t="s">
        <v>10679</v>
      </c>
      <c r="K38" s="325" t="s">
        <v>10398</v>
      </c>
      <c r="L38" s="195">
        <v>39334</v>
      </c>
      <c r="M38" s="168">
        <v>45856</v>
      </c>
      <c r="N38" s="116" t="s">
        <v>10284</v>
      </c>
      <c r="O38" s="116"/>
      <c r="P38" s="116" t="s">
        <v>10282</v>
      </c>
      <c r="Q38" s="168">
        <v>45863</v>
      </c>
      <c r="R38" s="117"/>
      <c r="S38" s="117"/>
      <c r="T38" s="117"/>
    </row>
    <row r="39" spans="1:20" hidden="1" x14ac:dyDescent="0.25">
      <c r="A39" s="18">
        <v>1016101220</v>
      </c>
      <c r="B39" s="19" t="s">
        <v>4536</v>
      </c>
      <c r="C39" s="244" t="s">
        <v>19</v>
      </c>
      <c r="D39" s="244" t="s">
        <v>4537</v>
      </c>
      <c r="E39" s="245">
        <v>36</v>
      </c>
      <c r="F39" s="246">
        <v>45841</v>
      </c>
      <c r="G39" s="245" t="s">
        <v>15955</v>
      </c>
      <c r="H39" s="246">
        <v>45847</v>
      </c>
      <c r="I39" s="247" t="s">
        <v>8963</v>
      </c>
      <c r="J39" s="247" t="s">
        <v>10470</v>
      </c>
      <c r="K39" s="325" t="s">
        <v>10398</v>
      </c>
      <c r="L39" s="195">
        <v>39331</v>
      </c>
      <c r="M39" s="168">
        <v>45856</v>
      </c>
      <c r="N39" s="116" t="s">
        <v>15885</v>
      </c>
      <c r="O39" s="116"/>
      <c r="P39" s="116" t="s">
        <v>10282</v>
      </c>
      <c r="Q39" s="168">
        <v>45869</v>
      </c>
      <c r="R39" s="117"/>
      <c r="S39" s="117"/>
      <c r="T39" s="117"/>
    </row>
    <row r="40" spans="1:20" hidden="1" x14ac:dyDescent="0.25">
      <c r="A40" s="18">
        <v>1016101250</v>
      </c>
      <c r="B40" s="14" t="s">
        <v>7010</v>
      </c>
      <c r="C40" s="265" t="s">
        <v>19</v>
      </c>
      <c r="D40" s="265" t="s">
        <v>4533</v>
      </c>
      <c r="E40" s="266">
        <v>24</v>
      </c>
      <c r="F40" s="267">
        <v>45841</v>
      </c>
      <c r="G40" s="267" t="s">
        <v>15955</v>
      </c>
      <c r="H40" s="267">
        <v>45847</v>
      </c>
      <c r="I40" s="268"/>
      <c r="J40" s="268"/>
      <c r="K40" s="325" t="s">
        <v>10398</v>
      </c>
      <c r="L40" s="195">
        <v>39331</v>
      </c>
      <c r="M40" s="168">
        <v>45856</v>
      </c>
      <c r="N40" s="116" t="s">
        <v>15885</v>
      </c>
      <c r="O40" s="116"/>
      <c r="P40" s="116" t="s">
        <v>10282</v>
      </c>
      <c r="Q40" s="168">
        <v>45869</v>
      </c>
      <c r="R40" s="117"/>
      <c r="S40" s="117"/>
      <c r="T40" s="117"/>
    </row>
    <row r="41" spans="1:20" hidden="1" x14ac:dyDescent="0.25">
      <c r="A41" s="18">
        <v>1016101340</v>
      </c>
      <c r="B41" s="14" t="s">
        <v>472</v>
      </c>
      <c r="C41" s="244" t="s">
        <v>19</v>
      </c>
      <c r="D41" s="244" t="s">
        <v>473</v>
      </c>
      <c r="E41" s="245">
        <v>20</v>
      </c>
      <c r="F41" s="246">
        <v>45841</v>
      </c>
      <c r="G41" s="245" t="s">
        <v>15955</v>
      </c>
      <c r="H41" s="246">
        <v>45847</v>
      </c>
      <c r="I41" s="247" t="s">
        <v>8963</v>
      </c>
      <c r="J41" s="247" t="s">
        <v>10410</v>
      </c>
      <c r="K41" s="325" t="s">
        <v>10398</v>
      </c>
      <c r="L41" s="195">
        <v>39331</v>
      </c>
      <c r="M41" s="168">
        <v>45856</v>
      </c>
      <c r="N41" s="116" t="s">
        <v>15885</v>
      </c>
      <c r="O41" s="116"/>
      <c r="P41" s="116" t="s">
        <v>10282</v>
      </c>
      <c r="Q41" s="168">
        <v>45869</v>
      </c>
      <c r="R41" s="117"/>
      <c r="S41" s="117"/>
      <c r="T41" s="117"/>
    </row>
    <row r="42" spans="1:20" hidden="1" x14ac:dyDescent="0.25">
      <c r="A42" s="18">
        <v>1018100290</v>
      </c>
      <c r="B42" s="14" t="s">
        <v>3301</v>
      </c>
      <c r="C42" s="244" t="s">
        <v>19</v>
      </c>
      <c r="D42" s="244" t="s">
        <v>7420</v>
      </c>
      <c r="E42" s="245">
        <v>40</v>
      </c>
      <c r="F42" s="246">
        <v>45834</v>
      </c>
      <c r="G42" s="245" t="s">
        <v>15955</v>
      </c>
      <c r="H42" s="246">
        <v>45847</v>
      </c>
      <c r="I42" s="247" t="s">
        <v>8963</v>
      </c>
      <c r="J42" s="247" t="s">
        <v>10979</v>
      </c>
      <c r="K42" s="325" t="s">
        <v>10398</v>
      </c>
      <c r="L42" s="195">
        <v>39331</v>
      </c>
      <c r="M42" s="168">
        <v>45856</v>
      </c>
      <c r="N42" s="116" t="s">
        <v>15885</v>
      </c>
      <c r="O42" s="116"/>
      <c r="P42" s="116" t="s">
        <v>10282</v>
      </c>
      <c r="Q42" s="168">
        <v>45869</v>
      </c>
      <c r="R42" s="117"/>
      <c r="S42" s="117"/>
      <c r="T42" s="117"/>
    </row>
    <row r="43" spans="1:20" hidden="1" x14ac:dyDescent="0.25">
      <c r="A43" s="18">
        <v>1019101110</v>
      </c>
      <c r="B43" s="14" t="s">
        <v>1576</v>
      </c>
      <c r="C43" s="244" t="s">
        <v>19</v>
      </c>
      <c r="D43" s="244" t="s">
        <v>8723</v>
      </c>
      <c r="E43" s="245">
        <v>10</v>
      </c>
      <c r="F43" s="246">
        <v>45833</v>
      </c>
      <c r="G43" s="245" t="s">
        <v>15955</v>
      </c>
      <c r="H43" s="246">
        <v>45847</v>
      </c>
      <c r="I43" s="247" t="s">
        <v>8963</v>
      </c>
      <c r="J43" s="247" t="s">
        <v>10410</v>
      </c>
      <c r="K43" s="325" t="s">
        <v>10398</v>
      </c>
      <c r="L43" s="195">
        <v>39330</v>
      </c>
      <c r="M43" s="168">
        <v>45856</v>
      </c>
      <c r="N43" s="116" t="s">
        <v>10273</v>
      </c>
      <c r="O43" s="116"/>
      <c r="P43" s="116" t="s">
        <v>10282</v>
      </c>
      <c r="Q43" s="168">
        <v>45863</v>
      </c>
      <c r="R43" s="117"/>
      <c r="S43" s="117"/>
      <c r="T43" s="117"/>
    </row>
    <row r="44" spans="1:20" hidden="1" x14ac:dyDescent="0.25">
      <c r="A44" s="18">
        <v>1015100900</v>
      </c>
      <c r="B44" s="14" t="s">
        <v>5543</v>
      </c>
      <c r="C44" s="14" t="s">
        <v>19</v>
      </c>
      <c r="D44" s="14" t="s">
        <v>5544</v>
      </c>
      <c r="E44" s="50">
        <v>100</v>
      </c>
      <c r="F44" s="168">
        <v>45833</v>
      </c>
      <c r="G44" s="50" t="s">
        <v>15955</v>
      </c>
      <c r="H44" s="168">
        <v>45847</v>
      </c>
      <c r="I44" s="161" t="s">
        <v>8963</v>
      </c>
      <c r="J44" s="161" t="s">
        <v>11051</v>
      </c>
      <c r="K44" s="325" t="s">
        <v>10398</v>
      </c>
      <c r="L44" s="195">
        <v>39334</v>
      </c>
      <c r="M44" s="168">
        <v>45856</v>
      </c>
      <c r="N44" s="116" t="s">
        <v>10284</v>
      </c>
      <c r="O44" s="116" t="s">
        <v>16621</v>
      </c>
      <c r="P44" s="116" t="s">
        <v>16973</v>
      </c>
      <c r="Q44" s="168">
        <v>45979</v>
      </c>
      <c r="R44" s="117"/>
      <c r="S44" s="117"/>
      <c r="T44" s="117"/>
    </row>
    <row r="45" spans="1:20" hidden="1" x14ac:dyDescent="0.25">
      <c r="A45" s="18">
        <v>1526108570</v>
      </c>
      <c r="B45" s="14" t="s">
        <v>2551</v>
      </c>
      <c r="C45" s="244" t="s">
        <v>19</v>
      </c>
      <c r="D45" s="244" t="s">
        <v>2552</v>
      </c>
      <c r="E45" s="245">
        <v>5</v>
      </c>
      <c r="F45" s="246">
        <v>45833</v>
      </c>
      <c r="G45" s="245" t="s">
        <v>15955</v>
      </c>
      <c r="H45" s="246">
        <v>45847</v>
      </c>
      <c r="I45" s="247" t="s">
        <v>8963</v>
      </c>
      <c r="J45" s="247" t="s">
        <v>10410</v>
      </c>
      <c r="K45" s="325" t="s">
        <v>10398</v>
      </c>
      <c r="L45" s="195">
        <v>39331</v>
      </c>
      <c r="M45" s="168">
        <v>45856</v>
      </c>
      <c r="N45" s="116" t="s">
        <v>15885</v>
      </c>
      <c r="O45" s="116"/>
      <c r="P45" s="116" t="s">
        <v>10282</v>
      </c>
      <c r="Q45" s="168">
        <v>45869</v>
      </c>
      <c r="R45" s="117"/>
      <c r="S45" s="117"/>
      <c r="T45" s="117"/>
    </row>
    <row r="46" spans="1:20" hidden="1" x14ac:dyDescent="0.25">
      <c r="A46" s="18">
        <v>1526110060</v>
      </c>
      <c r="B46" s="14" t="s">
        <v>3963</v>
      </c>
      <c r="C46" s="244" t="s">
        <v>19</v>
      </c>
      <c r="D46" s="244" t="s">
        <v>7362</v>
      </c>
      <c r="E46" s="245">
        <v>2</v>
      </c>
      <c r="F46" s="246">
        <v>45833</v>
      </c>
      <c r="G46" s="245" t="s">
        <v>15955</v>
      </c>
      <c r="H46" s="246">
        <v>45847</v>
      </c>
      <c r="I46" s="247" t="s">
        <v>8963</v>
      </c>
      <c r="J46" s="247" t="s">
        <v>10003</v>
      </c>
      <c r="K46" s="325" t="s">
        <v>10398</v>
      </c>
      <c r="L46" s="195">
        <v>39330</v>
      </c>
      <c r="M46" s="168">
        <v>45856</v>
      </c>
      <c r="N46" s="116" t="s">
        <v>10273</v>
      </c>
      <c r="O46" s="116"/>
      <c r="P46" s="116" t="s">
        <v>10282</v>
      </c>
      <c r="Q46" s="168">
        <v>45863</v>
      </c>
      <c r="R46" s="117"/>
      <c r="S46" s="117"/>
      <c r="T46" s="117"/>
    </row>
    <row r="47" spans="1:20" hidden="1" x14ac:dyDescent="0.25">
      <c r="A47" s="18">
        <v>1029102130</v>
      </c>
      <c r="B47" s="19" t="s">
        <v>4539</v>
      </c>
      <c r="C47" s="244" t="s">
        <v>19</v>
      </c>
      <c r="D47" s="244" t="s">
        <v>8623</v>
      </c>
      <c r="E47" s="245">
        <v>200</v>
      </c>
      <c r="F47" s="246">
        <v>45833</v>
      </c>
      <c r="G47" s="245" t="s">
        <v>15956</v>
      </c>
      <c r="H47" s="246">
        <v>45847</v>
      </c>
      <c r="I47" s="247" t="s">
        <v>8963</v>
      </c>
      <c r="J47" s="247" t="s">
        <v>10527</v>
      </c>
      <c r="K47" s="325" t="s">
        <v>10398</v>
      </c>
      <c r="L47" s="195">
        <v>39435</v>
      </c>
      <c r="M47" s="168">
        <v>45867</v>
      </c>
      <c r="N47" s="116" t="s">
        <v>10466</v>
      </c>
      <c r="O47" s="116"/>
      <c r="P47" s="116" t="s">
        <v>10282</v>
      </c>
      <c r="Q47" s="168">
        <v>45868</v>
      </c>
      <c r="R47" s="117"/>
      <c r="S47" s="117"/>
      <c r="T47" s="117"/>
    </row>
    <row r="48" spans="1:20" hidden="1" x14ac:dyDescent="0.25">
      <c r="A48" s="18">
        <v>1316107640</v>
      </c>
      <c r="B48" s="14" t="s">
        <v>8569</v>
      </c>
      <c r="C48" s="244" t="s">
        <v>19</v>
      </c>
      <c r="D48" s="244" t="s">
        <v>8604</v>
      </c>
      <c r="E48" s="245">
        <v>2</v>
      </c>
      <c r="F48" s="246">
        <v>45840</v>
      </c>
      <c r="G48" s="245" t="s">
        <v>15956</v>
      </c>
      <c r="H48" s="246">
        <v>45847</v>
      </c>
      <c r="I48" s="247" t="s">
        <v>8963</v>
      </c>
      <c r="J48" s="247" t="s">
        <v>10002</v>
      </c>
      <c r="K48" s="325" t="s">
        <v>10398</v>
      </c>
      <c r="L48" s="195">
        <v>39434</v>
      </c>
      <c r="M48" s="168">
        <v>45867</v>
      </c>
      <c r="N48" s="116" t="s">
        <v>11445</v>
      </c>
      <c r="O48" s="116"/>
      <c r="P48" s="116" t="s">
        <v>10282</v>
      </c>
      <c r="Q48" s="168">
        <v>45869</v>
      </c>
      <c r="R48" s="117"/>
      <c r="S48" s="117"/>
      <c r="T48" s="117"/>
    </row>
    <row r="49" spans="1:20" hidden="1" x14ac:dyDescent="0.25">
      <c r="A49" s="18">
        <v>1315101660</v>
      </c>
      <c r="B49" s="14" t="s">
        <v>9805</v>
      </c>
      <c r="C49" s="10" t="s">
        <v>19</v>
      </c>
      <c r="D49" s="10" t="s">
        <v>9804</v>
      </c>
      <c r="E49" s="50">
        <v>3</v>
      </c>
      <c r="F49" s="168">
        <v>45835</v>
      </c>
      <c r="G49" s="168" t="s">
        <v>15968</v>
      </c>
      <c r="H49" s="168">
        <v>45847</v>
      </c>
      <c r="I49" s="161"/>
      <c r="J49" s="161" t="s">
        <v>10099</v>
      </c>
      <c r="K49" s="325" t="s">
        <v>10398</v>
      </c>
      <c r="L49" s="195">
        <v>39314</v>
      </c>
      <c r="M49" s="168">
        <v>45853</v>
      </c>
      <c r="N49" s="116" t="s">
        <v>10306</v>
      </c>
      <c r="O49" s="116"/>
      <c r="P49" s="116" t="s">
        <v>10282</v>
      </c>
      <c r="Q49" s="168">
        <v>45950</v>
      </c>
      <c r="R49" s="117"/>
      <c r="S49" s="117"/>
      <c r="T49" s="117"/>
    </row>
    <row r="50" spans="1:20" hidden="1" x14ac:dyDescent="0.25">
      <c r="A50" s="18">
        <v>1522101310</v>
      </c>
      <c r="B50" s="14" t="s">
        <v>2214</v>
      </c>
      <c r="C50" s="261" t="s">
        <v>19</v>
      </c>
      <c r="D50" s="261" t="s">
        <v>8037</v>
      </c>
      <c r="E50" s="262">
        <v>50</v>
      </c>
      <c r="F50" s="263">
        <v>45832</v>
      </c>
      <c r="G50" s="263" t="s">
        <v>15969</v>
      </c>
      <c r="H50" s="263">
        <v>45847</v>
      </c>
      <c r="I50" s="264"/>
      <c r="J50" s="264" t="s">
        <v>10099</v>
      </c>
      <c r="K50" s="325" t="s">
        <v>10398</v>
      </c>
      <c r="L50" s="195">
        <v>39385</v>
      </c>
      <c r="M50" s="168">
        <v>45860</v>
      </c>
      <c r="N50" s="116" t="s">
        <v>10227</v>
      </c>
      <c r="O50" s="116"/>
      <c r="P50" s="116" t="s">
        <v>10282</v>
      </c>
      <c r="Q50" s="168">
        <v>45862</v>
      </c>
      <c r="R50" s="117"/>
      <c r="S50" s="117"/>
      <c r="T50" s="117"/>
    </row>
    <row r="51" spans="1:20" hidden="1" x14ac:dyDescent="0.25">
      <c r="A51" s="18">
        <v>1525104380</v>
      </c>
      <c r="B51" s="14" t="s">
        <v>15434</v>
      </c>
      <c r="C51" s="261" t="s">
        <v>19</v>
      </c>
      <c r="D51" s="261" t="s">
        <v>15436</v>
      </c>
      <c r="E51" s="262">
        <v>3</v>
      </c>
      <c r="F51" s="263">
        <v>45831</v>
      </c>
      <c r="G51" s="263" t="s">
        <v>15969</v>
      </c>
      <c r="H51" s="263">
        <v>45847</v>
      </c>
      <c r="I51" s="264"/>
      <c r="J51" s="264" t="s">
        <v>10099</v>
      </c>
      <c r="K51" s="325" t="s">
        <v>10398</v>
      </c>
      <c r="L51" s="195">
        <v>39385</v>
      </c>
      <c r="M51" s="168">
        <v>45860</v>
      </c>
      <c r="N51" s="116" t="s">
        <v>10227</v>
      </c>
      <c r="O51" s="116"/>
      <c r="P51" s="116" t="s">
        <v>10282</v>
      </c>
      <c r="Q51" s="168">
        <v>45862</v>
      </c>
      <c r="R51" s="117"/>
      <c r="S51" s="117"/>
      <c r="T51" s="117"/>
    </row>
    <row r="52" spans="1:20" hidden="1" x14ac:dyDescent="0.25">
      <c r="A52" s="18">
        <v>1022104240</v>
      </c>
      <c r="B52" s="10" t="s">
        <v>9691</v>
      </c>
      <c r="C52" s="261" t="s">
        <v>19</v>
      </c>
      <c r="D52" s="261" t="s">
        <v>10849</v>
      </c>
      <c r="E52" s="262">
        <v>5</v>
      </c>
      <c r="F52" s="263">
        <v>45835</v>
      </c>
      <c r="G52" s="263" t="s">
        <v>15970</v>
      </c>
      <c r="H52" s="263">
        <v>45847</v>
      </c>
      <c r="I52" s="264"/>
      <c r="J52" s="264" t="s">
        <v>10099</v>
      </c>
      <c r="K52" s="325" t="s">
        <v>10398</v>
      </c>
      <c r="L52" s="195">
        <v>39389</v>
      </c>
      <c r="M52" s="168">
        <v>45860</v>
      </c>
      <c r="N52" s="116" t="s">
        <v>11755</v>
      </c>
      <c r="O52" s="116"/>
      <c r="P52" s="116" t="s">
        <v>10282</v>
      </c>
      <c r="Q52" s="168">
        <v>45881</v>
      </c>
      <c r="R52" s="117"/>
      <c r="S52" s="117"/>
      <c r="T52" s="117"/>
    </row>
    <row r="53" spans="1:20" hidden="1" x14ac:dyDescent="0.25">
      <c r="A53" s="18">
        <v>1022104240</v>
      </c>
      <c r="B53" s="10" t="s">
        <v>9691</v>
      </c>
      <c r="C53" s="261" t="s">
        <v>19</v>
      </c>
      <c r="D53" s="261" t="s">
        <v>10850</v>
      </c>
      <c r="E53" s="262">
        <v>5</v>
      </c>
      <c r="F53" s="263">
        <v>45835</v>
      </c>
      <c r="G53" s="263" t="s">
        <v>15970</v>
      </c>
      <c r="H53" s="263">
        <v>45847</v>
      </c>
      <c r="I53" s="264"/>
      <c r="J53" s="264" t="s">
        <v>10099</v>
      </c>
      <c r="K53" s="325" t="s">
        <v>10398</v>
      </c>
      <c r="L53" s="195">
        <v>39389</v>
      </c>
      <c r="M53" s="168">
        <v>45860</v>
      </c>
      <c r="N53" s="116" t="s">
        <v>11755</v>
      </c>
      <c r="O53" s="116"/>
      <c r="P53" s="116" t="s">
        <v>10282</v>
      </c>
      <c r="Q53" s="168">
        <v>45881</v>
      </c>
      <c r="R53" s="117"/>
      <c r="S53" s="117"/>
      <c r="T53" s="117"/>
    </row>
    <row r="54" spans="1:20" hidden="1" x14ac:dyDescent="0.25">
      <c r="A54" s="18">
        <v>1022104240</v>
      </c>
      <c r="B54" s="10" t="s">
        <v>9691</v>
      </c>
      <c r="C54" s="261" t="s">
        <v>19</v>
      </c>
      <c r="D54" s="261" t="s">
        <v>10851</v>
      </c>
      <c r="E54" s="262">
        <v>5</v>
      </c>
      <c r="F54" s="263">
        <v>45835</v>
      </c>
      <c r="G54" s="263" t="s">
        <v>15970</v>
      </c>
      <c r="H54" s="263">
        <v>45847</v>
      </c>
      <c r="I54" s="264"/>
      <c r="J54" s="264" t="s">
        <v>10099</v>
      </c>
      <c r="K54" s="325" t="s">
        <v>10398</v>
      </c>
      <c r="L54" s="195">
        <v>39389</v>
      </c>
      <c r="M54" s="168">
        <v>45860</v>
      </c>
      <c r="N54" s="116" t="s">
        <v>11755</v>
      </c>
      <c r="O54" s="116"/>
      <c r="P54" s="116" t="s">
        <v>10282</v>
      </c>
      <c r="Q54" s="168">
        <v>45881</v>
      </c>
      <c r="R54" s="117"/>
      <c r="S54" s="117"/>
      <c r="T54" s="117"/>
    </row>
    <row r="55" spans="1:20" hidden="1" x14ac:dyDescent="0.25">
      <c r="A55" s="18">
        <v>1011100140</v>
      </c>
      <c r="B55" s="14" t="s">
        <v>4222</v>
      </c>
      <c r="C55" s="261" t="s">
        <v>731</v>
      </c>
      <c r="D55" s="261" t="s">
        <v>4223</v>
      </c>
      <c r="E55" s="262">
        <v>50</v>
      </c>
      <c r="F55" s="263">
        <v>45831</v>
      </c>
      <c r="G55" s="263" t="s">
        <v>15971</v>
      </c>
      <c r="H55" s="263">
        <v>45847</v>
      </c>
      <c r="I55" s="264"/>
      <c r="J55" s="264" t="s">
        <v>10099</v>
      </c>
      <c r="K55" s="325" t="s">
        <v>10398</v>
      </c>
      <c r="L55" s="195">
        <v>39300</v>
      </c>
      <c r="M55" s="168">
        <v>45852</v>
      </c>
      <c r="N55" s="116" t="s">
        <v>10618</v>
      </c>
      <c r="O55" s="116"/>
      <c r="P55" s="116" t="s">
        <v>10282</v>
      </c>
      <c r="Q55" s="168">
        <v>45868</v>
      </c>
      <c r="R55" s="117"/>
      <c r="S55" s="117"/>
      <c r="T55" s="117"/>
    </row>
    <row r="56" spans="1:20" hidden="1" x14ac:dyDescent="0.25">
      <c r="A56" s="18">
        <v>1810102280</v>
      </c>
      <c r="B56" s="14" t="s">
        <v>978</v>
      </c>
      <c r="C56" s="261" t="s">
        <v>19</v>
      </c>
      <c r="D56" s="261" t="s">
        <v>7388</v>
      </c>
      <c r="E56" s="262">
        <v>12</v>
      </c>
      <c r="F56" s="263">
        <v>45833</v>
      </c>
      <c r="G56" s="263" t="s">
        <v>15972</v>
      </c>
      <c r="H56" s="263">
        <v>45847</v>
      </c>
      <c r="I56" s="264"/>
      <c r="J56" s="264" t="s">
        <v>10099</v>
      </c>
      <c r="K56" s="325" t="s">
        <v>10398</v>
      </c>
      <c r="L56" s="195">
        <v>39715</v>
      </c>
      <c r="M56" s="168">
        <v>45894</v>
      </c>
      <c r="N56" s="116" t="s">
        <v>10465</v>
      </c>
      <c r="O56" s="116"/>
      <c r="P56" s="116" t="s">
        <v>10282</v>
      </c>
      <c r="Q56" s="168">
        <v>45894</v>
      </c>
      <c r="R56" s="117"/>
      <c r="S56" s="117"/>
      <c r="T56" s="117"/>
    </row>
    <row r="57" spans="1:20" hidden="1" x14ac:dyDescent="0.25">
      <c r="A57" s="18">
        <v>1010100360</v>
      </c>
      <c r="B57" s="14" t="s">
        <v>9762</v>
      </c>
      <c r="C57" s="244" t="s">
        <v>4216</v>
      </c>
      <c r="D57" s="244" t="s">
        <v>9788</v>
      </c>
      <c r="E57" s="245">
        <v>50</v>
      </c>
      <c r="F57" s="246">
        <v>45846</v>
      </c>
      <c r="G57" s="245" t="s">
        <v>15973</v>
      </c>
      <c r="H57" s="246">
        <v>45847</v>
      </c>
      <c r="I57" s="247" t="s">
        <v>8963</v>
      </c>
      <c r="J57" s="247" t="s">
        <v>10526</v>
      </c>
      <c r="K57" s="325" t="s">
        <v>10398</v>
      </c>
      <c r="L57" s="195">
        <v>39590</v>
      </c>
      <c r="M57" s="168">
        <v>45880</v>
      </c>
      <c r="N57" s="116" t="s">
        <v>11874</v>
      </c>
      <c r="O57" s="116"/>
      <c r="P57" s="116" t="s">
        <v>10282</v>
      </c>
      <c r="Q57" s="168">
        <v>45881</v>
      </c>
      <c r="R57" s="117"/>
      <c r="S57" s="117"/>
      <c r="T57" s="117"/>
    </row>
    <row r="58" spans="1:20" hidden="1" x14ac:dyDescent="0.25">
      <c r="A58" s="18">
        <v>1010101140</v>
      </c>
      <c r="B58" s="14" t="s">
        <v>9759</v>
      </c>
      <c r="C58" s="244" t="s">
        <v>4216</v>
      </c>
      <c r="D58" s="244" t="s">
        <v>12030</v>
      </c>
      <c r="E58" s="245">
        <v>50</v>
      </c>
      <c r="F58" s="246">
        <v>45846</v>
      </c>
      <c r="G58" s="245" t="s">
        <v>15973</v>
      </c>
      <c r="H58" s="246">
        <v>45847</v>
      </c>
      <c r="I58" s="247" t="s">
        <v>8963</v>
      </c>
      <c r="J58" s="247" t="s">
        <v>10470</v>
      </c>
      <c r="K58" s="325" t="s">
        <v>10398</v>
      </c>
      <c r="L58" s="195">
        <v>39590</v>
      </c>
      <c r="M58" s="168">
        <v>45880</v>
      </c>
      <c r="N58" s="116" t="s">
        <v>11874</v>
      </c>
      <c r="O58" s="116"/>
      <c r="P58" s="116" t="s">
        <v>10282</v>
      </c>
      <c r="Q58" s="168">
        <v>45881</v>
      </c>
      <c r="R58" s="117"/>
      <c r="S58" s="117"/>
      <c r="T58" s="117"/>
    </row>
    <row r="59" spans="1:20" hidden="1" x14ac:dyDescent="0.25">
      <c r="A59" s="18">
        <v>1010101150</v>
      </c>
      <c r="B59" s="14" t="s">
        <v>9765</v>
      </c>
      <c r="C59" s="261" t="s">
        <v>4216</v>
      </c>
      <c r="D59" s="261" t="s">
        <v>12027</v>
      </c>
      <c r="E59" s="262">
        <v>50</v>
      </c>
      <c r="F59" s="263">
        <v>45846</v>
      </c>
      <c r="G59" s="263" t="s">
        <v>15973</v>
      </c>
      <c r="H59" s="263">
        <v>45847</v>
      </c>
      <c r="I59" s="264"/>
      <c r="J59" s="264" t="s">
        <v>10099</v>
      </c>
      <c r="K59" s="325" t="s">
        <v>10398</v>
      </c>
      <c r="L59" s="195">
        <v>39590</v>
      </c>
      <c r="M59" s="168">
        <v>45880</v>
      </c>
      <c r="N59" s="116" t="s">
        <v>11874</v>
      </c>
      <c r="O59" s="116" t="s">
        <v>16128</v>
      </c>
      <c r="P59" s="116" t="s">
        <v>10282</v>
      </c>
      <c r="Q59" s="168">
        <v>45881</v>
      </c>
      <c r="R59" s="117"/>
      <c r="S59" s="117"/>
      <c r="T59" s="117"/>
    </row>
    <row r="60" spans="1:20" hidden="1" x14ac:dyDescent="0.25">
      <c r="A60" s="18">
        <v>1010101250</v>
      </c>
      <c r="B60" s="14" t="s">
        <v>9777</v>
      </c>
      <c r="C60" s="265" t="s">
        <v>19</v>
      </c>
      <c r="D60" s="265" t="s">
        <v>5781</v>
      </c>
      <c r="E60" s="266">
        <v>500</v>
      </c>
      <c r="F60" s="267">
        <v>45846</v>
      </c>
      <c r="G60" s="267" t="s">
        <v>15973</v>
      </c>
      <c r="H60" s="267">
        <v>45847</v>
      </c>
      <c r="I60" s="268"/>
      <c r="J60" s="268"/>
      <c r="K60" s="325" t="s">
        <v>10398</v>
      </c>
      <c r="L60" s="195">
        <v>39590</v>
      </c>
      <c r="M60" s="168">
        <v>45880</v>
      </c>
      <c r="N60" s="116" t="s">
        <v>11874</v>
      </c>
      <c r="O60" s="116" t="s">
        <v>16127</v>
      </c>
      <c r="P60" s="116" t="s">
        <v>10282</v>
      </c>
      <c r="Q60" s="168">
        <v>45883</v>
      </c>
      <c r="R60" s="117"/>
      <c r="S60" s="117"/>
      <c r="T60" s="117"/>
    </row>
    <row r="61" spans="1:20" hidden="1" x14ac:dyDescent="0.25">
      <c r="A61" s="18">
        <v>1010103010</v>
      </c>
      <c r="B61" s="14" t="s">
        <v>9761</v>
      </c>
      <c r="C61" s="244" t="s">
        <v>4216</v>
      </c>
      <c r="D61" s="244" t="s">
        <v>9381</v>
      </c>
      <c r="E61" s="245">
        <v>25</v>
      </c>
      <c r="F61" s="246">
        <v>45840</v>
      </c>
      <c r="G61" s="245" t="s">
        <v>15973</v>
      </c>
      <c r="H61" s="246">
        <v>45847</v>
      </c>
      <c r="I61" s="247" t="s">
        <v>8963</v>
      </c>
      <c r="J61" s="247" t="s">
        <v>10690</v>
      </c>
      <c r="K61" s="325" t="s">
        <v>10398</v>
      </c>
      <c r="L61" s="195">
        <v>39590</v>
      </c>
      <c r="M61" s="168">
        <v>45880</v>
      </c>
      <c r="N61" s="116" t="s">
        <v>11874</v>
      </c>
      <c r="O61" s="116"/>
      <c r="P61" s="116" t="s">
        <v>10282</v>
      </c>
      <c r="Q61" s="168">
        <v>45881</v>
      </c>
      <c r="R61" s="117"/>
      <c r="S61" s="117"/>
      <c r="T61" s="117"/>
    </row>
    <row r="62" spans="1:20" hidden="1" x14ac:dyDescent="0.25">
      <c r="A62" s="18">
        <v>1010103220</v>
      </c>
      <c r="B62" s="14" t="s">
        <v>9760</v>
      </c>
      <c r="C62" s="261" t="s">
        <v>4216</v>
      </c>
      <c r="D62" s="261" t="s">
        <v>12028</v>
      </c>
      <c r="E62" s="262">
        <v>50</v>
      </c>
      <c r="F62" s="263">
        <v>45846</v>
      </c>
      <c r="G62" s="263" t="s">
        <v>15973</v>
      </c>
      <c r="H62" s="263">
        <v>45847</v>
      </c>
      <c r="I62" s="264"/>
      <c r="J62" s="264" t="s">
        <v>10099</v>
      </c>
      <c r="K62" s="325" t="s">
        <v>10398</v>
      </c>
      <c r="L62" s="195">
        <v>39590</v>
      </c>
      <c r="M62" s="168">
        <v>45880</v>
      </c>
      <c r="N62" s="116" t="s">
        <v>11874</v>
      </c>
      <c r="O62" s="116"/>
      <c r="P62" s="116" t="s">
        <v>10282</v>
      </c>
      <c r="Q62" s="168">
        <v>45881</v>
      </c>
      <c r="R62" s="117"/>
      <c r="S62" s="117"/>
      <c r="T62" s="117"/>
    </row>
    <row r="63" spans="1:20" hidden="1" x14ac:dyDescent="0.25">
      <c r="A63" s="18">
        <v>1019103350</v>
      </c>
      <c r="B63" s="14" t="s">
        <v>5541</v>
      </c>
      <c r="C63" s="14" t="s">
        <v>19</v>
      </c>
      <c r="D63" s="14" t="s">
        <v>5542</v>
      </c>
      <c r="E63" s="50">
        <v>20</v>
      </c>
      <c r="F63" s="168">
        <v>45841</v>
      </c>
      <c r="G63" s="50" t="s">
        <v>15965</v>
      </c>
      <c r="H63" s="168">
        <v>45847</v>
      </c>
      <c r="I63" s="161" t="s">
        <v>8963</v>
      </c>
      <c r="J63" s="161" t="s">
        <v>10002</v>
      </c>
      <c r="K63" s="325" t="s">
        <v>10398</v>
      </c>
      <c r="L63" s="195">
        <v>39588</v>
      </c>
      <c r="M63" s="168">
        <v>45880</v>
      </c>
      <c r="N63" s="116" t="s">
        <v>10273</v>
      </c>
      <c r="O63" s="116"/>
      <c r="P63" s="116" t="s">
        <v>10282</v>
      </c>
      <c r="Q63" s="168">
        <v>45903</v>
      </c>
      <c r="R63" s="117"/>
      <c r="S63" s="117"/>
      <c r="T63" s="117"/>
    </row>
    <row r="64" spans="1:20" hidden="1" x14ac:dyDescent="0.25">
      <c r="A64" s="18">
        <v>1022101070</v>
      </c>
      <c r="B64" s="14" t="s">
        <v>4661</v>
      </c>
      <c r="C64" s="10" t="s">
        <v>6699</v>
      </c>
      <c r="D64" s="10" t="s">
        <v>4662</v>
      </c>
      <c r="E64" s="50">
        <v>3</v>
      </c>
      <c r="F64" s="168">
        <v>45841</v>
      </c>
      <c r="G64" s="168" t="s">
        <v>15965</v>
      </c>
      <c r="H64" s="168">
        <v>45847</v>
      </c>
      <c r="I64" s="161"/>
      <c r="J64" s="161" t="s">
        <v>10099</v>
      </c>
      <c r="K64" s="325" t="s">
        <v>10398</v>
      </c>
      <c r="L64" s="195">
        <v>39591</v>
      </c>
      <c r="M64" s="168">
        <v>45880</v>
      </c>
      <c r="N64" s="116" t="s">
        <v>10930</v>
      </c>
      <c r="O64" s="116"/>
      <c r="P64" s="116" t="s">
        <v>10282</v>
      </c>
      <c r="Q64" s="168">
        <v>45902</v>
      </c>
      <c r="R64" s="117"/>
      <c r="S64" s="117"/>
      <c r="T64" s="117"/>
    </row>
    <row r="65" spans="1:20" hidden="1" x14ac:dyDescent="0.25">
      <c r="A65" s="18">
        <v>1010100140</v>
      </c>
      <c r="B65" s="14" t="s">
        <v>2276</v>
      </c>
      <c r="C65" s="14" t="s">
        <v>19</v>
      </c>
      <c r="D65" s="14" t="s">
        <v>2277</v>
      </c>
      <c r="E65" s="50">
        <v>100</v>
      </c>
      <c r="F65" s="168">
        <v>45841</v>
      </c>
      <c r="G65" s="50" t="s">
        <v>15965</v>
      </c>
      <c r="H65" s="168">
        <v>45847</v>
      </c>
      <c r="I65" s="161" t="s">
        <v>8963</v>
      </c>
      <c r="J65" s="161" t="s">
        <v>11051</v>
      </c>
      <c r="K65" s="325" t="s">
        <v>10398</v>
      </c>
      <c r="L65" s="195">
        <v>39588</v>
      </c>
      <c r="M65" s="168">
        <v>45880</v>
      </c>
      <c r="N65" s="116" t="s">
        <v>10273</v>
      </c>
      <c r="O65" s="116" t="s">
        <v>16371</v>
      </c>
      <c r="P65" s="116" t="s">
        <v>10282</v>
      </c>
      <c r="Q65" s="168">
        <v>45898</v>
      </c>
      <c r="R65" s="117"/>
      <c r="S65" s="117"/>
      <c r="T65" s="117"/>
    </row>
    <row r="66" spans="1:20" hidden="1" x14ac:dyDescent="0.25">
      <c r="A66" s="18">
        <v>1010102170</v>
      </c>
      <c r="B66" s="14" t="s">
        <v>5535</v>
      </c>
      <c r="C66" s="10" t="s">
        <v>19</v>
      </c>
      <c r="D66" s="10" t="s">
        <v>5536</v>
      </c>
      <c r="E66" s="50">
        <v>20</v>
      </c>
      <c r="F66" s="168">
        <v>45841</v>
      </c>
      <c r="G66" s="168" t="s">
        <v>15965</v>
      </c>
      <c r="H66" s="168">
        <v>45847</v>
      </c>
      <c r="I66" s="161"/>
      <c r="J66" s="161" t="s">
        <v>10099</v>
      </c>
      <c r="K66" s="325" t="s">
        <v>10398</v>
      </c>
      <c r="L66" s="195">
        <v>39588</v>
      </c>
      <c r="M66" s="168">
        <v>45880</v>
      </c>
      <c r="N66" s="116" t="s">
        <v>10273</v>
      </c>
      <c r="O66" s="116"/>
      <c r="P66" s="116" t="s">
        <v>10282</v>
      </c>
      <c r="Q66" s="168">
        <v>45898</v>
      </c>
      <c r="R66" s="117"/>
      <c r="S66" s="117"/>
      <c r="T66" s="117"/>
    </row>
    <row r="67" spans="1:20" hidden="1" x14ac:dyDescent="0.25">
      <c r="A67" s="18">
        <v>1015100880</v>
      </c>
      <c r="B67" s="14" t="s">
        <v>5537</v>
      </c>
      <c r="C67" s="14" t="s">
        <v>19</v>
      </c>
      <c r="D67" s="14" t="s">
        <v>5538</v>
      </c>
      <c r="E67" s="50">
        <v>30</v>
      </c>
      <c r="F67" s="168">
        <v>45841</v>
      </c>
      <c r="G67" s="50" t="s">
        <v>15965</v>
      </c>
      <c r="H67" s="168">
        <v>45847</v>
      </c>
      <c r="I67" s="161" t="s">
        <v>8963</v>
      </c>
      <c r="J67" s="161" t="s">
        <v>10781</v>
      </c>
      <c r="K67" s="325" t="s">
        <v>10398</v>
      </c>
      <c r="L67" s="195">
        <v>39588</v>
      </c>
      <c r="M67" s="168">
        <v>45880</v>
      </c>
      <c r="N67" s="116" t="s">
        <v>10273</v>
      </c>
      <c r="O67" s="116"/>
      <c r="P67" s="116" t="s">
        <v>10282</v>
      </c>
      <c r="Q67" s="168">
        <v>45898</v>
      </c>
      <c r="R67" s="117"/>
      <c r="S67" s="117"/>
      <c r="T67" s="117"/>
    </row>
    <row r="68" spans="1:20" hidden="1" x14ac:dyDescent="0.25">
      <c r="A68" s="18">
        <v>1516101650</v>
      </c>
      <c r="B68" s="14" t="s">
        <v>9547</v>
      </c>
      <c r="C68" s="261" t="s">
        <v>19</v>
      </c>
      <c r="D68" s="261" t="s">
        <v>9548</v>
      </c>
      <c r="E68" s="262">
        <v>50</v>
      </c>
      <c r="F68" s="263">
        <v>45841</v>
      </c>
      <c r="G68" s="263" t="s">
        <v>15965</v>
      </c>
      <c r="H68" s="263">
        <v>45847</v>
      </c>
      <c r="I68" s="264"/>
      <c r="J68" s="264" t="s">
        <v>10099</v>
      </c>
      <c r="K68" s="325" t="s">
        <v>10398</v>
      </c>
      <c r="L68" s="195">
        <v>39593</v>
      </c>
      <c r="M68" s="168">
        <v>45880</v>
      </c>
      <c r="N68" s="116" t="s">
        <v>10175</v>
      </c>
      <c r="O68" s="116"/>
      <c r="P68" s="116" t="s">
        <v>10282</v>
      </c>
      <c r="Q68" s="168">
        <v>45882</v>
      </c>
      <c r="R68" s="117"/>
      <c r="S68" s="117"/>
      <c r="T68" s="117"/>
    </row>
    <row r="69" spans="1:20" hidden="1" x14ac:dyDescent="0.25">
      <c r="A69" s="18">
        <v>1318100060</v>
      </c>
      <c r="B69" s="14" t="s">
        <v>7509</v>
      </c>
      <c r="C69" s="244" t="s">
        <v>19</v>
      </c>
      <c r="D69" s="244" t="s">
        <v>7508</v>
      </c>
      <c r="E69" s="245">
        <v>2</v>
      </c>
      <c r="F69" s="246">
        <v>45852</v>
      </c>
      <c r="G69" s="245" t="s">
        <v>15966</v>
      </c>
      <c r="H69" s="246">
        <v>45853</v>
      </c>
      <c r="I69" s="247" t="s">
        <v>8963</v>
      </c>
      <c r="J69" s="247" t="s">
        <v>10002</v>
      </c>
      <c r="K69" s="325" t="s">
        <v>10459</v>
      </c>
      <c r="L69" s="195">
        <v>39716</v>
      </c>
      <c r="M69" s="168">
        <v>45894</v>
      </c>
      <c r="N69" s="116" t="s">
        <v>10301</v>
      </c>
      <c r="O69" s="116"/>
      <c r="P69" s="116" t="s">
        <v>10282</v>
      </c>
      <c r="Q69" s="168">
        <v>45895</v>
      </c>
      <c r="R69" s="117"/>
      <c r="S69" s="117"/>
      <c r="T69" s="117"/>
    </row>
    <row r="70" spans="1:20" hidden="1" x14ac:dyDescent="0.25">
      <c r="A70" s="18">
        <v>1318100070</v>
      </c>
      <c r="B70" s="14" t="s">
        <v>7309</v>
      </c>
      <c r="C70" s="244" t="s">
        <v>19</v>
      </c>
      <c r="D70" s="244" t="s">
        <v>9314</v>
      </c>
      <c r="E70" s="245">
        <v>1</v>
      </c>
      <c r="F70" s="246">
        <v>45852</v>
      </c>
      <c r="G70" s="245" t="s">
        <v>15966</v>
      </c>
      <c r="H70" s="246">
        <v>45853</v>
      </c>
      <c r="I70" s="247" t="s">
        <v>8963</v>
      </c>
      <c r="J70" s="247" t="s">
        <v>10002</v>
      </c>
      <c r="K70" s="325" t="s">
        <v>10459</v>
      </c>
      <c r="L70" s="195">
        <v>39714</v>
      </c>
      <c r="M70" s="168">
        <v>45894</v>
      </c>
      <c r="N70" s="116" t="s">
        <v>11077</v>
      </c>
      <c r="O70" s="116"/>
      <c r="P70" s="116" t="s">
        <v>10282</v>
      </c>
      <c r="Q70" s="168">
        <v>45894</v>
      </c>
      <c r="R70" s="117"/>
      <c r="S70" s="117"/>
      <c r="T70" s="117"/>
    </row>
    <row r="71" spans="1:20" hidden="1" x14ac:dyDescent="0.25">
      <c r="A71" s="18">
        <v>1010102030</v>
      </c>
      <c r="B71" s="14" t="s">
        <v>2273</v>
      </c>
      <c r="C71" s="261" t="s">
        <v>19</v>
      </c>
      <c r="D71" s="261" t="s">
        <v>15531</v>
      </c>
      <c r="E71" s="262">
        <v>200</v>
      </c>
      <c r="F71" s="263">
        <v>45852</v>
      </c>
      <c r="G71" s="263" t="s">
        <v>15967</v>
      </c>
      <c r="H71" s="263">
        <v>45853</v>
      </c>
      <c r="I71" s="264"/>
      <c r="J71" s="264" t="s">
        <v>10099</v>
      </c>
      <c r="K71" s="325" t="s">
        <v>10398</v>
      </c>
      <c r="L71" s="195">
        <v>39592</v>
      </c>
      <c r="M71" s="168">
        <v>45880</v>
      </c>
      <c r="N71" s="116" t="s">
        <v>10284</v>
      </c>
      <c r="O71" s="116"/>
      <c r="P71" s="116" t="s">
        <v>10282</v>
      </c>
      <c r="Q71" s="168">
        <v>45882</v>
      </c>
      <c r="R71" s="117"/>
      <c r="S71" s="117"/>
      <c r="T71" s="117"/>
    </row>
    <row r="72" spans="1:20" hidden="1" x14ac:dyDescent="0.25">
      <c r="A72" s="18">
        <v>1010101070</v>
      </c>
      <c r="B72" s="14" t="s">
        <v>4279</v>
      </c>
      <c r="C72" s="14" t="s">
        <v>19</v>
      </c>
      <c r="D72" s="14" t="s">
        <v>8793</v>
      </c>
      <c r="E72" s="50">
        <v>10</v>
      </c>
      <c r="F72" s="168">
        <v>45853</v>
      </c>
      <c r="G72" s="50" t="s">
        <v>15967</v>
      </c>
      <c r="H72" s="168">
        <v>45853</v>
      </c>
      <c r="I72" s="161" t="s">
        <v>8963</v>
      </c>
      <c r="J72" s="161" t="s">
        <v>10003</v>
      </c>
      <c r="K72" s="325" t="s">
        <v>10398</v>
      </c>
      <c r="L72" s="195">
        <v>39587</v>
      </c>
      <c r="M72" s="168">
        <v>45880</v>
      </c>
      <c r="N72" s="116" t="s">
        <v>10253</v>
      </c>
      <c r="O72" s="116"/>
      <c r="P72" s="116" t="s">
        <v>10282</v>
      </c>
      <c r="Q72" s="168">
        <v>45904</v>
      </c>
      <c r="R72" s="117"/>
      <c r="S72" s="117"/>
      <c r="T72" s="117"/>
    </row>
    <row r="73" spans="1:20" hidden="1" x14ac:dyDescent="0.25">
      <c r="A73" s="18">
        <v>1014115080</v>
      </c>
      <c r="B73" s="19" t="s">
        <v>15899</v>
      </c>
      <c r="C73" s="261" t="s">
        <v>19</v>
      </c>
      <c r="D73" s="261" t="s">
        <v>12289</v>
      </c>
      <c r="E73" s="262">
        <v>20</v>
      </c>
      <c r="F73" s="263">
        <v>45847</v>
      </c>
      <c r="G73" s="263" t="s">
        <v>15967</v>
      </c>
      <c r="H73" s="263">
        <v>45853</v>
      </c>
      <c r="I73" s="264"/>
      <c r="J73" s="264" t="s">
        <v>10099</v>
      </c>
      <c r="K73" s="325" t="s">
        <v>10398</v>
      </c>
      <c r="L73" s="195">
        <v>39592</v>
      </c>
      <c r="M73" s="168">
        <v>45880</v>
      </c>
      <c r="N73" s="116" t="s">
        <v>10284</v>
      </c>
      <c r="O73" s="116"/>
      <c r="P73" s="116" t="s">
        <v>10282</v>
      </c>
      <c r="Q73" s="168">
        <v>45882</v>
      </c>
      <c r="R73" s="117"/>
      <c r="S73" s="117"/>
      <c r="T73" s="117"/>
    </row>
    <row r="74" spans="1:20" hidden="1" x14ac:dyDescent="0.25">
      <c r="A74" s="18">
        <v>1014115090</v>
      </c>
      <c r="B74" s="19" t="s">
        <v>15900</v>
      </c>
      <c r="C74" s="261" t="s">
        <v>19</v>
      </c>
      <c r="D74" s="261" t="s">
        <v>15901</v>
      </c>
      <c r="E74" s="262">
        <v>20</v>
      </c>
      <c r="F74" s="263">
        <v>45847</v>
      </c>
      <c r="G74" s="263" t="s">
        <v>15967</v>
      </c>
      <c r="H74" s="263">
        <v>45853</v>
      </c>
      <c r="I74" s="264"/>
      <c r="J74" s="264" t="s">
        <v>10099</v>
      </c>
      <c r="K74" s="325" t="s">
        <v>10398</v>
      </c>
      <c r="L74" s="195">
        <v>39592</v>
      </c>
      <c r="M74" s="168">
        <v>45880</v>
      </c>
      <c r="N74" s="116" t="s">
        <v>10284</v>
      </c>
      <c r="O74" s="116"/>
      <c r="P74" s="116" t="s">
        <v>10282</v>
      </c>
      <c r="Q74" s="168">
        <v>45882</v>
      </c>
      <c r="R74" s="117"/>
      <c r="S74" s="117"/>
      <c r="T74" s="117"/>
    </row>
    <row r="75" spans="1:20" hidden="1" x14ac:dyDescent="0.25">
      <c r="A75" s="18">
        <v>1526101650</v>
      </c>
      <c r="B75" s="14" t="s">
        <v>4474</v>
      </c>
      <c r="C75" s="14" t="s">
        <v>19</v>
      </c>
      <c r="D75" s="14" t="s">
        <v>4475</v>
      </c>
      <c r="E75" s="50">
        <v>40</v>
      </c>
      <c r="F75" s="168">
        <v>45852</v>
      </c>
      <c r="G75" s="50" t="s">
        <v>15967</v>
      </c>
      <c r="H75" s="168">
        <v>45853</v>
      </c>
      <c r="I75" s="161" t="s">
        <v>8963</v>
      </c>
      <c r="J75" s="161" t="s">
        <v>10781</v>
      </c>
      <c r="K75" s="325" t="s">
        <v>10398</v>
      </c>
      <c r="L75" s="195">
        <v>39588</v>
      </c>
      <c r="M75" s="168">
        <v>45880</v>
      </c>
      <c r="N75" s="116" t="s">
        <v>10273</v>
      </c>
      <c r="O75" s="116"/>
      <c r="P75" s="116" t="s">
        <v>10282</v>
      </c>
      <c r="Q75" s="168">
        <v>45898</v>
      </c>
      <c r="R75" s="117"/>
      <c r="S75" s="117"/>
      <c r="T75" s="117"/>
    </row>
    <row r="76" spans="1:20" hidden="1" x14ac:dyDescent="0.25">
      <c r="A76" s="18">
        <v>1022102100</v>
      </c>
      <c r="B76" s="19" t="s">
        <v>955</v>
      </c>
      <c r="C76" s="244" t="s">
        <v>19</v>
      </c>
      <c r="D76" s="244" t="s">
        <v>956</v>
      </c>
      <c r="E76" s="245">
        <v>20</v>
      </c>
      <c r="F76" s="246">
        <v>45848</v>
      </c>
      <c r="G76" s="245" t="s">
        <v>15967</v>
      </c>
      <c r="H76" s="246">
        <v>45853</v>
      </c>
      <c r="I76" s="247" t="s">
        <v>8963</v>
      </c>
      <c r="J76" s="247" t="s">
        <v>10003</v>
      </c>
      <c r="K76" s="325" t="s">
        <v>10398</v>
      </c>
      <c r="L76" s="195">
        <v>39588</v>
      </c>
      <c r="M76" s="168">
        <v>45880</v>
      </c>
      <c r="N76" s="116" t="s">
        <v>10273</v>
      </c>
      <c r="O76" s="116"/>
      <c r="P76" s="116" t="s">
        <v>10282</v>
      </c>
      <c r="Q76" s="168">
        <v>45883</v>
      </c>
      <c r="R76" s="117"/>
      <c r="S76" s="117"/>
      <c r="T76" s="117"/>
    </row>
    <row r="77" spans="1:20" hidden="1" x14ac:dyDescent="0.25">
      <c r="A77" s="18">
        <v>1526107740</v>
      </c>
      <c r="B77" s="19" t="s">
        <v>2550</v>
      </c>
      <c r="C77" s="244" t="s">
        <v>19</v>
      </c>
      <c r="D77" s="244" t="s">
        <v>7485</v>
      </c>
      <c r="E77" s="245">
        <v>4</v>
      </c>
      <c r="F77" s="246">
        <v>45848</v>
      </c>
      <c r="G77" s="245" t="s">
        <v>15967</v>
      </c>
      <c r="H77" s="246">
        <v>45853</v>
      </c>
      <c r="I77" s="247" t="s">
        <v>8963</v>
      </c>
      <c r="J77" s="247" t="s">
        <v>10003</v>
      </c>
      <c r="K77" s="325" t="s">
        <v>10398</v>
      </c>
      <c r="L77" s="195">
        <v>39588</v>
      </c>
      <c r="M77" s="168">
        <v>45880</v>
      </c>
      <c r="N77" s="116" t="s">
        <v>10273</v>
      </c>
      <c r="O77" s="116"/>
      <c r="P77" s="116" t="s">
        <v>10282</v>
      </c>
      <c r="Q77" s="168">
        <v>45883</v>
      </c>
      <c r="R77" s="117"/>
      <c r="S77" s="117"/>
      <c r="T77" s="117"/>
    </row>
    <row r="78" spans="1:20" hidden="1" x14ac:dyDescent="0.25">
      <c r="A78" s="18">
        <v>1810104320</v>
      </c>
      <c r="B78" s="30" t="s">
        <v>6530</v>
      </c>
      <c r="C78" s="14" t="s">
        <v>19</v>
      </c>
      <c r="D78" s="14" t="s">
        <v>6531</v>
      </c>
      <c r="E78" s="50">
        <v>150</v>
      </c>
      <c r="F78" s="168">
        <v>45853</v>
      </c>
      <c r="G78" s="50" t="s">
        <v>15957</v>
      </c>
      <c r="H78" s="168">
        <v>45853</v>
      </c>
      <c r="I78" s="161" t="s">
        <v>8963</v>
      </c>
      <c r="J78" s="161" t="s">
        <v>15404</v>
      </c>
      <c r="K78" s="325" t="s">
        <v>10398</v>
      </c>
      <c r="L78" s="195">
        <v>39376</v>
      </c>
      <c r="M78" s="168">
        <v>45860</v>
      </c>
      <c r="N78" s="116" t="s">
        <v>10175</v>
      </c>
      <c r="O78" s="116" t="s">
        <v>16528</v>
      </c>
      <c r="P78" s="116" t="s">
        <v>10282</v>
      </c>
      <c r="Q78" s="168">
        <v>45911</v>
      </c>
      <c r="R78" s="117"/>
      <c r="S78" s="117"/>
      <c r="T78" s="117"/>
    </row>
    <row r="79" spans="1:20" hidden="1" x14ac:dyDescent="0.25">
      <c r="A79" s="18">
        <v>1810104410</v>
      </c>
      <c r="B79" s="14" t="s">
        <v>5043</v>
      </c>
      <c r="C79" s="14" t="s">
        <v>19</v>
      </c>
      <c r="D79" s="14" t="s">
        <v>5044</v>
      </c>
      <c r="E79" s="50">
        <v>150</v>
      </c>
      <c r="F79" s="168">
        <v>45853</v>
      </c>
      <c r="G79" s="50" t="s">
        <v>15957</v>
      </c>
      <c r="H79" s="168">
        <v>45853</v>
      </c>
      <c r="I79" s="161" t="s">
        <v>8963</v>
      </c>
      <c r="J79" s="161" t="s">
        <v>15890</v>
      </c>
      <c r="K79" s="325" t="s">
        <v>10398</v>
      </c>
      <c r="L79" s="195">
        <v>39376</v>
      </c>
      <c r="M79" s="168">
        <v>45860</v>
      </c>
      <c r="N79" s="116" t="s">
        <v>10175</v>
      </c>
      <c r="O79" s="116" t="s">
        <v>16529</v>
      </c>
      <c r="P79" s="116" t="s">
        <v>10282</v>
      </c>
      <c r="Q79" s="168">
        <v>45911</v>
      </c>
      <c r="R79" s="117"/>
      <c r="S79" s="117"/>
      <c r="T79" s="117"/>
    </row>
    <row r="80" spans="1:20" hidden="1" x14ac:dyDescent="0.25">
      <c r="A80" s="18">
        <v>1521100100</v>
      </c>
      <c r="B80" s="14" t="s">
        <v>6259</v>
      </c>
      <c r="C80" s="244" t="s">
        <v>19</v>
      </c>
      <c r="D80" s="244" t="s">
        <v>6260</v>
      </c>
      <c r="E80" s="245">
        <v>300</v>
      </c>
      <c r="F80" s="246">
        <v>45853</v>
      </c>
      <c r="G80" s="245" t="s">
        <v>15957</v>
      </c>
      <c r="H80" s="246">
        <v>45853</v>
      </c>
      <c r="I80" s="247" t="s">
        <v>8963</v>
      </c>
      <c r="J80" s="247" t="s">
        <v>10676</v>
      </c>
      <c r="K80" s="325" t="s">
        <v>10398</v>
      </c>
      <c r="L80" s="195">
        <v>39376</v>
      </c>
      <c r="M80" s="168">
        <v>45860</v>
      </c>
      <c r="N80" s="116" t="s">
        <v>10175</v>
      </c>
      <c r="O80" s="116"/>
      <c r="P80" s="116" t="s">
        <v>10282</v>
      </c>
      <c r="Q80" s="168">
        <v>45863</v>
      </c>
      <c r="R80" s="117"/>
      <c r="S80" s="117"/>
      <c r="T80" s="117"/>
    </row>
    <row r="81" spans="1:20" hidden="1" x14ac:dyDescent="0.25">
      <c r="A81" s="18">
        <v>1521100110</v>
      </c>
      <c r="B81" s="14" t="s">
        <v>6261</v>
      </c>
      <c r="C81" s="244" t="s">
        <v>19</v>
      </c>
      <c r="D81" s="244" t="s">
        <v>6262</v>
      </c>
      <c r="E81" s="245">
        <v>100</v>
      </c>
      <c r="F81" s="246">
        <v>45853</v>
      </c>
      <c r="G81" s="245" t="s">
        <v>15957</v>
      </c>
      <c r="H81" s="246">
        <v>45853</v>
      </c>
      <c r="I81" s="247" t="s">
        <v>8963</v>
      </c>
      <c r="J81" s="247" t="s">
        <v>15891</v>
      </c>
      <c r="K81" s="325" t="s">
        <v>10398</v>
      </c>
      <c r="L81" s="195">
        <v>39376</v>
      </c>
      <c r="M81" s="168">
        <v>45860</v>
      </c>
      <c r="N81" s="116" t="s">
        <v>10175</v>
      </c>
      <c r="O81" s="116"/>
      <c r="P81" s="116" t="s">
        <v>10282</v>
      </c>
      <c r="Q81" s="168">
        <v>45863</v>
      </c>
      <c r="R81" s="117"/>
      <c r="S81" s="117"/>
      <c r="T81" s="117"/>
    </row>
    <row r="82" spans="1:20" hidden="1" x14ac:dyDescent="0.25">
      <c r="A82" s="18">
        <v>1810105230</v>
      </c>
      <c r="B82" s="14" t="s">
        <v>3143</v>
      </c>
      <c r="C82" s="244" t="s">
        <v>3103</v>
      </c>
      <c r="D82" s="244" t="s">
        <v>3144</v>
      </c>
      <c r="E82" s="245">
        <v>250</v>
      </c>
      <c r="F82" s="246">
        <v>45848</v>
      </c>
      <c r="G82" s="245" t="s">
        <v>15957</v>
      </c>
      <c r="H82" s="246">
        <v>45853</v>
      </c>
      <c r="I82" s="247" t="s">
        <v>8963</v>
      </c>
      <c r="J82" s="247" t="s">
        <v>15892</v>
      </c>
      <c r="K82" s="325" t="s">
        <v>10398</v>
      </c>
      <c r="L82" s="195">
        <v>39376</v>
      </c>
      <c r="M82" s="168">
        <v>45860</v>
      </c>
      <c r="N82" s="116" t="s">
        <v>10175</v>
      </c>
      <c r="O82" s="116"/>
      <c r="P82" s="116" t="s">
        <v>10282</v>
      </c>
      <c r="Q82" s="168">
        <v>45863</v>
      </c>
      <c r="R82" s="117"/>
      <c r="S82" s="117"/>
      <c r="T82" s="117"/>
    </row>
    <row r="83" spans="1:20" hidden="1" x14ac:dyDescent="0.25">
      <c r="A83" s="18">
        <v>1810101930</v>
      </c>
      <c r="B83" s="14" t="s">
        <v>1017</v>
      </c>
      <c r="C83" s="261" t="s">
        <v>19</v>
      </c>
      <c r="D83" s="261" t="s">
        <v>1018</v>
      </c>
      <c r="E83" s="262">
        <v>10</v>
      </c>
      <c r="F83" s="263">
        <v>45847</v>
      </c>
      <c r="G83" s="263" t="s">
        <v>15959</v>
      </c>
      <c r="H83" s="263">
        <v>45853</v>
      </c>
      <c r="I83" s="264"/>
      <c r="J83" s="264" t="s">
        <v>10099</v>
      </c>
      <c r="K83" s="325" t="s">
        <v>10398</v>
      </c>
      <c r="L83" s="195">
        <v>39715</v>
      </c>
      <c r="M83" s="168">
        <v>45894</v>
      </c>
      <c r="N83" s="116" t="s">
        <v>10465</v>
      </c>
      <c r="O83" s="116"/>
      <c r="P83" s="116" t="s">
        <v>10282</v>
      </c>
      <c r="Q83" s="168">
        <v>45894</v>
      </c>
      <c r="R83" s="117"/>
      <c r="S83" s="117"/>
      <c r="T83" s="117"/>
    </row>
    <row r="84" spans="1:20" hidden="1" x14ac:dyDescent="0.25">
      <c r="A84" s="18">
        <v>1810101950</v>
      </c>
      <c r="B84" s="14" t="s">
        <v>1020</v>
      </c>
      <c r="C84" s="244" t="s">
        <v>19</v>
      </c>
      <c r="D84" s="244" t="s">
        <v>6995</v>
      </c>
      <c r="E84" s="245">
        <v>10</v>
      </c>
      <c r="F84" s="246">
        <v>45847</v>
      </c>
      <c r="G84" s="245" t="s">
        <v>15959</v>
      </c>
      <c r="H84" s="246">
        <v>45853</v>
      </c>
      <c r="I84" s="247" t="s">
        <v>8963</v>
      </c>
      <c r="J84" s="247" t="s">
        <v>10002</v>
      </c>
      <c r="K84" s="325" t="s">
        <v>10398</v>
      </c>
      <c r="L84" s="195">
        <v>39715</v>
      </c>
      <c r="M84" s="168">
        <v>45894</v>
      </c>
      <c r="N84" s="116" t="s">
        <v>10465</v>
      </c>
      <c r="O84" s="116"/>
      <c r="P84" s="116" t="s">
        <v>10282</v>
      </c>
      <c r="Q84" s="168">
        <v>45894</v>
      </c>
      <c r="R84" s="117"/>
      <c r="S84" s="117"/>
      <c r="T84" s="117"/>
    </row>
    <row r="85" spans="1:20" hidden="1" x14ac:dyDescent="0.25">
      <c r="A85" s="18">
        <v>1010107250</v>
      </c>
      <c r="B85" s="14" t="s">
        <v>7578</v>
      </c>
      <c r="C85" s="10" t="s">
        <v>19</v>
      </c>
      <c r="D85" s="10" t="s">
        <v>7747</v>
      </c>
      <c r="E85" s="50">
        <v>2</v>
      </c>
      <c r="F85" s="168">
        <v>45847</v>
      </c>
      <c r="G85" s="168" t="s">
        <v>15958</v>
      </c>
      <c r="H85" s="168">
        <v>45853</v>
      </c>
      <c r="I85" s="161"/>
      <c r="J85" s="161" t="s">
        <v>10099</v>
      </c>
      <c r="K85" s="325" t="s">
        <v>10398</v>
      </c>
      <c r="L85" s="195">
        <v>39588</v>
      </c>
      <c r="M85" s="168">
        <v>45880</v>
      </c>
      <c r="N85" s="116" t="s">
        <v>10273</v>
      </c>
      <c r="O85" s="116"/>
      <c r="P85" s="116" t="s">
        <v>10282</v>
      </c>
      <c r="Q85" s="168">
        <v>45903</v>
      </c>
      <c r="R85" s="117"/>
      <c r="S85" s="117"/>
      <c r="T85" s="117"/>
    </row>
    <row r="86" spans="1:20" hidden="1" x14ac:dyDescent="0.25">
      <c r="A86" s="18">
        <v>1010108320</v>
      </c>
      <c r="B86" s="14" t="s">
        <v>9779</v>
      </c>
      <c r="C86" s="244" t="s">
        <v>6699</v>
      </c>
      <c r="D86" s="244" t="s">
        <v>12031</v>
      </c>
      <c r="E86" s="245">
        <v>4</v>
      </c>
      <c r="F86" s="246">
        <v>45852</v>
      </c>
      <c r="G86" s="245" t="s">
        <v>15958</v>
      </c>
      <c r="H86" s="246">
        <v>45853</v>
      </c>
      <c r="I86" s="247" t="s">
        <v>8963</v>
      </c>
      <c r="J86" s="247" t="s">
        <v>10002</v>
      </c>
      <c r="K86" s="325" t="s">
        <v>10398</v>
      </c>
      <c r="L86" s="195">
        <v>39590</v>
      </c>
      <c r="M86" s="168">
        <v>45880</v>
      </c>
      <c r="N86" s="116" t="s">
        <v>11874</v>
      </c>
      <c r="O86" s="116"/>
      <c r="P86" s="116" t="s">
        <v>10282</v>
      </c>
      <c r="Q86" s="168">
        <v>45881</v>
      </c>
      <c r="R86" s="117"/>
      <c r="S86" s="117"/>
      <c r="T86" s="117"/>
    </row>
    <row r="87" spans="1:20" hidden="1" x14ac:dyDescent="0.25">
      <c r="A87" s="18">
        <v>1810101810</v>
      </c>
      <c r="B87" s="14" t="s">
        <v>8198</v>
      </c>
      <c r="C87" s="261" t="s">
        <v>19</v>
      </c>
      <c r="D87" s="261" t="s">
        <v>15897</v>
      </c>
      <c r="E87" s="262">
        <v>10</v>
      </c>
      <c r="F87" s="263">
        <v>45847</v>
      </c>
      <c r="G87" s="263" t="s">
        <v>15958</v>
      </c>
      <c r="H87" s="263">
        <v>45853</v>
      </c>
      <c r="I87" s="264"/>
      <c r="J87" s="264" t="s">
        <v>10099</v>
      </c>
      <c r="K87" s="325" t="s">
        <v>10398</v>
      </c>
      <c r="L87" s="195">
        <v>39589</v>
      </c>
      <c r="M87" s="168">
        <v>45880</v>
      </c>
      <c r="N87" s="116" t="s">
        <v>11067</v>
      </c>
      <c r="O87" s="116"/>
      <c r="P87" s="116" t="s">
        <v>10282</v>
      </c>
      <c r="Q87" s="168">
        <v>45889</v>
      </c>
      <c r="R87" s="117"/>
      <c r="S87" s="117"/>
      <c r="T87" s="117"/>
    </row>
    <row r="88" spans="1:20" hidden="1" x14ac:dyDescent="0.25">
      <c r="A88" s="18">
        <v>1810101830</v>
      </c>
      <c r="B88" s="30" t="s">
        <v>8200</v>
      </c>
      <c r="C88" s="261" t="s">
        <v>19</v>
      </c>
      <c r="D88" s="261" t="s">
        <v>1217</v>
      </c>
      <c r="E88" s="262">
        <v>20</v>
      </c>
      <c r="F88" s="263">
        <v>45853</v>
      </c>
      <c r="G88" s="263" t="s">
        <v>15958</v>
      </c>
      <c r="H88" s="263">
        <v>45853</v>
      </c>
      <c r="I88" s="264"/>
      <c r="J88" s="264" t="s">
        <v>10099</v>
      </c>
      <c r="K88" s="325" t="s">
        <v>10398</v>
      </c>
      <c r="L88" s="195">
        <v>39589</v>
      </c>
      <c r="M88" s="168">
        <v>45880</v>
      </c>
      <c r="N88" s="116" t="s">
        <v>11067</v>
      </c>
      <c r="O88" s="116"/>
      <c r="P88" s="116" t="s">
        <v>10282</v>
      </c>
      <c r="Q88" s="168">
        <v>45889</v>
      </c>
      <c r="R88" s="117"/>
      <c r="S88" s="117"/>
      <c r="T88" s="117"/>
    </row>
    <row r="89" spans="1:20" hidden="1" x14ac:dyDescent="0.25">
      <c r="A89" s="18">
        <v>1010107990</v>
      </c>
      <c r="B89" s="14" t="s">
        <v>9366</v>
      </c>
      <c r="C89" s="244" t="s">
        <v>19</v>
      </c>
      <c r="D89" s="244" t="s">
        <v>9365</v>
      </c>
      <c r="E89" s="245">
        <v>4</v>
      </c>
      <c r="F89" s="246">
        <v>45848</v>
      </c>
      <c r="G89" s="245" t="s">
        <v>15961</v>
      </c>
      <c r="H89" s="246">
        <v>45853</v>
      </c>
      <c r="I89" s="247" t="s">
        <v>8963</v>
      </c>
      <c r="J89" s="247" t="s">
        <v>10003</v>
      </c>
      <c r="K89" s="325" t="s">
        <v>10398</v>
      </c>
      <c r="L89" s="195">
        <v>39390</v>
      </c>
      <c r="M89" s="168">
        <v>45860</v>
      </c>
      <c r="N89" s="116" t="s">
        <v>11735</v>
      </c>
      <c r="O89" s="116"/>
      <c r="P89" s="116" t="s">
        <v>10282</v>
      </c>
      <c r="Q89" s="168">
        <v>45863</v>
      </c>
      <c r="R89" s="117"/>
      <c r="S89" s="117"/>
      <c r="T89" s="117"/>
    </row>
    <row r="90" spans="1:20" hidden="1" x14ac:dyDescent="0.25">
      <c r="A90" s="18">
        <v>1226100010</v>
      </c>
      <c r="B90" s="14" t="s">
        <v>2451</v>
      </c>
      <c r="C90" s="244" t="s">
        <v>19</v>
      </c>
      <c r="D90" s="244" t="s">
        <v>2452</v>
      </c>
      <c r="E90" s="245">
        <v>10</v>
      </c>
      <c r="F90" s="246">
        <v>45848</v>
      </c>
      <c r="G90" s="245" t="s">
        <v>15962</v>
      </c>
      <c r="H90" s="246">
        <v>45853</v>
      </c>
      <c r="I90" s="247" t="s">
        <v>8963</v>
      </c>
      <c r="J90" s="247" t="s">
        <v>10887</v>
      </c>
      <c r="K90" s="325" t="s">
        <v>10398</v>
      </c>
      <c r="L90" s="195">
        <v>39734</v>
      </c>
      <c r="M90" s="168">
        <v>45895</v>
      </c>
      <c r="N90" s="116" t="s">
        <v>10223</v>
      </c>
      <c r="O90" s="116"/>
      <c r="P90" s="116" t="s">
        <v>10282</v>
      </c>
      <c r="Q90" s="168">
        <v>45897</v>
      </c>
      <c r="R90" s="117"/>
      <c r="S90" s="117"/>
      <c r="T90" s="117"/>
    </row>
    <row r="91" spans="1:20" hidden="1" x14ac:dyDescent="0.25">
      <c r="A91" s="201">
        <v>1013100040</v>
      </c>
      <c r="B91" s="10" t="s">
        <v>7379</v>
      </c>
      <c r="C91" s="244" t="s">
        <v>19</v>
      </c>
      <c r="D91" s="244" t="s">
        <v>8352</v>
      </c>
      <c r="E91" s="245">
        <v>10</v>
      </c>
      <c r="F91" s="246">
        <v>45852</v>
      </c>
      <c r="G91" s="245" t="s">
        <v>15963</v>
      </c>
      <c r="H91" s="246">
        <v>45853</v>
      </c>
      <c r="I91" s="247" t="s">
        <v>8963</v>
      </c>
      <c r="J91" s="247" t="s">
        <v>10002</v>
      </c>
      <c r="K91" s="325" t="s">
        <v>10398</v>
      </c>
      <c r="L91" s="195">
        <v>39335</v>
      </c>
      <c r="M91" s="168">
        <v>45856</v>
      </c>
      <c r="N91" s="116" t="s">
        <v>15915</v>
      </c>
      <c r="O91" s="116"/>
      <c r="P91" s="116" t="s">
        <v>10282</v>
      </c>
      <c r="Q91" s="168">
        <v>45894</v>
      </c>
      <c r="R91" s="117"/>
      <c r="S91" s="117"/>
      <c r="T91" s="117"/>
    </row>
    <row r="92" spans="1:20" hidden="1" x14ac:dyDescent="0.25">
      <c r="A92" s="78">
        <v>1810104820</v>
      </c>
      <c r="B92" s="10" t="s">
        <v>3705</v>
      </c>
      <c r="C92" s="244" t="s">
        <v>19</v>
      </c>
      <c r="D92" s="244" t="s">
        <v>6837</v>
      </c>
      <c r="E92" s="245">
        <v>150</v>
      </c>
      <c r="F92" s="246">
        <v>45853</v>
      </c>
      <c r="G92" s="245" t="s">
        <v>15964</v>
      </c>
      <c r="H92" s="246">
        <v>45853</v>
      </c>
      <c r="I92" s="247" t="s">
        <v>8963</v>
      </c>
      <c r="J92" s="247" t="s">
        <v>15891</v>
      </c>
      <c r="K92" s="325" t="s">
        <v>10398</v>
      </c>
      <c r="L92" s="195">
        <v>39405</v>
      </c>
      <c r="M92" s="168">
        <v>45862</v>
      </c>
      <c r="N92" s="116" t="s">
        <v>10227</v>
      </c>
      <c r="O92" s="116"/>
      <c r="P92" s="116" t="s">
        <v>10282</v>
      </c>
      <c r="Q92" s="168">
        <v>45876</v>
      </c>
      <c r="R92" s="117"/>
      <c r="S92" s="117"/>
      <c r="T92" s="117"/>
    </row>
    <row r="93" spans="1:20" hidden="1" x14ac:dyDescent="0.25">
      <c r="A93" s="18">
        <v>1011100940</v>
      </c>
      <c r="B93" s="14" t="s">
        <v>10614</v>
      </c>
      <c r="C93" s="261" t="s">
        <v>19</v>
      </c>
      <c r="D93" s="261" t="s">
        <v>10615</v>
      </c>
      <c r="E93" s="262">
        <v>50</v>
      </c>
      <c r="F93" s="263">
        <v>45847</v>
      </c>
      <c r="G93" s="263" t="s">
        <v>15960</v>
      </c>
      <c r="H93" s="263">
        <v>45853</v>
      </c>
      <c r="I93" s="264"/>
      <c r="J93" s="264" t="s">
        <v>10099</v>
      </c>
      <c r="K93" s="325" t="s">
        <v>10398</v>
      </c>
      <c r="L93" s="195">
        <v>39361</v>
      </c>
      <c r="M93" s="168">
        <v>45859</v>
      </c>
      <c r="N93" s="116" t="s">
        <v>10618</v>
      </c>
      <c r="O93" s="116"/>
      <c r="P93" s="116" t="s">
        <v>10282</v>
      </c>
      <c r="Q93" s="168">
        <v>45861</v>
      </c>
      <c r="R93" s="117"/>
      <c r="S93" s="117"/>
      <c r="T93" s="117"/>
    </row>
    <row r="94" spans="1:20" hidden="1" x14ac:dyDescent="0.25">
      <c r="A94" s="18">
        <v>1211101670</v>
      </c>
      <c r="B94" s="23" t="s">
        <v>2329</v>
      </c>
      <c r="C94" s="244" t="s">
        <v>19</v>
      </c>
      <c r="D94" s="244" t="s">
        <v>7434</v>
      </c>
      <c r="E94" s="245">
        <v>3</v>
      </c>
      <c r="F94" s="246">
        <v>45855</v>
      </c>
      <c r="G94" s="245" t="s">
        <v>15943</v>
      </c>
      <c r="H94" s="246">
        <v>45855</v>
      </c>
      <c r="I94" s="247" t="s">
        <v>8963</v>
      </c>
      <c r="J94" s="247" t="s">
        <v>10002</v>
      </c>
      <c r="K94" s="325" t="s">
        <v>10865</v>
      </c>
      <c r="L94" s="195">
        <v>39445</v>
      </c>
      <c r="M94" s="168">
        <v>45867</v>
      </c>
      <c r="N94" s="116" t="s">
        <v>16029</v>
      </c>
      <c r="O94" s="116" t="s">
        <v>16155</v>
      </c>
      <c r="P94" s="116" t="s">
        <v>10282</v>
      </c>
      <c r="Q94" s="168">
        <v>45889</v>
      </c>
      <c r="R94" s="117"/>
      <c r="S94" s="117"/>
      <c r="T94" s="117"/>
    </row>
    <row r="95" spans="1:20" hidden="1" x14ac:dyDescent="0.25">
      <c r="A95" s="18">
        <v>1010102150</v>
      </c>
      <c r="B95" s="14" t="s">
        <v>2522</v>
      </c>
      <c r="C95" s="244" t="s">
        <v>19</v>
      </c>
      <c r="D95" s="244" t="s">
        <v>2523</v>
      </c>
      <c r="E95" s="245">
        <v>30</v>
      </c>
      <c r="F95" s="246">
        <v>45824</v>
      </c>
      <c r="G95" s="245" t="s">
        <v>15921</v>
      </c>
      <c r="H95" s="246">
        <v>45862</v>
      </c>
      <c r="I95" s="247" t="s">
        <v>8963</v>
      </c>
      <c r="J95" s="247" t="s">
        <v>10780</v>
      </c>
      <c r="K95" s="325" t="s">
        <v>10398</v>
      </c>
      <c r="L95" s="195">
        <v>39619</v>
      </c>
      <c r="M95" s="168">
        <v>45882</v>
      </c>
      <c r="N95" s="116" t="s">
        <v>10294</v>
      </c>
      <c r="O95" s="116"/>
      <c r="P95" s="116" t="s">
        <v>10282</v>
      </c>
      <c r="Q95" s="168">
        <v>45883</v>
      </c>
      <c r="R95" s="117"/>
      <c r="S95" s="117"/>
      <c r="T95" s="117"/>
    </row>
    <row r="96" spans="1:20" hidden="1" x14ac:dyDescent="0.25">
      <c r="A96" s="18">
        <v>1019101600</v>
      </c>
      <c r="B96" s="14" t="s">
        <v>3769</v>
      </c>
      <c r="C96" s="244" t="s">
        <v>19</v>
      </c>
      <c r="D96" s="244" t="s">
        <v>7489</v>
      </c>
      <c r="E96" s="245">
        <v>120</v>
      </c>
      <c r="F96" s="246">
        <v>45825</v>
      </c>
      <c r="G96" s="245" t="s">
        <v>15921</v>
      </c>
      <c r="H96" s="246">
        <v>45862</v>
      </c>
      <c r="I96" s="247" t="s">
        <v>8963</v>
      </c>
      <c r="J96" s="247" t="s">
        <v>15920</v>
      </c>
      <c r="K96" s="325" t="s">
        <v>10398</v>
      </c>
      <c r="L96" s="195">
        <v>39619</v>
      </c>
      <c r="M96" s="168">
        <v>45882</v>
      </c>
      <c r="N96" s="116" t="s">
        <v>10294</v>
      </c>
      <c r="O96" s="116" t="s">
        <v>16151</v>
      </c>
      <c r="P96" s="116" t="s">
        <v>10282</v>
      </c>
      <c r="Q96" s="168">
        <v>45889</v>
      </c>
      <c r="R96" s="117"/>
      <c r="S96" s="117"/>
      <c r="T96" s="117"/>
    </row>
    <row r="97" spans="1:20" hidden="1" x14ac:dyDescent="0.25">
      <c r="A97" s="18">
        <v>1022100230</v>
      </c>
      <c r="B97" s="14" t="s">
        <v>666</v>
      </c>
      <c r="C97" s="10" t="s">
        <v>19</v>
      </c>
      <c r="D97" s="10" t="s">
        <v>667</v>
      </c>
      <c r="E97" s="50">
        <v>500</v>
      </c>
      <c r="F97" s="168">
        <v>45854</v>
      </c>
      <c r="G97" s="168" t="s">
        <v>15922</v>
      </c>
      <c r="H97" s="168">
        <v>45862</v>
      </c>
      <c r="I97" s="161"/>
      <c r="J97" s="161"/>
      <c r="K97" s="325" t="s">
        <v>10398</v>
      </c>
      <c r="L97" s="195">
        <v>39585</v>
      </c>
      <c r="M97" s="168">
        <v>45880</v>
      </c>
      <c r="N97" s="116" t="s">
        <v>10864</v>
      </c>
      <c r="O97" s="116" t="s">
        <v>17983</v>
      </c>
      <c r="P97" s="116" t="s">
        <v>10282</v>
      </c>
      <c r="Q97" s="168">
        <v>46064</v>
      </c>
      <c r="R97" s="117"/>
      <c r="S97" s="117"/>
      <c r="T97" s="117"/>
    </row>
    <row r="98" spans="1:20" hidden="1" x14ac:dyDescent="0.25">
      <c r="A98" s="18">
        <v>1010100770</v>
      </c>
      <c r="B98" s="14" t="s">
        <v>2303</v>
      </c>
      <c r="C98" s="265" t="s">
        <v>19</v>
      </c>
      <c r="D98" s="265" t="s">
        <v>2304</v>
      </c>
      <c r="E98" s="266">
        <v>30</v>
      </c>
      <c r="F98" s="267">
        <v>45854</v>
      </c>
      <c r="G98" s="267" t="s">
        <v>15926</v>
      </c>
      <c r="H98" s="267">
        <v>45862</v>
      </c>
      <c r="I98" s="268"/>
      <c r="J98" s="268"/>
      <c r="K98" s="325" t="s">
        <v>10398</v>
      </c>
      <c r="L98" s="195">
        <v>39675</v>
      </c>
      <c r="M98" s="168">
        <v>45889</v>
      </c>
      <c r="N98" s="116" t="s">
        <v>11070</v>
      </c>
      <c r="O98" s="116"/>
      <c r="P98" s="116" t="s">
        <v>10282</v>
      </c>
      <c r="Q98" s="168">
        <v>45890</v>
      </c>
      <c r="R98" s="117"/>
      <c r="S98" s="117"/>
      <c r="T98" s="117"/>
    </row>
    <row r="99" spans="1:20" hidden="1" x14ac:dyDescent="0.25">
      <c r="A99" s="18">
        <v>1526101600</v>
      </c>
      <c r="B99" s="33" t="s">
        <v>4472</v>
      </c>
      <c r="C99" s="14" t="s">
        <v>19</v>
      </c>
      <c r="D99" s="14" t="s">
        <v>4473</v>
      </c>
      <c r="E99" s="50">
        <v>30</v>
      </c>
      <c r="F99" s="168">
        <v>45854</v>
      </c>
      <c r="G99" s="50" t="s">
        <v>15926</v>
      </c>
      <c r="H99" s="168">
        <v>45862</v>
      </c>
      <c r="I99" s="161" t="s">
        <v>8963</v>
      </c>
      <c r="J99" s="161" t="s">
        <v>10678</v>
      </c>
      <c r="K99" s="325" t="s">
        <v>10398</v>
      </c>
      <c r="L99" s="195">
        <v>39675</v>
      </c>
      <c r="M99" s="168">
        <v>45889</v>
      </c>
      <c r="N99" s="116" t="s">
        <v>11070</v>
      </c>
      <c r="O99" s="116" t="s">
        <v>16412</v>
      </c>
      <c r="P99" s="116" t="s">
        <v>10282</v>
      </c>
      <c r="Q99" s="168">
        <v>45902</v>
      </c>
      <c r="R99" s="117"/>
      <c r="S99" s="117"/>
      <c r="T99" s="117"/>
    </row>
    <row r="100" spans="1:20" hidden="1" x14ac:dyDescent="0.25">
      <c r="A100" s="18">
        <v>1018100000</v>
      </c>
      <c r="B100" s="14" t="s">
        <v>2572</v>
      </c>
      <c r="C100" s="265" t="s">
        <v>19</v>
      </c>
      <c r="D100" s="265" t="s">
        <v>6474</v>
      </c>
      <c r="E100" s="266">
        <v>60</v>
      </c>
      <c r="F100" s="267">
        <v>45854</v>
      </c>
      <c r="G100" s="267" t="s">
        <v>15926</v>
      </c>
      <c r="H100" s="267">
        <v>45862</v>
      </c>
      <c r="I100" s="268"/>
      <c r="J100" s="268"/>
      <c r="K100" s="325" t="s">
        <v>10398</v>
      </c>
      <c r="L100" s="195">
        <v>39676</v>
      </c>
      <c r="M100" s="168">
        <v>45889</v>
      </c>
      <c r="N100" s="116" t="s">
        <v>10581</v>
      </c>
      <c r="O100" s="116"/>
      <c r="P100" s="116" t="s">
        <v>10282</v>
      </c>
      <c r="Q100" s="168">
        <v>45890</v>
      </c>
      <c r="R100" s="117"/>
      <c r="S100" s="117"/>
      <c r="T100" s="117"/>
    </row>
    <row r="101" spans="1:20" hidden="1" x14ac:dyDescent="0.25">
      <c r="A101" s="18">
        <v>1018100010</v>
      </c>
      <c r="B101" s="14" t="s">
        <v>2570</v>
      </c>
      <c r="C101" s="244" t="s">
        <v>19</v>
      </c>
      <c r="D101" s="244" t="s">
        <v>2571</v>
      </c>
      <c r="E101" s="245">
        <v>100</v>
      </c>
      <c r="F101" s="246">
        <v>45854</v>
      </c>
      <c r="G101" s="245" t="s">
        <v>15926</v>
      </c>
      <c r="H101" s="246">
        <v>45862</v>
      </c>
      <c r="I101" s="247" t="s">
        <v>8963</v>
      </c>
      <c r="J101" s="247" t="s">
        <v>10680</v>
      </c>
      <c r="K101" s="325" t="s">
        <v>10398</v>
      </c>
      <c r="L101" s="195">
        <v>39676</v>
      </c>
      <c r="M101" s="168">
        <v>45889</v>
      </c>
      <c r="N101" s="116" t="s">
        <v>10581</v>
      </c>
      <c r="O101" s="116"/>
      <c r="P101" s="116" t="s">
        <v>10282</v>
      </c>
      <c r="Q101" s="168">
        <v>45890</v>
      </c>
      <c r="R101" s="117"/>
      <c r="S101" s="117"/>
      <c r="T101" s="117"/>
    </row>
    <row r="102" spans="1:20" hidden="1" x14ac:dyDescent="0.25">
      <c r="A102" s="18">
        <v>1019101040</v>
      </c>
      <c r="B102" s="14" t="s">
        <v>7411</v>
      </c>
      <c r="C102" s="261" t="s">
        <v>19</v>
      </c>
      <c r="D102" s="261" t="s">
        <v>7412</v>
      </c>
      <c r="E102" s="262">
        <v>15</v>
      </c>
      <c r="F102" s="263">
        <v>45854</v>
      </c>
      <c r="G102" s="263" t="s">
        <v>15926</v>
      </c>
      <c r="H102" s="263">
        <v>45862</v>
      </c>
      <c r="I102" s="264"/>
      <c r="J102" s="264" t="s">
        <v>10099</v>
      </c>
      <c r="K102" s="325" t="s">
        <v>10398</v>
      </c>
      <c r="L102" s="195">
        <v>39674</v>
      </c>
      <c r="M102" s="168">
        <v>45889</v>
      </c>
      <c r="N102" s="116" t="s">
        <v>10294</v>
      </c>
      <c r="O102" s="116"/>
      <c r="P102" s="116" t="s">
        <v>10282</v>
      </c>
      <c r="Q102" s="168">
        <v>45890</v>
      </c>
      <c r="R102" s="117"/>
      <c r="S102" s="117"/>
      <c r="T102" s="117"/>
    </row>
    <row r="103" spans="1:20" hidden="1" x14ac:dyDescent="0.25">
      <c r="A103" s="18">
        <v>1526101620</v>
      </c>
      <c r="B103" s="33" t="s">
        <v>4482</v>
      </c>
      <c r="C103" s="244" t="s">
        <v>19</v>
      </c>
      <c r="D103" s="244" t="s">
        <v>4483</v>
      </c>
      <c r="E103" s="245">
        <v>30</v>
      </c>
      <c r="F103" s="246">
        <v>45854</v>
      </c>
      <c r="G103" s="245" t="s">
        <v>15926</v>
      </c>
      <c r="H103" s="246">
        <v>45862</v>
      </c>
      <c r="I103" s="247" t="s">
        <v>8963</v>
      </c>
      <c r="J103" s="247" t="s">
        <v>10678</v>
      </c>
      <c r="K103" s="325" t="s">
        <v>10398</v>
      </c>
      <c r="L103" s="195">
        <v>39675</v>
      </c>
      <c r="M103" s="168">
        <v>45889</v>
      </c>
      <c r="N103" s="116" t="s">
        <v>11070</v>
      </c>
      <c r="O103" s="116"/>
      <c r="P103" s="116" t="s">
        <v>10282</v>
      </c>
      <c r="Q103" s="168">
        <v>45890</v>
      </c>
      <c r="R103" s="117"/>
      <c r="S103" s="117"/>
      <c r="T103" s="117"/>
    </row>
    <row r="104" spans="1:20" hidden="1" x14ac:dyDescent="0.25">
      <c r="A104" s="18">
        <v>1810101750</v>
      </c>
      <c r="B104" s="33" t="s">
        <v>1205</v>
      </c>
      <c r="C104" s="265" t="s">
        <v>19</v>
      </c>
      <c r="D104" s="265" t="s">
        <v>1206</v>
      </c>
      <c r="E104" s="266">
        <v>10</v>
      </c>
      <c r="F104" s="267">
        <v>45854</v>
      </c>
      <c r="G104" s="267" t="s">
        <v>15926</v>
      </c>
      <c r="H104" s="267">
        <v>45862</v>
      </c>
      <c r="I104" s="268"/>
      <c r="J104" s="268"/>
      <c r="K104" s="325" t="s">
        <v>10398</v>
      </c>
      <c r="L104" s="195">
        <v>39673</v>
      </c>
      <c r="M104" s="168">
        <v>45889</v>
      </c>
      <c r="N104" s="116" t="s">
        <v>11067</v>
      </c>
      <c r="O104" s="116"/>
      <c r="P104" s="116" t="s">
        <v>10282</v>
      </c>
      <c r="Q104" s="168">
        <v>45889</v>
      </c>
      <c r="R104" s="117"/>
      <c r="S104" s="117"/>
      <c r="T104" s="117"/>
    </row>
    <row r="105" spans="1:20" hidden="1" x14ac:dyDescent="0.25">
      <c r="A105" s="18">
        <v>1810101760</v>
      </c>
      <c r="B105" s="14" t="s">
        <v>1208</v>
      </c>
      <c r="C105" s="265" t="s">
        <v>19</v>
      </c>
      <c r="D105" s="265" t="s">
        <v>1209</v>
      </c>
      <c r="E105" s="266">
        <v>10</v>
      </c>
      <c r="F105" s="267">
        <v>45854</v>
      </c>
      <c r="G105" s="267" t="s">
        <v>15926</v>
      </c>
      <c r="H105" s="267">
        <v>45862</v>
      </c>
      <c r="I105" s="268"/>
      <c r="J105" s="268"/>
      <c r="K105" s="325" t="s">
        <v>10398</v>
      </c>
      <c r="L105" s="195">
        <v>39673</v>
      </c>
      <c r="M105" s="168">
        <v>45889</v>
      </c>
      <c r="N105" s="116" t="s">
        <v>11067</v>
      </c>
      <c r="O105" s="116"/>
      <c r="P105" s="116" t="s">
        <v>10282</v>
      </c>
      <c r="Q105" s="168">
        <v>45889</v>
      </c>
      <c r="R105" s="117"/>
      <c r="S105" s="117"/>
      <c r="T105" s="117"/>
    </row>
    <row r="106" spans="1:20" hidden="1" x14ac:dyDescent="0.25">
      <c r="A106" s="18">
        <v>1810101770</v>
      </c>
      <c r="B106" s="14" t="s">
        <v>1210</v>
      </c>
      <c r="C106" s="265" t="s">
        <v>19</v>
      </c>
      <c r="D106" s="265" t="s">
        <v>1211</v>
      </c>
      <c r="E106" s="266">
        <v>10</v>
      </c>
      <c r="F106" s="267">
        <v>45854</v>
      </c>
      <c r="G106" s="267" t="s">
        <v>15926</v>
      </c>
      <c r="H106" s="267">
        <v>45862</v>
      </c>
      <c r="I106" s="268"/>
      <c r="J106" s="268"/>
      <c r="K106" s="325" t="s">
        <v>10398</v>
      </c>
      <c r="L106" s="195">
        <v>39673</v>
      </c>
      <c r="M106" s="168">
        <v>45889</v>
      </c>
      <c r="N106" s="116" t="s">
        <v>11067</v>
      </c>
      <c r="O106" s="116"/>
      <c r="P106" s="116" t="s">
        <v>10282</v>
      </c>
      <c r="Q106" s="168">
        <v>45889</v>
      </c>
      <c r="R106" s="117"/>
      <c r="S106" s="117"/>
      <c r="T106" s="117"/>
    </row>
    <row r="107" spans="1:20" hidden="1" x14ac:dyDescent="0.25">
      <c r="A107" s="18">
        <v>1310102060</v>
      </c>
      <c r="B107" s="33" t="s">
        <v>642</v>
      </c>
      <c r="C107" s="10" t="s">
        <v>19</v>
      </c>
      <c r="D107" s="10" t="s">
        <v>10122</v>
      </c>
      <c r="E107" s="50">
        <v>5</v>
      </c>
      <c r="F107" s="168">
        <v>45854</v>
      </c>
      <c r="G107" s="168" t="s">
        <v>15925</v>
      </c>
      <c r="H107" s="168">
        <v>45862</v>
      </c>
      <c r="I107" s="161"/>
      <c r="J107" s="161"/>
      <c r="K107" s="325" t="s">
        <v>10398</v>
      </c>
      <c r="L107" s="195">
        <v>39747</v>
      </c>
      <c r="M107" s="168">
        <v>45896</v>
      </c>
      <c r="N107" s="116" t="s">
        <v>10287</v>
      </c>
      <c r="O107" s="116"/>
      <c r="P107" s="116" t="s">
        <v>10282</v>
      </c>
      <c r="Q107" s="168">
        <v>45898</v>
      </c>
      <c r="R107" s="117"/>
      <c r="S107" s="117"/>
      <c r="T107" s="117"/>
    </row>
    <row r="108" spans="1:20" hidden="1" x14ac:dyDescent="0.25">
      <c r="A108" s="18">
        <v>1310103090</v>
      </c>
      <c r="B108" s="14" t="s">
        <v>6754</v>
      </c>
      <c r="C108" s="14" t="s">
        <v>19</v>
      </c>
      <c r="D108" s="14" t="s">
        <v>6755</v>
      </c>
      <c r="E108" s="50">
        <v>50</v>
      </c>
      <c r="F108" s="168">
        <v>45854</v>
      </c>
      <c r="G108" s="50" t="s">
        <v>15925</v>
      </c>
      <c r="H108" s="168">
        <v>45862</v>
      </c>
      <c r="I108" s="161" t="s">
        <v>8963</v>
      </c>
      <c r="J108" s="161" t="s">
        <v>10632</v>
      </c>
      <c r="K108" s="325" t="s">
        <v>10398</v>
      </c>
      <c r="L108" s="195">
        <v>39747</v>
      </c>
      <c r="M108" s="168">
        <v>45896</v>
      </c>
      <c r="N108" s="116" t="s">
        <v>10287</v>
      </c>
      <c r="O108" s="116"/>
      <c r="P108" s="116" t="s">
        <v>10282</v>
      </c>
      <c r="Q108" s="168">
        <v>45898</v>
      </c>
      <c r="R108" s="117"/>
      <c r="S108" s="117"/>
      <c r="T108" s="117"/>
    </row>
    <row r="109" spans="1:20" hidden="1" x14ac:dyDescent="0.25">
      <c r="A109" s="18">
        <v>1323104150</v>
      </c>
      <c r="B109" s="14" t="s">
        <v>11450</v>
      </c>
      <c r="C109" s="10" t="s">
        <v>19</v>
      </c>
      <c r="D109" s="10" t="s">
        <v>11448</v>
      </c>
      <c r="E109" s="50">
        <v>2</v>
      </c>
      <c r="F109" s="168">
        <v>45854</v>
      </c>
      <c r="G109" s="168" t="s">
        <v>15925</v>
      </c>
      <c r="H109" s="168">
        <v>45862</v>
      </c>
      <c r="I109" s="161"/>
      <c r="J109" s="161"/>
      <c r="K109" s="325" t="s">
        <v>10398</v>
      </c>
      <c r="L109" s="195">
        <v>39748</v>
      </c>
      <c r="M109" s="168">
        <v>45896</v>
      </c>
      <c r="N109" s="116" t="s">
        <v>16335</v>
      </c>
      <c r="O109" s="116"/>
      <c r="P109" s="116" t="s">
        <v>10282</v>
      </c>
      <c r="Q109" s="168">
        <v>45904</v>
      </c>
      <c r="R109" s="117"/>
      <c r="S109" s="117"/>
      <c r="T109" s="117"/>
    </row>
    <row r="110" spans="1:20" hidden="1" x14ac:dyDescent="0.25">
      <c r="A110" s="18">
        <v>1316107620</v>
      </c>
      <c r="B110" s="14" t="s">
        <v>8567</v>
      </c>
      <c r="C110" s="244" t="s">
        <v>19</v>
      </c>
      <c r="D110" s="244" t="s">
        <v>8566</v>
      </c>
      <c r="E110" s="245">
        <v>4</v>
      </c>
      <c r="F110" s="246">
        <v>45860</v>
      </c>
      <c r="G110" s="245" t="s">
        <v>15925</v>
      </c>
      <c r="H110" s="246">
        <v>45862</v>
      </c>
      <c r="I110" s="247" t="s">
        <v>8963</v>
      </c>
      <c r="J110" s="247" t="s">
        <v>10003</v>
      </c>
      <c r="K110" s="325" t="s">
        <v>10398</v>
      </c>
      <c r="L110" s="195">
        <v>39746</v>
      </c>
      <c r="M110" s="168">
        <v>45896</v>
      </c>
      <c r="N110" s="116" t="s">
        <v>11445</v>
      </c>
      <c r="O110" s="116"/>
      <c r="P110" s="116" t="s">
        <v>10282</v>
      </c>
      <c r="Q110" s="168">
        <v>45897</v>
      </c>
      <c r="R110" s="117"/>
      <c r="S110" s="117"/>
      <c r="T110" s="117"/>
    </row>
    <row r="111" spans="1:20" hidden="1" x14ac:dyDescent="0.25">
      <c r="A111" s="18">
        <v>1317100810</v>
      </c>
      <c r="B111" s="37" t="s">
        <v>8578</v>
      </c>
      <c r="C111" s="357" t="s">
        <v>19</v>
      </c>
      <c r="D111" s="261" t="s">
        <v>8579</v>
      </c>
      <c r="E111" s="262">
        <v>2</v>
      </c>
      <c r="F111" s="263">
        <v>45860</v>
      </c>
      <c r="G111" s="263" t="s">
        <v>15925</v>
      </c>
      <c r="H111" s="263">
        <v>45862</v>
      </c>
      <c r="I111" s="264"/>
      <c r="J111" s="264" t="s">
        <v>10099</v>
      </c>
      <c r="K111" s="325" t="s">
        <v>10398</v>
      </c>
      <c r="L111" s="195">
        <v>39746</v>
      </c>
      <c r="M111" s="168">
        <v>45896</v>
      </c>
      <c r="N111" s="116" t="s">
        <v>11445</v>
      </c>
      <c r="O111" s="116"/>
      <c r="P111" s="116" t="s">
        <v>10282</v>
      </c>
      <c r="Q111" s="168">
        <v>45897</v>
      </c>
      <c r="R111" s="117"/>
      <c r="S111" s="117"/>
      <c r="T111" s="117"/>
    </row>
    <row r="112" spans="1:20" hidden="1" x14ac:dyDescent="0.25">
      <c r="A112" s="18">
        <v>1118100230</v>
      </c>
      <c r="B112" s="33" t="s">
        <v>808</v>
      </c>
      <c r="C112" s="244" t="s">
        <v>19</v>
      </c>
      <c r="D112" s="244" t="s">
        <v>7034</v>
      </c>
      <c r="E112" s="245">
        <v>2</v>
      </c>
      <c r="F112" s="246">
        <v>45861</v>
      </c>
      <c r="G112" s="245" t="s">
        <v>15924</v>
      </c>
      <c r="H112" s="246">
        <v>45862</v>
      </c>
      <c r="I112" s="247" t="s">
        <v>8963</v>
      </c>
      <c r="J112" s="247" t="s">
        <v>10003</v>
      </c>
      <c r="K112" s="325" t="s">
        <v>10398</v>
      </c>
      <c r="L112" s="195">
        <v>39594</v>
      </c>
      <c r="M112" s="168">
        <v>45880</v>
      </c>
      <c r="N112" s="116" t="s">
        <v>10227</v>
      </c>
      <c r="O112" s="116"/>
      <c r="P112" s="116" t="s">
        <v>10282</v>
      </c>
      <c r="Q112" s="168">
        <v>45888</v>
      </c>
      <c r="R112" s="117"/>
      <c r="S112" s="117"/>
      <c r="T112" s="117"/>
    </row>
    <row r="113" spans="1:20" hidden="1" x14ac:dyDescent="0.25">
      <c r="A113" s="18">
        <v>1118100240</v>
      </c>
      <c r="B113" s="33" t="s">
        <v>809</v>
      </c>
      <c r="C113" s="244" t="s">
        <v>19</v>
      </c>
      <c r="D113" s="244" t="s">
        <v>7036</v>
      </c>
      <c r="E113" s="245">
        <v>2</v>
      </c>
      <c r="F113" s="246">
        <v>45861</v>
      </c>
      <c r="G113" s="245" t="s">
        <v>15924</v>
      </c>
      <c r="H113" s="246">
        <v>45862</v>
      </c>
      <c r="I113" s="247" t="s">
        <v>8963</v>
      </c>
      <c r="J113" s="247" t="s">
        <v>10003</v>
      </c>
      <c r="K113" s="325" t="s">
        <v>10398</v>
      </c>
      <c r="L113" s="195">
        <v>39594</v>
      </c>
      <c r="M113" s="168">
        <v>45880</v>
      </c>
      <c r="N113" s="116" t="s">
        <v>10227</v>
      </c>
      <c r="O113" s="116"/>
      <c r="P113" s="116" t="s">
        <v>10282</v>
      </c>
      <c r="Q113" s="168">
        <v>45888</v>
      </c>
      <c r="R113" s="117"/>
      <c r="S113" s="117"/>
      <c r="T113" s="117"/>
    </row>
    <row r="114" spans="1:20" ht="25.5" hidden="1" x14ac:dyDescent="0.25">
      <c r="A114" s="18">
        <v>1029100450</v>
      </c>
      <c r="B114" s="14" t="s">
        <v>1658</v>
      </c>
      <c r="C114" s="244" t="s">
        <v>19</v>
      </c>
      <c r="D114" s="244" t="s">
        <v>9894</v>
      </c>
      <c r="E114" s="245">
        <v>20</v>
      </c>
      <c r="F114" s="246">
        <v>45860</v>
      </c>
      <c r="G114" s="245" t="s">
        <v>15923</v>
      </c>
      <c r="H114" s="246">
        <v>45862</v>
      </c>
      <c r="I114" s="247" t="s">
        <v>8963</v>
      </c>
      <c r="J114" s="247" t="s">
        <v>10887</v>
      </c>
      <c r="K114" s="325" t="s">
        <v>10398</v>
      </c>
      <c r="L114" s="195">
        <v>39584</v>
      </c>
      <c r="M114" s="168">
        <v>45880</v>
      </c>
      <c r="N114" s="116" t="s">
        <v>10218</v>
      </c>
      <c r="O114" s="116"/>
      <c r="P114" s="116" t="s">
        <v>10282</v>
      </c>
      <c r="Q114" s="168">
        <v>45895</v>
      </c>
      <c r="R114" s="117"/>
      <c r="S114" s="117"/>
      <c r="T114" s="117"/>
    </row>
    <row r="115" spans="1:20" hidden="1" x14ac:dyDescent="0.25">
      <c r="A115" s="18">
        <v>1018100680</v>
      </c>
      <c r="B115" s="33" t="s">
        <v>7313</v>
      </c>
      <c r="C115" s="244" t="s">
        <v>19</v>
      </c>
      <c r="D115" s="244" t="s">
        <v>7314</v>
      </c>
      <c r="E115" s="245">
        <v>50</v>
      </c>
      <c r="F115" s="246">
        <v>45862</v>
      </c>
      <c r="G115" s="245" t="s">
        <v>15927</v>
      </c>
      <c r="H115" s="246">
        <v>45862</v>
      </c>
      <c r="I115" s="247" t="s">
        <v>8963</v>
      </c>
      <c r="J115" s="247" t="s">
        <v>11754</v>
      </c>
      <c r="K115" s="325" t="s">
        <v>10398</v>
      </c>
      <c r="L115" s="195">
        <v>39608</v>
      </c>
      <c r="M115" s="168">
        <v>45882</v>
      </c>
      <c r="N115" s="116" t="s">
        <v>12271</v>
      </c>
      <c r="O115" s="116"/>
      <c r="P115" s="116" t="s">
        <v>10282</v>
      </c>
      <c r="Q115" s="168">
        <v>45894</v>
      </c>
      <c r="R115" s="117"/>
      <c r="S115" s="117"/>
      <c r="T115" s="117"/>
    </row>
    <row r="116" spans="1:20" hidden="1" x14ac:dyDescent="0.25">
      <c r="A116" s="18">
        <v>1026100140</v>
      </c>
      <c r="B116" s="14" t="s">
        <v>15504</v>
      </c>
      <c r="C116" s="244" t="s">
        <v>19</v>
      </c>
      <c r="D116" s="244" t="s">
        <v>8351</v>
      </c>
      <c r="E116" s="245">
        <v>4</v>
      </c>
      <c r="F116" s="246">
        <v>45862</v>
      </c>
      <c r="G116" s="245" t="s">
        <v>15928</v>
      </c>
      <c r="H116" s="246">
        <v>45862</v>
      </c>
      <c r="I116" s="247" t="s">
        <v>8963</v>
      </c>
      <c r="J116" s="247" t="s">
        <v>10003</v>
      </c>
      <c r="K116" s="325" t="s">
        <v>10398</v>
      </c>
      <c r="L116" s="195">
        <v>39447</v>
      </c>
      <c r="M116" s="168">
        <v>45867</v>
      </c>
      <c r="N116" s="116" t="s">
        <v>11066</v>
      </c>
      <c r="O116" s="116"/>
      <c r="P116" s="116" t="s">
        <v>10282</v>
      </c>
      <c r="Q116" s="168">
        <v>45868</v>
      </c>
      <c r="R116" s="117"/>
      <c r="S116" s="117"/>
      <c r="T116" s="117"/>
    </row>
    <row r="117" spans="1:20" hidden="1" x14ac:dyDescent="0.25">
      <c r="A117" s="18">
        <v>1014115280</v>
      </c>
      <c r="B117" s="14" t="s">
        <v>11796</v>
      </c>
      <c r="C117" s="244" t="s">
        <v>19</v>
      </c>
      <c r="D117" s="244" t="s">
        <v>11797</v>
      </c>
      <c r="E117" s="245">
        <v>300</v>
      </c>
      <c r="F117" s="246">
        <v>45862</v>
      </c>
      <c r="G117" s="245" t="s">
        <v>15935</v>
      </c>
      <c r="H117" s="246">
        <v>45863</v>
      </c>
      <c r="I117" s="247" t="s">
        <v>8963</v>
      </c>
      <c r="J117" s="247" t="s">
        <v>10527</v>
      </c>
      <c r="K117" s="325" t="s">
        <v>10398</v>
      </c>
      <c r="L117" s="195">
        <v>39609</v>
      </c>
      <c r="M117" s="168">
        <v>45882</v>
      </c>
      <c r="N117" s="116" t="s">
        <v>10466</v>
      </c>
      <c r="O117" s="116"/>
      <c r="P117" s="116" t="s">
        <v>10282</v>
      </c>
      <c r="Q117" s="168">
        <v>45882</v>
      </c>
      <c r="R117" s="117"/>
      <c r="S117" s="117"/>
      <c r="T117" s="117"/>
    </row>
    <row r="118" spans="1:20" hidden="1" x14ac:dyDescent="0.25">
      <c r="A118" s="18">
        <v>1013100090</v>
      </c>
      <c r="B118" s="33" t="s">
        <v>8015</v>
      </c>
      <c r="C118" s="261" t="s">
        <v>7375</v>
      </c>
      <c r="D118" s="261" t="s">
        <v>7703</v>
      </c>
      <c r="E118" s="262">
        <v>6</v>
      </c>
      <c r="F118" s="263">
        <v>45862</v>
      </c>
      <c r="G118" s="263" t="s">
        <v>15938</v>
      </c>
      <c r="H118" s="263">
        <v>45863</v>
      </c>
      <c r="I118" s="264"/>
      <c r="J118" s="264" t="s">
        <v>10099</v>
      </c>
      <c r="K118" s="325" t="s">
        <v>10398</v>
      </c>
      <c r="L118" s="195">
        <v>39586</v>
      </c>
      <c r="M118" s="168">
        <v>45880</v>
      </c>
      <c r="N118" s="116" t="s">
        <v>10291</v>
      </c>
      <c r="O118" s="116"/>
      <c r="P118" s="116" t="s">
        <v>10282</v>
      </c>
      <c r="Q118" s="168">
        <v>45882</v>
      </c>
      <c r="R118" s="117"/>
      <c r="S118" s="117"/>
      <c r="T118" s="117"/>
    </row>
    <row r="119" spans="1:20" hidden="1" x14ac:dyDescent="0.25">
      <c r="A119" s="18">
        <v>1220101660</v>
      </c>
      <c r="B119" s="33" t="s">
        <v>9885</v>
      </c>
      <c r="C119" s="10" t="s">
        <v>19</v>
      </c>
      <c r="D119" s="10" t="s">
        <v>9989</v>
      </c>
      <c r="E119" s="50">
        <v>2</v>
      </c>
      <c r="F119" s="168">
        <v>45862</v>
      </c>
      <c r="G119" s="168" t="s">
        <v>15939</v>
      </c>
      <c r="H119" s="168">
        <v>45863</v>
      </c>
      <c r="I119" s="161"/>
      <c r="J119" s="161" t="s">
        <v>10099</v>
      </c>
      <c r="K119" s="325" t="s">
        <v>10398</v>
      </c>
      <c r="L119" s="195">
        <v>39614</v>
      </c>
      <c r="M119" s="168">
        <v>45882</v>
      </c>
      <c r="N119" s="116" t="s">
        <v>10224</v>
      </c>
      <c r="O119" s="116"/>
      <c r="P119" s="116" t="s">
        <v>10282</v>
      </c>
      <c r="Q119" s="168">
        <v>45979</v>
      </c>
      <c r="R119" s="117"/>
      <c r="S119" s="117"/>
      <c r="T119" s="117"/>
    </row>
    <row r="120" spans="1:20" hidden="1" x14ac:dyDescent="0.25">
      <c r="A120" s="18">
        <v>1213102260</v>
      </c>
      <c r="B120" s="33" t="s">
        <v>6944</v>
      </c>
      <c r="C120" s="244" t="s">
        <v>19</v>
      </c>
      <c r="D120" s="244" t="s">
        <v>7178</v>
      </c>
      <c r="E120" s="245">
        <v>5</v>
      </c>
      <c r="F120" s="246">
        <v>45862</v>
      </c>
      <c r="G120" s="245" t="s">
        <v>15939</v>
      </c>
      <c r="H120" s="246">
        <v>45863</v>
      </c>
      <c r="I120" s="247" t="s">
        <v>8963</v>
      </c>
      <c r="J120" s="247" t="s">
        <v>10410</v>
      </c>
      <c r="K120" s="325" t="s">
        <v>10398</v>
      </c>
      <c r="L120" s="195">
        <v>39613</v>
      </c>
      <c r="M120" s="168">
        <v>45882</v>
      </c>
      <c r="N120" s="116" t="s">
        <v>10280</v>
      </c>
      <c r="O120" s="116"/>
      <c r="P120" s="116" t="s">
        <v>10282</v>
      </c>
      <c r="Q120" s="168">
        <v>45883</v>
      </c>
      <c r="R120" s="117"/>
      <c r="S120" s="117"/>
      <c r="T120" s="117"/>
    </row>
    <row r="121" spans="1:20" hidden="1" x14ac:dyDescent="0.25">
      <c r="A121" s="18">
        <v>1016100540</v>
      </c>
      <c r="B121" s="44" t="s">
        <v>4532</v>
      </c>
      <c r="C121" s="244" t="s">
        <v>19</v>
      </c>
      <c r="D121" s="244" t="s">
        <v>7007</v>
      </c>
      <c r="E121" s="245">
        <v>20</v>
      </c>
      <c r="F121" s="246">
        <v>45862</v>
      </c>
      <c r="G121" s="245" t="s">
        <v>15940</v>
      </c>
      <c r="H121" s="246">
        <v>45863</v>
      </c>
      <c r="I121" s="247" t="s">
        <v>8963</v>
      </c>
      <c r="J121" s="247" t="s">
        <v>10154</v>
      </c>
      <c r="K121" s="325" t="s">
        <v>10398</v>
      </c>
      <c r="L121" s="195">
        <v>39611</v>
      </c>
      <c r="M121" s="168">
        <v>45882</v>
      </c>
      <c r="N121" s="116" t="s">
        <v>10294</v>
      </c>
      <c r="O121" s="116"/>
      <c r="P121" s="116" t="s">
        <v>10282</v>
      </c>
      <c r="Q121" s="168">
        <v>45883</v>
      </c>
      <c r="R121" s="117"/>
      <c r="S121" s="117"/>
      <c r="T121" s="117"/>
    </row>
    <row r="122" spans="1:20" hidden="1" x14ac:dyDescent="0.25">
      <c r="A122" s="18">
        <v>1810104390</v>
      </c>
      <c r="B122" s="33" t="s">
        <v>5037</v>
      </c>
      <c r="C122" s="265" t="s">
        <v>19</v>
      </c>
      <c r="D122" s="265" t="s">
        <v>7001</v>
      </c>
      <c r="E122" s="266">
        <v>200</v>
      </c>
      <c r="F122" s="267">
        <v>45862</v>
      </c>
      <c r="G122" s="267" t="s">
        <v>15941</v>
      </c>
      <c r="H122" s="267">
        <v>45863</v>
      </c>
      <c r="I122" s="268"/>
      <c r="J122" s="268"/>
      <c r="K122" s="325" t="s">
        <v>10398</v>
      </c>
      <c r="L122" s="195">
        <v>39593</v>
      </c>
      <c r="M122" s="168">
        <v>45880</v>
      </c>
      <c r="N122" s="116" t="s">
        <v>10175</v>
      </c>
      <c r="O122" s="116"/>
      <c r="P122" s="116" t="s">
        <v>10282</v>
      </c>
      <c r="Q122" s="168">
        <v>45882</v>
      </c>
      <c r="R122" s="117"/>
      <c r="S122" s="117"/>
      <c r="T122" s="117"/>
    </row>
    <row r="123" spans="1:20" hidden="1" x14ac:dyDescent="0.25">
      <c r="A123" s="18">
        <v>1310101730</v>
      </c>
      <c r="B123" s="33" t="s">
        <v>521</v>
      </c>
      <c r="C123" s="261" t="s">
        <v>19</v>
      </c>
      <c r="D123" s="261" t="s">
        <v>9298</v>
      </c>
      <c r="E123" s="262">
        <v>4</v>
      </c>
      <c r="F123" s="263">
        <v>45862</v>
      </c>
      <c r="G123" s="263" t="s">
        <v>15942</v>
      </c>
      <c r="H123" s="263">
        <v>45863</v>
      </c>
      <c r="I123" s="264"/>
      <c r="J123" s="264" t="s">
        <v>10099</v>
      </c>
      <c r="K123" s="325" t="s">
        <v>10398</v>
      </c>
      <c r="L123" s="195">
        <v>39677</v>
      </c>
      <c r="M123" s="168">
        <v>45889</v>
      </c>
      <c r="N123" s="116" t="s">
        <v>10465</v>
      </c>
      <c r="O123" s="116"/>
      <c r="P123" s="116" t="s">
        <v>10282</v>
      </c>
      <c r="Q123" s="168">
        <v>45894</v>
      </c>
      <c r="R123" s="117"/>
      <c r="S123" s="117"/>
      <c r="T123" s="117"/>
    </row>
    <row r="124" spans="1:20" hidden="1" x14ac:dyDescent="0.25">
      <c r="A124" s="18">
        <v>1810103990</v>
      </c>
      <c r="B124" s="33" t="s">
        <v>4898</v>
      </c>
      <c r="C124" s="244" t="s">
        <v>19</v>
      </c>
      <c r="D124" s="244" t="s">
        <v>4899</v>
      </c>
      <c r="E124" s="245">
        <v>60</v>
      </c>
      <c r="F124" s="246">
        <v>45867</v>
      </c>
      <c r="G124" s="245" t="s">
        <v>15993</v>
      </c>
      <c r="H124" s="246">
        <v>45868</v>
      </c>
      <c r="I124" s="247" t="s">
        <v>8963</v>
      </c>
      <c r="J124" s="247" t="s">
        <v>10979</v>
      </c>
      <c r="K124" s="325" t="s">
        <v>10398</v>
      </c>
      <c r="L124" s="195">
        <v>39454</v>
      </c>
      <c r="M124" s="168">
        <v>45868</v>
      </c>
      <c r="N124" s="116" t="s">
        <v>10175</v>
      </c>
      <c r="O124" s="116"/>
      <c r="P124" s="116" t="s">
        <v>10282</v>
      </c>
      <c r="Q124" s="168">
        <v>45868</v>
      </c>
      <c r="R124" s="117"/>
      <c r="S124" s="117"/>
      <c r="T124" s="117"/>
    </row>
    <row r="125" spans="1:20" hidden="1" x14ac:dyDescent="0.25">
      <c r="A125" s="18">
        <v>1810104100</v>
      </c>
      <c r="B125" s="33" t="s">
        <v>4942</v>
      </c>
      <c r="C125" s="244" t="s">
        <v>19</v>
      </c>
      <c r="D125" s="244" t="s">
        <v>7243</v>
      </c>
      <c r="E125" s="245">
        <v>60</v>
      </c>
      <c r="F125" s="246">
        <v>45867</v>
      </c>
      <c r="G125" s="245" t="s">
        <v>15993</v>
      </c>
      <c r="H125" s="246">
        <v>45868</v>
      </c>
      <c r="I125" s="247" t="s">
        <v>8963</v>
      </c>
      <c r="J125" s="247" t="s">
        <v>10470</v>
      </c>
      <c r="K125" s="325" t="s">
        <v>10398</v>
      </c>
      <c r="L125" s="195">
        <v>39454</v>
      </c>
      <c r="M125" s="168">
        <v>45868</v>
      </c>
      <c r="N125" s="116" t="s">
        <v>10175</v>
      </c>
      <c r="O125" s="116" t="s">
        <v>16076</v>
      </c>
      <c r="P125" s="116" t="s">
        <v>10282</v>
      </c>
      <c r="Q125" s="168">
        <v>45875</v>
      </c>
      <c r="R125" s="117"/>
      <c r="S125" s="117"/>
      <c r="T125" s="117"/>
    </row>
    <row r="126" spans="1:20" hidden="1" x14ac:dyDescent="0.25">
      <c r="A126" s="18">
        <v>1810104110</v>
      </c>
      <c r="B126" s="33" t="s">
        <v>4943</v>
      </c>
      <c r="C126" s="244" t="s">
        <v>19</v>
      </c>
      <c r="D126" s="244" t="s">
        <v>7965</v>
      </c>
      <c r="E126" s="245">
        <v>60</v>
      </c>
      <c r="F126" s="246">
        <v>45867</v>
      </c>
      <c r="G126" s="245" t="s">
        <v>15993</v>
      </c>
      <c r="H126" s="246">
        <v>45868</v>
      </c>
      <c r="I126" s="247" t="s">
        <v>8963</v>
      </c>
      <c r="J126" s="247" t="s">
        <v>10470</v>
      </c>
      <c r="K126" s="325" t="s">
        <v>10398</v>
      </c>
      <c r="L126" s="195">
        <v>39454</v>
      </c>
      <c r="M126" s="168">
        <v>45868</v>
      </c>
      <c r="N126" s="116" t="s">
        <v>10175</v>
      </c>
      <c r="O126" s="116"/>
      <c r="P126" s="116" t="s">
        <v>10282</v>
      </c>
      <c r="Q126" s="168">
        <v>45868</v>
      </c>
      <c r="R126" s="117"/>
      <c r="S126" s="117"/>
      <c r="T126" s="117"/>
    </row>
    <row r="127" spans="1:20" hidden="1" x14ac:dyDescent="0.25">
      <c r="A127" s="18">
        <v>1324103570</v>
      </c>
      <c r="B127" s="33" t="s">
        <v>15704</v>
      </c>
      <c r="C127" s="14" t="s">
        <v>19</v>
      </c>
      <c r="D127" s="14" t="s">
        <v>15701</v>
      </c>
      <c r="E127" s="50">
        <v>20</v>
      </c>
      <c r="F127" s="168">
        <v>45867</v>
      </c>
      <c r="G127" s="50" t="s">
        <v>16058</v>
      </c>
      <c r="H127" s="168">
        <v>45877</v>
      </c>
      <c r="I127" s="161" t="s">
        <v>8963</v>
      </c>
      <c r="J127" s="161" t="s">
        <v>10887</v>
      </c>
      <c r="K127" s="325" t="s">
        <v>10398</v>
      </c>
      <c r="L127" s="195">
        <v>39694</v>
      </c>
      <c r="M127" s="168">
        <v>45890</v>
      </c>
      <c r="N127" s="116" t="s">
        <v>10287</v>
      </c>
      <c r="O127" s="116"/>
      <c r="P127" s="116" t="s">
        <v>10282</v>
      </c>
      <c r="Q127" s="168">
        <v>45901</v>
      </c>
      <c r="R127" s="117"/>
      <c r="S127" s="117"/>
      <c r="T127" s="117"/>
    </row>
    <row r="128" spans="1:20" hidden="1" x14ac:dyDescent="0.25">
      <c r="A128" s="18">
        <v>1324103570</v>
      </c>
      <c r="B128" s="33" t="s">
        <v>15704</v>
      </c>
      <c r="C128" s="244" t="s">
        <v>19</v>
      </c>
      <c r="D128" s="244" t="s">
        <v>15701</v>
      </c>
      <c r="E128" s="245">
        <v>2</v>
      </c>
      <c r="F128" s="246">
        <v>45877</v>
      </c>
      <c r="G128" s="245" t="s">
        <v>16059</v>
      </c>
      <c r="H128" s="246">
        <v>45877</v>
      </c>
      <c r="I128" s="247" t="s">
        <v>8963</v>
      </c>
      <c r="J128" s="247" t="s">
        <v>10003</v>
      </c>
      <c r="K128" s="325" t="s">
        <v>10398</v>
      </c>
      <c r="L128" s="195">
        <v>39597</v>
      </c>
      <c r="M128" s="168">
        <v>45881</v>
      </c>
      <c r="N128" s="116" t="s">
        <v>10466</v>
      </c>
      <c r="O128" s="116"/>
      <c r="P128" s="116" t="s">
        <v>10282</v>
      </c>
      <c r="Q128" s="168">
        <v>45881</v>
      </c>
      <c r="R128" s="117"/>
      <c r="S128" s="117"/>
      <c r="T128" s="117"/>
    </row>
    <row r="129" spans="1:20" hidden="1" x14ac:dyDescent="0.25">
      <c r="A129" s="18">
        <v>1012100020</v>
      </c>
      <c r="B129" s="14" t="s">
        <v>4182</v>
      </c>
      <c r="C129" s="261" t="s">
        <v>19</v>
      </c>
      <c r="D129" s="261" t="s">
        <v>4183</v>
      </c>
      <c r="E129" s="262">
        <v>10</v>
      </c>
      <c r="F129" s="263">
        <v>45874</v>
      </c>
      <c r="G129" s="263" t="s">
        <v>16067</v>
      </c>
      <c r="H129" s="263">
        <v>45880</v>
      </c>
      <c r="I129" s="264"/>
      <c r="J129" s="264" t="s">
        <v>10099</v>
      </c>
      <c r="K129" s="325" t="s">
        <v>10398</v>
      </c>
      <c r="L129" s="195">
        <v>39596</v>
      </c>
      <c r="M129" s="168">
        <v>45881</v>
      </c>
      <c r="N129" s="116" t="s">
        <v>11874</v>
      </c>
      <c r="O129" s="116"/>
      <c r="P129" s="116" t="s">
        <v>10282</v>
      </c>
      <c r="Q129" s="168">
        <v>45881</v>
      </c>
      <c r="R129" s="117"/>
      <c r="S129" s="117"/>
      <c r="T129" s="117"/>
    </row>
    <row r="130" spans="1:20" hidden="1" x14ac:dyDescent="0.25">
      <c r="A130" s="18">
        <v>1012100030</v>
      </c>
      <c r="B130" s="14" t="s">
        <v>3422</v>
      </c>
      <c r="C130" s="261" t="s">
        <v>19</v>
      </c>
      <c r="D130" s="261" t="s">
        <v>3423</v>
      </c>
      <c r="E130" s="262">
        <v>5</v>
      </c>
      <c r="F130" s="263">
        <v>45874</v>
      </c>
      <c r="G130" s="263" t="s">
        <v>16067</v>
      </c>
      <c r="H130" s="263">
        <v>45880</v>
      </c>
      <c r="I130" s="264"/>
      <c r="J130" s="264" t="s">
        <v>10099</v>
      </c>
      <c r="K130" s="325" t="s">
        <v>10398</v>
      </c>
      <c r="L130" s="195">
        <v>39596</v>
      </c>
      <c r="M130" s="168">
        <v>45881</v>
      </c>
      <c r="N130" s="116" t="s">
        <v>11874</v>
      </c>
      <c r="O130" s="116"/>
      <c r="P130" s="116" t="s">
        <v>10282</v>
      </c>
      <c r="Q130" s="168">
        <v>45881</v>
      </c>
      <c r="R130" s="117"/>
      <c r="S130" s="117"/>
      <c r="T130" s="117"/>
    </row>
    <row r="131" spans="1:20" hidden="1" x14ac:dyDescent="0.25">
      <c r="A131" s="18">
        <v>1324100990</v>
      </c>
      <c r="B131" s="14" t="s">
        <v>2876</v>
      </c>
      <c r="C131" s="244" t="s">
        <v>19</v>
      </c>
      <c r="D131" s="244" t="s">
        <v>2877</v>
      </c>
      <c r="E131" s="245">
        <v>5</v>
      </c>
      <c r="F131" s="246">
        <v>45882</v>
      </c>
      <c r="G131" s="245" t="s">
        <v>16121</v>
      </c>
      <c r="H131" s="246">
        <v>45882</v>
      </c>
      <c r="I131" s="247" t="s">
        <v>8963</v>
      </c>
      <c r="J131" s="247" t="s">
        <v>10002</v>
      </c>
      <c r="K131" s="325" t="s">
        <v>10398</v>
      </c>
      <c r="L131" s="195">
        <v>39712</v>
      </c>
      <c r="M131" s="168">
        <v>45891</v>
      </c>
      <c r="N131" s="116" t="s">
        <v>10466</v>
      </c>
      <c r="O131" s="116"/>
      <c r="P131" s="116" t="s">
        <v>10282</v>
      </c>
      <c r="Q131" s="168">
        <v>45894</v>
      </c>
      <c r="R131" s="117"/>
      <c r="S131" s="117"/>
      <c r="T131" s="117"/>
    </row>
    <row r="132" spans="1:20" hidden="1" x14ac:dyDescent="0.25">
      <c r="A132" s="18">
        <v>1523100240</v>
      </c>
      <c r="B132" s="14" t="s">
        <v>4174</v>
      </c>
      <c r="C132" s="10" t="s">
        <v>1469</v>
      </c>
      <c r="D132" s="10" t="s">
        <v>15984</v>
      </c>
      <c r="E132" s="50">
        <v>50</v>
      </c>
      <c r="F132" s="168">
        <v>45867</v>
      </c>
      <c r="G132" s="168" t="s">
        <v>16120</v>
      </c>
      <c r="H132" s="168">
        <v>45882</v>
      </c>
      <c r="I132" s="161"/>
      <c r="J132" s="161"/>
      <c r="K132" s="325" t="s">
        <v>10398</v>
      </c>
      <c r="L132" s="195">
        <v>39740</v>
      </c>
      <c r="M132" s="168">
        <v>45896</v>
      </c>
      <c r="N132" s="116" t="s">
        <v>11069</v>
      </c>
      <c r="O132" s="116"/>
      <c r="P132" s="116" t="s">
        <v>10282</v>
      </c>
      <c r="Q132" s="168">
        <v>45908</v>
      </c>
      <c r="R132" s="117"/>
      <c r="S132" s="117"/>
      <c r="T132" s="117"/>
    </row>
    <row r="133" spans="1:20" hidden="1" x14ac:dyDescent="0.25">
      <c r="A133" s="18">
        <v>1523100260</v>
      </c>
      <c r="B133" s="14" t="s">
        <v>4171</v>
      </c>
      <c r="C133" s="14" t="s">
        <v>1469</v>
      </c>
      <c r="D133" s="14" t="s">
        <v>10783</v>
      </c>
      <c r="E133" s="50">
        <v>60</v>
      </c>
      <c r="F133" s="168">
        <v>45882</v>
      </c>
      <c r="G133" s="50" t="s">
        <v>16120</v>
      </c>
      <c r="H133" s="168">
        <v>45882</v>
      </c>
      <c r="I133" s="161" t="s">
        <v>8963</v>
      </c>
      <c r="J133" s="161" t="s">
        <v>10680</v>
      </c>
      <c r="K133" s="325" t="s">
        <v>10398</v>
      </c>
      <c r="L133" s="195">
        <v>39740</v>
      </c>
      <c r="M133" s="168">
        <v>45896</v>
      </c>
      <c r="N133" s="116" t="s">
        <v>11069</v>
      </c>
      <c r="O133" s="116"/>
      <c r="P133" s="116" t="s">
        <v>10282</v>
      </c>
      <c r="Q133" s="168">
        <v>45908</v>
      </c>
      <c r="R133" s="117"/>
      <c r="S133" s="117"/>
      <c r="T133" s="117"/>
    </row>
    <row r="134" spans="1:20" hidden="1" x14ac:dyDescent="0.25">
      <c r="A134" s="18">
        <v>1810103030</v>
      </c>
      <c r="B134" s="14" t="s">
        <v>3390</v>
      </c>
      <c r="C134" s="10" t="s">
        <v>19</v>
      </c>
      <c r="D134" s="10" t="s">
        <v>7653</v>
      </c>
      <c r="E134" s="50">
        <v>8</v>
      </c>
      <c r="F134" s="168">
        <v>45867</v>
      </c>
      <c r="G134" s="168" t="s">
        <v>16119</v>
      </c>
      <c r="H134" s="168">
        <v>45882</v>
      </c>
      <c r="I134" s="161"/>
      <c r="J134" s="161"/>
      <c r="K134" s="325" t="s">
        <v>10398</v>
      </c>
      <c r="L134" s="195">
        <v>39707</v>
      </c>
      <c r="M134" s="168">
        <v>45891</v>
      </c>
      <c r="N134" s="116" t="s">
        <v>11068</v>
      </c>
      <c r="O134" s="116"/>
      <c r="P134" s="116" t="s">
        <v>10282</v>
      </c>
      <c r="Q134" s="168">
        <v>45924</v>
      </c>
      <c r="R134" s="117"/>
      <c r="S134" s="117"/>
      <c r="T134" s="117"/>
    </row>
    <row r="135" spans="1:20" hidden="1" x14ac:dyDescent="0.25">
      <c r="A135" s="18">
        <v>1026100080</v>
      </c>
      <c r="B135" s="14" t="s">
        <v>3167</v>
      </c>
      <c r="C135" s="265" t="s">
        <v>19</v>
      </c>
      <c r="D135" s="265" t="s">
        <v>7409</v>
      </c>
      <c r="E135" s="266">
        <v>8</v>
      </c>
      <c r="F135" s="267">
        <v>45875</v>
      </c>
      <c r="G135" s="266" t="s">
        <v>16118</v>
      </c>
      <c r="H135" s="267">
        <v>45882</v>
      </c>
      <c r="I135" s="268"/>
      <c r="J135" s="268"/>
      <c r="K135" s="325" t="s">
        <v>10398</v>
      </c>
      <c r="L135" s="195">
        <v>39691</v>
      </c>
      <c r="M135" s="168">
        <v>45890</v>
      </c>
      <c r="N135" s="116" t="s">
        <v>10291</v>
      </c>
      <c r="O135" s="116"/>
      <c r="P135" s="116" t="s">
        <v>10282</v>
      </c>
      <c r="Q135" s="168">
        <v>45891</v>
      </c>
      <c r="R135" s="117"/>
      <c r="S135" s="117"/>
      <c r="T135" s="117"/>
    </row>
    <row r="136" spans="1:20" hidden="1" x14ac:dyDescent="0.25">
      <c r="A136" s="18">
        <v>1027100100</v>
      </c>
      <c r="B136" s="14" t="s">
        <v>481</v>
      </c>
      <c r="C136" s="265" t="s">
        <v>19</v>
      </c>
      <c r="D136" s="265" t="s">
        <v>8273</v>
      </c>
      <c r="E136" s="266">
        <v>10</v>
      </c>
      <c r="F136" s="267">
        <v>45875</v>
      </c>
      <c r="G136" s="266" t="s">
        <v>16118</v>
      </c>
      <c r="H136" s="267">
        <v>45882</v>
      </c>
      <c r="I136" s="268"/>
      <c r="J136" s="268"/>
      <c r="K136" s="325" t="s">
        <v>10398</v>
      </c>
      <c r="L136" s="195">
        <v>39691</v>
      </c>
      <c r="M136" s="168">
        <v>45890</v>
      </c>
      <c r="N136" s="116" t="s">
        <v>10291</v>
      </c>
      <c r="O136" s="116"/>
      <c r="P136" s="116" t="s">
        <v>10282</v>
      </c>
      <c r="Q136" s="168">
        <v>45891</v>
      </c>
      <c r="R136" s="117"/>
      <c r="S136" s="117"/>
      <c r="T136" s="117"/>
    </row>
    <row r="137" spans="1:20" hidden="1" x14ac:dyDescent="0.25">
      <c r="A137" s="18">
        <v>1217100800</v>
      </c>
      <c r="B137" s="23" t="s">
        <v>6947</v>
      </c>
      <c r="C137" s="10" t="s">
        <v>19</v>
      </c>
      <c r="D137" s="10" t="s">
        <v>8050</v>
      </c>
      <c r="E137" s="50">
        <v>300</v>
      </c>
      <c r="F137" s="168">
        <v>45875</v>
      </c>
      <c r="G137" s="168" t="s">
        <v>16117</v>
      </c>
      <c r="H137" s="168">
        <v>45883</v>
      </c>
      <c r="I137" s="161"/>
      <c r="J137" s="161" t="s">
        <v>10099</v>
      </c>
      <c r="K137" s="325" t="s">
        <v>10398</v>
      </c>
      <c r="L137" s="195">
        <v>39726</v>
      </c>
      <c r="M137" s="168">
        <v>45895</v>
      </c>
      <c r="N137" s="116" t="s">
        <v>10224</v>
      </c>
      <c r="O137" s="116" t="s">
        <v>16551</v>
      </c>
      <c r="P137" s="116" t="s">
        <v>10282</v>
      </c>
      <c r="Q137" s="168">
        <v>45916</v>
      </c>
      <c r="R137" s="117"/>
      <c r="S137" s="117"/>
      <c r="T137" s="117"/>
    </row>
    <row r="138" spans="1:20" hidden="1" x14ac:dyDescent="0.25">
      <c r="A138" s="18">
        <v>1219107210</v>
      </c>
      <c r="B138" s="14" t="s">
        <v>10583</v>
      </c>
      <c r="C138" s="14" t="s">
        <v>731</v>
      </c>
      <c r="D138" s="14" t="s">
        <v>10584</v>
      </c>
      <c r="E138" s="50">
        <v>10</v>
      </c>
      <c r="F138" s="168">
        <v>45875</v>
      </c>
      <c r="G138" s="50" t="s">
        <v>16117</v>
      </c>
      <c r="H138" s="168">
        <v>45883</v>
      </c>
      <c r="I138" s="161" t="s">
        <v>8963</v>
      </c>
      <c r="J138" s="161" t="s">
        <v>10410</v>
      </c>
      <c r="K138" s="325" t="s">
        <v>10398</v>
      </c>
      <c r="L138" s="195">
        <v>39726</v>
      </c>
      <c r="M138" s="168">
        <v>45895</v>
      </c>
      <c r="N138" s="116" t="s">
        <v>10224</v>
      </c>
      <c r="O138" s="116" t="s">
        <v>16550</v>
      </c>
      <c r="P138" s="116" t="s">
        <v>10282</v>
      </c>
      <c r="Q138" s="168">
        <v>45916</v>
      </c>
      <c r="R138" s="117"/>
      <c r="S138" s="117"/>
      <c r="T138" s="117"/>
    </row>
    <row r="139" spans="1:20" hidden="1" x14ac:dyDescent="0.25">
      <c r="A139" s="18">
        <v>1217100890</v>
      </c>
      <c r="B139" s="23" t="s">
        <v>8271</v>
      </c>
      <c r="C139" s="244" t="s">
        <v>19</v>
      </c>
      <c r="D139" s="244" t="s">
        <v>8272</v>
      </c>
      <c r="E139" s="245">
        <v>25</v>
      </c>
      <c r="F139" s="246">
        <v>45869</v>
      </c>
      <c r="G139" s="245" t="s">
        <v>16117</v>
      </c>
      <c r="H139" s="246">
        <v>45883</v>
      </c>
      <c r="I139" s="247" t="s">
        <v>8963</v>
      </c>
      <c r="J139" s="247" t="s">
        <v>10470</v>
      </c>
      <c r="K139" s="325" t="s">
        <v>10398</v>
      </c>
      <c r="L139" s="195">
        <v>39726</v>
      </c>
      <c r="M139" s="168">
        <v>45895</v>
      </c>
      <c r="N139" s="116" t="s">
        <v>10224</v>
      </c>
      <c r="O139" s="116"/>
      <c r="P139" s="116" t="s">
        <v>10282</v>
      </c>
      <c r="Q139" s="168">
        <v>45897</v>
      </c>
      <c r="R139" s="117"/>
      <c r="S139" s="117"/>
      <c r="T139" s="117"/>
    </row>
    <row r="140" spans="1:20" hidden="1" x14ac:dyDescent="0.25">
      <c r="A140" s="18">
        <v>1220100320</v>
      </c>
      <c r="B140" s="33" t="s">
        <v>2963</v>
      </c>
      <c r="C140" s="261" t="s">
        <v>19</v>
      </c>
      <c r="D140" s="261" t="s">
        <v>2964</v>
      </c>
      <c r="E140" s="262">
        <v>2</v>
      </c>
      <c r="F140" s="263">
        <v>45875</v>
      </c>
      <c r="G140" s="263" t="s">
        <v>16117</v>
      </c>
      <c r="H140" s="263">
        <v>45883</v>
      </c>
      <c r="I140" s="264"/>
      <c r="J140" s="264" t="s">
        <v>10099</v>
      </c>
      <c r="K140" s="325" t="s">
        <v>10398</v>
      </c>
      <c r="L140" s="195">
        <v>39726</v>
      </c>
      <c r="M140" s="168">
        <v>45895</v>
      </c>
      <c r="N140" s="116" t="s">
        <v>10224</v>
      </c>
      <c r="O140" s="116"/>
      <c r="P140" s="116" t="s">
        <v>10282</v>
      </c>
      <c r="Q140" s="168">
        <v>45897</v>
      </c>
      <c r="R140" s="117"/>
      <c r="S140" s="117"/>
      <c r="T140" s="117"/>
    </row>
    <row r="141" spans="1:20" hidden="1" x14ac:dyDescent="0.25">
      <c r="A141" s="18">
        <v>1238100070</v>
      </c>
      <c r="B141" s="33" t="s">
        <v>10145</v>
      </c>
      <c r="C141" s="261" t="s">
        <v>19</v>
      </c>
      <c r="D141" s="261" t="s">
        <v>10146</v>
      </c>
      <c r="E141" s="262">
        <v>5</v>
      </c>
      <c r="F141" s="263">
        <v>45875</v>
      </c>
      <c r="G141" s="263" t="s">
        <v>16117</v>
      </c>
      <c r="H141" s="263">
        <v>45883</v>
      </c>
      <c r="I141" s="264"/>
      <c r="J141" s="264" t="s">
        <v>10099</v>
      </c>
      <c r="K141" s="325" t="s">
        <v>10398</v>
      </c>
      <c r="L141" s="195">
        <v>39726</v>
      </c>
      <c r="M141" s="168">
        <v>45895</v>
      </c>
      <c r="N141" s="116" t="s">
        <v>10224</v>
      </c>
      <c r="O141" s="116"/>
      <c r="P141" s="116" t="s">
        <v>10282</v>
      </c>
      <c r="Q141" s="168">
        <v>45897</v>
      </c>
      <c r="R141" s="117"/>
      <c r="S141" s="117"/>
      <c r="T141" s="117"/>
    </row>
    <row r="142" spans="1:20" hidden="1" x14ac:dyDescent="0.25">
      <c r="A142" s="18">
        <v>1223100160</v>
      </c>
      <c r="B142" s="14" t="s">
        <v>9685</v>
      </c>
      <c r="C142" s="10" t="s">
        <v>19</v>
      </c>
      <c r="D142" s="10" t="s">
        <v>15456</v>
      </c>
      <c r="E142" s="50">
        <v>10</v>
      </c>
      <c r="F142" s="168">
        <v>45869</v>
      </c>
      <c r="G142" s="168" t="s">
        <v>16116</v>
      </c>
      <c r="H142" s="168">
        <v>45883</v>
      </c>
      <c r="I142" s="161"/>
      <c r="J142" s="161"/>
      <c r="K142" s="325" t="s">
        <v>10398</v>
      </c>
      <c r="L142" s="195">
        <v>39814</v>
      </c>
      <c r="M142" s="168">
        <v>45902</v>
      </c>
      <c r="N142" s="116" t="s">
        <v>10223</v>
      </c>
      <c r="O142" s="116"/>
      <c r="P142" s="116" t="s">
        <v>10282</v>
      </c>
      <c r="Q142" s="168">
        <v>45911</v>
      </c>
      <c r="R142" s="117"/>
      <c r="S142" s="117"/>
      <c r="T142" s="117"/>
    </row>
    <row r="143" spans="1:20" ht="25.5" hidden="1" x14ac:dyDescent="0.25">
      <c r="A143" s="18">
        <v>1234100150</v>
      </c>
      <c r="B143" s="14" t="s">
        <v>1604</v>
      </c>
      <c r="C143" s="14" t="s">
        <v>19</v>
      </c>
      <c r="D143" s="14" t="s">
        <v>6887</v>
      </c>
      <c r="E143" s="50">
        <v>12</v>
      </c>
      <c r="F143" s="168">
        <v>45875</v>
      </c>
      <c r="G143" s="50" t="s">
        <v>16116</v>
      </c>
      <c r="H143" s="168">
        <v>45883</v>
      </c>
      <c r="I143" s="161" t="s">
        <v>8963</v>
      </c>
      <c r="J143" s="161" t="s">
        <v>10633</v>
      </c>
      <c r="K143" s="325" t="s">
        <v>10398</v>
      </c>
      <c r="L143" s="195">
        <v>39814</v>
      </c>
      <c r="M143" s="168">
        <v>45902</v>
      </c>
      <c r="N143" s="116" t="s">
        <v>10223</v>
      </c>
      <c r="O143" s="116"/>
      <c r="P143" s="116" t="s">
        <v>10282</v>
      </c>
      <c r="Q143" s="168">
        <v>45911</v>
      </c>
      <c r="R143" s="117"/>
      <c r="S143" s="117"/>
      <c r="T143" s="117"/>
    </row>
    <row r="144" spans="1:20" hidden="1" x14ac:dyDescent="0.25">
      <c r="A144" s="18">
        <v>1219103070</v>
      </c>
      <c r="B144" s="10" t="s">
        <v>16021</v>
      </c>
      <c r="C144" s="14" t="s">
        <v>731</v>
      </c>
      <c r="D144" s="14" t="s">
        <v>16023</v>
      </c>
      <c r="E144" s="50">
        <v>30</v>
      </c>
      <c r="F144" s="168">
        <v>45869</v>
      </c>
      <c r="G144" s="50" t="s">
        <v>16116</v>
      </c>
      <c r="H144" s="168">
        <v>45883</v>
      </c>
      <c r="I144" s="161" t="s">
        <v>8963</v>
      </c>
      <c r="J144" s="161" t="s">
        <v>10690</v>
      </c>
      <c r="K144" s="325" t="s">
        <v>10398</v>
      </c>
      <c r="L144" s="195">
        <v>39843</v>
      </c>
      <c r="M144" s="168">
        <v>45904</v>
      </c>
      <c r="N144" s="116" t="s">
        <v>10299</v>
      </c>
      <c r="O144" s="116"/>
      <c r="P144" s="116" t="s">
        <v>10282</v>
      </c>
      <c r="Q144" s="168">
        <v>45909</v>
      </c>
      <c r="R144" s="117"/>
      <c r="S144" s="117"/>
      <c r="T144" s="117"/>
    </row>
    <row r="145" spans="1:20" hidden="1" x14ac:dyDescent="0.25">
      <c r="A145" s="18">
        <v>1219102860</v>
      </c>
      <c r="B145" s="23" t="s">
        <v>16025</v>
      </c>
      <c r="C145" s="10" t="s">
        <v>19</v>
      </c>
      <c r="D145" s="10" t="s">
        <v>16026</v>
      </c>
      <c r="E145" s="50">
        <v>1000</v>
      </c>
      <c r="F145" s="168">
        <v>45869</v>
      </c>
      <c r="G145" s="168" t="s">
        <v>16116</v>
      </c>
      <c r="H145" s="168">
        <v>45883</v>
      </c>
      <c r="I145" s="161"/>
      <c r="J145" s="161" t="s">
        <v>10099</v>
      </c>
      <c r="K145" s="325" t="s">
        <v>10398</v>
      </c>
      <c r="L145" s="195">
        <v>40097</v>
      </c>
      <c r="M145" s="168">
        <v>45930</v>
      </c>
      <c r="N145" s="116" t="s">
        <v>15242</v>
      </c>
      <c r="O145" s="116"/>
      <c r="P145" s="116" t="s">
        <v>10282</v>
      </c>
      <c r="Q145" s="168">
        <v>45938</v>
      </c>
      <c r="R145" s="117"/>
      <c r="S145" s="117"/>
      <c r="T145" s="117"/>
    </row>
    <row r="146" spans="1:20" hidden="1" x14ac:dyDescent="0.25">
      <c r="A146" s="18">
        <v>1010107860</v>
      </c>
      <c r="B146" s="14" t="s">
        <v>9211</v>
      </c>
      <c r="C146" s="244" t="s">
        <v>19</v>
      </c>
      <c r="D146" s="244" t="s">
        <v>9213</v>
      </c>
      <c r="E146" s="245">
        <v>8</v>
      </c>
      <c r="F146" s="246">
        <v>45875</v>
      </c>
      <c r="G146" s="245" t="s">
        <v>16115</v>
      </c>
      <c r="H146" s="246">
        <v>45883</v>
      </c>
      <c r="I146" s="247" t="s">
        <v>8963</v>
      </c>
      <c r="J146" s="247" t="s">
        <v>10410</v>
      </c>
      <c r="K146" s="325" t="s">
        <v>10398</v>
      </c>
      <c r="L146" s="195">
        <v>39741</v>
      </c>
      <c r="M146" s="168">
        <v>45896</v>
      </c>
      <c r="N146" s="116" t="s">
        <v>10299</v>
      </c>
      <c r="O146" s="116"/>
      <c r="P146" s="116" t="s">
        <v>10282</v>
      </c>
      <c r="Q146" s="168">
        <v>45897</v>
      </c>
      <c r="R146" s="117"/>
      <c r="S146" s="117"/>
      <c r="T146" s="117"/>
    </row>
    <row r="147" spans="1:20" hidden="1" x14ac:dyDescent="0.25">
      <c r="A147" s="18">
        <v>1219105310</v>
      </c>
      <c r="B147" s="14" t="s">
        <v>8782</v>
      </c>
      <c r="C147" s="244" t="s">
        <v>6699</v>
      </c>
      <c r="D147" s="244" t="s">
        <v>8781</v>
      </c>
      <c r="E147" s="245">
        <v>30</v>
      </c>
      <c r="F147" s="246">
        <v>45868</v>
      </c>
      <c r="G147" s="245" t="s">
        <v>16114</v>
      </c>
      <c r="H147" s="246">
        <v>45883</v>
      </c>
      <c r="I147" s="247" t="s">
        <v>8963</v>
      </c>
      <c r="J147" s="247" t="s">
        <v>10690</v>
      </c>
      <c r="K147" s="325" t="s">
        <v>10398</v>
      </c>
      <c r="L147" s="195">
        <v>39731</v>
      </c>
      <c r="M147" s="168">
        <v>45895</v>
      </c>
      <c r="N147" s="116" t="s">
        <v>10245</v>
      </c>
      <c r="O147" s="116"/>
      <c r="P147" s="116" t="s">
        <v>10282</v>
      </c>
      <c r="Q147" s="168">
        <v>45896</v>
      </c>
      <c r="R147" s="117"/>
      <c r="S147" s="117"/>
      <c r="T147" s="117"/>
    </row>
    <row r="148" spans="1:20" hidden="1" x14ac:dyDescent="0.25">
      <c r="A148" s="18">
        <v>1219105330</v>
      </c>
      <c r="B148" s="14" t="s">
        <v>8788</v>
      </c>
      <c r="C148" s="261" t="s">
        <v>6699</v>
      </c>
      <c r="D148" s="261" t="s">
        <v>8787</v>
      </c>
      <c r="E148" s="262">
        <v>4</v>
      </c>
      <c r="F148" s="263">
        <v>45868</v>
      </c>
      <c r="G148" s="263" t="s">
        <v>16114</v>
      </c>
      <c r="H148" s="263">
        <v>45883</v>
      </c>
      <c r="I148" s="264"/>
      <c r="J148" s="264" t="s">
        <v>10099</v>
      </c>
      <c r="K148" s="325" t="s">
        <v>10398</v>
      </c>
      <c r="L148" s="195">
        <v>39731</v>
      </c>
      <c r="M148" s="168">
        <v>45895</v>
      </c>
      <c r="N148" s="116" t="s">
        <v>10245</v>
      </c>
      <c r="O148" s="116"/>
      <c r="P148" s="116" t="s">
        <v>10282</v>
      </c>
      <c r="Q148" s="168">
        <v>45896</v>
      </c>
      <c r="R148" s="117"/>
      <c r="S148" s="117"/>
      <c r="T148" s="117"/>
    </row>
    <row r="149" spans="1:20" hidden="1" x14ac:dyDescent="0.25">
      <c r="A149" s="18">
        <v>1237100010</v>
      </c>
      <c r="B149" s="19" t="s">
        <v>6199</v>
      </c>
      <c r="C149" s="14" t="s">
        <v>19</v>
      </c>
      <c r="D149" s="14" t="s">
        <v>6200</v>
      </c>
      <c r="E149" s="50">
        <v>1</v>
      </c>
      <c r="F149" s="168">
        <v>45869</v>
      </c>
      <c r="G149" s="50" t="s">
        <v>16113</v>
      </c>
      <c r="H149" s="168">
        <v>45883</v>
      </c>
      <c r="I149" s="161" t="s">
        <v>8963</v>
      </c>
      <c r="J149" s="161" t="s">
        <v>10002</v>
      </c>
      <c r="K149" s="325" t="s">
        <v>10398</v>
      </c>
      <c r="L149" s="195">
        <v>39690</v>
      </c>
      <c r="M149" s="168">
        <v>45890</v>
      </c>
      <c r="N149" s="116" t="s">
        <v>15406</v>
      </c>
      <c r="O149" s="116"/>
      <c r="P149" s="116" t="s">
        <v>10282</v>
      </c>
      <c r="Q149" s="168">
        <v>45903</v>
      </c>
      <c r="R149" s="117"/>
      <c r="S149" s="117"/>
      <c r="T149" s="117"/>
    </row>
    <row r="150" spans="1:20" hidden="1" x14ac:dyDescent="0.25">
      <c r="A150" s="18">
        <v>1512105510</v>
      </c>
      <c r="B150" s="14" t="s">
        <v>5035</v>
      </c>
      <c r="C150" s="244" t="s">
        <v>19</v>
      </c>
      <c r="D150" s="244" t="s">
        <v>5036</v>
      </c>
      <c r="E150" s="245">
        <v>20</v>
      </c>
      <c r="F150" s="246">
        <v>45868</v>
      </c>
      <c r="G150" s="245" t="s">
        <v>16129</v>
      </c>
      <c r="H150" s="246">
        <v>45888</v>
      </c>
      <c r="I150" s="247" t="s">
        <v>8963</v>
      </c>
      <c r="J150" s="247" t="s">
        <v>10003</v>
      </c>
      <c r="K150" s="325" t="s">
        <v>10398</v>
      </c>
      <c r="L150" s="195">
        <v>39693</v>
      </c>
      <c r="M150" s="168">
        <v>45890</v>
      </c>
      <c r="N150" s="116" t="s">
        <v>10175</v>
      </c>
      <c r="O150" s="116"/>
      <c r="P150" s="116" t="s">
        <v>10282</v>
      </c>
      <c r="Q150" s="168">
        <v>45896</v>
      </c>
      <c r="R150" s="117"/>
      <c r="S150" s="117"/>
      <c r="T150" s="117"/>
    </row>
    <row r="151" spans="1:20" hidden="1" x14ac:dyDescent="0.25">
      <c r="A151" s="18">
        <v>1512105750</v>
      </c>
      <c r="B151" s="14" t="s">
        <v>4827</v>
      </c>
      <c r="C151" s="244" t="s">
        <v>19</v>
      </c>
      <c r="D151" s="244" t="s">
        <v>4828</v>
      </c>
      <c r="E151" s="245">
        <v>40</v>
      </c>
      <c r="F151" s="246">
        <v>45887</v>
      </c>
      <c r="G151" s="245" t="s">
        <v>16129</v>
      </c>
      <c r="H151" s="246">
        <v>45888</v>
      </c>
      <c r="I151" s="247" t="s">
        <v>8963</v>
      </c>
      <c r="J151" s="247" t="s">
        <v>11754</v>
      </c>
      <c r="K151" s="325" t="s">
        <v>10398</v>
      </c>
      <c r="L151" s="195">
        <v>39693</v>
      </c>
      <c r="M151" s="168">
        <v>45890</v>
      </c>
      <c r="N151" s="116" t="s">
        <v>10175</v>
      </c>
      <c r="O151" s="116"/>
      <c r="P151" s="116" t="s">
        <v>10282</v>
      </c>
      <c r="Q151" s="168">
        <v>45896</v>
      </c>
      <c r="R151" s="117"/>
      <c r="S151" s="117"/>
      <c r="T151" s="117"/>
    </row>
    <row r="152" spans="1:20" hidden="1" x14ac:dyDescent="0.25">
      <c r="A152" s="18">
        <v>1516100380</v>
      </c>
      <c r="B152" s="14" t="s">
        <v>5609</v>
      </c>
      <c r="C152" s="244" t="s">
        <v>19</v>
      </c>
      <c r="D152" s="244" t="s">
        <v>5610</v>
      </c>
      <c r="E152" s="245">
        <v>5</v>
      </c>
      <c r="F152" s="246">
        <v>45887</v>
      </c>
      <c r="G152" s="245" t="s">
        <v>16129</v>
      </c>
      <c r="H152" s="246">
        <v>45888</v>
      </c>
      <c r="I152" s="247" t="s">
        <v>8963</v>
      </c>
      <c r="J152" s="247" t="s">
        <v>10002</v>
      </c>
      <c r="K152" s="325" t="s">
        <v>10398</v>
      </c>
      <c r="L152" s="195">
        <v>39693</v>
      </c>
      <c r="M152" s="168">
        <v>45890</v>
      </c>
      <c r="N152" s="116" t="s">
        <v>10175</v>
      </c>
      <c r="O152" s="116"/>
      <c r="P152" s="116" t="s">
        <v>10282</v>
      </c>
      <c r="Q152" s="168">
        <v>45896</v>
      </c>
      <c r="R152" s="117"/>
      <c r="S152" s="117"/>
      <c r="T152" s="117"/>
    </row>
    <row r="153" spans="1:20" hidden="1" x14ac:dyDescent="0.25">
      <c r="A153" s="18">
        <v>1521100030</v>
      </c>
      <c r="B153" s="14" t="s">
        <v>6267</v>
      </c>
      <c r="C153" s="244" t="s">
        <v>19</v>
      </c>
      <c r="D153" s="244" t="s">
        <v>6268</v>
      </c>
      <c r="E153" s="245">
        <v>100</v>
      </c>
      <c r="F153" s="246">
        <v>45875</v>
      </c>
      <c r="G153" s="245" t="s">
        <v>16129</v>
      </c>
      <c r="H153" s="246">
        <v>45888</v>
      </c>
      <c r="I153" s="247" t="s">
        <v>8963</v>
      </c>
      <c r="J153" s="247" t="s">
        <v>10680</v>
      </c>
      <c r="K153" s="325" t="s">
        <v>10398</v>
      </c>
      <c r="L153" s="195">
        <v>39693</v>
      </c>
      <c r="M153" s="168">
        <v>45890</v>
      </c>
      <c r="N153" s="116" t="s">
        <v>10175</v>
      </c>
      <c r="O153" s="116"/>
      <c r="P153" s="116" t="s">
        <v>10282</v>
      </c>
      <c r="Q153" s="168">
        <v>45896</v>
      </c>
      <c r="R153" s="117"/>
      <c r="S153" s="117"/>
      <c r="T153" s="117"/>
    </row>
    <row r="154" spans="1:20" hidden="1" x14ac:dyDescent="0.25">
      <c r="A154" s="18">
        <v>1810104130</v>
      </c>
      <c r="B154" s="29" t="s">
        <v>4953</v>
      </c>
      <c r="C154" s="244" t="s">
        <v>19</v>
      </c>
      <c r="D154" s="244" t="s">
        <v>4954</v>
      </c>
      <c r="E154" s="245">
        <v>65</v>
      </c>
      <c r="F154" s="246">
        <v>45868</v>
      </c>
      <c r="G154" s="245" t="s">
        <v>16129</v>
      </c>
      <c r="H154" s="246">
        <v>45888</v>
      </c>
      <c r="I154" s="247" t="s">
        <v>8963</v>
      </c>
      <c r="J154" s="247" t="s">
        <v>11646</v>
      </c>
      <c r="K154" s="325" t="s">
        <v>10398</v>
      </c>
      <c r="L154" s="195">
        <v>39693</v>
      </c>
      <c r="M154" s="168">
        <v>45890</v>
      </c>
      <c r="N154" s="116" t="s">
        <v>10175</v>
      </c>
      <c r="O154" s="116"/>
      <c r="P154" s="116" t="s">
        <v>10282</v>
      </c>
      <c r="Q154" s="168">
        <v>45896</v>
      </c>
      <c r="R154" s="117"/>
      <c r="S154" s="117"/>
      <c r="T154" s="117"/>
    </row>
    <row r="155" spans="1:20" hidden="1" x14ac:dyDescent="0.25">
      <c r="A155" s="18">
        <v>1810104140</v>
      </c>
      <c r="B155" s="14" t="s">
        <v>4956</v>
      </c>
      <c r="C155" s="244" t="s">
        <v>19</v>
      </c>
      <c r="D155" s="244" t="s">
        <v>7970</v>
      </c>
      <c r="E155" s="245">
        <v>50</v>
      </c>
      <c r="F155" s="246">
        <v>45887</v>
      </c>
      <c r="G155" s="245" t="s">
        <v>16129</v>
      </c>
      <c r="H155" s="246">
        <v>45888</v>
      </c>
      <c r="I155" s="247" t="s">
        <v>8963</v>
      </c>
      <c r="J155" s="247" t="s">
        <v>10887</v>
      </c>
      <c r="K155" s="325" t="s">
        <v>10398</v>
      </c>
      <c r="L155" s="195">
        <v>39693</v>
      </c>
      <c r="M155" s="168">
        <v>45890</v>
      </c>
      <c r="N155" s="116" t="s">
        <v>10175</v>
      </c>
      <c r="O155" s="116"/>
      <c r="P155" s="116" t="s">
        <v>10282</v>
      </c>
      <c r="Q155" s="168">
        <v>45896</v>
      </c>
      <c r="R155" s="117"/>
      <c r="S155" s="117"/>
      <c r="T155" s="117"/>
    </row>
    <row r="156" spans="1:20" hidden="1" x14ac:dyDescent="0.25">
      <c r="A156" s="18">
        <v>1810104280</v>
      </c>
      <c r="B156" s="14" t="s">
        <v>5010</v>
      </c>
      <c r="C156" s="244" t="s">
        <v>19</v>
      </c>
      <c r="D156" s="244" t="s">
        <v>5011</v>
      </c>
      <c r="E156" s="245">
        <v>60</v>
      </c>
      <c r="F156" s="246">
        <v>45875</v>
      </c>
      <c r="G156" s="245" t="s">
        <v>16129</v>
      </c>
      <c r="H156" s="246">
        <v>45888</v>
      </c>
      <c r="I156" s="247"/>
      <c r="J156" s="247" t="s">
        <v>10526</v>
      </c>
      <c r="K156" s="325" t="s">
        <v>10398</v>
      </c>
      <c r="L156" s="195">
        <v>39693</v>
      </c>
      <c r="M156" s="168">
        <v>45890</v>
      </c>
      <c r="N156" s="116" t="s">
        <v>10175</v>
      </c>
      <c r="O156" s="116"/>
      <c r="P156" s="116" t="s">
        <v>10282</v>
      </c>
      <c r="Q156" s="168">
        <v>45896</v>
      </c>
      <c r="R156" s="117"/>
      <c r="S156" s="117"/>
      <c r="T156" s="117"/>
    </row>
    <row r="157" spans="1:20" hidden="1" x14ac:dyDescent="0.25">
      <c r="A157" s="18">
        <v>1810104380</v>
      </c>
      <c r="B157" s="14" t="s">
        <v>5032</v>
      </c>
      <c r="C157" s="265" t="s">
        <v>19</v>
      </c>
      <c r="D157" s="265" t="s">
        <v>5033</v>
      </c>
      <c r="E157" s="266">
        <v>30</v>
      </c>
      <c r="F157" s="267">
        <v>45868</v>
      </c>
      <c r="G157" s="267" t="s">
        <v>16129</v>
      </c>
      <c r="H157" s="267">
        <v>45888</v>
      </c>
      <c r="I157" s="358"/>
      <c r="J157" s="268"/>
      <c r="K157" s="325" t="s">
        <v>10398</v>
      </c>
      <c r="L157" s="195">
        <v>39693</v>
      </c>
      <c r="M157" s="168">
        <v>45890</v>
      </c>
      <c r="N157" s="116" t="s">
        <v>10175</v>
      </c>
      <c r="O157" s="116"/>
      <c r="P157" s="116" t="s">
        <v>10282</v>
      </c>
      <c r="Q157" s="168">
        <v>45896</v>
      </c>
      <c r="R157" s="117"/>
      <c r="S157" s="117"/>
      <c r="T157" s="117"/>
    </row>
    <row r="158" spans="1:20" hidden="1" x14ac:dyDescent="0.25">
      <c r="A158" s="18">
        <v>1810104400</v>
      </c>
      <c r="B158" s="33" t="s">
        <v>5041</v>
      </c>
      <c r="C158" s="244" t="s">
        <v>19</v>
      </c>
      <c r="D158" s="244" t="s">
        <v>5042</v>
      </c>
      <c r="E158" s="245">
        <v>65</v>
      </c>
      <c r="F158" s="246">
        <v>45868</v>
      </c>
      <c r="G158" s="245" t="s">
        <v>16129</v>
      </c>
      <c r="H158" s="246">
        <v>45888</v>
      </c>
      <c r="I158" s="331" t="s">
        <v>8963</v>
      </c>
      <c r="J158" s="247" t="s">
        <v>16004</v>
      </c>
      <c r="K158" s="325" t="s">
        <v>10398</v>
      </c>
      <c r="L158" s="195">
        <v>39693</v>
      </c>
      <c r="M158" s="168">
        <v>45890</v>
      </c>
      <c r="N158" s="116" t="s">
        <v>10175</v>
      </c>
      <c r="O158" s="116"/>
      <c r="P158" s="116" t="s">
        <v>10282</v>
      </c>
      <c r="Q158" s="168">
        <v>45896</v>
      </c>
      <c r="R158" s="117"/>
      <c r="S158" s="117"/>
      <c r="T158" s="117"/>
    </row>
    <row r="159" spans="1:20" hidden="1" x14ac:dyDescent="0.25">
      <c r="A159" s="18">
        <v>1810104600</v>
      </c>
      <c r="B159" s="33" t="s">
        <v>5111</v>
      </c>
      <c r="C159" s="244" t="s">
        <v>19</v>
      </c>
      <c r="D159" s="244" t="s">
        <v>9535</v>
      </c>
      <c r="E159" s="245">
        <v>100</v>
      </c>
      <c r="F159" s="246">
        <v>45869</v>
      </c>
      <c r="G159" s="245" t="s">
        <v>16129</v>
      </c>
      <c r="H159" s="246">
        <v>45888</v>
      </c>
      <c r="I159" s="331" t="s">
        <v>8963</v>
      </c>
      <c r="J159" s="247" t="s">
        <v>16031</v>
      </c>
      <c r="K159" s="325" t="s">
        <v>10398</v>
      </c>
      <c r="L159" s="195">
        <v>39693</v>
      </c>
      <c r="M159" s="168">
        <v>45890</v>
      </c>
      <c r="N159" s="116" t="s">
        <v>10175</v>
      </c>
      <c r="O159" s="116"/>
      <c r="P159" s="116" t="s">
        <v>10282</v>
      </c>
      <c r="Q159" s="168">
        <v>45896</v>
      </c>
      <c r="R159" s="117"/>
      <c r="S159" s="117"/>
      <c r="T159" s="117"/>
    </row>
    <row r="160" spans="1:20" hidden="1" x14ac:dyDescent="0.25">
      <c r="A160" s="18">
        <v>1810105080</v>
      </c>
      <c r="B160" s="14" t="s">
        <v>3095</v>
      </c>
      <c r="C160" s="261" t="s">
        <v>19</v>
      </c>
      <c r="D160" s="261" t="s">
        <v>3096</v>
      </c>
      <c r="E160" s="262">
        <v>100</v>
      </c>
      <c r="F160" s="263">
        <v>45869</v>
      </c>
      <c r="G160" s="263" t="s">
        <v>16129</v>
      </c>
      <c r="H160" s="263">
        <v>45888</v>
      </c>
      <c r="I160" s="264"/>
      <c r="J160" s="264" t="s">
        <v>10099</v>
      </c>
      <c r="K160" s="325" t="s">
        <v>10398</v>
      </c>
      <c r="L160" s="195">
        <v>39693</v>
      </c>
      <c r="M160" s="168">
        <v>45890</v>
      </c>
      <c r="N160" s="116" t="s">
        <v>10175</v>
      </c>
      <c r="O160" s="116"/>
      <c r="P160" s="116" t="s">
        <v>10282</v>
      </c>
      <c r="Q160" s="168">
        <v>45896</v>
      </c>
      <c r="R160" s="117"/>
      <c r="S160" s="117"/>
      <c r="T160" s="117"/>
    </row>
    <row r="161" spans="1:20" hidden="1" x14ac:dyDescent="0.25">
      <c r="A161" s="18">
        <v>1010103010</v>
      </c>
      <c r="B161" s="33" t="s">
        <v>9761</v>
      </c>
      <c r="C161" s="244" t="s">
        <v>4216</v>
      </c>
      <c r="D161" s="244" t="s">
        <v>9381</v>
      </c>
      <c r="E161" s="245">
        <v>25</v>
      </c>
      <c r="F161" s="246">
        <v>45887</v>
      </c>
      <c r="G161" s="245" t="s">
        <v>16328</v>
      </c>
      <c r="H161" s="246">
        <v>45888</v>
      </c>
      <c r="I161" s="247" t="s">
        <v>8963</v>
      </c>
      <c r="J161" s="247" t="s">
        <v>10680</v>
      </c>
      <c r="K161" s="325" t="s">
        <v>10398</v>
      </c>
      <c r="L161" s="195">
        <v>39742</v>
      </c>
      <c r="M161" s="168">
        <v>45896</v>
      </c>
      <c r="N161" s="116" t="s">
        <v>11874</v>
      </c>
      <c r="O161" s="116"/>
      <c r="P161" s="116" t="s">
        <v>10282</v>
      </c>
      <c r="Q161" s="168">
        <v>45896</v>
      </c>
      <c r="R161" s="117"/>
      <c r="S161" s="117"/>
      <c r="T161" s="117"/>
    </row>
    <row r="162" spans="1:20" hidden="1" x14ac:dyDescent="0.25">
      <c r="A162" s="18">
        <v>1012100150</v>
      </c>
      <c r="B162" s="33" t="s">
        <v>2999</v>
      </c>
      <c r="C162" s="10" t="s">
        <v>19</v>
      </c>
      <c r="D162" s="10" t="s">
        <v>7763</v>
      </c>
      <c r="E162" s="50">
        <v>10</v>
      </c>
      <c r="F162" s="168">
        <v>45887</v>
      </c>
      <c r="G162" s="168" t="s">
        <v>16329</v>
      </c>
      <c r="H162" s="168">
        <v>45888</v>
      </c>
      <c r="I162" s="161"/>
      <c r="J162" s="161" t="s">
        <v>10099</v>
      </c>
      <c r="K162" s="325" t="s">
        <v>10398</v>
      </c>
      <c r="L162" s="195">
        <v>39738</v>
      </c>
      <c r="M162" s="168">
        <v>45896</v>
      </c>
      <c r="N162" s="116" t="s">
        <v>10273</v>
      </c>
      <c r="O162" s="168"/>
      <c r="P162" s="116" t="s">
        <v>10282</v>
      </c>
      <c r="Q162" s="168">
        <v>45902</v>
      </c>
      <c r="R162" s="117"/>
      <c r="S162" s="117"/>
      <c r="T162" s="117"/>
    </row>
    <row r="163" spans="1:20" hidden="1" x14ac:dyDescent="0.25">
      <c r="A163" s="18">
        <v>1014115090</v>
      </c>
      <c r="B163" s="179" t="s">
        <v>15900</v>
      </c>
      <c r="C163" s="10" t="s">
        <v>19</v>
      </c>
      <c r="D163" s="10" t="s">
        <v>15901</v>
      </c>
      <c r="E163" s="50">
        <v>20</v>
      </c>
      <c r="F163" s="168">
        <v>45882</v>
      </c>
      <c r="G163" s="168" t="s">
        <v>16130</v>
      </c>
      <c r="H163" s="168">
        <v>45888</v>
      </c>
      <c r="I163" s="161"/>
      <c r="J163" s="161" t="s">
        <v>10099</v>
      </c>
      <c r="K163" s="325" t="s">
        <v>10398</v>
      </c>
      <c r="L163" s="195">
        <v>39759</v>
      </c>
      <c r="M163" s="168">
        <v>45897</v>
      </c>
      <c r="N163" s="116" t="s">
        <v>15885</v>
      </c>
      <c r="O163" s="168"/>
      <c r="P163" s="116" t="s">
        <v>10282</v>
      </c>
      <c r="Q163" s="168">
        <v>45904</v>
      </c>
      <c r="R163" s="117"/>
      <c r="S163" s="117"/>
      <c r="T163" s="117"/>
    </row>
    <row r="164" spans="1:20" hidden="1" x14ac:dyDescent="0.25">
      <c r="A164" s="18">
        <v>1016101370</v>
      </c>
      <c r="B164" s="14" t="s">
        <v>5518</v>
      </c>
      <c r="C164" s="14" t="s">
        <v>19</v>
      </c>
      <c r="D164" s="14" t="s">
        <v>5519</v>
      </c>
      <c r="E164" s="50">
        <v>10</v>
      </c>
      <c r="F164" s="168">
        <v>45875</v>
      </c>
      <c r="G164" s="50" t="s">
        <v>16130</v>
      </c>
      <c r="H164" s="168">
        <v>45888</v>
      </c>
      <c r="I164" s="161" t="s">
        <v>8963</v>
      </c>
      <c r="J164" s="161" t="s">
        <v>10470</v>
      </c>
      <c r="K164" s="325" t="s">
        <v>10398</v>
      </c>
      <c r="L164" s="195">
        <v>39759</v>
      </c>
      <c r="M164" s="168">
        <v>45897</v>
      </c>
      <c r="N164" s="116" t="s">
        <v>15885</v>
      </c>
      <c r="O164" s="116"/>
      <c r="P164" s="116" t="s">
        <v>10282</v>
      </c>
      <c r="Q164" s="168">
        <v>45904</v>
      </c>
      <c r="R164" s="117"/>
      <c r="S164" s="117"/>
      <c r="T164" s="117"/>
    </row>
    <row r="165" spans="1:20" hidden="1" x14ac:dyDescent="0.25">
      <c r="A165" s="18">
        <v>1514100320</v>
      </c>
      <c r="B165" s="33" t="s">
        <v>3199</v>
      </c>
      <c r="C165" s="10" t="s">
        <v>19</v>
      </c>
      <c r="D165" s="10" t="s">
        <v>3200</v>
      </c>
      <c r="E165" s="50">
        <v>30</v>
      </c>
      <c r="F165" s="168">
        <v>45874</v>
      </c>
      <c r="G165" s="168" t="s">
        <v>16130</v>
      </c>
      <c r="H165" s="168">
        <v>45888</v>
      </c>
      <c r="I165" s="161"/>
      <c r="J165" s="161"/>
      <c r="K165" s="325" t="s">
        <v>10398</v>
      </c>
      <c r="L165" s="195">
        <v>39759</v>
      </c>
      <c r="M165" s="168">
        <v>45897</v>
      </c>
      <c r="N165" s="116" t="s">
        <v>15885</v>
      </c>
      <c r="O165" s="116"/>
      <c r="P165" s="116" t="s">
        <v>10282</v>
      </c>
      <c r="Q165" s="168">
        <v>45904</v>
      </c>
      <c r="R165" s="117"/>
      <c r="S165" s="117"/>
      <c r="T165" s="117"/>
    </row>
    <row r="166" spans="1:20" hidden="1" x14ac:dyDescent="0.25">
      <c r="A166" s="18">
        <v>1526106920</v>
      </c>
      <c r="B166" s="14" t="s">
        <v>3202</v>
      </c>
      <c r="C166" s="14" t="s">
        <v>19</v>
      </c>
      <c r="D166" s="14" t="s">
        <v>3203</v>
      </c>
      <c r="E166" s="50">
        <v>10</v>
      </c>
      <c r="F166" s="168">
        <v>45881</v>
      </c>
      <c r="G166" s="50" t="s">
        <v>16130</v>
      </c>
      <c r="H166" s="168">
        <v>45888</v>
      </c>
      <c r="I166" s="161" t="s">
        <v>8963</v>
      </c>
      <c r="J166" s="161" t="s">
        <v>10002</v>
      </c>
      <c r="K166" s="325" t="s">
        <v>10398</v>
      </c>
      <c r="L166" s="195">
        <v>39759</v>
      </c>
      <c r="M166" s="168">
        <v>45897</v>
      </c>
      <c r="N166" s="116" t="s">
        <v>15885</v>
      </c>
      <c r="O166" s="116"/>
      <c r="P166" s="116" t="s">
        <v>10282</v>
      </c>
      <c r="Q166" s="168">
        <v>45904</v>
      </c>
      <c r="R166" s="117"/>
      <c r="S166" s="117"/>
      <c r="T166" s="117"/>
    </row>
    <row r="167" spans="1:20" hidden="1" x14ac:dyDescent="0.25">
      <c r="A167" s="18">
        <v>1016100430</v>
      </c>
      <c r="B167" s="14" t="s">
        <v>1398</v>
      </c>
      <c r="C167" s="14" t="s">
        <v>19</v>
      </c>
      <c r="D167" s="14" t="s">
        <v>1399</v>
      </c>
      <c r="E167" s="50">
        <v>20</v>
      </c>
      <c r="F167" s="168">
        <v>45875</v>
      </c>
      <c r="G167" s="50" t="s">
        <v>16130</v>
      </c>
      <c r="H167" s="168">
        <v>45888</v>
      </c>
      <c r="I167" s="161" t="s">
        <v>8963</v>
      </c>
      <c r="J167" s="161" t="s">
        <v>10690</v>
      </c>
      <c r="K167" s="325" t="s">
        <v>10398</v>
      </c>
      <c r="L167" s="195">
        <v>39760</v>
      </c>
      <c r="M167" s="168">
        <v>45897</v>
      </c>
      <c r="N167" s="116" t="s">
        <v>10294</v>
      </c>
      <c r="O167" s="116"/>
      <c r="P167" s="116" t="s">
        <v>10282</v>
      </c>
      <c r="Q167" s="168">
        <v>45905</v>
      </c>
      <c r="R167" s="117"/>
      <c r="S167" s="117"/>
      <c r="T167" s="117"/>
    </row>
    <row r="168" spans="1:20" hidden="1" x14ac:dyDescent="0.25">
      <c r="A168" s="18">
        <v>1010102130</v>
      </c>
      <c r="B168" s="10" t="s">
        <v>3195</v>
      </c>
      <c r="C168" s="14" t="s">
        <v>19</v>
      </c>
      <c r="D168" s="14" t="s">
        <v>8363</v>
      </c>
      <c r="E168" s="50">
        <v>40</v>
      </c>
      <c r="F168" s="168">
        <v>45874</v>
      </c>
      <c r="G168" s="50" t="s">
        <v>16130</v>
      </c>
      <c r="H168" s="168">
        <v>45888</v>
      </c>
      <c r="I168" s="161" t="s">
        <v>8963</v>
      </c>
      <c r="J168" s="161" t="s">
        <v>10673</v>
      </c>
      <c r="K168" s="325" t="s">
        <v>10398</v>
      </c>
      <c r="L168" s="195">
        <v>39760</v>
      </c>
      <c r="M168" s="168">
        <v>45897</v>
      </c>
      <c r="N168" s="116" t="s">
        <v>10294</v>
      </c>
      <c r="O168" s="116" t="s">
        <v>16530</v>
      </c>
      <c r="P168" s="116" t="s">
        <v>10282</v>
      </c>
      <c r="Q168" s="168">
        <v>45911</v>
      </c>
      <c r="R168" s="117"/>
      <c r="S168" s="117"/>
      <c r="T168" s="117"/>
    </row>
    <row r="169" spans="1:20" hidden="1" x14ac:dyDescent="0.25">
      <c r="A169" s="18">
        <v>1546101840</v>
      </c>
      <c r="B169" s="14" t="s">
        <v>3204</v>
      </c>
      <c r="C169" s="14" t="s">
        <v>19</v>
      </c>
      <c r="D169" s="14" t="s">
        <v>3205</v>
      </c>
      <c r="E169" s="50">
        <v>60</v>
      </c>
      <c r="F169" s="168">
        <v>45868</v>
      </c>
      <c r="G169" s="50" t="s">
        <v>16130</v>
      </c>
      <c r="H169" s="168">
        <v>45888</v>
      </c>
      <c r="I169" s="161" t="s">
        <v>8963</v>
      </c>
      <c r="J169" s="161" t="s">
        <v>11471</v>
      </c>
      <c r="K169" s="325" t="s">
        <v>10398</v>
      </c>
      <c r="L169" s="195">
        <v>39760</v>
      </c>
      <c r="M169" s="168">
        <v>45897</v>
      </c>
      <c r="N169" s="116" t="s">
        <v>10294</v>
      </c>
      <c r="O169" s="116" t="s">
        <v>16531</v>
      </c>
      <c r="P169" s="116" t="s">
        <v>10282</v>
      </c>
      <c r="Q169" s="168">
        <v>45911</v>
      </c>
      <c r="R169" s="117"/>
      <c r="S169" s="117"/>
      <c r="T169" s="117"/>
    </row>
    <row r="170" spans="1:20" hidden="1" x14ac:dyDescent="0.25">
      <c r="A170" s="18">
        <v>1010100130</v>
      </c>
      <c r="B170" s="14" t="s">
        <v>2268</v>
      </c>
      <c r="C170" s="14" t="s">
        <v>19</v>
      </c>
      <c r="D170" s="14" t="s">
        <v>16005</v>
      </c>
      <c r="E170" s="50">
        <v>200</v>
      </c>
      <c r="F170" s="168">
        <v>45868</v>
      </c>
      <c r="G170" s="50" t="s">
        <v>16130</v>
      </c>
      <c r="H170" s="168">
        <v>45888</v>
      </c>
      <c r="I170" s="161" t="s">
        <v>8963</v>
      </c>
      <c r="J170" s="161" t="s">
        <v>16015</v>
      </c>
      <c r="K170" s="325" t="s">
        <v>10398</v>
      </c>
      <c r="L170" s="195">
        <v>39761</v>
      </c>
      <c r="M170" s="168">
        <v>45897</v>
      </c>
      <c r="N170" s="116" t="s">
        <v>11070</v>
      </c>
      <c r="O170" s="116"/>
      <c r="P170" s="116" t="s">
        <v>10282</v>
      </c>
      <c r="Q170" s="168">
        <v>45901</v>
      </c>
      <c r="R170" s="117"/>
      <c r="S170" s="117"/>
      <c r="T170" s="117"/>
    </row>
    <row r="171" spans="1:20" hidden="1" x14ac:dyDescent="0.25">
      <c r="A171" s="18">
        <v>1010102080</v>
      </c>
      <c r="B171" s="14" t="s">
        <v>2298</v>
      </c>
      <c r="C171" s="14" t="s">
        <v>19</v>
      </c>
      <c r="D171" s="14" t="s">
        <v>2299</v>
      </c>
      <c r="E171" s="50">
        <v>50</v>
      </c>
      <c r="F171" s="168">
        <v>45868</v>
      </c>
      <c r="G171" s="50" t="s">
        <v>16130</v>
      </c>
      <c r="H171" s="168">
        <v>45888</v>
      </c>
      <c r="I171" s="161" t="s">
        <v>8963</v>
      </c>
      <c r="J171" s="161" t="s">
        <v>10870</v>
      </c>
      <c r="K171" s="325" t="s">
        <v>10398</v>
      </c>
      <c r="L171" s="195">
        <v>39761</v>
      </c>
      <c r="M171" s="168">
        <v>45897</v>
      </c>
      <c r="N171" s="116" t="s">
        <v>11070</v>
      </c>
      <c r="O171" s="116"/>
      <c r="P171" s="116" t="s">
        <v>10282</v>
      </c>
      <c r="Q171" s="168">
        <v>45901</v>
      </c>
      <c r="R171" s="117"/>
      <c r="S171" s="117"/>
      <c r="T171" s="117"/>
    </row>
    <row r="172" spans="1:20" hidden="1" x14ac:dyDescent="0.25">
      <c r="A172" s="18">
        <v>1215100010</v>
      </c>
      <c r="B172" s="14" t="s">
        <v>3664</v>
      </c>
      <c r="C172" s="14" t="s">
        <v>19</v>
      </c>
      <c r="D172" s="14" t="s">
        <v>10045</v>
      </c>
      <c r="E172" s="50">
        <v>30</v>
      </c>
      <c r="F172" s="168">
        <v>45869</v>
      </c>
      <c r="G172" s="50" t="s">
        <v>16130</v>
      </c>
      <c r="H172" s="168">
        <v>45888</v>
      </c>
      <c r="I172" s="161" t="s">
        <v>8963</v>
      </c>
      <c r="J172" s="161" t="s">
        <v>10690</v>
      </c>
      <c r="K172" s="325" t="s">
        <v>10398</v>
      </c>
      <c r="L172" s="195">
        <v>39762</v>
      </c>
      <c r="M172" s="168">
        <v>45897</v>
      </c>
      <c r="N172" s="116" t="s">
        <v>10284</v>
      </c>
      <c r="O172" s="116"/>
      <c r="P172" s="116" t="s">
        <v>10282</v>
      </c>
      <c r="Q172" s="168">
        <v>45898</v>
      </c>
      <c r="R172" s="117"/>
      <c r="S172" s="117"/>
      <c r="T172" s="117"/>
    </row>
    <row r="173" spans="1:20" hidden="1" x14ac:dyDescent="0.25">
      <c r="A173" s="18">
        <v>1526100790</v>
      </c>
      <c r="B173" s="14" t="s">
        <v>933</v>
      </c>
      <c r="C173" s="10" t="s">
        <v>19</v>
      </c>
      <c r="D173" s="10" t="s">
        <v>934</v>
      </c>
      <c r="E173" s="50">
        <v>2</v>
      </c>
      <c r="F173" s="168">
        <v>45882</v>
      </c>
      <c r="G173" s="168" t="s">
        <v>16130</v>
      </c>
      <c r="H173" s="168">
        <v>45888</v>
      </c>
      <c r="I173" s="161"/>
      <c r="J173" s="161" t="s">
        <v>10099</v>
      </c>
      <c r="K173" s="325" t="s">
        <v>10398</v>
      </c>
      <c r="L173" s="195">
        <v>39758</v>
      </c>
      <c r="M173" s="168">
        <v>45897</v>
      </c>
      <c r="N173" s="116" t="s">
        <v>10458</v>
      </c>
      <c r="O173" s="168"/>
      <c r="P173" s="116" t="s">
        <v>10282</v>
      </c>
      <c r="Q173" s="168">
        <v>45902</v>
      </c>
      <c r="R173" s="117"/>
      <c r="S173" s="117"/>
      <c r="T173" s="117"/>
    </row>
    <row r="174" spans="1:20" hidden="1" x14ac:dyDescent="0.25">
      <c r="A174" s="18">
        <v>1526103290</v>
      </c>
      <c r="B174" s="14" t="s">
        <v>5295</v>
      </c>
      <c r="C174" s="10" t="s">
        <v>19</v>
      </c>
      <c r="D174" s="10" t="s">
        <v>5296</v>
      </c>
      <c r="E174" s="50">
        <v>2</v>
      </c>
      <c r="F174" s="168">
        <v>45882</v>
      </c>
      <c r="G174" s="168" t="s">
        <v>16130</v>
      </c>
      <c r="H174" s="168">
        <v>45888</v>
      </c>
      <c r="I174" s="161"/>
      <c r="J174" s="161" t="s">
        <v>10099</v>
      </c>
      <c r="K174" s="325" t="s">
        <v>10398</v>
      </c>
      <c r="L174" s="195">
        <v>39758</v>
      </c>
      <c r="M174" s="168">
        <v>45897</v>
      </c>
      <c r="N174" s="116" t="s">
        <v>10458</v>
      </c>
      <c r="O174" s="168"/>
      <c r="P174" s="116" t="s">
        <v>10282</v>
      </c>
      <c r="Q174" s="168">
        <v>45902</v>
      </c>
      <c r="R174" s="117"/>
      <c r="S174" s="117"/>
      <c r="T174" s="117"/>
    </row>
    <row r="175" spans="1:20" hidden="1" x14ac:dyDescent="0.25">
      <c r="A175" s="18">
        <v>1546101890</v>
      </c>
      <c r="B175" s="14" t="s">
        <v>2285</v>
      </c>
      <c r="C175" s="14" t="s">
        <v>19</v>
      </c>
      <c r="D175" s="14" t="s">
        <v>16012</v>
      </c>
      <c r="E175" s="50">
        <v>50</v>
      </c>
      <c r="F175" s="168">
        <v>45887</v>
      </c>
      <c r="G175" s="50" t="s">
        <v>16130</v>
      </c>
      <c r="H175" s="168">
        <v>45888</v>
      </c>
      <c r="I175" s="161" t="s">
        <v>8963</v>
      </c>
      <c r="J175" s="161" t="s">
        <v>10979</v>
      </c>
      <c r="K175" s="325" t="s">
        <v>10398</v>
      </c>
      <c r="L175" s="195">
        <v>39762</v>
      </c>
      <c r="M175" s="168">
        <v>45897</v>
      </c>
      <c r="N175" s="116" t="s">
        <v>10284</v>
      </c>
      <c r="O175" s="116"/>
      <c r="P175" s="116" t="s">
        <v>10282</v>
      </c>
      <c r="Q175" s="168">
        <v>45902</v>
      </c>
      <c r="R175" s="117"/>
      <c r="S175" s="117"/>
      <c r="T175" s="117"/>
    </row>
    <row r="176" spans="1:20" hidden="1" x14ac:dyDescent="0.25">
      <c r="A176" s="18">
        <v>1546101900</v>
      </c>
      <c r="B176" s="14" t="s">
        <v>2281</v>
      </c>
      <c r="C176" s="14" t="s">
        <v>19</v>
      </c>
      <c r="D176" s="14" t="s">
        <v>16014</v>
      </c>
      <c r="E176" s="50">
        <v>40</v>
      </c>
      <c r="F176" s="168">
        <v>45880</v>
      </c>
      <c r="G176" s="50" t="s">
        <v>16130</v>
      </c>
      <c r="H176" s="168">
        <v>45888</v>
      </c>
      <c r="I176" s="161" t="s">
        <v>8963</v>
      </c>
      <c r="J176" s="161" t="s">
        <v>10690</v>
      </c>
      <c r="K176" s="325" t="s">
        <v>10398</v>
      </c>
      <c r="L176" s="195">
        <v>39762</v>
      </c>
      <c r="M176" s="168">
        <v>45897</v>
      </c>
      <c r="N176" s="116" t="s">
        <v>10284</v>
      </c>
      <c r="O176" s="116"/>
      <c r="P176" s="116" t="s">
        <v>10282</v>
      </c>
      <c r="Q176" s="168">
        <v>45902</v>
      </c>
      <c r="R176" s="117"/>
      <c r="S176" s="117"/>
      <c r="T176" s="117"/>
    </row>
    <row r="177" spans="1:20" hidden="1" x14ac:dyDescent="0.25">
      <c r="A177" s="18">
        <v>1212100220</v>
      </c>
      <c r="B177" s="14" t="s">
        <v>450</v>
      </c>
      <c r="C177" s="10" t="s">
        <v>19</v>
      </c>
      <c r="D177" s="10" t="s">
        <v>10093</v>
      </c>
      <c r="E177" s="50">
        <v>4</v>
      </c>
      <c r="F177" s="168">
        <v>45868</v>
      </c>
      <c r="G177" s="168" t="s">
        <v>16131</v>
      </c>
      <c r="H177" s="168">
        <v>45888</v>
      </c>
      <c r="I177" s="161"/>
      <c r="J177" s="161" t="s">
        <v>10099</v>
      </c>
      <c r="K177" s="325" t="s">
        <v>10398</v>
      </c>
      <c r="L177" s="195">
        <v>39702</v>
      </c>
      <c r="M177" s="168">
        <v>45891</v>
      </c>
      <c r="N177" s="116" t="s">
        <v>11873</v>
      </c>
      <c r="O177" s="168"/>
      <c r="P177" s="116" t="s">
        <v>10282</v>
      </c>
      <c r="Q177" s="168">
        <v>45916</v>
      </c>
      <c r="R177" s="117"/>
      <c r="S177" s="117"/>
      <c r="T177" s="117"/>
    </row>
    <row r="178" spans="1:20" hidden="1" x14ac:dyDescent="0.25">
      <c r="A178" s="18">
        <v>1318100780</v>
      </c>
      <c r="B178" s="14" t="s">
        <v>3321</v>
      </c>
      <c r="C178" s="14" t="s">
        <v>19</v>
      </c>
      <c r="D178" s="14" t="s">
        <v>9322</v>
      </c>
      <c r="E178" s="50">
        <v>3</v>
      </c>
      <c r="F178" s="168">
        <v>45867</v>
      </c>
      <c r="G178" s="50" t="s">
        <v>16132</v>
      </c>
      <c r="H178" s="168">
        <v>45888</v>
      </c>
      <c r="I178" s="161" t="s">
        <v>8963</v>
      </c>
      <c r="J178" s="161" t="s">
        <v>10002</v>
      </c>
      <c r="K178" s="325" t="s">
        <v>10398</v>
      </c>
      <c r="L178" s="195">
        <v>39970</v>
      </c>
      <c r="M178" s="168">
        <v>45917</v>
      </c>
      <c r="N178" s="116" t="s">
        <v>10301</v>
      </c>
      <c r="O178" s="116" t="s">
        <v>16579</v>
      </c>
      <c r="P178" s="116" t="s">
        <v>16944</v>
      </c>
      <c r="Q178" s="168">
        <v>45973</v>
      </c>
      <c r="R178" s="117"/>
      <c r="S178" s="117"/>
      <c r="T178" s="117"/>
    </row>
    <row r="179" spans="1:20" hidden="1" x14ac:dyDescent="0.25">
      <c r="A179" s="18">
        <v>1315103600</v>
      </c>
      <c r="B179" s="14" t="s">
        <v>8586</v>
      </c>
      <c r="C179" s="10" t="s">
        <v>19</v>
      </c>
      <c r="D179" s="10" t="s">
        <v>9237</v>
      </c>
      <c r="E179" s="50">
        <v>1</v>
      </c>
      <c r="F179" s="168">
        <v>45868</v>
      </c>
      <c r="G179" s="168" t="s">
        <v>16132</v>
      </c>
      <c r="H179" s="168">
        <v>45888</v>
      </c>
      <c r="I179" s="161"/>
      <c r="J179" s="161" t="s">
        <v>10099</v>
      </c>
      <c r="K179" s="325" t="s">
        <v>10398</v>
      </c>
      <c r="L179" s="195">
        <v>39969</v>
      </c>
      <c r="M179" s="168">
        <v>45917</v>
      </c>
      <c r="N179" s="116" t="s">
        <v>11077</v>
      </c>
      <c r="O179" s="168"/>
      <c r="P179" s="116" t="s">
        <v>10282</v>
      </c>
      <c r="Q179" s="168">
        <v>45929</v>
      </c>
      <c r="R179" s="117"/>
      <c r="S179" s="117"/>
      <c r="T179" s="117"/>
    </row>
    <row r="180" spans="1:20" hidden="1" x14ac:dyDescent="0.25">
      <c r="A180" s="18">
        <v>1523100670</v>
      </c>
      <c r="B180" s="14" t="s">
        <v>2456</v>
      </c>
      <c r="C180" s="10" t="s">
        <v>1469</v>
      </c>
      <c r="D180" s="10" t="s">
        <v>7406</v>
      </c>
      <c r="E180" s="50">
        <v>45</v>
      </c>
      <c r="F180" s="168">
        <v>45882</v>
      </c>
      <c r="G180" s="168" t="s">
        <v>16133</v>
      </c>
      <c r="H180" s="168">
        <v>45888</v>
      </c>
      <c r="I180" s="161"/>
      <c r="J180" s="161" t="s">
        <v>10099</v>
      </c>
      <c r="K180" s="325" t="s">
        <v>10398</v>
      </c>
      <c r="L180" s="195">
        <v>39732</v>
      </c>
      <c r="M180" s="168">
        <v>45895</v>
      </c>
      <c r="N180" s="116" t="s">
        <v>11065</v>
      </c>
      <c r="O180" s="168"/>
      <c r="P180" s="168" t="s">
        <v>10282</v>
      </c>
      <c r="Q180" s="168">
        <v>45923</v>
      </c>
      <c r="R180" s="117"/>
      <c r="S180" s="117"/>
      <c r="T180" s="117"/>
    </row>
    <row r="181" spans="1:20" hidden="1" x14ac:dyDescent="0.25">
      <c r="A181" s="4">
        <v>1028100350</v>
      </c>
      <c r="B181" s="10" t="s">
        <v>8387</v>
      </c>
      <c r="C181" s="10" t="s">
        <v>19</v>
      </c>
      <c r="D181" s="10" t="s">
        <v>16068</v>
      </c>
      <c r="E181" s="50">
        <v>30</v>
      </c>
      <c r="F181" s="168">
        <v>45881</v>
      </c>
      <c r="G181" s="168" t="s">
        <v>16134</v>
      </c>
      <c r="H181" s="168">
        <v>45888</v>
      </c>
      <c r="I181" s="161"/>
      <c r="J181" s="161" t="s">
        <v>10099</v>
      </c>
      <c r="K181" s="325" t="s">
        <v>10398</v>
      </c>
      <c r="L181" s="195">
        <v>39753</v>
      </c>
      <c r="M181" s="168">
        <v>45924</v>
      </c>
      <c r="N181" s="116" t="s">
        <v>10218</v>
      </c>
      <c r="O181" s="168"/>
      <c r="P181" s="116" t="s">
        <v>10282</v>
      </c>
      <c r="Q181" s="168">
        <v>45924</v>
      </c>
      <c r="R181" s="117"/>
      <c r="S181" s="117"/>
      <c r="T181" s="117"/>
    </row>
    <row r="182" spans="1:20" hidden="1" x14ac:dyDescent="0.25">
      <c r="A182" s="18">
        <v>1520103660</v>
      </c>
      <c r="B182" s="14" t="s">
        <v>10937</v>
      </c>
      <c r="C182" s="14" t="s">
        <v>19</v>
      </c>
      <c r="D182" s="14" t="s">
        <v>10940</v>
      </c>
      <c r="E182" s="50">
        <v>20</v>
      </c>
      <c r="F182" s="168">
        <v>45887</v>
      </c>
      <c r="G182" s="50" t="s">
        <v>16135</v>
      </c>
      <c r="H182" s="168">
        <v>45888</v>
      </c>
      <c r="I182" s="161" t="s">
        <v>8963</v>
      </c>
      <c r="J182" s="161" t="s">
        <v>10690</v>
      </c>
      <c r="K182" s="325" t="s">
        <v>10398</v>
      </c>
      <c r="L182" s="195">
        <v>39744</v>
      </c>
      <c r="M182" s="168">
        <v>45896</v>
      </c>
      <c r="N182" s="116" t="s">
        <v>10825</v>
      </c>
      <c r="O182" s="116"/>
      <c r="P182" s="116" t="s">
        <v>10282</v>
      </c>
      <c r="Q182" s="168">
        <v>45903</v>
      </c>
      <c r="R182" s="117"/>
      <c r="S182" s="117"/>
      <c r="T182" s="117"/>
    </row>
    <row r="183" spans="1:20" hidden="1" x14ac:dyDescent="0.25">
      <c r="A183" s="18">
        <v>1525106390</v>
      </c>
      <c r="B183" s="14" t="s">
        <v>199</v>
      </c>
      <c r="C183" s="14" t="s">
        <v>19</v>
      </c>
      <c r="D183" s="14" t="s">
        <v>11549</v>
      </c>
      <c r="E183" s="50">
        <v>16</v>
      </c>
      <c r="F183" s="168">
        <v>45883</v>
      </c>
      <c r="G183" s="50" t="s">
        <v>16136</v>
      </c>
      <c r="H183" s="168">
        <v>45888</v>
      </c>
      <c r="I183" s="161" t="s">
        <v>8963</v>
      </c>
      <c r="J183" s="161" t="s">
        <v>10523</v>
      </c>
      <c r="K183" s="325" t="s">
        <v>10398</v>
      </c>
      <c r="L183" s="195">
        <v>39769</v>
      </c>
      <c r="M183" s="168">
        <v>45897</v>
      </c>
      <c r="N183" s="116" t="s">
        <v>11873</v>
      </c>
      <c r="O183" s="116"/>
      <c r="P183" s="116" t="s">
        <v>10282</v>
      </c>
      <c r="Q183" s="168">
        <v>45916</v>
      </c>
      <c r="R183" s="117"/>
      <c r="S183" s="117"/>
      <c r="T183" s="117"/>
    </row>
    <row r="184" spans="1:20" hidden="1" x14ac:dyDescent="0.25">
      <c r="A184" s="18">
        <v>1012100010</v>
      </c>
      <c r="B184" s="14" t="s">
        <v>2992</v>
      </c>
      <c r="C184" s="10" t="s">
        <v>19</v>
      </c>
      <c r="D184" s="10" t="s">
        <v>6632</v>
      </c>
      <c r="E184" s="50">
        <v>3</v>
      </c>
      <c r="F184" s="168">
        <v>45882</v>
      </c>
      <c r="G184" s="168" t="s">
        <v>16137</v>
      </c>
      <c r="H184" s="168">
        <v>45888</v>
      </c>
      <c r="I184" s="161"/>
      <c r="J184" s="161" t="s">
        <v>10099</v>
      </c>
      <c r="K184" s="325" t="s">
        <v>10398</v>
      </c>
      <c r="L184" s="195">
        <v>39730</v>
      </c>
      <c r="M184" s="168">
        <v>45896</v>
      </c>
      <c r="N184" s="116" t="s">
        <v>10528</v>
      </c>
      <c r="O184" s="200" t="s">
        <v>16856</v>
      </c>
      <c r="P184" s="168" t="s">
        <v>10282</v>
      </c>
      <c r="Q184" s="168">
        <v>45958</v>
      </c>
      <c r="R184" s="117"/>
      <c r="S184" s="117"/>
      <c r="T184" s="117"/>
    </row>
    <row r="185" spans="1:20" hidden="1" x14ac:dyDescent="0.25">
      <c r="A185" s="18">
        <v>1012100120</v>
      </c>
      <c r="B185" s="14" t="s">
        <v>2994</v>
      </c>
      <c r="C185" s="10" t="s">
        <v>19</v>
      </c>
      <c r="D185" s="10" t="s">
        <v>6630</v>
      </c>
      <c r="E185" s="50">
        <v>30</v>
      </c>
      <c r="F185" s="168">
        <v>45889</v>
      </c>
      <c r="G185" s="168" t="s">
        <v>16137</v>
      </c>
      <c r="H185" s="168">
        <v>45888</v>
      </c>
      <c r="I185" s="161"/>
      <c r="J185" s="161" t="s">
        <v>10099</v>
      </c>
      <c r="K185" s="325" t="s">
        <v>10398</v>
      </c>
      <c r="L185" s="195">
        <v>39730</v>
      </c>
      <c r="M185" s="168">
        <v>45896</v>
      </c>
      <c r="N185" s="116" t="s">
        <v>10528</v>
      </c>
      <c r="O185" s="200" t="s">
        <v>16802</v>
      </c>
      <c r="P185" s="168" t="s">
        <v>10282</v>
      </c>
      <c r="Q185" s="168">
        <v>45953</v>
      </c>
      <c r="R185" s="117"/>
      <c r="S185" s="117"/>
      <c r="T185" s="117"/>
    </row>
    <row r="186" spans="1:20" hidden="1" x14ac:dyDescent="0.25">
      <c r="A186" s="18">
        <v>1022100500</v>
      </c>
      <c r="B186" s="14" t="s">
        <v>1760</v>
      </c>
      <c r="C186" s="261" t="s">
        <v>19</v>
      </c>
      <c r="D186" s="261" t="s">
        <v>1761</v>
      </c>
      <c r="E186" s="262">
        <v>20</v>
      </c>
      <c r="F186" s="263">
        <v>45867</v>
      </c>
      <c r="G186" s="263" t="s">
        <v>16138</v>
      </c>
      <c r="H186" s="263">
        <v>45888</v>
      </c>
      <c r="I186" s="264"/>
      <c r="J186" s="264" t="s">
        <v>10099</v>
      </c>
      <c r="K186" s="325" t="s">
        <v>10398</v>
      </c>
      <c r="L186" s="195">
        <v>39733</v>
      </c>
      <c r="M186" s="168">
        <v>45895</v>
      </c>
      <c r="N186" s="116" t="s">
        <v>10299</v>
      </c>
      <c r="O186" s="116"/>
      <c r="P186" s="116" t="s">
        <v>10282</v>
      </c>
      <c r="Q186" s="168">
        <v>45897</v>
      </c>
      <c r="R186" s="117"/>
      <c r="S186" s="117"/>
      <c r="T186" s="117"/>
    </row>
    <row r="187" spans="1:20" hidden="1" x14ac:dyDescent="0.25">
      <c r="A187" s="18">
        <v>1022100510</v>
      </c>
      <c r="B187" s="14" t="s">
        <v>1757</v>
      </c>
      <c r="C187" s="261" t="s">
        <v>19</v>
      </c>
      <c r="D187" s="261" t="s">
        <v>1758</v>
      </c>
      <c r="E187" s="262">
        <v>30</v>
      </c>
      <c r="F187" s="263">
        <v>45867</v>
      </c>
      <c r="G187" s="263" t="s">
        <v>16138</v>
      </c>
      <c r="H187" s="263">
        <v>45888</v>
      </c>
      <c r="I187" s="264"/>
      <c r="J187" s="264" t="s">
        <v>10099</v>
      </c>
      <c r="K187" s="325" t="s">
        <v>10398</v>
      </c>
      <c r="L187" s="195">
        <v>39733</v>
      </c>
      <c r="M187" s="168">
        <v>45895</v>
      </c>
      <c r="N187" s="116" t="s">
        <v>10299</v>
      </c>
      <c r="O187" s="116"/>
      <c r="P187" s="116" t="s">
        <v>10282</v>
      </c>
      <c r="Q187" s="168">
        <v>45897</v>
      </c>
      <c r="R187" s="117"/>
      <c r="S187" s="117"/>
      <c r="T187" s="117"/>
    </row>
    <row r="188" spans="1:20" hidden="1" x14ac:dyDescent="0.25">
      <c r="A188" s="18">
        <v>1022102620</v>
      </c>
      <c r="B188" s="33" t="s">
        <v>4495</v>
      </c>
      <c r="C188" s="244" t="s">
        <v>19</v>
      </c>
      <c r="D188" s="244" t="s">
        <v>7480</v>
      </c>
      <c r="E188" s="245">
        <v>100</v>
      </c>
      <c r="F188" s="246">
        <v>45887</v>
      </c>
      <c r="G188" s="245" t="s">
        <v>16138</v>
      </c>
      <c r="H188" s="246">
        <v>45888</v>
      </c>
      <c r="I188" s="247" t="s">
        <v>8963</v>
      </c>
      <c r="J188" s="247" t="s">
        <v>10680</v>
      </c>
      <c r="K188" s="325" t="s">
        <v>10398</v>
      </c>
      <c r="L188" s="195">
        <v>39733</v>
      </c>
      <c r="M188" s="168">
        <v>45895</v>
      </c>
      <c r="N188" s="116" t="s">
        <v>10299</v>
      </c>
      <c r="O188" s="116"/>
      <c r="P188" s="116" t="s">
        <v>10282</v>
      </c>
      <c r="Q188" s="168">
        <v>45897</v>
      </c>
      <c r="R188" s="117"/>
      <c r="S188" s="117"/>
      <c r="T188" s="117"/>
    </row>
    <row r="189" spans="1:20" hidden="1" x14ac:dyDescent="0.25">
      <c r="A189" s="18">
        <v>1239100060</v>
      </c>
      <c r="B189" s="33" t="s">
        <v>4494</v>
      </c>
      <c r="C189" s="244" t="s">
        <v>19</v>
      </c>
      <c r="D189" s="244" t="s">
        <v>7551</v>
      </c>
      <c r="E189" s="245">
        <v>100</v>
      </c>
      <c r="F189" s="246">
        <v>45887</v>
      </c>
      <c r="G189" s="245" t="s">
        <v>16138</v>
      </c>
      <c r="H189" s="246">
        <v>45888</v>
      </c>
      <c r="I189" s="247" t="s">
        <v>8963</v>
      </c>
      <c r="J189" s="247" t="s">
        <v>10680</v>
      </c>
      <c r="K189" s="325" t="s">
        <v>10398</v>
      </c>
      <c r="L189" s="195">
        <v>39733</v>
      </c>
      <c r="M189" s="168">
        <v>45895</v>
      </c>
      <c r="N189" s="116" t="s">
        <v>10299</v>
      </c>
      <c r="O189" s="116"/>
      <c r="P189" s="116" t="s">
        <v>10282</v>
      </c>
      <c r="Q189" s="168">
        <v>45897</v>
      </c>
      <c r="R189" s="117"/>
      <c r="S189" s="117"/>
      <c r="T189" s="117"/>
    </row>
    <row r="190" spans="1:20" hidden="1" x14ac:dyDescent="0.25">
      <c r="A190" s="18">
        <v>1610100400</v>
      </c>
      <c r="B190" s="33" t="s">
        <v>9593</v>
      </c>
      <c r="C190" s="10" t="s">
        <v>19</v>
      </c>
      <c r="D190" s="10" t="s">
        <v>9597</v>
      </c>
      <c r="E190" s="50">
        <v>5</v>
      </c>
      <c r="F190" s="168">
        <v>45869</v>
      </c>
      <c r="G190" s="168" t="s">
        <v>16139</v>
      </c>
      <c r="H190" s="168">
        <v>45888</v>
      </c>
      <c r="I190" s="161" t="s">
        <v>8963</v>
      </c>
      <c r="J190" s="161" t="s">
        <v>10523</v>
      </c>
      <c r="K190" s="325" t="s">
        <v>10398</v>
      </c>
      <c r="L190" s="195">
        <v>39743</v>
      </c>
      <c r="M190" s="168">
        <v>45896</v>
      </c>
      <c r="N190" s="116" t="s">
        <v>10618</v>
      </c>
      <c r="O190" s="116"/>
      <c r="P190" s="116" t="s">
        <v>10282</v>
      </c>
      <c r="Q190" s="168">
        <v>45908</v>
      </c>
      <c r="R190" s="117"/>
      <c r="S190" s="117"/>
      <c r="T190" s="117"/>
    </row>
    <row r="191" spans="1:20" hidden="1" x14ac:dyDescent="0.25">
      <c r="A191" s="78">
        <v>1016100560</v>
      </c>
      <c r="B191" s="44" t="s">
        <v>16046</v>
      </c>
      <c r="C191" s="244" t="s">
        <v>19</v>
      </c>
      <c r="D191" s="244" t="s">
        <v>7739</v>
      </c>
      <c r="E191" s="245">
        <v>20</v>
      </c>
      <c r="F191" s="246">
        <v>45875</v>
      </c>
      <c r="G191" s="245" t="s">
        <v>16140</v>
      </c>
      <c r="H191" s="246">
        <v>45888</v>
      </c>
      <c r="I191" s="247" t="s">
        <v>8963</v>
      </c>
      <c r="J191" s="247" t="s">
        <v>10680</v>
      </c>
      <c r="K191" s="325" t="s">
        <v>10398</v>
      </c>
      <c r="L191" s="195">
        <v>39711</v>
      </c>
      <c r="M191" s="168">
        <v>45891</v>
      </c>
      <c r="N191" s="116" t="s">
        <v>10305</v>
      </c>
      <c r="O191" s="116"/>
      <c r="P191" s="116" t="s">
        <v>10282</v>
      </c>
      <c r="Q191" s="168">
        <v>45894</v>
      </c>
      <c r="R191" s="117"/>
      <c r="S191" s="117"/>
      <c r="T191" s="117"/>
    </row>
    <row r="192" spans="1:20" hidden="1" x14ac:dyDescent="0.25">
      <c r="A192" s="78">
        <v>1016101000</v>
      </c>
      <c r="B192" s="330" t="s">
        <v>16047</v>
      </c>
      <c r="C192" s="244" t="s">
        <v>19</v>
      </c>
      <c r="D192" s="244" t="s">
        <v>7740</v>
      </c>
      <c r="E192" s="245">
        <v>10</v>
      </c>
      <c r="F192" s="246">
        <v>45875</v>
      </c>
      <c r="G192" s="245" t="s">
        <v>16140</v>
      </c>
      <c r="H192" s="246">
        <v>45888</v>
      </c>
      <c r="I192" s="247" t="s">
        <v>8963</v>
      </c>
      <c r="J192" s="247" t="s">
        <v>10470</v>
      </c>
      <c r="K192" s="325" t="s">
        <v>10398</v>
      </c>
      <c r="L192" s="195">
        <v>39711</v>
      </c>
      <c r="M192" s="168">
        <v>45891</v>
      </c>
      <c r="N192" s="116" t="s">
        <v>10305</v>
      </c>
      <c r="O192" s="116"/>
      <c r="P192" s="116" t="s">
        <v>10282</v>
      </c>
      <c r="Q192" s="168">
        <v>45894</v>
      </c>
      <c r="R192" s="117"/>
      <c r="S192" s="117"/>
      <c r="T192" s="117"/>
    </row>
    <row r="193" spans="1:20" hidden="1" x14ac:dyDescent="0.25">
      <c r="A193" s="62">
        <v>1211103460</v>
      </c>
      <c r="B193" s="356" t="s">
        <v>9345</v>
      </c>
      <c r="C193" s="10" t="s">
        <v>19</v>
      </c>
      <c r="D193" s="10" t="s">
        <v>9347</v>
      </c>
      <c r="E193" s="50">
        <v>1</v>
      </c>
      <c r="F193" s="168">
        <v>45874</v>
      </c>
      <c r="G193" s="168" t="s">
        <v>16141</v>
      </c>
      <c r="H193" s="168">
        <v>45888</v>
      </c>
      <c r="I193" s="161"/>
      <c r="J193" s="161" t="s">
        <v>10099</v>
      </c>
      <c r="K193" s="325" t="s">
        <v>10398</v>
      </c>
      <c r="L193" s="195">
        <v>39847</v>
      </c>
      <c r="M193" s="168">
        <v>45904</v>
      </c>
      <c r="N193" s="116" t="s">
        <v>16029</v>
      </c>
      <c r="O193" s="116"/>
      <c r="P193" s="116" t="s">
        <v>10282</v>
      </c>
      <c r="Q193" s="168">
        <v>45911</v>
      </c>
      <c r="R193" s="117"/>
      <c r="S193" s="117"/>
      <c r="T193" s="117"/>
    </row>
    <row r="194" spans="1:20" hidden="1" x14ac:dyDescent="0.25">
      <c r="A194" s="18">
        <v>1234100040</v>
      </c>
      <c r="B194" s="33" t="s">
        <v>1522</v>
      </c>
      <c r="C194" s="14" t="s">
        <v>19</v>
      </c>
      <c r="D194" s="14" t="s">
        <v>7231</v>
      </c>
      <c r="E194" s="50">
        <v>5</v>
      </c>
      <c r="F194" s="168">
        <v>45875</v>
      </c>
      <c r="G194" s="50" t="s">
        <v>16141</v>
      </c>
      <c r="H194" s="168">
        <v>45888</v>
      </c>
      <c r="I194" s="161" t="s">
        <v>8963</v>
      </c>
      <c r="J194" s="161" t="s">
        <v>10003</v>
      </c>
      <c r="K194" s="325" t="s">
        <v>10398</v>
      </c>
      <c r="L194" s="195">
        <v>39849</v>
      </c>
      <c r="M194" s="168">
        <v>45904</v>
      </c>
      <c r="N194" s="116" t="s">
        <v>10307</v>
      </c>
      <c r="O194" s="116"/>
      <c r="P194" s="116" t="s">
        <v>10282</v>
      </c>
      <c r="Q194" s="168">
        <v>45908</v>
      </c>
      <c r="R194" s="117"/>
      <c r="S194" s="117"/>
      <c r="T194" s="117"/>
    </row>
    <row r="195" spans="1:20" hidden="1" x14ac:dyDescent="0.25">
      <c r="A195" s="18">
        <v>1226100830</v>
      </c>
      <c r="B195" s="33" t="s">
        <v>6600</v>
      </c>
      <c r="C195" s="14" t="s">
        <v>19</v>
      </c>
      <c r="D195" s="14" t="s">
        <v>2476</v>
      </c>
      <c r="E195" s="50">
        <v>10</v>
      </c>
      <c r="F195" s="168">
        <v>45881</v>
      </c>
      <c r="G195" s="50" t="s">
        <v>16141</v>
      </c>
      <c r="H195" s="168">
        <v>45888</v>
      </c>
      <c r="I195" s="161" t="s">
        <v>8963</v>
      </c>
      <c r="J195" s="161" t="s">
        <v>10523</v>
      </c>
      <c r="K195" s="325" t="s">
        <v>10398</v>
      </c>
      <c r="L195" s="195">
        <v>39846</v>
      </c>
      <c r="M195" s="168">
        <v>45904</v>
      </c>
      <c r="N195" s="116" t="s">
        <v>10223</v>
      </c>
      <c r="O195" s="116"/>
      <c r="P195" s="116" t="s">
        <v>10282</v>
      </c>
      <c r="Q195" s="168">
        <v>45908</v>
      </c>
      <c r="R195" s="117"/>
      <c r="S195" s="117"/>
      <c r="T195" s="117"/>
    </row>
    <row r="196" spans="1:20" hidden="1" x14ac:dyDescent="0.25">
      <c r="A196" s="18">
        <v>1210100070</v>
      </c>
      <c r="B196" s="33" t="s">
        <v>6178</v>
      </c>
      <c r="C196" s="14" t="s">
        <v>19</v>
      </c>
      <c r="D196" s="14" t="s">
        <v>6179</v>
      </c>
      <c r="E196" s="50">
        <v>10</v>
      </c>
      <c r="F196" s="168">
        <v>45887</v>
      </c>
      <c r="G196" s="50" t="s">
        <v>16141</v>
      </c>
      <c r="H196" s="168">
        <v>45888</v>
      </c>
      <c r="I196" s="161" t="s">
        <v>8963</v>
      </c>
      <c r="J196" s="161" t="s">
        <v>10003</v>
      </c>
      <c r="K196" s="325" t="s">
        <v>10398</v>
      </c>
      <c r="L196" s="195">
        <v>39848</v>
      </c>
      <c r="M196" s="168">
        <v>45904</v>
      </c>
      <c r="N196" s="116" t="s">
        <v>10280</v>
      </c>
      <c r="O196" s="116"/>
      <c r="P196" s="116" t="s">
        <v>10282</v>
      </c>
      <c r="Q196" s="168">
        <v>45908</v>
      </c>
      <c r="R196" s="117"/>
      <c r="S196" s="117"/>
      <c r="T196" s="117"/>
    </row>
    <row r="197" spans="1:20" hidden="1" x14ac:dyDescent="0.25">
      <c r="A197" s="18">
        <v>1210100460</v>
      </c>
      <c r="B197" s="193" t="s">
        <v>1854</v>
      </c>
      <c r="C197" s="14" t="s">
        <v>19</v>
      </c>
      <c r="D197" s="14" t="s">
        <v>1855</v>
      </c>
      <c r="E197" s="50">
        <v>8</v>
      </c>
      <c r="F197" s="168">
        <v>45874</v>
      </c>
      <c r="G197" s="50" t="s">
        <v>16141</v>
      </c>
      <c r="H197" s="168">
        <v>45888</v>
      </c>
      <c r="I197" s="161" t="s">
        <v>8963</v>
      </c>
      <c r="J197" s="161" t="s">
        <v>10523</v>
      </c>
      <c r="K197" s="325" t="s">
        <v>10398</v>
      </c>
      <c r="L197" s="195">
        <v>39848</v>
      </c>
      <c r="M197" s="168">
        <v>45904</v>
      </c>
      <c r="N197" s="116" t="s">
        <v>10280</v>
      </c>
      <c r="O197" s="116"/>
      <c r="P197" s="116" t="s">
        <v>10282</v>
      </c>
      <c r="Q197" s="168">
        <v>45908</v>
      </c>
      <c r="R197" s="117"/>
      <c r="S197" s="117"/>
      <c r="T197" s="117"/>
    </row>
    <row r="198" spans="1:20" hidden="1" x14ac:dyDescent="0.25">
      <c r="A198" s="18">
        <v>1210100520</v>
      </c>
      <c r="B198" s="179" t="s">
        <v>752</v>
      </c>
      <c r="C198" s="10" t="s">
        <v>19</v>
      </c>
      <c r="D198" s="10" t="s">
        <v>753</v>
      </c>
      <c r="E198" s="50">
        <v>4</v>
      </c>
      <c r="F198" s="168">
        <v>45875</v>
      </c>
      <c r="G198" s="168" t="s">
        <v>16141</v>
      </c>
      <c r="H198" s="168">
        <v>45888</v>
      </c>
      <c r="I198" s="161"/>
      <c r="J198" s="161" t="s">
        <v>10099</v>
      </c>
      <c r="K198" s="325" t="s">
        <v>10398</v>
      </c>
      <c r="L198" s="195">
        <v>39848</v>
      </c>
      <c r="M198" s="168">
        <v>45904</v>
      </c>
      <c r="N198" s="116" t="s">
        <v>10280</v>
      </c>
      <c r="O198" s="168"/>
      <c r="P198" s="116" t="s">
        <v>10282</v>
      </c>
      <c r="Q198" s="168">
        <v>45908</v>
      </c>
      <c r="R198" s="117"/>
      <c r="S198" s="117"/>
      <c r="T198" s="117"/>
    </row>
    <row r="199" spans="1:20" hidden="1" x14ac:dyDescent="0.25">
      <c r="A199" s="18">
        <v>1211100470</v>
      </c>
      <c r="B199" s="33" t="s">
        <v>3501</v>
      </c>
      <c r="C199" s="14" t="s">
        <v>19</v>
      </c>
      <c r="D199" s="14" t="s">
        <v>8809</v>
      </c>
      <c r="E199" s="50">
        <v>8</v>
      </c>
      <c r="F199" s="168">
        <v>45875</v>
      </c>
      <c r="G199" s="50" t="s">
        <v>16141</v>
      </c>
      <c r="H199" s="168">
        <v>45888</v>
      </c>
      <c r="I199" s="161" t="s">
        <v>8963</v>
      </c>
      <c r="J199" s="161" t="s">
        <v>10002</v>
      </c>
      <c r="K199" s="325" t="s">
        <v>10398</v>
      </c>
      <c r="L199" s="195">
        <v>39848</v>
      </c>
      <c r="M199" s="168">
        <v>45904</v>
      </c>
      <c r="N199" s="116" t="s">
        <v>10280</v>
      </c>
      <c r="O199" s="116"/>
      <c r="P199" s="116" t="s">
        <v>10282</v>
      </c>
      <c r="Q199" s="168">
        <v>45908</v>
      </c>
      <c r="R199" s="117"/>
      <c r="S199" s="117"/>
      <c r="T199" s="117"/>
    </row>
    <row r="200" spans="1:20" hidden="1" x14ac:dyDescent="0.25">
      <c r="A200" s="18">
        <v>1211101660</v>
      </c>
      <c r="B200" s="353" t="s">
        <v>8226</v>
      </c>
      <c r="C200" s="10" t="s">
        <v>19</v>
      </c>
      <c r="D200" s="10" t="s">
        <v>8810</v>
      </c>
      <c r="E200" s="50">
        <v>4</v>
      </c>
      <c r="F200" s="168">
        <v>45875</v>
      </c>
      <c r="G200" s="168" t="s">
        <v>16141</v>
      </c>
      <c r="H200" s="168">
        <v>45888</v>
      </c>
      <c r="I200" s="161"/>
      <c r="J200" s="161" t="s">
        <v>10099</v>
      </c>
      <c r="K200" s="325" t="s">
        <v>10398</v>
      </c>
      <c r="L200" s="195">
        <v>39848</v>
      </c>
      <c r="M200" s="168">
        <v>45904</v>
      </c>
      <c r="N200" s="116" t="s">
        <v>10280</v>
      </c>
      <c r="O200" s="168"/>
      <c r="P200" s="116" t="s">
        <v>10282</v>
      </c>
      <c r="Q200" s="168">
        <v>45908</v>
      </c>
      <c r="R200" s="117"/>
      <c r="S200" s="117"/>
      <c r="T200" s="117"/>
    </row>
    <row r="201" spans="1:20" hidden="1" x14ac:dyDescent="0.25">
      <c r="A201" s="18">
        <v>1219102820</v>
      </c>
      <c r="B201" s="341" t="s">
        <v>6015</v>
      </c>
      <c r="C201" s="14" t="s">
        <v>731</v>
      </c>
      <c r="D201" s="14" t="s">
        <v>6016</v>
      </c>
      <c r="E201" s="50">
        <v>10</v>
      </c>
      <c r="F201" s="168">
        <v>45869</v>
      </c>
      <c r="G201" s="50" t="s">
        <v>16141</v>
      </c>
      <c r="H201" s="168">
        <v>45888</v>
      </c>
      <c r="I201" s="161" t="s">
        <v>8963</v>
      </c>
      <c r="J201" s="161" t="s">
        <v>10523</v>
      </c>
      <c r="K201" s="325" t="s">
        <v>10398</v>
      </c>
      <c r="L201" s="195">
        <v>39848</v>
      </c>
      <c r="M201" s="168">
        <v>45904</v>
      </c>
      <c r="N201" s="116" t="s">
        <v>10280</v>
      </c>
      <c r="O201" s="116"/>
      <c r="P201" s="116" t="s">
        <v>10282</v>
      </c>
      <c r="Q201" s="168">
        <v>45908</v>
      </c>
      <c r="R201" s="117"/>
      <c r="S201" s="117"/>
      <c r="T201" s="117"/>
    </row>
    <row r="202" spans="1:20" hidden="1" x14ac:dyDescent="0.25">
      <c r="A202" s="18">
        <v>1219102890</v>
      </c>
      <c r="B202" s="353" t="s">
        <v>5289</v>
      </c>
      <c r="C202" s="14" t="s">
        <v>19</v>
      </c>
      <c r="D202" s="14" t="s">
        <v>7382</v>
      </c>
      <c r="E202" s="50">
        <v>3</v>
      </c>
      <c r="F202" s="168">
        <v>45874</v>
      </c>
      <c r="G202" s="168" t="s">
        <v>16141</v>
      </c>
      <c r="H202" s="168">
        <v>45888</v>
      </c>
      <c r="I202" s="161"/>
      <c r="J202" s="161" t="s">
        <v>10099</v>
      </c>
      <c r="K202" s="325" t="s">
        <v>10398</v>
      </c>
      <c r="L202" s="195">
        <v>39848</v>
      </c>
      <c r="M202" s="168">
        <v>45904</v>
      </c>
      <c r="N202" s="116" t="s">
        <v>10280</v>
      </c>
      <c r="O202" s="116"/>
      <c r="P202" s="116" t="s">
        <v>10282</v>
      </c>
      <c r="Q202" s="168">
        <v>45908</v>
      </c>
      <c r="R202" s="117"/>
      <c r="S202" s="117"/>
      <c r="T202" s="117"/>
    </row>
    <row r="203" spans="1:20" hidden="1" x14ac:dyDescent="0.25">
      <c r="A203" s="18">
        <v>1219102900</v>
      </c>
      <c r="B203" s="353" t="s">
        <v>5292</v>
      </c>
      <c r="C203" s="10" t="s">
        <v>19</v>
      </c>
      <c r="D203" s="10" t="s">
        <v>7405</v>
      </c>
      <c r="E203" s="50">
        <v>1</v>
      </c>
      <c r="F203" s="168">
        <v>45868</v>
      </c>
      <c r="G203" s="168" t="s">
        <v>16141</v>
      </c>
      <c r="H203" s="168">
        <v>45888</v>
      </c>
      <c r="I203" s="161"/>
      <c r="J203" s="161" t="s">
        <v>10099</v>
      </c>
      <c r="K203" s="325" t="s">
        <v>10398</v>
      </c>
      <c r="L203" s="195">
        <v>39848</v>
      </c>
      <c r="M203" s="168">
        <v>45904</v>
      </c>
      <c r="N203" s="116" t="s">
        <v>10280</v>
      </c>
      <c r="O203" s="168"/>
      <c r="P203" s="116" t="s">
        <v>10282</v>
      </c>
      <c r="Q203" s="168">
        <v>45908</v>
      </c>
      <c r="R203" s="117"/>
      <c r="S203" s="117"/>
      <c r="T203" s="117"/>
    </row>
    <row r="204" spans="1:20" hidden="1" x14ac:dyDescent="0.25">
      <c r="A204" s="18">
        <v>1219102950</v>
      </c>
      <c r="B204" s="193" t="s">
        <v>2553</v>
      </c>
      <c r="C204" s="14" t="s">
        <v>6699</v>
      </c>
      <c r="D204" s="14" t="s">
        <v>2554</v>
      </c>
      <c r="E204" s="50">
        <v>40</v>
      </c>
      <c r="F204" s="168">
        <v>45869</v>
      </c>
      <c r="G204" s="50" t="s">
        <v>16141</v>
      </c>
      <c r="H204" s="168">
        <v>45888</v>
      </c>
      <c r="I204" s="161" t="s">
        <v>8963</v>
      </c>
      <c r="J204" s="161" t="s">
        <v>10869</v>
      </c>
      <c r="K204" s="325" t="s">
        <v>10398</v>
      </c>
      <c r="L204" s="195">
        <v>39848</v>
      </c>
      <c r="M204" s="168">
        <v>45904</v>
      </c>
      <c r="N204" s="116" t="s">
        <v>10280</v>
      </c>
      <c r="O204" s="116"/>
      <c r="P204" s="116" t="s">
        <v>10282</v>
      </c>
      <c r="Q204" s="168">
        <v>45908</v>
      </c>
      <c r="R204" s="117"/>
      <c r="S204" s="117"/>
      <c r="T204" s="117"/>
    </row>
    <row r="205" spans="1:20" hidden="1" x14ac:dyDescent="0.25">
      <c r="A205" s="18">
        <v>1226100080</v>
      </c>
      <c r="B205" s="179" t="s">
        <v>2467</v>
      </c>
      <c r="C205" s="10" t="s">
        <v>19</v>
      </c>
      <c r="D205" s="10" t="s">
        <v>2468</v>
      </c>
      <c r="E205" s="50">
        <v>20</v>
      </c>
      <c r="F205" s="168">
        <v>45881</v>
      </c>
      <c r="G205" s="168" t="s">
        <v>16141</v>
      </c>
      <c r="H205" s="168">
        <v>45888</v>
      </c>
      <c r="I205" s="161"/>
      <c r="J205" s="161"/>
      <c r="K205" s="325" t="s">
        <v>10398</v>
      </c>
      <c r="L205" s="195">
        <v>39848</v>
      </c>
      <c r="M205" s="168">
        <v>45904</v>
      </c>
      <c r="N205" s="116" t="s">
        <v>10280</v>
      </c>
      <c r="O205" s="116"/>
      <c r="P205" s="116" t="s">
        <v>10282</v>
      </c>
      <c r="Q205" s="168">
        <v>45908</v>
      </c>
      <c r="R205" s="117"/>
      <c r="S205" s="117"/>
      <c r="T205" s="117"/>
    </row>
    <row r="206" spans="1:20" hidden="1" x14ac:dyDescent="0.25">
      <c r="A206" s="18">
        <v>1226100460</v>
      </c>
      <c r="B206" s="33" t="s">
        <v>2494</v>
      </c>
      <c r="C206" s="10" t="s">
        <v>19</v>
      </c>
      <c r="D206" s="10" t="s">
        <v>2495</v>
      </c>
      <c r="E206" s="50">
        <v>15</v>
      </c>
      <c r="F206" s="168">
        <v>45881</v>
      </c>
      <c r="G206" s="168" t="s">
        <v>16141</v>
      </c>
      <c r="H206" s="168">
        <v>45888</v>
      </c>
      <c r="I206" s="161"/>
      <c r="J206" s="161"/>
      <c r="K206" s="325" t="s">
        <v>10398</v>
      </c>
      <c r="L206" s="195">
        <v>39848</v>
      </c>
      <c r="M206" s="168">
        <v>45904</v>
      </c>
      <c r="N206" s="116" t="s">
        <v>10280</v>
      </c>
      <c r="O206" s="116"/>
      <c r="P206" s="116" t="s">
        <v>10282</v>
      </c>
      <c r="Q206" s="168">
        <v>45908</v>
      </c>
      <c r="R206" s="117"/>
      <c r="S206" s="117"/>
      <c r="T206" s="117"/>
    </row>
    <row r="207" spans="1:20" hidden="1" x14ac:dyDescent="0.25">
      <c r="A207" s="18">
        <v>1226100720</v>
      </c>
      <c r="B207" s="33" t="s">
        <v>2505</v>
      </c>
      <c r="C207" s="10" t="s">
        <v>19</v>
      </c>
      <c r="D207" s="10" t="s">
        <v>2506</v>
      </c>
      <c r="E207" s="50">
        <v>15</v>
      </c>
      <c r="F207" s="168">
        <v>45881</v>
      </c>
      <c r="G207" s="168" t="s">
        <v>16141</v>
      </c>
      <c r="H207" s="168">
        <v>45888</v>
      </c>
      <c r="I207" s="161"/>
      <c r="J207" s="161"/>
      <c r="K207" s="325" t="s">
        <v>10398</v>
      </c>
      <c r="L207" s="195">
        <v>39848</v>
      </c>
      <c r="M207" s="168">
        <v>45904</v>
      </c>
      <c r="N207" s="116" t="s">
        <v>10280</v>
      </c>
      <c r="O207" s="116"/>
      <c r="P207" s="116" t="s">
        <v>10282</v>
      </c>
      <c r="Q207" s="168">
        <v>45908</v>
      </c>
      <c r="R207" s="117"/>
      <c r="S207" s="117"/>
      <c r="T207" s="117"/>
    </row>
    <row r="208" spans="1:20" hidden="1" x14ac:dyDescent="0.25">
      <c r="A208" s="18">
        <v>1237100720</v>
      </c>
      <c r="B208" s="33" t="s">
        <v>6153</v>
      </c>
      <c r="C208" s="10" t="s">
        <v>19</v>
      </c>
      <c r="D208" s="10" t="s">
        <v>7461</v>
      </c>
      <c r="E208" s="50">
        <v>3</v>
      </c>
      <c r="F208" s="168">
        <v>45875</v>
      </c>
      <c r="G208" s="168" t="s">
        <v>16141</v>
      </c>
      <c r="H208" s="168">
        <v>45888</v>
      </c>
      <c r="I208" s="161"/>
      <c r="J208" s="161" t="s">
        <v>10099</v>
      </c>
      <c r="K208" s="325" t="s">
        <v>10398</v>
      </c>
      <c r="L208" s="195">
        <v>39848</v>
      </c>
      <c r="M208" s="168">
        <v>45904</v>
      </c>
      <c r="N208" s="116" t="s">
        <v>10280</v>
      </c>
      <c r="O208" s="116"/>
      <c r="P208" s="116" t="s">
        <v>10282</v>
      </c>
      <c r="Q208" s="168">
        <v>45908</v>
      </c>
      <c r="R208" s="117"/>
      <c r="S208" s="117"/>
      <c r="T208" s="117"/>
    </row>
    <row r="209" spans="1:20" hidden="1" x14ac:dyDescent="0.25">
      <c r="A209" s="18">
        <v>1242100040</v>
      </c>
      <c r="B209" s="179" t="s">
        <v>11852</v>
      </c>
      <c r="C209" s="14" t="s">
        <v>731</v>
      </c>
      <c r="D209" s="14" t="s">
        <v>11853</v>
      </c>
      <c r="E209" s="50">
        <v>60</v>
      </c>
      <c r="F209" s="168">
        <v>45869</v>
      </c>
      <c r="G209" s="50" t="s">
        <v>16141</v>
      </c>
      <c r="H209" s="168">
        <v>45888</v>
      </c>
      <c r="I209" s="161" t="s">
        <v>8963</v>
      </c>
      <c r="J209" s="161" t="s">
        <v>16040</v>
      </c>
      <c r="K209" s="325" t="s">
        <v>10398</v>
      </c>
      <c r="L209" s="195">
        <v>39848</v>
      </c>
      <c r="M209" s="168">
        <v>45904</v>
      </c>
      <c r="N209" s="116" t="s">
        <v>10280</v>
      </c>
      <c r="O209" s="116"/>
      <c r="P209" s="116" t="s">
        <v>10282</v>
      </c>
      <c r="Q209" s="168">
        <v>45908</v>
      </c>
      <c r="R209" s="117"/>
      <c r="S209" s="117"/>
      <c r="T209" s="117"/>
    </row>
    <row r="210" spans="1:20" hidden="1" x14ac:dyDescent="0.25">
      <c r="A210" s="18">
        <v>1213103190</v>
      </c>
      <c r="B210" s="33" t="s">
        <v>9183</v>
      </c>
      <c r="C210" s="10" t="s">
        <v>6699</v>
      </c>
      <c r="D210" s="10" t="s">
        <v>11649</v>
      </c>
      <c r="E210" s="50">
        <v>3</v>
      </c>
      <c r="F210" s="168">
        <v>45874</v>
      </c>
      <c r="G210" s="168" t="s">
        <v>16141</v>
      </c>
      <c r="H210" s="168">
        <v>45888</v>
      </c>
      <c r="I210" s="161"/>
      <c r="J210" s="161" t="s">
        <v>10099</v>
      </c>
      <c r="K210" s="325" t="s">
        <v>10398</v>
      </c>
      <c r="L210" s="195">
        <v>39845</v>
      </c>
      <c r="M210" s="168">
        <v>45904</v>
      </c>
      <c r="N210" s="116" t="s">
        <v>10281</v>
      </c>
      <c r="O210" s="116"/>
      <c r="P210" s="116" t="s">
        <v>10282</v>
      </c>
      <c r="Q210" s="168">
        <v>45908</v>
      </c>
      <c r="R210" s="117"/>
      <c r="S210" s="117"/>
      <c r="T210" s="117"/>
    </row>
    <row r="211" spans="1:20" hidden="1" x14ac:dyDescent="0.25">
      <c r="A211" s="18">
        <v>1213103200</v>
      </c>
      <c r="B211" s="33" t="s">
        <v>9184</v>
      </c>
      <c r="C211" s="14" t="s">
        <v>6699</v>
      </c>
      <c r="D211" s="14" t="s">
        <v>11650</v>
      </c>
      <c r="E211" s="50">
        <v>5</v>
      </c>
      <c r="F211" s="168">
        <v>45869</v>
      </c>
      <c r="G211" s="50" t="s">
        <v>16141</v>
      </c>
      <c r="H211" s="168">
        <v>45888</v>
      </c>
      <c r="I211" s="161" t="s">
        <v>8963</v>
      </c>
      <c r="J211" s="161" t="s">
        <v>10003</v>
      </c>
      <c r="K211" s="325" t="s">
        <v>10398</v>
      </c>
      <c r="L211" s="195">
        <v>39845</v>
      </c>
      <c r="M211" s="168">
        <v>45904</v>
      </c>
      <c r="N211" s="116" t="s">
        <v>10281</v>
      </c>
      <c r="O211" s="116"/>
      <c r="P211" s="116" t="s">
        <v>10282</v>
      </c>
      <c r="Q211" s="168">
        <v>45908</v>
      </c>
      <c r="R211" s="117"/>
      <c r="S211" s="117"/>
      <c r="T211" s="117"/>
    </row>
    <row r="212" spans="1:20" hidden="1" x14ac:dyDescent="0.25">
      <c r="A212" s="18">
        <v>1213103760</v>
      </c>
      <c r="B212" s="341" t="s">
        <v>11750</v>
      </c>
      <c r="C212" s="14" t="s">
        <v>6699</v>
      </c>
      <c r="D212" s="14" t="s">
        <v>11753</v>
      </c>
      <c r="E212" s="50">
        <v>5</v>
      </c>
      <c r="F212" s="168">
        <v>45869</v>
      </c>
      <c r="G212" s="50" t="s">
        <v>16141</v>
      </c>
      <c r="H212" s="168">
        <v>45888</v>
      </c>
      <c r="I212" s="161" t="s">
        <v>8963</v>
      </c>
      <c r="J212" s="161" t="s">
        <v>10003</v>
      </c>
      <c r="K212" s="325" t="s">
        <v>10398</v>
      </c>
      <c r="L212" s="195">
        <v>39845</v>
      </c>
      <c r="M212" s="168">
        <v>45904</v>
      </c>
      <c r="N212" s="116" t="s">
        <v>10281</v>
      </c>
      <c r="O212" s="116"/>
      <c r="P212" s="116" t="s">
        <v>10282</v>
      </c>
      <c r="Q212" s="168">
        <v>45908</v>
      </c>
      <c r="R212" s="117"/>
      <c r="S212" s="117"/>
      <c r="T212" s="117"/>
    </row>
    <row r="213" spans="1:20" hidden="1" x14ac:dyDescent="0.25">
      <c r="A213" s="18">
        <v>1233101500</v>
      </c>
      <c r="B213" s="353" t="s">
        <v>8806</v>
      </c>
      <c r="C213" s="10" t="s">
        <v>19</v>
      </c>
      <c r="D213" s="10" t="s">
        <v>8807</v>
      </c>
      <c r="E213" s="50">
        <v>50</v>
      </c>
      <c r="F213" s="168">
        <v>45874</v>
      </c>
      <c r="G213" s="168" t="s">
        <v>16141</v>
      </c>
      <c r="H213" s="168">
        <v>45888</v>
      </c>
      <c r="I213" s="161"/>
      <c r="J213" s="161"/>
      <c r="K213" s="325" t="s">
        <v>10398</v>
      </c>
      <c r="L213" s="195">
        <v>39845</v>
      </c>
      <c r="M213" s="168">
        <v>45904</v>
      </c>
      <c r="N213" s="116" t="s">
        <v>10281</v>
      </c>
      <c r="O213" s="116"/>
      <c r="P213" s="116" t="s">
        <v>10282</v>
      </c>
      <c r="Q213" s="168">
        <v>45908</v>
      </c>
      <c r="R213" s="117"/>
      <c r="S213" s="117"/>
      <c r="T213" s="117"/>
    </row>
    <row r="214" spans="1:20" hidden="1" x14ac:dyDescent="0.25">
      <c r="A214" s="18">
        <v>1233101510</v>
      </c>
      <c r="B214" s="353" t="s">
        <v>8301</v>
      </c>
      <c r="C214" s="14" t="s">
        <v>731</v>
      </c>
      <c r="D214" s="14" t="s">
        <v>8300</v>
      </c>
      <c r="E214" s="50">
        <v>6</v>
      </c>
      <c r="F214" s="168">
        <v>45869</v>
      </c>
      <c r="G214" s="50" t="s">
        <v>16141</v>
      </c>
      <c r="H214" s="168">
        <v>45888</v>
      </c>
      <c r="I214" s="161" t="s">
        <v>8963</v>
      </c>
      <c r="J214" s="161" t="s">
        <v>10523</v>
      </c>
      <c r="K214" s="325" t="s">
        <v>10398</v>
      </c>
      <c r="L214" s="195">
        <v>39845</v>
      </c>
      <c r="M214" s="168">
        <v>45904</v>
      </c>
      <c r="N214" s="116" t="s">
        <v>10281</v>
      </c>
      <c r="O214" s="116"/>
      <c r="P214" s="116" t="s">
        <v>10282</v>
      </c>
      <c r="Q214" s="168">
        <v>45908</v>
      </c>
      <c r="R214" s="117"/>
      <c r="S214" s="117"/>
      <c r="T214" s="117"/>
    </row>
    <row r="215" spans="1:20" hidden="1" x14ac:dyDescent="0.25">
      <c r="A215" s="18">
        <v>1234100260</v>
      </c>
      <c r="B215" s="33" t="s">
        <v>5517</v>
      </c>
      <c r="C215" s="14" t="s">
        <v>19</v>
      </c>
      <c r="D215" s="14" t="s">
        <v>8446</v>
      </c>
      <c r="E215" s="50">
        <v>10</v>
      </c>
      <c r="F215" s="168">
        <v>45874</v>
      </c>
      <c r="G215" s="50" t="s">
        <v>16141</v>
      </c>
      <c r="H215" s="168">
        <v>45888</v>
      </c>
      <c r="I215" s="161" t="s">
        <v>8963</v>
      </c>
      <c r="J215" s="161" t="s">
        <v>10781</v>
      </c>
      <c r="K215" s="325" t="s">
        <v>10398</v>
      </c>
      <c r="L215" s="195">
        <v>39845</v>
      </c>
      <c r="M215" s="168">
        <v>45904</v>
      </c>
      <c r="N215" s="116" t="s">
        <v>10281</v>
      </c>
      <c r="O215" s="116"/>
      <c r="P215" s="116" t="s">
        <v>10282</v>
      </c>
      <c r="Q215" s="168">
        <v>45908</v>
      </c>
      <c r="R215" s="117"/>
      <c r="S215" s="117"/>
      <c r="T215" s="117"/>
    </row>
    <row r="216" spans="1:20" hidden="1" x14ac:dyDescent="0.25">
      <c r="A216" s="18">
        <v>1213103180</v>
      </c>
      <c r="B216" s="33" t="s">
        <v>9182</v>
      </c>
      <c r="C216" s="14" t="s">
        <v>6699</v>
      </c>
      <c r="D216" s="14" t="s">
        <v>11651</v>
      </c>
      <c r="E216" s="50">
        <v>6</v>
      </c>
      <c r="F216" s="168">
        <v>45869</v>
      </c>
      <c r="G216" s="50" t="s">
        <v>16141</v>
      </c>
      <c r="H216" s="168">
        <v>45888</v>
      </c>
      <c r="I216" s="161" t="s">
        <v>8963</v>
      </c>
      <c r="J216" s="161" t="s">
        <v>10410</v>
      </c>
      <c r="K216" s="325" t="s">
        <v>10398</v>
      </c>
      <c r="L216" s="195">
        <v>39846</v>
      </c>
      <c r="M216" s="168">
        <v>45904</v>
      </c>
      <c r="N216" s="116" t="s">
        <v>10223</v>
      </c>
      <c r="O216" s="116" t="s">
        <v>16455</v>
      </c>
      <c r="P216" s="116" t="s">
        <v>10282</v>
      </c>
      <c r="Q216" s="168">
        <v>46001</v>
      </c>
      <c r="R216" s="117"/>
      <c r="S216" s="117"/>
      <c r="T216" s="117"/>
    </row>
    <row r="217" spans="1:20" hidden="1" x14ac:dyDescent="0.25">
      <c r="A217" s="18">
        <v>1213103380</v>
      </c>
      <c r="B217" s="341" t="s">
        <v>11751</v>
      </c>
      <c r="C217" s="14" t="s">
        <v>6699</v>
      </c>
      <c r="D217" s="14" t="s">
        <v>9359</v>
      </c>
      <c r="E217" s="50">
        <v>5</v>
      </c>
      <c r="F217" s="168">
        <v>45869</v>
      </c>
      <c r="G217" s="50" t="s">
        <v>16141</v>
      </c>
      <c r="H217" s="168">
        <v>45888</v>
      </c>
      <c r="I217" s="161" t="s">
        <v>8963</v>
      </c>
      <c r="J217" s="161" t="s">
        <v>10003</v>
      </c>
      <c r="K217" s="325" t="s">
        <v>10398</v>
      </c>
      <c r="L217" s="195">
        <v>39846</v>
      </c>
      <c r="M217" s="168">
        <v>45904</v>
      </c>
      <c r="N217" s="116" t="s">
        <v>10223</v>
      </c>
      <c r="O217" s="116" t="s">
        <v>16456</v>
      </c>
      <c r="P217" s="116" t="s">
        <v>10282</v>
      </c>
      <c r="Q217" s="168">
        <v>46001</v>
      </c>
      <c r="R217" s="117"/>
      <c r="S217" s="117"/>
      <c r="T217" s="117"/>
    </row>
    <row r="218" spans="1:20" hidden="1" x14ac:dyDescent="0.25">
      <c r="A218" s="18">
        <v>1010107990</v>
      </c>
      <c r="B218" s="33" t="s">
        <v>9366</v>
      </c>
      <c r="C218" s="14" t="s">
        <v>19</v>
      </c>
      <c r="D218" s="14" t="s">
        <v>9365</v>
      </c>
      <c r="E218" s="50">
        <v>6</v>
      </c>
      <c r="F218" s="168">
        <v>45874</v>
      </c>
      <c r="G218" s="50" t="s">
        <v>16142</v>
      </c>
      <c r="H218" s="168">
        <v>45888</v>
      </c>
      <c r="I218" s="161" t="s">
        <v>8963</v>
      </c>
      <c r="J218" s="161" t="s">
        <v>10410</v>
      </c>
      <c r="K218" s="325" t="s">
        <v>10398</v>
      </c>
      <c r="L218" s="195">
        <v>39745</v>
      </c>
      <c r="M218" s="168">
        <v>45896</v>
      </c>
      <c r="N218" s="116" t="s">
        <v>11735</v>
      </c>
      <c r="O218" s="116"/>
      <c r="P218" s="116" t="s">
        <v>10282</v>
      </c>
      <c r="Q218" s="168">
        <v>45898</v>
      </c>
      <c r="R218" s="117"/>
      <c r="S218" s="117"/>
      <c r="T218" s="117"/>
    </row>
    <row r="219" spans="1:20" hidden="1" x14ac:dyDescent="0.25">
      <c r="A219" s="18">
        <v>1322104940</v>
      </c>
      <c r="B219" s="341" t="s">
        <v>11547</v>
      </c>
      <c r="C219" s="10" t="s">
        <v>19</v>
      </c>
      <c r="D219" s="10" t="s">
        <v>11546</v>
      </c>
      <c r="E219" s="50">
        <v>2</v>
      </c>
      <c r="F219" s="168">
        <v>45887</v>
      </c>
      <c r="G219" s="168" t="s">
        <v>16143</v>
      </c>
      <c r="H219" s="168">
        <v>45888</v>
      </c>
      <c r="I219" s="161"/>
      <c r="J219" s="161" t="s">
        <v>10099</v>
      </c>
      <c r="K219" s="325" t="s">
        <v>10398</v>
      </c>
      <c r="L219" s="195">
        <v>39785</v>
      </c>
      <c r="M219" s="168">
        <v>45898</v>
      </c>
      <c r="N219" s="116" t="s">
        <v>10221</v>
      </c>
      <c r="O219" s="168"/>
      <c r="P219" s="116" t="s">
        <v>10282</v>
      </c>
      <c r="Q219" s="168">
        <v>45911</v>
      </c>
      <c r="R219" s="117"/>
      <c r="S219" s="117"/>
      <c r="T219" s="117"/>
    </row>
    <row r="220" spans="1:20" hidden="1" x14ac:dyDescent="0.25">
      <c r="A220" s="18">
        <v>1810102430</v>
      </c>
      <c r="B220" s="33" t="s">
        <v>1089</v>
      </c>
      <c r="C220" s="10" t="s">
        <v>19</v>
      </c>
      <c r="D220" s="10" t="s">
        <v>6452</v>
      </c>
      <c r="E220" s="50">
        <v>3</v>
      </c>
      <c r="F220" s="168">
        <v>45869</v>
      </c>
      <c r="G220" s="168" t="s">
        <v>16144</v>
      </c>
      <c r="H220" s="168">
        <v>45888</v>
      </c>
      <c r="I220" s="161"/>
      <c r="J220" s="161"/>
      <c r="K220" s="325" t="s">
        <v>10398</v>
      </c>
      <c r="L220" s="195">
        <v>39904</v>
      </c>
      <c r="M220" s="168">
        <v>45909</v>
      </c>
      <c r="N220" s="116" t="s">
        <v>10465</v>
      </c>
      <c r="O220" s="116"/>
      <c r="P220" s="116" t="s">
        <v>10282</v>
      </c>
      <c r="Q220" s="168">
        <v>45938</v>
      </c>
      <c r="R220" s="117"/>
      <c r="S220" s="117"/>
      <c r="T220" s="117"/>
    </row>
    <row r="221" spans="1:20" hidden="1" x14ac:dyDescent="0.25">
      <c r="A221" s="18">
        <v>1510100430</v>
      </c>
      <c r="B221" s="33" t="s">
        <v>1072</v>
      </c>
      <c r="C221" s="10" t="s">
        <v>19</v>
      </c>
      <c r="D221" s="10" t="s">
        <v>9087</v>
      </c>
      <c r="E221" s="50">
        <v>1</v>
      </c>
      <c r="F221" s="168">
        <v>45868</v>
      </c>
      <c r="G221" s="168" t="s">
        <v>16144</v>
      </c>
      <c r="H221" s="168">
        <v>45888</v>
      </c>
      <c r="I221" s="161"/>
      <c r="J221" s="161" t="s">
        <v>10099</v>
      </c>
      <c r="K221" s="325" t="s">
        <v>10398</v>
      </c>
      <c r="L221" s="195">
        <v>39904</v>
      </c>
      <c r="M221" s="168">
        <v>45909</v>
      </c>
      <c r="N221" s="116" t="s">
        <v>10465</v>
      </c>
      <c r="O221" s="168"/>
      <c r="P221" s="116" t="s">
        <v>10282</v>
      </c>
      <c r="Q221" s="168">
        <v>45911</v>
      </c>
      <c r="R221" s="117"/>
      <c r="S221" s="117"/>
      <c r="T221" s="117"/>
    </row>
    <row r="222" spans="1:20" hidden="1" x14ac:dyDescent="0.25">
      <c r="A222" s="18">
        <v>1510101880</v>
      </c>
      <c r="B222" s="33" t="s">
        <v>1069</v>
      </c>
      <c r="C222" s="10" t="s">
        <v>19</v>
      </c>
      <c r="D222" s="10" t="s">
        <v>7376</v>
      </c>
      <c r="E222" s="50">
        <v>6</v>
      </c>
      <c r="F222" s="168">
        <v>45869</v>
      </c>
      <c r="G222" s="168" t="s">
        <v>16144</v>
      </c>
      <c r="H222" s="168">
        <v>45888</v>
      </c>
      <c r="I222" s="161"/>
      <c r="J222" s="161"/>
      <c r="K222" s="325" t="s">
        <v>10398</v>
      </c>
      <c r="L222" s="195">
        <v>39904</v>
      </c>
      <c r="M222" s="168">
        <v>45909</v>
      </c>
      <c r="N222" s="116" t="s">
        <v>10465</v>
      </c>
      <c r="O222" s="116"/>
      <c r="P222" s="116" t="s">
        <v>10282</v>
      </c>
      <c r="Q222" s="168">
        <v>45911</v>
      </c>
      <c r="R222" s="117"/>
      <c r="S222" s="117"/>
      <c r="T222" s="117"/>
    </row>
    <row r="223" spans="1:20" hidden="1" x14ac:dyDescent="0.25">
      <c r="A223" s="18">
        <v>1810102540</v>
      </c>
      <c r="B223" s="33" t="s">
        <v>979</v>
      </c>
      <c r="C223" s="10" t="s">
        <v>19</v>
      </c>
      <c r="D223" s="10" t="s">
        <v>7389</v>
      </c>
      <c r="E223" s="50">
        <v>12</v>
      </c>
      <c r="F223" s="168">
        <v>45875</v>
      </c>
      <c r="G223" s="168" t="s">
        <v>16144</v>
      </c>
      <c r="H223" s="168">
        <v>45888</v>
      </c>
      <c r="I223" s="161" t="s">
        <v>8963</v>
      </c>
      <c r="J223" s="161" t="s">
        <v>10887</v>
      </c>
      <c r="K223" s="325" t="s">
        <v>10398</v>
      </c>
      <c r="L223" s="195">
        <v>39904</v>
      </c>
      <c r="M223" s="168">
        <v>45909</v>
      </c>
      <c r="N223" s="116" t="s">
        <v>10465</v>
      </c>
      <c r="O223" s="116"/>
      <c r="P223" s="116" t="s">
        <v>10282</v>
      </c>
      <c r="Q223" s="168">
        <v>45911</v>
      </c>
      <c r="R223" s="117"/>
      <c r="S223" s="117"/>
      <c r="T223" s="117"/>
    </row>
    <row r="224" spans="1:20" hidden="1" x14ac:dyDescent="0.25">
      <c r="A224" s="18">
        <v>1018100720</v>
      </c>
      <c r="B224" s="33" t="s">
        <v>16092</v>
      </c>
      <c r="C224" s="244" t="s">
        <v>19</v>
      </c>
      <c r="D224" s="244" t="s">
        <v>7423</v>
      </c>
      <c r="E224" s="245">
        <v>20</v>
      </c>
      <c r="F224" s="246">
        <v>45887</v>
      </c>
      <c r="G224" s="245" t="s">
        <v>16145</v>
      </c>
      <c r="H224" s="246">
        <v>45888</v>
      </c>
      <c r="I224" s="247" t="s">
        <v>8963</v>
      </c>
      <c r="J224" s="247" t="s">
        <v>10887</v>
      </c>
      <c r="K224" s="325" t="s">
        <v>10398</v>
      </c>
      <c r="L224" s="195">
        <v>39733</v>
      </c>
      <c r="M224" s="168">
        <v>45895</v>
      </c>
      <c r="N224" s="116" t="s">
        <v>10299</v>
      </c>
      <c r="O224" s="116"/>
      <c r="P224" s="116" t="s">
        <v>10282</v>
      </c>
      <c r="Q224" s="168">
        <v>45897</v>
      </c>
      <c r="R224" s="117"/>
      <c r="S224" s="117"/>
      <c r="T224" s="117"/>
    </row>
    <row r="225" spans="1:20" hidden="1" x14ac:dyDescent="0.25">
      <c r="A225" s="18">
        <v>1022102100</v>
      </c>
      <c r="B225" s="179" t="s">
        <v>955</v>
      </c>
      <c r="C225" s="244" t="s">
        <v>19</v>
      </c>
      <c r="D225" s="244" t="s">
        <v>956</v>
      </c>
      <c r="E225" s="245">
        <v>50</v>
      </c>
      <c r="F225" s="246">
        <v>45887</v>
      </c>
      <c r="G225" s="245" t="s">
        <v>16145</v>
      </c>
      <c r="H225" s="246">
        <v>45888</v>
      </c>
      <c r="I225" s="247" t="s">
        <v>8963</v>
      </c>
      <c r="J225" s="247" t="s">
        <v>10470</v>
      </c>
      <c r="K225" s="325" t="s">
        <v>10398</v>
      </c>
      <c r="L225" s="195">
        <v>39733</v>
      </c>
      <c r="M225" s="168">
        <v>45895</v>
      </c>
      <c r="N225" s="116" t="s">
        <v>10299</v>
      </c>
      <c r="O225" s="116"/>
      <c r="P225" s="116" t="s">
        <v>10282</v>
      </c>
      <c r="Q225" s="168">
        <v>45897</v>
      </c>
      <c r="R225" s="117"/>
      <c r="S225" s="117"/>
      <c r="T225" s="117"/>
    </row>
    <row r="226" spans="1:20" hidden="1" x14ac:dyDescent="0.25">
      <c r="A226" s="18">
        <v>1230100140</v>
      </c>
      <c r="B226" s="33" t="s">
        <v>3807</v>
      </c>
      <c r="C226" s="10" t="s">
        <v>19</v>
      </c>
      <c r="D226" s="10" t="s">
        <v>3808</v>
      </c>
      <c r="E226" s="50">
        <v>10</v>
      </c>
      <c r="F226" s="168">
        <v>45875</v>
      </c>
      <c r="G226" s="168" t="s">
        <v>16146</v>
      </c>
      <c r="H226" s="168">
        <v>45888</v>
      </c>
      <c r="I226" s="161"/>
      <c r="J226" s="161" t="s">
        <v>10099</v>
      </c>
      <c r="K226" s="325" t="s">
        <v>10398</v>
      </c>
      <c r="L226" s="195">
        <v>39768</v>
      </c>
      <c r="M226" s="168">
        <v>45897</v>
      </c>
      <c r="N226" s="116" t="s">
        <v>10581</v>
      </c>
      <c r="O226" s="200" t="s">
        <v>16566</v>
      </c>
      <c r="P226" s="116" t="s">
        <v>10282</v>
      </c>
      <c r="Q226" s="168">
        <v>45917</v>
      </c>
      <c r="R226" s="117"/>
      <c r="S226" s="117"/>
      <c r="T226" s="117"/>
    </row>
    <row r="227" spans="1:20" hidden="1" x14ac:dyDescent="0.25">
      <c r="A227" s="18">
        <v>1230100160</v>
      </c>
      <c r="B227" s="33" t="s">
        <v>3794</v>
      </c>
      <c r="C227" s="10" t="s">
        <v>19</v>
      </c>
      <c r="D227" s="10" t="s">
        <v>3795</v>
      </c>
      <c r="E227" s="50">
        <v>10</v>
      </c>
      <c r="F227" s="168">
        <v>45875</v>
      </c>
      <c r="G227" s="168" t="s">
        <v>16146</v>
      </c>
      <c r="H227" s="168">
        <v>45888</v>
      </c>
      <c r="I227" s="161"/>
      <c r="J227" s="161" t="s">
        <v>10099</v>
      </c>
      <c r="K227" s="325" t="s">
        <v>10398</v>
      </c>
      <c r="L227" s="195">
        <v>39768</v>
      </c>
      <c r="M227" s="168">
        <v>45897</v>
      </c>
      <c r="N227" s="116" t="s">
        <v>10581</v>
      </c>
      <c r="O227" s="168"/>
      <c r="P227" s="116" t="s">
        <v>10282</v>
      </c>
      <c r="Q227" s="168">
        <v>45917</v>
      </c>
      <c r="R227" s="117"/>
      <c r="S227" s="117"/>
      <c r="T227" s="117"/>
    </row>
    <row r="228" spans="1:20" hidden="1" x14ac:dyDescent="0.25">
      <c r="A228" s="18">
        <v>1212100140</v>
      </c>
      <c r="B228" s="324" t="s">
        <v>5186</v>
      </c>
      <c r="C228" s="14" t="s">
        <v>19</v>
      </c>
      <c r="D228" s="14" t="s">
        <v>9315</v>
      </c>
      <c r="E228" s="50">
        <v>6</v>
      </c>
      <c r="F228" s="168">
        <v>45875</v>
      </c>
      <c r="G228" s="50" t="s">
        <v>16146</v>
      </c>
      <c r="H228" s="168">
        <v>45888</v>
      </c>
      <c r="I228" s="161" t="s">
        <v>8963</v>
      </c>
      <c r="J228" s="161" t="s">
        <v>10002</v>
      </c>
      <c r="K228" s="325" t="s">
        <v>10398</v>
      </c>
      <c r="L228" s="195">
        <v>39768</v>
      </c>
      <c r="M228" s="168">
        <v>45897</v>
      </c>
      <c r="N228" s="116" t="s">
        <v>10581</v>
      </c>
      <c r="O228" s="116"/>
      <c r="P228" s="116" t="s">
        <v>10282</v>
      </c>
      <c r="Q228" s="168">
        <v>45903</v>
      </c>
      <c r="R228" s="117"/>
      <c r="S228" s="117"/>
      <c r="T228" s="117"/>
    </row>
    <row r="229" spans="1:20" hidden="1" x14ac:dyDescent="0.25">
      <c r="A229" s="18">
        <v>1232100280</v>
      </c>
      <c r="B229" s="33" t="s">
        <v>5173</v>
      </c>
      <c r="C229" s="14" t="s">
        <v>19</v>
      </c>
      <c r="D229" s="14" t="s">
        <v>5174</v>
      </c>
      <c r="E229" s="50">
        <v>12</v>
      </c>
      <c r="F229" s="168">
        <v>45875</v>
      </c>
      <c r="G229" s="50" t="s">
        <v>16146</v>
      </c>
      <c r="H229" s="168">
        <v>45888</v>
      </c>
      <c r="I229" s="161" t="s">
        <v>8963</v>
      </c>
      <c r="J229" s="161" t="s">
        <v>10154</v>
      </c>
      <c r="K229" s="325" t="s">
        <v>10398</v>
      </c>
      <c r="L229" s="195">
        <v>39768</v>
      </c>
      <c r="M229" s="168">
        <v>45897</v>
      </c>
      <c r="N229" s="116" t="s">
        <v>10581</v>
      </c>
      <c r="O229" s="116"/>
      <c r="P229" s="116" t="s">
        <v>10282</v>
      </c>
      <c r="Q229" s="168">
        <v>45903</v>
      </c>
      <c r="R229" s="117"/>
      <c r="S229" s="117"/>
      <c r="T229" s="117"/>
    </row>
    <row r="230" spans="1:20" hidden="1" x14ac:dyDescent="0.25">
      <c r="A230" s="18">
        <v>1026100140</v>
      </c>
      <c r="B230" s="33" t="s">
        <v>15504</v>
      </c>
      <c r="C230" s="261" t="s">
        <v>19</v>
      </c>
      <c r="D230" s="261" t="s">
        <v>8351</v>
      </c>
      <c r="E230" s="262">
        <v>6</v>
      </c>
      <c r="F230" s="263">
        <v>45887</v>
      </c>
      <c r="G230" s="263" t="s">
        <v>16147</v>
      </c>
      <c r="H230" s="263">
        <v>45888</v>
      </c>
      <c r="I230" s="264"/>
      <c r="J230" s="264" t="s">
        <v>10099</v>
      </c>
      <c r="K230" s="325" t="s">
        <v>10398</v>
      </c>
      <c r="L230" s="195">
        <v>39692</v>
      </c>
      <c r="M230" s="168">
        <v>45890</v>
      </c>
      <c r="N230" s="116" t="s">
        <v>11066</v>
      </c>
      <c r="O230" s="116"/>
      <c r="P230" s="116" t="s">
        <v>10282</v>
      </c>
      <c r="Q230" s="168">
        <v>45890</v>
      </c>
      <c r="R230" s="117"/>
      <c r="S230" s="117"/>
      <c r="T230" s="117"/>
    </row>
    <row r="231" spans="1:20" hidden="1" x14ac:dyDescent="0.25">
      <c r="A231" s="18">
        <v>1553101220</v>
      </c>
      <c r="B231" s="33" t="s">
        <v>4086</v>
      </c>
      <c r="C231" s="10" t="s">
        <v>19</v>
      </c>
      <c r="D231" s="10" t="s">
        <v>4087</v>
      </c>
      <c r="E231" s="50">
        <v>3</v>
      </c>
      <c r="F231" s="168">
        <v>45882</v>
      </c>
      <c r="G231" s="168" t="s">
        <v>16148</v>
      </c>
      <c r="H231" s="168">
        <v>45888</v>
      </c>
      <c r="I231" s="161"/>
      <c r="J231" s="161" t="s">
        <v>10099</v>
      </c>
      <c r="K231" s="325" t="s">
        <v>10398</v>
      </c>
      <c r="L231" s="195">
        <v>39770</v>
      </c>
      <c r="M231" s="168">
        <v>45897</v>
      </c>
      <c r="N231" s="116" t="s">
        <v>10227</v>
      </c>
      <c r="O231" s="168"/>
      <c r="P231" s="116" t="s">
        <v>10282</v>
      </c>
      <c r="Q231" s="168">
        <v>45909</v>
      </c>
      <c r="R231" s="117"/>
      <c r="S231" s="117"/>
      <c r="T231" s="117"/>
    </row>
    <row r="232" spans="1:20" hidden="1" x14ac:dyDescent="0.25">
      <c r="A232" s="18">
        <v>1310101740</v>
      </c>
      <c r="B232" s="33" t="s">
        <v>6937</v>
      </c>
      <c r="C232" s="265" t="s">
        <v>19</v>
      </c>
      <c r="D232" s="265" t="s">
        <v>6846</v>
      </c>
      <c r="E232" s="266">
        <v>10</v>
      </c>
      <c r="F232" s="267">
        <v>45862</v>
      </c>
      <c r="G232" s="267" t="s">
        <v>16301</v>
      </c>
      <c r="H232" s="267">
        <v>45863</v>
      </c>
      <c r="I232" s="268"/>
      <c r="J232" s="268"/>
      <c r="K232" s="325" t="s">
        <v>10398</v>
      </c>
      <c r="L232" s="195">
        <v>39735</v>
      </c>
      <c r="M232" s="168">
        <v>45896</v>
      </c>
      <c r="N232" s="116" t="s">
        <v>10466</v>
      </c>
      <c r="O232" s="116"/>
      <c r="P232" s="116" t="s">
        <v>10282</v>
      </c>
      <c r="Q232" s="168">
        <v>45897</v>
      </c>
      <c r="R232" s="117"/>
      <c r="S232" s="117"/>
      <c r="T232" s="117"/>
    </row>
    <row r="233" spans="1:20" ht="25.5" hidden="1" x14ac:dyDescent="0.25">
      <c r="A233" s="18">
        <v>1311100490</v>
      </c>
      <c r="B233" s="33" t="s">
        <v>8266</v>
      </c>
      <c r="C233" s="14" t="s">
        <v>19</v>
      </c>
      <c r="D233" s="14" t="s">
        <v>8263</v>
      </c>
      <c r="E233" s="50">
        <v>6</v>
      </c>
      <c r="F233" s="168">
        <v>45862</v>
      </c>
      <c r="G233" s="50" t="s">
        <v>16301</v>
      </c>
      <c r="H233" s="168">
        <v>45863</v>
      </c>
      <c r="I233" s="161" t="s">
        <v>8963</v>
      </c>
      <c r="J233" s="161" t="s">
        <v>10410</v>
      </c>
      <c r="K233" s="325" t="s">
        <v>10398</v>
      </c>
      <c r="L233" s="195">
        <v>39736</v>
      </c>
      <c r="M233" s="168">
        <v>45896</v>
      </c>
      <c r="N233" s="116" t="s">
        <v>16336</v>
      </c>
      <c r="O233" s="116"/>
      <c r="P233" s="116" t="s">
        <v>10282</v>
      </c>
      <c r="Q233" s="168">
        <v>45898</v>
      </c>
      <c r="R233" s="117"/>
      <c r="S233" s="117"/>
      <c r="T233" s="117"/>
    </row>
    <row r="234" spans="1:20" hidden="1" x14ac:dyDescent="0.25">
      <c r="A234" s="18">
        <v>1316107630</v>
      </c>
      <c r="B234" s="14" t="s">
        <v>8568</v>
      </c>
      <c r="C234" s="14" t="s">
        <v>19</v>
      </c>
      <c r="D234" s="14" t="s">
        <v>8603</v>
      </c>
      <c r="E234" s="50">
        <v>3</v>
      </c>
      <c r="F234" s="168">
        <v>45862</v>
      </c>
      <c r="G234" s="50" t="s">
        <v>16301</v>
      </c>
      <c r="H234" s="168">
        <v>45863</v>
      </c>
      <c r="I234" s="161" t="s">
        <v>8963</v>
      </c>
      <c r="J234" s="161" t="s">
        <v>10002</v>
      </c>
      <c r="K234" s="325" t="s">
        <v>10398</v>
      </c>
      <c r="L234" s="195">
        <v>39815</v>
      </c>
      <c r="M234" s="168">
        <v>45902</v>
      </c>
      <c r="N234" s="116" t="s">
        <v>11445</v>
      </c>
      <c r="O234" s="116"/>
      <c r="P234" s="116" t="s">
        <v>10282</v>
      </c>
      <c r="Q234" s="168">
        <v>45903</v>
      </c>
      <c r="R234" s="117"/>
      <c r="S234" s="117"/>
      <c r="T234" s="117"/>
    </row>
    <row r="235" spans="1:20" hidden="1" x14ac:dyDescent="0.25">
      <c r="A235" s="18">
        <v>1318100740</v>
      </c>
      <c r="B235" s="14" t="s">
        <v>6288</v>
      </c>
      <c r="C235" s="10" t="s">
        <v>19</v>
      </c>
      <c r="D235" s="10" t="s">
        <v>9423</v>
      </c>
      <c r="E235" s="50">
        <v>5</v>
      </c>
      <c r="F235" s="168">
        <v>45862</v>
      </c>
      <c r="G235" s="168" t="s">
        <v>16301</v>
      </c>
      <c r="H235" s="168">
        <v>45863</v>
      </c>
      <c r="I235" s="161"/>
      <c r="J235" s="161"/>
      <c r="K235" s="325" t="s">
        <v>10398</v>
      </c>
      <c r="L235" s="195">
        <v>39820</v>
      </c>
      <c r="M235" s="168">
        <v>45902</v>
      </c>
      <c r="N235" s="116" t="s">
        <v>10301</v>
      </c>
      <c r="O235" s="116"/>
      <c r="P235" s="116" t="s">
        <v>10282</v>
      </c>
      <c r="Q235" s="168">
        <v>45903</v>
      </c>
      <c r="R235" s="117"/>
      <c r="S235" s="117"/>
      <c r="T235" s="117"/>
    </row>
    <row r="236" spans="1:20" hidden="1" x14ac:dyDescent="0.25">
      <c r="A236" s="18">
        <v>1323100700</v>
      </c>
      <c r="B236" s="355" t="s">
        <v>2637</v>
      </c>
      <c r="C236" s="176" t="s">
        <v>19</v>
      </c>
      <c r="D236" s="10" t="s">
        <v>11062</v>
      </c>
      <c r="E236" s="50">
        <v>5</v>
      </c>
      <c r="F236" s="168">
        <v>45862</v>
      </c>
      <c r="G236" s="168" t="s">
        <v>16301</v>
      </c>
      <c r="H236" s="168">
        <v>45863</v>
      </c>
      <c r="I236" s="161"/>
      <c r="J236" s="161" t="s">
        <v>10099</v>
      </c>
      <c r="K236" s="325" t="s">
        <v>10398</v>
      </c>
      <c r="L236" s="195">
        <v>39736</v>
      </c>
      <c r="M236" s="168">
        <v>45896</v>
      </c>
      <c r="N236" s="116" t="s">
        <v>16336</v>
      </c>
      <c r="O236" s="116"/>
      <c r="P236" s="116" t="s">
        <v>10282</v>
      </c>
      <c r="Q236" s="168">
        <v>45898</v>
      </c>
      <c r="R236" s="117"/>
      <c r="S236" s="117"/>
      <c r="T236" s="117"/>
    </row>
    <row r="237" spans="1:20" hidden="1" x14ac:dyDescent="0.25">
      <c r="A237" s="18">
        <v>1321100480</v>
      </c>
      <c r="B237" s="19" t="s">
        <v>6742</v>
      </c>
      <c r="C237" s="265" t="s">
        <v>19</v>
      </c>
      <c r="D237" s="265" t="s">
        <v>6848</v>
      </c>
      <c r="E237" s="266">
        <v>6</v>
      </c>
      <c r="F237" s="267">
        <v>45862</v>
      </c>
      <c r="G237" s="267" t="s">
        <v>16301</v>
      </c>
      <c r="H237" s="267">
        <v>45863</v>
      </c>
      <c r="I237" s="268"/>
      <c r="J237" s="268"/>
      <c r="K237" s="325" t="s">
        <v>10398</v>
      </c>
      <c r="L237" s="195">
        <v>39735</v>
      </c>
      <c r="M237" s="168">
        <v>45896</v>
      </c>
      <c r="N237" s="116" t="s">
        <v>10466</v>
      </c>
      <c r="O237" s="116"/>
      <c r="P237" s="116" t="s">
        <v>10282</v>
      </c>
      <c r="Q237" s="168">
        <v>45897</v>
      </c>
      <c r="R237" s="117"/>
      <c r="S237" s="117"/>
      <c r="T237" s="117"/>
    </row>
    <row r="238" spans="1:20" hidden="1" x14ac:dyDescent="0.25">
      <c r="A238" s="18">
        <v>1318100920</v>
      </c>
      <c r="B238" s="14" t="s">
        <v>6336</v>
      </c>
      <c r="C238" s="244" t="s">
        <v>19</v>
      </c>
      <c r="D238" s="244" t="s">
        <v>6337</v>
      </c>
      <c r="E238" s="245">
        <v>1</v>
      </c>
      <c r="F238" s="246">
        <v>45890</v>
      </c>
      <c r="G238" s="245" t="s">
        <v>16299</v>
      </c>
      <c r="H238" s="246">
        <v>45890</v>
      </c>
      <c r="I238" s="247" t="s">
        <v>8963</v>
      </c>
      <c r="J238" s="247" t="s">
        <v>10002</v>
      </c>
      <c r="K238" s="325" t="s">
        <v>10459</v>
      </c>
      <c r="L238" s="195">
        <v>39713</v>
      </c>
      <c r="M238" s="168">
        <v>45891</v>
      </c>
      <c r="N238" s="116" t="s">
        <v>11756</v>
      </c>
      <c r="O238" s="116"/>
      <c r="P238" s="116" t="s">
        <v>10282</v>
      </c>
      <c r="Q238" s="168">
        <v>45894</v>
      </c>
      <c r="R238" s="117"/>
      <c r="S238" s="117"/>
      <c r="T238" s="117"/>
    </row>
    <row r="239" spans="1:20" hidden="1" x14ac:dyDescent="0.25">
      <c r="A239" s="18">
        <v>1523100680</v>
      </c>
      <c r="B239" s="14" t="s">
        <v>4167</v>
      </c>
      <c r="C239" s="10" t="s">
        <v>1469</v>
      </c>
      <c r="D239" s="10" t="s">
        <v>12151</v>
      </c>
      <c r="E239" s="50">
        <v>60</v>
      </c>
      <c r="F239" s="168">
        <v>45890</v>
      </c>
      <c r="G239" s="168" t="s">
        <v>16310</v>
      </c>
      <c r="H239" s="168">
        <v>45894</v>
      </c>
      <c r="I239" s="161"/>
      <c r="J239" s="161" t="s">
        <v>10099</v>
      </c>
      <c r="K239" s="325" t="s">
        <v>10398</v>
      </c>
      <c r="L239" s="195">
        <v>39803</v>
      </c>
      <c r="M239" s="168">
        <v>45902</v>
      </c>
      <c r="N239" s="116" t="s">
        <v>11069</v>
      </c>
      <c r="O239" s="168"/>
      <c r="P239" s="116" t="s">
        <v>10282</v>
      </c>
      <c r="Q239" s="168">
        <v>45908</v>
      </c>
      <c r="R239" s="117"/>
      <c r="S239" s="117"/>
      <c r="T239" s="117"/>
    </row>
    <row r="240" spans="1:20" hidden="1" x14ac:dyDescent="0.25">
      <c r="A240" s="18">
        <v>1010101150</v>
      </c>
      <c r="B240" s="33" t="s">
        <v>9765</v>
      </c>
      <c r="C240" s="14" t="s">
        <v>4216</v>
      </c>
      <c r="D240" s="14" t="s">
        <v>12027</v>
      </c>
      <c r="E240" s="50">
        <v>50</v>
      </c>
      <c r="F240" s="168">
        <v>45894</v>
      </c>
      <c r="G240" s="50" t="s">
        <v>16311</v>
      </c>
      <c r="H240" s="168">
        <v>45894</v>
      </c>
      <c r="I240" s="161" t="s">
        <v>8963</v>
      </c>
      <c r="J240" s="161" t="s">
        <v>10690</v>
      </c>
      <c r="K240" s="325" t="s">
        <v>10398</v>
      </c>
      <c r="L240" s="195">
        <v>39798</v>
      </c>
      <c r="M240" s="168">
        <v>45901</v>
      </c>
      <c r="N240" s="116" t="s">
        <v>11874</v>
      </c>
      <c r="O240" s="168"/>
      <c r="P240" s="116" t="s">
        <v>10282</v>
      </c>
      <c r="Q240" s="168">
        <v>45902</v>
      </c>
      <c r="R240" s="117"/>
      <c r="S240" s="117"/>
      <c r="T240" s="117"/>
    </row>
    <row r="241" spans="1:20" hidden="1" x14ac:dyDescent="0.25">
      <c r="A241" s="18">
        <v>1010101190</v>
      </c>
      <c r="B241" s="324" t="s">
        <v>9763</v>
      </c>
      <c r="C241" s="14" t="s">
        <v>4216</v>
      </c>
      <c r="D241" s="14" t="s">
        <v>5757</v>
      </c>
      <c r="E241" s="50">
        <v>50</v>
      </c>
      <c r="F241" s="168">
        <v>45894</v>
      </c>
      <c r="G241" s="50" t="s">
        <v>16311</v>
      </c>
      <c r="H241" s="168">
        <v>45894</v>
      </c>
      <c r="I241" s="161" t="s">
        <v>8963</v>
      </c>
      <c r="J241" s="161" t="s">
        <v>10526</v>
      </c>
      <c r="K241" s="325" t="s">
        <v>10398</v>
      </c>
      <c r="L241" s="195">
        <v>39798</v>
      </c>
      <c r="M241" s="168">
        <v>45901</v>
      </c>
      <c r="N241" s="116" t="s">
        <v>11874</v>
      </c>
      <c r="O241" s="168"/>
      <c r="P241" s="116" t="s">
        <v>10282</v>
      </c>
      <c r="Q241" s="168">
        <v>45902</v>
      </c>
      <c r="R241" s="117"/>
      <c r="S241" s="117"/>
      <c r="T241" s="117"/>
    </row>
    <row r="242" spans="1:20" ht="25.5" hidden="1" x14ac:dyDescent="0.25">
      <c r="A242" s="18">
        <v>1010101310</v>
      </c>
      <c r="B242" s="14" t="s">
        <v>9771</v>
      </c>
      <c r="C242" s="14" t="s">
        <v>4216</v>
      </c>
      <c r="D242" s="14" t="s">
        <v>9513</v>
      </c>
      <c r="E242" s="50">
        <v>50</v>
      </c>
      <c r="F242" s="168">
        <v>45888</v>
      </c>
      <c r="G242" s="50" t="s">
        <v>16311</v>
      </c>
      <c r="H242" s="168">
        <v>45894</v>
      </c>
      <c r="I242" s="161" t="s">
        <v>8963</v>
      </c>
      <c r="J242" s="161" t="s">
        <v>11051</v>
      </c>
      <c r="K242" s="325" t="s">
        <v>10398</v>
      </c>
      <c r="L242" s="195">
        <v>39797</v>
      </c>
      <c r="M242" s="168">
        <v>45901</v>
      </c>
      <c r="N242" s="116" t="s">
        <v>11061</v>
      </c>
      <c r="O242" s="116"/>
      <c r="P242" s="116" t="s">
        <v>10282</v>
      </c>
      <c r="Q242" s="168">
        <v>45903</v>
      </c>
      <c r="R242" s="117"/>
      <c r="S242" s="117"/>
      <c r="T242" s="117"/>
    </row>
    <row r="243" spans="1:20" hidden="1" x14ac:dyDescent="0.25">
      <c r="A243" s="18">
        <v>1010103010</v>
      </c>
      <c r="B243" s="33" t="s">
        <v>9761</v>
      </c>
      <c r="C243" s="10" t="s">
        <v>4216</v>
      </c>
      <c r="D243" s="10" t="s">
        <v>9381</v>
      </c>
      <c r="E243" s="50">
        <v>50</v>
      </c>
      <c r="F243" s="168">
        <v>45889</v>
      </c>
      <c r="G243" s="168" t="s">
        <v>16311</v>
      </c>
      <c r="H243" s="168">
        <v>45894</v>
      </c>
      <c r="I243" s="161" t="s">
        <v>8963</v>
      </c>
      <c r="J243" s="161" t="s">
        <v>11051</v>
      </c>
      <c r="K243" s="325" t="s">
        <v>10398</v>
      </c>
      <c r="L243" s="195">
        <v>39798</v>
      </c>
      <c r="M243" s="168">
        <v>45901</v>
      </c>
      <c r="N243" s="116" t="s">
        <v>11874</v>
      </c>
      <c r="O243" s="168"/>
      <c r="P243" s="116" t="s">
        <v>10282</v>
      </c>
      <c r="Q243" s="168">
        <v>45902</v>
      </c>
      <c r="R243" s="117"/>
      <c r="S243" s="117"/>
      <c r="T243" s="117"/>
    </row>
    <row r="244" spans="1:20" hidden="1" x14ac:dyDescent="0.25">
      <c r="A244" s="18">
        <v>1010101250</v>
      </c>
      <c r="B244" s="33" t="s">
        <v>9777</v>
      </c>
      <c r="C244" s="10" t="s">
        <v>19</v>
      </c>
      <c r="D244" s="10" t="s">
        <v>5781</v>
      </c>
      <c r="E244" s="50">
        <v>1000</v>
      </c>
      <c r="F244" s="168">
        <v>45889</v>
      </c>
      <c r="G244" s="168" t="s">
        <v>16311</v>
      </c>
      <c r="H244" s="168">
        <v>45894</v>
      </c>
      <c r="I244" s="161"/>
      <c r="J244" s="161" t="s">
        <v>10099</v>
      </c>
      <c r="K244" s="325" t="s">
        <v>10398</v>
      </c>
      <c r="L244" s="195">
        <v>39798</v>
      </c>
      <c r="M244" s="168">
        <v>45901</v>
      </c>
      <c r="N244" s="116" t="s">
        <v>11874</v>
      </c>
      <c r="O244" s="168" t="s">
        <v>16457</v>
      </c>
      <c r="P244" s="116" t="s">
        <v>10282</v>
      </c>
      <c r="Q244" s="168">
        <v>45908</v>
      </c>
      <c r="R244" s="117"/>
      <c r="S244" s="117"/>
      <c r="T244" s="117"/>
    </row>
    <row r="245" spans="1:20" hidden="1" x14ac:dyDescent="0.25">
      <c r="A245" s="18">
        <v>1016100000</v>
      </c>
      <c r="B245" s="33" t="s">
        <v>2265</v>
      </c>
      <c r="C245" s="14" t="s">
        <v>19</v>
      </c>
      <c r="D245" s="14" t="s">
        <v>2266</v>
      </c>
      <c r="E245" s="50">
        <v>30</v>
      </c>
      <c r="F245" s="168">
        <v>45889</v>
      </c>
      <c r="G245" s="50" t="s">
        <v>16312</v>
      </c>
      <c r="H245" s="168">
        <v>45894</v>
      </c>
      <c r="I245" s="161" t="s">
        <v>8963</v>
      </c>
      <c r="J245" s="161" t="s">
        <v>10003</v>
      </c>
      <c r="K245" s="325" t="s">
        <v>10398</v>
      </c>
      <c r="L245" s="195">
        <v>39821</v>
      </c>
      <c r="M245" s="168">
        <v>45902</v>
      </c>
      <c r="N245" s="116" t="s">
        <v>10294</v>
      </c>
      <c r="O245" s="116"/>
      <c r="P245" s="116" t="s">
        <v>10282</v>
      </c>
      <c r="Q245" s="168">
        <v>45905</v>
      </c>
      <c r="R245" s="117"/>
      <c r="S245" s="117"/>
      <c r="T245" s="117"/>
    </row>
    <row r="246" spans="1:20" hidden="1" x14ac:dyDescent="0.25">
      <c r="A246" s="18">
        <v>1016100390</v>
      </c>
      <c r="B246" s="33" t="s">
        <v>1396</v>
      </c>
      <c r="C246" s="10" t="s">
        <v>19</v>
      </c>
      <c r="D246" s="10" t="s">
        <v>9348</v>
      </c>
      <c r="E246" s="50">
        <v>20</v>
      </c>
      <c r="F246" s="168">
        <v>45890</v>
      </c>
      <c r="G246" s="168" t="s">
        <v>16312</v>
      </c>
      <c r="H246" s="168">
        <v>45894</v>
      </c>
      <c r="I246" s="161"/>
      <c r="J246" s="161"/>
      <c r="K246" s="325" t="s">
        <v>10398</v>
      </c>
      <c r="L246" s="195">
        <v>39821</v>
      </c>
      <c r="M246" s="168">
        <v>45902</v>
      </c>
      <c r="N246" s="116" t="s">
        <v>10294</v>
      </c>
      <c r="O246" s="116"/>
      <c r="P246" s="116" t="s">
        <v>10282</v>
      </c>
      <c r="Q246" s="168">
        <v>45905</v>
      </c>
      <c r="R246" s="117"/>
      <c r="S246" s="117"/>
      <c r="T246" s="117"/>
    </row>
    <row r="247" spans="1:20" hidden="1" x14ac:dyDescent="0.25">
      <c r="A247" s="18">
        <v>1016100430</v>
      </c>
      <c r="B247" s="33" t="s">
        <v>1398</v>
      </c>
      <c r="C247" s="10" t="s">
        <v>19</v>
      </c>
      <c r="D247" s="10" t="s">
        <v>1399</v>
      </c>
      <c r="E247" s="50">
        <v>20</v>
      </c>
      <c r="F247" s="168">
        <v>45894</v>
      </c>
      <c r="G247" s="168" t="s">
        <v>16312</v>
      </c>
      <c r="H247" s="168">
        <v>45894</v>
      </c>
      <c r="I247" s="161"/>
      <c r="J247" s="161" t="s">
        <v>10099</v>
      </c>
      <c r="K247" s="325" t="s">
        <v>10398</v>
      </c>
      <c r="L247" s="195">
        <v>39821</v>
      </c>
      <c r="M247" s="168">
        <v>45902</v>
      </c>
      <c r="N247" s="116" t="s">
        <v>10294</v>
      </c>
      <c r="O247" s="116"/>
      <c r="P247" s="116" t="s">
        <v>10282</v>
      </c>
      <c r="Q247" s="168">
        <v>45905</v>
      </c>
      <c r="R247" s="117"/>
      <c r="S247" s="117"/>
      <c r="T247" s="117"/>
    </row>
    <row r="248" spans="1:20" hidden="1" x14ac:dyDescent="0.25">
      <c r="A248" s="18">
        <v>1214100730</v>
      </c>
      <c r="B248" s="179" t="s">
        <v>11718</v>
      </c>
      <c r="C248" s="14" t="s">
        <v>19</v>
      </c>
      <c r="D248" s="14" t="s">
        <v>11723</v>
      </c>
      <c r="E248" s="50">
        <v>4</v>
      </c>
      <c r="F248" s="168">
        <v>45894</v>
      </c>
      <c r="G248" s="50" t="s">
        <v>16313</v>
      </c>
      <c r="H248" s="168">
        <v>45894</v>
      </c>
      <c r="I248" s="161" t="s">
        <v>8963</v>
      </c>
      <c r="J248" s="161" t="s">
        <v>10003</v>
      </c>
      <c r="K248" s="325" t="s">
        <v>10398</v>
      </c>
      <c r="L248" s="195">
        <v>39819</v>
      </c>
      <c r="M248" s="168">
        <v>45902</v>
      </c>
      <c r="N248" s="116" t="s">
        <v>10223</v>
      </c>
      <c r="O248" s="116"/>
      <c r="P248" s="116" t="s">
        <v>10282</v>
      </c>
      <c r="Q248" s="168">
        <v>45908</v>
      </c>
      <c r="R248" s="117"/>
      <c r="S248" s="117"/>
      <c r="T248" s="117"/>
    </row>
    <row r="249" spans="1:20" hidden="1" x14ac:dyDescent="0.25">
      <c r="A249" s="18">
        <v>1017100890</v>
      </c>
      <c r="B249" s="341" t="s">
        <v>2454</v>
      </c>
      <c r="C249" s="14" t="s">
        <v>6066</v>
      </c>
      <c r="D249" s="14" t="s">
        <v>2455</v>
      </c>
      <c r="E249" s="50">
        <v>2</v>
      </c>
      <c r="F249" s="168">
        <v>45894</v>
      </c>
      <c r="G249" s="50" t="s">
        <v>16314</v>
      </c>
      <c r="H249" s="168">
        <v>45894</v>
      </c>
      <c r="I249" s="161" t="s">
        <v>8963</v>
      </c>
      <c r="J249" s="161" t="s">
        <v>10002</v>
      </c>
      <c r="K249" s="325" t="s">
        <v>10398</v>
      </c>
      <c r="L249" s="195">
        <v>39801</v>
      </c>
      <c r="M249" s="168">
        <v>45902</v>
      </c>
      <c r="N249" s="116" t="s">
        <v>10464</v>
      </c>
      <c r="O249" s="116"/>
      <c r="P249" s="116" t="s">
        <v>10282</v>
      </c>
      <c r="Q249" s="168">
        <v>45915</v>
      </c>
      <c r="R249" s="117"/>
      <c r="S249" s="117"/>
      <c r="T249" s="117"/>
    </row>
    <row r="250" spans="1:20" hidden="1" x14ac:dyDescent="0.25">
      <c r="A250" s="18">
        <v>1512107790</v>
      </c>
      <c r="B250" s="14" t="s">
        <v>4869</v>
      </c>
      <c r="C250" s="10" t="s">
        <v>19</v>
      </c>
      <c r="D250" s="10" t="s">
        <v>4870</v>
      </c>
      <c r="E250" s="50">
        <v>50</v>
      </c>
      <c r="F250" s="168">
        <v>45889</v>
      </c>
      <c r="G250" s="168" t="s">
        <v>16315</v>
      </c>
      <c r="H250" s="168">
        <v>45894</v>
      </c>
      <c r="I250" s="161"/>
      <c r="J250" s="161"/>
      <c r="K250" s="325" t="s">
        <v>10398</v>
      </c>
      <c r="L250" s="195">
        <v>39804</v>
      </c>
      <c r="M250" s="168">
        <v>45902</v>
      </c>
      <c r="N250" s="116" t="s">
        <v>10175</v>
      </c>
      <c r="O250" s="116"/>
      <c r="P250" s="116" t="s">
        <v>10282</v>
      </c>
      <c r="Q250" s="168">
        <v>45904</v>
      </c>
      <c r="R250" s="117"/>
      <c r="S250" s="117"/>
      <c r="T250" s="117"/>
    </row>
    <row r="251" spans="1:20" hidden="1" x14ac:dyDescent="0.25">
      <c r="A251" s="18">
        <v>1810105230</v>
      </c>
      <c r="B251" s="14" t="s">
        <v>3143</v>
      </c>
      <c r="C251" s="14" t="s">
        <v>3103</v>
      </c>
      <c r="D251" s="14" t="s">
        <v>3144</v>
      </c>
      <c r="E251" s="50">
        <v>50</v>
      </c>
      <c r="F251" s="168">
        <v>45890</v>
      </c>
      <c r="G251" s="50" t="s">
        <v>16315</v>
      </c>
      <c r="H251" s="168">
        <v>45894</v>
      </c>
      <c r="I251" s="161" t="s">
        <v>8963</v>
      </c>
      <c r="J251" s="161" t="s">
        <v>10870</v>
      </c>
      <c r="K251" s="325" t="s">
        <v>10398</v>
      </c>
      <c r="L251" s="195">
        <v>39804</v>
      </c>
      <c r="M251" s="168">
        <v>45902</v>
      </c>
      <c r="N251" s="116" t="s">
        <v>10175</v>
      </c>
      <c r="O251" s="116"/>
      <c r="P251" s="116" t="s">
        <v>10282</v>
      </c>
      <c r="Q251" s="168">
        <v>45904</v>
      </c>
      <c r="R251" s="117"/>
      <c r="S251" s="117"/>
      <c r="T251" s="117"/>
    </row>
    <row r="252" spans="1:20" hidden="1" x14ac:dyDescent="0.25">
      <c r="A252" s="18">
        <v>1017100480</v>
      </c>
      <c r="B252" s="14" t="s">
        <v>4219</v>
      </c>
      <c r="C252" s="10" t="s">
        <v>6699</v>
      </c>
      <c r="D252" s="10" t="s">
        <v>4220</v>
      </c>
      <c r="E252" s="50">
        <v>20</v>
      </c>
      <c r="F252" s="168">
        <v>45891</v>
      </c>
      <c r="G252" s="168" t="s">
        <v>16316</v>
      </c>
      <c r="H252" s="168">
        <v>45894</v>
      </c>
      <c r="I252" s="161"/>
      <c r="J252" s="161" t="s">
        <v>10099</v>
      </c>
      <c r="K252" s="325" t="s">
        <v>10398</v>
      </c>
      <c r="L252" s="195">
        <v>39802</v>
      </c>
      <c r="M252" s="168">
        <v>45902</v>
      </c>
      <c r="N252" s="116" t="s">
        <v>10304</v>
      </c>
      <c r="O252" s="168"/>
      <c r="P252" s="116" t="s">
        <v>10282</v>
      </c>
      <c r="Q252" s="168">
        <v>45904</v>
      </c>
      <c r="R252" s="117"/>
      <c r="S252" s="117"/>
      <c r="T252" s="117"/>
    </row>
    <row r="253" spans="1:20" hidden="1" x14ac:dyDescent="0.25">
      <c r="A253" s="18">
        <v>1314101060</v>
      </c>
      <c r="B253" s="14" t="s">
        <v>11910</v>
      </c>
      <c r="C253" s="10" t="s">
        <v>19</v>
      </c>
      <c r="D253" s="10" t="s">
        <v>11915</v>
      </c>
      <c r="E253" s="50">
        <v>3</v>
      </c>
      <c r="F253" s="168">
        <v>45888</v>
      </c>
      <c r="G253" s="168" t="s">
        <v>16317</v>
      </c>
      <c r="H253" s="168">
        <v>45894</v>
      </c>
      <c r="I253" s="161"/>
      <c r="J253" s="161" t="s">
        <v>10099</v>
      </c>
      <c r="K253" s="325" t="s">
        <v>10398</v>
      </c>
      <c r="L253" s="195">
        <v>39817</v>
      </c>
      <c r="M253" s="168">
        <v>45902</v>
      </c>
      <c r="N253" s="116" t="s">
        <v>16576</v>
      </c>
      <c r="O253" s="168"/>
      <c r="P253" s="116" t="s">
        <v>10282</v>
      </c>
      <c r="Q253" s="168">
        <v>45923</v>
      </c>
      <c r="R253" s="117"/>
      <c r="S253" s="117"/>
      <c r="T253" s="117"/>
    </row>
    <row r="254" spans="1:20" ht="25.5" hidden="1" x14ac:dyDescent="0.25">
      <c r="A254" s="18">
        <v>1210100190</v>
      </c>
      <c r="B254" s="14" t="s">
        <v>6017</v>
      </c>
      <c r="C254" s="14" t="s">
        <v>19</v>
      </c>
      <c r="D254" s="14" t="s">
        <v>15217</v>
      </c>
      <c r="E254" s="50">
        <v>3</v>
      </c>
      <c r="F254" s="168">
        <v>45894</v>
      </c>
      <c r="G254" s="50" t="s">
        <v>16318</v>
      </c>
      <c r="H254" s="168">
        <v>45894</v>
      </c>
      <c r="I254" s="161" t="s">
        <v>8963</v>
      </c>
      <c r="J254" s="161" t="s">
        <v>10002</v>
      </c>
      <c r="K254" s="325" t="s">
        <v>10398</v>
      </c>
      <c r="L254" s="195">
        <v>39851</v>
      </c>
      <c r="M254" s="168">
        <v>45904</v>
      </c>
      <c r="N254" s="116" t="s">
        <v>15247</v>
      </c>
      <c r="O254" s="116"/>
      <c r="P254" s="116" t="s">
        <v>10282</v>
      </c>
      <c r="Q254" s="168">
        <v>45923</v>
      </c>
      <c r="R254" s="117"/>
      <c r="S254" s="117"/>
      <c r="T254" s="117"/>
    </row>
    <row r="255" spans="1:20" hidden="1" x14ac:dyDescent="0.25">
      <c r="A255" s="18">
        <v>1023100140</v>
      </c>
      <c r="B255" s="14" t="s">
        <v>1689</v>
      </c>
      <c r="C255" s="10" t="s">
        <v>19</v>
      </c>
      <c r="D255" s="10" t="s">
        <v>1690</v>
      </c>
      <c r="E255" s="50">
        <v>180</v>
      </c>
      <c r="F255" s="168">
        <v>45889</v>
      </c>
      <c r="G255" s="168" t="s">
        <v>16319</v>
      </c>
      <c r="H255" s="168">
        <v>45894</v>
      </c>
      <c r="I255" s="161"/>
      <c r="J255" s="161" t="s">
        <v>10099</v>
      </c>
      <c r="K255" s="325" t="s">
        <v>10398</v>
      </c>
      <c r="L255" s="195">
        <v>39818</v>
      </c>
      <c r="M255" s="168">
        <v>45902</v>
      </c>
      <c r="N255" s="116" t="s">
        <v>10988</v>
      </c>
      <c r="O255" s="168"/>
      <c r="P255" s="116" t="s">
        <v>10282</v>
      </c>
      <c r="Q255" s="168">
        <v>45908</v>
      </c>
      <c r="R255" s="117"/>
      <c r="S255" s="117"/>
      <c r="T255" s="117"/>
    </row>
    <row r="256" spans="1:20" hidden="1" x14ac:dyDescent="0.25">
      <c r="A256" s="18">
        <v>1023100340</v>
      </c>
      <c r="B256" s="14" t="s">
        <v>1683</v>
      </c>
      <c r="C256" s="10" t="s">
        <v>19</v>
      </c>
      <c r="D256" s="10" t="s">
        <v>1684</v>
      </c>
      <c r="E256" s="50">
        <v>60</v>
      </c>
      <c r="F256" s="168">
        <v>45889</v>
      </c>
      <c r="G256" s="168" t="s">
        <v>16319</v>
      </c>
      <c r="H256" s="168">
        <v>45894</v>
      </c>
      <c r="I256" s="161"/>
      <c r="J256" s="161"/>
      <c r="K256" s="325" t="s">
        <v>10398</v>
      </c>
      <c r="L256" s="195">
        <v>39818</v>
      </c>
      <c r="M256" s="168">
        <v>45902</v>
      </c>
      <c r="N256" s="116" t="s">
        <v>10988</v>
      </c>
      <c r="O256" s="168"/>
      <c r="P256" s="116" t="s">
        <v>10282</v>
      </c>
      <c r="Q256" s="168">
        <v>45908</v>
      </c>
      <c r="R256" s="117"/>
      <c r="S256" s="117"/>
      <c r="T256" s="117"/>
    </row>
    <row r="257" spans="1:20" ht="25.5" hidden="1" x14ac:dyDescent="0.25">
      <c r="A257" s="18">
        <v>1234100200</v>
      </c>
      <c r="B257" s="23" t="s">
        <v>3879</v>
      </c>
      <c r="C257" s="14" t="s">
        <v>19</v>
      </c>
      <c r="D257" s="14" t="s">
        <v>7435</v>
      </c>
      <c r="E257" s="50">
        <v>5</v>
      </c>
      <c r="F257" s="168">
        <v>45894</v>
      </c>
      <c r="G257" s="50" t="s">
        <v>16320</v>
      </c>
      <c r="H257" s="168">
        <v>45894</v>
      </c>
      <c r="I257" s="161" t="s">
        <v>8963</v>
      </c>
      <c r="J257" s="161" t="s">
        <v>10002</v>
      </c>
      <c r="K257" s="325" t="s">
        <v>10398</v>
      </c>
      <c r="L257" s="195">
        <v>39871</v>
      </c>
      <c r="M257" s="168">
        <v>45905</v>
      </c>
      <c r="N257" s="116" t="s">
        <v>16029</v>
      </c>
      <c r="O257" s="116"/>
      <c r="P257" s="116" t="s">
        <v>10282</v>
      </c>
      <c r="Q257" s="168">
        <v>45911</v>
      </c>
      <c r="R257" s="117"/>
      <c r="S257" s="117"/>
      <c r="T257" s="117"/>
    </row>
    <row r="258" spans="1:20" hidden="1" x14ac:dyDescent="0.25">
      <c r="A258" s="18">
        <v>1016100040</v>
      </c>
      <c r="B258" s="14" t="s">
        <v>15651</v>
      </c>
      <c r="C258" s="10" t="s">
        <v>19</v>
      </c>
      <c r="D258" s="10" t="s">
        <v>8164</v>
      </c>
      <c r="E258" s="50">
        <v>10</v>
      </c>
      <c r="F258" s="168">
        <v>45888</v>
      </c>
      <c r="G258" s="168" t="s">
        <v>16321</v>
      </c>
      <c r="H258" s="168">
        <v>45894</v>
      </c>
      <c r="I258" s="161"/>
      <c r="J258" s="161" t="s">
        <v>10099</v>
      </c>
      <c r="K258" s="325" t="s">
        <v>10398</v>
      </c>
      <c r="L258" s="195">
        <v>39816</v>
      </c>
      <c r="M258" s="168">
        <v>45902</v>
      </c>
      <c r="N258" s="116" t="s">
        <v>10305</v>
      </c>
      <c r="O258" s="168"/>
      <c r="P258" s="116" t="s">
        <v>10282</v>
      </c>
      <c r="Q258" s="168">
        <v>45902</v>
      </c>
      <c r="R258" s="117"/>
      <c r="S258" s="117"/>
      <c r="T258" s="117"/>
    </row>
    <row r="259" spans="1:20" hidden="1" x14ac:dyDescent="0.25">
      <c r="A259" s="18">
        <v>1216100170</v>
      </c>
      <c r="B259" s="23" t="s">
        <v>2371</v>
      </c>
      <c r="C259" s="14" t="s">
        <v>19</v>
      </c>
      <c r="D259" s="14" t="s">
        <v>8730</v>
      </c>
      <c r="E259" s="50">
        <v>2</v>
      </c>
      <c r="F259" s="168">
        <v>45894</v>
      </c>
      <c r="G259" s="50" t="s">
        <v>16322</v>
      </c>
      <c r="H259" s="168">
        <v>45894</v>
      </c>
      <c r="I259" s="161" t="s">
        <v>8963</v>
      </c>
      <c r="J259" s="161" t="s">
        <v>10002</v>
      </c>
      <c r="K259" s="325" t="s">
        <v>10398</v>
      </c>
      <c r="L259" s="195">
        <v>39910</v>
      </c>
      <c r="M259" s="168">
        <v>45909</v>
      </c>
      <c r="N259" s="116" t="s">
        <v>10280</v>
      </c>
      <c r="O259" s="116"/>
      <c r="P259" s="116" t="s">
        <v>10282</v>
      </c>
      <c r="Q259" s="168">
        <v>45911</v>
      </c>
      <c r="R259" s="117"/>
      <c r="S259" s="117"/>
      <c r="T259" s="117"/>
    </row>
    <row r="260" spans="1:20" hidden="1" x14ac:dyDescent="0.25">
      <c r="A260" s="18">
        <v>1226100200</v>
      </c>
      <c r="B260" s="14" t="s">
        <v>2499</v>
      </c>
      <c r="C260" s="14" t="s">
        <v>19</v>
      </c>
      <c r="D260" s="14" t="s">
        <v>2500</v>
      </c>
      <c r="E260" s="50">
        <v>5</v>
      </c>
      <c r="F260" s="168">
        <v>45894</v>
      </c>
      <c r="G260" s="50" t="s">
        <v>16322</v>
      </c>
      <c r="H260" s="168">
        <v>45894</v>
      </c>
      <c r="I260" s="161" t="s">
        <v>8963</v>
      </c>
      <c r="J260" s="161" t="s">
        <v>10003</v>
      </c>
      <c r="K260" s="325" t="s">
        <v>10398</v>
      </c>
      <c r="L260" s="195">
        <v>39910</v>
      </c>
      <c r="M260" s="168">
        <v>45909</v>
      </c>
      <c r="N260" s="116" t="s">
        <v>10280</v>
      </c>
      <c r="O260" s="116"/>
      <c r="P260" s="116" t="s">
        <v>10282</v>
      </c>
      <c r="Q260" s="168">
        <v>45911</v>
      </c>
      <c r="R260" s="117"/>
      <c r="S260" s="117"/>
      <c r="T260" s="117"/>
    </row>
    <row r="261" spans="1:20" hidden="1" x14ac:dyDescent="0.25">
      <c r="A261" s="18">
        <v>1228101860</v>
      </c>
      <c r="B261" s="14" t="s">
        <v>5284</v>
      </c>
      <c r="C261" s="14" t="s">
        <v>19</v>
      </c>
      <c r="D261" s="14" t="s">
        <v>5285</v>
      </c>
      <c r="E261" s="50">
        <v>6</v>
      </c>
      <c r="F261" s="168">
        <v>45894</v>
      </c>
      <c r="G261" s="50" t="s">
        <v>16322</v>
      </c>
      <c r="H261" s="168">
        <v>45894</v>
      </c>
      <c r="I261" s="161" t="s">
        <v>8963</v>
      </c>
      <c r="J261" s="161" t="s">
        <v>10410</v>
      </c>
      <c r="K261" s="325" t="s">
        <v>10398</v>
      </c>
      <c r="L261" s="195">
        <v>39910</v>
      </c>
      <c r="M261" s="168">
        <v>45909</v>
      </c>
      <c r="N261" s="116" t="s">
        <v>10280</v>
      </c>
      <c r="O261" s="116"/>
      <c r="P261" s="116" t="s">
        <v>10282</v>
      </c>
      <c r="Q261" s="168">
        <v>45911</v>
      </c>
      <c r="R261" s="117"/>
      <c r="S261" s="117"/>
      <c r="T261" s="117"/>
    </row>
    <row r="262" spans="1:20" hidden="1" x14ac:dyDescent="0.25">
      <c r="A262" s="18">
        <v>1233100580</v>
      </c>
      <c r="B262" s="23" t="s">
        <v>8954</v>
      </c>
      <c r="C262" s="14" t="s">
        <v>731</v>
      </c>
      <c r="D262" s="14" t="s">
        <v>8956</v>
      </c>
      <c r="E262" s="50">
        <v>10</v>
      </c>
      <c r="F262" s="168">
        <v>45894</v>
      </c>
      <c r="G262" s="50" t="s">
        <v>16322</v>
      </c>
      <c r="H262" s="168">
        <v>45894</v>
      </c>
      <c r="I262" s="161" t="s">
        <v>8963</v>
      </c>
      <c r="J262" s="161" t="s">
        <v>10410</v>
      </c>
      <c r="K262" s="325" t="s">
        <v>10398</v>
      </c>
      <c r="L262" s="195">
        <v>39910</v>
      </c>
      <c r="M262" s="168">
        <v>45909</v>
      </c>
      <c r="N262" s="116" t="s">
        <v>10280</v>
      </c>
      <c r="O262" s="116"/>
      <c r="P262" s="116" t="s">
        <v>10282</v>
      </c>
      <c r="Q262" s="168">
        <v>45911</v>
      </c>
      <c r="R262" s="117"/>
      <c r="S262" s="117"/>
      <c r="T262" s="117"/>
    </row>
    <row r="263" spans="1:20" hidden="1" x14ac:dyDescent="0.25">
      <c r="A263" s="18">
        <v>1248100030</v>
      </c>
      <c r="B263" s="30" t="s">
        <v>1547</v>
      </c>
      <c r="C263" s="14" t="s">
        <v>19</v>
      </c>
      <c r="D263" s="14" t="s">
        <v>6949</v>
      </c>
      <c r="E263" s="50">
        <v>10</v>
      </c>
      <c r="F263" s="168">
        <v>45894</v>
      </c>
      <c r="G263" s="50" t="s">
        <v>16322</v>
      </c>
      <c r="H263" s="168">
        <v>45894</v>
      </c>
      <c r="I263" s="161" t="s">
        <v>8963</v>
      </c>
      <c r="J263" s="161" t="s">
        <v>10633</v>
      </c>
      <c r="K263" s="325" t="s">
        <v>10398</v>
      </c>
      <c r="L263" s="195">
        <v>39911</v>
      </c>
      <c r="M263" s="168">
        <v>45909</v>
      </c>
      <c r="N263" s="116" t="s">
        <v>10281</v>
      </c>
      <c r="O263" s="116"/>
      <c r="P263" s="116" t="s">
        <v>10282</v>
      </c>
      <c r="Q263" s="168">
        <v>45915</v>
      </c>
      <c r="R263" s="117"/>
      <c r="S263" s="117"/>
      <c r="T263" s="117"/>
    </row>
    <row r="264" spans="1:20" hidden="1" x14ac:dyDescent="0.25">
      <c r="A264" s="18">
        <v>1310110120</v>
      </c>
      <c r="B264" s="10" t="s">
        <v>8556</v>
      </c>
      <c r="C264" s="14" t="s">
        <v>19</v>
      </c>
      <c r="D264" s="14" t="s">
        <v>8557</v>
      </c>
      <c r="E264" s="50">
        <v>12</v>
      </c>
      <c r="F264" s="168">
        <v>45894</v>
      </c>
      <c r="G264" s="50" t="s">
        <v>16323</v>
      </c>
      <c r="H264" s="168">
        <v>45894</v>
      </c>
      <c r="I264" s="161" t="s">
        <v>8963</v>
      </c>
      <c r="J264" s="161" t="s">
        <v>10887</v>
      </c>
      <c r="K264" s="325" t="s">
        <v>10398</v>
      </c>
      <c r="L264" s="195">
        <v>39936</v>
      </c>
      <c r="M264" s="168">
        <v>45911</v>
      </c>
      <c r="N264" s="116" t="s">
        <v>10466</v>
      </c>
      <c r="O264" s="116"/>
      <c r="P264" s="116" t="s">
        <v>10282</v>
      </c>
      <c r="Q264" s="168">
        <v>45912</v>
      </c>
      <c r="R264" s="117"/>
      <c r="S264" s="117"/>
      <c r="T264" s="117"/>
    </row>
    <row r="265" spans="1:20" hidden="1" x14ac:dyDescent="0.25">
      <c r="A265" s="18">
        <v>1314101040</v>
      </c>
      <c r="B265" s="14" t="s">
        <v>11906</v>
      </c>
      <c r="C265" s="10" t="s">
        <v>19</v>
      </c>
      <c r="D265" s="10" t="s">
        <v>11918</v>
      </c>
      <c r="E265" s="50">
        <v>20</v>
      </c>
      <c r="F265" s="168">
        <v>45869</v>
      </c>
      <c r="G265" s="168" t="s">
        <v>16326</v>
      </c>
      <c r="H265" s="168">
        <v>45894</v>
      </c>
      <c r="I265" s="161"/>
      <c r="J265" s="161"/>
      <c r="K265" s="325" t="s">
        <v>10398</v>
      </c>
      <c r="L265" s="195">
        <v>39728</v>
      </c>
      <c r="M265" s="168">
        <v>45895</v>
      </c>
      <c r="N265" s="116" t="s">
        <v>16020</v>
      </c>
      <c r="O265" s="116"/>
      <c r="P265" s="116" t="s">
        <v>10282</v>
      </c>
      <c r="Q265" s="168">
        <v>45903</v>
      </c>
      <c r="R265" s="117"/>
      <c r="S265" s="117"/>
      <c r="T265" s="117"/>
    </row>
    <row r="266" spans="1:20" hidden="1" x14ac:dyDescent="0.25">
      <c r="A266" s="18">
        <v>1314101010</v>
      </c>
      <c r="B266" s="14" t="s">
        <v>11899</v>
      </c>
      <c r="C266" s="14" t="s">
        <v>19</v>
      </c>
      <c r="D266" s="14" t="s">
        <v>11900</v>
      </c>
      <c r="E266" s="50">
        <v>4</v>
      </c>
      <c r="F266" s="168">
        <v>45869</v>
      </c>
      <c r="G266" s="50" t="s">
        <v>16326</v>
      </c>
      <c r="H266" s="168">
        <v>45894</v>
      </c>
      <c r="I266" s="161" t="s">
        <v>8963</v>
      </c>
      <c r="J266" s="161" t="s">
        <v>10002</v>
      </c>
      <c r="K266" s="325" t="s">
        <v>10398</v>
      </c>
      <c r="L266" s="195">
        <v>39728</v>
      </c>
      <c r="M266" s="168">
        <v>45895</v>
      </c>
      <c r="N266" s="116" t="s">
        <v>16020</v>
      </c>
      <c r="O266" s="116"/>
      <c r="P266" s="116" t="s">
        <v>10282</v>
      </c>
      <c r="Q266" s="168">
        <v>45923</v>
      </c>
      <c r="R266" s="117"/>
      <c r="S266" s="117"/>
      <c r="T266" s="117"/>
    </row>
    <row r="267" spans="1:20" hidden="1" x14ac:dyDescent="0.25">
      <c r="A267" s="18">
        <v>1314101060</v>
      </c>
      <c r="B267" s="14" t="s">
        <v>11910</v>
      </c>
      <c r="C267" s="14" t="s">
        <v>19</v>
      </c>
      <c r="D267" s="14" t="s">
        <v>11915</v>
      </c>
      <c r="E267" s="50">
        <v>2</v>
      </c>
      <c r="F267" s="168">
        <v>45875</v>
      </c>
      <c r="G267" s="50" t="s">
        <v>16326</v>
      </c>
      <c r="H267" s="168">
        <v>45894</v>
      </c>
      <c r="I267" s="161" t="s">
        <v>8963</v>
      </c>
      <c r="J267" s="161" t="s">
        <v>10003</v>
      </c>
      <c r="K267" s="325" t="s">
        <v>10398</v>
      </c>
      <c r="L267" s="195">
        <v>39728</v>
      </c>
      <c r="M267" s="168">
        <v>45895</v>
      </c>
      <c r="N267" s="116" t="s">
        <v>16020</v>
      </c>
      <c r="O267" s="116"/>
      <c r="P267" s="116" t="s">
        <v>10282</v>
      </c>
      <c r="Q267" s="168">
        <v>45923</v>
      </c>
      <c r="R267" s="117"/>
      <c r="S267" s="117"/>
      <c r="T267" s="117"/>
    </row>
    <row r="268" spans="1:20" hidden="1" x14ac:dyDescent="0.25">
      <c r="A268" s="18">
        <v>1519101800</v>
      </c>
      <c r="B268" s="14" t="s">
        <v>5160</v>
      </c>
      <c r="C268" s="14" t="s">
        <v>19</v>
      </c>
      <c r="D268" s="14" t="s">
        <v>10799</v>
      </c>
      <c r="E268" s="50">
        <v>4</v>
      </c>
      <c r="F268" s="168">
        <v>45891</v>
      </c>
      <c r="G268" s="50" t="s">
        <v>16327</v>
      </c>
      <c r="H268" s="168">
        <v>45894</v>
      </c>
      <c r="I268" s="161" t="s">
        <v>8963</v>
      </c>
      <c r="J268" s="161" t="s">
        <v>10523</v>
      </c>
      <c r="K268" s="325" t="s">
        <v>10398</v>
      </c>
      <c r="L268" s="195">
        <v>39952</v>
      </c>
      <c r="M268" s="168">
        <v>45916</v>
      </c>
      <c r="N268" s="116" t="s">
        <v>10466</v>
      </c>
      <c r="O268" s="116"/>
      <c r="P268" s="116" t="s">
        <v>10282</v>
      </c>
      <c r="Q268" s="168">
        <v>45916</v>
      </c>
      <c r="R268" s="117"/>
      <c r="S268" s="117"/>
      <c r="T268" s="117"/>
    </row>
    <row r="269" spans="1:20" hidden="1" x14ac:dyDescent="0.25">
      <c r="A269" s="18">
        <v>1016101760</v>
      </c>
      <c r="B269" s="14" t="s">
        <v>10826</v>
      </c>
      <c r="C269" s="10" t="s">
        <v>19</v>
      </c>
      <c r="D269" s="10" t="s">
        <v>10828</v>
      </c>
      <c r="E269" s="50">
        <v>4</v>
      </c>
      <c r="F269" s="168">
        <v>45923</v>
      </c>
      <c r="G269" s="168" t="s">
        <v>16583</v>
      </c>
      <c r="H269" s="168">
        <v>45923</v>
      </c>
      <c r="I269" s="161" t="s">
        <v>8963</v>
      </c>
      <c r="J269" s="161" t="s">
        <v>10002</v>
      </c>
      <c r="K269" s="325" t="s">
        <v>10459</v>
      </c>
      <c r="L269" s="195">
        <v>40002</v>
      </c>
      <c r="M269" s="168">
        <v>45924</v>
      </c>
      <c r="N269" s="116" t="s">
        <v>10929</v>
      </c>
      <c r="O269" s="116"/>
      <c r="P269" s="116" t="s">
        <v>10282</v>
      </c>
      <c r="Q269" s="168">
        <v>45925</v>
      </c>
      <c r="R269" s="117"/>
      <c r="S269" s="117"/>
      <c r="T269" s="117"/>
    </row>
    <row r="270" spans="1:20" hidden="1" x14ac:dyDescent="0.25">
      <c r="A270" s="18">
        <v>1511101290</v>
      </c>
      <c r="B270" s="14" t="s">
        <v>4446</v>
      </c>
      <c r="C270" s="14" t="s">
        <v>19</v>
      </c>
      <c r="D270" s="14" t="s">
        <v>8452</v>
      </c>
      <c r="E270" s="50">
        <v>100</v>
      </c>
      <c r="F270" s="168">
        <v>45894</v>
      </c>
      <c r="G270" s="50" t="s">
        <v>16380</v>
      </c>
      <c r="H270" s="168">
        <v>45902</v>
      </c>
      <c r="I270" s="161" t="s">
        <v>8963</v>
      </c>
      <c r="J270" s="161" t="s">
        <v>10781</v>
      </c>
      <c r="K270" s="325" t="s">
        <v>10398</v>
      </c>
      <c r="L270" s="195">
        <v>39822</v>
      </c>
      <c r="M270" s="168">
        <v>45902</v>
      </c>
      <c r="N270" s="116" t="s">
        <v>10175</v>
      </c>
      <c r="O270" s="116"/>
      <c r="P270" s="116" t="s">
        <v>10282</v>
      </c>
      <c r="Q270" s="168">
        <v>45904</v>
      </c>
      <c r="R270" s="117"/>
      <c r="S270" s="117"/>
      <c r="T270" s="117"/>
    </row>
    <row r="271" spans="1:20" hidden="1" x14ac:dyDescent="0.25">
      <c r="A271" s="201">
        <v>1022103750</v>
      </c>
      <c r="B271" s="193" t="s">
        <v>10893</v>
      </c>
      <c r="C271" s="10" t="s">
        <v>19</v>
      </c>
      <c r="D271" s="10" t="s">
        <v>16356</v>
      </c>
      <c r="E271" s="50">
        <v>6</v>
      </c>
      <c r="F271" s="168">
        <v>45897</v>
      </c>
      <c r="G271" s="168" t="s">
        <v>16458</v>
      </c>
      <c r="H271" s="168">
        <v>45904</v>
      </c>
      <c r="I271" s="161"/>
      <c r="J271" s="161"/>
      <c r="K271" s="325" t="s">
        <v>10398</v>
      </c>
      <c r="L271" s="195">
        <v>39907</v>
      </c>
      <c r="M271" s="168">
        <v>45909</v>
      </c>
      <c r="N271" s="116" t="s">
        <v>16511</v>
      </c>
      <c r="O271" s="116"/>
      <c r="P271" s="116" t="s">
        <v>10282</v>
      </c>
      <c r="Q271" s="168">
        <v>45951</v>
      </c>
      <c r="R271" s="117"/>
      <c r="S271" s="117"/>
      <c r="T271" s="117"/>
    </row>
    <row r="272" spans="1:20" hidden="1" x14ac:dyDescent="0.25">
      <c r="A272" s="201">
        <v>1022103750</v>
      </c>
      <c r="B272" s="10" t="s">
        <v>10893</v>
      </c>
      <c r="C272" s="10" t="s">
        <v>19</v>
      </c>
      <c r="D272" s="10" t="s">
        <v>10898</v>
      </c>
      <c r="E272" s="50">
        <v>6</v>
      </c>
      <c r="F272" s="168">
        <v>45897</v>
      </c>
      <c r="G272" s="168" t="s">
        <v>16458</v>
      </c>
      <c r="H272" s="168">
        <v>45904</v>
      </c>
      <c r="I272" s="161"/>
      <c r="J272" s="161"/>
      <c r="K272" s="325" t="s">
        <v>10398</v>
      </c>
      <c r="L272" s="195">
        <v>39907</v>
      </c>
      <c r="M272" s="168">
        <v>45909</v>
      </c>
      <c r="N272" s="116" t="s">
        <v>16511</v>
      </c>
      <c r="O272" s="116"/>
      <c r="P272" s="116" t="s">
        <v>10282</v>
      </c>
      <c r="Q272" s="168">
        <v>45951</v>
      </c>
      <c r="R272" s="117"/>
      <c r="S272" s="117"/>
      <c r="T272" s="117"/>
    </row>
    <row r="273" spans="1:20" hidden="1" x14ac:dyDescent="0.25">
      <c r="A273" s="201">
        <v>1022103750</v>
      </c>
      <c r="B273" s="10" t="s">
        <v>10893</v>
      </c>
      <c r="C273" s="10" t="s">
        <v>19</v>
      </c>
      <c r="D273" s="10" t="s">
        <v>10895</v>
      </c>
      <c r="E273" s="50">
        <v>7</v>
      </c>
      <c r="F273" s="168">
        <v>45897</v>
      </c>
      <c r="G273" s="168" t="s">
        <v>16458</v>
      </c>
      <c r="H273" s="168">
        <v>45904</v>
      </c>
      <c r="I273" s="161"/>
      <c r="J273" s="161"/>
      <c r="K273" s="325" t="s">
        <v>10398</v>
      </c>
      <c r="L273" s="195">
        <v>39907</v>
      </c>
      <c r="M273" s="168">
        <v>45909</v>
      </c>
      <c r="N273" s="116" t="s">
        <v>16511</v>
      </c>
      <c r="O273" s="116"/>
      <c r="P273" s="116" t="s">
        <v>10282</v>
      </c>
      <c r="Q273" s="168">
        <v>45951</v>
      </c>
      <c r="R273" s="117"/>
      <c r="S273" s="117"/>
      <c r="T273" s="117"/>
    </row>
    <row r="274" spans="1:20" hidden="1" x14ac:dyDescent="0.25">
      <c r="A274" s="201">
        <v>1022103750</v>
      </c>
      <c r="B274" s="10" t="s">
        <v>10893</v>
      </c>
      <c r="C274" s="10" t="s">
        <v>19</v>
      </c>
      <c r="D274" s="10" t="s">
        <v>10896</v>
      </c>
      <c r="E274" s="50">
        <v>9</v>
      </c>
      <c r="F274" s="168">
        <v>45897</v>
      </c>
      <c r="G274" s="168" t="s">
        <v>16458</v>
      </c>
      <c r="H274" s="168">
        <v>45904</v>
      </c>
      <c r="I274" s="161"/>
      <c r="J274" s="161" t="s">
        <v>10099</v>
      </c>
      <c r="K274" s="325" t="s">
        <v>10398</v>
      </c>
      <c r="L274" s="195">
        <v>39907</v>
      </c>
      <c r="M274" s="168">
        <v>45909</v>
      </c>
      <c r="N274" s="116" t="s">
        <v>16511</v>
      </c>
      <c r="O274" s="168"/>
      <c r="P274" s="116" t="s">
        <v>10282</v>
      </c>
      <c r="Q274" s="168">
        <v>45951</v>
      </c>
      <c r="R274" s="117"/>
      <c r="S274" s="117"/>
      <c r="T274" s="117"/>
    </row>
    <row r="275" spans="1:20" hidden="1" x14ac:dyDescent="0.25">
      <c r="A275" s="201">
        <v>1022103750</v>
      </c>
      <c r="B275" s="10" t="s">
        <v>10893</v>
      </c>
      <c r="C275" s="10" t="s">
        <v>19</v>
      </c>
      <c r="D275" s="10" t="s">
        <v>10897</v>
      </c>
      <c r="E275" s="50">
        <v>8</v>
      </c>
      <c r="F275" s="168">
        <v>45897</v>
      </c>
      <c r="G275" s="168" t="s">
        <v>16458</v>
      </c>
      <c r="H275" s="168">
        <v>45904</v>
      </c>
      <c r="I275" s="161"/>
      <c r="J275" s="161" t="s">
        <v>10099</v>
      </c>
      <c r="K275" s="325" t="s">
        <v>10398</v>
      </c>
      <c r="L275" s="195">
        <v>39907</v>
      </c>
      <c r="M275" s="168">
        <v>45909</v>
      </c>
      <c r="N275" s="116" t="s">
        <v>16511</v>
      </c>
      <c r="O275" s="168"/>
      <c r="P275" s="116" t="s">
        <v>10282</v>
      </c>
      <c r="Q275" s="168">
        <v>45951</v>
      </c>
      <c r="R275" s="117"/>
      <c r="S275" s="117"/>
      <c r="T275" s="117"/>
    </row>
    <row r="276" spans="1:20" hidden="1" x14ac:dyDescent="0.25">
      <c r="A276" s="201">
        <v>1022104240</v>
      </c>
      <c r="B276" s="10" t="s">
        <v>9691</v>
      </c>
      <c r="C276" s="10" t="s">
        <v>19</v>
      </c>
      <c r="D276" s="10" t="s">
        <v>16355</v>
      </c>
      <c r="E276" s="50">
        <v>9</v>
      </c>
      <c r="F276" s="168">
        <v>45897</v>
      </c>
      <c r="G276" s="168" t="s">
        <v>16458</v>
      </c>
      <c r="H276" s="168">
        <v>45904</v>
      </c>
      <c r="I276" s="161"/>
      <c r="J276" s="161" t="s">
        <v>10099</v>
      </c>
      <c r="K276" s="325" t="s">
        <v>10398</v>
      </c>
      <c r="L276" s="195">
        <v>39907</v>
      </c>
      <c r="M276" s="168">
        <v>45909</v>
      </c>
      <c r="N276" s="116" t="s">
        <v>16511</v>
      </c>
      <c r="O276" s="168"/>
      <c r="P276" s="116" t="s">
        <v>10282</v>
      </c>
      <c r="Q276" s="168">
        <v>45951</v>
      </c>
      <c r="R276" s="117"/>
      <c r="S276" s="117"/>
      <c r="T276" s="117"/>
    </row>
    <row r="277" spans="1:20" hidden="1" x14ac:dyDescent="0.25">
      <c r="A277" s="201">
        <v>1022104240</v>
      </c>
      <c r="B277" s="10" t="s">
        <v>9691</v>
      </c>
      <c r="C277" s="10" t="s">
        <v>19</v>
      </c>
      <c r="D277" s="10" t="s">
        <v>11665</v>
      </c>
      <c r="E277" s="50">
        <v>10</v>
      </c>
      <c r="F277" s="168">
        <v>45897</v>
      </c>
      <c r="G277" s="168" t="s">
        <v>16458</v>
      </c>
      <c r="H277" s="168">
        <v>45904</v>
      </c>
      <c r="I277" s="161"/>
      <c r="J277" s="161" t="s">
        <v>10099</v>
      </c>
      <c r="K277" s="325" t="s">
        <v>10398</v>
      </c>
      <c r="L277" s="195">
        <v>39907</v>
      </c>
      <c r="M277" s="168">
        <v>45909</v>
      </c>
      <c r="N277" s="116" t="s">
        <v>16511</v>
      </c>
      <c r="O277" s="168"/>
      <c r="P277" s="116" t="s">
        <v>10282</v>
      </c>
      <c r="Q277" s="168">
        <v>45951</v>
      </c>
      <c r="R277" s="117"/>
      <c r="S277" s="117"/>
      <c r="T277" s="117"/>
    </row>
    <row r="278" spans="1:20" hidden="1" x14ac:dyDescent="0.25">
      <c r="A278" s="201">
        <v>1022104240</v>
      </c>
      <c r="B278" s="10" t="s">
        <v>9691</v>
      </c>
      <c r="C278" s="10" t="s">
        <v>19</v>
      </c>
      <c r="D278" s="10" t="s">
        <v>10849</v>
      </c>
      <c r="E278" s="50">
        <v>8</v>
      </c>
      <c r="F278" s="168">
        <v>45897</v>
      </c>
      <c r="G278" s="168" t="s">
        <v>16458</v>
      </c>
      <c r="H278" s="168">
        <v>45904</v>
      </c>
      <c r="I278" s="161"/>
      <c r="J278" s="161" t="s">
        <v>10099</v>
      </c>
      <c r="K278" s="325" t="s">
        <v>10398</v>
      </c>
      <c r="L278" s="195">
        <v>39907</v>
      </c>
      <c r="M278" s="168">
        <v>45909</v>
      </c>
      <c r="N278" s="116" t="s">
        <v>16511</v>
      </c>
      <c r="O278" s="168"/>
      <c r="P278" s="116" t="s">
        <v>10282</v>
      </c>
      <c r="Q278" s="168">
        <v>45951</v>
      </c>
      <c r="R278" s="117"/>
      <c r="S278" s="117"/>
      <c r="T278" s="117"/>
    </row>
    <row r="279" spans="1:20" hidden="1" x14ac:dyDescent="0.25">
      <c r="A279" s="201">
        <v>1022104240</v>
      </c>
      <c r="B279" s="10" t="s">
        <v>9691</v>
      </c>
      <c r="C279" s="10" t="s">
        <v>19</v>
      </c>
      <c r="D279" s="10" t="s">
        <v>10850</v>
      </c>
      <c r="E279" s="50">
        <v>10</v>
      </c>
      <c r="F279" s="168">
        <v>45897</v>
      </c>
      <c r="G279" s="168" t="s">
        <v>16458</v>
      </c>
      <c r="H279" s="168">
        <v>45904</v>
      </c>
      <c r="I279" s="161"/>
      <c r="J279" s="161" t="s">
        <v>10099</v>
      </c>
      <c r="K279" s="325" t="s">
        <v>10398</v>
      </c>
      <c r="L279" s="195">
        <v>39907</v>
      </c>
      <c r="M279" s="168">
        <v>45909</v>
      </c>
      <c r="N279" s="116" t="s">
        <v>16511</v>
      </c>
      <c r="O279" s="168"/>
      <c r="P279" s="116" t="s">
        <v>10282</v>
      </c>
      <c r="Q279" s="168">
        <v>45951</v>
      </c>
      <c r="R279" s="117"/>
      <c r="S279" s="117"/>
      <c r="T279" s="117"/>
    </row>
    <row r="280" spans="1:20" hidden="1" x14ac:dyDescent="0.25">
      <c r="A280" s="201">
        <v>1022104240</v>
      </c>
      <c r="B280" s="10" t="s">
        <v>9691</v>
      </c>
      <c r="C280" s="10" t="s">
        <v>19</v>
      </c>
      <c r="D280" s="10" t="s">
        <v>10851</v>
      </c>
      <c r="E280" s="50">
        <v>7</v>
      </c>
      <c r="F280" s="168">
        <v>45897</v>
      </c>
      <c r="G280" s="168" t="s">
        <v>16458</v>
      </c>
      <c r="H280" s="168">
        <v>45904</v>
      </c>
      <c r="I280" s="161"/>
      <c r="J280" s="161"/>
      <c r="K280" s="325" t="s">
        <v>10398</v>
      </c>
      <c r="L280" s="195">
        <v>39907</v>
      </c>
      <c r="M280" s="168">
        <v>45909</v>
      </c>
      <c r="N280" s="116" t="s">
        <v>16511</v>
      </c>
      <c r="O280" s="116"/>
      <c r="P280" s="116" t="s">
        <v>10282</v>
      </c>
      <c r="Q280" s="168">
        <v>45951</v>
      </c>
      <c r="R280" s="117"/>
      <c r="S280" s="117"/>
      <c r="T280" s="117"/>
    </row>
    <row r="281" spans="1:20" hidden="1" x14ac:dyDescent="0.25">
      <c r="A281" s="18">
        <v>1219101670</v>
      </c>
      <c r="B281" s="14" t="s">
        <v>9684</v>
      </c>
      <c r="C281" s="14" t="s">
        <v>19</v>
      </c>
      <c r="D281" s="14" t="s">
        <v>9683</v>
      </c>
      <c r="E281" s="50">
        <v>200</v>
      </c>
      <c r="F281" s="168">
        <v>45897</v>
      </c>
      <c r="G281" s="50" t="s">
        <v>16459</v>
      </c>
      <c r="H281" s="168">
        <v>45904</v>
      </c>
      <c r="I281" s="161" t="s">
        <v>8963</v>
      </c>
      <c r="J281" s="161" t="s">
        <v>16358</v>
      </c>
      <c r="K281" s="325" t="s">
        <v>10398</v>
      </c>
      <c r="L281" s="195">
        <v>39905</v>
      </c>
      <c r="M281" s="168">
        <v>45909</v>
      </c>
      <c r="N281" s="116" t="s">
        <v>10223</v>
      </c>
      <c r="O281" s="116"/>
      <c r="P281" s="116" t="s">
        <v>10282</v>
      </c>
      <c r="Q281" s="168">
        <v>45911</v>
      </c>
      <c r="R281" s="117"/>
      <c r="S281" s="117"/>
      <c r="T281" s="117"/>
    </row>
    <row r="282" spans="1:20" hidden="1" x14ac:dyDescent="0.25">
      <c r="A282" s="18">
        <v>1237100010</v>
      </c>
      <c r="B282" s="19" t="s">
        <v>6199</v>
      </c>
      <c r="C282" s="14" t="s">
        <v>19</v>
      </c>
      <c r="D282" s="14" t="s">
        <v>6200</v>
      </c>
      <c r="E282" s="50">
        <v>2</v>
      </c>
      <c r="F282" s="168">
        <v>45897</v>
      </c>
      <c r="G282" s="50" t="s">
        <v>16460</v>
      </c>
      <c r="H282" s="168">
        <v>45904</v>
      </c>
      <c r="I282" s="161" t="s">
        <v>8963</v>
      </c>
      <c r="J282" s="161" t="s">
        <v>10523</v>
      </c>
      <c r="K282" s="325" t="s">
        <v>10398</v>
      </c>
      <c r="L282" s="195">
        <v>39888</v>
      </c>
      <c r="M282" s="168">
        <v>45908</v>
      </c>
      <c r="N282" s="116" t="s">
        <v>15406</v>
      </c>
      <c r="O282" s="116"/>
      <c r="P282" s="116" t="s">
        <v>10282</v>
      </c>
      <c r="Q282" s="168">
        <v>45930</v>
      </c>
      <c r="R282" s="117"/>
      <c r="S282" s="117"/>
      <c r="T282" s="117"/>
    </row>
    <row r="283" spans="1:20" hidden="1" x14ac:dyDescent="0.25">
      <c r="A283" s="18">
        <v>1521100030</v>
      </c>
      <c r="B283" s="14" t="s">
        <v>6267</v>
      </c>
      <c r="C283" s="10" t="s">
        <v>19</v>
      </c>
      <c r="D283" s="10" t="s">
        <v>6268</v>
      </c>
      <c r="E283" s="50">
        <v>300</v>
      </c>
      <c r="F283" s="168">
        <v>45897</v>
      </c>
      <c r="G283" s="168" t="s">
        <v>16461</v>
      </c>
      <c r="H283" s="168">
        <v>45904</v>
      </c>
      <c r="I283" s="161"/>
      <c r="J283" s="161" t="s">
        <v>10099</v>
      </c>
      <c r="K283" s="325" t="s">
        <v>10398</v>
      </c>
      <c r="L283" s="195">
        <v>39886</v>
      </c>
      <c r="M283" s="168">
        <v>45908</v>
      </c>
      <c r="N283" s="116" t="s">
        <v>10175</v>
      </c>
      <c r="O283" s="168"/>
      <c r="P283" s="116" t="s">
        <v>10282</v>
      </c>
      <c r="Q283" s="168">
        <v>45911</v>
      </c>
      <c r="R283" s="117"/>
      <c r="S283" s="117"/>
      <c r="T283" s="117"/>
    </row>
    <row r="284" spans="1:20" hidden="1" x14ac:dyDescent="0.25">
      <c r="A284" s="18">
        <v>1810104610</v>
      </c>
      <c r="B284" s="14" t="s">
        <v>5113</v>
      </c>
      <c r="C284" s="14" t="s">
        <v>19</v>
      </c>
      <c r="D284" s="14" t="s">
        <v>6562</v>
      </c>
      <c r="E284" s="50">
        <v>200</v>
      </c>
      <c r="F284" s="168">
        <v>45897</v>
      </c>
      <c r="G284" s="168" t="s">
        <v>16461</v>
      </c>
      <c r="H284" s="168">
        <v>45904</v>
      </c>
      <c r="I284" s="161" t="s">
        <v>8963</v>
      </c>
      <c r="J284" s="161" t="s">
        <v>16360</v>
      </c>
      <c r="K284" s="325" t="s">
        <v>10398</v>
      </c>
      <c r="L284" s="195">
        <v>39886</v>
      </c>
      <c r="M284" s="168">
        <v>45908</v>
      </c>
      <c r="N284" s="116" t="s">
        <v>10175</v>
      </c>
      <c r="O284" s="116" t="s">
        <v>16585</v>
      </c>
      <c r="P284" s="116" t="s">
        <v>10282</v>
      </c>
      <c r="Q284" s="168">
        <v>45924</v>
      </c>
      <c r="R284" s="117"/>
      <c r="S284" s="117"/>
      <c r="T284" s="117"/>
    </row>
    <row r="285" spans="1:20" hidden="1" x14ac:dyDescent="0.25">
      <c r="A285" s="18">
        <v>1810105070</v>
      </c>
      <c r="B285" s="14" t="s">
        <v>3151</v>
      </c>
      <c r="C285" s="14" t="s">
        <v>19</v>
      </c>
      <c r="D285" s="14" t="s">
        <v>3152</v>
      </c>
      <c r="E285" s="50">
        <v>150</v>
      </c>
      <c r="F285" s="168">
        <v>45897</v>
      </c>
      <c r="G285" s="168" t="s">
        <v>16461</v>
      </c>
      <c r="H285" s="168">
        <v>45904</v>
      </c>
      <c r="I285" s="161" t="s">
        <v>8963</v>
      </c>
      <c r="J285" s="161" t="s">
        <v>10870</v>
      </c>
      <c r="K285" s="325" t="s">
        <v>10398</v>
      </c>
      <c r="L285" s="195">
        <v>39886</v>
      </c>
      <c r="M285" s="168">
        <v>45908</v>
      </c>
      <c r="N285" s="116" t="s">
        <v>10175</v>
      </c>
      <c r="O285" s="116"/>
      <c r="P285" s="116" t="s">
        <v>10282</v>
      </c>
      <c r="Q285" s="168">
        <v>45911</v>
      </c>
      <c r="R285" s="117"/>
      <c r="S285" s="117"/>
      <c r="T285" s="117"/>
    </row>
    <row r="286" spans="1:20" hidden="1" x14ac:dyDescent="0.25">
      <c r="A286" s="18">
        <v>1018100030</v>
      </c>
      <c r="B286" s="30" t="s">
        <v>9270</v>
      </c>
      <c r="C286" s="10" t="s">
        <v>19</v>
      </c>
      <c r="D286" s="10" t="s">
        <v>9268</v>
      </c>
      <c r="E286" s="50">
        <v>30</v>
      </c>
      <c r="F286" s="168">
        <v>45897</v>
      </c>
      <c r="G286" s="168" t="s">
        <v>16464</v>
      </c>
      <c r="H286" s="168">
        <v>45904</v>
      </c>
      <c r="I286" s="161"/>
      <c r="J286" s="161"/>
      <c r="K286" s="325" t="s">
        <v>10398</v>
      </c>
      <c r="L286" s="195">
        <v>39931</v>
      </c>
      <c r="M286" s="168">
        <v>45911</v>
      </c>
      <c r="N286" s="116" t="s">
        <v>10273</v>
      </c>
      <c r="O286" s="116"/>
      <c r="P286" s="116" t="s">
        <v>10282</v>
      </c>
      <c r="Q286" s="168">
        <v>45922</v>
      </c>
      <c r="R286" s="117"/>
      <c r="S286" s="117"/>
      <c r="T286" s="117"/>
    </row>
    <row r="287" spans="1:20" hidden="1" x14ac:dyDescent="0.25">
      <c r="A287" s="80">
        <v>1022102360</v>
      </c>
      <c r="B287" s="19" t="s">
        <v>9269</v>
      </c>
      <c r="C287" s="10" t="s">
        <v>19</v>
      </c>
      <c r="D287" s="10" t="s">
        <v>9266</v>
      </c>
      <c r="E287" s="50">
        <v>50</v>
      </c>
      <c r="F287" s="168">
        <v>45897</v>
      </c>
      <c r="G287" s="168" t="s">
        <v>16464</v>
      </c>
      <c r="H287" s="168">
        <v>45904</v>
      </c>
      <c r="I287" s="161"/>
      <c r="J287" s="161"/>
      <c r="K287" s="325" t="s">
        <v>10398</v>
      </c>
      <c r="L287" s="195">
        <v>39931</v>
      </c>
      <c r="M287" s="168">
        <v>45911</v>
      </c>
      <c r="N287" s="116" t="s">
        <v>10273</v>
      </c>
      <c r="O287" s="116"/>
      <c r="P287" s="116" t="s">
        <v>10282</v>
      </c>
      <c r="Q287" s="168">
        <v>45922</v>
      </c>
      <c r="R287" s="117"/>
      <c r="S287" s="117"/>
      <c r="T287" s="117"/>
    </row>
    <row r="288" spans="1:20" hidden="1" x14ac:dyDescent="0.25">
      <c r="A288" s="18">
        <v>1526107330</v>
      </c>
      <c r="B288" s="29" t="s">
        <v>3290</v>
      </c>
      <c r="C288" s="14" t="s">
        <v>19</v>
      </c>
      <c r="D288" s="14" t="s">
        <v>3291</v>
      </c>
      <c r="E288" s="50">
        <v>1</v>
      </c>
      <c r="F288" s="168">
        <v>45895</v>
      </c>
      <c r="G288" s="168" t="s">
        <v>16464</v>
      </c>
      <c r="H288" s="168">
        <v>45904</v>
      </c>
      <c r="I288" s="161" t="s">
        <v>8963</v>
      </c>
      <c r="J288" s="161" t="s">
        <v>10002</v>
      </c>
      <c r="K288" s="325" t="s">
        <v>10398</v>
      </c>
      <c r="L288" s="195">
        <v>39931</v>
      </c>
      <c r="M288" s="168">
        <v>45911</v>
      </c>
      <c r="N288" s="116" t="s">
        <v>10273</v>
      </c>
      <c r="O288" s="116"/>
      <c r="P288" s="116" t="s">
        <v>10282</v>
      </c>
      <c r="Q288" s="168">
        <v>45922</v>
      </c>
      <c r="R288" s="117"/>
      <c r="S288" s="117"/>
      <c r="T288" s="117"/>
    </row>
    <row r="289" spans="1:20" hidden="1" x14ac:dyDescent="0.25">
      <c r="A289" s="18">
        <v>1022101080</v>
      </c>
      <c r="B289" s="14" t="s">
        <v>10947</v>
      </c>
      <c r="C289" s="10" t="s">
        <v>19</v>
      </c>
      <c r="D289" s="10" t="s">
        <v>10630</v>
      </c>
      <c r="E289" s="50">
        <v>60</v>
      </c>
      <c r="F289" s="168">
        <v>45897</v>
      </c>
      <c r="G289" s="168" t="s">
        <v>16464</v>
      </c>
      <c r="H289" s="168">
        <v>45904</v>
      </c>
      <c r="I289" s="161"/>
      <c r="J289" s="161"/>
      <c r="K289" s="325" t="s">
        <v>10398</v>
      </c>
      <c r="L289" s="195">
        <v>39932</v>
      </c>
      <c r="M289" s="168">
        <v>45911</v>
      </c>
      <c r="N289" s="116" t="s">
        <v>10294</v>
      </c>
      <c r="O289" s="116"/>
      <c r="P289" s="116" t="s">
        <v>10282</v>
      </c>
      <c r="Q289" s="168">
        <v>45912</v>
      </c>
      <c r="R289" s="117"/>
      <c r="S289" s="117"/>
      <c r="T289" s="117"/>
    </row>
    <row r="290" spans="1:20" hidden="1" x14ac:dyDescent="0.25">
      <c r="A290" s="18">
        <v>1546101870</v>
      </c>
      <c r="B290" s="14" t="s">
        <v>2282</v>
      </c>
      <c r="C290" s="10" t="s">
        <v>19</v>
      </c>
      <c r="D290" s="10" t="s">
        <v>16010</v>
      </c>
      <c r="E290" s="50">
        <v>1000</v>
      </c>
      <c r="F290" s="168">
        <v>45897</v>
      </c>
      <c r="G290" s="168" t="s">
        <v>16464</v>
      </c>
      <c r="H290" s="168">
        <v>45904</v>
      </c>
      <c r="I290" s="161"/>
      <c r="J290" s="161"/>
      <c r="K290" s="325" t="s">
        <v>10398</v>
      </c>
      <c r="L290" s="195">
        <v>39933</v>
      </c>
      <c r="M290" s="168">
        <v>45911</v>
      </c>
      <c r="N290" s="116" t="s">
        <v>10284</v>
      </c>
      <c r="O290" s="116"/>
      <c r="P290" s="116" t="s">
        <v>10282</v>
      </c>
      <c r="Q290" s="168">
        <v>45917</v>
      </c>
      <c r="R290" s="117"/>
      <c r="S290" s="117"/>
      <c r="T290" s="117"/>
    </row>
    <row r="291" spans="1:20" hidden="1" x14ac:dyDescent="0.25">
      <c r="A291" s="18">
        <v>1210100330</v>
      </c>
      <c r="B291" s="14" t="s">
        <v>3267</v>
      </c>
      <c r="C291" s="10" t="s">
        <v>19</v>
      </c>
      <c r="D291" s="10" t="s">
        <v>6580</v>
      </c>
      <c r="E291" s="50">
        <v>10</v>
      </c>
      <c r="F291" s="168">
        <v>45897</v>
      </c>
      <c r="G291" s="168" t="s">
        <v>16465</v>
      </c>
      <c r="H291" s="168">
        <v>45904</v>
      </c>
      <c r="I291" s="161"/>
      <c r="J291" s="161" t="s">
        <v>10099</v>
      </c>
      <c r="K291" s="325" t="s">
        <v>10398</v>
      </c>
      <c r="L291" s="195">
        <v>39885</v>
      </c>
      <c r="M291" s="168">
        <v>45908</v>
      </c>
      <c r="N291" s="116" t="s">
        <v>11606</v>
      </c>
      <c r="O291" s="168"/>
      <c r="P291" s="116" t="s">
        <v>10282</v>
      </c>
      <c r="Q291" s="168">
        <v>45911</v>
      </c>
      <c r="R291" s="117"/>
      <c r="S291" s="117"/>
      <c r="T291" s="117"/>
    </row>
    <row r="292" spans="1:20" hidden="1" x14ac:dyDescent="0.25">
      <c r="A292" s="18">
        <v>1011100110</v>
      </c>
      <c r="B292" s="14" t="s">
        <v>10019</v>
      </c>
      <c r="C292" s="10" t="s">
        <v>731</v>
      </c>
      <c r="D292" s="10" t="s">
        <v>6670</v>
      </c>
      <c r="E292" s="50">
        <v>250</v>
      </c>
      <c r="F292" s="168">
        <v>45897</v>
      </c>
      <c r="G292" s="168" t="s">
        <v>16466</v>
      </c>
      <c r="H292" s="168">
        <v>45904</v>
      </c>
      <c r="I292" s="161"/>
      <c r="J292" s="161"/>
      <c r="K292" s="325" t="s">
        <v>10398</v>
      </c>
      <c r="L292" s="195">
        <v>39881</v>
      </c>
      <c r="M292" s="168">
        <v>45908</v>
      </c>
      <c r="N292" s="116" t="s">
        <v>10299</v>
      </c>
      <c r="O292" s="116"/>
      <c r="P292" s="116" t="s">
        <v>10282</v>
      </c>
      <c r="Q292" s="168">
        <v>45910</v>
      </c>
      <c r="R292" s="117"/>
      <c r="S292" s="117"/>
      <c r="T292" s="117"/>
    </row>
    <row r="293" spans="1:20" hidden="1" x14ac:dyDescent="0.25">
      <c r="A293" s="18">
        <v>1212100080</v>
      </c>
      <c r="B293" s="14" t="s">
        <v>1473</v>
      </c>
      <c r="C293" s="14" t="s">
        <v>1469</v>
      </c>
      <c r="D293" s="14" t="s">
        <v>1474</v>
      </c>
      <c r="E293" s="50">
        <v>100</v>
      </c>
      <c r="F293" s="168">
        <v>45897</v>
      </c>
      <c r="G293" s="50" t="s">
        <v>16467</v>
      </c>
      <c r="H293" s="168">
        <v>45904</v>
      </c>
      <c r="I293" s="161" t="s">
        <v>8963</v>
      </c>
      <c r="J293" s="161" t="s">
        <v>10526</v>
      </c>
      <c r="K293" s="325" t="s">
        <v>10398</v>
      </c>
      <c r="L293" s="195">
        <v>39924</v>
      </c>
      <c r="M293" s="168">
        <v>45910</v>
      </c>
      <c r="N293" s="116" t="s">
        <v>10223</v>
      </c>
      <c r="O293" s="116"/>
      <c r="P293" s="116" t="s">
        <v>10282</v>
      </c>
      <c r="Q293" s="168">
        <v>45912</v>
      </c>
      <c r="R293" s="117"/>
      <c r="S293" s="117"/>
      <c r="T293" s="117"/>
    </row>
    <row r="294" spans="1:20" hidden="1" x14ac:dyDescent="0.25">
      <c r="A294" s="18">
        <v>1219103150</v>
      </c>
      <c r="B294" s="19" t="s">
        <v>2502</v>
      </c>
      <c r="C294" s="14" t="s">
        <v>19</v>
      </c>
      <c r="D294" s="14" t="s">
        <v>2503</v>
      </c>
      <c r="E294" s="50">
        <v>20</v>
      </c>
      <c r="F294" s="168">
        <v>45897</v>
      </c>
      <c r="G294" s="50" t="s">
        <v>16467</v>
      </c>
      <c r="H294" s="168">
        <v>45904</v>
      </c>
      <c r="I294" s="161" t="s">
        <v>8963</v>
      </c>
      <c r="J294" s="161" t="s">
        <v>10002</v>
      </c>
      <c r="K294" s="325" t="s">
        <v>10398</v>
      </c>
      <c r="L294" s="195">
        <v>39926</v>
      </c>
      <c r="M294" s="168">
        <v>45910</v>
      </c>
      <c r="N294" s="116" t="s">
        <v>10280</v>
      </c>
      <c r="O294" s="116"/>
      <c r="P294" s="116" t="s">
        <v>10282</v>
      </c>
      <c r="Q294" s="168">
        <v>45915</v>
      </c>
      <c r="R294" s="117"/>
      <c r="S294" s="117"/>
      <c r="T294" s="117"/>
    </row>
    <row r="295" spans="1:20" hidden="1" x14ac:dyDescent="0.25">
      <c r="A295" s="18">
        <v>1222100000</v>
      </c>
      <c r="B295" s="14" t="s">
        <v>6358</v>
      </c>
      <c r="C295" s="14" t="s">
        <v>19</v>
      </c>
      <c r="D295" s="14" t="s">
        <v>6359</v>
      </c>
      <c r="E295" s="50">
        <v>15</v>
      </c>
      <c r="F295" s="168">
        <v>45897</v>
      </c>
      <c r="G295" s="50" t="s">
        <v>16467</v>
      </c>
      <c r="H295" s="168">
        <v>45904</v>
      </c>
      <c r="I295" s="161" t="s">
        <v>8963</v>
      </c>
      <c r="J295" s="161" t="s">
        <v>10002</v>
      </c>
      <c r="K295" s="325" t="s">
        <v>10398</v>
      </c>
      <c r="L295" s="195">
        <v>39926</v>
      </c>
      <c r="M295" s="168">
        <v>45910</v>
      </c>
      <c r="N295" s="116" t="s">
        <v>10280</v>
      </c>
      <c r="O295" s="116"/>
      <c r="P295" s="116" t="s">
        <v>10282</v>
      </c>
      <c r="Q295" s="168">
        <v>45915</v>
      </c>
      <c r="R295" s="117"/>
      <c r="S295" s="117"/>
      <c r="T295" s="117"/>
    </row>
    <row r="296" spans="1:20" hidden="1" x14ac:dyDescent="0.25">
      <c r="A296" s="18">
        <v>1226100460</v>
      </c>
      <c r="B296" s="14" t="s">
        <v>2494</v>
      </c>
      <c r="C296" s="14" t="s">
        <v>19</v>
      </c>
      <c r="D296" s="14" t="s">
        <v>2495</v>
      </c>
      <c r="E296" s="50">
        <v>50</v>
      </c>
      <c r="F296" s="168">
        <v>45897</v>
      </c>
      <c r="G296" s="50" t="s">
        <v>16467</v>
      </c>
      <c r="H296" s="168">
        <v>45904</v>
      </c>
      <c r="I296" s="161" t="s">
        <v>8963</v>
      </c>
      <c r="J296" s="161" t="s">
        <v>10869</v>
      </c>
      <c r="K296" s="325" t="s">
        <v>10398</v>
      </c>
      <c r="L296" s="195">
        <v>39926</v>
      </c>
      <c r="M296" s="168">
        <v>45910</v>
      </c>
      <c r="N296" s="116" t="s">
        <v>10280</v>
      </c>
      <c r="O296" s="116"/>
      <c r="P296" s="116" t="s">
        <v>10282</v>
      </c>
      <c r="Q296" s="168">
        <v>45915</v>
      </c>
      <c r="R296" s="117"/>
      <c r="S296" s="117"/>
      <c r="T296" s="117"/>
    </row>
    <row r="297" spans="1:20" hidden="1" x14ac:dyDescent="0.25">
      <c r="A297" s="18">
        <v>1237100260</v>
      </c>
      <c r="B297" s="14" t="s">
        <v>6168</v>
      </c>
      <c r="C297" s="10" t="s">
        <v>19</v>
      </c>
      <c r="D297" s="10" t="s">
        <v>9516</v>
      </c>
      <c r="E297" s="50">
        <v>10</v>
      </c>
      <c r="F297" s="168">
        <v>45897</v>
      </c>
      <c r="G297" s="168" t="s">
        <v>16468</v>
      </c>
      <c r="H297" s="168">
        <v>45904</v>
      </c>
      <c r="I297" s="161"/>
      <c r="J297" s="161"/>
      <c r="K297" s="325" t="s">
        <v>10398</v>
      </c>
      <c r="L297" s="195">
        <v>39926</v>
      </c>
      <c r="M297" s="168">
        <v>45910</v>
      </c>
      <c r="N297" s="116" t="s">
        <v>10280</v>
      </c>
      <c r="O297" s="116" t="s">
        <v>17002</v>
      </c>
      <c r="P297" s="116" t="s">
        <v>10282</v>
      </c>
      <c r="Q297" s="168">
        <v>45980</v>
      </c>
      <c r="R297" s="117"/>
      <c r="S297" s="117"/>
      <c r="T297" s="117"/>
    </row>
    <row r="298" spans="1:20" hidden="1" x14ac:dyDescent="0.25">
      <c r="A298" s="18">
        <v>1322101460</v>
      </c>
      <c r="B298" s="30" t="s">
        <v>7584</v>
      </c>
      <c r="C298" s="10" t="s">
        <v>19</v>
      </c>
      <c r="D298" s="10" t="s">
        <v>7585</v>
      </c>
      <c r="E298" s="50">
        <v>8</v>
      </c>
      <c r="F298" s="168">
        <v>45897</v>
      </c>
      <c r="G298" s="168" t="s">
        <v>16469</v>
      </c>
      <c r="H298" s="168">
        <v>45904</v>
      </c>
      <c r="I298" s="161"/>
      <c r="J298" s="161"/>
      <c r="K298" s="325" t="s">
        <v>10398</v>
      </c>
      <c r="L298" s="195">
        <v>39978</v>
      </c>
      <c r="M298" s="168">
        <v>45922</v>
      </c>
      <c r="N298" s="116" t="s">
        <v>10221</v>
      </c>
      <c r="O298" s="116"/>
      <c r="P298" s="116" t="s">
        <v>10282</v>
      </c>
      <c r="Q298" s="168">
        <v>45945</v>
      </c>
      <c r="R298" s="117"/>
      <c r="S298" s="117"/>
      <c r="T298" s="117"/>
    </row>
    <row r="299" spans="1:20" hidden="1" x14ac:dyDescent="0.25">
      <c r="A299" s="18">
        <v>1810102540</v>
      </c>
      <c r="B299" s="14" t="s">
        <v>979</v>
      </c>
      <c r="C299" s="10" t="s">
        <v>19</v>
      </c>
      <c r="D299" s="10" t="s">
        <v>7389</v>
      </c>
      <c r="E299" s="50">
        <v>18</v>
      </c>
      <c r="F299" s="168">
        <v>45895</v>
      </c>
      <c r="G299" s="168" t="s">
        <v>16470</v>
      </c>
      <c r="H299" s="168">
        <v>45904</v>
      </c>
      <c r="I299" s="161"/>
      <c r="J299" s="161"/>
      <c r="K299" s="325" t="s">
        <v>10398</v>
      </c>
      <c r="L299" s="195">
        <v>39945</v>
      </c>
      <c r="M299" s="168">
        <v>45915</v>
      </c>
      <c r="N299" s="116" t="s">
        <v>10465</v>
      </c>
      <c r="O299" s="116"/>
      <c r="P299" s="116" t="s">
        <v>10282</v>
      </c>
      <c r="Q299" s="168">
        <v>45943</v>
      </c>
      <c r="R299" s="117"/>
      <c r="S299" s="117"/>
      <c r="T299" s="117"/>
    </row>
    <row r="300" spans="1:20" hidden="1" x14ac:dyDescent="0.25">
      <c r="A300" s="18">
        <v>1810102240</v>
      </c>
      <c r="B300" s="14" t="s">
        <v>969</v>
      </c>
      <c r="C300" s="10" t="s">
        <v>19</v>
      </c>
      <c r="D300" s="10" t="s">
        <v>7387</v>
      </c>
      <c r="E300" s="50">
        <v>24</v>
      </c>
      <c r="F300" s="168">
        <v>45895</v>
      </c>
      <c r="G300" s="168" t="s">
        <v>16470</v>
      </c>
      <c r="H300" s="168">
        <v>45904</v>
      </c>
      <c r="I300" s="161"/>
      <c r="J300" s="161"/>
      <c r="K300" s="325" t="s">
        <v>10398</v>
      </c>
      <c r="L300" s="195">
        <v>39945</v>
      </c>
      <c r="M300" s="168">
        <v>45915</v>
      </c>
      <c r="N300" s="116" t="s">
        <v>10465</v>
      </c>
      <c r="O300" s="116"/>
      <c r="P300" s="116" t="s">
        <v>10282</v>
      </c>
      <c r="Q300" s="168">
        <v>45938</v>
      </c>
      <c r="R300" s="117"/>
      <c r="S300" s="117"/>
      <c r="T300" s="117"/>
    </row>
    <row r="301" spans="1:20" hidden="1" x14ac:dyDescent="0.25">
      <c r="A301" s="18">
        <v>1810102280</v>
      </c>
      <c r="B301" s="14" t="s">
        <v>978</v>
      </c>
      <c r="C301" s="10" t="s">
        <v>19</v>
      </c>
      <c r="D301" s="10" t="s">
        <v>7388</v>
      </c>
      <c r="E301" s="50">
        <v>24</v>
      </c>
      <c r="F301" s="168">
        <v>45895</v>
      </c>
      <c r="G301" s="168" t="s">
        <v>16470</v>
      </c>
      <c r="H301" s="168">
        <v>45904</v>
      </c>
      <c r="I301" s="161"/>
      <c r="J301" s="161" t="s">
        <v>10099</v>
      </c>
      <c r="K301" s="325" t="s">
        <v>10398</v>
      </c>
      <c r="L301" s="195">
        <v>39945</v>
      </c>
      <c r="M301" s="168">
        <v>45915</v>
      </c>
      <c r="N301" s="116" t="s">
        <v>10465</v>
      </c>
      <c r="O301" s="168"/>
      <c r="P301" s="116" t="s">
        <v>10282</v>
      </c>
      <c r="Q301" s="168">
        <v>45938</v>
      </c>
      <c r="R301" s="117"/>
      <c r="S301" s="117"/>
      <c r="T301" s="117"/>
    </row>
    <row r="302" spans="1:20" hidden="1" x14ac:dyDescent="0.25">
      <c r="A302" s="18">
        <v>1010102150</v>
      </c>
      <c r="B302" s="14" t="s">
        <v>2522</v>
      </c>
      <c r="C302" s="10" t="s">
        <v>19</v>
      </c>
      <c r="D302" s="10" t="s">
        <v>2523</v>
      </c>
      <c r="E302" s="50">
        <v>80</v>
      </c>
      <c r="F302" s="168">
        <v>45901</v>
      </c>
      <c r="G302" s="168" t="s">
        <v>16483</v>
      </c>
      <c r="H302" s="168">
        <v>45904</v>
      </c>
      <c r="I302" s="161"/>
      <c r="J302" s="161"/>
      <c r="K302" s="325" t="s">
        <v>10398</v>
      </c>
      <c r="L302" s="195">
        <v>39882</v>
      </c>
      <c r="M302" s="168">
        <v>45908</v>
      </c>
      <c r="N302" s="116" t="s">
        <v>10294</v>
      </c>
      <c r="O302" s="116" t="s">
        <v>16547</v>
      </c>
      <c r="P302" s="116" t="s">
        <v>10282</v>
      </c>
      <c r="Q302" s="168">
        <v>45915</v>
      </c>
      <c r="R302" s="117"/>
      <c r="S302" s="117"/>
      <c r="T302" s="117"/>
    </row>
    <row r="303" spans="1:20" hidden="1" x14ac:dyDescent="0.25">
      <c r="A303" s="18">
        <v>1022100110</v>
      </c>
      <c r="B303" s="14" t="s">
        <v>3957</v>
      </c>
      <c r="C303" s="10" t="s">
        <v>19</v>
      </c>
      <c r="D303" s="10" t="s">
        <v>8706</v>
      </c>
      <c r="E303" s="50">
        <v>50</v>
      </c>
      <c r="F303" s="168">
        <v>45901</v>
      </c>
      <c r="G303" s="168" t="s">
        <v>16478</v>
      </c>
      <c r="H303" s="168">
        <v>45904</v>
      </c>
      <c r="I303" s="161"/>
      <c r="J303" s="161"/>
      <c r="K303" s="325" t="s">
        <v>10398</v>
      </c>
      <c r="L303" s="195">
        <v>39935</v>
      </c>
      <c r="M303" s="168">
        <v>45911</v>
      </c>
      <c r="N303" s="116" t="s">
        <v>10299</v>
      </c>
      <c r="O303" s="116"/>
      <c r="P303" s="116" t="s">
        <v>10282</v>
      </c>
      <c r="Q303" s="168">
        <v>45912</v>
      </c>
      <c r="R303" s="117"/>
      <c r="S303" s="117"/>
      <c r="T303" s="117"/>
    </row>
    <row r="304" spans="1:20" hidden="1" x14ac:dyDescent="0.25">
      <c r="A304" s="18">
        <v>1610100310</v>
      </c>
      <c r="B304" s="14" t="s">
        <v>3958</v>
      </c>
      <c r="C304" s="10" t="s">
        <v>19</v>
      </c>
      <c r="D304" s="10" t="s">
        <v>8705</v>
      </c>
      <c r="E304" s="50">
        <v>30</v>
      </c>
      <c r="F304" s="168">
        <v>45901</v>
      </c>
      <c r="G304" s="168" t="s">
        <v>16478</v>
      </c>
      <c r="H304" s="168">
        <v>45904</v>
      </c>
      <c r="I304" s="161"/>
      <c r="J304" s="161"/>
      <c r="K304" s="325" t="s">
        <v>10398</v>
      </c>
      <c r="L304" s="195">
        <v>39935</v>
      </c>
      <c r="M304" s="168">
        <v>45911</v>
      </c>
      <c r="N304" s="116" t="s">
        <v>10299</v>
      </c>
      <c r="O304" s="116"/>
      <c r="P304" s="116" t="s">
        <v>10282</v>
      </c>
      <c r="Q304" s="168">
        <v>45912</v>
      </c>
      <c r="R304" s="117"/>
      <c r="S304" s="117"/>
      <c r="T304" s="117"/>
    </row>
    <row r="305" spans="1:20" hidden="1" x14ac:dyDescent="0.25">
      <c r="A305" s="18">
        <v>1610100330</v>
      </c>
      <c r="B305" s="14" t="s">
        <v>3948</v>
      </c>
      <c r="C305" s="10" t="s">
        <v>19</v>
      </c>
      <c r="D305" s="10" t="s">
        <v>8704</v>
      </c>
      <c r="E305" s="50">
        <v>50</v>
      </c>
      <c r="F305" s="168">
        <v>45901</v>
      </c>
      <c r="G305" s="168" t="s">
        <v>16478</v>
      </c>
      <c r="H305" s="168">
        <v>45904</v>
      </c>
      <c r="I305" s="161"/>
      <c r="J305" s="161"/>
      <c r="K305" s="325" t="s">
        <v>10398</v>
      </c>
      <c r="L305" s="195">
        <v>39935</v>
      </c>
      <c r="M305" s="168">
        <v>45911</v>
      </c>
      <c r="N305" s="116" t="s">
        <v>10299</v>
      </c>
      <c r="O305" s="116"/>
      <c r="P305" s="116" t="s">
        <v>10282</v>
      </c>
      <c r="Q305" s="168">
        <v>45912</v>
      </c>
      <c r="R305" s="117"/>
      <c r="S305" s="117"/>
      <c r="T305" s="117"/>
    </row>
    <row r="306" spans="1:20" hidden="1" x14ac:dyDescent="0.25">
      <c r="A306" s="80">
        <v>1511104740</v>
      </c>
      <c r="B306" s="19" t="s">
        <v>7330</v>
      </c>
      <c r="C306" s="10" t="s">
        <v>19</v>
      </c>
      <c r="D306" s="10" t="s">
        <v>10915</v>
      </c>
      <c r="E306" s="50">
        <v>25</v>
      </c>
      <c r="F306" s="168">
        <v>45901</v>
      </c>
      <c r="G306" s="168" t="s">
        <v>16462</v>
      </c>
      <c r="H306" s="168">
        <v>45904</v>
      </c>
      <c r="I306" s="161"/>
      <c r="J306" s="161"/>
      <c r="K306" s="325" t="s">
        <v>10398</v>
      </c>
      <c r="L306" s="195">
        <v>39886</v>
      </c>
      <c r="M306" s="168">
        <v>45908</v>
      </c>
      <c r="N306" s="116" t="s">
        <v>10175</v>
      </c>
      <c r="O306" s="116"/>
      <c r="P306" s="116" t="s">
        <v>10282</v>
      </c>
      <c r="Q306" s="168">
        <v>45911</v>
      </c>
      <c r="R306" s="117"/>
      <c r="S306" s="117"/>
      <c r="T306" s="117"/>
    </row>
    <row r="307" spans="1:20" hidden="1" x14ac:dyDescent="0.25">
      <c r="A307" s="18">
        <v>1521100130</v>
      </c>
      <c r="B307" s="33" t="s">
        <v>7120</v>
      </c>
      <c r="C307" s="10" t="s">
        <v>19</v>
      </c>
      <c r="D307" s="10" t="s">
        <v>7122</v>
      </c>
      <c r="E307" s="50">
        <v>30</v>
      </c>
      <c r="F307" s="168">
        <v>45901</v>
      </c>
      <c r="G307" s="168" t="s">
        <v>16462</v>
      </c>
      <c r="H307" s="168">
        <v>45904</v>
      </c>
      <c r="I307" s="161"/>
      <c r="J307" s="161"/>
      <c r="K307" s="325" t="s">
        <v>10398</v>
      </c>
      <c r="L307" s="195">
        <v>39886</v>
      </c>
      <c r="M307" s="168">
        <v>45908</v>
      </c>
      <c r="N307" s="116" t="s">
        <v>10175</v>
      </c>
      <c r="O307" s="116"/>
      <c r="P307" s="116" t="s">
        <v>10282</v>
      </c>
      <c r="Q307" s="168">
        <v>45911</v>
      </c>
      <c r="R307" s="117"/>
      <c r="S307" s="117"/>
      <c r="T307" s="117"/>
    </row>
    <row r="308" spans="1:20" hidden="1" x14ac:dyDescent="0.25">
      <c r="A308" s="18">
        <v>1537102870</v>
      </c>
      <c r="B308" s="29" t="s">
        <v>7633</v>
      </c>
      <c r="C308" s="10" t="s">
        <v>19</v>
      </c>
      <c r="D308" s="10" t="s">
        <v>7635</v>
      </c>
      <c r="E308" s="50">
        <v>32</v>
      </c>
      <c r="F308" s="168">
        <v>45901</v>
      </c>
      <c r="G308" s="168" t="s">
        <v>16462</v>
      </c>
      <c r="H308" s="168">
        <v>45904</v>
      </c>
      <c r="I308" s="161"/>
      <c r="J308" s="161"/>
      <c r="K308" s="325" t="s">
        <v>10398</v>
      </c>
      <c r="L308" s="195">
        <v>39886</v>
      </c>
      <c r="M308" s="168">
        <v>45908</v>
      </c>
      <c r="N308" s="116" t="s">
        <v>10175</v>
      </c>
      <c r="O308" s="116"/>
      <c r="P308" s="116" t="s">
        <v>10282</v>
      </c>
      <c r="Q308" s="168">
        <v>45911</v>
      </c>
      <c r="R308" s="117"/>
      <c r="S308" s="117"/>
      <c r="T308" s="117"/>
    </row>
    <row r="309" spans="1:20" hidden="1" x14ac:dyDescent="0.25">
      <c r="A309" s="18">
        <v>1537102880</v>
      </c>
      <c r="B309" s="29" t="s">
        <v>7335</v>
      </c>
      <c r="C309" s="10" t="s">
        <v>19</v>
      </c>
      <c r="D309" s="10" t="s">
        <v>7336</v>
      </c>
      <c r="E309" s="50">
        <v>34</v>
      </c>
      <c r="F309" s="168">
        <v>45901</v>
      </c>
      <c r="G309" s="168" t="s">
        <v>16462</v>
      </c>
      <c r="H309" s="168">
        <v>45904</v>
      </c>
      <c r="I309" s="161"/>
      <c r="J309" s="161"/>
      <c r="K309" s="325" t="s">
        <v>10398</v>
      </c>
      <c r="L309" s="195">
        <v>39886</v>
      </c>
      <c r="M309" s="168">
        <v>45908</v>
      </c>
      <c r="N309" s="116" t="s">
        <v>10175</v>
      </c>
      <c r="O309" s="116"/>
      <c r="P309" s="116" t="s">
        <v>10282</v>
      </c>
      <c r="Q309" s="168">
        <v>45911</v>
      </c>
      <c r="R309" s="117"/>
      <c r="S309" s="117"/>
      <c r="T309" s="117"/>
    </row>
    <row r="310" spans="1:20" hidden="1" x14ac:dyDescent="0.25">
      <c r="A310" s="18">
        <v>1027100250</v>
      </c>
      <c r="B310" s="14" t="s">
        <v>7699</v>
      </c>
      <c r="C310" s="10" t="s">
        <v>7375</v>
      </c>
      <c r="D310" s="10" t="s">
        <v>7702</v>
      </c>
      <c r="E310" s="50">
        <v>4</v>
      </c>
      <c r="F310" s="168">
        <v>45901</v>
      </c>
      <c r="G310" s="168" t="s">
        <v>16477</v>
      </c>
      <c r="H310" s="168">
        <v>45904</v>
      </c>
      <c r="I310" s="161"/>
      <c r="J310" s="161" t="s">
        <v>10099</v>
      </c>
      <c r="K310" s="325" t="s">
        <v>10398</v>
      </c>
      <c r="L310" s="195">
        <v>39875</v>
      </c>
      <c r="M310" s="168">
        <v>45908</v>
      </c>
      <c r="N310" s="116" t="s">
        <v>10291</v>
      </c>
      <c r="O310" s="116"/>
      <c r="P310" s="116" t="s">
        <v>10282</v>
      </c>
      <c r="Q310" s="168">
        <v>45910</v>
      </c>
      <c r="R310" s="117"/>
      <c r="S310" s="117"/>
      <c r="T310" s="117"/>
    </row>
    <row r="311" spans="1:20" hidden="1" x14ac:dyDescent="0.25">
      <c r="A311" s="18">
        <v>1114100610</v>
      </c>
      <c r="B311" s="14" t="s">
        <v>2203</v>
      </c>
      <c r="C311" s="10" t="s">
        <v>19</v>
      </c>
      <c r="D311" s="10" t="s">
        <v>7636</v>
      </c>
      <c r="E311" s="50">
        <v>4</v>
      </c>
      <c r="F311" s="168">
        <v>45901</v>
      </c>
      <c r="G311" s="168" t="s">
        <v>16473</v>
      </c>
      <c r="H311" s="168">
        <v>45904</v>
      </c>
      <c r="I311" s="161"/>
      <c r="J311" s="161"/>
      <c r="K311" s="325" t="s">
        <v>10398</v>
      </c>
      <c r="L311" s="195">
        <v>39916</v>
      </c>
      <c r="M311" s="168">
        <v>45910</v>
      </c>
      <c r="N311" s="116" t="s">
        <v>10227</v>
      </c>
      <c r="O311" s="116"/>
      <c r="P311" s="116" t="s">
        <v>10282</v>
      </c>
      <c r="Q311" s="168">
        <v>45926</v>
      </c>
      <c r="R311" s="117"/>
      <c r="S311" s="117"/>
      <c r="T311" s="117"/>
    </row>
    <row r="312" spans="1:20" hidden="1" x14ac:dyDescent="0.25">
      <c r="A312" s="18">
        <v>1015100020</v>
      </c>
      <c r="B312" s="14" t="s">
        <v>7116</v>
      </c>
      <c r="C312" s="10" t="s">
        <v>19</v>
      </c>
      <c r="D312" s="10" t="s">
        <v>2913</v>
      </c>
      <c r="E312" s="50">
        <v>20</v>
      </c>
      <c r="F312" s="168">
        <v>45901</v>
      </c>
      <c r="G312" s="168" t="s">
        <v>16480</v>
      </c>
      <c r="H312" s="168">
        <v>45904</v>
      </c>
      <c r="I312" s="161"/>
      <c r="J312" s="161"/>
      <c r="K312" s="325" t="s">
        <v>10398</v>
      </c>
      <c r="L312" s="195">
        <v>39889</v>
      </c>
      <c r="M312" s="168">
        <v>45908</v>
      </c>
      <c r="N312" s="116" t="s">
        <v>10248</v>
      </c>
      <c r="O312" s="116" t="s">
        <v>16532</v>
      </c>
      <c r="P312" s="235" t="s">
        <v>10282</v>
      </c>
      <c r="Q312" s="168"/>
      <c r="R312" s="117"/>
      <c r="S312" s="117"/>
      <c r="T312" s="117"/>
    </row>
    <row r="313" spans="1:20" hidden="1" x14ac:dyDescent="0.25">
      <c r="A313" s="18">
        <v>1017102120</v>
      </c>
      <c r="B313" s="14" t="s">
        <v>5784</v>
      </c>
      <c r="C313" s="10" t="s">
        <v>19</v>
      </c>
      <c r="D313" s="10" t="s">
        <v>10202</v>
      </c>
      <c r="E313" s="50">
        <v>20</v>
      </c>
      <c r="F313" s="168">
        <v>45901</v>
      </c>
      <c r="G313" s="168" t="s">
        <v>16471</v>
      </c>
      <c r="H313" s="168">
        <v>45904</v>
      </c>
      <c r="I313" s="161" t="s">
        <v>8963</v>
      </c>
      <c r="J313" s="161" t="s">
        <v>10002</v>
      </c>
      <c r="K313" s="325" t="s">
        <v>10398</v>
      </c>
      <c r="L313" s="195">
        <v>39876</v>
      </c>
      <c r="M313" s="168">
        <v>45908</v>
      </c>
      <c r="N313" s="116" t="s">
        <v>10696</v>
      </c>
      <c r="O313" s="116"/>
      <c r="P313" s="116" t="s">
        <v>10282</v>
      </c>
      <c r="Q313" s="168">
        <v>45911</v>
      </c>
      <c r="R313" s="117"/>
      <c r="S313" s="117"/>
      <c r="T313" s="117"/>
    </row>
    <row r="314" spans="1:20" hidden="1" x14ac:dyDescent="0.25">
      <c r="A314" s="18">
        <v>1011100040</v>
      </c>
      <c r="B314" s="14" t="s">
        <v>4215</v>
      </c>
      <c r="C314" s="10" t="s">
        <v>4216</v>
      </c>
      <c r="D314" s="10" t="s">
        <v>4217</v>
      </c>
      <c r="E314" s="50">
        <v>200</v>
      </c>
      <c r="F314" s="168">
        <v>45901</v>
      </c>
      <c r="G314" s="168" t="s">
        <v>16479</v>
      </c>
      <c r="H314" s="168">
        <v>45904</v>
      </c>
      <c r="I314" s="161"/>
      <c r="J314" s="161"/>
      <c r="K314" s="325" t="s">
        <v>10398</v>
      </c>
      <c r="L314" s="195">
        <v>39870</v>
      </c>
      <c r="M314" s="168">
        <v>45905</v>
      </c>
      <c r="N314" s="116" t="s">
        <v>10304</v>
      </c>
      <c r="O314" s="116"/>
      <c r="P314" s="116" t="s">
        <v>10282</v>
      </c>
      <c r="Q314" s="168">
        <v>45911</v>
      </c>
      <c r="R314" s="117"/>
      <c r="S314" s="117"/>
      <c r="T314" s="117"/>
    </row>
    <row r="315" spans="1:20" hidden="1" x14ac:dyDescent="0.25">
      <c r="A315" s="18">
        <v>1521100650</v>
      </c>
      <c r="B315" s="14" t="s">
        <v>6247</v>
      </c>
      <c r="C315" s="10" t="s">
        <v>19</v>
      </c>
      <c r="D315" s="10" t="s">
        <v>9519</v>
      </c>
      <c r="E315" s="50">
        <v>1000</v>
      </c>
      <c r="F315" s="168">
        <v>45902</v>
      </c>
      <c r="G315" s="168" t="s">
        <v>16463</v>
      </c>
      <c r="H315" s="168">
        <v>45904</v>
      </c>
      <c r="I315" s="161"/>
      <c r="J315" s="161"/>
      <c r="K315" s="325" t="s">
        <v>10398</v>
      </c>
      <c r="L315" s="195">
        <v>39877</v>
      </c>
      <c r="M315" s="168">
        <v>45908</v>
      </c>
      <c r="N315" s="116" t="s">
        <v>10175</v>
      </c>
      <c r="O315" s="116"/>
      <c r="P315" s="116" t="s">
        <v>10282</v>
      </c>
      <c r="Q315" s="168">
        <v>45911</v>
      </c>
      <c r="R315" s="117"/>
      <c r="S315" s="117"/>
      <c r="T315" s="117"/>
    </row>
    <row r="316" spans="1:20" hidden="1" x14ac:dyDescent="0.25">
      <c r="A316" s="18">
        <v>1810105190</v>
      </c>
      <c r="B316" s="14" t="s">
        <v>3102</v>
      </c>
      <c r="C316" s="10" t="s">
        <v>3103</v>
      </c>
      <c r="D316" s="10" t="s">
        <v>3104</v>
      </c>
      <c r="E316" s="50">
        <v>500</v>
      </c>
      <c r="F316" s="168">
        <v>45902</v>
      </c>
      <c r="G316" s="168" t="s">
        <v>16463</v>
      </c>
      <c r="H316" s="168">
        <v>45904</v>
      </c>
      <c r="I316" s="161"/>
      <c r="J316" s="161"/>
      <c r="K316" s="325" t="s">
        <v>10398</v>
      </c>
      <c r="L316" s="195">
        <v>39877</v>
      </c>
      <c r="M316" s="168">
        <v>45908</v>
      </c>
      <c r="N316" s="116" t="s">
        <v>10175</v>
      </c>
      <c r="O316" s="116"/>
      <c r="P316" s="116" t="s">
        <v>10282</v>
      </c>
      <c r="Q316" s="168">
        <v>45911</v>
      </c>
      <c r="R316" s="117"/>
      <c r="S316" s="117"/>
      <c r="T316" s="117"/>
    </row>
    <row r="317" spans="1:20" hidden="1" x14ac:dyDescent="0.25">
      <c r="A317" s="18">
        <v>1810101860</v>
      </c>
      <c r="B317" s="14" t="s">
        <v>5716</v>
      </c>
      <c r="C317" s="10" t="s">
        <v>19</v>
      </c>
      <c r="D317" s="10" t="s">
        <v>16374</v>
      </c>
      <c r="E317" s="50">
        <v>240</v>
      </c>
      <c r="F317" s="168">
        <v>45902</v>
      </c>
      <c r="G317" s="168" t="s">
        <v>16482</v>
      </c>
      <c r="H317" s="168">
        <v>45904</v>
      </c>
      <c r="I317" s="161"/>
      <c r="J317" s="161"/>
      <c r="K317" s="325" t="s">
        <v>10398</v>
      </c>
      <c r="L317" s="195">
        <v>39909</v>
      </c>
      <c r="M317" s="168">
        <v>45909</v>
      </c>
      <c r="N317" s="116" t="s">
        <v>10294</v>
      </c>
      <c r="O317" s="116" t="s">
        <v>16633</v>
      </c>
      <c r="P317" s="116" t="s">
        <v>10282</v>
      </c>
      <c r="Q317" s="168">
        <v>45931</v>
      </c>
      <c r="R317" s="117"/>
      <c r="S317" s="117"/>
      <c r="T317" s="117"/>
    </row>
    <row r="318" spans="1:20" hidden="1" x14ac:dyDescent="0.25">
      <c r="A318" s="18">
        <v>1026100140</v>
      </c>
      <c r="B318" s="14" t="s">
        <v>15504</v>
      </c>
      <c r="C318" s="10" t="s">
        <v>19</v>
      </c>
      <c r="D318" s="10" t="s">
        <v>8351</v>
      </c>
      <c r="E318" s="50">
        <v>10</v>
      </c>
      <c r="F318" s="168">
        <v>45902</v>
      </c>
      <c r="G318" s="168" t="s">
        <v>16472</v>
      </c>
      <c r="H318" s="168">
        <v>45904</v>
      </c>
      <c r="I318" s="161"/>
      <c r="J318" s="161"/>
      <c r="K318" s="325" t="s">
        <v>10398</v>
      </c>
      <c r="L318" s="195">
        <v>39878</v>
      </c>
      <c r="M318" s="168">
        <v>45908</v>
      </c>
      <c r="N318" s="116" t="s">
        <v>11066</v>
      </c>
      <c r="O318" s="116"/>
      <c r="P318" s="116" t="s">
        <v>10282</v>
      </c>
      <c r="Q318" s="168">
        <v>45908</v>
      </c>
      <c r="R318" s="117"/>
      <c r="S318" s="117"/>
      <c r="T318" s="117"/>
    </row>
    <row r="319" spans="1:20" hidden="1" x14ac:dyDescent="0.25">
      <c r="A319" s="18">
        <v>1010100120</v>
      </c>
      <c r="B319" s="14" t="s">
        <v>2270</v>
      </c>
      <c r="C319" s="10" t="s">
        <v>19</v>
      </c>
      <c r="D319" s="10" t="s">
        <v>2271</v>
      </c>
      <c r="E319" s="50">
        <v>500</v>
      </c>
      <c r="F319" s="168">
        <v>45902</v>
      </c>
      <c r="G319" s="168" t="s">
        <v>16481</v>
      </c>
      <c r="H319" s="168">
        <v>45904</v>
      </c>
      <c r="I319" s="161"/>
      <c r="J319" s="161"/>
      <c r="K319" s="325" t="s">
        <v>10398</v>
      </c>
      <c r="L319" s="195">
        <v>39908</v>
      </c>
      <c r="M319" s="168">
        <v>45909</v>
      </c>
      <c r="N319" s="116" t="s">
        <v>15885</v>
      </c>
      <c r="O319" s="116"/>
      <c r="P319" s="116" t="s">
        <v>10282</v>
      </c>
      <c r="Q319" s="168">
        <v>45911</v>
      </c>
      <c r="R319" s="117"/>
      <c r="S319" s="117"/>
      <c r="T319" s="117"/>
    </row>
    <row r="320" spans="1:20" hidden="1" x14ac:dyDescent="0.25">
      <c r="A320" s="18">
        <v>1019103740</v>
      </c>
      <c r="B320" s="14" t="s">
        <v>5983</v>
      </c>
      <c r="C320" s="10" t="s">
        <v>19</v>
      </c>
      <c r="D320" s="10" t="s">
        <v>7479</v>
      </c>
      <c r="E320" s="50">
        <v>20</v>
      </c>
      <c r="F320" s="168">
        <v>45902</v>
      </c>
      <c r="G320" s="168" t="s">
        <v>16481</v>
      </c>
      <c r="H320" s="168">
        <v>45904</v>
      </c>
      <c r="I320" s="161"/>
      <c r="J320" s="161"/>
      <c r="K320" s="325" t="s">
        <v>10398</v>
      </c>
      <c r="L320" s="195">
        <v>39908</v>
      </c>
      <c r="M320" s="168">
        <v>45909</v>
      </c>
      <c r="N320" s="116" t="s">
        <v>15885</v>
      </c>
      <c r="O320" s="116"/>
      <c r="P320" s="116" t="s">
        <v>10282</v>
      </c>
      <c r="Q320" s="168">
        <v>45911</v>
      </c>
      <c r="R320" s="117"/>
      <c r="S320" s="117"/>
      <c r="T320" s="117"/>
    </row>
    <row r="321" spans="1:20" hidden="1" x14ac:dyDescent="0.25">
      <c r="A321" s="18">
        <v>1546100830</v>
      </c>
      <c r="B321" s="30" t="s">
        <v>3445</v>
      </c>
      <c r="C321" s="10" t="s">
        <v>19</v>
      </c>
      <c r="D321" s="10" t="s">
        <v>10288</v>
      </c>
      <c r="E321" s="50">
        <v>30</v>
      </c>
      <c r="F321" s="168">
        <v>45902</v>
      </c>
      <c r="G321" s="168" t="s">
        <v>16484</v>
      </c>
      <c r="H321" s="168">
        <v>45904</v>
      </c>
      <c r="I321" s="161"/>
      <c r="J321" s="161"/>
      <c r="K321" s="325" t="s">
        <v>10398</v>
      </c>
      <c r="L321" s="195">
        <v>39879</v>
      </c>
      <c r="M321" s="168">
        <v>45908</v>
      </c>
      <c r="N321" s="116" t="s">
        <v>11938</v>
      </c>
      <c r="O321" s="116"/>
      <c r="P321" s="116" t="s">
        <v>10282</v>
      </c>
      <c r="Q321" s="168">
        <v>45908</v>
      </c>
      <c r="R321" s="117"/>
      <c r="S321" s="117"/>
      <c r="T321" s="117"/>
    </row>
    <row r="322" spans="1:20" hidden="1" x14ac:dyDescent="0.25">
      <c r="A322" s="18">
        <v>1550100550</v>
      </c>
      <c r="B322" s="33" t="s">
        <v>3453</v>
      </c>
      <c r="C322" s="10" t="s">
        <v>19</v>
      </c>
      <c r="D322" s="10" t="s">
        <v>11573</v>
      </c>
      <c r="E322" s="50">
        <v>30</v>
      </c>
      <c r="F322" s="168">
        <v>45902</v>
      </c>
      <c r="G322" s="168" t="s">
        <v>16484</v>
      </c>
      <c r="H322" s="168">
        <v>45904</v>
      </c>
      <c r="I322" s="161"/>
      <c r="J322" s="161"/>
      <c r="K322" s="325" t="s">
        <v>10398</v>
      </c>
      <c r="L322" s="195">
        <v>39879</v>
      </c>
      <c r="M322" s="168">
        <v>45908</v>
      </c>
      <c r="N322" s="116" t="s">
        <v>11938</v>
      </c>
      <c r="O322" s="116"/>
      <c r="P322" s="116" t="s">
        <v>10282</v>
      </c>
      <c r="Q322" s="168">
        <v>45908</v>
      </c>
      <c r="R322" s="117"/>
      <c r="S322" s="117"/>
      <c r="T322" s="117"/>
    </row>
    <row r="323" spans="1:20" hidden="1" x14ac:dyDescent="0.25">
      <c r="A323" s="62">
        <v>1550101090</v>
      </c>
      <c r="B323" s="42" t="s">
        <v>3442</v>
      </c>
      <c r="C323" s="10" t="s">
        <v>19</v>
      </c>
      <c r="D323" s="10" t="s">
        <v>10286</v>
      </c>
      <c r="E323" s="50">
        <v>30</v>
      </c>
      <c r="F323" s="168">
        <v>45902</v>
      </c>
      <c r="G323" s="168" t="s">
        <v>16484</v>
      </c>
      <c r="H323" s="168">
        <v>45904</v>
      </c>
      <c r="I323" s="161"/>
      <c r="J323" s="161"/>
      <c r="K323" s="325" t="s">
        <v>10398</v>
      </c>
      <c r="L323" s="195">
        <v>39879</v>
      </c>
      <c r="M323" s="168">
        <v>45908</v>
      </c>
      <c r="N323" s="116" t="s">
        <v>11938</v>
      </c>
      <c r="O323" s="116"/>
      <c r="P323" s="116" t="s">
        <v>10282</v>
      </c>
      <c r="Q323" s="168">
        <v>45908</v>
      </c>
      <c r="R323" s="117"/>
      <c r="S323" s="117"/>
      <c r="T323" s="117"/>
    </row>
    <row r="324" spans="1:20" hidden="1" x14ac:dyDescent="0.25">
      <c r="A324" s="18">
        <v>1010100360</v>
      </c>
      <c r="B324" s="14" t="s">
        <v>9762</v>
      </c>
      <c r="C324" s="10" t="s">
        <v>4216</v>
      </c>
      <c r="D324" s="10" t="s">
        <v>9788</v>
      </c>
      <c r="E324" s="50">
        <v>100</v>
      </c>
      <c r="F324" s="168">
        <v>45902</v>
      </c>
      <c r="G324" s="168" t="s">
        <v>16475</v>
      </c>
      <c r="H324" s="168">
        <v>45904</v>
      </c>
      <c r="I324" s="161" t="s">
        <v>8963</v>
      </c>
      <c r="J324" s="161" t="s">
        <v>16378</v>
      </c>
      <c r="K324" s="325" t="s">
        <v>10398</v>
      </c>
      <c r="L324" s="195">
        <v>39906</v>
      </c>
      <c r="M324" s="168">
        <v>45909</v>
      </c>
      <c r="N324" s="116" t="s">
        <v>11874</v>
      </c>
      <c r="O324" s="116"/>
      <c r="P324" s="116" t="s">
        <v>10282</v>
      </c>
      <c r="Q324" s="168">
        <v>45911</v>
      </c>
      <c r="R324" s="117"/>
      <c r="S324" s="117"/>
      <c r="T324" s="117"/>
    </row>
    <row r="325" spans="1:20" hidden="1" x14ac:dyDescent="0.25">
      <c r="A325" s="18">
        <v>1010103010</v>
      </c>
      <c r="B325" s="14" t="s">
        <v>9761</v>
      </c>
      <c r="C325" s="10" t="s">
        <v>4216</v>
      </c>
      <c r="D325" s="10" t="s">
        <v>9381</v>
      </c>
      <c r="E325" s="50">
        <v>75</v>
      </c>
      <c r="F325" s="168">
        <v>45904</v>
      </c>
      <c r="G325" s="168" t="s">
        <v>16475</v>
      </c>
      <c r="H325" s="168">
        <v>45904</v>
      </c>
      <c r="I325" s="161" t="s">
        <v>8963</v>
      </c>
      <c r="J325" s="161" t="s">
        <v>11051</v>
      </c>
      <c r="K325" s="325" t="s">
        <v>10398</v>
      </c>
      <c r="L325" s="195">
        <v>39906</v>
      </c>
      <c r="M325" s="168">
        <v>45909</v>
      </c>
      <c r="N325" s="116" t="s">
        <v>11874</v>
      </c>
      <c r="O325" s="116"/>
      <c r="P325" s="116" t="s">
        <v>10282</v>
      </c>
      <c r="Q325" s="168">
        <v>45911</v>
      </c>
      <c r="R325" s="117"/>
      <c r="S325" s="117"/>
      <c r="T325" s="117"/>
    </row>
    <row r="326" spans="1:20" hidden="1" x14ac:dyDescent="0.25">
      <c r="A326" s="18">
        <v>1017100180</v>
      </c>
      <c r="B326" s="14" t="s">
        <v>655</v>
      </c>
      <c r="C326" s="10" t="s">
        <v>19</v>
      </c>
      <c r="D326" s="10" t="s">
        <v>10454</v>
      </c>
      <c r="E326" s="50">
        <v>20</v>
      </c>
      <c r="F326" s="168">
        <v>45904</v>
      </c>
      <c r="G326" s="168" t="s">
        <v>16474</v>
      </c>
      <c r="H326" s="168">
        <v>45904</v>
      </c>
      <c r="I326" s="161" t="s">
        <v>8963</v>
      </c>
      <c r="J326" s="161" t="s">
        <v>10154</v>
      </c>
      <c r="K326" s="325" t="s">
        <v>10398</v>
      </c>
      <c r="L326" s="195">
        <v>39880</v>
      </c>
      <c r="M326" s="168">
        <v>45908</v>
      </c>
      <c r="N326" s="116" t="s">
        <v>10464</v>
      </c>
      <c r="O326" s="116"/>
      <c r="P326" s="116" t="s">
        <v>10282</v>
      </c>
      <c r="Q326" s="168">
        <v>45915</v>
      </c>
      <c r="R326" s="117"/>
      <c r="S326" s="117"/>
      <c r="T326" s="117"/>
    </row>
    <row r="327" spans="1:20" hidden="1" x14ac:dyDescent="0.25">
      <c r="A327" s="18">
        <v>1014111720</v>
      </c>
      <c r="B327" s="14" t="s">
        <v>8449</v>
      </c>
      <c r="C327" s="10" t="s">
        <v>19</v>
      </c>
      <c r="D327" s="10" t="s">
        <v>8795</v>
      </c>
      <c r="E327" s="50">
        <v>50</v>
      </c>
      <c r="F327" s="168">
        <v>45904</v>
      </c>
      <c r="G327" s="168" t="s">
        <v>16476</v>
      </c>
      <c r="H327" s="168">
        <v>45904</v>
      </c>
      <c r="I327" s="161" t="s">
        <v>8963</v>
      </c>
      <c r="J327" s="161" t="s">
        <v>10002</v>
      </c>
      <c r="K327" s="325" t="s">
        <v>10398</v>
      </c>
      <c r="L327" s="195">
        <v>39930</v>
      </c>
      <c r="M327" s="168">
        <v>45911</v>
      </c>
      <c r="N327" s="116" t="s">
        <v>10467</v>
      </c>
      <c r="O327" s="116"/>
      <c r="P327" s="116" t="s">
        <v>10282</v>
      </c>
      <c r="Q327" s="168">
        <v>45916</v>
      </c>
      <c r="R327" s="117"/>
      <c r="S327" s="117"/>
      <c r="T327" s="117"/>
    </row>
    <row r="328" spans="1:20" hidden="1" x14ac:dyDescent="0.25">
      <c r="A328" s="18">
        <v>1546101840</v>
      </c>
      <c r="B328" s="14" t="s">
        <v>3204</v>
      </c>
      <c r="C328" s="10" t="s">
        <v>19</v>
      </c>
      <c r="D328" s="10" t="s">
        <v>3205</v>
      </c>
      <c r="E328" s="50">
        <v>60</v>
      </c>
      <c r="F328" s="168">
        <v>45904</v>
      </c>
      <c r="G328" s="168" t="s">
        <v>16593</v>
      </c>
      <c r="H328" s="168">
        <v>45922</v>
      </c>
      <c r="I328" s="161"/>
      <c r="J328" s="161"/>
      <c r="K328" s="325" t="s">
        <v>10398</v>
      </c>
      <c r="L328" s="195">
        <v>40001</v>
      </c>
      <c r="M328" s="168">
        <v>45924</v>
      </c>
      <c r="N328" s="116" t="s">
        <v>10294</v>
      </c>
      <c r="O328" s="116" t="s">
        <v>16634</v>
      </c>
      <c r="P328" s="116" t="s">
        <v>10282</v>
      </c>
      <c r="Q328" s="168">
        <v>45931</v>
      </c>
      <c r="R328" s="117"/>
      <c r="S328" s="117"/>
      <c r="T328" s="117"/>
    </row>
    <row r="329" spans="1:20" hidden="1" x14ac:dyDescent="0.25">
      <c r="A329" s="18">
        <v>1234100150</v>
      </c>
      <c r="B329" s="14" t="s">
        <v>1604</v>
      </c>
      <c r="C329" s="10" t="s">
        <v>19</v>
      </c>
      <c r="D329" s="10" t="s">
        <v>6887</v>
      </c>
      <c r="E329" s="50">
        <v>15</v>
      </c>
      <c r="F329" s="168">
        <v>45904</v>
      </c>
      <c r="G329" s="168" t="s">
        <v>16597</v>
      </c>
      <c r="H329" s="168">
        <v>45925</v>
      </c>
      <c r="I329" s="161"/>
      <c r="J329" s="161"/>
      <c r="K329" s="325" t="s">
        <v>10398</v>
      </c>
      <c r="L329" s="195">
        <v>40029</v>
      </c>
      <c r="M329" s="168">
        <v>45929</v>
      </c>
      <c r="N329" s="116" t="s">
        <v>10223</v>
      </c>
      <c r="O329" s="116"/>
      <c r="P329" s="116" t="s">
        <v>10282</v>
      </c>
      <c r="Q329" s="168">
        <v>45931</v>
      </c>
      <c r="R329" s="117"/>
      <c r="S329" s="117"/>
      <c r="T329" s="117"/>
    </row>
    <row r="330" spans="1:20" hidden="1" x14ac:dyDescent="0.25">
      <c r="A330" s="18">
        <v>1610100400</v>
      </c>
      <c r="B330" s="14" t="s">
        <v>9593</v>
      </c>
      <c r="C330" s="10" t="s">
        <v>19</v>
      </c>
      <c r="D330" s="10" t="s">
        <v>9597</v>
      </c>
      <c r="E330" s="50">
        <v>5</v>
      </c>
      <c r="F330" s="168">
        <v>45904</v>
      </c>
      <c r="G330" s="168" t="s">
        <v>16602</v>
      </c>
      <c r="H330" s="168">
        <v>45925</v>
      </c>
      <c r="I330" s="161"/>
      <c r="J330" s="161"/>
      <c r="K330" s="325" t="s">
        <v>10398</v>
      </c>
      <c r="L330" s="195">
        <v>40017</v>
      </c>
      <c r="M330" s="168">
        <v>45926</v>
      </c>
      <c r="N330" s="325" t="s">
        <v>10618</v>
      </c>
      <c r="O330" s="116"/>
      <c r="P330" s="116" t="s">
        <v>10282</v>
      </c>
      <c r="Q330" s="168">
        <v>45932</v>
      </c>
      <c r="R330" s="117"/>
      <c r="S330" s="117"/>
      <c r="T330" s="117"/>
    </row>
    <row r="331" spans="1:20" hidden="1" x14ac:dyDescent="0.25">
      <c r="A331" s="18">
        <v>1233101510</v>
      </c>
      <c r="B331" s="23" t="s">
        <v>8301</v>
      </c>
      <c r="C331" s="10" t="s">
        <v>731</v>
      </c>
      <c r="D331" s="10" t="s">
        <v>8300</v>
      </c>
      <c r="E331" s="50">
        <v>15</v>
      </c>
      <c r="F331" s="168">
        <v>45904</v>
      </c>
      <c r="G331" s="168" t="s">
        <v>16603</v>
      </c>
      <c r="H331" s="168">
        <v>45925</v>
      </c>
      <c r="I331" s="161"/>
      <c r="J331" s="161"/>
      <c r="K331" s="325" t="s">
        <v>10398</v>
      </c>
      <c r="L331" s="195">
        <v>40122</v>
      </c>
      <c r="M331" s="168">
        <v>45938</v>
      </c>
      <c r="N331" s="116" t="s">
        <v>10281</v>
      </c>
      <c r="O331" s="116"/>
      <c r="P331" s="116" t="s">
        <v>10282</v>
      </c>
      <c r="Q331" s="168">
        <v>45944</v>
      </c>
      <c r="R331" s="117"/>
      <c r="S331" s="117"/>
      <c r="T331" s="117"/>
    </row>
    <row r="332" spans="1:20" hidden="1" x14ac:dyDescent="0.25">
      <c r="A332" s="18">
        <v>1233101500</v>
      </c>
      <c r="B332" s="23" t="s">
        <v>8806</v>
      </c>
      <c r="C332" s="10" t="s">
        <v>19</v>
      </c>
      <c r="D332" s="10" t="s">
        <v>8807</v>
      </c>
      <c r="E332" s="50">
        <v>50</v>
      </c>
      <c r="F332" s="168">
        <v>45909</v>
      </c>
      <c r="G332" s="168" t="s">
        <v>16603</v>
      </c>
      <c r="H332" s="168">
        <v>45925</v>
      </c>
      <c r="I332" s="161"/>
      <c r="J332" s="161" t="s">
        <v>10099</v>
      </c>
      <c r="K332" s="325" t="s">
        <v>10398</v>
      </c>
      <c r="L332" s="195">
        <v>40124</v>
      </c>
      <c r="M332" s="168">
        <v>45938</v>
      </c>
      <c r="N332" s="116" t="s">
        <v>10280</v>
      </c>
      <c r="O332" s="116"/>
      <c r="P332" s="116" t="s">
        <v>10282</v>
      </c>
      <c r="Q332" s="168">
        <v>45944</v>
      </c>
      <c r="R332" s="117"/>
      <c r="S332" s="117"/>
      <c r="T332" s="117"/>
    </row>
    <row r="333" spans="1:20" hidden="1" x14ac:dyDescent="0.25">
      <c r="A333" s="18">
        <v>1216100170</v>
      </c>
      <c r="B333" s="23" t="s">
        <v>2371</v>
      </c>
      <c r="C333" s="10" t="s">
        <v>19</v>
      </c>
      <c r="D333" s="10" t="s">
        <v>8730</v>
      </c>
      <c r="E333" s="50">
        <v>3</v>
      </c>
      <c r="F333" s="168">
        <v>45916</v>
      </c>
      <c r="G333" s="168" t="s">
        <v>16603</v>
      </c>
      <c r="H333" s="168">
        <v>45925</v>
      </c>
      <c r="I333" s="161" t="s">
        <v>8963</v>
      </c>
      <c r="J333" s="161" t="s">
        <v>10002</v>
      </c>
      <c r="K333" s="325" t="s">
        <v>10398</v>
      </c>
      <c r="L333" s="195">
        <v>40124</v>
      </c>
      <c r="M333" s="168">
        <v>45938</v>
      </c>
      <c r="N333" s="116" t="s">
        <v>10280</v>
      </c>
      <c r="O333" s="116"/>
      <c r="P333" s="116" t="s">
        <v>10282</v>
      </c>
      <c r="Q333" s="168">
        <v>45944</v>
      </c>
      <c r="R333" s="117"/>
      <c r="S333" s="117"/>
      <c r="T333" s="117"/>
    </row>
    <row r="334" spans="1:20" hidden="1" x14ac:dyDescent="0.25">
      <c r="A334" s="18">
        <v>1234100260</v>
      </c>
      <c r="B334" s="14" t="s">
        <v>5517</v>
      </c>
      <c r="C334" s="10" t="s">
        <v>19</v>
      </c>
      <c r="D334" s="10" t="s">
        <v>8446</v>
      </c>
      <c r="E334" s="50">
        <v>15</v>
      </c>
      <c r="F334" s="168">
        <v>45904</v>
      </c>
      <c r="G334" s="168" t="s">
        <v>16603</v>
      </c>
      <c r="H334" s="168">
        <v>45925</v>
      </c>
      <c r="I334" s="161" t="s">
        <v>8963</v>
      </c>
      <c r="J334" s="161" t="s">
        <v>10410</v>
      </c>
      <c r="K334" s="325" t="s">
        <v>10398</v>
      </c>
      <c r="L334" s="195">
        <v>40125</v>
      </c>
      <c r="M334" s="168">
        <v>45938</v>
      </c>
      <c r="N334" s="116" t="s">
        <v>10581</v>
      </c>
      <c r="O334" s="116" t="s">
        <v>16774</v>
      </c>
      <c r="P334" s="116" t="s">
        <v>10282</v>
      </c>
      <c r="Q334" s="168">
        <v>45951</v>
      </c>
      <c r="R334" s="117"/>
      <c r="S334" s="117"/>
      <c r="T334" s="117"/>
    </row>
    <row r="335" spans="1:20" hidden="1" x14ac:dyDescent="0.25">
      <c r="A335" s="18">
        <v>1219102300</v>
      </c>
      <c r="B335" s="14" t="s">
        <v>11668</v>
      </c>
      <c r="C335" s="10" t="s">
        <v>1469</v>
      </c>
      <c r="D335" s="10" t="s">
        <v>7215</v>
      </c>
      <c r="E335" s="50">
        <v>400</v>
      </c>
      <c r="F335" s="168">
        <v>45916</v>
      </c>
      <c r="G335" s="168" t="s">
        <v>16603</v>
      </c>
      <c r="H335" s="168">
        <v>45925</v>
      </c>
      <c r="I335" s="161" t="s">
        <v>8963</v>
      </c>
      <c r="J335" s="161" t="s">
        <v>10676</v>
      </c>
      <c r="K335" s="325" t="s">
        <v>10398</v>
      </c>
      <c r="L335" s="195">
        <v>40125</v>
      </c>
      <c r="M335" s="168">
        <v>45938</v>
      </c>
      <c r="N335" s="116" t="s">
        <v>10581</v>
      </c>
      <c r="O335" s="116" t="s">
        <v>16853</v>
      </c>
      <c r="P335" s="116" t="s">
        <v>10282</v>
      </c>
      <c r="Q335" s="168">
        <v>45958</v>
      </c>
      <c r="R335" s="117"/>
      <c r="S335" s="117"/>
      <c r="T335" s="117"/>
    </row>
    <row r="336" spans="1:20" hidden="1" x14ac:dyDescent="0.25">
      <c r="A336" s="18">
        <v>1232100690</v>
      </c>
      <c r="B336" s="19" t="s">
        <v>3497</v>
      </c>
      <c r="C336" s="10" t="s">
        <v>19</v>
      </c>
      <c r="D336" s="10" t="s">
        <v>3498</v>
      </c>
      <c r="E336" s="50">
        <v>12</v>
      </c>
      <c r="F336" s="168">
        <v>45911</v>
      </c>
      <c r="G336" s="168" t="s">
        <v>16603</v>
      </c>
      <c r="H336" s="168">
        <v>45925</v>
      </c>
      <c r="I336" s="161" t="s">
        <v>8963</v>
      </c>
      <c r="J336" s="161" t="s">
        <v>10633</v>
      </c>
      <c r="K336" s="325" t="s">
        <v>10398</v>
      </c>
      <c r="L336" s="195">
        <v>40124</v>
      </c>
      <c r="M336" s="168">
        <v>45938</v>
      </c>
      <c r="N336" s="116" t="s">
        <v>10280</v>
      </c>
      <c r="O336" s="116" t="s">
        <v>17003</v>
      </c>
      <c r="P336" s="116" t="s">
        <v>10282</v>
      </c>
      <c r="Q336" s="168">
        <v>45980</v>
      </c>
      <c r="R336" s="117"/>
      <c r="S336" s="117"/>
      <c r="T336" s="117"/>
    </row>
    <row r="337" spans="1:20" hidden="1" x14ac:dyDescent="0.25">
      <c r="A337" s="18">
        <v>1232100020</v>
      </c>
      <c r="B337" s="14" t="s">
        <v>5623</v>
      </c>
      <c r="C337" s="10" t="s">
        <v>19</v>
      </c>
      <c r="D337" s="10" t="s">
        <v>5624</v>
      </c>
      <c r="E337" s="50">
        <v>15</v>
      </c>
      <c r="F337" s="168">
        <v>45904</v>
      </c>
      <c r="G337" s="168" t="s">
        <v>16605</v>
      </c>
      <c r="H337" s="168">
        <v>45925</v>
      </c>
      <c r="I337" s="161" t="s">
        <v>8963</v>
      </c>
      <c r="J337" s="161" t="s">
        <v>10002</v>
      </c>
      <c r="K337" s="325" t="s">
        <v>10398</v>
      </c>
      <c r="L337" s="195">
        <v>40030</v>
      </c>
      <c r="M337" s="168">
        <v>45929</v>
      </c>
      <c r="N337" s="116" t="s">
        <v>10581</v>
      </c>
      <c r="O337" s="116"/>
      <c r="P337" s="116" t="s">
        <v>10282</v>
      </c>
      <c r="Q337" s="168">
        <v>45932</v>
      </c>
      <c r="R337" s="117"/>
      <c r="S337" s="117"/>
      <c r="T337" s="117"/>
    </row>
    <row r="338" spans="1:20" hidden="1" x14ac:dyDescent="0.25">
      <c r="A338" s="18">
        <v>1232100500</v>
      </c>
      <c r="B338" s="33" t="s">
        <v>5618</v>
      </c>
      <c r="C338" s="10" t="s">
        <v>19</v>
      </c>
      <c r="D338" s="10" t="s">
        <v>5619</v>
      </c>
      <c r="E338" s="50">
        <v>6</v>
      </c>
      <c r="F338" s="168">
        <v>45909</v>
      </c>
      <c r="G338" s="168" t="s">
        <v>16605</v>
      </c>
      <c r="H338" s="168">
        <v>45925</v>
      </c>
      <c r="I338" s="161" t="s">
        <v>8963</v>
      </c>
      <c r="J338" s="161" t="s">
        <v>10002</v>
      </c>
      <c r="K338" s="325" t="s">
        <v>10398</v>
      </c>
      <c r="L338" s="195">
        <v>40030</v>
      </c>
      <c r="M338" s="168">
        <v>45929</v>
      </c>
      <c r="N338" s="116" t="s">
        <v>10581</v>
      </c>
      <c r="O338" s="116"/>
      <c r="P338" s="116" t="s">
        <v>10282</v>
      </c>
      <c r="Q338" s="168">
        <v>45932</v>
      </c>
      <c r="R338" s="117"/>
      <c r="S338" s="117"/>
      <c r="T338" s="117"/>
    </row>
    <row r="339" spans="1:20" hidden="1" x14ac:dyDescent="0.25">
      <c r="A339" s="18">
        <v>1810104320</v>
      </c>
      <c r="B339" s="341" t="s">
        <v>6530</v>
      </c>
      <c r="C339" s="10" t="s">
        <v>19</v>
      </c>
      <c r="D339" s="10" t="s">
        <v>6531</v>
      </c>
      <c r="E339" s="50">
        <v>100</v>
      </c>
      <c r="F339" s="168">
        <v>45917</v>
      </c>
      <c r="G339" s="168" t="s">
        <v>16598</v>
      </c>
      <c r="H339" s="168">
        <v>45925</v>
      </c>
      <c r="I339" s="161"/>
      <c r="J339" s="161"/>
      <c r="K339" s="325" t="s">
        <v>10398</v>
      </c>
      <c r="L339" s="195">
        <v>40019</v>
      </c>
      <c r="M339" s="168">
        <v>45926</v>
      </c>
      <c r="N339" s="116" t="s">
        <v>10175</v>
      </c>
      <c r="O339" s="116"/>
      <c r="P339" s="116" t="s">
        <v>10282</v>
      </c>
      <c r="Q339" s="168">
        <v>45958</v>
      </c>
      <c r="R339" s="117"/>
      <c r="S339" s="117"/>
      <c r="T339" s="117"/>
    </row>
    <row r="340" spans="1:20" hidden="1" x14ac:dyDescent="0.25">
      <c r="A340" s="18">
        <v>1810104130</v>
      </c>
      <c r="B340" s="324" t="s">
        <v>4953</v>
      </c>
      <c r="C340" s="10" t="s">
        <v>19</v>
      </c>
      <c r="D340" s="10" t="s">
        <v>4954</v>
      </c>
      <c r="E340" s="50">
        <v>150</v>
      </c>
      <c r="F340" s="168">
        <v>45917</v>
      </c>
      <c r="G340" s="168" t="s">
        <v>16598</v>
      </c>
      <c r="H340" s="168">
        <v>45925</v>
      </c>
      <c r="I340" s="161"/>
      <c r="J340" s="161"/>
      <c r="K340" s="325" t="s">
        <v>10398</v>
      </c>
      <c r="L340" s="195">
        <v>40019</v>
      </c>
      <c r="M340" s="168">
        <v>45926</v>
      </c>
      <c r="N340" s="116" t="s">
        <v>10175</v>
      </c>
      <c r="O340" s="116" t="s">
        <v>16861</v>
      </c>
      <c r="P340" s="116" t="s">
        <v>10282</v>
      </c>
      <c r="Q340" s="168">
        <v>45958</v>
      </c>
      <c r="R340" s="117"/>
      <c r="S340" s="117"/>
      <c r="T340" s="117"/>
    </row>
    <row r="341" spans="1:20" hidden="1" x14ac:dyDescent="0.25">
      <c r="A341" s="18">
        <v>1810104400</v>
      </c>
      <c r="B341" s="33" t="s">
        <v>5041</v>
      </c>
      <c r="C341" s="10" t="s">
        <v>19</v>
      </c>
      <c r="D341" s="10" t="s">
        <v>5042</v>
      </c>
      <c r="E341" s="50">
        <v>100</v>
      </c>
      <c r="F341" s="168">
        <v>45917</v>
      </c>
      <c r="G341" s="168" t="s">
        <v>16598</v>
      </c>
      <c r="H341" s="168">
        <v>45925</v>
      </c>
      <c r="I341" s="161"/>
      <c r="J341" s="161"/>
      <c r="K341" s="325" t="s">
        <v>10398</v>
      </c>
      <c r="L341" s="195">
        <v>40019</v>
      </c>
      <c r="M341" s="168">
        <v>45926</v>
      </c>
      <c r="N341" s="116" t="s">
        <v>10175</v>
      </c>
      <c r="O341" s="116"/>
      <c r="P341" s="116" t="s">
        <v>10282</v>
      </c>
      <c r="Q341" s="168">
        <v>45947</v>
      </c>
      <c r="R341" s="117"/>
      <c r="S341" s="117"/>
      <c r="T341" s="117"/>
    </row>
    <row r="342" spans="1:20" hidden="1" x14ac:dyDescent="0.25">
      <c r="A342" s="18">
        <v>1810104280</v>
      </c>
      <c r="B342" s="33" t="s">
        <v>5010</v>
      </c>
      <c r="C342" s="10" t="s">
        <v>19</v>
      </c>
      <c r="D342" s="10" t="s">
        <v>5011</v>
      </c>
      <c r="E342" s="50">
        <v>150</v>
      </c>
      <c r="F342" s="168">
        <v>45917</v>
      </c>
      <c r="G342" s="168" t="s">
        <v>16598</v>
      </c>
      <c r="H342" s="168">
        <v>45925</v>
      </c>
      <c r="I342" s="161"/>
      <c r="J342" s="161"/>
      <c r="K342" s="325" t="s">
        <v>10398</v>
      </c>
      <c r="L342" s="195">
        <v>40019</v>
      </c>
      <c r="M342" s="168">
        <v>45926</v>
      </c>
      <c r="N342" s="116" t="s">
        <v>10175</v>
      </c>
      <c r="O342" s="116" t="s">
        <v>16862</v>
      </c>
      <c r="P342" s="116" t="s">
        <v>10282</v>
      </c>
      <c r="Q342" s="168">
        <v>45958</v>
      </c>
      <c r="R342" s="117"/>
      <c r="S342" s="117"/>
      <c r="T342" s="117"/>
    </row>
    <row r="343" spans="1:20" hidden="1" x14ac:dyDescent="0.25">
      <c r="A343" s="18">
        <v>1310110120</v>
      </c>
      <c r="B343" s="193" t="s">
        <v>8556</v>
      </c>
      <c r="C343" s="10" t="s">
        <v>19</v>
      </c>
      <c r="D343" s="10" t="s">
        <v>8557</v>
      </c>
      <c r="E343" s="50">
        <v>20</v>
      </c>
      <c r="F343" s="168">
        <v>45916</v>
      </c>
      <c r="G343" s="168" t="s">
        <v>16604</v>
      </c>
      <c r="H343" s="168">
        <v>45925</v>
      </c>
      <c r="I343" s="161" t="s">
        <v>8963</v>
      </c>
      <c r="J343" s="161" t="s">
        <v>10002</v>
      </c>
      <c r="K343" s="325" t="s">
        <v>10398</v>
      </c>
      <c r="L343" s="195">
        <v>40048</v>
      </c>
      <c r="M343" s="168">
        <v>45930</v>
      </c>
      <c r="N343" s="116" t="s">
        <v>10466</v>
      </c>
      <c r="O343" s="116"/>
      <c r="P343" s="116" t="s">
        <v>10282</v>
      </c>
      <c r="Q343" s="168">
        <v>45931</v>
      </c>
      <c r="R343" s="117"/>
      <c r="S343" s="117"/>
      <c r="T343" s="117"/>
    </row>
    <row r="344" spans="1:20" hidden="1" x14ac:dyDescent="0.25">
      <c r="A344" s="18">
        <v>1310106970</v>
      </c>
      <c r="B344" s="33" t="s">
        <v>1296</v>
      </c>
      <c r="C344" s="10" t="s">
        <v>19</v>
      </c>
      <c r="D344" s="10" t="s">
        <v>6621</v>
      </c>
      <c r="E344" s="50">
        <v>10</v>
      </c>
      <c r="F344" s="168">
        <v>45924</v>
      </c>
      <c r="G344" s="168" t="s">
        <v>16604</v>
      </c>
      <c r="H344" s="168">
        <v>45925</v>
      </c>
      <c r="I344" s="161"/>
      <c r="J344" s="161"/>
      <c r="K344" s="325" t="s">
        <v>10398</v>
      </c>
      <c r="L344" s="195">
        <v>40048</v>
      </c>
      <c r="M344" s="168">
        <v>45930</v>
      </c>
      <c r="N344" s="116" t="s">
        <v>10466</v>
      </c>
      <c r="O344" s="116"/>
      <c r="P344" s="116" t="s">
        <v>10282</v>
      </c>
      <c r="Q344" s="168">
        <v>45931</v>
      </c>
      <c r="R344" s="117"/>
      <c r="S344" s="117"/>
      <c r="T344" s="117"/>
    </row>
    <row r="345" spans="1:20" hidden="1" x14ac:dyDescent="0.25">
      <c r="A345" s="18">
        <v>1310106980</v>
      </c>
      <c r="B345" s="33" t="s">
        <v>1298</v>
      </c>
      <c r="C345" s="10" t="s">
        <v>19</v>
      </c>
      <c r="D345" s="10" t="s">
        <v>6622</v>
      </c>
      <c r="E345" s="50">
        <v>10</v>
      </c>
      <c r="F345" s="168">
        <v>45924</v>
      </c>
      <c r="G345" s="168" t="s">
        <v>16604</v>
      </c>
      <c r="H345" s="168">
        <v>45925</v>
      </c>
      <c r="I345" s="161"/>
      <c r="J345" s="161"/>
      <c r="K345" s="325" t="s">
        <v>10398</v>
      </c>
      <c r="L345" s="195">
        <v>40048</v>
      </c>
      <c r="M345" s="168">
        <v>45930</v>
      </c>
      <c r="N345" s="116" t="s">
        <v>10466</v>
      </c>
      <c r="O345" s="116"/>
      <c r="P345" s="116" t="s">
        <v>10282</v>
      </c>
      <c r="Q345" s="168">
        <v>45931</v>
      </c>
      <c r="R345" s="117"/>
      <c r="S345" s="117"/>
      <c r="T345" s="117"/>
    </row>
    <row r="346" spans="1:20" hidden="1" x14ac:dyDescent="0.25">
      <c r="A346" s="18">
        <v>1016100850</v>
      </c>
      <c r="B346" s="330" t="s">
        <v>7009</v>
      </c>
      <c r="C346" s="10" t="s">
        <v>19</v>
      </c>
      <c r="D346" s="10" t="s">
        <v>6940</v>
      </c>
      <c r="E346" s="50">
        <v>36</v>
      </c>
      <c r="F346" s="168">
        <v>45917</v>
      </c>
      <c r="G346" s="168" t="s">
        <v>16596</v>
      </c>
      <c r="H346" s="168">
        <v>45925</v>
      </c>
      <c r="I346" s="161"/>
      <c r="J346" s="161"/>
      <c r="K346" s="325" t="s">
        <v>10398</v>
      </c>
      <c r="L346" s="195">
        <v>40049</v>
      </c>
      <c r="M346" s="168">
        <v>45930</v>
      </c>
      <c r="N346" s="116" t="s">
        <v>10294</v>
      </c>
      <c r="O346" s="116"/>
      <c r="P346" s="116" t="s">
        <v>10282</v>
      </c>
      <c r="Q346" s="168">
        <v>45931</v>
      </c>
      <c r="R346" s="117"/>
      <c r="S346" s="117"/>
      <c r="T346" s="117"/>
    </row>
    <row r="347" spans="1:20" hidden="1" x14ac:dyDescent="0.25">
      <c r="A347" s="18">
        <v>1016100540</v>
      </c>
      <c r="B347" s="330" t="s">
        <v>4532</v>
      </c>
      <c r="C347" s="10" t="s">
        <v>19</v>
      </c>
      <c r="D347" s="10" t="s">
        <v>7007</v>
      </c>
      <c r="E347" s="50">
        <v>36</v>
      </c>
      <c r="F347" s="168">
        <v>45917</v>
      </c>
      <c r="G347" s="168" t="s">
        <v>16596</v>
      </c>
      <c r="H347" s="168">
        <v>45925</v>
      </c>
      <c r="I347" s="161"/>
      <c r="J347" s="161"/>
      <c r="K347" s="325" t="s">
        <v>10398</v>
      </c>
      <c r="L347" s="195">
        <v>40049</v>
      </c>
      <c r="M347" s="168">
        <v>45930</v>
      </c>
      <c r="N347" s="116" t="s">
        <v>10294</v>
      </c>
      <c r="O347" s="116"/>
      <c r="P347" s="116" t="s">
        <v>10282</v>
      </c>
      <c r="Q347" s="168">
        <v>45931</v>
      </c>
      <c r="R347" s="117"/>
      <c r="S347" s="117"/>
      <c r="T347" s="117"/>
    </row>
    <row r="348" spans="1:20" hidden="1" x14ac:dyDescent="0.25">
      <c r="A348" s="18">
        <v>1118100200</v>
      </c>
      <c r="B348" s="33" t="s">
        <v>6675</v>
      </c>
      <c r="C348" s="10" t="s">
        <v>19</v>
      </c>
      <c r="D348" s="10" t="s">
        <v>7037</v>
      </c>
      <c r="E348" s="50">
        <v>2</v>
      </c>
      <c r="F348" s="168">
        <v>45908</v>
      </c>
      <c r="G348" s="168" t="s">
        <v>16606</v>
      </c>
      <c r="H348" s="168">
        <v>45925</v>
      </c>
      <c r="I348" s="161" t="s">
        <v>8963</v>
      </c>
      <c r="J348" s="161" t="s">
        <v>10002</v>
      </c>
      <c r="K348" s="325" t="s">
        <v>10398</v>
      </c>
      <c r="L348" s="195">
        <v>40109</v>
      </c>
      <c r="M348" s="168">
        <v>45936</v>
      </c>
      <c r="N348" s="116" t="s">
        <v>11873</v>
      </c>
      <c r="O348" s="116"/>
      <c r="P348" s="116" t="s">
        <v>10282</v>
      </c>
      <c r="Q348" s="168">
        <v>45945</v>
      </c>
      <c r="R348" s="117"/>
      <c r="S348" s="117"/>
      <c r="T348" s="117"/>
    </row>
    <row r="349" spans="1:20" hidden="1" x14ac:dyDescent="0.25">
      <c r="A349" s="18">
        <v>1519103800</v>
      </c>
      <c r="B349" s="33" t="s">
        <v>231</v>
      </c>
      <c r="C349" s="10" t="s">
        <v>19</v>
      </c>
      <c r="D349" s="10" t="s">
        <v>16527</v>
      </c>
      <c r="E349" s="50">
        <v>12</v>
      </c>
      <c r="F349" s="168">
        <v>45911</v>
      </c>
      <c r="G349" s="168" t="s">
        <v>16606</v>
      </c>
      <c r="H349" s="168">
        <v>45925</v>
      </c>
      <c r="I349" s="161"/>
      <c r="J349" s="161" t="s">
        <v>10099</v>
      </c>
      <c r="K349" s="325" t="s">
        <v>10398</v>
      </c>
      <c r="L349" s="195">
        <v>40109</v>
      </c>
      <c r="M349" s="168">
        <v>45936</v>
      </c>
      <c r="N349" s="116" t="s">
        <v>11873</v>
      </c>
      <c r="O349" s="116"/>
      <c r="P349" s="116" t="s">
        <v>10282</v>
      </c>
      <c r="Q349" s="168">
        <v>45945</v>
      </c>
      <c r="R349" s="117"/>
      <c r="S349" s="117"/>
      <c r="T349" s="117"/>
    </row>
    <row r="350" spans="1:20" hidden="1" x14ac:dyDescent="0.25">
      <c r="A350" s="18">
        <v>1810105170</v>
      </c>
      <c r="B350" s="33" t="s">
        <v>3089</v>
      </c>
      <c r="C350" s="10" t="s">
        <v>19</v>
      </c>
      <c r="D350" s="10" t="s">
        <v>3090</v>
      </c>
      <c r="E350" s="50">
        <v>200</v>
      </c>
      <c r="F350" s="168">
        <v>45923</v>
      </c>
      <c r="G350" s="168" t="s">
        <v>16599</v>
      </c>
      <c r="H350" s="168">
        <v>45925</v>
      </c>
      <c r="I350" s="161"/>
      <c r="J350" s="161"/>
      <c r="K350" s="325" t="s">
        <v>10398</v>
      </c>
      <c r="L350" s="195">
        <v>40019</v>
      </c>
      <c r="M350" s="168">
        <v>45926</v>
      </c>
      <c r="N350" s="116" t="s">
        <v>10175</v>
      </c>
      <c r="O350" s="116"/>
      <c r="P350" s="116" t="s">
        <v>10282</v>
      </c>
      <c r="Q350" s="168">
        <v>45947</v>
      </c>
      <c r="R350" s="117"/>
      <c r="S350" s="117"/>
      <c r="T350" s="117"/>
    </row>
    <row r="351" spans="1:20" hidden="1" x14ac:dyDescent="0.25">
      <c r="A351" s="18">
        <v>1019103360</v>
      </c>
      <c r="B351" s="33" t="s">
        <v>6982</v>
      </c>
      <c r="C351" s="10" t="s">
        <v>19</v>
      </c>
      <c r="D351" s="10" t="s">
        <v>8419</v>
      </c>
      <c r="E351" s="50">
        <v>24</v>
      </c>
      <c r="F351" s="168">
        <v>45923</v>
      </c>
      <c r="G351" s="168" t="s">
        <v>16600</v>
      </c>
      <c r="H351" s="168">
        <v>45925</v>
      </c>
      <c r="I351" s="161" t="s">
        <v>8963</v>
      </c>
      <c r="J351" s="161" t="s">
        <v>10003</v>
      </c>
      <c r="K351" s="325" t="s">
        <v>10398</v>
      </c>
      <c r="L351" s="195">
        <v>40050</v>
      </c>
      <c r="M351" s="168">
        <v>45930</v>
      </c>
      <c r="N351" s="116" t="s">
        <v>10284</v>
      </c>
      <c r="O351" s="116"/>
      <c r="P351" s="116" t="s">
        <v>10282</v>
      </c>
      <c r="Q351" s="168">
        <v>45932</v>
      </c>
      <c r="R351" s="117"/>
      <c r="S351" s="117"/>
      <c r="T351" s="117"/>
    </row>
    <row r="352" spans="1:20" hidden="1" x14ac:dyDescent="0.25">
      <c r="A352" s="18">
        <v>1518103520</v>
      </c>
      <c r="B352" s="33" t="s">
        <v>7894</v>
      </c>
      <c r="C352" s="10" t="s">
        <v>19</v>
      </c>
      <c r="D352" s="10" t="s">
        <v>10241</v>
      </c>
      <c r="E352" s="50">
        <v>16</v>
      </c>
      <c r="F352" s="168">
        <v>45917</v>
      </c>
      <c r="G352" s="168" t="s">
        <v>16601</v>
      </c>
      <c r="H352" s="168">
        <v>45925</v>
      </c>
      <c r="I352" s="161"/>
      <c r="J352" s="161" t="s">
        <v>10099</v>
      </c>
      <c r="K352" s="325" t="s">
        <v>10398</v>
      </c>
      <c r="L352" s="195">
        <v>40109</v>
      </c>
      <c r="M352" s="168">
        <v>45936</v>
      </c>
      <c r="N352" s="116" t="s">
        <v>11873</v>
      </c>
      <c r="O352" s="116"/>
      <c r="P352" s="116" t="s">
        <v>10282</v>
      </c>
      <c r="Q352" s="168">
        <v>45945</v>
      </c>
      <c r="R352" s="117"/>
      <c r="S352" s="117"/>
      <c r="T352" s="117"/>
    </row>
    <row r="353" spans="1:20" hidden="1" x14ac:dyDescent="0.25">
      <c r="A353" s="18">
        <v>1010101140</v>
      </c>
      <c r="B353" s="33" t="s">
        <v>9759</v>
      </c>
      <c r="C353" s="10" t="s">
        <v>4216</v>
      </c>
      <c r="D353" s="10" t="s">
        <v>12030</v>
      </c>
      <c r="E353" s="50">
        <v>75</v>
      </c>
      <c r="F353" s="168">
        <v>45917</v>
      </c>
      <c r="G353" s="168" t="s">
        <v>16595</v>
      </c>
      <c r="H353" s="168">
        <v>45925</v>
      </c>
      <c r="I353" s="161" t="s">
        <v>8963</v>
      </c>
      <c r="J353" s="161" t="s">
        <v>10154</v>
      </c>
      <c r="K353" s="325" t="s">
        <v>10398</v>
      </c>
      <c r="L353" s="195">
        <v>40018</v>
      </c>
      <c r="M353" s="168">
        <v>45926</v>
      </c>
      <c r="N353" s="116" t="s">
        <v>11874</v>
      </c>
      <c r="O353" s="116"/>
      <c r="P353" s="116" t="s">
        <v>10282</v>
      </c>
      <c r="Q353" s="168">
        <v>45929</v>
      </c>
      <c r="R353" s="117"/>
      <c r="S353" s="117"/>
      <c r="T353" s="117"/>
    </row>
    <row r="354" spans="1:20" hidden="1" x14ac:dyDescent="0.25">
      <c r="A354" s="18">
        <v>1210101680</v>
      </c>
      <c r="B354" s="19" t="s">
        <v>7652</v>
      </c>
      <c r="C354" s="10" t="s">
        <v>19</v>
      </c>
      <c r="D354" s="10" t="s">
        <v>7210</v>
      </c>
      <c r="E354" s="50">
        <v>6</v>
      </c>
      <c r="F354" s="168">
        <v>45916</v>
      </c>
      <c r="G354" s="168" t="s">
        <v>16594</v>
      </c>
      <c r="H354" s="168">
        <v>45925</v>
      </c>
      <c r="I354" s="161" t="s">
        <v>8963</v>
      </c>
      <c r="J354" s="161" t="s">
        <v>10002</v>
      </c>
      <c r="K354" s="325" t="s">
        <v>10398</v>
      </c>
      <c r="L354" s="195">
        <v>40028</v>
      </c>
      <c r="M354" s="168">
        <v>45929</v>
      </c>
      <c r="N354" s="116" t="s">
        <v>10281</v>
      </c>
      <c r="O354" s="116"/>
      <c r="P354" s="116" t="s">
        <v>10282</v>
      </c>
      <c r="Q354" s="168">
        <v>45944</v>
      </c>
      <c r="R354" s="117"/>
      <c r="S354" s="117"/>
      <c r="T354" s="117"/>
    </row>
    <row r="355" spans="1:20" hidden="1" x14ac:dyDescent="0.25">
      <c r="A355" s="18">
        <v>1318100920</v>
      </c>
      <c r="B355" s="33" t="s">
        <v>6336</v>
      </c>
      <c r="C355" s="14" t="s">
        <v>19</v>
      </c>
      <c r="D355" s="14" t="s">
        <v>6337</v>
      </c>
      <c r="E355" s="50">
        <v>3</v>
      </c>
      <c r="F355" s="168">
        <v>45862</v>
      </c>
      <c r="G355" s="50" t="s">
        <v>16607</v>
      </c>
      <c r="H355" s="168">
        <v>45925</v>
      </c>
      <c r="I355" s="161" t="s">
        <v>8963</v>
      </c>
      <c r="J355" s="161" t="s">
        <v>10002</v>
      </c>
      <c r="K355" s="325" t="s">
        <v>10459</v>
      </c>
      <c r="L355" s="195">
        <v>40123</v>
      </c>
      <c r="M355" s="168">
        <v>45938</v>
      </c>
      <c r="N355" s="116" t="s">
        <v>11077</v>
      </c>
      <c r="O355" s="116"/>
      <c r="P355" s="116" t="s">
        <v>10282</v>
      </c>
      <c r="Q355" s="168">
        <v>46014</v>
      </c>
      <c r="R355" s="117"/>
      <c r="S355" s="117"/>
      <c r="T355" s="117"/>
    </row>
    <row r="356" spans="1:20" hidden="1" x14ac:dyDescent="0.25">
      <c r="A356" s="18">
        <v>1237100010</v>
      </c>
      <c r="B356" s="179" t="s">
        <v>6199</v>
      </c>
      <c r="C356" s="10" t="s">
        <v>19</v>
      </c>
      <c r="D356" s="10" t="s">
        <v>6200</v>
      </c>
      <c r="E356" s="50">
        <v>2</v>
      </c>
      <c r="F356" s="168">
        <v>45931</v>
      </c>
      <c r="G356" s="168" t="s">
        <v>16632</v>
      </c>
      <c r="H356" s="168">
        <v>45931</v>
      </c>
      <c r="I356" s="161" t="s">
        <v>11928</v>
      </c>
      <c r="J356" s="161" t="s">
        <v>10003</v>
      </c>
      <c r="K356" s="325" t="s">
        <v>10459</v>
      </c>
      <c r="L356" s="195">
        <v>40108</v>
      </c>
      <c r="M356" s="168">
        <v>45936</v>
      </c>
      <c r="N356" s="116" t="s">
        <v>15406</v>
      </c>
      <c r="O356" s="116"/>
      <c r="P356" s="116" t="s">
        <v>10282</v>
      </c>
      <c r="Q356" s="168">
        <v>45951</v>
      </c>
      <c r="R356" s="117"/>
      <c r="S356" s="117"/>
      <c r="T356" s="117"/>
    </row>
    <row r="357" spans="1:20" hidden="1" x14ac:dyDescent="0.25">
      <c r="A357" s="18">
        <v>1012100020</v>
      </c>
      <c r="B357" s="33" t="s">
        <v>4182</v>
      </c>
      <c r="C357" s="10" t="s">
        <v>19</v>
      </c>
      <c r="D357" s="10" t="s">
        <v>4183</v>
      </c>
      <c r="E357" s="50">
        <v>12</v>
      </c>
      <c r="F357" s="168">
        <v>45925</v>
      </c>
      <c r="G357" s="168" t="s">
        <v>16689</v>
      </c>
      <c r="H357" s="168">
        <v>45938</v>
      </c>
      <c r="I357" s="161"/>
      <c r="J357" s="161"/>
      <c r="K357" s="325" t="s">
        <v>10459</v>
      </c>
      <c r="L357" s="195">
        <v>40161</v>
      </c>
      <c r="M357" s="168">
        <v>45943</v>
      </c>
      <c r="N357" s="116" t="s">
        <v>11874</v>
      </c>
      <c r="O357" s="116"/>
      <c r="P357" s="116" t="s">
        <v>10282</v>
      </c>
      <c r="Q357" s="168">
        <v>45944</v>
      </c>
      <c r="R357" s="117"/>
      <c r="S357" s="117"/>
      <c r="T357" s="117"/>
    </row>
    <row r="358" spans="1:20" hidden="1" x14ac:dyDescent="0.25">
      <c r="A358" s="18">
        <v>1012100030</v>
      </c>
      <c r="B358" s="33" t="s">
        <v>3422</v>
      </c>
      <c r="C358" s="10" t="s">
        <v>19</v>
      </c>
      <c r="D358" s="10" t="s">
        <v>3423</v>
      </c>
      <c r="E358" s="50">
        <v>6</v>
      </c>
      <c r="F358" s="168">
        <v>45925</v>
      </c>
      <c r="G358" s="168" t="s">
        <v>16689</v>
      </c>
      <c r="H358" s="168">
        <v>45938</v>
      </c>
      <c r="I358" s="161"/>
      <c r="J358" s="161"/>
      <c r="K358" s="325" t="s">
        <v>10459</v>
      </c>
      <c r="L358" s="195">
        <v>40161</v>
      </c>
      <c r="M358" s="168">
        <v>45943</v>
      </c>
      <c r="N358" s="116" t="s">
        <v>11874</v>
      </c>
      <c r="O358" s="116"/>
      <c r="P358" s="116" t="s">
        <v>10282</v>
      </c>
      <c r="Q358" s="168">
        <v>45944</v>
      </c>
      <c r="R358" s="117"/>
      <c r="S358" s="117"/>
      <c r="T358" s="117"/>
    </row>
    <row r="359" spans="1:20" hidden="1" x14ac:dyDescent="0.25">
      <c r="A359" s="18">
        <v>1014115080</v>
      </c>
      <c r="B359" s="179" t="s">
        <v>15899</v>
      </c>
      <c r="C359" s="10" t="s">
        <v>19</v>
      </c>
      <c r="D359" s="10" t="s">
        <v>12289</v>
      </c>
      <c r="E359" s="50">
        <v>50</v>
      </c>
      <c r="F359" s="168">
        <v>45925</v>
      </c>
      <c r="G359" s="168" t="s">
        <v>16690</v>
      </c>
      <c r="H359" s="168">
        <v>45938</v>
      </c>
      <c r="I359" s="161"/>
      <c r="J359" s="161"/>
      <c r="K359" s="325" t="s">
        <v>10459</v>
      </c>
      <c r="L359" s="195">
        <v>40164</v>
      </c>
      <c r="M359" s="168">
        <v>45943</v>
      </c>
      <c r="N359" s="116" t="s">
        <v>15885</v>
      </c>
      <c r="O359" s="116" t="s">
        <v>16752</v>
      </c>
      <c r="P359" s="116" t="s">
        <v>16944</v>
      </c>
      <c r="Q359" s="168">
        <v>45973</v>
      </c>
      <c r="R359" s="117"/>
      <c r="S359" s="117"/>
      <c r="T359" s="117"/>
    </row>
    <row r="360" spans="1:20" hidden="1" x14ac:dyDescent="0.25">
      <c r="A360" s="18">
        <v>1018100360</v>
      </c>
      <c r="B360" s="33" t="s">
        <v>3302</v>
      </c>
      <c r="C360" s="10" t="s">
        <v>19</v>
      </c>
      <c r="D360" s="10" t="s">
        <v>7421</v>
      </c>
      <c r="E360" s="50">
        <v>50</v>
      </c>
      <c r="F360" s="168">
        <v>45932</v>
      </c>
      <c r="G360" s="168" t="s">
        <v>16690</v>
      </c>
      <c r="H360" s="168">
        <v>45938</v>
      </c>
      <c r="I360" s="161" t="s">
        <v>8963</v>
      </c>
      <c r="J360" s="161" t="s">
        <v>10680</v>
      </c>
      <c r="K360" s="325" t="s">
        <v>10459</v>
      </c>
      <c r="L360" s="195">
        <v>40164</v>
      </c>
      <c r="M360" s="168">
        <v>45943</v>
      </c>
      <c r="N360" s="116" t="s">
        <v>15885</v>
      </c>
      <c r="O360" s="116"/>
      <c r="P360" s="116" t="s">
        <v>10282</v>
      </c>
      <c r="Q360" s="168">
        <v>45945</v>
      </c>
      <c r="R360" s="117"/>
      <c r="S360" s="117"/>
      <c r="T360" s="117"/>
    </row>
    <row r="361" spans="1:20" hidden="1" x14ac:dyDescent="0.25">
      <c r="A361" s="18">
        <v>1014100030</v>
      </c>
      <c r="B361" s="33" t="s">
        <v>10943</v>
      </c>
      <c r="C361" s="10" t="s">
        <v>19</v>
      </c>
      <c r="D361" s="10" t="s">
        <v>10942</v>
      </c>
      <c r="E361" s="50">
        <v>400</v>
      </c>
      <c r="F361" s="168">
        <v>45925</v>
      </c>
      <c r="G361" s="168" t="s">
        <v>16690</v>
      </c>
      <c r="H361" s="168">
        <v>45938</v>
      </c>
      <c r="I361" s="161" t="s">
        <v>8963</v>
      </c>
      <c r="J361" s="161" t="s">
        <v>10676</v>
      </c>
      <c r="K361" s="325" t="s">
        <v>10459</v>
      </c>
      <c r="L361" s="195">
        <v>40164</v>
      </c>
      <c r="M361" s="168">
        <v>45943</v>
      </c>
      <c r="N361" s="116" t="s">
        <v>15885</v>
      </c>
      <c r="O361" s="116"/>
      <c r="P361" s="116" t="s">
        <v>10282</v>
      </c>
      <c r="Q361" s="168">
        <v>45945</v>
      </c>
      <c r="R361" s="117"/>
      <c r="S361" s="117"/>
      <c r="T361" s="117"/>
    </row>
    <row r="362" spans="1:20" hidden="1" x14ac:dyDescent="0.25">
      <c r="A362" s="18">
        <v>1014115090</v>
      </c>
      <c r="B362" s="19" t="s">
        <v>15900</v>
      </c>
      <c r="C362" s="10" t="s">
        <v>19</v>
      </c>
      <c r="D362" s="10" t="s">
        <v>15901</v>
      </c>
      <c r="E362" s="50">
        <v>50</v>
      </c>
      <c r="F362" s="168">
        <v>45925</v>
      </c>
      <c r="G362" s="168" t="s">
        <v>16690</v>
      </c>
      <c r="H362" s="168">
        <v>45938</v>
      </c>
      <c r="I362" s="161"/>
      <c r="J362" s="161"/>
      <c r="K362" s="325" t="s">
        <v>10459</v>
      </c>
      <c r="L362" s="195">
        <v>40164</v>
      </c>
      <c r="M362" s="168">
        <v>45943</v>
      </c>
      <c r="N362" s="116" t="s">
        <v>15885</v>
      </c>
      <c r="O362" s="116"/>
      <c r="P362" s="116" t="s">
        <v>10282</v>
      </c>
      <c r="Q362" s="168">
        <v>45945</v>
      </c>
      <c r="R362" s="117"/>
      <c r="S362" s="117"/>
      <c r="T362" s="117"/>
    </row>
    <row r="363" spans="1:20" hidden="1" x14ac:dyDescent="0.25">
      <c r="A363" s="18">
        <v>1016101370</v>
      </c>
      <c r="B363" s="14" t="s">
        <v>5518</v>
      </c>
      <c r="C363" s="10" t="s">
        <v>19</v>
      </c>
      <c r="D363" s="10" t="s">
        <v>5519</v>
      </c>
      <c r="E363" s="50">
        <v>15</v>
      </c>
      <c r="F363" s="168">
        <v>45936</v>
      </c>
      <c r="G363" s="168" t="s">
        <v>16690</v>
      </c>
      <c r="H363" s="168">
        <v>45938</v>
      </c>
      <c r="I363" s="161" t="s">
        <v>8963</v>
      </c>
      <c r="J363" s="161" t="s">
        <v>10678</v>
      </c>
      <c r="K363" s="325" t="s">
        <v>10459</v>
      </c>
      <c r="L363" s="195">
        <v>40164</v>
      </c>
      <c r="M363" s="168">
        <v>45943</v>
      </c>
      <c r="N363" s="116" t="s">
        <v>15885</v>
      </c>
      <c r="O363" s="116"/>
      <c r="P363" s="116" t="s">
        <v>10282</v>
      </c>
      <c r="Q363" s="168">
        <v>45945</v>
      </c>
      <c r="R363" s="117"/>
      <c r="S363" s="117"/>
      <c r="T363" s="117"/>
    </row>
    <row r="364" spans="1:20" hidden="1" x14ac:dyDescent="0.25">
      <c r="A364" s="18">
        <v>1016100430</v>
      </c>
      <c r="B364" s="14" t="s">
        <v>1398</v>
      </c>
      <c r="C364" s="10" t="s">
        <v>19</v>
      </c>
      <c r="D364" s="10" t="s">
        <v>1399</v>
      </c>
      <c r="E364" s="50">
        <v>20</v>
      </c>
      <c r="F364" s="168">
        <v>45936</v>
      </c>
      <c r="G364" s="168" t="s">
        <v>16690</v>
      </c>
      <c r="H364" s="168">
        <v>45938</v>
      </c>
      <c r="I364" s="161"/>
      <c r="J364" s="161"/>
      <c r="K364" s="325" t="s">
        <v>10459</v>
      </c>
      <c r="L364" s="195">
        <v>40163</v>
      </c>
      <c r="M364" s="168">
        <v>45943</v>
      </c>
      <c r="N364" s="116" t="s">
        <v>10294</v>
      </c>
      <c r="O364" s="116"/>
      <c r="P364" s="116" t="s">
        <v>10282</v>
      </c>
      <c r="Q364" s="168">
        <v>45944</v>
      </c>
      <c r="R364" s="117"/>
      <c r="S364" s="117"/>
      <c r="T364" s="117"/>
    </row>
    <row r="365" spans="1:20" hidden="1" x14ac:dyDescent="0.25">
      <c r="A365" s="18">
        <v>1512102040</v>
      </c>
      <c r="B365" s="29" t="s">
        <v>7366</v>
      </c>
      <c r="C365" s="10" t="s">
        <v>19</v>
      </c>
      <c r="D365" s="10" t="s">
        <v>9292</v>
      </c>
      <c r="E365" s="50">
        <v>65</v>
      </c>
      <c r="F365" s="168">
        <v>45932</v>
      </c>
      <c r="G365" s="168" t="s">
        <v>16691</v>
      </c>
      <c r="H365" s="168">
        <v>45938</v>
      </c>
      <c r="I365" s="161"/>
      <c r="J365" s="161" t="s">
        <v>10099</v>
      </c>
      <c r="K365" s="325" t="s">
        <v>10459</v>
      </c>
      <c r="L365" s="195">
        <v>40142</v>
      </c>
      <c r="M365" s="168">
        <v>45939</v>
      </c>
      <c r="N365" s="116" t="s">
        <v>10175</v>
      </c>
      <c r="O365" s="116"/>
      <c r="P365" s="116" t="s">
        <v>10282</v>
      </c>
      <c r="Q365" s="168">
        <v>45945</v>
      </c>
      <c r="R365" s="117"/>
      <c r="S365" s="117"/>
      <c r="T365" s="117"/>
    </row>
    <row r="366" spans="1:20" hidden="1" x14ac:dyDescent="0.25">
      <c r="A366" s="18">
        <v>1511100650</v>
      </c>
      <c r="B366" s="14" t="s">
        <v>4387</v>
      </c>
      <c r="C366" s="10" t="s">
        <v>19</v>
      </c>
      <c r="D366" s="10" t="s">
        <v>4388</v>
      </c>
      <c r="E366" s="50">
        <v>100</v>
      </c>
      <c r="F366" s="168">
        <v>45937</v>
      </c>
      <c r="G366" s="168" t="s">
        <v>16691</v>
      </c>
      <c r="H366" s="168">
        <v>45938</v>
      </c>
      <c r="I366" s="161" t="s">
        <v>8963</v>
      </c>
      <c r="J366" s="161" t="s">
        <v>10800</v>
      </c>
      <c r="K366" s="325" t="s">
        <v>10459</v>
      </c>
      <c r="L366" s="195">
        <v>40142</v>
      </c>
      <c r="M366" s="168">
        <v>45939</v>
      </c>
      <c r="N366" s="116" t="s">
        <v>10175</v>
      </c>
      <c r="O366" s="116"/>
      <c r="P366" s="116" t="s">
        <v>10282</v>
      </c>
      <c r="Q366" s="168">
        <v>45945</v>
      </c>
      <c r="R366" s="117"/>
      <c r="S366" s="117"/>
      <c r="T366" s="117"/>
    </row>
    <row r="367" spans="1:20" hidden="1" x14ac:dyDescent="0.25">
      <c r="A367" s="18">
        <v>1511100700</v>
      </c>
      <c r="B367" s="14" t="s">
        <v>4394</v>
      </c>
      <c r="C367" s="10" t="s">
        <v>19</v>
      </c>
      <c r="D367" s="10" t="s">
        <v>4395</v>
      </c>
      <c r="E367" s="50">
        <v>25</v>
      </c>
      <c r="F367" s="168">
        <v>45937</v>
      </c>
      <c r="G367" s="168" t="s">
        <v>16691</v>
      </c>
      <c r="H367" s="168">
        <v>45938</v>
      </c>
      <c r="I367" s="161" t="s">
        <v>8963</v>
      </c>
      <c r="J367" s="161" t="s">
        <v>10870</v>
      </c>
      <c r="K367" s="325" t="s">
        <v>10459</v>
      </c>
      <c r="L367" s="195">
        <v>40142</v>
      </c>
      <c r="M367" s="168">
        <v>45939</v>
      </c>
      <c r="N367" s="116" t="s">
        <v>10175</v>
      </c>
      <c r="O367" s="116"/>
      <c r="P367" s="116" t="s">
        <v>10282</v>
      </c>
      <c r="Q367" s="168">
        <v>45945</v>
      </c>
      <c r="R367" s="117"/>
      <c r="S367" s="117"/>
      <c r="T367" s="117"/>
    </row>
    <row r="368" spans="1:20" hidden="1" x14ac:dyDescent="0.25">
      <c r="A368" s="18">
        <v>1511100420</v>
      </c>
      <c r="B368" s="14" t="s">
        <v>4376</v>
      </c>
      <c r="C368" s="10" t="s">
        <v>19</v>
      </c>
      <c r="D368" s="10" t="s">
        <v>4377</v>
      </c>
      <c r="E368" s="50">
        <v>30</v>
      </c>
      <c r="F368" s="168">
        <v>45937</v>
      </c>
      <c r="G368" s="168" t="s">
        <v>16691</v>
      </c>
      <c r="H368" s="168">
        <v>45938</v>
      </c>
      <c r="I368" s="161"/>
      <c r="J368" s="161"/>
      <c r="K368" s="325" t="s">
        <v>10459</v>
      </c>
      <c r="L368" s="195">
        <v>40142</v>
      </c>
      <c r="M368" s="168">
        <v>45939</v>
      </c>
      <c r="N368" s="116" t="s">
        <v>10175</v>
      </c>
      <c r="O368" s="116"/>
      <c r="P368" s="116" t="s">
        <v>10282</v>
      </c>
      <c r="Q368" s="168">
        <v>45945</v>
      </c>
      <c r="R368" s="117"/>
      <c r="S368" s="117"/>
      <c r="T368" s="117"/>
    </row>
    <row r="369" spans="1:20" hidden="1" x14ac:dyDescent="0.25">
      <c r="A369" s="18">
        <v>1521100250</v>
      </c>
      <c r="B369" s="14" t="s">
        <v>6251</v>
      </c>
      <c r="C369" s="10" t="s">
        <v>19</v>
      </c>
      <c r="D369" s="10" t="s">
        <v>6252</v>
      </c>
      <c r="E369" s="50">
        <v>100</v>
      </c>
      <c r="F369" s="168">
        <v>45937</v>
      </c>
      <c r="G369" s="168" t="s">
        <v>16691</v>
      </c>
      <c r="H369" s="168">
        <v>45938</v>
      </c>
      <c r="I369" s="161"/>
      <c r="J369" s="161"/>
      <c r="K369" s="325" t="s">
        <v>10459</v>
      </c>
      <c r="L369" s="195">
        <v>40142</v>
      </c>
      <c r="M369" s="168">
        <v>45939</v>
      </c>
      <c r="N369" s="116" t="s">
        <v>10175</v>
      </c>
      <c r="O369" s="116"/>
      <c r="P369" s="116" t="s">
        <v>10282</v>
      </c>
      <c r="Q369" s="168">
        <v>45945</v>
      </c>
      <c r="R369" s="117"/>
      <c r="S369" s="117"/>
      <c r="T369" s="117"/>
    </row>
    <row r="370" spans="1:20" hidden="1" x14ac:dyDescent="0.25">
      <c r="A370" s="18">
        <v>1213100200</v>
      </c>
      <c r="B370" s="44" t="s">
        <v>1465</v>
      </c>
      <c r="C370" s="10" t="s">
        <v>1469</v>
      </c>
      <c r="D370" s="10" t="s">
        <v>1466</v>
      </c>
      <c r="E370" s="50">
        <v>100</v>
      </c>
      <c r="F370" s="168">
        <v>45936</v>
      </c>
      <c r="G370" s="269" t="s">
        <v>16692</v>
      </c>
      <c r="H370" s="168">
        <v>45938</v>
      </c>
      <c r="I370" s="161"/>
      <c r="J370" s="161" t="s">
        <v>10099</v>
      </c>
      <c r="K370" s="325" t="s">
        <v>10459</v>
      </c>
      <c r="L370" s="195">
        <v>40511</v>
      </c>
      <c r="M370" s="168">
        <v>45980</v>
      </c>
      <c r="N370" s="116" t="s">
        <v>10581</v>
      </c>
      <c r="O370" s="116"/>
      <c r="P370" s="116" t="s">
        <v>10282</v>
      </c>
      <c r="Q370" s="168">
        <v>45989</v>
      </c>
      <c r="R370" s="117"/>
      <c r="S370" s="117"/>
      <c r="T370" s="117"/>
    </row>
    <row r="371" spans="1:20" hidden="1" x14ac:dyDescent="0.25">
      <c r="A371" s="18">
        <v>1219100370</v>
      </c>
      <c r="B371" s="14" t="s">
        <v>11100</v>
      </c>
      <c r="C371" s="10" t="s">
        <v>731</v>
      </c>
      <c r="D371" s="10" t="s">
        <v>11101</v>
      </c>
      <c r="E371" s="50">
        <v>15</v>
      </c>
      <c r="F371" s="168">
        <v>45937</v>
      </c>
      <c r="G371" s="269" t="s">
        <v>16692</v>
      </c>
      <c r="H371" s="168">
        <v>45938</v>
      </c>
      <c r="I371" s="161" t="s">
        <v>8963</v>
      </c>
      <c r="J371" s="161" t="s">
        <v>10887</v>
      </c>
      <c r="K371" s="325" t="s">
        <v>10459</v>
      </c>
      <c r="L371" s="195">
        <v>40511</v>
      </c>
      <c r="M371" s="168">
        <v>45980</v>
      </c>
      <c r="N371" s="116" t="s">
        <v>10581</v>
      </c>
      <c r="O371" s="116"/>
      <c r="P371" s="116" t="s">
        <v>10282</v>
      </c>
      <c r="Q371" s="168">
        <v>45989</v>
      </c>
      <c r="R371" s="117"/>
      <c r="S371" s="117"/>
      <c r="T371" s="117"/>
    </row>
    <row r="372" spans="1:20" hidden="1" x14ac:dyDescent="0.25">
      <c r="A372" s="18">
        <v>1226100190</v>
      </c>
      <c r="B372" s="14" t="s">
        <v>2470</v>
      </c>
      <c r="C372" s="10" t="s">
        <v>19</v>
      </c>
      <c r="D372" s="10" t="s">
        <v>2471</v>
      </c>
      <c r="E372" s="50">
        <v>10</v>
      </c>
      <c r="F372" s="168">
        <v>45936</v>
      </c>
      <c r="G372" s="269" t="s">
        <v>16692</v>
      </c>
      <c r="H372" s="168">
        <v>45938</v>
      </c>
      <c r="I372" s="161" t="s">
        <v>8963</v>
      </c>
      <c r="J372" s="161" t="s">
        <v>10410</v>
      </c>
      <c r="K372" s="325" t="s">
        <v>10459</v>
      </c>
      <c r="L372" s="195">
        <v>40510</v>
      </c>
      <c r="M372" s="168">
        <v>45980</v>
      </c>
      <c r="N372" s="116" t="s">
        <v>10280</v>
      </c>
      <c r="O372" s="116"/>
      <c r="P372" s="116" t="s">
        <v>10282</v>
      </c>
      <c r="Q372" s="168">
        <v>45982</v>
      </c>
      <c r="R372" s="117"/>
      <c r="S372" s="117"/>
      <c r="T372" s="117"/>
    </row>
    <row r="373" spans="1:20" hidden="1" x14ac:dyDescent="0.25">
      <c r="A373" s="18">
        <v>1226100200</v>
      </c>
      <c r="B373" s="14" t="s">
        <v>2499</v>
      </c>
      <c r="C373" s="10" t="s">
        <v>19</v>
      </c>
      <c r="D373" s="10" t="s">
        <v>2500</v>
      </c>
      <c r="E373" s="50">
        <v>10</v>
      </c>
      <c r="F373" s="168">
        <v>45936</v>
      </c>
      <c r="G373" s="269" t="s">
        <v>16692</v>
      </c>
      <c r="H373" s="168">
        <v>45938</v>
      </c>
      <c r="I373" s="161" t="s">
        <v>16696</v>
      </c>
      <c r="J373" s="161" t="s">
        <v>10523</v>
      </c>
      <c r="K373" s="325" t="s">
        <v>10459</v>
      </c>
      <c r="L373" s="195">
        <v>40510</v>
      </c>
      <c r="M373" s="168">
        <v>45980</v>
      </c>
      <c r="N373" s="116" t="s">
        <v>10280</v>
      </c>
      <c r="O373" s="116"/>
      <c r="P373" s="116" t="s">
        <v>10282</v>
      </c>
      <c r="Q373" s="168">
        <v>45982</v>
      </c>
      <c r="R373" s="117"/>
      <c r="S373" s="117"/>
      <c r="T373" s="117"/>
    </row>
    <row r="374" spans="1:20" hidden="1" x14ac:dyDescent="0.25">
      <c r="A374" s="18">
        <v>1323100020</v>
      </c>
      <c r="B374" s="14" t="s">
        <v>10559</v>
      </c>
      <c r="C374" s="10" t="s">
        <v>19</v>
      </c>
      <c r="D374" s="10" t="s">
        <v>11122</v>
      </c>
      <c r="E374" s="50">
        <v>8</v>
      </c>
      <c r="F374" s="168">
        <v>45938</v>
      </c>
      <c r="G374" s="168" t="s">
        <v>16707</v>
      </c>
      <c r="H374" s="168">
        <v>45940</v>
      </c>
      <c r="I374" s="161" t="s">
        <v>8963</v>
      </c>
      <c r="J374" s="161" t="s">
        <v>10003</v>
      </c>
      <c r="K374" s="325" t="s">
        <v>10459</v>
      </c>
      <c r="L374" s="195">
        <v>40332</v>
      </c>
      <c r="M374" s="168">
        <v>45974</v>
      </c>
      <c r="N374" s="116" t="s">
        <v>11445</v>
      </c>
      <c r="O374" s="116"/>
      <c r="P374" s="116" t="s">
        <v>10282</v>
      </c>
      <c r="Q374" s="168">
        <v>45965</v>
      </c>
      <c r="R374" s="117"/>
      <c r="S374" s="117"/>
      <c r="T374" s="117"/>
    </row>
    <row r="375" spans="1:20" hidden="1" x14ac:dyDescent="0.25">
      <c r="A375" s="18">
        <v>1323100030</v>
      </c>
      <c r="B375" s="14" t="s">
        <v>10558</v>
      </c>
      <c r="C375" s="10" t="s">
        <v>19</v>
      </c>
      <c r="D375" s="10" t="s">
        <v>11123</v>
      </c>
      <c r="E375" s="50">
        <v>3</v>
      </c>
      <c r="F375" s="168">
        <v>45938</v>
      </c>
      <c r="G375" s="168" t="s">
        <v>16707</v>
      </c>
      <c r="H375" s="168">
        <v>45940</v>
      </c>
      <c r="I375" s="161"/>
      <c r="J375" s="161"/>
      <c r="K375" s="325" t="s">
        <v>10459</v>
      </c>
      <c r="L375" s="195">
        <v>40332</v>
      </c>
      <c r="M375" s="168">
        <v>45974</v>
      </c>
      <c r="N375" s="116" t="s">
        <v>11445</v>
      </c>
      <c r="O375" s="116"/>
      <c r="P375" s="116" t="s">
        <v>10282</v>
      </c>
      <c r="Q375" s="168">
        <v>45965</v>
      </c>
      <c r="R375" s="117"/>
      <c r="S375" s="117"/>
      <c r="T375" s="117"/>
    </row>
    <row r="376" spans="1:20" hidden="1" x14ac:dyDescent="0.25">
      <c r="A376" s="18">
        <v>1013100090</v>
      </c>
      <c r="B376" s="14" t="s">
        <v>8015</v>
      </c>
      <c r="C376" s="10" t="s">
        <v>7375</v>
      </c>
      <c r="D376" s="10" t="s">
        <v>7703</v>
      </c>
      <c r="E376" s="50">
        <v>6</v>
      </c>
      <c r="F376" s="168">
        <v>45938</v>
      </c>
      <c r="G376" s="168" t="s">
        <v>16708</v>
      </c>
      <c r="H376" s="168">
        <v>45940</v>
      </c>
      <c r="I376" s="161" t="s">
        <v>8963</v>
      </c>
      <c r="J376" s="161" t="s">
        <v>10002</v>
      </c>
      <c r="K376" s="325" t="s">
        <v>10459</v>
      </c>
      <c r="L376" s="195">
        <v>40167</v>
      </c>
      <c r="M376" s="168">
        <v>45944</v>
      </c>
      <c r="N376" s="116" t="s">
        <v>10291</v>
      </c>
      <c r="O376" s="116"/>
      <c r="P376" s="116" t="s">
        <v>10282</v>
      </c>
      <c r="Q376" s="168">
        <v>45945</v>
      </c>
      <c r="R376" s="117"/>
      <c r="S376" s="117"/>
      <c r="T376" s="117"/>
    </row>
    <row r="377" spans="1:20" hidden="1" x14ac:dyDescent="0.25">
      <c r="A377" s="18">
        <v>1010102890</v>
      </c>
      <c r="B377" s="14" t="s">
        <v>3639</v>
      </c>
      <c r="C377" s="10" t="s">
        <v>19</v>
      </c>
      <c r="D377" s="10" t="s">
        <v>9837</v>
      </c>
      <c r="E377" s="50">
        <v>50</v>
      </c>
      <c r="F377" s="168">
        <v>45939</v>
      </c>
      <c r="G377" s="168" t="s">
        <v>16709</v>
      </c>
      <c r="H377" s="168">
        <v>45940</v>
      </c>
      <c r="I377" s="161" t="s">
        <v>8963</v>
      </c>
      <c r="J377" s="161" t="s">
        <v>10870</v>
      </c>
      <c r="K377" s="325" t="s">
        <v>10459</v>
      </c>
      <c r="L377" s="195">
        <v>40232</v>
      </c>
      <c r="M377" s="168">
        <v>45953</v>
      </c>
      <c r="N377" s="116" t="s">
        <v>10284</v>
      </c>
      <c r="O377" s="116"/>
      <c r="P377" s="116" t="s">
        <v>10282</v>
      </c>
      <c r="Q377" s="168">
        <v>45957</v>
      </c>
      <c r="R377" s="117"/>
      <c r="S377" s="117"/>
      <c r="T377" s="117"/>
    </row>
    <row r="378" spans="1:20" hidden="1" x14ac:dyDescent="0.25">
      <c r="A378" s="18">
        <v>1022101990</v>
      </c>
      <c r="B378" s="23" t="s">
        <v>651</v>
      </c>
      <c r="C378" s="10" t="s">
        <v>19</v>
      </c>
      <c r="D378" s="10" t="s">
        <v>652</v>
      </c>
      <c r="E378" s="50">
        <v>10</v>
      </c>
      <c r="F378" s="168">
        <v>45939</v>
      </c>
      <c r="G378" s="168" t="s">
        <v>16709</v>
      </c>
      <c r="H378" s="168">
        <v>45940</v>
      </c>
      <c r="I378" s="161"/>
      <c r="J378" s="161" t="s">
        <v>10099</v>
      </c>
      <c r="K378" s="325" t="s">
        <v>10459</v>
      </c>
      <c r="L378" s="195">
        <v>40232</v>
      </c>
      <c r="M378" s="168">
        <v>45953</v>
      </c>
      <c r="N378" s="116" t="s">
        <v>10284</v>
      </c>
      <c r="O378" s="116"/>
      <c r="P378" s="116" t="s">
        <v>10282</v>
      </c>
      <c r="Q378" s="168">
        <v>45957</v>
      </c>
      <c r="R378" s="117"/>
      <c r="S378" s="117"/>
      <c r="T378" s="117"/>
    </row>
    <row r="379" spans="1:20" hidden="1" x14ac:dyDescent="0.25">
      <c r="A379" s="18">
        <v>1010101000</v>
      </c>
      <c r="B379" s="14" t="s">
        <v>3642</v>
      </c>
      <c r="C379" s="10" t="s">
        <v>19</v>
      </c>
      <c r="D379" s="10" t="s">
        <v>3643</v>
      </c>
      <c r="E379" s="50">
        <v>50</v>
      </c>
      <c r="F379" s="168">
        <v>45939</v>
      </c>
      <c r="G379" s="168" t="s">
        <v>16709</v>
      </c>
      <c r="H379" s="168">
        <v>45940</v>
      </c>
      <c r="I379" s="161"/>
      <c r="J379" s="161"/>
      <c r="K379" s="325" t="s">
        <v>10459</v>
      </c>
      <c r="L379" s="195">
        <v>40232</v>
      </c>
      <c r="M379" s="168">
        <v>45953</v>
      </c>
      <c r="N379" s="116" t="s">
        <v>10284</v>
      </c>
      <c r="O379" s="116"/>
      <c r="P379" s="116" t="s">
        <v>10282</v>
      </c>
      <c r="Q379" s="168">
        <v>45957</v>
      </c>
      <c r="R379" s="117"/>
      <c r="S379" s="117"/>
      <c r="T379" s="117"/>
    </row>
    <row r="380" spans="1:20" hidden="1" x14ac:dyDescent="0.25">
      <c r="A380" s="18">
        <v>1315101570</v>
      </c>
      <c r="B380" s="14" t="s">
        <v>1184</v>
      </c>
      <c r="C380" s="10" t="s">
        <v>19</v>
      </c>
      <c r="D380" s="10" t="s">
        <v>7385</v>
      </c>
      <c r="E380" s="50">
        <v>8</v>
      </c>
      <c r="F380" s="168">
        <v>45939</v>
      </c>
      <c r="G380" s="168" t="s">
        <v>16709</v>
      </c>
      <c r="H380" s="168">
        <v>45940</v>
      </c>
      <c r="I380" s="161" t="s">
        <v>8963</v>
      </c>
      <c r="J380" s="161" t="s">
        <v>10410</v>
      </c>
      <c r="K380" s="325" t="s">
        <v>10459</v>
      </c>
      <c r="L380" s="195">
        <v>40233</v>
      </c>
      <c r="M380" s="168">
        <v>45953</v>
      </c>
      <c r="N380" s="116" t="s">
        <v>10930</v>
      </c>
      <c r="O380" s="116"/>
      <c r="P380" s="116" t="s">
        <v>10282</v>
      </c>
      <c r="Q380" s="168">
        <v>45958</v>
      </c>
      <c r="R380" s="117"/>
      <c r="S380" s="117"/>
      <c r="T380" s="117"/>
    </row>
    <row r="381" spans="1:20" hidden="1" x14ac:dyDescent="0.25">
      <c r="A381" s="18">
        <v>1022104230</v>
      </c>
      <c r="B381" s="14" t="s">
        <v>10946</v>
      </c>
      <c r="C381" s="10" t="s">
        <v>19</v>
      </c>
      <c r="D381" s="10" t="s">
        <v>10631</v>
      </c>
      <c r="E381" s="50">
        <v>30</v>
      </c>
      <c r="F381" s="168">
        <v>45939</v>
      </c>
      <c r="G381" s="168" t="s">
        <v>16709</v>
      </c>
      <c r="H381" s="168">
        <v>45940</v>
      </c>
      <c r="I381" s="161" t="s">
        <v>11928</v>
      </c>
      <c r="J381" s="161" t="s">
        <v>10003</v>
      </c>
      <c r="K381" s="325" t="s">
        <v>10459</v>
      </c>
      <c r="L381" s="195">
        <v>40233</v>
      </c>
      <c r="M381" s="168">
        <v>45953</v>
      </c>
      <c r="N381" s="116" t="s">
        <v>10930</v>
      </c>
      <c r="O381" s="116"/>
      <c r="P381" s="116" t="s">
        <v>10282</v>
      </c>
      <c r="Q381" s="168">
        <v>45958</v>
      </c>
      <c r="R381" s="117"/>
      <c r="S381" s="117"/>
      <c r="T381" s="117"/>
    </row>
    <row r="382" spans="1:20" hidden="1" x14ac:dyDescent="0.25">
      <c r="A382" s="18">
        <v>1010106980</v>
      </c>
      <c r="B382" s="14" t="s">
        <v>9781</v>
      </c>
      <c r="C382" s="10" t="s">
        <v>4216</v>
      </c>
      <c r="D382" s="10" t="s">
        <v>7142</v>
      </c>
      <c r="E382" s="50">
        <v>25</v>
      </c>
      <c r="F382" s="168">
        <v>45936</v>
      </c>
      <c r="G382" s="168" t="s">
        <v>16710</v>
      </c>
      <c r="H382" s="168">
        <v>45940</v>
      </c>
      <c r="I382" s="161"/>
      <c r="J382" s="161"/>
      <c r="K382" s="325" t="s">
        <v>10459</v>
      </c>
      <c r="L382" s="195">
        <v>40170</v>
      </c>
      <c r="M382" s="168">
        <v>45944</v>
      </c>
      <c r="N382" s="116" t="s">
        <v>11874</v>
      </c>
      <c r="O382" s="116"/>
      <c r="P382" s="116" t="s">
        <v>10282</v>
      </c>
      <c r="Q382" s="168">
        <v>45944</v>
      </c>
      <c r="R382" s="117"/>
      <c r="S382" s="117"/>
      <c r="T382" s="117"/>
    </row>
    <row r="383" spans="1:20" hidden="1" x14ac:dyDescent="0.25">
      <c r="A383" s="18">
        <v>1010101310</v>
      </c>
      <c r="B383" s="14" t="s">
        <v>9771</v>
      </c>
      <c r="C383" s="10" t="s">
        <v>4216</v>
      </c>
      <c r="D383" s="10" t="s">
        <v>9513</v>
      </c>
      <c r="E383" s="50">
        <v>120</v>
      </c>
      <c r="F383" s="168">
        <v>45930</v>
      </c>
      <c r="G383" s="168" t="s">
        <v>16710</v>
      </c>
      <c r="H383" s="168">
        <v>45940</v>
      </c>
      <c r="I383" s="161" t="s">
        <v>8963</v>
      </c>
      <c r="J383" s="161" t="s">
        <v>10800</v>
      </c>
      <c r="K383" s="325" t="s">
        <v>10459</v>
      </c>
      <c r="L383" s="195">
        <v>40169</v>
      </c>
      <c r="M383" s="168">
        <v>45944</v>
      </c>
      <c r="N383" s="116" t="s">
        <v>11061</v>
      </c>
      <c r="O383" s="116" t="s">
        <v>17306</v>
      </c>
      <c r="P383" s="116" t="s">
        <v>17307</v>
      </c>
      <c r="Q383" s="168">
        <v>46022</v>
      </c>
      <c r="R383" s="117"/>
      <c r="S383" s="117"/>
      <c r="T383" s="117"/>
    </row>
    <row r="384" spans="1:20" hidden="1" x14ac:dyDescent="0.25">
      <c r="A384" s="18">
        <v>1010105600</v>
      </c>
      <c r="B384" s="29" t="s">
        <v>8725</v>
      </c>
      <c r="C384" s="10" t="s">
        <v>4216</v>
      </c>
      <c r="D384" s="10" t="s">
        <v>5765</v>
      </c>
      <c r="E384" s="50">
        <v>100</v>
      </c>
      <c r="F384" s="168">
        <v>45936</v>
      </c>
      <c r="G384" s="168" t="s">
        <v>16710</v>
      </c>
      <c r="H384" s="168">
        <v>45940</v>
      </c>
      <c r="I384" s="161" t="s">
        <v>8963</v>
      </c>
      <c r="J384" s="161" t="s">
        <v>10680</v>
      </c>
      <c r="K384" s="325" t="s">
        <v>10459</v>
      </c>
      <c r="L384" s="195">
        <v>40170</v>
      </c>
      <c r="M384" s="168">
        <v>45944</v>
      </c>
      <c r="N384" s="116" t="s">
        <v>11874</v>
      </c>
      <c r="O384" s="116" t="s">
        <v>16726</v>
      </c>
      <c r="P384" s="116" t="s">
        <v>17307</v>
      </c>
      <c r="Q384" s="168"/>
      <c r="R384" s="117"/>
      <c r="S384" s="117"/>
      <c r="T384" s="117"/>
    </row>
    <row r="385" spans="1:18" hidden="1" x14ac:dyDescent="0.25">
      <c r="A385" s="18">
        <v>1520103640</v>
      </c>
      <c r="B385" s="14" t="s">
        <v>10935</v>
      </c>
      <c r="C385" s="10" t="s">
        <v>19</v>
      </c>
      <c r="D385" s="10" t="s">
        <v>10938</v>
      </c>
      <c r="E385" s="50">
        <v>10</v>
      </c>
      <c r="F385" s="168">
        <v>45925</v>
      </c>
      <c r="G385" s="168" t="s">
        <v>16711</v>
      </c>
      <c r="H385" s="168">
        <v>45940</v>
      </c>
      <c r="I385" s="161"/>
      <c r="J385" s="161"/>
      <c r="K385" s="325" t="s">
        <v>10459</v>
      </c>
      <c r="L385" s="195">
        <v>40224</v>
      </c>
      <c r="M385" s="168">
        <v>45953</v>
      </c>
      <c r="N385" s="116" t="s">
        <v>10825</v>
      </c>
      <c r="O385" s="116"/>
      <c r="P385" s="116" t="s">
        <v>10282</v>
      </c>
      <c r="Q385" s="168">
        <v>45959</v>
      </c>
    </row>
    <row r="386" spans="1:18" hidden="1" x14ac:dyDescent="0.25">
      <c r="A386" s="18">
        <v>1520103650</v>
      </c>
      <c r="B386" s="14" t="s">
        <v>10936</v>
      </c>
      <c r="C386" s="10" t="s">
        <v>19</v>
      </c>
      <c r="D386" s="10" t="s">
        <v>10939</v>
      </c>
      <c r="E386" s="50">
        <v>5</v>
      </c>
      <c r="F386" s="168">
        <v>45925</v>
      </c>
      <c r="G386" s="168" t="s">
        <v>16711</v>
      </c>
      <c r="H386" s="168">
        <v>45940</v>
      </c>
      <c r="I386" s="161"/>
      <c r="J386" s="161"/>
      <c r="K386" s="325" t="s">
        <v>10459</v>
      </c>
      <c r="L386" s="195">
        <v>40224</v>
      </c>
      <c r="M386" s="168">
        <v>45953</v>
      </c>
      <c r="N386" s="116" t="s">
        <v>10825</v>
      </c>
      <c r="O386" s="116"/>
      <c r="P386" s="116" t="s">
        <v>10282</v>
      </c>
      <c r="Q386" s="168">
        <v>45959</v>
      </c>
    </row>
    <row r="387" spans="1:18" hidden="1" x14ac:dyDescent="0.25">
      <c r="A387" s="18">
        <v>1520103670</v>
      </c>
      <c r="B387" s="14" t="s">
        <v>2539</v>
      </c>
      <c r="C387" s="10" t="s">
        <v>19</v>
      </c>
      <c r="D387" s="10" t="s">
        <v>11104</v>
      </c>
      <c r="E387" s="50">
        <v>5</v>
      </c>
      <c r="F387" s="168">
        <v>45925</v>
      </c>
      <c r="G387" s="168" t="s">
        <v>16711</v>
      </c>
      <c r="H387" s="168">
        <v>45940</v>
      </c>
      <c r="I387" s="161"/>
      <c r="J387" s="161"/>
      <c r="K387" s="325" t="s">
        <v>10459</v>
      </c>
      <c r="L387" s="195">
        <v>40224</v>
      </c>
      <c r="M387" s="168">
        <v>45953</v>
      </c>
      <c r="N387" s="116" t="s">
        <v>10825</v>
      </c>
      <c r="O387" s="116"/>
      <c r="P387" s="116" t="s">
        <v>10282</v>
      </c>
      <c r="Q387" s="168">
        <v>45959</v>
      </c>
    </row>
    <row r="388" spans="1:18" hidden="1" x14ac:dyDescent="0.25">
      <c r="A388" s="18">
        <v>1520103680</v>
      </c>
      <c r="B388" s="14" t="s">
        <v>11102</v>
      </c>
      <c r="C388" s="10" t="s">
        <v>19</v>
      </c>
      <c r="D388" s="10" t="s">
        <v>11105</v>
      </c>
      <c r="E388" s="50">
        <v>5</v>
      </c>
      <c r="F388" s="168">
        <v>45925</v>
      </c>
      <c r="G388" s="168" t="s">
        <v>16711</v>
      </c>
      <c r="H388" s="168">
        <v>45940</v>
      </c>
      <c r="I388" s="161"/>
      <c r="J388" s="161"/>
      <c r="K388" s="325" t="s">
        <v>10459</v>
      </c>
      <c r="L388" s="195">
        <v>40224</v>
      </c>
      <c r="M388" s="168">
        <v>45953</v>
      </c>
      <c r="N388" s="116" t="s">
        <v>10825</v>
      </c>
      <c r="O388" s="116"/>
      <c r="P388" s="116" t="s">
        <v>10282</v>
      </c>
      <c r="Q388" s="168">
        <v>45959</v>
      </c>
    </row>
    <row r="389" spans="1:18" hidden="1" x14ac:dyDescent="0.25">
      <c r="A389" s="18">
        <v>1520103700</v>
      </c>
      <c r="B389" s="14" t="s">
        <v>2535</v>
      </c>
      <c r="C389" s="10" t="s">
        <v>19</v>
      </c>
      <c r="D389" s="10" t="s">
        <v>11107</v>
      </c>
      <c r="E389" s="50">
        <v>5</v>
      </c>
      <c r="F389" s="168">
        <v>45925</v>
      </c>
      <c r="G389" s="168" t="s">
        <v>16711</v>
      </c>
      <c r="H389" s="168">
        <v>45940</v>
      </c>
      <c r="I389" s="161"/>
      <c r="J389" s="161"/>
      <c r="K389" s="325" t="s">
        <v>10459</v>
      </c>
      <c r="L389" s="195">
        <v>40224</v>
      </c>
      <c r="M389" s="168">
        <v>45953</v>
      </c>
      <c r="N389" s="116" t="s">
        <v>10825</v>
      </c>
      <c r="O389" s="116"/>
      <c r="P389" s="116" t="s">
        <v>10282</v>
      </c>
      <c r="Q389" s="168">
        <v>45959</v>
      </c>
    </row>
    <row r="390" spans="1:18" hidden="1" x14ac:dyDescent="0.25">
      <c r="A390" s="18">
        <v>1012100120</v>
      </c>
      <c r="B390" s="14" t="s">
        <v>2994</v>
      </c>
      <c r="C390" s="10" t="s">
        <v>19</v>
      </c>
      <c r="D390" s="10" t="s">
        <v>6630</v>
      </c>
      <c r="E390" s="50">
        <v>30</v>
      </c>
      <c r="F390" s="168">
        <v>45938</v>
      </c>
      <c r="G390" s="168" t="s">
        <v>16712</v>
      </c>
      <c r="H390" s="168">
        <v>45940</v>
      </c>
      <c r="I390" s="161"/>
      <c r="J390" s="161"/>
      <c r="K390" s="325" t="s">
        <v>10459</v>
      </c>
      <c r="L390" s="195">
        <v>40166</v>
      </c>
      <c r="M390" s="168">
        <v>45944</v>
      </c>
      <c r="N390" s="116" t="s">
        <v>10528</v>
      </c>
      <c r="O390" s="116" t="s">
        <v>17078</v>
      </c>
      <c r="P390" s="116" t="s">
        <v>10282</v>
      </c>
      <c r="Q390" s="168">
        <v>45988</v>
      </c>
    </row>
    <row r="391" spans="1:18" hidden="1" x14ac:dyDescent="0.25">
      <c r="A391" s="18">
        <v>1012100010</v>
      </c>
      <c r="B391" s="14" t="s">
        <v>2992</v>
      </c>
      <c r="C391" s="10" t="s">
        <v>19</v>
      </c>
      <c r="D391" s="10" t="s">
        <v>6632</v>
      </c>
      <c r="E391" s="50">
        <v>2</v>
      </c>
      <c r="F391" s="168">
        <v>45938</v>
      </c>
      <c r="G391" s="168" t="s">
        <v>16712</v>
      </c>
      <c r="H391" s="168">
        <v>45940</v>
      </c>
      <c r="I391" s="161"/>
      <c r="J391" s="161"/>
      <c r="K391" s="325" t="s">
        <v>10459</v>
      </c>
      <c r="L391" s="195">
        <v>40166</v>
      </c>
      <c r="M391" s="168">
        <v>45944</v>
      </c>
      <c r="N391" s="116" t="s">
        <v>10528</v>
      </c>
      <c r="O391" s="116" t="s">
        <v>17079</v>
      </c>
      <c r="P391" s="116" t="s">
        <v>10282</v>
      </c>
      <c r="Q391" s="168">
        <v>45988</v>
      </c>
    </row>
    <row r="392" spans="1:18" hidden="1" x14ac:dyDescent="0.25">
      <c r="A392" s="18">
        <v>1010108370</v>
      </c>
      <c r="B392" s="14" t="s">
        <v>11031</v>
      </c>
      <c r="C392" s="10" t="s">
        <v>19</v>
      </c>
      <c r="D392" s="10" t="s">
        <v>11032</v>
      </c>
      <c r="E392" s="50">
        <v>6</v>
      </c>
      <c r="F392" s="168">
        <v>45925</v>
      </c>
      <c r="G392" s="168" t="s">
        <v>16713</v>
      </c>
      <c r="H392" s="168">
        <v>45940</v>
      </c>
      <c r="I392" s="161" t="s">
        <v>8963</v>
      </c>
      <c r="J392" s="161" t="s">
        <v>10002</v>
      </c>
      <c r="K392" s="325" t="s">
        <v>10459</v>
      </c>
      <c r="L392" s="195">
        <v>40172</v>
      </c>
      <c r="M392" s="168">
        <v>45944</v>
      </c>
      <c r="N392" s="116" t="s">
        <v>11067</v>
      </c>
      <c r="O392" s="116"/>
      <c r="P392" s="116" t="s">
        <v>10282</v>
      </c>
      <c r="Q392" s="168">
        <v>45944</v>
      </c>
    </row>
    <row r="393" spans="1:18" hidden="1" x14ac:dyDescent="0.25">
      <c r="A393" s="18">
        <v>1010105540</v>
      </c>
      <c r="B393" s="14" t="s">
        <v>3161</v>
      </c>
      <c r="C393" s="10" t="s">
        <v>19</v>
      </c>
      <c r="D393" s="10" t="s">
        <v>3162</v>
      </c>
      <c r="E393" s="50">
        <v>5</v>
      </c>
      <c r="F393" s="168">
        <v>45925</v>
      </c>
      <c r="G393" s="168" t="s">
        <v>16713</v>
      </c>
      <c r="H393" s="168">
        <v>45940</v>
      </c>
      <c r="I393" s="161" t="s">
        <v>8963</v>
      </c>
      <c r="J393" s="161" t="s">
        <v>10002</v>
      </c>
      <c r="K393" s="325" t="s">
        <v>10459</v>
      </c>
      <c r="L393" s="195">
        <v>40172</v>
      </c>
      <c r="M393" s="168">
        <v>45944</v>
      </c>
      <c r="N393" s="116" t="s">
        <v>11067</v>
      </c>
      <c r="O393" s="116"/>
      <c r="P393" s="116" t="s">
        <v>10282</v>
      </c>
      <c r="Q393" s="168">
        <v>45944</v>
      </c>
    </row>
    <row r="394" spans="1:18" hidden="1" x14ac:dyDescent="0.25">
      <c r="A394" s="18">
        <v>1211101670</v>
      </c>
      <c r="B394" s="23" t="s">
        <v>2329</v>
      </c>
      <c r="C394" s="10" t="s">
        <v>19</v>
      </c>
      <c r="D394" s="10" t="s">
        <v>7434</v>
      </c>
      <c r="E394" s="50">
        <v>3</v>
      </c>
      <c r="F394" s="168">
        <v>45938</v>
      </c>
      <c r="G394" s="168" t="s">
        <v>16714</v>
      </c>
      <c r="H394" s="168">
        <v>45940</v>
      </c>
      <c r="I394" s="161"/>
      <c r="J394" s="161" t="s">
        <v>10099</v>
      </c>
      <c r="K394" s="325" t="s">
        <v>10459</v>
      </c>
      <c r="L394" s="195">
        <v>40503</v>
      </c>
      <c r="M394" s="168">
        <v>45980</v>
      </c>
      <c r="N394" s="116" t="s">
        <v>16029</v>
      </c>
      <c r="O394" s="116" t="s">
        <v>17077</v>
      </c>
      <c r="P394" s="116" t="s">
        <v>10282</v>
      </c>
      <c r="Q394" s="168">
        <v>45987</v>
      </c>
      <c r="R394" s="117"/>
    </row>
    <row r="395" spans="1:18" hidden="1" x14ac:dyDescent="0.25">
      <c r="A395" s="18">
        <v>1610100300</v>
      </c>
      <c r="B395" s="14" t="s">
        <v>3261</v>
      </c>
      <c r="C395" s="10" t="s">
        <v>19</v>
      </c>
      <c r="D395" s="10" t="s">
        <v>3262</v>
      </c>
      <c r="E395" s="50">
        <v>80</v>
      </c>
      <c r="F395" s="168">
        <v>45930</v>
      </c>
      <c r="G395" s="168" t="s">
        <v>16715</v>
      </c>
      <c r="H395" s="168">
        <v>45940</v>
      </c>
      <c r="I395" s="161"/>
      <c r="J395" s="161"/>
      <c r="K395" s="325" t="s">
        <v>10459</v>
      </c>
      <c r="L395" s="195">
        <v>40171</v>
      </c>
      <c r="M395" s="168">
        <v>45944</v>
      </c>
      <c r="N395" s="116" t="s">
        <v>10299</v>
      </c>
      <c r="O395" s="116"/>
      <c r="P395" s="116" t="s">
        <v>10282</v>
      </c>
      <c r="Q395" s="168">
        <v>45945</v>
      </c>
      <c r="R395" s="117"/>
    </row>
    <row r="396" spans="1:18" hidden="1" x14ac:dyDescent="0.25">
      <c r="A396" s="18">
        <v>1232100690</v>
      </c>
      <c r="B396" s="19" t="s">
        <v>3497</v>
      </c>
      <c r="C396" s="10" t="s">
        <v>19</v>
      </c>
      <c r="D396" s="10" t="s">
        <v>3498</v>
      </c>
      <c r="E396" s="50">
        <v>5</v>
      </c>
      <c r="F396" s="168">
        <v>45939</v>
      </c>
      <c r="G396" s="168" t="s">
        <v>16716</v>
      </c>
      <c r="H396" s="168">
        <v>45940</v>
      </c>
      <c r="I396" s="161"/>
      <c r="J396" s="161"/>
      <c r="K396" s="325" t="s">
        <v>10459</v>
      </c>
      <c r="L396" s="195">
        <v>40262</v>
      </c>
      <c r="M396" s="168">
        <v>45957</v>
      </c>
      <c r="N396" s="116" t="s">
        <v>10280</v>
      </c>
      <c r="O396" s="116"/>
      <c r="P396" s="116" t="s">
        <v>10282</v>
      </c>
      <c r="Q396" s="168">
        <v>45958</v>
      </c>
      <c r="R396" s="117"/>
    </row>
    <row r="397" spans="1:18" hidden="1" x14ac:dyDescent="0.25">
      <c r="A397" s="18">
        <v>1211100000</v>
      </c>
      <c r="B397" s="14" t="s">
        <v>3502</v>
      </c>
      <c r="C397" s="10" t="s">
        <v>19</v>
      </c>
      <c r="D397" s="10" t="s">
        <v>6475</v>
      </c>
      <c r="E397" s="50">
        <v>6</v>
      </c>
      <c r="F397" s="168">
        <v>45939</v>
      </c>
      <c r="G397" s="168" t="s">
        <v>16716</v>
      </c>
      <c r="H397" s="168">
        <v>45940</v>
      </c>
      <c r="I397" s="161" t="s">
        <v>8963</v>
      </c>
      <c r="J397" s="161" t="s">
        <v>10002</v>
      </c>
      <c r="K397" s="325" t="s">
        <v>10459</v>
      </c>
      <c r="L397" s="195">
        <v>40262</v>
      </c>
      <c r="M397" s="168">
        <v>45957</v>
      </c>
      <c r="N397" s="116" t="s">
        <v>10280</v>
      </c>
      <c r="O397" s="116"/>
      <c r="P397" s="116" t="s">
        <v>10282</v>
      </c>
      <c r="Q397" s="168">
        <v>45958</v>
      </c>
      <c r="R397" s="117"/>
    </row>
    <row r="398" spans="1:18" hidden="1" x14ac:dyDescent="0.25">
      <c r="A398" s="18">
        <v>1029100450</v>
      </c>
      <c r="B398" s="14" t="s">
        <v>1658</v>
      </c>
      <c r="C398" s="10" t="s">
        <v>19</v>
      </c>
      <c r="D398" s="10" t="s">
        <v>9894</v>
      </c>
      <c r="E398" s="50">
        <v>40</v>
      </c>
      <c r="F398" s="168">
        <v>45936</v>
      </c>
      <c r="G398" s="168" t="s">
        <v>16717</v>
      </c>
      <c r="H398" s="168">
        <v>45940</v>
      </c>
      <c r="I398" s="161"/>
      <c r="J398" s="161"/>
      <c r="K398" s="325" t="s">
        <v>10459</v>
      </c>
      <c r="L398" s="195">
        <v>40165</v>
      </c>
      <c r="M398" s="168">
        <v>45944</v>
      </c>
      <c r="N398" s="116" t="s">
        <v>10218</v>
      </c>
      <c r="O398" s="116"/>
      <c r="P398" s="116" t="s">
        <v>10282</v>
      </c>
      <c r="Q398" s="168">
        <v>45960</v>
      </c>
      <c r="R398" s="117"/>
    </row>
    <row r="399" spans="1:18" hidden="1" x14ac:dyDescent="0.25">
      <c r="A399" s="18">
        <v>1810103950</v>
      </c>
      <c r="B399" s="14" t="s">
        <v>4880</v>
      </c>
      <c r="C399" s="10" t="s">
        <v>19</v>
      </c>
      <c r="D399" s="10" t="s">
        <v>7374</v>
      </c>
      <c r="E399" s="50">
        <v>100</v>
      </c>
      <c r="F399" s="168">
        <v>45940</v>
      </c>
      <c r="G399" s="168" t="s">
        <v>16720</v>
      </c>
      <c r="H399" s="168">
        <v>45943</v>
      </c>
      <c r="I399" s="161" t="s">
        <v>8963</v>
      </c>
      <c r="J399" s="161" t="s">
        <v>10673</v>
      </c>
      <c r="K399" s="325" t="s">
        <v>10459</v>
      </c>
      <c r="L399" s="195">
        <v>40168</v>
      </c>
      <c r="M399" s="168">
        <v>45944</v>
      </c>
      <c r="N399" s="116" t="s">
        <v>10175</v>
      </c>
      <c r="O399" s="116"/>
      <c r="P399" s="116" t="s">
        <v>10282</v>
      </c>
      <c r="Q399" s="168">
        <v>45944</v>
      </c>
      <c r="R399" s="117"/>
    </row>
    <row r="400" spans="1:18" hidden="1" x14ac:dyDescent="0.25">
      <c r="A400" s="18">
        <v>1512110280</v>
      </c>
      <c r="B400" s="23" t="s">
        <v>10249</v>
      </c>
      <c r="C400" s="10" t="s">
        <v>19</v>
      </c>
      <c r="D400" s="10" t="s">
        <v>10250</v>
      </c>
      <c r="E400" s="50">
        <v>100</v>
      </c>
      <c r="F400" s="168">
        <v>45943</v>
      </c>
      <c r="G400" s="168" t="s">
        <v>16720</v>
      </c>
      <c r="H400" s="168">
        <v>45943</v>
      </c>
      <c r="I400" s="161"/>
      <c r="J400" s="161"/>
      <c r="K400" s="325" t="s">
        <v>10459</v>
      </c>
      <c r="L400" s="195">
        <v>40168</v>
      </c>
      <c r="M400" s="168">
        <v>45944</v>
      </c>
      <c r="N400" s="116" t="s">
        <v>10175</v>
      </c>
      <c r="O400" s="116"/>
      <c r="P400" s="116" t="s">
        <v>10282</v>
      </c>
      <c r="Q400" s="168">
        <v>45951</v>
      </c>
    </row>
    <row r="401" spans="1:17" hidden="1" x14ac:dyDescent="0.25">
      <c r="A401" s="18">
        <v>1810104270</v>
      </c>
      <c r="B401" s="14" t="s">
        <v>5005</v>
      </c>
      <c r="C401" s="10" t="s">
        <v>19</v>
      </c>
      <c r="D401" s="10" t="s">
        <v>5006</v>
      </c>
      <c r="E401" s="50">
        <v>50</v>
      </c>
      <c r="F401" s="168">
        <v>45943</v>
      </c>
      <c r="G401" s="168" t="s">
        <v>16720</v>
      </c>
      <c r="H401" s="168">
        <v>45943</v>
      </c>
      <c r="I401" s="161"/>
      <c r="J401" s="161"/>
      <c r="K401" s="325" t="s">
        <v>10459</v>
      </c>
      <c r="L401" s="195">
        <v>40168</v>
      </c>
      <c r="M401" s="168">
        <v>45944</v>
      </c>
      <c r="N401" s="116" t="s">
        <v>10175</v>
      </c>
      <c r="O401" s="116"/>
      <c r="P401" s="116" t="s">
        <v>10282</v>
      </c>
      <c r="Q401" s="168">
        <v>45944</v>
      </c>
    </row>
    <row r="402" spans="1:17" hidden="1" x14ac:dyDescent="0.25">
      <c r="A402" s="18">
        <v>1318100740</v>
      </c>
      <c r="B402" s="14" t="s">
        <v>6288</v>
      </c>
      <c r="C402" s="10" t="s">
        <v>19</v>
      </c>
      <c r="D402" s="10" t="s">
        <v>9423</v>
      </c>
      <c r="E402" s="50">
        <v>6</v>
      </c>
      <c r="F402" s="168">
        <v>45943</v>
      </c>
      <c r="G402" s="168" t="s">
        <v>16741</v>
      </c>
      <c r="H402" s="168">
        <v>45945</v>
      </c>
      <c r="I402" s="161"/>
      <c r="J402" s="161"/>
      <c r="K402" s="325" t="s">
        <v>10459</v>
      </c>
      <c r="L402" s="195">
        <v>40225</v>
      </c>
      <c r="M402" s="168">
        <v>45953</v>
      </c>
      <c r="N402" s="116" t="s">
        <v>10301</v>
      </c>
      <c r="O402" s="116"/>
      <c r="P402" s="116" t="s">
        <v>10282</v>
      </c>
      <c r="Q402" s="168">
        <v>45957</v>
      </c>
    </row>
    <row r="403" spans="1:17" hidden="1" x14ac:dyDescent="0.25">
      <c r="A403" s="18">
        <v>1010103600</v>
      </c>
      <c r="B403" s="14" t="s">
        <v>2617</v>
      </c>
      <c r="C403" s="10" t="s">
        <v>5722</v>
      </c>
      <c r="D403" s="10" t="s">
        <v>7632</v>
      </c>
      <c r="E403" s="50">
        <v>5</v>
      </c>
      <c r="F403" s="168">
        <v>45943</v>
      </c>
      <c r="G403" s="168" t="s">
        <v>16742</v>
      </c>
      <c r="H403" s="168">
        <v>45945</v>
      </c>
      <c r="I403" s="161" t="s">
        <v>8963</v>
      </c>
      <c r="J403" s="161" t="s">
        <v>10003</v>
      </c>
      <c r="K403" s="325" t="s">
        <v>10459</v>
      </c>
      <c r="L403" s="195">
        <v>40186</v>
      </c>
      <c r="M403" s="168">
        <v>45946</v>
      </c>
      <c r="N403" s="116" t="s">
        <v>11972</v>
      </c>
      <c r="O403" s="116"/>
      <c r="P403" s="116" t="s">
        <v>10282</v>
      </c>
      <c r="Q403" s="168">
        <v>45950</v>
      </c>
    </row>
    <row r="404" spans="1:17" hidden="1" x14ac:dyDescent="0.25">
      <c r="A404" s="18">
        <v>1517100570</v>
      </c>
      <c r="B404" s="14" t="s">
        <v>7741</v>
      </c>
      <c r="C404" s="10" t="s">
        <v>19</v>
      </c>
      <c r="D404" s="10" t="s">
        <v>7631</v>
      </c>
      <c r="E404" s="50">
        <v>20</v>
      </c>
      <c r="F404" s="168">
        <v>45944</v>
      </c>
      <c r="G404" s="168" t="s">
        <v>16743</v>
      </c>
      <c r="H404" s="168">
        <v>45945</v>
      </c>
      <c r="I404" s="161"/>
      <c r="J404" s="161"/>
      <c r="K404" s="325" t="s">
        <v>10459</v>
      </c>
      <c r="L404" s="195">
        <v>40188</v>
      </c>
      <c r="M404" s="168">
        <v>45947</v>
      </c>
      <c r="N404" s="116" t="s">
        <v>11739</v>
      </c>
      <c r="O404" s="116"/>
      <c r="P404" s="116" t="s">
        <v>10282</v>
      </c>
      <c r="Q404" s="168">
        <v>45959</v>
      </c>
    </row>
    <row r="405" spans="1:17" hidden="1" x14ac:dyDescent="0.25">
      <c r="A405" s="363">
        <v>1010108520</v>
      </c>
      <c r="B405" s="116"/>
      <c r="C405" s="364" t="s">
        <v>6699</v>
      </c>
      <c r="D405" s="364" t="s">
        <v>12026</v>
      </c>
      <c r="E405" s="365">
        <v>5</v>
      </c>
      <c r="F405" s="366">
        <v>45868</v>
      </c>
      <c r="G405" s="366" t="s">
        <v>16753</v>
      </c>
      <c r="H405" s="366">
        <v>45945</v>
      </c>
      <c r="I405" s="367"/>
      <c r="J405" s="367" t="s">
        <v>10099</v>
      </c>
      <c r="K405" s="368" t="s">
        <v>10459</v>
      </c>
      <c r="L405" s="369">
        <v>0</v>
      </c>
      <c r="M405" s="366"/>
      <c r="N405" s="370"/>
      <c r="O405" s="370"/>
      <c r="P405" s="370" t="s">
        <v>11870</v>
      </c>
      <c r="Q405" s="366">
        <v>46120</v>
      </c>
    </row>
    <row r="406" spans="1:17" hidden="1" x14ac:dyDescent="0.25">
      <c r="A406" s="363">
        <v>1016101710</v>
      </c>
      <c r="B406" s="116"/>
      <c r="C406" s="364" t="s">
        <v>19</v>
      </c>
      <c r="D406" s="364" t="s">
        <v>10735</v>
      </c>
      <c r="E406" s="365">
        <v>3</v>
      </c>
      <c r="F406" s="366">
        <v>45868</v>
      </c>
      <c r="G406" s="366" t="s">
        <v>16753</v>
      </c>
      <c r="H406" s="366">
        <v>45945</v>
      </c>
      <c r="I406" s="367"/>
      <c r="J406" s="367" t="s">
        <v>10099</v>
      </c>
      <c r="K406" s="368" t="s">
        <v>10459</v>
      </c>
      <c r="L406" s="369">
        <v>0</v>
      </c>
      <c r="M406" s="366"/>
      <c r="N406" s="370"/>
      <c r="O406" s="370"/>
      <c r="P406" s="370" t="s">
        <v>11870</v>
      </c>
      <c r="Q406" s="366">
        <v>46120</v>
      </c>
    </row>
    <row r="407" spans="1:17" hidden="1" x14ac:dyDescent="0.25">
      <c r="A407" s="363">
        <v>1219105150</v>
      </c>
      <c r="B407" s="116"/>
      <c r="C407" s="364" t="s">
        <v>731</v>
      </c>
      <c r="D407" s="364" t="s">
        <v>8737</v>
      </c>
      <c r="E407" s="365">
        <v>6</v>
      </c>
      <c r="F407" s="366">
        <v>45868</v>
      </c>
      <c r="G407" s="366" t="s">
        <v>16753</v>
      </c>
      <c r="H407" s="366">
        <v>45945</v>
      </c>
      <c r="I407" s="367" t="s">
        <v>8963</v>
      </c>
      <c r="J407" s="367" t="s">
        <v>10003</v>
      </c>
      <c r="K407" s="368" t="s">
        <v>10459</v>
      </c>
      <c r="L407" s="369">
        <v>0</v>
      </c>
      <c r="M407" s="366"/>
      <c r="N407" s="370"/>
      <c r="O407" s="370"/>
      <c r="P407" s="370" t="s">
        <v>11870</v>
      </c>
      <c r="Q407" s="366">
        <v>46120</v>
      </c>
    </row>
    <row r="408" spans="1:17" hidden="1" x14ac:dyDescent="0.25">
      <c r="A408" s="363">
        <v>1219105230</v>
      </c>
      <c r="B408" s="116"/>
      <c r="C408" s="364" t="s">
        <v>1469</v>
      </c>
      <c r="D408" s="364" t="s">
        <v>8759</v>
      </c>
      <c r="E408" s="365">
        <v>6</v>
      </c>
      <c r="F408" s="366">
        <v>45868</v>
      </c>
      <c r="G408" s="366" t="s">
        <v>16753</v>
      </c>
      <c r="H408" s="366">
        <v>45945</v>
      </c>
      <c r="I408" s="367" t="s">
        <v>8963</v>
      </c>
      <c r="J408" s="367" t="s">
        <v>10003</v>
      </c>
      <c r="K408" s="368" t="s">
        <v>10459</v>
      </c>
      <c r="L408" s="369">
        <v>0</v>
      </c>
      <c r="M408" s="366"/>
      <c r="N408" s="370"/>
      <c r="O408" s="370"/>
      <c r="P408" s="370" t="s">
        <v>11870</v>
      </c>
      <c r="Q408" s="366">
        <v>46120</v>
      </c>
    </row>
    <row r="409" spans="1:17" hidden="1" x14ac:dyDescent="0.25">
      <c r="A409" s="363">
        <v>1219105250</v>
      </c>
      <c r="B409" s="116"/>
      <c r="C409" s="364" t="s">
        <v>1469</v>
      </c>
      <c r="D409" s="364" t="s">
        <v>8755</v>
      </c>
      <c r="E409" s="365">
        <v>6</v>
      </c>
      <c r="F409" s="366">
        <v>45868</v>
      </c>
      <c r="G409" s="366" t="s">
        <v>16753</v>
      </c>
      <c r="H409" s="366">
        <v>45945</v>
      </c>
      <c r="I409" s="367" t="s">
        <v>8963</v>
      </c>
      <c r="J409" s="367" t="s">
        <v>10003</v>
      </c>
      <c r="K409" s="368" t="s">
        <v>10459</v>
      </c>
      <c r="L409" s="369">
        <v>0</v>
      </c>
      <c r="M409" s="366"/>
      <c r="N409" s="370"/>
      <c r="O409" s="370"/>
      <c r="P409" s="370" t="s">
        <v>11870</v>
      </c>
      <c r="Q409" s="366">
        <v>46120</v>
      </c>
    </row>
    <row r="410" spans="1:17" hidden="1" x14ac:dyDescent="0.25">
      <c r="A410" s="363">
        <v>1219105260</v>
      </c>
      <c r="B410" s="116"/>
      <c r="C410" s="364" t="s">
        <v>1469</v>
      </c>
      <c r="D410" s="364" t="s">
        <v>8749</v>
      </c>
      <c r="E410" s="365">
        <v>6</v>
      </c>
      <c r="F410" s="366">
        <v>45868</v>
      </c>
      <c r="G410" s="366" t="s">
        <v>16753</v>
      </c>
      <c r="H410" s="366">
        <v>45945</v>
      </c>
      <c r="I410" s="367" t="s">
        <v>8963</v>
      </c>
      <c r="J410" s="367" t="s">
        <v>10003</v>
      </c>
      <c r="K410" s="368" t="s">
        <v>10459</v>
      </c>
      <c r="L410" s="369">
        <v>0</v>
      </c>
      <c r="M410" s="366"/>
      <c r="N410" s="370"/>
      <c r="O410" s="370"/>
      <c r="P410" s="370" t="s">
        <v>11870</v>
      </c>
      <c r="Q410" s="366">
        <v>46120</v>
      </c>
    </row>
    <row r="411" spans="1:17" hidden="1" x14ac:dyDescent="0.25">
      <c r="A411" s="363">
        <v>1219105270</v>
      </c>
      <c r="B411" s="116"/>
      <c r="C411" s="364" t="s">
        <v>1469</v>
      </c>
      <c r="D411" s="364" t="s">
        <v>8747</v>
      </c>
      <c r="E411" s="365">
        <v>6</v>
      </c>
      <c r="F411" s="366">
        <v>45868</v>
      </c>
      <c r="G411" s="366" t="s">
        <v>16753</v>
      </c>
      <c r="H411" s="366">
        <v>45945</v>
      </c>
      <c r="I411" s="367" t="s">
        <v>8963</v>
      </c>
      <c r="J411" s="367" t="s">
        <v>10003</v>
      </c>
      <c r="K411" s="368" t="s">
        <v>10459</v>
      </c>
      <c r="L411" s="369">
        <v>0</v>
      </c>
      <c r="M411" s="366"/>
      <c r="N411" s="370"/>
      <c r="O411" s="370"/>
      <c r="P411" s="370" t="s">
        <v>11870</v>
      </c>
      <c r="Q411" s="366">
        <v>46120</v>
      </c>
    </row>
    <row r="412" spans="1:17" hidden="1" x14ac:dyDescent="0.25">
      <c r="A412" s="363">
        <v>1219105290</v>
      </c>
      <c r="B412" s="116"/>
      <c r="C412" s="364" t="s">
        <v>1469</v>
      </c>
      <c r="D412" s="364" t="s">
        <v>8762</v>
      </c>
      <c r="E412" s="365">
        <v>6</v>
      </c>
      <c r="F412" s="366">
        <v>45868</v>
      </c>
      <c r="G412" s="366" t="s">
        <v>16753</v>
      </c>
      <c r="H412" s="366">
        <v>45945</v>
      </c>
      <c r="I412" s="367" t="s">
        <v>8963</v>
      </c>
      <c r="J412" s="367" t="s">
        <v>10003</v>
      </c>
      <c r="K412" s="368" t="s">
        <v>10459</v>
      </c>
      <c r="L412" s="369">
        <v>0</v>
      </c>
      <c r="M412" s="366"/>
      <c r="N412" s="370"/>
      <c r="O412" s="370"/>
      <c r="P412" s="370" t="s">
        <v>11870</v>
      </c>
      <c r="Q412" s="366">
        <v>46120</v>
      </c>
    </row>
    <row r="413" spans="1:17" hidden="1" x14ac:dyDescent="0.25">
      <c r="A413" s="363">
        <v>1219105350</v>
      </c>
      <c r="B413" s="116"/>
      <c r="C413" s="364" t="s">
        <v>4216</v>
      </c>
      <c r="D413" s="364" t="s">
        <v>8771</v>
      </c>
      <c r="E413" s="365">
        <v>5</v>
      </c>
      <c r="F413" s="366">
        <v>45867</v>
      </c>
      <c r="G413" s="366" t="s">
        <v>16753</v>
      </c>
      <c r="H413" s="366">
        <v>45945</v>
      </c>
      <c r="I413" s="367" t="s">
        <v>8963</v>
      </c>
      <c r="J413" s="367" t="s">
        <v>10002</v>
      </c>
      <c r="K413" s="368" t="s">
        <v>10459</v>
      </c>
      <c r="L413" s="369">
        <v>0</v>
      </c>
      <c r="M413" s="366"/>
      <c r="N413" s="370"/>
      <c r="O413" s="370"/>
      <c r="P413" s="370" t="s">
        <v>11870</v>
      </c>
      <c r="Q413" s="366">
        <v>46120</v>
      </c>
    </row>
    <row r="414" spans="1:17" hidden="1" x14ac:dyDescent="0.25">
      <c r="A414" s="363">
        <v>1219105370</v>
      </c>
      <c r="B414" s="116"/>
      <c r="C414" s="364" t="s">
        <v>4216</v>
      </c>
      <c r="D414" s="364" t="s">
        <v>8774</v>
      </c>
      <c r="E414" s="365">
        <v>5</v>
      </c>
      <c r="F414" s="366">
        <v>45867</v>
      </c>
      <c r="G414" s="366" t="s">
        <v>16753</v>
      </c>
      <c r="H414" s="366">
        <v>45945</v>
      </c>
      <c r="I414" s="367"/>
      <c r="J414" s="367" t="s">
        <v>10099</v>
      </c>
      <c r="K414" s="368" t="s">
        <v>10459</v>
      </c>
      <c r="L414" s="369">
        <v>0</v>
      </c>
      <c r="M414" s="366"/>
      <c r="N414" s="370"/>
      <c r="O414" s="370"/>
      <c r="P414" s="370" t="s">
        <v>11870</v>
      </c>
      <c r="Q414" s="366">
        <v>46120</v>
      </c>
    </row>
    <row r="415" spans="1:17" hidden="1" x14ac:dyDescent="0.25">
      <c r="A415" s="363">
        <v>1219105380</v>
      </c>
      <c r="B415" s="116"/>
      <c r="C415" s="364" t="s">
        <v>19</v>
      </c>
      <c r="D415" s="364" t="s">
        <v>8776</v>
      </c>
      <c r="E415" s="365">
        <v>5</v>
      </c>
      <c r="F415" s="366">
        <v>45867</v>
      </c>
      <c r="G415" s="366" t="s">
        <v>16753</v>
      </c>
      <c r="H415" s="366">
        <v>45945</v>
      </c>
      <c r="I415" s="367" t="s">
        <v>8963</v>
      </c>
      <c r="J415" s="367" t="s">
        <v>10003</v>
      </c>
      <c r="K415" s="368" t="s">
        <v>10459</v>
      </c>
      <c r="L415" s="369">
        <v>0</v>
      </c>
      <c r="M415" s="366"/>
      <c r="N415" s="370"/>
      <c r="O415" s="370"/>
      <c r="P415" s="370" t="s">
        <v>11870</v>
      </c>
      <c r="Q415" s="366">
        <v>46120</v>
      </c>
    </row>
    <row r="416" spans="1:17" hidden="1" x14ac:dyDescent="0.25">
      <c r="A416" s="363">
        <v>1219105390</v>
      </c>
      <c r="B416" s="116"/>
      <c r="C416" s="364" t="s">
        <v>19</v>
      </c>
      <c r="D416" s="364" t="s">
        <v>8778</v>
      </c>
      <c r="E416" s="365">
        <v>5</v>
      </c>
      <c r="F416" s="366">
        <v>45868</v>
      </c>
      <c r="G416" s="366" t="s">
        <v>16753</v>
      </c>
      <c r="H416" s="366">
        <v>45945</v>
      </c>
      <c r="I416" s="367" t="s">
        <v>8963</v>
      </c>
      <c r="J416" s="367" t="s">
        <v>10003</v>
      </c>
      <c r="K416" s="368" t="s">
        <v>10459</v>
      </c>
      <c r="L416" s="369">
        <v>0</v>
      </c>
      <c r="M416" s="366"/>
      <c r="N416" s="370"/>
      <c r="O416" s="370"/>
      <c r="P416" s="370" t="s">
        <v>11870</v>
      </c>
      <c r="Q416" s="366">
        <v>46120</v>
      </c>
    </row>
    <row r="417" spans="1:17" hidden="1" x14ac:dyDescent="0.25">
      <c r="A417" s="18">
        <v>1233101500</v>
      </c>
      <c r="B417" s="23" t="s">
        <v>8806</v>
      </c>
      <c r="C417" s="23" t="s">
        <v>19</v>
      </c>
      <c r="D417" s="23" t="s">
        <v>8807</v>
      </c>
      <c r="E417" s="50">
        <v>50</v>
      </c>
      <c r="F417" s="168">
        <v>45939</v>
      </c>
      <c r="G417" s="168" t="s">
        <v>16804</v>
      </c>
      <c r="H417" s="168">
        <v>45952</v>
      </c>
      <c r="I417" s="161"/>
      <c r="J417" s="161"/>
      <c r="K417" s="325" t="s">
        <v>10459</v>
      </c>
      <c r="L417" s="195">
        <v>40272</v>
      </c>
      <c r="M417" s="168">
        <v>45958</v>
      </c>
      <c r="N417" s="116" t="s">
        <v>10280</v>
      </c>
      <c r="O417" s="116"/>
      <c r="P417" s="116" t="s">
        <v>10282</v>
      </c>
      <c r="Q417" s="168">
        <v>45958</v>
      </c>
    </row>
    <row r="418" spans="1:17" hidden="1" x14ac:dyDescent="0.25">
      <c r="A418" s="18">
        <v>1216100170</v>
      </c>
      <c r="B418" s="23" t="s">
        <v>2371</v>
      </c>
      <c r="C418" s="10" t="s">
        <v>19</v>
      </c>
      <c r="D418" s="10" t="s">
        <v>8730</v>
      </c>
      <c r="E418" s="50">
        <v>3</v>
      </c>
      <c r="F418" s="168">
        <v>45939</v>
      </c>
      <c r="G418" s="168" t="s">
        <v>16804</v>
      </c>
      <c r="H418" s="168">
        <v>45952</v>
      </c>
      <c r="I418" s="161"/>
      <c r="J418" s="161"/>
      <c r="K418" s="325" t="s">
        <v>10459</v>
      </c>
      <c r="L418" s="195">
        <v>40272</v>
      </c>
      <c r="M418" s="168">
        <v>45958</v>
      </c>
      <c r="N418" s="116" t="s">
        <v>10280</v>
      </c>
      <c r="O418" s="116"/>
      <c r="P418" s="116" t="s">
        <v>10282</v>
      </c>
      <c r="Q418" s="168">
        <v>45958</v>
      </c>
    </row>
    <row r="419" spans="1:17" hidden="1" x14ac:dyDescent="0.25">
      <c r="A419" s="18">
        <v>1519106730</v>
      </c>
      <c r="B419" s="29" t="s">
        <v>293</v>
      </c>
      <c r="C419" s="10" t="s">
        <v>19</v>
      </c>
      <c r="D419" s="10" t="s">
        <v>7608</v>
      </c>
      <c r="E419" s="50">
        <v>6</v>
      </c>
      <c r="F419" s="168">
        <v>45952</v>
      </c>
      <c r="G419" s="168" t="s">
        <v>16792</v>
      </c>
      <c r="H419" s="168">
        <v>45953</v>
      </c>
      <c r="I419" s="161" t="s">
        <v>8963</v>
      </c>
      <c r="J419" s="161" t="s">
        <v>10523</v>
      </c>
      <c r="K419" s="325" t="s">
        <v>10459</v>
      </c>
      <c r="L419" s="195">
        <v>40263</v>
      </c>
      <c r="M419" s="168">
        <v>45957</v>
      </c>
      <c r="N419" s="116" t="s">
        <v>11748</v>
      </c>
      <c r="O419" s="116"/>
      <c r="P419" s="116" t="s">
        <v>10282</v>
      </c>
      <c r="Q419" s="168">
        <v>45994</v>
      </c>
    </row>
    <row r="420" spans="1:17" hidden="1" x14ac:dyDescent="0.25">
      <c r="A420" s="18">
        <v>1524102270</v>
      </c>
      <c r="B420" s="19" t="s">
        <v>7600</v>
      </c>
      <c r="C420" s="10" t="s">
        <v>19</v>
      </c>
      <c r="D420" s="10" t="s">
        <v>7602</v>
      </c>
      <c r="E420" s="50">
        <v>3</v>
      </c>
      <c r="F420" s="168">
        <v>45952</v>
      </c>
      <c r="G420" s="168" t="s">
        <v>16793</v>
      </c>
      <c r="H420" s="168">
        <v>45953</v>
      </c>
      <c r="I420" s="161" t="s">
        <v>8963</v>
      </c>
      <c r="J420" s="161" t="s">
        <v>10002</v>
      </c>
      <c r="K420" s="325" t="s">
        <v>10459</v>
      </c>
      <c r="L420" s="195">
        <v>40264</v>
      </c>
      <c r="M420" s="168">
        <v>45957</v>
      </c>
      <c r="N420" s="116" t="s">
        <v>10227</v>
      </c>
      <c r="O420" s="116"/>
      <c r="P420" s="116" t="s">
        <v>10282</v>
      </c>
      <c r="Q420" s="168">
        <v>45971</v>
      </c>
    </row>
    <row r="421" spans="1:17" hidden="1" x14ac:dyDescent="0.25">
      <c r="A421" s="18">
        <v>1522105670</v>
      </c>
      <c r="B421" s="30" t="s">
        <v>16783</v>
      </c>
      <c r="C421" s="10" t="s">
        <v>19</v>
      </c>
      <c r="D421" s="10" t="s">
        <v>16784</v>
      </c>
      <c r="E421" s="50">
        <v>120</v>
      </c>
      <c r="F421" s="168">
        <v>45952</v>
      </c>
      <c r="G421" s="168" t="s">
        <v>16794</v>
      </c>
      <c r="H421" s="168">
        <v>45953</v>
      </c>
      <c r="I421" s="161"/>
      <c r="J421" s="161" t="s">
        <v>10099</v>
      </c>
      <c r="K421" s="325" t="s">
        <v>10459</v>
      </c>
      <c r="L421" s="195">
        <v>40266</v>
      </c>
      <c r="M421" s="168">
        <v>45957</v>
      </c>
      <c r="N421" s="116" t="s">
        <v>10225</v>
      </c>
      <c r="O421" s="116"/>
      <c r="P421" s="116" t="s">
        <v>10282</v>
      </c>
      <c r="Q421" s="168">
        <v>45960</v>
      </c>
    </row>
    <row r="422" spans="1:17" hidden="1" x14ac:dyDescent="0.25">
      <c r="A422" s="18">
        <v>1113102740</v>
      </c>
      <c r="B422" s="14" t="s">
        <v>12135</v>
      </c>
      <c r="C422" s="10" t="s">
        <v>19</v>
      </c>
      <c r="D422" s="10" t="s">
        <v>12136</v>
      </c>
      <c r="E422" s="50">
        <v>4</v>
      </c>
      <c r="F422" s="168">
        <v>45952</v>
      </c>
      <c r="G422" s="168" t="s">
        <v>16795</v>
      </c>
      <c r="H422" s="168">
        <v>45953</v>
      </c>
      <c r="I422" s="161"/>
      <c r="J422" s="161" t="s">
        <v>10099</v>
      </c>
      <c r="K422" s="325" t="s">
        <v>16782</v>
      </c>
      <c r="L422" s="195">
        <v>40273</v>
      </c>
      <c r="M422" s="168">
        <v>45958</v>
      </c>
      <c r="N422" s="116" t="s">
        <v>10272</v>
      </c>
      <c r="O422" s="116"/>
      <c r="P422" s="116" t="s">
        <v>10282</v>
      </c>
      <c r="Q422" s="168">
        <v>45978</v>
      </c>
    </row>
    <row r="423" spans="1:17" hidden="1" x14ac:dyDescent="0.25">
      <c r="A423" s="18">
        <v>1113102730</v>
      </c>
      <c r="B423" s="14" t="s">
        <v>12133</v>
      </c>
      <c r="C423" s="10" t="s">
        <v>19</v>
      </c>
      <c r="D423" s="10" t="s">
        <v>12134</v>
      </c>
      <c r="E423" s="50">
        <v>1</v>
      </c>
      <c r="F423" s="168">
        <v>45952</v>
      </c>
      <c r="G423" s="168" t="s">
        <v>16796</v>
      </c>
      <c r="H423" s="168">
        <v>45953</v>
      </c>
      <c r="I423" s="161"/>
      <c r="J423" s="161" t="s">
        <v>10099</v>
      </c>
      <c r="K423" s="325" t="s">
        <v>10227</v>
      </c>
      <c r="L423" s="195">
        <v>40274</v>
      </c>
      <c r="M423" s="168">
        <v>45958</v>
      </c>
      <c r="N423" s="116" t="s">
        <v>10227</v>
      </c>
      <c r="O423" s="116"/>
      <c r="P423" s="116" t="s">
        <v>10282</v>
      </c>
      <c r="Q423" s="168">
        <v>45971</v>
      </c>
    </row>
    <row r="424" spans="1:17" hidden="1" x14ac:dyDescent="0.25">
      <c r="A424" s="18">
        <v>1014103530</v>
      </c>
      <c r="B424" s="14" t="s">
        <v>3964</v>
      </c>
      <c r="C424" s="10" t="s">
        <v>19</v>
      </c>
      <c r="D424" s="10" t="s">
        <v>7238</v>
      </c>
      <c r="E424" s="50">
        <v>4</v>
      </c>
      <c r="F424" s="168">
        <v>45946</v>
      </c>
      <c r="G424" s="168" t="s">
        <v>16803</v>
      </c>
      <c r="H424" s="168">
        <v>45957</v>
      </c>
      <c r="I424" s="161" t="s">
        <v>8963</v>
      </c>
      <c r="J424" s="161" t="s">
        <v>10003</v>
      </c>
      <c r="K424" s="325" t="s">
        <v>10398</v>
      </c>
      <c r="L424" s="195">
        <v>40285</v>
      </c>
      <c r="M424" s="168">
        <v>45959</v>
      </c>
      <c r="N424" s="116" t="s">
        <v>11874</v>
      </c>
      <c r="O424" s="116"/>
      <c r="P424" s="116" t="s">
        <v>10282</v>
      </c>
      <c r="Q424" s="168">
        <v>45960</v>
      </c>
    </row>
    <row r="425" spans="1:17" hidden="1" x14ac:dyDescent="0.25">
      <c r="A425" s="18">
        <v>1010108780</v>
      </c>
      <c r="B425" s="14" t="s">
        <v>16697</v>
      </c>
      <c r="C425" s="10" t="s">
        <v>4216</v>
      </c>
      <c r="D425" s="10" t="s">
        <v>16788</v>
      </c>
      <c r="E425" s="50">
        <v>25</v>
      </c>
      <c r="F425" s="168">
        <v>45952</v>
      </c>
      <c r="G425" s="168" t="s">
        <v>16803</v>
      </c>
      <c r="H425" s="168">
        <v>45957</v>
      </c>
      <c r="I425" s="161"/>
      <c r="J425" s="161"/>
      <c r="K425" s="325" t="s">
        <v>10398</v>
      </c>
      <c r="L425" s="195">
        <v>40285</v>
      </c>
      <c r="M425" s="168">
        <v>45959</v>
      </c>
      <c r="N425" s="116" t="s">
        <v>11874</v>
      </c>
      <c r="O425" s="116"/>
      <c r="P425" s="116" t="s">
        <v>10282</v>
      </c>
      <c r="Q425" s="168">
        <v>45960</v>
      </c>
    </row>
    <row r="426" spans="1:17" hidden="1" x14ac:dyDescent="0.25">
      <c r="A426" s="18">
        <v>1247100410</v>
      </c>
      <c r="B426" s="14" t="s">
        <v>7892</v>
      </c>
      <c r="C426" s="10" t="s">
        <v>19</v>
      </c>
      <c r="D426" s="10" t="s">
        <v>9653</v>
      </c>
      <c r="E426" s="50">
        <v>30</v>
      </c>
      <c r="F426" s="168">
        <v>45945</v>
      </c>
      <c r="G426" s="168" t="s">
        <v>16805</v>
      </c>
      <c r="H426" s="168">
        <v>45957</v>
      </c>
      <c r="I426" s="161" t="s">
        <v>8963</v>
      </c>
      <c r="J426" s="161" t="s">
        <v>10003</v>
      </c>
      <c r="K426" s="325" t="s">
        <v>10398</v>
      </c>
      <c r="L426" s="195">
        <v>40427</v>
      </c>
      <c r="M426" s="168">
        <v>45974</v>
      </c>
      <c r="N426" s="116" t="s">
        <v>10581</v>
      </c>
      <c r="O426" s="116"/>
      <c r="P426" s="116" t="s">
        <v>10282</v>
      </c>
      <c r="Q426" s="168">
        <v>45979</v>
      </c>
    </row>
    <row r="427" spans="1:17" hidden="1" x14ac:dyDescent="0.25">
      <c r="A427" s="18">
        <v>1228102910</v>
      </c>
      <c r="B427" s="14" t="s">
        <v>16786</v>
      </c>
      <c r="C427" s="10" t="s">
        <v>19</v>
      </c>
      <c r="D427" s="10" t="s">
        <v>16787</v>
      </c>
      <c r="E427" s="50">
        <v>6</v>
      </c>
      <c r="F427" s="168">
        <v>45952</v>
      </c>
      <c r="G427" s="168" t="s">
        <v>16805</v>
      </c>
      <c r="H427" s="168">
        <v>45957</v>
      </c>
      <c r="I427" s="161"/>
      <c r="J427" s="161" t="s">
        <v>10099</v>
      </c>
      <c r="K427" s="325" t="s">
        <v>10398</v>
      </c>
      <c r="L427" s="195">
        <v>40427</v>
      </c>
      <c r="M427" s="168">
        <v>45974</v>
      </c>
      <c r="N427" s="116" t="s">
        <v>10581</v>
      </c>
      <c r="O427" s="116"/>
      <c r="P427" s="116" t="s">
        <v>10282</v>
      </c>
      <c r="Q427" s="168">
        <v>45979</v>
      </c>
    </row>
    <row r="428" spans="1:17" hidden="1" x14ac:dyDescent="0.25">
      <c r="A428" s="18">
        <v>1237102000</v>
      </c>
      <c r="B428" s="19" t="s">
        <v>16699</v>
      </c>
      <c r="C428" s="10" t="s">
        <v>19</v>
      </c>
      <c r="D428" s="10" t="s">
        <v>16701</v>
      </c>
      <c r="E428" s="50">
        <v>4</v>
      </c>
      <c r="F428" s="168">
        <v>45952</v>
      </c>
      <c r="G428" s="168" t="s">
        <v>16806</v>
      </c>
      <c r="H428" s="168">
        <v>45957</v>
      </c>
      <c r="I428" s="161" t="s">
        <v>8963</v>
      </c>
      <c r="J428" s="161" t="s">
        <v>10003</v>
      </c>
      <c r="K428" s="325" t="s">
        <v>10398</v>
      </c>
      <c r="L428" s="195">
        <v>40410</v>
      </c>
      <c r="M428" s="168">
        <v>45973</v>
      </c>
      <c r="N428" s="116" t="s">
        <v>15406</v>
      </c>
      <c r="O428" s="116"/>
      <c r="P428" s="116" t="s">
        <v>10282</v>
      </c>
      <c r="Q428" s="168">
        <v>45989</v>
      </c>
    </row>
    <row r="429" spans="1:17" hidden="1" x14ac:dyDescent="0.25">
      <c r="A429" s="18">
        <v>1810104970</v>
      </c>
      <c r="B429" s="14" t="s">
        <v>3106</v>
      </c>
      <c r="C429" s="10" t="s">
        <v>19</v>
      </c>
      <c r="D429" s="10" t="s">
        <v>3107</v>
      </c>
      <c r="E429" s="50">
        <v>100</v>
      </c>
      <c r="F429" s="168">
        <v>45943</v>
      </c>
      <c r="G429" s="168" t="s">
        <v>16807</v>
      </c>
      <c r="H429" s="168">
        <v>45957</v>
      </c>
      <c r="I429" s="161" t="s">
        <v>8963</v>
      </c>
      <c r="J429" s="161" t="s">
        <v>10410</v>
      </c>
      <c r="K429" s="325" t="s">
        <v>10398</v>
      </c>
      <c r="L429" s="195">
        <v>40413</v>
      </c>
      <c r="M429" s="168">
        <v>45974</v>
      </c>
      <c r="N429" s="116" t="s">
        <v>10175</v>
      </c>
      <c r="O429" s="116"/>
      <c r="P429" s="116" t="s">
        <v>10282</v>
      </c>
      <c r="Q429" s="168">
        <v>45979</v>
      </c>
    </row>
    <row r="430" spans="1:17" hidden="1" x14ac:dyDescent="0.25">
      <c r="A430" s="18">
        <v>1019102800</v>
      </c>
      <c r="B430" s="14" t="s">
        <v>6712</v>
      </c>
      <c r="C430" s="10" t="s">
        <v>19</v>
      </c>
      <c r="D430" s="10" t="s">
        <v>6713</v>
      </c>
      <c r="E430" s="50">
        <v>50</v>
      </c>
      <c r="F430" s="168">
        <v>45950</v>
      </c>
      <c r="G430" s="168" t="s">
        <v>16807</v>
      </c>
      <c r="H430" s="168">
        <v>45957</v>
      </c>
      <c r="I430" s="161"/>
      <c r="J430" s="161"/>
      <c r="K430" s="325" t="s">
        <v>10398</v>
      </c>
      <c r="L430" s="195">
        <v>40413</v>
      </c>
      <c r="M430" s="168">
        <v>45974</v>
      </c>
      <c r="N430" s="116" t="s">
        <v>10175</v>
      </c>
      <c r="O430" s="116"/>
      <c r="P430" s="116" t="s">
        <v>10282</v>
      </c>
      <c r="Q430" s="168">
        <v>45979</v>
      </c>
    </row>
    <row r="431" spans="1:17" hidden="1" x14ac:dyDescent="0.25">
      <c r="A431" s="18">
        <v>1521100290</v>
      </c>
      <c r="B431" s="14" t="s">
        <v>6258</v>
      </c>
      <c r="C431" s="10" t="s">
        <v>19</v>
      </c>
      <c r="D431" s="10" t="s">
        <v>16770</v>
      </c>
      <c r="E431" s="50">
        <v>200</v>
      </c>
      <c r="F431" s="168">
        <v>45951</v>
      </c>
      <c r="G431" s="168" t="s">
        <v>16807</v>
      </c>
      <c r="H431" s="168">
        <v>45957</v>
      </c>
      <c r="I431" s="161"/>
      <c r="J431" s="161"/>
      <c r="K431" s="325" t="s">
        <v>10398</v>
      </c>
      <c r="L431" s="195">
        <v>40413</v>
      </c>
      <c r="M431" s="168">
        <v>45974</v>
      </c>
      <c r="N431" s="116" t="s">
        <v>10175</v>
      </c>
      <c r="O431" s="116"/>
      <c r="P431" s="116" t="s">
        <v>10282</v>
      </c>
      <c r="Q431" s="168">
        <v>45979</v>
      </c>
    </row>
    <row r="432" spans="1:17" hidden="1" x14ac:dyDescent="0.25">
      <c r="A432" s="18">
        <v>1010100750</v>
      </c>
      <c r="B432" s="14" t="s">
        <v>2300</v>
      </c>
      <c r="C432" s="10" t="s">
        <v>19</v>
      </c>
      <c r="D432" s="10" t="s">
        <v>16651</v>
      </c>
      <c r="E432" s="50">
        <v>200</v>
      </c>
      <c r="F432" s="168">
        <v>45944</v>
      </c>
      <c r="G432" s="168" t="s">
        <v>16808</v>
      </c>
      <c r="H432" s="168">
        <v>45957</v>
      </c>
      <c r="I432" s="161"/>
      <c r="J432" s="161"/>
      <c r="K432" s="325" t="s">
        <v>10459</v>
      </c>
      <c r="L432" s="195">
        <v>40265</v>
      </c>
      <c r="M432" s="168">
        <v>45957</v>
      </c>
      <c r="N432" s="116" t="s">
        <v>10284</v>
      </c>
      <c r="O432" s="116"/>
      <c r="P432" s="116" t="s">
        <v>10282</v>
      </c>
      <c r="Q432" s="168">
        <v>45959</v>
      </c>
    </row>
    <row r="433" spans="1:17" hidden="1" x14ac:dyDescent="0.25">
      <c r="A433" s="18">
        <v>1546101890</v>
      </c>
      <c r="B433" s="14" t="s">
        <v>2285</v>
      </c>
      <c r="C433" s="10" t="s">
        <v>19</v>
      </c>
      <c r="D433" s="10" t="s">
        <v>16012</v>
      </c>
      <c r="E433" s="50">
        <v>100</v>
      </c>
      <c r="F433" s="168">
        <v>45945</v>
      </c>
      <c r="G433" s="168" t="s">
        <v>16808</v>
      </c>
      <c r="H433" s="168">
        <v>45957</v>
      </c>
      <c r="I433" s="161"/>
      <c r="J433" s="161"/>
      <c r="K433" s="325" t="s">
        <v>10459</v>
      </c>
      <c r="L433" s="195">
        <v>40265</v>
      </c>
      <c r="M433" s="168">
        <v>45957</v>
      </c>
      <c r="N433" s="116" t="s">
        <v>10284</v>
      </c>
      <c r="O433" s="116"/>
      <c r="P433" s="116" t="s">
        <v>10282</v>
      </c>
      <c r="Q433" s="168">
        <v>45959</v>
      </c>
    </row>
    <row r="434" spans="1:17" hidden="1" x14ac:dyDescent="0.25">
      <c r="A434" s="18">
        <v>1010100140</v>
      </c>
      <c r="B434" s="14" t="s">
        <v>2276</v>
      </c>
      <c r="C434" s="10" t="s">
        <v>19</v>
      </c>
      <c r="D434" s="10" t="s">
        <v>16013</v>
      </c>
      <c r="E434" s="50">
        <v>100</v>
      </c>
      <c r="F434" s="168">
        <v>45945</v>
      </c>
      <c r="G434" s="168" t="s">
        <v>16808</v>
      </c>
      <c r="H434" s="168">
        <v>45957</v>
      </c>
      <c r="I434" s="161" t="s">
        <v>8963</v>
      </c>
      <c r="J434" s="161" t="s">
        <v>10410</v>
      </c>
      <c r="K434" s="325" t="s">
        <v>10459</v>
      </c>
      <c r="L434" s="195">
        <v>40265</v>
      </c>
      <c r="M434" s="168">
        <v>45957</v>
      </c>
      <c r="N434" s="116" t="s">
        <v>10284</v>
      </c>
      <c r="O434" s="116"/>
      <c r="P434" s="116" t="s">
        <v>10282</v>
      </c>
      <c r="Q434" s="168">
        <v>45959</v>
      </c>
    </row>
    <row r="435" spans="1:17" hidden="1" x14ac:dyDescent="0.25">
      <c r="A435" s="18">
        <v>1013100150</v>
      </c>
      <c r="B435" s="14" t="s">
        <v>3175</v>
      </c>
      <c r="C435" s="10" t="s">
        <v>19</v>
      </c>
      <c r="D435" s="10" t="s">
        <v>3176</v>
      </c>
      <c r="E435" s="50">
        <v>10</v>
      </c>
      <c r="F435" s="168">
        <v>45945</v>
      </c>
      <c r="G435" s="168" t="s">
        <v>16809</v>
      </c>
      <c r="H435" s="168">
        <v>45957</v>
      </c>
      <c r="I435" s="161"/>
      <c r="J435" s="161"/>
      <c r="K435" s="325" t="s">
        <v>10398</v>
      </c>
      <c r="L435" s="195">
        <v>40350</v>
      </c>
      <c r="M435" s="168">
        <v>45967</v>
      </c>
      <c r="N435" s="116" t="s">
        <v>12008</v>
      </c>
      <c r="O435" s="116"/>
      <c r="P435" s="116" t="s">
        <v>10282</v>
      </c>
      <c r="Q435" s="168">
        <v>45971</v>
      </c>
    </row>
    <row r="436" spans="1:17" hidden="1" x14ac:dyDescent="0.25">
      <c r="A436" s="18">
        <v>1211104140</v>
      </c>
      <c r="B436" s="42" t="s">
        <v>16790</v>
      </c>
      <c r="C436" s="10" t="s">
        <v>19</v>
      </c>
      <c r="D436" s="10" t="s">
        <v>16791</v>
      </c>
      <c r="E436" s="50">
        <v>2</v>
      </c>
      <c r="F436" s="168">
        <v>45952</v>
      </c>
      <c r="G436" s="168" t="s">
        <v>16810</v>
      </c>
      <c r="H436" s="168">
        <v>45957</v>
      </c>
      <c r="I436" s="161"/>
      <c r="J436" s="161" t="s">
        <v>10099</v>
      </c>
      <c r="K436" s="325" t="s">
        <v>10398</v>
      </c>
      <c r="L436" s="195">
        <v>40322</v>
      </c>
      <c r="M436" s="168">
        <v>45960</v>
      </c>
      <c r="N436" s="116" t="s">
        <v>16029</v>
      </c>
      <c r="O436" s="116"/>
      <c r="P436" s="116" t="s">
        <v>10282</v>
      </c>
      <c r="Q436" s="168">
        <v>45966</v>
      </c>
    </row>
    <row r="437" spans="1:17" hidden="1" x14ac:dyDescent="0.25">
      <c r="A437" s="18">
        <v>1510102080</v>
      </c>
      <c r="B437" s="14" t="s">
        <v>1083</v>
      </c>
      <c r="C437" s="10" t="s">
        <v>19</v>
      </c>
      <c r="D437" s="10" t="s">
        <v>9904</v>
      </c>
      <c r="E437" s="50">
        <v>1</v>
      </c>
      <c r="F437" s="168">
        <v>45944</v>
      </c>
      <c r="G437" s="168" t="s">
        <v>16811</v>
      </c>
      <c r="H437" s="168">
        <v>45957</v>
      </c>
      <c r="I437" s="161"/>
      <c r="J437" s="161" t="s">
        <v>10099</v>
      </c>
      <c r="K437" s="325" t="s">
        <v>10398</v>
      </c>
      <c r="L437" s="195">
        <v>40356</v>
      </c>
      <c r="M437" s="168">
        <v>45967</v>
      </c>
      <c r="N437" s="116" t="s">
        <v>10465</v>
      </c>
      <c r="O437" s="116"/>
      <c r="P437" s="116" t="s">
        <v>10282</v>
      </c>
      <c r="Q437" s="168">
        <v>45981</v>
      </c>
    </row>
    <row r="438" spans="1:17" hidden="1" x14ac:dyDescent="0.25">
      <c r="A438" s="18">
        <v>1010101070</v>
      </c>
      <c r="B438" s="14" t="s">
        <v>4279</v>
      </c>
      <c r="C438" s="10" t="s">
        <v>19</v>
      </c>
      <c r="D438" s="10" t="s">
        <v>8793</v>
      </c>
      <c r="E438" s="50">
        <v>10</v>
      </c>
      <c r="F438" s="168">
        <v>45945</v>
      </c>
      <c r="G438" s="168" t="s">
        <v>16811</v>
      </c>
      <c r="H438" s="168">
        <v>45957</v>
      </c>
      <c r="I438" s="161"/>
      <c r="J438" s="161"/>
      <c r="K438" s="325" t="s">
        <v>10398</v>
      </c>
      <c r="L438" s="195">
        <v>40356</v>
      </c>
      <c r="M438" s="168">
        <v>45967</v>
      </c>
      <c r="N438" s="116" t="s">
        <v>10465</v>
      </c>
      <c r="O438" s="116"/>
      <c r="P438" s="116" t="s">
        <v>10282</v>
      </c>
      <c r="Q438" s="168">
        <v>45981</v>
      </c>
    </row>
    <row r="439" spans="1:17" hidden="1" x14ac:dyDescent="0.25">
      <c r="A439" s="18">
        <v>1510101900</v>
      </c>
      <c r="B439" s="14" t="s">
        <v>1071</v>
      </c>
      <c r="C439" s="10" t="s">
        <v>19</v>
      </c>
      <c r="D439" s="10" t="s">
        <v>9076</v>
      </c>
      <c r="E439" s="50">
        <v>1</v>
      </c>
      <c r="F439" s="168">
        <v>45952</v>
      </c>
      <c r="G439" s="168" t="s">
        <v>16811</v>
      </c>
      <c r="H439" s="168">
        <v>45957</v>
      </c>
      <c r="I439" s="161"/>
      <c r="J439" s="161" t="s">
        <v>10099</v>
      </c>
      <c r="K439" s="325" t="s">
        <v>10398</v>
      </c>
      <c r="L439" s="195">
        <v>40356</v>
      </c>
      <c r="M439" s="168">
        <v>45967</v>
      </c>
      <c r="N439" s="116" t="s">
        <v>10465</v>
      </c>
      <c r="O439" s="116"/>
      <c r="P439" s="116" t="s">
        <v>10282</v>
      </c>
      <c r="Q439" s="168">
        <v>46010</v>
      </c>
    </row>
    <row r="440" spans="1:17" hidden="1" x14ac:dyDescent="0.25">
      <c r="A440" s="18">
        <v>1018100680</v>
      </c>
      <c r="B440" s="14" t="s">
        <v>7313</v>
      </c>
      <c r="C440" s="10" t="s">
        <v>19</v>
      </c>
      <c r="D440" s="10" t="s">
        <v>7314</v>
      </c>
      <c r="E440" s="50">
        <v>70</v>
      </c>
      <c r="F440" s="168">
        <v>45952</v>
      </c>
      <c r="G440" s="168" t="s">
        <v>16812</v>
      </c>
      <c r="H440" s="168">
        <v>45957</v>
      </c>
      <c r="I440" s="161"/>
      <c r="J440" s="161"/>
      <c r="K440" s="325" t="s">
        <v>10398</v>
      </c>
      <c r="L440" s="195">
        <v>40357</v>
      </c>
      <c r="M440" s="168">
        <v>45967</v>
      </c>
      <c r="N440" s="116" t="s">
        <v>16903</v>
      </c>
      <c r="O440" s="116"/>
      <c r="P440" s="116" t="s">
        <v>10282</v>
      </c>
      <c r="Q440" s="168">
        <v>45985</v>
      </c>
    </row>
    <row r="441" spans="1:17" hidden="1" x14ac:dyDescent="0.25">
      <c r="A441" s="18">
        <v>1026100140</v>
      </c>
      <c r="B441" s="14" t="s">
        <v>15504</v>
      </c>
      <c r="C441" s="10" t="s">
        <v>19</v>
      </c>
      <c r="D441" s="10" t="s">
        <v>8351</v>
      </c>
      <c r="E441" s="50">
        <v>6</v>
      </c>
      <c r="F441" s="168">
        <v>45945</v>
      </c>
      <c r="G441" s="168" t="s">
        <v>16813</v>
      </c>
      <c r="H441" s="168">
        <v>45957</v>
      </c>
      <c r="I441" s="161"/>
      <c r="J441" s="161"/>
      <c r="K441" s="325" t="s">
        <v>10398</v>
      </c>
      <c r="L441" s="195">
        <v>40353</v>
      </c>
      <c r="M441" s="168">
        <v>45967</v>
      </c>
      <c r="N441" s="116" t="s">
        <v>11066</v>
      </c>
      <c r="O441" s="116"/>
      <c r="P441" s="116" t="s">
        <v>10282</v>
      </c>
      <c r="Q441" s="168">
        <v>45971</v>
      </c>
    </row>
    <row r="442" spans="1:17" hidden="1" x14ac:dyDescent="0.25">
      <c r="A442" s="18">
        <v>1027100530</v>
      </c>
      <c r="B442" s="10" t="s">
        <v>8221</v>
      </c>
      <c r="C442" s="10" t="s">
        <v>19</v>
      </c>
      <c r="D442" s="10" t="s">
        <v>8224</v>
      </c>
      <c r="E442" s="50">
        <v>4</v>
      </c>
      <c r="F442" s="168">
        <v>45958</v>
      </c>
      <c r="G442" s="168" t="s">
        <v>16816</v>
      </c>
      <c r="H442" s="168">
        <v>45958</v>
      </c>
      <c r="I442" s="161"/>
      <c r="J442" s="161"/>
      <c r="K442" s="325" t="s">
        <v>10398</v>
      </c>
      <c r="L442" s="195">
        <v>40338</v>
      </c>
      <c r="M442" s="168">
        <v>45964</v>
      </c>
      <c r="N442" s="116" t="s">
        <v>10291</v>
      </c>
      <c r="O442" s="116"/>
      <c r="P442" s="116" t="s">
        <v>10282</v>
      </c>
      <c r="Q442" s="168">
        <v>45967</v>
      </c>
    </row>
    <row r="443" spans="1:17" hidden="1" x14ac:dyDescent="0.25">
      <c r="A443" s="18">
        <v>1027100100</v>
      </c>
      <c r="B443" s="14" t="s">
        <v>481</v>
      </c>
      <c r="C443" s="10" t="s">
        <v>19</v>
      </c>
      <c r="D443" s="10" t="s">
        <v>8273</v>
      </c>
      <c r="E443" s="50">
        <v>10</v>
      </c>
      <c r="F443" s="168">
        <v>45958</v>
      </c>
      <c r="G443" s="168" t="s">
        <v>16816</v>
      </c>
      <c r="H443" s="168">
        <v>45958</v>
      </c>
      <c r="I443" s="161"/>
      <c r="J443" s="161"/>
      <c r="K443" s="325" t="s">
        <v>10398</v>
      </c>
      <c r="L443" s="195">
        <v>40318</v>
      </c>
      <c r="M443" s="168">
        <v>45960</v>
      </c>
      <c r="N443" s="116" t="s">
        <v>10291</v>
      </c>
      <c r="O443" s="116"/>
      <c r="P443" s="116" t="s">
        <v>10282</v>
      </c>
      <c r="Q443" s="168">
        <v>45967</v>
      </c>
    </row>
    <row r="444" spans="1:17" hidden="1" x14ac:dyDescent="0.25">
      <c r="A444" s="18">
        <v>1016101340</v>
      </c>
      <c r="B444" s="14" t="s">
        <v>472</v>
      </c>
      <c r="C444" s="10" t="s">
        <v>19</v>
      </c>
      <c r="D444" s="10" t="s">
        <v>473</v>
      </c>
      <c r="E444" s="50">
        <v>24</v>
      </c>
      <c r="F444" s="168">
        <v>45958</v>
      </c>
      <c r="G444" s="168" t="s">
        <v>16819</v>
      </c>
      <c r="H444" s="168">
        <v>45958</v>
      </c>
      <c r="I444" s="161"/>
      <c r="J444" s="161"/>
      <c r="K444" s="325" t="s">
        <v>10398</v>
      </c>
      <c r="L444" s="195">
        <v>40451</v>
      </c>
      <c r="M444" s="168">
        <v>45974</v>
      </c>
      <c r="N444" s="116" t="s">
        <v>10273</v>
      </c>
      <c r="O444" s="116"/>
      <c r="P444" s="116" t="s">
        <v>10282</v>
      </c>
      <c r="Q444" s="168">
        <v>45979</v>
      </c>
    </row>
    <row r="445" spans="1:17" hidden="1" x14ac:dyDescent="0.25">
      <c r="A445" s="18">
        <v>1526108570</v>
      </c>
      <c r="B445" s="14" t="s">
        <v>2551</v>
      </c>
      <c r="C445" s="10" t="s">
        <v>19</v>
      </c>
      <c r="D445" s="10" t="s">
        <v>2552</v>
      </c>
      <c r="E445" s="50">
        <v>2</v>
      </c>
      <c r="F445" s="168">
        <v>45958</v>
      </c>
      <c r="G445" s="168" t="s">
        <v>16819</v>
      </c>
      <c r="H445" s="168">
        <v>45958</v>
      </c>
      <c r="I445" s="161"/>
      <c r="J445" s="161"/>
      <c r="K445" s="325" t="s">
        <v>10398</v>
      </c>
      <c r="L445" s="195">
        <v>40451</v>
      </c>
      <c r="M445" s="168">
        <v>45974</v>
      </c>
      <c r="N445" s="116" t="s">
        <v>10273</v>
      </c>
      <c r="O445" s="116"/>
      <c r="P445" s="116" t="s">
        <v>10282</v>
      </c>
      <c r="Q445" s="168">
        <v>45979</v>
      </c>
    </row>
    <row r="446" spans="1:17" hidden="1" x14ac:dyDescent="0.25">
      <c r="A446" s="18">
        <v>1546101850</v>
      </c>
      <c r="B446" s="14" t="s">
        <v>3206</v>
      </c>
      <c r="C446" s="10" t="s">
        <v>19</v>
      </c>
      <c r="D446" s="10" t="s">
        <v>3207</v>
      </c>
      <c r="E446" s="50">
        <v>6</v>
      </c>
      <c r="F446" s="168">
        <v>45958</v>
      </c>
      <c r="G446" s="168" t="s">
        <v>16819</v>
      </c>
      <c r="H446" s="168">
        <v>45958</v>
      </c>
      <c r="I446" s="161"/>
      <c r="J446" s="161"/>
      <c r="K446" s="325" t="s">
        <v>10398</v>
      </c>
      <c r="L446" s="195">
        <v>40452</v>
      </c>
      <c r="M446" s="168">
        <v>45974</v>
      </c>
      <c r="N446" s="116" t="s">
        <v>10294</v>
      </c>
      <c r="O446" s="116"/>
      <c r="P446" s="116" t="s">
        <v>10282</v>
      </c>
      <c r="Q446" s="168">
        <v>45979</v>
      </c>
    </row>
    <row r="447" spans="1:17" hidden="1" x14ac:dyDescent="0.25">
      <c r="A447" s="18">
        <v>1019101790</v>
      </c>
      <c r="B447" s="14" t="s">
        <v>5702</v>
      </c>
      <c r="C447" s="10" t="s">
        <v>19</v>
      </c>
      <c r="D447" s="10" t="s">
        <v>5703</v>
      </c>
      <c r="E447" s="50">
        <v>10</v>
      </c>
      <c r="F447" s="168">
        <v>45958</v>
      </c>
      <c r="G447" s="168" t="s">
        <v>16819</v>
      </c>
      <c r="H447" s="168">
        <v>45958</v>
      </c>
      <c r="I447" s="161"/>
      <c r="J447" s="161"/>
      <c r="K447" s="325" t="s">
        <v>10398</v>
      </c>
      <c r="L447" s="195">
        <v>40451</v>
      </c>
      <c r="M447" s="168">
        <v>45974</v>
      </c>
      <c r="N447" s="116" t="s">
        <v>10273</v>
      </c>
      <c r="O447" s="116"/>
      <c r="P447" s="116" t="s">
        <v>10282</v>
      </c>
      <c r="Q447" s="168">
        <v>45979</v>
      </c>
    </row>
    <row r="448" spans="1:17" hidden="1" x14ac:dyDescent="0.25">
      <c r="A448" s="18">
        <v>1019104240</v>
      </c>
      <c r="B448" s="29" t="s">
        <v>7206</v>
      </c>
      <c r="C448" s="10" t="s">
        <v>19</v>
      </c>
      <c r="D448" s="10" t="s">
        <v>7208</v>
      </c>
      <c r="E448" s="50">
        <v>17</v>
      </c>
      <c r="F448" s="168">
        <v>45958</v>
      </c>
      <c r="G448" s="168" t="s">
        <v>16819</v>
      </c>
      <c r="H448" s="168">
        <v>45958</v>
      </c>
      <c r="I448" s="161"/>
      <c r="J448" s="161"/>
      <c r="K448" s="325" t="s">
        <v>10398</v>
      </c>
      <c r="L448" s="195">
        <v>40452</v>
      </c>
      <c r="M448" s="168">
        <v>45974</v>
      </c>
      <c r="N448" s="116" t="s">
        <v>10294</v>
      </c>
      <c r="O448" s="116"/>
      <c r="P448" s="116" t="s">
        <v>10282</v>
      </c>
      <c r="Q448" s="168">
        <v>45979</v>
      </c>
    </row>
    <row r="449" spans="1:17" hidden="1" x14ac:dyDescent="0.25">
      <c r="A449" s="18">
        <v>1017100180</v>
      </c>
      <c r="B449" s="14" t="s">
        <v>655</v>
      </c>
      <c r="C449" s="10" t="s">
        <v>19</v>
      </c>
      <c r="D449" s="10" t="s">
        <v>10454</v>
      </c>
      <c r="E449" s="50">
        <v>4</v>
      </c>
      <c r="F449" s="168">
        <v>45958</v>
      </c>
      <c r="G449" s="168" t="s">
        <v>16818</v>
      </c>
      <c r="H449" s="168">
        <v>45958</v>
      </c>
      <c r="I449" s="161"/>
      <c r="J449" s="161"/>
      <c r="K449" s="325" t="s">
        <v>10398</v>
      </c>
      <c r="L449" s="195">
        <v>40349</v>
      </c>
      <c r="M449" s="168">
        <v>45967</v>
      </c>
      <c r="N449" s="116" t="s">
        <v>10464</v>
      </c>
      <c r="O449" s="116"/>
      <c r="P449" s="116" t="s">
        <v>10282</v>
      </c>
      <c r="Q449" s="168">
        <v>45968</v>
      </c>
    </row>
    <row r="450" spans="1:17" hidden="1" x14ac:dyDescent="0.25">
      <c r="A450" s="18">
        <v>1315101660</v>
      </c>
      <c r="B450" s="14" t="s">
        <v>9805</v>
      </c>
      <c r="C450" s="10" t="s">
        <v>19</v>
      </c>
      <c r="D450" s="10" t="s">
        <v>9804</v>
      </c>
      <c r="E450" s="50">
        <v>2</v>
      </c>
      <c r="F450" s="168">
        <v>45958</v>
      </c>
      <c r="G450" s="168" t="s">
        <v>16820</v>
      </c>
      <c r="H450" s="168">
        <v>45958</v>
      </c>
      <c r="I450" s="161"/>
      <c r="J450" s="161"/>
      <c r="K450" s="325" t="s">
        <v>10398</v>
      </c>
      <c r="L450" s="195">
        <v>40339</v>
      </c>
      <c r="M450" s="168">
        <v>45964</v>
      </c>
      <c r="N450" s="116" t="s">
        <v>10306</v>
      </c>
      <c r="O450" s="116"/>
      <c r="P450" s="116" t="s">
        <v>10282</v>
      </c>
      <c r="Q450" s="168">
        <v>45972</v>
      </c>
    </row>
    <row r="451" spans="1:17" hidden="1" x14ac:dyDescent="0.25">
      <c r="A451" s="18">
        <v>1213102100</v>
      </c>
      <c r="B451" s="14" t="s">
        <v>1478</v>
      </c>
      <c r="C451" s="10" t="s">
        <v>1469</v>
      </c>
      <c r="D451" s="10" t="s">
        <v>1479</v>
      </c>
      <c r="E451" s="50">
        <v>100</v>
      </c>
      <c r="F451" s="168">
        <v>45958</v>
      </c>
      <c r="G451" s="168" t="s">
        <v>16821</v>
      </c>
      <c r="H451" s="168">
        <v>45958</v>
      </c>
      <c r="I451" s="161"/>
      <c r="J451" s="161"/>
      <c r="K451" s="325" t="s">
        <v>10398</v>
      </c>
      <c r="L451" s="195">
        <v>40375</v>
      </c>
      <c r="M451" s="168">
        <v>45971</v>
      </c>
      <c r="N451" s="116" t="s">
        <v>10677</v>
      </c>
      <c r="O451" s="116"/>
      <c r="P451" s="116" t="s">
        <v>10282</v>
      </c>
      <c r="Q451" s="168">
        <v>45982</v>
      </c>
    </row>
    <row r="452" spans="1:17" hidden="1" x14ac:dyDescent="0.25">
      <c r="A452" s="18">
        <v>1520101430</v>
      </c>
      <c r="B452" s="10" t="s">
        <v>9599</v>
      </c>
      <c r="C452" s="10" t="s">
        <v>19</v>
      </c>
      <c r="D452" s="10" t="s">
        <v>10095</v>
      </c>
      <c r="E452" s="50">
        <v>4</v>
      </c>
      <c r="F452" s="168">
        <v>45958</v>
      </c>
      <c r="G452" s="168" t="s">
        <v>16822</v>
      </c>
      <c r="H452" s="168">
        <v>45958</v>
      </c>
      <c r="I452" s="161"/>
      <c r="J452" s="161"/>
      <c r="K452" s="325" t="s">
        <v>10398</v>
      </c>
      <c r="L452" s="195">
        <v>40347</v>
      </c>
      <c r="M452" s="168">
        <v>45967</v>
      </c>
      <c r="N452" s="116" t="s">
        <v>10825</v>
      </c>
      <c r="O452" s="116"/>
      <c r="P452" s="116" t="s">
        <v>10282</v>
      </c>
      <c r="Q452" s="168">
        <v>45972</v>
      </c>
    </row>
    <row r="453" spans="1:17" hidden="1" x14ac:dyDescent="0.25">
      <c r="A453" s="18">
        <v>1520101440</v>
      </c>
      <c r="B453" s="10" t="s">
        <v>9598</v>
      </c>
      <c r="C453" s="10" t="s">
        <v>19</v>
      </c>
      <c r="D453" s="10" t="s">
        <v>9608</v>
      </c>
      <c r="E453" s="50">
        <v>8</v>
      </c>
      <c r="F453" s="168">
        <v>45958</v>
      </c>
      <c r="G453" s="168" t="s">
        <v>16822</v>
      </c>
      <c r="H453" s="168">
        <v>45958</v>
      </c>
      <c r="I453" s="161"/>
      <c r="J453" s="161"/>
      <c r="K453" s="325" t="s">
        <v>10398</v>
      </c>
      <c r="L453" s="195">
        <v>40347</v>
      </c>
      <c r="M453" s="168">
        <v>45967</v>
      </c>
      <c r="N453" s="116" t="s">
        <v>10825</v>
      </c>
      <c r="O453" s="116"/>
      <c r="P453" s="116" t="s">
        <v>10282</v>
      </c>
      <c r="Q453" s="168">
        <v>45972</v>
      </c>
    </row>
    <row r="454" spans="1:17" hidden="1" x14ac:dyDescent="0.25">
      <c r="A454" s="18">
        <v>1210100190</v>
      </c>
      <c r="B454" s="14" t="s">
        <v>6017</v>
      </c>
      <c r="C454" s="10" t="s">
        <v>19</v>
      </c>
      <c r="D454" s="10" t="s">
        <v>15217</v>
      </c>
      <c r="E454" s="50">
        <v>2</v>
      </c>
      <c r="F454" s="168">
        <v>45958</v>
      </c>
      <c r="G454" s="168" t="s">
        <v>16823</v>
      </c>
      <c r="H454" s="168">
        <v>45958</v>
      </c>
      <c r="I454" s="161"/>
      <c r="J454" s="161"/>
      <c r="K454" s="325" t="s">
        <v>10398</v>
      </c>
      <c r="L454" s="195">
        <v>40346</v>
      </c>
      <c r="M454" s="168">
        <v>45967</v>
      </c>
      <c r="N454" s="116" t="s">
        <v>15247</v>
      </c>
      <c r="O454" s="116"/>
      <c r="P454" s="116" t="s">
        <v>10282</v>
      </c>
      <c r="Q454" s="168">
        <v>45979</v>
      </c>
    </row>
    <row r="455" spans="1:17" hidden="1" x14ac:dyDescent="0.25">
      <c r="A455" s="18">
        <v>1029102130</v>
      </c>
      <c r="B455" s="19" t="s">
        <v>4539</v>
      </c>
      <c r="C455" s="10" t="s">
        <v>19</v>
      </c>
      <c r="D455" s="10" t="s">
        <v>8623</v>
      </c>
      <c r="E455" s="50">
        <v>200</v>
      </c>
      <c r="F455" s="168">
        <v>45958</v>
      </c>
      <c r="G455" s="168" t="s">
        <v>16824</v>
      </c>
      <c r="H455" s="168">
        <v>45958</v>
      </c>
      <c r="I455" s="161" t="s">
        <v>8963</v>
      </c>
      <c r="J455" s="161" t="s">
        <v>10470</v>
      </c>
      <c r="K455" s="325" t="s">
        <v>10398</v>
      </c>
      <c r="L455" s="195">
        <v>40411</v>
      </c>
      <c r="M455" s="168">
        <v>45973</v>
      </c>
      <c r="N455" s="116" t="s">
        <v>10287</v>
      </c>
      <c r="O455" s="116"/>
      <c r="P455" s="116" t="s">
        <v>10282</v>
      </c>
      <c r="Q455" s="168">
        <v>45978</v>
      </c>
    </row>
    <row r="456" spans="1:17" hidden="1" x14ac:dyDescent="0.25">
      <c r="A456" s="18">
        <v>1526101690</v>
      </c>
      <c r="B456" s="14" t="s">
        <v>5154</v>
      </c>
      <c r="C456" s="10" t="s">
        <v>19</v>
      </c>
      <c r="D456" s="10" t="s">
        <v>5155</v>
      </c>
      <c r="E456" s="50">
        <v>3</v>
      </c>
      <c r="F456" s="168">
        <v>45958</v>
      </c>
      <c r="G456" s="168" t="s">
        <v>16928</v>
      </c>
      <c r="H456" s="168">
        <v>45958</v>
      </c>
      <c r="I456" s="161"/>
      <c r="J456" s="161"/>
      <c r="K456" s="325" t="s">
        <v>10398</v>
      </c>
      <c r="L456" s="195">
        <v>40408</v>
      </c>
      <c r="M456" s="168">
        <v>45973</v>
      </c>
      <c r="N456" s="116" t="s">
        <v>11994</v>
      </c>
      <c r="O456" s="116"/>
      <c r="P456" s="116" t="s">
        <v>10282</v>
      </c>
      <c r="Q456" s="168">
        <v>45987</v>
      </c>
    </row>
    <row r="457" spans="1:17" hidden="1" x14ac:dyDescent="0.25">
      <c r="A457" s="18">
        <v>1017102120</v>
      </c>
      <c r="B457" s="14" t="s">
        <v>5784</v>
      </c>
      <c r="C457" s="14" t="s">
        <v>19</v>
      </c>
      <c r="D457" s="14" t="s">
        <v>10202</v>
      </c>
      <c r="E457" s="50">
        <v>10</v>
      </c>
      <c r="F457" s="168">
        <v>45958</v>
      </c>
      <c r="G457" s="168" t="s">
        <v>16825</v>
      </c>
      <c r="H457" s="168">
        <v>45958</v>
      </c>
      <c r="I457" s="161"/>
      <c r="J457" s="161"/>
      <c r="K457" s="325" t="s">
        <v>10398</v>
      </c>
      <c r="L457" s="195">
        <v>40352</v>
      </c>
      <c r="M457" s="168">
        <v>45967</v>
      </c>
      <c r="N457" s="116" t="s">
        <v>10618</v>
      </c>
      <c r="O457" s="116"/>
      <c r="P457" s="116" t="s">
        <v>10282</v>
      </c>
      <c r="Q457" s="168">
        <v>45972</v>
      </c>
    </row>
    <row r="458" spans="1:17" hidden="1" x14ac:dyDescent="0.25">
      <c r="A458" s="18">
        <v>1021100060</v>
      </c>
      <c r="B458" s="14" t="s">
        <v>8595</v>
      </c>
      <c r="C458" s="10" t="s">
        <v>19</v>
      </c>
      <c r="D458" s="10" t="s">
        <v>8594</v>
      </c>
      <c r="E458" s="50">
        <v>6</v>
      </c>
      <c r="F458" s="168">
        <v>45958</v>
      </c>
      <c r="G458" s="168" t="s">
        <v>16826</v>
      </c>
      <c r="H458" s="168">
        <v>45958</v>
      </c>
      <c r="I458" s="161"/>
      <c r="J458" s="161"/>
      <c r="K458" s="325" t="s">
        <v>10398</v>
      </c>
      <c r="L458" s="195">
        <v>40348</v>
      </c>
      <c r="M458" s="168">
        <v>45967</v>
      </c>
      <c r="N458" s="116" t="s">
        <v>10466</v>
      </c>
      <c r="O458" s="116"/>
      <c r="P458" s="116" t="s">
        <v>10282</v>
      </c>
      <c r="Q458" s="168">
        <v>45967</v>
      </c>
    </row>
    <row r="459" spans="1:17" hidden="1" x14ac:dyDescent="0.25">
      <c r="A459" s="18">
        <v>1523100250</v>
      </c>
      <c r="B459" s="14" t="s">
        <v>4173</v>
      </c>
      <c r="C459" s="10" t="s">
        <v>1469</v>
      </c>
      <c r="D459" s="10" t="s">
        <v>16346</v>
      </c>
      <c r="E459" s="50">
        <v>50</v>
      </c>
      <c r="F459" s="168">
        <v>45957</v>
      </c>
      <c r="G459" s="168" t="s">
        <v>16814</v>
      </c>
      <c r="H459" s="168">
        <v>45958</v>
      </c>
      <c r="I459" s="161"/>
      <c r="J459" s="161"/>
      <c r="K459" s="325" t="s">
        <v>10398</v>
      </c>
      <c r="L459" s="195">
        <v>40341</v>
      </c>
      <c r="M459" s="168">
        <v>45964</v>
      </c>
      <c r="N459" s="116" t="s">
        <v>11069</v>
      </c>
      <c r="O459" s="116"/>
      <c r="P459" s="116" t="s">
        <v>10282</v>
      </c>
      <c r="Q459" s="168">
        <v>45968</v>
      </c>
    </row>
    <row r="460" spans="1:17" hidden="1" x14ac:dyDescent="0.25">
      <c r="A460" s="18">
        <v>1810104100</v>
      </c>
      <c r="B460" s="14" t="s">
        <v>4942</v>
      </c>
      <c r="C460" s="10" t="s">
        <v>19</v>
      </c>
      <c r="D460" s="10" t="s">
        <v>7243</v>
      </c>
      <c r="E460" s="50">
        <v>100</v>
      </c>
      <c r="F460" s="168">
        <v>45958</v>
      </c>
      <c r="G460" s="168" t="s">
        <v>16815</v>
      </c>
      <c r="H460" s="168">
        <v>45958</v>
      </c>
      <c r="I460" s="161"/>
      <c r="J460" s="161"/>
      <c r="K460" s="325" t="s">
        <v>10398</v>
      </c>
      <c r="L460" s="195">
        <v>40323</v>
      </c>
      <c r="M460" s="168">
        <v>45960</v>
      </c>
      <c r="N460" s="116" t="s">
        <v>10175</v>
      </c>
      <c r="O460" s="116"/>
      <c r="P460" s="116" t="s">
        <v>10282</v>
      </c>
      <c r="Q460" s="168">
        <v>45973</v>
      </c>
    </row>
    <row r="461" spans="1:17" hidden="1" x14ac:dyDescent="0.25">
      <c r="A461" s="18">
        <v>1012100020</v>
      </c>
      <c r="B461" s="14" t="s">
        <v>4182</v>
      </c>
      <c r="C461" s="10" t="s">
        <v>19</v>
      </c>
      <c r="D461" s="10" t="s">
        <v>4183</v>
      </c>
      <c r="E461" s="50">
        <v>10</v>
      </c>
      <c r="F461" s="168">
        <v>45958</v>
      </c>
      <c r="G461" s="168" t="s">
        <v>16817</v>
      </c>
      <c r="H461" s="168">
        <v>45958</v>
      </c>
      <c r="I461" s="161"/>
      <c r="J461" s="161"/>
      <c r="K461" s="325" t="s">
        <v>10398</v>
      </c>
      <c r="L461" s="195">
        <v>40320</v>
      </c>
      <c r="M461" s="168">
        <v>45960</v>
      </c>
      <c r="N461" s="116" t="s">
        <v>11874</v>
      </c>
      <c r="O461" s="116"/>
      <c r="P461" s="116" t="s">
        <v>10282</v>
      </c>
      <c r="Q461" s="168">
        <v>45968</v>
      </c>
    </row>
    <row r="462" spans="1:17" hidden="1" x14ac:dyDescent="0.25">
      <c r="A462" s="18">
        <v>1310101830</v>
      </c>
      <c r="B462" s="14" t="s">
        <v>559</v>
      </c>
      <c r="C462" s="10" t="s">
        <v>19</v>
      </c>
      <c r="D462" s="10" t="s">
        <v>560</v>
      </c>
      <c r="E462" s="50">
        <v>10</v>
      </c>
      <c r="F462" s="168">
        <v>45964</v>
      </c>
      <c r="G462" s="168" t="s">
        <v>16907</v>
      </c>
      <c r="H462" s="168">
        <v>45968</v>
      </c>
      <c r="I462" s="161" t="s">
        <v>8963</v>
      </c>
      <c r="J462" s="161" t="s">
        <v>10410</v>
      </c>
      <c r="K462" s="325" t="s">
        <v>10398</v>
      </c>
      <c r="L462" s="195">
        <v>40397</v>
      </c>
      <c r="M462" s="168">
        <v>45973</v>
      </c>
      <c r="N462" s="116" t="s">
        <v>10287</v>
      </c>
      <c r="O462" s="116"/>
      <c r="P462" s="116" t="s">
        <v>10282</v>
      </c>
      <c r="Q462" s="168">
        <v>45978</v>
      </c>
    </row>
    <row r="463" spans="1:17" hidden="1" x14ac:dyDescent="0.25">
      <c r="A463" s="18">
        <v>1010108800</v>
      </c>
      <c r="B463" s="14" t="s">
        <v>16829</v>
      </c>
      <c r="C463" s="10" t="s">
        <v>19</v>
      </c>
      <c r="D463" s="10" t="s">
        <v>16827</v>
      </c>
      <c r="E463" s="50">
        <v>500</v>
      </c>
      <c r="F463" s="168">
        <v>45959</v>
      </c>
      <c r="G463" s="168" t="s">
        <v>16908</v>
      </c>
      <c r="H463" s="168">
        <v>45968</v>
      </c>
      <c r="I463" s="161"/>
      <c r="J463" s="161" t="s">
        <v>10099</v>
      </c>
      <c r="K463" s="325" t="s">
        <v>10398</v>
      </c>
      <c r="L463" s="195">
        <v>40376</v>
      </c>
      <c r="M463" s="168">
        <v>45971</v>
      </c>
      <c r="N463" s="116" t="s">
        <v>11874</v>
      </c>
      <c r="O463" s="116"/>
      <c r="P463" s="116" t="s">
        <v>10282</v>
      </c>
      <c r="Q463" s="168">
        <v>45972</v>
      </c>
    </row>
    <row r="464" spans="1:17" hidden="1" x14ac:dyDescent="0.25">
      <c r="A464" s="18">
        <v>1010103220</v>
      </c>
      <c r="B464" s="14" t="s">
        <v>9760</v>
      </c>
      <c r="C464" s="10" t="s">
        <v>4216</v>
      </c>
      <c r="D464" s="10" t="s">
        <v>12028</v>
      </c>
      <c r="E464" s="50">
        <v>60</v>
      </c>
      <c r="F464" s="168">
        <v>45959</v>
      </c>
      <c r="G464" s="168" t="s">
        <v>16908</v>
      </c>
      <c r="H464" s="168">
        <v>45968</v>
      </c>
      <c r="I464" s="161"/>
      <c r="J464" s="161"/>
      <c r="K464" s="325" t="s">
        <v>10398</v>
      </c>
      <c r="L464" s="195">
        <v>40376</v>
      </c>
      <c r="M464" s="168">
        <v>45971</v>
      </c>
      <c r="N464" s="116" t="s">
        <v>11874</v>
      </c>
      <c r="O464" s="116"/>
      <c r="P464" s="116" t="s">
        <v>10282</v>
      </c>
      <c r="Q464" s="168">
        <v>45972</v>
      </c>
    </row>
    <row r="465" spans="1:17" hidden="1" x14ac:dyDescent="0.25">
      <c r="A465" s="18">
        <v>1512102870</v>
      </c>
      <c r="B465" s="14" t="s">
        <v>4832</v>
      </c>
      <c r="C465" s="10" t="s">
        <v>19</v>
      </c>
      <c r="D465" s="10" t="s">
        <v>16867</v>
      </c>
      <c r="E465" s="50">
        <v>150</v>
      </c>
      <c r="F465" s="168">
        <v>45964</v>
      </c>
      <c r="G465" s="168" t="s">
        <v>16909</v>
      </c>
      <c r="H465" s="168">
        <v>45968</v>
      </c>
      <c r="I465" s="161" t="s">
        <v>8963</v>
      </c>
      <c r="J465" s="161" t="s">
        <v>11667</v>
      </c>
      <c r="K465" s="325" t="s">
        <v>10398</v>
      </c>
      <c r="L465" s="195">
        <v>40402</v>
      </c>
      <c r="M465" s="168">
        <v>45973</v>
      </c>
      <c r="N465" s="116" t="s">
        <v>10175</v>
      </c>
      <c r="O465" s="116"/>
      <c r="P465" s="116" t="s">
        <v>10282</v>
      </c>
      <c r="Q465" s="168">
        <v>45979</v>
      </c>
    </row>
    <row r="466" spans="1:17" hidden="1" x14ac:dyDescent="0.25">
      <c r="A466" s="18">
        <v>1511104000</v>
      </c>
      <c r="B466" s="14" t="s">
        <v>16887</v>
      </c>
      <c r="C466" s="10" t="s">
        <v>19</v>
      </c>
      <c r="D466" s="10" t="s">
        <v>16888</v>
      </c>
      <c r="E466" s="50">
        <v>60</v>
      </c>
      <c r="F466" s="168">
        <v>45966</v>
      </c>
      <c r="G466" s="168" t="s">
        <v>16909</v>
      </c>
      <c r="H466" s="168">
        <v>45968</v>
      </c>
      <c r="I466" s="161"/>
      <c r="J466" s="161" t="s">
        <v>10099</v>
      </c>
      <c r="K466" s="325" t="s">
        <v>10398</v>
      </c>
      <c r="L466" s="195">
        <v>40402</v>
      </c>
      <c r="M466" s="168">
        <v>45973</v>
      </c>
      <c r="N466" s="116" t="s">
        <v>10175</v>
      </c>
      <c r="O466" s="116"/>
      <c r="P466" s="116" t="s">
        <v>10282</v>
      </c>
      <c r="Q466" s="168">
        <v>45979</v>
      </c>
    </row>
    <row r="467" spans="1:17" hidden="1" x14ac:dyDescent="0.25">
      <c r="A467" s="18">
        <v>1521100290</v>
      </c>
      <c r="B467" s="14" t="s">
        <v>6258</v>
      </c>
      <c r="C467" s="10" t="s">
        <v>19</v>
      </c>
      <c r="D467" s="10" t="s">
        <v>16770</v>
      </c>
      <c r="E467" s="50">
        <v>300</v>
      </c>
      <c r="F467" s="168">
        <v>45966</v>
      </c>
      <c r="G467" s="168" t="s">
        <v>16909</v>
      </c>
      <c r="H467" s="168">
        <v>45968</v>
      </c>
      <c r="I467" s="161" t="s">
        <v>8963</v>
      </c>
      <c r="J467" s="161" t="s">
        <v>11051</v>
      </c>
      <c r="K467" s="325" t="s">
        <v>10398</v>
      </c>
      <c r="L467" s="195">
        <v>40402</v>
      </c>
      <c r="M467" s="168">
        <v>45973</v>
      </c>
      <c r="N467" s="116" t="s">
        <v>10175</v>
      </c>
      <c r="O467" s="116"/>
      <c r="P467" s="116" t="s">
        <v>10282</v>
      </c>
      <c r="Q467" s="168">
        <v>45979</v>
      </c>
    </row>
    <row r="468" spans="1:17" hidden="1" x14ac:dyDescent="0.25">
      <c r="A468" s="18">
        <v>1521100100</v>
      </c>
      <c r="B468" s="14" t="s">
        <v>6259</v>
      </c>
      <c r="C468" s="10" t="s">
        <v>19</v>
      </c>
      <c r="D468" s="10" t="s">
        <v>6260</v>
      </c>
      <c r="E468" s="50">
        <v>200</v>
      </c>
      <c r="F468" s="168">
        <v>45967</v>
      </c>
      <c r="G468" s="168" t="s">
        <v>16909</v>
      </c>
      <c r="H468" s="168">
        <v>45968</v>
      </c>
      <c r="I468" s="161"/>
      <c r="J468" s="161"/>
      <c r="K468" s="325" t="s">
        <v>10398</v>
      </c>
      <c r="L468" s="195">
        <v>40402</v>
      </c>
      <c r="M468" s="168">
        <v>45973</v>
      </c>
      <c r="N468" s="116" t="s">
        <v>10175</v>
      </c>
      <c r="O468" s="116"/>
      <c r="P468" s="116" t="s">
        <v>10282</v>
      </c>
      <c r="Q468" s="168">
        <v>45979</v>
      </c>
    </row>
    <row r="469" spans="1:17" hidden="1" x14ac:dyDescent="0.25">
      <c r="A469" s="18">
        <v>1521100110</v>
      </c>
      <c r="B469" s="14" t="s">
        <v>6261</v>
      </c>
      <c r="C469" s="10" t="s">
        <v>19</v>
      </c>
      <c r="D469" s="10" t="s">
        <v>6262</v>
      </c>
      <c r="E469" s="50">
        <v>100</v>
      </c>
      <c r="F469" s="168">
        <v>45967</v>
      </c>
      <c r="G469" s="168" t="s">
        <v>16909</v>
      </c>
      <c r="H469" s="168">
        <v>45968</v>
      </c>
      <c r="I469" s="161"/>
      <c r="J469" s="161"/>
      <c r="K469" s="325" t="s">
        <v>10398</v>
      </c>
      <c r="L469" s="195">
        <v>40402</v>
      </c>
      <c r="M469" s="168">
        <v>45973</v>
      </c>
      <c r="N469" s="116" t="s">
        <v>10175</v>
      </c>
      <c r="O469" s="116"/>
      <c r="P469" s="116" t="s">
        <v>10282</v>
      </c>
      <c r="Q469" s="168">
        <v>45979</v>
      </c>
    </row>
    <row r="470" spans="1:17" hidden="1" x14ac:dyDescent="0.25">
      <c r="A470" s="18">
        <v>1019101600</v>
      </c>
      <c r="B470" s="14" t="s">
        <v>3769</v>
      </c>
      <c r="C470" s="10" t="s">
        <v>19</v>
      </c>
      <c r="D470" s="10" t="s">
        <v>7489</v>
      </c>
      <c r="E470" s="50">
        <v>100</v>
      </c>
      <c r="F470" s="168">
        <v>45959</v>
      </c>
      <c r="G470" s="168" t="s">
        <v>16910</v>
      </c>
      <c r="H470" s="168">
        <v>45968</v>
      </c>
      <c r="I470" s="161" t="s">
        <v>8963</v>
      </c>
      <c r="J470" s="161" t="s">
        <v>10690</v>
      </c>
      <c r="K470" s="325" t="s">
        <v>10398</v>
      </c>
      <c r="L470" s="195">
        <v>40455</v>
      </c>
      <c r="M470" s="168">
        <v>45975</v>
      </c>
      <c r="N470" s="116" t="s">
        <v>15885</v>
      </c>
      <c r="O470" s="116"/>
      <c r="P470" s="116" t="s">
        <v>10282</v>
      </c>
      <c r="Q470" s="168">
        <v>45982</v>
      </c>
    </row>
    <row r="471" spans="1:17" hidden="1" x14ac:dyDescent="0.25">
      <c r="A471" s="18">
        <v>1010107280</v>
      </c>
      <c r="B471" s="14" t="s">
        <v>7823</v>
      </c>
      <c r="C471" s="10" t="s">
        <v>19</v>
      </c>
      <c r="D471" s="10" t="s">
        <v>7824</v>
      </c>
      <c r="E471" s="50">
        <v>5</v>
      </c>
      <c r="F471" s="168">
        <v>45959</v>
      </c>
      <c r="G471" s="168" t="s">
        <v>16910</v>
      </c>
      <c r="H471" s="168">
        <v>45968</v>
      </c>
      <c r="I471" s="161" t="s">
        <v>8963</v>
      </c>
      <c r="J471" s="161" t="s">
        <v>10003</v>
      </c>
      <c r="K471" s="325" t="s">
        <v>10398</v>
      </c>
      <c r="L471" s="195">
        <v>40455</v>
      </c>
      <c r="M471" s="168">
        <v>45975</v>
      </c>
      <c r="N471" s="116" t="s">
        <v>15885</v>
      </c>
      <c r="O471" s="116"/>
      <c r="P471" s="116" t="s">
        <v>10282</v>
      </c>
      <c r="Q471" s="168">
        <v>46000</v>
      </c>
    </row>
    <row r="472" spans="1:17" hidden="1" x14ac:dyDescent="0.25">
      <c r="A472" s="18">
        <v>1010100760</v>
      </c>
      <c r="B472" s="14" t="s">
        <v>2302</v>
      </c>
      <c r="C472" s="10" t="s">
        <v>19</v>
      </c>
      <c r="D472" s="10" t="s">
        <v>16652</v>
      </c>
      <c r="E472" s="50">
        <v>150</v>
      </c>
      <c r="F472" s="168">
        <v>45959</v>
      </c>
      <c r="G472" s="168" t="s">
        <v>16910</v>
      </c>
      <c r="H472" s="168">
        <v>45968</v>
      </c>
      <c r="I472" s="161" t="s">
        <v>8963</v>
      </c>
      <c r="J472" s="161" t="s">
        <v>10951</v>
      </c>
      <c r="K472" s="325" t="s">
        <v>10398</v>
      </c>
      <c r="L472" s="195">
        <v>40457</v>
      </c>
      <c r="M472" s="168">
        <v>45975</v>
      </c>
      <c r="N472" s="116" t="s">
        <v>10273</v>
      </c>
      <c r="O472" s="116"/>
      <c r="P472" s="116" t="s">
        <v>10282</v>
      </c>
      <c r="Q472" s="168">
        <v>45987</v>
      </c>
    </row>
    <row r="473" spans="1:17" hidden="1" x14ac:dyDescent="0.25">
      <c r="A473" s="18">
        <v>1526105890</v>
      </c>
      <c r="B473" s="14" t="s">
        <v>3811</v>
      </c>
      <c r="C473" s="10" t="s">
        <v>881</v>
      </c>
      <c r="D473" s="10" t="s">
        <v>3812</v>
      </c>
      <c r="E473" s="50">
        <v>5</v>
      </c>
      <c r="F473" s="168">
        <v>45959</v>
      </c>
      <c r="G473" s="168" t="s">
        <v>16910</v>
      </c>
      <c r="H473" s="168">
        <v>45968</v>
      </c>
      <c r="I473" s="161" t="s">
        <v>8963</v>
      </c>
      <c r="J473" s="161" t="s">
        <v>10002</v>
      </c>
      <c r="K473" s="325" t="s">
        <v>10398</v>
      </c>
      <c r="L473" s="195">
        <v>40456</v>
      </c>
      <c r="M473" s="168">
        <v>45975</v>
      </c>
      <c r="N473" s="116" t="s">
        <v>10284</v>
      </c>
      <c r="O473" s="116"/>
      <c r="P473" s="116" t="s">
        <v>10282</v>
      </c>
      <c r="Q473" s="168">
        <v>45978</v>
      </c>
    </row>
    <row r="474" spans="1:17" hidden="1" x14ac:dyDescent="0.25">
      <c r="A474" s="18">
        <v>1015100980</v>
      </c>
      <c r="B474" s="14" t="s">
        <v>9891</v>
      </c>
      <c r="C474" s="10" t="s">
        <v>881</v>
      </c>
      <c r="D474" s="10" t="s">
        <v>16846</v>
      </c>
      <c r="E474" s="50">
        <v>4</v>
      </c>
      <c r="F474" s="168">
        <v>45959</v>
      </c>
      <c r="G474" s="168" t="s">
        <v>16910</v>
      </c>
      <c r="H474" s="168">
        <v>45968</v>
      </c>
      <c r="I474" s="161" t="s">
        <v>8963</v>
      </c>
      <c r="J474" s="161" t="s">
        <v>10002</v>
      </c>
      <c r="K474" s="325" t="s">
        <v>10398</v>
      </c>
      <c r="L474" s="195">
        <v>40456</v>
      </c>
      <c r="M474" s="168">
        <v>45975</v>
      </c>
      <c r="N474" s="116" t="s">
        <v>10284</v>
      </c>
      <c r="O474" s="116"/>
      <c r="P474" s="116" t="s">
        <v>10282</v>
      </c>
      <c r="Q474" s="168">
        <v>45978</v>
      </c>
    </row>
    <row r="475" spans="1:17" hidden="1" x14ac:dyDescent="0.25">
      <c r="A475" s="18">
        <v>1010102080</v>
      </c>
      <c r="B475" s="14" t="s">
        <v>2298</v>
      </c>
      <c r="C475" s="10" t="s">
        <v>19</v>
      </c>
      <c r="D475" s="10" t="s">
        <v>16653</v>
      </c>
      <c r="E475" s="50">
        <v>150</v>
      </c>
      <c r="F475" s="168">
        <v>45959</v>
      </c>
      <c r="G475" s="168" t="s">
        <v>16910</v>
      </c>
      <c r="H475" s="168">
        <v>45968</v>
      </c>
      <c r="I475" s="161" t="s">
        <v>8963</v>
      </c>
      <c r="J475" s="161" t="s">
        <v>10870</v>
      </c>
      <c r="K475" s="325" t="s">
        <v>10398</v>
      </c>
      <c r="L475" s="195">
        <v>40457</v>
      </c>
      <c r="M475" s="168">
        <v>45975</v>
      </c>
      <c r="N475" s="116" t="s">
        <v>10273</v>
      </c>
      <c r="O475" s="116"/>
      <c r="P475" s="116" t="s">
        <v>10282</v>
      </c>
      <c r="Q475" s="168">
        <v>45987</v>
      </c>
    </row>
    <row r="476" spans="1:17" hidden="1" x14ac:dyDescent="0.25">
      <c r="A476" s="18">
        <v>1015100880</v>
      </c>
      <c r="B476" s="14" t="s">
        <v>5537</v>
      </c>
      <c r="C476" s="10" t="s">
        <v>19</v>
      </c>
      <c r="D476" s="10" t="s">
        <v>5538</v>
      </c>
      <c r="E476" s="50">
        <v>60</v>
      </c>
      <c r="F476" s="168">
        <v>45959</v>
      </c>
      <c r="G476" s="168" t="s">
        <v>16910</v>
      </c>
      <c r="H476" s="168">
        <v>45968</v>
      </c>
      <c r="I476" s="161" t="s">
        <v>8963</v>
      </c>
      <c r="J476" s="161" t="s">
        <v>10951</v>
      </c>
      <c r="K476" s="325" t="s">
        <v>10398</v>
      </c>
      <c r="L476" s="195">
        <v>40458</v>
      </c>
      <c r="M476" s="168">
        <v>45975</v>
      </c>
      <c r="N476" s="116" t="s">
        <v>10294</v>
      </c>
      <c r="O476" s="116"/>
      <c r="P476" s="116" t="s">
        <v>10282</v>
      </c>
      <c r="Q476" s="168">
        <v>45981</v>
      </c>
    </row>
    <row r="477" spans="1:17" hidden="1" x14ac:dyDescent="0.25">
      <c r="A477" s="236">
        <v>1019103350</v>
      </c>
      <c r="B477" s="14" t="s">
        <v>5541</v>
      </c>
      <c r="C477" s="241" t="s">
        <v>19</v>
      </c>
      <c r="D477" s="241" t="s">
        <v>5542</v>
      </c>
      <c r="E477" s="237">
        <v>60</v>
      </c>
      <c r="F477" s="168">
        <v>45959</v>
      </c>
      <c r="G477" s="168" t="s">
        <v>16910</v>
      </c>
      <c r="H477" s="168">
        <v>45968</v>
      </c>
      <c r="I477" s="161" t="s">
        <v>8963</v>
      </c>
      <c r="J477" s="161" t="s">
        <v>10870</v>
      </c>
      <c r="K477" s="325" t="s">
        <v>10398</v>
      </c>
      <c r="L477" s="195">
        <v>40458</v>
      </c>
      <c r="M477" s="168">
        <v>45975</v>
      </c>
      <c r="N477" s="116" t="s">
        <v>10294</v>
      </c>
      <c r="O477" s="116"/>
      <c r="P477" s="116" t="s">
        <v>17915</v>
      </c>
      <c r="Q477" s="168"/>
    </row>
    <row r="478" spans="1:17" hidden="1" x14ac:dyDescent="0.25">
      <c r="A478" s="18">
        <v>1026100050</v>
      </c>
      <c r="B478" s="14" t="s">
        <v>3182</v>
      </c>
      <c r="C478" s="10" t="s">
        <v>19</v>
      </c>
      <c r="D478" s="10" t="s">
        <v>15370</v>
      </c>
      <c r="E478" s="50">
        <v>6</v>
      </c>
      <c r="F478" s="168">
        <v>45965</v>
      </c>
      <c r="G478" s="168" t="s">
        <v>16911</v>
      </c>
      <c r="H478" s="168">
        <v>45968</v>
      </c>
      <c r="I478" s="161"/>
      <c r="J478" s="161"/>
      <c r="K478" s="325" t="s">
        <v>10398</v>
      </c>
      <c r="L478" s="195">
        <v>40367</v>
      </c>
      <c r="M478" s="168">
        <v>45971</v>
      </c>
      <c r="N478" s="116" t="s">
        <v>10306</v>
      </c>
      <c r="O478" s="116"/>
      <c r="P478" s="116" t="s">
        <v>10282</v>
      </c>
      <c r="Q478" s="168">
        <v>45972</v>
      </c>
    </row>
    <row r="479" spans="1:17" hidden="1" x14ac:dyDescent="0.25">
      <c r="A479" s="18">
        <v>1213102260</v>
      </c>
      <c r="B479" s="33" t="s">
        <v>6944</v>
      </c>
      <c r="C479" s="10" t="s">
        <v>19</v>
      </c>
      <c r="D479" s="10" t="s">
        <v>7178</v>
      </c>
      <c r="E479" s="50">
        <v>3</v>
      </c>
      <c r="F479" s="168">
        <v>45966</v>
      </c>
      <c r="G479" s="168" t="s">
        <v>16912</v>
      </c>
      <c r="H479" s="168">
        <v>45968</v>
      </c>
      <c r="I479" s="161" t="s">
        <v>8963</v>
      </c>
      <c r="J479" s="161" t="s">
        <v>10002</v>
      </c>
      <c r="K479" s="325" t="s">
        <v>10398</v>
      </c>
      <c r="L479" s="195">
        <v>40377</v>
      </c>
      <c r="M479" s="168">
        <v>45971</v>
      </c>
      <c r="N479" s="116" t="s">
        <v>10280</v>
      </c>
      <c r="O479" s="116"/>
      <c r="P479" s="116" t="s">
        <v>10282</v>
      </c>
      <c r="Q479" s="168">
        <v>45973</v>
      </c>
    </row>
    <row r="480" spans="1:17" hidden="1" x14ac:dyDescent="0.25">
      <c r="A480" s="18">
        <v>1213103380</v>
      </c>
      <c r="B480" s="30" t="s">
        <v>11751</v>
      </c>
      <c r="C480" s="10" t="s">
        <v>6699</v>
      </c>
      <c r="D480" s="10" t="s">
        <v>9359</v>
      </c>
      <c r="E480" s="50">
        <v>2</v>
      </c>
      <c r="F480" s="168">
        <v>45966</v>
      </c>
      <c r="G480" s="168" t="s">
        <v>16912</v>
      </c>
      <c r="H480" s="168">
        <v>45968</v>
      </c>
      <c r="I480" s="161"/>
      <c r="J480" s="161" t="s">
        <v>10099</v>
      </c>
      <c r="K480" s="325" t="s">
        <v>10398</v>
      </c>
      <c r="L480" s="195">
        <v>40377</v>
      </c>
      <c r="M480" s="168">
        <v>45971</v>
      </c>
      <c r="N480" s="116" t="s">
        <v>10280</v>
      </c>
      <c r="O480" s="116"/>
      <c r="P480" s="116" t="s">
        <v>10282</v>
      </c>
      <c r="Q480" s="168">
        <v>45973</v>
      </c>
    </row>
    <row r="481" spans="1:17" ht="16.5" hidden="1" customHeight="1" x14ac:dyDescent="0.25">
      <c r="A481" s="18">
        <v>1553101220</v>
      </c>
      <c r="B481" s="14" t="s">
        <v>4086</v>
      </c>
      <c r="C481" s="10" t="s">
        <v>19</v>
      </c>
      <c r="D481" s="10" t="s">
        <v>4087</v>
      </c>
      <c r="E481" s="50">
        <v>3</v>
      </c>
      <c r="F481" s="168">
        <v>45959</v>
      </c>
      <c r="G481" s="168" t="s">
        <v>16914</v>
      </c>
      <c r="H481" s="168">
        <v>45968</v>
      </c>
      <c r="I481" s="161"/>
      <c r="J481" s="161"/>
      <c r="K481" s="325" t="s">
        <v>10398</v>
      </c>
      <c r="L481" s="195">
        <v>40420</v>
      </c>
      <c r="M481" s="168">
        <v>45974</v>
      </c>
      <c r="N481" s="116" t="s">
        <v>10227</v>
      </c>
      <c r="O481" s="116"/>
      <c r="P481" s="116" t="s">
        <v>10282</v>
      </c>
      <c r="Q481" s="168">
        <v>45987</v>
      </c>
    </row>
    <row r="482" spans="1:17" hidden="1" x14ac:dyDescent="0.25">
      <c r="A482" s="18">
        <v>1810104780</v>
      </c>
      <c r="B482" s="10" t="s">
        <v>3690</v>
      </c>
      <c r="C482" s="10" t="s">
        <v>19</v>
      </c>
      <c r="D482" s="10" t="s">
        <v>6574</v>
      </c>
      <c r="E482" s="50">
        <v>400</v>
      </c>
      <c r="F482" s="168">
        <v>45967</v>
      </c>
      <c r="G482" s="168" t="s">
        <v>16914</v>
      </c>
      <c r="H482" s="168">
        <v>45968</v>
      </c>
      <c r="I482" s="161" t="s">
        <v>8963</v>
      </c>
      <c r="J482" s="161" t="s">
        <v>16991</v>
      </c>
      <c r="K482" s="325" t="s">
        <v>10398</v>
      </c>
      <c r="L482" s="195">
        <v>40425</v>
      </c>
      <c r="M482" s="168">
        <v>45974</v>
      </c>
      <c r="N482" s="116" t="s">
        <v>11599</v>
      </c>
      <c r="O482" s="116"/>
      <c r="P482" s="116" t="s">
        <v>10282</v>
      </c>
      <c r="Q482" s="168">
        <v>46002</v>
      </c>
    </row>
    <row r="483" spans="1:17" hidden="1" x14ac:dyDescent="0.25">
      <c r="A483" s="18">
        <v>1810104800</v>
      </c>
      <c r="B483" s="10" t="s">
        <v>3700</v>
      </c>
      <c r="C483" s="10" t="s">
        <v>19</v>
      </c>
      <c r="D483" s="10" t="s">
        <v>3701</v>
      </c>
      <c r="E483" s="50">
        <v>200</v>
      </c>
      <c r="F483" s="168">
        <v>45967</v>
      </c>
      <c r="G483" s="168" t="s">
        <v>16914</v>
      </c>
      <c r="H483" s="168">
        <v>45968</v>
      </c>
      <c r="I483" s="161" t="s">
        <v>8963</v>
      </c>
      <c r="J483" s="161" t="s">
        <v>16992</v>
      </c>
      <c r="K483" s="325" t="s">
        <v>10398</v>
      </c>
      <c r="L483" s="195">
        <v>40425</v>
      </c>
      <c r="M483" s="168">
        <v>45974</v>
      </c>
      <c r="N483" s="116" t="s">
        <v>11599</v>
      </c>
      <c r="O483" s="116"/>
      <c r="P483" s="116" t="s">
        <v>10282</v>
      </c>
      <c r="Q483" s="168">
        <v>46002</v>
      </c>
    </row>
    <row r="484" spans="1:17" hidden="1" x14ac:dyDescent="0.25">
      <c r="A484" s="18">
        <v>1810104820</v>
      </c>
      <c r="B484" s="10" t="s">
        <v>3705</v>
      </c>
      <c r="C484" s="10" t="s">
        <v>19</v>
      </c>
      <c r="D484" s="10" t="s">
        <v>6837</v>
      </c>
      <c r="E484" s="50">
        <v>100</v>
      </c>
      <c r="F484" s="168">
        <v>45967</v>
      </c>
      <c r="G484" s="168" t="s">
        <v>16914</v>
      </c>
      <c r="H484" s="168">
        <v>45968</v>
      </c>
      <c r="I484" s="161"/>
      <c r="J484" s="161"/>
      <c r="K484" s="325" t="s">
        <v>10398</v>
      </c>
      <c r="L484" s="195">
        <v>40425</v>
      </c>
      <c r="M484" s="168">
        <v>45974</v>
      </c>
      <c r="N484" s="116" t="s">
        <v>11599</v>
      </c>
      <c r="O484" s="116"/>
      <c r="P484" s="116" t="s">
        <v>10282</v>
      </c>
      <c r="Q484" s="168">
        <v>46002</v>
      </c>
    </row>
    <row r="485" spans="1:17" hidden="1" x14ac:dyDescent="0.25">
      <c r="A485" s="18">
        <v>1310110120</v>
      </c>
      <c r="B485" s="10" t="s">
        <v>8556</v>
      </c>
      <c r="C485" s="10" t="s">
        <v>19</v>
      </c>
      <c r="D485" s="10" t="s">
        <v>8557</v>
      </c>
      <c r="E485" s="50">
        <v>50</v>
      </c>
      <c r="F485" s="168">
        <v>45972</v>
      </c>
      <c r="G485" s="269" t="s">
        <v>16955</v>
      </c>
      <c r="H485" s="168">
        <v>45973</v>
      </c>
      <c r="I485" s="161" t="s">
        <v>8963</v>
      </c>
      <c r="J485" s="161" t="s">
        <v>10678</v>
      </c>
      <c r="K485" s="325" t="s">
        <v>10398</v>
      </c>
      <c r="L485" s="195">
        <v>40548</v>
      </c>
      <c r="M485" s="168">
        <v>45982</v>
      </c>
      <c r="N485" s="116" t="s">
        <v>10466</v>
      </c>
      <c r="O485" s="116"/>
      <c r="P485" s="116" t="s">
        <v>10282</v>
      </c>
      <c r="Q485" s="168">
        <v>45985</v>
      </c>
    </row>
    <row r="486" spans="1:17" hidden="1" x14ac:dyDescent="0.25">
      <c r="A486" s="18">
        <v>1310110140</v>
      </c>
      <c r="B486" s="10" t="s">
        <v>8560</v>
      </c>
      <c r="C486" s="10" t="s">
        <v>19</v>
      </c>
      <c r="D486" s="10" t="s">
        <v>8561</v>
      </c>
      <c r="E486" s="50">
        <v>50</v>
      </c>
      <c r="F486" s="168">
        <v>45972</v>
      </c>
      <c r="G486" s="269" t="s">
        <v>16955</v>
      </c>
      <c r="H486" s="168">
        <v>45973</v>
      </c>
      <c r="I486" s="161" t="s">
        <v>8963</v>
      </c>
      <c r="J486" s="161" t="s">
        <v>10678</v>
      </c>
      <c r="K486" s="325" t="s">
        <v>10398</v>
      </c>
      <c r="L486" s="195">
        <v>40548</v>
      </c>
      <c r="M486" s="168">
        <v>45982</v>
      </c>
      <c r="N486" s="116" t="s">
        <v>10466</v>
      </c>
      <c r="O486" s="116"/>
      <c r="P486" s="116" t="s">
        <v>10282</v>
      </c>
      <c r="Q486" s="168">
        <v>45985</v>
      </c>
    </row>
    <row r="487" spans="1:17" hidden="1" x14ac:dyDescent="0.25">
      <c r="A487" s="18">
        <v>1324100990</v>
      </c>
      <c r="B487" s="14" t="s">
        <v>2876</v>
      </c>
      <c r="C487" s="10" t="s">
        <v>19</v>
      </c>
      <c r="D487" s="10" t="s">
        <v>2877</v>
      </c>
      <c r="E487" s="50">
        <v>10</v>
      </c>
      <c r="F487" s="168">
        <v>45972</v>
      </c>
      <c r="G487" s="269" t="s">
        <v>16955</v>
      </c>
      <c r="H487" s="168">
        <v>45973</v>
      </c>
      <c r="I487" s="161"/>
      <c r="J487" s="161" t="s">
        <v>10099</v>
      </c>
      <c r="K487" s="325" t="s">
        <v>10398</v>
      </c>
      <c r="L487" s="195">
        <v>40548</v>
      </c>
      <c r="M487" s="168">
        <v>45982</v>
      </c>
      <c r="N487" s="116" t="s">
        <v>10466</v>
      </c>
      <c r="O487" s="116"/>
      <c r="P487" s="116" t="s">
        <v>10282</v>
      </c>
      <c r="Q487" s="168">
        <v>45985</v>
      </c>
    </row>
    <row r="488" spans="1:17" hidden="1" x14ac:dyDescent="0.25">
      <c r="A488" s="18">
        <v>1523100260</v>
      </c>
      <c r="B488" s="14" t="s">
        <v>4171</v>
      </c>
      <c r="C488" s="10" t="s">
        <v>1469</v>
      </c>
      <c r="D488" s="10" t="s">
        <v>16347</v>
      </c>
      <c r="E488" s="50">
        <v>100</v>
      </c>
      <c r="F488" s="168">
        <v>45972</v>
      </c>
      <c r="G488" s="168" t="s">
        <v>16956</v>
      </c>
      <c r="H488" s="168">
        <v>45973</v>
      </c>
      <c r="I488" s="161" t="s">
        <v>8963</v>
      </c>
      <c r="J488" s="161" t="s">
        <v>10680</v>
      </c>
      <c r="K488" s="325" t="s">
        <v>10398</v>
      </c>
      <c r="L488" s="195">
        <v>40475</v>
      </c>
      <c r="M488" s="168">
        <v>45978</v>
      </c>
      <c r="N488" s="116" t="s">
        <v>11069</v>
      </c>
      <c r="O488" s="116"/>
      <c r="P488" s="116" t="s">
        <v>10282</v>
      </c>
      <c r="Q488" s="168">
        <v>45996</v>
      </c>
    </row>
    <row r="489" spans="1:17" hidden="1" x14ac:dyDescent="0.25">
      <c r="A489" s="18">
        <v>1010101190</v>
      </c>
      <c r="B489" s="29" t="s">
        <v>9763</v>
      </c>
      <c r="C489" s="10" t="s">
        <v>4216</v>
      </c>
      <c r="D489" s="10" t="s">
        <v>5757</v>
      </c>
      <c r="E489" s="50">
        <v>50</v>
      </c>
      <c r="F489" s="168">
        <v>45971</v>
      </c>
      <c r="G489" s="168" t="s">
        <v>16957</v>
      </c>
      <c r="H489" s="168">
        <v>45973</v>
      </c>
      <c r="I489" s="161" t="s">
        <v>8963</v>
      </c>
      <c r="J489" s="161" t="s">
        <v>10680</v>
      </c>
      <c r="K489" s="325" t="s">
        <v>10398</v>
      </c>
      <c r="L489" s="195">
        <v>40480</v>
      </c>
      <c r="M489" s="168">
        <v>45978</v>
      </c>
      <c r="N489" s="116" t="s">
        <v>11874</v>
      </c>
      <c r="O489" s="116"/>
      <c r="P489" s="116" t="s">
        <v>10282</v>
      </c>
      <c r="Q489" s="168">
        <v>45979</v>
      </c>
    </row>
    <row r="490" spans="1:17" hidden="1" x14ac:dyDescent="0.25">
      <c r="A490" s="18">
        <v>1010101120</v>
      </c>
      <c r="B490" s="14" t="s">
        <v>9755</v>
      </c>
      <c r="C490" s="10" t="s">
        <v>4216</v>
      </c>
      <c r="D490" s="10" t="s">
        <v>9376</v>
      </c>
      <c r="E490" s="50">
        <v>20</v>
      </c>
      <c r="F490" s="168">
        <v>45972</v>
      </c>
      <c r="G490" s="168" t="s">
        <v>16957</v>
      </c>
      <c r="H490" s="168">
        <v>45973</v>
      </c>
      <c r="I490" s="161" t="s">
        <v>8963</v>
      </c>
      <c r="J490" s="161" t="s">
        <v>10410</v>
      </c>
      <c r="K490" s="325" t="s">
        <v>10398</v>
      </c>
      <c r="L490" s="195">
        <v>40480</v>
      </c>
      <c r="M490" s="168">
        <v>45978</v>
      </c>
      <c r="N490" s="116" t="s">
        <v>11874</v>
      </c>
      <c r="O490" s="116"/>
      <c r="P490" s="116" t="s">
        <v>10282</v>
      </c>
      <c r="Q490" s="168">
        <v>45979</v>
      </c>
    </row>
    <row r="491" spans="1:17" hidden="1" x14ac:dyDescent="0.25">
      <c r="A491" s="18">
        <v>1010103050</v>
      </c>
      <c r="B491" s="14" t="s">
        <v>9756</v>
      </c>
      <c r="C491" s="10" t="s">
        <v>4216</v>
      </c>
      <c r="D491" s="10" t="s">
        <v>9377</v>
      </c>
      <c r="E491" s="50">
        <v>20</v>
      </c>
      <c r="F491" s="168">
        <v>45972</v>
      </c>
      <c r="G491" s="168" t="s">
        <v>16957</v>
      </c>
      <c r="H491" s="168">
        <v>45973</v>
      </c>
      <c r="I491" s="161"/>
      <c r="J491" s="161"/>
      <c r="K491" s="325" t="s">
        <v>10398</v>
      </c>
      <c r="L491" s="195">
        <v>40480</v>
      </c>
      <c r="M491" s="168">
        <v>45978</v>
      </c>
      <c r="N491" s="116" t="s">
        <v>11874</v>
      </c>
      <c r="O491" s="116"/>
      <c r="P491" s="116" t="s">
        <v>10282</v>
      </c>
      <c r="Q491" s="168">
        <v>45979</v>
      </c>
    </row>
    <row r="492" spans="1:17" hidden="1" x14ac:dyDescent="0.25">
      <c r="A492" s="18">
        <v>1010106890</v>
      </c>
      <c r="B492" s="14" t="s">
        <v>8724</v>
      </c>
      <c r="C492" s="10" t="s">
        <v>4216</v>
      </c>
      <c r="D492" s="10" t="s">
        <v>12029</v>
      </c>
      <c r="E492" s="50">
        <v>50</v>
      </c>
      <c r="F492" s="168">
        <v>45972</v>
      </c>
      <c r="G492" s="168" t="s">
        <v>16957</v>
      </c>
      <c r="H492" s="168">
        <v>45973</v>
      </c>
      <c r="I492" s="161"/>
      <c r="J492" s="161" t="s">
        <v>10099</v>
      </c>
      <c r="K492" s="325" t="s">
        <v>10398</v>
      </c>
      <c r="L492" s="195">
        <v>40480</v>
      </c>
      <c r="M492" s="168">
        <v>45978</v>
      </c>
      <c r="N492" s="116" t="s">
        <v>11874</v>
      </c>
      <c r="O492" s="116"/>
      <c r="P492" s="116" t="s">
        <v>10282</v>
      </c>
      <c r="Q492" s="168">
        <v>45979</v>
      </c>
    </row>
    <row r="493" spans="1:17" hidden="1" x14ac:dyDescent="0.25">
      <c r="A493" s="18">
        <v>1010103010</v>
      </c>
      <c r="B493" s="14" t="s">
        <v>9761</v>
      </c>
      <c r="C493" s="10" t="s">
        <v>4216</v>
      </c>
      <c r="D493" s="10" t="s">
        <v>9381</v>
      </c>
      <c r="E493" s="50">
        <v>80</v>
      </c>
      <c r="F493" s="168">
        <v>45972</v>
      </c>
      <c r="G493" s="168" t="s">
        <v>16957</v>
      </c>
      <c r="H493" s="168">
        <v>45973</v>
      </c>
      <c r="I493" s="161" t="s">
        <v>8963</v>
      </c>
      <c r="J493" s="161" t="s">
        <v>10676</v>
      </c>
      <c r="K493" s="325" t="s">
        <v>10398</v>
      </c>
      <c r="L493" s="195">
        <v>40480</v>
      </c>
      <c r="M493" s="168">
        <v>45978</v>
      </c>
      <c r="N493" s="116" t="s">
        <v>11874</v>
      </c>
      <c r="O493" s="116"/>
      <c r="P493" s="116" t="s">
        <v>10282</v>
      </c>
      <c r="Q493" s="168">
        <v>45979</v>
      </c>
    </row>
    <row r="494" spans="1:17" hidden="1" x14ac:dyDescent="0.25">
      <c r="A494" s="18">
        <v>1010108320</v>
      </c>
      <c r="B494" s="14" t="s">
        <v>9779</v>
      </c>
      <c r="C494" s="14" t="s">
        <v>6699</v>
      </c>
      <c r="D494" s="14" t="s">
        <v>12031</v>
      </c>
      <c r="E494" s="50">
        <v>5</v>
      </c>
      <c r="F494" s="168">
        <v>45974</v>
      </c>
      <c r="G494" s="50" t="s">
        <v>16957</v>
      </c>
      <c r="H494" s="168">
        <v>45973</v>
      </c>
      <c r="I494" s="161"/>
      <c r="J494" s="161" t="s">
        <v>10099</v>
      </c>
      <c r="K494" s="325" t="s">
        <v>10398</v>
      </c>
      <c r="L494" s="195">
        <v>40480</v>
      </c>
      <c r="M494" s="168">
        <v>45978</v>
      </c>
      <c r="N494" s="116" t="s">
        <v>11874</v>
      </c>
      <c r="O494" s="116"/>
      <c r="P494" s="116" t="s">
        <v>10282</v>
      </c>
      <c r="Q494" s="168">
        <v>45979</v>
      </c>
    </row>
    <row r="495" spans="1:17" hidden="1" x14ac:dyDescent="0.25">
      <c r="A495" s="18">
        <v>1219108580</v>
      </c>
      <c r="B495" s="14" t="s">
        <v>5124</v>
      </c>
      <c r="C495" s="10" t="s">
        <v>19</v>
      </c>
      <c r="D495" s="10" t="s">
        <v>16954</v>
      </c>
      <c r="E495" s="50">
        <v>10</v>
      </c>
      <c r="F495" s="168">
        <v>45972</v>
      </c>
      <c r="G495" s="269" t="s">
        <v>16958</v>
      </c>
      <c r="H495" s="168">
        <v>45973</v>
      </c>
      <c r="I495" s="161"/>
      <c r="J495" s="161" t="s">
        <v>10099</v>
      </c>
      <c r="K495" s="325" t="s">
        <v>10398</v>
      </c>
      <c r="L495" s="195">
        <v>40505</v>
      </c>
      <c r="M495" s="168">
        <v>45980</v>
      </c>
      <c r="N495" s="116" t="s">
        <v>10223</v>
      </c>
      <c r="O495" s="116"/>
      <c r="P495" s="116" t="s">
        <v>10282</v>
      </c>
      <c r="Q495" s="168">
        <v>45981</v>
      </c>
    </row>
    <row r="496" spans="1:17" hidden="1" x14ac:dyDescent="0.25">
      <c r="A496" s="18">
        <v>1019101740</v>
      </c>
      <c r="B496" s="14" t="s">
        <v>3186</v>
      </c>
      <c r="C496" s="10" t="s">
        <v>19</v>
      </c>
      <c r="D496" s="10" t="s">
        <v>6738</v>
      </c>
      <c r="E496" s="50">
        <v>60</v>
      </c>
      <c r="F496" s="168">
        <v>45972</v>
      </c>
      <c r="G496" s="168" t="s">
        <v>16959</v>
      </c>
      <c r="H496" s="168">
        <v>45973</v>
      </c>
      <c r="I496" s="161" t="s">
        <v>8963</v>
      </c>
      <c r="J496" s="161" t="s">
        <v>10979</v>
      </c>
      <c r="K496" s="325" t="s">
        <v>10398</v>
      </c>
      <c r="L496" s="195">
        <v>40497</v>
      </c>
      <c r="M496" s="168">
        <v>45979</v>
      </c>
      <c r="N496" s="116" t="s">
        <v>10175</v>
      </c>
      <c r="O496" s="116"/>
      <c r="P496" s="116" t="s">
        <v>10282</v>
      </c>
      <c r="Q496" s="168">
        <v>45981</v>
      </c>
    </row>
    <row r="497" spans="1:20" hidden="1" x14ac:dyDescent="0.25">
      <c r="A497" s="18">
        <v>1520103240</v>
      </c>
      <c r="B497" s="14" t="s">
        <v>9549</v>
      </c>
      <c r="C497" s="10" t="s">
        <v>19</v>
      </c>
      <c r="D497" s="10" t="s">
        <v>9550</v>
      </c>
      <c r="E497" s="50">
        <v>8</v>
      </c>
      <c r="F497" s="168">
        <v>45972</v>
      </c>
      <c r="G497" s="269" t="s">
        <v>16960</v>
      </c>
      <c r="H497" s="168">
        <v>45973</v>
      </c>
      <c r="I497" s="161"/>
      <c r="J497" s="161" t="s">
        <v>10099</v>
      </c>
      <c r="K497" s="325" t="s">
        <v>10398</v>
      </c>
      <c r="L497" s="195">
        <v>40513</v>
      </c>
      <c r="M497" s="168">
        <v>45980</v>
      </c>
      <c r="N497" s="116" t="s">
        <v>10825</v>
      </c>
      <c r="O497" s="116"/>
      <c r="P497" s="116" t="s">
        <v>10282</v>
      </c>
      <c r="Q497" s="168">
        <v>45985</v>
      </c>
    </row>
    <row r="498" spans="1:20" hidden="1" x14ac:dyDescent="0.25">
      <c r="A498" s="18">
        <v>1520101010</v>
      </c>
      <c r="B498" s="14" t="s">
        <v>9558</v>
      </c>
      <c r="C498" s="10" t="s">
        <v>19</v>
      </c>
      <c r="D498" s="10" t="s">
        <v>9556</v>
      </c>
      <c r="E498" s="50">
        <v>6</v>
      </c>
      <c r="F498" s="168">
        <v>45972</v>
      </c>
      <c r="G498" s="269" t="s">
        <v>16960</v>
      </c>
      <c r="H498" s="168">
        <v>45973</v>
      </c>
      <c r="I498" s="161"/>
      <c r="J498" s="161"/>
      <c r="K498" s="325" t="s">
        <v>10398</v>
      </c>
      <c r="L498" s="195">
        <v>40513</v>
      </c>
      <c r="M498" s="168">
        <v>45980</v>
      </c>
      <c r="N498" s="116" t="s">
        <v>10825</v>
      </c>
      <c r="O498" s="116"/>
      <c r="P498" s="116" t="s">
        <v>10282</v>
      </c>
      <c r="Q498" s="168">
        <v>45985</v>
      </c>
    </row>
    <row r="499" spans="1:20" hidden="1" x14ac:dyDescent="0.25">
      <c r="A499" s="18">
        <v>1118100200</v>
      </c>
      <c r="B499" s="14" t="s">
        <v>6675</v>
      </c>
      <c r="C499" s="10" t="s">
        <v>19</v>
      </c>
      <c r="D499" s="10" t="s">
        <v>7037</v>
      </c>
      <c r="E499" s="50">
        <v>2</v>
      </c>
      <c r="F499" s="168">
        <v>45972</v>
      </c>
      <c r="G499" s="269" t="s">
        <v>16962</v>
      </c>
      <c r="H499" s="168">
        <v>45973</v>
      </c>
      <c r="I499" s="161" t="s">
        <v>8963</v>
      </c>
      <c r="J499" s="161" t="s">
        <v>10002</v>
      </c>
      <c r="K499" s="325" t="s">
        <v>10398</v>
      </c>
      <c r="L499" s="195">
        <v>40679</v>
      </c>
      <c r="M499" s="168">
        <v>45994</v>
      </c>
      <c r="N499" s="116" t="s">
        <v>10227</v>
      </c>
      <c r="O499" s="116"/>
      <c r="P499" s="116" t="s">
        <v>10282</v>
      </c>
      <c r="Q499" s="168">
        <v>46001</v>
      </c>
    </row>
    <row r="500" spans="1:20" hidden="1" x14ac:dyDescent="0.25">
      <c r="A500" s="18">
        <v>1524102290</v>
      </c>
      <c r="B500" s="19" t="s">
        <v>7597</v>
      </c>
      <c r="C500" s="10" t="s">
        <v>19</v>
      </c>
      <c r="D500" s="10" t="s">
        <v>7599</v>
      </c>
      <c r="E500" s="50">
        <v>1</v>
      </c>
      <c r="F500" s="168">
        <v>45972</v>
      </c>
      <c r="G500" s="269" t="s">
        <v>16962</v>
      </c>
      <c r="H500" s="168">
        <v>45973</v>
      </c>
      <c r="I500" s="161"/>
      <c r="J500" s="161" t="s">
        <v>10099</v>
      </c>
      <c r="K500" s="325" t="s">
        <v>10398</v>
      </c>
      <c r="L500" s="195">
        <v>40681</v>
      </c>
      <c r="M500" s="168">
        <v>45994</v>
      </c>
      <c r="N500" s="116" t="s">
        <v>10844</v>
      </c>
      <c r="O500" s="116"/>
      <c r="P500" s="116" t="s">
        <v>10282</v>
      </c>
      <c r="Q500" s="168">
        <v>46028</v>
      </c>
    </row>
    <row r="501" spans="1:20" hidden="1" x14ac:dyDescent="0.25">
      <c r="A501" s="18">
        <v>1524102320</v>
      </c>
      <c r="B501" s="14" t="s">
        <v>6518</v>
      </c>
      <c r="C501" s="10" t="s">
        <v>19</v>
      </c>
      <c r="D501" s="10" t="s">
        <v>7590</v>
      </c>
      <c r="E501" s="50">
        <v>16</v>
      </c>
      <c r="F501" s="168">
        <v>45972</v>
      </c>
      <c r="G501" s="269" t="s">
        <v>16962</v>
      </c>
      <c r="H501" s="168">
        <v>45973</v>
      </c>
      <c r="I501" s="161" t="s">
        <v>8963</v>
      </c>
      <c r="J501" s="161" t="s">
        <v>10633</v>
      </c>
      <c r="K501" s="325" t="s">
        <v>10398</v>
      </c>
      <c r="L501" s="195">
        <v>40680</v>
      </c>
      <c r="M501" s="168">
        <v>45994</v>
      </c>
      <c r="N501" s="116" t="s">
        <v>10844</v>
      </c>
      <c r="O501" s="116"/>
      <c r="P501" s="116" t="s">
        <v>10282</v>
      </c>
      <c r="Q501" s="168">
        <v>46014</v>
      </c>
    </row>
    <row r="502" spans="1:20" hidden="1" x14ac:dyDescent="0.25">
      <c r="A502" s="18">
        <v>1010101160</v>
      </c>
      <c r="B502" s="14" t="s">
        <v>9767</v>
      </c>
      <c r="C502" s="10" t="s">
        <v>4216</v>
      </c>
      <c r="D502" s="10" t="s">
        <v>5761</v>
      </c>
      <c r="E502" s="50">
        <v>60</v>
      </c>
      <c r="F502" s="168">
        <v>45972</v>
      </c>
      <c r="G502" s="269" t="s">
        <v>16969</v>
      </c>
      <c r="H502" s="168">
        <v>45978</v>
      </c>
      <c r="I502" s="161" t="s">
        <v>8963</v>
      </c>
      <c r="J502" s="161" t="s">
        <v>10526</v>
      </c>
      <c r="K502" s="325" t="s">
        <v>10398</v>
      </c>
      <c r="L502" s="195">
        <v>40575</v>
      </c>
      <c r="M502" s="168">
        <v>45987</v>
      </c>
      <c r="N502" s="116" t="s">
        <v>11874</v>
      </c>
      <c r="O502" s="116"/>
      <c r="P502" s="116" t="s">
        <v>10282</v>
      </c>
      <c r="Q502" s="168">
        <v>45992</v>
      </c>
    </row>
    <row r="503" spans="1:20" hidden="1" x14ac:dyDescent="0.25">
      <c r="A503" s="18">
        <v>1015100020</v>
      </c>
      <c r="B503" s="14" t="s">
        <v>7116</v>
      </c>
      <c r="C503" s="14" t="s">
        <v>19</v>
      </c>
      <c r="D503" s="14" t="s">
        <v>2913</v>
      </c>
      <c r="E503" s="117">
        <v>10</v>
      </c>
      <c r="F503" s="117"/>
      <c r="G503" s="117" t="s">
        <v>10098</v>
      </c>
      <c r="H503" s="168">
        <v>45270</v>
      </c>
      <c r="I503" s="161"/>
      <c r="J503" s="116"/>
      <c r="K503" s="337" t="s">
        <v>10459</v>
      </c>
      <c r="L503" s="115">
        <v>34409</v>
      </c>
      <c r="M503" s="162">
        <v>45330</v>
      </c>
      <c r="N503" s="116" t="s">
        <v>10248</v>
      </c>
      <c r="O503" s="116"/>
      <c r="P503" s="199" t="s">
        <v>10282</v>
      </c>
      <c r="Q503" s="168">
        <v>45342</v>
      </c>
      <c r="R503" s="240"/>
      <c r="S503" s="240"/>
      <c r="T503" s="335"/>
    </row>
    <row r="504" spans="1:20" hidden="1" x14ac:dyDescent="0.25">
      <c r="A504" s="18">
        <v>1022102240</v>
      </c>
      <c r="B504" s="19" t="s">
        <v>6079</v>
      </c>
      <c r="C504" s="10" t="s">
        <v>5722</v>
      </c>
      <c r="D504" s="10" t="s">
        <v>6080</v>
      </c>
      <c r="E504" s="50">
        <v>20</v>
      </c>
      <c r="F504" s="168">
        <v>45943</v>
      </c>
      <c r="G504" s="269" t="s">
        <v>16989</v>
      </c>
      <c r="H504" s="168">
        <v>45980</v>
      </c>
      <c r="I504" s="161" t="s">
        <v>8963</v>
      </c>
      <c r="J504" s="161" t="s">
        <v>10633</v>
      </c>
      <c r="K504" s="325" t="s">
        <v>10398</v>
      </c>
      <c r="L504" s="195">
        <v>40514</v>
      </c>
      <c r="M504" s="168">
        <v>45981</v>
      </c>
      <c r="N504" s="116" t="s">
        <v>12007</v>
      </c>
      <c r="O504" s="116"/>
      <c r="P504" s="116" t="s">
        <v>10282</v>
      </c>
      <c r="Q504" s="168">
        <v>45982</v>
      </c>
    </row>
    <row r="505" spans="1:20" hidden="1" x14ac:dyDescent="0.25">
      <c r="A505" s="18">
        <v>1523100760</v>
      </c>
      <c r="B505" s="10" t="s">
        <v>4164</v>
      </c>
      <c r="C505" s="10" t="s">
        <v>1469</v>
      </c>
      <c r="D505" s="10" t="s">
        <v>16351</v>
      </c>
      <c r="E505" s="50">
        <v>40</v>
      </c>
      <c r="F505" s="168">
        <v>45980</v>
      </c>
      <c r="G505" s="269" t="s">
        <v>16994</v>
      </c>
      <c r="H505" s="168">
        <v>45980</v>
      </c>
      <c r="I505" s="161" t="s">
        <v>8963</v>
      </c>
      <c r="J505" s="161" t="s">
        <v>10690</v>
      </c>
      <c r="K505" s="325" t="s">
        <v>10398</v>
      </c>
      <c r="L505" s="195">
        <v>40523</v>
      </c>
      <c r="M505" s="168">
        <v>45981</v>
      </c>
      <c r="N505" s="116" t="s">
        <v>11069</v>
      </c>
      <c r="O505" s="116"/>
      <c r="P505" s="116" t="s">
        <v>10282</v>
      </c>
      <c r="Q505" s="168">
        <v>45996</v>
      </c>
    </row>
    <row r="506" spans="1:20" hidden="1" x14ac:dyDescent="0.25">
      <c r="A506" s="18">
        <v>1810103990</v>
      </c>
      <c r="B506" s="14" t="s">
        <v>4898</v>
      </c>
      <c r="C506" s="10" t="s">
        <v>19</v>
      </c>
      <c r="D506" s="10" t="s">
        <v>4899</v>
      </c>
      <c r="E506" s="50">
        <v>80</v>
      </c>
      <c r="F506" s="168">
        <v>45980</v>
      </c>
      <c r="G506" s="269" t="s">
        <v>16995</v>
      </c>
      <c r="H506" s="168">
        <v>45980</v>
      </c>
      <c r="I506" s="161" t="s">
        <v>8963</v>
      </c>
      <c r="J506" s="161" t="s">
        <v>10887</v>
      </c>
      <c r="K506" s="325" t="s">
        <v>10398</v>
      </c>
      <c r="L506" s="195">
        <v>40512</v>
      </c>
      <c r="M506" s="168">
        <v>45980</v>
      </c>
      <c r="N506" s="116" t="s">
        <v>10175</v>
      </c>
      <c r="O506" s="116"/>
      <c r="P506" s="116" t="s">
        <v>10282</v>
      </c>
      <c r="Q506" s="168">
        <v>45985</v>
      </c>
    </row>
    <row r="507" spans="1:20" hidden="1" x14ac:dyDescent="0.25">
      <c r="A507" s="18">
        <v>1019103360</v>
      </c>
      <c r="B507" s="14" t="s">
        <v>6982</v>
      </c>
      <c r="C507" s="10" t="s">
        <v>19</v>
      </c>
      <c r="D507" s="10" t="s">
        <v>8419</v>
      </c>
      <c r="E507" s="50">
        <v>20</v>
      </c>
      <c r="F507" s="168">
        <v>45980</v>
      </c>
      <c r="G507" s="269" t="s">
        <v>16996</v>
      </c>
      <c r="H507" s="168">
        <v>45980</v>
      </c>
      <c r="I507" s="161"/>
      <c r="J507" s="161"/>
      <c r="K507" s="325" t="s">
        <v>10398</v>
      </c>
      <c r="L507" s="195">
        <v>40554</v>
      </c>
      <c r="M507" s="168">
        <v>45982</v>
      </c>
      <c r="N507" s="116" t="s">
        <v>10284</v>
      </c>
      <c r="O507" s="116"/>
      <c r="P507" s="116" t="s">
        <v>10282</v>
      </c>
      <c r="Q507" s="168">
        <v>45985</v>
      </c>
    </row>
    <row r="508" spans="1:20" hidden="1" x14ac:dyDescent="0.25">
      <c r="A508" s="18">
        <v>1010100130</v>
      </c>
      <c r="B508" s="14" t="s">
        <v>2268</v>
      </c>
      <c r="C508" s="10" t="s">
        <v>19</v>
      </c>
      <c r="D508" s="10" t="s">
        <v>16005</v>
      </c>
      <c r="E508" s="50">
        <v>200</v>
      </c>
      <c r="F508" s="168">
        <v>45980</v>
      </c>
      <c r="G508" s="269" t="s">
        <v>16997</v>
      </c>
      <c r="H508" s="168">
        <v>45980</v>
      </c>
      <c r="I508" s="161" t="s">
        <v>8963</v>
      </c>
      <c r="J508" s="161" t="s">
        <v>10870</v>
      </c>
      <c r="K508" s="325" t="s">
        <v>10398</v>
      </c>
      <c r="L508" s="195">
        <v>40547</v>
      </c>
      <c r="M508" s="168">
        <v>45982</v>
      </c>
      <c r="N508" s="116" t="s">
        <v>10273</v>
      </c>
      <c r="O508" s="116"/>
      <c r="P508" s="116" t="s">
        <v>10282</v>
      </c>
      <c r="Q508" s="168">
        <v>45987</v>
      </c>
    </row>
    <row r="509" spans="1:20" hidden="1" x14ac:dyDescent="0.25">
      <c r="A509" s="18">
        <v>1317100800</v>
      </c>
      <c r="B509" s="37" t="s">
        <v>8575</v>
      </c>
      <c r="C509" s="10" t="s">
        <v>19</v>
      </c>
      <c r="D509" s="10" t="s">
        <v>8576</v>
      </c>
      <c r="E509" s="50">
        <v>2</v>
      </c>
      <c r="F509" s="168">
        <v>45979</v>
      </c>
      <c r="G509" s="269" t="s">
        <v>16998</v>
      </c>
      <c r="H509" s="168">
        <v>45980</v>
      </c>
      <c r="I509" s="161"/>
      <c r="J509" s="161" t="s">
        <v>10099</v>
      </c>
      <c r="K509" s="325" t="s">
        <v>10398</v>
      </c>
      <c r="L509" s="195">
        <v>40551</v>
      </c>
      <c r="M509" s="168">
        <v>45982</v>
      </c>
      <c r="N509" s="116" t="s">
        <v>11445</v>
      </c>
      <c r="O509" s="116"/>
      <c r="P509" s="116" t="s">
        <v>10282</v>
      </c>
      <c r="Q509" s="168">
        <v>45986</v>
      </c>
    </row>
    <row r="510" spans="1:20" hidden="1" x14ac:dyDescent="0.25">
      <c r="A510" s="18">
        <v>1022102620</v>
      </c>
      <c r="B510" s="14" t="s">
        <v>4495</v>
      </c>
      <c r="C510" s="10" t="s">
        <v>19</v>
      </c>
      <c r="D510" s="10" t="s">
        <v>7480</v>
      </c>
      <c r="E510" s="50">
        <v>200</v>
      </c>
      <c r="F510" s="168">
        <v>45980</v>
      </c>
      <c r="G510" s="269" t="s">
        <v>16999</v>
      </c>
      <c r="H510" s="168">
        <v>45980</v>
      </c>
      <c r="I510" s="161" t="s">
        <v>8963</v>
      </c>
      <c r="J510" s="161" t="s">
        <v>11646</v>
      </c>
      <c r="K510" s="325" t="s">
        <v>10398</v>
      </c>
      <c r="L510" s="195">
        <v>40524</v>
      </c>
      <c r="M510" s="168">
        <v>45981</v>
      </c>
      <c r="N510" s="116" t="s">
        <v>12007</v>
      </c>
      <c r="O510" s="116"/>
      <c r="P510" s="116" t="s">
        <v>10282</v>
      </c>
      <c r="Q510" s="168">
        <v>45982</v>
      </c>
    </row>
    <row r="511" spans="1:20" hidden="1" x14ac:dyDescent="0.25">
      <c r="A511" s="18">
        <v>1239100060</v>
      </c>
      <c r="B511" s="14" t="s">
        <v>4494</v>
      </c>
      <c r="C511" s="10" t="s">
        <v>19</v>
      </c>
      <c r="D511" s="10" t="s">
        <v>7551</v>
      </c>
      <c r="E511" s="50">
        <v>152</v>
      </c>
      <c r="F511" s="168">
        <v>45980</v>
      </c>
      <c r="G511" s="269" t="s">
        <v>16999</v>
      </c>
      <c r="H511" s="168">
        <v>45980</v>
      </c>
      <c r="I511" s="161"/>
      <c r="J511" s="161"/>
      <c r="K511" s="325" t="s">
        <v>10398</v>
      </c>
      <c r="L511" s="195">
        <v>40524</v>
      </c>
      <c r="M511" s="168">
        <v>45981</v>
      </c>
      <c r="N511" s="116" t="s">
        <v>12007</v>
      </c>
      <c r="O511" s="116"/>
      <c r="P511" s="116" t="s">
        <v>10282</v>
      </c>
      <c r="Q511" s="168">
        <v>45982</v>
      </c>
    </row>
    <row r="512" spans="1:20" hidden="1" x14ac:dyDescent="0.25">
      <c r="A512" s="18">
        <v>1322101460</v>
      </c>
      <c r="B512" s="30" t="s">
        <v>7584</v>
      </c>
      <c r="C512" s="10" t="s">
        <v>19</v>
      </c>
      <c r="D512" s="10" t="s">
        <v>7585</v>
      </c>
      <c r="E512" s="50">
        <v>8</v>
      </c>
      <c r="F512" s="168">
        <v>45980</v>
      </c>
      <c r="G512" s="269" t="s">
        <v>17000</v>
      </c>
      <c r="H512" s="168">
        <v>45980</v>
      </c>
      <c r="I512" s="161" t="s">
        <v>8963</v>
      </c>
      <c r="J512" s="161" t="s">
        <v>10523</v>
      </c>
      <c r="K512" s="325" t="s">
        <v>10398</v>
      </c>
      <c r="L512" s="195">
        <v>40621</v>
      </c>
      <c r="M512" s="168">
        <v>45988</v>
      </c>
      <c r="N512" s="116" t="s">
        <v>10221</v>
      </c>
      <c r="O512" s="116"/>
      <c r="P512" s="116" t="s">
        <v>10282</v>
      </c>
      <c r="Q512" s="168">
        <v>46030</v>
      </c>
    </row>
    <row r="513" spans="1:17" hidden="1" x14ac:dyDescent="0.25">
      <c r="A513" s="18">
        <v>1519106130</v>
      </c>
      <c r="B513" s="14" t="s">
        <v>1122</v>
      </c>
      <c r="C513" s="10" t="s">
        <v>19</v>
      </c>
      <c r="D513" s="10" t="s">
        <v>9631</v>
      </c>
      <c r="E513" s="50">
        <v>1</v>
      </c>
      <c r="F513" s="168">
        <v>45979</v>
      </c>
      <c r="G513" s="269" t="s">
        <v>17001</v>
      </c>
      <c r="H513" s="168">
        <v>45980</v>
      </c>
      <c r="I513" s="161"/>
      <c r="J513" s="161" t="s">
        <v>10099</v>
      </c>
      <c r="K513" s="325" t="s">
        <v>10398</v>
      </c>
      <c r="L513" s="195">
        <v>40623</v>
      </c>
      <c r="M513" s="168">
        <v>45989</v>
      </c>
      <c r="N513" s="116" t="s">
        <v>17128</v>
      </c>
      <c r="O513" s="116"/>
      <c r="P513" s="116" t="s">
        <v>10282</v>
      </c>
      <c r="Q513" s="168">
        <v>46006</v>
      </c>
    </row>
    <row r="514" spans="1:17" hidden="1" x14ac:dyDescent="0.25">
      <c r="A514" s="18">
        <v>1310102230</v>
      </c>
      <c r="B514" s="14" t="s">
        <v>1830</v>
      </c>
      <c r="C514" s="10" t="s">
        <v>19</v>
      </c>
      <c r="D514" s="10" t="s">
        <v>1831</v>
      </c>
      <c r="E514" s="50">
        <v>10</v>
      </c>
      <c r="F514" s="168">
        <v>45980</v>
      </c>
      <c r="G514" s="269" t="s">
        <v>16993</v>
      </c>
      <c r="H514" s="168">
        <v>45980</v>
      </c>
      <c r="I514" s="161" t="s">
        <v>8963</v>
      </c>
      <c r="J514" s="161" t="s">
        <v>10003</v>
      </c>
      <c r="K514" s="325" t="s">
        <v>10398</v>
      </c>
      <c r="L514" s="195">
        <v>40553</v>
      </c>
      <c r="M514" s="168">
        <v>45982</v>
      </c>
      <c r="N514" s="116" t="s">
        <v>10466</v>
      </c>
      <c r="O514" s="116"/>
      <c r="P514" s="116" t="s">
        <v>10282</v>
      </c>
      <c r="Q514" s="168">
        <v>45985</v>
      </c>
    </row>
    <row r="515" spans="1:17" hidden="1" x14ac:dyDescent="0.25">
      <c r="A515" s="18">
        <v>1311100810</v>
      </c>
      <c r="B515" s="10" t="s">
        <v>8267</v>
      </c>
      <c r="C515" s="10" t="s">
        <v>19</v>
      </c>
      <c r="D515" s="10" t="s">
        <v>8264</v>
      </c>
      <c r="E515" s="50">
        <v>15</v>
      </c>
      <c r="F515" s="168">
        <v>45980</v>
      </c>
      <c r="G515" s="269" t="s">
        <v>17038</v>
      </c>
      <c r="H515" s="168">
        <v>45985</v>
      </c>
      <c r="I515" s="161" t="s">
        <v>8963</v>
      </c>
      <c r="J515" s="161" t="s">
        <v>10003</v>
      </c>
      <c r="K515" s="325" t="s">
        <v>10398</v>
      </c>
      <c r="L515" s="195">
        <v>40625</v>
      </c>
      <c r="M515" s="168">
        <v>45989</v>
      </c>
      <c r="N515" s="116" t="s">
        <v>10289</v>
      </c>
      <c r="O515" s="116"/>
      <c r="P515" s="116" t="s">
        <v>10282</v>
      </c>
      <c r="Q515" s="168">
        <v>45993</v>
      </c>
    </row>
    <row r="516" spans="1:17" hidden="1" x14ac:dyDescent="0.25">
      <c r="A516" s="18">
        <v>1311100140</v>
      </c>
      <c r="B516" s="10" t="s">
        <v>8265</v>
      </c>
      <c r="C516" s="10" t="s">
        <v>19</v>
      </c>
      <c r="D516" s="10" t="s">
        <v>8261</v>
      </c>
      <c r="E516" s="50">
        <v>4</v>
      </c>
      <c r="F516" s="168">
        <v>45981</v>
      </c>
      <c r="G516" s="269" t="s">
        <v>17038</v>
      </c>
      <c r="H516" s="168">
        <v>45985</v>
      </c>
      <c r="I516" s="161"/>
      <c r="J516" s="161"/>
      <c r="K516" s="325" t="s">
        <v>10398</v>
      </c>
      <c r="L516" s="195">
        <v>40625</v>
      </c>
      <c r="M516" s="168">
        <v>45989</v>
      </c>
      <c r="N516" s="116" t="s">
        <v>10289</v>
      </c>
      <c r="O516" s="116"/>
      <c r="P516" s="116" t="s">
        <v>10282</v>
      </c>
      <c r="Q516" s="168">
        <v>45993</v>
      </c>
    </row>
    <row r="517" spans="1:17" hidden="1" x14ac:dyDescent="0.25">
      <c r="A517" s="18">
        <v>1310102060</v>
      </c>
      <c r="B517" s="14" t="s">
        <v>642</v>
      </c>
      <c r="C517" s="10" t="s">
        <v>19</v>
      </c>
      <c r="D517" s="10" t="s">
        <v>10122</v>
      </c>
      <c r="E517" s="50">
        <v>10</v>
      </c>
      <c r="F517" s="168">
        <v>45981</v>
      </c>
      <c r="G517" s="269" t="s">
        <v>17038</v>
      </c>
      <c r="H517" s="168">
        <v>45985</v>
      </c>
      <c r="I517" s="161"/>
      <c r="J517" s="161" t="s">
        <v>10099</v>
      </c>
      <c r="K517" s="325" t="s">
        <v>10398</v>
      </c>
      <c r="L517" s="195">
        <v>40626</v>
      </c>
      <c r="M517" s="168">
        <v>45989</v>
      </c>
      <c r="N517" s="116" t="s">
        <v>10466</v>
      </c>
      <c r="O517" s="116"/>
      <c r="P517" s="116" t="s">
        <v>10282</v>
      </c>
      <c r="Q517" s="168">
        <v>45989</v>
      </c>
    </row>
    <row r="518" spans="1:17" hidden="1" x14ac:dyDescent="0.25">
      <c r="A518" s="18">
        <v>1012100020</v>
      </c>
      <c r="B518" s="14" t="s">
        <v>4182</v>
      </c>
      <c r="C518" s="10" t="s">
        <v>19</v>
      </c>
      <c r="D518" s="10" t="s">
        <v>4183</v>
      </c>
      <c r="E518" s="50">
        <v>10</v>
      </c>
      <c r="F518" s="168">
        <v>45981</v>
      </c>
      <c r="G518" s="269" t="s">
        <v>17039</v>
      </c>
      <c r="H518" s="168">
        <v>45985</v>
      </c>
      <c r="I518" s="161"/>
      <c r="J518" s="161" t="s">
        <v>10099</v>
      </c>
      <c r="K518" s="325" t="s">
        <v>10398</v>
      </c>
      <c r="L518" s="195">
        <v>40568</v>
      </c>
      <c r="M518" s="168">
        <v>45986</v>
      </c>
      <c r="N518" s="116" t="s">
        <v>11874</v>
      </c>
      <c r="O518" s="116"/>
      <c r="P518" s="116" t="s">
        <v>10282</v>
      </c>
      <c r="Q518" s="168">
        <v>45987</v>
      </c>
    </row>
    <row r="519" spans="1:17" hidden="1" x14ac:dyDescent="0.25">
      <c r="A519" s="18">
        <v>1010108780</v>
      </c>
      <c r="B519" s="14" t="s">
        <v>16697</v>
      </c>
      <c r="C519" s="10" t="s">
        <v>4216</v>
      </c>
      <c r="D519" s="10" t="s">
        <v>16788</v>
      </c>
      <c r="E519" s="50">
        <v>30</v>
      </c>
      <c r="F519" s="168">
        <v>45981</v>
      </c>
      <c r="G519" s="269" t="s">
        <v>17039</v>
      </c>
      <c r="H519" s="168">
        <v>45985</v>
      </c>
      <c r="I519" s="161"/>
      <c r="J519" s="161"/>
      <c r="K519" s="325" t="s">
        <v>10398</v>
      </c>
      <c r="L519" s="195">
        <v>40568</v>
      </c>
      <c r="M519" s="168">
        <v>45986</v>
      </c>
      <c r="N519" s="116" t="s">
        <v>11874</v>
      </c>
      <c r="O519" s="116"/>
      <c r="P519" s="116" t="s">
        <v>10282</v>
      </c>
      <c r="Q519" s="168">
        <v>45988</v>
      </c>
    </row>
    <row r="520" spans="1:17" hidden="1" x14ac:dyDescent="0.25">
      <c r="A520" s="18">
        <v>1810104400</v>
      </c>
      <c r="B520" s="14" t="s">
        <v>5041</v>
      </c>
      <c r="C520" s="10" t="s">
        <v>19</v>
      </c>
      <c r="D520" s="10" t="s">
        <v>5042</v>
      </c>
      <c r="E520" s="50">
        <v>100</v>
      </c>
      <c r="F520" s="168">
        <v>45980</v>
      </c>
      <c r="G520" s="269" t="s">
        <v>17040</v>
      </c>
      <c r="H520" s="168">
        <v>45985</v>
      </c>
      <c r="I520" s="161"/>
      <c r="J520" s="161"/>
      <c r="K520" s="325" t="s">
        <v>10398</v>
      </c>
      <c r="L520" s="195">
        <v>40569</v>
      </c>
      <c r="M520" s="168">
        <v>45986</v>
      </c>
      <c r="N520" s="116" t="s">
        <v>10175</v>
      </c>
      <c r="O520" s="116"/>
      <c r="P520" s="116" t="s">
        <v>10282</v>
      </c>
      <c r="Q520" s="168">
        <v>45992</v>
      </c>
    </row>
    <row r="521" spans="1:17" hidden="1" x14ac:dyDescent="0.25">
      <c r="A521" s="18">
        <v>1810104890</v>
      </c>
      <c r="B521" s="10" t="s">
        <v>6839</v>
      </c>
      <c r="C521" s="10" t="s">
        <v>19</v>
      </c>
      <c r="D521" s="10" t="s">
        <v>6840</v>
      </c>
      <c r="E521" s="50">
        <v>30</v>
      </c>
      <c r="F521" s="168">
        <v>45980</v>
      </c>
      <c r="G521" s="269" t="s">
        <v>17040</v>
      </c>
      <c r="H521" s="168">
        <v>45985</v>
      </c>
      <c r="I521" s="161"/>
      <c r="J521" s="161"/>
      <c r="K521" s="325" t="s">
        <v>10398</v>
      </c>
      <c r="L521" s="195">
        <v>40569</v>
      </c>
      <c r="M521" s="168">
        <v>45986</v>
      </c>
      <c r="N521" s="116" t="s">
        <v>10175</v>
      </c>
      <c r="O521" s="116"/>
      <c r="P521" s="116" t="s">
        <v>10282</v>
      </c>
      <c r="Q521" s="168">
        <v>45992</v>
      </c>
    </row>
    <row r="522" spans="1:17" hidden="1" x14ac:dyDescent="0.25">
      <c r="A522" s="18">
        <v>1512102040</v>
      </c>
      <c r="B522" s="29" t="s">
        <v>7366</v>
      </c>
      <c r="C522" s="10" t="s">
        <v>19</v>
      </c>
      <c r="D522" s="10" t="s">
        <v>9292</v>
      </c>
      <c r="E522" s="50">
        <v>60</v>
      </c>
      <c r="F522" s="168">
        <v>45980</v>
      </c>
      <c r="G522" s="269" t="s">
        <v>17040</v>
      </c>
      <c r="H522" s="168">
        <v>45985</v>
      </c>
      <c r="I522" s="161"/>
      <c r="J522" s="161"/>
      <c r="K522" s="325" t="s">
        <v>10398</v>
      </c>
      <c r="L522" s="195">
        <v>40569</v>
      </c>
      <c r="M522" s="168">
        <v>45986</v>
      </c>
      <c r="N522" s="116" t="s">
        <v>10175</v>
      </c>
      <c r="O522" s="116"/>
      <c r="P522" s="116" t="s">
        <v>10282</v>
      </c>
      <c r="Q522" s="168">
        <v>45992</v>
      </c>
    </row>
    <row r="523" spans="1:17" hidden="1" x14ac:dyDescent="0.25">
      <c r="A523" s="18">
        <v>1810104380</v>
      </c>
      <c r="B523" s="14" t="s">
        <v>5032</v>
      </c>
      <c r="C523" s="10" t="s">
        <v>19</v>
      </c>
      <c r="D523" s="10" t="s">
        <v>5033</v>
      </c>
      <c r="E523" s="50">
        <v>50</v>
      </c>
      <c r="F523" s="168">
        <v>45980</v>
      </c>
      <c r="G523" s="269" t="s">
        <v>17040</v>
      </c>
      <c r="H523" s="168">
        <v>45985</v>
      </c>
      <c r="I523" s="161"/>
      <c r="J523" s="161"/>
      <c r="K523" s="325" t="s">
        <v>10398</v>
      </c>
      <c r="L523" s="195">
        <v>40569</v>
      </c>
      <c r="M523" s="168">
        <v>45986</v>
      </c>
      <c r="N523" s="116" t="s">
        <v>10175</v>
      </c>
      <c r="O523" s="116"/>
      <c r="P523" s="116" t="s">
        <v>10282</v>
      </c>
      <c r="Q523" s="168">
        <v>45992</v>
      </c>
    </row>
    <row r="524" spans="1:17" hidden="1" x14ac:dyDescent="0.25">
      <c r="A524" s="18">
        <v>1516100380</v>
      </c>
      <c r="B524" s="14" t="s">
        <v>5609</v>
      </c>
      <c r="C524" s="10" t="s">
        <v>19</v>
      </c>
      <c r="D524" s="10" t="s">
        <v>5610</v>
      </c>
      <c r="E524" s="50">
        <v>5</v>
      </c>
      <c r="F524" s="168">
        <v>45981</v>
      </c>
      <c r="G524" s="269" t="s">
        <v>17040</v>
      </c>
      <c r="H524" s="168">
        <v>45985</v>
      </c>
      <c r="I524" s="161"/>
      <c r="J524" s="161"/>
      <c r="K524" s="325" t="s">
        <v>10398</v>
      </c>
      <c r="L524" s="195">
        <v>40569</v>
      </c>
      <c r="M524" s="168">
        <v>45986</v>
      </c>
      <c r="N524" s="116" t="s">
        <v>10175</v>
      </c>
      <c r="O524" s="116"/>
      <c r="P524" s="116" t="s">
        <v>10282</v>
      </c>
      <c r="Q524" s="168">
        <v>45992</v>
      </c>
    </row>
    <row r="525" spans="1:17" hidden="1" x14ac:dyDescent="0.25">
      <c r="A525" s="18">
        <v>1512105750</v>
      </c>
      <c r="B525" s="14" t="s">
        <v>4827</v>
      </c>
      <c r="C525" s="10" t="s">
        <v>19</v>
      </c>
      <c r="D525" s="10" t="s">
        <v>4828</v>
      </c>
      <c r="E525" s="50">
        <v>60</v>
      </c>
      <c r="F525" s="168">
        <v>45981</v>
      </c>
      <c r="G525" s="269" t="s">
        <v>17040</v>
      </c>
      <c r="H525" s="168">
        <v>45985</v>
      </c>
      <c r="I525" s="161"/>
      <c r="J525" s="161"/>
      <c r="K525" s="325" t="s">
        <v>10398</v>
      </c>
      <c r="L525" s="195">
        <v>40569</v>
      </c>
      <c r="M525" s="168">
        <v>45986</v>
      </c>
      <c r="N525" s="116" t="s">
        <v>10175</v>
      </c>
      <c r="O525" s="116"/>
      <c r="P525" s="116" t="s">
        <v>10282</v>
      </c>
      <c r="Q525" s="168">
        <v>45992</v>
      </c>
    </row>
    <row r="526" spans="1:17" hidden="1" x14ac:dyDescent="0.25">
      <c r="A526" s="18">
        <v>1810101870</v>
      </c>
      <c r="B526" s="14" t="s">
        <v>3770</v>
      </c>
      <c r="C526" s="10" t="s">
        <v>19</v>
      </c>
      <c r="D526" s="10" t="s">
        <v>3771</v>
      </c>
      <c r="E526" s="50">
        <v>30</v>
      </c>
      <c r="F526" s="168">
        <v>45980</v>
      </c>
      <c r="G526" s="269" t="s">
        <v>17041</v>
      </c>
      <c r="H526" s="168">
        <v>45985</v>
      </c>
      <c r="I526" s="161"/>
      <c r="J526" s="161"/>
      <c r="K526" s="325" t="s">
        <v>10398</v>
      </c>
      <c r="L526" s="195">
        <v>40630</v>
      </c>
      <c r="M526" s="168">
        <v>45989</v>
      </c>
      <c r="N526" s="116" t="s">
        <v>10284</v>
      </c>
      <c r="O526" s="116"/>
      <c r="P526" s="116" t="s">
        <v>10282</v>
      </c>
      <c r="Q526" s="168">
        <v>45992</v>
      </c>
    </row>
    <row r="527" spans="1:17" hidden="1" x14ac:dyDescent="0.25">
      <c r="A527" s="18">
        <v>1010102170</v>
      </c>
      <c r="B527" s="14" t="s">
        <v>5535</v>
      </c>
      <c r="C527" s="10" t="s">
        <v>19</v>
      </c>
      <c r="D527" s="10" t="s">
        <v>5536</v>
      </c>
      <c r="E527" s="50">
        <v>30</v>
      </c>
      <c r="F527" s="168">
        <v>45980</v>
      </c>
      <c r="G527" s="269" t="s">
        <v>17041</v>
      </c>
      <c r="H527" s="168">
        <v>45985</v>
      </c>
      <c r="I527" s="161"/>
      <c r="J527" s="161"/>
      <c r="K527" s="325" t="s">
        <v>10398</v>
      </c>
      <c r="L527" s="195">
        <v>40627</v>
      </c>
      <c r="M527" s="168">
        <v>45989</v>
      </c>
      <c r="N527" s="116" t="s">
        <v>10273</v>
      </c>
      <c r="O527" s="116"/>
      <c r="P527" s="116" t="s">
        <v>10282</v>
      </c>
      <c r="Q527" s="168">
        <v>46003</v>
      </c>
    </row>
    <row r="528" spans="1:17" hidden="1" x14ac:dyDescent="0.25">
      <c r="A528" s="18">
        <v>1514100320</v>
      </c>
      <c r="B528" s="14" t="s">
        <v>3199</v>
      </c>
      <c r="C528" s="10" t="s">
        <v>19</v>
      </c>
      <c r="D528" s="10" t="s">
        <v>3200</v>
      </c>
      <c r="E528" s="50">
        <v>60</v>
      </c>
      <c r="F528" s="168">
        <v>45981</v>
      </c>
      <c r="G528" s="269" t="s">
        <v>17041</v>
      </c>
      <c r="H528" s="168">
        <v>45985</v>
      </c>
      <c r="I528" s="161"/>
      <c r="J528" s="161"/>
      <c r="K528" s="325" t="s">
        <v>10398</v>
      </c>
      <c r="L528" s="195">
        <v>40628</v>
      </c>
      <c r="M528" s="168">
        <v>45989</v>
      </c>
      <c r="N528" s="116" t="s">
        <v>15885</v>
      </c>
      <c r="O528" s="116"/>
      <c r="P528" s="116" t="s">
        <v>10282</v>
      </c>
      <c r="Q528" s="168">
        <v>46002</v>
      </c>
    </row>
    <row r="529" spans="1:17" hidden="1" x14ac:dyDescent="0.25">
      <c r="A529" s="18">
        <v>1546101840</v>
      </c>
      <c r="B529" s="14" t="s">
        <v>3204</v>
      </c>
      <c r="C529" s="10" t="s">
        <v>19</v>
      </c>
      <c r="D529" s="10" t="s">
        <v>3205</v>
      </c>
      <c r="E529" s="50">
        <v>60</v>
      </c>
      <c r="F529" s="168">
        <v>45981</v>
      </c>
      <c r="G529" s="269" t="s">
        <v>17041</v>
      </c>
      <c r="H529" s="168">
        <v>45985</v>
      </c>
      <c r="I529" s="161"/>
      <c r="J529" s="161"/>
      <c r="K529" s="325" t="s">
        <v>10398</v>
      </c>
      <c r="L529" s="195">
        <v>40629</v>
      </c>
      <c r="M529" s="168">
        <v>45989</v>
      </c>
      <c r="N529" s="116" t="s">
        <v>10294</v>
      </c>
      <c r="O529" s="116"/>
      <c r="P529" s="116" t="s">
        <v>10282</v>
      </c>
      <c r="Q529" s="168">
        <v>45992</v>
      </c>
    </row>
    <row r="530" spans="1:17" hidden="1" x14ac:dyDescent="0.25">
      <c r="A530" s="18">
        <v>1011100040</v>
      </c>
      <c r="B530" s="14" t="s">
        <v>4215</v>
      </c>
      <c r="C530" s="10" t="s">
        <v>4216</v>
      </c>
      <c r="D530" s="10" t="s">
        <v>4217</v>
      </c>
      <c r="E530" s="50">
        <v>200</v>
      </c>
      <c r="F530" s="168">
        <v>45981</v>
      </c>
      <c r="G530" s="269" t="s">
        <v>17042</v>
      </c>
      <c r="H530" s="168">
        <v>45985</v>
      </c>
      <c r="I530" s="161"/>
      <c r="J530" s="161"/>
      <c r="K530" s="325" t="s">
        <v>10398</v>
      </c>
      <c r="L530" s="195">
        <v>40570</v>
      </c>
      <c r="M530" s="168">
        <v>45986</v>
      </c>
      <c r="N530" s="116" t="s">
        <v>10304</v>
      </c>
      <c r="O530" s="116"/>
      <c r="P530" s="116" t="s">
        <v>10282</v>
      </c>
      <c r="Q530" s="168">
        <v>45988</v>
      </c>
    </row>
    <row r="531" spans="1:17" hidden="1" x14ac:dyDescent="0.25">
      <c r="A531" s="18">
        <v>1012100120</v>
      </c>
      <c r="B531" s="14" t="s">
        <v>2994</v>
      </c>
      <c r="C531" s="10" t="s">
        <v>19</v>
      </c>
      <c r="D531" s="10" t="s">
        <v>6630</v>
      </c>
      <c r="E531" s="50">
        <v>40</v>
      </c>
      <c r="F531" s="168">
        <v>45981</v>
      </c>
      <c r="G531" s="269" t="s">
        <v>17043</v>
      </c>
      <c r="H531" s="168">
        <v>45985</v>
      </c>
      <c r="I531" s="161"/>
      <c r="J531" s="161"/>
      <c r="K531" s="325" t="s">
        <v>10398</v>
      </c>
      <c r="L531" s="195">
        <v>40571</v>
      </c>
      <c r="M531" s="168">
        <v>45986</v>
      </c>
      <c r="N531" s="116" t="s">
        <v>10528</v>
      </c>
      <c r="O531" s="116" t="s">
        <v>17980</v>
      </c>
      <c r="P531" s="116" t="s">
        <v>10282</v>
      </c>
      <c r="Q531" s="168">
        <v>46069</v>
      </c>
    </row>
    <row r="532" spans="1:17" hidden="1" x14ac:dyDescent="0.25">
      <c r="A532" s="18">
        <v>1012100010</v>
      </c>
      <c r="B532" s="14" t="s">
        <v>2992</v>
      </c>
      <c r="C532" s="10" t="s">
        <v>19</v>
      </c>
      <c r="D532" s="10" t="s">
        <v>6632</v>
      </c>
      <c r="E532" s="50">
        <v>4</v>
      </c>
      <c r="F532" s="168">
        <v>45981</v>
      </c>
      <c r="G532" s="269" t="s">
        <v>17043</v>
      </c>
      <c r="H532" s="168">
        <v>45985</v>
      </c>
      <c r="I532" s="161"/>
      <c r="J532" s="161"/>
      <c r="K532" s="325" t="s">
        <v>10398</v>
      </c>
      <c r="L532" s="195">
        <v>40571</v>
      </c>
      <c r="M532" s="168">
        <v>45986</v>
      </c>
      <c r="N532" s="116" t="s">
        <v>10528</v>
      </c>
      <c r="O532" s="116" t="s">
        <v>17990</v>
      </c>
      <c r="P532" s="116" t="s">
        <v>18074</v>
      </c>
      <c r="Q532" s="168">
        <v>46100</v>
      </c>
    </row>
    <row r="533" spans="1:17" hidden="1" x14ac:dyDescent="0.25">
      <c r="A533" s="18">
        <v>1510100430</v>
      </c>
      <c r="B533" s="14" t="s">
        <v>1072</v>
      </c>
      <c r="C533" s="10" t="s">
        <v>19</v>
      </c>
      <c r="D533" s="10" t="s">
        <v>9087</v>
      </c>
      <c r="E533" s="50">
        <v>2</v>
      </c>
      <c r="F533" s="168">
        <v>45981</v>
      </c>
      <c r="G533" s="269" t="s">
        <v>17044</v>
      </c>
      <c r="H533" s="168">
        <v>45985</v>
      </c>
      <c r="I533" s="161" t="s">
        <v>8963</v>
      </c>
      <c r="J533" s="161" t="s">
        <v>10002</v>
      </c>
      <c r="K533" s="325" t="s">
        <v>10398</v>
      </c>
      <c r="L533" s="195">
        <v>40572</v>
      </c>
      <c r="M533" s="168">
        <v>45986</v>
      </c>
      <c r="N533" s="116" t="s">
        <v>10465</v>
      </c>
      <c r="O533" s="116"/>
      <c r="P533" s="116" t="s">
        <v>10282</v>
      </c>
      <c r="Q533" s="168">
        <v>45987</v>
      </c>
    </row>
    <row r="534" spans="1:17" hidden="1" x14ac:dyDescent="0.25">
      <c r="A534" s="18">
        <v>1321100610</v>
      </c>
      <c r="B534" s="14" t="s">
        <v>6936</v>
      </c>
      <c r="C534" s="10" t="s">
        <v>19</v>
      </c>
      <c r="D534" s="10" t="s">
        <v>6938</v>
      </c>
      <c r="E534" s="50">
        <v>50</v>
      </c>
      <c r="F534" s="168">
        <v>45981</v>
      </c>
      <c r="G534" s="269" t="s">
        <v>17045</v>
      </c>
      <c r="H534" s="168">
        <v>45985</v>
      </c>
      <c r="I534" s="161"/>
      <c r="J534" s="161" t="s">
        <v>10099</v>
      </c>
      <c r="K534" s="325" t="s">
        <v>10398</v>
      </c>
      <c r="L534" s="195">
        <v>40573</v>
      </c>
      <c r="M534" s="168">
        <v>45986</v>
      </c>
      <c r="N534" s="116" t="s">
        <v>10466</v>
      </c>
      <c r="O534" s="116"/>
      <c r="P534" s="116" t="s">
        <v>10282</v>
      </c>
      <c r="Q534" s="168">
        <v>45988</v>
      </c>
    </row>
    <row r="535" spans="1:17" hidden="1" x14ac:dyDescent="0.25">
      <c r="A535" s="18">
        <v>1324103590</v>
      </c>
      <c r="B535" s="14" t="s">
        <v>15705</v>
      </c>
      <c r="C535" s="10" t="s">
        <v>19</v>
      </c>
      <c r="D535" s="10" t="s">
        <v>15698</v>
      </c>
      <c r="E535" s="50">
        <v>50</v>
      </c>
      <c r="F535" s="168">
        <v>45981</v>
      </c>
      <c r="G535" s="269" t="s">
        <v>17045</v>
      </c>
      <c r="H535" s="168">
        <v>45985</v>
      </c>
      <c r="I535" s="161" t="s">
        <v>8963</v>
      </c>
      <c r="J535" s="161" t="s">
        <v>11471</v>
      </c>
      <c r="K535" s="325" t="s">
        <v>10398</v>
      </c>
      <c r="L535" s="195">
        <v>40573</v>
      </c>
      <c r="M535" s="168">
        <v>45986</v>
      </c>
      <c r="N535" s="116" t="s">
        <v>10466</v>
      </c>
      <c r="O535" s="116"/>
      <c r="P535" s="116" t="s">
        <v>10282</v>
      </c>
      <c r="Q535" s="168">
        <v>45988</v>
      </c>
    </row>
    <row r="536" spans="1:17" hidden="1" x14ac:dyDescent="0.25">
      <c r="A536" s="18">
        <v>1318100780</v>
      </c>
      <c r="B536" s="14" t="s">
        <v>3321</v>
      </c>
      <c r="C536" s="10" t="s">
        <v>19</v>
      </c>
      <c r="D536" s="10" t="s">
        <v>17008</v>
      </c>
      <c r="E536" s="50">
        <v>1</v>
      </c>
      <c r="F536" s="168">
        <v>45981</v>
      </c>
      <c r="G536" s="269" t="s">
        <v>17046</v>
      </c>
      <c r="H536" s="168">
        <v>45985</v>
      </c>
      <c r="I536" s="161"/>
      <c r="J536" s="161"/>
      <c r="K536" s="325" t="s">
        <v>10398</v>
      </c>
      <c r="L536" s="195">
        <v>40685</v>
      </c>
      <c r="M536" s="168">
        <v>45994</v>
      </c>
      <c r="N536" s="116" t="s">
        <v>10301</v>
      </c>
      <c r="O536" s="116"/>
      <c r="P536" s="116" t="s">
        <v>10282</v>
      </c>
      <c r="Q536" s="168">
        <v>45996</v>
      </c>
    </row>
    <row r="537" spans="1:17" hidden="1" x14ac:dyDescent="0.25">
      <c r="A537" s="18">
        <v>1318105370</v>
      </c>
      <c r="B537" s="30" t="s">
        <v>7447</v>
      </c>
      <c r="C537" s="10" t="s">
        <v>19</v>
      </c>
      <c r="D537" s="10" t="s">
        <v>7236</v>
      </c>
      <c r="E537" s="50">
        <v>2</v>
      </c>
      <c r="F537" s="168">
        <v>45986</v>
      </c>
      <c r="G537" s="269" t="s">
        <v>17076</v>
      </c>
      <c r="H537" s="168">
        <v>45986</v>
      </c>
      <c r="I537" s="161"/>
      <c r="J537" s="161"/>
      <c r="K537" s="325" t="s">
        <v>10398</v>
      </c>
      <c r="L537" s="195">
        <v>40574</v>
      </c>
      <c r="M537" s="168">
        <v>45987</v>
      </c>
      <c r="N537" s="116" t="s">
        <v>10289</v>
      </c>
      <c r="O537" s="116"/>
      <c r="P537" s="116" t="s">
        <v>10282</v>
      </c>
      <c r="Q537" s="168">
        <v>45993</v>
      </c>
    </row>
    <row r="538" spans="1:17" hidden="1" x14ac:dyDescent="0.25">
      <c r="A538" s="18">
        <v>1513102240</v>
      </c>
      <c r="B538" s="23" t="s">
        <v>17064</v>
      </c>
      <c r="C538" s="10" t="s">
        <v>19</v>
      </c>
      <c r="D538" s="10" t="s">
        <v>17065</v>
      </c>
      <c r="E538" s="50">
        <v>80</v>
      </c>
      <c r="F538" s="168">
        <v>45987</v>
      </c>
      <c r="G538" s="269" t="s">
        <v>17080</v>
      </c>
      <c r="H538" s="168">
        <v>45988</v>
      </c>
      <c r="I538" s="161"/>
      <c r="J538" s="161" t="s">
        <v>10099</v>
      </c>
      <c r="K538" s="325" t="s">
        <v>10398</v>
      </c>
      <c r="L538" s="195">
        <v>40638</v>
      </c>
      <c r="M538" s="168">
        <v>45989</v>
      </c>
      <c r="N538" s="116" t="s">
        <v>10175</v>
      </c>
      <c r="O538" s="116"/>
      <c r="P538" s="116" t="s">
        <v>10282</v>
      </c>
      <c r="Q538" s="168">
        <v>46006</v>
      </c>
    </row>
    <row r="539" spans="1:17" hidden="1" x14ac:dyDescent="0.25">
      <c r="A539" s="18">
        <v>1318100240</v>
      </c>
      <c r="B539" s="14" t="s">
        <v>6315</v>
      </c>
      <c r="C539" s="10" t="s">
        <v>19</v>
      </c>
      <c r="D539" s="10" t="s">
        <v>17072</v>
      </c>
      <c r="E539" s="50">
        <v>3</v>
      </c>
      <c r="F539" s="168">
        <v>45988</v>
      </c>
      <c r="G539" s="269" t="s">
        <v>17073</v>
      </c>
      <c r="H539" s="168">
        <v>45988</v>
      </c>
      <c r="I539" s="161" t="s">
        <v>8963</v>
      </c>
      <c r="J539" s="161" t="s">
        <v>10410</v>
      </c>
      <c r="K539" s="325" t="s">
        <v>10398</v>
      </c>
      <c r="L539" s="195">
        <v>40618</v>
      </c>
      <c r="M539" s="168">
        <v>45988</v>
      </c>
      <c r="N539" s="116" t="s">
        <v>10289</v>
      </c>
      <c r="O539" s="116"/>
      <c r="P539" s="116" t="s">
        <v>10282</v>
      </c>
      <c r="Q539" s="168">
        <v>45989</v>
      </c>
    </row>
    <row r="540" spans="1:17" hidden="1" x14ac:dyDescent="0.25">
      <c r="A540" s="18">
        <v>1318100240</v>
      </c>
      <c r="B540" s="14" t="s">
        <v>6315</v>
      </c>
      <c r="C540" s="10" t="s">
        <v>19</v>
      </c>
      <c r="D540" s="10" t="s">
        <v>17072</v>
      </c>
      <c r="E540" s="50">
        <v>1</v>
      </c>
      <c r="F540" s="168">
        <v>45988</v>
      </c>
      <c r="G540" s="269" t="s">
        <v>17074</v>
      </c>
      <c r="H540" s="168">
        <v>45988</v>
      </c>
      <c r="I540" s="161" t="s">
        <v>8963</v>
      </c>
      <c r="J540" s="161" t="s">
        <v>10410</v>
      </c>
      <c r="K540" s="325" t="s">
        <v>10398</v>
      </c>
      <c r="L540" s="195">
        <v>40643</v>
      </c>
      <c r="M540" s="168">
        <v>45989</v>
      </c>
      <c r="N540" s="116" t="s">
        <v>10289</v>
      </c>
      <c r="O540" s="116"/>
      <c r="P540" s="116" t="s">
        <v>10282</v>
      </c>
      <c r="Q540" s="168">
        <v>45993</v>
      </c>
    </row>
    <row r="541" spans="1:17" hidden="1" x14ac:dyDescent="0.25">
      <c r="A541" s="18">
        <v>1216100050</v>
      </c>
      <c r="B541" s="14" t="s">
        <v>2403</v>
      </c>
      <c r="C541" s="10" t="s">
        <v>19</v>
      </c>
      <c r="D541" s="10" t="s">
        <v>2404</v>
      </c>
      <c r="E541" s="50">
        <v>4</v>
      </c>
      <c r="F541" s="168">
        <v>45989</v>
      </c>
      <c r="G541" s="269" t="s">
        <v>17081</v>
      </c>
      <c r="H541" s="168">
        <v>45989</v>
      </c>
      <c r="I541" s="161"/>
      <c r="J541" s="161"/>
      <c r="K541" s="325" t="s">
        <v>10398</v>
      </c>
      <c r="L541" s="195">
        <v>40664</v>
      </c>
      <c r="M541" s="168">
        <v>45989</v>
      </c>
      <c r="N541" s="116" t="s">
        <v>10289</v>
      </c>
      <c r="O541" s="116"/>
      <c r="P541" s="116" t="s">
        <v>10282</v>
      </c>
      <c r="Q541" s="168">
        <v>45993</v>
      </c>
    </row>
    <row r="542" spans="1:17" hidden="1" x14ac:dyDescent="0.25">
      <c r="A542" s="18">
        <v>1027100950</v>
      </c>
      <c r="B542" s="14" t="s">
        <v>17108</v>
      </c>
      <c r="C542" s="10" t="s">
        <v>19</v>
      </c>
      <c r="D542" s="10" t="s">
        <v>17111</v>
      </c>
      <c r="E542" s="50">
        <v>2</v>
      </c>
      <c r="F542" s="168">
        <v>46000</v>
      </c>
      <c r="G542" s="269" t="s">
        <v>17113</v>
      </c>
      <c r="H542" s="168">
        <v>46000</v>
      </c>
      <c r="I542" s="161"/>
      <c r="J542" s="161"/>
      <c r="K542" s="325" t="s">
        <v>10398</v>
      </c>
      <c r="L542" s="195">
        <v>40704</v>
      </c>
      <c r="M542" s="168">
        <v>46000</v>
      </c>
      <c r="N542" s="116" t="s">
        <v>17114</v>
      </c>
      <c r="O542" s="116"/>
      <c r="P542" s="116" t="s">
        <v>10282</v>
      </c>
      <c r="Q542" s="168">
        <v>46001</v>
      </c>
    </row>
    <row r="543" spans="1:17" hidden="1" x14ac:dyDescent="0.25">
      <c r="A543" s="18">
        <v>1027100960</v>
      </c>
      <c r="B543" s="14" t="s">
        <v>17109</v>
      </c>
      <c r="C543" s="10" t="s">
        <v>19</v>
      </c>
      <c r="D543" s="10" t="s">
        <v>17112</v>
      </c>
      <c r="E543" s="50">
        <v>2</v>
      </c>
      <c r="F543" s="168">
        <v>46000</v>
      </c>
      <c r="G543" s="269" t="s">
        <v>17113</v>
      </c>
      <c r="H543" s="168">
        <v>46000</v>
      </c>
      <c r="I543" s="161"/>
      <c r="J543" s="161"/>
      <c r="K543" s="325" t="s">
        <v>10398</v>
      </c>
      <c r="L543" s="195">
        <v>40704</v>
      </c>
      <c r="M543" s="168">
        <v>46000</v>
      </c>
      <c r="N543" s="116" t="s">
        <v>17114</v>
      </c>
      <c r="O543" s="116"/>
      <c r="P543" s="116" t="s">
        <v>10282</v>
      </c>
      <c r="Q543" s="168">
        <v>46001</v>
      </c>
    </row>
    <row r="544" spans="1:17" hidden="1" x14ac:dyDescent="0.25">
      <c r="A544" s="18">
        <v>1013100090</v>
      </c>
      <c r="B544" s="14" t="s">
        <v>8015</v>
      </c>
      <c r="C544" s="10" t="s">
        <v>7375</v>
      </c>
      <c r="D544" s="10" t="s">
        <v>7703</v>
      </c>
      <c r="E544" s="50">
        <v>3</v>
      </c>
      <c r="F544" s="168">
        <v>46002</v>
      </c>
      <c r="G544" s="269" t="s">
        <v>17139</v>
      </c>
      <c r="H544" s="168">
        <v>46002</v>
      </c>
      <c r="I544" s="161"/>
      <c r="J544" s="161" t="s">
        <v>10099</v>
      </c>
      <c r="K544" s="325" t="s">
        <v>10398</v>
      </c>
      <c r="L544" s="195">
        <v>40741</v>
      </c>
      <c r="M544" s="168">
        <v>46006</v>
      </c>
      <c r="N544" s="116" t="s">
        <v>10291</v>
      </c>
      <c r="O544" s="116"/>
      <c r="P544" s="116" t="s">
        <v>10282</v>
      </c>
      <c r="Q544" s="168">
        <v>46007</v>
      </c>
    </row>
    <row r="545" spans="1:17" hidden="1" x14ac:dyDescent="0.25">
      <c r="A545" s="18">
        <v>1027100250</v>
      </c>
      <c r="B545" s="14" t="s">
        <v>7699</v>
      </c>
      <c r="C545" s="10" t="s">
        <v>7375</v>
      </c>
      <c r="D545" s="10" t="s">
        <v>7702</v>
      </c>
      <c r="E545" s="50">
        <v>2</v>
      </c>
      <c r="F545" s="168">
        <v>46002</v>
      </c>
      <c r="G545" s="269" t="s">
        <v>17139</v>
      </c>
      <c r="H545" s="168">
        <v>46002</v>
      </c>
      <c r="I545" s="161"/>
      <c r="J545" s="161"/>
      <c r="K545" s="325" t="s">
        <v>10398</v>
      </c>
      <c r="L545" s="195">
        <v>40741</v>
      </c>
      <c r="M545" s="168">
        <v>46006</v>
      </c>
      <c r="N545" s="116" t="s">
        <v>10291</v>
      </c>
      <c r="O545" s="116"/>
      <c r="P545" s="116" t="s">
        <v>10282</v>
      </c>
      <c r="Q545" s="168">
        <v>46007</v>
      </c>
    </row>
    <row r="546" spans="1:17" hidden="1" x14ac:dyDescent="0.25">
      <c r="A546" s="18">
        <v>1228100280</v>
      </c>
      <c r="B546" s="29" t="s">
        <v>7027</v>
      </c>
      <c r="C546" s="10" t="s">
        <v>19</v>
      </c>
      <c r="D546" s="10" t="s">
        <v>7425</v>
      </c>
      <c r="E546" s="50">
        <v>60</v>
      </c>
      <c r="F546" s="168">
        <v>46000</v>
      </c>
      <c r="G546" s="269" t="s">
        <v>17140</v>
      </c>
      <c r="H546" s="168">
        <v>46002</v>
      </c>
      <c r="I546" s="161"/>
      <c r="J546" s="161"/>
      <c r="K546" s="325" t="s">
        <v>10398</v>
      </c>
      <c r="L546" s="195">
        <v>40750</v>
      </c>
      <c r="M546" s="168">
        <v>46006</v>
      </c>
      <c r="N546" s="116" t="s">
        <v>10224</v>
      </c>
      <c r="O546" s="116"/>
      <c r="P546" s="116" t="s">
        <v>10282</v>
      </c>
      <c r="Q546" s="168">
        <v>46028</v>
      </c>
    </row>
    <row r="547" spans="1:17" hidden="1" x14ac:dyDescent="0.25">
      <c r="A547" s="18">
        <v>1228101470</v>
      </c>
      <c r="B547" s="23" t="s">
        <v>928</v>
      </c>
      <c r="C547" s="10" t="s">
        <v>19</v>
      </c>
      <c r="D547" s="10" t="s">
        <v>7426</v>
      </c>
      <c r="E547" s="50">
        <v>60</v>
      </c>
      <c r="F547" s="168">
        <v>46000</v>
      </c>
      <c r="G547" s="269" t="s">
        <v>17140</v>
      </c>
      <c r="H547" s="168">
        <v>46002</v>
      </c>
      <c r="I547" s="161"/>
      <c r="J547" s="161"/>
      <c r="K547" s="325" t="s">
        <v>10398</v>
      </c>
      <c r="L547" s="195">
        <v>40750</v>
      </c>
      <c r="M547" s="168">
        <v>46006</v>
      </c>
      <c r="N547" s="116" t="s">
        <v>10224</v>
      </c>
      <c r="O547" s="116"/>
      <c r="P547" s="116" t="s">
        <v>10282</v>
      </c>
      <c r="Q547" s="168">
        <v>46028</v>
      </c>
    </row>
    <row r="548" spans="1:17" hidden="1" x14ac:dyDescent="0.25">
      <c r="A548" s="18">
        <v>1213100460</v>
      </c>
      <c r="B548" s="14" t="s">
        <v>7470</v>
      </c>
      <c r="C548" s="10" t="s">
        <v>1469</v>
      </c>
      <c r="D548" s="10" t="s">
        <v>7472</v>
      </c>
      <c r="E548" s="50">
        <v>300</v>
      </c>
      <c r="F548" s="168">
        <v>45994</v>
      </c>
      <c r="G548" s="269" t="s">
        <v>17141</v>
      </c>
      <c r="H548" s="168">
        <v>46002</v>
      </c>
      <c r="I548" s="161" t="s">
        <v>8963</v>
      </c>
      <c r="J548" s="161" t="s">
        <v>10676</v>
      </c>
      <c r="K548" s="325" t="s">
        <v>10398</v>
      </c>
      <c r="L548" s="195">
        <v>40789</v>
      </c>
      <c r="M548" s="168">
        <v>46008</v>
      </c>
      <c r="N548" s="116" t="s">
        <v>10223</v>
      </c>
      <c r="O548" s="116"/>
      <c r="P548" s="116" t="s">
        <v>10282</v>
      </c>
      <c r="Q548" s="168">
        <v>46009</v>
      </c>
    </row>
    <row r="549" spans="1:17" hidden="1" x14ac:dyDescent="0.25">
      <c r="A549" s="18">
        <v>1211103210</v>
      </c>
      <c r="B549" s="42" t="s">
        <v>8017</v>
      </c>
      <c r="C549" s="10" t="s">
        <v>19</v>
      </c>
      <c r="D549" s="10" t="s">
        <v>9948</v>
      </c>
      <c r="E549" s="50">
        <v>3</v>
      </c>
      <c r="F549" s="168">
        <v>46000</v>
      </c>
      <c r="G549" s="269" t="s">
        <v>17141</v>
      </c>
      <c r="H549" s="168">
        <v>46002</v>
      </c>
      <c r="I549" s="161"/>
      <c r="J549" s="161"/>
      <c r="K549" s="325" t="s">
        <v>10398</v>
      </c>
      <c r="L549" s="195">
        <v>40789</v>
      </c>
      <c r="M549" s="168">
        <v>46008</v>
      </c>
      <c r="N549" s="116" t="s">
        <v>10223</v>
      </c>
      <c r="O549" s="116"/>
      <c r="P549" s="116" t="s">
        <v>10282</v>
      </c>
      <c r="Q549" s="168">
        <v>46009</v>
      </c>
    </row>
    <row r="550" spans="1:17" hidden="1" x14ac:dyDescent="0.25">
      <c r="A550" s="18">
        <v>1213103180</v>
      </c>
      <c r="B550" s="14" t="s">
        <v>9182</v>
      </c>
      <c r="C550" s="10" t="s">
        <v>6699</v>
      </c>
      <c r="D550" s="10" t="s">
        <v>11651</v>
      </c>
      <c r="E550" s="50">
        <v>5</v>
      </c>
      <c r="F550" s="168">
        <v>46001</v>
      </c>
      <c r="G550" s="269" t="s">
        <v>17141</v>
      </c>
      <c r="H550" s="168">
        <v>46002</v>
      </c>
      <c r="I550" s="161"/>
      <c r="J550" s="161" t="s">
        <v>10099</v>
      </c>
      <c r="K550" s="325" t="s">
        <v>10398</v>
      </c>
      <c r="L550" s="195">
        <v>40790</v>
      </c>
      <c r="M550" s="168">
        <v>46008</v>
      </c>
      <c r="N550" s="116" t="s">
        <v>10280</v>
      </c>
      <c r="O550" s="116" t="s">
        <v>17164</v>
      </c>
      <c r="P550" s="116" t="s">
        <v>17982</v>
      </c>
      <c r="Q550" s="168">
        <v>46076</v>
      </c>
    </row>
    <row r="551" spans="1:17" hidden="1" x14ac:dyDescent="0.25">
      <c r="A551" s="18">
        <v>1213103200</v>
      </c>
      <c r="B551" s="14" t="s">
        <v>9184</v>
      </c>
      <c r="C551" s="10" t="s">
        <v>6699</v>
      </c>
      <c r="D551" s="10" t="s">
        <v>11650</v>
      </c>
      <c r="E551" s="50">
        <v>4</v>
      </c>
      <c r="F551" s="168">
        <v>46001</v>
      </c>
      <c r="G551" s="269" t="s">
        <v>17141</v>
      </c>
      <c r="H551" s="168">
        <v>46002</v>
      </c>
      <c r="I551" s="161"/>
      <c r="J551" s="161"/>
      <c r="K551" s="325" t="s">
        <v>10398</v>
      </c>
      <c r="L551" s="195">
        <v>40790</v>
      </c>
      <c r="M551" s="168">
        <v>46008</v>
      </c>
      <c r="N551" s="116" t="s">
        <v>10280</v>
      </c>
      <c r="O551" s="116"/>
      <c r="P551" s="116" t="s">
        <v>17982</v>
      </c>
      <c r="Q551" s="168">
        <v>46076</v>
      </c>
    </row>
    <row r="552" spans="1:17" hidden="1" x14ac:dyDescent="0.25">
      <c r="A552" s="18">
        <v>1213103760</v>
      </c>
      <c r="B552" s="30" t="s">
        <v>11750</v>
      </c>
      <c r="C552" s="10" t="s">
        <v>6699</v>
      </c>
      <c r="D552" s="10" t="s">
        <v>11753</v>
      </c>
      <c r="E552" s="50">
        <v>3</v>
      </c>
      <c r="F552" s="168">
        <v>46001</v>
      </c>
      <c r="G552" s="269" t="s">
        <v>17141</v>
      </c>
      <c r="H552" s="168">
        <v>46002</v>
      </c>
      <c r="I552" s="161"/>
      <c r="J552" s="161"/>
      <c r="K552" s="325" t="s">
        <v>10398</v>
      </c>
      <c r="L552" s="195">
        <v>40790</v>
      </c>
      <c r="M552" s="168">
        <v>46008</v>
      </c>
      <c r="N552" s="116" t="s">
        <v>10280</v>
      </c>
      <c r="O552" s="116" t="s">
        <v>17165</v>
      </c>
      <c r="P552" s="116" t="s">
        <v>17982</v>
      </c>
      <c r="Q552" s="168">
        <v>46076</v>
      </c>
    </row>
    <row r="553" spans="1:17" hidden="1" x14ac:dyDescent="0.25">
      <c r="A553" s="253">
        <v>1810104130</v>
      </c>
      <c r="B553" s="29" t="s">
        <v>4953</v>
      </c>
      <c r="C553" s="10" t="s">
        <v>19</v>
      </c>
      <c r="D553" s="10" t="s">
        <v>4954</v>
      </c>
      <c r="E553" s="50">
        <v>200</v>
      </c>
      <c r="F553" s="168">
        <v>45988</v>
      </c>
      <c r="G553" s="269" t="s">
        <v>17142</v>
      </c>
      <c r="H553" s="168">
        <v>46002</v>
      </c>
      <c r="I553" s="161"/>
      <c r="J553" s="161"/>
      <c r="K553" s="325" t="s">
        <v>10398</v>
      </c>
      <c r="L553" s="195">
        <v>40751</v>
      </c>
      <c r="M553" s="168">
        <v>46006</v>
      </c>
      <c r="N553" s="116" t="s">
        <v>10175</v>
      </c>
      <c r="O553" s="116" t="s">
        <v>17305</v>
      </c>
      <c r="P553" s="116" t="s">
        <v>10282</v>
      </c>
      <c r="Q553" s="168">
        <v>46027</v>
      </c>
    </row>
    <row r="554" spans="1:17" hidden="1" x14ac:dyDescent="0.25">
      <c r="A554" s="18">
        <v>1010107810</v>
      </c>
      <c r="B554" s="14" t="s">
        <v>8951</v>
      </c>
      <c r="C554" s="10" t="s">
        <v>19</v>
      </c>
      <c r="D554" s="10" t="s">
        <v>16656</v>
      </c>
      <c r="E554" s="50">
        <v>30</v>
      </c>
      <c r="F554" s="168">
        <v>46001</v>
      </c>
      <c r="G554" s="269" t="s">
        <v>17143</v>
      </c>
      <c r="H554" s="168">
        <v>46002</v>
      </c>
      <c r="I554" s="161"/>
      <c r="J554" s="161" t="s">
        <v>10099</v>
      </c>
      <c r="K554" s="325" t="s">
        <v>10398</v>
      </c>
      <c r="L554" s="195">
        <v>40791</v>
      </c>
      <c r="M554" s="168">
        <v>46008</v>
      </c>
      <c r="N554" s="116" t="s">
        <v>11070</v>
      </c>
      <c r="O554" s="116"/>
      <c r="P554" s="116" t="s">
        <v>10282</v>
      </c>
      <c r="Q554" s="168">
        <v>46013</v>
      </c>
    </row>
    <row r="555" spans="1:17" hidden="1" x14ac:dyDescent="0.25">
      <c r="A555" s="18">
        <v>1017100480</v>
      </c>
      <c r="B555" s="14" t="s">
        <v>4219</v>
      </c>
      <c r="C555" s="10" t="s">
        <v>6699</v>
      </c>
      <c r="D555" s="10" t="s">
        <v>4220</v>
      </c>
      <c r="E555" s="50">
        <v>30</v>
      </c>
      <c r="F555" s="168">
        <v>46002</v>
      </c>
      <c r="G555" s="269" t="s">
        <v>17144</v>
      </c>
      <c r="H555" s="168">
        <v>46002</v>
      </c>
      <c r="I555" s="161" t="s">
        <v>8963</v>
      </c>
      <c r="J555" s="161" t="s">
        <v>10470</v>
      </c>
      <c r="K555" s="325" t="s">
        <v>10398</v>
      </c>
      <c r="L555" s="195">
        <v>40748</v>
      </c>
      <c r="M555" s="168">
        <v>46006</v>
      </c>
      <c r="N555" s="116" t="s">
        <v>10304</v>
      </c>
      <c r="O555" s="116"/>
      <c r="P555" s="116" t="s">
        <v>10282</v>
      </c>
      <c r="Q555" s="168">
        <v>46008</v>
      </c>
    </row>
    <row r="556" spans="1:17" hidden="1" x14ac:dyDescent="0.25">
      <c r="A556" s="18">
        <v>1523100670</v>
      </c>
      <c r="B556" s="14" t="s">
        <v>2456</v>
      </c>
      <c r="C556" s="10" t="s">
        <v>1469</v>
      </c>
      <c r="D556" s="10" t="s">
        <v>7406</v>
      </c>
      <c r="E556" s="50">
        <v>45</v>
      </c>
      <c r="F556" s="168">
        <v>45981</v>
      </c>
      <c r="G556" s="269" t="s">
        <v>17145</v>
      </c>
      <c r="H556" s="168">
        <v>46002</v>
      </c>
      <c r="I556" s="161"/>
      <c r="J556" s="161"/>
      <c r="K556" s="325" t="s">
        <v>10398</v>
      </c>
      <c r="L556" s="195">
        <v>40749</v>
      </c>
      <c r="M556" s="168">
        <v>46006</v>
      </c>
      <c r="N556" s="116" t="s">
        <v>11065</v>
      </c>
      <c r="O556" s="116"/>
      <c r="P556" s="116" t="s">
        <v>10282</v>
      </c>
      <c r="Q556" s="168">
        <v>46008</v>
      </c>
    </row>
    <row r="557" spans="1:17" hidden="1" x14ac:dyDescent="0.25">
      <c r="A557" s="18">
        <v>1011100940</v>
      </c>
      <c r="B557" s="14" t="s">
        <v>10614</v>
      </c>
      <c r="C557" s="10" t="s">
        <v>19</v>
      </c>
      <c r="D557" s="10" t="s">
        <v>10615</v>
      </c>
      <c r="E557" s="50">
        <v>60</v>
      </c>
      <c r="F557" s="168">
        <v>46001</v>
      </c>
      <c r="G557" s="269" t="s">
        <v>17147</v>
      </c>
      <c r="H557" s="168">
        <v>46002</v>
      </c>
      <c r="I557" s="161" t="s">
        <v>8963</v>
      </c>
      <c r="J557" s="161" t="s">
        <v>10410</v>
      </c>
      <c r="K557" s="325" t="s">
        <v>10398</v>
      </c>
      <c r="L557" s="195">
        <v>40747</v>
      </c>
      <c r="M557" s="168">
        <v>46006</v>
      </c>
      <c r="N557" s="116" t="s">
        <v>10618</v>
      </c>
      <c r="O557" s="116"/>
      <c r="P557" s="116" t="s">
        <v>10282</v>
      </c>
      <c r="Q557" s="168">
        <v>46008</v>
      </c>
    </row>
    <row r="558" spans="1:17" hidden="1" x14ac:dyDescent="0.25">
      <c r="A558" s="18">
        <v>1011100140</v>
      </c>
      <c r="B558" s="14" t="s">
        <v>4222</v>
      </c>
      <c r="C558" s="10" t="s">
        <v>731</v>
      </c>
      <c r="D558" s="10" t="s">
        <v>4223</v>
      </c>
      <c r="E558" s="50">
        <v>50</v>
      </c>
      <c r="F558" s="168">
        <v>46002</v>
      </c>
      <c r="G558" s="269" t="s">
        <v>17147</v>
      </c>
      <c r="H558" s="168">
        <v>46002</v>
      </c>
      <c r="I558" s="161"/>
      <c r="J558" s="161"/>
      <c r="K558" s="325" t="s">
        <v>10398</v>
      </c>
      <c r="L558" s="195">
        <v>40747</v>
      </c>
      <c r="M558" s="168">
        <v>46006</v>
      </c>
      <c r="N558" s="116" t="s">
        <v>10618</v>
      </c>
      <c r="O558" s="116"/>
      <c r="P558" s="116" t="s">
        <v>10282</v>
      </c>
      <c r="Q558" s="168">
        <v>46008</v>
      </c>
    </row>
    <row r="559" spans="1:17" hidden="1" x14ac:dyDescent="0.25">
      <c r="A559" s="18">
        <v>1011100430</v>
      </c>
      <c r="B559" s="14" t="s">
        <v>4224</v>
      </c>
      <c r="C559" s="10" t="s">
        <v>731</v>
      </c>
      <c r="D559" s="10" t="s">
        <v>10953</v>
      </c>
      <c r="E559" s="50">
        <v>100</v>
      </c>
      <c r="F559" s="168">
        <v>46002</v>
      </c>
      <c r="G559" s="269" t="s">
        <v>17147</v>
      </c>
      <c r="H559" s="168">
        <v>46002</v>
      </c>
      <c r="I559" s="161"/>
      <c r="J559" s="161"/>
      <c r="K559" s="325" t="s">
        <v>10398</v>
      </c>
      <c r="L559" s="195">
        <v>40747</v>
      </c>
      <c r="M559" s="168">
        <v>46006</v>
      </c>
      <c r="N559" s="116" t="s">
        <v>10618</v>
      </c>
      <c r="O559" s="116"/>
      <c r="P559" s="116" t="s">
        <v>10282</v>
      </c>
      <c r="Q559" s="168">
        <v>46008</v>
      </c>
    </row>
    <row r="560" spans="1:17" hidden="1" x14ac:dyDescent="0.25">
      <c r="A560" s="18">
        <v>1519103800</v>
      </c>
      <c r="B560" s="14" t="s">
        <v>231</v>
      </c>
      <c r="C560" s="10" t="s">
        <v>19</v>
      </c>
      <c r="D560" s="10" t="s">
        <v>16527</v>
      </c>
      <c r="E560" s="50">
        <v>12</v>
      </c>
      <c r="F560" s="168">
        <v>45988</v>
      </c>
      <c r="G560" s="269" t="s">
        <v>17146</v>
      </c>
      <c r="H560" s="168">
        <v>46002</v>
      </c>
      <c r="I560" s="161"/>
      <c r="J560" s="161"/>
      <c r="K560" s="325" t="s">
        <v>10398</v>
      </c>
      <c r="L560" s="195">
        <v>40905</v>
      </c>
      <c r="M560" s="168">
        <v>46022</v>
      </c>
      <c r="N560" s="116" t="s">
        <v>11873</v>
      </c>
      <c r="O560" s="116"/>
      <c r="P560" s="116" t="s">
        <v>10282</v>
      </c>
      <c r="Q560" s="168">
        <v>46030</v>
      </c>
    </row>
    <row r="561" spans="1:17" hidden="1" x14ac:dyDescent="0.25">
      <c r="A561" s="18">
        <v>1247100030</v>
      </c>
      <c r="B561" s="33" t="s">
        <v>2985</v>
      </c>
      <c r="C561" s="14" t="s">
        <v>19</v>
      </c>
      <c r="D561" s="14" t="s">
        <v>7408</v>
      </c>
      <c r="E561" s="50">
        <v>6</v>
      </c>
      <c r="F561" s="168">
        <v>46006</v>
      </c>
      <c r="G561" s="269" t="s">
        <v>17150</v>
      </c>
      <c r="H561" s="168">
        <v>46006</v>
      </c>
      <c r="I561" s="161" t="s">
        <v>8963</v>
      </c>
      <c r="J561" s="161" t="s">
        <v>10410</v>
      </c>
      <c r="K561" s="325" t="s">
        <v>10398</v>
      </c>
      <c r="L561" s="195">
        <v>40773</v>
      </c>
      <c r="M561" s="168">
        <v>46007</v>
      </c>
      <c r="N561" s="116" t="s">
        <v>10457</v>
      </c>
      <c r="O561" s="116"/>
      <c r="P561" s="116" t="s">
        <v>10282</v>
      </c>
      <c r="Q561" s="168">
        <v>46013</v>
      </c>
    </row>
    <row r="562" spans="1:17" hidden="1" x14ac:dyDescent="0.25">
      <c r="A562" s="18">
        <v>1810103610</v>
      </c>
      <c r="B562" s="14" t="s">
        <v>4780</v>
      </c>
      <c r="C562" s="14" t="s">
        <v>19</v>
      </c>
      <c r="D562" s="14" t="s">
        <v>4781</v>
      </c>
      <c r="E562" s="50">
        <v>12</v>
      </c>
      <c r="F562" s="168">
        <v>46006</v>
      </c>
      <c r="G562" s="269" t="s">
        <v>17161</v>
      </c>
      <c r="H562" s="168">
        <v>46008</v>
      </c>
      <c r="I562" s="161" t="s">
        <v>8963</v>
      </c>
      <c r="J562" s="161" t="s">
        <v>10780</v>
      </c>
      <c r="K562" s="325" t="s">
        <v>10175</v>
      </c>
      <c r="L562" s="195">
        <v>40792</v>
      </c>
      <c r="M562" s="168">
        <v>46008</v>
      </c>
      <c r="N562" s="116" t="s">
        <v>10175</v>
      </c>
      <c r="O562" s="116"/>
      <c r="P562" s="116" t="s">
        <v>10282</v>
      </c>
      <c r="Q562" s="168">
        <v>46008</v>
      </c>
    </row>
    <row r="563" spans="1:17" hidden="1" x14ac:dyDescent="0.25">
      <c r="A563" s="18">
        <v>1810103780</v>
      </c>
      <c r="B563" s="14" t="s">
        <v>4842</v>
      </c>
      <c r="C563" s="14" t="s">
        <v>19</v>
      </c>
      <c r="D563" s="14" t="s">
        <v>4843</v>
      </c>
      <c r="E563" s="50">
        <v>12</v>
      </c>
      <c r="F563" s="168">
        <v>46006</v>
      </c>
      <c r="G563" s="269" t="s">
        <v>17161</v>
      </c>
      <c r="H563" s="168">
        <v>46008</v>
      </c>
      <c r="I563" s="161" t="s">
        <v>8963</v>
      </c>
      <c r="J563" s="161" t="s">
        <v>10780</v>
      </c>
      <c r="K563" s="325" t="s">
        <v>10175</v>
      </c>
      <c r="L563" s="195">
        <v>40792</v>
      </c>
      <c r="M563" s="168">
        <v>46008</v>
      </c>
      <c r="N563" s="116" t="s">
        <v>10175</v>
      </c>
      <c r="O563" s="116"/>
      <c r="P563" s="116" t="s">
        <v>10282</v>
      </c>
      <c r="Q563" s="168">
        <v>46008</v>
      </c>
    </row>
    <row r="564" spans="1:17" hidden="1" x14ac:dyDescent="0.25">
      <c r="A564" s="18">
        <v>1810104080</v>
      </c>
      <c r="B564" s="14" t="s">
        <v>4935</v>
      </c>
      <c r="C564" s="14" t="s">
        <v>19</v>
      </c>
      <c r="D564" s="14" t="s">
        <v>4936</v>
      </c>
      <c r="E564" s="50">
        <v>12</v>
      </c>
      <c r="F564" s="168">
        <v>46006</v>
      </c>
      <c r="G564" s="269" t="s">
        <v>17161</v>
      </c>
      <c r="H564" s="168">
        <v>46008</v>
      </c>
      <c r="I564" s="161" t="s">
        <v>8963</v>
      </c>
      <c r="J564" s="161" t="s">
        <v>10633</v>
      </c>
      <c r="K564" s="325" t="s">
        <v>10175</v>
      </c>
      <c r="L564" s="195">
        <v>40792</v>
      </c>
      <c r="M564" s="168">
        <v>46008</v>
      </c>
      <c r="N564" s="116" t="s">
        <v>10175</v>
      </c>
      <c r="O564" s="116"/>
      <c r="P564" s="116" t="s">
        <v>10282</v>
      </c>
      <c r="Q564" s="168">
        <v>46008</v>
      </c>
    </row>
    <row r="565" spans="1:17" hidden="1" x14ac:dyDescent="0.25">
      <c r="A565" s="18">
        <v>1523100760</v>
      </c>
      <c r="B565" s="10" t="s">
        <v>4164</v>
      </c>
      <c r="C565" s="14" t="s">
        <v>1469</v>
      </c>
      <c r="D565" s="14" t="s">
        <v>16351</v>
      </c>
      <c r="E565" s="50">
        <v>60</v>
      </c>
      <c r="F565" s="168">
        <v>46006</v>
      </c>
      <c r="G565" s="269" t="s">
        <v>17326</v>
      </c>
      <c r="H565" s="168">
        <v>46035</v>
      </c>
      <c r="I565" s="161"/>
      <c r="J565" s="161"/>
      <c r="K565" s="325" t="s">
        <v>10398</v>
      </c>
      <c r="L565" s="195">
        <v>40931</v>
      </c>
      <c r="M565" s="168">
        <v>46035</v>
      </c>
      <c r="N565" s="116" t="s">
        <v>11069</v>
      </c>
      <c r="O565" s="116"/>
      <c r="P565" s="116" t="s">
        <v>10282</v>
      </c>
      <c r="Q565" s="168">
        <v>46087</v>
      </c>
    </row>
    <row r="566" spans="1:17" hidden="1" x14ac:dyDescent="0.25">
      <c r="A566" s="18">
        <v>1523100680</v>
      </c>
      <c r="B566" s="14" t="s">
        <v>4167</v>
      </c>
      <c r="C566" s="14" t="s">
        <v>1469</v>
      </c>
      <c r="D566" s="14" t="s">
        <v>15631</v>
      </c>
      <c r="E566" s="50">
        <v>60</v>
      </c>
      <c r="F566" s="168">
        <v>46006</v>
      </c>
      <c r="G566" s="269" t="s">
        <v>17326</v>
      </c>
      <c r="H566" s="168">
        <v>46035</v>
      </c>
      <c r="I566" s="161"/>
      <c r="J566" s="161"/>
      <c r="K566" s="325" t="s">
        <v>10398</v>
      </c>
      <c r="L566" s="195">
        <v>40931</v>
      </c>
      <c r="M566" s="168">
        <v>46035</v>
      </c>
      <c r="N566" s="116" t="s">
        <v>11069</v>
      </c>
      <c r="O566" s="116"/>
      <c r="P566" s="116" t="s">
        <v>10282</v>
      </c>
      <c r="Q566" s="168">
        <v>46087</v>
      </c>
    </row>
    <row r="567" spans="1:17" hidden="1" x14ac:dyDescent="0.25">
      <c r="A567" s="18">
        <v>1211101550</v>
      </c>
      <c r="B567" s="30" t="s">
        <v>7465</v>
      </c>
      <c r="C567" s="14" t="s">
        <v>1469</v>
      </c>
      <c r="D567" s="14" t="s">
        <v>7466</v>
      </c>
      <c r="E567" s="50">
        <v>77</v>
      </c>
      <c r="F567" s="168">
        <v>46030</v>
      </c>
      <c r="G567" s="269" t="s">
        <v>17347</v>
      </c>
      <c r="H567" s="168">
        <v>46035</v>
      </c>
      <c r="I567" s="161" t="s">
        <v>8963</v>
      </c>
      <c r="J567" s="161" t="s">
        <v>10526</v>
      </c>
      <c r="K567" s="325" t="s">
        <v>10398</v>
      </c>
      <c r="L567" s="195">
        <v>41007</v>
      </c>
      <c r="M567" s="168">
        <v>46043</v>
      </c>
      <c r="N567" s="116" t="s">
        <v>11542</v>
      </c>
      <c r="O567" s="116"/>
      <c r="P567" s="116" t="s">
        <v>10282</v>
      </c>
      <c r="Q567" s="168">
        <v>46044</v>
      </c>
    </row>
    <row r="568" spans="1:17" hidden="1" x14ac:dyDescent="0.25">
      <c r="A568" s="201">
        <v>1213102090</v>
      </c>
      <c r="B568" s="10" t="s">
        <v>1468</v>
      </c>
      <c r="C568" s="14" t="s">
        <v>1469</v>
      </c>
      <c r="D568" s="14" t="s">
        <v>9884</v>
      </c>
      <c r="E568" s="50">
        <v>25</v>
      </c>
      <c r="F568" s="168">
        <v>46030</v>
      </c>
      <c r="G568" s="269" t="s">
        <v>17347</v>
      </c>
      <c r="H568" s="168">
        <v>46035</v>
      </c>
      <c r="I568" s="161" t="s">
        <v>8963</v>
      </c>
      <c r="J568" s="161" t="s">
        <v>10526</v>
      </c>
      <c r="K568" s="325" t="s">
        <v>10398</v>
      </c>
      <c r="L568" s="195">
        <v>41007</v>
      </c>
      <c r="M568" s="168">
        <v>46043</v>
      </c>
      <c r="N568" s="116" t="s">
        <v>11542</v>
      </c>
      <c r="O568" s="116"/>
      <c r="P568" s="116" t="s">
        <v>10282</v>
      </c>
      <c r="Q568" s="168">
        <v>46044</v>
      </c>
    </row>
    <row r="569" spans="1:17" hidden="1" x14ac:dyDescent="0.25">
      <c r="A569" s="18">
        <v>1013100090</v>
      </c>
      <c r="B569" s="14" t="s">
        <v>8015</v>
      </c>
      <c r="C569" s="14" t="s">
        <v>7375</v>
      </c>
      <c r="D569" s="14" t="s">
        <v>7703</v>
      </c>
      <c r="E569" s="50">
        <v>4</v>
      </c>
      <c r="F569" s="168">
        <v>46030</v>
      </c>
      <c r="G569" s="269" t="s">
        <v>17327</v>
      </c>
      <c r="H569" s="168">
        <v>46035</v>
      </c>
      <c r="I569" s="161" t="s">
        <v>8963</v>
      </c>
      <c r="J569" s="161" t="s">
        <v>10523</v>
      </c>
      <c r="K569" s="325" t="s">
        <v>10398</v>
      </c>
      <c r="L569" s="195">
        <v>40939</v>
      </c>
      <c r="M569" s="168">
        <v>46035</v>
      </c>
      <c r="N569" s="116" t="s">
        <v>10291</v>
      </c>
      <c r="O569" s="116"/>
      <c r="P569" s="116" t="s">
        <v>10282</v>
      </c>
      <c r="Q569" s="168">
        <v>46049</v>
      </c>
    </row>
    <row r="570" spans="1:17" hidden="1" x14ac:dyDescent="0.25">
      <c r="A570" s="18">
        <v>1027100100</v>
      </c>
      <c r="B570" s="14" t="s">
        <v>481</v>
      </c>
      <c r="C570" s="14" t="s">
        <v>19</v>
      </c>
      <c r="D570" s="14" t="s">
        <v>8273</v>
      </c>
      <c r="E570" s="50">
        <v>10</v>
      </c>
      <c r="F570" s="168">
        <v>46030</v>
      </c>
      <c r="G570" s="269" t="s">
        <v>17327</v>
      </c>
      <c r="H570" s="168">
        <v>46035</v>
      </c>
      <c r="I570" s="161"/>
      <c r="J570" s="161"/>
      <c r="K570" s="325" t="s">
        <v>10398</v>
      </c>
      <c r="L570" s="195">
        <v>40939</v>
      </c>
      <c r="M570" s="168">
        <v>46035</v>
      </c>
      <c r="N570" s="116" t="s">
        <v>10291</v>
      </c>
      <c r="O570" s="116"/>
      <c r="P570" s="116" t="s">
        <v>10282</v>
      </c>
      <c r="Q570" s="168">
        <v>46049</v>
      </c>
    </row>
    <row r="571" spans="1:17" hidden="1" x14ac:dyDescent="0.25">
      <c r="A571" s="18">
        <v>1026100080</v>
      </c>
      <c r="B571" s="14" t="s">
        <v>3167</v>
      </c>
      <c r="C571" s="14" t="s">
        <v>19</v>
      </c>
      <c r="D571" s="14" t="s">
        <v>7409</v>
      </c>
      <c r="E571" s="50">
        <v>6</v>
      </c>
      <c r="F571" s="168">
        <v>46030</v>
      </c>
      <c r="G571" s="269" t="s">
        <v>17327</v>
      </c>
      <c r="H571" s="168">
        <v>46035</v>
      </c>
      <c r="I571" s="161"/>
      <c r="J571" s="161"/>
      <c r="K571" s="325" t="s">
        <v>10398</v>
      </c>
      <c r="L571" s="195">
        <v>40939</v>
      </c>
      <c r="M571" s="168">
        <v>46035</v>
      </c>
      <c r="N571" s="116" t="s">
        <v>10291</v>
      </c>
      <c r="O571" s="116"/>
      <c r="P571" s="116" t="s">
        <v>10282</v>
      </c>
      <c r="Q571" s="168">
        <v>46049</v>
      </c>
    </row>
    <row r="572" spans="1:17" hidden="1" x14ac:dyDescent="0.25">
      <c r="A572" s="18">
        <v>1010101290</v>
      </c>
      <c r="B572" s="14" t="s">
        <v>9772</v>
      </c>
      <c r="C572" s="14" t="s">
        <v>4216</v>
      </c>
      <c r="D572" s="14" t="s">
        <v>5768</v>
      </c>
      <c r="E572" s="50">
        <v>30</v>
      </c>
      <c r="F572" s="168">
        <v>46030</v>
      </c>
      <c r="G572" s="269" t="s">
        <v>17328</v>
      </c>
      <c r="H572" s="168">
        <v>46035</v>
      </c>
      <c r="I572" s="161" t="s">
        <v>8963</v>
      </c>
      <c r="J572" s="161" t="s">
        <v>10154</v>
      </c>
      <c r="K572" s="325" t="s">
        <v>10398</v>
      </c>
      <c r="L572" s="195">
        <v>40932</v>
      </c>
      <c r="M572" s="168">
        <v>46035</v>
      </c>
      <c r="N572" s="116" t="s">
        <v>11874</v>
      </c>
      <c r="O572" s="116"/>
      <c r="P572" s="116" t="s">
        <v>10283</v>
      </c>
      <c r="Q572" s="168">
        <v>46036</v>
      </c>
    </row>
    <row r="573" spans="1:17" hidden="1" x14ac:dyDescent="0.25">
      <c r="A573" s="18">
        <v>1234100090</v>
      </c>
      <c r="B573" s="14" t="s">
        <v>1602</v>
      </c>
      <c r="C573" s="14" t="s">
        <v>19</v>
      </c>
      <c r="D573" s="14" t="s">
        <v>1603</v>
      </c>
      <c r="E573" s="50">
        <v>10</v>
      </c>
      <c r="F573" s="168">
        <v>46014</v>
      </c>
      <c r="G573" s="269" t="s">
        <v>17329</v>
      </c>
      <c r="H573" s="168">
        <v>46035</v>
      </c>
      <c r="I573" s="161"/>
      <c r="J573" s="161"/>
      <c r="K573" s="325" t="s">
        <v>10398</v>
      </c>
      <c r="L573" s="195">
        <v>40938</v>
      </c>
      <c r="M573" s="168">
        <v>46035</v>
      </c>
      <c r="N573" s="116" t="s">
        <v>10223</v>
      </c>
      <c r="O573" s="116"/>
      <c r="P573" s="116" t="s">
        <v>10282</v>
      </c>
      <c r="Q573" s="168">
        <v>46037</v>
      </c>
    </row>
    <row r="574" spans="1:17" hidden="1" x14ac:dyDescent="0.25">
      <c r="A574" s="18">
        <v>1226100010</v>
      </c>
      <c r="B574" s="14" t="s">
        <v>2451</v>
      </c>
      <c r="C574" s="14" t="s">
        <v>19</v>
      </c>
      <c r="D574" s="14" t="s">
        <v>2452</v>
      </c>
      <c r="E574" s="50">
        <v>15</v>
      </c>
      <c r="F574" s="168">
        <v>46014</v>
      </c>
      <c r="G574" s="269" t="s">
        <v>17330</v>
      </c>
      <c r="H574" s="168">
        <v>46035</v>
      </c>
      <c r="I574" s="161" t="s">
        <v>8963</v>
      </c>
      <c r="J574" s="161" t="s">
        <v>10523</v>
      </c>
      <c r="K574" s="325" t="s">
        <v>10398</v>
      </c>
      <c r="L574" s="195">
        <v>40938</v>
      </c>
      <c r="M574" s="168">
        <v>46035</v>
      </c>
      <c r="N574" s="116" t="s">
        <v>10223</v>
      </c>
      <c r="O574" s="116"/>
      <c r="P574" s="116" t="s">
        <v>10282</v>
      </c>
      <c r="Q574" s="168">
        <v>46037</v>
      </c>
    </row>
    <row r="575" spans="1:17" hidden="1" x14ac:dyDescent="0.25">
      <c r="A575" s="18">
        <v>1010107850</v>
      </c>
      <c r="B575" s="14" t="s">
        <v>10948</v>
      </c>
      <c r="C575" s="14" t="s">
        <v>19</v>
      </c>
      <c r="D575" s="14" t="s">
        <v>9210</v>
      </c>
      <c r="E575" s="50">
        <v>7</v>
      </c>
      <c r="F575" s="168">
        <v>46014</v>
      </c>
      <c r="G575" s="269" t="s">
        <v>17331</v>
      </c>
      <c r="H575" s="168">
        <v>46035</v>
      </c>
      <c r="I575" s="161" t="s">
        <v>8963</v>
      </c>
      <c r="J575" s="161" t="s">
        <v>10003</v>
      </c>
      <c r="K575" s="325" t="s">
        <v>10398</v>
      </c>
      <c r="L575" s="195">
        <v>40933</v>
      </c>
      <c r="M575" s="168">
        <v>46035</v>
      </c>
      <c r="N575" s="116" t="s">
        <v>12007</v>
      </c>
      <c r="O575" s="116"/>
      <c r="P575" s="116" t="s">
        <v>10282</v>
      </c>
      <c r="Q575" s="168">
        <v>46036</v>
      </c>
    </row>
    <row r="576" spans="1:17" hidden="1" x14ac:dyDescent="0.25">
      <c r="A576" s="18">
        <v>1010107860</v>
      </c>
      <c r="B576" s="14" t="s">
        <v>17166</v>
      </c>
      <c r="C576" s="14" t="s">
        <v>19</v>
      </c>
      <c r="D576" s="14" t="s">
        <v>9213</v>
      </c>
      <c r="E576" s="50">
        <v>3</v>
      </c>
      <c r="F576" s="168">
        <v>46014</v>
      </c>
      <c r="G576" s="269" t="s">
        <v>17331</v>
      </c>
      <c r="H576" s="168">
        <v>46035</v>
      </c>
      <c r="I576" s="161" t="s">
        <v>8963</v>
      </c>
      <c r="J576" s="161" t="s">
        <v>10003</v>
      </c>
      <c r="K576" s="325" t="s">
        <v>10398</v>
      </c>
      <c r="L576" s="195">
        <v>40933</v>
      </c>
      <c r="M576" s="168">
        <v>46035</v>
      </c>
      <c r="N576" s="116" t="s">
        <v>12007</v>
      </c>
      <c r="O576" s="116"/>
      <c r="P576" s="116" t="s">
        <v>10282</v>
      </c>
      <c r="Q576" s="168">
        <v>46036</v>
      </c>
    </row>
    <row r="577" spans="1:17" hidden="1" x14ac:dyDescent="0.25">
      <c r="A577" s="18">
        <v>1017100890</v>
      </c>
      <c r="B577" s="30" t="s">
        <v>2454</v>
      </c>
      <c r="C577" s="14" t="s">
        <v>6066</v>
      </c>
      <c r="D577" s="14" t="s">
        <v>2455</v>
      </c>
      <c r="E577" s="50">
        <v>2</v>
      </c>
      <c r="F577" s="168">
        <v>46030</v>
      </c>
      <c r="G577" s="269" t="s">
        <v>17332</v>
      </c>
      <c r="H577" s="168">
        <v>46035</v>
      </c>
      <c r="I577" s="161" t="s">
        <v>8963</v>
      </c>
      <c r="J577" s="161" t="s">
        <v>10002</v>
      </c>
      <c r="K577" s="325" t="s">
        <v>10398</v>
      </c>
      <c r="L577" s="195">
        <v>40930</v>
      </c>
      <c r="M577" s="168">
        <v>46035</v>
      </c>
      <c r="N577" s="116" t="s">
        <v>10464</v>
      </c>
      <c r="O577" s="116"/>
      <c r="P577" s="116" t="s">
        <v>10282</v>
      </c>
      <c r="Q577" s="168">
        <v>46036</v>
      </c>
    </row>
    <row r="578" spans="1:17" hidden="1" x14ac:dyDescent="0.25">
      <c r="A578" s="18">
        <v>1810104080</v>
      </c>
      <c r="B578" s="14" t="s">
        <v>4935</v>
      </c>
      <c r="C578" s="14" t="s">
        <v>19</v>
      </c>
      <c r="D578" s="14" t="s">
        <v>4936</v>
      </c>
      <c r="E578" s="50">
        <v>40</v>
      </c>
      <c r="F578" s="168">
        <v>46008</v>
      </c>
      <c r="G578" s="269" t="s">
        <v>17333</v>
      </c>
      <c r="H578" s="168">
        <v>46035</v>
      </c>
      <c r="I578" s="161"/>
      <c r="J578" s="161"/>
      <c r="K578" s="325" t="s">
        <v>10398</v>
      </c>
      <c r="L578" s="195">
        <v>40958</v>
      </c>
      <c r="M578" s="168">
        <v>46037</v>
      </c>
      <c r="N578" s="116" t="s">
        <v>10175</v>
      </c>
      <c r="O578" s="116"/>
      <c r="P578" s="116" t="s">
        <v>10282</v>
      </c>
      <c r="Q578" s="168">
        <v>46042</v>
      </c>
    </row>
    <row r="579" spans="1:17" hidden="1" x14ac:dyDescent="0.25">
      <c r="A579" s="18">
        <v>1521100240</v>
      </c>
      <c r="B579" s="14" t="s">
        <v>6249</v>
      </c>
      <c r="C579" s="14" t="s">
        <v>19</v>
      </c>
      <c r="D579" s="14" t="s">
        <v>6250</v>
      </c>
      <c r="E579" s="50">
        <v>100</v>
      </c>
      <c r="F579" s="168">
        <v>46014</v>
      </c>
      <c r="G579" s="269" t="s">
        <v>17333</v>
      </c>
      <c r="H579" s="168">
        <v>46035</v>
      </c>
      <c r="I579" s="161"/>
      <c r="J579" s="161"/>
      <c r="K579" s="325" t="s">
        <v>10398</v>
      </c>
      <c r="L579" s="195">
        <v>40958</v>
      </c>
      <c r="M579" s="168">
        <v>46037</v>
      </c>
      <c r="N579" s="116" t="s">
        <v>10175</v>
      </c>
      <c r="O579" s="116"/>
      <c r="P579" s="116" t="s">
        <v>10282</v>
      </c>
      <c r="Q579" s="168">
        <v>46042</v>
      </c>
    </row>
    <row r="580" spans="1:17" hidden="1" x14ac:dyDescent="0.25">
      <c r="A580" s="18">
        <v>1511102130</v>
      </c>
      <c r="B580" s="14" t="s">
        <v>4445</v>
      </c>
      <c r="C580" s="14" t="s">
        <v>19</v>
      </c>
      <c r="D580" s="14" t="s">
        <v>7184</v>
      </c>
      <c r="E580" s="50">
        <v>500</v>
      </c>
      <c r="F580" s="168">
        <v>46014</v>
      </c>
      <c r="G580" s="269" t="s">
        <v>17333</v>
      </c>
      <c r="H580" s="168">
        <v>46035</v>
      </c>
      <c r="I580" s="161"/>
      <c r="J580" s="161"/>
      <c r="K580" s="325" t="s">
        <v>10398</v>
      </c>
      <c r="L580" s="195">
        <v>40958</v>
      </c>
      <c r="M580" s="168">
        <v>46037</v>
      </c>
      <c r="N580" s="116" t="s">
        <v>10175</v>
      </c>
      <c r="O580" s="116"/>
      <c r="P580" s="116" t="s">
        <v>10282</v>
      </c>
      <c r="Q580" s="168">
        <v>46042</v>
      </c>
    </row>
    <row r="581" spans="1:17" hidden="1" x14ac:dyDescent="0.25">
      <c r="A581" s="18">
        <v>1810105210</v>
      </c>
      <c r="B581" s="14" t="s">
        <v>3128</v>
      </c>
      <c r="C581" s="14" t="s">
        <v>19</v>
      </c>
      <c r="D581" s="14" t="s">
        <v>3129</v>
      </c>
      <c r="E581" s="50">
        <v>20</v>
      </c>
      <c r="F581" s="168">
        <v>46030</v>
      </c>
      <c r="G581" s="269" t="s">
        <v>17333</v>
      </c>
      <c r="H581" s="168">
        <v>46035</v>
      </c>
      <c r="I581" s="161"/>
      <c r="J581" s="161"/>
      <c r="K581" s="325" t="s">
        <v>10398</v>
      </c>
      <c r="L581" s="195">
        <v>40958</v>
      </c>
      <c r="M581" s="168">
        <v>46037</v>
      </c>
      <c r="N581" s="116" t="s">
        <v>10175</v>
      </c>
      <c r="O581" s="116"/>
      <c r="P581" s="116" t="s">
        <v>10282</v>
      </c>
      <c r="Q581" s="168">
        <v>46042</v>
      </c>
    </row>
    <row r="582" spans="1:17" hidden="1" x14ac:dyDescent="0.25">
      <c r="A582" s="18">
        <v>1810103610</v>
      </c>
      <c r="B582" s="14" t="s">
        <v>4780</v>
      </c>
      <c r="C582" s="14" t="s">
        <v>19</v>
      </c>
      <c r="D582" s="14" t="s">
        <v>4781</v>
      </c>
      <c r="E582" s="50">
        <v>12</v>
      </c>
      <c r="F582" s="168">
        <v>46030</v>
      </c>
      <c r="G582" s="269" t="s">
        <v>17333</v>
      </c>
      <c r="H582" s="168">
        <v>46035</v>
      </c>
      <c r="I582" s="161"/>
      <c r="J582" s="161"/>
      <c r="K582" s="325" t="s">
        <v>10398</v>
      </c>
      <c r="L582" s="195">
        <v>40958</v>
      </c>
      <c r="M582" s="168">
        <v>46037</v>
      </c>
      <c r="N582" s="116" t="s">
        <v>10175</v>
      </c>
      <c r="O582" s="116"/>
      <c r="P582" s="116" t="s">
        <v>10282</v>
      </c>
      <c r="Q582" s="168">
        <v>46042</v>
      </c>
    </row>
    <row r="583" spans="1:17" hidden="1" x14ac:dyDescent="0.25">
      <c r="A583" s="18">
        <v>1810103780</v>
      </c>
      <c r="B583" s="14" t="s">
        <v>4842</v>
      </c>
      <c r="C583" s="14" t="s">
        <v>19</v>
      </c>
      <c r="D583" s="14" t="s">
        <v>4843</v>
      </c>
      <c r="E583" s="50">
        <v>12</v>
      </c>
      <c r="F583" s="168">
        <v>46030</v>
      </c>
      <c r="G583" s="269" t="s">
        <v>17333</v>
      </c>
      <c r="H583" s="168">
        <v>46035</v>
      </c>
      <c r="I583" s="161"/>
      <c r="J583" s="161"/>
      <c r="K583" s="325" t="s">
        <v>10398</v>
      </c>
      <c r="L583" s="195">
        <v>40958</v>
      </c>
      <c r="M583" s="168">
        <v>46037</v>
      </c>
      <c r="N583" s="116" t="s">
        <v>10175</v>
      </c>
      <c r="O583" s="116"/>
      <c r="P583" s="116" t="s">
        <v>10282</v>
      </c>
      <c r="Q583" s="168">
        <v>46042</v>
      </c>
    </row>
    <row r="584" spans="1:17" hidden="1" x14ac:dyDescent="0.25">
      <c r="A584" s="18">
        <v>1015102120</v>
      </c>
      <c r="B584" s="14" t="s">
        <v>1363</v>
      </c>
      <c r="C584" s="14" t="s">
        <v>19</v>
      </c>
      <c r="D584" s="14" t="s">
        <v>9854</v>
      </c>
      <c r="E584" s="50">
        <v>20</v>
      </c>
      <c r="F584" s="168">
        <v>46008</v>
      </c>
      <c r="G584" s="269" t="s">
        <v>17334</v>
      </c>
      <c r="H584" s="168">
        <v>46035</v>
      </c>
      <c r="I584" s="161" t="s">
        <v>8963</v>
      </c>
      <c r="J584" s="161" t="s">
        <v>10002</v>
      </c>
      <c r="K584" s="325" t="s">
        <v>10398</v>
      </c>
      <c r="L584" s="195">
        <v>40975</v>
      </c>
      <c r="M584" s="168">
        <v>46038</v>
      </c>
      <c r="N584" s="116" t="s">
        <v>10930</v>
      </c>
      <c r="O584" s="116"/>
      <c r="P584" s="116" t="s">
        <v>10282</v>
      </c>
      <c r="Q584" s="168">
        <v>46041</v>
      </c>
    </row>
    <row r="585" spans="1:17" hidden="1" x14ac:dyDescent="0.25">
      <c r="A585" s="18">
        <v>1018100720</v>
      </c>
      <c r="B585" s="14" t="s">
        <v>16092</v>
      </c>
      <c r="C585" s="14" t="s">
        <v>19</v>
      </c>
      <c r="D585" s="14" t="s">
        <v>7423</v>
      </c>
      <c r="E585" s="50">
        <v>20</v>
      </c>
      <c r="F585" s="168">
        <v>46008</v>
      </c>
      <c r="G585" s="269" t="s">
        <v>17334</v>
      </c>
      <c r="H585" s="168">
        <v>46035</v>
      </c>
      <c r="I585" s="161"/>
      <c r="J585" s="161" t="s">
        <v>10099</v>
      </c>
      <c r="K585" s="325" t="s">
        <v>10398</v>
      </c>
      <c r="L585" s="195">
        <v>40975</v>
      </c>
      <c r="M585" s="168">
        <v>46038</v>
      </c>
      <c r="N585" s="116" t="s">
        <v>10930</v>
      </c>
      <c r="O585" s="116"/>
      <c r="P585" s="116" t="s">
        <v>10282</v>
      </c>
      <c r="Q585" s="168">
        <v>46041</v>
      </c>
    </row>
    <row r="586" spans="1:17" hidden="1" x14ac:dyDescent="0.25">
      <c r="A586" s="18">
        <v>1016101370</v>
      </c>
      <c r="B586" s="14" t="s">
        <v>5518</v>
      </c>
      <c r="C586" s="14" t="s">
        <v>19</v>
      </c>
      <c r="D586" s="14" t="s">
        <v>5519</v>
      </c>
      <c r="E586" s="50">
        <v>10</v>
      </c>
      <c r="F586" s="168">
        <v>46014</v>
      </c>
      <c r="G586" s="269" t="s">
        <v>17334</v>
      </c>
      <c r="H586" s="168">
        <v>46035</v>
      </c>
      <c r="I586" s="161"/>
      <c r="J586" s="161"/>
      <c r="K586" s="325" t="s">
        <v>10398</v>
      </c>
      <c r="L586" s="195">
        <v>40976</v>
      </c>
      <c r="M586" s="168">
        <v>46038</v>
      </c>
      <c r="N586" s="116" t="s">
        <v>10294</v>
      </c>
      <c r="O586" s="116"/>
      <c r="P586" s="116" t="s">
        <v>10282</v>
      </c>
      <c r="Q586" s="168">
        <v>46043</v>
      </c>
    </row>
    <row r="587" spans="1:17" hidden="1" x14ac:dyDescent="0.25">
      <c r="A587" s="18">
        <v>1016100390</v>
      </c>
      <c r="B587" s="14" t="s">
        <v>1396</v>
      </c>
      <c r="C587" s="14" t="s">
        <v>19</v>
      </c>
      <c r="D587" s="14" t="s">
        <v>9348</v>
      </c>
      <c r="E587" s="50">
        <v>10</v>
      </c>
      <c r="F587" s="168">
        <v>46014</v>
      </c>
      <c r="G587" s="269" t="s">
        <v>17334</v>
      </c>
      <c r="H587" s="168">
        <v>46035</v>
      </c>
      <c r="I587" s="161"/>
      <c r="J587" s="161"/>
      <c r="K587" s="325" t="s">
        <v>10398</v>
      </c>
      <c r="L587" s="195">
        <v>40975</v>
      </c>
      <c r="M587" s="168">
        <v>46038</v>
      </c>
      <c r="N587" s="116" t="s">
        <v>10930</v>
      </c>
      <c r="O587" s="116"/>
      <c r="P587" s="116" t="s">
        <v>10282</v>
      </c>
      <c r="Q587" s="168">
        <v>46041</v>
      </c>
    </row>
    <row r="588" spans="1:17" hidden="1" x14ac:dyDescent="0.25">
      <c r="A588" s="18">
        <v>1016100000</v>
      </c>
      <c r="B588" s="14" t="s">
        <v>2265</v>
      </c>
      <c r="C588" s="14" t="s">
        <v>19</v>
      </c>
      <c r="D588" s="14" t="s">
        <v>2266</v>
      </c>
      <c r="E588" s="50">
        <v>20</v>
      </c>
      <c r="F588" s="168">
        <v>46014</v>
      </c>
      <c r="G588" s="269" t="s">
        <v>17334</v>
      </c>
      <c r="H588" s="168">
        <v>46035</v>
      </c>
      <c r="I588" s="161" t="s">
        <v>8963</v>
      </c>
      <c r="J588" s="161" t="s">
        <v>10154</v>
      </c>
      <c r="K588" s="325" t="s">
        <v>10398</v>
      </c>
      <c r="L588" s="195">
        <v>40976</v>
      </c>
      <c r="M588" s="168">
        <v>46038</v>
      </c>
      <c r="N588" s="116" t="s">
        <v>10294</v>
      </c>
      <c r="O588" s="116"/>
      <c r="P588" s="116" t="s">
        <v>10282</v>
      </c>
      <c r="Q588" s="168">
        <v>46043</v>
      </c>
    </row>
    <row r="589" spans="1:17" hidden="1" x14ac:dyDescent="0.25">
      <c r="A589" s="18">
        <v>1016101250</v>
      </c>
      <c r="B589" s="14" t="s">
        <v>7010</v>
      </c>
      <c r="C589" s="14" t="s">
        <v>19</v>
      </c>
      <c r="D589" s="14" t="s">
        <v>4533</v>
      </c>
      <c r="E589" s="50">
        <v>36</v>
      </c>
      <c r="F589" s="168">
        <v>46015</v>
      </c>
      <c r="G589" s="269" t="s">
        <v>17334</v>
      </c>
      <c r="H589" s="168">
        <v>46035</v>
      </c>
      <c r="I589" s="161"/>
      <c r="J589" s="161" t="s">
        <v>10099</v>
      </c>
      <c r="K589" s="325" t="s">
        <v>10398</v>
      </c>
      <c r="L589" s="195">
        <v>40975</v>
      </c>
      <c r="M589" s="168">
        <v>46038</v>
      </c>
      <c r="N589" s="116" t="s">
        <v>10930</v>
      </c>
      <c r="O589" s="116"/>
      <c r="P589" s="116" t="s">
        <v>10282</v>
      </c>
      <c r="Q589" s="168">
        <v>46041</v>
      </c>
    </row>
    <row r="590" spans="1:17" hidden="1" x14ac:dyDescent="0.25">
      <c r="A590" s="18">
        <v>1022101990</v>
      </c>
      <c r="B590" s="23" t="s">
        <v>651</v>
      </c>
      <c r="C590" s="14" t="s">
        <v>19</v>
      </c>
      <c r="D590" s="14" t="s">
        <v>652</v>
      </c>
      <c r="E590" s="50">
        <v>10</v>
      </c>
      <c r="F590" s="168">
        <v>46015</v>
      </c>
      <c r="G590" s="269" t="s">
        <v>17334</v>
      </c>
      <c r="H590" s="168">
        <v>46035</v>
      </c>
      <c r="I590" s="161"/>
      <c r="J590" s="161"/>
      <c r="K590" s="325" t="s">
        <v>10398</v>
      </c>
      <c r="L590" s="195">
        <v>40974</v>
      </c>
      <c r="M590" s="168">
        <v>46038</v>
      </c>
      <c r="N590" s="116" t="s">
        <v>15885</v>
      </c>
      <c r="O590" s="116"/>
      <c r="P590" s="116" t="s">
        <v>10282</v>
      </c>
      <c r="Q590" s="168">
        <v>46045</v>
      </c>
    </row>
    <row r="591" spans="1:17" hidden="1" x14ac:dyDescent="0.25">
      <c r="A591" s="18">
        <v>1019101600</v>
      </c>
      <c r="B591" s="14" t="s">
        <v>3769</v>
      </c>
      <c r="C591" s="14" t="s">
        <v>19</v>
      </c>
      <c r="D591" s="14" t="s">
        <v>7489</v>
      </c>
      <c r="E591" s="50">
        <v>100</v>
      </c>
      <c r="F591" s="168">
        <v>46030</v>
      </c>
      <c r="G591" s="269" t="s">
        <v>17334</v>
      </c>
      <c r="H591" s="168">
        <v>46035</v>
      </c>
      <c r="I591" s="161"/>
      <c r="J591" s="161"/>
      <c r="K591" s="325" t="s">
        <v>10398</v>
      </c>
      <c r="L591" s="195">
        <v>40974</v>
      </c>
      <c r="M591" s="168">
        <v>46038</v>
      </c>
      <c r="N591" s="116" t="s">
        <v>15885</v>
      </c>
      <c r="O591" s="116"/>
      <c r="P591" s="116" t="s">
        <v>10282</v>
      </c>
      <c r="Q591" s="168">
        <v>46045</v>
      </c>
    </row>
    <row r="592" spans="1:17" hidden="1" x14ac:dyDescent="0.25">
      <c r="A592" s="18">
        <v>1010102030</v>
      </c>
      <c r="B592" s="14" t="s">
        <v>2273</v>
      </c>
      <c r="C592" s="14" t="s">
        <v>19</v>
      </c>
      <c r="D592" s="14" t="s">
        <v>16006</v>
      </c>
      <c r="E592" s="50">
        <v>200</v>
      </c>
      <c r="F592" s="168">
        <v>46030</v>
      </c>
      <c r="G592" s="269" t="s">
        <v>17334</v>
      </c>
      <c r="H592" s="168">
        <v>46035</v>
      </c>
      <c r="I592" s="161"/>
      <c r="J592" s="161"/>
      <c r="K592" s="325" t="s">
        <v>10398</v>
      </c>
      <c r="L592" s="195">
        <v>40973</v>
      </c>
      <c r="M592" s="168">
        <v>46038</v>
      </c>
      <c r="N592" s="116" t="s">
        <v>17349</v>
      </c>
      <c r="O592" s="116"/>
      <c r="P592" s="116" t="s">
        <v>10282</v>
      </c>
      <c r="Q592" s="168">
        <v>46042</v>
      </c>
    </row>
    <row r="593" spans="1:17" hidden="1" x14ac:dyDescent="0.25">
      <c r="A593" s="18">
        <v>1215100010</v>
      </c>
      <c r="B593" s="14" t="s">
        <v>3664</v>
      </c>
      <c r="C593" s="14" t="s">
        <v>19</v>
      </c>
      <c r="D593" s="14" t="s">
        <v>10045</v>
      </c>
      <c r="E593" s="50">
        <v>40</v>
      </c>
      <c r="F593" s="168">
        <v>46030</v>
      </c>
      <c r="G593" s="269" t="s">
        <v>17334</v>
      </c>
      <c r="H593" s="168">
        <v>46035</v>
      </c>
      <c r="I593" s="161"/>
      <c r="J593" s="161" t="s">
        <v>10099</v>
      </c>
      <c r="K593" s="325" t="s">
        <v>10398</v>
      </c>
      <c r="L593" s="195">
        <v>40977</v>
      </c>
      <c r="M593" s="168">
        <v>46038</v>
      </c>
      <c r="N593" s="116" t="s">
        <v>10284</v>
      </c>
      <c r="O593" s="116"/>
      <c r="P593" s="116" t="s">
        <v>10282</v>
      </c>
      <c r="Q593" s="168">
        <v>46064</v>
      </c>
    </row>
    <row r="594" spans="1:17" hidden="1" x14ac:dyDescent="0.25">
      <c r="A594" s="18">
        <v>1018100000</v>
      </c>
      <c r="B594" s="14" t="s">
        <v>2572</v>
      </c>
      <c r="C594" s="14" t="s">
        <v>19</v>
      </c>
      <c r="D594" s="14" t="s">
        <v>6474</v>
      </c>
      <c r="E594" s="50">
        <v>100</v>
      </c>
      <c r="F594" s="168">
        <v>46030</v>
      </c>
      <c r="G594" s="269" t="s">
        <v>17334</v>
      </c>
      <c r="H594" s="168">
        <v>46035</v>
      </c>
      <c r="I594" s="161"/>
      <c r="J594" s="161"/>
      <c r="K594" s="325" t="s">
        <v>10398</v>
      </c>
      <c r="L594" s="195">
        <v>40976</v>
      </c>
      <c r="M594" s="168">
        <v>46038</v>
      </c>
      <c r="N594" s="116" t="s">
        <v>10294</v>
      </c>
      <c r="O594" s="116" t="s">
        <v>17969</v>
      </c>
      <c r="P594" s="116" t="s">
        <v>10282</v>
      </c>
      <c r="Q594" s="168">
        <v>46051</v>
      </c>
    </row>
    <row r="595" spans="1:17" hidden="1" x14ac:dyDescent="0.25">
      <c r="A595" s="18">
        <v>1018100010</v>
      </c>
      <c r="B595" s="14" t="s">
        <v>2570</v>
      </c>
      <c r="C595" s="14" t="s">
        <v>19</v>
      </c>
      <c r="D595" s="14" t="s">
        <v>2571</v>
      </c>
      <c r="E595" s="50">
        <v>100</v>
      </c>
      <c r="F595" s="168">
        <v>46030</v>
      </c>
      <c r="G595" s="269" t="s">
        <v>17334</v>
      </c>
      <c r="H595" s="168">
        <v>46035</v>
      </c>
      <c r="I595" s="161"/>
      <c r="J595" s="161"/>
      <c r="K595" s="325" t="s">
        <v>10398</v>
      </c>
      <c r="L595" s="195">
        <v>40976</v>
      </c>
      <c r="M595" s="168">
        <v>46038</v>
      </c>
      <c r="N595" s="116" t="s">
        <v>10294</v>
      </c>
      <c r="O595" s="116" t="s">
        <v>17970</v>
      </c>
      <c r="P595" s="116" t="s">
        <v>10282</v>
      </c>
      <c r="Q595" s="168">
        <v>46051</v>
      </c>
    </row>
    <row r="596" spans="1:17" hidden="1" x14ac:dyDescent="0.25">
      <c r="A596" s="18">
        <v>1015102120</v>
      </c>
      <c r="B596" s="14" t="s">
        <v>1363</v>
      </c>
      <c r="C596" s="14" t="s">
        <v>19</v>
      </c>
      <c r="D596" s="14" t="s">
        <v>9854</v>
      </c>
      <c r="E596" s="50">
        <v>10</v>
      </c>
      <c r="F596" s="168">
        <v>46030</v>
      </c>
      <c r="G596" s="269" t="s">
        <v>17334</v>
      </c>
      <c r="H596" s="168">
        <v>46035</v>
      </c>
      <c r="I596" s="161" t="s">
        <v>8963</v>
      </c>
      <c r="J596" s="161" t="s">
        <v>10002</v>
      </c>
      <c r="K596" s="325" t="s">
        <v>10398</v>
      </c>
      <c r="L596" s="195">
        <v>40975</v>
      </c>
      <c r="M596" s="168">
        <v>46038</v>
      </c>
      <c r="N596" s="116" t="s">
        <v>10930</v>
      </c>
      <c r="O596" s="116"/>
      <c r="P596" s="116" t="s">
        <v>10282</v>
      </c>
      <c r="Q596" s="168">
        <v>46041</v>
      </c>
    </row>
    <row r="597" spans="1:17" ht="25.5" hidden="1" x14ac:dyDescent="0.25">
      <c r="A597" s="18">
        <v>1210100150</v>
      </c>
      <c r="B597" s="14" t="s">
        <v>744</v>
      </c>
      <c r="C597" s="14" t="s">
        <v>6066</v>
      </c>
      <c r="D597" s="14" t="s">
        <v>7843</v>
      </c>
      <c r="E597" s="50">
        <v>5</v>
      </c>
      <c r="F597" s="168">
        <v>46008</v>
      </c>
      <c r="G597" s="269" t="s">
        <v>17335</v>
      </c>
      <c r="H597" s="168">
        <v>46035</v>
      </c>
      <c r="I597" s="161" t="s">
        <v>8963</v>
      </c>
      <c r="J597" s="161" t="s">
        <v>10002</v>
      </c>
      <c r="K597" s="325" t="s">
        <v>10398</v>
      </c>
      <c r="L597" s="195">
        <v>40940</v>
      </c>
      <c r="M597" s="168">
        <v>46035</v>
      </c>
      <c r="N597" s="116" t="s">
        <v>11606</v>
      </c>
      <c r="O597" s="116"/>
      <c r="P597" s="116" t="s">
        <v>10282</v>
      </c>
      <c r="Q597" s="168">
        <v>46037</v>
      </c>
    </row>
    <row r="598" spans="1:17" hidden="1" x14ac:dyDescent="0.25">
      <c r="A598" s="80">
        <v>1519101810</v>
      </c>
      <c r="B598" s="19" t="s">
        <v>7773</v>
      </c>
      <c r="C598" s="14" t="s">
        <v>19</v>
      </c>
      <c r="D598" s="14" t="s">
        <v>7775</v>
      </c>
      <c r="E598" s="50">
        <v>15</v>
      </c>
      <c r="F598" s="168">
        <v>46030</v>
      </c>
      <c r="G598" s="269" t="s">
        <v>17336</v>
      </c>
      <c r="H598" s="168">
        <v>46035</v>
      </c>
      <c r="I598" s="161"/>
      <c r="J598" s="161"/>
      <c r="K598" s="325" t="s">
        <v>10398</v>
      </c>
      <c r="L598" s="195">
        <v>41046</v>
      </c>
      <c r="M598" s="168">
        <v>46048</v>
      </c>
      <c r="N598" s="116" t="s">
        <v>10227</v>
      </c>
      <c r="O598" s="116"/>
      <c r="P598" s="116" t="s">
        <v>10282</v>
      </c>
      <c r="Q598" s="168">
        <v>46069</v>
      </c>
    </row>
    <row r="599" spans="1:17" hidden="1" x14ac:dyDescent="0.25">
      <c r="A599" s="18">
        <v>1113101930</v>
      </c>
      <c r="B599" s="14" t="s">
        <v>2178</v>
      </c>
      <c r="C599" s="14" t="s">
        <v>19</v>
      </c>
      <c r="D599" s="14" t="s">
        <v>8054</v>
      </c>
      <c r="E599" s="50">
        <v>20</v>
      </c>
      <c r="F599" s="168">
        <v>46030</v>
      </c>
      <c r="G599" s="269" t="s">
        <v>17336</v>
      </c>
      <c r="H599" s="168">
        <v>46035</v>
      </c>
      <c r="I599" s="161" t="s">
        <v>8963</v>
      </c>
      <c r="J599" s="161" t="s">
        <v>10154</v>
      </c>
      <c r="K599" s="325" t="s">
        <v>10398</v>
      </c>
      <c r="L599" s="195">
        <v>41047</v>
      </c>
      <c r="M599" s="168">
        <v>46048</v>
      </c>
      <c r="N599" s="116" t="s">
        <v>10844</v>
      </c>
      <c r="O599" s="116"/>
      <c r="P599" s="116" t="s">
        <v>10282</v>
      </c>
      <c r="Q599" s="168">
        <v>46058</v>
      </c>
    </row>
    <row r="600" spans="1:17" hidden="1" x14ac:dyDescent="0.25">
      <c r="A600" s="18">
        <v>1323100010</v>
      </c>
      <c r="B600" s="14" t="s">
        <v>11449</v>
      </c>
      <c r="C600" s="14" t="s">
        <v>19</v>
      </c>
      <c r="D600" s="14" t="s">
        <v>11447</v>
      </c>
      <c r="E600" s="50">
        <v>5</v>
      </c>
      <c r="F600" s="168">
        <v>46030</v>
      </c>
      <c r="G600" s="269" t="s">
        <v>17337</v>
      </c>
      <c r="H600" s="168">
        <v>46035</v>
      </c>
      <c r="I600" s="161" t="s">
        <v>8963</v>
      </c>
      <c r="J600" s="161" t="s">
        <v>10002</v>
      </c>
      <c r="K600" s="325" t="s">
        <v>10398</v>
      </c>
      <c r="L600" s="195">
        <v>40965</v>
      </c>
      <c r="M600" s="168">
        <v>46037</v>
      </c>
      <c r="N600" s="116" t="s">
        <v>15430</v>
      </c>
      <c r="O600" s="116"/>
      <c r="P600" s="116" t="s">
        <v>10282</v>
      </c>
      <c r="Q600" s="168">
        <v>46041</v>
      </c>
    </row>
    <row r="601" spans="1:17" hidden="1" x14ac:dyDescent="0.25">
      <c r="A601" s="253">
        <v>1023100340</v>
      </c>
      <c r="B601" s="14" t="s">
        <v>1683</v>
      </c>
      <c r="C601" s="14" t="s">
        <v>19</v>
      </c>
      <c r="D601" s="14" t="s">
        <v>1684</v>
      </c>
      <c r="E601" s="50">
        <v>60</v>
      </c>
      <c r="F601" s="168">
        <v>46030</v>
      </c>
      <c r="G601" s="269" t="s">
        <v>17338</v>
      </c>
      <c r="H601" s="168">
        <v>46035</v>
      </c>
      <c r="I601" s="161"/>
      <c r="J601" s="161"/>
      <c r="K601" s="325" t="s">
        <v>10398</v>
      </c>
      <c r="L601" s="195">
        <v>40937</v>
      </c>
      <c r="M601" s="168">
        <v>46035</v>
      </c>
      <c r="N601" s="116" t="s">
        <v>10988</v>
      </c>
      <c r="O601" s="116"/>
      <c r="P601" s="116" t="s">
        <v>10282</v>
      </c>
      <c r="Q601" s="168">
        <v>46045</v>
      </c>
    </row>
    <row r="602" spans="1:17" hidden="1" x14ac:dyDescent="0.25">
      <c r="A602" s="18">
        <v>1022100240</v>
      </c>
      <c r="B602" s="14" t="s">
        <v>860</v>
      </c>
      <c r="C602" s="14" t="s">
        <v>19</v>
      </c>
      <c r="D602" s="14" t="s">
        <v>861</v>
      </c>
      <c r="E602" s="50">
        <v>20</v>
      </c>
      <c r="F602" s="168">
        <v>46009</v>
      </c>
      <c r="G602" s="269" t="s">
        <v>17339</v>
      </c>
      <c r="H602" s="168">
        <v>46035</v>
      </c>
      <c r="I602" s="161"/>
      <c r="J602" s="161" t="s">
        <v>10099</v>
      </c>
      <c r="K602" s="325" t="s">
        <v>10398</v>
      </c>
      <c r="L602" s="195">
        <v>40942</v>
      </c>
      <c r="M602" s="168">
        <v>46035</v>
      </c>
      <c r="N602" s="116" t="s">
        <v>10299</v>
      </c>
      <c r="O602" s="116"/>
      <c r="P602" s="116" t="s">
        <v>10282</v>
      </c>
      <c r="Q602" s="168">
        <v>46037</v>
      </c>
    </row>
    <row r="603" spans="1:17" hidden="1" x14ac:dyDescent="0.25">
      <c r="A603" s="18">
        <v>1610100300</v>
      </c>
      <c r="B603" s="14" t="s">
        <v>3261</v>
      </c>
      <c r="C603" s="14" t="s">
        <v>19</v>
      </c>
      <c r="D603" s="14" t="s">
        <v>3262</v>
      </c>
      <c r="E603" s="50">
        <v>100</v>
      </c>
      <c r="F603" s="168">
        <v>46030</v>
      </c>
      <c r="G603" s="269" t="s">
        <v>17339</v>
      </c>
      <c r="H603" s="168">
        <v>46035</v>
      </c>
      <c r="I603" s="161"/>
      <c r="J603" s="161"/>
      <c r="K603" s="325" t="s">
        <v>10398</v>
      </c>
      <c r="L603" s="195">
        <v>40942</v>
      </c>
      <c r="M603" s="168">
        <v>46035</v>
      </c>
      <c r="N603" s="116" t="s">
        <v>10299</v>
      </c>
      <c r="O603" s="116"/>
      <c r="P603" s="116" t="s">
        <v>10282</v>
      </c>
      <c r="Q603" s="168">
        <v>46037</v>
      </c>
    </row>
    <row r="604" spans="1:17" hidden="1" x14ac:dyDescent="0.25">
      <c r="A604" s="18">
        <v>1219100290</v>
      </c>
      <c r="B604" s="14" t="s">
        <v>914</v>
      </c>
      <c r="C604" s="14" t="s">
        <v>19</v>
      </c>
      <c r="D604" s="14" t="s">
        <v>915</v>
      </c>
      <c r="E604" s="50">
        <v>24</v>
      </c>
      <c r="F604" s="168">
        <v>46015</v>
      </c>
      <c r="G604" s="269" t="s">
        <v>17340</v>
      </c>
      <c r="H604" s="168">
        <v>46035</v>
      </c>
      <c r="I604" s="161"/>
      <c r="J604" s="161" t="s">
        <v>10099</v>
      </c>
      <c r="K604" s="325" t="s">
        <v>10398</v>
      </c>
      <c r="L604" s="195">
        <v>40936</v>
      </c>
      <c r="M604" s="168">
        <v>46035</v>
      </c>
      <c r="N604" s="116" t="s">
        <v>10618</v>
      </c>
      <c r="O604" s="116"/>
      <c r="P604" s="116" t="s">
        <v>10282</v>
      </c>
      <c r="Q604" s="168">
        <v>46037</v>
      </c>
    </row>
    <row r="605" spans="1:17" hidden="1" x14ac:dyDescent="0.25">
      <c r="A605" s="18">
        <v>1017102120</v>
      </c>
      <c r="B605" s="14" t="s">
        <v>5784</v>
      </c>
      <c r="C605" s="14" t="s">
        <v>19</v>
      </c>
      <c r="D605" s="14" t="s">
        <v>10202</v>
      </c>
      <c r="E605" s="50">
        <v>12</v>
      </c>
      <c r="F605" s="168">
        <v>46030</v>
      </c>
      <c r="G605" s="269" t="s">
        <v>17340</v>
      </c>
      <c r="H605" s="168">
        <v>46035</v>
      </c>
      <c r="I605" s="161"/>
      <c r="J605" s="161"/>
      <c r="K605" s="325" t="s">
        <v>10398</v>
      </c>
      <c r="L605" s="195">
        <v>40936</v>
      </c>
      <c r="M605" s="168">
        <v>46035</v>
      </c>
      <c r="N605" s="116" t="s">
        <v>10618</v>
      </c>
      <c r="O605" s="116"/>
      <c r="P605" s="116" t="s">
        <v>10282</v>
      </c>
      <c r="Q605" s="168">
        <v>46037</v>
      </c>
    </row>
    <row r="606" spans="1:17" hidden="1" x14ac:dyDescent="0.25">
      <c r="A606" s="18">
        <v>1212100160</v>
      </c>
      <c r="B606" s="29" t="s">
        <v>7476</v>
      </c>
      <c r="C606" s="14" t="s">
        <v>1469</v>
      </c>
      <c r="D606" s="14" t="s">
        <v>7477</v>
      </c>
      <c r="E606" s="50">
        <v>25</v>
      </c>
      <c r="F606" s="168">
        <v>46030</v>
      </c>
      <c r="G606" s="269" t="s">
        <v>17341</v>
      </c>
      <c r="H606" s="168">
        <v>46035</v>
      </c>
      <c r="I606" s="161" t="s">
        <v>8963</v>
      </c>
      <c r="J606" s="161" t="s">
        <v>10526</v>
      </c>
      <c r="K606" s="325" t="s">
        <v>10398</v>
      </c>
      <c r="L606" s="195">
        <v>40984</v>
      </c>
      <c r="M606" s="168">
        <v>46038</v>
      </c>
      <c r="N606" s="116" t="s">
        <v>10223</v>
      </c>
      <c r="O606" s="116"/>
      <c r="P606" s="116" t="s">
        <v>10282</v>
      </c>
      <c r="Q606" s="168">
        <v>46041</v>
      </c>
    </row>
    <row r="607" spans="1:17" hidden="1" x14ac:dyDescent="0.25">
      <c r="A607" s="18">
        <v>1211100880</v>
      </c>
      <c r="B607" s="14" t="s">
        <v>8203</v>
      </c>
      <c r="C607" s="14" t="s">
        <v>19</v>
      </c>
      <c r="D607" s="14" t="s">
        <v>8205</v>
      </c>
      <c r="E607" s="50">
        <v>5</v>
      </c>
      <c r="F607" s="168">
        <v>46008</v>
      </c>
      <c r="G607" s="269" t="s">
        <v>17341</v>
      </c>
      <c r="H607" s="168">
        <v>46035</v>
      </c>
      <c r="I607" s="161" t="s">
        <v>8963</v>
      </c>
      <c r="J607" s="161" t="s">
        <v>10002</v>
      </c>
      <c r="K607" s="325" t="s">
        <v>10398</v>
      </c>
      <c r="L607" s="195">
        <v>40986</v>
      </c>
      <c r="M607" s="168">
        <v>46038</v>
      </c>
      <c r="N607" s="116" t="s">
        <v>10581</v>
      </c>
      <c r="O607" s="116"/>
      <c r="P607" s="116" t="s">
        <v>10282</v>
      </c>
      <c r="Q607" s="168">
        <v>46043</v>
      </c>
    </row>
    <row r="608" spans="1:17" hidden="1" x14ac:dyDescent="0.25">
      <c r="A608" s="18">
        <v>1219102900</v>
      </c>
      <c r="B608" s="23" t="s">
        <v>5292</v>
      </c>
      <c r="C608" s="14" t="s">
        <v>19</v>
      </c>
      <c r="D608" s="14" t="s">
        <v>7405</v>
      </c>
      <c r="E608" s="50">
        <v>3</v>
      </c>
      <c r="F608" s="168">
        <v>46014</v>
      </c>
      <c r="G608" s="269" t="s">
        <v>17341</v>
      </c>
      <c r="H608" s="168">
        <v>46035</v>
      </c>
      <c r="I608" s="161" t="s">
        <v>8963</v>
      </c>
      <c r="J608" s="161" t="s">
        <v>10002</v>
      </c>
      <c r="K608" s="325" t="s">
        <v>10398</v>
      </c>
      <c r="L608" s="195">
        <v>40985</v>
      </c>
      <c r="M608" s="168">
        <v>46038</v>
      </c>
      <c r="N608" s="116" t="s">
        <v>10280</v>
      </c>
      <c r="O608" s="116"/>
      <c r="P608" s="116" t="s">
        <v>10282</v>
      </c>
      <c r="Q608" s="168">
        <v>46064</v>
      </c>
    </row>
    <row r="609" spans="1:17" hidden="1" x14ac:dyDescent="0.25">
      <c r="A609" s="18">
        <v>1227100010</v>
      </c>
      <c r="B609" s="14" t="s">
        <v>5668</v>
      </c>
      <c r="C609" s="14" t="s">
        <v>19</v>
      </c>
      <c r="D609" s="14" t="s">
        <v>7119</v>
      </c>
      <c r="E609" s="50">
        <v>5</v>
      </c>
      <c r="F609" s="168">
        <v>46030</v>
      </c>
      <c r="G609" s="269" t="s">
        <v>17341</v>
      </c>
      <c r="H609" s="168">
        <v>46035</v>
      </c>
      <c r="I609" s="161"/>
      <c r="J609" s="161" t="s">
        <v>10099</v>
      </c>
      <c r="K609" s="325" t="s">
        <v>10398</v>
      </c>
      <c r="L609" s="195">
        <v>40985</v>
      </c>
      <c r="M609" s="168">
        <v>46038</v>
      </c>
      <c r="N609" s="116" t="s">
        <v>10280</v>
      </c>
      <c r="O609" s="116"/>
      <c r="P609" s="116" t="s">
        <v>10282</v>
      </c>
      <c r="Q609" s="168">
        <v>46064</v>
      </c>
    </row>
    <row r="610" spans="1:17" hidden="1" x14ac:dyDescent="0.25">
      <c r="A610" s="18">
        <v>1523102520</v>
      </c>
      <c r="B610" s="14" t="s">
        <v>5363</v>
      </c>
      <c r="C610" s="14" t="s">
        <v>19</v>
      </c>
      <c r="D610" s="14" t="s">
        <v>6448</v>
      </c>
      <c r="E610" s="50">
        <v>2</v>
      </c>
      <c r="F610" s="168">
        <v>46015</v>
      </c>
      <c r="G610" s="269" t="s">
        <v>17342</v>
      </c>
      <c r="H610" s="168">
        <v>46035</v>
      </c>
      <c r="I610" s="161"/>
      <c r="J610" s="161" t="s">
        <v>10099</v>
      </c>
      <c r="K610" s="325" t="s">
        <v>10398</v>
      </c>
      <c r="L610" s="195">
        <v>41128</v>
      </c>
      <c r="M610" s="168">
        <v>46052</v>
      </c>
      <c r="N610" s="116" t="s">
        <v>10465</v>
      </c>
      <c r="O610" s="116"/>
      <c r="P610" s="116" t="s">
        <v>10282</v>
      </c>
      <c r="Q610" s="168">
        <v>46062</v>
      </c>
    </row>
    <row r="611" spans="1:17" hidden="1" x14ac:dyDescent="0.25">
      <c r="A611" s="18">
        <v>1810101930</v>
      </c>
      <c r="B611" s="14" t="s">
        <v>1017</v>
      </c>
      <c r="C611" s="14" t="s">
        <v>19</v>
      </c>
      <c r="D611" s="14" t="s">
        <v>1018</v>
      </c>
      <c r="E611" s="50">
        <v>6</v>
      </c>
      <c r="F611" s="168">
        <v>46030</v>
      </c>
      <c r="G611" s="269" t="s">
        <v>17342</v>
      </c>
      <c r="H611" s="168">
        <v>46035</v>
      </c>
      <c r="I611" s="161"/>
      <c r="J611" s="161"/>
      <c r="K611" s="325" t="s">
        <v>10398</v>
      </c>
      <c r="L611" s="195">
        <v>41128</v>
      </c>
      <c r="M611" s="168">
        <v>46052</v>
      </c>
      <c r="N611" s="116" t="s">
        <v>10465</v>
      </c>
      <c r="O611" s="116"/>
      <c r="P611" s="116" t="s">
        <v>10282</v>
      </c>
      <c r="Q611" s="168">
        <v>46062</v>
      </c>
    </row>
    <row r="612" spans="1:17" hidden="1" x14ac:dyDescent="0.25">
      <c r="A612" s="18">
        <v>1810101950</v>
      </c>
      <c r="B612" s="14" t="s">
        <v>1020</v>
      </c>
      <c r="C612" s="14" t="s">
        <v>19</v>
      </c>
      <c r="D612" s="14" t="s">
        <v>6995</v>
      </c>
      <c r="E612" s="50">
        <v>8</v>
      </c>
      <c r="F612" s="168">
        <v>46030</v>
      </c>
      <c r="G612" s="269" t="s">
        <v>17342</v>
      </c>
      <c r="H612" s="168">
        <v>46035</v>
      </c>
      <c r="I612" s="161" t="s">
        <v>8963</v>
      </c>
      <c r="J612" s="161" t="s">
        <v>10002</v>
      </c>
      <c r="K612" s="325" t="s">
        <v>10398</v>
      </c>
      <c r="L612" s="195">
        <v>41128</v>
      </c>
      <c r="M612" s="168">
        <v>46052</v>
      </c>
      <c r="N612" s="116" t="s">
        <v>10465</v>
      </c>
      <c r="O612" s="116" t="s">
        <v>18029</v>
      </c>
      <c r="P612" s="116" t="s">
        <v>10282</v>
      </c>
      <c r="Q612" s="168">
        <v>46090</v>
      </c>
    </row>
    <row r="613" spans="1:17" hidden="1" x14ac:dyDescent="0.25">
      <c r="A613" s="236">
        <v>1510103470</v>
      </c>
      <c r="B613" s="14" t="s">
        <v>1057</v>
      </c>
      <c r="C613" s="386" t="s">
        <v>19</v>
      </c>
      <c r="D613" s="386" t="s">
        <v>16767</v>
      </c>
      <c r="E613" s="237">
        <v>1</v>
      </c>
      <c r="F613" s="238">
        <v>46034</v>
      </c>
      <c r="G613" s="269" t="s">
        <v>17342</v>
      </c>
      <c r="H613" s="168">
        <v>46035</v>
      </c>
      <c r="I613" s="239" t="s">
        <v>8963</v>
      </c>
      <c r="J613" s="239" t="s">
        <v>10002</v>
      </c>
      <c r="K613" s="325" t="s">
        <v>10398</v>
      </c>
      <c r="L613" s="227">
        <v>40929</v>
      </c>
      <c r="M613" s="238">
        <v>46035</v>
      </c>
      <c r="N613" s="90" t="s">
        <v>10465</v>
      </c>
      <c r="O613" s="90"/>
      <c r="P613" s="90" t="s">
        <v>10282</v>
      </c>
      <c r="Q613" s="238">
        <v>46042</v>
      </c>
    </row>
    <row r="614" spans="1:17" hidden="1" x14ac:dyDescent="0.25">
      <c r="A614" s="18">
        <v>1510107440</v>
      </c>
      <c r="B614" s="14" t="s">
        <v>980</v>
      </c>
      <c r="C614" s="14" t="s">
        <v>19</v>
      </c>
      <c r="D614" s="14" t="s">
        <v>10925</v>
      </c>
      <c r="E614" s="50">
        <v>12</v>
      </c>
      <c r="F614" s="168">
        <v>46034</v>
      </c>
      <c r="G614" s="269" t="s">
        <v>17342</v>
      </c>
      <c r="H614" s="168">
        <v>46035</v>
      </c>
      <c r="I614" s="161" t="s">
        <v>8963</v>
      </c>
      <c r="J614" s="161" t="s">
        <v>10887</v>
      </c>
      <c r="K614" s="325" t="s">
        <v>10398</v>
      </c>
      <c r="L614" s="195">
        <v>41128</v>
      </c>
      <c r="M614" s="168">
        <v>46052</v>
      </c>
      <c r="N614" s="116" t="s">
        <v>10465</v>
      </c>
      <c r="O614" s="116" t="s">
        <v>17991</v>
      </c>
      <c r="P614" s="116" t="s">
        <v>10282</v>
      </c>
      <c r="Q614" s="168">
        <v>46072</v>
      </c>
    </row>
    <row r="615" spans="1:17" hidden="1" x14ac:dyDescent="0.25">
      <c r="A615" s="18">
        <v>1324103570</v>
      </c>
      <c r="B615" s="14" t="s">
        <v>15704</v>
      </c>
      <c r="C615" s="14" t="s">
        <v>19</v>
      </c>
      <c r="D615" s="14" t="s">
        <v>15701</v>
      </c>
      <c r="E615" s="50">
        <v>20</v>
      </c>
      <c r="F615" s="168">
        <v>46017</v>
      </c>
      <c r="G615" s="269" t="s">
        <v>17343</v>
      </c>
      <c r="H615" s="168">
        <v>46035</v>
      </c>
      <c r="I615" s="161"/>
      <c r="J615" s="161"/>
      <c r="K615" s="325" t="s">
        <v>10398</v>
      </c>
      <c r="L615" s="195">
        <v>40983</v>
      </c>
      <c r="M615" s="168">
        <v>46038</v>
      </c>
      <c r="N615" s="116" t="s">
        <v>10466</v>
      </c>
      <c r="O615" s="116"/>
      <c r="P615" s="116" t="s">
        <v>10282</v>
      </c>
      <c r="Q615" s="168">
        <v>46042</v>
      </c>
    </row>
    <row r="616" spans="1:17" hidden="1" x14ac:dyDescent="0.25">
      <c r="A616" s="18">
        <v>1324103580</v>
      </c>
      <c r="B616" s="14" t="s">
        <v>15703</v>
      </c>
      <c r="C616" s="14" t="s">
        <v>19</v>
      </c>
      <c r="D616" s="14" t="s">
        <v>15700</v>
      </c>
      <c r="E616" s="50">
        <v>10</v>
      </c>
      <c r="F616" s="168">
        <v>46017</v>
      </c>
      <c r="G616" s="269" t="s">
        <v>17343</v>
      </c>
      <c r="H616" s="168">
        <v>46035</v>
      </c>
      <c r="I616" s="161"/>
      <c r="J616" s="161"/>
      <c r="K616" s="325" t="s">
        <v>10398</v>
      </c>
      <c r="L616" s="195">
        <v>40983</v>
      </c>
      <c r="M616" s="168">
        <v>46038</v>
      </c>
      <c r="N616" s="116" t="s">
        <v>10466</v>
      </c>
      <c r="O616" s="116"/>
      <c r="P616" s="116" t="s">
        <v>10282</v>
      </c>
      <c r="Q616" s="168">
        <v>46042</v>
      </c>
    </row>
    <row r="617" spans="1:17" hidden="1" x14ac:dyDescent="0.25">
      <c r="A617" s="80">
        <v>1029102130</v>
      </c>
      <c r="B617" s="19" t="s">
        <v>4539</v>
      </c>
      <c r="C617" s="14" t="s">
        <v>19</v>
      </c>
      <c r="D617" s="14" t="s">
        <v>8623</v>
      </c>
      <c r="E617" s="50">
        <v>150</v>
      </c>
      <c r="F617" s="168">
        <v>46030</v>
      </c>
      <c r="G617" s="269" t="s">
        <v>17343</v>
      </c>
      <c r="H617" s="168">
        <v>46035</v>
      </c>
      <c r="I617" s="161"/>
      <c r="J617" s="161"/>
      <c r="K617" s="325" t="s">
        <v>10398</v>
      </c>
      <c r="L617" s="195">
        <v>40983</v>
      </c>
      <c r="M617" s="168">
        <v>46038</v>
      </c>
      <c r="N617" s="116" t="s">
        <v>10466</v>
      </c>
      <c r="O617" s="116"/>
      <c r="P617" s="116" t="s">
        <v>10282</v>
      </c>
      <c r="Q617" s="168">
        <v>46042</v>
      </c>
    </row>
    <row r="618" spans="1:17" hidden="1" x14ac:dyDescent="0.25">
      <c r="A618" s="18">
        <v>1230100160</v>
      </c>
      <c r="B618" s="14" t="s">
        <v>3794</v>
      </c>
      <c r="C618" s="14" t="s">
        <v>19</v>
      </c>
      <c r="D618" s="14" t="s">
        <v>3795</v>
      </c>
      <c r="E618" s="50">
        <v>10</v>
      </c>
      <c r="F618" s="168">
        <v>46014</v>
      </c>
      <c r="G618" s="269" t="s">
        <v>17344</v>
      </c>
      <c r="H618" s="168">
        <v>46035</v>
      </c>
      <c r="I618" s="161" t="s">
        <v>8963</v>
      </c>
      <c r="J618" s="161" t="s">
        <v>10410</v>
      </c>
      <c r="K618" s="325" t="s">
        <v>10398</v>
      </c>
      <c r="L618" s="195">
        <v>40934</v>
      </c>
      <c r="M618" s="168">
        <v>46035</v>
      </c>
      <c r="N618" s="116" t="s">
        <v>10581</v>
      </c>
      <c r="O618" s="116"/>
      <c r="P618" s="116" t="s">
        <v>10282</v>
      </c>
      <c r="Q618" s="168">
        <v>46042</v>
      </c>
    </row>
    <row r="619" spans="1:17" hidden="1" x14ac:dyDescent="0.25">
      <c r="A619" s="18">
        <v>1318102470</v>
      </c>
      <c r="B619" s="10" t="s">
        <v>6287</v>
      </c>
      <c r="C619" s="14" t="s">
        <v>19</v>
      </c>
      <c r="D619" s="14" t="s">
        <v>10088</v>
      </c>
      <c r="E619" s="50">
        <v>1</v>
      </c>
      <c r="F619" s="168">
        <v>46030</v>
      </c>
      <c r="G619" s="269" t="s">
        <v>17345</v>
      </c>
      <c r="H619" s="168">
        <v>46035</v>
      </c>
      <c r="I619" s="161" t="s">
        <v>8963</v>
      </c>
      <c r="J619" s="161" t="s">
        <v>10002</v>
      </c>
      <c r="K619" s="325" t="s">
        <v>10398</v>
      </c>
      <c r="L619" s="195">
        <v>40980</v>
      </c>
      <c r="M619" s="168">
        <v>46038</v>
      </c>
      <c r="N619" s="116" t="s">
        <v>10466</v>
      </c>
      <c r="O619" s="116"/>
      <c r="P619" s="116" t="s">
        <v>10282</v>
      </c>
      <c r="Q619" s="168">
        <v>46042</v>
      </c>
    </row>
    <row r="620" spans="1:17" hidden="1" x14ac:dyDescent="0.25">
      <c r="A620" s="18">
        <v>1026100140</v>
      </c>
      <c r="B620" s="14" t="s">
        <v>15504</v>
      </c>
      <c r="C620" s="14" t="s">
        <v>19</v>
      </c>
      <c r="D620" s="14" t="s">
        <v>8351</v>
      </c>
      <c r="E620" s="50">
        <v>10</v>
      </c>
      <c r="F620" s="168">
        <v>46030</v>
      </c>
      <c r="G620" s="269" t="s">
        <v>17346</v>
      </c>
      <c r="H620" s="168">
        <v>46035</v>
      </c>
      <c r="I620" s="161"/>
      <c r="J620" s="161"/>
      <c r="K620" s="325" t="s">
        <v>10398</v>
      </c>
      <c r="L620" s="195">
        <v>40941</v>
      </c>
      <c r="M620" s="168">
        <v>46035</v>
      </c>
      <c r="N620" s="116" t="s">
        <v>11066</v>
      </c>
      <c r="O620" s="116" t="s">
        <v>17940</v>
      </c>
      <c r="P620" s="116" t="s">
        <v>10282</v>
      </c>
      <c r="Q620" s="168">
        <v>46048</v>
      </c>
    </row>
    <row r="621" spans="1:17" hidden="1" x14ac:dyDescent="0.25">
      <c r="A621" s="18">
        <v>1013100090</v>
      </c>
      <c r="B621" s="14" t="s">
        <v>8015</v>
      </c>
      <c r="C621" s="14" t="s">
        <v>7375</v>
      </c>
      <c r="D621" s="14" t="s">
        <v>7703</v>
      </c>
      <c r="E621" s="50">
        <v>4</v>
      </c>
      <c r="F621" s="168">
        <v>46037</v>
      </c>
      <c r="G621" s="269" t="s">
        <v>17433</v>
      </c>
      <c r="H621" s="168">
        <v>46041</v>
      </c>
      <c r="I621" s="161"/>
      <c r="J621" s="161" t="s">
        <v>10099</v>
      </c>
      <c r="K621" s="325" t="s">
        <v>10398</v>
      </c>
      <c r="L621" s="195">
        <v>41020</v>
      </c>
      <c r="M621" s="168">
        <v>46044</v>
      </c>
      <c r="N621" s="116" t="s">
        <v>10291</v>
      </c>
      <c r="O621" s="116"/>
      <c r="P621" s="116" t="s">
        <v>10282</v>
      </c>
      <c r="Q621" s="168">
        <v>46045</v>
      </c>
    </row>
    <row r="622" spans="1:17" hidden="1" x14ac:dyDescent="0.25">
      <c r="A622" s="18">
        <v>1010108320</v>
      </c>
      <c r="B622" s="14" t="s">
        <v>9779</v>
      </c>
      <c r="C622" s="14" t="s">
        <v>6699</v>
      </c>
      <c r="D622" s="14" t="s">
        <v>12031</v>
      </c>
      <c r="E622" s="50">
        <v>5</v>
      </c>
      <c r="F622" s="168">
        <v>46037</v>
      </c>
      <c r="G622" s="269" t="s">
        <v>17434</v>
      </c>
      <c r="H622" s="168">
        <v>46041</v>
      </c>
      <c r="I622" s="161" t="s">
        <v>8963</v>
      </c>
      <c r="J622" s="161" t="s">
        <v>10002</v>
      </c>
      <c r="K622" s="325" t="s">
        <v>10398</v>
      </c>
      <c r="L622" s="195">
        <v>41021</v>
      </c>
      <c r="M622" s="168">
        <v>46044</v>
      </c>
      <c r="N622" s="116" t="s">
        <v>11874</v>
      </c>
      <c r="O622" s="116" t="s">
        <v>17962</v>
      </c>
      <c r="P622" s="116" t="s">
        <v>10282</v>
      </c>
      <c r="Q622" s="168">
        <v>46050</v>
      </c>
    </row>
    <row r="623" spans="1:17" ht="25.5" hidden="1" x14ac:dyDescent="0.25">
      <c r="A623" s="18">
        <v>1016101760</v>
      </c>
      <c r="B623" s="14" t="s">
        <v>10826</v>
      </c>
      <c r="C623" s="14" t="s">
        <v>19</v>
      </c>
      <c r="D623" s="14" t="s">
        <v>11096</v>
      </c>
      <c r="E623" s="50">
        <v>4</v>
      </c>
      <c r="F623" s="168">
        <v>46037</v>
      </c>
      <c r="G623" s="269" t="s">
        <v>17435</v>
      </c>
      <c r="H623" s="168">
        <v>46041</v>
      </c>
      <c r="I623" s="161"/>
      <c r="J623" s="161" t="s">
        <v>10099</v>
      </c>
      <c r="K623" s="325" t="s">
        <v>10398</v>
      </c>
      <c r="L623" s="195">
        <v>41022</v>
      </c>
      <c r="M623" s="168">
        <v>46044</v>
      </c>
      <c r="N623" s="116" t="s">
        <v>10929</v>
      </c>
      <c r="O623" s="116"/>
      <c r="P623" s="116" t="s">
        <v>10282</v>
      </c>
      <c r="Q623" s="168">
        <v>46051</v>
      </c>
    </row>
    <row r="624" spans="1:17" hidden="1" x14ac:dyDescent="0.25">
      <c r="A624" s="18">
        <v>1318101640</v>
      </c>
      <c r="B624" s="30" t="s">
        <v>6316</v>
      </c>
      <c r="C624" s="14" t="s">
        <v>19</v>
      </c>
      <c r="D624" s="14" t="s">
        <v>17011</v>
      </c>
      <c r="E624" s="50">
        <v>2</v>
      </c>
      <c r="F624" s="168">
        <v>46037</v>
      </c>
      <c r="G624" s="269" t="s">
        <v>17436</v>
      </c>
      <c r="H624" s="168">
        <v>46041</v>
      </c>
      <c r="I624" s="161" t="s">
        <v>8963</v>
      </c>
      <c r="J624" s="161" t="s">
        <v>10003</v>
      </c>
      <c r="K624" s="325" t="s">
        <v>10398</v>
      </c>
      <c r="L624" s="195">
        <v>41023</v>
      </c>
      <c r="M624" s="168">
        <v>46044</v>
      </c>
      <c r="N624" s="116" t="s">
        <v>11077</v>
      </c>
      <c r="O624" s="116"/>
      <c r="P624" s="116" t="s">
        <v>10282</v>
      </c>
      <c r="Q624" s="168">
        <v>46050</v>
      </c>
    </row>
    <row r="625" spans="1:17" hidden="1" x14ac:dyDescent="0.25">
      <c r="A625" s="18">
        <v>1219105040</v>
      </c>
      <c r="B625" s="14" t="s">
        <v>8023</v>
      </c>
      <c r="C625" s="14" t="s">
        <v>19</v>
      </c>
      <c r="D625" s="14" t="s">
        <v>8022</v>
      </c>
      <c r="E625" s="50">
        <v>6</v>
      </c>
      <c r="F625" s="168">
        <v>46036</v>
      </c>
      <c r="G625" s="269" t="s">
        <v>17437</v>
      </c>
      <c r="H625" s="168">
        <v>46041</v>
      </c>
      <c r="I625" s="161" t="s">
        <v>8963</v>
      </c>
      <c r="J625" s="161" t="s">
        <v>10002</v>
      </c>
      <c r="K625" s="325" t="s">
        <v>10398</v>
      </c>
      <c r="L625" s="195">
        <v>41024</v>
      </c>
      <c r="M625" s="168">
        <v>46044</v>
      </c>
      <c r="N625" s="116" t="s">
        <v>10280</v>
      </c>
      <c r="O625" s="116"/>
      <c r="P625" s="116" t="s">
        <v>10282</v>
      </c>
      <c r="Q625" s="168">
        <v>46048</v>
      </c>
    </row>
    <row r="626" spans="1:17" hidden="1" x14ac:dyDescent="0.25">
      <c r="A626" s="18">
        <v>1210100460</v>
      </c>
      <c r="B626" s="10" t="s">
        <v>1854</v>
      </c>
      <c r="C626" s="14" t="s">
        <v>19</v>
      </c>
      <c r="D626" s="14" t="s">
        <v>1855</v>
      </c>
      <c r="E626" s="50">
        <v>6</v>
      </c>
      <c r="F626" s="168">
        <v>46037</v>
      </c>
      <c r="G626" s="269" t="s">
        <v>17437</v>
      </c>
      <c r="H626" s="168">
        <v>46041</v>
      </c>
      <c r="I626" s="161" t="s">
        <v>8963</v>
      </c>
      <c r="J626" s="161" t="s">
        <v>10003</v>
      </c>
      <c r="K626" s="325" t="s">
        <v>10398</v>
      </c>
      <c r="L626" s="195">
        <v>41024</v>
      </c>
      <c r="M626" s="168">
        <v>46044</v>
      </c>
      <c r="N626" s="116" t="s">
        <v>10280</v>
      </c>
      <c r="O626" s="116"/>
      <c r="P626" s="116" t="s">
        <v>10282</v>
      </c>
      <c r="Q626" s="168">
        <v>46080</v>
      </c>
    </row>
    <row r="627" spans="1:17" hidden="1" x14ac:dyDescent="0.25">
      <c r="A627" s="18">
        <v>1310111110</v>
      </c>
      <c r="B627" s="10" t="s">
        <v>9978</v>
      </c>
      <c r="C627" s="14" t="s">
        <v>19</v>
      </c>
      <c r="D627" s="14" t="s">
        <v>10135</v>
      </c>
      <c r="E627" s="50">
        <v>6</v>
      </c>
      <c r="F627" s="168">
        <v>46037</v>
      </c>
      <c r="G627" s="269" t="s">
        <v>17438</v>
      </c>
      <c r="H627" s="168">
        <v>46041</v>
      </c>
      <c r="I627" s="161" t="s">
        <v>8963</v>
      </c>
      <c r="J627" s="161" t="s">
        <v>10003</v>
      </c>
      <c r="K627" s="325" t="s">
        <v>10398</v>
      </c>
      <c r="L627" s="195">
        <v>41048</v>
      </c>
      <c r="M627" s="168">
        <v>46048</v>
      </c>
      <c r="N627" s="116" t="s">
        <v>10466</v>
      </c>
      <c r="O627" s="116"/>
      <c r="P627" s="116" t="s">
        <v>10282</v>
      </c>
      <c r="Q627" s="168">
        <v>46049</v>
      </c>
    </row>
    <row r="628" spans="1:17" hidden="1" x14ac:dyDescent="0.25">
      <c r="A628" s="18">
        <v>1314100120</v>
      </c>
      <c r="B628" s="14" t="s">
        <v>2703</v>
      </c>
      <c r="C628" s="14" t="s">
        <v>19</v>
      </c>
      <c r="D628" s="14" t="s">
        <v>2704</v>
      </c>
      <c r="E628" s="50">
        <v>10</v>
      </c>
      <c r="F628" s="168">
        <v>46037</v>
      </c>
      <c r="G628" s="269" t="s">
        <v>17438</v>
      </c>
      <c r="H628" s="168">
        <v>46041</v>
      </c>
      <c r="I628" s="161" t="s">
        <v>8963</v>
      </c>
      <c r="J628" s="161" t="s">
        <v>10002</v>
      </c>
      <c r="K628" s="325" t="s">
        <v>10398</v>
      </c>
      <c r="L628" s="195">
        <v>41048</v>
      </c>
      <c r="M628" s="168">
        <v>46048</v>
      </c>
      <c r="N628" s="116" t="s">
        <v>10466</v>
      </c>
      <c r="O628" s="116"/>
      <c r="P628" s="116" t="s">
        <v>10282</v>
      </c>
      <c r="Q628" s="168">
        <v>46049</v>
      </c>
    </row>
    <row r="629" spans="1:17" ht="25.5" hidden="1" x14ac:dyDescent="0.25">
      <c r="A629" s="18">
        <v>1234100200</v>
      </c>
      <c r="B629" s="23" t="s">
        <v>3879</v>
      </c>
      <c r="C629" s="14" t="s">
        <v>19</v>
      </c>
      <c r="D629" s="14" t="s">
        <v>7435</v>
      </c>
      <c r="E629" s="50">
        <v>5</v>
      </c>
      <c r="F629" s="168">
        <v>46038</v>
      </c>
      <c r="G629" s="269" t="s">
        <v>17432</v>
      </c>
      <c r="H629" s="168">
        <v>46041</v>
      </c>
      <c r="I629" s="161"/>
      <c r="J629" s="161" t="s">
        <v>10099</v>
      </c>
      <c r="K629" s="325" t="s">
        <v>10398</v>
      </c>
      <c r="L629" s="195">
        <v>41025</v>
      </c>
      <c r="M629" s="168">
        <v>46044</v>
      </c>
      <c r="N629" s="116" t="s">
        <v>15242</v>
      </c>
      <c r="O629" s="116"/>
      <c r="P629" s="116" t="s">
        <v>10282</v>
      </c>
      <c r="Q629" s="168">
        <v>46051</v>
      </c>
    </row>
    <row r="630" spans="1:17" hidden="1" x14ac:dyDescent="0.25">
      <c r="A630" s="201">
        <v>1519101450</v>
      </c>
      <c r="B630" s="14" t="s">
        <v>9061</v>
      </c>
      <c r="C630" s="14" t="s">
        <v>19</v>
      </c>
      <c r="D630" s="14" t="s">
        <v>9063</v>
      </c>
      <c r="E630" s="50">
        <v>1</v>
      </c>
      <c r="F630" s="168">
        <v>46041</v>
      </c>
      <c r="G630" s="269" t="s">
        <v>17904</v>
      </c>
      <c r="H630" s="168">
        <v>46041</v>
      </c>
      <c r="I630" s="161" t="s">
        <v>8963</v>
      </c>
      <c r="J630" s="161" t="s">
        <v>10002</v>
      </c>
      <c r="K630" s="325" t="s">
        <v>10398</v>
      </c>
      <c r="L630" s="195">
        <v>41047</v>
      </c>
      <c r="M630" s="168">
        <v>46048</v>
      </c>
      <c r="N630" s="116" t="s">
        <v>10844</v>
      </c>
      <c r="O630" s="116"/>
      <c r="P630" s="116" t="s">
        <v>10282</v>
      </c>
      <c r="Q630" s="168">
        <v>46062</v>
      </c>
    </row>
    <row r="631" spans="1:17" hidden="1" x14ac:dyDescent="0.25">
      <c r="A631" s="201">
        <v>1012100030</v>
      </c>
      <c r="B631" s="14" t="s">
        <v>3422</v>
      </c>
      <c r="C631" s="14" t="s">
        <v>19</v>
      </c>
      <c r="D631" s="14" t="s">
        <v>3423</v>
      </c>
      <c r="E631" s="50">
        <v>8</v>
      </c>
      <c r="F631" s="168">
        <v>46042</v>
      </c>
      <c r="G631" s="269" t="s">
        <v>17905</v>
      </c>
      <c r="H631" s="168">
        <v>46042</v>
      </c>
      <c r="I631" s="161" t="s">
        <v>8963</v>
      </c>
      <c r="J631" s="161"/>
      <c r="K631" s="325" t="s">
        <v>10459</v>
      </c>
      <c r="L631" s="195">
        <v>41005</v>
      </c>
      <c r="M631" s="168">
        <v>46042</v>
      </c>
      <c r="N631" s="116" t="s">
        <v>11874</v>
      </c>
      <c r="O631" s="116"/>
      <c r="P631" s="116" t="s">
        <v>10282</v>
      </c>
      <c r="Q631" s="168">
        <v>46043</v>
      </c>
    </row>
    <row r="632" spans="1:17" hidden="1" x14ac:dyDescent="0.25">
      <c r="A632" s="201">
        <v>1810105210</v>
      </c>
      <c r="B632" s="14" t="s">
        <v>3128</v>
      </c>
      <c r="C632" s="14" t="s">
        <v>19</v>
      </c>
      <c r="D632" s="14" t="s">
        <v>3129</v>
      </c>
      <c r="E632" s="50">
        <v>300</v>
      </c>
      <c r="F632" s="168">
        <v>46042</v>
      </c>
      <c r="G632" s="269" t="s">
        <v>17909</v>
      </c>
      <c r="H632" s="168">
        <v>46043</v>
      </c>
      <c r="I632" s="161"/>
      <c r="J632" s="161"/>
      <c r="K632" s="325" t="s">
        <v>10459</v>
      </c>
      <c r="L632" s="195">
        <v>41026</v>
      </c>
      <c r="M632" s="168">
        <v>46044</v>
      </c>
      <c r="N632" s="116" t="s">
        <v>10175</v>
      </c>
      <c r="O632" s="116"/>
      <c r="P632" s="116" t="s">
        <v>10282</v>
      </c>
      <c r="Q632" s="168">
        <v>46050</v>
      </c>
    </row>
    <row r="633" spans="1:17" hidden="1" x14ac:dyDescent="0.25">
      <c r="A633" s="201">
        <v>1521100100</v>
      </c>
      <c r="B633" s="14" t="s">
        <v>6259</v>
      </c>
      <c r="C633" s="14" t="s">
        <v>19</v>
      </c>
      <c r="D633" s="14" t="s">
        <v>6260</v>
      </c>
      <c r="E633" s="50">
        <v>600</v>
      </c>
      <c r="F633" s="168">
        <v>46042</v>
      </c>
      <c r="G633" s="269" t="s">
        <v>17909</v>
      </c>
      <c r="H633" s="168">
        <v>46043</v>
      </c>
      <c r="I633" s="161"/>
      <c r="J633" s="161"/>
      <c r="K633" s="325" t="s">
        <v>10459</v>
      </c>
      <c r="L633" s="195">
        <v>41026</v>
      </c>
      <c r="M633" s="168">
        <v>46044</v>
      </c>
      <c r="N633" s="116" t="s">
        <v>10175</v>
      </c>
      <c r="O633" s="116"/>
      <c r="P633" s="116" t="s">
        <v>10282</v>
      </c>
      <c r="Q633" s="168">
        <v>46050</v>
      </c>
    </row>
    <row r="634" spans="1:17" hidden="1" x14ac:dyDescent="0.25">
      <c r="A634" s="201">
        <v>1810105000</v>
      </c>
      <c r="B634" s="14" t="s">
        <v>3140</v>
      </c>
      <c r="C634" s="14" t="s">
        <v>19</v>
      </c>
      <c r="D634" s="14" t="s">
        <v>17908</v>
      </c>
      <c r="E634" s="50">
        <v>250</v>
      </c>
      <c r="F634" s="168">
        <v>46042</v>
      </c>
      <c r="G634" s="269" t="s">
        <v>17909</v>
      </c>
      <c r="H634" s="168">
        <v>46043</v>
      </c>
      <c r="I634" s="161"/>
      <c r="J634" s="161"/>
      <c r="K634" s="325" t="s">
        <v>10459</v>
      </c>
      <c r="L634" s="195">
        <v>41026</v>
      </c>
      <c r="M634" s="168">
        <v>46044</v>
      </c>
      <c r="N634" s="116" t="s">
        <v>10175</v>
      </c>
      <c r="O634" s="116"/>
      <c r="P634" s="116" t="s">
        <v>10282</v>
      </c>
      <c r="Q634" s="168">
        <v>46050</v>
      </c>
    </row>
    <row r="635" spans="1:17" hidden="1" x14ac:dyDescent="0.25">
      <c r="A635" s="201">
        <v>1810104110</v>
      </c>
      <c r="B635" s="14" t="s">
        <v>4943</v>
      </c>
      <c r="C635" s="14" t="s">
        <v>19</v>
      </c>
      <c r="D635" s="14" t="s">
        <v>7965</v>
      </c>
      <c r="E635" s="50">
        <v>100</v>
      </c>
      <c r="F635" s="168">
        <v>46042</v>
      </c>
      <c r="G635" s="269" t="s">
        <v>17909</v>
      </c>
      <c r="H635" s="168">
        <v>46043</v>
      </c>
      <c r="I635" s="161"/>
      <c r="J635" s="161"/>
      <c r="K635" s="325" t="s">
        <v>10459</v>
      </c>
      <c r="L635" s="195">
        <v>41026</v>
      </c>
      <c r="M635" s="168">
        <v>46044</v>
      </c>
      <c r="N635" s="116" t="s">
        <v>10175</v>
      </c>
      <c r="O635" s="116"/>
      <c r="P635" s="116" t="s">
        <v>10282</v>
      </c>
      <c r="Q635" s="168">
        <v>46044</v>
      </c>
    </row>
    <row r="636" spans="1:17" hidden="1" x14ac:dyDescent="0.25">
      <c r="A636" s="201">
        <v>1810104120</v>
      </c>
      <c r="B636" s="14" t="s">
        <v>4944</v>
      </c>
      <c r="C636" s="14" t="s">
        <v>19</v>
      </c>
      <c r="D636" s="14" t="s">
        <v>7966</v>
      </c>
      <c r="E636" s="50">
        <v>15</v>
      </c>
      <c r="F636" s="168">
        <v>46042</v>
      </c>
      <c r="G636" s="269" t="s">
        <v>17909</v>
      </c>
      <c r="H636" s="168">
        <v>46043</v>
      </c>
      <c r="I636" s="161"/>
      <c r="J636" s="161"/>
      <c r="K636" s="325" t="s">
        <v>10459</v>
      </c>
      <c r="L636" s="195">
        <v>41026</v>
      </c>
      <c r="M636" s="168">
        <v>46044</v>
      </c>
      <c r="N636" s="116" t="s">
        <v>10175</v>
      </c>
      <c r="O636" s="116"/>
      <c r="P636" s="116" t="s">
        <v>10282</v>
      </c>
      <c r="Q636" s="168">
        <v>46050</v>
      </c>
    </row>
    <row r="637" spans="1:17" hidden="1" x14ac:dyDescent="0.25">
      <c r="A637" s="201">
        <v>1810103030</v>
      </c>
      <c r="B637" s="14" t="s">
        <v>3390</v>
      </c>
      <c r="C637" s="14" t="s">
        <v>19</v>
      </c>
      <c r="D637" s="14" t="s">
        <v>7653</v>
      </c>
      <c r="E637" s="50">
        <v>10</v>
      </c>
      <c r="F637" s="168">
        <v>46042</v>
      </c>
      <c r="G637" s="269" t="s">
        <v>17910</v>
      </c>
      <c r="H637" s="168">
        <v>46043</v>
      </c>
      <c r="I637" s="161"/>
      <c r="J637" s="161"/>
      <c r="K637" s="325" t="s">
        <v>10459</v>
      </c>
      <c r="L637" s="195">
        <v>41134</v>
      </c>
      <c r="M637" s="168">
        <v>46052</v>
      </c>
      <c r="N637" s="116" t="s">
        <v>11068</v>
      </c>
      <c r="O637" s="116"/>
      <c r="P637" s="116" t="s">
        <v>10282</v>
      </c>
      <c r="Q637" s="168">
        <v>46076</v>
      </c>
    </row>
    <row r="638" spans="1:17" hidden="1" x14ac:dyDescent="0.25">
      <c r="A638" s="201">
        <v>1016100060</v>
      </c>
      <c r="B638" s="14" t="s">
        <v>839</v>
      </c>
      <c r="C638" s="14" t="s">
        <v>19</v>
      </c>
      <c r="D638" s="14" t="s">
        <v>840</v>
      </c>
      <c r="E638" s="50">
        <v>15</v>
      </c>
      <c r="F638" s="269">
        <v>46049</v>
      </c>
      <c r="G638" s="168" t="s">
        <v>17961</v>
      </c>
      <c r="H638" s="168">
        <v>46050</v>
      </c>
      <c r="I638" s="161" t="s">
        <v>8963</v>
      </c>
      <c r="J638" s="325" t="s">
        <v>10002</v>
      </c>
      <c r="K638" s="325" t="s">
        <v>10398</v>
      </c>
      <c r="L638" s="195">
        <v>41118</v>
      </c>
      <c r="M638" s="168">
        <v>46051</v>
      </c>
      <c r="N638" s="116" t="s">
        <v>10305</v>
      </c>
      <c r="O638" s="116"/>
      <c r="P638" s="116" t="s">
        <v>10282</v>
      </c>
      <c r="Q638" s="168">
        <v>46052</v>
      </c>
    </row>
    <row r="639" spans="1:17" hidden="1" x14ac:dyDescent="0.25">
      <c r="A639" s="18">
        <v>1610100420</v>
      </c>
      <c r="B639" s="14" t="s">
        <v>9590</v>
      </c>
      <c r="C639" s="14" t="s">
        <v>19</v>
      </c>
      <c r="D639" s="14" t="s">
        <v>9596</v>
      </c>
      <c r="E639" s="50">
        <v>5</v>
      </c>
      <c r="F639" s="168">
        <v>46049</v>
      </c>
      <c r="G639" s="269" t="s">
        <v>17992</v>
      </c>
      <c r="H639" s="168"/>
      <c r="I639" s="161"/>
      <c r="J639" s="161" t="s">
        <v>10099</v>
      </c>
      <c r="K639" s="325" t="s">
        <v>10398</v>
      </c>
      <c r="L639" s="195">
        <v>41247</v>
      </c>
      <c r="M639" s="168">
        <v>46069</v>
      </c>
      <c r="N639" s="116" t="s">
        <v>10463</v>
      </c>
      <c r="O639" s="116"/>
      <c r="P639" s="116" t="s">
        <v>10282</v>
      </c>
      <c r="Q639" s="168">
        <v>46092</v>
      </c>
    </row>
    <row r="640" spans="1:17" x14ac:dyDescent="0.25">
      <c r="A640" s="18">
        <v>1022100230</v>
      </c>
      <c r="B640" s="14" t="s">
        <v>666</v>
      </c>
      <c r="C640" s="14" t="s">
        <v>19</v>
      </c>
      <c r="D640" s="14" t="s">
        <v>667</v>
      </c>
      <c r="E640" s="50">
        <v>500</v>
      </c>
      <c r="F640" s="168">
        <v>46051</v>
      </c>
      <c r="G640" s="269" t="s">
        <v>17993</v>
      </c>
      <c r="H640" s="168"/>
      <c r="I640" s="161"/>
      <c r="J640" s="161"/>
      <c r="K640" s="325" t="s">
        <v>10398</v>
      </c>
      <c r="L640" s="195">
        <v>41255</v>
      </c>
      <c r="M640" s="168">
        <v>46070</v>
      </c>
      <c r="N640" s="116" t="s">
        <v>10864</v>
      </c>
      <c r="O640" s="116" t="s">
        <v>18559</v>
      </c>
      <c r="P640" s="116"/>
      <c r="Q640" s="168"/>
    </row>
    <row r="641" spans="1:17" hidden="1" x14ac:dyDescent="0.25">
      <c r="A641" s="18">
        <v>1019100020</v>
      </c>
      <c r="B641" s="14" t="s">
        <v>18000</v>
      </c>
      <c r="C641" s="14" t="s">
        <v>19</v>
      </c>
      <c r="D641" s="14" t="s">
        <v>18002</v>
      </c>
      <c r="E641" s="50">
        <v>20</v>
      </c>
      <c r="F641" s="168">
        <v>46085</v>
      </c>
      <c r="G641" s="269" t="s">
        <v>18006</v>
      </c>
      <c r="H641" s="168">
        <v>46086</v>
      </c>
      <c r="I641" s="161"/>
      <c r="J641" s="161" t="s">
        <v>10099</v>
      </c>
      <c r="K641" s="325" t="s">
        <v>18020</v>
      </c>
      <c r="L641" s="195">
        <v>41492</v>
      </c>
      <c r="M641" s="168">
        <v>46098</v>
      </c>
      <c r="N641" s="116" t="s">
        <v>10294</v>
      </c>
      <c r="O641" s="116" t="s">
        <v>18473</v>
      </c>
      <c r="P641" s="116" t="s">
        <v>10282</v>
      </c>
      <c r="Q641" s="168">
        <v>46161</v>
      </c>
    </row>
    <row r="642" spans="1:17" hidden="1" x14ac:dyDescent="0.25">
      <c r="A642" s="18">
        <v>1512108100</v>
      </c>
      <c r="B642" s="116"/>
      <c r="C642" s="14" t="s">
        <v>19</v>
      </c>
      <c r="D642" s="14" t="s">
        <v>7750</v>
      </c>
      <c r="E642" s="50">
        <v>10</v>
      </c>
      <c r="F642" s="168">
        <v>46090</v>
      </c>
      <c r="G642" s="269" t="s">
        <v>18030</v>
      </c>
      <c r="H642" s="168">
        <v>46091</v>
      </c>
      <c r="I642" s="161"/>
      <c r="J642" s="161"/>
      <c r="K642" s="325" t="s">
        <v>18020</v>
      </c>
      <c r="L642" s="195">
        <v>41472</v>
      </c>
      <c r="M642" s="168">
        <v>46098</v>
      </c>
      <c r="N642" s="116" t="s">
        <v>10175</v>
      </c>
      <c r="O642" s="116"/>
      <c r="P642" s="116" t="s">
        <v>10282</v>
      </c>
      <c r="Q642" s="168">
        <v>46133</v>
      </c>
    </row>
    <row r="643" spans="1:17" hidden="1" x14ac:dyDescent="0.25">
      <c r="A643" s="18">
        <v>1810103640</v>
      </c>
      <c r="B643" s="116"/>
      <c r="C643" s="14" t="s">
        <v>19</v>
      </c>
      <c r="D643" s="14" t="s">
        <v>4788</v>
      </c>
      <c r="E643" s="50">
        <v>20</v>
      </c>
      <c r="F643" s="168">
        <v>46090</v>
      </c>
      <c r="G643" s="269" t="s">
        <v>18030</v>
      </c>
      <c r="H643" s="168">
        <v>46091</v>
      </c>
      <c r="I643" s="161"/>
      <c r="J643" s="161"/>
      <c r="K643" s="325" t="s">
        <v>18020</v>
      </c>
      <c r="L643" s="195">
        <v>41472</v>
      </c>
      <c r="M643" s="168">
        <v>46098</v>
      </c>
      <c r="N643" s="116" t="s">
        <v>10175</v>
      </c>
      <c r="O643" s="116"/>
      <c r="P643" s="116" t="s">
        <v>10282</v>
      </c>
      <c r="Q643" s="168">
        <v>46133</v>
      </c>
    </row>
    <row r="644" spans="1:17" hidden="1" x14ac:dyDescent="0.25">
      <c r="A644" s="18">
        <v>1810104090</v>
      </c>
      <c r="B644" s="116"/>
      <c r="C644" s="14" t="s">
        <v>19</v>
      </c>
      <c r="D644" s="14" t="s">
        <v>4938</v>
      </c>
      <c r="E644" s="50">
        <v>80</v>
      </c>
      <c r="F644" s="168">
        <v>46090</v>
      </c>
      <c r="G644" s="269" t="s">
        <v>18030</v>
      </c>
      <c r="H644" s="168">
        <v>46091</v>
      </c>
      <c r="I644" s="161" t="s">
        <v>8963</v>
      </c>
      <c r="J644" s="161" t="s">
        <v>10781</v>
      </c>
      <c r="K644" s="325" t="s">
        <v>18020</v>
      </c>
      <c r="L644" s="195">
        <v>41472</v>
      </c>
      <c r="M644" s="168">
        <v>46098</v>
      </c>
      <c r="N644" s="116" t="s">
        <v>10175</v>
      </c>
      <c r="O644" s="116"/>
      <c r="P644" s="116" t="s">
        <v>10282</v>
      </c>
      <c r="Q644" s="168">
        <v>46133</v>
      </c>
    </row>
    <row r="645" spans="1:17" hidden="1" x14ac:dyDescent="0.25">
      <c r="A645" s="18">
        <v>1810104100</v>
      </c>
      <c r="B645" s="116"/>
      <c r="C645" s="14" t="s">
        <v>19</v>
      </c>
      <c r="D645" s="14" t="s">
        <v>7243</v>
      </c>
      <c r="E645" s="50">
        <v>180</v>
      </c>
      <c r="F645" s="168">
        <v>46090</v>
      </c>
      <c r="G645" s="269" t="s">
        <v>18030</v>
      </c>
      <c r="H645" s="168">
        <v>46091</v>
      </c>
      <c r="I645" s="161" t="s">
        <v>8963</v>
      </c>
      <c r="J645" s="161" t="s">
        <v>10003</v>
      </c>
      <c r="K645" s="325" t="s">
        <v>18020</v>
      </c>
      <c r="L645" s="195">
        <v>41472</v>
      </c>
      <c r="M645" s="168">
        <v>46098</v>
      </c>
      <c r="N645" s="116" t="s">
        <v>10175</v>
      </c>
      <c r="O645" s="116"/>
      <c r="P645" s="116" t="s">
        <v>10282</v>
      </c>
      <c r="Q645" s="168">
        <v>46133</v>
      </c>
    </row>
    <row r="646" spans="1:17" hidden="1" x14ac:dyDescent="0.25">
      <c r="A646" s="18">
        <v>1012100120</v>
      </c>
      <c r="B646" s="14" t="s">
        <v>2994</v>
      </c>
      <c r="C646" s="14" t="s">
        <v>19</v>
      </c>
      <c r="D646" s="14" t="s">
        <v>6630</v>
      </c>
      <c r="E646" s="50">
        <v>40</v>
      </c>
      <c r="F646" s="168">
        <v>46051</v>
      </c>
      <c r="G646" s="269" t="s">
        <v>17994</v>
      </c>
      <c r="H646" s="168"/>
      <c r="I646" s="161"/>
      <c r="J646" s="161"/>
      <c r="K646" s="325" t="s">
        <v>10398</v>
      </c>
      <c r="L646" s="195">
        <v>41253</v>
      </c>
      <c r="M646" s="168">
        <v>46069</v>
      </c>
      <c r="N646" s="116" t="s">
        <v>10528</v>
      </c>
      <c r="O646" s="116" t="s">
        <v>18204</v>
      </c>
      <c r="P646" s="116" t="s">
        <v>10282</v>
      </c>
      <c r="Q646" s="168">
        <v>46121</v>
      </c>
    </row>
    <row r="647" spans="1:17" hidden="1" x14ac:dyDescent="0.25">
      <c r="A647" s="18">
        <v>1810102280</v>
      </c>
      <c r="B647" s="14" t="s">
        <v>978</v>
      </c>
      <c r="C647" s="14" t="s">
        <v>19</v>
      </c>
      <c r="D647" s="14" t="s">
        <v>7388</v>
      </c>
      <c r="E647" s="50">
        <v>18</v>
      </c>
      <c r="F647" s="168">
        <v>46043</v>
      </c>
      <c r="G647" s="269" t="s">
        <v>17996</v>
      </c>
      <c r="H647" s="168"/>
      <c r="I647" s="161"/>
      <c r="J647" s="161"/>
      <c r="K647" s="325" t="s">
        <v>10398</v>
      </c>
      <c r="L647" s="195">
        <v>41257</v>
      </c>
      <c r="M647" s="168">
        <v>46070</v>
      </c>
      <c r="N647" s="116" t="s">
        <v>10465</v>
      </c>
      <c r="O647" s="116" t="s">
        <v>18066</v>
      </c>
      <c r="P647" s="116" t="s">
        <v>10282</v>
      </c>
      <c r="Q647" s="168">
        <v>46098</v>
      </c>
    </row>
    <row r="648" spans="1:17" hidden="1" x14ac:dyDescent="0.25">
      <c r="A648" s="18">
        <v>1322101460</v>
      </c>
      <c r="B648" s="30" t="s">
        <v>7584</v>
      </c>
      <c r="C648" s="14" t="s">
        <v>19</v>
      </c>
      <c r="D648" s="14" t="s">
        <v>7585</v>
      </c>
      <c r="E648" s="50">
        <v>8</v>
      </c>
      <c r="F648" s="168">
        <v>46049</v>
      </c>
      <c r="G648" s="269" t="s">
        <v>17995</v>
      </c>
      <c r="H648" s="168"/>
      <c r="I648" s="161"/>
      <c r="J648" s="161"/>
      <c r="K648" s="325" t="s">
        <v>10398</v>
      </c>
      <c r="L648" s="195">
        <v>41294</v>
      </c>
      <c r="M648" s="168">
        <v>46076</v>
      </c>
      <c r="N648" s="116" t="s">
        <v>17984</v>
      </c>
      <c r="O648" s="116"/>
      <c r="P648" s="116" t="s">
        <v>10282</v>
      </c>
      <c r="Q648" s="168">
        <v>46093</v>
      </c>
    </row>
    <row r="649" spans="1:17" hidden="1" x14ac:dyDescent="0.25">
      <c r="A649" s="18">
        <v>1013100090</v>
      </c>
      <c r="B649" s="14" t="s">
        <v>8015</v>
      </c>
      <c r="C649" s="14" t="s">
        <v>7375</v>
      </c>
      <c r="D649" s="14" t="s">
        <v>7703</v>
      </c>
      <c r="E649" s="50">
        <v>6</v>
      </c>
      <c r="F649" s="168">
        <v>46077</v>
      </c>
      <c r="G649" s="269" t="s">
        <v>18003</v>
      </c>
      <c r="H649" s="168">
        <v>46086</v>
      </c>
      <c r="I649" s="161" t="s">
        <v>8963</v>
      </c>
      <c r="J649" s="161" t="s">
        <v>10410</v>
      </c>
      <c r="K649" s="325" t="s">
        <v>18020</v>
      </c>
      <c r="L649" s="195">
        <v>41452</v>
      </c>
      <c r="M649" s="168">
        <v>46094</v>
      </c>
      <c r="N649" s="116" t="s">
        <v>10291</v>
      </c>
      <c r="O649" s="116"/>
      <c r="P649" s="116" t="s">
        <v>10282</v>
      </c>
      <c r="Q649" s="168">
        <v>46105</v>
      </c>
    </row>
    <row r="650" spans="1:17" hidden="1" x14ac:dyDescent="0.25">
      <c r="A650" s="18">
        <v>1027100250</v>
      </c>
      <c r="B650" s="14" t="s">
        <v>7699</v>
      </c>
      <c r="C650" s="14" t="s">
        <v>7375</v>
      </c>
      <c r="D650" s="14" t="s">
        <v>7702</v>
      </c>
      <c r="E650" s="50">
        <v>2</v>
      </c>
      <c r="F650" s="168">
        <v>46085</v>
      </c>
      <c r="G650" s="269" t="s">
        <v>18003</v>
      </c>
      <c r="H650" s="168">
        <v>46086</v>
      </c>
      <c r="I650" s="161"/>
      <c r="J650" s="161"/>
      <c r="K650" s="325" t="s">
        <v>18020</v>
      </c>
      <c r="L650" s="195">
        <v>41452</v>
      </c>
      <c r="M650" s="168">
        <v>46094</v>
      </c>
      <c r="N650" s="116" t="s">
        <v>10291</v>
      </c>
      <c r="O650" s="116"/>
      <c r="P650" s="116" t="s">
        <v>10282</v>
      </c>
      <c r="Q650" s="168">
        <v>46105</v>
      </c>
    </row>
    <row r="651" spans="1:17" hidden="1" x14ac:dyDescent="0.25">
      <c r="A651" s="18">
        <v>1027100960</v>
      </c>
      <c r="B651" s="14" t="s">
        <v>17109</v>
      </c>
      <c r="C651" s="14" t="s">
        <v>19</v>
      </c>
      <c r="D651" s="14" t="s">
        <v>17112</v>
      </c>
      <c r="E651" s="50">
        <v>1</v>
      </c>
      <c r="F651" s="168">
        <v>46085</v>
      </c>
      <c r="G651" s="269" t="s">
        <v>18004</v>
      </c>
      <c r="H651" s="168">
        <v>46086</v>
      </c>
      <c r="I651" s="161"/>
      <c r="J651" s="161" t="s">
        <v>10099</v>
      </c>
      <c r="K651" s="325" t="s">
        <v>18020</v>
      </c>
      <c r="L651" s="195">
        <v>41446</v>
      </c>
      <c r="M651" s="168">
        <v>46092</v>
      </c>
      <c r="N651" s="116" t="s">
        <v>10291</v>
      </c>
      <c r="O651" s="116"/>
      <c r="P651" s="116" t="s">
        <v>10282</v>
      </c>
      <c r="Q651" s="168">
        <v>46092</v>
      </c>
    </row>
    <row r="652" spans="1:17" hidden="1" x14ac:dyDescent="0.25">
      <c r="A652" s="18">
        <v>1213103200</v>
      </c>
      <c r="B652" s="14" t="s">
        <v>9184</v>
      </c>
      <c r="C652" s="14" t="s">
        <v>6699</v>
      </c>
      <c r="D652" s="14" t="s">
        <v>11650</v>
      </c>
      <c r="E652" s="50">
        <v>6</v>
      </c>
      <c r="F652" s="168">
        <v>46076</v>
      </c>
      <c r="G652" s="269" t="s">
        <v>18036</v>
      </c>
      <c r="H652" s="168">
        <v>46086</v>
      </c>
      <c r="I652" s="161" t="s">
        <v>8963</v>
      </c>
      <c r="J652" s="161" t="s">
        <v>10003</v>
      </c>
      <c r="K652" s="325" t="s">
        <v>18020</v>
      </c>
      <c r="L652" s="195">
        <v>41522</v>
      </c>
      <c r="M652" s="168">
        <v>46101</v>
      </c>
      <c r="N652" s="116" t="s">
        <v>10280</v>
      </c>
      <c r="O652" s="116"/>
      <c r="P652" s="116" t="s">
        <v>10282</v>
      </c>
      <c r="Q652" s="168">
        <v>46104</v>
      </c>
    </row>
    <row r="653" spans="1:17" ht="25.5" hidden="1" x14ac:dyDescent="0.25">
      <c r="A653" s="18">
        <v>1211101330</v>
      </c>
      <c r="B653" s="19" t="s">
        <v>3232</v>
      </c>
      <c r="C653" s="14" t="s">
        <v>19</v>
      </c>
      <c r="D653" s="14" t="s">
        <v>10014</v>
      </c>
      <c r="E653" s="50">
        <v>3</v>
      </c>
      <c r="F653" s="168">
        <v>46076</v>
      </c>
      <c r="G653" s="269" t="s">
        <v>18036</v>
      </c>
      <c r="H653" s="168">
        <v>46086</v>
      </c>
      <c r="I653" s="161" t="s">
        <v>8963</v>
      </c>
      <c r="J653" s="161" t="s">
        <v>10002</v>
      </c>
      <c r="K653" s="325" t="s">
        <v>18020</v>
      </c>
      <c r="L653" s="195">
        <v>41522</v>
      </c>
      <c r="M653" s="168">
        <v>46101</v>
      </c>
      <c r="N653" s="116" t="s">
        <v>10280</v>
      </c>
      <c r="O653" s="116"/>
      <c r="P653" s="116" t="s">
        <v>10282</v>
      </c>
      <c r="Q653" s="168">
        <v>46104</v>
      </c>
    </row>
    <row r="654" spans="1:17" hidden="1" x14ac:dyDescent="0.25">
      <c r="A654" s="18">
        <v>1219100370</v>
      </c>
      <c r="B654" s="14" t="s">
        <v>11100</v>
      </c>
      <c r="C654" s="14" t="s">
        <v>731</v>
      </c>
      <c r="D654" s="14" t="s">
        <v>11101</v>
      </c>
      <c r="E654" s="50">
        <v>20</v>
      </c>
      <c r="F654" s="168">
        <v>46077</v>
      </c>
      <c r="G654" s="269" t="s">
        <v>18036</v>
      </c>
      <c r="H654" s="168">
        <v>46086</v>
      </c>
      <c r="I654" s="161"/>
      <c r="J654" s="161"/>
      <c r="K654" s="325" t="s">
        <v>18020</v>
      </c>
      <c r="L654" s="195">
        <v>41523</v>
      </c>
      <c r="M654" s="168">
        <v>46101</v>
      </c>
      <c r="N654" s="116" t="s">
        <v>10581</v>
      </c>
      <c r="O654" s="116" t="s">
        <v>18140</v>
      </c>
      <c r="P654" s="116" t="s">
        <v>10282</v>
      </c>
      <c r="Q654" s="168">
        <v>46113</v>
      </c>
    </row>
    <row r="655" spans="1:17" hidden="1" x14ac:dyDescent="0.25">
      <c r="A655" s="18">
        <v>1226100080</v>
      </c>
      <c r="B655" s="19" t="s">
        <v>2467</v>
      </c>
      <c r="C655" s="14" t="s">
        <v>19</v>
      </c>
      <c r="D655" s="14" t="s">
        <v>2468</v>
      </c>
      <c r="E655" s="50">
        <v>20</v>
      </c>
      <c r="F655" s="168">
        <v>46085</v>
      </c>
      <c r="G655" s="269" t="s">
        <v>18036</v>
      </c>
      <c r="H655" s="168">
        <v>46086</v>
      </c>
      <c r="I655" s="161" t="s">
        <v>8963</v>
      </c>
      <c r="J655" s="161" t="s">
        <v>10632</v>
      </c>
      <c r="K655" s="325" t="s">
        <v>18020</v>
      </c>
      <c r="L655" s="195">
        <v>41523</v>
      </c>
      <c r="M655" s="168">
        <v>46101</v>
      </c>
      <c r="N655" s="116" t="s">
        <v>10581</v>
      </c>
      <c r="O655" s="116"/>
      <c r="P655" s="116" t="s">
        <v>10282</v>
      </c>
      <c r="Q655" s="168">
        <v>46104</v>
      </c>
    </row>
    <row r="656" spans="1:17" hidden="1" x14ac:dyDescent="0.25">
      <c r="A656" s="18">
        <v>1512110280</v>
      </c>
      <c r="B656" s="23" t="s">
        <v>10249</v>
      </c>
      <c r="C656" s="14" t="s">
        <v>19</v>
      </c>
      <c r="D656" s="14" t="s">
        <v>10250</v>
      </c>
      <c r="E656" s="50">
        <v>150</v>
      </c>
      <c r="F656" s="168">
        <v>46085</v>
      </c>
      <c r="G656" s="269" t="s">
        <v>18005</v>
      </c>
      <c r="H656" s="168">
        <v>46086</v>
      </c>
      <c r="I656" s="161" t="s">
        <v>8963</v>
      </c>
      <c r="J656" s="161" t="s">
        <v>15215</v>
      </c>
      <c r="K656" s="325" t="s">
        <v>18020</v>
      </c>
      <c r="L656" s="195">
        <v>41425</v>
      </c>
      <c r="M656" s="168">
        <v>46091</v>
      </c>
      <c r="N656" s="116" t="s">
        <v>10175</v>
      </c>
      <c r="O656" s="116"/>
      <c r="P656" s="116" t="s">
        <v>10282</v>
      </c>
      <c r="Q656" s="168">
        <v>46100</v>
      </c>
    </row>
    <row r="657" spans="1:17" hidden="1" x14ac:dyDescent="0.25">
      <c r="A657" s="18">
        <v>1810104260</v>
      </c>
      <c r="B657" s="14" t="s">
        <v>6895</v>
      </c>
      <c r="C657" s="14" t="s">
        <v>19</v>
      </c>
      <c r="D657" s="14" t="s">
        <v>6896</v>
      </c>
      <c r="E657" s="50">
        <v>50</v>
      </c>
      <c r="F657" s="168">
        <v>46085</v>
      </c>
      <c r="G657" s="269" t="s">
        <v>18005</v>
      </c>
      <c r="H657" s="168">
        <v>46086</v>
      </c>
      <c r="I657" s="161" t="s">
        <v>8963</v>
      </c>
      <c r="J657" s="161" t="s">
        <v>10407</v>
      </c>
      <c r="K657" s="325" t="s">
        <v>18020</v>
      </c>
      <c r="L657" s="195">
        <v>41425</v>
      </c>
      <c r="M657" s="168">
        <v>46091</v>
      </c>
      <c r="N657" s="116" t="s">
        <v>10175</v>
      </c>
      <c r="O657" s="116"/>
      <c r="P657" s="116" t="s">
        <v>10282</v>
      </c>
      <c r="Q657" s="168">
        <v>46100</v>
      </c>
    </row>
    <row r="658" spans="1:17" hidden="1" x14ac:dyDescent="0.25">
      <c r="A658" s="18">
        <v>1511103130</v>
      </c>
      <c r="B658" s="19" t="s">
        <v>10105</v>
      </c>
      <c r="C658" s="14" t="s">
        <v>19</v>
      </c>
      <c r="D658" s="14" t="s">
        <v>10106</v>
      </c>
      <c r="E658" s="50">
        <v>50</v>
      </c>
      <c r="F658" s="168">
        <v>46085</v>
      </c>
      <c r="G658" s="269" t="s">
        <v>18005</v>
      </c>
      <c r="H658" s="168">
        <v>46086</v>
      </c>
      <c r="I658" s="161" t="s">
        <v>8963</v>
      </c>
      <c r="J658" s="161" t="s">
        <v>10678</v>
      </c>
      <c r="K658" s="325" t="s">
        <v>18020</v>
      </c>
      <c r="L658" s="195">
        <v>41425</v>
      </c>
      <c r="M658" s="168">
        <v>46091</v>
      </c>
      <c r="N658" s="116" t="s">
        <v>10175</v>
      </c>
      <c r="O658" s="116"/>
      <c r="P658" s="116" t="s">
        <v>10282</v>
      </c>
      <c r="Q658" s="168">
        <v>46100</v>
      </c>
    </row>
    <row r="659" spans="1:17" hidden="1" x14ac:dyDescent="0.25">
      <c r="A659" s="18">
        <v>1016100000</v>
      </c>
      <c r="B659" s="14" t="s">
        <v>2265</v>
      </c>
      <c r="C659" s="14" t="s">
        <v>19</v>
      </c>
      <c r="D659" s="14" t="s">
        <v>2266</v>
      </c>
      <c r="E659" s="50">
        <v>25</v>
      </c>
      <c r="F659" s="168">
        <v>46085</v>
      </c>
      <c r="G659" s="269" t="s">
        <v>18006</v>
      </c>
      <c r="H659" s="168">
        <v>46086</v>
      </c>
      <c r="I659" s="161" t="s">
        <v>8963</v>
      </c>
      <c r="J659" s="161" t="s">
        <v>10869</v>
      </c>
      <c r="K659" s="325" t="s">
        <v>18020</v>
      </c>
      <c r="L659" s="195">
        <v>41492</v>
      </c>
      <c r="M659" s="168">
        <v>46098</v>
      </c>
      <c r="N659" s="116" t="s">
        <v>10294</v>
      </c>
      <c r="O659" s="116"/>
      <c r="P659" s="116" t="s">
        <v>10282</v>
      </c>
      <c r="Q659" s="168">
        <v>46099</v>
      </c>
    </row>
    <row r="660" spans="1:17" hidden="1" x14ac:dyDescent="0.25">
      <c r="A660" s="18">
        <v>1026100050</v>
      </c>
      <c r="B660" s="14" t="s">
        <v>3182</v>
      </c>
      <c r="C660" s="14" t="s">
        <v>19</v>
      </c>
      <c r="D660" s="14" t="s">
        <v>15370</v>
      </c>
      <c r="E660" s="50">
        <v>2</v>
      </c>
      <c r="F660" s="168">
        <v>46085</v>
      </c>
      <c r="G660" s="269" t="s">
        <v>18009</v>
      </c>
      <c r="H660" s="168">
        <v>46086</v>
      </c>
      <c r="I660" s="161"/>
      <c r="J660" s="161"/>
      <c r="K660" s="325" t="s">
        <v>18020</v>
      </c>
      <c r="L660" s="195">
        <v>41445</v>
      </c>
      <c r="M660" s="168">
        <v>46092</v>
      </c>
      <c r="N660" s="116" t="s">
        <v>10306</v>
      </c>
      <c r="O660" s="116"/>
      <c r="P660" s="116" t="s">
        <v>10282</v>
      </c>
      <c r="Q660" s="168">
        <v>46142</v>
      </c>
    </row>
    <row r="661" spans="1:17" hidden="1" x14ac:dyDescent="0.25">
      <c r="A661" s="18">
        <v>1213102100</v>
      </c>
      <c r="B661" s="14" t="s">
        <v>1478</v>
      </c>
      <c r="C661" s="14" t="s">
        <v>1469</v>
      </c>
      <c r="D661" s="14" t="s">
        <v>1479</v>
      </c>
      <c r="E661" s="50">
        <v>200</v>
      </c>
      <c r="F661" s="168">
        <v>46077</v>
      </c>
      <c r="G661" s="269" t="s">
        <v>18007</v>
      </c>
      <c r="H661" s="168">
        <v>46086</v>
      </c>
      <c r="I661" s="161"/>
      <c r="J661" s="161" t="s">
        <v>10099</v>
      </c>
      <c r="K661" s="325" t="s">
        <v>18020</v>
      </c>
      <c r="L661" s="195">
        <v>41508</v>
      </c>
      <c r="M661" s="168">
        <v>46100</v>
      </c>
      <c r="N661" s="116" t="s">
        <v>11542</v>
      </c>
      <c r="O661" s="116"/>
      <c r="P661" s="116" t="s">
        <v>10282</v>
      </c>
      <c r="Q661" s="168">
        <v>46076</v>
      </c>
    </row>
    <row r="662" spans="1:17" hidden="1" x14ac:dyDescent="0.25">
      <c r="A662" s="18">
        <v>1314101020</v>
      </c>
      <c r="B662" s="14" t="s">
        <v>11902</v>
      </c>
      <c r="C662" s="14" t="s">
        <v>19</v>
      </c>
      <c r="D662" s="14" t="s">
        <v>11916</v>
      </c>
      <c r="E662" s="50">
        <v>15</v>
      </c>
      <c r="F662" s="168">
        <v>46085</v>
      </c>
      <c r="G662" s="269" t="s">
        <v>18008</v>
      </c>
      <c r="H662" s="168">
        <v>46086</v>
      </c>
      <c r="I662" s="161"/>
      <c r="J662" s="161"/>
      <c r="K662" s="325" t="s">
        <v>18020</v>
      </c>
      <c r="L662" s="195">
        <v>41491</v>
      </c>
      <c r="M662" s="168">
        <v>46098</v>
      </c>
      <c r="N662" s="116" t="s">
        <v>16020</v>
      </c>
      <c r="O662" s="116"/>
      <c r="P662" s="116" t="s">
        <v>10282</v>
      </c>
      <c r="Q662" s="168">
        <v>46100</v>
      </c>
    </row>
    <row r="663" spans="1:17" hidden="1" x14ac:dyDescent="0.25">
      <c r="A663" s="18">
        <v>1314101040</v>
      </c>
      <c r="B663" s="14" t="s">
        <v>11906</v>
      </c>
      <c r="C663" s="14" t="s">
        <v>19</v>
      </c>
      <c r="D663" s="14" t="s">
        <v>11918</v>
      </c>
      <c r="E663" s="50">
        <v>10</v>
      </c>
      <c r="F663" s="168">
        <v>46085</v>
      </c>
      <c r="G663" s="269" t="s">
        <v>18008</v>
      </c>
      <c r="H663" s="168">
        <v>46086</v>
      </c>
      <c r="I663" s="161"/>
      <c r="J663" s="161"/>
      <c r="K663" s="325" t="s">
        <v>18020</v>
      </c>
      <c r="L663" s="195">
        <v>41491</v>
      </c>
      <c r="M663" s="168">
        <v>46098</v>
      </c>
      <c r="N663" s="116" t="s">
        <v>16020</v>
      </c>
      <c r="O663" s="116"/>
      <c r="P663" s="116" t="s">
        <v>10282</v>
      </c>
      <c r="Q663" s="168">
        <v>46100</v>
      </c>
    </row>
    <row r="664" spans="1:17" hidden="1" x14ac:dyDescent="0.25">
      <c r="A664" s="18">
        <v>1314101030</v>
      </c>
      <c r="B664" s="14" t="s">
        <v>11904</v>
      </c>
      <c r="C664" s="14" t="s">
        <v>19</v>
      </c>
      <c r="D664" s="14" t="s">
        <v>11917</v>
      </c>
      <c r="E664" s="50">
        <v>10</v>
      </c>
      <c r="F664" s="168">
        <v>46085</v>
      </c>
      <c r="G664" s="269" t="s">
        <v>18008</v>
      </c>
      <c r="H664" s="168">
        <v>46086</v>
      </c>
      <c r="I664" s="161"/>
      <c r="J664" s="161"/>
      <c r="K664" s="325" t="s">
        <v>18020</v>
      </c>
      <c r="L664" s="195">
        <v>41491</v>
      </c>
      <c r="M664" s="168">
        <v>46098</v>
      </c>
      <c r="N664" s="116" t="s">
        <v>16020</v>
      </c>
      <c r="O664" s="116"/>
      <c r="P664" s="116" t="s">
        <v>10282</v>
      </c>
      <c r="Q664" s="168">
        <v>46100</v>
      </c>
    </row>
    <row r="665" spans="1:17" hidden="1" x14ac:dyDescent="0.25">
      <c r="A665" s="18">
        <v>1314101050</v>
      </c>
      <c r="B665" s="14" t="s">
        <v>11908</v>
      </c>
      <c r="C665" s="14" t="s">
        <v>19</v>
      </c>
      <c r="D665" s="14" t="s">
        <v>11919</v>
      </c>
      <c r="E665" s="50">
        <v>10</v>
      </c>
      <c r="F665" s="168">
        <v>46085</v>
      </c>
      <c r="G665" s="269" t="s">
        <v>18008</v>
      </c>
      <c r="H665" s="168">
        <v>46086</v>
      </c>
      <c r="I665" s="161" t="s">
        <v>8963</v>
      </c>
      <c r="J665" s="161" t="s">
        <v>10003</v>
      </c>
      <c r="K665" s="325" t="s">
        <v>18020</v>
      </c>
      <c r="L665" s="195">
        <v>41491</v>
      </c>
      <c r="M665" s="168">
        <v>46098</v>
      </c>
      <c r="N665" s="116" t="s">
        <v>16020</v>
      </c>
      <c r="O665" s="116"/>
      <c r="P665" s="116" t="s">
        <v>10282</v>
      </c>
      <c r="Q665" s="168">
        <v>46100</v>
      </c>
    </row>
    <row r="666" spans="1:17" hidden="1" x14ac:dyDescent="0.25">
      <c r="A666" s="201">
        <v>1022103910</v>
      </c>
      <c r="B666" s="10" t="s">
        <v>9148</v>
      </c>
      <c r="C666" s="14" t="s">
        <v>19</v>
      </c>
      <c r="D666" s="14" t="s">
        <v>9162</v>
      </c>
      <c r="E666" s="50">
        <v>10</v>
      </c>
      <c r="F666" s="168">
        <v>46050</v>
      </c>
      <c r="G666" s="269" t="s">
        <v>17997</v>
      </c>
      <c r="H666" s="168"/>
      <c r="I666" s="161" t="s">
        <v>8963</v>
      </c>
      <c r="J666" s="161" t="s">
        <v>10003</v>
      </c>
      <c r="K666" s="325" t="s">
        <v>10398</v>
      </c>
      <c r="L666" s="195">
        <v>41521</v>
      </c>
      <c r="M666" s="168">
        <v>46101</v>
      </c>
      <c r="N666" s="116" t="s">
        <v>11877</v>
      </c>
      <c r="O666" s="116"/>
      <c r="P666" s="116" t="s">
        <v>10282</v>
      </c>
      <c r="Q666" s="168">
        <v>46128</v>
      </c>
    </row>
    <row r="667" spans="1:17" hidden="1" x14ac:dyDescent="0.25">
      <c r="A667" s="18">
        <v>1023100140</v>
      </c>
      <c r="B667" s="14" t="s">
        <v>1689</v>
      </c>
      <c r="C667" s="14" t="s">
        <v>19</v>
      </c>
      <c r="D667" s="14" t="s">
        <v>1690</v>
      </c>
      <c r="E667" s="50">
        <v>120</v>
      </c>
      <c r="F667" s="168">
        <v>46077</v>
      </c>
      <c r="G667" s="269" t="s">
        <v>18010</v>
      </c>
      <c r="H667" s="168">
        <v>46086</v>
      </c>
      <c r="I667" s="161"/>
      <c r="J667" s="161"/>
      <c r="K667" s="325" t="s">
        <v>18020</v>
      </c>
      <c r="L667" s="195">
        <v>41451</v>
      </c>
      <c r="M667" s="168">
        <v>46094</v>
      </c>
      <c r="N667" s="116" t="s">
        <v>10988</v>
      </c>
      <c r="O667" s="116"/>
      <c r="P667" s="116" t="s">
        <v>10282</v>
      </c>
      <c r="Q667" s="168">
        <v>46100</v>
      </c>
    </row>
    <row r="668" spans="1:17" hidden="1" x14ac:dyDescent="0.25">
      <c r="A668" s="18">
        <v>1023100340</v>
      </c>
      <c r="B668" s="14" t="s">
        <v>1683</v>
      </c>
      <c r="C668" s="14" t="s">
        <v>19</v>
      </c>
      <c r="D668" s="14" t="s">
        <v>1684</v>
      </c>
      <c r="E668" s="50">
        <v>36</v>
      </c>
      <c r="F668" s="168">
        <v>46085</v>
      </c>
      <c r="G668" s="269" t="s">
        <v>18010</v>
      </c>
      <c r="H668" s="168">
        <v>46086</v>
      </c>
      <c r="I668" s="161"/>
      <c r="J668" s="161"/>
      <c r="K668" s="325" t="s">
        <v>18020</v>
      </c>
      <c r="L668" s="195">
        <v>41451</v>
      </c>
      <c r="M668" s="168">
        <v>46094</v>
      </c>
      <c r="N668" s="116" t="s">
        <v>10988</v>
      </c>
      <c r="O668" s="116"/>
      <c r="P668" s="116" t="s">
        <v>10282</v>
      </c>
      <c r="Q668" s="168">
        <v>46100</v>
      </c>
    </row>
    <row r="669" spans="1:17" hidden="1" x14ac:dyDescent="0.25">
      <c r="A669" s="18">
        <v>1013100040</v>
      </c>
      <c r="B669" s="10" t="s">
        <v>7379</v>
      </c>
      <c r="C669" s="14" t="s">
        <v>19</v>
      </c>
      <c r="D669" s="14" t="s">
        <v>8352</v>
      </c>
      <c r="E669" s="50">
        <v>10</v>
      </c>
      <c r="F669" s="168">
        <v>46085</v>
      </c>
      <c r="G669" s="269" t="s">
        <v>18011</v>
      </c>
      <c r="H669" s="168">
        <v>46086</v>
      </c>
      <c r="I669" s="161"/>
      <c r="J669" s="161"/>
      <c r="K669" s="325" t="s">
        <v>18020</v>
      </c>
      <c r="L669" s="195">
        <v>41448</v>
      </c>
      <c r="M669" s="168">
        <v>46093</v>
      </c>
      <c r="N669" s="116" t="s">
        <v>15915</v>
      </c>
      <c r="O669" s="116"/>
      <c r="P669" s="116" t="s">
        <v>10282</v>
      </c>
      <c r="Q669" s="168">
        <v>46104</v>
      </c>
    </row>
    <row r="670" spans="1:17" hidden="1" x14ac:dyDescent="0.25">
      <c r="A670" s="18">
        <v>1011100940</v>
      </c>
      <c r="B670" s="14" t="s">
        <v>10614</v>
      </c>
      <c r="C670" s="14" t="s">
        <v>19</v>
      </c>
      <c r="D670" s="14" t="s">
        <v>10615</v>
      </c>
      <c r="E670" s="50">
        <v>50</v>
      </c>
      <c r="F670" s="168">
        <v>46085</v>
      </c>
      <c r="G670" s="269" t="s">
        <v>18012</v>
      </c>
      <c r="H670" s="168">
        <v>46086</v>
      </c>
      <c r="I670" s="161"/>
      <c r="J670" s="161"/>
      <c r="K670" s="325" t="s">
        <v>18020</v>
      </c>
      <c r="L670" s="195">
        <v>41444</v>
      </c>
      <c r="M670" s="168">
        <v>46092</v>
      </c>
      <c r="N670" s="116" t="s">
        <v>10618</v>
      </c>
      <c r="O670" s="116"/>
      <c r="P670" s="116" t="s">
        <v>10282</v>
      </c>
      <c r="Q670" s="168">
        <v>46094</v>
      </c>
    </row>
    <row r="671" spans="1:17" hidden="1" x14ac:dyDescent="0.25">
      <c r="A671" s="18">
        <v>1016100060</v>
      </c>
      <c r="B671" s="14" t="s">
        <v>839</v>
      </c>
      <c r="C671" s="14" t="s">
        <v>19</v>
      </c>
      <c r="D671" s="14" t="s">
        <v>840</v>
      </c>
      <c r="E671" s="50">
        <v>40</v>
      </c>
      <c r="F671" s="168">
        <v>46085</v>
      </c>
      <c r="G671" s="269" t="s">
        <v>18013</v>
      </c>
      <c r="H671" s="168">
        <v>46086</v>
      </c>
      <c r="I671" s="161" t="s">
        <v>8963</v>
      </c>
      <c r="J671" s="161" t="s">
        <v>10673</v>
      </c>
      <c r="K671" s="325" t="s">
        <v>18020</v>
      </c>
      <c r="L671" s="195">
        <v>41492</v>
      </c>
      <c r="M671" s="168">
        <v>46098</v>
      </c>
      <c r="N671" s="116" t="s">
        <v>10294</v>
      </c>
      <c r="O671" s="116" t="s">
        <v>18167</v>
      </c>
      <c r="P671" s="116" t="s">
        <v>10282</v>
      </c>
      <c r="Q671" s="168">
        <v>46119</v>
      </c>
    </row>
    <row r="672" spans="1:17" hidden="1" x14ac:dyDescent="0.25">
      <c r="A672" s="18">
        <v>1310103110</v>
      </c>
      <c r="B672" s="14" t="s">
        <v>6757</v>
      </c>
      <c r="C672" s="14" t="s">
        <v>19</v>
      </c>
      <c r="D672" s="14" t="s">
        <v>6758</v>
      </c>
      <c r="E672" s="50">
        <v>60</v>
      </c>
      <c r="F672" s="168">
        <v>46078</v>
      </c>
      <c r="G672" s="269" t="s">
        <v>18014</v>
      </c>
      <c r="H672" s="168">
        <v>46086</v>
      </c>
      <c r="I672" s="161" t="s">
        <v>8963</v>
      </c>
      <c r="J672" s="161" t="s">
        <v>10690</v>
      </c>
      <c r="K672" s="325" t="s">
        <v>18020</v>
      </c>
      <c r="L672" s="195">
        <v>41503</v>
      </c>
      <c r="M672" s="168">
        <v>46100</v>
      </c>
      <c r="N672" s="116" t="s">
        <v>10466</v>
      </c>
      <c r="O672" s="116"/>
      <c r="P672" s="116" t="s">
        <v>10282</v>
      </c>
      <c r="Q672" s="168">
        <v>46100</v>
      </c>
    </row>
    <row r="673" spans="1:17" hidden="1" x14ac:dyDescent="0.25">
      <c r="A673" s="18">
        <v>1310103120</v>
      </c>
      <c r="B673" s="14" t="s">
        <v>6759</v>
      </c>
      <c r="C673" s="14" t="s">
        <v>19</v>
      </c>
      <c r="D673" s="14" t="s">
        <v>7818</v>
      </c>
      <c r="E673" s="50">
        <v>60</v>
      </c>
      <c r="F673" s="168">
        <v>46078</v>
      </c>
      <c r="G673" s="269" t="s">
        <v>18014</v>
      </c>
      <c r="H673" s="168">
        <v>46086</v>
      </c>
      <c r="I673" s="161" t="s">
        <v>8963</v>
      </c>
      <c r="J673" s="161" t="s">
        <v>10690</v>
      </c>
      <c r="K673" s="325" t="s">
        <v>18020</v>
      </c>
      <c r="L673" s="195">
        <v>41503</v>
      </c>
      <c r="M673" s="168">
        <v>46100</v>
      </c>
      <c r="N673" s="116" t="s">
        <v>10466</v>
      </c>
      <c r="O673" s="116"/>
      <c r="P673" s="116" t="s">
        <v>10282</v>
      </c>
      <c r="Q673" s="168">
        <v>46100</v>
      </c>
    </row>
    <row r="674" spans="1:17" hidden="1" x14ac:dyDescent="0.25">
      <c r="A674" s="18">
        <v>1014115280</v>
      </c>
      <c r="B674" s="14" t="s">
        <v>11796</v>
      </c>
      <c r="C674" s="14" t="s">
        <v>19</v>
      </c>
      <c r="D674" s="14" t="s">
        <v>11797</v>
      </c>
      <c r="E674" s="50">
        <v>600</v>
      </c>
      <c r="F674" s="168">
        <v>46078</v>
      </c>
      <c r="G674" s="269" t="s">
        <v>18014</v>
      </c>
      <c r="H674" s="168">
        <v>46086</v>
      </c>
      <c r="I674" s="161" t="s">
        <v>8963</v>
      </c>
      <c r="J674" s="161" t="s">
        <v>11052</v>
      </c>
      <c r="K674" s="325" t="s">
        <v>18020</v>
      </c>
      <c r="L674" s="195">
        <v>41503</v>
      </c>
      <c r="M674" s="168">
        <v>46100</v>
      </c>
      <c r="N674" s="116" t="s">
        <v>10466</v>
      </c>
      <c r="O674" s="116"/>
      <c r="P674" s="116" t="s">
        <v>10282</v>
      </c>
      <c r="Q674" s="168">
        <v>46100</v>
      </c>
    </row>
    <row r="675" spans="1:17" ht="25.5" hidden="1" x14ac:dyDescent="0.25">
      <c r="A675" s="18">
        <v>1311100810</v>
      </c>
      <c r="B675" s="10" t="s">
        <v>8267</v>
      </c>
      <c r="C675" s="14" t="s">
        <v>19</v>
      </c>
      <c r="D675" s="14" t="s">
        <v>8264</v>
      </c>
      <c r="E675" s="50">
        <v>20</v>
      </c>
      <c r="F675" s="162">
        <v>46085</v>
      </c>
      <c r="G675" s="269" t="s">
        <v>18014</v>
      </c>
      <c r="H675" s="168">
        <v>46086</v>
      </c>
      <c r="I675" s="375" t="s">
        <v>8963</v>
      </c>
      <c r="J675" s="375" t="s">
        <v>10678</v>
      </c>
      <c r="K675" s="325" t="s">
        <v>18020</v>
      </c>
      <c r="L675" s="195">
        <v>41503</v>
      </c>
      <c r="M675" s="168">
        <v>46100</v>
      </c>
      <c r="N675" s="116" t="s">
        <v>10466</v>
      </c>
      <c r="O675" s="116"/>
      <c r="P675" s="116" t="s">
        <v>10282</v>
      </c>
      <c r="Q675" s="168">
        <v>46100</v>
      </c>
    </row>
    <row r="676" spans="1:17" hidden="1" x14ac:dyDescent="0.25">
      <c r="A676" s="18">
        <v>1318102470</v>
      </c>
      <c r="B676" s="10" t="s">
        <v>6287</v>
      </c>
      <c r="C676" s="14" t="s">
        <v>19</v>
      </c>
      <c r="D676" s="14" t="s">
        <v>10088</v>
      </c>
      <c r="E676" s="50">
        <v>2</v>
      </c>
      <c r="F676" s="168">
        <v>46085</v>
      </c>
      <c r="G676" s="269" t="s">
        <v>18014</v>
      </c>
      <c r="H676" s="168">
        <v>46086</v>
      </c>
      <c r="I676" s="161"/>
      <c r="J676" s="161"/>
      <c r="K676" s="325" t="s">
        <v>18020</v>
      </c>
      <c r="L676" s="195">
        <v>41503</v>
      </c>
      <c r="M676" s="168">
        <v>46100</v>
      </c>
      <c r="N676" s="116" t="s">
        <v>10466</v>
      </c>
      <c r="O676" s="116"/>
      <c r="P676" s="116" t="s">
        <v>10282</v>
      </c>
      <c r="Q676" s="168">
        <v>46100</v>
      </c>
    </row>
    <row r="677" spans="1:17" hidden="1" x14ac:dyDescent="0.25">
      <c r="A677" s="18">
        <v>1028100350</v>
      </c>
      <c r="B677" s="10" t="s">
        <v>8387</v>
      </c>
      <c r="C677" s="14" t="s">
        <v>19</v>
      </c>
      <c r="D677" s="14" t="s">
        <v>16068</v>
      </c>
      <c r="E677" s="50">
        <v>40</v>
      </c>
      <c r="F677" s="168">
        <v>46085</v>
      </c>
      <c r="G677" s="269" t="s">
        <v>18015</v>
      </c>
      <c r="H677" s="168">
        <v>46086</v>
      </c>
      <c r="I677" s="161"/>
      <c r="J677" s="161"/>
      <c r="K677" s="325" t="s">
        <v>18020</v>
      </c>
      <c r="L677" s="195">
        <v>41666</v>
      </c>
      <c r="M677" s="168">
        <v>46112</v>
      </c>
      <c r="N677" s="116" t="s">
        <v>10218</v>
      </c>
      <c r="O677" s="116"/>
      <c r="P677" s="116" t="s">
        <v>10282</v>
      </c>
      <c r="Q677" s="168">
        <v>46121</v>
      </c>
    </row>
    <row r="678" spans="1:17" hidden="1" x14ac:dyDescent="0.25">
      <c r="A678" s="18">
        <v>1212100140</v>
      </c>
      <c r="B678" s="29" t="s">
        <v>5186</v>
      </c>
      <c r="C678" s="14" t="s">
        <v>19</v>
      </c>
      <c r="D678" s="14" t="s">
        <v>9315</v>
      </c>
      <c r="E678" s="50">
        <v>10</v>
      </c>
      <c r="F678" s="168">
        <v>46085</v>
      </c>
      <c r="G678" s="269" t="s">
        <v>18016</v>
      </c>
      <c r="H678" s="168">
        <v>46086</v>
      </c>
      <c r="I678" s="161" t="s">
        <v>8963</v>
      </c>
      <c r="J678" s="161" t="s">
        <v>10003</v>
      </c>
      <c r="K678" s="325" t="s">
        <v>18020</v>
      </c>
      <c r="L678" s="195">
        <v>41493</v>
      </c>
      <c r="M678" s="168">
        <v>46098</v>
      </c>
      <c r="N678" s="116" t="s">
        <v>10581</v>
      </c>
      <c r="O678" s="116"/>
      <c r="P678" s="116" t="s">
        <v>10282</v>
      </c>
      <c r="Q678" s="168">
        <v>46105</v>
      </c>
    </row>
    <row r="679" spans="1:17" hidden="1" x14ac:dyDescent="0.25">
      <c r="A679" s="18">
        <v>1232100270</v>
      </c>
      <c r="B679" s="14" t="s">
        <v>5615</v>
      </c>
      <c r="C679" s="14" t="s">
        <v>19</v>
      </c>
      <c r="D679" s="14" t="s">
        <v>5616</v>
      </c>
      <c r="E679" s="50">
        <v>3</v>
      </c>
      <c r="F679" s="168">
        <v>46085</v>
      </c>
      <c r="G679" s="269" t="s">
        <v>18016</v>
      </c>
      <c r="H679" s="168">
        <v>46086</v>
      </c>
      <c r="I679" s="161"/>
      <c r="J679" s="161"/>
      <c r="K679" s="325" t="s">
        <v>18020</v>
      </c>
      <c r="L679" s="195">
        <v>41493</v>
      </c>
      <c r="M679" s="168">
        <v>46098</v>
      </c>
      <c r="N679" s="116" t="s">
        <v>10581</v>
      </c>
      <c r="O679" s="116"/>
      <c r="P679" s="116" t="s">
        <v>10282</v>
      </c>
      <c r="Q679" s="168">
        <v>46105</v>
      </c>
    </row>
    <row r="680" spans="1:17" hidden="1" x14ac:dyDescent="0.25">
      <c r="A680" s="18">
        <v>1232100500</v>
      </c>
      <c r="B680" s="14" t="s">
        <v>5618</v>
      </c>
      <c r="C680" s="14" t="s">
        <v>19</v>
      </c>
      <c r="D680" s="14" t="s">
        <v>5619</v>
      </c>
      <c r="E680" s="50">
        <v>3</v>
      </c>
      <c r="F680" s="168">
        <v>46085</v>
      </c>
      <c r="G680" s="269" t="s">
        <v>18016</v>
      </c>
      <c r="H680" s="168">
        <v>46086</v>
      </c>
      <c r="I680" s="161"/>
      <c r="J680" s="161"/>
      <c r="K680" s="325" t="s">
        <v>18020</v>
      </c>
      <c r="L680" s="195">
        <v>41493</v>
      </c>
      <c r="M680" s="168">
        <v>46098</v>
      </c>
      <c r="N680" s="116" t="s">
        <v>10581</v>
      </c>
      <c r="O680" s="116"/>
      <c r="P680" s="116" t="s">
        <v>10282</v>
      </c>
      <c r="Q680" s="168">
        <v>46105</v>
      </c>
    </row>
    <row r="681" spans="1:17" hidden="1" x14ac:dyDescent="0.25">
      <c r="A681" s="18">
        <v>1232100010</v>
      </c>
      <c r="B681" s="14" t="s">
        <v>5620</v>
      </c>
      <c r="C681" s="14" t="s">
        <v>19</v>
      </c>
      <c r="D681" s="14" t="s">
        <v>5621</v>
      </c>
      <c r="E681" s="50">
        <v>3</v>
      </c>
      <c r="F681" s="168">
        <v>46085</v>
      </c>
      <c r="G681" s="269" t="s">
        <v>18016</v>
      </c>
      <c r="H681" s="168">
        <v>46086</v>
      </c>
      <c r="I681" s="161"/>
      <c r="J681" s="161"/>
      <c r="K681" s="325" t="s">
        <v>18020</v>
      </c>
      <c r="L681" s="195">
        <v>41493</v>
      </c>
      <c r="M681" s="168">
        <v>46098</v>
      </c>
      <c r="N681" s="116" t="s">
        <v>10581</v>
      </c>
      <c r="O681" s="116"/>
      <c r="P681" s="116" t="s">
        <v>10282</v>
      </c>
      <c r="Q681" s="168">
        <v>46105</v>
      </c>
    </row>
    <row r="682" spans="1:17" hidden="1" x14ac:dyDescent="0.25">
      <c r="A682" s="18">
        <v>1212100140</v>
      </c>
      <c r="B682" s="29" t="s">
        <v>5186</v>
      </c>
      <c r="C682" s="14" t="s">
        <v>19</v>
      </c>
      <c r="D682" s="14" t="s">
        <v>9315</v>
      </c>
      <c r="E682" s="50">
        <v>6</v>
      </c>
      <c r="F682" s="168">
        <v>46085</v>
      </c>
      <c r="G682" s="269" t="s">
        <v>18016</v>
      </c>
      <c r="H682" s="168">
        <v>46086</v>
      </c>
      <c r="I682" s="161" t="s">
        <v>8963</v>
      </c>
      <c r="J682" s="161" t="s">
        <v>10002</v>
      </c>
      <c r="K682" s="325" t="s">
        <v>18020</v>
      </c>
      <c r="L682" s="195">
        <v>41493</v>
      </c>
      <c r="M682" s="168">
        <v>46098</v>
      </c>
      <c r="N682" s="116" t="s">
        <v>10581</v>
      </c>
      <c r="O682" s="116" t="s">
        <v>18139</v>
      </c>
      <c r="P682" s="116" t="s">
        <v>10282</v>
      </c>
      <c r="Q682" s="168">
        <v>46113</v>
      </c>
    </row>
    <row r="683" spans="1:17" hidden="1" x14ac:dyDescent="0.25">
      <c r="A683" s="18">
        <v>1017102120</v>
      </c>
      <c r="B683" s="14" t="s">
        <v>5784</v>
      </c>
      <c r="C683" s="14" t="s">
        <v>19</v>
      </c>
      <c r="D683" s="14" t="s">
        <v>10202</v>
      </c>
      <c r="E683" s="50">
        <v>12</v>
      </c>
      <c r="F683" s="168">
        <v>46085</v>
      </c>
      <c r="G683" s="269" t="s">
        <v>18017</v>
      </c>
      <c r="H683" s="168">
        <v>46086</v>
      </c>
      <c r="I683" s="161" t="s">
        <v>8963</v>
      </c>
      <c r="J683" s="161" t="s">
        <v>10099</v>
      </c>
      <c r="K683" s="325" t="s">
        <v>18020</v>
      </c>
      <c r="L683" s="195">
        <v>41443</v>
      </c>
      <c r="M683" s="168">
        <v>46092</v>
      </c>
      <c r="N683" s="116" t="s">
        <v>10696</v>
      </c>
      <c r="O683" s="116"/>
      <c r="P683" s="116" t="s">
        <v>10282</v>
      </c>
      <c r="Q683" s="168">
        <v>46093</v>
      </c>
    </row>
    <row r="684" spans="1:17" hidden="1" x14ac:dyDescent="0.25">
      <c r="A684" s="18">
        <v>1016101380</v>
      </c>
      <c r="B684" s="19" t="s">
        <v>6641</v>
      </c>
      <c r="C684" s="14" t="s">
        <v>19</v>
      </c>
      <c r="D684" s="14" t="s">
        <v>6642</v>
      </c>
      <c r="E684" s="50">
        <v>48</v>
      </c>
      <c r="F684" s="168">
        <v>46085</v>
      </c>
      <c r="G684" s="269" t="s">
        <v>18018</v>
      </c>
      <c r="H684" s="168">
        <v>46086</v>
      </c>
      <c r="I684" s="161" t="s">
        <v>8963</v>
      </c>
      <c r="J684" s="161" t="s">
        <v>10690</v>
      </c>
      <c r="K684" s="325" t="s">
        <v>18020</v>
      </c>
      <c r="L684" s="195">
        <v>41447</v>
      </c>
      <c r="M684" s="168">
        <v>46093</v>
      </c>
      <c r="N684" s="116" t="s">
        <v>11066</v>
      </c>
      <c r="O684" s="116"/>
      <c r="P684" s="116" t="s">
        <v>10282</v>
      </c>
      <c r="Q684" s="168">
        <v>46094</v>
      </c>
    </row>
    <row r="685" spans="1:17" hidden="1" x14ac:dyDescent="0.25">
      <c r="A685" s="18">
        <v>1520102040</v>
      </c>
      <c r="B685" s="14" t="s">
        <v>9557</v>
      </c>
      <c r="C685" s="14" t="s">
        <v>19</v>
      </c>
      <c r="D685" s="14" t="s">
        <v>9559</v>
      </c>
      <c r="E685" s="50">
        <v>6</v>
      </c>
      <c r="F685" s="168">
        <v>46085</v>
      </c>
      <c r="G685" s="269" t="s">
        <v>18019</v>
      </c>
      <c r="H685" s="168">
        <v>46086</v>
      </c>
      <c r="I685" s="161" t="s">
        <v>8963</v>
      </c>
      <c r="J685" s="161" t="s">
        <v>10003</v>
      </c>
      <c r="K685" s="325" t="s">
        <v>18020</v>
      </c>
      <c r="L685" s="195">
        <v>41516</v>
      </c>
      <c r="M685" s="168">
        <v>46100</v>
      </c>
      <c r="N685" s="116" t="s">
        <v>18076</v>
      </c>
      <c r="O685" s="116"/>
      <c r="P685" s="116" t="s">
        <v>10282</v>
      </c>
      <c r="Q685" s="168">
        <v>46104</v>
      </c>
    </row>
    <row r="686" spans="1:17" hidden="1" x14ac:dyDescent="0.25">
      <c r="A686" s="58">
        <v>1512107290</v>
      </c>
      <c r="B686" s="116"/>
      <c r="C686" s="14" t="s">
        <v>19</v>
      </c>
      <c r="D686" s="14" t="s">
        <v>17319</v>
      </c>
      <c r="E686" s="50">
        <v>5</v>
      </c>
      <c r="F686" s="168">
        <v>46090</v>
      </c>
      <c r="G686" s="269" t="s">
        <v>18030</v>
      </c>
      <c r="H686" s="168">
        <v>46091</v>
      </c>
      <c r="I686" s="161"/>
      <c r="J686" s="161"/>
      <c r="K686" s="325" t="s">
        <v>18020</v>
      </c>
      <c r="L686" s="195">
        <v>41472</v>
      </c>
      <c r="M686" s="168">
        <v>46098</v>
      </c>
      <c r="N686" s="116" t="s">
        <v>10175</v>
      </c>
      <c r="O686" s="116"/>
      <c r="P686" s="116" t="s">
        <v>10282</v>
      </c>
      <c r="Q686" s="168">
        <v>46100</v>
      </c>
    </row>
    <row r="687" spans="1:17" hidden="1" x14ac:dyDescent="0.25">
      <c r="A687" s="58">
        <v>1512107410</v>
      </c>
      <c r="B687" s="116"/>
      <c r="C687" s="14" t="s">
        <v>19</v>
      </c>
      <c r="D687" s="14" t="s">
        <v>9406</v>
      </c>
      <c r="E687" s="50">
        <v>10</v>
      </c>
      <c r="F687" s="168">
        <v>46090</v>
      </c>
      <c r="G687" s="269" t="s">
        <v>18030</v>
      </c>
      <c r="H687" s="168">
        <v>46091</v>
      </c>
      <c r="I687" s="161"/>
      <c r="J687" s="161"/>
      <c r="K687" s="325" t="s">
        <v>18020</v>
      </c>
      <c r="L687" s="195">
        <v>41472</v>
      </c>
      <c r="M687" s="168">
        <v>46098</v>
      </c>
      <c r="N687" s="116" t="s">
        <v>10175</v>
      </c>
      <c r="O687" s="116"/>
      <c r="P687" s="116" t="s">
        <v>10282</v>
      </c>
      <c r="Q687" s="168">
        <v>46100</v>
      </c>
    </row>
    <row r="688" spans="1:17" hidden="1" x14ac:dyDescent="0.25">
      <c r="A688" s="201">
        <v>1022103930</v>
      </c>
      <c r="B688" s="10" t="s">
        <v>9148</v>
      </c>
      <c r="C688" s="14" t="s">
        <v>19</v>
      </c>
      <c r="D688" s="14" t="s">
        <v>9158</v>
      </c>
      <c r="E688" s="50">
        <v>10</v>
      </c>
      <c r="F688" s="168">
        <v>46050</v>
      </c>
      <c r="G688" s="269" t="s">
        <v>17997</v>
      </c>
      <c r="H688" s="168"/>
      <c r="I688" s="161" t="s">
        <v>8963</v>
      </c>
      <c r="J688" s="161" t="s">
        <v>10002</v>
      </c>
      <c r="K688" s="325" t="s">
        <v>10398</v>
      </c>
      <c r="L688" s="195">
        <v>41521</v>
      </c>
      <c r="M688" s="168">
        <v>46101</v>
      </c>
      <c r="N688" s="116" t="s">
        <v>11877</v>
      </c>
      <c r="O688" s="116"/>
      <c r="P688" s="116" t="s">
        <v>10282</v>
      </c>
      <c r="Q688" s="168">
        <v>46128</v>
      </c>
    </row>
    <row r="689" spans="1:17" hidden="1" x14ac:dyDescent="0.25">
      <c r="A689" s="18">
        <v>1810103620</v>
      </c>
      <c r="B689" s="116"/>
      <c r="C689" s="14" t="s">
        <v>19</v>
      </c>
      <c r="D689" s="14" t="s">
        <v>4785</v>
      </c>
      <c r="E689" s="50">
        <v>35</v>
      </c>
      <c r="F689" s="168">
        <v>46090</v>
      </c>
      <c r="G689" s="269" t="s">
        <v>18030</v>
      </c>
      <c r="H689" s="168">
        <v>46091</v>
      </c>
      <c r="I689" s="161"/>
      <c r="J689" s="161"/>
      <c r="K689" s="325" t="s">
        <v>18020</v>
      </c>
      <c r="L689" s="195">
        <v>41472</v>
      </c>
      <c r="M689" s="168">
        <v>46098</v>
      </c>
      <c r="N689" s="116" t="s">
        <v>10175</v>
      </c>
      <c r="O689" s="116"/>
      <c r="P689" s="116" t="s">
        <v>10282</v>
      </c>
      <c r="Q689" s="168">
        <v>46101</v>
      </c>
    </row>
    <row r="690" spans="1:17" hidden="1" x14ac:dyDescent="0.25">
      <c r="A690" s="201">
        <v>1022103970</v>
      </c>
      <c r="B690" s="10" t="s">
        <v>9148</v>
      </c>
      <c r="C690" s="14" t="s">
        <v>19</v>
      </c>
      <c r="D690" s="14" t="s">
        <v>9150</v>
      </c>
      <c r="E690" s="50">
        <v>20</v>
      </c>
      <c r="F690" s="168">
        <v>46050</v>
      </c>
      <c r="G690" s="269" t="s">
        <v>17997</v>
      </c>
      <c r="H690" s="168"/>
      <c r="I690" s="161"/>
      <c r="J690" s="161"/>
      <c r="K690" s="325" t="s">
        <v>10398</v>
      </c>
      <c r="L690" s="195">
        <v>41521</v>
      </c>
      <c r="M690" s="168">
        <v>46101</v>
      </c>
      <c r="N690" s="116" t="s">
        <v>11877</v>
      </c>
      <c r="O690" s="116"/>
      <c r="P690" s="116" t="s">
        <v>10282</v>
      </c>
      <c r="Q690" s="168">
        <v>46128</v>
      </c>
    </row>
    <row r="691" spans="1:17" hidden="1" x14ac:dyDescent="0.25">
      <c r="A691" s="18">
        <v>1810103670</v>
      </c>
      <c r="B691" s="116"/>
      <c r="C691" s="14" t="s">
        <v>19</v>
      </c>
      <c r="D691" s="14" t="s">
        <v>4792</v>
      </c>
      <c r="E691" s="50">
        <v>25</v>
      </c>
      <c r="F691" s="168">
        <v>46090</v>
      </c>
      <c r="G691" s="269" t="s">
        <v>18030</v>
      </c>
      <c r="H691" s="168">
        <v>46091</v>
      </c>
      <c r="I691" s="161"/>
      <c r="J691" s="161"/>
      <c r="K691" s="325" t="s">
        <v>18020</v>
      </c>
      <c r="L691" s="195">
        <v>41472</v>
      </c>
      <c r="M691" s="168">
        <v>46098</v>
      </c>
      <c r="N691" s="116" t="s">
        <v>10175</v>
      </c>
      <c r="O691" s="116"/>
      <c r="P691" s="116" t="s">
        <v>10282</v>
      </c>
      <c r="Q691" s="168">
        <v>46101</v>
      </c>
    </row>
    <row r="692" spans="1:17" hidden="1" x14ac:dyDescent="0.25">
      <c r="A692" s="18">
        <v>1810103730</v>
      </c>
      <c r="B692" s="116"/>
      <c r="C692" s="14" t="s">
        <v>19</v>
      </c>
      <c r="D692" s="14" t="s">
        <v>4836</v>
      </c>
      <c r="E692" s="50">
        <v>80</v>
      </c>
      <c r="F692" s="168">
        <v>46090</v>
      </c>
      <c r="G692" s="269" t="s">
        <v>18030</v>
      </c>
      <c r="H692" s="168">
        <v>46091</v>
      </c>
      <c r="I692" s="161" t="s">
        <v>8963</v>
      </c>
      <c r="J692" s="161" t="s">
        <v>10410</v>
      </c>
      <c r="K692" s="325" t="s">
        <v>18020</v>
      </c>
      <c r="L692" s="195">
        <v>41472</v>
      </c>
      <c r="M692" s="168">
        <v>46098</v>
      </c>
      <c r="N692" s="116" t="s">
        <v>10175</v>
      </c>
      <c r="O692" s="116"/>
      <c r="P692" s="116" t="s">
        <v>10282</v>
      </c>
      <c r="Q692" s="168">
        <v>46101</v>
      </c>
    </row>
    <row r="693" spans="1:17" hidden="1" x14ac:dyDescent="0.25">
      <c r="A693" s="18">
        <v>1810103750</v>
      </c>
      <c r="B693" s="116"/>
      <c r="C693" s="14" t="s">
        <v>19</v>
      </c>
      <c r="D693" s="14" t="s">
        <v>6997</v>
      </c>
      <c r="E693" s="50">
        <v>20</v>
      </c>
      <c r="F693" s="168">
        <v>46090</v>
      </c>
      <c r="G693" s="269" t="s">
        <v>18030</v>
      </c>
      <c r="H693" s="168">
        <v>46091</v>
      </c>
      <c r="I693" s="161"/>
      <c r="J693" s="161"/>
      <c r="K693" s="325" t="s">
        <v>18020</v>
      </c>
      <c r="L693" s="195">
        <v>41472</v>
      </c>
      <c r="M693" s="168">
        <v>46098</v>
      </c>
      <c r="N693" s="116" t="s">
        <v>10175</v>
      </c>
      <c r="O693" s="116"/>
      <c r="P693" s="116" t="s">
        <v>10282</v>
      </c>
      <c r="Q693" s="168">
        <v>46100</v>
      </c>
    </row>
    <row r="694" spans="1:17" hidden="1" x14ac:dyDescent="0.25">
      <c r="A694" s="18">
        <v>1810103830</v>
      </c>
      <c r="B694" s="116"/>
      <c r="C694" s="14" t="s">
        <v>19</v>
      </c>
      <c r="D694" s="14" t="s">
        <v>6787</v>
      </c>
      <c r="E694" s="50">
        <v>30</v>
      </c>
      <c r="F694" s="168">
        <v>46090</v>
      </c>
      <c r="G694" s="269" t="s">
        <v>18030</v>
      </c>
      <c r="H694" s="168">
        <v>46091</v>
      </c>
      <c r="I694" s="161"/>
      <c r="J694" s="161"/>
      <c r="K694" s="325" t="s">
        <v>18020</v>
      </c>
      <c r="L694" s="195">
        <v>41472</v>
      </c>
      <c r="M694" s="168">
        <v>46098</v>
      </c>
      <c r="N694" s="116" t="s">
        <v>10175</v>
      </c>
      <c r="O694" s="116"/>
      <c r="P694" s="116" t="s">
        <v>10282</v>
      </c>
      <c r="Q694" s="168">
        <v>46100</v>
      </c>
    </row>
    <row r="695" spans="1:17" hidden="1" x14ac:dyDescent="0.25">
      <c r="A695" s="18">
        <v>1810103950</v>
      </c>
      <c r="B695" s="116"/>
      <c r="C695" s="14" t="s">
        <v>19</v>
      </c>
      <c r="D695" s="14" t="s">
        <v>7374</v>
      </c>
      <c r="E695" s="50">
        <v>100</v>
      </c>
      <c r="F695" s="168">
        <v>46090</v>
      </c>
      <c r="G695" s="269" t="s">
        <v>18030</v>
      </c>
      <c r="H695" s="168">
        <v>46091</v>
      </c>
      <c r="I695" s="161"/>
      <c r="J695" s="161"/>
      <c r="K695" s="325" t="s">
        <v>18020</v>
      </c>
      <c r="L695" s="195">
        <v>41472</v>
      </c>
      <c r="M695" s="168">
        <v>46098</v>
      </c>
      <c r="N695" s="116" t="s">
        <v>10175</v>
      </c>
      <c r="O695" s="116"/>
      <c r="P695" s="116" t="s">
        <v>10282</v>
      </c>
      <c r="Q695" s="168">
        <v>46100</v>
      </c>
    </row>
    <row r="696" spans="1:17" hidden="1" x14ac:dyDescent="0.25">
      <c r="A696" s="18">
        <v>1810103970</v>
      </c>
      <c r="B696" s="116"/>
      <c r="C696" s="14" t="s">
        <v>19</v>
      </c>
      <c r="D696" s="14" t="s">
        <v>4884</v>
      </c>
      <c r="E696" s="50">
        <v>40</v>
      </c>
      <c r="F696" s="168">
        <v>46090</v>
      </c>
      <c r="G696" s="269" t="s">
        <v>18030</v>
      </c>
      <c r="H696" s="168">
        <v>46091</v>
      </c>
      <c r="I696" s="161"/>
      <c r="J696" s="161"/>
      <c r="K696" s="325" t="s">
        <v>18020</v>
      </c>
      <c r="L696" s="195">
        <v>41472</v>
      </c>
      <c r="M696" s="168">
        <v>46098</v>
      </c>
      <c r="N696" s="116" t="s">
        <v>10175</v>
      </c>
      <c r="O696" s="116"/>
      <c r="P696" s="116" t="s">
        <v>10282</v>
      </c>
      <c r="Q696" s="168">
        <v>46100</v>
      </c>
    </row>
    <row r="697" spans="1:17" hidden="1" x14ac:dyDescent="0.25">
      <c r="A697" s="201">
        <v>1022104010</v>
      </c>
      <c r="B697" s="10" t="s">
        <v>9520</v>
      </c>
      <c r="C697" s="14" t="s">
        <v>19</v>
      </c>
      <c r="D697" s="14" t="s">
        <v>9521</v>
      </c>
      <c r="E697" s="50">
        <v>20</v>
      </c>
      <c r="F697" s="168">
        <v>46050</v>
      </c>
      <c r="G697" s="269" t="s">
        <v>17997</v>
      </c>
      <c r="H697" s="168"/>
      <c r="I697" s="161" t="s">
        <v>8963</v>
      </c>
      <c r="J697" s="161" t="s">
        <v>10887</v>
      </c>
      <c r="K697" s="325" t="s">
        <v>10398</v>
      </c>
      <c r="L697" s="195">
        <v>41521</v>
      </c>
      <c r="M697" s="168">
        <v>46101</v>
      </c>
      <c r="N697" s="116" t="s">
        <v>11877</v>
      </c>
      <c r="O697" s="116"/>
      <c r="P697" s="116" t="s">
        <v>10282</v>
      </c>
      <c r="Q697" s="168">
        <v>46128</v>
      </c>
    </row>
    <row r="698" spans="1:17" hidden="1" x14ac:dyDescent="0.25">
      <c r="A698" s="201">
        <v>1022101300</v>
      </c>
      <c r="B698" s="14" t="s">
        <v>5840</v>
      </c>
      <c r="C698" s="14" t="s">
        <v>19</v>
      </c>
      <c r="D698" s="10" t="s">
        <v>9165</v>
      </c>
      <c r="E698" s="50">
        <v>10</v>
      </c>
      <c r="F698" s="168">
        <v>46050</v>
      </c>
      <c r="G698" s="269" t="s">
        <v>17997</v>
      </c>
      <c r="H698" s="168"/>
      <c r="I698" s="161"/>
      <c r="J698" s="161"/>
      <c r="K698" s="325" t="s">
        <v>10398</v>
      </c>
      <c r="L698" s="195">
        <v>41521</v>
      </c>
      <c r="M698" s="168">
        <v>46101</v>
      </c>
      <c r="N698" s="116" t="s">
        <v>11877</v>
      </c>
      <c r="O698" s="116"/>
      <c r="P698" s="116" t="s">
        <v>10282</v>
      </c>
      <c r="Q698" s="168">
        <v>46128</v>
      </c>
    </row>
    <row r="699" spans="1:17" hidden="1" x14ac:dyDescent="0.25">
      <c r="A699" s="58">
        <v>1810104150</v>
      </c>
      <c r="B699" s="116"/>
      <c r="C699" s="14" t="s">
        <v>19</v>
      </c>
      <c r="D699" s="14" t="s">
        <v>7707</v>
      </c>
      <c r="E699" s="50">
        <v>100</v>
      </c>
      <c r="F699" s="168">
        <v>46090</v>
      </c>
      <c r="G699" s="269" t="s">
        <v>18030</v>
      </c>
      <c r="H699" s="168">
        <v>46091</v>
      </c>
      <c r="I699" s="161"/>
      <c r="J699" s="161"/>
      <c r="K699" s="325" t="s">
        <v>18020</v>
      </c>
      <c r="L699" s="195">
        <v>41472</v>
      </c>
      <c r="M699" s="168">
        <v>46098</v>
      </c>
      <c r="N699" s="116" t="s">
        <v>10175</v>
      </c>
      <c r="O699" s="116"/>
      <c r="P699" s="116" t="s">
        <v>10282</v>
      </c>
      <c r="Q699" s="168">
        <v>46100</v>
      </c>
    </row>
    <row r="700" spans="1:17" hidden="1" x14ac:dyDescent="0.25">
      <c r="A700" s="58">
        <v>1810104170</v>
      </c>
      <c r="B700" s="116"/>
      <c r="C700" s="14" t="s">
        <v>19</v>
      </c>
      <c r="D700" s="14" t="s">
        <v>7971</v>
      </c>
      <c r="E700" s="50">
        <v>100</v>
      </c>
      <c r="F700" s="168">
        <v>46090</v>
      </c>
      <c r="G700" s="269" t="s">
        <v>18030</v>
      </c>
      <c r="H700" s="168">
        <v>46091</v>
      </c>
      <c r="I700" s="161"/>
      <c r="J700" s="161"/>
      <c r="K700" s="325" t="s">
        <v>18020</v>
      </c>
      <c r="L700" s="195">
        <v>41472</v>
      </c>
      <c r="M700" s="168">
        <v>46098</v>
      </c>
      <c r="N700" s="116" t="s">
        <v>10175</v>
      </c>
      <c r="O700" s="116"/>
      <c r="P700" s="116" t="s">
        <v>10282</v>
      </c>
      <c r="Q700" s="168">
        <v>46100</v>
      </c>
    </row>
    <row r="701" spans="1:17" hidden="1" x14ac:dyDescent="0.25">
      <c r="A701" s="58">
        <v>1810104180</v>
      </c>
      <c r="B701" s="116"/>
      <c r="C701" s="14" t="s">
        <v>19</v>
      </c>
      <c r="D701" s="14" t="s">
        <v>4963</v>
      </c>
      <c r="E701" s="50">
        <v>300</v>
      </c>
      <c r="F701" s="168">
        <v>46090</v>
      </c>
      <c r="G701" s="269" t="s">
        <v>18030</v>
      </c>
      <c r="H701" s="168">
        <v>46091</v>
      </c>
      <c r="I701" s="161" t="s">
        <v>8963</v>
      </c>
      <c r="J701" s="161" t="s">
        <v>10473</v>
      </c>
      <c r="K701" s="325" t="s">
        <v>18020</v>
      </c>
      <c r="L701" s="195">
        <v>41472</v>
      </c>
      <c r="M701" s="168">
        <v>46098</v>
      </c>
      <c r="N701" s="116" t="s">
        <v>10175</v>
      </c>
      <c r="O701" s="116"/>
      <c r="P701" s="116" t="s">
        <v>10282</v>
      </c>
      <c r="Q701" s="168">
        <v>46100</v>
      </c>
    </row>
    <row r="702" spans="1:17" hidden="1" x14ac:dyDescent="0.25">
      <c r="A702" s="58">
        <v>1810104240</v>
      </c>
      <c r="B702" s="116"/>
      <c r="C702" s="14" t="s">
        <v>19</v>
      </c>
      <c r="D702" s="14" t="s">
        <v>4972</v>
      </c>
      <c r="E702" s="50">
        <v>30</v>
      </c>
      <c r="F702" s="168">
        <v>46090</v>
      </c>
      <c r="G702" s="269" t="s">
        <v>18030</v>
      </c>
      <c r="H702" s="168">
        <v>46091</v>
      </c>
      <c r="I702" s="161" t="s">
        <v>8963</v>
      </c>
      <c r="J702" s="161" t="s">
        <v>10887</v>
      </c>
      <c r="K702" s="325" t="s">
        <v>18020</v>
      </c>
      <c r="L702" s="195">
        <v>41472</v>
      </c>
      <c r="M702" s="168">
        <v>46098</v>
      </c>
      <c r="N702" s="116" t="s">
        <v>10175</v>
      </c>
      <c r="O702" s="116"/>
      <c r="P702" s="116" t="s">
        <v>10282</v>
      </c>
      <c r="Q702" s="168">
        <v>46100</v>
      </c>
    </row>
    <row r="703" spans="1:17" hidden="1" x14ac:dyDescent="0.25">
      <c r="A703" s="58">
        <v>1810104490</v>
      </c>
      <c r="B703" s="116"/>
      <c r="C703" s="14" t="s">
        <v>19</v>
      </c>
      <c r="D703" s="14" t="s">
        <v>5075</v>
      </c>
      <c r="E703" s="50">
        <v>60</v>
      </c>
      <c r="F703" s="168">
        <v>46090</v>
      </c>
      <c r="G703" s="269" t="s">
        <v>18030</v>
      </c>
      <c r="H703" s="168">
        <v>46091</v>
      </c>
      <c r="I703" s="161"/>
      <c r="J703" s="161"/>
      <c r="K703" s="325" t="s">
        <v>18020</v>
      </c>
      <c r="L703" s="195">
        <v>41472</v>
      </c>
      <c r="M703" s="168">
        <v>46098</v>
      </c>
      <c r="N703" s="116" t="s">
        <v>10175</v>
      </c>
      <c r="O703" s="116"/>
      <c r="P703" s="116" t="s">
        <v>10282</v>
      </c>
      <c r="Q703" s="168">
        <v>46100</v>
      </c>
    </row>
    <row r="704" spans="1:17" hidden="1" x14ac:dyDescent="0.25">
      <c r="A704" s="58">
        <v>1810104500</v>
      </c>
      <c r="B704" s="116"/>
      <c r="C704" s="14" t="s">
        <v>19</v>
      </c>
      <c r="D704" s="14" t="s">
        <v>7496</v>
      </c>
      <c r="E704" s="50">
        <v>50</v>
      </c>
      <c r="F704" s="168">
        <v>46090</v>
      </c>
      <c r="G704" s="269" t="s">
        <v>18030</v>
      </c>
      <c r="H704" s="168">
        <v>46091</v>
      </c>
      <c r="I704" s="161"/>
      <c r="J704" s="161"/>
      <c r="K704" s="325" t="s">
        <v>18020</v>
      </c>
      <c r="L704" s="195">
        <v>41472</v>
      </c>
      <c r="M704" s="168">
        <v>46098</v>
      </c>
      <c r="N704" s="116" t="s">
        <v>10175</v>
      </c>
      <c r="O704" s="116"/>
      <c r="P704" s="116" t="s">
        <v>10282</v>
      </c>
      <c r="Q704" s="168">
        <v>46101</v>
      </c>
    </row>
    <row r="705" spans="1:17" hidden="1" x14ac:dyDescent="0.25">
      <c r="A705" s="58">
        <v>1810104530</v>
      </c>
      <c r="B705" s="116"/>
      <c r="C705" s="14" t="s">
        <v>19</v>
      </c>
      <c r="D705" s="14" t="s">
        <v>8959</v>
      </c>
      <c r="E705" s="50">
        <v>15</v>
      </c>
      <c r="F705" s="168">
        <v>46090</v>
      </c>
      <c r="G705" s="269" t="s">
        <v>18030</v>
      </c>
      <c r="H705" s="168">
        <v>46091</v>
      </c>
      <c r="I705" s="161"/>
      <c r="J705" s="161"/>
      <c r="K705" s="325" t="s">
        <v>18020</v>
      </c>
      <c r="L705" s="195">
        <v>41472</v>
      </c>
      <c r="M705" s="168">
        <v>46098</v>
      </c>
      <c r="N705" s="116" t="s">
        <v>10175</v>
      </c>
      <c r="O705" s="116"/>
      <c r="P705" s="116" t="s">
        <v>10282</v>
      </c>
      <c r="Q705" s="168">
        <v>46100</v>
      </c>
    </row>
    <row r="706" spans="1:17" hidden="1" x14ac:dyDescent="0.25">
      <c r="A706" s="58">
        <v>1810104810</v>
      </c>
      <c r="B706" s="116"/>
      <c r="C706" s="14" t="s">
        <v>19</v>
      </c>
      <c r="D706" s="14" t="s">
        <v>4773</v>
      </c>
      <c r="E706" s="50">
        <v>10</v>
      </c>
      <c r="F706" s="168">
        <v>46090</v>
      </c>
      <c r="G706" s="269" t="s">
        <v>18030</v>
      </c>
      <c r="H706" s="168">
        <v>46091</v>
      </c>
      <c r="I706" s="161"/>
      <c r="J706" s="161"/>
      <c r="K706" s="325" t="s">
        <v>18020</v>
      </c>
      <c r="L706" s="195">
        <v>41472</v>
      </c>
      <c r="M706" s="168">
        <v>46098</v>
      </c>
      <c r="N706" s="116" t="s">
        <v>10175</v>
      </c>
      <c r="O706" s="116"/>
      <c r="P706" s="116" t="s">
        <v>10282</v>
      </c>
      <c r="Q706" s="168">
        <v>46101</v>
      </c>
    </row>
    <row r="707" spans="1:17" hidden="1" x14ac:dyDescent="0.25">
      <c r="A707" s="58">
        <v>1810104880</v>
      </c>
      <c r="B707" s="116"/>
      <c r="C707" s="14" t="s">
        <v>19</v>
      </c>
      <c r="D707" s="14" t="s">
        <v>7340</v>
      </c>
      <c r="E707" s="50">
        <v>40</v>
      </c>
      <c r="F707" s="168">
        <v>46090</v>
      </c>
      <c r="G707" s="269" t="s">
        <v>18030</v>
      </c>
      <c r="H707" s="168">
        <v>46091</v>
      </c>
      <c r="I707" s="161"/>
      <c r="J707" s="161"/>
      <c r="K707" s="325" t="s">
        <v>18020</v>
      </c>
      <c r="L707" s="195">
        <v>41472</v>
      </c>
      <c r="M707" s="168">
        <v>46098</v>
      </c>
      <c r="N707" s="116" t="s">
        <v>10175</v>
      </c>
      <c r="O707" s="116"/>
      <c r="P707" s="116" t="s">
        <v>10282</v>
      </c>
      <c r="Q707" s="168">
        <v>46100</v>
      </c>
    </row>
    <row r="708" spans="1:17" hidden="1" x14ac:dyDescent="0.25">
      <c r="A708" s="58">
        <v>1810105400</v>
      </c>
      <c r="B708" s="116"/>
      <c r="C708" s="14" t="s">
        <v>19</v>
      </c>
      <c r="D708" s="14" t="s">
        <v>6626</v>
      </c>
      <c r="E708" s="50">
        <v>100</v>
      </c>
      <c r="F708" s="168">
        <v>46090</v>
      </c>
      <c r="G708" s="269" t="s">
        <v>18030</v>
      </c>
      <c r="H708" s="168">
        <v>46091</v>
      </c>
      <c r="I708" s="161"/>
      <c r="J708" s="161"/>
      <c r="K708" s="325" t="s">
        <v>18020</v>
      </c>
      <c r="L708" s="195">
        <v>41472</v>
      </c>
      <c r="M708" s="168">
        <v>46098</v>
      </c>
      <c r="N708" s="116" t="s">
        <v>10175</v>
      </c>
      <c r="O708" s="116"/>
      <c r="P708" s="116" t="s">
        <v>10282</v>
      </c>
      <c r="Q708" s="168">
        <v>46100</v>
      </c>
    </row>
    <row r="709" spans="1:17" hidden="1" x14ac:dyDescent="0.25">
      <c r="A709" s="58">
        <v>1810105220</v>
      </c>
      <c r="B709" s="14" t="s">
        <v>3137</v>
      </c>
      <c r="C709" s="14" t="s">
        <v>3103</v>
      </c>
      <c r="D709" s="14" t="s">
        <v>3138</v>
      </c>
      <c r="E709" s="50">
        <v>300</v>
      </c>
      <c r="F709" s="168">
        <v>46090</v>
      </c>
      <c r="G709" s="269" t="s">
        <v>18030</v>
      </c>
      <c r="H709" s="168">
        <v>46091</v>
      </c>
      <c r="I709" s="161"/>
      <c r="J709" s="161"/>
      <c r="K709" s="325" t="s">
        <v>18020</v>
      </c>
      <c r="L709" s="195">
        <v>41472</v>
      </c>
      <c r="M709" s="168">
        <v>46098</v>
      </c>
      <c r="N709" s="116" t="s">
        <v>10175</v>
      </c>
      <c r="O709" s="116"/>
      <c r="P709" s="116" t="s">
        <v>10282</v>
      </c>
      <c r="Q709" s="168">
        <v>46101</v>
      </c>
    </row>
    <row r="710" spans="1:17" hidden="1" x14ac:dyDescent="0.25">
      <c r="A710" s="58">
        <v>1810105210</v>
      </c>
      <c r="B710" s="14" t="s">
        <v>3128</v>
      </c>
      <c r="C710" s="14" t="s">
        <v>19</v>
      </c>
      <c r="D710" s="14" t="s">
        <v>3129</v>
      </c>
      <c r="E710" s="50">
        <v>300</v>
      </c>
      <c r="F710" s="168">
        <v>46090</v>
      </c>
      <c r="G710" s="269" t="s">
        <v>18030</v>
      </c>
      <c r="H710" s="168">
        <v>46091</v>
      </c>
      <c r="I710" s="161"/>
      <c r="J710" s="161"/>
      <c r="K710" s="325" t="s">
        <v>18020</v>
      </c>
      <c r="L710" s="195">
        <v>41472</v>
      </c>
      <c r="M710" s="168">
        <v>46098</v>
      </c>
      <c r="N710" s="116" t="s">
        <v>10175</v>
      </c>
      <c r="O710" s="116"/>
      <c r="P710" s="116" t="s">
        <v>10282</v>
      </c>
      <c r="Q710" s="168">
        <v>46100</v>
      </c>
    </row>
    <row r="711" spans="1:17" hidden="1" x14ac:dyDescent="0.25">
      <c r="A711" s="58">
        <v>1810105200</v>
      </c>
      <c r="B711" s="14" t="s">
        <v>3115</v>
      </c>
      <c r="C711" s="14" t="s">
        <v>3103</v>
      </c>
      <c r="D711" s="14" t="s">
        <v>3116</v>
      </c>
      <c r="E711" s="50">
        <v>300</v>
      </c>
      <c r="F711" s="168">
        <v>46090</v>
      </c>
      <c r="G711" s="269" t="s">
        <v>18030</v>
      </c>
      <c r="H711" s="168">
        <v>46091</v>
      </c>
      <c r="I711" s="161"/>
      <c r="J711" s="161"/>
      <c r="K711" s="325" t="s">
        <v>18020</v>
      </c>
      <c r="L711" s="195">
        <v>41472</v>
      </c>
      <c r="M711" s="168">
        <v>46098</v>
      </c>
      <c r="N711" s="116" t="s">
        <v>10175</v>
      </c>
      <c r="O711" s="116"/>
      <c r="P711" s="116" t="s">
        <v>10282</v>
      </c>
      <c r="Q711" s="168">
        <v>46101</v>
      </c>
    </row>
    <row r="712" spans="1:17" hidden="1" x14ac:dyDescent="0.25">
      <c r="A712" s="58">
        <v>1018100830</v>
      </c>
      <c r="B712" s="14" t="s">
        <v>8298</v>
      </c>
      <c r="C712" s="14" t="s">
        <v>731</v>
      </c>
      <c r="D712" s="14" t="s">
        <v>8297</v>
      </c>
      <c r="E712" s="50">
        <v>10</v>
      </c>
      <c r="F712" s="168">
        <v>46092</v>
      </c>
      <c r="G712" s="269" t="s">
        <v>18078</v>
      </c>
      <c r="H712" s="168">
        <v>46105</v>
      </c>
      <c r="I712" s="161"/>
      <c r="J712" s="161" t="s">
        <v>10099</v>
      </c>
      <c r="K712" s="325" t="s">
        <v>18020</v>
      </c>
      <c r="L712" s="195">
        <v>41612</v>
      </c>
      <c r="M712" s="168">
        <v>46108</v>
      </c>
      <c r="N712" s="116" t="s">
        <v>10223</v>
      </c>
      <c r="O712" s="116"/>
      <c r="P712" s="116" t="s">
        <v>10282</v>
      </c>
      <c r="Q712" s="168">
        <v>46112</v>
      </c>
    </row>
    <row r="713" spans="1:17" ht="25.5" hidden="1" x14ac:dyDescent="0.25">
      <c r="A713" s="18">
        <v>1010100770</v>
      </c>
      <c r="B713" s="14" t="s">
        <v>2303</v>
      </c>
      <c r="C713" s="14" t="s">
        <v>19</v>
      </c>
      <c r="D713" s="14" t="s">
        <v>16650</v>
      </c>
      <c r="E713" s="50">
        <v>100</v>
      </c>
      <c r="F713" s="168">
        <v>46091</v>
      </c>
      <c r="G713" s="269" t="s">
        <v>18079</v>
      </c>
      <c r="H713" s="168">
        <v>46105</v>
      </c>
      <c r="I713" s="161" t="s">
        <v>8963</v>
      </c>
      <c r="J713" s="161" t="s">
        <v>10154</v>
      </c>
      <c r="K713" s="325" t="s">
        <v>18020</v>
      </c>
      <c r="L713" s="195">
        <v>41667</v>
      </c>
      <c r="M713" s="168">
        <v>46112</v>
      </c>
      <c r="N713" s="116" t="s">
        <v>11070</v>
      </c>
      <c r="O713" s="116"/>
      <c r="P713" s="116" t="s">
        <v>10282</v>
      </c>
      <c r="Q713" s="168">
        <v>46118</v>
      </c>
    </row>
    <row r="714" spans="1:17" hidden="1" x14ac:dyDescent="0.25">
      <c r="A714" s="18">
        <v>1314101060</v>
      </c>
      <c r="B714" s="14" t="s">
        <v>11910</v>
      </c>
      <c r="C714" s="14" t="s">
        <v>19</v>
      </c>
      <c r="D714" s="14" t="s">
        <v>11915</v>
      </c>
      <c r="E714" s="50">
        <v>5</v>
      </c>
      <c r="F714" s="168">
        <v>46097</v>
      </c>
      <c r="G714" s="269" t="s">
        <v>18081</v>
      </c>
      <c r="H714" s="168">
        <v>46105</v>
      </c>
      <c r="I714" s="161" t="s">
        <v>8963</v>
      </c>
      <c r="J714" s="161" t="s">
        <v>10002</v>
      </c>
      <c r="K714" s="325" t="s">
        <v>18020</v>
      </c>
      <c r="L714" s="195">
        <v>41611</v>
      </c>
      <c r="M714" s="168">
        <v>46108</v>
      </c>
      <c r="N714" s="116" t="s">
        <v>16020</v>
      </c>
      <c r="O714" s="116"/>
      <c r="P714" s="116" t="s">
        <v>10282</v>
      </c>
      <c r="Q714" s="168">
        <v>46126</v>
      </c>
    </row>
    <row r="715" spans="1:17" hidden="1" x14ac:dyDescent="0.25">
      <c r="A715" s="18">
        <v>1226100030</v>
      </c>
      <c r="B715" s="14" t="s">
        <v>2507</v>
      </c>
      <c r="C715" s="14" t="s">
        <v>19</v>
      </c>
      <c r="D715" s="14" t="s">
        <v>6952</v>
      </c>
      <c r="E715" s="50">
        <v>100</v>
      </c>
      <c r="F715" s="168">
        <v>46092</v>
      </c>
      <c r="G715" s="269" t="s">
        <v>18080</v>
      </c>
      <c r="H715" s="168">
        <v>46105</v>
      </c>
      <c r="I715" s="161" t="s">
        <v>8963</v>
      </c>
      <c r="J715" s="161" t="s">
        <v>10633</v>
      </c>
      <c r="K715" s="325" t="s">
        <v>18020</v>
      </c>
      <c r="L715" s="195">
        <v>41613</v>
      </c>
      <c r="M715" s="168">
        <v>46108</v>
      </c>
      <c r="N715" s="116" t="s">
        <v>11606</v>
      </c>
      <c r="O715" s="116"/>
      <c r="P715" s="116" t="s">
        <v>10282</v>
      </c>
      <c r="Q715" s="168">
        <v>46121</v>
      </c>
    </row>
    <row r="716" spans="1:17" hidden="1" x14ac:dyDescent="0.25">
      <c r="A716" s="18">
        <v>1112100430</v>
      </c>
      <c r="B716" s="14" t="s">
        <v>1987</v>
      </c>
      <c r="C716" s="14" t="s">
        <v>19</v>
      </c>
      <c r="D716" s="14" t="s">
        <v>7760</v>
      </c>
      <c r="E716" s="50">
        <v>20</v>
      </c>
      <c r="F716" s="168">
        <v>46106</v>
      </c>
      <c r="G716" s="269" t="s">
        <v>18089</v>
      </c>
      <c r="H716" s="168">
        <v>46106</v>
      </c>
      <c r="I716" s="161"/>
      <c r="J716" s="161"/>
      <c r="K716" s="325" t="s">
        <v>10459</v>
      </c>
      <c r="L716" s="195">
        <v>41658</v>
      </c>
      <c r="M716" s="168">
        <v>46111</v>
      </c>
      <c r="N716" s="116" t="s">
        <v>10844</v>
      </c>
      <c r="O716" s="116"/>
      <c r="P716" s="116" t="s">
        <v>10282</v>
      </c>
      <c r="Q716" s="168">
        <v>46130</v>
      </c>
    </row>
    <row r="717" spans="1:17" hidden="1" x14ac:dyDescent="0.25">
      <c r="A717" s="18">
        <v>1810101750</v>
      </c>
      <c r="B717" s="14" t="s">
        <v>1205</v>
      </c>
      <c r="C717" s="14" t="s">
        <v>19</v>
      </c>
      <c r="D717" s="14" t="s">
        <v>1206</v>
      </c>
      <c r="E717" s="50">
        <v>12</v>
      </c>
      <c r="F717" s="168">
        <v>46091</v>
      </c>
      <c r="G717" s="269" t="s">
        <v>18082</v>
      </c>
      <c r="H717" s="168">
        <v>46105</v>
      </c>
      <c r="I717" s="161" t="s">
        <v>8963</v>
      </c>
      <c r="J717" s="161" t="s">
        <v>10003</v>
      </c>
      <c r="K717" s="325" t="s">
        <v>18020</v>
      </c>
      <c r="L717" s="195">
        <v>41614</v>
      </c>
      <c r="M717" s="168">
        <v>46108</v>
      </c>
      <c r="N717" s="116" t="s">
        <v>11874</v>
      </c>
      <c r="O717" s="116"/>
      <c r="P717" s="116" t="s">
        <v>10282</v>
      </c>
      <c r="Q717" s="168">
        <v>46111</v>
      </c>
    </row>
    <row r="718" spans="1:17" hidden="1" x14ac:dyDescent="0.25">
      <c r="A718" s="18">
        <v>1219103070</v>
      </c>
      <c r="B718" s="10" t="s">
        <v>16021</v>
      </c>
      <c r="C718" s="10" t="s">
        <v>731</v>
      </c>
      <c r="D718" s="10" t="s">
        <v>16023</v>
      </c>
      <c r="E718" s="50">
        <v>30</v>
      </c>
      <c r="F718" s="168">
        <v>46092</v>
      </c>
      <c r="G718" s="269" t="s">
        <v>18083</v>
      </c>
      <c r="H718" s="168">
        <v>46105</v>
      </c>
      <c r="I718" s="161"/>
      <c r="J718" s="161"/>
      <c r="K718" s="325" t="s">
        <v>18020</v>
      </c>
      <c r="L718" s="195">
        <v>41615</v>
      </c>
      <c r="M718" s="168">
        <v>46108</v>
      </c>
      <c r="N718" s="116" t="s">
        <v>10581</v>
      </c>
      <c r="O718" s="116"/>
      <c r="P718" s="116" t="s">
        <v>10282</v>
      </c>
      <c r="Q718" s="168">
        <v>46113</v>
      </c>
    </row>
    <row r="719" spans="1:17" hidden="1" x14ac:dyDescent="0.25">
      <c r="A719" s="18">
        <v>1233100320</v>
      </c>
      <c r="B719" s="14" t="s">
        <v>8805</v>
      </c>
      <c r="C719" s="14" t="s">
        <v>19</v>
      </c>
      <c r="D719" s="14" t="s">
        <v>5998</v>
      </c>
      <c r="E719" s="50">
        <v>150</v>
      </c>
      <c r="F719" s="168">
        <v>46092</v>
      </c>
      <c r="G719" s="269" t="s">
        <v>18084</v>
      </c>
      <c r="H719" s="168">
        <v>46105</v>
      </c>
      <c r="I719" s="161" t="s">
        <v>8963</v>
      </c>
      <c r="J719" s="161" t="s">
        <v>18038</v>
      </c>
      <c r="K719" s="325" t="s">
        <v>18020</v>
      </c>
      <c r="L719" s="195">
        <v>41646</v>
      </c>
      <c r="M719" s="168">
        <v>46111</v>
      </c>
      <c r="N719" s="116" t="s">
        <v>10280</v>
      </c>
      <c r="O719" s="116"/>
      <c r="P719" s="116" t="s">
        <v>10282</v>
      </c>
      <c r="Q719" s="168">
        <v>46112</v>
      </c>
    </row>
    <row r="720" spans="1:17" hidden="1" x14ac:dyDescent="0.25">
      <c r="A720" s="18">
        <v>1226100460</v>
      </c>
      <c r="B720" s="14" t="s">
        <v>2494</v>
      </c>
      <c r="C720" s="14" t="s">
        <v>19</v>
      </c>
      <c r="D720" s="14" t="s">
        <v>2495</v>
      </c>
      <c r="E720" s="50">
        <v>20</v>
      </c>
      <c r="F720" s="168">
        <v>46097</v>
      </c>
      <c r="G720" s="269" t="s">
        <v>18084</v>
      </c>
      <c r="H720" s="168">
        <v>46105</v>
      </c>
      <c r="I720" s="161" t="s">
        <v>8963</v>
      </c>
      <c r="J720" s="161" t="s">
        <v>10002</v>
      </c>
      <c r="K720" s="325" t="s">
        <v>18020</v>
      </c>
      <c r="L720" s="195">
        <v>41647</v>
      </c>
      <c r="M720" s="168">
        <v>46111</v>
      </c>
      <c r="N720" s="116" t="s">
        <v>10581</v>
      </c>
      <c r="O720" s="116"/>
      <c r="P720" s="116" t="s">
        <v>10282</v>
      </c>
      <c r="Q720" s="168">
        <v>46113</v>
      </c>
    </row>
    <row r="721" spans="1:20" hidden="1" x14ac:dyDescent="0.25">
      <c r="A721" s="18">
        <v>1226100080</v>
      </c>
      <c r="B721" s="19" t="s">
        <v>2467</v>
      </c>
      <c r="C721" s="19" t="s">
        <v>19</v>
      </c>
      <c r="D721" s="19" t="s">
        <v>2468</v>
      </c>
      <c r="E721" s="50">
        <v>15</v>
      </c>
      <c r="F721" s="168">
        <v>46097</v>
      </c>
      <c r="G721" s="269" t="s">
        <v>18084</v>
      </c>
      <c r="H721" s="168">
        <v>46105</v>
      </c>
      <c r="I721" s="161"/>
      <c r="J721" s="161"/>
      <c r="K721" s="325" t="s">
        <v>10280</v>
      </c>
      <c r="L721" s="195">
        <v>41647</v>
      </c>
      <c r="M721" s="168">
        <v>46111</v>
      </c>
      <c r="N721" s="116" t="s">
        <v>10581</v>
      </c>
      <c r="O721" s="116"/>
      <c r="P721" s="116" t="s">
        <v>10282</v>
      </c>
      <c r="Q721" s="168">
        <v>46113</v>
      </c>
    </row>
    <row r="722" spans="1:20" hidden="1" x14ac:dyDescent="0.25">
      <c r="A722" s="18">
        <v>1212100030</v>
      </c>
      <c r="B722" s="19" t="s">
        <v>9620</v>
      </c>
      <c r="C722" s="19" t="s">
        <v>1469</v>
      </c>
      <c r="D722" s="30" t="s">
        <v>6663</v>
      </c>
      <c r="E722" s="50">
        <v>50</v>
      </c>
      <c r="F722" s="168">
        <v>46097</v>
      </c>
      <c r="G722" s="269" t="s">
        <v>18084</v>
      </c>
      <c r="H722" s="168">
        <v>46105</v>
      </c>
      <c r="I722" s="161" t="s">
        <v>8963</v>
      </c>
      <c r="J722" s="161" t="s">
        <v>15404</v>
      </c>
      <c r="K722" s="325" t="s">
        <v>10280</v>
      </c>
      <c r="L722" s="195">
        <v>41647</v>
      </c>
      <c r="M722" s="168">
        <v>46111</v>
      </c>
      <c r="N722" s="116" t="s">
        <v>10581</v>
      </c>
      <c r="O722" s="116"/>
      <c r="P722" s="116" t="s">
        <v>10282</v>
      </c>
      <c r="Q722" s="168">
        <v>46113</v>
      </c>
    </row>
    <row r="723" spans="1:20" hidden="1" x14ac:dyDescent="0.25">
      <c r="A723" s="18">
        <v>1210100460</v>
      </c>
      <c r="B723" s="10" t="s">
        <v>1854</v>
      </c>
      <c r="C723" s="10" t="s">
        <v>19</v>
      </c>
      <c r="D723" s="14" t="s">
        <v>1855</v>
      </c>
      <c r="E723" s="50">
        <v>10</v>
      </c>
      <c r="F723" s="168">
        <v>46099</v>
      </c>
      <c r="G723" s="269" t="s">
        <v>18084</v>
      </c>
      <c r="H723" s="168">
        <v>46105</v>
      </c>
      <c r="I723" s="161"/>
      <c r="J723" s="161"/>
      <c r="K723" s="325" t="s">
        <v>18020</v>
      </c>
      <c r="L723" s="195">
        <v>41646</v>
      </c>
      <c r="M723" s="168">
        <v>46111</v>
      </c>
      <c r="N723" s="116" t="s">
        <v>10280</v>
      </c>
      <c r="O723" s="116"/>
      <c r="P723" s="116" t="s">
        <v>10282</v>
      </c>
      <c r="Q723" s="168">
        <v>46112</v>
      </c>
    </row>
    <row r="724" spans="1:20" hidden="1" x14ac:dyDescent="0.25">
      <c r="A724" s="18">
        <v>1222100130</v>
      </c>
      <c r="B724" s="10" t="s">
        <v>6362</v>
      </c>
      <c r="C724" s="10" t="s">
        <v>19</v>
      </c>
      <c r="D724" s="10" t="s">
        <v>6363</v>
      </c>
      <c r="E724" s="50">
        <v>2</v>
      </c>
      <c r="F724" s="168">
        <v>46105</v>
      </c>
      <c r="G724" s="269" t="s">
        <v>18084</v>
      </c>
      <c r="H724" s="168">
        <v>46105</v>
      </c>
      <c r="I724" s="161"/>
      <c r="J724" s="161" t="s">
        <v>10099</v>
      </c>
      <c r="K724" s="325" t="s">
        <v>18020</v>
      </c>
      <c r="L724" s="195">
        <v>41646</v>
      </c>
      <c r="M724" s="168">
        <v>46111</v>
      </c>
      <c r="N724" s="116" t="s">
        <v>10280</v>
      </c>
      <c r="O724" s="116"/>
      <c r="P724" s="116" t="s">
        <v>10282</v>
      </c>
      <c r="Q724" s="168">
        <v>46112</v>
      </c>
    </row>
    <row r="725" spans="1:20" hidden="1" x14ac:dyDescent="0.25">
      <c r="A725" s="18">
        <v>1010107990</v>
      </c>
      <c r="B725" s="14" t="s">
        <v>9366</v>
      </c>
      <c r="C725" s="14" t="s">
        <v>19</v>
      </c>
      <c r="D725" s="14" t="s">
        <v>9365</v>
      </c>
      <c r="E725" s="50">
        <v>3</v>
      </c>
      <c r="F725" s="168">
        <v>46091</v>
      </c>
      <c r="G725" s="269" t="s">
        <v>18085</v>
      </c>
      <c r="H725" s="168">
        <v>46105</v>
      </c>
      <c r="I725" s="161"/>
      <c r="J725" s="161" t="s">
        <v>10099</v>
      </c>
      <c r="K725" s="325" t="s">
        <v>18020</v>
      </c>
      <c r="L725" s="195">
        <v>41610</v>
      </c>
      <c r="M725" s="168">
        <v>46108</v>
      </c>
      <c r="N725" s="116" t="s">
        <v>11735</v>
      </c>
      <c r="O725" s="116"/>
      <c r="P725" s="116" t="s">
        <v>10282</v>
      </c>
      <c r="Q725" s="168">
        <v>46112</v>
      </c>
    </row>
    <row r="726" spans="1:20" hidden="1" x14ac:dyDescent="0.25">
      <c r="A726" s="18">
        <v>1015102920</v>
      </c>
      <c r="B726" s="14" t="s">
        <v>9375</v>
      </c>
      <c r="C726" s="14" t="s">
        <v>881</v>
      </c>
      <c r="D726" s="14" t="s">
        <v>9374</v>
      </c>
      <c r="E726" s="50">
        <v>4</v>
      </c>
      <c r="F726" s="168">
        <v>46093</v>
      </c>
      <c r="G726" s="269" t="s">
        <v>18079</v>
      </c>
      <c r="H726" s="168">
        <v>46105</v>
      </c>
      <c r="I726" s="161" t="s">
        <v>8963</v>
      </c>
      <c r="J726" s="161" t="s">
        <v>10002</v>
      </c>
      <c r="K726" s="325" t="s">
        <v>18020</v>
      </c>
      <c r="L726" s="195">
        <v>41668</v>
      </c>
      <c r="M726" s="168">
        <v>46112</v>
      </c>
      <c r="N726" s="116" t="s">
        <v>10284</v>
      </c>
      <c r="O726" s="116"/>
      <c r="P726" s="116" t="s">
        <v>10282</v>
      </c>
      <c r="Q726" s="168">
        <v>46114</v>
      </c>
    </row>
    <row r="727" spans="1:20" hidden="1" x14ac:dyDescent="0.25">
      <c r="A727" s="18">
        <v>1510103470</v>
      </c>
      <c r="B727" s="14" t="s">
        <v>1057</v>
      </c>
      <c r="C727" s="10" t="s">
        <v>19</v>
      </c>
      <c r="D727" s="10" t="s">
        <v>16767</v>
      </c>
      <c r="E727" s="50">
        <v>1</v>
      </c>
      <c r="F727" s="168">
        <v>45950</v>
      </c>
      <c r="G727" s="168" t="s">
        <v>16768</v>
      </c>
      <c r="H727" s="168">
        <v>45950</v>
      </c>
      <c r="I727" s="161" t="s">
        <v>8963</v>
      </c>
      <c r="J727" s="161" t="s">
        <v>10002</v>
      </c>
      <c r="K727" s="325" t="s">
        <v>10465</v>
      </c>
      <c r="L727" s="195">
        <v>40204</v>
      </c>
      <c r="M727" s="168">
        <v>45951</v>
      </c>
      <c r="N727" s="116" t="s">
        <v>10465</v>
      </c>
      <c r="O727" s="116"/>
      <c r="P727" s="116" t="s">
        <v>10282</v>
      </c>
      <c r="Q727" s="168">
        <v>45952</v>
      </c>
    </row>
    <row r="728" spans="1:20" hidden="1" x14ac:dyDescent="0.25">
      <c r="A728" s="18">
        <v>1217100800</v>
      </c>
      <c r="B728" s="23" t="s">
        <v>6947</v>
      </c>
      <c r="C728" s="23" t="s">
        <v>19</v>
      </c>
      <c r="D728" s="23" t="s">
        <v>8050</v>
      </c>
      <c r="E728" s="117">
        <v>200</v>
      </c>
      <c r="F728" s="117"/>
      <c r="G728" s="117" t="s">
        <v>10136</v>
      </c>
      <c r="H728" s="168">
        <v>45299</v>
      </c>
      <c r="I728" s="161" t="s">
        <v>8963</v>
      </c>
      <c r="J728" s="116"/>
      <c r="K728" s="337" t="s">
        <v>10459</v>
      </c>
      <c r="L728" s="115">
        <v>34337</v>
      </c>
      <c r="M728" s="162">
        <v>45320</v>
      </c>
      <c r="N728" s="116" t="s">
        <v>10224</v>
      </c>
      <c r="O728" s="116"/>
      <c r="P728" s="116" t="s">
        <v>10282</v>
      </c>
      <c r="Q728" s="168">
        <v>45335</v>
      </c>
      <c r="R728" s="240"/>
      <c r="S728" s="240"/>
      <c r="T728" s="335"/>
    </row>
    <row r="729" spans="1:20" hidden="1" x14ac:dyDescent="0.25">
      <c r="A729" s="18">
        <v>1223100160</v>
      </c>
      <c r="B729" s="14" t="s">
        <v>9685</v>
      </c>
      <c r="C729" s="14" t="s">
        <v>19</v>
      </c>
      <c r="D729" s="14" t="s">
        <v>9682</v>
      </c>
      <c r="E729" s="117">
        <v>8</v>
      </c>
      <c r="F729" s="117"/>
      <c r="G729" s="117" t="s">
        <v>10136</v>
      </c>
      <c r="H729" s="168">
        <v>45299</v>
      </c>
      <c r="I729" s="161" t="s">
        <v>8963</v>
      </c>
      <c r="J729" s="116"/>
      <c r="K729" s="337" t="s">
        <v>10459</v>
      </c>
      <c r="L729" s="115">
        <v>34336</v>
      </c>
      <c r="M729" s="162">
        <v>45320</v>
      </c>
      <c r="N729" s="116" t="s">
        <v>10223</v>
      </c>
      <c r="O729" s="116" t="s">
        <v>10242</v>
      </c>
      <c r="P729" s="116" t="s">
        <v>10282</v>
      </c>
      <c r="Q729" s="168">
        <v>45371</v>
      </c>
      <c r="R729" s="240"/>
      <c r="S729" s="240"/>
      <c r="T729" s="335"/>
    </row>
    <row r="730" spans="1:20" hidden="1" x14ac:dyDescent="0.25">
      <c r="A730" s="18">
        <v>1513100320</v>
      </c>
      <c r="B730" s="14" t="s">
        <v>4325</v>
      </c>
      <c r="C730" s="14" t="s">
        <v>19</v>
      </c>
      <c r="D730" s="14" t="s">
        <v>6918</v>
      </c>
      <c r="E730" s="117">
        <v>600</v>
      </c>
      <c r="F730" s="117"/>
      <c r="G730" s="117" t="s">
        <v>10138</v>
      </c>
      <c r="H730" s="168">
        <v>45302</v>
      </c>
      <c r="I730" s="161" t="s">
        <v>8963</v>
      </c>
      <c r="J730" s="116"/>
      <c r="K730" s="337" t="s">
        <v>10459</v>
      </c>
      <c r="L730" s="195">
        <v>34234</v>
      </c>
      <c r="M730" s="168">
        <v>45310</v>
      </c>
      <c r="N730" s="116" t="s">
        <v>10175</v>
      </c>
      <c r="O730" s="116" t="s">
        <v>10522</v>
      </c>
      <c r="P730" s="116" t="s">
        <v>10282</v>
      </c>
      <c r="Q730" s="168">
        <v>45383</v>
      </c>
      <c r="R730" s="240"/>
      <c r="S730" s="240"/>
      <c r="T730" s="335"/>
    </row>
    <row r="731" spans="1:20" hidden="1" x14ac:dyDescent="0.25">
      <c r="A731" s="18">
        <v>1123100000</v>
      </c>
      <c r="B731" s="14" t="s">
        <v>7003</v>
      </c>
      <c r="C731" s="14" t="s">
        <v>19</v>
      </c>
      <c r="D731" s="12" t="s">
        <v>7778</v>
      </c>
      <c r="E731" s="117">
        <v>150</v>
      </c>
      <c r="F731" s="117"/>
      <c r="G731" s="117" t="s">
        <v>10139</v>
      </c>
      <c r="H731" s="168">
        <v>45302</v>
      </c>
      <c r="I731" s="161" t="s">
        <v>8963</v>
      </c>
      <c r="J731" s="116"/>
      <c r="K731" s="337" t="s">
        <v>10459</v>
      </c>
      <c r="L731" s="115">
        <v>34217</v>
      </c>
      <c r="M731" s="162">
        <v>45309</v>
      </c>
      <c r="N731" s="116" t="s">
        <v>10175</v>
      </c>
      <c r="O731" s="116" t="s">
        <v>10529</v>
      </c>
      <c r="P731" s="199" t="s">
        <v>10282</v>
      </c>
      <c r="Q731" s="168">
        <v>45343</v>
      </c>
      <c r="R731" s="240"/>
      <c r="S731" s="240"/>
      <c r="T731" s="335"/>
    </row>
    <row r="732" spans="1:20" hidden="1" x14ac:dyDescent="0.25">
      <c r="A732" s="18">
        <v>1213101930</v>
      </c>
      <c r="B732" s="23" t="s">
        <v>10155</v>
      </c>
      <c r="C732" s="23" t="s">
        <v>1469</v>
      </c>
      <c r="D732" s="23" t="s">
        <v>7433</v>
      </c>
      <c r="E732" s="117">
        <v>20</v>
      </c>
      <c r="F732" s="117"/>
      <c r="G732" s="117" t="s">
        <v>10159</v>
      </c>
      <c r="H732" s="168">
        <v>45306</v>
      </c>
      <c r="I732" s="161" t="s">
        <v>8963</v>
      </c>
      <c r="J732" s="116"/>
      <c r="K732" s="337" t="s">
        <v>10459</v>
      </c>
      <c r="L732" s="115">
        <v>34480</v>
      </c>
      <c r="M732" s="162">
        <v>45337</v>
      </c>
      <c r="N732" s="116" t="s">
        <v>10307</v>
      </c>
      <c r="O732" s="116"/>
      <c r="P732" s="116" t="s">
        <v>10282</v>
      </c>
      <c r="Q732" s="168">
        <v>45341</v>
      </c>
      <c r="R732" s="240"/>
      <c r="S732" s="240"/>
      <c r="T732" s="335"/>
    </row>
    <row r="733" spans="1:20" hidden="1" x14ac:dyDescent="0.25">
      <c r="A733" s="18">
        <v>1217100830</v>
      </c>
      <c r="B733" s="23" t="s">
        <v>7801</v>
      </c>
      <c r="C733" s="23" t="s">
        <v>19</v>
      </c>
      <c r="D733" s="23" t="s">
        <v>7800</v>
      </c>
      <c r="E733" s="117">
        <v>50</v>
      </c>
      <c r="F733" s="117"/>
      <c r="G733" s="117" t="s">
        <v>10159</v>
      </c>
      <c r="H733" s="168">
        <v>45306</v>
      </c>
      <c r="I733" s="161" t="s">
        <v>8963</v>
      </c>
      <c r="J733" s="116"/>
      <c r="K733" s="337" t="s">
        <v>10459</v>
      </c>
      <c r="L733" s="115">
        <v>34479</v>
      </c>
      <c r="M733" s="162">
        <v>45337</v>
      </c>
      <c r="N733" s="116" t="s">
        <v>10223</v>
      </c>
      <c r="O733" s="116"/>
      <c r="P733" s="116" t="s">
        <v>10282</v>
      </c>
      <c r="Q733" s="168">
        <v>45341</v>
      </c>
      <c r="R733" s="240"/>
      <c r="S733" s="240"/>
      <c r="T733" s="335"/>
    </row>
    <row r="734" spans="1:20" hidden="1" x14ac:dyDescent="0.25">
      <c r="A734" s="18">
        <v>1240100360</v>
      </c>
      <c r="B734" s="14" t="s">
        <v>10153</v>
      </c>
      <c r="C734" s="14" t="s">
        <v>1469</v>
      </c>
      <c r="D734" s="14" t="s">
        <v>6513</v>
      </c>
      <c r="E734" s="117">
        <v>50</v>
      </c>
      <c r="F734" s="117"/>
      <c r="G734" s="117" t="s">
        <v>10159</v>
      </c>
      <c r="H734" s="168">
        <v>45306</v>
      </c>
      <c r="I734" s="161" t="s">
        <v>8963</v>
      </c>
      <c r="J734" s="116"/>
      <c r="K734" s="337" t="s">
        <v>10459</v>
      </c>
      <c r="L734" s="115">
        <v>34479</v>
      </c>
      <c r="M734" s="162">
        <v>45337</v>
      </c>
      <c r="N734" s="116" t="s">
        <v>10223</v>
      </c>
      <c r="O734" s="116"/>
      <c r="P734" s="116" t="s">
        <v>10282</v>
      </c>
      <c r="Q734" s="168">
        <v>45341</v>
      </c>
      <c r="R734" s="240"/>
      <c r="S734" s="240"/>
      <c r="T734" s="335"/>
    </row>
    <row r="735" spans="1:20" hidden="1" x14ac:dyDescent="0.25">
      <c r="A735" s="18">
        <v>1242100040</v>
      </c>
      <c r="B735" s="19" t="s">
        <v>8244</v>
      </c>
      <c r="C735" s="19" t="s">
        <v>731</v>
      </c>
      <c r="D735" s="20" t="s">
        <v>8969</v>
      </c>
      <c r="E735" s="117">
        <v>10</v>
      </c>
      <c r="F735" s="117"/>
      <c r="G735" s="117" t="s">
        <v>10159</v>
      </c>
      <c r="H735" s="168">
        <v>45306</v>
      </c>
      <c r="I735" s="161" t="s">
        <v>8963</v>
      </c>
      <c r="J735" s="116"/>
      <c r="K735" s="337" t="s">
        <v>10459</v>
      </c>
      <c r="L735" s="115">
        <v>34480</v>
      </c>
      <c r="M735" s="162">
        <v>45337</v>
      </c>
      <c r="N735" s="116" t="s">
        <v>10307</v>
      </c>
      <c r="O735" s="116"/>
      <c r="P735" s="116" t="s">
        <v>10282</v>
      </c>
      <c r="Q735" s="168">
        <v>45341</v>
      </c>
      <c r="R735" s="240"/>
      <c r="S735" s="240"/>
      <c r="T735" s="335"/>
    </row>
    <row r="736" spans="1:20" hidden="1" x14ac:dyDescent="0.25">
      <c r="A736" s="18">
        <v>1234100620</v>
      </c>
      <c r="B736" s="42" t="s">
        <v>9992</v>
      </c>
      <c r="C736" s="42" t="s">
        <v>19</v>
      </c>
      <c r="D736" s="42" t="s">
        <v>9991</v>
      </c>
      <c r="E736" s="117">
        <v>3</v>
      </c>
      <c r="F736" s="117"/>
      <c r="G736" s="117" t="s">
        <v>10160</v>
      </c>
      <c r="H736" s="168">
        <v>45306</v>
      </c>
      <c r="I736" s="161" t="s">
        <v>8963</v>
      </c>
      <c r="J736" s="116"/>
      <c r="K736" s="337" t="s">
        <v>10459</v>
      </c>
      <c r="L736" s="115">
        <v>34222</v>
      </c>
      <c r="M736" s="162">
        <v>45309</v>
      </c>
      <c r="N736" s="116" t="s">
        <v>10176</v>
      </c>
      <c r="O736" s="116"/>
      <c r="P736" s="116" t="s">
        <v>10282</v>
      </c>
      <c r="Q736" s="168">
        <v>45345</v>
      </c>
      <c r="R736" s="240"/>
      <c r="S736" s="240"/>
      <c r="T736" s="335"/>
    </row>
    <row r="737" spans="1:20" hidden="1" x14ac:dyDescent="0.25">
      <c r="A737" s="18">
        <v>1212100220</v>
      </c>
      <c r="B737" s="14" t="s">
        <v>450</v>
      </c>
      <c r="C737" s="14" t="s">
        <v>19</v>
      </c>
      <c r="D737" s="10" t="s">
        <v>10093</v>
      </c>
      <c r="E737" s="117">
        <v>2</v>
      </c>
      <c r="F737" s="117"/>
      <c r="G737" s="117" t="s">
        <v>10161</v>
      </c>
      <c r="H737" s="168">
        <v>45306</v>
      </c>
      <c r="I737" s="161"/>
      <c r="J737" s="116"/>
      <c r="K737" s="337" t="s">
        <v>10459</v>
      </c>
      <c r="L737" s="115">
        <v>34342</v>
      </c>
      <c r="M737" s="162">
        <v>45321</v>
      </c>
      <c r="N737" s="116" t="s">
        <v>10225</v>
      </c>
      <c r="O737" s="116"/>
      <c r="P737" s="116" t="s">
        <v>10282</v>
      </c>
      <c r="Q737" s="168">
        <v>45335</v>
      </c>
      <c r="R737" s="240"/>
      <c r="S737" s="240"/>
      <c r="T737" s="335"/>
    </row>
    <row r="738" spans="1:20" hidden="1" x14ac:dyDescent="0.25">
      <c r="A738" s="18">
        <v>1322101460</v>
      </c>
      <c r="B738" s="30" t="s">
        <v>7584</v>
      </c>
      <c r="C738" s="30" t="s">
        <v>19</v>
      </c>
      <c r="D738" s="30" t="s">
        <v>7585</v>
      </c>
      <c r="E738" s="117">
        <v>4</v>
      </c>
      <c r="F738" s="117"/>
      <c r="G738" s="117" t="s">
        <v>10162</v>
      </c>
      <c r="H738" s="168">
        <v>45306</v>
      </c>
      <c r="I738" s="161"/>
      <c r="J738" s="116"/>
      <c r="K738" s="337" t="s">
        <v>10459</v>
      </c>
      <c r="L738" s="195">
        <v>34241</v>
      </c>
      <c r="M738" s="168">
        <v>45313</v>
      </c>
      <c r="N738" s="116" t="s">
        <v>10221</v>
      </c>
      <c r="O738" s="116"/>
      <c r="P738" s="116" t="s">
        <v>10282</v>
      </c>
      <c r="Q738" s="168">
        <v>45335</v>
      </c>
      <c r="R738" s="240"/>
      <c r="S738" s="240"/>
      <c r="T738" s="335"/>
    </row>
    <row r="739" spans="1:20" hidden="1" x14ac:dyDescent="0.25">
      <c r="A739" s="18">
        <v>1210100460</v>
      </c>
      <c r="B739" s="10" t="s">
        <v>1854</v>
      </c>
      <c r="C739" s="10" t="s">
        <v>19</v>
      </c>
      <c r="D739" s="14" t="s">
        <v>1855</v>
      </c>
      <c r="E739" s="50">
        <v>3</v>
      </c>
      <c r="F739" s="50"/>
      <c r="G739" s="50" t="s">
        <v>10168</v>
      </c>
      <c r="H739" s="168">
        <v>45308</v>
      </c>
      <c r="I739" s="161"/>
      <c r="J739" s="116"/>
      <c r="K739" s="337" t="s">
        <v>10459</v>
      </c>
      <c r="L739" s="115">
        <v>34551</v>
      </c>
      <c r="M739" s="162">
        <v>45348</v>
      </c>
      <c r="N739" s="116" t="s">
        <v>10280</v>
      </c>
      <c r="O739" s="116"/>
      <c r="P739" s="116" t="s">
        <v>10282</v>
      </c>
      <c r="Q739" s="168">
        <v>45350</v>
      </c>
      <c r="R739" s="332"/>
      <c r="S739" s="332"/>
      <c r="T739" s="334"/>
    </row>
    <row r="740" spans="1:20" hidden="1" x14ac:dyDescent="0.25">
      <c r="A740" s="18">
        <v>1211103210</v>
      </c>
      <c r="B740" s="16" t="s">
        <v>8017</v>
      </c>
      <c r="C740" s="16" t="s">
        <v>19</v>
      </c>
      <c r="D740" s="10" t="s">
        <v>9948</v>
      </c>
      <c r="E740" s="50">
        <v>3</v>
      </c>
      <c r="F740" s="50"/>
      <c r="G740" s="50" t="s">
        <v>10168</v>
      </c>
      <c r="H740" s="168">
        <v>45308</v>
      </c>
      <c r="I740" s="161"/>
      <c r="J740" s="116"/>
      <c r="K740" s="337" t="s">
        <v>10459</v>
      </c>
      <c r="L740" s="115">
        <v>34549</v>
      </c>
      <c r="M740" s="162">
        <v>45348</v>
      </c>
      <c r="N740" s="116" t="s">
        <v>10223</v>
      </c>
      <c r="O740" s="116"/>
      <c r="P740" s="116" t="s">
        <v>10282</v>
      </c>
      <c r="Q740" s="168">
        <v>45349</v>
      </c>
      <c r="R740" s="332"/>
      <c r="S740" s="332"/>
      <c r="T740" s="334"/>
    </row>
    <row r="741" spans="1:20" hidden="1" x14ac:dyDescent="0.25">
      <c r="A741" s="18">
        <v>1211103220</v>
      </c>
      <c r="B741" s="16" t="s">
        <v>8055</v>
      </c>
      <c r="C741" s="16" t="s">
        <v>19</v>
      </c>
      <c r="D741" s="10" t="s">
        <v>8057</v>
      </c>
      <c r="E741" s="50">
        <v>3</v>
      </c>
      <c r="F741" s="50"/>
      <c r="G741" s="50" t="s">
        <v>10168</v>
      </c>
      <c r="H741" s="168">
        <v>45308</v>
      </c>
      <c r="I741" s="161"/>
      <c r="J741" s="116"/>
      <c r="K741" s="337" t="s">
        <v>10459</v>
      </c>
      <c r="L741" s="115">
        <v>34549</v>
      </c>
      <c r="M741" s="162">
        <v>45348</v>
      </c>
      <c r="N741" s="116" t="s">
        <v>10223</v>
      </c>
      <c r="O741" s="116"/>
      <c r="P741" s="116" t="s">
        <v>10282</v>
      </c>
      <c r="Q741" s="168">
        <v>45349</v>
      </c>
      <c r="R741" s="332"/>
      <c r="S741" s="332"/>
      <c r="T741" s="334"/>
    </row>
    <row r="742" spans="1:20" hidden="1" x14ac:dyDescent="0.25">
      <c r="A742" s="18">
        <v>1213102260</v>
      </c>
      <c r="B742" s="14" t="s">
        <v>6944</v>
      </c>
      <c r="C742" s="14" t="s">
        <v>19</v>
      </c>
      <c r="D742" s="14" t="s">
        <v>7178</v>
      </c>
      <c r="E742" s="50">
        <v>4</v>
      </c>
      <c r="F742" s="50"/>
      <c r="G742" s="50" t="s">
        <v>10168</v>
      </c>
      <c r="H742" s="168">
        <v>45308</v>
      </c>
      <c r="I742" s="161"/>
      <c r="J742" s="116"/>
      <c r="K742" s="337" t="s">
        <v>10459</v>
      </c>
      <c r="L742" s="115">
        <v>34551</v>
      </c>
      <c r="M742" s="162">
        <v>45348</v>
      </c>
      <c r="N742" s="116" t="s">
        <v>10280</v>
      </c>
      <c r="O742" s="116"/>
      <c r="P742" s="116" t="s">
        <v>10282</v>
      </c>
      <c r="Q742" s="168">
        <v>45350</v>
      </c>
      <c r="R742" s="332"/>
      <c r="S742" s="332"/>
      <c r="T742" s="334"/>
    </row>
    <row r="743" spans="1:20" hidden="1" x14ac:dyDescent="0.25">
      <c r="A743" s="18">
        <v>1219103070</v>
      </c>
      <c r="B743" s="14" t="s">
        <v>732</v>
      </c>
      <c r="C743" s="14" t="s">
        <v>731</v>
      </c>
      <c r="D743" s="15" t="s">
        <v>10089</v>
      </c>
      <c r="E743" s="50">
        <v>10</v>
      </c>
      <c r="F743" s="50"/>
      <c r="G743" s="50" t="s">
        <v>10168</v>
      </c>
      <c r="H743" s="168">
        <v>45308</v>
      </c>
      <c r="I743" s="161" t="s">
        <v>8963</v>
      </c>
      <c r="J743" s="116"/>
      <c r="K743" s="337" t="s">
        <v>10459</v>
      </c>
      <c r="L743" s="115">
        <v>34549</v>
      </c>
      <c r="M743" s="162">
        <v>45348</v>
      </c>
      <c r="N743" s="116" t="s">
        <v>10223</v>
      </c>
      <c r="O743" s="116"/>
      <c r="P743" s="116" t="s">
        <v>10282</v>
      </c>
      <c r="Q743" s="168">
        <v>45349</v>
      </c>
      <c r="R743" s="332"/>
      <c r="S743" s="332"/>
      <c r="T743" s="334"/>
    </row>
    <row r="744" spans="1:20" hidden="1" x14ac:dyDescent="0.25">
      <c r="A744" s="18">
        <v>1222100000</v>
      </c>
      <c r="B744" s="14" t="s">
        <v>6358</v>
      </c>
      <c r="C744" s="14" t="s">
        <v>19</v>
      </c>
      <c r="D744" s="14" t="s">
        <v>6359</v>
      </c>
      <c r="E744" s="50">
        <v>4</v>
      </c>
      <c r="F744" s="50"/>
      <c r="G744" s="50" t="s">
        <v>10168</v>
      </c>
      <c r="H744" s="168">
        <v>45308</v>
      </c>
      <c r="I744" s="161"/>
      <c r="J744" s="116"/>
      <c r="K744" s="337" t="s">
        <v>10459</v>
      </c>
      <c r="L744" s="115">
        <v>34551</v>
      </c>
      <c r="M744" s="162">
        <v>45348</v>
      </c>
      <c r="N744" s="116" t="s">
        <v>10280</v>
      </c>
      <c r="O744" s="116"/>
      <c r="P744" s="116" t="s">
        <v>10282</v>
      </c>
      <c r="Q744" s="168">
        <v>45350</v>
      </c>
      <c r="R744" s="332"/>
      <c r="S744" s="332"/>
      <c r="T744" s="334"/>
    </row>
    <row r="745" spans="1:20" hidden="1" x14ac:dyDescent="0.25">
      <c r="A745" s="18">
        <v>1228100260</v>
      </c>
      <c r="B745" s="29" t="s">
        <v>7026</v>
      </c>
      <c r="C745" s="29" t="s">
        <v>19</v>
      </c>
      <c r="D745" s="29" t="s">
        <v>7424</v>
      </c>
      <c r="E745" s="50">
        <v>30</v>
      </c>
      <c r="F745" s="50"/>
      <c r="G745" s="50" t="s">
        <v>10168</v>
      </c>
      <c r="H745" s="168">
        <v>45308</v>
      </c>
      <c r="I745" s="161"/>
      <c r="J745" s="116"/>
      <c r="K745" s="337" t="s">
        <v>10459</v>
      </c>
      <c r="L745" s="115">
        <v>34550</v>
      </c>
      <c r="M745" s="162">
        <v>45348</v>
      </c>
      <c r="N745" s="116" t="s">
        <v>10224</v>
      </c>
      <c r="O745" s="116"/>
      <c r="P745" s="116" t="s">
        <v>10282</v>
      </c>
      <c r="Q745" s="168">
        <v>45349</v>
      </c>
      <c r="R745" s="332"/>
      <c r="S745" s="332"/>
      <c r="T745" s="334"/>
    </row>
    <row r="746" spans="1:20" hidden="1" x14ac:dyDescent="0.25">
      <c r="A746" s="18">
        <v>1228100280</v>
      </c>
      <c r="B746" s="29" t="s">
        <v>7027</v>
      </c>
      <c r="C746" s="29" t="s">
        <v>19</v>
      </c>
      <c r="D746" s="29" t="s">
        <v>7425</v>
      </c>
      <c r="E746" s="50">
        <v>30</v>
      </c>
      <c r="F746" s="50"/>
      <c r="G746" s="50" t="s">
        <v>10168</v>
      </c>
      <c r="H746" s="168">
        <v>45308</v>
      </c>
      <c r="I746" s="161"/>
      <c r="J746" s="116"/>
      <c r="K746" s="337" t="s">
        <v>10459</v>
      </c>
      <c r="L746" s="115">
        <v>34550</v>
      </c>
      <c r="M746" s="162">
        <v>45348</v>
      </c>
      <c r="N746" s="116" t="s">
        <v>10224</v>
      </c>
      <c r="O746" s="116"/>
      <c r="P746" s="116" t="s">
        <v>10282</v>
      </c>
      <c r="Q746" s="168">
        <v>45349</v>
      </c>
      <c r="R746" s="332"/>
      <c r="S746" s="332"/>
      <c r="T746" s="334"/>
    </row>
    <row r="747" spans="1:20" hidden="1" x14ac:dyDescent="0.25">
      <c r="A747" s="18">
        <v>1232100200</v>
      </c>
      <c r="B747" s="14" t="s">
        <v>7528</v>
      </c>
      <c r="C747" s="14" t="s">
        <v>19</v>
      </c>
      <c r="D747" s="15" t="s">
        <v>5671</v>
      </c>
      <c r="E747" s="50">
        <v>2</v>
      </c>
      <c r="F747" s="50"/>
      <c r="G747" s="50" t="s">
        <v>10168</v>
      </c>
      <c r="H747" s="168">
        <v>45308</v>
      </c>
      <c r="I747" s="161"/>
      <c r="J747" s="116"/>
      <c r="K747" s="337" t="s">
        <v>10459</v>
      </c>
      <c r="L747" s="115">
        <v>34548</v>
      </c>
      <c r="M747" s="162">
        <v>45348</v>
      </c>
      <c r="N747" s="116" t="s">
        <v>10281</v>
      </c>
      <c r="O747" s="116"/>
      <c r="P747" s="116" t="s">
        <v>10282</v>
      </c>
      <c r="Q747" s="168">
        <v>45350</v>
      </c>
      <c r="R747" s="332"/>
      <c r="S747" s="332"/>
      <c r="T747" s="334"/>
    </row>
    <row r="748" spans="1:20" hidden="1" x14ac:dyDescent="0.25">
      <c r="A748" s="18">
        <v>1018100000</v>
      </c>
      <c r="B748" s="14" t="s">
        <v>2572</v>
      </c>
      <c r="C748" s="14" t="s">
        <v>19</v>
      </c>
      <c r="D748" s="14" t="s">
        <v>6474</v>
      </c>
      <c r="E748" s="50">
        <v>20</v>
      </c>
      <c r="F748" s="50"/>
      <c r="G748" s="50" t="s">
        <v>10169</v>
      </c>
      <c r="H748" s="168">
        <v>45308</v>
      </c>
      <c r="I748" s="161"/>
      <c r="J748" s="116"/>
      <c r="K748" s="337" t="s">
        <v>10459</v>
      </c>
      <c r="L748" s="115">
        <v>34534</v>
      </c>
      <c r="M748" s="162">
        <v>45344</v>
      </c>
      <c r="N748" s="116" t="s">
        <v>10284</v>
      </c>
      <c r="O748" s="116"/>
      <c r="P748" s="199" t="s">
        <v>10282</v>
      </c>
      <c r="Q748" s="168">
        <v>45348</v>
      </c>
      <c r="R748" s="332"/>
      <c r="S748" s="332"/>
      <c r="T748" s="334"/>
    </row>
    <row r="749" spans="1:20" hidden="1" x14ac:dyDescent="0.25">
      <c r="A749" s="18">
        <v>1018100010</v>
      </c>
      <c r="B749" s="14" t="s">
        <v>2570</v>
      </c>
      <c r="C749" s="14" t="s">
        <v>19</v>
      </c>
      <c r="D749" s="14" t="s">
        <v>2571</v>
      </c>
      <c r="E749" s="50">
        <v>30</v>
      </c>
      <c r="F749" s="50"/>
      <c r="G749" s="50" t="s">
        <v>10169</v>
      </c>
      <c r="H749" s="168">
        <v>45308</v>
      </c>
      <c r="I749" s="161" t="s">
        <v>8963</v>
      </c>
      <c r="J749" s="116"/>
      <c r="K749" s="337" t="s">
        <v>10459</v>
      </c>
      <c r="L749" s="115">
        <v>34534</v>
      </c>
      <c r="M749" s="162">
        <v>45344</v>
      </c>
      <c r="N749" s="116" t="s">
        <v>10284</v>
      </c>
      <c r="O749" s="116"/>
      <c r="P749" s="199" t="s">
        <v>10282</v>
      </c>
      <c r="Q749" s="168">
        <v>45348</v>
      </c>
      <c r="R749" s="332"/>
      <c r="S749" s="332"/>
      <c r="T749" s="334"/>
    </row>
    <row r="750" spans="1:20" hidden="1" x14ac:dyDescent="0.25">
      <c r="A750" s="18">
        <v>1522101880</v>
      </c>
      <c r="B750" s="14" t="s">
        <v>9546</v>
      </c>
      <c r="C750" s="14" t="s">
        <v>19</v>
      </c>
      <c r="D750" s="14" t="s">
        <v>9545</v>
      </c>
      <c r="E750" s="50">
        <v>10</v>
      </c>
      <c r="F750" s="50"/>
      <c r="G750" s="50" t="s">
        <v>10169</v>
      </c>
      <c r="H750" s="168">
        <v>45308</v>
      </c>
      <c r="I750" s="161"/>
      <c r="J750" s="116"/>
      <c r="K750" s="337" t="s">
        <v>10459</v>
      </c>
      <c r="L750" s="195">
        <v>34859</v>
      </c>
      <c r="M750" s="168">
        <v>45386</v>
      </c>
      <c r="N750" s="116" t="s">
        <v>10175</v>
      </c>
      <c r="O750" s="116"/>
      <c r="P750" s="116" t="s">
        <v>10282</v>
      </c>
      <c r="Q750" s="168">
        <v>45391</v>
      </c>
      <c r="R750" s="240">
        <v>570</v>
      </c>
      <c r="S750" s="240">
        <f>+L750*R750</f>
        <v>19869630</v>
      </c>
      <c r="T750" s="205" t="s">
        <v>10314</v>
      </c>
    </row>
    <row r="751" spans="1:20" hidden="1" x14ac:dyDescent="0.25">
      <c r="A751" s="18">
        <v>1526106000</v>
      </c>
      <c r="B751" s="14" t="s">
        <v>3831</v>
      </c>
      <c r="C751" s="14" t="s">
        <v>881</v>
      </c>
      <c r="D751" s="14" t="s">
        <v>3832</v>
      </c>
      <c r="E751" s="50">
        <v>3</v>
      </c>
      <c r="F751" s="50"/>
      <c r="G751" s="50" t="s">
        <v>10169</v>
      </c>
      <c r="H751" s="168">
        <v>45308</v>
      </c>
      <c r="I751" s="161"/>
      <c r="J751" s="116"/>
      <c r="K751" s="337" t="s">
        <v>10459</v>
      </c>
      <c r="L751" s="195">
        <v>34534</v>
      </c>
      <c r="M751" s="168">
        <v>45344</v>
      </c>
      <c r="N751" s="116" t="s">
        <v>10284</v>
      </c>
      <c r="O751" s="116"/>
      <c r="P751" s="116" t="s">
        <v>10282</v>
      </c>
      <c r="Q751" s="168">
        <v>45348</v>
      </c>
      <c r="R751" s="332"/>
      <c r="S751" s="332"/>
      <c r="T751" s="334"/>
    </row>
    <row r="752" spans="1:20" hidden="1" x14ac:dyDescent="0.25">
      <c r="A752" s="18">
        <v>1546101840</v>
      </c>
      <c r="B752" s="14" t="s">
        <v>3204</v>
      </c>
      <c r="C752" s="14" t="s">
        <v>19</v>
      </c>
      <c r="D752" s="14" t="s">
        <v>3205</v>
      </c>
      <c r="E752" s="50">
        <v>20</v>
      </c>
      <c r="F752" s="50"/>
      <c r="G752" s="50" t="s">
        <v>10169</v>
      </c>
      <c r="H752" s="168">
        <v>45308</v>
      </c>
      <c r="I752" s="161" t="s">
        <v>8963</v>
      </c>
      <c r="J752" s="116"/>
      <c r="K752" s="337" t="s">
        <v>10459</v>
      </c>
      <c r="L752" s="195">
        <v>34534</v>
      </c>
      <c r="M752" s="168">
        <v>45344</v>
      </c>
      <c r="N752" s="116" t="s">
        <v>10284</v>
      </c>
      <c r="O752" s="116"/>
      <c r="P752" s="116" t="s">
        <v>10282</v>
      </c>
      <c r="Q752" s="168">
        <v>45348</v>
      </c>
      <c r="R752" s="332"/>
      <c r="S752" s="332"/>
      <c r="T752" s="334"/>
    </row>
    <row r="753" spans="1:20" hidden="1" x14ac:dyDescent="0.25">
      <c r="A753" s="18">
        <v>1546101850</v>
      </c>
      <c r="B753" s="14" t="s">
        <v>3206</v>
      </c>
      <c r="C753" s="14" t="s">
        <v>19</v>
      </c>
      <c r="D753" s="14" t="s">
        <v>3207</v>
      </c>
      <c r="E753" s="50">
        <v>20</v>
      </c>
      <c r="F753" s="50"/>
      <c r="G753" s="50" t="s">
        <v>10169</v>
      </c>
      <c r="H753" s="168">
        <v>45308</v>
      </c>
      <c r="I753" s="161"/>
      <c r="J753" s="116"/>
      <c r="K753" s="337" t="s">
        <v>10459</v>
      </c>
      <c r="L753" s="195">
        <v>34534</v>
      </c>
      <c r="M753" s="168">
        <v>45344</v>
      </c>
      <c r="N753" s="116" t="s">
        <v>10284</v>
      </c>
      <c r="O753" s="116"/>
      <c r="P753" s="116" t="s">
        <v>10282</v>
      </c>
      <c r="Q753" s="168">
        <v>45348</v>
      </c>
      <c r="R753" s="332"/>
      <c r="S753" s="332"/>
      <c r="T753" s="334"/>
    </row>
    <row r="754" spans="1:20" hidden="1" x14ac:dyDescent="0.25">
      <c r="A754" s="18">
        <v>1016100160</v>
      </c>
      <c r="B754" s="14" t="s">
        <v>4498</v>
      </c>
      <c r="C754" s="14" t="s">
        <v>19</v>
      </c>
      <c r="D754" s="10" t="s">
        <v>8308</v>
      </c>
      <c r="E754" s="50">
        <v>3</v>
      </c>
      <c r="F754" s="50"/>
      <c r="G754" s="50" t="s">
        <v>10170</v>
      </c>
      <c r="H754" s="168">
        <v>45308</v>
      </c>
      <c r="I754" s="161" t="s">
        <v>8963</v>
      </c>
      <c r="J754" s="116"/>
      <c r="K754" s="337" t="s">
        <v>10459</v>
      </c>
      <c r="L754" s="115">
        <v>34477</v>
      </c>
      <c r="M754" s="162">
        <v>45337</v>
      </c>
      <c r="N754" s="116" t="s">
        <v>10305</v>
      </c>
      <c r="O754" s="116"/>
      <c r="P754" s="199" t="s">
        <v>10282</v>
      </c>
      <c r="Q754" s="168">
        <v>45343</v>
      </c>
      <c r="R754" s="333"/>
      <c r="S754" s="332"/>
      <c r="T754" s="334"/>
    </row>
    <row r="755" spans="1:20" hidden="1" x14ac:dyDescent="0.25">
      <c r="A755" s="18">
        <v>1016100200</v>
      </c>
      <c r="B755" s="14" t="s">
        <v>4499</v>
      </c>
      <c r="C755" s="14" t="s">
        <v>19</v>
      </c>
      <c r="D755" s="10" t="s">
        <v>8309</v>
      </c>
      <c r="E755" s="50">
        <v>1</v>
      </c>
      <c r="F755" s="50"/>
      <c r="G755" s="50" t="s">
        <v>10170</v>
      </c>
      <c r="H755" s="168">
        <v>45308</v>
      </c>
      <c r="I755" s="161"/>
      <c r="J755" s="116"/>
      <c r="K755" s="337" t="s">
        <v>10459</v>
      </c>
      <c r="L755" s="115">
        <v>34477</v>
      </c>
      <c r="M755" s="162">
        <v>45337</v>
      </c>
      <c r="N755" s="116" t="s">
        <v>10305</v>
      </c>
      <c r="O755" s="116"/>
      <c r="P755" s="199" t="s">
        <v>10282</v>
      </c>
      <c r="Q755" s="168">
        <v>45343</v>
      </c>
      <c r="R755" s="333"/>
      <c r="S755" s="332"/>
      <c r="T755" s="334"/>
    </row>
    <row r="756" spans="1:20" ht="25.5" hidden="1" x14ac:dyDescent="0.25">
      <c r="A756" s="18">
        <v>1016101010</v>
      </c>
      <c r="B756" s="14" t="s">
        <v>4517</v>
      </c>
      <c r="C756" s="14" t="s">
        <v>19</v>
      </c>
      <c r="D756" s="14" t="s">
        <v>8448</v>
      </c>
      <c r="E756" s="50">
        <v>6</v>
      </c>
      <c r="F756" s="50"/>
      <c r="G756" s="50" t="s">
        <v>10170</v>
      </c>
      <c r="H756" s="168">
        <v>45308</v>
      </c>
      <c r="I756" s="161"/>
      <c r="J756" s="116"/>
      <c r="K756" s="337" t="s">
        <v>10459</v>
      </c>
      <c r="L756" s="115">
        <v>34477</v>
      </c>
      <c r="M756" s="162">
        <v>45337</v>
      </c>
      <c r="N756" s="116" t="s">
        <v>10305</v>
      </c>
      <c r="O756" s="116"/>
      <c r="P756" s="199" t="s">
        <v>10282</v>
      </c>
      <c r="Q756" s="168">
        <v>45343</v>
      </c>
      <c r="R756" s="333"/>
      <c r="S756" s="332"/>
      <c r="T756" s="334"/>
    </row>
    <row r="757" spans="1:20" hidden="1" x14ac:dyDescent="0.25">
      <c r="A757" s="18">
        <v>1522101310</v>
      </c>
      <c r="B757" s="14" t="s">
        <v>2214</v>
      </c>
      <c r="C757" s="14" t="s">
        <v>19</v>
      </c>
      <c r="D757" s="10" t="s">
        <v>8037</v>
      </c>
      <c r="E757" s="50">
        <v>12</v>
      </c>
      <c r="F757" s="50"/>
      <c r="G757" s="50" t="s">
        <v>10171</v>
      </c>
      <c r="H757" s="168">
        <v>45308</v>
      </c>
      <c r="I757" s="161"/>
      <c r="J757" s="116"/>
      <c r="K757" s="337" t="s">
        <v>10459</v>
      </c>
      <c r="L757" s="195">
        <v>34357</v>
      </c>
      <c r="M757" s="168">
        <v>45322</v>
      </c>
      <c r="N757" s="116" t="s">
        <v>10225</v>
      </c>
      <c r="O757" s="116"/>
      <c r="P757" s="116" t="s">
        <v>10282</v>
      </c>
      <c r="Q757" s="168">
        <v>45335</v>
      </c>
      <c r="R757" s="332"/>
      <c r="S757" s="332"/>
      <c r="T757" s="334"/>
    </row>
    <row r="758" spans="1:20" hidden="1" x14ac:dyDescent="0.25">
      <c r="A758" s="18">
        <v>1810104780</v>
      </c>
      <c r="B758" s="10" t="s">
        <v>3690</v>
      </c>
      <c r="C758" s="10" t="s">
        <v>19</v>
      </c>
      <c r="D758" s="10" t="s">
        <v>6574</v>
      </c>
      <c r="E758" s="50">
        <v>50</v>
      </c>
      <c r="F758" s="50"/>
      <c r="G758" s="50" t="s">
        <v>10171</v>
      </c>
      <c r="H758" s="168">
        <v>45308</v>
      </c>
      <c r="I758" s="161"/>
      <c r="J758" s="116"/>
      <c r="K758" s="337" t="s">
        <v>10459</v>
      </c>
      <c r="L758" s="195">
        <v>34356</v>
      </c>
      <c r="M758" s="168">
        <v>45322</v>
      </c>
      <c r="N758" s="116" t="s">
        <v>10227</v>
      </c>
      <c r="O758" s="116"/>
      <c r="P758" s="116" t="s">
        <v>10282</v>
      </c>
      <c r="Q758" s="168">
        <v>45335</v>
      </c>
      <c r="R758" s="332"/>
      <c r="S758" s="332"/>
      <c r="T758" s="334"/>
    </row>
    <row r="759" spans="1:20" hidden="1" x14ac:dyDescent="0.25">
      <c r="A759" s="18">
        <v>1810104820</v>
      </c>
      <c r="B759" s="10" t="s">
        <v>3705</v>
      </c>
      <c r="C759" s="10" t="s">
        <v>19</v>
      </c>
      <c r="D759" s="10" t="s">
        <v>6837</v>
      </c>
      <c r="E759" s="50">
        <v>50</v>
      </c>
      <c r="F759" s="50"/>
      <c r="G759" s="50" t="s">
        <v>10171</v>
      </c>
      <c r="H759" s="168">
        <v>45308</v>
      </c>
      <c r="I759" s="161"/>
      <c r="J759" s="116"/>
      <c r="K759" s="337" t="s">
        <v>10459</v>
      </c>
      <c r="L759" s="195">
        <v>34356</v>
      </c>
      <c r="M759" s="168">
        <v>45322</v>
      </c>
      <c r="N759" s="116" t="s">
        <v>10227</v>
      </c>
      <c r="O759" s="116"/>
      <c r="P759" s="116" t="s">
        <v>10282</v>
      </c>
      <c r="Q759" s="168">
        <v>45335</v>
      </c>
      <c r="R759" s="332"/>
      <c r="S759" s="332"/>
      <c r="T759" s="334"/>
    </row>
    <row r="760" spans="1:20" hidden="1" x14ac:dyDescent="0.25">
      <c r="A760" s="18">
        <v>1510102140</v>
      </c>
      <c r="B760" s="14" t="s">
        <v>7449</v>
      </c>
      <c r="C760" s="14" t="s">
        <v>19</v>
      </c>
      <c r="D760" s="10" t="s">
        <v>9946</v>
      </c>
      <c r="E760" s="50">
        <v>1</v>
      </c>
      <c r="F760" s="50"/>
      <c r="G760" s="50" t="s">
        <v>10172</v>
      </c>
      <c r="H760" s="168">
        <v>45308</v>
      </c>
      <c r="I760" s="161"/>
      <c r="J760" s="116"/>
      <c r="K760" s="337" t="s">
        <v>10459</v>
      </c>
      <c r="L760" s="195">
        <v>34708</v>
      </c>
      <c r="M760" s="168">
        <v>45369</v>
      </c>
      <c r="N760" s="116" t="s">
        <v>10465</v>
      </c>
      <c r="O760" s="116"/>
      <c r="P760" s="116" t="s">
        <v>10282</v>
      </c>
      <c r="Q760" s="168">
        <v>45369</v>
      </c>
      <c r="R760" s="240">
        <v>629160</v>
      </c>
      <c r="S760" s="240">
        <f>+L760*R760</f>
        <v>21836885280</v>
      </c>
      <c r="T760" s="334" t="s">
        <v>10313</v>
      </c>
    </row>
    <row r="761" spans="1:20" hidden="1" x14ac:dyDescent="0.25">
      <c r="A761" s="18">
        <v>1523102990</v>
      </c>
      <c r="B761" s="14" t="s">
        <v>6450</v>
      </c>
      <c r="C761" s="14" t="s">
        <v>19</v>
      </c>
      <c r="D761" s="14" t="s">
        <v>6451</v>
      </c>
      <c r="E761" s="50">
        <v>2</v>
      </c>
      <c r="F761" s="50"/>
      <c r="G761" s="50" t="s">
        <v>10172</v>
      </c>
      <c r="H761" s="168">
        <v>45308</v>
      </c>
      <c r="I761" s="161"/>
      <c r="J761" s="116"/>
      <c r="K761" s="337" t="s">
        <v>10459</v>
      </c>
      <c r="L761" s="195">
        <v>34708</v>
      </c>
      <c r="M761" s="168">
        <v>45369</v>
      </c>
      <c r="N761" s="116" t="s">
        <v>10465</v>
      </c>
      <c r="O761" s="116"/>
      <c r="P761" s="116" t="s">
        <v>10282</v>
      </c>
      <c r="Q761" s="168">
        <v>45369</v>
      </c>
      <c r="R761" s="240">
        <v>5890</v>
      </c>
      <c r="S761" s="240">
        <f>+L761*R761</f>
        <v>204430120</v>
      </c>
      <c r="T761" s="334" t="s">
        <v>10308</v>
      </c>
    </row>
    <row r="762" spans="1:20" ht="25.5" hidden="1" x14ac:dyDescent="0.25">
      <c r="A762" s="18">
        <v>1029100450</v>
      </c>
      <c r="B762" s="14" t="s">
        <v>1658</v>
      </c>
      <c r="C762" s="14" t="s">
        <v>19</v>
      </c>
      <c r="D762" s="14" t="s">
        <v>9894</v>
      </c>
      <c r="E762" s="50">
        <v>6</v>
      </c>
      <c r="F762" s="50"/>
      <c r="G762" s="50" t="s">
        <v>10173</v>
      </c>
      <c r="H762" s="168">
        <v>45308</v>
      </c>
      <c r="I762" s="161"/>
      <c r="J762" s="116"/>
      <c r="K762" s="337" t="s">
        <v>10459</v>
      </c>
      <c r="L762" s="115">
        <v>34285</v>
      </c>
      <c r="M762" s="162">
        <v>45315</v>
      </c>
      <c r="N762" s="116" t="s">
        <v>10218</v>
      </c>
      <c r="O762" s="116"/>
      <c r="P762" s="199" t="s">
        <v>10282</v>
      </c>
      <c r="Q762" s="168">
        <v>45345</v>
      </c>
      <c r="R762" s="332"/>
      <c r="S762" s="332"/>
      <c r="T762" s="334"/>
    </row>
    <row r="763" spans="1:20" hidden="1" x14ac:dyDescent="0.25">
      <c r="A763" s="18">
        <v>1713102340</v>
      </c>
      <c r="B763" s="30" t="s">
        <v>6605</v>
      </c>
      <c r="C763" s="30" t="s">
        <v>19</v>
      </c>
      <c r="D763" s="30" t="s">
        <v>6604</v>
      </c>
      <c r="E763" s="50">
        <v>1</v>
      </c>
      <c r="F763" s="50"/>
      <c r="G763" s="50" t="s">
        <v>10174</v>
      </c>
      <c r="H763" s="168">
        <v>45308</v>
      </c>
      <c r="I763" s="161"/>
      <c r="J763" s="116"/>
      <c r="K763" s="337" t="s">
        <v>10459</v>
      </c>
      <c r="L763" s="195">
        <v>34289</v>
      </c>
      <c r="M763" s="168">
        <v>45315</v>
      </c>
      <c r="N763" s="116" t="s">
        <v>10219</v>
      </c>
      <c r="O763" s="116"/>
      <c r="P763" s="116" t="s">
        <v>10282</v>
      </c>
      <c r="Q763" s="168">
        <v>45342</v>
      </c>
      <c r="R763" s="332"/>
      <c r="S763" s="332"/>
      <c r="T763" s="334"/>
    </row>
    <row r="764" spans="1:20" hidden="1" x14ac:dyDescent="0.25">
      <c r="A764" s="18">
        <v>1512110220</v>
      </c>
      <c r="B764" s="14" t="s">
        <v>10180</v>
      </c>
      <c r="C764" s="14" t="s">
        <v>5722</v>
      </c>
      <c r="D764" s="14" t="s">
        <v>10181</v>
      </c>
      <c r="E764" s="117">
        <v>5</v>
      </c>
      <c r="F764" s="117"/>
      <c r="G764" s="117" t="s">
        <v>10204</v>
      </c>
      <c r="H764" s="168">
        <v>45309</v>
      </c>
      <c r="I764" s="161"/>
      <c r="J764" s="116"/>
      <c r="K764" s="337" t="s">
        <v>10459</v>
      </c>
      <c r="L764" s="195">
        <v>34639</v>
      </c>
      <c r="M764" s="168">
        <v>45358</v>
      </c>
      <c r="N764" s="116" t="s">
        <v>10175</v>
      </c>
      <c r="O764" s="116"/>
      <c r="P764" s="116" t="s">
        <v>10282</v>
      </c>
      <c r="Q764" s="168">
        <v>45362</v>
      </c>
      <c r="R764" s="240">
        <v>2798</v>
      </c>
      <c r="S764" s="240">
        <f>+L764*R764</f>
        <v>96919922</v>
      </c>
      <c r="T764" s="334" t="s">
        <v>10315</v>
      </c>
    </row>
    <row r="765" spans="1:20" hidden="1" x14ac:dyDescent="0.25">
      <c r="A765" s="18">
        <v>1513101700</v>
      </c>
      <c r="B765" s="14" t="s">
        <v>10187</v>
      </c>
      <c r="C765" s="14" t="s">
        <v>5722</v>
      </c>
      <c r="D765" s="14" t="s">
        <v>10186</v>
      </c>
      <c r="E765" s="117">
        <v>2</v>
      </c>
      <c r="F765" s="117"/>
      <c r="G765" s="117" t="s">
        <v>10204</v>
      </c>
      <c r="H765" s="168">
        <v>45309</v>
      </c>
      <c r="I765" s="161"/>
      <c r="J765" s="116"/>
      <c r="K765" s="337" t="s">
        <v>10459</v>
      </c>
      <c r="L765" s="195">
        <v>34639</v>
      </c>
      <c r="M765" s="168">
        <v>45358</v>
      </c>
      <c r="N765" s="116" t="s">
        <v>10175</v>
      </c>
      <c r="O765" s="116"/>
      <c r="P765" s="116" t="s">
        <v>10282</v>
      </c>
      <c r="Q765" s="168">
        <v>45362</v>
      </c>
      <c r="R765" s="240">
        <v>8370</v>
      </c>
      <c r="S765" s="240">
        <f>+L765*R765</f>
        <v>289928430</v>
      </c>
      <c r="T765" s="334" t="s">
        <v>10315</v>
      </c>
    </row>
    <row r="766" spans="1:20" hidden="1" x14ac:dyDescent="0.25">
      <c r="A766" s="18">
        <v>1513101710</v>
      </c>
      <c r="B766" s="14" t="s">
        <v>10189</v>
      </c>
      <c r="C766" s="14" t="s">
        <v>5722</v>
      </c>
      <c r="D766" s="14" t="s">
        <v>10190</v>
      </c>
      <c r="E766" s="117">
        <v>2</v>
      </c>
      <c r="F766" s="117"/>
      <c r="G766" s="117" t="s">
        <v>10204</v>
      </c>
      <c r="H766" s="168">
        <v>45309</v>
      </c>
      <c r="I766" s="161"/>
      <c r="J766" s="116"/>
      <c r="K766" s="337" t="s">
        <v>10459</v>
      </c>
      <c r="L766" s="195">
        <v>34639</v>
      </c>
      <c r="M766" s="168">
        <v>45358</v>
      </c>
      <c r="N766" s="116" t="s">
        <v>10175</v>
      </c>
      <c r="O766" s="116"/>
      <c r="P766" s="116" t="s">
        <v>10282</v>
      </c>
      <c r="Q766" s="168">
        <v>45362</v>
      </c>
      <c r="R766" s="240">
        <v>4957</v>
      </c>
      <c r="S766" s="240">
        <f>+L766*R766</f>
        <v>171705523</v>
      </c>
      <c r="T766" s="334" t="s">
        <v>10315</v>
      </c>
    </row>
    <row r="767" spans="1:20" hidden="1" x14ac:dyDescent="0.25">
      <c r="A767" s="18">
        <v>1521102160</v>
      </c>
      <c r="B767" s="14" t="s">
        <v>10182</v>
      </c>
      <c r="C767" s="14" t="s">
        <v>19</v>
      </c>
      <c r="D767" s="14" t="s">
        <v>10184</v>
      </c>
      <c r="E767" s="117">
        <v>400</v>
      </c>
      <c r="F767" s="117"/>
      <c r="G767" s="117" t="s">
        <v>10204</v>
      </c>
      <c r="H767" s="168">
        <v>45309</v>
      </c>
      <c r="I767" s="161"/>
      <c r="J767" s="116"/>
      <c r="K767" s="337" t="s">
        <v>10459</v>
      </c>
      <c r="L767" s="195">
        <v>34639</v>
      </c>
      <c r="M767" s="168">
        <v>45358</v>
      </c>
      <c r="N767" s="116" t="s">
        <v>10175</v>
      </c>
      <c r="O767" s="116"/>
      <c r="P767" s="116" t="s">
        <v>10282</v>
      </c>
      <c r="Q767" s="168">
        <v>45362</v>
      </c>
      <c r="R767" s="240">
        <v>25</v>
      </c>
      <c r="S767" s="240">
        <f>+L767*R767</f>
        <v>865975</v>
      </c>
      <c r="T767" s="334" t="s">
        <v>10315</v>
      </c>
    </row>
    <row r="768" spans="1:20" hidden="1" x14ac:dyDescent="0.25">
      <c r="A768" s="18">
        <v>1228102590</v>
      </c>
      <c r="B768" s="14" t="s">
        <v>10141</v>
      </c>
      <c r="C768" s="14" t="s">
        <v>19</v>
      </c>
      <c r="D768" s="14" t="s">
        <v>10177</v>
      </c>
      <c r="E768" s="117">
        <v>7</v>
      </c>
      <c r="F768" s="117"/>
      <c r="G768" s="117" t="s">
        <v>10205</v>
      </c>
      <c r="H768" s="168">
        <v>45309</v>
      </c>
      <c r="I768" s="161"/>
      <c r="J768" s="116"/>
      <c r="K768" s="337" t="s">
        <v>10459</v>
      </c>
      <c r="L768" s="115">
        <v>34421</v>
      </c>
      <c r="M768" s="162">
        <v>45331</v>
      </c>
      <c r="N768" s="116" t="s">
        <v>10224</v>
      </c>
      <c r="O768" s="116"/>
      <c r="P768" s="116" t="s">
        <v>10282</v>
      </c>
      <c r="Q768" s="168">
        <v>45335</v>
      </c>
      <c r="R768" s="240"/>
      <c r="S768" s="240"/>
      <c r="T768" s="335"/>
    </row>
    <row r="769" spans="1:20" hidden="1" x14ac:dyDescent="0.25">
      <c r="A769" s="18">
        <v>1228102600</v>
      </c>
      <c r="B769" s="14" t="s">
        <v>10143</v>
      </c>
      <c r="C769" s="14" t="s">
        <v>19</v>
      </c>
      <c r="D769" s="14" t="s">
        <v>10178</v>
      </c>
      <c r="E769" s="117">
        <v>7</v>
      </c>
      <c r="F769" s="117"/>
      <c r="G769" s="117" t="s">
        <v>10205</v>
      </c>
      <c r="H769" s="168">
        <v>45309</v>
      </c>
      <c r="I769" s="161"/>
      <c r="J769" s="116"/>
      <c r="K769" s="337" t="s">
        <v>10459</v>
      </c>
      <c r="L769" s="115">
        <v>34421</v>
      </c>
      <c r="M769" s="162">
        <v>45331</v>
      </c>
      <c r="N769" s="116" t="s">
        <v>10224</v>
      </c>
      <c r="O769" s="116"/>
      <c r="P769" s="116" t="s">
        <v>10282</v>
      </c>
      <c r="Q769" s="168">
        <v>45335</v>
      </c>
      <c r="R769" s="240"/>
      <c r="S769" s="240"/>
      <c r="T769" s="335"/>
    </row>
    <row r="770" spans="1:20" hidden="1" x14ac:dyDescent="0.25">
      <c r="A770" s="18">
        <v>1238100070</v>
      </c>
      <c r="B770" s="14" t="s">
        <v>10145</v>
      </c>
      <c r="C770" s="14" t="s">
        <v>19</v>
      </c>
      <c r="D770" s="14" t="s">
        <v>10146</v>
      </c>
      <c r="E770" s="117">
        <v>7</v>
      </c>
      <c r="F770" s="117"/>
      <c r="G770" s="117" t="s">
        <v>10205</v>
      </c>
      <c r="H770" s="168">
        <v>45309</v>
      </c>
      <c r="I770" s="161"/>
      <c r="J770" s="116"/>
      <c r="K770" s="337" t="s">
        <v>10459</v>
      </c>
      <c r="L770" s="115">
        <v>34420</v>
      </c>
      <c r="M770" s="162">
        <v>45331</v>
      </c>
      <c r="N770" s="116" t="s">
        <v>10253</v>
      </c>
      <c r="O770" s="116"/>
      <c r="P770" s="116" t="s">
        <v>10282</v>
      </c>
      <c r="Q770" s="168">
        <v>45348</v>
      </c>
      <c r="R770" s="240"/>
      <c r="S770" s="240"/>
      <c r="T770" s="335"/>
    </row>
    <row r="771" spans="1:20" hidden="1" x14ac:dyDescent="0.25">
      <c r="A771" s="18">
        <v>1318100240</v>
      </c>
      <c r="B771" s="14" t="s">
        <v>6315</v>
      </c>
      <c r="C771" s="14" t="s">
        <v>19</v>
      </c>
      <c r="D771" s="14" t="s">
        <v>7415</v>
      </c>
      <c r="E771" s="117">
        <v>2</v>
      </c>
      <c r="F771" s="117"/>
      <c r="G771" s="117" t="s">
        <v>10206</v>
      </c>
      <c r="H771" s="168">
        <v>45309</v>
      </c>
      <c r="I771" s="161"/>
      <c r="J771" s="116"/>
      <c r="K771" s="337" t="s">
        <v>10459</v>
      </c>
      <c r="L771" s="195">
        <v>34571</v>
      </c>
      <c r="M771" s="168">
        <v>45350</v>
      </c>
      <c r="N771" s="116" t="s">
        <v>10289</v>
      </c>
      <c r="O771" s="116"/>
      <c r="P771" s="116" t="s">
        <v>10282</v>
      </c>
      <c r="Q771" s="168">
        <v>45351</v>
      </c>
      <c r="R771" s="240"/>
      <c r="S771" s="240"/>
      <c r="T771" s="335"/>
    </row>
    <row r="772" spans="1:20" hidden="1" x14ac:dyDescent="0.25">
      <c r="A772" s="18">
        <v>1525100570</v>
      </c>
      <c r="B772" s="14" t="s">
        <v>919</v>
      </c>
      <c r="C772" s="14" t="s">
        <v>881</v>
      </c>
      <c r="D772" s="10" t="s">
        <v>6668</v>
      </c>
      <c r="E772" s="117">
        <v>2</v>
      </c>
      <c r="F772" s="117"/>
      <c r="G772" s="117" t="s">
        <v>10236</v>
      </c>
      <c r="H772" s="168">
        <v>45328</v>
      </c>
      <c r="I772" s="161" t="s">
        <v>8963</v>
      </c>
      <c r="J772" s="116"/>
      <c r="K772" s="337" t="s">
        <v>10459</v>
      </c>
      <c r="L772" s="195">
        <v>34529</v>
      </c>
      <c r="M772" s="168">
        <v>45344</v>
      </c>
      <c r="N772" s="116" t="s">
        <v>10272</v>
      </c>
      <c r="O772" s="116"/>
      <c r="P772" s="116" t="s">
        <v>10282</v>
      </c>
      <c r="Q772" s="168">
        <v>45348</v>
      </c>
      <c r="R772" s="240"/>
      <c r="S772" s="240"/>
      <c r="T772" s="335"/>
    </row>
    <row r="773" spans="1:20" hidden="1" x14ac:dyDescent="0.25">
      <c r="A773" s="18">
        <v>1315101640</v>
      </c>
      <c r="B773" s="14" t="s">
        <v>6653</v>
      </c>
      <c r="C773" s="14" t="s">
        <v>19</v>
      </c>
      <c r="D773" s="14" t="s">
        <v>7353</v>
      </c>
      <c r="E773" s="50">
        <v>2</v>
      </c>
      <c r="F773" s="50"/>
      <c r="G773" s="50" t="s">
        <v>10237</v>
      </c>
      <c r="H773" s="168">
        <v>45328</v>
      </c>
      <c r="I773" s="161" t="s">
        <v>8963</v>
      </c>
      <c r="J773" s="161"/>
      <c r="K773" s="337" t="s">
        <v>10459</v>
      </c>
      <c r="L773" s="195">
        <v>34560</v>
      </c>
      <c r="M773" s="168">
        <v>45349</v>
      </c>
      <c r="N773" s="116" t="s">
        <v>10287</v>
      </c>
      <c r="O773" s="161"/>
      <c r="P773" s="116" t="s">
        <v>10282</v>
      </c>
      <c r="Q773" s="168">
        <v>45350</v>
      </c>
      <c r="R773" s="332"/>
      <c r="S773" s="332"/>
      <c r="T773" s="334"/>
    </row>
    <row r="774" spans="1:20" hidden="1" x14ac:dyDescent="0.25">
      <c r="A774" s="18">
        <v>1810103950</v>
      </c>
      <c r="B774" s="14" t="s">
        <v>4880</v>
      </c>
      <c r="C774" s="14" t="s">
        <v>19</v>
      </c>
      <c r="D774" s="14" t="s">
        <v>7374</v>
      </c>
      <c r="E774" s="117">
        <v>60</v>
      </c>
      <c r="F774" s="117"/>
      <c r="G774" s="117" t="s">
        <v>10238</v>
      </c>
      <c r="H774" s="168">
        <v>45328</v>
      </c>
      <c r="I774" s="161" t="s">
        <v>8963</v>
      </c>
      <c r="J774" s="116"/>
      <c r="K774" s="337" t="s">
        <v>10459</v>
      </c>
      <c r="L774" s="195">
        <v>34422</v>
      </c>
      <c r="M774" s="168">
        <v>45331</v>
      </c>
      <c r="N774" s="116" t="s">
        <v>10175</v>
      </c>
      <c r="O774" s="116"/>
      <c r="P774" s="116" t="s">
        <v>10282</v>
      </c>
      <c r="Q774" s="168">
        <v>45334</v>
      </c>
      <c r="R774" s="240"/>
      <c r="S774" s="240"/>
      <c r="T774" s="335"/>
    </row>
    <row r="775" spans="1:20" hidden="1" x14ac:dyDescent="0.25">
      <c r="A775" s="18">
        <v>1017100480</v>
      </c>
      <c r="B775" s="14" t="s">
        <v>4219</v>
      </c>
      <c r="C775" s="14" t="s">
        <v>6699</v>
      </c>
      <c r="D775" s="14" t="s">
        <v>4220</v>
      </c>
      <c r="E775" s="117">
        <v>6</v>
      </c>
      <c r="F775" s="117"/>
      <c r="G775" s="117" t="s">
        <v>10239</v>
      </c>
      <c r="H775" s="168">
        <v>45328</v>
      </c>
      <c r="I775" s="161" t="s">
        <v>8963</v>
      </c>
      <c r="J775" s="116"/>
      <c r="K775" s="337" t="s">
        <v>10459</v>
      </c>
      <c r="L775" s="115">
        <v>34478</v>
      </c>
      <c r="M775" s="162">
        <v>45337</v>
      </c>
      <c r="N775" s="116" t="s">
        <v>10304</v>
      </c>
      <c r="O775" s="116"/>
      <c r="P775" s="199" t="s">
        <v>10282</v>
      </c>
      <c r="Q775" s="168">
        <v>45342</v>
      </c>
      <c r="R775" s="333"/>
      <c r="S775" s="240"/>
      <c r="T775" s="335"/>
    </row>
    <row r="776" spans="1:20" hidden="1" x14ac:dyDescent="0.25">
      <c r="A776" s="18">
        <v>1518103520</v>
      </c>
      <c r="B776" s="14" t="s">
        <v>7894</v>
      </c>
      <c r="C776" s="14" t="s">
        <v>19</v>
      </c>
      <c r="D776" s="14" t="s">
        <v>10241</v>
      </c>
      <c r="E776" s="117">
        <v>12</v>
      </c>
      <c r="F776" s="117"/>
      <c r="G776" s="117" t="s">
        <v>10240</v>
      </c>
      <c r="H776" s="168">
        <v>45328</v>
      </c>
      <c r="I776" s="161" t="s">
        <v>8963</v>
      </c>
      <c r="J776" s="116"/>
      <c r="K776" s="337" t="s">
        <v>10459</v>
      </c>
      <c r="L776" s="195">
        <v>34475</v>
      </c>
      <c r="M776" s="168">
        <v>45337</v>
      </c>
      <c r="N776" s="116" t="s">
        <v>10225</v>
      </c>
      <c r="O776" s="116"/>
      <c r="P776" s="116" t="s">
        <v>10283</v>
      </c>
      <c r="Q776" s="168">
        <v>45352</v>
      </c>
      <c r="R776" s="240"/>
      <c r="S776" s="240"/>
      <c r="T776" s="335"/>
    </row>
    <row r="777" spans="1:20" hidden="1" x14ac:dyDescent="0.25">
      <c r="A777" s="18">
        <v>1134100120</v>
      </c>
      <c r="B777" s="14" t="s">
        <v>10192</v>
      </c>
      <c r="C777" s="14" t="s">
        <v>731</v>
      </c>
      <c r="D777" s="14" t="s">
        <v>10193</v>
      </c>
      <c r="E777" s="117">
        <v>5</v>
      </c>
      <c r="F777" s="117"/>
      <c r="G777" s="117" t="s">
        <v>10246</v>
      </c>
      <c r="H777" s="168">
        <v>45330</v>
      </c>
      <c r="I777" s="161"/>
      <c r="J777" s="116"/>
      <c r="K777" s="337" t="s">
        <v>10459</v>
      </c>
      <c r="L777" s="115">
        <v>34423</v>
      </c>
      <c r="M777" s="162">
        <v>45331</v>
      </c>
      <c r="N777" s="116" t="s">
        <v>10245</v>
      </c>
      <c r="O777" s="116"/>
      <c r="P777" s="199" t="s">
        <v>10282</v>
      </c>
      <c r="Q777" s="168">
        <v>45334</v>
      </c>
      <c r="R777" s="333">
        <v>15600</v>
      </c>
      <c r="S777" s="333">
        <f>+L777*R777</f>
        <v>536998800</v>
      </c>
      <c r="T777" s="335" t="s">
        <v>10245</v>
      </c>
    </row>
    <row r="778" spans="1:20" hidden="1" x14ac:dyDescent="0.25">
      <c r="A778" s="18">
        <v>1217100890</v>
      </c>
      <c r="B778" s="23" t="s">
        <v>8271</v>
      </c>
      <c r="C778" s="23" t="s">
        <v>19</v>
      </c>
      <c r="D778" s="23" t="s">
        <v>8272</v>
      </c>
      <c r="E778" s="117">
        <v>5</v>
      </c>
      <c r="F778" s="117"/>
      <c r="G778" s="117" t="s">
        <v>10246</v>
      </c>
      <c r="H778" s="168">
        <v>45330</v>
      </c>
      <c r="I778" s="161" t="s">
        <v>8963</v>
      </c>
      <c r="J778" s="116" t="s">
        <v>10410</v>
      </c>
      <c r="K778" s="337" t="s">
        <v>10459</v>
      </c>
      <c r="L778" s="115">
        <v>34424</v>
      </c>
      <c r="M778" s="162">
        <v>45331</v>
      </c>
      <c r="N778" s="116" t="s">
        <v>10224</v>
      </c>
      <c r="O778" s="116"/>
      <c r="P778" s="116" t="s">
        <v>10282</v>
      </c>
      <c r="Q778" s="168">
        <v>45364</v>
      </c>
      <c r="R778" s="240">
        <v>5565</v>
      </c>
      <c r="S778" s="240">
        <f>+L778*R778</f>
        <v>191569560</v>
      </c>
      <c r="T778" s="335" t="s">
        <v>10415</v>
      </c>
    </row>
    <row r="779" spans="1:20" hidden="1" x14ac:dyDescent="0.25">
      <c r="A779" s="18">
        <v>1234100640</v>
      </c>
      <c r="B779" s="42" t="s">
        <v>10150</v>
      </c>
      <c r="C779" s="42" t="s">
        <v>19</v>
      </c>
      <c r="D779" s="10" t="s">
        <v>10152</v>
      </c>
      <c r="E779" s="117">
        <v>6</v>
      </c>
      <c r="F779" s="117"/>
      <c r="G779" s="117" t="s">
        <v>10246</v>
      </c>
      <c r="H779" s="168">
        <v>45330</v>
      </c>
      <c r="I779" s="161"/>
      <c r="J779" s="116"/>
      <c r="K779" s="337" t="s">
        <v>10459</v>
      </c>
      <c r="L779" s="115">
        <v>34423</v>
      </c>
      <c r="M779" s="162">
        <v>45331</v>
      </c>
      <c r="N779" s="116" t="s">
        <v>10245</v>
      </c>
      <c r="O779" s="116"/>
      <c r="P779" s="116" t="s">
        <v>10282</v>
      </c>
      <c r="Q779" s="168">
        <v>45334</v>
      </c>
      <c r="R779" s="333">
        <v>4000</v>
      </c>
      <c r="S779" s="333">
        <f>+L779*R779</f>
        <v>137692000</v>
      </c>
      <c r="T779" s="335" t="s">
        <v>10245</v>
      </c>
    </row>
    <row r="780" spans="1:20" hidden="1" x14ac:dyDescent="0.25">
      <c r="A780" s="18">
        <v>1011100110</v>
      </c>
      <c r="B780" s="14" t="s">
        <v>10019</v>
      </c>
      <c r="C780" s="14" t="s">
        <v>731</v>
      </c>
      <c r="D780" s="10" t="s">
        <v>6670</v>
      </c>
      <c r="E780" s="117">
        <v>30</v>
      </c>
      <c r="F780" s="117"/>
      <c r="G780" s="117" t="s">
        <v>10254</v>
      </c>
      <c r="H780" s="168">
        <v>45335</v>
      </c>
      <c r="I780" s="161" t="s">
        <v>8963</v>
      </c>
      <c r="J780" s="116"/>
      <c r="K780" s="337" t="s">
        <v>10459</v>
      </c>
      <c r="L780" s="115">
        <v>34476</v>
      </c>
      <c r="M780" s="162">
        <v>45337</v>
      </c>
      <c r="N780" s="116" t="s">
        <v>10299</v>
      </c>
      <c r="O780" s="116"/>
      <c r="P780" s="199" t="s">
        <v>10282</v>
      </c>
      <c r="Q780" s="168">
        <v>45338</v>
      </c>
      <c r="R780" s="333"/>
      <c r="S780" s="240"/>
      <c r="T780" s="335"/>
    </row>
    <row r="781" spans="1:20" hidden="1" x14ac:dyDescent="0.25">
      <c r="A781" s="18">
        <v>1010101120</v>
      </c>
      <c r="B781" s="14" t="s">
        <v>9755</v>
      </c>
      <c r="C781" s="14" t="s">
        <v>4216</v>
      </c>
      <c r="D781" s="14" t="s">
        <v>9376</v>
      </c>
      <c r="E781" s="117">
        <v>5</v>
      </c>
      <c r="F781" s="117"/>
      <c r="G781" s="117" t="s">
        <v>10255</v>
      </c>
      <c r="H781" s="168">
        <v>45335</v>
      </c>
      <c r="I781" s="161" t="s">
        <v>8963</v>
      </c>
      <c r="J781" s="116" t="s">
        <v>10154</v>
      </c>
      <c r="K781" s="337" t="s">
        <v>10398</v>
      </c>
      <c r="L781" s="115">
        <v>34711</v>
      </c>
      <c r="M781" s="162">
        <v>45369</v>
      </c>
      <c r="N781" s="116" t="s">
        <v>10329</v>
      </c>
      <c r="O781" s="116"/>
      <c r="P781" s="199" t="s">
        <v>10282</v>
      </c>
      <c r="Q781" s="168">
        <v>45371</v>
      </c>
      <c r="R781" s="240">
        <v>6700</v>
      </c>
      <c r="S781" s="240">
        <f>+L781*R781</f>
        <v>232563700</v>
      </c>
      <c r="T781" s="334" t="s">
        <v>10317</v>
      </c>
    </row>
    <row r="782" spans="1:20" hidden="1" x14ac:dyDescent="0.25">
      <c r="A782" s="18">
        <v>1016100430</v>
      </c>
      <c r="B782" s="14" t="s">
        <v>1398</v>
      </c>
      <c r="C782" s="14" t="s">
        <v>19</v>
      </c>
      <c r="D782" s="14" t="s">
        <v>1399</v>
      </c>
      <c r="E782" s="117">
        <v>15</v>
      </c>
      <c r="F782" s="117"/>
      <c r="G782" s="117" t="s">
        <v>10255</v>
      </c>
      <c r="H782" s="168">
        <v>45335</v>
      </c>
      <c r="I782" s="161" t="s">
        <v>8963</v>
      </c>
      <c r="J782" s="116" t="s">
        <v>10247</v>
      </c>
      <c r="K782" s="337" t="s">
        <v>10398</v>
      </c>
      <c r="L782" s="115">
        <v>34711</v>
      </c>
      <c r="M782" s="162" t="s">
        <v>10505</v>
      </c>
      <c r="N782" s="116" t="s">
        <v>10329</v>
      </c>
      <c r="O782" s="116"/>
      <c r="P782" s="199" t="s">
        <v>10282</v>
      </c>
      <c r="Q782" s="168">
        <v>45371</v>
      </c>
      <c r="R782" s="240">
        <v>4819</v>
      </c>
      <c r="S782" s="240">
        <f>+L782*R782</f>
        <v>167272309</v>
      </c>
      <c r="T782" s="334" t="s">
        <v>10316</v>
      </c>
    </row>
    <row r="783" spans="1:20" hidden="1" x14ac:dyDescent="0.25">
      <c r="A783" s="18">
        <v>1526107330</v>
      </c>
      <c r="B783" s="29" t="s">
        <v>3290</v>
      </c>
      <c r="C783" s="29" t="s">
        <v>19</v>
      </c>
      <c r="D783" s="29" t="s">
        <v>3291</v>
      </c>
      <c r="E783" s="117">
        <v>2</v>
      </c>
      <c r="F783" s="117"/>
      <c r="G783" s="117" t="s">
        <v>10255</v>
      </c>
      <c r="H783" s="168">
        <v>45335</v>
      </c>
      <c r="I783" s="161" t="s">
        <v>8963</v>
      </c>
      <c r="J783" s="116" t="s">
        <v>10003</v>
      </c>
      <c r="K783" s="337" t="s">
        <v>10398</v>
      </c>
      <c r="L783" s="195">
        <v>34711</v>
      </c>
      <c r="M783" s="168">
        <v>45369</v>
      </c>
      <c r="N783" s="116" t="s">
        <v>10329</v>
      </c>
      <c r="O783" s="116"/>
      <c r="P783" s="116" t="s">
        <v>10282</v>
      </c>
      <c r="Q783" s="168">
        <v>45371</v>
      </c>
      <c r="R783" s="240">
        <v>30490</v>
      </c>
      <c r="S783" s="240">
        <f>+L783*R783</f>
        <v>1058338390</v>
      </c>
      <c r="T783" s="334" t="s">
        <v>10318</v>
      </c>
    </row>
    <row r="784" spans="1:20" hidden="1" x14ac:dyDescent="0.25">
      <c r="A784" s="18">
        <v>1526107740</v>
      </c>
      <c r="B784" s="19" t="s">
        <v>2550</v>
      </c>
      <c r="C784" s="19" t="s">
        <v>19</v>
      </c>
      <c r="D784" s="20" t="s">
        <v>7485</v>
      </c>
      <c r="E784" s="117">
        <v>2</v>
      </c>
      <c r="F784" s="117"/>
      <c r="G784" s="117" t="s">
        <v>10255</v>
      </c>
      <c r="H784" s="168">
        <v>45335</v>
      </c>
      <c r="I784" s="161" t="s">
        <v>8963</v>
      </c>
      <c r="J784" s="116" t="s">
        <v>10003</v>
      </c>
      <c r="K784" s="337" t="s">
        <v>10398</v>
      </c>
      <c r="L784" s="195">
        <v>34711</v>
      </c>
      <c r="M784" s="168">
        <v>45369</v>
      </c>
      <c r="N784" s="116" t="s">
        <v>10329</v>
      </c>
      <c r="O784" s="116"/>
      <c r="P784" s="116" t="s">
        <v>10282</v>
      </c>
      <c r="Q784" s="168">
        <v>45371</v>
      </c>
      <c r="R784" s="240">
        <v>2710</v>
      </c>
      <c r="S784" s="240">
        <f>+L784*R784</f>
        <v>94066810</v>
      </c>
      <c r="T784" s="334" t="s">
        <v>10319</v>
      </c>
    </row>
    <row r="785" spans="1:20" hidden="1" x14ac:dyDescent="0.25">
      <c r="A785" s="18">
        <v>1013100090</v>
      </c>
      <c r="B785" s="14" t="s">
        <v>8015</v>
      </c>
      <c r="C785" s="14" t="s">
        <v>7375</v>
      </c>
      <c r="D785" s="14" t="s">
        <v>7703</v>
      </c>
      <c r="E785" s="117">
        <v>2</v>
      </c>
      <c r="F785" s="117"/>
      <c r="G785" s="117" t="s">
        <v>10256</v>
      </c>
      <c r="H785" s="168">
        <v>45335</v>
      </c>
      <c r="I785" s="161" t="s">
        <v>8963</v>
      </c>
      <c r="J785" s="116"/>
      <c r="K785" s="337" t="s">
        <v>10459</v>
      </c>
      <c r="L785" s="115">
        <v>34492</v>
      </c>
      <c r="M785" s="162">
        <v>45341</v>
      </c>
      <c r="N785" s="116" t="s">
        <v>10291</v>
      </c>
      <c r="O785" s="116"/>
      <c r="P785" s="199" t="s">
        <v>10282</v>
      </c>
      <c r="Q785" s="168">
        <v>45342</v>
      </c>
      <c r="R785" s="240"/>
      <c r="S785" s="240"/>
      <c r="T785" s="335"/>
    </row>
    <row r="786" spans="1:20" hidden="1" x14ac:dyDescent="0.25">
      <c r="A786" s="18">
        <v>1027100100</v>
      </c>
      <c r="B786" s="14" t="s">
        <v>481</v>
      </c>
      <c r="C786" s="14" t="s">
        <v>19</v>
      </c>
      <c r="D786" s="10" t="s">
        <v>8273</v>
      </c>
      <c r="E786" s="117">
        <v>6</v>
      </c>
      <c r="F786" s="117"/>
      <c r="G786" s="117" t="s">
        <v>10256</v>
      </c>
      <c r="H786" s="168">
        <v>45335</v>
      </c>
      <c r="I786" s="161"/>
      <c r="J786" s="116"/>
      <c r="K786" s="337" t="s">
        <v>10459</v>
      </c>
      <c r="L786" s="115">
        <v>34492</v>
      </c>
      <c r="M786" s="162">
        <v>45341</v>
      </c>
      <c r="N786" s="116" t="s">
        <v>10291</v>
      </c>
      <c r="O786" s="116"/>
      <c r="P786" s="199" t="s">
        <v>10282</v>
      </c>
      <c r="Q786" s="168">
        <v>45342</v>
      </c>
      <c r="R786" s="240"/>
      <c r="S786" s="240"/>
      <c r="T786" s="335"/>
    </row>
    <row r="787" spans="1:20" hidden="1" x14ac:dyDescent="0.25">
      <c r="A787" s="18">
        <v>1027100530</v>
      </c>
      <c r="B787" s="10" t="s">
        <v>8221</v>
      </c>
      <c r="C787" s="10" t="s">
        <v>19</v>
      </c>
      <c r="D787" s="26" t="s">
        <v>8224</v>
      </c>
      <c r="E787" s="117">
        <v>3</v>
      </c>
      <c r="F787" s="117"/>
      <c r="G787" s="117" t="s">
        <v>10256</v>
      </c>
      <c r="H787" s="168">
        <v>45335</v>
      </c>
      <c r="I787" s="161" t="s">
        <v>8963</v>
      </c>
      <c r="J787" s="116"/>
      <c r="K787" s="337" t="s">
        <v>10459</v>
      </c>
      <c r="L787" s="115">
        <v>34492</v>
      </c>
      <c r="M787" s="162">
        <v>45341</v>
      </c>
      <c r="N787" s="116" t="s">
        <v>10291</v>
      </c>
      <c r="O787" s="116"/>
      <c r="P787" s="199" t="s">
        <v>10282</v>
      </c>
      <c r="Q787" s="168">
        <v>45342</v>
      </c>
      <c r="R787" s="240"/>
      <c r="S787" s="240"/>
      <c r="T787" s="335"/>
    </row>
    <row r="788" spans="1:20" hidden="1" x14ac:dyDescent="0.25">
      <c r="A788" s="18">
        <v>1321100480</v>
      </c>
      <c r="B788" s="19" t="s">
        <v>6742</v>
      </c>
      <c r="C788" s="19" t="s">
        <v>19</v>
      </c>
      <c r="D788" s="20" t="s">
        <v>6848</v>
      </c>
      <c r="E788" s="117">
        <v>3</v>
      </c>
      <c r="F788" s="117"/>
      <c r="G788" s="117" t="s">
        <v>10256</v>
      </c>
      <c r="H788" s="168">
        <v>45348</v>
      </c>
      <c r="I788" s="161" t="s">
        <v>8963</v>
      </c>
      <c r="J788" s="116" t="s">
        <v>10002</v>
      </c>
      <c r="K788" s="337" t="s">
        <v>10445</v>
      </c>
      <c r="L788" s="195">
        <v>34709</v>
      </c>
      <c r="M788" s="168">
        <v>45369</v>
      </c>
      <c r="N788" s="116" t="s">
        <v>10466</v>
      </c>
      <c r="O788" s="116"/>
      <c r="P788" s="116" t="s">
        <v>10282</v>
      </c>
      <c r="Q788" s="168">
        <v>45370</v>
      </c>
      <c r="R788" s="240">
        <v>110000</v>
      </c>
      <c r="S788" s="240">
        <f t="shared" ref="S788:S806" si="0">+L788*R788</f>
        <v>3817990000</v>
      </c>
      <c r="T788" s="334" t="s">
        <v>10324</v>
      </c>
    </row>
    <row r="789" spans="1:20" hidden="1" x14ac:dyDescent="0.25">
      <c r="A789" s="18">
        <v>1511102130</v>
      </c>
      <c r="B789" s="14" t="s">
        <v>4445</v>
      </c>
      <c r="C789" s="14" t="s">
        <v>19</v>
      </c>
      <c r="D789" s="14" t="s">
        <v>7184</v>
      </c>
      <c r="E789" s="117">
        <v>150</v>
      </c>
      <c r="F789" s="117"/>
      <c r="G789" s="117" t="s">
        <v>10257</v>
      </c>
      <c r="H789" s="168">
        <v>45335</v>
      </c>
      <c r="I789" s="116"/>
      <c r="J789" s="116"/>
      <c r="K789" s="337" t="s">
        <v>10398</v>
      </c>
      <c r="L789" s="195">
        <v>34710</v>
      </c>
      <c r="M789" s="168">
        <v>45369</v>
      </c>
      <c r="N789" s="116" t="s">
        <v>10175</v>
      </c>
      <c r="O789" s="116"/>
      <c r="P789" s="116" t="s">
        <v>10282</v>
      </c>
      <c r="Q789" s="168">
        <v>45371</v>
      </c>
      <c r="R789" s="240">
        <v>1790</v>
      </c>
      <c r="S789" s="240">
        <f t="shared" si="0"/>
        <v>62130900</v>
      </c>
      <c r="T789" s="334" t="s">
        <v>10321</v>
      </c>
    </row>
    <row r="790" spans="1:20" hidden="1" x14ac:dyDescent="0.25">
      <c r="A790" s="18">
        <v>1521100240</v>
      </c>
      <c r="B790" s="14" t="s">
        <v>6249</v>
      </c>
      <c r="C790" s="14" t="s">
        <v>19</v>
      </c>
      <c r="D790" s="14" t="s">
        <v>6250</v>
      </c>
      <c r="E790" s="117">
        <v>50</v>
      </c>
      <c r="F790" s="117"/>
      <c r="G790" s="117" t="s">
        <v>10257</v>
      </c>
      <c r="H790" s="168">
        <v>45335</v>
      </c>
      <c r="I790" s="161"/>
      <c r="J790" s="116"/>
      <c r="K790" s="337" t="s">
        <v>10398</v>
      </c>
      <c r="L790" s="195">
        <v>34710</v>
      </c>
      <c r="M790" s="168">
        <v>45369</v>
      </c>
      <c r="N790" s="116" t="s">
        <v>10175</v>
      </c>
      <c r="O790" s="116"/>
      <c r="P790" s="116" t="s">
        <v>10282</v>
      </c>
      <c r="Q790" s="168">
        <v>45371</v>
      </c>
      <c r="R790" s="240">
        <v>48</v>
      </c>
      <c r="S790" s="240">
        <f t="shared" si="0"/>
        <v>1666080</v>
      </c>
      <c r="T790" s="334" t="s">
        <v>10323</v>
      </c>
    </row>
    <row r="791" spans="1:20" hidden="1" x14ac:dyDescent="0.25">
      <c r="A791" s="18">
        <v>1521100650</v>
      </c>
      <c r="B791" s="14" t="s">
        <v>6247</v>
      </c>
      <c r="C791" s="14" t="s">
        <v>19</v>
      </c>
      <c r="D791" s="14" t="s">
        <v>9519</v>
      </c>
      <c r="E791" s="117">
        <v>150</v>
      </c>
      <c r="F791" s="117"/>
      <c r="G791" s="117" t="s">
        <v>10257</v>
      </c>
      <c r="H791" s="168">
        <v>45335</v>
      </c>
      <c r="I791" s="116"/>
      <c r="J791" s="116"/>
      <c r="K791" s="337" t="s">
        <v>10398</v>
      </c>
      <c r="L791" s="195">
        <v>34710</v>
      </c>
      <c r="M791" s="168">
        <v>45369</v>
      </c>
      <c r="N791" s="116" t="s">
        <v>10175</v>
      </c>
      <c r="O791" s="116"/>
      <c r="P791" s="116" t="s">
        <v>10282</v>
      </c>
      <c r="Q791" s="168">
        <v>45371</v>
      </c>
      <c r="R791" s="240">
        <v>135</v>
      </c>
      <c r="S791" s="240">
        <f t="shared" si="0"/>
        <v>4685850</v>
      </c>
      <c r="T791" s="334" t="s">
        <v>10314</v>
      </c>
    </row>
    <row r="792" spans="1:20" hidden="1" x14ac:dyDescent="0.25">
      <c r="A792" s="18">
        <v>1810103810</v>
      </c>
      <c r="B792" s="14" t="s">
        <v>4845</v>
      </c>
      <c r="C792" s="14" t="s">
        <v>19</v>
      </c>
      <c r="D792" s="14" t="s">
        <v>10208</v>
      </c>
      <c r="E792" s="117">
        <v>20</v>
      </c>
      <c r="F792" s="117"/>
      <c r="G792" s="117" t="s">
        <v>10257</v>
      </c>
      <c r="H792" s="168">
        <v>45335</v>
      </c>
      <c r="I792" s="161"/>
      <c r="J792" s="116"/>
      <c r="K792" s="337" t="s">
        <v>10398</v>
      </c>
      <c r="L792" s="195">
        <v>34710</v>
      </c>
      <c r="M792" s="168">
        <v>45369</v>
      </c>
      <c r="N792" s="116" t="s">
        <v>10175</v>
      </c>
      <c r="O792" s="116" t="s">
        <v>10309</v>
      </c>
      <c r="P792" s="116" t="s">
        <v>10282</v>
      </c>
      <c r="Q792" s="168">
        <v>45371</v>
      </c>
      <c r="R792" s="240">
        <v>370</v>
      </c>
      <c r="S792" s="240">
        <f t="shared" si="0"/>
        <v>12842700</v>
      </c>
      <c r="T792" s="334" t="s">
        <v>10315</v>
      </c>
    </row>
    <row r="793" spans="1:20" hidden="1" x14ac:dyDescent="0.25">
      <c r="A793" s="18">
        <v>1810104270</v>
      </c>
      <c r="B793" s="14" t="s">
        <v>5005</v>
      </c>
      <c r="C793" s="14" t="s">
        <v>19</v>
      </c>
      <c r="D793" s="14" t="s">
        <v>5006</v>
      </c>
      <c r="E793" s="117">
        <v>20</v>
      </c>
      <c r="F793" s="117"/>
      <c r="G793" s="117" t="s">
        <v>10257</v>
      </c>
      <c r="H793" s="168">
        <v>45335</v>
      </c>
      <c r="I793" s="161"/>
      <c r="J793" s="116"/>
      <c r="K793" s="337" t="s">
        <v>10398</v>
      </c>
      <c r="L793" s="195">
        <v>34710</v>
      </c>
      <c r="M793" s="168">
        <v>45369</v>
      </c>
      <c r="N793" s="116" t="s">
        <v>10175</v>
      </c>
      <c r="O793" s="116"/>
      <c r="P793" s="116" t="s">
        <v>10282</v>
      </c>
      <c r="Q793" s="168">
        <v>45371</v>
      </c>
      <c r="R793" s="240">
        <v>5500</v>
      </c>
      <c r="S793" s="240">
        <f t="shared" si="0"/>
        <v>190905000</v>
      </c>
      <c r="T793" s="334" t="s">
        <v>10322</v>
      </c>
    </row>
    <row r="794" spans="1:20" hidden="1" x14ac:dyDescent="0.25">
      <c r="A794" s="18">
        <v>1810104970</v>
      </c>
      <c r="B794" s="14" t="s">
        <v>3106</v>
      </c>
      <c r="C794" s="14" t="s">
        <v>19</v>
      </c>
      <c r="D794" s="14" t="s">
        <v>3107</v>
      </c>
      <c r="E794" s="117">
        <v>100</v>
      </c>
      <c r="F794" s="117"/>
      <c r="G794" s="117" t="s">
        <v>10257</v>
      </c>
      <c r="H794" s="168">
        <v>45335</v>
      </c>
      <c r="I794" s="161"/>
      <c r="J794" s="116"/>
      <c r="K794" s="337" t="s">
        <v>10398</v>
      </c>
      <c r="L794" s="195">
        <v>34710</v>
      </c>
      <c r="M794" s="168">
        <v>45369</v>
      </c>
      <c r="N794" s="116" t="s">
        <v>10175</v>
      </c>
      <c r="O794" s="116"/>
      <c r="P794" s="116" t="s">
        <v>10282</v>
      </c>
      <c r="Q794" s="168">
        <v>45371</v>
      </c>
      <c r="R794" s="240">
        <v>33</v>
      </c>
      <c r="S794" s="240">
        <f t="shared" si="0"/>
        <v>1145430</v>
      </c>
      <c r="T794" s="334" t="s">
        <v>10320</v>
      </c>
    </row>
    <row r="795" spans="1:20" hidden="1" x14ac:dyDescent="0.25">
      <c r="A795" s="18">
        <v>1810105200</v>
      </c>
      <c r="B795" s="14" t="s">
        <v>3115</v>
      </c>
      <c r="C795" s="14" t="s">
        <v>3103</v>
      </c>
      <c r="D795" s="14" t="s">
        <v>3116</v>
      </c>
      <c r="E795" s="117">
        <v>200</v>
      </c>
      <c r="F795" s="117"/>
      <c r="G795" s="117" t="s">
        <v>10257</v>
      </c>
      <c r="H795" s="168">
        <v>45335</v>
      </c>
      <c r="I795" s="161"/>
      <c r="J795" s="116"/>
      <c r="K795" s="337" t="s">
        <v>10398</v>
      </c>
      <c r="L795" s="195">
        <v>34710</v>
      </c>
      <c r="M795" s="168">
        <v>45369</v>
      </c>
      <c r="N795" s="116" t="s">
        <v>10175</v>
      </c>
      <c r="O795" s="116"/>
      <c r="P795" s="116" t="s">
        <v>10282</v>
      </c>
      <c r="Q795" s="168">
        <v>45371</v>
      </c>
      <c r="R795" s="240">
        <v>1620</v>
      </c>
      <c r="S795" s="240">
        <f t="shared" si="0"/>
        <v>56230200</v>
      </c>
      <c r="T795" s="334" t="s">
        <v>10314</v>
      </c>
    </row>
    <row r="796" spans="1:20" hidden="1" x14ac:dyDescent="0.25">
      <c r="A796" s="18">
        <v>1311100810</v>
      </c>
      <c r="B796" s="10" t="s">
        <v>8267</v>
      </c>
      <c r="C796" s="10" t="s">
        <v>19</v>
      </c>
      <c r="D796" s="10" t="s">
        <v>10270</v>
      </c>
      <c r="E796" s="117">
        <v>5</v>
      </c>
      <c r="F796" s="117"/>
      <c r="G796" s="117" t="s">
        <v>10258</v>
      </c>
      <c r="H796" s="168">
        <v>45335</v>
      </c>
      <c r="I796" s="161"/>
      <c r="J796" s="116"/>
      <c r="K796" s="337" t="s">
        <v>10459</v>
      </c>
      <c r="L796" s="115">
        <v>34714</v>
      </c>
      <c r="M796" s="162">
        <v>45369</v>
      </c>
      <c r="N796" s="116" t="s">
        <v>10469</v>
      </c>
      <c r="O796" s="116"/>
      <c r="P796" s="116" t="s">
        <v>10283</v>
      </c>
      <c r="Q796" s="168">
        <v>45370</v>
      </c>
      <c r="R796" s="240">
        <v>21990</v>
      </c>
      <c r="S796" s="240">
        <f t="shared" si="0"/>
        <v>763360860</v>
      </c>
      <c r="T796" s="334" t="s">
        <v>10327</v>
      </c>
    </row>
    <row r="797" spans="1:20" hidden="1" x14ac:dyDescent="0.25">
      <c r="A797" s="18">
        <v>1314100120</v>
      </c>
      <c r="B797" s="14" t="s">
        <v>2703</v>
      </c>
      <c r="C797" s="14" t="s">
        <v>19</v>
      </c>
      <c r="D797" s="14" t="s">
        <v>2704</v>
      </c>
      <c r="E797" s="117">
        <v>4</v>
      </c>
      <c r="F797" s="117"/>
      <c r="G797" s="117" t="s">
        <v>10258</v>
      </c>
      <c r="H797" s="168">
        <v>45335</v>
      </c>
      <c r="I797" s="161"/>
      <c r="J797" s="116"/>
      <c r="K797" s="337" t="s">
        <v>10459</v>
      </c>
      <c r="L797" s="115">
        <v>35174</v>
      </c>
      <c r="M797" s="168">
        <v>45420</v>
      </c>
      <c r="N797" s="116" t="s">
        <v>10466</v>
      </c>
      <c r="O797" s="116"/>
      <c r="P797" s="116" t="s">
        <v>10282</v>
      </c>
      <c r="Q797" s="168">
        <v>45418</v>
      </c>
      <c r="R797" s="240">
        <v>6990</v>
      </c>
      <c r="S797" s="240">
        <f t="shared" si="0"/>
        <v>245866260</v>
      </c>
      <c r="T797" s="205" t="s">
        <v>10325</v>
      </c>
    </row>
    <row r="798" spans="1:20" hidden="1" x14ac:dyDescent="0.25">
      <c r="A798" s="18">
        <v>1321100480</v>
      </c>
      <c r="B798" s="19" t="s">
        <v>6742</v>
      </c>
      <c r="C798" s="19" t="s">
        <v>19</v>
      </c>
      <c r="D798" s="20" t="s">
        <v>6848</v>
      </c>
      <c r="E798" s="117">
        <v>6</v>
      </c>
      <c r="F798" s="117"/>
      <c r="G798" s="117" t="s">
        <v>10258</v>
      </c>
      <c r="H798" s="168">
        <v>45335</v>
      </c>
      <c r="I798" s="161"/>
      <c r="J798" s="116"/>
      <c r="K798" s="337" t="s">
        <v>10459</v>
      </c>
      <c r="L798" s="195">
        <v>34709</v>
      </c>
      <c r="M798" s="168">
        <v>45369</v>
      </c>
      <c r="N798" s="116" t="s">
        <v>10466</v>
      </c>
      <c r="O798" s="116"/>
      <c r="P798" s="116" t="s">
        <v>10282</v>
      </c>
      <c r="Q798" s="168">
        <v>45370</v>
      </c>
      <c r="R798" s="240">
        <v>110000</v>
      </c>
      <c r="S798" s="240">
        <f t="shared" si="0"/>
        <v>3817990000</v>
      </c>
      <c r="T798" s="334" t="s">
        <v>10324</v>
      </c>
    </row>
    <row r="799" spans="1:20" hidden="1" x14ac:dyDescent="0.25">
      <c r="A799" s="18">
        <v>1324103570</v>
      </c>
      <c r="B799" s="14" t="s">
        <v>8551</v>
      </c>
      <c r="C799" s="14" t="s">
        <v>19</v>
      </c>
      <c r="D799" s="14" t="s">
        <v>8553</v>
      </c>
      <c r="E799" s="117">
        <v>6</v>
      </c>
      <c r="F799" s="117"/>
      <c r="G799" s="117" t="s">
        <v>10258</v>
      </c>
      <c r="H799" s="168">
        <v>45335</v>
      </c>
      <c r="I799" s="161" t="s">
        <v>8963</v>
      </c>
      <c r="J799" s="116" t="s">
        <v>10099</v>
      </c>
      <c r="K799" s="337" t="s">
        <v>10459</v>
      </c>
      <c r="L799" s="195">
        <v>34709</v>
      </c>
      <c r="M799" s="168">
        <v>45369</v>
      </c>
      <c r="N799" s="116" t="s">
        <v>10466</v>
      </c>
      <c r="O799" s="116"/>
      <c r="P799" s="116" t="s">
        <v>10282</v>
      </c>
      <c r="Q799" s="168">
        <v>45370</v>
      </c>
      <c r="R799" s="240">
        <v>138000</v>
      </c>
      <c r="S799" s="240">
        <f t="shared" si="0"/>
        <v>4789842000</v>
      </c>
      <c r="T799" s="334" t="s">
        <v>10326</v>
      </c>
    </row>
    <row r="800" spans="1:20" hidden="1" x14ac:dyDescent="0.25">
      <c r="A800" s="18">
        <v>1324103580</v>
      </c>
      <c r="B800" s="14" t="s">
        <v>8552</v>
      </c>
      <c r="C800" s="14" t="s">
        <v>19</v>
      </c>
      <c r="D800" s="14" t="s">
        <v>8554</v>
      </c>
      <c r="E800" s="117">
        <v>6</v>
      </c>
      <c r="F800" s="117"/>
      <c r="G800" s="117" t="s">
        <v>10258</v>
      </c>
      <c r="H800" s="168">
        <v>45335</v>
      </c>
      <c r="I800" s="161" t="s">
        <v>8963</v>
      </c>
      <c r="J800" s="116" t="s">
        <v>10099</v>
      </c>
      <c r="K800" s="337" t="s">
        <v>10459</v>
      </c>
      <c r="L800" s="195">
        <v>34709</v>
      </c>
      <c r="M800" s="168">
        <v>45369</v>
      </c>
      <c r="N800" s="116" t="s">
        <v>10466</v>
      </c>
      <c r="O800" s="116"/>
      <c r="P800" s="116" t="s">
        <v>10282</v>
      </c>
      <c r="Q800" s="168">
        <v>45370</v>
      </c>
      <c r="R800" s="240">
        <v>29500</v>
      </c>
      <c r="S800" s="240">
        <f t="shared" si="0"/>
        <v>1023915500</v>
      </c>
      <c r="T800" s="334" t="s">
        <v>10326</v>
      </c>
    </row>
    <row r="801" spans="1:20" hidden="1" x14ac:dyDescent="0.25">
      <c r="A801" s="18">
        <v>1324103590</v>
      </c>
      <c r="B801" s="14" t="s">
        <v>8715</v>
      </c>
      <c r="C801" s="14" t="s">
        <v>19</v>
      </c>
      <c r="D801" s="14" t="s">
        <v>8555</v>
      </c>
      <c r="E801" s="117">
        <v>3</v>
      </c>
      <c r="F801" s="117"/>
      <c r="G801" s="117" t="s">
        <v>10258</v>
      </c>
      <c r="H801" s="168">
        <v>45335</v>
      </c>
      <c r="I801" s="161"/>
      <c r="J801" s="116"/>
      <c r="K801" s="337" t="s">
        <v>10459</v>
      </c>
      <c r="L801" s="195">
        <v>34709</v>
      </c>
      <c r="M801" s="168">
        <v>45369</v>
      </c>
      <c r="N801" s="116" t="s">
        <v>10466</v>
      </c>
      <c r="O801" s="116"/>
      <c r="P801" s="116" t="s">
        <v>10282</v>
      </c>
      <c r="Q801" s="168">
        <v>45370</v>
      </c>
      <c r="R801" s="240">
        <v>23990</v>
      </c>
      <c r="S801" s="240">
        <f t="shared" si="0"/>
        <v>832668910</v>
      </c>
      <c r="T801" s="334" t="s">
        <v>10325</v>
      </c>
    </row>
    <row r="802" spans="1:20" hidden="1" x14ac:dyDescent="0.25">
      <c r="A802" s="18">
        <v>1810101310</v>
      </c>
      <c r="B802" s="30" t="s">
        <v>7427</v>
      </c>
      <c r="C802" s="30" t="s">
        <v>19</v>
      </c>
      <c r="D802" s="30" t="s">
        <v>9933</v>
      </c>
      <c r="E802" s="117">
        <v>2</v>
      </c>
      <c r="F802" s="117"/>
      <c r="G802" s="117" t="s">
        <v>10259</v>
      </c>
      <c r="H802" s="168">
        <v>45335</v>
      </c>
      <c r="I802" s="161" t="s">
        <v>8963</v>
      </c>
      <c r="J802" s="116" t="s">
        <v>10099</v>
      </c>
      <c r="K802" s="337" t="s">
        <v>10459</v>
      </c>
      <c r="L802" s="195">
        <v>34858</v>
      </c>
      <c r="M802" s="168">
        <v>45386</v>
      </c>
      <c r="N802" s="116" t="s">
        <v>10465</v>
      </c>
      <c r="O802" s="116"/>
      <c r="P802" s="116" t="s">
        <v>10282</v>
      </c>
      <c r="Q802" s="168">
        <v>45391</v>
      </c>
      <c r="R802" s="240">
        <v>143512</v>
      </c>
      <c r="S802" s="240">
        <f t="shared" si="0"/>
        <v>5002541296</v>
      </c>
      <c r="T802" s="205" t="s">
        <v>10334</v>
      </c>
    </row>
    <row r="803" spans="1:20" hidden="1" x14ac:dyDescent="0.25">
      <c r="A803" s="18">
        <v>1810102240</v>
      </c>
      <c r="B803" s="14" t="s">
        <v>969</v>
      </c>
      <c r="C803" s="14" t="s">
        <v>19</v>
      </c>
      <c r="D803" s="14" t="s">
        <v>7387</v>
      </c>
      <c r="E803" s="117">
        <v>3</v>
      </c>
      <c r="F803" s="117"/>
      <c r="G803" s="117" t="s">
        <v>10259</v>
      </c>
      <c r="H803" s="168">
        <v>45335</v>
      </c>
      <c r="I803" s="161"/>
      <c r="J803" s="116"/>
      <c r="K803" s="337" t="s">
        <v>10459</v>
      </c>
      <c r="L803" s="195">
        <v>34858</v>
      </c>
      <c r="M803" s="168">
        <v>45386</v>
      </c>
      <c r="N803" s="116" t="s">
        <v>10465</v>
      </c>
      <c r="O803" s="116"/>
      <c r="P803" s="116" t="s">
        <v>10282</v>
      </c>
      <c r="Q803" s="168">
        <v>45391</v>
      </c>
      <c r="R803" s="240">
        <v>68890</v>
      </c>
      <c r="S803" s="240">
        <f t="shared" si="0"/>
        <v>2401367620</v>
      </c>
      <c r="T803" s="205" t="s">
        <v>10331</v>
      </c>
    </row>
    <row r="804" spans="1:20" hidden="1" x14ac:dyDescent="0.25">
      <c r="A804" s="18">
        <v>1810102280</v>
      </c>
      <c r="B804" s="14" t="s">
        <v>978</v>
      </c>
      <c r="C804" s="14" t="s">
        <v>19</v>
      </c>
      <c r="D804" s="14" t="s">
        <v>7388</v>
      </c>
      <c r="E804" s="117">
        <v>12</v>
      </c>
      <c r="F804" s="117"/>
      <c r="G804" s="117" t="s">
        <v>10259</v>
      </c>
      <c r="H804" s="168">
        <v>45335</v>
      </c>
      <c r="I804" s="161" t="s">
        <v>8963</v>
      </c>
      <c r="J804" s="116" t="s">
        <v>10099</v>
      </c>
      <c r="K804" s="337" t="s">
        <v>10459</v>
      </c>
      <c r="L804" s="195">
        <v>34858</v>
      </c>
      <c r="M804" s="168">
        <v>45386</v>
      </c>
      <c r="N804" s="116" t="s">
        <v>10465</v>
      </c>
      <c r="O804" s="116"/>
      <c r="P804" s="116" t="s">
        <v>10282</v>
      </c>
      <c r="Q804" s="168">
        <v>45391</v>
      </c>
      <c r="R804" s="240">
        <v>112230</v>
      </c>
      <c r="S804" s="240">
        <f t="shared" si="0"/>
        <v>3912113340</v>
      </c>
      <c r="T804" s="205" t="s">
        <v>10333</v>
      </c>
    </row>
    <row r="805" spans="1:20" hidden="1" x14ac:dyDescent="0.25">
      <c r="A805" s="18">
        <v>1520102950</v>
      </c>
      <c r="B805" s="14" t="s">
        <v>8393</v>
      </c>
      <c r="C805" s="14" t="s">
        <v>19</v>
      </c>
      <c r="D805" s="14" t="s">
        <v>8390</v>
      </c>
      <c r="E805" s="117">
        <v>2</v>
      </c>
      <c r="F805" s="117"/>
      <c r="G805" s="117" t="s">
        <v>10260</v>
      </c>
      <c r="H805" s="168">
        <v>45335</v>
      </c>
      <c r="I805" s="161"/>
      <c r="J805" s="116"/>
      <c r="K805" s="337" t="s">
        <v>10459</v>
      </c>
      <c r="L805" s="195">
        <v>34640</v>
      </c>
      <c r="M805" s="168">
        <v>45358</v>
      </c>
      <c r="N805" s="116" t="s">
        <v>10458</v>
      </c>
      <c r="O805" s="116"/>
      <c r="P805" s="116" t="s">
        <v>10282</v>
      </c>
      <c r="Q805" s="168">
        <v>45362</v>
      </c>
      <c r="R805" s="240">
        <v>305753</v>
      </c>
      <c r="S805" s="240">
        <f t="shared" si="0"/>
        <v>10591283920</v>
      </c>
      <c r="T805" s="334" t="s">
        <v>10335</v>
      </c>
    </row>
    <row r="806" spans="1:20" hidden="1" x14ac:dyDescent="0.25">
      <c r="A806" s="18">
        <v>1520102960</v>
      </c>
      <c r="B806" s="14" t="s">
        <v>8391</v>
      </c>
      <c r="C806" s="14" t="s">
        <v>19</v>
      </c>
      <c r="D806" s="14" t="s">
        <v>8396</v>
      </c>
      <c r="E806" s="117">
        <v>4</v>
      </c>
      <c r="F806" s="117"/>
      <c r="G806" s="117" t="s">
        <v>10260</v>
      </c>
      <c r="H806" s="168">
        <v>45335</v>
      </c>
      <c r="I806" s="161" t="s">
        <v>8963</v>
      </c>
      <c r="J806" s="116"/>
      <c r="K806" s="337" t="s">
        <v>10459</v>
      </c>
      <c r="L806" s="195">
        <v>34640</v>
      </c>
      <c r="M806" s="168">
        <v>45358</v>
      </c>
      <c r="N806" s="116" t="s">
        <v>10458</v>
      </c>
      <c r="O806" s="116"/>
      <c r="P806" s="116" t="s">
        <v>10282</v>
      </c>
      <c r="Q806" s="168">
        <v>45362</v>
      </c>
      <c r="R806" s="240">
        <v>592927</v>
      </c>
      <c r="S806" s="240">
        <f t="shared" si="0"/>
        <v>20538991280</v>
      </c>
      <c r="T806" s="334" t="s">
        <v>10335</v>
      </c>
    </row>
    <row r="807" spans="1:20" hidden="1" x14ac:dyDescent="0.25">
      <c r="A807" s="18">
        <v>1314100490</v>
      </c>
      <c r="B807" s="19" t="s">
        <v>8093</v>
      </c>
      <c r="C807" s="19" t="s">
        <v>19</v>
      </c>
      <c r="D807" s="20" t="s">
        <v>8095</v>
      </c>
      <c r="E807" s="117">
        <v>1</v>
      </c>
      <c r="F807" s="117"/>
      <c r="G807" s="117" t="s">
        <v>10261</v>
      </c>
      <c r="H807" s="168">
        <v>45335</v>
      </c>
      <c r="I807" s="161" t="s">
        <v>8963</v>
      </c>
      <c r="J807" s="116"/>
      <c r="K807" s="337" t="s">
        <v>10459</v>
      </c>
      <c r="L807" s="115">
        <v>34544</v>
      </c>
      <c r="M807" s="162">
        <v>45348</v>
      </c>
      <c r="N807" s="116" t="s">
        <v>10301</v>
      </c>
      <c r="O807" s="116"/>
      <c r="P807" s="116" t="s">
        <v>10283</v>
      </c>
      <c r="Q807" s="168">
        <v>45351</v>
      </c>
      <c r="R807" s="240"/>
      <c r="S807" s="240"/>
      <c r="T807" s="334"/>
    </row>
    <row r="808" spans="1:20" ht="25.5" hidden="1" x14ac:dyDescent="0.25">
      <c r="A808" s="18">
        <v>1026100050</v>
      </c>
      <c r="B808" s="14" t="s">
        <v>3182</v>
      </c>
      <c r="C808" s="14" t="s">
        <v>19</v>
      </c>
      <c r="D808" s="14" t="s">
        <v>3183</v>
      </c>
      <c r="E808" s="117">
        <v>2</v>
      </c>
      <c r="F808" s="117"/>
      <c r="G808" s="117" t="s">
        <v>10262</v>
      </c>
      <c r="H808" s="168">
        <v>45335</v>
      </c>
      <c r="I808" s="161"/>
      <c r="J808" s="116"/>
      <c r="K808" s="337" t="s">
        <v>10459</v>
      </c>
      <c r="L808" s="115">
        <v>34494</v>
      </c>
      <c r="M808" s="162">
        <v>45341</v>
      </c>
      <c r="N808" s="116" t="s">
        <v>10306</v>
      </c>
      <c r="O808" s="116"/>
      <c r="P808" s="199" t="s">
        <v>10282</v>
      </c>
      <c r="Q808" s="168">
        <v>45343</v>
      </c>
      <c r="R808" s="240"/>
      <c r="S808" s="240"/>
      <c r="T808" s="334"/>
    </row>
    <row r="809" spans="1:20" hidden="1" x14ac:dyDescent="0.25">
      <c r="A809" s="18">
        <v>1210100190</v>
      </c>
      <c r="B809" s="14" t="s">
        <v>6017</v>
      </c>
      <c r="C809" s="14" t="s">
        <v>19</v>
      </c>
      <c r="D809" s="14" t="s">
        <v>8458</v>
      </c>
      <c r="E809" s="117">
        <v>1</v>
      </c>
      <c r="F809" s="117"/>
      <c r="G809" s="117" t="s">
        <v>10263</v>
      </c>
      <c r="H809" s="168">
        <v>45335</v>
      </c>
      <c r="I809" s="161"/>
      <c r="J809" s="116"/>
      <c r="K809" s="337" t="s">
        <v>10459</v>
      </c>
      <c r="L809" s="115">
        <v>34641</v>
      </c>
      <c r="M809" s="162">
        <v>45358</v>
      </c>
      <c r="N809" s="116" t="s">
        <v>10457</v>
      </c>
      <c r="O809" s="116"/>
      <c r="P809" s="199" t="s">
        <v>10282</v>
      </c>
      <c r="Q809" s="168">
        <v>45364</v>
      </c>
      <c r="R809" s="240">
        <v>239626</v>
      </c>
      <c r="S809" s="240">
        <f>+L809*R809</f>
        <v>8300884266</v>
      </c>
      <c r="T809" s="334" t="s">
        <v>10336</v>
      </c>
    </row>
    <row r="810" spans="1:20" hidden="1" x14ac:dyDescent="0.25">
      <c r="A810" s="18">
        <v>1546100830</v>
      </c>
      <c r="B810" s="30" t="s">
        <v>3445</v>
      </c>
      <c r="C810" s="30" t="s">
        <v>19</v>
      </c>
      <c r="D810" s="30" t="s">
        <v>10288</v>
      </c>
      <c r="E810" s="117">
        <v>10</v>
      </c>
      <c r="F810" s="117"/>
      <c r="G810" s="117" t="s">
        <v>10264</v>
      </c>
      <c r="H810" s="168">
        <v>45350</v>
      </c>
      <c r="I810" s="116" t="s">
        <v>8963</v>
      </c>
      <c r="J810" s="116" t="s">
        <v>10003</v>
      </c>
      <c r="K810" s="337" t="s">
        <v>10459</v>
      </c>
      <c r="L810" s="195">
        <v>34929</v>
      </c>
      <c r="M810" s="168">
        <v>45392</v>
      </c>
      <c r="N810" s="116" t="s">
        <v>10682</v>
      </c>
      <c r="O810" s="116"/>
      <c r="P810" s="116" t="s">
        <v>10282</v>
      </c>
      <c r="Q810" s="168">
        <v>45393</v>
      </c>
      <c r="R810" s="240">
        <v>4868.5</v>
      </c>
      <c r="S810" s="240">
        <f>+L810*R810</f>
        <v>170051836.5</v>
      </c>
      <c r="T810" s="205" t="s">
        <v>10337</v>
      </c>
    </row>
    <row r="811" spans="1:20" hidden="1" x14ac:dyDescent="0.25">
      <c r="A811" s="18">
        <v>1550101090</v>
      </c>
      <c r="B811" s="42" t="s">
        <v>3442</v>
      </c>
      <c r="C811" s="42" t="s">
        <v>19</v>
      </c>
      <c r="D811" s="42" t="s">
        <v>10286</v>
      </c>
      <c r="E811" s="117">
        <v>10</v>
      </c>
      <c r="F811" s="117"/>
      <c r="G811" s="117" t="s">
        <v>10264</v>
      </c>
      <c r="H811" s="168">
        <v>45350</v>
      </c>
      <c r="I811" s="116"/>
      <c r="J811" s="116" t="s">
        <v>10099</v>
      </c>
      <c r="K811" s="337" t="s">
        <v>10459</v>
      </c>
      <c r="L811" s="195">
        <v>34929</v>
      </c>
      <c r="M811" s="168">
        <v>45392</v>
      </c>
      <c r="N811" s="116" t="s">
        <v>10682</v>
      </c>
      <c r="O811" s="116"/>
      <c r="P811" s="116" t="s">
        <v>10282</v>
      </c>
      <c r="Q811" s="168">
        <v>45393</v>
      </c>
      <c r="R811" s="240">
        <v>9223</v>
      </c>
      <c r="S811" s="240">
        <f>+L811*R811</f>
        <v>322150167</v>
      </c>
      <c r="T811" s="205" t="s">
        <v>10338</v>
      </c>
    </row>
    <row r="812" spans="1:20" hidden="1" x14ac:dyDescent="0.25">
      <c r="A812" s="18">
        <v>1010101140</v>
      </c>
      <c r="B812" s="14" t="s">
        <v>9759</v>
      </c>
      <c r="C812" s="10" t="s">
        <v>4216</v>
      </c>
      <c r="D812" s="14" t="s">
        <v>9754</v>
      </c>
      <c r="E812" s="117">
        <v>25</v>
      </c>
      <c r="F812" s="117"/>
      <c r="G812" s="117" t="s">
        <v>10265</v>
      </c>
      <c r="H812" s="168">
        <v>45335</v>
      </c>
      <c r="I812" s="161"/>
      <c r="J812" s="116"/>
      <c r="K812" s="337" t="s">
        <v>10459</v>
      </c>
      <c r="L812" s="115">
        <v>34713</v>
      </c>
      <c r="M812" s="162">
        <v>45369</v>
      </c>
      <c r="N812" s="116" t="s">
        <v>10468</v>
      </c>
      <c r="O812" s="116"/>
      <c r="P812" s="199" t="s">
        <v>10282</v>
      </c>
      <c r="Q812" s="168">
        <v>45369</v>
      </c>
      <c r="R812" s="240">
        <v>2775</v>
      </c>
      <c r="S812" s="240">
        <f>+L812*R812</f>
        <v>96328575</v>
      </c>
      <c r="T812" s="334" t="s">
        <v>10312</v>
      </c>
    </row>
    <row r="813" spans="1:20" hidden="1" x14ac:dyDescent="0.25">
      <c r="A813" s="18">
        <v>1610100410</v>
      </c>
      <c r="B813" s="14" t="s">
        <v>9592</v>
      </c>
      <c r="C813" s="14" t="s">
        <v>19</v>
      </c>
      <c r="D813" s="14" t="s">
        <v>9594</v>
      </c>
      <c r="E813" s="117">
        <v>2</v>
      </c>
      <c r="F813" s="117"/>
      <c r="G813" s="117" t="s">
        <v>10266</v>
      </c>
      <c r="H813" s="168">
        <v>45335</v>
      </c>
      <c r="I813" s="161"/>
      <c r="J813" s="116" t="s">
        <v>10099</v>
      </c>
      <c r="K813" s="337" t="s">
        <v>10459</v>
      </c>
      <c r="L813" s="195">
        <v>34704</v>
      </c>
      <c r="M813" s="168">
        <v>45365</v>
      </c>
      <c r="N813" s="116" t="s">
        <v>10463</v>
      </c>
      <c r="O813" s="116"/>
      <c r="P813" s="116" t="s">
        <v>10282</v>
      </c>
      <c r="Q813" s="168">
        <v>45378</v>
      </c>
      <c r="R813" s="240">
        <v>19200</v>
      </c>
      <c r="S813" s="240">
        <f>+L813*R813</f>
        <v>666316800</v>
      </c>
      <c r="T813" s="334" t="s">
        <v>10311</v>
      </c>
    </row>
    <row r="814" spans="1:20" hidden="1" x14ac:dyDescent="0.25">
      <c r="A814" s="18">
        <v>1011100140</v>
      </c>
      <c r="B814" s="14" t="s">
        <v>4222</v>
      </c>
      <c r="C814" s="14" t="s">
        <v>731</v>
      </c>
      <c r="D814" s="10" t="s">
        <v>4223</v>
      </c>
      <c r="E814" s="117">
        <v>10</v>
      </c>
      <c r="F814" s="117"/>
      <c r="G814" s="117" t="s">
        <v>10267</v>
      </c>
      <c r="H814" s="168">
        <v>45335</v>
      </c>
      <c r="I814" s="116"/>
      <c r="J814" s="116"/>
      <c r="K814" s="337" t="s">
        <v>10459</v>
      </c>
      <c r="L814" s="115">
        <v>34520</v>
      </c>
      <c r="M814" s="162">
        <v>45343</v>
      </c>
      <c r="N814" s="116" t="s">
        <v>10302</v>
      </c>
      <c r="O814" s="116"/>
      <c r="P814" s="199" t="s">
        <v>10282</v>
      </c>
      <c r="Q814" s="168">
        <v>45345</v>
      </c>
      <c r="R814" s="240"/>
      <c r="S814" s="240"/>
      <c r="T814" s="334"/>
    </row>
    <row r="815" spans="1:20" hidden="1" x14ac:dyDescent="0.25">
      <c r="A815" s="18">
        <v>1011100430</v>
      </c>
      <c r="B815" s="14" t="s">
        <v>4224</v>
      </c>
      <c r="C815" s="14" t="s">
        <v>731</v>
      </c>
      <c r="D815" s="10" t="s">
        <v>4225</v>
      </c>
      <c r="E815" s="117">
        <v>30</v>
      </c>
      <c r="F815" s="117"/>
      <c r="G815" s="117" t="s">
        <v>10267</v>
      </c>
      <c r="H815" s="168">
        <v>45335</v>
      </c>
      <c r="I815" s="116"/>
      <c r="J815" s="116"/>
      <c r="K815" s="337" t="s">
        <v>10459</v>
      </c>
      <c r="L815" s="115">
        <v>34520</v>
      </c>
      <c r="M815" s="162">
        <v>45343</v>
      </c>
      <c r="N815" s="116" t="s">
        <v>10302</v>
      </c>
      <c r="O815" s="116"/>
      <c r="P815" s="199" t="s">
        <v>10282</v>
      </c>
      <c r="Q815" s="168">
        <v>45345</v>
      </c>
      <c r="R815" s="240"/>
      <c r="S815" s="240"/>
      <c r="T815" s="334"/>
    </row>
    <row r="816" spans="1:20" hidden="1" x14ac:dyDescent="0.25">
      <c r="A816" s="18">
        <v>1010102080</v>
      </c>
      <c r="B816" s="14" t="s">
        <v>2298</v>
      </c>
      <c r="C816" s="14" t="s">
        <v>19</v>
      </c>
      <c r="D816" s="14" t="s">
        <v>2299</v>
      </c>
      <c r="E816" s="117">
        <v>30</v>
      </c>
      <c r="F816" s="117"/>
      <c r="G816" s="117" t="s">
        <v>10268</v>
      </c>
      <c r="H816" s="168">
        <v>45335</v>
      </c>
      <c r="I816" s="161"/>
      <c r="J816" s="116"/>
      <c r="K816" s="337" t="s">
        <v>10398</v>
      </c>
      <c r="L816" s="115">
        <v>34597</v>
      </c>
      <c r="M816" s="162">
        <v>45357</v>
      </c>
      <c r="N816" s="116" t="s">
        <v>10273</v>
      </c>
      <c r="O816" s="116"/>
      <c r="P816" s="200" t="s">
        <v>10282</v>
      </c>
      <c r="Q816" s="168">
        <v>45358</v>
      </c>
      <c r="R816" s="240"/>
      <c r="S816" s="240"/>
      <c r="T816" s="335"/>
    </row>
    <row r="817" spans="1:20" hidden="1" x14ac:dyDescent="0.25">
      <c r="A817" s="18">
        <v>1018100350</v>
      </c>
      <c r="B817" s="14" t="s">
        <v>3300</v>
      </c>
      <c r="C817" s="14" t="s">
        <v>19</v>
      </c>
      <c r="D817" s="14" t="s">
        <v>7419</v>
      </c>
      <c r="E817" s="117">
        <v>20</v>
      </c>
      <c r="F817" s="117"/>
      <c r="G817" s="117" t="s">
        <v>10268</v>
      </c>
      <c r="H817" s="168">
        <v>45335</v>
      </c>
      <c r="I817" s="116"/>
      <c r="J817" s="116" t="s">
        <v>10444</v>
      </c>
      <c r="K817" s="337" t="s">
        <v>10459</v>
      </c>
      <c r="L817" s="115">
        <v>34597</v>
      </c>
      <c r="M817" s="162">
        <v>45357</v>
      </c>
      <c r="N817" s="116" t="s">
        <v>10273</v>
      </c>
      <c r="O817" s="116"/>
      <c r="P817" s="200" t="s">
        <v>10283</v>
      </c>
      <c r="Q817" s="168">
        <v>45357</v>
      </c>
      <c r="T817" s="335"/>
    </row>
    <row r="818" spans="1:20" hidden="1" x14ac:dyDescent="0.25">
      <c r="A818" s="18">
        <v>1022102620</v>
      </c>
      <c r="B818" s="14" t="s">
        <v>4495</v>
      </c>
      <c r="C818" s="14" t="s">
        <v>19</v>
      </c>
      <c r="D818" s="10" t="s">
        <v>7480</v>
      </c>
      <c r="E818" s="117">
        <v>40</v>
      </c>
      <c r="F818" s="117"/>
      <c r="G818" s="117" t="s">
        <v>10268</v>
      </c>
      <c r="H818" s="168">
        <v>45335</v>
      </c>
      <c r="I818" s="161"/>
      <c r="J818" s="116"/>
      <c r="K818" s="337" t="s">
        <v>10398</v>
      </c>
      <c r="L818" s="115">
        <v>34597</v>
      </c>
      <c r="M818" s="162">
        <v>45357</v>
      </c>
      <c r="N818" s="116" t="s">
        <v>10273</v>
      </c>
      <c r="O818" s="116"/>
      <c r="P818" s="200" t="s">
        <v>10282</v>
      </c>
      <c r="Q818" s="168">
        <v>45358</v>
      </c>
      <c r="R818" s="240"/>
      <c r="S818" s="240"/>
      <c r="T818" s="335"/>
    </row>
    <row r="819" spans="1:20" hidden="1" x14ac:dyDescent="0.25">
      <c r="A819" s="18">
        <v>1215100010</v>
      </c>
      <c r="B819" s="14" t="s">
        <v>3664</v>
      </c>
      <c r="C819" s="14" t="s">
        <v>19</v>
      </c>
      <c r="D819" s="14" t="s">
        <v>10045</v>
      </c>
      <c r="E819" s="117">
        <v>5</v>
      </c>
      <c r="F819" s="117"/>
      <c r="G819" s="117" t="s">
        <v>10268</v>
      </c>
      <c r="H819" s="168">
        <v>45335</v>
      </c>
      <c r="I819" s="161"/>
      <c r="J819" s="116"/>
      <c r="K819" s="337" t="s">
        <v>10459</v>
      </c>
      <c r="L819" s="115">
        <v>34599</v>
      </c>
      <c r="M819" s="162">
        <v>45357</v>
      </c>
      <c r="N819" s="116" t="s">
        <v>10284</v>
      </c>
      <c r="O819" s="116"/>
      <c r="P819" s="116" t="s">
        <v>10282</v>
      </c>
      <c r="Q819" s="168">
        <v>45362</v>
      </c>
      <c r="R819" s="240"/>
      <c r="S819" s="240"/>
      <c r="T819" s="335"/>
    </row>
    <row r="820" spans="1:20" hidden="1" x14ac:dyDescent="0.25">
      <c r="A820" s="18">
        <v>1239100060</v>
      </c>
      <c r="B820" s="14" t="s">
        <v>4494</v>
      </c>
      <c r="C820" s="14" t="s">
        <v>19</v>
      </c>
      <c r="D820" s="10" t="s">
        <v>7551</v>
      </c>
      <c r="E820" s="117">
        <v>40</v>
      </c>
      <c r="F820" s="117"/>
      <c r="G820" s="117" t="s">
        <v>10268</v>
      </c>
      <c r="H820" s="168">
        <v>45335</v>
      </c>
      <c r="I820" s="161"/>
      <c r="J820" s="116"/>
      <c r="K820" s="337" t="s">
        <v>10398</v>
      </c>
      <c r="L820" s="115">
        <v>34597</v>
      </c>
      <c r="M820" s="162">
        <v>45357</v>
      </c>
      <c r="N820" s="116" t="s">
        <v>10273</v>
      </c>
      <c r="O820" s="116"/>
      <c r="P820" s="116" t="s">
        <v>10282</v>
      </c>
      <c r="Q820" s="168">
        <v>45358</v>
      </c>
      <c r="R820" s="240"/>
      <c r="S820" s="240"/>
      <c r="T820" s="335"/>
    </row>
    <row r="821" spans="1:20" hidden="1" x14ac:dyDescent="0.25">
      <c r="A821" s="18">
        <v>1546101840</v>
      </c>
      <c r="B821" s="14" t="s">
        <v>3204</v>
      </c>
      <c r="C821" s="14" t="s">
        <v>19</v>
      </c>
      <c r="D821" s="14" t="s">
        <v>3205</v>
      </c>
      <c r="E821" s="117">
        <v>15</v>
      </c>
      <c r="F821" s="117"/>
      <c r="G821" s="117" t="s">
        <v>10268</v>
      </c>
      <c r="H821" s="168">
        <v>45335</v>
      </c>
      <c r="I821" s="116"/>
      <c r="J821" s="116"/>
      <c r="K821" s="337" t="s">
        <v>10459</v>
      </c>
      <c r="L821" s="195">
        <v>34598</v>
      </c>
      <c r="M821" s="168">
        <v>45357</v>
      </c>
      <c r="N821" s="116" t="s">
        <v>10329</v>
      </c>
      <c r="O821" s="116"/>
      <c r="P821" s="116" t="s">
        <v>10282</v>
      </c>
      <c r="Q821" s="168">
        <v>45364</v>
      </c>
      <c r="T821" s="335"/>
    </row>
    <row r="822" spans="1:20" hidden="1" x14ac:dyDescent="0.25">
      <c r="A822" s="18">
        <v>1810101870</v>
      </c>
      <c r="B822" s="14" t="s">
        <v>3770</v>
      </c>
      <c r="C822" s="14" t="s">
        <v>19</v>
      </c>
      <c r="D822" s="14" t="s">
        <v>3771</v>
      </c>
      <c r="E822" s="117">
        <v>10</v>
      </c>
      <c r="F822" s="117"/>
      <c r="G822" s="117" t="s">
        <v>10268</v>
      </c>
      <c r="H822" s="168">
        <v>45335</v>
      </c>
      <c r="I822" s="161" t="s">
        <v>8963</v>
      </c>
      <c r="J822" s="116" t="s">
        <v>10099</v>
      </c>
      <c r="K822" s="337" t="s">
        <v>10459</v>
      </c>
      <c r="L822" s="195">
        <v>34599</v>
      </c>
      <c r="M822" s="168">
        <v>45357</v>
      </c>
      <c r="N822" s="116" t="s">
        <v>10284</v>
      </c>
      <c r="O822" s="116"/>
      <c r="P822" s="116" t="s">
        <v>10282</v>
      </c>
      <c r="Q822" s="168">
        <v>45362</v>
      </c>
      <c r="R822" s="240"/>
      <c r="S822" s="240"/>
      <c r="T822" s="335"/>
    </row>
    <row r="823" spans="1:20" hidden="1" x14ac:dyDescent="0.25">
      <c r="A823" s="18">
        <v>1512110280</v>
      </c>
      <c r="B823" s="23" t="s">
        <v>10249</v>
      </c>
      <c r="C823" s="23" t="s">
        <v>19</v>
      </c>
      <c r="D823" s="23" t="s">
        <v>10250</v>
      </c>
      <c r="E823" s="117">
        <v>48</v>
      </c>
      <c r="F823" s="117"/>
      <c r="G823" s="117" t="s">
        <v>10269</v>
      </c>
      <c r="H823" s="168">
        <v>45335</v>
      </c>
      <c r="I823" s="161" t="s">
        <v>8963</v>
      </c>
      <c r="J823" s="116"/>
      <c r="K823" s="337" t="s">
        <v>10459</v>
      </c>
      <c r="L823" s="195">
        <v>34474</v>
      </c>
      <c r="M823" s="168">
        <v>45337</v>
      </c>
      <c r="N823" s="116" t="s">
        <v>10175</v>
      </c>
      <c r="O823" s="116"/>
      <c r="P823" s="116" t="s">
        <v>10282</v>
      </c>
      <c r="Q823" s="168">
        <v>45356</v>
      </c>
    </row>
    <row r="824" spans="1:20" hidden="1" x14ac:dyDescent="0.25">
      <c r="A824" s="18">
        <v>1011100110</v>
      </c>
      <c r="B824" s="14" t="s">
        <v>10019</v>
      </c>
      <c r="C824" s="14" t="s">
        <v>731</v>
      </c>
      <c r="D824" s="10" t="s">
        <v>6670</v>
      </c>
      <c r="E824" s="117">
        <v>30</v>
      </c>
      <c r="F824" s="117"/>
      <c r="G824" s="117" t="s">
        <v>10298</v>
      </c>
      <c r="H824" s="168">
        <v>45341</v>
      </c>
      <c r="I824" s="161"/>
      <c r="J824" s="116"/>
      <c r="K824" s="337" t="s">
        <v>10459</v>
      </c>
      <c r="L824" s="115">
        <v>34558</v>
      </c>
      <c r="M824" s="162">
        <v>45349</v>
      </c>
      <c r="N824" s="116" t="s">
        <v>10299</v>
      </c>
      <c r="O824" s="116"/>
      <c r="P824" s="199" t="s">
        <v>10282</v>
      </c>
      <c r="Q824" s="168">
        <v>45351</v>
      </c>
      <c r="R824" s="240"/>
      <c r="S824" s="240"/>
      <c r="T824" s="335"/>
    </row>
    <row r="825" spans="1:20" hidden="1" x14ac:dyDescent="0.25">
      <c r="A825" s="18">
        <v>1016100060</v>
      </c>
      <c r="B825" s="14" t="s">
        <v>839</v>
      </c>
      <c r="C825" s="14" t="s">
        <v>19</v>
      </c>
      <c r="D825" s="14" t="s">
        <v>840</v>
      </c>
      <c r="E825" s="117">
        <v>1</v>
      </c>
      <c r="F825" s="117"/>
      <c r="G825" s="117" t="s">
        <v>10330</v>
      </c>
      <c r="H825" s="168"/>
      <c r="I825" s="116"/>
      <c r="J825" s="116"/>
      <c r="K825" s="337" t="s">
        <v>10398</v>
      </c>
      <c r="L825" s="115">
        <v>34601</v>
      </c>
      <c r="M825" s="162">
        <v>45357</v>
      </c>
      <c r="N825" s="116" t="s">
        <v>10329</v>
      </c>
      <c r="O825" s="116"/>
      <c r="P825" s="199" t="s">
        <v>10282</v>
      </c>
      <c r="Q825" s="168">
        <v>45358</v>
      </c>
      <c r="T825" s="335"/>
    </row>
    <row r="826" spans="1:20" hidden="1" x14ac:dyDescent="0.25">
      <c r="A826" s="18">
        <v>1016100510</v>
      </c>
      <c r="B826" s="44" t="s">
        <v>4517</v>
      </c>
      <c r="C826" s="44" t="s">
        <v>19</v>
      </c>
      <c r="D826" s="44" t="s">
        <v>6582</v>
      </c>
      <c r="E826" s="117">
        <v>8</v>
      </c>
      <c r="F826" s="117"/>
      <c r="G826" s="117" t="s">
        <v>10330</v>
      </c>
      <c r="H826" s="168"/>
      <c r="I826" s="116"/>
      <c r="J826" s="116"/>
      <c r="K826" s="337" t="s">
        <v>10398</v>
      </c>
      <c r="L826" s="115">
        <v>34600</v>
      </c>
      <c r="M826" s="162">
        <v>45357</v>
      </c>
      <c r="N826" s="116" t="s">
        <v>10305</v>
      </c>
      <c r="O826" s="116"/>
      <c r="P826" s="199" t="s">
        <v>10282</v>
      </c>
      <c r="Q826" s="168">
        <v>45364</v>
      </c>
      <c r="T826" s="335"/>
    </row>
    <row r="827" spans="1:20" hidden="1" x14ac:dyDescent="0.25">
      <c r="A827" s="18">
        <v>1016100540</v>
      </c>
      <c r="B827" s="44" t="s">
        <v>4532</v>
      </c>
      <c r="C827" s="44" t="s">
        <v>19</v>
      </c>
      <c r="D827" s="14" t="s">
        <v>7007</v>
      </c>
      <c r="E827" s="117">
        <v>7</v>
      </c>
      <c r="F827" s="117"/>
      <c r="G827" s="117" t="s">
        <v>10330</v>
      </c>
      <c r="H827" s="168"/>
      <c r="I827" s="116"/>
      <c r="J827" s="116"/>
      <c r="K827" s="337" t="s">
        <v>10459</v>
      </c>
      <c r="L827" s="115">
        <v>34595</v>
      </c>
      <c r="M827" s="162">
        <v>45356</v>
      </c>
      <c r="N827" s="116" t="s">
        <v>10329</v>
      </c>
      <c r="O827" s="116"/>
      <c r="P827" s="199" t="s">
        <v>10282</v>
      </c>
      <c r="Q827" s="168">
        <v>45364</v>
      </c>
      <c r="T827" s="335"/>
    </row>
    <row r="828" spans="1:20" hidden="1" x14ac:dyDescent="0.25">
      <c r="A828" s="18">
        <v>1016100560</v>
      </c>
      <c r="B828" s="44" t="s">
        <v>7468</v>
      </c>
      <c r="C828" s="44" t="s">
        <v>19</v>
      </c>
      <c r="D828" s="44" t="s">
        <v>7739</v>
      </c>
      <c r="E828" s="117">
        <v>14</v>
      </c>
      <c r="F828" s="117"/>
      <c r="G828" s="117" t="s">
        <v>10330</v>
      </c>
      <c r="H828" s="168"/>
      <c r="I828" s="116"/>
      <c r="J828" s="116"/>
      <c r="K828" s="337" t="s">
        <v>10398</v>
      </c>
      <c r="L828" s="115">
        <v>34600</v>
      </c>
      <c r="M828" s="162">
        <v>45357</v>
      </c>
      <c r="N828" s="116" t="s">
        <v>10305</v>
      </c>
      <c r="O828" s="116"/>
      <c r="P828" s="199" t="s">
        <v>10282</v>
      </c>
      <c r="Q828" s="168">
        <v>45364</v>
      </c>
      <c r="T828" s="335"/>
    </row>
    <row r="829" spans="1:20" hidden="1" x14ac:dyDescent="0.25">
      <c r="A829" s="18">
        <v>1016101000</v>
      </c>
      <c r="B829" s="44" t="s">
        <v>4518</v>
      </c>
      <c r="C829" s="44" t="s">
        <v>19</v>
      </c>
      <c r="D829" s="44" t="s">
        <v>7740</v>
      </c>
      <c r="E829" s="117">
        <v>6</v>
      </c>
      <c r="F829" s="117"/>
      <c r="G829" s="117" t="s">
        <v>10330</v>
      </c>
      <c r="H829" s="168"/>
      <c r="I829" s="116"/>
      <c r="J829" s="116"/>
      <c r="K829" s="337" t="s">
        <v>10398</v>
      </c>
      <c r="L829" s="115">
        <v>34600</v>
      </c>
      <c r="M829" s="162">
        <v>45357</v>
      </c>
      <c r="N829" s="116" t="s">
        <v>10305</v>
      </c>
      <c r="O829" s="116"/>
      <c r="P829" s="199" t="s">
        <v>10282</v>
      </c>
      <c r="Q829" s="168">
        <v>45364</v>
      </c>
      <c r="T829" s="335"/>
    </row>
    <row r="830" spans="1:20" hidden="1" x14ac:dyDescent="0.25">
      <c r="A830" s="18">
        <v>1016101370</v>
      </c>
      <c r="B830" s="14" t="s">
        <v>5518</v>
      </c>
      <c r="C830" s="14" t="s">
        <v>19</v>
      </c>
      <c r="D830" s="10" t="s">
        <v>5519</v>
      </c>
      <c r="E830" s="117">
        <v>20</v>
      </c>
      <c r="F830" s="117"/>
      <c r="G830" s="117" t="s">
        <v>10330</v>
      </c>
      <c r="H830" s="168"/>
      <c r="I830" s="116"/>
      <c r="J830" s="116"/>
      <c r="K830" s="337" t="s">
        <v>10459</v>
      </c>
      <c r="L830" s="115">
        <v>34595</v>
      </c>
      <c r="M830" s="162">
        <v>45356</v>
      </c>
      <c r="N830" s="116" t="s">
        <v>10329</v>
      </c>
      <c r="O830" s="116"/>
      <c r="P830" s="199" t="s">
        <v>10282</v>
      </c>
      <c r="Q830" s="168">
        <v>45364</v>
      </c>
      <c r="T830" s="335"/>
    </row>
    <row r="831" spans="1:20" hidden="1" x14ac:dyDescent="0.25">
      <c r="A831" s="18">
        <v>1010100750</v>
      </c>
      <c r="B831" s="14" t="s">
        <v>2300</v>
      </c>
      <c r="C831" s="14" t="s">
        <v>19</v>
      </c>
      <c r="D831" s="14" t="s">
        <v>2301</v>
      </c>
      <c r="E831" s="50">
        <v>20</v>
      </c>
      <c r="F831" s="50"/>
      <c r="G831" s="50" t="s">
        <v>10271</v>
      </c>
      <c r="H831" s="168">
        <v>45308</v>
      </c>
      <c r="I831" s="161"/>
      <c r="J831" s="116"/>
      <c r="K831" s="337" t="s">
        <v>10459</v>
      </c>
      <c r="L831" s="115">
        <v>34532</v>
      </c>
      <c r="M831" s="162">
        <v>45344</v>
      </c>
      <c r="N831" s="116" t="s">
        <v>10273</v>
      </c>
      <c r="O831" s="116"/>
      <c r="P831" s="199" t="s">
        <v>10282</v>
      </c>
      <c r="Q831" s="168">
        <v>45348</v>
      </c>
      <c r="R831" s="332"/>
      <c r="S831" s="332"/>
      <c r="T831" s="334"/>
    </row>
    <row r="832" spans="1:20" hidden="1" x14ac:dyDescent="0.25">
      <c r="A832" s="18">
        <v>1010107810</v>
      </c>
      <c r="B832" s="14" t="s">
        <v>8951</v>
      </c>
      <c r="C832" s="14" t="s">
        <v>19</v>
      </c>
      <c r="D832" s="14" t="s">
        <v>8953</v>
      </c>
      <c r="E832" s="50">
        <v>20</v>
      </c>
      <c r="F832" s="50"/>
      <c r="G832" s="50" t="s">
        <v>10271</v>
      </c>
      <c r="H832" s="168">
        <v>45308</v>
      </c>
      <c r="I832" s="161"/>
      <c r="J832" s="116"/>
      <c r="K832" s="337" t="s">
        <v>10459</v>
      </c>
      <c r="L832" s="115">
        <v>34532</v>
      </c>
      <c r="M832" s="162">
        <v>45344</v>
      </c>
      <c r="N832" s="116" t="s">
        <v>10273</v>
      </c>
      <c r="O832" s="116"/>
      <c r="P832" s="199" t="s">
        <v>10283</v>
      </c>
      <c r="Q832" s="168">
        <v>45348</v>
      </c>
      <c r="R832" s="332"/>
      <c r="S832" s="332"/>
      <c r="T832" s="334"/>
    </row>
    <row r="833" spans="1:20" hidden="1" x14ac:dyDescent="0.25">
      <c r="A833" s="18">
        <v>1015100560</v>
      </c>
      <c r="B833" s="14" t="s">
        <v>1361</v>
      </c>
      <c r="C833" s="14" t="s">
        <v>19</v>
      </c>
      <c r="D833" s="14" t="s">
        <v>1362</v>
      </c>
      <c r="E833" s="50">
        <v>20</v>
      </c>
      <c r="F833" s="50"/>
      <c r="G833" s="50" t="s">
        <v>10271</v>
      </c>
      <c r="H833" s="168">
        <v>45308</v>
      </c>
      <c r="I833" s="161"/>
      <c r="J833" s="116"/>
      <c r="K833" s="337" t="s">
        <v>10459</v>
      </c>
      <c r="L833" s="115">
        <v>34533</v>
      </c>
      <c r="M833" s="162">
        <v>45344</v>
      </c>
      <c r="N833" s="116" t="s">
        <v>10294</v>
      </c>
      <c r="O833" s="116"/>
      <c r="P833" s="199" t="s">
        <v>10282</v>
      </c>
      <c r="Q833" s="168">
        <v>45350</v>
      </c>
      <c r="R833" s="332"/>
      <c r="S833" s="332"/>
      <c r="T833" s="334"/>
    </row>
    <row r="834" spans="1:20" hidden="1" x14ac:dyDescent="0.25">
      <c r="A834" s="18">
        <v>1016100000</v>
      </c>
      <c r="B834" s="14" t="s">
        <v>2265</v>
      </c>
      <c r="C834" s="14" t="s">
        <v>19</v>
      </c>
      <c r="D834" s="14" t="s">
        <v>2266</v>
      </c>
      <c r="E834" s="50">
        <v>12</v>
      </c>
      <c r="F834" s="50"/>
      <c r="G834" s="50" t="s">
        <v>10271</v>
      </c>
      <c r="H834" s="168">
        <v>45308</v>
      </c>
      <c r="I834" s="161" t="s">
        <v>8963</v>
      </c>
      <c r="J834" s="116"/>
      <c r="K834" s="337" t="s">
        <v>10459</v>
      </c>
      <c r="L834" s="115">
        <v>34532</v>
      </c>
      <c r="M834" s="162">
        <v>45344</v>
      </c>
      <c r="N834" s="116" t="s">
        <v>10273</v>
      </c>
      <c r="O834" s="116"/>
      <c r="P834" s="199" t="s">
        <v>10282</v>
      </c>
      <c r="Q834" s="168">
        <v>45348</v>
      </c>
      <c r="R834" s="332"/>
      <c r="S834" s="332"/>
      <c r="T834" s="334"/>
    </row>
    <row r="835" spans="1:20" hidden="1" x14ac:dyDescent="0.25">
      <c r="A835" s="18">
        <v>1019100040</v>
      </c>
      <c r="B835" s="14" t="s">
        <v>5716</v>
      </c>
      <c r="C835" s="14" t="s">
        <v>19</v>
      </c>
      <c r="D835" s="14" t="s">
        <v>8420</v>
      </c>
      <c r="E835" s="50">
        <v>24</v>
      </c>
      <c r="F835" s="50"/>
      <c r="G835" s="50" t="s">
        <v>10271</v>
      </c>
      <c r="H835" s="168">
        <v>45308</v>
      </c>
      <c r="I835" s="161" t="s">
        <v>8963</v>
      </c>
      <c r="J835" s="116"/>
      <c r="K835" s="337" t="s">
        <v>10459</v>
      </c>
      <c r="L835" s="115">
        <v>34533</v>
      </c>
      <c r="M835" s="162">
        <v>45344</v>
      </c>
      <c r="N835" s="116" t="s">
        <v>10294</v>
      </c>
      <c r="O835" s="116"/>
      <c r="P835" s="199" t="s">
        <v>10282</v>
      </c>
      <c r="Q835" s="168">
        <v>45350</v>
      </c>
      <c r="R835" s="332"/>
      <c r="S835" s="332"/>
      <c r="T835" s="334"/>
    </row>
    <row r="836" spans="1:20" hidden="1" x14ac:dyDescent="0.25">
      <c r="A836" s="18">
        <v>1029102130</v>
      </c>
      <c r="B836" s="19" t="s">
        <v>4539</v>
      </c>
      <c r="C836" s="19" t="s">
        <v>19</v>
      </c>
      <c r="D836" s="20" t="s">
        <v>8623</v>
      </c>
      <c r="E836" s="50">
        <v>73</v>
      </c>
      <c r="F836" s="50"/>
      <c r="G836" s="50" t="s">
        <v>10296</v>
      </c>
      <c r="H836" s="168">
        <v>45342</v>
      </c>
      <c r="I836" s="161"/>
      <c r="J836" s="161"/>
      <c r="K836" s="337" t="s">
        <v>10459</v>
      </c>
      <c r="L836" s="195">
        <v>34560</v>
      </c>
      <c r="M836" s="162">
        <v>45349</v>
      </c>
      <c r="N836" s="161" t="s">
        <v>10287</v>
      </c>
      <c r="O836" s="161"/>
      <c r="P836" s="199" t="s">
        <v>10282</v>
      </c>
      <c r="Q836" s="168">
        <v>45350</v>
      </c>
      <c r="R836" s="332"/>
      <c r="S836" s="332"/>
      <c r="T836" s="334"/>
    </row>
    <row r="837" spans="1:20" hidden="1" x14ac:dyDescent="0.25">
      <c r="A837" s="18">
        <v>1310101740</v>
      </c>
      <c r="B837" s="14" t="s">
        <v>6937</v>
      </c>
      <c r="C837" s="14" t="s">
        <v>19</v>
      </c>
      <c r="D837" s="14" t="s">
        <v>6846</v>
      </c>
      <c r="E837" s="50">
        <v>3</v>
      </c>
      <c r="F837" s="50"/>
      <c r="G837" s="50" t="s">
        <v>10297</v>
      </c>
      <c r="H837" s="168">
        <v>45342</v>
      </c>
      <c r="I837" s="161"/>
      <c r="J837" s="161"/>
      <c r="K837" s="337" t="s">
        <v>10459</v>
      </c>
      <c r="L837" s="195">
        <v>34560</v>
      </c>
      <c r="M837" s="162">
        <v>45349</v>
      </c>
      <c r="N837" s="161" t="s">
        <v>10287</v>
      </c>
      <c r="O837" s="161"/>
      <c r="P837" s="116" t="s">
        <v>10282</v>
      </c>
      <c r="Q837" s="168">
        <v>45350</v>
      </c>
      <c r="R837" s="332"/>
      <c r="S837" s="332"/>
      <c r="T837" s="334"/>
    </row>
    <row r="838" spans="1:20" hidden="1" x14ac:dyDescent="0.25">
      <c r="A838" s="18">
        <v>1610100300</v>
      </c>
      <c r="B838" s="14" t="s">
        <v>3261</v>
      </c>
      <c r="C838" s="14" t="s">
        <v>19</v>
      </c>
      <c r="D838" s="14" t="s">
        <v>3262</v>
      </c>
      <c r="E838" s="117">
        <v>30</v>
      </c>
      <c r="F838" s="117"/>
      <c r="G838" s="117" t="s">
        <v>10300</v>
      </c>
      <c r="H838" s="168">
        <v>45342</v>
      </c>
      <c r="I838" s="161"/>
      <c r="J838" s="116"/>
      <c r="K838" s="337" t="s">
        <v>10459</v>
      </c>
      <c r="L838" s="195">
        <v>34558</v>
      </c>
      <c r="M838" s="168">
        <v>45349</v>
      </c>
      <c r="N838" s="116" t="s">
        <v>10299</v>
      </c>
      <c r="O838" s="116"/>
      <c r="P838" s="116" t="s">
        <v>10282</v>
      </c>
      <c r="Q838" s="168">
        <v>45351</v>
      </c>
      <c r="R838" s="240"/>
      <c r="S838" s="240"/>
      <c r="T838" s="335"/>
    </row>
    <row r="839" spans="1:20" hidden="1" x14ac:dyDescent="0.25">
      <c r="A839" s="18">
        <v>1026100080</v>
      </c>
      <c r="B839" s="14" t="s">
        <v>3167</v>
      </c>
      <c r="C839" s="14" t="s">
        <v>19</v>
      </c>
      <c r="D839" s="14" t="s">
        <v>7409</v>
      </c>
      <c r="E839" s="117"/>
      <c r="F839" s="117"/>
      <c r="G839" s="117" t="s">
        <v>10303</v>
      </c>
      <c r="H839" s="168">
        <v>45342</v>
      </c>
      <c r="I839" s="161"/>
      <c r="J839" s="116"/>
      <c r="K839" s="337" t="s">
        <v>10459</v>
      </c>
      <c r="L839" s="115">
        <v>34519</v>
      </c>
      <c r="M839" s="162">
        <v>45343</v>
      </c>
      <c r="N839" s="116" t="s">
        <v>10291</v>
      </c>
      <c r="O839" s="116"/>
      <c r="P839" s="199" t="s">
        <v>10282</v>
      </c>
      <c r="Q839" s="168">
        <v>45344</v>
      </c>
      <c r="R839" s="240"/>
      <c r="S839" s="240"/>
      <c r="T839" s="335"/>
    </row>
    <row r="840" spans="1:20" hidden="1" x14ac:dyDescent="0.25">
      <c r="A840" s="18">
        <v>1516101650</v>
      </c>
      <c r="B840" s="14" t="s">
        <v>9547</v>
      </c>
      <c r="C840" s="14" t="s">
        <v>19</v>
      </c>
      <c r="D840" s="14" t="s">
        <v>9548</v>
      </c>
      <c r="E840" s="117">
        <v>10</v>
      </c>
      <c r="F840" s="117"/>
      <c r="G840" s="117" t="s">
        <v>10399</v>
      </c>
      <c r="H840" s="168">
        <v>45342</v>
      </c>
      <c r="I840" s="161" t="s">
        <v>8963</v>
      </c>
      <c r="J840" s="116" t="s">
        <v>10002</v>
      </c>
      <c r="K840" s="337" t="s">
        <v>10398</v>
      </c>
      <c r="L840" s="195">
        <v>34710</v>
      </c>
      <c r="M840" s="168">
        <v>45369</v>
      </c>
      <c r="N840" s="116" t="s">
        <v>10175</v>
      </c>
      <c r="O840" s="116" t="s">
        <v>10520</v>
      </c>
      <c r="P840" s="116" t="s">
        <v>10282</v>
      </c>
      <c r="Q840" s="168">
        <v>45371</v>
      </c>
      <c r="R840" s="240">
        <v>570</v>
      </c>
      <c r="S840" s="240">
        <f t="shared" ref="S840:S850" si="1">+L840*R840</f>
        <v>19784700</v>
      </c>
      <c r="T840" s="334" t="s">
        <v>10314</v>
      </c>
    </row>
    <row r="841" spans="1:20" hidden="1" x14ac:dyDescent="0.25">
      <c r="A841" s="18">
        <v>1210100460</v>
      </c>
      <c r="B841" s="10" t="s">
        <v>1854</v>
      </c>
      <c r="C841" s="10" t="s">
        <v>19</v>
      </c>
      <c r="D841" s="14" t="s">
        <v>1855</v>
      </c>
      <c r="E841" s="117">
        <v>2</v>
      </c>
      <c r="F841" s="117"/>
      <c r="G841" s="117" t="s">
        <v>10412</v>
      </c>
      <c r="H841" s="168">
        <v>45344</v>
      </c>
      <c r="I841" s="161"/>
      <c r="J841" s="116"/>
      <c r="K841" s="337" t="s">
        <v>10398</v>
      </c>
      <c r="L841" s="115">
        <v>34854</v>
      </c>
      <c r="M841" s="162">
        <v>45383</v>
      </c>
      <c r="N841" s="116" t="s">
        <v>10280</v>
      </c>
      <c r="O841" s="116"/>
      <c r="P841" s="116" t="s">
        <v>10282</v>
      </c>
      <c r="Q841" s="168">
        <v>45385</v>
      </c>
      <c r="R841" s="240">
        <v>56096</v>
      </c>
      <c r="S841" s="240">
        <f t="shared" si="1"/>
        <v>1955169984</v>
      </c>
      <c r="T841" s="205" t="s">
        <v>10426</v>
      </c>
    </row>
    <row r="842" spans="1:20" hidden="1" x14ac:dyDescent="0.25">
      <c r="A842" s="18">
        <v>1213103200</v>
      </c>
      <c r="B842" s="14" t="s">
        <v>9184</v>
      </c>
      <c r="C842" s="14" t="s">
        <v>6699</v>
      </c>
      <c r="D842" s="14" t="s">
        <v>9185</v>
      </c>
      <c r="E842" s="117">
        <v>5</v>
      </c>
      <c r="F842" s="117"/>
      <c r="G842" s="117" t="s">
        <v>10412</v>
      </c>
      <c r="H842" s="168">
        <v>45344</v>
      </c>
      <c r="I842" s="161" t="s">
        <v>8963</v>
      </c>
      <c r="J842" s="116" t="s">
        <v>10003</v>
      </c>
      <c r="K842" s="337" t="s">
        <v>10398</v>
      </c>
      <c r="L842" s="115">
        <v>34854</v>
      </c>
      <c r="M842" s="162">
        <v>45383</v>
      </c>
      <c r="N842" s="116" t="s">
        <v>10280</v>
      </c>
      <c r="O842" s="116"/>
      <c r="P842" s="116" t="s">
        <v>10282</v>
      </c>
      <c r="Q842" s="168">
        <v>45385</v>
      </c>
      <c r="R842" s="240">
        <v>14931</v>
      </c>
      <c r="S842" s="240">
        <f t="shared" si="1"/>
        <v>520405074</v>
      </c>
      <c r="T842" s="205" t="s">
        <v>10421</v>
      </c>
    </row>
    <row r="843" spans="1:20" hidden="1" x14ac:dyDescent="0.25">
      <c r="A843" s="18">
        <v>1217100800</v>
      </c>
      <c r="B843" s="23" t="s">
        <v>6947</v>
      </c>
      <c r="C843" s="23" t="s">
        <v>19</v>
      </c>
      <c r="D843" s="23" t="s">
        <v>8050</v>
      </c>
      <c r="E843" s="117">
        <v>100</v>
      </c>
      <c r="F843" s="117"/>
      <c r="G843" s="117" t="s">
        <v>10412</v>
      </c>
      <c r="H843" s="168">
        <v>45344</v>
      </c>
      <c r="I843" s="161"/>
      <c r="J843" s="116"/>
      <c r="K843" s="337" t="s">
        <v>10398</v>
      </c>
      <c r="L843" s="115">
        <v>34853</v>
      </c>
      <c r="M843" s="162">
        <v>45383</v>
      </c>
      <c r="N843" s="116" t="s">
        <v>10224</v>
      </c>
      <c r="O843" s="116"/>
      <c r="P843" s="116" t="s">
        <v>10282</v>
      </c>
      <c r="Q843" s="168">
        <v>45384</v>
      </c>
      <c r="R843" s="240">
        <v>781</v>
      </c>
      <c r="S843" s="240">
        <f t="shared" si="1"/>
        <v>27220193</v>
      </c>
      <c r="T843" s="205" t="s">
        <v>10424</v>
      </c>
    </row>
    <row r="844" spans="1:20" hidden="1" x14ac:dyDescent="0.25">
      <c r="A844" s="18">
        <v>1230100160</v>
      </c>
      <c r="B844" s="14" t="s">
        <v>3794</v>
      </c>
      <c r="C844" s="14" t="s">
        <v>19</v>
      </c>
      <c r="D844" s="14" t="s">
        <v>3795</v>
      </c>
      <c r="E844" s="117">
        <v>4</v>
      </c>
      <c r="F844" s="117"/>
      <c r="G844" s="117" t="s">
        <v>10412</v>
      </c>
      <c r="H844" s="168">
        <v>45344</v>
      </c>
      <c r="I844" s="161"/>
      <c r="J844" s="116"/>
      <c r="K844" s="337" t="s">
        <v>10398</v>
      </c>
      <c r="L844" s="115">
        <v>34855</v>
      </c>
      <c r="M844" s="162">
        <v>45383</v>
      </c>
      <c r="N844" s="116" t="s">
        <v>10581</v>
      </c>
      <c r="O844" s="116"/>
      <c r="P844" s="116" t="s">
        <v>10282</v>
      </c>
      <c r="Q844" s="168">
        <v>45385</v>
      </c>
      <c r="R844" s="240">
        <v>28362</v>
      </c>
      <c r="S844" s="240">
        <f t="shared" si="1"/>
        <v>988557510</v>
      </c>
      <c r="T844" s="205" t="s">
        <v>10425</v>
      </c>
    </row>
    <row r="845" spans="1:20" hidden="1" x14ac:dyDescent="0.25">
      <c r="A845" s="18">
        <v>1233100580</v>
      </c>
      <c r="B845" s="23" t="s">
        <v>8954</v>
      </c>
      <c r="C845" s="23" t="s">
        <v>731</v>
      </c>
      <c r="D845" s="14" t="s">
        <v>8956</v>
      </c>
      <c r="E845" s="117">
        <v>4</v>
      </c>
      <c r="F845" s="117"/>
      <c r="G845" s="117" t="s">
        <v>10412</v>
      </c>
      <c r="H845" s="168">
        <v>45344</v>
      </c>
      <c r="I845" s="161"/>
      <c r="J845" s="116"/>
      <c r="K845" s="337" t="s">
        <v>10398</v>
      </c>
      <c r="L845" s="115">
        <v>34854</v>
      </c>
      <c r="M845" s="162">
        <v>45383</v>
      </c>
      <c r="N845" s="116" t="s">
        <v>10280</v>
      </c>
      <c r="O845" s="116"/>
      <c r="P845" s="116" t="s">
        <v>10282</v>
      </c>
      <c r="Q845" s="168">
        <v>45385</v>
      </c>
      <c r="R845" s="240">
        <v>2326</v>
      </c>
      <c r="S845" s="240">
        <f t="shared" si="1"/>
        <v>81070404</v>
      </c>
      <c r="T845" s="205" t="s">
        <v>10423</v>
      </c>
    </row>
    <row r="846" spans="1:20" hidden="1" x14ac:dyDescent="0.25">
      <c r="A846" s="18">
        <v>1234100090</v>
      </c>
      <c r="B846" s="14" t="s">
        <v>1602</v>
      </c>
      <c r="C846" s="14" t="s">
        <v>19</v>
      </c>
      <c r="D846" s="10" t="s">
        <v>1603</v>
      </c>
      <c r="E846" s="117">
        <v>5</v>
      </c>
      <c r="F846" s="117"/>
      <c r="G846" s="117" t="s">
        <v>10412</v>
      </c>
      <c r="H846" s="168">
        <v>45344</v>
      </c>
      <c r="I846" s="161" t="s">
        <v>8963</v>
      </c>
      <c r="J846" s="116" t="s">
        <v>10003</v>
      </c>
      <c r="K846" s="337" t="s">
        <v>10398</v>
      </c>
      <c r="L846" s="115">
        <v>34852</v>
      </c>
      <c r="M846" s="162">
        <v>45383</v>
      </c>
      <c r="N846" s="116" t="s">
        <v>10223</v>
      </c>
      <c r="O846" s="116"/>
      <c r="P846" s="116" t="s">
        <v>10282</v>
      </c>
      <c r="Q846" s="168">
        <v>45384</v>
      </c>
      <c r="R846" s="240">
        <v>24857</v>
      </c>
      <c r="S846" s="240">
        <f t="shared" si="1"/>
        <v>866316164</v>
      </c>
      <c r="T846" s="205" t="s">
        <v>10420</v>
      </c>
    </row>
    <row r="847" spans="1:20" hidden="1" x14ac:dyDescent="0.25">
      <c r="A847" s="18">
        <v>1242100040</v>
      </c>
      <c r="B847" s="19" t="s">
        <v>8244</v>
      </c>
      <c r="C847" s="19" t="s">
        <v>731</v>
      </c>
      <c r="D847" s="20" t="s">
        <v>8969</v>
      </c>
      <c r="E847" s="117">
        <v>10</v>
      </c>
      <c r="F847" s="117"/>
      <c r="G847" s="117" t="s">
        <v>10412</v>
      </c>
      <c r="H847" s="168">
        <v>45344</v>
      </c>
      <c r="I847" s="161"/>
      <c r="J847" s="116"/>
      <c r="K847" s="337" t="s">
        <v>10398</v>
      </c>
      <c r="L847" s="115">
        <v>34852</v>
      </c>
      <c r="M847" s="162">
        <v>45383</v>
      </c>
      <c r="N847" s="116" t="s">
        <v>10223</v>
      </c>
      <c r="O847" s="116"/>
      <c r="P847" s="116" t="s">
        <v>10282</v>
      </c>
      <c r="Q847" s="168">
        <v>45384</v>
      </c>
      <c r="R847" s="240">
        <v>345.9</v>
      </c>
      <c r="S847" s="240">
        <f t="shared" si="1"/>
        <v>12055306.799999999</v>
      </c>
      <c r="T847" s="205" t="s">
        <v>10422</v>
      </c>
    </row>
    <row r="848" spans="1:20" hidden="1" x14ac:dyDescent="0.25">
      <c r="A848" s="18">
        <v>1521100710</v>
      </c>
      <c r="B848" s="14" t="s">
        <v>6264</v>
      </c>
      <c r="C848" s="14" t="s">
        <v>19</v>
      </c>
      <c r="D848" s="14" t="s">
        <v>6265</v>
      </c>
      <c r="E848" s="117">
        <v>200</v>
      </c>
      <c r="F848" s="117"/>
      <c r="G848" s="117" t="s">
        <v>10406</v>
      </c>
      <c r="H848" s="168">
        <v>45344</v>
      </c>
      <c r="I848" s="161" t="s">
        <v>8963</v>
      </c>
      <c r="J848" s="116" t="s">
        <v>10407</v>
      </c>
      <c r="K848" s="337" t="s">
        <v>10398</v>
      </c>
      <c r="L848" s="195">
        <v>34710</v>
      </c>
      <c r="M848" s="168">
        <v>45369</v>
      </c>
      <c r="N848" s="116" t="s">
        <v>10175</v>
      </c>
      <c r="O848" s="116"/>
      <c r="P848" s="116" t="s">
        <v>10282</v>
      </c>
      <c r="Q848" s="168">
        <v>45371</v>
      </c>
      <c r="R848" s="240">
        <v>8</v>
      </c>
      <c r="S848" s="240">
        <f t="shared" si="1"/>
        <v>277680</v>
      </c>
      <c r="T848" s="334" t="s">
        <v>10405</v>
      </c>
    </row>
    <row r="849" spans="1:20" hidden="1" x14ac:dyDescent="0.25">
      <c r="A849" s="18">
        <v>1234100630</v>
      </c>
      <c r="B849" s="42" t="s">
        <v>10148</v>
      </c>
      <c r="C849" s="42" t="s">
        <v>19</v>
      </c>
      <c r="D849" s="10" t="s">
        <v>10149</v>
      </c>
      <c r="E849" s="117">
        <v>4</v>
      </c>
      <c r="F849" s="117"/>
      <c r="G849" s="117" t="s">
        <v>10403</v>
      </c>
      <c r="H849" s="168">
        <v>45344</v>
      </c>
      <c r="I849" s="161" t="s">
        <v>8963</v>
      </c>
      <c r="J849" s="116" t="s">
        <v>10523</v>
      </c>
      <c r="K849" s="337" t="s">
        <v>10398</v>
      </c>
      <c r="L849" s="115">
        <v>34748</v>
      </c>
      <c r="M849" s="162">
        <v>45372</v>
      </c>
      <c r="N849" s="116" t="s">
        <v>10245</v>
      </c>
      <c r="O849" s="116"/>
      <c r="P849" s="116" t="s">
        <v>10282</v>
      </c>
      <c r="Q849" s="168">
        <v>45372</v>
      </c>
      <c r="R849" s="240">
        <v>52700</v>
      </c>
      <c r="S849" s="240">
        <f t="shared" si="1"/>
        <v>1831219600</v>
      </c>
      <c r="T849" s="334" t="s">
        <v>10245</v>
      </c>
    </row>
    <row r="850" spans="1:20" hidden="1" x14ac:dyDescent="0.25">
      <c r="A850" s="18">
        <v>1523104430</v>
      </c>
      <c r="B850" s="14" t="s">
        <v>5458</v>
      </c>
      <c r="C850" s="14" t="s">
        <v>19</v>
      </c>
      <c r="D850" s="14" t="s">
        <v>5459</v>
      </c>
      <c r="E850" s="117">
        <v>2</v>
      </c>
      <c r="F850" s="117"/>
      <c r="G850" s="117" t="s">
        <v>10401</v>
      </c>
      <c r="H850" s="168">
        <v>45345</v>
      </c>
      <c r="I850" s="161" t="s">
        <v>8963</v>
      </c>
      <c r="J850" s="116" t="s">
        <v>10002</v>
      </c>
      <c r="K850" s="337" t="s">
        <v>10398</v>
      </c>
      <c r="L850" s="195">
        <v>34708</v>
      </c>
      <c r="M850" s="168">
        <v>45369</v>
      </c>
      <c r="N850" s="116" t="s">
        <v>10465</v>
      </c>
      <c r="O850" s="116"/>
      <c r="P850" s="116" t="s">
        <v>10282</v>
      </c>
      <c r="Q850" s="168">
        <v>45369</v>
      </c>
      <c r="R850" s="240">
        <v>4160</v>
      </c>
      <c r="S850" s="240">
        <f t="shared" si="1"/>
        <v>144385280</v>
      </c>
      <c r="T850" s="334" t="s">
        <v>10402</v>
      </c>
    </row>
    <row r="851" spans="1:20" hidden="1" x14ac:dyDescent="0.25">
      <c r="A851" s="18">
        <v>1546101840</v>
      </c>
      <c r="B851" s="14" t="s">
        <v>3204</v>
      </c>
      <c r="C851" s="14" t="s">
        <v>19</v>
      </c>
      <c r="D851" s="14" t="s">
        <v>3205</v>
      </c>
      <c r="E851" s="50">
        <v>30</v>
      </c>
      <c r="F851" s="50"/>
      <c r="G851" s="50" t="s">
        <v>10295</v>
      </c>
      <c r="H851" s="168">
        <v>45345</v>
      </c>
      <c r="I851" s="161"/>
      <c r="J851" s="161"/>
      <c r="K851" s="337" t="s">
        <v>10459</v>
      </c>
      <c r="L851" s="195">
        <v>34559</v>
      </c>
      <c r="M851" s="168">
        <v>45349</v>
      </c>
      <c r="N851" s="116" t="s">
        <v>10294</v>
      </c>
      <c r="O851" s="161"/>
      <c r="P851" s="116" t="s">
        <v>10282</v>
      </c>
      <c r="Q851" s="168">
        <v>45350</v>
      </c>
      <c r="R851" s="332"/>
      <c r="S851" s="332"/>
      <c r="T851" s="334"/>
    </row>
    <row r="852" spans="1:20" hidden="1" x14ac:dyDescent="0.25">
      <c r="A852" s="18">
        <v>1015100880</v>
      </c>
      <c r="B852" s="14" t="s">
        <v>5537</v>
      </c>
      <c r="C852" s="14" t="s">
        <v>19</v>
      </c>
      <c r="D852" s="14" t="s">
        <v>5538</v>
      </c>
      <c r="E852" s="117">
        <v>20</v>
      </c>
      <c r="F852" s="117"/>
      <c r="G852" s="117" t="s">
        <v>10411</v>
      </c>
      <c r="H852" s="168">
        <v>45345</v>
      </c>
      <c r="I852" s="161" t="s">
        <v>8963</v>
      </c>
      <c r="J852" s="116" t="s">
        <v>10002</v>
      </c>
      <c r="K852" s="337" t="s">
        <v>10398</v>
      </c>
      <c r="L852" s="115">
        <v>34749</v>
      </c>
      <c r="M852" s="162">
        <v>45372</v>
      </c>
      <c r="N852" s="116" t="s">
        <v>10329</v>
      </c>
      <c r="O852" s="116" t="s">
        <v>10520</v>
      </c>
      <c r="P852" s="199" t="s">
        <v>10282</v>
      </c>
      <c r="Q852" s="168">
        <v>45384</v>
      </c>
      <c r="R852" s="240">
        <v>6322</v>
      </c>
      <c r="S852" s="240">
        <f>+L852*R852</f>
        <v>219683178</v>
      </c>
      <c r="T852" s="334" t="s">
        <v>10419</v>
      </c>
    </row>
    <row r="853" spans="1:20" hidden="1" x14ac:dyDescent="0.25">
      <c r="A853" s="18">
        <v>1022100230</v>
      </c>
      <c r="B853" s="14" t="s">
        <v>666</v>
      </c>
      <c r="C853" s="14" t="s">
        <v>19</v>
      </c>
      <c r="D853" s="10" t="s">
        <v>667</v>
      </c>
      <c r="E853" s="117">
        <v>60</v>
      </c>
      <c r="F853" s="117"/>
      <c r="G853" s="117" t="s">
        <v>10292</v>
      </c>
      <c r="H853" s="168">
        <v>45349</v>
      </c>
      <c r="I853" s="116"/>
      <c r="J853" s="116"/>
      <c r="K853" s="337" t="s">
        <v>10398</v>
      </c>
      <c r="L853" s="115">
        <v>34557</v>
      </c>
      <c r="M853" s="162">
        <v>45349</v>
      </c>
      <c r="N853" s="116" t="s">
        <v>10293</v>
      </c>
      <c r="O853" s="116"/>
      <c r="P853" s="199" t="s">
        <v>10282</v>
      </c>
      <c r="Q853" s="168">
        <v>45364</v>
      </c>
    </row>
    <row r="854" spans="1:20" hidden="1" x14ac:dyDescent="0.25">
      <c r="A854" s="18">
        <v>1213103380</v>
      </c>
      <c r="B854" s="30" t="s">
        <v>7742</v>
      </c>
      <c r="C854" s="14" t="s">
        <v>6699</v>
      </c>
      <c r="D854" s="30" t="s">
        <v>9359</v>
      </c>
      <c r="E854" s="117">
        <v>5</v>
      </c>
      <c r="F854" s="117"/>
      <c r="G854" s="117" t="s">
        <v>10409</v>
      </c>
      <c r="H854" s="168">
        <v>45348</v>
      </c>
      <c r="I854" s="161" t="s">
        <v>8963</v>
      </c>
      <c r="J854" s="116" t="s">
        <v>10410</v>
      </c>
      <c r="K854" s="337" t="s">
        <v>10398</v>
      </c>
      <c r="L854" s="115">
        <v>34750</v>
      </c>
      <c r="M854" s="162">
        <v>45372</v>
      </c>
      <c r="N854" s="116" t="s">
        <v>10280</v>
      </c>
      <c r="O854" s="116"/>
      <c r="P854" s="116" t="s">
        <v>10282</v>
      </c>
      <c r="Q854" s="168">
        <v>45393</v>
      </c>
      <c r="R854" s="240">
        <v>14800</v>
      </c>
      <c r="S854" s="240">
        <f>+L854*R854</f>
        <v>514300000</v>
      </c>
      <c r="T854" s="334" t="s">
        <v>10418</v>
      </c>
    </row>
    <row r="855" spans="1:20" hidden="1" x14ac:dyDescent="0.25">
      <c r="A855" s="18">
        <v>1010108320</v>
      </c>
      <c r="B855" s="14" t="s">
        <v>9779</v>
      </c>
      <c r="C855" s="10" t="s">
        <v>6699</v>
      </c>
      <c r="D855" s="14" t="s">
        <v>10199</v>
      </c>
      <c r="E855" s="117">
        <v>1</v>
      </c>
      <c r="F855" s="117"/>
      <c r="G855" s="117" t="s">
        <v>10408</v>
      </c>
      <c r="H855" s="168">
        <v>45335</v>
      </c>
      <c r="I855" s="116" t="s">
        <v>8963</v>
      </c>
      <c r="J855" s="116" t="s">
        <v>10099</v>
      </c>
      <c r="K855" s="337" t="s">
        <v>10398</v>
      </c>
      <c r="L855" s="115">
        <v>34712</v>
      </c>
      <c r="M855" s="162">
        <v>45369</v>
      </c>
      <c r="N855" s="116" t="s">
        <v>10467</v>
      </c>
      <c r="O855" s="116"/>
      <c r="P855" s="199" t="s">
        <v>10282</v>
      </c>
      <c r="Q855" s="168">
        <v>45370</v>
      </c>
      <c r="R855" s="240">
        <v>19478</v>
      </c>
      <c r="S855" s="240">
        <f>+L855*R855</f>
        <v>676120336</v>
      </c>
      <c r="T855" s="334" t="s">
        <v>10341</v>
      </c>
    </row>
    <row r="856" spans="1:20" hidden="1" x14ac:dyDescent="0.25">
      <c r="A856" s="18">
        <v>1013100090</v>
      </c>
      <c r="B856" s="14" t="s">
        <v>8015</v>
      </c>
      <c r="C856" s="14" t="s">
        <v>7375</v>
      </c>
      <c r="D856" s="14" t="s">
        <v>7703</v>
      </c>
      <c r="E856" s="117">
        <v>3</v>
      </c>
      <c r="F856" s="117"/>
      <c r="G856" s="117" t="s">
        <v>10290</v>
      </c>
      <c r="H856" s="168">
        <v>45335</v>
      </c>
      <c r="I856" s="161" t="s">
        <v>8963</v>
      </c>
      <c r="J856" s="116"/>
      <c r="K856" s="337" t="s">
        <v>10459</v>
      </c>
      <c r="L856" s="115">
        <v>34572</v>
      </c>
      <c r="M856" s="162">
        <v>45350</v>
      </c>
      <c r="N856" s="116" t="s">
        <v>10291</v>
      </c>
      <c r="O856" s="116"/>
      <c r="P856" s="199" t="s">
        <v>10282</v>
      </c>
      <c r="Q856" s="168">
        <v>45352</v>
      </c>
      <c r="R856" s="240"/>
      <c r="S856" s="240"/>
      <c r="T856" s="335"/>
    </row>
    <row r="857" spans="1:20" hidden="1" x14ac:dyDescent="0.25">
      <c r="A857" s="18">
        <v>1327100060</v>
      </c>
      <c r="B857" s="14" t="s">
        <v>6932</v>
      </c>
      <c r="C857" s="14" t="s">
        <v>19</v>
      </c>
      <c r="D857" s="14" t="s">
        <v>2894</v>
      </c>
      <c r="E857" s="117">
        <v>3</v>
      </c>
      <c r="F857" s="117"/>
      <c r="G857" s="117" t="s">
        <v>10595</v>
      </c>
      <c r="H857" s="168">
        <v>45357</v>
      </c>
      <c r="I857" s="116" t="s">
        <v>8963</v>
      </c>
      <c r="J857" s="116" t="s">
        <v>10410</v>
      </c>
      <c r="K857" s="337" t="s">
        <v>10459</v>
      </c>
      <c r="L857" s="195">
        <v>34857</v>
      </c>
      <c r="M857" s="168">
        <v>45386</v>
      </c>
      <c r="N857" s="116" t="s">
        <v>10594</v>
      </c>
      <c r="O857" s="116"/>
      <c r="P857" s="116" t="s">
        <v>10282</v>
      </c>
      <c r="Q857" s="168">
        <v>45435</v>
      </c>
      <c r="R857" s="240">
        <v>235806</v>
      </c>
      <c r="S857" s="240">
        <f t="shared" ref="S857:S867" si="2">+L857*R857</f>
        <v>8219489742</v>
      </c>
      <c r="T857" s="205" t="s">
        <v>10596</v>
      </c>
    </row>
    <row r="858" spans="1:20" hidden="1" x14ac:dyDescent="0.25">
      <c r="A858" s="18">
        <v>1310103090</v>
      </c>
      <c r="B858" s="14" t="s">
        <v>6754</v>
      </c>
      <c r="C858" s="14" t="s">
        <v>19</v>
      </c>
      <c r="D858" s="14" t="s">
        <v>6755</v>
      </c>
      <c r="E858" s="117">
        <v>20</v>
      </c>
      <c r="F858" s="117"/>
      <c r="G858" s="117" t="s">
        <v>10447</v>
      </c>
      <c r="H858" s="168">
        <v>45358</v>
      </c>
      <c r="I858" s="116" t="s">
        <v>8963</v>
      </c>
      <c r="J858" s="116" t="s">
        <v>10003</v>
      </c>
      <c r="K858" s="337" t="s">
        <v>10398</v>
      </c>
      <c r="L858" s="115">
        <v>34747</v>
      </c>
      <c r="M858" s="162">
        <v>45372</v>
      </c>
      <c r="N858" s="116" t="s">
        <v>10287</v>
      </c>
      <c r="O858" s="116"/>
      <c r="P858" s="116" t="s">
        <v>10282</v>
      </c>
      <c r="Q858" s="168">
        <v>45378</v>
      </c>
      <c r="R858" s="240">
        <v>1450</v>
      </c>
      <c r="S858" s="240">
        <f t="shared" si="2"/>
        <v>50383150</v>
      </c>
      <c r="T858" s="334" t="s">
        <v>10327</v>
      </c>
    </row>
    <row r="859" spans="1:20" hidden="1" x14ac:dyDescent="0.25">
      <c r="A859" s="18">
        <v>1310103120</v>
      </c>
      <c r="B859" s="14" t="s">
        <v>6759</v>
      </c>
      <c r="C859" s="14" t="s">
        <v>19</v>
      </c>
      <c r="D859" s="14" t="s">
        <v>7818</v>
      </c>
      <c r="E859" s="117">
        <v>56</v>
      </c>
      <c r="F859" s="117"/>
      <c r="G859" s="117" t="s">
        <v>10447</v>
      </c>
      <c r="H859" s="168">
        <v>45358</v>
      </c>
      <c r="I859" s="116" t="s">
        <v>8963</v>
      </c>
      <c r="J859" s="116" t="s">
        <v>10417</v>
      </c>
      <c r="K859" s="337" t="s">
        <v>10398</v>
      </c>
      <c r="L859" s="115">
        <v>34747</v>
      </c>
      <c r="M859" s="162">
        <v>45372</v>
      </c>
      <c r="N859" s="116" t="s">
        <v>10287</v>
      </c>
      <c r="O859" s="116"/>
      <c r="P859" s="116" t="s">
        <v>10282</v>
      </c>
      <c r="Q859" s="168">
        <v>45378</v>
      </c>
      <c r="R859" s="240">
        <v>950</v>
      </c>
      <c r="S859" s="240">
        <f t="shared" si="2"/>
        <v>33009650</v>
      </c>
      <c r="T859" s="334" t="s">
        <v>10327</v>
      </c>
    </row>
    <row r="860" spans="1:20" hidden="1" x14ac:dyDescent="0.25">
      <c r="A860" s="18">
        <v>1223100160</v>
      </c>
      <c r="B860" s="14" t="s">
        <v>9685</v>
      </c>
      <c r="C860" s="14" t="s">
        <v>19</v>
      </c>
      <c r="D860" s="14" t="s">
        <v>9682</v>
      </c>
      <c r="E860" s="117">
        <v>7</v>
      </c>
      <c r="F860" s="117"/>
      <c r="G860" s="117" t="s">
        <v>10448</v>
      </c>
      <c r="H860" s="168">
        <v>45358</v>
      </c>
      <c r="I860" s="116" t="s">
        <v>8963</v>
      </c>
      <c r="J860" s="116" t="s">
        <v>10002</v>
      </c>
      <c r="K860" s="337" t="s">
        <v>10398</v>
      </c>
      <c r="L860" s="115">
        <v>34832</v>
      </c>
      <c r="M860" s="168">
        <v>45377</v>
      </c>
      <c r="N860" s="116" t="s">
        <v>10223</v>
      </c>
      <c r="O860" s="116"/>
      <c r="P860" s="116" t="s">
        <v>10282</v>
      </c>
      <c r="Q860" s="168">
        <v>45428</v>
      </c>
      <c r="R860" s="240">
        <v>46267</v>
      </c>
      <c r="S860" s="240">
        <f t="shared" si="2"/>
        <v>1611572144</v>
      </c>
      <c r="T860" s="205" t="s">
        <v>10416</v>
      </c>
    </row>
    <row r="861" spans="1:20" hidden="1" x14ac:dyDescent="0.25">
      <c r="A861" s="18">
        <v>1011100040</v>
      </c>
      <c r="B861" s="14" t="s">
        <v>4215</v>
      </c>
      <c r="C861" s="14" t="s">
        <v>4216</v>
      </c>
      <c r="D861" s="14" t="s">
        <v>4217</v>
      </c>
      <c r="E861" s="117">
        <v>200</v>
      </c>
      <c r="F861" s="117"/>
      <c r="G861" s="117" t="s">
        <v>10449</v>
      </c>
      <c r="H861" s="168">
        <v>45358</v>
      </c>
      <c r="I861" s="116" t="s">
        <v>8963</v>
      </c>
      <c r="J861" s="116" t="s">
        <v>10099</v>
      </c>
      <c r="K861" s="337" t="s">
        <v>10398</v>
      </c>
      <c r="L861" s="115">
        <v>34705</v>
      </c>
      <c r="M861" s="162">
        <v>45365</v>
      </c>
      <c r="N861" s="116" t="s">
        <v>10304</v>
      </c>
      <c r="O861" s="116"/>
      <c r="P861" s="199" t="s">
        <v>10282</v>
      </c>
      <c r="Q861" s="168">
        <v>45377</v>
      </c>
      <c r="R861" s="240">
        <v>1450</v>
      </c>
      <c r="S861" s="240">
        <f t="shared" si="2"/>
        <v>50322250</v>
      </c>
      <c r="T861" s="334" t="s">
        <v>10332</v>
      </c>
    </row>
    <row r="862" spans="1:20" hidden="1" x14ac:dyDescent="0.25">
      <c r="A862" s="18">
        <v>1011100140</v>
      </c>
      <c r="B862" s="14" t="s">
        <v>4222</v>
      </c>
      <c r="C862" s="14" t="s">
        <v>731</v>
      </c>
      <c r="D862" s="10" t="s">
        <v>4223</v>
      </c>
      <c r="E862" s="117">
        <v>6</v>
      </c>
      <c r="F862" s="117"/>
      <c r="G862" s="117" t="s">
        <v>10451</v>
      </c>
      <c r="H862" s="168">
        <v>45358</v>
      </c>
      <c r="I862" s="116" t="s">
        <v>8963</v>
      </c>
      <c r="J862" s="116" t="s">
        <v>10002</v>
      </c>
      <c r="K862" s="337" t="s">
        <v>10398</v>
      </c>
      <c r="L862" s="115">
        <v>34707</v>
      </c>
      <c r="M862" s="162">
        <v>45369</v>
      </c>
      <c r="N862" s="116" t="s">
        <v>10472</v>
      </c>
      <c r="O862" s="116"/>
      <c r="P862" s="199" t="s">
        <v>10282</v>
      </c>
      <c r="Q862" s="168">
        <v>45370</v>
      </c>
      <c r="R862" s="240">
        <v>9110</v>
      </c>
      <c r="S862" s="240">
        <f t="shared" si="2"/>
        <v>316180770</v>
      </c>
      <c r="T862" s="205" t="s">
        <v>10413</v>
      </c>
    </row>
    <row r="863" spans="1:20" hidden="1" x14ac:dyDescent="0.25">
      <c r="A863" s="18">
        <v>1022102240</v>
      </c>
      <c r="B863" s="19" t="s">
        <v>6079</v>
      </c>
      <c r="C863" s="19" t="s">
        <v>5722</v>
      </c>
      <c r="D863" s="20" t="s">
        <v>6080</v>
      </c>
      <c r="E863" s="117">
        <v>4</v>
      </c>
      <c r="F863" s="117"/>
      <c r="G863" s="117" t="s">
        <v>10451</v>
      </c>
      <c r="H863" s="168">
        <v>45358</v>
      </c>
      <c r="I863" s="116" t="s">
        <v>8963</v>
      </c>
      <c r="J863" s="116" t="s">
        <v>10003</v>
      </c>
      <c r="K863" s="337" t="s">
        <v>10398</v>
      </c>
      <c r="L863" s="115">
        <v>34707</v>
      </c>
      <c r="M863" s="162">
        <v>45369</v>
      </c>
      <c r="N863" s="116" t="s">
        <v>10472</v>
      </c>
      <c r="O863" s="116"/>
      <c r="P863" s="199" t="s">
        <v>10282</v>
      </c>
      <c r="Q863" s="168">
        <v>45370</v>
      </c>
      <c r="R863" s="240">
        <v>27950</v>
      </c>
      <c r="S863" s="240">
        <f t="shared" si="2"/>
        <v>970060650</v>
      </c>
      <c r="T863" s="205" t="s">
        <v>10414</v>
      </c>
    </row>
    <row r="864" spans="1:20" hidden="1" x14ac:dyDescent="0.25">
      <c r="A864" s="18">
        <v>1241100690</v>
      </c>
      <c r="B864" s="14" t="s">
        <v>7786</v>
      </c>
      <c r="C864" s="14" t="s">
        <v>6699</v>
      </c>
      <c r="D864" s="15" t="s">
        <v>7785</v>
      </c>
      <c r="E864" s="50">
        <v>2</v>
      </c>
      <c r="F864" s="50"/>
      <c r="G864" s="50" t="s">
        <v>10450</v>
      </c>
      <c r="H864" s="168">
        <v>45358</v>
      </c>
      <c r="I864" s="161"/>
      <c r="J864" s="116" t="s">
        <v>10099</v>
      </c>
      <c r="K864" s="337" t="s">
        <v>10459</v>
      </c>
      <c r="L864" s="115">
        <v>35044</v>
      </c>
      <c r="M864" s="162">
        <v>45400</v>
      </c>
      <c r="N864" s="116" t="s">
        <v>10281</v>
      </c>
      <c r="O864" s="116"/>
      <c r="P864" s="116" t="s">
        <v>10282</v>
      </c>
      <c r="Q864" s="168">
        <v>45404</v>
      </c>
      <c r="R864" s="240">
        <v>37310</v>
      </c>
      <c r="S864" s="240">
        <f t="shared" si="2"/>
        <v>1307491640</v>
      </c>
      <c r="T864" s="205" t="s">
        <v>10340</v>
      </c>
    </row>
    <row r="865" spans="1:20" hidden="1" x14ac:dyDescent="0.25">
      <c r="A865" s="18">
        <v>1318100300</v>
      </c>
      <c r="B865" s="14" t="s">
        <v>6323</v>
      </c>
      <c r="C865" s="14" t="s">
        <v>19</v>
      </c>
      <c r="D865" s="14" t="s">
        <v>6873</v>
      </c>
      <c r="E865" s="117">
        <v>1</v>
      </c>
      <c r="F865" s="117"/>
      <c r="G865" s="117" t="s">
        <v>10462</v>
      </c>
      <c r="H865" s="168">
        <v>45363</v>
      </c>
      <c r="I865" s="161" t="s">
        <v>8963</v>
      </c>
      <c r="J865" s="116" t="s">
        <v>10099</v>
      </c>
      <c r="K865" s="337" t="s">
        <v>10459</v>
      </c>
      <c r="L865" s="195">
        <v>34706</v>
      </c>
      <c r="M865" s="168">
        <v>45365</v>
      </c>
      <c r="N865" s="116" t="s">
        <v>10289</v>
      </c>
      <c r="O865" s="116"/>
      <c r="P865" s="116" t="s">
        <v>10282</v>
      </c>
      <c r="Q865" s="168">
        <v>45369</v>
      </c>
      <c r="R865" s="240">
        <v>322608</v>
      </c>
      <c r="S865" s="240">
        <f t="shared" si="2"/>
        <v>11196433248</v>
      </c>
      <c r="T865" s="334" t="s">
        <v>10328</v>
      </c>
    </row>
    <row r="866" spans="1:20" hidden="1" x14ac:dyDescent="0.25">
      <c r="A866" s="18">
        <v>1017100180</v>
      </c>
      <c r="B866" s="14" t="s">
        <v>655</v>
      </c>
      <c r="C866" s="14" t="s">
        <v>19</v>
      </c>
      <c r="D866" s="14" t="s">
        <v>10454</v>
      </c>
      <c r="E866" s="117">
        <v>10</v>
      </c>
      <c r="F866" s="117"/>
      <c r="G866" s="117" t="s">
        <v>10471</v>
      </c>
      <c r="H866" s="168">
        <v>45369</v>
      </c>
      <c r="I866" s="116" t="s">
        <v>8963</v>
      </c>
      <c r="J866" s="116" t="s">
        <v>10470</v>
      </c>
      <c r="K866" s="337" t="s">
        <v>10459</v>
      </c>
      <c r="L866" s="115">
        <v>34716</v>
      </c>
      <c r="M866" s="198">
        <v>45369</v>
      </c>
      <c r="N866" s="116" t="s">
        <v>10464</v>
      </c>
      <c r="O866" s="116"/>
      <c r="P866" s="199" t="s">
        <v>10282</v>
      </c>
      <c r="Q866" s="168">
        <v>45370</v>
      </c>
      <c r="R866" s="240">
        <v>101432</v>
      </c>
      <c r="S866" s="240">
        <f t="shared" si="2"/>
        <v>3521313312</v>
      </c>
      <c r="T866" s="334" t="s">
        <v>10456</v>
      </c>
    </row>
    <row r="867" spans="1:20" hidden="1" x14ac:dyDescent="0.25">
      <c r="A867" s="18">
        <v>1014103530</v>
      </c>
      <c r="B867" s="14" t="s">
        <v>3964</v>
      </c>
      <c r="C867" s="14" t="s">
        <v>19</v>
      </c>
      <c r="D867" s="14" t="s">
        <v>7238</v>
      </c>
      <c r="E867" s="117">
        <v>1</v>
      </c>
      <c r="F867" s="117"/>
      <c r="G867" s="50" t="s">
        <v>10474</v>
      </c>
      <c r="H867" s="168">
        <v>45370</v>
      </c>
      <c r="I867" s="116" t="s">
        <v>8963</v>
      </c>
      <c r="J867" s="116" t="s">
        <v>10002</v>
      </c>
      <c r="K867" s="337" t="s">
        <v>10459</v>
      </c>
      <c r="L867" s="115">
        <v>34883</v>
      </c>
      <c r="M867" s="168">
        <v>45377</v>
      </c>
      <c r="N867" s="116" t="s">
        <v>10550</v>
      </c>
      <c r="O867" s="116"/>
      <c r="P867" s="199" t="s">
        <v>10283</v>
      </c>
      <c r="Q867" s="168">
        <v>45383</v>
      </c>
      <c r="R867" s="240">
        <v>80780</v>
      </c>
      <c r="S867" s="240">
        <f t="shared" si="2"/>
        <v>2817848740</v>
      </c>
      <c r="T867" s="205" t="s">
        <v>10475</v>
      </c>
    </row>
    <row r="868" spans="1:20" hidden="1" x14ac:dyDescent="0.25">
      <c r="A868" s="18">
        <v>1510101880</v>
      </c>
      <c r="B868" s="14" t="s">
        <v>1069</v>
      </c>
      <c r="C868" s="14" t="s">
        <v>19</v>
      </c>
      <c r="D868" s="10" t="s">
        <v>7376</v>
      </c>
      <c r="E868" s="117">
        <v>4</v>
      </c>
      <c r="F868" s="117"/>
      <c r="G868" s="117" t="s">
        <v>10777</v>
      </c>
      <c r="H868" s="168">
        <v>45385</v>
      </c>
      <c r="I868" s="116"/>
      <c r="J868" s="116"/>
      <c r="K868" s="337" t="s">
        <v>10459</v>
      </c>
      <c r="L868" s="195">
        <v>35041</v>
      </c>
      <c r="M868" s="168">
        <v>45400</v>
      </c>
      <c r="N868" s="116" t="s">
        <v>10776</v>
      </c>
      <c r="O868" s="116"/>
      <c r="P868" s="116" t="s">
        <v>10282</v>
      </c>
      <c r="Q868" s="168">
        <v>45405</v>
      </c>
      <c r="R868" s="240"/>
      <c r="T868" s="205"/>
    </row>
    <row r="869" spans="1:20" hidden="1" x14ac:dyDescent="0.25">
      <c r="A869" s="18">
        <v>1012100010</v>
      </c>
      <c r="B869" s="14" t="s">
        <v>2992</v>
      </c>
      <c r="C869" s="14" t="s">
        <v>19</v>
      </c>
      <c r="D869" s="14" t="s">
        <v>6632</v>
      </c>
      <c r="E869" s="50">
        <v>3</v>
      </c>
      <c r="F869" s="50"/>
      <c r="G869" s="50" t="s">
        <v>10495</v>
      </c>
      <c r="H869" s="168">
        <v>45370</v>
      </c>
      <c r="I869" s="116" t="s">
        <v>8963</v>
      </c>
      <c r="J869" s="116" t="s">
        <v>10410</v>
      </c>
      <c r="K869" s="337" t="s">
        <v>10459</v>
      </c>
      <c r="L869" s="115">
        <v>34795</v>
      </c>
      <c r="M869" s="162">
        <v>45377</v>
      </c>
      <c r="N869" s="116" t="s">
        <v>10528</v>
      </c>
      <c r="O869" s="116" t="s">
        <v>10556</v>
      </c>
      <c r="P869" s="199" t="s">
        <v>10282</v>
      </c>
      <c r="Q869" s="168">
        <v>45377</v>
      </c>
      <c r="R869" s="240">
        <v>65000</v>
      </c>
      <c r="S869" s="240">
        <f t="shared" ref="S869:S900" si="3">+L869*R869</f>
        <v>2261675000</v>
      </c>
      <c r="T869" s="334" t="s">
        <v>10506</v>
      </c>
    </row>
    <row r="870" spans="1:20" hidden="1" x14ac:dyDescent="0.25">
      <c r="A870" s="18">
        <v>1012100120</v>
      </c>
      <c r="B870" s="14" t="s">
        <v>2994</v>
      </c>
      <c r="C870" s="14" t="s">
        <v>19</v>
      </c>
      <c r="D870" s="10" t="s">
        <v>6630</v>
      </c>
      <c r="E870" s="50">
        <v>16</v>
      </c>
      <c r="F870" s="50"/>
      <c r="G870" s="50" t="s">
        <v>10495</v>
      </c>
      <c r="H870" s="168">
        <v>45370</v>
      </c>
      <c r="I870" s="116" t="s">
        <v>8963</v>
      </c>
      <c r="J870" s="116"/>
      <c r="K870" s="337" t="s">
        <v>10459</v>
      </c>
      <c r="L870" s="115">
        <v>34795</v>
      </c>
      <c r="M870" s="162">
        <v>45377</v>
      </c>
      <c r="N870" s="116" t="s">
        <v>10528</v>
      </c>
      <c r="O870" s="116" t="s">
        <v>10634</v>
      </c>
      <c r="P870" s="199" t="s">
        <v>10282</v>
      </c>
      <c r="Q870" s="168">
        <v>45399</v>
      </c>
      <c r="R870" s="240">
        <v>22500</v>
      </c>
      <c r="S870" s="240">
        <f t="shared" si="3"/>
        <v>782887500</v>
      </c>
      <c r="T870" s="334" t="s">
        <v>10507</v>
      </c>
    </row>
    <row r="871" spans="1:20" hidden="1" x14ac:dyDescent="0.25">
      <c r="A871" s="18">
        <v>1022100230</v>
      </c>
      <c r="B871" s="14" t="s">
        <v>666</v>
      </c>
      <c r="C871" s="14" t="s">
        <v>19</v>
      </c>
      <c r="D871" s="14" t="s">
        <v>667</v>
      </c>
      <c r="E871" s="50">
        <v>60</v>
      </c>
      <c r="F871" s="50"/>
      <c r="G871" s="50" t="s">
        <v>10496</v>
      </c>
      <c r="H871" s="168">
        <v>45370</v>
      </c>
      <c r="I871" s="116" t="s">
        <v>8963</v>
      </c>
      <c r="J871" s="117"/>
      <c r="K871" s="337" t="s">
        <v>10459</v>
      </c>
      <c r="L871" s="115">
        <v>34791</v>
      </c>
      <c r="M871" s="162">
        <v>45376</v>
      </c>
      <c r="N871" s="116" t="s">
        <v>10293</v>
      </c>
      <c r="O871" s="116" t="s">
        <v>10309</v>
      </c>
      <c r="P871" s="199" t="s">
        <v>10282</v>
      </c>
      <c r="Q871" s="168">
        <v>45398</v>
      </c>
      <c r="R871" s="240">
        <v>1680</v>
      </c>
      <c r="S871" s="240">
        <f t="shared" si="3"/>
        <v>58448880</v>
      </c>
      <c r="T871" s="334" t="s">
        <v>10508</v>
      </c>
    </row>
    <row r="872" spans="1:20" hidden="1" x14ac:dyDescent="0.25">
      <c r="A872" s="18">
        <v>1011100110</v>
      </c>
      <c r="B872" s="14" t="s">
        <v>10019</v>
      </c>
      <c r="C872" s="14" t="s">
        <v>731</v>
      </c>
      <c r="D872" s="14" t="s">
        <v>6670</v>
      </c>
      <c r="E872" s="50">
        <v>50</v>
      </c>
      <c r="F872" s="50"/>
      <c r="G872" s="50" t="s">
        <v>10497</v>
      </c>
      <c r="H872" s="168">
        <v>45370</v>
      </c>
      <c r="I872" s="116" t="s">
        <v>8963</v>
      </c>
      <c r="J872" s="116" t="s">
        <v>10473</v>
      </c>
      <c r="K872" s="337" t="s">
        <v>10459</v>
      </c>
      <c r="L872" s="115">
        <v>34792</v>
      </c>
      <c r="M872" s="162">
        <v>45376</v>
      </c>
      <c r="N872" s="116" t="s">
        <v>10299</v>
      </c>
      <c r="O872" s="116"/>
      <c r="P872" s="199" t="s">
        <v>10282</v>
      </c>
      <c r="Q872" s="168">
        <v>45378</v>
      </c>
      <c r="R872" s="240">
        <v>3840</v>
      </c>
      <c r="S872" s="240">
        <f t="shared" si="3"/>
        <v>133601280</v>
      </c>
      <c r="T872" s="334" t="s">
        <v>10503</v>
      </c>
    </row>
    <row r="873" spans="1:20" hidden="1" x14ac:dyDescent="0.25">
      <c r="A873" s="18">
        <v>1321100610</v>
      </c>
      <c r="B873" s="14" t="s">
        <v>6936</v>
      </c>
      <c r="C873" s="14" t="s">
        <v>19</v>
      </c>
      <c r="D873" s="14" t="s">
        <v>6938</v>
      </c>
      <c r="E873" s="117">
        <v>10</v>
      </c>
      <c r="F873" s="117"/>
      <c r="G873" s="117" t="s">
        <v>10498</v>
      </c>
      <c r="H873" s="162">
        <v>45370</v>
      </c>
      <c r="I873" s="116" t="s">
        <v>8963</v>
      </c>
      <c r="J873" s="116" t="s">
        <v>10410</v>
      </c>
      <c r="K873" s="337" t="s">
        <v>10459</v>
      </c>
      <c r="L873" s="195">
        <v>34864</v>
      </c>
      <c r="M873" s="168">
        <v>45390</v>
      </c>
      <c r="N873" s="116" t="s">
        <v>10466</v>
      </c>
      <c r="O873" s="116"/>
      <c r="P873" s="116" t="s">
        <v>10282</v>
      </c>
      <c r="Q873" s="168">
        <v>45391</v>
      </c>
      <c r="R873" s="240">
        <v>53900</v>
      </c>
      <c r="S873" s="240">
        <f t="shared" si="3"/>
        <v>1879169600</v>
      </c>
      <c r="T873" s="205" t="s">
        <v>10327</v>
      </c>
    </row>
    <row r="874" spans="1:20" hidden="1" x14ac:dyDescent="0.25">
      <c r="A874" s="18">
        <v>1324103580</v>
      </c>
      <c r="B874" s="14" t="s">
        <v>8552</v>
      </c>
      <c r="C874" s="14" t="s">
        <v>19</v>
      </c>
      <c r="D874" s="14" t="s">
        <v>8554</v>
      </c>
      <c r="E874" s="117">
        <v>10</v>
      </c>
      <c r="F874" s="117"/>
      <c r="G874" s="117" t="s">
        <v>10498</v>
      </c>
      <c r="H874" s="162">
        <v>45370</v>
      </c>
      <c r="I874" s="116"/>
      <c r="J874" s="116"/>
      <c r="K874" s="337" t="s">
        <v>10459</v>
      </c>
      <c r="L874" s="195">
        <v>34864</v>
      </c>
      <c r="M874" s="168">
        <v>45390</v>
      </c>
      <c r="N874" s="116" t="s">
        <v>10466</v>
      </c>
      <c r="O874" s="116"/>
      <c r="P874" s="116" t="s">
        <v>10282</v>
      </c>
      <c r="Q874" s="168">
        <v>45391</v>
      </c>
      <c r="R874" s="240">
        <v>29500</v>
      </c>
      <c r="S874" s="240">
        <f t="shared" si="3"/>
        <v>1028488000</v>
      </c>
      <c r="T874" s="205" t="s">
        <v>10504</v>
      </c>
    </row>
    <row r="875" spans="1:20" hidden="1" x14ac:dyDescent="0.25">
      <c r="A875" s="18">
        <v>1324103590</v>
      </c>
      <c r="B875" s="14" t="s">
        <v>8715</v>
      </c>
      <c r="C875" s="14" t="s">
        <v>19</v>
      </c>
      <c r="D875" s="14" t="s">
        <v>8555</v>
      </c>
      <c r="E875" s="117">
        <v>10</v>
      </c>
      <c r="F875" s="117"/>
      <c r="G875" s="117" t="s">
        <v>10498</v>
      </c>
      <c r="H875" s="162">
        <v>45370</v>
      </c>
      <c r="I875" s="116"/>
      <c r="J875" s="116"/>
      <c r="K875" s="337" t="s">
        <v>10459</v>
      </c>
      <c r="L875" s="195">
        <v>34864</v>
      </c>
      <c r="M875" s="168">
        <v>45390</v>
      </c>
      <c r="N875" s="116" t="s">
        <v>10466</v>
      </c>
      <c r="O875" s="116"/>
      <c r="P875" s="116" t="s">
        <v>10282</v>
      </c>
      <c r="Q875" s="168">
        <v>45391</v>
      </c>
      <c r="R875" s="240">
        <v>26000</v>
      </c>
      <c r="S875" s="240">
        <f t="shared" si="3"/>
        <v>906464000</v>
      </c>
      <c r="T875" s="205" t="s">
        <v>10504</v>
      </c>
    </row>
    <row r="876" spans="1:20" hidden="1" x14ac:dyDescent="0.25">
      <c r="A876" s="18">
        <v>1026100080</v>
      </c>
      <c r="B876" s="14" t="s">
        <v>3167</v>
      </c>
      <c r="C876" s="14" t="s">
        <v>19</v>
      </c>
      <c r="D876" s="14" t="s">
        <v>7409</v>
      </c>
      <c r="E876" s="50">
        <v>5</v>
      </c>
      <c r="F876" s="50"/>
      <c r="G876" s="50" t="s">
        <v>10499</v>
      </c>
      <c r="H876" s="162">
        <v>45370</v>
      </c>
      <c r="I876" s="116" t="s">
        <v>8963</v>
      </c>
      <c r="J876" s="116" t="s">
        <v>10002</v>
      </c>
      <c r="K876" s="337" t="s">
        <v>10459</v>
      </c>
      <c r="L876" s="115">
        <v>34796</v>
      </c>
      <c r="M876" s="162">
        <v>45377</v>
      </c>
      <c r="N876" s="116" t="s">
        <v>10291</v>
      </c>
      <c r="O876" s="116"/>
      <c r="P876" s="199" t="s">
        <v>10282</v>
      </c>
      <c r="Q876" s="168">
        <v>45378</v>
      </c>
      <c r="R876" s="240">
        <v>67945</v>
      </c>
      <c r="S876" s="240">
        <f t="shared" si="3"/>
        <v>2364214220</v>
      </c>
      <c r="T876" s="334" t="s">
        <v>10509</v>
      </c>
    </row>
    <row r="877" spans="1:20" hidden="1" x14ac:dyDescent="0.25">
      <c r="A877" s="18">
        <v>1027100100</v>
      </c>
      <c r="B877" s="14" t="s">
        <v>481</v>
      </c>
      <c r="C877" s="14" t="s">
        <v>19</v>
      </c>
      <c r="D877" s="10" t="s">
        <v>8273</v>
      </c>
      <c r="E877" s="50">
        <v>9</v>
      </c>
      <c r="F877" s="50"/>
      <c r="G877" s="50" t="s">
        <v>10499</v>
      </c>
      <c r="H877" s="162">
        <v>45370</v>
      </c>
      <c r="I877" s="116" t="s">
        <v>8963</v>
      </c>
      <c r="J877" s="116" t="s">
        <v>10003</v>
      </c>
      <c r="K877" s="337" t="s">
        <v>10459</v>
      </c>
      <c r="L877" s="115">
        <v>34796</v>
      </c>
      <c r="M877" s="162">
        <v>45377</v>
      </c>
      <c r="N877" s="116" t="s">
        <v>10291</v>
      </c>
      <c r="O877" s="116"/>
      <c r="P877" s="199" t="s">
        <v>10282</v>
      </c>
      <c r="Q877" s="168">
        <v>45378</v>
      </c>
      <c r="R877" s="240">
        <v>33000</v>
      </c>
      <c r="S877" s="240">
        <f t="shared" si="3"/>
        <v>1148268000</v>
      </c>
      <c r="T877" s="334" t="s">
        <v>10509</v>
      </c>
    </row>
    <row r="878" spans="1:20" hidden="1" x14ac:dyDescent="0.25">
      <c r="A878" s="18">
        <v>1513100320</v>
      </c>
      <c r="B878" s="14" t="s">
        <v>4325</v>
      </c>
      <c r="C878" s="14" t="s">
        <v>19</v>
      </c>
      <c r="D878" s="14" t="s">
        <v>6918</v>
      </c>
      <c r="E878" s="50">
        <v>800</v>
      </c>
      <c r="F878" s="50"/>
      <c r="G878" s="50" t="s">
        <v>10500</v>
      </c>
      <c r="H878" s="168">
        <v>45370</v>
      </c>
      <c r="I878" s="116" t="s">
        <v>8963</v>
      </c>
      <c r="J878" s="116" t="s">
        <v>10760</v>
      </c>
      <c r="K878" s="337" t="s">
        <v>10459</v>
      </c>
      <c r="L878" s="195">
        <v>34842</v>
      </c>
      <c r="M878" s="168">
        <v>45378</v>
      </c>
      <c r="N878" s="116" t="s">
        <v>10175</v>
      </c>
      <c r="O878" s="116" t="s">
        <v>11076</v>
      </c>
      <c r="P878" s="116" t="s">
        <v>10282</v>
      </c>
      <c r="Q878" s="168">
        <v>45457</v>
      </c>
      <c r="R878" s="240">
        <v>9640</v>
      </c>
      <c r="S878" s="240">
        <f t="shared" si="3"/>
        <v>335876880</v>
      </c>
      <c r="T878" s="205" t="s">
        <v>10510</v>
      </c>
    </row>
    <row r="879" spans="1:20" hidden="1" x14ac:dyDescent="0.25">
      <c r="A879" s="18">
        <v>1016101340</v>
      </c>
      <c r="B879" s="14" t="s">
        <v>472</v>
      </c>
      <c r="C879" s="14" t="s">
        <v>19</v>
      </c>
      <c r="D879" s="14" t="s">
        <v>473</v>
      </c>
      <c r="E879" s="50">
        <v>5</v>
      </c>
      <c r="F879" s="50"/>
      <c r="G879" s="50" t="s">
        <v>10501</v>
      </c>
      <c r="H879" s="168">
        <v>45371</v>
      </c>
      <c r="I879" s="116" t="s">
        <v>8963</v>
      </c>
      <c r="J879" s="116" t="s">
        <v>10003</v>
      </c>
      <c r="K879" s="337" t="s">
        <v>10459</v>
      </c>
      <c r="L879" s="115">
        <v>34797</v>
      </c>
      <c r="M879" s="168">
        <v>45377</v>
      </c>
      <c r="N879" s="116" t="s">
        <v>10329</v>
      </c>
      <c r="O879" s="116"/>
      <c r="P879" s="199" t="s">
        <v>10282</v>
      </c>
      <c r="Q879" s="168">
        <v>45378</v>
      </c>
      <c r="R879" s="240">
        <v>10267</v>
      </c>
      <c r="S879" s="240">
        <f t="shared" si="3"/>
        <v>357260799</v>
      </c>
      <c r="T879" s="334" t="s">
        <v>10513</v>
      </c>
    </row>
    <row r="880" spans="1:20" hidden="1" x14ac:dyDescent="0.25">
      <c r="A880" s="18">
        <v>1022100510</v>
      </c>
      <c r="B880" s="14" t="s">
        <v>1757</v>
      </c>
      <c r="C880" s="14" t="s">
        <v>19</v>
      </c>
      <c r="D880" s="10" t="s">
        <v>1758</v>
      </c>
      <c r="E880" s="50">
        <v>20</v>
      </c>
      <c r="F880" s="50"/>
      <c r="G880" s="50" t="s">
        <v>10501</v>
      </c>
      <c r="H880" s="168">
        <v>45371</v>
      </c>
      <c r="I880" s="116" t="s">
        <v>8963</v>
      </c>
      <c r="J880" s="116" t="s">
        <v>10410</v>
      </c>
      <c r="K880" s="337" t="s">
        <v>10459</v>
      </c>
      <c r="L880" s="115">
        <v>34797</v>
      </c>
      <c r="M880" s="168">
        <v>45377</v>
      </c>
      <c r="N880" s="116" t="s">
        <v>10329</v>
      </c>
      <c r="O880" s="116"/>
      <c r="P880" s="199" t="s">
        <v>10282</v>
      </c>
      <c r="Q880" s="168">
        <v>45378</v>
      </c>
      <c r="R880" s="240">
        <v>980</v>
      </c>
      <c r="S880" s="240">
        <f t="shared" si="3"/>
        <v>34101060</v>
      </c>
      <c r="T880" s="334" t="s">
        <v>10511</v>
      </c>
    </row>
    <row r="881" spans="1:20" hidden="1" x14ac:dyDescent="0.25">
      <c r="A881" s="18">
        <v>1546103150</v>
      </c>
      <c r="B881" s="14" t="s">
        <v>3855</v>
      </c>
      <c r="C881" s="14" t="s">
        <v>881</v>
      </c>
      <c r="D881" s="14" t="s">
        <v>10252</v>
      </c>
      <c r="E881" s="50">
        <v>1</v>
      </c>
      <c r="F881" s="50"/>
      <c r="G881" s="50" t="s">
        <v>10501</v>
      </c>
      <c r="H881" s="168">
        <v>45371</v>
      </c>
      <c r="I881" s="116" t="s">
        <v>8963</v>
      </c>
      <c r="J881" s="116" t="s">
        <v>10002</v>
      </c>
      <c r="K881" s="337" t="s">
        <v>10459</v>
      </c>
      <c r="L881" s="195">
        <v>34798</v>
      </c>
      <c r="M881" s="168">
        <v>45377</v>
      </c>
      <c r="N881" s="116" t="s">
        <v>10284</v>
      </c>
      <c r="O881" s="116"/>
      <c r="P881" s="116" t="s">
        <v>10282</v>
      </c>
      <c r="Q881" s="168">
        <v>45378</v>
      </c>
      <c r="R881" s="240">
        <v>48705</v>
      </c>
      <c r="S881" s="240">
        <f t="shared" si="3"/>
        <v>1694836590</v>
      </c>
      <c r="T881" s="334" t="s">
        <v>10512</v>
      </c>
    </row>
    <row r="882" spans="1:20" hidden="1" x14ac:dyDescent="0.25">
      <c r="A882" s="18">
        <v>1224100030</v>
      </c>
      <c r="B882" s="14" t="s">
        <v>9244</v>
      </c>
      <c r="C882" s="14" t="s">
        <v>19</v>
      </c>
      <c r="D882" s="14" t="s">
        <v>9246</v>
      </c>
      <c r="E882" s="50">
        <v>10</v>
      </c>
      <c r="F882" s="50"/>
      <c r="G882" s="50" t="s">
        <v>10502</v>
      </c>
      <c r="H882" s="168">
        <v>45371</v>
      </c>
      <c r="I882" s="116" t="s">
        <v>8963</v>
      </c>
      <c r="J882" s="116" t="s">
        <v>10633</v>
      </c>
      <c r="K882" s="337" t="s">
        <v>10459</v>
      </c>
      <c r="L882" s="115">
        <v>34863</v>
      </c>
      <c r="M882" s="168">
        <v>45390</v>
      </c>
      <c r="N882" s="116" t="s">
        <v>10307</v>
      </c>
      <c r="O882" s="116"/>
      <c r="P882" s="116" t="s">
        <v>10282</v>
      </c>
      <c r="Q882" s="168">
        <v>45401</v>
      </c>
      <c r="R882" s="240">
        <v>20187</v>
      </c>
      <c r="S882" s="240">
        <f t="shared" si="3"/>
        <v>703779381</v>
      </c>
      <c r="T882" s="205" t="s">
        <v>10425</v>
      </c>
    </row>
    <row r="883" spans="1:20" hidden="1" x14ac:dyDescent="0.25">
      <c r="A883" s="18">
        <v>1219102900</v>
      </c>
      <c r="B883" s="23" t="s">
        <v>5292</v>
      </c>
      <c r="C883" s="23" t="s">
        <v>19</v>
      </c>
      <c r="D883" s="23" t="s">
        <v>7405</v>
      </c>
      <c r="E883" s="117">
        <v>2</v>
      </c>
      <c r="F883" s="117"/>
      <c r="G883" s="117" t="s">
        <v>10525</v>
      </c>
      <c r="H883" s="168">
        <v>45373</v>
      </c>
      <c r="I883" s="116" t="s">
        <v>8963</v>
      </c>
      <c r="J883" s="116" t="s">
        <v>10521</v>
      </c>
      <c r="K883" s="337" t="s">
        <v>10459</v>
      </c>
      <c r="L883" s="115">
        <v>34930</v>
      </c>
      <c r="M883" s="168">
        <v>45392</v>
      </c>
      <c r="N883" s="116" t="s">
        <v>10280</v>
      </c>
      <c r="O883" s="116"/>
      <c r="P883" s="116" t="s">
        <v>10282</v>
      </c>
      <c r="Q883" s="168">
        <v>45394</v>
      </c>
      <c r="R883" s="240">
        <v>108537</v>
      </c>
      <c r="S883" s="204">
        <f t="shared" si="3"/>
        <v>3791197410</v>
      </c>
      <c r="T883" s="205" t="s">
        <v>10524</v>
      </c>
    </row>
    <row r="884" spans="1:20" hidden="1" x14ac:dyDescent="0.25">
      <c r="A884" s="18">
        <v>1015102920</v>
      </c>
      <c r="B884" s="14" t="s">
        <v>9375</v>
      </c>
      <c r="C884" s="14" t="s">
        <v>881</v>
      </c>
      <c r="D884" s="14" t="s">
        <v>9374</v>
      </c>
      <c r="E884" s="117">
        <v>3</v>
      </c>
      <c r="F884" s="117"/>
      <c r="G884" s="117" t="s">
        <v>10551</v>
      </c>
      <c r="H884" s="168">
        <v>45378</v>
      </c>
      <c r="I884" s="116" t="s">
        <v>8963</v>
      </c>
      <c r="J884" s="116" t="s">
        <v>10002</v>
      </c>
      <c r="K884" s="337" t="s">
        <v>10459</v>
      </c>
      <c r="L884" s="115">
        <v>34935</v>
      </c>
      <c r="M884" s="168">
        <v>45392</v>
      </c>
      <c r="N884" s="116" t="s">
        <v>10284</v>
      </c>
      <c r="O884" s="116"/>
      <c r="P884" s="116" t="s">
        <v>10282</v>
      </c>
      <c r="Q884" s="168">
        <v>45397</v>
      </c>
      <c r="R884" s="240">
        <v>22526</v>
      </c>
      <c r="S884" s="240">
        <f t="shared" si="3"/>
        <v>786945810</v>
      </c>
      <c r="T884" s="205" t="s">
        <v>10545</v>
      </c>
    </row>
    <row r="885" spans="1:20" hidden="1" x14ac:dyDescent="0.25">
      <c r="A885" s="18">
        <v>1546101890</v>
      </c>
      <c r="B885" s="14" t="s">
        <v>2285</v>
      </c>
      <c r="C885" s="14" t="s">
        <v>19</v>
      </c>
      <c r="D885" s="14" t="s">
        <v>2286</v>
      </c>
      <c r="E885" s="117">
        <v>75</v>
      </c>
      <c r="F885" s="117"/>
      <c r="G885" s="117" t="s">
        <v>10551</v>
      </c>
      <c r="H885" s="168">
        <v>45378</v>
      </c>
      <c r="I885" s="116" t="s">
        <v>8963</v>
      </c>
      <c r="J885" s="116" t="s">
        <v>10526</v>
      </c>
      <c r="K885" s="337" t="s">
        <v>10459</v>
      </c>
      <c r="L885" s="195">
        <v>34934</v>
      </c>
      <c r="M885" s="168">
        <v>45392</v>
      </c>
      <c r="N885" s="116" t="s">
        <v>10273</v>
      </c>
      <c r="O885" s="116" t="s">
        <v>10689</v>
      </c>
      <c r="P885" s="116" t="s">
        <v>10283</v>
      </c>
      <c r="Q885" s="168">
        <v>45399</v>
      </c>
      <c r="R885" s="240">
        <v>2027.26</v>
      </c>
      <c r="S885" s="240">
        <f t="shared" si="3"/>
        <v>70820300.840000004</v>
      </c>
      <c r="T885" s="205" t="s">
        <v>10536</v>
      </c>
    </row>
    <row r="886" spans="1:20" hidden="1" x14ac:dyDescent="0.25">
      <c r="A886" s="18">
        <v>1810101770</v>
      </c>
      <c r="B886" s="14" t="s">
        <v>1210</v>
      </c>
      <c r="C886" s="14" t="s">
        <v>19</v>
      </c>
      <c r="D886" s="14" t="s">
        <v>1211</v>
      </c>
      <c r="E886" s="117">
        <v>6</v>
      </c>
      <c r="F886" s="117"/>
      <c r="G886" s="117" t="s">
        <v>10551</v>
      </c>
      <c r="H886" s="168">
        <v>45378</v>
      </c>
      <c r="I886" s="116" t="s">
        <v>8963</v>
      </c>
      <c r="J886" s="116" t="s">
        <v>10002</v>
      </c>
      <c r="K886" s="337" t="s">
        <v>10459</v>
      </c>
      <c r="L886" s="195">
        <v>34932</v>
      </c>
      <c r="M886" s="168">
        <v>45392</v>
      </c>
      <c r="N886" s="116" t="s">
        <v>10468</v>
      </c>
      <c r="O886" s="116"/>
      <c r="P886" s="116" t="s">
        <v>10282</v>
      </c>
      <c r="Q886" s="168">
        <v>45398</v>
      </c>
      <c r="R886" s="240">
        <v>6500</v>
      </c>
      <c r="S886" s="240">
        <f t="shared" si="3"/>
        <v>227058000</v>
      </c>
      <c r="T886" s="205" t="s">
        <v>10535</v>
      </c>
    </row>
    <row r="887" spans="1:20" hidden="1" x14ac:dyDescent="0.25">
      <c r="A887" s="18">
        <v>1213101730</v>
      </c>
      <c r="B887" s="23" t="s">
        <v>1482</v>
      </c>
      <c r="C887" s="23" t="s">
        <v>1469</v>
      </c>
      <c r="D887" s="23" t="s">
        <v>8241</v>
      </c>
      <c r="E887" s="117">
        <v>160</v>
      </c>
      <c r="F887" s="117"/>
      <c r="G887" s="50" t="s">
        <v>10552</v>
      </c>
      <c r="H887" s="168">
        <v>45378</v>
      </c>
      <c r="I887" s="116" t="s">
        <v>8963</v>
      </c>
      <c r="J887" s="116" t="s">
        <v>10527</v>
      </c>
      <c r="K887" s="337" t="s">
        <v>10459</v>
      </c>
      <c r="L887" s="115">
        <v>34933</v>
      </c>
      <c r="M887" s="168">
        <v>45392</v>
      </c>
      <c r="N887" s="116" t="s">
        <v>10223</v>
      </c>
      <c r="O887" s="116"/>
      <c r="P887" s="116" t="s">
        <v>10282</v>
      </c>
      <c r="Q887" s="168">
        <v>45394</v>
      </c>
      <c r="R887" s="240">
        <v>559.79999999999995</v>
      </c>
      <c r="S887" s="240">
        <f t="shared" si="3"/>
        <v>19555493.399999999</v>
      </c>
      <c r="T887" s="205" t="s">
        <v>10416</v>
      </c>
    </row>
    <row r="888" spans="1:20" hidden="1" x14ac:dyDescent="0.25">
      <c r="A888" s="18">
        <v>1010103220</v>
      </c>
      <c r="B888" s="14" t="s">
        <v>9760</v>
      </c>
      <c r="C888" s="10" t="s">
        <v>4216</v>
      </c>
      <c r="D888" s="14" t="s">
        <v>9378</v>
      </c>
      <c r="E888" s="117">
        <v>20</v>
      </c>
      <c r="F888" s="117"/>
      <c r="G888" s="117" t="s">
        <v>10553</v>
      </c>
      <c r="H888" s="168">
        <v>45378</v>
      </c>
      <c r="I888" s="116" t="s">
        <v>8963</v>
      </c>
      <c r="J888" s="116" t="s">
        <v>10154</v>
      </c>
      <c r="K888" s="337" t="s">
        <v>10459</v>
      </c>
      <c r="L888" s="115">
        <v>34932</v>
      </c>
      <c r="M888" s="168">
        <v>45392</v>
      </c>
      <c r="N888" s="116" t="s">
        <v>10468</v>
      </c>
      <c r="O888" s="116"/>
      <c r="P888" s="116" t="s">
        <v>10282</v>
      </c>
      <c r="Q888" s="168">
        <v>45398</v>
      </c>
      <c r="R888" s="240">
        <v>2570</v>
      </c>
      <c r="S888" s="240">
        <f t="shared" si="3"/>
        <v>89775240</v>
      </c>
      <c r="T888" s="205" t="s">
        <v>10537</v>
      </c>
    </row>
    <row r="889" spans="1:20" hidden="1" x14ac:dyDescent="0.25">
      <c r="A889" s="18">
        <v>1521100100</v>
      </c>
      <c r="B889" s="14" t="s">
        <v>6259</v>
      </c>
      <c r="C889" s="14" t="s">
        <v>19</v>
      </c>
      <c r="D889" s="14" t="s">
        <v>6260</v>
      </c>
      <c r="E889" s="117">
        <v>250</v>
      </c>
      <c r="F889" s="117"/>
      <c r="G889" s="117" t="s">
        <v>10554</v>
      </c>
      <c r="H889" s="168">
        <v>45378</v>
      </c>
      <c r="I889" s="116" t="s">
        <v>8963</v>
      </c>
      <c r="J889" s="116" t="s">
        <v>10530</v>
      </c>
      <c r="K889" s="337" t="s">
        <v>10459</v>
      </c>
      <c r="L889" s="195">
        <v>34866</v>
      </c>
      <c r="M889" s="168">
        <v>45390</v>
      </c>
      <c r="N889" s="116" t="s">
        <v>10175</v>
      </c>
      <c r="O889" s="116"/>
      <c r="P889" s="116" t="s">
        <v>10282</v>
      </c>
      <c r="Q889" s="168">
        <v>45391</v>
      </c>
      <c r="R889" s="240">
        <v>1100</v>
      </c>
      <c r="S889" s="240">
        <f t="shared" si="3"/>
        <v>38352600</v>
      </c>
      <c r="T889" s="205" t="s">
        <v>10540</v>
      </c>
    </row>
    <row r="890" spans="1:20" hidden="1" x14ac:dyDescent="0.25">
      <c r="A890" s="18">
        <v>1810104240</v>
      </c>
      <c r="B890" s="14" t="s">
        <v>4971</v>
      </c>
      <c r="C890" s="14" t="s">
        <v>19</v>
      </c>
      <c r="D890" s="14" t="s">
        <v>4972</v>
      </c>
      <c r="E890" s="117">
        <v>50</v>
      </c>
      <c r="F890" s="117"/>
      <c r="G890" s="117" t="s">
        <v>10554</v>
      </c>
      <c r="H890" s="168">
        <v>45378</v>
      </c>
      <c r="I890" s="116" t="s">
        <v>8963</v>
      </c>
      <c r="J890" s="116" t="s">
        <v>10002</v>
      </c>
      <c r="K890" s="337" t="s">
        <v>10459</v>
      </c>
      <c r="L890" s="195">
        <v>34866</v>
      </c>
      <c r="M890" s="168">
        <v>45390</v>
      </c>
      <c r="N890" s="116" t="s">
        <v>10175</v>
      </c>
      <c r="O890" s="116"/>
      <c r="P890" s="116" t="s">
        <v>10282</v>
      </c>
      <c r="Q890" s="168">
        <v>45391</v>
      </c>
      <c r="R890" s="240">
        <v>1980</v>
      </c>
      <c r="S890" s="240">
        <f t="shared" si="3"/>
        <v>69034680</v>
      </c>
      <c r="T890" s="205" t="s">
        <v>10541</v>
      </c>
    </row>
    <row r="891" spans="1:20" hidden="1" x14ac:dyDescent="0.25">
      <c r="A891" s="18">
        <v>1810104380</v>
      </c>
      <c r="B891" s="14" t="s">
        <v>5032</v>
      </c>
      <c r="C891" s="14" t="s">
        <v>19</v>
      </c>
      <c r="D891" s="14" t="s">
        <v>5033</v>
      </c>
      <c r="E891" s="117">
        <v>40</v>
      </c>
      <c r="F891" s="117"/>
      <c r="G891" s="117" t="s">
        <v>10554</v>
      </c>
      <c r="H891" s="168">
        <v>45378</v>
      </c>
      <c r="I891" s="116" t="s">
        <v>8963</v>
      </c>
      <c r="J891" s="116" t="s">
        <v>10002</v>
      </c>
      <c r="K891" s="337" t="s">
        <v>10459</v>
      </c>
      <c r="L891" s="195">
        <v>34866</v>
      </c>
      <c r="M891" s="168">
        <v>45390</v>
      </c>
      <c r="N891" s="116" t="s">
        <v>10175</v>
      </c>
      <c r="O891" s="116"/>
      <c r="P891" s="116" t="s">
        <v>10282</v>
      </c>
      <c r="Q891" s="168">
        <v>45391</v>
      </c>
      <c r="R891" s="240">
        <v>7200</v>
      </c>
      <c r="S891" s="240">
        <f t="shared" si="3"/>
        <v>251035200</v>
      </c>
      <c r="T891" s="205" t="s">
        <v>10542</v>
      </c>
    </row>
    <row r="892" spans="1:20" hidden="1" x14ac:dyDescent="0.25">
      <c r="A892" s="18">
        <v>1022103940</v>
      </c>
      <c r="B892" s="10" t="s">
        <v>9148</v>
      </c>
      <c r="C892" s="10" t="s">
        <v>19</v>
      </c>
      <c r="D892" s="26" t="s">
        <v>9156</v>
      </c>
      <c r="E892" s="117">
        <v>10</v>
      </c>
      <c r="F892" s="117"/>
      <c r="G892" s="117" t="s">
        <v>10555</v>
      </c>
      <c r="H892" s="168">
        <v>45378</v>
      </c>
      <c r="I892" s="116" t="s">
        <v>8963</v>
      </c>
      <c r="J892" s="116" t="s">
        <v>10410</v>
      </c>
      <c r="K892" s="337" t="s">
        <v>10459</v>
      </c>
      <c r="L892" s="115">
        <v>35097</v>
      </c>
      <c r="M892" s="168">
        <v>45407</v>
      </c>
      <c r="N892" s="116" t="s">
        <v>10802</v>
      </c>
      <c r="O892" s="116"/>
      <c r="P892" s="199" t="s">
        <v>10282</v>
      </c>
      <c r="Q892" s="168">
        <v>45442</v>
      </c>
      <c r="R892" s="240">
        <v>4500</v>
      </c>
      <c r="S892" s="240">
        <f t="shared" si="3"/>
        <v>157936500</v>
      </c>
      <c r="T892" s="205" t="s">
        <v>10516</v>
      </c>
    </row>
    <row r="893" spans="1:20" hidden="1" x14ac:dyDescent="0.25">
      <c r="A893" s="18">
        <v>1022103960</v>
      </c>
      <c r="B893" s="10" t="s">
        <v>9148</v>
      </c>
      <c r="C893" s="10" t="s">
        <v>19</v>
      </c>
      <c r="D893" s="26" t="s">
        <v>9152</v>
      </c>
      <c r="E893" s="117">
        <v>10</v>
      </c>
      <c r="F893" s="117"/>
      <c r="G893" s="117" t="s">
        <v>10555</v>
      </c>
      <c r="H893" s="168">
        <v>45378</v>
      </c>
      <c r="I893" s="116" t="s">
        <v>8963</v>
      </c>
      <c r="J893" s="116" t="s">
        <v>10410</v>
      </c>
      <c r="K893" s="337" t="s">
        <v>10459</v>
      </c>
      <c r="L893" s="115">
        <v>35097</v>
      </c>
      <c r="M893" s="168">
        <v>45407</v>
      </c>
      <c r="N893" s="116" t="s">
        <v>10802</v>
      </c>
      <c r="O893" s="116"/>
      <c r="P893" s="199" t="s">
        <v>10282</v>
      </c>
      <c r="Q893" s="168">
        <v>45442</v>
      </c>
      <c r="R893" s="240">
        <v>4800</v>
      </c>
      <c r="S893" s="240">
        <f t="shared" si="3"/>
        <v>168465600</v>
      </c>
      <c r="T893" s="205" t="s">
        <v>10518</v>
      </c>
    </row>
    <row r="894" spans="1:20" hidden="1" x14ac:dyDescent="0.25">
      <c r="A894" s="18">
        <v>1011100940</v>
      </c>
      <c r="B894" s="14" t="s">
        <v>10614</v>
      </c>
      <c r="C894" s="14" t="s">
        <v>19</v>
      </c>
      <c r="D894" s="14" t="s">
        <v>10615</v>
      </c>
      <c r="E894" s="117">
        <v>20</v>
      </c>
      <c r="F894" s="117"/>
      <c r="G894" s="50" t="s">
        <v>10570</v>
      </c>
      <c r="H894" s="168">
        <v>45379</v>
      </c>
      <c r="I894" s="116"/>
      <c r="J894" s="116" t="s">
        <v>10099</v>
      </c>
      <c r="K894" s="337" t="s">
        <v>10398</v>
      </c>
      <c r="L894" s="115">
        <v>34940</v>
      </c>
      <c r="M894" s="162">
        <v>45394</v>
      </c>
      <c r="N894" s="116" t="s">
        <v>10618</v>
      </c>
      <c r="O894" s="116"/>
      <c r="P894" s="199" t="s">
        <v>10282</v>
      </c>
      <c r="Q894" s="168">
        <v>45390</v>
      </c>
      <c r="R894" s="240">
        <v>19500</v>
      </c>
      <c r="S894" s="240">
        <f t="shared" si="3"/>
        <v>681330000</v>
      </c>
      <c r="T894" s="205" t="s">
        <v>10617</v>
      </c>
    </row>
    <row r="895" spans="1:20" hidden="1" x14ac:dyDescent="0.25">
      <c r="A895" s="18">
        <v>1213102100</v>
      </c>
      <c r="B895" s="14" t="s">
        <v>1478</v>
      </c>
      <c r="C895" s="14" t="s">
        <v>1469</v>
      </c>
      <c r="D895" s="14" t="s">
        <v>1479</v>
      </c>
      <c r="E895" s="117">
        <v>60</v>
      </c>
      <c r="F895" s="117"/>
      <c r="G895" s="117" t="s">
        <v>10579</v>
      </c>
      <c r="H895" s="168">
        <v>45379</v>
      </c>
      <c r="I895" s="116"/>
      <c r="J895" s="116"/>
      <c r="K895" s="337" t="s">
        <v>10398</v>
      </c>
      <c r="L895" s="115">
        <v>34941</v>
      </c>
      <c r="M895" s="168">
        <v>45392</v>
      </c>
      <c r="N895" s="116" t="s">
        <v>10677</v>
      </c>
      <c r="O895" s="116"/>
      <c r="P895" s="116" t="s">
        <v>10282</v>
      </c>
      <c r="Q895" s="168">
        <v>45400</v>
      </c>
      <c r="R895" s="240">
        <v>51093</v>
      </c>
      <c r="S895" s="240">
        <f t="shared" si="3"/>
        <v>1785240513</v>
      </c>
      <c r="T895" s="205" t="s">
        <v>10543</v>
      </c>
    </row>
    <row r="896" spans="1:20" hidden="1" x14ac:dyDescent="0.25">
      <c r="A896" s="18">
        <v>1010100360</v>
      </c>
      <c r="B896" s="14" t="s">
        <v>9762</v>
      </c>
      <c r="C896" s="10" t="s">
        <v>4216</v>
      </c>
      <c r="D896" s="14" t="s">
        <v>9788</v>
      </c>
      <c r="E896" s="117">
        <v>20</v>
      </c>
      <c r="F896" s="117"/>
      <c r="G896" s="117" t="s">
        <v>10572</v>
      </c>
      <c r="H896" s="168">
        <v>45379</v>
      </c>
      <c r="I896" s="116" t="s">
        <v>8963</v>
      </c>
      <c r="J896" s="116" t="s">
        <v>10690</v>
      </c>
      <c r="K896" s="337" t="s">
        <v>10398</v>
      </c>
      <c r="L896" s="115">
        <v>34932</v>
      </c>
      <c r="M896" s="168">
        <v>45392</v>
      </c>
      <c r="N896" s="116" t="s">
        <v>10468</v>
      </c>
      <c r="O896" s="116" t="s">
        <v>10309</v>
      </c>
      <c r="P896" s="116" t="s">
        <v>10282</v>
      </c>
      <c r="Q896" s="168">
        <v>45407</v>
      </c>
      <c r="R896" s="240">
        <v>2970</v>
      </c>
      <c r="S896" s="240">
        <f t="shared" si="3"/>
        <v>103748040</v>
      </c>
      <c r="T896" s="205" t="s">
        <v>10537</v>
      </c>
    </row>
    <row r="897" spans="1:20" hidden="1" x14ac:dyDescent="0.25">
      <c r="A897" s="18">
        <v>1010101250</v>
      </c>
      <c r="B897" s="14" t="s">
        <v>9777</v>
      </c>
      <c r="C897" s="14" t="s">
        <v>19</v>
      </c>
      <c r="D897" s="14" t="s">
        <v>5781</v>
      </c>
      <c r="E897" s="117">
        <v>200</v>
      </c>
      <c r="F897" s="117"/>
      <c r="G897" s="117" t="s">
        <v>10572</v>
      </c>
      <c r="H897" s="168">
        <v>45379</v>
      </c>
      <c r="I897" s="116"/>
      <c r="J897" s="116"/>
      <c r="K897" s="337" t="s">
        <v>10398</v>
      </c>
      <c r="L897" s="115">
        <v>34932</v>
      </c>
      <c r="M897" s="168">
        <v>45392</v>
      </c>
      <c r="N897" s="116" t="s">
        <v>10468</v>
      </c>
      <c r="O897" s="116"/>
      <c r="P897" s="116" t="s">
        <v>10282</v>
      </c>
      <c r="Q897" s="168">
        <v>45398</v>
      </c>
      <c r="R897" s="240">
        <v>452</v>
      </c>
      <c r="S897" s="240">
        <f t="shared" si="3"/>
        <v>15789264</v>
      </c>
      <c r="T897" s="205" t="s">
        <v>10535</v>
      </c>
    </row>
    <row r="898" spans="1:20" hidden="1" x14ac:dyDescent="0.25">
      <c r="A898" s="18">
        <v>1010101010</v>
      </c>
      <c r="B898" s="14" t="s">
        <v>3637</v>
      </c>
      <c r="C898" s="14" t="s">
        <v>19</v>
      </c>
      <c r="D898" s="14" t="s">
        <v>3638</v>
      </c>
      <c r="E898" s="117">
        <v>25</v>
      </c>
      <c r="F898" s="117"/>
      <c r="G898" s="50" t="s">
        <v>10571</v>
      </c>
      <c r="H898" s="168">
        <v>45379</v>
      </c>
      <c r="I898" s="116"/>
      <c r="J898" s="116"/>
      <c r="K898" s="337" t="s">
        <v>10398</v>
      </c>
      <c r="L898" s="115">
        <v>35021</v>
      </c>
      <c r="M898" s="168">
        <v>45399</v>
      </c>
      <c r="N898" s="116" t="s">
        <v>10294</v>
      </c>
      <c r="O898" s="116"/>
      <c r="P898" s="116" t="s">
        <v>10282</v>
      </c>
      <c r="Q898" s="168">
        <v>45401</v>
      </c>
      <c r="R898" s="240">
        <v>538</v>
      </c>
      <c r="S898" s="240">
        <f t="shared" si="3"/>
        <v>18841298</v>
      </c>
      <c r="T898" s="205" t="s">
        <v>10513</v>
      </c>
    </row>
    <row r="899" spans="1:20" hidden="1" x14ac:dyDescent="0.25">
      <c r="A899" s="18">
        <v>1016100000</v>
      </c>
      <c r="B899" s="14" t="s">
        <v>2265</v>
      </c>
      <c r="C899" s="14" t="s">
        <v>19</v>
      </c>
      <c r="D899" s="14" t="s">
        <v>2266</v>
      </c>
      <c r="E899" s="117">
        <v>10</v>
      </c>
      <c r="F899" s="117"/>
      <c r="G899" s="50" t="s">
        <v>10571</v>
      </c>
      <c r="H899" s="168">
        <v>45379</v>
      </c>
      <c r="I899" s="116" t="s">
        <v>8963</v>
      </c>
      <c r="J899" s="116" t="s">
        <v>10678</v>
      </c>
      <c r="K899" s="337" t="s">
        <v>10398</v>
      </c>
      <c r="L899" s="115">
        <v>35020</v>
      </c>
      <c r="M899" s="168">
        <v>45399</v>
      </c>
      <c r="N899" s="116" t="s">
        <v>10273</v>
      </c>
      <c r="O899" s="116" t="s">
        <v>10556</v>
      </c>
      <c r="P899" s="116" t="s">
        <v>10282</v>
      </c>
      <c r="Q899" s="168">
        <v>45405</v>
      </c>
      <c r="R899" s="240">
        <v>9612</v>
      </c>
      <c r="S899" s="240">
        <f t="shared" si="3"/>
        <v>336612240</v>
      </c>
      <c r="T899" s="205" t="s">
        <v>10549</v>
      </c>
    </row>
    <row r="900" spans="1:20" hidden="1" x14ac:dyDescent="0.25">
      <c r="A900" s="18">
        <v>1018100720</v>
      </c>
      <c r="B900" s="14" t="s">
        <v>7422</v>
      </c>
      <c r="C900" s="14" t="s">
        <v>19</v>
      </c>
      <c r="D900" s="14" t="s">
        <v>7423</v>
      </c>
      <c r="E900" s="117">
        <v>10</v>
      </c>
      <c r="F900" s="117"/>
      <c r="G900" s="50" t="s">
        <v>10571</v>
      </c>
      <c r="H900" s="168">
        <v>45379</v>
      </c>
      <c r="I900" s="116"/>
      <c r="J900" s="116" t="s">
        <v>10099</v>
      </c>
      <c r="K900" s="337" t="s">
        <v>10398</v>
      </c>
      <c r="L900" s="115">
        <v>35020</v>
      </c>
      <c r="M900" s="168">
        <v>45399</v>
      </c>
      <c r="N900" s="116" t="s">
        <v>10273</v>
      </c>
      <c r="O900" s="116"/>
      <c r="P900" s="116" t="s">
        <v>10282</v>
      </c>
      <c r="Q900" s="168">
        <v>45400</v>
      </c>
      <c r="R900" s="240">
        <v>841</v>
      </c>
      <c r="S900" s="240">
        <f t="shared" si="3"/>
        <v>29451820</v>
      </c>
      <c r="T900" s="205" t="s">
        <v>10538</v>
      </c>
    </row>
    <row r="901" spans="1:20" hidden="1" x14ac:dyDescent="0.25">
      <c r="A901" s="18">
        <v>1022102360</v>
      </c>
      <c r="B901" s="19" t="s">
        <v>9269</v>
      </c>
      <c r="C901" s="19" t="s">
        <v>19</v>
      </c>
      <c r="D901" s="20" t="s">
        <v>9266</v>
      </c>
      <c r="E901" s="117">
        <v>20</v>
      </c>
      <c r="F901" s="117"/>
      <c r="G901" s="50" t="s">
        <v>10571</v>
      </c>
      <c r="H901" s="168">
        <v>45379</v>
      </c>
      <c r="I901" s="116"/>
      <c r="J901" s="116" t="s">
        <v>10099</v>
      </c>
      <c r="K901" s="337" t="s">
        <v>10398</v>
      </c>
      <c r="L901" s="115">
        <v>35021</v>
      </c>
      <c r="M901" s="168">
        <v>45399</v>
      </c>
      <c r="N901" s="116" t="s">
        <v>10294</v>
      </c>
      <c r="O901" s="116"/>
      <c r="P901" s="199" t="s">
        <v>10282</v>
      </c>
      <c r="Q901" s="168">
        <v>45401</v>
      </c>
      <c r="R901" s="240">
        <v>676</v>
      </c>
      <c r="S901" s="240">
        <f t="shared" ref="S901:S932" si="4">+L901*R901</f>
        <v>23674196</v>
      </c>
      <c r="T901" s="205" t="s">
        <v>10515</v>
      </c>
    </row>
    <row r="902" spans="1:20" hidden="1" x14ac:dyDescent="0.25">
      <c r="A902" s="18">
        <v>1514100320</v>
      </c>
      <c r="B902" s="14" t="s">
        <v>3199</v>
      </c>
      <c r="C902" s="14" t="s">
        <v>19</v>
      </c>
      <c r="D902" s="14" t="s">
        <v>3200</v>
      </c>
      <c r="E902" s="117">
        <v>15</v>
      </c>
      <c r="F902" s="117"/>
      <c r="G902" s="50" t="s">
        <v>10571</v>
      </c>
      <c r="H902" s="168">
        <v>45379</v>
      </c>
      <c r="I902" s="116"/>
      <c r="J902" s="116"/>
      <c r="K902" s="337" t="s">
        <v>10398</v>
      </c>
      <c r="L902" s="195">
        <v>35020</v>
      </c>
      <c r="M902" s="168">
        <v>45399</v>
      </c>
      <c r="N902" s="116" t="s">
        <v>10273</v>
      </c>
      <c r="O902" s="116" t="s">
        <v>10759</v>
      </c>
      <c r="P902" s="116" t="s">
        <v>10282</v>
      </c>
      <c r="Q902" s="168">
        <v>45405</v>
      </c>
      <c r="R902" s="240">
        <v>5528</v>
      </c>
      <c r="S902" s="240">
        <f t="shared" si="4"/>
        <v>193590560</v>
      </c>
      <c r="T902" s="205" t="s">
        <v>10546</v>
      </c>
    </row>
    <row r="903" spans="1:20" hidden="1" x14ac:dyDescent="0.25">
      <c r="A903" s="18">
        <v>1526101610</v>
      </c>
      <c r="B903" s="14" t="s">
        <v>4480</v>
      </c>
      <c r="C903" s="14" t="s">
        <v>19</v>
      </c>
      <c r="D903" s="14" t="s">
        <v>4481</v>
      </c>
      <c r="E903" s="117">
        <v>10</v>
      </c>
      <c r="F903" s="117"/>
      <c r="G903" s="50" t="s">
        <v>10571</v>
      </c>
      <c r="H903" s="168">
        <v>45379</v>
      </c>
      <c r="I903" s="116"/>
      <c r="J903" s="116"/>
      <c r="K903" s="337" t="s">
        <v>10398</v>
      </c>
      <c r="L903" s="195">
        <v>35021</v>
      </c>
      <c r="M903" s="168">
        <v>45399</v>
      </c>
      <c r="N903" s="116" t="s">
        <v>10294</v>
      </c>
      <c r="O903" s="116" t="s">
        <v>10779</v>
      </c>
      <c r="P903" s="116" t="s">
        <v>10282</v>
      </c>
      <c r="Q903" s="168">
        <v>45442</v>
      </c>
      <c r="R903" s="240">
        <v>1922</v>
      </c>
      <c r="S903" s="240">
        <f t="shared" si="4"/>
        <v>67310362</v>
      </c>
      <c r="T903" s="205" t="s">
        <v>10547</v>
      </c>
    </row>
    <row r="904" spans="1:20" hidden="1" x14ac:dyDescent="0.25">
      <c r="A904" s="18">
        <v>1526101650</v>
      </c>
      <c r="B904" s="14" t="s">
        <v>4474</v>
      </c>
      <c r="C904" s="14" t="s">
        <v>19</v>
      </c>
      <c r="D904" s="14" t="s">
        <v>4475</v>
      </c>
      <c r="E904" s="117">
        <v>10</v>
      </c>
      <c r="F904" s="117"/>
      <c r="G904" s="50" t="s">
        <v>10571</v>
      </c>
      <c r="H904" s="168">
        <v>45379</v>
      </c>
      <c r="I904" s="116"/>
      <c r="J904" s="116"/>
      <c r="K904" s="337" t="s">
        <v>10398</v>
      </c>
      <c r="L904" s="195">
        <v>35021</v>
      </c>
      <c r="M904" s="168">
        <v>45399</v>
      </c>
      <c r="N904" s="116" t="s">
        <v>10294</v>
      </c>
      <c r="O904" s="116" t="s">
        <v>10779</v>
      </c>
      <c r="P904" s="116" t="s">
        <v>10282</v>
      </c>
      <c r="Q904" s="168">
        <v>45442</v>
      </c>
      <c r="R904" s="240">
        <v>3047</v>
      </c>
      <c r="S904" s="240">
        <f t="shared" si="4"/>
        <v>106708987</v>
      </c>
      <c r="T904" s="205" t="s">
        <v>10548</v>
      </c>
    </row>
    <row r="905" spans="1:20" hidden="1" x14ac:dyDescent="0.25">
      <c r="A905" s="18">
        <v>1012100020</v>
      </c>
      <c r="B905" s="14" t="s">
        <v>4182</v>
      </c>
      <c r="C905" s="14" t="s">
        <v>19</v>
      </c>
      <c r="D905" s="14" t="s">
        <v>4183</v>
      </c>
      <c r="E905" s="117">
        <v>7</v>
      </c>
      <c r="F905" s="117"/>
      <c r="G905" s="117" t="s">
        <v>10578</v>
      </c>
      <c r="H905" s="168">
        <v>45379</v>
      </c>
      <c r="I905" s="116"/>
      <c r="J905" s="116"/>
      <c r="K905" s="337" t="s">
        <v>10398</v>
      </c>
      <c r="L905" s="115">
        <v>34931</v>
      </c>
      <c r="M905" s="168">
        <v>45392</v>
      </c>
      <c r="N905" s="116" t="s">
        <v>10467</v>
      </c>
      <c r="O905" s="116"/>
      <c r="P905" s="116" t="s">
        <v>10282</v>
      </c>
      <c r="Q905" s="168">
        <v>45394</v>
      </c>
      <c r="R905" s="240">
        <v>31559</v>
      </c>
      <c r="S905" s="240">
        <f t="shared" si="4"/>
        <v>1102387429</v>
      </c>
      <c r="T905" s="205" t="s">
        <v>10341</v>
      </c>
    </row>
    <row r="906" spans="1:20" hidden="1" x14ac:dyDescent="0.25">
      <c r="A906" s="18">
        <v>1810104150</v>
      </c>
      <c r="B906" s="14" t="s">
        <v>4957</v>
      </c>
      <c r="C906" s="14" t="s">
        <v>19</v>
      </c>
      <c r="D906" s="14" t="s">
        <v>7707</v>
      </c>
      <c r="E906" s="117">
        <v>30</v>
      </c>
      <c r="F906" s="117"/>
      <c r="G906" s="117" t="s">
        <v>10573</v>
      </c>
      <c r="H906" s="168">
        <v>45379</v>
      </c>
      <c r="I906" s="116"/>
      <c r="J906" s="116" t="s">
        <v>10099</v>
      </c>
      <c r="K906" s="337" t="s">
        <v>10398</v>
      </c>
      <c r="L906" s="195">
        <v>34866</v>
      </c>
      <c r="M906" s="168">
        <v>45390</v>
      </c>
      <c r="N906" s="116" t="s">
        <v>10175</v>
      </c>
      <c r="O906" s="116"/>
      <c r="P906" s="116" t="s">
        <v>10282</v>
      </c>
      <c r="Q906" s="168">
        <v>45391</v>
      </c>
      <c r="R906" s="240">
        <v>5708</v>
      </c>
      <c r="S906" s="240">
        <f t="shared" si="4"/>
        <v>199015128</v>
      </c>
      <c r="T906" s="205" t="s">
        <v>10539</v>
      </c>
    </row>
    <row r="907" spans="1:20" hidden="1" x14ac:dyDescent="0.25">
      <c r="A907" s="18">
        <v>1810104390</v>
      </c>
      <c r="B907" s="14" t="s">
        <v>5037</v>
      </c>
      <c r="C907" s="14" t="s">
        <v>19</v>
      </c>
      <c r="D907" s="14" t="s">
        <v>7001</v>
      </c>
      <c r="E907" s="117">
        <v>200</v>
      </c>
      <c r="F907" s="117"/>
      <c r="G907" s="117" t="s">
        <v>10573</v>
      </c>
      <c r="H907" s="168">
        <v>45379</v>
      </c>
      <c r="I907" s="116"/>
      <c r="J907" s="116" t="s">
        <v>10099</v>
      </c>
      <c r="K907" s="337" t="s">
        <v>10398</v>
      </c>
      <c r="L907" s="195">
        <v>34866</v>
      </c>
      <c r="M907" s="168">
        <v>45390</v>
      </c>
      <c r="N907" s="116" t="s">
        <v>10175</v>
      </c>
      <c r="O907" s="116"/>
      <c r="P907" s="116" t="s">
        <v>10282</v>
      </c>
      <c r="Q907" s="168">
        <v>45391</v>
      </c>
      <c r="R907" s="240">
        <v>6900</v>
      </c>
      <c r="S907" s="240">
        <f t="shared" si="4"/>
        <v>240575400</v>
      </c>
      <c r="T907" s="205" t="s">
        <v>10540</v>
      </c>
    </row>
    <row r="908" spans="1:20" hidden="1" x14ac:dyDescent="0.25">
      <c r="A908" s="18">
        <v>1518103520</v>
      </c>
      <c r="B908" s="14" t="s">
        <v>7894</v>
      </c>
      <c r="C908" s="14" t="s">
        <v>19</v>
      </c>
      <c r="D908" s="14" t="s">
        <v>10241</v>
      </c>
      <c r="E908" s="117">
        <v>12</v>
      </c>
      <c r="F908" s="117"/>
      <c r="G908" s="117" t="s">
        <v>10574</v>
      </c>
      <c r="H908" s="168">
        <v>45385</v>
      </c>
      <c r="I908" s="168" t="s">
        <v>8963</v>
      </c>
      <c r="J908" s="116" t="s">
        <v>10633</v>
      </c>
      <c r="K908" s="337" t="s">
        <v>10398</v>
      </c>
      <c r="L908" s="195">
        <v>34901</v>
      </c>
      <c r="M908" s="168">
        <v>45391</v>
      </c>
      <c r="N908" s="116" t="s">
        <v>10225</v>
      </c>
      <c r="O908" s="116"/>
      <c r="P908" s="116" t="s">
        <v>10282</v>
      </c>
      <c r="Q908" s="168">
        <v>45421</v>
      </c>
      <c r="R908" s="240">
        <v>8500</v>
      </c>
      <c r="S908" s="240">
        <f t="shared" si="4"/>
        <v>296658500</v>
      </c>
      <c r="T908" s="205" t="s">
        <v>10587</v>
      </c>
    </row>
    <row r="909" spans="1:20" hidden="1" x14ac:dyDescent="0.25">
      <c r="A909" s="18">
        <v>1510100490</v>
      </c>
      <c r="B909" s="14" t="s">
        <v>1090</v>
      </c>
      <c r="C909" s="14" t="s">
        <v>19</v>
      </c>
      <c r="D909" s="14" t="s">
        <v>7004</v>
      </c>
      <c r="E909" s="117">
        <v>1</v>
      </c>
      <c r="F909" s="117"/>
      <c r="G909" s="50" t="s">
        <v>10575</v>
      </c>
      <c r="H909" s="168">
        <v>45379</v>
      </c>
      <c r="I909" s="116"/>
      <c r="J909" s="116" t="s">
        <v>10099</v>
      </c>
      <c r="K909" s="337" t="s">
        <v>10398</v>
      </c>
      <c r="L909" s="195">
        <v>35028</v>
      </c>
      <c r="M909" s="168">
        <v>45400</v>
      </c>
      <c r="N909" s="116" t="s">
        <v>10465</v>
      </c>
      <c r="O909" s="116"/>
      <c r="P909" s="116" t="s">
        <v>10282</v>
      </c>
      <c r="Q909" s="168">
        <v>45405</v>
      </c>
      <c r="R909" s="240">
        <v>481023</v>
      </c>
      <c r="S909" s="240">
        <f t="shared" si="4"/>
        <v>16849273644</v>
      </c>
      <c r="T909" s="205" t="s">
        <v>10514</v>
      </c>
    </row>
    <row r="910" spans="1:20" hidden="1" x14ac:dyDescent="0.25">
      <c r="A910" s="18">
        <v>1022103920</v>
      </c>
      <c r="B910" s="10" t="s">
        <v>9148</v>
      </c>
      <c r="C910" s="10" t="s">
        <v>19</v>
      </c>
      <c r="D910" s="26" t="s">
        <v>9160</v>
      </c>
      <c r="E910" s="117">
        <v>8</v>
      </c>
      <c r="F910" s="117"/>
      <c r="G910" s="50" t="s">
        <v>10576</v>
      </c>
      <c r="H910" s="168">
        <v>45379</v>
      </c>
      <c r="I910" s="116"/>
      <c r="J910" s="116"/>
      <c r="K910" s="337" t="s">
        <v>10398</v>
      </c>
      <c r="L910" s="115">
        <v>35097</v>
      </c>
      <c r="M910" s="168">
        <v>45407</v>
      </c>
      <c r="N910" s="116" t="s">
        <v>10802</v>
      </c>
      <c r="O910" s="116"/>
      <c r="P910" s="199" t="s">
        <v>10282</v>
      </c>
      <c r="Q910" s="168">
        <v>45442</v>
      </c>
      <c r="R910" s="240">
        <v>3400</v>
      </c>
      <c r="S910" s="240">
        <f t="shared" si="4"/>
        <v>119329800</v>
      </c>
      <c r="T910" s="205" t="s">
        <v>10517</v>
      </c>
    </row>
    <row r="911" spans="1:20" hidden="1" x14ac:dyDescent="0.25">
      <c r="A911" s="18">
        <v>1520102950</v>
      </c>
      <c r="B911" s="14" t="s">
        <v>8393</v>
      </c>
      <c r="C911" s="14" t="s">
        <v>19</v>
      </c>
      <c r="D911" s="14" t="s">
        <v>8390</v>
      </c>
      <c r="E911" s="117">
        <v>3</v>
      </c>
      <c r="F911" s="117"/>
      <c r="G911" s="117" t="s">
        <v>10580</v>
      </c>
      <c r="H911" s="168">
        <v>45379</v>
      </c>
      <c r="I911" s="116"/>
      <c r="J911" s="116"/>
      <c r="K911" s="337" t="s">
        <v>10398</v>
      </c>
      <c r="L911" s="195">
        <v>34942</v>
      </c>
      <c r="M911" s="168">
        <v>45392</v>
      </c>
      <c r="N911" s="116" t="s">
        <v>10458</v>
      </c>
      <c r="O911" s="116"/>
      <c r="P911" s="116" t="s">
        <v>10282</v>
      </c>
      <c r="Q911" s="168">
        <v>45397</v>
      </c>
      <c r="R911" s="240">
        <v>305753.7</v>
      </c>
      <c r="S911" s="240">
        <f t="shared" si="4"/>
        <v>10683645785.4</v>
      </c>
      <c r="T911" s="205" t="s">
        <v>10544</v>
      </c>
    </row>
    <row r="912" spans="1:20" hidden="1" x14ac:dyDescent="0.25">
      <c r="A912" s="18">
        <v>1520102960</v>
      </c>
      <c r="B912" s="14" t="s">
        <v>8391</v>
      </c>
      <c r="C912" s="14" t="s">
        <v>19</v>
      </c>
      <c r="D912" s="14" t="s">
        <v>8396</v>
      </c>
      <c r="E912" s="117">
        <v>3</v>
      </c>
      <c r="F912" s="117"/>
      <c r="G912" s="117" t="s">
        <v>10580</v>
      </c>
      <c r="H912" s="168">
        <v>45379</v>
      </c>
      <c r="I912" s="116"/>
      <c r="J912" s="116"/>
      <c r="K912" s="337" t="s">
        <v>10398</v>
      </c>
      <c r="L912" s="195">
        <v>34942</v>
      </c>
      <c r="M912" s="168">
        <v>45392</v>
      </c>
      <c r="N912" s="116" t="s">
        <v>10458</v>
      </c>
      <c r="O912" s="116"/>
      <c r="P912" s="116" t="s">
        <v>10282</v>
      </c>
      <c r="Q912" s="168">
        <v>45397</v>
      </c>
      <c r="R912" s="240">
        <v>592926.6</v>
      </c>
      <c r="S912" s="240">
        <f t="shared" si="4"/>
        <v>20718041257.200001</v>
      </c>
      <c r="T912" s="205" t="s">
        <v>10544</v>
      </c>
    </row>
    <row r="913" spans="1:20" hidden="1" x14ac:dyDescent="0.25">
      <c r="A913" s="18">
        <v>1019104920</v>
      </c>
      <c r="B913" s="14" t="s">
        <v>9189</v>
      </c>
      <c r="C913" s="14" t="s">
        <v>19</v>
      </c>
      <c r="D913" s="14" t="s">
        <v>9191</v>
      </c>
      <c r="E913" s="117">
        <v>30</v>
      </c>
      <c r="F913" s="117"/>
      <c r="G913" s="50" t="s">
        <v>10577</v>
      </c>
      <c r="H913" s="168">
        <v>45379</v>
      </c>
      <c r="I913" s="116"/>
      <c r="J913" s="116" t="s">
        <v>10099</v>
      </c>
      <c r="K913" s="337" t="s">
        <v>10398</v>
      </c>
      <c r="L913" s="115">
        <v>34933</v>
      </c>
      <c r="M913" s="168">
        <v>45392</v>
      </c>
      <c r="N913" s="116" t="s">
        <v>10223</v>
      </c>
      <c r="O913" s="116"/>
      <c r="P913" s="199" t="s">
        <v>10282</v>
      </c>
      <c r="Q913" s="168">
        <v>45394</v>
      </c>
      <c r="R913" s="240">
        <v>752</v>
      </c>
      <c r="S913" s="240">
        <f t="shared" si="4"/>
        <v>26269616</v>
      </c>
      <c r="T913" s="205" t="s">
        <v>10420</v>
      </c>
    </row>
    <row r="914" spans="1:20" hidden="1" x14ac:dyDescent="0.25">
      <c r="A914" s="18">
        <v>1219107210</v>
      </c>
      <c r="B914" s="14" t="s">
        <v>10583</v>
      </c>
      <c r="C914" s="14" t="s">
        <v>731</v>
      </c>
      <c r="D914" s="14" t="s">
        <v>10584</v>
      </c>
      <c r="E914" s="117">
        <v>5</v>
      </c>
      <c r="F914" s="117"/>
      <c r="G914" s="117" t="s">
        <v>10586</v>
      </c>
      <c r="H914" s="168">
        <v>45385</v>
      </c>
      <c r="I914" s="116"/>
      <c r="J914" s="116"/>
      <c r="K914" s="337" t="s">
        <v>10459</v>
      </c>
      <c r="L914" s="115">
        <v>34865</v>
      </c>
      <c r="M914" s="168">
        <v>45390</v>
      </c>
      <c r="N914" s="116" t="s">
        <v>10224</v>
      </c>
      <c r="O914" s="116"/>
      <c r="P914" s="116" t="s">
        <v>10282</v>
      </c>
      <c r="Q914" s="168">
        <v>45447</v>
      </c>
      <c r="R914" s="240">
        <v>99407</v>
      </c>
      <c r="S914" s="240">
        <f t="shared" si="4"/>
        <v>3465825055</v>
      </c>
      <c r="T914" s="205" t="s">
        <v>10585</v>
      </c>
    </row>
    <row r="915" spans="1:20" hidden="1" x14ac:dyDescent="0.25">
      <c r="A915" s="18">
        <v>1022101080</v>
      </c>
      <c r="B915" s="14" t="s">
        <v>4664</v>
      </c>
      <c r="C915" s="14" t="s">
        <v>19</v>
      </c>
      <c r="D915" s="10" t="s">
        <v>10630</v>
      </c>
      <c r="E915" s="117">
        <v>18</v>
      </c>
      <c r="F915" s="117"/>
      <c r="G915" s="117" t="s">
        <v>10636</v>
      </c>
      <c r="H915" s="168">
        <v>45391</v>
      </c>
      <c r="I915" s="116" t="s">
        <v>8963</v>
      </c>
      <c r="J915" s="116"/>
      <c r="K915" s="337" t="s">
        <v>10398</v>
      </c>
      <c r="L915" s="115">
        <v>35019</v>
      </c>
      <c r="M915" s="168">
        <v>45399</v>
      </c>
      <c r="N915" s="116" t="s">
        <v>10739</v>
      </c>
      <c r="O915" s="116"/>
      <c r="P915" s="116" t="s">
        <v>10282</v>
      </c>
      <c r="Q915" s="168">
        <v>45400</v>
      </c>
      <c r="R915" s="240">
        <v>6744</v>
      </c>
      <c r="S915" s="240">
        <f t="shared" si="4"/>
        <v>236168136</v>
      </c>
      <c r="T915" s="205" t="s">
        <v>10658</v>
      </c>
    </row>
    <row r="916" spans="1:20" hidden="1" x14ac:dyDescent="0.25">
      <c r="A916" s="18">
        <v>1022101080</v>
      </c>
      <c r="B916" s="14" t="s">
        <v>4664</v>
      </c>
      <c r="C916" s="14" t="s">
        <v>19</v>
      </c>
      <c r="D916" s="10" t="s">
        <v>10631</v>
      </c>
      <c r="E916" s="117">
        <v>18</v>
      </c>
      <c r="F916" s="117"/>
      <c r="G916" s="117" t="s">
        <v>10636</v>
      </c>
      <c r="H916" s="168">
        <v>45391</v>
      </c>
      <c r="I916" s="116" t="s">
        <v>8963</v>
      </c>
      <c r="J916" s="116" t="s">
        <v>10154</v>
      </c>
      <c r="K916" s="337" t="s">
        <v>10398</v>
      </c>
      <c r="L916" s="115">
        <v>35019</v>
      </c>
      <c r="M916" s="168">
        <v>45399</v>
      </c>
      <c r="N916" s="116" t="s">
        <v>10739</v>
      </c>
      <c r="O916" s="116"/>
      <c r="P916" s="116" t="s">
        <v>10282</v>
      </c>
      <c r="Q916" s="168">
        <v>45400</v>
      </c>
      <c r="R916" s="240">
        <v>6744</v>
      </c>
      <c r="S916" s="240">
        <f t="shared" si="4"/>
        <v>236168136</v>
      </c>
      <c r="T916" s="205" t="s">
        <v>10658</v>
      </c>
    </row>
    <row r="917" spans="1:20" hidden="1" x14ac:dyDescent="0.25">
      <c r="A917" s="18">
        <v>1323100020</v>
      </c>
      <c r="B917" s="14" t="s">
        <v>10559</v>
      </c>
      <c r="C917" s="14" t="s">
        <v>19</v>
      </c>
      <c r="D917" s="14" t="s">
        <v>10560</v>
      </c>
      <c r="E917" s="117">
        <v>2</v>
      </c>
      <c r="F917" s="117"/>
      <c r="G917" s="117" t="s">
        <v>10640</v>
      </c>
      <c r="H917" s="168">
        <v>45391</v>
      </c>
      <c r="I917" s="116" t="s">
        <v>8963</v>
      </c>
      <c r="J917" s="116" t="s">
        <v>10002</v>
      </c>
      <c r="K917" s="337" t="s">
        <v>10398</v>
      </c>
      <c r="L917" s="195">
        <v>35042</v>
      </c>
      <c r="M917" s="168">
        <v>45400</v>
      </c>
      <c r="N917" s="116" t="s">
        <v>10466</v>
      </c>
      <c r="O917" s="116"/>
      <c r="P917" s="116" t="s">
        <v>10282</v>
      </c>
      <c r="Q917" s="168">
        <v>45401</v>
      </c>
      <c r="R917" s="240">
        <v>16000</v>
      </c>
      <c r="S917" s="240">
        <f t="shared" si="4"/>
        <v>560672000</v>
      </c>
      <c r="T917" s="205" t="s">
        <v>10593</v>
      </c>
    </row>
    <row r="918" spans="1:20" hidden="1" x14ac:dyDescent="0.25">
      <c r="A918" s="18">
        <v>1019100040</v>
      </c>
      <c r="B918" s="14" t="s">
        <v>5716</v>
      </c>
      <c r="C918" s="14" t="s">
        <v>19</v>
      </c>
      <c r="D918" s="14" t="s">
        <v>8420</v>
      </c>
      <c r="E918" s="117">
        <v>36</v>
      </c>
      <c r="F918" s="117"/>
      <c r="G918" s="117" t="s">
        <v>10639</v>
      </c>
      <c r="H918" s="168">
        <v>45391</v>
      </c>
      <c r="I918" s="116" t="s">
        <v>8963</v>
      </c>
      <c r="J918" s="116" t="s">
        <v>10632</v>
      </c>
      <c r="K918" s="337" t="s">
        <v>10398</v>
      </c>
      <c r="L918" s="115">
        <v>35021</v>
      </c>
      <c r="M918" s="168">
        <v>45399</v>
      </c>
      <c r="N918" s="116" t="s">
        <v>10294</v>
      </c>
      <c r="O918" s="116" t="s">
        <v>10778</v>
      </c>
      <c r="P918" s="116" t="s">
        <v>10282</v>
      </c>
      <c r="Q918" s="168">
        <v>45442</v>
      </c>
      <c r="R918" s="240">
        <v>3998</v>
      </c>
      <c r="S918" s="240">
        <f t="shared" si="4"/>
        <v>140013958</v>
      </c>
      <c r="T918" s="205" t="s">
        <v>10659</v>
      </c>
    </row>
    <row r="919" spans="1:20" hidden="1" x14ac:dyDescent="0.25">
      <c r="A919" s="18">
        <v>1017102120</v>
      </c>
      <c r="B919" s="14" t="s">
        <v>5784</v>
      </c>
      <c r="C919" s="14" t="s">
        <v>19</v>
      </c>
      <c r="D919" s="14" t="s">
        <v>10202</v>
      </c>
      <c r="E919" s="117">
        <v>10</v>
      </c>
      <c r="F919" s="117"/>
      <c r="G919" s="117" t="s">
        <v>10638</v>
      </c>
      <c r="H919" s="168">
        <v>45391</v>
      </c>
      <c r="I919" s="116" t="s">
        <v>8963</v>
      </c>
      <c r="J919" s="116" t="s">
        <v>10410</v>
      </c>
      <c r="K919" s="337" t="s">
        <v>10398</v>
      </c>
      <c r="L919" s="115">
        <v>34996</v>
      </c>
      <c r="M919" s="168">
        <v>45398</v>
      </c>
      <c r="N919" s="116" t="s">
        <v>10696</v>
      </c>
      <c r="O919" s="116"/>
      <c r="P919" s="116" t="s">
        <v>10282</v>
      </c>
      <c r="Q919" s="168">
        <v>45399</v>
      </c>
      <c r="R919" s="240">
        <v>150000</v>
      </c>
      <c r="S919" s="240">
        <f t="shared" si="4"/>
        <v>5249400000</v>
      </c>
      <c r="T919" s="205" t="s">
        <v>10660</v>
      </c>
    </row>
    <row r="920" spans="1:20" hidden="1" x14ac:dyDescent="0.25">
      <c r="A920" s="18">
        <v>1010102030</v>
      </c>
      <c r="B920" s="14" t="s">
        <v>2273</v>
      </c>
      <c r="C920" s="14" t="s">
        <v>19</v>
      </c>
      <c r="D920" s="14" t="s">
        <v>2274</v>
      </c>
      <c r="E920" s="117">
        <v>50</v>
      </c>
      <c r="F920" s="117"/>
      <c r="G920" s="117" t="s">
        <v>10637</v>
      </c>
      <c r="H920" s="168">
        <v>45391</v>
      </c>
      <c r="I920" s="116" t="s">
        <v>8963</v>
      </c>
      <c r="J920" s="116" t="s">
        <v>10678</v>
      </c>
      <c r="K920" s="337" t="s">
        <v>10398</v>
      </c>
      <c r="L920" s="115">
        <v>35043</v>
      </c>
      <c r="M920" s="168">
        <v>45400</v>
      </c>
      <c r="N920" s="116" t="s">
        <v>10284</v>
      </c>
      <c r="O920" s="116"/>
      <c r="P920" s="116" t="s">
        <v>10282</v>
      </c>
      <c r="Q920" s="168">
        <v>45404</v>
      </c>
      <c r="R920" s="240">
        <v>1180</v>
      </c>
      <c r="S920" s="240">
        <f t="shared" si="4"/>
        <v>41350740</v>
      </c>
      <c r="T920" s="205" t="s">
        <v>10661</v>
      </c>
    </row>
    <row r="921" spans="1:20" hidden="1" x14ac:dyDescent="0.25">
      <c r="A921" s="18">
        <v>1226100460</v>
      </c>
      <c r="B921" s="14" t="s">
        <v>2494</v>
      </c>
      <c r="C921" s="14" t="s">
        <v>19</v>
      </c>
      <c r="D921" s="14" t="s">
        <v>2495</v>
      </c>
      <c r="E921" s="117">
        <v>15</v>
      </c>
      <c r="F921" s="117"/>
      <c r="G921" s="117" t="s">
        <v>10635</v>
      </c>
      <c r="H921" s="168">
        <v>45391</v>
      </c>
      <c r="I921" s="116" t="s">
        <v>8963</v>
      </c>
      <c r="J921" s="116" t="s">
        <v>10154</v>
      </c>
      <c r="K921" s="337" t="s">
        <v>10398</v>
      </c>
      <c r="L921" s="115">
        <v>34994</v>
      </c>
      <c r="M921" s="168">
        <v>45398</v>
      </c>
      <c r="N921" s="116" t="s">
        <v>10697</v>
      </c>
      <c r="O921" s="116"/>
      <c r="P921" s="116" t="s">
        <v>10282</v>
      </c>
      <c r="Q921" s="168">
        <v>45399</v>
      </c>
      <c r="R921" s="240">
        <v>2270</v>
      </c>
      <c r="S921" s="240">
        <f t="shared" si="4"/>
        <v>79436380</v>
      </c>
      <c r="T921" s="205" t="s">
        <v>10425</v>
      </c>
    </row>
    <row r="922" spans="1:20" hidden="1" x14ac:dyDescent="0.25">
      <c r="A922" s="18">
        <v>1017100180</v>
      </c>
      <c r="B922" s="14" t="s">
        <v>655</v>
      </c>
      <c r="C922" s="14" t="s">
        <v>19</v>
      </c>
      <c r="D922" s="14" t="s">
        <v>10454</v>
      </c>
      <c r="E922" s="117">
        <v>20</v>
      </c>
      <c r="F922" s="117"/>
      <c r="G922" s="117" t="s">
        <v>10688</v>
      </c>
      <c r="H922" s="168">
        <v>45394</v>
      </c>
      <c r="I922" s="116" t="s">
        <v>8963</v>
      </c>
      <c r="J922" s="116" t="s">
        <v>10470</v>
      </c>
      <c r="K922" s="337" t="s">
        <v>10398</v>
      </c>
      <c r="L922" s="115">
        <v>34995</v>
      </c>
      <c r="M922" s="168">
        <v>45398</v>
      </c>
      <c r="N922" s="116" t="s">
        <v>10464</v>
      </c>
      <c r="O922" s="116"/>
      <c r="P922" s="116" t="s">
        <v>10282</v>
      </c>
      <c r="Q922" s="168">
        <v>45399</v>
      </c>
      <c r="R922" s="240">
        <v>115795</v>
      </c>
      <c r="S922" s="240">
        <f t="shared" si="4"/>
        <v>4052246025</v>
      </c>
      <c r="T922" s="205" t="s">
        <v>10681</v>
      </c>
    </row>
    <row r="923" spans="1:20" hidden="1" x14ac:dyDescent="0.25">
      <c r="A923" s="18">
        <v>1513100320</v>
      </c>
      <c r="B923" s="14" t="s">
        <v>4325</v>
      </c>
      <c r="C923" s="14" t="s">
        <v>19</v>
      </c>
      <c r="D923" s="14" t="s">
        <v>6918</v>
      </c>
      <c r="E923" s="117">
        <v>800</v>
      </c>
      <c r="F923" s="117"/>
      <c r="G923" s="117" t="s">
        <v>10716</v>
      </c>
      <c r="H923" s="168">
        <v>45397</v>
      </c>
      <c r="I923" s="116"/>
      <c r="J923" s="116"/>
      <c r="K923" s="337" t="s">
        <v>10398</v>
      </c>
      <c r="L923" s="195">
        <v>35286</v>
      </c>
      <c r="M923" s="168">
        <v>45428</v>
      </c>
      <c r="N923" s="116" t="s">
        <v>10952</v>
      </c>
      <c r="O923" s="116" t="s">
        <v>11053</v>
      </c>
      <c r="P923" s="116" t="s">
        <v>10282</v>
      </c>
      <c r="Q923" s="168">
        <v>45476</v>
      </c>
      <c r="R923" s="240">
        <v>9640</v>
      </c>
      <c r="S923" s="204">
        <f t="shared" si="4"/>
        <v>340157040</v>
      </c>
      <c r="T923" s="205" t="s">
        <v>10510</v>
      </c>
    </row>
    <row r="924" spans="1:20" hidden="1" x14ac:dyDescent="0.25">
      <c r="A924" s="18">
        <v>1012100120</v>
      </c>
      <c r="B924" s="14" t="s">
        <v>2994</v>
      </c>
      <c r="C924" s="14" t="s">
        <v>19</v>
      </c>
      <c r="D924" s="10" t="s">
        <v>6630</v>
      </c>
      <c r="E924" s="117">
        <v>16</v>
      </c>
      <c r="F924" s="117"/>
      <c r="G924" s="117" t="s">
        <v>10775</v>
      </c>
      <c r="H924" s="168">
        <v>45405</v>
      </c>
      <c r="I924" s="116"/>
      <c r="J924" s="116"/>
      <c r="K924" s="337" t="s">
        <v>10398</v>
      </c>
      <c r="L924" s="115">
        <v>35125</v>
      </c>
      <c r="M924" s="168">
        <v>45411</v>
      </c>
      <c r="N924" s="116" t="s">
        <v>10528</v>
      </c>
      <c r="O924" s="116" t="s">
        <v>10779</v>
      </c>
      <c r="P924" s="116" t="s">
        <v>10282</v>
      </c>
      <c r="Q924" s="168">
        <v>45436</v>
      </c>
      <c r="R924" s="240">
        <v>22500</v>
      </c>
      <c r="S924" s="204">
        <f t="shared" si="4"/>
        <v>790312500</v>
      </c>
      <c r="T924" s="205" t="s">
        <v>10774</v>
      </c>
    </row>
    <row r="925" spans="1:20" hidden="1" x14ac:dyDescent="0.25">
      <c r="A925" s="18">
        <v>1220100190</v>
      </c>
      <c r="B925" s="14" t="s">
        <v>1815</v>
      </c>
      <c r="C925" s="14" t="s">
        <v>19</v>
      </c>
      <c r="D925" s="14" t="s">
        <v>1816</v>
      </c>
      <c r="E925" s="117">
        <v>3</v>
      </c>
      <c r="F925" s="117"/>
      <c r="G925" s="117" t="s">
        <v>10788</v>
      </c>
      <c r="H925" s="168">
        <v>45405</v>
      </c>
      <c r="I925" s="116" t="s">
        <v>8963</v>
      </c>
      <c r="J925" s="116" t="s">
        <v>10002</v>
      </c>
      <c r="K925" s="337" t="s">
        <v>10398</v>
      </c>
      <c r="L925" s="115">
        <v>35109</v>
      </c>
      <c r="M925" s="168">
        <v>45408</v>
      </c>
      <c r="N925" s="116" t="s">
        <v>10824</v>
      </c>
      <c r="O925" s="116"/>
      <c r="P925" s="116" t="s">
        <v>10282</v>
      </c>
      <c r="Q925" s="168">
        <v>45450</v>
      </c>
      <c r="R925" s="240">
        <v>438164</v>
      </c>
      <c r="S925" s="240">
        <f t="shared" si="4"/>
        <v>15383499876</v>
      </c>
      <c r="T925" s="205" t="s">
        <v>10726</v>
      </c>
    </row>
    <row r="926" spans="1:20" hidden="1" x14ac:dyDescent="0.25">
      <c r="A926" s="18">
        <v>1220100240</v>
      </c>
      <c r="B926" s="14" t="s">
        <v>4016</v>
      </c>
      <c r="C926" s="14" t="s">
        <v>19</v>
      </c>
      <c r="D926" s="14" t="s">
        <v>4017</v>
      </c>
      <c r="E926" s="117">
        <v>20</v>
      </c>
      <c r="F926" s="117"/>
      <c r="G926" s="117" t="s">
        <v>10788</v>
      </c>
      <c r="H926" s="168">
        <v>45405</v>
      </c>
      <c r="I926" s="116" t="s">
        <v>8963</v>
      </c>
      <c r="J926" s="116" t="s">
        <v>10523</v>
      </c>
      <c r="K926" s="337" t="s">
        <v>10398</v>
      </c>
      <c r="L926" s="115">
        <v>35109</v>
      </c>
      <c r="M926" s="168">
        <v>45408</v>
      </c>
      <c r="N926" s="116" t="s">
        <v>10824</v>
      </c>
      <c r="O926" s="116"/>
      <c r="P926" s="116" t="s">
        <v>10282</v>
      </c>
      <c r="Q926" s="168">
        <v>45450</v>
      </c>
      <c r="R926" s="240">
        <v>67260</v>
      </c>
      <c r="S926" s="240">
        <f t="shared" si="4"/>
        <v>2361431340</v>
      </c>
      <c r="T926" s="205" t="s">
        <v>10728</v>
      </c>
    </row>
    <row r="927" spans="1:20" hidden="1" x14ac:dyDescent="0.25">
      <c r="A927" s="18">
        <v>1010102080</v>
      </c>
      <c r="B927" s="14" t="s">
        <v>2298</v>
      </c>
      <c r="C927" s="14" t="s">
        <v>19</v>
      </c>
      <c r="D927" s="14" t="s">
        <v>2299</v>
      </c>
      <c r="E927" s="117">
        <v>70</v>
      </c>
      <c r="F927" s="117"/>
      <c r="G927" s="117" t="s">
        <v>10789</v>
      </c>
      <c r="H927" s="168">
        <v>45405</v>
      </c>
      <c r="I927" s="116" t="s">
        <v>8963</v>
      </c>
      <c r="J927" s="116" t="s">
        <v>10673</v>
      </c>
      <c r="K927" s="337" t="s">
        <v>10398</v>
      </c>
      <c r="L927" s="115">
        <v>35126</v>
      </c>
      <c r="M927" s="168">
        <v>45411</v>
      </c>
      <c r="N927" s="116" t="s">
        <v>10284</v>
      </c>
      <c r="O927" s="116"/>
      <c r="P927" s="116" t="s">
        <v>10282</v>
      </c>
      <c r="Q927" s="168">
        <v>45428</v>
      </c>
      <c r="R927" s="240">
        <v>2402</v>
      </c>
      <c r="S927" s="240">
        <f t="shared" si="4"/>
        <v>84372652</v>
      </c>
      <c r="T927" s="205" t="s">
        <v>10691</v>
      </c>
    </row>
    <row r="928" spans="1:20" hidden="1" x14ac:dyDescent="0.25">
      <c r="A928" s="18">
        <v>1018100030</v>
      </c>
      <c r="B928" s="30" t="s">
        <v>9270</v>
      </c>
      <c r="C928" s="30" t="s">
        <v>19</v>
      </c>
      <c r="D928" s="30" t="s">
        <v>9268</v>
      </c>
      <c r="E928" s="117">
        <v>40</v>
      </c>
      <c r="F928" s="117"/>
      <c r="G928" s="117" t="s">
        <v>10789</v>
      </c>
      <c r="H928" s="168">
        <v>45405</v>
      </c>
      <c r="I928" s="116" t="s">
        <v>8963</v>
      </c>
      <c r="J928" s="116" t="s">
        <v>10003</v>
      </c>
      <c r="K928" s="337" t="s">
        <v>10398</v>
      </c>
      <c r="L928" s="115">
        <v>35126</v>
      </c>
      <c r="M928" s="168">
        <v>45411</v>
      </c>
      <c r="N928" s="116" t="s">
        <v>10284</v>
      </c>
      <c r="O928" s="116"/>
      <c r="P928" s="116" t="s">
        <v>10282</v>
      </c>
      <c r="Q928" s="168">
        <v>45428</v>
      </c>
      <c r="R928" s="240">
        <v>757</v>
      </c>
      <c r="S928" s="240">
        <f t="shared" si="4"/>
        <v>26590382</v>
      </c>
      <c r="T928" s="205" t="s">
        <v>10515</v>
      </c>
    </row>
    <row r="929" spans="1:20" hidden="1" x14ac:dyDescent="0.25">
      <c r="A929" s="18">
        <v>1546101870</v>
      </c>
      <c r="B929" s="14" t="s">
        <v>2282</v>
      </c>
      <c r="C929" s="14" t="s">
        <v>19</v>
      </c>
      <c r="D929" s="14" t="s">
        <v>2283</v>
      </c>
      <c r="E929" s="117">
        <v>200</v>
      </c>
      <c r="F929" s="117"/>
      <c r="G929" s="117" t="s">
        <v>10789</v>
      </c>
      <c r="H929" s="168">
        <v>45405</v>
      </c>
      <c r="I929" s="116" t="s">
        <v>8963</v>
      </c>
      <c r="J929" s="116" t="s">
        <v>10869</v>
      </c>
      <c r="K929" s="337" t="s">
        <v>10398</v>
      </c>
      <c r="L929" s="195">
        <v>35126</v>
      </c>
      <c r="M929" s="168">
        <v>45411</v>
      </c>
      <c r="N929" s="116" t="s">
        <v>10284</v>
      </c>
      <c r="O929" s="116"/>
      <c r="P929" s="116" t="s">
        <v>10282</v>
      </c>
      <c r="Q929" s="168">
        <v>45428</v>
      </c>
      <c r="R929" s="240">
        <v>520.20000000000005</v>
      </c>
      <c r="S929" s="204">
        <f t="shared" si="4"/>
        <v>18272545.200000003</v>
      </c>
      <c r="T929" s="205" t="s">
        <v>10592</v>
      </c>
    </row>
    <row r="930" spans="1:20" hidden="1" x14ac:dyDescent="0.25">
      <c r="A930" s="18">
        <v>1310101740</v>
      </c>
      <c r="B930" s="14" t="s">
        <v>6937</v>
      </c>
      <c r="C930" s="14" t="s">
        <v>19</v>
      </c>
      <c r="D930" s="14" t="s">
        <v>6846</v>
      </c>
      <c r="E930" s="117">
        <v>20</v>
      </c>
      <c r="F930" s="117"/>
      <c r="G930" s="117" t="s">
        <v>10786</v>
      </c>
      <c r="H930" s="168">
        <v>45405</v>
      </c>
      <c r="I930" s="116" t="s">
        <v>8963</v>
      </c>
      <c r="J930" s="116" t="s">
        <v>10002</v>
      </c>
      <c r="K930" s="337" t="s">
        <v>10398</v>
      </c>
      <c r="L930" s="115">
        <v>35103</v>
      </c>
      <c r="M930" s="168">
        <v>45407</v>
      </c>
      <c r="N930" s="116" t="s">
        <v>10466</v>
      </c>
      <c r="O930" s="116"/>
      <c r="P930" s="116" t="s">
        <v>10282</v>
      </c>
      <c r="Q930" s="168">
        <v>45411</v>
      </c>
      <c r="R930" s="240">
        <v>72540</v>
      </c>
      <c r="S930" s="204">
        <f t="shared" si="4"/>
        <v>2546371620</v>
      </c>
      <c r="T930" s="205" t="s">
        <v>10671</v>
      </c>
    </row>
    <row r="931" spans="1:20" hidden="1" x14ac:dyDescent="0.25">
      <c r="A931" s="18">
        <v>1018100110</v>
      </c>
      <c r="B931" s="19" t="s">
        <v>733</v>
      </c>
      <c r="C931" s="19" t="s">
        <v>19</v>
      </c>
      <c r="D931" s="19" t="s">
        <v>6849</v>
      </c>
      <c r="E931" s="117">
        <v>100</v>
      </c>
      <c r="F931" s="117"/>
      <c r="G931" s="117" t="s">
        <v>10787</v>
      </c>
      <c r="H931" s="168">
        <v>45405</v>
      </c>
      <c r="I931" s="116" t="s">
        <v>8963</v>
      </c>
      <c r="J931" s="116" t="s">
        <v>10676</v>
      </c>
      <c r="K931" s="337" t="s">
        <v>10398</v>
      </c>
      <c r="L931" s="115">
        <v>35110</v>
      </c>
      <c r="M931" s="168">
        <v>45408</v>
      </c>
      <c r="N931" s="116" t="s">
        <v>10307</v>
      </c>
      <c r="O931" s="116"/>
      <c r="P931" s="116" t="s">
        <v>10282</v>
      </c>
      <c r="Q931" s="168">
        <v>45412</v>
      </c>
      <c r="R931" s="240">
        <v>43</v>
      </c>
      <c r="S931" s="240">
        <f t="shared" si="4"/>
        <v>1509730</v>
      </c>
      <c r="T931" s="205" t="s">
        <v>10720</v>
      </c>
    </row>
    <row r="932" spans="1:20" hidden="1" x14ac:dyDescent="0.25">
      <c r="A932" s="18">
        <v>1010101120</v>
      </c>
      <c r="B932" s="14" t="s">
        <v>9755</v>
      </c>
      <c r="C932" s="14" t="s">
        <v>4216</v>
      </c>
      <c r="D932" s="14" t="s">
        <v>9376</v>
      </c>
      <c r="E932" s="117">
        <v>20</v>
      </c>
      <c r="F932" s="117"/>
      <c r="G932" s="117" t="s">
        <v>10790</v>
      </c>
      <c r="H932" s="168">
        <v>45405</v>
      </c>
      <c r="I932" s="116" t="s">
        <v>8963</v>
      </c>
      <c r="J932" s="116" t="s">
        <v>10154</v>
      </c>
      <c r="K932" s="337" t="s">
        <v>10398</v>
      </c>
      <c r="L932" s="115">
        <v>35112</v>
      </c>
      <c r="M932" s="168">
        <v>45408</v>
      </c>
      <c r="N932" s="116" t="s">
        <v>10468</v>
      </c>
      <c r="O932" s="116"/>
      <c r="P932" s="116" t="s">
        <v>10282</v>
      </c>
      <c r="Q932" s="168">
        <v>45422</v>
      </c>
      <c r="R932" s="240">
        <v>2690</v>
      </c>
      <c r="S932" s="240">
        <f t="shared" si="4"/>
        <v>94451280</v>
      </c>
      <c r="T932" s="205" t="s">
        <v>10670</v>
      </c>
    </row>
    <row r="933" spans="1:20" hidden="1" x14ac:dyDescent="0.25">
      <c r="A933" s="18">
        <v>1010103220</v>
      </c>
      <c r="B933" s="14" t="s">
        <v>9760</v>
      </c>
      <c r="C933" s="10" t="s">
        <v>4216</v>
      </c>
      <c r="D933" s="14" t="s">
        <v>9378</v>
      </c>
      <c r="E933" s="117">
        <v>80</v>
      </c>
      <c r="F933" s="117"/>
      <c r="G933" s="117" t="s">
        <v>10790</v>
      </c>
      <c r="H933" s="168">
        <v>45405</v>
      </c>
      <c r="I933" s="116" t="s">
        <v>8963</v>
      </c>
      <c r="J933" s="116" t="s">
        <v>10526</v>
      </c>
      <c r="K933" s="337" t="s">
        <v>10398</v>
      </c>
      <c r="L933" s="115">
        <v>35112</v>
      </c>
      <c r="M933" s="168">
        <v>45408</v>
      </c>
      <c r="N933" s="116" t="s">
        <v>10468</v>
      </c>
      <c r="O933" s="116" t="s">
        <v>10888</v>
      </c>
      <c r="P933" s="116" t="s">
        <v>10282</v>
      </c>
      <c r="Q933" s="168">
        <v>45422</v>
      </c>
      <c r="R933" s="240">
        <v>2570</v>
      </c>
      <c r="S933" s="240">
        <f t="shared" ref="S933:S964" si="5">+L933*R933</f>
        <v>90237840</v>
      </c>
      <c r="T933" s="205" t="s">
        <v>10537</v>
      </c>
    </row>
    <row r="934" spans="1:20" ht="25.5" hidden="1" x14ac:dyDescent="0.25">
      <c r="A934" s="18">
        <v>1220100320</v>
      </c>
      <c r="B934" s="14" t="s">
        <v>2963</v>
      </c>
      <c r="C934" s="14" t="s">
        <v>19</v>
      </c>
      <c r="D934" s="14" t="s">
        <v>2964</v>
      </c>
      <c r="E934" s="117">
        <v>5</v>
      </c>
      <c r="F934" s="117"/>
      <c r="G934" s="117" t="s">
        <v>10791</v>
      </c>
      <c r="H934" s="168">
        <v>45405</v>
      </c>
      <c r="I934" s="116" t="s">
        <v>8963</v>
      </c>
      <c r="J934" s="116" t="s">
        <v>10003</v>
      </c>
      <c r="K934" s="337" t="s">
        <v>10398</v>
      </c>
      <c r="L934" s="115">
        <v>35256</v>
      </c>
      <c r="M934" s="168">
        <v>45427</v>
      </c>
      <c r="N934" s="116" t="s">
        <v>10224</v>
      </c>
      <c r="O934" s="116" t="s">
        <v>10779</v>
      </c>
      <c r="P934" s="116" t="s">
        <v>10282</v>
      </c>
      <c r="Q934" s="168">
        <v>45447</v>
      </c>
      <c r="R934" s="240">
        <v>82234</v>
      </c>
      <c r="S934" s="240">
        <f t="shared" si="5"/>
        <v>2899241904</v>
      </c>
      <c r="T934" s="205" t="s">
        <v>10729</v>
      </c>
    </row>
    <row r="935" spans="1:20" hidden="1" x14ac:dyDescent="0.25">
      <c r="A935" s="18">
        <v>1228100280</v>
      </c>
      <c r="B935" s="29" t="s">
        <v>7027</v>
      </c>
      <c r="C935" s="29" t="s">
        <v>19</v>
      </c>
      <c r="D935" s="29" t="s">
        <v>7425</v>
      </c>
      <c r="E935" s="117">
        <v>70</v>
      </c>
      <c r="F935" s="117"/>
      <c r="G935" s="117" t="s">
        <v>10791</v>
      </c>
      <c r="H935" s="168">
        <v>45405</v>
      </c>
      <c r="I935" s="116" t="s">
        <v>8963</v>
      </c>
      <c r="J935" s="116" t="s">
        <v>10690</v>
      </c>
      <c r="K935" s="337" t="s">
        <v>10398</v>
      </c>
      <c r="L935" s="115">
        <v>35256</v>
      </c>
      <c r="M935" s="168">
        <v>45427</v>
      </c>
      <c r="N935" s="116" t="s">
        <v>10224</v>
      </c>
      <c r="O935" s="116"/>
      <c r="P935" s="116" t="s">
        <v>10282</v>
      </c>
      <c r="Q935" s="168">
        <v>45428</v>
      </c>
      <c r="R935" s="240">
        <v>12845</v>
      </c>
      <c r="S935" s="204">
        <f t="shared" si="5"/>
        <v>452863320</v>
      </c>
      <c r="T935" s="205" t="s">
        <v>10424</v>
      </c>
    </row>
    <row r="936" spans="1:20" hidden="1" x14ac:dyDescent="0.25">
      <c r="A936" s="18">
        <v>1029100850</v>
      </c>
      <c r="B936" s="14" t="s">
        <v>2535</v>
      </c>
      <c r="C936" s="14" t="s">
        <v>19</v>
      </c>
      <c r="D936" s="14" t="s">
        <v>10589</v>
      </c>
      <c r="E936" s="117">
        <v>15</v>
      </c>
      <c r="F936" s="117"/>
      <c r="G936" s="117" t="s">
        <v>10792</v>
      </c>
      <c r="H936" s="168">
        <v>45405</v>
      </c>
      <c r="I936" s="116" t="s">
        <v>8963</v>
      </c>
      <c r="J936" s="116" t="s">
        <v>10523</v>
      </c>
      <c r="K936" s="337" t="s">
        <v>10398</v>
      </c>
      <c r="L936" s="115">
        <v>35123</v>
      </c>
      <c r="M936" s="168">
        <v>45411</v>
      </c>
      <c r="N936" s="116" t="s">
        <v>10825</v>
      </c>
      <c r="O936" s="116"/>
      <c r="P936" s="116" t="s">
        <v>10282</v>
      </c>
      <c r="Q936" s="168">
        <v>45414</v>
      </c>
      <c r="R936" s="240">
        <v>5701</v>
      </c>
      <c r="S936" s="240">
        <f t="shared" si="5"/>
        <v>200236223</v>
      </c>
      <c r="T936" s="205" t="s">
        <v>10590</v>
      </c>
    </row>
    <row r="937" spans="1:20" hidden="1" x14ac:dyDescent="0.25">
      <c r="A937" s="18">
        <v>1018100000</v>
      </c>
      <c r="B937" s="14" t="s">
        <v>2572</v>
      </c>
      <c r="C937" s="14" t="s">
        <v>19</v>
      </c>
      <c r="D937" s="14" t="s">
        <v>6474</v>
      </c>
      <c r="E937" s="117">
        <v>120</v>
      </c>
      <c r="F937" s="117"/>
      <c r="G937" s="117" t="s">
        <v>10793</v>
      </c>
      <c r="H937" s="168">
        <v>45405</v>
      </c>
      <c r="I937" s="116" t="s">
        <v>8963</v>
      </c>
      <c r="J937" s="116" t="s">
        <v>10679</v>
      </c>
      <c r="K937" s="337" t="s">
        <v>10829</v>
      </c>
      <c r="L937" s="115">
        <v>35110</v>
      </c>
      <c r="M937" s="168">
        <v>45408</v>
      </c>
      <c r="N937" s="116" t="s">
        <v>10307</v>
      </c>
      <c r="O937" s="116"/>
      <c r="P937" s="116" t="s">
        <v>10282</v>
      </c>
      <c r="Q937" s="168">
        <v>45412</v>
      </c>
      <c r="R937" s="240">
        <v>8207</v>
      </c>
      <c r="S937" s="240">
        <f t="shared" si="5"/>
        <v>288147770</v>
      </c>
      <c r="T937" s="205" t="s">
        <v>10714</v>
      </c>
    </row>
    <row r="938" spans="1:20" hidden="1" x14ac:dyDescent="0.25">
      <c r="A938" s="18">
        <v>1018100010</v>
      </c>
      <c r="B938" s="14" t="s">
        <v>2570</v>
      </c>
      <c r="C938" s="14" t="s">
        <v>19</v>
      </c>
      <c r="D938" s="14" t="s">
        <v>2571</v>
      </c>
      <c r="E938" s="117">
        <v>120</v>
      </c>
      <c r="F938" s="117"/>
      <c r="G938" s="117" t="s">
        <v>10793</v>
      </c>
      <c r="H938" s="168">
        <v>45405</v>
      </c>
      <c r="I938" s="116" t="s">
        <v>8963</v>
      </c>
      <c r="J938" s="116" t="s">
        <v>10680</v>
      </c>
      <c r="K938" s="337" t="s">
        <v>10398</v>
      </c>
      <c r="L938" s="115">
        <v>35111</v>
      </c>
      <c r="M938" s="168">
        <v>45408</v>
      </c>
      <c r="N938" s="116" t="s">
        <v>10307</v>
      </c>
      <c r="O938" s="116"/>
      <c r="P938" s="116" t="s">
        <v>10282</v>
      </c>
      <c r="Q938" s="168">
        <v>45411</v>
      </c>
      <c r="R938" s="240">
        <v>5639</v>
      </c>
      <c r="S938" s="240">
        <f t="shared" si="5"/>
        <v>197990929</v>
      </c>
      <c r="T938" s="205" t="s">
        <v>10714</v>
      </c>
    </row>
    <row r="939" spans="1:20" hidden="1" x14ac:dyDescent="0.25">
      <c r="A939" s="18">
        <v>1230100160</v>
      </c>
      <c r="B939" s="14" t="s">
        <v>3794</v>
      </c>
      <c r="C939" s="14" t="s">
        <v>19</v>
      </c>
      <c r="D939" s="14" t="s">
        <v>3795</v>
      </c>
      <c r="E939" s="117">
        <v>15</v>
      </c>
      <c r="F939" s="117"/>
      <c r="G939" s="117" t="s">
        <v>10794</v>
      </c>
      <c r="H939" s="168">
        <v>45405</v>
      </c>
      <c r="I939" s="116" t="s">
        <v>8963</v>
      </c>
      <c r="J939" s="116" t="s">
        <v>10002</v>
      </c>
      <c r="K939" s="337" t="s">
        <v>10398</v>
      </c>
      <c r="L939" s="115">
        <v>35105</v>
      </c>
      <c r="M939" s="168">
        <v>45407</v>
      </c>
      <c r="N939" s="116" t="s">
        <v>10581</v>
      </c>
      <c r="O939" s="116"/>
      <c r="P939" s="116" t="s">
        <v>10282</v>
      </c>
      <c r="Q939" s="168">
        <v>45418</v>
      </c>
      <c r="R939" s="240">
        <v>28098</v>
      </c>
      <c r="S939" s="204">
        <f t="shared" si="5"/>
        <v>986380290</v>
      </c>
      <c r="T939" s="205" t="s">
        <v>10730</v>
      </c>
    </row>
    <row r="940" spans="1:20" hidden="1" x14ac:dyDescent="0.25">
      <c r="A940" s="18">
        <v>1230100280</v>
      </c>
      <c r="B940" s="14" t="s">
        <v>9261</v>
      </c>
      <c r="C940" s="14" t="s">
        <v>19</v>
      </c>
      <c r="D940" s="14" t="s">
        <v>9318</v>
      </c>
      <c r="E940" s="117">
        <v>15</v>
      </c>
      <c r="F940" s="117"/>
      <c r="G940" s="117" t="s">
        <v>10794</v>
      </c>
      <c r="H940" s="168">
        <v>45405</v>
      </c>
      <c r="I940" s="116" t="s">
        <v>8963</v>
      </c>
      <c r="J940" s="116" t="s">
        <v>10003</v>
      </c>
      <c r="K940" s="337" t="s">
        <v>10398</v>
      </c>
      <c r="L940" s="115">
        <v>35105</v>
      </c>
      <c r="M940" s="168">
        <v>45407</v>
      </c>
      <c r="N940" s="116" t="s">
        <v>10581</v>
      </c>
      <c r="O940" s="116" t="s">
        <v>10845</v>
      </c>
      <c r="P940" s="116" t="s">
        <v>10282</v>
      </c>
      <c r="Q940" s="168">
        <v>45429</v>
      </c>
      <c r="R940" s="240">
        <v>40480</v>
      </c>
      <c r="S940" s="204">
        <f t="shared" si="5"/>
        <v>1421050400</v>
      </c>
      <c r="T940" s="205" t="s">
        <v>10731</v>
      </c>
    </row>
    <row r="941" spans="1:20" hidden="1" x14ac:dyDescent="0.25">
      <c r="A941" s="18">
        <v>1017100480</v>
      </c>
      <c r="B941" s="14" t="s">
        <v>4219</v>
      </c>
      <c r="C941" s="14" t="s">
        <v>6699</v>
      </c>
      <c r="D941" s="14" t="s">
        <v>4220</v>
      </c>
      <c r="E941" s="117">
        <v>12</v>
      </c>
      <c r="F941" s="117"/>
      <c r="G941" s="117" t="s">
        <v>10795</v>
      </c>
      <c r="H941" s="168">
        <v>45405</v>
      </c>
      <c r="I941" s="116" t="s">
        <v>8963</v>
      </c>
      <c r="J941" s="116" t="s">
        <v>10002</v>
      </c>
      <c r="K941" s="337" t="s">
        <v>10398</v>
      </c>
      <c r="L941" s="115">
        <v>35098</v>
      </c>
      <c r="M941" s="168">
        <v>45407</v>
      </c>
      <c r="N941" s="116" t="s">
        <v>10304</v>
      </c>
      <c r="O941" s="116"/>
      <c r="P941" s="116" t="s">
        <v>10282</v>
      </c>
      <c r="Q941" s="168">
        <v>45412</v>
      </c>
      <c r="R941" s="240">
        <v>31800</v>
      </c>
      <c r="S941" s="240">
        <f t="shared" si="5"/>
        <v>1116116400</v>
      </c>
      <c r="T941" s="205" t="s">
        <v>10665</v>
      </c>
    </row>
    <row r="942" spans="1:20" hidden="1" x14ac:dyDescent="0.25">
      <c r="A942" s="18">
        <v>1810104410</v>
      </c>
      <c r="B942" s="14" t="s">
        <v>5043</v>
      </c>
      <c r="C942" s="14" t="s">
        <v>19</v>
      </c>
      <c r="D942" s="14" t="s">
        <v>5044</v>
      </c>
      <c r="E942" s="117">
        <v>48</v>
      </c>
      <c r="F942" s="117"/>
      <c r="G942" s="117" t="s">
        <v>10796</v>
      </c>
      <c r="H942" s="168">
        <v>45405</v>
      </c>
      <c r="I942" s="116" t="s">
        <v>8963</v>
      </c>
      <c r="J942" s="116" t="s">
        <v>10673</v>
      </c>
      <c r="K942" s="337" t="s">
        <v>10398</v>
      </c>
      <c r="L942" s="195">
        <v>35106</v>
      </c>
      <c r="M942" s="168">
        <v>45407</v>
      </c>
      <c r="N942" s="116" t="s">
        <v>10175</v>
      </c>
      <c r="O942" s="116"/>
      <c r="P942" s="116" t="s">
        <v>10282</v>
      </c>
      <c r="Q942" s="168">
        <v>45411</v>
      </c>
      <c r="R942" s="240">
        <v>12800</v>
      </c>
      <c r="S942" s="204">
        <f t="shared" si="5"/>
        <v>449356800</v>
      </c>
      <c r="T942" s="205" t="s">
        <v>10539</v>
      </c>
    </row>
    <row r="943" spans="1:20" hidden="1" x14ac:dyDescent="0.25">
      <c r="A943" s="18">
        <v>1016101720</v>
      </c>
      <c r="B943" s="14" t="s">
        <v>10818</v>
      </c>
      <c r="C943" s="14" t="s">
        <v>19</v>
      </c>
      <c r="D943" s="10" t="s">
        <v>10819</v>
      </c>
      <c r="E943" s="117">
        <v>3</v>
      </c>
      <c r="F943" s="117"/>
      <c r="G943" s="117" t="s">
        <v>10797</v>
      </c>
      <c r="H943" s="168">
        <v>45412</v>
      </c>
      <c r="I943" s="116" t="s">
        <v>8963</v>
      </c>
      <c r="J943" s="116" t="s">
        <v>10002</v>
      </c>
      <c r="K943" s="337" t="s">
        <v>10398</v>
      </c>
      <c r="L943" s="115">
        <v>35257</v>
      </c>
      <c r="M943" s="168">
        <v>45427</v>
      </c>
      <c r="N943" s="116" t="s">
        <v>10929</v>
      </c>
      <c r="O943" s="116"/>
      <c r="P943" s="199" t="s">
        <v>10282</v>
      </c>
      <c r="Q943" s="168">
        <v>45435</v>
      </c>
      <c r="R943" s="240">
        <v>98530</v>
      </c>
      <c r="S943" s="240">
        <f t="shared" si="5"/>
        <v>3473872210</v>
      </c>
      <c r="T943" s="205" t="s">
        <v>10519</v>
      </c>
    </row>
    <row r="944" spans="1:20" hidden="1" x14ac:dyDescent="0.25">
      <c r="A944" s="18">
        <v>1016101760</v>
      </c>
      <c r="B944" s="14" t="s">
        <v>10826</v>
      </c>
      <c r="C944" s="14" t="s">
        <v>19</v>
      </c>
      <c r="D944" s="10" t="s">
        <v>10828</v>
      </c>
      <c r="E944" s="117">
        <v>2</v>
      </c>
      <c r="F944" s="117"/>
      <c r="G944" s="117" t="s">
        <v>10797</v>
      </c>
      <c r="H944" s="168">
        <v>45412</v>
      </c>
      <c r="I944" s="116" t="s">
        <v>8963</v>
      </c>
      <c r="J944" s="116" t="s">
        <v>10002</v>
      </c>
      <c r="K944" s="337" t="s">
        <v>10398</v>
      </c>
      <c r="L944" s="115">
        <v>35257</v>
      </c>
      <c r="M944" s="168">
        <v>45427</v>
      </c>
      <c r="N944" s="116" t="s">
        <v>10929</v>
      </c>
      <c r="O944" s="116"/>
      <c r="P944" s="199" t="s">
        <v>10282</v>
      </c>
      <c r="Q944" s="168">
        <v>45435</v>
      </c>
      <c r="R944" s="240">
        <v>108322</v>
      </c>
      <c r="S944" s="240">
        <f t="shared" si="5"/>
        <v>3819108754</v>
      </c>
      <c r="T944" s="205" t="s">
        <v>10519</v>
      </c>
    </row>
    <row r="945" spans="1:20" hidden="1" x14ac:dyDescent="0.25">
      <c r="A945" s="18">
        <v>1510102270</v>
      </c>
      <c r="B945" s="14" t="s">
        <v>1035</v>
      </c>
      <c r="C945" s="14" t="s">
        <v>19</v>
      </c>
      <c r="D945" s="10" t="s">
        <v>9924</v>
      </c>
      <c r="E945" s="117">
        <v>3</v>
      </c>
      <c r="F945" s="117"/>
      <c r="G945" s="117" t="s">
        <v>10798</v>
      </c>
      <c r="H945" s="168">
        <v>45405</v>
      </c>
      <c r="I945" s="116" t="s">
        <v>8963</v>
      </c>
      <c r="J945" s="116" t="s">
        <v>10002</v>
      </c>
      <c r="K945" s="337" t="s">
        <v>10398</v>
      </c>
      <c r="L945" s="195">
        <v>35124</v>
      </c>
      <c r="M945" s="168">
        <v>45411</v>
      </c>
      <c r="N945" s="116" t="s">
        <v>10465</v>
      </c>
      <c r="O945" s="116"/>
      <c r="P945" s="116" t="s">
        <v>10282</v>
      </c>
      <c r="Q945" s="168">
        <v>45414</v>
      </c>
      <c r="R945" s="240">
        <v>128500</v>
      </c>
      <c r="S945" s="204">
        <f t="shared" si="5"/>
        <v>4513434000</v>
      </c>
      <c r="T945" s="205" t="s">
        <v>10766</v>
      </c>
    </row>
    <row r="946" spans="1:20" hidden="1" x14ac:dyDescent="0.25">
      <c r="A946" s="18">
        <v>1234100630</v>
      </c>
      <c r="B946" s="42" t="s">
        <v>10148</v>
      </c>
      <c r="C946" s="42" t="s">
        <v>19</v>
      </c>
      <c r="D946" s="10" t="s">
        <v>10149</v>
      </c>
      <c r="E946" s="117">
        <v>1</v>
      </c>
      <c r="F946" s="117"/>
      <c r="G946" s="117" t="s">
        <v>10785</v>
      </c>
      <c r="H946" s="168">
        <v>45406</v>
      </c>
      <c r="I946" s="116" t="s">
        <v>8963</v>
      </c>
      <c r="J946" s="116" t="s">
        <v>10002</v>
      </c>
      <c r="K946" s="337" t="s">
        <v>10459</v>
      </c>
      <c r="L946" s="115">
        <v>35096</v>
      </c>
      <c r="M946" s="168">
        <v>45407</v>
      </c>
      <c r="N946" s="116" t="s">
        <v>10245</v>
      </c>
      <c r="O946" s="116"/>
      <c r="P946" s="116" t="s">
        <v>10283</v>
      </c>
      <c r="Q946" s="168">
        <v>45411</v>
      </c>
      <c r="R946" s="240">
        <v>52700</v>
      </c>
      <c r="S946" s="204">
        <f t="shared" si="5"/>
        <v>1849559200</v>
      </c>
      <c r="T946" s="205" t="s">
        <v>10784</v>
      </c>
    </row>
    <row r="947" spans="1:20" hidden="1" x14ac:dyDescent="0.25">
      <c r="A947" s="18">
        <v>1016100010</v>
      </c>
      <c r="B947" s="14" t="s">
        <v>4523</v>
      </c>
      <c r="C947" s="14" t="s">
        <v>19</v>
      </c>
      <c r="D947" s="14" t="s">
        <v>7737</v>
      </c>
      <c r="E947" s="117">
        <v>13</v>
      </c>
      <c r="F947" s="117"/>
      <c r="G947" s="117" t="s">
        <v>10801</v>
      </c>
      <c r="H947" s="168">
        <v>45406</v>
      </c>
      <c r="I947" s="116" t="s">
        <v>8963</v>
      </c>
      <c r="J947" s="116" t="s">
        <v>10002</v>
      </c>
      <c r="K947" s="337" t="s">
        <v>10459</v>
      </c>
      <c r="L947" s="115">
        <v>35113</v>
      </c>
      <c r="M947" s="168">
        <v>45408</v>
      </c>
      <c r="N947" s="116" t="s">
        <v>10305</v>
      </c>
      <c r="O947" s="116"/>
      <c r="P947" s="116" t="s">
        <v>10282</v>
      </c>
      <c r="Q947" s="168">
        <v>45411</v>
      </c>
      <c r="R947" s="240">
        <v>19228</v>
      </c>
      <c r="S947" s="204">
        <f t="shared" si="5"/>
        <v>675152764</v>
      </c>
      <c r="T947" s="205" t="s">
        <v>10694</v>
      </c>
    </row>
    <row r="948" spans="1:20" ht="25.5" hidden="1" x14ac:dyDescent="0.25">
      <c r="A948" s="18">
        <v>1016101010</v>
      </c>
      <c r="B948" s="14" t="s">
        <v>4517</v>
      </c>
      <c r="C948" s="14" t="s">
        <v>19</v>
      </c>
      <c r="D948" s="14" t="s">
        <v>8448</v>
      </c>
      <c r="E948" s="117">
        <v>10</v>
      </c>
      <c r="F948" s="117"/>
      <c r="G948" s="117" t="s">
        <v>10801</v>
      </c>
      <c r="H948" s="168">
        <v>45406</v>
      </c>
      <c r="I948" s="116"/>
      <c r="J948" s="116" t="s">
        <v>10099</v>
      </c>
      <c r="K948" s="337" t="s">
        <v>10459</v>
      </c>
      <c r="L948" s="115">
        <v>35113</v>
      </c>
      <c r="M948" s="168">
        <v>45408</v>
      </c>
      <c r="N948" s="116" t="s">
        <v>10305</v>
      </c>
      <c r="O948" s="116"/>
      <c r="P948" s="116" t="s">
        <v>10282</v>
      </c>
      <c r="Q948" s="168">
        <v>45411</v>
      </c>
      <c r="R948" s="240">
        <v>16469</v>
      </c>
      <c r="S948" s="240">
        <f t="shared" si="5"/>
        <v>578275997</v>
      </c>
      <c r="T948" s="205" t="s">
        <v>10519</v>
      </c>
    </row>
    <row r="949" spans="1:20" hidden="1" x14ac:dyDescent="0.25">
      <c r="A949" s="18">
        <v>1022102160</v>
      </c>
      <c r="B949" s="19" t="s">
        <v>1646</v>
      </c>
      <c r="C949" s="19" t="s">
        <v>19</v>
      </c>
      <c r="D949" s="20" t="s">
        <v>10629</v>
      </c>
      <c r="E949" s="117">
        <v>10</v>
      </c>
      <c r="F949" s="117"/>
      <c r="G949" s="117" t="s">
        <v>10801</v>
      </c>
      <c r="H949" s="168">
        <v>45406</v>
      </c>
      <c r="I949" s="116" t="s">
        <v>8963</v>
      </c>
      <c r="J949" s="116" t="s">
        <v>10003</v>
      </c>
      <c r="K949" s="337" t="s">
        <v>10459</v>
      </c>
      <c r="L949" s="115">
        <v>35113</v>
      </c>
      <c r="M949" s="168">
        <v>45408</v>
      </c>
      <c r="N949" s="116" t="s">
        <v>10305</v>
      </c>
      <c r="O949" s="116"/>
      <c r="P949" s="116" t="s">
        <v>10282</v>
      </c>
      <c r="Q949" s="168">
        <v>45411</v>
      </c>
      <c r="R949" s="240">
        <v>5993</v>
      </c>
      <c r="S949" s="240">
        <f t="shared" si="5"/>
        <v>210432209</v>
      </c>
      <c r="T949" s="205" t="s">
        <v>10698</v>
      </c>
    </row>
    <row r="950" spans="1:20" hidden="1" x14ac:dyDescent="0.25">
      <c r="A950" s="18">
        <v>1022100230</v>
      </c>
      <c r="B950" s="14" t="s">
        <v>666</v>
      </c>
      <c r="C950" s="14" t="s">
        <v>19</v>
      </c>
      <c r="D950" s="10" t="s">
        <v>667</v>
      </c>
      <c r="E950" s="117">
        <v>60</v>
      </c>
      <c r="F950" s="117"/>
      <c r="G950" s="117" t="s">
        <v>10866</v>
      </c>
      <c r="H950" s="168">
        <v>45411</v>
      </c>
      <c r="I950" s="116"/>
      <c r="J950" s="116"/>
      <c r="K950" s="337" t="s">
        <v>10865</v>
      </c>
      <c r="L950" s="115">
        <v>35183</v>
      </c>
      <c r="M950" s="168">
        <v>45420</v>
      </c>
      <c r="N950" s="116" t="s">
        <v>10864</v>
      </c>
      <c r="O950" s="116" t="s">
        <v>10309</v>
      </c>
      <c r="P950" s="116" t="s">
        <v>10282</v>
      </c>
      <c r="Q950" s="168">
        <v>45435</v>
      </c>
      <c r="R950" s="240">
        <v>1680</v>
      </c>
      <c r="S950" s="204">
        <f t="shared" si="5"/>
        <v>59107440</v>
      </c>
      <c r="T950" s="205" t="s">
        <v>10715</v>
      </c>
    </row>
    <row r="951" spans="1:20" hidden="1" x14ac:dyDescent="0.25">
      <c r="A951" s="18">
        <v>1013100090</v>
      </c>
      <c r="B951" s="14" t="s">
        <v>8015</v>
      </c>
      <c r="C951" s="14" t="s">
        <v>7375</v>
      </c>
      <c r="D951" s="14" t="s">
        <v>7703</v>
      </c>
      <c r="E951" s="117">
        <v>1</v>
      </c>
      <c r="F951" s="117"/>
      <c r="G951" s="117" t="s">
        <v>10830</v>
      </c>
      <c r="H951" s="168">
        <v>45412</v>
      </c>
      <c r="I951" s="116" t="s">
        <v>8963</v>
      </c>
      <c r="J951" s="116"/>
      <c r="K951" s="337" t="s">
        <v>10398</v>
      </c>
      <c r="L951" s="115">
        <v>35194</v>
      </c>
      <c r="M951" s="168">
        <v>45420</v>
      </c>
      <c r="N951" s="116" t="s">
        <v>10291</v>
      </c>
      <c r="O951" s="116"/>
      <c r="P951" s="116" t="s">
        <v>10282</v>
      </c>
      <c r="Q951" s="168">
        <v>45421</v>
      </c>
      <c r="R951" s="240">
        <v>330000</v>
      </c>
      <c r="S951" s="204">
        <f t="shared" si="5"/>
        <v>11614020000</v>
      </c>
      <c r="T951" s="205" t="s">
        <v>10809</v>
      </c>
    </row>
    <row r="952" spans="1:20" hidden="1" x14ac:dyDescent="0.25">
      <c r="A952" s="18">
        <v>1027100220</v>
      </c>
      <c r="B952" s="29" t="s">
        <v>484</v>
      </c>
      <c r="C952" s="29" t="s">
        <v>19</v>
      </c>
      <c r="D952" s="29" t="s">
        <v>485</v>
      </c>
      <c r="E952" s="117">
        <v>2</v>
      </c>
      <c r="F952" s="117"/>
      <c r="G952" s="117" t="s">
        <v>10830</v>
      </c>
      <c r="H952" s="168">
        <v>45412</v>
      </c>
      <c r="I952" s="116" t="s">
        <v>8963</v>
      </c>
      <c r="J952" s="116"/>
      <c r="K952" s="337" t="s">
        <v>10398</v>
      </c>
      <c r="L952" s="115">
        <v>35194</v>
      </c>
      <c r="M952" s="168">
        <v>45420</v>
      </c>
      <c r="N952" s="116" t="s">
        <v>10291</v>
      </c>
      <c r="O952" s="116"/>
      <c r="P952" s="116" t="s">
        <v>10282</v>
      </c>
      <c r="Q952" s="168">
        <v>45421</v>
      </c>
      <c r="R952" s="240">
        <v>69000</v>
      </c>
      <c r="S952" s="240">
        <f t="shared" si="5"/>
        <v>2428386000</v>
      </c>
      <c r="T952" s="205" t="s">
        <v>10666</v>
      </c>
    </row>
    <row r="953" spans="1:20" hidden="1" x14ac:dyDescent="0.25">
      <c r="A953" s="18">
        <v>1027100250</v>
      </c>
      <c r="B953" s="14" t="s">
        <v>7699</v>
      </c>
      <c r="C953" s="14" t="s">
        <v>7375</v>
      </c>
      <c r="D953" s="14" t="s">
        <v>7702</v>
      </c>
      <c r="E953" s="117">
        <v>3</v>
      </c>
      <c r="F953" s="117"/>
      <c r="G953" s="117" t="s">
        <v>10830</v>
      </c>
      <c r="H953" s="168">
        <v>45412</v>
      </c>
      <c r="I953" s="116" t="s">
        <v>8963</v>
      </c>
      <c r="J953" s="116" t="s">
        <v>10002</v>
      </c>
      <c r="K953" s="337" t="s">
        <v>10829</v>
      </c>
      <c r="L953" s="115">
        <v>35194</v>
      </c>
      <c r="M953" s="168">
        <v>45420</v>
      </c>
      <c r="N953" s="116" t="s">
        <v>10291</v>
      </c>
      <c r="O953" s="116"/>
      <c r="P953" s="116" t="s">
        <v>10282</v>
      </c>
      <c r="Q953" s="168">
        <v>45421</v>
      </c>
      <c r="R953" s="240">
        <v>458000</v>
      </c>
      <c r="S953" s="240">
        <f t="shared" si="5"/>
        <v>16118852000</v>
      </c>
      <c r="T953" s="205" t="s">
        <v>10666</v>
      </c>
    </row>
    <row r="954" spans="1:20" hidden="1" x14ac:dyDescent="0.25">
      <c r="A954" s="18">
        <v>1212100040</v>
      </c>
      <c r="B954" s="30" t="s">
        <v>1483</v>
      </c>
      <c r="C954" s="30" t="s">
        <v>1469</v>
      </c>
      <c r="D954" s="30" t="s">
        <v>1484</v>
      </c>
      <c r="E954" s="117">
        <v>40</v>
      </c>
      <c r="F954" s="117"/>
      <c r="G954" s="117" t="s">
        <v>10831</v>
      </c>
      <c r="H954" s="168">
        <v>45412</v>
      </c>
      <c r="I954" s="116" t="s">
        <v>8963</v>
      </c>
      <c r="J954" s="116" t="s">
        <v>10800</v>
      </c>
      <c r="K954" s="337" t="s">
        <v>10829</v>
      </c>
      <c r="L954" s="115">
        <v>35173</v>
      </c>
      <c r="M954" s="168">
        <v>45419</v>
      </c>
      <c r="N954" s="116" t="s">
        <v>10280</v>
      </c>
      <c r="O954" s="116"/>
      <c r="P954" s="116" t="s">
        <v>10282</v>
      </c>
      <c r="Q954" s="168">
        <v>45450</v>
      </c>
      <c r="R954" s="240">
        <v>1001</v>
      </c>
      <c r="S954" s="204">
        <f t="shared" si="5"/>
        <v>35208173</v>
      </c>
      <c r="T954" s="205" t="s">
        <v>10804</v>
      </c>
    </row>
    <row r="955" spans="1:20" hidden="1" x14ac:dyDescent="0.25">
      <c r="A955" s="18">
        <v>1019101600</v>
      </c>
      <c r="B955" s="14" t="s">
        <v>3769</v>
      </c>
      <c r="C955" s="14" t="s">
        <v>19</v>
      </c>
      <c r="D955" s="14" t="s">
        <v>7489</v>
      </c>
      <c r="E955" s="117">
        <v>60</v>
      </c>
      <c r="F955" s="117"/>
      <c r="G955" s="117" t="s">
        <v>10832</v>
      </c>
      <c r="H955" s="168">
        <v>45412</v>
      </c>
      <c r="I955" s="116" t="s">
        <v>8963</v>
      </c>
      <c r="J955" s="116" t="s">
        <v>10678</v>
      </c>
      <c r="K955" s="337" t="s">
        <v>10829</v>
      </c>
      <c r="L955" s="115">
        <v>35195</v>
      </c>
      <c r="M955" s="168">
        <v>45420</v>
      </c>
      <c r="N955" s="116" t="s">
        <v>10284</v>
      </c>
      <c r="O955" s="116"/>
      <c r="P955" s="116" t="s">
        <v>10282</v>
      </c>
      <c r="Q955" s="168">
        <v>45422</v>
      </c>
      <c r="R955" s="240">
        <v>23548</v>
      </c>
      <c r="S955" s="160">
        <f t="shared" si="5"/>
        <v>828771860</v>
      </c>
      <c r="T955" s="205" t="s">
        <v>10721</v>
      </c>
    </row>
    <row r="956" spans="1:20" hidden="1" x14ac:dyDescent="0.25">
      <c r="A956" s="18">
        <v>1324103590</v>
      </c>
      <c r="B956" s="14" t="s">
        <v>8715</v>
      </c>
      <c r="C956" s="14" t="s">
        <v>19</v>
      </c>
      <c r="D956" s="14" t="s">
        <v>8555</v>
      </c>
      <c r="E956" s="117">
        <v>50</v>
      </c>
      <c r="F956" s="117"/>
      <c r="G956" s="117" t="s">
        <v>10833</v>
      </c>
      <c r="H956" s="168">
        <v>45412</v>
      </c>
      <c r="I956" s="116" t="s">
        <v>8963</v>
      </c>
      <c r="J956" s="116" t="s">
        <v>10633</v>
      </c>
      <c r="K956" s="337" t="s">
        <v>10829</v>
      </c>
      <c r="L956" s="195">
        <v>35378</v>
      </c>
      <c r="M956" s="168">
        <v>45441</v>
      </c>
      <c r="N956" s="116" t="s">
        <v>10287</v>
      </c>
      <c r="O956" s="116"/>
      <c r="P956" s="116" t="s">
        <v>10282</v>
      </c>
      <c r="Q956" s="168">
        <v>45443</v>
      </c>
      <c r="R956" s="240">
        <v>26900</v>
      </c>
      <c r="S956" s="204">
        <f t="shared" si="5"/>
        <v>951668200</v>
      </c>
      <c r="T956" s="205" t="s">
        <v>10765</v>
      </c>
    </row>
    <row r="957" spans="1:20" hidden="1" x14ac:dyDescent="0.25">
      <c r="A957" s="18">
        <v>1520103640</v>
      </c>
      <c r="B957" s="14" t="s">
        <v>10935</v>
      </c>
      <c r="C957" s="14" t="s">
        <v>19</v>
      </c>
      <c r="D957" s="14" t="s">
        <v>10938</v>
      </c>
      <c r="E957" s="117">
        <v>15</v>
      </c>
      <c r="F957" s="117"/>
      <c r="G957" s="117" t="s">
        <v>10834</v>
      </c>
      <c r="H957" s="168">
        <v>45420</v>
      </c>
      <c r="I957" s="116" t="s">
        <v>8963</v>
      </c>
      <c r="J957" s="116" t="s">
        <v>10410</v>
      </c>
      <c r="K957" s="337" t="s">
        <v>10398</v>
      </c>
      <c r="L957" s="195">
        <v>35305</v>
      </c>
      <c r="M957" s="168">
        <v>45432</v>
      </c>
      <c r="N957" s="116" t="s">
        <v>10825</v>
      </c>
      <c r="O957" s="116"/>
      <c r="P957" s="116" t="s">
        <v>10282</v>
      </c>
      <c r="Q957" s="168">
        <v>45441</v>
      </c>
      <c r="R957" s="240">
        <v>6560</v>
      </c>
      <c r="S957" s="240">
        <f t="shared" si="5"/>
        <v>231600800</v>
      </c>
      <c r="T957" s="205" t="s">
        <v>10591</v>
      </c>
    </row>
    <row r="958" spans="1:20" hidden="1" x14ac:dyDescent="0.25">
      <c r="A958" s="18">
        <v>1520103650</v>
      </c>
      <c r="B958" s="14" t="s">
        <v>10936</v>
      </c>
      <c r="C958" s="14" t="s">
        <v>19</v>
      </c>
      <c r="D958" s="14" t="s">
        <v>10939</v>
      </c>
      <c r="E958" s="117">
        <v>15</v>
      </c>
      <c r="F958" s="117"/>
      <c r="G958" s="117" t="s">
        <v>10834</v>
      </c>
      <c r="H958" s="168">
        <v>45420</v>
      </c>
      <c r="I958" s="116" t="s">
        <v>8963</v>
      </c>
      <c r="J958" s="116" t="s">
        <v>10003</v>
      </c>
      <c r="K958" s="337" t="s">
        <v>10398</v>
      </c>
      <c r="L958" s="195">
        <v>35305</v>
      </c>
      <c r="M958" s="168">
        <v>45432</v>
      </c>
      <c r="N958" s="116" t="s">
        <v>10825</v>
      </c>
      <c r="O958" s="116"/>
      <c r="P958" s="116" t="s">
        <v>10282</v>
      </c>
      <c r="Q958" s="168">
        <v>45441</v>
      </c>
      <c r="R958" s="240">
        <v>5109</v>
      </c>
      <c r="S958" s="240">
        <f t="shared" si="5"/>
        <v>180373245</v>
      </c>
      <c r="T958" s="205" t="s">
        <v>10590</v>
      </c>
    </row>
    <row r="959" spans="1:20" hidden="1" x14ac:dyDescent="0.25">
      <c r="A959" s="18">
        <v>1520103660</v>
      </c>
      <c r="B959" s="14" t="s">
        <v>10937</v>
      </c>
      <c r="C959" s="14" t="s">
        <v>19</v>
      </c>
      <c r="D959" s="14" t="s">
        <v>10940</v>
      </c>
      <c r="E959" s="117">
        <v>10</v>
      </c>
      <c r="F959" s="117"/>
      <c r="G959" s="117" t="s">
        <v>10834</v>
      </c>
      <c r="H959" s="168">
        <v>45412</v>
      </c>
      <c r="I959" s="116" t="s">
        <v>8963</v>
      </c>
      <c r="J959" s="116" t="s">
        <v>10002</v>
      </c>
      <c r="K959" s="337" t="s">
        <v>10829</v>
      </c>
      <c r="L959" s="195">
        <v>35305</v>
      </c>
      <c r="M959" s="168">
        <v>45432</v>
      </c>
      <c r="N959" s="116" t="s">
        <v>10825</v>
      </c>
      <c r="O959" s="116"/>
      <c r="P959" s="116" t="s">
        <v>10282</v>
      </c>
      <c r="Q959" s="168">
        <v>45441</v>
      </c>
      <c r="R959" s="240">
        <v>37960</v>
      </c>
      <c r="S959" s="204">
        <f t="shared" si="5"/>
        <v>1340177800</v>
      </c>
      <c r="T959" s="205" t="s">
        <v>10806</v>
      </c>
    </row>
    <row r="960" spans="1:20" hidden="1" x14ac:dyDescent="0.25">
      <c r="A960" s="18">
        <v>1519101810</v>
      </c>
      <c r="B960" s="19" t="s">
        <v>7773</v>
      </c>
      <c r="C960" s="19" t="s">
        <v>19</v>
      </c>
      <c r="D960" s="20" t="s">
        <v>7775</v>
      </c>
      <c r="E960" s="117">
        <v>10</v>
      </c>
      <c r="F960" s="117"/>
      <c r="G960" s="117" t="s">
        <v>10835</v>
      </c>
      <c r="H960" s="168">
        <v>45412</v>
      </c>
      <c r="I960" s="116" t="s">
        <v>8963</v>
      </c>
      <c r="J960" s="116" t="s">
        <v>10003</v>
      </c>
      <c r="K960" s="337" t="s">
        <v>10829</v>
      </c>
      <c r="L960" s="195">
        <v>35160</v>
      </c>
      <c r="M960" s="168">
        <v>45418</v>
      </c>
      <c r="N960" s="116" t="s">
        <v>10844</v>
      </c>
      <c r="O960" s="116"/>
      <c r="P960" s="116" t="s">
        <v>10282</v>
      </c>
      <c r="Q960" s="168">
        <v>45434</v>
      </c>
      <c r="R960" s="240">
        <v>46000</v>
      </c>
      <c r="S960" s="204">
        <f t="shared" si="5"/>
        <v>1617360000</v>
      </c>
      <c r="T960" s="205" t="s">
        <v>10805</v>
      </c>
    </row>
    <row r="961" spans="1:20" hidden="1" x14ac:dyDescent="0.25">
      <c r="A961" s="18">
        <v>1017100180</v>
      </c>
      <c r="B961" s="14" t="s">
        <v>655</v>
      </c>
      <c r="C961" s="14" t="s">
        <v>19</v>
      </c>
      <c r="D961" s="14" t="s">
        <v>10454</v>
      </c>
      <c r="E961" s="117">
        <v>12</v>
      </c>
      <c r="F961" s="117"/>
      <c r="G961" s="117" t="s">
        <v>10836</v>
      </c>
      <c r="H961" s="168">
        <v>45412</v>
      </c>
      <c r="I961" s="116" t="s">
        <v>8963</v>
      </c>
      <c r="J961" s="116" t="s">
        <v>10003</v>
      </c>
      <c r="K961" s="337" t="s">
        <v>10829</v>
      </c>
      <c r="L961" s="115">
        <v>35159</v>
      </c>
      <c r="M961" s="168">
        <v>45418</v>
      </c>
      <c r="N961" s="116" t="s">
        <v>10464</v>
      </c>
      <c r="O961" s="116"/>
      <c r="P961" s="116" t="s">
        <v>10282</v>
      </c>
      <c r="Q961" s="168">
        <v>45419</v>
      </c>
      <c r="R961" s="240">
        <v>115751</v>
      </c>
      <c r="S961" s="204">
        <f t="shared" si="5"/>
        <v>4069689409</v>
      </c>
      <c r="T961" s="205" t="s">
        <v>10803</v>
      </c>
    </row>
    <row r="962" spans="1:20" hidden="1" x14ac:dyDescent="0.25">
      <c r="A962" s="18">
        <v>1810103030</v>
      </c>
      <c r="B962" s="14" t="s">
        <v>3390</v>
      </c>
      <c r="C962" s="14" t="s">
        <v>19</v>
      </c>
      <c r="D962" s="14" t="s">
        <v>7653</v>
      </c>
      <c r="E962" s="117">
        <v>6</v>
      </c>
      <c r="F962" s="117"/>
      <c r="G962" s="117" t="s">
        <v>10837</v>
      </c>
      <c r="H962" s="168">
        <v>45412</v>
      </c>
      <c r="I962" s="116" t="s">
        <v>8963</v>
      </c>
      <c r="J962" s="116" t="s">
        <v>10003</v>
      </c>
      <c r="K962" s="337" t="s">
        <v>10829</v>
      </c>
      <c r="L962" s="195">
        <v>35385</v>
      </c>
      <c r="M962" s="168">
        <v>45441</v>
      </c>
      <c r="N962" s="116" t="s">
        <v>11068</v>
      </c>
      <c r="O962" s="116"/>
      <c r="P962" s="116" t="s">
        <v>10282</v>
      </c>
      <c r="Q962" s="168">
        <v>45462</v>
      </c>
      <c r="R962" s="240">
        <v>756931</v>
      </c>
      <c r="S962" s="204">
        <f t="shared" si="5"/>
        <v>26784003435</v>
      </c>
      <c r="T962" s="205" t="s">
        <v>10668</v>
      </c>
    </row>
    <row r="963" spans="1:20" hidden="1" x14ac:dyDescent="0.25">
      <c r="A963" s="18">
        <v>1114100610</v>
      </c>
      <c r="B963" s="14" t="s">
        <v>2203</v>
      </c>
      <c r="C963" s="14" t="s">
        <v>19</v>
      </c>
      <c r="D963" s="10" t="s">
        <v>7636</v>
      </c>
      <c r="E963" s="117">
        <v>5</v>
      </c>
      <c r="F963" s="117"/>
      <c r="G963" s="117" t="s">
        <v>10838</v>
      </c>
      <c r="H963" s="168">
        <v>45412</v>
      </c>
      <c r="I963" s="116" t="s">
        <v>8963</v>
      </c>
      <c r="J963" s="116" t="s">
        <v>10099</v>
      </c>
      <c r="K963" s="337" t="s">
        <v>10829</v>
      </c>
      <c r="L963" s="115">
        <v>35161</v>
      </c>
      <c r="M963" s="168">
        <v>45418</v>
      </c>
      <c r="N963" s="116" t="s">
        <v>10227</v>
      </c>
      <c r="O963" s="116"/>
      <c r="P963" s="116" t="s">
        <v>10282</v>
      </c>
      <c r="Q963" s="168">
        <v>45455</v>
      </c>
      <c r="R963" s="240">
        <v>212000</v>
      </c>
      <c r="S963" s="204">
        <f t="shared" si="5"/>
        <v>7454132000</v>
      </c>
      <c r="T963" s="205" t="s">
        <v>10814</v>
      </c>
    </row>
    <row r="964" spans="1:20" hidden="1" x14ac:dyDescent="0.25">
      <c r="A964" s="18">
        <v>1012100020</v>
      </c>
      <c r="B964" s="14" t="s">
        <v>4182</v>
      </c>
      <c r="C964" s="14" t="s">
        <v>19</v>
      </c>
      <c r="D964" s="14" t="s">
        <v>4183</v>
      </c>
      <c r="E964" s="117">
        <v>7</v>
      </c>
      <c r="F964" s="117"/>
      <c r="G964" s="117" t="s">
        <v>10846</v>
      </c>
      <c r="H964" s="168">
        <v>45418</v>
      </c>
      <c r="I964" s="116" t="s">
        <v>8963</v>
      </c>
      <c r="J964" s="116" t="s">
        <v>10099</v>
      </c>
      <c r="K964" s="337" t="s">
        <v>10398</v>
      </c>
      <c r="L964" s="115">
        <v>35171</v>
      </c>
      <c r="M964" s="168">
        <v>45419</v>
      </c>
      <c r="N964" s="116" t="s">
        <v>10467</v>
      </c>
      <c r="O964" s="116"/>
      <c r="P964" s="116" t="s">
        <v>10282</v>
      </c>
      <c r="Q964" s="168">
        <v>45421</v>
      </c>
      <c r="R964" s="240">
        <v>31559</v>
      </c>
      <c r="S964" s="204">
        <f t="shared" si="5"/>
        <v>1109961589</v>
      </c>
      <c r="T964" s="205" t="s">
        <v>10341</v>
      </c>
    </row>
    <row r="965" spans="1:20" hidden="1" x14ac:dyDescent="0.25">
      <c r="A965" s="18">
        <v>1012100030</v>
      </c>
      <c r="B965" s="14"/>
      <c r="C965" s="14" t="s">
        <v>19</v>
      </c>
      <c r="D965" s="14" t="s">
        <v>3423</v>
      </c>
      <c r="E965" s="117">
        <v>2</v>
      </c>
      <c r="F965" s="117"/>
      <c r="G965" s="117" t="s">
        <v>10846</v>
      </c>
      <c r="H965" s="168">
        <v>45418</v>
      </c>
      <c r="I965" s="116" t="s">
        <v>8963</v>
      </c>
      <c r="J965" s="116" t="s">
        <v>10099</v>
      </c>
      <c r="K965" s="337" t="s">
        <v>10398</v>
      </c>
      <c r="L965" s="115">
        <v>35171</v>
      </c>
      <c r="M965" s="168">
        <v>45419</v>
      </c>
      <c r="N965" s="116" t="s">
        <v>10467</v>
      </c>
      <c r="O965" s="116"/>
      <c r="P965" s="116" t="s">
        <v>10282</v>
      </c>
      <c r="Q965" s="168">
        <v>45421</v>
      </c>
      <c r="R965" s="240">
        <v>80024</v>
      </c>
      <c r="S965" s="204">
        <f t="shared" ref="S965:S994" si="6">+L965*R965</f>
        <v>2814524104</v>
      </c>
      <c r="T965" s="205" t="s">
        <v>10341</v>
      </c>
    </row>
    <row r="966" spans="1:20" hidden="1" x14ac:dyDescent="0.25">
      <c r="A966" s="18">
        <v>1027100250</v>
      </c>
      <c r="B966" s="14" t="s">
        <v>7699</v>
      </c>
      <c r="C966" s="14" t="s">
        <v>7375</v>
      </c>
      <c r="D966" s="14" t="s">
        <v>7702</v>
      </c>
      <c r="E966" s="117">
        <v>2</v>
      </c>
      <c r="F966" s="117"/>
      <c r="G966" s="117" t="s">
        <v>10847</v>
      </c>
      <c r="H966" s="168">
        <v>45418</v>
      </c>
      <c r="I966" s="116" t="s">
        <v>8963</v>
      </c>
      <c r="J966" s="116" t="s">
        <v>10003</v>
      </c>
      <c r="K966" s="337" t="s">
        <v>10398</v>
      </c>
      <c r="L966" s="115">
        <v>35172</v>
      </c>
      <c r="M966" s="168">
        <v>45419</v>
      </c>
      <c r="N966" s="116" t="s">
        <v>10291</v>
      </c>
      <c r="O966" s="116"/>
      <c r="P966" s="116" t="s">
        <v>10282</v>
      </c>
      <c r="Q966" s="168">
        <v>45414</v>
      </c>
      <c r="R966" s="240">
        <v>458000</v>
      </c>
      <c r="S966" s="204">
        <f t="shared" si="6"/>
        <v>16108776000</v>
      </c>
      <c r="T966" s="205" t="s">
        <v>10666</v>
      </c>
    </row>
    <row r="967" spans="1:20" hidden="1" x14ac:dyDescent="0.25">
      <c r="A967" s="18">
        <v>1511104740</v>
      </c>
      <c r="B967" s="19" t="s">
        <v>7330</v>
      </c>
      <c r="C967" s="19" t="s">
        <v>19</v>
      </c>
      <c r="D967" s="20" t="s">
        <v>10915</v>
      </c>
      <c r="E967" s="117">
        <v>14</v>
      </c>
      <c r="F967" s="117"/>
      <c r="G967" s="117" t="s">
        <v>10858</v>
      </c>
      <c r="H967" s="168">
        <v>45420</v>
      </c>
      <c r="I967" s="116" t="s">
        <v>8963</v>
      </c>
      <c r="J967" s="116" t="s">
        <v>10003</v>
      </c>
      <c r="K967" s="337" t="s">
        <v>10398</v>
      </c>
      <c r="L967" s="195">
        <v>35248</v>
      </c>
      <c r="M967" s="168">
        <v>45427</v>
      </c>
      <c r="N967" s="116" t="s">
        <v>10175</v>
      </c>
      <c r="O967" s="116"/>
      <c r="P967" s="116" t="s">
        <v>10282</v>
      </c>
      <c r="Q967" s="168">
        <v>45428</v>
      </c>
      <c r="R967" s="240">
        <v>21900</v>
      </c>
      <c r="S967" s="204">
        <f t="shared" si="6"/>
        <v>771931200</v>
      </c>
      <c r="T967" s="205" t="s">
        <v>10872</v>
      </c>
    </row>
    <row r="968" spans="1:20" hidden="1" x14ac:dyDescent="0.25">
      <c r="A968" s="18">
        <v>1521100130</v>
      </c>
      <c r="B968" s="14" t="s">
        <v>7120</v>
      </c>
      <c r="C968" s="14" t="s">
        <v>19</v>
      </c>
      <c r="D968" s="14" t="s">
        <v>7122</v>
      </c>
      <c r="E968" s="117">
        <v>14</v>
      </c>
      <c r="F968" s="117"/>
      <c r="G968" s="117" t="s">
        <v>10858</v>
      </c>
      <c r="H968" s="168">
        <v>45420</v>
      </c>
      <c r="I968" s="116" t="s">
        <v>8963</v>
      </c>
      <c r="J968" s="116" t="s">
        <v>10003</v>
      </c>
      <c r="K968" s="337" t="s">
        <v>10398</v>
      </c>
      <c r="L968" s="195">
        <v>35248</v>
      </c>
      <c r="M968" s="168">
        <v>45427</v>
      </c>
      <c r="N968" s="116" t="s">
        <v>10175</v>
      </c>
      <c r="O968" s="116"/>
      <c r="P968" s="116" t="s">
        <v>10282</v>
      </c>
      <c r="Q968" s="168">
        <v>45428</v>
      </c>
      <c r="R968" s="240">
        <v>3990</v>
      </c>
      <c r="S968" s="204">
        <f t="shared" si="6"/>
        <v>140639520</v>
      </c>
      <c r="T968" s="205" t="s">
        <v>10872</v>
      </c>
    </row>
    <row r="969" spans="1:20" hidden="1" x14ac:dyDescent="0.25">
      <c r="A969" s="18">
        <v>1810104400</v>
      </c>
      <c r="B969" s="14" t="s">
        <v>5041</v>
      </c>
      <c r="C969" s="14" t="s">
        <v>19</v>
      </c>
      <c r="D969" s="14" t="s">
        <v>5042</v>
      </c>
      <c r="E969" s="117">
        <v>30</v>
      </c>
      <c r="F969" s="117"/>
      <c r="G969" s="117" t="s">
        <v>10858</v>
      </c>
      <c r="H969" s="168">
        <v>45420</v>
      </c>
      <c r="I969" s="116" t="s">
        <v>8963</v>
      </c>
      <c r="J969" s="116" t="s">
        <v>10002</v>
      </c>
      <c r="K969" s="337" t="s">
        <v>10398</v>
      </c>
      <c r="L969" s="195">
        <v>35347</v>
      </c>
      <c r="M969" s="168">
        <v>45439</v>
      </c>
      <c r="N969" s="116" t="s">
        <v>10175</v>
      </c>
      <c r="O969" s="116"/>
      <c r="P969" s="116" t="s">
        <v>10282</v>
      </c>
      <c r="Q969" s="168">
        <v>45440</v>
      </c>
      <c r="R969" s="240">
        <v>10980</v>
      </c>
      <c r="S969" s="204">
        <f t="shared" si="6"/>
        <v>388110060</v>
      </c>
      <c r="T969" s="205" t="s">
        <v>10314</v>
      </c>
    </row>
    <row r="970" spans="1:20" hidden="1" x14ac:dyDescent="0.25">
      <c r="A970" s="18">
        <v>1810104430</v>
      </c>
      <c r="B970" s="14" t="s">
        <v>10822</v>
      </c>
      <c r="C970" s="14" t="s">
        <v>19</v>
      </c>
      <c r="D970" s="14" t="s">
        <v>10848</v>
      </c>
      <c r="E970" s="117">
        <v>32</v>
      </c>
      <c r="F970" s="117"/>
      <c r="G970" s="117" t="s">
        <v>10858</v>
      </c>
      <c r="H970" s="168">
        <v>45420</v>
      </c>
      <c r="I970" s="116" t="s">
        <v>8963</v>
      </c>
      <c r="J970" s="116" t="s">
        <v>10673</v>
      </c>
      <c r="K970" s="337" t="s">
        <v>10398</v>
      </c>
      <c r="L970" s="195">
        <v>35347</v>
      </c>
      <c r="M970" s="168">
        <v>45439</v>
      </c>
      <c r="N970" s="116" t="s">
        <v>10175</v>
      </c>
      <c r="O970" s="116"/>
      <c r="P970" s="116" t="s">
        <v>10282</v>
      </c>
      <c r="Q970" s="168">
        <v>45440</v>
      </c>
      <c r="R970" s="240">
        <v>0</v>
      </c>
      <c r="S970" s="204">
        <f t="shared" si="6"/>
        <v>0</v>
      </c>
      <c r="T970" s="205" t="s">
        <v>10871</v>
      </c>
    </row>
    <row r="971" spans="1:20" hidden="1" x14ac:dyDescent="0.25">
      <c r="A971" s="18">
        <v>1016100430</v>
      </c>
      <c r="B971" s="14" t="s">
        <v>1398</v>
      </c>
      <c r="C971" s="14" t="s">
        <v>19</v>
      </c>
      <c r="D971" s="14" t="s">
        <v>1399</v>
      </c>
      <c r="E971" s="117">
        <v>30</v>
      </c>
      <c r="F971" s="117"/>
      <c r="G971" s="117" t="s">
        <v>10859</v>
      </c>
      <c r="H971" s="168">
        <v>45420</v>
      </c>
      <c r="I971" s="116" t="s">
        <v>8963</v>
      </c>
      <c r="J971" s="116" t="s">
        <v>10781</v>
      </c>
      <c r="K971" s="337" t="s">
        <v>10398</v>
      </c>
      <c r="L971" s="115">
        <v>35240</v>
      </c>
      <c r="M971" s="168">
        <v>45427</v>
      </c>
      <c r="N971" s="116" t="s">
        <v>10930</v>
      </c>
      <c r="O971" s="116"/>
      <c r="P971" s="116" t="s">
        <v>10282</v>
      </c>
      <c r="Q971" s="168">
        <v>45429</v>
      </c>
      <c r="R971" s="240">
        <v>1700</v>
      </c>
      <c r="S971" s="204">
        <f t="shared" si="6"/>
        <v>59908000</v>
      </c>
      <c r="T971" s="205" t="s">
        <v>10670</v>
      </c>
    </row>
    <row r="972" spans="1:20" hidden="1" x14ac:dyDescent="0.25">
      <c r="A972" s="18">
        <v>1526106920</v>
      </c>
      <c r="B972" s="14" t="s">
        <v>3202</v>
      </c>
      <c r="C972" s="14" t="s">
        <v>19</v>
      </c>
      <c r="D972" s="14" t="s">
        <v>3203</v>
      </c>
      <c r="E972" s="117">
        <v>10</v>
      </c>
      <c r="F972" s="117"/>
      <c r="G972" s="117" t="s">
        <v>10859</v>
      </c>
      <c r="H972" s="168">
        <v>45420</v>
      </c>
      <c r="I972" s="116" t="s">
        <v>8963</v>
      </c>
      <c r="J972" s="116" t="s">
        <v>10002</v>
      </c>
      <c r="K972" s="337" t="s">
        <v>10398</v>
      </c>
      <c r="L972" s="195">
        <v>35240</v>
      </c>
      <c r="M972" s="168">
        <v>45427</v>
      </c>
      <c r="N972" s="116" t="s">
        <v>10930</v>
      </c>
      <c r="O972" s="116"/>
      <c r="P972" s="116" t="s">
        <v>10282</v>
      </c>
      <c r="Q972" s="168">
        <v>45429</v>
      </c>
      <c r="R972" s="240">
        <v>2438</v>
      </c>
      <c r="S972" s="204">
        <f t="shared" si="6"/>
        <v>85915120</v>
      </c>
      <c r="T972" s="205" t="s">
        <v>10873</v>
      </c>
    </row>
    <row r="973" spans="1:20" hidden="1" x14ac:dyDescent="0.25">
      <c r="A973" s="18">
        <v>1522100070</v>
      </c>
      <c r="B973" s="14" t="s">
        <v>178</v>
      </c>
      <c r="C973" s="14" t="s">
        <v>19</v>
      </c>
      <c r="D973" s="10" t="s">
        <v>9679</v>
      </c>
      <c r="E973" s="117">
        <v>6</v>
      </c>
      <c r="F973" s="117"/>
      <c r="G973" s="117" t="s">
        <v>10860</v>
      </c>
      <c r="H973" s="168">
        <v>45420</v>
      </c>
      <c r="I973" s="116" t="s">
        <v>8963</v>
      </c>
      <c r="J973" s="116" t="s">
        <v>10002</v>
      </c>
      <c r="K973" s="337" t="s">
        <v>10398</v>
      </c>
      <c r="L973" s="195">
        <v>35246</v>
      </c>
      <c r="M973" s="168">
        <v>45427</v>
      </c>
      <c r="N973" s="116" t="s">
        <v>10227</v>
      </c>
      <c r="O973" s="116"/>
      <c r="P973" s="116" t="s">
        <v>10282</v>
      </c>
      <c r="Q973" s="168">
        <v>45455</v>
      </c>
      <c r="R973" s="240">
        <v>168347</v>
      </c>
      <c r="S973" s="204">
        <f t="shared" si="6"/>
        <v>5933558362</v>
      </c>
      <c r="T973" s="205" t="s">
        <v>10874</v>
      </c>
    </row>
    <row r="974" spans="1:20" hidden="1" x14ac:dyDescent="0.25">
      <c r="A974" s="18">
        <v>1522101310</v>
      </c>
      <c r="B974" s="14" t="s">
        <v>2214</v>
      </c>
      <c r="C974" s="14" t="s">
        <v>19</v>
      </c>
      <c r="D974" s="10" t="s">
        <v>8037</v>
      </c>
      <c r="E974" s="117">
        <v>25</v>
      </c>
      <c r="F974" s="117"/>
      <c r="G974" s="117" t="s">
        <v>10860</v>
      </c>
      <c r="H974" s="168">
        <v>45420</v>
      </c>
      <c r="I974" s="116" t="s">
        <v>8963</v>
      </c>
      <c r="J974" s="116" t="s">
        <v>10470</v>
      </c>
      <c r="K974" s="337" t="s">
        <v>10398</v>
      </c>
      <c r="L974" s="195">
        <v>35247</v>
      </c>
      <c r="M974" s="168">
        <v>45427</v>
      </c>
      <c r="N974" s="116" t="s">
        <v>10844</v>
      </c>
      <c r="O974" s="116"/>
      <c r="P974" s="116" t="s">
        <v>10282</v>
      </c>
      <c r="Q974" s="168">
        <v>45457</v>
      </c>
      <c r="R974" s="240">
        <v>17000</v>
      </c>
      <c r="S974" s="204">
        <f t="shared" si="6"/>
        <v>599199000</v>
      </c>
      <c r="T974" s="205" t="s">
        <v>10875</v>
      </c>
    </row>
    <row r="975" spans="1:20" hidden="1" x14ac:dyDescent="0.25">
      <c r="A975" s="18">
        <v>1233100280</v>
      </c>
      <c r="B975" s="14" t="s">
        <v>8114</v>
      </c>
      <c r="C975" s="14" t="s">
        <v>19</v>
      </c>
      <c r="D975" s="14" t="s">
        <v>6768</v>
      </c>
      <c r="E975" s="117">
        <v>250</v>
      </c>
      <c r="F975" s="117"/>
      <c r="G975" s="117" t="s">
        <v>10861</v>
      </c>
      <c r="H975" s="168">
        <v>45420</v>
      </c>
      <c r="I975" s="116" t="s">
        <v>8963</v>
      </c>
      <c r="J975" s="116" t="s">
        <v>10780</v>
      </c>
      <c r="K975" s="337" t="s">
        <v>10398</v>
      </c>
      <c r="L975" s="115">
        <v>35241</v>
      </c>
      <c r="M975" s="168">
        <v>45427</v>
      </c>
      <c r="N975" s="116" t="s">
        <v>10280</v>
      </c>
      <c r="O975" s="116"/>
      <c r="P975" s="116" t="s">
        <v>10282</v>
      </c>
      <c r="Q975" s="168">
        <v>45432</v>
      </c>
      <c r="R975" s="240">
        <v>2104</v>
      </c>
      <c r="S975" s="204">
        <f t="shared" si="6"/>
        <v>74147064</v>
      </c>
      <c r="T975" s="205" t="s">
        <v>10738</v>
      </c>
    </row>
    <row r="976" spans="1:20" hidden="1" x14ac:dyDescent="0.25">
      <c r="A976" s="18">
        <v>1016101380</v>
      </c>
      <c r="B976" s="19" t="s">
        <v>6641</v>
      </c>
      <c r="C976" s="19" t="s">
        <v>19</v>
      </c>
      <c r="D976" s="20" t="s">
        <v>6642</v>
      </c>
      <c r="E976" s="117">
        <v>12</v>
      </c>
      <c r="F976" s="117"/>
      <c r="G976" s="117" t="s">
        <v>10862</v>
      </c>
      <c r="H976" s="168">
        <v>45420</v>
      </c>
      <c r="I976" s="116" t="s">
        <v>8963</v>
      </c>
      <c r="J976" s="116" t="s">
        <v>10410</v>
      </c>
      <c r="K976" s="337" t="s">
        <v>10398</v>
      </c>
      <c r="L976" s="115">
        <v>35243</v>
      </c>
      <c r="M976" s="168">
        <v>45427</v>
      </c>
      <c r="N976" s="116" t="s">
        <v>10930</v>
      </c>
      <c r="O976" s="116"/>
      <c r="P976" s="116" t="s">
        <v>10282</v>
      </c>
      <c r="Q976" s="168">
        <v>45429</v>
      </c>
      <c r="R976" s="240">
        <v>20122</v>
      </c>
      <c r="S976" s="204">
        <f t="shared" si="6"/>
        <v>709159646</v>
      </c>
      <c r="T976" s="205" t="s">
        <v>10876</v>
      </c>
    </row>
    <row r="977" spans="1:20" hidden="1" x14ac:dyDescent="0.25">
      <c r="A977" s="18">
        <v>1010100360</v>
      </c>
      <c r="B977" s="14" t="s">
        <v>9762</v>
      </c>
      <c r="C977" s="10" t="s">
        <v>4216</v>
      </c>
      <c r="D977" s="14" t="s">
        <v>9788</v>
      </c>
      <c r="E977" s="117">
        <v>75</v>
      </c>
      <c r="F977" s="117"/>
      <c r="G977" s="117" t="s">
        <v>10863</v>
      </c>
      <c r="H977" s="168">
        <v>45420</v>
      </c>
      <c r="I977" s="161" t="s">
        <v>8963</v>
      </c>
      <c r="J977" s="116" t="s">
        <v>10526</v>
      </c>
      <c r="K977" s="337" t="s">
        <v>10398</v>
      </c>
      <c r="L977" s="115">
        <v>35288</v>
      </c>
      <c r="M977" s="168">
        <v>45429</v>
      </c>
      <c r="N977" s="116" t="s">
        <v>10468</v>
      </c>
      <c r="O977" s="116"/>
      <c r="P977" s="199" t="s">
        <v>10282</v>
      </c>
      <c r="Q977" s="168">
        <v>45436</v>
      </c>
      <c r="R977" s="240">
        <v>2970</v>
      </c>
      <c r="S977" s="240">
        <f t="shared" si="6"/>
        <v>104805360</v>
      </c>
      <c r="T977" s="205" t="s">
        <v>10537</v>
      </c>
    </row>
    <row r="978" spans="1:20" hidden="1" x14ac:dyDescent="0.25">
      <c r="A978" s="18">
        <v>1010103010</v>
      </c>
      <c r="B978" s="14" t="s">
        <v>9761</v>
      </c>
      <c r="C978" s="10" t="s">
        <v>4216</v>
      </c>
      <c r="D978" s="14" t="s">
        <v>9381</v>
      </c>
      <c r="E978" s="117">
        <v>50</v>
      </c>
      <c r="F978" s="117"/>
      <c r="G978" s="117" t="s">
        <v>10863</v>
      </c>
      <c r="H978" s="168">
        <v>45420</v>
      </c>
      <c r="I978" s="116" t="s">
        <v>8963</v>
      </c>
      <c r="J978" s="116" t="s">
        <v>10680</v>
      </c>
      <c r="K978" s="337" t="s">
        <v>10398</v>
      </c>
      <c r="L978" s="115">
        <v>35289</v>
      </c>
      <c r="M978" s="168">
        <v>45429</v>
      </c>
      <c r="N978" s="116" t="s">
        <v>11061</v>
      </c>
      <c r="O978" s="116"/>
      <c r="P978" s="116" t="s">
        <v>10282</v>
      </c>
      <c r="Q978" s="168">
        <v>45441</v>
      </c>
      <c r="R978" s="240">
        <v>3900</v>
      </c>
      <c r="S978" s="204">
        <f t="shared" si="6"/>
        <v>137627100</v>
      </c>
      <c r="T978" s="205" t="s">
        <v>10535</v>
      </c>
    </row>
    <row r="979" spans="1:20" hidden="1" x14ac:dyDescent="0.25">
      <c r="A979" s="18">
        <v>1123100000</v>
      </c>
      <c r="B979" s="14" t="s">
        <v>7003</v>
      </c>
      <c r="C979" s="14" t="s">
        <v>19</v>
      </c>
      <c r="D979" s="12" t="s">
        <v>7778</v>
      </c>
      <c r="E979" s="117">
        <v>300</v>
      </c>
      <c r="F979" s="117"/>
      <c r="G979" s="117" t="s">
        <v>10867</v>
      </c>
      <c r="H979" s="168">
        <v>45421</v>
      </c>
      <c r="I979" s="116" t="s">
        <v>8963</v>
      </c>
      <c r="J979" s="116" t="s">
        <v>10673</v>
      </c>
      <c r="K979" s="337" t="s">
        <v>10398</v>
      </c>
      <c r="L979" s="115">
        <v>35249</v>
      </c>
      <c r="M979" s="168">
        <v>45427</v>
      </c>
      <c r="N979" s="116" t="s">
        <v>10931</v>
      </c>
      <c r="O979" s="116" t="s">
        <v>11053</v>
      </c>
      <c r="P979" s="116" t="s">
        <v>10282</v>
      </c>
      <c r="Q979" s="168">
        <v>45446</v>
      </c>
      <c r="R979" s="240">
        <v>23600</v>
      </c>
      <c r="S979" s="240">
        <f t="shared" si="6"/>
        <v>831876400</v>
      </c>
      <c r="T979" s="205" t="s">
        <v>10540</v>
      </c>
    </row>
    <row r="980" spans="1:20" hidden="1" x14ac:dyDescent="0.25">
      <c r="A980" s="18">
        <v>1019100040</v>
      </c>
      <c r="B980" s="14" t="s">
        <v>5716</v>
      </c>
      <c r="C980" s="14" t="s">
        <v>19</v>
      </c>
      <c r="D980" s="14" t="s">
        <v>8420</v>
      </c>
      <c r="E980" s="117">
        <v>48</v>
      </c>
      <c r="F980" s="117"/>
      <c r="G980" s="117" t="s">
        <v>10868</v>
      </c>
      <c r="H980" s="168">
        <v>45421</v>
      </c>
      <c r="I980" s="116" t="s">
        <v>8963</v>
      </c>
      <c r="J980" s="116" t="s">
        <v>10099</v>
      </c>
      <c r="K980" s="337" t="s">
        <v>10398</v>
      </c>
      <c r="L980" s="115">
        <v>35242</v>
      </c>
      <c r="M980" s="168">
        <v>45427</v>
      </c>
      <c r="N980" s="116" t="s">
        <v>10175</v>
      </c>
      <c r="O980" s="116"/>
      <c r="P980" s="116" t="s">
        <v>10282</v>
      </c>
      <c r="Q980" s="168">
        <v>45428</v>
      </c>
      <c r="R980" s="240">
        <v>3998</v>
      </c>
      <c r="S980" s="240">
        <f t="shared" si="6"/>
        <v>140897516</v>
      </c>
      <c r="T980" s="205" t="s">
        <v>10659</v>
      </c>
    </row>
    <row r="981" spans="1:20" hidden="1" x14ac:dyDescent="0.25">
      <c r="A981" s="18">
        <v>1011100040</v>
      </c>
      <c r="B981" s="14" t="s">
        <v>4215</v>
      </c>
      <c r="C981" s="14" t="s">
        <v>4216</v>
      </c>
      <c r="D981" s="14" t="s">
        <v>4217</v>
      </c>
      <c r="E981" s="117">
        <v>600</v>
      </c>
      <c r="F981" s="117"/>
      <c r="G981" s="117" t="s">
        <v>10908</v>
      </c>
      <c r="H981" s="168">
        <v>45421</v>
      </c>
      <c r="I981" s="116" t="s">
        <v>8963</v>
      </c>
      <c r="J981" s="116" t="s">
        <v>10527</v>
      </c>
      <c r="K981" s="337" t="s">
        <v>10398</v>
      </c>
      <c r="L981" s="115">
        <v>35255</v>
      </c>
      <c r="M981" s="168">
        <v>45427</v>
      </c>
      <c r="N981" s="116" t="s">
        <v>10304</v>
      </c>
      <c r="O981" s="116"/>
      <c r="P981" s="116" t="s">
        <v>10282</v>
      </c>
      <c r="Q981" s="168">
        <v>45428</v>
      </c>
      <c r="R981" s="240">
        <v>1450</v>
      </c>
      <c r="S981" s="240">
        <f t="shared" si="6"/>
        <v>51119750</v>
      </c>
      <c r="T981" s="205" t="s">
        <v>10692</v>
      </c>
    </row>
    <row r="982" spans="1:20" hidden="1" x14ac:dyDescent="0.25">
      <c r="A982" s="18">
        <v>1011100110</v>
      </c>
      <c r="B982" s="14" t="s">
        <v>10019</v>
      </c>
      <c r="C982" s="14" t="s">
        <v>731</v>
      </c>
      <c r="D982" s="10" t="s">
        <v>6670</v>
      </c>
      <c r="E982" s="117">
        <v>250</v>
      </c>
      <c r="F982" s="117"/>
      <c r="G982" s="117" t="s">
        <v>10910</v>
      </c>
      <c r="H982" s="168">
        <v>45421</v>
      </c>
      <c r="I982" s="116" t="s">
        <v>8963</v>
      </c>
      <c r="J982" s="116" t="s">
        <v>10800</v>
      </c>
      <c r="K982" s="337" t="s">
        <v>10398</v>
      </c>
      <c r="L982" s="115">
        <v>35254</v>
      </c>
      <c r="M982" s="168">
        <v>45427</v>
      </c>
      <c r="N982" s="116" t="s">
        <v>10299</v>
      </c>
      <c r="O982" s="116"/>
      <c r="P982" s="116" t="s">
        <v>10282</v>
      </c>
      <c r="Q982" s="168">
        <v>45428</v>
      </c>
      <c r="R982" s="240">
        <v>3480</v>
      </c>
      <c r="S982" s="240">
        <f t="shared" si="6"/>
        <v>122683920</v>
      </c>
      <c r="T982" s="205" t="s">
        <v>10693</v>
      </c>
    </row>
    <row r="983" spans="1:20" hidden="1" x14ac:dyDescent="0.25">
      <c r="A983" s="18">
        <v>1016101340</v>
      </c>
      <c r="B983" s="14" t="s">
        <v>472</v>
      </c>
      <c r="C983" s="14" t="s">
        <v>19</v>
      </c>
      <c r="D983" s="14" t="s">
        <v>473</v>
      </c>
      <c r="E983" s="117">
        <v>10</v>
      </c>
      <c r="F983" s="117"/>
      <c r="G983" s="117" t="s">
        <v>10911</v>
      </c>
      <c r="H983" s="168">
        <v>45421</v>
      </c>
      <c r="I983" s="116" t="s">
        <v>8963</v>
      </c>
      <c r="J983" s="116" t="s">
        <v>10003</v>
      </c>
      <c r="K983" s="337" t="s">
        <v>10829</v>
      </c>
      <c r="L983" s="115">
        <v>35292</v>
      </c>
      <c r="M983" s="168">
        <v>45429</v>
      </c>
      <c r="N983" s="116" t="s">
        <v>10273</v>
      </c>
      <c r="O983" s="116"/>
      <c r="P983" s="116" t="s">
        <v>10282</v>
      </c>
      <c r="Q983" s="168">
        <v>45432</v>
      </c>
      <c r="R983" s="240">
        <v>7166</v>
      </c>
      <c r="S983" s="204">
        <f t="shared" si="6"/>
        <v>252902472</v>
      </c>
      <c r="T983" s="205" t="s">
        <v>10670</v>
      </c>
    </row>
    <row r="984" spans="1:20" hidden="1" x14ac:dyDescent="0.25">
      <c r="A984" s="18">
        <v>1011100430</v>
      </c>
      <c r="B984" s="14" t="s">
        <v>4224</v>
      </c>
      <c r="C984" s="14" t="s">
        <v>731</v>
      </c>
      <c r="D984" s="10" t="s">
        <v>10953</v>
      </c>
      <c r="E984" s="117">
        <v>100</v>
      </c>
      <c r="F984" s="117"/>
      <c r="G984" s="117" t="s">
        <v>10912</v>
      </c>
      <c r="H984" s="168">
        <v>45421</v>
      </c>
      <c r="I984" s="116" t="s">
        <v>8963</v>
      </c>
      <c r="J984" s="116" t="s">
        <v>10632</v>
      </c>
      <c r="K984" s="337" t="s">
        <v>10398</v>
      </c>
      <c r="L984" s="115">
        <v>35290</v>
      </c>
      <c r="M984" s="168">
        <v>45429</v>
      </c>
      <c r="N984" s="116" t="s">
        <v>10618</v>
      </c>
      <c r="O984" s="116"/>
      <c r="P984" s="116" t="s">
        <v>10282</v>
      </c>
      <c r="Q984" s="168">
        <v>45435</v>
      </c>
      <c r="R984" s="240">
        <v>7650</v>
      </c>
      <c r="S984" s="240">
        <f t="shared" si="6"/>
        <v>269968500</v>
      </c>
      <c r="T984" s="205" t="s">
        <v>10413</v>
      </c>
    </row>
    <row r="985" spans="1:20" hidden="1" x14ac:dyDescent="0.25">
      <c r="A985" s="18">
        <v>1010102030</v>
      </c>
      <c r="B985" s="14" t="s">
        <v>2273</v>
      </c>
      <c r="C985" s="14" t="s">
        <v>19</v>
      </c>
      <c r="D985" s="14" t="s">
        <v>2274</v>
      </c>
      <c r="E985" s="117">
        <v>100</v>
      </c>
      <c r="F985" s="117"/>
      <c r="G985" s="117" t="s">
        <v>10913</v>
      </c>
      <c r="H985" s="168">
        <v>45421</v>
      </c>
      <c r="I985" s="116" t="s">
        <v>8963</v>
      </c>
      <c r="J985" s="116" t="s">
        <v>10154</v>
      </c>
      <c r="K985" s="337" t="s">
        <v>10398</v>
      </c>
      <c r="L985" s="115">
        <v>35292</v>
      </c>
      <c r="M985" s="168">
        <v>45429</v>
      </c>
      <c r="N985" s="116" t="s">
        <v>10273</v>
      </c>
      <c r="O985" s="116" t="s">
        <v>11029</v>
      </c>
      <c r="P985" s="116" t="s">
        <v>10282</v>
      </c>
      <c r="Q985" s="168">
        <v>45435</v>
      </c>
      <c r="R985" s="240">
        <v>1252</v>
      </c>
      <c r="S985" s="204">
        <f t="shared" si="6"/>
        <v>44185584</v>
      </c>
      <c r="T985" s="205" t="s">
        <v>10807</v>
      </c>
    </row>
    <row r="986" spans="1:20" hidden="1" x14ac:dyDescent="0.25">
      <c r="A986" s="18">
        <v>1026100080</v>
      </c>
      <c r="B986" s="14" t="s">
        <v>3167</v>
      </c>
      <c r="C986" s="14" t="s">
        <v>19</v>
      </c>
      <c r="D986" s="14" t="s">
        <v>7409</v>
      </c>
      <c r="E986" s="117">
        <v>8</v>
      </c>
      <c r="F986" s="117"/>
      <c r="G986" s="117" t="s">
        <v>10914</v>
      </c>
      <c r="H986" s="168">
        <v>45421</v>
      </c>
      <c r="I986" s="116" t="s">
        <v>8963</v>
      </c>
      <c r="J986" s="116" t="s">
        <v>10003</v>
      </c>
      <c r="K986" s="337" t="s">
        <v>10398</v>
      </c>
      <c r="L986" s="115">
        <v>35291</v>
      </c>
      <c r="M986" s="168">
        <v>45429</v>
      </c>
      <c r="N986" s="116" t="s">
        <v>10291</v>
      </c>
      <c r="O986" s="116"/>
      <c r="P986" s="116" t="s">
        <v>10282</v>
      </c>
      <c r="Q986" s="168">
        <v>45432</v>
      </c>
      <c r="R986" s="240">
        <v>67945</v>
      </c>
      <c r="S986" s="204">
        <f t="shared" si="6"/>
        <v>2397846995</v>
      </c>
      <c r="T986" s="205" t="s">
        <v>10809</v>
      </c>
    </row>
    <row r="987" spans="1:20" hidden="1" x14ac:dyDescent="0.25">
      <c r="A987" s="18">
        <v>1029102130</v>
      </c>
      <c r="B987" s="19" t="s">
        <v>4539</v>
      </c>
      <c r="C987" s="19" t="s">
        <v>19</v>
      </c>
      <c r="D987" s="20" t="s">
        <v>8623</v>
      </c>
      <c r="E987" s="117">
        <v>200</v>
      </c>
      <c r="F987" s="117"/>
      <c r="G987" s="117" t="s">
        <v>10909</v>
      </c>
      <c r="H987" s="168">
        <v>45421</v>
      </c>
      <c r="I987" s="116" t="s">
        <v>8963</v>
      </c>
      <c r="J987" s="116" t="s">
        <v>11060</v>
      </c>
      <c r="K987" s="337" t="s">
        <v>10398</v>
      </c>
      <c r="L987" s="115">
        <v>35379</v>
      </c>
      <c r="M987" s="168">
        <v>45441</v>
      </c>
      <c r="N987" s="116" t="s">
        <v>10466</v>
      </c>
      <c r="O987" s="116"/>
      <c r="P987" s="116" t="s">
        <v>10282</v>
      </c>
      <c r="Q987" s="168">
        <v>45442</v>
      </c>
      <c r="R987" s="240">
        <v>2900</v>
      </c>
      <c r="S987" s="240">
        <f t="shared" si="6"/>
        <v>102599100</v>
      </c>
      <c r="T987" s="205" t="s">
        <v>10671</v>
      </c>
    </row>
    <row r="988" spans="1:20" hidden="1" x14ac:dyDescent="0.25">
      <c r="A988" s="18">
        <v>1310103040</v>
      </c>
      <c r="B988" s="14" t="s">
        <v>6745</v>
      </c>
      <c r="C988" s="14" t="s">
        <v>19</v>
      </c>
      <c r="D988" s="14" t="s">
        <v>6746</v>
      </c>
      <c r="E988" s="117">
        <v>30</v>
      </c>
      <c r="F988" s="117"/>
      <c r="G988" s="117" t="s">
        <v>10909</v>
      </c>
      <c r="H988" s="168">
        <v>45421</v>
      </c>
      <c r="I988" s="116" t="s">
        <v>8963</v>
      </c>
      <c r="J988" s="116" t="s">
        <v>10470</v>
      </c>
      <c r="K988" s="337" t="s">
        <v>10398</v>
      </c>
      <c r="L988" s="115">
        <v>35378</v>
      </c>
      <c r="M988" s="168">
        <v>45441</v>
      </c>
      <c r="N988" s="116" t="s">
        <v>10287</v>
      </c>
      <c r="O988" s="116"/>
      <c r="P988" s="116" t="s">
        <v>10282</v>
      </c>
      <c r="Q988" s="168">
        <v>45443</v>
      </c>
      <c r="R988" s="240">
        <v>1450</v>
      </c>
      <c r="S988" s="204">
        <f t="shared" si="6"/>
        <v>51298100</v>
      </c>
      <c r="T988" s="205" t="s">
        <v>10327</v>
      </c>
    </row>
    <row r="989" spans="1:20" hidden="1" x14ac:dyDescent="0.25">
      <c r="A989" s="18">
        <v>1310103110</v>
      </c>
      <c r="B989" s="14" t="s">
        <v>6757</v>
      </c>
      <c r="C989" s="14" t="s">
        <v>19</v>
      </c>
      <c r="D989" s="14" t="s">
        <v>6758</v>
      </c>
      <c r="E989" s="117">
        <v>40</v>
      </c>
      <c r="F989" s="117"/>
      <c r="G989" s="117" t="s">
        <v>10909</v>
      </c>
      <c r="H989" s="168">
        <v>45421</v>
      </c>
      <c r="I989" s="116" t="s">
        <v>8963</v>
      </c>
      <c r="J989" s="116" t="s">
        <v>10870</v>
      </c>
      <c r="K989" s="337" t="s">
        <v>10398</v>
      </c>
      <c r="L989" s="115">
        <v>35378</v>
      </c>
      <c r="M989" s="168">
        <v>45441</v>
      </c>
      <c r="N989" s="116" t="s">
        <v>10287</v>
      </c>
      <c r="O989" s="116"/>
      <c r="P989" s="116" t="s">
        <v>10282</v>
      </c>
      <c r="Q989" s="168">
        <v>45443</v>
      </c>
      <c r="R989" s="240">
        <v>940</v>
      </c>
      <c r="S989" s="204">
        <f t="shared" si="6"/>
        <v>33255320</v>
      </c>
      <c r="T989" s="205" t="s">
        <v>10327</v>
      </c>
    </row>
    <row r="990" spans="1:20" hidden="1" x14ac:dyDescent="0.25">
      <c r="A990" s="18">
        <v>1311100810</v>
      </c>
      <c r="B990" s="10" t="s">
        <v>8267</v>
      </c>
      <c r="C990" s="10" t="s">
        <v>19</v>
      </c>
      <c r="D990" s="10" t="s">
        <v>8264</v>
      </c>
      <c r="E990" s="117">
        <v>15</v>
      </c>
      <c r="F990" s="117"/>
      <c r="G990" s="117" t="s">
        <v>10909</v>
      </c>
      <c r="H990" s="168">
        <v>45421</v>
      </c>
      <c r="I990" s="116" t="s">
        <v>8963</v>
      </c>
      <c r="J990" s="116" t="s">
        <v>10678</v>
      </c>
      <c r="K990" s="337" t="s">
        <v>10398</v>
      </c>
      <c r="L990" s="115">
        <v>35378</v>
      </c>
      <c r="M990" s="168">
        <v>45441</v>
      </c>
      <c r="N990" s="116" t="s">
        <v>10287</v>
      </c>
      <c r="O990" s="116"/>
      <c r="P990" s="116" t="s">
        <v>10282</v>
      </c>
      <c r="Q990" s="168">
        <v>45443</v>
      </c>
      <c r="R990" s="240">
        <v>21090</v>
      </c>
      <c r="S990" s="204">
        <f t="shared" si="6"/>
        <v>746122020</v>
      </c>
      <c r="T990" s="205" t="s">
        <v>10762</v>
      </c>
    </row>
    <row r="991" spans="1:20" hidden="1" x14ac:dyDescent="0.25">
      <c r="A991" s="18">
        <v>1321100610</v>
      </c>
      <c r="B991" s="14" t="s">
        <v>6936</v>
      </c>
      <c r="C991" s="14" t="s">
        <v>19</v>
      </c>
      <c r="D991" s="14" t="s">
        <v>6938</v>
      </c>
      <c r="E991" s="117">
        <v>50</v>
      </c>
      <c r="F991" s="117"/>
      <c r="G991" s="117" t="s">
        <v>10909</v>
      </c>
      <c r="H991" s="168">
        <v>45421</v>
      </c>
      <c r="I991" s="116" t="s">
        <v>8963</v>
      </c>
      <c r="J991" s="116" t="s">
        <v>10979</v>
      </c>
      <c r="K991" s="337" t="s">
        <v>10398</v>
      </c>
      <c r="L991" s="195">
        <v>35379</v>
      </c>
      <c r="M991" s="168">
        <v>45441</v>
      </c>
      <c r="N991" s="116" t="s">
        <v>10466</v>
      </c>
      <c r="O991" s="116"/>
      <c r="P991" s="116" t="s">
        <v>10282</v>
      </c>
      <c r="Q991" s="168">
        <v>45442</v>
      </c>
      <c r="R991" s="240">
        <v>48000</v>
      </c>
      <c r="S991" s="204">
        <f t="shared" si="6"/>
        <v>1698192000</v>
      </c>
      <c r="T991" s="205" t="s">
        <v>10765</v>
      </c>
    </row>
    <row r="992" spans="1:20" hidden="1" x14ac:dyDescent="0.25">
      <c r="A992" s="18">
        <v>1023100340</v>
      </c>
      <c r="B992" s="14" t="s">
        <v>1683</v>
      </c>
      <c r="C992" s="14" t="s">
        <v>19</v>
      </c>
      <c r="D992" s="14" t="s">
        <v>1684</v>
      </c>
      <c r="E992" s="117">
        <v>48</v>
      </c>
      <c r="F992" s="117"/>
      <c r="G992" s="117" t="s">
        <v>10904</v>
      </c>
      <c r="H992" s="168">
        <v>45425</v>
      </c>
      <c r="I992" s="116" t="s">
        <v>8963</v>
      </c>
      <c r="J992" s="116" t="s">
        <v>10523</v>
      </c>
      <c r="K992" s="337" t="s">
        <v>10398</v>
      </c>
      <c r="L992" s="115">
        <v>35306</v>
      </c>
      <c r="M992" s="168">
        <v>45432</v>
      </c>
      <c r="N992" s="116" t="s">
        <v>10988</v>
      </c>
      <c r="O992" s="116"/>
      <c r="P992" s="116" t="s">
        <v>10282</v>
      </c>
      <c r="Q992" s="168">
        <v>45434</v>
      </c>
      <c r="R992" s="240">
        <v>24176</v>
      </c>
      <c r="S992" s="204">
        <f t="shared" si="6"/>
        <v>853557856</v>
      </c>
      <c r="T992" s="205" t="s">
        <v>10769</v>
      </c>
    </row>
    <row r="993" spans="1:20" hidden="1" x14ac:dyDescent="0.25">
      <c r="A993" s="18">
        <v>1321100480</v>
      </c>
      <c r="B993" s="19" t="s">
        <v>6742</v>
      </c>
      <c r="C993" s="19" t="s">
        <v>19</v>
      </c>
      <c r="D993" s="20" t="s">
        <v>6848</v>
      </c>
      <c r="E993" s="117">
        <v>15</v>
      </c>
      <c r="F993" s="117"/>
      <c r="G993" s="117" t="s">
        <v>10906</v>
      </c>
      <c r="H993" s="168">
        <v>45426</v>
      </c>
      <c r="I993" s="116" t="s">
        <v>8963</v>
      </c>
      <c r="J993" s="116" t="s">
        <v>10523</v>
      </c>
      <c r="K993" s="337" t="s">
        <v>10398</v>
      </c>
      <c r="L993" s="195">
        <v>35379</v>
      </c>
      <c r="M993" s="168">
        <v>45441</v>
      </c>
      <c r="N993" s="116" t="s">
        <v>10466</v>
      </c>
      <c r="O993" s="116"/>
      <c r="P993" s="116" t="s">
        <v>10282</v>
      </c>
      <c r="Q993" s="168">
        <v>45442</v>
      </c>
      <c r="R993" s="240">
        <v>110000</v>
      </c>
      <c r="S993" s="204">
        <f t="shared" si="6"/>
        <v>3891690000</v>
      </c>
      <c r="T993" s="205" t="s">
        <v>10878</v>
      </c>
    </row>
    <row r="994" spans="1:20" hidden="1" x14ac:dyDescent="0.25">
      <c r="A994" s="18">
        <v>1520103690</v>
      </c>
      <c r="B994" s="14" t="s">
        <v>11103</v>
      </c>
      <c r="C994" s="14" t="s">
        <v>19</v>
      </c>
      <c r="D994" s="14" t="s">
        <v>11106</v>
      </c>
      <c r="E994" s="117">
        <v>10</v>
      </c>
      <c r="F994" s="117"/>
      <c r="G994" s="117" t="s">
        <v>10907</v>
      </c>
      <c r="H994" s="168">
        <v>45426</v>
      </c>
      <c r="I994" s="116" t="s">
        <v>8963</v>
      </c>
      <c r="J994" s="116" t="s">
        <v>10002</v>
      </c>
      <c r="K994" s="337" t="s">
        <v>10398</v>
      </c>
      <c r="L994" s="195">
        <v>35503</v>
      </c>
      <c r="M994" s="168">
        <v>45456</v>
      </c>
      <c r="N994" s="116" t="s">
        <v>10825</v>
      </c>
      <c r="O994" s="116"/>
      <c r="P994" s="116" t="s">
        <v>10282</v>
      </c>
      <c r="Q994" s="168">
        <v>45469</v>
      </c>
      <c r="R994" s="240">
        <v>9024</v>
      </c>
      <c r="S994" s="204">
        <f t="shared" si="6"/>
        <v>320379072</v>
      </c>
      <c r="T994" s="205" t="s">
        <v>10886</v>
      </c>
    </row>
    <row r="995" spans="1:20" hidden="1" x14ac:dyDescent="0.25">
      <c r="A995" s="18">
        <v>1810101950</v>
      </c>
      <c r="B995" s="14" t="s">
        <v>1020</v>
      </c>
      <c r="C995" s="14" t="s">
        <v>19</v>
      </c>
      <c r="D995" s="14" t="s">
        <v>6995</v>
      </c>
      <c r="E995" s="117">
        <v>2</v>
      </c>
      <c r="F995" s="117"/>
      <c r="G995" s="117" t="s">
        <v>10905</v>
      </c>
      <c r="H995" s="168">
        <v>45426</v>
      </c>
      <c r="I995" s="116" t="s">
        <v>8963</v>
      </c>
      <c r="J995" s="116" t="s">
        <v>10003</v>
      </c>
      <c r="K995" s="337" t="s">
        <v>10398</v>
      </c>
      <c r="L995" s="195">
        <v>35382</v>
      </c>
      <c r="M995" s="168">
        <v>45441</v>
      </c>
      <c r="N995" s="116" t="s">
        <v>10465</v>
      </c>
      <c r="O995" s="116"/>
      <c r="P995" s="116" t="s">
        <v>10282</v>
      </c>
      <c r="Q995" s="168">
        <v>45443</v>
      </c>
    </row>
    <row r="996" spans="1:20" hidden="1" x14ac:dyDescent="0.25">
      <c r="A996" s="18">
        <v>1810102240</v>
      </c>
      <c r="B996" s="14" t="s">
        <v>969</v>
      </c>
      <c r="C996" s="14" t="s">
        <v>19</v>
      </c>
      <c r="D996" s="14" t="s">
        <v>7387</v>
      </c>
      <c r="E996" s="117">
        <v>12</v>
      </c>
      <c r="F996" s="117"/>
      <c r="G996" s="117" t="s">
        <v>10905</v>
      </c>
      <c r="H996" s="168">
        <v>45426</v>
      </c>
      <c r="I996" s="116" t="s">
        <v>8963</v>
      </c>
      <c r="J996" s="116" t="s">
        <v>10780</v>
      </c>
      <c r="K996" s="337" t="s">
        <v>10398</v>
      </c>
      <c r="L996" s="195">
        <v>35382</v>
      </c>
      <c r="M996" s="168">
        <v>45441</v>
      </c>
      <c r="N996" s="116" t="s">
        <v>10465</v>
      </c>
      <c r="O996" s="116"/>
      <c r="P996" s="116" t="s">
        <v>10282</v>
      </c>
      <c r="Q996" s="168">
        <v>45443</v>
      </c>
      <c r="R996" s="240">
        <v>55000</v>
      </c>
      <c r="S996" s="204">
        <f>+L996*R996</f>
        <v>1946010000</v>
      </c>
      <c r="T996" s="205" t="s">
        <v>10669</v>
      </c>
    </row>
    <row r="997" spans="1:20" hidden="1" x14ac:dyDescent="0.25">
      <c r="A997" s="18">
        <v>1810102280</v>
      </c>
      <c r="B997" s="14" t="s">
        <v>978</v>
      </c>
      <c r="C997" s="14" t="s">
        <v>19</v>
      </c>
      <c r="D997" s="14" t="s">
        <v>7388</v>
      </c>
      <c r="E997" s="117">
        <v>6</v>
      </c>
      <c r="F997" s="117"/>
      <c r="G997" s="117" t="s">
        <v>10905</v>
      </c>
      <c r="H997" s="168">
        <v>45426</v>
      </c>
      <c r="I997" s="116" t="s">
        <v>8963</v>
      </c>
      <c r="J997" s="116" t="s">
        <v>10887</v>
      </c>
      <c r="K997" s="337" t="s">
        <v>10398</v>
      </c>
      <c r="L997" s="195">
        <v>35382</v>
      </c>
      <c r="M997" s="168">
        <v>45441</v>
      </c>
      <c r="N997" s="116" t="s">
        <v>10465</v>
      </c>
      <c r="O997" s="116"/>
      <c r="P997" s="116" t="s">
        <v>10282</v>
      </c>
      <c r="Q997" s="168">
        <v>45443</v>
      </c>
    </row>
    <row r="998" spans="1:20" hidden="1" x14ac:dyDescent="0.25">
      <c r="A998" s="18">
        <v>1012100010</v>
      </c>
      <c r="B998" s="14" t="s">
        <v>2992</v>
      </c>
      <c r="C998" s="14" t="s">
        <v>19</v>
      </c>
      <c r="D998" s="14" t="s">
        <v>6632</v>
      </c>
      <c r="E998" s="117">
        <v>2</v>
      </c>
      <c r="F998" s="117"/>
      <c r="G998" s="117" t="s">
        <v>10992</v>
      </c>
      <c r="H998" s="168">
        <v>45428</v>
      </c>
      <c r="I998" s="116"/>
      <c r="J998" s="196"/>
      <c r="K998" s="337" t="s">
        <v>10398</v>
      </c>
      <c r="L998" s="115">
        <v>35331</v>
      </c>
      <c r="M998" s="168">
        <v>45434</v>
      </c>
      <c r="N998" s="116" t="s">
        <v>10528</v>
      </c>
      <c r="O998" s="116"/>
      <c r="P998" s="168" t="s">
        <v>10282</v>
      </c>
      <c r="Q998" s="168">
        <v>45461</v>
      </c>
      <c r="R998" s="204">
        <v>69000</v>
      </c>
      <c r="S998" s="204">
        <f t="shared" ref="S998:S1029" si="7">+L998*R998</f>
        <v>2437839000</v>
      </c>
      <c r="T998" s="275" t="s">
        <v>10774</v>
      </c>
    </row>
    <row r="999" spans="1:20" hidden="1" x14ac:dyDescent="0.25">
      <c r="A999" s="18">
        <v>1012100120</v>
      </c>
      <c r="B999" s="14" t="s">
        <v>2994</v>
      </c>
      <c r="C999" s="14" t="s">
        <v>19</v>
      </c>
      <c r="D999" s="10" t="s">
        <v>6630</v>
      </c>
      <c r="E999" s="117">
        <v>20</v>
      </c>
      <c r="F999" s="117"/>
      <c r="G999" s="117" t="s">
        <v>10992</v>
      </c>
      <c r="H999" s="168">
        <v>45428</v>
      </c>
      <c r="I999" s="116"/>
      <c r="J999" s="116"/>
      <c r="K999" s="338" t="s">
        <v>10398</v>
      </c>
      <c r="L999" s="115">
        <v>35331</v>
      </c>
      <c r="M999" s="168">
        <v>45434</v>
      </c>
      <c r="N999" s="116" t="s">
        <v>10528</v>
      </c>
      <c r="O999" s="116" t="s">
        <v>10779</v>
      </c>
      <c r="P999" s="116" t="s">
        <v>10282</v>
      </c>
      <c r="Q999" s="168">
        <v>45478</v>
      </c>
      <c r="R999" s="240">
        <v>22500</v>
      </c>
      <c r="S999" s="204">
        <f t="shared" si="7"/>
        <v>794947500</v>
      </c>
      <c r="T999" s="205" t="s">
        <v>10927</v>
      </c>
    </row>
    <row r="1000" spans="1:20" hidden="1" x14ac:dyDescent="0.25">
      <c r="A1000" s="18">
        <v>1510102080</v>
      </c>
      <c r="B1000" s="14" t="s">
        <v>1083</v>
      </c>
      <c r="C1000" s="244" t="s">
        <v>19</v>
      </c>
      <c r="D1000" s="244" t="s">
        <v>9904</v>
      </c>
      <c r="E1000" s="245">
        <v>1</v>
      </c>
      <c r="F1000" s="246"/>
      <c r="G1000" s="245" t="s">
        <v>10990</v>
      </c>
      <c r="H1000" s="246">
        <v>45428</v>
      </c>
      <c r="I1000" s="247"/>
      <c r="J1000" s="247"/>
      <c r="K1000" s="338" t="s">
        <v>10398</v>
      </c>
      <c r="L1000" s="195">
        <v>35655</v>
      </c>
      <c r="M1000" s="168">
        <v>45469</v>
      </c>
      <c r="N1000" s="116" t="s">
        <v>10465</v>
      </c>
      <c r="O1000" s="116"/>
      <c r="P1000" s="116" t="s">
        <v>10282</v>
      </c>
      <c r="Q1000" s="168">
        <v>45476</v>
      </c>
      <c r="R1000" s="240">
        <v>386900</v>
      </c>
      <c r="S1000" s="204">
        <f t="shared" si="7"/>
        <v>13794919500</v>
      </c>
      <c r="T1000" s="205" t="s">
        <v>10920</v>
      </c>
    </row>
    <row r="1001" spans="1:20" hidden="1" x14ac:dyDescent="0.25">
      <c r="A1001" s="18">
        <v>1510102140</v>
      </c>
      <c r="B1001" s="14" t="s">
        <v>7449</v>
      </c>
      <c r="C1001" s="14" t="s">
        <v>19</v>
      </c>
      <c r="D1001" s="10" t="s">
        <v>9946</v>
      </c>
      <c r="E1001" s="117">
        <v>1</v>
      </c>
      <c r="F1001" s="117"/>
      <c r="G1001" s="117" t="s">
        <v>10990</v>
      </c>
      <c r="H1001" s="168">
        <v>45428</v>
      </c>
      <c r="I1001" s="116"/>
      <c r="J1001" s="116"/>
      <c r="K1001" s="338" t="s">
        <v>10398</v>
      </c>
      <c r="L1001" s="195">
        <v>35655</v>
      </c>
      <c r="M1001" s="168">
        <v>45469</v>
      </c>
      <c r="N1001" s="116" t="s">
        <v>10465</v>
      </c>
      <c r="O1001" s="116"/>
      <c r="P1001" s="116" t="s">
        <v>10282</v>
      </c>
      <c r="Q1001" s="168">
        <v>45502</v>
      </c>
      <c r="R1001" s="240">
        <v>629160</v>
      </c>
      <c r="S1001" s="204">
        <f t="shared" si="7"/>
        <v>22432699800</v>
      </c>
      <c r="T1001" s="205" t="s">
        <v>10917</v>
      </c>
    </row>
    <row r="1002" spans="1:20" hidden="1" x14ac:dyDescent="0.25">
      <c r="A1002" s="18">
        <v>1510103830</v>
      </c>
      <c r="B1002" s="14" t="s">
        <v>6832</v>
      </c>
      <c r="C1002" s="14" t="s">
        <v>19</v>
      </c>
      <c r="D1002" s="14" t="s">
        <v>6834</v>
      </c>
      <c r="E1002" s="117">
        <v>3</v>
      </c>
      <c r="F1002" s="117"/>
      <c r="G1002" s="117" t="s">
        <v>10990</v>
      </c>
      <c r="H1002" s="168">
        <v>45428</v>
      </c>
      <c r="I1002" s="116"/>
      <c r="J1002" s="116"/>
      <c r="K1002" s="338" t="s">
        <v>10398</v>
      </c>
      <c r="L1002" s="195">
        <v>35655</v>
      </c>
      <c r="M1002" s="168">
        <v>45469</v>
      </c>
      <c r="N1002" s="116" t="s">
        <v>10465</v>
      </c>
      <c r="O1002" s="116"/>
      <c r="P1002" s="116" t="s">
        <v>10282</v>
      </c>
      <c r="Q1002" s="168">
        <v>45502</v>
      </c>
      <c r="R1002" s="240">
        <v>670860</v>
      </c>
      <c r="S1002" s="204">
        <f t="shared" si="7"/>
        <v>23919513300</v>
      </c>
      <c r="T1002" s="205" t="s">
        <v>10918</v>
      </c>
    </row>
    <row r="1003" spans="1:20" hidden="1" x14ac:dyDescent="0.25">
      <c r="A1003" s="18">
        <v>1510104760</v>
      </c>
      <c r="B1003" s="14" t="s">
        <v>1091</v>
      </c>
      <c r="C1003" s="14" t="s">
        <v>19</v>
      </c>
      <c r="D1003" s="14" t="s">
        <v>7955</v>
      </c>
      <c r="E1003" s="117">
        <v>1</v>
      </c>
      <c r="F1003" s="117"/>
      <c r="G1003" s="117" t="s">
        <v>10990</v>
      </c>
      <c r="H1003" s="168">
        <v>45428</v>
      </c>
      <c r="I1003" s="116"/>
      <c r="J1003" s="116"/>
      <c r="K1003" s="338" t="s">
        <v>10398</v>
      </c>
      <c r="L1003" s="195">
        <v>35655</v>
      </c>
      <c r="M1003" s="168">
        <v>45469</v>
      </c>
      <c r="N1003" s="116" t="s">
        <v>10465</v>
      </c>
      <c r="O1003" s="116"/>
      <c r="P1003" s="116" t="s">
        <v>10282</v>
      </c>
      <c r="Q1003" s="168">
        <v>45502</v>
      </c>
      <c r="R1003" s="240">
        <v>468660</v>
      </c>
      <c r="S1003" s="204">
        <f t="shared" si="7"/>
        <v>16710072300</v>
      </c>
      <c r="T1003" s="205" t="s">
        <v>10313</v>
      </c>
    </row>
    <row r="1004" spans="1:20" hidden="1" x14ac:dyDescent="0.25">
      <c r="A1004" s="18">
        <v>1810101930</v>
      </c>
      <c r="B1004" s="14" t="s">
        <v>1017</v>
      </c>
      <c r="C1004" s="244" t="s">
        <v>19</v>
      </c>
      <c r="D1004" s="244" t="s">
        <v>1018</v>
      </c>
      <c r="E1004" s="245">
        <v>3</v>
      </c>
      <c r="F1004" s="246"/>
      <c r="G1004" s="245" t="s">
        <v>10990</v>
      </c>
      <c r="H1004" s="246">
        <v>45428</v>
      </c>
      <c r="I1004" s="247"/>
      <c r="J1004" s="247"/>
      <c r="K1004" s="338" t="s">
        <v>10398</v>
      </c>
      <c r="L1004" s="195">
        <v>35655</v>
      </c>
      <c r="M1004" s="168">
        <v>45469</v>
      </c>
      <c r="N1004" s="116" t="s">
        <v>10465</v>
      </c>
      <c r="O1004" s="116"/>
      <c r="P1004" s="116" t="s">
        <v>10282</v>
      </c>
      <c r="Q1004" s="168">
        <v>45476</v>
      </c>
      <c r="R1004" s="240">
        <v>198620</v>
      </c>
      <c r="S1004" s="204">
        <f t="shared" si="7"/>
        <v>7081796100</v>
      </c>
      <c r="T1004" s="205" t="s">
        <v>10331</v>
      </c>
    </row>
    <row r="1005" spans="1:20" hidden="1" x14ac:dyDescent="0.25">
      <c r="A1005" s="18">
        <v>1810101950</v>
      </c>
      <c r="B1005" s="14" t="s">
        <v>1020</v>
      </c>
      <c r="C1005" s="244" t="s">
        <v>19</v>
      </c>
      <c r="D1005" s="244" t="s">
        <v>6995</v>
      </c>
      <c r="E1005" s="245">
        <v>10</v>
      </c>
      <c r="F1005" s="246"/>
      <c r="G1005" s="245" t="s">
        <v>10990</v>
      </c>
      <c r="H1005" s="246">
        <v>45428</v>
      </c>
      <c r="I1005" s="247"/>
      <c r="J1005" s="247"/>
      <c r="K1005" s="338" t="s">
        <v>10398</v>
      </c>
      <c r="L1005" s="195">
        <v>35655</v>
      </c>
      <c r="M1005" s="168">
        <v>45469</v>
      </c>
      <c r="N1005" s="116" t="s">
        <v>10465</v>
      </c>
      <c r="O1005" s="116"/>
      <c r="P1005" s="116" t="s">
        <v>10282</v>
      </c>
      <c r="Q1005" s="168">
        <v>45476</v>
      </c>
      <c r="R1005" s="240">
        <v>218435</v>
      </c>
      <c r="S1005" s="204">
        <f t="shared" si="7"/>
        <v>7788299925</v>
      </c>
      <c r="T1005" s="205" t="s">
        <v>10331</v>
      </c>
    </row>
    <row r="1006" spans="1:20" hidden="1" x14ac:dyDescent="0.25">
      <c r="A1006" s="18">
        <v>1810102430</v>
      </c>
      <c r="B1006" s="14" t="s">
        <v>1089</v>
      </c>
      <c r="C1006" s="14" t="s">
        <v>19</v>
      </c>
      <c r="D1006" s="10" t="s">
        <v>6452</v>
      </c>
      <c r="E1006" s="117">
        <v>6</v>
      </c>
      <c r="F1006" s="117"/>
      <c r="G1006" s="117" t="s">
        <v>10990</v>
      </c>
      <c r="H1006" s="168">
        <v>45428</v>
      </c>
      <c r="I1006" s="116"/>
      <c r="J1006" s="116"/>
      <c r="K1006" s="338" t="s">
        <v>10398</v>
      </c>
      <c r="L1006" s="195">
        <v>35655</v>
      </c>
      <c r="M1006" s="168">
        <v>45469</v>
      </c>
      <c r="N1006" s="116" t="s">
        <v>10465</v>
      </c>
      <c r="O1006" s="116" t="s">
        <v>11578</v>
      </c>
      <c r="P1006" s="116" t="s">
        <v>10282</v>
      </c>
      <c r="Q1006" s="168">
        <v>45502</v>
      </c>
      <c r="R1006" s="240">
        <v>186522</v>
      </c>
      <c r="S1006" s="204">
        <f t="shared" si="7"/>
        <v>6650441910</v>
      </c>
      <c r="T1006" s="205" t="s">
        <v>10919</v>
      </c>
    </row>
    <row r="1007" spans="1:20" hidden="1" x14ac:dyDescent="0.25">
      <c r="A1007" s="18">
        <v>1318101510</v>
      </c>
      <c r="B1007" s="14" t="s">
        <v>6319</v>
      </c>
      <c r="C1007" s="14" t="s">
        <v>19</v>
      </c>
      <c r="D1007" s="14" t="s">
        <v>7416</v>
      </c>
      <c r="E1007" s="117">
        <v>1</v>
      </c>
      <c r="F1007" s="117"/>
      <c r="G1007" s="117" t="s">
        <v>10928</v>
      </c>
      <c r="H1007" s="168">
        <v>45427</v>
      </c>
      <c r="I1007" s="117" t="s">
        <v>8963</v>
      </c>
      <c r="J1007" s="116" t="s">
        <v>10002</v>
      </c>
      <c r="K1007" s="337" t="s">
        <v>10459</v>
      </c>
      <c r="L1007" s="195">
        <v>35395</v>
      </c>
      <c r="M1007" s="168">
        <v>45441</v>
      </c>
      <c r="N1007" s="116" t="s">
        <v>10289</v>
      </c>
      <c r="O1007" s="116"/>
      <c r="P1007" s="116" t="s">
        <v>10282</v>
      </c>
      <c r="Q1007" s="168">
        <v>45450</v>
      </c>
      <c r="R1007" s="240">
        <v>159000</v>
      </c>
      <c r="S1007" s="204">
        <f t="shared" si="7"/>
        <v>5627805000</v>
      </c>
      <c r="T1007" s="205" t="s">
        <v>10328</v>
      </c>
    </row>
    <row r="1008" spans="1:20" hidden="1" x14ac:dyDescent="0.25">
      <c r="A1008" s="18">
        <v>1318101640</v>
      </c>
      <c r="B1008" s="30" t="s">
        <v>6316</v>
      </c>
      <c r="C1008" s="30" t="s">
        <v>19</v>
      </c>
      <c r="D1008" s="30" t="s">
        <v>7234</v>
      </c>
      <c r="E1008" s="117">
        <v>1</v>
      </c>
      <c r="F1008" s="117"/>
      <c r="G1008" s="117" t="s">
        <v>10928</v>
      </c>
      <c r="H1008" s="168">
        <v>45427</v>
      </c>
      <c r="I1008" s="116" t="s">
        <v>8963</v>
      </c>
      <c r="J1008" s="116" t="s">
        <v>10002</v>
      </c>
      <c r="K1008" s="337" t="s">
        <v>10459</v>
      </c>
      <c r="L1008" s="195">
        <v>35394</v>
      </c>
      <c r="M1008" s="168">
        <v>45441</v>
      </c>
      <c r="N1008" s="116" t="s">
        <v>11077</v>
      </c>
      <c r="O1008" s="116"/>
      <c r="P1008" s="116" t="s">
        <v>10282</v>
      </c>
      <c r="Q1008" s="168">
        <v>45442</v>
      </c>
      <c r="R1008" s="204">
        <v>200700</v>
      </c>
      <c r="S1008" s="204">
        <f t="shared" si="7"/>
        <v>7103575800</v>
      </c>
      <c r="T1008" s="205" t="s">
        <v>10328</v>
      </c>
    </row>
    <row r="1009" spans="1:20" hidden="1" x14ac:dyDescent="0.25">
      <c r="A1009" s="18">
        <v>1318101640</v>
      </c>
      <c r="B1009" s="30" t="s">
        <v>6316</v>
      </c>
      <c r="C1009" s="30" t="s">
        <v>19</v>
      </c>
      <c r="D1009" s="30" t="s">
        <v>7234</v>
      </c>
      <c r="E1009" s="117">
        <v>1</v>
      </c>
      <c r="F1009" s="117"/>
      <c r="G1009" s="117" t="s">
        <v>10928</v>
      </c>
      <c r="H1009" s="168">
        <v>45427</v>
      </c>
      <c r="I1009" s="117" t="s">
        <v>8963</v>
      </c>
      <c r="J1009" s="116" t="s">
        <v>10002</v>
      </c>
      <c r="K1009" s="337" t="s">
        <v>10459</v>
      </c>
      <c r="L1009" s="195">
        <v>35395</v>
      </c>
      <c r="M1009" s="168">
        <v>45441</v>
      </c>
      <c r="N1009" s="116" t="s">
        <v>10289</v>
      </c>
      <c r="O1009" s="116"/>
      <c r="P1009" s="116" t="s">
        <v>10282</v>
      </c>
      <c r="Q1009" s="168">
        <v>45450</v>
      </c>
      <c r="R1009" s="240">
        <v>200700</v>
      </c>
      <c r="S1009" s="204">
        <f t="shared" si="7"/>
        <v>7103776500</v>
      </c>
      <c r="T1009" s="205" t="s">
        <v>10328</v>
      </c>
    </row>
    <row r="1010" spans="1:20" hidden="1" x14ac:dyDescent="0.25">
      <c r="A1010" s="18">
        <v>1323100020</v>
      </c>
      <c r="B1010" s="14" t="s">
        <v>10559</v>
      </c>
      <c r="C1010" s="14" t="s">
        <v>19</v>
      </c>
      <c r="D1010" s="14" t="s">
        <v>10560</v>
      </c>
      <c r="E1010" s="117">
        <v>2</v>
      </c>
      <c r="F1010" s="117"/>
      <c r="G1010" s="117" t="s">
        <v>10999</v>
      </c>
      <c r="H1010" s="168">
        <v>45428</v>
      </c>
      <c r="I1010" s="116"/>
      <c r="J1010" s="116" t="s">
        <v>10099</v>
      </c>
      <c r="K1010" s="337" t="s">
        <v>10398</v>
      </c>
      <c r="L1010" s="195">
        <v>35561</v>
      </c>
      <c r="M1010" s="168">
        <v>45461</v>
      </c>
      <c r="N1010" s="116" t="s">
        <v>10287</v>
      </c>
      <c r="O1010" s="116"/>
      <c r="P1010" s="116" t="s">
        <v>10282</v>
      </c>
      <c r="Q1010" s="168">
        <v>45461</v>
      </c>
      <c r="R1010" s="240">
        <v>30000</v>
      </c>
      <c r="S1010" s="204">
        <f t="shared" si="7"/>
        <v>1066830000</v>
      </c>
      <c r="T1010" s="205" t="s">
        <v>10765</v>
      </c>
    </row>
    <row r="1011" spans="1:20" hidden="1" x14ac:dyDescent="0.25">
      <c r="A1011" s="18">
        <v>1323100030</v>
      </c>
      <c r="B1011" s="14" t="s">
        <v>10558</v>
      </c>
      <c r="C1011" s="14" t="s">
        <v>19</v>
      </c>
      <c r="D1011" s="14" t="s">
        <v>10557</v>
      </c>
      <c r="E1011" s="117">
        <v>4</v>
      </c>
      <c r="F1011" s="117"/>
      <c r="G1011" s="117" t="s">
        <v>10999</v>
      </c>
      <c r="H1011" s="168">
        <v>45428</v>
      </c>
      <c r="I1011" s="116" t="s">
        <v>8963</v>
      </c>
      <c r="J1011" s="116" t="s">
        <v>10002</v>
      </c>
      <c r="K1011" s="337" t="s">
        <v>10398</v>
      </c>
      <c r="L1011" s="195">
        <v>35561</v>
      </c>
      <c r="M1011" s="168">
        <v>45461</v>
      </c>
      <c r="N1011" s="116" t="s">
        <v>10287</v>
      </c>
      <c r="O1011" s="116"/>
      <c r="P1011" s="116" t="s">
        <v>10282</v>
      </c>
      <c r="Q1011" s="168">
        <v>45461</v>
      </c>
      <c r="R1011" s="240">
        <v>17000</v>
      </c>
      <c r="S1011" s="204">
        <f t="shared" si="7"/>
        <v>604537000</v>
      </c>
      <c r="T1011" s="205" t="s">
        <v>10593</v>
      </c>
    </row>
    <row r="1012" spans="1:20" hidden="1" x14ac:dyDescent="0.25">
      <c r="A1012" s="18">
        <v>1022103750</v>
      </c>
      <c r="B1012" s="10" t="s">
        <v>9692</v>
      </c>
      <c r="C1012" s="10" t="s">
        <v>19</v>
      </c>
      <c r="D1012" s="26" t="s">
        <v>10895</v>
      </c>
      <c r="E1012" s="117">
        <v>5</v>
      </c>
      <c r="F1012" s="117"/>
      <c r="G1012" s="117" t="s">
        <v>10991</v>
      </c>
      <c r="H1012" s="168">
        <v>45428</v>
      </c>
      <c r="I1012" s="116" t="s">
        <v>8963</v>
      </c>
      <c r="J1012" s="116" t="s">
        <v>10003</v>
      </c>
      <c r="K1012" s="338" t="s">
        <v>10398</v>
      </c>
      <c r="L1012" s="115">
        <v>35377</v>
      </c>
      <c r="M1012" s="168">
        <v>45441</v>
      </c>
      <c r="N1012" s="116" t="s">
        <v>11541</v>
      </c>
      <c r="O1012" s="116"/>
      <c r="P1012" s="116" t="s">
        <v>10282</v>
      </c>
      <c r="Q1012" s="168">
        <v>45483</v>
      </c>
      <c r="R1012" s="240">
        <v>26990</v>
      </c>
      <c r="S1012" s="204">
        <f t="shared" si="7"/>
        <v>954825230</v>
      </c>
      <c r="T1012" s="205" t="s">
        <v>10892</v>
      </c>
    </row>
    <row r="1013" spans="1:20" hidden="1" x14ac:dyDescent="0.25">
      <c r="A1013" s="18">
        <v>1022103750</v>
      </c>
      <c r="B1013" s="10" t="s">
        <v>9692</v>
      </c>
      <c r="C1013" s="10" t="s">
        <v>19</v>
      </c>
      <c r="D1013" s="26" t="s">
        <v>10898</v>
      </c>
      <c r="E1013" s="117">
        <v>5</v>
      </c>
      <c r="F1013" s="117"/>
      <c r="G1013" s="117" t="s">
        <v>10991</v>
      </c>
      <c r="H1013" s="168">
        <v>45428</v>
      </c>
      <c r="I1013" s="116" t="s">
        <v>8963</v>
      </c>
      <c r="J1013" s="116" t="s">
        <v>10003</v>
      </c>
      <c r="K1013" s="338" t="s">
        <v>10398</v>
      </c>
      <c r="L1013" s="115">
        <v>35377</v>
      </c>
      <c r="M1013" s="168">
        <v>45441</v>
      </c>
      <c r="N1013" s="116" t="s">
        <v>11541</v>
      </c>
      <c r="O1013" s="116"/>
      <c r="P1013" s="116" t="s">
        <v>10282</v>
      </c>
      <c r="Q1013" s="168">
        <v>45483</v>
      </c>
      <c r="R1013" s="240">
        <v>26990</v>
      </c>
      <c r="S1013" s="204">
        <f t="shared" si="7"/>
        <v>954825230</v>
      </c>
      <c r="T1013" s="205" t="s">
        <v>10892</v>
      </c>
    </row>
    <row r="1014" spans="1:20" hidden="1" x14ac:dyDescent="0.25">
      <c r="A1014" s="18">
        <v>1022103750</v>
      </c>
      <c r="B1014" s="10" t="s">
        <v>9692</v>
      </c>
      <c r="C1014" s="10" t="s">
        <v>19</v>
      </c>
      <c r="D1014" s="26" t="s">
        <v>10896</v>
      </c>
      <c r="E1014" s="117">
        <v>5</v>
      </c>
      <c r="F1014" s="117"/>
      <c r="G1014" s="117" t="s">
        <v>10991</v>
      </c>
      <c r="H1014" s="168">
        <v>45428</v>
      </c>
      <c r="I1014" s="116" t="s">
        <v>8963</v>
      </c>
      <c r="J1014" s="116" t="s">
        <v>10003</v>
      </c>
      <c r="K1014" s="338" t="s">
        <v>10398</v>
      </c>
      <c r="L1014" s="115">
        <v>35377</v>
      </c>
      <c r="M1014" s="168">
        <v>45441</v>
      </c>
      <c r="N1014" s="116" t="s">
        <v>11541</v>
      </c>
      <c r="O1014" s="116"/>
      <c r="P1014" s="116" t="s">
        <v>10282</v>
      </c>
      <c r="Q1014" s="168">
        <v>45483</v>
      </c>
      <c r="R1014" s="240">
        <v>26990</v>
      </c>
      <c r="S1014" s="204">
        <f t="shared" si="7"/>
        <v>954825230</v>
      </c>
      <c r="T1014" s="205" t="s">
        <v>10892</v>
      </c>
    </row>
    <row r="1015" spans="1:20" hidden="1" x14ac:dyDescent="0.25">
      <c r="A1015" s="18">
        <v>1022103750</v>
      </c>
      <c r="B1015" s="10" t="s">
        <v>9692</v>
      </c>
      <c r="C1015" s="10" t="s">
        <v>19</v>
      </c>
      <c r="D1015" s="26" t="s">
        <v>10897</v>
      </c>
      <c r="E1015" s="117">
        <v>5</v>
      </c>
      <c r="F1015" s="117"/>
      <c r="G1015" s="117" t="s">
        <v>10991</v>
      </c>
      <c r="H1015" s="168">
        <v>45428</v>
      </c>
      <c r="I1015" s="116" t="s">
        <v>8963</v>
      </c>
      <c r="J1015" s="116" t="s">
        <v>10003</v>
      </c>
      <c r="K1015" s="338" t="s">
        <v>10398</v>
      </c>
      <c r="L1015" s="115">
        <v>35377</v>
      </c>
      <c r="M1015" s="168">
        <v>45441</v>
      </c>
      <c r="N1015" s="116" t="s">
        <v>11541</v>
      </c>
      <c r="O1015" s="116"/>
      <c r="P1015" s="116" t="s">
        <v>10282</v>
      </c>
      <c r="Q1015" s="168">
        <v>45483</v>
      </c>
      <c r="R1015" s="240">
        <v>26990</v>
      </c>
      <c r="S1015" s="204">
        <f t="shared" si="7"/>
        <v>954825230</v>
      </c>
      <c r="T1015" s="205" t="s">
        <v>10892</v>
      </c>
    </row>
    <row r="1016" spans="1:20" hidden="1" x14ac:dyDescent="0.25">
      <c r="A1016" s="18">
        <v>1016100510</v>
      </c>
      <c r="B1016" s="44" t="s">
        <v>4517</v>
      </c>
      <c r="C1016" s="44" t="s">
        <v>19</v>
      </c>
      <c r="D1016" s="44" t="s">
        <v>6582</v>
      </c>
      <c r="E1016" s="117">
        <v>15</v>
      </c>
      <c r="F1016" s="117"/>
      <c r="G1016" s="117" t="s">
        <v>11010</v>
      </c>
      <c r="H1016" s="168">
        <v>45428</v>
      </c>
      <c r="I1016" s="116"/>
      <c r="J1016" s="116"/>
      <c r="K1016" s="337" t="s">
        <v>10398</v>
      </c>
      <c r="L1016" s="115">
        <v>35456</v>
      </c>
      <c r="M1016" s="168">
        <v>45453</v>
      </c>
      <c r="N1016" s="116" t="s">
        <v>10305</v>
      </c>
      <c r="O1016" s="116"/>
      <c r="P1016" s="116" t="s">
        <v>10282</v>
      </c>
      <c r="Q1016" s="168">
        <v>45454</v>
      </c>
      <c r="R1016" s="240">
        <v>27191</v>
      </c>
      <c r="S1016" s="204">
        <f t="shared" si="7"/>
        <v>964084096</v>
      </c>
      <c r="T1016" s="205" t="s">
        <v>10698</v>
      </c>
    </row>
    <row r="1017" spans="1:20" hidden="1" x14ac:dyDescent="0.25">
      <c r="A1017" s="18">
        <v>1016100850</v>
      </c>
      <c r="B1017" s="44" t="s">
        <v>7009</v>
      </c>
      <c r="C1017" s="44" t="s">
        <v>19</v>
      </c>
      <c r="D1017" s="14" t="s">
        <v>6940</v>
      </c>
      <c r="E1017" s="117">
        <v>12</v>
      </c>
      <c r="F1017" s="117"/>
      <c r="G1017" s="117" t="s">
        <v>11010</v>
      </c>
      <c r="H1017" s="168">
        <v>45428</v>
      </c>
      <c r="I1017" s="116"/>
      <c r="J1017" s="116"/>
      <c r="K1017" s="337" t="s">
        <v>10398</v>
      </c>
      <c r="L1017" s="115">
        <v>35458</v>
      </c>
      <c r="M1017" s="168">
        <v>45453</v>
      </c>
      <c r="N1017" s="116" t="s">
        <v>10930</v>
      </c>
      <c r="O1017" s="116" t="s">
        <v>10444</v>
      </c>
      <c r="P1017" s="116" t="s">
        <v>10282</v>
      </c>
      <c r="Q1017" s="168">
        <v>45469</v>
      </c>
      <c r="R1017" s="240">
        <v>2861</v>
      </c>
      <c r="S1017" s="204">
        <f t="shared" si="7"/>
        <v>101445338</v>
      </c>
      <c r="T1017" s="205" t="s">
        <v>10695</v>
      </c>
    </row>
    <row r="1018" spans="1:20" hidden="1" x14ac:dyDescent="0.25">
      <c r="A1018" s="18">
        <v>1016101000</v>
      </c>
      <c r="B1018" s="44" t="s">
        <v>4518</v>
      </c>
      <c r="C1018" s="44" t="s">
        <v>19</v>
      </c>
      <c r="D1018" s="44" t="s">
        <v>7740</v>
      </c>
      <c r="E1018" s="117">
        <v>3</v>
      </c>
      <c r="F1018" s="117"/>
      <c r="G1018" s="117" t="s">
        <v>11010</v>
      </c>
      <c r="H1018" s="168">
        <v>45428</v>
      </c>
      <c r="I1018" s="116"/>
      <c r="J1018" s="116"/>
      <c r="K1018" s="337" t="s">
        <v>10398</v>
      </c>
      <c r="L1018" s="115">
        <v>35456</v>
      </c>
      <c r="M1018" s="168">
        <v>45453</v>
      </c>
      <c r="N1018" s="116" t="s">
        <v>10305</v>
      </c>
      <c r="O1018" s="116"/>
      <c r="P1018" s="116" t="s">
        <v>10282</v>
      </c>
      <c r="Q1018" s="168">
        <v>45454</v>
      </c>
      <c r="R1018" s="240">
        <v>29048</v>
      </c>
      <c r="S1018" s="204">
        <f t="shared" si="7"/>
        <v>1029925888</v>
      </c>
      <c r="T1018" s="205" t="s">
        <v>10698</v>
      </c>
    </row>
    <row r="1019" spans="1:20" hidden="1" x14ac:dyDescent="0.25">
      <c r="A1019" s="18">
        <v>1016101220</v>
      </c>
      <c r="B1019" s="19" t="s">
        <v>4536</v>
      </c>
      <c r="C1019" s="19" t="s">
        <v>19</v>
      </c>
      <c r="D1019" s="19" t="s">
        <v>4537</v>
      </c>
      <c r="E1019" s="117">
        <v>12</v>
      </c>
      <c r="F1019" s="117"/>
      <c r="G1019" s="117" t="s">
        <v>11010</v>
      </c>
      <c r="H1019" s="168">
        <v>45428</v>
      </c>
      <c r="I1019" s="116"/>
      <c r="J1019" s="116"/>
      <c r="K1019" s="337" t="s">
        <v>10398</v>
      </c>
      <c r="L1019" s="115">
        <v>35458</v>
      </c>
      <c r="M1019" s="168">
        <v>45453</v>
      </c>
      <c r="N1019" s="116" t="s">
        <v>10930</v>
      </c>
      <c r="O1019" s="116"/>
      <c r="P1019" s="116" t="s">
        <v>10282</v>
      </c>
      <c r="Q1019" s="168">
        <v>45460</v>
      </c>
      <c r="R1019" s="240">
        <v>1593</v>
      </c>
      <c r="S1019" s="204">
        <f t="shared" si="7"/>
        <v>56484594</v>
      </c>
      <c r="T1019" s="205" t="s">
        <v>10699</v>
      </c>
    </row>
    <row r="1020" spans="1:20" hidden="1" x14ac:dyDescent="0.25">
      <c r="A1020" s="18">
        <v>1220100110</v>
      </c>
      <c r="B1020" s="14" t="s">
        <v>4028</v>
      </c>
      <c r="C1020" s="14" t="s">
        <v>19</v>
      </c>
      <c r="D1020" s="14" t="s">
        <v>4029</v>
      </c>
      <c r="E1020" s="117">
        <v>2</v>
      </c>
      <c r="F1020" s="117"/>
      <c r="G1020" s="117" t="s">
        <v>10989</v>
      </c>
      <c r="H1020" s="168">
        <v>45428</v>
      </c>
      <c r="I1020" s="116"/>
      <c r="J1020" s="116"/>
      <c r="K1020" s="337" t="s">
        <v>10398</v>
      </c>
      <c r="L1020" s="115">
        <v>35499</v>
      </c>
      <c r="M1020" s="168">
        <v>45456</v>
      </c>
      <c r="N1020" s="116" t="s">
        <v>10824</v>
      </c>
      <c r="O1020" s="116"/>
      <c r="P1020" s="116" t="s">
        <v>10282</v>
      </c>
      <c r="Q1020" s="168">
        <v>45460</v>
      </c>
      <c r="R1020" s="240">
        <v>281504</v>
      </c>
      <c r="S1020" s="240">
        <f t="shared" si="7"/>
        <v>9993110496</v>
      </c>
      <c r="T1020" s="205" t="s">
        <v>10725</v>
      </c>
    </row>
    <row r="1021" spans="1:20" hidden="1" x14ac:dyDescent="0.25">
      <c r="A1021" s="18">
        <v>1220100210</v>
      </c>
      <c r="B1021" s="14" t="s">
        <v>4038</v>
      </c>
      <c r="C1021" s="14" t="s">
        <v>19</v>
      </c>
      <c r="D1021" s="14" t="s">
        <v>4039</v>
      </c>
      <c r="E1021" s="117">
        <v>2</v>
      </c>
      <c r="F1021" s="117"/>
      <c r="G1021" s="117" t="s">
        <v>10989</v>
      </c>
      <c r="H1021" s="168">
        <v>45428</v>
      </c>
      <c r="I1021" s="116"/>
      <c r="J1021" s="116"/>
      <c r="K1021" s="337" t="s">
        <v>10398</v>
      </c>
      <c r="L1021" s="115">
        <v>35499</v>
      </c>
      <c r="M1021" s="168">
        <v>45456</v>
      </c>
      <c r="N1021" s="116" t="s">
        <v>10824</v>
      </c>
      <c r="O1021" s="116"/>
      <c r="P1021" s="116" t="s">
        <v>10282</v>
      </c>
      <c r="Q1021" s="168">
        <v>45460</v>
      </c>
      <c r="R1021" s="240">
        <v>17600</v>
      </c>
      <c r="S1021" s="240">
        <f t="shared" si="7"/>
        <v>624782400</v>
      </c>
      <c r="T1021" s="205" t="s">
        <v>10725</v>
      </c>
    </row>
    <row r="1022" spans="1:20" hidden="1" x14ac:dyDescent="0.25">
      <c r="A1022" s="18">
        <v>1220100220</v>
      </c>
      <c r="B1022" s="14" t="s">
        <v>4030</v>
      </c>
      <c r="C1022" s="14" t="s">
        <v>19</v>
      </c>
      <c r="D1022" s="14" t="s">
        <v>4031</v>
      </c>
      <c r="E1022" s="117">
        <v>2</v>
      </c>
      <c r="F1022" s="117"/>
      <c r="G1022" s="117" t="s">
        <v>10989</v>
      </c>
      <c r="H1022" s="168">
        <v>45428</v>
      </c>
      <c r="I1022" s="116"/>
      <c r="J1022" s="116"/>
      <c r="K1022" s="337" t="s">
        <v>10398</v>
      </c>
      <c r="L1022" s="115">
        <v>35499</v>
      </c>
      <c r="M1022" s="168">
        <v>45456</v>
      </c>
      <c r="N1022" s="116" t="s">
        <v>10824</v>
      </c>
      <c r="O1022" s="116"/>
      <c r="P1022" s="116" t="s">
        <v>10282</v>
      </c>
      <c r="Q1022" s="168">
        <v>45460</v>
      </c>
      <c r="R1022" s="240">
        <v>253680</v>
      </c>
      <c r="S1022" s="240">
        <f t="shared" si="7"/>
        <v>9005386320</v>
      </c>
      <c r="T1022" s="205" t="s">
        <v>10727</v>
      </c>
    </row>
    <row r="1023" spans="1:20" hidden="1" x14ac:dyDescent="0.25">
      <c r="A1023" s="18">
        <v>1220100230</v>
      </c>
      <c r="B1023" s="14" t="s">
        <v>4034</v>
      </c>
      <c r="C1023" s="14" t="s">
        <v>19</v>
      </c>
      <c r="D1023" s="14" t="s">
        <v>4035</v>
      </c>
      <c r="E1023" s="117">
        <v>2</v>
      </c>
      <c r="F1023" s="117"/>
      <c r="G1023" s="117" t="s">
        <v>10989</v>
      </c>
      <c r="H1023" s="168">
        <v>45428</v>
      </c>
      <c r="I1023" s="116"/>
      <c r="J1023" s="116"/>
      <c r="K1023" s="337" t="s">
        <v>10398</v>
      </c>
      <c r="L1023" s="115">
        <v>35499</v>
      </c>
      <c r="M1023" s="168">
        <v>45456</v>
      </c>
      <c r="N1023" s="116" t="s">
        <v>10824</v>
      </c>
      <c r="O1023" s="116"/>
      <c r="P1023" s="116" t="s">
        <v>10282</v>
      </c>
      <c r="Q1023" s="168">
        <v>45460</v>
      </c>
      <c r="R1023" s="240">
        <v>231496</v>
      </c>
      <c r="S1023" s="240">
        <f t="shared" si="7"/>
        <v>8217876504</v>
      </c>
      <c r="T1023" s="205" t="s">
        <v>10728</v>
      </c>
    </row>
    <row r="1024" spans="1:20" hidden="1" x14ac:dyDescent="0.25">
      <c r="A1024" s="18">
        <v>1220100340</v>
      </c>
      <c r="B1024" s="14" t="s">
        <v>4024</v>
      </c>
      <c r="C1024" s="14" t="s">
        <v>19</v>
      </c>
      <c r="D1024" s="14" t="s">
        <v>4025</v>
      </c>
      <c r="E1024" s="117">
        <v>1</v>
      </c>
      <c r="F1024" s="117"/>
      <c r="G1024" s="117" t="s">
        <v>10989</v>
      </c>
      <c r="H1024" s="168">
        <v>45428</v>
      </c>
      <c r="I1024" s="116"/>
      <c r="J1024" s="116"/>
      <c r="K1024" s="337" t="s">
        <v>10398</v>
      </c>
      <c r="L1024" s="115">
        <v>35499</v>
      </c>
      <c r="M1024" s="168">
        <v>45456</v>
      </c>
      <c r="N1024" s="116" t="s">
        <v>10824</v>
      </c>
      <c r="O1024" s="116"/>
      <c r="P1024" s="116" t="s">
        <v>10282</v>
      </c>
      <c r="Q1024" s="168">
        <v>45460</v>
      </c>
      <c r="R1024" s="240">
        <v>296704</v>
      </c>
      <c r="S1024" s="240">
        <f t="shared" si="7"/>
        <v>10532695296</v>
      </c>
      <c r="T1024" s="205" t="s">
        <v>10725</v>
      </c>
    </row>
    <row r="1025" spans="1:20" hidden="1" x14ac:dyDescent="0.25">
      <c r="A1025" s="18">
        <v>1232100250</v>
      </c>
      <c r="B1025" s="14" t="s">
        <v>5816</v>
      </c>
      <c r="C1025" s="14" t="s">
        <v>19</v>
      </c>
      <c r="D1025" s="14" t="s">
        <v>5817</v>
      </c>
      <c r="E1025" s="117">
        <v>1</v>
      </c>
      <c r="F1025" s="117"/>
      <c r="G1025" s="117" t="s">
        <v>10989</v>
      </c>
      <c r="H1025" s="168">
        <v>45428</v>
      </c>
      <c r="I1025" s="116"/>
      <c r="J1025" s="116"/>
      <c r="K1025" s="337" t="s">
        <v>10398</v>
      </c>
      <c r="L1025" s="115">
        <v>35512</v>
      </c>
      <c r="M1025" s="168">
        <v>45456</v>
      </c>
      <c r="N1025" s="116" t="s">
        <v>10224</v>
      </c>
      <c r="O1025" s="116"/>
      <c r="P1025" s="116" t="s">
        <v>10282</v>
      </c>
      <c r="Q1025" s="168">
        <v>45460</v>
      </c>
      <c r="R1025" s="240">
        <v>233714</v>
      </c>
      <c r="S1025" s="204">
        <f t="shared" si="7"/>
        <v>8299651568</v>
      </c>
      <c r="T1025" s="205" t="s">
        <v>10737</v>
      </c>
    </row>
    <row r="1026" spans="1:20" hidden="1" x14ac:dyDescent="0.25">
      <c r="A1026" s="18">
        <v>1010101250</v>
      </c>
      <c r="B1026" s="14" t="s">
        <v>9777</v>
      </c>
      <c r="C1026" s="14" t="s">
        <v>19</v>
      </c>
      <c r="D1026" s="14" t="s">
        <v>5781</v>
      </c>
      <c r="E1026" s="117">
        <v>200</v>
      </c>
      <c r="F1026" s="117"/>
      <c r="G1026" s="117" t="s">
        <v>10994</v>
      </c>
      <c r="H1026" s="168">
        <v>45428</v>
      </c>
      <c r="I1026" s="116" t="s">
        <v>8963</v>
      </c>
      <c r="J1026" s="116" t="s">
        <v>11051</v>
      </c>
      <c r="K1026" s="337" t="s">
        <v>10398</v>
      </c>
      <c r="L1026" s="115">
        <v>35613</v>
      </c>
      <c r="M1026" s="168">
        <v>45467</v>
      </c>
      <c r="N1026" s="116" t="s">
        <v>10468</v>
      </c>
      <c r="O1026" s="116"/>
      <c r="P1026" s="116" t="s">
        <v>10282</v>
      </c>
      <c r="Q1026" s="168">
        <v>45469</v>
      </c>
      <c r="R1026" s="240">
        <v>452</v>
      </c>
      <c r="S1026" s="240">
        <f t="shared" si="7"/>
        <v>16097076</v>
      </c>
      <c r="T1026" s="205" t="s">
        <v>10535</v>
      </c>
    </row>
    <row r="1027" spans="1:20" hidden="1" x14ac:dyDescent="0.25">
      <c r="A1027" s="18">
        <v>1010103050</v>
      </c>
      <c r="B1027" s="14" t="s">
        <v>9756</v>
      </c>
      <c r="C1027" s="14" t="s">
        <v>4216</v>
      </c>
      <c r="D1027" s="14" t="s">
        <v>9377</v>
      </c>
      <c r="E1027" s="117">
        <v>20</v>
      </c>
      <c r="F1027" s="117"/>
      <c r="G1027" s="117" t="s">
        <v>10994</v>
      </c>
      <c r="H1027" s="168">
        <v>45428</v>
      </c>
      <c r="I1027" s="116" t="s">
        <v>8963</v>
      </c>
      <c r="J1027" s="116" t="s">
        <v>10154</v>
      </c>
      <c r="K1027" s="338" t="s">
        <v>10398</v>
      </c>
      <c r="L1027" s="115">
        <v>35613</v>
      </c>
      <c r="M1027" s="168">
        <v>45467</v>
      </c>
      <c r="N1027" s="116" t="s">
        <v>10468</v>
      </c>
      <c r="O1027" s="116"/>
      <c r="P1027" s="116" t="s">
        <v>10282</v>
      </c>
      <c r="Q1027" s="168">
        <v>45484</v>
      </c>
      <c r="R1027" s="240">
        <v>2338</v>
      </c>
      <c r="S1027" s="204">
        <f t="shared" si="7"/>
        <v>83263194</v>
      </c>
      <c r="T1027" s="205" t="s">
        <v>11011</v>
      </c>
    </row>
    <row r="1028" spans="1:20" hidden="1" x14ac:dyDescent="0.25">
      <c r="A1028" s="18">
        <v>1010106890</v>
      </c>
      <c r="B1028" s="14" t="s">
        <v>8724</v>
      </c>
      <c r="C1028" s="10" t="s">
        <v>4216</v>
      </c>
      <c r="D1028" s="14" t="s">
        <v>9789</v>
      </c>
      <c r="E1028" s="117">
        <v>25</v>
      </c>
      <c r="F1028" s="117"/>
      <c r="G1028" s="117" t="s">
        <v>10994</v>
      </c>
      <c r="H1028" s="168">
        <v>45428</v>
      </c>
      <c r="I1028" s="116"/>
      <c r="J1028" s="116"/>
      <c r="K1028" s="337" t="s">
        <v>10398</v>
      </c>
      <c r="L1028" s="115">
        <v>35612</v>
      </c>
      <c r="M1028" s="168">
        <v>45467</v>
      </c>
      <c r="N1028" s="116" t="s">
        <v>10467</v>
      </c>
      <c r="O1028" s="116"/>
      <c r="P1028" s="116" t="s">
        <v>10282</v>
      </c>
      <c r="Q1028" s="168">
        <v>45469</v>
      </c>
      <c r="R1028" s="240">
        <v>5757</v>
      </c>
      <c r="S1028" s="204">
        <f t="shared" si="7"/>
        <v>205018284</v>
      </c>
      <c r="T1028" s="205" t="s">
        <v>10808</v>
      </c>
    </row>
    <row r="1029" spans="1:20" hidden="1" x14ac:dyDescent="0.25">
      <c r="A1029" s="18">
        <v>1317100800</v>
      </c>
      <c r="B1029" s="37" t="s">
        <v>8575</v>
      </c>
      <c r="C1029" s="37" t="s">
        <v>19</v>
      </c>
      <c r="D1029" s="26" t="s">
        <v>8576</v>
      </c>
      <c r="E1029" s="117">
        <v>1</v>
      </c>
      <c r="F1029" s="117"/>
      <c r="G1029" s="117" t="s">
        <v>10995</v>
      </c>
      <c r="H1029" s="168">
        <v>45428</v>
      </c>
      <c r="I1029" s="116" t="s">
        <v>8963</v>
      </c>
      <c r="J1029" s="116" t="s">
        <v>10002</v>
      </c>
      <c r="K1029" s="337" t="s">
        <v>10398</v>
      </c>
      <c r="L1029" s="195">
        <v>35500</v>
      </c>
      <c r="M1029" s="168">
        <v>45456</v>
      </c>
      <c r="N1029" s="116" t="s">
        <v>11445</v>
      </c>
      <c r="O1029" s="116"/>
      <c r="P1029" s="116" t="s">
        <v>10282</v>
      </c>
      <c r="Q1029" s="168">
        <v>45460</v>
      </c>
      <c r="R1029" s="240">
        <v>163004</v>
      </c>
      <c r="S1029" s="204">
        <f t="shared" si="7"/>
        <v>5786642000</v>
      </c>
      <c r="T1029" s="205" t="s">
        <v>10763</v>
      </c>
    </row>
    <row r="1030" spans="1:20" hidden="1" x14ac:dyDescent="0.25">
      <c r="A1030" s="18">
        <v>1318100240</v>
      </c>
      <c r="B1030" s="14" t="s">
        <v>6315</v>
      </c>
      <c r="C1030" s="14" t="s">
        <v>19</v>
      </c>
      <c r="D1030" s="14" t="s">
        <v>7415</v>
      </c>
      <c r="E1030" s="117">
        <v>4</v>
      </c>
      <c r="F1030" s="117"/>
      <c r="G1030" s="117" t="s">
        <v>10995</v>
      </c>
      <c r="H1030" s="168">
        <v>45428</v>
      </c>
      <c r="I1030" s="116"/>
      <c r="J1030" s="116"/>
      <c r="K1030" s="337" t="s">
        <v>10398</v>
      </c>
      <c r="L1030" s="195">
        <v>35504</v>
      </c>
      <c r="M1030" s="168">
        <v>45456</v>
      </c>
      <c r="N1030" s="116" t="s">
        <v>11077</v>
      </c>
      <c r="O1030" s="116"/>
      <c r="P1030" s="116" t="s">
        <v>10282</v>
      </c>
      <c r="Q1030" s="168">
        <v>45460</v>
      </c>
      <c r="R1030" s="240">
        <v>264026</v>
      </c>
      <c r="S1030" s="204">
        <f t="shared" ref="S1030:S1061" si="8">+L1030*R1030</f>
        <v>9373979104</v>
      </c>
      <c r="T1030" s="205" t="s">
        <v>11012</v>
      </c>
    </row>
    <row r="1031" spans="1:20" hidden="1" x14ac:dyDescent="0.25">
      <c r="A1031" s="18">
        <v>1318100740</v>
      </c>
      <c r="B1031" s="14" t="s">
        <v>6288</v>
      </c>
      <c r="C1031" s="14" t="s">
        <v>19</v>
      </c>
      <c r="D1031" s="14" t="s">
        <v>9423</v>
      </c>
      <c r="E1031" s="117">
        <v>8</v>
      </c>
      <c r="F1031" s="117"/>
      <c r="G1031" s="117" t="s">
        <v>10995</v>
      </c>
      <c r="H1031" s="168">
        <v>45428</v>
      </c>
      <c r="I1031" s="116"/>
      <c r="J1031" s="116" t="s">
        <v>10099</v>
      </c>
      <c r="K1031" s="337" t="s">
        <v>10398</v>
      </c>
      <c r="L1031" s="195">
        <v>35510</v>
      </c>
      <c r="M1031" s="168">
        <v>45456</v>
      </c>
      <c r="N1031" s="116" t="s">
        <v>10301</v>
      </c>
      <c r="O1031" s="116"/>
      <c r="P1031" s="116" t="s">
        <v>10282</v>
      </c>
      <c r="Q1031" s="168">
        <v>45460</v>
      </c>
      <c r="R1031" s="240">
        <v>65000</v>
      </c>
      <c r="S1031" s="204">
        <f t="shared" si="8"/>
        <v>2308150000</v>
      </c>
      <c r="T1031" s="205" t="s">
        <v>10901</v>
      </c>
    </row>
    <row r="1032" spans="1:20" hidden="1" x14ac:dyDescent="0.25">
      <c r="A1032" s="18">
        <v>1318100760</v>
      </c>
      <c r="B1032" s="14" t="s">
        <v>6312</v>
      </c>
      <c r="C1032" s="14" t="s">
        <v>19</v>
      </c>
      <c r="D1032" s="14" t="s">
        <v>7867</v>
      </c>
      <c r="E1032" s="117">
        <v>3</v>
      </c>
      <c r="F1032" s="117"/>
      <c r="G1032" s="117" t="s">
        <v>10995</v>
      </c>
      <c r="H1032" s="168">
        <v>45428</v>
      </c>
      <c r="I1032" s="116"/>
      <c r="J1032" s="116"/>
      <c r="K1032" s="338" t="s">
        <v>10398</v>
      </c>
      <c r="L1032" s="195">
        <v>35504</v>
      </c>
      <c r="M1032" s="168">
        <v>45456</v>
      </c>
      <c r="N1032" s="116" t="s">
        <v>11077</v>
      </c>
      <c r="O1032" s="116" t="s">
        <v>10556</v>
      </c>
      <c r="P1032" s="116" t="s">
        <v>10282</v>
      </c>
      <c r="Q1032" s="168">
        <v>45502</v>
      </c>
      <c r="R1032" s="240">
        <v>290098</v>
      </c>
      <c r="S1032" s="204">
        <f t="shared" si="8"/>
        <v>10299639392</v>
      </c>
      <c r="T1032" s="205" t="s">
        <v>10764</v>
      </c>
    </row>
    <row r="1033" spans="1:20" hidden="1" x14ac:dyDescent="0.25">
      <c r="A1033" s="18">
        <v>1516101650</v>
      </c>
      <c r="B1033" s="14" t="s">
        <v>9547</v>
      </c>
      <c r="C1033" s="14" t="s">
        <v>19</v>
      </c>
      <c r="D1033" s="14" t="s">
        <v>9548</v>
      </c>
      <c r="E1033" s="117">
        <v>15</v>
      </c>
      <c r="F1033" s="117"/>
      <c r="G1033" s="117" t="s">
        <v>11000</v>
      </c>
      <c r="H1033" s="168">
        <v>45428</v>
      </c>
      <c r="I1033" s="116"/>
      <c r="J1033" s="116"/>
      <c r="K1033" s="337" t="s">
        <v>10398</v>
      </c>
      <c r="L1033" s="195">
        <v>35347</v>
      </c>
      <c r="M1033" s="168">
        <v>45439</v>
      </c>
      <c r="N1033" s="116" t="s">
        <v>10175</v>
      </c>
      <c r="O1033" s="116"/>
      <c r="P1033" s="116" t="s">
        <v>10282</v>
      </c>
      <c r="Q1033" s="168">
        <v>45441</v>
      </c>
      <c r="R1033" s="240">
        <v>1160</v>
      </c>
      <c r="S1033" s="204">
        <f t="shared" si="8"/>
        <v>41002520</v>
      </c>
      <c r="T1033" s="205" t="s">
        <v>10767</v>
      </c>
    </row>
    <row r="1034" spans="1:20" hidden="1" x14ac:dyDescent="0.25">
      <c r="A1034" s="18">
        <v>1521100110</v>
      </c>
      <c r="B1034" s="14" t="s">
        <v>6261</v>
      </c>
      <c r="C1034" s="14" t="s">
        <v>19</v>
      </c>
      <c r="D1034" s="14" t="s">
        <v>6262</v>
      </c>
      <c r="E1034" s="117">
        <v>60</v>
      </c>
      <c r="F1034" s="117"/>
      <c r="G1034" s="117" t="s">
        <v>11000</v>
      </c>
      <c r="H1034" s="168">
        <v>45428</v>
      </c>
      <c r="I1034" s="116"/>
      <c r="J1034" s="116"/>
      <c r="K1034" s="337" t="s">
        <v>10398</v>
      </c>
      <c r="L1034" s="195">
        <v>35347</v>
      </c>
      <c r="M1034" s="168">
        <v>45439</v>
      </c>
      <c r="N1034" s="116" t="s">
        <v>10175</v>
      </c>
      <c r="O1034" s="116"/>
      <c r="P1034" s="116" t="s">
        <v>10282</v>
      </c>
      <c r="Q1034" s="168">
        <v>45440</v>
      </c>
      <c r="R1034" s="240">
        <v>1800</v>
      </c>
      <c r="S1034" s="204">
        <f t="shared" si="8"/>
        <v>63624600</v>
      </c>
      <c r="T1034" s="205" t="s">
        <v>10540</v>
      </c>
    </row>
    <row r="1035" spans="1:20" hidden="1" x14ac:dyDescent="0.25">
      <c r="A1035" s="18">
        <v>1521100250</v>
      </c>
      <c r="B1035" s="14" t="s">
        <v>6251</v>
      </c>
      <c r="C1035" s="14">
        <v>78</v>
      </c>
      <c r="D1035" s="14" t="s">
        <v>6252</v>
      </c>
      <c r="E1035" s="117">
        <v>200</v>
      </c>
      <c r="F1035" s="117"/>
      <c r="G1035" s="117" t="s">
        <v>11000</v>
      </c>
      <c r="H1035" s="168">
        <v>45428</v>
      </c>
      <c r="I1035" s="116" t="s">
        <v>8963</v>
      </c>
      <c r="J1035" s="116" t="s">
        <v>10680</v>
      </c>
      <c r="K1035" s="337" t="s">
        <v>10398</v>
      </c>
      <c r="L1035" s="195">
        <v>35347</v>
      </c>
      <c r="M1035" s="168">
        <v>45439</v>
      </c>
      <c r="N1035" s="116" t="s">
        <v>10175</v>
      </c>
      <c r="O1035" s="116"/>
      <c r="P1035" s="116" t="s">
        <v>10282</v>
      </c>
      <c r="Q1035" s="168">
        <v>45440</v>
      </c>
      <c r="R1035" s="240">
        <v>78</v>
      </c>
      <c r="S1035" s="204">
        <f t="shared" si="8"/>
        <v>2757066</v>
      </c>
      <c r="T1035" s="205" t="s">
        <v>10540</v>
      </c>
    </row>
    <row r="1036" spans="1:20" hidden="1" x14ac:dyDescent="0.25">
      <c r="A1036" s="18">
        <v>1010100120</v>
      </c>
      <c r="B1036" s="14" t="s">
        <v>2270</v>
      </c>
      <c r="C1036" s="14" t="s">
        <v>19</v>
      </c>
      <c r="D1036" s="14" t="s">
        <v>2271</v>
      </c>
      <c r="E1036" s="117">
        <v>100</v>
      </c>
      <c r="F1036" s="117"/>
      <c r="G1036" s="117" t="s">
        <v>10987</v>
      </c>
      <c r="H1036" s="168">
        <v>45428</v>
      </c>
      <c r="I1036" s="116"/>
      <c r="J1036" s="116"/>
      <c r="K1036" s="337" t="s">
        <v>10398</v>
      </c>
      <c r="L1036" s="115">
        <v>35383</v>
      </c>
      <c r="M1036" s="168">
        <v>45441</v>
      </c>
      <c r="N1036" s="116" t="s">
        <v>11070</v>
      </c>
      <c r="O1036" s="116"/>
      <c r="P1036" s="116" t="s">
        <v>10282</v>
      </c>
      <c r="Q1036" s="168">
        <v>45442</v>
      </c>
      <c r="R1036" s="240">
        <v>1901</v>
      </c>
      <c r="S1036" s="240">
        <f t="shared" si="8"/>
        <v>67263083</v>
      </c>
      <c r="T1036" s="205" t="s">
        <v>10662</v>
      </c>
    </row>
    <row r="1037" spans="1:20" hidden="1" x14ac:dyDescent="0.25">
      <c r="A1037" s="18">
        <v>1010100130</v>
      </c>
      <c r="B1037" s="14" t="s">
        <v>2268</v>
      </c>
      <c r="C1037" s="14" t="s">
        <v>19</v>
      </c>
      <c r="D1037" s="14" t="s">
        <v>8418</v>
      </c>
      <c r="E1037" s="117">
        <v>125</v>
      </c>
      <c r="F1037" s="117"/>
      <c r="G1037" s="117" t="s">
        <v>10987</v>
      </c>
      <c r="H1037" s="168">
        <v>45428</v>
      </c>
      <c r="I1037" s="116"/>
      <c r="J1037" s="116"/>
      <c r="K1037" s="337" t="s">
        <v>10398</v>
      </c>
      <c r="L1037" s="115">
        <v>35383</v>
      </c>
      <c r="M1037" s="168">
        <v>45441</v>
      </c>
      <c r="N1037" s="116" t="s">
        <v>11070</v>
      </c>
      <c r="O1037" s="116"/>
      <c r="P1037" s="116" t="s">
        <v>10282</v>
      </c>
      <c r="Q1037" s="168">
        <v>45442</v>
      </c>
      <c r="R1037" s="240">
        <v>1556</v>
      </c>
      <c r="S1037" s="240">
        <f t="shared" si="8"/>
        <v>55055948</v>
      </c>
      <c r="T1037" s="205" t="s">
        <v>10318</v>
      </c>
    </row>
    <row r="1038" spans="1:20" hidden="1" x14ac:dyDescent="0.25">
      <c r="A1038" s="18">
        <v>1010105830</v>
      </c>
      <c r="B1038" s="14" t="s">
        <v>6077</v>
      </c>
      <c r="C1038" s="14" t="s">
        <v>19</v>
      </c>
      <c r="D1038" s="14" t="s">
        <v>8256</v>
      </c>
      <c r="E1038" s="117">
        <v>150</v>
      </c>
      <c r="F1038" s="117"/>
      <c r="G1038" s="117" t="s">
        <v>10987</v>
      </c>
      <c r="H1038" s="168">
        <v>45428</v>
      </c>
      <c r="I1038" s="116"/>
      <c r="J1038" s="116"/>
      <c r="K1038" s="337" t="s">
        <v>10398</v>
      </c>
      <c r="L1038" s="115">
        <v>35390</v>
      </c>
      <c r="M1038" s="168">
        <v>45441</v>
      </c>
      <c r="N1038" s="116" t="s">
        <v>10273</v>
      </c>
      <c r="O1038" s="116"/>
      <c r="P1038" s="116" t="s">
        <v>10282</v>
      </c>
      <c r="Q1038" s="168">
        <v>45442</v>
      </c>
      <c r="R1038" s="240">
        <v>248</v>
      </c>
      <c r="S1038" s="240">
        <f t="shared" si="8"/>
        <v>8776720</v>
      </c>
      <c r="T1038" s="205" t="s">
        <v>10664</v>
      </c>
    </row>
    <row r="1039" spans="1:20" hidden="1" x14ac:dyDescent="0.25">
      <c r="A1039" s="18">
        <v>1016101370</v>
      </c>
      <c r="B1039" s="14" t="s">
        <v>5518</v>
      </c>
      <c r="C1039" s="14" t="s">
        <v>19</v>
      </c>
      <c r="D1039" s="10" t="s">
        <v>5519</v>
      </c>
      <c r="E1039" s="117">
        <v>15</v>
      </c>
      <c r="F1039" s="117"/>
      <c r="G1039" s="117" t="s">
        <v>10987</v>
      </c>
      <c r="H1039" s="168">
        <v>45428</v>
      </c>
      <c r="I1039" s="116"/>
      <c r="J1039" s="116"/>
      <c r="K1039" s="337" t="s">
        <v>10398</v>
      </c>
      <c r="L1039" s="115">
        <v>35390</v>
      </c>
      <c r="M1039" s="168">
        <v>45441</v>
      </c>
      <c r="N1039" s="116" t="s">
        <v>10273</v>
      </c>
      <c r="O1039" s="116"/>
      <c r="P1039" s="116" t="s">
        <v>10282</v>
      </c>
      <c r="Q1039" s="168">
        <v>45442</v>
      </c>
      <c r="R1039" s="240">
        <v>1900</v>
      </c>
      <c r="S1039" s="204">
        <f t="shared" si="8"/>
        <v>67241000</v>
      </c>
      <c r="T1039" s="205" t="s">
        <v>10670</v>
      </c>
    </row>
    <row r="1040" spans="1:20" hidden="1" x14ac:dyDescent="0.25">
      <c r="A1040" s="18">
        <v>1017100400</v>
      </c>
      <c r="B1040" s="14" t="s">
        <v>3776</v>
      </c>
      <c r="C1040" s="14" t="s">
        <v>19</v>
      </c>
      <c r="D1040" s="10" t="s">
        <v>6648</v>
      </c>
      <c r="E1040" s="117">
        <v>5</v>
      </c>
      <c r="F1040" s="117"/>
      <c r="G1040" s="117" t="s">
        <v>10987</v>
      </c>
      <c r="H1040" s="168">
        <v>45428</v>
      </c>
      <c r="I1040" s="116"/>
      <c r="J1040" s="116"/>
      <c r="K1040" s="337" t="s">
        <v>10398</v>
      </c>
      <c r="L1040" s="115">
        <v>35392</v>
      </c>
      <c r="M1040" s="168">
        <v>45441</v>
      </c>
      <c r="N1040" s="116" t="s">
        <v>10284</v>
      </c>
      <c r="O1040" s="116"/>
      <c r="P1040" s="116" t="s">
        <v>10282</v>
      </c>
      <c r="Q1040" s="168">
        <v>45443</v>
      </c>
      <c r="R1040" s="240">
        <v>21294</v>
      </c>
      <c r="S1040" s="204">
        <f t="shared" si="8"/>
        <v>753637248</v>
      </c>
      <c r="T1040" s="205" t="s">
        <v>10810</v>
      </c>
    </row>
    <row r="1041" spans="1:20" hidden="1" x14ac:dyDescent="0.25">
      <c r="A1041" s="18">
        <v>1019101790</v>
      </c>
      <c r="B1041" s="14" t="s">
        <v>5702</v>
      </c>
      <c r="C1041" s="14" t="s">
        <v>19</v>
      </c>
      <c r="D1041" s="14" t="s">
        <v>5703</v>
      </c>
      <c r="E1041" s="117">
        <v>20</v>
      </c>
      <c r="F1041" s="117"/>
      <c r="G1041" s="117" t="s">
        <v>10987</v>
      </c>
      <c r="H1041" s="168">
        <v>45428</v>
      </c>
      <c r="I1041" s="116"/>
      <c r="J1041" s="116"/>
      <c r="K1041" s="337" t="s">
        <v>10398</v>
      </c>
      <c r="L1041" s="115">
        <v>35392</v>
      </c>
      <c r="M1041" s="168">
        <v>45441</v>
      </c>
      <c r="N1041" s="116" t="s">
        <v>10284</v>
      </c>
      <c r="O1041" s="116"/>
      <c r="P1041" s="116" t="s">
        <v>10282</v>
      </c>
      <c r="Q1041" s="168">
        <v>45443</v>
      </c>
      <c r="R1041" s="240">
        <v>1278</v>
      </c>
      <c r="S1041" s="204">
        <f t="shared" si="8"/>
        <v>45230976</v>
      </c>
      <c r="T1041" s="205" t="s">
        <v>10811</v>
      </c>
    </row>
    <row r="1042" spans="1:20" hidden="1" x14ac:dyDescent="0.25">
      <c r="A1042" s="18">
        <v>1520102950</v>
      </c>
      <c r="B1042" s="14" t="s">
        <v>8393</v>
      </c>
      <c r="C1042" s="14" t="s">
        <v>19</v>
      </c>
      <c r="D1042" s="14" t="s">
        <v>8390</v>
      </c>
      <c r="E1042" s="117">
        <v>2</v>
      </c>
      <c r="F1042" s="117"/>
      <c r="G1042" s="117" t="s">
        <v>10987</v>
      </c>
      <c r="H1042" s="168">
        <v>45428</v>
      </c>
      <c r="I1042" s="116"/>
      <c r="J1042" s="116"/>
      <c r="K1042" s="337" t="s">
        <v>10398</v>
      </c>
      <c r="L1042" s="195">
        <v>35380</v>
      </c>
      <c r="M1042" s="168">
        <v>45441</v>
      </c>
      <c r="N1042" s="116" t="s">
        <v>10458</v>
      </c>
      <c r="O1042" s="116"/>
      <c r="P1042" s="116" t="s">
        <v>10282</v>
      </c>
      <c r="Q1042" s="168">
        <v>45453</v>
      </c>
      <c r="R1042" s="240">
        <v>305754</v>
      </c>
      <c r="S1042" s="204">
        <f t="shared" si="8"/>
        <v>10817576520</v>
      </c>
      <c r="T1042" s="205" t="s">
        <v>10880</v>
      </c>
    </row>
    <row r="1043" spans="1:20" hidden="1" x14ac:dyDescent="0.25">
      <c r="A1043" s="18">
        <v>1520102960</v>
      </c>
      <c r="B1043" s="14" t="s">
        <v>8391</v>
      </c>
      <c r="C1043" s="14" t="s">
        <v>19</v>
      </c>
      <c r="D1043" s="14" t="s">
        <v>8396</v>
      </c>
      <c r="E1043" s="117">
        <v>1</v>
      </c>
      <c r="F1043" s="117"/>
      <c r="G1043" s="117" t="s">
        <v>10987</v>
      </c>
      <c r="H1043" s="168">
        <v>45428</v>
      </c>
      <c r="I1043" s="116"/>
      <c r="J1043" s="116"/>
      <c r="K1043" s="337" t="s">
        <v>10398</v>
      </c>
      <c r="L1043" s="195">
        <v>35380</v>
      </c>
      <c r="M1043" s="168">
        <v>45441</v>
      </c>
      <c r="N1043" s="116" t="s">
        <v>10458</v>
      </c>
      <c r="O1043" s="116"/>
      <c r="P1043" s="116" t="s">
        <v>10282</v>
      </c>
      <c r="Q1043" s="168">
        <v>45453</v>
      </c>
      <c r="R1043" s="240">
        <v>681185</v>
      </c>
      <c r="S1043" s="204">
        <f t="shared" si="8"/>
        <v>24100325300</v>
      </c>
      <c r="T1043" s="205" t="s">
        <v>10880</v>
      </c>
    </row>
    <row r="1044" spans="1:20" hidden="1" x14ac:dyDescent="0.25">
      <c r="A1044" s="18">
        <v>1546101840</v>
      </c>
      <c r="B1044" s="14" t="s">
        <v>3204</v>
      </c>
      <c r="C1044" s="14" t="s">
        <v>19</v>
      </c>
      <c r="D1044" s="14" t="s">
        <v>3205</v>
      </c>
      <c r="E1044" s="117">
        <v>50</v>
      </c>
      <c r="F1044" s="117"/>
      <c r="G1044" s="117" t="s">
        <v>10987</v>
      </c>
      <c r="H1044" s="168">
        <v>45428</v>
      </c>
      <c r="I1044" s="116"/>
      <c r="J1044" s="116" t="s">
        <v>10099</v>
      </c>
      <c r="K1044" s="337" t="s">
        <v>10398</v>
      </c>
      <c r="L1044" s="195">
        <v>35390</v>
      </c>
      <c r="M1044" s="168">
        <v>45441</v>
      </c>
      <c r="N1044" s="116" t="s">
        <v>10273</v>
      </c>
      <c r="O1044" s="116"/>
      <c r="P1044" s="116" t="s">
        <v>10282</v>
      </c>
      <c r="Q1044" s="168">
        <v>45446</v>
      </c>
      <c r="R1044" s="240">
        <v>10700</v>
      </c>
      <c r="S1044" s="204">
        <f t="shared" si="8"/>
        <v>378673000</v>
      </c>
      <c r="T1044" s="205" t="s">
        <v>10670</v>
      </c>
    </row>
    <row r="1045" spans="1:20" hidden="1" x14ac:dyDescent="0.25">
      <c r="A1045" s="18">
        <v>1810101870</v>
      </c>
      <c r="B1045" s="14" t="s">
        <v>3770</v>
      </c>
      <c r="C1045" s="14" t="s">
        <v>19</v>
      </c>
      <c r="D1045" s="14" t="s">
        <v>3771</v>
      </c>
      <c r="E1045" s="117">
        <v>20</v>
      </c>
      <c r="F1045" s="117"/>
      <c r="G1045" s="117" t="s">
        <v>10987</v>
      </c>
      <c r="H1045" s="168">
        <v>45428</v>
      </c>
      <c r="I1045" s="116"/>
      <c r="J1045" s="116"/>
      <c r="K1045" s="337" t="s">
        <v>10398</v>
      </c>
      <c r="L1045" s="195">
        <v>35392</v>
      </c>
      <c r="M1045" s="168">
        <v>45441</v>
      </c>
      <c r="N1045" s="116" t="s">
        <v>10284</v>
      </c>
      <c r="O1045" s="116"/>
      <c r="P1045" s="116" t="s">
        <v>10282</v>
      </c>
      <c r="Q1045" s="168">
        <v>45443</v>
      </c>
      <c r="R1045" s="240">
        <v>9884</v>
      </c>
      <c r="S1045" s="204">
        <f t="shared" si="8"/>
        <v>349814528</v>
      </c>
      <c r="T1045" s="205" t="s">
        <v>10883</v>
      </c>
    </row>
    <row r="1046" spans="1:20" hidden="1" x14ac:dyDescent="0.25">
      <c r="A1046" s="18">
        <v>1225100040</v>
      </c>
      <c r="B1046" s="23" t="s">
        <v>5290</v>
      </c>
      <c r="C1046" s="23" t="s">
        <v>19</v>
      </c>
      <c r="D1046" s="23" t="s">
        <v>5291</v>
      </c>
      <c r="E1046" s="117">
        <v>1</v>
      </c>
      <c r="F1046" s="117"/>
      <c r="G1046" s="117" t="s">
        <v>10986</v>
      </c>
      <c r="H1046" s="168">
        <v>45428</v>
      </c>
      <c r="I1046" s="116"/>
      <c r="J1046" s="116"/>
      <c r="K1046" s="337" t="s">
        <v>10398</v>
      </c>
      <c r="L1046" s="115">
        <v>35649</v>
      </c>
      <c r="M1046" s="168">
        <v>45469</v>
      </c>
      <c r="N1046" s="116" t="s">
        <v>10280</v>
      </c>
      <c r="O1046" s="116"/>
      <c r="P1046" s="116" t="s">
        <v>10282</v>
      </c>
      <c r="Q1046" s="168">
        <v>45470</v>
      </c>
      <c r="R1046" s="240">
        <v>114039</v>
      </c>
      <c r="S1046" s="204">
        <f t="shared" si="8"/>
        <v>4065376311</v>
      </c>
      <c r="T1046" s="205" t="s">
        <v>10729</v>
      </c>
    </row>
    <row r="1047" spans="1:20" hidden="1" x14ac:dyDescent="0.25">
      <c r="A1047" s="18">
        <v>1310101830</v>
      </c>
      <c r="B1047" s="14" t="s">
        <v>559</v>
      </c>
      <c r="C1047" s="14" t="s">
        <v>19</v>
      </c>
      <c r="D1047" s="10" t="s">
        <v>560</v>
      </c>
      <c r="E1047" s="117">
        <v>5</v>
      </c>
      <c r="F1047" s="117"/>
      <c r="G1047" s="117" t="s">
        <v>10985</v>
      </c>
      <c r="H1047" s="168">
        <v>45428</v>
      </c>
      <c r="I1047" s="116"/>
      <c r="J1047" s="116"/>
      <c r="K1047" s="337" t="s">
        <v>10398</v>
      </c>
      <c r="L1047" s="115">
        <v>35575</v>
      </c>
      <c r="M1047" s="168">
        <v>45461</v>
      </c>
      <c r="N1047" s="116" t="s">
        <v>10287</v>
      </c>
      <c r="O1047" s="116"/>
      <c r="P1047" s="116" t="s">
        <v>10282</v>
      </c>
      <c r="Q1047" s="168">
        <v>45461</v>
      </c>
      <c r="R1047" s="240">
        <v>16500</v>
      </c>
      <c r="S1047" s="204">
        <f t="shared" si="8"/>
        <v>586987500</v>
      </c>
      <c r="T1047" s="205" t="s">
        <v>10770</v>
      </c>
    </row>
    <row r="1048" spans="1:20" hidden="1" x14ac:dyDescent="0.25">
      <c r="A1048" s="18">
        <v>1310102230</v>
      </c>
      <c r="B1048" s="14" t="s">
        <v>1830</v>
      </c>
      <c r="C1048" s="14" t="s">
        <v>19</v>
      </c>
      <c r="D1048" s="14" t="s">
        <v>1831</v>
      </c>
      <c r="E1048" s="117">
        <v>5</v>
      </c>
      <c r="F1048" s="117"/>
      <c r="G1048" s="117" t="s">
        <v>10985</v>
      </c>
      <c r="H1048" s="168">
        <v>45428</v>
      </c>
      <c r="I1048" s="116"/>
      <c r="J1048" s="116"/>
      <c r="K1048" s="337" t="s">
        <v>10398</v>
      </c>
      <c r="L1048" s="115">
        <v>35575</v>
      </c>
      <c r="M1048" s="168">
        <v>45461</v>
      </c>
      <c r="N1048" s="116" t="s">
        <v>10287</v>
      </c>
      <c r="O1048" s="116"/>
      <c r="P1048" s="116" t="s">
        <v>10282</v>
      </c>
      <c r="Q1048" s="168">
        <v>45461</v>
      </c>
      <c r="R1048" s="240">
        <v>4500</v>
      </c>
      <c r="S1048" s="204">
        <f t="shared" si="8"/>
        <v>160087500</v>
      </c>
      <c r="T1048" s="205" t="s">
        <v>10771</v>
      </c>
    </row>
    <row r="1049" spans="1:20" hidden="1" x14ac:dyDescent="0.25">
      <c r="A1049" s="18">
        <v>1310103090</v>
      </c>
      <c r="B1049" s="14" t="s">
        <v>6754</v>
      </c>
      <c r="C1049" s="14" t="s">
        <v>19</v>
      </c>
      <c r="D1049" s="14" t="s">
        <v>6755</v>
      </c>
      <c r="E1049" s="117">
        <v>20</v>
      </c>
      <c r="F1049" s="117"/>
      <c r="G1049" s="117" t="s">
        <v>10985</v>
      </c>
      <c r="H1049" s="168">
        <v>45428</v>
      </c>
      <c r="I1049" s="116"/>
      <c r="J1049" s="116"/>
      <c r="K1049" s="337" t="s">
        <v>10398</v>
      </c>
      <c r="L1049" s="115">
        <v>35575</v>
      </c>
      <c r="M1049" s="168">
        <v>45461</v>
      </c>
      <c r="N1049" s="116" t="s">
        <v>10287</v>
      </c>
      <c r="O1049" s="116"/>
      <c r="P1049" s="116" t="s">
        <v>10282</v>
      </c>
      <c r="Q1049" s="168">
        <v>45461</v>
      </c>
      <c r="R1049" s="240">
        <v>1450</v>
      </c>
      <c r="S1049" s="204">
        <f t="shared" si="8"/>
        <v>51583750</v>
      </c>
      <c r="T1049" s="205" t="s">
        <v>10327</v>
      </c>
    </row>
    <row r="1050" spans="1:20" hidden="1" x14ac:dyDescent="0.25">
      <c r="A1050" s="18">
        <v>1310103120</v>
      </c>
      <c r="B1050" s="14" t="s">
        <v>6759</v>
      </c>
      <c r="C1050" s="14" t="s">
        <v>19</v>
      </c>
      <c r="D1050" s="14" t="s">
        <v>7818</v>
      </c>
      <c r="E1050" s="117">
        <v>40</v>
      </c>
      <c r="F1050" s="117"/>
      <c r="G1050" s="117" t="s">
        <v>10985</v>
      </c>
      <c r="H1050" s="168">
        <v>45428</v>
      </c>
      <c r="I1050" s="116"/>
      <c r="J1050" s="116" t="s">
        <v>10099</v>
      </c>
      <c r="K1050" s="337" t="s">
        <v>10398</v>
      </c>
      <c r="L1050" s="115">
        <v>35575</v>
      </c>
      <c r="M1050" s="168">
        <v>45461</v>
      </c>
      <c r="N1050" s="116" t="s">
        <v>10287</v>
      </c>
      <c r="O1050" s="116"/>
      <c r="P1050" s="116" t="s">
        <v>10282</v>
      </c>
      <c r="Q1050" s="168">
        <v>45461</v>
      </c>
      <c r="R1050" s="240">
        <v>950</v>
      </c>
      <c r="S1050" s="204">
        <f t="shared" si="8"/>
        <v>33796250</v>
      </c>
      <c r="T1050" s="205" t="s">
        <v>10327</v>
      </c>
    </row>
    <row r="1051" spans="1:20" hidden="1" x14ac:dyDescent="0.25">
      <c r="A1051" s="18">
        <v>1324103570</v>
      </c>
      <c r="B1051" s="14" t="s">
        <v>8551</v>
      </c>
      <c r="C1051" s="232" t="s">
        <v>19</v>
      </c>
      <c r="D1051" s="232" t="s">
        <v>8553</v>
      </c>
      <c r="E1051" s="233">
        <v>10</v>
      </c>
      <c r="F1051" s="233"/>
      <c r="G1051" s="233" t="s">
        <v>10985</v>
      </c>
      <c r="H1051" s="234">
        <v>45428</v>
      </c>
      <c r="I1051" s="235" t="s">
        <v>8963</v>
      </c>
      <c r="J1051" s="235" t="s">
        <v>10887</v>
      </c>
      <c r="K1051" s="337" t="s">
        <v>10829</v>
      </c>
      <c r="L1051" s="195">
        <v>35575</v>
      </c>
      <c r="M1051" s="168">
        <v>45461</v>
      </c>
      <c r="N1051" s="116" t="s">
        <v>10287</v>
      </c>
      <c r="O1051" s="116"/>
      <c r="P1051" s="116" t="s">
        <v>10282</v>
      </c>
      <c r="Q1051" s="168">
        <v>45461</v>
      </c>
      <c r="R1051" s="240">
        <v>132000</v>
      </c>
      <c r="S1051" s="204">
        <f t="shared" si="8"/>
        <v>4695900000</v>
      </c>
      <c r="T1051" s="205" t="s">
        <v>10878</v>
      </c>
    </row>
    <row r="1052" spans="1:20" hidden="1" x14ac:dyDescent="0.25">
      <c r="A1052" s="18">
        <v>1324103580</v>
      </c>
      <c r="B1052" s="14" t="s">
        <v>8552</v>
      </c>
      <c r="C1052" s="14" t="s">
        <v>19</v>
      </c>
      <c r="D1052" s="14" t="s">
        <v>8554</v>
      </c>
      <c r="E1052" s="117">
        <v>6</v>
      </c>
      <c r="F1052" s="117"/>
      <c r="G1052" s="117" t="s">
        <v>10985</v>
      </c>
      <c r="H1052" s="168">
        <v>45428</v>
      </c>
      <c r="I1052" s="116"/>
      <c r="J1052" s="116"/>
      <c r="K1052" s="337" t="s">
        <v>10829</v>
      </c>
      <c r="L1052" s="195">
        <v>35575</v>
      </c>
      <c r="M1052" s="168">
        <v>45461</v>
      </c>
      <c r="N1052" s="116" t="s">
        <v>10287</v>
      </c>
      <c r="O1052" s="116"/>
      <c r="P1052" s="116" t="s">
        <v>10282</v>
      </c>
      <c r="Q1052" s="168">
        <v>45461</v>
      </c>
      <c r="R1052" s="240">
        <v>29500</v>
      </c>
      <c r="S1052" s="204">
        <f t="shared" si="8"/>
        <v>1049462500</v>
      </c>
      <c r="T1052" s="205" t="s">
        <v>10878</v>
      </c>
    </row>
    <row r="1053" spans="1:20" hidden="1" x14ac:dyDescent="0.25">
      <c r="A1053" s="18">
        <v>1017102120</v>
      </c>
      <c r="B1053" s="14" t="s">
        <v>5784</v>
      </c>
      <c r="C1053" s="14" t="s">
        <v>19</v>
      </c>
      <c r="D1053" s="14" t="s">
        <v>10202</v>
      </c>
      <c r="E1053" s="117">
        <v>8</v>
      </c>
      <c r="F1053" s="117"/>
      <c r="G1053" s="117" t="s">
        <v>10984</v>
      </c>
      <c r="H1053" s="168">
        <v>45428</v>
      </c>
      <c r="I1053" s="116"/>
      <c r="J1053" s="116"/>
      <c r="K1053" s="337" t="s">
        <v>10398</v>
      </c>
      <c r="L1053" s="115">
        <v>35345</v>
      </c>
      <c r="M1053" s="168">
        <v>45439</v>
      </c>
      <c r="N1053" s="116" t="s">
        <v>10696</v>
      </c>
      <c r="O1053" s="116"/>
      <c r="P1053" s="116" t="s">
        <v>10282</v>
      </c>
      <c r="Q1053" s="168">
        <v>45441</v>
      </c>
      <c r="R1053" s="240">
        <v>150000</v>
      </c>
      <c r="S1053" s="240">
        <f t="shared" si="8"/>
        <v>5301750000</v>
      </c>
      <c r="T1053" s="205" t="s">
        <v>10660</v>
      </c>
    </row>
    <row r="1054" spans="1:20" hidden="1" x14ac:dyDescent="0.25">
      <c r="A1054" s="18">
        <v>1212100500</v>
      </c>
      <c r="B1054" s="14" t="s">
        <v>9264</v>
      </c>
      <c r="C1054" s="14" t="s">
        <v>19</v>
      </c>
      <c r="D1054" s="12" t="s">
        <v>9317</v>
      </c>
      <c r="E1054" s="117">
        <v>12</v>
      </c>
      <c r="F1054" s="117"/>
      <c r="G1054" s="117" t="s">
        <v>10983</v>
      </c>
      <c r="H1054" s="168">
        <v>45428</v>
      </c>
      <c r="I1054" s="116"/>
      <c r="J1054" s="116"/>
      <c r="K1054" s="337" t="s">
        <v>10398</v>
      </c>
      <c r="L1054" s="115">
        <v>35516</v>
      </c>
      <c r="M1054" s="168">
        <v>45456</v>
      </c>
      <c r="N1054" s="231" t="s">
        <v>10581</v>
      </c>
      <c r="O1054" s="116"/>
      <c r="P1054" s="116" t="s">
        <v>10282</v>
      </c>
      <c r="Q1054" s="168">
        <v>45470</v>
      </c>
      <c r="R1054" s="240">
        <v>45691</v>
      </c>
      <c r="S1054" s="240">
        <f t="shared" si="8"/>
        <v>1622761556</v>
      </c>
      <c r="T1054" s="205" t="s">
        <v>10723</v>
      </c>
    </row>
    <row r="1055" spans="1:20" hidden="1" x14ac:dyDescent="0.25">
      <c r="A1055" s="18">
        <v>1232100280</v>
      </c>
      <c r="B1055" s="14" t="s">
        <v>5173</v>
      </c>
      <c r="C1055" s="14" t="s">
        <v>19</v>
      </c>
      <c r="D1055" s="14" t="s">
        <v>5174</v>
      </c>
      <c r="E1055" s="117">
        <v>6</v>
      </c>
      <c r="F1055" s="117"/>
      <c r="G1055" s="117" t="s">
        <v>10983</v>
      </c>
      <c r="H1055" s="168">
        <v>45428</v>
      </c>
      <c r="I1055" s="116"/>
      <c r="J1055" s="116" t="s">
        <v>10099</v>
      </c>
      <c r="K1055" s="337" t="s">
        <v>10398</v>
      </c>
      <c r="L1055" s="115">
        <v>35516</v>
      </c>
      <c r="M1055" s="168">
        <v>45456</v>
      </c>
      <c r="N1055" s="116" t="s">
        <v>10581</v>
      </c>
      <c r="O1055" s="116"/>
      <c r="P1055" s="116" t="s">
        <v>10282</v>
      </c>
      <c r="Q1055" s="168">
        <v>45460</v>
      </c>
      <c r="R1055" s="240">
        <v>28302</v>
      </c>
      <c r="S1055" s="204">
        <f t="shared" si="8"/>
        <v>1005173832</v>
      </c>
      <c r="T1055" s="205" t="s">
        <v>10731</v>
      </c>
    </row>
    <row r="1056" spans="1:20" hidden="1" x14ac:dyDescent="0.25">
      <c r="A1056" s="18">
        <v>1022102620</v>
      </c>
      <c r="B1056" s="14" t="s">
        <v>4495</v>
      </c>
      <c r="C1056" s="14" t="s">
        <v>19</v>
      </c>
      <c r="D1056" s="10" t="s">
        <v>7480</v>
      </c>
      <c r="E1056" s="117">
        <v>50</v>
      </c>
      <c r="F1056" s="117"/>
      <c r="G1056" s="117" t="s">
        <v>10982</v>
      </c>
      <c r="H1056" s="168">
        <v>45428</v>
      </c>
      <c r="I1056" s="116"/>
      <c r="J1056" s="116"/>
      <c r="K1056" s="337" t="s">
        <v>10398</v>
      </c>
      <c r="L1056" s="115">
        <v>35393</v>
      </c>
      <c r="M1056" s="168">
        <v>45441</v>
      </c>
      <c r="N1056" s="116" t="s">
        <v>10299</v>
      </c>
      <c r="O1056" s="116"/>
      <c r="P1056" s="116" t="s">
        <v>10282</v>
      </c>
      <c r="Q1056" s="168">
        <v>45454</v>
      </c>
      <c r="R1056" s="240">
        <v>697</v>
      </c>
      <c r="S1056" s="204">
        <f t="shared" si="8"/>
        <v>24668921</v>
      </c>
      <c r="T1056" s="205" t="s">
        <v>10877</v>
      </c>
    </row>
    <row r="1057" spans="1:20" hidden="1" x14ac:dyDescent="0.25">
      <c r="A1057" s="18">
        <v>1239100060</v>
      </c>
      <c r="B1057" s="14" t="s">
        <v>4494</v>
      </c>
      <c r="C1057" s="14" t="s">
        <v>19</v>
      </c>
      <c r="D1057" s="10" t="s">
        <v>7551</v>
      </c>
      <c r="E1057" s="117">
        <v>100</v>
      </c>
      <c r="F1057" s="117"/>
      <c r="G1057" s="117" t="s">
        <v>10982</v>
      </c>
      <c r="H1057" s="168">
        <v>45428</v>
      </c>
      <c r="I1057" s="116"/>
      <c r="J1057" s="116"/>
      <c r="K1057" s="337" t="s">
        <v>10398</v>
      </c>
      <c r="L1057" s="115">
        <v>35393</v>
      </c>
      <c r="M1057" s="168">
        <v>45441</v>
      </c>
      <c r="N1057" s="116" t="s">
        <v>10299</v>
      </c>
      <c r="O1057" s="116"/>
      <c r="P1057" s="116" t="s">
        <v>10282</v>
      </c>
      <c r="Q1057" s="168">
        <v>45443</v>
      </c>
      <c r="R1057" s="240">
        <v>697</v>
      </c>
      <c r="S1057" s="204">
        <f t="shared" si="8"/>
        <v>24668921</v>
      </c>
      <c r="T1057" s="205" t="s">
        <v>10877</v>
      </c>
    </row>
    <row r="1058" spans="1:20" hidden="1" x14ac:dyDescent="0.25">
      <c r="A1058" s="18">
        <v>1511102130</v>
      </c>
      <c r="B1058" s="14" t="s">
        <v>4445</v>
      </c>
      <c r="C1058" s="14" t="s">
        <v>19</v>
      </c>
      <c r="D1058" s="14" t="s">
        <v>7184</v>
      </c>
      <c r="E1058" s="117">
        <v>200</v>
      </c>
      <c r="F1058" s="117"/>
      <c r="G1058" s="117" t="s">
        <v>10981</v>
      </c>
      <c r="H1058" s="168">
        <v>45428</v>
      </c>
      <c r="I1058" s="116"/>
      <c r="J1058" s="116"/>
      <c r="K1058" s="337" t="s">
        <v>10398</v>
      </c>
      <c r="L1058" s="195">
        <v>35483</v>
      </c>
      <c r="M1058" s="168">
        <v>45454</v>
      </c>
      <c r="N1058" s="116" t="s">
        <v>11119</v>
      </c>
      <c r="O1058" s="116"/>
      <c r="P1058" s="116" t="s">
        <v>10282</v>
      </c>
      <c r="Q1058" s="168">
        <v>45460</v>
      </c>
      <c r="R1058" s="240">
        <v>1790</v>
      </c>
      <c r="S1058" s="204">
        <f t="shared" si="8"/>
        <v>63514570</v>
      </c>
      <c r="T1058" s="205" t="s">
        <v>10767</v>
      </c>
    </row>
    <row r="1059" spans="1:20" hidden="1" x14ac:dyDescent="0.25">
      <c r="A1059" s="18">
        <v>1512102870</v>
      </c>
      <c r="B1059" s="14" t="s">
        <v>4832</v>
      </c>
      <c r="C1059" s="14" t="s">
        <v>19</v>
      </c>
      <c r="D1059" s="14" t="s">
        <v>4833</v>
      </c>
      <c r="E1059" s="117">
        <v>30</v>
      </c>
      <c r="F1059" s="117"/>
      <c r="G1059" s="117" t="s">
        <v>10981</v>
      </c>
      <c r="H1059" s="168">
        <v>45428</v>
      </c>
      <c r="I1059" s="116"/>
      <c r="J1059" s="116"/>
      <c r="K1059" s="337" t="s">
        <v>10398</v>
      </c>
      <c r="L1059" s="195">
        <v>35485</v>
      </c>
      <c r="M1059" s="168">
        <v>45454</v>
      </c>
      <c r="N1059" s="116" t="s">
        <v>10175</v>
      </c>
      <c r="O1059" s="116"/>
      <c r="P1059" s="116" t="s">
        <v>10282</v>
      </c>
      <c r="Q1059" s="168">
        <v>45461</v>
      </c>
      <c r="R1059" s="240">
        <v>225</v>
      </c>
      <c r="S1059" s="204">
        <f t="shared" si="8"/>
        <v>7984125</v>
      </c>
      <c r="T1059" s="205" t="s">
        <v>10672</v>
      </c>
    </row>
    <row r="1060" spans="1:20" hidden="1" x14ac:dyDescent="0.25">
      <c r="A1060" s="18">
        <v>1810104150</v>
      </c>
      <c r="B1060" s="14" t="s">
        <v>4957</v>
      </c>
      <c r="C1060" s="14" t="s">
        <v>19</v>
      </c>
      <c r="D1060" s="14" t="s">
        <v>7707</v>
      </c>
      <c r="E1060" s="117">
        <v>50</v>
      </c>
      <c r="F1060" s="117"/>
      <c r="G1060" s="117" t="s">
        <v>10981</v>
      </c>
      <c r="H1060" s="168">
        <v>45428</v>
      </c>
      <c r="I1060" s="116"/>
      <c r="J1060" s="116"/>
      <c r="K1060" s="337" t="s">
        <v>10398</v>
      </c>
      <c r="L1060" s="195">
        <v>35485</v>
      </c>
      <c r="M1060" s="168">
        <v>45454</v>
      </c>
      <c r="N1060" s="116" t="s">
        <v>10175</v>
      </c>
      <c r="O1060" s="116"/>
      <c r="P1060" s="116" t="s">
        <v>10282</v>
      </c>
      <c r="Q1060" s="168">
        <v>45461</v>
      </c>
      <c r="R1060" s="240">
        <v>5100</v>
      </c>
      <c r="S1060" s="204">
        <f t="shared" si="8"/>
        <v>180973500</v>
      </c>
      <c r="T1060" s="205" t="s">
        <v>10768</v>
      </c>
    </row>
    <row r="1061" spans="1:20" hidden="1" x14ac:dyDescent="0.25">
      <c r="A1061" s="18">
        <v>1810104260</v>
      </c>
      <c r="B1061" s="14" t="s">
        <v>6895</v>
      </c>
      <c r="C1061" s="14" t="s">
        <v>19</v>
      </c>
      <c r="D1061" s="14" t="s">
        <v>6896</v>
      </c>
      <c r="E1061" s="117">
        <v>40</v>
      </c>
      <c r="F1061" s="117"/>
      <c r="G1061" s="117" t="s">
        <v>10981</v>
      </c>
      <c r="H1061" s="168">
        <v>45428</v>
      </c>
      <c r="I1061" s="116" t="s">
        <v>8963</v>
      </c>
      <c r="J1061" s="116" t="s">
        <v>10633</v>
      </c>
      <c r="K1061" s="337" t="s">
        <v>10398</v>
      </c>
      <c r="L1061" s="195">
        <v>35485</v>
      </c>
      <c r="M1061" s="168">
        <v>45454</v>
      </c>
      <c r="N1061" s="116" t="s">
        <v>10175</v>
      </c>
      <c r="O1061" s="116"/>
      <c r="P1061" s="116" t="s">
        <v>10282</v>
      </c>
      <c r="Q1061" s="168">
        <v>45461</v>
      </c>
      <c r="R1061" s="240">
        <v>3300</v>
      </c>
      <c r="S1061" s="204">
        <f t="shared" si="8"/>
        <v>117100500</v>
      </c>
      <c r="T1061" s="205" t="s">
        <v>10916</v>
      </c>
    </row>
    <row r="1062" spans="1:20" hidden="1" x14ac:dyDescent="0.25">
      <c r="A1062" s="18">
        <v>1810104320</v>
      </c>
      <c r="B1062" s="30" t="s">
        <v>6530</v>
      </c>
      <c r="C1062" s="30" t="s">
        <v>19</v>
      </c>
      <c r="D1062" s="30" t="s">
        <v>6531</v>
      </c>
      <c r="E1062" s="117">
        <v>18</v>
      </c>
      <c r="F1062" s="117"/>
      <c r="G1062" s="117" t="s">
        <v>10981</v>
      </c>
      <c r="H1062" s="168">
        <v>45428</v>
      </c>
      <c r="I1062" s="116" t="s">
        <v>8963</v>
      </c>
      <c r="J1062" s="116" t="s">
        <v>10523</v>
      </c>
      <c r="K1062" s="337" t="s">
        <v>10398</v>
      </c>
      <c r="L1062" s="195">
        <v>35485</v>
      </c>
      <c r="M1062" s="168">
        <v>45454</v>
      </c>
      <c r="N1062" s="116" t="s">
        <v>10175</v>
      </c>
      <c r="O1062" s="116"/>
      <c r="P1062" s="116" t="s">
        <v>10282</v>
      </c>
      <c r="Q1062" s="168">
        <v>45461</v>
      </c>
      <c r="R1062" s="240">
        <v>9200</v>
      </c>
      <c r="S1062" s="204">
        <f t="shared" ref="S1062:S1082" si="9">+L1062*R1062</f>
        <v>326462000</v>
      </c>
      <c r="T1062" s="205" t="s">
        <v>10540</v>
      </c>
    </row>
    <row r="1063" spans="1:20" hidden="1" x14ac:dyDescent="0.25">
      <c r="A1063" s="18">
        <v>1810104950</v>
      </c>
      <c r="B1063" s="14" t="s">
        <v>3092</v>
      </c>
      <c r="C1063" s="14" t="s">
        <v>19</v>
      </c>
      <c r="D1063" s="14" t="s">
        <v>3093</v>
      </c>
      <c r="E1063" s="117">
        <v>200</v>
      </c>
      <c r="F1063" s="117"/>
      <c r="G1063" s="117" t="s">
        <v>10981</v>
      </c>
      <c r="H1063" s="168">
        <v>45428</v>
      </c>
      <c r="I1063" s="116"/>
      <c r="J1063" s="116"/>
      <c r="K1063" s="337" t="s">
        <v>10398</v>
      </c>
      <c r="L1063" s="195">
        <v>35485</v>
      </c>
      <c r="M1063" s="168">
        <v>45454</v>
      </c>
      <c r="N1063" s="116" t="s">
        <v>10175</v>
      </c>
      <c r="O1063" s="116"/>
      <c r="P1063" s="116" t="s">
        <v>10282</v>
      </c>
      <c r="Q1063" s="168">
        <v>45461</v>
      </c>
      <c r="R1063" s="240">
        <v>20</v>
      </c>
      <c r="S1063" s="204">
        <f t="shared" si="9"/>
        <v>709700</v>
      </c>
      <c r="T1063" s="205" t="s">
        <v>10540</v>
      </c>
    </row>
    <row r="1064" spans="1:20" hidden="1" x14ac:dyDescent="0.25">
      <c r="A1064" s="18">
        <v>1810105000</v>
      </c>
      <c r="B1064" s="14" t="s">
        <v>3140</v>
      </c>
      <c r="C1064" s="14" t="s">
        <v>19</v>
      </c>
      <c r="D1064" s="14" t="s">
        <v>3141</v>
      </c>
      <c r="E1064" s="117">
        <v>50</v>
      </c>
      <c r="F1064" s="117"/>
      <c r="G1064" s="117" t="s">
        <v>10981</v>
      </c>
      <c r="H1064" s="168">
        <v>45428</v>
      </c>
      <c r="I1064" s="116"/>
      <c r="J1064" s="116" t="s">
        <v>10099</v>
      </c>
      <c r="K1064" s="337" t="s">
        <v>10398</v>
      </c>
      <c r="L1064" s="195">
        <v>35483</v>
      </c>
      <c r="M1064" s="168">
        <v>45454</v>
      </c>
      <c r="N1064" s="116" t="s">
        <v>11119</v>
      </c>
      <c r="O1064" s="116"/>
      <c r="P1064" s="116" t="s">
        <v>10282</v>
      </c>
      <c r="Q1064" s="168">
        <v>45460</v>
      </c>
      <c r="R1064" s="240">
        <v>290</v>
      </c>
      <c r="S1064" s="204">
        <f t="shared" si="9"/>
        <v>10290070</v>
      </c>
      <c r="T1064" s="205" t="s">
        <v>10772</v>
      </c>
    </row>
    <row r="1065" spans="1:20" hidden="1" x14ac:dyDescent="0.25">
      <c r="A1065" s="18">
        <v>1013100090</v>
      </c>
      <c r="B1065" s="14" t="s">
        <v>8015</v>
      </c>
      <c r="C1065" s="14" t="s">
        <v>7375</v>
      </c>
      <c r="D1065" s="14" t="s">
        <v>7703</v>
      </c>
      <c r="E1065" s="117">
        <v>6</v>
      </c>
      <c r="F1065" s="117"/>
      <c r="G1065" s="117" t="s">
        <v>10980</v>
      </c>
      <c r="H1065" s="168">
        <v>45428</v>
      </c>
      <c r="I1065" s="116" t="s">
        <v>8963</v>
      </c>
      <c r="J1065" s="116" t="s">
        <v>10523</v>
      </c>
      <c r="K1065" s="337" t="s">
        <v>10398</v>
      </c>
      <c r="L1065" s="115">
        <v>35346</v>
      </c>
      <c r="M1065" s="168">
        <v>45439</v>
      </c>
      <c r="N1065" s="116" t="s">
        <v>10291</v>
      </c>
      <c r="O1065" s="116"/>
      <c r="P1065" s="116" t="s">
        <v>10282</v>
      </c>
      <c r="Q1065" s="168">
        <v>45440</v>
      </c>
      <c r="R1065" s="240">
        <v>330000</v>
      </c>
      <c r="S1065" s="204">
        <f t="shared" si="9"/>
        <v>11664180000</v>
      </c>
      <c r="T1065" s="205" t="s">
        <v>10885</v>
      </c>
    </row>
    <row r="1066" spans="1:20" hidden="1" x14ac:dyDescent="0.25">
      <c r="A1066" s="18">
        <v>1027100100</v>
      </c>
      <c r="B1066" s="14" t="s">
        <v>481</v>
      </c>
      <c r="C1066" s="14" t="s">
        <v>19</v>
      </c>
      <c r="D1066" s="10" t="s">
        <v>8273</v>
      </c>
      <c r="E1066" s="117">
        <v>12</v>
      </c>
      <c r="F1066" s="117"/>
      <c r="G1066" s="117" t="s">
        <v>10980</v>
      </c>
      <c r="H1066" s="168">
        <v>45428</v>
      </c>
      <c r="I1066" s="116"/>
      <c r="J1066" s="116" t="s">
        <v>10099</v>
      </c>
      <c r="K1066" s="337" t="s">
        <v>10398</v>
      </c>
      <c r="L1066" s="115">
        <v>35346</v>
      </c>
      <c r="M1066" s="168">
        <v>45439</v>
      </c>
      <c r="N1066" s="116" t="s">
        <v>10291</v>
      </c>
      <c r="O1066" s="116"/>
      <c r="P1066" s="116" t="s">
        <v>10282</v>
      </c>
      <c r="Q1066" s="168">
        <v>45440</v>
      </c>
      <c r="R1066" s="240">
        <v>33000</v>
      </c>
      <c r="S1066" s="204">
        <f t="shared" si="9"/>
        <v>1166418000</v>
      </c>
      <c r="T1066" s="205" t="s">
        <v>10809</v>
      </c>
    </row>
    <row r="1067" spans="1:20" hidden="1" x14ac:dyDescent="0.25">
      <c r="A1067" s="18">
        <v>1018101080</v>
      </c>
      <c r="B1067" s="19" t="s">
        <v>11097</v>
      </c>
      <c r="C1067" s="19" t="s">
        <v>731</v>
      </c>
      <c r="D1067" s="19" t="s">
        <v>11099</v>
      </c>
      <c r="E1067" s="117">
        <v>20</v>
      </c>
      <c r="F1067" s="117"/>
      <c r="G1067" s="117" t="s">
        <v>10978</v>
      </c>
      <c r="H1067" s="168">
        <v>45428</v>
      </c>
      <c r="I1067" s="116"/>
      <c r="J1067" s="116"/>
      <c r="K1067" s="337" t="s">
        <v>10829</v>
      </c>
      <c r="L1067" s="115">
        <v>35516</v>
      </c>
      <c r="M1067" s="168">
        <v>45456</v>
      </c>
      <c r="N1067" s="231" t="s">
        <v>10581</v>
      </c>
      <c r="O1067" s="116"/>
      <c r="P1067" s="116" t="s">
        <v>10282</v>
      </c>
      <c r="Q1067" s="168">
        <v>45460</v>
      </c>
      <c r="R1067" s="240">
        <v>3075</v>
      </c>
      <c r="S1067" s="240">
        <f t="shared" si="9"/>
        <v>109211700</v>
      </c>
      <c r="T1067" s="205" t="s">
        <v>10724</v>
      </c>
    </row>
    <row r="1068" spans="1:20" hidden="1" x14ac:dyDescent="0.25">
      <c r="A1068" s="18">
        <v>1219100370</v>
      </c>
      <c r="B1068" s="14" t="s">
        <v>10718</v>
      </c>
      <c r="C1068" s="14" t="s">
        <v>731</v>
      </c>
      <c r="D1068" s="14" t="s">
        <v>10719</v>
      </c>
      <c r="E1068" s="117">
        <v>10</v>
      </c>
      <c r="F1068" s="117"/>
      <c r="G1068" s="117" t="s">
        <v>10978</v>
      </c>
      <c r="H1068" s="168">
        <v>45428</v>
      </c>
      <c r="I1068" s="116"/>
      <c r="J1068" s="116"/>
      <c r="K1068" s="337" t="s">
        <v>10398</v>
      </c>
      <c r="L1068" s="115">
        <v>35516</v>
      </c>
      <c r="M1068" s="168">
        <v>45456</v>
      </c>
      <c r="N1068" s="231" t="s">
        <v>10581</v>
      </c>
      <c r="O1068" s="116"/>
      <c r="P1068" s="116" t="s">
        <v>10282</v>
      </c>
      <c r="Q1068" s="168">
        <v>45460</v>
      </c>
      <c r="R1068" s="240">
        <v>7000</v>
      </c>
      <c r="S1068" s="204">
        <f t="shared" si="9"/>
        <v>248612000</v>
      </c>
      <c r="T1068" s="205" t="s">
        <v>11013</v>
      </c>
    </row>
    <row r="1069" spans="1:20" hidden="1" x14ac:dyDescent="0.25">
      <c r="A1069" s="18">
        <v>1520103670</v>
      </c>
      <c r="B1069" s="14" t="s">
        <v>2539</v>
      </c>
      <c r="C1069" s="14" t="s">
        <v>19</v>
      </c>
      <c r="D1069" s="14" t="s">
        <v>11104</v>
      </c>
      <c r="E1069" s="117">
        <v>12</v>
      </c>
      <c r="F1069" s="117"/>
      <c r="G1069" s="117" t="s">
        <v>10977</v>
      </c>
      <c r="H1069" s="168">
        <v>45428</v>
      </c>
      <c r="I1069" s="116"/>
      <c r="J1069" s="116" t="s">
        <v>10099</v>
      </c>
      <c r="K1069" s="337" t="s">
        <v>10398</v>
      </c>
      <c r="L1069" s="195">
        <v>35503</v>
      </c>
      <c r="M1069" s="168">
        <v>45456</v>
      </c>
      <c r="N1069" s="116" t="s">
        <v>10825</v>
      </c>
      <c r="O1069" s="116"/>
      <c r="P1069" s="116" t="s">
        <v>10282</v>
      </c>
      <c r="Q1069" s="168">
        <v>45469</v>
      </c>
      <c r="R1069" s="240">
        <v>7792</v>
      </c>
      <c r="S1069" s="240">
        <f t="shared" si="9"/>
        <v>276639376</v>
      </c>
      <c r="T1069" s="205" t="s">
        <v>10590</v>
      </c>
    </row>
    <row r="1070" spans="1:20" hidden="1" x14ac:dyDescent="0.25">
      <c r="A1070" s="18">
        <v>1520103680</v>
      </c>
      <c r="B1070" s="14" t="s">
        <v>11102</v>
      </c>
      <c r="C1070" s="14" t="s">
        <v>19</v>
      </c>
      <c r="D1070" s="14" t="s">
        <v>11105</v>
      </c>
      <c r="E1070" s="117">
        <v>10</v>
      </c>
      <c r="F1070" s="117"/>
      <c r="G1070" s="117" t="s">
        <v>10977</v>
      </c>
      <c r="H1070" s="168">
        <v>45428</v>
      </c>
      <c r="I1070" s="116"/>
      <c r="J1070" s="116"/>
      <c r="K1070" s="337" t="s">
        <v>10398</v>
      </c>
      <c r="L1070" s="195">
        <v>35503</v>
      </c>
      <c r="M1070" s="168">
        <v>45456</v>
      </c>
      <c r="N1070" s="116" t="s">
        <v>10825</v>
      </c>
      <c r="O1070" s="116"/>
      <c r="P1070" s="116" t="s">
        <v>10282</v>
      </c>
      <c r="Q1070" s="168">
        <v>45469</v>
      </c>
      <c r="R1070" s="240">
        <v>27965</v>
      </c>
      <c r="S1070" s="204">
        <f t="shared" si="9"/>
        <v>992841395</v>
      </c>
      <c r="T1070" s="205" t="s">
        <v>10879</v>
      </c>
    </row>
    <row r="1071" spans="1:20" hidden="1" x14ac:dyDescent="0.25">
      <c r="A1071" s="18">
        <v>1523100260</v>
      </c>
      <c r="B1071" s="14" t="s">
        <v>4171</v>
      </c>
      <c r="C1071" s="14" t="s">
        <v>1469</v>
      </c>
      <c r="D1071" s="14" t="s">
        <v>10783</v>
      </c>
      <c r="E1071" s="117">
        <v>30</v>
      </c>
      <c r="F1071" s="117"/>
      <c r="G1071" s="117" t="s">
        <v>10976</v>
      </c>
      <c r="H1071" s="168">
        <v>45428</v>
      </c>
      <c r="I1071" s="116"/>
      <c r="J1071" s="116"/>
      <c r="K1071" s="337" t="s">
        <v>10398</v>
      </c>
      <c r="L1071" s="195">
        <v>35381</v>
      </c>
      <c r="M1071" s="168">
        <v>45441</v>
      </c>
      <c r="N1071" s="116" t="s">
        <v>11069</v>
      </c>
      <c r="O1071" s="116"/>
      <c r="P1071" s="116" t="s">
        <v>10282</v>
      </c>
      <c r="Q1071" s="168">
        <v>45454</v>
      </c>
      <c r="R1071" s="240">
        <v>1330</v>
      </c>
      <c r="S1071" s="204">
        <f t="shared" si="9"/>
        <v>47056730</v>
      </c>
      <c r="T1071" s="205" t="s">
        <v>10881</v>
      </c>
    </row>
    <row r="1072" spans="1:20" hidden="1" x14ac:dyDescent="0.25">
      <c r="A1072" s="18">
        <v>1523100680</v>
      </c>
      <c r="B1072" s="14" t="s">
        <v>4167</v>
      </c>
      <c r="C1072" s="14" t="s">
        <v>1469</v>
      </c>
      <c r="D1072" s="14" t="s">
        <v>10950</v>
      </c>
      <c r="E1072" s="117">
        <v>30</v>
      </c>
      <c r="F1072" s="117"/>
      <c r="G1072" s="117" t="s">
        <v>10976</v>
      </c>
      <c r="H1072" s="168">
        <v>45428</v>
      </c>
      <c r="I1072" s="116" t="s">
        <v>8963</v>
      </c>
      <c r="J1072" s="116" t="s">
        <v>10470</v>
      </c>
      <c r="K1072" s="337" t="s">
        <v>10398</v>
      </c>
      <c r="L1072" s="195">
        <v>35381</v>
      </c>
      <c r="M1072" s="168">
        <v>45441</v>
      </c>
      <c r="N1072" s="116" t="s">
        <v>11069</v>
      </c>
      <c r="O1072" s="116"/>
      <c r="P1072" s="116" t="s">
        <v>10282</v>
      </c>
      <c r="Q1072" s="168">
        <v>45454</v>
      </c>
      <c r="R1072" s="204">
        <v>800</v>
      </c>
      <c r="S1072" s="204">
        <f t="shared" si="9"/>
        <v>28304800</v>
      </c>
      <c r="T1072" s="205" t="s">
        <v>10881</v>
      </c>
    </row>
    <row r="1073" spans="1:20" hidden="1" x14ac:dyDescent="0.25">
      <c r="A1073" s="18">
        <v>1523107840</v>
      </c>
      <c r="B1073" s="14" t="s">
        <v>4169</v>
      </c>
      <c r="C1073" s="14" t="s">
        <v>1469</v>
      </c>
      <c r="D1073" s="14" t="s">
        <v>10782</v>
      </c>
      <c r="E1073" s="117">
        <v>30</v>
      </c>
      <c r="F1073" s="117"/>
      <c r="G1073" s="117" t="s">
        <v>10976</v>
      </c>
      <c r="H1073" s="168">
        <v>45428</v>
      </c>
      <c r="I1073" s="116"/>
      <c r="J1073" s="116"/>
      <c r="K1073" s="337" t="s">
        <v>10398</v>
      </c>
      <c r="L1073" s="195">
        <v>35381</v>
      </c>
      <c r="M1073" s="168">
        <v>45441</v>
      </c>
      <c r="N1073" s="116" t="s">
        <v>11069</v>
      </c>
      <c r="O1073" s="116"/>
      <c r="P1073" s="116" t="s">
        <v>10282</v>
      </c>
      <c r="Q1073" s="168">
        <v>45454</v>
      </c>
      <c r="R1073" s="240">
        <v>870</v>
      </c>
      <c r="S1073" s="204">
        <f t="shared" si="9"/>
        <v>30781470</v>
      </c>
      <c r="T1073" s="205" t="s">
        <v>10882</v>
      </c>
    </row>
    <row r="1074" spans="1:20" hidden="1" x14ac:dyDescent="0.25">
      <c r="A1074" s="18">
        <v>1011100940</v>
      </c>
      <c r="B1074" s="14" t="s">
        <v>10614</v>
      </c>
      <c r="C1074" s="14" t="s">
        <v>19</v>
      </c>
      <c r="D1074" s="14" t="s">
        <v>10615</v>
      </c>
      <c r="E1074" s="117">
        <v>50</v>
      </c>
      <c r="F1074" s="117"/>
      <c r="G1074" s="50" t="s">
        <v>10975</v>
      </c>
      <c r="H1074" s="168">
        <v>45428</v>
      </c>
      <c r="I1074" s="116"/>
      <c r="J1074" s="116"/>
      <c r="K1074" s="337" t="s">
        <v>10398</v>
      </c>
      <c r="L1074" s="115">
        <v>35386</v>
      </c>
      <c r="M1074" s="168">
        <v>45441</v>
      </c>
      <c r="N1074" s="116" t="s">
        <v>10618</v>
      </c>
      <c r="O1074" s="116"/>
      <c r="P1074" s="199" t="s">
        <v>10282</v>
      </c>
      <c r="Q1074" s="168">
        <v>45447</v>
      </c>
      <c r="R1074" s="240">
        <v>19500</v>
      </c>
      <c r="S1074" s="240">
        <f t="shared" si="9"/>
        <v>690027000</v>
      </c>
      <c r="T1074" s="205" t="s">
        <v>10617</v>
      </c>
    </row>
    <row r="1075" spans="1:20" hidden="1" x14ac:dyDescent="0.25">
      <c r="A1075" s="18">
        <v>1016101710</v>
      </c>
      <c r="B1075" s="14" t="s">
        <v>10733</v>
      </c>
      <c r="C1075" s="14" t="s">
        <v>19</v>
      </c>
      <c r="D1075" s="10" t="s">
        <v>10735</v>
      </c>
      <c r="E1075" s="117">
        <v>1</v>
      </c>
      <c r="F1075" s="117"/>
      <c r="G1075" s="117" t="s">
        <v>10974</v>
      </c>
      <c r="H1075" s="168">
        <v>45428</v>
      </c>
      <c r="I1075" s="116"/>
      <c r="J1075" s="116"/>
      <c r="K1075" s="337" t="s">
        <v>10398</v>
      </c>
      <c r="L1075" s="115">
        <v>35371</v>
      </c>
      <c r="M1075" s="168">
        <v>45441</v>
      </c>
      <c r="N1075" s="116" t="s">
        <v>10245</v>
      </c>
      <c r="O1075" s="116"/>
      <c r="P1075" s="116" t="s">
        <v>10282</v>
      </c>
      <c r="Q1075" s="168">
        <v>45443</v>
      </c>
      <c r="R1075" s="240">
        <v>166424</v>
      </c>
      <c r="S1075" s="240">
        <f t="shared" si="9"/>
        <v>5886583304</v>
      </c>
      <c r="T1075" s="205" t="s">
        <v>10736</v>
      </c>
    </row>
    <row r="1076" spans="1:20" hidden="1" x14ac:dyDescent="0.25">
      <c r="A1076" s="18">
        <v>1315101570</v>
      </c>
      <c r="B1076" s="14" t="s">
        <v>1184</v>
      </c>
      <c r="C1076" s="14" t="s">
        <v>19</v>
      </c>
      <c r="D1076" s="10" t="s">
        <v>7385</v>
      </c>
      <c r="E1076" s="117">
        <v>3</v>
      </c>
      <c r="F1076" s="117"/>
      <c r="G1076" s="117" t="s">
        <v>10972</v>
      </c>
      <c r="H1076" s="168">
        <v>45428</v>
      </c>
      <c r="I1076" s="116" t="s">
        <v>8963</v>
      </c>
      <c r="J1076" s="116" t="s">
        <v>10002</v>
      </c>
      <c r="K1076" s="337" t="s">
        <v>10398</v>
      </c>
      <c r="L1076" s="195">
        <v>35391</v>
      </c>
      <c r="M1076" s="168">
        <v>45441</v>
      </c>
      <c r="N1076" s="116" t="s">
        <v>10930</v>
      </c>
      <c r="O1076" s="116"/>
      <c r="P1076" s="116" t="s">
        <v>10282</v>
      </c>
      <c r="Q1076" s="168">
        <v>45446</v>
      </c>
      <c r="R1076" s="240">
        <v>40607</v>
      </c>
      <c r="S1076" s="204">
        <f t="shared" si="9"/>
        <v>1437122337</v>
      </c>
      <c r="T1076" s="205" t="s">
        <v>10900</v>
      </c>
    </row>
    <row r="1077" spans="1:20" ht="25.5" hidden="1" x14ac:dyDescent="0.25">
      <c r="A1077" s="18">
        <v>1029100450</v>
      </c>
      <c r="B1077" s="14" t="s">
        <v>1658</v>
      </c>
      <c r="C1077" s="14" t="s">
        <v>19</v>
      </c>
      <c r="D1077" s="14" t="s">
        <v>9894</v>
      </c>
      <c r="E1077" s="117">
        <v>7</v>
      </c>
      <c r="F1077" s="117"/>
      <c r="G1077" s="117" t="s">
        <v>10973</v>
      </c>
      <c r="H1077" s="168">
        <v>45428</v>
      </c>
      <c r="I1077" s="116" t="s">
        <v>8963</v>
      </c>
      <c r="J1077" s="116" t="s">
        <v>10887</v>
      </c>
      <c r="K1077" s="338" t="s">
        <v>10398</v>
      </c>
      <c r="L1077" s="115">
        <v>35457</v>
      </c>
      <c r="M1077" s="168">
        <v>45453</v>
      </c>
      <c r="N1077" s="116" t="s">
        <v>11117</v>
      </c>
      <c r="O1077" s="116"/>
      <c r="P1077" s="116" t="s">
        <v>10282</v>
      </c>
      <c r="Q1077" s="168">
        <v>45496</v>
      </c>
      <c r="R1077" s="240">
        <v>14500</v>
      </c>
      <c r="S1077" s="204">
        <f t="shared" si="9"/>
        <v>514126500</v>
      </c>
      <c r="T1077" s="205" t="s">
        <v>10813</v>
      </c>
    </row>
    <row r="1078" spans="1:20" hidden="1" x14ac:dyDescent="0.25">
      <c r="A1078" s="18">
        <v>1322101460</v>
      </c>
      <c r="B1078" s="30" t="s">
        <v>7584</v>
      </c>
      <c r="C1078" s="30" t="s">
        <v>19</v>
      </c>
      <c r="D1078" s="30" t="s">
        <v>7585</v>
      </c>
      <c r="E1078" s="117">
        <v>4</v>
      </c>
      <c r="F1078" s="117"/>
      <c r="G1078" s="117" t="s">
        <v>10971</v>
      </c>
      <c r="H1078" s="168">
        <v>45428</v>
      </c>
      <c r="I1078" s="116"/>
      <c r="J1078" s="116" t="s">
        <v>10099</v>
      </c>
      <c r="K1078" s="337" t="s">
        <v>10398</v>
      </c>
      <c r="L1078" s="195">
        <v>35341</v>
      </c>
      <c r="M1078" s="168">
        <v>45436</v>
      </c>
      <c r="N1078" s="116" t="s">
        <v>10221</v>
      </c>
      <c r="O1078" s="116"/>
      <c r="P1078" s="116" t="s">
        <v>10282</v>
      </c>
      <c r="Q1078" s="168">
        <v>45467</v>
      </c>
      <c r="R1078" s="240">
        <v>632500</v>
      </c>
      <c r="S1078" s="204">
        <f t="shared" si="9"/>
        <v>22353182500</v>
      </c>
      <c r="T1078" s="205" t="s">
        <v>10816</v>
      </c>
    </row>
    <row r="1079" spans="1:20" hidden="1" x14ac:dyDescent="0.25">
      <c r="A1079" s="18">
        <v>1210100460</v>
      </c>
      <c r="B1079" s="10" t="s">
        <v>1854</v>
      </c>
      <c r="C1079" s="10" t="s">
        <v>19</v>
      </c>
      <c r="D1079" s="14" t="s">
        <v>1855</v>
      </c>
      <c r="E1079" s="117">
        <v>4</v>
      </c>
      <c r="F1079" s="117"/>
      <c r="G1079" s="117" t="s">
        <v>10996</v>
      </c>
      <c r="H1079" s="168">
        <v>45432</v>
      </c>
      <c r="I1079" s="116" t="s">
        <v>8963</v>
      </c>
      <c r="J1079" s="116" t="s">
        <v>10002</v>
      </c>
      <c r="K1079" s="337" t="s">
        <v>10398</v>
      </c>
      <c r="L1079" s="115">
        <v>35649</v>
      </c>
      <c r="M1079" s="168">
        <v>45469</v>
      </c>
      <c r="N1079" s="116" t="s">
        <v>10280</v>
      </c>
      <c r="O1079" s="116"/>
      <c r="P1079" s="116" t="s">
        <v>10282</v>
      </c>
      <c r="Q1079" s="168">
        <v>45470</v>
      </c>
      <c r="R1079" s="240">
        <v>53446</v>
      </c>
      <c r="S1079" s="204">
        <f t="shared" si="9"/>
        <v>1905296454</v>
      </c>
      <c r="T1079" s="205" t="s">
        <v>10890</v>
      </c>
    </row>
    <row r="1080" spans="1:20" hidden="1" x14ac:dyDescent="0.25">
      <c r="A1080" s="18">
        <v>1523100670</v>
      </c>
      <c r="B1080" s="14" t="s">
        <v>2456</v>
      </c>
      <c r="C1080" s="14" t="s">
        <v>1469</v>
      </c>
      <c r="D1080" s="14" t="s">
        <v>7406</v>
      </c>
      <c r="E1080" s="117">
        <v>27</v>
      </c>
      <c r="F1080" s="117"/>
      <c r="G1080" s="117" t="s">
        <v>10997</v>
      </c>
      <c r="H1080" s="168">
        <v>45432</v>
      </c>
      <c r="I1080" s="116"/>
      <c r="J1080" s="116"/>
      <c r="K1080" s="337" t="s">
        <v>10398</v>
      </c>
      <c r="L1080" s="195">
        <v>35387</v>
      </c>
      <c r="M1080" s="168">
        <v>45441</v>
      </c>
      <c r="N1080" s="116" t="s">
        <v>11065</v>
      </c>
      <c r="O1080" s="116"/>
      <c r="P1080" s="116" t="s">
        <v>10282</v>
      </c>
      <c r="Q1080" s="168">
        <v>45449</v>
      </c>
      <c r="R1080" s="240">
        <v>64119</v>
      </c>
      <c r="S1080" s="204">
        <f t="shared" si="9"/>
        <v>2268979053</v>
      </c>
      <c r="T1080" s="205" t="s">
        <v>10903</v>
      </c>
    </row>
    <row r="1081" spans="1:20" hidden="1" x14ac:dyDescent="0.25">
      <c r="A1081" s="18">
        <v>1226100460</v>
      </c>
      <c r="B1081" s="14" t="s">
        <v>2494</v>
      </c>
      <c r="C1081" s="14" t="s">
        <v>19</v>
      </c>
      <c r="D1081" s="14" t="s">
        <v>2495</v>
      </c>
      <c r="E1081" s="117">
        <v>20</v>
      </c>
      <c r="F1081" s="117"/>
      <c r="G1081" s="117" t="s">
        <v>10998</v>
      </c>
      <c r="H1081" s="168">
        <v>45432</v>
      </c>
      <c r="I1081" s="116"/>
      <c r="J1081" s="116"/>
      <c r="K1081" s="337" t="s">
        <v>10398</v>
      </c>
      <c r="L1081" s="115">
        <v>35516</v>
      </c>
      <c r="M1081" s="168">
        <v>45456</v>
      </c>
      <c r="N1081" s="116" t="s">
        <v>10581</v>
      </c>
      <c r="O1081" s="116"/>
      <c r="P1081" s="116" t="s">
        <v>10282</v>
      </c>
      <c r="Q1081" s="168">
        <v>45460</v>
      </c>
      <c r="R1081" s="240">
        <v>2270</v>
      </c>
      <c r="S1081" s="240">
        <f t="shared" si="9"/>
        <v>80621320</v>
      </c>
      <c r="T1081" s="205" t="s">
        <v>10425</v>
      </c>
    </row>
    <row r="1082" spans="1:20" hidden="1" x14ac:dyDescent="0.25">
      <c r="A1082" s="18">
        <v>1323100010</v>
      </c>
      <c r="B1082" s="14" t="s">
        <v>3315</v>
      </c>
      <c r="C1082" s="14" t="s">
        <v>19</v>
      </c>
      <c r="D1082" s="14" t="s">
        <v>7202</v>
      </c>
      <c r="E1082" s="117">
        <v>6</v>
      </c>
      <c r="F1082" s="117"/>
      <c r="G1082" s="117" t="s">
        <v>11001</v>
      </c>
      <c r="H1082" s="168">
        <v>45432</v>
      </c>
      <c r="I1082" s="116" t="s">
        <v>8963</v>
      </c>
      <c r="J1082" s="116" t="s">
        <v>10002</v>
      </c>
      <c r="K1082" s="337" t="s">
        <v>10398</v>
      </c>
      <c r="L1082" s="195">
        <v>35648</v>
      </c>
      <c r="M1082" s="168">
        <v>45469</v>
      </c>
      <c r="N1082" s="116" t="s">
        <v>11558</v>
      </c>
      <c r="O1082" s="116"/>
      <c r="P1082" s="116" t="s">
        <v>10282</v>
      </c>
      <c r="Q1082" s="168">
        <v>45475</v>
      </c>
      <c r="R1082" s="240">
        <v>116390</v>
      </c>
      <c r="S1082" s="204">
        <f t="shared" si="9"/>
        <v>4149070720</v>
      </c>
      <c r="T1082" s="205" t="s">
        <v>10899</v>
      </c>
    </row>
    <row r="1083" spans="1:20" ht="25.5" hidden="1" x14ac:dyDescent="0.25">
      <c r="A1083" s="18">
        <v>1323104150</v>
      </c>
      <c r="B1083" s="14" t="s">
        <v>11450</v>
      </c>
      <c r="C1083" s="14" t="s">
        <v>19</v>
      </c>
      <c r="D1083" s="14" t="s">
        <v>11448</v>
      </c>
      <c r="E1083" s="117">
        <v>2</v>
      </c>
      <c r="F1083" s="117"/>
      <c r="G1083" s="117" t="s">
        <v>11001</v>
      </c>
      <c r="H1083" s="168">
        <v>45432</v>
      </c>
      <c r="I1083" s="116"/>
      <c r="J1083" s="116"/>
      <c r="K1083" s="337" t="s">
        <v>10398</v>
      </c>
      <c r="L1083" s="195">
        <v>35648</v>
      </c>
      <c r="M1083" s="168">
        <v>45469</v>
      </c>
      <c r="N1083" s="116" t="s">
        <v>11558</v>
      </c>
      <c r="O1083" s="116"/>
      <c r="P1083" s="116" t="s">
        <v>10282</v>
      </c>
      <c r="Q1083" s="168">
        <v>45475</v>
      </c>
      <c r="R1083" s="240"/>
      <c r="S1083" s="204"/>
      <c r="T1083" s="205"/>
    </row>
    <row r="1084" spans="1:20" hidden="1" x14ac:dyDescent="0.25">
      <c r="A1084" s="18">
        <v>1112100780</v>
      </c>
      <c r="B1084" s="14" t="s">
        <v>3174</v>
      </c>
      <c r="C1084" s="14" t="s">
        <v>19</v>
      </c>
      <c r="D1084" s="14" t="s">
        <v>8351</v>
      </c>
      <c r="E1084" s="117">
        <v>18</v>
      </c>
      <c r="F1084" s="117"/>
      <c r="G1084" s="117" t="s">
        <v>11002</v>
      </c>
      <c r="H1084" s="168">
        <v>45432</v>
      </c>
      <c r="I1084" s="116"/>
      <c r="J1084" s="116" t="s">
        <v>10099</v>
      </c>
      <c r="K1084" s="337" t="s">
        <v>10398</v>
      </c>
      <c r="L1084" s="115">
        <v>35389</v>
      </c>
      <c r="M1084" s="168">
        <v>45441</v>
      </c>
      <c r="N1084" s="116" t="s">
        <v>11066</v>
      </c>
      <c r="O1084" s="116"/>
      <c r="P1084" s="116" t="s">
        <v>10282</v>
      </c>
      <c r="Q1084" s="168">
        <v>45442</v>
      </c>
      <c r="R1084" s="240">
        <v>366656</v>
      </c>
      <c r="S1084" s="240">
        <f t="shared" ref="S1084:S1129" si="10">+L1084*R1084</f>
        <v>12975589184</v>
      </c>
      <c r="T1084" s="205" t="s">
        <v>10667</v>
      </c>
    </row>
    <row r="1085" spans="1:20" hidden="1" x14ac:dyDescent="0.25">
      <c r="A1085" s="18">
        <v>1026100060</v>
      </c>
      <c r="B1085" s="14" t="s">
        <v>3181</v>
      </c>
      <c r="C1085" s="14" t="s">
        <v>19</v>
      </c>
      <c r="D1085" s="14" t="s">
        <v>7906</v>
      </c>
      <c r="E1085" s="117">
        <v>1</v>
      </c>
      <c r="F1085" s="117"/>
      <c r="G1085" s="117" t="s">
        <v>11003</v>
      </c>
      <c r="H1085" s="168">
        <v>45432</v>
      </c>
      <c r="I1085" s="116"/>
      <c r="J1085" s="116"/>
      <c r="K1085" s="337" t="s">
        <v>10829</v>
      </c>
      <c r="L1085" s="115">
        <v>35346</v>
      </c>
      <c r="M1085" s="168">
        <v>45439</v>
      </c>
      <c r="N1085" s="116" t="s">
        <v>10291</v>
      </c>
      <c r="O1085" s="116"/>
      <c r="P1085" s="116" t="s">
        <v>10282</v>
      </c>
      <c r="Q1085" s="168">
        <v>45440</v>
      </c>
      <c r="R1085" s="240">
        <v>121400</v>
      </c>
      <c r="S1085" s="204">
        <f t="shared" si="10"/>
        <v>4291004400</v>
      </c>
      <c r="T1085" s="205" t="s">
        <v>10812</v>
      </c>
    </row>
    <row r="1086" spans="1:20" hidden="1" x14ac:dyDescent="0.25">
      <c r="A1086" s="18">
        <v>1610100300</v>
      </c>
      <c r="B1086" s="14" t="s">
        <v>3261</v>
      </c>
      <c r="C1086" s="14" t="s">
        <v>19</v>
      </c>
      <c r="D1086" s="14" t="s">
        <v>3262</v>
      </c>
      <c r="E1086" s="117">
        <v>30</v>
      </c>
      <c r="F1086" s="117"/>
      <c r="G1086" s="117" t="s">
        <v>10993</v>
      </c>
      <c r="H1086" s="168">
        <v>45432</v>
      </c>
      <c r="I1086" s="116" t="s">
        <v>8963</v>
      </c>
      <c r="J1086" s="116" t="s">
        <v>10470</v>
      </c>
      <c r="K1086" s="337" t="s">
        <v>10398</v>
      </c>
      <c r="L1086" s="195">
        <v>35336</v>
      </c>
      <c r="M1086" s="168">
        <v>45435</v>
      </c>
      <c r="N1086" s="116" t="s">
        <v>10299</v>
      </c>
      <c r="O1086" s="116"/>
      <c r="P1086" s="116" t="s">
        <v>10282</v>
      </c>
      <c r="Q1086" s="168">
        <v>45436</v>
      </c>
      <c r="R1086" s="240">
        <v>3481</v>
      </c>
      <c r="S1086" s="204">
        <f t="shared" si="10"/>
        <v>123004616</v>
      </c>
      <c r="T1086" s="205" t="s">
        <v>10503</v>
      </c>
    </row>
    <row r="1087" spans="1:20" hidden="1" x14ac:dyDescent="0.25">
      <c r="A1087" s="18">
        <v>1019101740</v>
      </c>
      <c r="B1087" s="14" t="s">
        <v>3186</v>
      </c>
      <c r="C1087" s="14" t="s">
        <v>19</v>
      </c>
      <c r="D1087" s="14" t="s">
        <v>6738</v>
      </c>
      <c r="E1087" s="117">
        <v>30</v>
      </c>
      <c r="F1087" s="117"/>
      <c r="G1087" s="117" t="s">
        <v>11004</v>
      </c>
      <c r="H1087" s="168">
        <v>45432</v>
      </c>
      <c r="I1087" s="116"/>
      <c r="J1087" s="116"/>
      <c r="K1087" s="337" t="s">
        <v>10398</v>
      </c>
      <c r="L1087" s="115">
        <v>35390</v>
      </c>
      <c r="M1087" s="168">
        <v>45441</v>
      </c>
      <c r="N1087" s="116" t="s">
        <v>10273</v>
      </c>
      <c r="O1087" s="116"/>
      <c r="P1087" s="116" t="s">
        <v>10282</v>
      </c>
      <c r="Q1087" s="168">
        <v>45442</v>
      </c>
      <c r="R1087" s="240">
        <v>790</v>
      </c>
      <c r="S1087" s="204">
        <f t="shared" si="10"/>
        <v>27958100</v>
      </c>
      <c r="T1087" s="205" t="s">
        <v>10889</v>
      </c>
    </row>
    <row r="1088" spans="1:20" hidden="1" x14ac:dyDescent="0.25">
      <c r="A1088" s="18">
        <v>1219105040</v>
      </c>
      <c r="B1088" s="14" t="s">
        <v>8023</v>
      </c>
      <c r="C1088" s="244" t="s">
        <v>19</v>
      </c>
      <c r="D1088" s="244" t="s">
        <v>8022</v>
      </c>
      <c r="E1088" s="245">
        <v>4</v>
      </c>
      <c r="F1088" s="246"/>
      <c r="G1088" s="245" t="s">
        <v>11009</v>
      </c>
      <c r="H1088" s="246">
        <v>45432</v>
      </c>
      <c r="I1088" s="247"/>
      <c r="J1088" s="247"/>
      <c r="K1088" s="338" t="s">
        <v>10398</v>
      </c>
      <c r="L1088" s="115">
        <v>35698</v>
      </c>
      <c r="M1088" s="168">
        <v>45472</v>
      </c>
      <c r="N1088" s="116" t="s">
        <v>10280</v>
      </c>
      <c r="O1088" s="116"/>
      <c r="P1088" s="116" t="s">
        <v>10282</v>
      </c>
      <c r="Q1088" s="168">
        <v>45475</v>
      </c>
      <c r="R1088" s="240">
        <v>61491</v>
      </c>
      <c r="S1088" s="204">
        <f t="shared" si="10"/>
        <v>2195105718</v>
      </c>
      <c r="T1088" s="205" t="s">
        <v>10891</v>
      </c>
    </row>
    <row r="1089" spans="1:20" hidden="1" x14ac:dyDescent="0.25">
      <c r="A1089" s="18">
        <v>1011100950</v>
      </c>
      <c r="B1089" s="14" t="s">
        <v>3534</v>
      </c>
      <c r="C1089" s="14" t="s">
        <v>19</v>
      </c>
      <c r="D1089" s="14" t="s">
        <v>10820</v>
      </c>
      <c r="E1089" s="117">
        <v>1</v>
      </c>
      <c r="F1089" s="117"/>
      <c r="G1089" s="117" t="s">
        <v>11008</v>
      </c>
      <c r="H1089" s="168">
        <v>45432</v>
      </c>
      <c r="I1089" s="116"/>
      <c r="J1089" s="116"/>
      <c r="K1089" s="337" t="s">
        <v>10398</v>
      </c>
      <c r="L1089" s="115">
        <v>35417</v>
      </c>
      <c r="M1089" s="168">
        <v>45443</v>
      </c>
      <c r="N1089" s="116" t="s">
        <v>10618</v>
      </c>
      <c r="O1089" s="116"/>
      <c r="P1089" s="116" t="s">
        <v>10282</v>
      </c>
      <c r="Q1089" s="168">
        <v>45460</v>
      </c>
      <c r="R1089" s="240">
        <v>29000</v>
      </c>
      <c r="S1089" s="204">
        <f t="shared" si="10"/>
        <v>1027093000</v>
      </c>
      <c r="T1089" s="205" t="s">
        <v>10884</v>
      </c>
    </row>
    <row r="1090" spans="1:20" hidden="1" x14ac:dyDescent="0.25">
      <c r="A1090" s="18">
        <v>1234100200</v>
      </c>
      <c r="B1090" s="23" t="s">
        <v>3879</v>
      </c>
      <c r="C1090" s="23" t="s">
        <v>19</v>
      </c>
      <c r="D1090" s="23" t="s">
        <v>7435</v>
      </c>
      <c r="E1090" s="117">
        <v>3</v>
      </c>
      <c r="F1090" s="117"/>
      <c r="G1090" s="117" t="s">
        <v>11007</v>
      </c>
      <c r="H1090" s="168">
        <v>45432</v>
      </c>
      <c r="I1090" s="116" t="s">
        <v>8963</v>
      </c>
      <c r="J1090" s="116" t="s">
        <v>10002</v>
      </c>
      <c r="K1090" s="337" t="s">
        <v>10398</v>
      </c>
      <c r="L1090" s="115">
        <v>35388</v>
      </c>
      <c r="M1090" s="168">
        <v>45441</v>
      </c>
      <c r="N1090" s="116" t="s">
        <v>10176</v>
      </c>
      <c r="O1090" s="116"/>
      <c r="P1090" s="116" t="s">
        <v>10282</v>
      </c>
      <c r="Q1090" s="168">
        <v>45442</v>
      </c>
      <c r="R1090" s="240">
        <v>94183</v>
      </c>
      <c r="S1090" s="204">
        <f t="shared" si="10"/>
        <v>3332948004</v>
      </c>
      <c r="T1090" s="205" t="s">
        <v>10761</v>
      </c>
    </row>
    <row r="1091" spans="1:20" hidden="1" x14ac:dyDescent="0.25">
      <c r="A1091" s="18">
        <v>1210100190</v>
      </c>
      <c r="B1091" s="14" t="s">
        <v>6017</v>
      </c>
      <c r="C1091" s="14" t="s">
        <v>19</v>
      </c>
      <c r="D1091" s="14" t="s">
        <v>8458</v>
      </c>
      <c r="E1091" s="117">
        <v>1</v>
      </c>
      <c r="F1091" s="117"/>
      <c r="G1091" s="117" t="s">
        <v>11006</v>
      </c>
      <c r="H1091" s="168">
        <v>45432</v>
      </c>
      <c r="I1091" s="116" t="s">
        <v>8963</v>
      </c>
      <c r="J1091" s="116" t="s">
        <v>10002</v>
      </c>
      <c r="K1091" s="337" t="s">
        <v>10829</v>
      </c>
      <c r="L1091" s="115">
        <v>35515</v>
      </c>
      <c r="M1091" s="168">
        <v>45456</v>
      </c>
      <c r="N1091" s="116" t="s">
        <v>10457</v>
      </c>
      <c r="O1091" s="116"/>
      <c r="P1091" s="116" t="s">
        <v>10282</v>
      </c>
      <c r="Q1091" s="168">
        <v>45462</v>
      </c>
      <c r="R1091" s="240">
        <v>270885</v>
      </c>
      <c r="S1091" s="204">
        <f t="shared" si="10"/>
        <v>9620480775</v>
      </c>
      <c r="T1091" s="205" t="s">
        <v>10815</v>
      </c>
    </row>
    <row r="1092" spans="1:20" hidden="1" x14ac:dyDescent="0.25">
      <c r="A1092" s="18">
        <v>1022104230</v>
      </c>
      <c r="B1092" s="14" t="s">
        <v>10946</v>
      </c>
      <c r="C1092" s="14" t="s">
        <v>19</v>
      </c>
      <c r="D1092" s="10" t="s">
        <v>10631</v>
      </c>
      <c r="E1092" s="117">
        <v>12</v>
      </c>
      <c r="F1092" s="117"/>
      <c r="G1092" s="117" t="s">
        <v>11005</v>
      </c>
      <c r="H1092" s="168">
        <v>45432</v>
      </c>
      <c r="I1092" s="116"/>
      <c r="J1092" s="116"/>
      <c r="K1092" s="337" t="s">
        <v>10398</v>
      </c>
      <c r="L1092" s="115">
        <v>35514</v>
      </c>
      <c r="M1092" s="168">
        <v>45456</v>
      </c>
      <c r="N1092" s="116" t="s">
        <v>10299</v>
      </c>
      <c r="O1092" s="116"/>
      <c r="P1092" s="116" t="s">
        <v>10282</v>
      </c>
      <c r="Q1092" s="168">
        <v>45460</v>
      </c>
      <c r="R1092" s="240">
        <v>6744</v>
      </c>
      <c r="S1092" s="240">
        <f t="shared" si="10"/>
        <v>239506416</v>
      </c>
      <c r="T1092" s="205" t="s">
        <v>10658</v>
      </c>
    </row>
    <row r="1093" spans="1:20" hidden="1" x14ac:dyDescent="0.25">
      <c r="A1093" s="18">
        <v>1010108370</v>
      </c>
      <c r="B1093" s="14" t="s">
        <v>11031</v>
      </c>
      <c r="C1093" s="10" t="s">
        <v>19</v>
      </c>
      <c r="D1093" s="14" t="s">
        <v>11032</v>
      </c>
      <c r="E1093" s="117">
        <v>3</v>
      </c>
      <c r="F1093" s="117"/>
      <c r="G1093" s="117" t="s">
        <v>11034</v>
      </c>
      <c r="H1093" s="168">
        <v>45435</v>
      </c>
      <c r="I1093" s="116" t="s">
        <v>8963</v>
      </c>
      <c r="J1093" s="116" t="s">
        <v>10003</v>
      </c>
      <c r="K1093" s="337" t="s">
        <v>10398</v>
      </c>
      <c r="L1093" s="115">
        <v>35384</v>
      </c>
      <c r="M1093" s="168">
        <v>45441</v>
      </c>
      <c r="N1093" s="202" t="s">
        <v>11067</v>
      </c>
      <c r="O1093" s="116"/>
      <c r="P1093" s="116" t="s">
        <v>10282</v>
      </c>
      <c r="Q1093" s="168">
        <v>45442</v>
      </c>
      <c r="R1093" s="240">
        <v>17170</v>
      </c>
      <c r="S1093" s="204">
        <f t="shared" si="10"/>
        <v>607543280</v>
      </c>
      <c r="T1093" s="205" t="s">
        <v>10857</v>
      </c>
    </row>
    <row r="1094" spans="1:20" ht="25.5" hidden="1" x14ac:dyDescent="0.25">
      <c r="A1094" s="18">
        <v>1026100050</v>
      </c>
      <c r="B1094" s="14" t="s">
        <v>3182</v>
      </c>
      <c r="C1094" s="14" t="s">
        <v>19</v>
      </c>
      <c r="D1094" s="14" t="s">
        <v>3183</v>
      </c>
      <c r="E1094" s="117">
        <v>4</v>
      </c>
      <c r="F1094" s="117"/>
      <c r="G1094" s="117" t="s">
        <v>11033</v>
      </c>
      <c r="H1094" s="168">
        <v>45435</v>
      </c>
      <c r="I1094" s="116"/>
      <c r="J1094" s="116"/>
      <c r="K1094" s="337" t="s">
        <v>10398</v>
      </c>
      <c r="L1094" s="115">
        <v>35350</v>
      </c>
      <c r="M1094" s="168">
        <v>45439</v>
      </c>
      <c r="N1094" s="116" t="s">
        <v>10306</v>
      </c>
      <c r="O1094" s="116" t="s">
        <v>10634</v>
      </c>
      <c r="P1094" s="116" t="s">
        <v>10282</v>
      </c>
      <c r="Q1094" s="168">
        <v>45453</v>
      </c>
      <c r="R1094" s="240">
        <v>467000</v>
      </c>
      <c r="S1094" s="204">
        <f t="shared" si="10"/>
        <v>16508450000</v>
      </c>
      <c r="T1094" s="205" t="s">
        <v>10902</v>
      </c>
    </row>
    <row r="1095" spans="1:20" hidden="1" x14ac:dyDescent="0.25">
      <c r="A1095" s="18">
        <v>1519110800</v>
      </c>
      <c r="B1095" s="19" t="s">
        <v>8103</v>
      </c>
      <c r="C1095" s="19" t="s">
        <v>19</v>
      </c>
      <c r="D1095" s="19" t="s">
        <v>8104</v>
      </c>
      <c r="E1095" s="117">
        <v>5</v>
      </c>
      <c r="F1095" s="117"/>
      <c r="G1095" s="117" t="s">
        <v>11035</v>
      </c>
      <c r="H1095" s="168">
        <v>45436</v>
      </c>
      <c r="I1095" s="116" t="s">
        <v>8963</v>
      </c>
      <c r="J1095" s="116" t="s">
        <v>10002</v>
      </c>
      <c r="K1095" s="337" t="s">
        <v>10398</v>
      </c>
      <c r="L1095" s="195">
        <v>35351</v>
      </c>
      <c r="M1095" s="168">
        <v>45439</v>
      </c>
      <c r="N1095" s="116" t="s">
        <v>10175</v>
      </c>
      <c r="O1095" s="116"/>
      <c r="P1095" s="116" t="s">
        <v>10282</v>
      </c>
      <c r="Q1095" s="168">
        <v>45441</v>
      </c>
      <c r="R1095" s="204">
        <v>73</v>
      </c>
      <c r="S1095" s="204">
        <f t="shared" si="10"/>
        <v>2580623</v>
      </c>
      <c r="T1095" s="205" t="s">
        <v>11023</v>
      </c>
    </row>
    <row r="1096" spans="1:20" hidden="1" x14ac:dyDescent="0.25">
      <c r="A1096" s="18">
        <v>1521100100</v>
      </c>
      <c r="B1096" s="14" t="s">
        <v>6259</v>
      </c>
      <c r="C1096" s="14" t="s">
        <v>19</v>
      </c>
      <c r="D1096" s="14" t="s">
        <v>6260</v>
      </c>
      <c r="E1096" s="117">
        <v>500</v>
      </c>
      <c r="F1096" s="117"/>
      <c r="G1096" s="117" t="s">
        <v>11035</v>
      </c>
      <c r="H1096" s="168">
        <v>45436</v>
      </c>
      <c r="I1096" s="116" t="s">
        <v>8963</v>
      </c>
      <c r="J1096" s="116" t="s">
        <v>10780</v>
      </c>
      <c r="K1096" s="337" t="s">
        <v>10398</v>
      </c>
      <c r="L1096" s="195">
        <v>35351</v>
      </c>
      <c r="M1096" s="168">
        <v>45439</v>
      </c>
      <c r="N1096" s="116" t="s">
        <v>10175</v>
      </c>
      <c r="O1096" s="116"/>
      <c r="P1096" s="116" t="s">
        <v>10282</v>
      </c>
      <c r="Q1096" s="168">
        <v>45440</v>
      </c>
      <c r="R1096" s="204">
        <v>1100</v>
      </c>
      <c r="S1096" s="204">
        <f t="shared" si="10"/>
        <v>38886100</v>
      </c>
      <c r="T1096" s="205" t="s">
        <v>10768</v>
      </c>
    </row>
    <row r="1097" spans="1:20" hidden="1" x14ac:dyDescent="0.25">
      <c r="A1097" s="18">
        <v>1810103990</v>
      </c>
      <c r="B1097" s="14" t="s">
        <v>4898</v>
      </c>
      <c r="C1097" s="14" t="s">
        <v>19</v>
      </c>
      <c r="D1097" s="14" t="s">
        <v>4899</v>
      </c>
      <c r="E1097" s="117">
        <v>50</v>
      </c>
      <c r="F1097" s="117"/>
      <c r="G1097" s="117" t="s">
        <v>11035</v>
      </c>
      <c r="H1097" s="168">
        <v>45436</v>
      </c>
      <c r="I1097" s="116" t="s">
        <v>8963</v>
      </c>
      <c r="J1097" s="116" t="s">
        <v>10951</v>
      </c>
      <c r="K1097" s="337" t="s">
        <v>10398</v>
      </c>
      <c r="L1097" s="195">
        <v>35351</v>
      </c>
      <c r="M1097" s="168">
        <v>45439</v>
      </c>
      <c r="N1097" s="116" t="s">
        <v>10175</v>
      </c>
      <c r="O1097" s="116"/>
      <c r="P1097" s="116" t="s">
        <v>10282</v>
      </c>
      <c r="Q1097" s="168">
        <v>45440</v>
      </c>
      <c r="R1097" s="204">
        <v>1780</v>
      </c>
      <c r="S1097" s="204">
        <f t="shared" si="10"/>
        <v>62924780</v>
      </c>
      <c r="T1097" s="205" t="s">
        <v>10540</v>
      </c>
    </row>
    <row r="1098" spans="1:20" hidden="1" x14ac:dyDescent="0.25">
      <c r="A1098" s="18">
        <v>1810104110</v>
      </c>
      <c r="B1098" s="14" t="s">
        <v>4943</v>
      </c>
      <c r="C1098" s="14" t="s">
        <v>19</v>
      </c>
      <c r="D1098" s="14" t="s">
        <v>7965</v>
      </c>
      <c r="E1098" s="117">
        <v>20</v>
      </c>
      <c r="F1098" s="117"/>
      <c r="G1098" s="117" t="s">
        <v>11035</v>
      </c>
      <c r="H1098" s="168">
        <v>45436</v>
      </c>
      <c r="I1098" s="116" t="s">
        <v>8963</v>
      </c>
      <c r="J1098" s="116" t="s">
        <v>10633</v>
      </c>
      <c r="K1098" s="337" t="s">
        <v>10398</v>
      </c>
      <c r="L1098" s="195">
        <v>35351</v>
      </c>
      <c r="M1098" s="168">
        <v>45439</v>
      </c>
      <c r="N1098" s="116" t="s">
        <v>10175</v>
      </c>
      <c r="O1098" s="116"/>
      <c r="P1098" s="116" t="s">
        <v>10282</v>
      </c>
      <c r="Q1098" s="168">
        <v>45440</v>
      </c>
      <c r="R1098" s="204">
        <v>1910</v>
      </c>
      <c r="S1098" s="204">
        <f t="shared" si="10"/>
        <v>67520410</v>
      </c>
      <c r="T1098" s="205" t="s">
        <v>11022</v>
      </c>
    </row>
    <row r="1099" spans="1:20" hidden="1" x14ac:dyDescent="0.25">
      <c r="A1099" s="18">
        <v>1010100750</v>
      </c>
      <c r="B1099" s="14" t="s">
        <v>2300</v>
      </c>
      <c r="C1099" s="14" t="s">
        <v>19</v>
      </c>
      <c r="D1099" s="14" t="s">
        <v>2301</v>
      </c>
      <c r="E1099" s="117">
        <v>50</v>
      </c>
      <c r="F1099" s="117"/>
      <c r="G1099" s="117" t="s">
        <v>11036</v>
      </c>
      <c r="H1099" s="168">
        <v>45436</v>
      </c>
      <c r="I1099" s="116" t="s">
        <v>8963</v>
      </c>
      <c r="J1099" s="116" t="s">
        <v>11051</v>
      </c>
      <c r="K1099" s="337" t="s">
        <v>10398</v>
      </c>
      <c r="L1099" s="115">
        <v>35383</v>
      </c>
      <c r="M1099" s="168">
        <v>45441</v>
      </c>
      <c r="N1099" s="116" t="s">
        <v>11070</v>
      </c>
      <c r="O1099" s="116"/>
      <c r="P1099" s="116" t="s">
        <v>10282</v>
      </c>
      <c r="Q1099" s="168">
        <v>45442</v>
      </c>
      <c r="R1099" s="204">
        <v>2402</v>
      </c>
      <c r="S1099" s="204">
        <f t="shared" si="10"/>
        <v>84989966</v>
      </c>
      <c r="T1099" s="205" t="s">
        <v>11028</v>
      </c>
    </row>
    <row r="1100" spans="1:20" hidden="1" x14ac:dyDescent="0.25">
      <c r="A1100" s="18">
        <v>1022100230</v>
      </c>
      <c r="B1100" s="14" t="s">
        <v>666</v>
      </c>
      <c r="C1100" s="265" t="s">
        <v>19</v>
      </c>
      <c r="D1100" s="265" t="s">
        <v>667</v>
      </c>
      <c r="E1100" s="266">
        <v>360</v>
      </c>
      <c r="F1100" s="267"/>
      <c r="G1100" s="266" t="s">
        <v>11092</v>
      </c>
      <c r="H1100" s="267">
        <v>45448</v>
      </c>
      <c r="I1100" s="270"/>
      <c r="J1100" s="270"/>
      <c r="K1100" s="338" t="s">
        <v>10398</v>
      </c>
      <c r="L1100" s="115">
        <v>35484</v>
      </c>
      <c r="M1100" s="168">
        <v>45454</v>
      </c>
      <c r="N1100" s="116" t="s">
        <v>11543</v>
      </c>
      <c r="O1100" s="116" t="s">
        <v>12036</v>
      </c>
      <c r="P1100" s="116" t="s">
        <v>10282</v>
      </c>
      <c r="Q1100" s="168">
        <v>45610</v>
      </c>
      <c r="R1100" s="204"/>
      <c r="S1100" s="204">
        <f t="shared" si="10"/>
        <v>0</v>
      </c>
      <c r="T1100" s="205"/>
    </row>
    <row r="1101" spans="1:20" hidden="1" x14ac:dyDescent="0.25">
      <c r="A1101" s="18">
        <v>1511100420</v>
      </c>
      <c r="B1101" s="14" t="s">
        <v>4376</v>
      </c>
      <c r="C1101" s="14" t="s">
        <v>19</v>
      </c>
      <c r="D1101" s="14" t="s">
        <v>4377</v>
      </c>
      <c r="E1101" s="117">
        <v>50</v>
      </c>
      <c r="F1101" s="117"/>
      <c r="G1101" s="117" t="s">
        <v>11095</v>
      </c>
      <c r="H1101" s="168">
        <v>45449</v>
      </c>
      <c r="I1101" s="116" t="s">
        <v>8963</v>
      </c>
      <c r="J1101" s="116" t="s">
        <v>10632</v>
      </c>
      <c r="K1101" s="337" t="s">
        <v>10398</v>
      </c>
      <c r="L1101" s="195">
        <v>35459</v>
      </c>
      <c r="M1101" s="168">
        <v>45453</v>
      </c>
      <c r="N1101" s="116" t="s">
        <v>10175</v>
      </c>
      <c r="O1101" s="116"/>
      <c r="P1101" s="116" t="s">
        <v>10282</v>
      </c>
      <c r="Q1101" s="168">
        <v>45462</v>
      </c>
      <c r="R1101" s="204">
        <v>260</v>
      </c>
      <c r="S1101" s="204">
        <f t="shared" si="10"/>
        <v>9219340</v>
      </c>
      <c r="T1101" s="205" t="s">
        <v>10314</v>
      </c>
    </row>
    <row r="1102" spans="1:20" hidden="1" x14ac:dyDescent="0.25">
      <c r="A1102" s="18">
        <v>1512105360</v>
      </c>
      <c r="B1102" s="14" t="s">
        <v>4826</v>
      </c>
      <c r="C1102" s="14" t="s">
        <v>19</v>
      </c>
      <c r="D1102" s="14" t="s">
        <v>6823</v>
      </c>
      <c r="E1102" s="117">
        <v>20</v>
      </c>
      <c r="F1102" s="117"/>
      <c r="G1102" s="117" t="s">
        <v>11095</v>
      </c>
      <c r="H1102" s="168">
        <v>45449</v>
      </c>
      <c r="I1102" s="116"/>
      <c r="J1102" s="116"/>
      <c r="K1102" s="337" t="s">
        <v>10398</v>
      </c>
      <c r="L1102" s="195">
        <v>35459</v>
      </c>
      <c r="M1102" s="168">
        <v>45453</v>
      </c>
      <c r="N1102" s="116" t="s">
        <v>10175</v>
      </c>
      <c r="O1102" s="116"/>
      <c r="P1102" s="116" t="s">
        <v>10282</v>
      </c>
      <c r="Q1102" s="168">
        <v>45462</v>
      </c>
      <c r="R1102" s="204">
        <v>120</v>
      </c>
      <c r="S1102" s="204">
        <f t="shared" si="10"/>
        <v>4255080</v>
      </c>
      <c r="T1102" s="205" t="s">
        <v>10541</v>
      </c>
    </row>
    <row r="1103" spans="1:20" hidden="1" x14ac:dyDescent="0.25">
      <c r="A1103" s="18">
        <v>1810103950</v>
      </c>
      <c r="B1103" s="14" t="s">
        <v>4880</v>
      </c>
      <c r="C1103" s="14" t="s">
        <v>19</v>
      </c>
      <c r="D1103" s="14" t="s">
        <v>7374</v>
      </c>
      <c r="E1103" s="117">
        <v>50</v>
      </c>
      <c r="F1103" s="117"/>
      <c r="G1103" s="117" t="s">
        <v>11095</v>
      </c>
      <c r="H1103" s="168">
        <v>45449</v>
      </c>
      <c r="I1103" s="116"/>
      <c r="J1103" s="116"/>
      <c r="K1103" s="337" t="s">
        <v>10398</v>
      </c>
      <c r="L1103" s="195">
        <v>35459</v>
      </c>
      <c r="M1103" s="168">
        <v>45453</v>
      </c>
      <c r="N1103" s="116" t="s">
        <v>10175</v>
      </c>
      <c r="O1103" s="116"/>
      <c r="P1103" s="116" t="s">
        <v>10282</v>
      </c>
      <c r="Q1103" s="168">
        <v>45462</v>
      </c>
      <c r="R1103" s="204">
        <v>860</v>
      </c>
      <c r="S1103" s="204">
        <f t="shared" si="10"/>
        <v>30494740</v>
      </c>
      <c r="T1103" s="205" t="s">
        <v>10510</v>
      </c>
    </row>
    <row r="1104" spans="1:20" hidden="1" x14ac:dyDescent="0.25">
      <c r="A1104" s="18">
        <v>1810104100</v>
      </c>
      <c r="B1104" s="14" t="s">
        <v>4942</v>
      </c>
      <c r="C1104" s="14" t="s">
        <v>19</v>
      </c>
      <c r="D1104" s="14" t="s">
        <v>7243</v>
      </c>
      <c r="E1104" s="117">
        <v>50</v>
      </c>
      <c r="F1104" s="117"/>
      <c r="G1104" s="117" t="s">
        <v>11095</v>
      </c>
      <c r="H1104" s="168">
        <v>45449</v>
      </c>
      <c r="I1104" s="116" t="s">
        <v>8963</v>
      </c>
      <c r="J1104" s="116" t="s">
        <v>10887</v>
      </c>
      <c r="K1104" s="338" t="s">
        <v>10398</v>
      </c>
      <c r="L1104" s="195">
        <v>35459</v>
      </c>
      <c r="M1104" s="168">
        <v>45453</v>
      </c>
      <c r="N1104" s="116" t="s">
        <v>10175</v>
      </c>
      <c r="O1104" s="116"/>
      <c r="P1104" s="116" t="s">
        <v>10282</v>
      </c>
      <c r="Q1104" s="168">
        <v>45484</v>
      </c>
      <c r="R1104" s="204">
        <v>1650</v>
      </c>
      <c r="S1104" s="204">
        <f t="shared" si="10"/>
        <v>58507350</v>
      </c>
      <c r="T1104" s="205" t="s">
        <v>11022</v>
      </c>
    </row>
    <row r="1105" spans="1:20" hidden="1" x14ac:dyDescent="0.25">
      <c r="A1105" s="18">
        <v>1810104330</v>
      </c>
      <c r="B1105" s="30" t="s">
        <v>5021</v>
      </c>
      <c r="C1105" s="30" t="s">
        <v>19</v>
      </c>
      <c r="D1105" s="30" t="s">
        <v>5022</v>
      </c>
      <c r="E1105" s="117">
        <v>30</v>
      </c>
      <c r="F1105" s="117"/>
      <c r="G1105" s="117" t="s">
        <v>11095</v>
      </c>
      <c r="H1105" s="168">
        <v>45449</v>
      </c>
      <c r="I1105" s="116"/>
      <c r="J1105" s="116"/>
      <c r="K1105" s="337" t="s">
        <v>10398</v>
      </c>
      <c r="L1105" s="195">
        <v>35459</v>
      </c>
      <c r="M1105" s="168">
        <v>45453</v>
      </c>
      <c r="N1105" s="116" t="s">
        <v>10175</v>
      </c>
      <c r="O1105" s="116"/>
      <c r="P1105" s="116" t="s">
        <v>10282</v>
      </c>
      <c r="Q1105" s="168">
        <v>45462</v>
      </c>
      <c r="R1105" s="204">
        <v>12980</v>
      </c>
      <c r="S1105" s="204">
        <f t="shared" si="10"/>
        <v>460257820</v>
      </c>
      <c r="T1105" s="205" t="s">
        <v>10889</v>
      </c>
    </row>
    <row r="1106" spans="1:20" hidden="1" x14ac:dyDescent="0.25">
      <c r="A1106" s="18">
        <v>1810105170</v>
      </c>
      <c r="B1106" s="14" t="s">
        <v>3089</v>
      </c>
      <c r="C1106" s="14" t="s">
        <v>19</v>
      </c>
      <c r="D1106" s="14" t="s">
        <v>3090</v>
      </c>
      <c r="E1106" s="117">
        <v>200</v>
      </c>
      <c r="F1106" s="117"/>
      <c r="G1106" s="117" t="s">
        <v>11095</v>
      </c>
      <c r="H1106" s="168">
        <v>45449</v>
      </c>
      <c r="I1106" s="116" t="s">
        <v>8963</v>
      </c>
      <c r="J1106" s="116" t="s">
        <v>10678</v>
      </c>
      <c r="K1106" s="337" t="s">
        <v>10398</v>
      </c>
      <c r="L1106" s="195">
        <v>35459</v>
      </c>
      <c r="M1106" s="168">
        <v>45453</v>
      </c>
      <c r="N1106" s="116" t="s">
        <v>10175</v>
      </c>
      <c r="O1106" s="116"/>
      <c r="P1106" s="116" t="s">
        <v>10282</v>
      </c>
      <c r="Q1106" s="168">
        <v>45462</v>
      </c>
      <c r="R1106" s="204">
        <v>840</v>
      </c>
      <c r="S1106" s="204">
        <f t="shared" si="10"/>
        <v>29785560</v>
      </c>
      <c r="T1106" s="205" t="s">
        <v>10320</v>
      </c>
    </row>
    <row r="1107" spans="1:20" hidden="1" x14ac:dyDescent="0.25">
      <c r="A1107" s="18">
        <v>1022104240</v>
      </c>
      <c r="B1107" s="10" t="s">
        <v>9691</v>
      </c>
      <c r="C1107" s="10" t="s">
        <v>19</v>
      </c>
      <c r="D1107" s="26" t="s">
        <v>10849</v>
      </c>
      <c r="E1107" s="117">
        <v>5</v>
      </c>
      <c r="F1107" s="117"/>
      <c r="G1107" s="117" t="s">
        <v>11114</v>
      </c>
      <c r="H1107" s="168">
        <v>45453</v>
      </c>
      <c r="I1107" s="116" t="s">
        <v>8963</v>
      </c>
      <c r="J1107" s="116" t="s">
        <v>10003</v>
      </c>
      <c r="K1107" s="338" t="s">
        <v>10398</v>
      </c>
      <c r="L1107" s="115">
        <v>35489</v>
      </c>
      <c r="M1107" s="168">
        <v>45455</v>
      </c>
      <c r="N1107" s="116" t="s">
        <v>11541</v>
      </c>
      <c r="O1107" s="116"/>
      <c r="P1107" s="116" t="s">
        <v>10282</v>
      </c>
      <c r="Q1107" s="168">
        <v>45483</v>
      </c>
      <c r="R1107" s="240">
        <v>0</v>
      </c>
      <c r="S1107" s="204">
        <f t="shared" si="10"/>
        <v>0</v>
      </c>
      <c r="T1107" s="205" t="s">
        <v>10892</v>
      </c>
    </row>
    <row r="1108" spans="1:20" hidden="1" x14ac:dyDescent="0.25">
      <c r="A1108" s="18">
        <v>1022104240</v>
      </c>
      <c r="B1108" s="10" t="s">
        <v>9691</v>
      </c>
      <c r="C1108" s="10" t="s">
        <v>19</v>
      </c>
      <c r="D1108" s="26" t="s">
        <v>10850</v>
      </c>
      <c r="E1108" s="117">
        <v>5</v>
      </c>
      <c r="F1108" s="117"/>
      <c r="G1108" s="117" t="s">
        <v>11114</v>
      </c>
      <c r="H1108" s="168">
        <v>45453</v>
      </c>
      <c r="I1108" s="116" t="s">
        <v>8963</v>
      </c>
      <c r="J1108" s="116" t="s">
        <v>10003</v>
      </c>
      <c r="K1108" s="338" t="s">
        <v>10398</v>
      </c>
      <c r="L1108" s="115">
        <v>35489</v>
      </c>
      <c r="M1108" s="168">
        <v>45455</v>
      </c>
      <c r="N1108" s="116" t="s">
        <v>11541</v>
      </c>
      <c r="O1108" s="116"/>
      <c r="P1108" s="116" t="s">
        <v>10282</v>
      </c>
      <c r="Q1108" s="168">
        <v>45483</v>
      </c>
      <c r="R1108" s="240">
        <v>0</v>
      </c>
      <c r="S1108" s="204">
        <f t="shared" si="10"/>
        <v>0</v>
      </c>
      <c r="T1108" s="205" t="s">
        <v>10892</v>
      </c>
    </row>
    <row r="1109" spans="1:20" hidden="1" x14ac:dyDescent="0.25">
      <c r="A1109" s="18">
        <v>1022104240</v>
      </c>
      <c r="B1109" s="10" t="s">
        <v>9691</v>
      </c>
      <c r="C1109" s="10" t="s">
        <v>19</v>
      </c>
      <c r="D1109" s="26" t="s">
        <v>10851</v>
      </c>
      <c r="E1109" s="117">
        <v>5</v>
      </c>
      <c r="F1109" s="117"/>
      <c r="G1109" s="117" t="s">
        <v>11114</v>
      </c>
      <c r="H1109" s="168">
        <v>45453</v>
      </c>
      <c r="I1109" s="116" t="s">
        <v>8963</v>
      </c>
      <c r="J1109" s="116" t="s">
        <v>10003</v>
      </c>
      <c r="K1109" s="338" t="s">
        <v>10398</v>
      </c>
      <c r="L1109" s="115">
        <v>35489</v>
      </c>
      <c r="M1109" s="168">
        <v>45455</v>
      </c>
      <c r="N1109" s="116" t="s">
        <v>11541</v>
      </c>
      <c r="O1109" s="116"/>
      <c r="P1109" s="116" t="s">
        <v>10282</v>
      </c>
      <c r="Q1109" s="168">
        <v>45483</v>
      </c>
      <c r="R1109" s="240">
        <v>0</v>
      </c>
      <c r="S1109" s="204">
        <f t="shared" si="10"/>
        <v>0</v>
      </c>
      <c r="T1109" s="205" t="s">
        <v>10892</v>
      </c>
    </row>
    <row r="1110" spans="1:20" hidden="1" x14ac:dyDescent="0.25">
      <c r="A1110" s="18">
        <v>1211101670</v>
      </c>
      <c r="B1110" s="23" t="s">
        <v>2329</v>
      </c>
      <c r="C1110" s="23" t="s">
        <v>19</v>
      </c>
      <c r="D1110" s="23" t="s">
        <v>7434</v>
      </c>
      <c r="E1110" s="117">
        <v>1</v>
      </c>
      <c r="F1110" s="117"/>
      <c r="G1110" s="117" t="s">
        <v>11115</v>
      </c>
      <c r="H1110" s="168">
        <v>45453</v>
      </c>
      <c r="I1110" s="116"/>
      <c r="J1110" s="116"/>
      <c r="K1110" s="337" t="s">
        <v>10398</v>
      </c>
      <c r="L1110" s="115">
        <v>35507</v>
      </c>
      <c r="M1110" s="168">
        <v>45456</v>
      </c>
      <c r="N1110" s="116" t="s">
        <v>10176</v>
      </c>
      <c r="O1110" s="116"/>
      <c r="P1110" s="116" t="s">
        <v>10282</v>
      </c>
      <c r="Q1110" s="168">
        <v>45460</v>
      </c>
      <c r="S1110" s="160">
        <f t="shared" si="10"/>
        <v>0</v>
      </c>
    </row>
    <row r="1111" spans="1:20" hidden="1" x14ac:dyDescent="0.25">
      <c r="A1111" s="18">
        <v>1213100670</v>
      </c>
      <c r="B1111" s="14" t="s">
        <v>7471</v>
      </c>
      <c r="C1111" s="14" t="s">
        <v>1469</v>
      </c>
      <c r="D1111" s="14" t="s">
        <v>7473</v>
      </c>
      <c r="E1111" s="117">
        <v>60</v>
      </c>
      <c r="F1111" s="117"/>
      <c r="G1111" s="117" t="s">
        <v>11115</v>
      </c>
      <c r="H1111" s="168">
        <v>45453</v>
      </c>
      <c r="I1111" s="116" t="s">
        <v>8963</v>
      </c>
      <c r="J1111" s="116" t="s">
        <v>10680</v>
      </c>
      <c r="K1111" s="338" t="s">
        <v>10398</v>
      </c>
      <c r="L1111" s="115">
        <v>35506</v>
      </c>
      <c r="M1111" s="168">
        <v>45456</v>
      </c>
      <c r="N1111" s="116" t="s">
        <v>10223</v>
      </c>
      <c r="O1111" s="116"/>
      <c r="P1111" s="116" t="s">
        <v>10282</v>
      </c>
      <c r="Q1111" s="168">
        <v>45470</v>
      </c>
      <c r="R1111" s="204"/>
      <c r="S1111" s="204">
        <f t="shared" si="10"/>
        <v>0</v>
      </c>
      <c r="T1111" s="205"/>
    </row>
    <row r="1112" spans="1:20" hidden="1" x14ac:dyDescent="0.25">
      <c r="A1112" s="18">
        <v>1217100800</v>
      </c>
      <c r="B1112" s="23" t="s">
        <v>6947</v>
      </c>
      <c r="C1112" s="23" t="s">
        <v>19</v>
      </c>
      <c r="D1112" s="23" t="s">
        <v>8050</v>
      </c>
      <c r="E1112" s="117">
        <v>270</v>
      </c>
      <c r="F1112" s="117"/>
      <c r="G1112" s="117" t="s">
        <v>11115</v>
      </c>
      <c r="H1112" s="168">
        <v>45453</v>
      </c>
      <c r="I1112" s="116" t="s">
        <v>8963</v>
      </c>
      <c r="J1112" s="116" t="s">
        <v>11052</v>
      </c>
      <c r="K1112" s="337" t="s">
        <v>10398</v>
      </c>
      <c r="L1112" s="115">
        <v>35512</v>
      </c>
      <c r="M1112" s="168">
        <v>45456</v>
      </c>
      <c r="N1112" s="116" t="s">
        <v>10224</v>
      </c>
      <c r="O1112" s="116"/>
      <c r="P1112" s="116" t="s">
        <v>10282</v>
      </c>
      <c r="Q1112" s="168">
        <v>45460</v>
      </c>
      <c r="R1112" s="204"/>
      <c r="S1112" s="204">
        <f t="shared" si="10"/>
        <v>0</v>
      </c>
      <c r="T1112" s="205"/>
    </row>
    <row r="1113" spans="1:20" hidden="1" x14ac:dyDescent="0.25">
      <c r="A1113" s="18">
        <v>1223100160</v>
      </c>
      <c r="B1113" s="14" t="s">
        <v>9685</v>
      </c>
      <c r="C1113" s="14" t="s">
        <v>19</v>
      </c>
      <c r="D1113" s="14" t="s">
        <v>9682</v>
      </c>
      <c r="E1113" s="117">
        <v>8</v>
      </c>
      <c r="F1113" s="117"/>
      <c r="G1113" s="117" t="s">
        <v>11115</v>
      </c>
      <c r="H1113" s="168">
        <v>45453</v>
      </c>
      <c r="I1113" s="116" t="s">
        <v>8963</v>
      </c>
      <c r="J1113" s="116" t="s">
        <v>10523</v>
      </c>
      <c r="K1113" s="338" t="s">
        <v>10398</v>
      </c>
      <c r="L1113" s="115">
        <v>35506</v>
      </c>
      <c r="M1113" s="168">
        <v>45456</v>
      </c>
      <c r="N1113" s="116" t="s">
        <v>10223</v>
      </c>
      <c r="O1113" s="116"/>
      <c r="P1113" s="116" t="s">
        <v>10282</v>
      </c>
      <c r="Q1113" s="168">
        <v>45470</v>
      </c>
      <c r="R1113" s="204"/>
      <c r="S1113" s="204">
        <f t="shared" si="10"/>
        <v>0</v>
      </c>
      <c r="T1113" s="205"/>
    </row>
    <row r="1114" spans="1:20" hidden="1" x14ac:dyDescent="0.25">
      <c r="A1114" s="18">
        <v>1010100750</v>
      </c>
      <c r="B1114" s="14" t="s">
        <v>2300</v>
      </c>
      <c r="C1114" s="14" t="s">
        <v>19</v>
      </c>
      <c r="D1114" s="14" t="s">
        <v>2301</v>
      </c>
      <c r="E1114" s="117">
        <v>60</v>
      </c>
      <c r="F1114" s="117"/>
      <c r="G1114" s="117" t="s">
        <v>11116</v>
      </c>
      <c r="H1114" s="168">
        <v>45453</v>
      </c>
      <c r="I1114" s="116" t="s">
        <v>8963</v>
      </c>
      <c r="J1114" s="116" t="s">
        <v>10154</v>
      </c>
      <c r="K1114" s="337" t="s">
        <v>10398</v>
      </c>
      <c r="L1114" s="115">
        <v>35509</v>
      </c>
      <c r="M1114" s="168">
        <v>45456</v>
      </c>
      <c r="N1114" s="116" t="s">
        <v>10273</v>
      </c>
      <c r="O1114" s="116" t="s">
        <v>11481</v>
      </c>
      <c r="P1114" s="116" t="s">
        <v>10282</v>
      </c>
      <c r="Q1114" s="168">
        <v>45461</v>
      </c>
      <c r="S1114" s="160">
        <f t="shared" si="10"/>
        <v>0</v>
      </c>
    </row>
    <row r="1115" spans="1:20" hidden="1" x14ac:dyDescent="0.25">
      <c r="A1115" s="18">
        <v>1010100760</v>
      </c>
      <c r="B1115" s="14" t="s">
        <v>2302</v>
      </c>
      <c r="C1115" s="33" t="s">
        <v>19</v>
      </c>
      <c r="D1115" s="33" t="s">
        <v>7011</v>
      </c>
      <c r="E1115" s="117">
        <v>60</v>
      </c>
      <c r="F1115" s="117"/>
      <c r="G1115" s="117" t="s">
        <v>11116</v>
      </c>
      <c r="H1115" s="168">
        <v>45453</v>
      </c>
      <c r="I1115" s="116"/>
      <c r="J1115" s="116"/>
      <c r="K1115" s="337" t="s">
        <v>10398</v>
      </c>
      <c r="L1115" s="115">
        <v>35509</v>
      </c>
      <c r="M1115" s="168">
        <v>45456</v>
      </c>
      <c r="N1115" s="116" t="s">
        <v>10273</v>
      </c>
      <c r="O1115" s="116"/>
      <c r="P1115" s="116" t="s">
        <v>10282</v>
      </c>
      <c r="Q1115" s="168">
        <v>45460</v>
      </c>
      <c r="R1115" s="204">
        <v>2184</v>
      </c>
      <c r="S1115" s="204">
        <f t="shared" si="10"/>
        <v>77551656</v>
      </c>
      <c r="T1115" s="205" t="s">
        <v>10661</v>
      </c>
    </row>
    <row r="1116" spans="1:20" hidden="1" x14ac:dyDescent="0.25">
      <c r="A1116" s="18">
        <v>1010105540</v>
      </c>
      <c r="B1116" s="14" t="s">
        <v>3161</v>
      </c>
      <c r="C1116" s="14" t="s">
        <v>19</v>
      </c>
      <c r="D1116" s="14" t="s">
        <v>3162</v>
      </c>
      <c r="E1116" s="117">
        <v>2</v>
      </c>
      <c r="F1116" s="117"/>
      <c r="G1116" s="117" t="s">
        <v>11116</v>
      </c>
      <c r="H1116" s="168">
        <v>45453</v>
      </c>
      <c r="I1116" s="116" t="s">
        <v>8963</v>
      </c>
      <c r="J1116" s="116" t="s">
        <v>10002</v>
      </c>
      <c r="K1116" s="337" t="s">
        <v>10398</v>
      </c>
      <c r="L1116" s="115">
        <v>35511</v>
      </c>
      <c r="M1116" s="168">
        <v>45456</v>
      </c>
      <c r="N1116" s="116" t="s">
        <v>11067</v>
      </c>
      <c r="O1116" s="116"/>
      <c r="P1116" s="116" t="s">
        <v>10282</v>
      </c>
      <c r="Q1116" s="168">
        <v>45460</v>
      </c>
      <c r="S1116" s="160">
        <f t="shared" si="10"/>
        <v>0</v>
      </c>
    </row>
    <row r="1117" spans="1:20" hidden="1" x14ac:dyDescent="0.25">
      <c r="A1117" s="18">
        <v>1016100000</v>
      </c>
      <c r="B1117" s="14" t="s">
        <v>2265</v>
      </c>
      <c r="C1117" s="14" t="s">
        <v>19</v>
      </c>
      <c r="D1117" s="14" t="s">
        <v>2266</v>
      </c>
      <c r="E1117" s="117">
        <v>16</v>
      </c>
      <c r="F1117" s="117"/>
      <c r="G1117" s="117" t="s">
        <v>11116</v>
      </c>
      <c r="H1117" s="168">
        <v>45453</v>
      </c>
      <c r="I1117" s="116" t="s">
        <v>8963</v>
      </c>
      <c r="J1117" s="116" t="s">
        <v>10410</v>
      </c>
      <c r="K1117" s="337" t="s">
        <v>10398</v>
      </c>
      <c r="L1117" s="115">
        <v>35509</v>
      </c>
      <c r="M1117" s="168">
        <v>45456</v>
      </c>
      <c r="N1117" s="116" t="s">
        <v>10273</v>
      </c>
      <c r="O1117" s="116"/>
      <c r="P1117" s="116" t="s">
        <v>10282</v>
      </c>
      <c r="Q1117" s="168">
        <v>45460</v>
      </c>
      <c r="R1117" s="240">
        <v>9612</v>
      </c>
      <c r="S1117" s="240">
        <f t="shared" si="10"/>
        <v>341312508</v>
      </c>
      <c r="T1117" s="205" t="s">
        <v>10549</v>
      </c>
    </row>
    <row r="1118" spans="1:20" hidden="1" x14ac:dyDescent="0.25">
      <c r="A1118" s="18">
        <v>1016101250</v>
      </c>
      <c r="B1118" s="14" t="s">
        <v>7010</v>
      </c>
      <c r="C1118" s="14" t="s">
        <v>19</v>
      </c>
      <c r="D1118" s="14" t="s">
        <v>4533</v>
      </c>
      <c r="E1118" s="117">
        <v>24</v>
      </c>
      <c r="F1118" s="117"/>
      <c r="G1118" s="117" t="s">
        <v>11116</v>
      </c>
      <c r="H1118" s="168">
        <v>45453</v>
      </c>
      <c r="I1118" s="116"/>
      <c r="J1118" s="116"/>
      <c r="K1118" s="337" t="s">
        <v>10398</v>
      </c>
      <c r="L1118" s="115">
        <v>35513</v>
      </c>
      <c r="M1118" s="168">
        <v>45456</v>
      </c>
      <c r="N1118" s="116" t="s">
        <v>10930</v>
      </c>
      <c r="O1118" s="116"/>
      <c r="P1118" s="116" t="s">
        <v>10282</v>
      </c>
      <c r="Q1118" s="168">
        <v>45460</v>
      </c>
      <c r="R1118" s="204">
        <v>2057</v>
      </c>
      <c r="S1118" s="204">
        <f t="shared" si="10"/>
        <v>73050241</v>
      </c>
      <c r="T1118" s="205" t="s">
        <v>11027</v>
      </c>
    </row>
    <row r="1119" spans="1:20" hidden="1" x14ac:dyDescent="0.25">
      <c r="A1119" s="18">
        <v>1022100510</v>
      </c>
      <c r="B1119" s="14" t="s">
        <v>1757</v>
      </c>
      <c r="C1119" s="14" t="s">
        <v>19</v>
      </c>
      <c r="D1119" s="10" t="s">
        <v>1758</v>
      </c>
      <c r="E1119" s="117">
        <v>20</v>
      </c>
      <c r="F1119" s="117"/>
      <c r="G1119" s="117" t="s">
        <v>11116</v>
      </c>
      <c r="H1119" s="168">
        <v>45453</v>
      </c>
      <c r="I1119" s="116" t="s">
        <v>8963</v>
      </c>
      <c r="J1119" s="116" t="s">
        <v>10003</v>
      </c>
      <c r="K1119" s="337" t="s">
        <v>10398</v>
      </c>
      <c r="L1119" s="115">
        <v>35514</v>
      </c>
      <c r="M1119" s="168">
        <v>45456</v>
      </c>
      <c r="N1119" s="116" t="s">
        <v>10299</v>
      </c>
      <c r="O1119" s="116"/>
      <c r="P1119" s="116" t="s">
        <v>10282</v>
      </c>
      <c r="Q1119" s="168">
        <v>45460</v>
      </c>
      <c r="R1119" s="240">
        <v>451</v>
      </c>
      <c r="S1119" s="204">
        <f t="shared" si="10"/>
        <v>16016814</v>
      </c>
      <c r="T1119" s="205" t="s">
        <v>10670</v>
      </c>
    </row>
    <row r="1120" spans="1:20" hidden="1" x14ac:dyDescent="0.25">
      <c r="A1120" s="18">
        <v>1022101080</v>
      </c>
      <c r="B1120" s="14" t="s">
        <v>10947</v>
      </c>
      <c r="C1120" s="14" t="s">
        <v>19</v>
      </c>
      <c r="D1120" s="10" t="s">
        <v>10630</v>
      </c>
      <c r="E1120" s="117">
        <v>18</v>
      </c>
      <c r="F1120" s="117"/>
      <c r="G1120" s="117" t="s">
        <v>11116</v>
      </c>
      <c r="H1120" s="168">
        <v>45453</v>
      </c>
      <c r="I1120" s="116"/>
      <c r="J1120" s="116" t="s">
        <v>10099</v>
      </c>
      <c r="K1120" s="337" t="s">
        <v>10398</v>
      </c>
      <c r="L1120" s="115">
        <v>35513</v>
      </c>
      <c r="M1120" s="168">
        <v>45456</v>
      </c>
      <c r="N1120" s="116" t="s">
        <v>10930</v>
      </c>
      <c r="O1120" s="116"/>
      <c r="P1120" s="116" t="s">
        <v>10282</v>
      </c>
      <c r="Q1120" s="168">
        <v>45460</v>
      </c>
      <c r="S1120" s="160">
        <f t="shared" si="10"/>
        <v>0</v>
      </c>
    </row>
    <row r="1121" spans="1:20" hidden="1" x14ac:dyDescent="0.25">
      <c r="A1121" s="18">
        <v>1526107740</v>
      </c>
      <c r="B1121" s="19" t="s">
        <v>2550</v>
      </c>
      <c r="C1121" s="19" t="s">
        <v>19</v>
      </c>
      <c r="D1121" s="20" t="s">
        <v>7485</v>
      </c>
      <c r="E1121" s="117">
        <v>2</v>
      </c>
      <c r="F1121" s="117"/>
      <c r="G1121" s="117" t="s">
        <v>11116</v>
      </c>
      <c r="H1121" s="168">
        <v>45453</v>
      </c>
      <c r="I1121" s="116" t="s">
        <v>8963</v>
      </c>
      <c r="J1121" s="116" t="s">
        <v>10003</v>
      </c>
      <c r="K1121" s="337" t="s">
        <v>10398</v>
      </c>
      <c r="L1121" s="195">
        <v>35513</v>
      </c>
      <c r="M1121" s="168">
        <v>45456</v>
      </c>
      <c r="N1121" s="116" t="s">
        <v>10930</v>
      </c>
      <c r="O1121" s="116"/>
      <c r="P1121" s="116" t="s">
        <v>10282</v>
      </c>
      <c r="Q1121" s="168">
        <v>45460</v>
      </c>
      <c r="R1121" s="240">
        <v>1555</v>
      </c>
      <c r="S1121" s="204">
        <f t="shared" si="10"/>
        <v>55222715</v>
      </c>
      <c r="T1121" s="205" t="s">
        <v>10670</v>
      </c>
    </row>
    <row r="1122" spans="1:20" hidden="1" x14ac:dyDescent="0.25">
      <c r="A1122" s="18">
        <v>1546101890</v>
      </c>
      <c r="B1122" s="14" t="s">
        <v>2285</v>
      </c>
      <c r="C1122" s="14" t="s">
        <v>19</v>
      </c>
      <c r="D1122" s="14" t="s">
        <v>2286</v>
      </c>
      <c r="E1122" s="117">
        <v>100</v>
      </c>
      <c r="F1122" s="117"/>
      <c r="G1122" s="117" t="s">
        <v>11116</v>
      </c>
      <c r="H1122" s="168">
        <v>45453</v>
      </c>
      <c r="I1122" s="116" t="s">
        <v>8963</v>
      </c>
      <c r="J1122" s="116" t="s">
        <v>10632</v>
      </c>
      <c r="K1122" s="337" t="s">
        <v>10398</v>
      </c>
      <c r="L1122" s="195">
        <v>35509</v>
      </c>
      <c r="M1122" s="168">
        <v>45456</v>
      </c>
      <c r="N1122" s="116" t="s">
        <v>10273</v>
      </c>
      <c r="O1122" s="116" t="s">
        <v>11480</v>
      </c>
      <c r="P1122" s="116" t="s">
        <v>10282</v>
      </c>
      <c r="Q1122" s="168">
        <v>45461</v>
      </c>
      <c r="R1122" s="204"/>
      <c r="S1122" s="204">
        <f t="shared" si="10"/>
        <v>0</v>
      </c>
      <c r="T1122" s="205"/>
    </row>
    <row r="1123" spans="1:20" hidden="1" x14ac:dyDescent="0.25">
      <c r="A1123" s="18">
        <v>1220100040</v>
      </c>
      <c r="B1123" s="14" t="s">
        <v>2377</v>
      </c>
      <c r="C1123" s="14" t="s">
        <v>19</v>
      </c>
      <c r="D1123" s="14" t="s">
        <v>8796</v>
      </c>
      <c r="E1123" s="117">
        <v>12</v>
      </c>
      <c r="F1123" s="117"/>
      <c r="G1123" s="117" t="s">
        <v>11113</v>
      </c>
      <c r="H1123" s="168">
        <v>45453</v>
      </c>
      <c r="I1123" s="116"/>
      <c r="J1123" s="116"/>
      <c r="K1123" s="337" t="s">
        <v>10398</v>
      </c>
      <c r="L1123" s="115">
        <v>35502</v>
      </c>
      <c r="M1123" s="168">
        <v>45456</v>
      </c>
      <c r="N1123" s="116" t="s">
        <v>11446</v>
      </c>
      <c r="O1123" s="116"/>
      <c r="P1123" s="116" t="s">
        <v>10282</v>
      </c>
      <c r="Q1123" s="168">
        <v>45460</v>
      </c>
      <c r="S1123" s="160">
        <f t="shared" si="10"/>
        <v>0</v>
      </c>
    </row>
    <row r="1124" spans="1:20" hidden="1" x14ac:dyDescent="0.25">
      <c r="A1124" s="18">
        <v>1523100820</v>
      </c>
      <c r="B1124" s="14" t="s">
        <v>5402</v>
      </c>
      <c r="C1124" s="14" t="s">
        <v>19</v>
      </c>
      <c r="D1124" s="14" t="s">
        <v>7414</v>
      </c>
      <c r="E1124" s="117">
        <v>10</v>
      </c>
      <c r="F1124" s="117"/>
      <c r="G1124" s="117" t="s">
        <v>11112</v>
      </c>
      <c r="H1124" s="168">
        <v>45453</v>
      </c>
      <c r="I1124" s="116"/>
      <c r="J1124" s="116"/>
      <c r="K1124" s="337" t="s">
        <v>10398</v>
      </c>
      <c r="L1124" s="195">
        <v>35505</v>
      </c>
      <c r="M1124" s="168">
        <v>45456</v>
      </c>
      <c r="N1124" s="116" t="s">
        <v>10465</v>
      </c>
      <c r="O1124" s="116"/>
      <c r="P1124" s="116" t="s">
        <v>10282</v>
      </c>
      <c r="Q1124" s="168">
        <v>45460</v>
      </c>
      <c r="R1124" s="204"/>
      <c r="S1124" s="204">
        <f t="shared" si="10"/>
        <v>0</v>
      </c>
      <c r="T1124" s="205"/>
    </row>
    <row r="1125" spans="1:20" hidden="1" x14ac:dyDescent="0.25">
      <c r="A1125" s="18">
        <v>1522100060</v>
      </c>
      <c r="B1125" s="14" t="s">
        <v>174</v>
      </c>
      <c r="C1125" s="14" t="s">
        <v>19</v>
      </c>
      <c r="D1125" s="14" t="s">
        <v>9678</v>
      </c>
      <c r="E1125" s="117">
        <v>10</v>
      </c>
      <c r="F1125" s="117"/>
      <c r="G1125" s="117" t="s">
        <v>11118</v>
      </c>
      <c r="H1125" s="168">
        <v>45454</v>
      </c>
      <c r="I1125" s="116"/>
      <c r="J1125" s="116"/>
      <c r="K1125" s="338" t="s">
        <v>10398</v>
      </c>
      <c r="L1125" s="195">
        <v>35578</v>
      </c>
      <c r="M1125" s="168">
        <v>45461</v>
      </c>
      <c r="N1125" s="116" t="s">
        <v>10227</v>
      </c>
      <c r="O1125" s="116"/>
      <c r="P1125" s="116" t="s">
        <v>10282</v>
      </c>
      <c r="Q1125" s="168">
        <v>45478</v>
      </c>
      <c r="R1125" s="240">
        <v>194000</v>
      </c>
      <c r="S1125" s="240">
        <f t="shared" si="10"/>
        <v>6902132000</v>
      </c>
      <c r="T1125" s="205" t="s">
        <v>11078</v>
      </c>
    </row>
    <row r="1126" spans="1:20" hidden="1" x14ac:dyDescent="0.25">
      <c r="A1126" s="18">
        <v>1027100530</v>
      </c>
      <c r="B1126" s="10" t="s">
        <v>8221</v>
      </c>
      <c r="C1126" s="10" t="s">
        <v>19</v>
      </c>
      <c r="D1126" s="26" t="s">
        <v>8224</v>
      </c>
      <c r="E1126" s="117">
        <v>1</v>
      </c>
      <c r="F1126" s="117"/>
      <c r="G1126" s="117" t="s">
        <v>11120</v>
      </c>
      <c r="H1126" s="168">
        <v>45454</v>
      </c>
      <c r="I1126" s="116"/>
      <c r="J1126" s="116"/>
      <c r="K1126" s="337" t="s">
        <v>10398</v>
      </c>
      <c r="L1126" s="115">
        <v>35508</v>
      </c>
      <c r="M1126" s="168">
        <v>45456</v>
      </c>
      <c r="N1126" s="116" t="s">
        <v>10291</v>
      </c>
      <c r="O1126" s="116"/>
      <c r="P1126" s="116" t="s">
        <v>10282</v>
      </c>
      <c r="Q1126" s="168">
        <v>45462</v>
      </c>
      <c r="R1126" s="204"/>
      <c r="S1126" s="204">
        <f t="shared" si="10"/>
        <v>0</v>
      </c>
      <c r="T1126" s="205"/>
    </row>
    <row r="1127" spans="1:20" hidden="1" x14ac:dyDescent="0.25">
      <c r="A1127" s="18">
        <v>1018100230</v>
      </c>
      <c r="B1127" s="14" t="s">
        <v>2564</v>
      </c>
      <c r="C1127" s="14" t="s">
        <v>19</v>
      </c>
      <c r="D1127" s="10" t="s">
        <v>2565</v>
      </c>
      <c r="E1127" s="117">
        <v>5</v>
      </c>
      <c r="F1127" s="117"/>
      <c r="G1127" s="117" t="s">
        <v>11121</v>
      </c>
      <c r="H1127" s="168">
        <v>45454</v>
      </c>
      <c r="I1127" s="116"/>
      <c r="J1127" s="116" t="s">
        <v>10099</v>
      </c>
      <c r="K1127" s="337" t="s">
        <v>10398</v>
      </c>
      <c r="L1127" s="115">
        <v>35501</v>
      </c>
      <c r="M1127" s="168">
        <v>45456</v>
      </c>
      <c r="N1127" s="116" t="s">
        <v>11068</v>
      </c>
      <c r="O1127" s="116"/>
      <c r="P1127" s="116" t="s">
        <v>10282</v>
      </c>
      <c r="Q1127" s="168">
        <v>45469</v>
      </c>
      <c r="R1127" s="204">
        <v>8865</v>
      </c>
      <c r="S1127" s="204">
        <f t="shared" si="10"/>
        <v>314716365</v>
      </c>
      <c r="T1127" s="205" t="s">
        <v>11018</v>
      </c>
    </row>
    <row r="1128" spans="1:20" hidden="1" x14ac:dyDescent="0.25">
      <c r="A1128" s="18">
        <v>1012100020</v>
      </c>
      <c r="B1128" s="14" t="s">
        <v>4182</v>
      </c>
      <c r="C1128" s="14" t="s">
        <v>19</v>
      </c>
      <c r="D1128" s="14" t="s">
        <v>4183</v>
      </c>
      <c r="E1128" s="117">
        <v>6</v>
      </c>
      <c r="F1128" s="117"/>
      <c r="G1128" s="117" t="s">
        <v>11383</v>
      </c>
      <c r="H1128" s="168">
        <v>45454</v>
      </c>
      <c r="I1128" s="116" t="s">
        <v>8963</v>
      </c>
      <c r="J1128" s="116"/>
      <c r="K1128" s="337" t="s">
        <v>10459</v>
      </c>
      <c r="L1128" s="115">
        <v>35497</v>
      </c>
      <c r="M1128" s="168">
        <v>45456</v>
      </c>
      <c r="N1128" s="116" t="s">
        <v>10467</v>
      </c>
      <c r="O1128" s="116"/>
      <c r="P1128" s="116" t="s">
        <v>10282</v>
      </c>
      <c r="Q1128" s="168">
        <v>45467</v>
      </c>
      <c r="S1128" s="160">
        <f t="shared" si="10"/>
        <v>0</v>
      </c>
    </row>
    <row r="1129" spans="1:20" hidden="1" x14ac:dyDescent="0.25">
      <c r="A1129" s="18">
        <v>1012100030</v>
      </c>
      <c r="B1129" s="14" t="s">
        <v>3422</v>
      </c>
      <c r="C1129" s="14" t="s">
        <v>19</v>
      </c>
      <c r="D1129" s="14" t="s">
        <v>3423</v>
      </c>
      <c r="E1129" s="117">
        <v>4</v>
      </c>
      <c r="F1129" s="117"/>
      <c r="G1129" s="117" t="s">
        <v>11383</v>
      </c>
      <c r="H1129" s="168">
        <v>45454</v>
      </c>
      <c r="I1129" s="116" t="s">
        <v>8963</v>
      </c>
      <c r="J1129" s="116"/>
      <c r="K1129" s="337" t="s">
        <v>10459</v>
      </c>
      <c r="L1129" s="115">
        <v>35498</v>
      </c>
      <c r="M1129" s="168">
        <v>45456</v>
      </c>
      <c r="N1129" s="116" t="s">
        <v>10467</v>
      </c>
      <c r="O1129" s="116"/>
      <c r="P1129" s="116" t="s">
        <v>10282</v>
      </c>
      <c r="Q1129" s="168">
        <v>45467</v>
      </c>
      <c r="S1129" s="160">
        <f t="shared" si="10"/>
        <v>0</v>
      </c>
    </row>
    <row r="1130" spans="1:20" hidden="1" x14ac:dyDescent="0.25">
      <c r="A1130" s="18">
        <v>1113100220</v>
      </c>
      <c r="B1130" s="10"/>
      <c r="C1130" s="10" t="s">
        <v>19</v>
      </c>
      <c r="D1130" s="12" t="s">
        <v>8599</v>
      </c>
      <c r="E1130" s="117">
        <v>3</v>
      </c>
      <c r="F1130" s="117"/>
      <c r="G1130" s="117" t="s">
        <v>11482</v>
      </c>
      <c r="H1130" s="168">
        <v>45455</v>
      </c>
      <c r="I1130" s="116" t="s">
        <v>8963</v>
      </c>
      <c r="J1130" s="116" t="s">
        <v>10410</v>
      </c>
      <c r="K1130" s="337" t="s">
        <v>10459</v>
      </c>
      <c r="L1130" s="115">
        <v>35580</v>
      </c>
      <c r="M1130" s="168">
        <v>45461</v>
      </c>
      <c r="N1130" s="116" t="s">
        <v>10844</v>
      </c>
      <c r="O1130" s="116"/>
      <c r="P1130" s="116" t="s">
        <v>10282</v>
      </c>
      <c r="Q1130" s="168">
        <v>45474</v>
      </c>
      <c r="R1130" s="240"/>
      <c r="S1130" s="204"/>
      <c r="T1130" s="205"/>
    </row>
    <row r="1131" spans="1:20" hidden="1" x14ac:dyDescent="0.25">
      <c r="A1131" s="18">
        <v>1510100490</v>
      </c>
      <c r="B1131" s="14" t="s">
        <v>1090</v>
      </c>
      <c r="C1131" s="14" t="s">
        <v>19</v>
      </c>
      <c r="D1131" s="14" t="s">
        <v>7004</v>
      </c>
      <c r="E1131" s="117">
        <v>5</v>
      </c>
      <c r="F1131" s="117"/>
      <c r="G1131" s="117" t="s">
        <v>11387</v>
      </c>
      <c r="H1131" s="168">
        <v>45455</v>
      </c>
      <c r="I1131" s="116" t="s">
        <v>8963</v>
      </c>
      <c r="J1131" s="116" t="s">
        <v>10002</v>
      </c>
      <c r="K1131" s="337" t="s">
        <v>10398</v>
      </c>
      <c r="L1131" s="195">
        <v>35505</v>
      </c>
      <c r="M1131" s="168">
        <v>45456</v>
      </c>
      <c r="N1131" s="116" t="s">
        <v>10465</v>
      </c>
      <c r="O1131" s="116"/>
      <c r="P1131" s="116" t="s">
        <v>10282</v>
      </c>
      <c r="Q1131" s="168">
        <v>45460</v>
      </c>
      <c r="R1131" s="240">
        <v>471280</v>
      </c>
      <c r="S1131" s="204">
        <f t="shared" ref="S1131:S1136" si="11">+L1131*R1131</f>
        <v>16732796400</v>
      </c>
      <c r="T1131" s="205" t="s">
        <v>10669</v>
      </c>
    </row>
    <row r="1132" spans="1:20" hidden="1" x14ac:dyDescent="0.25">
      <c r="A1132" s="18">
        <v>1224100030</v>
      </c>
      <c r="B1132" s="14" t="s">
        <v>9244</v>
      </c>
      <c r="C1132" s="14" t="s">
        <v>19</v>
      </c>
      <c r="D1132" s="14" t="s">
        <v>9246</v>
      </c>
      <c r="E1132" s="117">
        <v>100</v>
      </c>
      <c r="F1132" s="117"/>
      <c r="G1132" s="117" t="s">
        <v>11396</v>
      </c>
      <c r="H1132" s="168">
        <v>45456</v>
      </c>
      <c r="I1132" s="116" t="s">
        <v>8963</v>
      </c>
      <c r="J1132" s="116" t="s">
        <v>10002</v>
      </c>
      <c r="K1132" s="337" t="s">
        <v>10398</v>
      </c>
      <c r="L1132" s="115">
        <v>35617</v>
      </c>
      <c r="M1132" s="168">
        <v>45467</v>
      </c>
      <c r="N1132" s="116" t="s">
        <v>10307</v>
      </c>
      <c r="O1132" s="116"/>
      <c r="P1132" s="116" t="s">
        <v>10282</v>
      </c>
      <c r="Q1132" s="168">
        <v>45469</v>
      </c>
      <c r="R1132" s="240">
        <v>20187</v>
      </c>
      <c r="S1132" s="240">
        <f t="shared" si="11"/>
        <v>719000379</v>
      </c>
      <c r="T1132" s="205" t="s">
        <v>10425</v>
      </c>
    </row>
    <row r="1133" spans="1:20" hidden="1" x14ac:dyDescent="0.25">
      <c r="A1133" s="18">
        <v>1010107850</v>
      </c>
      <c r="B1133" s="14" t="s">
        <v>10948</v>
      </c>
      <c r="C1133" s="14" t="s">
        <v>19</v>
      </c>
      <c r="D1133" s="14" t="s">
        <v>9210</v>
      </c>
      <c r="E1133" s="117">
        <v>6</v>
      </c>
      <c r="F1133" s="117"/>
      <c r="G1133" s="117" t="s">
        <v>11397</v>
      </c>
      <c r="H1133" s="168">
        <v>45456</v>
      </c>
      <c r="I1133" s="116"/>
      <c r="J1133" s="116"/>
      <c r="K1133" s="337" t="s">
        <v>10398</v>
      </c>
      <c r="L1133" s="115">
        <v>35616</v>
      </c>
      <c r="M1133" s="168">
        <v>45467</v>
      </c>
      <c r="N1133" s="116" t="s">
        <v>10299</v>
      </c>
      <c r="O1133" s="116"/>
      <c r="P1133" s="116" t="s">
        <v>10282</v>
      </c>
      <c r="Q1133" s="168">
        <v>45469</v>
      </c>
      <c r="R1133" s="204">
        <v>14225</v>
      </c>
      <c r="S1133" s="204">
        <f t="shared" si="11"/>
        <v>506637600</v>
      </c>
      <c r="T1133" s="205" t="s">
        <v>11019</v>
      </c>
    </row>
    <row r="1134" spans="1:20" hidden="1" x14ac:dyDescent="0.25">
      <c r="A1134" s="18">
        <v>1022100500</v>
      </c>
      <c r="B1134" s="14" t="s">
        <v>1760</v>
      </c>
      <c r="C1134" s="14" t="s">
        <v>19</v>
      </c>
      <c r="D1134" s="10" t="s">
        <v>1761</v>
      </c>
      <c r="E1134" s="117">
        <v>20</v>
      </c>
      <c r="F1134" s="117"/>
      <c r="G1134" s="117" t="s">
        <v>11398</v>
      </c>
      <c r="H1134" s="168">
        <v>45456</v>
      </c>
      <c r="I1134" s="116"/>
      <c r="J1134" s="116" t="s">
        <v>10099</v>
      </c>
      <c r="K1134" s="337" t="s">
        <v>10398</v>
      </c>
      <c r="L1134" s="115">
        <v>35616</v>
      </c>
      <c r="M1134" s="168">
        <v>45467</v>
      </c>
      <c r="N1134" s="116" t="s">
        <v>10299</v>
      </c>
      <c r="O1134" s="116"/>
      <c r="P1134" s="116" t="s">
        <v>10282</v>
      </c>
      <c r="Q1134" s="168">
        <v>45469</v>
      </c>
      <c r="S1134" s="160">
        <f t="shared" si="11"/>
        <v>0</v>
      </c>
    </row>
    <row r="1135" spans="1:20" hidden="1" x14ac:dyDescent="0.25">
      <c r="A1135" s="18">
        <v>1610100300</v>
      </c>
      <c r="B1135" s="14" t="s">
        <v>3261</v>
      </c>
      <c r="C1135" s="14" t="s">
        <v>19</v>
      </c>
      <c r="D1135" s="14" t="s">
        <v>3262</v>
      </c>
      <c r="E1135" s="117">
        <v>80</v>
      </c>
      <c r="F1135" s="117"/>
      <c r="G1135" s="117" t="s">
        <v>11398</v>
      </c>
      <c r="H1135" s="168">
        <v>45456</v>
      </c>
      <c r="I1135" s="116"/>
      <c r="J1135" s="116" t="s">
        <v>10099</v>
      </c>
      <c r="K1135" s="337" t="s">
        <v>10398</v>
      </c>
      <c r="L1135" s="195">
        <v>35616</v>
      </c>
      <c r="M1135" s="168">
        <v>45467</v>
      </c>
      <c r="N1135" s="116" t="s">
        <v>10299</v>
      </c>
      <c r="O1135" s="116"/>
      <c r="P1135" s="116" t="s">
        <v>10282</v>
      </c>
      <c r="Q1135" s="168">
        <v>45469</v>
      </c>
      <c r="S1135" s="160">
        <f t="shared" si="11"/>
        <v>0</v>
      </c>
    </row>
    <row r="1136" spans="1:20" hidden="1" x14ac:dyDescent="0.25">
      <c r="A1136" s="18">
        <v>1316107640</v>
      </c>
      <c r="B1136" s="14" t="s">
        <v>8569</v>
      </c>
      <c r="C1136" s="14" t="s">
        <v>19</v>
      </c>
      <c r="D1136" s="14" t="s">
        <v>8604</v>
      </c>
      <c r="E1136" s="117">
        <v>2</v>
      </c>
      <c r="F1136" s="117"/>
      <c r="G1136" s="117" t="s">
        <v>11472</v>
      </c>
      <c r="H1136" s="168">
        <v>45460</v>
      </c>
      <c r="I1136" s="116" t="s">
        <v>8963</v>
      </c>
      <c r="J1136" s="116" t="s">
        <v>10002</v>
      </c>
      <c r="K1136" s="337" t="s">
        <v>10398</v>
      </c>
      <c r="L1136" s="195">
        <v>35651</v>
      </c>
      <c r="M1136" s="168">
        <v>45469</v>
      </c>
      <c r="N1136" s="116" t="s">
        <v>11445</v>
      </c>
      <c r="O1136" s="116"/>
      <c r="P1136" s="116" t="s">
        <v>10282</v>
      </c>
      <c r="Q1136" s="168">
        <v>45470</v>
      </c>
      <c r="R1136" s="204">
        <v>132678</v>
      </c>
      <c r="S1136" s="204">
        <f t="shared" si="11"/>
        <v>4730103378</v>
      </c>
      <c r="T1136" s="205" t="s">
        <v>10763</v>
      </c>
    </row>
    <row r="1137" spans="1:20" hidden="1" x14ac:dyDescent="0.25">
      <c r="A1137" s="18">
        <v>1318100760</v>
      </c>
      <c r="B1137" s="14" t="s">
        <v>6312</v>
      </c>
      <c r="C1137" s="244" t="s">
        <v>19</v>
      </c>
      <c r="D1137" s="244" t="s">
        <v>7867</v>
      </c>
      <c r="E1137" s="245">
        <v>6</v>
      </c>
      <c r="F1137" s="246"/>
      <c r="G1137" s="245" t="s">
        <v>11472</v>
      </c>
      <c r="H1137" s="246">
        <v>45460</v>
      </c>
      <c r="I1137" s="247" t="s">
        <v>8963</v>
      </c>
      <c r="J1137" s="247" t="s">
        <v>10410</v>
      </c>
      <c r="K1137" s="338" t="s">
        <v>10398</v>
      </c>
      <c r="L1137" s="195">
        <v>35653</v>
      </c>
      <c r="M1137" s="168">
        <v>45469</v>
      </c>
      <c r="N1137" s="116" t="s">
        <v>11077</v>
      </c>
      <c r="O1137" s="116"/>
      <c r="P1137" s="116" t="s">
        <v>10282</v>
      </c>
      <c r="Q1137" s="168">
        <v>45502</v>
      </c>
    </row>
    <row r="1138" spans="1:20" hidden="1" x14ac:dyDescent="0.25">
      <c r="A1138" s="18">
        <v>1310101740</v>
      </c>
      <c r="B1138" s="14" t="s">
        <v>6937</v>
      </c>
      <c r="C1138" s="244" t="s">
        <v>19</v>
      </c>
      <c r="D1138" s="244" t="s">
        <v>6846</v>
      </c>
      <c r="E1138" s="245">
        <v>40</v>
      </c>
      <c r="F1138" s="246">
        <v>45457</v>
      </c>
      <c r="G1138" s="245" t="s">
        <v>11473</v>
      </c>
      <c r="H1138" s="246">
        <v>45460</v>
      </c>
      <c r="I1138" s="247" t="s">
        <v>8963</v>
      </c>
      <c r="J1138" s="247" t="s">
        <v>10781</v>
      </c>
      <c r="K1138" s="338" t="s">
        <v>10459</v>
      </c>
      <c r="L1138" s="115">
        <v>35574</v>
      </c>
      <c r="M1138" s="168">
        <v>45461</v>
      </c>
      <c r="N1138" s="116" t="s">
        <v>10466</v>
      </c>
      <c r="O1138" s="116"/>
      <c r="P1138" s="116" t="s">
        <v>10282</v>
      </c>
      <c r="Q1138" s="168">
        <v>45461</v>
      </c>
    </row>
    <row r="1139" spans="1:20" hidden="1" x14ac:dyDescent="0.25">
      <c r="A1139" s="18">
        <v>1310110130</v>
      </c>
      <c r="B1139" s="10" t="s">
        <v>8558</v>
      </c>
      <c r="C1139" s="244" t="s">
        <v>19</v>
      </c>
      <c r="D1139" s="244" t="s">
        <v>8559</v>
      </c>
      <c r="E1139" s="245">
        <v>50</v>
      </c>
      <c r="F1139" s="246">
        <v>45457</v>
      </c>
      <c r="G1139" s="245" t="s">
        <v>11474</v>
      </c>
      <c r="H1139" s="246">
        <v>45460</v>
      </c>
      <c r="I1139" s="247" t="s">
        <v>8963</v>
      </c>
      <c r="J1139" s="247" t="s">
        <v>11470</v>
      </c>
      <c r="K1139" s="338" t="s">
        <v>10459</v>
      </c>
      <c r="L1139" s="115">
        <v>35561</v>
      </c>
      <c r="M1139" s="168">
        <v>45461</v>
      </c>
      <c r="N1139" s="116" t="s">
        <v>10287</v>
      </c>
      <c r="O1139" s="116"/>
      <c r="P1139" s="116" t="s">
        <v>10282</v>
      </c>
      <c r="Q1139" s="168">
        <v>45461</v>
      </c>
    </row>
    <row r="1140" spans="1:20" hidden="1" x14ac:dyDescent="0.25">
      <c r="A1140" s="18">
        <v>1318101640</v>
      </c>
      <c r="B1140" s="30" t="s">
        <v>6316</v>
      </c>
      <c r="C1140" s="244" t="s">
        <v>19</v>
      </c>
      <c r="D1140" s="244" t="s">
        <v>7234</v>
      </c>
      <c r="E1140" s="245">
        <v>8</v>
      </c>
      <c r="F1140" s="246">
        <v>45460</v>
      </c>
      <c r="G1140" s="245" t="s">
        <v>11475</v>
      </c>
      <c r="H1140" s="246">
        <v>45460</v>
      </c>
      <c r="I1140" s="247"/>
      <c r="J1140" s="247"/>
      <c r="K1140" s="338" t="s">
        <v>10459</v>
      </c>
      <c r="L1140" s="195">
        <v>35573</v>
      </c>
      <c r="M1140" s="168">
        <v>45461</v>
      </c>
      <c r="N1140" s="116" t="s">
        <v>11077</v>
      </c>
      <c r="O1140" s="116" t="s">
        <v>11484</v>
      </c>
      <c r="P1140" s="116" t="s">
        <v>10282</v>
      </c>
      <c r="Q1140" s="168">
        <v>45502</v>
      </c>
    </row>
    <row r="1141" spans="1:20" hidden="1" x14ac:dyDescent="0.25">
      <c r="A1141" s="18">
        <v>1010101140</v>
      </c>
      <c r="B1141" s="14" t="s">
        <v>9759</v>
      </c>
      <c r="C1141" s="10" t="s">
        <v>4216</v>
      </c>
      <c r="D1141" s="14" t="s">
        <v>9754</v>
      </c>
      <c r="E1141" s="117">
        <v>50</v>
      </c>
      <c r="F1141" s="168">
        <v>45457</v>
      </c>
      <c r="G1141" s="117" t="s">
        <v>11478</v>
      </c>
      <c r="H1141" s="168">
        <v>45460</v>
      </c>
      <c r="I1141" s="116" t="s">
        <v>8963</v>
      </c>
      <c r="J1141" s="116" t="s">
        <v>10154</v>
      </c>
      <c r="K1141" s="337" t="s">
        <v>10459</v>
      </c>
      <c r="L1141" s="115">
        <v>35613</v>
      </c>
      <c r="M1141" s="168">
        <v>45467</v>
      </c>
      <c r="N1141" s="116" t="s">
        <v>10468</v>
      </c>
      <c r="O1141" s="116"/>
      <c r="P1141" s="116" t="s">
        <v>10282</v>
      </c>
      <c r="Q1141" s="168">
        <v>45469</v>
      </c>
    </row>
    <row r="1142" spans="1:20" hidden="1" x14ac:dyDescent="0.25">
      <c r="A1142" s="18">
        <v>1010103010</v>
      </c>
      <c r="B1142" s="14" t="s">
        <v>9761</v>
      </c>
      <c r="C1142" s="14" t="s">
        <v>4216</v>
      </c>
      <c r="D1142" s="14" t="s">
        <v>9381</v>
      </c>
      <c r="E1142" s="117">
        <v>80</v>
      </c>
      <c r="F1142" s="168">
        <v>45457</v>
      </c>
      <c r="G1142" s="117" t="s">
        <v>11478</v>
      </c>
      <c r="H1142" s="168">
        <v>45460</v>
      </c>
      <c r="I1142" s="116" t="s">
        <v>8963</v>
      </c>
      <c r="J1142" s="116" t="s">
        <v>11471</v>
      </c>
      <c r="K1142" s="337" t="s">
        <v>10459</v>
      </c>
      <c r="L1142" s="115">
        <v>35613</v>
      </c>
      <c r="M1142" s="168">
        <v>45467</v>
      </c>
      <c r="N1142" s="116" t="s">
        <v>10468</v>
      </c>
      <c r="O1142" s="116"/>
      <c r="P1142" s="116" t="s">
        <v>10282</v>
      </c>
      <c r="Q1142" s="168">
        <v>45469</v>
      </c>
    </row>
    <row r="1143" spans="1:20" hidden="1" x14ac:dyDescent="0.25">
      <c r="A1143" s="18">
        <v>1010103220</v>
      </c>
      <c r="B1143" s="14" t="s">
        <v>9760</v>
      </c>
      <c r="C1143" s="14" t="s">
        <v>4216</v>
      </c>
      <c r="D1143" s="14" t="s">
        <v>9378</v>
      </c>
      <c r="E1143" s="117">
        <v>20</v>
      </c>
      <c r="F1143" s="168">
        <v>45457</v>
      </c>
      <c r="G1143" s="117" t="s">
        <v>11478</v>
      </c>
      <c r="H1143" s="168">
        <v>45460</v>
      </c>
      <c r="I1143" s="116"/>
      <c r="J1143" s="116"/>
      <c r="K1143" s="337" t="s">
        <v>10459</v>
      </c>
      <c r="L1143" s="115">
        <v>35613</v>
      </c>
      <c r="M1143" s="168">
        <v>45467</v>
      </c>
      <c r="N1143" s="116" t="s">
        <v>10468</v>
      </c>
      <c r="O1143" s="116"/>
      <c r="P1143" s="116" t="s">
        <v>10282</v>
      </c>
      <c r="Q1143" s="168">
        <v>45469</v>
      </c>
    </row>
    <row r="1144" spans="1:20" ht="25.5" hidden="1" x14ac:dyDescent="0.25">
      <c r="A1144" s="18">
        <v>1014100030</v>
      </c>
      <c r="B1144" s="14" t="s">
        <v>6370</v>
      </c>
      <c r="C1144" s="244" t="s">
        <v>19</v>
      </c>
      <c r="D1144" s="244" t="s">
        <v>10613</v>
      </c>
      <c r="E1144" s="245">
        <v>200</v>
      </c>
      <c r="F1144" s="246"/>
      <c r="G1144" s="245" t="s">
        <v>11479</v>
      </c>
      <c r="H1144" s="246">
        <v>45460</v>
      </c>
      <c r="I1144" s="247" t="s">
        <v>8963</v>
      </c>
      <c r="J1144" s="247" t="s">
        <v>11476</v>
      </c>
      <c r="K1144" s="338" t="s">
        <v>10459</v>
      </c>
      <c r="L1144" s="115">
        <v>35615</v>
      </c>
      <c r="M1144" s="168">
        <v>45467</v>
      </c>
      <c r="N1144" s="116" t="s">
        <v>10294</v>
      </c>
      <c r="O1144" s="116"/>
      <c r="P1144" s="116" t="s">
        <v>10282</v>
      </c>
      <c r="Q1144" s="168">
        <v>45468</v>
      </c>
      <c r="R1144" s="240">
        <v>88</v>
      </c>
      <c r="S1144" s="240">
        <f>+L1144*R1144</f>
        <v>3134120</v>
      </c>
      <c r="T1144" s="205" t="s">
        <v>10663</v>
      </c>
    </row>
    <row r="1145" spans="1:20" ht="25.5" hidden="1" x14ac:dyDescent="0.25">
      <c r="A1145" s="18">
        <v>1029103710</v>
      </c>
      <c r="B1145" s="14" t="s">
        <v>10944</v>
      </c>
      <c r="C1145" s="244" t="s">
        <v>19</v>
      </c>
      <c r="D1145" s="244" t="s">
        <v>10612</v>
      </c>
      <c r="E1145" s="245">
        <v>100</v>
      </c>
      <c r="F1145" s="246"/>
      <c r="G1145" s="245" t="s">
        <v>11479</v>
      </c>
      <c r="H1145" s="246">
        <v>45460</v>
      </c>
      <c r="I1145" s="247" t="s">
        <v>8963</v>
      </c>
      <c r="J1145" s="247" t="s">
        <v>10676</v>
      </c>
      <c r="K1145" s="338" t="s">
        <v>10459</v>
      </c>
      <c r="L1145" s="115">
        <v>35615</v>
      </c>
      <c r="M1145" s="168">
        <v>45467</v>
      </c>
      <c r="N1145" s="116" t="s">
        <v>10294</v>
      </c>
      <c r="O1145" s="116"/>
      <c r="P1145" s="116" t="s">
        <v>10282</v>
      </c>
      <c r="Q1145" s="168">
        <v>45468</v>
      </c>
      <c r="R1145" s="240">
        <v>88</v>
      </c>
      <c r="S1145" s="240">
        <f>+L1145*R1145</f>
        <v>3134120</v>
      </c>
      <c r="T1145" s="205" t="s">
        <v>10545</v>
      </c>
    </row>
    <row r="1146" spans="1:20" hidden="1" x14ac:dyDescent="0.25">
      <c r="A1146" s="18">
        <v>1011100140</v>
      </c>
      <c r="B1146" s="14" t="s">
        <v>4222</v>
      </c>
      <c r="C1146" s="14" t="s">
        <v>731</v>
      </c>
      <c r="D1146" s="10" t="s">
        <v>4223</v>
      </c>
      <c r="E1146" s="117">
        <v>30</v>
      </c>
      <c r="F1146" s="168"/>
      <c r="G1146" s="117" t="s">
        <v>11485</v>
      </c>
      <c r="H1146" s="168">
        <v>45461</v>
      </c>
      <c r="I1146" s="116" t="s">
        <v>8963</v>
      </c>
      <c r="J1146" s="116" t="s">
        <v>10523</v>
      </c>
      <c r="K1146" s="337" t="s">
        <v>10398</v>
      </c>
      <c r="L1146" s="115">
        <v>35652</v>
      </c>
      <c r="M1146" s="168">
        <v>45469</v>
      </c>
      <c r="N1146" s="116" t="s">
        <v>10472</v>
      </c>
      <c r="O1146" s="116"/>
      <c r="P1146" s="116" t="s">
        <v>10282</v>
      </c>
      <c r="Q1146" s="168">
        <v>45470</v>
      </c>
      <c r="S1146" s="160">
        <f>+L1146*R1146</f>
        <v>0</v>
      </c>
    </row>
    <row r="1147" spans="1:20" hidden="1" x14ac:dyDescent="0.25">
      <c r="A1147" s="18">
        <v>1017100480</v>
      </c>
      <c r="B1147" s="14" t="s">
        <v>4219</v>
      </c>
      <c r="C1147" s="244" t="s">
        <v>6699</v>
      </c>
      <c r="D1147" s="244" t="s">
        <v>4220</v>
      </c>
      <c r="E1147" s="245">
        <v>14</v>
      </c>
      <c r="F1147" s="246"/>
      <c r="G1147" s="245" t="s">
        <v>11485</v>
      </c>
      <c r="H1147" s="246">
        <v>45461</v>
      </c>
      <c r="I1147" s="247" t="s">
        <v>8963</v>
      </c>
      <c r="J1147" s="247" t="s">
        <v>10003</v>
      </c>
      <c r="K1147" s="338" t="s">
        <v>10398</v>
      </c>
      <c r="L1147" s="115">
        <v>35654</v>
      </c>
      <c r="M1147" s="168">
        <v>45469</v>
      </c>
      <c r="N1147" s="116" t="s">
        <v>10304</v>
      </c>
      <c r="O1147" s="116"/>
      <c r="P1147" s="116" t="s">
        <v>10282</v>
      </c>
      <c r="Q1147" s="168">
        <v>45477</v>
      </c>
      <c r="S1147" s="160">
        <f>+L1147*R1147</f>
        <v>0</v>
      </c>
    </row>
    <row r="1148" spans="1:20" hidden="1" x14ac:dyDescent="0.25">
      <c r="A1148" s="18">
        <v>1022102240</v>
      </c>
      <c r="B1148" s="19" t="s">
        <v>6079</v>
      </c>
      <c r="C1148" s="19" t="s">
        <v>5722</v>
      </c>
      <c r="D1148" s="20" t="s">
        <v>6080</v>
      </c>
      <c r="E1148" s="117">
        <v>12</v>
      </c>
      <c r="F1148" s="168"/>
      <c r="G1148" s="117" t="s">
        <v>11485</v>
      </c>
      <c r="H1148" s="168">
        <v>45461</v>
      </c>
      <c r="I1148" s="116" t="s">
        <v>8963</v>
      </c>
      <c r="J1148" s="116" t="s">
        <v>10002</v>
      </c>
      <c r="K1148" s="337" t="s">
        <v>10398</v>
      </c>
      <c r="L1148" s="115">
        <v>35652</v>
      </c>
      <c r="M1148" s="168">
        <v>45469</v>
      </c>
      <c r="N1148" s="116" t="s">
        <v>10472</v>
      </c>
      <c r="O1148" s="116"/>
      <c r="P1148" s="116" t="s">
        <v>10282</v>
      </c>
      <c r="Q1148" s="168">
        <v>45470</v>
      </c>
      <c r="S1148" s="160">
        <f>+L1148*R1148</f>
        <v>0</v>
      </c>
    </row>
    <row r="1149" spans="1:20" hidden="1" x14ac:dyDescent="0.25">
      <c r="A1149" s="18">
        <v>1524102280</v>
      </c>
      <c r="B1149" s="19" t="s">
        <v>7603</v>
      </c>
      <c r="C1149" s="244" t="s">
        <v>19</v>
      </c>
      <c r="D1149" s="244" t="s">
        <v>7605</v>
      </c>
      <c r="E1149" s="245">
        <v>2</v>
      </c>
      <c r="F1149" s="246">
        <v>45461</v>
      </c>
      <c r="G1149" s="245" t="s">
        <v>11483</v>
      </c>
      <c r="H1149" s="246">
        <v>45461</v>
      </c>
      <c r="I1149" s="247" t="s">
        <v>8963</v>
      </c>
      <c r="J1149" s="247" t="s">
        <v>10002</v>
      </c>
      <c r="K1149" s="338" t="s">
        <v>10459</v>
      </c>
      <c r="L1149" s="195">
        <v>35619</v>
      </c>
      <c r="M1149" s="168">
        <v>45467</v>
      </c>
      <c r="N1149" s="116" t="s">
        <v>10844</v>
      </c>
      <c r="O1149" s="116"/>
      <c r="P1149" s="116" t="s">
        <v>10282</v>
      </c>
      <c r="Q1149" s="168">
        <v>45483</v>
      </c>
    </row>
    <row r="1150" spans="1:20" hidden="1" x14ac:dyDescent="0.25">
      <c r="A1150" s="18">
        <v>1524102300</v>
      </c>
      <c r="B1150" s="19" t="s">
        <v>7594</v>
      </c>
      <c r="C1150" s="244" t="s">
        <v>19</v>
      </c>
      <c r="D1150" s="244" t="s">
        <v>7596</v>
      </c>
      <c r="E1150" s="245">
        <v>2</v>
      </c>
      <c r="F1150" s="246">
        <v>45461</v>
      </c>
      <c r="G1150" s="245" t="s">
        <v>11483</v>
      </c>
      <c r="H1150" s="246">
        <v>45461</v>
      </c>
      <c r="I1150" s="247" t="s">
        <v>8963</v>
      </c>
      <c r="J1150" s="247" t="s">
        <v>10002</v>
      </c>
      <c r="K1150" s="338" t="s">
        <v>10459</v>
      </c>
      <c r="L1150" s="195">
        <v>35619</v>
      </c>
      <c r="M1150" s="168">
        <v>45467</v>
      </c>
      <c r="N1150" s="116" t="s">
        <v>10844</v>
      </c>
      <c r="O1150" s="116"/>
      <c r="P1150" s="116" t="s">
        <v>10282</v>
      </c>
      <c r="Q1150" s="168">
        <v>45483</v>
      </c>
    </row>
    <row r="1151" spans="1:20" hidden="1" x14ac:dyDescent="0.25">
      <c r="A1151" s="18">
        <v>1524102330</v>
      </c>
      <c r="B1151" s="14" t="s">
        <v>7587</v>
      </c>
      <c r="C1151" s="14" t="s">
        <v>19</v>
      </c>
      <c r="D1151" s="14" t="s">
        <v>7589</v>
      </c>
      <c r="E1151" s="117">
        <v>4</v>
      </c>
      <c r="F1151" s="168">
        <v>45461</v>
      </c>
      <c r="G1151" s="117" t="s">
        <v>11483</v>
      </c>
      <c r="H1151" s="168">
        <v>45461</v>
      </c>
      <c r="I1151" s="116" t="s">
        <v>8963</v>
      </c>
      <c r="J1151" s="116" t="s">
        <v>10003</v>
      </c>
      <c r="K1151" s="338" t="s">
        <v>10459</v>
      </c>
      <c r="L1151" s="195">
        <v>35620</v>
      </c>
      <c r="M1151" s="168">
        <v>45467</v>
      </c>
      <c r="N1151" s="116" t="s">
        <v>10225</v>
      </c>
      <c r="O1151" s="116"/>
      <c r="P1151" s="116" t="s">
        <v>10282</v>
      </c>
      <c r="Q1151" s="168">
        <v>45491</v>
      </c>
    </row>
    <row r="1152" spans="1:20" hidden="1" x14ac:dyDescent="0.25">
      <c r="A1152" s="18">
        <v>1213102100</v>
      </c>
      <c r="B1152" s="14" t="s">
        <v>1478</v>
      </c>
      <c r="C1152" s="244" t="s">
        <v>1469</v>
      </c>
      <c r="D1152" s="244" t="s">
        <v>1479</v>
      </c>
      <c r="E1152" s="245">
        <v>90</v>
      </c>
      <c r="F1152" s="246">
        <v>45462</v>
      </c>
      <c r="G1152" s="245" t="s">
        <v>11486</v>
      </c>
      <c r="H1152" s="246">
        <v>45462</v>
      </c>
      <c r="I1152" s="247" t="s">
        <v>8963</v>
      </c>
      <c r="J1152" s="247" t="s">
        <v>11051</v>
      </c>
      <c r="K1152" s="338" t="s">
        <v>10459</v>
      </c>
      <c r="L1152" s="115">
        <v>35614</v>
      </c>
      <c r="M1152" s="168">
        <v>45467</v>
      </c>
      <c r="N1152" s="116" t="s">
        <v>11542</v>
      </c>
      <c r="O1152" s="116"/>
      <c r="P1152" s="116" t="s">
        <v>10282</v>
      </c>
      <c r="Q1152" s="168">
        <v>45467</v>
      </c>
    </row>
    <row r="1153" spans="1:20" hidden="1" x14ac:dyDescent="0.25">
      <c r="A1153" s="18">
        <v>1013100090</v>
      </c>
      <c r="B1153" s="165" t="s">
        <v>8015</v>
      </c>
      <c r="C1153" s="244" t="s">
        <v>7375</v>
      </c>
      <c r="D1153" s="244" t="s">
        <v>7703</v>
      </c>
      <c r="E1153" s="245">
        <v>3</v>
      </c>
      <c r="F1153" s="246">
        <v>45460</v>
      </c>
      <c r="G1153" s="245" t="s">
        <v>11540</v>
      </c>
      <c r="H1153" s="246">
        <v>45467</v>
      </c>
      <c r="I1153" s="247" t="s">
        <v>8963</v>
      </c>
      <c r="J1153" s="247" t="s">
        <v>10678</v>
      </c>
      <c r="K1153" s="338" t="s">
        <v>10398</v>
      </c>
      <c r="L1153" s="115">
        <v>35837</v>
      </c>
      <c r="M1153" s="168">
        <v>45485</v>
      </c>
      <c r="N1153" s="242" t="s">
        <v>10291</v>
      </c>
      <c r="O1153" s="242"/>
      <c r="P1153" s="116" t="s">
        <v>10282</v>
      </c>
      <c r="Q1153" s="168">
        <v>45490</v>
      </c>
    </row>
    <row r="1154" spans="1:20" hidden="1" x14ac:dyDescent="0.25">
      <c r="A1154" s="18">
        <v>1212100220</v>
      </c>
      <c r="B1154" s="165" t="s">
        <v>450</v>
      </c>
      <c r="C1154" s="14" t="s">
        <v>19</v>
      </c>
      <c r="D1154" s="14" t="s">
        <v>10093</v>
      </c>
      <c r="E1154" s="50">
        <v>2</v>
      </c>
      <c r="F1154" s="168">
        <v>45455</v>
      </c>
      <c r="G1154" s="50" t="s">
        <v>11544</v>
      </c>
      <c r="H1154" s="168">
        <v>45467</v>
      </c>
      <c r="I1154" s="247"/>
      <c r="J1154" s="247"/>
      <c r="K1154" s="338" t="s">
        <v>10459</v>
      </c>
      <c r="L1154" s="115">
        <v>35739</v>
      </c>
      <c r="M1154" s="168">
        <v>45478</v>
      </c>
      <c r="N1154" s="116" t="s">
        <v>10225</v>
      </c>
      <c r="O1154" s="116"/>
      <c r="P1154" s="116" t="s">
        <v>10282</v>
      </c>
      <c r="Q1154" s="168">
        <v>45518</v>
      </c>
      <c r="S1154" s="160">
        <f>+L1154*R1154</f>
        <v>0</v>
      </c>
    </row>
    <row r="1155" spans="1:20" hidden="1" x14ac:dyDescent="0.25">
      <c r="A1155" s="18">
        <v>1510101840</v>
      </c>
      <c r="B1155" s="165" t="s">
        <v>1055</v>
      </c>
      <c r="C1155" s="244" t="s">
        <v>19</v>
      </c>
      <c r="D1155" s="244" t="s">
        <v>9902</v>
      </c>
      <c r="E1155" s="245">
        <v>1</v>
      </c>
      <c r="F1155" s="246"/>
      <c r="G1155" s="245" t="s">
        <v>11550</v>
      </c>
      <c r="H1155" s="246">
        <v>45468</v>
      </c>
      <c r="I1155" s="247"/>
      <c r="J1155" s="247"/>
      <c r="K1155" s="338" t="s">
        <v>10398</v>
      </c>
      <c r="L1155" s="195">
        <v>35656</v>
      </c>
      <c r="M1155" s="168">
        <v>45469</v>
      </c>
      <c r="N1155" s="116" t="s">
        <v>10776</v>
      </c>
      <c r="O1155" s="116"/>
      <c r="P1155" s="116" t="s">
        <v>10282</v>
      </c>
      <c r="Q1155" s="168">
        <v>45490</v>
      </c>
      <c r="R1155" s="240">
        <v>342680</v>
      </c>
      <c r="S1155" s="204">
        <f>+L1155*R1155</f>
        <v>12218598080</v>
      </c>
      <c r="T1155" s="205" t="s">
        <v>10921</v>
      </c>
    </row>
    <row r="1156" spans="1:20" hidden="1" x14ac:dyDescent="0.25">
      <c r="A1156" s="18">
        <v>1510101880</v>
      </c>
      <c r="B1156" s="165" t="s">
        <v>1069</v>
      </c>
      <c r="C1156" s="244" t="s">
        <v>19</v>
      </c>
      <c r="D1156" s="244" t="s">
        <v>7376</v>
      </c>
      <c r="E1156" s="245">
        <v>11</v>
      </c>
      <c r="F1156" s="246"/>
      <c r="G1156" s="245" t="s">
        <v>11550</v>
      </c>
      <c r="H1156" s="246">
        <v>45468</v>
      </c>
      <c r="I1156" s="247"/>
      <c r="J1156" s="247"/>
      <c r="K1156" s="338" t="s">
        <v>10398</v>
      </c>
      <c r="L1156" s="195">
        <v>35656</v>
      </c>
      <c r="M1156" s="168">
        <v>45469</v>
      </c>
      <c r="N1156" s="116" t="s">
        <v>10776</v>
      </c>
      <c r="O1156" s="116"/>
      <c r="P1156" s="116" t="s">
        <v>10282</v>
      </c>
      <c r="Q1156" s="168">
        <v>45490</v>
      </c>
      <c r="R1156" s="240">
        <v>274400</v>
      </c>
      <c r="S1156" s="204">
        <f>+L1156*R1156</f>
        <v>9784006400</v>
      </c>
      <c r="T1156" s="205" t="s">
        <v>10922</v>
      </c>
    </row>
    <row r="1157" spans="1:20" hidden="1" x14ac:dyDescent="0.25">
      <c r="A1157" s="18">
        <v>1510106240</v>
      </c>
      <c r="B1157" s="165" t="s">
        <v>7319</v>
      </c>
      <c r="C1157" s="244" t="s">
        <v>19</v>
      </c>
      <c r="D1157" s="244" t="s">
        <v>7320</v>
      </c>
      <c r="E1157" s="245">
        <v>1</v>
      </c>
      <c r="F1157" s="246"/>
      <c r="G1157" s="245" t="s">
        <v>11550</v>
      </c>
      <c r="H1157" s="246">
        <v>45468</v>
      </c>
      <c r="I1157" s="247"/>
      <c r="J1157" s="247"/>
      <c r="K1157" s="338" t="s">
        <v>10398</v>
      </c>
      <c r="L1157" s="195">
        <v>35656</v>
      </c>
      <c r="M1157" s="168">
        <v>45469</v>
      </c>
      <c r="N1157" s="116" t="s">
        <v>10776</v>
      </c>
      <c r="O1157" s="116"/>
      <c r="P1157" s="116" t="s">
        <v>10282</v>
      </c>
      <c r="Q1157" s="168">
        <v>45490</v>
      </c>
      <c r="R1157" s="240">
        <v>532521</v>
      </c>
      <c r="S1157" s="204">
        <f>+L1157*R1157</f>
        <v>18987568776</v>
      </c>
      <c r="T1157" s="205" t="s">
        <v>10514</v>
      </c>
    </row>
    <row r="1158" spans="1:20" hidden="1" x14ac:dyDescent="0.25">
      <c r="A1158" s="18">
        <v>1525106390</v>
      </c>
      <c r="B1158" s="377" t="s">
        <v>199</v>
      </c>
      <c r="C1158" s="244" t="s">
        <v>19</v>
      </c>
      <c r="D1158" s="244" t="s">
        <v>11549</v>
      </c>
      <c r="E1158" s="245">
        <v>12</v>
      </c>
      <c r="F1158" s="246">
        <v>45468</v>
      </c>
      <c r="G1158" s="245" t="s">
        <v>11554</v>
      </c>
      <c r="H1158" s="246">
        <v>45468</v>
      </c>
      <c r="I1158" s="247"/>
      <c r="J1158" s="247" t="s">
        <v>10099</v>
      </c>
      <c r="K1158" s="338" t="s">
        <v>10459</v>
      </c>
      <c r="L1158" s="195">
        <v>35784</v>
      </c>
      <c r="M1158" s="168">
        <v>45484</v>
      </c>
      <c r="N1158" s="116" t="s">
        <v>10227</v>
      </c>
      <c r="O1158" s="242"/>
      <c r="P1158" s="116" t="s">
        <v>10282</v>
      </c>
      <c r="Q1158" s="168">
        <v>45492</v>
      </c>
      <c r="R1158"/>
    </row>
    <row r="1159" spans="1:20" hidden="1" x14ac:dyDescent="0.25">
      <c r="A1159" s="18">
        <v>1810104780</v>
      </c>
      <c r="B1159" s="191" t="s">
        <v>3690</v>
      </c>
      <c r="C1159" s="244" t="s">
        <v>19</v>
      </c>
      <c r="D1159" s="244" t="s">
        <v>6574</v>
      </c>
      <c r="E1159" s="245">
        <v>100</v>
      </c>
      <c r="F1159" s="246">
        <v>45457</v>
      </c>
      <c r="G1159" s="245" t="s">
        <v>11554</v>
      </c>
      <c r="H1159" s="246">
        <v>45468</v>
      </c>
      <c r="I1159" s="247"/>
      <c r="J1159" s="247"/>
      <c r="K1159" s="338" t="s">
        <v>10459</v>
      </c>
      <c r="L1159" s="195">
        <v>35784</v>
      </c>
      <c r="M1159" s="168">
        <v>45484</v>
      </c>
      <c r="N1159" s="116" t="s">
        <v>10227</v>
      </c>
      <c r="O1159" s="242"/>
      <c r="P1159" s="116" t="s">
        <v>10282</v>
      </c>
      <c r="Q1159" s="168">
        <v>45492</v>
      </c>
    </row>
    <row r="1160" spans="1:20" hidden="1" x14ac:dyDescent="0.25">
      <c r="A1160" s="18">
        <v>1810104820</v>
      </c>
      <c r="B1160" s="191" t="s">
        <v>3705</v>
      </c>
      <c r="C1160" s="244" t="s">
        <v>19</v>
      </c>
      <c r="D1160" s="244" t="s">
        <v>6837</v>
      </c>
      <c r="E1160" s="245">
        <v>70</v>
      </c>
      <c r="F1160" s="246">
        <v>45457</v>
      </c>
      <c r="G1160" s="245" t="s">
        <v>11554</v>
      </c>
      <c r="H1160" s="246">
        <v>45468</v>
      </c>
      <c r="I1160" s="247"/>
      <c r="J1160" s="247"/>
      <c r="K1160" s="338" t="s">
        <v>10459</v>
      </c>
      <c r="L1160" s="195">
        <v>35784</v>
      </c>
      <c r="M1160" s="168">
        <v>45484</v>
      </c>
      <c r="N1160" s="116" t="s">
        <v>10227</v>
      </c>
      <c r="O1160" s="242"/>
      <c r="P1160" s="116" t="s">
        <v>10282</v>
      </c>
      <c r="Q1160" s="168">
        <v>45492</v>
      </c>
    </row>
    <row r="1161" spans="1:20" hidden="1" x14ac:dyDescent="0.25">
      <c r="A1161" s="18">
        <v>1323100700</v>
      </c>
      <c r="B1161" s="377" t="s">
        <v>2637</v>
      </c>
      <c r="C1161" s="244" t="s">
        <v>19</v>
      </c>
      <c r="D1161" s="244" t="s">
        <v>2638</v>
      </c>
      <c r="E1161" s="245">
        <v>4</v>
      </c>
      <c r="F1161" s="246"/>
      <c r="G1161" s="245" t="s">
        <v>11555</v>
      </c>
      <c r="H1161" s="246">
        <v>45469</v>
      </c>
      <c r="I1161" s="247"/>
      <c r="J1161" s="247"/>
      <c r="K1161" s="338" t="s">
        <v>10398</v>
      </c>
      <c r="L1161" s="195">
        <v>35676</v>
      </c>
      <c r="M1161" s="168">
        <v>45471</v>
      </c>
      <c r="N1161" s="116" t="s">
        <v>10287</v>
      </c>
      <c r="O1161" s="116"/>
      <c r="P1161" s="116" t="s">
        <v>10282</v>
      </c>
      <c r="Q1161" s="168">
        <v>45477</v>
      </c>
      <c r="R1161"/>
      <c r="S1161" s="160">
        <f>+L1161*R1161</f>
        <v>0</v>
      </c>
    </row>
    <row r="1162" spans="1:20" hidden="1" x14ac:dyDescent="0.25">
      <c r="A1162" s="18">
        <v>1029102130</v>
      </c>
      <c r="B1162" s="377" t="s">
        <v>4539</v>
      </c>
      <c r="C1162" s="244" t="s">
        <v>19</v>
      </c>
      <c r="D1162" s="244" t="s">
        <v>8623</v>
      </c>
      <c r="E1162" s="245">
        <v>200</v>
      </c>
      <c r="F1162" s="246"/>
      <c r="G1162" s="245" t="s">
        <v>11556</v>
      </c>
      <c r="H1162" s="246">
        <v>45469</v>
      </c>
      <c r="I1162" s="247"/>
      <c r="J1162" s="247"/>
      <c r="K1162" s="338" t="s">
        <v>10398</v>
      </c>
      <c r="L1162" s="115">
        <v>35699</v>
      </c>
      <c r="M1162" s="168">
        <v>45472</v>
      </c>
      <c r="N1162" s="116" t="s">
        <v>10287</v>
      </c>
      <c r="O1162" s="116"/>
      <c r="P1162" s="116" t="s">
        <v>10282</v>
      </c>
      <c r="Q1162" s="168">
        <v>45477</v>
      </c>
      <c r="R1162"/>
    </row>
    <row r="1163" spans="1:20" hidden="1" x14ac:dyDescent="0.25">
      <c r="A1163" s="18">
        <v>1311100070</v>
      </c>
      <c r="B1163" s="377" t="s">
        <v>3419</v>
      </c>
      <c r="C1163" s="244" t="s">
        <v>19</v>
      </c>
      <c r="D1163" s="244" t="s">
        <v>3420</v>
      </c>
      <c r="E1163" s="245">
        <v>10</v>
      </c>
      <c r="F1163" s="246"/>
      <c r="G1163" s="245" t="s">
        <v>11556</v>
      </c>
      <c r="H1163" s="246">
        <v>45469</v>
      </c>
      <c r="I1163" s="247"/>
      <c r="J1163" s="247"/>
      <c r="K1163" s="338" t="s">
        <v>10398</v>
      </c>
      <c r="L1163" s="115">
        <v>35699</v>
      </c>
      <c r="M1163" s="168">
        <v>45472</v>
      </c>
      <c r="N1163" s="116" t="s">
        <v>10287</v>
      </c>
      <c r="O1163" s="116"/>
      <c r="P1163" s="116" t="s">
        <v>10282</v>
      </c>
      <c r="Q1163" s="168">
        <v>45477</v>
      </c>
      <c r="R1163"/>
      <c r="S1163" s="160">
        <f>+L1163*R1163</f>
        <v>0</v>
      </c>
    </row>
    <row r="1164" spans="1:20" hidden="1" x14ac:dyDescent="0.25">
      <c r="A1164" s="18">
        <v>1314100120</v>
      </c>
      <c r="B1164" s="377" t="s">
        <v>2703</v>
      </c>
      <c r="C1164" s="244" t="s">
        <v>19</v>
      </c>
      <c r="D1164" s="244" t="s">
        <v>2704</v>
      </c>
      <c r="E1164" s="245">
        <v>10</v>
      </c>
      <c r="F1164" s="246"/>
      <c r="G1164" s="245" t="s">
        <v>11556</v>
      </c>
      <c r="H1164" s="246">
        <v>45469</v>
      </c>
      <c r="I1164" s="247"/>
      <c r="J1164" s="247"/>
      <c r="K1164" s="338" t="s">
        <v>10398</v>
      </c>
      <c r="L1164" s="115">
        <v>35699</v>
      </c>
      <c r="M1164" s="168">
        <v>45472</v>
      </c>
      <c r="N1164" s="116" t="s">
        <v>10287</v>
      </c>
      <c r="O1164" s="116"/>
      <c r="P1164" s="116" t="s">
        <v>10282</v>
      </c>
      <c r="Q1164" s="168">
        <v>45477</v>
      </c>
      <c r="R1164"/>
      <c r="S1164" s="160">
        <f>+L1164*R1164</f>
        <v>0</v>
      </c>
    </row>
    <row r="1165" spans="1:20" hidden="1" x14ac:dyDescent="0.25">
      <c r="A1165" s="18">
        <v>1323100030</v>
      </c>
      <c r="B1165" s="377" t="s">
        <v>10558</v>
      </c>
      <c r="C1165" s="244" t="s">
        <v>19</v>
      </c>
      <c r="D1165" s="244" t="s">
        <v>11123</v>
      </c>
      <c r="E1165" s="245">
        <v>6</v>
      </c>
      <c r="F1165" s="246">
        <v>45460</v>
      </c>
      <c r="G1165" s="245" t="s">
        <v>11556</v>
      </c>
      <c r="H1165" s="246">
        <v>45469</v>
      </c>
      <c r="I1165" s="247"/>
      <c r="J1165" s="247"/>
      <c r="K1165" s="338" t="s">
        <v>10398</v>
      </c>
      <c r="L1165" s="195">
        <v>35699</v>
      </c>
      <c r="M1165" s="168">
        <v>45472</v>
      </c>
      <c r="N1165" s="116" t="s">
        <v>10287</v>
      </c>
      <c r="O1165" s="116"/>
      <c r="P1165" s="116" t="s">
        <v>10282</v>
      </c>
      <c r="Q1165" s="168">
        <v>45477</v>
      </c>
      <c r="R1165"/>
    </row>
    <row r="1166" spans="1:20" hidden="1" x14ac:dyDescent="0.25">
      <c r="A1166" s="18">
        <v>1314100490</v>
      </c>
      <c r="B1166" s="376" t="s">
        <v>8093</v>
      </c>
      <c r="C1166" s="244" t="s">
        <v>19</v>
      </c>
      <c r="D1166" s="244" t="s">
        <v>8095</v>
      </c>
      <c r="E1166" s="245">
        <v>2</v>
      </c>
      <c r="F1166" s="246">
        <v>45460</v>
      </c>
      <c r="G1166" s="245" t="s">
        <v>11557</v>
      </c>
      <c r="H1166" s="246">
        <v>45469</v>
      </c>
      <c r="I1166" s="247"/>
      <c r="J1166" s="247"/>
      <c r="K1166" s="338" t="s">
        <v>10398</v>
      </c>
      <c r="L1166" s="115">
        <v>35700</v>
      </c>
      <c r="M1166" s="168">
        <v>45472</v>
      </c>
      <c r="N1166" s="116" t="s">
        <v>10301</v>
      </c>
      <c r="O1166" s="116"/>
      <c r="P1166" s="116" t="s">
        <v>10282</v>
      </c>
      <c r="Q1166" s="168">
        <v>45482</v>
      </c>
      <c r="R1166" s="204"/>
      <c r="S1166" s="204">
        <f>+L1166*R1166</f>
        <v>0</v>
      </c>
      <c r="T1166" s="205"/>
    </row>
    <row r="1167" spans="1:20" hidden="1" x14ac:dyDescent="0.25">
      <c r="A1167" s="18">
        <v>1012100010</v>
      </c>
      <c r="B1167" s="165" t="s">
        <v>2992</v>
      </c>
      <c r="C1167" s="14" t="s">
        <v>19</v>
      </c>
      <c r="D1167" s="14" t="s">
        <v>6632</v>
      </c>
      <c r="E1167" s="50">
        <v>1</v>
      </c>
      <c r="F1167" s="168">
        <v>45477</v>
      </c>
      <c r="G1167" s="50" t="s">
        <v>11577</v>
      </c>
      <c r="H1167" s="168">
        <v>45478</v>
      </c>
      <c r="I1167" s="247"/>
      <c r="J1167" s="247"/>
      <c r="K1167" s="338" t="s">
        <v>10459</v>
      </c>
      <c r="L1167" s="115">
        <v>35794</v>
      </c>
      <c r="M1167" s="168">
        <v>45484</v>
      </c>
      <c r="N1167" s="116" t="s">
        <v>10528</v>
      </c>
      <c r="O1167" s="116"/>
      <c r="P1167" s="202" t="s">
        <v>10282</v>
      </c>
      <c r="Q1167" s="168">
        <v>45502</v>
      </c>
    </row>
    <row r="1168" spans="1:20" hidden="1" x14ac:dyDescent="0.25">
      <c r="A1168" s="18">
        <v>1012100120</v>
      </c>
      <c r="B1168" s="165" t="s">
        <v>2994</v>
      </c>
      <c r="C1168" s="14" t="s">
        <v>19</v>
      </c>
      <c r="D1168" s="14" t="s">
        <v>6630</v>
      </c>
      <c r="E1168" s="50">
        <v>30</v>
      </c>
      <c r="F1168" s="168">
        <v>45470</v>
      </c>
      <c r="G1168" s="50" t="s">
        <v>11577</v>
      </c>
      <c r="H1168" s="168">
        <v>45478</v>
      </c>
      <c r="I1168" s="247"/>
      <c r="J1168" s="247"/>
      <c r="K1168" s="338" t="s">
        <v>10459</v>
      </c>
      <c r="L1168" s="115">
        <v>35794</v>
      </c>
      <c r="M1168" s="168">
        <v>45484</v>
      </c>
      <c r="N1168" s="116" t="s">
        <v>10528</v>
      </c>
      <c r="O1168" s="116" t="s">
        <v>10634</v>
      </c>
      <c r="P1168" s="202" t="s">
        <v>10282</v>
      </c>
      <c r="Q1168" s="168">
        <v>45531</v>
      </c>
    </row>
    <row r="1169" spans="1:19" hidden="1" x14ac:dyDescent="0.25">
      <c r="A1169" s="18">
        <v>1318100300</v>
      </c>
      <c r="B1169" s="165" t="s">
        <v>6323</v>
      </c>
      <c r="C1169" s="265" t="s">
        <v>19</v>
      </c>
      <c r="D1169" s="265" t="s">
        <v>6873</v>
      </c>
      <c r="E1169" s="266">
        <v>4</v>
      </c>
      <c r="F1169" s="267">
        <v>45460</v>
      </c>
      <c r="G1169" s="266" t="s">
        <v>11579</v>
      </c>
      <c r="H1169" s="267">
        <v>45481</v>
      </c>
      <c r="I1169" s="269"/>
      <c r="J1169" s="271"/>
      <c r="K1169" s="338" t="s">
        <v>10459</v>
      </c>
      <c r="L1169" s="195">
        <v>35763</v>
      </c>
      <c r="M1169" s="168">
        <v>45482</v>
      </c>
      <c r="N1169" s="116" t="s">
        <v>11077</v>
      </c>
      <c r="O1169" s="116" t="s">
        <v>10779</v>
      </c>
      <c r="P1169" s="116" t="s">
        <v>10282</v>
      </c>
      <c r="Q1169" s="168">
        <v>45595</v>
      </c>
    </row>
    <row r="1170" spans="1:19" hidden="1" x14ac:dyDescent="0.25">
      <c r="A1170" s="18">
        <v>1112100280</v>
      </c>
      <c r="B1170" s="165" t="s">
        <v>5566</v>
      </c>
      <c r="C1170" s="244" t="s">
        <v>19</v>
      </c>
      <c r="D1170" s="244" t="s">
        <v>5567</v>
      </c>
      <c r="E1170" s="245">
        <v>40</v>
      </c>
      <c r="F1170" s="246">
        <v>45461</v>
      </c>
      <c r="G1170" s="245" t="s">
        <v>11583</v>
      </c>
      <c r="H1170" s="246">
        <v>45481</v>
      </c>
      <c r="I1170" s="247" t="s">
        <v>8963</v>
      </c>
      <c r="J1170" s="247" t="s">
        <v>10870</v>
      </c>
      <c r="K1170" s="338" t="s">
        <v>10398</v>
      </c>
      <c r="L1170" s="115">
        <v>35771</v>
      </c>
      <c r="M1170" s="168">
        <v>45484</v>
      </c>
      <c r="N1170" s="116" t="s">
        <v>10175</v>
      </c>
      <c r="O1170" s="116"/>
      <c r="P1170" s="116" t="s">
        <v>10282</v>
      </c>
      <c r="Q1170" s="168">
        <v>45490</v>
      </c>
    </row>
    <row r="1171" spans="1:19" hidden="1" x14ac:dyDescent="0.25">
      <c r="A1171" s="18">
        <v>1512108200</v>
      </c>
      <c r="B1171" s="165" t="s">
        <v>11531</v>
      </c>
      <c r="C1171" s="244" t="s">
        <v>19</v>
      </c>
      <c r="D1171" s="244" t="s">
        <v>11532</v>
      </c>
      <c r="E1171" s="245">
        <v>10</v>
      </c>
      <c r="F1171" s="246">
        <v>45466</v>
      </c>
      <c r="G1171" s="245" t="s">
        <v>11583</v>
      </c>
      <c r="H1171" s="246">
        <v>45481</v>
      </c>
      <c r="I1171" s="247"/>
      <c r="J1171" s="247"/>
      <c r="K1171" s="338" t="s">
        <v>10398</v>
      </c>
      <c r="L1171" s="195">
        <v>35771</v>
      </c>
      <c r="M1171" s="168">
        <v>45484</v>
      </c>
      <c r="N1171" s="116" t="s">
        <v>10175</v>
      </c>
      <c r="O1171" s="116"/>
      <c r="P1171" s="116" t="s">
        <v>10282</v>
      </c>
      <c r="Q1171" s="168">
        <v>45490</v>
      </c>
    </row>
    <row r="1172" spans="1:19" hidden="1" x14ac:dyDescent="0.25">
      <c r="A1172" s="18">
        <v>1516101650</v>
      </c>
      <c r="B1172" s="165" t="s">
        <v>9547</v>
      </c>
      <c r="C1172" s="244" t="s">
        <v>19</v>
      </c>
      <c r="D1172" s="244" t="s">
        <v>9548</v>
      </c>
      <c r="E1172" s="245">
        <v>10</v>
      </c>
      <c r="F1172" s="246">
        <v>45457</v>
      </c>
      <c r="G1172" s="245" t="s">
        <v>11583</v>
      </c>
      <c r="H1172" s="246">
        <v>45481</v>
      </c>
      <c r="I1172" s="247" t="s">
        <v>8963</v>
      </c>
      <c r="J1172" s="247" t="s">
        <v>10470</v>
      </c>
      <c r="K1172" s="338" t="s">
        <v>10398</v>
      </c>
      <c r="L1172" s="195">
        <v>35771</v>
      </c>
      <c r="M1172" s="168">
        <v>45484</v>
      </c>
      <c r="N1172" s="116" t="s">
        <v>10175</v>
      </c>
      <c r="O1172" s="116"/>
      <c r="P1172" s="116" t="s">
        <v>10282</v>
      </c>
      <c r="Q1172" s="168">
        <v>45490</v>
      </c>
    </row>
    <row r="1173" spans="1:19" hidden="1" x14ac:dyDescent="0.25">
      <c r="A1173" s="18">
        <v>1521100110</v>
      </c>
      <c r="B1173" s="165" t="s">
        <v>6261</v>
      </c>
      <c r="C1173" s="244" t="s">
        <v>19</v>
      </c>
      <c r="D1173" s="244" t="s">
        <v>6262</v>
      </c>
      <c r="E1173" s="245">
        <v>60</v>
      </c>
      <c r="F1173" s="246">
        <v>45457</v>
      </c>
      <c r="G1173" s="245" t="s">
        <v>11583</v>
      </c>
      <c r="H1173" s="246">
        <v>45481</v>
      </c>
      <c r="I1173" s="247"/>
      <c r="J1173" s="247"/>
      <c r="K1173" s="338" t="s">
        <v>10398</v>
      </c>
      <c r="L1173" s="195">
        <v>35771</v>
      </c>
      <c r="M1173" s="168">
        <v>45484</v>
      </c>
      <c r="N1173" s="116" t="s">
        <v>10175</v>
      </c>
      <c r="O1173" s="116"/>
      <c r="P1173" s="116" t="s">
        <v>10282</v>
      </c>
      <c r="Q1173" s="168">
        <v>45490</v>
      </c>
    </row>
    <row r="1174" spans="1:19" hidden="1" x14ac:dyDescent="0.25">
      <c r="A1174" s="18">
        <v>1521100650</v>
      </c>
      <c r="B1174" s="165" t="s">
        <v>6247</v>
      </c>
      <c r="C1174" s="244" t="s">
        <v>19</v>
      </c>
      <c r="D1174" s="244" t="s">
        <v>9519</v>
      </c>
      <c r="E1174" s="245">
        <v>400</v>
      </c>
      <c r="F1174" s="246">
        <v>45461</v>
      </c>
      <c r="G1174" s="245" t="s">
        <v>11583</v>
      </c>
      <c r="H1174" s="246">
        <v>45481</v>
      </c>
      <c r="I1174" s="247"/>
      <c r="J1174" s="247"/>
      <c r="K1174" s="338" t="s">
        <v>10398</v>
      </c>
      <c r="L1174" s="195">
        <v>35771</v>
      </c>
      <c r="M1174" s="168">
        <v>45484</v>
      </c>
      <c r="N1174" s="116" t="s">
        <v>10175</v>
      </c>
      <c r="O1174" s="116"/>
      <c r="P1174" s="116" t="s">
        <v>10282</v>
      </c>
      <c r="Q1174" s="168">
        <v>45490</v>
      </c>
    </row>
    <row r="1175" spans="1:19" hidden="1" x14ac:dyDescent="0.25">
      <c r="A1175" s="18">
        <v>1548100000</v>
      </c>
      <c r="B1175" s="191" t="s">
        <v>11511</v>
      </c>
      <c r="C1175" s="244" t="s">
        <v>19</v>
      </c>
      <c r="D1175" s="244" t="s">
        <v>11513</v>
      </c>
      <c r="E1175" s="245">
        <v>32</v>
      </c>
      <c r="F1175" s="246">
        <v>45466</v>
      </c>
      <c r="G1175" s="245" t="s">
        <v>11583</v>
      </c>
      <c r="H1175" s="246">
        <v>45481</v>
      </c>
      <c r="I1175" s="247"/>
      <c r="J1175" s="247" t="s">
        <v>10099</v>
      </c>
      <c r="K1175" s="338" t="s">
        <v>10398</v>
      </c>
      <c r="L1175" s="195">
        <v>35771</v>
      </c>
      <c r="M1175" s="168">
        <v>45484</v>
      </c>
      <c r="N1175" s="116" t="s">
        <v>10175</v>
      </c>
      <c r="O1175" s="116"/>
      <c r="P1175" s="116" t="s">
        <v>10282</v>
      </c>
      <c r="Q1175" s="168">
        <v>45490</v>
      </c>
    </row>
    <row r="1176" spans="1:19" hidden="1" x14ac:dyDescent="0.25">
      <c r="A1176" s="18">
        <v>1548100060</v>
      </c>
      <c r="B1176" s="191" t="s">
        <v>11517</v>
      </c>
      <c r="C1176" s="244" t="s">
        <v>19</v>
      </c>
      <c r="D1176" s="244" t="s">
        <v>11518</v>
      </c>
      <c r="E1176" s="245">
        <v>4</v>
      </c>
      <c r="F1176" s="246">
        <v>45466</v>
      </c>
      <c r="G1176" s="245" t="s">
        <v>11583</v>
      </c>
      <c r="H1176" s="246">
        <v>45481</v>
      </c>
      <c r="I1176" s="247"/>
      <c r="J1176" s="247" t="s">
        <v>10099</v>
      </c>
      <c r="K1176" s="338" t="s">
        <v>10398</v>
      </c>
      <c r="L1176" s="195">
        <v>35771</v>
      </c>
      <c r="M1176" s="168">
        <v>45484</v>
      </c>
      <c r="N1176" s="116" t="s">
        <v>10175</v>
      </c>
      <c r="O1176" s="116"/>
      <c r="P1176" s="116" t="s">
        <v>10282</v>
      </c>
      <c r="Q1176" s="168">
        <v>45490</v>
      </c>
      <c r="S1176" s="160">
        <f>+L1176*R1176</f>
        <v>0</v>
      </c>
    </row>
    <row r="1177" spans="1:19" hidden="1" x14ac:dyDescent="0.25">
      <c r="A1177" s="18">
        <v>1548100090</v>
      </c>
      <c r="B1177" s="191" t="s">
        <v>11514</v>
      </c>
      <c r="C1177" s="244" t="s">
        <v>19</v>
      </c>
      <c r="D1177" s="244" t="s">
        <v>11516</v>
      </c>
      <c r="E1177" s="245">
        <v>16</v>
      </c>
      <c r="F1177" s="246">
        <v>45466</v>
      </c>
      <c r="G1177" s="245" t="s">
        <v>11583</v>
      </c>
      <c r="H1177" s="246">
        <v>45481</v>
      </c>
      <c r="I1177" s="247"/>
      <c r="J1177" s="247" t="s">
        <v>10099</v>
      </c>
      <c r="K1177" s="338" t="s">
        <v>10398</v>
      </c>
      <c r="L1177" s="195">
        <v>35771</v>
      </c>
      <c r="M1177" s="168">
        <v>45484</v>
      </c>
      <c r="N1177" s="116" t="s">
        <v>10175</v>
      </c>
      <c r="O1177" s="116"/>
      <c r="P1177" s="116" t="s">
        <v>10282</v>
      </c>
      <c r="Q1177" s="168">
        <v>45490</v>
      </c>
      <c r="S1177" s="160">
        <f>+L1177*R1177</f>
        <v>0</v>
      </c>
    </row>
    <row r="1178" spans="1:19" hidden="1" x14ac:dyDescent="0.25">
      <c r="A1178" s="18">
        <v>1810103430</v>
      </c>
      <c r="B1178" s="165" t="s">
        <v>11457</v>
      </c>
      <c r="C1178" s="244" t="s">
        <v>19</v>
      </c>
      <c r="D1178" s="244" t="s">
        <v>11459</v>
      </c>
      <c r="E1178" s="245">
        <v>4</v>
      </c>
      <c r="F1178" s="246">
        <v>45456</v>
      </c>
      <c r="G1178" s="245" t="s">
        <v>11583</v>
      </c>
      <c r="H1178" s="246">
        <v>45481</v>
      </c>
      <c r="I1178" s="247"/>
      <c r="J1178" s="247" t="s">
        <v>10099</v>
      </c>
      <c r="K1178" s="338" t="s">
        <v>10398</v>
      </c>
      <c r="L1178" s="195">
        <v>35771</v>
      </c>
      <c r="M1178" s="168">
        <v>45484</v>
      </c>
      <c r="N1178" s="116" t="s">
        <v>10175</v>
      </c>
      <c r="O1178" s="116"/>
      <c r="P1178" s="116" t="s">
        <v>10282</v>
      </c>
      <c r="Q1178" s="168">
        <v>45490</v>
      </c>
    </row>
    <row r="1179" spans="1:19" hidden="1" x14ac:dyDescent="0.25">
      <c r="A1179" s="18">
        <v>1810103730</v>
      </c>
      <c r="B1179" s="165" t="s">
        <v>4835</v>
      </c>
      <c r="C1179" s="244" t="s">
        <v>19</v>
      </c>
      <c r="D1179" s="244" t="s">
        <v>4836</v>
      </c>
      <c r="E1179" s="245">
        <v>50</v>
      </c>
      <c r="F1179" s="246">
        <v>45460</v>
      </c>
      <c r="G1179" s="245" t="s">
        <v>11583</v>
      </c>
      <c r="H1179" s="246">
        <v>45481</v>
      </c>
      <c r="I1179" s="247" t="s">
        <v>8963</v>
      </c>
      <c r="J1179" s="247" t="s">
        <v>10530</v>
      </c>
      <c r="K1179" s="338" t="s">
        <v>10398</v>
      </c>
      <c r="L1179" s="195">
        <v>35771</v>
      </c>
      <c r="M1179" s="168">
        <v>45484</v>
      </c>
      <c r="N1179" s="116" t="s">
        <v>10175</v>
      </c>
      <c r="O1179" s="116"/>
      <c r="P1179" s="116" t="s">
        <v>10282</v>
      </c>
      <c r="Q1179" s="168">
        <v>45490</v>
      </c>
    </row>
    <row r="1180" spans="1:19" hidden="1" x14ac:dyDescent="0.25">
      <c r="A1180" s="18">
        <v>1029102130</v>
      </c>
      <c r="B1180" s="376" t="s">
        <v>4539</v>
      </c>
      <c r="C1180" s="244" t="s">
        <v>19</v>
      </c>
      <c r="D1180" s="244" t="s">
        <v>8623</v>
      </c>
      <c r="E1180" s="245">
        <v>200</v>
      </c>
      <c r="F1180" s="246">
        <v>45460</v>
      </c>
      <c r="G1180" s="245" t="s">
        <v>11584</v>
      </c>
      <c r="H1180" s="246">
        <v>45481</v>
      </c>
      <c r="I1180" s="247"/>
      <c r="J1180" s="247"/>
      <c r="K1180" s="338" t="s">
        <v>10398</v>
      </c>
      <c r="L1180" s="115">
        <v>35802</v>
      </c>
      <c r="M1180" s="168">
        <v>45485</v>
      </c>
      <c r="N1180" s="116" t="s">
        <v>10287</v>
      </c>
      <c r="O1180" s="116"/>
      <c r="P1180" s="116" t="s">
        <v>10282</v>
      </c>
      <c r="Q1180" s="168">
        <v>45490</v>
      </c>
    </row>
    <row r="1181" spans="1:19" hidden="1" x14ac:dyDescent="0.25">
      <c r="A1181" s="18">
        <v>1310100500</v>
      </c>
      <c r="B1181" s="165" t="s">
        <v>11538</v>
      </c>
      <c r="C1181" s="244" t="s">
        <v>19</v>
      </c>
      <c r="D1181" s="244" t="s">
        <v>11539</v>
      </c>
      <c r="E1181" s="245">
        <v>3</v>
      </c>
      <c r="F1181" s="246">
        <v>45466</v>
      </c>
      <c r="G1181" s="245" t="s">
        <v>11584</v>
      </c>
      <c r="H1181" s="246">
        <v>45481</v>
      </c>
      <c r="I1181" s="247"/>
      <c r="J1181" s="247"/>
      <c r="K1181" s="338" t="s">
        <v>10398</v>
      </c>
      <c r="L1181" s="115">
        <v>35802</v>
      </c>
      <c r="M1181" s="168">
        <v>45485</v>
      </c>
      <c r="N1181" s="116" t="s">
        <v>10287</v>
      </c>
      <c r="O1181" s="116"/>
      <c r="P1181" s="116" t="s">
        <v>10282</v>
      </c>
      <c r="Q1181" s="168">
        <v>45490</v>
      </c>
    </row>
    <row r="1182" spans="1:19" hidden="1" x14ac:dyDescent="0.25">
      <c r="A1182" s="18">
        <v>1311100070</v>
      </c>
      <c r="B1182" s="381" t="s">
        <v>3419</v>
      </c>
      <c r="C1182" s="244" t="s">
        <v>19</v>
      </c>
      <c r="D1182" s="244" t="s">
        <v>11063</v>
      </c>
      <c r="E1182" s="245">
        <v>10</v>
      </c>
      <c r="F1182" s="246">
        <v>45460</v>
      </c>
      <c r="G1182" s="245" t="s">
        <v>11584</v>
      </c>
      <c r="H1182" s="246">
        <v>45481</v>
      </c>
      <c r="I1182" s="247"/>
      <c r="J1182" s="247"/>
      <c r="K1182" s="338" t="s">
        <v>10398</v>
      </c>
      <c r="L1182" s="115">
        <v>35802</v>
      </c>
      <c r="M1182" s="168">
        <v>45485</v>
      </c>
      <c r="N1182" s="116" t="s">
        <v>10287</v>
      </c>
      <c r="O1182" s="116"/>
      <c r="P1182" s="116" t="s">
        <v>10282</v>
      </c>
      <c r="Q1182" s="168">
        <v>45490</v>
      </c>
    </row>
    <row r="1183" spans="1:19" hidden="1" x14ac:dyDescent="0.25">
      <c r="A1183" s="18">
        <v>1314100120</v>
      </c>
      <c r="B1183" s="165" t="s">
        <v>2703</v>
      </c>
      <c r="C1183" s="244" t="s">
        <v>19</v>
      </c>
      <c r="D1183" s="244" t="s">
        <v>2704</v>
      </c>
      <c r="E1183" s="245">
        <v>10</v>
      </c>
      <c r="F1183" s="246">
        <v>45460</v>
      </c>
      <c r="G1183" s="245" t="s">
        <v>11584</v>
      </c>
      <c r="H1183" s="246">
        <v>45481</v>
      </c>
      <c r="I1183" s="247"/>
      <c r="J1183" s="247"/>
      <c r="K1183" s="338" t="s">
        <v>10398</v>
      </c>
      <c r="L1183" s="115">
        <v>35802</v>
      </c>
      <c r="M1183" s="168">
        <v>45485</v>
      </c>
      <c r="N1183" s="116" t="s">
        <v>10287</v>
      </c>
      <c r="O1183" s="116"/>
      <c r="P1183" s="116" t="s">
        <v>10282</v>
      </c>
      <c r="Q1183" s="168">
        <v>45490</v>
      </c>
    </row>
    <row r="1184" spans="1:19" hidden="1" x14ac:dyDescent="0.25">
      <c r="A1184" s="18">
        <v>1321100610</v>
      </c>
      <c r="B1184" s="165" t="s">
        <v>6936</v>
      </c>
      <c r="C1184" s="244" t="s">
        <v>19</v>
      </c>
      <c r="D1184" s="244" t="s">
        <v>6938</v>
      </c>
      <c r="E1184" s="245">
        <v>40</v>
      </c>
      <c r="F1184" s="246">
        <v>45460</v>
      </c>
      <c r="G1184" s="245" t="s">
        <v>11584</v>
      </c>
      <c r="H1184" s="246">
        <v>45481</v>
      </c>
      <c r="I1184" s="247"/>
      <c r="J1184" s="247"/>
      <c r="K1184" s="338" t="s">
        <v>10398</v>
      </c>
      <c r="L1184" s="195">
        <v>35801</v>
      </c>
      <c r="M1184" s="168">
        <v>45485</v>
      </c>
      <c r="N1184" s="116" t="s">
        <v>10466</v>
      </c>
      <c r="O1184" s="116"/>
      <c r="P1184" s="116" t="s">
        <v>10282</v>
      </c>
      <c r="Q1184" s="168">
        <v>45488</v>
      </c>
    </row>
    <row r="1185" spans="1:20" hidden="1" x14ac:dyDescent="0.25">
      <c r="A1185" s="18">
        <v>1324103570</v>
      </c>
      <c r="B1185" s="165" t="s">
        <v>8551</v>
      </c>
      <c r="C1185" s="244" t="s">
        <v>19</v>
      </c>
      <c r="D1185" s="244" t="s">
        <v>8553</v>
      </c>
      <c r="E1185" s="245">
        <v>14</v>
      </c>
      <c r="F1185" s="246">
        <v>45457</v>
      </c>
      <c r="G1185" s="245" t="s">
        <v>11584</v>
      </c>
      <c r="H1185" s="246">
        <v>45481</v>
      </c>
      <c r="I1185" s="247" t="s">
        <v>8963</v>
      </c>
      <c r="J1185" s="247" t="s">
        <v>10003</v>
      </c>
      <c r="K1185" s="338" t="s">
        <v>10398</v>
      </c>
      <c r="L1185" s="195">
        <v>35802</v>
      </c>
      <c r="M1185" s="168">
        <v>45485</v>
      </c>
      <c r="N1185" s="116" t="s">
        <v>10287</v>
      </c>
      <c r="O1185" s="116"/>
      <c r="P1185" s="116" t="s">
        <v>10282</v>
      </c>
      <c r="Q1185" s="168">
        <v>45490</v>
      </c>
    </row>
    <row r="1186" spans="1:20" hidden="1" x14ac:dyDescent="0.25">
      <c r="A1186" s="18">
        <v>1010102150</v>
      </c>
      <c r="B1186" s="165" t="s">
        <v>2522</v>
      </c>
      <c r="C1186" s="244" t="s">
        <v>19</v>
      </c>
      <c r="D1186" s="244" t="s">
        <v>2523</v>
      </c>
      <c r="E1186" s="245">
        <v>40</v>
      </c>
      <c r="F1186" s="246"/>
      <c r="G1186" s="245" t="s">
        <v>11585</v>
      </c>
      <c r="H1186" s="246">
        <v>45481</v>
      </c>
      <c r="I1186" s="247" t="s">
        <v>8963</v>
      </c>
      <c r="J1186" s="247" t="s">
        <v>10780</v>
      </c>
      <c r="K1186" s="338" t="s">
        <v>10398</v>
      </c>
      <c r="L1186" s="115">
        <v>35790</v>
      </c>
      <c r="M1186" s="168">
        <v>45484</v>
      </c>
      <c r="N1186" s="116" t="s">
        <v>10930</v>
      </c>
      <c r="O1186" s="116"/>
      <c r="P1186" s="116" t="s">
        <v>10282</v>
      </c>
      <c r="Q1186" s="168">
        <v>45485</v>
      </c>
    </row>
    <row r="1187" spans="1:20" hidden="1" x14ac:dyDescent="0.25">
      <c r="A1187" s="18">
        <v>1016100540</v>
      </c>
      <c r="B1187" s="380" t="s">
        <v>4532</v>
      </c>
      <c r="C1187" s="244" t="s">
        <v>19</v>
      </c>
      <c r="D1187" s="244" t="s">
        <v>7007</v>
      </c>
      <c r="E1187" s="245">
        <v>12</v>
      </c>
      <c r="F1187" s="246">
        <v>45460</v>
      </c>
      <c r="G1187" s="245" t="s">
        <v>11585</v>
      </c>
      <c r="H1187" s="246">
        <v>45481</v>
      </c>
      <c r="I1187" s="247"/>
      <c r="J1187" s="247"/>
      <c r="K1187" s="338" t="s">
        <v>10398</v>
      </c>
      <c r="L1187" s="115">
        <v>35790</v>
      </c>
      <c r="M1187" s="168">
        <v>45484</v>
      </c>
      <c r="N1187" s="116" t="s">
        <v>10930</v>
      </c>
      <c r="O1187" s="116"/>
      <c r="P1187" s="116" t="s">
        <v>10282</v>
      </c>
      <c r="Q1187" s="168">
        <v>45485</v>
      </c>
    </row>
    <row r="1188" spans="1:20" hidden="1" x14ac:dyDescent="0.25">
      <c r="A1188" s="18">
        <v>1022101070</v>
      </c>
      <c r="B1188" s="165" t="s">
        <v>4661</v>
      </c>
      <c r="C1188" s="244" t="s">
        <v>6699</v>
      </c>
      <c r="D1188" s="244" t="s">
        <v>4662</v>
      </c>
      <c r="E1188" s="245">
        <v>3</v>
      </c>
      <c r="F1188" s="246">
        <v>45461</v>
      </c>
      <c r="G1188" s="245" t="s">
        <v>11585</v>
      </c>
      <c r="H1188" s="246">
        <v>45481</v>
      </c>
      <c r="I1188" s="247" t="s">
        <v>8963</v>
      </c>
      <c r="J1188" s="247" t="s">
        <v>10002</v>
      </c>
      <c r="K1188" s="338" t="s">
        <v>10398</v>
      </c>
      <c r="L1188" s="115">
        <v>35790</v>
      </c>
      <c r="M1188" s="168">
        <v>45484</v>
      </c>
      <c r="N1188" s="116" t="s">
        <v>10930</v>
      </c>
      <c r="O1188" s="116"/>
      <c r="P1188" s="116" t="s">
        <v>10282</v>
      </c>
      <c r="Q1188" s="168">
        <v>45485</v>
      </c>
    </row>
    <row r="1189" spans="1:20" hidden="1" x14ac:dyDescent="0.25">
      <c r="A1189" s="18">
        <v>1022102360</v>
      </c>
      <c r="B1189" s="376" t="s">
        <v>9269</v>
      </c>
      <c r="C1189" s="244" t="s">
        <v>19</v>
      </c>
      <c r="D1189" s="244" t="s">
        <v>9266</v>
      </c>
      <c r="E1189" s="245">
        <v>20</v>
      </c>
      <c r="F1189" s="246">
        <v>45461</v>
      </c>
      <c r="G1189" s="245" t="s">
        <v>11585</v>
      </c>
      <c r="H1189" s="246">
        <v>45481</v>
      </c>
      <c r="I1189" s="247" t="s">
        <v>8963</v>
      </c>
      <c r="J1189" s="247" t="s">
        <v>10633</v>
      </c>
      <c r="K1189" s="338" t="s">
        <v>10398</v>
      </c>
      <c r="L1189" s="115">
        <v>35789</v>
      </c>
      <c r="M1189" s="168">
        <v>45484</v>
      </c>
      <c r="N1189" s="116" t="s">
        <v>10273</v>
      </c>
      <c r="O1189" s="116"/>
      <c r="P1189" s="116" t="s">
        <v>10282</v>
      </c>
      <c r="Q1189" s="168">
        <v>45495</v>
      </c>
      <c r="R1189" s="204">
        <v>5565</v>
      </c>
      <c r="S1189" s="204">
        <f>+L1189*R1189</f>
        <v>199165785</v>
      </c>
      <c r="T1189" s="205" t="s">
        <v>11014</v>
      </c>
    </row>
    <row r="1190" spans="1:20" hidden="1" x14ac:dyDescent="0.25">
      <c r="A1190" s="18">
        <v>1219100290</v>
      </c>
      <c r="B1190" s="165" t="s">
        <v>914</v>
      </c>
      <c r="C1190" s="244" t="s">
        <v>19</v>
      </c>
      <c r="D1190" s="244" t="s">
        <v>915</v>
      </c>
      <c r="E1190" s="245">
        <v>24</v>
      </c>
      <c r="F1190" s="246">
        <v>45460</v>
      </c>
      <c r="G1190" s="245" t="s">
        <v>11585</v>
      </c>
      <c r="H1190" s="246">
        <v>45481</v>
      </c>
      <c r="I1190" s="247"/>
      <c r="J1190" s="247"/>
      <c r="K1190" s="338" t="s">
        <v>10398</v>
      </c>
      <c r="L1190" s="115">
        <v>35789</v>
      </c>
      <c r="M1190" s="168">
        <v>45484</v>
      </c>
      <c r="N1190" s="116" t="s">
        <v>10273</v>
      </c>
      <c r="O1190" s="116" t="s">
        <v>11642</v>
      </c>
      <c r="P1190" s="116" t="s">
        <v>10282</v>
      </c>
      <c r="Q1190" s="168">
        <v>45509</v>
      </c>
      <c r="S1190" s="160">
        <f>+L1190*R1190</f>
        <v>0</v>
      </c>
    </row>
    <row r="1191" spans="1:20" hidden="1" x14ac:dyDescent="0.25">
      <c r="A1191" s="18">
        <v>1219102860</v>
      </c>
      <c r="B1191" s="382" t="s">
        <v>945</v>
      </c>
      <c r="C1191" s="244" t="s">
        <v>19</v>
      </c>
      <c r="D1191" s="244" t="s">
        <v>9975</v>
      </c>
      <c r="E1191" s="245">
        <v>300</v>
      </c>
      <c r="F1191" s="246"/>
      <c r="G1191" s="245" t="s">
        <v>11585</v>
      </c>
      <c r="H1191" s="246">
        <v>45481</v>
      </c>
      <c r="I1191" s="247"/>
      <c r="J1191" s="247"/>
      <c r="K1191" s="338" t="s">
        <v>10398</v>
      </c>
      <c r="L1191" s="115">
        <v>35788</v>
      </c>
      <c r="M1191" s="168">
        <v>45484</v>
      </c>
      <c r="N1191" s="116" t="s">
        <v>10223</v>
      </c>
      <c r="O1191" s="116"/>
      <c r="P1191" s="116" t="s">
        <v>10282</v>
      </c>
      <c r="Q1191" s="168">
        <v>45490</v>
      </c>
      <c r="S1191" s="160">
        <f>+L1191*R1191</f>
        <v>0</v>
      </c>
    </row>
    <row r="1192" spans="1:20" hidden="1" x14ac:dyDescent="0.25">
      <c r="A1192" s="18">
        <v>1219105630</v>
      </c>
      <c r="B1192" s="165" t="s">
        <v>10010</v>
      </c>
      <c r="C1192" s="244" t="s">
        <v>6066</v>
      </c>
      <c r="D1192" s="244" t="s">
        <v>10092</v>
      </c>
      <c r="E1192" s="245">
        <v>4</v>
      </c>
      <c r="F1192" s="246">
        <v>45455</v>
      </c>
      <c r="G1192" s="245" t="s">
        <v>11585</v>
      </c>
      <c r="H1192" s="246">
        <v>45481</v>
      </c>
      <c r="I1192" s="247"/>
      <c r="J1192" s="247"/>
      <c r="K1192" s="338" t="s">
        <v>10398</v>
      </c>
      <c r="L1192" s="115">
        <v>35787</v>
      </c>
      <c r="M1192" s="168">
        <v>45484</v>
      </c>
      <c r="N1192" s="116" t="s">
        <v>10245</v>
      </c>
      <c r="O1192" s="116"/>
      <c r="P1192" s="116" t="s">
        <v>10282</v>
      </c>
      <c r="Q1192" s="168">
        <v>45490</v>
      </c>
    </row>
    <row r="1193" spans="1:20" ht="25.5" hidden="1" x14ac:dyDescent="0.25">
      <c r="A1193" s="18">
        <v>1315101570</v>
      </c>
      <c r="B1193" s="165" t="s">
        <v>1184</v>
      </c>
      <c r="C1193" s="244" t="s">
        <v>19</v>
      </c>
      <c r="D1193" s="244" t="s">
        <v>7385</v>
      </c>
      <c r="E1193" s="245">
        <v>4</v>
      </c>
      <c r="F1193" s="246">
        <v>45460</v>
      </c>
      <c r="G1193" s="245" t="s">
        <v>11585</v>
      </c>
      <c r="H1193" s="246">
        <v>45481</v>
      </c>
      <c r="I1193" s="247"/>
      <c r="J1193" s="247"/>
      <c r="K1193" s="338" t="s">
        <v>10398</v>
      </c>
      <c r="L1193" s="195">
        <v>35789</v>
      </c>
      <c r="M1193" s="168">
        <v>45484</v>
      </c>
      <c r="N1193" s="116" t="s">
        <v>10273</v>
      </c>
      <c r="O1193" s="116"/>
      <c r="P1193" s="116" t="s">
        <v>10282</v>
      </c>
      <c r="Q1193" s="168">
        <v>45495</v>
      </c>
    </row>
    <row r="1194" spans="1:20" hidden="1" x14ac:dyDescent="0.25">
      <c r="A1194" s="18">
        <v>1210100330</v>
      </c>
      <c r="B1194" s="165" t="s">
        <v>3267</v>
      </c>
      <c r="C1194" s="244" t="s">
        <v>19</v>
      </c>
      <c r="D1194" s="244" t="s">
        <v>6580</v>
      </c>
      <c r="E1194" s="245">
        <v>10</v>
      </c>
      <c r="F1194" s="246">
        <v>45462</v>
      </c>
      <c r="G1194" s="245" t="s">
        <v>11586</v>
      </c>
      <c r="H1194" s="246">
        <v>45481</v>
      </c>
      <c r="I1194" s="247"/>
      <c r="J1194" s="247"/>
      <c r="K1194" s="338" t="s">
        <v>10398</v>
      </c>
      <c r="L1194" s="115">
        <v>35804</v>
      </c>
      <c r="M1194" s="168">
        <v>45485</v>
      </c>
      <c r="N1194" s="116" t="s">
        <v>11606</v>
      </c>
      <c r="O1194" s="116"/>
      <c r="P1194" s="116" t="s">
        <v>10282</v>
      </c>
      <c r="Q1194" s="168">
        <v>45491</v>
      </c>
    </row>
    <row r="1195" spans="1:20" hidden="1" x14ac:dyDescent="0.25">
      <c r="A1195" s="18">
        <v>1213102260</v>
      </c>
      <c r="B1195" s="165" t="s">
        <v>6944</v>
      </c>
      <c r="C1195" s="244" t="s">
        <v>19</v>
      </c>
      <c r="D1195" s="244" t="s">
        <v>7178</v>
      </c>
      <c r="E1195" s="245">
        <v>10</v>
      </c>
      <c r="F1195" s="246">
        <v>45462</v>
      </c>
      <c r="G1195" s="245" t="s">
        <v>11586</v>
      </c>
      <c r="H1195" s="246">
        <v>45481</v>
      </c>
      <c r="I1195" s="247"/>
      <c r="J1195" s="247"/>
      <c r="K1195" s="338" t="s">
        <v>10398</v>
      </c>
      <c r="L1195" s="115">
        <v>35806</v>
      </c>
      <c r="M1195" s="168">
        <v>45485</v>
      </c>
      <c r="N1195" s="116" t="s">
        <v>10280</v>
      </c>
      <c r="O1195" s="116"/>
      <c r="P1195" s="116" t="s">
        <v>10282</v>
      </c>
      <c r="Q1195" s="168">
        <v>45490</v>
      </c>
      <c r="S1195" s="160">
        <f>+L1195*R1195</f>
        <v>0</v>
      </c>
    </row>
    <row r="1196" spans="1:20" hidden="1" x14ac:dyDescent="0.25">
      <c r="A1196" s="18">
        <v>1217100890</v>
      </c>
      <c r="B1196" s="382" t="s">
        <v>8271</v>
      </c>
      <c r="C1196" s="232" t="s">
        <v>19</v>
      </c>
      <c r="D1196" s="232" t="s">
        <v>8272</v>
      </c>
      <c r="E1196" s="251">
        <v>15</v>
      </c>
      <c r="F1196" s="234"/>
      <c r="G1196" s="251" t="s">
        <v>11586</v>
      </c>
      <c r="H1196" s="234">
        <v>45481</v>
      </c>
      <c r="I1196" s="252" t="s">
        <v>8963</v>
      </c>
      <c r="J1196" s="252" t="s">
        <v>10678</v>
      </c>
      <c r="K1196" s="338" t="s">
        <v>10398</v>
      </c>
      <c r="L1196" s="115">
        <v>35805</v>
      </c>
      <c r="M1196" s="168">
        <v>45485</v>
      </c>
      <c r="N1196" s="116" t="s">
        <v>10224</v>
      </c>
      <c r="O1196" s="116"/>
      <c r="P1196" s="116" t="s">
        <v>10282</v>
      </c>
      <c r="Q1196" s="168">
        <v>45516</v>
      </c>
    </row>
    <row r="1197" spans="1:20" hidden="1" x14ac:dyDescent="0.25">
      <c r="A1197" s="18">
        <v>1222100000</v>
      </c>
      <c r="B1197" s="165" t="s">
        <v>6358</v>
      </c>
      <c r="C1197" s="244" t="s">
        <v>19</v>
      </c>
      <c r="D1197" s="244" t="s">
        <v>6359</v>
      </c>
      <c r="E1197" s="245">
        <v>10</v>
      </c>
      <c r="F1197" s="246">
        <v>45462</v>
      </c>
      <c r="G1197" s="245" t="s">
        <v>11586</v>
      </c>
      <c r="H1197" s="246">
        <v>45481</v>
      </c>
      <c r="I1197" s="247"/>
      <c r="J1197" s="247"/>
      <c r="K1197" s="338" t="s">
        <v>10398</v>
      </c>
      <c r="L1197" s="115">
        <v>35806</v>
      </c>
      <c r="M1197" s="168">
        <v>45485</v>
      </c>
      <c r="N1197" s="116" t="s">
        <v>10280</v>
      </c>
      <c r="O1197" s="116"/>
      <c r="P1197" s="116" t="s">
        <v>10282</v>
      </c>
      <c r="Q1197" s="168">
        <v>45490</v>
      </c>
    </row>
    <row r="1198" spans="1:20" hidden="1" x14ac:dyDescent="0.25">
      <c r="A1198" s="18">
        <v>1226100010</v>
      </c>
      <c r="B1198" s="165" t="s">
        <v>2451</v>
      </c>
      <c r="C1198" s="244" t="s">
        <v>19</v>
      </c>
      <c r="D1198" s="244" t="s">
        <v>2452</v>
      </c>
      <c r="E1198" s="245">
        <v>15</v>
      </c>
      <c r="F1198" s="246"/>
      <c r="G1198" s="245" t="s">
        <v>11586</v>
      </c>
      <c r="H1198" s="246">
        <v>45481</v>
      </c>
      <c r="I1198" s="247" t="s">
        <v>8963</v>
      </c>
      <c r="J1198" s="247" t="s">
        <v>10002</v>
      </c>
      <c r="K1198" s="338" t="s">
        <v>10398</v>
      </c>
      <c r="L1198" s="115">
        <v>35803</v>
      </c>
      <c r="M1198" s="168">
        <v>45485</v>
      </c>
      <c r="N1198" s="116" t="s">
        <v>10223</v>
      </c>
      <c r="O1198" s="116"/>
      <c r="P1198" s="116" t="s">
        <v>10282</v>
      </c>
      <c r="Q1198" s="168">
        <v>45490</v>
      </c>
    </row>
    <row r="1199" spans="1:20" hidden="1" x14ac:dyDescent="0.25">
      <c r="A1199" s="18">
        <v>1226100030</v>
      </c>
      <c r="B1199" s="165" t="s">
        <v>2507</v>
      </c>
      <c r="C1199" s="244" t="s">
        <v>19</v>
      </c>
      <c r="D1199" s="244" t="s">
        <v>6952</v>
      </c>
      <c r="E1199" s="245">
        <v>70</v>
      </c>
      <c r="F1199" s="246"/>
      <c r="G1199" s="245" t="s">
        <v>11586</v>
      </c>
      <c r="H1199" s="246">
        <v>45481</v>
      </c>
      <c r="I1199" s="247" t="s">
        <v>8963</v>
      </c>
      <c r="J1199" s="247" t="s">
        <v>10781</v>
      </c>
      <c r="K1199" s="338" t="s">
        <v>10398</v>
      </c>
      <c r="L1199" s="115">
        <v>35804</v>
      </c>
      <c r="M1199" s="168">
        <v>45485</v>
      </c>
      <c r="N1199" s="116" t="s">
        <v>11606</v>
      </c>
      <c r="O1199" s="116"/>
      <c r="P1199" s="116" t="s">
        <v>10282</v>
      </c>
      <c r="Q1199" s="168">
        <v>45491</v>
      </c>
    </row>
    <row r="1200" spans="1:20" hidden="1" x14ac:dyDescent="0.25">
      <c r="A1200" s="18">
        <v>1230100170</v>
      </c>
      <c r="B1200" s="165" t="s">
        <v>3791</v>
      </c>
      <c r="C1200" s="244" t="s">
        <v>19</v>
      </c>
      <c r="D1200" s="244" t="s">
        <v>3792</v>
      </c>
      <c r="E1200" s="245">
        <v>15</v>
      </c>
      <c r="F1200" s="246"/>
      <c r="G1200" s="245" t="s">
        <v>11586</v>
      </c>
      <c r="H1200" s="246">
        <v>45481</v>
      </c>
      <c r="I1200" s="247" t="s">
        <v>8963</v>
      </c>
      <c r="J1200" s="247" t="s">
        <v>10003</v>
      </c>
      <c r="K1200" s="338" t="s">
        <v>10398</v>
      </c>
      <c r="L1200" s="115">
        <v>35807</v>
      </c>
      <c r="M1200" s="168">
        <v>45485</v>
      </c>
      <c r="N1200" s="116" t="s">
        <v>10581</v>
      </c>
      <c r="O1200" s="116"/>
      <c r="P1200" s="116" t="s">
        <v>10282</v>
      </c>
      <c r="Q1200" s="168">
        <v>45490</v>
      </c>
    </row>
    <row r="1201" spans="1:20" hidden="1" x14ac:dyDescent="0.25">
      <c r="A1201" s="18">
        <v>1234100090</v>
      </c>
      <c r="B1201" s="165" t="s">
        <v>1602</v>
      </c>
      <c r="C1201" s="244" t="s">
        <v>19</v>
      </c>
      <c r="D1201" s="244" t="s">
        <v>1603</v>
      </c>
      <c r="E1201" s="245">
        <v>15</v>
      </c>
      <c r="F1201" s="246"/>
      <c r="G1201" s="245" t="s">
        <v>11586</v>
      </c>
      <c r="H1201" s="246">
        <v>45481</v>
      </c>
      <c r="I1201" s="247" t="s">
        <v>8963</v>
      </c>
      <c r="J1201" s="247" t="s">
        <v>10003</v>
      </c>
      <c r="K1201" s="338" t="s">
        <v>10398</v>
      </c>
      <c r="L1201" s="115">
        <v>35808</v>
      </c>
      <c r="M1201" s="168">
        <v>45485</v>
      </c>
      <c r="N1201" s="116" t="s">
        <v>10223</v>
      </c>
      <c r="O1201" s="116"/>
      <c r="P1201" s="116" t="s">
        <v>10282</v>
      </c>
      <c r="Q1201" s="168">
        <v>45490</v>
      </c>
    </row>
    <row r="1202" spans="1:20" hidden="1" x14ac:dyDescent="0.25">
      <c r="A1202" s="18">
        <v>1234100620</v>
      </c>
      <c r="B1202" s="378" t="s">
        <v>9992</v>
      </c>
      <c r="C1202" s="248" t="s">
        <v>19</v>
      </c>
      <c r="D1202" s="248" t="s">
        <v>9991</v>
      </c>
      <c r="E1202" s="249">
        <v>3</v>
      </c>
      <c r="F1202" s="250"/>
      <c r="G1202" s="249" t="s">
        <v>11586</v>
      </c>
      <c r="H1202" s="250">
        <v>45481</v>
      </c>
      <c r="I1202" s="242"/>
      <c r="J1202" s="242" t="s">
        <v>10099</v>
      </c>
      <c r="K1202" s="338" t="s">
        <v>10398</v>
      </c>
      <c r="L1202" s="115">
        <v>35805</v>
      </c>
      <c r="M1202" s="168">
        <v>45485</v>
      </c>
      <c r="N1202" s="161" t="s">
        <v>10224</v>
      </c>
      <c r="O1202" s="161" t="s">
        <v>10779</v>
      </c>
      <c r="P1202" s="116" t="s">
        <v>10282</v>
      </c>
      <c r="Q1202" s="168">
        <v>45551</v>
      </c>
    </row>
    <row r="1203" spans="1:20" hidden="1" x14ac:dyDescent="0.25">
      <c r="A1203" s="18">
        <v>1022100240</v>
      </c>
      <c r="B1203" s="165" t="s">
        <v>860</v>
      </c>
      <c r="C1203" s="244" t="s">
        <v>19</v>
      </c>
      <c r="D1203" s="244" t="s">
        <v>861</v>
      </c>
      <c r="E1203" s="245">
        <v>50</v>
      </c>
      <c r="F1203" s="246">
        <v>45469</v>
      </c>
      <c r="G1203" s="245" t="s">
        <v>11580</v>
      </c>
      <c r="H1203" s="246">
        <v>45481</v>
      </c>
      <c r="I1203" s="247" t="s">
        <v>8963</v>
      </c>
      <c r="J1203" s="247" t="s">
        <v>10690</v>
      </c>
      <c r="K1203" s="338" t="s">
        <v>10398</v>
      </c>
      <c r="L1203" s="115">
        <v>35772</v>
      </c>
      <c r="M1203" s="168">
        <v>45484</v>
      </c>
      <c r="N1203" s="116" t="s">
        <v>10299</v>
      </c>
      <c r="O1203" s="116"/>
      <c r="P1203" s="202" t="s">
        <v>10282</v>
      </c>
      <c r="Q1203" s="168">
        <v>45490</v>
      </c>
      <c r="R1203" s="204">
        <v>12096</v>
      </c>
      <c r="S1203" s="204">
        <f>+L1203*R1203</f>
        <v>432698112</v>
      </c>
      <c r="T1203" s="205" t="s">
        <v>11021</v>
      </c>
    </row>
    <row r="1204" spans="1:20" hidden="1" x14ac:dyDescent="0.25">
      <c r="A1204" s="18">
        <v>1022101780</v>
      </c>
      <c r="B1204" s="165" t="s">
        <v>1515</v>
      </c>
      <c r="C1204" s="244" t="s">
        <v>19</v>
      </c>
      <c r="D1204" s="244" t="s">
        <v>1516</v>
      </c>
      <c r="E1204" s="245">
        <v>80</v>
      </c>
      <c r="F1204" s="246">
        <v>45462</v>
      </c>
      <c r="G1204" s="245" t="s">
        <v>11580</v>
      </c>
      <c r="H1204" s="246">
        <v>45481</v>
      </c>
      <c r="I1204" s="247" t="s">
        <v>8963</v>
      </c>
      <c r="J1204" s="247" t="s">
        <v>11487</v>
      </c>
      <c r="K1204" s="338" t="s">
        <v>10398</v>
      </c>
      <c r="L1204" s="115">
        <v>35772</v>
      </c>
      <c r="M1204" s="168">
        <v>45484</v>
      </c>
      <c r="N1204" s="116" t="s">
        <v>10299</v>
      </c>
      <c r="O1204" s="116"/>
      <c r="P1204" s="116" t="s">
        <v>10282</v>
      </c>
      <c r="Q1204" s="168">
        <v>45490</v>
      </c>
    </row>
    <row r="1205" spans="1:20" hidden="1" x14ac:dyDescent="0.25">
      <c r="A1205" s="18">
        <v>1322101460</v>
      </c>
      <c r="B1205" s="379" t="s">
        <v>7584</v>
      </c>
      <c r="C1205" s="14" t="s">
        <v>19</v>
      </c>
      <c r="D1205" s="14" t="s">
        <v>7585</v>
      </c>
      <c r="E1205" s="50">
        <v>8</v>
      </c>
      <c r="F1205" s="168">
        <v>45470</v>
      </c>
      <c r="G1205" s="50" t="s">
        <v>11581</v>
      </c>
      <c r="H1205" s="168">
        <v>45481</v>
      </c>
      <c r="I1205" s="168"/>
      <c r="J1205" s="200"/>
      <c r="K1205" s="338" t="s">
        <v>10398</v>
      </c>
      <c r="L1205" s="195">
        <v>35812</v>
      </c>
      <c r="M1205" s="168">
        <v>45485</v>
      </c>
      <c r="N1205" s="116" t="s">
        <v>11623</v>
      </c>
      <c r="O1205" s="161" t="s">
        <v>10779</v>
      </c>
      <c r="P1205" s="116" t="s">
        <v>10282</v>
      </c>
      <c r="Q1205" s="168">
        <v>45518</v>
      </c>
      <c r="R1205" s="204">
        <v>346000</v>
      </c>
      <c r="S1205" s="204">
        <f>+L1205*R1205</f>
        <v>12390952000</v>
      </c>
      <c r="T1205" s="205" t="s">
        <v>11024</v>
      </c>
    </row>
    <row r="1206" spans="1:20" hidden="1" x14ac:dyDescent="0.25">
      <c r="A1206" s="18">
        <v>1522100070</v>
      </c>
      <c r="B1206" s="14" t="s">
        <v>178</v>
      </c>
      <c r="C1206" s="244" t="s">
        <v>19</v>
      </c>
      <c r="D1206" s="244" t="s">
        <v>9679</v>
      </c>
      <c r="E1206" s="245">
        <v>3</v>
      </c>
      <c r="F1206" s="246">
        <v>45471</v>
      </c>
      <c r="G1206" s="245" t="s">
        <v>11581</v>
      </c>
      <c r="H1206" s="246">
        <v>45481</v>
      </c>
      <c r="I1206" s="247"/>
      <c r="J1206" s="247"/>
      <c r="K1206" s="338" t="s">
        <v>10398</v>
      </c>
      <c r="L1206" s="195">
        <v>35813</v>
      </c>
      <c r="M1206" s="168">
        <v>45485</v>
      </c>
      <c r="N1206" s="116" t="s">
        <v>10227</v>
      </c>
      <c r="O1206" s="242"/>
      <c r="P1206" s="116" t="s">
        <v>10282</v>
      </c>
      <c r="Q1206" s="168">
        <v>45505</v>
      </c>
      <c r="S1206" s="160">
        <f>+L1206*R1206</f>
        <v>0</v>
      </c>
    </row>
    <row r="1207" spans="1:20" hidden="1" x14ac:dyDescent="0.25">
      <c r="A1207" s="18">
        <v>1522101310</v>
      </c>
      <c r="B1207" s="165" t="s">
        <v>2214</v>
      </c>
      <c r="C1207" s="232" t="s">
        <v>19</v>
      </c>
      <c r="D1207" s="232" t="s">
        <v>8037</v>
      </c>
      <c r="E1207" s="251">
        <v>30</v>
      </c>
      <c r="F1207" s="234">
        <v>45462</v>
      </c>
      <c r="G1207" s="251" t="s">
        <v>11581</v>
      </c>
      <c r="H1207" s="234">
        <v>45481</v>
      </c>
      <c r="I1207" s="252" t="s">
        <v>8963</v>
      </c>
      <c r="J1207" s="252" t="s">
        <v>10673</v>
      </c>
      <c r="K1207" s="338" t="s">
        <v>10398</v>
      </c>
      <c r="L1207" s="195">
        <v>35814</v>
      </c>
      <c r="M1207" s="168">
        <v>45485</v>
      </c>
      <c r="N1207" s="116" t="s">
        <v>10844</v>
      </c>
      <c r="O1207" s="161"/>
      <c r="P1207" s="116" t="s">
        <v>10282</v>
      </c>
      <c r="Q1207" s="168">
        <v>45512</v>
      </c>
      <c r="R1207" s="204">
        <v>5500</v>
      </c>
      <c r="S1207" s="204">
        <f>+L1207*R1207</f>
        <v>196977000</v>
      </c>
      <c r="T1207" s="205" t="s">
        <v>11026</v>
      </c>
    </row>
    <row r="1208" spans="1:20" ht="25.5" hidden="1" x14ac:dyDescent="0.25">
      <c r="A1208" s="18">
        <v>1519106720</v>
      </c>
      <c r="B1208" s="381" t="s">
        <v>292</v>
      </c>
      <c r="C1208" s="244" t="s">
        <v>19</v>
      </c>
      <c r="D1208" s="244" t="s">
        <v>7609</v>
      </c>
      <c r="E1208" s="245">
        <v>1</v>
      </c>
      <c r="F1208" s="246">
        <v>45471</v>
      </c>
      <c r="G1208" s="245" t="s">
        <v>11582</v>
      </c>
      <c r="H1208" s="246">
        <v>45481</v>
      </c>
      <c r="I1208" s="247" t="s">
        <v>8963</v>
      </c>
      <c r="J1208" s="247" t="s">
        <v>10002</v>
      </c>
      <c r="K1208" s="338" t="s">
        <v>10398</v>
      </c>
      <c r="L1208" s="195">
        <v>35878</v>
      </c>
      <c r="M1208" s="168">
        <v>45495</v>
      </c>
      <c r="N1208" s="116" t="s">
        <v>11626</v>
      </c>
      <c r="O1208" s="242"/>
      <c r="P1208" s="116" t="s">
        <v>10282</v>
      </c>
      <c r="Q1208" s="168">
        <v>45505</v>
      </c>
    </row>
    <row r="1209" spans="1:20" hidden="1" x14ac:dyDescent="0.25">
      <c r="A1209" s="18">
        <v>1310101730</v>
      </c>
      <c r="B1209" s="165" t="s">
        <v>521</v>
      </c>
      <c r="C1209" s="244" t="s">
        <v>19</v>
      </c>
      <c r="D1209" s="244" t="s">
        <v>9298</v>
      </c>
      <c r="E1209" s="245">
        <v>6</v>
      </c>
      <c r="F1209" s="246">
        <v>45460</v>
      </c>
      <c r="G1209" s="245" t="s">
        <v>11587</v>
      </c>
      <c r="H1209" s="246">
        <v>45481</v>
      </c>
      <c r="I1209" s="247" t="s">
        <v>8963</v>
      </c>
      <c r="J1209" s="247" t="s">
        <v>10410</v>
      </c>
      <c r="K1209" s="338" t="s">
        <v>10398</v>
      </c>
      <c r="L1209" s="115">
        <v>35882</v>
      </c>
      <c r="M1209" s="168">
        <v>45496</v>
      </c>
      <c r="N1209" s="242" t="s">
        <v>10465</v>
      </c>
      <c r="O1209" s="242"/>
      <c r="P1209" s="116" t="s">
        <v>10282</v>
      </c>
      <c r="Q1209" s="168">
        <v>45497</v>
      </c>
    </row>
    <row r="1210" spans="1:20" hidden="1" x14ac:dyDescent="0.25">
      <c r="A1210" s="18">
        <v>1510105170</v>
      </c>
      <c r="B1210" s="165" t="s">
        <v>11462</v>
      </c>
      <c r="C1210" s="244" t="s">
        <v>19</v>
      </c>
      <c r="D1210" s="244" t="s">
        <v>11461</v>
      </c>
      <c r="E1210" s="245">
        <v>4</v>
      </c>
      <c r="F1210" s="246">
        <v>45456</v>
      </c>
      <c r="G1210" s="245" t="s">
        <v>11587</v>
      </c>
      <c r="H1210" s="246">
        <v>45481</v>
      </c>
      <c r="I1210" s="247"/>
      <c r="J1210" s="247" t="s">
        <v>10099</v>
      </c>
      <c r="K1210" s="338" t="s">
        <v>10398</v>
      </c>
      <c r="L1210" s="195">
        <v>35882</v>
      </c>
      <c r="M1210" s="168">
        <v>45496</v>
      </c>
      <c r="N1210" s="116" t="s">
        <v>10465</v>
      </c>
      <c r="O1210" s="242"/>
      <c r="P1210" s="116" t="s">
        <v>10282</v>
      </c>
      <c r="Q1210" s="168">
        <v>45497</v>
      </c>
    </row>
    <row r="1211" spans="1:20" hidden="1" x14ac:dyDescent="0.25">
      <c r="A1211" s="18">
        <v>1523100720</v>
      </c>
      <c r="B1211" s="165" t="s">
        <v>6657</v>
      </c>
      <c r="C1211" s="244" t="s">
        <v>19</v>
      </c>
      <c r="D1211" s="244" t="s">
        <v>6658</v>
      </c>
      <c r="E1211" s="245">
        <v>2</v>
      </c>
      <c r="F1211" s="246">
        <v>45466</v>
      </c>
      <c r="G1211" s="245" t="s">
        <v>11587</v>
      </c>
      <c r="H1211" s="246">
        <v>45481</v>
      </c>
      <c r="I1211" s="247"/>
      <c r="J1211" s="247"/>
      <c r="K1211" s="338" t="s">
        <v>10398</v>
      </c>
      <c r="L1211" s="195">
        <v>35882</v>
      </c>
      <c r="M1211" s="168">
        <v>45496</v>
      </c>
      <c r="N1211" s="116" t="s">
        <v>10465</v>
      </c>
      <c r="O1211" s="242"/>
      <c r="P1211" s="116" t="s">
        <v>10282</v>
      </c>
      <c r="Q1211" s="168">
        <v>45497</v>
      </c>
    </row>
    <row r="1212" spans="1:20" hidden="1" x14ac:dyDescent="0.25">
      <c r="A1212" s="18">
        <v>1523104120</v>
      </c>
      <c r="B1212" s="165" t="s">
        <v>5460</v>
      </c>
      <c r="C1212" s="244" t="s">
        <v>19</v>
      </c>
      <c r="D1212" s="244" t="s">
        <v>8728</v>
      </c>
      <c r="E1212" s="245">
        <v>2</v>
      </c>
      <c r="F1212" s="246">
        <v>45461</v>
      </c>
      <c r="G1212" s="245" t="s">
        <v>11587</v>
      </c>
      <c r="H1212" s="246">
        <v>45481</v>
      </c>
      <c r="I1212" s="247"/>
      <c r="J1212" s="247"/>
      <c r="K1212" s="338" t="s">
        <v>10398</v>
      </c>
      <c r="L1212" s="195">
        <v>35882</v>
      </c>
      <c r="M1212" s="168">
        <v>45496</v>
      </c>
      <c r="N1212" s="116" t="s">
        <v>10465</v>
      </c>
      <c r="O1212" s="242"/>
      <c r="P1212" s="116" t="s">
        <v>10282</v>
      </c>
      <c r="Q1212" s="168">
        <v>45497</v>
      </c>
    </row>
    <row r="1213" spans="1:20" hidden="1" x14ac:dyDescent="0.25">
      <c r="A1213" s="18">
        <v>1213102090</v>
      </c>
      <c r="B1213" s="191" t="s">
        <v>1468</v>
      </c>
      <c r="C1213" s="244" t="s">
        <v>1469</v>
      </c>
      <c r="D1213" s="244" t="s">
        <v>9884</v>
      </c>
      <c r="E1213" s="245">
        <v>10</v>
      </c>
      <c r="F1213" s="246">
        <v>45455</v>
      </c>
      <c r="G1213" s="245" t="s">
        <v>11592</v>
      </c>
      <c r="H1213" s="246">
        <v>45482</v>
      </c>
      <c r="I1213" s="247" t="s">
        <v>8963</v>
      </c>
      <c r="J1213" s="247" t="s">
        <v>10470</v>
      </c>
      <c r="K1213" s="338" t="s">
        <v>10398</v>
      </c>
      <c r="L1213" s="115">
        <v>35848</v>
      </c>
      <c r="M1213" s="168">
        <v>45490</v>
      </c>
      <c r="N1213" s="242" t="s">
        <v>11542</v>
      </c>
      <c r="O1213" s="242"/>
      <c r="P1213" s="116" t="s">
        <v>10282</v>
      </c>
      <c r="Q1213" s="168">
        <v>45492</v>
      </c>
    </row>
    <row r="1214" spans="1:20" hidden="1" x14ac:dyDescent="0.25">
      <c r="A1214" s="18">
        <v>1324103570</v>
      </c>
      <c r="B1214" s="14" t="s">
        <v>8551</v>
      </c>
      <c r="C1214" s="244" t="s">
        <v>19</v>
      </c>
      <c r="D1214" s="244" t="s">
        <v>8553</v>
      </c>
      <c r="E1214" s="245">
        <v>4</v>
      </c>
      <c r="F1214" s="246">
        <v>45482</v>
      </c>
      <c r="G1214" s="245" t="s">
        <v>11591</v>
      </c>
      <c r="H1214" s="246">
        <v>45482</v>
      </c>
      <c r="I1214" s="247"/>
      <c r="J1214" s="247"/>
      <c r="K1214" s="338" t="s">
        <v>10459</v>
      </c>
      <c r="L1214" s="195">
        <v>35791</v>
      </c>
      <c r="M1214" s="168">
        <v>45484</v>
      </c>
      <c r="N1214" s="116" t="s">
        <v>10466</v>
      </c>
      <c r="O1214" s="242"/>
      <c r="P1214" s="116" t="s">
        <v>10282</v>
      </c>
      <c r="Q1214" s="168">
        <v>45484</v>
      </c>
    </row>
    <row r="1215" spans="1:20" hidden="1" x14ac:dyDescent="0.25">
      <c r="A1215" s="18">
        <v>1327100060</v>
      </c>
      <c r="B1215" s="165" t="s">
        <v>6932</v>
      </c>
      <c r="C1215" s="244" t="s">
        <v>19</v>
      </c>
      <c r="D1215" s="244" t="s">
        <v>2894</v>
      </c>
      <c r="E1215" s="245">
        <v>3</v>
      </c>
      <c r="F1215" s="246">
        <v>45460</v>
      </c>
      <c r="G1215" s="245" t="s">
        <v>11594</v>
      </c>
      <c r="H1215" s="246">
        <v>45483</v>
      </c>
      <c r="I1215" s="247" t="s">
        <v>8963</v>
      </c>
      <c r="J1215" s="247" t="s">
        <v>10002</v>
      </c>
      <c r="K1215" s="338" t="s">
        <v>10398</v>
      </c>
      <c r="L1215" s="195">
        <v>35845</v>
      </c>
      <c r="M1215" s="168">
        <v>45490</v>
      </c>
      <c r="N1215" s="116" t="s">
        <v>11617</v>
      </c>
      <c r="O1215" s="161"/>
      <c r="P1215" s="116" t="s">
        <v>10282</v>
      </c>
      <c r="Q1215" s="168">
        <v>45611</v>
      </c>
      <c r="R1215" s="204">
        <v>44</v>
      </c>
      <c r="S1215" s="204">
        <f>+L1215*R1215</f>
        <v>1577180</v>
      </c>
      <c r="T1215" s="205" t="s">
        <v>11020</v>
      </c>
    </row>
    <row r="1216" spans="1:20" hidden="1" x14ac:dyDescent="0.25">
      <c r="A1216" s="18">
        <v>1010101250</v>
      </c>
      <c r="B1216" s="14" t="s">
        <v>9777</v>
      </c>
      <c r="C1216" s="244" t="s">
        <v>19</v>
      </c>
      <c r="D1216" s="244" t="s">
        <v>5781</v>
      </c>
      <c r="E1216" s="245">
        <v>500</v>
      </c>
      <c r="F1216" s="246">
        <v>45470</v>
      </c>
      <c r="G1216" s="245" t="s">
        <v>11595</v>
      </c>
      <c r="H1216" s="246">
        <v>45483</v>
      </c>
      <c r="I1216" s="247" t="s">
        <v>8963</v>
      </c>
      <c r="J1216" s="247" t="s">
        <v>11593</v>
      </c>
      <c r="K1216" s="338" t="s">
        <v>10459</v>
      </c>
      <c r="L1216" s="115">
        <v>35773</v>
      </c>
      <c r="M1216" s="168">
        <v>45484</v>
      </c>
      <c r="N1216" s="116" t="s">
        <v>11599</v>
      </c>
      <c r="O1216" s="116"/>
      <c r="P1216" s="202" t="s">
        <v>10282</v>
      </c>
      <c r="Q1216" s="168">
        <v>45490</v>
      </c>
    </row>
    <row r="1217" spans="1:17" hidden="1" x14ac:dyDescent="0.25">
      <c r="A1217" s="18">
        <v>1010108320</v>
      </c>
      <c r="B1217" s="14" t="s">
        <v>9779</v>
      </c>
      <c r="C1217" s="244" t="s">
        <v>6699</v>
      </c>
      <c r="D1217" s="244" t="s">
        <v>10199</v>
      </c>
      <c r="E1217" s="245">
        <v>6</v>
      </c>
      <c r="F1217" s="246">
        <v>45470</v>
      </c>
      <c r="G1217" s="245" t="s">
        <v>11595</v>
      </c>
      <c r="H1217" s="246">
        <v>45483</v>
      </c>
      <c r="I1217" s="247" t="s">
        <v>8963</v>
      </c>
      <c r="J1217" s="247" t="s">
        <v>10410</v>
      </c>
      <c r="K1217" s="338" t="s">
        <v>10459</v>
      </c>
      <c r="L1217" s="115">
        <v>35773</v>
      </c>
      <c r="M1217" s="168">
        <v>45484</v>
      </c>
      <c r="N1217" s="116" t="s">
        <v>11599</v>
      </c>
      <c r="O1217" s="116"/>
      <c r="P1217" s="202" t="s">
        <v>10282</v>
      </c>
      <c r="Q1217" s="168">
        <v>45490</v>
      </c>
    </row>
    <row r="1218" spans="1:17" hidden="1" x14ac:dyDescent="0.25">
      <c r="A1218" s="18">
        <v>1017102120</v>
      </c>
      <c r="B1218" s="14" t="s">
        <v>5784</v>
      </c>
      <c r="C1218" s="244" t="s">
        <v>19</v>
      </c>
      <c r="D1218" s="244" t="s">
        <v>10202</v>
      </c>
      <c r="E1218" s="245">
        <v>10</v>
      </c>
      <c r="F1218" s="246">
        <v>45482</v>
      </c>
      <c r="G1218" s="245" t="s">
        <v>11597</v>
      </c>
      <c r="H1218" s="246">
        <v>45496</v>
      </c>
      <c r="I1218" s="247"/>
      <c r="J1218" s="247"/>
      <c r="K1218" s="338" t="s">
        <v>10459</v>
      </c>
      <c r="L1218" s="115">
        <v>35946</v>
      </c>
      <c r="M1218" s="168">
        <v>45502</v>
      </c>
      <c r="N1218" s="242" t="s">
        <v>10618</v>
      </c>
      <c r="O1218" s="242"/>
      <c r="P1218" s="202" t="s">
        <v>10282</v>
      </c>
      <c r="Q1218" s="168">
        <v>45503</v>
      </c>
    </row>
    <row r="1219" spans="1:17" hidden="1" x14ac:dyDescent="0.25">
      <c r="A1219" s="18">
        <v>1523104460</v>
      </c>
      <c r="B1219" s="14" t="s">
        <v>5381</v>
      </c>
      <c r="C1219" s="244" t="s">
        <v>19</v>
      </c>
      <c r="D1219" s="244" t="s">
        <v>6743</v>
      </c>
      <c r="E1219" s="245">
        <v>3</v>
      </c>
      <c r="F1219" s="246">
        <v>45484</v>
      </c>
      <c r="G1219" s="245" t="s">
        <v>11598</v>
      </c>
      <c r="H1219" s="246">
        <v>45484</v>
      </c>
      <c r="I1219" s="247" t="s">
        <v>8963</v>
      </c>
      <c r="J1219" s="247" t="s">
        <v>10002</v>
      </c>
      <c r="K1219" s="338" t="s">
        <v>10398</v>
      </c>
      <c r="L1219" s="195">
        <v>35809</v>
      </c>
      <c r="M1219" s="168">
        <v>45485</v>
      </c>
      <c r="N1219" s="116" t="s">
        <v>10465</v>
      </c>
      <c r="O1219" s="242"/>
      <c r="P1219" s="116" t="s">
        <v>10282</v>
      </c>
      <c r="Q1219" s="168">
        <v>45485</v>
      </c>
    </row>
    <row r="1220" spans="1:17" hidden="1" x14ac:dyDescent="0.25">
      <c r="A1220" s="18">
        <v>1016100510</v>
      </c>
      <c r="B1220" s="44" t="s">
        <v>4517</v>
      </c>
      <c r="C1220" s="244" t="s">
        <v>19</v>
      </c>
      <c r="D1220" s="244" t="s">
        <v>6582</v>
      </c>
      <c r="E1220" s="245">
        <v>20</v>
      </c>
      <c r="F1220" s="246">
        <v>45469</v>
      </c>
      <c r="G1220" s="245" t="s">
        <v>11600</v>
      </c>
      <c r="H1220" s="246">
        <v>45484</v>
      </c>
      <c r="I1220" s="247"/>
      <c r="J1220" s="247"/>
      <c r="K1220" s="338" t="s">
        <v>10459</v>
      </c>
      <c r="L1220" s="115">
        <v>35846</v>
      </c>
      <c r="M1220" s="168">
        <v>45490</v>
      </c>
      <c r="N1220" s="242" t="s">
        <v>10305</v>
      </c>
      <c r="O1220" s="242"/>
      <c r="P1220" s="202" t="s">
        <v>10282</v>
      </c>
      <c r="Q1220" s="168">
        <v>45496</v>
      </c>
    </row>
    <row r="1221" spans="1:17" hidden="1" x14ac:dyDescent="0.25">
      <c r="A1221" s="18">
        <v>1016100560</v>
      </c>
      <c r="B1221" s="44" t="s">
        <v>7468</v>
      </c>
      <c r="C1221" s="244" t="s">
        <v>19</v>
      </c>
      <c r="D1221" s="244" t="s">
        <v>7739</v>
      </c>
      <c r="E1221" s="245">
        <v>20</v>
      </c>
      <c r="F1221" s="246">
        <v>45469</v>
      </c>
      <c r="G1221" s="245" t="s">
        <v>11600</v>
      </c>
      <c r="H1221" s="246">
        <v>45484</v>
      </c>
      <c r="I1221" s="247" t="s">
        <v>8963</v>
      </c>
      <c r="J1221" s="247" t="s">
        <v>10633</v>
      </c>
      <c r="K1221" s="338" t="s">
        <v>10459</v>
      </c>
      <c r="L1221" s="115">
        <v>35846</v>
      </c>
      <c r="M1221" s="168">
        <v>45490</v>
      </c>
      <c r="N1221" s="242" t="s">
        <v>10305</v>
      </c>
      <c r="O1221" s="242"/>
      <c r="P1221" s="202" t="s">
        <v>10282</v>
      </c>
      <c r="Q1221" s="168">
        <v>45496</v>
      </c>
    </row>
    <row r="1222" spans="1:17" hidden="1" x14ac:dyDescent="0.25">
      <c r="A1222" s="18">
        <v>1016101000</v>
      </c>
      <c r="B1222" s="44" t="s">
        <v>4518</v>
      </c>
      <c r="C1222" s="244" t="s">
        <v>19</v>
      </c>
      <c r="D1222" s="244" t="s">
        <v>7740</v>
      </c>
      <c r="E1222" s="245">
        <v>10</v>
      </c>
      <c r="F1222" s="246">
        <v>45469</v>
      </c>
      <c r="G1222" s="245" t="s">
        <v>11600</v>
      </c>
      <c r="H1222" s="246">
        <v>45484</v>
      </c>
      <c r="I1222" s="247"/>
      <c r="J1222" s="247" t="s">
        <v>10099</v>
      </c>
      <c r="K1222" s="338" t="s">
        <v>10459</v>
      </c>
      <c r="L1222" s="115">
        <v>35846</v>
      </c>
      <c r="M1222" s="168">
        <v>45490</v>
      </c>
      <c r="N1222" s="242" t="s">
        <v>10305</v>
      </c>
      <c r="O1222" s="242"/>
      <c r="P1222" s="202" t="s">
        <v>10282</v>
      </c>
      <c r="Q1222" s="168">
        <v>45496</v>
      </c>
    </row>
    <row r="1223" spans="1:17" ht="25.5" hidden="1" x14ac:dyDescent="0.25">
      <c r="A1223" s="18">
        <v>1016101010</v>
      </c>
      <c r="B1223" s="14" t="s">
        <v>4517</v>
      </c>
      <c r="C1223" s="244" t="s">
        <v>19</v>
      </c>
      <c r="D1223" s="244" t="s">
        <v>8448</v>
      </c>
      <c r="E1223" s="245">
        <v>15</v>
      </c>
      <c r="F1223" s="246">
        <v>45482</v>
      </c>
      <c r="G1223" s="245" t="s">
        <v>11600</v>
      </c>
      <c r="H1223" s="246">
        <v>45484</v>
      </c>
      <c r="I1223" s="247"/>
      <c r="J1223" s="247"/>
      <c r="K1223" s="338" t="s">
        <v>10459</v>
      </c>
      <c r="L1223" s="115">
        <v>35846</v>
      </c>
      <c r="M1223" s="168">
        <v>45490</v>
      </c>
      <c r="N1223" s="242" t="s">
        <v>10305</v>
      </c>
      <c r="O1223" s="242"/>
      <c r="P1223" s="202" t="s">
        <v>10282</v>
      </c>
      <c r="Q1223" s="168">
        <v>45496</v>
      </c>
    </row>
    <row r="1224" spans="1:17" hidden="1" x14ac:dyDescent="0.25">
      <c r="A1224" s="18">
        <v>1027100530</v>
      </c>
      <c r="B1224" s="10" t="s">
        <v>8221</v>
      </c>
      <c r="C1224" s="244" t="s">
        <v>19</v>
      </c>
      <c r="D1224" s="244" t="s">
        <v>8224</v>
      </c>
      <c r="E1224" s="245">
        <v>4</v>
      </c>
      <c r="F1224" s="246">
        <v>45468</v>
      </c>
      <c r="G1224" s="245" t="s">
        <v>11607</v>
      </c>
      <c r="H1224" s="246">
        <v>45485</v>
      </c>
      <c r="I1224" s="247"/>
      <c r="J1224" s="247" t="s">
        <v>10099</v>
      </c>
      <c r="K1224" s="338" t="s">
        <v>10398</v>
      </c>
      <c r="L1224" s="115">
        <v>35850</v>
      </c>
      <c r="M1224" s="168">
        <v>45490</v>
      </c>
      <c r="N1224" s="242" t="s">
        <v>10291</v>
      </c>
      <c r="O1224" s="242"/>
      <c r="P1224" s="202" t="s">
        <v>10282</v>
      </c>
      <c r="Q1224" s="168">
        <v>45491</v>
      </c>
    </row>
    <row r="1225" spans="1:17" hidden="1" x14ac:dyDescent="0.25">
      <c r="A1225" s="18">
        <v>1522101880</v>
      </c>
      <c r="B1225" s="14" t="s">
        <v>9546</v>
      </c>
      <c r="C1225" s="244" t="s">
        <v>19</v>
      </c>
      <c r="D1225" s="244" t="s">
        <v>9545</v>
      </c>
      <c r="E1225" s="245">
        <v>20</v>
      </c>
      <c r="F1225" s="246">
        <v>45470</v>
      </c>
      <c r="G1225" s="245" t="s">
        <v>11608</v>
      </c>
      <c r="H1225" s="246">
        <v>45485</v>
      </c>
      <c r="I1225" s="247"/>
      <c r="J1225" s="247"/>
      <c r="K1225" s="338" t="s">
        <v>10398</v>
      </c>
      <c r="L1225" s="195">
        <v>35851</v>
      </c>
      <c r="M1225" s="168">
        <v>45490</v>
      </c>
      <c r="N1225" s="116" t="s">
        <v>10175</v>
      </c>
      <c r="O1225" s="242"/>
      <c r="P1225" s="116" t="s">
        <v>10282</v>
      </c>
      <c r="Q1225" s="168">
        <v>45495</v>
      </c>
    </row>
    <row r="1226" spans="1:17" hidden="1" x14ac:dyDescent="0.25">
      <c r="A1226" s="18">
        <v>1810103750</v>
      </c>
      <c r="B1226" s="14" t="s">
        <v>6996</v>
      </c>
      <c r="C1226" s="244" t="s">
        <v>19</v>
      </c>
      <c r="D1226" s="244" t="s">
        <v>6997</v>
      </c>
      <c r="E1226" s="245">
        <v>40</v>
      </c>
      <c r="F1226" s="246">
        <v>45470</v>
      </c>
      <c r="G1226" s="245" t="s">
        <v>11608</v>
      </c>
      <c r="H1226" s="246">
        <v>45485</v>
      </c>
      <c r="I1226" s="247" t="s">
        <v>8963</v>
      </c>
      <c r="J1226" s="247" t="s">
        <v>10410</v>
      </c>
      <c r="K1226" s="338" t="s">
        <v>10398</v>
      </c>
      <c r="L1226" s="195">
        <v>35851</v>
      </c>
      <c r="M1226" s="168">
        <v>45490</v>
      </c>
      <c r="N1226" s="116" t="s">
        <v>10175</v>
      </c>
      <c r="O1226" s="242"/>
      <c r="P1226" s="116" t="s">
        <v>10282</v>
      </c>
      <c r="Q1226" s="168">
        <v>45495</v>
      </c>
    </row>
    <row r="1227" spans="1:17" hidden="1" x14ac:dyDescent="0.25">
      <c r="A1227" s="18">
        <v>1810104320</v>
      </c>
      <c r="B1227" s="30" t="s">
        <v>6530</v>
      </c>
      <c r="C1227" s="244" t="s">
        <v>19</v>
      </c>
      <c r="D1227" s="244" t="s">
        <v>6531</v>
      </c>
      <c r="E1227" s="245">
        <v>50</v>
      </c>
      <c r="F1227" s="246">
        <v>45457</v>
      </c>
      <c r="G1227" s="245" t="s">
        <v>11608</v>
      </c>
      <c r="H1227" s="246">
        <v>45485</v>
      </c>
      <c r="I1227" s="247" t="s">
        <v>8963</v>
      </c>
      <c r="J1227" s="247" t="s">
        <v>10407</v>
      </c>
      <c r="K1227" s="338" t="s">
        <v>10398</v>
      </c>
      <c r="L1227" s="195">
        <v>35851</v>
      </c>
      <c r="M1227" s="168">
        <v>45490</v>
      </c>
      <c r="N1227" s="116" t="s">
        <v>10175</v>
      </c>
      <c r="O1227" s="242"/>
      <c r="P1227" s="116" t="s">
        <v>10282</v>
      </c>
      <c r="Q1227" s="168">
        <v>45495</v>
      </c>
    </row>
    <row r="1228" spans="1:17" hidden="1" x14ac:dyDescent="0.25">
      <c r="A1228" s="18">
        <v>1810104400</v>
      </c>
      <c r="B1228" s="14" t="s">
        <v>5041</v>
      </c>
      <c r="C1228" s="244" t="s">
        <v>19</v>
      </c>
      <c r="D1228" s="244" t="s">
        <v>5042</v>
      </c>
      <c r="E1228" s="245">
        <v>50</v>
      </c>
      <c r="F1228" s="246">
        <v>45471</v>
      </c>
      <c r="G1228" s="245" t="s">
        <v>11608</v>
      </c>
      <c r="H1228" s="246">
        <v>45485</v>
      </c>
      <c r="I1228" s="247" t="s">
        <v>8963</v>
      </c>
      <c r="J1228" s="247" t="s">
        <v>10690</v>
      </c>
      <c r="K1228" s="338" t="s">
        <v>10398</v>
      </c>
      <c r="L1228" s="195">
        <v>35851</v>
      </c>
      <c r="M1228" s="168">
        <v>45490</v>
      </c>
      <c r="N1228" s="116" t="s">
        <v>10175</v>
      </c>
      <c r="O1228" s="242"/>
      <c r="P1228" s="116" t="s">
        <v>10282</v>
      </c>
      <c r="Q1228" s="168">
        <v>45495</v>
      </c>
    </row>
    <row r="1229" spans="1:17" hidden="1" x14ac:dyDescent="0.25">
      <c r="A1229" s="18">
        <v>1810104410</v>
      </c>
      <c r="B1229" s="14" t="s">
        <v>5043</v>
      </c>
      <c r="C1229" s="244" t="s">
        <v>19</v>
      </c>
      <c r="D1229" s="244" t="s">
        <v>5044</v>
      </c>
      <c r="E1229" s="245">
        <v>48</v>
      </c>
      <c r="F1229" s="246">
        <v>45457</v>
      </c>
      <c r="G1229" s="245" t="s">
        <v>11608</v>
      </c>
      <c r="H1229" s="246">
        <v>45485</v>
      </c>
      <c r="I1229" s="247" t="s">
        <v>8963</v>
      </c>
      <c r="J1229" s="247" t="s">
        <v>10673</v>
      </c>
      <c r="K1229" s="338" t="s">
        <v>10398</v>
      </c>
      <c r="L1229" s="195">
        <v>35847</v>
      </c>
      <c r="M1229" s="168">
        <v>45490</v>
      </c>
      <c r="N1229" s="116" t="s">
        <v>11119</v>
      </c>
      <c r="O1229" s="242"/>
      <c r="P1229" s="116" t="s">
        <v>10282</v>
      </c>
      <c r="Q1229" s="168">
        <v>45491</v>
      </c>
    </row>
    <row r="1230" spans="1:17" hidden="1" x14ac:dyDescent="0.25">
      <c r="A1230" s="18">
        <v>1810104490</v>
      </c>
      <c r="B1230" s="14" t="s">
        <v>5074</v>
      </c>
      <c r="C1230" s="244" t="s">
        <v>19</v>
      </c>
      <c r="D1230" s="244" t="s">
        <v>5075</v>
      </c>
      <c r="E1230" s="245">
        <v>80</v>
      </c>
      <c r="F1230" s="246">
        <v>45460</v>
      </c>
      <c r="G1230" s="245" t="s">
        <v>11608</v>
      </c>
      <c r="H1230" s="246">
        <v>45485</v>
      </c>
      <c r="I1230" s="247" t="s">
        <v>8963</v>
      </c>
      <c r="J1230" s="247" t="s">
        <v>11596</v>
      </c>
      <c r="K1230" s="338" t="s">
        <v>10398</v>
      </c>
      <c r="L1230" s="195">
        <v>35851</v>
      </c>
      <c r="M1230" s="168">
        <v>45490</v>
      </c>
      <c r="N1230" s="116" t="s">
        <v>10175</v>
      </c>
      <c r="O1230" s="242"/>
      <c r="P1230" s="116" t="s">
        <v>10282</v>
      </c>
      <c r="Q1230" s="168">
        <v>45490</v>
      </c>
    </row>
    <row r="1231" spans="1:17" hidden="1" x14ac:dyDescent="0.25">
      <c r="A1231" s="18">
        <v>1810104700</v>
      </c>
      <c r="B1231" s="14" t="s">
        <v>5007</v>
      </c>
      <c r="C1231" s="244" t="s">
        <v>19</v>
      </c>
      <c r="D1231" s="244" t="s">
        <v>5008</v>
      </c>
      <c r="E1231" s="245">
        <v>60</v>
      </c>
      <c r="F1231" s="246">
        <v>45469</v>
      </c>
      <c r="G1231" s="245" t="s">
        <v>11608</v>
      </c>
      <c r="H1231" s="246">
        <v>45485</v>
      </c>
      <c r="I1231" s="247" t="s">
        <v>8963</v>
      </c>
      <c r="J1231" s="247" t="s">
        <v>10680</v>
      </c>
      <c r="K1231" s="338" t="s">
        <v>10398</v>
      </c>
      <c r="L1231" s="195">
        <v>35851</v>
      </c>
      <c r="M1231" s="168">
        <v>45490</v>
      </c>
      <c r="N1231" s="116" t="s">
        <v>10175</v>
      </c>
      <c r="O1231" s="242"/>
      <c r="P1231" s="116" t="s">
        <v>10282</v>
      </c>
      <c r="Q1231" s="168">
        <v>45495</v>
      </c>
    </row>
    <row r="1232" spans="1:17" hidden="1" x14ac:dyDescent="0.25">
      <c r="A1232" s="18">
        <v>1023100140</v>
      </c>
      <c r="B1232" s="14" t="s">
        <v>1689</v>
      </c>
      <c r="C1232" s="244" t="s">
        <v>19</v>
      </c>
      <c r="D1232" s="244" t="s">
        <v>1690</v>
      </c>
      <c r="E1232" s="245">
        <v>60</v>
      </c>
      <c r="F1232" s="246">
        <v>45481</v>
      </c>
      <c r="G1232" s="245" t="s">
        <v>11609</v>
      </c>
      <c r="H1232" s="246">
        <v>45485</v>
      </c>
      <c r="I1232" s="247"/>
      <c r="J1232" s="247"/>
      <c r="K1232" s="338" t="s">
        <v>10398</v>
      </c>
      <c r="L1232" s="115">
        <v>35849</v>
      </c>
      <c r="M1232" s="168">
        <v>45490</v>
      </c>
      <c r="N1232" s="242" t="s">
        <v>10988</v>
      </c>
      <c r="O1232" s="242"/>
      <c r="P1232" s="202" t="s">
        <v>10282</v>
      </c>
      <c r="Q1232" s="168">
        <v>45492</v>
      </c>
    </row>
    <row r="1233" spans="1:20" hidden="1" x14ac:dyDescent="0.25">
      <c r="A1233" s="18">
        <v>1023100340</v>
      </c>
      <c r="B1233" s="14" t="s">
        <v>1683</v>
      </c>
      <c r="C1233" s="244" t="s">
        <v>19</v>
      </c>
      <c r="D1233" s="244" t="s">
        <v>1684</v>
      </c>
      <c r="E1233" s="245">
        <v>60</v>
      </c>
      <c r="F1233" s="246">
        <v>45481</v>
      </c>
      <c r="G1233" s="245" t="s">
        <v>11609</v>
      </c>
      <c r="H1233" s="246">
        <v>45485</v>
      </c>
      <c r="I1233" s="247"/>
      <c r="J1233" s="247"/>
      <c r="K1233" s="338" t="s">
        <v>10398</v>
      </c>
      <c r="L1233" s="115">
        <v>35849</v>
      </c>
      <c r="M1233" s="168">
        <v>45490</v>
      </c>
      <c r="N1233" s="242" t="s">
        <v>10988</v>
      </c>
      <c r="O1233" s="242"/>
      <c r="P1233" s="202" t="s">
        <v>10282</v>
      </c>
      <c r="Q1233" s="168">
        <v>45492</v>
      </c>
    </row>
    <row r="1234" spans="1:20" hidden="1" x14ac:dyDescent="0.25">
      <c r="A1234" s="18">
        <v>1520101440</v>
      </c>
      <c r="B1234" s="10" t="s">
        <v>9598</v>
      </c>
      <c r="C1234" s="244" t="s">
        <v>19</v>
      </c>
      <c r="D1234" s="244" t="s">
        <v>9608</v>
      </c>
      <c r="E1234" s="245">
        <v>6</v>
      </c>
      <c r="F1234" s="246">
        <v>45476</v>
      </c>
      <c r="G1234" s="245" t="s">
        <v>11610</v>
      </c>
      <c r="H1234" s="246">
        <v>45485</v>
      </c>
      <c r="I1234" s="247"/>
      <c r="J1234" s="247" t="s">
        <v>10099</v>
      </c>
      <c r="K1234" s="338" t="s">
        <v>10398</v>
      </c>
      <c r="L1234" s="195">
        <v>35947</v>
      </c>
      <c r="M1234" s="168">
        <v>45502</v>
      </c>
      <c r="N1234" s="116" t="s">
        <v>10825</v>
      </c>
      <c r="O1234" s="242"/>
      <c r="P1234" s="116" t="s">
        <v>10282</v>
      </c>
      <c r="Q1234" s="168">
        <v>45504</v>
      </c>
    </row>
    <row r="1235" spans="1:20" hidden="1" x14ac:dyDescent="0.25">
      <c r="A1235" s="18">
        <v>1520103700</v>
      </c>
      <c r="B1235" s="14" t="s">
        <v>2535</v>
      </c>
      <c r="C1235" s="244" t="s">
        <v>19</v>
      </c>
      <c r="D1235" s="244" t="s">
        <v>11107</v>
      </c>
      <c r="E1235" s="245">
        <v>10</v>
      </c>
      <c r="F1235" s="246">
        <v>45483</v>
      </c>
      <c r="G1235" s="245" t="s">
        <v>11610</v>
      </c>
      <c r="H1235" s="246">
        <v>45485</v>
      </c>
      <c r="I1235" s="247" t="s">
        <v>8963</v>
      </c>
      <c r="J1235" s="247" t="s">
        <v>10003</v>
      </c>
      <c r="K1235" s="338" t="s">
        <v>10398</v>
      </c>
      <c r="L1235" s="195">
        <v>35947</v>
      </c>
      <c r="M1235" s="168">
        <v>45502</v>
      </c>
      <c r="N1235" s="116" t="s">
        <v>10825</v>
      </c>
      <c r="O1235" s="242"/>
      <c r="P1235" s="116" t="s">
        <v>10282</v>
      </c>
      <c r="Q1235" s="168">
        <v>45504</v>
      </c>
    </row>
    <row r="1236" spans="1:20" hidden="1" x14ac:dyDescent="0.25">
      <c r="A1236" s="18">
        <v>1010100750</v>
      </c>
      <c r="B1236" s="14" t="s">
        <v>2300</v>
      </c>
      <c r="C1236" s="244" t="s">
        <v>19</v>
      </c>
      <c r="D1236" s="244" t="s">
        <v>2301</v>
      </c>
      <c r="E1236" s="245">
        <v>100</v>
      </c>
      <c r="F1236" s="246">
        <v>45470</v>
      </c>
      <c r="G1236" s="245" t="s">
        <v>11611</v>
      </c>
      <c r="H1236" s="246">
        <v>45485</v>
      </c>
      <c r="I1236" s="247" t="s">
        <v>8963</v>
      </c>
      <c r="J1236" s="247" t="s">
        <v>10690</v>
      </c>
      <c r="K1236" s="338" t="s">
        <v>10398</v>
      </c>
      <c r="L1236" s="115">
        <v>35885</v>
      </c>
      <c r="M1236" s="168">
        <v>45496</v>
      </c>
      <c r="N1236" s="242" t="s">
        <v>10273</v>
      </c>
      <c r="O1236" s="242"/>
      <c r="P1236" s="202" t="s">
        <v>10282</v>
      </c>
      <c r="Q1236" s="168">
        <v>45497</v>
      </c>
    </row>
    <row r="1237" spans="1:20" hidden="1" x14ac:dyDescent="0.25">
      <c r="A1237" s="18">
        <v>1016100000</v>
      </c>
      <c r="B1237" s="14" t="s">
        <v>2265</v>
      </c>
      <c r="C1237" s="244" t="s">
        <v>19</v>
      </c>
      <c r="D1237" s="244" t="s">
        <v>2266</v>
      </c>
      <c r="E1237" s="245">
        <v>15</v>
      </c>
      <c r="F1237" s="246">
        <v>45471</v>
      </c>
      <c r="G1237" s="245" t="s">
        <v>11611</v>
      </c>
      <c r="H1237" s="246">
        <v>45485</v>
      </c>
      <c r="I1237" s="247"/>
      <c r="J1237" s="247"/>
      <c r="K1237" s="338" t="s">
        <v>10398</v>
      </c>
      <c r="L1237" s="115">
        <v>35885</v>
      </c>
      <c r="M1237" s="168">
        <v>45496</v>
      </c>
      <c r="N1237" s="242" t="s">
        <v>10273</v>
      </c>
      <c r="O1237" s="242"/>
      <c r="P1237" s="202" t="s">
        <v>10282</v>
      </c>
      <c r="Q1237" s="168">
        <v>45497</v>
      </c>
    </row>
    <row r="1238" spans="1:20" hidden="1" x14ac:dyDescent="0.25">
      <c r="A1238" s="18">
        <v>1016100390</v>
      </c>
      <c r="B1238" s="14" t="s">
        <v>1396</v>
      </c>
      <c r="C1238" s="244" t="s">
        <v>19</v>
      </c>
      <c r="D1238" s="244" t="s">
        <v>9348</v>
      </c>
      <c r="E1238" s="245">
        <v>30</v>
      </c>
      <c r="F1238" s="246">
        <v>45469</v>
      </c>
      <c r="G1238" s="245" t="s">
        <v>11611</v>
      </c>
      <c r="H1238" s="246">
        <v>45485</v>
      </c>
      <c r="I1238" s="247"/>
      <c r="J1238" s="247"/>
      <c r="K1238" s="338" t="s">
        <v>10398</v>
      </c>
      <c r="L1238" s="115">
        <v>35887</v>
      </c>
      <c r="M1238" s="168">
        <v>45496</v>
      </c>
      <c r="N1238" s="242" t="s">
        <v>10930</v>
      </c>
      <c r="O1238" s="242"/>
      <c r="P1238" s="202" t="s">
        <v>10282</v>
      </c>
      <c r="Q1238" s="168">
        <v>45497</v>
      </c>
    </row>
    <row r="1239" spans="1:20" hidden="1" x14ac:dyDescent="0.25">
      <c r="A1239" s="18">
        <v>1016100850</v>
      </c>
      <c r="B1239" s="44" t="s">
        <v>7009</v>
      </c>
      <c r="C1239" s="244" t="s">
        <v>19</v>
      </c>
      <c r="D1239" s="244" t="s">
        <v>6940</v>
      </c>
      <c r="E1239" s="245">
        <v>12</v>
      </c>
      <c r="F1239" s="246">
        <v>45470</v>
      </c>
      <c r="G1239" s="245" t="s">
        <v>11611</v>
      </c>
      <c r="H1239" s="246">
        <v>45485</v>
      </c>
      <c r="I1239" s="247"/>
      <c r="J1239" s="247"/>
      <c r="K1239" s="338" t="s">
        <v>10398</v>
      </c>
      <c r="L1239" s="115">
        <v>35885</v>
      </c>
      <c r="M1239" s="168">
        <v>45496</v>
      </c>
      <c r="N1239" s="242" t="s">
        <v>10273</v>
      </c>
      <c r="O1239" s="242"/>
      <c r="P1239" s="202" t="s">
        <v>10282</v>
      </c>
      <c r="Q1239" s="168">
        <v>45497</v>
      </c>
    </row>
    <row r="1240" spans="1:20" hidden="1" x14ac:dyDescent="0.25">
      <c r="A1240" s="18">
        <v>1016101340</v>
      </c>
      <c r="B1240" s="14" t="s">
        <v>472</v>
      </c>
      <c r="C1240" s="244" t="s">
        <v>19</v>
      </c>
      <c r="D1240" s="244" t="s">
        <v>473</v>
      </c>
      <c r="E1240" s="245">
        <v>20</v>
      </c>
      <c r="F1240" s="246">
        <v>45482</v>
      </c>
      <c r="G1240" s="245" t="s">
        <v>11611</v>
      </c>
      <c r="H1240" s="246">
        <v>45485</v>
      </c>
      <c r="I1240" s="247" t="s">
        <v>8963</v>
      </c>
      <c r="J1240" s="247" t="s">
        <v>10887</v>
      </c>
      <c r="K1240" s="338" t="s">
        <v>10398</v>
      </c>
      <c r="L1240" s="115">
        <v>35885</v>
      </c>
      <c r="M1240" s="168">
        <v>45496</v>
      </c>
      <c r="N1240" s="242" t="s">
        <v>10273</v>
      </c>
      <c r="O1240" s="242"/>
      <c r="P1240" s="202" t="s">
        <v>10282</v>
      </c>
      <c r="Q1240" s="168">
        <v>45497</v>
      </c>
    </row>
    <row r="1241" spans="1:20" hidden="1" x14ac:dyDescent="0.25">
      <c r="A1241" s="18">
        <v>1018100290</v>
      </c>
      <c r="B1241" s="14" t="s">
        <v>3301</v>
      </c>
      <c r="C1241" s="244" t="s">
        <v>19</v>
      </c>
      <c r="D1241" s="244" t="s">
        <v>7420</v>
      </c>
      <c r="E1241" s="245">
        <v>40</v>
      </c>
      <c r="F1241" s="246">
        <v>45481</v>
      </c>
      <c r="G1241" s="245" t="s">
        <v>11611</v>
      </c>
      <c r="H1241" s="246">
        <v>45485</v>
      </c>
      <c r="I1241" s="247" t="s">
        <v>8963</v>
      </c>
      <c r="J1241" s="247" t="s">
        <v>10680</v>
      </c>
      <c r="K1241" s="338" t="s">
        <v>10398</v>
      </c>
      <c r="L1241" s="115">
        <v>35885</v>
      </c>
      <c r="M1241" s="168">
        <v>45496</v>
      </c>
      <c r="N1241" s="242" t="s">
        <v>10273</v>
      </c>
      <c r="O1241" s="242" t="s">
        <v>11639</v>
      </c>
      <c r="P1241" s="202" t="s">
        <v>10282</v>
      </c>
      <c r="Q1241" s="168">
        <v>45503</v>
      </c>
    </row>
    <row r="1242" spans="1:20" hidden="1" x14ac:dyDescent="0.25">
      <c r="A1242" s="18">
        <v>1514100320</v>
      </c>
      <c r="B1242" s="14" t="s">
        <v>3199</v>
      </c>
      <c r="C1242" s="244" t="s">
        <v>19</v>
      </c>
      <c r="D1242" s="244" t="s">
        <v>3200</v>
      </c>
      <c r="E1242" s="245">
        <v>40</v>
      </c>
      <c r="F1242" s="246">
        <v>45470</v>
      </c>
      <c r="G1242" s="245" t="s">
        <v>11611</v>
      </c>
      <c r="H1242" s="246">
        <v>45485</v>
      </c>
      <c r="I1242" s="247"/>
      <c r="J1242" s="247" t="s">
        <v>10099</v>
      </c>
      <c r="K1242" s="338" t="s">
        <v>10398</v>
      </c>
      <c r="L1242" s="195">
        <v>35887</v>
      </c>
      <c r="M1242" s="168">
        <v>45496</v>
      </c>
      <c r="N1242" s="116" t="s">
        <v>10930</v>
      </c>
      <c r="O1242" s="242"/>
      <c r="P1242" s="116" t="s">
        <v>10282</v>
      </c>
      <c r="Q1242" s="168">
        <v>45497</v>
      </c>
      <c r="R1242" s="204">
        <v>27194</v>
      </c>
      <c r="S1242" s="204">
        <f>+L1242*R1242</f>
        <v>975911078</v>
      </c>
      <c r="T1242" s="205" t="s">
        <v>11016</v>
      </c>
    </row>
    <row r="1243" spans="1:20" hidden="1" x14ac:dyDescent="0.25">
      <c r="A1243" s="18">
        <v>1546101840</v>
      </c>
      <c r="B1243" s="14" t="s">
        <v>3204</v>
      </c>
      <c r="C1243" s="244" t="s">
        <v>19</v>
      </c>
      <c r="D1243" s="244" t="s">
        <v>3205</v>
      </c>
      <c r="E1243" s="245">
        <v>50</v>
      </c>
      <c r="F1243" s="246">
        <v>45482</v>
      </c>
      <c r="G1243" s="245" t="s">
        <v>11611</v>
      </c>
      <c r="H1243" s="246">
        <v>45485</v>
      </c>
      <c r="I1243" s="247"/>
      <c r="J1243" s="247"/>
      <c r="K1243" s="338" t="s">
        <v>10398</v>
      </c>
      <c r="L1243" s="195">
        <v>35885</v>
      </c>
      <c r="M1243" s="168">
        <v>45496</v>
      </c>
      <c r="N1243" s="116" t="s">
        <v>10273</v>
      </c>
      <c r="O1243" s="242"/>
      <c r="P1243" s="116" t="s">
        <v>10282</v>
      </c>
      <c r="Q1243" s="168">
        <v>45502</v>
      </c>
      <c r="R1243" s="204">
        <v>28362</v>
      </c>
      <c r="S1243" s="204">
        <f>+L1243*R1243</f>
        <v>1017770370</v>
      </c>
      <c r="T1243" s="205" t="s">
        <v>10425</v>
      </c>
    </row>
    <row r="1244" spans="1:20" hidden="1" x14ac:dyDescent="0.25">
      <c r="A1244" s="18">
        <v>1546101870</v>
      </c>
      <c r="B1244" s="14" t="s">
        <v>2282</v>
      </c>
      <c r="C1244" s="244" t="s">
        <v>19</v>
      </c>
      <c r="D1244" s="244" t="s">
        <v>2283</v>
      </c>
      <c r="E1244" s="245">
        <v>200</v>
      </c>
      <c r="F1244" s="246">
        <v>45471</v>
      </c>
      <c r="G1244" s="245" t="s">
        <v>11611</v>
      </c>
      <c r="H1244" s="246">
        <v>45485</v>
      </c>
      <c r="I1244" s="247"/>
      <c r="J1244" s="247"/>
      <c r="K1244" s="338" t="s">
        <v>10398</v>
      </c>
      <c r="L1244" s="195">
        <v>35890</v>
      </c>
      <c r="M1244" s="168">
        <v>45496</v>
      </c>
      <c r="N1244" s="116" t="s">
        <v>10284</v>
      </c>
      <c r="O1244" s="242"/>
      <c r="P1244" s="116" t="s">
        <v>10282</v>
      </c>
      <c r="Q1244" s="168">
        <v>45497</v>
      </c>
    </row>
    <row r="1245" spans="1:20" hidden="1" x14ac:dyDescent="0.25">
      <c r="A1245" s="18">
        <v>1546101890</v>
      </c>
      <c r="B1245" s="14" t="s">
        <v>2285</v>
      </c>
      <c r="C1245" s="244" t="s">
        <v>19</v>
      </c>
      <c r="D1245" s="244" t="s">
        <v>2286</v>
      </c>
      <c r="E1245" s="245">
        <v>100</v>
      </c>
      <c r="F1245" s="246">
        <v>45470</v>
      </c>
      <c r="G1245" s="245" t="s">
        <v>11611</v>
      </c>
      <c r="H1245" s="246">
        <v>45485</v>
      </c>
      <c r="I1245" s="247"/>
      <c r="J1245" s="247"/>
      <c r="K1245" s="338" t="s">
        <v>10398</v>
      </c>
      <c r="L1245" s="195">
        <v>35889</v>
      </c>
      <c r="M1245" s="168">
        <v>45496</v>
      </c>
      <c r="N1245" s="116" t="s">
        <v>11070</v>
      </c>
      <c r="O1245" s="242"/>
      <c r="P1245" s="116" t="s">
        <v>10282</v>
      </c>
      <c r="Q1245" s="168">
        <v>45497</v>
      </c>
    </row>
    <row r="1246" spans="1:20" hidden="1" x14ac:dyDescent="0.25">
      <c r="A1246" s="18">
        <v>1310103040</v>
      </c>
      <c r="B1246" s="14" t="s">
        <v>6745</v>
      </c>
      <c r="C1246" s="244" t="s">
        <v>19</v>
      </c>
      <c r="D1246" s="244" t="s">
        <v>6746</v>
      </c>
      <c r="E1246" s="245">
        <v>20</v>
      </c>
      <c r="F1246" s="246">
        <v>45470</v>
      </c>
      <c r="G1246" s="245" t="s">
        <v>11613</v>
      </c>
      <c r="H1246" s="246">
        <v>45485</v>
      </c>
      <c r="I1246" s="247"/>
      <c r="J1246" s="247"/>
      <c r="K1246" s="338" t="s">
        <v>10398</v>
      </c>
      <c r="L1246" s="115">
        <v>35883</v>
      </c>
      <c r="M1246" s="168">
        <v>45496</v>
      </c>
      <c r="N1246" s="242" t="s">
        <v>10287</v>
      </c>
      <c r="O1246" s="242"/>
      <c r="P1246" s="116" t="s">
        <v>10282</v>
      </c>
      <c r="Q1246" s="168">
        <v>45496</v>
      </c>
    </row>
    <row r="1247" spans="1:20" hidden="1" x14ac:dyDescent="0.25">
      <c r="A1247" s="18">
        <v>1310103060</v>
      </c>
      <c r="B1247" s="14" t="s">
        <v>6748</v>
      </c>
      <c r="C1247" s="244" t="s">
        <v>19</v>
      </c>
      <c r="D1247" s="244" t="s">
        <v>6749</v>
      </c>
      <c r="E1247" s="245">
        <v>25</v>
      </c>
      <c r="F1247" s="246">
        <v>45470</v>
      </c>
      <c r="G1247" s="245" t="s">
        <v>11613</v>
      </c>
      <c r="H1247" s="246">
        <v>45485</v>
      </c>
      <c r="I1247" s="247" t="s">
        <v>8963</v>
      </c>
      <c r="J1247" s="247" t="s">
        <v>10154</v>
      </c>
      <c r="K1247" s="338" t="s">
        <v>10398</v>
      </c>
      <c r="L1247" s="115">
        <v>35883</v>
      </c>
      <c r="M1247" s="168">
        <v>45496</v>
      </c>
      <c r="N1247" s="242" t="s">
        <v>10287</v>
      </c>
      <c r="O1247" s="242"/>
      <c r="P1247" s="116" t="s">
        <v>10282</v>
      </c>
      <c r="Q1247" s="168">
        <v>45496</v>
      </c>
    </row>
    <row r="1248" spans="1:20" hidden="1" x14ac:dyDescent="0.25">
      <c r="A1248" s="18">
        <v>1310103070</v>
      </c>
      <c r="B1248" s="14" t="s">
        <v>6751</v>
      </c>
      <c r="C1248" s="244" t="s">
        <v>19</v>
      </c>
      <c r="D1248" s="244" t="s">
        <v>6752</v>
      </c>
      <c r="E1248" s="245">
        <v>20</v>
      </c>
      <c r="F1248" s="246">
        <v>45470</v>
      </c>
      <c r="G1248" s="245" t="s">
        <v>11613</v>
      </c>
      <c r="H1248" s="246">
        <v>45485</v>
      </c>
      <c r="I1248" s="247"/>
      <c r="J1248" s="247"/>
      <c r="K1248" s="338" t="s">
        <v>10398</v>
      </c>
      <c r="L1248" s="115">
        <v>35883</v>
      </c>
      <c r="M1248" s="168">
        <v>45496</v>
      </c>
      <c r="N1248" s="242" t="s">
        <v>10287</v>
      </c>
      <c r="O1248" s="242"/>
      <c r="P1248" s="116" t="s">
        <v>10282</v>
      </c>
      <c r="Q1248" s="168">
        <v>45496</v>
      </c>
    </row>
    <row r="1249" spans="1:20" hidden="1" x14ac:dyDescent="0.25">
      <c r="A1249" s="18">
        <v>1310103090</v>
      </c>
      <c r="B1249" s="14" t="s">
        <v>6754</v>
      </c>
      <c r="C1249" s="244" t="s">
        <v>19</v>
      </c>
      <c r="D1249" s="244" t="s">
        <v>6755</v>
      </c>
      <c r="E1249" s="245">
        <v>20</v>
      </c>
      <c r="F1249" s="246">
        <v>45470</v>
      </c>
      <c r="G1249" s="245" t="s">
        <v>11613</v>
      </c>
      <c r="H1249" s="246">
        <v>45485</v>
      </c>
      <c r="I1249" s="247"/>
      <c r="J1249" s="247"/>
      <c r="K1249" s="338" t="s">
        <v>10398</v>
      </c>
      <c r="L1249" s="115">
        <v>35883</v>
      </c>
      <c r="M1249" s="168">
        <v>45496</v>
      </c>
      <c r="N1249" s="242" t="s">
        <v>10287</v>
      </c>
      <c r="O1249" s="242"/>
      <c r="P1249" s="116" t="s">
        <v>10282</v>
      </c>
      <c r="Q1249" s="168">
        <v>45496</v>
      </c>
    </row>
    <row r="1250" spans="1:20" hidden="1" x14ac:dyDescent="0.25">
      <c r="A1250" s="18">
        <v>1310103110</v>
      </c>
      <c r="B1250" s="14" t="s">
        <v>6757</v>
      </c>
      <c r="C1250" s="244" t="s">
        <v>19</v>
      </c>
      <c r="D1250" s="244" t="s">
        <v>6758</v>
      </c>
      <c r="E1250" s="245">
        <v>20</v>
      </c>
      <c r="F1250" s="246">
        <v>45470</v>
      </c>
      <c r="G1250" s="245" t="s">
        <v>11613</v>
      </c>
      <c r="H1250" s="246">
        <v>45485</v>
      </c>
      <c r="I1250" s="247"/>
      <c r="J1250" s="247"/>
      <c r="K1250" s="338" t="s">
        <v>10398</v>
      </c>
      <c r="L1250" s="115">
        <v>35883</v>
      </c>
      <c r="M1250" s="168">
        <v>45496</v>
      </c>
      <c r="N1250" s="242" t="s">
        <v>10287</v>
      </c>
      <c r="O1250" s="242"/>
      <c r="P1250" s="116" t="s">
        <v>10282</v>
      </c>
      <c r="Q1250" s="168">
        <v>45496</v>
      </c>
    </row>
    <row r="1251" spans="1:20" ht="25.5" hidden="1" x14ac:dyDescent="0.25">
      <c r="A1251" s="18">
        <v>1311100810</v>
      </c>
      <c r="B1251" s="10" t="s">
        <v>8267</v>
      </c>
      <c r="C1251" s="244" t="s">
        <v>19</v>
      </c>
      <c r="D1251" s="244" t="s">
        <v>8264</v>
      </c>
      <c r="E1251" s="245">
        <v>30</v>
      </c>
      <c r="F1251" s="246"/>
      <c r="G1251" s="245" t="s">
        <v>11613</v>
      </c>
      <c r="H1251" s="246">
        <v>45485</v>
      </c>
      <c r="I1251" s="247" t="s">
        <v>8963</v>
      </c>
      <c r="J1251" s="247" t="s">
        <v>10678</v>
      </c>
      <c r="K1251" s="338" t="s">
        <v>10398</v>
      </c>
      <c r="L1251" s="115">
        <v>35883</v>
      </c>
      <c r="M1251" s="168">
        <v>45496</v>
      </c>
      <c r="N1251" s="242" t="s">
        <v>10287</v>
      </c>
      <c r="O1251" s="242"/>
      <c r="P1251" s="116" t="s">
        <v>10282</v>
      </c>
      <c r="Q1251" s="168">
        <v>45496</v>
      </c>
    </row>
    <row r="1252" spans="1:20" hidden="1" x14ac:dyDescent="0.25">
      <c r="A1252" s="18">
        <v>1317100800</v>
      </c>
      <c r="B1252" s="37" t="s">
        <v>8575</v>
      </c>
      <c r="C1252" s="244" t="s">
        <v>19</v>
      </c>
      <c r="D1252" s="244" t="s">
        <v>8576</v>
      </c>
      <c r="E1252" s="245">
        <v>2</v>
      </c>
      <c r="F1252" s="246">
        <v>45483</v>
      </c>
      <c r="G1252" s="245" t="s">
        <v>11613</v>
      </c>
      <c r="H1252" s="246">
        <v>45485</v>
      </c>
      <c r="I1252" s="247" t="s">
        <v>8963</v>
      </c>
      <c r="J1252" s="247" t="s">
        <v>10002</v>
      </c>
      <c r="K1252" s="338" t="s">
        <v>10398</v>
      </c>
      <c r="L1252" s="195">
        <v>35879</v>
      </c>
      <c r="M1252" s="168">
        <v>45496</v>
      </c>
      <c r="N1252" s="116" t="s">
        <v>11445</v>
      </c>
      <c r="O1252" s="242"/>
      <c r="P1252" s="116" t="s">
        <v>10282</v>
      </c>
      <c r="Q1252" s="168">
        <v>45496</v>
      </c>
    </row>
    <row r="1253" spans="1:20" hidden="1" x14ac:dyDescent="0.25">
      <c r="A1253" s="18">
        <v>1316107630</v>
      </c>
      <c r="B1253" s="14" t="s">
        <v>8568</v>
      </c>
      <c r="C1253" s="244" t="s">
        <v>19</v>
      </c>
      <c r="D1253" s="244" t="s">
        <v>8603</v>
      </c>
      <c r="E1253" s="245">
        <v>2</v>
      </c>
      <c r="F1253" s="246">
        <v>45470</v>
      </c>
      <c r="G1253" s="245" t="s">
        <v>11614</v>
      </c>
      <c r="H1253" s="246">
        <v>45485</v>
      </c>
      <c r="I1253" s="247"/>
      <c r="J1253" s="247" t="s">
        <v>10099</v>
      </c>
      <c r="K1253" s="338" t="s">
        <v>10398</v>
      </c>
      <c r="L1253" s="195">
        <v>35879</v>
      </c>
      <c r="M1253" s="168">
        <v>45496</v>
      </c>
      <c r="N1253" s="116" t="s">
        <v>11445</v>
      </c>
      <c r="O1253" s="242"/>
      <c r="P1253" s="116" t="s">
        <v>10282</v>
      </c>
      <c r="Q1253" s="168">
        <v>45496</v>
      </c>
    </row>
    <row r="1254" spans="1:20" hidden="1" x14ac:dyDescent="0.25">
      <c r="A1254" s="18">
        <v>1318100070</v>
      </c>
      <c r="B1254" s="14" t="s">
        <v>7309</v>
      </c>
      <c r="C1254" s="244" t="s">
        <v>19</v>
      </c>
      <c r="D1254" s="244" t="s">
        <v>9314</v>
      </c>
      <c r="E1254" s="245">
        <v>1</v>
      </c>
      <c r="F1254" s="246">
        <v>45470</v>
      </c>
      <c r="G1254" s="245" t="s">
        <v>11614</v>
      </c>
      <c r="H1254" s="246">
        <v>45485</v>
      </c>
      <c r="I1254" s="247"/>
      <c r="J1254" s="247" t="s">
        <v>10099</v>
      </c>
      <c r="K1254" s="338" t="s">
        <v>10398</v>
      </c>
      <c r="L1254" s="195">
        <v>35881</v>
      </c>
      <c r="M1254" s="168">
        <v>45496</v>
      </c>
      <c r="N1254" s="116" t="s">
        <v>11077</v>
      </c>
      <c r="O1254" s="242"/>
      <c r="P1254" s="116" t="s">
        <v>10282</v>
      </c>
      <c r="Q1254" s="168">
        <v>45502</v>
      </c>
    </row>
    <row r="1255" spans="1:20" hidden="1" x14ac:dyDescent="0.25">
      <c r="A1255" s="18">
        <v>1318100240</v>
      </c>
      <c r="B1255" s="14" t="s">
        <v>6315</v>
      </c>
      <c r="C1255" s="244" t="s">
        <v>19</v>
      </c>
      <c r="D1255" s="244" t="s">
        <v>7415</v>
      </c>
      <c r="E1255" s="245">
        <v>6</v>
      </c>
      <c r="F1255" s="246">
        <v>45460</v>
      </c>
      <c r="G1255" s="245" t="s">
        <v>11614</v>
      </c>
      <c r="H1255" s="246">
        <v>45485</v>
      </c>
      <c r="I1255" s="247" t="s">
        <v>8963</v>
      </c>
      <c r="J1255" s="247" t="s">
        <v>10003</v>
      </c>
      <c r="K1255" s="338" t="s">
        <v>10398</v>
      </c>
      <c r="L1255" s="195">
        <v>35881</v>
      </c>
      <c r="M1255" s="168">
        <v>45496</v>
      </c>
      <c r="N1255" s="116" t="s">
        <v>11077</v>
      </c>
      <c r="O1255" s="242"/>
      <c r="P1255" s="116" t="s">
        <v>10282</v>
      </c>
      <c r="Q1255" s="168">
        <v>45502</v>
      </c>
    </row>
    <row r="1256" spans="1:20" hidden="1" x14ac:dyDescent="0.25">
      <c r="A1256" s="18">
        <v>1318100310</v>
      </c>
      <c r="B1256" s="14" t="s">
        <v>6310</v>
      </c>
      <c r="C1256" s="244" t="s">
        <v>19</v>
      </c>
      <c r="D1256" s="244" t="s">
        <v>7463</v>
      </c>
      <c r="E1256" s="245">
        <v>3</v>
      </c>
      <c r="F1256" s="246">
        <v>45482</v>
      </c>
      <c r="G1256" s="245" t="s">
        <v>11614</v>
      </c>
      <c r="H1256" s="246">
        <v>45485</v>
      </c>
      <c r="I1256" s="247"/>
      <c r="J1256" s="247" t="s">
        <v>10099</v>
      </c>
      <c r="K1256" s="338" t="s">
        <v>10398</v>
      </c>
      <c r="L1256" s="195">
        <v>35881</v>
      </c>
      <c r="M1256" s="168">
        <v>45496</v>
      </c>
      <c r="N1256" s="116" t="s">
        <v>11077</v>
      </c>
      <c r="O1256" s="242"/>
      <c r="P1256" s="116" t="s">
        <v>10282</v>
      </c>
      <c r="Q1256" s="168">
        <v>45496</v>
      </c>
    </row>
    <row r="1257" spans="1:20" hidden="1" x14ac:dyDescent="0.25">
      <c r="A1257" s="18">
        <v>1318100740</v>
      </c>
      <c r="B1257" s="14" t="s">
        <v>6288</v>
      </c>
      <c r="C1257" s="244" t="s">
        <v>19</v>
      </c>
      <c r="D1257" s="244" t="s">
        <v>9423</v>
      </c>
      <c r="E1257" s="245">
        <v>7</v>
      </c>
      <c r="F1257" s="246">
        <v>45470</v>
      </c>
      <c r="G1257" s="245" t="s">
        <v>11614</v>
      </c>
      <c r="H1257" s="246">
        <v>45485</v>
      </c>
      <c r="I1257" s="247"/>
      <c r="J1257" s="247"/>
      <c r="K1257" s="338" t="s">
        <v>10398</v>
      </c>
      <c r="L1257" s="195">
        <v>35886</v>
      </c>
      <c r="M1257" s="168">
        <v>45496</v>
      </c>
      <c r="N1257" s="116" t="s">
        <v>10301</v>
      </c>
      <c r="O1257" s="242"/>
      <c r="P1257" s="116" t="s">
        <v>10282</v>
      </c>
      <c r="Q1257" s="168">
        <v>45502</v>
      </c>
    </row>
    <row r="1258" spans="1:20" hidden="1" x14ac:dyDescent="0.25">
      <c r="A1258" s="18">
        <v>1210100030</v>
      </c>
      <c r="B1258" s="14" t="s">
        <v>754</v>
      </c>
      <c r="C1258" s="244" t="s">
        <v>19</v>
      </c>
      <c r="D1258" s="244" t="s">
        <v>755</v>
      </c>
      <c r="E1258" s="245">
        <v>2</v>
      </c>
      <c r="F1258" s="246">
        <v>45471</v>
      </c>
      <c r="G1258" s="245" t="s">
        <v>11612</v>
      </c>
      <c r="H1258" s="246">
        <v>45485</v>
      </c>
      <c r="I1258" s="247"/>
      <c r="J1258" s="247" t="s">
        <v>10099</v>
      </c>
      <c r="K1258" s="338" t="s">
        <v>10398</v>
      </c>
      <c r="L1258" s="115">
        <v>35888</v>
      </c>
      <c r="M1258" s="168">
        <v>45496</v>
      </c>
      <c r="N1258" s="242" t="s">
        <v>10280</v>
      </c>
      <c r="O1258" s="242"/>
      <c r="P1258" s="202" t="s">
        <v>10282</v>
      </c>
      <c r="Q1258" s="168">
        <v>45497</v>
      </c>
      <c r="R1258" s="204">
        <v>235806</v>
      </c>
      <c r="S1258" s="204">
        <f>+L1258*R1258</f>
        <v>8462605728</v>
      </c>
      <c r="T1258" s="205" t="s">
        <v>11025</v>
      </c>
    </row>
    <row r="1259" spans="1:20" hidden="1" x14ac:dyDescent="0.25">
      <c r="A1259" s="18">
        <v>1210100460</v>
      </c>
      <c r="B1259" s="10" t="s">
        <v>1854</v>
      </c>
      <c r="C1259" s="244" t="s">
        <v>19</v>
      </c>
      <c r="D1259" s="244" t="s">
        <v>1855</v>
      </c>
      <c r="E1259" s="245">
        <v>8</v>
      </c>
      <c r="F1259" s="246">
        <v>45471</v>
      </c>
      <c r="G1259" s="245" t="s">
        <v>11612</v>
      </c>
      <c r="H1259" s="246">
        <v>45485</v>
      </c>
      <c r="I1259" s="247"/>
      <c r="J1259" s="247"/>
      <c r="K1259" s="338" t="s">
        <v>10398</v>
      </c>
      <c r="L1259" s="115">
        <v>35888</v>
      </c>
      <c r="M1259" s="168">
        <v>45496</v>
      </c>
      <c r="N1259" s="242" t="s">
        <v>10280</v>
      </c>
      <c r="O1259" s="242"/>
      <c r="P1259" s="116" t="s">
        <v>10282</v>
      </c>
      <c r="Q1259" s="168">
        <v>45497</v>
      </c>
    </row>
    <row r="1260" spans="1:20" hidden="1" x14ac:dyDescent="0.25">
      <c r="A1260" s="18">
        <v>1212100120</v>
      </c>
      <c r="B1260" s="14" t="s">
        <v>1450</v>
      </c>
      <c r="C1260" s="244" t="s">
        <v>1469</v>
      </c>
      <c r="D1260" s="244" t="s">
        <v>1451</v>
      </c>
      <c r="E1260" s="245">
        <v>120</v>
      </c>
      <c r="F1260" s="246">
        <v>45471</v>
      </c>
      <c r="G1260" s="245" t="s">
        <v>11612</v>
      </c>
      <c r="H1260" s="246">
        <v>45485</v>
      </c>
      <c r="I1260" s="247"/>
      <c r="J1260" s="247"/>
      <c r="K1260" s="338" t="s">
        <v>10398</v>
      </c>
      <c r="L1260" s="115">
        <v>35884</v>
      </c>
      <c r="M1260" s="168">
        <v>45496</v>
      </c>
      <c r="N1260" s="242" t="s">
        <v>10223</v>
      </c>
      <c r="O1260" s="242"/>
      <c r="P1260" s="116" t="s">
        <v>10282</v>
      </c>
      <c r="Q1260" s="168">
        <v>45497</v>
      </c>
    </row>
    <row r="1261" spans="1:20" hidden="1" x14ac:dyDescent="0.25">
      <c r="A1261" s="18">
        <v>1213101730</v>
      </c>
      <c r="B1261" s="23" t="s">
        <v>1482</v>
      </c>
      <c r="C1261" s="244" t="s">
        <v>1469</v>
      </c>
      <c r="D1261" s="244" t="s">
        <v>8241</v>
      </c>
      <c r="E1261" s="245">
        <v>100</v>
      </c>
      <c r="F1261" s="246">
        <v>45471</v>
      </c>
      <c r="G1261" s="245" t="s">
        <v>11612</v>
      </c>
      <c r="H1261" s="246">
        <v>45485</v>
      </c>
      <c r="I1261" s="247"/>
      <c r="J1261" s="247"/>
      <c r="K1261" s="338" t="s">
        <v>10398</v>
      </c>
      <c r="L1261" s="115">
        <v>35884</v>
      </c>
      <c r="M1261" s="168">
        <v>45496</v>
      </c>
      <c r="N1261" s="242" t="s">
        <v>10223</v>
      </c>
      <c r="O1261" s="242"/>
      <c r="P1261" s="116" t="s">
        <v>10282</v>
      </c>
      <c r="Q1261" s="168">
        <v>45497</v>
      </c>
    </row>
    <row r="1262" spans="1:20" hidden="1" x14ac:dyDescent="0.25">
      <c r="A1262" s="18">
        <v>1213103200</v>
      </c>
      <c r="B1262" s="14" t="s">
        <v>9184</v>
      </c>
      <c r="C1262" s="244" t="s">
        <v>6699</v>
      </c>
      <c r="D1262" s="244" t="s">
        <v>9185</v>
      </c>
      <c r="E1262" s="245">
        <v>4</v>
      </c>
      <c r="F1262" s="246">
        <v>45471</v>
      </c>
      <c r="G1262" s="245" t="s">
        <v>11612</v>
      </c>
      <c r="H1262" s="246">
        <v>45485</v>
      </c>
      <c r="I1262" s="247"/>
      <c r="J1262" s="247"/>
      <c r="K1262" s="338" t="s">
        <v>10398</v>
      </c>
      <c r="L1262" s="115">
        <v>35888</v>
      </c>
      <c r="M1262" s="168">
        <v>45496</v>
      </c>
      <c r="N1262" s="242" t="s">
        <v>10280</v>
      </c>
      <c r="O1262" s="242"/>
      <c r="P1262" s="116" t="s">
        <v>10282</v>
      </c>
      <c r="Q1262" s="168">
        <v>45497</v>
      </c>
      <c r="R1262" s="204">
        <v>5008</v>
      </c>
      <c r="S1262" s="204">
        <f>+L1262*R1262</f>
        <v>179727104</v>
      </c>
      <c r="T1262" s="205" t="s">
        <v>11017</v>
      </c>
    </row>
    <row r="1263" spans="1:20" hidden="1" x14ac:dyDescent="0.25">
      <c r="A1263" s="18">
        <v>1226100020</v>
      </c>
      <c r="B1263" s="14" t="s">
        <v>2418</v>
      </c>
      <c r="C1263" s="244" t="s">
        <v>19</v>
      </c>
      <c r="D1263" s="244" t="s">
        <v>2419</v>
      </c>
      <c r="E1263" s="245">
        <v>20</v>
      </c>
      <c r="F1263" s="246">
        <v>45471</v>
      </c>
      <c r="G1263" s="245" t="s">
        <v>11612</v>
      </c>
      <c r="H1263" s="246">
        <v>45485</v>
      </c>
      <c r="I1263" s="247"/>
      <c r="J1263" s="247"/>
      <c r="K1263" s="338" t="s">
        <v>10398</v>
      </c>
      <c r="L1263" s="115">
        <v>35884</v>
      </c>
      <c r="M1263" s="168">
        <v>45496</v>
      </c>
      <c r="N1263" s="242" t="s">
        <v>10223</v>
      </c>
      <c r="O1263" s="242"/>
      <c r="P1263" s="116" t="s">
        <v>10282</v>
      </c>
      <c r="Q1263" s="168">
        <v>45497</v>
      </c>
      <c r="R1263" s="204"/>
      <c r="S1263" s="204">
        <f>+L1263*R1263</f>
        <v>0</v>
      </c>
      <c r="T1263" s="205"/>
    </row>
    <row r="1264" spans="1:20" hidden="1" x14ac:dyDescent="0.25">
      <c r="A1264" s="18">
        <v>1230100140</v>
      </c>
      <c r="B1264" s="14" t="s">
        <v>3807</v>
      </c>
      <c r="C1264" s="244" t="s">
        <v>19</v>
      </c>
      <c r="D1264" s="244" t="s">
        <v>3808</v>
      </c>
      <c r="E1264" s="245">
        <v>7</v>
      </c>
      <c r="F1264" s="246">
        <v>45471</v>
      </c>
      <c r="G1264" s="245" t="s">
        <v>11612</v>
      </c>
      <c r="H1264" s="246">
        <v>45485</v>
      </c>
      <c r="I1264" s="247" t="s">
        <v>8963</v>
      </c>
      <c r="J1264" s="247" t="s">
        <v>10523</v>
      </c>
      <c r="K1264" s="338" t="s">
        <v>10398</v>
      </c>
      <c r="L1264" s="115">
        <v>35891</v>
      </c>
      <c r="M1264" s="168">
        <v>45496</v>
      </c>
      <c r="N1264" s="242" t="s">
        <v>10581</v>
      </c>
      <c r="O1264" s="242"/>
      <c r="P1264" s="116" t="s">
        <v>10282</v>
      </c>
      <c r="Q1264" s="168">
        <v>45498</v>
      </c>
    </row>
    <row r="1265" spans="1:20" hidden="1" x14ac:dyDescent="0.25">
      <c r="A1265" s="18">
        <v>1230100160</v>
      </c>
      <c r="B1265" s="14" t="s">
        <v>3794</v>
      </c>
      <c r="C1265" s="14" t="s">
        <v>19</v>
      </c>
      <c r="D1265" s="14" t="s">
        <v>3795</v>
      </c>
      <c r="E1265" s="50">
        <v>10</v>
      </c>
      <c r="F1265" s="168">
        <v>45471</v>
      </c>
      <c r="G1265" s="50" t="s">
        <v>11612</v>
      </c>
      <c r="H1265" s="168">
        <v>45485</v>
      </c>
      <c r="I1265" s="247"/>
      <c r="J1265" s="247"/>
      <c r="K1265" s="338" t="s">
        <v>10398</v>
      </c>
      <c r="L1265" s="115">
        <v>35891</v>
      </c>
      <c r="M1265" s="168">
        <v>45496</v>
      </c>
      <c r="N1265" s="161" t="s">
        <v>10581</v>
      </c>
      <c r="O1265" s="161" t="s">
        <v>10779</v>
      </c>
      <c r="P1265" s="116" t="s">
        <v>10282</v>
      </c>
      <c r="Q1265" s="168">
        <v>45513</v>
      </c>
    </row>
    <row r="1266" spans="1:20" ht="25.5" hidden="1" x14ac:dyDescent="0.25">
      <c r="A1266" s="18">
        <v>1234100150</v>
      </c>
      <c r="B1266" s="14" t="s">
        <v>1604</v>
      </c>
      <c r="C1266" s="244" t="s">
        <v>19</v>
      </c>
      <c r="D1266" s="244" t="s">
        <v>6887</v>
      </c>
      <c r="E1266" s="245">
        <v>10</v>
      </c>
      <c r="F1266" s="246">
        <v>45471</v>
      </c>
      <c r="G1266" s="245" t="s">
        <v>11612</v>
      </c>
      <c r="H1266" s="246">
        <v>45485</v>
      </c>
      <c r="I1266" s="247"/>
      <c r="J1266" s="247"/>
      <c r="K1266" s="338" t="s">
        <v>10398</v>
      </c>
      <c r="L1266" s="115">
        <v>35884</v>
      </c>
      <c r="M1266" s="168">
        <v>45496</v>
      </c>
      <c r="N1266" s="242" t="s">
        <v>10223</v>
      </c>
      <c r="O1266" s="242"/>
      <c r="P1266" s="116" t="s">
        <v>10282</v>
      </c>
      <c r="Q1266" s="168">
        <v>45497</v>
      </c>
    </row>
    <row r="1267" spans="1:20" hidden="1" x14ac:dyDescent="0.25">
      <c r="A1267" s="18">
        <v>1248100030</v>
      </c>
      <c r="B1267" s="30" t="s">
        <v>1547</v>
      </c>
      <c r="C1267" s="244" t="s">
        <v>19</v>
      </c>
      <c r="D1267" s="244" t="s">
        <v>6949</v>
      </c>
      <c r="E1267" s="245">
        <v>10</v>
      </c>
      <c r="F1267" s="246">
        <v>45470</v>
      </c>
      <c r="G1267" s="245" t="s">
        <v>11612</v>
      </c>
      <c r="H1267" s="246">
        <v>45485</v>
      </c>
      <c r="I1267" s="247"/>
      <c r="J1267" s="247"/>
      <c r="K1267" s="338" t="s">
        <v>10398</v>
      </c>
      <c r="L1267" s="115">
        <v>35880</v>
      </c>
      <c r="M1267" s="168">
        <v>45496</v>
      </c>
      <c r="N1267" s="242" t="s">
        <v>10281</v>
      </c>
      <c r="O1267" s="242"/>
      <c r="P1267" s="116" t="s">
        <v>10282</v>
      </c>
      <c r="Q1267" s="168">
        <v>45497</v>
      </c>
    </row>
    <row r="1268" spans="1:20" hidden="1" x14ac:dyDescent="0.25">
      <c r="A1268" s="18">
        <v>1018100830</v>
      </c>
      <c r="B1268" s="14" t="s">
        <v>8298</v>
      </c>
      <c r="C1268" s="244" t="s">
        <v>731</v>
      </c>
      <c r="D1268" s="244" t="s">
        <v>8297</v>
      </c>
      <c r="E1268" s="245">
        <v>4</v>
      </c>
      <c r="F1268" s="246">
        <v>45471</v>
      </c>
      <c r="G1268" s="245" t="s">
        <v>11615</v>
      </c>
      <c r="H1268" s="246">
        <v>45488</v>
      </c>
      <c r="I1268" s="247"/>
      <c r="J1268" s="247" t="s">
        <v>10099</v>
      </c>
      <c r="K1268" s="338" t="s">
        <v>10398</v>
      </c>
      <c r="L1268" s="115">
        <v>35884</v>
      </c>
      <c r="M1268" s="168">
        <v>45496</v>
      </c>
      <c r="N1268" s="242" t="s">
        <v>10223</v>
      </c>
      <c r="O1268" s="242"/>
      <c r="P1268" s="202" t="s">
        <v>10282</v>
      </c>
      <c r="Q1268" s="168">
        <v>45497</v>
      </c>
    </row>
    <row r="1269" spans="1:20" hidden="1" x14ac:dyDescent="0.25">
      <c r="A1269" s="18">
        <v>1212100140</v>
      </c>
      <c r="B1269" s="29" t="s">
        <v>5186</v>
      </c>
      <c r="C1269" s="244" t="s">
        <v>19</v>
      </c>
      <c r="D1269" s="244" t="s">
        <v>9315</v>
      </c>
      <c r="E1269" s="245">
        <v>10</v>
      </c>
      <c r="F1269" s="246">
        <v>45471</v>
      </c>
      <c r="G1269" s="245" t="s">
        <v>11615</v>
      </c>
      <c r="H1269" s="246">
        <v>45488</v>
      </c>
      <c r="I1269" s="247"/>
      <c r="J1269" s="247"/>
      <c r="K1269" s="338" t="s">
        <v>10398</v>
      </c>
      <c r="L1269" s="115">
        <v>35891</v>
      </c>
      <c r="M1269" s="168">
        <v>45496</v>
      </c>
      <c r="N1269" s="242" t="s">
        <v>10581</v>
      </c>
      <c r="O1269" s="242"/>
      <c r="P1269" s="116" t="s">
        <v>10282</v>
      </c>
      <c r="Q1269" s="168">
        <v>45498</v>
      </c>
    </row>
    <row r="1270" spans="1:20" hidden="1" x14ac:dyDescent="0.25">
      <c r="A1270" s="18">
        <v>1230100150</v>
      </c>
      <c r="B1270" s="14" t="s">
        <v>3804</v>
      </c>
      <c r="C1270" s="244" t="s">
        <v>19</v>
      </c>
      <c r="D1270" s="244" t="s">
        <v>3805</v>
      </c>
      <c r="E1270" s="245">
        <v>6</v>
      </c>
      <c r="F1270" s="246">
        <v>45471</v>
      </c>
      <c r="G1270" s="245" t="s">
        <v>11615</v>
      </c>
      <c r="H1270" s="246">
        <v>45488</v>
      </c>
      <c r="I1270" s="247"/>
      <c r="J1270" s="247"/>
      <c r="K1270" s="338" t="s">
        <v>10398</v>
      </c>
      <c r="L1270" s="115">
        <v>35891</v>
      </c>
      <c r="M1270" s="168">
        <v>45496</v>
      </c>
      <c r="N1270" s="242" t="s">
        <v>10581</v>
      </c>
      <c r="O1270" s="242"/>
      <c r="P1270" s="116" t="s">
        <v>10282</v>
      </c>
      <c r="Q1270" s="168">
        <v>45498</v>
      </c>
    </row>
    <row r="1271" spans="1:20" hidden="1" x14ac:dyDescent="0.25">
      <c r="A1271" s="18">
        <v>1232100010</v>
      </c>
      <c r="B1271" s="14" t="s">
        <v>5620</v>
      </c>
      <c r="C1271" s="244" t="s">
        <v>19</v>
      </c>
      <c r="D1271" s="244" t="s">
        <v>5621</v>
      </c>
      <c r="E1271" s="245">
        <v>7</v>
      </c>
      <c r="F1271" s="246">
        <v>45470</v>
      </c>
      <c r="G1271" s="245" t="s">
        <v>11615</v>
      </c>
      <c r="H1271" s="246">
        <v>45488</v>
      </c>
      <c r="I1271" s="247"/>
      <c r="J1271" s="247"/>
      <c r="K1271" s="338" t="s">
        <v>10398</v>
      </c>
      <c r="L1271" s="115">
        <v>35891</v>
      </c>
      <c r="M1271" s="168">
        <v>45496</v>
      </c>
      <c r="N1271" s="242" t="s">
        <v>10581</v>
      </c>
      <c r="O1271" s="242"/>
      <c r="P1271" s="116" t="s">
        <v>10282</v>
      </c>
      <c r="Q1271" s="168">
        <v>45498</v>
      </c>
    </row>
    <row r="1272" spans="1:20" hidden="1" x14ac:dyDescent="0.25">
      <c r="A1272" s="18">
        <v>1232100020</v>
      </c>
      <c r="B1272" s="14" t="s">
        <v>5623</v>
      </c>
      <c r="C1272" s="14" t="s">
        <v>19</v>
      </c>
      <c r="D1272" s="14" t="s">
        <v>5624</v>
      </c>
      <c r="E1272" s="50">
        <v>12</v>
      </c>
      <c r="F1272" s="168">
        <v>45471</v>
      </c>
      <c r="G1272" s="50" t="s">
        <v>11615</v>
      </c>
      <c r="H1272" s="168">
        <v>45488</v>
      </c>
      <c r="I1272" s="168"/>
      <c r="J1272" s="200"/>
      <c r="K1272" s="338" t="s">
        <v>10398</v>
      </c>
      <c r="L1272" s="115">
        <v>35891</v>
      </c>
      <c r="M1272" s="168">
        <v>45496</v>
      </c>
      <c r="N1272" s="161" t="s">
        <v>10581</v>
      </c>
      <c r="O1272" s="161" t="s">
        <v>10556</v>
      </c>
      <c r="P1272" s="116" t="s">
        <v>10282</v>
      </c>
      <c r="Q1272" s="168">
        <v>45513</v>
      </c>
    </row>
    <row r="1273" spans="1:20" hidden="1" x14ac:dyDescent="0.25">
      <c r="A1273" s="18">
        <v>1232100500</v>
      </c>
      <c r="B1273" s="14" t="s">
        <v>5618</v>
      </c>
      <c r="C1273" s="244" t="s">
        <v>19</v>
      </c>
      <c r="D1273" s="244" t="s">
        <v>5619</v>
      </c>
      <c r="E1273" s="245">
        <v>10</v>
      </c>
      <c r="F1273" s="246">
        <v>45471</v>
      </c>
      <c r="G1273" s="245" t="s">
        <v>11615</v>
      </c>
      <c r="H1273" s="246">
        <v>45488</v>
      </c>
      <c r="I1273" s="247"/>
      <c r="J1273" s="247"/>
      <c r="K1273" s="338" t="s">
        <v>10398</v>
      </c>
      <c r="L1273" s="115">
        <v>35891</v>
      </c>
      <c r="M1273" s="168">
        <v>45496</v>
      </c>
      <c r="N1273" s="242" t="s">
        <v>10581</v>
      </c>
      <c r="O1273" s="242"/>
      <c r="P1273" s="116" t="s">
        <v>10282</v>
      </c>
      <c r="Q1273" s="168">
        <v>45498</v>
      </c>
      <c r="R1273" s="117"/>
    </row>
    <row r="1274" spans="1:20" hidden="1" x14ac:dyDescent="0.25">
      <c r="A1274" s="18">
        <v>1233100280</v>
      </c>
      <c r="B1274" s="14" t="s">
        <v>8114</v>
      </c>
      <c r="C1274" s="244" t="s">
        <v>19</v>
      </c>
      <c r="D1274" s="244" t="s">
        <v>6768</v>
      </c>
      <c r="E1274" s="245">
        <v>100</v>
      </c>
      <c r="F1274" s="246">
        <v>45471</v>
      </c>
      <c r="G1274" s="245" t="s">
        <v>11615</v>
      </c>
      <c r="H1274" s="246">
        <v>45488</v>
      </c>
      <c r="I1274" s="247"/>
      <c r="J1274" s="247"/>
      <c r="K1274" s="338" t="s">
        <v>10398</v>
      </c>
      <c r="L1274" s="115">
        <v>35888</v>
      </c>
      <c r="M1274" s="168">
        <v>45496</v>
      </c>
      <c r="N1274" s="242" t="s">
        <v>10280</v>
      </c>
      <c r="O1274" s="242"/>
      <c r="P1274" s="116" t="s">
        <v>10282</v>
      </c>
      <c r="Q1274" s="168">
        <v>45497</v>
      </c>
      <c r="R1274" s="117"/>
    </row>
    <row r="1275" spans="1:20" hidden="1" x14ac:dyDescent="0.25">
      <c r="A1275" s="18">
        <v>1233100580</v>
      </c>
      <c r="B1275" s="23" t="s">
        <v>8954</v>
      </c>
      <c r="C1275" s="244" t="s">
        <v>731</v>
      </c>
      <c r="D1275" s="244" t="s">
        <v>8956</v>
      </c>
      <c r="E1275" s="245">
        <v>6</v>
      </c>
      <c r="F1275" s="246">
        <v>45471</v>
      </c>
      <c r="G1275" s="245" t="s">
        <v>11615</v>
      </c>
      <c r="H1275" s="246">
        <v>45488</v>
      </c>
      <c r="I1275" s="247"/>
      <c r="J1275" s="247"/>
      <c r="K1275" s="338" t="s">
        <v>10398</v>
      </c>
      <c r="L1275" s="115">
        <v>35880</v>
      </c>
      <c r="M1275" s="168">
        <v>45496</v>
      </c>
      <c r="N1275" s="242" t="s">
        <v>10281</v>
      </c>
      <c r="O1275" s="242"/>
      <c r="P1275" s="116" t="s">
        <v>10282</v>
      </c>
      <c r="Q1275" s="168">
        <v>45497</v>
      </c>
      <c r="R1275" s="117"/>
    </row>
    <row r="1276" spans="1:20" hidden="1" x14ac:dyDescent="0.25">
      <c r="A1276" s="18">
        <v>1233101500</v>
      </c>
      <c r="B1276" s="23" t="s">
        <v>8806</v>
      </c>
      <c r="C1276" s="244" t="s">
        <v>19</v>
      </c>
      <c r="D1276" s="244" t="s">
        <v>8807</v>
      </c>
      <c r="E1276" s="245">
        <v>20</v>
      </c>
      <c r="F1276" s="246">
        <v>45471</v>
      </c>
      <c r="G1276" s="245" t="s">
        <v>11615</v>
      </c>
      <c r="H1276" s="246">
        <v>45488</v>
      </c>
      <c r="I1276" s="247"/>
      <c r="J1276" s="247"/>
      <c r="K1276" s="338" t="s">
        <v>10398</v>
      </c>
      <c r="L1276" s="115">
        <v>35880</v>
      </c>
      <c r="M1276" s="168">
        <v>45496</v>
      </c>
      <c r="N1276" s="242" t="s">
        <v>10281</v>
      </c>
      <c r="O1276" s="242"/>
      <c r="P1276" s="116" t="s">
        <v>10282</v>
      </c>
      <c r="Q1276" s="168">
        <v>45497</v>
      </c>
      <c r="R1276" s="117"/>
    </row>
    <row r="1277" spans="1:20" hidden="1" x14ac:dyDescent="0.25">
      <c r="A1277" s="18">
        <v>1233101510</v>
      </c>
      <c r="B1277" s="23" t="s">
        <v>8301</v>
      </c>
      <c r="C1277" s="244" t="s">
        <v>731</v>
      </c>
      <c r="D1277" s="244" t="s">
        <v>8300</v>
      </c>
      <c r="E1277" s="245">
        <v>2</v>
      </c>
      <c r="F1277" s="246">
        <v>45471</v>
      </c>
      <c r="G1277" s="245" t="s">
        <v>11615</v>
      </c>
      <c r="H1277" s="246">
        <v>45488</v>
      </c>
      <c r="I1277" s="247"/>
      <c r="J1277" s="247"/>
      <c r="K1277" s="338" t="s">
        <v>10398</v>
      </c>
      <c r="L1277" s="115">
        <v>35880</v>
      </c>
      <c r="M1277" s="168">
        <v>45496</v>
      </c>
      <c r="N1277" s="242" t="s">
        <v>10281</v>
      </c>
      <c r="O1277" s="242"/>
      <c r="P1277" s="116" t="s">
        <v>10282</v>
      </c>
      <c r="Q1277" s="168">
        <v>45497</v>
      </c>
      <c r="R1277" s="117"/>
    </row>
    <row r="1278" spans="1:20" hidden="1" x14ac:dyDescent="0.25">
      <c r="A1278" s="18">
        <v>1242100040</v>
      </c>
      <c r="B1278" s="19" t="s">
        <v>8244</v>
      </c>
      <c r="C1278" s="244" t="s">
        <v>731</v>
      </c>
      <c r="D1278" s="244" t="s">
        <v>8969</v>
      </c>
      <c r="E1278" s="245">
        <v>30</v>
      </c>
      <c r="F1278" s="246">
        <v>45471</v>
      </c>
      <c r="G1278" s="245" t="s">
        <v>11615</v>
      </c>
      <c r="H1278" s="246">
        <v>45488</v>
      </c>
      <c r="I1278" s="247"/>
      <c r="J1278" s="247" t="s">
        <v>10099</v>
      </c>
      <c r="K1278" s="338" t="s">
        <v>10398</v>
      </c>
      <c r="L1278" s="115">
        <v>35880</v>
      </c>
      <c r="M1278" s="168">
        <v>45496</v>
      </c>
      <c r="N1278" s="242" t="s">
        <v>10281</v>
      </c>
      <c r="O1278" s="242"/>
      <c r="P1278" s="116" t="s">
        <v>10282</v>
      </c>
      <c r="Q1278" s="168">
        <v>45497</v>
      </c>
      <c r="R1278" s="117"/>
    </row>
    <row r="1279" spans="1:20" hidden="1" x14ac:dyDescent="0.25">
      <c r="A1279" s="18">
        <v>1013100090</v>
      </c>
      <c r="B1279" s="14" t="s">
        <v>8015</v>
      </c>
      <c r="C1279" s="244" t="s">
        <v>7375</v>
      </c>
      <c r="D1279" s="244" t="s">
        <v>7703</v>
      </c>
      <c r="E1279" s="245">
        <v>9</v>
      </c>
      <c r="F1279" s="246">
        <v>45490</v>
      </c>
      <c r="G1279" s="245" t="s">
        <v>11624</v>
      </c>
      <c r="H1279" s="246">
        <v>45492</v>
      </c>
      <c r="I1279" s="247" t="s">
        <v>8963</v>
      </c>
      <c r="J1279" s="247" t="s">
        <v>10678</v>
      </c>
      <c r="K1279" s="338" t="s">
        <v>10398</v>
      </c>
      <c r="L1279" s="115">
        <v>35909</v>
      </c>
      <c r="M1279" s="168">
        <v>45497</v>
      </c>
      <c r="N1279" s="242" t="s">
        <v>10291</v>
      </c>
      <c r="O1279" s="242"/>
      <c r="P1279" s="202" t="s">
        <v>10282</v>
      </c>
      <c r="Q1279" s="168">
        <v>45497</v>
      </c>
      <c r="R1279" s="204"/>
      <c r="S1279" s="204">
        <f>+L1279*R1279</f>
        <v>0</v>
      </c>
      <c r="T1279" s="205"/>
    </row>
    <row r="1280" spans="1:20" hidden="1" x14ac:dyDescent="0.25">
      <c r="A1280" s="18">
        <v>1027100100</v>
      </c>
      <c r="B1280" s="14" t="s">
        <v>481</v>
      </c>
      <c r="C1280" s="244" t="s">
        <v>19</v>
      </c>
      <c r="D1280" s="244" t="s">
        <v>8273</v>
      </c>
      <c r="E1280" s="245">
        <v>24</v>
      </c>
      <c r="F1280" s="246">
        <v>45484</v>
      </c>
      <c r="G1280" s="245" t="s">
        <v>11624</v>
      </c>
      <c r="H1280" s="246">
        <v>45492</v>
      </c>
      <c r="I1280" s="247" t="s">
        <v>8963</v>
      </c>
      <c r="J1280" s="247" t="s">
        <v>10780</v>
      </c>
      <c r="K1280" s="338" t="s">
        <v>10398</v>
      </c>
      <c r="L1280" s="115">
        <v>35909</v>
      </c>
      <c r="M1280" s="168">
        <v>45497</v>
      </c>
      <c r="N1280" s="242" t="s">
        <v>10291</v>
      </c>
      <c r="O1280" s="242"/>
      <c r="P1280" s="202" t="s">
        <v>10282</v>
      </c>
      <c r="Q1280" s="168">
        <v>45497</v>
      </c>
    </row>
    <row r="1281" spans="1:18" hidden="1" x14ac:dyDescent="0.25">
      <c r="A1281" s="18">
        <v>1027100250</v>
      </c>
      <c r="B1281" s="14" t="s">
        <v>7699</v>
      </c>
      <c r="C1281" s="244" t="s">
        <v>7375</v>
      </c>
      <c r="D1281" s="244" t="s">
        <v>7702</v>
      </c>
      <c r="E1281" s="245">
        <v>1</v>
      </c>
      <c r="F1281" s="246">
        <v>45491</v>
      </c>
      <c r="G1281" s="245" t="s">
        <v>11624</v>
      </c>
      <c r="H1281" s="246">
        <v>45492</v>
      </c>
      <c r="I1281" s="247"/>
      <c r="J1281" s="247"/>
      <c r="K1281" s="338" t="s">
        <v>10398</v>
      </c>
      <c r="L1281" s="115">
        <v>35909</v>
      </c>
      <c r="M1281" s="168">
        <v>45497</v>
      </c>
      <c r="N1281" s="242" t="s">
        <v>10291</v>
      </c>
      <c r="O1281" s="242"/>
      <c r="P1281" s="202" t="s">
        <v>10282</v>
      </c>
      <c r="Q1281" s="168">
        <v>45497</v>
      </c>
    </row>
    <row r="1282" spans="1:18" hidden="1" x14ac:dyDescent="0.25">
      <c r="A1282" s="18">
        <v>1526105950</v>
      </c>
      <c r="B1282" s="14" t="s">
        <v>3857</v>
      </c>
      <c r="C1282" s="244" t="s">
        <v>881</v>
      </c>
      <c r="D1282" s="244" t="s">
        <v>10009</v>
      </c>
      <c r="E1282" s="245">
        <v>3</v>
      </c>
      <c r="F1282" s="246">
        <v>45476</v>
      </c>
      <c r="G1282" s="245" t="s">
        <v>11627</v>
      </c>
      <c r="H1282" s="246">
        <v>45496</v>
      </c>
      <c r="I1282" s="247"/>
      <c r="J1282" s="247"/>
      <c r="K1282" s="338" t="s">
        <v>10398</v>
      </c>
      <c r="L1282" s="195">
        <v>35949</v>
      </c>
      <c r="M1282" s="168">
        <v>45502</v>
      </c>
      <c r="N1282" s="116" t="s">
        <v>10284</v>
      </c>
      <c r="O1282" s="242"/>
      <c r="P1282" s="116" t="s">
        <v>10282</v>
      </c>
      <c r="Q1282" s="168">
        <v>45503</v>
      </c>
    </row>
    <row r="1283" spans="1:18" hidden="1" x14ac:dyDescent="0.25">
      <c r="A1283" s="18">
        <v>1810100390</v>
      </c>
      <c r="B1283" s="30" t="s">
        <v>3819</v>
      </c>
      <c r="C1283" s="244" t="s">
        <v>881</v>
      </c>
      <c r="D1283" s="244" t="s">
        <v>7830</v>
      </c>
      <c r="E1283" s="245">
        <v>2</v>
      </c>
      <c r="F1283" s="246">
        <v>45476</v>
      </c>
      <c r="G1283" s="245" t="s">
        <v>11627</v>
      </c>
      <c r="H1283" s="246">
        <v>45496</v>
      </c>
      <c r="I1283" s="247"/>
      <c r="J1283" s="247"/>
      <c r="K1283" s="338" t="s">
        <v>10398</v>
      </c>
      <c r="L1283" s="195">
        <v>35949</v>
      </c>
      <c r="M1283" s="168">
        <v>45502</v>
      </c>
      <c r="N1283" s="116" t="s">
        <v>10284</v>
      </c>
      <c r="O1283" s="242"/>
      <c r="P1283" s="116" t="s">
        <v>10282</v>
      </c>
      <c r="Q1283" s="168">
        <v>45503</v>
      </c>
    </row>
    <row r="1284" spans="1:18" hidden="1" x14ac:dyDescent="0.25">
      <c r="A1284" s="18">
        <v>1012100020</v>
      </c>
      <c r="B1284" s="14" t="s">
        <v>4182</v>
      </c>
      <c r="C1284" s="244" t="s">
        <v>19</v>
      </c>
      <c r="D1284" s="244" t="s">
        <v>4183</v>
      </c>
      <c r="E1284" s="245">
        <v>6</v>
      </c>
      <c r="F1284" s="246">
        <v>45484</v>
      </c>
      <c r="G1284" s="245" t="s">
        <v>11628</v>
      </c>
      <c r="H1284" s="246">
        <v>45496</v>
      </c>
      <c r="I1284" s="247"/>
      <c r="J1284" s="247"/>
      <c r="K1284" s="338" t="s">
        <v>10398</v>
      </c>
      <c r="L1284" s="115">
        <v>35993</v>
      </c>
      <c r="M1284" s="242">
        <v>45503</v>
      </c>
      <c r="N1284" s="242" t="s">
        <v>10467</v>
      </c>
      <c r="O1284" s="242"/>
      <c r="P1284" s="202" t="s">
        <v>10282</v>
      </c>
      <c r="Q1284" s="168">
        <v>45505</v>
      </c>
    </row>
    <row r="1285" spans="1:18" hidden="1" x14ac:dyDescent="0.25">
      <c r="A1285" s="18">
        <v>1012100030</v>
      </c>
      <c r="B1285" s="14" t="s">
        <v>3422</v>
      </c>
      <c r="C1285" s="244" t="s">
        <v>19</v>
      </c>
      <c r="D1285" s="244" t="s">
        <v>3423</v>
      </c>
      <c r="E1285" s="245">
        <v>2</v>
      </c>
      <c r="F1285" s="246">
        <v>45484</v>
      </c>
      <c r="G1285" s="245" t="s">
        <v>11628</v>
      </c>
      <c r="H1285" s="246">
        <v>45496</v>
      </c>
      <c r="I1285" s="247"/>
      <c r="J1285" s="247"/>
      <c r="K1285" s="338" t="s">
        <v>10398</v>
      </c>
      <c r="L1285" s="115">
        <v>35993</v>
      </c>
      <c r="M1285" s="242">
        <v>45503</v>
      </c>
      <c r="N1285" s="242" t="s">
        <v>10467</v>
      </c>
      <c r="O1285" s="242"/>
      <c r="P1285" s="202" t="s">
        <v>10282</v>
      </c>
      <c r="Q1285" s="168">
        <v>45505</v>
      </c>
    </row>
    <row r="1286" spans="1:18" hidden="1" x14ac:dyDescent="0.25">
      <c r="A1286" s="18">
        <v>1010107990</v>
      </c>
      <c r="B1286" s="14" t="s">
        <v>9366</v>
      </c>
      <c r="C1286" s="248" t="s">
        <v>19</v>
      </c>
      <c r="D1286" s="248" t="s">
        <v>9365</v>
      </c>
      <c r="E1286" s="249">
        <v>4</v>
      </c>
      <c r="F1286" s="250">
        <v>45471</v>
      </c>
      <c r="G1286" s="249" t="s">
        <v>11629</v>
      </c>
      <c r="H1286" s="250">
        <v>45496</v>
      </c>
      <c r="I1286" s="242"/>
      <c r="J1286" s="242" t="s">
        <v>10099</v>
      </c>
      <c r="K1286" s="338" t="s">
        <v>10398</v>
      </c>
      <c r="L1286" s="195">
        <v>36170</v>
      </c>
      <c r="M1286" s="168">
        <v>45526</v>
      </c>
      <c r="N1286" s="161" t="s">
        <v>11735</v>
      </c>
      <c r="O1286" s="161"/>
      <c r="P1286" s="202" t="s">
        <v>10282</v>
      </c>
      <c r="Q1286" s="168">
        <v>45527</v>
      </c>
    </row>
    <row r="1287" spans="1:18" hidden="1" x14ac:dyDescent="0.25">
      <c r="A1287" s="18">
        <v>1010108000</v>
      </c>
      <c r="B1287" s="14" t="s">
        <v>9367</v>
      </c>
      <c r="C1287" s="14" t="s">
        <v>19</v>
      </c>
      <c r="D1287" s="14" t="s">
        <v>9362</v>
      </c>
      <c r="E1287" s="50">
        <v>4</v>
      </c>
      <c r="F1287" s="168">
        <v>45471</v>
      </c>
      <c r="G1287" s="50" t="s">
        <v>11629</v>
      </c>
      <c r="H1287" s="168">
        <v>45496</v>
      </c>
      <c r="I1287" s="247"/>
      <c r="J1287" s="247"/>
      <c r="K1287" s="338" t="s">
        <v>10398</v>
      </c>
      <c r="L1287" s="195">
        <v>36170</v>
      </c>
      <c r="M1287" s="168">
        <v>45526</v>
      </c>
      <c r="N1287" s="161" t="s">
        <v>11735</v>
      </c>
      <c r="O1287" s="161"/>
      <c r="P1287" s="116" t="s">
        <v>10282</v>
      </c>
      <c r="Q1287" s="168">
        <v>45527</v>
      </c>
    </row>
    <row r="1288" spans="1:18" hidden="1" x14ac:dyDescent="0.25">
      <c r="A1288" s="18">
        <v>1510100140</v>
      </c>
      <c r="B1288" s="14" t="s">
        <v>7458</v>
      </c>
      <c r="C1288" s="14" t="s">
        <v>19</v>
      </c>
      <c r="D1288" s="14" t="s">
        <v>7459</v>
      </c>
      <c r="E1288" s="50">
        <v>2</v>
      </c>
      <c r="F1288" s="168">
        <v>45492</v>
      </c>
      <c r="G1288" s="50" t="s">
        <v>11630</v>
      </c>
      <c r="H1288" s="168">
        <v>45496</v>
      </c>
      <c r="I1288" s="247"/>
      <c r="J1288" s="247"/>
      <c r="K1288" s="338" t="s">
        <v>10398</v>
      </c>
      <c r="L1288" s="195">
        <v>36055</v>
      </c>
      <c r="M1288" s="168">
        <v>45511</v>
      </c>
      <c r="N1288" s="116" t="s">
        <v>10776</v>
      </c>
      <c r="O1288" s="161"/>
      <c r="P1288" s="116" t="s">
        <v>10282</v>
      </c>
      <c r="Q1288" s="168">
        <v>45513</v>
      </c>
    </row>
    <row r="1289" spans="1:18" hidden="1" x14ac:dyDescent="0.25">
      <c r="A1289" s="18">
        <v>1510106160</v>
      </c>
      <c r="B1289" s="14" t="s">
        <v>7460</v>
      </c>
      <c r="C1289" s="14" t="s">
        <v>19</v>
      </c>
      <c r="D1289" s="14" t="s">
        <v>9937</v>
      </c>
      <c r="E1289" s="50">
        <v>2</v>
      </c>
      <c r="F1289" s="168">
        <v>45492</v>
      </c>
      <c r="G1289" s="50" t="s">
        <v>11630</v>
      </c>
      <c r="H1289" s="168">
        <v>45496</v>
      </c>
      <c r="I1289" s="247"/>
      <c r="J1289" s="247"/>
      <c r="K1289" s="338" t="s">
        <v>10398</v>
      </c>
      <c r="L1289" s="195">
        <v>36054</v>
      </c>
      <c r="M1289" s="168">
        <v>45511</v>
      </c>
      <c r="N1289" s="116" t="s">
        <v>10465</v>
      </c>
      <c r="O1289" s="161"/>
      <c r="P1289" s="116" t="s">
        <v>10282</v>
      </c>
      <c r="Q1289" s="168">
        <v>45548</v>
      </c>
    </row>
    <row r="1290" spans="1:18" hidden="1" x14ac:dyDescent="0.25">
      <c r="A1290" s="18">
        <v>1510106170</v>
      </c>
      <c r="B1290" s="14" t="s">
        <v>7452</v>
      </c>
      <c r="C1290" s="14" t="s">
        <v>19</v>
      </c>
      <c r="D1290" s="14" t="s">
        <v>9939</v>
      </c>
      <c r="E1290" s="50">
        <v>2</v>
      </c>
      <c r="F1290" s="168">
        <v>45492</v>
      </c>
      <c r="G1290" s="50" t="s">
        <v>11630</v>
      </c>
      <c r="H1290" s="168">
        <v>45496</v>
      </c>
      <c r="I1290" s="247"/>
      <c r="J1290" s="247"/>
      <c r="K1290" s="338" t="s">
        <v>10398</v>
      </c>
      <c r="L1290" s="195">
        <v>36055</v>
      </c>
      <c r="M1290" s="168">
        <v>45511</v>
      </c>
      <c r="N1290" s="116" t="s">
        <v>10776</v>
      </c>
      <c r="O1290" s="161"/>
      <c r="P1290" s="116" t="s">
        <v>10282</v>
      </c>
      <c r="Q1290" s="168">
        <v>45530</v>
      </c>
      <c r="R1290" s="117"/>
    </row>
    <row r="1291" spans="1:18" hidden="1" x14ac:dyDescent="0.25">
      <c r="A1291" s="18">
        <v>1510106180</v>
      </c>
      <c r="B1291" s="14" t="s">
        <v>7453</v>
      </c>
      <c r="C1291" s="14" t="s">
        <v>19</v>
      </c>
      <c r="D1291" s="14" t="s">
        <v>9943</v>
      </c>
      <c r="E1291" s="50">
        <v>4</v>
      </c>
      <c r="F1291" s="168">
        <v>45492</v>
      </c>
      <c r="G1291" s="50" t="s">
        <v>11630</v>
      </c>
      <c r="H1291" s="168">
        <v>45496</v>
      </c>
      <c r="I1291" s="247"/>
      <c r="J1291" s="247"/>
      <c r="K1291" s="338" t="s">
        <v>10398</v>
      </c>
      <c r="L1291" s="195">
        <v>36054</v>
      </c>
      <c r="M1291" s="168">
        <v>45511</v>
      </c>
      <c r="N1291" s="116" t="s">
        <v>10465</v>
      </c>
      <c r="O1291" s="161"/>
      <c r="P1291" s="116" t="s">
        <v>10282</v>
      </c>
      <c r="Q1291" s="168">
        <v>45548</v>
      </c>
      <c r="R1291" s="117"/>
    </row>
    <row r="1292" spans="1:18" hidden="1" x14ac:dyDescent="0.25">
      <c r="A1292" s="18">
        <v>1510106190</v>
      </c>
      <c r="B1292" s="14" t="s">
        <v>7457</v>
      </c>
      <c r="C1292" s="14" t="s">
        <v>19</v>
      </c>
      <c r="D1292" s="14" t="s">
        <v>9935</v>
      </c>
      <c r="E1292" s="50">
        <v>2</v>
      </c>
      <c r="F1292" s="168">
        <v>45492</v>
      </c>
      <c r="G1292" s="50" t="s">
        <v>11630</v>
      </c>
      <c r="H1292" s="168">
        <v>45496</v>
      </c>
      <c r="I1292" s="247"/>
      <c r="J1292" s="247"/>
      <c r="K1292" s="338" t="s">
        <v>10398</v>
      </c>
      <c r="L1292" s="195">
        <v>36054</v>
      </c>
      <c r="M1292" s="168">
        <v>45511</v>
      </c>
      <c r="N1292" s="116" t="s">
        <v>10465</v>
      </c>
      <c r="O1292" s="161"/>
      <c r="P1292" s="116" t="s">
        <v>10282</v>
      </c>
      <c r="Q1292" s="168">
        <v>45548</v>
      </c>
      <c r="R1292" s="117"/>
    </row>
    <row r="1293" spans="1:18" hidden="1" x14ac:dyDescent="0.25">
      <c r="A1293" s="18">
        <v>1510106200</v>
      </c>
      <c r="B1293" s="14" t="s">
        <v>7454</v>
      </c>
      <c r="C1293" s="232" t="s">
        <v>19</v>
      </c>
      <c r="D1293" s="232" t="s">
        <v>9945</v>
      </c>
      <c r="E1293" s="251">
        <v>2</v>
      </c>
      <c r="F1293" s="234">
        <v>45492</v>
      </c>
      <c r="G1293" s="251" t="s">
        <v>11630</v>
      </c>
      <c r="H1293" s="234">
        <v>45496</v>
      </c>
      <c r="I1293" s="252" t="s">
        <v>8963</v>
      </c>
      <c r="J1293" s="252" t="s">
        <v>10002</v>
      </c>
      <c r="K1293" s="338" t="s">
        <v>10398</v>
      </c>
      <c r="L1293" s="195">
        <v>36054</v>
      </c>
      <c r="M1293" s="168">
        <v>45511</v>
      </c>
      <c r="N1293" s="116" t="s">
        <v>10465</v>
      </c>
      <c r="O1293" s="161"/>
      <c r="P1293" s="116" t="s">
        <v>10282</v>
      </c>
      <c r="Q1293" s="168">
        <v>45524</v>
      </c>
      <c r="R1293" s="117"/>
    </row>
    <row r="1294" spans="1:18" hidden="1" x14ac:dyDescent="0.25">
      <c r="A1294" s="18">
        <v>1523101800</v>
      </c>
      <c r="B1294" s="14" t="s">
        <v>5365</v>
      </c>
      <c r="C1294" s="232" t="s">
        <v>19</v>
      </c>
      <c r="D1294" s="232" t="s">
        <v>7562</v>
      </c>
      <c r="E1294" s="251">
        <v>3</v>
      </c>
      <c r="F1294" s="234">
        <v>45470</v>
      </c>
      <c r="G1294" s="251" t="s">
        <v>11630</v>
      </c>
      <c r="H1294" s="234">
        <v>45496</v>
      </c>
      <c r="I1294" s="252" t="s">
        <v>8963</v>
      </c>
      <c r="J1294" s="252" t="s">
        <v>10003</v>
      </c>
      <c r="K1294" s="338" t="s">
        <v>10398</v>
      </c>
      <c r="L1294" s="195">
        <v>36054</v>
      </c>
      <c r="M1294" s="168">
        <v>45511</v>
      </c>
      <c r="N1294" s="116" t="s">
        <v>10465</v>
      </c>
      <c r="O1294" s="161"/>
      <c r="P1294" s="116" t="s">
        <v>10282</v>
      </c>
      <c r="Q1294" s="168">
        <v>45524</v>
      </c>
    </row>
    <row r="1295" spans="1:18" hidden="1" x14ac:dyDescent="0.25">
      <c r="A1295" s="18">
        <v>1523102280</v>
      </c>
      <c r="B1295" s="14" t="s">
        <v>5467</v>
      </c>
      <c r="C1295" s="14" t="s">
        <v>19</v>
      </c>
      <c r="D1295" s="14" t="s">
        <v>7005</v>
      </c>
      <c r="E1295" s="50">
        <v>2</v>
      </c>
      <c r="F1295" s="168">
        <v>45470</v>
      </c>
      <c r="G1295" s="50" t="s">
        <v>11630</v>
      </c>
      <c r="H1295" s="168">
        <v>45496</v>
      </c>
      <c r="I1295" s="247"/>
      <c r="J1295" s="247"/>
      <c r="K1295" s="338" t="s">
        <v>10398</v>
      </c>
      <c r="L1295" s="195">
        <v>36054</v>
      </c>
      <c r="M1295" s="168">
        <v>45511</v>
      </c>
      <c r="N1295" s="116" t="s">
        <v>10465</v>
      </c>
      <c r="O1295" s="161"/>
      <c r="P1295" s="116" t="s">
        <v>10282</v>
      </c>
      <c r="Q1295" s="168">
        <v>45524</v>
      </c>
    </row>
    <row r="1296" spans="1:18" hidden="1" x14ac:dyDescent="0.25">
      <c r="A1296" s="18">
        <v>1810102580</v>
      </c>
      <c r="B1296" s="14" t="s">
        <v>7455</v>
      </c>
      <c r="C1296" s="14" t="s">
        <v>19</v>
      </c>
      <c r="D1296" s="14" t="s">
        <v>7456</v>
      </c>
      <c r="E1296" s="50">
        <v>2</v>
      </c>
      <c r="F1296" s="168">
        <v>45492</v>
      </c>
      <c r="G1296" s="50" t="s">
        <v>11630</v>
      </c>
      <c r="H1296" s="168">
        <v>45496</v>
      </c>
      <c r="I1296" s="247"/>
      <c r="J1296" s="247"/>
      <c r="K1296" s="338" t="s">
        <v>10398</v>
      </c>
      <c r="L1296" s="195">
        <v>36055</v>
      </c>
      <c r="M1296" s="168">
        <v>45511</v>
      </c>
      <c r="N1296" s="116" t="s">
        <v>10776</v>
      </c>
      <c r="O1296" s="161"/>
      <c r="P1296" s="116" t="s">
        <v>10282</v>
      </c>
      <c r="Q1296" s="168">
        <v>45513</v>
      </c>
    </row>
    <row r="1297" spans="1:20" hidden="1" x14ac:dyDescent="0.25">
      <c r="A1297" s="18">
        <v>1010102030</v>
      </c>
      <c r="B1297" s="14" t="s">
        <v>2273</v>
      </c>
      <c r="C1297" s="10" t="s">
        <v>19</v>
      </c>
      <c r="D1297" s="10" t="s">
        <v>2274</v>
      </c>
      <c r="E1297" s="50">
        <v>100</v>
      </c>
      <c r="F1297" s="168">
        <v>45484</v>
      </c>
      <c r="G1297" s="50" t="s">
        <v>11631</v>
      </c>
      <c r="H1297" s="168">
        <v>45496</v>
      </c>
      <c r="I1297" s="239"/>
      <c r="J1297" s="239"/>
      <c r="K1297" s="338" t="s">
        <v>10398</v>
      </c>
      <c r="L1297" s="195">
        <v>36051</v>
      </c>
      <c r="M1297" s="168">
        <v>45511</v>
      </c>
      <c r="N1297" s="161" t="s">
        <v>10284</v>
      </c>
      <c r="O1297" s="161"/>
      <c r="P1297" s="202" t="s">
        <v>10282</v>
      </c>
      <c r="Q1297" s="168">
        <v>45512</v>
      </c>
    </row>
    <row r="1298" spans="1:20" hidden="1" x14ac:dyDescent="0.25">
      <c r="A1298" s="18">
        <v>1010103010</v>
      </c>
      <c r="B1298" s="14" t="s">
        <v>9761</v>
      </c>
      <c r="C1298" s="10" t="s">
        <v>4216</v>
      </c>
      <c r="D1298" s="10" t="s">
        <v>9381</v>
      </c>
      <c r="E1298" s="50">
        <v>40</v>
      </c>
      <c r="F1298" s="168">
        <v>45484</v>
      </c>
      <c r="G1298" s="50" t="s">
        <v>11631</v>
      </c>
      <c r="H1298" s="168">
        <v>45496</v>
      </c>
      <c r="I1298" s="239"/>
      <c r="J1298" s="239"/>
      <c r="K1298" s="338" t="s">
        <v>10398</v>
      </c>
      <c r="L1298" s="115">
        <v>36049</v>
      </c>
      <c r="M1298" s="168">
        <v>45511</v>
      </c>
      <c r="N1298" s="161" t="s">
        <v>10467</v>
      </c>
      <c r="O1298" s="161"/>
      <c r="P1298" s="202" t="s">
        <v>10282</v>
      </c>
      <c r="Q1298" s="168">
        <v>45513</v>
      </c>
    </row>
    <row r="1299" spans="1:20" hidden="1" x14ac:dyDescent="0.25">
      <c r="A1299" s="18">
        <v>1010103220</v>
      </c>
      <c r="B1299" s="14" t="s">
        <v>9760</v>
      </c>
      <c r="C1299" s="14" t="s">
        <v>4216</v>
      </c>
      <c r="D1299" s="14" t="s">
        <v>9378</v>
      </c>
      <c r="E1299" s="50">
        <v>40</v>
      </c>
      <c r="F1299" s="168">
        <v>45471</v>
      </c>
      <c r="G1299" s="50" t="s">
        <v>11631</v>
      </c>
      <c r="H1299" s="168">
        <v>45496</v>
      </c>
      <c r="I1299" s="239"/>
      <c r="J1299" s="239"/>
      <c r="K1299" s="338" t="s">
        <v>10398</v>
      </c>
      <c r="L1299" s="115">
        <v>36049</v>
      </c>
      <c r="M1299" s="168">
        <v>45511</v>
      </c>
      <c r="N1299" s="161" t="s">
        <v>10467</v>
      </c>
      <c r="O1299" s="161"/>
      <c r="P1299" s="202" t="s">
        <v>10282</v>
      </c>
      <c r="Q1299" s="168">
        <v>45513</v>
      </c>
      <c r="R1299" s="204">
        <v>18861</v>
      </c>
      <c r="S1299" s="204">
        <f>+L1299*R1299</f>
        <v>679920189</v>
      </c>
      <c r="T1299" s="205" t="s">
        <v>11015</v>
      </c>
    </row>
    <row r="1300" spans="1:20" hidden="1" x14ac:dyDescent="0.25">
      <c r="A1300" s="18">
        <v>1015102150</v>
      </c>
      <c r="B1300" s="14" t="s">
        <v>1374</v>
      </c>
      <c r="C1300" s="10" t="s">
        <v>19</v>
      </c>
      <c r="D1300" s="10" t="s">
        <v>1375</v>
      </c>
      <c r="E1300" s="50">
        <v>3</v>
      </c>
      <c r="F1300" s="168">
        <v>45491</v>
      </c>
      <c r="G1300" s="50" t="s">
        <v>11631</v>
      </c>
      <c r="H1300" s="168">
        <v>45496</v>
      </c>
      <c r="I1300" s="239"/>
      <c r="J1300" s="239"/>
      <c r="K1300" s="338" t="s">
        <v>10398</v>
      </c>
      <c r="L1300" s="195">
        <v>36051</v>
      </c>
      <c r="M1300" s="168">
        <v>45511</v>
      </c>
      <c r="N1300" s="161" t="s">
        <v>10284</v>
      </c>
      <c r="O1300" s="161"/>
      <c r="P1300" s="202" t="s">
        <v>10282</v>
      </c>
      <c r="Q1300" s="168">
        <v>45512</v>
      </c>
    </row>
    <row r="1301" spans="1:20" hidden="1" x14ac:dyDescent="0.25">
      <c r="A1301" s="18">
        <v>1016101250</v>
      </c>
      <c r="B1301" s="14" t="s">
        <v>7010</v>
      </c>
      <c r="C1301" s="10" t="s">
        <v>19</v>
      </c>
      <c r="D1301" s="10" t="s">
        <v>4533</v>
      </c>
      <c r="E1301" s="50">
        <v>24</v>
      </c>
      <c r="F1301" s="168">
        <v>45484</v>
      </c>
      <c r="G1301" s="50" t="s">
        <v>11631</v>
      </c>
      <c r="H1301" s="168">
        <v>45496</v>
      </c>
      <c r="I1301" s="239"/>
      <c r="J1301" s="239"/>
      <c r="K1301" s="338" t="s">
        <v>10398</v>
      </c>
      <c r="L1301" s="115">
        <v>36050</v>
      </c>
      <c r="M1301" s="168">
        <v>45511</v>
      </c>
      <c r="N1301" s="161" t="s">
        <v>10294</v>
      </c>
      <c r="O1301" s="161"/>
      <c r="P1301" s="202" t="s">
        <v>10282</v>
      </c>
      <c r="Q1301" s="168">
        <v>45516</v>
      </c>
    </row>
    <row r="1302" spans="1:20" hidden="1" x14ac:dyDescent="0.25">
      <c r="A1302" s="18">
        <v>1019103360</v>
      </c>
      <c r="B1302" s="14" t="s">
        <v>6982</v>
      </c>
      <c r="C1302" s="10" t="s">
        <v>19</v>
      </c>
      <c r="D1302" s="10" t="s">
        <v>8419</v>
      </c>
      <c r="E1302" s="50">
        <v>20</v>
      </c>
      <c r="F1302" s="168">
        <v>45492</v>
      </c>
      <c r="G1302" s="50" t="s">
        <v>11631</v>
      </c>
      <c r="H1302" s="168">
        <v>45496</v>
      </c>
      <c r="I1302" s="239"/>
      <c r="J1302" s="239"/>
      <c r="K1302" s="338" t="s">
        <v>10398</v>
      </c>
      <c r="L1302" s="195">
        <v>36051</v>
      </c>
      <c r="M1302" s="168">
        <v>45511</v>
      </c>
      <c r="N1302" s="161" t="s">
        <v>10284</v>
      </c>
      <c r="O1302" s="161"/>
      <c r="P1302" s="202" t="s">
        <v>10282</v>
      </c>
      <c r="Q1302" s="168">
        <v>45512</v>
      </c>
    </row>
    <row r="1303" spans="1:20" hidden="1" x14ac:dyDescent="0.25">
      <c r="A1303" s="18">
        <v>1550100550</v>
      </c>
      <c r="B1303" s="14" t="s">
        <v>3453</v>
      </c>
      <c r="C1303" s="244" t="s">
        <v>19</v>
      </c>
      <c r="D1303" s="244" t="s">
        <v>11573</v>
      </c>
      <c r="E1303" s="245">
        <v>20</v>
      </c>
      <c r="F1303" s="246">
        <v>45470</v>
      </c>
      <c r="G1303" s="245" t="s">
        <v>11632</v>
      </c>
      <c r="H1303" s="246">
        <v>45496</v>
      </c>
      <c r="I1303" s="247" t="s">
        <v>8963</v>
      </c>
      <c r="J1303" s="247" t="s">
        <v>10470</v>
      </c>
      <c r="K1303" s="338" t="s">
        <v>10398</v>
      </c>
      <c r="L1303" s="195">
        <v>35951</v>
      </c>
      <c r="M1303" s="168">
        <v>45502</v>
      </c>
      <c r="N1303" s="116" t="s">
        <v>10682</v>
      </c>
      <c r="O1303" s="242"/>
      <c r="P1303" s="116" t="s">
        <v>10282</v>
      </c>
      <c r="Q1303" s="168">
        <v>45502</v>
      </c>
    </row>
    <row r="1304" spans="1:20" hidden="1" x14ac:dyDescent="0.25">
      <c r="A1304" s="18">
        <v>1550101090</v>
      </c>
      <c r="B1304" s="42" t="s">
        <v>3442</v>
      </c>
      <c r="C1304" s="248" t="s">
        <v>19</v>
      </c>
      <c r="D1304" s="248" t="s">
        <v>10286</v>
      </c>
      <c r="E1304" s="249">
        <v>10</v>
      </c>
      <c r="F1304" s="250"/>
      <c r="G1304" s="249" t="s">
        <v>11632</v>
      </c>
      <c r="H1304" s="250">
        <v>45496</v>
      </c>
      <c r="I1304" s="242"/>
      <c r="J1304" s="242" t="s">
        <v>10099</v>
      </c>
      <c r="K1304" s="338" t="s">
        <v>10398</v>
      </c>
      <c r="L1304" s="195">
        <v>35951</v>
      </c>
      <c r="M1304" s="168">
        <v>45502</v>
      </c>
      <c r="N1304" s="116" t="s">
        <v>10682</v>
      </c>
      <c r="O1304" s="161"/>
      <c r="P1304" s="116" t="s">
        <v>10282</v>
      </c>
      <c r="Q1304" s="168">
        <v>45534</v>
      </c>
    </row>
    <row r="1305" spans="1:20" hidden="1" x14ac:dyDescent="0.25">
      <c r="A1305" s="18">
        <v>1810100640</v>
      </c>
      <c r="B1305" s="30" t="s">
        <v>9883</v>
      </c>
      <c r="C1305" s="244" t="s">
        <v>19</v>
      </c>
      <c r="D1305" s="244" t="s">
        <v>10222</v>
      </c>
      <c r="E1305" s="245">
        <v>10</v>
      </c>
      <c r="F1305" s="246"/>
      <c r="G1305" s="245" t="s">
        <v>11632</v>
      </c>
      <c r="H1305" s="246">
        <v>45496</v>
      </c>
      <c r="I1305" s="247"/>
      <c r="J1305" s="247" t="s">
        <v>10099</v>
      </c>
      <c r="K1305" s="338" t="s">
        <v>10398</v>
      </c>
      <c r="L1305" s="195">
        <v>35951</v>
      </c>
      <c r="M1305" s="168">
        <v>45502</v>
      </c>
      <c r="N1305" s="116" t="s">
        <v>10682</v>
      </c>
      <c r="O1305" s="242"/>
      <c r="P1305" s="116" t="s">
        <v>10282</v>
      </c>
      <c r="Q1305" s="168">
        <v>45502</v>
      </c>
      <c r="R1305" s="240">
        <v>11291.2</v>
      </c>
      <c r="S1305" s="240">
        <f>+L1305*R1305</f>
        <v>405929931.20000005</v>
      </c>
      <c r="T1305" s="205" t="s">
        <v>10339</v>
      </c>
    </row>
    <row r="1306" spans="1:20" hidden="1" x14ac:dyDescent="0.25">
      <c r="A1306" s="18">
        <v>1122100230</v>
      </c>
      <c r="B1306" s="14" t="s">
        <v>795</v>
      </c>
      <c r="C1306" s="10" t="s">
        <v>19</v>
      </c>
      <c r="D1306" s="10" t="s">
        <v>6506</v>
      </c>
      <c r="E1306" s="50">
        <v>10</v>
      </c>
      <c r="F1306" s="168">
        <v>45484</v>
      </c>
      <c r="G1306" s="50" t="s">
        <v>11634</v>
      </c>
      <c r="H1306" s="168">
        <v>45496</v>
      </c>
      <c r="I1306" s="239"/>
      <c r="J1306" s="239"/>
      <c r="K1306" s="338" t="s">
        <v>10398</v>
      </c>
      <c r="L1306" s="115">
        <v>35980</v>
      </c>
      <c r="M1306" s="168">
        <v>45503</v>
      </c>
      <c r="N1306" s="161" t="s">
        <v>10227</v>
      </c>
      <c r="O1306" s="161"/>
      <c r="P1306" s="202" t="s">
        <v>10282</v>
      </c>
      <c r="Q1306" s="168">
        <v>45526</v>
      </c>
    </row>
    <row r="1307" spans="1:20" hidden="1" x14ac:dyDescent="0.25">
      <c r="A1307" s="18">
        <v>1123100000</v>
      </c>
      <c r="B1307" s="14" t="s">
        <v>7003</v>
      </c>
      <c r="C1307" s="10" t="s">
        <v>19</v>
      </c>
      <c r="D1307" s="10" t="s">
        <v>7778</v>
      </c>
      <c r="E1307" s="50">
        <v>300</v>
      </c>
      <c r="F1307" s="168">
        <v>45484</v>
      </c>
      <c r="G1307" s="50" t="s">
        <v>11633</v>
      </c>
      <c r="H1307" s="168">
        <v>45496</v>
      </c>
      <c r="I1307" s="239"/>
      <c r="J1307" s="239"/>
      <c r="K1307" s="338" t="s">
        <v>10398</v>
      </c>
      <c r="L1307" s="115">
        <v>36016</v>
      </c>
      <c r="M1307" s="168">
        <v>45504</v>
      </c>
      <c r="N1307" s="161" t="s">
        <v>11119</v>
      </c>
      <c r="O1307" s="161" t="s">
        <v>11725</v>
      </c>
      <c r="P1307" s="202" t="s">
        <v>10282</v>
      </c>
      <c r="Q1307" s="168">
        <v>45527</v>
      </c>
    </row>
    <row r="1308" spans="1:20" hidden="1" x14ac:dyDescent="0.25">
      <c r="A1308" s="18">
        <v>1219105410</v>
      </c>
      <c r="B1308" s="14" t="s">
        <v>8832</v>
      </c>
      <c r="C1308" s="248" t="s">
        <v>19</v>
      </c>
      <c r="D1308" s="248" t="s">
        <v>10013</v>
      </c>
      <c r="E1308" s="249">
        <v>121.65</v>
      </c>
      <c r="F1308" s="250">
        <v>45497</v>
      </c>
      <c r="G1308" s="249" t="s">
        <v>11635</v>
      </c>
      <c r="H1308" s="250">
        <v>45497</v>
      </c>
      <c r="I1308" s="242"/>
      <c r="J1308" s="242" t="s">
        <v>10099</v>
      </c>
      <c r="K1308" s="338" t="s">
        <v>10398</v>
      </c>
      <c r="L1308" s="115">
        <v>36048</v>
      </c>
      <c r="M1308" s="168">
        <v>45511</v>
      </c>
      <c r="N1308" s="161" t="s">
        <v>11683</v>
      </c>
      <c r="O1308" s="161"/>
      <c r="P1308" s="116" t="s">
        <v>10282</v>
      </c>
      <c r="Q1308" s="168">
        <v>45516</v>
      </c>
    </row>
    <row r="1309" spans="1:20" hidden="1" x14ac:dyDescent="0.25">
      <c r="A1309" s="18">
        <v>1219105420</v>
      </c>
      <c r="B1309" s="14" t="s">
        <v>8834</v>
      </c>
      <c r="C1309" s="248" t="s">
        <v>19</v>
      </c>
      <c r="D1309" s="248" t="s">
        <v>8835</v>
      </c>
      <c r="E1309" s="249">
        <v>34.35</v>
      </c>
      <c r="F1309" s="250">
        <v>45497</v>
      </c>
      <c r="G1309" s="249" t="s">
        <v>11635</v>
      </c>
      <c r="H1309" s="250">
        <v>45497</v>
      </c>
      <c r="I1309" s="242"/>
      <c r="J1309" s="242" t="s">
        <v>10099</v>
      </c>
      <c r="K1309" s="338" t="s">
        <v>10398</v>
      </c>
      <c r="L1309" s="115">
        <v>36048</v>
      </c>
      <c r="M1309" s="168">
        <v>45511</v>
      </c>
      <c r="N1309" s="161" t="s">
        <v>11683</v>
      </c>
      <c r="O1309" s="161"/>
      <c r="P1309" s="116" t="s">
        <v>10282</v>
      </c>
      <c r="Q1309" s="168">
        <v>45516</v>
      </c>
    </row>
    <row r="1310" spans="1:20" hidden="1" x14ac:dyDescent="0.25">
      <c r="A1310" s="18">
        <v>1310111110</v>
      </c>
      <c r="B1310" s="10" t="s">
        <v>9978</v>
      </c>
      <c r="C1310" s="241" t="s">
        <v>19</v>
      </c>
      <c r="D1310" s="241" t="s">
        <v>10135</v>
      </c>
      <c r="E1310" s="237">
        <v>4</v>
      </c>
      <c r="F1310" s="238">
        <v>45483</v>
      </c>
      <c r="G1310" s="237" t="s">
        <v>11636</v>
      </c>
      <c r="H1310" s="238">
        <v>45497</v>
      </c>
      <c r="I1310" s="239"/>
      <c r="J1310" s="239" t="s">
        <v>10099</v>
      </c>
      <c r="K1310" s="338" t="s">
        <v>10398</v>
      </c>
      <c r="L1310" s="115">
        <v>36035</v>
      </c>
      <c r="M1310" s="168">
        <v>45504</v>
      </c>
      <c r="N1310" s="242" t="s">
        <v>10466</v>
      </c>
      <c r="O1310" s="242"/>
      <c r="P1310" s="116" t="s">
        <v>10282</v>
      </c>
      <c r="Q1310" s="168">
        <v>45505</v>
      </c>
    </row>
    <row r="1311" spans="1:20" hidden="1" x14ac:dyDescent="0.25">
      <c r="A1311" s="18">
        <v>1516101650</v>
      </c>
      <c r="B1311" s="14" t="s">
        <v>9547</v>
      </c>
      <c r="C1311" s="244" t="s">
        <v>19</v>
      </c>
      <c r="D1311" s="244" t="s">
        <v>9548</v>
      </c>
      <c r="E1311" s="245">
        <v>20</v>
      </c>
      <c r="F1311" s="246">
        <v>45484</v>
      </c>
      <c r="G1311" s="245" t="s">
        <v>11637</v>
      </c>
      <c r="H1311" s="246">
        <v>45497</v>
      </c>
      <c r="I1311" s="247"/>
      <c r="J1311" s="247" t="s">
        <v>10099</v>
      </c>
      <c r="K1311" s="338" t="s">
        <v>10398</v>
      </c>
      <c r="L1311" s="195">
        <v>35952</v>
      </c>
      <c r="M1311" s="168">
        <v>45502</v>
      </c>
      <c r="N1311" s="116" t="s">
        <v>10175</v>
      </c>
      <c r="O1311" s="242"/>
      <c r="P1311" s="116" t="s">
        <v>10282</v>
      </c>
      <c r="Q1311" s="168">
        <v>45510</v>
      </c>
    </row>
    <row r="1312" spans="1:20" hidden="1" x14ac:dyDescent="0.25">
      <c r="A1312" s="18">
        <v>1523100200</v>
      </c>
      <c r="B1312" s="29" t="s">
        <v>4160</v>
      </c>
      <c r="C1312" s="244" t="s">
        <v>1469</v>
      </c>
      <c r="D1312" s="244" t="s">
        <v>4161</v>
      </c>
      <c r="E1312" s="245">
        <v>15</v>
      </c>
      <c r="F1312" s="246">
        <v>45457</v>
      </c>
      <c r="G1312" s="245" t="s">
        <v>11638</v>
      </c>
      <c r="H1312" s="246">
        <v>45497</v>
      </c>
      <c r="I1312" s="247"/>
      <c r="J1312" s="247"/>
      <c r="K1312" s="338" t="s">
        <v>10398</v>
      </c>
      <c r="L1312" s="195">
        <v>35954</v>
      </c>
      <c r="M1312" s="168">
        <v>45502</v>
      </c>
      <c r="N1312" s="116" t="s">
        <v>11069</v>
      </c>
      <c r="O1312" s="242"/>
      <c r="P1312" s="116" t="s">
        <v>10282</v>
      </c>
      <c r="Q1312" s="168">
        <v>45506</v>
      </c>
    </row>
    <row r="1313" spans="1:17" hidden="1" x14ac:dyDescent="0.25">
      <c r="A1313" s="18">
        <v>1523100680</v>
      </c>
      <c r="B1313" s="14" t="s">
        <v>4167</v>
      </c>
      <c r="C1313" s="244" t="s">
        <v>1469</v>
      </c>
      <c r="D1313" s="244" t="s">
        <v>10950</v>
      </c>
      <c r="E1313" s="245">
        <v>60</v>
      </c>
      <c r="F1313" s="246">
        <v>45492</v>
      </c>
      <c r="G1313" s="245" t="s">
        <v>11638</v>
      </c>
      <c r="H1313" s="246">
        <v>45497</v>
      </c>
      <c r="I1313" s="247"/>
      <c r="J1313" s="247" t="s">
        <v>10099</v>
      </c>
      <c r="K1313" s="338" t="s">
        <v>10398</v>
      </c>
      <c r="L1313" s="195">
        <v>35954</v>
      </c>
      <c r="M1313" s="168">
        <v>45502</v>
      </c>
      <c r="N1313" s="116" t="s">
        <v>11069</v>
      </c>
      <c r="O1313" s="242"/>
      <c r="P1313" s="116" t="s">
        <v>10282</v>
      </c>
      <c r="Q1313" s="168">
        <v>45506</v>
      </c>
    </row>
    <row r="1314" spans="1:17" hidden="1" x14ac:dyDescent="0.25">
      <c r="A1314" s="18">
        <v>1523107840</v>
      </c>
      <c r="B1314" s="14" t="s">
        <v>4169</v>
      </c>
      <c r="C1314" s="244" t="s">
        <v>1469</v>
      </c>
      <c r="D1314" s="244" t="s">
        <v>10782</v>
      </c>
      <c r="E1314" s="245">
        <v>30</v>
      </c>
      <c r="F1314" s="246">
        <v>45492</v>
      </c>
      <c r="G1314" s="245" t="s">
        <v>11638</v>
      </c>
      <c r="H1314" s="246">
        <v>45497</v>
      </c>
      <c r="I1314" s="247"/>
      <c r="J1314" s="247"/>
      <c r="K1314" s="338" t="s">
        <v>10398</v>
      </c>
      <c r="L1314" s="195">
        <v>35954</v>
      </c>
      <c r="M1314" s="168">
        <v>45502</v>
      </c>
      <c r="N1314" s="116" t="s">
        <v>11069</v>
      </c>
      <c r="O1314" s="242"/>
      <c r="P1314" s="116" t="s">
        <v>10282</v>
      </c>
      <c r="Q1314" s="168">
        <v>45506</v>
      </c>
    </row>
    <row r="1315" spans="1:17" hidden="1" x14ac:dyDescent="0.25">
      <c r="A1315" s="18">
        <v>1510100430</v>
      </c>
      <c r="B1315" s="14" t="s">
        <v>1072</v>
      </c>
      <c r="C1315" s="244" t="s">
        <v>19</v>
      </c>
      <c r="D1315" s="244" t="s">
        <v>9087</v>
      </c>
      <c r="E1315" s="245">
        <v>1</v>
      </c>
      <c r="F1315" s="246">
        <v>45470</v>
      </c>
      <c r="G1315" s="245" t="s">
        <v>11641</v>
      </c>
      <c r="H1315" s="246">
        <v>45498</v>
      </c>
      <c r="I1315" s="247"/>
      <c r="J1315" s="247" t="s">
        <v>10099</v>
      </c>
      <c r="K1315" s="338" t="s">
        <v>10398</v>
      </c>
      <c r="L1315" s="195">
        <v>36034</v>
      </c>
      <c r="M1315" s="168">
        <v>45504</v>
      </c>
      <c r="N1315" s="116" t="s">
        <v>10465</v>
      </c>
      <c r="O1315" s="242"/>
      <c r="P1315" s="116" t="s">
        <v>10282</v>
      </c>
      <c r="Q1315" s="168">
        <v>45510</v>
      </c>
    </row>
    <row r="1316" spans="1:17" hidden="1" x14ac:dyDescent="0.25">
      <c r="A1316" s="18">
        <v>1810104110</v>
      </c>
      <c r="B1316" s="14" t="s">
        <v>4943</v>
      </c>
      <c r="C1316" s="241" t="s">
        <v>19</v>
      </c>
      <c r="D1316" s="241" t="s">
        <v>7965</v>
      </c>
      <c r="E1316" s="237">
        <v>60</v>
      </c>
      <c r="F1316" s="238">
        <v>45502</v>
      </c>
      <c r="G1316" s="237" t="s">
        <v>11662</v>
      </c>
      <c r="H1316" s="238">
        <v>45503</v>
      </c>
      <c r="I1316" s="239" t="s">
        <v>8963</v>
      </c>
      <c r="J1316" s="239" t="s">
        <v>11646</v>
      </c>
      <c r="K1316" s="338" t="s">
        <v>10398</v>
      </c>
      <c r="L1316" s="195">
        <v>35994</v>
      </c>
      <c r="M1316" s="168">
        <v>45503</v>
      </c>
      <c r="N1316" s="116" t="s">
        <v>10175</v>
      </c>
      <c r="O1316" s="242"/>
      <c r="P1316" s="116" t="s">
        <v>10282</v>
      </c>
      <c r="Q1316" s="168">
        <v>45503</v>
      </c>
    </row>
    <row r="1317" spans="1:17" hidden="1" x14ac:dyDescent="0.25">
      <c r="A1317" s="18">
        <v>1211101550</v>
      </c>
      <c r="B1317" s="30" t="s">
        <v>7465</v>
      </c>
      <c r="C1317" s="232" t="s">
        <v>1469</v>
      </c>
      <c r="D1317" s="232" t="s">
        <v>7466</v>
      </c>
      <c r="E1317" s="251">
        <v>20</v>
      </c>
      <c r="F1317" s="234">
        <v>45502</v>
      </c>
      <c r="G1317" s="251" t="s">
        <v>11673</v>
      </c>
      <c r="H1317" s="234">
        <v>45509</v>
      </c>
      <c r="I1317" s="252" t="s">
        <v>8963</v>
      </c>
      <c r="J1317" s="252" t="s">
        <v>10680</v>
      </c>
      <c r="K1317" s="338" t="s">
        <v>10398</v>
      </c>
      <c r="L1317" s="195">
        <v>36084</v>
      </c>
      <c r="M1317" s="168">
        <v>45513</v>
      </c>
      <c r="N1317" s="161" t="s">
        <v>10677</v>
      </c>
      <c r="O1317" s="161"/>
      <c r="P1317" s="116" t="s">
        <v>10282</v>
      </c>
      <c r="Q1317" s="168">
        <v>45518</v>
      </c>
    </row>
    <row r="1318" spans="1:17" hidden="1" x14ac:dyDescent="0.25">
      <c r="A1318" s="18">
        <v>1213102100</v>
      </c>
      <c r="B1318" s="14" t="s">
        <v>1478</v>
      </c>
      <c r="C1318" s="232" t="s">
        <v>1469</v>
      </c>
      <c r="D1318" s="232" t="s">
        <v>1479</v>
      </c>
      <c r="E1318" s="251">
        <v>70</v>
      </c>
      <c r="F1318" s="234">
        <v>45502</v>
      </c>
      <c r="G1318" s="251" t="s">
        <v>11673</v>
      </c>
      <c r="H1318" s="234">
        <v>45509</v>
      </c>
      <c r="I1318" s="252" t="s">
        <v>8963</v>
      </c>
      <c r="J1318" s="252" t="s">
        <v>11052</v>
      </c>
      <c r="K1318" s="338" t="s">
        <v>10398</v>
      </c>
      <c r="L1318" s="195">
        <v>36084</v>
      </c>
      <c r="M1318" s="168">
        <v>45513</v>
      </c>
      <c r="N1318" s="161" t="s">
        <v>10677</v>
      </c>
      <c r="O1318" s="161"/>
      <c r="P1318" s="116" t="s">
        <v>10282</v>
      </c>
      <c r="Q1318" s="168">
        <v>45518</v>
      </c>
    </row>
    <row r="1319" spans="1:17" hidden="1" x14ac:dyDescent="0.25">
      <c r="A1319" s="18">
        <v>1522100400</v>
      </c>
      <c r="B1319" s="14" t="s">
        <v>7114</v>
      </c>
      <c r="C1319" s="244" t="s">
        <v>19</v>
      </c>
      <c r="D1319" s="244" t="s">
        <v>9677</v>
      </c>
      <c r="E1319" s="245">
        <v>2</v>
      </c>
      <c r="F1319" s="246">
        <v>45504</v>
      </c>
      <c r="G1319" s="245" t="s">
        <v>11679</v>
      </c>
      <c r="H1319" s="246">
        <v>45510</v>
      </c>
      <c r="I1319" s="247" t="s">
        <v>8963</v>
      </c>
      <c r="J1319" s="247" t="s">
        <v>10003</v>
      </c>
      <c r="K1319" s="338" t="s">
        <v>10398</v>
      </c>
      <c r="L1319" s="195">
        <v>36114</v>
      </c>
      <c r="M1319" s="168">
        <v>45518</v>
      </c>
      <c r="N1319" s="116" t="s">
        <v>10844</v>
      </c>
      <c r="O1319" s="161"/>
      <c r="P1319" s="116" t="s">
        <v>10282</v>
      </c>
      <c r="Q1319" s="168">
        <v>45530</v>
      </c>
    </row>
    <row r="1320" spans="1:17" hidden="1" x14ac:dyDescent="0.25">
      <c r="A1320" s="18">
        <v>1519103800</v>
      </c>
      <c r="B1320" s="14" t="s">
        <v>231</v>
      </c>
      <c r="C1320" s="256" t="s">
        <v>19</v>
      </c>
      <c r="D1320" s="256" t="s">
        <v>11669</v>
      </c>
      <c r="E1320" s="257">
        <v>8</v>
      </c>
      <c r="F1320" s="258">
        <v>45504</v>
      </c>
      <c r="G1320" s="257" t="s">
        <v>11680</v>
      </c>
      <c r="H1320" s="258">
        <v>45510</v>
      </c>
      <c r="I1320" s="259"/>
      <c r="J1320" s="259" t="s">
        <v>10099</v>
      </c>
      <c r="K1320" s="338" t="s">
        <v>10398</v>
      </c>
      <c r="L1320" s="195">
        <v>36114</v>
      </c>
      <c r="M1320" s="168">
        <v>45518</v>
      </c>
      <c r="N1320" s="116" t="s">
        <v>10844</v>
      </c>
      <c r="O1320" s="161"/>
      <c r="P1320" s="116" t="s">
        <v>10282</v>
      </c>
      <c r="Q1320" s="168">
        <v>45541</v>
      </c>
    </row>
    <row r="1321" spans="1:17" hidden="1" x14ac:dyDescent="0.25">
      <c r="A1321" s="18">
        <v>1135100700</v>
      </c>
      <c r="B1321" s="14" t="s">
        <v>7013</v>
      </c>
      <c r="C1321" s="10" t="s">
        <v>19</v>
      </c>
      <c r="D1321" s="10" t="s">
        <v>7498</v>
      </c>
      <c r="E1321" s="50">
        <v>30</v>
      </c>
      <c r="F1321" s="168">
        <v>45504</v>
      </c>
      <c r="G1321" s="50" t="s">
        <v>11681</v>
      </c>
      <c r="H1321" s="168">
        <v>45510</v>
      </c>
      <c r="I1321" s="242"/>
      <c r="J1321" s="242"/>
      <c r="K1321" s="338" t="s">
        <v>10398</v>
      </c>
      <c r="L1321" s="195">
        <v>36115</v>
      </c>
      <c r="M1321" s="168">
        <v>45518</v>
      </c>
      <c r="N1321" s="161" t="s">
        <v>10225</v>
      </c>
      <c r="O1321" s="161" t="s">
        <v>11849</v>
      </c>
      <c r="P1321" s="116" t="s">
        <v>10282</v>
      </c>
      <c r="Q1321" s="168">
        <v>45548</v>
      </c>
    </row>
    <row r="1322" spans="1:17" hidden="1" x14ac:dyDescent="0.25">
      <c r="A1322" s="18">
        <v>1553101220</v>
      </c>
      <c r="B1322" s="14" t="s">
        <v>4086</v>
      </c>
      <c r="C1322" s="248" t="s">
        <v>19</v>
      </c>
      <c r="D1322" s="248" t="s">
        <v>4087</v>
      </c>
      <c r="E1322" s="249">
        <v>2</v>
      </c>
      <c r="F1322" s="250">
        <v>45504</v>
      </c>
      <c r="G1322" s="249" t="s">
        <v>11682</v>
      </c>
      <c r="H1322" s="250">
        <v>45510</v>
      </c>
      <c r="I1322" s="242"/>
      <c r="J1322" s="242" t="s">
        <v>10099</v>
      </c>
      <c r="K1322" s="338" t="s">
        <v>10398</v>
      </c>
      <c r="L1322" s="195">
        <v>36113</v>
      </c>
      <c r="M1322" s="168">
        <v>45518</v>
      </c>
      <c r="N1322" s="116" t="s">
        <v>10227</v>
      </c>
      <c r="O1322" s="161"/>
      <c r="P1322" s="116" t="s">
        <v>10282</v>
      </c>
      <c r="Q1322" s="168">
        <v>45531</v>
      </c>
    </row>
    <row r="1323" spans="1:17" hidden="1" x14ac:dyDescent="0.25">
      <c r="A1323" s="18">
        <v>1210100190</v>
      </c>
      <c r="B1323" s="14" t="s">
        <v>6017</v>
      </c>
      <c r="C1323" s="232" t="s">
        <v>19</v>
      </c>
      <c r="D1323" s="232" t="s">
        <v>8458</v>
      </c>
      <c r="E1323" s="251">
        <v>4</v>
      </c>
      <c r="F1323" s="234">
        <v>45502</v>
      </c>
      <c r="G1323" s="251" t="s">
        <v>11678</v>
      </c>
      <c r="H1323" s="234">
        <v>45510</v>
      </c>
      <c r="I1323" s="252" t="s">
        <v>8963</v>
      </c>
      <c r="J1323" s="252" t="s">
        <v>10003</v>
      </c>
      <c r="K1323" s="338" t="s">
        <v>10398</v>
      </c>
      <c r="L1323" s="195">
        <v>36083</v>
      </c>
      <c r="M1323" s="168">
        <v>45513</v>
      </c>
      <c r="N1323" s="116" t="s">
        <v>10457</v>
      </c>
      <c r="O1323" s="116"/>
      <c r="P1323" s="116" t="s">
        <v>10282</v>
      </c>
      <c r="Q1323" s="168">
        <v>45518</v>
      </c>
    </row>
    <row r="1324" spans="1:17" hidden="1" x14ac:dyDescent="0.25">
      <c r="A1324" s="18">
        <v>1510102090</v>
      </c>
      <c r="B1324" s="14" t="s">
        <v>1085</v>
      </c>
      <c r="C1324" s="248" t="s">
        <v>19</v>
      </c>
      <c r="D1324" s="248" t="s">
        <v>9072</v>
      </c>
      <c r="E1324" s="249">
        <v>3</v>
      </c>
      <c r="F1324" s="250">
        <v>45504</v>
      </c>
      <c r="G1324" s="249" t="s">
        <v>11698</v>
      </c>
      <c r="H1324" s="250">
        <v>45513</v>
      </c>
      <c r="I1324" s="242"/>
      <c r="J1324" s="242" t="s">
        <v>10099</v>
      </c>
      <c r="K1324" s="338" t="s">
        <v>10398</v>
      </c>
      <c r="L1324" s="195">
        <v>36327</v>
      </c>
      <c r="M1324" s="168">
        <v>45541</v>
      </c>
      <c r="N1324" s="116" t="s">
        <v>10465</v>
      </c>
      <c r="O1324" s="116"/>
      <c r="P1324" s="116" t="s">
        <v>10282</v>
      </c>
      <c r="Q1324" s="168">
        <v>45546</v>
      </c>
    </row>
    <row r="1325" spans="1:17" hidden="1" x14ac:dyDescent="0.25">
      <c r="A1325" s="18">
        <v>1523101800</v>
      </c>
      <c r="B1325" s="14" t="s">
        <v>5365</v>
      </c>
      <c r="C1325" s="241" t="s">
        <v>19</v>
      </c>
      <c r="D1325" s="241" t="s">
        <v>7562</v>
      </c>
      <c r="E1325" s="237">
        <v>2</v>
      </c>
      <c r="F1325" s="238">
        <v>45504</v>
      </c>
      <c r="G1325" s="237" t="s">
        <v>11698</v>
      </c>
      <c r="H1325" s="238">
        <v>45513</v>
      </c>
      <c r="I1325" s="239"/>
      <c r="J1325" s="239"/>
      <c r="K1325" s="338" t="s">
        <v>10398</v>
      </c>
      <c r="L1325" s="195">
        <v>36327</v>
      </c>
      <c r="M1325" s="168">
        <v>45541</v>
      </c>
      <c r="N1325" s="116" t="s">
        <v>10465</v>
      </c>
      <c r="O1325" s="116"/>
      <c r="P1325" s="116" t="s">
        <v>10282</v>
      </c>
      <c r="Q1325" s="168">
        <v>45546</v>
      </c>
    </row>
    <row r="1326" spans="1:17" hidden="1" x14ac:dyDescent="0.25">
      <c r="A1326" s="18">
        <v>1523104460</v>
      </c>
      <c r="B1326" s="14" t="s">
        <v>5381</v>
      </c>
      <c r="C1326" s="248" t="s">
        <v>19</v>
      </c>
      <c r="D1326" s="248" t="s">
        <v>6743</v>
      </c>
      <c r="E1326" s="249">
        <v>3</v>
      </c>
      <c r="F1326" s="250">
        <v>45504</v>
      </c>
      <c r="G1326" s="249" t="s">
        <v>11698</v>
      </c>
      <c r="H1326" s="250">
        <v>45513</v>
      </c>
      <c r="I1326" s="242"/>
      <c r="J1326" s="242" t="s">
        <v>10099</v>
      </c>
      <c r="K1326" s="338" t="s">
        <v>10398</v>
      </c>
      <c r="L1326" s="195">
        <v>36327</v>
      </c>
      <c r="M1326" s="168">
        <v>45541</v>
      </c>
      <c r="N1326" s="116" t="s">
        <v>10465</v>
      </c>
      <c r="O1326" s="116"/>
      <c r="P1326" s="116" t="s">
        <v>10282</v>
      </c>
      <c r="Q1326" s="168">
        <v>45546</v>
      </c>
    </row>
    <row r="1327" spans="1:17" hidden="1" x14ac:dyDescent="0.25">
      <c r="A1327" s="18">
        <v>1520101440</v>
      </c>
      <c r="B1327" s="10" t="s">
        <v>9598</v>
      </c>
      <c r="C1327" s="232" t="s">
        <v>19</v>
      </c>
      <c r="D1327" s="232" t="s">
        <v>9608</v>
      </c>
      <c r="E1327" s="251">
        <v>7</v>
      </c>
      <c r="F1327" s="234">
        <v>45502</v>
      </c>
      <c r="G1327" s="251" t="s">
        <v>11696</v>
      </c>
      <c r="H1327" s="234">
        <v>45513</v>
      </c>
      <c r="I1327" s="252" t="s">
        <v>8963</v>
      </c>
      <c r="J1327" s="252" t="s">
        <v>10002</v>
      </c>
      <c r="K1327" s="338" t="s">
        <v>10398</v>
      </c>
      <c r="L1327" s="195">
        <v>36106</v>
      </c>
      <c r="M1327" s="168">
        <v>45517</v>
      </c>
      <c r="N1327" s="116" t="s">
        <v>10825</v>
      </c>
      <c r="O1327" s="116"/>
      <c r="P1327" s="116" t="s">
        <v>10282</v>
      </c>
      <c r="Q1327" s="168">
        <v>45523</v>
      </c>
    </row>
    <row r="1328" spans="1:17" hidden="1" x14ac:dyDescent="0.25">
      <c r="A1328" s="18">
        <v>1016101720</v>
      </c>
      <c r="B1328" s="14" t="s">
        <v>10818</v>
      </c>
      <c r="C1328" s="241" t="s">
        <v>19</v>
      </c>
      <c r="D1328" s="241" t="s">
        <v>10819</v>
      </c>
      <c r="E1328" s="237">
        <v>2</v>
      </c>
      <c r="F1328" s="238">
        <v>45504</v>
      </c>
      <c r="G1328" s="237" t="s">
        <v>11697</v>
      </c>
      <c r="H1328" s="238">
        <v>45513</v>
      </c>
      <c r="I1328" s="242"/>
      <c r="J1328" s="242"/>
      <c r="K1328" s="338" t="s">
        <v>10398</v>
      </c>
      <c r="L1328" s="195">
        <v>36109</v>
      </c>
      <c r="M1328" s="168">
        <v>45518</v>
      </c>
      <c r="N1328" s="116" t="s">
        <v>10929</v>
      </c>
      <c r="O1328" s="116"/>
      <c r="P1328" s="116" t="s">
        <v>10282</v>
      </c>
      <c r="Q1328" s="168">
        <v>45524</v>
      </c>
    </row>
    <row r="1329" spans="1:17" hidden="1" x14ac:dyDescent="0.25">
      <c r="A1329" s="18">
        <v>1016101760</v>
      </c>
      <c r="B1329" s="14" t="s">
        <v>10826</v>
      </c>
      <c r="C1329" s="248" t="s">
        <v>19</v>
      </c>
      <c r="D1329" s="248" t="s">
        <v>10828</v>
      </c>
      <c r="E1329" s="249">
        <v>2</v>
      </c>
      <c r="F1329" s="250">
        <v>45491</v>
      </c>
      <c r="G1329" s="249" t="s">
        <v>11697</v>
      </c>
      <c r="H1329" s="250">
        <v>45513</v>
      </c>
      <c r="I1329" s="242"/>
      <c r="J1329" s="242" t="s">
        <v>10099</v>
      </c>
      <c r="K1329" s="338" t="s">
        <v>10398</v>
      </c>
      <c r="L1329" s="195">
        <v>36109</v>
      </c>
      <c r="M1329" s="168">
        <v>45518</v>
      </c>
      <c r="N1329" s="116" t="s">
        <v>10929</v>
      </c>
      <c r="O1329" s="116"/>
      <c r="P1329" s="202" t="s">
        <v>10282</v>
      </c>
      <c r="Q1329" s="168">
        <v>45524</v>
      </c>
    </row>
    <row r="1330" spans="1:17" hidden="1" x14ac:dyDescent="0.25">
      <c r="A1330" s="18">
        <v>1523100670</v>
      </c>
      <c r="B1330" s="14" t="s">
        <v>2456</v>
      </c>
      <c r="C1330" s="241" t="s">
        <v>1469</v>
      </c>
      <c r="D1330" s="241" t="s">
        <v>7406</v>
      </c>
      <c r="E1330" s="237">
        <v>36</v>
      </c>
      <c r="F1330" s="238">
        <v>45502</v>
      </c>
      <c r="G1330" s="237" t="s">
        <v>11695</v>
      </c>
      <c r="H1330" s="238">
        <v>45513</v>
      </c>
      <c r="I1330" s="239"/>
      <c r="J1330" s="239"/>
      <c r="K1330" s="338" t="s">
        <v>10398</v>
      </c>
      <c r="L1330" s="195">
        <v>36110</v>
      </c>
      <c r="M1330" s="168">
        <v>45518</v>
      </c>
      <c r="N1330" s="116" t="s">
        <v>11065</v>
      </c>
      <c r="O1330" s="116"/>
      <c r="P1330" s="116" t="s">
        <v>10282</v>
      </c>
      <c r="Q1330" s="168">
        <v>45524</v>
      </c>
    </row>
    <row r="1331" spans="1:17" hidden="1" x14ac:dyDescent="0.25">
      <c r="A1331" s="18">
        <v>1019101750</v>
      </c>
      <c r="B1331" s="14" t="s">
        <v>3189</v>
      </c>
      <c r="C1331" s="244" t="s">
        <v>19</v>
      </c>
      <c r="D1331" s="244" t="s">
        <v>3190</v>
      </c>
      <c r="E1331" s="245">
        <v>40</v>
      </c>
      <c r="F1331" s="246">
        <v>45504</v>
      </c>
      <c r="G1331" s="245" t="s">
        <v>11700</v>
      </c>
      <c r="H1331" s="246">
        <v>45513</v>
      </c>
      <c r="I1331" s="247" t="s">
        <v>8963</v>
      </c>
      <c r="J1331" s="247" t="s">
        <v>10523</v>
      </c>
      <c r="K1331" s="338" t="s">
        <v>10398</v>
      </c>
      <c r="L1331" s="195">
        <v>36112</v>
      </c>
      <c r="M1331" s="168">
        <v>45518</v>
      </c>
      <c r="N1331" s="116" t="s">
        <v>10175</v>
      </c>
      <c r="O1331" s="116"/>
      <c r="P1331" s="116" t="s">
        <v>10282</v>
      </c>
      <c r="Q1331" s="168">
        <v>45523</v>
      </c>
    </row>
    <row r="1332" spans="1:17" hidden="1" x14ac:dyDescent="0.25">
      <c r="A1332" s="18">
        <v>1512102040</v>
      </c>
      <c r="B1332" s="29" t="s">
        <v>7366</v>
      </c>
      <c r="C1332" s="232" t="s">
        <v>19</v>
      </c>
      <c r="D1332" s="232" t="s">
        <v>9292</v>
      </c>
      <c r="E1332" s="251">
        <v>50</v>
      </c>
      <c r="F1332" s="234">
        <v>45502</v>
      </c>
      <c r="G1332" s="251" t="s">
        <v>11700</v>
      </c>
      <c r="H1332" s="234">
        <v>45513</v>
      </c>
      <c r="I1332" s="252" t="s">
        <v>8963</v>
      </c>
      <c r="J1332" s="252" t="s">
        <v>10003</v>
      </c>
      <c r="K1332" s="338" t="s">
        <v>10398</v>
      </c>
      <c r="L1332" s="195">
        <v>36112</v>
      </c>
      <c r="M1332" s="168">
        <v>45518</v>
      </c>
      <c r="N1332" s="116" t="s">
        <v>10175</v>
      </c>
      <c r="O1332" s="116"/>
      <c r="P1332" s="116" t="s">
        <v>10282</v>
      </c>
      <c r="Q1332" s="168">
        <v>45523</v>
      </c>
    </row>
    <row r="1333" spans="1:17" hidden="1" x14ac:dyDescent="0.25">
      <c r="A1333" s="18">
        <v>1512102870</v>
      </c>
      <c r="B1333" s="14" t="s">
        <v>4832</v>
      </c>
      <c r="C1333" s="244" t="s">
        <v>19</v>
      </c>
      <c r="D1333" s="244" t="s">
        <v>4833</v>
      </c>
      <c r="E1333" s="245">
        <v>100</v>
      </c>
      <c r="F1333" s="246">
        <v>45498</v>
      </c>
      <c r="G1333" s="251" t="s">
        <v>11700</v>
      </c>
      <c r="H1333" s="234">
        <v>45513</v>
      </c>
      <c r="I1333" s="247" t="s">
        <v>8963</v>
      </c>
      <c r="J1333" s="247" t="s">
        <v>11667</v>
      </c>
      <c r="K1333" s="338" t="s">
        <v>10398</v>
      </c>
      <c r="L1333" s="195">
        <v>36111</v>
      </c>
      <c r="M1333" s="168">
        <v>45518</v>
      </c>
      <c r="N1333" s="116" t="s">
        <v>11119</v>
      </c>
      <c r="O1333" s="116"/>
      <c r="P1333" s="116" t="s">
        <v>10282</v>
      </c>
      <c r="Q1333" s="168">
        <v>45525</v>
      </c>
    </row>
    <row r="1334" spans="1:17" hidden="1" x14ac:dyDescent="0.25">
      <c r="A1334" s="18">
        <v>1513101700</v>
      </c>
      <c r="B1334" s="14" t="s">
        <v>10187</v>
      </c>
      <c r="C1334" s="232" t="s">
        <v>5722</v>
      </c>
      <c r="D1334" s="232" t="s">
        <v>10186</v>
      </c>
      <c r="E1334" s="251">
        <v>4</v>
      </c>
      <c r="F1334" s="234">
        <v>45504</v>
      </c>
      <c r="G1334" s="251" t="s">
        <v>11700</v>
      </c>
      <c r="H1334" s="234">
        <v>45513</v>
      </c>
      <c r="I1334" s="252" t="s">
        <v>8963</v>
      </c>
      <c r="J1334" s="252" t="s">
        <v>10002</v>
      </c>
      <c r="K1334" s="338" t="s">
        <v>10398</v>
      </c>
      <c r="L1334" s="195">
        <v>36111</v>
      </c>
      <c r="M1334" s="168">
        <v>45518</v>
      </c>
      <c r="N1334" s="116" t="s">
        <v>11119</v>
      </c>
      <c r="O1334" s="116"/>
      <c r="P1334" s="116" t="s">
        <v>10282</v>
      </c>
      <c r="Q1334" s="168">
        <v>45525</v>
      </c>
    </row>
    <row r="1335" spans="1:17" hidden="1" x14ac:dyDescent="0.25">
      <c r="A1335" s="18">
        <v>1521100100</v>
      </c>
      <c r="B1335" s="14" t="s">
        <v>6259</v>
      </c>
      <c r="C1335" s="248" t="s">
        <v>19</v>
      </c>
      <c r="D1335" s="248" t="s">
        <v>6260</v>
      </c>
      <c r="E1335" s="249">
        <v>200</v>
      </c>
      <c r="F1335" s="250">
        <v>45502</v>
      </c>
      <c r="G1335" s="249" t="s">
        <v>11700</v>
      </c>
      <c r="H1335" s="250">
        <v>45513</v>
      </c>
      <c r="I1335" s="242"/>
      <c r="J1335" s="242"/>
      <c r="K1335" s="338" t="s">
        <v>10398</v>
      </c>
      <c r="L1335" s="195">
        <v>36112</v>
      </c>
      <c r="M1335" s="168">
        <v>45518</v>
      </c>
      <c r="N1335" s="116" t="s">
        <v>10175</v>
      </c>
      <c r="O1335" s="116"/>
      <c r="P1335" s="116" t="s">
        <v>10282</v>
      </c>
      <c r="Q1335" s="168">
        <v>45523</v>
      </c>
    </row>
    <row r="1336" spans="1:17" hidden="1" x14ac:dyDescent="0.25">
      <c r="A1336" s="18">
        <v>1537100290</v>
      </c>
      <c r="B1336" s="14" t="s">
        <v>3081</v>
      </c>
      <c r="C1336" s="232" t="s">
        <v>19</v>
      </c>
      <c r="D1336" s="232" t="s">
        <v>3082</v>
      </c>
      <c r="E1336" s="251">
        <v>50</v>
      </c>
      <c r="F1336" s="234">
        <v>45502</v>
      </c>
      <c r="G1336" s="251" t="s">
        <v>11700</v>
      </c>
      <c r="H1336" s="234">
        <v>45513</v>
      </c>
      <c r="I1336" s="252" t="s">
        <v>8963</v>
      </c>
      <c r="J1336" s="252" t="s">
        <v>10003</v>
      </c>
      <c r="K1336" s="338" t="s">
        <v>10398</v>
      </c>
      <c r="L1336" s="195">
        <v>36112</v>
      </c>
      <c r="M1336" s="168">
        <v>45518</v>
      </c>
      <c r="N1336" s="116" t="s">
        <v>10175</v>
      </c>
      <c r="O1336" s="116"/>
      <c r="P1336" s="116" t="s">
        <v>10282</v>
      </c>
      <c r="Q1336" s="168">
        <v>45523</v>
      </c>
    </row>
    <row r="1337" spans="1:17" hidden="1" x14ac:dyDescent="0.25">
      <c r="A1337" s="18">
        <v>1810103670</v>
      </c>
      <c r="B1337" s="29" t="s">
        <v>4791</v>
      </c>
      <c r="C1337" s="248" t="s">
        <v>19</v>
      </c>
      <c r="D1337" s="248" t="s">
        <v>4792</v>
      </c>
      <c r="E1337" s="249">
        <v>50</v>
      </c>
      <c r="F1337" s="250">
        <v>45502</v>
      </c>
      <c r="G1337" s="249" t="s">
        <v>11700</v>
      </c>
      <c r="H1337" s="250">
        <v>45513</v>
      </c>
      <c r="I1337" s="242"/>
      <c r="J1337" s="242"/>
      <c r="K1337" s="338" t="s">
        <v>10398</v>
      </c>
      <c r="L1337" s="195">
        <v>36112</v>
      </c>
      <c r="M1337" s="168">
        <v>45518</v>
      </c>
      <c r="N1337" s="116" t="s">
        <v>10175</v>
      </c>
      <c r="O1337" s="116"/>
      <c r="P1337" s="116" t="s">
        <v>10282</v>
      </c>
      <c r="Q1337" s="168">
        <v>45523</v>
      </c>
    </row>
    <row r="1338" spans="1:17" hidden="1" x14ac:dyDescent="0.25">
      <c r="A1338" s="18">
        <v>1810103710</v>
      </c>
      <c r="B1338" s="14" t="s">
        <v>4820</v>
      </c>
      <c r="C1338" s="248" t="s">
        <v>19</v>
      </c>
      <c r="D1338" s="248" t="s">
        <v>4821</v>
      </c>
      <c r="E1338" s="249">
        <v>20</v>
      </c>
      <c r="F1338" s="250">
        <v>45504</v>
      </c>
      <c r="G1338" s="249" t="s">
        <v>11700</v>
      </c>
      <c r="H1338" s="250">
        <v>45513</v>
      </c>
      <c r="I1338" s="242"/>
      <c r="J1338" s="242"/>
      <c r="K1338" s="338" t="s">
        <v>10398</v>
      </c>
      <c r="L1338" s="195">
        <v>36112</v>
      </c>
      <c r="M1338" s="168">
        <v>45518</v>
      </c>
      <c r="N1338" s="116" t="s">
        <v>10175</v>
      </c>
      <c r="O1338" s="116"/>
      <c r="P1338" s="116" t="s">
        <v>10282</v>
      </c>
      <c r="Q1338" s="168">
        <v>45523</v>
      </c>
    </row>
    <row r="1339" spans="1:17" hidden="1" x14ac:dyDescent="0.25">
      <c r="A1339" s="18">
        <v>1810103720</v>
      </c>
      <c r="B1339" s="14" t="s">
        <v>4830</v>
      </c>
      <c r="C1339" s="248" t="s">
        <v>19</v>
      </c>
      <c r="D1339" s="248" t="s">
        <v>6860</v>
      </c>
      <c r="E1339" s="249">
        <v>50</v>
      </c>
      <c r="F1339" s="250">
        <v>45502</v>
      </c>
      <c r="G1339" s="249" t="s">
        <v>11700</v>
      </c>
      <c r="H1339" s="250">
        <v>45513</v>
      </c>
      <c r="I1339" s="242"/>
      <c r="J1339" s="242"/>
      <c r="K1339" s="338" t="s">
        <v>10398</v>
      </c>
      <c r="L1339" s="195">
        <v>36112</v>
      </c>
      <c r="M1339" s="168">
        <v>45518</v>
      </c>
      <c r="N1339" s="116" t="s">
        <v>10175</v>
      </c>
      <c r="O1339" s="116"/>
      <c r="P1339" s="116" t="s">
        <v>10282</v>
      </c>
      <c r="Q1339" s="168">
        <v>45523</v>
      </c>
    </row>
    <row r="1340" spans="1:17" hidden="1" x14ac:dyDescent="0.25">
      <c r="A1340" s="18">
        <v>1810103730</v>
      </c>
      <c r="B1340" s="14" t="s">
        <v>4835</v>
      </c>
      <c r="C1340" s="232" t="s">
        <v>19</v>
      </c>
      <c r="D1340" s="232" t="s">
        <v>4836</v>
      </c>
      <c r="E1340" s="251">
        <v>50</v>
      </c>
      <c r="F1340" s="234">
        <v>45496</v>
      </c>
      <c r="G1340" s="251" t="s">
        <v>11700</v>
      </c>
      <c r="H1340" s="234">
        <v>45513</v>
      </c>
      <c r="I1340" s="252" t="s">
        <v>8963</v>
      </c>
      <c r="J1340" s="252" t="s">
        <v>10410</v>
      </c>
      <c r="K1340" s="338" t="s">
        <v>10398</v>
      </c>
      <c r="L1340" s="195">
        <v>36112</v>
      </c>
      <c r="M1340" s="168">
        <v>45518</v>
      </c>
      <c r="N1340" s="116" t="s">
        <v>10175</v>
      </c>
      <c r="O1340" s="116"/>
      <c r="P1340" s="116" t="s">
        <v>10282</v>
      </c>
      <c r="Q1340" s="168">
        <v>45523</v>
      </c>
    </row>
    <row r="1341" spans="1:17" hidden="1" x14ac:dyDescent="0.25">
      <c r="A1341" s="18">
        <v>1810103950</v>
      </c>
      <c r="B1341" s="14" t="s">
        <v>4880</v>
      </c>
      <c r="C1341" s="248" t="s">
        <v>19</v>
      </c>
      <c r="D1341" s="248" t="s">
        <v>7374</v>
      </c>
      <c r="E1341" s="249">
        <v>60</v>
      </c>
      <c r="F1341" s="250">
        <v>45502</v>
      </c>
      <c r="G1341" s="249" t="s">
        <v>11700</v>
      </c>
      <c r="H1341" s="250">
        <v>45513</v>
      </c>
      <c r="I1341" s="242"/>
      <c r="J1341" s="242"/>
      <c r="K1341" s="338" t="s">
        <v>10398</v>
      </c>
      <c r="L1341" s="195">
        <v>36111</v>
      </c>
      <c r="M1341" s="168">
        <v>45518</v>
      </c>
      <c r="N1341" s="116" t="s">
        <v>11119</v>
      </c>
      <c r="O1341" s="116"/>
      <c r="P1341" s="116" t="s">
        <v>10282</v>
      </c>
      <c r="Q1341" s="168">
        <v>45525</v>
      </c>
    </row>
    <row r="1342" spans="1:17" hidden="1" x14ac:dyDescent="0.25">
      <c r="A1342" s="18">
        <v>1810104390</v>
      </c>
      <c r="B1342" s="14" t="s">
        <v>5037</v>
      </c>
      <c r="C1342" s="232" t="s">
        <v>19</v>
      </c>
      <c r="D1342" s="232" t="s">
        <v>7001</v>
      </c>
      <c r="E1342" s="251">
        <v>120</v>
      </c>
      <c r="F1342" s="234">
        <v>45502</v>
      </c>
      <c r="G1342" s="251" t="s">
        <v>11700</v>
      </c>
      <c r="H1342" s="234">
        <v>45513</v>
      </c>
      <c r="I1342" s="252" t="s">
        <v>8963</v>
      </c>
      <c r="J1342" s="252" t="s">
        <v>11652</v>
      </c>
      <c r="K1342" s="338" t="s">
        <v>10398</v>
      </c>
      <c r="L1342" s="195">
        <v>36112</v>
      </c>
      <c r="M1342" s="168">
        <v>45518</v>
      </c>
      <c r="N1342" s="116" t="s">
        <v>10175</v>
      </c>
      <c r="O1342" s="116"/>
      <c r="P1342" s="116" t="s">
        <v>10282</v>
      </c>
      <c r="Q1342" s="168">
        <v>45523</v>
      </c>
    </row>
    <row r="1343" spans="1:17" hidden="1" x14ac:dyDescent="0.25">
      <c r="A1343" s="18">
        <v>1022100240</v>
      </c>
      <c r="B1343" s="14" t="s">
        <v>860</v>
      </c>
      <c r="C1343" s="244" t="s">
        <v>19</v>
      </c>
      <c r="D1343" s="244" t="s">
        <v>861</v>
      </c>
      <c r="E1343" s="245">
        <v>40</v>
      </c>
      <c r="F1343" s="246">
        <v>45496</v>
      </c>
      <c r="G1343" s="245" t="s">
        <v>11699</v>
      </c>
      <c r="H1343" s="246">
        <v>45524</v>
      </c>
      <c r="I1343" s="247" t="s">
        <v>8963</v>
      </c>
      <c r="J1343" s="247" t="s">
        <v>10690</v>
      </c>
      <c r="K1343" s="338" t="s">
        <v>10398</v>
      </c>
      <c r="L1343" s="195">
        <v>36185</v>
      </c>
      <c r="M1343" s="168">
        <v>45530</v>
      </c>
      <c r="N1343" s="116" t="s">
        <v>10299</v>
      </c>
      <c r="O1343" s="116"/>
      <c r="P1343" s="116" t="s">
        <v>10282</v>
      </c>
      <c r="Q1343" s="168">
        <v>45530</v>
      </c>
    </row>
    <row r="1344" spans="1:17" hidden="1" x14ac:dyDescent="0.25">
      <c r="A1344" s="18">
        <v>1022102620</v>
      </c>
      <c r="B1344" s="14" t="s">
        <v>4495</v>
      </c>
      <c r="C1344" s="261" t="s">
        <v>19</v>
      </c>
      <c r="D1344" s="261" t="s">
        <v>7480</v>
      </c>
      <c r="E1344" s="262">
        <v>60</v>
      </c>
      <c r="F1344" s="263">
        <v>45504</v>
      </c>
      <c r="G1344" s="263" t="s">
        <v>11699</v>
      </c>
      <c r="H1344" s="263">
        <v>45524</v>
      </c>
      <c r="I1344" s="264"/>
      <c r="J1344" s="264"/>
      <c r="K1344" s="338" t="s">
        <v>10398</v>
      </c>
      <c r="L1344" s="195">
        <v>36185</v>
      </c>
      <c r="M1344" s="168">
        <v>45530</v>
      </c>
      <c r="N1344" s="116" t="s">
        <v>10299</v>
      </c>
      <c r="O1344" s="116"/>
      <c r="P1344" s="116" t="s">
        <v>10282</v>
      </c>
      <c r="Q1344" s="168">
        <v>45534</v>
      </c>
    </row>
    <row r="1345" spans="1:17" hidden="1" x14ac:dyDescent="0.25">
      <c r="A1345" s="18">
        <v>1239100060</v>
      </c>
      <c r="B1345" s="14" t="s">
        <v>4494</v>
      </c>
      <c r="C1345" s="265" t="s">
        <v>19</v>
      </c>
      <c r="D1345" s="265" t="s">
        <v>7551</v>
      </c>
      <c r="E1345" s="266">
        <v>60</v>
      </c>
      <c r="F1345" s="267">
        <v>45504</v>
      </c>
      <c r="G1345" s="266" t="s">
        <v>11699</v>
      </c>
      <c r="H1345" s="267">
        <v>45524</v>
      </c>
      <c r="I1345" s="268"/>
      <c r="J1345" s="268"/>
      <c r="K1345" s="338" t="s">
        <v>10398</v>
      </c>
      <c r="L1345" s="195">
        <v>36185</v>
      </c>
      <c r="M1345" s="168">
        <v>45530</v>
      </c>
      <c r="N1345" s="116" t="s">
        <v>10299</v>
      </c>
      <c r="O1345" s="116"/>
      <c r="P1345" s="116" t="s">
        <v>10282</v>
      </c>
      <c r="Q1345" s="168">
        <v>45534</v>
      </c>
    </row>
    <row r="1346" spans="1:17" hidden="1" x14ac:dyDescent="0.25">
      <c r="A1346" s="18">
        <v>1213100670</v>
      </c>
      <c r="B1346" s="14" t="s">
        <v>7471</v>
      </c>
      <c r="C1346" s="232" t="s">
        <v>1469</v>
      </c>
      <c r="D1346" s="232" t="s">
        <v>7473</v>
      </c>
      <c r="E1346" s="251">
        <v>60</v>
      </c>
      <c r="F1346" s="234">
        <v>45517</v>
      </c>
      <c r="G1346" s="251" t="s">
        <v>11701</v>
      </c>
      <c r="H1346" s="234">
        <v>45517</v>
      </c>
      <c r="I1346" s="252" t="s">
        <v>8963</v>
      </c>
      <c r="J1346" s="252" t="s">
        <v>10527</v>
      </c>
      <c r="K1346" s="338" t="s">
        <v>10398</v>
      </c>
      <c r="L1346" s="195">
        <v>36107</v>
      </c>
      <c r="M1346" s="168">
        <v>45517</v>
      </c>
      <c r="N1346" s="116" t="s">
        <v>10223</v>
      </c>
      <c r="O1346" s="116"/>
      <c r="P1346" s="116" t="s">
        <v>10282</v>
      </c>
      <c r="Q1346" s="168">
        <v>45518</v>
      </c>
    </row>
    <row r="1347" spans="1:17" hidden="1" x14ac:dyDescent="0.25">
      <c r="A1347" s="18">
        <v>1010101000</v>
      </c>
      <c r="B1347" s="14" t="s">
        <v>3642</v>
      </c>
      <c r="C1347" s="244" t="s">
        <v>19</v>
      </c>
      <c r="D1347" s="244" t="s">
        <v>3643</v>
      </c>
      <c r="E1347" s="245">
        <v>50</v>
      </c>
      <c r="F1347" s="246">
        <v>45498</v>
      </c>
      <c r="G1347" s="245" t="s">
        <v>11705</v>
      </c>
      <c r="H1347" s="246">
        <v>45517</v>
      </c>
      <c r="I1347" s="247" t="s">
        <v>8963</v>
      </c>
      <c r="J1347" s="247" t="s">
        <v>11470</v>
      </c>
      <c r="K1347" s="338" t="s">
        <v>10398</v>
      </c>
      <c r="L1347" s="195">
        <v>36188</v>
      </c>
      <c r="M1347" s="168">
        <v>45530</v>
      </c>
      <c r="N1347" s="116" t="s">
        <v>10284</v>
      </c>
      <c r="O1347" s="116"/>
      <c r="P1347" s="116" t="s">
        <v>10282</v>
      </c>
      <c r="Q1347" s="168">
        <v>45531</v>
      </c>
    </row>
    <row r="1348" spans="1:17" hidden="1" x14ac:dyDescent="0.25">
      <c r="A1348" s="18">
        <v>1010102830</v>
      </c>
      <c r="B1348" s="14" t="s">
        <v>3640</v>
      </c>
      <c r="C1348" s="248" t="s">
        <v>19</v>
      </c>
      <c r="D1348" s="248" t="s">
        <v>3641</v>
      </c>
      <c r="E1348" s="249">
        <v>25</v>
      </c>
      <c r="F1348" s="250">
        <v>45498</v>
      </c>
      <c r="G1348" s="249" t="s">
        <v>11705</v>
      </c>
      <c r="H1348" s="250">
        <v>45517</v>
      </c>
      <c r="I1348" s="242"/>
      <c r="J1348" s="242"/>
      <c r="K1348" s="338" t="s">
        <v>10398</v>
      </c>
      <c r="L1348" s="195">
        <v>36188</v>
      </c>
      <c r="M1348" s="168">
        <v>45530</v>
      </c>
      <c r="N1348" s="116" t="s">
        <v>10284</v>
      </c>
      <c r="O1348" s="116"/>
      <c r="P1348" s="116" t="s">
        <v>10282</v>
      </c>
      <c r="Q1348" s="168">
        <v>45531</v>
      </c>
    </row>
    <row r="1349" spans="1:17" hidden="1" x14ac:dyDescent="0.25">
      <c r="A1349" s="18">
        <v>1010107790</v>
      </c>
      <c r="B1349" s="14" t="s">
        <v>8949</v>
      </c>
      <c r="C1349" s="244" t="s">
        <v>19</v>
      </c>
      <c r="D1349" s="244" t="s">
        <v>8952</v>
      </c>
      <c r="E1349" s="245">
        <v>60</v>
      </c>
      <c r="F1349" s="246">
        <v>45504</v>
      </c>
      <c r="G1349" s="245" t="s">
        <v>11705</v>
      </c>
      <c r="H1349" s="246">
        <v>45517</v>
      </c>
      <c r="I1349" s="247" t="s">
        <v>8963</v>
      </c>
      <c r="J1349" s="247" t="s">
        <v>11051</v>
      </c>
      <c r="K1349" s="338" t="s">
        <v>10398</v>
      </c>
      <c r="L1349" s="195">
        <v>36186</v>
      </c>
      <c r="M1349" s="168">
        <v>45530</v>
      </c>
      <c r="N1349" s="116" t="s">
        <v>10273</v>
      </c>
      <c r="O1349" s="116"/>
      <c r="P1349" s="116" t="s">
        <v>10282</v>
      </c>
      <c r="Q1349" s="168">
        <v>45532</v>
      </c>
    </row>
    <row r="1350" spans="1:17" hidden="1" x14ac:dyDescent="0.25">
      <c r="A1350" s="18">
        <v>1015100080</v>
      </c>
      <c r="B1350" s="14" t="s">
        <v>2891</v>
      </c>
      <c r="C1350" s="248" t="s">
        <v>19</v>
      </c>
      <c r="D1350" s="248" t="s">
        <v>2892</v>
      </c>
      <c r="E1350" s="249">
        <v>20</v>
      </c>
      <c r="F1350" s="250">
        <v>45498</v>
      </c>
      <c r="G1350" s="249" t="s">
        <v>11705</v>
      </c>
      <c r="H1350" s="250">
        <v>45517</v>
      </c>
      <c r="I1350" s="242"/>
      <c r="J1350" s="242"/>
      <c r="K1350" s="338" t="s">
        <v>10398</v>
      </c>
      <c r="L1350" s="195">
        <v>36189</v>
      </c>
      <c r="M1350" s="168">
        <v>45530</v>
      </c>
      <c r="N1350" s="116" t="s">
        <v>10175</v>
      </c>
      <c r="O1350" s="116"/>
      <c r="P1350" s="116" t="s">
        <v>10282</v>
      </c>
      <c r="Q1350" s="168">
        <v>45532</v>
      </c>
    </row>
    <row r="1351" spans="1:17" hidden="1" x14ac:dyDescent="0.25">
      <c r="A1351" s="18">
        <v>1015100540</v>
      </c>
      <c r="B1351" s="14" t="s">
        <v>1354</v>
      </c>
      <c r="C1351" s="248" t="s">
        <v>19</v>
      </c>
      <c r="D1351" s="248" t="s">
        <v>1355</v>
      </c>
      <c r="E1351" s="249">
        <v>30</v>
      </c>
      <c r="F1351" s="250">
        <v>45504</v>
      </c>
      <c r="G1351" s="249" t="s">
        <v>11705</v>
      </c>
      <c r="H1351" s="250">
        <v>45517</v>
      </c>
      <c r="I1351" s="242"/>
      <c r="J1351" s="242" t="s">
        <v>10099</v>
      </c>
      <c r="K1351" s="338" t="s">
        <v>10398</v>
      </c>
      <c r="L1351" s="195">
        <v>36188</v>
      </c>
      <c r="M1351" s="168">
        <v>45530</v>
      </c>
      <c r="N1351" s="116" t="s">
        <v>10284</v>
      </c>
      <c r="O1351" s="116"/>
      <c r="P1351" s="116" t="s">
        <v>10282</v>
      </c>
      <c r="Q1351" s="168">
        <v>45531</v>
      </c>
    </row>
    <row r="1352" spans="1:17" hidden="1" x14ac:dyDescent="0.25">
      <c r="A1352" s="18">
        <v>1015100890</v>
      </c>
      <c r="B1352" s="14" t="s">
        <v>5539</v>
      </c>
      <c r="C1352" s="241" t="s">
        <v>19</v>
      </c>
      <c r="D1352" s="241" t="s">
        <v>5540</v>
      </c>
      <c r="E1352" s="237">
        <v>30</v>
      </c>
      <c r="F1352" s="238">
        <v>45498</v>
      </c>
      <c r="G1352" s="237" t="s">
        <v>11705</v>
      </c>
      <c r="H1352" s="238">
        <v>45517</v>
      </c>
      <c r="I1352" s="242"/>
      <c r="J1352" s="242"/>
      <c r="K1352" s="338" t="s">
        <v>10398</v>
      </c>
      <c r="L1352" s="195">
        <v>36186</v>
      </c>
      <c r="M1352" s="168">
        <v>45530</v>
      </c>
      <c r="N1352" s="116" t="s">
        <v>10273</v>
      </c>
      <c r="O1352" s="116" t="s">
        <v>10845</v>
      </c>
      <c r="P1352" s="116" t="s">
        <v>10282</v>
      </c>
      <c r="Q1352" s="168">
        <v>45539</v>
      </c>
    </row>
    <row r="1353" spans="1:17" hidden="1" x14ac:dyDescent="0.25">
      <c r="A1353" s="18">
        <v>1015100900</v>
      </c>
      <c r="B1353" s="14" t="s">
        <v>5543</v>
      </c>
      <c r="C1353" s="241" t="s">
        <v>19</v>
      </c>
      <c r="D1353" s="241" t="s">
        <v>5544</v>
      </c>
      <c r="E1353" s="237">
        <v>40</v>
      </c>
      <c r="F1353" s="238">
        <v>45498</v>
      </c>
      <c r="G1353" s="237" t="s">
        <v>11705</v>
      </c>
      <c r="H1353" s="238">
        <v>45517</v>
      </c>
      <c r="I1353" s="242"/>
      <c r="J1353" s="242"/>
      <c r="K1353" s="338" t="s">
        <v>10398</v>
      </c>
      <c r="L1353" s="195">
        <v>36186</v>
      </c>
      <c r="M1353" s="168">
        <v>45530</v>
      </c>
      <c r="N1353" s="116" t="s">
        <v>10273</v>
      </c>
      <c r="O1353" s="116"/>
      <c r="P1353" s="116" t="s">
        <v>10282</v>
      </c>
      <c r="Q1353" s="168">
        <v>45532</v>
      </c>
    </row>
    <row r="1354" spans="1:17" hidden="1" x14ac:dyDescent="0.25">
      <c r="A1354" s="18">
        <v>1015102120</v>
      </c>
      <c r="B1354" s="14" t="s">
        <v>1363</v>
      </c>
      <c r="C1354" s="248" t="s">
        <v>19</v>
      </c>
      <c r="D1354" s="248" t="s">
        <v>9854</v>
      </c>
      <c r="E1354" s="249">
        <v>10</v>
      </c>
      <c r="F1354" s="250">
        <v>45504</v>
      </c>
      <c r="G1354" s="249" t="s">
        <v>11705</v>
      </c>
      <c r="H1354" s="250">
        <v>45517</v>
      </c>
      <c r="I1354" s="242"/>
      <c r="J1354" s="242" t="s">
        <v>10099</v>
      </c>
      <c r="K1354" s="338" t="s">
        <v>10398</v>
      </c>
      <c r="L1354" s="195">
        <v>36188</v>
      </c>
      <c r="M1354" s="168">
        <v>45530</v>
      </c>
      <c r="N1354" s="116" t="s">
        <v>10284</v>
      </c>
      <c r="O1354" s="116"/>
      <c r="P1354" s="116" t="s">
        <v>10282</v>
      </c>
      <c r="Q1354" s="168">
        <v>45531</v>
      </c>
    </row>
    <row r="1355" spans="1:17" hidden="1" x14ac:dyDescent="0.25">
      <c r="A1355" s="18">
        <v>1015102150</v>
      </c>
      <c r="B1355" s="14" t="s">
        <v>1374</v>
      </c>
      <c r="C1355" s="244" t="s">
        <v>19</v>
      </c>
      <c r="D1355" s="244" t="s">
        <v>1375</v>
      </c>
      <c r="E1355" s="245">
        <v>10</v>
      </c>
      <c r="F1355" s="246">
        <v>45504</v>
      </c>
      <c r="G1355" s="245" t="s">
        <v>11705</v>
      </c>
      <c r="H1355" s="246">
        <v>45517</v>
      </c>
      <c r="I1355" s="247" t="s">
        <v>8963</v>
      </c>
      <c r="J1355" s="247" t="s">
        <v>10002</v>
      </c>
      <c r="K1355" s="338" t="s">
        <v>10398</v>
      </c>
      <c r="L1355" s="195">
        <v>36188</v>
      </c>
      <c r="M1355" s="168">
        <v>45530</v>
      </c>
      <c r="N1355" s="116" t="s">
        <v>10284</v>
      </c>
      <c r="O1355" s="116"/>
      <c r="P1355" s="116" t="s">
        <v>10282</v>
      </c>
      <c r="Q1355" s="168">
        <v>45531</v>
      </c>
    </row>
    <row r="1356" spans="1:17" hidden="1" x14ac:dyDescent="0.25">
      <c r="A1356" s="18">
        <v>1015103040</v>
      </c>
      <c r="B1356" s="14" t="s">
        <v>9893</v>
      </c>
      <c r="C1356" s="244" t="s">
        <v>19</v>
      </c>
      <c r="D1356" s="244" t="s">
        <v>1311</v>
      </c>
      <c r="E1356" s="245">
        <v>3</v>
      </c>
      <c r="F1356" s="246">
        <v>45511</v>
      </c>
      <c r="G1356" s="245" t="s">
        <v>11705</v>
      </c>
      <c r="H1356" s="246">
        <v>45517</v>
      </c>
      <c r="I1356" s="247" t="s">
        <v>8963</v>
      </c>
      <c r="J1356" s="247" t="s">
        <v>10410</v>
      </c>
      <c r="K1356" s="338" t="s">
        <v>10398</v>
      </c>
      <c r="L1356" s="195">
        <v>36188</v>
      </c>
      <c r="M1356" s="168">
        <v>45530</v>
      </c>
      <c r="N1356" s="116" t="s">
        <v>10284</v>
      </c>
      <c r="O1356" s="116"/>
      <c r="P1356" s="116" t="s">
        <v>10282</v>
      </c>
      <c r="Q1356" s="168">
        <v>45531</v>
      </c>
    </row>
    <row r="1357" spans="1:17" hidden="1" x14ac:dyDescent="0.25">
      <c r="A1357" s="18">
        <v>1016100540</v>
      </c>
      <c r="B1357" s="44" t="s">
        <v>4532</v>
      </c>
      <c r="C1357" s="248" t="s">
        <v>19</v>
      </c>
      <c r="D1357" s="248" t="s">
        <v>7007</v>
      </c>
      <c r="E1357" s="249">
        <v>24</v>
      </c>
      <c r="F1357" s="250">
        <v>45498</v>
      </c>
      <c r="G1357" s="249" t="s">
        <v>11705</v>
      </c>
      <c r="H1357" s="250">
        <v>45517</v>
      </c>
      <c r="I1357" s="242"/>
      <c r="J1357" s="242" t="s">
        <v>10099</v>
      </c>
      <c r="K1357" s="338" t="s">
        <v>10398</v>
      </c>
      <c r="L1357" s="195">
        <v>36187</v>
      </c>
      <c r="M1357" s="168">
        <v>45530</v>
      </c>
      <c r="N1357" s="116" t="s">
        <v>10930</v>
      </c>
      <c r="O1357" s="116"/>
      <c r="P1357" s="116" t="s">
        <v>10282</v>
      </c>
      <c r="Q1357" s="168">
        <v>45532</v>
      </c>
    </row>
    <row r="1358" spans="1:17" hidden="1" x14ac:dyDescent="0.25">
      <c r="A1358" s="18">
        <v>1215100010</v>
      </c>
      <c r="B1358" s="14" t="s">
        <v>3664</v>
      </c>
      <c r="C1358" s="244" t="s">
        <v>19</v>
      </c>
      <c r="D1358" s="244" t="s">
        <v>10045</v>
      </c>
      <c r="E1358" s="245">
        <v>10</v>
      </c>
      <c r="F1358" s="246">
        <v>45502</v>
      </c>
      <c r="G1358" s="245" t="s">
        <v>11705</v>
      </c>
      <c r="H1358" s="246">
        <v>45517</v>
      </c>
      <c r="I1358" s="247" t="s">
        <v>8963</v>
      </c>
      <c r="J1358" s="247" t="s">
        <v>10003</v>
      </c>
      <c r="K1358" s="338" t="s">
        <v>10398</v>
      </c>
      <c r="L1358" s="195">
        <v>36188</v>
      </c>
      <c r="M1358" s="168">
        <v>45530</v>
      </c>
      <c r="N1358" s="116" t="s">
        <v>10284</v>
      </c>
      <c r="O1358" s="116"/>
      <c r="P1358" s="116" t="s">
        <v>10282</v>
      </c>
      <c r="Q1358" s="168">
        <v>45531</v>
      </c>
    </row>
    <row r="1359" spans="1:17" hidden="1" x14ac:dyDescent="0.25">
      <c r="A1359" s="18">
        <v>1810101520</v>
      </c>
      <c r="B1359" s="14" t="s">
        <v>1366</v>
      </c>
      <c r="C1359" s="244" t="s">
        <v>19</v>
      </c>
      <c r="D1359" s="244" t="s">
        <v>1367</v>
      </c>
      <c r="E1359" s="245">
        <v>10</v>
      </c>
      <c r="F1359" s="246">
        <v>45504</v>
      </c>
      <c r="G1359" s="245" t="s">
        <v>11705</v>
      </c>
      <c r="H1359" s="246">
        <v>45517</v>
      </c>
      <c r="I1359" s="247" t="s">
        <v>8963</v>
      </c>
      <c r="J1359" s="247" t="s">
        <v>10410</v>
      </c>
      <c r="K1359" s="338" t="s">
        <v>10398</v>
      </c>
      <c r="L1359" s="195">
        <v>36188</v>
      </c>
      <c r="M1359" s="168">
        <v>45530</v>
      </c>
      <c r="N1359" s="116" t="s">
        <v>10284</v>
      </c>
      <c r="O1359" s="116"/>
      <c r="P1359" s="116" t="s">
        <v>10282</v>
      </c>
      <c r="Q1359" s="168">
        <v>45531</v>
      </c>
    </row>
    <row r="1360" spans="1:17" hidden="1" x14ac:dyDescent="0.25">
      <c r="A1360" s="18">
        <v>1810101530</v>
      </c>
      <c r="B1360" s="14" t="s">
        <v>1378</v>
      </c>
      <c r="C1360" s="241" t="s">
        <v>19</v>
      </c>
      <c r="D1360" s="241" t="s">
        <v>7817</v>
      </c>
      <c r="E1360" s="237">
        <v>5</v>
      </c>
      <c r="F1360" s="238">
        <v>45504</v>
      </c>
      <c r="G1360" s="237" t="s">
        <v>11705</v>
      </c>
      <c r="H1360" s="238">
        <v>45517</v>
      </c>
      <c r="I1360" s="242"/>
      <c r="J1360" s="242"/>
      <c r="K1360" s="338" t="s">
        <v>10398</v>
      </c>
      <c r="L1360" s="195">
        <v>36188</v>
      </c>
      <c r="M1360" s="168">
        <v>45530</v>
      </c>
      <c r="N1360" s="116" t="s">
        <v>10284</v>
      </c>
      <c r="O1360" s="116"/>
      <c r="P1360" s="116" t="s">
        <v>10282</v>
      </c>
      <c r="Q1360" s="168">
        <v>45531</v>
      </c>
    </row>
    <row r="1361" spans="1:17" hidden="1" x14ac:dyDescent="0.25">
      <c r="A1361" s="18">
        <v>1213103380</v>
      </c>
      <c r="B1361" s="30" t="s">
        <v>7742</v>
      </c>
      <c r="C1361" s="244" t="s">
        <v>6699</v>
      </c>
      <c r="D1361" s="244" t="s">
        <v>9359</v>
      </c>
      <c r="E1361" s="245">
        <v>10</v>
      </c>
      <c r="F1361" s="246">
        <v>45484</v>
      </c>
      <c r="G1361" s="245" t="s">
        <v>11706</v>
      </c>
      <c r="H1361" s="246">
        <v>45518</v>
      </c>
      <c r="I1361" s="247" t="s">
        <v>8963</v>
      </c>
      <c r="J1361" s="247" t="s">
        <v>10523</v>
      </c>
      <c r="K1361" s="338" t="s">
        <v>10398</v>
      </c>
      <c r="L1361" s="195">
        <v>36246</v>
      </c>
      <c r="M1361" s="168">
        <v>45532</v>
      </c>
      <c r="N1361" s="116" t="s">
        <v>10307</v>
      </c>
      <c r="O1361" s="116"/>
      <c r="P1361" s="116" t="s">
        <v>10282</v>
      </c>
      <c r="Q1361" s="168">
        <v>45534</v>
      </c>
    </row>
    <row r="1362" spans="1:17" hidden="1" x14ac:dyDescent="0.25">
      <c r="A1362" s="18">
        <v>1217100800</v>
      </c>
      <c r="B1362" s="23" t="s">
        <v>6947</v>
      </c>
      <c r="C1362" s="244" t="s">
        <v>19</v>
      </c>
      <c r="D1362" s="244" t="s">
        <v>8050</v>
      </c>
      <c r="E1362" s="245">
        <v>300</v>
      </c>
      <c r="F1362" s="246">
        <v>45502</v>
      </c>
      <c r="G1362" s="245" t="s">
        <v>11706</v>
      </c>
      <c r="H1362" s="246">
        <v>45518</v>
      </c>
      <c r="I1362" s="247" t="s">
        <v>8963</v>
      </c>
      <c r="J1362" s="247" t="s">
        <v>11840</v>
      </c>
      <c r="K1362" s="338" t="s">
        <v>10398</v>
      </c>
      <c r="L1362" s="195">
        <v>36246</v>
      </c>
      <c r="M1362" s="168">
        <v>45532</v>
      </c>
      <c r="N1362" s="116" t="s">
        <v>10307</v>
      </c>
      <c r="O1362" s="116" t="s">
        <v>11760</v>
      </c>
      <c r="P1362" s="116" t="s">
        <v>10282</v>
      </c>
      <c r="Q1362" s="168">
        <v>45561</v>
      </c>
    </row>
    <row r="1363" spans="1:17" hidden="1" x14ac:dyDescent="0.25">
      <c r="A1363" s="18">
        <v>1217100830</v>
      </c>
      <c r="B1363" s="23" t="s">
        <v>7801</v>
      </c>
      <c r="C1363" s="241" t="s">
        <v>19</v>
      </c>
      <c r="D1363" s="241" t="s">
        <v>7800</v>
      </c>
      <c r="E1363" s="237">
        <v>20</v>
      </c>
      <c r="F1363" s="238">
        <v>45502</v>
      </c>
      <c r="G1363" s="237" t="s">
        <v>11706</v>
      </c>
      <c r="H1363" s="238">
        <v>45518</v>
      </c>
      <c r="I1363" s="242"/>
      <c r="J1363" s="242"/>
      <c r="K1363" s="338" t="s">
        <v>10398</v>
      </c>
      <c r="L1363" s="195">
        <v>36246</v>
      </c>
      <c r="M1363" s="168">
        <v>45532</v>
      </c>
      <c r="N1363" s="116" t="s">
        <v>10307</v>
      </c>
      <c r="O1363" s="116"/>
      <c r="P1363" s="116" t="s">
        <v>10282</v>
      </c>
      <c r="Q1363" s="168">
        <v>45534</v>
      </c>
    </row>
    <row r="1364" spans="1:17" hidden="1" x14ac:dyDescent="0.25">
      <c r="A1364" s="18">
        <v>1219102300</v>
      </c>
      <c r="B1364" s="14" t="s">
        <v>11668</v>
      </c>
      <c r="C1364" s="244" t="s">
        <v>1469</v>
      </c>
      <c r="D1364" s="244" t="s">
        <v>7215</v>
      </c>
      <c r="E1364" s="245">
        <v>200</v>
      </c>
      <c r="F1364" s="246">
        <v>45504</v>
      </c>
      <c r="G1364" s="245" t="s">
        <v>11706</v>
      </c>
      <c r="H1364" s="246">
        <v>45518</v>
      </c>
      <c r="I1364" s="247" t="s">
        <v>8963</v>
      </c>
      <c r="J1364" s="247" t="s">
        <v>10676</v>
      </c>
      <c r="K1364" s="338" t="s">
        <v>10398</v>
      </c>
      <c r="L1364" s="195">
        <v>36247</v>
      </c>
      <c r="M1364" s="168">
        <v>45532</v>
      </c>
      <c r="N1364" s="116" t="s">
        <v>10581</v>
      </c>
      <c r="O1364" s="116"/>
      <c r="P1364" s="116" t="s">
        <v>10282</v>
      </c>
      <c r="Q1364" s="168">
        <v>45538</v>
      </c>
    </row>
    <row r="1365" spans="1:17" hidden="1" x14ac:dyDescent="0.25">
      <c r="A1365" s="18">
        <v>1219107400</v>
      </c>
      <c r="B1365" s="14" t="s">
        <v>11702</v>
      </c>
      <c r="C1365" s="256" t="s">
        <v>19</v>
      </c>
      <c r="D1365" s="256" t="s">
        <v>11704</v>
      </c>
      <c r="E1365" s="257">
        <v>5</v>
      </c>
      <c r="F1365" s="258">
        <v>45517</v>
      </c>
      <c r="G1365" s="257" t="s">
        <v>11706</v>
      </c>
      <c r="H1365" s="258">
        <v>45518</v>
      </c>
      <c r="I1365" s="259"/>
      <c r="J1365" s="259" t="s">
        <v>10099</v>
      </c>
      <c r="K1365" s="338" t="s">
        <v>10398</v>
      </c>
      <c r="L1365" s="195">
        <v>36245</v>
      </c>
      <c r="M1365" s="168">
        <v>45532</v>
      </c>
      <c r="N1365" s="116" t="s">
        <v>10281</v>
      </c>
      <c r="O1365" s="116" t="s">
        <v>10556</v>
      </c>
      <c r="P1365" s="116" t="s">
        <v>10282</v>
      </c>
      <c r="Q1365" s="168">
        <v>45565</v>
      </c>
    </row>
    <row r="1366" spans="1:17" hidden="1" x14ac:dyDescent="0.25">
      <c r="A1366" s="18">
        <v>1213103170</v>
      </c>
      <c r="B1366" s="14" t="s">
        <v>9181</v>
      </c>
      <c r="C1366" s="244" t="s">
        <v>6699</v>
      </c>
      <c r="D1366" s="244" t="s">
        <v>11648</v>
      </c>
      <c r="E1366" s="245">
        <v>6</v>
      </c>
      <c r="F1366" s="246">
        <v>45502</v>
      </c>
      <c r="G1366" s="245" t="s">
        <v>11707</v>
      </c>
      <c r="H1366" s="246">
        <v>45518</v>
      </c>
      <c r="I1366" s="247" t="s">
        <v>8963</v>
      </c>
      <c r="J1366" s="247" t="s">
        <v>10002</v>
      </c>
      <c r="K1366" s="338" t="s">
        <v>10398</v>
      </c>
      <c r="L1366" s="195">
        <v>36279</v>
      </c>
      <c r="M1366" s="168">
        <v>45534</v>
      </c>
      <c r="N1366" s="116" t="s">
        <v>10280</v>
      </c>
      <c r="O1366" s="116"/>
      <c r="P1366" s="116" t="s">
        <v>10282</v>
      </c>
      <c r="Q1366" s="168">
        <v>45539</v>
      </c>
    </row>
    <row r="1367" spans="1:17" hidden="1" x14ac:dyDescent="0.25">
      <c r="A1367" s="18">
        <v>1213103190</v>
      </c>
      <c r="B1367" s="14" t="s">
        <v>9183</v>
      </c>
      <c r="C1367" s="244" t="s">
        <v>6699</v>
      </c>
      <c r="D1367" s="244" t="s">
        <v>11649</v>
      </c>
      <c r="E1367" s="245">
        <v>6</v>
      </c>
      <c r="F1367" s="246">
        <v>45502</v>
      </c>
      <c r="G1367" s="245" t="s">
        <v>11707</v>
      </c>
      <c r="H1367" s="246">
        <v>45518</v>
      </c>
      <c r="I1367" s="247" t="s">
        <v>8963</v>
      </c>
      <c r="J1367" s="247" t="s">
        <v>10003</v>
      </c>
      <c r="K1367" s="338" t="s">
        <v>10398</v>
      </c>
      <c r="L1367" s="195">
        <v>36279</v>
      </c>
      <c r="M1367" s="168">
        <v>45534</v>
      </c>
      <c r="N1367" s="116" t="s">
        <v>10280</v>
      </c>
      <c r="O1367" s="116"/>
      <c r="P1367" s="116" t="s">
        <v>10282</v>
      </c>
      <c r="Q1367" s="168">
        <v>45539</v>
      </c>
    </row>
    <row r="1368" spans="1:17" hidden="1" x14ac:dyDescent="0.25">
      <c r="A1368" s="18">
        <v>1213103200</v>
      </c>
      <c r="B1368" s="14" t="s">
        <v>9184</v>
      </c>
      <c r="C1368" s="261" t="s">
        <v>6699</v>
      </c>
      <c r="D1368" s="261" t="s">
        <v>11650</v>
      </c>
      <c r="E1368" s="262">
        <v>6</v>
      </c>
      <c r="F1368" s="263">
        <v>45502</v>
      </c>
      <c r="G1368" s="263" t="s">
        <v>11707</v>
      </c>
      <c r="H1368" s="263">
        <v>45518</v>
      </c>
      <c r="I1368" s="264"/>
      <c r="J1368" s="264" t="s">
        <v>10099</v>
      </c>
      <c r="K1368" s="338" t="s">
        <v>10398</v>
      </c>
      <c r="L1368" s="195">
        <v>36279</v>
      </c>
      <c r="M1368" s="168">
        <v>45534</v>
      </c>
      <c r="N1368" s="116" t="s">
        <v>10280</v>
      </c>
      <c r="O1368" s="116"/>
      <c r="P1368" s="116" t="s">
        <v>10282</v>
      </c>
      <c r="Q1368" s="168">
        <v>45539</v>
      </c>
    </row>
    <row r="1369" spans="1:17" hidden="1" x14ac:dyDescent="0.25">
      <c r="A1369" s="18">
        <v>1216100150</v>
      </c>
      <c r="B1369" s="29" t="s">
        <v>2372</v>
      </c>
      <c r="C1369" s="244" t="s">
        <v>19</v>
      </c>
      <c r="D1369" s="244" t="s">
        <v>8717</v>
      </c>
      <c r="E1369" s="245">
        <v>2</v>
      </c>
      <c r="F1369" s="246">
        <v>45504</v>
      </c>
      <c r="G1369" s="245" t="s">
        <v>11707</v>
      </c>
      <c r="H1369" s="246">
        <v>45518</v>
      </c>
      <c r="I1369" s="247" t="s">
        <v>8963</v>
      </c>
      <c r="J1369" s="247" t="s">
        <v>10002</v>
      </c>
      <c r="K1369" s="338" t="s">
        <v>10398</v>
      </c>
      <c r="L1369" s="195">
        <v>36279</v>
      </c>
      <c r="M1369" s="168">
        <v>45534</v>
      </c>
      <c r="N1369" s="116" t="s">
        <v>10280</v>
      </c>
      <c r="O1369" s="116"/>
      <c r="P1369" s="116" t="s">
        <v>10282</v>
      </c>
      <c r="Q1369" s="168">
        <v>45539</v>
      </c>
    </row>
    <row r="1370" spans="1:17" hidden="1" x14ac:dyDescent="0.25">
      <c r="A1370" s="18">
        <v>1219102950</v>
      </c>
      <c r="B1370" s="10" t="s">
        <v>2553</v>
      </c>
      <c r="C1370" s="244" t="s">
        <v>6699</v>
      </c>
      <c r="D1370" s="244" t="s">
        <v>2554</v>
      </c>
      <c r="E1370" s="245">
        <v>15</v>
      </c>
      <c r="F1370" s="246">
        <v>45502</v>
      </c>
      <c r="G1370" s="245" t="s">
        <v>11707</v>
      </c>
      <c r="H1370" s="246">
        <v>45518</v>
      </c>
      <c r="I1370" s="247" t="s">
        <v>8963</v>
      </c>
      <c r="J1370" s="247" t="s">
        <v>10887</v>
      </c>
      <c r="K1370" s="338" t="s">
        <v>10398</v>
      </c>
      <c r="L1370" s="195">
        <v>36279</v>
      </c>
      <c r="M1370" s="168">
        <v>45534</v>
      </c>
      <c r="N1370" s="116" t="s">
        <v>10280</v>
      </c>
      <c r="O1370" s="116"/>
      <c r="P1370" s="116" t="s">
        <v>10282</v>
      </c>
      <c r="Q1370" s="168">
        <v>45539</v>
      </c>
    </row>
    <row r="1371" spans="1:17" hidden="1" x14ac:dyDescent="0.25">
      <c r="A1371" s="18">
        <v>1226100180</v>
      </c>
      <c r="B1371" s="14" t="s">
        <v>2473</v>
      </c>
      <c r="C1371" s="244" t="s">
        <v>19</v>
      </c>
      <c r="D1371" s="244" t="s">
        <v>2474</v>
      </c>
      <c r="E1371" s="245">
        <v>3</v>
      </c>
      <c r="F1371" s="246">
        <v>45502</v>
      </c>
      <c r="G1371" s="245" t="s">
        <v>11707</v>
      </c>
      <c r="H1371" s="246">
        <v>45518</v>
      </c>
      <c r="I1371" s="247" t="s">
        <v>8963</v>
      </c>
      <c r="J1371" s="247" t="s">
        <v>10002</v>
      </c>
      <c r="K1371" s="338" t="s">
        <v>10398</v>
      </c>
      <c r="L1371" s="195">
        <v>36279</v>
      </c>
      <c r="M1371" s="168">
        <v>45534</v>
      </c>
      <c r="N1371" s="116" t="s">
        <v>10280</v>
      </c>
      <c r="O1371" s="116"/>
      <c r="P1371" s="116" t="s">
        <v>10282</v>
      </c>
      <c r="Q1371" s="168">
        <v>45539</v>
      </c>
    </row>
    <row r="1372" spans="1:17" hidden="1" x14ac:dyDescent="0.25">
      <c r="A1372" s="18">
        <v>1241100690</v>
      </c>
      <c r="B1372" s="19" t="s">
        <v>7786</v>
      </c>
      <c r="C1372" s="261" t="s">
        <v>6699</v>
      </c>
      <c r="D1372" s="261" t="s">
        <v>7785</v>
      </c>
      <c r="E1372" s="262">
        <v>4</v>
      </c>
      <c r="F1372" s="263">
        <v>45504</v>
      </c>
      <c r="G1372" s="263" t="s">
        <v>11707</v>
      </c>
      <c r="H1372" s="263">
        <v>45518</v>
      </c>
      <c r="I1372" s="264"/>
      <c r="J1372" s="264" t="s">
        <v>10099</v>
      </c>
      <c r="K1372" s="338" t="s">
        <v>10398</v>
      </c>
      <c r="L1372" s="195">
        <v>36276</v>
      </c>
      <c r="M1372" s="168">
        <v>45534</v>
      </c>
      <c r="N1372" s="116" t="s">
        <v>10281</v>
      </c>
      <c r="O1372" s="116"/>
      <c r="P1372" s="116" t="s">
        <v>10282</v>
      </c>
      <c r="Q1372" s="168">
        <v>45539</v>
      </c>
    </row>
    <row r="1373" spans="1:17" hidden="1" x14ac:dyDescent="0.25">
      <c r="A1373" s="18">
        <v>1223100160</v>
      </c>
      <c r="B1373" s="14" t="s">
        <v>9685</v>
      </c>
      <c r="C1373" s="265" t="s">
        <v>19</v>
      </c>
      <c r="D1373" s="265" t="s">
        <v>9682</v>
      </c>
      <c r="E1373" s="266">
        <v>5</v>
      </c>
      <c r="F1373" s="267">
        <v>45502</v>
      </c>
      <c r="G1373" s="266" t="s">
        <v>11708</v>
      </c>
      <c r="H1373" s="267">
        <v>45518</v>
      </c>
      <c r="I1373" s="268"/>
      <c r="J1373" s="268"/>
      <c r="K1373" s="338" t="s">
        <v>10398</v>
      </c>
      <c r="L1373" s="195">
        <v>36278</v>
      </c>
      <c r="M1373" s="168">
        <v>45534</v>
      </c>
      <c r="N1373" s="116" t="s">
        <v>10223</v>
      </c>
      <c r="O1373" s="116"/>
      <c r="P1373" s="116" t="s">
        <v>10282</v>
      </c>
      <c r="Q1373" s="168">
        <v>45538</v>
      </c>
    </row>
    <row r="1374" spans="1:17" hidden="1" x14ac:dyDescent="0.25">
      <c r="A1374" s="18">
        <v>1230100140</v>
      </c>
      <c r="B1374" s="14" t="s">
        <v>3807</v>
      </c>
      <c r="C1374" s="244" t="s">
        <v>19</v>
      </c>
      <c r="D1374" s="244" t="s">
        <v>3808</v>
      </c>
      <c r="E1374" s="245">
        <v>4</v>
      </c>
      <c r="F1374" s="246">
        <v>45504</v>
      </c>
      <c r="G1374" s="245" t="s">
        <v>11708</v>
      </c>
      <c r="H1374" s="246">
        <v>45518</v>
      </c>
      <c r="I1374" s="247" t="s">
        <v>8963</v>
      </c>
      <c r="J1374" s="247" t="s">
        <v>10002</v>
      </c>
      <c r="K1374" s="338" t="s">
        <v>10398</v>
      </c>
      <c r="L1374" s="195">
        <v>36281</v>
      </c>
      <c r="M1374" s="168">
        <v>45534</v>
      </c>
      <c r="N1374" s="116" t="s">
        <v>10581</v>
      </c>
      <c r="O1374" s="116"/>
      <c r="P1374" s="116" t="s">
        <v>10282</v>
      </c>
      <c r="Q1374" s="168">
        <v>45538</v>
      </c>
    </row>
    <row r="1375" spans="1:17" hidden="1" x14ac:dyDescent="0.25">
      <c r="A1375" s="18">
        <v>1230100150</v>
      </c>
      <c r="B1375" s="14" t="s">
        <v>3804</v>
      </c>
      <c r="C1375" s="241" t="s">
        <v>19</v>
      </c>
      <c r="D1375" s="241" t="s">
        <v>3805</v>
      </c>
      <c r="E1375" s="237">
        <v>5</v>
      </c>
      <c r="F1375" s="238">
        <v>45504</v>
      </c>
      <c r="G1375" s="237" t="s">
        <v>11708</v>
      </c>
      <c r="H1375" s="238">
        <v>45518</v>
      </c>
      <c r="I1375" s="242"/>
      <c r="J1375" s="242"/>
      <c r="K1375" s="338" t="s">
        <v>10398</v>
      </c>
      <c r="L1375" s="195">
        <v>36281</v>
      </c>
      <c r="M1375" s="168">
        <v>45534</v>
      </c>
      <c r="N1375" s="116" t="s">
        <v>10581</v>
      </c>
      <c r="O1375" s="116"/>
      <c r="P1375" s="116" t="s">
        <v>10282</v>
      </c>
      <c r="Q1375" s="168">
        <v>45538</v>
      </c>
    </row>
    <row r="1376" spans="1:17" hidden="1" x14ac:dyDescent="0.25">
      <c r="A1376" s="18">
        <v>1232100040</v>
      </c>
      <c r="B1376" s="14" t="s">
        <v>5177</v>
      </c>
      <c r="C1376" s="241" t="s">
        <v>19</v>
      </c>
      <c r="D1376" s="241" t="s">
        <v>5178</v>
      </c>
      <c r="E1376" s="237">
        <v>3</v>
      </c>
      <c r="F1376" s="238">
        <v>45504</v>
      </c>
      <c r="G1376" s="237" t="s">
        <v>11708</v>
      </c>
      <c r="H1376" s="238">
        <v>45518</v>
      </c>
      <c r="I1376" s="242"/>
      <c r="J1376" s="242"/>
      <c r="K1376" s="338" t="s">
        <v>10398</v>
      </c>
      <c r="L1376" s="195">
        <v>36281</v>
      </c>
      <c r="M1376" s="168">
        <v>45534</v>
      </c>
      <c r="N1376" s="116" t="s">
        <v>10581</v>
      </c>
      <c r="O1376" s="116"/>
      <c r="P1376" s="116" t="s">
        <v>10282</v>
      </c>
      <c r="Q1376" s="168">
        <v>45538</v>
      </c>
    </row>
    <row r="1377" spans="1:17" hidden="1" x14ac:dyDescent="0.25">
      <c r="A1377" s="18">
        <v>1232100280</v>
      </c>
      <c r="B1377" s="14" t="s">
        <v>5173</v>
      </c>
      <c r="C1377" s="241" t="s">
        <v>19</v>
      </c>
      <c r="D1377" s="241" t="s">
        <v>5174</v>
      </c>
      <c r="E1377" s="237">
        <v>6</v>
      </c>
      <c r="F1377" s="238">
        <v>45504</v>
      </c>
      <c r="G1377" s="237" t="s">
        <v>11708</v>
      </c>
      <c r="H1377" s="238">
        <v>45518</v>
      </c>
      <c r="I1377" s="242"/>
      <c r="J1377" s="242"/>
      <c r="K1377" s="338" t="s">
        <v>10398</v>
      </c>
      <c r="L1377" s="195">
        <v>36281</v>
      </c>
      <c r="M1377" s="168">
        <v>45534</v>
      </c>
      <c r="N1377" s="116" t="s">
        <v>10581</v>
      </c>
      <c r="O1377" s="116"/>
      <c r="P1377" s="116" t="s">
        <v>10282</v>
      </c>
      <c r="Q1377" s="168">
        <v>45538</v>
      </c>
    </row>
    <row r="1378" spans="1:17" hidden="1" x14ac:dyDescent="0.25">
      <c r="A1378" s="18">
        <v>1219102890</v>
      </c>
      <c r="B1378" s="23" t="s">
        <v>5289</v>
      </c>
      <c r="C1378" s="265" t="s">
        <v>19</v>
      </c>
      <c r="D1378" s="265" t="s">
        <v>7382</v>
      </c>
      <c r="E1378" s="266">
        <v>2</v>
      </c>
      <c r="F1378" s="267">
        <v>45504</v>
      </c>
      <c r="G1378" s="266" t="s">
        <v>11709</v>
      </c>
      <c r="H1378" s="267">
        <v>45518</v>
      </c>
      <c r="I1378" s="268"/>
      <c r="J1378" s="268"/>
      <c r="K1378" s="338" t="s">
        <v>10398</v>
      </c>
      <c r="L1378" s="195">
        <v>36279</v>
      </c>
      <c r="M1378" s="168">
        <v>45534</v>
      </c>
      <c r="N1378" s="116" t="s">
        <v>10280</v>
      </c>
      <c r="O1378" s="116"/>
      <c r="P1378" s="116" t="s">
        <v>10282</v>
      </c>
      <c r="Q1378" s="168">
        <v>45540</v>
      </c>
    </row>
    <row r="1379" spans="1:17" hidden="1" x14ac:dyDescent="0.25">
      <c r="A1379" s="18">
        <v>1219102900</v>
      </c>
      <c r="B1379" s="23" t="s">
        <v>5292</v>
      </c>
      <c r="C1379" s="261" t="s">
        <v>19</v>
      </c>
      <c r="D1379" s="261" t="s">
        <v>7405</v>
      </c>
      <c r="E1379" s="262">
        <v>2</v>
      </c>
      <c r="F1379" s="263">
        <v>45471</v>
      </c>
      <c r="G1379" s="263" t="s">
        <v>11709</v>
      </c>
      <c r="H1379" s="263">
        <v>45518</v>
      </c>
      <c r="I1379" s="264"/>
      <c r="J1379" s="264" t="s">
        <v>10099</v>
      </c>
      <c r="K1379" s="338" t="s">
        <v>10398</v>
      </c>
      <c r="L1379" s="195">
        <v>36279</v>
      </c>
      <c r="M1379" s="168">
        <v>45534</v>
      </c>
      <c r="N1379" s="116" t="s">
        <v>10280</v>
      </c>
      <c r="O1379" s="116"/>
      <c r="P1379" s="116" t="s">
        <v>10282</v>
      </c>
      <c r="Q1379" s="168">
        <v>45540</v>
      </c>
    </row>
    <row r="1380" spans="1:17" hidden="1" x14ac:dyDescent="0.25">
      <c r="A1380" s="18">
        <v>1220102220</v>
      </c>
      <c r="B1380" s="14" t="s">
        <v>6969</v>
      </c>
      <c r="C1380" s="256" t="s">
        <v>19</v>
      </c>
      <c r="D1380" s="256" t="s">
        <v>6971</v>
      </c>
      <c r="E1380" s="257">
        <v>10</v>
      </c>
      <c r="F1380" s="258">
        <v>45504</v>
      </c>
      <c r="G1380" s="257" t="s">
        <v>11709</v>
      </c>
      <c r="H1380" s="258">
        <v>45518</v>
      </c>
      <c r="I1380" s="259"/>
      <c r="J1380" s="259" t="s">
        <v>10099</v>
      </c>
      <c r="K1380" s="338" t="s">
        <v>10398</v>
      </c>
      <c r="L1380" s="195">
        <v>36280</v>
      </c>
      <c r="M1380" s="168">
        <v>45534</v>
      </c>
      <c r="N1380" s="116" t="s">
        <v>10307</v>
      </c>
      <c r="O1380" s="116"/>
      <c r="P1380" s="116" t="s">
        <v>10282</v>
      </c>
      <c r="Q1380" s="168">
        <v>45561</v>
      </c>
    </row>
    <row r="1381" spans="1:17" hidden="1" x14ac:dyDescent="0.25">
      <c r="A1381" s="18">
        <v>1228101860</v>
      </c>
      <c r="B1381" s="14" t="s">
        <v>5284</v>
      </c>
      <c r="C1381" s="261" t="s">
        <v>19</v>
      </c>
      <c r="D1381" s="261" t="s">
        <v>5285</v>
      </c>
      <c r="E1381" s="262">
        <v>3</v>
      </c>
      <c r="F1381" s="263">
        <v>45504</v>
      </c>
      <c r="G1381" s="263" t="s">
        <v>11709</v>
      </c>
      <c r="H1381" s="263">
        <v>45518</v>
      </c>
      <c r="I1381" s="264"/>
      <c r="J1381" s="264" t="s">
        <v>10099</v>
      </c>
      <c r="K1381" s="338" t="s">
        <v>10398</v>
      </c>
      <c r="L1381" s="195">
        <v>36279</v>
      </c>
      <c r="M1381" s="168">
        <v>45534</v>
      </c>
      <c r="N1381" s="116" t="s">
        <v>10280</v>
      </c>
      <c r="O1381" s="116"/>
      <c r="P1381" s="116" t="s">
        <v>10282</v>
      </c>
      <c r="Q1381" s="168">
        <v>45540</v>
      </c>
    </row>
    <row r="1382" spans="1:17" hidden="1" x14ac:dyDescent="0.25">
      <c r="A1382" s="18">
        <v>1234100260</v>
      </c>
      <c r="B1382" s="14" t="s">
        <v>5517</v>
      </c>
      <c r="C1382" s="244" t="s">
        <v>19</v>
      </c>
      <c r="D1382" s="244" t="s">
        <v>8446</v>
      </c>
      <c r="E1382" s="245">
        <v>7</v>
      </c>
      <c r="F1382" s="246">
        <v>45502</v>
      </c>
      <c r="G1382" s="245" t="s">
        <v>11709</v>
      </c>
      <c r="H1382" s="246">
        <v>45518</v>
      </c>
      <c r="I1382" s="247" t="s">
        <v>8963</v>
      </c>
      <c r="J1382" s="247" t="s">
        <v>10003</v>
      </c>
      <c r="K1382" s="338" t="s">
        <v>10398</v>
      </c>
      <c r="L1382" s="195">
        <v>36280</v>
      </c>
      <c r="M1382" s="168">
        <v>45534</v>
      </c>
      <c r="N1382" s="116" t="s">
        <v>10307</v>
      </c>
      <c r="O1382" s="116"/>
      <c r="P1382" s="116" t="s">
        <v>10282</v>
      </c>
      <c r="Q1382" s="168">
        <v>45561</v>
      </c>
    </row>
    <row r="1383" spans="1:17" hidden="1" x14ac:dyDescent="0.25">
      <c r="A1383" s="18">
        <v>1235100970</v>
      </c>
      <c r="B1383" s="41" t="s">
        <v>8592</v>
      </c>
      <c r="C1383" s="244" t="s">
        <v>19</v>
      </c>
      <c r="D1383" s="244" t="s">
        <v>8591</v>
      </c>
      <c r="E1383" s="245">
        <v>2</v>
      </c>
      <c r="F1383" s="246">
        <v>45499</v>
      </c>
      <c r="G1383" s="245" t="s">
        <v>11709</v>
      </c>
      <c r="H1383" s="246">
        <v>45518</v>
      </c>
      <c r="I1383" s="247" t="s">
        <v>8963</v>
      </c>
      <c r="J1383" s="247" t="s">
        <v>10002</v>
      </c>
      <c r="K1383" s="338" t="s">
        <v>10398</v>
      </c>
      <c r="L1383" s="195">
        <v>36277</v>
      </c>
      <c r="M1383" s="168">
        <v>45534</v>
      </c>
      <c r="N1383" s="116" t="s">
        <v>11756</v>
      </c>
      <c r="O1383" s="116"/>
      <c r="P1383" s="116" t="s">
        <v>10282</v>
      </c>
      <c r="Q1383" s="168">
        <v>45537</v>
      </c>
    </row>
    <row r="1384" spans="1:17" hidden="1" x14ac:dyDescent="0.25">
      <c r="A1384" s="18">
        <v>1237100720</v>
      </c>
      <c r="B1384" s="14" t="s">
        <v>6153</v>
      </c>
      <c r="C1384" s="261" t="s">
        <v>19</v>
      </c>
      <c r="D1384" s="261" t="s">
        <v>7461</v>
      </c>
      <c r="E1384" s="262">
        <v>2</v>
      </c>
      <c r="F1384" s="263">
        <v>45504</v>
      </c>
      <c r="G1384" s="263" t="s">
        <v>11709</v>
      </c>
      <c r="H1384" s="263">
        <v>45518</v>
      </c>
      <c r="I1384" s="264"/>
      <c r="J1384" s="264" t="s">
        <v>10099</v>
      </c>
      <c r="K1384" s="338" t="s">
        <v>10398</v>
      </c>
      <c r="L1384" s="195">
        <v>36279</v>
      </c>
      <c r="M1384" s="168">
        <v>45534</v>
      </c>
      <c r="N1384" s="116" t="s">
        <v>10280</v>
      </c>
      <c r="O1384" s="116"/>
      <c r="P1384" s="116" t="s">
        <v>10282</v>
      </c>
      <c r="Q1384" s="168">
        <v>45540</v>
      </c>
    </row>
    <row r="1385" spans="1:17" hidden="1" x14ac:dyDescent="0.25">
      <c r="A1385" s="18">
        <v>1242100040</v>
      </c>
      <c r="B1385" s="19" t="s">
        <v>11852</v>
      </c>
      <c r="C1385" s="244" t="s">
        <v>731</v>
      </c>
      <c r="D1385" s="244" t="s">
        <v>11853</v>
      </c>
      <c r="E1385" s="245">
        <v>20</v>
      </c>
      <c r="F1385" s="246">
        <v>45502</v>
      </c>
      <c r="G1385" s="245" t="s">
        <v>11709</v>
      </c>
      <c r="H1385" s="246">
        <v>45518</v>
      </c>
      <c r="I1385" s="247" t="s">
        <v>8963</v>
      </c>
      <c r="J1385" s="247" t="s">
        <v>10154</v>
      </c>
      <c r="K1385" s="338" t="s">
        <v>10398</v>
      </c>
      <c r="L1385" s="195">
        <v>36280</v>
      </c>
      <c r="M1385" s="168">
        <v>45534</v>
      </c>
      <c r="N1385" s="116" t="s">
        <v>10307</v>
      </c>
      <c r="O1385" s="116"/>
      <c r="P1385" s="116" t="s">
        <v>10282</v>
      </c>
      <c r="Q1385" s="168">
        <v>45561</v>
      </c>
    </row>
    <row r="1386" spans="1:17" hidden="1" x14ac:dyDescent="0.25">
      <c r="A1386" s="18">
        <v>1013100090</v>
      </c>
      <c r="B1386" s="14" t="s">
        <v>8015</v>
      </c>
      <c r="C1386" s="244" t="s">
        <v>7375</v>
      </c>
      <c r="D1386" s="244" t="s">
        <v>7703</v>
      </c>
      <c r="E1386" s="245">
        <v>6</v>
      </c>
      <c r="F1386" s="246">
        <v>45504</v>
      </c>
      <c r="G1386" s="245" t="s">
        <v>11713</v>
      </c>
      <c r="H1386" s="246">
        <v>45524</v>
      </c>
      <c r="I1386" s="247" t="s">
        <v>8963</v>
      </c>
      <c r="J1386" s="247" t="s">
        <v>10523</v>
      </c>
      <c r="K1386" s="338" t="s">
        <v>10398</v>
      </c>
      <c r="L1386" s="195">
        <v>36190</v>
      </c>
      <c r="M1386" s="168">
        <v>45530</v>
      </c>
      <c r="N1386" s="116" t="s">
        <v>10291</v>
      </c>
      <c r="O1386" s="116"/>
      <c r="P1386" s="116" t="s">
        <v>10282</v>
      </c>
      <c r="Q1386" s="168">
        <v>45531</v>
      </c>
    </row>
    <row r="1387" spans="1:17" hidden="1" x14ac:dyDescent="0.25">
      <c r="A1387" s="18">
        <v>1027100250</v>
      </c>
      <c r="B1387" s="14" t="s">
        <v>7699</v>
      </c>
      <c r="C1387" s="248" t="s">
        <v>7375</v>
      </c>
      <c r="D1387" s="248" t="s">
        <v>7702</v>
      </c>
      <c r="E1387" s="249">
        <v>1</v>
      </c>
      <c r="F1387" s="250">
        <v>45502</v>
      </c>
      <c r="G1387" s="249" t="s">
        <v>11713</v>
      </c>
      <c r="H1387" s="250">
        <v>45524</v>
      </c>
      <c r="I1387" s="242"/>
      <c r="J1387" s="242"/>
      <c r="K1387" s="338" t="s">
        <v>10398</v>
      </c>
      <c r="L1387" s="195">
        <v>36190</v>
      </c>
      <c r="M1387" s="168">
        <v>45530</v>
      </c>
      <c r="N1387" s="116" t="s">
        <v>10291</v>
      </c>
      <c r="O1387" s="116"/>
      <c r="P1387" s="116" t="s">
        <v>10282</v>
      </c>
      <c r="Q1387" s="168">
        <v>45531</v>
      </c>
    </row>
    <row r="1388" spans="1:17" hidden="1" x14ac:dyDescent="0.25">
      <c r="A1388" s="18">
        <v>1513100320</v>
      </c>
      <c r="B1388" s="14" t="s">
        <v>4325</v>
      </c>
      <c r="C1388" s="265" t="s">
        <v>19</v>
      </c>
      <c r="D1388" s="265" t="s">
        <v>6918</v>
      </c>
      <c r="E1388" s="266">
        <v>600</v>
      </c>
      <c r="F1388" s="267">
        <v>45523</v>
      </c>
      <c r="G1388" s="266" t="s">
        <v>11715</v>
      </c>
      <c r="H1388" s="267">
        <v>45524</v>
      </c>
      <c r="I1388" s="268"/>
      <c r="J1388" s="268"/>
      <c r="K1388" s="338" t="s">
        <v>10398</v>
      </c>
      <c r="L1388" s="195">
        <v>36169</v>
      </c>
      <c r="M1388" s="168">
        <v>45506</v>
      </c>
      <c r="N1388" s="116" t="s">
        <v>10175</v>
      </c>
      <c r="O1388" s="116" t="s">
        <v>10522</v>
      </c>
      <c r="P1388" s="116" t="s">
        <v>10282</v>
      </c>
      <c r="Q1388" s="168">
        <v>45608</v>
      </c>
    </row>
    <row r="1389" spans="1:17" hidden="1" x14ac:dyDescent="0.25">
      <c r="A1389" s="18">
        <v>1520102950</v>
      </c>
      <c r="B1389" s="14" t="s">
        <v>8393</v>
      </c>
      <c r="C1389" s="244" t="s">
        <v>19</v>
      </c>
      <c r="D1389" s="244" t="s">
        <v>8390</v>
      </c>
      <c r="E1389" s="245">
        <v>6</v>
      </c>
      <c r="F1389" s="246">
        <v>45499</v>
      </c>
      <c r="G1389" s="245" t="s">
        <v>11714</v>
      </c>
      <c r="H1389" s="246">
        <v>45524</v>
      </c>
      <c r="I1389" s="247" t="s">
        <v>8963</v>
      </c>
      <c r="J1389" s="247" t="s">
        <v>10887</v>
      </c>
      <c r="K1389" s="338" t="s">
        <v>10398</v>
      </c>
      <c r="L1389" s="195">
        <v>36192</v>
      </c>
      <c r="M1389" s="168">
        <v>45530</v>
      </c>
      <c r="N1389" s="116" t="s">
        <v>10458</v>
      </c>
      <c r="O1389" s="116"/>
      <c r="P1389" s="116" t="s">
        <v>10282</v>
      </c>
      <c r="Q1389" s="168">
        <v>45531</v>
      </c>
    </row>
    <row r="1390" spans="1:17" hidden="1" x14ac:dyDescent="0.25">
      <c r="A1390" s="18">
        <v>1520102960</v>
      </c>
      <c r="B1390" s="14" t="s">
        <v>8391</v>
      </c>
      <c r="C1390" s="244" t="s">
        <v>19</v>
      </c>
      <c r="D1390" s="244" t="s">
        <v>8396</v>
      </c>
      <c r="E1390" s="245">
        <v>6</v>
      </c>
      <c r="F1390" s="246">
        <v>45499</v>
      </c>
      <c r="G1390" s="245" t="s">
        <v>11714</v>
      </c>
      <c r="H1390" s="246">
        <v>45524</v>
      </c>
      <c r="I1390" s="247" t="s">
        <v>8963</v>
      </c>
      <c r="J1390" s="247" t="s">
        <v>10887</v>
      </c>
      <c r="K1390" s="338" t="s">
        <v>10398</v>
      </c>
      <c r="L1390" s="195">
        <v>36192</v>
      </c>
      <c r="M1390" s="168">
        <v>45530</v>
      </c>
      <c r="N1390" s="116" t="s">
        <v>10458</v>
      </c>
      <c r="O1390" s="116"/>
      <c r="P1390" s="116" t="s">
        <v>10282</v>
      </c>
      <c r="Q1390" s="168">
        <v>45531</v>
      </c>
    </row>
    <row r="1391" spans="1:17" hidden="1" x14ac:dyDescent="0.25">
      <c r="A1391" s="18">
        <v>1214100730</v>
      </c>
      <c r="B1391" s="19" t="s">
        <v>11718</v>
      </c>
      <c r="C1391" s="244" t="s">
        <v>19</v>
      </c>
      <c r="D1391" s="244" t="s">
        <v>11723</v>
      </c>
      <c r="E1391" s="245">
        <v>2</v>
      </c>
      <c r="F1391" s="246">
        <v>45524</v>
      </c>
      <c r="G1391" s="245" t="s">
        <v>11724</v>
      </c>
      <c r="H1391" s="246">
        <v>45524</v>
      </c>
      <c r="I1391" s="247" t="s">
        <v>8963</v>
      </c>
      <c r="J1391" s="247" t="s">
        <v>10002</v>
      </c>
      <c r="K1391" s="338" t="s">
        <v>10398</v>
      </c>
      <c r="L1391" s="195">
        <v>36166</v>
      </c>
      <c r="M1391" s="168">
        <v>45525</v>
      </c>
      <c r="N1391" s="116" t="s">
        <v>10223</v>
      </c>
      <c r="O1391" s="116"/>
      <c r="P1391" s="116" t="s">
        <v>10282</v>
      </c>
      <c r="Q1391" s="168">
        <v>45527</v>
      </c>
    </row>
    <row r="1392" spans="1:17" ht="25.5" hidden="1" x14ac:dyDescent="0.25">
      <c r="A1392" s="18">
        <v>1519106720</v>
      </c>
      <c r="B1392" s="29" t="s">
        <v>292</v>
      </c>
      <c r="C1392" s="244" t="s">
        <v>19</v>
      </c>
      <c r="D1392" s="244" t="s">
        <v>7609</v>
      </c>
      <c r="E1392" s="245">
        <v>2</v>
      </c>
      <c r="F1392" s="246">
        <v>45526</v>
      </c>
      <c r="G1392" s="245" t="s">
        <v>11728</v>
      </c>
      <c r="H1392" s="246">
        <v>45526</v>
      </c>
      <c r="I1392" s="247" t="s">
        <v>8963</v>
      </c>
      <c r="J1392" s="247" t="s">
        <v>10003</v>
      </c>
      <c r="K1392" s="338" t="s">
        <v>10398</v>
      </c>
      <c r="L1392" s="195">
        <v>36226</v>
      </c>
      <c r="M1392" s="168">
        <v>45532</v>
      </c>
      <c r="N1392" s="116" t="s">
        <v>11748</v>
      </c>
      <c r="O1392" s="116"/>
      <c r="P1392" s="116" t="s">
        <v>10282</v>
      </c>
      <c r="Q1392" s="168">
        <v>45545</v>
      </c>
    </row>
    <row r="1393" spans="1:17" hidden="1" x14ac:dyDescent="0.25">
      <c r="A1393" s="18">
        <v>1520102950</v>
      </c>
      <c r="B1393" s="14" t="s">
        <v>8393</v>
      </c>
      <c r="C1393" s="261" t="s">
        <v>19</v>
      </c>
      <c r="D1393" s="261" t="s">
        <v>8390</v>
      </c>
      <c r="E1393" s="262">
        <v>4</v>
      </c>
      <c r="F1393" s="263">
        <v>45526</v>
      </c>
      <c r="G1393" s="263" t="s">
        <v>11730</v>
      </c>
      <c r="H1393" s="263">
        <v>45526</v>
      </c>
      <c r="I1393" s="264"/>
      <c r="J1393" s="264" t="s">
        <v>10099</v>
      </c>
      <c r="K1393" s="338" t="s">
        <v>10398</v>
      </c>
      <c r="L1393" s="195">
        <v>36273</v>
      </c>
      <c r="M1393" s="168">
        <v>45534</v>
      </c>
      <c r="N1393" s="116" t="s">
        <v>10458</v>
      </c>
      <c r="O1393" s="116"/>
      <c r="P1393" s="116" t="s">
        <v>10282</v>
      </c>
      <c r="Q1393" s="168">
        <v>45538</v>
      </c>
    </row>
    <row r="1394" spans="1:17" hidden="1" x14ac:dyDescent="0.25">
      <c r="A1394" s="18">
        <v>1520102960</v>
      </c>
      <c r="B1394" s="14" t="s">
        <v>8391</v>
      </c>
      <c r="C1394" s="261" t="s">
        <v>19</v>
      </c>
      <c r="D1394" s="261" t="s">
        <v>8396</v>
      </c>
      <c r="E1394" s="262">
        <v>4</v>
      </c>
      <c r="F1394" s="263">
        <v>45526</v>
      </c>
      <c r="G1394" s="263" t="s">
        <v>11730</v>
      </c>
      <c r="H1394" s="263">
        <v>45526</v>
      </c>
      <c r="I1394" s="264"/>
      <c r="J1394" s="264" t="s">
        <v>10099</v>
      </c>
      <c r="K1394" s="338" t="s">
        <v>10398</v>
      </c>
      <c r="L1394" s="195">
        <v>36273</v>
      </c>
      <c r="M1394" s="168">
        <v>45534</v>
      </c>
      <c r="N1394" s="116" t="s">
        <v>10458</v>
      </c>
      <c r="O1394" s="116"/>
      <c r="P1394" s="116" t="s">
        <v>10282</v>
      </c>
      <c r="Q1394" s="168">
        <v>45538</v>
      </c>
    </row>
    <row r="1395" spans="1:17" hidden="1" x14ac:dyDescent="0.25">
      <c r="A1395" s="18">
        <v>1012100010</v>
      </c>
      <c r="B1395" s="14" t="s">
        <v>2992</v>
      </c>
      <c r="C1395" s="256" t="s">
        <v>19</v>
      </c>
      <c r="D1395" s="256" t="s">
        <v>6632</v>
      </c>
      <c r="E1395" s="257">
        <v>2</v>
      </c>
      <c r="F1395" s="258">
        <v>45523</v>
      </c>
      <c r="G1395" s="257" t="s">
        <v>11731</v>
      </c>
      <c r="H1395" s="258">
        <v>45526</v>
      </c>
      <c r="I1395" s="259"/>
      <c r="J1395" s="259"/>
      <c r="K1395" s="338" t="s">
        <v>10398</v>
      </c>
      <c r="L1395" s="195">
        <v>36272</v>
      </c>
      <c r="M1395" s="168">
        <v>45534</v>
      </c>
      <c r="N1395" s="116" t="s">
        <v>10528</v>
      </c>
      <c r="O1395" s="116"/>
      <c r="P1395" s="116" t="s">
        <v>10282</v>
      </c>
      <c r="Q1395" s="168">
        <v>45537</v>
      </c>
    </row>
    <row r="1396" spans="1:17" hidden="1" x14ac:dyDescent="0.25">
      <c r="A1396" s="18">
        <v>1012100120</v>
      </c>
      <c r="B1396" s="14" t="s">
        <v>2994</v>
      </c>
      <c r="C1396" s="248" t="s">
        <v>19</v>
      </c>
      <c r="D1396" s="248" t="s">
        <v>6630</v>
      </c>
      <c r="E1396" s="249">
        <v>30</v>
      </c>
      <c r="F1396" s="250">
        <v>45523</v>
      </c>
      <c r="G1396" s="249" t="s">
        <v>11731</v>
      </c>
      <c r="H1396" s="250">
        <v>45526</v>
      </c>
      <c r="I1396" s="242"/>
      <c r="J1396" s="242"/>
      <c r="K1396" s="338" t="s">
        <v>10398</v>
      </c>
      <c r="L1396" s="195">
        <v>36272</v>
      </c>
      <c r="M1396" s="168">
        <v>45534</v>
      </c>
      <c r="N1396" s="116" t="s">
        <v>10528</v>
      </c>
      <c r="O1396" s="116" t="s">
        <v>11864</v>
      </c>
      <c r="P1396" s="116" t="s">
        <v>10282</v>
      </c>
      <c r="Q1396" s="168">
        <v>45567</v>
      </c>
    </row>
    <row r="1397" spans="1:17" hidden="1" x14ac:dyDescent="0.25">
      <c r="A1397" s="18">
        <v>1322101460</v>
      </c>
      <c r="B1397" s="30" t="s">
        <v>7584</v>
      </c>
      <c r="C1397" s="248" t="s">
        <v>19</v>
      </c>
      <c r="D1397" s="248" t="s">
        <v>7585</v>
      </c>
      <c r="E1397" s="249">
        <v>4</v>
      </c>
      <c r="F1397" s="250">
        <v>45504</v>
      </c>
      <c r="G1397" s="249" t="s">
        <v>11734</v>
      </c>
      <c r="H1397" s="250">
        <v>45526</v>
      </c>
      <c r="I1397" s="242"/>
      <c r="J1397" s="242"/>
      <c r="K1397" s="338" t="s">
        <v>10398</v>
      </c>
      <c r="L1397" s="195">
        <v>36275</v>
      </c>
      <c r="M1397" s="168">
        <v>45534</v>
      </c>
      <c r="N1397" s="116" t="s">
        <v>10221</v>
      </c>
      <c r="O1397" s="116"/>
      <c r="P1397" s="116" t="s">
        <v>10282</v>
      </c>
      <c r="Q1397" s="168">
        <v>45565</v>
      </c>
    </row>
    <row r="1398" spans="1:17" hidden="1" x14ac:dyDescent="0.25">
      <c r="A1398" s="18">
        <v>1522100070</v>
      </c>
      <c r="B1398" s="14" t="s">
        <v>178</v>
      </c>
      <c r="C1398" s="244" t="s">
        <v>19</v>
      </c>
      <c r="D1398" s="244" t="s">
        <v>9679</v>
      </c>
      <c r="E1398" s="245">
        <v>3</v>
      </c>
      <c r="F1398" s="246">
        <v>45499</v>
      </c>
      <c r="G1398" s="245" t="s">
        <v>11733</v>
      </c>
      <c r="H1398" s="246">
        <v>45526</v>
      </c>
      <c r="I1398" s="247" t="s">
        <v>8963</v>
      </c>
      <c r="J1398" s="247" t="s">
        <v>10003</v>
      </c>
      <c r="K1398" s="338" t="s">
        <v>10398</v>
      </c>
      <c r="L1398" s="195">
        <v>36331</v>
      </c>
      <c r="M1398" s="168">
        <v>45541</v>
      </c>
      <c r="N1398" s="116" t="s">
        <v>10227</v>
      </c>
      <c r="O1398" s="116"/>
      <c r="P1398" s="116" t="s">
        <v>10282</v>
      </c>
      <c r="Q1398" s="168">
        <v>45574</v>
      </c>
    </row>
    <row r="1399" spans="1:17" hidden="1" x14ac:dyDescent="0.25">
      <c r="A1399" s="18">
        <v>1517100570</v>
      </c>
      <c r="B1399" s="14" t="s">
        <v>7741</v>
      </c>
      <c r="C1399" s="248" t="s">
        <v>19</v>
      </c>
      <c r="D1399" s="248" t="s">
        <v>7631</v>
      </c>
      <c r="E1399" s="249">
        <v>20</v>
      </c>
      <c r="F1399" s="250">
        <v>45504</v>
      </c>
      <c r="G1399" s="249" t="s">
        <v>11732</v>
      </c>
      <c r="H1399" s="250">
        <v>45526</v>
      </c>
      <c r="I1399" s="242"/>
      <c r="J1399" s="242"/>
      <c r="K1399" s="338" t="s">
        <v>10398</v>
      </c>
      <c r="L1399" s="195">
        <v>36191</v>
      </c>
      <c r="M1399" s="168">
        <v>45530</v>
      </c>
      <c r="N1399" s="116" t="s">
        <v>11739</v>
      </c>
      <c r="O1399" s="116"/>
      <c r="P1399" s="116" t="s">
        <v>10282</v>
      </c>
      <c r="Q1399" s="168">
        <v>45544</v>
      </c>
    </row>
    <row r="1400" spans="1:17" hidden="1" x14ac:dyDescent="0.25">
      <c r="A1400" s="18">
        <v>1029100450</v>
      </c>
      <c r="B1400" s="14" t="s">
        <v>1658</v>
      </c>
      <c r="C1400" s="248" t="s">
        <v>19</v>
      </c>
      <c r="D1400" s="248" t="s">
        <v>9894</v>
      </c>
      <c r="E1400" s="249">
        <v>15</v>
      </c>
      <c r="F1400" s="250">
        <v>45498</v>
      </c>
      <c r="G1400" s="249" t="s">
        <v>11742</v>
      </c>
      <c r="H1400" s="250">
        <v>45531</v>
      </c>
      <c r="I1400" s="242"/>
      <c r="J1400" s="242"/>
      <c r="K1400" s="338" t="s">
        <v>10398</v>
      </c>
      <c r="L1400" s="195">
        <v>36248</v>
      </c>
      <c r="M1400" s="168">
        <v>45532</v>
      </c>
      <c r="N1400" s="116" t="s">
        <v>10218</v>
      </c>
      <c r="O1400" s="116"/>
      <c r="P1400" s="116" t="s">
        <v>10282</v>
      </c>
      <c r="Q1400" s="168">
        <v>45539</v>
      </c>
    </row>
    <row r="1401" spans="1:17" hidden="1" x14ac:dyDescent="0.25">
      <c r="A1401" s="18">
        <v>1022104240</v>
      </c>
      <c r="B1401" s="10" t="s">
        <v>9691</v>
      </c>
      <c r="C1401" s="256" t="s">
        <v>19</v>
      </c>
      <c r="D1401" s="256" t="s">
        <v>10849</v>
      </c>
      <c r="E1401" s="257">
        <v>5</v>
      </c>
      <c r="F1401" s="258">
        <v>45516</v>
      </c>
      <c r="G1401" s="257" t="s">
        <v>11743</v>
      </c>
      <c r="H1401" s="258">
        <v>45531</v>
      </c>
      <c r="I1401" s="259"/>
      <c r="J1401" s="259" t="s">
        <v>10099</v>
      </c>
      <c r="K1401" s="338" t="s">
        <v>10398</v>
      </c>
      <c r="L1401" s="195">
        <v>36270</v>
      </c>
      <c r="M1401" s="168">
        <v>45534</v>
      </c>
      <c r="N1401" s="116" t="s">
        <v>11755</v>
      </c>
      <c r="O1401" s="116"/>
      <c r="P1401" s="116" t="s">
        <v>10282</v>
      </c>
      <c r="Q1401" s="168">
        <v>45560</v>
      </c>
    </row>
    <row r="1402" spans="1:17" hidden="1" x14ac:dyDescent="0.25">
      <c r="A1402" s="18">
        <v>1022104240</v>
      </c>
      <c r="B1402" s="10" t="s">
        <v>9691</v>
      </c>
      <c r="C1402" s="256" t="s">
        <v>19</v>
      </c>
      <c r="D1402" s="256" t="s">
        <v>11665</v>
      </c>
      <c r="E1402" s="257">
        <v>5</v>
      </c>
      <c r="F1402" s="258">
        <v>45503</v>
      </c>
      <c r="G1402" s="257" t="s">
        <v>11743</v>
      </c>
      <c r="H1402" s="258">
        <v>45531</v>
      </c>
      <c r="I1402" s="259"/>
      <c r="J1402" s="259" t="s">
        <v>10099</v>
      </c>
      <c r="K1402" s="338" t="s">
        <v>10398</v>
      </c>
      <c r="L1402" s="195">
        <v>36270</v>
      </c>
      <c r="M1402" s="168">
        <v>45534</v>
      </c>
      <c r="N1402" s="116" t="s">
        <v>11755</v>
      </c>
      <c r="O1402" s="116"/>
      <c r="P1402" s="116" t="s">
        <v>10282</v>
      </c>
      <c r="Q1402" s="168">
        <v>45560</v>
      </c>
    </row>
    <row r="1403" spans="1:17" hidden="1" x14ac:dyDescent="0.25">
      <c r="A1403" s="18">
        <v>1022104240</v>
      </c>
      <c r="B1403" s="10" t="s">
        <v>9691</v>
      </c>
      <c r="C1403" s="256" t="s">
        <v>19</v>
      </c>
      <c r="D1403" s="256" t="s">
        <v>10850</v>
      </c>
      <c r="E1403" s="257">
        <v>5</v>
      </c>
      <c r="F1403" s="258">
        <v>45516</v>
      </c>
      <c r="G1403" s="257" t="s">
        <v>11743</v>
      </c>
      <c r="H1403" s="258">
        <v>45531</v>
      </c>
      <c r="I1403" s="259"/>
      <c r="J1403" s="259" t="s">
        <v>10099</v>
      </c>
      <c r="K1403" s="338" t="s">
        <v>10398</v>
      </c>
      <c r="L1403" s="195">
        <v>36270</v>
      </c>
      <c r="M1403" s="168">
        <v>45534</v>
      </c>
      <c r="N1403" s="116" t="s">
        <v>11755</v>
      </c>
      <c r="O1403" s="116"/>
      <c r="P1403" s="116" t="s">
        <v>10282</v>
      </c>
      <c r="Q1403" s="168">
        <v>45560</v>
      </c>
    </row>
    <row r="1404" spans="1:17" hidden="1" x14ac:dyDescent="0.25">
      <c r="A1404" s="18">
        <v>1511103130</v>
      </c>
      <c r="B1404" s="19" t="s">
        <v>10105</v>
      </c>
      <c r="C1404" s="244" t="s">
        <v>19</v>
      </c>
      <c r="D1404" s="244" t="s">
        <v>10106</v>
      </c>
      <c r="E1404" s="245">
        <v>20</v>
      </c>
      <c r="F1404" s="246">
        <v>45516</v>
      </c>
      <c r="G1404" s="245" t="s">
        <v>11744</v>
      </c>
      <c r="H1404" s="246">
        <v>45531</v>
      </c>
      <c r="I1404" s="247" t="s">
        <v>8963</v>
      </c>
      <c r="J1404" s="247" t="s">
        <v>10470</v>
      </c>
      <c r="K1404" s="338" t="s">
        <v>10398</v>
      </c>
      <c r="L1404" s="195">
        <v>36266</v>
      </c>
      <c r="M1404" s="168">
        <v>45533</v>
      </c>
      <c r="N1404" s="116" t="s">
        <v>10175</v>
      </c>
      <c r="O1404" s="116"/>
      <c r="P1404" s="116" t="s">
        <v>10282</v>
      </c>
      <c r="Q1404" s="168">
        <v>45538</v>
      </c>
    </row>
    <row r="1405" spans="1:17" hidden="1" x14ac:dyDescent="0.25">
      <c r="A1405" s="18">
        <v>1810103710</v>
      </c>
      <c r="B1405" s="14" t="s">
        <v>4820</v>
      </c>
      <c r="C1405" s="248" t="s">
        <v>19</v>
      </c>
      <c r="D1405" s="248" t="s">
        <v>4821</v>
      </c>
      <c r="E1405" s="249">
        <v>20</v>
      </c>
      <c r="F1405" s="250">
        <v>45513</v>
      </c>
      <c r="G1405" s="249" t="s">
        <v>11744</v>
      </c>
      <c r="H1405" s="250">
        <v>45531</v>
      </c>
      <c r="I1405" s="242"/>
      <c r="J1405" s="242"/>
      <c r="K1405" s="338" t="s">
        <v>10398</v>
      </c>
      <c r="L1405" s="195">
        <v>36266</v>
      </c>
      <c r="M1405" s="168">
        <v>45533</v>
      </c>
      <c r="N1405" s="116" t="s">
        <v>10175</v>
      </c>
      <c r="O1405" s="116"/>
      <c r="P1405" s="116" t="s">
        <v>10282</v>
      </c>
      <c r="Q1405" s="168">
        <v>45538</v>
      </c>
    </row>
    <row r="1406" spans="1:17" hidden="1" x14ac:dyDescent="0.25">
      <c r="A1406" s="18">
        <v>1810104010</v>
      </c>
      <c r="B1406" s="29" t="s">
        <v>4905</v>
      </c>
      <c r="C1406" s="244" t="s">
        <v>19</v>
      </c>
      <c r="D1406" s="244" t="s">
        <v>4906</v>
      </c>
      <c r="E1406" s="245">
        <v>5</v>
      </c>
      <c r="F1406" s="246">
        <v>45530</v>
      </c>
      <c r="G1406" s="245" t="s">
        <v>11744</v>
      </c>
      <c r="H1406" s="246">
        <v>45531</v>
      </c>
      <c r="I1406" s="247" t="s">
        <v>8963</v>
      </c>
      <c r="J1406" s="247" t="s">
        <v>10154</v>
      </c>
      <c r="K1406" s="338" t="s">
        <v>10398</v>
      </c>
      <c r="L1406" s="195">
        <v>36266</v>
      </c>
      <c r="M1406" s="168">
        <v>45533</v>
      </c>
      <c r="N1406" s="116" t="s">
        <v>10175</v>
      </c>
      <c r="O1406" s="116"/>
      <c r="P1406" s="116" t="s">
        <v>10282</v>
      </c>
      <c r="Q1406" s="168">
        <v>45538</v>
      </c>
    </row>
    <row r="1407" spans="1:17" hidden="1" x14ac:dyDescent="0.25">
      <c r="A1407" s="18">
        <v>1810104260</v>
      </c>
      <c r="B1407" s="14" t="s">
        <v>6895</v>
      </c>
      <c r="C1407" s="248" t="s">
        <v>19</v>
      </c>
      <c r="D1407" s="248" t="s">
        <v>6896</v>
      </c>
      <c r="E1407" s="249">
        <v>20</v>
      </c>
      <c r="F1407" s="250">
        <v>45530</v>
      </c>
      <c r="G1407" s="249" t="s">
        <v>11744</v>
      </c>
      <c r="H1407" s="250">
        <v>45531</v>
      </c>
      <c r="I1407" s="242"/>
      <c r="J1407" s="242"/>
      <c r="K1407" s="338" t="s">
        <v>10398</v>
      </c>
      <c r="L1407" s="195">
        <v>36266</v>
      </c>
      <c r="M1407" s="168">
        <v>45533</v>
      </c>
      <c r="N1407" s="116" t="s">
        <v>10175</v>
      </c>
      <c r="O1407" s="116"/>
      <c r="P1407" s="116" t="s">
        <v>10282</v>
      </c>
      <c r="Q1407" s="168">
        <v>45538</v>
      </c>
    </row>
    <row r="1408" spans="1:17" hidden="1" x14ac:dyDescent="0.25">
      <c r="A1408" s="18">
        <v>1212100030</v>
      </c>
      <c r="B1408" s="19" t="s">
        <v>9620</v>
      </c>
      <c r="C1408" s="255" t="s">
        <v>1469</v>
      </c>
      <c r="D1408" s="255" t="s">
        <v>6663</v>
      </c>
      <c r="E1408" s="245">
        <v>100</v>
      </c>
      <c r="F1408" s="246">
        <v>45516</v>
      </c>
      <c r="G1408" s="245" t="s">
        <v>11765</v>
      </c>
      <c r="H1408" s="246">
        <v>45538</v>
      </c>
      <c r="I1408" s="247" t="s">
        <v>8963</v>
      </c>
      <c r="J1408" s="247" t="s">
        <v>10680</v>
      </c>
      <c r="K1408" s="338" t="s">
        <v>10398</v>
      </c>
      <c r="L1408" s="195">
        <v>36351</v>
      </c>
      <c r="M1408" s="168">
        <v>45545</v>
      </c>
      <c r="N1408" s="116" t="s">
        <v>10280</v>
      </c>
      <c r="O1408" s="116"/>
      <c r="P1408" s="116" t="s">
        <v>10282</v>
      </c>
      <c r="Q1408" s="168">
        <v>45546</v>
      </c>
    </row>
    <row r="1409" spans="1:17" hidden="1" x14ac:dyDescent="0.25">
      <c r="A1409" s="18">
        <v>1213101730</v>
      </c>
      <c r="B1409" s="23" t="s">
        <v>1482</v>
      </c>
      <c r="C1409" s="244" t="s">
        <v>1469</v>
      </c>
      <c r="D1409" s="244" t="s">
        <v>8241</v>
      </c>
      <c r="E1409" s="245">
        <v>300</v>
      </c>
      <c r="F1409" s="246">
        <v>45516</v>
      </c>
      <c r="G1409" s="245" t="s">
        <v>11765</v>
      </c>
      <c r="H1409" s="246">
        <v>45538</v>
      </c>
      <c r="I1409" s="247" t="s">
        <v>8963</v>
      </c>
      <c r="J1409" s="247" t="s">
        <v>11740</v>
      </c>
      <c r="K1409" s="338" t="s">
        <v>10398</v>
      </c>
      <c r="L1409" s="195">
        <v>36349</v>
      </c>
      <c r="M1409" s="168">
        <v>45545</v>
      </c>
      <c r="N1409" s="116" t="s">
        <v>10223</v>
      </c>
      <c r="O1409" s="116"/>
      <c r="P1409" s="116" t="s">
        <v>10282</v>
      </c>
      <c r="Q1409" s="168">
        <v>45546</v>
      </c>
    </row>
    <row r="1410" spans="1:17" hidden="1" x14ac:dyDescent="0.25">
      <c r="A1410" s="18">
        <v>1213103180</v>
      </c>
      <c r="B1410" s="14" t="s">
        <v>9182</v>
      </c>
      <c r="C1410" s="248" t="s">
        <v>6699</v>
      </c>
      <c r="D1410" s="248" t="s">
        <v>11651</v>
      </c>
      <c r="E1410" s="249">
        <v>2</v>
      </c>
      <c r="F1410" s="250">
        <v>45516</v>
      </c>
      <c r="G1410" s="249" t="s">
        <v>11765</v>
      </c>
      <c r="H1410" s="250">
        <v>45538</v>
      </c>
      <c r="I1410" s="242"/>
      <c r="J1410" s="242" t="s">
        <v>10099</v>
      </c>
      <c r="K1410" s="338" t="s">
        <v>10398</v>
      </c>
      <c r="L1410" s="195">
        <v>36351</v>
      </c>
      <c r="M1410" s="168">
        <v>45545</v>
      </c>
      <c r="N1410" s="116" t="s">
        <v>10280</v>
      </c>
      <c r="O1410" s="116"/>
      <c r="P1410" s="116" t="s">
        <v>10282</v>
      </c>
      <c r="Q1410" s="168">
        <v>45546</v>
      </c>
    </row>
    <row r="1411" spans="1:17" hidden="1" x14ac:dyDescent="0.25">
      <c r="A1411" s="18">
        <v>1310101740</v>
      </c>
      <c r="B1411" s="14" t="s">
        <v>6937</v>
      </c>
      <c r="C1411" s="248" t="s">
        <v>19</v>
      </c>
      <c r="D1411" s="248" t="s">
        <v>6846</v>
      </c>
      <c r="E1411" s="249">
        <v>20</v>
      </c>
      <c r="F1411" s="250">
        <v>45513</v>
      </c>
      <c r="G1411" s="249" t="s">
        <v>11763</v>
      </c>
      <c r="H1411" s="250">
        <v>45538</v>
      </c>
      <c r="I1411" s="242"/>
      <c r="J1411" s="242"/>
      <c r="K1411" s="338" t="s">
        <v>10398</v>
      </c>
      <c r="L1411" s="195">
        <v>36667</v>
      </c>
      <c r="M1411" s="168">
        <v>45580</v>
      </c>
      <c r="N1411" s="116" t="s">
        <v>10466</v>
      </c>
      <c r="O1411" s="116"/>
      <c r="P1411" s="116" t="s">
        <v>10282</v>
      </c>
      <c r="Q1411" s="168">
        <v>45580</v>
      </c>
    </row>
    <row r="1412" spans="1:17" hidden="1" x14ac:dyDescent="0.25">
      <c r="A1412" s="18">
        <v>1310103060</v>
      </c>
      <c r="B1412" s="14" t="s">
        <v>6748</v>
      </c>
      <c r="C1412" s="265" t="s">
        <v>19</v>
      </c>
      <c r="D1412" s="265" t="s">
        <v>6749</v>
      </c>
      <c r="E1412" s="266">
        <v>40</v>
      </c>
      <c r="F1412" s="267">
        <v>45513</v>
      </c>
      <c r="G1412" s="266" t="s">
        <v>11763</v>
      </c>
      <c r="H1412" s="267">
        <v>45538</v>
      </c>
      <c r="I1412" s="268"/>
      <c r="J1412" s="268"/>
      <c r="K1412" s="338" t="s">
        <v>10398</v>
      </c>
      <c r="L1412" s="195">
        <v>36692</v>
      </c>
      <c r="M1412" s="168">
        <v>45581</v>
      </c>
      <c r="N1412" s="116" t="s">
        <v>10287</v>
      </c>
      <c r="O1412" s="116"/>
      <c r="P1412" s="116" t="s">
        <v>10282</v>
      </c>
      <c r="Q1412" s="168">
        <v>45587</v>
      </c>
    </row>
    <row r="1413" spans="1:17" hidden="1" x14ac:dyDescent="0.25">
      <c r="A1413" s="18">
        <v>1310103070</v>
      </c>
      <c r="B1413" s="14" t="s">
        <v>6751</v>
      </c>
      <c r="C1413" s="265" t="s">
        <v>19</v>
      </c>
      <c r="D1413" s="265" t="s">
        <v>6752</v>
      </c>
      <c r="E1413" s="266">
        <v>40</v>
      </c>
      <c r="F1413" s="267">
        <v>45513</v>
      </c>
      <c r="G1413" s="266" t="s">
        <v>11763</v>
      </c>
      <c r="H1413" s="267">
        <v>45538</v>
      </c>
      <c r="I1413" s="268"/>
      <c r="J1413" s="268"/>
      <c r="K1413" s="338" t="s">
        <v>10398</v>
      </c>
      <c r="L1413" s="195">
        <v>36692</v>
      </c>
      <c r="M1413" s="168">
        <v>45581</v>
      </c>
      <c r="N1413" s="116" t="s">
        <v>10287</v>
      </c>
      <c r="O1413" s="116"/>
      <c r="P1413" s="116" t="s">
        <v>10282</v>
      </c>
      <c r="Q1413" s="168">
        <v>45587</v>
      </c>
    </row>
    <row r="1414" spans="1:17" hidden="1" x14ac:dyDescent="0.25">
      <c r="A1414" s="18">
        <v>1022101300</v>
      </c>
      <c r="B1414" s="14" t="s">
        <v>5840</v>
      </c>
      <c r="C1414" s="255" t="s">
        <v>19</v>
      </c>
      <c r="D1414" s="255" t="s">
        <v>9165</v>
      </c>
      <c r="E1414" s="245">
        <v>8</v>
      </c>
      <c r="F1414" s="246">
        <v>45461</v>
      </c>
      <c r="G1414" s="245" t="s">
        <v>11774</v>
      </c>
      <c r="H1414" s="246">
        <v>45538</v>
      </c>
      <c r="I1414" s="247" t="s">
        <v>8963</v>
      </c>
      <c r="J1414" s="247" t="s">
        <v>10523</v>
      </c>
      <c r="K1414" s="338" t="s">
        <v>10398</v>
      </c>
      <c r="L1414" s="195">
        <v>36478</v>
      </c>
      <c r="M1414" s="168">
        <v>45562</v>
      </c>
      <c r="N1414" s="116" t="s">
        <v>11877</v>
      </c>
      <c r="O1414" s="116"/>
      <c r="P1414" s="116" t="s">
        <v>10282</v>
      </c>
      <c r="Q1414" s="168">
        <v>45586</v>
      </c>
    </row>
    <row r="1415" spans="1:17" hidden="1" x14ac:dyDescent="0.25">
      <c r="A1415" s="18">
        <v>1022103900</v>
      </c>
      <c r="B1415" s="10" t="s">
        <v>9148</v>
      </c>
      <c r="C1415" s="265" t="s">
        <v>19</v>
      </c>
      <c r="D1415" s="265" t="s">
        <v>9164</v>
      </c>
      <c r="E1415" s="266">
        <v>5</v>
      </c>
      <c r="F1415" s="267">
        <v>45484</v>
      </c>
      <c r="G1415" s="266" t="s">
        <v>11774</v>
      </c>
      <c r="H1415" s="267">
        <v>45538</v>
      </c>
      <c r="I1415" s="268"/>
      <c r="J1415" s="268"/>
      <c r="K1415" s="338" t="s">
        <v>10398</v>
      </c>
      <c r="L1415" s="195">
        <v>36478</v>
      </c>
      <c r="M1415" s="168">
        <v>45562</v>
      </c>
      <c r="N1415" s="116" t="s">
        <v>11877</v>
      </c>
      <c r="O1415" s="116"/>
      <c r="P1415" s="116" t="s">
        <v>10282</v>
      </c>
      <c r="Q1415" s="168">
        <v>45586</v>
      </c>
    </row>
    <row r="1416" spans="1:17" hidden="1" x14ac:dyDescent="0.25">
      <c r="A1416" s="18">
        <v>1022103920</v>
      </c>
      <c r="B1416" s="10" t="s">
        <v>9148</v>
      </c>
      <c r="C1416" s="255" t="s">
        <v>19</v>
      </c>
      <c r="D1416" s="255" t="s">
        <v>9160</v>
      </c>
      <c r="E1416" s="245">
        <v>6</v>
      </c>
      <c r="F1416" s="246">
        <v>45484</v>
      </c>
      <c r="G1416" s="245" t="s">
        <v>11774</v>
      </c>
      <c r="H1416" s="246">
        <v>45538</v>
      </c>
      <c r="I1416" s="247" t="s">
        <v>8963</v>
      </c>
      <c r="J1416" s="247" t="s">
        <v>10410</v>
      </c>
      <c r="K1416" s="338" t="s">
        <v>10398</v>
      </c>
      <c r="L1416" s="195">
        <v>36478</v>
      </c>
      <c r="M1416" s="168">
        <v>45562</v>
      </c>
      <c r="N1416" s="116" t="s">
        <v>11877</v>
      </c>
      <c r="O1416" s="116"/>
      <c r="P1416" s="116" t="s">
        <v>10282</v>
      </c>
      <c r="Q1416" s="168">
        <v>45586</v>
      </c>
    </row>
    <row r="1417" spans="1:17" hidden="1" x14ac:dyDescent="0.25">
      <c r="A1417" s="18">
        <v>1022103930</v>
      </c>
      <c r="B1417" s="10" t="s">
        <v>9148</v>
      </c>
      <c r="C1417" s="265" t="s">
        <v>19</v>
      </c>
      <c r="D1417" s="265" t="s">
        <v>9158</v>
      </c>
      <c r="E1417" s="266">
        <v>5</v>
      </c>
      <c r="F1417" s="267">
        <v>45484</v>
      </c>
      <c r="G1417" s="266" t="s">
        <v>11774</v>
      </c>
      <c r="H1417" s="267">
        <v>45538</v>
      </c>
      <c r="I1417" s="268"/>
      <c r="J1417" s="268"/>
      <c r="K1417" s="338" t="s">
        <v>10398</v>
      </c>
      <c r="L1417" s="195">
        <v>36478</v>
      </c>
      <c r="M1417" s="168">
        <v>45562</v>
      </c>
      <c r="N1417" s="116" t="s">
        <v>11877</v>
      </c>
      <c r="O1417" s="116"/>
      <c r="P1417" s="116" t="s">
        <v>10282</v>
      </c>
      <c r="Q1417" s="168">
        <v>45586</v>
      </c>
    </row>
    <row r="1418" spans="1:17" hidden="1" x14ac:dyDescent="0.25">
      <c r="A1418" s="18">
        <v>1022103940</v>
      </c>
      <c r="B1418" s="10" t="s">
        <v>9148</v>
      </c>
      <c r="C1418" s="255" t="s">
        <v>19</v>
      </c>
      <c r="D1418" s="255" t="s">
        <v>9156</v>
      </c>
      <c r="E1418" s="245">
        <v>20</v>
      </c>
      <c r="F1418" s="246">
        <v>45461</v>
      </c>
      <c r="G1418" s="245" t="s">
        <v>11774</v>
      </c>
      <c r="H1418" s="246">
        <v>45538</v>
      </c>
      <c r="I1418" s="247" t="s">
        <v>8963</v>
      </c>
      <c r="J1418" s="247" t="s">
        <v>10002</v>
      </c>
      <c r="K1418" s="338" t="s">
        <v>10398</v>
      </c>
      <c r="L1418" s="195">
        <v>36478</v>
      </c>
      <c r="M1418" s="168">
        <v>45562</v>
      </c>
      <c r="N1418" s="116" t="s">
        <v>11877</v>
      </c>
      <c r="O1418" s="116"/>
      <c r="P1418" s="116" t="s">
        <v>10282</v>
      </c>
      <c r="Q1418" s="168">
        <v>45586</v>
      </c>
    </row>
    <row r="1419" spans="1:17" hidden="1" x14ac:dyDescent="0.25">
      <c r="A1419" s="18">
        <v>1022103950</v>
      </c>
      <c r="B1419" s="10" t="s">
        <v>9148</v>
      </c>
      <c r="C1419" s="244" t="s">
        <v>19</v>
      </c>
      <c r="D1419" s="244" t="s">
        <v>9154</v>
      </c>
      <c r="E1419" s="245">
        <v>10</v>
      </c>
      <c r="F1419" s="246">
        <v>45461</v>
      </c>
      <c r="G1419" s="245" t="s">
        <v>11774</v>
      </c>
      <c r="H1419" s="246">
        <v>45538</v>
      </c>
      <c r="I1419" s="247" t="s">
        <v>8963</v>
      </c>
      <c r="J1419" s="247" t="s">
        <v>10523</v>
      </c>
      <c r="K1419" s="338" t="s">
        <v>10398</v>
      </c>
      <c r="L1419" s="195">
        <v>36478</v>
      </c>
      <c r="M1419" s="168">
        <v>45562</v>
      </c>
      <c r="N1419" s="116" t="s">
        <v>11877</v>
      </c>
      <c r="O1419" s="116"/>
      <c r="P1419" s="116" t="s">
        <v>10282</v>
      </c>
      <c r="Q1419" s="168">
        <v>45586</v>
      </c>
    </row>
    <row r="1420" spans="1:17" hidden="1" x14ac:dyDescent="0.25">
      <c r="A1420" s="18">
        <v>1022103960</v>
      </c>
      <c r="B1420" s="10" t="s">
        <v>9148</v>
      </c>
      <c r="C1420" s="244" t="s">
        <v>19</v>
      </c>
      <c r="D1420" s="244" t="s">
        <v>9152</v>
      </c>
      <c r="E1420" s="245">
        <v>15</v>
      </c>
      <c r="F1420" s="246">
        <v>45461</v>
      </c>
      <c r="G1420" s="245" t="s">
        <v>11774</v>
      </c>
      <c r="H1420" s="246">
        <v>45538</v>
      </c>
      <c r="I1420" s="247" t="s">
        <v>8963</v>
      </c>
      <c r="J1420" s="247" t="s">
        <v>10003</v>
      </c>
      <c r="K1420" s="338" t="s">
        <v>10398</v>
      </c>
      <c r="L1420" s="195">
        <v>36478</v>
      </c>
      <c r="M1420" s="168">
        <v>45562</v>
      </c>
      <c r="N1420" s="116" t="s">
        <v>11877</v>
      </c>
      <c r="O1420" s="116"/>
      <c r="P1420" s="116" t="s">
        <v>10282</v>
      </c>
      <c r="Q1420" s="168">
        <v>45586</v>
      </c>
    </row>
    <row r="1421" spans="1:17" hidden="1" x14ac:dyDescent="0.25">
      <c r="A1421" s="18">
        <v>1022103970</v>
      </c>
      <c r="B1421" s="10" t="s">
        <v>9148</v>
      </c>
      <c r="C1421" s="244" t="s">
        <v>19</v>
      </c>
      <c r="D1421" s="244" t="s">
        <v>9150</v>
      </c>
      <c r="E1421" s="245">
        <v>20</v>
      </c>
      <c r="F1421" s="246">
        <v>45461</v>
      </c>
      <c r="G1421" s="245" t="s">
        <v>11774</v>
      </c>
      <c r="H1421" s="246">
        <v>45538</v>
      </c>
      <c r="I1421" s="247" t="s">
        <v>8963</v>
      </c>
      <c r="J1421" s="247" t="s">
        <v>10870</v>
      </c>
      <c r="K1421" s="338" t="s">
        <v>10398</v>
      </c>
      <c r="L1421" s="195">
        <v>36478</v>
      </c>
      <c r="M1421" s="168">
        <v>45562</v>
      </c>
      <c r="N1421" s="116" t="s">
        <v>11877</v>
      </c>
      <c r="O1421" s="116"/>
      <c r="P1421" s="116" t="s">
        <v>10282</v>
      </c>
      <c r="Q1421" s="168">
        <v>45586</v>
      </c>
    </row>
    <row r="1422" spans="1:17" hidden="1" x14ac:dyDescent="0.25">
      <c r="A1422" s="18">
        <v>1022104010</v>
      </c>
      <c r="B1422" s="10" t="s">
        <v>9520</v>
      </c>
      <c r="C1422" s="255" t="s">
        <v>19</v>
      </c>
      <c r="D1422" s="255" t="s">
        <v>9521</v>
      </c>
      <c r="E1422" s="245">
        <v>20</v>
      </c>
      <c r="F1422" s="246">
        <v>45484</v>
      </c>
      <c r="G1422" s="245" t="s">
        <v>11774</v>
      </c>
      <c r="H1422" s="246">
        <v>45538</v>
      </c>
      <c r="I1422" s="247" t="s">
        <v>8963</v>
      </c>
      <c r="J1422" s="247" t="s">
        <v>10154</v>
      </c>
      <c r="K1422" s="338" t="s">
        <v>10398</v>
      </c>
      <c r="L1422" s="195">
        <v>36478</v>
      </c>
      <c r="M1422" s="168">
        <v>45562</v>
      </c>
      <c r="N1422" s="116" t="s">
        <v>11877</v>
      </c>
      <c r="O1422" s="116"/>
      <c r="P1422" s="116" t="s">
        <v>10282</v>
      </c>
      <c r="Q1422" s="168">
        <v>45586</v>
      </c>
    </row>
    <row r="1423" spans="1:17" hidden="1" x14ac:dyDescent="0.25">
      <c r="A1423" s="18">
        <v>1022104250</v>
      </c>
      <c r="B1423" s="14" t="s">
        <v>5831</v>
      </c>
      <c r="C1423" s="244" t="s">
        <v>19</v>
      </c>
      <c r="D1423" s="244" t="s">
        <v>6853</v>
      </c>
      <c r="E1423" s="245">
        <v>15</v>
      </c>
      <c r="F1423" s="246">
        <v>45499</v>
      </c>
      <c r="G1423" s="245" t="s">
        <v>11774</v>
      </c>
      <c r="H1423" s="246">
        <v>45538</v>
      </c>
      <c r="I1423" s="247" t="s">
        <v>8963</v>
      </c>
      <c r="J1423" s="247" t="s">
        <v>10887</v>
      </c>
      <c r="K1423" s="338" t="s">
        <v>10398</v>
      </c>
      <c r="L1423" s="195">
        <v>36478</v>
      </c>
      <c r="M1423" s="168">
        <v>45562</v>
      </c>
      <c r="N1423" s="116" t="s">
        <v>11877</v>
      </c>
      <c r="O1423" s="116"/>
      <c r="P1423" s="116" t="s">
        <v>10282</v>
      </c>
      <c r="Q1423" s="168">
        <v>45586</v>
      </c>
    </row>
    <row r="1424" spans="1:17" hidden="1" x14ac:dyDescent="0.25">
      <c r="A1424" s="18">
        <v>1210100140</v>
      </c>
      <c r="B1424" s="14" t="s">
        <v>6390</v>
      </c>
      <c r="C1424" s="248" t="s">
        <v>19</v>
      </c>
      <c r="D1424" s="248" t="s">
        <v>8160</v>
      </c>
      <c r="E1424" s="249">
        <v>3</v>
      </c>
      <c r="F1424" s="250">
        <v>45523</v>
      </c>
      <c r="G1424" s="249" t="s">
        <v>11775</v>
      </c>
      <c r="H1424" s="250">
        <v>45538</v>
      </c>
      <c r="I1424" s="242"/>
      <c r="J1424" s="242"/>
      <c r="K1424" s="338" t="s">
        <v>10398</v>
      </c>
      <c r="L1424" s="195">
        <v>36379</v>
      </c>
      <c r="M1424" s="168">
        <v>45546</v>
      </c>
      <c r="N1424" s="116" t="s">
        <v>10280</v>
      </c>
      <c r="O1424" s="116"/>
      <c r="P1424" s="116" t="s">
        <v>10282</v>
      </c>
      <c r="Q1424" s="168">
        <v>45548</v>
      </c>
    </row>
    <row r="1425" spans="1:17" hidden="1" x14ac:dyDescent="0.25">
      <c r="A1425" s="18">
        <v>1228102600</v>
      </c>
      <c r="B1425" s="14" t="s">
        <v>10143</v>
      </c>
      <c r="C1425" s="248" t="s">
        <v>19</v>
      </c>
      <c r="D1425" s="248" t="s">
        <v>10178</v>
      </c>
      <c r="E1425" s="249">
        <v>4</v>
      </c>
      <c r="F1425" s="250">
        <v>45516</v>
      </c>
      <c r="G1425" s="249" t="s">
        <v>11775</v>
      </c>
      <c r="H1425" s="250">
        <v>45538</v>
      </c>
      <c r="I1425" s="242"/>
      <c r="J1425" s="242"/>
      <c r="K1425" s="338" t="s">
        <v>10398</v>
      </c>
      <c r="L1425" s="195">
        <v>36378</v>
      </c>
      <c r="M1425" s="168">
        <v>45546</v>
      </c>
      <c r="N1425" s="116" t="s">
        <v>10224</v>
      </c>
      <c r="O1425" s="116"/>
      <c r="P1425" s="116" t="s">
        <v>10282</v>
      </c>
      <c r="Q1425" s="168">
        <v>45551</v>
      </c>
    </row>
    <row r="1426" spans="1:17" hidden="1" x14ac:dyDescent="0.25">
      <c r="A1426" s="18">
        <v>1238100070</v>
      </c>
      <c r="B1426" s="14" t="s">
        <v>10145</v>
      </c>
      <c r="C1426" s="244" t="s">
        <v>19</v>
      </c>
      <c r="D1426" s="244" t="s">
        <v>10146</v>
      </c>
      <c r="E1426" s="245">
        <v>5</v>
      </c>
      <c r="F1426" s="246">
        <v>45516</v>
      </c>
      <c r="G1426" s="245" t="s">
        <v>11775</v>
      </c>
      <c r="H1426" s="246">
        <v>45538</v>
      </c>
      <c r="I1426" s="247" t="s">
        <v>8963</v>
      </c>
      <c r="J1426" s="247" t="s">
        <v>10002</v>
      </c>
      <c r="K1426" s="338" t="s">
        <v>10398</v>
      </c>
      <c r="L1426" s="195">
        <v>36378</v>
      </c>
      <c r="M1426" s="168">
        <v>45546</v>
      </c>
      <c r="N1426" s="116" t="s">
        <v>10224</v>
      </c>
      <c r="O1426" s="116"/>
      <c r="P1426" s="116" t="s">
        <v>10282</v>
      </c>
      <c r="Q1426" s="168">
        <v>45551</v>
      </c>
    </row>
    <row r="1427" spans="1:17" hidden="1" x14ac:dyDescent="0.25">
      <c r="A1427" s="18">
        <v>1011100110</v>
      </c>
      <c r="B1427" s="14" t="s">
        <v>10019</v>
      </c>
      <c r="C1427" s="248" t="s">
        <v>731</v>
      </c>
      <c r="D1427" s="248" t="s">
        <v>6670</v>
      </c>
      <c r="E1427" s="249">
        <v>250</v>
      </c>
      <c r="F1427" s="250">
        <v>45530</v>
      </c>
      <c r="G1427" s="249" t="s">
        <v>11764</v>
      </c>
      <c r="H1427" s="250">
        <v>45538</v>
      </c>
      <c r="I1427" s="242"/>
      <c r="J1427" s="242"/>
      <c r="K1427" s="338" t="s">
        <v>10398</v>
      </c>
      <c r="L1427" s="195">
        <v>36330</v>
      </c>
      <c r="M1427" s="168">
        <v>45541</v>
      </c>
      <c r="N1427" s="116" t="s">
        <v>10299</v>
      </c>
      <c r="O1427" s="116"/>
      <c r="P1427" s="116" t="s">
        <v>10282</v>
      </c>
      <c r="Q1427" s="168">
        <v>45545</v>
      </c>
    </row>
    <row r="1428" spans="1:17" hidden="1" x14ac:dyDescent="0.25">
      <c r="A1428" s="18">
        <v>1019101040</v>
      </c>
      <c r="B1428" s="14" t="s">
        <v>7411</v>
      </c>
      <c r="C1428" s="244" t="s">
        <v>19</v>
      </c>
      <c r="D1428" s="244" t="s">
        <v>7412</v>
      </c>
      <c r="E1428" s="245">
        <v>40</v>
      </c>
      <c r="F1428" s="246">
        <v>45511</v>
      </c>
      <c r="G1428" s="245" t="s">
        <v>11766</v>
      </c>
      <c r="H1428" s="246">
        <v>45538</v>
      </c>
      <c r="I1428" s="247" t="s">
        <v>8963</v>
      </c>
      <c r="J1428" s="247" t="s">
        <v>10673</v>
      </c>
      <c r="K1428" s="338" t="s">
        <v>10398</v>
      </c>
      <c r="L1428" s="195">
        <v>36329</v>
      </c>
      <c r="M1428" s="168">
        <v>45541</v>
      </c>
      <c r="N1428" s="116" t="s">
        <v>10329</v>
      </c>
      <c r="O1428" s="116"/>
      <c r="P1428" s="116" t="s">
        <v>10282</v>
      </c>
      <c r="Q1428" s="168">
        <v>45548</v>
      </c>
    </row>
    <row r="1429" spans="1:17" hidden="1" x14ac:dyDescent="0.25">
      <c r="A1429" s="18">
        <v>1226101900</v>
      </c>
      <c r="B1429" s="14" t="s">
        <v>7884</v>
      </c>
      <c r="C1429" s="248" t="s">
        <v>19</v>
      </c>
      <c r="D1429" s="248" t="s">
        <v>7883</v>
      </c>
      <c r="E1429" s="249">
        <v>2</v>
      </c>
      <c r="F1429" s="250">
        <v>45516</v>
      </c>
      <c r="G1429" s="249" t="s">
        <v>11767</v>
      </c>
      <c r="H1429" s="250">
        <v>45538</v>
      </c>
      <c r="I1429" s="242"/>
      <c r="J1429" s="242"/>
      <c r="K1429" s="338" t="s">
        <v>10398</v>
      </c>
      <c r="L1429" s="195">
        <v>36352</v>
      </c>
      <c r="M1429" s="168">
        <v>45545</v>
      </c>
      <c r="N1429" s="116" t="s">
        <v>10307</v>
      </c>
      <c r="O1429" s="116"/>
      <c r="P1429" s="116" t="s">
        <v>10282</v>
      </c>
      <c r="Q1429" s="168">
        <v>45561</v>
      </c>
    </row>
    <row r="1430" spans="1:17" hidden="1" x14ac:dyDescent="0.25">
      <c r="A1430" s="18">
        <v>1228102590</v>
      </c>
      <c r="B1430" s="14" t="s">
        <v>10141</v>
      </c>
      <c r="C1430" s="248" t="s">
        <v>19</v>
      </c>
      <c r="D1430" s="248" t="s">
        <v>10177</v>
      </c>
      <c r="E1430" s="249">
        <v>2</v>
      </c>
      <c r="F1430" s="250">
        <v>45530</v>
      </c>
      <c r="G1430" s="249" t="s">
        <v>11767</v>
      </c>
      <c r="H1430" s="250">
        <v>45538</v>
      </c>
      <c r="I1430" s="242"/>
      <c r="J1430" s="242"/>
      <c r="K1430" s="338" t="s">
        <v>10398</v>
      </c>
      <c r="L1430" s="195">
        <v>36350</v>
      </c>
      <c r="M1430" s="168">
        <v>45545</v>
      </c>
      <c r="N1430" s="116" t="s">
        <v>10224</v>
      </c>
      <c r="O1430" s="116"/>
      <c r="P1430" s="116" t="s">
        <v>10282</v>
      </c>
      <c r="Q1430" s="168">
        <v>45546</v>
      </c>
    </row>
    <row r="1431" spans="1:17" hidden="1" x14ac:dyDescent="0.25">
      <c r="A1431" s="18">
        <v>1230100160</v>
      </c>
      <c r="B1431" s="14" t="s">
        <v>3794</v>
      </c>
      <c r="C1431" s="244" t="s">
        <v>19</v>
      </c>
      <c r="D1431" s="244" t="s">
        <v>3795</v>
      </c>
      <c r="E1431" s="245">
        <v>10</v>
      </c>
      <c r="F1431" s="246">
        <v>45530</v>
      </c>
      <c r="G1431" s="245" t="s">
        <v>11767</v>
      </c>
      <c r="H1431" s="246">
        <v>45538</v>
      </c>
      <c r="I1431" s="247" t="s">
        <v>8963</v>
      </c>
      <c r="J1431" s="247" t="s">
        <v>10869</v>
      </c>
      <c r="K1431" s="338" t="s">
        <v>10398</v>
      </c>
      <c r="L1431" s="195">
        <v>36352</v>
      </c>
      <c r="M1431" s="168">
        <v>45545</v>
      </c>
      <c r="N1431" s="116" t="s">
        <v>10307</v>
      </c>
      <c r="O1431" s="116"/>
      <c r="P1431" s="116" t="s">
        <v>10282</v>
      </c>
      <c r="Q1431" s="168">
        <v>45561</v>
      </c>
    </row>
    <row r="1432" spans="1:17" hidden="1" x14ac:dyDescent="0.25">
      <c r="A1432" s="18">
        <v>1234100150</v>
      </c>
      <c r="B1432" s="14" t="s">
        <v>1604</v>
      </c>
      <c r="C1432" s="248" t="s">
        <v>19</v>
      </c>
      <c r="D1432" s="248" t="s">
        <v>6887</v>
      </c>
      <c r="E1432" s="249">
        <v>12</v>
      </c>
      <c r="F1432" s="250">
        <v>45523</v>
      </c>
      <c r="G1432" s="249" t="s">
        <v>11767</v>
      </c>
      <c r="H1432" s="250">
        <v>45538</v>
      </c>
      <c r="I1432" s="242"/>
      <c r="J1432" s="242"/>
      <c r="K1432" s="338" t="s">
        <v>10398</v>
      </c>
      <c r="L1432" s="195">
        <v>36349</v>
      </c>
      <c r="M1432" s="168">
        <v>45545</v>
      </c>
      <c r="N1432" s="116" t="s">
        <v>10223</v>
      </c>
      <c r="O1432" s="116"/>
      <c r="P1432" s="116" t="s">
        <v>10282</v>
      </c>
      <c r="Q1432" s="168">
        <v>45546</v>
      </c>
    </row>
    <row r="1433" spans="1:17" ht="25.5" hidden="1" x14ac:dyDescent="0.25">
      <c r="A1433" s="18">
        <v>1234100200</v>
      </c>
      <c r="B1433" s="23" t="s">
        <v>3879</v>
      </c>
      <c r="C1433" s="244" t="s">
        <v>19</v>
      </c>
      <c r="D1433" s="244" t="s">
        <v>7435</v>
      </c>
      <c r="E1433" s="245">
        <v>5</v>
      </c>
      <c r="F1433" s="246">
        <v>45530</v>
      </c>
      <c r="G1433" s="245" t="s">
        <v>11767</v>
      </c>
      <c r="H1433" s="246">
        <v>45538</v>
      </c>
      <c r="I1433" s="247"/>
      <c r="J1433" s="247" t="s">
        <v>10002</v>
      </c>
      <c r="K1433" s="338" t="s">
        <v>10398</v>
      </c>
      <c r="L1433" s="195">
        <v>36350</v>
      </c>
      <c r="M1433" s="168">
        <v>45545</v>
      </c>
      <c r="N1433" s="116" t="s">
        <v>10224</v>
      </c>
      <c r="O1433" s="116"/>
      <c r="P1433" s="116" t="s">
        <v>10282</v>
      </c>
      <c r="Q1433" s="168">
        <v>45546</v>
      </c>
    </row>
    <row r="1434" spans="1:17" hidden="1" x14ac:dyDescent="0.25">
      <c r="A1434" s="18">
        <v>1610100420</v>
      </c>
      <c r="B1434" s="14" t="s">
        <v>9590</v>
      </c>
      <c r="C1434" s="244" t="s">
        <v>19</v>
      </c>
      <c r="D1434" s="244" t="s">
        <v>9596</v>
      </c>
      <c r="E1434" s="245">
        <v>5</v>
      </c>
      <c r="F1434" s="246">
        <v>45471</v>
      </c>
      <c r="G1434" s="245" t="s">
        <v>11768</v>
      </c>
      <c r="H1434" s="246">
        <v>45538</v>
      </c>
      <c r="I1434" s="247" t="s">
        <v>8963</v>
      </c>
      <c r="J1434" s="247" t="s">
        <v>10002</v>
      </c>
      <c r="K1434" s="338" t="s">
        <v>10398</v>
      </c>
      <c r="L1434" s="195">
        <v>36400</v>
      </c>
      <c r="M1434" s="168">
        <v>45565</v>
      </c>
      <c r="N1434" s="116" t="s">
        <v>11897</v>
      </c>
      <c r="O1434" s="116"/>
      <c r="P1434" s="116" t="s">
        <v>10282</v>
      </c>
      <c r="Q1434" s="168">
        <v>45565</v>
      </c>
    </row>
    <row r="1435" spans="1:17" hidden="1" x14ac:dyDescent="0.25">
      <c r="A1435" s="18">
        <v>1022101080</v>
      </c>
      <c r="B1435" s="14" t="s">
        <v>10947</v>
      </c>
      <c r="C1435" s="244" t="s">
        <v>19</v>
      </c>
      <c r="D1435" s="244" t="s">
        <v>10630</v>
      </c>
      <c r="E1435" s="245">
        <v>24</v>
      </c>
      <c r="F1435" s="246">
        <v>45511</v>
      </c>
      <c r="G1435" s="245" t="s">
        <v>11769</v>
      </c>
      <c r="H1435" s="246">
        <v>45538</v>
      </c>
      <c r="I1435" s="247" t="s">
        <v>8963</v>
      </c>
      <c r="J1435" s="247" t="s">
        <v>10002</v>
      </c>
      <c r="K1435" s="338" t="s">
        <v>10398</v>
      </c>
      <c r="L1435" s="195">
        <v>36328</v>
      </c>
      <c r="M1435" s="168">
        <v>45541</v>
      </c>
      <c r="N1435" s="116" t="s">
        <v>11794</v>
      </c>
      <c r="O1435" s="116"/>
      <c r="P1435" s="116" t="s">
        <v>10282</v>
      </c>
      <c r="Q1435" s="168">
        <v>45544</v>
      </c>
    </row>
    <row r="1436" spans="1:17" hidden="1" x14ac:dyDescent="0.25">
      <c r="A1436" s="18">
        <v>1022104230</v>
      </c>
      <c r="B1436" s="14" t="s">
        <v>10946</v>
      </c>
      <c r="C1436" s="248" t="s">
        <v>19</v>
      </c>
      <c r="D1436" s="248" t="s">
        <v>10631</v>
      </c>
      <c r="E1436" s="249">
        <v>24</v>
      </c>
      <c r="F1436" s="250">
        <v>45511</v>
      </c>
      <c r="G1436" s="249" t="s">
        <v>11769</v>
      </c>
      <c r="H1436" s="250">
        <v>45538</v>
      </c>
      <c r="I1436" s="242"/>
      <c r="J1436" s="242"/>
      <c r="K1436" s="338" t="s">
        <v>10398</v>
      </c>
      <c r="L1436" s="195">
        <v>36328</v>
      </c>
      <c r="M1436" s="168">
        <v>45541</v>
      </c>
      <c r="N1436" s="116" t="s">
        <v>11794</v>
      </c>
      <c r="O1436" s="116"/>
      <c r="P1436" s="116" t="s">
        <v>10282</v>
      </c>
      <c r="Q1436" s="168">
        <v>45544</v>
      </c>
    </row>
    <row r="1437" spans="1:17" hidden="1" x14ac:dyDescent="0.25">
      <c r="A1437" s="18">
        <v>1010104570</v>
      </c>
      <c r="B1437" s="30" t="s">
        <v>7814</v>
      </c>
      <c r="C1437" s="248" t="s">
        <v>19</v>
      </c>
      <c r="D1437" s="248" t="s">
        <v>7866</v>
      </c>
      <c r="E1437" s="249">
        <v>2</v>
      </c>
      <c r="F1437" s="250">
        <v>45516</v>
      </c>
      <c r="G1437" s="249" t="s">
        <v>11771</v>
      </c>
      <c r="H1437" s="250">
        <v>45538</v>
      </c>
      <c r="I1437" s="242"/>
      <c r="J1437" s="242" t="s">
        <v>10099</v>
      </c>
      <c r="K1437" s="338" t="s">
        <v>10398</v>
      </c>
      <c r="L1437" s="195">
        <v>36398</v>
      </c>
      <c r="M1437" s="168">
        <v>45548</v>
      </c>
      <c r="N1437" s="116" t="s">
        <v>11067</v>
      </c>
      <c r="O1437" s="116"/>
      <c r="P1437" s="116" t="s">
        <v>10282</v>
      </c>
      <c r="Q1437" s="168">
        <v>45551</v>
      </c>
    </row>
    <row r="1438" spans="1:17" hidden="1" x14ac:dyDescent="0.25">
      <c r="A1438" s="18">
        <v>1015100980</v>
      </c>
      <c r="B1438" s="14" t="s">
        <v>9891</v>
      </c>
      <c r="C1438" s="248" t="s">
        <v>881</v>
      </c>
      <c r="D1438" s="248" t="s">
        <v>10008</v>
      </c>
      <c r="E1438" s="249">
        <v>3</v>
      </c>
      <c r="F1438" s="250">
        <v>45511</v>
      </c>
      <c r="G1438" s="249" t="s">
        <v>11772</v>
      </c>
      <c r="H1438" s="250">
        <v>45538</v>
      </c>
      <c r="I1438" s="242"/>
      <c r="J1438" s="242" t="s">
        <v>10099</v>
      </c>
      <c r="K1438" s="338" t="s">
        <v>10398</v>
      </c>
      <c r="L1438" s="195">
        <v>36338</v>
      </c>
      <c r="M1438" s="168">
        <v>45541</v>
      </c>
      <c r="N1438" s="116" t="s">
        <v>10284</v>
      </c>
      <c r="O1438" s="116"/>
      <c r="P1438" s="116" t="s">
        <v>10282</v>
      </c>
      <c r="Q1438" s="168">
        <v>45544</v>
      </c>
    </row>
    <row r="1439" spans="1:17" hidden="1" x14ac:dyDescent="0.25">
      <c r="A1439" s="18">
        <v>1512110220</v>
      </c>
      <c r="B1439" s="14" t="s">
        <v>10180</v>
      </c>
      <c r="C1439" s="248" t="s">
        <v>5722</v>
      </c>
      <c r="D1439" s="248" t="s">
        <v>10181</v>
      </c>
      <c r="E1439" s="249">
        <v>5</v>
      </c>
      <c r="F1439" s="250">
        <v>45516</v>
      </c>
      <c r="G1439" s="249" t="s">
        <v>11773</v>
      </c>
      <c r="H1439" s="250">
        <v>45538</v>
      </c>
      <c r="I1439" s="242"/>
      <c r="J1439" s="242"/>
      <c r="K1439" s="338" t="s">
        <v>10398</v>
      </c>
      <c r="L1439" s="195">
        <v>36337</v>
      </c>
      <c r="M1439" s="168">
        <v>45541</v>
      </c>
      <c r="N1439" s="116" t="s">
        <v>10329</v>
      </c>
      <c r="O1439" s="116"/>
      <c r="P1439" s="116" t="s">
        <v>10282</v>
      </c>
      <c r="Q1439" s="168">
        <v>45546</v>
      </c>
    </row>
    <row r="1440" spans="1:17" hidden="1" x14ac:dyDescent="0.25">
      <c r="A1440" s="18">
        <v>1510103360</v>
      </c>
      <c r="B1440" s="14" t="s">
        <v>11746</v>
      </c>
      <c r="C1440" s="248" t="s">
        <v>19</v>
      </c>
      <c r="D1440" s="248" t="s">
        <v>11747</v>
      </c>
      <c r="E1440" s="249">
        <v>4</v>
      </c>
      <c r="F1440" s="250">
        <v>45531</v>
      </c>
      <c r="G1440" s="249" t="s">
        <v>11770</v>
      </c>
      <c r="H1440" s="250">
        <v>45538</v>
      </c>
      <c r="I1440" s="242"/>
      <c r="J1440" s="242" t="s">
        <v>10099</v>
      </c>
      <c r="K1440" s="338" t="s">
        <v>10398</v>
      </c>
      <c r="L1440" s="195">
        <v>36401</v>
      </c>
      <c r="M1440" s="168">
        <v>45548</v>
      </c>
      <c r="N1440" s="116" t="s">
        <v>10465</v>
      </c>
      <c r="O1440" s="116"/>
      <c r="P1440" s="116" t="s">
        <v>10282</v>
      </c>
      <c r="Q1440" s="168">
        <v>45552</v>
      </c>
    </row>
    <row r="1441" spans="1:17" hidden="1" x14ac:dyDescent="0.25">
      <c r="A1441" s="18">
        <v>1318101510</v>
      </c>
      <c r="B1441" s="14" t="s">
        <v>6319</v>
      </c>
      <c r="C1441" s="244" t="s">
        <v>19</v>
      </c>
      <c r="D1441" s="244" t="s">
        <v>7416</v>
      </c>
      <c r="E1441" s="245">
        <v>3</v>
      </c>
      <c r="F1441" s="246">
        <v>45538</v>
      </c>
      <c r="G1441" s="245" t="s">
        <v>11781</v>
      </c>
      <c r="H1441" s="246">
        <v>45540</v>
      </c>
      <c r="I1441" s="247" t="s">
        <v>8963</v>
      </c>
      <c r="J1441" s="247" t="s">
        <v>10002</v>
      </c>
      <c r="K1441" s="338" t="s">
        <v>10398</v>
      </c>
      <c r="L1441" s="195">
        <v>36333</v>
      </c>
      <c r="M1441" s="168">
        <v>45541</v>
      </c>
      <c r="N1441" s="116" t="s">
        <v>11077</v>
      </c>
      <c r="O1441" s="116"/>
      <c r="P1441" s="116" t="s">
        <v>10282</v>
      </c>
      <c r="Q1441" s="168">
        <v>45544</v>
      </c>
    </row>
    <row r="1442" spans="1:17" hidden="1" x14ac:dyDescent="0.25">
      <c r="A1442" s="18">
        <v>1318101640</v>
      </c>
      <c r="B1442" s="30" t="s">
        <v>6316</v>
      </c>
      <c r="C1442" s="248" t="s">
        <v>19</v>
      </c>
      <c r="D1442" s="248" t="s">
        <v>7234</v>
      </c>
      <c r="E1442" s="249">
        <v>2</v>
      </c>
      <c r="F1442" s="250">
        <v>45538</v>
      </c>
      <c r="G1442" s="249" t="s">
        <v>11781</v>
      </c>
      <c r="H1442" s="250">
        <v>45540</v>
      </c>
      <c r="I1442" s="242"/>
      <c r="J1442" s="242"/>
      <c r="K1442" s="338" t="s">
        <v>10398</v>
      </c>
      <c r="L1442" s="195">
        <v>36333</v>
      </c>
      <c r="M1442" s="168">
        <v>45541</v>
      </c>
      <c r="N1442" s="116" t="s">
        <v>11077</v>
      </c>
      <c r="O1442" s="116"/>
      <c r="P1442" s="116" t="s">
        <v>10282</v>
      </c>
      <c r="Q1442" s="168">
        <v>45544</v>
      </c>
    </row>
    <row r="1443" spans="1:17" hidden="1" x14ac:dyDescent="0.25">
      <c r="A1443" s="18">
        <v>1519103800</v>
      </c>
      <c r="B1443" s="14" t="s">
        <v>231</v>
      </c>
      <c r="C1443" s="248" t="s">
        <v>19</v>
      </c>
      <c r="D1443" s="248" t="s">
        <v>11669</v>
      </c>
      <c r="E1443" s="249">
        <v>8</v>
      </c>
      <c r="F1443" s="250">
        <v>45538</v>
      </c>
      <c r="G1443" s="249" t="s">
        <v>11782</v>
      </c>
      <c r="H1443" s="250">
        <v>45540</v>
      </c>
      <c r="I1443" s="242"/>
      <c r="J1443" s="242"/>
      <c r="K1443" s="338" t="s">
        <v>10398</v>
      </c>
      <c r="L1443" s="195">
        <v>36396</v>
      </c>
      <c r="M1443" s="168">
        <v>45551</v>
      </c>
      <c r="N1443" s="116" t="s">
        <v>10844</v>
      </c>
      <c r="O1443" s="116"/>
      <c r="P1443" s="116" t="s">
        <v>10282</v>
      </c>
      <c r="Q1443" s="168">
        <v>45573</v>
      </c>
    </row>
    <row r="1444" spans="1:17" hidden="1" x14ac:dyDescent="0.25">
      <c r="A1444" s="18">
        <v>1522100200</v>
      </c>
      <c r="B1444" s="14" t="s">
        <v>405</v>
      </c>
      <c r="C1444" s="255" t="s">
        <v>19</v>
      </c>
      <c r="D1444" s="255" t="s">
        <v>406</v>
      </c>
      <c r="E1444" s="245">
        <v>4</v>
      </c>
      <c r="F1444" s="246">
        <v>45538</v>
      </c>
      <c r="G1444" s="245" t="s">
        <v>11782</v>
      </c>
      <c r="H1444" s="246">
        <v>45540</v>
      </c>
      <c r="I1444" s="247" t="s">
        <v>8963</v>
      </c>
      <c r="J1444" s="247" t="s">
        <v>10002</v>
      </c>
      <c r="K1444" s="338" t="s">
        <v>10398</v>
      </c>
      <c r="L1444" s="195">
        <v>36395</v>
      </c>
      <c r="M1444" s="168">
        <v>45551</v>
      </c>
      <c r="N1444" s="116" t="s">
        <v>10227</v>
      </c>
      <c r="O1444" s="116"/>
      <c r="P1444" s="116" t="s">
        <v>10282</v>
      </c>
      <c r="Q1444" s="168">
        <v>45603</v>
      </c>
    </row>
    <row r="1445" spans="1:17" hidden="1" x14ac:dyDescent="0.25">
      <c r="A1445" s="18">
        <v>1522100400</v>
      </c>
      <c r="B1445" s="14" t="s">
        <v>7114</v>
      </c>
      <c r="C1445" s="244" t="s">
        <v>19</v>
      </c>
      <c r="D1445" s="244" t="s">
        <v>9677</v>
      </c>
      <c r="E1445" s="245">
        <v>6</v>
      </c>
      <c r="F1445" s="246">
        <v>45538</v>
      </c>
      <c r="G1445" s="245" t="s">
        <v>11782</v>
      </c>
      <c r="H1445" s="246">
        <v>45540</v>
      </c>
      <c r="I1445" s="247" t="s">
        <v>8963</v>
      </c>
      <c r="J1445" s="247" t="s">
        <v>10887</v>
      </c>
      <c r="K1445" s="338" t="s">
        <v>10398</v>
      </c>
      <c r="L1445" s="195">
        <v>36396</v>
      </c>
      <c r="M1445" s="168">
        <v>45551</v>
      </c>
      <c r="N1445" s="116" t="s">
        <v>10844</v>
      </c>
      <c r="O1445" s="116"/>
      <c r="P1445" s="116" t="s">
        <v>10282</v>
      </c>
      <c r="Q1445" s="168">
        <v>45565</v>
      </c>
    </row>
    <row r="1446" spans="1:17" hidden="1" x14ac:dyDescent="0.25">
      <c r="A1446" s="18">
        <v>1112100780</v>
      </c>
      <c r="B1446" s="14" t="s">
        <v>3174</v>
      </c>
      <c r="C1446" s="248" t="s">
        <v>19</v>
      </c>
      <c r="D1446" s="248" t="s">
        <v>8351</v>
      </c>
      <c r="E1446" s="249">
        <v>12</v>
      </c>
      <c r="F1446" s="250">
        <v>45538</v>
      </c>
      <c r="G1446" s="249" t="s">
        <v>11783</v>
      </c>
      <c r="H1446" s="250">
        <v>45540</v>
      </c>
      <c r="I1446" s="242"/>
      <c r="J1446" s="242"/>
      <c r="K1446" s="338" t="s">
        <v>10398</v>
      </c>
      <c r="L1446" s="195">
        <v>36336</v>
      </c>
      <c r="M1446" s="168">
        <v>45541</v>
      </c>
      <c r="N1446" s="116" t="s">
        <v>11066</v>
      </c>
      <c r="O1446" s="116"/>
      <c r="P1446" s="116" t="s">
        <v>10282</v>
      </c>
      <c r="Q1446" s="168">
        <v>45545</v>
      </c>
    </row>
    <row r="1447" spans="1:17" hidden="1" x14ac:dyDescent="0.25">
      <c r="A1447" s="18">
        <v>1013100090</v>
      </c>
      <c r="B1447" s="14" t="s">
        <v>8015</v>
      </c>
      <c r="C1447" s="248" t="s">
        <v>7375</v>
      </c>
      <c r="D1447" s="248" t="s">
        <v>7703</v>
      </c>
      <c r="E1447" s="249">
        <v>2</v>
      </c>
      <c r="F1447" s="250">
        <v>45538</v>
      </c>
      <c r="G1447" s="249" t="s">
        <v>11784</v>
      </c>
      <c r="H1447" s="250">
        <v>45540</v>
      </c>
      <c r="I1447" s="242"/>
      <c r="J1447" s="242"/>
      <c r="K1447" s="338" t="s">
        <v>10398</v>
      </c>
      <c r="L1447" s="195">
        <v>36335</v>
      </c>
      <c r="M1447" s="168">
        <v>45541</v>
      </c>
      <c r="N1447" s="116" t="s">
        <v>10291</v>
      </c>
      <c r="O1447" s="116" t="s">
        <v>11805</v>
      </c>
      <c r="P1447" s="116" t="s">
        <v>10282</v>
      </c>
      <c r="Q1447" s="168">
        <v>45546</v>
      </c>
    </row>
    <row r="1448" spans="1:17" hidden="1" x14ac:dyDescent="0.25">
      <c r="A1448" s="18">
        <v>1017102120</v>
      </c>
      <c r="B1448" s="14" t="s">
        <v>5784</v>
      </c>
      <c r="C1448" s="248" t="s">
        <v>19</v>
      </c>
      <c r="D1448" s="248" t="s">
        <v>10202</v>
      </c>
      <c r="E1448" s="249">
        <v>6</v>
      </c>
      <c r="F1448" s="250">
        <v>45538</v>
      </c>
      <c r="G1448" s="249" t="s">
        <v>11785</v>
      </c>
      <c r="H1448" s="250">
        <v>45540</v>
      </c>
      <c r="I1448" s="242"/>
      <c r="J1448" s="242"/>
      <c r="K1448" s="338" t="s">
        <v>10398</v>
      </c>
      <c r="L1448" s="195">
        <v>36334</v>
      </c>
      <c r="M1448" s="168">
        <v>45541</v>
      </c>
      <c r="N1448" s="116" t="s">
        <v>10696</v>
      </c>
      <c r="O1448" s="116"/>
      <c r="P1448" s="116" t="s">
        <v>10282</v>
      </c>
      <c r="Q1448" s="168">
        <v>45545</v>
      </c>
    </row>
    <row r="1449" spans="1:17" hidden="1" x14ac:dyDescent="0.25">
      <c r="A1449" s="18">
        <v>1017100480</v>
      </c>
      <c r="B1449" s="14" t="s">
        <v>4219</v>
      </c>
      <c r="C1449" s="248" t="s">
        <v>6699</v>
      </c>
      <c r="D1449" s="248" t="s">
        <v>4220</v>
      </c>
      <c r="E1449" s="249">
        <v>20</v>
      </c>
      <c r="F1449" s="250">
        <v>45531</v>
      </c>
      <c r="G1449" s="249" t="s">
        <v>11786</v>
      </c>
      <c r="H1449" s="250">
        <v>45540</v>
      </c>
      <c r="I1449" s="242"/>
      <c r="J1449" s="242"/>
      <c r="K1449" s="338" t="s">
        <v>10398</v>
      </c>
      <c r="L1449" s="195">
        <v>36348</v>
      </c>
      <c r="M1449" s="168">
        <v>45545</v>
      </c>
      <c r="N1449" s="116" t="s">
        <v>10304</v>
      </c>
      <c r="O1449" s="116"/>
      <c r="P1449" s="116" t="s">
        <v>10282</v>
      </c>
      <c r="Q1449" s="168">
        <v>45546</v>
      </c>
    </row>
    <row r="1450" spans="1:17" hidden="1" x14ac:dyDescent="0.25">
      <c r="A1450" s="18">
        <v>1019101750</v>
      </c>
      <c r="B1450" s="14" t="s">
        <v>3189</v>
      </c>
      <c r="C1450" s="248" t="s">
        <v>19</v>
      </c>
      <c r="D1450" s="248" t="s">
        <v>3190</v>
      </c>
      <c r="E1450" s="249">
        <v>25</v>
      </c>
      <c r="F1450" s="250">
        <v>45538</v>
      </c>
      <c r="G1450" s="249" t="s">
        <v>11802</v>
      </c>
      <c r="H1450" s="250">
        <v>45544</v>
      </c>
      <c r="I1450" s="242"/>
      <c r="J1450" s="242"/>
      <c r="K1450" s="338" t="s">
        <v>10398</v>
      </c>
      <c r="L1450" s="195">
        <v>36403</v>
      </c>
      <c r="M1450" s="168">
        <v>45548</v>
      </c>
      <c r="N1450" s="116" t="s">
        <v>10175</v>
      </c>
      <c r="O1450" s="116"/>
      <c r="P1450" s="116" t="s">
        <v>10282</v>
      </c>
      <c r="Q1450" s="168">
        <v>45567</v>
      </c>
    </row>
    <row r="1451" spans="1:17" hidden="1" x14ac:dyDescent="0.25">
      <c r="A1451" s="18">
        <v>1112100280</v>
      </c>
      <c r="B1451" s="14" t="s">
        <v>5566</v>
      </c>
      <c r="C1451" s="248" t="s">
        <v>19</v>
      </c>
      <c r="D1451" s="248" t="s">
        <v>5567</v>
      </c>
      <c r="E1451" s="249">
        <v>40</v>
      </c>
      <c r="F1451" s="250">
        <v>45538</v>
      </c>
      <c r="G1451" s="249" t="s">
        <v>11802</v>
      </c>
      <c r="H1451" s="250">
        <v>45544</v>
      </c>
      <c r="I1451" s="242"/>
      <c r="J1451" s="242"/>
      <c r="K1451" s="338" t="s">
        <v>10398</v>
      </c>
      <c r="L1451" s="195">
        <v>36403</v>
      </c>
      <c r="M1451" s="168">
        <v>45548</v>
      </c>
      <c r="N1451" s="116" t="s">
        <v>10175</v>
      </c>
      <c r="O1451" s="116"/>
      <c r="P1451" s="116" t="s">
        <v>10282</v>
      </c>
      <c r="Q1451" s="168">
        <v>45567</v>
      </c>
    </row>
    <row r="1452" spans="1:17" hidden="1" x14ac:dyDescent="0.25">
      <c r="A1452" s="18">
        <v>1512102870</v>
      </c>
      <c r="B1452" s="14" t="s">
        <v>4832</v>
      </c>
      <c r="C1452" s="248" t="s">
        <v>19</v>
      </c>
      <c r="D1452" s="248" t="s">
        <v>4833</v>
      </c>
      <c r="E1452" s="249">
        <v>100</v>
      </c>
      <c r="F1452" s="250">
        <v>45538</v>
      </c>
      <c r="G1452" s="249" t="s">
        <v>11802</v>
      </c>
      <c r="H1452" s="250">
        <v>45544</v>
      </c>
      <c r="I1452" s="242"/>
      <c r="J1452" s="242"/>
      <c r="K1452" s="338" t="s">
        <v>10398</v>
      </c>
      <c r="L1452" s="195">
        <v>36403</v>
      </c>
      <c r="M1452" s="168">
        <v>45548</v>
      </c>
      <c r="N1452" s="116" t="s">
        <v>10175</v>
      </c>
      <c r="O1452" s="116"/>
      <c r="P1452" s="116" t="s">
        <v>10282</v>
      </c>
      <c r="Q1452" s="168">
        <v>45567</v>
      </c>
    </row>
    <row r="1453" spans="1:17" hidden="1" x14ac:dyDescent="0.25">
      <c r="A1453" s="18">
        <v>1516101650</v>
      </c>
      <c r="B1453" s="14" t="s">
        <v>9547</v>
      </c>
      <c r="C1453" s="248" t="s">
        <v>19</v>
      </c>
      <c r="D1453" s="248" t="s">
        <v>9548</v>
      </c>
      <c r="E1453" s="249">
        <v>30</v>
      </c>
      <c r="F1453" s="250">
        <v>45538</v>
      </c>
      <c r="G1453" s="249" t="s">
        <v>11802</v>
      </c>
      <c r="H1453" s="250">
        <v>45544</v>
      </c>
      <c r="I1453" s="242"/>
      <c r="J1453" s="242"/>
      <c r="K1453" s="338" t="s">
        <v>10398</v>
      </c>
      <c r="L1453" s="195">
        <v>36403</v>
      </c>
      <c r="M1453" s="168">
        <v>45548</v>
      </c>
      <c r="N1453" s="116" t="s">
        <v>10175</v>
      </c>
      <c r="O1453" s="116"/>
      <c r="P1453" s="116" t="s">
        <v>10282</v>
      </c>
      <c r="Q1453" s="168">
        <v>45567</v>
      </c>
    </row>
    <row r="1454" spans="1:17" hidden="1" x14ac:dyDescent="0.25">
      <c r="A1454" s="18">
        <v>1810103720</v>
      </c>
      <c r="B1454" s="14" t="s">
        <v>4830</v>
      </c>
      <c r="C1454" s="244" t="s">
        <v>19</v>
      </c>
      <c r="D1454" s="244" t="s">
        <v>6860</v>
      </c>
      <c r="E1454" s="245">
        <v>50</v>
      </c>
      <c r="F1454" s="246">
        <v>45531</v>
      </c>
      <c r="G1454" s="245" t="s">
        <v>11802</v>
      </c>
      <c r="H1454" s="246">
        <v>45544</v>
      </c>
      <c r="I1454" s="247" t="s">
        <v>8963</v>
      </c>
      <c r="J1454" s="247" t="s">
        <v>11754</v>
      </c>
      <c r="K1454" s="338" t="s">
        <v>10398</v>
      </c>
      <c r="L1454" s="195">
        <v>36403</v>
      </c>
      <c r="M1454" s="168">
        <v>45548</v>
      </c>
      <c r="N1454" s="116" t="s">
        <v>10175</v>
      </c>
      <c r="O1454" s="116"/>
      <c r="P1454" s="116" t="s">
        <v>10282</v>
      </c>
      <c r="Q1454" s="168">
        <v>45567</v>
      </c>
    </row>
    <row r="1455" spans="1:17" hidden="1" x14ac:dyDescent="0.25">
      <c r="A1455" s="18">
        <v>1810103740</v>
      </c>
      <c r="B1455" s="14" t="s">
        <v>4838</v>
      </c>
      <c r="C1455" s="248" t="s">
        <v>19</v>
      </c>
      <c r="D1455" s="248" t="s">
        <v>4839</v>
      </c>
      <c r="E1455" s="249">
        <v>50</v>
      </c>
      <c r="F1455" s="250">
        <v>45534</v>
      </c>
      <c r="G1455" s="249" t="s">
        <v>11802</v>
      </c>
      <c r="H1455" s="250">
        <v>45544</v>
      </c>
      <c r="I1455" s="242"/>
      <c r="J1455" s="242"/>
      <c r="K1455" s="338" t="s">
        <v>10398</v>
      </c>
      <c r="L1455" s="195">
        <v>36403</v>
      </c>
      <c r="M1455" s="168">
        <v>45548</v>
      </c>
      <c r="N1455" s="116" t="s">
        <v>10175</v>
      </c>
      <c r="O1455" s="116"/>
      <c r="P1455" s="116" t="s">
        <v>10282</v>
      </c>
      <c r="Q1455" s="168">
        <v>45567</v>
      </c>
    </row>
    <row r="1456" spans="1:17" hidden="1" x14ac:dyDescent="0.25">
      <c r="A1456" s="18">
        <v>1810103990</v>
      </c>
      <c r="B1456" s="14" t="s">
        <v>4898</v>
      </c>
      <c r="C1456" s="244" t="s">
        <v>19</v>
      </c>
      <c r="D1456" s="244" t="s">
        <v>4899</v>
      </c>
      <c r="E1456" s="245">
        <v>20</v>
      </c>
      <c r="F1456" s="246">
        <v>45531</v>
      </c>
      <c r="G1456" s="245" t="s">
        <v>11802</v>
      </c>
      <c r="H1456" s="246">
        <v>45544</v>
      </c>
      <c r="I1456" s="247" t="s">
        <v>8963</v>
      </c>
      <c r="J1456" s="247" t="s">
        <v>10633</v>
      </c>
      <c r="K1456" s="338" t="s">
        <v>10398</v>
      </c>
      <c r="L1456" s="195">
        <v>36403</v>
      </c>
      <c r="M1456" s="168">
        <v>45548</v>
      </c>
      <c r="N1456" s="116" t="s">
        <v>10175</v>
      </c>
      <c r="O1456" s="116"/>
      <c r="P1456" s="116" t="s">
        <v>10282</v>
      </c>
      <c r="Q1456" s="168">
        <v>45567</v>
      </c>
    </row>
    <row r="1457" spans="1:17" hidden="1" x14ac:dyDescent="0.25">
      <c r="A1457" s="18">
        <v>1810104280</v>
      </c>
      <c r="B1457" s="14" t="s">
        <v>5010</v>
      </c>
      <c r="C1457" s="248" t="s">
        <v>19</v>
      </c>
      <c r="D1457" s="248" t="s">
        <v>5011</v>
      </c>
      <c r="E1457" s="249">
        <v>40</v>
      </c>
      <c r="F1457" s="250">
        <v>45538</v>
      </c>
      <c r="G1457" s="249" t="s">
        <v>11802</v>
      </c>
      <c r="H1457" s="250">
        <v>45544</v>
      </c>
      <c r="I1457" s="242"/>
      <c r="J1457" s="242"/>
      <c r="K1457" s="338" t="s">
        <v>10398</v>
      </c>
      <c r="L1457" s="195">
        <v>36403</v>
      </c>
      <c r="M1457" s="168">
        <v>45548</v>
      </c>
      <c r="N1457" s="116" t="s">
        <v>10175</v>
      </c>
      <c r="O1457" s="116"/>
      <c r="P1457" s="116" t="s">
        <v>10282</v>
      </c>
      <c r="Q1457" s="168">
        <v>45567</v>
      </c>
    </row>
    <row r="1458" spans="1:17" hidden="1" x14ac:dyDescent="0.25">
      <c r="A1458" s="18">
        <v>1810104400</v>
      </c>
      <c r="B1458" s="14" t="s">
        <v>5041</v>
      </c>
      <c r="C1458" s="248" t="s">
        <v>19</v>
      </c>
      <c r="D1458" s="248" t="s">
        <v>5042</v>
      </c>
      <c r="E1458" s="249">
        <v>40</v>
      </c>
      <c r="F1458" s="250">
        <v>45538</v>
      </c>
      <c r="G1458" s="249" t="s">
        <v>11802</v>
      </c>
      <c r="H1458" s="250">
        <v>45544</v>
      </c>
      <c r="I1458" s="242"/>
      <c r="J1458" s="242"/>
      <c r="K1458" s="338" t="s">
        <v>10398</v>
      </c>
      <c r="L1458" s="195">
        <v>36403</v>
      </c>
      <c r="M1458" s="168">
        <v>45548</v>
      </c>
      <c r="N1458" s="116" t="s">
        <v>10175</v>
      </c>
      <c r="O1458" s="116"/>
      <c r="P1458" s="116" t="s">
        <v>10282</v>
      </c>
      <c r="Q1458" s="168">
        <v>45567</v>
      </c>
    </row>
    <row r="1459" spans="1:17" hidden="1" x14ac:dyDescent="0.25">
      <c r="A1459" s="18">
        <v>1810104890</v>
      </c>
      <c r="B1459" s="10" t="s">
        <v>6839</v>
      </c>
      <c r="C1459" s="248" t="s">
        <v>19</v>
      </c>
      <c r="D1459" s="248" t="s">
        <v>6840</v>
      </c>
      <c r="E1459" s="249">
        <v>25</v>
      </c>
      <c r="F1459" s="250">
        <v>45531</v>
      </c>
      <c r="G1459" s="249" t="s">
        <v>11802</v>
      </c>
      <c r="H1459" s="250">
        <v>45544</v>
      </c>
      <c r="I1459" s="242"/>
      <c r="J1459" s="242"/>
      <c r="K1459" s="338" t="s">
        <v>10398</v>
      </c>
      <c r="L1459" s="195">
        <v>36403</v>
      </c>
      <c r="M1459" s="168">
        <v>45548</v>
      </c>
      <c r="N1459" s="116" t="s">
        <v>10175</v>
      </c>
      <c r="O1459" s="116"/>
      <c r="P1459" s="116" t="s">
        <v>10282</v>
      </c>
      <c r="Q1459" s="168">
        <v>45567</v>
      </c>
    </row>
    <row r="1460" spans="1:17" hidden="1" x14ac:dyDescent="0.25">
      <c r="A1460" s="18">
        <v>1012100030</v>
      </c>
      <c r="B1460" s="14" t="s">
        <v>3422</v>
      </c>
      <c r="C1460" s="248" t="s">
        <v>19</v>
      </c>
      <c r="D1460" s="248" t="s">
        <v>3423</v>
      </c>
      <c r="E1460" s="249">
        <v>3</v>
      </c>
      <c r="F1460" s="250">
        <v>45533</v>
      </c>
      <c r="G1460" s="249" t="s">
        <v>11806</v>
      </c>
      <c r="H1460" s="250">
        <v>45544</v>
      </c>
      <c r="I1460" s="242"/>
      <c r="J1460" s="242"/>
      <c r="K1460" s="338" t="s">
        <v>10398</v>
      </c>
      <c r="L1460" s="195">
        <v>36399</v>
      </c>
      <c r="M1460" s="168">
        <v>45548</v>
      </c>
      <c r="N1460" s="116" t="s">
        <v>10467</v>
      </c>
      <c r="O1460" s="116"/>
      <c r="P1460" s="116" t="s">
        <v>10282</v>
      </c>
      <c r="Q1460" s="168">
        <v>45551</v>
      </c>
    </row>
    <row r="1461" spans="1:17" hidden="1" x14ac:dyDescent="0.25">
      <c r="A1461" s="18">
        <v>1122100000</v>
      </c>
      <c r="B1461" s="14" t="s">
        <v>2232</v>
      </c>
      <c r="C1461" s="265" t="s">
        <v>19</v>
      </c>
      <c r="D1461" s="265" t="s">
        <v>7637</v>
      </c>
      <c r="E1461" s="266">
        <v>2</v>
      </c>
      <c r="F1461" s="267">
        <v>45540</v>
      </c>
      <c r="G1461" s="266" t="s">
        <v>11807</v>
      </c>
      <c r="H1461" s="267">
        <v>45544</v>
      </c>
      <c r="I1461" s="268"/>
      <c r="J1461" s="268"/>
      <c r="K1461" s="338" t="s">
        <v>10398</v>
      </c>
      <c r="L1461" s="195">
        <v>36505</v>
      </c>
      <c r="M1461" s="168">
        <v>45565</v>
      </c>
      <c r="N1461" s="116" t="s">
        <v>10225</v>
      </c>
      <c r="O1461" s="116"/>
      <c r="P1461" s="116" t="s">
        <v>10282</v>
      </c>
      <c r="Q1461" s="168">
        <v>45588</v>
      </c>
    </row>
    <row r="1462" spans="1:17" hidden="1" x14ac:dyDescent="0.25">
      <c r="A1462" s="18">
        <v>1519101810</v>
      </c>
      <c r="B1462" s="19" t="s">
        <v>7773</v>
      </c>
      <c r="C1462" s="256" t="s">
        <v>19</v>
      </c>
      <c r="D1462" s="256" t="s">
        <v>7775</v>
      </c>
      <c r="E1462" s="257">
        <v>12</v>
      </c>
      <c r="F1462" s="258">
        <v>45540</v>
      </c>
      <c r="G1462" s="257" t="s">
        <v>11807</v>
      </c>
      <c r="H1462" s="258">
        <v>45544</v>
      </c>
      <c r="I1462" s="259"/>
      <c r="J1462" s="259" t="s">
        <v>10099</v>
      </c>
      <c r="K1462" s="338" t="s">
        <v>10398</v>
      </c>
      <c r="L1462" s="195">
        <v>36506</v>
      </c>
      <c r="M1462" s="168">
        <v>45565</v>
      </c>
      <c r="N1462" s="116" t="s">
        <v>11873</v>
      </c>
      <c r="O1462" s="116"/>
      <c r="P1462" s="116" t="s">
        <v>10282</v>
      </c>
      <c r="Q1462" s="168">
        <v>45575</v>
      </c>
    </row>
    <row r="1463" spans="1:17" hidden="1" x14ac:dyDescent="0.25">
      <c r="A1463" s="18">
        <v>1525103930</v>
      </c>
      <c r="B1463" s="14" t="s">
        <v>6815</v>
      </c>
      <c r="C1463" s="244" t="s">
        <v>19</v>
      </c>
      <c r="D1463" s="244" t="s">
        <v>6870</v>
      </c>
      <c r="E1463" s="245">
        <v>12</v>
      </c>
      <c r="F1463" s="246">
        <v>45540</v>
      </c>
      <c r="G1463" s="245" t="s">
        <v>11807</v>
      </c>
      <c r="H1463" s="246">
        <v>45544</v>
      </c>
      <c r="I1463" s="247" t="s">
        <v>8963</v>
      </c>
      <c r="J1463" s="247" t="s">
        <v>10869</v>
      </c>
      <c r="K1463" s="338" t="s">
        <v>10398</v>
      </c>
      <c r="L1463" s="195">
        <v>36504</v>
      </c>
      <c r="M1463" s="168">
        <v>45565</v>
      </c>
      <c r="N1463" s="116" t="s">
        <v>10227</v>
      </c>
      <c r="O1463" s="116"/>
      <c r="P1463" s="116" t="s">
        <v>10282</v>
      </c>
      <c r="Q1463" s="168">
        <v>45581</v>
      </c>
    </row>
    <row r="1464" spans="1:17" hidden="1" x14ac:dyDescent="0.25">
      <c r="A1464" s="18">
        <v>1012100020</v>
      </c>
      <c r="B1464" s="14" t="s">
        <v>4182</v>
      </c>
      <c r="C1464" s="248" t="s">
        <v>19</v>
      </c>
      <c r="D1464" s="248" t="s">
        <v>4183</v>
      </c>
      <c r="E1464" s="249">
        <v>6</v>
      </c>
      <c r="F1464" s="250">
        <v>45533</v>
      </c>
      <c r="G1464" s="249" t="s">
        <v>11822</v>
      </c>
      <c r="H1464" s="250">
        <v>45545</v>
      </c>
      <c r="I1464" s="242"/>
      <c r="J1464" s="242"/>
      <c r="K1464" s="338" t="s">
        <v>10459</v>
      </c>
      <c r="L1464" s="195">
        <v>36404</v>
      </c>
      <c r="M1464" s="168">
        <v>45548</v>
      </c>
      <c r="N1464" s="116" t="s">
        <v>10467</v>
      </c>
      <c r="O1464" s="116"/>
      <c r="P1464" s="116" t="s">
        <v>10282</v>
      </c>
      <c r="Q1464" s="168">
        <v>45551</v>
      </c>
    </row>
    <row r="1465" spans="1:17" hidden="1" x14ac:dyDescent="0.25">
      <c r="A1465" s="18">
        <v>1010105640</v>
      </c>
      <c r="B1465" s="30" t="s">
        <v>8013</v>
      </c>
      <c r="C1465" s="248" t="s">
        <v>19</v>
      </c>
      <c r="D1465" s="248" t="s">
        <v>8014</v>
      </c>
      <c r="E1465" s="249">
        <v>10</v>
      </c>
      <c r="F1465" s="250">
        <v>45531</v>
      </c>
      <c r="G1465" s="249" t="s">
        <v>11825</v>
      </c>
      <c r="H1465" s="250">
        <v>45546</v>
      </c>
      <c r="I1465" s="242"/>
      <c r="J1465" s="242"/>
      <c r="K1465" s="325" t="s">
        <v>10398</v>
      </c>
      <c r="L1465" s="195">
        <v>36398</v>
      </c>
      <c r="M1465" s="168">
        <v>45548</v>
      </c>
      <c r="N1465" s="116" t="s">
        <v>11067</v>
      </c>
      <c r="O1465" s="116"/>
      <c r="P1465" s="116" t="s">
        <v>10282</v>
      </c>
      <c r="Q1465" s="168">
        <v>45551</v>
      </c>
    </row>
    <row r="1466" spans="1:17" hidden="1" x14ac:dyDescent="0.25">
      <c r="A1466" s="18">
        <v>1010106470</v>
      </c>
      <c r="B1466" s="30" t="s">
        <v>2258</v>
      </c>
      <c r="C1466" s="248" t="s">
        <v>19</v>
      </c>
      <c r="D1466" s="248" t="s">
        <v>2259</v>
      </c>
      <c r="E1466" s="249">
        <v>10</v>
      </c>
      <c r="F1466" s="250">
        <v>45531</v>
      </c>
      <c r="G1466" s="249" t="s">
        <v>11825</v>
      </c>
      <c r="H1466" s="250">
        <v>45546</v>
      </c>
      <c r="I1466" s="242"/>
      <c r="J1466" s="242" t="s">
        <v>10099</v>
      </c>
      <c r="K1466" s="325" t="s">
        <v>10398</v>
      </c>
      <c r="L1466" s="195">
        <v>36398</v>
      </c>
      <c r="M1466" s="168">
        <v>45548</v>
      </c>
      <c r="N1466" s="116" t="s">
        <v>11067</v>
      </c>
      <c r="O1466" s="116"/>
      <c r="P1466" s="116" t="s">
        <v>10282</v>
      </c>
      <c r="Q1466" s="168">
        <v>45551</v>
      </c>
    </row>
    <row r="1467" spans="1:17" hidden="1" x14ac:dyDescent="0.25">
      <c r="A1467" s="18">
        <v>1810101810</v>
      </c>
      <c r="B1467" s="14" t="s">
        <v>8198</v>
      </c>
      <c r="C1467" s="244" t="s">
        <v>19</v>
      </c>
      <c r="D1467" s="244" t="s">
        <v>8197</v>
      </c>
      <c r="E1467" s="245">
        <v>12</v>
      </c>
      <c r="F1467" s="246">
        <v>45531</v>
      </c>
      <c r="G1467" s="245" t="s">
        <v>11825</v>
      </c>
      <c r="H1467" s="246">
        <v>45546</v>
      </c>
      <c r="I1467" s="247" t="s">
        <v>8963</v>
      </c>
      <c r="J1467" s="247" t="s">
        <v>10002</v>
      </c>
      <c r="K1467" s="325" t="s">
        <v>10398</v>
      </c>
      <c r="L1467" s="195">
        <v>36398</v>
      </c>
      <c r="M1467" s="168">
        <v>45548</v>
      </c>
      <c r="N1467" s="116" t="s">
        <v>11067</v>
      </c>
      <c r="O1467" s="116"/>
      <c r="P1467" s="116" t="s">
        <v>10282</v>
      </c>
      <c r="Q1467" s="168">
        <v>45551</v>
      </c>
    </row>
    <row r="1468" spans="1:17" hidden="1" x14ac:dyDescent="0.25">
      <c r="A1468" s="18">
        <v>1016100060</v>
      </c>
      <c r="B1468" s="14" t="s">
        <v>839</v>
      </c>
      <c r="C1468" s="14" t="s">
        <v>19</v>
      </c>
      <c r="D1468" s="14" t="s">
        <v>840</v>
      </c>
      <c r="E1468" s="50">
        <v>5</v>
      </c>
      <c r="F1468" s="250">
        <v>45545</v>
      </c>
      <c r="G1468" s="50" t="s">
        <v>11824</v>
      </c>
      <c r="H1468" s="250">
        <v>45546</v>
      </c>
      <c r="I1468" s="161"/>
      <c r="J1468" s="161"/>
      <c r="K1468" s="325" t="s">
        <v>10398</v>
      </c>
      <c r="L1468" s="115">
        <v>36402</v>
      </c>
      <c r="M1468" s="168">
        <v>45548</v>
      </c>
      <c r="N1468" s="116" t="s">
        <v>10329</v>
      </c>
      <c r="O1468" s="116"/>
      <c r="P1468" s="202" t="s">
        <v>10282</v>
      </c>
      <c r="Q1468" s="168">
        <v>45559</v>
      </c>
    </row>
    <row r="1469" spans="1:17" hidden="1" x14ac:dyDescent="0.25">
      <c r="A1469" s="18">
        <v>1010102270</v>
      </c>
      <c r="B1469" s="14" t="s">
        <v>1705</v>
      </c>
      <c r="C1469" s="256" t="s">
        <v>19</v>
      </c>
      <c r="D1469" s="256" t="s">
        <v>1706</v>
      </c>
      <c r="E1469" s="257">
        <v>6</v>
      </c>
      <c r="F1469" s="258">
        <v>45531</v>
      </c>
      <c r="G1469" s="257" t="s">
        <v>11826</v>
      </c>
      <c r="H1469" s="258">
        <v>45546</v>
      </c>
      <c r="I1469" s="259"/>
      <c r="J1469" s="259" t="s">
        <v>10099</v>
      </c>
      <c r="K1469" s="325" t="s">
        <v>10398</v>
      </c>
      <c r="L1469" s="195">
        <v>36444</v>
      </c>
      <c r="M1469" s="168">
        <v>45562</v>
      </c>
      <c r="N1469" s="116" t="s">
        <v>10467</v>
      </c>
      <c r="O1469" s="116"/>
      <c r="P1469" s="116" t="s">
        <v>10282</v>
      </c>
      <c r="Q1469" s="168">
        <v>45562</v>
      </c>
    </row>
    <row r="1470" spans="1:17" hidden="1" x14ac:dyDescent="0.25">
      <c r="A1470" s="18">
        <v>1010108070</v>
      </c>
      <c r="B1470" s="14" t="s">
        <v>9542</v>
      </c>
      <c r="C1470" s="244" t="s">
        <v>19</v>
      </c>
      <c r="D1470" s="244" t="s">
        <v>9544</v>
      </c>
      <c r="E1470" s="245">
        <v>5</v>
      </c>
      <c r="F1470" s="246">
        <v>45531</v>
      </c>
      <c r="G1470" s="245" t="s">
        <v>11826</v>
      </c>
      <c r="H1470" s="246">
        <v>45546</v>
      </c>
      <c r="I1470" s="247" t="s">
        <v>8963</v>
      </c>
      <c r="J1470" s="247" t="s">
        <v>10002</v>
      </c>
      <c r="K1470" s="325" t="s">
        <v>10398</v>
      </c>
      <c r="L1470" s="195">
        <v>36445</v>
      </c>
      <c r="M1470" s="168">
        <v>45562</v>
      </c>
      <c r="N1470" s="116" t="s">
        <v>11067</v>
      </c>
      <c r="O1470" s="116"/>
      <c r="P1470" s="116" t="s">
        <v>10282</v>
      </c>
      <c r="Q1470" s="168">
        <v>45568</v>
      </c>
    </row>
    <row r="1471" spans="1:17" hidden="1" x14ac:dyDescent="0.25">
      <c r="A1471" s="18">
        <v>1810101750</v>
      </c>
      <c r="B1471" s="14" t="s">
        <v>1205</v>
      </c>
      <c r="C1471" s="244" t="s">
        <v>19</v>
      </c>
      <c r="D1471" s="244" t="s">
        <v>1206</v>
      </c>
      <c r="E1471" s="245">
        <v>14</v>
      </c>
      <c r="F1471" s="246">
        <v>45531</v>
      </c>
      <c r="G1471" s="245" t="s">
        <v>11826</v>
      </c>
      <c r="H1471" s="246">
        <v>45546</v>
      </c>
      <c r="I1471" s="247" t="s">
        <v>8963</v>
      </c>
      <c r="J1471" s="247" t="s">
        <v>10887</v>
      </c>
      <c r="K1471" s="325" t="s">
        <v>10398</v>
      </c>
      <c r="L1471" s="195">
        <v>36445</v>
      </c>
      <c r="M1471" s="168">
        <v>45562</v>
      </c>
      <c r="N1471" s="116" t="s">
        <v>11067</v>
      </c>
      <c r="O1471" s="116"/>
      <c r="P1471" s="116" t="s">
        <v>10282</v>
      </c>
      <c r="Q1471" s="168">
        <v>45568</v>
      </c>
    </row>
    <row r="1472" spans="1:17" hidden="1" x14ac:dyDescent="0.25">
      <c r="A1472" s="18">
        <v>1810101770</v>
      </c>
      <c r="B1472" s="14" t="s">
        <v>1210</v>
      </c>
      <c r="C1472" s="244" t="s">
        <v>19</v>
      </c>
      <c r="D1472" s="244" t="s">
        <v>1211</v>
      </c>
      <c r="E1472" s="245">
        <v>14</v>
      </c>
      <c r="F1472" s="246">
        <v>45531</v>
      </c>
      <c r="G1472" s="245" t="s">
        <v>11826</v>
      </c>
      <c r="H1472" s="246">
        <v>45546</v>
      </c>
      <c r="I1472" s="247" t="s">
        <v>8963</v>
      </c>
      <c r="J1472" s="247" t="s">
        <v>10887</v>
      </c>
      <c r="K1472" s="325" t="s">
        <v>10398</v>
      </c>
      <c r="L1472" s="195">
        <v>36445</v>
      </c>
      <c r="M1472" s="168">
        <v>45562</v>
      </c>
      <c r="N1472" s="116" t="s">
        <v>11067</v>
      </c>
      <c r="O1472" s="116"/>
      <c r="P1472" s="116" t="s">
        <v>10282</v>
      </c>
      <c r="Q1472" s="168">
        <v>45568</v>
      </c>
    </row>
    <row r="1473" spans="1:17" hidden="1" x14ac:dyDescent="0.25">
      <c r="A1473" s="18">
        <v>1010100120</v>
      </c>
      <c r="B1473" s="14" t="s">
        <v>2270</v>
      </c>
      <c r="C1473" s="244" t="s">
        <v>19</v>
      </c>
      <c r="D1473" s="244" t="s">
        <v>2271</v>
      </c>
      <c r="E1473" s="245">
        <v>160</v>
      </c>
      <c r="F1473" s="246">
        <v>45538</v>
      </c>
      <c r="G1473" s="245" t="s">
        <v>11832</v>
      </c>
      <c r="H1473" s="246">
        <v>45547</v>
      </c>
      <c r="I1473" s="247" t="s">
        <v>8963</v>
      </c>
      <c r="J1473" s="247" t="s">
        <v>10870</v>
      </c>
      <c r="K1473" s="325" t="s">
        <v>10398</v>
      </c>
      <c r="L1473" s="195">
        <v>36476</v>
      </c>
      <c r="M1473" s="168">
        <v>45562</v>
      </c>
      <c r="N1473" s="116" t="s">
        <v>10284</v>
      </c>
      <c r="O1473" s="116"/>
      <c r="P1473" s="116" t="s">
        <v>10282</v>
      </c>
      <c r="Q1473" s="168">
        <v>45566</v>
      </c>
    </row>
    <row r="1474" spans="1:17" hidden="1" x14ac:dyDescent="0.25">
      <c r="A1474" s="18">
        <v>1010101000</v>
      </c>
      <c r="B1474" s="14" t="s">
        <v>3642</v>
      </c>
      <c r="C1474" s="244" t="s">
        <v>19</v>
      </c>
      <c r="D1474" s="244" t="s">
        <v>3643</v>
      </c>
      <c r="E1474" s="245">
        <v>50</v>
      </c>
      <c r="F1474" s="246">
        <v>45531</v>
      </c>
      <c r="G1474" s="245" t="s">
        <v>11832</v>
      </c>
      <c r="H1474" s="246">
        <v>45547</v>
      </c>
      <c r="I1474" s="247" t="s">
        <v>8963</v>
      </c>
      <c r="J1474" s="247" t="s">
        <v>10470</v>
      </c>
      <c r="K1474" s="325" t="s">
        <v>10398</v>
      </c>
      <c r="L1474" s="195">
        <v>36475</v>
      </c>
      <c r="M1474" s="168">
        <v>45562</v>
      </c>
      <c r="N1474" s="116" t="s">
        <v>10329</v>
      </c>
      <c r="O1474" s="116"/>
      <c r="P1474" s="116" t="s">
        <v>10282</v>
      </c>
      <c r="Q1474" s="168">
        <v>45565</v>
      </c>
    </row>
    <row r="1475" spans="1:17" hidden="1" x14ac:dyDescent="0.25">
      <c r="A1475" s="18">
        <v>1010107790</v>
      </c>
      <c r="B1475" s="14" t="s">
        <v>8949</v>
      </c>
      <c r="C1475" s="256" t="s">
        <v>19</v>
      </c>
      <c r="D1475" s="256" t="s">
        <v>8952</v>
      </c>
      <c r="E1475" s="257">
        <v>20</v>
      </c>
      <c r="F1475" s="258">
        <v>45537</v>
      </c>
      <c r="G1475" s="257" t="s">
        <v>11832</v>
      </c>
      <c r="H1475" s="258">
        <v>45547</v>
      </c>
      <c r="I1475" s="259"/>
      <c r="J1475" s="259" t="s">
        <v>10099</v>
      </c>
      <c r="K1475" s="325" t="s">
        <v>10398</v>
      </c>
      <c r="L1475" s="195">
        <v>36473</v>
      </c>
      <c r="M1475" s="168">
        <v>45562</v>
      </c>
      <c r="N1475" s="116" t="s">
        <v>10273</v>
      </c>
      <c r="O1475" s="116"/>
      <c r="P1475" s="116" t="s">
        <v>10282</v>
      </c>
      <c r="Q1475" s="168">
        <v>45567</v>
      </c>
    </row>
    <row r="1476" spans="1:17" hidden="1" x14ac:dyDescent="0.25">
      <c r="A1476" s="18">
        <v>1010107810</v>
      </c>
      <c r="B1476" s="14" t="s">
        <v>8951</v>
      </c>
      <c r="C1476" s="256" t="s">
        <v>19</v>
      </c>
      <c r="D1476" s="256" t="s">
        <v>8953</v>
      </c>
      <c r="E1476" s="257">
        <v>20</v>
      </c>
      <c r="F1476" s="258">
        <v>45537</v>
      </c>
      <c r="G1476" s="257" t="s">
        <v>11832</v>
      </c>
      <c r="H1476" s="258">
        <v>45547</v>
      </c>
      <c r="I1476" s="259"/>
      <c r="J1476" s="259" t="s">
        <v>10099</v>
      </c>
      <c r="K1476" s="325" t="s">
        <v>10398</v>
      </c>
      <c r="L1476" s="195">
        <v>36473</v>
      </c>
      <c r="M1476" s="168">
        <v>45562</v>
      </c>
      <c r="N1476" s="116" t="s">
        <v>10273</v>
      </c>
      <c r="O1476" s="116"/>
      <c r="P1476" s="116" t="s">
        <v>10282</v>
      </c>
      <c r="Q1476" s="168">
        <v>45567</v>
      </c>
    </row>
    <row r="1477" spans="1:17" hidden="1" x14ac:dyDescent="0.25">
      <c r="A1477" s="18">
        <v>1014103530</v>
      </c>
      <c r="B1477" s="14" t="s">
        <v>3964</v>
      </c>
      <c r="C1477" s="244" t="s">
        <v>19</v>
      </c>
      <c r="D1477" s="244" t="s">
        <v>7238</v>
      </c>
      <c r="E1477" s="245">
        <v>3</v>
      </c>
      <c r="F1477" s="246">
        <v>45531</v>
      </c>
      <c r="G1477" s="245" t="s">
        <v>11832</v>
      </c>
      <c r="H1477" s="246">
        <v>45547</v>
      </c>
      <c r="I1477" s="247" t="s">
        <v>8963</v>
      </c>
      <c r="J1477" s="247" t="s">
        <v>10410</v>
      </c>
      <c r="K1477" s="325" t="s">
        <v>10398</v>
      </c>
      <c r="L1477" s="195">
        <v>36474</v>
      </c>
      <c r="M1477" s="168">
        <v>45562</v>
      </c>
      <c r="N1477" s="116" t="s">
        <v>11874</v>
      </c>
      <c r="O1477" s="116"/>
      <c r="P1477" s="116" t="s">
        <v>10282</v>
      </c>
      <c r="Q1477" s="168">
        <v>45565</v>
      </c>
    </row>
    <row r="1478" spans="1:17" hidden="1" x14ac:dyDescent="0.25">
      <c r="A1478" s="18">
        <v>1016100060</v>
      </c>
      <c r="B1478" s="14" t="s">
        <v>839</v>
      </c>
      <c r="C1478" s="256" t="s">
        <v>19</v>
      </c>
      <c r="D1478" s="256" t="s">
        <v>840</v>
      </c>
      <c r="E1478" s="257">
        <v>10</v>
      </c>
      <c r="F1478" s="258">
        <v>45538</v>
      </c>
      <c r="G1478" s="257" t="s">
        <v>11832</v>
      </c>
      <c r="H1478" s="258">
        <v>45547</v>
      </c>
      <c r="I1478" s="259"/>
      <c r="J1478" s="259" t="s">
        <v>10099</v>
      </c>
      <c r="K1478" s="325" t="s">
        <v>10398</v>
      </c>
      <c r="L1478" s="195">
        <v>36475</v>
      </c>
      <c r="M1478" s="168">
        <v>45562</v>
      </c>
      <c r="N1478" s="116" t="s">
        <v>10329</v>
      </c>
      <c r="O1478" s="116"/>
      <c r="P1478" s="116" t="s">
        <v>10282</v>
      </c>
      <c r="Q1478" s="168">
        <v>45565</v>
      </c>
    </row>
    <row r="1479" spans="1:17" hidden="1" x14ac:dyDescent="0.25">
      <c r="A1479" s="18">
        <v>1019100040</v>
      </c>
      <c r="B1479" s="14" t="s">
        <v>5716</v>
      </c>
      <c r="C1479" s="244" t="s">
        <v>19</v>
      </c>
      <c r="D1479" s="244" t="s">
        <v>8420</v>
      </c>
      <c r="E1479" s="245">
        <v>48</v>
      </c>
      <c r="F1479" s="246">
        <v>45531</v>
      </c>
      <c r="G1479" s="245" t="s">
        <v>11832</v>
      </c>
      <c r="H1479" s="246">
        <v>45547</v>
      </c>
      <c r="I1479" s="247" t="s">
        <v>8963</v>
      </c>
      <c r="J1479" s="247" t="s">
        <v>10632</v>
      </c>
      <c r="K1479" s="325" t="s">
        <v>10398</v>
      </c>
      <c r="L1479" s="195">
        <v>36475</v>
      </c>
      <c r="M1479" s="168">
        <v>45562</v>
      </c>
      <c r="N1479" s="116" t="s">
        <v>10329</v>
      </c>
      <c r="O1479" s="116" t="s">
        <v>11880</v>
      </c>
      <c r="P1479" s="116" t="s">
        <v>10282</v>
      </c>
      <c r="Q1479" s="168">
        <v>45567</v>
      </c>
    </row>
    <row r="1480" spans="1:17" hidden="1" x14ac:dyDescent="0.25">
      <c r="A1480" s="18">
        <v>1019103360</v>
      </c>
      <c r="B1480" s="14" t="s">
        <v>6982</v>
      </c>
      <c r="C1480" s="248" t="s">
        <v>19</v>
      </c>
      <c r="D1480" s="248" t="s">
        <v>8419</v>
      </c>
      <c r="E1480" s="249">
        <v>20</v>
      </c>
      <c r="F1480" s="250">
        <v>45531</v>
      </c>
      <c r="G1480" s="249" t="s">
        <v>11832</v>
      </c>
      <c r="H1480" s="250">
        <v>45547</v>
      </c>
      <c r="I1480" s="242"/>
      <c r="J1480" s="242"/>
      <c r="K1480" s="325" t="s">
        <v>10398</v>
      </c>
      <c r="L1480" s="195">
        <v>36476</v>
      </c>
      <c r="M1480" s="168">
        <v>45562</v>
      </c>
      <c r="N1480" s="116" t="s">
        <v>10284</v>
      </c>
      <c r="O1480" s="116"/>
      <c r="P1480" s="116" t="s">
        <v>10282</v>
      </c>
      <c r="Q1480" s="168">
        <v>45566</v>
      </c>
    </row>
    <row r="1481" spans="1:17" hidden="1" x14ac:dyDescent="0.25">
      <c r="A1481" s="18">
        <v>1022102100</v>
      </c>
      <c r="B1481" s="19" t="s">
        <v>955</v>
      </c>
      <c r="C1481" s="248" t="s">
        <v>19</v>
      </c>
      <c r="D1481" s="248" t="s">
        <v>956</v>
      </c>
      <c r="E1481" s="249">
        <v>30</v>
      </c>
      <c r="F1481" s="250">
        <v>45532</v>
      </c>
      <c r="G1481" s="249" t="s">
        <v>11832</v>
      </c>
      <c r="H1481" s="250">
        <v>45547</v>
      </c>
      <c r="I1481" s="242"/>
      <c r="J1481" s="242"/>
      <c r="K1481" s="325" t="s">
        <v>10398</v>
      </c>
      <c r="L1481" s="195">
        <v>36475</v>
      </c>
      <c r="M1481" s="168">
        <v>45562</v>
      </c>
      <c r="N1481" s="116" t="s">
        <v>10329</v>
      </c>
      <c r="O1481" s="116"/>
      <c r="P1481" s="116" t="s">
        <v>10282</v>
      </c>
      <c r="Q1481" s="168">
        <v>45565</v>
      </c>
    </row>
    <row r="1482" spans="1:17" hidden="1" x14ac:dyDescent="0.25">
      <c r="A1482" s="18">
        <v>1526105890</v>
      </c>
      <c r="B1482" s="14" t="s">
        <v>3811</v>
      </c>
      <c r="C1482" s="256" t="s">
        <v>881</v>
      </c>
      <c r="D1482" s="256" t="s">
        <v>3812</v>
      </c>
      <c r="E1482" s="257">
        <v>5</v>
      </c>
      <c r="F1482" s="258">
        <v>45531</v>
      </c>
      <c r="G1482" s="257" t="s">
        <v>11832</v>
      </c>
      <c r="H1482" s="258">
        <v>45547</v>
      </c>
      <c r="I1482" s="259"/>
      <c r="J1482" s="259" t="s">
        <v>10099</v>
      </c>
      <c r="K1482" s="325" t="s">
        <v>10398</v>
      </c>
      <c r="L1482" s="195">
        <v>36476</v>
      </c>
      <c r="M1482" s="168">
        <v>45562</v>
      </c>
      <c r="N1482" s="116" t="s">
        <v>10284</v>
      </c>
      <c r="O1482" s="116"/>
      <c r="P1482" s="116" t="s">
        <v>10282</v>
      </c>
      <c r="Q1482" s="168">
        <v>45566</v>
      </c>
    </row>
    <row r="1483" spans="1:17" hidden="1" x14ac:dyDescent="0.25">
      <c r="A1483" s="18">
        <v>1322101460</v>
      </c>
      <c r="B1483" s="30" t="s">
        <v>7584</v>
      </c>
      <c r="C1483" s="265" t="s">
        <v>19</v>
      </c>
      <c r="D1483" s="265" t="s">
        <v>7585</v>
      </c>
      <c r="E1483" s="266">
        <v>8</v>
      </c>
      <c r="F1483" s="267">
        <v>45538</v>
      </c>
      <c r="G1483" s="266" t="s">
        <v>11831</v>
      </c>
      <c r="H1483" s="267">
        <v>45547</v>
      </c>
      <c r="I1483" s="268"/>
      <c r="J1483" s="268"/>
      <c r="K1483" s="325" t="s">
        <v>10398</v>
      </c>
      <c r="L1483" s="195">
        <v>36394</v>
      </c>
      <c r="M1483" s="168">
        <v>45548</v>
      </c>
      <c r="N1483" s="116" t="s">
        <v>10221</v>
      </c>
      <c r="O1483" s="116" t="s">
        <v>11893</v>
      </c>
      <c r="P1483" s="116" t="s">
        <v>10282</v>
      </c>
      <c r="Q1483" s="168">
        <v>45581</v>
      </c>
    </row>
    <row r="1484" spans="1:17" hidden="1" x14ac:dyDescent="0.25">
      <c r="A1484" s="18">
        <v>1512107790</v>
      </c>
      <c r="B1484" s="14" t="s">
        <v>4869</v>
      </c>
      <c r="C1484" s="244" t="s">
        <v>19</v>
      </c>
      <c r="D1484" s="244" t="s">
        <v>4870</v>
      </c>
      <c r="E1484" s="245">
        <v>80</v>
      </c>
      <c r="F1484" s="246">
        <v>45544</v>
      </c>
      <c r="G1484" s="245" t="s">
        <v>11830</v>
      </c>
      <c r="H1484" s="246">
        <v>45548</v>
      </c>
      <c r="I1484" s="247" t="s">
        <v>8963</v>
      </c>
      <c r="J1484" s="247" t="s">
        <v>10632</v>
      </c>
      <c r="K1484" s="325" t="s">
        <v>10398</v>
      </c>
      <c r="L1484" s="195">
        <v>36477</v>
      </c>
      <c r="M1484" s="168">
        <v>45562</v>
      </c>
      <c r="N1484" s="116" t="s">
        <v>10175</v>
      </c>
      <c r="O1484" s="116"/>
      <c r="P1484" s="116" t="s">
        <v>10282</v>
      </c>
      <c r="Q1484" s="168">
        <v>45574</v>
      </c>
    </row>
    <row r="1485" spans="1:17" hidden="1" x14ac:dyDescent="0.25">
      <c r="A1485" s="18">
        <v>1810103660</v>
      </c>
      <c r="B1485" s="29" t="s">
        <v>4789</v>
      </c>
      <c r="C1485" s="244" t="s">
        <v>19</v>
      </c>
      <c r="D1485" s="244" t="s">
        <v>4790</v>
      </c>
      <c r="E1485" s="245">
        <v>60</v>
      </c>
      <c r="F1485" s="246">
        <v>45544</v>
      </c>
      <c r="G1485" s="245" t="s">
        <v>11830</v>
      </c>
      <c r="H1485" s="246">
        <v>45548</v>
      </c>
      <c r="I1485" s="247" t="s">
        <v>8963</v>
      </c>
      <c r="J1485" s="247" t="s">
        <v>11813</v>
      </c>
      <c r="K1485" s="325" t="s">
        <v>10398</v>
      </c>
      <c r="L1485" s="195">
        <v>36477</v>
      </c>
      <c r="M1485" s="168">
        <v>45562</v>
      </c>
      <c r="N1485" s="116" t="s">
        <v>10175</v>
      </c>
      <c r="O1485" s="116"/>
      <c r="P1485" s="116" t="s">
        <v>10282</v>
      </c>
      <c r="Q1485" s="168">
        <v>45574</v>
      </c>
    </row>
    <row r="1486" spans="1:17" hidden="1" x14ac:dyDescent="0.25">
      <c r="A1486" s="18">
        <v>1810103680</v>
      </c>
      <c r="B1486" s="30" t="s">
        <v>4793</v>
      </c>
      <c r="C1486" s="248" t="s">
        <v>19</v>
      </c>
      <c r="D1486" s="248" t="s">
        <v>4794</v>
      </c>
      <c r="E1486" s="249">
        <v>25</v>
      </c>
      <c r="F1486" s="250">
        <v>45540</v>
      </c>
      <c r="G1486" s="249" t="s">
        <v>11830</v>
      </c>
      <c r="H1486" s="250">
        <v>45548</v>
      </c>
      <c r="I1486" s="242"/>
      <c r="J1486" s="242"/>
      <c r="K1486" s="325" t="s">
        <v>10398</v>
      </c>
      <c r="L1486" s="195">
        <v>36477</v>
      </c>
      <c r="M1486" s="168">
        <v>45562</v>
      </c>
      <c r="N1486" s="116" t="s">
        <v>10175</v>
      </c>
      <c r="O1486" s="116"/>
      <c r="P1486" s="116" t="s">
        <v>10282</v>
      </c>
      <c r="Q1486" s="168">
        <v>45574</v>
      </c>
    </row>
    <row r="1487" spans="1:17" hidden="1" x14ac:dyDescent="0.25">
      <c r="A1487" s="18">
        <v>1810104100</v>
      </c>
      <c r="B1487" s="14" t="s">
        <v>4942</v>
      </c>
      <c r="C1487" s="248" t="s">
        <v>19</v>
      </c>
      <c r="D1487" s="248" t="s">
        <v>7243</v>
      </c>
      <c r="E1487" s="249">
        <v>20</v>
      </c>
      <c r="F1487" s="250">
        <v>45544</v>
      </c>
      <c r="G1487" s="249" t="s">
        <v>11830</v>
      </c>
      <c r="H1487" s="250">
        <v>45548</v>
      </c>
      <c r="I1487" s="242"/>
      <c r="J1487" s="242"/>
      <c r="K1487" s="325" t="s">
        <v>10398</v>
      </c>
      <c r="L1487" s="195">
        <v>36477</v>
      </c>
      <c r="M1487" s="168">
        <v>45562</v>
      </c>
      <c r="N1487" s="116" t="s">
        <v>10175</v>
      </c>
      <c r="O1487" s="116"/>
      <c r="P1487" s="116" t="s">
        <v>10282</v>
      </c>
      <c r="Q1487" s="168">
        <v>45574</v>
      </c>
    </row>
    <row r="1488" spans="1:17" hidden="1" x14ac:dyDescent="0.25">
      <c r="A1488" s="18">
        <v>1810104110</v>
      </c>
      <c r="B1488" s="14" t="s">
        <v>4943</v>
      </c>
      <c r="C1488" s="244" t="s">
        <v>19</v>
      </c>
      <c r="D1488" s="244" t="s">
        <v>7965</v>
      </c>
      <c r="E1488" s="245">
        <v>60</v>
      </c>
      <c r="F1488" s="246">
        <v>45544</v>
      </c>
      <c r="G1488" s="245" t="s">
        <v>11830</v>
      </c>
      <c r="H1488" s="246">
        <v>45548</v>
      </c>
      <c r="I1488" s="247" t="s">
        <v>8963</v>
      </c>
      <c r="J1488" s="247" t="s">
        <v>10470</v>
      </c>
      <c r="K1488" s="325" t="s">
        <v>10398</v>
      </c>
      <c r="L1488" s="195">
        <v>36477</v>
      </c>
      <c r="M1488" s="168">
        <v>45562</v>
      </c>
      <c r="N1488" s="116" t="s">
        <v>10175</v>
      </c>
      <c r="O1488" s="116"/>
      <c r="P1488" s="116" t="s">
        <v>10282</v>
      </c>
      <c r="Q1488" s="168">
        <v>45574</v>
      </c>
    </row>
    <row r="1489" spans="1:20" hidden="1" x14ac:dyDescent="0.25">
      <c r="A1489" s="18">
        <v>1810104120</v>
      </c>
      <c r="B1489" s="14" t="s">
        <v>4944</v>
      </c>
      <c r="C1489" s="244" t="s">
        <v>19</v>
      </c>
      <c r="D1489" s="244" t="s">
        <v>7966</v>
      </c>
      <c r="E1489" s="245">
        <v>60</v>
      </c>
      <c r="F1489" s="246">
        <v>45544</v>
      </c>
      <c r="G1489" s="245" t="s">
        <v>11830</v>
      </c>
      <c r="H1489" s="246">
        <v>45548</v>
      </c>
      <c r="I1489" s="247" t="s">
        <v>8963</v>
      </c>
      <c r="J1489" s="247" t="s">
        <v>10951</v>
      </c>
      <c r="K1489" s="325" t="s">
        <v>10398</v>
      </c>
      <c r="L1489" s="195">
        <v>36477</v>
      </c>
      <c r="M1489" s="168">
        <v>45562</v>
      </c>
      <c r="N1489" s="116" t="s">
        <v>10175</v>
      </c>
      <c r="O1489" s="116"/>
      <c r="P1489" s="116" t="s">
        <v>10282</v>
      </c>
      <c r="Q1489" s="168">
        <v>45574</v>
      </c>
    </row>
    <row r="1490" spans="1:20" hidden="1" x14ac:dyDescent="0.25">
      <c r="A1490" s="18">
        <v>1810104170</v>
      </c>
      <c r="B1490" s="14" t="s">
        <v>4959</v>
      </c>
      <c r="C1490" s="244" t="s">
        <v>19</v>
      </c>
      <c r="D1490" s="244" t="s">
        <v>7971</v>
      </c>
      <c r="E1490" s="245">
        <v>30</v>
      </c>
      <c r="F1490" s="246">
        <v>45540</v>
      </c>
      <c r="G1490" s="245" t="s">
        <v>11830</v>
      </c>
      <c r="H1490" s="246">
        <v>45548</v>
      </c>
      <c r="I1490" s="247" t="s">
        <v>8963</v>
      </c>
      <c r="J1490" s="247" t="s">
        <v>10870</v>
      </c>
      <c r="K1490" s="325" t="s">
        <v>10398</v>
      </c>
      <c r="L1490" s="195">
        <v>36477</v>
      </c>
      <c r="M1490" s="168">
        <v>45562</v>
      </c>
      <c r="N1490" s="116" t="s">
        <v>10175</v>
      </c>
      <c r="O1490" s="116"/>
      <c r="P1490" s="116" t="s">
        <v>10282</v>
      </c>
      <c r="Q1490" s="168">
        <v>45574</v>
      </c>
    </row>
    <row r="1491" spans="1:20" hidden="1" x14ac:dyDescent="0.25">
      <c r="A1491" s="18">
        <v>1810104330</v>
      </c>
      <c r="B1491" s="30" t="s">
        <v>5021</v>
      </c>
      <c r="C1491" s="248" t="s">
        <v>19</v>
      </c>
      <c r="D1491" s="248" t="s">
        <v>5022</v>
      </c>
      <c r="E1491" s="249">
        <v>30</v>
      </c>
      <c r="F1491" s="250">
        <v>45540</v>
      </c>
      <c r="G1491" s="249" t="s">
        <v>11830</v>
      </c>
      <c r="H1491" s="250">
        <v>45548</v>
      </c>
      <c r="I1491" s="242"/>
      <c r="J1491" s="242"/>
      <c r="K1491" s="325" t="s">
        <v>10398</v>
      </c>
      <c r="L1491" s="195">
        <v>36477</v>
      </c>
      <c r="M1491" s="168">
        <v>45562</v>
      </c>
      <c r="N1491" s="116" t="s">
        <v>10175</v>
      </c>
      <c r="O1491" s="116"/>
      <c r="P1491" s="116" t="s">
        <v>10282</v>
      </c>
      <c r="Q1491" s="168">
        <v>45574</v>
      </c>
    </row>
    <row r="1492" spans="1:20" hidden="1" x14ac:dyDescent="0.25">
      <c r="A1492" s="18">
        <v>1810104420</v>
      </c>
      <c r="B1492" s="14" t="s">
        <v>5045</v>
      </c>
      <c r="C1492" s="248" t="s">
        <v>19</v>
      </c>
      <c r="D1492" s="248" t="s">
        <v>5046</v>
      </c>
      <c r="E1492" s="249">
        <v>30</v>
      </c>
      <c r="F1492" s="250">
        <v>45540</v>
      </c>
      <c r="G1492" s="249" t="s">
        <v>11830</v>
      </c>
      <c r="H1492" s="250">
        <v>45548</v>
      </c>
      <c r="I1492" s="242"/>
      <c r="J1492" s="242"/>
      <c r="K1492" s="325" t="s">
        <v>10398</v>
      </c>
      <c r="L1492" s="195">
        <v>36477</v>
      </c>
      <c r="M1492" s="168">
        <v>45562</v>
      </c>
      <c r="N1492" s="116" t="s">
        <v>10175</v>
      </c>
      <c r="O1492" s="116"/>
      <c r="P1492" s="116" t="s">
        <v>10282</v>
      </c>
      <c r="Q1492" s="168">
        <v>45574</v>
      </c>
    </row>
    <row r="1493" spans="1:20" hidden="1" x14ac:dyDescent="0.25">
      <c r="A1493" s="18">
        <v>1318102050</v>
      </c>
      <c r="B1493" s="10" t="s">
        <v>9999</v>
      </c>
      <c r="C1493" s="244" t="s">
        <v>19</v>
      </c>
      <c r="D1493" s="244" t="s">
        <v>11551</v>
      </c>
      <c r="E1493" s="245">
        <v>3</v>
      </c>
      <c r="F1493" s="246"/>
      <c r="G1493" s="245" t="s">
        <v>11846</v>
      </c>
      <c r="H1493" s="246">
        <v>45558</v>
      </c>
      <c r="I1493" s="247" t="s">
        <v>8963</v>
      </c>
      <c r="J1493" s="247" t="s">
        <v>10003</v>
      </c>
      <c r="K1493" s="338" t="s">
        <v>10865</v>
      </c>
      <c r="L1493" s="195">
        <v>36472</v>
      </c>
      <c r="M1493" s="168">
        <v>45562</v>
      </c>
      <c r="N1493" s="116" t="s">
        <v>11077</v>
      </c>
      <c r="O1493" s="116"/>
      <c r="P1493" s="116" t="s">
        <v>10282</v>
      </c>
      <c r="Q1493" s="168">
        <v>45565</v>
      </c>
      <c r="R1493" s="204"/>
      <c r="S1493" s="204"/>
      <c r="T1493" s="205"/>
    </row>
    <row r="1494" spans="1:20" hidden="1" x14ac:dyDescent="0.25">
      <c r="A1494" s="18">
        <v>1010105600</v>
      </c>
      <c r="B1494" s="29" t="s">
        <v>8725</v>
      </c>
      <c r="C1494" s="265" t="s">
        <v>4216</v>
      </c>
      <c r="D1494" s="265" t="s">
        <v>5765</v>
      </c>
      <c r="E1494" s="266">
        <v>50</v>
      </c>
      <c r="F1494" s="267">
        <v>45594</v>
      </c>
      <c r="G1494" s="266" t="s">
        <v>11847</v>
      </c>
      <c r="H1494" s="267">
        <v>45558</v>
      </c>
      <c r="I1494" s="268"/>
      <c r="J1494" s="268"/>
      <c r="K1494" s="325" t="s">
        <v>10459</v>
      </c>
      <c r="L1494" s="195">
        <v>36871</v>
      </c>
      <c r="M1494" s="168">
        <v>45601</v>
      </c>
      <c r="N1494" s="116" t="s">
        <v>10467</v>
      </c>
      <c r="O1494" s="116"/>
      <c r="P1494" s="116" t="s">
        <v>10282</v>
      </c>
      <c r="Q1494" s="168">
        <v>45603</v>
      </c>
    </row>
    <row r="1495" spans="1:20" hidden="1" x14ac:dyDescent="0.25">
      <c r="A1495" s="18">
        <v>1515100080</v>
      </c>
      <c r="B1495" s="14" t="s">
        <v>192</v>
      </c>
      <c r="C1495" s="244" t="s">
        <v>19</v>
      </c>
      <c r="D1495" s="244" t="s">
        <v>7607</v>
      </c>
      <c r="E1495" s="245">
        <v>1</v>
      </c>
      <c r="F1495" s="246">
        <v>45559</v>
      </c>
      <c r="G1495" s="245" t="s">
        <v>11850</v>
      </c>
      <c r="H1495" s="246">
        <v>45559</v>
      </c>
      <c r="I1495" s="247" t="s">
        <v>8963</v>
      </c>
      <c r="J1495" s="247" t="s">
        <v>10002</v>
      </c>
      <c r="K1495" s="338" t="s">
        <v>10459</v>
      </c>
      <c r="L1495" s="195">
        <v>36509</v>
      </c>
      <c r="M1495" s="168">
        <v>45565</v>
      </c>
      <c r="N1495" s="116" t="s">
        <v>11626</v>
      </c>
      <c r="O1495" s="116"/>
      <c r="P1495" s="116" t="s">
        <v>10282</v>
      </c>
      <c r="Q1495" s="168">
        <v>45589</v>
      </c>
    </row>
    <row r="1496" spans="1:20" hidden="1" x14ac:dyDescent="0.25">
      <c r="A1496" s="18">
        <v>1118100290</v>
      </c>
      <c r="B1496" s="14" t="s">
        <v>7051</v>
      </c>
      <c r="C1496" s="261" t="s">
        <v>19</v>
      </c>
      <c r="D1496" s="261" t="s">
        <v>7058</v>
      </c>
      <c r="E1496" s="262">
        <v>1</v>
      </c>
      <c r="F1496" s="263">
        <v>45547</v>
      </c>
      <c r="G1496" s="262" t="s">
        <v>11854</v>
      </c>
      <c r="H1496" s="263">
        <v>45560</v>
      </c>
      <c r="I1496" s="264"/>
      <c r="J1496" s="264" t="s">
        <v>10099</v>
      </c>
      <c r="K1496" s="338" t="s">
        <v>10398</v>
      </c>
      <c r="L1496" s="195">
        <v>36572</v>
      </c>
      <c r="M1496" s="168">
        <v>45572</v>
      </c>
      <c r="N1496" s="116" t="s">
        <v>10227</v>
      </c>
      <c r="O1496" s="116"/>
      <c r="P1496" s="116" t="s">
        <v>10282</v>
      </c>
      <c r="Q1496" s="168">
        <v>45595</v>
      </c>
    </row>
    <row r="1497" spans="1:20" hidden="1" x14ac:dyDescent="0.25">
      <c r="A1497" s="18">
        <v>1118100300</v>
      </c>
      <c r="B1497" s="14" t="s">
        <v>7052</v>
      </c>
      <c r="C1497" s="244" t="s">
        <v>19</v>
      </c>
      <c r="D1497" s="244" t="s">
        <v>7059</v>
      </c>
      <c r="E1497" s="245">
        <v>2</v>
      </c>
      <c r="F1497" s="246">
        <v>45547</v>
      </c>
      <c r="G1497" s="245" t="s">
        <v>11854</v>
      </c>
      <c r="H1497" s="246">
        <v>45560</v>
      </c>
      <c r="I1497" s="247" t="s">
        <v>8963</v>
      </c>
      <c r="J1497" s="247" t="s">
        <v>10002</v>
      </c>
      <c r="K1497" s="338" t="s">
        <v>10398</v>
      </c>
      <c r="L1497" s="195">
        <v>36572</v>
      </c>
      <c r="M1497" s="168">
        <v>45572</v>
      </c>
      <c r="N1497" s="116" t="s">
        <v>10227</v>
      </c>
      <c r="O1497" s="116"/>
      <c r="P1497" s="116" t="s">
        <v>10282</v>
      </c>
      <c r="Q1497" s="168">
        <v>45595</v>
      </c>
    </row>
    <row r="1498" spans="1:20" hidden="1" x14ac:dyDescent="0.25">
      <c r="A1498" s="18">
        <v>1118100310</v>
      </c>
      <c r="B1498" s="14" t="s">
        <v>6722</v>
      </c>
      <c r="C1498" s="244" t="s">
        <v>19</v>
      </c>
      <c r="D1498" s="244" t="s">
        <v>7033</v>
      </c>
      <c r="E1498" s="245">
        <v>2</v>
      </c>
      <c r="F1498" s="246">
        <v>45547</v>
      </c>
      <c r="G1498" s="245" t="s">
        <v>11854</v>
      </c>
      <c r="H1498" s="246">
        <v>45560</v>
      </c>
      <c r="I1498" s="247" t="s">
        <v>8963</v>
      </c>
      <c r="J1498" s="247" t="s">
        <v>10002</v>
      </c>
      <c r="K1498" s="338" t="s">
        <v>10398</v>
      </c>
      <c r="L1498" s="195">
        <v>36572</v>
      </c>
      <c r="M1498" s="168">
        <v>45572</v>
      </c>
      <c r="N1498" s="116" t="s">
        <v>10227</v>
      </c>
      <c r="O1498" s="116"/>
      <c r="P1498" s="116" t="s">
        <v>10282</v>
      </c>
      <c r="Q1498" s="168">
        <v>45595</v>
      </c>
    </row>
    <row r="1499" spans="1:20" hidden="1" x14ac:dyDescent="0.25">
      <c r="A1499" s="18">
        <v>1522100200</v>
      </c>
      <c r="B1499" s="14" t="s">
        <v>405</v>
      </c>
      <c r="C1499" s="265" t="s">
        <v>19</v>
      </c>
      <c r="D1499" s="265" t="s">
        <v>406</v>
      </c>
      <c r="E1499" s="266">
        <v>5</v>
      </c>
      <c r="F1499" s="267">
        <v>45559</v>
      </c>
      <c r="G1499" s="266" t="s">
        <v>11855</v>
      </c>
      <c r="H1499" s="267">
        <v>45560</v>
      </c>
      <c r="I1499" s="268"/>
      <c r="J1499" s="268"/>
      <c r="K1499" s="338" t="s">
        <v>10398</v>
      </c>
      <c r="L1499" s="195">
        <v>36572</v>
      </c>
      <c r="M1499" s="168">
        <v>45572</v>
      </c>
      <c r="N1499" s="116" t="s">
        <v>10227</v>
      </c>
      <c r="O1499" s="116"/>
      <c r="P1499" s="116" t="s">
        <v>10282</v>
      </c>
      <c r="Q1499" s="168">
        <v>45616</v>
      </c>
    </row>
    <row r="1500" spans="1:20" hidden="1" x14ac:dyDescent="0.25">
      <c r="A1500" s="18">
        <v>1232100020</v>
      </c>
      <c r="B1500" s="14" t="s">
        <v>5623</v>
      </c>
      <c r="C1500" s="265" t="s">
        <v>19</v>
      </c>
      <c r="D1500" s="265" t="s">
        <v>5624</v>
      </c>
      <c r="E1500" s="266">
        <v>15</v>
      </c>
      <c r="F1500" s="267">
        <v>45516</v>
      </c>
      <c r="G1500" s="266" t="s">
        <v>11857</v>
      </c>
      <c r="H1500" s="267">
        <v>45560</v>
      </c>
      <c r="I1500" s="268"/>
      <c r="J1500" s="268"/>
      <c r="K1500" s="338" t="s">
        <v>10398</v>
      </c>
      <c r="L1500" s="195">
        <v>36575</v>
      </c>
      <c r="M1500" s="168">
        <v>45572</v>
      </c>
      <c r="N1500" s="116" t="s">
        <v>10581</v>
      </c>
      <c r="O1500" s="116"/>
      <c r="P1500" s="116" t="s">
        <v>10282</v>
      </c>
      <c r="Q1500" s="168">
        <v>45589</v>
      </c>
    </row>
    <row r="1501" spans="1:20" hidden="1" x14ac:dyDescent="0.25">
      <c r="A1501" s="18">
        <v>1027100100</v>
      </c>
      <c r="B1501" s="14" t="s">
        <v>481</v>
      </c>
      <c r="C1501" s="248" t="s">
        <v>19</v>
      </c>
      <c r="D1501" s="248" t="s">
        <v>8273</v>
      </c>
      <c r="E1501" s="249">
        <v>15</v>
      </c>
      <c r="F1501" s="250">
        <v>45540</v>
      </c>
      <c r="G1501" s="249" t="s">
        <v>11862</v>
      </c>
      <c r="H1501" s="250">
        <v>45561</v>
      </c>
      <c r="I1501" s="242"/>
      <c r="J1501" s="242"/>
      <c r="K1501" s="338" t="s">
        <v>10398</v>
      </c>
      <c r="L1501" s="195">
        <v>36554</v>
      </c>
      <c r="M1501" s="168">
        <v>45565</v>
      </c>
      <c r="N1501" s="116" t="s">
        <v>10291</v>
      </c>
      <c r="O1501" s="116"/>
      <c r="P1501" s="116" t="s">
        <v>10282</v>
      </c>
      <c r="Q1501" s="168">
        <v>45569</v>
      </c>
    </row>
    <row r="1502" spans="1:20" hidden="1" x14ac:dyDescent="0.25">
      <c r="A1502" s="18">
        <v>1027100250</v>
      </c>
      <c r="B1502" s="14" t="s">
        <v>7699</v>
      </c>
      <c r="C1502" s="248" t="s">
        <v>7375</v>
      </c>
      <c r="D1502" s="248" t="s">
        <v>7702</v>
      </c>
      <c r="E1502" s="249">
        <v>2</v>
      </c>
      <c r="F1502" s="250">
        <v>45540</v>
      </c>
      <c r="G1502" s="249" t="s">
        <v>11862</v>
      </c>
      <c r="H1502" s="250">
        <v>45561</v>
      </c>
      <c r="I1502" s="242"/>
      <c r="J1502" s="242"/>
      <c r="K1502" s="338" t="s">
        <v>10398</v>
      </c>
      <c r="L1502" s="195">
        <v>36554</v>
      </c>
      <c r="M1502" s="168">
        <v>45565</v>
      </c>
      <c r="N1502" s="116" t="s">
        <v>10291</v>
      </c>
      <c r="O1502" s="116"/>
      <c r="P1502" s="116" t="s">
        <v>10282</v>
      </c>
      <c r="Q1502" s="168">
        <v>45569</v>
      </c>
    </row>
    <row r="1503" spans="1:20" hidden="1" x14ac:dyDescent="0.25">
      <c r="A1503" s="18">
        <v>1610100400</v>
      </c>
      <c r="B1503" s="14" t="s">
        <v>9593</v>
      </c>
      <c r="C1503" s="244" t="s">
        <v>19</v>
      </c>
      <c r="D1503" s="244" t="s">
        <v>9597</v>
      </c>
      <c r="E1503" s="245">
        <v>5</v>
      </c>
      <c r="F1503" s="246">
        <v>45540</v>
      </c>
      <c r="G1503" s="245" t="s">
        <v>11876</v>
      </c>
      <c r="H1503" s="246">
        <v>45565</v>
      </c>
      <c r="I1503" s="247" t="s">
        <v>8963</v>
      </c>
      <c r="J1503" s="247" t="s">
        <v>10002</v>
      </c>
      <c r="K1503" s="338" t="s">
        <v>10398</v>
      </c>
      <c r="L1503" s="195">
        <v>36553</v>
      </c>
      <c r="M1503" s="168">
        <v>45567</v>
      </c>
      <c r="N1503" s="116" t="s">
        <v>10463</v>
      </c>
      <c r="O1503" s="116"/>
      <c r="P1503" s="116" t="s">
        <v>10282</v>
      </c>
      <c r="Q1503" s="168">
        <v>45589</v>
      </c>
    </row>
    <row r="1504" spans="1:20" hidden="1" x14ac:dyDescent="0.25">
      <c r="A1504" s="18">
        <v>1523100200</v>
      </c>
      <c r="B1504" s="29" t="s">
        <v>4160</v>
      </c>
      <c r="C1504" s="244" t="s">
        <v>1469</v>
      </c>
      <c r="D1504" s="244" t="s">
        <v>4161</v>
      </c>
      <c r="E1504" s="245">
        <v>21</v>
      </c>
      <c r="F1504" s="246">
        <v>45540</v>
      </c>
      <c r="G1504" s="245" t="s">
        <v>11875</v>
      </c>
      <c r="H1504" s="246">
        <v>45565</v>
      </c>
      <c r="I1504" s="247" t="s">
        <v>8963</v>
      </c>
      <c r="J1504" s="247" t="s">
        <v>10002</v>
      </c>
      <c r="K1504" s="338" t="s">
        <v>10398</v>
      </c>
      <c r="L1504" s="195">
        <v>36555</v>
      </c>
      <c r="M1504" s="168">
        <v>45565</v>
      </c>
      <c r="N1504" s="116" t="s">
        <v>11069</v>
      </c>
      <c r="O1504" s="116"/>
      <c r="P1504" s="116" t="s">
        <v>10282</v>
      </c>
      <c r="Q1504" s="168">
        <v>45569</v>
      </c>
    </row>
    <row r="1505" spans="1:17" hidden="1" x14ac:dyDescent="0.25">
      <c r="A1505" s="18">
        <v>1213101930</v>
      </c>
      <c r="B1505" s="23" t="s">
        <v>10155</v>
      </c>
      <c r="C1505" s="244" t="s">
        <v>1469</v>
      </c>
      <c r="D1505" s="244" t="s">
        <v>7433</v>
      </c>
      <c r="E1505" s="245">
        <v>60</v>
      </c>
      <c r="F1505" s="246">
        <v>45544</v>
      </c>
      <c r="G1505" s="245" t="s">
        <v>11878</v>
      </c>
      <c r="H1505" s="246">
        <v>45565</v>
      </c>
      <c r="I1505" s="247" t="s">
        <v>8963</v>
      </c>
      <c r="J1505" s="247" t="s">
        <v>11051</v>
      </c>
      <c r="K1505" s="338" t="s">
        <v>10398</v>
      </c>
      <c r="L1505" s="195">
        <v>36574</v>
      </c>
      <c r="M1505" s="168">
        <v>45572</v>
      </c>
      <c r="N1505" s="116" t="s">
        <v>10307</v>
      </c>
      <c r="O1505" s="116"/>
      <c r="P1505" s="116" t="s">
        <v>10282</v>
      </c>
      <c r="Q1505" s="168">
        <v>45574</v>
      </c>
    </row>
    <row r="1506" spans="1:17" hidden="1" x14ac:dyDescent="0.25">
      <c r="A1506" s="18">
        <v>1213102070</v>
      </c>
      <c r="B1506" s="23" t="s">
        <v>8011</v>
      </c>
      <c r="C1506" s="244" t="s">
        <v>1469</v>
      </c>
      <c r="D1506" s="244" t="s">
        <v>8465</v>
      </c>
      <c r="E1506" s="245">
        <v>50</v>
      </c>
      <c r="F1506" s="246">
        <v>45558</v>
      </c>
      <c r="G1506" s="245" t="s">
        <v>11878</v>
      </c>
      <c r="H1506" s="246">
        <v>45565</v>
      </c>
      <c r="I1506" s="247" t="s">
        <v>8963</v>
      </c>
      <c r="J1506" s="247" t="s">
        <v>10800</v>
      </c>
      <c r="K1506" s="338" t="s">
        <v>10398</v>
      </c>
      <c r="L1506" s="195">
        <v>36574</v>
      </c>
      <c r="M1506" s="168">
        <v>45572</v>
      </c>
      <c r="N1506" s="116" t="s">
        <v>10307</v>
      </c>
      <c r="O1506" s="116"/>
      <c r="P1506" s="116" t="s">
        <v>10282</v>
      </c>
      <c r="Q1506" s="168">
        <v>45574</v>
      </c>
    </row>
    <row r="1507" spans="1:17" hidden="1" x14ac:dyDescent="0.25">
      <c r="A1507" s="18">
        <v>1213103170</v>
      </c>
      <c r="B1507" s="14" t="s">
        <v>9181</v>
      </c>
      <c r="C1507" s="244" t="s">
        <v>6699</v>
      </c>
      <c r="D1507" s="244" t="s">
        <v>11648</v>
      </c>
      <c r="E1507" s="245">
        <v>8</v>
      </c>
      <c r="F1507" s="246">
        <v>45552</v>
      </c>
      <c r="G1507" s="245" t="s">
        <v>11878</v>
      </c>
      <c r="H1507" s="246">
        <v>45565</v>
      </c>
      <c r="I1507" s="247" t="s">
        <v>8963</v>
      </c>
      <c r="J1507" s="247" t="s">
        <v>10003</v>
      </c>
      <c r="K1507" s="338" t="s">
        <v>10398</v>
      </c>
      <c r="L1507" s="195">
        <v>36574</v>
      </c>
      <c r="M1507" s="168">
        <v>45572</v>
      </c>
      <c r="N1507" s="116" t="s">
        <v>10307</v>
      </c>
      <c r="O1507" s="116"/>
      <c r="P1507" s="116" t="s">
        <v>10282</v>
      </c>
      <c r="Q1507" s="168">
        <v>45581</v>
      </c>
    </row>
    <row r="1508" spans="1:17" hidden="1" x14ac:dyDescent="0.25">
      <c r="A1508" s="18">
        <v>1213103760</v>
      </c>
      <c r="B1508" s="30" t="s">
        <v>11750</v>
      </c>
      <c r="C1508" s="256" t="s">
        <v>6699</v>
      </c>
      <c r="D1508" s="256" t="s">
        <v>11753</v>
      </c>
      <c r="E1508" s="257">
        <v>3</v>
      </c>
      <c r="F1508" s="258">
        <v>45533</v>
      </c>
      <c r="G1508" s="257" t="s">
        <v>11878</v>
      </c>
      <c r="H1508" s="258">
        <v>45565</v>
      </c>
      <c r="I1508" s="259"/>
      <c r="J1508" s="259" t="s">
        <v>10099</v>
      </c>
      <c r="K1508" s="338" t="s">
        <v>10398</v>
      </c>
      <c r="L1508" s="195">
        <v>36574</v>
      </c>
      <c r="M1508" s="168">
        <v>45572</v>
      </c>
      <c r="N1508" s="116" t="s">
        <v>10307</v>
      </c>
      <c r="O1508" s="116"/>
      <c r="P1508" s="116" t="s">
        <v>10282</v>
      </c>
      <c r="Q1508" s="168">
        <v>45574</v>
      </c>
    </row>
    <row r="1509" spans="1:17" hidden="1" x14ac:dyDescent="0.25">
      <c r="A1509" s="18">
        <v>1217100800</v>
      </c>
      <c r="B1509" s="23" t="s">
        <v>6947</v>
      </c>
      <c r="C1509" s="265" t="s">
        <v>19</v>
      </c>
      <c r="D1509" s="265" t="s">
        <v>8050</v>
      </c>
      <c r="E1509" s="266">
        <v>300</v>
      </c>
      <c r="F1509" s="267">
        <v>45562</v>
      </c>
      <c r="G1509" s="266" t="s">
        <v>11887</v>
      </c>
      <c r="H1509" s="267">
        <v>45565</v>
      </c>
      <c r="I1509" s="268"/>
      <c r="J1509" s="268"/>
      <c r="K1509" s="338" t="s">
        <v>10398</v>
      </c>
      <c r="L1509" s="195">
        <v>36610</v>
      </c>
      <c r="M1509" s="168">
        <v>45574</v>
      </c>
      <c r="N1509" s="116" t="s">
        <v>10307</v>
      </c>
      <c r="O1509" s="116" t="s">
        <v>11971</v>
      </c>
      <c r="P1509" s="116" t="s">
        <v>10282</v>
      </c>
      <c r="Q1509" s="168">
        <v>45603</v>
      </c>
    </row>
    <row r="1510" spans="1:17" hidden="1" x14ac:dyDescent="0.25">
      <c r="A1510" s="18">
        <v>1219102950</v>
      </c>
      <c r="B1510" s="10" t="s">
        <v>2553</v>
      </c>
      <c r="C1510" s="248" t="s">
        <v>6699</v>
      </c>
      <c r="D1510" s="248" t="s">
        <v>2554</v>
      </c>
      <c r="E1510" s="249">
        <v>15</v>
      </c>
      <c r="F1510" s="250">
        <v>45552</v>
      </c>
      <c r="G1510" s="249" t="s">
        <v>11887</v>
      </c>
      <c r="H1510" s="250">
        <v>45565</v>
      </c>
      <c r="I1510" s="242"/>
      <c r="J1510" s="242"/>
      <c r="K1510" s="338" t="s">
        <v>10398</v>
      </c>
      <c r="L1510" s="195">
        <v>36609</v>
      </c>
      <c r="M1510" s="168">
        <v>45574</v>
      </c>
      <c r="N1510" s="116" t="s">
        <v>10280</v>
      </c>
      <c r="O1510" s="116"/>
      <c r="P1510" s="116" t="s">
        <v>10282</v>
      </c>
      <c r="Q1510" s="168">
        <v>45575</v>
      </c>
    </row>
    <row r="1511" spans="1:17" hidden="1" x14ac:dyDescent="0.25">
      <c r="A1511" s="18">
        <v>1226100040</v>
      </c>
      <c r="B1511" s="14" t="s">
        <v>2445</v>
      </c>
      <c r="C1511" s="248" t="s">
        <v>19</v>
      </c>
      <c r="D1511" s="248" t="s">
        <v>2446</v>
      </c>
      <c r="E1511" s="249">
        <v>4</v>
      </c>
      <c r="F1511" s="250">
        <v>45552</v>
      </c>
      <c r="G1511" s="249" t="s">
        <v>11887</v>
      </c>
      <c r="H1511" s="250">
        <v>45565</v>
      </c>
      <c r="I1511" s="242"/>
      <c r="J1511" s="242"/>
      <c r="K1511" s="338" t="s">
        <v>10398</v>
      </c>
      <c r="L1511" s="195">
        <v>36608</v>
      </c>
      <c r="M1511" s="168">
        <v>45574</v>
      </c>
      <c r="N1511" s="116" t="s">
        <v>10223</v>
      </c>
      <c r="O1511" s="116"/>
      <c r="P1511" s="116" t="s">
        <v>10282</v>
      </c>
      <c r="Q1511" s="168">
        <v>45576</v>
      </c>
    </row>
    <row r="1512" spans="1:17" hidden="1" x14ac:dyDescent="0.25">
      <c r="A1512" s="18">
        <v>1226100050</v>
      </c>
      <c r="B1512" s="14" t="s">
        <v>2412</v>
      </c>
      <c r="C1512" s="248" t="s">
        <v>19</v>
      </c>
      <c r="D1512" s="248" t="s">
        <v>2413</v>
      </c>
      <c r="E1512" s="249">
        <v>4</v>
      </c>
      <c r="F1512" s="250">
        <v>45552</v>
      </c>
      <c r="G1512" s="249" t="s">
        <v>11887</v>
      </c>
      <c r="H1512" s="250">
        <v>45565</v>
      </c>
      <c r="I1512" s="242"/>
      <c r="J1512" s="242"/>
      <c r="K1512" s="338" t="s">
        <v>10398</v>
      </c>
      <c r="L1512" s="195">
        <v>36608</v>
      </c>
      <c r="M1512" s="168">
        <v>45574</v>
      </c>
      <c r="N1512" s="116" t="s">
        <v>10223</v>
      </c>
      <c r="O1512" s="116"/>
      <c r="P1512" s="116" t="s">
        <v>10282</v>
      </c>
      <c r="Q1512" s="168">
        <v>45576</v>
      </c>
    </row>
    <row r="1513" spans="1:17" hidden="1" x14ac:dyDescent="0.25">
      <c r="A1513" s="18">
        <v>1226100190</v>
      </c>
      <c r="B1513" s="14" t="s">
        <v>2470</v>
      </c>
      <c r="C1513" s="248" t="s">
        <v>19</v>
      </c>
      <c r="D1513" s="248" t="s">
        <v>2471</v>
      </c>
      <c r="E1513" s="249">
        <v>5</v>
      </c>
      <c r="F1513" s="250">
        <v>45544</v>
      </c>
      <c r="G1513" s="249" t="s">
        <v>11887</v>
      </c>
      <c r="H1513" s="250">
        <v>45565</v>
      </c>
      <c r="I1513" s="242"/>
      <c r="J1513" s="242"/>
      <c r="K1513" s="338" t="s">
        <v>10398</v>
      </c>
      <c r="L1513" s="195">
        <v>36609</v>
      </c>
      <c r="M1513" s="168">
        <v>45574</v>
      </c>
      <c r="N1513" s="116" t="s">
        <v>10280</v>
      </c>
      <c r="O1513" s="116"/>
      <c r="P1513" s="116" t="s">
        <v>10282</v>
      </c>
      <c r="Q1513" s="168">
        <v>45575</v>
      </c>
    </row>
    <row r="1514" spans="1:17" hidden="1" x14ac:dyDescent="0.25">
      <c r="A1514" s="18">
        <v>1226100200</v>
      </c>
      <c r="B1514" s="14" t="s">
        <v>2499</v>
      </c>
      <c r="C1514" s="256" t="s">
        <v>19</v>
      </c>
      <c r="D1514" s="256" t="s">
        <v>2500</v>
      </c>
      <c r="E1514" s="257">
        <v>6</v>
      </c>
      <c r="F1514" s="258">
        <v>45544</v>
      </c>
      <c r="G1514" s="257" t="s">
        <v>11887</v>
      </c>
      <c r="H1514" s="258">
        <v>45565</v>
      </c>
      <c r="I1514" s="259"/>
      <c r="J1514" s="259" t="s">
        <v>10099</v>
      </c>
      <c r="K1514" s="338" t="s">
        <v>10398</v>
      </c>
      <c r="L1514" s="195">
        <v>36609</v>
      </c>
      <c r="M1514" s="168">
        <v>45574</v>
      </c>
      <c r="N1514" s="116" t="s">
        <v>10280</v>
      </c>
      <c r="O1514" s="116"/>
      <c r="P1514" s="116" t="s">
        <v>10282</v>
      </c>
      <c r="Q1514" s="168">
        <v>45575</v>
      </c>
    </row>
    <row r="1515" spans="1:17" hidden="1" x14ac:dyDescent="0.25">
      <c r="A1515" s="18">
        <v>1230100140</v>
      </c>
      <c r="B1515" s="14" t="s">
        <v>3807</v>
      </c>
      <c r="C1515" s="244" t="s">
        <v>19</v>
      </c>
      <c r="D1515" s="244" t="s">
        <v>3808</v>
      </c>
      <c r="E1515" s="245">
        <v>7</v>
      </c>
      <c r="F1515" s="246">
        <v>45552</v>
      </c>
      <c r="G1515" s="245" t="s">
        <v>11887</v>
      </c>
      <c r="H1515" s="246">
        <v>45565</v>
      </c>
      <c r="I1515" s="247" t="s">
        <v>8963</v>
      </c>
      <c r="J1515" s="247" t="s">
        <v>10003</v>
      </c>
      <c r="K1515" s="338" t="s">
        <v>10398</v>
      </c>
      <c r="L1515" s="195">
        <v>36610</v>
      </c>
      <c r="M1515" s="168">
        <v>45574</v>
      </c>
      <c r="N1515" s="116" t="s">
        <v>10307</v>
      </c>
      <c r="O1515" s="116"/>
      <c r="P1515" s="116" t="s">
        <v>10282</v>
      </c>
      <c r="Q1515" s="168">
        <v>45579</v>
      </c>
    </row>
    <row r="1516" spans="1:17" hidden="1" x14ac:dyDescent="0.25">
      <c r="A1516" s="18">
        <v>1230100160</v>
      </c>
      <c r="B1516" s="14" t="s">
        <v>3794</v>
      </c>
      <c r="C1516" s="248" t="s">
        <v>19</v>
      </c>
      <c r="D1516" s="248" t="s">
        <v>3795</v>
      </c>
      <c r="E1516" s="249">
        <v>10</v>
      </c>
      <c r="F1516" s="250">
        <v>45545</v>
      </c>
      <c r="G1516" s="249" t="s">
        <v>11887</v>
      </c>
      <c r="H1516" s="250">
        <v>45565</v>
      </c>
      <c r="I1516" s="242"/>
      <c r="J1516" s="242"/>
      <c r="K1516" s="338" t="s">
        <v>10398</v>
      </c>
      <c r="L1516" s="195">
        <v>36610</v>
      </c>
      <c r="M1516" s="168">
        <v>45574</v>
      </c>
      <c r="N1516" s="116" t="s">
        <v>10307</v>
      </c>
      <c r="O1516" s="116"/>
      <c r="P1516" s="116" t="s">
        <v>10282</v>
      </c>
      <c r="Q1516" s="168">
        <v>45579</v>
      </c>
    </row>
    <row r="1517" spans="1:17" hidden="1" x14ac:dyDescent="0.25">
      <c r="A1517" s="18">
        <v>1230100170</v>
      </c>
      <c r="B1517" s="14" t="s">
        <v>3791</v>
      </c>
      <c r="C1517" s="265" t="s">
        <v>19</v>
      </c>
      <c r="D1517" s="248" t="s">
        <v>3792</v>
      </c>
      <c r="E1517" s="266">
        <v>10</v>
      </c>
      <c r="F1517" s="267">
        <v>45552</v>
      </c>
      <c r="G1517" s="266" t="s">
        <v>11887</v>
      </c>
      <c r="H1517" s="267">
        <v>45565</v>
      </c>
      <c r="I1517" s="268"/>
      <c r="J1517" s="268"/>
      <c r="K1517" s="338" t="s">
        <v>10398</v>
      </c>
      <c r="L1517" s="195">
        <v>36611</v>
      </c>
      <c r="M1517" s="168">
        <v>45574</v>
      </c>
      <c r="N1517" s="116" t="s">
        <v>10581</v>
      </c>
      <c r="O1517" s="116"/>
      <c r="P1517" s="116" t="s">
        <v>10282</v>
      </c>
      <c r="Q1517" s="168">
        <v>45624</v>
      </c>
    </row>
    <row r="1518" spans="1:17" ht="25.5" hidden="1" x14ac:dyDescent="0.25">
      <c r="A1518" s="18">
        <v>1519106720</v>
      </c>
      <c r="B1518" s="29" t="s">
        <v>292</v>
      </c>
      <c r="C1518" s="244" t="s">
        <v>19</v>
      </c>
      <c r="D1518" s="244" t="s">
        <v>7609</v>
      </c>
      <c r="E1518" s="245">
        <v>2</v>
      </c>
      <c r="F1518" s="246">
        <v>45566</v>
      </c>
      <c r="G1518" s="245" t="s">
        <v>11881</v>
      </c>
      <c r="H1518" s="246">
        <v>45566</v>
      </c>
      <c r="I1518" s="247" t="s">
        <v>8963</v>
      </c>
      <c r="J1518" s="247" t="s">
        <v>10003</v>
      </c>
      <c r="K1518" s="338" t="s">
        <v>10398</v>
      </c>
      <c r="L1518" s="195">
        <v>36571</v>
      </c>
      <c r="M1518" s="168">
        <v>45572</v>
      </c>
      <c r="N1518" s="116" t="s">
        <v>11748</v>
      </c>
      <c r="O1518" s="116"/>
      <c r="P1518" s="116" t="s">
        <v>10282</v>
      </c>
      <c r="Q1518" s="168">
        <v>45593</v>
      </c>
    </row>
    <row r="1519" spans="1:17" hidden="1" x14ac:dyDescent="0.25">
      <c r="A1519" s="18">
        <v>1511101290</v>
      </c>
      <c r="B1519" s="14" t="s">
        <v>4446</v>
      </c>
      <c r="C1519" s="244" t="s">
        <v>19</v>
      </c>
      <c r="D1519" s="244" t="s">
        <v>8452</v>
      </c>
      <c r="E1519" s="245">
        <v>40</v>
      </c>
      <c r="F1519" s="246">
        <v>45558</v>
      </c>
      <c r="G1519" s="245" t="s">
        <v>11888</v>
      </c>
      <c r="H1519" s="246">
        <v>45566</v>
      </c>
      <c r="I1519" s="247" t="s">
        <v>8963</v>
      </c>
      <c r="J1519" s="247" t="s">
        <v>10887</v>
      </c>
      <c r="K1519" s="338" t="s">
        <v>10398</v>
      </c>
      <c r="L1519" s="195">
        <v>36607</v>
      </c>
      <c r="M1519" s="168">
        <v>45574</v>
      </c>
      <c r="N1519" s="116" t="s">
        <v>10175</v>
      </c>
      <c r="O1519" s="116"/>
      <c r="P1519" s="116" t="s">
        <v>10282</v>
      </c>
      <c r="Q1519" s="168">
        <v>45575</v>
      </c>
    </row>
    <row r="1520" spans="1:17" hidden="1" x14ac:dyDescent="0.25">
      <c r="A1520" s="18">
        <v>1511102130</v>
      </c>
      <c r="B1520" s="14" t="s">
        <v>4445</v>
      </c>
      <c r="C1520" s="248" t="s">
        <v>19</v>
      </c>
      <c r="D1520" s="248" t="s">
        <v>7184</v>
      </c>
      <c r="E1520" s="249">
        <v>200</v>
      </c>
      <c r="F1520" s="250">
        <v>45558</v>
      </c>
      <c r="G1520" s="249" t="s">
        <v>11888</v>
      </c>
      <c r="H1520" s="250">
        <v>45566</v>
      </c>
      <c r="I1520" s="242"/>
      <c r="J1520" s="242"/>
      <c r="K1520" s="338" t="s">
        <v>10398</v>
      </c>
      <c r="L1520" s="195">
        <v>36607</v>
      </c>
      <c r="M1520" s="168">
        <v>45574</v>
      </c>
      <c r="N1520" s="116" t="s">
        <v>10175</v>
      </c>
      <c r="O1520" s="116"/>
      <c r="P1520" s="116" t="s">
        <v>10282</v>
      </c>
      <c r="Q1520" s="168">
        <v>45575</v>
      </c>
    </row>
    <row r="1521" spans="1:17" hidden="1" x14ac:dyDescent="0.25">
      <c r="A1521" s="18">
        <v>1521100080</v>
      </c>
      <c r="B1521" s="14" t="s">
        <v>6256</v>
      </c>
      <c r="C1521" s="248" t="s">
        <v>19</v>
      </c>
      <c r="D1521" s="248" t="s">
        <v>6257</v>
      </c>
      <c r="E1521" s="249">
        <v>100</v>
      </c>
      <c r="F1521" s="250">
        <v>45544</v>
      </c>
      <c r="G1521" s="249" t="s">
        <v>11888</v>
      </c>
      <c r="H1521" s="250">
        <v>45566</v>
      </c>
      <c r="I1521" s="242"/>
      <c r="J1521" s="242"/>
      <c r="K1521" s="338" t="s">
        <v>10398</v>
      </c>
      <c r="L1521" s="195">
        <v>36607</v>
      </c>
      <c r="M1521" s="168">
        <v>45574</v>
      </c>
      <c r="N1521" s="116" t="s">
        <v>10175</v>
      </c>
      <c r="O1521" s="116"/>
      <c r="P1521" s="116" t="s">
        <v>10282</v>
      </c>
      <c r="Q1521" s="168">
        <v>45575</v>
      </c>
    </row>
    <row r="1522" spans="1:17" hidden="1" x14ac:dyDescent="0.25">
      <c r="A1522" s="18">
        <v>1810103640</v>
      </c>
      <c r="B1522" s="23" t="s">
        <v>4787</v>
      </c>
      <c r="C1522" s="248" t="s">
        <v>19</v>
      </c>
      <c r="D1522" s="248" t="s">
        <v>4788</v>
      </c>
      <c r="E1522" s="249">
        <v>30</v>
      </c>
      <c r="F1522" s="250">
        <v>45552</v>
      </c>
      <c r="G1522" s="249" t="s">
        <v>11888</v>
      </c>
      <c r="H1522" s="250">
        <v>45566</v>
      </c>
      <c r="I1522" s="242"/>
      <c r="J1522" s="242"/>
      <c r="K1522" s="338" t="s">
        <v>10398</v>
      </c>
      <c r="L1522" s="195">
        <v>36607</v>
      </c>
      <c r="M1522" s="168">
        <v>45574</v>
      </c>
      <c r="N1522" s="116" t="s">
        <v>10175</v>
      </c>
      <c r="O1522" s="116"/>
      <c r="P1522" s="116" t="s">
        <v>10282</v>
      </c>
      <c r="Q1522" s="168">
        <v>45575</v>
      </c>
    </row>
    <row r="1523" spans="1:17" hidden="1" x14ac:dyDescent="0.25">
      <c r="A1523" s="18">
        <v>1810104240</v>
      </c>
      <c r="B1523" s="14" t="s">
        <v>4971</v>
      </c>
      <c r="C1523" s="248" t="s">
        <v>19</v>
      </c>
      <c r="D1523" s="248" t="s">
        <v>4972</v>
      </c>
      <c r="E1523" s="249">
        <v>30</v>
      </c>
      <c r="F1523" s="250">
        <v>45552</v>
      </c>
      <c r="G1523" s="249" t="s">
        <v>11888</v>
      </c>
      <c r="H1523" s="250">
        <v>45566</v>
      </c>
      <c r="I1523" s="242"/>
      <c r="J1523" s="242"/>
      <c r="K1523" s="338" t="s">
        <v>10398</v>
      </c>
      <c r="L1523" s="195">
        <v>36607</v>
      </c>
      <c r="M1523" s="168">
        <v>45574</v>
      </c>
      <c r="N1523" s="116" t="s">
        <v>10175</v>
      </c>
      <c r="O1523" s="116"/>
      <c r="P1523" s="116" t="s">
        <v>10282</v>
      </c>
      <c r="Q1523" s="168">
        <v>45575</v>
      </c>
    </row>
    <row r="1524" spans="1:17" hidden="1" x14ac:dyDescent="0.25">
      <c r="A1524" s="18">
        <v>1810105190</v>
      </c>
      <c r="B1524" s="14" t="s">
        <v>3102</v>
      </c>
      <c r="C1524" s="248" t="s">
        <v>3103</v>
      </c>
      <c r="D1524" s="248" t="s">
        <v>3104</v>
      </c>
      <c r="E1524" s="249">
        <v>300</v>
      </c>
      <c r="F1524" s="250">
        <v>45558</v>
      </c>
      <c r="G1524" s="249" t="s">
        <v>11888</v>
      </c>
      <c r="H1524" s="250">
        <v>45566</v>
      </c>
      <c r="I1524" s="242"/>
      <c r="J1524" s="242"/>
      <c r="K1524" s="338" t="s">
        <v>10398</v>
      </c>
      <c r="L1524" s="195">
        <v>36607</v>
      </c>
      <c r="M1524" s="168">
        <v>45574</v>
      </c>
      <c r="N1524" s="116" t="s">
        <v>10175</v>
      </c>
      <c r="O1524" s="116"/>
      <c r="P1524" s="116" t="s">
        <v>10282</v>
      </c>
      <c r="Q1524" s="168">
        <v>45575</v>
      </c>
    </row>
    <row r="1525" spans="1:17" hidden="1" x14ac:dyDescent="0.25">
      <c r="A1525" s="18">
        <v>1015100980</v>
      </c>
      <c r="B1525" s="14" t="s">
        <v>9891</v>
      </c>
      <c r="C1525" s="248" t="s">
        <v>881</v>
      </c>
      <c r="D1525" s="248" t="s">
        <v>10008</v>
      </c>
      <c r="E1525" s="249">
        <v>2</v>
      </c>
      <c r="F1525" s="250">
        <v>45552</v>
      </c>
      <c r="G1525" s="249" t="s">
        <v>11890</v>
      </c>
      <c r="H1525" s="250">
        <v>45566</v>
      </c>
      <c r="I1525" s="242"/>
      <c r="J1525" s="242"/>
      <c r="K1525" s="338" t="s">
        <v>10398</v>
      </c>
      <c r="L1525" s="195">
        <v>36613</v>
      </c>
      <c r="M1525" s="168">
        <v>45574</v>
      </c>
      <c r="N1525" s="116" t="s">
        <v>10284</v>
      </c>
      <c r="O1525" s="116"/>
      <c r="P1525" s="116" t="s">
        <v>10282</v>
      </c>
      <c r="Q1525" s="168">
        <v>45576</v>
      </c>
    </row>
    <row r="1526" spans="1:17" hidden="1" x14ac:dyDescent="0.25">
      <c r="A1526" s="18">
        <v>1015102920</v>
      </c>
      <c r="B1526" s="14" t="s">
        <v>9375</v>
      </c>
      <c r="C1526" s="256" t="s">
        <v>881</v>
      </c>
      <c r="D1526" s="256" t="s">
        <v>9374</v>
      </c>
      <c r="E1526" s="257">
        <v>3</v>
      </c>
      <c r="F1526" s="258">
        <v>45552</v>
      </c>
      <c r="G1526" s="257" t="s">
        <v>11890</v>
      </c>
      <c r="H1526" s="258">
        <v>45566</v>
      </c>
      <c r="I1526" s="259"/>
      <c r="J1526" s="259" t="s">
        <v>10099</v>
      </c>
      <c r="K1526" s="338" t="s">
        <v>10398</v>
      </c>
      <c r="L1526" s="195">
        <v>36613</v>
      </c>
      <c r="M1526" s="168">
        <v>45574</v>
      </c>
      <c r="N1526" s="116" t="s">
        <v>10284</v>
      </c>
      <c r="O1526" s="116"/>
      <c r="P1526" s="116" t="s">
        <v>10282</v>
      </c>
      <c r="Q1526" s="168">
        <v>45576</v>
      </c>
    </row>
    <row r="1527" spans="1:17" hidden="1" x14ac:dyDescent="0.25">
      <c r="A1527" s="18">
        <v>1016101340</v>
      </c>
      <c r="B1527" s="14" t="s">
        <v>472</v>
      </c>
      <c r="C1527" s="244" t="s">
        <v>19</v>
      </c>
      <c r="D1527" s="244" t="s">
        <v>473</v>
      </c>
      <c r="E1527" s="245">
        <v>30</v>
      </c>
      <c r="F1527" s="246">
        <v>45541</v>
      </c>
      <c r="G1527" s="245" t="s">
        <v>11890</v>
      </c>
      <c r="H1527" s="246">
        <v>45566</v>
      </c>
      <c r="I1527" s="247" t="s">
        <v>8963</v>
      </c>
      <c r="J1527" s="247" t="s">
        <v>10003</v>
      </c>
      <c r="K1527" s="338" t="s">
        <v>10398</v>
      </c>
      <c r="L1527" s="195">
        <v>36613</v>
      </c>
      <c r="M1527" s="168">
        <v>45574</v>
      </c>
      <c r="N1527" s="116" t="s">
        <v>10284</v>
      </c>
      <c r="O1527" s="116"/>
      <c r="P1527" s="116" t="s">
        <v>10282</v>
      </c>
      <c r="Q1527" s="168">
        <v>45576</v>
      </c>
    </row>
    <row r="1528" spans="1:17" hidden="1" x14ac:dyDescent="0.25">
      <c r="A1528" s="18">
        <v>1215100010</v>
      </c>
      <c r="B1528" s="14" t="s">
        <v>3664</v>
      </c>
      <c r="C1528" s="256" t="s">
        <v>19</v>
      </c>
      <c r="D1528" s="256" t="s">
        <v>10045</v>
      </c>
      <c r="E1528" s="257">
        <v>20</v>
      </c>
      <c r="F1528" s="258">
        <v>45541</v>
      </c>
      <c r="G1528" s="257" t="s">
        <v>11890</v>
      </c>
      <c r="H1528" s="258">
        <v>45566</v>
      </c>
      <c r="I1528" s="259"/>
      <c r="J1528" s="259" t="s">
        <v>10099</v>
      </c>
      <c r="K1528" s="338" t="s">
        <v>10398</v>
      </c>
      <c r="L1528" s="195">
        <v>36613</v>
      </c>
      <c r="M1528" s="168">
        <v>45574</v>
      </c>
      <c r="N1528" s="116" t="s">
        <v>10284</v>
      </c>
      <c r="O1528" s="116"/>
      <c r="P1528" s="116" t="s">
        <v>10282</v>
      </c>
      <c r="Q1528" s="168">
        <v>45576</v>
      </c>
    </row>
    <row r="1529" spans="1:17" hidden="1" x14ac:dyDescent="0.25">
      <c r="A1529" s="18">
        <v>1526105910</v>
      </c>
      <c r="B1529" s="14" t="s">
        <v>8047</v>
      </c>
      <c r="C1529" s="244" t="s">
        <v>881</v>
      </c>
      <c r="D1529" s="244" t="s">
        <v>8049</v>
      </c>
      <c r="E1529" s="245">
        <v>4</v>
      </c>
      <c r="F1529" s="246">
        <v>45552</v>
      </c>
      <c r="G1529" s="245" t="s">
        <v>11890</v>
      </c>
      <c r="H1529" s="246">
        <v>45566</v>
      </c>
      <c r="I1529" s="247" t="s">
        <v>8963</v>
      </c>
      <c r="J1529" s="247" t="s">
        <v>10003</v>
      </c>
      <c r="K1529" s="338" t="s">
        <v>10398</v>
      </c>
      <c r="L1529" s="195">
        <v>36613</v>
      </c>
      <c r="M1529" s="168">
        <v>45574</v>
      </c>
      <c r="N1529" s="116" t="s">
        <v>10284</v>
      </c>
      <c r="O1529" s="116"/>
      <c r="P1529" s="116" t="s">
        <v>10282</v>
      </c>
      <c r="Q1529" s="168">
        <v>45576</v>
      </c>
    </row>
    <row r="1530" spans="1:17" hidden="1" x14ac:dyDescent="0.25">
      <c r="A1530" s="18">
        <v>1526105950</v>
      </c>
      <c r="B1530" s="14" t="s">
        <v>3857</v>
      </c>
      <c r="C1530" s="256" t="s">
        <v>881</v>
      </c>
      <c r="D1530" s="256" t="s">
        <v>10009</v>
      </c>
      <c r="E1530" s="257">
        <v>6</v>
      </c>
      <c r="F1530" s="258">
        <v>45552</v>
      </c>
      <c r="G1530" s="257" t="s">
        <v>11890</v>
      </c>
      <c r="H1530" s="258">
        <v>45566</v>
      </c>
      <c r="I1530" s="259"/>
      <c r="J1530" s="259" t="s">
        <v>10099</v>
      </c>
      <c r="K1530" s="338" t="s">
        <v>10398</v>
      </c>
      <c r="L1530" s="195">
        <v>36613</v>
      </c>
      <c r="M1530" s="168">
        <v>45574</v>
      </c>
      <c r="N1530" s="116" t="s">
        <v>10284</v>
      </c>
      <c r="O1530" s="116"/>
      <c r="P1530" s="116" t="s">
        <v>10282</v>
      </c>
      <c r="Q1530" s="168">
        <v>45576</v>
      </c>
    </row>
    <row r="1531" spans="1:17" hidden="1" x14ac:dyDescent="0.25">
      <c r="A1531" s="18">
        <v>1546101870</v>
      </c>
      <c r="B1531" s="14" t="s">
        <v>2282</v>
      </c>
      <c r="C1531" s="256" t="s">
        <v>19</v>
      </c>
      <c r="D1531" s="256" t="s">
        <v>2283</v>
      </c>
      <c r="E1531" s="257">
        <v>400</v>
      </c>
      <c r="F1531" s="258">
        <v>45552</v>
      </c>
      <c r="G1531" s="257" t="s">
        <v>11890</v>
      </c>
      <c r="H1531" s="258">
        <v>45566</v>
      </c>
      <c r="I1531" s="259"/>
      <c r="J1531" s="259" t="s">
        <v>10099</v>
      </c>
      <c r="K1531" s="338" t="s">
        <v>10398</v>
      </c>
      <c r="L1531" s="195">
        <v>36613</v>
      </c>
      <c r="M1531" s="168">
        <v>45574</v>
      </c>
      <c r="N1531" s="116" t="s">
        <v>10284</v>
      </c>
      <c r="O1531" s="116"/>
      <c r="P1531" s="116" t="s">
        <v>10282</v>
      </c>
      <c r="Q1531" s="168">
        <v>45576</v>
      </c>
    </row>
    <row r="1532" spans="1:17" hidden="1" x14ac:dyDescent="0.25">
      <c r="A1532" s="18">
        <v>1546101880</v>
      </c>
      <c r="B1532" s="14" t="s">
        <v>2280</v>
      </c>
      <c r="C1532" s="248" t="s">
        <v>19</v>
      </c>
      <c r="D1532" s="248" t="s">
        <v>7467</v>
      </c>
      <c r="E1532" s="249">
        <v>50</v>
      </c>
      <c r="F1532" s="250">
        <v>45558</v>
      </c>
      <c r="G1532" s="249" t="s">
        <v>11890</v>
      </c>
      <c r="H1532" s="250">
        <v>45566</v>
      </c>
      <c r="I1532" s="242"/>
      <c r="J1532" s="242"/>
      <c r="K1532" s="338" t="s">
        <v>10398</v>
      </c>
      <c r="L1532" s="195">
        <v>36613</v>
      </c>
      <c r="M1532" s="168">
        <v>45574</v>
      </c>
      <c r="N1532" s="116" t="s">
        <v>10284</v>
      </c>
      <c r="O1532" s="116"/>
      <c r="P1532" s="116" t="s">
        <v>10282</v>
      </c>
      <c r="Q1532" s="168">
        <v>45576</v>
      </c>
    </row>
    <row r="1533" spans="1:17" hidden="1" x14ac:dyDescent="0.25">
      <c r="A1533" s="18">
        <v>1810100390</v>
      </c>
      <c r="B1533" s="30" t="s">
        <v>3819</v>
      </c>
      <c r="C1533" s="261" t="s">
        <v>881</v>
      </c>
      <c r="D1533" s="261" t="s">
        <v>7830</v>
      </c>
      <c r="E1533" s="262">
        <v>3</v>
      </c>
      <c r="F1533" s="263">
        <v>45552</v>
      </c>
      <c r="G1533" s="262" t="s">
        <v>11890</v>
      </c>
      <c r="H1533" s="263">
        <v>45566</v>
      </c>
      <c r="I1533" s="264"/>
      <c r="J1533" s="264" t="s">
        <v>10099</v>
      </c>
      <c r="K1533" s="338" t="s">
        <v>10398</v>
      </c>
      <c r="L1533" s="195">
        <v>36613</v>
      </c>
      <c r="M1533" s="168">
        <v>45574</v>
      </c>
      <c r="N1533" s="116" t="s">
        <v>10284</v>
      </c>
      <c r="O1533" s="116" t="s">
        <v>11964</v>
      </c>
      <c r="P1533" s="116" t="s">
        <v>10282</v>
      </c>
      <c r="Q1533" s="168">
        <v>45608</v>
      </c>
    </row>
    <row r="1534" spans="1:17" hidden="1" x14ac:dyDescent="0.25">
      <c r="A1534" s="18">
        <v>1022100110</v>
      </c>
      <c r="B1534" s="14" t="s">
        <v>3957</v>
      </c>
      <c r="C1534" s="244" t="s">
        <v>19</v>
      </c>
      <c r="D1534" s="244" t="s">
        <v>8706</v>
      </c>
      <c r="E1534" s="245">
        <v>30</v>
      </c>
      <c r="F1534" s="246">
        <v>45544</v>
      </c>
      <c r="G1534" s="245" t="s">
        <v>11889</v>
      </c>
      <c r="H1534" s="246">
        <v>45566</v>
      </c>
      <c r="I1534" s="247" t="s">
        <v>8963</v>
      </c>
      <c r="J1534" s="247" t="s">
        <v>10410</v>
      </c>
      <c r="K1534" s="338" t="s">
        <v>10398</v>
      </c>
      <c r="L1534" s="195">
        <v>36614</v>
      </c>
      <c r="M1534" s="168">
        <v>45574</v>
      </c>
      <c r="N1534" s="116" t="s">
        <v>10299</v>
      </c>
      <c r="O1534" s="116"/>
      <c r="P1534" s="116" t="s">
        <v>10282</v>
      </c>
      <c r="Q1534" s="168">
        <v>45576</v>
      </c>
    </row>
    <row r="1535" spans="1:17" hidden="1" x14ac:dyDescent="0.25">
      <c r="A1535" s="18">
        <v>1022100240</v>
      </c>
      <c r="B1535" s="14" t="s">
        <v>860</v>
      </c>
      <c r="C1535" s="256" t="s">
        <v>19</v>
      </c>
      <c r="D1535" s="256" t="s">
        <v>861</v>
      </c>
      <c r="E1535" s="257">
        <v>30</v>
      </c>
      <c r="F1535" s="258">
        <v>45541</v>
      </c>
      <c r="G1535" s="257" t="s">
        <v>11889</v>
      </c>
      <c r="H1535" s="258">
        <v>45566</v>
      </c>
      <c r="I1535" s="259"/>
      <c r="J1535" s="259" t="s">
        <v>10099</v>
      </c>
      <c r="K1535" s="338" t="s">
        <v>10398</v>
      </c>
      <c r="L1535" s="195">
        <v>36614</v>
      </c>
      <c r="M1535" s="168">
        <v>45574</v>
      </c>
      <c r="N1535" s="116" t="s">
        <v>10299</v>
      </c>
      <c r="O1535" s="116"/>
      <c r="P1535" s="116" t="s">
        <v>10282</v>
      </c>
      <c r="Q1535" s="168">
        <v>45576</v>
      </c>
    </row>
    <row r="1536" spans="1:17" hidden="1" x14ac:dyDescent="0.25">
      <c r="A1536" s="18">
        <v>1022100510</v>
      </c>
      <c r="B1536" s="14" t="s">
        <v>1757</v>
      </c>
      <c r="C1536" s="244" t="s">
        <v>19</v>
      </c>
      <c r="D1536" s="244" t="s">
        <v>1758</v>
      </c>
      <c r="E1536" s="245">
        <v>30</v>
      </c>
      <c r="F1536" s="246">
        <v>45545</v>
      </c>
      <c r="G1536" s="245" t="s">
        <v>11889</v>
      </c>
      <c r="H1536" s="246">
        <v>45566</v>
      </c>
      <c r="I1536" s="247" t="s">
        <v>8963</v>
      </c>
      <c r="J1536" s="247" t="s">
        <v>10678</v>
      </c>
      <c r="K1536" s="338" t="s">
        <v>10398</v>
      </c>
      <c r="L1536" s="195">
        <v>36614</v>
      </c>
      <c r="M1536" s="168">
        <v>45574</v>
      </c>
      <c r="N1536" s="116" t="s">
        <v>10299</v>
      </c>
      <c r="O1536" s="116"/>
      <c r="P1536" s="116" t="s">
        <v>10282</v>
      </c>
      <c r="Q1536" s="168">
        <v>45576</v>
      </c>
    </row>
    <row r="1537" spans="1:17" hidden="1" x14ac:dyDescent="0.25">
      <c r="A1537" s="18">
        <v>1610100300</v>
      </c>
      <c r="B1537" s="14" t="s">
        <v>3261</v>
      </c>
      <c r="C1537" s="244" t="s">
        <v>19</v>
      </c>
      <c r="D1537" s="244" t="s">
        <v>3262</v>
      </c>
      <c r="E1537" s="245">
        <v>80</v>
      </c>
      <c r="F1537" s="246">
        <v>45541</v>
      </c>
      <c r="G1537" s="245" t="s">
        <v>11889</v>
      </c>
      <c r="H1537" s="246">
        <v>45566</v>
      </c>
      <c r="I1537" s="247" t="s">
        <v>8963</v>
      </c>
      <c r="J1537" s="247" t="s">
        <v>10003</v>
      </c>
      <c r="K1537" s="338" t="s">
        <v>10398</v>
      </c>
      <c r="L1537" s="195">
        <v>36614</v>
      </c>
      <c r="M1537" s="168">
        <v>45574</v>
      </c>
      <c r="N1537" s="116" t="s">
        <v>10299</v>
      </c>
      <c r="O1537" s="116"/>
      <c r="P1537" s="116" t="s">
        <v>10282</v>
      </c>
      <c r="Q1537" s="168">
        <v>45576</v>
      </c>
    </row>
    <row r="1538" spans="1:17" hidden="1" x14ac:dyDescent="0.25">
      <c r="A1538" s="18">
        <v>1550101090</v>
      </c>
      <c r="B1538" s="42" t="s">
        <v>3442</v>
      </c>
      <c r="C1538" s="261" t="s">
        <v>19</v>
      </c>
      <c r="D1538" s="261" t="s">
        <v>10286</v>
      </c>
      <c r="E1538" s="262">
        <v>10</v>
      </c>
      <c r="F1538" s="263">
        <v>45548</v>
      </c>
      <c r="G1538" s="262" t="s">
        <v>11884</v>
      </c>
      <c r="H1538" s="263">
        <v>45566</v>
      </c>
      <c r="I1538" s="264"/>
      <c r="J1538" s="264" t="s">
        <v>10099</v>
      </c>
      <c r="K1538" s="338" t="s">
        <v>10398</v>
      </c>
      <c r="L1538" s="195">
        <v>36612</v>
      </c>
      <c r="M1538" s="168">
        <v>45574</v>
      </c>
      <c r="N1538" s="116" t="s">
        <v>11938</v>
      </c>
      <c r="O1538" s="116"/>
      <c r="P1538" s="116" t="s">
        <v>10282</v>
      </c>
      <c r="Q1538" s="168">
        <v>45601</v>
      </c>
    </row>
    <row r="1539" spans="1:17" hidden="1" x14ac:dyDescent="0.25">
      <c r="A1539" s="18">
        <v>1010101070</v>
      </c>
      <c r="B1539" s="14" t="s">
        <v>4279</v>
      </c>
      <c r="C1539" s="265" t="s">
        <v>19</v>
      </c>
      <c r="D1539" s="265" t="s">
        <v>8793</v>
      </c>
      <c r="E1539" s="266">
        <v>10</v>
      </c>
      <c r="F1539" s="267">
        <v>45552</v>
      </c>
      <c r="G1539" s="266" t="s">
        <v>11885</v>
      </c>
      <c r="H1539" s="267">
        <v>45566</v>
      </c>
      <c r="I1539" s="268"/>
      <c r="J1539" s="268"/>
      <c r="K1539" s="338" t="s">
        <v>10398</v>
      </c>
      <c r="L1539" s="195">
        <v>36637</v>
      </c>
      <c r="M1539" s="168">
        <v>45575</v>
      </c>
      <c r="N1539" s="116" t="s">
        <v>10253</v>
      </c>
      <c r="O1539" s="116"/>
      <c r="P1539" s="116" t="s">
        <v>10282</v>
      </c>
      <c r="Q1539" s="168">
        <v>45595</v>
      </c>
    </row>
    <row r="1540" spans="1:17" hidden="1" x14ac:dyDescent="0.25">
      <c r="A1540" s="18">
        <v>1011100430</v>
      </c>
      <c r="B1540" s="14" t="s">
        <v>4224</v>
      </c>
      <c r="C1540" s="244" t="s">
        <v>731</v>
      </c>
      <c r="D1540" s="244" t="s">
        <v>10953</v>
      </c>
      <c r="E1540" s="245">
        <v>100</v>
      </c>
      <c r="F1540" s="246">
        <v>45540</v>
      </c>
      <c r="G1540" s="245" t="s">
        <v>11886</v>
      </c>
      <c r="H1540" s="246">
        <v>45566</v>
      </c>
      <c r="I1540" s="247" t="s">
        <v>8963</v>
      </c>
      <c r="J1540" s="247" t="s">
        <v>10781</v>
      </c>
      <c r="K1540" s="338" t="s">
        <v>10398</v>
      </c>
      <c r="L1540" s="195">
        <v>36584</v>
      </c>
      <c r="M1540" s="168">
        <v>45573</v>
      </c>
      <c r="N1540" s="116" t="s">
        <v>10618</v>
      </c>
      <c r="O1540" s="116"/>
      <c r="P1540" s="116" t="s">
        <v>10282</v>
      </c>
      <c r="Q1540" s="168">
        <v>45586</v>
      </c>
    </row>
    <row r="1541" spans="1:17" hidden="1" x14ac:dyDescent="0.25">
      <c r="A1541" s="18">
        <v>1012100010</v>
      </c>
      <c r="B1541" s="14" t="s">
        <v>2992</v>
      </c>
      <c r="C1541" s="256" t="s">
        <v>19</v>
      </c>
      <c r="D1541" s="256" t="s">
        <v>6632</v>
      </c>
      <c r="E1541" s="257">
        <v>2</v>
      </c>
      <c r="F1541" s="258">
        <v>45569</v>
      </c>
      <c r="G1541" s="257" t="s">
        <v>11898</v>
      </c>
      <c r="H1541" s="258">
        <v>45569</v>
      </c>
      <c r="I1541" s="259"/>
      <c r="J1541" s="259" t="s">
        <v>10099</v>
      </c>
      <c r="K1541" s="338" t="s">
        <v>10398</v>
      </c>
      <c r="L1541" s="195">
        <v>36636</v>
      </c>
      <c r="M1541" s="168">
        <v>45575</v>
      </c>
      <c r="N1541" s="116" t="s">
        <v>10528</v>
      </c>
      <c r="O1541" s="116"/>
      <c r="P1541" s="116" t="s">
        <v>10282</v>
      </c>
      <c r="Q1541" s="168">
        <v>45579</v>
      </c>
    </row>
    <row r="1542" spans="1:17" hidden="1" x14ac:dyDescent="0.25">
      <c r="A1542" s="18">
        <v>1012100120</v>
      </c>
      <c r="B1542" s="14" t="s">
        <v>2994</v>
      </c>
      <c r="C1542" s="261" t="s">
        <v>19</v>
      </c>
      <c r="D1542" s="261" t="s">
        <v>6630</v>
      </c>
      <c r="E1542" s="262">
        <v>30</v>
      </c>
      <c r="F1542" s="263">
        <v>45562</v>
      </c>
      <c r="G1542" s="262" t="s">
        <v>11898</v>
      </c>
      <c r="H1542" s="263">
        <v>45569</v>
      </c>
      <c r="I1542" s="264"/>
      <c r="J1542" s="264" t="s">
        <v>10099</v>
      </c>
      <c r="K1542" s="338" t="s">
        <v>10398</v>
      </c>
      <c r="L1542" s="195">
        <v>36636</v>
      </c>
      <c r="M1542" s="168">
        <v>45575</v>
      </c>
      <c r="N1542" s="116" t="s">
        <v>10528</v>
      </c>
      <c r="O1542" s="116" t="s">
        <v>12070</v>
      </c>
      <c r="P1542" s="116" t="s">
        <v>10282</v>
      </c>
      <c r="Q1542" s="168">
        <v>45610</v>
      </c>
    </row>
    <row r="1543" spans="1:17" hidden="1" x14ac:dyDescent="0.25">
      <c r="A1543" s="18">
        <v>1321100480</v>
      </c>
      <c r="B1543" s="19" t="s">
        <v>6742</v>
      </c>
      <c r="C1543" s="244" t="s">
        <v>19</v>
      </c>
      <c r="D1543" s="244" t="s">
        <v>6848</v>
      </c>
      <c r="E1543" s="245">
        <v>12</v>
      </c>
      <c r="F1543" s="246">
        <v>45560</v>
      </c>
      <c r="G1543" s="245" t="s">
        <v>11924</v>
      </c>
      <c r="H1543" s="246">
        <v>45572</v>
      </c>
      <c r="I1543" s="247" t="s">
        <v>8963</v>
      </c>
      <c r="J1543" s="247" t="s">
        <v>10780</v>
      </c>
      <c r="K1543" s="338" t="s">
        <v>10459</v>
      </c>
      <c r="L1543" s="195">
        <v>36585</v>
      </c>
      <c r="M1543" s="168">
        <v>45573</v>
      </c>
      <c r="N1543" s="116" t="s">
        <v>10466</v>
      </c>
      <c r="O1543" s="116"/>
      <c r="P1543" s="116" t="s">
        <v>10282</v>
      </c>
      <c r="Q1543" s="168">
        <v>45573</v>
      </c>
    </row>
    <row r="1544" spans="1:17" hidden="1" x14ac:dyDescent="0.25">
      <c r="A1544" s="18">
        <v>1012100020</v>
      </c>
      <c r="B1544" s="14" t="s">
        <v>4182</v>
      </c>
      <c r="C1544" s="256" t="s">
        <v>19</v>
      </c>
      <c r="D1544" s="256" t="s">
        <v>4183</v>
      </c>
      <c r="E1544" s="257">
        <v>7</v>
      </c>
      <c r="F1544" s="258">
        <v>45573</v>
      </c>
      <c r="G1544" s="257" t="s">
        <v>11932</v>
      </c>
      <c r="H1544" s="258">
        <v>45574</v>
      </c>
      <c r="I1544" s="259"/>
      <c r="J1544" s="259" t="s">
        <v>10099</v>
      </c>
      <c r="K1544" s="338" t="s">
        <v>10459</v>
      </c>
      <c r="L1544" s="195">
        <v>36641</v>
      </c>
      <c r="M1544" s="168">
        <v>45575</v>
      </c>
      <c r="N1544" s="116" t="s">
        <v>10467</v>
      </c>
      <c r="O1544" s="116"/>
      <c r="P1544" s="116" t="s">
        <v>10282</v>
      </c>
      <c r="Q1544" s="168">
        <v>45576</v>
      </c>
    </row>
    <row r="1545" spans="1:17" hidden="1" x14ac:dyDescent="0.25">
      <c r="A1545" s="18">
        <v>1011100940</v>
      </c>
      <c r="B1545" s="14" t="s">
        <v>10614</v>
      </c>
      <c r="C1545" s="265" t="s">
        <v>19</v>
      </c>
      <c r="D1545" s="265" t="s">
        <v>10615</v>
      </c>
      <c r="E1545" s="266">
        <v>25</v>
      </c>
      <c r="F1545" s="267">
        <v>45569</v>
      </c>
      <c r="G1545" s="266" t="s">
        <v>11933</v>
      </c>
      <c r="H1545" s="267">
        <v>45575</v>
      </c>
      <c r="I1545" s="268"/>
      <c r="J1545" s="268"/>
      <c r="K1545" s="338" t="s">
        <v>10459</v>
      </c>
      <c r="L1545" s="195">
        <v>36677</v>
      </c>
      <c r="M1545" s="168">
        <v>45581</v>
      </c>
      <c r="N1545" s="116" t="s">
        <v>10618</v>
      </c>
      <c r="O1545" s="116"/>
      <c r="P1545" s="116" t="s">
        <v>10282</v>
      </c>
      <c r="Q1545" s="168">
        <v>45590</v>
      </c>
    </row>
    <row r="1546" spans="1:17" hidden="1" x14ac:dyDescent="0.25">
      <c r="A1546" s="18">
        <v>1314101010</v>
      </c>
      <c r="B1546" s="14" t="s">
        <v>11899</v>
      </c>
      <c r="C1546" s="261" t="s">
        <v>19</v>
      </c>
      <c r="D1546" s="261" t="s">
        <v>11900</v>
      </c>
      <c r="E1546" s="262">
        <v>2</v>
      </c>
      <c r="F1546" s="263">
        <v>45569</v>
      </c>
      <c r="G1546" s="262" t="s">
        <v>11933</v>
      </c>
      <c r="H1546" s="263">
        <v>45574</v>
      </c>
      <c r="I1546" s="264"/>
      <c r="J1546" s="264" t="s">
        <v>10099</v>
      </c>
      <c r="K1546" s="338" t="s">
        <v>10459</v>
      </c>
      <c r="L1546" s="195">
        <v>36676</v>
      </c>
      <c r="M1546" s="168">
        <v>45581</v>
      </c>
      <c r="N1546" s="116" t="s">
        <v>11993</v>
      </c>
      <c r="O1546" s="116"/>
      <c r="P1546" s="116" t="s">
        <v>10282</v>
      </c>
      <c r="Q1546" s="168">
        <v>45602</v>
      </c>
    </row>
    <row r="1547" spans="1:17" hidden="1" x14ac:dyDescent="0.25">
      <c r="A1547" s="18">
        <v>1314101020</v>
      </c>
      <c r="B1547" s="14" t="s">
        <v>11902</v>
      </c>
      <c r="C1547" s="261" t="s">
        <v>19</v>
      </c>
      <c r="D1547" s="261" t="s">
        <v>11916</v>
      </c>
      <c r="E1547" s="262">
        <v>20</v>
      </c>
      <c r="F1547" s="263">
        <v>45569</v>
      </c>
      <c r="G1547" s="262" t="s">
        <v>11933</v>
      </c>
      <c r="H1547" s="263">
        <v>45574</v>
      </c>
      <c r="I1547" s="264"/>
      <c r="J1547" s="264" t="s">
        <v>10099</v>
      </c>
      <c r="K1547" s="338" t="s">
        <v>10459</v>
      </c>
      <c r="L1547" s="195">
        <v>36676</v>
      </c>
      <c r="M1547" s="168">
        <v>45581</v>
      </c>
      <c r="N1547" s="116" t="s">
        <v>11993</v>
      </c>
      <c r="O1547" s="116"/>
      <c r="P1547" s="116" t="s">
        <v>10282</v>
      </c>
      <c r="Q1547" s="168">
        <v>45602</v>
      </c>
    </row>
    <row r="1548" spans="1:17" hidden="1" x14ac:dyDescent="0.25">
      <c r="A1548" s="18">
        <v>1314101030</v>
      </c>
      <c r="B1548" s="14" t="s">
        <v>11904</v>
      </c>
      <c r="C1548" s="261" t="s">
        <v>19</v>
      </c>
      <c r="D1548" s="261" t="s">
        <v>11917</v>
      </c>
      <c r="E1548" s="262">
        <v>20</v>
      </c>
      <c r="F1548" s="263">
        <v>45569</v>
      </c>
      <c r="G1548" s="262" t="s">
        <v>11933</v>
      </c>
      <c r="H1548" s="263">
        <v>45574</v>
      </c>
      <c r="I1548" s="264"/>
      <c r="J1548" s="264" t="s">
        <v>10099</v>
      </c>
      <c r="K1548" s="338" t="s">
        <v>10459</v>
      </c>
      <c r="L1548" s="195">
        <v>36676</v>
      </c>
      <c r="M1548" s="168">
        <v>45581</v>
      </c>
      <c r="N1548" s="116" t="s">
        <v>11993</v>
      </c>
      <c r="O1548" s="116"/>
      <c r="P1548" s="116" t="s">
        <v>10282</v>
      </c>
      <c r="Q1548" s="168">
        <v>45602</v>
      </c>
    </row>
    <row r="1549" spans="1:17" hidden="1" x14ac:dyDescent="0.25">
      <c r="A1549" s="18">
        <v>1314101040</v>
      </c>
      <c r="B1549" s="14" t="s">
        <v>11906</v>
      </c>
      <c r="C1549" s="261" t="s">
        <v>19</v>
      </c>
      <c r="D1549" s="261" t="s">
        <v>11918</v>
      </c>
      <c r="E1549" s="262">
        <v>20</v>
      </c>
      <c r="F1549" s="263">
        <v>45569</v>
      </c>
      <c r="G1549" s="262" t="s">
        <v>11933</v>
      </c>
      <c r="H1549" s="263">
        <v>45574</v>
      </c>
      <c r="I1549" s="264"/>
      <c r="J1549" s="264" t="s">
        <v>10099</v>
      </c>
      <c r="K1549" s="338" t="s">
        <v>10459</v>
      </c>
      <c r="L1549" s="195">
        <v>36676</v>
      </c>
      <c r="M1549" s="168">
        <v>45581</v>
      </c>
      <c r="N1549" s="116" t="s">
        <v>11993</v>
      </c>
      <c r="O1549" s="116"/>
      <c r="P1549" s="116" t="s">
        <v>10282</v>
      </c>
      <c r="Q1549" s="168">
        <v>45602</v>
      </c>
    </row>
    <row r="1550" spans="1:17" hidden="1" x14ac:dyDescent="0.25">
      <c r="A1550" s="18">
        <v>1314101050</v>
      </c>
      <c r="B1550" s="14" t="s">
        <v>11908</v>
      </c>
      <c r="C1550" s="261" t="s">
        <v>19</v>
      </c>
      <c r="D1550" s="261" t="s">
        <v>11919</v>
      </c>
      <c r="E1550" s="262">
        <v>20</v>
      </c>
      <c r="F1550" s="263">
        <v>45569</v>
      </c>
      <c r="G1550" s="262" t="s">
        <v>11933</v>
      </c>
      <c r="H1550" s="263">
        <v>45574</v>
      </c>
      <c r="I1550" s="264"/>
      <c r="J1550" s="264" t="s">
        <v>10099</v>
      </c>
      <c r="K1550" s="338" t="s">
        <v>10459</v>
      </c>
      <c r="L1550" s="195">
        <v>36676</v>
      </c>
      <c r="M1550" s="168">
        <v>45581</v>
      </c>
      <c r="N1550" s="116" t="s">
        <v>11993</v>
      </c>
      <c r="O1550" s="116"/>
      <c r="P1550" s="116" t="s">
        <v>10282</v>
      </c>
      <c r="Q1550" s="168">
        <v>45602</v>
      </c>
    </row>
    <row r="1551" spans="1:17" hidden="1" x14ac:dyDescent="0.25">
      <c r="A1551" s="18">
        <v>1314101060</v>
      </c>
      <c r="B1551" s="14" t="s">
        <v>11910</v>
      </c>
      <c r="C1551" s="261" t="s">
        <v>19</v>
      </c>
      <c r="D1551" s="261" t="s">
        <v>11915</v>
      </c>
      <c r="E1551" s="262">
        <v>4</v>
      </c>
      <c r="F1551" s="263">
        <v>45569</v>
      </c>
      <c r="G1551" s="262" t="s">
        <v>11933</v>
      </c>
      <c r="H1551" s="263">
        <v>45574</v>
      </c>
      <c r="I1551" s="264"/>
      <c r="J1551" s="264" t="s">
        <v>10099</v>
      </c>
      <c r="K1551" s="338" t="s">
        <v>10459</v>
      </c>
      <c r="L1551" s="195">
        <v>36676</v>
      </c>
      <c r="M1551" s="168">
        <v>45581</v>
      </c>
      <c r="N1551" s="116" t="s">
        <v>11993</v>
      </c>
      <c r="O1551" s="116"/>
      <c r="P1551" s="116" t="s">
        <v>10282</v>
      </c>
      <c r="Q1551" s="168">
        <v>45602</v>
      </c>
    </row>
    <row r="1552" spans="1:17" hidden="1" x14ac:dyDescent="0.25">
      <c r="A1552" s="18">
        <v>1023100140</v>
      </c>
      <c r="B1552" s="14" t="s">
        <v>1689</v>
      </c>
      <c r="C1552" s="244" t="s">
        <v>19</v>
      </c>
      <c r="D1552" s="244" t="s">
        <v>1690</v>
      </c>
      <c r="E1552" s="245">
        <v>60</v>
      </c>
      <c r="F1552" s="246">
        <v>45574</v>
      </c>
      <c r="G1552" s="245" t="s">
        <v>11939</v>
      </c>
      <c r="H1552" s="246">
        <v>45574</v>
      </c>
      <c r="I1552" s="247" t="s">
        <v>8963</v>
      </c>
      <c r="J1552" s="247" t="s">
        <v>10690</v>
      </c>
      <c r="K1552" s="338" t="s">
        <v>10459</v>
      </c>
      <c r="L1552" s="195">
        <v>36655</v>
      </c>
      <c r="M1552" s="168">
        <v>45579</v>
      </c>
      <c r="N1552" s="116" t="s">
        <v>10988</v>
      </c>
      <c r="O1552" s="116"/>
      <c r="P1552" s="116" t="s">
        <v>10282</v>
      </c>
      <c r="Q1552" s="168">
        <v>45582</v>
      </c>
    </row>
    <row r="1553" spans="1:17" hidden="1" x14ac:dyDescent="0.25">
      <c r="A1553" s="18">
        <v>1023100340</v>
      </c>
      <c r="B1553" s="14" t="s">
        <v>1683</v>
      </c>
      <c r="C1553" s="265" t="s">
        <v>19</v>
      </c>
      <c r="D1553" s="265" t="s">
        <v>1684</v>
      </c>
      <c r="E1553" s="266">
        <v>24</v>
      </c>
      <c r="F1553" s="267">
        <v>45574</v>
      </c>
      <c r="G1553" s="266" t="s">
        <v>11939</v>
      </c>
      <c r="H1553" s="267">
        <v>45574</v>
      </c>
      <c r="I1553" s="268"/>
      <c r="J1553" s="268"/>
      <c r="K1553" s="338" t="s">
        <v>10459</v>
      </c>
      <c r="L1553" s="195">
        <v>36655</v>
      </c>
      <c r="M1553" s="168">
        <v>45579</v>
      </c>
      <c r="N1553" s="116" t="s">
        <v>10988</v>
      </c>
      <c r="O1553" s="116"/>
      <c r="P1553" s="116" t="s">
        <v>10282</v>
      </c>
      <c r="Q1553" s="168">
        <v>45582</v>
      </c>
    </row>
    <row r="1554" spans="1:17" hidden="1" x14ac:dyDescent="0.25">
      <c r="A1554" s="18">
        <v>1810101720</v>
      </c>
      <c r="B1554" s="14" t="s">
        <v>1686</v>
      </c>
      <c r="C1554" s="265" t="s">
        <v>19</v>
      </c>
      <c r="D1554" s="265" t="s">
        <v>1687</v>
      </c>
      <c r="E1554" s="266">
        <v>12</v>
      </c>
      <c r="F1554" s="267">
        <v>45562</v>
      </c>
      <c r="G1554" s="266" t="s">
        <v>11939</v>
      </c>
      <c r="H1554" s="267">
        <v>45574</v>
      </c>
      <c r="I1554" s="268"/>
      <c r="J1554" s="268"/>
      <c r="K1554" s="338" t="s">
        <v>10459</v>
      </c>
      <c r="L1554" s="195">
        <v>36655</v>
      </c>
      <c r="M1554" s="168">
        <v>45579</v>
      </c>
      <c r="N1554" s="116" t="s">
        <v>10988</v>
      </c>
      <c r="O1554" s="116"/>
      <c r="P1554" s="116" t="s">
        <v>10282</v>
      </c>
      <c r="Q1554" s="168">
        <v>45582</v>
      </c>
    </row>
    <row r="1555" spans="1:17" hidden="1" x14ac:dyDescent="0.25">
      <c r="A1555" s="18">
        <v>1513100320</v>
      </c>
      <c r="B1555" s="14" t="s">
        <v>4325</v>
      </c>
      <c r="C1555" s="265" t="s">
        <v>19</v>
      </c>
      <c r="D1555" s="265" t="s">
        <v>6918</v>
      </c>
      <c r="E1555" s="266">
        <v>700</v>
      </c>
      <c r="F1555" s="267">
        <v>45572</v>
      </c>
      <c r="G1555" s="266" t="s">
        <v>11940</v>
      </c>
      <c r="H1555" s="267">
        <v>45574</v>
      </c>
      <c r="I1555" s="268"/>
      <c r="J1555" s="268"/>
      <c r="K1555" s="338" t="s">
        <v>10459</v>
      </c>
      <c r="L1555" s="195">
        <v>36672</v>
      </c>
      <c r="M1555" s="168">
        <v>45580</v>
      </c>
      <c r="N1555" s="116" t="s">
        <v>10952</v>
      </c>
      <c r="O1555" s="116" t="s">
        <v>12137</v>
      </c>
      <c r="P1555" s="116" t="s">
        <v>15093</v>
      </c>
      <c r="Q1555" s="168">
        <v>45716</v>
      </c>
    </row>
    <row r="1556" spans="1:17" hidden="1" x14ac:dyDescent="0.25">
      <c r="A1556" s="18">
        <v>1210100520</v>
      </c>
      <c r="B1556" s="19" t="s">
        <v>752</v>
      </c>
      <c r="C1556" s="244" t="s">
        <v>19</v>
      </c>
      <c r="D1556" s="244" t="s">
        <v>753</v>
      </c>
      <c r="E1556" s="245">
        <v>2</v>
      </c>
      <c r="F1556" s="246">
        <v>45569</v>
      </c>
      <c r="G1556" s="245" t="s">
        <v>11952</v>
      </c>
      <c r="H1556" s="246">
        <v>45575</v>
      </c>
      <c r="I1556" s="247" t="s">
        <v>8963</v>
      </c>
      <c r="J1556" s="247" t="s">
        <v>10002</v>
      </c>
      <c r="K1556" s="338" t="s">
        <v>10398</v>
      </c>
      <c r="L1556" s="195">
        <v>36695</v>
      </c>
      <c r="M1556" s="168">
        <v>45581</v>
      </c>
      <c r="N1556" s="116" t="s">
        <v>10280</v>
      </c>
      <c r="O1556" s="116"/>
      <c r="P1556" s="116" t="s">
        <v>10282</v>
      </c>
      <c r="Q1556" s="168">
        <v>45583</v>
      </c>
    </row>
    <row r="1557" spans="1:17" hidden="1" x14ac:dyDescent="0.25">
      <c r="A1557" s="18">
        <v>1212100120</v>
      </c>
      <c r="B1557" s="14" t="s">
        <v>1450</v>
      </c>
      <c r="C1557" s="265" t="s">
        <v>1469</v>
      </c>
      <c r="D1557" s="265" t="s">
        <v>1451</v>
      </c>
      <c r="E1557" s="266">
        <v>120</v>
      </c>
      <c r="F1557" s="267">
        <v>45569</v>
      </c>
      <c r="G1557" s="266" t="s">
        <v>11952</v>
      </c>
      <c r="H1557" s="267">
        <v>45575</v>
      </c>
      <c r="I1557" s="268"/>
      <c r="J1557" s="268"/>
      <c r="K1557" s="338" t="s">
        <v>10398</v>
      </c>
      <c r="L1557" s="195">
        <v>36693</v>
      </c>
      <c r="M1557" s="168">
        <v>45581</v>
      </c>
      <c r="N1557" s="116" t="s">
        <v>10223</v>
      </c>
      <c r="O1557" s="116"/>
      <c r="P1557" s="116" t="s">
        <v>10282</v>
      </c>
      <c r="Q1557" s="168">
        <v>45582</v>
      </c>
    </row>
    <row r="1558" spans="1:17" hidden="1" x14ac:dyDescent="0.25">
      <c r="A1558" s="18">
        <v>1217100890</v>
      </c>
      <c r="B1558" s="23" t="s">
        <v>8271</v>
      </c>
      <c r="C1558" s="265" t="s">
        <v>19</v>
      </c>
      <c r="D1558" s="265" t="s">
        <v>8272</v>
      </c>
      <c r="E1558" s="266">
        <v>14</v>
      </c>
      <c r="F1558" s="267">
        <v>45569</v>
      </c>
      <c r="G1558" s="266" t="s">
        <v>11952</v>
      </c>
      <c r="H1558" s="267">
        <v>45575</v>
      </c>
      <c r="I1558" s="268"/>
      <c r="J1558" s="268"/>
      <c r="K1558" s="338" t="s">
        <v>10398</v>
      </c>
      <c r="L1558" s="195">
        <v>36694</v>
      </c>
      <c r="M1558" s="168">
        <v>45581</v>
      </c>
      <c r="N1558" s="116" t="s">
        <v>10224</v>
      </c>
      <c r="O1558" s="116"/>
      <c r="P1558" s="116" t="s">
        <v>10282</v>
      </c>
      <c r="Q1558" s="168">
        <v>45586</v>
      </c>
    </row>
    <row r="1559" spans="1:17" hidden="1" x14ac:dyDescent="0.25">
      <c r="A1559" s="18">
        <v>1219102900</v>
      </c>
      <c r="B1559" s="23" t="s">
        <v>5292</v>
      </c>
      <c r="C1559" s="265" t="s">
        <v>19</v>
      </c>
      <c r="D1559" s="265" t="s">
        <v>7405</v>
      </c>
      <c r="E1559" s="266">
        <v>2</v>
      </c>
      <c r="F1559" s="267">
        <v>45569</v>
      </c>
      <c r="G1559" s="266" t="s">
        <v>11952</v>
      </c>
      <c r="H1559" s="267">
        <v>45575</v>
      </c>
      <c r="I1559" s="268"/>
      <c r="J1559" s="268"/>
      <c r="K1559" s="338" t="s">
        <v>10398</v>
      </c>
      <c r="L1559" s="195">
        <v>36695</v>
      </c>
      <c r="M1559" s="168">
        <v>45581</v>
      </c>
      <c r="N1559" s="116" t="s">
        <v>10280</v>
      </c>
      <c r="O1559" s="116"/>
      <c r="P1559" s="116" t="s">
        <v>10282</v>
      </c>
      <c r="Q1559" s="168">
        <v>45583</v>
      </c>
    </row>
    <row r="1560" spans="1:17" hidden="1" x14ac:dyDescent="0.25">
      <c r="A1560" s="18">
        <v>1230100030</v>
      </c>
      <c r="B1560" s="14" t="s">
        <v>3796</v>
      </c>
      <c r="C1560" s="265" t="s">
        <v>19</v>
      </c>
      <c r="D1560" s="265" t="s">
        <v>3797</v>
      </c>
      <c r="E1560" s="266">
        <v>1</v>
      </c>
      <c r="F1560" s="267">
        <v>45569</v>
      </c>
      <c r="G1560" s="266" t="s">
        <v>11952</v>
      </c>
      <c r="H1560" s="267">
        <v>45575</v>
      </c>
      <c r="I1560" s="268"/>
      <c r="J1560" s="268"/>
      <c r="K1560" s="338" t="s">
        <v>10398</v>
      </c>
      <c r="L1560" s="195">
        <v>36689</v>
      </c>
      <c r="M1560" s="168">
        <v>45581</v>
      </c>
      <c r="N1560" s="116" t="s">
        <v>10281</v>
      </c>
      <c r="O1560" s="116"/>
      <c r="P1560" s="116" t="s">
        <v>10282</v>
      </c>
      <c r="Q1560" s="168">
        <v>45586</v>
      </c>
    </row>
    <row r="1561" spans="1:17" hidden="1" x14ac:dyDescent="0.25">
      <c r="A1561" s="18">
        <v>1232102290</v>
      </c>
      <c r="B1561" s="14" t="s">
        <v>11676</v>
      </c>
      <c r="C1561" s="265" t="s">
        <v>19</v>
      </c>
      <c r="D1561" s="265" t="s">
        <v>11677</v>
      </c>
      <c r="E1561" s="266">
        <v>10</v>
      </c>
      <c r="F1561" s="267">
        <v>45510</v>
      </c>
      <c r="G1561" s="266" t="s">
        <v>11952</v>
      </c>
      <c r="H1561" s="267">
        <v>45575</v>
      </c>
      <c r="I1561" s="268"/>
      <c r="J1561" s="268"/>
      <c r="K1561" s="338" t="s">
        <v>10398</v>
      </c>
      <c r="L1561" s="195">
        <v>36689</v>
      </c>
      <c r="M1561" s="168">
        <v>45581</v>
      </c>
      <c r="N1561" s="116" t="s">
        <v>10281</v>
      </c>
      <c r="O1561" s="116"/>
      <c r="P1561" s="116" t="s">
        <v>10282</v>
      </c>
      <c r="Q1561" s="168">
        <v>45586</v>
      </c>
    </row>
    <row r="1562" spans="1:17" hidden="1" x14ac:dyDescent="0.25">
      <c r="A1562" s="18">
        <v>1233101500</v>
      </c>
      <c r="B1562" s="23" t="s">
        <v>8806</v>
      </c>
      <c r="C1562" s="265" t="s">
        <v>19</v>
      </c>
      <c r="D1562" s="265" t="s">
        <v>8807</v>
      </c>
      <c r="E1562" s="266">
        <v>50</v>
      </c>
      <c r="F1562" s="267">
        <v>45569</v>
      </c>
      <c r="G1562" s="266" t="s">
        <v>11952</v>
      </c>
      <c r="H1562" s="267">
        <v>45575</v>
      </c>
      <c r="I1562" s="268"/>
      <c r="J1562" s="268"/>
      <c r="K1562" s="338" t="s">
        <v>10398</v>
      </c>
      <c r="L1562" s="195">
        <v>36695</v>
      </c>
      <c r="M1562" s="168">
        <v>45581</v>
      </c>
      <c r="N1562" s="116" t="s">
        <v>10280</v>
      </c>
      <c r="O1562" s="116"/>
      <c r="P1562" s="116" t="s">
        <v>10282</v>
      </c>
      <c r="Q1562" s="168">
        <v>45583</v>
      </c>
    </row>
    <row r="1563" spans="1:17" hidden="1" x14ac:dyDescent="0.25">
      <c r="A1563" s="18">
        <v>1234100090</v>
      </c>
      <c r="B1563" s="14" t="s">
        <v>1602</v>
      </c>
      <c r="C1563" s="265" t="s">
        <v>19</v>
      </c>
      <c r="D1563" s="265" t="s">
        <v>1603</v>
      </c>
      <c r="E1563" s="266">
        <v>20</v>
      </c>
      <c r="F1563" s="267">
        <v>45569</v>
      </c>
      <c r="G1563" s="266" t="s">
        <v>11952</v>
      </c>
      <c r="H1563" s="267">
        <v>45575</v>
      </c>
      <c r="I1563" s="268"/>
      <c r="J1563" s="268"/>
      <c r="K1563" s="338" t="s">
        <v>10398</v>
      </c>
      <c r="L1563" s="195">
        <v>36693</v>
      </c>
      <c r="M1563" s="168">
        <v>45581</v>
      </c>
      <c r="N1563" s="116" t="s">
        <v>10223</v>
      </c>
      <c r="O1563" s="116"/>
      <c r="P1563" s="116" t="s">
        <v>10282</v>
      </c>
      <c r="Q1563" s="168">
        <v>45582</v>
      </c>
    </row>
    <row r="1564" spans="1:17" hidden="1" x14ac:dyDescent="0.25">
      <c r="A1564" s="18">
        <v>1242100040</v>
      </c>
      <c r="B1564" s="19" t="s">
        <v>11852</v>
      </c>
      <c r="C1564" s="265" t="s">
        <v>731</v>
      </c>
      <c r="D1564" s="265" t="s">
        <v>11853</v>
      </c>
      <c r="E1564" s="266">
        <v>20</v>
      </c>
      <c r="F1564" s="267">
        <v>45562</v>
      </c>
      <c r="G1564" s="266" t="s">
        <v>11952</v>
      </c>
      <c r="H1564" s="267">
        <v>45575</v>
      </c>
      <c r="I1564" s="268"/>
      <c r="J1564" s="268"/>
      <c r="K1564" s="338" t="s">
        <v>10398</v>
      </c>
      <c r="L1564" s="195">
        <v>36696</v>
      </c>
      <c r="M1564" s="168">
        <v>45581</v>
      </c>
      <c r="N1564" s="116" t="s">
        <v>10307</v>
      </c>
      <c r="O1564" s="116"/>
      <c r="P1564" s="116" t="s">
        <v>10282</v>
      </c>
      <c r="Q1564" s="168">
        <v>45603</v>
      </c>
    </row>
    <row r="1565" spans="1:17" hidden="1" x14ac:dyDescent="0.25">
      <c r="A1565" s="18">
        <v>1247100410</v>
      </c>
      <c r="B1565" s="14" t="s">
        <v>7892</v>
      </c>
      <c r="C1565" s="265" t="s">
        <v>19</v>
      </c>
      <c r="D1565" s="265" t="s">
        <v>9653</v>
      </c>
      <c r="E1565" s="266">
        <v>20</v>
      </c>
      <c r="F1565" s="267">
        <v>45569</v>
      </c>
      <c r="G1565" s="266" t="s">
        <v>11952</v>
      </c>
      <c r="H1565" s="267">
        <v>45575</v>
      </c>
      <c r="I1565" s="268"/>
      <c r="J1565" s="268"/>
      <c r="K1565" s="338" t="s">
        <v>10398</v>
      </c>
      <c r="L1565" s="195">
        <v>36696</v>
      </c>
      <c r="M1565" s="168">
        <v>45581</v>
      </c>
      <c r="N1565" s="116" t="s">
        <v>10307</v>
      </c>
      <c r="O1565" s="116"/>
      <c r="P1565" s="116" t="s">
        <v>10282</v>
      </c>
      <c r="Q1565" s="168">
        <v>45603</v>
      </c>
    </row>
    <row r="1566" spans="1:17" hidden="1" x14ac:dyDescent="0.25">
      <c r="A1566" s="18">
        <v>1248100030</v>
      </c>
      <c r="B1566" s="30" t="s">
        <v>1547</v>
      </c>
      <c r="C1566" s="265" t="s">
        <v>19</v>
      </c>
      <c r="D1566" s="265" t="s">
        <v>6949</v>
      </c>
      <c r="E1566" s="266">
        <v>15</v>
      </c>
      <c r="F1566" s="267">
        <v>45569</v>
      </c>
      <c r="G1566" s="266" t="s">
        <v>11952</v>
      </c>
      <c r="H1566" s="267">
        <v>45575</v>
      </c>
      <c r="I1566" s="268"/>
      <c r="J1566" s="268"/>
      <c r="K1566" s="338" t="s">
        <v>10398</v>
      </c>
      <c r="L1566" s="195">
        <v>36689</v>
      </c>
      <c r="M1566" s="168">
        <v>45581</v>
      </c>
      <c r="N1566" s="116" t="s">
        <v>10281</v>
      </c>
      <c r="O1566" s="116"/>
      <c r="P1566" s="116" t="s">
        <v>10282</v>
      </c>
      <c r="Q1566" s="168">
        <v>45586</v>
      </c>
    </row>
    <row r="1567" spans="1:17" hidden="1" x14ac:dyDescent="0.25">
      <c r="A1567" s="18">
        <v>1017102120</v>
      </c>
      <c r="B1567" s="14" t="s">
        <v>5784</v>
      </c>
      <c r="C1567" s="265" t="s">
        <v>19</v>
      </c>
      <c r="D1567" s="265" t="s">
        <v>10202</v>
      </c>
      <c r="E1567" s="266">
        <v>7</v>
      </c>
      <c r="F1567" s="267">
        <v>45560</v>
      </c>
      <c r="G1567" s="266" t="s">
        <v>11941</v>
      </c>
      <c r="H1567" s="267">
        <v>45575</v>
      </c>
      <c r="I1567" s="268"/>
      <c r="J1567" s="268"/>
      <c r="K1567" s="338" t="s">
        <v>10459</v>
      </c>
      <c r="L1567" s="195">
        <v>36647</v>
      </c>
      <c r="M1567" s="168">
        <v>45575</v>
      </c>
      <c r="N1567" s="116" t="s">
        <v>10696</v>
      </c>
      <c r="O1567" s="116"/>
      <c r="P1567" s="116" t="s">
        <v>10282</v>
      </c>
      <c r="Q1567" s="168">
        <v>45587</v>
      </c>
    </row>
    <row r="1568" spans="1:17" hidden="1" x14ac:dyDescent="0.25">
      <c r="A1568" s="18">
        <v>1017102120</v>
      </c>
      <c r="B1568" s="14"/>
      <c r="C1568" s="248" t="s">
        <v>19</v>
      </c>
      <c r="D1568" s="248" t="s">
        <v>10202</v>
      </c>
      <c r="E1568" s="249">
        <v>7</v>
      </c>
      <c r="F1568" s="250">
        <v>45560</v>
      </c>
      <c r="G1568" s="249" t="s">
        <v>11941</v>
      </c>
      <c r="H1568" s="250">
        <v>45575</v>
      </c>
      <c r="I1568" s="247"/>
      <c r="J1568" s="247"/>
      <c r="K1568" s="338" t="s">
        <v>10459</v>
      </c>
      <c r="L1568" s="195">
        <v>36648</v>
      </c>
      <c r="M1568" s="168">
        <v>45575</v>
      </c>
      <c r="N1568" s="116" t="s">
        <v>10618</v>
      </c>
      <c r="O1568" s="116"/>
      <c r="P1568" s="116" t="s">
        <v>10282</v>
      </c>
      <c r="Q1568" s="168">
        <v>45580</v>
      </c>
    </row>
    <row r="1569" spans="1:17" hidden="1" x14ac:dyDescent="0.25">
      <c r="A1569" s="18">
        <v>1010107990</v>
      </c>
      <c r="B1569" s="14" t="s">
        <v>9366</v>
      </c>
      <c r="C1569" s="265" t="s">
        <v>19</v>
      </c>
      <c r="D1569" s="265" t="s">
        <v>9365</v>
      </c>
      <c r="E1569" s="266">
        <v>3</v>
      </c>
      <c r="F1569" s="267">
        <v>45569</v>
      </c>
      <c r="G1569" s="266" t="s">
        <v>11953</v>
      </c>
      <c r="H1569" s="267">
        <v>45575</v>
      </c>
      <c r="I1569" s="268"/>
      <c r="J1569" s="268"/>
      <c r="K1569" s="338" t="s">
        <v>10398</v>
      </c>
      <c r="L1569" s="195">
        <v>36690</v>
      </c>
      <c r="M1569" s="168">
        <v>45581</v>
      </c>
      <c r="N1569" s="116" t="s">
        <v>11735</v>
      </c>
      <c r="O1569" s="116"/>
      <c r="P1569" s="116" t="s">
        <v>10282</v>
      </c>
      <c r="Q1569" s="168">
        <v>45582</v>
      </c>
    </row>
    <row r="1570" spans="1:17" hidden="1" x14ac:dyDescent="0.25">
      <c r="A1570" s="18">
        <v>1322101460</v>
      </c>
      <c r="B1570" s="30" t="s">
        <v>7584</v>
      </c>
      <c r="C1570" s="265" t="s">
        <v>19</v>
      </c>
      <c r="D1570" s="265" t="s">
        <v>7585</v>
      </c>
      <c r="E1570" s="266">
        <v>8</v>
      </c>
      <c r="F1570" s="267">
        <v>45569</v>
      </c>
      <c r="G1570" s="266" t="s">
        <v>11942</v>
      </c>
      <c r="H1570" s="267">
        <v>45575</v>
      </c>
      <c r="I1570" s="268"/>
      <c r="J1570" s="268"/>
      <c r="K1570" s="338" t="s">
        <v>10459</v>
      </c>
      <c r="L1570" s="195">
        <v>36796</v>
      </c>
      <c r="M1570" s="168">
        <v>45593</v>
      </c>
      <c r="N1570" s="116" t="s">
        <v>10221</v>
      </c>
      <c r="O1570" s="116"/>
      <c r="P1570" s="116" t="s">
        <v>10282</v>
      </c>
      <c r="Q1570" s="168">
        <v>45629</v>
      </c>
    </row>
    <row r="1571" spans="1:17" hidden="1" x14ac:dyDescent="0.25">
      <c r="A1571" s="18">
        <v>1010102050</v>
      </c>
      <c r="B1571" s="14" t="s">
        <v>6538</v>
      </c>
      <c r="C1571" s="244" t="s">
        <v>19</v>
      </c>
      <c r="D1571" s="244" t="s">
        <v>11894</v>
      </c>
      <c r="E1571" s="245">
        <v>25</v>
      </c>
      <c r="F1571" s="246">
        <v>45568</v>
      </c>
      <c r="G1571" s="245" t="s">
        <v>11951</v>
      </c>
      <c r="H1571" s="246">
        <v>45575</v>
      </c>
      <c r="I1571" s="247" t="s">
        <v>8963</v>
      </c>
      <c r="J1571" s="247" t="s">
        <v>10633</v>
      </c>
      <c r="K1571" s="338" t="s">
        <v>10398</v>
      </c>
      <c r="L1571" s="195">
        <v>36681</v>
      </c>
      <c r="M1571" s="168">
        <v>45581</v>
      </c>
      <c r="N1571" s="116" t="s">
        <v>10284</v>
      </c>
      <c r="O1571" s="116"/>
      <c r="P1571" s="116" t="s">
        <v>10282</v>
      </c>
      <c r="Q1571" s="168">
        <v>45583</v>
      </c>
    </row>
    <row r="1572" spans="1:17" hidden="1" x14ac:dyDescent="0.25">
      <c r="A1572" s="18">
        <v>1010107790</v>
      </c>
      <c r="B1572" s="14" t="s">
        <v>8949</v>
      </c>
      <c r="C1572" s="261" t="s">
        <v>19</v>
      </c>
      <c r="D1572" s="261" t="s">
        <v>8952</v>
      </c>
      <c r="E1572" s="262">
        <v>20</v>
      </c>
      <c r="F1572" s="263">
        <v>45568</v>
      </c>
      <c r="G1572" s="262" t="s">
        <v>11951</v>
      </c>
      <c r="H1572" s="263">
        <v>45575</v>
      </c>
      <c r="I1572" s="264"/>
      <c r="J1572" s="264" t="s">
        <v>10099</v>
      </c>
      <c r="K1572" s="338" t="s">
        <v>10398</v>
      </c>
      <c r="L1572" s="195">
        <v>36681</v>
      </c>
      <c r="M1572" s="168">
        <v>45581</v>
      </c>
      <c r="N1572" s="116" t="s">
        <v>10284</v>
      </c>
      <c r="O1572" s="116"/>
      <c r="P1572" s="116" t="s">
        <v>10282</v>
      </c>
      <c r="Q1572" s="168">
        <v>45583</v>
      </c>
    </row>
    <row r="1573" spans="1:17" hidden="1" x14ac:dyDescent="0.25">
      <c r="A1573" s="18">
        <v>1010107810</v>
      </c>
      <c r="B1573" s="14" t="s">
        <v>8951</v>
      </c>
      <c r="C1573" s="261" t="s">
        <v>19</v>
      </c>
      <c r="D1573" s="261" t="s">
        <v>8953</v>
      </c>
      <c r="E1573" s="262">
        <v>20</v>
      </c>
      <c r="F1573" s="263">
        <v>45568</v>
      </c>
      <c r="G1573" s="262" t="s">
        <v>11951</v>
      </c>
      <c r="H1573" s="263">
        <v>45575</v>
      </c>
      <c r="I1573" s="264"/>
      <c r="J1573" s="264" t="s">
        <v>10099</v>
      </c>
      <c r="K1573" s="338" t="s">
        <v>10398</v>
      </c>
      <c r="L1573" s="195">
        <v>36679</v>
      </c>
      <c r="M1573" s="168">
        <v>45581</v>
      </c>
      <c r="N1573" s="116" t="s">
        <v>10273</v>
      </c>
      <c r="O1573" s="116"/>
      <c r="P1573" s="116" t="s">
        <v>10282</v>
      </c>
      <c r="Q1573" s="168">
        <v>45586</v>
      </c>
    </row>
    <row r="1574" spans="1:17" hidden="1" x14ac:dyDescent="0.25">
      <c r="A1574" s="18">
        <v>1014100030</v>
      </c>
      <c r="B1574" s="14" t="s">
        <v>10943</v>
      </c>
      <c r="C1574" s="261" t="s">
        <v>19</v>
      </c>
      <c r="D1574" s="261" t="s">
        <v>10942</v>
      </c>
      <c r="E1574" s="262">
        <v>200</v>
      </c>
      <c r="F1574" s="263">
        <v>45572</v>
      </c>
      <c r="G1574" s="262" t="s">
        <v>11951</v>
      </c>
      <c r="H1574" s="263">
        <v>45575</v>
      </c>
      <c r="I1574" s="264"/>
      <c r="J1574" s="264" t="s">
        <v>10099</v>
      </c>
      <c r="K1574" s="338" t="s">
        <v>10398</v>
      </c>
      <c r="L1574" s="195">
        <v>36679</v>
      </c>
      <c r="M1574" s="168">
        <v>45581</v>
      </c>
      <c r="N1574" s="116" t="s">
        <v>10273</v>
      </c>
      <c r="O1574" s="116"/>
      <c r="P1574" s="116" t="s">
        <v>10282</v>
      </c>
      <c r="Q1574" s="168">
        <v>45583</v>
      </c>
    </row>
    <row r="1575" spans="1:17" hidden="1" x14ac:dyDescent="0.25">
      <c r="A1575" s="18">
        <v>1016100000</v>
      </c>
      <c r="B1575" s="14" t="s">
        <v>2265</v>
      </c>
      <c r="C1575" s="244" t="s">
        <v>19</v>
      </c>
      <c r="D1575" s="244" t="s">
        <v>2266</v>
      </c>
      <c r="E1575" s="245">
        <v>15</v>
      </c>
      <c r="F1575" s="246">
        <v>45560</v>
      </c>
      <c r="G1575" s="245" t="s">
        <v>11951</v>
      </c>
      <c r="H1575" s="246">
        <v>45575</v>
      </c>
      <c r="I1575" s="247" t="s">
        <v>8963</v>
      </c>
      <c r="J1575" s="247" t="s">
        <v>10410</v>
      </c>
      <c r="K1575" s="338" t="s">
        <v>10398</v>
      </c>
      <c r="L1575" s="195">
        <v>36679</v>
      </c>
      <c r="M1575" s="168">
        <v>45581</v>
      </c>
      <c r="N1575" s="116" t="s">
        <v>10273</v>
      </c>
      <c r="O1575" s="116"/>
      <c r="P1575" s="116" t="s">
        <v>10282</v>
      </c>
      <c r="Q1575" s="168">
        <v>45583</v>
      </c>
    </row>
    <row r="1576" spans="1:17" hidden="1" x14ac:dyDescent="0.25">
      <c r="A1576" s="18">
        <v>1017101920</v>
      </c>
      <c r="B1576" s="10" t="s">
        <v>6350</v>
      </c>
      <c r="C1576" s="261" t="s">
        <v>19</v>
      </c>
      <c r="D1576" s="261" t="s">
        <v>6351</v>
      </c>
      <c r="E1576" s="262">
        <v>2</v>
      </c>
      <c r="F1576" s="263">
        <v>45572</v>
      </c>
      <c r="G1576" s="262" t="s">
        <v>11951</v>
      </c>
      <c r="H1576" s="263">
        <v>45575</v>
      </c>
      <c r="I1576" s="264"/>
      <c r="J1576" s="264" t="s">
        <v>10099</v>
      </c>
      <c r="K1576" s="338" t="s">
        <v>10398</v>
      </c>
      <c r="L1576" s="195">
        <v>36679</v>
      </c>
      <c r="M1576" s="168">
        <v>45581</v>
      </c>
      <c r="N1576" s="116" t="s">
        <v>10273</v>
      </c>
      <c r="O1576" s="116"/>
      <c r="P1576" s="116" t="s">
        <v>10282</v>
      </c>
      <c r="Q1576" s="168">
        <v>45583</v>
      </c>
    </row>
    <row r="1577" spans="1:17" hidden="1" x14ac:dyDescent="0.25">
      <c r="A1577" s="18">
        <v>1019100040</v>
      </c>
      <c r="B1577" s="14" t="s">
        <v>5716</v>
      </c>
      <c r="C1577" s="265" t="s">
        <v>19</v>
      </c>
      <c r="D1577" s="265" t="s">
        <v>8420</v>
      </c>
      <c r="E1577" s="266">
        <v>36</v>
      </c>
      <c r="F1577" s="267">
        <v>45569</v>
      </c>
      <c r="G1577" s="266" t="s">
        <v>11951</v>
      </c>
      <c r="H1577" s="267">
        <v>45575</v>
      </c>
      <c r="I1577" s="268"/>
      <c r="J1577" s="268"/>
      <c r="K1577" s="338" t="s">
        <v>10398</v>
      </c>
      <c r="L1577" s="195">
        <v>36680</v>
      </c>
      <c r="M1577" s="168">
        <v>45581</v>
      </c>
      <c r="N1577" s="116" t="s">
        <v>10294</v>
      </c>
      <c r="O1577" s="116"/>
      <c r="P1577" s="116" t="s">
        <v>10282</v>
      </c>
      <c r="Q1577" s="168">
        <v>45582</v>
      </c>
    </row>
    <row r="1578" spans="1:17" hidden="1" x14ac:dyDescent="0.25">
      <c r="A1578" s="18">
        <v>1019101110</v>
      </c>
      <c r="B1578" s="14" t="s">
        <v>1576</v>
      </c>
      <c r="C1578" s="265" t="s">
        <v>19</v>
      </c>
      <c r="D1578" s="265" t="s">
        <v>8723</v>
      </c>
      <c r="E1578" s="266">
        <v>5</v>
      </c>
      <c r="F1578" s="267">
        <v>45561</v>
      </c>
      <c r="G1578" s="266" t="s">
        <v>11951</v>
      </c>
      <c r="H1578" s="267">
        <v>45575</v>
      </c>
      <c r="I1578" s="268"/>
      <c r="J1578" s="268"/>
      <c r="K1578" s="338" t="s">
        <v>10398</v>
      </c>
      <c r="L1578" s="195">
        <v>36681</v>
      </c>
      <c r="M1578" s="168">
        <v>45581</v>
      </c>
      <c r="N1578" s="116" t="s">
        <v>10284</v>
      </c>
      <c r="O1578" s="116"/>
      <c r="P1578" s="116" t="s">
        <v>10282</v>
      </c>
      <c r="Q1578" s="168">
        <v>45583</v>
      </c>
    </row>
    <row r="1579" spans="1:17" hidden="1" x14ac:dyDescent="0.25">
      <c r="A1579" s="18">
        <v>1019103020</v>
      </c>
      <c r="B1579" s="14" t="s">
        <v>4540</v>
      </c>
      <c r="C1579" s="244" t="s">
        <v>19</v>
      </c>
      <c r="D1579" s="244" t="s">
        <v>7809</v>
      </c>
      <c r="E1579" s="245">
        <v>4</v>
      </c>
      <c r="F1579" s="246">
        <v>45572</v>
      </c>
      <c r="G1579" s="245" t="s">
        <v>11951</v>
      </c>
      <c r="H1579" s="246">
        <v>45575</v>
      </c>
      <c r="I1579" s="247" t="s">
        <v>11928</v>
      </c>
      <c r="J1579" s="247" t="s">
        <v>10003</v>
      </c>
      <c r="K1579" s="338" t="s">
        <v>10398</v>
      </c>
      <c r="L1579" s="195">
        <v>36679</v>
      </c>
      <c r="M1579" s="168">
        <v>45581</v>
      </c>
      <c r="N1579" s="116" t="s">
        <v>10273</v>
      </c>
      <c r="O1579" s="116"/>
      <c r="P1579" s="116" t="s">
        <v>10282</v>
      </c>
      <c r="Q1579" s="168">
        <v>45583</v>
      </c>
    </row>
    <row r="1580" spans="1:17" hidden="1" x14ac:dyDescent="0.25">
      <c r="A1580" s="18">
        <v>1526101690</v>
      </c>
      <c r="B1580" s="14" t="s">
        <v>5154</v>
      </c>
      <c r="C1580" s="261" t="s">
        <v>19</v>
      </c>
      <c r="D1580" s="261" t="s">
        <v>5155</v>
      </c>
      <c r="E1580" s="262">
        <v>3</v>
      </c>
      <c r="F1580" s="263">
        <v>45562</v>
      </c>
      <c r="G1580" s="262" t="s">
        <v>11951</v>
      </c>
      <c r="H1580" s="263">
        <v>45575</v>
      </c>
      <c r="I1580" s="264"/>
      <c r="J1580" s="264" t="s">
        <v>10099</v>
      </c>
      <c r="K1580" s="338" t="s">
        <v>10398</v>
      </c>
      <c r="L1580" s="195">
        <v>36678</v>
      </c>
      <c r="M1580" s="168">
        <v>45581</v>
      </c>
      <c r="N1580" s="116" t="s">
        <v>11994</v>
      </c>
      <c r="O1580" s="116"/>
      <c r="P1580" s="116" t="s">
        <v>10282</v>
      </c>
      <c r="Q1580" s="168">
        <v>45589</v>
      </c>
    </row>
    <row r="1581" spans="1:17" hidden="1" x14ac:dyDescent="0.25">
      <c r="A1581" s="18">
        <v>1526108570</v>
      </c>
      <c r="B1581" s="14" t="s">
        <v>2551</v>
      </c>
      <c r="C1581" s="265" t="s">
        <v>19</v>
      </c>
      <c r="D1581" s="265" t="s">
        <v>2552</v>
      </c>
      <c r="E1581" s="266">
        <v>2</v>
      </c>
      <c r="F1581" s="267">
        <v>45562</v>
      </c>
      <c r="G1581" s="266" t="s">
        <v>11951</v>
      </c>
      <c r="H1581" s="267">
        <v>45575</v>
      </c>
      <c r="I1581" s="268"/>
      <c r="J1581" s="268"/>
      <c r="K1581" s="338" t="s">
        <v>10398</v>
      </c>
      <c r="L1581" s="195">
        <v>36679</v>
      </c>
      <c r="M1581" s="168">
        <v>45581</v>
      </c>
      <c r="N1581" s="116" t="s">
        <v>10273</v>
      </c>
      <c r="O1581" s="116"/>
      <c r="P1581" s="116" t="s">
        <v>10282</v>
      </c>
      <c r="Q1581" s="168">
        <v>45583</v>
      </c>
    </row>
    <row r="1582" spans="1:17" hidden="1" x14ac:dyDescent="0.25">
      <c r="A1582" s="18">
        <v>1810101750</v>
      </c>
      <c r="B1582" s="14" t="s">
        <v>1205</v>
      </c>
      <c r="C1582" s="265" t="s">
        <v>19</v>
      </c>
      <c r="D1582" s="265" t="s">
        <v>1206</v>
      </c>
      <c r="E1582" s="266">
        <v>10</v>
      </c>
      <c r="F1582" s="267">
        <v>45572</v>
      </c>
      <c r="G1582" s="266" t="s">
        <v>11951</v>
      </c>
      <c r="H1582" s="267">
        <v>45575</v>
      </c>
      <c r="I1582" s="268"/>
      <c r="J1582" s="268"/>
      <c r="K1582" s="338" t="s">
        <v>10398</v>
      </c>
      <c r="L1582" s="195">
        <v>36679</v>
      </c>
      <c r="M1582" s="168">
        <v>45581</v>
      </c>
      <c r="N1582" s="116" t="s">
        <v>10273</v>
      </c>
      <c r="O1582" s="116"/>
      <c r="P1582" s="116" t="s">
        <v>10282</v>
      </c>
      <c r="Q1582" s="168">
        <v>45586</v>
      </c>
    </row>
    <row r="1583" spans="1:17" hidden="1" x14ac:dyDescent="0.25">
      <c r="A1583" s="18">
        <v>1810101770</v>
      </c>
      <c r="B1583" s="14" t="s">
        <v>1210</v>
      </c>
      <c r="C1583" s="265" t="s">
        <v>19</v>
      </c>
      <c r="D1583" s="265" t="s">
        <v>1211</v>
      </c>
      <c r="E1583" s="266">
        <v>10</v>
      </c>
      <c r="F1583" s="267">
        <v>45572</v>
      </c>
      <c r="G1583" s="266" t="s">
        <v>11951</v>
      </c>
      <c r="H1583" s="267">
        <v>45575</v>
      </c>
      <c r="I1583" s="268"/>
      <c r="J1583" s="268"/>
      <c r="K1583" s="338" t="s">
        <v>10398</v>
      </c>
      <c r="L1583" s="195">
        <v>36679</v>
      </c>
      <c r="M1583" s="168">
        <v>45581</v>
      </c>
      <c r="N1583" s="116" t="s">
        <v>10273</v>
      </c>
      <c r="O1583" s="116"/>
      <c r="P1583" s="116" t="s">
        <v>10282</v>
      </c>
      <c r="Q1583" s="168">
        <v>45586</v>
      </c>
    </row>
    <row r="1584" spans="1:17" hidden="1" x14ac:dyDescent="0.25">
      <c r="A1584" s="18">
        <v>1113101930</v>
      </c>
      <c r="B1584" s="14" t="s">
        <v>2178</v>
      </c>
      <c r="C1584" s="265" t="s">
        <v>19</v>
      </c>
      <c r="D1584" s="265" t="s">
        <v>8054</v>
      </c>
      <c r="E1584" s="266">
        <v>30</v>
      </c>
      <c r="F1584" s="267">
        <v>45574</v>
      </c>
      <c r="G1584" s="266" t="s">
        <v>11943</v>
      </c>
      <c r="H1584" s="267">
        <v>45575</v>
      </c>
      <c r="I1584" s="268"/>
      <c r="J1584" s="268"/>
      <c r="K1584" s="338" t="s">
        <v>10459</v>
      </c>
      <c r="L1584" s="195">
        <v>36798</v>
      </c>
      <c r="M1584" s="168">
        <v>45590</v>
      </c>
      <c r="N1584" s="116" t="s">
        <v>11873</v>
      </c>
      <c r="O1584" s="116"/>
      <c r="P1584" s="116" t="s">
        <v>10282</v>
      </c>
      <c r="Q1584" s="168">
        <v>45610</v>
      </c>
    </row>
    <row r="1585" spans="1:17" hidden="1" x14ac:dyDescent="0.25">
      <c r="A1585" s="18">
        <v>1113101960</v>
      </c>
      <c r="B1585" s="14" t="s">
        <v>8545</v>
      </c>
      <c r="C1585" s="265" t="s">
        <v>19</v>
      </c>
      <c r="D1585" s="265" t="s">
        <v>8547</v>
      </c>
      <c r="E1585" s="266">
        <v>30</v>
      </c>
      <c r="F1585" s="267">
        <v>45574</v>
      </c>
      <c r="G1585" s="266" t="s">
        <v>11943</v>
      </c>
      <c r="H1585" s="267">
        <v>45575</v>
      </c>
      <c r="I1585" s="268"/>
      <c r="J1585" s="268"/>
      <c r="K1585" s="338" t="s">
        <v>10459</v>
      </c>
      <c r="L1585" s="195">
        <v>36798</v>
      </c>
      <c r="M1585" s="168">
        <v>45590</v>
      </c>
      <c r="N1585" s="116" t="s">
        <v>11873</v>
      </c>
      <c r="O1585" s="116"/>
      <c r="P1585" s="116" t="s">
        <v>10282</v>
      </c>
      <c r="Q1585" s="168">
        <v>45610</v>
      </c>
    </row>
    <row r="1586" spans="1:17" hidden="1" x14ac:dyDescent="0.25">
      <c r="A1586" s="18">
        <v>1522100060</v>
      </c>
      <c r="B1586" s="14" t="s">
        <v>174</v>
      </c>
      <c r="C1586" s="265" t="s">
        <v>19</v>
      </c>
      <c r="D1586" s="265" t="s">
        <v>9678</v>
      </c>
      <c r="E1586" s="266">
        <v>5</v>
      </c>
      <c r="F1586" s="267">
        <v>45569</v>
      </c>
      <c r="G1586" s="266" t="s">
        <v>11943</v>
      </c>
      <c r="H1586" s="267">
        <v>45575</v>
      </c>
      <c r="I1586" s="268"/>
      <c r="J1586" s="268"/>
      <c r="K1586" s="338" t="s">
        <v>10459</v>
      </c>
      <c r="L1586" s="195">
        <v>36797</v>
      </c>
      <c r="M1586" s="168">
        <v>45590</v>
      </c>
      <c r="N1586" s="116" t="s">
        <v>10227</v>
      </c>
      <c r="O1586" s="116"/>
      <c r="P1586" s="116" t="s">
        <v>10282</v>
      </c>
      <c r="Q1586" s="168">
        <v>45616</v>
      </c>
    </row>
    <row r="1587" spans="1:17" hidden="1" x14ac:dyDescent="0.25">
      <c r="A1587" s="18">
        <v>1522100200</v>
      </c>
      <c r="B1587" s="14" t="s">
        <v>405</v>
      </c>
      <c r="C1587" s="265" t="s">
        <v>19</v>
      </c>
      <c r="D1587" s="265" t="s">
        <v>406</v>
      </c>
      <c r="E1587" s="266">
        <v>12</v>
      </c>
      <c r="F1587" s="267">
        <v>45569</v>
      </c>
      <c r="G1587" s="266" t="s">
        <v>11943</v>
      </c>
      <c r="H1587" s="267">
        <v>45575</v>
      </c>
      <c r="I1587" s="268"/>
      <c r="J1587" s="268"/>
      <c r="K1587" s="338" t="s">
        <v>10459</v>
      </c>
      <c r="L1587" s="195">
        <v>36797</v>
      </c>
      <c r="M1587" s="168">
        <v>45590</v>
      </c>
      <c r="N1587" s="116" t="s">
        <v>10227</v>
      </c>
      <c r="O1587" s="116"/>
      <c r="P1587" s="116" t="s">
        <v>10282</v>
      </c>
      <c r="Q1587" s="168">
        <v>45616</v>
      </c>
    </row>
    <row r="1588" spans="1:17" hidden="1" x14ac:dyDescent="0.25">
      <c r="A1588" s="18">
        <v>1011100040</v>
      </c>
      <c r="B1588" s="14" t="s">
        <v>4215</v>
      </c>
      <c r="C1588" s="265" t="s">
        <v>4216</v>
      </c>
      <c r="D1588" s="265" t="s">
        <v>4217</v>
      </c>
      <c r="E1588" s="266">
        <v>200</v>
      </c>
      <c r="F1588" s="267">
        <v>45569</v>
      </c>
      <c r="G1588" s="266" t="s">
        <v>11944</v>
      </c>
      <c r="H1588" s="267">
        <v>45575</v>
      </c>
      <c r="I1588" s="268"/>
      <c r="J1588" s="268"/>
      <c r="K1588" s="338" t="s">
        <v>10459</v>
      </c>
      <c r="L1588" s="195">
        <v>36665</v>
      </c>
      <c r="M1588" s="168">
        <v>45580</v>
      </c>
      <c r="N1588" s="116" t="s">
        <v>10304</v>
      </c>
      <c r="O1588" s="116"/>
      <c r="P1588" s="116" t="s">
        <v>10282</v>
      </c>
      <c r="Q1588" s="168">
        <v>45587</v>
      </c>
    </row>
    <row r="1589" spans="1:17" hidden="1" x14ac:dyDescent="0.25">
      <c r="A1589" s="18">
        <v>1014115280</v>
      </c>
      <c r="B1589" s="14" t="s">
        <v>11796</v>
      </c>
      <c r="C1589" s="244" t="s">
        <v>19</v>
      </c>
      <c r="D1589" s="244" t="s">
        <v>11797</v>
      </c>
      <c r="E1589" s="245">
        <v>100</v>
      </c>
      <c r="F1589" s="246">
        <v>45541</v>
      </c>
      <c r="G1589" s="245" t="s">
        <v>11950</v>
      </c>
      <c r="H1589" s="263">
        <v>45575</v>
      </c>
      <c r="I1589" s="247" t="s">
        <v>8963</v>
      </c>
      <c r="J1589" s="247" t="s">
        <v>11051</v>
      </c>
      <c r="K1589" s="338" t="s">
        <v>10398</v>
      </c>
      <c r="L1589" s="195">
        <v>36714</v>
      </c>
      <c r="M1589" s="168">
        <v>45586</v>
      </c>
      <c r="N1589" s="116" t="s">
        <v>10466</v>
      </c>
      <c r="O1589" s="116"/>
      <c r="P1589" s="116" t="s">
        <v>10282</v>
      </c>
      <c r="Q1589" s="168">
        <v>45587</v>
      </c>
    </row>
    <row r="1590" spans="1:17" hidden="1" x14ac:dyDescent="0.25">
      <c r="A1590" s="18">
        <v>1310103040</v>
      </c>
      <c r="B1590" s="14" t="s">
        <v>6745</v>
      </c>
      <c r="C1590" s="265" t="s">
        <v>19</v>
      </c>
      <c r="D1590" s="265" t="s">
        <v>6746</v>
      </c>
      <c r="E1590" s="266">
        <v>20</v>
      </c>
      <c r="F1590" s="267">
        <v>45569</v>
      </c>
      <c r="G1590" s="266" t="s">
        <v>11950</v>
      </c>
      <c r="H1590" s="267">
        <v>45575</v>
      </c>
      <c r="I1590" s="268"/>
      <c r="J1590" s="268"/>
      <c r="K1590" s="338" t="s">
        <v>10398</v>
      </c>
      <c r="L1590" s="195">
        <v>36692</v>
      </c>
      <c r="M1590" s="168">
        <v>45581</v>
      </c>
      <c r="N1590" s="116" t="s">
        <v>10287</v>
      </c>
      <c r="O1590" s="116"/>
      <c r="P1590" s="116" t="s">
        <v>10282</v>
      </c>
      <c r="Q1590" s="168">
        <v>45587</v>
      </c>
    </row>
    <row r="1591" spans="1:17" hidden="1" x14ac:dyDescent="0.25">
      <c r="A1591" s="18">
        <v>1310103090</v>
      </c>
      <c r="B1591" s="14" t="s">
        <v>6754</v>
      </c>
      <c r="C1591" s="265" t="s">
        <v>19</v>
      </c>
      <c r="D1591" s="265" t="s">
        <v>6755</v>
      </c>
      <c r="E1591" s="266">
        <v>50</v>
      </c>
      <c r="F1591" s="267">
        <v>45569</v>
      </c>
      <c r="G1591" s="266" t="s">
        <v>11950</v>
      </c>
      <c r="H1591" s="267">
        <v>45575</v>
      </c>
      <c r="I1591" s="268"/>
      <c r="J1591" s="268"/>
      <c r="K1591" s="338" t="s">
        <v>10398</v>
      </c>
      <c r="L1591" s="195">
        <v>36692</v>
      </c>
      <c r="M1591" s="168">
        <v>45581</v>
      </c>
      <c r="N1591" s="116" t="s">
        <v>10287</v>
      </c>
      <c r="O1591" s="116"/>
      <c r="P1591" s="116" t="s">
        <v>10282</v>
      </c>
      <c r="Q1591" s="168">
        <v>45587</v>
      </c>
    </row>
    <row r="1592" spans="1:17" hidden="1" x14ac:dyDescent="0.25">
      <c r="A1592" s="18">
        <v>1310106970</v>
      </c>
      <c r="B1592" s="14" t="s">
        <v>1296</v>
      </c>
      <c r="C1592" s="244" t="s">
        <v>19</v>
      </c>
      <c r="D1592" s="244" t="s">
        <v>6621</v>
      </c>
      <c r="E1592" s="245">
        <v>15</v>
      </c>
      <c r="F1592" s="246">
        <v>45534</v>
      </c>
      <c r="G1592" s="245" t="s">
        <v>11950</v>
      </c>
      <c r="H1592" s="246">
        <v>45575</v>
      </c>
      <c r="I1592" s="247" t="s">
        <v>8963</v>
      </c>
      <c r="J1592" s="247" t="s">
        <v>10410</v>
      </c>
      <c r="K1592" s="338" t="s">
        <v>10398</v>
      </c>
      <c r="L1592" s="195">
        <v>36691</v>
      </c>
      <c r="M1592" s="168">
        <v>45581</v>
      </c>
      <c r="N1592" s="116" t="s">
        <v>10466</v>
      </c>
      <c r="O1592" s="116"/>
      <c r="P1592" s="116" t="s">
        <v>10282</v>
      </c>
      <c r="Q1592" s="168">
        <v>45583</v>
      </c>
    </row>
    <row r="1593" spans="1:17" hidden="1" x14ac:dyDescent="0.25">
      <c r="A1593" s="18">
        <v>1310106980</v>
      </c>
      <c r="B1593" s="14" t="s">
        <v>1298</v>
      </c>
      <c r="C1593" s="261" t="s">
        <v>19</v>
      </c>
      <c r="D1593" s="261" t="s">
        <v>6622</v>
      </c>
      <c r="E1593" s="262">
        <v>9</v>
      </c>
      <c r="F1593" s="263">
        <v>45534</v>
      </c>
      <c r="G1593" s="262" t="s">
        <v>11950</v>
      </c>
      <c r="H1593" s="263">
        <v>45575</v>
      </c>
      <c r="I1593" s="264"/>
      <c r="J1593" s="264" t="s">
        <v>10099</v>
      </c>
      <c r="K1593" s="338" t="s">
        <v>10398</v>
      </c>
      <c r="L1593" s="195">
        <v>36691</v>
      </c>
      <c r="M1593" s="168">
        <v>45581</v>
      </c>
      <c r="N1593" s="116" t="s">
        <v>10466</v>
      </c>
      <c r="O1593" s="116"/>
      <c r="P1593" s="116" t="s">
        <v>10282</v>
      </c>
      <c r="Q1593" s="168">
        <v>45583</v>
      </c>
    </row>
    <row r="1594" spans="1:17" hidden="1" x14ac:dyDescent="0.25">
      <c r="A1594" s="18">
        <v>1324103570</v>
      </c>
      <c r="B1594" s="14" t="s">
        <v>8551</v>
      </c>
      <c r="C1594" s="265" t="s">
        <v>19</v>
      </c>
      <c r="D1594" s="265" t="s">
        <v>8553</v>
      </c>
      <c r="E1594" s="266">
        <v>10</v>
      </c>
      <c r="F1594" s="267">
        <v>45540</v>
      </c>
      <c r="G1594" s="266" t="s">
        <v>11950</v>
      </c>
      <c r="H1594" s="267">
        <v>45575</v>
      </c>
      <c r="I1594" s="268"/>
      <c r="J1594" s="268"/>
      <c r="K1594" s="338" t="s">
        <v>10398</v>
      </c>
      <c r="L1594" s="195">
        <v>36692</v>
      </c>
      <c r="M1594" s="168">
        <v>45581</v>
      </c>
      <c r="N1594" s="116" t="s">
        <v>10287</v>
      </c>
      <c r="O1594" s="116"/>
      <c r="P1594" s="116" t="s">
        <v>10282</v>
      </c>
      <c r="Q1594" s="168">
        <v>45587</v>
      </c>
    </row>
    <row r="1595" spans="1:17" hidden="1" x14ac:dyDescent="0.25">
      <c r="A1595" s="18">
        <v>1324103580</v>
      </c>
      <c r="B1595" s="14" t="s">
        <v>8552</v>
      </c>
      <c r="C1595" s="265" t="s">
        <v>19</v>
      </c>
      <c r="D1595" s="265" t="s">
        <v>8554</v>
      </c>
      <c r="E1595" s="266">
        <v>20</v>
      </c>
      <c r="F1595" s="267">
        <v>45540</v>
      </c>
      <c r="G1595" s="266" t="s">
        <v>11950</v>
      </c>
      <c r="H1595" s="267">
        <v>45575</v>
      </c>
      <c r="I1595" s="268"/>
      <c r="J1595" s="268"/>
      <c r="K1595" s="338" t="s">
        <v>10398</v>
      </c>
      <c r="L1595" s="195">
        <v>36692</v>
      </c>
      <c r="M1595" s="168">
        <v>45581</v>
      </c>
      <c r="N1595" s="116" t="s">
        <v>10287</v>
      </c>
      <c r="O1595" s="116"/>
      <c r="P1595" s="116" t="s">
        <v>10282</v>
      </c>
      <c r="Q1595" s="168">
        <v>45587</v>
      </c>
    </row>
    <row r="1596" spans="1:17" hidden="1" x14ac:dyDescent="0.25">
      <c r="A1596" s="18">
        <v>1324103590</v>
      </c>
      <c r="B1596" s="14" t="s">
        <v>8715</v>
      </c>
      <c r="C1596" s="244" t="s">
        <v>19</v>
      </c>
      <c r="D1596" s="244" t="s">
        <v>8555</v>
      </c>
      <c r="E1596" s="245">
        <v>30</v>
      </c>
      <c r="F1596" s="246">
        <v>45567</v>
      </c>
      <c r="G1596" s="245" t="s">
        <v>11950</v>
      </c>
      <c r="H1596" s="246">
        <v>45575</v>
      </c>
      <c r="I1596" s="247" t="s">
        <v>8963</v>
      </c>
      <c r="J1596" s="247" t="s">
        <v>10002</v>
      </c>
      <c r="K1596" s="338" t="s">
        <v>10398</v>
      </c>
      <c r="L1596" s="195">
        <v>36691</v>
      </c>
      <c r="M1596" s="168">
        <v>45581</v>
      </c>
      <c r="N1596" s="116" t="s">
        <v>10466</v>
      </c>
      <c r="O1596" s="116"/>
      <c r="P1596" s="116" t="s">
        <v>10282</v>
      </c>
      <c r="Q1596" s="168">
        <v>45583</v>
      </c>
    </row>
    <row r="1597" spans="1:17" hidden="1" x14ac:dyDescent="0.25">
      <c r="A1597" s="18">
        <v>1010103600</v>
      </c>
      <c r="B1597" s="14" t="s">
        <v>2617</v>
      </c>
      <c r="C1597" s="256" t="s">
        <v>5722</v>
      </c>
      <c r="D1597" s="256" t="s">
        <v>7632</v>
      </c>
      <c r="E1597" s="257">
        <v>2</v>
      </c>
      <c r="F1597" s="258">
        <v>45572</v>
      </c>
      <c r="G1597" s="257" t="s">
        <v>11945</v>
      </c>
      <c r="H1597" s="258">
        <v>45575</v>
      </c>
      <c r="I1597" s="259"/>
      <c r="J1597" s="259" t="s">
        <v>10099</v>
      </c>
      <c r="K1597" s="338" t="s">
        <v>10459</v>
      </c>
      <c r="L1597" s="195">
        <v>36666</v>
      </c>
      <c r="M1597" s="168">
        <v>45580</v>
      </c>
      <c r="N1597" s="116" t="s">
        <v>11972</v>
      </c>
      <c r="O1597" s="116"/>
      <c r="P1597" s="116" t="s">
        <v>10282</v>
      </c>
      <c r="Q1597" s="168">
        <v>45580</v>
      </c>
    </row>
    <row r="1598" spans="1:17" hidden="1" x14ac:dyDescent="0.25">
      <c r="A1598" s="18">
        <v>1112100280</v>
      </c>
      <c r="B1598" s="14" t="s">
        <v>5566</v>
      </c>
      <c r="C1598" s="265" t="s">
        <v>19</v>
      </c>
      <c r="D1598" s="265" t="s">
        <v>5567</v>
      </c>
      <c r="E1598" s="266">
        <v>50</v>
      </c>
      <c r="F1598" s="267">
        <v>45569</v>
      </c>
      <c r="G1598" s="266" t="s">
        <v>11946</v>
      </c>
      <c r="H1598" s="267">
        <v>45575</v>
      </c>
      <c r="I1598" s="268"/>
      <c r="J1598" s="268"/>
      <c r="K1598" s="338" t="s">
        <v>10459</v>
      </c>
      <c r="L1598" s="195">
        <v>36688</v>
      </c>
      <c r="M1598" s="168">
        <v>45581</v>
      </c>
      <c r="N1598" s="116" t="s">
        <v>10175</v>
      </c>
      <c r="O1598" s="116"/>
      <c r="P1598" s="116" t="s">
        <v>10282</v>
      </c>
      <c r="Q1598" s="168">
        <v>45601</v>
      </c>
    </row>
    <row r="1599" spans="1:17" hidden="1" x14ac:dyDescent="0.25">
      <c r="A1599" s="18">
        <v>1516101650</v>
      </c>
      <c r="B1599" s="14" t="s">
        <v>9547</v>
      </c>
      <c r="C1599" s="265" t="s">
        <v>19</v>
      </c>
      <c r="D1599" s="265" t="s">
        <v>9548</v>
      </c>
      <c r="E1599" s="266">
        <v>30</v>
      </c>
      <c r="F1599" s="267">
        <v>45569</v>
      </c>
      <c r="G1599" s="266" t="s">
        <v>11946</v>
      </c>
      <c r="H1599" s="267">
        <v>45575</v>
      </c>
      <c r="I1599" s="268"/>
      <c r="J1599" s="268"/>
      <c r="K1599" s="338" t="s">
        <v>10459</v>
      </c>
      <c r="L1599" s="195">
        <v>36688</v>
      </c>
      <c r="M1599" s="168">
        <v>45581</v>
      </c>
      <c r="N1599" s="116" t="s">
        <v>10175</v>
      </c>
      <c r="O1599" s="116" t="s">
        <v>12016</v>
      </c>
      <c r="P1599" s="116" t="s">
        <v>10282</v>
      </c>
      <c r="Q1599" s="168">
        <v>45601</v>
      </c>
    </row>
    <row r="1600" spans="1:17" hidden="1" x14ac:dyDescent="0.25">
      <c r="A1600" s="18">
        <v>1521101140</v>
      </c>
      <c r="B1600" s="14" t="s">
        <v>6226</v>
      </c>
      <c r="C1600" s="261" t="s">
        <v>19</v>
      </c>
      <c r="D1600" s="261" t="s">
        <v>7705</v>
      </c>
      <c r="E1600" s="262">
        <v>30</v>
      </c>
      <c r="F1600" s="263">
        <v>45572</v>
      </c>
      <c r="G1600" s="262" t="s">
        <v>11946</v>
      </c>
      <c r="H1600" s="263">
        <v>45575</v>
      </c>
      <c r="I1600" s="264"/>
      <c r="J1600" s="264" t="s">
        <v>10099</v>
      </c>
      <c r="K1600" s="338" t="s">
        <v>10459</v>
      </c>
      <c r="L1600" s="195">
        <v>36688</v>
      </c>
      <c r="M1600" s="168">
        <v>45581</v>
      </c>
      <c r="N1600" s="116" t="s">
        <v>10175</v>
      </c>
      <c r="O1600" s="116"/>
      <c r="P1600" s="116" t="s">
        <v>10282</v>
      </c>
      <c r="Q1600" s="168">
        <v>45593</v>
      </c>
    </row>
    <row r="1601" spans="1:17" hidden="1" x14ac:dyDescent="0.25">
      <c r="A1601" s="18">
        <v>1810103750</v>
      </c>
      <c r="B1601" s="14" t="s">
        <v>6996</v>
      </c>
      <c r="C1601" s="265" t="s">
        <v>19</v>
      </c>
      <c r="D1601" s="265" t="s">
        <v>6997</v>
      </c>
      <c r="E1601" s="266">
        <v>25</v>
      </c>
      <c r="F1601" s="267">
        <v>45569</v>
      </c>
      <c r="G1601" s="266" t="s">
        <v>11946</v>
      </c>
      <c r="H1601" s="267">
        <v>45575</v>
      </c>
      <c r="I1601" s="268"/>
      <c r="J1601" s="268"/>
      <c r="K1601" s="338" t="s">
        <v>10459</v>
      </c>
      <c r="L1601" s="195">
        <v>36688</v>
      </c>
      <c r="M1601" s="168">
        <v>45581</v>
      </c>
      <c r="N1601" s="116" t="s">
        <v>10175</v>
      </c>
      <c r="O1601" s="116"/>
      <c r="P1601" s="116" t="s">
        <v>10282</v>
      </c>
      <c r="Q1601" s="168">
        <v>45593</v>
      </c>
    </row>
    <row r="1602" spans="1:17" hidden="1" x14ac:dyDescent="0.25">
      <c r="A1602" s="18">
        <v>1810104170</v>
      </c>
      <c r="B1602" s="14" t="s">
        <v>4959</v>
      </c>
      <c r="C1602" s="244" t="s">
        <v>19</v>
      </c>
      <c r="D1602" s="244" t="s">
        <v>7971</v>
      </c>
      <c r="E1602" s="245">
        <v>70</v>
      </c>
      <c r="F1602" s="246">
        <v>45574</v>
      </c>
      <c r="G1602" s="245" t="s">
        <v>11946</v>
      </c>
      <c r="H1602" s="246">
        <v>45575</v>
      </c>
      <c r="I1602" s="247" t="s">
        <v>8963</v>
      </c>
      <c r="J1602" s="247" t="s">
        <v>11667</v>
      </c>
      <c r="K1602" s="338" t="s">
        <v>10459</v>
      </c>
      <c r="L1602" s="195">
        <v>36688</v>
      </c>
      <c r="M1602" s="168">
        <v>45581</v>
      </c>
      <c r="N1602" s="116" t="s">
        <v>10175</v>
      </c>
      <c r="O1602" s="116"/>
      <c r="P1602" s="116" t="s">
        <v>10282</v>
      </c>
      <c r="Q1602" s="168">
        <v>45593</v>
      </c>
    </row>
    <row r="1603" spans="1:17" hidden="1" x14ac:dyDescent="0.25">
      <c r="A1603" s="18">
        <v>1810104390</v>
      </c>
      <c r="B1603" s="14" t="s">
        <v>5037</v>
      </c>
      <c r="C1603" s="265" t="s">
        <v>19</v>
      </c>
      <c r="D1603" s="265" t="s">
        <v>7001</v>
      </c>
      <c r="E1603" s="266">
        <v>50</v>
      </c>
      <c r="F1603" s="267">
        <v>45572</v>
      </c>
      <c r="G1603" s="266" t="s">
        <v>11946</v>
      </c>
      <c r="H1603" s="267">
        <v>45575</v>
      </c>
      <c r="I1603" s="268"/>
      <c r="J1603" s="268"/>
      <c r="K1603" s="338" t="s">
        <v>10459</v>
      </c>
      <c r="L1603" s="195">
        <v>36688</v>
      </c>
      <c r="M1603" s="168">
        <v>45581</v>
      </c>
      <c r="N1603" s="116" t="s">
        <v>10175</v>
      </c>
      <c r="O1603" s="116"/>
      <c r="P1603" s="116" t="s">
        <v>10282</v>
      </c>
      <c r="Q1603" s="168">
        <v>45593</v>
      </c>
    </row>
    <row r="1604" spans="1:17" hidden="1" x14ac:dyDescent="0.25">
      <c r="A1604" s="18">
        <v>1810105190</v>
      </c>
      <c r="B1604" s="14" t="s">
        <v>3102</v>
      </c>
      <c r="C1604" s="265" t="s">
        <v>3103</v>
      </c>
      <c r="D1604" s="265" t="s">
        <v>3104</v>
      </c>
      <c r="E1604" s="266">
        <v>350</v>
      </c>
      <c r="F1604" s="267">
        <v>45569</v>
      </c>
      <c r="G1604" s="266" t="s">
        <v>11946</v>
      </c>
      <c r="H1604" s="267">
        <v>45575</v>
      </c>
      <c r="I1604" s="268"/>
      <c r="J1604" s="268"/>
      <c r="K1604" s="338" t="s">
        <v>10459</v>
      </c>
      <c r="L1604" s="195">
        <v>36688</v>
      </c>
      <c r="M1604" s="168">
        <v>45581</v>
      </c>
      <c r="N1604" s="116" t="s">
        <v>10175</v>
      </c>
      <c r="O1604" s="116"/>
      <c r="P1604" s="116" t="s">
        <v>10282</v>
      </c>
      <c r="Q1604" s="168">
        <v>45593</v>
      </c>
    </row>
    <row r="1605" spans="1:17" hidden="1" x14ac:dyDescent="0.25">
      <c r="A1605" s="18">
        <v>1520101440</v>
      </c>
      <c r="B1605" s="10" t="s">
        <v>9598</v>
      </c>
      <c r="C1605" s="265" t="s">
        <v>19</v>
      </c>
      <c r="D1605" s="265" t="s">
        <v>9608</v>
      </c>
      <c r="E1605" s="266">
        <v>5</v>
      </c>
      <c r="F1605" s="267">
        <v>45541</v>
      </c>
      <c r="G1605" s="266" t="s">
        <v>11949</v>
      </c>
      <c r="H1605" s="267">
        <v>45575</v>
      </c>
      <c r="I1605" s="268"/>
      <c r="J1605" s="268"/>
      <c r="K1605" s="338" t="s">
        <v>10398</v>
      </c>
      <c r="L1605" s="195">
        <v>36712</v>
      </c>
      <c r="M1605" s="168">
        <v>45583</v>
      </c>
      <c r="N1605" s="116" t="s">
        <v>12005</v>
      </c>
      <c r="O1605" s="116"/>
      <c r="P1605" s="116" t="s">
        <v>10282</v>
      </c>
      <c r="Q1605" s="168">
        <v>45595</v>
      </c>
    </row>
    <row r="1606" spans="1:17" hidden="1" x14ac:dyDescent="0.25">
      <c r="A1606" s="18">
        <v>1520103680</v>
      </c>
      <c r="B1606" s="14" t="s">
        <v>11102</v>
      </c>
      <c r="C1606" s="265" t="s">
        <v>19</v>
      </c>
      <c r="D1606" s="265" t="s">
        <v>11105</v>
      </c>
      <c r="E1606" s="266">
        <v>10</v>
      </c>
      <c r="F1606" s="267">
        <v>45562</v>
      </c>
      <c r="G1606" s="266" t="s">
        <v>11949</v>
      </c>
      <c r="H1606" s="267">
        <v>45575</v>
      </c>
      <c r="I1606" s="268"/>
      <c r="J1606" s="268"/>
      <c r="K1606" s="338" t="s">
        <v>10398</v>
      </c>
      <c r="L1606" s="195">
        <v>36711</v>
      </c>
      <c r="M1606" s="168">
        <v>45583</v>
      </c>
      <c r="N1606" s="116" t="s">
        <v>10825</v>
      </c>
      <c r="O1606" s="116"/>
      <c r="P1606" s="116" t="s">
        <v>10282</v>
      </c>
      <c r="Q1606" s="168">
        <v>45588</v>
      </c>
    </row>
    <row r="1607" spans="1:17" hidden="1" x14ac:dyDescent="0.25">
      <c r="A1607" s="18">
        <v>1013100090</v>
      </c>
      <c r="B1607" s="14" t="s">
        <v>8015</v>
      </c>
      <c r="C1607" s="265" t="s">
        <v>7375</v>
      </c>
      <c r="D1607" s="265" t="s">
        <v>7703</v>
      </c>
      <c r="E1607" s="266">
        <v>4</v>
      </c>
      <c r="F1607" s="267">
        <v>45569</v>
      </c>
      <c r="G1607" s="266" t="s">
        <v>11954</v>
      </c>
      <c r="H1607" s="267">
        <v>45575</v>
      </c>
      <c r="I1607" s="268"/>
      <c r="J1607" s="268"/>
      <c r="K1607" s="338" t="s">
        <v>10398</v>
      </c>
      <c r="L1607" s="195">
        <v>36702</v>
      </c>
      <c r="M1607" s="168">
        <v>45582</v>
      </c>
      <c r="N1607" s="116" t="s">
        <v>10291</v>
      </c>
      <c r="O1607" s="116"/>
      <c r="P1607" s="116" t="s">
        <v>10282</v>
      </c>
      <c r="Q1607" s="168">
        <v>45583</v>
      </c>
    </row>
    <row r="1608" spans="1:17" hidden="1" x14ac:dyDescent="0.25">
      <c r="A1608" s="18">
        <v>1026100060</v>
      </c>
      <c r="B1608" s="14" t="s">
        <v>3181</v>
      </c>
      <c r="C1608" s="261" t="s">
        <v>19</v>
      </c>
      <c r="D1608" s="261" t="s">
        <v>7906</v>
      </c>
      <c r="E1608" s="262">
        <v>2</v>
      </c>
      <c r="F1608" s="263">
        <v>45545</v>
      </c>
      <c r="G1608" s="262" t="s">
        <v>11954</v>
      </c>
      <c r="H1608" s="263">
        <v>45575</v>
      </c>
      <c r="I1608" s="264"/>
      <c r="J1608" s="264" t="s">
        <v>10099</v>
      </c>
      <c r="K1608" s="338" t="s">
        <v>10398</v>
      </c>
      <c r="L1608" s="195">
        <v>36702</v>
      </c>
      <c r="M1608" s="168">
        <v>45582</v>
      </c>
      <c r="N1608" s="116" t="s">
        <v>10291</v>
      </c>
      <c r="O1608" s="116"/>
      <c r="P1608" s="116" t="s">
        <v>10282</v>
      </c>
      <c r="Q1608" s="168">
        <v>45583</v>
      </c>
    </row>
    <row r="1609" spans="1:17" hidden="1" x14ac:dyDescent="0.25">
      <c r="A1609" s="18">
        <v>1026100080</v>
      </c>
      <c r="B1609" s="14" t="s">
        <v>3167</v>
      </c>
      <c r="C1609" s="265" t="s">
        <v>19</v>
      </c>
      <c r="D1609" s="265" t="s">
        <v>7409</v>
      </c>
      <c r="E1609" s="266">
        <v>10</v>
      </c>
      <c r="F1609" s="267">
        <v>45552</v>
      </c>
      <c r="G1609" s="266" t="s">
        <v>11954</v>
      </c>
      <c r="H1609" s="267">
        <v>45575</v>
      </c>
      <c r="I1609" s="268"/>
      <c r="J1609" s="268"/>
      <c r="K1609" s="338" t="s">
        <v>10398</v>
      </c>
      <c r="L1609" s="195">
        <v>36702</v>
      </c>
      <c r="M1609" s="168">
        <v>45582</v>
      </c>
      <c r="N1609" s="116" t="s">
        <v>10291</v>
      </c>
      <c r="O1609" s="116"/>
      <c r="P1609" s="116" t="s">
        <v>10282</v>
      </c>
      <c r="Q1609" s="168">
        <v>45583</v>
      </c>
    </row>
    <row r="1610" spans="1:17" hidden="1" x14ac:dyDescent="0.25">
      <c r="A1610" s="18">
        <v>1027100530</v>
      </c>
      <c r="B1610" s="10" t="s">
        <v>8221</v>
      </c>
      <c r="C1610" s="261" t="s">
        <v>19</v>
      </c>
      <c r="D1610" s="261" t="s">
        <v>8224</v>
      </c>
      <c r="E1610" s="262">
        <v>6</v>
      </c>
      <c r="F1610" s="263">
        <v>45572</v>
      </c>
      <c r="G1610" s="262" t="s">
        <v>11954</v>
      </c>
      <c r="H1610" s="263">
        <v>45575</v>
      </c>
      <c r="I1610" s="264"/>
      <c r="J1610" s="264" t="s">
        <v>10099</v>
      </c>
      <c r="K1610" s="338" t="s">
        <v>10398</v>
      </c>
      <c r="L1610" s="195">
        <v>36702</v>
      </c>
      <c r="M1610" s="168">
        <v>45582</v>
      </c>
      <c r="N1610" s="116" t="s">
        <v>10291</v>
      </c>
      <c r="O1610" s="116"/>
      <c r="P1610" s="116" t="s">
        <v>10282</v>
      </c>
      <c r="Q1610" s="168">
        <v>45583</v>
      </c>
    </row>
    <row r="1611" spans="1:17" hidden="1" x14ac:dyDescent="0.25">
      <c r="A1611" s="18">
        <v>1016100010</v>
      </c>
      <c r="B1611" s="14" t="s">
        <v>4523</v>
      </c>
      <c r="C1611" s="265" t="s">
        <v>19</v>
      </c>
      <c r="D1611" s="265" t="s">
        <v>7737</v>
      </c>
      <c r="E1611" s="266">
        <v>8</v>
      </c>
      <c r="F1611" s="267">
        <v>45569</v>
      </c>
      <c r="G1611" s="266" t="s">
        <v>11955</v>
      </c>
      <c r="H1611" s="267">
        <v>45575</v>
      </c>
      <c r="I1611" s="268"/>
      <c r="J1611" s="268"/>
      <c r="K1611" s="338" t="s">
        <v>10398</v>
      </c>
      <c r="L1611" s="195">
        <v>36710</v>
      </c>
      <c r="M1611" s="168">
        <v>45583</v>
      </c>
      <c r="N1611" s="116" t="s">
        <v>10305</v>
      </c>
      <c r="O1611" s="116"/>
      <c r="P1611" s="116" t="s">
        <v>10282</v>
      </c>
      <c r="Q1611" s="168">
        <v>45586</v>
      </c>
    </row>
    <row r="1612" spans="1:17" hidden="1" x14ac:dyDescent="0.25">
      <c r="A1612" s="18">
        <v>1016101010</v>
      </c>
      <c r="B1612" s="14" t="s">
        <v>4517</v>
      </c>
      <c r="C1612" s="265" t="s">
        <v>19</v>
      </c>
      <c r="D1612" s="265" t="s">
        <v>8448</v>
      </c>
      <c r="E1612" s="266">
        <v>10</v>
      </c>
      <c r="F1612" s="267">
        <v>45560</v>
      </c>
      <c r="G1612" s="266" t="s">
        <v>11955</v>
      </c>
      <c r="H1612" s="267">
        <v>45575</v>
      </c>
      <c r="I1612" s="268"/>
      <c r="J1612" s="268"/>
      <c r="K1612" s="338" t="s">
        <v>10398</v>
      </c>
      <c r="L1612" s="195">
        <v>36710</v>
      </c>
      <c r="M1612" s="168">
        <v>45583</v>
      </c>
      <c r="N1612" s="116" t="s">
        <v>10305</v>
      </c>
      <c r="O1612" s="116"/>
      <c r="P1612" s="116" t="s">
        <v>10282</v>
      </c>
      <c r="Q1612" s="168">
        <v>45586</v>
      </c>
    </row>
    <row r="1613" spans="1:17" hidden="1" x14ac:dyDescent="0.25">
      <c r="A1613" s="18">
        <v>1022102620</v>
      </c>
      <c r="B1613" s="14" t="s">
        <v>4495</v>
      </c>
      <c r="C1613" s="265" t="s">
        <v>19</v>
      </c>
      <c r="D1613" s="265" t="s">
        <v>7480</v>
      </c>
      <c r="E1613" s="266">
        <v>120</v>
      </c>
      <c r="F1613" s="267">
        <v>45574</v>
      </c>
      <c r="G1613" s="266" t="s">
        <v>11956</v>
      </c>
      <c r="H1613" s="267">
        <v>45575</v>
      </c>
      <c r="I1613" s="268"/>
      <c r="J1613" s="268"/>
      <c r="K1613" s="338" t="s">
        <v>10398</v>
      </c>
      <c r="L1613" s="195">
        <v>36713</v>
      </c>
      <c r="M1613" s="168">
        <v>45583</v>
      </c>
      <c r="N1613" s="116" t="s">
        <v>10299</v>
      </c>
      <c r="O1613" s="116"/>
      <c r="P1613" s="116" t="s">
        <v>10282</v>
      </c>
      <c r="Q1613" s="168">
        <v>45586</v>
      </c>
    </row>
    <row r="1614" spans="1:17" hidden="1" x14ac:dyDescent="0.25">
      <c r="A1614" s="18">
        <v>1239100060</v>
      </c>
      <c r="B1614" s="14" t="s">
        <v>4494</v>
      </c>
      <c r="C1614" s="265" t="s">
        <v>19</v>
      </c>
      <c r="D1614" s="265" t="s">
        <v>7551</v>
      </c>
      <c r="E1614" s="266">
        <v>100</v>
      </c>
      <c r="F1614" s="267">
        <v>45574</v>
      </c>
      <c r="G1614" s="266" t="s">
        <v>11956</v>
      </c>
      <c r="H1614" s="267">
        <v>45575</v>
      </c>
      <c r="I1614" s="268"/>
      <c r="J1614" s="268"/>
      <c r="K1614" s="338" t="s">
        <v>10398</v>
      </c>
      <c r="L1614" s="195">
        <v>36713</v>
      </c>
      <c r="M1614" s="168">
        <v>45583</v>
      </c>
      <c r="N1614" s="116" t="s">
        <v>10299</v>
      </c>
      <c r="O1614" s="116"/>
      <c r="P1614" s="116" t="s">
        <v>10282</v>
      </c>
      <c r="Q1614" s="168">
        <v>45600</v>
      </c>
    </row>
    <row r="1615" spans="1:17" hidden="1" x14ac:dyDescent="0.25">
      <c r="A1615" s="18">
        <v>1010101140</v>
      </c>
      <c r="B1615" s="14" t="s">
        <v>9759</v>
      </c>
      <c r="C1615" s="265" t="s">
        <v>4216</v>
      </c>
      <c r="D1615" s="265" t="s">
        <v>12030</v>
      </c>
      <c r="E1615" s="266">
        <v>25</v>
      </c>
      <c r="F1615" s="267">
        <v>45594</v>
      </c>
      <c r="G1615" s="266" t="s">
        <v>11957</v>
      </c>
      <c r="H1615" s="267">
        <v>45575</v>
      </c>
      <c r="I1615" s="268"/>
      <c r="J1615" s="268"/>
      <c r="K1615" s="325" t="s">
        <v>10398</v>
      </c>
      <c r="L1615" s="195">
        <v>36872</v>
      </c>
      <c r="M1615" s="168">
        <v>45601</v>
      </c>
      <c r="N1615" s="116" t="s">
        <v>11874</v>
      </c>
      <c r="O1615" s="116"/>
      <c r="P1615" s="116" t="s">
        <v>10282</v>
      </c>
      <c r="Q1615" s="168">
        <v>45607</v>
      </c>
    </row>
    <row r="1616" spans="1:17" hidden="1" x14ac:dyDescent="0.25">
      <c r="A1616" s="18">
        <v>1010101150</v>
      </c>
      <c r="B1616" s="14" t="s">
        <v>9765</v>
      </c>
      <c r="C1616" s="265" t="s">
        <v>4216</v>
      </c>
      <c r="D1616" s="265" t="s">
        <v>12027</v>
      </c>
      <c r="E1616" s="266">
        <v>15</v>
      </c>
      <c r="F1616" s="267">
        <v>45594</v>
      </c>
      <c r="G1616" s="266" t="s">
        <v>11957</v>
      </c>
      <c r="H1616" s="267">
        <v>45575</v>
      </c>
      <c r="I1616" s="268"/>
      <c r="J1616" s="268"/>
      <c r="K1616" s="325" t="s">
        <v>10398</v>
      </c>
      <c r="L1616" s="195">
        <v>36872</v>
      </c>
      <c r="M1616" s="168">
        <v>45601</v>
      </c>
      <c r="N1616" s="116" t="s">
        <v>11874</v>
      </c>
      <c r="O1616" s="116"/>
      <c r="P1616" s="116" t="s">
        <v>10282</v>
      </c>
      <c r="Q1616" s="168">
        <v>45607</v>
      </c>
    </row>
    <row r="1617" spans="1:17" hidden="1" x14ac:dyDescent="0.25">
      <c r="A1617" s="18">
        <v>1010101250</v>
      </c>
      <c r="B1617" s="14" t="s">
        <v>9777</v>
      </c>
      <c r="C1617" s="265" t="s">
        <v>19</v>
      </c>
      <c r="D1617" s="265" t="s">
        <v>5781</v>
      </c>
      <c r="E1617" s="266">
        <v>300</v>
      </c>
      <c r="F1617" s="267">
        <v>45551</v>
      </c>
      <c r="G1617" s="266" t="s">
        <v>11957</v>
      </c>
      <c r="H1617" s="267">
        <v>45575</v>
      </c>
      <c r="I1617" s="268"/>
      <c r="J1617" s="268"/>
      <c r="K1617" s="338" t="s">
        <v>10398</v>
      </c>
      <c r="L1617" s="195">
        <v>36868</v>
      </c>
      <c r="M1617" s="168">
        <v>45600</v>
      </c>
      <c r="N1617" s="116" t="s">
        <v>11874</v>
      </c>
      <c r="O1617" s="116"/>
      <c r="P1617" s="116" t="s">
        <v>10282</v>
      </c>
      <c r="Q1617" s="168">
        <v>45600</v>
      </c>
    </row>
    <row r="1618" spans="1:17" hidden="1" x14ac:dyDescent="0.25">
      <c r="A1618" s="18">
        <v>1010101250</v>
      </c>
      <c r="B1618" s="14" t="s">
        <v>9777</v>
      </c>
      <c r="C1618" s="14" t="s">
        <v>19</v>
      </c>
      <c r="D1618" s="14" t="s">
        <v>5781</v>
      </c>
      <c r="E1618" s="266">
        <v>600</v>
      </c>
      <c r="F1618" s="267">
        <v>45594</v>
      </c>
      <c r="G1618" s="266" t="s">
        <v>11957</v>
      </c>
      <c r="H1618" s="267">
        <v>45575</v>
      </c>
      <c r="I1618" s="268"/>
      <c r="J1618" s="268"/>
      <c r="K1618" s="325" t="s">
        <v>10398</v>
      </c>
      <c r="L1618" s="195">
        <v>36872</v>
      </c>
      <c r="M1618" s="168">
        <v>45601</v>
      </c>
      <c r="N1618" s="116" t="s">
        <v>11874</v>
      </c>
      <c r="O1618" s="116"/>
      <c r="P1618" s="116" t="s">
        <v>10282</v>
      </c>
      <c r="Q1618" s="168">
        <v>45607</v>
      </c>
    </row>
    <row r="1619" spans="1:17" hidden="1" x14ac:dyDescent="0.25">
      <c r="A1619" s="18">
        <v>1010103220</v>
      </c>
      <c r="B1619" s="14" t="s">
        <v>9760</v>
      </c>
      <c r="C1619" s="265" t="s">
        <v>4216</v>
      </c>
      <c r="D1619" s="265" t="s">
        <v>12028</v>
      </c>
      <c r="E1619" s="266">
        <v>25</v>
      </c>
      <c r="F1619" s="267">
        <v>45594</v>
      </c>
      <c r="G1619" s="266" t="s">
        <v>11957</v>
      </c>
      <c r="H1619" s="267">
        <v>45575</v>
      </c>
      <c r="I1619" s="268"/>
      <c r="J1619" s="268"/>
      <c r="K1619" s="325" t="s">
        <v>10398</v>
      </c>
      <c r="L1619" s="195">
        <v>36872</v>
      </c>
      <c r="M1619" s="168">
        <v>45601</v>
      </c>
      <c r="N1619" s="116" t="s">
        <v>11874</v>
      </c>
      <c r="O1619" s="116"/>
      <c r="P1619" s="116" t="s">
        <v>10282</v>
      </c>
      <c r="Q1619" s="168">
        <v>45607</v>
      </c>
    </row>
    <row r="1620" spans="1:17" hidden="1" x14ac:dyDescent="0.25">
      <c r="A1620" s="18">
        <v>1010106890</v>
      </c>
      <c r="B1620" s="14" t="s">
        <v>8724</v>
      </c>
      <c r="C1620" s="265" t="s">
        <v>4216</v>
      </c>
      <c r="D1620" s="265" t="s">
        <v>12029</v>
      </c>
      <c r="E1620" s="266">
        <v>50</v>
      </c>
      <c r="F1620" s="267">
        <v>45552</v>
      </c>
      <c r="G1620" s="266" t="s">
        <v>11957</v>
      </c>
      <c r="H1620" s="267">
        <v>45575</v>
      </c>
      <c r="I1620" s="268"/>
      <c r="J1620" s="268"/>
      <c r="K1620" s="338" t="s">
        <v>10398</v>
      </c>
      <c r="L1620" s="195">
        <v>36872</v>
      </c>
      <c r="M1620" s="168">
        <v>45601</v>
      </c>
      <c r="N1620" s="116" t="s">
        <v>11874</v>
      </c>
      <c r="O1620" s="116"/>
      <c r="P1620" s="116" t="s">
        <v>10282</v>
      </c>
      <c r="Q1620" s="168">
        <v>45607</v>
      </c>
    </row>
    <row r="1621" spans="1:17" hidden="1" x14ac:dyDescent="0.25">
      <c r="A1621" s="18">
        <v>1010108320</v>
      </c>
      <c r="B1621" s="14" t="s">
        <v>9779</v>
      </c>
      <c r="C1621" s="244" t="s">
        <v>6699</v>
      </c>
      <c r="D1621" s="244" t="s">
        <v>12032</v>
      </c>
      <c r="E1621" s="245">
        <v>4</v>
      </c>
      <c r="F1621" s="246">
        <v>45531</v>
      </c>
      <c r="G1621" s="245" t="s">
        <v>11957</v>
      </c>
      <c r="H1621" s="246">
        <v>45575</v>
      </c>
      <c r="I1621" s="247" t="s">
        <v>8963</v>
      </c>
      <c r="J1621" s="247" t="s">
        <v>10002</v>
      </c>
      <c r="K1621" s="325" t="s">
        <v>10398</v>
      </c>
      <c r="L1621" s="195">
        <v>36872</v>
      </c>
      <c r="M1621" s="168">
        <v>45601</v>
      </c>
      <c r="N1621" s="116" t="s">
        <v>11874</v>
      </c>
      <c r="O1621" s="116"/>
      <c r="P1621" s="116" t="s">
        <v>10282</v>
      </c>
      <c r="Q1621" s="168">
        <v>45607</v>
      </c>
    </row>
    <row r="1622" spans="1:17" hidden="1" x14ac:dyDescent="0.25">
      <c r="A1622" s="18">
        <v>1017100180</v>
      </c>
      <c r="B1622" s="14" t="s">
        <v>655</v>
      </c>
      <c r="C1622" s="261" t="s">
        <v>19</v>
      </c>
      <c r="D1622" s="261" t="s">
        <v>10454</v>
      </c>
      <c r="E1622" s="262">
        <v>10</v>
      </c>
      <c r="F1622" s="263">
        <v>45566</v>
      </c>
      <c r="G1622" s="262" t="s">
        <v>11958</v>
      </c>
      <c r="H1622" s="263">
        <v>45575</v>
      </c>
      <c r="I1622" s="264"/>
      <c r="J1622" s="264" t="s">
        <v>10099</v>
      </c>
      <c r="K1622" s="338" t="s">
        <v>10398</v>
      </c>
      <c r="L1622" s="195">
        <v>36703</v>
      </c>
      <c r="M1622" s="168">
        <v>45582</v>
      </c>
      <c r="N1622" s="116" t="s">
        <v>10464</v>
      </c>
      <c r="O1622" s="116"/>
      <c r="P1622" s="116" t="s">
        <v>10282</v>
      </c>
      <c r="Q1622" s="168">
        <v>45587</v>
      </c>
    </row>
    <row r="1623" spans="1:17" hidden="1" x14ac:dyDescent="0.25">
      <c r="A1623" s="18">
        <v>1013100150</v>
      </c>
      <c r="B1623" s="14" t="s">
        <v>3175</v>
      </c>
      <c r="C1623" s="265" t="s">
        <v>19</v>
      </c>
      <c r="D1623" s="265" t="s">
        <v>3176</v>
      </c>
      <c r="E1623" s="266">
        <v>10</v>
      </c>
      <c r="F1623" s="267">
        <v>45552</v>
      </c>
      <c r="G1623" s="266" t="s">
        <v>11959</v>
      </c>
      <c r="H1623" s="267">
        <v>45575</v>
      </c>
      <c r="I1623" s="268"/>
      <c r="J1623" s="268"/>
      <c r="K1623" s="338" t="s">
        <v>10398</v>
      </c>
      <c r="L1623" s="195">
        <v>36723</v>
      </c>
      <c r="M1623" s="168">
        <v>45586</v>
      </c>
      <c r="N1623" s="116" t="s">
        <v>12008</v>
      </c>
      <c r="O1623" s="116"/>
      <c r="P1623" s="116" t="s">
        <v>10282</v>
      </c>
      <c r="Q1623" s="168">
        <v>45594</v>
      </c>
    </row>
    <row r="1624" spans="1:17" hidden="1" x14ac:dyDescent="0.25">
      <c r="A1624" s="18">
        <v>1112100780</v>
      </c>
      <c r="B1624" s="14" t="s">
        <v>3174</v>
      </c>
      <c r="C1624" s="265" t="s">
        <v>19</v>
      </c>
      <c r="D1624" s="265" t="s">
        <v>8351</v>
      </c>
      <c r="E1624" s="266">
        <v>10</v>
      </c>
      <c r="F1624" s="267">
        <v>45569</v>
      </c>
      <c r="G1624" s="266" t="s">
        <v>11960</v>
      </c>
      <c r="H1624" s="267">
        <v>45575</v>
      </c>
      <c r="I1624" s="268"/>
      <c r="J1624" s="268"/>
      <c r="K1624" s="338" t="s">
        <v>10398</v>
      </c>
      <c r="L1624" s="195">
        <v>36704</v>
      </c>
      <c r="M1624" s="168">
        <v>45582</v>
      </c>
      <c r="N1624" s="116" t="s">
        <v>11066</v>
      </c>
      <c r="O1624" s="116"/>
      <c r="P1624" s="116" t="s">
        <v>10282</v>
      </c>
      <c r="Q1624" s="168">
        <v>45583</v>
      </c>
    </row>
    <row r="1625" spans="1:17" hidden="1" x14ac:dyDescent="0.25">
      <c r="A1625" s="18">
        <v>1524102320</v>
      </c>
      <c r="B1625" s="14" t="s">
        <v>6518</v>
      </c>
      <c r="C1625" s="244" t="s">
        <v>19</v>
      </c>
      <c r="D1625" s="244" t="s">
        <v>7590</v>
      </c>
      <c r="E1625" s="245">
        <v>12</v>
      </c>
      <c r="F1625" s="246">
        <v>45575</v>
      </c>
      <c r="G1625" s="245" t="s">
        <v>11979</v>
      </c>
      <c r="H1625" s="246">
        <v>45580</v>
      </c>
      <c r="I1625" s="247" t="s">
        <v>8963</v>
      </c>
      <c r="J1625" s="247" t="s">
        <v>10780</v>
      </c>
      <c r="K1625" s="338" t="s">
        <v>10398</v>
      </c>
      <c r="L1625" s="195">
        <v>36763</v>
      </c>
      <c r="M1625" s="168">
        <v>45588</v>
      </c>
      <c r="N1625" s="116" t="s">
        <v>10844</v>
      </c>
      <c r="O1625" s="116"/>
      <c r="P1625" s="116" t="s">
        <v>10282</v>
      </c>
      <c r="Q1625" s="168">
        <v>45602</v>
      </c>
    </row>
    <row r="1626" spans="1:17" hidden="1" x14ac:dyDescent="0.25">
      <c r="A1626" s="18">
        <v>1019102800</v>
      </c>
      <c r="B1626" s="14" t="s">
        <v>6712</v>
      </c>
      <c r="C1626" s="244" t="s">
        <v>19</v>
      </c>
      <c r="D1626" s="244" t="s">
        <v>6713</v>
      </c>
      <c r="E1626" s="245">
        <v>25</v>
      </c>
      <c r="F1626" s="246">
        <v>45579</v>
      </c>
      <c r="G1626" s="245" t="s">
        <v>11978</v>
      </c>
      <c r="H1626" s="246">
        <v>45580</v>
      </c>
      <c r="I1626" s="247" t="s">
        <v>8963</v>
      </c>
      <c r="J1626" s="247" t="s">
        <v>10678</v>
      </c>
      <c r="K1626" s="338" t="s">
        <v>10398</v>
      </c>
      <c r="L1626" s="195">
        <v>36760</v>
      </c>
      <c r="M1626" s="168">
        <v>45588</v>
      </c>
      <c r="N1626" s="116" t="s">
        <v>10175</v>
      </c>
      <c r="O1626" s="116"/>
      <c r="P1626" s="116" t="s">
        <v>10282</v>
      </c>
      <c r="Q1626" s="168">
        <v>45603</v>
      </c>
    </row>
    <row r="1627" spans="1:17" hidden="1" x14ac:dyDescent="0.25">
      <c r="A1627" s="18">
        <v>1512102040</v>
      </c>
      <c r="B1627" s="29" t="s">
        <v>7366</v>
      </c>
      <c r="C1627" s="265" t="s">
        <v>19</v>
      </c>
      <c r="D1627" s="265" t="s">
        <v>9292</v>
      </c>
      <c r="E1627" s="266">
        <v>30</v>
      </c>
      <c r="F1627" s="267">
        <v>45575</v>
      </c>
      <c r="G1627" s="266" t="s">
        <v>11978</v>
      </c>
      <c r="H1627" s="267">
        <v>45580</v>
      </c>
      <c r="I1627" s="268"/>
      <c r="J1627" s="268"/>
      <c r="K1627" s="338" t="s">
        <v>10398</v>
      </c>
      <c r="L1627" s="195">
        <v>36760</v>
      </c>
      <c r="M1627" s="168">
        <v>45588</v>
      </c>
      <c r="N1627" s="116" t="s">
        <v>10175</v>
      </c>
      <c r="O1627" s="116"/>
      <c r="P1627" s="116" t="s">
        <v>10282</v>
      </c>
      <c r="Q1627" s="168">
        <v>45608</v>
      </c>
    </row>
    <row r="1628" spans="1:17" hidden="1" x14ac:dyDescent="0.25">
      <c r="A1628" s="18">
        <v>1512107410</v>
      </c>
      <c r="B1628" s="14" t="s">
        <v>9407</v>
      </c>
      <c r="C1628" s="261" t="s">
        <v>19</v>
      </c>
      <c r="D1628" s="261" t="s">
        <v>9406</v>
      </c>
      <c r="E1628" s="262">
        <v>8</v>
      </c>
      <c r="F1628" s="263">
        <v>45575</v>
      </c>
      <c r="G1628" s="262" t="s">
        <v>11978</v>
      </c>
      <c r="H1628" s="263">
        <v>45580</v>
      </c>
      <c r="I1628" s="264"/>
      <c r="J1628" s="264" t="s">
        <v>10099</v>
      </c>
      <c r="K1628" s="338" t="s">
        <v>10398</v>
      </c>
      <c r="L1628" s="195">
        <v>36760</v>
      </c>
      <c r="M1628" s="168">
        <v>45588</v>
      </c>
      <c r="N1628" s="116" t="s">
        <v>10175</v>
      </c>
      <c r="O1628" s="116"/>
      <c r="P1628" s="116" t="s">
        <v>10282</v>
      </c>
      <c r="Q1628" s="168">
        <v>45603</v>
      </c>
    </row>
    <row r="1629" spans="1:17" hidden="1" x14ac:dyDescent="0.25">
      <c r="A1629" s="18">
        <v>1512108100</v>
      </c>
      <c r="B1629" s="14" t="s">
        <v>7748</v>
      </c>
      <c r="C1629" s="244" t="s">
        <v>19</v>
      </c>
      <c r="D1629" s="244" t="s">
        <v>7750</v>
      </c>
      <c r="E1629" s="245">
        <v>20</v>
      </c>
      <c r="F1629" s="246">
        <v>45575</v>
      </c>
      <c r="G1629" s="245" t="s">
        <v>11978</v>
      </c>
      <c r="H1629" s="246">
        <v>45580</v>
      </c>
      <c r="I1629" s="247" t="s">
        <v>8963</v>
      </c>
      <c r="J1629" s="247" t="s">
        <v>10410</v>
      </c>
      <c r="K1629" s="338" t="s">
        <v>10398</v>
      </c>
      <c r="L1629" s="195">
        <v>36760</v>
      </c>
      <c r="M1629" s="168">
        <v>45588</v>
      </c>
      <c r="N1629" s="116" t="s">
        <v>10175</v>
      </c>
      <c r="O1629" s="116"/>
      <c r="P1629" s="116" t="s">
        <v>10282</v>
      </c>
      <c r="Q1629" s="168">
        <v>45603</v>
      </c>
    </row>
    <row r="1630" spans="1:17" hidden="1" x14ac:dyDescent="0.25">
      <c r="A1630" s="18">
        <v>1810103720</v>
      </c>
      <c r="B1630" s="14" t="s">
        <v>4830</v>
      </c>
      <c r="C1630" s="244" t="s">
        <v>19</v>
      </c>
      <c r="D1630" s="244" t="s">
        <v>6860</v>
      </c>
      <c r="E1630" s="245">
        <v>100</v>
      </c>
      <c r="F1630" s="246">
        <v>45575</v>
      </c>
      <c r="G1630" s="245" t="s">
        <v>11978</v>
      </c>
      <c r="H1630" s="246">
        <v>45580</v>
      </c>
      <c r="I1630" s="247" t="s">
        <v>8963</v>
      </c>
      <c r="J1630" s="247" t="s">
        <v>10690</v>
      </c>
      <c r="K1630" s="338" t="s">
        <v>10398</v>
      </c>
      <c r="L1630" s="195">
        <v>36760</v>
      </c>
      <c r="M1630" s="168">
        <v>45588</v>
      </c>
      <c r="N1630" s="116" t="s">
        <v>10175</v>
      </c>
      <c r="O1630" s="116"/>
      <c r="P1630" s="116" t="s">
        <v>10282</v>
      </c>
      <c r="Q1630" s="168">
        <v>45603</v>
      </c>
    </row>
    <row r="1631" spans="1:17" hidden="1" x14ac:dyDescent="0.25">
      <c r="A1631" s="18">
        <v>1011100140</v>
      </c>
      <c r="B1631" s="14" t="s">
        <v>4222</v>
      </c>
      <c r="C1631" s="244" t="s">
        <v>731</v>
      </c>
      <c r="D1631" s="244" t="s">
        <v>4223</v>
      </c>
      <c r="E1631" s="245">
        <v>50</v>
      </c>
      <c r="F1631" s="246">
        <v>45579</v>
      </c>
      <c r="G1631" s="245" t="s">
        <v>11977</v>
      </c>
      <c r="H1631" s="246">
        <v>45580</v>
      </c>
      <c r="I1631" s="247" t="s">
        <v>8963</v>
      </c>
      <c r="J1631" s="247" t="s">
        <v>10869</v>
      </c>
      <c r="K1631" s="338" t="s">
        <v>10398</v>
      </c>
      <c r="L1631" s="195">
        <v>36721</v>
      </c>
      <c r="M1631" s="168">
        <v>45586</v>
      </c>
      <c r="N1631" s="116" t="s">
        <v>10618</v>
      </c>
      <c r="O1631" s="116"/>
      <c r="P1631" s="116" t="s">
        <v>10282</v>
      </c>
      <c r="Q1631" s="168">
        <v>45600</v>
      </c>
    </row>
    <row r="1632" spans="1:17" hidden="1" x14ac:dyDescent="0.25">
      <c r="A1632" s="18">
        <v>1022102240</v>
      </c>
      <c r="B1632" s="19" t="s">
        <v>6079</v>
      </c>
      <c r="C1632" s="265" t="s">
        <v>5722</v>
      </c>
      <c r="D1632" s="265" t="s">
        <v>6080</v>
      </c>
      <c r="E1632" s="266">
        <v>15</v>
      </c>
      <c r="F1632" s="267">
        <v>45579</v>
      </c>
      <c r="G1632" s="266" t="s">
        <v>11977</v>
      </c>
      <c r="H1632" s="267">
        <v>45580</v>
      </c>
      <c r="I1632" s="268"/>
      <c r="J1632" s="268"/>
      <c r="K1632" s="338" t="s">
        <v>10398</v>
      </c>
      <c r="L1632" s="195">
        <v>36722</v>
      </c>
      <c r="M1632" s="168">
        <v>45586</v>
      </c>
      <c r="N1632" s="116" t="s">
        <v>12007</v>
      </c>
      <c r="O1632" s="116"/>
      <c r="P1632" s="116" t="s">
        <v>10282</v>
      </c>
      <c r="Q1632" s="168">
        <v>45588</v>
      </c>
    </row>
    <row r="1633" spans="1:17" hidden="1" x14ac:dyDescent="0.25">
      <c r="A1633" s="18">
        <v>1519108440</v>
      </c>
      <c r="B1633" s="19" t="s">
        <v>9416</v>
      </c>
      <c r="C1633" s="265" t="s">
        <v>19</v>
      </c>
      <c r="D1633" s="265" t="s">
        <v>9417</v>
      </c>
      <c r="E1633" s="266">
        <v>4</v>
      </c>
      <c r="F1633" s="267">
        <v>45580</v>
      </c>
      <c r="G1633" s="266" t="s">
        <v>11984</v>
      </c>
      <c r="H1633" s="267">
        <v>45581</v>
      </c>
      <c r="I1633" s="268"/>
      <c r="J1633" s="268"/>
      <c r="K1633" s="338" t="s">
        <v>10398</v>
      </c>
      <c r="L1633" s="195">
        <v>36764</v>
      </c>
      <c r="M1633" s="168">
        <v>45588</v>
      </c>
      <c r="N1633" s="116" t="s">
        <v>11873</v>
      </c>
      <c r="O1633" s="116"/>
      <c r="P1633" s="116" t="s">
        <v>10282</v>
      </c>
      <c r="Q1633" s="168">
        <v>45607</v>
      </c>
    </row>
    <row r="1634" spans="1:17" hidden="1" x14ac:dyDescent="0.25">
      <c r="A1634" s="18">
        <v>1525104030</v>
      </c>
      <c r="B1634" s="14" t="s">
        <v>224</v>
      </c>
      <c r="C1634" s="244" t="s">
        <v>19</v>
      </c>
      <c r="D1634" s="244" t="s">
        <v>11819</v>
      </c>
      <c r="E1634" s="245">
        <v>16</v>
      </c>
      <c r="F1634" s="246">
        <v>45580</v>
      </c>
      <c r="G1634" s="245" t="s">
        <v>11984</v>
      </c>
      <c r="H1634" s="246">
        <v>45581</v>
      </c>
      <c r="I1634" s="247" t="s">
        <v>8963</v>
      </c>
      <c r="J1634" s="247" t="s">
        <v>10633</v>
      </c>
      <c r="K1634" s="338" t="s">
        <v>10398</v>
      </c>
      <c r="L1634" s="195">
        <v>36764</v>
      </c>
      <c r="M1634" s="168">
        <v>45588</v>
      </c>
      <c r="N1634" s="116" t="s">
        <v>11873</v>
      </c>
      <c r="O1634" s="116"/>
      <c r="P1634" s="116" t="s">
        <v>10282</v>
      </c>
      <c r="Q1634" s="168">
        <v>45607</v>
      </c>
    </row>
    <row r="1635" spans="1:17" hidden="1" x14ac:dyDescent="0.25">
      <c r="A1635" s="18">
        <v>1525106390</v>
      </c>
      <c r="B1635" s="14" t="s">
        <v>199</v>
      </c>
      <c r="C1635" s="244" t="s">
        <v>19</v>
      </c>
      <c r="D1635" s="244" t="s">
        <v>11549</v>
      </c>
      <c r="E1635" s="245">
        <v>24</v>
      </c>
      <c r="F1635" s="246">
        <v>45580</v>
      </c>
      <c r="G1635" s="245" t="s">
        <v>11984</v>
      </c>
      <c r="H1635" s="246">
        <v>45581</v>
      </c>
      <c r="I1635" s="247" t="s">
        <v>8963</v>
      </c>
      <c r="J1635" s="247" t="s">
        <v>10780</v>
      </c>
      <c r="K1635" s="338" t="s">
        <v>10398</v>
      </c>
      <c r="L1635" s="195">
        <v>36764</v>
      </c>
      <c r="M1635" s="168">
        <v>45588</v>
      </c>
      <c r="N1635" s="116" t="s">
        <v>11873</v>
      </c>
      <c r="O1635" s="116"/>
      <c r="P1635" s="116" t="s">
        <v>10282</v>
      </c>
      <c r="Q1635" s="168">
        <v>45607</v>
      </c>
    </row>
    <row r="1636" spans="1:17" hidden="1" x14ac:dyDescent="0.25">
      <c r="A1636" s="18">
        <v>1018100360</v>
      </c>
      <c r="B1636" s="14" t="s">
        <v>3302</v>
      </c>
      <c r="C1636" s="261" t="s">
        <v>19</v>
      </c>
      <c r="D1636" s="261" t="s">
        <v>7421</v>
      </c>
      <c r="E1636" s="262">
        <v>20</v>
      </c>
      <c r="F1636" s="263">
        <v>45580</v>
      </c>
      <c r="G1636" s="263" t="s">
        <v>11987</v>
      </c>
      <c r="H1636" s="263">
        <v>45581</v>
      </c>
      <c r="I1636" s="272"/>
      <c r="J1636" s="264" t="s">
        <v>10099</v>
      </c>
      <c r="K1636" s="338" t="s">
        <v>10398</v>
      </c>
      <c r="L1636" s="195">
        <v>36732</v>
      </c>
      <c r="M1636" s="168">
        <v>45587</v>
      </c>
      <c r="N1636" s="116" t="s">
        <v>10273</v>
      </c>
      <c r="O1636" s="116"/>
      <c r="P1636" s="116" t="s">
        <v>10282</v>
      </c>
      <c r="Q1636" s="168">
        <v>45588</v>
      </c>
    </row>
    <row r="1637" spans="1:17" hidden="1" x14ac:dyDescent="0.25">
      <c r="A1637" s="18">
        <v>1019104240</v>
      </c>
      <c r="B1637" s="29" t="s">
        <v>7206</v>
      </c>
      <c r="C1637" s="265" t="s">
        <v>19</v>
      </c>
      <c r="D1637" s="265" t="s">
        <v>7208</v>
      </c>
      <c r="E1637" s="266">
        <v>10</v>
      </c>
      <c r="F1637" s="267">
        <v>45580</v>
      </c>
      <c r="G1637" s="267" t="s">
        <v>11987</v>
      </c>
      <c r="H1637" s="267">
        <v>45581</v>
      </c>
      <c r="I1637" s="268"/>
      <c r="J1637" s="268"/>
      <c r="K1637" s="338" t="s">
        <v>10398</v>
      </c>
      <c r="L1637" s="195">
        <v>36732</v>
      </c>
      <c r="M1637" s="168">
        <v>45587</v>
      </c>
      <c r="N1637" s="116" t="s">
        <v>10273</v>
      </c>
      <c r="O1637" s="116"/>
      <c r="P1637" s="116" t="s">
        <v>10282</v>
      </c>
      <c r="Q1637" s="168">
        <v>45588</v>
      </c>
    </row>
    <row r="1638" spans="1:17" hidden="1" x14ac:dyDescent="0.25">
      <c r="A1638" s="18">
        <v>1310106900</v>
      </c>
      <c r="B1638" s="29" t="s">
        <v>512</v>
      </c>
      <c r="C1638" s="265" t="s">
        <v>19</v>
      </c>
      <c r="D1638" s="265" t="s">
        <v>7393</v>
      </c>
      <c r="E1638" s="266">
        <v>10</v>
      </c>
      <c r="F1638" s="267">
        <v>45580</v>
      </c>
      <c r="G1638" s="267" t="s">
        <v>11987</v>
      </c>
      <c r="H1638" s="267">
        <v>45581</v>
      </c>
      <c r="I1638" s="268"/>
      <c r="J1638" s="268"/>
      <c r="K1638" s="338" t="s">
        <v>10398</v>
      </c>
      <c r="L1638" s="195">
        <v>36732</v>
      </c>
      <c r="M1638" s="168">
        <v>45587</v>
      </c>
      <c r="N1638" s="116" t="s">
        <v>10273</v>
      </c>
      <c r="O1638" s="116"/>
      <c r="P1638" s="116" t="s">
        <v>10282</v>
      </c>
      <c r="Q1638" s="168">
        <v>45588</v>
      </c>
    </row>
    <row r="1639" spans="1:17" hidden="1" x14ac:dyDescent="0.25">
      <c r="A1639" s="18">
        <v>1228102590</v>
      </c>
      <c r="B1639" s="14" t="s">
        <v>10141</v>
      </c>
      <c r="C1639" s="265" t="s">
        <v>19</v>
      </c>
      <c r="D1639" s="265" t="s">
        <v>10177</v>
      </c>
      <c r="E1639" s="266">
        <v>8</v>
      </c>
      <c r="F1639" s="267">
        <v>45580</v>
      </c>
      <c r="G1639" s="266" t="s">
        <v>11988</v>
      </c>
      <c r="H1639" s="267">
        <v>45581</v>
      </c>
      <c r="I1639" s="268"/>
      <c r="J1639" s="268"/>
      <c r="K1639" s="338" t="s">
        <v>10398</v>
      </c>
      <c r="L1639" s="195">
        <v>36733</v>
      </c>
      <c r="M1639" s="168">
        <v>45587</v>
      </c>
      <c r="N1639" s="116" t="s">
        <v>10224</v>
      </c>
      <c r="O1639" s="116"/>
      <c r="P1639" s="116" t="s">
        <v>10282</v>
      </c>
      <c r="Q1639" s="168">
        <v>45589</v>
      </c>
    </row>
    <row r="1640" spans="1:17" hidden="1" x14ac:dyDescent="0.25">
      <c r="A1640" s="18">
        <v>1550102180</v>
      </c>
      <c r="B1640" s="14" t="s">
        <v>9525</v>
      </c>
      <c r="C1640" s="265" t="s">
        <v>19</v>
      </c>
      <c r="D1640" s="265" t="s">
        <v>9524</v>
      </c>
      <c r="E1640" s="266">
        <v>20</v>
      </c>
      <c r="F1640" s="267">
        <v>45580</v>
      </c>
      <c r="G1640" s="266" t="s">
        <v>11989</v>
      </c>
      <c r="H1640" s="267">
        <v>45581</v>
      </c>
      <c r="I1640" s="268"/>
      <c r="J1640" s="268"/>
      <c r="K1640" s="338" t="s">
        <v>10398</v>
      </c>
      <c r="L1640" s="195">
        <v>36735</v>
      </c>
      <c r="M1640" s="168">
        <v>45587</v>
      </c>
      <c r="N1640" s="116" t="s">
        <v>11938</v>
      </c>
      <c r="O1640" s="116"/>
      <c r="P1640" s="116" t="s">
        <v>10282</v>
      </c>
      <c r="Q1640" s="168">
        <v>45589</v>
      </c>
    </row>
    <row r="1641" spans="1:17" hidden="1" x14ac:dyDescent="0.25">
      <c r="A1641" s="18">
        <v>1521100240</v>
      </c>
      <c r="B1641" s="14" t="s">
        <v>6249</v>
      </c>
      <c r="C1641" s="265" t="s">
        <v>19</v>
      </c>
      <c r="D1641" s="265" t="s">
        <v>6250</v>
      </c>
      <c r="E1641" s="266">
        <v>50</v>
      </c>
      <c r="F1641" s="267">
        <v>45580</v>
      </c>
      <c r="G1641" s="266" t="s">
        <v>11990</v>
      </c>
      <c r="H1641" s="267">
        <v>45581</v>
      </c>
      <c r="I1641" s="268"/>
      <c r="J1641" s="268"/>
      <c r="K1641" s="338" t="s">
        <v>10398</v>
      </c>
      <c r="L1641" s="195">
        <v>36717</v>
      </c>
      <c r="M1641" s="168">
        <v>45586</v>
      </c>
      <c r="N1641" s="116" t="s">
        <v>10175</v>
      </c>
      <c r="O1641" s="116"/>
      <c r="P1641" s="116" t="s">
        <v>10282</v>
      </c>
      <c r="Q1641" s="168">
        <v>45602</v>
      </c>
    </row>
    <row r="1642" spans="1:17" hidden="1" x14ac:dyDescent="0.25">
      <c r="A1642" s="18">
        <v>1810104810</v>
      </c>
      <c r="B1642" s="14" t="s">
        <v>4772</v>
      </c>
      <c r="C1642" s="261" t="s">
        <v>19</v>
      </c>
      <c r="D1642" s="261" t="s">
        <v>4773</v>
      </c>
      <c r="E1642" s="262">
        <v>8</v>
      </c>
      <c r="F1642" s="263">
        <v>45580</v>
      </c>
      <c r="G1642" s="262" t="s">
        <v>11990</v>
      </c>
      <c r="H1642" s="263">
        <v>45581</v>
      </c>
      <c r="I1642" s="264"/>
      <c r="J1642" s="264" t="s">
        <v>10099</v>
      </c>
      <c r="K1642" s="338" t="s">
        <v>10398</v>
      </c>
      <c r="L1642" s="195">
        <v>36717</v>
      </c>
      <c r="M1642" s="168">
        <v>45586</v>
      </c>
      <c r="N1642" s="116" t="s">
        <v>10175</v>
      </c>
      <c r="O1642" s="116"/>
      <c r="P1642" s="116" t="s">
        <v>10282</v>
      </c>
      <c r="Q1642" s="168">
        <v>45602</v>
      </c>
    </row>
    <row r="1643" spans="1:17" hidden="1" x14ac:dyDescent="0.25">
      <c r="A1643" s="18">
        <v>1523100820</v>
      </c>
      <c r="B1643" s="14" t="s">
        <v>5402</v>
      </c>
      <c r="C1643" s="265" t="s">
        <v>19</v>
      </c>
      <c r="D1643" s="265" t="s">
        <v>7414</v>
      </c>
      <c r="E1643" s="266">
        <v>10</v>
      </c>
      <c r="F1643" s="267">
        <v>45580</v>
      </c>
      <c r="G1643" s="266" t="s">
        <v>11991</v>
      </c>
      <c r="H1643" s="267">
        <v>45581</v>
      </c>
      <c r="I1643" s="268"/>
      <c r="J1643" s="268"/>
      <c r="K1643" s="338" t="s">
        <v>10398</v>
      </c>
      <c r="L1643" s="195">
        <v>36718</v>
      </c>
      <c r="M1643" s="168">
        <v>45586</v>
      </c>
      <c r="N1643" s="116" t="s">
        <v>10465</v>
      </c>
      <c r="O1643" s="116"/>
      <c r="P1643" s="116" t="s">
        <v>10282</v>
      </c>
      <c r="Q1643" s="168">
        <v>45588</v>
      </c>
    </row>
    <row r="1644" spans="1:17" hidden="1" x14ac:dyDescent="0.25">
      <c r="A1644" s="18">
        <v>1016101380</v>
      </c>
      <c r="B1644" s="19" t="s">
        <v>6641</v>
      </c>
      <c r="C1644" s="265" t="s">
        <v>19</v>
      </c>
      <c r="D1644" s="265" t="s">
        <v>6642</v>
      </c>
      <c r="E1644" s="266">
        <v>12</v>
      </c>
      <c r="F1644" s="267">
        <v>45580</v>
      </c>
      <c r="G1644" s="266" t="s">
        <v>11992</v>
      </c>
      <c r="H1644" s="267">
        <v>45581</v>
      </c>
      <c r="I1644" s="268"/>
      <c r="J1644" s="268"/>
      <c r="K1644" s="338" t="s">
        <v>10398</v>
      </c>
      <c r="L1644" s="195">
        <v>36734</v>
      </c>
      <c r="M1644" s="168">
        <v>45587</v>
      </c>
      <c r="N1644" s="116" t="s">
        <v>11066</v>
      </c>
      <c r="O1644" s="116"/>
      <c r="P1644" s="116" t="s">
        <v>10282</v>
      </c>
      <c r="Q1644" s="168">
        <v>45588</v>
      </c>
    </row>
    <row r="1645" spans="1:17" hidden="1" x14ac:dyDescent="0.25">
      <c r="A1645" s="18">
        <v>1547103070</v>
      </c>
      <c r="B1645" s="10" t="s">
        <v>11981</v>
      </c>
      <c r="C1645" s="261" t="s">
        <v>19</v>
      </c>
      <c r="D1645" s="261" t="s">
        <v>11983</v>
      </c>
      <c r="E1645" s="262">
        <v>2</v>
      </c>
      <c r="F1645" s="263">
        <v>45582</v>
      </c>
      <c r="G1645" s="262" t="s">
        <v>11997</v>
      </c>
      <c r="H1645" s="263">
        <v>45582</v>
      </c>
      <c r="I1645" s="264"/>
      <c r="J1645" s="264"/>
      <c r="K1645" s="338" t="s">
        <v>10459</v>
      </c>
      <c r="L1645" s="195">
        <v>36716</v>
      </c>
      <c r="M1645" s="168">
        <v>45586</v>
      </c>
      <c r="N1645" s="116" t="s">
        <v>10227</v>
      </c>
      <c r="O1645" s="116" t="s">
        <v>12163</v>
      </c>
      <c r="P1645" s="116" t="s">
        <v>10282</v>
      </c>
      <c r="Q1645" s="168">
        <v>45637</v>
      </c>
    </row>
    <row r="1646" spans="1:17" hidden="1" x14ac:dyDescent="0.25">
      <c r="A1646" s="18">
        <v>1010107850</v>
      </c>
      <c r="B1646" s="14" t="s">
        <v>10948</v>
      </c>
      <c r="C1646" s="265" t="s">
        <v>19</v>
      </c>
      <c r="D1646" s="265" t="s">
        <v>9210</v>
      </c>
      <c r="E1646" s="266">
        <v>7</v>
      </c>
      <c r="F1646" s="267">
        <v>45582</v>
      </c>
      <c r="G1646" s="266" t="s">
        <v>12009</v>
      </c>
      <c r="H1646" s="267">
        <v>45588</v>
      </c>
      <c r="I1646" s="268" t="s">
        <v>8963</v>
      </c>
      <c r="J1646" s="268" t="s">
        <v>10002</v>
      </c>
      <c r="K1646" s="338" t="s">
        <v>10398</v>
      </c>
      <c r="L1646" s="195">
        <v>36803</v>
      </c>
      <c r="M1646" s="168">
        <v>45590</v>
      </c>
      <c r="N1646" s="116" t="s">
        <v>12007</v>
      </c>
      <c r="O1646" s="116"/>
      <c r="P1646" s="116" t="s">
        <v>10282</v>
      </c>
      <c r="Q1646" s="168">
        <v>45594</v>
      </c>
    </row>
    <row r="1647" spans="1:17" hidden="1" x14ac:dyDescent="0.25">
      <c r="A1647" s="18">
        <v>1010107860</v>
      </c>
      <c r="B1647" s="14" t="s">
        <v>9211</v>
      </c>
      <c r="C1647" s="265" t="s">
        <v>19</v>
      </c>
      <c r="D1647" s="265" t="s">
        <v>9213</v>
      </c>
      <c r="E1647" s="266">
        <v>6</v>
      </c>
      <c r="F1647" s="267">
        <v>45582</v>
      </c>
      <c r="G1647" s="266" t="s">
        <v>12009</v>
      </c>
      <c r="H1647" s="267">
        <v>45588</v>
      </c>
      <c r="I1647" s="268" t="s">
        <v>8963</v>
      </c>
      <c r="J1647" s="268" t="s">
        <v>10002</v>
      </c>
      <c r="K1647" s="338" t="s">
        <v>10398</v>
      </c>
      <c r="L1647" s="195">
        <v>36803</v>
      </c>
      <c r="M1647" s="168">
        <v>45590</v>
      </c>
      <c r="N1647" s="116" t="s">
        <v>12007</v>
      </c>
      <c r="O1647" s="116"/>
      <c r="P1647" s="116" t="s">
        <v>10282</v>
      </c>
      <c r="Q1647" s="168">
        <v>45594</v>
      </c>
    </row>
    <row r="1648" spans="1:17" hidden="1" x14ac:dyDescent="0.25">
      <c r="A1648" s="18">
        <v>1012100020</v>
      </c>
      <c r="B1648" s="14" t="s">
        <v>4182</v>
      </c>
      <c r="C1648" s="265" t="s">
        <v>19</v>
      </c>
      <c r="D1648" s="265" t="s">
        <v>4183</v>
      </c>
      <c r="E1648" s="266">
        <v>4</v>
      </c>
      <c r="F1648" s="267">
        <v>45587</v>
      </c>
      <c r="G1648" s="266" t="s">
        <v>12010</v>
      </c>
      <c r="H1648" s="267">
        <v>45588</v>
      </c>
      <c r="I1648" s="268"/>
      <c r="J1648" s="268"/>
      <c r="K1648" s="338" t="s">
        <v>10398</v>
      </c>
      <c r="L1648" s="195">
        <v>36819</v>
      </c>
      <c r="M1648" s="168">
        <v>45593</v>
      </c>
      <c r="N1648" s="116" t="s">
        <v>11874</v>
      </c>
      <c r="O1648" s="116"/>
      <c r="P1648" s="116" t="s">
        <v>10282</v>
      </c>
      <c r="Q1648" s="168">
        <v>45594</v>
      </c>
    </row>
    <row r="1649" spans="1:17" hidden="1" x14ac:dyDescent="0.25">
      <c r="A1649" s="18">
        <v>1012100030</v>
      </c>
      <c r="B1649" s="14" t="s">
        <v>3422</v>
      </c>
      <c r="C1649" s="265" t="s">
        <v>19</v>
      </c>
      <c r="D1649" s="265" t="s">
        <v>3423</v>
      </c>
      <c r="E1649" s="266">
        <v>2</v>
      </c>
      <c r="F1649" s="267">
        <v>45587</v>
      </c>
      <c r="G1649" s="266" t="s">
        <v>12010</v>
      </c>
      <c r="H1649" s="267">
        <v>45588</v>
      </c>
      <c r="I1649" s="268"/>
      <c r="J1649" s="268" t="s">
        <v>10099</v>
      </c>
      <c r="K1649" s="338" t="s">
        <v>10398</v>
      </c>
      <c r="L1649" s="195">
        <v>36819</v>
      </c>
      <c r="M1649" s="168">
        <v>45593</v>
      </c>
      <c r="N1649" s="116" t="s">
        <v>11874</v>
      </c>
      <c r="O1649" s="116"/>
      <c r="P1649" s="116" t="s">
        <v>10282</v>
      </c>
      <c r="Q1649" s="168">
        <v>45594</v>
      </c>
    </row>
    <row r="1650" spans="1:17" hidden="1" x14ac:dyDescent="0.25">
      <c r="A1650" s="18">
        <v>1230100150</v>
      </c>
      <c r="B1650" s="14" t="s">
        <v>3804</v>
      </c>
      <c r="C1650" s="265" t="s">
        <v>19</v>
      </c>
      <c r="D1650" s="265" t="s">
        <v>3805</v>
      </c>
      <c r="E1650" s="266">
        <v>8</v>
      </c>
      <c r="F1650" s="267">
        <v>45587</v>
      </c>
      <c r="G1650" s="266" t="s">
        <v>12011</v>
      </c>
      <c r="H1650" s="267">
        <v>45588</v>
      </c>
      <c r="I1650" s="268"/>
      <c r="J1650" s="268" t="s">
        <v>10099</v>
      </c>
      <c r="K1650" s="338" t="s">
        <v>10398</v>
      </c>
      <c r="L1650" s="195">
        <v>36818</v>
      </c>
      <c r="M1650" s="168">
        <v>45593</v>
      </c>
      <c r="N1650" s="116" t="s">
        <v>10307</v>
      </c>
      <c r="O1650" s="116"/>
      <c r="P1650" s="116" t="s">
        <v>10282</v>
      </c>
      <c r="Q1650" s="168">
        <v>45595</v>
      </c>
    </row>
    <row r="1651" spans="1:17" hidden="1" x14ac:dyDescent="0.25">
      <c r="A1651" s="18">
        <v>1012100030</v>
      </c>
      <c r="B1651" s="14" t="s">
        <v>3422</v>
      </c>
      <c r="C1651" s="244" t="s">
        <v>19</v>
      </c>
      <c r="D1651" s="244" t="s">
        <v>3423</v>
      </c>
      <c r="E1651" s="245">
        <v>6</v>
      </c>
      <c r="F1651" s="246">
        <v>45601</v>
      </c>
      <c r="G1651" s="245" t="s">
        <v>12052</v>
      </c>
      <c r="H1651" s="246">
        <v>45601</v>
      </c>
      <c r="I1651" s="247" t="s">
        <v>8963</v>
      </c>
      <c r="J1651" s="247" t="s">
        <v>10003</v>
      </c>
      <c r="K1651" s="338" t="s">
        <v>10459</v>
      </c>
      <c r="L1651" s="195">
        <v>36873</v>
      </c>
      <c r="M1651" s="168">
        <v>45601</v>
      </c>
      <c r="N1651" s="116" t="s">
        <v>11874</v>
      </c>
      <c r="O1651" s="116"/>
      <c r="P1651" s="116" t="s">
        <v>10282</v>
      </c>
      <c r="Q1651" s="168">
        <v>45602</v>
      </c>
    </row>
    <row r="1652" spans="1:17" hidden="1" x14ac:dyDescent="0.25">
      <c r="A1652" s="18">
        <v>1810103030</v>
      </c>
      <c r="B1652" s="14" t="s">
        <v>3390</v>
      </c>
      <c r="C1652" s="265" t="s">
        <v>19</v>
      </c>
      <c r="D1652" s="265" t="s">
        <v>7653</v>
      </c>
      <c r="E1652" s="266">
        <v>4</v>
      </c>
      <c r="F1652" s="267">
        <v>45589</v>
      </c>
      <c r="G1652" s="266" t="s">
        <v>12057</v>
      </c>
      <c r="H1652" s="267">
        <v>45602</v>
      </c>
      <c r="I1652" s="268"/>
      <c r="J1652" s="268"/>
      <c r="K1652" s="338" t="s">
        <v>10398</v>
      </c>
      <c r="L1652" s="195">
        <v>36914</v>
      </c>
      <c r="M1652" s="168">
        <v>45607</v>
      </c>
      <c r="N1652" s="116" t="s">
        <v>11068</v>
      </c>
      <c r="O1652" s="116"/>
      <c r="P1652" s="116" t="s">
        <v>10282</v>
      </c>
      <c r="Q1652" s="168">
        <v>45616</v>
      </c>
    </row>
    <row r="1653" spans="1:17" hidden="1" x14ac:dyDescent="0.25">
      <c r="A1653" s="18">
        <v>1010108520</v>
      </c>
      <c r="B1653" s="14" t="s">
        <v>12024</v>
      </c>
      <c r="C1653" s="261" t="s">
        <v>6699</v>
      </c>
      <c r="D1653" s="261" t="s">
        <v>12026</v>
      </c>
      <c r="E1653" s="262">
        <v>4</v>
      </c>
      <c r="F1653" s="263">
        <v>45593</v>
      </c>
      <c r="G1653" s="263" t="s">
        <v>12058</v>
      </c>
      <c r="H1653" s="263">
        <v>45602</v>
      </c>
      <c r="I1653" s="264"/>
      <c r="J1653" s="264" t="s">
        <v>10099</v>
      </c>
      <c r="K1653" s="338" t="s">
        <v>10398</v>
      </c>
      <c r="L1653" s="195">
        <v>37049</v>
      </c>
      <c r="M1653" s="168">
        <v>45622</v>
      </c>
      <c r="N1653" s="116" t="s">
        <v>10245</v>
      </c>
      <c r="O1653" s="116"/>
      <c r="P1653" s="116" t="s">
        <v>10282</v>
      </c>
      <c r="Q1653" s="168">
        <v>45623</v>
      </c>
    </row>
    <row r="1654" spans="1:17" hidden="1" x14ac:dyDescent="0.25">
      <c r="A1654" s="18">
        <v>1134100130</v>
      </c>
      <c r="B1654" s="14" t="s">
        <v>12021</v>
      </c>
      <c r="C1654" s="261" t="s">
        <v>731</v>
      </c>
      <c r="D1654" s="261" t="s">
        <v>12022</v>
      </c>
      <c r="E1654" s="262">
        <v>4</v>
      </c>
      <c r="F1654" s="263">
        <v>45593</v>
      </c>
      <c r="G1654" s="263" t="s">
        <v>12058</v>
      </c>
      <c r="H1654" s="263">
        <v>45602</v>
      </c>
      <c r="I1654" s="264"/>
      <c r="J1654" s="264" t="s">
        <v>10099</v>
      </c>
      <c r="K1654" s="338" t="s">
        <v>10398</v>
      </c>
      <c r="L1654" s="195">
        <v>37049</v>
      </c>
      <c r="M1654" s="168">
        <v>45622</v>
      </c>
      <c r="N1654" s="116" t="s">
        <v>10245</v>
      </c>
      <c r="O1654" s="116"/>
      <c r="P1654" s="116" t="s">
        <v>10282</v>
      </c>
      <c r="Q1654" s="168">
        <v>45623</v>
      </c>
    </row>
    <row r="1655" spans="1:17" hidden="1" x14ac:dyDescent="0.25">
      <c r="A1655" s="18">
        <v>1134100140</v>
      </c>
      <c r="B1655" s="14" t="s">
        <v>12046</v>
      </c>
      <c r="C1655" s="261" t="s">
        <v>731</v>
      </c>
      <c r="D1655" s="261" t="s">
        <v>12047</v>
      </c>
      <c r="E1655" s="262">
        <v>2</v>
      </c>
      <c r="F1655" s="263">
        <v>45595</v>
      </c>
      <c r="G1655" s="263" t="s">
        <v>12058</v>
      </c>
      <c r="H1655" s="263">
        <v>45602</v>
      </c>
      <c r="I1655" s="264"/>
      <c r="J1655" s="264" t="s">
        <v>10099</v>
      </c>
      <c r="K1655" s="338" t="s">
        <v>10398</v>
      </c>
      <c r="L1655" s="195">
        <v>37049</v>
      </c>
      <c r="M1655" s="168">
        <v>45622</v>
      </c>
      <c r="N1655" s="116" t="s">
        <v>10245</v>
      </c>
      <c r="O1655" s="116"/>
      <c r="P1655" s="116" t="s">
        <v>10282</v>
      </c>
      <c r="Q1655" s="168">
        <v>45623</v>
      </c>
    </row>
    <row r="1656" spans="1:17" hidden="1" x14ac:dyDescent="0.25">
      <c r="A1656" s="18">
        <v>1219105290</v>
      </c>
      <c r="B1656" s="14" t="s">
        <v>8761</v>
      </c>
      <c r="C1656" s="244" t="s">
        <v>1469</v>
      </c>
      <c r="D1656" s="244" t="s">
        <v>8762</v>
      </c>
      <c r="E1656" s="245">
        <v>50</v>
      </c>
      <c r="F1656" s="246">
        <v>45593</v>
      </c>
      <c r="G1656" s="246" t="s">
        <v>12058</v>
      </c>
      <c r="H1656" s="246">
        <v>45602</v>
      </c>
      <c r="I1656" s="247" t="s">
        <v>8963</v>
      </c>
      <c r="J1656" s="247" t="s">
        <v>10526</v>
      </c>
      <c r="K1656" s="338" t="s">
        <v>10398</v>
      </c>
      <c r="L1656" s="195">
        <v>37049</v>
      </c>
      <c r="M1656" s="168">
        <v>45622</v>
      </c>
      <c r="N1656" s="116" t="s">
        <v>10245</v>
      </c>
      <c r="O1656" s="116"/>
      <c r="P1656" s="116" t="s">
        <v>10282</v>
      </c>
      <c r="Q1656" s="168">
        <v>45623</v>
      </c>
    </row>
    <row r="1657" spans="1:17" hidden="1" x14ac:dyDescent="0.25">
      <c r="A1657" s="18">
        <v>1219105330</v>
      </c>
      <c r="B1657" s="14" t="s">
        <v>8788</v>
      </c>
      <c r="C1657" s="244" t="s">
        <v>6699</v>
      </c>
      <c r="D1657" s="244" t="s">
        <v>8787</v>
      </c>
      <c r="E1657" s="245">
        <v>4</v>
      </c>
      <c r="F1657" s="246">
        <v>45593</v>
      </c>
      <c r="G1657" s="246" t="s">
        <v>12058</v>
      </c>
      <c r="H1657" s="246">
        <v>45602</v>
      </c>
      <c r="I1657" s="247" t="s">
        <v>8963</v>
      </c>
      <c r="J1657" s="247" t="s">
        <v>10003</v>
      </c>
      <c r="K1657" s="338" t="s">
        <v>10398</v>
      </c>
      <c r="L1657" s="195">
        <v>37048</v>
      </c>
      <c r="M1657" s="168">
        <v>45622</v>
      </c>
      <c r="N1657" s="116" t="s">
        <v>11683</v>
      </c>
      <c r="O1657" s="116"/>
      <c r="P1657" s="116" t="s">
        <v>10282</v>
      </c>
      <c r="Q1657" s="168">
        <v>45623</v>
      </c>
    </row>
    <row r="1658" spans="1:17" hidden="1" x14ac:dyDescent="0.25">
      <c r="A1658" s="18">
        <v>1219105370</v>
      </c>
      <c r="B1658" s="14" t="s">
        <v>8775</v>
      </c>
      <c r="C1658" s="265" t="s">
        <v>19</v>
      </c>
      <c r="D1658" s="265" t="s">
        <v>8774</v>
      </c>
      <c r="E1658" s="266">
        <v>3</v>
      </c>
      <c r="F1658" s="267">
        <v>45593</v>
      </c>
      <c r="G1658" s="266" t="s">
        <v>12058</v>
      </c>
      <c r="H1658" s="267">
        <v>45602</v>
      </c>
      <c r="I1658" s="268"/>
      <c r="J1658" s="268"/>
      <c r="K1658" s="338" t="s">
        <v>10398</v>
      </c>
      <c r="L1658" s="195">
        <v>37129</v>
      </c>
      <c r="M1658" s="168">
        <v>45629</v>
      </c>
      <c r="N1658" s="116" t="s">
        <v>11683</v>
      </c>
      <c r="O1658" s="116"/>
      <c r="P1658" s="116" t="s">
        <v>10282</v>
      </c>
      <c r="Q1658" s="168">
        <v>45630</v>
      </c>
    </row>
    <row r="1659" spans="1:17" hidden="1" x14ac:dyDescent="0.25">
      <c r="A1659" s="18">
        <v>1219105380</v>
      </c>
      <c r="B1659" s="14" t="s">
        <v>8777</v>
      </c>
      <c r="C1659" s="244" t="s">
        <v>19</v>
      </c>
      <c r="D1659" s="244" t="s">
        <v>8776</v>
      </c>
      <c r="E1659" s="245">
        <v>4.12</v>
      </c>
      <c r="F1659" s="246">
        <v>45593</v>
      </c>
      <c r="G1659" s="246" t="s">
        <v>12058</v>
      </c>
      <c r="H1659" s="246">
        <v>45602</v>
      </c>
      <c r="I1659" s="247" t="s">
        <v>8963</v>
      </c>
      <c r="J1659" s="247" t="s">
        <v>10003</v>
      </c>
      <c r="K1659" s="338" t="s">
        <v>10398</v>
      </c>
      <c r="L1659" s="195">
        <v>37048</v>
      </c>
      <c r="M1659" s="168">
        <v>45622</v>
      </c>
      <c r="N1659" s="116" t="s">
        <v>11683</v>
      </c>
      <c r="O1659" s="116"/>
      <c r="P1659" s="116" t="s">
        <v>10282</v>
      </c>
      <c r="Q1659" s="168">
        <v>45623</v>
      </c>
    </row>
    <row r="1660" spans="1:17" hidden="1" x14ac:dyDescent="0.25">
      <c r="A1660" s="18">
        <v>1234100630</v>
      </c>
      <c r="B1660" s="42" t="s">
        <v>10148</v>
      </c>
      <c r="C1660" s="261" t="s">
        <v>19</v>
      </c>
      <c r="D1660" s="261" t="s">
        <v>10149</v>
      </c>
      <c r="E1660" s="262">
        <v>4</v>
      </c>
      <c r="F1660" s="263">
        <v>45601</v>
      </c>
      <c r="G1660" s="263" t="s">
        <v>12058</v>
      </c>
      <c r="H1660" s="263">
        <v>45602</v>
      </c>
      <c r="I1660" s="264"/>
      <c r="J1660" s="264" t="s">
        <v>10099</v>
      </c>
      <c r="K1660" s="338" t="s">
        <v>10398</v>
      </c>
      <c r="L1660" s="195">
        <v>37049</v>
      </c>
      <c r="M1660" s="168">
        <v>45622</v>
      </c>
      <c r="N1660" s="116" t="s">
        <v>10245</v>
      </c>
      <c r="O1660" s="116"/>
      <c r="P1660" s="116" t="s">
        <v>10282</v>
      </c>
      <c r="Q1660" s="168">
        <v>45623</v>
      </c>
    </row>
    <row r="1661" spans="1:17" hidden="1" x14ac:dyDescent="0.25">
      <c r="A1661" s="18">
        <v>1210100520</v>
      </c>
      <c r="B1661" s="19" t="s">
        <v>752</v>
      </c>
      <c r="C1661" s="261" t="s">
        <v>19</v>
      </c>
      <c r="D1661" s="261" t="s">
        <v>753</v>
      </c>
      <c r="E1661" s="262">
        <v>2</v>
      </c>
      <c r="F1661" s="263">
        <v>45601</v>
      </c>
      <c r="G1661" s="263" t="s">
        <v>12059</v>
      </c>
      <c r="H1661" s="263">
        <v>45602</v>
      </c>
      <c r="I1661" s="264"/>
      <c r="J1661" s="264" t="s">
        <v>10099</v>
      </c>
      <c r="K1661" s="338" t="s">
        <v>10398</v>
      </c>
      <c r="L1661" s="195">
        <v>37051</v>
      </c>
      <c r="M1661" s="168">
        <v>45622</v>
      </c>
      <c r="N1661" s="116" t="s">
        <v>10280</v>
      </c>
      <c r="O1661" s="116"/>
      <c r="P1661" s="116" t="s">
        <v>10282</v>
      </c>
      <c r="Q1661" s="168">
        <v>45624</v>
      </c>
    </row>
    <row r="1662" spans="1:17" hidden="1" x14ac:dyDescent="0.25">
      <c r="A1662" s="18">
        <v>1213101560</v>
      </c>
      <c r="B1662" s="14" t="s">
        <v>12019</v>
      </c>
      <c r="C1662" s="261" t="s">
        <v>1469</v>
      </c>
      <c r="D1662" s="261" t="s">
        <v>11200</v>
      </c>
      <c r="E1662" s="262">
        <v>10</v>
      </c>
      <c r="F1662" s="263">
        <v>45593</v>
      </c>
      <c r="G1662" s="262" t="s">
        <v>12059</v>
      </c>
      <c r="H1662" s="263">
        <v>45602</v>
      </c>
      <c r="I1662" s="264"/>
      <c r="J1662" s="264" t="s">
        <v>10099</v>
      </c>
      <c r="K1662" s="338" t="s">
        <v>10398</v>
      </c>
      <c r="L1662" s="195">
        <v>37050</v>
      </c>
      <c r="M1662" s="168">
        <v>45622</v>
      </c>
      <c r="N1662" s="116" t="s">
        <v>10281</v>
      </c>
      <c r="O1662" s="116"/>
      <c r="P1662" s="116" t="s">
        <v>10282</v>
      </c>
      <c r="Q1662" s="168">
        <v>45625</v>
      </c>
    </row>
    <row r="1663" spans="1:17" hidden="1" x14ac:dyDescent="0.25">
      <c r="A1663" s="18">
        <v>1213103760</v>
      </c>
      <c r="B1663" s="30" t="s">
        <v>11750</v>
      </c>
      <c r="C1663" s="261" t="s">
        <v>6699</v>
      </c>
      <c r="D1663" s="261" t="s">
        <v>11753</v>
      </c>
      <c r="E1663" s="262">
        <v>3</v>
      </c>
      <c r="F1663" s="263">
        <v>45601</v>
      </c>
      <c r="G1663" s="262" t="s">
        <v>12059</v>
      </c>
      <c r="H1663" s="263">
        <v>45602</v>
      </c>
      <c r="I1663" s="264"/>
      <c r="J1663" s="264" t="s">
        <v>10099</v>
      </c>
      <c r="K1663" s="338" t="s">
        <v>10398</v>
      </c>
      <c r="L1663" s="195">
        <v>37051</v>
      </c>
      <c r="M1663" s="168">
        <v>45622</v>
      </c>
      <c r="N1663" s="116" t="s">
        <v>10280</v>
      </c>
      <c r="O1663" s="116"/>
      <c r="P1663" s="116" t="s">
        <v>10282</v>
      </c>
      <c r="Q1663" s="168">
        <v>45624</v>
      </c>
    </row>
    <row r="1664" spans="1:17" hidden="1" x14ac:dyDescent="0.25">
      <c r="A1664" s="18">
        <v>1219100030</v>
      </c>
      <c r="B1664" s="10" t="s">
        <v>3397</v>
      </c>
      <c r="C1664" s="265" t="s">
        <v>19</v>
      </c>
      <c r="D1664" s="265" t="s">
        <v>3398</v>
      </c>
      <c r="E1664" s="266">
        <v>420</v>
      </c>
      <c r="F1664" s="267">
        <v>45601</v>
      </c>
      <c r="G1664" s="267" t="s">
        <v>12059</v>
      </c>
      <c r="H1664" s="267">
        <v>45602</v>
      </c>
      <c r="I1664" s="268"/>
      <c r="J1664" s="268"/>
      <c r="K1664" s="338" t="s">
        <v>10398</v>
      </c>
      <c r="L1664" s="195">
        <v>37050</v>
      </c>
      <c r="M1664" s="168">
        <v>45622</v>
      </c>
      <c r="N1664" s="116" t="s">
        <v>10281</v>
      </c>
      <c r="O1664" s="116"/>
      <c r="P1664" s="116" t="s">
        <v>10282</v>
      </c>
      <c r="Q1664" s="168">
        <v>45625</v>
      </c>
    </row>
    <row r="1665" spans="1:17" hidden="1" x14ac:dyDescent="0.25">
      <c r="A1665" s="18">
        <v>1233100580</v>
      </c>
      <c r="B1665" s="23" t="s">
        <v>8954</v>
      </c>
      <c r="C1665" s="265" t="s">
        <v>731</v>
      </c>
      <c r="D1665" s="265" t="s">
        <v>8956</v>
      </c>
      <c r="E1665" s="266">
        <v>10</v>
      </c>
      <c r="F1665" s="267">
        <v>45601</v>
      </c>
      <c r="G1665" s="267" t="s">
        <v>12059</v>
      </c>
      <c r="H1665" s="267">
        <v>45602</v>
      </c>
      <c r="I1665" s="268"/>
      <c r="J1665" s="268"/>
      <c r="K1665" s="338" t="s">
        <v>10398</v>
      </c>
      <c r="L1665" s="195">
        <v>37050</v>
      </c>
      <c r="M1665" s="168">
        <v>45622</v>
      </c>
      <c r="N1665" s="116" t="s">
        <v>10281</v>
      </c>
      <c r="O1665" s="116"/>
      <c r="P1665" s="116" t="s">
        <v>10282</v>
      </c>
      <c r="Q1665" s="168">
        <v>45625</v>
      </c>
    </row>
    <row r="1666" spans="1:17" hidden="1" x14ac:dyDescent="0.25">
      <c r="A1666" s="18">
        <v>1233101510</v>
      </c>
      <c r="B1666" s="23" t="s">
        <v>8301</v>
      </c>
      <c r="C1666" s="265" t="s">
        <v>731</v>
      </c>
      <c r="D1666" s="265" t="s">
        <v>8300</v>
      </c>
      <c r="E1666" s="266">
        <v>2</v>
      </c>
      <c r="F1666" s="267">
        <v>45601</v>
      </c>
      <c r="G1666" s="267" t="s">
        <v>12059</v>
      </c>
      <c r="H1666" s="267">
        <v>45602</v>
      </c>
      <c r="I1666" s="268"/>
      <c r="J1666" s="268"/>
      <c r="K1666" s="338" t="s">
        <v>10398</v>
      </c>
      <c r="L1666" s="195">
        <v>37050</v>
      </c>
      <c r="M1666" s="168">
        <v>45622</v>
      </c>
      <c r="N1666" s="116" t="s">
        <v>10281</v>
      </c>
      <c r="O1666" s="116"/>
      <c r="P1666" s="116" t="s">
        <v>10282</v>
      </c>
      <c r="Q1666" s="168">
        <v>45625</v>
      </c>
    </row>
    <row r="1667" spans="1:17" ht="25.5" hidden="1" x14ac:dyDescent="0.25">
      <c r="A1667" s="18">
        <v>1519106720</v>
      </c>
      <c r="B1667" s="29" t="s">
        <v>292</v>
      </c>
      <c r="C1667" s="244" t="s">
        <v>19</v>
      </c>
      <c r="D1667" s="244" t="s">
        <v>7609</v>
      </c>
      <c r="E1667" s="245">
        <v>2</v>
      </c>
      <c r="F1667" s="246">
        <v>45601</v>
      </c>
      <c r="G1667" s="246" t="s">
        <v>12064</v>
      </c>
      <c r="H1667" s="246">
        <v>45602</v>
      </c>
      <c r="I1667" s="247" t="s">
        <v>8963</v>
      </c>
      <c r="J1667" s="247" t="s">
        <v>10003</v>
      </c>
      <c r="K1667" s="338" t="s">
        <v>10398</v>
      </c>
      <c r="L1667" s="195">
        <v>36969</v>
      </c>
      <c r="M1667" s="168">
        <v>45614</v>
      </c>
      <c r="N1667" s="116" t="s">
        <v>11748</v>
      </c>
      <c r="O1667" s="116"/>
      <c r="P1667" s="116" t="s">
        <v>10282</v>
      </c>
      <c r="Q1667" s="168">
        <v>45615</v>
      </c>
    </row>
    <row r="1668" spans="1:17" hidden="1" x14ac:dyDescent="0.25">
      <c r="A1668" s="18">
        <v>1522101310</v>
      </c>
      <c r="B1668" s="14" t="s">
        <v>2214</v>
      </c>
      <c r="C1668" s="265" t="s">
        <v>19</v>
      </c>
      <c r="D1668" s="265" t="s">
        <v>8037</v>
      </c>
      <c r="E1668" s="266">
        <v>50</v>
      </c>
      <c r="F1668" s="267">
        <v>45595</v>
      </c>
      <c r="G1668" s="266" t="s">
        <v>12064</v>
      </c>
      <c r="H1668" s="267">
        <v>45602</v>
      </c>
      <c r="I1668" s="268"/>
      <c r="J1668" s="268"/>
      <c r="K1668" s="338" t="s">
        <v>10398</v>
      </c>
      <c r="L1668" s="195">
        <v>36971</v>
      </c>
      <c r="M1668" s="168">
        <v>45614</v>
      </c>
      <c r="N1668" s="116" t="s">
        <v>11873</v>
      </c>
      <c r="O1668" s="116"/>
      <c r="P1668" s="116" t="s">
        <v>10282</v>
      </c>
      <c r="Q1668" s="168">
        <v>45642</v>
      </c>
    </row>
    <row r="1669" spans="1:17" hidden="1" x14ac:dyDescent="0.25">
      <c r="A1669" s="18">
        <v>1524102280</v>
      </c>
      <c r="B1669" s="19" t="s">
        <v>7603</v>
      </c>
      <c r="C1669" s="244" t="s">
        <v>19</v>
      </c>
      <c r="D1669" s="244" t="s">
        <v>7605</v>
      </c>
      <c r="E1669" s="245">
        <v>1</v>
      </c>
      <c r="F1669" s="246">
        <v>45601</v>
      </c>
      <c r="G1669" s="246" t="s">
        <v>12064</v>
      </c>
      <c r="H1669" s="246">
        <v>45602</v>
      </c>
      <c r="I1669" s="247" t="s">
        <v>8963</v>
      </c>
      <c r="J1669" s="247" t="s">
        <v>10002</v>
      </c>
      <c r="K1669" s="338" t="s">
        <v>10398</v>
      </c>
      <c r="L1669" s="195">
        <v>36970</v>
      </c>
      <c r="M1669" s="168">
        <v>45614</v>
      </c>
      <c r="N1669" s="116" t="s">
        <v>10844</v>
      </c>
      <c r="O1669" s="116"/>
      <c r="P1669" s="116" t="s">
        <v>10282</v>
      </c>
      <c r="Q1669" s="168">
        <v>45637</v>
      </c>
    </row>
    <row r="1670" spans="1:17" hidden="1" x14ac:dyDescent="0.25">
      <c r="A1670" s="18">
        <v>1524102290</v>
      </c>
      <c r="B1670" s="19" t="s">
        <v>7597</v>
      </c>
      <c r="C1670" s="244" t="s">
        <v>19</v>
      </c>
      <c r="D1670" s="244" t="s">
        <v>7599</v>
      </c>
      <c r="E1670" s="245">
        <v>2</v>
      </c>
      <c r="F1670" s="246">
        <v>45601</v>
      </c>
      <c r="G1670" s="246" t="s">
        <v>12064</v>
      </c>
      <c r="H1670" s="246">
        <v>45602</v>
      </c>
      <c r="I1670" s="247" t="s">
        <v>8963</v>
      </c>
      <c r="J1670" s="247" t="s">
        <v>10003</v>
      </c>
      <c r="K1670" s="338" t="s">
        <v>10398</v>
      </c>
      <c r="L1670" s="195">
        <v>36971</v>
      </c>
      <c r="M1670" s="168">
        <v>45614</v>
      </c>
      <c r="N1670" s="116" t="s">
        <v>11873</v>
      </c>
      <c r="O1670" s="116"/>
      <c r="P1670" s="116" t="s">
        <v>10282</v>
      </c>
      <c r="Q1670" s="168">
        <v>45642</v>
      </c>
    </row>
    <row r="1671" spans="1:17" hidden="1" x14ac:dyDescent="0.25">
      <c r="A1671" s="18">
        <v>1524102300</v>
      </c>
      <c r="B1671" s="19" t="s">
        <v>7594</v>
      </c>
      <c r="C1671" s="244" t="s">
        <v>19</v>
      </c>
      <c r="D1671" s="244" t="s">
        <v>7596</v>
      </c>
      <c r="E1671" s="245">
        <v>1</v>
      </c>
      <c r="F1671" s="246">
        <v>45601</v>
      </c>
      <c r="G1671" s="246" t="s">
        <v>12064</v>
      </c>
      <c r="H1671" s="246">
        <v>45602</v>
      </c>
      <c r="I1671" s="247" t="s">
        <v>8963</v>
      </c>
      <c r="J1671" s="247" t="s">
        <v>10002</v>
      </c>
      <c r="K1671" s="338" t="s">
        <v>10398</v>
      </c>
      <c r="L1671" s="195">
        <v>36970</v>
      </c>
      <c r="M1671" s="168">
        <v>45614</v>
      </c>
      <c r="N1671" s="116" t="s">
        <v>10844</v>
      </c>
      <c r="O1671" s="116"/>
      <c r="P1671" s="116" t="s">
        <v>10282</v>
      </c>
      <c r="Q1671" s="168">
        <v>45637</v>
      </c>
    </row>
    <row r="1672" spans="1:17" hidden="1" x14ac:dyDescent="0.25">
      <c r="A1672" s="18">
        <v>1524102320</v>
      </c>
      <c r="B1672" s="14" t="s">
        <v>6518</v>
      </c>
      <c r="C1672" s="244" t="s">
        <v>19</v>
      </c>
      <c r="D1672" s="244" t="s">
        <v>7590</v>
      </c>
      <c r="E1672" s="245">
        <v>6</v>
      </c>
      <c r="F1672" s="246">
        <v>45601</v>
      </c>
      <c r="G1672" s="246" t="s">
        <v>12064</v>
      </c>
      <c r="H1672" s="246">
        <v>45602</v>
      </c>
      <c r="I1672" s="247" t="s">
        <v>8963</v>
      </c>
      <c r="J1672" s="247" t="s">
        <v>10523</v>
      </c>
      <c r="K1672" s="338" t="s">
        <v>10398</v>
      </c>
      <c r="L1672" s="195">
        <v>36970</v>
      </c>
      <c r="M1672" s="168">
        <v>45614</v>
      </c>
      <c r="N1672" s="116" t="s">
        <v>10844</v>
      </c>
      <c r="O1672" s="116"/>
      <c r="P1672" s="116" t="s">
        <v>10282</v>
      </c>
      <c r="Q1672" s="168">
        <v>45632</v>
      </c>
    </row>
    <row r="1673" spans="1:17" hidden="1" x14ac:dyDescent="0.25">
      <c r="A1673" s="18">
        <v>1521100030</v>
      </c>
      <c r="B1673" s="14" t="s">
        <v>6267</v>
      </c>
      <c r="C1673" s="265" t="s">
        <v>19</v>
      </c>
      <c r="D1673" s="265" t="s">
        <v>6268</v>
      </c>
      <c r="E1673" s="266">
        <v>50</v>
      </c>
      <c r="F1673" s="267">
        <v>45601</v>
      </c>
      <c r="G1673" s="267" t="s">
        <v>12065</v>
      </c>
      <c r="H1673" s="267">
        <v>45602</v>
      </c>
      <c r="I1673" s="268"/>
      <c r="J1673" s="268"/>
      <c r="K1673" s="338" t="s">
        <v>10398</v>
      </c>
      <c r="L1673" s="195">
        <v>36888</v>
      </c>
      <c r="M1673" s="168">
        <v>45604</v>
      </c>
      <c r="N1673" s="116" t="s">
        <v>10175</v>
      </c>
      <c r="O1673" s="116"/>
      <c r="P1673" s="116" t="s">
        <v>10282</v>
      </c>
      <c r="Q1673" s="168">
        <v>45643</v>
      </c>
    </row>
    <row r="1674" spans="1:17" hidden="1" x14ac:dyDescent="0.25">
      <c r="A1674" s="18">
        <v>1810104130</v>
      </c>
      <c r="B1674" s="29" t="s">
        <v>4953</v>
      </c>
      <c r="C1674" s="244" t="s">
        <v>19</v>
      </c>
      <c r="D1674" s="244" t="s">
        <v>4954</v>
      </c>
      <c r="E1674" s="245">
        <v>20</v>
      </c>
      <c r="F1674" s="246">
        <v>45590</v>
      </c>
      <c r="G1674" s="245" t="s">
        <v>12065</v>
      </c>
      <c r="H1674" s="246">
        <v>45602</v>
      </c>
      <c r="I1674" s="247" t="s">
        <v>8963</v>
      </c>
      <c r="J1674" s="247" t="s">
        <v>10678</v>
      </c>
      <c r="K1674" s="338" t="s">
        <v>10398</v>
      </c>
      <c r="L1674" s="195">
        <v>36888</v>
      </c>
      <c r="M1674" s="168">
        <v>45604</v>
      </c>
      <c r="N1674" s="116" t="s">
        <v>10175</v>
      </c>
      <c r="O1674" s="116"/>
      <c r="P1674" s="116" t="s">
        <v>10282</v>
      </c>
      <c r="Q1674" s="168">
        <v>45604</v>
      </c>
    </row>
    <row r="1675" spans="1:17" hidden="1" x14ac:dyDescent="0.25">
      <c r="A1675" s="18">
        <v>1810104280</v>
      </c>
      <c r="B1675" s="14" t="s">
        <v>5010</v>
      </c>
      <c r="C1675" s="244" t="s">
        <v>19</v>
      </c>
      <c r="D1675" s="244" t="s">
        <v>5011</v>
      </c>
      <c r="E1675" s="245">
        <v>18</v>
      </c>
      <c r="F1675" s="246">
        <v>45601</v>
      </c>
      <c r="G1675" s="246" t="s">
        <v>12065</v>
      </c>
      <c r="H1675" s="246">
        <v>45602</v>
      </c>
      <c r="I1675" s="247" t="s">
        <v>8963</v>
      </c>
      <c r="J1675" s="247" t="s">
        <v>10951</v>
      </c>
      <c r="K1675" s="338" t="s">
        <v>10398</v>
      </c>
      <c r="L1675" s="195">
        <v>36888</v>
      </c>
      <c r="M1675" s="168">
        <v>45604</v>
      </c>
      <c r="N1675" s="116" t="s">
        <v>10175</v>
      </c>
      <c r="O1675" s="116"/>
      <c r="P1675" s="116" t="s">
        <v>10282</v>
      </c>
      <c r="Q1675" s="168">
        <v>45643</v>
      </c>
    </row>
    <row r="1676" spans="1:17" hidden="1" x14ac:dyDescent="0.25">
      <c r="A1676" s="18">
        <v>1810105040</v>
      </c>
      <c r="B1676" s="14" t="s">
        <v>3148</v>
      </c>
      <c r="C1676" s="265" t="s">
        <v>19</v>
      </c>
      <c r="D1676" s="265" t="s">
        <v>3149</v>
      </c>
      <c r="E1676" s="266">
        <v>100</v>
      </c>
      <c r="F1676" s="267">
        <v>45601</v>
      </c>
      <c r="G1676" s="267" t="s">
        <v>12065</v>
      </c>
      <c r="H1676" s="267">
        <v>45602</v>
      </c>
      <c r="I1676" s="268"/>
      <c r="J1676" s="268"/>
      <c r="K1676" s="338" t="s">
        <v>10398</v>
      </c>
      <c r="L1676" s="195">
        <v>36888</v>
      </c>
      <c r="M1676" s="168">
        <v>45604</v>
      </c>
      <c r="N1676" s="116" t="s">
        <v>10175</v>
      </c>
      <c r="O1676" s="116"/>
      <c r="P1676" s="116" t="s">
        <v>10282</v>
      </c>
      <c r="Q1676" s="168">
        <v>45643</v>
      </c>
    </row>
    <row r="1677" spans="1:17" hidden="1" x14ac:dyDescent="0.25">
      <c r="A1677" s="18">
        <v>1810105080</v>
      </c>
      <c r="B1677" s="14" t="s">
        <v>3095</v>
      </c>
      <c r="C1677" s="265" t="s">
        <v>19</v>
      </c>
      <c r="D1677" s="265" t="s">
        <v>3096</v>
      </c>
      <c r="E1677" s="266">
        <v>50</v>
      </c>
      <c r="F1677" s="267">
        <v>45601</v>
      </c>
      <c r="G1677" s="267" t="s">
        <v>12065</v>
      </c>
      <c r="H1677" s="267">
        <v>45602</v>
      </c>
      <c r="I1677" s="268"/>
      <c r="J1677" s="268"/>
      <c r="K1677" s="338" t="s">
        <v>10398</v>
      </c>
      <c r="L1677" s="195">
        <v>36888</v>
      </c>
      <c r="M1677" s="168">
        <v>45604</v>
      </c>
      <c r="N1677" s="116" t="s">
        <v>10175</v>
      </c>
      <c r="O1677" s="116"/>
      <c r="P1677" s="116" t="s">
        <v>10282</v>
      </c>
      <c r="Q1677" s="168">
        <v>45643</v>
      </c>
    </row>
    <row r="1678" spans="1:17" hidden="1" x14ac:dyDescent="0.25">
      <c r="A1678" s="18">
        <v>1219105410</v>
      </c>
      <c r="B1678" s="14" t="s">
        <v>8832</v>
      </c>
      <c r="C1678" s="244" t="s">
        <v>19</v>
      </c>
      <c r="D1678" s="244" t="s">
        <v>10013</v>
      </c>
      <c r="E1678" s="245">
        <v>182.68</v>
      </c>
      <c r="F1678" s="246">
        <v>45593</v>
      </c>
      <c r="G1678" s="245" t="s">
        <v>12066</v>
      </c>
      <c r="H1678" s="246">
        <v>45602</v>
      </c>
      <c r="I1678" s="247" t="s">
        <v>8963</v>
      </c>
      <c r="J1678" s="247" t="s">
        <v>12017</v>
      </c>
      <c r="K1678" s="338" t="s">
        <v>10398</v>
      </c>
      <c r="L1678" s="195">
        <v>36999</v>
      </c>
      <c r="M1678" s="168">
        <v>45617</v>
      </c>
      <c r="N1678" s="116" t="s">
        <v>11683</v>
      </c>
      <c r="O1678" s="116"/>
      <c r="P1678" s="116" t="s">
        <v>10282</v>
      </c>
      <c r="Q1678" s="168">
        <v>45622</v>
      </c>
    </row>
    <row r="1679" spans="1:17" hidden="1" x14ac:dyDescent="0.25">
      <c r="A1679" s="18">
        <v>1519106130</v>
      </c>
      <c r="B1679" s="14" t="s">
        <v>1122</v>
      </c>
      <c r="C1679" s="261" t="s">
        <v>19</v>
      </c>
      <c r="D1679" s="261" t="s">
        <v>9631</v>
      </c>
      <c r="E1679" s="262">
        <v>1</v>
      </c>
      <c r="F1679" s="263">
        <v>45595</v>
      </c>
      <c r="G1679" s="262" t="s">
        <v>12067</v>
      </c>
      <c r="H1679" s="263">
        <v>45602</v>
      </c>
      <c r="I1679" s="264"/>
      <c r="J1679" s="264" t="s">
        <v>10099</v>
      </c>
      <c r="K1679" s="338" t="s">
        <v>10398</v>
      </c>
      <c r="L1679" s="195">
        <v>37003</v>
      </c>
      <c r="M1679" s="168">
        <v>45617</v>
      </c>
      <c r="N1679" s="116" t="s">
        <v>10248</v>
      </c>
      <c r="O1679" s="116"/>
      <c r="P1679" s="116" t="s">
        <v>10282</v>
      </c>
      <c r="Q1679" s="168">
        <v>45623</v>
      </c>
    </row>
    <row r="1680" spans="1:17" hidden="1" x14ac:dyDescent="0.25">
      <c r="A1680" s="18">
        <v>1321100480</v>
      </c>
      <c r="B1680" s="19" t="s">
        <v>6742</v>
      </c>
      <c r="C1680" s="244" t="s">
        <v>19</v>
      </c>
      <c r="D1680" s="244" t="s">
        <v>6848</v>
      </c>
      <c r="E1680" s="245">
        <v>4</v>
      </c>
      <c r="F1680" s="246">
        <v>45594</v>
      </c>
      <c r="G1680" s="245" t="s">
        <v>12061</v>
      </c>
      <c r="H1680" s="246">
        <v>45602</v>
      </c>
      <c r="I1680" s="247" t="s">
        <v>8963</v>
      </c>
      <c r="J1680" s="247" t="s">
        <v>10523</v>
      </c>
      <c r="K1680" s="338" t="s">
        <v>10398</v>
      </c>
      <c r="L1680" s="195">
        <v>36915</v>
      </c>
      <c r="M1680" s="168">
        <v>45607</v>
      </c>
      <c r="N1680" s="116" t="s">
        <v>10466</v>
      </c>
      <c r="O1680" s="116"/>
      <c r="P1680" s="116" t="s">
        <v>10282</v>
      </c>
      <c r="Q1680" s="168">
        <v>45607</v>
      </c>
    </row>
    <row r="1681" spans="1:17" ht="25.5" hidden="1" x14ac:dyDescent="0.25">
      <c r="A1681" s="18">
        <v>1016101720</v>
      </c>
      <c r="B1681" s="14" t="s">
        <v>10818</v>
      </c>
      <c r="C1681" s="244" t="s">
        <v>19</v>
      </c>
      <c r="D1681" s="244" t="s">
        <v>10819</v>
      </c>
      <c r="E1681" s="245">
        <v>2</v>
      </c>
      <c r="F1681" s="246">
        <v>45594</v>
      </c>
      <c r="G1681" s="246" t="s">
        <v>12060</v>
      </c>
      <c r="H1681" s="246">
        <v>45602</v>
      </c>
      <c r="I1681" s="247" t="s">
        <v>8963</v>
      </c>
      <c r="J1681" s="247" t="s">
        <v>10003</v>
      </c>
      <c r="K1681" s="338" t="s">
        <v>10398</v>
      </c>
      <c r="L1681" s="195">
        <v>36947</v>
      </c>
      <c r="M1681" s="168">
        <v>45611</v>
      </c>
      <c r="N1681" s="116" t="s">
        <v>10929</v>
      </c>
      <c r="O1681" s="116"/>
      <c r="P1681" s="116" t="s">
        <v>10282</v>
      </c>
      <c r="Q1681" s="168">
        <v>45629</v>
      </c>
    </row>
    <row r="1682" spans="1:17" hidden="1" x14ac:dyDescent="0.25">
      <c r="A1682" s="18">
        <v>1520103660</v>
      </c>
      <c r="B1682" s="14" t="s">
        <v>10937</v>
      </c>
      <c r="C1682" s="244" t="s">
        <v>19</v>
      </c>
      <c r="D1682" s="244" t="s">
        <v>10940</v>
      </c>
      <c r="E1682" s="245">
        <v>10</v>
      </c>
      <c r="F1682" s="246">
        <v>45589</v>
      </c>
      <c r="G1682" s="245" t="s">
        <v>12062</v>
      </c>
      <c r="H1682" s="246">
        <v>45602</v>
      </c>
      <c r="I1682" s="247" t="s">
        <v>8963</v>
      </c>
      <c r="J1682" s="247" t="s">
        <v>10523</v>
      </c>
      <c r="K1682" s="338" t="s">
        <v>10398</v>
      </c>
      <c r="L1682" s="195">
        <v>36945</v>
      </c>
      <c r="M1682" s="168">
        <v>45616</v>
      </c>
      <c r="N1682" s="116" t="s">
        <v>10825</v>
      </c>
      <c r="O1682" s="116"/>
      <c r="P1682" s="116" t="s">
        <v>10282</v>
      </c>
      <c r="Q1682" s="168">
        <v>45616</v>
      </c>
    </row>
    <row r="1683" spans="1:17" hidden="1" x14ac:dyDescent="0.25">
      <c r="A1683" s="18">
        <v>1012100120</v>
      </c>
      <c r="B1683" s="14" t="s">
        <v>2994</v>
      </c>
      <c r="C1683" s="265" t="s">
        <v>19</v>
      </c>
      <c r="D1683" s="265" t="s">
        <v>6630</v>
      </c>
      <c r="E1683" s="266">
        <v>40</v>
      </c>
      <c r="F1683" s="267">
        <v>45601</v>
      </c>
      <c r="G1683" s="266" t="s">
        <v>12063</v>
      </c>
      <c r="H1683" s="267">
        <v>45602</v>
      </c>
      <c r="I1683" s="268"/>
      <c r="J1683" s="268"/>
      <c r="K1683" s="338" t="s">
        <v>10398</v>
      </c>
      <c r="L1683" s="195">
        <v>36946</v>
      </c>
      <c r="M1683" s="168">
        <v>45611</v>
      </c>
      <c r="N1683" s="116" t="s">
        <v>10528</v>
      </c>
      <c r="O1683" s="116" t="s">
        <v>15023</v>
      </c>
      <c r="P1683" s="116" t="s">
        <v>10282</v>
      </c>
      <c r="Q1683" s="168">
        <v>45695</v>
      </c>
    </row>
    <row r="1684" spans="1:17" hidden="1" x14ac:dyDescent="0.25">
      <c r="A1684" s="18">
        <v>1027100100</v>
      </c>
      <c r="B1684" s="14" t="s">
        <v>481</v>
      </c>
      <c r="C1684" s="265" t="s">
        <v>19</v>
      </c>
      <c r="D1684" s="265" t="s">
        <v>8273</v>
      </c>
      <c r="E1684" s="266">
        <v>12</v>
      </c>
      <c r="F1684" s="267">
        <v>45607</v>
      </c>
      <c r="G1684" s="266" t="s">
        <v>12077</v>
      </c>
      <c r="H1684" s="267">
        <v>45608</v>
      </c>
      <c r="I1684" s="268"/>
      <c r="J1684" s="268"/>
      <c r="K1684" s="338" t="s">
        <v>10398</v>
      </c>
      <c r="L1684" s="195">
        <v>36948</v>
      </c>
      <c r="M1684" s="168">
        <v>45611</v>
      </c>
      <c r="N1684" s="116" t="s">
        <v>10291</v>
      </c>
      <c r="O1684" s="116"/>
      <c r="P1684" s="116" t="s">
        <v>10282</v>
      </c>
      <c r="Q1684" s="168">
        <v>45614</v>
      </c>
    </row>
    <row r="1685" spans="1:17" hidden="1" x14ac:dyDescent="0.25">
      <c r="A1685" s="18">
        <v>1027100230</v>
      </c>
      <c r="B1685" s="30" t="s">
        <v>482</v>
      </c>
      <c r="C1685" s="244" t="s">
        <v>19</v>
      </c>
      <c r="D1685" s="244" t="s">
        <v>483</v>
      </c>
      <c r="E1685" s="245">
        <v>2</v>
      </c>
      <c r="F1685" s="246">
        <v>45604</v>
      </c>
      <c r="G1685" s="245" t="s">
        <v>12077</v>
      </c>
      <c r="H1685" s="246">
        <v>45608</v>
      </c>
      <c r="I1685" s="247" t="s">
        <v>8963</v>
      </c>
      <c r="J1685" s="247" t="s">
        <v>10003</v>
      </c>
      <c r="K1685" s="338" t="s">
        <v>10398</v>
      </c>
      <c r="L1685" s="195">
        <v>36948</v>
      </c>
      <c r="M1685" s="168">
        <v>45611</v>
      </c>
      <c r="N1685" s="116" t="s">
        <v>10291</v>
      </c>
      <c r="O1685" s="116"/>
      <c r="P1685" s="116" t="s">
        <v>10282</v>
      </c>
      <c r="Q1685" s="168">
        <v>45614</v>
      </c>
    </row>
    <row r="1686" spans="1:17" hidden="1" x14ac:dyDescent="0.25">
      <c r="A1686" s="18">
        <v>1213102100</v>
      </c>
      <c r="B1686" s="14" t="s">
        <v>1478</v>
      </c>
      <c r="C1686" s="244" t="s">
        <v>1469</v>
      </c>
      <c r="D1686" s="244" t="s">
        <v>1479</v>
      </c>
      <c r="E1686" s="245">
        <v>100</v>
      </c>
      <c r="F1686" s="246">
        <v>45607</v>
      </c>
      <c r="G1686" s="273" t="s">
        <v>12078</v>
      </c>
      <c r="H1686" s="246">
        <v>45608</v>
      </c>
      <c r="I1686" s="247"/>
      <c r="J1686" s="247" t="s">
        <v>10099</v>
      </c>
      <c r="K1686" s="338" t="s">
        <v>10398</v>
      </c>
      <c r="L1686" s="195">
        <v>36995</v>
      </c>
      <c r="M1686" s="168">
        <v>45616</v>
      </c>
      <c r="N1686" s="116" t="s">
        <v>10677</v>
      </c>
      <c r="O1686" s="116"/>
      <c r="P1686" s="116" t="s">
        <v>10282</v>
      </c>
      <c r="Q1686" s="168">
        <v>45621</v>
      </c>
    </row>
    <row r="1687" spans="1:17" hidden="1" x14ac:dyDescent="0.25">
      <c r="A1687" s="18">
        <v>1018100000</v>
      </c>
      <c r="B1687" s="14" t="s">
        <v>2572</v>
      </c>
      <c r="C1687" s="265" t="s">
        <v>19</v>
      </c>
      <c r="D1687" s="265" t="s">
        <v>6474</v>
      </c>
      <c r="E1687" s="266">
        <v>50</v>
      </c>
      <c r="F1687" s="267">
        <v>45607</v>
      </c>
      <c r="G1687" s="266" t="s">
        <v>12079</v>
      </c>
      <c r="H1687" s="267">
        <v>45608</v>
      </c>
      <c r="I1687" s="268"/>
      <c r="J1687" s="268"/>
      <c r="K1687" s="338" t="s">
        <v>10398</v>
      </c>
      <c r="L1687" s="195">
        <v>36989</v>
      </c>
      <c r="M1687" s="168">
        <v>45616</v>
      </c>
      <c r="N1687" s="116" t="s">
        <v>10307</v>
      </c>
      <c r="O1687" s="116"/>
      <c r="P1687" s="116" t="s">
        <v>10282</v>
      </c>
      <c r="Q1687" s="168">
        <v>45636</v>
      </c>
    </row>
    <row r="1688" spans="1:17" hidden="1" x14ac:dyDescent="0.25">
      <c r="A1688" s="18">
        <v>1018100010</v>
      </c>
      <c r="B1688" s="14" t="s">
        <v>2570</v>
      </c>
      <c r="C1688" s="244" t="s">
        <v>19</v>
      </c>
      <c r="D1688" s="244" t="s">
        <v>2571</v>
      </c>
      <c r="E1688" s="245">
        <v>100</v>
      </c>
      <c r="F1688" s="246">
        <v>45607</v>
      </c>
      <c r="G1688" s="273" t="s">
        <v>12079</v>
      </c>
      <c r="H1688" s="246">
        <v>45608</v>
      </c>
      <c r="I1688" s="247" t="s">
        <v>8963</v>
      </c>
      <c r="J1688" s="247" t="s">
        <v>10633</v>
      </c>
      <c r="K1688" s="338" t="s">
        <v>10398</v>
      </c>
      <c r="L1688" s="195">
        <v>36989</v>
      </c>
      <c r="M1688" s="168">
        <v>45616</v>
      </c>
      <c r="N1688" s="116" t="s">
        <v>10307</v>
      </c>
      <c r="O1688" s="116"/>
      <c r="P1688" s="116" t="s">
        <v>10282</v>
      </c>
      <c r="Q1688" s="168">
        <v>45636</v>
      </c>
    </row>
    <row r="1689" spans="1:17" hidden="1" x14ac:dyDescent="0.25">
      <c r="A1689" s="18">
        <v>1010100120</v>
      </c>
      <c r="B1689" s="14" t="s">
        <v>2270</v>
      </c>
      <c r="C1689" s="261" t="s">
        <v>19</v>
      </c>
      <c r="D1689" s="261" t="s">
        <v>2271</v>
      </c>
      <c r="E1689" s="262">
        <v>100</v>
      </c>
      <c r="F1689" s="263">
        <v>45603</v>
      </c>
      <c r="G1689" s="263" t="s">
        <v>12080</v>
      </c>
      <c r="H1689" s="263">
        <v>45608</v>
      </c>
      <c r="I1689" s="264"/>
      <c r="J1689" s="264"/>
      <c r="K1689" s="338" t="s">
        <v>10398</v>
      </c>
      <c r="L1689" s="195">
        <v>36991</v>
      </c>
      <c r="M1689" s="168">
        <v>45616</v>
      </c>
      <c r="N1689" s="116" t="s">
        <v>10284</v>
      </c>
      <c r="O1689" s="116"/>
      <c r="P1689" s="116" t="s">
        <v>10282</v>
      </c>
      <c r="Q1689" s="168">
        <v>45621</v>
      </c>
    </row>
    <row r="1690" spans="1:17" hidden="1" x14ac:dyDescent="0.25">
      <c r="A1690" s="18">
        <v>1010100750</v>
      </c>
      <c r="B1690" s="14" t="s">
        <v>2300</v>
      </c>
      <c r="C1690" s="261" t="s">
        <v>19</v>
      </c>
      <c r="D1690" s="261" t="s">
        <v>2301</v>
      </c>
      <c r="E1690" s="262">
        <v>100</v>
      </c>
      <c r="F1690" s="263">
        <v>45603</v>
      </c>
      <c r="G1690" s="263" t="s">
        <v>12080</v>
      </c>
      <c r="H1690" s="263">
        <v>45608</v>
      </c>
      <c r="I1690" s="264"/>
      <c r="J1690" s="264"/>
      <c r="K1690" s="338" t="s">
        <v>10398</v>
      </c>
      <c r="L1690" s="195">
        <v>36990</v>
      </c>
      <c r="M1690" s="168">
        <v>45616</v>
      </c>
      <c r="N1690" s="116" t="s">
        <v>10273</v>
      </c>
      <c r="O1690" s="116"/>
      <c r="P1690" s="116" t="s">
        <v>10282</v>
      </c>
      <c r="Q1690" s="168">
        <v>45618</v>
      </c>
    </row>
    <row r="1691" spans="1:17" hidden="1" x14ac:dyDescent="0.25">
      <c r="A1691" s="18">
        <v>1010102150</v>
      </c>
      <c r="B1691" s="14" t="s">
        <v>2522</v>
      </c>
      <c r="C1691" s="265" t="s">
        <v>19</v>
      </c>
      <c r="D1691" s="265" t="s">
        <v>2523</v>
      </c>
      <c r="E1691" s="266">
        <v>40</v>
      </c>
      <c r="F1691" s="267">
        <v>45607</v>
      </c>
      <c r="G1691" s="266" t="s">
        <v>12080</v>
      </c>
      <c r="H1691" s="267">
        <v>45608</v>
      </c>
      <c r="I1691" s="268"/>
      <c r="J1691" s="268"/>
      <c r="K1691" s="338" t="s">
        <v>10398</v>
      </c>
      <c r="L1691" s="195">
        <v>36990</v>
      </c>
      <c r="M1691" s="168">
        <v>45616</v>
      </c>
      <c r="N1691" s="116" t="s">
        <v>10273</v>
      </c>
      <c r="O1691" s="116"/>
      <c r="P1691" s="116" t="s">
        <v>10282</v>
      </c>
      <c r="Q1691" s="168">
        <v>45618</v>
      </c>
    </row>
    <row r="1692" spans="1:17" hidden="1" x14ac:dyDescent="0.25">
      <c r="A1692" s="18">
        <v>1010105790</v>
      </c>
      <c r="B1692" s="30" t="s">
        <v>6538</v>
      </c>
      <c r="C1692" s="261" t="s">
        <v>19</v>
      </c>
      <c r="D1692" s="261" t="s">
        <v>2284</v>
      </c>
      <c r="E1692" s="262">
        <v>10</v>
      </c>
      <c r="F1692" s="263">
        <v>45595</v>
      </c>
      <c r="G1692" s="263" t="s">
        <v>12080</v>
      </c>
      <c r="H1692" s="263">
        <v>45608</v>
      </c>
      <c r="I1692" s="264"/>
      <c r="J1692" s="264" t="s">
        <v>10099</v>
      </c>
      <c r="K1692" s="338" t="s">
        <v>10398</v>
      </c>
      <c r="L1692" s="195">
        <v>36990</v>
      </c>
      <c r="M1692" s="168">
        <v>45616</v>
      </c>
      <c r="N1692" s="116" t="s">
        <v>10273</v>
      </c>
      <c r="O1692" s="116"/>
      <c r="P1692" s="116" t="s">
        <v>10282</v>
      </c>
      <c r="Q1692" s="168">
        <v>45618</v>
      </c>
    </row>
    <row r="1693" spans="1:17" hidden="1" x14ac:dyDescent="0.25">
      <c r="A1693" s="18">
        <v>1019101600</v>
      </c>
      <c r="B1693" s="14" t="s">
        <v>3769</v>
      </c>
      <c r="C1693" s="265" t="s">
        <v>19</v>
      </c>
      <c r="D1693" s="265" t="s">
        <v>7489</v>
      </c>
      <c r="E1693" s="266">
        <v>50</v>
      </c>
      <c r="F1693" s="267">
        <v>45607</v>
      </c>
      <c r="G1693" s="266" t="s">
        <v>12080</v>
      </c>
      <c r="H1693" s="267">
        <v>45608</v>
      </c>
      <c r="I1693" s="268"/>
      <c r="J1693" s="268"/>
      <c r="K1693" s="338" t="s">
        <v>10398</v>
      </c>
      <c r="L1693" s="195">
        <v>36991</v>
      </c>
      <c r="M1693" s="168">
        <v>45616</v>
      </c>
      <c r="N1693" s="116" t="s">
        <v>10284</v>
      </c>
      <c r="O1693" s="116"/>
      <c r="P1693" s="116" t="s">
        <v>10282</v>
      </c>
      <c r="Q1693" s="168">
        <v>45621</v>
      </c>
    </row>
    <row r="1694" spans="1:17" hidden="1" x14ac:dyDescent="0.25">
      <c r="A1694" s="18">
        <v>1022102360</v>
      </c>
      <c r="B1694" s="19" t="s">
        <v>9269</v>
      </c>
      <c r="C1694" s="265" t="s">
        <v>19</v>
      </c>
      <c r="D1694" s="265" t="s">
        <v>9266</v>
      </c>
      <c r="E1694" s="266">
        <v>25</v>
      </c>
      <c r="F1694" s="267">
        <v>45607</v>
      </c>
      <c r="G1694" s="266" t="s">
        <v>12080</v>
      </c>
      <c r="H1694" s="267">
        <v>45608</v>
      </c>
      <c r="I1694" s="268"/>
      <c r="J1694" s="268"/>
      <c r="K1694" s="338" t="s">
        <v>10398</v>
      </c>
      <c r="L1694" s="195">
        <v>36990</v>
      </c>
      <c r="M1694" s="168">
        <v>45616</v>
      </c>
      <c r="N1694" s="116" t="s">
        <v>10273</v>
      </c>
      <c r="O1694" s="116"/>
      <c r="P1694" s="116" t="s">
        <v>10282</v>
      </c>
      <c r="Q1694" s="168">
        <v>45618</v>
      </c>
    </row>
    <row r="1695" spans="1:17" hidden="1" x14ac:dyDescent="0.25">
      <c r="A1695" s="18">
        <v>1546101880</v>
      </c>
      <c r="B1695" s="14" t="s">
        <v>2280</v>
      </c>
      <c r="C1695" s="261" t="s">
        <v>19</v>
      </c>
      <c r="D1695" s="261" t="s">
        <v>7467</v>
      </c>
      <c r="E1695" s="262">
        <v>50</v>
      </c>
      <c r="F1695" s="263">
        <v>45602</v>
      </c>
      <c r="G1695" s="263" t="s">
        <v>12080</v>
      </c>
      <c r="H1695" s="263">
        <v>45608</v>
      </c>
      <c r="I1695" s="264"/>
      <c r="J1695" s="264" t="s">
        <v>10099</v>
      </c>
      <c r="K1695" s="338" t="s">
        <v>10398</v>
      </c>
      <c r="L1695" s="195">
        <v>36991</v>
      </c>
      <c r="M1695" s="168">
        <v>45616</v>
      </c>
      <c r="N1695" s="116" t="s">
        <v>10284</v>
      </c>
      <c r="O1695" s="116"/>
      <c r="P1695" s="116" t="s">
        <v>10282</v>
      </c>
      <c r="Q1695" s="168">
        <v>45621</v>
      </c>
    </row>
    <row r="1696" spans="1:17" hidden="1" x14ac:dyDescent="0.25">
      <c r="A1696" s="18">
        <v>1810101870</v>
      </c>
      <c r="B1696" s="14" t="s">
        <v>3770</v>
      </c>
      <c r="C1696" s="265" t="s">
        <v>19</v>
      </c>
      <c r="D1696" s="265" t="s">
        <v>3771</v>
      </c>
      <c r="E1696" s="266">
        <v>30</v>
      </c>
      <c r="F1696" s="267">
        <v>45607</v>
      </c>
      <c r="G1696" s="266" t="s">
        <v>12080</v>
      </c>
      <c r="H1696" s="267">
        <v>45608</v>
      </c>
      <c r="I1696" s="268"/>
      <c r="J1696" s="268"/>
      <c r="K1696" s="338" t="s">
        <v>10398</v>
      </c>
      <c r="L1696" s="195">
        <v>36991</v>
      </c>
      <c r="M1696" s="168">
        <v>45616</v>
      </c>
      <c r="N1696" s="116" t="s">
        <v>10284</v>
      </c>
      <c r="O1696" s="116"/>
      <c r="P1696" s="116" t="s">
        <v>10282</v>
      </c>
      <c r="Q1696" s="168">
        <v>45621</v>
      </c>
    </row>
    <row r="1697" spans="1:17" hidden="1" x14ac:dyDescent="0.25">
      <c r="A1697" s="18">
        <v>1029102130</v>
      </c>
      <c r="B1697" s="19" t="s">
        <v>4539</v>
      </c>
      <c r="C1697" s="265" t="s">
        <v>19</v>
      </c>
      <c r="D1697" s="265" t="s">
        <v>8623</v>
      </c>
      <c r="E1697" s="266">
        <v>200</v>
      </c>
      <c r="F1697" s="267">
        <v>45607</v>
      </c>
      <c r="G1697" s="266" t="s">
        <v>12081</v>
      </c>
      <c r="H1697" s="267">
        <v>45608</v>
      </c>
      <c r="I1697" s="268"/>
      <c r="J1697" s="268"/>
      <c r="K1697" s="338" t="s">
        <v>10398</v>
      </c>
      <c r="L1697" s="195">
        <v>36992</v>
      </c>
      <c r="M1697" s="168">
        <v>45616</v>
      </c>
      <c r="N1697" s="116" t="s">
        <v>10287</v>
      </c>
      <c r="O1697" s="116"/>
      <c r="P1697" s="116" t="s">
        <v>10282</v>
      </c>
      <c r="Q1697" s="168">
        <v>45621</v>
      </c>
    </row>
    <row r="1698" spans="1:17" hidden="1" x14ac:dyDescent="0.25">
      <c r="A1698" s="18">
        <v>1310103040</v>
      </c>
      <c r="B1698" s="14" t="s">
        <v>6745</v>
      </c>
      <c r="C1698" s="265" t="s">
        <v>19</v>
      </c>
      <c r="D1698" s="265" t="s">
        <v>6746</v>
      </c>
      <c r="E1698" s="266">
        <v>15</v>
      </c>
      <c r="F1698" s="267">
        <v>45607</v>
      </c>
      <c r="G1698" s="266" t="s">
        <v>12081</v>
      </c>
      <c r="H1698" s="267">
        <v>45608</v>
      </c>
      <c r="I1698" s="268"/>
      <c r="J1698" s="268"/>
      <c r="K1698" s="338" t="s">
        <v>10398</v>
      </c>
      <c r="L1698" s="195">
        <v>36992</v>
      </c>
      <c r="M1698" s="168">
        <v>45616</v>
      </c>
      <c r="N1698" s="116" t="s">
        <v>10287</v>
      </c>
      <c r="O1698" s="116"/>
      <c r="P1698" s="116" t="s">
        <v>10282</v>
      </c>
      <c r="Q1698" s="168">
        <v>45621</v>
      </c>
    </row>
    <row r="1699" spans="1:17" hidden="1" x14ac:dyDescent="0.25">
      <c r="A1699" s="18">
        <v>1310103110</v>
      </c>
      <c r="B1699" s="14" t="s">
        <v>6757</v>
      </c>
      <c r="C1699" s="265" t="s">
        <v>19</v>
      </c>
      <c r="D1699" s="265" t="s">
        <v>6758</v>
      </c>
      <c r="E1699" s="266">
        <v>50</v>
      </c>
      <c r="F1699" s="267">
        <v>45607</v>
      </c>
      <c r="G1699" s="266" t="s">
        <v>12081</v>
      </c>
      <c r="H1699" s="267">
        <v>45608</v>
      </c>
      <c r="I1699" s="268"/>
      <c r="J1699" s="268"/>
      <c r="K1699" s="338" t="s">
        <v>10398</v>
      </c>
      <c r="L1699" s="195">
        <v>36992</v>
      </c>
      <c r="M1699" s="168">
        <v>45616</v>
      </c>
      <c r="N1699" s="116" t="s">
        <v>10287</v>
      </c>
      <c r="O1699" s="116"/>
      <c r="P1699" s="116" t="s">
        <v>10282</v>
      </c>
      <c r="Q1699" s="168">
        <v>45621</v>
      </c>
    </row>
    <row r="1700" spans="1:17" hidden="1" x14ac:dyDescent="0.25">
      <c r="A1700" s="18">
        <v>1310103120</v>
      </c>
      <c r="B1700" s="14" t="s">
        <v>6759</v>
      </c>
      <c r="C1700" s="244" t="s">
        <v>19</v>
      </c>
      <c r="D1700" s="244" t="s">
        <v>7818</v>
      </c>
      <c r="E1700" s="245">
        <v>60</v>
      </c>
      <c r="F1700" s="246">
        <v>45607</v>
      </c>
      <c r="G1700" s="273" t="s">
        <v>12081</v>
      </c>
      <c r="H1700" s="246">
        <v>45608</v>
      </c>
      <c r="I1700" s="247" t="s">
        <v>8963</v>
      </c>
      <c r="J1700" s="247" t="s">
        <v>10523</v>
      </c>
      <c r="K1700" s="338" t="s">
        <v>10398</v>
      </c>
      <c r="L1700" s="195">
        <v>36992</v>
      </c>
      <c r="M1700" s="168">
        <v>45616</v>
      </c>
      <c r="N1700" s="116" t="s">
        <v>10287</v>
      </c>
      <c r="O1700" s="116"/>
      <c r="P1700" s="116" t="s">
        <v>10282</v>
      </c>
      <c r="Q1700" s="168">
        <v>45621</v>
      </c>
    </row>
    <row r="1701" spans="1:17" hidden="1" x14ac:dyDescent="0.25">
      <c r="A1701" s="18">
        <v>1517100570</v>
      </c>
      <c r="B1701" s="14" t="s">
        <v>7741</v>
      </c>
      <c r="C1701" s="265" t="s">
        <v>19</v>
      </c>
      <c r="D1701" s="265" t="s">
        <v>7631</v>
      </c>
      <c r="E1701" s="266">
        <v>20</v>
      </c>
      <c r="F1701" s="267">
        <v>45607</v>
      </c>
      <c r="G1701" s="266" t="s">
        <v>12082</v>
      </c>
      <c r="H1701" s="267">
        <v>45608</v>
      </c>
      <c r="I1701" s="268"/>
      <c r="J1701" s="268"/>
      <c r="K1701" s="338" t="s">
        <v>10398</v>
      </c>
      <c r="L1701" s="195">
        <v>36993</v>
      </c>
      <c r="M1701" s="168">
        <v>45616</v>
      </c>
      <c r="N1701" s="116" t="s">
        <v>11739</v>
      </c>
      <c r="O1701" s="116"/>
      <c r="P1701" s="116" t="s">
        <v>10282</v>
      </c>
      <c r="Q1701" s="168">
        <v>45623</v>
      </c>
    </row>
    <row r="1702" spans="1:17" hidden="1" x14ac:dyDescent="0.25">
      <c r="A1702" s="18">
        <v>1521100100</v>
      </c>
      <c r="B1702" s="14" t="s">
        <v>6259</v>
      </c>
      <c r="C1702" s="265" t="s">
        <v>19</v>
      </c>
      <c r="D1702" s="265" t="s">
        <v>6260</v>
      </c>
      <c r="E1702" s="266">
        <v>500</v>
      </c>
      <c r="F1702" s="267">
        <v>45603</v>
      </c>
      <c r="G1702" s="266" t="s">
        <v>12085</v>
      </c>
      <c r="H1702" s="267">
        <v>45608</v>
      </c>
      <c r="I1702" s="268"/>
      <c r="J1702" s="268"/>
      <c r="K1702" s="338" t="s">
        <v>10398</v>
      </c>
      <c r="L1702" s="195">
        <v>36994</v>
      </c>
      <c r="M1702" s="168">
        <v>45616</v>
      </c>
      <c r="N1702" s="116" t="s">
        <v>10175</v>
      </c>
      <c r="O1702" s="116"/>
      <c r="P1702" s="116" t="s">
        <v>10282</v>
      </c>
      <c r="Q1702" s="168">
        <v>45618</v>
      </c>
    </row>
    <row r="1703" spans="1:17" hidden="1" x14ac:dyDescent="0.25">
      <c r="A1703" s="18">
        <v>1521100110</v>
      </c>
      <c r="B1703" s="14" t="s">
        <v>6261</v>
      </c>
      <c r="C1703" s="265" t="s">
        <v>19</v>
      </c>
      <c r="D1703" s="265" t="s">
        <v>6262</v>
      </c>
      <c r="E1703" s="266">
        <v>150</v>
      </c>
      <c r="F1703" s="267">
        <v>45603</v>
      </c>
      <c r="G1703" s="266" t="s">
        <v>12085</v>
      </c>
      <c r="H1703" s="267">
        <v>45608</v>
      </c>
      <c r="I1703" s="268"/>
      <c r="J1703" s="268"/>
      <c r="K1703" s="338" t="s">
        <v>10398</v>
      </c>
      <c r="L1703" s="195">
        <v>36994</v>
      </c>
      <c r="M1703" s="168">
        <v>45616</v>
      </c>
      <c r="N1703" s="116" t="s">
        <v>10175</v>
      </c>
      <c r="O1703" s="116"/>
      <c r="P1703" s="116" t="s">
        <v>10282</v>
      </c>
      <c r="Q1703" s="168">
        <v>45618</v>
      </c>
    </row>
    <row r="1704" spans="1:17" hidden="1" x14ac:dyDescent="0.25">
      <c r="A1704" s="18">
        <v>1810103730</v>
      </c>
      <c r="B1704" s="14" t="s">
        <v>4835</v>
      </c>
      <c r="C1704" s="265" t="s">
        <v>19</v>
      </c>
      <c r="D1704" s="265" t="s">
        <v>4836</v>
      </c>
      <c r="E1704" s="266">
        <v>50</v>
      </c>
      <c r="F1704" s="267">
        <v>45607</v>
      </c>
      <c r="G1704" s="266" t="s">
        <v>12085</v>
      </c>
      <c r="H1704" s="267">
        <v>45608</v>
      </c>
      <c r="I1704" s="268"/>
      <c r="J1704" s="268"/>
      <c r="K1704" s="338" t="s">
        <v>10398</v>
      </c>
      <c r="L1704" s="195">
        <v>36994</v>
      </c>
      <c r="M1704" s="168">
        <v>45616</v>
      </c>
      <c r="N1704" s="116" t="s">
        <v>10175</v>
      </c>
      <c r="O1704" s="116"/>
      <c r="P1704" s="116" t="s">
        <v>10282</v>
      </c>
      <c r="Q1704" s="168">
        <v>45618</v>
      </c>
    </row>
    <row r="1705" spans="1:17" hidden="1" x14ac:dyDescent="0.25">
      <c r="A1705" s="18">
        <v>1810104330</v>
      </c>
      <c r="B1705" s="30" t="s">
        <v>5021</v>
      </c>
      <c r="C1705" s="265" t="s">
        <v>19</v>
      </c>
      <c r="D1705" s="265" t="s">
        <v>5022</v>
      </c>
      <c r="E1705" s="266">
        <v>30</v>
      </c>
      <c r="F1705" s="267">
        <v>45603</v>
      </c>
      <c r="G1705" s="266" t="s">
        <v>12085</v>
      </c>
      <c r="H1705" s="267">
        <v>45608</v>
      </c>
      <c r="I1705" s="268"/>
      <c r="J1705" s="268"/>
      <c r="K1705" s="338" t="s">
        <v>10398</v>
      </c>
      <c r="L1705" s="195">
        <v>36994</v>
      </c>
      <c r="M1705" s="168">
        <v>45616</v>
      </c>
      <c r="N1705" s="116" t="s">
        <v>10175</v>
      </c>
      <c r="O1705" s="116"/>
      <c r="P1705" s="116" t="s">
        <v>10282</v>
      </c>
      <c r="Q1705" s="168">
        <v>45618</v>
      </c>
    </row>
    <row r="1706" spans="1:17" hidden="1" x14ac:dyDescent="0.25">
      <c r="A1706" s="18">
        <v>1810104800</v>
      </c>
      <c r="B1706" s="10" t="s">
        <v>3700</v>
      </c>
      <c r="C1706" s="265" t="s">
        <v>19</v>
      </c>
      <c r="D1706" s="265" t="s">
        <v>3701</v>
      </c>
      <c r="E1706" s="266">
        <v>400</v>
      </c>
      <c r="F1706" s="267">
        <v>45603</v>
      </c>
      <c r="G1706" s="266" t="s">
        <v>12083</v>
      </c>
      <c r="H1706" s="267">
        <v>45608</v>
      </c>
      <c r="I1706" s="268"/>
      <c r="J1706" s="268"/>
      <c r="K1706" s="338" t="s">
        <v>10398</v>
      </c>
      <c r="L1706" s="195">
        <v>37038</v>
      </c>
      <c r="M1706" s="168">
        <v>45618</v>
      </c>
      <c r="N1706" s="116" t="s">
        <v>10227</v>
      </c>
      <c r="O1706" s="116"/>
      <c r="P1706" s="116" t="s">
        <v>10282</v>
      </c>
      <c r="Q1706" s="168">
        <v>45623</v>
      </c>
    </row>
    <row r="1707" spans="1:17" hidden="1" x14ac:dyDescent="0.25">
      <c r="A1707" s="18">
        <v>1810104820</v>
      </c>
      <c r="B1707" s="10" t="s">
        <v>3705</v>
      </c>
      <c r="C1707" s="265" t="s">
        <v>19</v>
      </c>
      <c r="D1707" s="265" t="s">
        <v>6837</v>
      </c>
      <c r="E1707" s="266">
        <v>200</v>
      </c>
      <c r="F1707" s="267">
        <v>45603</v>
      </c>
      <c r="G1707" s="266" t="s">
        <v>12083</v>
      </c>
      <c r="H1707" s="267">
        <v>45608</v>
      </c>
      <c r="I1707" s="268"/>
      <c r="J1707" s="268"/>
      <c r="K1707" s="338" t="s">
        <v>10398</v>
      </c>
      <c r="L1707" s="195">
        <v>37038</v>
      </c>
      <c r="M1707" s="168">
        <v>45618</v>
      </c>
      <c r="N1707" s="116" t="s">
        <v>10227</v>
      </c>
      <c r="O1707" s="116"/>
      <c r="P1707" s="116" t="s">
        <v>10282</v>
      </c>
      <c r="Q1707" s="168">
        <v>45623</v>
      </c>
    </row>
    <row r="1708" spans="1:17" hidden="1" x14ac:dyDescent="0.25">
      <c r="A1708" s="18">
        <v>1524102280</v>
      </c>
      <c r="B1708" s="19" t="s">
        <v>7603</v>
      </c>
      <c r="C1708" s="244" t="s">
        <v>19</v>
      </c>
      <c r="D1708" s="244" t="s">
        <v>7605</v>
      </c>
      <c r="E1708" s="245">
        <v>1</v>
      </c>
      <c r="F1708" s="246">
        <v>45607</v>
      </c>
      <c r="G1708" s="273" t="s">
        <v>12084</v>
      </c>
      <c r="H1708" s="246">
        <v>45608</v>
      </c>
      <c r="I1708" s="247" t="s">
        <v>8963</v>
      </c>
      <c r="J1708" s="247" t="s">
        <v>10002</v>
      </c>
      <c r="K1708" s="338" t="s">
        <v>10398</v>
      </c>
      <c r="L1708" s="195">
        <v>37013</v>
      </c>
      <c r="M1708" s="168">
        <v>45618</v>
      </c>
      <c r="N1708" s="116" t="s">
        <v>10844</v>
      </c>
      <c r="O1708" s="116"/>
      <c r="P1708" s="116" t="s">
        <v>10282</v>
      </c>
      <c r="Q1708" s="168">
        <v>45637</v>
      </c>
    </row>
    <row r="1709" spans="1:17" hidden="1" x14ac:dyDescent="0.25">
      <c r="A1709" s="18">
        <v>1524102290</v>
      </c>
      <c r="B1709" s="19" t="s">
        <v>7597</v>
      </c>
      <c r="C1709" s="244" t="s">
        <v>19</v>
      </c>
      <c r="D1709" s="244" t="s">
        <v>7599</v>
      </c>
      <c r="E1709" s="245">
        <v>1</v>
      </c>
      <c r="F1709" s="246">
        <v>45607</v>
      </c>
      <c r="G1709" s="273" t="s">
        <v>12084</v>
      </c>
      <c r="H1709" s="246">
        <v>45608</v>
      </c>
      <c r="I1709" s="247" t="s">
        <v>8963</v>
      </c>
      <c r="J1709" s="247" t="s">
        <v>10002</v>
      </c>
      <c r="K1709" s="338" t="s">
        <v>10398</v>
      </c>
      <c r="L1709" s="195">
        <v>37014</v>
      </c>
      <c r="M1709" s="168">
        <v>45618</v>
      </c>
      <c r="N1709" s="116" t="s">
        <v>11873</v>
      </c>
      <c r="O1709" s="116"/>
      <c r="P1709" s="116" t="s">
        <v>10282</v>
      </c>
      <c r="Q1709" s="168">
        <v>45642</v>
      </c>
    </row>
    <row r="1710" spans="1:17" hidden="1" x14ac:dyDescent="0.25">
      <c r="A1710" s="18">
        <v>1524102300</v>
      </c>
      <c r="B1710" s="19" t="s">
        <v>7594</v>
      </c>
      <c r="C1710" s="244" t="s">
        <v>19</v>
      </c>
      <c r="D1710" s="244" t="s">
        <v>7596</v>
      </c>
      <c r="E1710" s="245">
        <v>1</v>
      </c>
      <c r="F1710" s="246">
        <v>45607</v>
      </c>
      <c r="G1710" s="273" t="s">
        <v>12084</v>
      </c>
      <c r="H1710" s="246">
        <v>45608</v>
      </c>
      <c r="I1710" s="247" t="s">
        <v>8963</v>
      </c>
      <c r="J1710" s="247" t="s">
        <v>10002</v>
      </c>
      <c r="K1710" s="338" t="s">
        <v>10398</v>
      </c>
      <c r="L1710" s="195">
        <v>37013</v>
      </c>
      <c r="M1710" s="168">
        <v>45618</v>
      </c>
      <c r="N1710" s="116" t="s">
        <v>10844</v>
      </c>
      <c r="O1710" s="116"/>
      <c r="P1710" s="116" t="s">
        <v>10282</v>
      </c>
      <c r="Q1710" s="168">
        <v>45637</v>
      </c>
    </row>
    <row r="1711" spans="1:17" hidden="1" x14ac:dyDescent="0.25">
      <c r="A1711" s="18">
        <v>1524102310</v>
      </c>
      <c r="B1711" s="19" t="s">
        <v>7591</v>
      </c>
      <c r="C1711" s="244" t="s">
        <v>19</v>
      </c>
      <c r="D1711" s="244" t="s">
        <v>7592</v>
      </c>
      <c r="E1711" s="245">
        <v>1</v>
      </c>
      <c r="F1711" s="246">
        <v>45607</v>
      </c>
      <c r="G1711" s="273" t="s">
        <v>12084</v>
      </c>
      <c r="H1711" s="246">
        <v>45608</v>
      </c>
      <c r="I1711" s="247" t="s">
        <v>8963</v>
      </c>
      <c r="J1711" s="247" t="s">
        <v>10002</v>
      </c>
      <c r="K1711" s="338" t="s">
        <v>10398</v>
      </c>
      <c r="L1711" s="195">
        <v>37012</v>
      </c>
      <c r="M1711" s="168">
        <v>45618</v>
      </c>
      <c r="N1711" s="116" t="s">
        <v>10227</v>
      </c>
      <c r="O1711" s="116"/>
      <c r="P1711" s="116" t="s">
        <v>10282</v>
      </c>
      <c r="Q1711" s="168">
        <v>45649</v>
      </c>
    </row>
    <row r="1712" spans="1:17" hidden="1" x14ac:dyDescent="0.25">
      <c r="A1712" s="18">
        <v>1524102320</v>
      </c>
      <c r="B1712" s="14" t="s">
        <v>6518</v>
      </c>
      <c r="C1712" s="244" t="s">
        <v>19</v>
      </c>
      <c r="D1712" s="244" t="s">
        <v>7590</v>
      </c>
      <c r="E1712" s="245">
        <v>4</v>
      </c>
      <c r="F1712" s="246">
        <v>45607</v>
      </c>
      <c r="G1712" s="273" t="s">
        <v>12084</v>
      </c>
      <c r="H1712" s="246">
        <v>45608</v>
      </c>
      <c r="I1712" s="247" t="s">
        <v>8963</v>
      </c>
      <c r="J1712" s="247" t="s">
        <v>10523</v>
      </c>
      <c r="K1712" s="338" t="s">
        <v>10398</v>
      </c>
      <c r="L1712" s="195">
        <v>37013</v>
      </c>
      <c r="M1712" s="168">
        <v>45618</v>
      </c>
      <c r="N1712" s="116" t="s">
        <v>10844</v>
      </c>
      <c r="O1712" s="116"/>
      <c r="P1712" s="116" t="s">
        <v>10282</v>
      </c>
      <c r="Q1712" s="168">
        <v>45632</v>
      </c>
    </row>
    <row r="1713" spans="1:17" hidden="1" x14ac:dyDescent="0.25">
      <c r="A1713" s="18">
        <v>1522100070</v>
      </c>
      <c r="B1713" s="14" t="s">
        <v>178</v>
      </c>
      <c r="C1713" s="261" t="s">
        <v>19</v>
      </c>
      <c r="D1713" s="261" t="s">
        <v>9679</v>
      </c>
      <c r="E1713" s="262">
        <v>4</v>
      </c>
      <c r="F1713" s="263">
        <v>45611</v>
      </c>
      <c r="G1713" s="263" t="s">
        <v>12119</v>
      </c>
      <c r="H1713" s="263">
        <v>45616</v>
      </c>
      <c r="I1713" s="264"/>
      <c r="J1713" s="264" t="s">
        <v>10099</v>
      </c>
      <c r="K1713" s="338" t="s">
        <v>10398</v>
      </c>
      <c r="L1713" s="195">
        <v>37004</v>
      </c>
      <c r="M1713" s="168">
        <v>45617</v>
      </c>
      <c r="N1713" s="116" t="s">
        <v>10227</v>
      </c>
      <c r="O1713" s="116"/>
      <c r="P1713" s="116" t="s">
        <v>10282</v>
      </c>
      <c r="Q1713" s="168">
        <v>45637</v>
      </c>
    </row>
    <row r="1714" spans="1:17" hidden="1" x14ac:dyDescent="0.25">
      <c r="A1714" s="18">
        <v>1516101100</v>
      </c>
      <c r="B1714" s="14" t="s">
        <v>12092</v>
      </c>
      <c r="C1714" s="261" t="s">
        <v>19</v>
      </c>
      <c r="D1714" s="261" t="s">
        <v>12095</v>
      </c>
      <c r="E1714" s="262">
        <v>3</v>
      </c>
      <c r="F1714" s="263">
        <v>45610</v>
      </c>
      <c r="G1714" s="263" t="s">
        <v>12120</v>
      </c>
      <c r="H1714" s="263">
        <v>45616</v>
      </c>
      <c r="I1714" s="264"/>
      <c r="J1714" s="264" t="s">
        <v>10099</v>
      </c>
      <c r="K1714" s="338" t="s">
        <v>10398</v>
      </c>
      <c r="L1714" s="195">
        <v>37133</v>
      </c>
      <c r="M1714" s="168">
        <v>45630</v>
      </c>
      <c r="N1714" s="116" t="s">
        <v>10175</v>
      </c>
      <c r="O1714" s="116"/>
      <c r="P1714" s="116" t="s">
        <v>10282</v>
      </c>
      <c r="Q1714" s="168">
        <v>45631</v>
      </c>
    </row>
    <row r="1715" spans="1:17" hidden="1" x14ac:dyDescent="0.25">
      <c r="A1715" s="18">
        <v>1521100060</v>
      </c>
      <c r="B1715" s="14" t="s">
        <v>6253</v>
      </c>
      <c r="C1715" s="244" t="s">
        <v>19</v>
      </c>
      <c r="D1715" s="244" t="s">
        <v>9518</v>
      </c>
      <c r="E1715" s="245">
        <v>30</v>
      </c>
      <c r="F1715" s="246">
        <v>45615</v>
      </c>
      <c r="G1715" s="273" t="s">
        <v>12120</v>
      </c>
      <c r="H1715" s="246">
        <v>45616</v>
      </c>
      <c r="I1715" s="247" t="s">
        <v>8963</v>
      </c>
      <c r="J1715" s="247" t="s">
        <v>10154</v>
      </c>
      <c r="K1715" s="338" t="s">
        <v>10398</v>
      </c>
      <c r="L1715" s="195">
        <v>37133</v>
      </c>
      <c r="M1715" s="168">
        <v>45630</v>
      </c>
      <c r="N1715" s="116" t="s">
        <v>10175</v>
      </c>
      <c r="O1715" s="116"/>
      <c r="P1715" s="116" t="s">
        <v>10282</v>
      </c>
      <c r="Q1715" s="168">
        <v>45631</v>
      </c>
    </row>
    <row r="1716" spans="1:17" hidden="1" x14ac:dyDescent="0.25">
      <c r="A1716" s="18">
        <v>1810104410</v>
      </c>
      <c r="B1716" s="14" t="s">
        <v>5043</v>
      </c>
      <c r="C1716" s="244" t="s">
        <v>19</v>
      </c>
      <c r="D1716" s="244" t="s">
        <v>5044</v>
      </c>
      <c r="E1716" s="245">
        <v>48</v>
      </c>
      <c r="F1716" s="246">
        <v>45616</v>
      </c>
      <c r="G1716" s="273" t="s">
        <v>12120</v>
      </c>
      <c r="H1716" s="246">
        <v>45616</v>
      </c>
      <c r="I1716" s="247" t="s">
        <v>8963</v>
      </c>
      <c r="J1716" s="247" t="s">
        <v>11667</v>
      </c>
      <c r="K1716" s="338" t="s">
        <v>10398</v>
      </c>
      <c r="L1716" s="195">
        <v>37133</v>
      </c>
      <c r="M1716" s="168">
        <v>45630</v>
      </c>
      <c r="N1716" s="116" t="s">
        <v>10175</v>
      </c>
      <c r="O1716" s="116"/>
      <c r="P1716" s="116" t="s">
        <v>10282</v>
      </c>
      <c r="Q1716" s="168">
        <v>45631</v>
      </c>
    </row>
    <row r="1717" spans="1:17" hidden="1" x14ac:dyDescent="0.25">
      <c r="A1717" s="18">
        <v>1810104790</v>
      </c>
      <c r="B1717" s="30" t="s">
        <v>4795</v>
      </c>
      <c r="C1717" s="265" t="s">
        <v>19</v>
      </c>
      <c r="D1717" s="265" t="s">
        <v>4796</v>
      </c>
      <c r="E1717" s="266">
        <v>15</v>
      </c>
      <c r="F1717" s="267">
        <v>45615</v>
      </c>
      <c r="G1717" s="266" t="s">
        <v>12120</v>
      </c>
      <c r="H1717" s="267">
        <v>45616</v>
      </c>
      <c r="I1717" s="268"/>
      <c r="J1717" s="268"/>
      <c r="K1717" s="338" t="s">
        <v>10398</v>
      </c>
      <c r="L1717" s="195">
        <v>37133</v>
      </c>
      <c r="M1717" s="168">
        <v>45630</v>
      </c>
      <c r="N1717" s="116" t="s">
        <v>10175</v>
      </c>
      <c r="O1717" s="116"/>
      <c r="P1717" s="116" t="s">
        <v>10282</v>
      </c>
      <c r="Q1717" s="168">
        <v>45631</v>
      </c>
    </row>
    <row r="1718" spans="1:17" hidden="1" x14ac:dyDescent="0.25">
      <c r="A1718" s="18">
        <v>1510104370</v>
      </c>
      <c r="B1718" s="10" t="s">
        <v>12089</v>
      </c>
      <c r="C1718" s="261" t="s">
        <v>19</v>
      </c>
      <c r="D1718" s="261" t="s">
        <v>12091</v>
      </c>
      <c r="E1718" s="262">
        <v>4</v>
      </c>
      <c r="F1718" s="263">
        <v>45610</v>
      </c>
      <c r="G1718" s="263" t="s">
        <v>12121</v>
      </c>
      <c r="H1718" s="263">
        <v>45616</v>
      </c>
      <c r="I1718" s="264"/>
      <c r="J1718" s="264" t="s">
        <v>10099</v>
      </c>
      <c r="K1718" s="338" t="s">
        <v>10398</v>
      </c>
      <c r="L1718" s="195">
        <v>37131</v>
      </c>
      <c r="M1718" s="168">
        <v>45630</v>
      </c>
      <c r="N1718" s="116" t="s">
        <v>10465</v>
      </c>
      <c r="O1718" s="116"/>
      <c r="P1718" s="116" t="s">
        <v>10282</v>
      </c>
      <c r="Q1718" s="168">
        <v>45631</v>
      </c>
    </row>
    <row r="1719" spans="1:17" hidden="1" x14ac:dyDescent="0.25">
      <c r="A1719" s="18">
        <v>1510105490</v>
      </c>
      <c r="B1719" s="14" t="s">
        <v>12096</v>
      </c>
      <c r="C1719" s="261" t="s">
        <v>19</v>
      </c>
      <c r="D1719" s="261" t="s">
        <v>12098</v>
      </c>
      <c r="E1719" s="262">
        <v>4</v>
      </c>
      <c r="F1719" s="263">
        <v>45610</v>
      </c>
      <c r="G1719" s="263" t="s">
        <v>12121</v>
      </c>
      <c r="H1719" s="263">
        <v>45616</v>
      </c>
      <c r="I1719" s="264"/>
      <c r="J1719" s="264" t="s">
        <v>10099</v>
      </c>
      <c r="K1719" s="338" t="s">
        <v>10398</v>
      </c>
      <c r="L1719" s="195">
        <v>37131</v>
      </c>
      <c r="M1719" s="168">
        <v>45630</v>
      </c>
      <c r="N1719" s="116" t="s">
        <v>10465</v>
      </c>
      <c r="O1719" s="116"/>
      <c r="P1719" s="116" t="s">
        <v>10282</v>
      </c>
      <c r="Q1719" s="168">
        <v>45638</v>
      </c>
    </row>
    <row r="1720" spans="1:17" hidden="1" x14ac:dyDescent="0.25">
      <c r="A1720" s="18">
        <v>1523109990</v>
      </c>
      <c r="B1720" s="14" t="s">
        <v>12104</v>
      </c>
      <c r="C1720" s="261" t="s">
        <v>19</v>
      </c>
      <c r="D1720" s="261" t="s">
        <v>12103</v>
      </c>
      <c r="E1720" s="262">
        <v>4</v>
      </c>
      <c r="F1720" s="263">
        <v>45610</v>
      </c>
      <c r="G1720" s="263" t="s">
        <v>12121</v>
      </c>
      <c r="H1720" s="263">
        <v>45616</v>
      </c>
      <c r="I1720" s="264"/>
      <c r="J1720" s="264" t="s">
        <v>10099</v>
      </c>
      <c r="K1720" s="338" t="s">
        <v>10398</v>
      </c>
      <c r="L1720" s="195">
        <v>37131</v>
      </c>
      <c r="M1720" s="168">
        <v>45630</v>
      </c>
      <c r="N1720" s="116" t="s">
        <v>10465</v>
      </c>
      <c r="O1720" s="116"/>
      <c r="P1720" s="116" t="s">
        <v>10282</v>
      </c>
      <c r="Q1720" s="168">
        <v>45631</v>
      </c>
    </row>
    <row r="1721" spans="1:17" hidden="1" x14ac:dyDescent="0.25">
      <c r="A1721" s="18">
        <v>1810102240</v>
      </c>
      <c r="B1721" s="14" t="s">
        <v>969</v>
      </c>
      <c r="C1721" s="244" t="s">
        <v>19</v>
      </c>
      <c r="D1721" s="244" t="s">
        <v>7387</v>
      </c>
      <c r="E1721" s="245">
        <v>6</v>
      </c>
      <c r="F1721" s="246">
        <v>45616</v>
      </c>
      <c r="G1721" s="273" t="s">
        <v>12121</v>
      </c>
      <c r="H1721" s="246">
        <v>45616</v>
      </c>
      <c r="I1721" s="247" t="s">
        <v>8963</v>
      </c>
      <c r="J1721" s="247" t="s">
        <v>10887</v>
      </c>
      <c r="K1721" s="338" t="s">
        <v>10398</v>
      </c>
      <c r="L1721" s="195">
        <v>37131</v>
      </c>
      <c r="M1721" s="168">
        <v>45630</v>
      </c>
      <c r="N1721" s="116" t="s">
        <v>10465</v>
      </c>
      <c r="O1721" s="116"/>
      <c r="P1721" s="116" t="s">
        <v>10282</v>
      </c>
      <c r="Q1721" s="168">
        <v>45631</v>
      </c>
    </row>
    <row r="1722" spans="1:17" hidden="1" x14ac:dyDescent="0.25">
      <c r="A1722" s="18">
        <v>1010107790</v>
      </c>
      <c r="B1722" s="14" t="s">
        <v>8949</v>
      </c>
      <c r="C1722" s="265" t="s">
        <v>19</v>
      </c>
      <c r="D1722" s="265" t="s">
        <v>8952</v>
      </c>
      <c r="E1722" s="266">
        <v>20</v>
      </c>
      <c r="F1722" s="267">
        <v>45616</v>
      </c>
      <c r="G1722" s="266" t="s">
        <v>12117</v>
      </c>
      <c r="H1722" s="267">
        <v>45617</v>
      </c>
      <c r="I1722" s="268"/>
      <c r="J1722" s="268"/>
      <c r="K1722" s="338" t="s">
        <v>10398</v>
      </c>
      <c r="L1722" s="195">
        <v>37055</v>
      </c>
      <c r="M1722" s="168">
        <v>45623</v>
      </c>
      <c r="N1722" s="116" t="s">
        <v>10284</v>
      </c>
      <c r="O1722" s="116"/>
      <c r="P1722" s="116" t="s">
        <v>10282</v>
      </c>
      <c r="Q1722" s="168">
        <v>45624</v>
      </c>
    </row>
    <row r="1723" spans="1:17" hidden="1" x14ac:dyDescent="0.25">
      <c r="A1723" s="18">
        <v>1016100540</v>
      </c>
      <c r="B1723" s="44" t="s">
        <v>4532</v>
      </c>
      <c r="C1723" s="265" t="s">
        <v>19</v>
      </c>
      <c r="D1723" s="265" t="s">
        <v>7007</v>
      </c>
      <c r="E1723" s="266">
        <v>12</v>
      </c>
      <c r="F1723" s="267">
        <v>45610</v>
      </c>
      <c r="G1723" s="266" t="s">
        <v>12117</v>
      </c>
      <c r="H1723" s="267">
        <v>45617</v>
      </c>
      <c r="I1723" s="268"/>
      <c r="J1723" s="268"/>
      <c r="K1723" s="338" t="s">
        <v>10398</v>
      </c>
      <c r="L1723" s="195">
        <v>37054</v>
      </c>
      <c r="M1723" s="168">
        <v>45623</v>
      </c>
      <c r="N1723" s="116" t="s">
        <v>10329</v>
      </c>
      <c r="O1723" s="116"/>
      <c r="P1723" s="116" t="s">
        <v>10282</v>
      </c>
      <c r="Q1723" s="168">
        <v>45629</v>
      </c>
    </row>
    <row r="1724" spans="1:17" hidden="1" x14ac:dyDescent="0.25">
      <c r="A1724" s="18">
        <v>1011100040</v>
      </c>
      <c r="B1724" s="14" t="s">
        <v>4215</v>
      </c>
      <c r="C1724" s="265" t="s">
        <v>4216</v>
      </c>
      <c r="D1724" s="265" t="s">
        <v>4217</v>
      </c>
      <c r="E1724" s="266">
        <v>300</v>
      </c>
      <c r="F1724" s="267">
        <v>45610</v>
      </c>
      <c r="G1724" s="266" t="s">
        <v>12118</v>
      </c>
      <c r="H1724" s="267">
        <v>45617</v>
      </c>
      <c r="I1724" s="268"/>
      <c r="J1724" s="268"/>
      <c r="K1724" s="338" t="s">
        <v>10398</v>
      </c>
      <c r="L1724" s="195">
        <v>37047</v>
      </c>
      <c r="M1724" s="168">
        <v>45622</v>
      </c>
      <c r="N1724" s="116" t="s">
        <v>10304</v>
      </c>
      <c r="O1724" s="116"/>
      <c r="P1724" s="116" t="s">
        <v>10282</v>
      </c>
      <c r="Q1724" s="168">
        <v>45624</v>
      </c>
    </row>
    <row r="1725" spans="1:17" hidden="1" x14ac:dyDescent="0.25">
      <c r="A1725" s="18">
        <v>1027100250</v>
      </c>
      <c r="B1725" s="14" t="s">
        <v>7699</v>
      </c>
      <c r="C1725" s="265" t="s">
        <v>7375</v>
      </c>
      <c r="D1725" s="265" t="s">
        <v>7702</v>
      </c>
      <c r="E1725" s="266">
        <v>1</v>
      </c>
      <c r="F1725" s="267">
        <v>45610</v>
      </c>
      <c r="G1725" s="266" t="s">
        <v>12116</v>
      </c>
      <c r="H1725" s="267">
        <v>45617</v>
      </c>
      <c r="I1725" s="268"/>
      <c r="J1725" s="268"/>
      <c r="K1725" s="338" t="s">
        <v>10398</v>
      </c>
      <c r="L1725" s="195">
        <v>37034</v>
      </c>
      <c r="M1725" s="168">
        <v>45618</v>
      </c>
      <c r="N1725" s="116" t="s">
        <v>10291</v>
      </c>
      <c r="O1725" s="116"/>
      <c r="P1725" s="116" t="s">
        <v>10282</v>
      </c>
      <c r="Q1725" s="168">
        <v>45621</v>
      </c>
    </row>
    <row r="1726" spans="1:17" hidden="1" x14ac:dyDescent="0.25">
      <c r="A1726" s="18">
        <v>1011100940</v>
      </c>
      <c r="B1726" s="14" t="s">
        <v>10614</v>
      </c>
      <c r="C1726" s="244" t="s">
        <v>19</v>
      </c>
      <c r="D1726" s="244" t="s">
        <v>10615</v>
      </c>
      <c r="E1726" s="245">
        <v>40</v>
      </c>
      <c r="F1726" s="246">
        <v>45617</v>
      </c>
      <c r="G1726" s="273" t="s">
        <v>12126</v>
      </c>
      <c r="H1726" s="246">
        <v>45618</v>
      </c>
      <c r="I1726" s="247" t="s">
        <v>8963</v>
      </c>
      <c r="J1726" s="247" t="s">
        <v>10869</v>
      </c>
      <c r="K1726" s="338" t="s">
        <v>10459</v>
      </c>
      <c r="L1726" s="195">
        <v>37128</v>
      </c>
      <c r="M1726" s="168">
        <v>45628</v>
      </c>
      <c r="N1726" s="116" t="s">
        <v>10618</v>
      </c>
      <c r="O1726" s="116"/>
      <c r="P1726" s="116" t="s">
        <v>10282</v>
      </c>
      <c r="Q1726" s="168">
        <v>45629</v>
      </c>
    </row>
    <row r="1727" spans="1:17" hidden="1" x14ac:dyDescent="0.25">
      <c r="A1727" s="18">
        <v>1113102730</v>
      </c>
      <c r="B1727" s="14" t="s">
        <v>12133</v>
      </c>
      <c r="C1727" s="261" t="s">
        <v>19</v>
      </c>
      <c r="D1727" s="261" t="s">
        <v>12134</v>
      </c>
      <c r="E1727" s="262">
        <v>1</v>
      </c>
      <c r="F1727" s="263">
        <v>45621</v>
      </c>
      <c r="G1727" s="263" t="s">
        <v>12150</v>
      </c>
      <c r="H1727" s="263">
        <v>45622</v>
      </c>
      <c r="I1727" s="264"/>
      <c r="J1727" s="264" t="s">
        <v>10099</v>
      </c>
      <c r="K1727" s="338" t="s">
        <v>10398</v>
      </c>
      <c r="L1727" s="195">
        <v>37170</v>
      </c>
      <c r="M1727" s="168">
        <v>45638</v>
      </c>
      <c r="N1727" s="116" t="s">
        <v>10227</v>
      </c>
      <c r="O1727" s="116"/>
      <c r="P1727" s="116" t="s">
        <v>10282</v>
      </c>
      <c r="Q1727" s="168">
        <v>45670</v>
      </c>
    </row>
    <row r="1728" spans="1:17" hidden="1" x14ac:dyDescent="0.25">
      <c r="A1728" s="18">
        <v>1113102740</v>
      </c>
      <c r="B1728" s="14" t="s">
        <v>12135</v>
      </c>
      <c r="C1728" s="261" t="s">
        <v>19</v>
      </c>
      <c r="D1728" s="261" t="s">
        <v>12136</v>
      </c>
      <c r="E1728" s="262">
        <v>4</v>
      </c>
      <c r="F1728" s="263">
        <v>45621</v>
      </c>
      <c r="G1728" s="263" t="s">
        <v>12150</v>
      </c>
      <c r="H1728" s="263">
        <v>45622</v>
      </c>
      <c r="I1728" s="264"/>
      <c r="J1728" s="264" t="s">
        <v>10099</v>
      </c>
      <c r="K1728" s="338" t="s">
        <v>10398</v>
      </c>
      <c r="L1728" s="195">
        <v>37171</v>
      </c>
      <c r="M1728" s="168">
        <v>45638</v>
      </c>
      <c r="N1728" s="116" t="s">
        <v>12281</v>
      </c>
      <c r="O1728" s="116"/>
      <c r="P1728" s="116" t="s">
        <v>10282</v>
      </c>
      <c r="Q1728" s="168">
        <v>45649</v>
      </c>
    </row>
    <row r="1729" spans="1:17" hidden="1" x14ac:dyDescent="0.25">
      <c r="A1729" s="18">
        <v>1122100230</v>
      </c>
      <c r="B1729" s="14" t="s">
        <v>795</v>
      </c>
      <c r="C1729" s="265" t="s">
        <v>19</v>
      </c>
      <c r="D1729" s="265" t="s">
        <v>6506</v>
      </c>
      <c r="E1729" s="266">
        <v>20</v>
      </c>
      <c r="F1729" s="267">
        <v>45617</v>
      </c>
      <c r="G1729" s="266" t="s">
        <v>12150</v>
      </c>
      <c r="H1729" s="267">
        <v>45622</v>
      </c>
      <c r="I1729" s="268"/>
      <c r="J1729" s="268"/>
      <c r="K1729" s="338" t="s">
        <v>10398</v>
      </c>
      <c r="L1729" s="195">
        <v>37170</v>
      </c>
      <c r="M1729" s="168">
        <v>46003</v>
      </c>
      <c r="N1729" s="116" t="s">
        <v>10227</v>
      </c>
      <c r="O1729" s="116"/>
      <c r="P1729" s="274" t="s">
        <v>10282</v>
      </c>
      <c r="Q1729" s="246">
        <v>45670</v>
      </c>
    </row>
    <row r="1730" spans="1:17" hidden="1" x14ac:dyDescent="0.25">
      <c r="A1730" s="18">
        <v>1511101290</v>
      </c>
      <c r="B1730" s="14" t="s">
        <v>4446</v>
      </c>
      <c r="C1730" s="265" t="s">
        <v>19</v>
      </c>
      <c r="D1730" s="265" t="s">
        <v>8452</v>
      </c>
      <c r="E1730" s="266">
        <v>30</v>
      </c>
      <c r="F1730" s="267">
        <v>45617</v>
      </c>
      <c r="G1730" s="266" t="s">
        <v>12170</v>
      </c>
      <c r="H1730" s="267">
        <v>45621</v>
      </c>
      <c r="I1730" s="268"/>
      <c r="J1730" s="268"/>
      <c r="K1730" s="338" t="s">
        <v>10398</v>
      </c>
      <c r="L1730" s="195">
        <v>37079</v>
      </c>
      <c r="M1730" s="168">
        <v>45624</v>
      </c>
      <c r="N1730" s="116" t="s">
        <v>10175</v>
      </c>
      <c r="O1730" s="116"/>
      <c r="P1730" s="116" t="s">
        <v>10282</v>
      </c>
      <c r="Q1730" s="168">
        <v>45625</v>
      </c>
    </row>
    <row r="1731" spans="1:17" hidden="1" x14ac:dyDescent="0.25">
      <c r="A1731" s="18">
        <v>1516102050</v>
      </c>
      <c r="B1731" s="14" t="s">
        <v>12130</v>
      </c>
      <c r="C1731" s="261" t="s">
        <v>19</v>
      </c>
      <c r="D1731" s="261" t="s">
        <v>12131</v>
      </c>
      <c r="E1731" s="262">
        <v>2</v>
      </c>
      <c r="F1731" s="263">
        <v>45621</v>
      </c>
      <c r="G1731" s="263" t="s">
        <v>12170</v>
      </c>
      <c r="H1731" s="263">
        <v>45621</v>
      </c>
      <c r="I1731" s="264"/>
      <c r="J1731" s="264" t="s">
        <v>10099</v>
      </c>
      <c r="K1731" s="338" t="s">
        <v>10398</v>
      </c>
      <c r="L1731" s="195">
        <v>37079</v>
      </c>
      <c r="M1731" s="168">
        <v>45624</v>
      </c>
      <c r="N1731" s="116" t="s">
        <v>10175</v>
      </c>
      <c r="O1731" s="116"/>
      <c r="P1731" s="116" t="s">
        <v>10282</v>
      </c>
      <c r="Q1731" s="168">
        <v>45625</v>
      </c>
    </row>
    <row r="1732" spans="1:17" hidden="1" x14ac:dyDescent="0.25">
      <c r="A1732" s="18">
        <v>1510106380</v>
      </c>
      <c r="B1732" s="14" t="s">
        <v>12127</v>
      </c>
      <c r="C1732" s="244" t="s">
        <v>19</v>
      </c>
      <c r="D1732" s="244" t="s">
        <v>12129</v>
      </c>
      <c r="E1732" s="245">
        <v>5</v>
      </c>
      <c r="F1732" s="246">
        <v>45621</v>
      </c>
      <c r="G1732" s="273" t="s">
        <v>12139</v>
      </c>
      <c r="H1732" s="246">
        <v>45621</v>
      </c>
      <c r="I1732" s="247" t="s">
        <v>8963</v>
      </c>
      <c r="J1732" s="247" t="s">
        <v>10002</v>
      </c>
      <c r="K1732" s="338" t="s">
        <v>10398</v>
      </c>
      <c r="L1732" s="195">
        <v>37057</v>
      </c>
      <c r="M1732" s="168">
        <v>45623</v>
      </c>
      <c r="N1732" s="116" t="s">
        <v>10465</v>
      </c>
      <c r="O1732" s="116"/>
      <c r="P1732" s="116" t="s">
        <v>10282</v>
      </c>
      <c r="Q1732" s="168">
        <v>45623</v>
      </c>
    </row>
    <row r="1733" spans="1:17" hidden="1" x14ac:dyDescent="0.25">
      <c r="A1733" s="18">
        <v>1523102520</v>
      </c>
      <c r="B1733" s="14" t="s">
        <v>5363</v>
      </c>
      <c r="C1733" s="244" t="s">
        <v>19</v>
      </c>
      <c r="D1733" s="244" t="s">
        <v>6448</v>
      </c>
      <c r="E1733" s="245">
        <v>2</v>
      </c>
      <c r="F1733" s="246">
        <v>45621</v>
      </c>
      <c r="G1733" s="273" t="s">
        <v>12139</v>
      </c>
      <c r="H1733" s="246">
        <v>45621</v>
      </c>
      <c r="I1733" s="247" t="s">
        <v>8963</v>
      </c>
      <c r="J1733" s="247" t="s">
        <v>10002</v>
      </c>
      <c r="K1733" s="338" t="s">
        <v>10398</v>
      </c>
      <c r="L1733" s="195">
        <v>37057</v>
      </c>
      <c r="M1733" s="168">
        <v>45623</v>
      </c>
      <c r="N1733" s="116" t="s">
        <v>10465</v>
      </c>
      <c r="O1733" s="116"/>
      <c r="P1733" s="116" t="s">
        <v>10282</v>
      </c>
      <c r="Q1733" s="168">
        <v>45623</v>
      </c>
    </row>
    <row r="1734" spans="1:17" hidden="1" x14ac:dyDescent="0.25">
      <c r="A1734" s="18">
        <v>1022100230</v>
      </c>
      <c r="B1734" s="14" t="s">
        <v>666</v>
      </c>
      <c r="C1734" s="261" t="s">
        <v>19</v>
      </c>
      <c r="D1734" s="261" t="s">
        <v>667</v>
      </c>
      <c r="E1734" s="262">
        <v>40</v>
      </c>
      <c r="F1734" s="263">
        <v>45623</v>
      </c>
      <c r="G1734" s="263" t="s">
        <v>12145</v>
      </c>
      <c r="H1734" s="263">
        <v>45623</v>
      </c>
      <c r="I1734" s="264"/>
      <c r="J1734" s="264" t="s">
        <v>10099</v>
      </c>
      <c r="K1734" s="338" t="s">
        <v>10398</v>
      </c>
      <c r="L1734" s="195">
        <v>37091</v>
      </c>
      <c r="M1734" s="168">
        <v>45625</v>
      </c>
      <c r="N1734" s="116" t="s">
        <v>10864</v>
      </c>
      <c r="O1734" s="116"/>
      <c r="P1734" s="116" t="s">
        <v>10282</v>
      </c>
      <c r="Q1734" s="168">
        <v>45625</v>
      </c>
    </row>
    <row r="1735" spans="1:17" hidden="1" x14ac:dyDescent="0.25">
      <c r="A1735" s="18">
        <v>1013100090</v>
      </c>
      <c r="B1735" s="14" t="s">
        <v>8015</v>
      </c>
      <c r="C1735" s="244" t="s">
        <v>7375</v>
      </c>
      <c r="D1735" s="244" t="s">
        <v>7703</v>
      </c>
      <c r="E1735" s="245">
        <v>3</v>
      </c>
      <c r="F1735" s="246">
        <v>45621</v>
      </c>
      <c r="G1735" s="273" t="s">
        <v>12146</v>
      </c>
      <c r="H1735" s="246">
        <v>45623</v>
      </c>
      <c r="I1735" s="247" t="s">
        <v>8963</v>
      </c>
      <c r="J1735" s="247" t="s">
        <v>10003</v>
      </c>
      <c r="K1735" s="338" t="s">
        <v>10398</v>
      </c>
      <c r="L1735" s="195">
        <v>37092</v>
      </c>
      <c r="M1735" s="168">
        <v>45625</v>
      </c>
      <c r="N1735" s="116" t="s">
        <v>10291</v>
      </c>
      <c r="O1735" s="116"/>
      <c r="P1735" s="116" t="s">
        <v>10282</v>
      </c>
      <c r="Q1735" s="168">
        <v>45625</v>
      </c>
    </row>
    <row r="1736" spans="1:17" hidden="1" x14ac:dyDescent="0.25">
      <c r="A1736" s="18">
        <v>1027100250</v>
      </c>
      <c r="B1736" s="14" t="s">
        <v>7699</v>
      </c>
      <c r="C1736" s="265" t="s">
        <v>7375</v>
      </c>
      <c r="D1736" s="265" t="s">
        <v>7702</v>
      </c>
      <c r="E1736" s="266">
        <v>1</v>
      </c>
      <c r="F1736" s="267">
        <v>45621</v>
      </c>
      <c r="G1736" s="266" t="s">
        <v>12146</v>
      </c>
      <c r="H1736" s="267"/>
      <c r="I1736" s="268"/>
      <c r="J1736" s="268"/>
      <c r="K1736" s="338" t="s">
        <v>10398</v>
      </c>
      <c r="L1736" s="195">
        <v>37092</v>
      </c>
      <c r="M1736" s="168">
        <v>45625</v>
      </c>
      <c r="N1736" s="116" t="s">
        <v>10291</v>
      </c>
      <c r="O1736" s="116"/>
      <c r="P1736" s="116" t="s">
        <v>10282</v>
      </c>
      <c r="Q1736" s="168">
        <v>45625</v>
      </c>
    </row>
    <row r="1737" spans="1:17" hidden="1" x14ac:dyDescent="0.25">
      <c r="A1737" s="18">
        <v>1010103660</v>
      </c>
      <c r="B1737" s="10" t="s">
        <v>9768</v>
      </c>
      <c r="C1737" s="261" t="s">
        <v>6699</v>
      </c>
      <c r="D1737" s="261" t="s">
        <v>12141</v>
      </c>
      <c r="E1737" s="262">
        <v>30</v>
      </c>
      <c r="F1737" s="263">
        <v>45621</v>
      </c>
      <c r="G1737" s="263" t="s">
        <v>12147</v>
      </c>
      <c r="H1737" s="263">
        <v>45623</v>
      </c>
      <c r="I1737" s="264"/>
      <c r="J1737" s="264" t="s">
        <v>10099</v>
      </c>
      <c r="K1737" s="338" t="s">
        <v>10398</v>
      </c>
      <c r="L1737" s="195">
        <v>37093</v>
      </c>
      <c r="M1737" s="168">
        <v>45625</v>
      </c>
      <c r="N1737" s="116" t="s">
        <v>10468</v>
      </c>
      <c r="O1737" s="116"/>
      <c r="P1737" s="116" t="s">
        <v>10282</v>
      </c>
      <c r="Q1737" s="168">
        <v>45629</v>
      </c>
    </row>
    <row r="1738" spans="1:17" hidden="1" x14ac:dyDescent="0.25">
      <c r="A1738" s="18">
        <v>1016101720</v>
      </c>
      <c r="B1738" s="14" t="s">
        <v>10818</v>
      </c>
      <c r="C1738" s="261" t="s">
        <v>19</v>
      </c>
      <c r="D1738" s="261" t="s">
        <v>10819</v>
      </c>
      <c r="E1738" s="262">
        <v>3</v>
      </c>
      <c r="F1738" s="263">
        <v>45623</v>
      </c>
      <c r="G1738" s="263" t="s">
        <v>12181</v>
      </c>
      <c r="H1738" s="263">
        <v>45628</v>
      </c>
      <c r="I1738" s="264"/>
      <c r="J1738" s="264" t="s">
        <v>10099</v>
      </c>
      <c r="K1738" s="338" t="s">
        <v>10398</v>
      </c>
      <c r="L1738" s="195">
        <v>37259</v>
      </c>
      <c r="M1738" s="168">
        <v>45645</v>
      </c>
      <c r="N1738" s="116" t="s">
        <v>10929</v>
      </c>
      <c r="O1738" s="116"/>
      <c r="P1738" s="116" t="s">
        <v>10282</v>
      </c>
      <c r="Q1738" s="168">
        <v>45657</v>
      </c>
    </row>
    <row r="1739" spans="1:17" ht="25.5" hidden="1" x14ac:dyDescent="0.25">
      <c r="A1739" s="18">
        <v>1016101760</v>
      </c>
      <c r="B1739" s="14" t="s">
        <v>10826</v>
      </c>
      <c r="C1739" s="244" t="s">
        <v>19</v>
      </c>
      <c r="D1739" s="244" t="s">
        <v>10828</v>
      </c>
      <c r="E1739" s="245">
        <v>3</v>
      </c>
      <c r="F1739" s="246">
        <v>45623</v>
      </c>
      <c r="G1739" s="273" t="s">
        <v>12181</v>
      </c>
      <c r="H1739" s="246">
        <v>45628</v>
      </c>
      <c r="I1739" s="247" t="s">
        <v>8963</v>
      </c>
      <c r="J1739" s="247" t="s">
        <v>10002</v>
      </c>
      <c r="K1739" s="338" t="s">
        <v>10398</v>
      </c>
      <c r="L1739" s="195">
        <v>37259</v>
      </c>
      <c r="M1739" s="168">
        <v>45645</v>
      </c>
      <c r="N1739" s="116" t="s">
        <v>10929</v>
      </c>
      <c r="O1739" s="116"/>
      <c r="P1739" s="116" t="s">
        <v>10282</v>
      </c>
      <c r="Q1739" s="168">
        <v>45657</v>
      </c>
    </row>
    <row r="1740" spans="1:17" hidden="1" x14ac:dyDescent="0.25">
      <c r="A1740" s="18">
        <v>1315101640</v>
      </c>
      <c r="B1740" s="14" t="s">
        <v>6653</v>
      </c>
      <c r="C1740" s="265" t="s">
        <v>19</v>
      </c>
      <c r="D1740" s="265" t="s">
        <v>7353</v>
      </c>
      <c r="E1740" s="266">
        <v>2</v>
      </c>
      <c r="F1740" s="267">
        <v>45623</v>
      </c>
      <c r="G1740" s="266" t="s">
        <v>12182</v>
      </c>
      <c r="H1740" s="267">
        <v>45628</v>
      </c>
      <c r="I1740" s="268"/>
      <c r="J1740" s="268"/>
      <c r="K1740" s="338" t="s">
        <v>10398</v>
      </c>
      <c r="L1740" s="195">
        <v>37186</v>
      </c>
      <c r="M1740" s="168">
        <v>45642</v>
      </c>
      <c r="N1740" s="116" t="s">
        <v>10287</v>
      </c>
      <c r="O1740" s="116"/>
      <c r="P1740" s="116" t="s">
        <v>10282</v>
      </c>
      <c r="Q1740" s="168">
        <v>45644</v>
      </c>
    </row>
    <row r="1741" spans="1:17" hidden="1" x14ac:dyDescent="0.25">
      <c r="A1741" s="18">
        <v>1016100000</v>
      </c>
      <c r="B1741" s="14" t="s">
        <v>2265</v>
      </c>
      <c r="C1741" s="261" t="s">
        <v>19</v>
      </c>
      <c r="D1741" s="261" t="s">
        <v>2266</v>
      </c>
      <c r="E1741" s="262">
        <v>20</v>
      </c>
      <c r="F1741" s="263">
        <v>45623</v>
      </c>
      <c r="G1741" s="263" t="s">
        <v>12180</v>
      </c>
      <c r="H1741" s="263">
        <v>45628</v>
      </c>
      <c r="I1741" s="264"/>
      <c r="J1741" s="264" t="s">
        <v>10099</v>
      </c>
      <c r="K1741" s="338" t="s">
        <v>10398</v>
      </c>
      <c r="L1741" s="195">
        <v>37224</v>
      </c>
      <c r="M1741" s="168">
        <v>45643</v>
      </c>
      <c r="N1741" s="116" t="s">
        <v>10273</v>
      </c>
      <c r="O1741" s="116"/>
      <c r="P1741" s="116" t="s">
        <v>10282</v>
      </c>
      <c r="Q1741" s="168">
        <v>45645</v>
      </c>
    </row>
    <row r="1742" spans="1:17" hidden="1" x14ac:dyDescent="0.25">
      <c r="A1742" s="18">
        <v>1219100290</v>
      </c>
      <c r="B1742" s="14" t="s">
        <v>914</v>
      </c>
      <c r="C1742" s="244" t="s">
        <v>19</v>
      </c>
      <c r="D1742" s="244" t="s">
        <v>915</v>
      </c>
      <c r="E1742" s="245">
        <v>36</v>
      </c>
      <c r="F1742" s="246">
        <v>45623</v>
      </c>
      <c r="G1742" s="246" t="s">
        <v>12180</v>
      </c>
      <c r="H1742" s="246">
        <v>45628</v>
      </c>
      <c r="I1742" s="247" t="s">
        <v>8963</v>
      </c>
      <c r="J1742" s="247" t="s">
        <v>10523</v>
      </c>
      <c r="K1742" s="338" t="s">
        <v>10398</v>
      </c>
      <c r="L1742" s="195">
        <v>37226</v>
      </c>
      <c r="M1742" s="168">
        <v>45643</v>
      </c>
      <c r="N1742" s="116" t="s">
        <v>10930</v>
      </c>
      <c r="O1742" s="116" t="s">
        <v>12297</v>
      </c>
      <c r="P1742" s="116" t="s">
        <v>15171</v>
      </c>
      <c r="Q1742" s="168">
        <v>45727</v>
      </c>
    </row>
    <row r="1743" spans="1:17" hidden="1" x14ac:dyDescent="0.25">
      <c r="A1743" s="18">
        <v>1016101710</v>
      </c>
      <c r="B1743" s="14" t="s">
        <v>10733</v>
      </c>
      <c r="C1743" s="261" t="s">
        <v>19</v>
      </c>
      <c r="D1743" s="261" t="s">
        <v>10735</v>
      </c>
      <c r="E1743" s="262">
        <v>2</v>
      </c>
      <c r="F1743" s="263">
        <v>45623</v>
      </c>
      <c r="G1743" s="263" t="s">
        <v>12179</v>
      </c>
      <c r="H1743" s="263">
        <v>45628</v>
      </c>
      <c r="I1743" s="264"/>
      <c r="J1743" s="264" t="s">
        <v>10099</v>
      </c>
      <c r="K1743" s="338" t="s">
        <v>10398</v>
      </c>
      <c r="L1743" s="195">
        <v>37179</v>
      </c>
      <c r="M1743" s="168">
        <v>45639</v>
      </c>
      <c r="N1743" s="116" t="s">
        <v>10245</v>
      </c>
      <c r="O1743" s="116"/>
      <c r="P1743" s="116" t="s">
        <v>10282</v>
      </c>
      <c r="Q1743" s="168">
        <v>45639</v>
      </c>
    </row>
    <row r="1744" spans="1:17" hidden="1" x14ac:dyDescent="0.25">
      <c r="A1744" s="18">
        <v>1810103030</v>
      </c>
      <c r="B1744" s="14" t="s">
        <v>3390</v>
      </c>
      <c r="C1744" s="265" t="s">
        <v>19</v>
      </c>
      <c r="D1744" s="265" t="s">
        <v>7653</v>
      </c>
      <c r="E1744" s="266">
        <v>4</v>
      </c>
      <c r="F1744" s="267">
        <v>45623</v>
      </c>
      <c r="G1744" s="266" t="s">
        <v>12178</v>
      </c>
      <c r="H1744" s="267">
        <v>45628</v>
      </c>
      <c r="I1744" s="268"/>
      <c r="J1744" s="268"/>
      <c r="K1744" s="338" t="s">
        <v>10398</v>
      </c>
      <c r="L1744" s="195">
        <v>37132</v>
      </c>
      <c r="M1744" s="168">
        <v>45630</v>
      </c>
      <c r="N1744" s="116" t="s">
        <v>11068</v>
      </c>
      <c r="O1744" s="116"/>
      <c r="P1744" s="116" t="s">
        <v>10282</v>
      </c>
      <c r="Q1744" s="168">
        <v>45649</v>
      </c>
    </row>
    <row r="1745" spans="1:17" hidden="1" x14ac:dyDescent="0.25">
      <c r="A1745" s="18">
        <v>1523100680</v>
      </c>
      <c r="B1745" s="14" t="s">
        <v>4167</v>
      </c>
      <c r="C1745" s="265" t="s">
        <v>1469</v>
      </c>
      <c r="D1745" s="265" t="s">
        <v>12151</v>
      </c>
      <c r="E1745" s="266">
        <v>50</v>
      </c>
      <c r="F1745" s="267">
        <v>45623</v>
      </c>
      <c r="G1745" s="266" t="s">
        <v>12177</v>
      </c>
      <c r="H1745" s="267">
        <v>45628</v>
      </c>
      <c r="I1745" s="268"/>
      <c r="J1745" s="268"/>
      <c r="K1745" s="338" t="s">
        <v>10398</v>
      </c>
      <c r="L1745" s="195">
        <v>37187</v>
      </c>
      <c r="M1745" s="168">
        <v>45642</v>
      </c>
      <c r="N1745" s="116" t="s">
        <v>11069</v>
      </c>
      <c r="O1745" s="116"/>
      <c r="P1745" s="116" t="s">
        <v>10282</v>
      </c>
      <c r="Q1745" s="168">
        <v>45646</v>
      </c>
    </row>
    <row r="1746" spans="1:17" hidden="1" x14ac:dyDescent="0.25">
      <c r="A1746" s="18">
        <v>1550101150</v>
      </c>
      <c r="B1746" s="30" t="s">
        <v>3463</v>
      </c>
      <c r="C1746" s="261" t="s">
        <v>19</v>
      </c>
      <c r="D1746" s="261" t="s">
        <v>7410</v>
      </c>
      <c r="E1746" s="262">
        <v>20</v>
      </c>
      <c r="F1746" s="263">
        <v>45624</v>
      </c>
      <c r="G1746" s="263" t="s">
        <v>12183</v>
      </c>
      <c r="H1746" s="263">
        <v>45628</v>
      </c>
      <c r="I1746" s="264"/>
      <c r="J1746" s="264" t="s">
        <v>10099</v>
      </c>
      <c r="K1746" s="338" t="s">
        <v>10398</v>
      </c>
      <c r="L1746" s="195">
        <v>37146</v>
      </c>
      <c r="M1746" s="168">
        <v>45635</v>
      </c>
      <c r="N1746" s="116" t="s">
        <v>11938</v>
      </c>
      <c r="O1746" s="116"/>
      <c r="P1746" s="116" t="s">
        <v>10282</v>
      </c>
      <c r="Q1746" s="168">
        <v>45636</v>
      </c>
    </row>
    <row r="1747" spans="1:17" hidden="1" x14ac:dyDescent="0.25">
      <c r="A1747" s="18">
        <v>1810103900</v>
      </c>
      <c r="B1747" s="14" t="s">
        <v>12153</v>
      </c>
      <c r="C1747" s="244" t="s">
        <v>19</v>
      </c>
      <c r="D1747" s="244" t="s">
        <v>12154</v>
      </c>
      <c r="E1747" s="245">
        <v>12</v>
      </c>
      <c r="F1747" s="246">
        <v>45623</v>
      </c>
      <c r="G1747" s="273" t="s">
        <v>12184</v>
      </c>
      <c r="H1747" s="246">
        <v>45628</v>
      </c>
      <c r="I1747" s="247" t="s">
        <v>8963</v>
      </c>
      <c r="J1747" s="247" t="s">
        <v>10887</v>
      </c>
      <c r="K1747" s="338" t="s">
        <v>10398</v>
      </c>
      <c r="L1747" s="195">
        <v>37228</v>
      </c>
      <c r="M1747" s="168">
        <v>45643</v>
      </c>
      <c r="N1747" s="116" t="s">
        <v>10175</v>
      </c>
      <c r="O1747" s="116"/>
      <c r="P1747" s="116" t="s">
        <v>10282</v>
      </c>
      <c r="Q1747" s="168">
        <v>45665</v>
      </c>
    </row>
    <row r="1748" spans="1:17" hidden="1" x14ac:dyDescent="0.25">
      <c r="A1748" s="18">
        <v>1321100020</v>
      </c>
      <c r="B1748" s="14" t="s">
        <v>403</v>
      </c>
      <c r="C1748" s="261" t="s">
        <v>19</v>
      </c>
      <c r="D1748" s="261" t="s">
        <v>7165</v>
      </c>
      <c r="E1748" s="262">
        <v>6</v>
      </c>
      <c r="F1748" s="263">
        <v>45623</v>
      </c>
      <c r="G1748" s="263" t="s">
        <v>12185</v>
      </c>
      <c r="H1748" s="263">
        <v>45628</v>
      </c>
      <c r="I1748" s="264"/>
      <c r="J1748" s="264" t="s">
        <v>10099</v>
      </c>
      <c r="K1748" s="338" t="s">
        <v>10398</v>
      </c>
      <c r="L1748" s="195">
        <v>37258</v>
      </c>
      <c r="M1748" s="168">
        <v>45645</v>
      </c>
      <c r="N1748" s="116" t="s">
        <v>10465</v>
      </c>
      <c r="O1748" s="116"/>
      <c r="P1748" s="116" t="s">
        <v>10282</v>
      </c>
      <c r="Q1748" s="168">
        <v>45657</v>
      </c>
    </row>
    <row r="1749" spans="1:17" hidden="1" x14ac:dyDescent="0.25">
      <c r="A1749" s="18">
        <v>1713102340</v>
      </c>
      <c r="B1749" s="30" t="s">
        <v>6605</v>
      </c>
      <c r="C1749" s="244" t="s">
        <v>19</v>
      </c>
      <c r="D1749" s="244" t="s">
        <v>6604</v>
      </c>
      <c r="E1749" s="245">
        <v>2</v>
      </c>
      <c r="F1749" s="246">
        <v>45623</v>
      </c>
      <c r="G1749" s="273" t="s">
        <v>12186</v>
      </c>
      <c r="H1749" s="246">
        <v>45628</v>
      </c>
      <c r="I1749" s="247" t="s">
        <v>8963</v>
      </c>
      <c r="J1749" s="247" t="s">
        <v>10002</v>
      </c>
      <c r="K1749" s="338" t="s">
        <v>10398</v>
      </c>
      <c r="L1749" s="195">
        <v>37180</v>
      </c>
      <c r="M1749" s="168">
        <v>45639</v>
      </c>
      <c r="N1749" s="116" t="s">
        <v>10219</v>
      </c>
      <c r="O1749" s="116"/>
      <c r="P1749" s="116" t="s">
        <v>10282</v>
      </c>
      <c r="Q1749" s="168">
        <v>45672</v>
      </c>
    </row>
    <row r="1750" spans="1:17" hidden="1" x14ac:dyDescent="0.25">
      <c r="A1750" s="18">
        <v>1311100000</v>
      </c>
      <c r="B1750" s="14" t="s">
        <v>7350</v>
      </c>
      <c r="C1750" s="265" t="s">
        <v>19</v>
      </c>
      <c r="D1750" s="265" t="s">
        <v>2896</v>
      </c>
      <c r="E1750" s="266">
        <v>2</v>
      </c>
      <c r="F1750" s="267">
        <v>45623</v>
      </c>
      <c r="G1750" s="266" t="s">
        <v>12261</v>
      </c>
      <c r="H1750" s="267">
        <v>45630</v>
      </c>
      <c r="I1750" s="268"/>
      <c r="J1750" s="268"/>
      <c r="K1750" s="338" t="s">
        <v>10398</v>
      </c>
      <c r="L1750" s="195">
        <v>37266</v>
      </c>
      <c r="M1750" s="168">
        <v>45645</v>
      </c>
      <c r="N1750" s="116" t="s">
        <v>11617</v>
      </c>
      <c r="O1750" s="116"/>
      <c r="P1750" s="116" t="s">
        <v>10282</v>
      </c>
      <c r="Q1750" s="168">
        <v>45817</v>
      </c>
    </row>
    <row r="1751" spans="1:17" hidden="1" x14ac:dyDescent="0.25">
      <c r="A1751" s="18">
        <v>1010102170</v>
      </c>
      <c r="B1751" s="14" t="s">
        <v>5535</v>
      </c>
      <c r="C1751" s="265" t="s">
        <v>19</v>
      </c>
      <c r="D1751" s="265" t="s">
        <v>5536</v>
      </c>
      <c r="E1751" s="266">
        <v>30</v>
      </c>
      <c r="F1751" s="267">
        <v>45628</v>
      </c>
      <c r="G1751" s="266" t="s">
        <v>12212</v>
      </c>
      <c r="H1751" s="267">
        <v>45632</v>
      </c>
      <c r="I1751" s="268"/>
      <c r="J1751" s="268"/>
      <c r="K1751" s="338" t="s">
        <v>10398</v>
      </c>
      <c r="L1751" s="195">
        <v>37227</v>
      </c>
      <c r="M1751" s="168">
        <v>45643</v>
      </c>
      <c r="N1751" s="116" t="s">
        <v>10284</v>
      </c>
      <c r="O1751" s="116" t="s">
        <v>15243</v>
      </c>
      <c r="P1751" s="116" t="s">
        <v>10282</v>
      </c>
      <c r="Q1751" s="168">
        <v>45691</v>
      </c>
    </row>
    <row r="1752" spans="1:17" hidden="1" x14ac:dyDescent="0.25">
      <c r="A1752" s="18">
        <v>1010107790</v>
      </c>
      <c r="B1752" s="14" t="s">
        <v>8949</v>
      </c>
      <c r="C1752" s="265" t="s">
        <v>19</v>
      </c>
      <c r="D1752" s="265" t="s">
        <v>8952</v>
      </c>
      <c r="E1752" s="266">
        <v>30</v>
      </c>
      <c r="F1752" s="267">
        <v>45628</v>
      </c>
      <c r="G1752" s="266" t="s">
        <v>12212</v>
      </c>
      <c r="H1752" s="267">
        <v>45632</v>
      </c>
      <c r="I1752" s="268"/>
      <c r="J1752" s="268"/>
      <c r="K1752" s="338" t="s">
        <v>10398</v>
      </c>
      <c r="L1752" s="195">
        <v>37227</v>
      </c>
      <c r="M1752" s="168">
        <v>45643</v>
      </c>
      <c r="N1752" s="116" t="s">
        <v>10284</v>
      </c>
      <c r="O1752" s="116"/>
      <c r="P1752" s="116" t="s">
        <v>10282</v>
      </c>
      <c r="Q1752" s="168">
        <v>45649</v>
      </c>
    </row>
    <row r="1753" spans="1:17" hidden="1" x14ac:dyDescent="0.25">
      <c r="A1753" s="18">
        <v>1016100540</v>
      </c>
      <c r="B1753" s="44" t="s">
        <v>4532</v>
      </c>
      <c r="C1753" s="265" t="s">
        <v>19</v>
      </c>
      <c r="D1753" s="265" t="s">
        <v>7007</v>
      </c>
      <c r="E1753" s="266">
        <v>12</v>
      </c>
      <c r="F1753" s="267">
        <v>45628</v>
      </c>
      <c r="G1753" s="266" t="s">
        <v>12212</v>
      </c>
      <c r="H1753" s="267">
        <v>45632</v>
      </c>
      <c r="I1753" s="268"/>
      <c r="J1753" s="268"/>
      <c r="K1753" s="338" t="s">
        <v>10398</v>
      </c>
      <c r="L1753" s="195">
        <v>37224</v>
      </c>
      <c r="M1753" s="168">
        <v>45643</v>
      </c>
      <c r="N1753" s="116" t="s">
        <v>10273</v>
      </c>
      <c r="O1753" s="116"/>
      <c r="P1753" s="116" t="s">
        <v>10282</v>
      </c>
      <c r="Q1753" s="168">
        <v>45645</v>
      </c>
    </row>
    <row r="1754" spans="1:17" hidden="1" x14ac:dyDescent="0.25">
      <c r="A1754" s="18">
        <v>1018100360</v>
      </c>
      <c r="B1754" s="14" t="s">
        <v>3302</v>
      </c>
      <c r="C1754" s="261" t="s">
        <v>19</v>
      </c>
      <c r="D1754" s="261" t="s">
        <v>7421</v>
      </c>
      <c r="E1754" s="262">
        <v>10</v>
      </c>
      <c r="F1754" s="263">
        <v>45628</v>
      </c>
      <c r="G1754" s="263" t="s">
        <v>12212</v>
      </c>
      <c r="H1754" s="263">
        <v>45632</v>
      </c>
      <c r="I1754" s="264"/>
      <c r="J1754" s="264" t="s">
        <v>10099</v>
      </c>
      <c r="K1754" s="338" t="s">
        <v>10398</v>
      </c>
      <c r="L1754" s="195">
        <v>37227</v>
      </c>
      <c r="M1754" s="168">
        <v>45643</v>
      </c>
      <c r="N1754" s="116" t="s">
        <v>10284</v>
      </c>
      <c r="O1754" s="116"/>
      <c r="P1754" s="116" t="s">
        <v>10282</v>
      </c>
      <c r="Q1754" s="168">
        <v>45649</v>
      </c>
    </row>
    <row r="1755" spans="1:17" hidden="1" x14ac:dyDescent="0.25">
      <c r="A1755" s="18">
        <v>1526101600</v>
      </c>
      <c r="B1755" s="14" t="s">
        <v>4472</v>
      </c>
      <c r="C1755" s="244" t="s">
        <v>19</v>
      </c>
      <c r="D1755" s="244" t="s">
        <v>4473</v>
      </c>
      <c r="E1755" s="245">
        <v>15</v>
      </c>
      <c r="F1755" s="246">
        <v>45628</v>
      </c>
      <c r="G1755" s="246" t="s">
        <v>12212</v>
      </c>
      <c r="H1755" s="246">
        <v>45632</v>
      </c>
      <c r="I1755" s="247" t="s">
        <v>8963</v>
      </c>
      <c r="J1755" s="247" t="s">
        <v>10003</v>
      </c>
      <c r="K1755" s="338" t="s">
        <v>10398</v>
      </c>
      <c r="L1755" s="195">
        <v>37227</v>
      </c>
      <c r="M1755" s="168">
        <v>45643</v>
      </c>
      <c r="N1755" s="116" t="s">
        <v>10284</v>
      </c>
      <c r="O1755" s="116"/>
      <c r="P1755" s="116" t="s">
        <v>10282</v>
      </c>
      <c r="Q1755" s="168">
        <v>45657</v>
      </c>
    </row>
    <row r="1756" spans="1:17" hidden="1" x14ac:dyDescent="0.25">
      <c r="A1756" s="18">
        <v>1526101620</v>
      </c>
      <c r="B1756" s="14" t="s">
        <v>4482</v>
      </c>
      <c r="C1756" s="244" t="s">
        <v>19</v>
      </c>
      <c r="D1756" s="244" t="s">
        <v>4483</v>
      </c>
      <c r="E1756" s="245">
        <v>20</v>
      </c>
      <c r="F1756" s="246">
        <v>45628</v>
      </c>
      <c r="G1756" s="246" t="s">
        <v>12212</v>
      </c>
      <c r="H1756" s="246">
        <v>45632</v>
      </c>
      <c r="I1756" s="247" t="s">
        <v>8963</v>
      </c>
      <c r="J1756" s="247" t="s">
        <v>10002</v>
      </c>
      <c r="K1756" s="338" t="s">
        <v>10398</v>
      </c>
      <c r="L1756" s="195">
        <v>37227</v>
      </c>
      <c r="M1756" s="168">
        <v>45643</v>
      </c>
      <c r="N1756" s="116" t="s">
        <v>10284</v>
      </c>
      <c r="O1756" s="116"/>
      <c r="P1756" s="116" t="s">
        <v>10282</v>
      </c>
      <c r="Q1756" s="168">
        <v>45691</v>
      </c>
    </row>
    <row r="1757" spans="1:17" hidden="1" x14ac:dyDescent="0.25">
      <c r="A1757" s="18">
        <v>1526101660</v>
      </c>
      <c r="B1757" s="14" t="s">
        <v>4486</v>
      </c>
      <c r="C1757" s="265" t="s">
        <v>19</v>
      </c>
      <c r="D1757" s="265" t="s">
        <v>8257</v>
      </c>
      <c r="E1757" s="266">
        <v>10</v>
      </c>
      <c r="F1757" s="267">
        <v>45628</v>
      </c>
      <c r="G1757" s="266" t="s">
        <v>12212</v>
      </c>
      <c r="H1757" s="267">
        <v>45632</v>
      </c>
      <c r="I1757" s="268"/>
      <c r="J1757" s="268"/>
      <c r="K1757" s="338" t="s">
        <v>10398</v>
      </c>
      <c r="L1757" s="195">
        <v>37227</v>
      </c>
      <c r="M1757" s="168">
        <v>45643</v>
      </c>
      <c r="N1757" s="116" t="s">
        <v>10284</v>
      </c>
      <c r="O1757" s="116"/>
      <c r="P1757" s="116" t="s">
        <v>10282</v>
      </c>
      <c r="Q1757" s="168">
        <v>45657</v>
      </c>
    </row>
    <row r="1758" spans="1:17" hidden="1" x14ac:dyDescent="0.25">
      <c r="A1758" s="18">
        <v>1018100680</v>
      </c>
      <c r="B1758" s="14" t="s">
        <v>7313</v>
      </c>
      <c r="C1758" s="244" t="s">
        <v>19</v>
      </c>
      <c r="D1758" s="244" t="s">
        <v>7314</v>
      </c>
      <c r="E1758" s="245">
        <v>36</v>
      </c>
      <c r="F1758" s="246">
        <v>45628</v>
      </c>
      <c r="G1758" s="273" t="s">
        <v>12210</v>
      </c>
      <c r="H1758" s="246">
        <v>45632</v>
      </c>
      <c r="I1758" s="247" t="s">
        <v>8963</v>
      </c>
      <c r="J1758" s="247" t="s">
        <v>10870</v>
      </c>
      <c r="K1758" s="338" t="s">
        <v>10398</v>
      </c>
      <c r="L1758" s="195">
        <v>37261</v>
      </c>
      <c r="M1758" s="168">
        <v>45645</v>
      </c>
      <c r="N1758" s="116" t="s">
        <v>12271</v>
      </c>
      <c r="O1758" s="116"/>
      <c r="P1758" s="116" t="s">
        <v>10282</v>
      </c>
      <c r="Q1758" s="168">
        <v>45659</v>
      </c>
    </row>
    <row r="1759" spans="1:17" hidden="1" x14ac:dyDescent="0.25">
      <c r="A1759" s="18">
        <v>1234100200</v>
      </c>
      <c r="B1759" s="23" t="s">
        <v>3879</v>
      </c>
      <c r="C1759" s="265" t="s">
        <v>19</v>
      </c>
      <c r="D1759" s="265" t="s">
        <v>7435</v>
      </c>
      <c r="E1759" s="266">
        <v>5</v>
      </c>
      <c r="F1759" s="267">
        <v>45628</v>
      </c>
      <c r="G1759" s="266" t="s">
        <v>12211</v>
      </c>
      <c r="H1759" s="267">
        <v>45632</v>
      </c>
      <c r="I1759" s="268"/>
      <c r="J1759" s="268"/>
      <c r="K1759" s="338" t="s">
        <v>10398</v>
      </c>
      <c r="L1759" s="195">
        <v>37225</v>
      </c>
      <c r="M1759" s="168">
        <v>45643</v>
      </c>
      <c r="N1759" s="116" t="s">
        <v>10224</v>
      </c>
      <c r="O1759" s="116" t="s">
        <v>12282</v>
      </c>
      <c r="P1759" s="116" t="s">
        <v>10282</v>
      </c>
      <c r="Q1759" s="168">
        <v>45720</v>
      </c>
    </row>
    <row r="1760" spans="1:17" hidden="1" x14ac:dyDescent="0.25">
      <c r="A1760" s="18">
        <v>1520101280</v>
      </c>
      <c r="B1760" s="14" t="s">
        <v>6988</v>
      </c>
      <c r="C1760" s="265" t="s">
        <v>19</v>
      </c>
      <c r="D1760" s="265" t="s">
        <v>1548</v>
      </c>
      <c r="E1760" s="266">
        <v>2</v>
      </c>
      <c r="F1760" s="267">
        <v>45628</v>
      </c>
      <c r="G1760" s="266" t="s">
        <v>12213</v>
      </c>
      <c r="H1760" s="267">
        <v>45632</v>
      </c>
      <c r="I1760" s="268"/>
      <c r="J1760" s="268"/>
      <c r="K1760" s="338" t="s">
        <v>10398</v>
      </c>
      <c r="L1760" s="195">
        <v>37262</v>
      </c>
      <c r="M1760" s="168">
        <v>45645</v>
      </c>
      <c r="N1760" s="116" t="s">
        <v>10825</v>
      </c>
      <c r="O1760" s="116"/>
      <c r="P1760" s="116" t="s">
        <v>10282</v>
      </c>
      <c r="Q1760" s="168">
        <v>45649</v>
      </c>
    </row>
    <row r="1761" spans="1:17" hidden="1" x14ac:dyDescent="0.25">
      <c r="A1761" s="18">
        <v>1520101290</v>
      </c>
      <c r="B1761" s="14" t="s">
        <v>6992</v>
      </c>
      <c r="C1761" s="265" t="s">
        <v>19</v>
      </c>
      <c r="D1761" s="265" t="s">
        <v>6993</v>
      </c>
      <c r="E1761" s="266">
        <v>4</v>
      </c>
      <c r="F1761" s="267">
        <v>45628</v>
      </c>
      <c r="G1761" s="266" t="s">
        <v>12213</v>
      </c>
      <c r="H1761" s="267">
        <v>45632</v>
      </c>
      <c r="I1761" s="268"/>
      <c r="J1761" s="268"/>
      <c r="K1761" s="338" t="s">
        <v>10398</v>
      </c>
      <c r="L1761" s="195">
        <v>37262</v>
      </c>
      <c r="M1761" s="168">
        <v>45645</v>
      </c>
      <c r="N1761" s="116" t="s">
        <v>10825</v>
      </c>
      <c r="O1761" s="116"/>
      <c r="P1761" s="116" t="s">
        <v>10282</v>
      </c>
      <c r="Q1761" s="168">
        <v>45649</v>
      </c>
    </row>
    <row r="1762" spans="1:17" hidden="1" x14ac:dyDescent="0.25">
      <c r="A1762" s="18">
        <v>1810103830</v>
      </c>
      <c r="B1762" s="14" t="s">
        <v>7075</v>
      </c>
      <c r="C1762" s="265" t="s">
        <v>19</v>
      </c>
      <c r="D1762" s="265" t="s">
        <v>6787</v>
      </c>
      <c r="E1762" s="266">
        <v>40</v>
      </c>
      <c r="F1762" s="267">
        <v>45628</v>
      </c>
      <c r="G1762" s="266" t="s">
        <v>12214</v>
      </c>
      <c r="H1762" s="267">
        <v>45632</v>
      </c>
      <c r="I1762" s="268"/>
      <c r="J1762" s="268"/>
      <c r="K1762" s="338" t="s">
        <v>10398</v>
      </c>
      <c r="L1762" s="195">
        <v>37228</v>
      </c>
      <c r="M1762" s="168">
        <v>45643</v>
      </c>
      <c r="N1762" s="116" t="s">
        <v>10175</v>
      </c>
      <c r="O1762" s="116"/>
      <c r="P1762" s="116" t="s">
        <v>10282</v>
      </c>
      <c r="Q1762" s="168">
        <v>45665</v>
      </c>
    </row>
    <row r="1763" spans="1:17" hidden="1" x14ac:dyDescent="0.25">
      <c r="A1763" s="18">
        <v>1810105170</v>
      </c>
      <c r="B1763" s="14" t="s">
        <v>3089</v>
      </c>
      <c r="C1763" s="265" t="s">
        <v>19</v>
      </c>
      <c r="D1763" s="265" t="s">
        <v>3090</v>
      </c>
      <c r="E1763" s="266">
        <v>100</v>
      </c>
      <c r="F1763" s="267">
        <v>45628</v>
      </c>
      <c r="G1763" s="266" t="s">
        <v>12214</v>
      </c>
      <c r="H1763" s="267">
        <v>45632</v>
      </c>
      <c r="I1763" s="268"/>
      <c r="J1763" s="268"/>
      <c r="K1763" s="338" t="s">
        <v>10398</v>
      </c>
      <c r="L1763" s="195">
        <v>37228</v>
      </c>
      <c r="M1763" s="168">
        <v>45643</v>
      </c>
      <c r="N1763" s="116" t="s">
        <v>10175</v>
      </c>
      <c r="O1763" s="116"/>
      <c r="P1763" s="116" t="s">
        <v>10282</v>
      </c>
      <c r="Q1763" s="168">
        <v>45665</v>
      </c>
    </row>
    <row r="1764" spans="1:17" hidden="1" x14ac:dyDescent="0.25">
      <c r="A1764" s="18">
        <v>1023100140</v>
      </c>
      <c r="B1764" s="14" t="s">
        <v>1689</v>
      </c>
      <c r="C1764" s="265" t="s">
        <v>19</v>
      </c>
      <c r="D1764" s="265" t="s">
        <v>1690</v>
      </c>
      <c r="E1764" s="266">
        <v>48</v>
      </c>
      <c r="F1764" s="267">
        <v>45628</v>
      </c>
      <c r="G1764" s="266" t="s">
        <v>12216</v>
      </c>
      <c r="H1764" s="267">
        <v>45632</v>
      </c>
      <c r="I1764" s="268"/>
      <c r="J1764" s="268"/>
      <c r="K1764" s="338" t="s">
        <v>10398</v>
      </c>
      <c r="L1764" s="195">
        <v>37188</v>
      </c>
      <c r="M1764" s="168">
        <v>45642</v>
      </c>
      <c r="N1764" s="116" t="s">
        <v>10988</v>
      </c>
      <c r="O1764" s="116"/>
      <c r="P1764" s="116" t="s">
        <v>10282</v>
      </c>
      <c r="Q1764" s="168">
        <v>45643</v>
      </c>
    </row>
    <row r="1765" spans="1:17" hidden="1" x14ac:dyDescent="0.25">
      <c r="A1765" s="18">
        <v>1023100340</v>
      </c>
      <c r="B1765" s="14" t="s">
        <v>1683</v>
      </c>
      <c r="C1765" s="244" t="s">
        <v>19</v>
      </c>
      <c r="D1765" s="244" t="s">
        <v>1684</v>
      </c>
      <c r="E1765" s="245">
        <v>48</v>
      </c>
      <c r="F1765" s="246">
        <v>45628</v>
      </c>
      <c r="G1765" s="273" t="s">
        <v>12216</v>
      </c>
      <c r="H1765" s="246">
        <v>45632</v>
      </c>
      <c r="I1765" s="247" t="s">
        <v>8963</v>
      </c>
      <c r="J1765" s="247" t="s">
        <v>10887</v>
      </c>
      <c r="K1765" s="338" t="s">
        <v>10398</v>
      </c>
      <c r="L1765" s="195">
        <v>37188</v>
      </c>
      <c r="M1765" s="168">
        <v>45642</v>
      </c>
      <c r="N1765" s="116" t="s">
        <v>10988</v>
      </c>
      <c r="O1765" s="116"/>
      <c r="P1765" s="116" t="s">
        <v>10282</v>
      </c>
      <c r="Q1765" s="168">
        <v>45643</v>
      </c>
    </row>
    <row r="1766" spans="1:17" hidden="1" x14ac:dyDescent="0.25">
      <c r="A1766" s="18">
        <v>1510103820</v>
      </c>
      <c r="B1766" s="14" t="s">
        <v>6831</v>
      </c>
      <c r="C1766" s="261" t="s">
        <v>19</v>
      </c>
      <c r="D1766" s="261" t="s">
        <v>6833</v>
      </c>
      <c r="E1766" s="262">
        <v>2</v>
      </c>
      <c r="F1766" s="263">
        <v>45628</v>
      </c>
      <c r="G1766" s="263" t="s">
        <v>12215</v>
      </c>
      <c r="H1766" s="263">
        <v>45632</v>
      </c>
      <c r="I1766" s="264"/>
      <c r="J1766" s="264" t="s">
        <v>10099</v>
      </c>
      <c r="K1766" s="338" t="s">
        <v>10398</v>
      </c>
      <c r="L1766" s="195">
        <v>37267</v>
      </c>
      <c r="M1766" s="168">
        <v>45645</v>
      </c>
      <c r="N1766" s="116" t="s">
        <v>10465</v>
      </c>
      <c r="O1766" s="116"/>
      <c r="P1766" s="116" t="s">
        <v>10282</v>
      </c>
      <c r="Q1766" s="168">
        <v>45657</v>
      </c>
    </row>
    <row r="1767" spans="1:17" hidden="1" x14ac:dyDescent="0.25">
      <c r="A1767" s="18">
        <v>1510106710</v>
      </c>
      <c r="B1767" s="14" t="s">
        <v>12192</v>
      </c>
      <c r="C1767" s="261" t="s">
        <v>19</v>
      </c>
      <c r="D1767" s="261" t="s">
        <v>12193</v>
      </c>
      <c r="E1767" s="262">
        <v>2</v>
      </c>
      <c r="F1767" s="263">
        <v>45630</v>
      </c>
      <c r="G1767" s="263" t="s">
        <v>12215</v>
      </c>
      <c r="H1767" s="263">
        <v>45632</v>
      </c>
      <c r="I1767" s="264"/>
      <c r="J1767" s="264" t="s">
        <v>10099</v>
      </c>
      <c r="K1767" s="338" t="s">
        <v>10398</v>
      </c>
      <c r="L1767" s="195">
        <v>37267</v>
      </c>
      <c r="M1767" s="168">
        <v>45645</v>
      </c>
      <c r="N1767" s="116" t="s">
        <v>10465</v>
      </c>
      <c r="O1767" s="116"/>
      <c r="P1767" s="116" t="s">
        <v>10282</v>
      </c>
      <c r="Q1767" s="168">
        <v>45657</v>
      </c>
    </row>
    <row r="1768" spans="1:17" hidden="1" x14ac:dyDescent="0.25">
      <c r="A1768" s="18">
        <v>1510106720</v>
      </c>
      <c r="B1768" s="14" t="s">
        <v>12194</v>
      </c>
      <c r="C1768" s="261" t="s">
        <v>19</v>
      </c>
      <c r="D1768" s="261" t="s">
        <v>12196</v>
      </c>
      <c r="E1768" s="262">
        <v>2</v>
      </c>
      <c r="F1768" s="263">
        <v>45630</v>
      </c>
      <c r="G1768" s="263" t="s">
        <v>12215</v>
      </c>
      <c r="H1768" s="263">
        <v>45632</v>
      </c>
      <c r="I1768" s="264"/>
      <c r="J1768" s="264" t="s">
        <v>10099</v>
      </c>
      <c r="K1768" s="338" t="s">
        <v>10398</v>
      </c>
      <c r="L1768" s="195">
        <v>37267</v>
      </c>
      <c r="M1768" s="168">
        <v>45645</v>
      </c>
      <c r="N1768" s="116" t="s">
        <v>10465</v>
      </c>
      <c r="O1768" s="116"/>
      <c r="P1768" s="116" t="s">
        <v>10282</v>
      </c>
      <c r="Q1768" s="168">
        <v>45657</v>
      </c>
    </row>
    <row r="1769" spans="1:17" hidden="1" x14ac:dyDescent="0.25">
      <c r="A1769" s="18">
        <v>1510107100</v>
      </c>
      <c r="B1769" s="14" t="s">
        <v>12198</v>
      </c>
      <c r="C1769" s="261" t="s">
        <v>19</v>
      </c>
      <c r="D1769" s="261" t="s">
        <v>12202</v>
      </c>
      <c r="E1769" s="262">
        <v>4</v>
      </c>
      <c r="F1769" s="263">
        <v>45630</v>
      </c>
      <c r="G1769" s="263" t="s">
        <v>12215</v>
      </c>
      <c r="H1769" s="263">
        <v>45632</v>
      </c>
      <c r="I1769" s="264"/>
      <c r="J1769" s="264" t="s">
        <v>10099</v>
      </c>
      <c r="K1769" s="338" t="s">
        <v>10398</v>
      </c>
      <c r="L1769" s="195">
        <v>37267</v>
      </c>
      <c r="M1769" s="168">
        <v>45645</v>
      </c>
      <c r="N1769" s="116" t="s">
        <v>10465</v>
      </c>
      <c r="O1769" s="116"/>
      <c r="P1769" s="116" t="s">
        <v>10282</v>
      </c>
      <c r="Q1769" s="168">
        <v>45657</v>
      </c>
    </row>
    <row r="1770" spans="1:17" hidden="1" x14ac:dyDescent="0.25">
      <c r="A1770" s="18">
        <v>1510107110</v>
      </c>
      <c r="B1770" s="14" t="s">
        <v>12199</v>
      </c>
      <c r="C1770" s="261" t="s">
        <v>19</v>
      </c>
      <c r="D1770" s="261" t="s">
        <v>12201</v>
      </c>
      <c r="E1770" s="262">
        <v>4</v>
      </c>
      <c r="F1770" s="263">
        <v>45630</v>
      </c>
      <c r="G1770" s="263" t="s">
        <v>12215</v>
      </c>
      <c r="H1770" s="263">
        <v>45632</v>
      </c>
      <c r="I1770" s="264"/>
      <c r="J1770" s="264" t="s">
        <v>10099</v>
      </c>
      <c r="K1770" s="338" t="s">
        <v>10398</v>
      </c>
      <c r="L1770" s="195">
        <v>37267</v>
      </c>
      <c r="M1770" s="168">
        <v>45645</v>
      </c>
      <c r="N1770" s="116" t="s">
        <v>10465</v>
      </c>
      <c r="O1770" s="116"/>
      <c r="P1770" s="116" t="s">
        <v>10282</v>
      </c>
      <c r="Q1770" s="168">
        <v>45657</v>
      </c>
    </row>
    <row r="1771" spans="1:17" hidden="1" x14ac:dyDescent="0.25">
      <c r="A1771" s="18">
        <v>1510107800</v>
      </c>
      <c r="B1771" s="14" t="s">
        <v>12203</v>
      </c>
      <c r="C1771" s="261" t="s">
        <v>19</v>
      </c>
      <c r="D1771" s="261" t="s">
        <v>12205</v>
      </c>
      <c r="E1771" s="262">
        <v>2</v>
      </c>
      <c r="F1771" s="263">
        <v>45630</v>
      </c>
      <c r="G1771" s="263" t="s">
        <v>12215</v>
      </c>
      <c r="H1771" s="263">
        <v>45632</v>
      </c>
      <c r="I1771" s="264"/>
      <c r="J1771" s="264" t="s">
        <v>10099</v>
      </c>
      <c r="K1771" s="338" t="s">
        <v>10398</v>
      </c>
      <c r="L1771" s="195">
        <v>37267</v>
      </c>
      <c r="M1771" s="168">
        <v>45645</v>
      </c>
      <c r="N1771" s="116" t="s">
        <v>10465</v>
      </c>
      <c r="O1771" s="116"/>
      <c r="P1771" s="116" t="s">
        <v>10282</v>
      </c>
      <c r="Q1771" s="168">
        <v>45657</v>
      </c>
    </row>
    <row r="1772" spans="1:17" hidden="1" x14ac:dyDescent="0.25">
      <c r="A1772" s="18">
        <v>1016101210</v>
      </c>
      <c r="B1772" s="29" t="s">
        <v>4534</v>
      </c>
      <c r="C1772" s="265" t="s">
        <v>19</v>
      </c>
      <c r="D1772" s="265" t="s">
        <v>4535</v>
      </c>
      <c r="E1772" s="266">
        <v>30</v>
      </c>
      <c r="F1772" s="267">
        <v>45635</v>
      </c>
      <c r="G1772" s="266" t="s">
        <v>12251</v>
      </c>
      <c r="H1772" s="267">
        <v>45637</v>
      </c>
      <c r="I1772" s="268"/>
      <c r="J1772" s="268"/>
      <c r="K1772" s="338" t="s">
        <v>10398</v>
      </c>
      <c r="L1772" s="195">
        <v>37264</v>
      </c>
      <c r="M1772" s="168">
        <v>45645</v>
      </c>
      <c r="N1772" s="116" t="s">
        <v>10294</v>
      </c>
      <c r="O1772" s="116"/>
      <c r="P1772" s="116" t="s">
        <v>10282</v>
      </c>
      <c r="Q1772" s="168">
        <v>45649</v>
      </c>
    </row>
    <row r="1773" spans="1:17" hidden="1" x14ac:dyDescent="0.25">
      <c r="A1773" s="18">
        <v>1018100320</v>
      </c>
      <c r="B1773" s="14" t="s">
        <v>3298</v>
      </c>
      <c r="C1773" s="244" t="s">
        <v>19</v>
      </c>
      <c r="D1773" s="244" t="s">
        <v>3299</v>
      </c>
      <c r="E1773" s="245">
        <v>20</v>
      </c>
      <c r="F1773" s="246">
        <v>45635</v>
      </c>
      <c r="G1773" s="273" t="s">
        <v>12251</v>
      </c>
      <c r="H1773" s="246">
        <v>45637</v>
      </c>
      <c r="I1773" s="247" t="s">
        <v>8963</v>
      </c>
      <c r="J1773" s="247" t="s">
        <v>10003</v>
      </c>
      <c r="K1773" s="338" t="s">
        <v>10398</v>
      </c>
      <c r="L1773" s="195">
        <v>37263</v>
      </c>
      <c r="M1773" s="168">
        <v>45645</v>
      </c>
      <c r="N1773" s="116" t="s">
        <v>10273</v>
      </c>
      <c r="O1773" s="116"/>
      <c r="P1773" s="116" t="s">
        <v>10282</v>
      </c>
      <c r="Q1773" s="168">
        <v>45649</v>
      </c>
    </row>
    <row r="1774" spans="1:17" hidden="1" x14ac:dyDescent="0.25">
      <c r="A1774" s="18">
        <v>1219100370</v>
      </c>
      <c r="B1774" s="14" t="s">
        <v>11100</v>
      </c>
      <c r="C1774" s="265" t="s">
        <v>731</v>
      </c>
      <c r="D1774" s="265" t="s">
        <v>11101</v>
      </c>
      <c r="E1774" s="266">
        <v>10</v>
      </c>
      <c r="F1774" s="267">
        <v>45635</v>
      </c>
      <c r="G1774" s="266" t="s">
        <v>12251</v>
      </c>
      <c r="H1774" s="267">
        <v>45637</v>
      </c>
      <c r="I1774" s="268"/>
      <c r="J1774" s="268"/>
      <c r="K1774" s="338" t="s">
        <v>10398</v>
      </c>
      <c r="L1774" s="195">
        <v>37263</v>
      </c>
      <c r="M1774" s="168">
        <v>45645</v>
      </c>
      <c r="N1774" s="116" t="s">
        <v>10273</v>
      </c>
      <c r="O1774" s="116"/>
      <c r="P1774" s="116" t="s">
        <v>10282</v>
      </c>
      <c r="Q1774" s="168">
        <v>45649</v>
      </c>
    </row>
    <row r="1775" spans="1:17" hidden="1" x14ac:dyDescent="0.25">
      <c r="A1775" s="18">
        <v>1518103520</v>
      </c>
      <c r="B1775" s="14" t="s">
        <v>7894</v>
      </c>
      <c r="C1775" s="265" t="s">
        <v>19</v>
      </c>
      <c r="D1775" s="265" t="s">
        <v>10241</v>
      </c>
      <c r="E1775" s="266">
        <v>10</v>
      </c>
      <c r="F1775" s="267">
        <v>45632</v>
      </c>
      <c r="G1775" s="266" t="s">
        <v>12252</v>
      </c>
      <c r="H1775" s="267">
        <v>45637</v>
      </c>
      <c r="I1775" s="268"/>
      <c r="J1775" s="268"/>
      <c r="K1775" s="338" t="s">
        <v>10398</v>
      </c>
      <c r="L1775" s="195">
        <v>37313</v>
      </c>
      <c r="M1775" s="168">
        <v>45646</v>
      </c>
      <c r="N1775" s="116" t="s">
        <v>11873</v>
      </c>
      <c r="O1775" s="116"/>
      <c r="P1775" s="116" t="s">
        <v>10282</v>
      </c>
      <c r="Q1775" s="168">
        <v>45680</v>
      </c>
    </row>
    <row r="1776" spans="1:17" hidden="1" x14ac:dyDescent="0.25">
      <c r="A1776" s="18">
        <v>1513100320</v>
      </c>
      <c r="B1776" s="14" t="s">
        <v>4325</v>
      </c>
      <c r="C1776" s="265" t="s">
        <v>19</v>
      </c>
      <c r="D1776" s="265" t="s">
        <v>6918</v>
      </c>
      <c r="E1776" s="266">
        <v>700</v>
      </c>
      <c r="F1776" s="267">
        <v>45635</v>
      </c>
      <c r="G1776" s="266" t="s">
        <v>12253</v>
      </c>
      <c r="H1776" s="267">
        <v>45637</v>
      </c>
      <c r="I1776" s="268"/>
      <c r="J1776" s="268"/>
      <c r="K1776" s="338" t="s">
        <v>10398</v>
      </c>
      <c r="L1776" s="195">
        <v>37315</v>
      </c>
      <c r="M1776" s="168">
        <v>45646</v>
      </c>
      <c r="N1776" s="116" t="s">
        <v>10175</v>
      </c>
      <c r="O1776" s="116" t="s">
        <v>15219</v>
      </c>
      <c r="P1776" s="116" t="s">
        <v>10282</v>
      </c>
      <c r="Q1776" s="168">
        <v>45734</v>
      </c>
    </row>
    <row r="1777" spans="1:17" hidden="1" x14ac:dyDescent="0.25">
      <c r="A1777" s="18">
        <v>1521100650</v>
      </c>
      <c r="B1777" s="14" t="s">
        <v>6247</v>
      </c>
      <c r="C1777" s="265" t="s">
        <v>19</v>
      </c>
      <c r="D1777" s="265" t="s">
        <v>9519</v>
      </c>
      <c r="E1777" s="266">
        <v>500</v>
      </c>
      <c r="F1777" s="267">
        <v>45635</v>
      </c>
      <c r="G1777" s="266" t="s">
        <v>12254</v>
      </c>
      <c r="H1777" s="267">
        <v>45637</v>
      </c>
      <c r="I1777" s="268"/>
      <c r="J1777" s="268"/>
      <c r="K1777" s="338" t="s">
        <v>10398</v>
      </c>
      <c r="L1777" s="195">
        <v>37265</v>
      </c>
      <c r="M1777" s="168">
        <v>45645</v>
      </c>
      <c r="N1777" s="116" t="s">
        <v>10175</v>
      </c>
      <c r="O1777" s="116"/>
      <c r="P1777" s="116" t="s">
        <v>10282</v>
      </c>
      <c r="Q1777" s="168">
        <v>45665</v>
      </c>
    </row>
    <row r="1778" spans="1:17" hidden="1" x14ac:dyDescent="0.25">
      <c r="A1778" s="18">
        <v>1810104270</v>
      </c>
      <c r="B1778" s="14" t="s">
        <v>5005</v>
      </c>
      <c r="C1778" s="244" t="s">
        <v>19</v>
      </c>
      <c r="D1778" s="244" t="s">
        <v>5006</v>
      </c>
      <c r="E1778" s="245">
        <v>24</v>
      </c>
      <c r="F1778" s="246">
        <v>45632</v>
      </c>
      <c r="G1778" s="273" t="s">
        <v>12254</v>
      </c>
      <c r="H1778" s="246">
        <v>45637</v>
      </c>
      <c r="I1778" s="247" t="s">
        <v>8963</v>
      </c>
      <c r="J1778" s="247" t="s">
        <v>10523</v>
      </c>
      <c r="K1778" s="338" t="s">
        <v>10398</v>
      </c>
      <c r="L1778" s="195">
        <v>37265</v>
      </c>
      <c r="M1778" s="168">
        <v>45645</v>
      </c>
      <c r="N1778" s="116" t="s">
        <v>10175</v>
      </c>
      <c r="O1778" s="116"/>
      <c r="P1778" s="116" t="s">
        <v>10282</v>
      </c>
      <c r="Q1778" s="168">
        <v>45665</v>
      </c>
    </row>
    <row r="1779" spans="1:17" hidden="1" x14ac:dyDescent="0.25">
      <c r="A1779" s="18">
        <v>1017102120</v>
      </c>
      <c r="B1779" s="14" t="s">
        <v>5784</v>
      </c>
      <c r="C1779" s="265" t="s">
        <v>19</v>
      </c>
      <c r="D1779" s="265" t="s">
        <v>10202</v>
      </c>
      <c r="E1779" s="266">
        <v>10</v>
      </c>
      <c r="F1779" s="267">
        <v>45635</v>
      </c>
      <c r="G1779" s="266" t="s">
        <v>12255</v>
      </c>
      <c r="H1779" s="267">
        <v>45637</v>
      </c>
      <c r="I1779" s="268"/>
      <c r="J1779" s="268"/>
      <c r="K1779" s="338" t="s">
        <v>10398</v>
      </c>
      <c r="L1779" s="195">
        <v>37239</v>
      </c>
      <c r="M1779" s="168">
        <v>45643</v>
      </c>
      <c r="N1779" s="116" t="s">
        <v>10696</v>
      </c>
      <c r="O1779" s="116"/>
      <c r="P1779" s="116" t="s">
        <v>10282</v>
      </c>
      <c r="Q1779" s="168">
        <v>45649</v>
      </c>
    </row>
    <row r="1780" spans="1:17" hidden="1" x14ac:dyDescent="0.25">
      <c r="A1780" s="18">
        <v>1322104940</v>
      </c>
      <c r="B1780" s="30" t="s">
        <v>11547</v>
      </c>
      <c r="C1780" s="261" t="s">
        <v>19</v>
      </c>
      <c r="D1780" s="261" t="s">
        <v>11546</v>
      </c>
      <c r="E1780" s="262">
        <v>4</v>
      </c>
      <c r="F1780" s="263">
        <v>45642</v>
      </c>
      <c r="G1780" s="263" t="s">
        <v>12280</v>
      </c>
      <c r="H1780" s="263">
        <v>45642</v>
      </c>
      <c r="I1780" s="264"/>
      <c r="J1780" s="264" t="s">
        <v>10099</v>
      </c>
      <c r="K1780" s="338" t="s">
        <v>10398</v>
      </c>
      <c r="L1780" s="195">
        <v>37314</v>
      </c>
      <c r="M1780" s="168">
        <v>45646</v>
      </c>
      <c r="N1780" s="116" t="s">
        <v>10221</v>
      </c>
      <c r="O1780" s="116"/>
      <c r="P1780" s="116" t="s">
        <v>10282</v>
      </c>
      <c r="Q1780" s="168">
        <v>45666</v>
      </c>
    </row>
    <row r="1781" spans="1:17" hidden="1" x14ac:dyDescent="0.25">
      <c r="A1781" s="18">
        <v>1810104170</v>
      </c>
      <c r="B1781" s="14" t="s">
        <v>4959</v>
      </c>
      <c r="C1781" s="244" t="s">
        <v>19</v>
      </c>
      <c r="D1781" s="244" t="s">
        <v>7971</v>
      </c>
      <c r="E1781" s="245">
        <v>40</v>
      </c>
      <c r="F1781" s="246">
        <v>45644</v>
      </c>
      <c r="G1781" s="246" t="s">
        <v>12294</v>
      </c>
      <c r="H1781" s="246">
        <v>45667</v>
      </c>
      <c r="I1781" s="247" t="s">
        <v>8963</v>
      </c>
      <c r="J1781" s="247" t="s">
        <v>10632</v>
      </c>
      <c r="K1781" s="338" t="s">
        <v>10459</v>
      </c>
      <c r="L1781" s="195">
        <v>37402</v>
      </c>
      <c r="M1781" s="168">
        <v>45670</v>
      </c>
      <c r="N1781" s="116" t="s">
        <v>10175</v>
      </c>
      <c r="O1781" s="116"/>
      <c r="P1781" s="116" t="s">
        <v>10282</v>
      </c>
      <c r="Q1781" s="168">
        <v>45670</v>
      </c>
    </row>
    <row r="1782" spans="1:17" hidden="1" x14ac:dyDescent="0.25">
      <c r="A1782" s="18">
        <v>1526104030</v>
      </c>
      <c r="B1782" s="10" t="s">
        <v>12040</v>
      </c>
      <c r="C1782" s="244" t="s">
        <v>19</v>
      </c>
      <c r="D1782" s="244" t="s">
        <v>12293</v>
      </c>
      <c r="E1782" s="245">
        <v>2</v>
      </c>
      <c r="F1782" s="246">
        <v>45659</v>
      </c>
      <c r="G1782" s="273" t="s">
        <v>12295</v>
      </c>
      <c r="H1782" s="246">
        <v>45667</v>
      </c>
      <c r="I1782" s="247" t="s">
        <v>8963</v>
      </c>
      <c r="J1782" s="247" t="s">
        <v>10523</v>
      </c>
      <c r="K1782" s="338" t="s">
        <v>10459</v>
      </c>
      <c r="L1782" s="195">
        <v>37401</v>
      </c>
      <c r="M1782" s="168">
        <v>45670</v>
      </c>
      <c r="N1782" s="116" t="s">
        <v>10284</v>
      </c>
      <c r="O1782" s="116"/>
      <c r="P1782" s="116" t="s">
        <v>10282</v>
      </c>
      <c r="Q1782" s="168">
        <v>45670</v>
      </c>
    </row>
    <row r="1783" spans="1:17" hidden="1" x14ac:dyDescent="0.25">
      <c r="A1783" s="18">
        <v>1010102170</v>
      </c>
      <c r="B1783" s="14" t="s">
        <v>5535</v>
      </c>
      <c r="C1783" s="265" t="s">
        <v>19</v>
      </c>
      <c r="D1783" s="265" t="s">
        <v>5536</v>
      </c>
      <c r="E1783" s="266">
        <v>8</v>
      </c>
      <c r="F1783" s="267">
        <v>45667</v>
      </c>
      <c r="G1783" s="266" t="s">
        <v>12296</v>
      </c>
      <c r="H1783" s="267">
        <v>45667</v>
      </c>
      <c r="I1783" s="268"/>
      <c r="J1783" s="268"/>
      <c r="K1783" s="338" t="s">
        <v>10459</v>
      </c>
      <c r="L1783" s="195">
        <v>37401</v>
      </c>
      <c r="M1783" s="168">
        <v>45670</v>
      </c>
      <c r="N1783" s="116" t="s">
        <v>10284</v>
      </c>
      <c r="O1783" s="266"/>
      <c r="P1783" s="116" t="s">
        <v>10282</v>
      </c>
      <c r="Q1783" s="168">
        <v>45663</v>
      </c>
    </row>
    <row r="1784" spans="1:17" hidden="1" x14ac:dyDescent="0.25">
      <c r="A1784" s="18">
        <v>1526101600</v>
      </c>
      <c r="B1784" s="14" t="s">
        <v>4472</v>
      </c>
      <c r="C1784" s="265" t="s">
        <v>19</v>
      </c>
      <c r="D1784" s="265" t="s">
        <v>4473</v>
      </c>
      <c r="E1784" s="266">
        <v>15</v>
      </c>
      <c r="F1784" s="267">
        <v>45667</v>
      </c>
      <c r="G1784" s="266" t="s">
        <v>12296</v>
      </c>
      <c r="H1784" s="267">
        <v>45667</v>
      </c>
      <c r="I1784" s="268"/>
      <c r="J1784" s="268"/>
      <c r="K1784" s="338" t="s">
        <v>10459</v>
      </c>
      <c r="L1784" s="195">
        <v>37401</v>
      </c>
      <c r="M1784" s="168">
        <v>45670</v>
      </c>
      <c r="N1784" s="116" t="s">
        <v>10284</v>
      </c>
      <c r="O1784" s="266"/>
      <c r="P1784" s="116" t="s">
        <v>10282</v>
      </c>
      <c r="Q1784" s="168">
        <v>45663</v>
      </c>
    </row>
    <row r="1785" spans="1:17" hidden="1" x14ac:dyDescent="0.25">
      <c r="A1785" s="18">
        <v>1526101660</v>
      </c>
      <c r="B1785" s="14" t="s">
        <v>4486</v>
      </c>
      <c r="C1785" s="265" t="s">
        <v>19</v>
      </c>
      <c r="D1785" s="265" t="s">
        <v>8257</v>
      </c>
      <c r="E1785" s="266">
        <v>10</v>
      </c>
      <c r="F1785" s="267">
        <v>45667</v>
      </c>
      <c r="G1785" s="266" t="s">
        <v>12296</v>
      </c>
      <c r="H1785" s="267">
        <v>45667</v>
      </c>
      <c r="I1785" s="268"/>
      <c r="J1785" s="268"/>
      <c r="K1785" s="338" t="s">
        <v>10459</v>
      </c>
      <c r="L1785" s="195">
        <v>37401</v>
      </c>
      <c r="M1785" s="168">
        <v>45670</v>
      </c>
      <c r="N1785" s="116" t="s">
        <v>10284</v>
      </c>
      <c r="O1785" s="266"/>
      <c r="P1785" s="116" t="s">
        <v>10282</v>
      </c>
      <c r="Q1785" s="168">
        <v>45663</v>
      </c>
    </row>
    <row r="1786" spans="1:17" hidden="1" x14ac:dyDescent="0.25">
      <c r="A1786" s="18">
        <v>1210101680</v>
      </c>
      <c r="B1786" s="19" t="s">
        <v>7652</v>
      </c>
      <c r="C1786" s="265" t="s">
        <v>19</v>
      </c>
      <c r="D1786" s="265" t="s">
        <v>7210</v>
      </c>
      <c r="E1786" s="266">
        <v>4</v>
      </c>
      <c r="F1786" s="267">
        <v>45646</v>
      </c>
      <c r="G1786" s="266" t="s">
        <v>12331</v>
      </c>
      <c r="H1786" s="267">
        <v>45674</v>
      </c>
      <c r="I1786" s="268"/>
      <c r="J1786" s="268"/>
      <c r="K1786" s="338" t="s">
        <v>10398</v>
      </c>
      <c r="L1786" s="195">
        <v>37654</v>
      </c>
      <c r="M1786" s="168">
        <v>45692</v>
      </c>
      <c r="N1786" s="116" t="s">
        <v>10281</v>
      </c>
      <c r="O1786" s="116"/>
      <c r="P1786" s="116" t="s">
        <v>10282</v>
      </c>
      <c r="Q1786" s="168">
        <v>45700</v>
      </c>
    </row>
    <row r="1787" spans="1:17" hidden="1" x14ac:dyDescent="0.25">
      <c r="A1787" s="18">
        <v>1217100800</v>
      </c>
      <c r="B1787" s="23" t="s">
        <v>6947</v>
      </c>
      <c r="C1787" s="265" t="s">
        <v>19</v>
      </c>
      <c r="D1787" s="265" t="s">
        <v>8050</v>
      </c>
      <c r="E1787" s="266">
        <v>200</v>
      </c>
      <c r="F1787" s="267">
        <v>45646</v>
      </c>
      <c r="G1787" s="266" t="s">
        <v>12331</v>
      </c>
      <c r="H1787" s="267">
        <v>45674</v>
      </c>
      <c r="I1787" s="268"/>
      <c r="J1787" s="268"/>
      <c r="K1787" s="338" t="s">
        <v>10398</v>
      </c>
      <c r="L1787" s="195">
        <v>37656</v>
      </c>
      <c r="M1787" s="168">
        <v>45692</v>
      </c>
      <c r="N1787" s="116" t="s">
        <v>10224</v>
      </c>
      <c r="O1787" s="116"/>
      <c r="P1787" s="116" t="s">
        <v>10282</v>
      </c>
      <c r="Q1787" s="168">
        <v>45695</v>
      </c>
    </row>
    <row r="1788" spans="1:17" hidden="1" x14ac:dyDescent="0.25">
      <c r="A1788" s="18">
        <v>1220100220</v>
      </c>
      <c r="B1788" s="14" t="s">
        <v>4030</v>
      </c>
      <c r="C1788" s="244" t="s">
        <v>19</v>
      </c>
      <c r="D1788" s="244" t="s">
        <v>4031</v>
      </c>
      <c r="E1788" s="245">
        <v>9</v>
      </c>
      <c r="F1788" s="246">
        <v>45646</v>
      </c>
      <c r="G1788" s="245" t="s">
        <v>12331</v>
      </c>
      <c r="H1788" s="246">
        <v>45674</v>
      </c>
      <c r="I1788" s="247" t="s">
        <v>8963</v>
      </c>
      <c r="J1788" s="247" t="s">
        <v>10410</v>
      </c>
      <c r="K1788" s="338" t="s">
        <v>10398</v>
      </c>
      <c r="L1788" s="195">
        <v>37653</v>
      </c>
      <c r="M1788" s="168">
        <v>45692</v>
      </c>
      <c r="N1788" s="116" t="s">
        <v>10824</v>
      </c>
      <c r="O1788" s="116" t="s">
        <v>15204</v>
      </c>
      <c r="P1788" s="116" t="s">
        <v>10282</v>
      </c>
      <c r="Q1788" s="168">
        <v>45733</v>
      </c>
    </row>
    <row r="1789" spans="1:17" hidden="1" x14ac:dyDescent="0.25">
      <c r="A1789" s="18">
        <v>1222100130</v>
      </c>
      <c r="B1789" s="10" t="s">
        <v>6362</v>
      </c>
      <c r="C1789" s="261" t="s">
        <v>19</v>
      </c>
      <c r="D1789" s="261" t="s">
        <v>6363</v>
      </c>
      <c r="E1789" s="262">
        <v>3</v>
      </c>
      <c r="F1789" s="263">
        <v>45672</v>
      </c>
      <c r="G1789" s="263" t="s">
        <v>12331</v>
      </c>
      <c r="H1789" s="263">
        <v>45674</v>
      </c>
      <c r="I1789" s="264"/>
      <c r="J1789" s="264" t="s">
        <v>10099</v>
      </c>
      <c r="K1789" s="338" t="s">
        <v>10398</v>
      </c>
      <c r="L1789" s="195">
        <v>37657</v>
      </c>
      <c r="M1789" s="168">
        <v>45692</v>
      </c>
      <c r="N1789" s="116" t="s">
        <v>10280</v>
      </c>
      <c r="O1789" s="116"/>
      <c r="P1789" s="116" t="s">
        <v>10282</v>
      </c>
      <c r="Q1789" s="168">
        <v>45694</v>
      </c>
    </row>
    <row r="1790" spans="1:17" hidden="1" x14ac:dyDescent="0.25">
      <c r="A1790" s="18">
        <v>1228100260</v>
      </c>
      <c r="B1790" s="29" t="s">
        <v>7026</v>
      </c>
      <c r="C1790" s="265" t="s">
        <v>19</v>
      </c>
      <c r="D1790" s="265" t="s">
        <v>7424</v>
      </c>
      <c r="E1790" s="266">
        <v>40</v>
      </c>
      <c r="F1790" s="267">
        <v>45646</v>
      </c>
      <c r="G1790" s="266" t="s">
        <v>12331</v>
      </c>
      <c r="H1790" s="267">
        <v>45674</v>
      </c>
      <c r="I1790" s="268"/>
      <c r="J1790" s="268"/>
      <c r="K1790" s="338" t="s">
        <v>10398</v>
      </c>
      <c r="L1790" s="195">
        <v>37656</v>
      </c>
      <c r="M1790" s="168">
        <v>45692</v>
      </c>
      <c r="N1790" s="116" t="s">
        <v>10224</v>
      </c>
      <c r="O1790" s="116"/>
      <c r="P1790" s="116" t="s">
        <v>10282</v>
      </c>
      <c r="Q1790" s="168">
        <v>45695</v>
      </c>
    </row>
    <row r="1791" spans="1:17" hidden="1" x14ac:dyDescent="0.25">
      <c r="A1791" s="18">
        <v>1228101171</v>
      </c>
      <c r="B1791" s="29" t="s">
        <v>9101</v>
      </c>
      <c r="C1791" s="244" t="s">
        <v>19</v>
      </c>
      <c r="D1791" s="244" t="s">
        <v>9100</v>
      </c>
      <c r="E1791" s="245">
        <v>60</v>
      </c>
      <c r="F1791" s="246">
        <v>45646</v>
      </c>
      <c r="G1791" s="245" t="s">
        <v>12331</v>
      </c>
      <c r="H1791" s="246">
        <v>45674</v>
      </c>
      <c r="I1791" s="247" t="s">
        <v>8963</v>
      </c>
      <c r="J1791" s="247" t="s">
        <v>11471</v>
      </c>
      <c r="K1791" s="338" t="s">
        <v>10398</v>
      </c>
      <c r="L1791" s="195">
        <v>37656</v>
      </c>
      <c r="M1791" s="168">
        <v>45692</v>
      </c>
      <c r="N1791" s="116" t="s">
        <v>10224</v>
      </c>
      <c r="O1791" s="116"/>
      <c r="P1791" s="116" t="s">
        <v>10282</v>
      </c>
      <c r="Q1791" s="168">
        <v>45695</v>
      </c>
    </row>
    <row r="1792" spans="1:17" hidden="1" x14ac:dyDescent="0.25">
      <c r="A1792" s="18">
        <v>1230100160</v>
      </c>
      <c r="B1792" s="14" t="s">
        <v>3794</v>
      </c>
      <c r="C1792" s="265" t="s">
        <v>19</v>
      </c>
      <c r="D1792" s="265" t="s">
        <v>3795</v>
      </c>
      <c r="E1792" s="266">
        <v>15</v>
      </c>
      <c r="F1792" s="267">
        <v>45646</v>
      </c>
      <c r="G1792" s="266" t="s">
        <v>12331</v>
      </c>
      <c r="H1792" s="267">
        <v>45674</v>
      </c>
      <c r="I1792" s="268"/>
      <c r="J1792" s="268"/>
      <c r="K1792" s="338" t="s">
        <v>10398</v>
      </c>
      <c r="L1792" s="195">
        <v>37658</v>
      </c>
      <c r="M1792" s="168">
        <v>45692</v>
      </c>
      <c r="N1792" s="116" t="s">
        <v>10307</v>
      </c>
      <c r="O1792" s="116"/>
      <c r="P1792" s="116" t="s">
        <v>10282</v>
      </c>
      <c r="Q1792" s="168">
        <v>45719</v>
      </c>
    </row>
    <row r="1793" spans="1:17" hidden="1" x14ac:dyDescent="0.25">
      <c r="A1793" s="18">
        <v>1230100160</v>
      </c>
      <c r="B1793" s="14"/>
      <c r="C1793" s="265" t="s">
        <v>19</v>
      </c>
      <c r="D1793" s="265" t="s">
        <v>3795</v>
      </c>
      <c r="E1793" s="266">
        <v>12</v>
      </c>
      <c r="F1793" s="267">
        <v>45646</v>
      </c>
      <c r="G1793" s="266" t="s">
        <v>12331</v>
      </c>
      <c r="H1793" s="267">
        <v>45674</v>
      </c>
      <c r="I1793" s="268"/>
      <c r="J1793" s="268"/>
      <c r="K1793" s="338" t="s">
        <v>10398</v>
      </c>
      <c r="L1793" s="195">
        <v>37658</v>
      </c>
      <c r="M1793" s="168">
        <v>45692</v>
      </c>
      <c r="N1793" s="116" t="s">
        <v>10307</v>
      </c>
      <c r="O1793" s="116"/>
      <c r="P1793" s="116" t="s">
        <v>10282</v>
      </c>
      <c r="Q1793" s="168">
        <v>45719</v>
      </c>
    </row>
    <row r="1794" spans="1:17" hidden="1" x14ac:dyDescent="0.25">
      <c r="A1794" s="18">
        <v>1234100200</v>
      </c>
      <c r="B1794" s="23" t="s">
        <v>3879</v>
      </c>
      <c r="C1794" s="265" t="s">
        <v>19</v>
      </c>
      <c r="D1794" s="265" t="s">
        <v>7435</v>
      </c>
      <c r="E1794" s="266">
        <v>5</v>
      </c>
      <c r="F1794" s="267">
        <v>45670</v>
      </c>
      <c r="G1794" s="266" t="s">
        <v>12331</v>
      </c>
      <c r="H1794" s="267">
        <v>45674</v>
      </c>
      <c r="I1794" s="268"/>
      <c r="J1794" s="268"/>
      <c r="K1794" s="338" t="s">
        <v>10398</v>
      </c>
      <c r="L1794" s="195">
        <v>37621</v>
      </c>
      <c r="M1794" s="168">
        <v>45687</v>
      </c>
      <c r="N1794" s="116" t="s">
        <v>15242</v>
      </c>
      <c r="O1794" s="116"/>
      <c r="P1794" s="116" t="s">
        <v>10282</v>
      </c>
      <c r="Q1794" s="168">
        <v>45692</v>
      </c>
    </row>
    <row r="1795" spans="1:17" hidden="1" x14ac:dyDescent="0.25">
      <c r="A1795" s="18">
        <v>1234100260</v>
      </c>
      <c r="B1795" s="14" t="s">
        <v>5517</v>
      </c>
      <c r="C1795" s="265" t="s">
        <v>19</v>
      </c>
      <c r="D1795" s="265" t="s">
        <v>8446</v>
      </c>
      <c r="E1795" s="266">
        <v>6</v>
      </c>
      <c r="F1795" s="267">
        <v>45646</v>
      </c>
      <c r="G1795" s="266" t="s">
        <v>12331</v>
      </c>
      <c r="H1795" s="267">
        <v>45674</v>
      </c>
      <c r="I1795" s="268"/>
      <c r="J1795" s="268"/>
      <c r="K1795" s="338" t="s">
        <v>10398</v>
      </c>
      <c r="L1795" s="195">
        <v>37658</v>
      </c>
      <c r="M1795" s="168">
        <v>45692</v>
      </c>
      <c r="N1795" s="116" t="s">
        <v>10307</v>
      </c>
      <c r="O1795" s="116"/>
      <c r="P1795" s="116" t="s">
        <v>10282</v>
      </c>
      <c r="Q1795" s="168">
        <v>45719</v>
      </c>
    </row>
    <row r="1796" spans="1:17" hidden="1" x14ac:dyDescent="0.25">
      <c r="A1796" s="18">
        <v>1235101780</v>
      </c>
      <c r="B1796" s="19" t="s">
        <v>12306</v>
      </c>
      <c r="C1796" s="265" t="s">
        <v>19</v>
      </c>
      <c r="D1796" s="265" t="s">
        <v>12307</v>
      </c>
      <c r="E1796" s="266">
        <v>10</v>
      </c>
      <c r="F1796" s="267">
        <v>45671</v>
      </c>
      <c r="G1796" s="266" t="s">
        <v>12331</v>
      </c>
      <c r="H1796" s="267">
        <v>45674</v>
      </c>
      <c r="I1796" s="268"/>
      <c r="J1796" s="268"/>
      <c r="K1796" s="338" t="s">
        <v>10398</v>
      </c>
      <c r="L1796" s="195">
        <v>37655</v>
      </c>
      <c r="M1796" s="168">
        <v>45692</v>
      </c>
      <c r="N1796" s="116" t="s">
        <v>11993</v>
      </c>
      <c r="O1796" s="116"/>
      <c r="P1796" s="116" t="s">
        <v>10282</v>
      </c>
      <c r="Q1796" s="168">
        <v>45715</v>
      </c>
    </row>
    <row r="1797" spans="1:17" hidden="1" x14ac:dyDescent="0.25">
      <c r="A1797" s="18">
        <v>1241100690</v>
      </c>
      <c r="B1797" s="19" t="s">
        <v>7786</v>
      </c>
      <c r="C1797" s="265" t="s">
        <v>6699</v>
      </c>
      <c r="D1797" s="265" t="s">
        <v>7785</v>
      </c>
      <c r="E1797" s="266">
        <v>6</v>
      </c>
      <c r="F1797" s="267">
        <v>45646</v>
      </c>
      <c r="G1797" s="266" t="s">
        <v>12331</v>
      </c>
      <c r="H1797" s="267">
        <v>45674</v>
      </c>
      <c r="I1797" s="268"/>
      <c r="J1797" s="268"/>
      <c r="K1797" s="338" t="s">
        <v>10398</v>
      </c>
      <c r="L1797" s="195">
        <v>37654</v>
      </c>
      <c r="M1797" s="168">
        <v>45692</v>
      </c>
      <c r="N1797" s="116" t="s">
        <v>10281</v>
      </c>
      <c r="O1797" s="116"/>
      <c r="P1797" s="116" t="s">
        <v>10282</v>
      </c>
      <c r="Q1797" s="168">
        <v>45700</v>
      </c>
    </row>
    <row r="1798" spans="1:17" hidden="1" x14ac:dyDescent="0.25">
      <c r="A1798" s="18">
        <v>1010100750</v>
      </c>
      <c r="B1798" s="14" t="s">
        <v>2300</v>
      </c>
      <c r="C1798" s="265" t="s">
        <v>19</v>
      </c>
      <c r="D1798" s="265" t="s">
        <v>2301</v>
      </c>
      <c r="E1798" s="266">
        <v>100</v>
      </c>
      <c r="F1798" s="267">
        <v>45644</v>
      </c>
      <c r="G1798" s="266" t="s">
        <v>12332</v>
      </c>
      <c r="H1798" s="267">
        <v>45674</v>
      </c>
      <c r="I1798" s="268"/>
      <c r="J1798" s="268"/>
      <c r="K1798" s="338" t="s">
        <v>10398</v>
      </c>
      <c r="L1798" s="195">
        <v>37558</v>
      </c>
      <c r="M1798" s="168">
        <v>45685</v>
      </c>
      <c r="N1798" s="116" t="s">
        <v>10930</v>
      </c>
      <c r="O1798" s="116"/>
      <c r="P1798" s="116" t="s">
        <v>10282</v>
      </c>
      <c r="Q1798" s="168">
        <v>45688</v>
      </c>
    </row>
    <row r="1799" spans="1:17" hidden="1" x14ac:dyDescent="0.25">
      <c r="A1799" s="18">
        <v>1014100030</v>
      </c>
      <c r="B1799" s="14" t="s">
        <v>10943</v>
      </c>
      <c r="C1799" s="265" t="s">
        <v>19</v>
      </c>
      <c r="D1799" s="265" t="s">
        <v>10942</v>
      </c>
      <c r="E1799" s="266">
        <v>200</v>
      </c>
      <c r="F1799" s="267">
        <v>45643</v>
      </c>
      <c r="G1799" s="266" t="s">
        <v>12332</v>
      </c>
      <c r="H1799" s="267">
        <v>45674</v>
      </c>
      <c r="I1799" s="268"/>
      <c r="J1799" s="268"/>
      <c r="K1799" s="338" t="s">
        <v>10398</v>
      </c>
      <c r="L1799" s="195">
        <v>37558</v>
      </c>
      <c r="M1799" s="168">
        <v>45685</v>
      </c>
      <c r="N1799" s="116" t="s">
        <v>10930</v>
      </c>
      <c r="O1799" s="116"/>
      <c r="P1799" s="116" t="s">
        <v>10282</v>
      </c>
      <c r="Q1799" s="168">
        <v>45688</v>
      </c>
    </row>
    <row r="1800" spans="1:17" hidden="1" x14ac:dyDescent="0.25">
      <c r="A1800" s="18">
        <v>1014106330</v>
      </c>
      <c r="B1800" s="19" t="s">
        <v>6372</v>
      </c>
      <c r="C1800" s="261" t="s">
        <v>19</v>
      </c>
      <c r="D1800" s="261" t="s">
        <v>12289</v>
      </c>
      <c r="E1800" s="262">
        <v>6</v>
      </c>
      <c r="F1800" s="263">
        <v>45666</v>
      </c>
      <c r="G1800" s="263" t="s">
        <v>12332</v>
      </c>
      <c r="H1800" s="263">
        <v>45674</v>
      </c>
      <c r="I1800" s="264"/>
      <c r="J1800" s="264" t="s">
        <v>10099</v>
      </c>
      <c r="K1800" s="338" t="s">
        <v>10398</v>
      </c>
      <c r="L1800" s="195">
        <v>37558</v>
      </c>
      <c r="M1800" s="168">
        <v>45685</v>
      </c>
      <c r="N1800" s="116" t="s">
        <v>10930</v>
      </c>
      <c r="O1800" s="116"/>
      <c r="P1800" s="116" t="s">
        <v>10282</v>
      </c>
      <c r="Q1800" s="168">
        <v>45688</v>
      </c>
    </row>
    <row r="1801" spans="1:17" hidden="1" x14ac:dyDescent="0.25">
      <c r="A1801" s="18">
        <v>1014106330</v>
      </c>
      <c r="B1801" s="19" t="s">
        <v>6372</v>
      </c>
      <c r="C1801" s="261" t="s">
        <v>19</v>
      </c>
      <c r="D1801" s="261" t="s">
        <v>12290</v>
      </c>
      <c r="E1801" s="262">
        <v>6</v>
      </c>
      <c r="F1801" s="263">
        <v>45666</v>
      </c>
      <c r="G1801" s="263" t="s">
        <v>12332</v>
      </c>
      <c r="H1801" s="263">
        <v>45674</v>
      </c>
      <c r="I1801" s="264"/>
      <c r="J1801" s="264" t="s">
        <v>10099</v>
      </c>
      <c r="K1801" s="338" t="s">
        <v>10398</v>
      </c>
      <c r="L1801" s="195">
        <v>37558</v>
      </c>
      <c r="M1801" s="168">
        <v>45685</v>
      </c>
      <c r="N1801" s="116" t="s">
        <v>10930</v>
      </c>
      <c r="O1801" s="116"/>
      <c r="P1801" s="116" t="s">
        <v>10282</v>
      </c>
      <c r="Q1801" s="168">
        <v>45688</v>
      </c>
    </row>
    <row r="1802" spans="1:17" hidden="1" x14ac:dyDescent="0.25">
      <c r="A1802" s="18">
        <v>1016101220</v>
      </c>
      <c r="B1802" s="19" t="s">
        <v>4536</v>
      </c>
      <c r="C1802" s="265" t="s">
        <v>19</v>
      </c>
      <c r="D1802" s="265" t="s">
        <v>4537</v>
      </c>
      <c r="E1802" s="266">
        <v>12</v>
      </c>
      <c r="F1802" s="267">
        <v>45643</v>
      </c>
      <c r="G1802" s="266" t="s">
        <v>12332</v>
      </c>
      <c r="H1802" s="267">
        <v>45674</v>
      </c>
      <c r="I1802" s="268"/>
      <c r="J1802" s="268"/>
      <c r="K1802" s="338" t="s">
        <v>10398</v>
      </c>
      <c r="L1802" s="195">
        <v>37558</v>
      </c>
      <c r="M1802" s="168">
        <v>45685</v>
      </c>
      <c r="N1802" s="116" t="s">
        <v>10930</v>
      </c>
      <c r="O1802" s="116"/>
      <c r="P1802" s="116" t="s">
        <v>10282</v>
      </c>
      <c r="Q1802" s="168">
        <v>45688</v>
      </c>
    </row>
    <row r="1803" spans="1:17" hidden="1" x14ac:dyDescent="0.25">
      <c r="A1803" s="18">
        <v>1016101340</v>
      </c>
      <c r="B1803" s="14" t="s">
        <v>472</v>
      </c>
      <c r="C1803" s="265" t="s">
        <v>19</v>
      </c>
      <c r="D1803" s="265" t="s">
        <v>473</v>
      </c>
      <c r="E1803" s="266">
        <v>20</v>
      </c>
      <c r="F1803" s="267">
        <v>45672</v>
      </c>
      <c r="G1803" s="266" t="s">
        <v>12332</v>
      </c>
      <c r="H1803" s="267">
        <v>45674</v>
      </c>
      <c r="I1803" s="268"/>
      <c r="J1803" s="268"/>
      <c r="K1803" s="338" t="s">
        <v>10398</v>
      </c>
      <c r="L1803" s="195">
        <v>37557</v>
      </c>
      <c r="M1803" s="168">
        <v>45685</v>
      </c>
      <c r="N1803" s="116" t="s">
        <v>10273</v>
      </c>
      <c r="O1803" s="116"/>
      <c r="P1803" s="116" t="s">
        <v>10282</v>
      </c>
      <c r="Q1803" s="168">
        <v>45688</v>
      </c>
    </row>
    <row r="1804" spans="1:17" hidden="1" x14ac:dyDescent="0.25">
      <c r="A1804" s="18">
        <v>1019100040</v>
      </c>
      <c r="B1804" s="14" t="s">
        <v>5716</v>
      </c>
      <c r="C1804" s="244" t="s">
        <v>19</v>
      </c>
      <c r="D1804" s="244" t="s">
        <v>8420</v>
      </c>
      <c r="E1804" s="245">
        <v>60</v>
      </c>
      <c r="F1804" s="246">
        <v>45672</v>
      </c>
      <c r="G1804" s="245" t="s">
        <v>12332</v>
      </c>
      <c r="H1804" s="246">
        <v>45674</v>
      </c>
      <c r="I1804" s="247" t="s">
        <v>8963</v>
      </c>
      <c r="J1804" s="247" t="s">
        <v>10633</v>
      </c>
      <c r="K1804" s="338" t="s">
        <v>10398</v>
      </c>
      <c r="L1804" s="195">
        <v>37558</v>
      </c>
      <c r="M1804" s="168">
        <v>45685</v>
      </c>
      <c r="N1804" s="116" t="s">
        <v>10930</v>
      </c>
      <c r="O1804" s="116"/>
      <c r="P1804" s="116" t="s">
        <v>10282</v>
      </c>
      <c r="Q1804" s="168">
        <v>45688</v>
      </c>
    </row>
    <row r="1805" spans="1:17" hidden="1" x14ac:dyDescent="0.25">
      <c r="A1805" s="18">
        <v>1022100110</v>
      </c>
      <c r="B1805" s="14" t="s">
        <v>3957</v>
      </c>
      <c r="C1805" s="265" t="s">
        <v>19</v>
      </c>
      <c r="D1805" s="265" t="s">
        <v>8706</v>
      </c>
      <c r="E1805" s="266">
        <v>30</v>
      </c>
      <c r="F1805" s="267">
        <v>45643</v>
      </c>
      <c r="G1805" s="266" t="s">
        <v>12332</v>
      </c>
      <c r="H1805" s="267">
        <v>45674</v>
      </c>
      <c r="I1805" s="268"/>
      <c r="J1805" s="268"/>
      <c r="K1805" s="338" t="s">
        <v>10398</v>
      </c>
      <c r="L1805" s="195">
        <v>37558</v>
      </c>
      <c r="M1805" s="168">
        <v>45685</v>
      </c>
      <c r="N1805" s="116" t="s">
        <v>10930</v>
      </c>
      <c r="O1805" s="116"/>
      <c r="P1805" s="116" t="s">
        <v>10282</v>
      </c>
      <c r="Q1805" s="168">
        <v>45688</v>
      </c>
    </row>
    <row r="1806" spans="1:17" hidden="1" x14ac:dyDescent="0.25">
      <c r="A1806" s="18">
        <v>1526110060</v>
      </c>
      <c r="B1806" s="14" t="s">
        <v>3963</v>
      </c>
      <c r="C1806" s="265" t="s">
        <v>19</v>
      </c>
      <c r="D1806" s="265" t="s">
        <v>7362</v>
      </c>
      <c r="E1806" s="266">
        <v>3</v>
      </c>
      <c r="F1806" s="267">
        <v>45642</v>
      </c>
      <c r="G1806" s="266" t="s">
        <v>12332</v>
      </c>
      <c r="H1806" s="267">
        <v>45674</v>
      </c>
      <c r="I1806" s="268"/>
      <c r="J1806" s="268" t="s">
        <v>10099</v>
      </c>
      <c r="K1806" s="338" t="s">
        <v>10398</v>
      </c>
      <c r="L1806" s="195">
        <v>37558</v>
      </c>
      <c r="M1806" s="168">
        <v>45685</v>
      </c>
      <c r="N1806" s="116" t="s">
        <v>10930</v>
      </c>
      <c r="O1806" s="116"/>
      <c r="P1806" s="116" t="s">
        <v>10282</v>
      </c>
      <c r="Q1806" s="168">
        <v>45688</v>
      </c>
    </row>
    <row r="1807" spans="1:17" hidden="1" x14ac:dyDescent="0.25">
      <c r="A1807" s="18">
        <v>1546101840</v>
      </c>
      <c r="B1807" s="14" t="s">
        <v>3204</v>
      </c>
      <c r="C1807" s="265" t="s">
        <v>19</v>
      </c>
      <c r="D1807" s="265" t="s">
        <v>3205</v>
      </c>
      <c r="E1807" s="266">
        <v>100</v>
      </c>
      <c r="F1807" s="267">
        <v>45644</v>
      </c>
      <c r="G1807" s="266" t="s">
        <v>12332</v>
      </c>
      <c r="H1807" s="267">
        <v>45674</v>
      </c>
      <c r="I1807" s="268"/>
      <c r="J1807" s="268"/>
      <c r="K1807" s="338" t="s">
        <v>10398</v>
      </c>
      <c r="L1807" s="195">
        <v>37558</v>
      </c>
      <c r="M1807" s="168">
        <v>45685</v>
      </c>
      <c r="N1807" s="116" t="s">
        <v>10930</v>
      </c>
      <c r="O1807" s="116"/>
      <c r="P1807" s="116" t="s">
        <v>10282</v>
      </c>
      <c r="Q1807" s="168">
        <v>45688</v>
      </c>
    </row>
    <row r="1808" spans="1:17" hidden="1" x14ac:dyDescent="0.25">
      <c r="A1808" s="18">
        <v>1810105540</v>
      </c>
      <c r="B1808" s="19" t="s">
        <v>3839</v>
      </c>
      <c r="C1808" s="244" t="s">
        <v>881</v>
      </c>
      <c r="D1808" s="244" t="s">
        <v>3840</v>
      </c>
      <c r="E1808" s="245">
        <v>4</v>
      </c>
      <c r="F1808" s="246">
        <v>45642</v>
      </c>
      <c r="G1808" s="245" t="s">
        <v>12332</v>
      </c>
      <c r="H1808" s="246">
        <v>45674</v>
      </c>
      <c r="I1808" s="247" t="s">
        <v>8963</v>
      </c>
      <c r="J1808" s="247" t="s">
        <v>10002</v>
      </c>
      <c r="K1808" s="338" t="s">
        <v>10398</v>
      </c>
      <c r="L1808" s="195">
        <v>37558</v>
      </c>
      <c r="M1808" s="168">
        <v>45685</v>
      </c>
      <c r="N1808" s="116" t="s">
        <v>10930</v>
      </c>
      <c r="O1808" s="116"/>
      <c r="P1808" s="116" t="s">
        <v>10282</v>
      </c>
      <c r="Q1808" s="168">
        <v>45688</v>
      </c>
    </row>
    <row r="1809" spans="1:17" hidden="1" x14ac:dyDescent="0.25">
      <c r="A1809" s="18">
        <v>1310103040</v>
      </c>
      <c r="B1809" s="14" t="s">
        <v>6745</v>
      </c>
      <c r="C1809" s="265" t="s">
        <v>19</v>
      </c>
      <c r="D1809" s="265" t="s">
        <v>6746</v>
      </c>
      <c r="E1809" s="266">
        <v>30</v>
      </c>
      <c r="F1809" s="267">
        <v>45644</v>
      </c>
      <c r="G1809" s="266" t="s">
        <v>12357</v>
      </c>
      <c r="H1809" s="267">
        <v>45674</v>
      </c>
      <c r="I1809" s="268"/>
      <c r="J1809" s="268"/>
      <c r="K1809" s="338" t="s">
        <v>10398</v>
      </c>
      <c r="L1809" s="195">
        <v>37521</v>
      </c>
      <c r="M1809" s="168">
        <v>45679</v>
      </c>
      <c r="N1809" s="116" t="s">
        <v>10287</v>
      </c>
      <c r="O1809" s="116"/>
      <c r="P1809" s="116" t="s">
        <v>10282</v>
      </c>
      <c r="Q1809" s="168">
        <v>45680</v>
      </c>
    </row>
    <row r="1810" spans="1:17" hidden="1" x14ac:dyDescent="0.25">
      <c r="A1810" s="18">
        <v>1310103070</v>
      </c>
      <c r="B1810" s="14" t="s">
        <v>6751</v>
      </c>
      <c r="C1810" s="265" t="s">
        <v>19</v>
      </c>
      <c r="D1810" s="265" t="s">
        <v>6752</v>
      </c>
      <c r="E1810" s="266">
        <v>40</v>
      </c>
      <c r="F1810" s="267">
        <v>45644</v>
      </c>
      <c r="G1810" s="266" t="s">
        <v>12357</v>
      </c>
      <c r="H1810" s="267">
        <v>45674</v>
      </c>
      <c r="I1810" s="268"/>
      <c r="J1810" s="268"/>
      <c r="K1810" s="338" t="s">
        <v>10398</v>
      </c>
      <c r="L1810" s="195">
        <v>37521</v>
      </c>
      <c r="M1810" s="168">
        <v>45679</v>
      </c>
      <c r="N1810" s="116" t="s">
        <v>10287</v>
      </c>
      <c r="O1810" s="116"/>
      <c r="P1810" s="116" t="s">
        <v>10282</v>
      </c>
      <c r="Q1810" s="168">
        <v>45680</v>
      </c>
    </row>
    <row r="1811" spans="1:17" hidden="1" x14ac:dyDescent="0.25">
      <c r="A1811" s="18">
        <v>1310103110</v>
      </c>
      <c r="B1811" s="14" t="s">
        <v>6757</v>
      </c>
      <c r="C1811" s="265" t="s">
        <v>19</v>
      </c>
      <c r="D1811" s="265" t="s">
        <v>6758</v>
      </c>
      <c r="E1811" s="266">
        <v>50</v>
      </c>
      <c r="F1811" s="267">
        <v>45644</v>
      </c>
      <c r="G1811" s="266" t="s">
        <v>12357</v>
      </c>
      <c r="H1811" s="267">
        <v>45674</v>
      </c>
      <c r="I1811" s="268"/>
      <c r="J1811" s="268"/>
      <c r="K1811" s="338" t="s">
        <v>10398</v>
      </c>
      <c r="L1811" s="195">
        <v>37521</v>
      </c>
      <c r="M1811" s="168">
        <v>45679</v>
      </c>
      <c r="N1811" s="116" t="s">
        <v>10287</v>
      </c>
      <c r="O1811" s="116"/>
      <c r="P1811" s="116" t="s">
        <v>10282</v>
      </c>
      <c r="Q1811" s="168">
        <v>45680</v>
      </c>
    </row>
    <row r="1812" spans="1:17" hidden="1" x14ac:dyDescent="0.25">
      <c r="A1812" s="18">
        <v>1310103120</v>
      </c>
      <c r="B1812" s="14" t="s">
        <v>6759</v>
      </c>
      <c r="C1812" s="265" t="s">
        <v>19</v>
      </c>
      <c r="D1812" s="265" t="s">
        <v>7818</v>
      </c>
      <c r="E1812" s="266">
        <v>50</v>
      </c>
      <c r="F1812" s="267">
        <v>45644</v>
      </c>
      <c r="G1812" s="266" t="s">
        <v>12357</v>
      </c>
      <c r="H1812" s="267">
        <v>45674</v>
      </c>
      <c r="I1812" s="268"/>
      <c r="J1812" s="268"/>
      <c r="K1812" s="338" t="s">
        <v>10398</v>
      </c>
      <c r="L1812" s="195">
        <v>37521</v>
      </c>
      <c r="M1812" s="168">
        <v>45679</v>
      </c>
      <c r="N1812" s="116" t="s">
        <v>10287</v>
      </c>
      <c r="O1812" s="116"/>
      <c r="P1812" s="116" t="s">
        <v>10282</v>
      </c>
      <c r="Q1812" s="168">
        <v>45680</v>
      </c>
    </row>
    <row r="1813" spans="1:17" hidden="1" x14ac:dyDescent="0.25">
      <c r="A1813" s="18">
        <v>1323100020</v>
      </c>
      <c r="B1813" s="14" t="s">
        <v>10559</v>
      </c>
      <c r="C1813" s="261" t="s">
        <v>19</v>
      </c>
      <c r="D1813" s="261" t="s">
        <v>11122</v>
      </c>
      <c r="E1813" s="262">
        <v>5</v>
      </c>
      <c r="F1813" s="263">
        <v>45644</v>
      </c>
      <c r="G1813" s="263" t="s">
        <v>12357</v>
      </c>
      <c r="H1813" s="263">
        <v>45674</v>
      </c>
      <c r="I1813" s="264"/>
      <c r="J1813" s="264" t="s">
        <v>10099</v>
      </c>
      <c r="K1813" s="338" t="s">
        <v>10398</v>
      </c>
      <c r="L1813" s="195">
        <v>37521</v>
      </c>
      <c r="M1813" s="168">
        <v>45679</v>
      </c>
      <c r="N1813" s="116" t="s">
        <v>10287</v>
      </c>
      <c r="O1813" s="116"/>
      <c r="P1813" s="116" t="s">
        <v>10282</v>
      </c>
      <c r="Q1813" s="168">
        <v>45680</v>
      </c>
    </row>
    <row r="1814" spans="1:17" hidden="1" x14ac:dyDescent="0.25">
      <c r="A1814" s="18">
        <v>1323100700</v>
      </c>
      <c r="B1814" s="30" t="s">
        <v>2637</v>
      </c>
      <c r="C1814" s="265" t="s">
        <v>19</v>
      </c>
      <c r="D1814" s="265" t="s">
        <v>11062</v>
      </c>
      <c r="E1814" s="266">
        <v>5</v>
      </c>
      <c r="F1814" s="267">
        <v>45644</v>
      </c>
      <c r="G1814" s="266" t="s">
        <v>12357</v>
      </c>
      <c r="H1814" s="267">
        <v>45674</v>
      </c>
      <c r="I1814" s="268"/>
      <c r="J1814" s="268"/>
      <c r="K1814" s="338" t="s">
        <v>10398</v>
      </c>
      <c r="L1814" s="195">
        <v>37521</v>
      </c>
      <c r="M1814" s="168">
        <v>45679</v>
      </c>
      <c r="N1814" s="116" t="s">
        <v>10287</v>
      </c>
      <c r="O1814" s="116"/>
      <c r="P1814" s="116" t="s">
        <v>10282</v>
      </c>
      <c r="Q1814" s="168">
        <v>45680</v>
      </c>
    </row>
    <row r="1815" spans="1:17" hidden="1" x14ac:dyDescent="0.25">
      <c r="A1815" s="18">
        <v>1213101730</v>
      </c>
      <c r="B1815" s="23" t="s">
        <v>1482</v>
      </c>
      <c r="C1815" s="265" t="s">
        <v>1469</v>
      </c>
      <c r="D1815" s="265" t="s">
        <v>8241</v>
      </c>
      <c r="E1815" s="266">
        <v>200</v>
      </c>
      <c r="F1815" s="267">
        <v>45646</v>
      </c>
      <c r="G1815" s="266" t="s">
        <v>12337</v>
      </c>
      <c r="H1815" s="267">
        <v>45674</v>
      </c>
      <c r="I1815" s="268"/>
      <c r="J1815" s="268"/>
      <c r="K1815" s="338" t="s">
        <v>10398</v>
      </c>
      <c r="L1815" s="195">
        <v>37519</v>
      </c>
      <c r="M1815" s="168">
        <v>45679</v>
      </c>
      <c r="N1815" s="116" t="s">
        <v>10223</v>
      </c>
      <c r="O1815" s="116"/>
      <c r="P1815" s="116" t="s">
        <v>10282</v>
      </c>
      <c r="Q1815" s="168">
        <v>45681</v>
      </c>
    </row>
    <row r="1816" spans="1:17" hidden="1" x14ac:dyDescent="0.25">
      <c r="A1816" s="18">
        <v>1226100040</v>
      </c>
      <c r="B1816" s="14" t="s">
        <v>2445</v>
      </c>
      <c r="C1816" s="265" t="s">
        <v>19</v>
      </c>
      <c r="D1816" s="265" t="s">
        <v>2446</v>
      </c>
      <c r="E1816" s="266">
        <v>3</v>
      </c>
      <c r="F1816" s="267">
        <v>45646</v>
      </c>
      <c r="G1816" s="266" t="s">
        <v>12337</v>
      </c>
      <c r="H1816" s="267">
        <v>45674</v>
      </c>
      <c r="I1816" s="268"/>
      <c r="J1816" s="268"/>
      <c r="K1816" s="338" t="s">
        <v>10398</v>
      </c>
      <c r="L1816" s="195">
        <v>37519</v>
      </c>
      <c r="M1816" s="168">
        <v>45679</v>
      </c>
      <c r="N1816" s="116" t="s">
        <v>10223</v>
      </c>
      <c r="O1816" s="116"/>
      <c r="P1816" s="116" t="s">
        <v>10282</v>
      </c>
      <c r="Q1816" s="168">
        <v>45681</v>
      </c>
    </row>
    <row r="1817" spans="1:17" hidden="1" x14ac:dyDescent="0.25">
      <c r="A1817" s="18">
        <v>1226100050</v>
      </c>
      <c r="B1817" s="14" t="s">
        <v>2412</v>
      </c>
      <c r="C1817" s="265" t="s">
        <v>19</v>
      </c>
      <c r="D1817" s="265" t="s">
        <v>2413</v>
      </c>
      <c r="E1817" s="266">
        <v>5</v>
      </c>
      <c r="F1817" s="267">
        <v>45646</v>
      </c>
      <c r="G1817" s="266" t="s">
        <v>12337</v>
      </c>
      <c r="H1817" s="267">
        <v>45674</v>
      </c>
      <c r="I1817" s="268"/>
      <c r="J1817" s="268"/>
      <c r="K1817" s="338" t="s">
        <v>10398</v>
      </c>
      <c r="L1817" s="195">
        <v>37519</v>
      </c>
      <c r="M1817" s="168">
        <v>45679</v>
      </c>
      <c r="N1817" s="116" t="s">
        <v>10223</v>
      </c>
      <c r="O1817" s="116"/>
      <c r="P1817" s="116" t="s">
        <v>10282</v>
      </c>
      <c r="Q1817" s="168">
        <v>45681</v>
      </c>
    </row>
    <row r="1818" spans="1:17" hidden="1" x14ac:dyDescent="0.25">
      <c r="A1818" s="18">
        <v>1234100070</v>
      </c>
      <c r="B1818" s="14" t="s">
        <v>1591</v>
      </c>
      <c r="C1818" s="244" t="s">
        <v>19</v>
      </c>
      <c r="D1818" s="244" t="s">
        <v>9530</v>
      </c>
      <c r="E1818" s="245">
        <v>8</v>
      </c>
      <c r="F1818" s="246">
        <v>45646</v>
      </c>
      <c r="G1818" s="245" t="s">
        <v>12337</v>
      </c>
      <c r="H1818" s="246">
        <v>45674</v>
      </c>
      <c r="I1818" s="247" t="s">
        <v>8963</v>
      </c>
      <c r="J1818" s="247" t="s">
        <v>10523</v>
      </c>
      <c r="K1818" s="338" t="s">
        <v>10398</v>
      </c>
      <c r="L1818" s="195">
        <v>37519</v>
      </c>
      <c r="M1818" s="168">
        <v>45679</v>
      </c>
      <c r="N1818" s="116" t="s">
        <v>10223</v>
      </c>
      <c r="O1818" s="116"/>
      <c r="P1818" s="116" t="s">
        <v>10282</v>
      </c>
      <c r="Q1818" s="168">
        <v>45681</v>
      </c>
    </row>
    <row r="1819" spans="1:17" hidden="1" x14ac:dyDescent="0.25">
      <c r="A1819" s="18">
        <v>1234100080</v>
      </c>
      <c r="B1819" s="14" t="s">
        <v>1593</v>
      </c>
      <c r="C1819" s="244" t="s">
        <v>19</v>
      </c>
      <c r="D1819" s="244" t="s">
        <v>1594</v>
      </c>
      <c r="E1819" s="245">
        <v>4</v>
      </c>
      <c r="F1819" s="246">
        <v>45646</v>
      </c>
      <c r="G1819" s="245" t="s">
        <v>12337</v>
      </c>
      <c r="H1819" s="246">
        <v>45674</v>
      </c>
      <c r="I1819" s="247" t="s">
        <v>8963</v>
      </c>
      <c r="J1819" s="247" t="s">
        <v>10002</v>
      </c>
      <c r="K1819" s="338" t="s">
        <v>10398</v>
      </c>
      <c r="L1819" s="195">
        <v>37519</v>
      </c>
      <c r="M1819" s="168">
        <v>45679</v>
      </c>
      <c r="N1819" s="116" t="s">
        <v>10223</v>
      </c>
      <c r="O1819" s="116"/>
      <c r="P1819" s="116" t="s">
        <v>10282</v>
      </c>
      <c r="Q1819" s="168">
        <v>45681</v>
      </c>
    </row>
    <row r="1820" spans="1:17" ht="25.5" hidden="1" x14ac:dyDescent="0.25">
      <c r="A1820" s="18">
        <v>1234100130</v>
      </c>
      <c r="B1820" s="14" t="s">
        <v>1592</v>
      </c>
      <c r="C1820" s="244" t="s">
        <v>19</v>
      </c>
      <c r="D1820" s="244" t="s">
        <v>9532</v>
      </c>
      <c r="E1820" s="245">
        <v>8</v>
      </c>
      <c r="F1820" s="246">
        <v>45646</v>
      </c>
      <c r="G1820" s="245" t="s">
        <v>12337</v>
      </c>
      <c r="H1820" s="246">
        <v>45674</v>
      </c>
      <c r="I1820" s="247" t="s">
        <v>8963</v>
      </c>
      <c r="J1820" s="247" t="s">
        <v>10523</v>
      </c>
      <c r="K1820" s="338" t="s">
        <v>10398</v>
      </c>
      <c r="L1820" s="195">
        <v>37519</v>
      </c>
      <c r="M1820" s="168">
        <v>45679</v>
      </c>
      <c r="N1820" s="116" t="s">
        <v>10223</v>
      </c>
      <c r="O1820" s="116"/>
      <c r="P1820" s="116" t="s">
        <v>10282</v>
      </c>
      <c r="Q1820" s="168">
        <v>45681</v>
      </c>
    </row>
    <row r="1821" spans="1:17" hidden="1" x14ac:dyDescent="0.25">
      <c r="A1821" s="18">
        <v>1234100140</v>
      </c>
      <c r="B1821" s="14" t="s">
        <v>1596</v>
      </c>
      <c r="C1821" s="265" t="s">
        <v>19</v>
      </c>
      <c r="D1821" s="265" t="s">
        <v>9533</v>
      </c>
      <c r="E1821" s="266">
        <v>3</v>
      </c>
      <c r="F1821" s="267">
        <v>45646</v>
      </c>
      <c r="G1821" s="266" t="s">
        <v>12337</v>
      </c>
      <c r="H1821" s="267">
        <v>45674</v>
      </c>
      <c r="I1821" s="268"/>
      <c r="J1821" s="268"/>
      <c r="K1821" s="338" t="s">
        <v>10398</v>
      </c>
      <c r="L1821" s="195">
        <v>37519</v>
      </c>
      <c r="M1821" s="168">
        <v>45679</v>
      </c>
      <c r="N1821" s="116" t="s">
        <v>10223</v>
      </c>
      <c r="O1821" s="116"/>
      <c r="P1821" s="116" t="s">
        <v>10282</v>
      </c>
      <c r="Q1821" s="168">
        <v>45681</v>
      </c>
    </row>
    <row r="1822" spans="1:17" hidden="1" x14ac:dyDescent="0.25">
      <c r="A1822" s="18">
        <v>1012100020</v>
      </c>
      <c r="B1822" s="14" t="s">
        <v>4182</v>
      </c>
      <c r="C1822" s="261" t="s">
        <v>19</v>
      </c>
      <c r="D1822" s="261" t="s">
        <v>4183</v>
      </c>
      <c r="E1822" s="262">
        <v>10</v>
      </c>
      <c r="F1822" s="263">
        <v>45670</v>
      </c>
      <c r="G1822" s="263" t="s">
        <v>12336</v>
      </c>
      <c r="H1822" s="263">
        <v>45674</v>
      </c>
      <c r="I1822" s="264"/>
      <c r="J1822" s="264" t="s">
        <v>10099</v>
      </c>
      <c r="K1822" s="338" t="s">
        <v>10398</v>
      </c>
      <c r="L1822" s="195">
        <v>37514</v>
      </c>
      <c r="M1822" s="168">
        <v>45679</v>
      </c>
      <c r="N1822" s="116" t="s">
        <v>11874</v>
      </c>
      <c r="O1822" s="266"/>
      <c r="P1822" s="116" t="s">
        <v>10282</v>
      </c>
      <c r="Q1822" s="168">
        <v>45679</v>
      </c>
    </row>
    <row r="1823" spans="1:17" ht="14.25" hidden="1" customHeight="1" x14ac:dyDescent="0.25">
      <c r="A1823" s="18">
        <v>1012100030</v>
      </c>
      <c r="B1823" s="14" t="s">
        <v>3422</v>
      </c>
      <c r="C1823" s="265" t="s">
        <v>19</v>
      </c>
      <c r="D1823" s="265" t="s">
        <v>3423</v>
      </c>
      <c r="E1823" s="266">
        <v>4</v>
      </c>
      <c r="F1823" s="267">
        <v>45670</v>
      </c>
      <c r="G1823" s="266" t="s">
        <v>12336</v>
      </c>
      <c r="H1823" s="267">
        <v>45674</v>
      </c>
      <c r="I1823" s="268"/>
      <c r="J1823" s="268"/>
      <c r="K1823" s="338" t="s">
        <v>10398</v>
      </c>
      <c r="L1823" s="195">
        <v>37514</v>
      </c>
      <c r="M1823" s="168">
        <v>45679</v>
      </c>
      <c r="N1823" s="116" t="s">
        <v>11874</v>
      </c>
      <c r="O1823" s="266"/>
      <c r="P1823" s="116" t="s">
        <v>10282</v>
      </c>
      <c r="Q1823" s="168">
        <v>45679</v>
      </c>
    </row>
    <row r="1824" spans="1:17" hidden="1" x14ac:dyDescent="0.25">
      <c r="A1824" s="18">
        <v>1314101010</v>
      </c>
      <c r="B1824" s="14" t="s">
        <v>11899</v>
      </c>
      <c r="C1824" s="265" t="s">
        <v>19</v>
      </c>
      <c r="D1824" s="265" t="s">
        <v>11900</v>
      </c>
      <c r="E1824" s="266">
        <v>2</v>
      </c>
      <c r="F1824" s="267">
        <v>45646</v>
      </c>
      <c r="G1824" s="266" t="s">
        <v>12355</v>
      </c>
      <c r="H1824" s="267">
        <v>45674</v>
      </c>
      <c r="I1824" s="268"/>
      <c r="J1824" s="268"/>
      <c r="K1824" s="338" t="s">
        <v>10398</v>
      </c>
      <c r="L1824" s="195">
        <v>37522</v>
      </c>
      <c r="M1824" s="168">
        <v>45679</v>
      </c>
      <c r="N1824" s="116" t="s">
        <v>11993</v>
      </c>
      <c r="O1824" s="116"/>
      <c r="P1824" s="116" t="s">
        <v>10282</v>
      </c>
      <c r="Q1824" s="168">
        <v>45703</v>
      </c>
    </row>
    <row r="1825" spans="1:17" hidden="1" x14ac:dyDescent="0.25">
      <c r="A1825" s="18">
        <v>1314101020</v>
      </c>
      <c r="B1825" s="14" t="s">
        <v>11902</v>
      </c>
      <c r="C1825" s="265" t="s">
        <v>19</v>
      </c>
      <c r="D1825" s="265" t="s">
        <v>11916</v>
      </c>
      <c r="E1825" s="266">
        <v>20</v>
      </c>
      <c r="F1825" s="267">
        <v>45646</v>
      </c>
      <c r="G1825" s="266" t="s">
        <v>12355</v>
      </c>
      <c r="H1825" s="267">
        <v>45674</v>
      </c>
      <c r="I1825" s="268"/>
      <c r="J1825" s="268"/>
      <c r="K1825" s="338" t="s">
        <v>10398</v>
      </c>
      <c r="L1825" s="195">
        <v>37522</v>
      </c>
      <c r="M1825" s="168">
        <v>45679</v>
      </c>
      <c r="N1825" s="116" t="s">
        <v>11993</v>
      </c>
      <c r="O1825" s="116"/>
      <c r="P1825" s="116" t="s">
        <v>10282</v>
      </c>
      <c r="Q1825" s="168">
        <v>45703</v>
      </c>
    </row>
    <row r="1826" spans="1:17" hidden="1" x14ac:dyDescent="0.25">
      <c r="A1826" s="18">
        <v>1314101030</v>
      </c>
      <c r="B1826" s="14" t="s">
        <v>11904</v>
      </c>
      <c r="C1826" s="265" t="s">
        <v>19</v>
      </c>
      <c r="D1826" s="265" t="s">
        <v>11917</v>
      </c>
      <c r="E1826" s="266">
        <v>20</v>
      </c>
      <c r="F1826" s="267">
        <v>45646</v>
      </c>
      <c r="G1826" s="266" t="s">
        <v>12355</v>
      </c>
      <c r="H1826" s="267">
        <v>45674</v>
      </c>
      <c r="I1826" s="268"/>
      <c r="J1826" s="268"/>
      <c r="K1826" s="338" t="s">
        <v>10398</v>
      </c>
      <c r="L1826" s="195">
        <v>37522</v>
      </c>
      <c r="M1826" s="168">
        <v>45679</v>
      </c>
      <c r="N1826" s="116" t="s">
        <v>11993</v>
      </c>
      <c r="O1826" s="116"/>
      <c r="P1826" s="116" t="s">
        <v>10282</v>
      </c>
      <c r="Q1826" s="168">
        <v>45703</v>
      </c>
    </row>
    <row r="1827" spans="1:17" hidden="1" x14ac:dyDescent="0.25">
      <c r="A1827" s="18">
        <v>1314101040</v>
      </c>
      <c r="B1827" s="14" t="s">
        <v>11906</v>
      </c>
      <c r="C1827" s="265" t="s">
        <v>19</v>
      </c>
      <c r="D1827" s="265" t="s">
        <v>11918</v>
      </c>
      <c r="E1827" s="266">
        <v>20</v>
      </c>
      <c r="F1827" s="267">
        <v>45646</v>
      </c>
      <c r="G1827" s="266" t="s">
        <v>12355</v>
      </c>
      <c r="H1827" s="267">
        <v>45674</v>
      </c>
      <c r="I1827" s="268"/>
      <c r="J1827" s="268"/>
      <c r="K1827" s="338" t="s">
        <v>10398</v>
      </c>
      <c r="L1827" s="195">
        <v>37522</v>
      </c>
      <c r="M1827" s="168">
        <v>45679</v>
      </c>
      <c r="N1827" s="116" t="s">
        <v>11993</v>
      </c>
      <c r="O1827" s="116"/>
      <c r="P1827" s="116" t="s">
        <v>10282</v>
      </c>
      <c r="Q1827" s="168">
        <v>45703</v>
      </c>
    </row>
    <row r="1828" spans="1:17" hidden="1" x14ac:dyDescent="0.25">
      <c r="A1828" s="18">
        <v>1314101050</v>
      </c>
      <c r="B1828" s="14" t="s">
        <v>11908</v>
      </c>
      <c r="C1828" s="265" t="s">
        <v>19</v>
      </c>
      <c r="D1828" s="265" t="s">
        <v>11919</v>
      </c>
      <c r="E1828" s="266">
        <v>20</v>
      </c>
      <c r="F1828" s="267">
        <v>45646</v>
      </c>
      <c r="G1828" s="266" t="s">
        <v>12355</v>
      </c>
      <c r="H1828" s="267">
        <v>45674</v>
      </c>
      <c r="I1828" s="268"/>
      <c r="J1828" s="268"/>
      <c r="K1828" s="338" t="s">
        <v>10398</v>
      </c>
      <c r="L1828" s="195">
        <v>37522</v>
      </c>
      <c r="M1828" s="168">
        <v>45679</v>
      </c>
      <c r="N1828" s="116" t="s">
        <v>11993</v>
      </c>
      <c r="O1828" s="116"/>
      <c r="P1828" s="116" t="s">
        <v>10282</v>
      </c>
      <c r="Q1828" s="168">
        <v>45703</v>
      </c>
    </row>
    <row r="1829" spans="1:17" hidden="1" x14ac:dyDescent="0.25">
      <c r="A1829" s="18">
        <v>1023100140</v>
      </c>
      <c r="B1829" s="14" t="s">
        <v>1689</v>
      </c>
      <c r="C1829" s="261" t="s">
        <v>19</v>
      </c>
      <c r="D1829" s="261" t="s">
        <v>1690</v>
      </c>
      <c r="E1829" s="262">
        <v>60</v>
      </c>
      <c r="F1829" s="263">
        <v>45670</v>
      </c>
      <c r="G1829" s="263" t="s">
        <v>12335</v>
      </c>
      <c r="H1829" s="263">
        <v>45674</v>
      </c>
      <c r="I1829" s="264"/>
      <c r="J1829" s="264" t="s">
        <v>10099</v>
      </c>
      <c r="K1829" s="338" t="s">
        <v>10398</v>
      </c>
      <c r="L1829" s="195">
        <v>37500</v>
      </c>
      <c r="M1829" s="168">
        <v>45679</v>
      </c>
      <c r="N1829" s="116" t="s">
        <v>10988</v>
      </c>
      <c r="O1829" s="266"/>
      <c r="P1829" s="116" t="s">
        <v>10282</v>
      </c>
      <c r="Q1829" s="168">
        <v>45684</v>
      </c>
    </row>
    <row r="1830" spans="1:17" hidden="1" x14ac:dyDescent="0.25">
      <c r="A1830" s="18">
        <v>1023100340</v>
      </c>
      <c r="B1830" s="14" t="s">
        <v>1683</v>
      </c>
      <c r="C1830" s="265" t="s">
        <v>19</v>
      </c>
      <c r="D1830" s="265" t="s">
        <v>1684</v>
      </c>
      <c r="E1830" s="266">
        <v>60</v>
      </c>
      <c r="F1830" s="267">
        <v>45650</v>
      </c>
      <c r="G1830" s="266" t="s">
        <v>12335</v>
      </c>
      <c r="H1830" s="267">
        <v>45674</v>
      </c>
      <c r="I1830" s="268"/>
      <c r="J1830" s="268"/>
      <c r="K1830" s="338" t="s">
        <v>10398</v>
      </c>
      <c r="L1830" s="195">
        <v>37500</v>
      </c>
      <c r="M1830" s="168">
        <v>45679</v>
      </c>
      <c r="N1830" s="116" t="s">
        <v>10988</v>
      </c>
      <c r="O1830" s="116"/>
      <c r="P1830" s="116" t="s">
        <v>10282</v>
      </c>
      <c r="Q1830" s="168">
        <v>45684</v>
      </c>
    </row>
    <row r="1831" spans="1:17" hidden="1" x14ac:dyDescent="0.25">
      <c r="A1831" s="18">
        <v>1118100220</v>
      </c>
      <c r="B1831" s="14" t="s">
        <v>806</v>
      </c>
      <c r="C1831" s="244" t="s">
        <v>19</v>
      </c>
      <c r="D1831" s="244" t="s">
        <v>7039</v>
      </c>
      <c r="E1831" s="245">
        <v>1</v>
      </c>
      <c r="F1831" s="246">
        <v>45643</v>
      </c>
      <c r="G1831" s="245" t="s">
        <v>12334</v>
      </c>
      <c r="H1831" s="246">
        <v>45674</v>
      </c>
      <c r="I1831" s="247" t="s">
        <v>8963</v>
      </c>
      <c r="J1831" s="247" t="s">
        <v>10002</v>
      </c>
      <c r="K1831" s="338" t="s">
        <v>10398</v>
      </c>
      <c r="L1831" s="195">
        <v>37465</v>
      </c>
      <c r="M1831" s="168">
        <v>45677</v>
      </c>
      <c r="N1831" s="116" t="s">
        <v>10227</v>
      </c>
      <c r="O1831" s="116"/>
      <c r="P1831" s="116" t="s">
        <v>10282</v>
      </c>
      <c r="Q1831" s="168">
        <v>45686</v>
      </c>
    </row>
    <row r="1832" spans="1:17" hidden="1" x14ac:dyDescent="0.25">
      <c r="A1832" s="18">
        <v>1118100230</v>
      </c>
      <c r="B1832" s="14" t="s">
        <v>808</v>
      </c>
      <c r="C1832" s="244" t="s">
        <v>19</v>
      </c>
      <c r="D1832" s="244" t="s">
        <v>7034</v>
      </c>
      <c r="E1832" s="245">
        <v>1</v>
      </c>
      <c r="F1832" s="246">
        <v>45643</v>
      </c>
      <c r="G1832" s="245" t="s">
        <v>12334</v>
      </c>
      <c r="H1832" s="246">
        <v>45674</v>
      </c>
      <c r="I1832" s="247" t="s">
        <v>8963</v>
      </c>
      <c r="J1832" s="247" t="s">
        <v>10002</v>
      </c>
      <c r="K1832" s="338" t="s">
        <v>10398</v>
      </c>
      <c r="L1832" s="195">
        <v>37465</v>
      </c>
      <c r="M1832" s="168">
        <v>45677</v>
      </c>
      <c r="N1832" s="116" t="s">
        <v>10227</v>
      </c>
      <c r="O1832" s="116"/>
      <c r="P1832" s="116" t="s">
        <v>10282</v>
      </c>
      <c r="Q1832" s="168">
        <v>45686</v>
      </c>
    </row>
    <row r="1833" spans="1:17" hidden="1" x14ac:dyDescent="0.25">
      <c r="A1833" s="18">
        <v>1118100240</v>
      </c>
      <c r="B1833" s="14" t="s">
        <v>809</v>
      </c>
      <c r="C1833" s="244" t="s">
        <v>19</v>
      </c>
      <c r="D1833" s="244" t="s">
        <v>7036</v>
      </c>
      <c r="E1833" s="245">
        <v>1</v>
      </c>
      <c r="F1833" s="246">
        <v>45643</v>
      </c>
      <c r="G1833" s="245" t="s">
        <v>12334</v>
      </c>
      <c r="H1833" s="246">
        <v>45674</v>
      </c>
      <c r="I1833" s="247" t="s">
        <v>8963</v>
      </c>
      <c r="J1833" s="247" t="s">
        <v>10002</v>
      </c>
      <c r="K1833" s="338" t="s">
        <v>10398</v>
      </c>
      <c r="L1833" s="195">
        <v>37465</v>
      </c>
      <c r="M1833" s="168">
        <v>45677</v>
      </c>
      <c r="N1833" s="116" t="s">
        <v>10227</v>
      </c>
      <c r="O1833" s="116"/>
      <c r="P1833" s="116" t="s">
        <v>10282</v>
      </c>
      <c r="Q1833" s="168">
        <v>45686</v>
      </c>
    </row>
    <row r="1834" spans="1:17" hidden="1" x14ac:dyDescent="0.25">
      <c r="A1834" s="18">
        <v>1118100250</v>
      </c>
      <c r="B1834" s="14" t="s">
        <v>810</v>
      </c>
      <c r="C1834" s="244" t="s">
        <v>19</v>
      </c>
      <c r="D1834" s="244" t="s">
        <v>7035</v>
      </c>
      <c r="E1834" s="245">
        <v>1</v>
      </c>
      <c r="F1834" s="246">
        <v>45643</v>
      </c>
      <c r="G1834" s="245" t="s">
        <v>12334</v>
      </c>
      <c r="H1834" s="246">
        <v>45674</v>
      </c>
      <c r="I1834" s="247" t="s">
        <v>8963</v>
      </c>
      <c r="J1834" s="247" t="s">
        <v>10002</v>
      </c>
      <c r="K1834" s="338" t="s">
        <v>10398</v>
      </c>
      <c r="L1834" s="195">
        <v>37465</v>
      </c>
      <c r="M1834" s="168">
        <v>45677</v>
      </c>
      <c r="N1834" s="116" t="s">
        <v>10227</v>
      </c>
      <c r="O1834" s="116"/>
      <c r="P1834" s="116" t="s">
        <v>10282</v>
      </c>
      <c r="Q1834" s="168">
        <v>45686</v>
      </c>
    </row>
    <row r="1835" spans="1:17" hidden="1" x14ac:dyDescent="0.25">
      <c r="A1835" s="18">
        <v>1534100260</v>
      </c>
      <c r="B1835" s="14" t="s">
        <v>12228</v>
      </c>
      <c r="C1835" s="265" t="s">
        <v>19</v>
      </c>
      <c r="D1835" s="265" t="s">
        <v>12230</v>
      </c>
      <c r="E1835" s="266">
        <v>5</v>
      </c>
      <c r="F1835" s="267">
        <v>45637</v>
      </c>
      <c r="G1835" s="266" t="s">
        <v>12334</v>
      </c>
      <c r="H1835" s="267">
        <v>45674</v>
      </c>
      <c r="I1835" s="268"/>
      <c r="J1835" s="268"/>
      <c r="K1835" s="338" t="s">
        <v>10398</v>
      </c>
      <c r="L1835" s="195">
        <v>37465</v>
      </c>
      <c r="M1835" s="168">
        <v>45677</v>
      </c>
      <c r="N1835" s="116" t="s">
        <v>10227</v>
      </c>
      <c r="O1835" s="116"/>
      <c r="P1835" s="116" t="s">
        <v>10282</v>
      </c>
      <c r="Q1835" s="168">
        <v>45686</v>
      </c>
    </row>
    <row r="1836" spans="1:17" hidden="1" x14ac:dyDescent="0.25">
      <c r="A1836" s="18">
        <v>1112100280</v>
      </c>
      <c r="B1836" s="14" t="s">
        <v>5566</v>
      </c>
      <c r="C1836" s="244" t="s">
        <v>19</v>
      </c>
      <c r="D1836" s="244" t="s">
        <v>5567</v>
      </c>
      <c r="E1836" s="245">
        <v>40</v>
      </c>
      <c r="F1836" s="246">
        <v>45637</v>
      </c>
      <c r="G1836" s="245" t="s">
        <v>12333</v>
      </c>
      <c r="H1836" s="246">
        <v>45674</v>
      </c>
      <c r="I1836" s="247" t="s">
        <v>8963</v>
      </c>
      <c r="J1836" s="247" t="s">
        <v>11646</v>
      </c>
      <c r="K1836" s="338" t="s">
        <v>10398</v>
      </c>
      <c r="L1836" s="195">
        <v>37501</v>
      </c>
      <c r="M1836" s="168">
        <v>45679</v>
      </c>
      <c r="N1836" s="116" t="s">
        <v>10175</v>
      </c>
      <c r="O1836" s="116"/>
      <c r="P1836" s="116" t="s">
        <v>10282</v>
      </c>
      <c r="Q1836" s="168">
        <v>45681</v>
      </c>
    </row>
    <row r="1837" spans="1:17" hidden="1" x14ac:dyDescent="0.25">
      <c r="A1837" s="18">
        <v>1810104410</v>
      </c>
      <c r="B1837" s="14" t="s">
        <v>5043</v>
      </c>
      <c r="C1837" s="244" t="s">
        <v>19</v>
      </c>
      <c r="D1837" s="244" t="s">
        <v>5044</v>
      </c>
      <c r="E1837" s="245">
        <v>80</v>
      </c>
      <c r="F1837" s="246">
        <v>45644</v>
      </c>
      <c r="G1837" s="245" t="s">
        <v>12333</v>
      </c>
      <c r="H1837" s="246">
        <v>45674</v>
      </c>
      <c r="I1837" s="247" t="s">
        <v>8963</v>
      </c>
      <c r="J1837" s="247" t="s">
        <v>11593</v>
      </c>
      <c r="K1837" s="338" t="s">
        <v>10398</v>
      </c>
      <c r="L1837" s="195">
        <v>37501</v>
      </c>
      <c r="M1837" s="168">
        <v>45679</v>
      </c>
      <c r="N1837" s="116" t="s">
        <v>10175</v>
      </c>
      <c r="O1837" s="116"/>
      <c r="P1837" s="116" t="s">
        <v>10282</v>
      </c>
      <c r="Q1837" s="168">
        <v>45681</v>
      </c>
    </row>
    <row r="1838" spans="1:17" hidden="1" x14ac:dyDescent="0.25">
      <c r="A1838" s="18">
        <v>1010101120</v>
      </c>
      <c r="B1838" s="14" t="s">
        <v>9755</v>
      </c>
      <c r="C1838" s="244" t="s">
        <v>4216</v>
      </c>
      <c r="D1838" s="244" t="s">
        <v>9376</v>
      </c>
      <c r="E1838" s="245">
        <v>25</v>
      </c>
      <c r="F1838" s="246">
        <v>45672</v>
      </c>
      <c r="G1838" s="245" t="s">
        <v>12345</v>
      </c>
      <c r="H1838" s="246">
        <v>45674</v>
      </c>
      <c r="I1838" s="247" t="s">
        <v>8963</v>
      </c>
      <c r="J1838" s="247" t="s">
        <v>10470</v>
      </c>
      <c r="K1838" s="338" t="s">
        <v>10398</v>
      </c>
      <c r="L1838" s="195">
        <v>37581</v>
      </c>
      <c r="M1838" s="168">
        <v>45686</v>
      </c>
      <c r="N1838" s="116" t="s">
        <v>11874</v>
      </c>
      <c r="O1838" s="116"/>
      <c r="P1838" s="116" t="s">
        <v>10282</v>
      </c>
      <c r="Q1838" s="168">
        <v>45687</v>
      </c>
    </row>
    <row r="1839" spans="1:17" hidden="1" x14ac:dyDescent="0.25">
      <c r="A1839" s="18">
        <v>1010101290</v>
      </c>
      <c r="B1839" s="14" t="s">
        <v>9772</v>
      </c>
      <c r="C1839" s="244" t="s">
        <v>4216</v>
      </c>
      <c r="D1839" s="244" t="s">
        <v>5768</v>
      </c>
      <c r="E1839" s="245">
        <v>20</v>
      </c>
      <c r="F1839" s="246">
        <v>45644</v>
      </c>
      <c r="G1839" s="245" t="s">
        <v>12345</v>
      </c>
      <c r="H1839" s="246">
        <v>45674</v>
      </c>
      <c r="I1839" s="247" t="s">
        <v>8963</v>
      </c>
      <c r="J1839" s="247" t="s">
        <v>10154</v>
      </c>
      <c r="K1839" s="338" t="s">
        <v>10398</v>
      </c>
      <c r="L1839" s="195">
        <v>37581</v>
      </c>
      <c r="M1839" s="168">
        <v>45686</v>
      </c>
      <c r="N1839" s="116" t="s">
        <v>11874</v>
      </c>
      <c r="O1839" s="116"/>
      <c r="P1839" s="116" t="s">
        <v>10282</v>
      </c>
      <c r="Q1839" s="168">
        <v>45687</v>
      </c>
    </row>
    <row r="1840" spans="1:17" hidden="1" x14ac:dyDescent="0.25">
      <c r="A1840" s="18">
        <v>1010103010</v>
      </c>
      <c r="B1840" s="14" t="s">
        <v>9761</v>
      </c>
      <c r="C1840" s="244" t="s">
        <v>4216</v>
      </c>
      <c r="D1840" s="244" t="s">
        <v>9381</v>
      </c>
      <c r="E1840" s="245">
        <v>10</v>
      </c>
      <c r="F1840" s="246">
        <v>45673</v>
      </c>
      <c r="G1840" s="245" t="s">
        <v>12345</v>
      </c>
      <c r="H1840" s="246">
        <v>45674</v>
      </c>
      <c r="I1840" s="247" t="s">
        <v>8963</v>
      </c>
      <c r="J1840" s="247" t="s">
        <v>10470</v>
      </c>
      <c r="K1840" s="338" t="s">
        <v>10398</v>
      </c>
      <c r="L1840" s="195">
        <v>37582</v>
      </c>
      <c r="M1840" s="168">
        <v>45686</v>
      </c>
      <c r="N1840" s="116" t="s">
        <v>11874</v>
      </c>
      <c r="O1840" s="116"/>
      <c r="P1840" s="116" t="s">
        <v>10282</v>
      </c>
      <c r="Q1840" s="168">
        <v>45687</v>
      </c>
    </row>
    <row r="1841" spans="1:17" hidden="1" x14ac:dyDescent="0.25">
      <c r="A1841" s="18">
        <v>1010103660</v>
      </c>
      <c r="B1841" s="10" t="s">
        <v>9768</v>
      </c>
      <c r="C1841" s="261" t="s">
        <v>4216</v>
      </c>
      <c r="D1841" s="261" t="s">
        <v>12241</v>
      </c>
      <c r="E1841" s="262">
        <v>30</v>
      </c>
      <c r="F1841" s="263">
        <v>45643</v>
      </c>
      <c r="G1841" s="263" t="s">
        <v>12345</v>
      </c>
      <c r="H1841" s="263">
        <v>45674</v>
      </c>
      <c r="I1841" s="264"/>
      <c r="J1841" s="264" t="s">
        <v>10099</v>
      </c>
      <c r="K1841" s="338" t="s">
        <v>10398</v>
      </c>
      <c r="L1841" s="195">
        <v>37581</v>
      </c>
      <c r="M1841" s="168">
        <v>45686</v>
      </c>
      <c r="N1841" s="116" t="s">
        <v>11874</v>
      </c>
      <c r="O1841" s="116"/>
      <c r="P1841" s="116" t="s">
        <v>10282</v>
      </c>
      <c r="Q1841" s="168">
        <v>45687</v>
      </c>
    </row>
    <row r="1842" spans="1:17" hidden="1" x14ac:dyDescent="0.25">
      <c r="A1842" s="18">
        <v>1010105540</v>
      </c>
      <c r="B1842" s="14" t="s">
        <v>3161</v>
      </c>
      <c r="C1842" s="244" t="s">
        <v>19</v>
      </c>
      <c r="D1842" s="244" t="s">
        <v>3162</v>
      </c>
      <c r="E1842" s="245">
        <v>3</v>
      </c>
      <c r="F1842" s="246">
        <v>45672</v>
      </c>
      <c r="G1842" s="245" t="s">
        <v>12345</v>
      </c>
      <c r="H1842" s="246">
        <v>45674</v>
      </c>
      <c r="I1842" s="247" t="s">
        <v>8963</v>
      </c>
      <c r="J1842" s="247" t="s">
        <v>10002</v>
      </c>
      <c r="K1842" s="338" t="s">
        <v>10398</v>
      </c>
      <c r="L1842" s="195">
        <v>37578</v>
      </c>
      <c r="M1842" s="168">
        <v>45686</v>
      </c>
      <c r="N1842" s="116" t="s">
        <v>11067</v>
      </c>
      <c r="O1842" s="116"/>
      <c r="P1842" s="116" t="s">
        <v>10282</v>
      </c>
      <c r="Q1842" s="168">
        <v>45721</v>
      </c>
    </row>
    <row r="1843" spans="1:17" hidden="1" x14ac:dyDescent="0.25">
      <c r="A1843" s="18">
        <v>1010108320</v>
      </c>
      <c r="B1843" s="14" t="s">
        <v>9779</v>
      </c>
      <c r="C1843" s="244" t="s">
        <v>6699</v>
      </c>
      <c r="D1843" s="244" t="s">
        <v>12031</v>
      </c>
      <c r="E1843" s="245">
        <v>3</v>
      </c>
      <c r="F1843" s="246">
        <v>45643</v>
      </c>
      <c r="G1843" s="245" t="s">
        <v>12345</v>
      </c>
      <c r="H1843" s="246">
        <v>45674</v>
      </c>
      <c r="I1843" s="247" t="s">
        <v>8963</v>
      </c>
      <c r="J1843" s="247" t="s">
        <v>10002</v>
      </c>
      <c r="K1843" s="338" t="s">
        <v>10398</v>
      </c>
      <c r="L1843" s="195">
        <v>37581</v>
      </c>
      <c r="M1843" s="168">
        <v>45686</v>
      </c>
      <c r="N1843" s="116" t="s">
        <v>11874</v>
      </c>
      <c r="O1843" s="116"/>
      <c r="P1843" s="116" t="s">
        <v>10282</v>
      </c>
      <c r="Q1843" s="168">
        <v>45687</v>
      </c>
    </row>
    <row r="1844" spans="1:17" hidden="1" x14ac:dyDescent="0.25">
      <c r="A1844" s="18">
        <v>1022100120</v>
      </c>
      <c r="B1844" s="14" t="s">
        <v>5833</v>
      </c>
      <c r="C1844" s="261" t="s">
        <v>19</v>
      </c>
      <c r="D1844" s="261" t="s">
        <v>6850</v>
      </c>
      <c r="E1844" s="262">
        <v>10</v>
      </c>
      <c r="F1844" s="263">
        <v>45672</v>
      </c>
      <c r="G1844" s="263" t="s">
        <v>12346</v>
      </c>
      <c r="H1844" s="263">
        <v>45674</v>
      </c>
      <c r="I1844" s="264"/>
      <c r="J1844" s="264" t="s">
        <v>10099</v>
      </c>
      <c r="K1844" s="338" t="s">
        <v>10398</v>
      </c>
      <c r="L1844" s="195">
        <v>37573</v>
      </c>
      <c r="M1844" s="168">
        <v>45685</v>
      </c>
      <c r="N1844" s="116" t="s">
        <v>11877</v>
      </c>
      <c r="O1844" s="116"/>
      <c r="P1844" s="116" t="s">
        <v>10282</v>
      </c>
      <c r="Q1844" s="168">
        <v>45720</v>
      </c>
    </row>
    <row r="1845" spans="1:17" hidden="1" x14ac:dyDescent="0.25">
      <c r="A1845" s="18">
        <v>1022104250</v>
      </c>
      <c r="B1845" s="14" t="s">
        <v>5831</v>
      </c>
      <c r="C1845" s="261" t="s">
        <v>19</v>
      </c>
      <c r="D1845" s="261" t="s">
        <v>6853</v>
      </c>
      <c r="E1845" s="262">
        <v>10</v>
      </c>
      <c r="F1845" s="263">
        <v>45666</v>
      </c>
      <c r="G1845" s="263" t="s">
        <v>12346</v>
      </c>
      <c r="H1845" s="263">
        <v>45674</v>
      </c>
      <c r="I1845" s="264"/>
      <c r="J1845" s="264" t="s">
        <v>10099</v>
      </c>
      <c r="K1845" s="338" t="s">
        <v>10398</v>
      </c>
      <c r="L1845" s="195">
        <v>37573</v>
      </c>
      <c r="M1845" s="168">
        <v>45685</v>
      </c>
      <c r="N1845" s="116" t="s">
        <v>11877</v>
      </c>
      <c r="O1845" s="116"/>
      <c r="P1845" s="116" t="s">
        <v>10282</v>
      </c>
      <c r="Q1845" s="168">
        <v>45720</v>
      </c>
    </row>
    <row r="1846" spans="1:17" hidden="1" x14ac:dyDescent="0.25">
      <c r="A1846" s="18">
        <v>1022101070</v>
      </c>
      <c r="B1846" s="14" t="s">
        <v>4661</v>
      </c>
      <c r="C1846" s="244" t="s">
        <v>6699</v>
      </c>
      <c r="D1846" s="244" t="s">
        <v>4662</v>
      </c>
      <c r="E1846" s="245">
        <v>2</v>
      </c>
      <c r="F1846" s="246">
        <v>45630</v>
      </c>
      <c r="G1846" s="245" t="s">
        <v>12349</v>
      </c>
      <c r="H1846" s="246">
        <v>45674</v>
      </c>
      <c r="I1846" s="247" t="s">
        <v>8963</v>
      </c>
      <c r="J1846" s="247" t="s">
        <v>10002</v>
      </c>
      <c r="K1846" s="338" t="s">
        <v>10398</v>
      </c>
      <c r="L1846" s="195">
        <v>37576</v>
      </c>
      <c r="M1846" s="168">
        <v>45685</v>
      </c>
      <c r="N1846" s="116" t="s">
        <v>10930</v>
      </c>
      <c r="O1846" s="116"/>
      <c r="P1846" s="116" t="s">
        <v>10282</v>
      </c>
      <c r="Q1846" s="168">
        <v>45688</v>
      </c>
    </row>
    <row r="1847" spans="1:17" hidden="1" x14ac:dyDescent="0.25">
      <c r="A1847" s="18">
        <v>1017100890</v>
      </c>
      <c r="B1847" s="30" t="s">
        <v>2454</v>
      </c>
      <c r="C1847" s="244" t="s">
        <v>6066</v>
      </c>
      <c r="D1847" s="244" t="s">
        <v>2455</v>
      </c>
      <c r="E1847" s="245">
        <v>1</v>
      </c>
      <c r="F1847" s="246">
        <v>45643</v>
      </c>
      <c r="G1847" s="245" t="s">
        <v>12350</v>
      </c>
      <c r="H1847" s="246">
        <v>45674</v>
      </c>
      <c r="I1847" s="247" t="s">
        <v>8963</v>
      </c>
      <c r="J1847" s="247" t="s">
        <v>10002</v>
      </c>
      <c r="K1847" s="338" t="s">
        <v>10398</v>
      </c>
      <c r="L1847" s="195">
        <v>37486</v>
      </c>
      <c r="M1847" s="168">
        <v>45678</v>
      </c>
      <c r="N1847" s="116" t="s">
        <v>10464</v>
      </c>
      <c r="O1847" s="116"/>
      <c r="P1847" s="116" t="s">
        <v>10282</v>
      </c>
      <c r="Q1847" s="168">
        <v>45680</v>
      </c>
    </row>
    <row r="1848" spans="1:17" hidden="1" x14ac:dyDescent="0.25">
      <c r="A1848" s="18">
        <v>1015100020</v>
      </c>
      <c r="B1848" s="14" t="s">
        <v>7116</v>
      </c>
      <c r="C1848" s="265" t="s">
        <v>19</v>
      </c>
      <c r="D1848" s="265" t="s">
        <v>2913</v>
      </c>
      <c r="E1848" s="266">
        <v>20</v>
      </c>
      <c r="F1848" s="267">
        <v>45649</v>
      </c>
      <c r="G1848" s="266" t="s">
        <v>12348</v>
      </c>
      <c r="H1848" s="267">
        <v>45674</v>
      </c>
      <c r="I1848" s="268"/>
      <c r="J1848" s="268"/>
      <c r="K1848" s="338" t="s">
        <v>10398</v>
      </c>
      <c r="L1848" s="195">
        <v>37575</v>
      </c>
      <c r="M1848" s="168">
        <v>45685</v>
      </c>
      <c r="N1848" s="116" t="s">
        <v>10248</v>
      </c>
      <c r="O1848" s="116"/>
      <c r="P1848" s="116" t="s">
        <v>10282</v>
      </c>
      <c r="Q1848" s="168">
        <v>45695</v>
      </c>
    </row>
    <row r="1849" spans="1:17" hidden="1" x14ac:dyDescent="0.25">
      <c r="A1849" s="18">
        <v>1016100060</v>
      </c>
      <c r="B1849" s="14" t="s">
        <v>839</v>
      </c>
      <c r="C1849" s="261" t="s">
        <v>19</v>
      </c>
      <c r="D1849" s="261" t="s">
        <v>840</v>
      </c>
      <c r="E1849" s="262">
        <v>10</v>
      </c>
      <c r="F1849" s="263">
        <v>45644</v>
      </c>
      <c r="G1849" s="263" t="s">
        <v>12352</v>
      </c>
      <c r="H1849" s="263">
        <v>45674</v>
      </c>
      <c r="I1849" s="264"/>
      <c r="J1849" s="264" t="s">
        <v>10099</v>
      </c>
      <c r="K1849" s="338" t="s">
        <v>10398</v>
      </c>
      <c r="L1849" s="195">
        <v>37574</v>
      </c>
      <c r="M1849" s="168">
        <v>45685</v>
      </c>
      <c r="N1849" s="116" t="s">
        <v>10305</v>
      </c>
      <c r="O1849" s="116"/>
      <c r="P1849" s="116" t="s">
        <v>10282</v>
      </c>
      <c r="Q1849" s="168">
        <v>45688</v>
      </c>
    </row>
    <row r="1850" spans="1:17" hidden="1" x14ac:dyDescent="0.25">
      <c r="A1850" s="18">
        <v>1016101010</v>
      </c>
      <c r="B1850" s="14" t="s">
        <v>4517</v>
      </c>
      <c r="C1850" s="265" t="s">
        <v>19</v>
      </c>
      <c r="D1850" s="265" t="s">
        <v>8448</v>
      </c>
      <c r="E1850" s="266">
        <v>15</v>
      </c>
      <c r="F1850" s="267">
        <v>45644</v>
      </c>
      <c r="G1850" s="266" t="s">
        <v>12352</v>
      </c>
      <c r="H1850" s="267">
        <v>45674</v>
      </c>
      <c r="I1850" s="268"/>
      <c r="J1850" s="268"/>
      <c r="K1850" s="338" t="s">
        <v>10398</v>
      </c>
      <c r="L1850" s="195">
        <v>37574</v>
      </c>
      <c r="M1850" s="168">
        <v>45685</v>
      </c>
      <c r="N1850" s="116" t="s">
        <v>10305</v>
      </c>
      <c r="O1850" s="116"/>
      <c r="P1850" s="116" t="s">
        <v>10282</v>
      </c>
      <c r="Q1850" s="168">
        <v>45687</v>
      </c>
    </row>
    <row r="1851" spans="1:17" hidden="1" x14ac:dyDescent="0.25">
      <c r="A1851" s="18">
        <v>1010107850</v>
      </c>
      <c r="B1851" s="14" t="s">
        <v>10948</v>
      </c>
      <c r="C1851" s="265" t="s">
        <v>19</v>
      </c>
      <c r="D1851" s="265" t="s">
        <v>9210</v>
      </c>
      <c r="E1851" s="266">
        <v>5</v>
      </c>
      <c r="F1851" s="267">
        <v>45646</v>
      </c>
      <c r="G1851" s="266" t="s">
        <v>12347</v>
      </c>
      <c r="H1851" s="267">
        <v>45674</v>
      </c>
      <c r="I1851" s="268"/>
      <c r="J1851" s="268"/>
      <c r="K1851" s="338" t="s">
        <v>10398</v>
      </c>
      <c r="L1851" s="195">
        <v>37503</v>
      </c>
      <c r="M1851" s="168">
        <v>45679</v>
      </c>
      <c r="N1851" s="116" t="s">
        <v>12007</v>
      </c>
      <c r="O1851" s="116"/>
      <c r="P1851" s="116" t="s">
        <v>10282</v>
      </c>
      <c r="Q1851" s="168">
        <v>45680</v>
      </c>
    </row>
    <row r="1852" spans="1:17" hidden="1" x14ac:dyDescent="0.25">
      <c r="A1852" s="18">
        <v>1010107860</v>
      </c>
      <c r="B1852" s="14" t="s">
        <v>9211</v>
      </c>
      <c r="C1852" s="244" t="s">
        <v>19</v>
      </c>
      <c r="D1852" s="244" t="s">
        <v>9213</v>
      </c>
      <c r="E1852" s="245">
        <v>10</v>
      </c>
      <c r="F1852" s="246">
        <v>45646</v>
      </c>
      <c r="G1852" s="245" t="s">
        <v>12347</v>
      </c>
      <c r="H1852" s="246">
        <v>45674</v>
      </c>
      <c r="I1852" s="247" t="s">
        <v>8963</v>
      </c>
      <c r="J1852" s="247" t="s">
        <v>10154</v>
      </c>
      <c r="K1852" s="338" t="s">
        <v>10398</v>
      </c>
      <c r="L1852" s="195">
        <v>37503</v>
      </c>
      <c r="M1852" s="168">
        <v>45679</v>
      </c>
      <c r="N1852" s="116" t="s">
        <v>12007</v>
      </c>
      <c r="O1852" s="116" t="s">
        <v>15145</v>
      </c>
      <c r="P1852" s="116" t="s">
        <v>15245</v>
      </c>
      <c r="Q1852" s="168">
        <v>45737</v>
      </c>
    </row>
    <row r="1853" spans="1:17" hidden="1" x14ac:dyDescent="0.25">
      <c r="A1853" s="18">
        <v>1610100300</v>
      </c>
      <c r="B1853" s="14" t="s">
        <v>3261</v>
      </c>
      <c r="C1853" s="265" t="s">
        <v>19</v>
      </c>
      <c r="D1853" s="265" t="s">
        <v>3262</v>
      </c>
      <c r="E1853" s="266">
        <v>60</v>
      </c>
      <c r="F1853" s="267">
        <v>45672</v>
      </c>
      <c r="G1853" s="266" t="s">
        <v>12347</v>
      </c>
      <c r="H1853" s="267">
        <v>45674</v>
      </c>
      <c r="I1853" s="268"/>
      <c r="J1853" s="268"/>
      <c r="K1853" s="338" t="s">
        <v>10398</v>
      </c>
      <c r="L1853" s="195">
        <v>37502</v>
      </c>
      <c r="M1853" s="168">
        <v>45679</v>
      </c>
      <c r="N1853" s="116" t="s">
        <v>10299</v>
      </c>
      <c r="O1853" s="116"/>
      <c r="P1853" s="116" t="s">
        <v>10282</v>
      </c>
      <c r="Q1853" s="168">
        <v>45680</v>
      </c>
    </row>
    <row r="1854" spans="1:17" hidden="1" x14ac:dyDescent="0.25">
      <c r="A1854" s="18">
        <v>1011100940</v>
      </c>
      <c r="B1854" s="14" t="s">
        <v>10614</v>
      </c>
      <c r="C1854" s="265" t="s">
        <v>19</v>
      </c>
      <c r="D1854" s="265" t="s">
        <v>10615</v>
      </c>
      <c r="E1854" s="266">
        <v>50</v>
      </c>
      <c r="F1854" s="267">
        <v>45650</v>
      </c>
      <c r="G1854" s="266" t="s">
        <v>12351</v>
      </c>
      <c r="H1854" s="267">
        <v>45674</v>
      </c>
      <c r="I1854" s="268"/>
      <c r="J1854" s="268"/>
      <c r="K1854" s="338" t="s">
        <v>10398</v>
      </c>
      <c r="L1854" s="195">
        <v>37782</v>
      </c>
      <c r="M1854" s="168">
        <v>45715</v>
      </c>
      <c r="N1854" s="116" t="s">
        <v>10618</v>
      </c>
      <c r="O1854" s="116"/>
      <c r="P1854" s="116" t="s">
        <v>10282</v>
      </c>
      <c r="Q1854" s="168">
        <v>45716</v>
      </c>
    </row>
    <row r="1855" spans="1:17" hidden="1" x14ac:dyDescent="0.25">
      <c r="A1855" s="18">
        <v>1520100530</v>
      </c>
      <c r="B1855" s="29" t="s">
        <v>12258</v>
      </c>
      <c r="C1855" s="244" t="s">
        <v>19</v>
      </c>
      <c r="D1855" s="244" t="s">
        <v>12260</v>
      </c>
      <c r="E1855" s="245">
        <v>2</v>
      </c>
      <c r="F1855" s="246">
        <v>45649</v>
      </c>
      <c r="G1855" s="245" t="s">
        <v>12353</v>
      </c>
      <c r="H1855" s="246">
        <v>45674</v>
      </c>
      <c r="I1855" s="247" t="s">
        <v>8963</v>
      </c>
      <c r="J1855" s="247" t="s">
        <v>10003</v>
      </c>
      <c r="K1855" s="338" t="s">
        <v>10398</v>
      </c>
      <c r="L1855" s="195">
        <v>37508</v>
      </c>
      <c r="M1855" s="168">
        <v>45679</v>
      </c>
      <c r="N1855" s="116" t="s">
        <v>10550</v>
      </c>
      <c r="O1855" s="116"/>
      <c r="P1855" s="116" t="s">
        <v>10282</v>
      </c>
      <c r="Q1855" s="168">
        <v>45685</v>
      </c>
    </row>
    <row r="1856" spans="1:17" hidden="1" x14ac:dyDescent="0.25">
      <c r="A1856" s="18">
        <v>1520101440</v>
      </c>
      <c r="B1856" s="10" t="s">
        <v>9598</v>
      </c>
      <c r="C1856" s="265" t="s">
        <v>19</v>
      </c>
      <c r="D1856" s="265" t="s">
        <v>9608</v>
      </c>
      <c r="E1856" s="266">
        <v>4</v>
      </c>
      <c r="F1856" s="267">
        <v>45649</v>
      </c>
      <c r="G1856" s="266" t="s">
        <v>12353</v>
      </c>
      <c r="H1856" s="267">
        <v>45674</v>
      </c>
      <c r="I1856" s="268"/>
      <c r="J1856" s="268"/>
      <c r="K1856" s="338" t="s">
        <v>10398</v>
      </c>
      <c r="L1856" s="195">
        <v>37508</v>
      </c>
      <c r="M1856" s="168">
        <v>45679</v>
      </c>
      <c r="N1856" s="116" t="s">
        <v>10550</v>
      </c>
      <c r="O1856" s="116"/>
      <c r="P1856" s="116" t="s">
        <v>10282</v>
      </c>
      <c r="Q1856" s="168">
        <v>45684</v>
      </c>
    </row>
    <row r="1857" spans="1:17" hidden="1" x14ac:dyDescent="0.25">
      <c r="A1857" s="18">
        <v>1013100090</v>
      </c>
      <c r="B1857" s="14" t="s">
        <v>8015</v>
      </c>
      <c r="C1857" s="265" t="s">
        <v>7375</v>
      </c>
      <c r="D1857" s="265" t="s">
        <v>7703</v>
      </c>
      <c r="E1857" s="266">
        <v>2</v>
      </c>
      <c r="F1857" s="267">
        <v>45672</v>
      </c>
      <c r="G1857" s="266" t="s">
        <v>12342</v>
      </c>
      <c r="H1857" s="267">
        <v>45674</v>
      </c>
      <c r="I1857" s="268"/>
      <c r="J1857" s="268"/>
      <c r="K1857" s="338" t="s">
        <v>10398</v>
      </c>
      <c r="L1857" s="195">
        <v>37473</v>
      </c>
      <c r="M1857" s="168">
        <v>45677</v>
      </c>
      <c r="N1857" s="116" t="s">
        <v>10291</v>
      </c>
      <c r="O1857" s="116"/>
      <c r="P1857" s="116" t="s">
        <v>10282</v>
      </c>
      <c r="Q1857" s="168">
        <v>45679</v>
      </c>
    </row>
    <row r="1858" spans="1:17" hidden="1" x14ac:dyDescent="0.25">
      <c r="A1858" s="18">
        <v>1027100100</v>
      </c>
      <c r="B1858" s="14" t="s">
        <v>481</v>
      </c>
      <c r="C1858" s="265" t="s">
        <v>19</v>
      </c>
      <c r="D1858" s="265" t="s">
        <v>8273</v>
      </c>
      <c r="E1858" s="266">
        <v>10</v>
      </c>
      <c r="F1858" s="267">
        <v>45672</v>
      </c>
      <c r="G1858" s="266" t="s">
        <v>12342</v>
      </c>
      <c r="H1858" s="267">
        <v>45674</v>
      </c>
      <c r="I1858" s="268"/>
      <c r="J1858" s="268"/>
      <c r="K1858" s="338" t="s">
        <v>10398</v>
      </c>
      <c r="L1858" s="195">
        <v>37473</v>
      </c>
      <c r="M1858" s="168">
        <v>45677</v>
      </c>
      <c r="N1858" s="116" t="s">
        <v>10291</v>
      </c>
      <c r="O1858" s="116"/>
      <c r="P1858" s="116" t="s">
        <v>10282</v>
      </c>
      <c r="Q1858" s="168">
        <v>45679</v>
      </c>
    </row>
    <row r="1859" spans="1:17" hidden="1" x14ac:dyDescent="0.25">
      <c r="A1859" s="18">
        <v>1550101090</v>
      </c>
      <c r="B1859" s="42" t="s">
        <v>3442</v>
      </c>
      <c r="C1859" s="265" t="s">
        <v>19</v>
      </c>
      <c r="D1859" s="265" t="s">
        <v>10286</v>
      </c>
      <c r="E1859" s="266">
        <v>10</v>
      </c>
      <c r="F1859" s="267">
        <v>45644</v>
      </c>
      <c r="G1859" s="266" t="s">
        <v>12354</v>
      </c>
      <c r="H1859" s="267">
        <v>45674</v>
      </c>
      <c r="I1859" s="268"/>
      <c r="J1859" s="268"/>
      <c r="K1859" s="338" t="s">
        <v>10398</v>
      </c>
      <c r="L1859" s="195">
        <v>37512</v>
      </c>
      <c r="M1859" s="168">
        <v>45679</v>
      </c>
      <c r="N1859" s="116" t="s">
        <v>11938</v>
      </c>
      <c r="O1859" s="116"/>
      <c r="P1859" s="116" t="s">
        <v>10282</v>
      </c>
      <c r="Q1859" s="168">
        <v>45680</v>
      </c>
    </row>
    <row r="1860" spans="1:17" hidden="1" x14ac:dyDescent="0.25">
      <c r="A1860" s="18">
        <v>1012100120</v>
      </c>
      <c r="B1860" s="14" t="s">
        <v>2994</v>
      </c>
      <c r="C1860" s="265" t="s">
        <v>19</v>
      </c>
      <c r="D1860" s="265" t="s">
        <v>6630</v>
      </c>
      <c r="E1860" s="266">
        <v>40</v>
      </c>
      <c r="F1860" s="267">
        <v>45672</v>
      </c>
      <c r="G1860" s="266" t="s">
        <v>12356</v>
      </c>
      <c r="H1860" s="267">
        <v>45674</v>
      </c>
      <c r="I1860" s="268"/>
      <c r="J1860" s="268"/>
      <c r="K1860" s="338" t="s">
        <v>10398</v>
      </c>
      <c r="L1860" s="195">
        <v>37472</v>
      </c>
      <c r="M1860" s="168">
        <v>45677</v>
      </c>
      <c r="N1860" s="116" t="s">
        <v>10528</v>
      </c>
      <c r="O1860" s="116"/>
      <c r="P1860" s="116" t="s">
        <v>11870</v>
      </c>
      <c r="Q1860" s="168">
        <v>45720</v>
      </c>
    </row>
    <row r="1861" spans="1:17" hidden="1" x14ac:dyDescent="0.25">
      <c r="A1861" s="18">
        <v>1234100640</v>
      </c>
      <c r="B1861" s="42" t="s">
        <v>10150</v>
      </c>
      <c r="C1861" s="261" t="s">
        <v>19</v>
      </c>
      <c r="D1861" s="261" t="s">
        <v>10152</v>
      </c>
      <c r="E1861" s="262">
        <v>16</v>
      </c>
      <c r="F1861" s="263">
        <v>45667</v>
      </c>
      <c r="G1861" s="263" t="s">
        <v>12341</v>
      </c>
      <c r="H1861" s="263">
        <v>45674</v>
      </c>
      <c r="I1861" s="264"/>
      <c r="J1861" s="264" t="s">
        <v>10099</v>
      </c>
      <c r="K1861" s="338" t="s">
        <v>10398</v>
      </c>
      <c r="L1861" s="195">
        <v>37523</v>
      </c>
      <c r="M1861" s="168">
        <v>45679</v>
      </c>
      <c r="N1861" s="116" t="s">
        <v>10245</v>
      </c>
      <c r="O1861" s="116"/>
      <c r="P1861" s="116" t="s">
        <v>10282</v>
      </c>
      <c r="Q1861" s="168">
        <v>45680</v>
      </c>
    </row>
    <row r="1862" spans="1:17" ht="25.5" hidden="1" x14ac:dyDescent="0.25">
      <c r="A1862" s="18">
        <v>1029100450</v>
      </c>
      <c r="B1862" s="14" t="s">
        <v>1658</v>
      </c>
      <c r="C1862" s="244" t="s">
        <v>19</v>
      </c>
      <c r="D1862" s="244" t="s">
        <v>9894</v>
      </c>
      <c r="E1862" s="245">
        <v>6</v>
      </c>
      <c r="F1862" s="246">
        <v>45666</v>
      </c>
      <c r="G1862" s="273" t="s">
        <v>12340</v>
      </c>
      <c r="H1862" s="246">
        <v>45674</v>
      </c>
      <c r="I1862" s="247" t="s">
        <v>8963</v>
      </c>
      <c r="J1862" s="247" t="s">
        <v>10410</v>
      </c>
      <c r="K1862" s="338" t="s">
        <v>10398</v>
      </c>
      <c r="L1862" s="195">
        <v>37515</v>
      </c>
      <c r="M1862" s="168">
        <v>45679</v>
      </c>
      <c r="N1862" s="116" t="s">
        <v>10218</v>
      </c>
      <c r="O1862" s="116"/>
      <c r="P1862" s="116" t="s">
        <v>10282</v>
      </c>
      <c r="Q1862" s="168">
        <v>45716</v>
      </c>
    </row>
    <row r="1863" spans="1:17" hidden="1" x14ac:dyDescent="0.25">
      <c r="A1863" s="18">
        <v>1018100230</v>
      </c>
      <c r="B1863" s="14" t="s">
        <v>2564</v>
      </c>
      <c r="C1863" s="265" t="s">
        <v>6699</v>
      </c>
      <c r="D1863" s="265" t="s">
        <v>12330</v>
      </c>
      <c r="E1863" s="266">
        <v>6</v>
      </c>
      <c r="F1863" s="267">
        <v>45646</v>
      </c>
      <c r="G1863" s="266" t="s">
        <v>12339</v>
      </c>
      <c r="H1863" s="267">
        <v>45674</v>
      </c>
      <c r="I1863" s="268"/>
      <c r="J1863" s="268"/>
      <c r="K1863" s="338" t="s">
        <v>10398</v>
      </c>
      <c r="L1863" s="195">
        <v>37530</v>
      </c>
      <c r="M1863" s="168">
        <v>45680</v>
      </c>
      <c r="N1863" s="116" t="s">
        <v>11068</v>
      </c>
      <c r="O1863" s="116"/>
      <c r="P1863" s="116" t="s">
        <v>10282</v>
      </c>
      <c r="Q1863" s="168">
        <v>45684</v>
      </c>
    </row>
    <row r="1864" spans="1:17" hidden="1" x14ac:dyDescent="0.25">
      <c r="A1864" s="18">
        <v>1523100200</v>
      </c>
      <c r="B1864" s="29" t="s">
        <v>4160</v>
      </c>
      <c r="C1864" s="261" t="s">
        <v>1469</v>
      </c>
      <c r="D1864" s="261" t="s">
        <v>4161</v>
      </c>
      <c r="E1864" s="262">
        <v>20</v>
      </c>
      <c r="F1864" s="263">
        <v>45644</v>
      </c>
      <c r="G1864" s="263" t="s">
        <v>12338</v>
      </c>
      <c r="H1864" s="263">
        <v>45674</v>
      </c>
      <c r="I1864" s="264"/>
      <c r="J1864" s="264" t="s">
        <v>10099</v>
      </c>
      <c r="K1864" s="338" t="s">
        <v>10398</v>
      </c>
      <c r="L1864" s="195">
        <v>37467</v>
      </c>
      <c r="M1864" s="168">
        <v>45677</v>
      </c>
      <c r="N1864" s="116" t="s">
        <v>11069</v>
      </c>
      <c r="O1864" s="116"/>
      <c r="P1864" s="116" t="s">
        <v>10282</v>
      </c>
      <c r="Q1864" s="168">
        <v>45685</v>
      </c>
    </row>
    <row r="1865" spans="1:17" hidden="1" x14ac:dyDescent="0.25">
      <c r="A1865" s="18">
        <v>1011100040</v>
      </c>
      <c r="B1865" s="14" t="s">
        <v>4215</v>
      </c>
      <c r="C1865" s="265" t="s">
        <v>4216</v>
      </c>
      <c r="D1865" s="265" t="s">
        <v>4217</v>
      </c>
      <c r="E1865" s="266">
        <v>200</v>
      </c>
      <c r="F1865" s="267">
        <v>45672</v>
      </c>
      <c r="G1865" s="266" t="s">
        <v>12343</v>
      </c>
      <c r="H1865" s="267">
        <v>45674</v>
      </c>
      <c r="I1865" s="268"/>
      <c r="J1865" s="268"/>
      <c r="K1865" s="338" t="s">
        <v>10398</v>
      </c>
      <c r="L1865" s="195">
        <v>37466</v>
      </c>
      <c r="M1865" s="168">
        <v>45677</v>
      </c>
      <c r="N1865" s="116" t="s">
        <v>10304</v>
      </c>
      <c r="O1865" s="116"/>
      <c r="P1865" s="116" t="s">
        <v>10282</v>
      </c>
      <c r="Q1865" s="168">
        <v>45680</v>
      </c>
    </row>
    <row r="1866" spans="1:17" ht="25.5" hidden="1" x14ac:dyDescent="0.25">
      <c r="A1866" s="18">
        <v>1210100190</v>
      </c>
      <c r="B1866" s="14" t="s">
        <v>6017</v>
      </c>
      <c r="C1866" s="244" t="s">
        <v>19</v>
      </c>
      <c r="D1866" s="244" t="s">
        <v>15217</v>
      </c>
      <c r="E1866" s="245">
        <v>5</v>
      </c>
      <c r="F1866" s="246">
        <v>45672</v>
      </c>
      <c r="G1866" s="245" t="s">
        <v>12344</v>
      </c>
      <c r="H1866" s="246">
        <v>45674</v>
      </c>
      <c r="I1866" s="247" t="s">
        <v>8963</v>
      </c>
      <c r="J1866" s="247" t="s">
        <v>10002</v>
      </c>
      <c r="K1866" s="338" t="s">
        <v>10398</v>
      </c>
      <c r="L1866" s="195">
        <v>37993</v>
      </c>
      <c r="M1866" s="168">
        <v>45743</v>
      </c>
      <c r="N1866" s="116" t="s">
        <v>15247</v>
      </c>
      <c r="O1866" s="116"/>
      <c r="P1866" s="116" t="s">
        <v>10282</v>
      </c>
      <c r="Q1866" s="168">
        <v>45748</v>
      </c>
    </row>
    <row r="1867" spans="1:17" hidden="1" x14ac:dyDescent="0.25">
      <c r="A1867" s="18">
        <v>1113100220</v>
      </c>
      <c r="B1867" s="14" t="s">
        <v>2174</v>
      </c>
      <c r="C1867" s="244" t="s">
        <v>19</v>
      </c>
      <c r="D1867" s="244" t="s">
        <v>8599</v>
      </c>
      <c r="E1867" s="245">
        <v>6</v>
      </c>
      <c r="F1867" s="246">
        <v>45644</v>
      </c>
      <c r="G1867" s="245" t="s">
        <v>12358</v>
      </c>
      <c r="H1867" s="246">
        <v>45674</v>
      </c>
      <c r="I1867" s="247" t="s">
        <v>8963</v>
      </c>
      <c r="J1867" s="247" t="s">
        <v>10887</v>
      </c>
      <c r="K1867" s="338" t="s">
        <v>10398</v>
      </c>
      <c r="L1867" s="195">
        <v>37572</v>
      </c>
      <c r="M1867" s="168">
        <v>45685</v>
      </c>
      <c r="N1867" s="116" t="s">
        <v>11873</v>
      </c>
      <c r="O1867" s="116"/>
      <c r="P1867" s="116" t="s">
        <v>10282</v>
      </c>
      <c r="Q1867" s="168">
        <v>45692</v>
      </c>
    </row>
    <row r="1868" spans="1:17" hidden="1" x14ac:dyDescent="0.25">
      <c r="A1868" s="18">
        <v>1220100010</v>
      </c>
      <c r="B1868" s="14" t="s">
        <v>5931</v>
      </c>
      <c r="C1868" s="261" t="s">
        <v>19</v>
      </c>
      <c r="D1868" s="261" t="s">
        <v>6495</v>
      </c>
      <c r="E1868" s="262">
        <v>3</v>
      </c>
      <c r="F1868" s="263">
        <v>45680</v>
      </c>
      <c r="G1868" s="263" t="s">
        <v>15045</v>
      </c>
      <c r="H1868" s="263">
        <v>45685</v>
      </c>
      <c r="I1868" s="264"/>
      <c r="J1868" s="264" t="s">
        <v>10099</v>
      </c>
      <c r="K1868" s="338" t="s">
        <v>10398</v>
      </c>
      <c r="L1868" s="195">
        <v>37663</v>
      </c>
      <c r="M1868" s="168">
        <v>45695</v>
      </c>
      <c r="N1868" s="116" t="s">
        <v>15044</v>
      </c>
      <c r="O1868" s="116"/>
      <c r="P1868" s="116" t="s">
        <v>10282</v>
      </c>
      <c r="Q1868" s="168">
        <v>45744</v>
      </c>
    </row>
    <row r="1869" spans="1:17" hidden="1" x14ac:dyDescent="0.25">
      <c r="A1869" s="18">
        <v>1223100160</v>
      </c>
      <c r="B1869" s="14" t="s">
        <v>9685</v>
      </c>
      <c r="C1869" s="244" t="s">
        <v>19</v>
      </c>
      <c r="D1869" s="244" t="s">
        <v>9682</v>
      </c>
      <c r="E1869" s="245">
        <v>10</v>
      </c>
      <c r="F1869" s="246">
        <v>45678</v>
      </c>
      <c r="G1869" s="245" t="s">
        <v>15039</v>
      </c>
      <c r="H1869" s="246">
        <v>45685</v>
      </c>
      <c r="I1869" s="247" t="s">
        <v>8963</v>
      </c>
      <c r="J1869" s="247" t="s">
        <v>10410</v>
      </c>
      <c r="K1869" s="338" t="s">
        <v>14776</v>
      </c>
      <c r="L1869" s="195">
        <v>37670</v>
      </c>
      <c r="M1869" s="168">
        <v>45695</v>
      </c>
      <c r="N1869" s="116" t="s">
        <v>10223</v>
      </c>
      <c r="O1869" s="116"/>
      <c r="P1869" s="116" t="s">
        <v>10282</v>
      </c>
      <c r="Q1869" s="168">
        <v>45700</v>
      </c>
    </row>
    <row r="1870" spans="1:17" hidden="1" x14ac:dyDescent="0.25">
      <c r="A1870" s="18">
        <v>1233100280</v>
      </c>
      <c r="B1870" s="14" t="s">
        <v>8114</v>
      </c>
      <c r="C1870" s="265" t="s">
        <v>19</v>
      </c>
      <c r="D1870" s="265" t="s">
        <v>6768</v>
      </c>
      <c r="E1870" s="266">
        <v>100</v>
      </c>
      <c r="F1870" s="267">
        <v>45679</v>
      </c>
      <c r="G1870" s="266" t="s">
        <v>15039</v>
      </c>
      <c r="H1870" s="267">
        <v>45685</v>
      </c>
      <c r="I1870" s="268"/>
      <c r="J1870" s="268"/>
      <c r="K1870" s="338" t="s">
        <v>14776</v>
      </c>
      <c r="L1870" s="195">
        <v>37667</v>
      </c>
      <c r="M1870" s="168">
        <v>45695</v>
      </c>
      <c r="N1870" s="116" t="s">
        <v>10280</v>
      </c>
      <c r="O1870" s="116"/>
      <c r="P1870" s="116" t="s">
        <v>10283</v>
      </c>
      <c r="Q1870" s="168">
        <v>45699</v>
      </c>
    </row>
    <row r="1871" spans="1:17" hidden="1" x14ac:dyDescent="0.25">
      <c r="A1871" s="18">
        <v>1520103690</v>
      </c>
      <c r="B1871" s="14"/>
      <c r="C1871" s="244" t="s">
        <v>19</v>
      </c>
      <c r="D1871" s="244" t="s">
        <v>11106</v>
      </c>
      <c r="E1871" s="245">
        <v>10</v>
      </c>
      <c r="F1871" s="246">
        <v>45685</v>
      </c>
      <c r="G1871" s="245" t="s">
        <v>15193</v>
      </c>
      <c r="H1871" s="246">
        <v>45685</v>
      </c>
      <c r="I1871" s="247"/>
      <c r="J1871" s="247"/>
      <c r="K1871" s="338" t="s">
        <v>10398</v>
      </c>
      <c r="L1871" s="195">
        <v>37931</v>
      </c>
      <c r="M1871" s="168">
        <v>45730</v>
      </c>
      <c r="N1871" s="116" t="s">
        <v>10825</v>
      </c>
      <c r="O1871" s="116"/>
      <c r="P1871" s="116" t="s">
        <v>10282</v>
      </c>
      <c r="Q1871" s="168">
        <v>45740</v>
      </c>
    </row>
    <row r="1872" spans="1:17" hidden="1" x14ac:dyDescent="0.25">
      <c r="A1872" s="18">
        <v>1512107790</v>
      </c>
      <c r="B1872" s="14" t="s">
        <v>4869</v>
      </c>
      <c r="C1872" s="14" t="s">
        <v>19</v>
      </c>
      <c r="D1872" s="14" t="s">
        <v>4870</v>
      </c>
      <c r="E1872" s="245">
        <v>50</v>
      </c>
      <c r="F1872" s="263"/>
      <c r="G1872" s="263" t="s">
        <v>15014</v>
      </c>
      <c r="H1872" s="263">
        <v>45685</v>
      </c>
      <c r="I1872" s="264"/>
      <c r="J1872" s="264"/>
      <c r="K1872" s="338" t="s">
        <v>10398</v>
      </c>
      <c r="L1872" s="195">
        <v>37676</v>
      </c>
      <c r="M1872" s="168">
        <v>45699</v>
      </c>
      <c r="N1872" s="116" t="s">
        <v>10175</v>
      </c>
      <c r="O1872" s="116"/>
      <c r="P1872" s="116" t="s">
        <v>10282</v>
      </c>
      <c r="Q1872" s="168">
        <v>45706</v>
      </c>
    </row>
    <row r="1873" spans="1:17" hidden="1" x14ac:dyDescent="0.25">
      <c r="A1873" s="18">
        <v>1810104100</v>
      </c>
      <c r="B1873" s="14" t="s">
        <v>4942</v>
      </c>
      <c r="C1873" s="14" t="s">
        <v>19</v>
      </c>
      <c r="D1873" s="14" t="s">
        <v>15013</v>
      </c>
      <c r="E1873" s="245">
        <v>30</v>
      </c>
      <c r="F1873" s="263"/>
      <c r="G1873" s="263" t="s">
        <v>15014</v>
      </c>
      <c r="H1873" s="263">
        <v>45685</v>
      </c>
      <c r="I1873" s="264"/>
      <c r="J1873" s="264"/>
      <c r="K1873" s="338" t="s">
        <v>10398</v>
      </c>
      <c r="L1873" s="195">
        <v>37676</v>
      </c>
      <c r="M1873" s="168">
        <v>45699</v>
      </c>
      <c r="N1873" s="116" t="s">
        <v>10175</v>
      </c>
      <c r="O1873" s="116"/>
      <c r="P1873" s="116" t="s">
        <v>10282</v>
      </c>
      <c r="Q1873" s="168">
        <v>45706</v>
      </c>
    </row>
    <row r="1874" spans="1:17" hidden="1" x14ac:dyDescent="0.25">
      <c r="A1874" s="18">
        <v>1810104280</v>
      </c>
      <c r="B1874" s="14" t="s">
        <v>5010</v>
      </c>
      <c r="C1874" s="244" t="s">
        <v>19</v>
      </c>
      <c r="D1874" s="244" t="s">
        <v>5011</v>
      </c>
      <c r="E1874" s="245">
        <v>60</v>
      </c>
      <c r="F1874" s="246">
        <v>45680</v>
      </c>
      <c r="G1874" s="245" t="s">
        <v>15014</v>
      </c>
      <c r="H1874" s="246">
        <v>45685</v>
      </c>
      <c r="I1874" s="247" t="s">
        <v>8963</v>
      </c>
      <c r="J1874" s="247" t="s">
        <v>10690</v>
      </c>
      <c r="K1874" s="338" t="s">
        <v>10398</v>
      </c>
      <c r="L1874" s="195">
        <v>37676</v>
      </c>
      <c r="M1874" s="168">
        <v>45699</v>
      </c>
      <c r="N1874" s="116" t="s">
        <v>10175</v>
      </c>
      <c r="O1874" s="116"/>
      <c r="P1874" s="116" t="s">
        <v>10282</v>
      </c>
      <c r="Q1874" s="168">
        <v>45706</v>
      </c>
    </row>
    <row r="1875" spans="1:17" hidden="1" x14ac:dyDescent="0.25">
      <c r="A1875" s="18">
        <v>1713102340</v>
      </c>
      <c r="B1875" s="30" t="s">
        <v>6605</v>
      </c>
      <c r="C1875" s="261" t="s">
        <v>19</v>
      </c>
      <c r="D1875" s="261" t="s">
        <v>6604</v>
      </c>
      <c r="E1875" s="262">
        <v>2</v>
      </c>
      <c r="F1875" s="263"/>
      <c r="G1875" s="263" t="s">
        <v>15078</v>
      </c>
      <c r="H1875" s="263">
        <v>45685</v>
      </c>
      <c r="I1875" s="264"/>
      <c r="J1875" s="264" t="s">
        <v>10099</v>
      </c>
      <c r="K1875" s="338" t="s">
        <v>10398</v>
      </c>
      <c r="L1875" s="195">
        <v>37584</v>
      </c>
      <c r="M1875" s="168">
        <v>45686</v>
      </c>
      <c r="N1875" s="116" t="s">
        <v>10219</v>
      </c>
      <c r="O1875" s="116"/>
      <c r="P1875" s="116" t="s">
        <v>10282</v>
      </c>
      <c r="Q1875" s="168">
        <v>45712</v>
      </c>
    </row>
    <row r="1876" spans="1:17" hidden="1" x14ac:dyDescent="0.25">
      <c r="A1876" s="18">
        <v>1810103030</v>
      </c>
      <c r="B1876" s="14" t="s">
        <v>3390</v>
      </c>
      <c r="C1876" s="261" t="s">
        <v>19</v>
      </c>
      <c r="D1876" s="261" t="s">
        <v>7653</v>
      </c>
      <c r="E1876" s="262">
        <v>4</v>
      </c>
      <c r="F1876" s="263"/>
      <c r="G1876" s="263" t="s">
        <v>15012</v>
      </c>
      <c r="H1876" s="263">
        <v>45686</v>
      </c>
      <c r="I1876" s="264"/>
      <c r="J1876" s="264"/>
      <c r="K1876" s="338" t="s">
        <v>10398</v>
      </c>
      <c r="L1876" s="195">
        <v>37598</v>
      </c>
      <c r="M1876" s="168">
        <v>45686</v>
      </c>
      <c r="N1876" s="116" t="s">
        <v>11068</v>
      </c>
      <c r="O1876" s="116"/>
      <c r="P1876" s="116" t="s">
        <v>10282</v>
      </c>
      <c r="Q1876" s="168">
        <v>45702</v>
      </c>
    </row>
    <row r="1877" spans="1:17" hidden="1" x14ac:dyDescent="0.25">
      <c r="A1877" s="18">
        <v>1510100490</v>
      </c>
      <c r="B1877" s="14" t="s">
        <v>1090</v>
      </c>
      <c r="C1877" s="265" t="s">
        <v>19</v>
      </c>
      <c r="D1877" s="265" t="s">
        <v>7004</v>
      </c>
      <c r="E1877" s="266">
        <v>7</v>
      </c>
      <c r="F1877" s="267">
        <v>45686</v>
      </c>
      <c r="G1877" s="266" t="s">
        <v>15043</v>
      </c>
      <c r="H1877" s="267">
        <v>45686</v>
      </c>
      <c r="I1877" s="268"/>
      <c r="J1877" s="268"/>
      <c r="K1877" s="338" t="s">
        <v>10398</v>
      </c>
      <c r="L1877" s="195">
        <v>37666</v>
      </c>
      <c r="M1877" s="168">
        <v>45695</v>
      </c>
      <c r="N1877" s="116" t="s">
        <v>10465</v>
      </c>
      <c r="O1877" s="116" t="s">
        <v>15397</v>
      </c>
      <c r="P1877" s="116" t="s">
        <v>10282</v>
      </c>
      <c r="Q1877" s="168">
        <v>45761</v>
      </c>
    </row>
    <row r="1878" spans="1:17" hidden="1" x14ac:dyDescent="0.25">
      <c r="A1878" s="18">
        <v>1510101880</v>
      </c>
      <c r="B1878" s="14" t="s">
        <v>1069</v>
      </c>
      <c r="C1878" s="265" t="s">
        <v>19</v>
      </c>
      <c r="D1878" s="265" t="s">
        <v>15042</v>
      </c>
      <c r="E1878" s="266">
        <v>12</v>
      </c>
      <c r="F1878" s="267">
        <v>45686</v>
      </c>
      <c r="G1878" s="266" t="s">
        <v>15043</v>
      </c>
      <c r="H1878" s="267">
        <v>45686</v>
      </c>
      <c r="I1878" s="268"/>
      <c r="J1878" s="268"/>
      <c r="K1878" s="338" t="s">
        <v>10398</v>
      </c>
      <c r="L1878" s="195">
        <v>37666</v>
      </c>
      <c r="M1878" s="168">
        <v>45695</v>
      </c>
      <c r="N1878" s="116" t="s">
        <v>10465</v>
      </c>
      <c r="O1878" s="116"/>
      <c r="P1878" s="116" t="s">
        <v>10282</v>
      </c>
      <c r="Q1878" s="168">
        <v>45700</v>
      </c>
    </row>
    <row r="1879" spans="1:17" hidden="1" x14ac:dyDescent="0.25">
      <c r="A1879" s="18">
        <v>1510105280</v>
      </c>
      <c r="B1879" s="14" t="s">
        <v>7016</v>
      </c>
      <c r="C1879" s="265" t="s">
        <v>19</v>
      </c>
      <c r="D1879" s="265" t="s">
        <v>7017</v>
      </c>
      <c r="E1879" s="266">
        <v>8</v>
      </c>
      <c r="F1879" s="267">
        <v>45686</v>
      </c>
      <c r="G1879" s="266" t="s">
        <v>15043</v>
      </c>
      <c r="H1879" s="267">
        <v>45686</v>
      </c>
      <c r="I1879" s="268"/>
      <c r="J1879" s="268"/>
      <c r="K1879" s="338" t="s">
        <v>10398</v>
      </c>
      <c r="L1879" s="195">
        <v>37666</v>
      </c>
      <c r="M1879" s="168">
        <v>45695</v>
      </c>
      <c r="N1879" s="116" t="s">
        <v>10465</v>
      </c>
      <c r="O1879" s="116"/>
      <c r="P1879" s="116" t="s">
        <v>10282</v>
      </c>
      <c r="Q1879" s="168">
        <v>45719</v>
      </c>
    </row>
    <row r="1880" spans="1:17" hidden="1" x14ac:dyDescent="0.25">
      <c r="A1880" s="18">
        <v>1510105410</v>
      </c>
      <c r="B1880" s="14" t="s">
        <v>7019</v>
      </c>
      <c r="C1880" s="265" t="s">
        <v>19</v>
      </c>
      <c r="D1880" s="265" t="s">
        <v>7020</v>
      </c>
      <c r="E1880" s="266">
        <v>8</v>
      </c>
      <c r="F1880" s="267">
        <v>45686</v>
      </c>
      <c r="G1880" s="266" t="s">
        <v>15043</v>
      </c>
      <c r="H1880" s="267">
        <v>45686</v>
      </c>
      <c r="I1880" s="268"/>
      <c r="J1880" s="268"/>
      <c r="K1880" s="338" t="s">
        <v>10398</v>
      </c>
      <c r="L1880" s="195">
        <v>37666</v>
      </c>
      <c r="M1880" s="168">
        <v>45695</v>
      </c>
      <c r="N1880" s="116" t="s">
        <v>10465</v>
      </c>
      <c r="O1880" s="116"/>
      <c r="P1880" s="116" t="s">
        <v>10282</v>
      </c>
      <c r="Q1880" s="168">
        <v>45719</v>
      </c>
    </row>
    <row r="1881" spans="1:17" hidden="1" x14ac:dyDescent="0.25">
      <c r="A1881" s="18">
        <v>1523104470</v>
      </c>
      <c r="B1881" s="14" t="s">
        <v>5385</v>
      </c>
      <c r="C1881" s="265" t="s">
        <v>19</v>
      </c>
      <c r="D1881" s="265" t="s">
        <v>5386</v>
      </c>
      <c r="E1881" s="266">
        <v>2</v>
      </c>
      <c r="F1881" s="267">
        <v>45686</v>
      </c>
      <c r="G1881" s="266" t="s">
        <v>15043</v>
      </c>
      <c r="H1881" s="267">
        <v>45686</v>
      </c>
      <c r="I1881" s="268"/>
      <c r="J1881" s="268"/>
      <c r="K1881" s="338" t="s">
        <v>10398</v>
      </c>
      <c r="L1881" s="195">
        <v>37666</v>
      </c>
      <c r="M1881" s="168">
        <v>45695</v>
      </c>
      <c r="N1881" s="116" t="s">
        <v>10465</v>
      </c>
      <c r="O1881" s="116"/>
      <c r="P1881" s="116" t="s">
        <v>10282</v>
      </c>
      <c r="Q1881" s="168">
        <v>45700</v>
      </c>
    </row>
    <row r="1882" spans="1:17" hidden="1" x14ac:dyDescent="0.25">
      <c r="A1882" s="18">
        <v>1810101950</v>
      </c>
      <c r="B1882" s="14" t="s">
        <v>1020</v>
      </c>
      <c r="C1882" s="265" t="s">
        <v>19</v>
      </c>
      <c r="D1882" s="265" t="s">
        <v>6995</v>
      </c>
      <c r="E1882" s="266">
        <v>10</v>
      </c>
      <c r="F1882" s="267">
        <v>45686</v>
      </c>
      <c r="G1882" s="266" t="s">
        <v>15043</v>
      </c>
      <c r="H1882" s="267">
        <v>45686</v>
      </c>
      <c r="I1882" s="268"/>
      <c r="J1882" s="268"/>
      <c r="K1882" s="338" t="s">
        <v>10398</v>
      </c>
      <c r="L1882" s="195">
        <v>37666</v>
      </c>
      <c r="M1882" s="168">
        <v>45695</v>
      </c>
      <c r="N1882" s="116" t="s">
        <v>10465</v>
      </c>
      <c r="O1882" s="116" t="s">
        <v>15231</v>
      </c>
      <c r="P1882" s="116" t="s">
        <v>10282</v>
      </c>
      <c r="Q1882" s="168">
        <v>45736</v>
      </c>
    </row>
    <row r="1883" spans="1:17" hidden="1" x14ac:dyDescent="0.25">
      <c r="A1883" s="18">
        <v>1810102240</v>
      </c>
      <c r="B1883" s="14" t="s">
        <v>969</v>
      </c>
      <c r="C1883" s="265" t="s">
        <v>19</v>
      </c>
      <c r="D1883" s="265" t="s">
        <v>7387</v>
      </c>
      <c r="E1883" s="266">
        <v>6</v>
      </c>
      <c r="F1883" s="267">
        <v>45686</v>
      </c>
      <c r="G1883" s="266" t="s">
        <v>15043</v>
      </c>
      <c r="H1883" s="267">
        <v>45686</v>
      </c>
      <c r="I1883" s="268"/>
      <c r="J1883" s="268"/>
      <c r="K1883" s="338" t="s">
        <v>10398</v>
      </c>
      <c r="L1883" s="195">
        <v>37666</v>
      </c>
      <c r="M1883" s="168">
        <v>45695</v>
      </c>
      <c r="N1883" s="116" t="s">
        <v>10465</v>
      </c>
      <c r="O1883" s="116"/>
      <c r="P1883" s="116" t="s">
        <v>10282</v>
      </c>
      <c r="Q1883" s="168">
        <v>45698</v>
      </c>
    </row>
    <row r="1884" spans="1:17" hidden="1" x14ac:dyDescent="0.25">
      <c r="A1884" s="18">
        <v>1010101190</v>
      </c>
      <c r="B1884" s="116"/>
      <c r="C1884" s="265" t="s">
        <v>19</v>
      </c>
      <c r="D1884" s="265" t="s">
        <v>15066</v>
      </c>
      <c r="E1884" s="266">
        <v>25</v>
      </c>
      <c r="F1884" s="267">
        <v>45686</v>
      </c>
      <c r="G1884" s="266" t="s">
        <v>15079</v>
      </c>
      <c r="H1884" s="267">
        <v>45686</v>
      </c>
      <c r="I1884" s="268"/>
      <c r="J1884" s="268"/>
      <c r="K1884" s="338" t="s">
        <v>10398</v>
      </c>
      <c r="L1884" s="195">
        <v>37585</v>
      </c>
      <c r="M1884" s="168">
        <v>45686</v>
      </c>
      <c r="N1884" s="116" t="s">
        <v>11874</v>
      </c>
      <c r="O1884" s="116"/>
      <c r="P1884" s="116" t="s">
        <v>10282</v>
      </c>
      <c r="Q1884" s="168">
        <v>45687</v>
      </c>
    </row>
    <row r="1885" spans="1:17" hidden="1" x14ac:dyDescent="0.25">
      <c r="A1885" s="18">
        <v>1234100200</v>
      </c>
      <c r="B1885" s="116"/>
      <c r="C1885" s="265" t="s">
        <v>19</v>
      </c>
      <c r="D1885" s="265" t="s">
        <v>6559</v>
      </c>
      <c r="E1885" s="266">
        <v>5</v>
      </c>
      <c r="F1885" s="267">
        <v>45687</v>
      </c>
      <c r="G1885" s="266" t="s">
        <v>15080</v>
      </c>
      <c r="H1885" s="267">
        <v>45687</v>
      </c>
      <c r="I1885" s="268"/>
      <c r="J1885" s="268"/>
      <c r="K1885" s="338" t="s">
        <v>10398</v>
      </c>
      <c r="L1885" s="195">
        <v>37621</v>
      </c>
      <c r="M1885" s="168">
        <v>45687</v>
      </c>
      <c r="N1885" s="116" t="s">
        <v>15242</v>
      </c>
      <c r="O1885" s="116"/>
      <c r="P1885" s="116" t="s">
        <v>10282</v>
      </c>
      <c r="Q1885" s="168">
        <v>45692</v>
      </c>
    </row>
    <row r="1886" spans="1:17" hidden="1" x14ac:dyDescent="0.25">
      <c r="A1886" s="18">
        <v>1311100540</v>
      </c>
      <c r="B1886" s="116"/>
      <c r="C1886" s="265" t="s">
        <v>19</v>
      </c>
      <c r="D1886" s="265" t="s">
        <v>15163</v>
      </c>
      <c r="E1886" s="266">
        <v>5</v>
      </c>
      <c r="F1886" s="267">
        <v>45687</v>
      </c>
      <c r="G1886" s="266" t="s">
        <v>15081</v>
      </c>
      <c r="H1886" s="267">
        <v>45687</v>
      </c>
      <c r="I1886" s="268"/>
      <c r="J1886" s="268"/>
      <c r="K1886" s="338" t="s">
        <v>10398</v>
      </c>
      <c r="L1886" s="195">
        <v>37915</v>
      </c>
      <c r="M1886" s="168">
        <v>45729</v>
      </c>
      <c r="N1886" s="116" t="s">
        <v>10618</v>
      </c>
      <c r="O1886" s="116"/>
      <c r="P1886" s="116" t="s">
        <v>10282</v>
      </c>
      <c r="Q1886" s="168">
        <v>45734</v>
      </c>
    </row>
    <row r="1887" spans="1:17" hidden="1" x14ac:dyDescent="0.25">
      <c r="A1887" s="18">
        <v>1016100850</v>
      </c>
      <c r="B1887" s="44" t="s">
        <v>7009</v>
      </c>
      <c r="C1887" s="265" t="s">
        <v>19</v>
      </c>
      <c r="D1887" s="265" t="s">
        <v>6940</v>
      </c>
      <c r="E1887" s="266">
        <v>12</v>
      </c>
      <c r="F1887" s="267">
        <v>45687</v>
      </c>
      <c r="G1887" s="266" t="s">
        <v>15041</v>
      </c>
      <c r="H1887" s="267">
        <v>45687</v>
      </c>
      <c r="I1887" s="268"/>
      <c r="J1887" s="268"/>
      <c r="K1887" s="338" t="s">
        <v>10398</v>
      </c>
      <c r="L1887" s="195">
        <v>37664</v>
      </c>
      <c r="M1887" s="168">
        <v>45695</v>
      </c>
      <c r="N1887" s="116" t="s">
        <v>10294</v>
      </c>
      <c r="O1887" s="116"/>
      <c r="P1887" s="116" t="s">
        <v>10282</v>
      </c>
      <c r="Q1887" s="168">
        <v>45701</v>
      </c>
    </row>
    <row r="1888" spans="1:17" hidden="1" x14ac:dyDescent="0.25">
      <c r="A1888" s="18">
        <v>1315102140</v>
      </c>
      <c r="B1888" s="116"/>
      <c r="C1888" s="265" t="s">
        <v>19</v>
      </c>
      <c r="D1888" s="265" t="s">
        <v>15067</v>
      </c>
      <c r="E1888" s="266">
        <v>10</v>
      </c>
      <c r="F1888" s="267">
        <v>45325</v>
      </c>
      <c r="G1888" s="266" t="s">
        <v>15084</v>
      </c>
      <c r="H1888" s="267">
        <v>45687</v>
      </c>
      <c r="I1888" s="268"/>
      <c r="J1888" s="268"/>
      <c r="K1888" s="338" t="s">
        <v>10398</v>
      </c>
      <c r="L1888" s="195">
        <v>37648</v>
      </c>
      <c r="M1888" s="168">
        <v>45688</v>
      </c>
      <c r="N1888" s="116" t="s">
        <v>10301</v>
      </c>
      <c r="O1888" s="116"/>
      <c r="P1888" s="116" t="s">
        <v>10282</v>
      </c>
      <c r="Q1888" s="168">
        <v>45694</v>
      </c>
    </row>
    <row r="1889" spans="1:17" hidden="1" x14ac:dyDescent="0.25">
      <c r="A1889" s="18">
        <v>1315102160</v>
      </c>
      <c r="B1889" s="116"/>
      <c r="C1889" s="265" t="s">
        <v>19</v>
      </c>
      <c r="D1889" s="265" t="s">
        <v>15069</v>
      </c>
      <c r="E1889" s="266">
        <v>10</v>
      </c>
      <c r="F1889" s="267">
        <v>45325</v>
      </c>
      <c r="G1889" s="266" t="s">
        <v>15084</v>
      </c>
      <c r="H1889" s="267">
        <v>45687</v>
      </c>
      <c r="I1889" s="268"/>
      <c r="J1889" s="268"/>
      <c r="K1889" s="338" t="s">
        <v>10398</v>
      </c>
      <c r="L1889" s="195">
        <v>37648</v>
      </c>
      <c r="M1889" s="168">
        <v>45688</v>
      </c>
      <c r="N1889" s="116" t="s">
        <v>10301</v>
      </c>
      <c r="O1889" s="116"/>
      <c r="P1889" s="116" t="s">
        <v>10282</v>
      </c>
      <c r="Q1889" s="168">
        <v>45694</v>
      </c>
    </row>
    <row r="1890" spans="1:17" hidden="1" x14ac:dyDescent="0.25">
      <c r="A1890" s="18">
        <v>1316107290</v>
      </c>
      <c r="B1890" s="116"/>
      <c r="C1890" s="265" t="s">
        <v>19</v>
      </c>
      <c r="D1890" s="265" t="s">
        <v>15068</v>
      </c>
      <c r="E1890" s="266">
        <v>10</v>
      </c>
      <c r="F1890" s="267">
        <v>45325</v>
      </c>
      <c r="G1890" s="266" t="s">
        <v>15084</v>
      </c>
      <c r="H1890" s="267">
        <v>45687</v>
      </c>
      <c r="I1890" s="268"/>
      <c r="J1890" s="268"/>
      <c r="K1890" s="338" t="s">
        <v>10398</v>
      </c>
      <c r="L1890" s="195">
        <v>37648</v>
      </c>
      <c r="M1890" s="168">
        <v>45688</v>
      </c>
      <c r="N1890" s="116" t="s">
        <v>10301</v>
      </c>
      <c r="O1890" s="116"/>
      <c r="P1890" s="116" t="s">
        <v>10282</v>
      </c>
      <c r="Q1890" s="168">
        <v>45694</v>
      </c>
    </row>
    <row r="1891" spans="1:17" hidden="1" x14ac:dyDescent="0.25">
      <c r="A1891" s="18">
        <v>1318102730</v>
      </c>
      <c r="B1891" s="116"/>
      <c r="C1891" s="265" t="s">
        <v>19</v>
      </c>
      <c r="D1891" s="265" t="s">
        <v>11269</v>
      </c>
      <c r="E1891" s="266">
        <v>3</v>
      </c>
      <c r="F1891" s="267">
        <v>45688</v>
      </c>
      <c r="G1891" s="266" t="s">
        <v>15085</v>
      </c>
      <c r="H1891" s="267">
        <v>45688</v>
      </c>
      <c r="I1891" s="268"/>
      <c r="J1891" s="268"/>
      <c r="K1891" s="338" t="s">
        <v>10398</v>
      </c>
      <c r="L1891" s="195">
        <v>37642</v>
      </c>
      <c r="M1891" s="168">
        <v>45688</v>
      </c>
      <c r="N1891" s="116" t="s">
        <v>11077</v>
      </c>
      <c r="O1891" s="116"/>
      <c r="P1891" s="116" t="s">
        <v>10282</v>
      </c>
      <c r="Q1891" s="168">
        <v>45688</v>
      </c>
    </row>
    <row r="1892" spans="1:17" hidden="1" x14ac:dyDescent="0.25">
      <c r="A1892" s="18">
        <v>1810102280</v>
      </c>
      <c r="B1892" s="14" t="s">
        <v>978</v>
      </c>
      <c r="C1892" s="265" t="s">
        <v>19</v>
      </c>
      <c r="D1892" s="265" t="s">
        <v>7388</v>
      </c>
      <c r="E1892" s="266">
        <v>12</v>
      </c>
      <c r="F1892" s="267">
        <v>45692</v>
      </c>
      <c r="G1892" s="266" t="s">
        <v>15040</v>
      </c>
      <c r="H1892" s="267">
        <v>45692</v>
      </c>
      <c r="I1892" s="268"/>
      <c r="J1892" s="268"/>
      <c r="K1892" s="338" t="s">
        <v>10398</v>
      </c>
      <c r="L1892" s="195">
        <v>37661</v>
      </c>
      <c r="M1892" s="168">
        <v>45694</v>
      </c>
      <c r="N1892" s="116" t="s">
        <v>10465</v>
      </c>
      <c r="O1892" s="116"/>
      <c r="P1892" s="116" t="s">
        <v>10282</v>
      </c>
      <c r="Q1892" s="168">
        <v>45701</v>
      </c>
    </row>
    <row r="1893" spans="1:17" hidden="1" x14ac:dyDescent="0.25">
      <c r="A1893" s="18">
        <v>1810102540</v>
      </c>
      <c r="B1893" s="14" t="s">
        <v>979</v>
      </c>
      <c r="C1893" s="265" t="s">
        <v>19</v>
      </c>
      <c r="D1893" s="265" t="s">
        <v>7389</v>
      </c>
      <c r="E1893" s="266">
        <v>12</v>
      </c>
      <c r="F1893" s="267">
        <v>45692</v>
      </c>
      <c r="G1893" s="266" t="s">
        <v>15040</v>
      </c>
      <c r="H1893" s="267">
        <v>45692</v>
      </c>
      <c r="I1893" s="268"/>
      <c r="J1893" s="268"/>
      <c r="K1893" s="338" t="s">
        <v>10398</v>
      </c>
      <c r="L1893" s="195">
        <v>37661</v>
      </c>
      <c r="M1893" s="168">
        <v>45694</v>
      </c>
      <c r="N1893" s="116" t="s">
        <v>10465</v>
      </c>
      <c r="O1893" s="116"/>
      <c r="P1893" s="116" t="s">
        <v>10282</v>
      </c>
      <c r="Q1893" s="168">
        <v>45701</v>
      </c>
    </row>
    <row r="1894" spans="1:17" hidden="1" x14ac:dyDescent="0.25">
      <c r="A1894" s="18">
        <v>1026100050</v>
      </c>
      <c r="B1894" s="14" t="s">
        <v>3182</v>
      </c>
      <c r="C1894" s="261" t="s">
        <v>19</v>
      </c>
      <c r="D1894" s="261" t="s">
        <v>3183</v>
      </c>
      <c r="E1894" s="262">
        <v>4</v>
      </c>
      <c r="F1894" s="263"/>
      <c r="G1894" s="263" t="s">
        <v>15010</v>
      </c>
      <c r="H1894" s="263">
        <v>45692</v>
      </c>
      <c r="I1894" s="264"/>
      <c r="J1894" s="264"/>
      <c r="K1894" s="338" t="s">
        <v>10398</v>
      </c>
      <c r="L1894" s="195">
        <v>37675</v>
      </c>
      <c r="M1894" s="168">
        <v>45698</v>
      </c>
      <c r="N1894" s="116" t="s">
        <v>10306</v>
      </c>
      <c r="O1894" s="116"/>
      <c r="P1894" s="116" t="s">
        <v>10282</v>
      </c>
      <c r="Q1894" s="168">
        <v>45702</v>
      </c>
    </row>
    <row r="1895" spans="1:17" hidden="1" x14ac:dyDescent="0.25">
      <c r="A1895" s="18">
        <v>1810104100</v>
      </c>
      <c r="B1895" s="116"/>
      <c r="C1895" s="265" t="s">
        <v>19</v>
      </c>
      <c r="D1895" s="265" t="s">
        <v>11059</v>
      </c>
      <c r="E1895" s="266">
        <v>30</v>
      </c>
      <c r="F1895" s="267">
        <v>45699</v>
      </c>
      <c r="G1895" s="266" t="s">
        <v>15086</v>
      </c>
      <c r="H1895" s="267">
        <v>45692</v>
      </c>
      <c r="I1895" s="268"/>
      <c r="J1895" s="268"/>
      <c r="K1895" s="338" t="s">
        <v>10398</v>
      </c>
      <c r="L1895" s="195">
        <v>37676</v>
      </c>
      <c r="M1895" s="168">
        <v>45699</v>
      </c>
      <c r="N1895" s="116" t="s">
        <v>10175</v>
      </c>
      <c r="O1895" s="116"/>
      <c r="P1895" s="116" t="s">
        <v>10282</v>
      </c>
      <c r="Q1895" s="168">
        <v>45706</v>
      </c>
    </row>
    <row r="1896" spans="1:17" hidden="1" x14ac:dyDescent="0.25">
      <c r="A1896" s="18">
        <v>1523100260</v>
      </c>
      <c r="B1896" s="116"/>
      <c r="C1896" s="265" t="s">
        <v>19</v>
      </c>
      <c r="D1896" s="265" t="s">
        <v>11325</v>
      </c>
      <c r="E1896" s="266">
        <v>30</v>
      </c>
      <c r="F1896" s="267">
        <v>45707</v>
      </c>
      <c r="G1896" s="266" t="s">
        <v>15087</v>
      </c>
      <c r="H1896" s="267">
        <v>45692</v>
      </c>
      <c r="I1896" s="268"/>
      <c r="J1896" s="268"/>
      <c r="K1896" s="338" t="s">
        <v>10398</v>
      </c>
      <c r="L1896" s="195">
        <v>37927</v>
      </c>
      <c r="M1896" s="168">
        <v>45730</v>
      </c>
      <c r="N1896" s="116" t="s">
        <v>11069</v>
      </c>
      <c r="O1896" s="116"/>
      <c r="P1896" s="116" t="s">
        <v>10282</v>
      </c>
      <c r="Q1896" s="168">
        <v>45737</v>
      </c>
    </row>
    <row r="1897" spans="1:17" hidden="1" x14ac:dyDescent="0.25">
      <c r="A1897" s="18">
        <v>1010101180</v>
      </c>
      <c r="B1897" s="116"/>
      <c r="C1897" s="244" t="s">
        <v>19</v>
      </c>
      <c r="D1897" s="244" t="s">
        <v>11128</v>
      </c>
      <c r="E1897" s="245">
        <v>60</v>
      </c>
      <c r="F1897" s="246">
        <v>45707</v>
      </c>
      <c r="G1897" s="245" t="s">
        <v>15088</v>
      </c>
      <c r="H1897" s="246">
        <v>45692</v>
      </c>
      <c r="I1897" s="247" t="s">
        <v>8963</v>
      </c>
      <c r="J1897" s="247" t="s">
        <v>10470</v>
      </c>
      <c r="K1897" s="338" t="s">
        <v>10398</v>
      </c>
      <c r="L1897" s="195">
        <v>37940</v>
      </c>
      <c r="M1897" s="168">
        <v>45733</v>
      </c>
      <c r="N1897" s="116" t="s">
        <v>10467</v>
      </c>
      <c r="O1897" s="116" t="s">
        <v>15510</v>
      </c>
      <c r="P1897" s="116" t="s">
        <v>10282</v>
      </c>
      <c r="Q1897" s="168">
        <v>45785</v>
      </c>
    </row>
    <row r="1898" spans="1:17" hidden="1" x14ac:dyDescent="0.25">
      <c r="A1898" s="18">
        <v>1213100460</v>
      </c>
      <c r="B1898" s="116"/>
      <c r="C1898" s="244" t="s">
        <v>19</v>
      </c>
      <c r="D1898" s="244" t="s">
        <v>11198</v>
      </c>
      <c r="E1898" s="245">
        <v>300</v>
      </c>
      <c r="F1898" s="246">
        <v>45694</v>
      </c>
      <c r="G1898" s="245" t="s">
        <v>15089</v>
      </c>
      <c r="H1898" s="246">
        <v>45694</v>
      </c>
      <c r="I1898" s="247" t="s">
        <v>8963</v>
      </c>
      <c r="J1898" s="247" t="s">
        <v>11476</v>
      </c>
      <c r="K1898" s="338" t="s">
        <v>10398</v>
      </c>
      <c r="L1898" s="195">
        <v>37909</v>
      </c>
      <c r="M1898" s="168">
        <v>45729</v>
      </c>
      <c r="N1898" s="116" t="s">
        <v>10223</v>
      </c>
      <c r="O1898" s="116"/>
      <c r="P1898" s="116" t="s">
        <v>10282</v>
      </c>
      <c r="Q1898" s="168">
        <v>45733</v>
      </c>
    </row>
    <row r="1899" spans="1:17" hidden="1" x14ac:dyDescent="0.25">
      <c r="A1899" s="18">
        <v>1027100250</v>
      </c>
      <c r="B1899" s="14" t="s">
        <v>7699</v>
      </c>
      <c r="C1899" s="244" t="s">
        <v>7375</v>
      </c>
      <c r="D1899" s="244" t="s">
        <v>7702</v>
      </c>
      <c r="E1899" s="245">
        <v>3</v>
      </c>
      <c r="F1899" s="246">
        <v>45679</v>
      </c>
      <c r="G1899" s="245" t="s">
        <v>15029</v>
      </c>
      <c r="H1899" s="246">
        <v>45694</v>
      </c>
      <c r="I1899" s="247" t="s">
        <v>8963</v>
      </c>
      <c r="J1899" s="247" t="s">
        <v>10002</v>
      </c>
      <c r="K1899" s="338" t="s">
        <v>14788</v>
      </c>
      <c r="L1899" s="195">
        <v>37668</v>
      </c>
      <c r="M1899" s="168">
        <v>45695</v>
      </c>
      <c r="N1899" s="116" t="s">
        <v>10291</v>
      </c>
      <c r="O1899" s="116"/>
      <c r="P1899" s="116" t="s">
        <v>10283</v>
      </c>
      <c r="Q1899" s="168">
        <v>45698</v>
      </c>
    </row>
    <row r="1900" spans="1:17" hidden="1" x14ac:dyDescent="0.25">
      <c r="A1900" s="18">
        <v>1012100000</v>
      </c>
      <c r="B1900" s="116"/>
      <c r="C1900" s="265" t="s">
        <v>19</v>
      </c>
      <c r="D1900" s="265" t="s">
        <v>15027</v>
      </c>
      <c r="E1900" s="266">
        <v>2</v>
      </c>
      <c r="F1900" s="267">
        <v>45695</v>
      </c>
      <c r="G1900" s="266" t="s">
        <v>15082</v>
      </c>
      <c r="H1900" s="267">
        <v>45694</v>
      </c>
      <c r="I1900" s="268"/>
      <c r="J1900" s="268"/>
      <c r="K1900" s="338" t="s">
        <v>10398</v>
      </c>
      <c r="L1900" s="195">
        <v>37669</v>
      </c>
      <c r="M1900" s="168">
        <v>45695</v>
      </c>
      <c r="N1900" s="116" t="s">
        <v>11874</v>
      </c>
      <c r="O1900" s="116"/>
      <c r="P1900" s="116" t="s">
        <v>10282</v>
      </c>
      <c r="Q1900" s="168">
        <v>45696</v>
      </c>
    </row>
    <row r="1901" spans="1:17" hidden="1" x14ac:dyDescent="0.25">
      <c r="A1901" s="18">
        <v>1012100000</v>
      </c>
      <c r="B1901" s="116"/>
      <c r="C1901" s="265" t="s">
        <v>19</v>
      </c>
      <c r="D1901" s="265" t="s">
        <v>15027</v>
      </c>
      <c r="E1901" s="266">
        <v>1</v>
      </c>
      <c r="F1901" s="267">
        <v>45695</v>
      </c>
      <c r="G1901" s="266" t="s">
        <v>15082</v>
      </c>
      <c r="H1901" s="267">
        <v>45694</v>
      </c>
      <c r="I1901" s="268"/>
      <c r="J1901" s="268"/>
      <c r="K1901" s="338" t="s">
        <v>10398</v>
      </c>
      <c r="L1901" s="195">
        <v>37669</v>
      </c>
      <c r="M1901" s="168">
        <v>45695</v>
      </c>
      <c r="N1901" s="116" t="s">
        <v>11874</v>
      </c>
      <c r="O1901" s="116"/>
      <c r="P1901" s="116" t="s">
        <v>10282</v>
      </c>
      <c r="Q1901" s="168">
        <v>45696</v>
      </c>
    </row>
    <row r="1902" spans="1:17" hidden="1" x14ac:dyDescent="0.25">
      <c r="A1902" s="18">
        <v>1012100000</v>
      </c>
      <c r="B1902" s="116"/>
      <c r="C1902" s="265" t="s">
        <v>19</v>
      </c>
      <c r="D1902" s="265" t="s">
        <v>15027</v>
      </c>
      <c r="E1902" s="266">
        <v>1</v>
      </c>
      <c r="F1902" s="267">
        <v>45695</v>
      </c>
      <c r="G1902" s="266" t="s">
        <v>15082</v>
      </c>
      <c r="H1902" s="267">
        <v>45694</v>
      </c>
      <c r="I1902" s="268"/>
      <c r="J1902" s="268"/>
      <c r="K1902" s="338" t="s">
        <v>10398</v>
      </c>
      <c r="L1902" s="195">
        <v>37669</v>
      </c>
      <c r="M1902" s="168">
        <v>45695</v>
      </c>
      <c r="N1902" s="116" t="s">
        <v>11874</v>
      </c>
      <c r="O1902" s="116"/>
      <c r="P1902" s="116" t="s">
        <v>10282</v>
      </c>
      <c r="Q1902" s="168">
        <v>45696</v>
      </c>
    </row>
    <row r="1903" spans="1:17" hidden="1" x14ac:dyDescent="0.25">
      <c r="A1903" s="18">
        <v>1510105280</v>
      </c>
      <c r="B1903" s="14" t="s">
        <v>7016</v>
      </c>
      <c r="C1903" s="265" t="s">
        <v>19</v>
      </c>
      <c r="D1903" s="265" t="s">
        <v>7017</v>
      </c>
      <c r="E1903" s="266">
        <v>6</v>
      </c>
      <c r="F1903" s="267">
        <v>45695</v>
      </c>
      <c r="G1903" s="266" t="s">
        <v>15038</v>
      </c>
      <c r="H1903" s="267">
        <v>45695</v>
      </c>
      <c r="I1903" s="268"/>
      <c r="J1903" s="268"/>
      <c r="K1903" s="338" t="s">
        <v>10398</v>
      </c>
      <c r="L1903" s="195">
        <v>37673</v>
      </c>
      <c r="M1903" s="168">
        <v>45695</v>
      </c>
      <c r="N1903" s="116" t="s">
        <v>10776</v>
      </c>
      <c r="O1903" s="116"/>
      <c r="P1903" s="116" t="s">
        <v>10282</v>
      </c>
      <c r="Q1903" s="168">
        <v>45698</v>
      </c>
    </row>
    <row r="1904" spans="1:17" hidden="1" x14ac:dyDescent="0.25">
      <c r="A1904" s="18">
        <v>1510105410</v>
      </c>
      <c r="B1904" s="14" t="s">
        <v>7019</v>
      </c>
      <c r="C1904" s="265" t="s">
        <v>19</v>
      </c>
      <c r="D1904" s="265" t="s">
        <v>7020</v>
      </c>
      <c r="E1904" s="266">
        <v>6</v>
      </c>
      <c r="F1904" s="267">
        <v>45695</v>
      </c>
      <c r="G1904" s="266" t="s">
        <v>15038</v>
      </c>
      <c r="H1904" s="267">
        <v>45695</v>
      </c>
      <c r="I1904" s="268"/>
      <c r="J1904" s="268"/>
      <c r="K1904" s="338" t="s">
        <v>10398</v>
      </c>
      <c r="L1904" s="195">
        <v>37673</v>
      </c>
      <c r="M1904" s="168">
        <v>45695</v>
      </c>
      <c r="N1904" s="116" t="s">
        <v>10776</v>
      </c>
      <c r="O1904" s="116"/>
      <c r="P1904" s="116" t="s">
        <v>10282</v>
      </c>
      <c r="Q1904" s="168">
        <v>45698</v>
      </c>
    </row>
    <row r="1905" spans="1:17" hidden="1" x14ac:dyDescent="0.25">
      <c r="A1905" s="18">
        <v>1012100010</v>
      </c>
      <c r="B1905" s="14" t="s">
        <v>2992</v>
      </c>
      <c r="C1905" s="14" t="s">
        <v>19</v>
      </c>
      <c r="D1905" s="265" t="s">
        <v>6632</v>
      </c>
      <c r="E1905" s="266">
        <v>2</v>
      </c>
      <c r="F1905" s="267">
        <v>45698</v>
      </c>
      <c r="G1905" s="266" t="s">
        <v>15036</v>
      </c>
      <c r="H1905" s="267">
        <v>45698</v>
      </c>
      <c r="I1905" s="116"/>
      <c r="J1905" s="116"/>
      <c r="K1905" s="325" t="s">
        <v>10398</v>
      </c>
      <c r="L1905" s="115">
        <v>37686</v>
      </c>
      <c r="M1905" s="168">
        <v>45700</v>
      </c>
      <c r="N1905" s="116" t="s">
        <v>10528</v>
      </c>
      <c r="O1905" s="116" t="s">
        <v>15105</v>
      </c>
      <c r="P1905" s="202" t="s">
        <v>10282</v>
      </c>
      <c r="Q1905" s="168">
        <v>45702</v>
      </c>
    </row>
    <row r="1906" spans="1:17" hidden="1" x14ac:dyDescent="0.25">
      <c r="A1906" s="18">
        <v>1012100120</v>
      </c>
      <c r="B1906" s="14" t="s">
        <v>2994</v>
      </c>
      <c r="C1906" s="14" t="s">
        <v>19</v>
      </c>
      <c r="D1906" s="265" t="s">
        <v>6630</v>
      </c>
      <c r="E1906" s="266">
        <v>20</v>
      </c>
      <c r="F1906" s="267">
        <v>45698</v>
      </c>
      <c r="G1906" s="266" t="s">
        <v>15036</v>
      </c>
      <c r="H1906" s="267">
        <v>45698</v>
      </c>
      <c r="I1906" s="116"/>
      <c r="J1906" s="116"/>
      <c r="K1906" s="325" t="s">
        <v>10398</v>
      </c>
      <c r="L1906" s="115">
        <v>37686</v>
      </c>
      <c r="M1906" s="168">
        <v>45700</v>
      </c>
      <c r="N1906" s="116" t="s">
        <v>10528</v>
      </c>
      <c r="O1906" s="116" t="s">
        <v>15104</v>
      </c>
      <c r="P1906" s="202" t="s">
        <v>10282</v>
      </c>
      <c r="Q1906" s="168">
        <v>45716</v>
      </c>
    </row>
    <row r="1907" spans="1:17" hidden="1" x14ac:dyDescent="0.25">
      <c r="A1907" s="18">
        <v>1314101060</v>
      </c>
      <c r="B1907" s="116"/>
      <c r="C1907" s="265" t="s">
        <v>19</v>
      </c>
      <c r="D1907" s="265" t="s">
        <v>15071</v>
      </c>
      <c r="E1907" s="266">
        <v>4</v>
      </c>
      <c r="F1907" s="267">
        <v>45700</v>
      </c>
      <c r="G1907" s="266" t="s">
        <v>15090</v>
      </c>
      <c r="H1907" s="267">
        <v>45700</v>
      </c>
      <c r="I1907" s="268"/>
      <c r="J1907" s="268"/>
      <c r="K1907" s="338" t="s">
        <v>10398</v>
      </c>
      <c r="L1907" s="195">
        <v>37701</v>
      </c>
      <c r="M1907" s="168">
        <v>45700</v>
      </c>
      <c r="N1907" s="116" t="s">
        <v>11993</v>
      </c>
      <c r="O1907" s="116"/>
      <c r="P1907" s="116" t="s">
        <v>10282</v>
      </c>
      <c r="Q1907" s="168">
        <v>45726</v>
      </c>
    </row>
    <row r="1908" spans="1:17" hidden="1" x14ac:dyDescent="0.25">
      <c r="A1908" s="18">
        <v>1027100100</v>
      </c>
      <c r="B1908" s="14" t="s">
        <v>481</v>
      </c>
      <c r="C1908" s="244" t="s">
        <v>19</v>
      </c>
      <c r="D1908" s="244" t="s">
        <v>8273</v>
      </c>
      <c r="E1908" s="245">
        <v>15</v>
      </c>
      <c r="F1908" s="246">
        <v>45679</v>
      </c>
      <c r="G1908" s="245" t="s">
        <v>15015</v>
      </c>
      <c r="H1908" s="246">
        <v>45701</v>
      </c>
      <c r="I1908" s="247" t="s">
        <v>8963</v>
      </c>
      <c r="J1908" s="247" t="s">
        <v>10002</v>
      </c>
      <c r="K1908" s="338" t="s">
        <v>10398</v>
      </c>
      <c r="L1908" s="195">
        <v>37723</v>
      </c>
      <c r="M1908" s="168">
        <v>45707</v>
      </c>
      <c r="N1908" s="116" t="s">
        <v>10291</v>
      </c>
      <c r="O1908" s="116"/>
      <c r="P1908" s="116" t="s">
        <v>10282</v>
      </c>
      <c r="Q1908" s="168">
        <v>45712</v>
      </c>
    </row>
    <row r="1909" spans="1:17" hidden="1" x14ac:dyDescent="0.25">
      <c r="A1909" s="18">
        <v>1122100000</v>
      </c>
      <c r="B1909" s="116"/>
      <c r="C1909" s="261" t="s">
        <v>19</v>
      </c>
      <c r="D1909" s="261" t="s">
        <v>11187</v>
      </c>
      <c r="E1909" s="262">
        <v>3</v>
      </c>
      <c r="F1909" s="263">
        <v>45701</v>
      </c>
      <c r="G1909" s="263" t="s">
        <v>15091</v>
      </c>
      <c r="H1909" s="263">
        <v>45701</v>
      </c>
      <c r="I1909" s="264"/>
      <c r="J1909" s="264" t="s">
        <v>10099</v>
      </c>
      <c r="K1909" s="338" t="s">
        <v>10398</v>
      </c>
      <c r="L1909" s="195">
        <v>37711</v>
      </c>
      <c r="M1909" s="168">
        <v>45701</v>
      </c>
      <c r="N1909" s="116" t="s">
        <v>10225</v>
      </c>
      <c r="O1909" s="116"/>
      <c r="P1909" s="116" t="s">
        <v>10282</v>
      </c>
      <c r="Q1909" s="168">
        <v>45734</v>
      </c>
    </row>
    <row r="1910" spans="1:17" hidden="1" x14ac:dyDescent="0.25">
      <c r="A1910" s="18">
        <v>1550100550</v>
      </c>
      <c r="B1910" s="14" t="s">
        <v>3453</v>
      </c>
      <c r="C1910" s="261" t="s">
        <v>19</v>
      </c>
      <c r="D1910" s="261" t="s">
        <v>11573</v>
      </c>
      <c r="E1910" s="262">
        <v>30</v>
      </c>
      <c r="F1910" s="263"/>
      <c r="G1910" s="263" t="s">
        <v>15011</v>
      </c>
      <c r="H1910" s="263">
        <v>45701</v>
      </c>
      <c r="I1910" s="264"/>
      <c r="J1910" s="264"/>
      <c r="K1910" s="338" t="s">
        <v>10398</v>
      </c>
      <c r="L1910" s="195">
        <v>37712</v>
      </c>
      <c r="M1910" s="168">
        <v>45701</v>
      </c>
      <c r="N1910" s="116" t="s">
        <v>11938</v>
      </c>
      <c r="O1910" s="116"/>
      <c r="P1910" s="116" t="s">
        <v>10282</v>
      </c>
      <c r="Q1910" s="168">
        <v>45702</v>
      </c>
    </row>
    <row r="1911" spans="1:17" hidden="1" x14ac:dyDescent="0.25">
      <c r="A1911" s="18">
        <v>1550100550</v>
      </c>
      <c r="B1911" s="116"/>
      <c r="C1911" s="265" t="s">
        <v>19</v>
      </c>
      <c r="D1911" s="265" t="s">
        <v>12248</v>
      </c>
      <c r="E1911" s="266">
        <v>30</v>
      </c>
      <c r="F1911" s="267">
        <v>45701</v>
      </c>
      <c r="G1911" s="266" t="s">
        <v>15011</v>
      </c>
      <c r="H1911" s="267">
        <v>45701</v>
      </c>
      <c r="I1911" s="268"/>
      <c r="J1911" s="268"/>
      <c r="K1911" s="338" t="s">
        <v>10398</v>
      </c>
      <c r="L1911" s="195">
        <v>37712</v>
      </c>
      <c r="M1911" s="168">
        <v>45701</v>
      </c>
      <c r="N1911" s="116" t="s">
        <v>11938</v>
      </c>
      <c r="O1911" s="116"/>
      <c r="P1911" s="116" t="s">
        <v>10282</v>
      </c>
      <c r="Q1911" s="168">
        <v>45702</v>
      </c>
    </row>
    <row r="1912" spans="1:17" hidden="1" x14ac:dyDescent="0.25">
      <c r="A1912" s="18">
        <v>1018100110</v>
      </c>
      <c r="B1912" s="116"/>
      <c r="C1912" s="265" t="s">
        <v>19</v>
      </c>
      <c r="D1912" s="265" t="s">
        <v>10732</v>
      </c>
      <c r="E1912" s="266">
        <v>100</v>
      </c>
      <c r="F1912" s="267">
        <v>45705</v>
      </c>
      <c r="G1912" s="266" t="s">
        <v>15083</v>
      </c>
      <c r="H1912" s="267"/>
      <c r="I1912" s="268"/>
      <c r="J1912" s="268"/>
      <c r="K1912" s="338" t="s">
        <v>10398</v>
      </c>
      <c r="L1912" s="195">
        <v>38058</v>
      </c>
      <c r="M1912" s="168">
        <v>45742</v>
      </c>
      <c r="N1912" s="116" t="s">
        <v>10223</v>
      </c>
      <c r="O1912" s="116"/>
      <c r="P1912" s="116" t="s">
        <v>10282</v>
      </c>
      <c r="Q1912" s="168">
        <v>45747</v>
      </c>
    </row>
    <row r="1913" spans="1:17" hidden="1" x14ac:dyDescent="0.25">
      <c r="A1913" s="18">
        <v>1210100520</v>
      </c>
      <c r="B1913" s="116"/>
      <c r="C1913" s="265" t="s">
        <v>19</v>
      </c>
      <c r="D1913" s="265" t="s">
        <v>11192</v>
      </c>
      <c r="E1913" s="266">
        <v>2</v>
      </c>
      <c r="F1913" s="267">
        <v>45705</v>
      </c>
      <c r="G1913" s="266" t="s">
        <v>15083</v>
      </c>
      <c r="H1913" s="267"/>
      <c r="I1913" s="268"/>
      <c r="J1913" s="268"/>
      <c r="K1913" s="338" t="s">
        <v>10398</v>
      </c>
      <c r="L1913" s="195">
        <v>38060</v>
      </c>
      <c r="M1913" s="168">
        <v>45742</v>
      </c>
      <c r="N1913" s="116" t="s">
        <v>10280</v>
      </c>
      <c r="O1913" s="116"/>
      <c r="P1913" s="116" t="s">
        <v>10282</v>
      </c>
      <c r="Q1913" s="168">
        <v>45744</v>
      </c>
    </row>
    <row r="1914" spans="1:17" hidden="1" x14ac:dyDescent="0.25">
      <c r="A1914" s="18">
        <v>1211100030</v>
      </c>
      <c r="B1914" s="116"/>
      <c r="C1914" s="265" t="s">
        <v>19</v>
      </c>
      <c r="D1914" s="265" t="s">
        <v>15074</v>
      </c>
      <c r="E1914" s="266">
        <v>2</v>
      </c>
      <c r="F1914" s="267">
        <v>45705</v>
      </c>
      <c r="G1914" s="266" t="s">
        <v>15083</v>
      </c>
      <c r="H1914" s="267"/>
      <c r="I1914" s="268"/>
      <c r="J1914" s="268"/>
      <c r="K1914" s="338" t="s">
        <v>10398</v>
      </c>
      <c r="L1914" s="195">
        <v>38057</v>
      </c>
      <c r="M1914" s="168">
        <v>45742</v>
      </c>
      <c r="N1914" s="116" t="s">
        <v>10281</v>
      </c>
      <c r="O1914" s="116"/>
      <c r="P1914" s="116" t="s">
        <v>10282</v>
      </c>
      <c r="Q1914" s="168">
        <v>45747</v>
      </c>
    </row>
    <row r="1915" spans="1:17" hidden="1" x14ac:dyDescent="0.25">
      <c r="A1915" s="18">
        <v>1212100040</v>
      </c>
      <c r="B1915" s="116"/>
      <c r="C1915" s="265" t="s">
        <v>19</v>
      </c>
      <c r="D1915" s="265" t="s">
        <v>11064</v>
      </c>
      <c r="E1915" s="266">
        <v>200</v>
      </c>
      <c r="F1915" s="267">
        <v>45705</v>
      </c>
      <c r="G1915" s="266" t="s">
        <v>15083</v>
      </c>
      <c r="H1915" s="267"/>
      <c r="I1915" s="268"/>
      <c r="J1915" s="268"/>
      <c r="K1915" s="338" t="s">
        <v>10398</v>
      </c>
      <c r="L1915" s="195">
        <v>38060</v>
      </c>
      <c r="M1915" s="168">
        <v>45742</v>
      </c>
      <c r="N1915" s="116" t="s">
        <v>10280</v>
      </c>
      <c r="O1915" s="116"/>
      <c r="P1915" s="116" t="s">
        <v>10282</v>
      </c>
      <c r="Q1915" s="168">
        <v>45744</v>
      </c>
    </row>
    <row r="1916" spans="1:17" hidden="1" x14ac:dyDescent="0.25">
      <c r="A1916" s="18">
        <v>1213102090</v>
      </c>
      <c r="B1916" s="116"/>
      <c r="C1916" s="265" t="s">
        <v>19</v>
      </c>
      <c r="D1916" s="265" t="s">
        <v>11203</v>
      </c>
      <c r="E1916" s="266">
        <v>20</v>
      </c>
      <c r="F1916" s="267">
        <v>45705</v>
      </c>
      <c r="G1916" s="266" t="s">
        <v>15083</v>
      </c>
      <c r="H1916" s="267"/>
      <c r="I1916" s="268"/>
      <c r="J1916" s="268"/>
      <c r="K1916" s="338" t="s">
        <v>10398</v>
      </c>
      <c r="L1916" s="195">
        <v>38055</v>
      </c>
      <c r="M1916" s="168">
        <v>45742</v>
      </c>
      <c r="N1916" s="116" t="s">
        <v>11542</v>
      </c>
      <c r="O1916" s="116"/>
      <c r="P1916" s="116" t="s">
        <v>10282</v>
      </c>
      <c r="Q1916" s="168">
        <v>45742</v>
      </c>
    </row>
    <row r="1917" spans="1:17" hidden="1" x14ac:dyDescent="0.25">
      <c r="A1917" s="18">
        <v>1216100160</v>
      </c>
      <c r="B1917" s="23" t="s">
        <v>1118</v>
      </c>
      <c r="C1917" s="23" t="s">
        <v>19</v>
      </c>
      <c r="D1917" s="23" t="s">
        <v>7475</v>
      </c>
      <c r="E1917" s="266">
        <v>4</v>
      </c>
      <c r="F1917" s="267">
        <v>45705</v>
      </c>
      <c r="G1917" s="266" t="s">
        <v>15083</v>
      </c>
      <c r="H1917" s="267"/>
      <c r="I1917" s="268"/>
      <c r="J1917" s="268"/>
      <c r="K1917" s="338" t="s">
        <v>10398</v>
      </c>
      <c r="L1917" s="195">
        <v>38059</v>
      </c>
      <c r="M1917" s="168">
        <v>45742</v>
      </c>
      <c r="N1917" s="116" t="s">
        <v>10224</v>
      </c>
      <c r="O1917" s="116"/>
      <c r="P1917" s="116" t="s">
        <v>10282</v>
      </c>
      <c r="Q1917" s="168">
        <v>45743</v>
      </c>
    </row>
    <row r="1918" spans="1:17" hidden="1" x14ac:dyDescent="0.25">
      <c r="A1918" s="18">
        <v>1219102430</v>
      </c>
      <c r="B1918" s="116"/>
      <c r="C1918" s="265" t="s">
        <v>19</v>
      </c>
      <c r="D1918" s="265" t="s">
        <v>11211</v>
      </c>
      <c r="E1918" s="266">
        <v>3</v>
      </c>
      <c r="F1918" s="267">
        <v>45705</v>
      </c>
      <c r="G1918" s="266" t="s">
        <v>15083</v>
      </c>
      <c r="H1918" s="267"/>
      <c r="I1918" s="268"/>
      <c r="J1918" s="268"/>
      <c r="K1918" s="338" t="s">
        <v>10398</v>
      </c>
      <c r="L1918" s="195">
        <v>38061</v>
      </c>
      <c r="M1918" s="168">
        <v>45742</v>
      </c>
      <c r="N1918" s="116" t="s">
        <v>10307</v>
      </c>
      <c r="O1918" s="116"/>
      <c r="P1918" s="116" t="s">
        <v>10282</v>
      </c>
      <c r="Q1918" s="168">
        <v>45797</v>
      </c>
    </row>
    <row r="1919" spans="1:17" hidden="1" x14ac:dyDescent="0.25">
      <c r="A1919" s="18">
        <v>1220100220</v>
      </c>
      <c r="B1919" s="116"/>
      <c r="C1919" s="265" t="s">
        <v>19</v>
      </c>
      <c r="D1919" s="265" t="s">
        <v>11218</v>
      </c>
      <c r="E1919" s="266">
        <v>2</v>
      </c>
      <c r="F1919" s="267">
        <v>45705</v>
      </c>
      <c r="G1919" s="266" t="s">
        <v>15083</v>
      </c>
      <c r="H1919" s="267"/>
      <c r="I1919" s="268"/>
      <c r="J1919" s="268"/>
      <c r="K1919" s="338" t="s">
        <v>10398</v>
      </c>
      <c r="L1919" s="195">
        <v>38056</v>
      </c>
      <c r="M1919" s="168">
        <v>45742</v>
      </c>
      <c r="N1919" s="116" t="s">
        <v>10824</v>
      </c>
      <c r="O1919" s="116"/>
      <c r="P1919" s="116" t="s">
        <v>10282</v>
      </c>
      <c r="Q1919" s="168">
        <v>45748</v>
      </c>
    </row>
    <row r="1920" spans="1:17" hidden="1" x14ac:dyDescent="0.25">
      <c r="A1920" s="18">
        <v>1222100130</v>
      </c>
      <c r="B1920" s="116"/>
      <c r="C1920" s="265" t="s">
        <v>19</v>
      </c>
      <c r="D1920" s="265" t="s">
        <v>11219</v>
      </c>
      <c r="E1920" s="266">
        <v>1</v>
      </c>
      <c r="F1920" s="267">
        <v>45705</v>
      </c>
      <c r="G1920" s="266" t="s">
        <v>15083</v>
      </c>
      <c r="H1920" s="267"/>
      <c r="I1920" s="268"/>
      <c r="J1920" s="268"/>
      <c r="K1920" s="338" t="s">
        <v>10398</v>
      </c>
      <c r="L1920" s="195">
        <v>38060</v>
      </c>
      <c r="M1920" s="168">
        <v>45742</v>
      </c>
      <c r="N1920" s="116" t="s">
        <v>10280</v>
      </c>
      <c r="O1920" s="116"/>
      <c r="P1920" s="116" t="s">
        <v>10282</v>
      </c>
      <c r="Q1920" s="168">
        <v>45744</v>
      </c>
    </row>
    <row r="1921" spans="1:17" hidden="1" x14ac:dyDescent="0.25">
      <c r="A1921" s="18">
        <v>1223100160</v>
      </c>
      <c r="B1921" s="14" t="s">
        <v>9685</v>
      </c>
      <c r="C1921" s="14" t="s">
        <v>19</v>
      </c>
      <c r="D1921" s="14" t="s">
        <v>9682</v>
      </c>
      <c r="E1921" s="266">
        <v>10</v>
      </c>
      <c r="F1921" s="267">
        <v>45705</v>
      </c>
      <c r="G1921" s="266" t="s">
        <v>15083</v>
      </c>
      <c r="H1921" s="267"/>
      <c r="I1921" s="268"/>
      <c r="J1921" s="268"/>
      <c r="K1921" s="338" t="s">
        <v>10398</v>
      </c>
      <c r="L1921" s="195">
        <v>38058</v>
      </c>
      <c r="M1921" s="168">
        <v>45742</v>
      </c>
      <c r="N1921" s="116" t="s">
        <v>10223</v>
      </c>
      <c r="O1921" s="116" t="s">
        <v>15375</v>
      </c>
      <c r="P1921" s="116" t="s">
        <v>15374</v>
      </c>
      <c r="Q1921" s="168">
        <v>45756</v>
      </c>
    </row>
    <row r="1922" spans="1:17" hidden="1" x14ac:dyDescent="0.25">
      <c r="A1922" s="18">
        <v>1228100260</v>
      </c>
      <c r="B1922" s="116"/>
      <c r="C1922" s="265" t="s">
        <v>19</v>
      </c>
      <c r="D1922" s="265" t="s">
        <v>11230</v>
      </c>
      <c r="E1922" s="266">
        <v>20</v>
      </c>
      <c r="F1922" s="267">
        <v>45705</v>
      </c>
      <c r="G1922" s="266" t="s">
        <v>15083</v>
      </c>
      <c r="H1922" s="267"/>
      <c r="I1922" s="268"/>
      <c r="J1922" s="268"/>
      <c r="K1922" s="338" t="s">
        <v>10398</v>
      </c>
      <c r="L1922" s="195">
        <v>38059</v>
      </c>
      <c r="M1922" s="168">
        <v>45742</v>
      </c>
      <c r="N1922" s="116" t="s">
        <v>10224</v>
      </c>
      <c r="O1922" s="116"/>
      <c r="P1922" s="116" t="s">
        <v>10282</v>
      </c>
      <c r="Q1922" s="168">
        <v>45743</v>
      </c>
    </row>
    <row r="1923" spans="1:17" hidden="1" x14ac:dyDescent="0.25">
      <c r="A1923" s="18">
        <v>1228101860</v>
      </c>
      <c r="B1923" s="116"/>
      <c r="C1923" s="265" t="s">
        <v>19</v>
      </c>
      <c r="D1923" s="265" t="s">
        <v>15077</v>
      </c>
      <c r="E1923" s="266">
        <v>1</v>
      </c>
      <c r="F1923" s="267">
        <v>45705</v>
      </c>
      <c r="G1923" s="266" t="s">
        <v>15083</v>
      </c>
      <c r="H1923" s="267"/>
      <c r="I1923" s="268"/>
      <c r="J1923" s="268"/>
      <c r="K1923" s="338" t="s">
        <v>10398</v>
      </c>
      <c r="L1923" s="195">
        <v>38060</v>
      </c>
      <c r="M1923" s="168">
        <v>45742</v>
      </c>
      <c r="N1923" s="116" t="s">
        <v>10280</v>
      </c>
      <c r="O1923" s="116"/>
      <c r="P1923" s="116" t="s">
        <v>10282</v>
      </c>
      <c r="Q1923" s="168">
        <v>45744</v>
      </c>
    </row>
    <row r="1924" spans="1:17" hidden="1" x14ac:dyDescent="0.25">
      <c r="A1924" s="18">
        <v>1230100140</v>
      </c>
      <c r="B1924" s="116"/>
      <c r="C1924" s="265" t="s">
        <v>19</v>
      </c>
      <c r="D1924" s="265" t="s">
        <v>10128</v>
      </c>
      <c r="E1924" s="266">
        <v>6</v>
      </c>
      <c r="F1924" s="267">
        <v>45705</v>
      </c>
      <c r="G1924" s="266" t="s">
        <v>15083</v>
      </c>
      <c r="H1924" s="267"/>
      <c r="I1924" s="268"/>
      <c r="J1924" s="268"/>
      <c r="K1924" s="338" t="s">
        <v>10398</v>
      </c>
      <c r="L1924" s="195">
        <v>38062</v>
      </c>
      <c r="M1924" s="168">
        <v>45742</v>
      </c>
      <c r="N1924" s="116" t="s">
        <v>10581</v>
      </c>
      <c r="O1924" s="116"/>
      <c r="P1924" s="116" t="s">
        <v>10282</v>
      </c>
      <c r="Q1924" s="168">
        <v>45743</v>
      </c>
    </row>
    <row r="1925" spans="1:17" hidden="1" x14ac:dyDescent="0.25">
      <c r="A1925" s="18">
        <v>1230100160</v>
      </c>
      <c r="B1925" s="116"/>
      <c r="C1925" s="265" t="s">
        <v>19</v>
      </c>
      <c r="D1925" s="265" t="s">
        <v>10713</v>
      </c>
      <c r="E1925" s="266">
        <v>18</v>
      </c>
      <c r="F1925" s="267">
        <v>45705</v>
      </c>
      <c r="G1925" s="266" t="s">
        <v>15083</v>
      </c>
      <c r="H1925" s="267"/>
      <c r="I1925" s="268"/>
      <c r="J1925" s="268"/>
      <c r="K1925" s="338" t="s">
        <v>10398</v>
      </c>
      <c r="L1925" s="195">
        <v>38062</v>
      </c>
      <c r="M1925" s="168">
        <v>45742</v>
      </c>
      <c r="N1925" s="116" t="s">
        <v>10581</v>
      </c>
      <c r="O1925" s="116"/>
      <c r="P1925" s="116" t="s">
        <v>10282</v>
      </c>
      <c r="Q1925" s="168">
        <v>45743</v>
      </c>
    </row>
    <row r="1926" spans="1:17" hidden="1" x14ac:dyDescent="0.25">
      <c r="A1926" s="18">
        <v>1237100150</v>
      </c>
      <c r="B1926" s="116"/>
      <c r="C1926" s="265" t="s">
        <v>19</v>
      </c>
      <c r="D1926" s="265" t="s">
        <v>15076</v>
      </c>
      <c r="E1926" s="266">
        <v>5</v>
      </c>
      <c r="F1926" s="267">
        <v>45705</v>
      </c>
      <c r="G1926" s="266" t="s">
        <v>15083</v>
      </c>
      <c r="H1926" s="267"/>
      <c r="I1926" s="268"/>
      <c r="J1926" s="268"/>
      <c r="K1926" s="338" t="s">
        <v>10398</v>
      </c>
      <c r="L1926" s="195">
        <v>38060</v>
      </c>
      <c r="M1926" s="168">
        <v>45742</v>
      </c>
      <c r="N1926" s="116" t="s">
        <v>10280</v>
      </c>
      <c r="O1926" s="116"/>
      <c r="P1926" s="116" t="s">
        <v>10282</v>
      </c>
      <c r="Q1926" s="168">
        <v>45744</v>
      </c>
    </row>
    <row r="1927" spans="1:17" hidden="1" x14ac:dyDescent="0.25">
      <c r="A1927" s="18">
        <v>1241100690</v>
      </c>
      <c r="B1927" s="116"/>
      <c r="C1927" s="265" t="s">
        <v>19</v>
      </c>
      <c r="D1927" s="265" t="s">
        <v>7785</v>
      </c>
      <c r="E1927" s="266">
        <v>3</v>
      </c>
      <c r="F1927" s="267">
        <v>45705</v>
      </c>
      <c r="G1927" s="266" t="s">
        <v>15083</v>
      </c>
      <c r="H1927" s="267"/>
      <c r="I1927" s="268"/>
      <c r="J1927" s="268"/>
      <c r="K1927" s="338" t="s">
        <v>10398</v>
      </c>
      <c r="L1927" s="195">
        <v>38057</v>
      </c>
      <c r="M1927" s="168">
        <v>45742</v>
      </c>
      <c r="N1927" s="116" t="s">
        <v>10281</v>
      </c>
      <c r="O1927" s="116"/>
      <c r="P1927" s="116" t="s">
        <v>10282</v>
      </c>
      <c r="Q1927" s="168">
        <v>45747</v>
      </c>
    </row>
    <row r="1928" spans="1:17" hidden="1" x14ac:dyDescent="0.25">
      <c r="A1928" s="18">
        <v>1241101050</v>
      </c>
      <c r="B1928" s="19" t="s">
        <v>14814</v>
      </c>
      <c r="C1928" s="14" t="s">
        <v>19</v>
      </c>
      <c r="D1928" s="20" t="s">
        <v>14815</v>
      </c>
      <c r="E1928" s="262">
        <v>100</v>
      </c>
      <c r="F1928" s="263">
        <v>45706</v>
      </c>
      <c r="G1928" s="263" t="s">
        <v>15022</v>
      </c>
      <c r="H1928" s="263">
        <v>45706</v>
      </c>
      <c r="I1928" s="264"/>
      <c r="J1928" s="264"/>
      <c r="K1928" s="338" t="s">
        <v>10398</v>
      </c>
      <c r="L1928" s="195">
        <v>37742</v>
      </c>
      <c r="M1928" s="168">
        <v>45712</v>
      </c>
      <c r="N1928" s="116" t="s">
        <v>11683</v>
      </c>
      <c r="O1928" s="116"/>
      <c r="P1928" s="116" t="s">
        <v>10282</v>
      </c>
      <c r="Q1928" s="168">
        <v>45714</v>
      </c>
    </row>
    <row r="1929" spans="1:17" hidden="1" x14ac:dyDescent="0.25">
      <c r="A1929" s="18">
        <v>1219107820</v>
      </c>
      <c r="B1929" s="14" t="s">
        <v>14802</v>
      </c>
      <c r="C1929" s="14" t="s">
        <v>19</v>
      </c>
      <c r="D1929" s="14" t="s">
        <v>14803</v>
      </c>
      <c r="E1929" s="262">
        <v>110</v>
      </c>
      <c r="F1929" s="263">
        <v>45706</v>
      </c>
      <c r="G1929" s="263" t="s">
        <v>15021</v>
      </c>
      <c r="H1929" s="263">
        <v>45706</v>
      </c>
      <c r="I1929" s="264"/>
      <c r="J1929" s="264"/>
      <c r="K1929" s="338" t="s">
        <v>10398</v>
      </c>
      <c r="L1929" s="195">
        <v>37741</v>
      </c>
      <c r="M1929" s="168">
        <v>45712</v>
      </c>
      <c r="N1929" s="116" t="s">
        <v>10299</v>
      </c>
      <c r="O1929" s="116"/>
      <c r="P1929" s="116" t="s">
        <v>10282</v>
      </c>
      <c r="Q1929" s="168">
        <v>45733</v>
      </c>
    </row>
    <row r="1930" spans="1:17" hidden="1" x14ac:dyDescent="0.25">
      <c r="A1930" s="18">
        <v>1547103070</v>
      </c>
      <c r="B1930" s="10" t="s">
        <v>11981</v>
      </c>
      <c r="C1930" s="261" t="s">
        <v>19</v>
      </c>
      <c r="D1930" s="261" t="s">
        <v>11983</v>
      </c>
      <c r="E1930" s="262">
        <v>2</v>
      </c>
      <c r="F1930" s="263">
        <v>45707</v>
      </c>
      <c r="G1930" s="263" t="s">
        <v>15018</v>
      </c>
      <c r="H1930" s="263">
        <v>45707</v>
      </c>
      <c r="I1930" s="264"/>
      <c r="J1930" s="264" t="s">
        <v>10099</v>
      </c>
      <c r="K1930" s="338" t="s">
        <v>10398</v>
      </c>
      <c r="L1930" s="195">
        <v>37757</v>
      </c>
      <c r="M1930" s="168">
        <v>45714</v>
      </c>
      <c r="N1930" s="116" t="s">
        <v>10844</v>
      </c>
      <c r="O1930" s="116"/>
      <c r="P1930" s="116" t="s">
        <v>10282</v>
      </c>
      <c r="Q1930" s="168">
        <v>45757</v>
      </c>
    </row>
    <row r="1931" spans="1:17" ht="25.5" hidden="1" x14ac:dyDescent="0.25">
      <c r="A1931" s="18">
        <v>1216100030</v>
      </c>
      <c r="B1931" s="14" t="s">
        <v>2364</v>
      </c>
      <c r="C1931" s="14" t="s">
        <v>19</v>
      </c>
      <c r="D1931" s="14" t="s">
        <v>15046</v>
      </c>
      <c r="E1931" s="262">
        <v>4</v>
      </c>
      <c r="F1931" s="263">
        <v>45707</v>
      </c>
      <c r="G1931" s="263" t="s">
        <v>15047</v>
      </c>
      <c r="H1931" s="263">
        <v>45707</v>
      </c>
      <c r="I1931" s="264"/>
      <c r="J1931" s="264"/>
      <c r="K1931" s="338" t="s">
        <v>10398</v>
      </c>
      <c r="L1931" s="195">
        <v>37727</v>
      </c>
      <c r="M1931" s="168">
        <v>45708</v>
      </c>
      <c r="N1931" s="116" t="s">
        <v>10307</v>
      </c>
      <c r="O1931" s="116"/>
      <c r="P1931" s="116" t="s">
        <v>10282</v>
      </c>
      <c r="Q1931" s="168">
        <v>45712</v>
      </c>
    </row>
    <row r="1932" spans="1:17" hidden="1" x14ac:dyDescent="0.25">
      <c r="A1932" s="18">
        <v>1216100030</v>
      </c>
      <c r="B1932" s="116"/>
      <c r="C1932" s="265" t="s">
        <v>19</v>
      </c>
      <c r="D1932" s="265" t="s">
        <v>15075</v>
      </c>
      <c r="E1932" s="266">
        <v>4</v>
      </c>
      <c r="F1932" s="267">
        <v>45705</v>
      </c>
      <c r="G1932" s="266" t="s">
        <v>15092</v>
      </c>
      <c r="H1932" s="267">
        <v>45708</v>
      </c>
      <c r="I1932" s="268"/>
      <c r="J1932" s="268"/>
      <c r="K1932" s="338" t="s">
        <v>10398</v>
      </c>
      <c r="L1932" s="195">
        <v>37727</v>
      </c>
      <c r="M1932" s="168">
        <v>45708</v>
      </c>
      <c r="N1932" s="116" t="s">
        <v>10307</v>
      </c>
      <c r="O1932" s="116"/>
      <c r="P1932" s="116" t="s">
        <v>10282</v>
      </c>
      <c r="Q1932" s="168">
        <v>45712</v>
      </c>
    </row>
    <row r="1933" spans="1:17" hidden="1" x14ac:dyDescent="0.25">
      <c r="A1933" s="18">
        <v>1013100090</v>
      </c>
      <c r="B1933" s="14" t="s">
        <v>8015</v>
      </c>
      <c r="C1933" s="14" t="s">
        <v>7375</v>
      </c>
      <c r="D1933" s="14" t="s">
        <v>7703</v>
      </c>
      <c r="E1933" s="262">
        <v>10</v>
      </c>
      <c r="F1933" s="263">
        <v>45707</v>
      </c>
      <c r="G1933" s="263" t="s">
        <v>15020</v>
      </c>
      <c r="H1933" s="263">
        <v>45707</v>
      </c>
      <c r="I1933" s="264"/>
      <c r="J1933" s="264"/>
      <c r="K1933" s="338" t="s">
        <v>10459</v>
      </c>
      <c r="L1933" s="195">
        <v>37728</v>
      </c>
      <c r="M1933" s="168">
        <v>45708</v>
      </c>
      <c r="N1933" s="116" t="s">
        <v>10291</v>
      </c>
      <c r="O1933" s="116"/>
      <c r="P1933" s="116" t="s">
        <v>10282</v>
      </c>
      <c r="Q1933" s="168">
        <v>45713</v>
      </c>
    </row>
    <row r="1934" spans="1:17" hidden="1" x14ac:dyDescent="0.25">
      <c r="A1934" s="18">
        <v>1012100020</v>
      </c>
      <c r="B1934" s="14" t="s">
        <v>4182</v>
      </c>
      <c r="C1934" s="265" t="s">
        <v>19</v>
      </c>
      <c r="D1934" s="265" t="s">
        <v>4183</v>
      </c>
      <c r="E1934" s="266">
        <v>6</v>
      </c>
      <c r="F1934" s="267">
        <v>45708</v>
      </c>
      <c r="G1934" s="266" t="s">
        <v>15037</v>
      </c>
      <c r="H1934" s="267">
        <v>45708</v>
      </c>
      <c r="I1934" s="268"/>
      <c r="J1934" s="268"/>
      <c r="K1934" s="338" t="s">
        <v>10398</v>
      </c>
      <c r="L1934" s="195">
        <v>37739</v>
      </c>
      <c r="M1934" s="168">
        <v>45709</v>
      </c>
      <c r="N1934" s="116" t="s">
        <v>11874</v>
      </c>
      <c r="O1934" s="116"/>
      <c r="P1934" s="116" t="s">
        <v>10282</v>
      </c>
      <c r="Q1934" s="168">
        <v>45715</v>
      </c>
    </row>
    <row r="1935" spans="1:17" hidden="1" x14ac:dyDescent="0.25">
      <c r="A1935" s="18">
        <v>1226100080</v>
      </c>
      <c r="B1935" s="19" t="s">
        <v>2467</v>
      </c>
      <c r="C1935" s="244" t="s">
        <v>19</v>
      </c>
      <c r="D1935" s="244" t="s">
        <v>2468</v>
      </c>
      <c r="E1935" s="245">
        <v>20</v>
      </c>
      <c r="F1935" s="246">
        <v>45713</v>
      </c>
      <c r="G1935" s="245" t="s">
        <v>15192</v>
      </c>
      <c r="H1935" s="246">
        <v>45713</v>
      </c>
      <c r="I1935" s="247" t="s">
        <v>8963</v>
      </c>
      <c r="J1935" s="247" t="s">
        <v>10003</v>
      </c>
      <c r="K1935" s="338" t="s">
        <v>10398</v>
      </c>
      <c r="L1935" s="195">
        <v>37928</v>
      </c>
      <c r="M1935" s="168">
        <v>45730</v>
      </c>
      <c r="N1935" s="116" t="s">
        <v>10280</v>
      </c>
      <c r="O1935" s="116"/>
      <c r="P1935" s="116" t="s">
        <v>10282</v>
      </c>
      <c r="Q1935" s="168">
        <v>45733</v>
      </c>
    </row>
    <row r="1936" spans="1:17" hidden="1" x14ac:dyDescent="0.25">
      <c r="A1936" s="18">
        <v>1226100460</v>
      </c>
      <c r="B1936" s="14" t="s">
        <v>2494</v>
      </c>
      <c r="C1936" s="244" t="s">
        <v>19</v>
      </c>
      <c r="D1936" s="244" t="s">
        <v>2495</v>
      </c>
      <c r="E1936" s="245">
        <v>20</v>
      </c>
      <c r="F1936" s="246">
        <v>45713</v>
      </c>
      <c r="G1936" s="245" t="s">
        <v>15192</v>
      </c>
      <c r="H1936" s="246">
        <v>45713</v>
      </c>
      <c r="I1936" s="247" t="s">
        <v>8963</v>
      </c>
      <c r="J1936" s="247" t="s">
        <v>10003</v>
      </c>
      <c r="K1936" s="338" t="s">
        <v>10398</v>
      </c>
      <c r="L1936" s="195">
        <v>37928</v>
      </c>
      <c r="M1936" s="168">
        <v>45730</v>
      </c>
      <c r="N1936" s="116" t="s">
        <v>10280</v>
      </c>
      <c r="O1936" s="116"/>
      <c r="P1936" s="116" t="s">
        <v>10282</v>
      </c>
      <c r="Q1936" s="168">
        <v>45733</v>
      </c>
    </row>
    <row r="1937" spans="1:17" hidden="1" x14ac:dyDescent="0.25">
      <c r="A1937" s="18">
        <v>1523100670</v>
      </c>
      <c r="B1937" s="14" t="s">
        <v>2456</v>
      </c>
      <c r="C1937" s="261" t="s">
        <v>1469</v>
      </c>
      <c r="D1937" s="261" t="s">
        <v>7406</v>
      </c>
      <c r="E1937" s="262">
        <v>45</v>
      </c>
      <c r="F1937" s="263">
        <v>45708</v>
      </c>
      <c r="G1937" s="263" t="s">
        <v>15056</v>
      </c>
      <c r="H1937" s="263">
        <v>45713</v>
      </c>
      <c r="I1937" s="264"/>
      <c r="J1937" s="264" t="s">
        <v>10099</v>
      </c>
      <c r="K1937" s="338" t="s">
        <v>10398</v>
      </c>
      <c r="L1937" s="195">
        <v>37842</v>
      </c>
      <c r="M1937" s="168">
        <v>45721</v>
      </c>
      <c r="N1937" s="116" t="s">
        <v>11065</v>
      </c>
      <c r="O1937" s="116" t="s">
        <v>15598</v>
      </c>
      <c r="P1937" s="116" t="s">
        <v>10282</v>
      </c>
      <c r="Q1937" s="168">
        <v>45803</v>
      </c>
    </row>
    <row r="1938" spans="1:17" hidden="1" x14ac:dyDescent="0.25">
      <c r="A1938" s="18">
        <v>1010102560</v>
      </c>
      <c r="B1938" s="14" t="s">
        <v>1219</v>
      </c>
      <c r="C1938" s="244" t="s">
        <v>19</v>
      </c>
      <c r="D1938" s="244" t="s">
        <v>1220</v>
      </c>
      <c r="E1938" s="245">
        <v>2</v>
      </c>
      <c r="F1938" s="246">
        <v>45679</v>
      </c>
      <c r="G1938" s="245" t="s">
        <v>15057</v>
      </c>
      <c r="H1938" s="246">
        <v>45713</v>
      </c>
      <c r="I1938" s="247" t="s">
        <v>8963</v>
      </c>
      <c r="J1938" s="247" t="s">
        <v>10002</v>
      </c>
      <c r="K1938" s="338" t="s">
        <v>10398</v>
      </c>
      <c r="L1938" s="195">
        <v>37659</v>
      </c>
      <c r="M1938" s="168">
        <v>45692</v>
      </c>
      <c r="N1938" s="116" t="s">
        <v>11067</v>
      </c>
      <c r="O1938" s="116"/>
      <c r="P1938" s="116" t="s">
        <v>10282</v>
      </c>
      <c r="Q1938" s="168">
        <v>45728</v>
      </c>
    </row>
    <row r="1939" spans="1:17" hidden="1" x14ac:dyDescent="0.25">
      <c r="A1939" s="18">
        <v>1010102560</v>
      </c>
      <c r="B1939" s="14" t="s">
        <v>1219</v>
      </c>
      <c r="C1939" s="265" t="s">
        <v>19</v>
      </c>
      <c r="D1939" s="265" t="s">
        <v>1220</v>
      </c>
      <c r="E1939" s="266">
        <v>2</v>
      </c>
      <c r="F1939" s="267">
        <v>45713</v>
      </c>
      <c r="G1939" s="266" t="s">
        <v>15057</v>
      </c>
      <c r="H1939" s="267">
        <v>45713</v>
      </c>
      <c r="I1939" s="268"/>
      <c r="J1939" s="268"/>
      <c r="K1939" s="338" t="s">
        <v>10398</v>
      </c>
      <c r="L1939" s="195">
        <v>37910</v>
      </c>
      <c r="M1939" s="168">
        <v>45729</v>
      </c>
      <c r="N1939" s="116" t="s">
        <v>11067</v>
      </c>
      <c r="O1939" s="116"/>
      <c r="P1939" s="116" t="s">
        <v>10282</v>
      </c>
      <c r="Q1939" s="168">
        <v>45736</v>
      </c>
    </row>
    <row r="1940" spans="1:17" hidden="1" x14ac:dyDescent="0.25">
      <c r="A1940" s="18">
        <v>1010107810</v>
      </c>
      <c r="B1940" s="14" t="s">
        <v>8951</v>
      </c>
      <c r="C1940" s="261" t="s">
        <v>19</v>
      </c>
      <c r="D1940" s="261" t="s">
        <v>8953</v>
      </c>
      <c r="E1940" s="262">
        <v>20</v>
      </c>
      <c r="F1940" s="263">
        <v>45708</v>
      </c>
      <c r="G1940" s="263" t="s">
        <v>15057</v>
      </c>
      <c r="H1940" s="263">
        <v>45713</v>
      </c>
      <c r="I1940" s="264"/>
      <c r="J1940" s="264" t="s">
        <v>10099</v>
      </c>
      <c r="K1940" s="338" t="s">
        <v>10398</v>
      </c>
      <c r="L1940" s="195">
        <v>37911</v>
      </c>
      <c r="M1940" s="168">
        <v>45729</v>
      </c>
      <c r="N1940" s="116" t="s">
        <v>10273</v>
      </c>
      <c r="O1940" s="116"/>
      <c r="P1940" s="116" t="s">
        <v>10282</v>
      </c>
      <c r="Q1940" s="168">
        <v>45735</v>
      </c>
    </row>
    <row r="1941" spans="1:17" hidden="1" x14ac:dyDescent="0.25">
      <c r="A1941" s="18">
        <v>1017101920</v>
      </c>
      <c r="B1941" s="10" t="s">
        <v>6350</v>
      </c>
      <c r="C1941" s="261" t="s">
        <v>19</v>
      </c>
      <c r="D1941" s="261" t="s">
        <v>6351</v>
      </c>
      <c r="E1941" s="262">
        <v>3</v>
      </c>
      <c r="F1941" s="263">
        <v>45706</v>
      </c>
      <c r="G1941" s="263" t="s">
        <v>15057</v>
      </c>
      <c r="H1941" s="263">
        <v>45713</v>
      </c>
      <c r="I1941" s="264"/>
      <c r="J1941" s="264" t="s">
        <v>10099</v>
      </c>
      <c r="K1941" s="338" t="s">
        <v>10398</v>
      </c>
      <c r="L1941" s="195">
        <v>37911</v>
      </c>
      <c r="M1941" s="168">
        <v>45729</v>
      </c>
      <c r="N1941" s="116" t="s">
        <v>10273</v>
      </c>
      <c r="O1941" s="116"/>
      <c r="P1941" s="116" t="s">
        <v>10282</v>
      </c>
      <c r="Q1941" s="168">
        <v>45735</v>
      </c>
    </row>
    <row r="1942" spans="1:17" hidden="1" x14ac:dyDescent="0.25">
      <c r="A1942" s="18">
        <v>1019103740</v>
      </c>
      <c r="B1942" s="14" t="s">
        <v>5983</v>
      </c>
      <c r="C1942" s="261" t="s">
        <v>19</v>
      </c>
      <c r="D1942" s="261" t="s">
        <v>7479</v>
      </c>
      <c r="E1942" s="262">
        <v>20</v>
      </c>
      <c r="F1942" s="263">
        <v>45708</v>
      </c>
      <c r="G1942" s="263" t="s">
        <v>15057</v>
      </c>
      <c r="H1942" s="263">
        <v>45713</v>
      </c>
      <c r="I1942" s="264"/>
      <c r="J1942" s="264" t="s">
        <v>10099</v>
      </c>
      <c r="K1942" s="338" t="s">
        <v>10398</v>
      </c>
      <c r="L1942" s="195">
        <v>37911</v>
      </c>
      <c r="M1942" s="168">
        <v>45729</v>
      </c>
      <c r="N1942" s="116" t="s">
        <v>10273</v>
      </c>
      <c r="O1942" s="116"/>
      <c r="P1942" s="116" t="s">
        <v>10282</v>
      </c>
      <c r="Q1942" s="168">
        <v>45735</v>
      </c>
    </row>
    <row r="1943" spans="1:17" hidden="1" x14ac:dyDescent="0.25">
      <c r="A1943" s="18">
        <v>1810101750</v>
      </c>
      <c r="B1943" s="14" t="s">
        <v>1205</v>
      </c>
      <c r="C1943" s="265" t="s">
        <v>19</v>
      </c>
      <c r="D1943" s="265" t="s">
        <v>1206</v>
      </c>
      <c r="E1943" s="266">
        <v>10</v>
      </c>
      <c r="F1943" s="267">
        <v>45677</v>
      </c>
      <c r="G1943" s="266" t="s">
        <v>15057</v>
      </c>
      <c r="H1943" s="267">
        <v>45713</v>
      </c>
      <c r="I1943" s="268"/>
      <c r="J1943" s="268"/>
      <c r="K1943" s="338" t="s">
        <v>10398</v>
      </c>
      <c r="L1943" s="195">
        <v>37660</v>
      </c>
      <c r="M1943" s="168">
        <v>45692</v>
      </c>
      <c r="N1943" s="116" t="s">
        <v>11874</v>
      </c>
      <c r="O1943" s="116"/>
      <c r="P1943" s="116" t="s">
        <v>10282</v>
      </c>
      <c r="Q1943" s="168">
        <v>45720</v>
      </c>
    </row>
    <row r="1944" spans="1:17" hidden="1" x14ac:dyDescent="0.25">
      <c r="A1944" s="18">
        <v>1810101750</v>
      </c>
      <c r="B1944" s="14" t="s">
        <v>1205</v>
      </c>
      <c r="C1944" s="265" t="s">
        <v>19</v>
      </c>
      <c r="D1944" s="265" t="s">
        <v>1206</v>
      </c>
      <c r="E1944" s="266">
        <v>10</v>
      </c>
      <c r="F1944" s="267">
        <v>45713</v>
      </c>
      <c r="G1944" s="266" t="s">
        <v>15057</v>
      </c>
      <c r="H1944" s="267">
        <v>45713</v>
      </c>
      <c r="I1944" s="268"/>
      <c r="J1944" s="268"/>
      <c r="K1944" s="338" t="s">
        <v>10398</v>
      </c>
      <c r="L1944" s="195">
        <v>37910</v>
      </c>
      <c r="M1944" s="168">
        <v>45729</v>
      </c>
      <c r="N1944" s="116" t="s">
        <v>11067</v>
      </c>
      <c r="O1944" s="116"/>
      <c r="P1944" s="116" t="s">
        <v>10282</v>
      </c>
      <c r="Q1944" s="168">
        <v>45736</v>
      </c>
    </row>
    <row r="1945" spans="1:17" hidden="1" x14ac:dyDescent="0.25">
      <c r="A1945" s="18">
        <v>1022104230</v>
      </c>
      <c r="B1945" s="14" t="s">
        <v>10946</v>
      </c>
      <c r="C1945" s="261" t="s">
        <v>19</v>
      </c>
      <c r="D1945" s="261" t="s">
        <v>10631</v>
      </c>
      <c r="E1945" s="262">
        <v>24</v>
      </c>
      <c r="F1945" s="263">
        <v>45706</v>
      </c>
      <c r="G1945" s="263" t="s">
        <v>15058</v>
      </c>
      <c r="H1945" s="263">
        <v>45713</v>
      </c>
      <c r="I1945" s="264"/>
      <c r="J1945" s="264" t="s">
        <v>10099</v>
      </c>
      <c r="K1945" s="338" t="s">
        <v>10398</v>
      </c>
      <c r="L1945" s="195">
        <v>37854</v>
      </c>
      <c r="M1945" s="168">
        <v>45726</v>
      </c>
      <c r="N1945" s="116" t="s">
        <v>10299</v>
      </c>
      <c r="O1945" s="116"/>
      <c r="P1945" s="116" t="s">
        <v>10282</v>
      </c>
      <c r="Q1945" s="168">
        <v>45728</v>
      </c>
    </row>
    <row r="1946" spans="1:17" hidden="1" x14ac:dyDescent="0.25">
      <c r="A1946" s="18">
        <v>1014115280</v>
      </c>
      <c r="B1946" s="14" t="s">
        <v>11796</v>
      </c>
      <c r="C1946" s="265" t="s">
        <v>19</v>
      </c>
      <c r="D1946" s="265" t="s">
        <v>11797</v>
      </c>
      <c r="E1946" s="266">
        <v>100</v>
      </c>
      <c r="F1946" s="267">
        <v>45678</v>
      </c>
      <c r="G1946" s="266" t="s">
        <v>15059</v>
      </c>
      <c r="H1946" s="267">
        <v>45713</v>
      </c>
      <c r="I1946" s="268"/>
      <c r="J1946" s="268"/>
      <c r="K1946" s="338" t="s">
        <v>10398</v>
      </c>
      <c r="L1946" s="195">
        <v>37856</v>
      </c>
      <c r="M1946" s="168">
        <v>45727</v>
      </c>
      <c r="N1946" s="116" t="s">
        <v>10618</v>
      </c>
      <c r="O1946" s="116"/>
      <c r="P1946" s="116" t="s">
        <v>10282</v>
      </c>
      <c r="Q1946" s="168">
        <v>45734</v>
      </c>
    </row>
    <row r="1947" spans="1:17" hidden="1" x14ac:dyDescent="0.25">
      <c r="A1947" s="18">
        <v>1520101010</v>
      </c>
      <c r="B1947" s="14" t="s">
        <v>9558</v>
      </c>
      <c r="C1947" s="265" t="s">
        <v>19</v>
      </c>
      <c r="D1947" s="265" t="s">
        <v>9556</v>
      </c>
      <c r="E1947" s="266">
        <v>2</v>
      </c>
      <c r="F1947" s="267">
        <v>45706</v>
      </c>
      <c r="G1947" s="266" t="s">
        <v>15060</v>
      </c>
      <c r="H1947" s="267">
        <v>45713</v>
      </c>
      <c r="I1947" s="268"/>
      <c r="J1947" s="268"/>
      <c r="K1947" s="338" t="s">
        <v>10398</v>
      </c>
      <c r="L1947" s="195">
        <v>37962</v>
      </c>
      <c r="M1947" s="168">
        <v>45734</v>
      </c>
      <c r="N1947" s="116" t="s">
        <v>10825</v>
      </c>
      <c r="O1947" s="116"/>
      <c r="P1947" s="116" t="s">
        <v>10282</v>
      </c>
      <c r="Q1947" s="168">
        <v>45740</v>
      </c>
    </row>
    <row r="1948" spans="1:17" hidden="1" x14ac:dyDescent="0.25">
      <c r="A1948" s="18">
        <v>1520101290</v>
      </c>
      <c r="B1948" s="14" t="s">
        <v>6992</v>
      </c>
      <c r="C1948" s="265" t="s">
        <v>19</v>
      </c>
      <c r="D1948" s="265" t="s">
        <v>6993</v>
      </c>
      <c r="E1948" s="266">
        <v>3</v>
      </c>
      <c r="F1948" s="267">
        <v>45706</v>
      </c>
      <c r="G1948" s="266" t="s">
        <v>15060</v>
      </c>
      <c r="H1948" s="267">
        <v>45713</v>
      </c>
      <c r="I1948" s="268"/>
      <c r="J1948" s="268"/>
      <c r="K1948" s="338" t="s">
        <v>10398</v>
      </c>
      <c r="L1948" s="195">
        <v>37962</v>
      </c>
      <c r="M1948" s="168">
        <v>45734</v>
      </c>
      <c r="N1948" s="116" t="s">
        <v>10825</v>
      </c>
      <c r="O1948" s="116"/>
      <c r="P1948" s="116" t="s">
        <v>10282</v>
      </c>
      <c r="Q1948" s="168">
        <v>45740</v>
      </c>
    </row>
    <row r="1949" spans="1:17" hidden="1" x14ac:dyDescent="0.25">
      <c r="A1949" s="18">
        <v>1520101430</v>
      </c>
      <c r="B1949" s="10" t="s">
        <v>9599</v>
      </c>
      <c r="C1949" s="244" t="s">
        <v>19</v>
      </c>
      <c r="D1949" s="244" t="s">
        <v>10095</v>
      </c>
      <c r="E1949" s="245">
        <v>6</v>
      </c>
      <c r="F1949" s="246">
        <v>45709</v>
      </c>
      <c r="G1949" s="245" t="s">
        <v>15060</v>
      </c>
      <c r="H1949" s="246">
        <v>45713</v>
      </c>
      <c r="I1949" s="247" t="s">
        <v>8963</v>
      </c>
      <c r="J1949" s="247" t="s">
        <v>10154</v>
      </c>
      <c r="K1949" s="338" t="s">
        <v>10398</v>
      </c>
      <c r="L1949" s="195">
        <v>37962</v>
      </c>
      <c r="M1949" s="168">
        <v>45734</v>
      </c>
      <c r="N1949" s="116" t="s">
        <v>10825</v>
      </c>
      <c r="O1949" s="116"/>
      <c r="P1949" s="116" t="s">
        <v>10282</v>
      </c>
      <c r="Q1949" s="168">
        <v>45740</v>
      </c>
    </row>
    <row r="1950" spans="1:17" hidden="1" x14ac:dyDescent="0.25">
      <c r="A1950" s="18">
        <v>1520103690</v>
      </c>
      <c r="B1950" s="14" t="s">
        <v>11103</v>
      </c>
      <c r="C1950" s="244" t="s">
        <v>19</v>
      </c>
      <c r="D1950" s="244" t="s">
        <v>11106</v>
      </c>
      <c r="E1950" s="245">
        <v>10</v>
      </c>
      <c r="F1950" s="246">
        <v>45679</v>
      </c>
      <c r="G1950" s="245" t="s">
        <v>15060</v>
      </c>
      <c r="H1950" s="246">
        <v>45713</v>
      </c>
      <c r="I1950" s="247" t="s">
        <v>8963</v>
      </c>
      <c r="J1950" s="247" t="s">
        <v>10410</v>
      </c>
      <c r="K1950" s="338" t="s">
        <v>10398</v>
      </c>
      <c r="L1950" s="195">
        <v>37962</v>
      </c>
      <c r="M1950" s="168">
        <v>45734</v>
      </c>
      <c r="N1950" s="116" t="s">
        <v>10825</v>
      </c>
      <c r="O1950" s="116"/>
      <c r="P1950" s="116" t="s">
        <v>10282</v>
      </c>
      <c r="Q1950" s="168">
        <v>45740</v>
      </c>
    </row>
    <row r="1951" spans="1:17" hidden="1" x14ac:dyDescent="0.25">
      <c r="A1951" s="18">
        <v>1011100110</v>
      </c>
      <c r="B1951" s="14" t="s">
        <v>10019</v>
      </c>
      <c r="C1951" s="244" t="s">
        <v>731</v>
      </c>
      <c r="D1951" s="244" t="s">
        <v>6670</v>
      </c>
      <c r="E1951" s="245">
        <v>300</v>
      </c>
      <c r="F1951" s="246">
        <v>45705</v>
      </c>
      <c r="G1951" s="245" t="s">
        <v>15061</v>
      </c>
      <c r="H1951" s="246">
        <v>45713</v>
      </c>
      <c r="I1951" s="247" t="s">
        <v>8963</v>
      </c>
      <c r="J1951" s="247" t="s">
        <v>10680</v>
      </c>
      <c r="K1951" s="338" t="s">
        <v>10398</v>
      </c>
      <c r="L1951" s="195">
        <v>37912</v>
      </c>
      <c r="M1951" s="168">
        <v>45729</v>
      </c>
      <c r="N1951" s="116" t="s">
        <v>10299</v>
      </c>
      <c r="O1951" s="116"/>
      <c r="P1951" s="116" t="s">
        <v>10282</v>
      </c>
      <c r="Q1951" s="168">
        <v>45733</v>
      </c>
    </row>
    <row r="1952" spans="1:17" hidden="1" x14ac:dyDescent="0.25">
      <c r="A1952" s="18">
        <v>1022100510</v>
      </c>
      <c r="B1952" s="14" t="s">
        <v>1757</v>
      </c>
      <c r="C1952" s="261" t="s">
        <v>19</v>
      </c>
      <c r="D1952" s="261" t="s">
        <v>1758</v>
      </c>
      <c r="E1952" s="262">
        <v>30</v>
      </c>
      <c r="F1952" s="263">
        <v>45707</v>
      </c>
      <c r="G1952" s="263" t="s">
        <v>15061</v>
      </c>
      <c r="H1952" s="263">
        <v>45713</v>
      </c>
      <c r="I1952" s="264"/>
      <c r="J1952" s="264" t="s">
        <v>10099</v>
      </c>
      <c r="K1952" s="338" t="s">
        <v>10398</v>
      </c>
      <c r="L1952" s="195">
        <v>37912</v>
      </c>
      <c r="M1952" s="168">
        <v>45729</v>
      </c>
      <c r="N1952" s="116" t="s">
        <v>10299</v>
      </c>
      <c r="O1952" s="116"/>
      <c r="P1952" s="116" t="s">
        <v>10282</v>
      </c>
      <c r="Q1952" s="168">
        <v>45733</v>
      </c>
    </row>
    <row r="1953" spans="1:18" hidden="1" x14ac:dyDescent="0.25">
      <c r="A1953" s="18">
        <v>1011100430</v>
      </c>
      <c r="B1953" s="14" t="s">
        <v>4224</v>
      </c>
      <c r="C1953" s="244" t="s">
        <v>731</v>
      </c>
      <c r="D1953" s="244" t="s">
        <v>10953</v>
      </c>
      <c r="E1953" s="245">
        <v>200</v>
      </c>
      <c r="F1953" s="246">
        <v>45705</v>
      </c>
      <c r="G1953" s="245" t="s">
        <v>15062</v>
      </c>
      <c r="H1953" s="246">
        <v>45713</v>
      </c>
      <c r="I1953" s="247" t="s">
        <v>8963</v>
      </c>
      <c r="J1953" s="247" t="s">
        <v>15215</v>
      </c>
      <c r="K1953" s="338" t="s">
        <v>10398</v>
      </c>
      <c r="L1953" s="195">
        <v>37856</v>
      </c>
      <c r="M1953" s="168">
        <v>45727</v>
      </c>
      <c r="N1953" s="116" t="s">
        <v>10618</v>
      </c>
      <c r="O1953" s="116"/>
      <c r="P1953" s="116" t="s">
        <v>10282</v>
      </c>
      <c r="Q1953" s="168">
        <v>45734</v>
      </c>
    </row>
    <row r="1954" spans="1:18" hidden="1" x14ac:dyDescent="0.25">
      <c r="A1954" s="18">
        <v>1017102120</v>
      </c>
      <c r="B1954" s="14" t="s">
        <v>5784</v>
      </c>
      <c r="C1954" s="261" t="s">
        <v>19</v>
      </c>
      <c r="D1954" s="261" t="s">
        <v>10202</v>
      </c>
      <c r="E1954" s="262">
        <v>10</v>
      </c>
      <c r="F1954" s="263">
        <v>45707</v>
      </c>
      <c r="G1954" s="263" t="s">
        <v>15063</v>
      </c>
      <c r="H1954" s="263">
        <v>45713</v>
      </c>
      <c r="I1954" s="264"/>
      <c r="J1954" s="264" t="s">
        <v>10099</v>
      </c>
      <c r="K1954" s="338" t="s">
        <v>10398</v>
      </c>
      <c r="L1954" s="195">
        <v>37843</v>
      </c>
      <c r="M1954" s="168">
        <v>45721</v>
      </c>
      <c r="N1954" s="116" t="s">
        <v>10618</v>
      </c>
      <c r="O1954" s="116"/>
      <c r="P1954" s="116" t="s">
        <v>10282</v>
      </c>
      <c r="Q1954" s="168">
        <v>45723</v>
      </c>
    </row>
    <row r="1955" spans="1:18" hidden="1" x14ac:dyDescent="0.25">
      <c r="A1955" s="18">
        <v>1022103900</v>
      </c>
      <c r="B1955" s="10" t="s">
        <v>9148</v>
      </c>
      <c r="C1955" s="244" t="s">
        <v>19</v>
      </c>
      <c r="D1955" s="244" t="s">
        <v>9164</v>
      </c>
      <c r="E1955" s="245">
        <v>20</v>
      </c>
      <c r="F1955" s="246">
        <v>45678</v>
      </c>
      <c r="G1955" s="245" t="s">
        <v>15065</v>
      </c>
      <c r="H1955" s="246">
        <v>45713</v>
      </c>
      <c r="I1955" s="247" t="s">
        <v>8963</v>
      </c>
      <c r="J1955" s="247" t="s">
        <v>10154</v>
      </c>
      <c r="K1955" s="338" t="s">
        <v>10398</v>
      </c>
      <c r="L1955" s="195">
        <v>37625</v>
      </c>
      <c r="M1955" s="168">
        <v>45687</v>
      </c>
      <c r="N1955" s="116" t="s">
        <v>11877</v>
      </c>
      <c r="O1955" s="116"/>
      <c r="P1955" s="116" t="s">
        <v>10282</v>
      </c>
      <c r="Q1955" s="168">
        <v>45720</v>
      </c>
    </row>
    <row r="1956" spans="1:18" hidden="1" x14ac:dyDescent="0.25">
      <c r="A1956" s="18">
        <v>1022103900</v>
      </c>
      <c r="B1956" s="10" t="s">
        <v>9148</v>
      </c>
      <c r="C1956" s="265" t="s">
        <v>19</v>
      </c>
      <c r="D1956" s="265" t="s">
        <v>9164</v>
      </c>
      <c r="E1956" s="266">
        <v>20</v>
      </c>
      <c r="F1956" s="267">
        <v>45713</v>
      </c>
      <c r="G1956" s="266" t="s">
        <v>15065</v>
      </c>
      <c r="H1956" s="267">
        <v>45713</v>
      </c>
      <c r="I1956" s="268"/>
      <c r="J1956" s="268"/>
      <c r="K1956" s="338" t="s">
        <v>10398</v>
      </c>
      <c r="L1956" s="195">
        <v>37963</v>
      </c>
      <c r="M1956" s="168">
        <v>45734</v>
      </c>
      <c r="N1956" s="116" t="s">
        <v>11877</v>
      </c>
      <c r="O1956" s="116"/>
      <c r="P1956" s="116" t="s">
        <v>10282</v>
      </c>
      <c r="Q1956" s="168">
        <v>45775</v>
      </c>
      <c r="R1956" s="327"/>
    </row>
    <row r="1957" spans="1:18" hidden="1" x14ac:dyDescent="0.25">
      <c r="A1957" s="18">
        <v>1022103920</v>
      </c>
      <c r="B1957" s="10" t="s">
        <v>9148</v>
      </c>
      <c r="C1957" s="244" t="s">
        <v>19</v>
      </c>
      <c r="D1957" s="244" t="s">
        <v>9160</v>
      </c>
      <c r="E1957" s="245">
        <v>20</v>
      </c>
      <c r="F1957" s="246">
        <v>45678</v>
      </c>
      <c r="G1957" s="245" t="s">
        <v>15065</v>
      </c>
      <c r="H1957" s="246">
        <v>45713</v>
      </c>
      <c r="I1957" s="247" t="s">
        <v>8963</v>
      </c>
      <c r="J1957" s="247" t="s">
        <v>10678</v>
      </c>
      <c r="K1957" s="338" t="s">
        <v>10398</v>
      </c>
      <c r="L1957" s="195">
        <v>37625</v>
      </c>
      <c r="M1957" s="168">
        <v>45687</v>
      </c>
      <c r="N1957" s="116" t="s">
        <v>11877</v>
      </c>
      <c r="O1957" s="116"/>
      <c r="P1957" s="116" t="s">
        <v>10282</v>
      </c>
      <c r="Q1957" s="168">
        <v>45720</v>
      </c>
    </row>
    <row r="1958" spans="1:18" hidden="1" x14ac:dyDescent="0.25">
      <c r="A1958" s="18">
        <v>1022103920</v>
      </c>
      <c r="B1958" s="10" t="s">
        <v>9148</v>
      </c>
      <c r="C1958" s="265" t="s">
        <v>19</v>
      </c>
      <c r="D1958" s="265" t="s">
        <v>9160</v>
      </c>
      <c r="E1958" s="266">
        <v>20</v>
      </c>
      <c r="F1958" s="267">
        <v>45713</v>
      </c>
      <c r="G1958" s="266" t="s">
        <v>15065</v>
      </c>
      <c r="H1958" s="267">
        <v>45713</v>
      </c>
      <c r="I1958" s="268"/>
      <c r="J1958" s="268"/>
      <c r="K1958" s="338" t="s">
        <v>10398</v>
      </c>
      <c r="L1958" s="195">
        <v>37963</v>
      </c>
      <c r="M1958" s="168">
        <v>45734</v>
      </c>
      <c r="N1958" s="116" t="s">
        <v>11877</v>
      </c>
      <c r="O1958" s="116"/>
      <c r="P1958" s="116" t="s">
        <v>10282</v>
      </c>
      <c r="Q1958" s="168">
        <v>45775</v>
      </c>
      <c r="R1958" s="327"/>
    </row>
    <row r="1959" spans="1:18" hidden="1" x14ac:dyDescent="0.25">
      <c r="A1959" s="18">
        <v>1022103940</v>
      </c>
      <c r="B1959" s="10" t="s">
        <v>9148</v>
      </c>
      <c r="C1959" s="261" t="s">
        <v>19</v>
      </c>
      <c r="D1959" s="261" t="s">
        <v>9156</v>
      </c>
      <c r="E1959" s="262">
        <v>20</v>
      </c>
      <c r="F1959" s="263">
        <v>45678</v>
      </c>
      <c r="G1959" s="263" t="s">
        <v>15065</v>
      </c>
      <c r="H1959" s="263">
        <v>45713</v>
      </c>
      <c r="I1959" s="264"/>
      <c r="J1959" s="264" t="s">
        <v>10099</v>
      </c>
      <c r="K1959" s="338" t="s">
        <v>10398</v>
      </c>
      <c r="L1959" s="195">
        <v>37625</v>
      </c>
      <c r="M1959" s="168">
        <v>45687</v>
      </c>
      <c r="N1959" s="116" t="s">
        <v>11877</v>
      </c>
      <c r="O1959" s="116"/>
      <c r="P1959" s="116" t="s">
        <v>10282</v>
      </c>
      <c r="Q1959" s="168">
        <v>45720</v>
      </c>
    </row>
    <row r="1960" spans="1:18" hidden="1" x14ac:dyDescent="0.25">
      <c r="A1960" s="18">
        <v>1022103940</v>
      </c>
      <c r="B1960" s="10" t="s">
        <v>9148</v>
      </c>
      <c r="C1960" s="265" t="s">
        <v>19</v>
      </c>
      <c r="D1960" s="265" t="s">
        <v>9156</v>
      </c>
      <c r="E1960" s="266">
        <v>20</v>
      </c>
      <c r="F1960" s="267">
        <v>45713</v>
      </c>
      <c r="G1960" s="266" t="s">
        <v>15065</v>
      </c>
      <c r="H1960" s="267">
        <v>45713</v>
      </c>
      <c r="I1960" s="268"/>
      <c r="J1960" s="268"/>
      <c r="K1960" s="338" t="s">
        <v>10398</v>
      </c>
      <c r="L1960" s="195">
        <v>37963</v>
      </c>
      <c r="M1960" s="168">
        <v>45734</v>
      </c>
      <c r="N1960" s="116" t="s">
        <v>11877</v>
      </c>
      <c r="O1960" s="116"/>
      <c r="P1960" s="116" t="s">
        <v>10282</v>
      </c>
      <c r="Q1960" s="168">
        <v>45775</v>
      </c>
      <c r="R1960" s="327"/>
    </row>
    <row r="1961" spans="1:18" hidden="1" x14ac:dyDescent="0.25">
      <c r="A1961" s="18">
        <v>1022103950</v>
      </c>
      <c r="B1961" s="10" t="s">
        <v>9148</v>
      </c>
      <c r="C1961" s="244" t="s">
        <v>19</v>
      </c>
      <c r="D1961" s="244" t="s">
        <v>9154</v>
      </c>
      <c r="E1961" s="245">
        <v>20</v>
      </c>
      <c r="F1961" s="246">
        <v>45678</v>
      </c>
      <c r="G1961" s="245" t="s">
        <v>15065</v>
      </c>
      <c r="H1961" s="246">
        <v>45713</v>
      </c>
      <c r="I1961" s="247" t="s">
        <v>8963</v>
      </c>
      <c r="J1961" s="247" t="s">
        <v>10523</v>
      </c>
      <c r="K1961" s="338" t="s">
        <v>10398</v>
      </c>
      <c r="L1961" s="195">
        <v>37625</v>
      </c>
      <c r="M1961" s="168">
        <v>45687</v>
      </c>
      <c r="N1961" s="116" t="s">
        <v>11877</v>
      </c>
      <c r="O1961" s="116"/>
      <c r="P1961" s="116" t="s">
        <v>10282</v>
      </c>
      <c r="Q1961" s="168">
        <v>45720</v>
      </c>
    </row>
    <row r="1962" spans="1:18" hidden="1" x14ac:dyDescent="0.25">
      <c r="A1962" s="18">
        <v>1022103950</v>
      </c>
      <c r="B1962" s="10" t="s">
        <v>9148</v>
      </c>
      <c r="C1962" s="265" t="s">
        <v>19</v>
      </c>
      <c r="D1962" s="265" t="s">
        <v>9154</v>
      </c>
      <c r="E1962" s="266">
        <v>20</v>
      </c>
      <c r="F1962" s="267">
        <v>45713</v>
      </c>
      <c r="G1962" s="266" t="s">
        <v>15065</v>
      </c>
      <c r="H1962" s="267">
        <v>45713</v>
      </c>
      <c r="I1962" s="268"/>
      <c r="J1962" s="268"/>
      <c r="K1962" s="338" t="s">
        <v>10398</v>
      </c>
      <c r="L1962" s="195">
        <v>37963</v>
      </c>
      <c r="M1962" s="168">
        <v>45734</v>
      </c>
      <c r="N1962" s="116" t="s">
        <v>11877</v>
      </c>
      <c r="O1962" s="116"/>
      <c r="P1962" s="116" t="s">
        <v>10282</v>
      </c>
      <c r="Q1962" s="168">
        <v>45775</v>
      </c>
      <c r="R1962" s="327"/>
    </row>
    <row r="1963" spans="1:18" hidden="1" x14ac:dyDescent="0.25">
      <c r="A1963" s="18">
        <v>1022103960</v>
      </c>
      <c r="B1963" s="10" t="s">
        <v>9148</v>
      </c>
      <c r="C1963" s="261" t="s">
        <v>19</v>
      </c>
      <c r="D1963" s="261" t="s">
        <v>9152</v>
      </c>
      <c r="E1963" s="262">
        <v>20</v>
      </c>
      <c r="F1963" s="263">
        <v>45678</v>
      </c>
      <c r="G1963" s="263" t="s">
        <v>15065</v>
      </c>
      <c r="H1963" s="263">
        <v>45713</v>
      </c>
      <c r="I1963" s="264"/>
      <c r="J1963" s="264" t="s">
        <v>10099</v>
      </c>
      <c r="K1963" s="338" t="s">
        <v>10398</v>
      </c>
      <c r="L1963" s="195">
        <v>37625</v>
      </c>
      <c r="M1963" s="168">
        <v>45687</v>
      </c>
      <c r="N1963" s="116" t="s">
        <v>11877</v>
      </c>
      <c r="O1963" s="116"/>
      <c r="P1963" s="116" t="s">
        <v>10282</v>
      </c>
      <c r="Q1963" s="168">
        <v>45720</v>
      </c>
    </row>
    <row r="1964" spans="1:18" hidden="1" x14ac:dyDescent="0.25">
      <c r="A1964" s="18">
        <v>1022103960</v>
      </c>
      <c r="B1964" s="10" t="s">
        <v>9148</v>
      </c>
      <c r="C1964" s="265" t="s">
        <v>19</v>
      </c>
      <c r="D1964" s="265" t="s">
        <v>9152</v>
      </c>
      <c r="E1964" s="266">
        <v>20</v>
      </c>
      <c r="F1964" s="267">
        <v>45713</v>
      </c>
      <c r="G1964" s="266" t="s">
        <v>15065</v>
      </c>
      <c r="H1964" s="267">
        <v>45713</v>
      </c>
      <c r="I1964" s="268"/>
      <c r="J1964" s="268"/>
      <c r="K1964" s="338" t="s">
        <v>10398</v>
      </c>
      <c r="L1964" s="195">
        <v>37963</v>
      </c>
      <c r="M1964" s="168">
        <v>45734</v>
      </c>
      <c r="N1964" s="116" t="s">
        <v>11877</v>
      </c>
      <c r="O1964" s="116"/>
      <c r="P1964" s="116" t="s">
        <v>10282</v>
      </c>
      <c r="Q1964" s="168">
        <v>45775</v>
      </c>
      <c r="R1964" s="327"/>
    </row>
    <row r="1965" spans="1:18" hidden="1" x14ac:dyDescent="0.25">
      <c r="A1965" s="18">
        <v>1022103970</v>
      </c>
      <c r="B1965" s="10" t="s">
        <v>9148</v>
      </c>
      <c r="C1965" s="244" t="s">
        <v>19</v>
      </c>
      <c r="D1965" s="244" t="s">
        <v>9150</v>
      </c>
      <c r="E1965" s="245">
        <v>20</v>
      </c>
      <c r="F1965" s="246">
        <v>45678</v>
      </c>
      <c r="G1965" s="245" t="s">
        <v>15065</v>
      </c>
      <c r="H1965" s="246">
        <v>45713</v>
      </c>
      <c r="I1965" s="247" t="s">
        <v>8963</v>
      </c>
      <c r="J1965" s="247" t="s">
        <v>10523</v>
      </c>
      <c r="K1965" s="338" t="s">
        <v>10398</v>
      </c>
      <c r="L1965" s="195">
        <v>37625</v>
      </c>
      <c r="M1965" s="168">
        <v>45687</v>
      </c>
      <c r="N1965" s="116" t="s">
        <v>11877</v>
      </c>
      <c r="O1965" s="116"/>
      <c r="P1965" s="116" t="s">
        <v>10282</v>
      </c>
      <c r="Q1965" s="168">
        <v>45720</v>
      </c>
    </row>
    <row r="1966" spans="1:18" hidden="1" x14ac:dyDescent="0.25">
      <c r="A1966" s="18">
        <v>1022103970</v>
      </c>
      <c r="B1966" s="10" t="s">
        <v>9148</v>
      </c>
      <c r="C1966" s="265" t="s">
        <v>19</v>
      </c>
      <c r="D1966" s="265" t="s">
        <v>9150</v>
      </c>
      <c r="E1966" s="266">
        <v>20</v>
      </c>
      <c r="F1966" s="267">
        <v>45713</v>
      </c>
      <c r="G1966" s="266" t="s">
        <v>15065</v>
      </c>
      <c r="H1966" s="267">
        <v>45713</v>
      </c>
      <c r="I1966" s="268"/>
      <c r="J1966" s="268"/>
      <c r="K1966" s="338" t="s">
        <v>10398</v>
      </c>
      <c r="L1966" s="195">
        <v>37963</v>
      </c>
      <c r="M1966" s="168">
        <v>45734</v>
      </c>
      <c r="N1966" s="116" t="s">
        <v>11877</v>
      </c>
      <c r="O1966" s="116"/>
      <c r="P1966" s="116" t="s">
        <v>10282</v>
      </c>
      <c r="Q1966" s="168">
        <v>45775</v>
      </c>
      <c r="R1966" s="327"/>
    </row>
    <row r="1967" spans="1:18" hidden="1" x14ac:dyDescent="0.25">
      <c r="A1967" s="18">
        <v>1011100940</v>
      </c>
      <c r="B1967" s="14" t="s">
        <v>10614</v>
      </c>
      <c r="C1967" s="244" t="s">
        <v>19</v>
      </c>
      <c r="D1967" s="244" t="s">
        <v>10615</v>
      </c>
      <c r="E1967" s="245">
        <v>50</v>
      </c>
      <c r="F1967" s="246">
        <v>45713</v>
      </c>
      <c r="G1967" s="245" t="s">
        <v>15049</v>
      </c>
      <c r="H1967" s="246">
        <v>45713</v>
      </c>
      <c r="I1967" s="247" t="s">
        <v>8963</v>
      </c>
      <c r="J1967" s="247" t="s">
        <v>10887</v>
      </c>
      <c r="K1967" s="338" t="s">
        <v>10398</v>
      </c>
      <c r="L1967" s="195">
        <v>37782</v>
      </c>
      <c r="M1967" s="168">
        <v>45715</v>
      </c>
      <c r="N1967" s="116" t="s">
        <v>10618</v>
      </c>
      <c r="O1967" s="116"/>
      <c r="P1967" s="116" t="s">
        <v>10282</v>
      </c>
      <c r="Q1967" s="168">
        <v>45716</v>
      </c>
    </row>
    <row r="1968" spans="1:18" hidden="1" x14ac:dyDescent="0.25">
      <c r="A1968" s="18">
        <v>1510102270</v>
      </c>
      <c r="B1968" s="14" t="s">
        <v>1035</v>
      </c>
      <c r="C1968" s="261" t="s">
        <v>19</v>
      </c>
      <c r="D1968" s="261" t="s">
        <v>9924</v>
      </c>
      <c r="E1968" s="262">
        <v>2</v>
      </c>
      <c r="F1968" s="263">
        <v>45714</v>
      </c>
      <c r="G1968" s="263" t="s">
        <v>15050</v>
      </c>
      <c r="H1968" s="263">
        <v>45714</v>
      </c>
      <c r="I1968" s="264"/>
      <c r="J1968" s="264" t="s">
        <v>10099</v>
      </c>
      <c r="K1968" s="338" t="s">
        <v>10398</v>
      </c>
      <c r="L1968" s="195">
        <v>38000</v>
      </c>
      <c r="M1968" s="168">
        <v>45741</v>
      </c>
      <c r="N1968" s="116" t="s">
        <v>10465</v>
      </c>
      <c r="O1968" s="116"/>
      <c r="P1968" s="116" t="s">
        <v>10282</v>
      </c>
      <c r="Q1968" s="168">
        <v>45747</v>
      </c>
    </row>
    <row r="1969" spans="1:17" hidden="1" x14ac:dyDescent="0.25">
      <c r="A1969" s="18">
        <v>1510104060</v>
      </c>
      <c r="B1969" s="14" t="s">
        <v>1056</v>
      </c>
      <c r="C1969" s="261" t="s">
        <v>19</v>
      </c>
      <c r="D1969" s="261" t="s">
        <v>9903</v>
      </c>
      <c r="E1969" s="262">
        <v>2</v>
      </c>
      <c r="F1969" s="263">
        <v>45714</v>
      </c>
      <c r="G1969" s="263" t="s">
        <v>15050</v>
      </c>
      <c r="H1969" s="263">
        <v>45714</v>
      </c>
      <c r="I1969" s="264"/>
      <c r="J1969" s="264" t="s">
        <v>10099</v>
      </c>
      <c r="K1969" s="338" t="s">
        <v>10398</v>
      </c>
      <c r="L1969" s="195">
        <v>38000</v>
      </c>
      <c r="M1969" s="168">
        <v>45741</v>
      </c>
      <c r="N1969" s="116" t="s">
        <v>10465</v>
      </c>
      <c r="O1969" s="116"/>
      <c r="P1969" s="116" t="s">
        <v>10282</v>
      </c>
      <c r="Q1969" s="168">
        <v>45747</v>
      </c>
    </row>
    <row r="1970" spans="1:17" ht="25.5" hidden="1" x14ac:dyDescent="0.25">
      <c r="A1970" s="18">
        <v>1123100000</v>
      </c>
      <c r="B1970" s="14" t="s">
        <v>7003</v>
      </c>
      <c r="C1970" s="244" t="s">
        <v>19</v>
      </c>
      <c r="D1970" s="244" t="s">
        <v>7778</v>
      </c>
      <c r="E1970" s="245">
        <v>200</v>
      </c>
      <c r="F1970" s="246">
        <v>45714</v>
      </c>
      <c r="G1970" s="245" t="s">
        <v>15051</v>
      </c>
      <c r="H1970" s="246">
        <v>45714</v>
      </c>
      <c r="I1970" s="247" t="s">
        <v>8963</v>
      </c>
      <c r="J1970" s="247" t="s">
        <v>10099</v>
      </c>
      <c r="K1970" s="338" t="s">
        <v>10398</v>
      </c>
      <c r="L1970" s="195">
        <v>37836</v>
      </c>
      <c r="M1970" s="168">
        <v>45721</v>
      </c>
      <c r="N1970" s="116" t="s">
        <v>11119</v>
      </c>
      <c r="O1970" s="116"/>
      <c r="P1970" s="116" t="s">
        <v>10282</v>
      </c>
      <c r="Q1970" s="168">
        <v>45733</v>
      </c>
    </row>
    <row r="1971" spans="1:17" hidden="1" x14ac:dyDescent="0.25">
      <c r="A1971" s="18">
        <v>1017102120</v>
      </c>
      <c r="B1971" s="14" t="s">
        <v>5784</v>
      </c>
      <c r="C1971" s="261" t="s">
        <v>19</v>
      </c>
      <c r="D1971" s="261" t="s">
        <v>10202</v>
      </c>
      <c r="E1971" s="262">
        <v>10</v>
      </c>
      <c r="F1971" s="263">
        <v>45707</v>
      </c>
      <c r="G1971" s="263" t="s">
        <v>15103</v>
      </c>
      <c r="H1971" s="263">
        <v>45713</v>
      </c>
      <c r="I1971" s="264"/>
      <c r="J1971" s="264" t="s">
        <v>10099</v>
      </c>
      <c r="K1971" s="338" t="s">
        <v>10398</v>
      </c>
      <c r="L1971" s="195">
        <v>37841</v>
      </c>
      <c r="M1971" s="168">
        <v>45721</v>
      </c>
      <c r="N1971" s="116" t="s">
        <v>10696</v>
      </c>
      <c r="O1971" s="116"/>
      <c r="P1971" s="116" t="s">
        <v>10282</v>
      </c>
      <c r="Q1971" s="168">
        <v>45727</v>
      </c>
    </row>
    <row r="1972" spans="1:17" hidden="1" x14ac:dyDescent="0.25">
      <c r="A1972" s="18">
        <v>1017102120</v>
      </c>
      <c r="B1972" s="14" t="s">
        <v>5784</v>
      </c>
      <c r="C1972" s="261" t="s">
        <v>19</v>
      </c>
      <c r="D1972" s="261" t="s">
        <v>10202</v>
      </c>
      <c r="E1972" s="262">
        <v>10</v>
      </c>
      <c r="F1972" s="263">
        <v>45707</v>
      </c>
      <c r="G1972" s="263" t="s">
        <v>15064</v>
      </c>
      <c r="H1972" s="263">
        <v>45715</v>
      </c>
      <c r="I1972" s="264"/>
      <c r="J1972" s="264" t="s">
        <v>10099</v>
      </c>
      <c r="K1972" s="338" t="s">
        <v>10398</v>
      </c>
      <c r="L1972" s="195">
        <v>37843</v>
      </c>
      <c r="M1972" s="168">
        <v>45721</v>
      </c>
      <c r="N1972" s="116" t="s">
        <v>10618</v>
      </c>
      <c r="O1972" s="116"/>
      <c r="P1972" s="116" t="s">
        <v>10282</v>
      </c>
      <c r="Q1972" s="168">
        <v>45723</v>
      </c>
    </row>
    <row r="1973" spans="1:17" hidden="1" x14ac:dyDescent="0.25">
      <c r="A1973" s="18">
        <v>1123100000</v>
      </c>
      <c r="B1973" s="14" t="s">
        <v>7003</v>
      </c>
      <c r="C1973" s="265" t="s">
        <v>19</v>
      </c>
      <c r="D1973" s="265" t="s">
        <v>7778</v>
      </c>
      <c r="E1973" s="266">
        <v>200</v>
      </c>
      <c r="F1973" s="267">
        <v>45714</v>
      </c>
      <c r="G1973" s="266" t="s">
        <v>15146</v>
      </c>
      <c r="H1973" s="267">
        <v>45720</v>
      </c>
      <c r="I1973" s="264"/>
      <c r="J1973" s="264"/>
      <c r="K1973" s="338" t="s">
        <v>10398</v>
      </c>
      <c r="L1973" s="195">
        <v>37836</v>
      </c>
      <c r="M1973" s="168">
        <v>45721</v>
      </c>
      <c r="N1973" s="116" t="s">
        <v>11119</v>
      </c>
      <c r="O1973" s="116"/>
      <c r="P1973" s="116" t="s">
        <v>10282</v>
      </c>
      <c r="Q1973" s="168">
        <v>45741</v>
      </c>
    </row>
    <row r="1974" spans="1:17" hidden="1" x14ac:dyDescent="0.25">
      <c r="A1974" s="18">
        <v>1012100010</v>
      </c>
      <c r="B1974" s="14" t="s">
        <v>2992</v>
      </c>
      <c r="C1974" s="265" t="s">
        <v>19</v>
      </c>
      <c r="D1974" s="265" t="s">
        <v>6632</v>
      </c>
      <c r="E1974" s="266">
        <v>2</v>
      </c>
      <c r="F1974" s="267">
        <v>45721</v>
      </c>
      <c r="G1974" s="266" t="s">
        <v>15106</v>
      </c>
      <c r="H1974" s="267">
        <v>45721</v>
      </c>
      <c r="I1974" s="268"/>
      <c r="J1974" s="268"/>
      <c r="K1974" s="338" t="s">
        <v>10865</v>
      </c>
      <c r="L1974" s="195">
        <v>37844</v>
      </c>
      <c r="M1974" s="168">
        <v>45722</v>
      </c>
      <c r="N1974" s="116" t="s">
        <v>10528</v>
      </c>
      <c r="O1974" s="116" t="s">
        <v>15191</v>
      </c>
      <c r="P1974" s="116" t="s">
        <v>10282</v>
      </c>
      <c r="Q1974" s="168">
        <v>45762</v>
      </c>
    </row>
    <row r="1975" spans="1:17" hidden="1" x14ac:dyDescent="0.25">
      <c r="A1975" s="18">
        <v>1012100120</v>
      </c>
      <c r="B1975" s="14" t="s">
        <v>2994</v>
      </c>
      <c r="C1975" s="265" t="s">
        <v>19</v>
      </c>
      <c r="D1975" s="265" t="s">
        <v>6630</v>
      </c>
      <c r="E1975" s="266">
        <v>35</v>
      </c>
      <c r="F1975" s="267">
        <v>45721</v>
      </c>
      <c r="G1975" s="266" t="s">
        <v>15106</v>
      </c>
      <c r="H1975" s="267">
        <v>45721</v>
      </c>
      <c r="I1975" s="268"/>
      <c r="J1975" s="268"/>
      <c r="K1975" s="338" t="s">
        <v>10865</v>
      </c>
      <c r="L1975" s="195">
        <v>37844</v>
      </c>
      <c r="M1975" s="168">
        <v>45722</v>
      </c>
      <c r="N1975" s="116" t="s">
        <v>10528</v>
      </c>
      <c r="O1975" s="116" t="s">
        <v>15387</v>
      </c>
      <c r="P1975" s="116" t="s">
        <v>10282</v>
      </c>
      <c r="Q1975" s="168">
        <v>45762</v>
      </c>
    </row>
    <row r="1976" spans="1:17" hidden="1" x14ac:dyDescent="0.25">
      <c r="A1976" s="18">
        <v>1011100040</v>
      </c>
      <c r="B1976" s="14" t="s">
        <v>4215</v>
      </c>
      <c r="C1976" s="265" t="s">
        <v>4216</v>
      </c>
      <c r="D1976" s="265" t="s">
        <v>4217</v>
      </c>
      <c r="E1976" s="266">
        <v>300</v>
      </c>
      <c r="F1976" s="267">
        <v>45721</v>
      </c>
      <c r="G1976" s="266" t="s">
        <v>15127</v>
      </c>
      <c r="H1976" s="267">
        <v>45727</v>
      </c>
      <c r="I1976" s="268"/>
      <c r="J1976" s="268"/>
      <c r="K1976" s="338" t="s">
        <v>10459</v>
      </c>
      <c r="L1976" s="195">
        <v>37916</v>
      </c>
      <c r="M1976" s="168">
        <v>45729</v>
      </c>
      <c r="N1976" s="116" t="s">
        <v>10304</v>
      </c>
      <c r="O1976" s="116"/>
      <c r="P1976" s="116" t="s">
        <v>10282</v>
      </c>
      <c r="Q1976" s="168">
        <v>45735</v>
      </c>
    </row>
    <row r="1977" spans="1:17" hidden="1" x14ac:dyDescent="0.25">
      <c r="A1977" s="18">
        <v>1017100480</v>
      </c>
      <c r="B1977" s="14" t="s">
        <v>4219</v>
      </c>
      <c r="C1977" s="244" t="s">
        <v>6699</v>
      </c>
      <c r="D1977" s="244" t="s">
        <v>4220</v>
      </c>
      <c r="E1977" s="245">
        <v>20</v>
      </c>
      <c r="F1977" s="246">
        <v>45722</v>
      </c>
      <c r="G1977" s="245" t="s">
        <v>15127</v>
      </c>
      <c r="H1977" s="246">
        <v>45727</v>
      </c>
      <c r="I1977" s="247" t="s">
        <v>8963</v>
      </c>
      <c r="J1977" s="247" t="s">
        <v>10470</v>
      </c>
      <c r="K1977" s="338" t="s">
        <v>10459</v>
      </c>
      <c r="L1977" s="195">
        <v>37916</v>
      </c>
      <c r="M1977" s="168">
        <v>45729</v>
      </c>
      <c r="N1977" s="116" t="s">
        <v>10304</v>
      </c>
      <c r="O1977" s="116"/>
      <c r="P1977" s="116" t="s">
        <v>10282</v>
      </c>
      <c r="Q1977" s="168">
        <v>45733</v>
      </c>
    </row>
    <row r="1978" spans="1:17" hidden="1" x14ac:dyDescent="0.25">
      <c r="A1978" s="18">
        <v>1521100100</v>
      </c>
      <c r="B1978" s="14" t="s">
        <v>6259</v>
      </c>
      <c r="C1978" s="261" t="s">
        <v>19</v>
      </c>
      <c r="D1978" s="261" t="s">
        <v>6260</v>
      </c>
      <c r="E1978" s="262">
        <v>600</v>
      </c>
      <c r="F1978" s="263">
        <v>45727</v>
      </c>
      <c r="G1978" s="263" t="s">
        <v>15144</v>
      </c>
      <c r="H1978" s="263">
        <v>45728</v>
      </c>
      <c r="I1978" s="264" t="s">
        <v>8963</v>
      </c>
      <c r="J1978" s="264" t="s">
        <v>10676</v>
      </c>
      <c r="K1978" s="338" t="s">
        <v>10459</v>
      </c>
      <c r="L1978" s="195">
        <v>37936</v>
      </c>
      <c r="M1978" s="168">
        <v>45733</v>
      </c>
      <c r="N1978" s="116" t="s">
        <v>10175</v>
      </c>
      <c r="O1978" s="116"/>
      <c r="P1978" s="116" t="s">
        <v>10282</v>
      </c>
      <c r="Q1978" s="168">
        <v>45734</v>
      </c>
    </row>
    <row r="1979" spans="1:17" hidden="1" x14ac:dyDescent="0.25">
      <c r="A1979" s="18">
        <v>1521100110</v>
      </c>
      <c r="B1979" s="14" t="s">
        <v>6261</v>
      </c>
      <c r="C1979" s="244" t="s">
        <v>19</v>
      </c>
      <c r="D1979" s="244" t="s">
        <v>6262</v>
      </c>
      <c r="E1979" s="245">
        <v>200</v>
      </c>
      <c r="F1979" s="246">
        <v>45727</v>
      </c>
      <c r="G1979" s="245" t="s">
        <v>15144</v>
      </c>
      <c r="H1979" s="246">
        <v>45728</v>
      </c>
      <c r="I1979" s="247" t="s">
        <v>8963</v>
      </c>
      <c r="J1979" s="247" t="s">
        <v>10407</v>
      </c>
      <c r="K1979" s="338" t="s">
        <v>10398</v>
      </c>
      <c r="L1979" s="195">
        <v>37936</v>
      </c>
      <c r="M1979" s="168">
        <v>45733</v>
      </c>
      <c r="N1979" s="116" t="s">
        <v>10175</v>
      </c>
      <c r="O1979" s="116"/>
      <c r="P1979" s="116" t="s">
        <v>10282</v>
      </c>
      <c r="Q1979" s="168">
        <v>45734</v>
      </c>
    </row>
    <row r="1980" spans="1:17" hidden="1" x14ac:dyDescent="0.25">
      <c r="A1980" s="18">
        <v>1523100200</v>
      </c>
      <c r="B1980" s="29" t="s">
        <v>4160</v>
      </c>
      <c r="C1980" s="244" t="s">
        <v>1469</v>
      </c>
      <c r="D1980" s="244" t="s">
        <v>4161</v>
      </c>
      <c r="E1980" s="245">
        <v>40</v>
      </c>
      <c r="F1980" s="246">
        <v>45727</v>
      </c>
      <c r="G1980" s="245" t="s">
        <v>15176</v>
      </c>
      <c r="H1980" s="246">
        <v>45728</v>
      </c>
      <c r="I1980" s="247" t="s">
        <v>8963</v>
      </c>
      <c r="J1980" s="247" t="s">
        <v>10470</v>
      </c>
      <c r="K1980" s="338" t="s">
        <v>10398</v>
      </c>
      <c r="L1980" s="195">
        <v>37959</v>
      </c>
      <c r="M1980" s="168">
        <v>45734</v>
      </c>
      <c r="N1980" s="116" t="s">
        <v>11069</v>
      </c>
      <c r="O1980" s="116"/>
      <c r="P1980" s="116" t="s">
        <v>10282</v>
      </c>
      <c r="Q1980" s="168">
        <v>45737</v>
      </c>
    </row>
    <row r="1981" spans="1:17" hidden="1" x14ac:dyDescent="0.25">
      <c r="A1981" s="18">
        <v>1523100260</v>
      </c>
      <c r="B1981" s="14" t="s">
        <v>4171</v>
      </c>
      <c r="C1981" s="261" t="s">
        <v>1469</v>
      </c>
      <c r="D1981" s="261" t="s">
        <v>15155</v>
      </c>
      <c r="E1981" s="262">
        <v>50</v>
      </c>
      <c r="F1981" s="263">
        <v>45728</v>
      </c>
      <c r="G1981" s="263" t="s">
        <v>15176</v>
      </c>
      <c r="H1981" s="263">
        <v>45728</v>
      </c>
      <c r="I1981" s="264"/>
      <c r="J1981" s="264" t="s">
        <v>10099</v>
      </c>
      <c r="K1981" s="338" t="s">
        <v>10398</v>
      </c>
      <c r="L1981" s="195">
        <v>37959</v>
      </c>
      <c r="M1981" s="168">
        <v>45734</v>
      </c>
      <c r="N1981" s="116" t="s">
        <v>11069</v>
      </c>
      <c r="O1981" s="116"/>
      <c r="P1981" s="116" t="s">
        <v>10282</v>
      </c>
      <c r="Q1981" s="168">
        <v>45737</v>
      </c>
    </row>
    <row r="1982" spans="1:17" hidden="1" x14ac:dyDescent="0.25">
      <c r="A1982" s="18">
        <v>1234100070</v>
      </c>
      <c r="B1982" s="14" t="s">
        <v>1591</v>
      </c>
      <c r="C1982" s="244" t="s">
        <v>19</v>
      </c>
      <c r="D1982" s="244" t="s">
        <v>9530</v>
      </c>
      <c r="E1982" s="245">
        <v>16</v>
      </c>
      <c r="F1982" s="246">
        <v>45727</v>
      </c>
      <c r="G1982" s="245" t="s">
        <v>15178</v>
      </c>
      <c r="H1982" s="246">
        <v>45728</v>
      </c>
      <c r="I1982" s="247" t="s">
        <v>8963</v>
      </c>
      <c r="J1982" s="247" t="s">
        <v>10470</v>
      </c>
      <c r="K1982" s="338" t="s">
        <v>10398</v>
      </c>
      <c r="L1982" s="195">
        <v>38083</v>
      </c>
      <c r="M1982" s="168">
        <v>45743</v>
      </c>
      <c r="N1982" s="116" t="s">
        <v>10223</v>
      </c>
      <c r="O1982" s="116"/>
      <c r="P1982" s="116" t="s">
        <v>10282</v>
      </c>
      <c r="Q1982" s="168">
        <v>45747</v>
      </c>
    </row>
    <row r="1983" spans="1:17" hidden="1" x14ac:dyDescent="0.25">
      <c r="A1983" s="18">
        <v>1234100080</v>
      </c>
      <c r="B1983" s="14" t="s">
        <v>1593</v>
      </c>
      <c r="C1983" s="244" t="s">
        <v>19</v>
      </c>
      <c r="D1983" s="244" t="s">
        <v>1594</v>
      </c>
      <c r="E1983" s="245">
        <v>15</v>
      </c>
      <c r="F1983" s="246">
        <v>45727</v>
      </c>
      <c r="G1983" s="245" t="s">
        <v>15178</v>
      </c>
      <c r="H1983" s="246">
        <v>45728</v>
      </c>
      <c r="I1983" s="247" t="s">
        <v>8963</v>
      </c>
      <c r="J1983" s="247" t="s">
        <v>10869</v>
      </c>
      <c r="K1983" s="338" t="s">
        <v>10398</v>
      </c>
      <c r="L1983" s="195">
        <v>38083</v>
      </c>
      <c r="M1983" s="168">
        <v>45743</v>
      </c>
      <c r="N1983" s="116" t="s">
        <v>10223</v>
      </c>
      <c r="O1983" s="116"/>
      <c r="P1983" s="116" t="s">
        <v>10282</v>
      </c>
      <c r="Q1983" s="168">
        <v>45747</v>
      </c>
    </row>
    <row r="1984" spans="1:17" ht="25.5" hidden="1" x14ac:dyDescent="0.25">
      <c r="A1984" s="18">
        <v>1234100140</v>
      </c>
      <c r="B1984" s="14" t="s">
        <v>1596</v>
      </c>
      <c r="C1984" s="244" t="s">
        <v>19</v>
      </c>
      <c r="D1984" s="244" t="s">
        <v>9533</v>
      </c>
      <c r="E1984" s="245">
        <v>12</v>
      </c>
      <c r="F1984" s="246">
        <v>45727</v>
      </c>
      <c r="G1984" s="245" t="s">
        <v>15178</v>
      </c>
      <c r="H1984" s="246">
        <v>45728</v>
      </c>
      <c r="I1984" s="247" t="s">
        <v>8963</v>
      </c>
      <c r="J1984" s="247" t="s">
        <v>10887</v>
      </c>
      <c r="K1984" s="338" t="s">
        <v>10398</v>
      </c>
      <c r="L1984" s="195">
        <v>38083</v>
      </c>
      <c r="M1984" s="168">
        <v>45743</v>
      </c>
      <c r="N1984" s="116" t="s">
        <v>10223</v>
      </c>
      <c r="O1984" s="116"/>
      <c r="P1984" s="116" t="s">
        <v>10282</v>
      </c>
      <c r="Q1984" s="168">
        <v>45747</v>
      </c>
    </row>
    <row r="1985" spans="1:17" hidden="1" x14ac:dyDescent="0.25">
      <c r="A1985" s="18">
        <v>1026100080</v>
      </c>
      <c r="B1985" s="14" t="s">
        <v>3167</v>
      </c>
      <c r="C1985" s="265" t="s">
        <v>19</v>
      </c>
      <c r="D1985" s="265" t="s">
        <v>7409</v>
      </c>
      <c r="E1985" s="266">
        <v>10</v>
      </c>
      <c r="F1985" s="267">
        <v>45727</v>
      </c>
      <c r="G1985" s="266" t="s">
        <v>15177</v>
      </c>
      <c r="H1985" s="267">
        <v>45728</v>
      </c>
      <c r="I1985" s="268"/>
      <c r="J1985" s="268"/>
      <c r="K1985" s="338" t="s">
        <v>10398</v>
      </c>
      <c r="L1985" s="195">
        <v>37960</v>
      </c>
      <c r="M1985" s="168">
        <v>45734</v>
      </c>
      <c r="N1985" s="116" t="s">
        <v>10291</v>
      </c>
      <c r="O1985" s="116"/>
      <c r="P1985" s="116" t="s">
        <v>10282</v>
      </c>
      <c r="Q1985" s="168">
        <v>45735</v>
      </c>
    </row>
    <row r="1986" spans="1:17" hidden="1" x14ac:dyDescent="0.25">
      <c r="A1986" s="18">
        <v>1027100100</v>
      </c>
      <c r="B1986" s="14" t="s">
        <v>481</v>
      </c>
      <c r="C1986" s="244" t="s">
        <v>19</v>
      </c>
      <c r="D1986" s="244" t="s">
        <v>8273</v>
      </c>
      <c r="E1986" s="245">
        <v>12</v>
      </c>
      <c r="F1986" s="246">
        <v>45727</v>
      </c>
      <c r="G1986" s="245" t="s">
        <v>15177</v>
      </c>
      <c r="H1986" s="246">
        <v>45728</v>
      </c>
      <c r="I1986" s="247" t="s">
        <v>8963</v>
      </c>
      <c r="J1986" s="247" t="s">
        <v>10154</v>
      </c>
      <c r="K1986" s="338" t="s">
        <v>10398</v>
      </c>
      <c r="L1986" s="195">
        <v>37960</v>
      </c>
      <c r="M1986" s="168">
        <v>45734</v>
      </c>
      <c r="N1986" s="116" t="s">
        <v>10291</v>
      </c>
      <c r="O1986" s="116"/>
      <c r="P1986" s="116" t="s">
        <v>10282</v>
      </c>
      <c r="Q1986" s="168">
        <v>45735</v>
      </c>
    </row>
    <row r="1987" spans="1:17" hidden="1" x14ac:dyDescent="0.25">
      <c r="A1987" s="18">
        <v>1211103210</v>
      </c>
      <c r="B1987" s="42" t="s">
        <v>8017</v>
      </c>
      <c r="C1987" s="265" t="s">
        <v>19</v>
      </c>
      <c r="D1987" s="265" t="s">
        <v>9948</v>
      </c>
      <c r="E1987" s="266">
        <v>3</v>
      </c>
      <c r="F1987" s="267">
        <v>45728</v>
      </c>
      <c r="G1987" s="266" t="s">
        <v>15179</v>
      </c>
      <c r="H1987" s="267">
        <v>45728</v>
      </c>
      <c r="I1987" s="268"/>
      <c r="J1987" s="268"/>
      <c r="K1987" s="338" t="s">
        <v>10398</v>
      </c>
      <c r="L1987" s="195">
        <v>38084</v>
      </c>
      <c r="M1987" s="168">
        <v>45743</v>
      </c>
      <c r="N1987" s="116" t="s">
        <v>10223</v>
      </c>
      <c r="O1987" s="116"/>
      <c r="P1987" s="116" t="s">
        <v>10282</v>
      </c>
      <c r="Q1987" s="168">
        <v>45747</v>
      </c>
    </row>
    <row r="1988" spans="1:17" hidden="1" x14ac:dyDescent="0.25">
      <c r="A1988" s="18">
        <v>1211103220</v>
      </c>
      <c r="B1988" s="42" t="s">
        <v>8055</v>
      </c>
      <c r="C1988" s="265" t="s">
        <v>19</v>
      </c>
      <c r="D1988" s="265" t="s">
        <v>8057</v>
      </c>
      <c r="E1988" s="266">
        <v>3</v>
      </c>
      <c r="F1988" s="267">
        <v>45728</v>
      </c>
      <c r="G1988" s="266" t="s">
        <v>15179</v>
      </c>
      <c r="H1988" s="267">
        <v>45728</v>
      </c>
      <c r="I1988" s="268"/>
      <c r="J1988" s="268"/>
      <c r="K1988" s="338" t="s">
        <v>10398</v>
      </c>
      <c r="L1988" s="195">
        <v>38084</v>
      </c>
      <c r="M1988" s="168">
        <v>45743</v>
      </c>
      <c r="N1988" s="116" t="s">
        <v>10223</v>
      </c>
      <c r="O1988" s="116"/>
      <c r="P1988" s="116" t="s">
        <v>10282</v>
      </c>
      <c r="Q1988" s="168">
        <v>45747</v>
      </c>
    </row>
    <row r="1989" spans="1:17" ht="25.5" hidden="1" x14ac:dyDescent="0.25">
      <c r="A1989" s="18">
        <v>1216100030</v>
      </c>
      <c r="B1989" s="14" t="s">
        <v>2364</v>
      </c>
      <c r="C1989" s="244" t="s">
        <v>19</v>
      </c>
      <c r="D1989" s="244" t="s">
        <v>15046</v>
      </c>
      <c r="E1989" s="245">
        <v>4</v>
      </c>
      <c r="F1989" s="246">
        <v>45728</v>
      </c>
      <c r="G1989" s="245" t="s">
        <v>15179</v>
      </c>
      <c r="H1989" s="246">
        <v>45728</v>
      </c>
      <c r="I1989" s="247" t="s">
        <v>8963</v>
      </c>
      <c r="J1989" s="247" t="s">
        <v>10002</v>
      </c>
      <c r="K1989" s="338" t="s">
        <v>10398</v>
      </c>
      <c r="L1989" s="195">
        <v>38085</v>
      </c>
      <c r="M1989" s="168">
        <v>45743</v>
      </c>
      <c r="N1989" s="116" t="s">
        <v>10224</v>
      </c>
      <c r="O1989" s="116"/>
      <c r="P1989" s="116" t="s">
        <v>10282</v>
      </c>
      <c r="Q1989" s="168">
        <v>45744</v>
      </c>
    </row>
    <row r="1990" spans="1:17" hidden="1" x14ac:dyDescent="0.25">
      <c r="A1990" s="18">
        <v>1228101860</v>
      </c>
      <c r="B1990" s="14" t="s">
        <v>5284</v>
      </c>
      <c r="C1990" s="265" t="s">
        <v>19</v>
      </c>
      <c r="D1990" s="265" t="s">
        <v>5285</v>
      </c>
      <c r="E1990" s="266">
        <v>2</v>
      </c>
      <c r="F1990" s="267">
        <v>45728</v>
      </c>
      <c r="G1990" s="266" t="s">
        <v>15179</v>
      </c>
      <c r="H1990" s="267">
        <v>45728</v>
      </c>
      <c r="I1990" s="268"/>
      <c r="J1990" s="268"/>
      <c r="K1990" s="338" t="s">
        <v>10398</v>
      </c>
      <c r="L1990" s="195">
        <v>38086</v>
      </c>
      <c r="M1990" s="168">
        <v>45743</v>
      </c>
      <c r="N1990" s="116" t="s">
        <v>10280</v>
      </c>
      <c r="O1990" s="116"/>
      <c r="P1990" s="116" t="s">
        <v>10282</v>
      </c>
      <c r="Q1990" s="168">
        <v>45747</v>
      </c>
    </row>
    <row r="1991" spans="1:17" hidden="1" x14ac:dyDescent="0.25">
      <c r="A1991" s="18">
        <v>1233101500</v>
      </c>
      <c r="B1991" s="23" t="s">
        <v>8806</v>
      </c>
      <c r="C1991" s="261" t="s">
        <v>19</v>
      </c>
      <c r="D1991" s="261" t="s">
        <v>8807</v>
      </c>
      <c r="E1991" s="262">
        <v>50</v>
      </c>
      <c r="F1991" s="263">
        <v>45722</v>
      </c>
      <c r="G1991" s="263" t="s">
        <v>15179</v>
      </c>
      <c r="H1991" s="263">
        <v>45728</v>
      </c>
      <c r="I1991" s="264"/>
      <c r="J1991" s="264" t="s">
        <v>10099</v>
      </c>
      <c r="K1991" s="338" t="s">
        <v>10398</v>
      </c>
      <c r="L1991" s="195">
        <v>38086</v>
      </c>
      <c r="M1991" s="168">
        <v>45743</v>
      </c>
      <c r="N1991" s="116" t="s">
        <v>10280</v>
      </c>
      <c r="O1991" s="116"/>
      <c r="P1991" s="116" t="s">
        <v>10282</v>
      </c>
      <c r="Q1991" s="168">
        <v>45747</v>
      </c>
    </row>
    <row r="1992" spans="1:17" hidden="1" x14ac:dyDescent="0.25">
      <c r="A1992" s="18">
        <v>1019100040</v>
      </c>
      <c r="B1992" s="14" t="s">
        <v>5716</v>
      </c>
      <c r="C1992" s="244" t="s">
        <v>19</v>
      </c>
      <c r="D1992" s="244" t="s">
        <v>8420</v>
      </c>
      <c r="E1992" s="245">
        <v>48</v>
      </c>
      <c r="F1992" s="246">
        <v>45727</v>
      </c>
      <c r="G1992" s="245" t="s">
        <v>15180</v>
      </c>
      <c r="H1992" s="246">
        <v>45728</v>
      </c>
      <c r="I1992" s="247" t="s">
        <v>8963</v>
      </c>
      <c r="J1992" s="247" t="s">
        <v>10678</v>
      </c>
      <c r="K1992" s="338" t="s">
        <v>10398</v>
      </c>
      <c r="L1992" s="195">
        <v>37999</v>
      </c>
      <c r="M1992" s="168">
        <v>45741</v>
      </c>
      <c r="N1992" s="116" t="s">
        <v>10930</v>
      </c>
      <c r="O1992" s="116"/>
      <c r="P1992" s="116" t="s">
        <v>10282</v>
      </c>
      <c r="Q1992" s="168">
        <v>45743</v>
      </c>
    </row>
    <row r="1993" spans="1:17" hidden="1" x14ac:dyDescent="0.25">
      <c r="A1993" s="18">
        <v>1514100320</v>
      </c>
      <c r="B1993" s="14" t="s">
        <v>3199</v>
      </c>
      <c r="C1993" s="261" t="s">
        <v>19</v>
      </c>
      <c r="D1993" s="261" t="s">
        <v>3200</v>
      </c>
      <c r="E1993" s="262">
        <v>50</v>
      </c>
      <c r="F1993" s="263">
        <v>45728</v>
      </c>
      <c r="G1993" s="263" t="s">
        <v>15180</v>
      </c>
      <c r="H1993" s="263">
        <v>45728</v>
      </c>
      <c r="I1993" s="264"/>
      <c r="J1993" s="264" t="s">
        <v>10099</v>
      </c>
      <c r="K1993" s="338" t="s">
        <v>10398</v>
      </c>
      <c r="L1993" s="195">
        <v>37999</v>
      </c>
      <c r="M1993" s="168">
        <v>45741</v>
      </c>
      <c r="N1993" s="116" t="s">
        <v>10930</v>
      </c>
      <c r="O1993" s="116"/>
      <c r="P1993" s="116" t="s">
        <v>10282</v>
      </c>
      <c r="Q1993" s="168">
        <v>45743</v>
      </c>
    </row>
    <row r="1994" spans="1:17" hidden="1" x14ac:dyDescent="0.25">
      <c r="A1994" s="18">
        <v>1318100230</v>
      </c>
      <c r="B1994" s="14" t="s">
        <v>6309</v>
      </c>
      <c r="C1994" s="261" t="s">
        <v>19</v>
      </c>
      <c r="D1994" s="261" t="s">
        <v>11999</v>
      </c>
      <c r="E1994" s="262">
        <v>2</v>
      </c>
      <c r="F1994" s="263">
        <v>45716</v>
      </c>
      <c r="G1994" s="263" t="s">
        <v>15181</v>
      </c>
      <c r="H1994" s="263">
        <v>45728</v>
      </c>
      <c r="I1994" s="264"/>
      <c r="J1994" s="264" t="s">
        <v>10099</v>
      </c>
      <c r="K1994" s="338" t="s">
        <v>10398</v>
      </c>
      <c r="L1994" s="195">
        <v>38004</v>
      </c>
      <c r="M1994" s="168">
        <v>45741</v>
      </c>
      <c r="N1994" s="116" t="s">
        <v>11077</v>
      </c>
      <c r="O1994" s="116"/>
      <c r="P1994" s="116" t="s">
        <v>10282</v>
      </c>
      <c r="Q1994" s="168">
        <v>45790</v>
      </c>
    </row>
    <row r="1995" spans="1:17" hidden="1" x14ac:dyDescent="0.25">
      <c r="A1995" s="18">
        <v>1127100220</v>
      </c>
      <c r="B1995" s="14" t="s">
        <v>8684</v>
      </c>
      <c r="C1995" s="244" t="s">
        <v>19</v>
      </c>
      <c r="D1995" s="244" t="s">
        <v>9607</v>
      </c>
      <c r="E1995" s="245">
        <v>6</v>
      </c>
      <c r="F1995" s="246">
        <v>45734</v>
      </c>
      <c r="G1995" s="245" t="s">
        <v>15182</v>
      </c>
      <c r="H1995" s="246">
        <v>45728</v>
      </c>
      <c r="I1995" s="247" t="s">
        <v>8963</v>
      </c>
      <c r="J1995" s="247" t="s">
        <v>10003</v>
      </c>
      <c r="K1995" s="338" t="s">
        <v>10398</v>
      </c>
      <c r="L1995" s="195">
        <v>38063</v>
      </c>
      <c r="M1995" s="168">
        <v>45742</v>
      </c>
      <c r="N1995" s="116" t="s">
        <v>10825</v>
      </c>
      <c r="O1995" s="116"/>
      <c r="P1995" s="116" t="s">
        <v>10282</v>
      </c>
      <c r="Q1995" s="168">
        <v>45749</v>
      </c>
    </row>
    <row r="1996" spans="1:17" hidden="1" x14ac:dyDescent="0.25">
      <c r="A1996" s="18">
        <v>1520100990</v>
      </c>
      <c r="B1996" s="14" t="s">
        <v>2541</v>
      </c>
      <c r="C1996" s="244" t="s">
        <v>19</v>
      </c>
      <c r="D1996" s="244" t="s">
        <v>11090</v>
      </c>
      <c r="E1996" s="245">
        <v>4</v>
      </c>
      <c r="F1996" s="246">
        <v>45729</v>
      </c>
      <c r="G1996" s="245" t="s">
        <v>15182</v>
      </c>
      <c r="H1996" s="246">
        <v>45728</v>
      </c>
      <c r="I1996" s="247" t="s">
        <v>8963</v>
      </c>
      <c r="J1996" s="247" t="s">
        <v>10523</v>
      </c>
      <c r="K1996" s="338" t="s">
        <v>10398</v>
      </c>
      <c r="L1996" s="195">
        <v>38063</v>
      </c>
      <c r="M1996" s="168">
        <v>45742</v>
      </c>
      <c r="N1996" s="116" t="s">
        <v>10825</v>
      </c>
      <c r="O1996" s="116"/>
      <c r="P1996" s="116" t="s">
        <v>10282</v>
      </c>
      <c r="Q1996" s="168">
        <v>45749</v>
      </c>
    </row>
    <row r="1997" spans="1:17" hidden="1" x14ac:dyDescent="0.25">
      <c r="A1997" s="18">
        <v>1520101430</v>
      </c>
      <c r="B1997" s="10" t="s">
        <v>9599</v>
      </c>
      <c r="C1997" s="244" t="s">
        <v>19</v>
      </c>
      <c r="D1997" s="244" t="s">
        <v>10095</v>
      </c>
      <c r="E1997" s="245">
        <v>4</v>
      </c>
      <c r="F1997" s="246">
        <v>45734</v>
      </c>
      <c r="G1997" s="245" t="s">
        <v>15182</v>
      </c>
      <c r="H1997" s="246">
        <v>45728</v>
      </c>
      <c r="I1997" s="247"/>
      <c r="J1997" s="247"/>
      <c r="K1997" s="338" t="s">
        <v>10398</v>
      </c>
      <c r="L1997" s="195">
        <v>38063</v>
      </c>
      <c r="M1997" s="168">
        <v>45742</v>
      </c>
      <c r="N1997" s="116" t="s">
        <v>10825</v>
      </c>
      <c r="O1997" s="116"/>
      <c r="P1997" s="116" t="s">
        <v>10282</v>
      </c>
      <c r="Q1997" s="168">
        <v>45749</v>
      </c>
    </row>
    <row r="1998" spans="1:17" hidden="1" x14ac:dyDescent="0.25">
      <c r="A1998" s="18">
        <v>1520103660</v>
      </c>
      <c r="B1998" s="14" t="s">
        <v>10937</v>
      </c>
      <c r="C1998" s="244" t="s">
        <v>19</v>
      </c>
      <c r="D1998" s="244" t="s">
        <v>10940</v>
      </c>
      <c r="E1998" s="245">
        <v>10</v>
      </c>
      <c r="F1998" s="246">
        <v>45719</v>
      </c>
      <c r="G1998" s="245" t="s">
        <v>15182</v>
      </c>
      <c r="H1998" s="246">
        <v>45728</v>
      </c>
      <c r="I1998" s="247" t="s">
        <v>8963</v>
      </c>
      <c r="J1998" s="247" t="s">
        <v>10002</v>
      </c>
      <c r="K1998" s="338" t="s">
        <v>10398</v>
      </c>
      <c r="L1998" s="195">
        <v>38063</v>
      </c>
      <c r="M1998" s="168">
        <v>45742</v>
      </c>
      <c r="N1998" s="116" t="s">
        <v>10825</v>
      </c>
      <c r="O1998" s="116"/>
      <c r="P1998" s="116" t="s">
        <v>10282</v>
      </c>
      <c r="Q1998" s="168">
        <v>45749</v>
      </c>
    </row>
    <row r="1999" spans="1:17" hidden="1" x14ac:dyDescent="0.25">
      <c r="A1999" s="18">
        <v>1513100320</v>
      </c>
      <c r="B1999" s="14" t="s">
        <v>4325</v>
      </c>
      <c r="C1999" s="265" t="s">
        <v>19</v>
      </c>
      <c r="D1999" s="265" t="s">
        <v>6918</v>
      </c>
      <c r="E1999" s="266">
        <v>500</v>
      </c>
      <c r="F1999" s="267">
        <v>45716</v>
      </c>
      <c r="G1999" s="266" t="s">
        <v>15183</v>
      </c>
      <c r="H1999" s="267">
        <v>45728</v>
      </c>
      <c r="I1999" s="268"/>
      <c r="J1999" s="268"/>
      <c r="K1999" s="338" t="s">
        <v>10398</v>
      </c>
      <c r="L1999" s="195">
        <v>37958</v>
      </c>
      <c r="M1999" s="168">
        <v>45734</v>
      </c>
      <c r="N1999" s="116" t="s">
        <v>10175</v>
      </c>
      <c r="O1999" s="116" t="s">
        <v>15617</v>
      </c>
      <c r="P1999" s="116" t="s">
        <v>10282</v>
      </c>
      <c r="Q1999" s="168">
        <v>45807</v>
      </c>
    </row>
    <row r="2000" spans="1:17" hidden="1" x14ac:dyDescent="0.25">
      <c r="A2000" s="18">
        <v>1113102730</v>
      </c>
      <c r="B2000" s="14" t="s">
        <v>12133</v>
      </c>
      <c r="C2000" s="261" t="s">
        <v>19</v>
      </c>
      <c r="D2000" s="261" t="s">
        <v>12134</v>
      </c>
      <c r="E2000" s="262">
        <v>1</v>
      </c>
      <c r="F2000" s="263">
        <v>45721</v>
      </c>
      <c r="G2000" s="263" t="s">
        <v>15184</v>
      </c>
      <c r="H2000" s="263">
        <v>45728</v>
      </c>
      <c r="I2000" s="264"/>
      <c r="J2000" s="264" t="s">
        <v>10099</v>
      </c>
      <c r="K2000" s="338" t="s">
        <v>10398</v>
      </c>
      <c r="L2000" s="195">
        <v>38065</v>
      </c>
      <c r="M2000" s="168">
        <v>45742</v>
      </c>
      <c r="N2000" s="116" t="s">
        <v>10227</v>
      </c>
      <c r="O2000" s="116"/>
      <c r="P2000" s="116" t="s">
        <v>10282</v>
      </c>
      <c r="Q2000" s="168">
        <v>45750</v>
      </c>
    </row>
    <row r="2001" spans="1:17" hidden="1" x14ac:dyDescent="0.25">
      <c r="A2001" s="18">
        <v>1511104740</v>
      </c>
      <c r="B2001" s="19" t="s">
        <v>7330</v>
      </c>
      <c r="C2001" s="261" t="s">
        <v>19</v>
      </c>
      <c r="D2001" s="261" t="s">
        <v>10915</v>
      </c>
      <c r="E2001" s="262">
        <v>12</v>
      </c>
      <c r="F2001" s="263">
        <v>45727</v>
      </c>
      <c r="G2001" s="263" t="s">
        <v>15185</v>
      </c>
      <c r="H2001" s="263">
        <v>45728</v>
      </c>
      <c r="I2001" s="264"/>
      <c r="J2001" s="264" t="s">
        <v>10099</v>
      </c>
      <c r="K2001" s="338" t="s">
        <v>10398</v>
      </c>
      <c r="L2001" s="195">
        <v>38163</v>
      </c>
      <c r="M2001" s="168">
        <v>45747</v>
      </c>
      <c r="N2001" s="116" t="s">
        <v>10175</v>
      </c>
      <c r="O2001" s="116"/>
      <c r="P2001" s="116" t="s">
        <v>10282</v>
      </c>
      <c r="Q2001" s="168">
        <v>45751</v>
      </c>
    </row>
    <row r="2002" spans="1:17" hidden="1" x14ac:dyDescent="0.25">
      <c r="A2002" s="18">
        <v>1521100130</v>
      </c>
      <c r="B2002" s="14" t="s">
        <v>7120</v>
      </c>
      <c r="C2002" s="261" t="s">
        <v>19</v>
      </c>
      <c r="D2002" s="261" t="s">
        <v>7122</v>
      </c>
      <c r="E2002" s="262">
        <v>12</v>
      </c>
      <c r="F2002" s="263">
        <v>45727</v>
      </c>
      <c r="G2002" s="263" t="s">
        <v>15185</v>
      </c>
      <c r="H2002" s="263">
        <v>45728</v>
      </c>
      <c r="I2002" s="264"/>
      <c r="J2002" s="264" t="s">
        <v>10099</v>
      </c>
      <c r="K2002" s="338" t="s">
        <v>10398</v>
      </c>
      <c r="L2002" s="195">
        <v>38163</v>
      </c>
      <c r="M2002" s="168">
        <v>45747</v>
      </c>
      <c r="N2002" s="116" t="s">
        <v>10175</v>
      </c>
      <c r="O2002" s="116"/>
      <c r="P2002" s="116" t="s">
        <v>10282</v>
      </c>
      <c r="Q2002" s="168">
        <v>45751</v>
      </c>
    </row>
    <row r="2003" spans="1:17" hidden="1" x14ac:dyDescent="0.25">
      <c r="A2003" s="18">
        <v>1810104100</v>
      </c>
      <c r="B2003" s="14" t="s">
        <v>4942</v>
      </c>
      <c r="C2003" s="244" t="s">
        <v>19</v>
      </c>
      <c r="D2003" s="244" t="s">
        <v>7243</v>
      </c>
      <c r="E2003" s="245">
        <v>60</v>
      </c>
      <c r="F2003" s="246">
        <v>45728</v>
      </c>
      <c r="G2003" s="245" t="s">
        <v>15185</v>
      </c>
      <c r="H2003" s="246">
        <v>45728</v>
      </c>
      <c r="I2003" s="247" t="s">
        <v>8963</v>
      </c>
      <c r="J2003" s="247" t="s">
        <v>10678</v>
      </c>
      <c r="K2003" s="338" t="s">
        <v>10398</v>
      </c>
      <c r="L2003" s="195">
        <v>38163</v>
      </c>
      <c r="M2003" s="168">
        <v>45747</v>
      </c>
      <c r="N2003" s="116" t="s">
        <v>10175</v>
      </c>
      <c r="O2003" s="116"/>
      <c r="P2003" s="116" t="s">
        <v>10282</v>
      </c>
      <c r="Q2003" s="168">
        <v>45751</v>
      </c>
    </row>
    <row r="2004" spans="1:17" hidden="1" x14ac:dyDescent="0.25">
      <c r="A2004" s="18">
        <v>1016100040</v>
      </c>
      <c r="B2004" s="14" t="s">
        <v>4512</v>
      </c>
      <c r="C2004" s="244" t="s">
        <v>19</v>
      </c>
      <c r="D2004" s="244" t="s">
        <v>8164</v>
      </c>
      <c r="E2004" s="245">
        <v>4</v>
      </c>
      <c r="F2004" s="246">
        <v>45727</v>
      </c>
      <c r="G2004" s="245" t="s">
        <v>15186</v>
      </c>
      <c r="H2004" s="246">
        <v>45728</v>
      </c>
      <c r="I2004" s="247" t="s">
        <v>8963</v>
      </c>
      <c r="J2004" s="247" t="s">
        <v>10002</v>
      </c>
      <c r="K2004" s="338" t="s">
        <v>10398</v>
      </c>
      <c r="L2004" s="195">
        <v>37998</v>
      </c>
      <c r="M2004" s="168">
        <v>45741</v>
      </c>
      <c r="N2004" s="116" t="s">
        <v>10305</v>
      </c>
      <c r="O2004" s="116"/>
      <c r="P2004" s="116" t="s">
        <v>10282</v>
      </c>
      <c r="Q2004" s="168">
        <v>45742</v>
      </c>
    </row>
    <row r="2005" spans="1:17" hidden="1" x14ac:dyDescent="0.25">
      <c r="A2005" s="18">
        <v>1810102280</v>
      </c>
      <c r="B2005" s="14" t="s">
        <v>978</v>
      </c>
      <c r="C2005" s="244" t="s">
        <v>19</v>
      </c>
      <c r="D2005" s="244" t="s">
        <v>7388</v>
      </c>
      <c r="E2005" s="245">
        <v>12</v>
      </c>
      <c r="F2005" s="246">
        <v>45727</v>
      </c>
      <c r="G2005" s="245" t="s">
        <v>15187</v>
      </c>
      <c r="H2005" s="246">
        <v>45728</v>
      </c>
      <c r="I2005" s="247" t="s">
        <v>8963</v>
      </c>
      <c r="J2005" s="247" t="s">
        <v>10887</v>
      </c>
      <c r="K2005" s="338" t="s">
        <v>10398</v>
      </c>
      <c r="L2005" s="195">
        <v>38000</v>
      </c>
      <c r="M2005" s="168">
        <v>45741</v>
      </c>
      <c r="N2005" s="116" t="s">
        <v>10465</v>
      </c>
      <c r="O2005" s="116"/>
      <c r="P2005" s="116" t="s">
        <v>10282</v>
      </c>
      <c r="Q2005" s="168">
        <v>45747</v>
      </c>
    </row>
    <row r="2006" spans="1:17" hidden="1" x14ac:dyDescent="0.25">
      <c r="A2006" s="18">
        <v>1010101250</v>
      </c>
      <c r="B2006" s="14" t="s">
        <v>9777</v>
      </c>
      <c r="C2006" s="244" t="s">
        <v>19</v>
      </c>
      <c r="D2006" s="244" t="s">
        <v>5781</v>
      </c>
      <c r="E2006" s="245">
        <v>500</v>
      </c>
      <c r="F2006" s="246">
        <v>45719</v>
      </c>
      <c r="G2006" s="245" t="s">
        <v>15188</v>
      </c>
      <c r="H2006" s="246">
        <v>45728</v>
      </c>
      <c r="I2006" s="247" t="s">
        <v>8963</v>
      </c>
      <c r="J2006" s="268"/>
      <c r="K2006" s="338" t="s">
        <v>10398</v>
      </c>
      <c r="L2006" s="195">
        <v>37941</v>
      </c>
      <c r="M2006" s="168">
        <v>45733</v>
      </c>
      <c r="N2006" s="116" t="s">
        <v>11874</v>
      </c>
      <c r="O2006" s="116"/>
      <c r="P2006" s="116" t="s">
        <v>10282</v>
      </c>
      <c r="Q2006" s="168">
        <v>45734</v>
      </c>
    </row>
    <row r="2007" spans="1:17" hidden="1" x14ac:dyDescent="0.25">
      <c r="A2007" s="18">
        <v>1612100030</v>
      </c>
      <c r="B2007" s="14" t="s">
        <v>5838</v>
      </c>
      <c r="C2007" s="244" t="s">
        <v>19</v>
      </c>
      <c r="D2007" s="244" t="s">
        <v>6470</v>
      </c>
      <c r="E2007" s="245">
        <v>20</v>
      </c>
      <c r="F2007" s="246">
        <v>45722</v>
      </c>
      <c r="G2007" s="245" t="s">
        <v>15189</v>
      </c>
      <c r="H2007" s="246">
        <v>45728</v>
      </c>
      <c r="I2007" s="247" t="s">
        <v>8963</v>
      </c>
      <c r="J2007" s="247" t="s">
        <v>10410</v>
      </c>
      <c r="K2007" s="338" t="s">
        <v>10398</v>
      </c>
      <c r="L2007" s="195">
        <v>37964</v>
      </c>
      <c r="M2007" s="168">
        <v>45734</v>
      </c>
      <c r="N2007" s="116" t="s">
        <v>11877</v>
      </c>
      <c r="O2007" s="116"/>
      <c r="P2007" s="116" t="s">
        <v>10282</v>
      </c>
      <c r="Q2007" s="168">
        <v>45775</v>
      </c>
    </row>
    <row r="2008" spans="1:17" hidden="1" x14ac:dyDescent="0.25">
      <c r="A2008" s="18">
        <v>1810104780</v>
      </c>
      <c r="B2008" s="10" t="s">
        <v>3690</v>
      </c>
      <c r="C2008" s="244" t="s">
        <v>19</v>
      </c>
      <c r="D2008" s="244" t="s">
        <v>6574</v>
      </c>
      <c r="E2008" s="245">
        <v>200</v>
      </c>
      <c r="F2008" s="246">
        <v>45727</v>
      </c>
      <c r="G2008" s="245" t="s">
        <v>15190</v>
      </c>
      <c r="H2008" s="246">
        <v>45728</v>
      </c>
      <c r="I2008" s="247" t="s">
        <v>8963</v>
      </c>
      <c r="J2008" s="247" t="s">
        <v>15141</v>
      </c>
      <c r="K2008" s="338" t="s">
        <v>10398</v>
      </c>
      <c r="L2008" s="195">
        <v>37966</v>
      </c>
      <c r="M2008" s="168">
        <v>45735</v>
      </c>
      <c r="N2008" s="116" t="s">
        <v>10227</v>
      </c>
      <c r="O2008" s="116"/>
      <c r="P2008" s="116" t="s">
        <v>10282</v>
      </c>
      <c r="Q2008" s="168">
        <v>45735</v>
      </c>
    </row>
    <row r="2009" spans="1:17" hidden="1" x14ac:dyDescent="0.25">
      <c r="A2009" s="18">
        <v>1810104820</v>
      </c>
      <c r="B2009" s="10" t="s">
        <v>3705</v>
      </c>
      <c r="C2009" s="265" t="s">
        <v>19</v>
      </c>
      <c r="D2009" s="265" t="s">
        <v>6837</v>
      </c>
      <c r="E2009" s="266">
        <v>200</v>
      </c>
      <c r="F2009" s="267">
        <v>45727</v>
      </c>
      <c r="G2009" s="266" t="s">
        <v>15190</v>
      </c>
      <c r="H2009" s="267">
        <v>45728</v>
      </c>
      <c r="I2009" s="268"/>
      <c r="J2009" s="268"/>
      <c r="K2009" s="338" t="s">
        <v>10398</v>
      </c>
      <c r="L2009" s="195">
        <v>37966</v>
      </c>
      <c r="M2009" s="168">
        <v>45735</v>
      </c>
      <c r="N2009" s="116" t="s">
        <v>10227</v>
      </c>
      <c r="O2009" s="116"/>
      <c r="P2009" s="116" t="s">
        <v>10282</v>
      </c>
      <c r="Q2009" s="168">
        <v>45735</v>
      </c>
    </row>
    <row r="2010" spans="1:17" hidden="1" x14ac:dyDescent="0.25">
      <c r="A2010" s="18">
        <v>1010105830</v>
      </c>
      <c r="B2010" s="14" t="s">
        <v>6077</v>
      </c>
      <c r="C2010" s="244" t="s">
        <v>19</v>
      </c>
      <c r="D2010" s="244" t="s">
        <v>15221</v>
      </c>
      <c r="E2010" s="245">
        <v>200</v>
      </c>
      <c r="F2010" s="246">
        <v>45735</v>
      </c>
      <c r="G2010" s="245" t="s">
        <v>15222</v>
      </c>
      <c r="H2010" s="246">
        <v>45735</v>
      </c>
      <c r="I2010" s="247" t="s">
        <v>8963</v>
      </c>
      <c r="J2010" s="247" t="s">
        <v>10676</v>
      </c>
      <c r="K2010" s="338" t="s">
        <v>10865</v>
      </c>
      <c r="L2010" s="195">
        <v>38150</v>
      </c>
      <c r="M2010" s="168">
        <v>45747</v>
      </c>
      <c r="N2010" s="116" t="s">
        <v>11874</v>
      </c>
      <c r="O2010" s="116"/>
      <c r="P2010" s="116" t="s">
        <v>10282</v>
      </c>
      <c r="Q2010" s="168">
        <v>45748</v>
      </c>
    </row>
    <row r="2011" spans="1:17" hidden="1" x14ac:dyDescent="0.25">
      <c r="A2011" s="18">
        <v>1013100090</v>
      </c>
      <c r="B2011" s="14" t="s">
        <v>8015</v>
      </c>
      <c r="C2011" s="265" t="s">
        <v>7375</v>
      </c>
      <c r="D2011" s="265" t="s">
        <v>7703</v>
      </c>
      <c r="E2011" s="266">
        <v>5</v>
      </c>
      <c r="F2011" s="267">
        <v>45735</v>
      </c>
      <c r="G2011" s="245" t="s">
        <v>15256</v>
      </c>
      <c r="H2011" s="246">
        <v>45740</v>
      </c>
      <c r="I2011" s="268"/>
      <c r="J2011" s="268"/>
      <c r="K2011" s="338" t="s">
        <v>10398</v>
      </c>
      <c r="L2011" s="195">
        <v>38093</v>
      </c>
      <c r="M2011" s="168">
        <v>45743</v>
      </c>
      <c r="N2011" s="116" t="s">
        <v>10291</v>
      </c>
      <c r="O2011" s="116"/>
      <c r="P2011" s="116" t="s">
        <v>10282</v>
      </c>
      <c r="Q2011" s="168">
        <v>45752</v>
      </c>
    </row>
    <row r="2012" spans="1:17" hidden="1" x14ac:dyDescent="0.25">
      <c r="A2012" s="18">
        <v>1027100100</v>
      </c>
      <c r="B2012" s="165" t="s">
        <v>481</v>
      </c>
      <c r="C2012" s="244" t="s">
        <v>19</v>
      </c>
      <c r="D2012" s="244" t="s">
        <v>8273</v>
      </c>
      <c r="E2012" s="245">
        <v>15</v>
      </c>
      <c r="F2012" s="246">
        <v>45735</v>
      </c>
      <c r="G2012" s="245" t="s">
        <v>15256</v>
      </c>
      <c r="H2012" s="246">
        <v>45740</v>
      </c>
      <c r="I2012" s="247" t="s">
        <v>8963</v>
      </c>
      <c r="J2012" s="247" t="s">
        <v>10410</v>
      </c>
      <c r="K2012" s="338" t="s">
        <v>10398</v>
      </c>
      <c r="L2012" s="195">
        <v>38093</v>
      </c>
      <c r="M2012" s="168">
        <v>45743</v>
      </c>
      <c r="N2012" s="116" t="s">
        <v>10291</v>
      </c>
      <c r="O2012" s="116"/>
      <c r="P2012" s="116" t="s">
        <v>10282</v>
      </c>
      <c r="Q2012" s="168">
        <v>45752</v>
      </c>
    </row>
    <row r="2013" spans="1:17" hidden="1" x14ac:dyDescent="0.25">
      <c r="A2013" s="18">
        <v>1027100250</v>
      </c>
      <c r="B2013" s="165" t="s">
        <v>7699</v>
      </c>
      <c r="C2013" s="265" t="s">
        <v>7375</v>
      </c>
      <c r="D2013" s="265" t="s">
        <v>7702</v>
      </c>
      <c r="E2013" s="266">
        <v>5</v>
      </c>
      <c r="F2013" s="267">
        <v>45735</v>
      </c>
      <c r="G2013" s="245" t="s">
        <v>15256</v>
      </c>
      <c r="H2013" s="246">
        <v>45740</v>
      </c>
      <c r="I2013" s="268"/>
      <c r="J2013" s="268"/>
      <c r="K2013" s="338" t="s">
        <v>10398</v>
      </c>
      <c r="L2013" s="195">
        <v>38093</v>
      </c>
      <c r="M2013" s="168">
        <v>45743</v>
      </c>
      <c r="N2013" s="116" t="s">
        <v>10291</v>
      </c>
      <c r="O2013" s="116"/>
      <c r="P2013" s="116" t="s">
        <v>10282</v>
      </c>
      <c r="Q2013" s="168">
        <v>45752</v>
      </c>
    </row>
    <row r="2014" spans="1:17" hidden="1" x14ac:dyDescent="0.25">
      <c r="A2014" s="18">
        <v>1012100020</v>
      </c>
      <c r="B2014" s="165" t="s">
        <v>4182</v>
      </c>
      <c r="C2014" s="261" t="s">
        <v>19</v>
      </c>
      <c r="D2014" s="261" t="s">
        <v>4183</v>
      </c>
      <c r="E2014" s="262">
        <v>8</v>
      </c>
      <c r="F2014" s="263">
        <v>45734</v>
      </c>
      <c r="G2014" s="263" t="s">
        <v>15257</v>
      </c>
      <c r="H2014" s="263">
        <v>45740</v>
      </c>
      <c r="I2014" s="264"/>
      <c r="J2014" s="264" t="s">
        <v>10099</v>
      </c>
      <c r="K2014" s="338" t="s">
        <v>10398</v>
      </c>
      <c r="L2014" s="195">
        <v>38087</v>
      </c>
      <c r="M2014" s="168">
        <v>45743</v>
      </c>
      <c r="N2014" s="116" t="s">
        <v>11874</v>
      </c>
      <c r="O2014" s="116"/>
      <c r="P2014" s="116" t="s">
        <v>10282</v>
      </c>
      <c r="Q2014" s="168">
        <v>45744</v>
      </c>
    </row>
    <row r="2015" spans="1:17" hidden="1" x14ac:dyDescent="0.25">
      <c r="A2015" s="18">
        <v>1018100830</v>
      </c>
      <c r="B2015" s="165" t="s">
        <v>8298</v>
      </c>
      <c r="C2015" s="244" t="s">
        <v>731</v>
      </c>
      <c r="D2015" s="244" t="s">
        <v>8297</v>
      </c>
      <c r="E2015" s="245">
        <v>12</v>
      </c>
      <c r="F2015" s="246">
        <v>45735</v>
      </c>
      <c r="G2015" s="245" t="s">
        <v>15258</v>
      </c>
      <c r="H2015" s="246">
        <v>45740</v>
      </c>
      <c r="I2015" s="247" t="s">
        <v>8963</v>
      </c>
      <c r="J2015" s="247" t="s">
        <v>10523</v>
      </c>
      <c r="K2015" s="338" t="s">
        <v>10398</v>
      </c>
      <c r="L2015" s="195">
        <v>38217</v>
      </c>
      <c r="M2015" s="168">
        <v>45756</v>
      </c>
      <c r="N2015" s="116" t="s">
        <v>10223</v>
      </c>
      <c r="O2015" s="116"/>
      <c r="P2015" s="116" t="s">
        <v>10282</v>
      </c>
      <c r="Q2015" s="168">
        <v>45757</v>
      </c>
    </row>
    <row r="2016" spans="1:17" hidden="1" x14ac:dyDescent="0.25">
      <c r="A2016" s="18">
        <v>1219100290</v>
      </c>
      <c r="B2016" s="165" t="s">
        <v>914</v>
      </c>
      <c r="C2016" s="244" t="s">
        <v>19</v>
      </c>
      <c r="D2016" s="244" t="s">
        <v>915</v>
      </c>
      <c r="E2016" s="245">
        <v>24</v>
      </c>
      <c r="F2016" s="246">
        <v>45729</v>
      </c>
      <c r="G2016" s="245" t="s">
        <v>15258</v>
      </c>
      <c r="H2016" s="246">
        <v>45740</v>
      </c>
      <c r="I2016" s="247" t="s">
        <v>8963</v>
      </c>
      <c r="J2016" s="247" t="s">
        <v>10523</v>
      </c>
      <c r="K2016" s="338" t="s">
        <v>10398</v>
      </c>
      <c r="L2016" s="195">
        <v>38187</v>
      </c>
      <c r="M2016" s="168">
        <v>45754</v>
      </c>
      <c r="N2016" s="116" t="s">
        <v>10618</v>
      </c>
      <c r="O2016" s="116" t="s">
        <v>15589</v>
      </c>
      <c r="P2016" s="116" t="s">
        <v>10282</v>
      </c>
      <c r="Q2016" s="168">
        <v>45816</v>
      </c>
    </row>
    <row r="2017" spans="1:17" hidden="1" x14ac:dyDescent="0.25">
      <c r="A2017" s="18">
        <v>1010100120</v>
      </c>
      <c r="B2017" s="165" t="s">
        <v>2270</v>
      </c>
      <c r="C2017" s="244" t="s">
        <v>19</v>
      </c>
      <c r="D2017" s="244" t="s">
        <v>2271</v>
      </c>
      <c r="E2017" s="245">
        <v>100</v>
      </c>
      <c r="F2017" s="246">
        <v>45735</v>
      </c>
      <c r="G2017" s="245" t="s">
        <v>15259</v>
      </c>
      <c r="H2017" s="246">
        <v>45740</v>
      </c>
      <c r="I2017" s="247" t="s">
        <v>8963</v>
      </c>
      <c r="J2017" s="247" t="s">
        <v>10781</v>
      </c>
      <c r="K2017" s="338" t="s">
        <v>10398</v>
      </c>
      <c r="L2017" s="195">
        <v>38174</v>
      </c>
      <c r="M2017" s="168">
        <v>45750</v>
      </c>
      <c r="N2017" s="116" t="s">
        <v>10284</v>
      </c>
      <c r="O2017" s="116"/>
      <c r="P2017" s="116" t="s">
        <v>10282</v>
      </c>
      <c r="Q2017" s="168">
        <v>45754</v>
      </c>
    </row>
    <row r="2018" spans="1:17" hidden="1" x14ac:dyDescent="0.25">
      <c r="A2018" s="18">
        <v>1018100720</v>
      </c>
      <c r="B2018" s="165" t="s">
        <v>7422</v>
      </c>
      <c r="C2018" s="244" t="s">
        <v>19</v>
      </c>
      <c r="D2018" s="244" t="s">
        <v>7423</v>
      </c>
      <c r="E2018" s="245">
        <v>20</v>
      </c>
      <c r="F2018" s="246">
        <v>45729</v>
      </c>
      <c r="G2018" s="245" t="s">
        <v>15259</v>
      </c>
      <c r="H2018" s="246">
        <v>45740</v>
      </c>
      <c r="I2018" s="247" t="s">
        <v>8963</v>
      </c>
      <c r="J2018" s="247" t="s">
        <v>10887</v>
      </c>
      <c r="K2018" s="338" t="s">
        <v>10398</v>
      </c>
      <c r="L2018" s="195">
        <v>38173</v>
      </c>
      <c r="M2018" s="168">
        <v>45750</v>
      </c>
      <c r="N2018" s="116" t="s">
        <v>10273</v>
      </c>
      <c r="O2018" s="116"/>
      <c r="P2018" s="116" t="s">
        <v>10282</v>
      </c>
      <c r="Q2018" s="168">
        <v>45752</v>
      </c>
    </row>
    <row r="2019" spans="1:17" hidden="1" x14ac:dyDescent="0.25">
      <c r="A2019" s="18">
        <v>1022102100</v>
      </c>
      <c r="B2019" s="376" t="s">
        <v>955</v>
      </c>
      <c r="C2019" s="244" t="s">
        <v>19</v>
      </c>
      <c r="D2019" s="244" t="s">
        <v>956</v>
      </c>
      <c r="E2019" s="245">
        <v>20</v>
      </c>
      <c r="F2019" s="246">
        <v>45734</v>
      </c>
      <c r="G2019" s="245" t="s">
        <v>15259</v>
      </c>
      <c r="H2019" s="246">
        <v>45740</v>
      </c>
      <c r="I2019" s="247" t="s">
        <v>8963</v>
      </c>
      <c r="J2019" s="247" t="s">
        <v>10523</v>
      </c>
      <c r="K2019" s="338" t="s">
        <v>10398</v>
      </c>
      <c r="L2019" s="195">
        <v>38173</v>
      </c>
      <c r="M2019" s="168">
        <v>45750</v>
      </c>
      <c r="N2019" s="116" t="s">
        <v>10273</v>
      </c>
      <c r="O2019" s="116"/>
      <c r="P2019" s="116" t="s">
        <v>10282</v>
      </c>
      <c r="Q2019" s="168">
        <v>45752</v>
      </c>
    </row>
    <row r="2020" spans="1:17" hidden="1" x14ac:dyDescent="0.25">
      <c r="A2020" s="18">
        <v>1314101050</v>
      </c>
      <c r="B2020" s="165" t="s">
        <v>11908</v>
      </c>
      <c r="C2020" s="244" t="s">
        <v>19</v>
      </c>
      <c r="D2020" s="244" t="s">
        <v>11919</v>
      </c>
      <c r="E2020" s="245">
        <v>20</v>
      </c>
      <c r="F2020" s="246">
        <v>45729</v>
      </c>
      <c r="G2020" s="245" t="s">
        <v>15260</v>
      </c>
      <c r="H2020" s="246">
        <v>45740</v>
      </c>
      <c r="I2020" s="247" t="s">
        <v>8963</v>
      </c>
      <c r="J2020" s="247" t="s">
        <v>10410</v>
      </c>
      <c r="K2020" s="338" t="s">
        <v>10398</v>
      </c>
      <c r="L2020" s="195">
        <v>38175</v>
      </c>
      <c r="M2020" s="168">
        <v>45750</v>
      </c>
      <c r="N2020" s="116" t="s">
        <v>11993</v>
      </c>
      <c r="O2020" s="116"/>
      <c r="P2020" s="116" t="s">
        <v>10282</v>
      </c>
      <c r="Q2020" s="168">
        <v>45772</v>
      </c>
    </row>
    <row r="2021" spans="1:17" hidden="1" x14ac:dyDescent="0.25">
      <c r="A2021" s="18">
        <v>1023100140</v>
      </c>
      <c r="B2021" s="165" t="s">
        <v>1689</v>
      </c>
      <c r="C2021" s="244" t="s">
        <v>19</v>
      </c>
      <c r="D2021" s="244" t="s">
        <v>1690</v>
      </c>
      <c r="E2021" s="245">
        <v>120</v>
      </c>
      <c r="F2021" s="246">
        <v>45733</v>
      </c>
      <c r="G2021" s="245" t="s">
        <v>15261</v>
      </c>
      <c r="H2021" s="246">
        <v>45740</v>
      </c>
      <c r="I2021" s="247" t="s">
        <v>8963</v>
      </c>
      <c r="J2021" s="247" t="s">
        <v>15215</v>
      </c>
      <c r="K2021" s="338" t="s">
        <v>10398</v>
      </c>
      <c r="L2021" s="195">
        <v>38092</v>
      </c>
      <c r="M2021" s="168">
        <v>45743</v>
      </c>
      <c r="N2021" s="116" t="s">
        <v>10988</v>
      </c>
      <c r="O2021" s="116"/>
      <c r="P2021" s="116" t="s">
        <v>10282</v>
      </c>
      <c r="Q2021" s="168">
        <v>45747</v>
      </c>
    </row>
    <row r="2022" spans="1:17" hidden="1" x14ac:dyDescent="0.25">
      <c r="A2022" s="18">
        <v>1023100340</v>
      </c>
      <c r="B2022" s="165" t="s">
        <v>1683</v>
      </c>
      <c r="C2022" s="265" t="s">
        <v>19</v>
      </c>
      <c r="D2022" s="265" t="s">
        <v>1684</v>
      </c>
      <c r="E2022" s="266">
        <v>120</v>
      </c>
      <c r="F2022" s="267">
        <v>45733</v>
      </c>
      <c r="G2022" s="266" t="s">
        <v>15261</v>
      </c>
      <c r="H2022" s="267">
        <v>45740</v>
      </c>
      <c r="I2022" s="268"/>
      <c r="J2022" s="268"/>
      <c r="K2022" s="338" t="s">
        <v>10398</v>
      </c>
      <c r="L2022" s="195">
        <v>38092</v>
      </c>
      <c r="M2022" s="168">
        <v>45743</v>
      </c>
      <c r="N2022" s="116" t="s">
        <v>10988</v>
      </c>
      <c r="O2022" s="116"/>
      <c r="P2022" s="116" t="s">
        <v>10282</v>
      </c>
      <c r="Q2022" s="168">
        <v>45747</v>
      </c>
    </row>
    <row r="2023" spans="1:17" hidden="1" x14ac:dyDescent="0.25">
      <c r="A2023" s="18">
        <v>1810101720</v>
      </c>
      <c r="B2023" s="14" t="s">
        <v>1686</v>
      </c>
      <c r="C2023" s="265" t="s">
        <v>19</v>
      </c>
      <c r="D2023" s="265" t="s">
        <v>1687</v>
      </c>
      <c r="E2023" s="266">
        <v>48</v>
      </c>
      <c r="F2023" s="267">
        <v>45736</v>
      </c>
      <c r="G2023" s="266" t="s">
        <v>15261</v>
      </c>
      <c r="H2023" s="267">
        <v>45740</v>
      </c>
      <c r="I2023" s="268"/>
      <c r="J2023" s="268"/>
      <c r="K2023" s="338" t="s">
        <v>10398</v>
      </c>
      <c r="L2023" s="195">
        <v>38092</v>
      </c>
      <c r="M2023" s="168">
        <v>45743</v>
      </c>
      <c r="N2023" s="116" t="s">
        <v>10988</v>
      </c>
      <c r="O2023" s="116"/>
      <c r="P2023" s="116" t="s">
        <v>10282</v>
      </c>
      <c r="Q2023" s="168">
        <v>45747</v>
      </c>
    </row>
    <row r="2024" spans="1:17" hidden="1" x14ac:dyDescent="0.25">
      <c r="A2024" s="18">
        <v>1122100000</v>
      </c>
      <c r="B2024" s="14" t="s">
        <v>2232</v>
      </c>
      <c r="C2024" s="265" t="s">
        <v>19</v>
      </c>
      <c r="D2024" s="265" t="s">
        <v>7637</v>
      </c>
      <c r="E2024" s="266">
        <v>6</v>
      </c>
      <c r="F2024" s="267">
        <v>45735</v>
      </c>
      <c r="G2024" s="266" t="s">
        <v>15262</v>
      </c>
      <c r="H2024" s="267">
        <v>45740</v>
      </c>
      <c r="I2024" s="268"/>
      <c r="J2024" s="268"/>
      <c r="K2024" s="338" t="s">
        <v>10398</v>
      </c>
      <c r="L2024" s="195">
        <v>38202</v>
      </c>
      <c r="M2024" s="168">
        <v>45755</v>
      </c>
      <c r="N2024" s="116" t="s">
        <v>10844</v>
      </c>
      <c r="O2024" s="116"/>
      <c r="P2024" s="116" t="s">
        <v>10282</v>
      </c>
      <c r="Q2024" s="168">
        <v>45789</v>
      </c>
    </row>
    <row r="2025" spans="1:17" hidden="1" x14ac:dyDescent="0.25">
      <c r="A2025" s="18">
        <v>1810104780</v>
      </c>
      <c r="B2025" s="10" t="s">
        <v>3690</v>
      </c>
      <c r="C2025" s="265" t="s">
        <v>19</v>
      </c>
      <c r="D2025" s="265" t="s">
        <v>6574</v>
      </c>
      <c r="E2025" s="266">
        <v>200</v>
      </c>
      <c r="F2025" s="267">
        <v>45735</v>
      </c>
      <c r="G2025" s="266" t="s">
        <v>15262</v>
      </c>
      <c r="H2025" s="267">
        <v>45740</v>
      </c>
      <c r="I2025" s="268"/>
      <c r="J2025" s="268"/>
      <c r="K2025" s="338" t="s">
        <v>10398</v>
      </c>
      <c r="L2025" s="195">
        <v>38074</v>
      </c>
      <c r="M2025" s="168">
        <v>45747</v>
      </c>
      <c r="N2025" s="116" t="s">
        <v>10227</v>
      </c>
      <c r="O2025" s="116"/>
      <c r="P2025" s="116" t="s">
        <v>10282</v>
      </c>
      <c r="Q2025" s="168">
        <v>45818</v>
      </c>
    </row>
    <row r="2026" spans="1:17" hidden="1" x14ac:dyDescent="0.25">
      <c r="A2026" s="18">
        <v>1512101810</v>
      </c>
      <c r="B2026" s="19" t="s">
        <v>4939</v>
      </c>
      <c r="C2026" s="244" t="s">
        <v>19</v>
      </c>
      <c r="D2026" s="244" t="s">
        <v>4940</v>
      </c>
      <c r="E2026" s="245">
        <v>40</v>
      </c>
      <c r="F2026" s="246">
        <v>45734</v>
      </c>
      <c r="G2026" s="245" t="s">
        <v>15263</v>
      </c>
      <c r="H2026" s="246">
        <v>45740</v>
      </c>
      <c r="I2026" s="247" t="s">
        <v>8963</v>
      </c>
      <c r="J2026" s="247" t="s">
        <v>10673</v>
      </c>
      <c r="K2026" s="338" t="s">
        <v>10398</v>
      </c>
      <c r="L2026" s="195">
        <v>38172</v>
      </c>
      <c r="M2026" s="168">
        <v>45750</v>
      </c>
      <c r="N2026" s="116" t="s">
        <v>10175</v>
      </c>
      <c r="O2026" s="116"/>
      <c r="P2026" s="116" t="s">
        <v>10282</v>
      </c>
      <c r="Q2026" s="168">
        <v>45751</v>
      </c>
    </row>
    <row r="2027" spans="1:17" hidden="1" x14ac:dyDescent="0.25">
      <c r="A2027" s="18">
        <v>1512107730</v>
      </c>
      <c r="B2027" s="10" t="s">
        <v>11510</v>
      </c>
      <c r="C2027" s="244" t="s">
        <v>19</v>
      </c>
      <c r="D2027" s="244" t="s">
        <v>6924</v>
      </c>
      <c r="E2027" s="245">
        <v>8</v>
      </c>
      <c r="F2027" s="246">
        <v>45733</v>
      </c>
      <c r="G2027" s="245" t="s">
        <v>15263</v>
      </c>
      <c r="H2027" s="246">
        <v>45740</v>
      </c>
      <c r="I2027" s="247" t="s">
        <v>8963</v>
      </c>
      <c r="J2027" s="247" t="s">
        <v>10633</v>
      </c>
      <c r="K2027" s="338" t="s">
        <v>10398</v>
      </c>
      <c r="L2027" s="195">
        <v>38172</v>
      </c>
      <c r="M2027" s="168">
        <v>45750</v>
      </c>
      <c r="N2027" s="116" t="s">
        <v>10175</v>
      </c>
      <c r="O2027" s="116"/>
      <c r="P2027" s="116" t="s">
        <v>10282</v>
      </c>
      <c r="Q2027" s="168">
        <v>45751</v>
      </c>
    </row>
    <row r="2028" spans="1:17" hidden="1" x14ac:dyDescent="0.25">
      <c r="A2028" s="18">
        <v>1810103970</v>
      </c>
      <c r="B2028" s="14" t="s">
        <v>4883</v>
      </c>
      <c r="C2028" s="265" t="s">
        <v>19</v>
      </c>
      <c r="D2028" s="265" t="s">
        <v>4884</v>
      </c>
      <c r="E2028" s="266">
        <v>20</v>
      </c>
      <c r="F2028" s="267">
        <v>45729</v>
      </c>
      <c r="G2028" s="266" t="s">
        <v>15263</v>
      </c>
      <c r="H2028" s="267">
        <v>45740</v>
      </c>
      <c r="I2028" s="268"/>
      <c r="J2028" s="268"/>
      <c r="K2028" s="338" t="s">
        <v>10398</v>
      </c>
      <c r="L2028" s="195">
        <v>38172</v>
      </c>
      <c r="M2028" s="168">
        <v>45750</v>
      </c>
      <c r="N2028" s="116" t="s">
        <v>10175</v>
      </c>
      <c r="O2028" s="116"/>
      <c r="P2028" s="116" t="s">
        <v>10282</v>
      </c>
      <c r="Q2028" s="168">
        <v>45751</v>
      </c>
    </row>
    <row r="2029" spans="1:17" hidden="1" x14ac:dyDescent="0.25">
      <c r="A2029" s="18">
        <v>1810104270</v>
      </c>
      <c r="B2029" s="14" t="s">
        <v>5005</v>
      </c>
      <c r="C2029" s="244" t="s">
        <v>19</v>
      </c>
      <c r="D2029" s="244" t="s">
        <v>5006</v>
      </c>
      <c r="E2029" s="245">
        <v>25</v>
      </c>
      <c r="F2029" s="246">
        <v>45729</v>
      </c>
      <c r="G2029" s="245" t="s">
        <v>15263</v>
      </c>
      <c r="H2029" s="246">
        <v>45740</v>
      </c>
      <c r="I2029" s="247" t="s">
        <v>8963</v>
      </c>
      <c r="J2029" s="247" t="s">
        <v>10523</v>
      </c>
      <c r="K2029" s="338" t="s">
        <v>10398</v>
      </c>
      <c r="L2029" s="195">
        <v>38172</v>
      </c>
      <c r="M2029" s="168">
        <v>45750</v>
      </c>
      <c r="N2029" s="116" t="s">
        <v>10175</v>
      </c>
      <c r="O2029" s="116"/>
      <c r="P2029" s="116" t="s">
        <v>10282</v>
      </c>
      <c r="Q2029" s="168">
        <v>45751</v>
      </c>
    </row>
    <row r="2030" spans="1:17" hidden="1" x14ac:dyDescent="0.25">
      <c r="A2030" s="18">
        <v>1016100060</v>
      </c>
      <c r="B2030" s="14" t="s">
        <v>839</v>
      </c>
      <c r="C2030" s="244" t="s">
        <v>19</v>
      </c>
      <c r="D2030" s="244" t="s">
        <v>840</v>
      </c>
      <c r="E2030" s="245">
        <v>20</v>
      </c>
      <c r="F2030" s="246">
        <v>45734</v>
      </c>
      <c r="G2030" s="245" t="s">
        <v>15264</v>
      </c>
      <c r="H2030" s="246">
        <v>45740</v>
      </c>
      <c r="I2030" s="247" t="s">
        <v>8963</v>
      </c>
      <c r="J2030" s="247" t="s">
        <v>10780</v>
      </c>
      <c r="K2030" s="338" t="s">
        <v>10398</v>
      </c>
      <c r="L2030" s="195">
        <v>38220</v>
      </c>
      <c r="M2030" s="168">
        <v>45756</v>
      </c>
      <c r="N2030" s="116" t="s">
        <v>10305</v>
      </c>
      <c r="O2030" s="116"/>
      <c r="P2030" s="116" t="s">
        <v>10282</v>
      </c>
      <c r="Q2030" s="168">
        <v>45757</v>
      </c>
    </row>
    <row r="2031" spans="1:17" ht="25.5" hidden="1" x14ac:dyDescent="0.25">
      <c r="A2031" s="18">
        <v>1016101010</v>
      </c>
      <c r="B2031" s="14" t="s">
        <v>4517</v>
      </c>
      <c r="C2031" s="244" t="s">
        <v>19</v>
      </c>
      <c r="D2031" s="244" t="s">
        <v>8448</v>
      </c>
      <c r="E2031" s="245">
        <v>15</v>
      </c>
      <c r="F2031" s="246">
        <v>45735</v>
      </c>
      <c r="G2031" s="245" t="s">
        <v>15264</v>
      </c>
      <c r="H2031" s="246">
        <v>45740</v>
      </c>
      <c r="I2031" s="247" t="s">
        <v>8963</v>
      </c>
      <c r="J2031" s="247" t="s">
        <v>10678</v>
      </c>
      <c r="K2031" s="338" t="s">
        <v>10398</v>
      </c>
      <c r="L2031" s="195">
        <v>38220</v>
      </c>
      <c r="M2031" s="168">
        <v>45756</v>
      </c>
      <c r="N2031" s="116" t="s">
        <v>10305</v>
      </c>
      <c r="O2031" s="116"/>
      <c r="P2031" s="116" t="s">
        <v>10282</v>
      </c>
      <c r="Q2031" s="168">
        <v>45757</v>
      </c>
    </row>
    <row r="2032" spans="1:17" hidden="1" x14ac:dyDescent="0.25">
      <c r="A2032" s="18">
        <v>1510100430</v>
      </c>
      <c r="B2032" s="14" t="s">
        <v>1072</v>
      </c>
      <c r="C2032" s="261" t="s">
        <v>19</v>
      </c>
      <c r="D2032" s="261" t="s">
        <v>9087</v>
      </c>
      <c r="E2032" s="262">
        <v>2</v>
      </c>
      <c r="F2032" s="263">
        <v>45736</v>
      </c>
      <c r="G2032" s="263" t="s">
        <v>15265</v>
      </c>
      <c r="H2032" s="263">
        <v>45740</v>
      </c>
      <c r="I2032" s="264"/>
      <c r="J2032" s="264" t="s">
        <v>10099</v>
      </c>
      <c r="K2032" s="338" t="s">
        <v>10398</v>
      </c>
      <c r="L2032" s="195">
        <v>38256</v>
      </c>
      <c r="M2032" s="168">
        <v>45757</v>
      </c>
      <c r="N2032" s="116" t="s">
        <v>10465</v>
      </c>
      <c r="O2032" s="116"/>
      <c r="P2032" s="116" t="s">
        <v>10282</v>
      </c>
      <c r="Q2032" s="168">
        <v>45761</v>
      </c>
    </row>
    <row r="2033" spans="1:18" hidden="1" x14ac:dyDescent="0.25">
      <c r="A2033" s="18">
        <v>1010101290</v>
      </c>
      <c r="B2033" s="14" t="s">
        <v>9772</v>
      </c>
      <c r="C2033" s="265" t="s">
        <v>4216</v>
      </c>
      <c r="D2033" s="265" t="s">
        <v>5768</v>
      </c>
      <c r="E2033" s="266">
        <v>20</v>
      </c>
      <c r="F2033" s="267">
        <v>45740</v>
      </c>
      <c r="G2033" s="266" t="s">
        <v>15266</v>
      </c>
      <c r="H2033" s="267">
        <v>45740</v>
      </c>
      <c r="I2033" s="268"/>
      <c r="J2033" s="268"/>
      <c r="K2033" s="338" t="s">
        <v>10398</v>
      </c>
      <c r="L2033" s="195">
        <v>38229</v>
      </c>
      <c r="M2033" s="168">
        <v>45756</v>
      </c>
      <c r="N2033" s="116" t="s">
        <v>11874</v>
      </c>
      <c r="O2033" s="116"/>
      <c r="P2033" s="116" t="s">
        <v>10282</v>
      </c>
      <c r="Q2033" s="168">
        <v>45756</v>
      </c>
    </row>
    <row r="2034" spans="1:18" hidden="1" x14ac:dyDescent="0.25">
      <c r="A2034" s="18">
        <v>1010101680</v>
      </c>
      <c r="B2034" s="19" t="s">
        <v>7780</v>
      </c>
      <c r="C2034" s="244" t="s">
        <v>731</v>
      </c>
      <c r="D2034" s="244" t="s">
        <v>7781</v>
      </c>
      <c r="E2034" s="262">
        <v>5</v>
      </c>
      <c r="F2034" s="263">
        <v>45730</v>
      </c>
      <c r="G2034" s="263" t="s">
        <v>15266</v>
      </c>
      <c r="H2034" s="263">
        <v>45740</v>
      </c>
      <c r="I2034" s="247"/>
      <c r="J2034" s="264" t="s">
        <v>10099</v>
      </c>
      <c r="K2034" s="338" t="s">
        <v>10398</v>
      </c>
      <c r="L2034" s="195">
        <v>38229</v>
      </c>
      <c r="M2034" s="168">
        <v>45756</v>
      </c>
      <c r="N2034" s="116" t="s">
        <v>11874</v>
      </c>
      <c r="O2034" s="116"/>
      <c r="P2034" s="116" t="s">
        <v>10282</v>
      </c>
      <c r="Q2034" s="168">
        <v>45756</v>
      </c>
    </row>
    <row r="2035" spans="1:18" hidden="1" x14ac:dyDescent="0.25">
      <c r="A2035" s="18">
        <v>1010105640</v>
      </c>
      <c r="B2035" s="30" t="s">
        <v>8013</v>
      </c>
      <c r="C2035" s="261" t="s">
        <v>19</v>
      </c>
      <c r="D2035" s="261" t="s">
        <v>8014</v>
      </c>
      <c r="E2035" s="262">
        <v>10</v>
      </c>
      <c r="F2035" s="263">
        <v>45730</v>
      </c>
      <c r="G2035" s="263" t="s">
        <v>15266</v>
      </c>
      <c r="H2035" s="263">
        <v>45740</v>
      </c>
      <c r="I2035" s="264"/>
      <c r="J2035" s="264" t="s">
        <v>10099</v>
      </c>
      <c r="K2035" s="338" t="s">
        <v>10398</v>
      </c>
      <c r="L2035" s="195">
        <v>38221</v>
      </c>
      <c r="M2035" s="168">
        <v>45756</v>
      </c>
      <c r="N2035" s="116" t="s">
        <v>11067</v>
      </c>
      <c r="O2035" s="116"/>
      <c r="P2035" s="116" t="s">
        <v>10282</v>
      </c>
      <c r="Q2035" s="168">
        <v>45804</v>
      </c>
    </row>
    <row r="2036" spans="1:18" hidden="1" x14ac:dyDescent="0.25">
      <c r="A2036" s="18">
        <v>1010105830</v>
      </c>
      <c r="B2036" s="14" t="s">
        <v>6077</v>
      </c>
      <c r="C2036" s="244" t="s">
        <v>19</v>
      </c>
      <c r="D2036" s="244" t="s">
        <v>15221</v>
      </c>
      <c r="E2036" s="262">
        <v>100</v>
      </c>
      <c r="F2036" s="263">
        <v>45730</v>
      </c>
      <c r="G2036" s="263" t="s">
        <v>15266</v>
      </c>
      <c r="H2036" s="263">
        <v>45740</v>
      </c>
      <c r="I2036" s="247"/>
      <c r="J2036" s="264" t="s">
        <v>10099</v>
      </c>
      <c r="K2036" s="338" t="s">
        <v>10398</v>
      </c>
      <c r="L2036" s="195">
        <v>38229</v>
      </c>
      <c r="M2036" s="168">
        <v>45756</v>
      </c>
      <c r="N2036" s="116" t="s">
        <v>11874</v>
      </c>
      <c r="O2036" s="116"/>
      <c r="P2036" s="116" t="s">
        <v>10282</v>
      </c>
      <c r="Q2036" s="168">
        <v>45756</v>
      </c>
    </row>
    <row r="2037" spans="1:18" hidden="1" x14ac:dyDescent="0.25">
      <c r="A2037" s="18">
        <v>1010106470</v>
      </c>
      <c r="B2037" s="30" t="s">
        <v>2258</v>
      </c>
      <c r="C2037" s="261" t="s">
        <v>19</v>
      </c>
      <c r="D2037" s="261" t="s">
        <v>2259</v>
      </c>
      <c r="E2037" s="262">
        <v>10</v>
      </c>
      <c r="F2037" s="263">
        <v>45730</v>
      </c>
      <c r="G2037" s="263" t="s">
        <v>15266</v>
      </c>
      <c r="H2037" s="263">
        <v>45740</v>
      </c>
      <c r="I2037" s="264"/>
      <c r="J2037" s="264" t="s">
        <v>10099</v>
      </c>
      <c r="K2037" s="338" t="s">
        <v>10398</v>
      </c>
      <c r="L2037" s="195">
        <v>38221</v>
      </c>
      <c r="M2037" s="168">
        <v>45756</v>
      </c>
      <c r="N2037" s="116" t="s">
        <v>11067</v>
      </c>
      <c r="O2037" s="116"/>
      <c r="P2037" s="116" t="s">
        <v>10282</v>
      </c>
      <c r="Q2037" s="168">
        <v>45804</v>
      </c>
      <c r="R2037" s="327"/>
    </row>
    <row r="2038" spans="1:18" hidden="1" x14ac:dyDescent="0.25">
      <c r="A2038" s="18">
        <v>1010106890</v>
      </c>
      <c r="B2038" s="14" t="s">
        <v>8724</v>
      </c>
      <c r="C2038" s="244" t="s">
        <v>4216</v>
      </c>
      <c r="D2038" s="244" t="s">
        <v>12029</v>
      </c>
      <c r="E2038" s="245">
        <v>80</v>
      </c>
      <c r="F2038" s="246">
        <v>45729</v>
      </c>
      <c r="G2038" s="245" t="s">
        <v>15266</v>
      </c>
      <c r="H2038" s="246">
        <v>45740</v>
      </c>
      <c r="I2038" s="247" t="s">
        <v>8963</v>
      </c>
      <c r="J2038" s="247" t="s">
        <v>15248</v>
      </c>
      <c r="K2038" s="338" t="s">
        <v>10398</v>
      </c>
      <c r="L2038" s="195">
        <v>38229</v>
      </c>
      <c r="M2038" s="168">
        <v>45756</v>
      </c>
      <c r="N2038" s="116" t="s">
        <v>11874</v>
      </c>
      <c r="O2038" s="116"/>
      <c r="P2038" s="116" t="s">
        <v>10282</v>
      </c>
      <c r="Q2038" s="168">
        <v>45757</v>
      </c>
    </row>
    <row r="2039" spans="1:18" hidden="1" x14ac:dyDescent="0.25">
      <c r="A2039" s="18">
        <v>1010107350</v>
      </c>
      <c r="B2039" s="14" t="s">
        <v>8038</v>
      </c>
      <c r="C2039" s="244" t="s">
        <v>19</v>
      </c>
      <c r="D2039" s="244" t="s">
        <v>8040</v>
      </c>
      <c r="E2039" s="245">
        <v>14</v>
      </c>
      <c r="F2039" s="246">
        <v>45730</v>
      </c>
      <c r="G2039" s="245" t="s">
        <v>15266</v>
      </c>
      <c r="H2039" s="246">
        <v>45740</v>
      </c>
      <c r="I2039" s="247" t="s">
        <v>8963</v>
      </c>
      <c r="J2039" s="247" t="s">
        <v>10523</v>
      </c>
      <c r="K2039" s="338" t="s">
        <v>10398</v>
      </c>
      <c r="L2039" s="195">
        <v>38221</v>
      </c>
      <c r="M2039" s="168">
        <v>45756</v>
      </c>
      <c r="N2039" s="116" t="s">
        <v>11067</v>
      </c>
      <c r="O2039" s="116"/>
      <c r="P2039" s="116" t="s">
        <v>10282</v>
      </c>
      <c r="Q2039" s="168">
        <v>45804</v>
      </c>
    </row>
    <row r="2040" spans="1:18" hidden="1" x14ac:dyDescent="0.25">
      <c r="A2040" s="18">
        <v>1010108070</v>
      </c>
      <c r="B2040" s="14" t="s">
        <v>9542</v>
      </c>
      <c r="C2040" s="265" t="s">
        <v>19</v>
      </c>
      <c r="D2040" s="265" t="s">
        <v>9544</v>
      </c>
      <c r="E2040" s="266">
        <v>10</v>
      </c>
      <c r="F2040" s="267">
        <v>45729</v>
      </c>
      <c r="G2040" s="266" t="s">
        <v>15266</v>
      </c>
      <c r="H2040" s="267">
        <v>45740</v>
      </c>
      <c r="I2040" s="268"/>
      <c r="J2040" s="268"/>
      <c r="K2040" s="338" t="s">
        <v>10398</v>
      </c>
      <c r="L2040" s="195">
        <v>38229</v>
      </c>
      <c r="M2040" s="168">
        <v>45756</v>
      </c>
      <c r="N2040" s="116" t="s">
        <v>11874</v>
      </c>
      <c r="O2040" s="116"/>
      <c r="P2040" s="116" t="s">
        <v>10282</v>
      </c>
      <c r="Q2040" s="168">
        <v>45756</v>
      </c>
    </row>
    <row r="2041" spans="1:18" hidden="1" x14ac:dyDescent="0.25">
      <c r="A2041" s="18">
        <v>1010108320</v>
      </c>
      <c r="B2041" s="14" t="s">
        <v>9779</v>
      </c>
      <c r="C2041" s="261" t="s">
        <v>6699</v>
      </c>
      <c r="D2041" s="261" t="s">
        <v>12031</v>
      </c>
      <c r="E2041" s="262">
        <v>3</v>
      </c>
      <c r="F2041" s="263">
        <v>45736</v>
      </c>
      <c r="G2041" s="263" t="s">
        <v>15266</v>
      </c>
      <c r="H2041" s="263">
        <v>45740</v>
      </c>
      <c r="I2041" s="264"/>
      <c r="J2041" s="264" t="s">
        <v>10099</v>
      </c>
      <c r="K2041" s="338" t="s">
        <v>10398</v>
      </c>
      <c r="L2041" s="195">
        <v>38229</v>
      </c>
      <c r="M2041" s="168">
        <v>45756</v>
      </c>
      <c r="N2041" s="116" t="s">
        <v>11874</v>
      </c>
      <c r="O2041" s="116"/>
      <c r="P2041" s="116" t="s">
        <v>10282</v>
      </c>
      <c r="Q2041" s="168">
        <v>45756</v>
      </c>
      <c r="R2041" s="327"/>
    </row>
    <row r="2042" spans="1:18" hidden="1" x14ac:dyDescent="0.25">
      <c r="A2042" s="18">
        <v>1014103530</v>
      </c>
      <c r="B2042" s="14" t="s">
        <v>3964</v>
      </c>
      <c r="C2042" s="261" t="s">
        <v>19</v>
      </c>
      <c r="D2042" s="261" t="s">
        <v>7238</v>
      </c>
      <c r="E2042" s="262">
        <v>2</v>
      </c>
      <c r="F2042" s="263">
        <v>45734</v>
      </c>
      <c r="G2042" s="263" t="s">
        <v>15266</v>
      </c>
      <c r="H2042" s="263">
        <v>45740</v>
      </c>
      <c r="I2042" s="264"/>
      <c r="J2042" s="264" t="s">
        <v>10099</v>
      </c>
      <c r="K2042" s="338" t="s">
        <v>10398</v>
      </c>
      <c r="L2042" s="195">
        <v>38229</v>
      </c>
      <c r="M2042" s="168">
        <v>45756</v>
      </c>
      <c r="N2042" s="116" t="s">
        <v>11874</v>
      </c>
      <c r="O2042" s="116" t="s">
        <v>15392</v>
      </c>
      <c r="P2042" s="116" t="s">
        <v>10282</v>
      </c>
      <c r="Q2042" s="168">
        <v>45757</v>
      </c>
      <c r="R2042" s="327"/>
    </row>
    <row r="2043" spans="1:18" hidden="1" x14ac:dyDescent="0.25">
      <c r="A2043" s="18">
        <v>1022101300</v>
      </c>
      <c r="B2043" s="14" t="s">
        <v>5840</v>
      </c>
      <c r="C2043" s="261" t="s">
        <v>19</v>
      </c>
      <c r="D2043" s="261" t="s">
        <v>9165</v>
      </c>
      <c r="E2043" s="262">
        <v>10</v>
      </c>
      <c r="F2043" s="263">
        <v>45730</v>
      </c>
      <c r="G2043" s="263" t="s">
        <v>15267</v>
      </c>
      <c r="H2043" s="263">
        <v>45740</v>
      </c>
      <c r="I2043" s="264"/>
      <c r="J2043" s="264" t="s">
        <v>10099</v>
      </c>
      <c r="K2043" s="338" t="s">
        <v>10398</v>
      </c>
      <c r="L2043" s="195">
        <v>38088</v>
      </c>
      <c r="M2043" s="168">
        <v>45743</v>
      </c>
      <c r="N2043" s="116" t="s">
        <v>11877</v>
      </c>
      <c r="O2043" s="116"/>
      <c r="P2043" s="116" t="s">
        <v>10282</v>
      </c>
      <c r="Q2043" s="168">
        <v>45777</v>
      </c>
    </row>
    <row r="2044" spans="1:18" hidden="1" x14ac:dyDescent="0.25">
      <c r="A2044" s="18">
        <v>1118100250</v>
      </c>
      <c r="B2044" s="14" t="s">
        <v>810</v>
      </c>
      <c r="C2044" s="244" t="s">
        <v>19</v>
      </c>
      <c r="D2044" s="244" t="s">
        <v>7035</v>
      </c>
      <c r="E2044" s="245">
        <v>2</v>
      </c>
      <c r="F2044" s="246">
        <v>45742</v>
      </c>
      <c r="G2044" s="245" t="s">
        <v>15284</v>
      </c>
      <c r="H2044" s="246">
        <v>45742</v>
      </c>
      <c r="I2044" s="247"/>
      <c r="J2044" s="247"/>
      <c r="K2044" s="338" t="s">
        <v>10398</v>
      </c>
      <c r="L2044" s="195">
        <v>38201</v>
      </c>
      <c r="M2044" s="168">
        <v>45755</v>
      </c>
      <c r="N2044" s="116" t="s">
        <v>10227</v>
      </c>
      <c r="O2044" s="116" t="s">
        <v>15303</v>
      </c>
      <c r="P2044" s="116" t="s">
        <v>10282</v>
      </c>
      <c r="Q2044" s="168">
        <v>45762</v>
      </c>
    </row>
    <row r="2045" spans="1:18" hidden="1" x14ac:dyDescent="0.25">
      <c r="A2045" s="18">
        <v>1118100280</v>
      </c>
      <c r="B2045" s="14" t="s">
        <v>7050</v>
      </c>
      <c r="C2045" s="244" t="s">
        <v>19</v>
      </c>
      <c r="D2045" s="244" t="s">
        <v>7057</v>
      </c>
      <c r="E2045" s="245">
        <v>2</v>
      </c>
      <c r="F2045" s="246">
        <v>45742</v>
      </c>
      <c r="G2045" s="245" t="s">
        <v>15284</v>
      </c>
      <c r="H2045" s="246">
        <v>45742</v>
      </c>
      <c r="I2045" s="247"/>
      <c r="J2045" s="247"/>
      <c r="K2045" s="338" t="s">
        <v>10398</v>
      </c>
      <c r="L2045" s="195">
        <v>38201</v>
      </c>
      <c r="M2045" s="168">
        <v>45755</v>
      </c>
      <c r="N2045" s="116" t="s">
        <v>10227</v>
      </c>
      <c r="O2045" s="116" t="s">
        <v>15303</v>
      </c>
      <c r="P2045" s="116" t="s">
        <v>10282</v>
      </c>
      <c r="Q2045" s="168">
        <v>45762</v>
      </c>
    </row>
    <row r="2046" spans="1:18" hidden="1" x14ac:dyDescent="0.25">
      <c r="A2046" s="18">
        <v>1118100290</v>
      </c>
      <c r="B2046" s="14" t="s">
        <v>7051</v>
      </c>
      <c r="C2046" s="244" t="s">
        <v>19</v>
      </c>
      <c r="D2046" s="244" t="s">
        <v>7058</v>
      </c>
      <c r="E2046" s="245">
        <v>1</v>
      </c>
      <c r="F2046" s="246">
        <v>45742</v>
      </c>
      <c r="G2046" s="245" t="s">
        <v>15284</v>
      </c>
      <c r="H2046" s="246">
        <v>45742</v>
      </c>
      <c r="I2046" s="247"/>
      <c r="J2046" s="247"/>
      <c r="K2046" s="338" t="s">
        <v>10398</v>
      </c>
      <c r="L2046" s="195">
        <v>38201</v>
      </c>
      <c r="M2046" s="168">
        <v>45755</v>
      </c>
      <c r="N2046" s="116" t="s">
        <v>10227</v>
      </c>
      <c r="O2046" s="116" t="s">
        <v>15303</v>
      </c>
      <c r="P2046" s="116" t="s">
        <v>10282</v>
      </c>
      <c r="Q2046" s="168">
        <v>45762</v>
      </c>
    </row>
    <row r="2047" spans="1:18" hidden="1" x14ac:dyDescent="0.25">
      <c r="A2047" s="18">
        <v>1118100300</v>
      </c>
      <c r="B2047" s="14" t="s">
        <v>7052</v>
      </c>
      <c r="C2047" s="244" t="s">
        <v>19</v>
      </c>
      <c r="D2047" s="244" t="s">
        <v>7059</v>
      </c>
      <c r="E2047" s="245">
        <v>1</v>
      </c>
      <c r="F2047" s="246">
        <v>45742</v>
      </c>
      <c r="G2047" s="245" t="s">
        <v>15284</v>
      </c>
      <c r="H2047" s="246">
        <v>45742</v>
      </c>
      <c r="I2047" s="247"/>
      <c r="J2047" s="247"/>
      <c r="K2047" s="338" t="s">
        <v>10398</v>
      </c>
      <c r="L2047" s="195">
        <v>38201</v>
      </c>
      <c r="M2047" s="168">
        <v>45755</v>
      </c>
      <c r="N2047" s="116" t="s">
        <v>10227</v>
      </c>
      <c r="O2047" s="116" t="s">
        <v>15303</v>
      </c>
      <c r="P2047" s="116" t="s">
        <v>10282</v>
      </c>
      <c r="Q2047" s="168">
        <v>45762</v>
      </c>
    </row>
    <row r="2048" spans="1:18" hidden="1" x14ac:dyDescent="0.25">
      <c r="A2048" s="18">
        <v>1118100310</v>
      </c>
      <c r="B2048" s="14" t="s">
        <v>6722</v>
      </c>
      <c r="C2048" s="244" t="s">
        <v>19</v>
      </c>
      <c r="D2048" s="244" t="s">
        <v>7033</v>
      </c>
      <c r="E2048" s="245">
        <v>1</v>
      </c>
      <c r="F2048" s="246">
        <v>45742</v>
      </c>
      <c r="G2048" s="245" t="s">
        <v>15284</v>
      </c>
      <c r="H2048" s="246">
        <v>45742</v>
      </c>
      <c r="I2048" s="247"/>
      <c r="J2048" s="247"/>
      <c r="K2048" s="338" t="s">
        <v>10398</v>
      </c>
      <c r="L2048" s="195">
        <v>38201</v>
      </c>
      <c r="M2048" s="168">
        <v>45755</v>
      </c>
      <c r="N2048" s="116" t="s">
        <v>10227</v>
      </c>
      <c r="O2048" s="116" t="s">
        <v>15303</v>
      </c>
      <c r="P2048" s="116" t="s">
        <v>10282</v>
      </c>
      <c r="Q2048" s="168">
        <v>45762</v>
      </c>
    </row>
    <row r="2049" spans="1:17" hidden="1" x14ac:dyDescent="0.25">
      <c r="A2049" s="18">
        <v>1810103030</v>
      </c>
      <c r="B2049" s="14" t="s">
        <v>3390</v>
      </c>
      <c r="C2049" s="244" t="s">
        <v>19</v>
      </c>
      <c r="D2049" s="244" t="s">
        <v>7653</v>
      </c>
      <c r="E2049" s="245">
        <v>4</v>
      </c>
      <c r="F2049" s="246">
        <v>45742</v>
      </c>
      <c r="G2049" s="245" t="s">
        <v>15285</v>
      </c>
      <c r="H2049" s="246">
        <v>45742</v>
      </c>
      <c r="I2049" s="247"/>
      <c r="J2049" s="247"/>
      <c r="K2049" s="338" t="s">
        <v>10398</v>
      </c>
      <c r="L2049" s="195">
        <v>38089</v>
      </c>
      <c r="M2049" s="168">
        <v>45743</v>
      </c>
      <c r="N2049" s="116" t="s">
        <v>11068</v>
      </c>
      <c r="O2049" s="116" t="s">
        <v>15303</v>
      </c>
      <c r="P2049" s="116" t="s">
        <v>10282</v>
      </c>
      <c r="Q2049" s="168">
        <v>45791</v>
      </c>
    </row>
    <row r="2050" spans="1:17" hidden="1" x14ac:dyDescent="0.25">
      <c r="A2050" s="18">
        <v>1016100430</v>
      </c>
      <c r="B2050" s="14" t="s">
        <v>1398</v>
      </c>
      <c r="C2050" s="244" t="s">
        <v>19</v>
      </c>
      <c r="D2050" s="244" t="s">
        <v>1399</v>
      </c>
      <c r="E2050" s="245">
        <v>30</v>
      </c>
      <c r="F2050" s="246">
        <v>45742</v>
      </c>
      <c r="G2050" s="245" t="s">
        <v>15286</v>
      </c>
      <c r="H2050" s="246">
        <v>45742</v>
      </c>
      <c r="I2050" s="247"/>
      <c r="J2050" s="247"/>
      <c r="K2050" s="338" t="s">
        <v>10398</v>
      </c>
      <c r="L2050" s="195">
        <v>38226</v>
      </c>
      <c r="M2050" s="168">
        <v>45756</v>
      </c>
      <c r="N2050" s="116" t="s">
        <v>10329</v>
      </c>
      <c r="O2050" s="116" t="s">
        <v>15303</v>
      </c>
      <c r="P2050" s="116" t="s">
        <v>10282</v>
      </c>
      <c r="Q2050" s="168">
        <v>45756</v>
      </c>
    </row>
    <row r="2051" spans="1:17" hidden="1" x14ac:dyDescent="0.25">
      <c r="A2051" s="18">
        <v>1016101340</v>
      </c>
      <c r="B2051" s="14" t="s">
        <v>472</v>
      </c>
      <c r="C2051" s="244" t="s">
        <v>19</v>
      </c>
      <c r="D2051" s="244" t="s">
        <v>473</v>
      </c>
      <c r="E2051" s="245">
        <v>40</v>
      </c>
      <c r="F2051" s="246">
        <v>45742</v>
      </c>
      <c r="G2051" s="245" t="s">
        <v>15286</v>
      </c>
      <c r="H2051" s="246">
        <v>45742</v>
      </c>
      <c r="I2051" s="247"/>
      <c r="J2051" s="247"/>
      <c r="K2051" s="338" t="s">
        <v>10398</v>
      </c>
      <c r="L2051" s="195">
        <v>38226</v>
      </c>
      <c r="M2051" s="168">
        <v>45756</v>
      </c>
      <c r="N2051" s="116" t="s">
        <v>10329</v>
      </c>
      <c r="O2051" s="116" t="s">
        <v>15393</v>
      </c>
      <c r="P2051" s="116" t="s">
        <v>10282</v>
      </c>
      <c r="Q2051" s="168">
        <v>45769</v>
      </c>
    </row>
    <row r="2052" spans="1:17" hidden="1" x14ac:dyDescent="0.25">
      <c r="A2052" s="18">
        <v>1017100400</v>
      </c>
      <c r="B2052" s="14" t="s">
        <v>3776</v>
      </c>
      <c r="C2052" s="244" t="s">
        <v>19</v>
      </c>
      <c r="D2052" s="244" t="s">
        <v>6648</v>
      </c>
      <c r="E2052" s="245">
        <v>10</v>
      </c>
      <c r="F2052" s="246">
        <v>45742</v>
      </c>
      <c r="G2052" s="245" t="s">
        <v>15286</v>
      </c>
      <c r="H2052" s="246">
        <v>45742</v>
      </c>
      <c r="I2052" s="247"/>
      <c r="J2052" s="247"/>
      <c r="K2052" s="338" t="s">
        <v>10398</v>
      </c>
      <c r="L2052" s="195">
        <v>38227</v>
      </c>
      <c r="M2052" s="168">
        <v>45756</v>
      </c>
      <c r="N2052" s="116" t="s">
        <v>10284</v>
      </c>
      <c r="O2052" s="116" t="s">
        <v>15303</v>
      </c>
      <c r="P2052" s="116" t="s">
        <v>10282</v>
      </c>
      <c r="Q2052" s="168">
        <v>45756</v>
      </c>
    </row>
    <row r="2053" spans="1:17" hidden="1" x14ac:dyDescent="0.25">
      <c r="A2053" s="18">
        <v>1017100570</v>
      </c>
      <c r="B2053" s="14" t="s">
        <v>6065</v>
      </c>
      <c r="C2053" s="244" t="s">
        <v>6066</v>
      </c>
      <c r="D2053" s="244" t="s">
        <v>7581</v>
      </c>
      <c r="E2053" s="245">
        <v>20</v>
      </c>
      <c r="F2053" s="246">
        <v>45742</v>
      </c>
      <c r="G2053" s="245" t="s">
        <v>15286</v>
      </c>
      <c r="H2053" s="246">
        <v>45742</v>
      </c>
      <c r="I2053" s="247"/>
      <c r="J2053" s="247"/>
      <c r="K2053" s="338" t="s">
        <v>10398</v>
      </c>
      <c r="L2053" s="195">
        <v>38223</v>
      </c>
      <c r="M2053" s="168">
        <v>45756</v>
      </c>
      <c r="N2053" s="116" t="s">
        <v>10464</v>
      </c>
      <c r="O2053" s="116" t="s">
        <v>15303</v>
      </c>
      <c r="P2053" s="116" t="s">
        <v>10282</v>
      </c>
      <c r="Q2053" s="168">
        <v>45826</v>
      </c>
    </row>
    <row r="2054" spans="1:17" hidden="1" x14ac:dyDescent="0.25">
      <c r="A2054" s="18">
        <v>1018100000</v>
      </c>
      <c r="B2054" s="14" t="s">
        <v>2572</v>
      </c>
      <c r="C2054" s="244" t="s">
        <v>19</v>
      </c>
      <c r="D2054" s="244" t="s">
        <v>6474</v>
      </c>
      <c r="E2054" s="245">
        <v>30</v>
      </c>
      <c r="F2054" s="246">
        <v>45742</v>
      </c>
      <c r="G2054" s="245" t="s">
        <v>15286</v>
      </c>
      <c r="H2054" s="246">
        <v>45742</v>
      </c>
      <c r="I2054" s="247"/>
      <c r="J2054" s="247"/>
      <c r="K2054" s="338" t="s">
        <v>10398</v>
      </c>
      <c r="L2054" s="195">
        <v>38226</v>
      </c>
      <c r="M2054" s="168">
        <v>45756</v>
      </c>
      <c r="N2054" s="116" t="s">
        <v>10329</v>
      </c>
      <c r="O2054" s="116" t="s">
        <v>15303</v>
      </c>
      <c r="P2054" s="116" t="s">
        <v>10282</v>
      </c>
      <c r="Q2054" s="168">
        <v>45756</v>
      </c>
    </row>
    <row r="2055" spans="1:17" hidden="1" x14ac:dyDescent="0.25">
      <c r="A2055" s="18">
        <v>1019101600</v>
      </c>
      <c r="B2055" s="14" t="s">
        <v>3769</v>
      </c>
      <c r="C2055" s="244" t="s">
        <v>19</v>
      </c>
      <c r="D2055" s="244" t="s">
        <v>7489</v>
      </c>
      <c r="E2055" s="245">
        <v>100</v>
      </c>
      <c r="F2055" s="246">
        <v>45742</v>
      </c>
      <c r="G2055" s="245" t="s">
        <v>15286</v>
      </c>
      <c r="H2055" s="246">
        <v>45742</v>
      </c>
      <c r="I2055" s="247"/>
      <c r="J2055" s="247"/>
      <c r="K2055" s="338" t="s">
        <v>10398</v>
      </c>
      <c r="L2055" s="195">
        <v>38227</v>
      </c>
      <c r="M2055" s="168">
        <v>45756</v>
      </c>
      <c r="N2055" s="116" t="s">
        <v>10284</v>
      </c>
      <c r="O2055" s="116" t="s">
        <v>15303</v>
      </c>
      <c r="P2055" s="116" t="s">
        <v>10282</v>
      </c>
      <c r="Q2055" s="168">
        <v>45756</v>
      </c>
    </row>
    <row r="2056" spans="1:17" hidden="1" x14ac:dyDescent="0.25">
      <c r="A2056" s="18">
        <v>1019103020</v>
      </c>
      <c r="B2056" s="14" t="s">
        <v>4540</v>
      </c>
      <c r="C2056" s="244" t="s">
        <v>19</v>
      </c>
      <c r="D2056" s="244" t="s">
        <v>7809</v>
      </c>
      <c r="E2056" s="245">
        <v>6</v>
      </c>
      <c r="F2056" s="246">
        <v>45742</v>
      </c>
      <c r="G2056" s="245" t="s">
        <v>15286</v>
      </c>
      <c r="H2056" s="246">
        <v>45742</v>
      </c>
      <c r="I2056" s="247"/>
      <c r="J2056" s="247"/>
      <c r="K2056" s="338" t="s">
        <v>10398</v>
      </c>
      <c r="L2056" s="195">
        <v>38225</v>
      </c>
      <c r="M2056" s="168">
        <v>45756</v>
      </c>
      <c r="N2056" s="116" t="s">
        <v>10930</v>
      </c>
      <c r="O2056" s="116" t="s">
        <v>15303</v>
      </c>
      <c r="P2056" s="116" t="s">
        <v>10282</v>
      </c>
      <c r="Q2056" s="168">
        <v>45763</v>
      </c>
    </row>
    <row r="2057" spans="1:17" hidden="1" x14ac:dyDescent="0.25">
      <c r="A2057" s="18">
        <v>1019104240</v>
      </c>
      <c r="B2057" s="29" t="s">
        <v>7206</v>
      </c>
      <c r="C2057" s="244" t="s">
        <v>19</v>
      </c>
      <c r="D2057" s="244" t="s">
        <v>7208</v>
      </c>
      <c r="E2057" s="245">
        <v>24</v>
      </c>
      <c r="F2057" s="246">
        <v>45742</v>
      </c>
      <c r="G2057" s="245" t="s">
        <v>15286</v>
      </c>
      <c r="H2057" s="246">
        <v>45742</v>
      </c>
      <c r="I2057" s="247"/>
      <c r="J2057" s="247"/>
      <c r="K2057" s="338" t="s">
        <v>10398</v>
      </c>
      <c r="L2057" s="195">
        <v>38226</v>
      </c>
      <c r="M2057" s="168">
        <v>45756</v>
      </c>
      <c r="N2057" s="116" t="s">
        <v>10329</v>
      </c>
      <c r="O2057" s="116" t="s">
        <v>15303</v>
      </c>
      <c r="P2057" s="116" t="s">
        <v>10282</v>
      </c>
      <c r="Q2057" s="168">
        <v>45756</v>
      </c>
    </row>
    <row r="2058" spans="1:17" ht="25.5" hidden="1" x14ac:dyDescent="0.25">
      <c r="A2058" s="18">
        <v>1315101570</v>
      </c>
      <c r="B2058" s="14" t="s">
        <v>1184</v>
      </c>
      <c r="C2058" s="244" t="s">
        <v>19</v>
      </c>
      <c r="D2058" s="244" t="s">
        <v>7385</v>
      </c>
      <c r="E2058" s="245">
        <v>4</v>
      </c>
      <c r="F2058" s="246">
        <v>45742</v>
      </c>
      <c r="G2058" s="245" t="s">
        <v>15286</v>
      </c>
      <c r="H2058" s="246">
        <v>45742</v>
      </c>
      <c r="I2058" s="247"/>
      <c r="J2058" s="247"/>
      <c r="K2058" s="338" t="s">
        <v>10398</v>
      </c>
      <c r="L2058" s="195">
        <v>38225</v>
      </c>
      <c r="M2058" s="168">
        <v>45756</v>
      </c>
      <c r="N2058" s="116" t="s">
        <v>10930</v>
      </c>
      <c r="O2058" s="116" t="s">
        <v>15303</v>
      </c>
      <c r="P2058" s="116" t="s">
        <v>10282</v>
      </c>
      <c r="Q2058" s="168">
        <v>45763</v>
      </c>
    </row>
    <row r="2059" spans="1:17" hidden="1" x14ac:dyDescent="0.25">
      <c r="A2059" s="18">
        <v>1315101660</v>
      </c>
      <c r="B2059" s="14" t="s">
        <v>9805</v>
      </c>
      <c r="C2059" s="244" t="s">
        <v>19</v>
      </c>
      <c r="D2059" s="244" t="s">
        <v>9804</v>
      </c>
      <c r="E2059" s="245">
        <v>3</v>
      </c>
      <c r="F2059" s="246">
        <v>45742</v>
      </c>
      <c r="G2059" s="245" t="s">
        <v>15286</v>
      </c>
      <c r="H2059" s="246">
        <v>45742</v>
      </c>
      <c r="I2059" s="247"/>
      <c r="J2059" s="247"/>
      <c r="K2059" s="338" t="s">
        <v>10398</v>
      </c>
      <c r="L2059" s="195">
        <v>38224</v>
      </c>
      <c r="M2059" s="168">
        <v>45756</v>
      </c>
      <c r="N2059" s="116" t="s">
        <v>10306</v>
      </c>
      <c r="O2059" s="116" t="s">
        <v>15303</v>
      </c>
      <c r="P2059" s="116" t="s">
        <v>10282</v>
      </c>
      <c r="Q2059" s="168">
        <v>45771</v>
      </c>
    </row>
    <row r="2060" spans="1:17" hidden="1" x14ac:dyDescent="0.25">
      <c r="A2060" s="18">
        <v>1526101690</v>
      </c>
      <c r="B2060" s="14" t="s">
        <v>5154</v>
      </c>
      <c r="C2060" s="244" t="s">
        <v>19</v>
      </c>
      <c r="D2060" s="244" t="s">
        <v>5155</v>
      </c>
      <c r="E2060" s="245">
        <v>3</v>
      </c>
      <c r="F2060" s="246">
        <v>45742</v>
      </c>
      <c r="G2060" s="245" t="s">
        <v>15286</v>
      </c>
      <c r="H2060" s="246">
        <v>45742</v>
      </c>
      <c r="I2060" s="247"/>
      <c r="J2060" s="247"/>
      <c r="K2060" s="338" t="s">
        <v>10398</v>
      </c>
      <c r="L2060" s="195">
        <v>38222</v>
      </c>
      <c r="M2060" s="168">
        <v>45756</v>
      </c>
      <c r="N2060" s="116" t="s">
        <v>11994</v>
      </c>
      <c r="O2060" s="116" t="s">
        <v>15303</v>
      </c>
      <c r="P2060" s="116" t="s">
        <v>10282</v>
      </c>
      <c r="Q2060" s="168">
        <v>45768</v>
      </c>
    </row>
    <row r="2061" spans="1:17" hidden="1" x14ac:dyDescent="0.25">
      <c r="A2061" s="18">
        <v>1526108570</v>
      </c>
      <c r="B2061" s="14" t="s">
        <v>2551</v>
      </c>
      <c r="C2061" s="244" t="s">
        <v>19</v>
      </c>
      <c r="D2061" s="244" t="s">
        <v>2552</v>
      </c>
      <c r="E2061" s="245">
        <v>2</v>
      </c>
      <c r="F2061" s="246">
        <v>45742</v>
      </c>
      <c r="G2061" s="245" t="s">
        <v>15286</v>
      </c>
      <c r="H2061" s="246">
        <v>45742</v>
      </c>
      <c r="I2061" s="247"/>
      <c r="J2061" s="247"/>
      <c r="K2061" s="338" t="s">
        <v>10398</v>
      </c>
      <c r="L2061" s="195">
        <v>38227</v>
      </c>
      <c r="M2061" s="168">
        <v>45756</v>
      </c>
      <c r="N2061" s="116" t="s">
        <v>10284</v>
      </c>
      <c r="O2061" s="116" t="s">
        <v>15303</v>
      </c>
      <c r="P2061" s="116" t="s">
        <v>10282</v>
      </c>
      <c r="Q2061" s="168">
        <v>45756</v>
      </c>
    </row>
    <row r="2062" spans="1:17" hidden="1" x14ac:dyDescent="0.25">
      <c r="A2062" s="18">
        <v>1526108790</v>
      </c>
      <c r="B2062" s="14" t="s">
        <v>1622</v>
      </c>
      <c r="C2062" s="244" t="s">
        <v>19</v>
      </c>
      <c r="D2062" s="244" t="s">
        <v>1623</v>
      </c>
      <c r="E2062" s="245">
        <v>5</v>
      </c>
      <c r="F2062" s="246">
        <v>45742</v>
      </c>
      <c r="G2062" s="245" t="s">
        <v>15286</v>
      </c>
      <c r="H2062" s="246">
        <v>45742</v>
      </c>
      <c r="I2062" s="247"/>
      <c r="J2062" s="247"/>
      <c r="K2062" s="338" t="s">
        <v>10398</v>
      </c>
      <c r="L2062" s="195">
        <v>38226</v>
      </c>
      <c r="M2062" s="168">
        <v>45756</v>
      </c>
      <c r="N2062" s="116" t="s">
        <v>10329</v>
      </c>
      <c r="O2062" s="116" t="s">
        <v>15303</v>
      </c>
      <c r="P2062" s="116" t="s">
        <v>10282</v>
      </c>
      <c r="Q2062" s="168">
        <v>45756</v>
      </c>
    </row>
    <row r="2063" spans="1:17" hidden="1" x14ac:dyDescent="0.25">
      <c r="A2063" s="18">
        <v>1553101300</v>
      </c>
      <c r="B2063" s="14" t="s">
        <v>8614</v>
      </c>
      <c r="C2063" s="244" t="s">
        <v>19</v>
      </c>
      <c r="D2063" s="244" t="s">
        <v>8615</v>
      </c>
      <c r="E2063" s="245">
        <v>9</v>
      </c>
      <c r="F2063" s="246">
        <v>45742</v>
      </c>
      <c r="G2063" s="245" t="s">
        <v>15286</v>
      </c>
      <c r="H2063" s="246">
        <v>45742</v>
      </c>
      <c r="I2063" s="247"/>
      <c r="J2063" s="247"/>
      <c r="K2063" s="338" t="s">
        <v>10398</v>
      </c>
      <c r="L2063" s="195">
        <v>38226</v>
      </c>
      <c r="M2063" s="168">
        <v>45756</v>
      </c>
      <c r="N2063" s="116" t="s">
        <v>10329</v>
      </c>
      <c r="O2063" s="116" t="s">
        <v>15303</v>
      </c>
      <c r="P2063" s="116" t="s">
        <v>10282</v>
      </c>
      <c r="Q2063" s="168">
        <v>45756</v>
      </c>
    </row>
    <row r="2064" spans="1:17" hidden="1" x14ac:dyDescent="0.25">
      <c r="A2064" s="18">
        <v>1810101870</v>
      </c>
      <c r="B2064" s="14" t="s">
        <v>3770</v>
      </c>
      <c r="C2064" s="244" t="s">
        <v>19</v>
      </c>
      <c r="D2064" s="244" t="s">
        <v>3771</v>
      </c>
      <c r="E2064" s="245">
        <v>25</v>
      </c>
      <c r="F2064" s="246">
        <v>45742</v>
      </c>
      <c r="G2064" s="245" t="s">
        <v>15286</v>
      </c>
      <c r="H2064" s="246">
        <v>45742</v>
      </c>
      <c r="I2064" s="247"/>
      <c r="J2064" s="247"/>
      <c r="K2064" s="338" t="s">
        <v>10398</v>
      </c>
      <c r="L2064" s="195">
        <v>38227</v>
      </c>
      <c r="M2064" s="168">
        <v>45756</v>
      </c>
      <c r="N2064" s="116" t="s">
        <v>10284</v>
      </c>
      <c r="O2064" s="116" t="s">
        <v>15303</v>
      </c>
      <c r="P2064" s="116" t="s">
        <v>10282</v>
      </c>
      <c r="Q2064" s="168">
        <v>45756</v>
      </c>
    </row>
    <row r="2065" spans="1:17" hidden="1" x14ac:dyDescent="0.25">
      <c r="A2065" s="18">
        <v>1013100090</v>
      </c>
      <c r="B2065" s="14" t="s">
        <v>8015</v>
      </c>
      <c r="C2065" s="244" t="s">
        <v>7375</v>
      </c>
      <c r="D2065" s="244" t="s">
        <v>7703</v>
      </c>
      <c r="E2065" s="245">
        <v>5</v>
      </c>
      <c r="F2065" s="246">
        <v>45742</v>
      </c>
      <c r="G2065" s="245" t="s">
        <v>15287</v>
      </c>
      <c r="H2065" s="246">
        <v>45742</v>
      </c>
      <c r="I2065" s="247"/>
      <c r="J2065" s="247"/>
      <c r="K2065" s="338" t="s">
        <v>10398</v>
      </c>
      <c r="L2065" s="195">
        <v>38093</v>
      </c>
      <c r="M2065" s="168">
        <v>45743</v>
      </c>
      <c r="N2065" s="116" t="s">
        <v>10291</v>
      </c>
      <c r="O2065" s="116" t="s">
        <v>15303</v>
      </c>
      <c r="P2065" s="116" t="s">
        <v>10282</v>
      </c>
      <c r="Q2065" s="168">
        <v>45752</v>
      </c>
    </row>
    <row r="2066" spans="1:17" hidden="1" x14ac:dyDescent="0.25">
      <c r="A2066" s="18">
        <v>1026100060</v>
      </c>
      <c r="B2066" s="14" t="s">
        <v>3181</v>
      </c>
      <c r="C2066" s="244" t="s">
        <v>19</v>
      </c>
      <c r="D2066" s="244" t="s">
        <v>7906</v>
      </c>
      <c r="E2066" s="245">
        <v>2</v>
      </c>
      <c r="F2066" s="246">
        <v>45742</v>
      </c>
      <c r="G2066" s="245" t="s">
        <v>15287</v>
      </c>
      <c r="H2066" s="246">
        <v>45742</v>
      </c>
      <c r="I2066" s="247"/>
      <c r="J2066" s="247"/>
      <c r="K2066" s="338" t="s">
        <v>10398</v>
      </c>
      <c r="L2066" s="195">
        <v>38093</v>
      </c>
      <c r="M2066" s="168">
        <v>45743</v>
      </c>
      <c r="N2066" s="116" t="s">
        <v>10291</v>
      </c>
      <c r="O2066" s="116" t="s">
        <v>15303</v>
      </c>
      <c r="P2066" s="116" t="s">
        <v>10282</v>
      </c>
      <c r="Q2066" s="168">
        <v>45752</v>
      </c>
    </row>
    <row r="2067" spans="1:17" hidden="1" x14ac:dyDescent="0.25">
      <c r="A2067" s="18">
        <v>1321100980</v>
      </c>
      <c r="B2067" s="14" t="s">
        <v>9427</v>
      </c>
      <c r="C2067" s="244" t="s">
        <v>19</v>
      </c>
      <c r="D2067" s="244" t="s">
        <v>9429</v>
      </c>
      <c r="E2067" s="245">
        <v>40</v>
      </c>
      <c r="F2067" s="246">
        <v>45742</v>
      </c>
      <c r="G2067" s="245" t="s">
        <v>15288</v>
      </c>
      <c r="H2067" s="246">
        <v>45742</v>
      </c>
      <c r="I2067" s="247"/>
      <c r="J2067" s="247"/>
      <c r="K2067" s="338" t="s">
        <v>10398</v>
      </c>
      <c r="L2067" s="195">
        <v>38198</v>
      </c>
      <c r="M2067" s="168">
        <v>45755</v>
      </c>
      <c r="N2067" s="116" t="s">
        <v>10287</v>
      </c>
      <c r="O2067" s="116" t="s">
        <v>15303</v>
      </c>
      <c r="P2067" s="116" t="s">
        <v>10282</v>
      </c>
      <c r="Q2067" s="168">
        <v>45757</v>
      </c>
    </row>
    <row r="2068" spans="1:17" hidden="1" x14ac:dyDescent="0.25">
      <c r="A2068" s="18">
        <v>1127100220</v>
      </c>
      <c r="B2068" s="14" t="s">
        <v>8684</v>
      </c>
      <c r="C2068" s="244" t="s">
        <v>19</v>
      </c>
      <c r="D2068" s="244" t="s">
        <v>9607</v>
      </c>
      <c r="E2068" s="245">
        <v>6</v>
      </c>
      <c r="F2068" s="246">
        <v>45742</v>
      </c>
      <c r="G2068" s="245" t="s">
        <v>15290</v>
      </c>
      <c r="H2068" s="246">
        <v>45742</v>
      </c>
      <c r="I2068" s="247"/>
      <c r="J2068" s="247"/>
      <c r="K2068" s="338" t="s">
        <v>10398</v>
      </c>
      <c r="L2068" s="195">
        <v>38177</v>
      </c>
      <c r="M2068" s="168">
        <v>45751</v>
      </c>
      <c r="N2068" s="116" t="s">
        <v>10825</v>
      </c>
      <c r="O2068" s="116" t="s">
        <v>15303</v>
      </c>
      <c r="P2068" s="116" t="s">
        <v>10282</v>
      </c>
      <c r="Q2068" s="168">
        <v>45757</v>
      </c>
    </row>
    <row r="2069" spans="1:17" hidden="1" x14ac:dyDescent="0.25">
      <c r="A2069" s="18">
        <v>1127100290</v>
      </c>
      <c r="B2069" s="19" t="s">
        <v>8675</v>
      </c>
      <c r="C2069" s="244" t="s">
        <v>19</v>
      </c>
      <c r="D2069" s="244" t="s">
        <v>9606</v>
      </c>
      <c r="E2069" s="245">
        <v>6</v>
      </c>
      <c r="F2069" s="246">
        <v>45742</v>
      </c>
      <c r="G2069" s="245" t="s">
        <v>15290</v>
      </c>
      <c r="H2069" s="246">
        <v>45742</v>
      </c>
      <c r="I2069" s="247"/>
      <c r="J2069" s="247"/>
      <c r="K2069" s="338" t="s">
        <v>10398</v>
      </c>
      <c r="L2069" s="195">
        <v>38177</v>
      </c>
      <c r="M2069" s="168">
        <v>45751</v>
      </c>
      <c r="N2069" s="116" t="s">
        <v>10825</v>
      </c>
      <c r="O2069" s="116" t="s">
        <v>15303</v>
      </c>
      <c r="P2069" s="116" t="s">
        <v>10282</v>
      </c>
      <c r="Q2069" s="168">
        <v>45757</v>
      </c>
    </row>
    <row r="2070" spans="1:17" hidden="1" x14ac:dyDescent="0.25">
      <c r="A2070" s="18">
        <v>1127100340</v>
      </c>
      <c r="B2070" s="19" t="s">
        <v>8681</v>
      </c>
      <c r="C2070" s="244" t="s">
        <v>19</v>
      </c>
      <c r="D2070" s="244" t="s">
        <v>9605</v>
      </c>
      <c r="E2070" s="245">
        <v>6</v>
      </c>
      <c r="F2070" s="246">
        <v>45742</v>
      </c>
      <c r="G2070" s="245" t="s">
        <v>15290</v>
      </c>
      <c r="H2070" s="246">
        <v>45742</v>
      </c>
      <c r="I2070" s="247"/>
      <c r="J2070" s="247"/>
      <c r="K2070" s="338" t="s">
        <v>10398</v>
      </c>
      <c r="L2070" s="195">
        <v>38178</v>
      </c>
      <c r="M2070" s="168">
        <v>45751</v>
      </c>
      <c r="N2070" s="116" t="s">
        <v>12005</v>
      </c>
      <c r="O2070" s="116" t="s">
        <v>15303</v>
      </c>
      <c r="P2070" s="116" t="s">
        <v>10282</v>
      </c>
      <c r="Q2070" s="168">
        <v>45756</v>
      </c>
    </row>
    <row r="2071" spans="1:17" hidden="1" x14ac:dyDescent="0.25">
      <c r="A2071" s="18">
        <v>1520100430</v>
      </c>
      <c r="B2071" s="19" t="s">
        <v>729</v>
      </c>
      <c r="C2071" s="244" t="s">
        <v>19</v>
      </c>
      <c r="D2071" s="244" t="s">
        <v>730</v>
      </c>
      <c r="E2071" s="245">
        <v>50</v>
      </c>
      <c r="F2071" s="246">
        <v>45742</v>
      </c>
      <c r="G2071" s="245" t="s">
        <v>15290</v>
      </c>
      <c r="H2071" s="246">
        <v>45742</v>
      </c>
      <c r="I2071" s="247"/>
      <c r="J2071" s="247"/>
      <c r="K2071" s="338" t="s">
        <v>10398</v>
      </c>
      <c r="L2071" s="195">
        <v>38178</v>
      </c>
      <c r="M2071" s="168">
        <v>45751</v>
      </c>
      <c r="N2071" s="116" t="s">
        <v>12005</v>
      </c>
      <c r="O2071" s="116" t="s">
        <v>15303</v>
      </c>
      <c r="P2071" s="116" t="s">
        <v>10282</v>
      </c>
      <c r="Q2071" s="168">
        <v>45756</v>
      </c>
    </row>
    <row r="2072" spans="1:17" hidden="1" x14ac:dyDescent="0.25">
      <c r="A2072" s="18">
        <v>1520100460</v>
      </c>
      <c r="B2072" s="30" t="s">
        <v>724</v>
      </c>
      <c r="C2072" s="244" t="s">
        <v>19</v>
      </c>
      <c r="D2072" s="244" t="s">
        <v>8670</v>
      </c>
      <c r="E2072" s="245">
        <v>50</v>
      </c>
      <c r="F2072" s="246">
        <v>45742</v>
      </c>
      <c r="G2072" s="245" t="s">
        <v>15290</v>
      </c>
      <c r="H2072" s="246">
        <v>45742</v>
      </c>
      <c r="I2072" s="247"/>
      <c r="J2072" s="247"/>
      <c r="K2072" s="338" t="s">
        <v>10398</v>
      </c>
      <c r="L2072" s="195">
        <v>38178</v>
      </c>
      <c r="M2072" s="168">
        <v>45751</v>
      </c>
      <c r="N2072" s="116" t="s">
        <v>12005</v>
      </c>
      <c r="O2072" s="116" t="s">
        <v>15303</v>
      </c>
      <c r="P2072" s="116" t="s">
        <v>10282</v>
      </c>
      <c r="Q2072" s="168">
        <v>45756</v>
      </c>
    </row>
    <row r="2073" spans="1:17" hidden="1" x14ac:dyDescent="0.25">
      <c r="A2073" s="18">
        <v>1520100530</v>
      </c>
      <c r="B2073" s="29" t="s">
        <v>12258</v>
      </c>
      <c r="C2073" s="244" t="s">
        <v>19</v>
      </c>
      <c r="D2073" s="244" t="s">
        <v>12260</v>
      </c>
      <c r="E2073" s="245">
        <v>6</v>
      </c>
      <c r="F2073" s="246">
        <v>45742</v>
      </c>
      <c r="G2073" s="245" t="s">
        <v>15290</v>
      </c>
      <c r="H2073" s="246">
        <v>45742</v>
      </c>
      <c r="I2073" s="247"/>
      <c r="J2073" s="247"/>
      <c r="K2073" s="338" t="s">
        <v>10398</v>
      </c>
      <c r="L2073" s="195">
        <v>38178</v>
      </c>
      <c r="M2073" s="168">
        <v>45751</v>
      </c>
      <c r="N2073" s="116" t="s">
        <v>12005</v>
      </c>
      <c r="O2073" s="116" t="s">
        <v>15303</v>
      </c>
      <c r="P2073" s="116" t="s">
        <v>10282</v>
      </c>
      <c r="Q2073" s="168">
        <v>45756</v>
      </c>
    </row>
    <row r="2074" spans="1:17" hidden="1" x14ac:dyDescent="0.25">
      <c r="A2074" s="18">
        <v>1520101440</v>
      </c>
      <c r="B2074" s="10" t="s">
        <v>9598</v>
      </c>
      <c r="C2074" s="244" t="s">
        <v>19</v>
      </c>
      <c r="D2074" s="244" t="s">
        <v>9608</v>
      </c>
      <c r="E2074" s="245">
        <v>8</v>
      </c>
      <c r="F2074" s="246">
        <v>45742</v>
      </c>
      <c r="G2074" s="245" t="s">
        <v>15290</v>
      </c>
      <c r="H2074" s="246">
        <v>45742</v>
      </c>
      <c r="I2074" s="247"/>
      <c r="J2074" s="247"/>
      <c r="K2074" s="338" t="s">
        <v>10398</v>
      </c>
      <c r="L2074" s="195">
        <v>38178</v>
      </c>
      <c r="M2074" s="168">
        <v>45751</v>
      </c>
      <c r="N2074" s="116" t="s">
        <v>12005</v>
      </c>
      <c r="O2074" s="116" t="s">
        <v>15303</v>
      </c>
      <c r="P2074" s="116" t="s">
        <v>10282</v>
      </c>
      <c r="Q2074" s="168">
        <v>45756</v>
      </c>
    </row>
    <row r="2075" spans="1:17" hidden="1" x14ac:dyDescent="0.25">
      <c r="A2075" s="18">
        <v>1523100240</v>
      </c>
      <c r="B2075" s="14" t="s">
        <v>4174</v>
      </c>
      <c r="C2075" s="244" t="s">
        <v>1469</v>
      </c>
      <c r="D2075" s="244" t="s">
        <v>4175</v>
      </c>
      <c r="E2075" s="245">
        <v>40</v>
      </c>
      <c r="F2075" s="246">
        <v>45742</v>
      </c>
      <c r="G2075" s="245" t="s">
        <v>15291</v>
      </c>
      <c r="H2075" s="246">
        <v>45742</v>
      </c>
      <c r="I2075" s="247"/>
      <c r="J2075" s="247"/>
      <c r="K2075" s="338" t="s">
        <v>10398</v>
      </c>
      <c r="L2075" s="195">
        <v>38164</v>
      </c>
      <c r="M2075" s="168">
        <v>45747</v>
      </c>
      <c r="N2075" s="116" t="s">
        <v>11069</v>
      </c>
      <c r="O2075" s="116" t="s">
        <v>15303</v>
      </c>
      <c r="P2075" s="116" t="s">
        <v>10282</v>
      </c>
      <c r="Q2075" s="168">
        <v>45751</v>
      </c>
    </row>
    <row r="2076" spans="1:17" hidden="1" x14ac:dyDescent="0.25">
      <c r="A2076" s="18">
        <v>1523100680</v>
      </c>
      <c r="B2076" s="14" t="s">
        <v>4167</v>
      </c>
      <c r="C2076" s="244" t="s">
        <v>1469</v>
      </c>
      <c r="D2076" s="244" t="s">
        <v>4168</v>
      </c>
      <c r="E2076" s="245">
        <v>50</v>
      </c>
      <c r="F2076" s="246">
        <v>45742</v>
      </c>
      <c r="G2076" s="245" t="s">
        <v>15291</v>
      </c>
      <c r="H2076" s="246">
        <v>45742</v>
      </c>
      <c r="I2076" s="247"/>
      <c r="J2076" s="247"/>
      <c r="K2076" s="338" t="s">
        <v>10398</v>
      </c>
      <c r="L2076" s="195">
        <v>38164</v>
      </c>
      <c r="M2076" s="168">
        <v>45747</v>
      </c>
      <c r="N2076" s="116" t="s">
        <v>11069</v>
      </c>
      <c r="O2076" s="116" t="s">
        <v>15303</v>
      </c>
      <c r="P2076" s="116" t="s">
        <v>10282</v>
      </c>
      <c r="Q2076" s="168">
        <v>45751</v>
      </c>
    </row>
    <row r="2077" spans="1:17" hidden="1" x14ac:dyDescent="0.25">
      <c r="A2077" s="18">
        <v>1523100950</v>
      </c>
      <c r="B2077" s="14" t="s">
        <v>4165</v>
      </c>
      <c r="C2077" s="244" t="s">
        <v>1469</v>
      </c>
      <c r="D2077" s="244" t="s">
        <v>4166</v>
      </c>
      <c r="E2077" s="245">
        <v>50</v>
      </c>
      <c r="F2077" s="246">
        <v>45742</v>
      </c>
      <c r="G2077" s="245" t="s">
        <v>15291</v>
      </c>
      <c r="H2077" s="246">
        <v>45742</v>
      </c>
      <c r="I2077" s="247"/>
      <c r="J2077" s="247"/>
      <c r="K2077" s="338" t="s">
        <v>10398</v>
      </c>
      <c r="L2077" s="195">
        <v>38164</v>
      </c>
      <c r="M2077" s="168">
        <v>45747</v>
      </c>
      <c r="N2077" s="116" t="s">
        <v>11069</v>
      </c>
      <c r="O2077" s="116" t="s">
        <v>15303</v>
      </c>
      <c r="P2077" s="116" t="s">
        <v>10282</v>
      </c>
      <c r="Q2077" s="168">
        <v>45751</v>
      </c>
    </row>
    <row r="2078" spans="1:17" hidden="1" x14ac:dyDescent="0.25">
      <c r="A2078" s="18">
        <v>1523101580</v>
      </c>
      <c r="B2078" s="14" t="s">
        <v>4178</v>
      </c>
      <c r="C2078" s="244" t="s">
        <v>1469</v>
      </c>
      <c r="D2078" s="244" t="s">
        <v>4179</v>
      </c>
      <c r="E2078" s="245">
        <v>30</v>
      </c>
      <c r="F2078" s="246">
        <v>45742</v>
      </c>
      <c r="G2078" s="245" t="s">
        <v>15291</v>
      </c>
      <c r="H2078" s="246">
        <v>45742</v>
      </c>
      <c r="I2078" s="247"/>
      <c r="J2078" s="247"/>
      <c r="K2078" s="338" t="s">
        <v>10398</v>
      </c>
      <c r="L2078" s="195">
        <v>38164</v>
      </c>
      <c r="M2078" s="168">
        <v>45747</v>
      </c>
      <c r="N2078" s="116" t="s">
        <v>11069</v>
      </c>
      <c r="O2078" s="116" t="s">
        <v>15303</v>
      </c>
      <c r="P2078" s="116" t="s">
        <v>10282</v>
      </c>
      <c r="Q2078" s="168">
        <v>45751</v>
      </c>
    </row>
    <row r="2079" spans="1:17" hidden="1" x14ac:dyDescent="0.25">
      <c r="A2079" s="18">
        <v>1511104740</v>
      </c>
      <c r="B2079" s="19" t="s">
        <v>7330</v>
      </c>
      <c r="C2079" s="244" t="s">
        <v>19</v>
      </c>
      <c r="D2079" s="244" t="s">
        <v>10915</v>
      </c>
      <c r="E2079" s="245">
        <v>35</v>
      </c>
      <c r="F2079" s="246">
        <v>45742</v>
      </c>
      <c r="G2079" s="245" t="s">
        <v>15292</v>
      </c>
      <c r="H2079" s="246">
        <v>45742</v>
      </c>
      <c r="I2079" s="247"/>
      <c r="J2079" s="247"/>
      <c r="K2079" s="338" t="s">
        <v>10398</v>
      </c>
      <c r="L2079" s="195">
        <v>38172</v>
      </c>
      <c r="M2079" s="168">
        <v>45750</v>
      </c>
      <c r="N2079" s="116" t="s">
        <v>10175</v>
      </c>
      <c r="O2079" s="116" t="s">
        <v>15303</v>
      </c>
      <c r="P2079" s="116" t="s">
        <v>10282</v>
      </c>
      <c r="Q2079" s="168">
        <v>45751</v>
      </c>
    </row>
    <row r="2080" spans="1:17" hidden="1" x14ac:dyDescent="0.25">
      <c r="A2080" s="18">
        <v>1521100130</v>
      </c>
      <c r="B2080" s="14" t="s">
        <v>7120</v>
      </c>
      <c r="C2080" s="244" t="s">
        <v>19</v>
      </c>
      <c r="D2080" s="244" t="s">
        <v>7122</v>
      </c>
      <c r="E2080" s="245">
        <v>30</v>
      </c>
      <c r="F2080" s="246">
        <v>45742</v>
      </c>
      <c r="G2080" s="245" t="s">
        <v>15292</v>
      </c>
      <c r="H2080" s="246">
        <v>45742</v>
      </c>
      <c r="I2080" s="247"/>
      <c r="J2080" s="247"/>
      <c r="K2080" s="338" t="s">
        <v>10398</v>
      </c>
      <c r="L2080" s="195">
        <v>38172</v>
      </c>
      <c r="M2080" s="168">
        <v>45750</v>
      </c>
      <c r="N2080" s="116" t="s">
        <v>10175</v>
      </c>
      <c r="O2080" s="116" t="s">
        <v>15303</v>
      </c>
      <c r="P2080" s="116" t="s">
        <v>10282</v>
      </c>
      <c r="Q2080" s="168">
        <v>45751</v>
      </c>
    </row>
    <row r="2081" spans="1:17" hidden="1" x14ac:dyDescent="0.25">
      <c r="A2081" s="18">
        <v>1016100010</v>
      </c>
      <c r="B2081" s="14" t="s">
        <v>4523</v>
      </c>
      <c r="C2081" s="244" t="s">
        <v>19</v>
      </c>
      <c r="D2081" s="244" t="s">
        <v>7737</v>
      </c>
      <c r="E2081" s="245">
        <v>12</v>
      </c>
      <c r="F2081" s="246">
        <v>45742</v>
      </c>
      <c r="G2081" s="245" t="s">
        <v>15293</v>
      </c>
      <c r="H2081" s="246">
        <v>45742</v>
      </c>
      <c r="I2081" s="247"/>
      <c r="J2081" s="247"/>
      <c r="K2081" s="338" t="s">
        <v>10398</v>
      </c>
      <c r="L2081" s="195">
        <v>38220</v>
      </c>
      <c r="M2081" s="168">
        <v>45756</v>
      </c>
      <c r="N2081" s="116" t="s">
        <v>10305</v>
      </c>
      <c r="O2081" s="116" t="s">
        <v>15303</v>
      </c>
      <c r="P2081" s="116" t="s">
        <v>10282</v>
      </c>
      <c r="Q2081" s="168">
        <v>45757</v>
      </c>
    </row>
    <row r="2082" spans="1:17" hidden="1" x14ac:dyDescent="0.25">
      <c r="A2082" s="18">
        <v>1011100940</v>
      </c>
      <c r="B2082" s="14" t="s">
        <v>10614</v>
      </c>
      <c r="C2082" s="244" t="s">
        <v>19</v>
      </c>
      <c r="D2082" s="244" t="s">
        <v>10615</v>
      </c>
      <c r="E2082" s="245">
        <v>50</v>
      </c>
      <c r="F2082" s="246">
        <v>45742</v>
      </c>
      <c r="G2082" s="245" t="s">
        <v>15289</v>
      </c>
      <c r="H2082" s="246">
        <v>45742</v>
      </c>
      <c r="I2082" s="247"/>
      <c r="J2082" s="247"/>
      <c r="K2082" s="338" t="s">
        <v>10398</v>
      </c>
      <c r="L2082" s="195">
        <v>38090</v>
      </c>
      <c r="M2082" s="168">
        <v>45743</v>
      </c>
      <c r="N2082" s="116" t="s">
        <v>10618</v>
      </c>
      <c r="O2082" s="116" t="s">
        <v>15303</v>
      </c>
      <c r="P2082" s="116" t="s">
        <v>10282</v>
      </c>
      <c r="Q2082" s="168">
        <v>45754</v>
      </c>
    </row>
    <row r="2083" spans="1:17" hidden="1" x14ac:dyDescent="0.25">
      <c r="A2083" s="18">
        <v>1021100060</v>
      </c>
      <c r="B2083" s="14" t="s">
        <v>8595</v>
      </c>
      <c r="C2083" s="244" t="s">
        <v>19</v>
      </c>
      <c r="D2083" s="244" t="s">
        <v>8594</v>
      </c>
      <c r="E2083" s="245">
        <v>10</v>
      </c>
      <c r="F2083" s="246">
        <v>45742</v>
      </c>
      <c r="G2083" s="245" t="s">
        <v>15294</v>
      </c>
      <c r="H2083" s="246">
        <v>45742</v>
      </c>
      <c r="I2083" s="247"/>
      <c r="J2083" s="247"/>
      <c r="K2083" s="338" t="s">
        <v>10398</v>
      </c>
      <c r="L2083" s="195">
        <v>38185</v>
      </c>
      <c r="M2083" s="168">
        <v>45754</v>
      </c>
      <c r="N2083" s="116" t="s">
        <v>10466</v>
      </c>
      <c r="O2083" s="116" t="s">
        <v>15303</v>
      </c>
      <c r="P2083" s="116" t="s">
        <v>10282</v>
      </c>
      <c r="Q2083" s="168">
        <v>45754</v>
      </c>
    </row>
    <row r="2084" spans="1:17" ht="25.5" hidden="1" x14ac:dyDescent="0.25">
      <c r="A2084" s="18">
        <v>1029100450</v>
      </c>
      <c r="B2084" s="14" t="s">
        <v>1658</v>
      </c>
      <c r="C2084" s="244" t="s">
        <v>19</v>
      </c>
      <c r="D2084" s="244" t="s">
        <v>9894</v>
      </c>
      <c r="E2084" s="245">
        <v>15</v>
      </c>
      <c r="F2084" s="246">
        <v>45742</v>
      </c>
      <c r="G2084" s="245" t="s">
        <v>15295</v>
      </c>
      <c r="H2084" s="246">
        <v>45742</v>
      </c>
      <c r="I2084" s="247"/>
      <c r="J2084" s="247" t="s">
        <v>10523</v>
      </c>
      <c r="K2084" s="338" t="s">
        <v>10398</v>
      </c>
      <c r="L2084" s="195">
        <v>38186</v>
      </c>
      <c r="M2084" s="168">
        <v>45754</v>
      </c>
      <c r="N2084" s="116" t="s">
        <v>10218</v>
      </c>
      <c r="O2084" s="116" t="s">
        <v>15303</v>
      </c>
      <c r="P2084" s="116" t="s">
        <v>10282</v>
      </c>
      <c r="Q2084" s="168">
        <v>45799</v>
      </c>
    </row>
    <row r="2085" spans="1:17" hidden="1" x14ac:dyDescent="0.25">
      <c r="A2085" s="18">
        <v>1017100180</v>
      </c>
      <c r="B2085" s="14" t="s">
        <v>655</v>
      </c>
      <c r="C2085" s="244" t="s">
        <v>19</v>
      </c>
      <c r="D2085" s="244" t="s">
        <v>10454</v>
      </c>
      <c r="E2085" s="245">
        <v>56</v>
      </c>
      <c r="F2085" s="246">
        <v>45742</v>
      </c>
      <c r="G2085" s="245" t="s">
        <v>15298</v>
      </c>
      <c r="H2085" s="246">
        <v>45742</v>
      </c>
      <c r="I2085" s="247"/>
      <c r="J2085" s="247"/>
      <c r="K2085" s="338" t="s">
        <v>10398</v>
      </c>
      <c r="L2085" s="195">
        <v>38098</v>
      </c>
      <c r="M2085" s="168">
        <v>45743</v>
      </c>
      <c r="N2085" s="116" t="s">
        <v>10464</v>
      </c>
      <c r="O2085" s="116" t="s">
        <v>15303</v>
      </c>
      <c r="P2085" s="116" t="s">
        <v>10282</v>
      </c>
      <c r="Q2085" s="168">
        <v>45744</v>
      </c>
    </row>
    <row r="2086" spans="1:17" hidden="1" x14ac:dyDescent="0.25">
      <c r="A2086" s="18">
        <v>1017100890</v>
      </c>
      <c r="B2086" s="30" t="s">
        <v>2454</v>
      </c>
      <c r="C2086" s="244" t="s">
        <v>6066</v>
      </c>
      <c r="D2086" s="244" t="s">
        <v>2455</v>
      </c>
      <c r="E2086" s="245">
        <v>2</v>
      </c>
      <c r="F2086" s="246">
        <v>45742</v>
      </c>
      <c r="G2086" s="245" t="s">
        <v>15297</v>
      </c>
      <c r="H2086" s="246">
        <v>45742</v>
      </c>
      <c r="I2086" s="247"/>
      <c r="J2086" s="247"/>
      <c r="K2086" s="338" t="s">
        <v>10398</v>
      </c>
      <c r="L2086" s="195">
        <v>38098</v>
      </c>
      <c r="M2086" s="168">
        <v>45743</v>
      </c>
      <c r="N2086" s="116" t="s">
        <v>10464</v>
      </c>
      <c r="O2086" s="116" t="s">
        <v>15303</v>
      </c>
      <c r="P2086" s="116" t="s">
        <v>10282</v>
      </c>
      <c r="Q2086" s="168">
        <v>45744</v>
      </c>
    </row>
    <row r="2087" spans="1:17" hidden="1" x14ac:dyDescent="0.25">
      <c r="A2087" s="18">
        <v>1519101810</v>
      </c>
      <c r="B2087" s="19" t="s">
        <v>7773</v>
      </c>
      <c r="C2087" s="244" t="s">
        <v>19</v>
      </c>
      <c r="D2087" s="244" t="s">
        <v>7775</v>
      </c>
      <c r="E2087" s="245">
        <v>32</v>
      </c>
      <c r="F2087" s="246">
        <v>45742</v>
      </c>
      <c r="G2087" s="245" t="s">
        <v>15296</v>
      </c>
      <c r="H2087" s="246">
        <v>45742</v>
      </c>
      <c r="I2087" s="247"/>
      <c r="J2087" s="247"/>
      <c r="K2087" s="338" t="s">
        <v>10398</v>
      </c>
      <c r="L2087" s="195">
        <v>38203</v>
      </c>
      <c r="M2087" s="168">
        <v>45755</v>
      </c>
      <c r="N2087" s="116" t="s">
        <v>10225</v>
      </c>
      <c r="O2087" s="116" t="s">
        <v>15303</v>
      </c>
      <c r="P2087" s="116" t="s">
        <v>10282</v>
      </c>
      <c r="Q2087" s="168">
        <v>45785</v>
      </c>
    </row>
    <row r="2088" spans="1:17" hidden="1" x14ac:dyDescent="0.25">
      <c r="A2088" s="18">
        <v>1022100120</v>
      </c>
      <c r="B2088" s="14" t="s">
        <v>5833</v>
      </c>
      <c r="C2088" s="244" t="s">
        <v>19</v>
      </c>
      <c r="D2088" s="244" t="s">
        <v>6850</v>
      </c>
      <c r="E2088" s="245">
        <v>40</v>
      </c>
      <c r="F2088" s="246">
        <v>45742</v>
      </c>
      <c r="G2088" s="245" t="s">
        <v>15299</v>
      </c>
      <c r="H2088" s="246">
        <v>45742</v>
      </c>
      <c r="I2088" s="247"/>
      <c r="J2088" s="247"/>
      <c r="K2088" s="338" t="s">
        <v>10398</v>
      </c>
      <c r="L2088" s="195">
        <v>38199</v>
      </c>
      <c r="M2088" s="168">
        <v>45755</v>
      </c>
      <c r="N2088" s="116" t="s">
        <v>11877</v>
      </c>
      <c r="O2088" s="116" t="s">
        <v>15303</v>
      </c>
      <c r="P2088" s="116" t="s">
        <v>10282</v>
      </c>
      <c r="Q2088" s="168">
        <v>45775</v>
      </c>
    </row>
    <row r="2089" spans="1:17" hidden="1" x14ac:dyDescent="0.25">
      <c r="A2089" s="18">
        <v>1012100170</v>
      </c>
      <c r="B2089" s="14" t="s">
        <v>10194</v>
      </c>
      <c r="C2089" s="244" t="s">
        <v>19</v>
      </c>
      <c r="D2089" s="244" t="s">
        <v>10196</v>
      </c>
      <c r="E2089" s="245">
        <v>1</v>
      </c>
      <c r="F2089" s="246">
        <v>45741</v>
      </c>
      <c r="G2089" s="266" t="s">
        <v>15273</v>
      </c>
      <c r="H2089" s="246">
        <v>45742</v>
      </c>
      <c r="I2089" s="247" t="s">
        <v>8963</v>
      </c>
      <c r="J2089" s="247" t="s">
        <v>10002</v>
      </c>
      <c r="K2089" s="338" t="s">
        <v>10398</v>
      </c>
      <c r="L2089" s="195">
        <v>38071</v>
      </c>
      <c r="M2089" s="168">
        <v>45742</v>
      </c>
      <c r="N2089" s="116" t="s">
        <v>11874</v>
      </c>
      <c r="O2089" s="116"/>
      <c r="P2089" s="116" t="s">
        <v>10282</v>
      </c>
      <c r="Q2089" s="168">
        <v>45743</v>
      </c>
    </row>
    <row r="2090" spans="1:17" hidden="1" x14ac:dyDescent="0.25">
      <c r="A2090" s="18">
        <v>1310110120</v>
      </c>
      <c r="B2090" s="10" t="s">
        <v>8556</v>
      </c>
      <c r="C2090" s="244" t="s">
        <v>19</v>
      </c>
      <c r="D2090" s="244" t="s">
        <v>8557</v>
      </c>
      <c r="E2090" s="245">
        <v>12</v>
      </c>
      <c r="F2090" s="246">
        <v>45743</v>
      </c>
      <c r="G2090" s="245" t="s">
        <v>15300</v>
      </c>
      <c r="H2090" s="246">
        <v>45743</v>
      </c>
      <c r="I2090" s="247"/>
      <c r="J2090" s="247"/>
      <c r="K2090" s="338" t="s">
        <v>10398</v>
      </c>
      <c r="L2090" s="195">
        <v>38230</v>
      </c>
      <c r="M2090" s="168">
        <v>45756</v>
      </c>
      <c r="N2090" s="116" t="s">
        <v>10287</v>
      </c>
      <c r="O2090" s="116" t="s">
        <v>15303</v>
      </c>
      <c r="P2090" s="116" t="s">
        <v>10282</v>
      </c>
      <c r="Q2090" s="168">
        <v>45757</v>
      </c>
    </row>
    <row r="2091" spans="1:17" hidden="1" x14ac:dyDescent="0.25">
      <c r="A2091" s="18">
        <v>1310110130</v>
      </c>
      <c r="B2091" s="10" t="s">
        <v>8558</v>
      </c>
      <c r="C2091" s="244" t="s">
        <v>19</v>
      </c>
      <c r="D2091" s="244" t="s">
        <v>8559</v>
      </c>
      <c r="E2091" s="245">
        <v>60</v>
      </c>
      <c r="F2091" s="246">
        <v>45743</v>
      </c>
      <c r="G2091" s="245" t="s">
        <v>15300</v>
      </c>
      <c r="H2091" s="246">
        <v>45743</v>
      </c>
      <c r="I2091" s="247"/>
      <c r="J2091" s="247"/>
      <c r="K2091" s="338" t="s">
        <v>10398</v>
      </c>
      <c r="L2091" s="195">
        <v>38230</v>
      </c>
      <c r="M2091" s="168">
        <v>45756</v>
      </c>
      <c r="N2091" s="116" t="s">
        <v>10287</v>
      </c>
      <c r="O2091" s="116" t="s">
        <v>15303</v>
      </c>
      <c r="P2091" s="116" t="s">
        <v>10282</v>
      </c>
      <c r="Q2091" s="168">
        <v>45757</v>
      </c>
    </row>
    <row r="2092" spans="1:17" hidden="1" x14ac:dyDescent="0.25">
      <c r="A2092" s="18">
        <v>1310110140</v>
      </c>
      <c r="B2092" s="10" t="s">
        <v>8560</v>
      </c>
      <c r="C2092" s="244" t="s">
        <v>19</v>
      </c>
      <c r="D2092" s="244" t="s">
        <v>8561</v>
      </c>
      <c r="E2092" s="245">
        <v>50</v>
      </c>
      <c r="F2092" s="246">
        <v>45743</v>
      </c>
      <c r="G2092" s="245" t="s">
        <v>15300</v>
      </c>
      <c r="H2092" s="246">
        <v>45743</v>
      </c>
      <c r="I2092" s="247"/>
      <c r="J2092" s="247"/>
      <c r="K2092" s="338" t="s">
        <v>10398</v>
      </c>
      <c r="L2092" s="195">
        <v>38230</v>
      </c>
      <c r="M2092" s="168">
        <v>45756</v>
      </c>
      <c r="N2092" s="116" t="s">
        <v>10287</v>
      </c>
      <c r="O2092" s="116" t="s">
        <v>15303</v>
      </c>
      <c r="P2092" s="116" t="s">
        <v>10282</v>
      </c>
      <c r="Q2092" s="168">
        <v>45757</v>
      </c>
    </row>
    <row r="2093" spans="1:17" hidden="1" x14ac:dyDescent="0.25">
      <c r="A2093" s="18">
        <v>1321100610</v>
      </c>
      <c r="B2093" s="14" t="s">
        <v>6936</v>
      </c>
      <c r="C2093" s="244" t="s">
        <v>19</v>
      </c>
      <c r="D2093" s="244" t="s">
        <v>6938</v>
      </c>
      <c r="E2093" s="245">
        <v>40</v>
      </c>
      <c r="F2093" s="246">
        <v>45743</v>
      </c>
      <c r="G2093" s="245" t="s">
        <v>15300</v>
      </c>
      <c r="H2093" s="246">
        <v>45743</v>
      </c>
      <c r="I2093" s="247"/>
      <c r="J2093" s="247"/>
      <c r="K2093" s="338" t="s">
        <v>10398</v>
      </c>
      <c r="L2093" s="195">
        <v>38230</v>
      </c>
      <c r="M2093" s="168">
        <v>45756</v>
      </c>
      <c r="N2093" s="116" t="s">
        <v>10287</v>
      </c>
      <c r="O2093" s="116" t="s">
        <v>15303</v>
      </c>
      <c r="P2093" s="116" t="s">
        <v>10282</v>
      </c>
      <c r="Q2093" s="168">
        <v>45757</v>
      </c>
    </row>
    <row r="2094" spans="1:17" hidden="1" x14ac:dyDescent="0.25">
      <c r="A2094" s="18">
        <v>1324103570</v>
      </c>
      <c r="B2094" s="14" t="s">
        <v>8551</v>
      </c>
      <c r="C2094" s="244" t="s">
        <v>19</v>
      </c>
      <c r="D2094" s="244" t="s">
        <v>8553</v>
      </c>
      <c r="E2094" s="245">
        <v>10</v>
      </c>
      <c r="F2094" s="246">
        <v>45743</v>
      </c>
      <c r="G2094" s="245" t="s">
        <v>15300</v>
      </c>
      <c r="H2094" s="246">
        <v>45743</v>
      </c>
      <c r="I2094" s="247"/>
      <c r="J2094" s="247"/>
      <c r="K2094" s="338" t="s">
        <v>10398</v>
      </c>
      <c r="L2094" s="195">
        <v>38230</v>
      </c>
      <c r="M2094" s="168">
        <v>45756</v>
      </c>
      <c r="N2094" s="116" t="s">
        <v>10287</v>
      </c>
      <c r="O2094" s="116" t="s">
        <v>15303</v>
      </c>
      <c r="P2094" s="116" t="s">
        <v>10282</v>
      </c>
      <c r="Q2094" s="168">
        <v>45757</v>
      </c>
    </row>
    <row r="2095" spans="1:17" hidden="1" x14ac:dyDescent="0.25">
      <c r="A2095" s="18">
        <v>1324103590</v>
      </c>
      <c r="B2095" s="14" t="s">
        <v>8715</v>
      </c>
      <c r="C2095" s="244" t="s">
        <v>19</v>
      </c>
      <c r="D2095" s="244" t="s">
        <v>8555</v>
      </c>
      <c r="E2095" s="245">
        <v>50</v>
      </c>
      <c r="F2095" s="246">
        <v>45743</v>
      </c>
      <c r="G2095" s="245" t="s">
        <v>15300</v>
      </c>
      <c r="H2095" s="246">
        <v>45743</v>
      </c>
      <c r="I2095" s="247"/>
      <c r="J2095" s="247"/>
      <c r="K2095" s="338" t="s">
        <v>10398</v>
      </c>
      <c r="L2095" s="195">
        <v>38230</v>
      </c>
      <c r="M2095" s="168">
        <v>45756</v>
      </c>
      <c r="N2095" s="116" t="s">
        <v>10287</v>
      </c>
      <c r="O2095" s="116" t="s">
        <v>15303</v>
      </c>
      <c r="P2095" s="116" t="s">
        <v>10282</v>
      </c>
      <c r="Q2095" s="168">
        <v>45757</v>
      </c>
    </row>
    <row r="2096" spans="1:17" hidden="1" x14ac:dyDescent="0.25">
      <c r="A2096" s="18">
        <v>1536100210</v>
      </c>
      <c r="B2096" s="14" t="s">
        <v>3271</v>
      </c>
      <c r="C2096" s="244" t="s">
        <v>19</v>
      </c>
      <c r="D2096" s="244" t="s">
        <v>3272</v>
      </c>
      <c r="E2096" s="245">
        <v>1</v>
      </c>
      <c r="F2096" s="246">
        <v>45743</v>
      </c>
      <c r="G2096" s="245" t="s">
        <v>15301</v>
      </c>
      <c r="H2096" s="246">
        <v>45743</v>
      </c>
      <c r="I2096" s="247"/>
      <c r="J2096" s="247"/>
      <c r="K2096" s="338" t="s">
        <v>10398</v>
      </c>
      <c r="L2096" s="195">
        <v>38200</v>
      </c>
      <c r="M2096" s="168">
        <v>45755</v>
      </c>
      <c r="N2096" s="116" t="s">
        <v>10465</v>
      </c>
      <c r="O2096" s="116" t="s">
        <v>15303</v>
      </c>
      <c r="P2096" s="116" t="s">
        <v>10282</v>
      </c>
      <c r="Q2096" s="168">
        <v>45757</v>
      </c>
    </row>
    <row r="2097" spans="1:17" ht="25.5" hidden="1" x14ac:dyDescent="0.25">
      <c r="A2097" s="18">
        <v>1016101720</v>
      </c>
      <c r="B2097" s="14" t="s">
        <v>10818</v>
      </c>
      <c r="C2097" s="244" t="s">
        <v>19</v>
      </c>
      <c r="D2097" s="244" t="s">
        <v>10819</v>
      </c>
      <c r="E2097" s="245">
        <v>4</v>
      </c>
      <c r="F2097" s="246">
        <v>45743</v>
      </c>
      <c r="G2097" s="245" t="s">
        <v>15302</v>
      </c>
      <c r="H2097" s="246">
        <v>45743</v>
      </c>
      <c r="I2097" s="247"/>
      <c r="J2097" s="247"/>
      <c r="K2097" s="338" t="s">
        <v>10398</v>
      </c>
      <c r="L2097" s="195">
        <v>38257</v>
      </c>
      <c r="M2097" s="168">
        <v>45757</v>
      </c>
      <c r="N2097" s="116" t="s">
        <v>10929</v>
      </c>
      <c r="O2097" s="116" t="s">
        <v>15303</v>
      </c>
      <c r="P2097" s="116" t="s">
        <v>10282</v>
      </c>
      <c r="Q2097" s="168">
        <v>45769</v>
      </c>
    </row>
    <row r="2098" spans="1:17" ht="25.5" hidden="1" x14ac:dyDescent="0.25">
      <c r="A2098" s="18">
        <v>1016101760</v>
      </c>
      <c r="B2098" s="14" t="s">
        <v>10826</v>
      </c>
      <c r="C2098" s="244" t="s">
        <v>19</v>
      </c>
      <c r="D2098" s="244" t="s">
        <v>10828</v>
      </c>
      <c r="E2098" s="245">
        <v>3</v>
      </c>
      <c r="F2098" s="246">
        <v>45743</v>
      </c>
      <c r="G2098" s="245" t="s">
        <v>15302</v>
      </c>
      <c r="H2098" s="246">
        <v>45743</v>
      </c>
      <c r="I2098" s="247"/>
      <c r="J2098" s="247"/>
      <c r="K2098" s="338" t="s">
        <v>10398</v>
      </c>
      <c r="L2098" s="195">
        <v>38257</v>
      </c>
      <c r="M2098" s="168">
        <v>45757</v>
      </c>
      <c r="N2098" s="116" t="s">
        <v>10929</v>
      </c>
      <c r="O2098" s="116" t="s">
        <v>15303</v>
      </c>
      <c r="P2098" s="116" t="s">
        <v>10282</v>
      </c>
      <c r="Q2098" s="168">
        <v>45769</v>
      </c>
    </row>
    <row r="2099" spans="1:17" hidden="1" x14ac:dyDescent="0.25">
      <c r="A2099" s="18">
        <v>1016100000</v>
      </c>
      <c r="B2099" s="14" t="s">
        <v>2265</v>
      </c>
      <c r="C2099" s="244" t="s">
        <v>19</v>
      </c>
      <c r="D2099" s="244" t="s">
        <v>2266</v>
      </c>
      <c r="E2099" s="245">
        <v>20</v>
      </c>
      <c r="F2099" s="246">
        <v>45734</v>
      </c>
      <c r="G2099" s="245" t="s">
        <v>15333</v>
      </c>
      <c r="H2099" s="246">
        <v>45740</v>
      </c>
      <c r="I2099" s="247" t="s">
        <v>8963</v>
      </c>
      <c r="J2099" s="247" t="s">
        <v>10470</v>
      </c>
      <c r="K2099" s="338" t="s">
        <v>10398</v>
      </c>
      <c r="L2099" s="195">
        <v>38173</v>
      </c>
      <c r="M2099" s="168">
        <v>45750</v>
      </c>
      <c r="N2099" s="116" t="s">
        <v>10273</v>
      </c>
      <c r="O2099" s="116"/>
      <c r="P2099" s="116" t="s">
        <v>10282</v>
      </c>
      <c r="Q2099" s="168">
        <v>45752</v>
      </c>
    </row>
    <row r="2100" spans="1:17" hidden="1" x14ac:dyDescent="0.25">
      <c r="A2100" s="18">
        <v>1016101380</v>
      </c>
      <c r="B2100" s="19" t="s">
        <v>6641</v>
      </c>
      <c r="C2100" s="244" t="s">
        <v>19</v>
      </c>
      <c r="D2100" s="244" t="s">
        <v>6642</v>
      </c>
      <c r="E2100" s="245">
        <v>48</v>
      </c>
      <c r="F2100" s="246">
        <v>45750</v>
      </c>
      <c r="G2100" s="246" t="s">
        <v>15334</v>
      </c>
      <c r="H2100" s="246">
        <v>45750</v>
      </c>
      <c r="I2100" s="247" t="s">
        <v>8963</v>
      </c>
      <c r="J2100" s="247" t="s">
        <v>10800</v>
      </c>
      <c r="K2100" s="338" t="s">
        <v>10398</v>
      </c>
      <c r="L2100" s="195">
        <v>38188</v>
      </c>
      <c r="M2100" s="168">
        <v>45754</v>
      </c>
      <c r="N2100" s="116" t="s">
        <v>11066</v>
      </c>
      <c r="O2100" s="116"/>
      <c r="P2100" s="116" t="s">
        <v>10282</v>
      </c>
      <c r="Q2100" s="168">
        <v>45755</v>
      </c>
    </row>
    <row r="2101" spans="1:17" hidden="1" x14ac:dyDescent="0.25">
      <c r="A2101" s="18">
        <v>1027100220</v>
      </c>
      <c r="B2101" s="29" t="s">
        <v>484</v>
      </c>
      <c r="C2101" s="244" t="s">
        <v>19</v>
      </c>
      <c r="D2101" s="244" t="s">
        <v>485</v>
      </c>
      <c r="E2101" s="245">
        <v>3</v>
      </c>
      <c r="F2101" s="246">
        <v>45741</v>
      </c>
      <c r="G2101" s="246" t="s">
        <v>15338</v>
      </c>
      <c r="H2101" s="246">
        <v>45751</v>
      </c>
      <c r="I2101" s="247" t="s">
        <v>8963</v>
      </c>
      <c r="J2101" s="247" t="s">
        <v>10002</v>
      </c>
      <c r="K2101" s="338" t="s">
        <v>10398</v>
      </c>
      <c r="L2101" s="195">
        <v>38258</v>
      </c>
      <c r="M2101" s="168">
        <v>45757</v>
      </c>
      <c r="N2101" s="116" t="s">
        <v>10291</v>
      </c>
      <c r="O2101" s="116"/>
      <c r="P2101" s="116" t="s">
        <v>10282</v>
      </c>
      <c r="Q2101" s="168">
        <v>45758</v>
      </c>
    </row>
    <row r="2102" spans="1:17" hidden="1" x14ac:dyDescent="0.25">
      <c r="A2102" s="18">
        <v>1010107990</v>
      </c>
      <c r="B2102" s="14" t="s">
        <v>9366</v>
      </c>
      <c r="C2102" s="244" t="s">
        <v>19</v>
      </c>
      <c r="D2102" s="244" t="s">
        <v>9365</v>
      </c>
      <c r="E2102" s="245">
        <v>5</v>
      </c>
      <c r="F2102" s="246">
        <v>45748</v>
      </c>
      <c r="G2102" s="246" t="s">
        <v>15339</v>
      </c>
      <c r="H2102" s="246">
        <v>45751</v>
      </c>
      <c r="I2102" s="247" t="s">
        <v>8963</v>
      </c>
      <c r="J2102" s="247" t="s">
        <v>10003</v>
      </c>
      <c r="K2102" s="338" t="s">
        <v>10398</v>
      </c>
      <c r="L2102" s="195">
        <v>38297</v>
      </c>
      <c r="M2102" s="168">
        <v>45761</v>
      </c>
      <c r="N2102" s="116" t="s">
        <v>11735</v>
      </c>
      <c r="O2102" s="116"/>
      <c r="P2102" s="116" t="s">
        <v>10282</v>
      </c>
      <c r="Q2102" s="168">
        <v>45762</v>
      </c>
    </row>
    <row r="2103" spans="1:17" hidden="1" x14ac:dyDescent="0.25">
      <c r="A2103" s="18">
        <v>1213101730</v>
      </c>
      <c r="B2103" s="23" t="s">
        <v>1482</v>
      </c>
      <c r="C2103" s="244" t="s">
        <v>1469</v>
      </c>
      <c r="D2103" s="244" t="s">
        <v>8241</v>
      </c>
      <c r="E2103" s="245">
        <v>400</v>
      </c>
      <c r="F2103" s="246">
        <v>45741</v>
      </c>
      <c r="G2103" s="246" t="s">
        <v>15340</v>
      </c>
      <c r="H2103" s="246">
        <v>45751</v>
      </c>
      <c r="I2103" s="247" t="s">
        <v>8963</v>
      </c>
      <c r="J2103" s="247" t="s">
        <v>10099</v>
      </c>
      <c r="K2103" s="338" t="s">
        <v>10398</v>
      </c>
      <c r="L2103" s="195">
        <v>38356</v>
      </c>
      <c r="M2103" s="168">
        <v>45768</v>
      </c>
      <c r="N2103" s="116" t="s">
        <v>10223</v>
      </c>
      <c r="O2103" s="116"/>
      <c r="P2103" s="116" t="s">
        <v>10282</v>
      </c>
      <c r="Q2103" s="168">
        <v>45770</v>
      </c>
    </row>
    <row r="2104" spans="1:17" hidden="1" x14ac:dyDescent="0.25">
      <c r="A2104" s="18">
        <v>1226100010</v>
      </c>
      <c r="B2104" s="14" t="s">
        <v>2451</v>
      </c>
      <c r="C2104" s="244" t="s">
        <v>19</v>
      </c>
      <c r="D2104" s="244" t="s">
        <v>2452</v>
      </c>
      <c r="E2104" s="245">
        <v>10</v>
      </c>
      <c r="F2104" s="246">
        <v>45748</v>
      </c>
      <c r="G2104" s="246" t="s">
        <v>15340</v>
      </c>
      <c r="H2104" s="246">
        <v>45751</v>
      </c>
      <c r="I2104" s="247" t="s">
        <v>8963</v>
      </c>
      <c r="J2104" s="247" t="s">
        <v>10002</v>
      </c>
      <c r="K2104" s="338" t="s">
        <v>10398</v>
      </c>
      <c r="L2104" s="195">
        <v>38356</v>
      </c>
      <c r="M2104" s="168">
        <v>45768</v>
      </c>
      <c r="N2104" s="116" t="s">
        <v>10223</v>
      </c>
      <c r="O2104" s="116"/>
      <c r="P2104" s="116" t="s">
        <v>10282</v>
      </c>
      <c r="Q2104" s="168">
        <v>45770</v>
      </c>
    </row>
    <row r="2105" spans="1:17" hidden="1" x14ac:dyDescent="0.25">
      <c r="A2105" s="18">
        <v>1226100040</v>
      </c>
      <c r="B2105" s="14" t="s">
        <v>2445</v>
      </c>
      <c r="C2105" s="244" t="s">
        <v>19</v>
      </c>
      <c r="D2105" s="244" t="s">
        <v>2446</v>
      </c>
      <c r="E2105" s="245">
        <v>10</v>
      </c>
      <c r="F2105" s="246">
        <v>45748</v>
      </c>
      <c r="G2105" s="246" t="s">
        <v>15340</v>
      </c>
      <c r="H2105" s="246">
        <v>45751</v>
      </c>
      <c r="I2105" s="247" t="s">
        <v>8963</v>
      </c>
      <c r="J2105" s="247" t="s">
        <v>10523</v>
      </c>
      <c r="K2105" s="338" t="s">
        <v>10398</v>
      </c>
      <c r="L2105" s="195">
        <v>38356</v>
      </c>
      <c r="M2105" s="168">
        <v>45768</v>
      </c>
      <c r="N2105" s="116" t="s">
        <v>10223</v>
      </c>
      <c r="O2105" s="116"/>
      <c r="P2105" s="116" t="s">
        <v>10282</v>
      </c>
      <c r="Q2105" s="168">
        <v>45770</v>
      </c>
    </row>
    <row r="2106" spans="1:17" ht="25.5" hidden="1" x14ac:dyDescent="0.25">
      <c r="A2106" s="18">
        <v>1234100130</v>
      </c>
      <c r="B2106" s="14" t="s">
        <v>1592</v>
      </c>
      <c r="C2106" s="244" t="s">
        <v>19</v>
      </c>
      <c r="D2106" s="244" t="s">
        <v>9532</v>
      </c>
      <c r="E2106" s="245">
        <v>10</v>
      </c>
      <c r="F2106" s="246">
        <v>45748</v>
      </c>
      <c r="G2106" s="246" t="s">
        <v>15340</v>
      </c>
      <c r="H2106" s="246">
        <v>45751</v>
      </c>
      <c r="I2106" s="247" t="s">
        <v>8963</v>
      </c>
      <c r="J2106" s="247" t="s">
        <v>10523</v>
      </c>
      <c r="K2106" s="338" t="s">
        <v>10398</v>
      </c>
      <c r="L2106" s="195">
        <v>38356</v>
      </c>
      <c r="M2106" s="168">
        <v>45768</v>
      </c>
      <c r="N2106" s="116" t="s">
        <v>10223</v>
      </c>
      <c r="O2106" s="116"/>
      <c r="P2106" s="116" t="s">
        <v>10282</v>
      </c>
      <c r="Q2106" s="168">
        <v>45770</v>
      </c>
    </row>
    <row r="2107" spans="1:17" ht="25.5" hidden="1" x14ac:dyDescent="0.25">
      <c r="A2107" s="18">
        <v>1234100140</v>
      </c>
      <c r="B2107" s="14" t="s">
        <v>1596</v>
      </c>
      <c r="C2107" s="244" t="s">
        <v>19</v>
      </c>
      <c r="D2107" s="244" t="s">
        <v>9533</v>
      </c>
      <c r="E2107" s="245">
        <v>10</v>
      </c>
      <c r="F2107" s="246">
        <v>45748</v>
      </c>
      <c r="G2107" s="246" t="s">
        <v>15340</v>
      </c>
      <c r="H2107" s="246">
        <v>45751</v>
      </c>
      <c r="I2107" s="247" t="s">
        <v>8963</v>
      </c>
      <c r="J2107" s="247" t="s">
        <v>10523</v>
      </c>
      <c r="K2107" s="338" t="s">
        <v>10398</v>
      </c>
      <c r="L2107" s="195">
        <v>38356</v>
      </c>
      <c r="M2107" s="168">
        <v>45768</v>
      </c>
      <c r="N2107" s="116" t="s">
        <v>10223</v>
      </c>
      <c r="O2107" s="116"/>
      <c r="P2107" s="116" t="s">
        <v>10282</v>
      </c>
      <c r="Q2107" s="168">
        <v>45770</v>
      </c>
    </row>
    <row r="2108" spans="1:17" ht="25.5" hidden="1" x14ac:dyDescent="0.25">
      <c r="A2108" s="18">
        <v>1234100150</v>
      </c>
      <c r="B2108" s="14" t="s">
        <v>1604</v>
      </c>
      <c r="C2108" s="244" t="s">
        <v>19</v>
      </c>
      <c r="D2108" s="244" t="s">
        <v>6887</v>
      </c>
      <c r="E2108" s="245">
        <v>10</v>
      </c>
      <c r="F2108" s="246">
        <v>45748</v>
      </c>
      <c r="G2108" s="246" t="s">
        <v>15340</v>
      </c>
      <c r="H2108" s="246">
        <v>45751</v>
      </c>
      <c r="I2108" s="247" t="s">
        <v>8963</v>
      </c>
      <c r="J2108" s="247" t="s">
        <v>10003</v>
      </c>
      <c r="K2108" s="338" t="s">
        <v>10398</v>
      </c>
      <c r="L2108" s="195">
        <v>38356</v>
      </c>
      <c r="M2108" s="168">
        <v>45768</v>
      </c>
      <c r="N2108" s="116" t="s">
        <v>10223</v>
      </c>
      <c r="O2108" s="116"/>
      <c r="P2108" s="116" t="s">
        <v>10282</v>
      </c>
      <c r="Q2108" s="168">
        <v>45770</v>
      </c>
    </row>
    <row r="2109" spans="1:17" hidden="1" x14ac:dyDescent="0.25">
      <c r="A2109" s="18">
        <v>1220100190</v>
      </c>
      <c r="B2109" s="14" t="s">
        <v>1815</v>
      </c>
      <c r="C2109" s="261" t="s">
        <v>19</v>
      </c>
      <c r="D2109" s="261" t="s">
        <v>1816</v>
      </c>
      <c r="E2109" s="262">
        <v>4</v>
      </c>
      <c r="F2109" s="263">
        <v>45741</v>
      </c>
      <c r="G2109" s="263" t="s">
        <v>15341</v>
      </c>
      <c r="H2109" s="263">
        <v>45751</v>
      </c>
      <c r="I2109" s="264"/>
      <c r="J2109" s="264" t="s">
        <v>10099</v>
      </c>
      <c r="K2109" s="338" t="s">
        <v>10398</v>
      </c>
      <c r="L2109" s="195">
        <v>38583</v>
      </c>
      <c r="M2109" s="168">
        <v>45790</v>
      </c>
      <c r="N2109" s="116" t="s">
        <v>10824</v>
      </c>
      <c r="O2109" s="116"/>
      <c r="P2109" s="116" t="s">
        <v>10282</v>
      </c>
      <c r="Q2109" s="168">
        <v>45820</v>
      </c>
    </row>
    <row r="2110" spans="1:17" hidden="1" x14ac:dyDescent="0.25">
      <c r="A2110" s="18">
        <v>1220100220</v>
      </c>
      <c r="B2110" s="14" t="s">
        <v>4030</v>
      </c>
      <c r="C2110" s="261" t="s">
        <v>19</v>
      </c>
      <c r="D2110" s="261" t="s">
        <v>4031</v>
      </c>
      <c r="E2110" s="262">
        <v>8</v>
      </c>
      <c r="F2110" s="263">
        <v>45741</v>
      </c>
      <c r="G2110" s="263" t="s">
        <v>15341</v>
      </c>
      <c r="H2110" s="263">
        <v>45751</v>
      </c>
      <c r="I2110" s="264"/>
      <c r="J2110" s="264" t="s">
        <v>10099</v>
      </c>
      <c r="K2110" s="338" t="s">
        <v>10398</v>
      </c>
      <c r="L2110" s="195">
        <v>38583</v>
      </c>
      <c r="M2110" s="168">
        <v>45790</v>
      </c>
      <c r="N2110" s="116" t="s">
        <v>10824</v>
      </c>
      <c r="O2110" s="116"/>
      <c r="P2110" s="116" t="s">
        <v>10282</v>
      </c>
      <c r="Q2110" s="168">
        <v>45820</v>
      </c>
    </row>
    <row r="2111" spans="1:17" hidden="1" x14ac:dyDescent="0.25">
      <c r="A2111" s="18">
        <v>1018100350</v>
      </c>
      <c r="B2111" s="14" t="s">
        <v>3300</v>
      </c>
      <c r="C2111" s="244" t="s">
        <v>19</v>
      </c>
      <c r="D2111" s="244" t="s">
        <v>7419</v>
      </c>
      <c r="E2111" s="245">
        <v>20</v>
      </c>
      <c r="F2111" s="246">
        <v>45748</v>
      </c>
      <c r="G2111" s="246" t="s">
        <v>15342</v>
      </c>
      <c r="H2111" s="246">
        <v>45751</v>
      </c>
      <c r="I2111" s="247" t="s">
        <v>8963</v>
      </c>
      <c r="J2111" s="247" t="s">
        <v>10002</v>
      </c>
      <c r="K2111" s="338" t="s">
        <v>10398</v>
      </c>
      <c r="L2111" s="195">
        <v>38304</v>
      </c>
      <c r="M2111" s="168">
        <v>45761</v>
      </c>
      <c r="N2111" s="116" t="s">
        <v>10329</v>
      </c>
      <c r="O2111" s="116"/>
      <c r="P2111" s="116" t="s">
        <v>10282</v>
      </c>
      <c r="Q2111" s="168">
        <v>45769</v>
      </c>
    </row>
    <row r="2112" spans="1:17" hidden="1" x14ac:dyDescent="0.25">
      <c r="A2112" s="18">
        <v>1212100120</v>
      </c>
      <c r="B2112" s="14" t="s">
        <v>1450</v>
      </c>
      <c r="C2112" s="265" t="s">
        <v>1469</v>
      </c>
      <c r="D2112" s="265" t="s">
        <v>1451</v>
      </c>
      <c r="E2112" s="266">
        <v>100</v>
      </c>
      <c r="F2112" s="267">
        <v>45748</v>
      </c>
      <c r="G2112" s="266" t="s">
        <v>15342</v>
      </c>
      <c r="H2112" s="267">
        <v>45751</v>
      </c>
      <c r="I2112" s="268"/>
      <c r="J2112" s="268"/>
      <c r="K2112" s="338" t="s">
        <v>10398</v>
      </c>
      <c r="L2112" s="195">
        <v>38303</v>
      </c>
      <c r="M2112" s="168">
        <v>45761</v>
      </c>
      <c r="N2112" s="116" t="s">
        <v>10223</v>
      </c>
      <c r="O2112" s="116"/>
      <c r="P2112" s="116" t="s">
        <v>10282</v>
      </c>
      <c r="Q2112" s="168">
        <v>45764</v>
      </c>
    </row>
    <row r="2113" spans="1:17" hidden="1" x14ac:dyDescent="0.25">
      <c r="A2113" s="18">
        <v>1010100130</v>
      </c>
      <c r="B2113" s="14" t="s">
        <v>2268</v>
      </c>
      <c r="C2113" s="265" t="s">
        <v>19</v>
      </c>
      <c r="D2113" s="265" t="s">
        <v>8418</v>
      </c>
      <c r="E2113" s="266">
        <v>100</v>
      </c>
      <c r="F2113" s="267">
        <v>45747</v>
      </c>
      <c r="G2113" s="266" t="s">
        <v>15343</v>
      </c>
      <c r="H2113" s="267">
        <v>45751</v>
      </c>
      <c r="I2113" s="268"/>
      <c r="J2113" s="268"/>
      <c r="K2113" s="338" t="s">
        <v>10398</v>
      </c>
      <c r="L2113" s="195">
        <v>38327</v>
      </c>
      <c r="M2113" s="168">
        <v>45763</v>
      </c>
      <c r="N2113" s="116" t="s">
        <v>10284</v>
      </c>
      <c r="O2113" s="116"/>
      <c r="P2113" s="116" t="s">
        <v>10282</v>
      </c>
      <c r="Q2113" s="168">
        <v>45764</v>
      </c>
    </row>
    <row r="2114" spans="1:17" hidden="1" x14ac:dyDescent="0.25">
      <c r="A2114" s="18">
        <v>1010100140</v>
      </c>
      <c r="B2114" s="14" t="s">
        <v>2276</v>
      </c>
      <c r="C2114" s="265" t="s">
        <v>19</v>
      </c>
      <c r="D2114" s="265" t="s">
        <v>2277</v>
      </c>
      <c r="E2114" s="266">
        <v>40</v>
      </c>
      <c r="F2114" s="267">
        <v>45747</v>
      </c>
      <c r="G2114" s="266" t="s">
        <v>15343</v>
      </c>
      <c r="H2114" s="267">
        <v>45751</v>
      </c>
      <c r="I2114" s="268"/>
      <c r="J2114" s="268"/>
      <c r="K2114" s="338" t="s">
        <v>10398</v>
      </c>
      <c r="L2114" s="195">
        <v>38300</v>
      </c>
      <c r="M2114" s="168">
        <v>45761</v>
      </c>
      <c r="N2114" s="116" t="s">
        <v>10930</v>
      </c>
      <c r="O2114" s="116"/>
      <c r="P2114" s="116" t="s">
        <v>10282</v>
      </c>
      <c r="Q2114" s="168">
        <v>45769</v>
      </c>
    </row>
    <row r="2115" spans="1:17" hidden="1" x14ac:dyDescent="0.25">
      <c r="A2115" s="18">
        <v>1010102050</v>
      </c>
      <c r="B2115" s="14" t="s">
        <v>6538</v>
      </c>
      <c r="C2115" s="244" t="s">
        <v>19</v>
      </c>
      <c r="D2115" s="244" t="s">
        <v>11894</v>
      </c>
      <c r="E2115" s="245">
        <v>100</v>
      </c>
      <c r="F2115" s="246">
        <v>45749</v>
      </c>
      <c r="G2115" s="246" t="s">
        <v>15343</v>
      </c>
      <c r="H2115" s="246">
        <v>45751</v>
      </c>
      <c r="I2115" s="247" t="s">
        <v>8963</v>
      </c>
      <c r="J2115" s="247" t="s">
        <v>10680</v>
      </c>
      <c r="K2115" s="338" t="s">
        <v>10398</v>
      </c>
      <c r="L2115" s="195">
        <v>38311</v>
      </c>
      <c r="M2115" s="168">
        <v>45762</v>
      </c>
      <c r="N2115" s="116" t="s">
        <v>10284</v>
      </c>
      <c r="O2115" s="116"/>
      <c r="P2115" s="116" t="s">
        <v>10282</v>
      </c>
      <c r="Q2115" s="168">
        <v>45764</v>
      </c>
    </row>
    <row r="2116" spans="1:17" hidden="1" x14ac:dyDescent="0.25">
      <c r="A2116" s="18">
        <v>1010102080</v>
      </c>
      <c r="B2116" s="14" t="s">
        <v>2298</v>
      </c>
      <c r="C2116" s="265" t="s">
        <v>19</v>
      </c>
      <c r="D2116" s="265" t="s">
        <v>2299</v>
      </c>
      <c r="E2116" s="266">
        <v>70</v>
      </c>
      <c r="F2116" s="267">
        <v>45747</v>
      </c>
      <c r="G2116" s="266" t="s">
        <v>15343</v>
      </c>
      <c r="H2116" s="267">
        <v>45751</v>
      </c>
      <c r="I2116" s="268"/>
      <c r="J2116" s="268"/>
      <c r="K2116" s="338" t="s">
        <v>10398</v>
      </c>
      <c r="L2116" s="195">
        <v>38300</v>
      </c>
      <c r="M2116" s="168">
        <v>45761</v>
      </c>
      <c r="N2116" s="116" t="s">
        <v>10930</v>
      </c>
      <c r="O2116" s="116"/>
      <c r="P2116" s="116" t="s">
        <v>10282</v>
      </c>
      <c r="Q2116" s="168">
        <v>45769</v>
      </c>
    </row>
    <row r="2117" spans="1:17" hidden="1" x14ac:dyDescent="0.25">
      <c r="A2117" s="18">
        <v>1015100890</v>
      </c>
      <c r="B2117" s="14" t="s">
        <v>5539</v>
      </c>
      <c r="C2117" s="244" t="s">
        <v>19</v>
      </c>
      <c r="D2117" s="244" t="s">
        <v>5540</v>
      </c>
      <c r="E2117" s="245">
        <v>120</v>
      </c>
      <c r="F2117" s="246">
        <v>45747</v>
      </c>
      <c r="G2117" s="246" t="s">
        <v>15343</v>
      </c>
      <c r="H2117" s="246">
        <v>45751</v>
      </c>
      <c r="I2117" s="247" t="s">
        <v>8963</v>
      </c>
      <c r="J2117" s="247" t="s">
        <v>15316</v>
      </c>
      <c r="K2117" s="338" t="s">
        <v>10398</v>
      </c>
      <c r="L2117" s="195">
        <v>38311</v>
      </c>
      <c r="M2117" s="168">
        <v>45762</v>
      </c>
      <c r="N2117" s="116" t="s">
        <v>10284</v>
      </c>
      <c r="O2117" s="116" t="s">
        <v>15588</v>
      </c>
      <c r="P2117" s="116" t="s">
        <v>10282</v>
      </c>
      <c r="Q2117" s="168">
        <v>45771</v>
      </c>
    </row>
    <row r="2118" spans="1:17" hidden="1" x14ac:dyDescent="0.25">
      <c r="A2118" s="18">
        <v>1016101250</v>
      </c>
      <c r="B2118" s="14" t="s">
        <v>7010</v>
      </c>
      <c r="C2118" s="244" t="s">
        <v>19</v>
      </c>
      <c r="D2118" s="244" t="s">
        <v>4533</v>
      </c>
      <c r="E2118" s="245">
        <v>24</v>
      </c>
      <c r="F2118" s="246">
        <v>45749</v>
      </c>
      <c r="G2118" s="246" t="s">
        <v>15343</v>
      </c>
      <c r="H2118" s="246">
        <v>45751</v>
      </c>
      <c r="I2118" s="247" t="s">
        <v>8963</v>
      </c>
      <c r="J2118" s="247" t="s">
        <v>10154</v>
      </c>
      <c r="K2118" s="338" t="s">
        <v>10398</v>
      </c>
      <c r="L2118" s="195">
        <v>38300</v>
      </c>
      <c r="M2118" s="168">
        <v>45762</v>
      </c>
      <c r="N2118" s="116" t="s">
        <v>10930</v>
      </c>
      <c r="O2118" s="116"/>
      <c r="P2118" s="116" t="s">
        <v>10282</v>
      </c>
      <c r="Q2118" s="168">
        <v>45769</v>
      </c>
    </row>
    <row r="2119" spans="1:17" hidden="1" x14ac:dyDescent="0.25">
      <c r="A2119" s="18">
        <v>1019100710</v>
      </c>
      <c r="B2119" s="14" t="s">
        <v>6697</v>
      </c>
      <c r="C2119" s="261" t="s">
        <v>6699</v>
      </c>
      <c r="D2119" s="261" t="s">
        <v>6698</v>
      </c>
      <c r="E2119" s="262">
        <v>2</v>
      </c>
      <c r="F2119" s="263">
        <v>45749</v>
      </c>
      <c r="G2119" s="263" t="s">
        <v>15343</v>
      </c>
      <c r="H2119" s="263">
        <v>45751</v>
      </c>
      <c r="I2119" s="264"/>
      <c r="J2119" s="264" t="s">
        <v>10099</v>
      </c>
      <c r="K2119" s="338" t="s">
        <v>10398</v>
      </c>
      <c r="L2119" s="195">
        <v>38301</v>
      </c>
      <c r="M2119" s="168">
        <v>45761</v>
      </c>
      <c r="N2119" s="116" t="s">
        <v>10294</v>
      </c>
      <c r="O2119" s="116"/>
      <c r="P2119" s="116" t="s">
        <v>10282</v>
      </c>
      <c r="Q2119" s="168">
        <v>45769</v>
      </c>
    </row>
    <row r="2120" spans="1:17" hidden="1" x14ac:dyDescent="0.25">
      <c r="A2120" s="18">
        <v>1526100790</v>
      </c>
      <c r="B2120" s="14" t="s">
        <v>933</v>
      </c>
      <c r="C2120" s="261" t="s">
        <v>19</v>
      </c>
      <c r="D2120" s="261" t="s">
        <v>934</v>
      </c>
      <c r="E2120" s="262">
        <v>2</v>
      </c>
      <c r="F2120" s="263">
        <v>45741</v>
      </c>
      <c r="G2120" s="263" t="s">
        <v>15343</v>
      </c>
      <c r="H2120" s="263">
        <v>45751</v>
      </c>
      <c r="I2120" s="264"/>
      <c r="J2120" s="264" t="s">
        <v>10099</v>
      </c>
      <c r="K2120" s="338" t="s">
        <v>10398</v>
      </c>
      <c r="L2120" s="195">
        <v>38311</v>
      </c>
      <c r="M2120" s="168">
        <v>45762</v>
      </c>
      <c r="N2120" s="116" t="s">
        <v>10284</v>
      </c>
      <c r="O2120" s="116"/>
      <c r="P2120" s="116" t="s">
        <v>10282</v>
      </c>
      <c r="Q2120" s="168">
        <v>45764</v>
      </c>
    </row>
    <row r="2121" spans="1:17" hidden="1" x14ac:dyDescent="0.25">
      <c r="A2121" s="18">
        <v>1526101680</v>
      </c>
      <c r="B2121" s="14" t="s">
        <v>4476</v>
      </c>
      <c r="C2121" s="244" t="s">
        <v>19</v>
      </c>
      <c r="D2121" s="244" t="s">
        <v>4477</v>
      </c>
      <c r="E2121" s="245">
        <v>10</v>
      </c>
      <c r="F2121" s="246">
        <v>45740</v>
      </c>
      <c r="G2121" s="246" t="s">
        <v>15343</v>
      </c>
      <c r="H2121" s="246">
        <v>45751</v>
      </c>
      <c r="I2121" s="247" t="s">
        <v>8963</v>
      </c>
      <c r="J2121" s="247" t="s">
        <v>10002</v>
      </c>
      <c r="K2121" s="338" t="s">
        <v>10398</v>
      </c>
      <c r="L2121" s="195">
        <v>38311</v>
      </c>
      <c r="M2121" s="168">
        <v>45762</v>
      </c>
      <c r="N2121" s="116" t="s">
        <v>10284</v>
      </c>
      <c r="O2121" s="116"/>
      <c r="P2121" s="116" t="s">
        <v>10282</v>
      </c>
      <c r="Q2121" s="168">
        <v>45769</v>
      </c>
    </row>
    <row r="2122" spans="1:17" hidden="1" x14ac:dyDescent="0.25">
      <c r="A2122" s="18">
        <v>1526103290</v>
      </c>
      <c r="B2122" s="14" t="s">
        <v>5295</v>
      </c>
      <c r="C2122" s="261" t="s">
        <v>19</v>
      </c>
      <c r="D2122" s="261" t="s">
        <v>5296</v>
      </c>
      <c r="E2122" s="262">
        <v>2</v>
      </c>
      <c r="F2122" s="263">
        <v>45741</v>
      </c>
      <c r="G2122" s="263" t="s">
        <v>15343</v>
      </c>
      <c r="H2122" s="263">
        <v>45751</v>
      </c>
      <c r="I2122" s="264"/>
      <c r="J2122" s="264" t="s">
        <v>10099</v>
      </c>
      <c r="K2122" s="338" t="s">
        <v>10398</v>
      </c>
      <c r="L2122" s="195">
        <v>38311</v>
      </c>
      <c r="M2122" s="168">
        <v>45762</v>
      </c>
      <c r="N2122" s="116" t="s">
        <v>10284</v>
      </c>
      <c r="O2122" s="116"/>
      <c r="P2122" s="116" t="s">
        <v>10282</v>
      </c>
      <c r="Q2122" s="168">
        <v>45764</v>
      </c>
    </row>
    <row r="2123" spans="1:17" hidden="1" x14ac:dyDescent="0.25">
      <c r="A2123" s="18">
        <v>1526107740</v>
      </c>
      <c r="B2123" s="19" t="s">
        <v>2550</v>
      </c>
      <c r="C2123" s="244" t="s">
        <v>19</v>
      </c>
      <c r="D2123" s="244" t="s">
        <v>7485</v>
      </c>
      <c r="E2123" s="245">
        <v>4</v>
      </c>
      <c r="F2123" s="246">
        <v>45741</v>
      </c>
      <c r="G2123" s="246" t="s">
        <v>15343</v>
      </c>
      <c r="H2123" s="246">
        <v>45751</v>
      </c>
      <c r="I2123" s="247" t="s">
        <v>8963</v>
      </c>
      <c r="J2123" s="247" t="s">
        <v>10523</v>
      </c>
      <c r="K2123" s="338" t="s">
        <v>10398</v>
      </c>
      <c r="L2123" s="195">
        <v>38300</v>
      </c>
      <c r="M2123" s="168">
        <v>45761</v>
      </c>
      <c r="N2123" s="116" t="s">
        <v>10930</v>
      </c>
      <c r="O2123" s="116"/>
      <c r="P2123" s="116" t="s">
        <v>10282</v>
      </c>
      <c r="Q2123" s="168">
        <v>45769</v>
      </c>
    </row>
    <row r="2124" spans="1:17" hidden="1" x14ac:dyDescent="0.25">
      <c r="A2124" s="18">
        <v>1546101870</v>
      </c>
      <c r="B2124" s="14" t="s">
        <v>2282</v>
      </c>
      <c r="C2124" s="265" t="s">
        <v>19</v>
      </c>
      <c r="D2124" s="265" t="s">
        <v>2283</v>
      </c>
      <c r="E2124" s="266">
        <v>400</v>
      </c>
      <c r="F2124" s="267">
        <v>45747</v>
      </c>
      <c r="G2124" s="266" t="s">
        <v>15343</v>
      </c>
      <c r="H2124" s="267">
        <v>45751</v>
      </c>
      <c r="I2124" s="268"/>
      <c r="J2124" s="268"/>
      <c r="K2124" s="338" t="s">
        <v>10398</v>
      </c>
      <c r="L2124" s="195">
        <v>38311</v>
      </c>
      <c r="M2124" s="168">
        <v>45762</v>
      </c>
      <c r="N2124" s="116" t="s">
        <v>10284</v>
      </c>
      <c r="O2124" s="116"/>
      <c r="P2124" s="116" t="s">
        <v>10282</v>
      </c>
      <c r="Q2124" s="168">
        <v>45764</v>
      </c>
    </row>
    <row r="2125" spans="1:17" hidden="1" x14ac:dyDescent="0.25">
      <c r="A2125" s="18">
        <v>1012100120</v>
      </c>
      <c r="B2125" s="14" t="s">
        <v>2994</v>
      </c>
      <c r="C2125" s="265" t="s">
        <v>19</v>
      </c>
      <c r="D2125" s="265" t="s">
        <v>6630</v>
      </c>
      <c r="E2125" s="266">
        <v>30</v>
      </c>
      <c r="F2125" s="267">
        <v>45750</v>
      </c>
      <c r="G2125" s="266" t="s">
        <v>15344</v>
      </c>
      <c r="H2125" s="267">
        <v>45751</v>
      </c>
      <c r="I2125" s="268"/>
      <c r="J2125" s="268"/>
      <c r="K2125" s="338" t="s">
        <v>10398</v>
      </c>
      <c r="L2125" s="195">
        <v>38285</v>
      </c>
      <c r="M2125" s="168">
        <v>45758</v>
      </c>
      <c r="N2125" s="116" t="s">
        <v>10528</v>
      </c>
      <c r="O2125" s="116" t="s">
        <v>15625</v>
      </c>
      <c r="P2125" s="116" t="s">
        <v>10282</v>
      </c>
      <c r="Q2125" s="168">
        <v>45799</v>
      </c>
    </row>
    <row r="2126" spans="1:17" hidden="1" x14ac:dyDescent="0.25">
      <c r="A2126" s="18">
        <v>1310101740</v>
      </c>
      <c r="B2126" s="14" t="s">
        <v>6937</v>
      </c>
      <c r="C2126" s="244" t="s">
        <v>19</v>
      </c>
      <c r="D2126" s="244" t="s">
        <v>6846</v>
      </c>
      <c r="E2126" s="245">
        <v>12</v>
      </c>
      <c r="F2126" s="246">
        <v>45749</v>
      </c>
      <c r="G2126" s="246" t="s">
        <v>15345</v>
      </c>
      <c r="H2126" s="246">
        <v>45751</v>
      </c>
      <c r="I2126" s="247" t="s">
        <v>8963</v>
      </c>
      <c r="J2126" s="247" t="s">
        <v>10887</v>
      </c>
      <c r="K2126" s="338" t="s">
        <v>10398</v>
      </c>
      <c r="L2126" s="195">
        <v>38352</v>
      </c>
      <c r="M2126" s="168">
        <v>45768</v>
      </c>
      <c r="N2126" s="116" t="s">
        <v>10287</v>
      </c>
      <c r="O2126" s="116"/>
      <c r="P2126" s="116" t="s">
        <v>10282</v>
      </c>
      <c r="Q2126" s="168">
        <v>45771</v>
      </c>
    </row>
    <row r="2127" spans="1:17" hidden="1" x14ac:dyDescent="0.25">
      <c r="A2127" s="18">
        <v>1323100010</v>
      </c>
      <c r="B2127" s="14" t="s">
        <v>11449</v>
      </c>
      <c r="C2127" s="265" t="s">
        <v>19</v>
      </c>
      <c r="D2127" s="265" t="s">
        <v>11447</v>
      </c>
      <c r="E2127" s="266">
        <v>4</v>
      </c>
      <c r="F2127" s="267">
        <v>45748</v>
      </c>
      <c r="G2127" s="266" t="s">
        <v>15345</v>
      </c>
      <c r="H2127" s="267">
        <v>45751</v>
      </c>
      <c r="I2127" s="268"/>
      <c r="J2127" s="268"/>
      <c r="K2127" s="338" t="s">
        <v>10398</v>
      </c>
      <c r="L2127" s="195">
        <v>38353</v>
      </c>
      <c r="M2127" s="168">
        <v>45768</v>
      </c>
      <c r="N2127" s="116" t="s">
        <v>15430</v>
      </c>
      <c r="O2127" s="116"/>
      <c r="P2127" s="116" t="s">
        <v>10282</v>
      </c>
      <c r="Q2127" s="168">
        <v>45790</v>
      </c>
    </row>
    <row r="2128" spans="1:17" hidden="1" x14ac:dyDescent="0.25">
      <c r="A2128" s="18">
        <v>1314101020</v>
      </c>
      <c r="B2128" s="14" t="s">
        <v>11902</v>
      </c>
      <c r="C2128" s="265" t="s">
        <v>19</v>
      </c>
      <c r="D2128" s="265" t="s">
        <v>11916</v>
      </c>
      <c r="E2128" s="266">
        <v>15</v>
      </c>
      <c r="F2128" s="267">
        <v>45741</v>
      </c>
      <c r="G2128" s="266" t="s">
        <v>15346</v>
      </c>
      <c r="H2128" s="267">
        <v>45751</v>
      </c>
      <c r="I2128" s="268"/>
      <c r="J2128" s="268"/>
      <c r="K2128" s="338" t="s">
        <v>10398</v>
      </c>
      <c r="L2128" s="195">
        <v>38591</v>
      </c>
      <c r="M2128" s="168">
        <v>45791</v>
      </c>
      <c r="N2128" s="116" t="s">
        <v>11993</v>
      </c>
      <c r="O2128" s="116"/>
      <c r="P2128" s="116" t="s">
        <v>10282</v>
      </c>
      <c r="Q2128" s="168">
        <v>45825</v>
      </c>
    </row>
    <row r="2129" spans="1:17" hidden="1" x14ac:dyDescent="0.25">
      <c r="A2129" s="18">
        <v>1314101030</v>
      </c>
      <c r="B2129" s="14" t="s">
        <v>11904</v>
      </c>
      <c r="C2129" s="265" t="s">
        <v>19</v>
      </c>
      <c r="D2129" s="265" t="s">
        <v>11917</v>
      </c>
      <c r="E2129" s="266">
        <v>15</v>
      </c>
      <c r="F2129" s="267">
        <v>45741</v>
      </c>
      <c r="G2129" s="266" t="s">
        <v>15346</v>
      </c>
      <c r="H2129" s="267">
        <v>45751</v>
      </c>
      <c r="I2129" s="268"/>
      <c r="J2129" s="268"/>
      <c r="K2129" s="338" t="s">
        <v>10398</v>
      </c>
      <c r="L2129" s="195">
        <v>38591</v>
      </c>
      <c r="M2129" s="168">
        <v>45791</v>
      </c>
      <c r="N2129" s="116" t="s">
        <v>11993</v>
      </c>
      <c r="O2129" s="116"/>
      <c r="P2129" s="116" t="s">
        <v>10282</v>
      </c>
      <c r="Q2129" s="168">
        <v>45825</v>
      </c>
    </row>
    <row r="2130" spans="1:17" hidden="1" x14ac:dyDescent="0.25">
      <c r="A2130" s="18">
        <v>1314101040</v>
      </c>
      <c r="B2130" s="14" t="s">
        <v>11906</v>
      </c>
      <c r="C2130" s="265" t="s">
        <v>19</v>
      </c>
      <c r="D2130" s="265" t="s">
        <v>11918</v>
      </c>
      <c r="E2130" s="266">
        <v>15</v>
      </c>
      <c r="F2130" s="267">
        <v>45741</v>
      </c>
      <c r="G2130" s="266" t="s">
        <v>15346</v>
      </c>
      <c r="H2130" s="267">
        <v>45751</v>
      </c>
      <c r="I2130" s="268"/>
      <c r="J2130" s="268"/>
      <c r="K2130" s="338" t="s">
        <v>10398</v>
      </c>
      <c r="L2130" s="195">
        <v>38591</v>
      </c>
      <c r="M2130" s="168">
        <v>45791</v>
      </c>
      <c r="N2130" s="116" t="s">
        <v>11993</v>
      </c>
      <c r="O2130" s="116"/>
      <c r="P2130" s="116" t="s">
        <v>10282</v>
      </c>
      <c r="Q2130" s="168">
        <v>45825</v>
      </c>
    </row>
    <row r="2131" spans="1:17" hidden="1" x14ac:dyDescent="0.25">
      <c r="A2131" s="18">
        <v>1550101090</v>
      </c>
      <c r="B2131" s="42" t="s">
        <v>3442</v>
      </c>
      <c r="C2131" s="244" t="s">
        <v>19</v>
      </c>
      <c r="D2131" s="244" t="s">
        <v>10286</v>
      </c>
      <c r="E2131" s="245">
        <v>20</v>
      </c>
      <c r="F2131" s="246">
        <v>45740</v>
      </c>
      <c r="G2131" s="246" t="s">
        <v>15347</v>
      </c>
      <c r="H2131" s="246">
        <v>45751</v>
      </c>
      <c r="I2131" s="247" t="s">
        <v>8963</v>
      </c>
      <c r="J2131" s="247" t="s">
        <v>10678</v>
      </c>
      <c r="K2131" s="338" t="s">
        <v>10398</v>
      </c>
      <c r="L2131" s="195">
        <v>38440</v>
      </c>
      <c r="M2131" s="168">
        <v>45775</v>
      </c>
      <c r="N2131" s="116" t="s">
        <v>11938</v>
      </c>
      <c r="O2131" s="116"/>
      <c r="P2131" s="116" t="s">
        <v>10282</v>
      </c>
      <c r="Q2131" s="168">
        <v>45775</v>
      </c>
    </row>
    <row r="2132" spans="1:17" hidden="1" x14ac:dyDescent="0.25">
      <c r="A2132" s="18">
        <v>1520103680</v>
      </c>
      <c r="B2132" s="14" t="s">
        <v>11102</v>
      </c>
      <c r="C2132" s="261" t="s">
        <v>19</v>
      </c>
      <c r="D2132" s="261" t="s">
        <v>11105</v>
      </c>
      <c r="E2132" s="262">
        <v>10</v>
      </c>
      <c r="F2132" s="263">
        <v>45744</v>
      </c>
      <c r="G2132" s="263" t="s">
        <v>15348</v>
      </c>
      <c r="H2132" s="263">
        <v>45751</v>
      </c>
      <c r="I2132" s="264"/>
      <c r="J2132" s="264" t="s">
        <v>10099</v>
      </c>
      <c r="K2132" s="338" t="s">
        <v>10398</v>
      </c>
      <c r="L2132" s="195">
        <v>38574</v>
      </c>
      <c r="M2132" s="168">
        <v>45789</v>
      </c>
      <c r="N2132" s="116" t="s">
        <v>10825</v>
      </c>
      <c r="O2132" s="116"/>
      <c r="P2132" s="116" t="s">
        <v>10282</v>
      </c>
      <c r="Q2132" s="168">
        <v>45800</v>
      </c>
    </row>
    <row r="2133" spans="1:17" hidden="1" x14ac:dyDescent="0.25">
      <c r="A2133" s="18">
        <v>1113100220</v>
      </c>
      <c r="B2133" s="14" t="s">
        <v>2174</v>
      </c>
      <c r="C2133" s="244" t="s">
        <v>19</v>
      </c>
      <c r="D2133" s="244" t="s">
        <v>8599</v>
      </c>
      <c r="E2133" s="245">
        <v>9</v>
      </c>
      <c r="F2133" s="246">
        <v>45743</v>
      </c>
      <c r="G2133" s="246" t="s">
        <v>15349</v>
      </c>
      <c r="H2133" s="246">
        <v>45751</v>
      </c>
      <c r="I2133" s="247" t="s">
        <v>8963</v>
      </c>
      <c r="J2133" s="247" t="s">
        <v>10869</v>
      </c>
      <c r="K2133" s="338" t="s">
        <v>10398</v>
      </c>
      <c r="L2133" s="195">
        <v>38343</v>
      </c>
      <c r="M2133" s="168">
        <v>45764</v>
      </c>
      <c r="N2133" s="116" t="s">
        <v>11873</v>
      </c>
      <c r="O2133" s="116"/>
      <c r="P2133" s="116" t="s">
        <v>10282</v>
      </c>
      <c r="Q2133" s="168">
        <v>45777</v>
      </c>
    </row>
    <row r="2134" spans="1:17" hidden="1" x14ac:dyDescent="0.25">
      <c r="A2134" s="18">
        <v>1525100570</v>
      </c>
      <c r="B2134" s="14" t="s">
        <v>919</v>
      </c>
      <c r="C2134" s="261" t="s">
        <v>881</v>
      </c>
      <c r="D2134" s="261" t="s">
        <v>6668</v>
      </c>
      <c r="E2134" s="262">
        <v>5</v>
      </c>
      <c r="F2134" s="263">
        <v>45742</v>
      </c>
      <c r="G2134" s="263" t="s">
        <v>15349</v>
      </c>
      <c r="H2134" s="263">
        <v>45751</v>
      </c>
      <c r="I2134" s="264"/>
      <c r="J2134" s="264" t="s">
        <v>10099</v>
      </c>
      <c r="K2134" s="338" t="s">
        <v>10398</v>
      </c>
      <c r="L2134" s="195">
        <v>38342</v>
      </c>
      <c r="M2134" s="168">
        <v>45764</v>
      </c>
      <c r="N2134" s="116" t="s">
        <v>10272</v>
      </c>
      <c r="O2134" s="116"/>
      <c r="P2134" s="116" t="s">
        <v>10282</v>
      </c>
      <c r="Q2134" s="168">
        <v>45770</v>
      </c>
    </row>
    <row r="2135" spans="1:17" hidden="1" x14ac:dyDescent="0.25">
      <c r="A2135" s="18">
        <v>1553101220</v>
      </c>
      <c r="B2135" s="14" t="s">
        <v>4086</v>
      </c>
      <c r="C2135" s="261" t="s">
        <v>19</v>
      </c>
      <c r="D2135" s="261" t="s">
        <v>4087</v>
      </c>
      <c r="E2135" s="262">
        <v>2</v>
      </c>
      <c r="F2135" s="263">
        <v>45749</v>
      </c>
      <c r="G2135" s="263" t="s">
        <v>15349</v>
      </c>
      <c r="H2135" s="246">
        <v>45751</v>
      </c>
      <c r="I2135" s="264"/>
      <c r="J2135" s="264" t="s">
        <v>10099</v>
      </c>
      <c r="K2135" s="338" t="s">
        <v>10398</v>
      </c>
      <c r="L2135" s="195">
        <v>38341</v>
      </c>
      <c r="M2135" s="168">
        <v>45764</v>
      </c>
      <c r="N2135" s="116" t="s">
        <v>10227</v>
      </c>
      <c r="O2135" s="116"/>
      <c r="P2135" s="116" t="s">
        <v>10282</v>
      </c>
      <c r="Q2135" s="168">
        <v>45777</v>
      </c>
    </row>
    <row r="2136" spans="1:17" hidden="1" x14ac:dyDescent="0.25">
      <c r="A2136" s="18">
        <v>1112100280</v>
      </c>
      <c r="B2136" s="14" t="s">
        <v>5566</v>
      </c>
      <c r="C2136" s="261" t="s">
        <v>19</v>
      </c>
      <c r="D2136" s="261" t="s">
        <v>5567</v>
      </c>
      <c r="E2136" s="262">
        <v>100</v>
      </c>
      <c r="F2136" s="263">
        <v>45749</v>
      </c>
      <c r="G2136" s="263" t="s">
        <v>15350</v>
      </c>
      <c r="H2136" s="263">
        <v>45751</v>
      </c>
      <c r="I2136" s="264"/>
      <c r="J2136" s="264" t="s">
        <v>10099</v>
      </c>
      <c r="K2136" s="338" t="s">
        <v>10398</v>
      </c>
      <c r="L2136" s="195">
        <v>38364</v>
      </c>
      <c r="M2136" s="168">
        <v>45769</v>
      </c>
      <c r="N2136" s="116" t="s">
        <v>10175</v>
      </c>
      <c r="O2136" s="116"/>
      <c r="P2136" s="116" t="s">
        <v>10282</v>
      </c>
      <c r="Q2136" s="168">
        <v>45776</v>
      </c>
    </row>
    <row r="2137" spans="1:17" hidden="1" x14ac:dyDescent="0.25">
      <c r="A2137" s="18">
        <v>1511101290</v>
      </c>
      <c r="B2137" s="14" t="s">
        <v>4446</v>
      </c>
      <c r="C2137" s="244" t="s">
        <v>19</v>
      </c>
      <c r="D2137" s="244" t="s">
        <v>8452</v>
      </c>
      <c r="E2137" s="245">
        <v>120</v>
      </c>
      <c r="F2137" s="246">
        <v>45747</v>
      </c>
      <c r="G2137" s="246" t="s">
        <v>15350</v>
      </c>
      <c r="H2137" s="246">
        <v>45751</v>
      </c>
      <c r="I2137" s="247" t="s">
        <v>8963</v>
      </c>
      <c r="J2137" s="247" t="s">
        <v>11052</v>
      </c>
      <c r="K2137" s="338" t="s">
        <v>10398</v>
      </c>
      <c r="L2137" s="195">
        <v>38364</v>
      </c>
      <c r="M2137" s="168">
        <v>45769</v>
      </c>
      <c r="N2137" s="116" t="s">
        <v>10175</v>
      </c>
      <c r="O2137" s="116"/>
      <c r="P2137" s="116" t="s">
        <v>10282</v>
      </c>
      <c r="Q2137" s="168">
        <v>45776</v>
      </c>
    </row>
    <row r="2138" spans="1:17" hidden="1" x14ac:dyDescent="0.25">
      <c r="A2138" s="18">
        <v>1521100100</v>
      </c>
      <c r="B2138" s="14" t="s">
        <v>6259</v>
      </c>
      <c r="C2138" s="265" t="s">
        <v>19</v>
      </c>
      <c r="D2138" s="265" t="s">
        <v>6260</v>
      </c>
      <c r="E2138" s="266">
        <v>400</v>
      </c>
      <c r="F2138" s="267">
        <v>45747</v>
      </c>
      <c r="G2138" s="266" t="s">
        <v>15350</v>
      </c>
      <c r="H2138" s="267">
        <v>45751</v>
      </c>
      <c r="I2138" s="268"/>
      <c r="J2138" s="268"/>
      <c r="K2138" s="338" t="s">
        <v>10398</v>
      </c>
      <c r="L2138" s="195">
        <v>38364</v>
      </c>
      <c r="M2138" s="168">
        <v>45769</v>
      </c>
      <c r="N2138" s="116" t="s">
        <v>10175</v>
      </c>
      <c r="O2138" s="116"/>
      <c r="P2138" s="116" t="s">
        <v>10282</v>
      </c>
      <c r="Q2138" s="168">
        <v>45776</v>
      </c>
    </row>
    <row r="2139" spans="1:17" hidden="1" x14ac:dyDescent="0.25">
      <c r="A2139" s="18">
        <v>1810104310</v>
      </c>
      <c r="B2139" s="30" t="s">
        <v>5019</v>
      </c>
      <c r="C2139" s="265" t="s">
        <v>19</v>
      </c>
      <c r="D2139" s="265" t="s">
        <v>5020</v>
      </c>
      <c r="E2139" s="266">
        <v>70</v>
      </c>
      <c r="F2139" s="267">
        <v>45747</v>
      </c>
      <c r="G2139" s="266" t="s">
        <v>15350</v>
      </c>
      <c r="H2139" s="267">
        <v>45751</v>
      </c>
      <c r="I2139" s="268"/>
      <c r="J2139" s="268"/>
      <c r="K2139" s="338" t="s">
        <v>10398</v>
      </c>
      <c r="L2139" s="195">
        <v>38364</v>
      </c>
      <c r="M2139" s="168">
        <v>45769</v>
      </c>
      <c r="N2139" s="116" t="s">
        <v>10175</v>
      </c>
      <c r="O2139" s="116"/>
      <c r="P2139" s="116" t="s">
        <v>10282</v>
      </c>
      <c r="Q2139" s="168">
        <v>45776</v>
      </c>
    </row>
    <row r="2140" spans="1:17" hidden="1" x14ac:dyDescent="0.25">
      <c r="A2140" s="18">
        <v>1810105230</v>
      </c>
      <c r="B2140" s="14" t="s">
        <v>3143</v>
      </c>
      <c r="C2140" s="244" t="s">
        <v>3103</v>
      </c>
      <c r="D2140" s="244" t="s">
        <v>3144</v>
      </c>
      <c r="E2140" s="245">
        <v>200</v>
      </c>
      <c r="F2140" s="246">
        <v>45740</v>
      </c>
      <c r="G2140" s="246" t="s">
        <v>15350</v>
      </c>
      <c r="H2140" s="246">
        <v>45751</v>
      </c>
      <c r="I2140" s="247" t="s">
        <v>8963</v>
      </c>
      <c r="J2140" s="247" t="s">
        <v>15253</v>
      </c>
      <c r="K2140" s="338" t="s">
        <v>10398</v>
      </c>
      <c r="L2140" s="195">
        <v>38364</v>
      </c>
      <c r="M2140" s="168">
        <v>45769</v>
      </c>
      <c r="N2140" s="116" t="s">
        <v>10175</v>
      </c>
      <c r="O2140" s="116"/>
      <c r="P2140" s="116" t="s">
        <v>10282</v>
      </c>
      <c r="Q2140" s="168">
        <v>45776</v>
      </c>
    </row>
    <row r="2141" spans="1:17" hidden="1" x14ac:dyDescent="0.25">
      <c r="A2141" s="18">
        <v>1016100040</v>
      </c>
      <c r="B2141" s="14" t="s">
        <v>4512</v>
      </c>
      <c r="C2141" s="261" t="s">
        <v>19</v>
      </c>
      <c r="D2141" s="261" t="s">
        <v>8164</v>
      </c>
      <c r="E2141" s="262">
        <v>6</v>
      </c>
      <c r="F2141" s="263">
        <v>45750</v>
      </c>
      <c r="G2141" s="263" t="s">
        <v>15351</v>
      </c>
      <c r="H2141" s="263">
        <v>45751</v>
      </c>
      <c r="I2141" s="264"/>
      <c r="J2141" s="264" t="s">
        <v>10099</v>
      </c>
      <c r="K2141" s="338" t="s">
        <v>10398</v>
      </c>
      <c r="L2141" s="195">
        <v>38349</v>
      </c>
      <c r="M2141" s="168">
        <v>45768</v>
      </c>
      <c r="N2141" s="116" t="s">
        <v>10305</v>
      </c>
      <c r="O2141" s="116"/>
      <c r="P2141" s="116" t="s">
        <v>10282</v>
      </c>
      <c r="Q2141" s="168">
        <v>45769</v>
      </c>
    </row>
    <row r="2142" spans="1:17" hidden="1" x14ac:dyDescent="0.25">
      <c r="A2142" s="18">
        <v>1022102620</v>
      </c>
      <c r="B2142" s="14" t="s">
        <v>4495</v>
      </c>
      <c r="C2142" s="244" t="s">
        <v>19</v>
      </c>
      <c r="D2142" s="244" t="s">
        <v>7480</v>
      </c>
      <c r="E2142" s="245">
        <v>100</v>
      </c>
      <c r="F2142" s="246">
        <v>45742</v>
      </c>
      <c r="G2142" s="246" t="s">
        <v>15352</v>
      </c>
      <c r="H2142" s="246">
        <v>45751</v>
      </c>
      <c r="I2142" s="247" t="s">
        <v>8963</v>
      </c>
      <c r="J2142" s="247" t="s">
        <v>15215</v>
      </c>
      <c r="K2142" s="338" t="s">
        <v>10398</v>
      </c>
      <c r="L2142" s="195">
        <v>38302</v>
      </c>
      <c r="M2142" s="168">
        <v>45761</v>
      </c>
      <c r="N2142" s="116" t="s">
        <v>10299</v>
      </c>
      <c r="O2142" s="116"/>
      <c r="P2142" s="116" t="s">
        <v>10282</v>
      </c>
      <c r="Q2142" s="168">
        <v>45764</v>
      </c>
    </row>
    <row r="2143" spans="1:17" hidden="1" x14ac:dyDescent="0.25">
      <c r="A2143" s="18">
        <v>1239100060</v>
      </c>
      <c r="B2143" s="14" t="s">
        <v>4494</v>
      </c>
      <c r="C2143" s="265" t="s">
        <v>19</v>
      </c>
      <c r="D2143" s="265" t="s">
        <v>7551</v>
      </c>
      <c r="E2143" s="266">
        <v>52</v>
      </c>
      <c r="F2143" s="267">
        <v>45742</v>
      </c>
      <c r="G2143" s="266" t="s">
        <v>15352</v>
      </c>
      <c r="H2143" s="267">
        <v>45751</v>
      </c>
      <c r="I2143" s="268"/>
      <c r="J2143" s="268"/>
      <c r="K2143" s="338" t="s">
        <v>10398</v>
      </c>
      <c r="L2143" s="195">
        <v>38302</v>
      </c>
      <c r="M2143" s="168">
        <v>45761</v>
      </c>
      <c r="N2143" s="116" t="s">
        <v>10299</v>
      </c>
      <c r="O2143" s="116"/>
      <c r="P2143" s="116" t="s">
        <v>10282</v>
      </c>
      <c r="Q2143" s="168">
        <v>45764</v>
      </c>
    </row>
    <row r="2144" spans="1:17" hidden="1" x14ac:dyDescent="0.25">
      <c r="A2144" s="18">
        <v>1610100300</v>
      </c>
      <c r="B2144" s="14" t="s">
        <v>3261</v>
      </c>
      <c r="C2144" s="265" t="s">
        <v>19</v>
      </c>
      <c r="D2144" s="265" t="s">
        <v>3262</v>
      </c>
      <c r="E2144" s="266">
        <v>60</v>
      </c>
      <c r="F2144" s="267">
        <v>45742</v>
      </c>
      <c r="G2144" s="266" t="s">
        <v>15352</v>
      </c>
      <c r="H2144" s="267">
        <v>45751</v>
      </c>
      <c r="I2144" s="268"/>
      <c r="J2144" s="268"/>
      <c r="K2144" s="338" t="s">
        <v>10398</v>
      </c>
      <c r="L2144" s="195">
        <v>38302</v>
      </c>
      <c r="M2144" s="168">
        <v>45761</v>
      </c>
      <c r="N2144" s="116" t="s">
        <v>10299</v>
      </c>
      <c r="O2144" s="116"/>
      <c r="P2144" s="116" t="s">
        <v>10282</v>
      </c>
      <c r="Q2144" s="168">
        <v>45764</v>
      </c>
    </row>
    <row r="2145" spans="1:17" hidden="1" x14ac:dyDescent="0.25">
      <c r="A2145" s="18">
        <v>1010108370</v>
      </c>
      <c r="B2145" s="14" t="s">
        <v>11031</v>
      </c>
      <c r="C2145" s="244" t="s">
        <v>19</v>
      </c>
      <c r="D2145" s="244" t="s">
        <v>11032</v>
      </c>
      <c r="E2145" s="245">
        <v>3</v>
      </c>
      <c r="F2145" s="246">
        <v>45741</v>
      </c>
      <c r="G2145" s="246" t="s">
        <v>15353</v>
      </c>
      <c r="H2145" s="246">
        <v>45751</v>
      </c>
      <c r="I2145" s="247" t="s">
        <v>8963</v>
      </c>
      <c r="J2145" s="247" t="s">
        <v>10002</v>
      </c>
      <c r="K2145" s="338" t="s">
        <v>10398</v>
      </c>
      <c r="L2145" s="195">
        <v>38350</v>
      </c>
      <c r="M2145" s="168">
        <v>45768</v>
      </c>
      <c r="N2145" s="116" t="s">
        <v>11067</v>
      </c>
      <c r="O2145" s="116"/>
      <c r="P2145" s="116" t="s">
        <v>10282</v>
      </c>
      <c r="Q2145" s="168">
        <v>45804</v>
      </c>
    </row>
    <row r="2146" spans="1:17" hidden="1" x14ac:dyDescent="0.25">
      <c r="A2146" s="18">
        <v>1512110280</v>
      </c>
      <c r="B2146" s="23" t="s">
        <v>10249</v>
      </c>
      <c r="C2146" s="244" t="s">
        <v>19</v>
      </c>
      <c r="D2146" s="244" t="s">
        <v>10250</v>
      </c>
      <c r="E2146" s="245">
        <v>50</v>
      </c>
      <c r="F2146" s="246">
        <v>45755</v>
      </c>
      <c r="G2146" s="246" t="s">
        <v>15368</v>
      </c>
      <c r="H2146" s="246">
        <v>45755</v>
      </c>
      <c r="I2146" s="247" t="s">
        <v>8963</v>
      </c>
      <c r="J2146" s="247" t="s">
        <v>10680</v>
      </c>
      <c r="K2146" s="338" t="s">
        <v>10398</v>
      </c>
      <c r="L2146" s="195">
        <v>38364</v>
      </c>
      <c r="M2146" s="168">
        <v>45769</v>
      </c>
      <c r="N2146" s="116" t="s">
        <v>10175</v>
      </c>
      <c r="O2146" s="116"/>
      <c r="P2146" s="116" t="s">
        <v>10282</v>
      </c>
      <c r="Q2146" s="168">
        <v>45776</v>
      </c>
    </row>
    <row r="2147" spans="1:17" hidden="1" x14ac:dyDescent="0.25">
      <c r="A2147" s="18">
        <v>1810104890</v>
      </c>
      <c r="B2147" s="10" t="s">
        <v>6839</v>
      </c>
      <c r="C2147" s="244" t="s">
        <v>19</v>
      </c>
      <c r="D2147" s="244" t="s">
        <v>6840</v>
      </c>
      <c r="E2147" s="245">
        <v>25</v>
      </c>
      <c r="F2147" s="246">
        <v>45755</v>
      </c>
      <c r="G2147" s="246" t="s">
        <v>15368</v>
      </c>
      <c r="H2147" s="246">
        <v>45755</v>
      </c>
      <c r="I2147" s="247" t="s">
        <v>8963</v>
      </c>
      <c r="J2147" s="247" t="s">
        <v>10887</v>
      </c>
      <c r="K2147" s="338" t="s">
        <v>10398</v>
      </c>
      <c r="L2147" s="195">
        <v>38364</v>
      </c>
      <c r="M2147" s="168">
        <v>45769</v>
      </c>
      <c r="N2147" s="116" t="s">
        <v>10175</v>
      </c>
      <c r="O2147" s="116"/>
      <c r="P2147" s="116" t="s">
        <v>10282</v>
      </c>
      <c r="Q2147" s="168">
        <v>45776</v>
      </c>
    </row>
    <row r="2148" spans="1:17" hidden="1" x14ac:dyDescent="0.25">
      <c r="A2148" s="18">
        <v>1510106710</v>
      </c>
      <c r="B2148" s="14" t="s">
        <v>12192</v>
      </c>
      <c r="C2148" s="244" t="s">
        <v>19</v>
      </c>
      <c r="D2148" s="244" t="s">
        <v>12193</v>
      </c>
      <c r="E2148" s="245">
        <v>4</v>
      </c>
      <c r="F2148" s="246">
        <v>45755</v>
      </c>
      <c r="G2148" s="246" t="s">
        <v>15373</v>
      </c>
      <c r="H2148" s="246">
        <v>45755</v>
      </c>
      <c r="I2148" s="247" t="s">
        <v>8963</v>
      </c>
      <c r="J2148" s="247" t="s">
        <v>10523</v>
      </c>
      <c r="K2148" s="338" t="s">
        <v>10398</v>
      </c>
      <c r="L2148" s="195">
        <v>38628</v>
      </c>
      <c r="M2148" s="168">
        <v>45792</v>
      </c>
      <c r="N2148" s="116" t="s">
        <v>10465</v>
      </c>
      <c r="O2148" s="116"/>
      <c r="P2148" s="116" t="s">
        <v>10282</v>
      </c>
      <c r="Q2148" s="168">
        <v>45793</v>
      </c>
    </row>
    <row r="2149" spans="1:17" hidden="1" x14ac:dyDescent="0.25">
      <c r="A2149" s="18">
        <v>1310101830</v>
      </c>
      <c r="B2149" s="14" t="s">
        <v>559</v>
      </c>
      <c r="C2149" s="244" t="s">
        <v>19</v>
      </c>
      <c r="D2149" s="244" t="s">
        <v>560</v>
      </c>
      <c r="E2149" s="245">
        <v>5</v>
      </c>
      <c r="F2149" s="246">
        <v>45755</v>
      </c>
      <c r="G2149" s="246" t="s">
        <v>15372</v>
      </c>
      <c r="H2149" s="246">
        <v>45755</v>
      </c>
      <c r="I2149" s="247"/>
      <c r="J2149" s="247" t="s">
        <v>10099</v>
      </c>
      <c r="K2149" s="338" t="s">
        <v>10398</v>
      </c>
      <c r="L2149" s="195">
        <v>38365</v>
      </c>
      <c r="M2149" s="168">
        <v>45769</v>
      </c>
      <c r="N2149" s="116" t="s">
        <v>10287</v>
      </c>
      <c r="O2149" s="116"/>
      <c r="P2149" s="116" t="s">
        <v>10282</v>
      </c>
      <c r="Q2149" s="168">
        <v>45771</v>
      </c>
    </row>
    <row r="2150" spans="1:17" hidden="1" x14ac:dyDescent="0.25">
      <c r="A2150" s="18">
        <v>1310102230</v>
      </c>
      <c r="B2150" s="14" t="s">
        <v>1830</v>
      </c>
      <c r="C2150" s="265" t="s">
        <v>19</v>
      </c>
      <c r="D2150" s="265" t="s">
        <v>1831</v>
      </c>
      <c r="E2150" s="266">
        <v>5</v>
      </c>
      <c r="F2150" s="267">
        <v>45755</v>
      </c>
      <c r="G2150" s="266" t="s">
        <v>15372</v>
      </c>
      <c r="H2150" s="267">
        <v>45755</v>
      </c>
      <c r="I2150" s="268"/>
      <c r="J2150" s="268"/>
      <c r="K2150" s="338" t="s">
        <v>10398</v>
      </c>
      <c r="L2150" s="195">
        <v>38365</v>
      </c>
      <c r="M2150" s="168">
        <v>45769</v>
      </c>
      <c r="N2150" s="116" t="s">
        <v>10287</v>
      </c>
      <c r="O2150" s="116"/>
      <c r="P2150" s="116" t="s">
        <v>10282</v>
      </c>
      <c r="Q2150" s="168">
        <v>45771</v>
      </c>
    </row>
    <row r="2151" spans="1:17" hidden="1" x14ac:dyDescent="0.25">
      <c r="A2151" s="18">
        <v>1310102060</v>
      </c>
      <c r="B2151" s="14" t="s">
        <v>642</v>
      </c>
      <c r="C2151" s="244" t="s">
        <v>19</v>
      </c>
      <c r="D2151" s="244" t="s">
        <v>10122</v>
      </c>
      <c r="E2151" s="245">
        <v>5</v>
      </c>
      <c r="F2151" s="246">
        <v>45755</v>
      </c>
      <c r="G2151" s="246" t="s">
        <v>15383</v>
      </c>
      <c r="H2151" s="246">
        <v>45755</v>
      </c>
      <c r="I2151" s="247" t="s">
        <v>8963</v>
      </c>
      <c r="J2151" s="247" t="s">
        <v>10002</v>
      </c>
      <c r="K2151" s="338" t="s">
        <v>10398</v>
      </c>
      <c r="L2151" s="195">
        <v>38365</v>
      </c>
      <c r="M2151" s="168">
        <v>45769</v>
      </c>
      <c r="N2151" s="116" t="s">
        <v>10287</v>
      </c>
      <c r="O2151" s="116"/>
      <c r="P2151" s="116" t="s">
        <v>10282</v>
      </c>
      <c r="Q2151" s="168">
        <v>45771</v>
      </c>
    </row>
    <row r="2152" spans="1:17" hidden="1" x14ac:dyDescent="0.25">
      <c r="A2152" s="18">
        <v>1026100050</v>
      </c>
      <c r="B2152" s="14" t="s">
        <v>3182</v>
      </c>
      <c r="C2152" s="244" t="s">
        <v>19</v>
      </c>
      <c r="D2152" s="244" t="s">
        <v>15370</v>
      </c>
      <c r="E2152" s="245">
        <v>4</v>
      </c>
      <c r="F2152" s="246">
        <v>45755</v>
      </c>
      <c r="G2152" s="246" t="s">
        <v>15371</v>
      </c>
      <c r="H2152" s="246">
        <v>45755</v>
      </c>
      <c r="I2152" s="247"/>
      <c r="J2152" s="247" t="s">
        <v>10099</v>
      </c>
      <c r="K2152" s="338" t="s">
        <v>10398</v>
      </c>
      <c r="L2152" s="195">
        <v>38259</v>
      </c>
      <c r="M2152" s="168">
        <v>45757</v>
      </c>
      <c r="N2152" s="116" t="s">
        <v>10306</v>
      </c>
      <c r="O2152" s="116"/>
      <c r="P2152" s="116" t="s">
        <v>10282</v>
      </c>
      <c r="Q2152" s="168">
        <v>45769</v>
      </c>
    </row>
    <row r="2153" spans="1:17" hidden="1" x14ac:dyDescent="0.25">
      <c r="A2153" s="18">
        <v>1019101740</v>
      </c>
      <c r="B2153" s="14" t="s">
        <v>3186</v>
      </c>
      <c r="C2153" s="265" t="s">
        <v>19</v>
      </c>
      <c r="D2153" s="265" t="s">
        <v>6738</v>
      </c>
      <c r="E2153" s="266">
        <v>20</v>
      </c>
      <c r="F2153" s="267">
        <v>45755</v>
      </c>
      <c r="G2153" s="266" t="s">
        <v>15369</v>
      </c>
      <c r="H2153" s="267">
        <v>45755</v>
      </c>
      <c r="I2153" s="268"/>
      <c r="J2153" s="268"/>
      <c r="K2153" s="338" t="s">
        <v>10398</v>
      </c>
      <c r="L2153" s="195">
        <v>38364</v>
      </c>
      <c r="M2153" s="168">
        <v>45769</v>
      </c>
      <c r="N2153" s="116" t="s">
        <v>10175</v>
      </c>
      <c r="O2153" s="116"/>
      <c r="P2153" s="116" t="s">
        <v>10282</v>
      </c>
      <c r="Q2153" s="168">
        <v>45776</v>
      </c>
    </row>
    <row r="2154" spans="1:17" hidden="1" x14ac:dyDescent="0.25">
      <c r="A2154" s="18">
        <v>1810102240</v>
      </c>
      <c r="B2154" s="14" t="s">
        <v>969</v>
      </c>
      <c r="C2154" s="14" t="s">
        <v>19</v>
      </c>
      <c r="D2154" s="14" t="s">
        <v>7387</v>
      </c>
      <c r="E2154" s="117">
        <v>18</v>
      </c>
      <c r="F2154" s="329">
        <v>45757</v>
      </c>
      <c r="G2154" s="117" t="s">
        <v>15379</v>
      </c>
      <c r="H2154" s="329">
        <v>45757</v>
      </c>
      <c r="I2154" s="116" t="s">
        <v>8963</v>
      </c>
      <c r="J2154" s="264" t="s">
        <v>10887</v>
      </c>
      <c r="K2154" s="325" t="s">
        <v>10398</v>
      </c>
      <c r="L2154" s="195">
        <v>38312</v>
      </c>
      <c r="M2154" s="168">
        <v>45762</v>
      </c>
      <c r="N2154" s="116" t="s">
        <v>10465</v>
      </c>
      <c r="O2154" s="116" t="s">
        <v>15423</v>
      </c>
      <c r="P2154" s="116" t="s">
        <v>10282</v>
      </c>
      <c r="Q2154" s="168">
        <v>45764</v>
      </c>
    </row>
    <row r="2155" spans="1:17" hidden="1" x14ac:dyDescent="0.25">
      <c r="A2155" s="18">
        <v>1810102280</v>
      </c>
      <c r="B2155" s="14" t="s">
        <v>978</v>
      </c>
      <c r="C2155" s="261" t="s">
        <v>19</v>
      </c>
      <c r="D2155" s="261" t="s">
        <v>7388</v>
      </c>
      <c r="E2155" s="262">
        <v>12</v>
      </c>
      <c r="F2155" s="263">
        <v>45757</v>
      </c>
      <c r="G2155" s="263" t="s">
        <v>15379</v>
      </c>
      <c r="H2155" s="263">
        <v>45757</v>
      </c>
      <c r="I2155" s="264"/>
      <c r="J2155" s="264" t="s">
        <v>10099</v>
      </c>
      <c r="K2155" s="325" t="s">
        <v>10398</v>
      </c>
      <c r="L2155" s="195">
        <v>38312</v>
      </c>
      <c r="M2155" s="168">
        <v>45762</v>
      </c>
      <c r="N2155" s="116" t="s">
        <v>10465</v>
      </c>
      <c r="O2155" s="116" t="s">
        <v>15424</v>
      </c>
      <c r="P2155" s="116" t="s">
        <v>10282</v>
      </c>
      <c r="Q2155" s="168">
        <v>45764</v>
      </c>
    </row>
    <row r="2156" spans="1:17" hidden="1" x14ac:dyDescent="0.25">
      <c r="A2156" s="18">
        <v>1810102540</v>
      </c>
      <c r="B2156" s="14" t="s">
        <v>979</v>
      </c>
      <c r="C2156" s="14" t="s">
        <v>19</v>
      </c>
      <c r="D2156" s="14" t="s">
        <v>7389</v>
      </c>
      <c r="E2156" s="117">
        <v>12</v>
      </c>
      <c r="F2156" s="329">
        <v>45757</v>
      </c>
      <c r="G2156" s="117" t="s">
        <v>15379</v>
      </c>
      <c r="H2156" s="329">
        <v>45757</v>
      </c>
      <c r="I2156" s="116"/>
      <c r="J2156" s="264" t="s">
        <v>10099</v>
      </c>
      <c r="K2156" s="325" t="s">
        <v>10398</v>
      </c>
      <c r="L2156" s="195">
        <v>38312</v>
      </c>
      <c r="M2156" s="168">
        <v>45762</v>
      </c>
      <c r="N2156" s="116" t="s">
        <v>10465</v>
      </c>
      <c r="O2156" s="116"/>
      <c r="P2156" s="116" t="s">
        <v>10282</v>
      </c>
      <c r="Q2156" s="168">
        <v>45762</v>
      </c>
    </row>
    <row r="2157" spans="1:17" hidden="1" x14ac:dyDescent="0.25">
      <c r="A2157" s="18">
        <v>1310101740</v>
      </c>
      <c r="B2157" s="14" t="s">
        <v>6937</v>
      </c>
      <c r="C2157" s="244" t="s">
        <v>19</v>
      </c>
      <c r="D2157" s="244" t="s">
        <v>6846</v>
      </c>
      <c r="E2157" s="245">
        <v>10</v>
      </c>
      <c r="F2157" s="246">
        <v>45762</v>
      </c>
      <c r="G2157" s="246" t="s">
        <v>15398</v>
      </c>
      <c r="H2157" s="246">
        <v>45762</v>
      </c>
      <c r="I2157" s="247" t="s">
        <v>8963</v>
      </c>
      <c r="J2157" s="247" t="s">
        <v>10887</v>
      </c>
      <c r="K2157" s="338" t="s">
        <v>10398</v>
      </c>
      <c r="L2157" s="195">
        <v>38323</v>
      </c>
      <c r="M2157" s="168">
        <v>45763</v>
      </c>
      <c r="N2157" s="116" t="s">
        <v>10466</v>
      </c>
      <c r="O2157" s="116"/>
      <c r="P2157" s="116" t="s">
        <v>10282</v>
      </c>
      <c r="Q2157" s="168">
        <v>45763</v>
      </c>
    </row>
    <row r="2158" spans="1:17" hidden="1" x14ac:dyDescent="0.25">
      <c r="A2158" s="18">
        <v>1213102100</v>
      </c>
      <c r="B2158" s="14" t="s">
        <v>1478</v>
      </c>
      <c r="C2158" s="244" t="s">
        <v>1469</v>
      </c>
      <c r="D2158" s="244" t="s">
        <v>1479</v>
      </c>
      <c r="E2158" s="245">
        <v>50</v>
      </c>
      <c r="F2158" s="246">
        <v>45762</v>
      </c>
      <c r="G2158" s="246" t="s">
        <v>15403</v>
      </c>
      <c r="H2158" s="246">
        <v>45762</v>
      </c>
      <c r="I2158" s="247" t="s">
        <v>8963</v>
      </c>
      <c r="J2158" s="247" t="s">
        <v>15404</v>
      </c>
      <c r="K2158" s="338" t="s">
        <v>14776</v>
      </c>
      <c r="L2158" s="195">
        <v>38338</v>
      </c>
      <c r="M2158" s="168">
        <v>45763</v>
      </c>
      <c r="N2158" s="116" t="s">
        <v>11542</v>
      </c>
      <c r="O2158" s="116"/>
      <c r="P2158" s="116" t="s">
        <v>10282</v>
      </c>
      <c r="Q2158" s="168">
        <v>45764</v>
      </c>
    </row>
    <row r="2159" spans="1:17" hidden="1" x14ac:dyDescent="0.25">
      <c r="A2159" s="18">
        <v>1237100010</v>
      </c>
      <c r="B2159" s="19" t="s">
        <v>6199</v>
      </c>
      <c r="C2159" s="244" t="s">
        <v>19</v>
      </c>
      <c r="D2159" s="244" t="s">
        <v>6200</v>
      </c>
      <c r="E2159" s="245">
        <v>3</v>
      </c>
      <c r="F2159" s="246">
        <v>45762</v>
      </c>
      <c r="G2159" s="246" t="s">
        <v>15399</v>
      </c>
      <c r="H2159" s="246">
        <v>45762</v>
      </c>
      <c r="I2159" s="247" t="s">
        <v>8963</v>
      </c>
      <c r="J2159" s="247" t="s">
        <v>10002</v>
      </c>
      <c r="K2159" s="338" t="s">
        <v>10459</v>
      </c>
      <c r="L2159" s="195">
        <v>38336</v>
      </c>
      <c r="M2159" s="168">
        <v>45763</v>
      </c>
      <c r="N2159" s="116" t="s">
        <v>15406</v>
      </c>
      <c r="O2159" s="116"/>
      <c r="P2159" s="116" t="s">
        <v>10282</v>
      </c>
      <c r="Q2159" s="168">
        <v>45776</v>
      </c>
    </row>
    <row r="2160" spans="1:17" hidden="1" x14ac:dyDescent="0.25">
      <c r="A2160" s="18">
        <v>1213102100</v>
      </c>
      <c r="B2160" s="14" t="s">
        <v>1478</v>
      </c>
      <c r="C2160" s="261" t="s">
        <v>1469</v>
      </c>
      <c r="D2160" s="261" t="s">
        <v>1479</v>
      </c>
      <c r="E2160" s="262">
        <v>100</v>
      </c>
      <c r="F2160" s="263">
        <v>45763</v>
      </c>
      <c r="G2160" s="263" t="s">
        <v>15405</v>
      </c>
      <c r="H2160" s="263">
        <v>45763</v>
      </c>
      <c r="I2160" s="264"/>
      <c r="J2160" s="264" t="s">
        <v>10099</v>
      </c>
      <c r="K2160" s="338" t="s">
        <v>14776</v>
      </c>
      <c r="L2160" s="195">
        <v>38339</v>
      </c>
      <c r="M2160" s="168">
        <v>45763</v>
      </c>
      <c r="N2160" s="116" t="s">
        <v>11542</v>
      </c>
      <c r="O2160" s="116"/>
      <c r="P2160" s="116" t="s">
        <v>10282</v>
      </c>
      <c r="Q2160" s="168">
        <v>45764</v>
      </c>
    </row>
    <row r="2161" spans="1:18" hidden="1" x14ac:dyDescent="0.25">
      <c r="A2161" s="18">
        <v>1519101360</v>
      </c>
      <c r="B2161" s="14" t="s">
        <v>7764</v>
      </c>
      <c r="C2161" s="261" t="s">
        <v>19</v>
      </c>
      <c r="D2161" s="261" t="s">
        <v>7766</v>
      </c>
      <c r="E2161" s="262">
        <v>1</v>
      </c>
      <c r="F2161" s="263">
        <v>45769</v>
      </c>
      <c r="G2161" s="263" t="s">
        <v>15443</v>
      </c>
      <c r="H2161" s="263">
        <v>45769</v>
      </c>
      <c r="I2161" s="264"/>
      <c r="J2161" s="264" t="s">
        <v>10099</v>
      </c>
      <c r="K2161" s="325" t="s">
        <v>10459</v>
      </c>
      <c r="L2161" s="195">
        <v>38398</v>
      </c>
      <c r="M2161" s="168">
        <v>45772</v>
      </c>
      <c r="N2161" s="116" t="s">
        <v>10227</v>
      </c>
      <c r="O2161" s="116"/>
      <c r="P2161" s="116" t="s">
        <v>10282</v>
      </c>
      <c r="Q2161" s="168">
        <v>45818</v>
      </c>
    </row>
    <row r="2162" spans="1:18" hidden="1" x14ac:dyDescent="0.25">
      <c r="A2162" s="18">
        <v>1519103920</v>
      </c>
      <c r="B2162" s="14" t="s">
        <v>15440</v>
      </c>
      <c r="C2162" s="261" t="s">
        <v>19</v>
      </c>
      <c r="D2162" s="261" t="s">
        <v>15442</v>
      </c>
      <c r="E2162" s="262">
        <v>1</v>
      </c>
      <c r="F2162" s="263">
        <v>45769</v>
      </c>
      <c r="G2162" s="263" t="s">
        <v>15443</v>
      </c>
      <c r="H2162" s="263">
        <v>45769</v>
      </c>
      <c r="I2162" s="264"/>
      <c r="J2162" s="264" t="s">
        <v>10099</v>
      </c>
      <c r="K2162" s="325" t="s">
        <v>10459</v>
      </c>
      <c r="L2162" s="195">
        <v>38398</v>
      </c>
      <c r="M2162" s="168">
        <v>45772</v>
      </c>
      <c r="N2162" s="116" t="s">
        <v>10227</v>
      </c>
      <c r="O2162" s="116"/>
      <c r="P2162" s="116" t="s">
        <v>10282</v>
      </c>
      <c r="Q2162" s="168">
        <v>45818</v>
      </c>
    </row>
    <row r="2163" spans="1:18" hidden="1" x14ac:dyDescent="0.25">
      <c r="A2163" s="18">
        <v>1519108390</v>
      </c>
      <c r="B2163" s="14" t="s">
        <v>15437</v>
      </c>
      <c r="C2163" s="261" t="s">
        <v>19</v>
      </c>
      <c r="D2163" s="261" t="s">
        <v>15439</v>
      </c>
      <c r="E2163" s="262">
        <v>1</v>
      </c>
      <c r="F2163" s="263">
        <v>45769</v>
      </c>
      <c r="G2163" s="263" t="s">
        <v>15443</v>
      </c>
      <c r="H2163" s="263">
        <v>45769</v>
      </c>
      <c r="I2163" s="264"/>
      <c r="J2163" s="264" t="s">
        <v>10099</v>
      </c>
      <c r="K2163" s="325" t="s">
        <v>10459</v>
      </c>
      <c r="L2163" s="195">
        <v>38398</v>
      </c>
      <c r="M2163" s="168">
        <v>45772</v>
      </c>
      <c r="N2163" s="116" t="s">
        <v>10227</v>
      </c>
      <c r="O2163" s="116"/>
      <c r="P2163" s="116" t="s">
        <v>10282</v>
      </c>
      <c r="Q2163" s="168">
        <v>45818</v>
      </c>
    </row>
    <row r="2164" spans="1:18" hidden="1" x14ac:dyDescent="0.25">
      <c r="A2164" s="18">
        <v>1522104920</v>
      </c>
      <c r="B2164" s="30" t="s">
        <v>15445</v>
      </c>
      <c r="C2164" s="383" t="s">
        <v>19</v>
      </c>
      <c r="D2164" s="383" t="s">
        <v>15446</v>
      </c>
      <c r="E2164" s="262">
        <v>1</v>
      </c>
      <c r="F2164" s="263">
        <v>45769</v>
      </c>
      <c r="G2164" s="263" t="s">
        <v>15443</v>
      </c>
      <c r="H2164" s="263">
        <v>45769</v>
      </c>
      <c r="I2164" s="264"/>
      <c r="J2164" s="264" t="s">
        <v>10099</v>
      </c>
      <c r="K2164" s="325" t="s">
        <v>10459</v>
      </c>
      <c r="L2164" s="195">
        <v>38398</v>
      </c>
      <c r="M2164" s="168">
        <v>45772</v>
      </c>
      <c r="N2164" s="116" t="s">
        <v>10227</v>
      </c>
      <c r="O2164" s="116"/>
      <c r="P2164" s="116" t="s">
        <v>10282</v>
      </c>
      <c r="Q2164" s="168">
        <v>45818</v>
      </c>
    </row>
    <row r="2165" spans="1:18" hidden="1" x14ac:dyDescent="0.25">
      <c r="A2165" s="18">
        <v>1525104380</v>
      </c>
      <c r="B2165" s="14" t="s">
        <v>15434</v>
      </c>
      <c r="C2165" s="383" t="s">
        <v>19</v>
      </c>
      <c r="D2165" s="383" t="s">
        <v>15436</v>
      </c>
      <c r="E2165" s="262">
        <v>1</v>
      </c>
      <c r="F2165" s="263">
        <v>45769</v>
      </c>
      <c r="G2165" s="263" t="s">
        <v>15443</v>
      </c>
      <c r="H2165" s="263">
        <v>45769</v>
      </c>
      <c r="I2165" s="264"/>
      <c r="J2165" s="264" t="s">
        <v>10099</v>
      </c>
      <c r="K2165" s="325" t="s">
        <v>10459</v>
      </c>
      <c r="L2165" s="195">
        <v>38398</v>
      </c>
      <c r="M2165" s="168">
        <v>45772</v>
      </c>
      <c r="N2165" s="116" t="s">
        <v>10227</v>
      </c>
      <c r="O2165" s="116"/>
      <c r="P2165" s="116" t="s">
        <v>10282</v>
      </c>
      <c r="Q2165" s="168">
        <v>45818</v>
      </c>
    </row>
    <row r="2166" spans="1:18" hidden="1" x14ac:dyDescent="0.25">
      <c r="A2166" s="18">
        <v>1012100020</v>
      </c>
      <c r="B2166" s="14" t="s">
        <v>4182</v>
      </c>
      <c r="C2166" s="383" t="s">
        <v>19</v>
      </c>
      <c r="D2166" s="383" t="s">
        <v>4183</v>
      </c>
      <c r="E2166" s="262">
        <v>6</v>
      </c>
      <c r="F2166" s="263">
        <v>45754</v>
      </c>
      <c r="G2166" s="263" t="s">
        <v>15455</v>
      </c>
      <c r="H2166" s="263">
        <v>45772</v>
      </c>
      <c r="I2166" s="264"/>
      <c r="J2166" s="264" t="s">
        <v>10099</v>
      </c>
      <c r="K2166" s="338" t="s">
        <v>10459</v>
      </c>
      <c r="L2166" s="195">
        <v>38443</v>
      </c>
      <c r="M2166" s="168">
        <v>45775</v>
      </c>
      <c r="N2166" s="116" t="s">
        <v>11874</v>
      </c>
      <c r="O2166" s="116"/>
      <c r="P2166" s="116" t="s">
        <v>10282</v>
      </c>
      <c r="Q2166" s="168">
        <v>45775</v>
      </c>
      <c r="R2166" s="327"/>
    </row>
    <row r="2167" spans="1:18" hidden="1" x14ac:dyDescent="0.25">
      <c r="A2167" s="18">
        <v>1012100030</v>
      </c>
      <c r="B2167" s="14" t="s">
        <v>3422</v>
      </c>
      <c r="C2167" s="383" t="s">
        <v>19</v>
      </c>
      <c r="D2167" s="383" t="s">
        <v>3423</v>
      </c>
      <c r="E2167" s="262">
        <v>6</v>
      </c>
      <c r="F2167" s="263">
        <v>45754</v>
      </c>
      <c r="G2167" s="263" t="s">
        <v>15455</v>
      </c>
      <c r="H2167" s="263">
        <v>45772</v>
      </c>
      <c r="I2167" s="264"/>
      <c r="J2167" s="264" t="s">
        <v>10099</v>
      </c>
      <c r="K2167" s="338" t="s">
        <v>10459</v>
      </c>
      <c r="L2167" s="195">
        <v>38443</v>
      </c>
      <c r="M2167" s="168">
        <v>45775</v>
      </c>
      <c r="N2167" s="116" t="s">
        <v>11874</v>
      </c>
      <c r="O2167" s="116"/>
      <c r="P2167" s="116" t="s">
        <v>10282</v>
      </c>
      <c r="Q2167" s="168">
        <v>45775</v>
      </c>
      <c r="R2167" s="327"/>
    </row>
    <row r="2168" spans="1:18" hidden="1" x14ac:dyDescent="0.25">
      <c r="A2168" s="18">
        <v>1026100080</v>
      </c>
      <c r="B2168" s="14" t="s">
        <v>3167</v>
      </c>
      <c r="C2168" s="384" t="s">
        <v>19</v>
      </c>
      <c r="D2168" s="384" t="s">
        <v>7409</v>
      </c>
      <c r="E2168" s="245">
        <v>13</v>
      </c>
      <c r="F2168" s="246">
        <v>45770</v>
      </c>
      <c r="G2168" s="246" t="s">
        <v>15476</v>
      </c>
      <c r="H2168" s="246">
        <v>45775</v>
      </c>
      <c r="I2168" s="247" t="s">
        <v>8963</v>
      </c>
      <c r="J2168" s="247" t="s">
        <v>10003</v>
      </c>
      <c r="K2168" s="325" t="s">
        <v>10398</v>
      </c>
      <c r="L2168" s="195">
        <v>38547</v>
      </c>
      <c r="M2168" s="168">
        <v>45785</v>
      </c>
      <c r="N2168" s="116" t="s">
        <v>10291</v>
      </c>
      <c r="O2168" s="116"/>
      <c r="P2168" s="116" t="s">
        <v>10282</v>
      </c>
      <c r="Q2168" s="168">
        <v>45786</v>
      </c>
    </row>
    <row r="2169" spans="1:18" hidden="1" x14ac:dyDescent="0.25">
      <c r="A2169" s="18">
        <v>1223100160</v>
      </c>
      <c r="B2169" s="14" t="s">
        <v>9685</v>
      </c>
      <c r="C2169" s="383" t="s">
        <v>19</v>
      </c>
      <c r="D2169" s="383" t="s">
        <v>15456</v>
      </c>
      <c r="E2169" s="262">
        <v>15</v>
      </c>
      <c r="F2169" s="263">
        <v>45770</v>
      </c>
      <c r="G2169" s="263" t="s">
        <v>15477</v>
      </c>
      <c r="H2169" s="263">
        <v>45775</v>
      </c>
      <c r="I2169" s="264"/>
      <c r="J2169" s="264" t="s">
        <v>10099</v>
      </c>
      <c r="K2169" s="325" t="s">
        <v>10398</v>
      </c>
      <c r="L2169" s="195">
        <v>38584</v>
      </c>
      <c r="M2169" s="168">
        <v>45790</v>
      </c>
      <c r="N2169" s="116" t="s">
        <v>10223</v>
      </c>
      <c r="O2169" s="116"/>
      <c r="P2169" s="116" t="s">
        <v>10282</v>
      </c>
      <c r="Q2169" s="168">
        <v>45791</v>
      </c>
    </row>
    <row r="2170" spans="1:18" hidden="1" x14ac:dyDescent="0.25">
      <c r="A2170" s="18">
        <v>1219102950</v>
      </c>
      <c r="B2170" s="10" t="s">
        <v>2553</v>
      </c>
      <c r="C2170" s="384" t="s">
        <v>6699</v>
      </c>
      <c r="D2170" s="384" t="s">
        <v>2554</v>
      </c>
      <c r="E2170" s="245">
        <v>20</v>
      </c>
      <c r="F2170" s="246">
        <v>45757</v>
      </c>
      <c r="G2170" s="246" t="s">
        <v>15478</v>
      </c>
      <c r="H2170" s="246">
        <v>45775</v>
      </c>
      <c r="I2170" s="247" t="s">
        <v>8963</v>
      </c>
      <c r="J2170" s="247" t="s">
        <v>10523</v>
      </c>
      <c r="K2170" s="325" t="s">
        <v>10398</v>
      </c>
      <c r="L2170" s="195">
        <v>38594</v>
      </c>
      <c r="M2170" s="168">
        <v>45791</v>
      </c>
      <c r="N2170" s="116" t="s">
        <v>10280</v>
      </c>
      <c r="O2170" s="116"/>
      <c r="P2170" s="116" t="s">
        <v>10282</v>
      </c>
      <c r="Q2170" s="168">
        <v>45792</v>
      </c>
    </row>
    <row r="2171" spans="1:18" hidden="1" x14ac:dyDescent="0.25">
      <c r="A2171" s="18">
        <v>1226100030</v>
      </c>
      <c r="B2171" s="14" t="s">
        <v>2507</v>
      </c>
      <c r="C2171" s="383" t="s">
        <v>19</v>
      </c>
      <c r="D2171" s="383" t="s">
        <v>6952</v>
      </c>
      <c r="E2171" s="262">
        <v>100</v>
      </c>
      <c r="F2171" s="263">
        <v>45757</v>
      </c>
      <c r="G2171" s="263" t="s">
        <v>15478</v>
      </c>
      <c r="H2171" s="263">
        <v>45775</v>
      </c>
      <c r="I2171" s="264"/>
      <c r="J2171" s="264" t="s">
        <v>10099</v>
      </c>
      <c r="K2171" s="325" t="s">
        <v>10398</v>
      </c>
      <c r="L2171" s="195">
        <v>38593</v>
      </c>
      <c r="M2171" s="168">
        <v>45791</v>
      </c>
      <c r="N2171" s="116" t="s">
        <v>11606</v>
      </c>
      <c r="O2171" s="116"/>
      <c r="P2171" s="116" t="s">
        <v>10282</v>
      </c>
      <c r="Q2171" s="168">
        <v>45792</v>
      </c>
    </row>
    <row r="2172" spans="1:18" hidden="1" x14ac:dyDescent="0.25">
      <c r="A2172" s="18">
        <v>1233101140</v>
      </c>
      <c r="B2172" s="29" t="s">
        <v>15429</v>
      </c>
      <c r="C2172" s="383" t="s">
        <v>19</v>
      </c>
      <c r="D2172" s="383" t="s">
        <v>15428</v>
      </c>
      <c r="E2172" s="262">
        <v>50</v>
      </c>
      <c r="F2172" s="263">
        <v>45768</v>
      </c>
      <c r="G2172" s="263" t="s">
        <v>15478</v>
      </c>
      <c r="H2172" s="263">
        <v>45775</v>
      </c>
      <c r="I2172" s="264"/>
      <c r="J2172" s="264" t="s">
        <v>10099</v>
      </c>
      <c r="K2172" s="325" t="s">
        <v>10398</v>
      </c>
      <c r="L2172" s="195">
        <v>38594</v>
      </c>
      <c r="M2172" s="168">
        <v>45791</v>
      </c>
      <c r="N2172" s="116" t="s">
        <v>10280</v>
      </c>
      <c r="O2172" s="116"/>
      <c r="P2172" s="116" t="s">
        <v>10282</v>
      </c>
      <c r="Q2172" s="168">
        <v>45792</v>
      </c>
    </row>
    <row r="2173" spans="1:18" hidden="1" x14ac:dyDescent="0.25">
      <c r="A2173" s="18">
        <v>1234100040</v>
      </c>
      <c r="B2173" s="14" t="s">
        <v>1522</v>
      </c>
      <c r="C2173" s="384" t="s">
        <v>19</v>
      </c>
      <c r="D2173" s="384" t="s">
        <v>7231</v>
      </c>
      <c r="E2173" s="245">
        <v>2</v>
      </c>
      <c r="F2173" s="246">
        <v>45768</v>
      </c>
      <c r="G2173" s="246" t="s">
        <v>15478</v>
      </c>
      <c r="H2173" s="246">
        <v>45775</v>
      </c>
      <c r="I2173" s="247" t="s">
        <v>8963</v>
      </c>
      <c r="J2173" s="247" t="s">
        <v>10002</v>
      </c>
      <c r="K2173" s="325" t="s">
        <v>10398</v>
      </c>
      <c r="L2173" s="195">
        <v>38594</v>
      </c>
      <c r="M2173" s="168">
        <v>45791</v>
      </c>
      <c r="N2173" s="116" t="s">
        <v>10280</v>
      </c>
      <c r="O2173" s="116"/>
      <c r="P2173" s="116" t="s">
        <v>10282</v>
      </c>
      <c r="Q2173" s="168">
        <v>45792</v>
      </c>
    </row>
    <row r="2174" spans="1:18" hidden="1" x14ac:dyDescent="0.25">
      <c r="A2174" s="18">
        <v>1234100620</v>
      </c>
      <c r="B2174" s="42" t="s">
        <v>9992</v>
      </c>
      <c r="C2174" s="383" t="s">
        <v>19</v>
      </c>
      <c r="D2174" s="383" t="s">
        <v>9991</v>
      </c>
      <c r="E2174" s="262">
        <v>2</v>
      </c>
      <c r="F2174" s="263">
        <v>45755</v>
      </c>
      <c r="G2174" s="263" t="s">
        <v>15478</v>
      </c>
      <c r="H2174" s="263">
        <v>45775</v>
      </c>
      <c r="I2174" s="264"/>
      <c r="J2174" s="264" t="s">
        <v>10099</v>
      </c>
      <c r="K2174" s="325" t="s">
        <v>10398</v>
      </c>
      <c r="L2174" s="195">
        <v>38592</v>
      </c>
      <c r="M2174" s="168">
        <v>45791</v>
      </c>
      <c r="N2174" s="116" t="s">
        <v>10224</v>
      </c>
      <c r="O2174" s="116"/>
      <c r="P2174" s="116" t="s">
        <v>10282</v>
      </c>
      <c r="Q2174" s="168">
        <v>45792</v>
      </c>
    </row>
    <row r="2175" spans="1:18" hidden="1" x14ac:dyDescent="0.25">
      <c r="A2175" s="18">
        <v>1010102030</v>
      </c>
      <c r="B2175" s="14" t="s">
        <v>2273</v>
      </c>
      <c r="C2175" s="385" t="s">
        <v>19</v>
      </c>
      <c r="D2175" s="385" t="s">
        <v>2274</v>
      </c>
      <c r="E2175" s="266">
        <v>100</v>
      </c>
      <c r="F2175" s="267">
        <v>45757</v>
      </c>
      <c r="G2175" s="266" t="s">
        <v>15479</v>
      </c>
      <c r="H2175" s="267">
        <v>45775</v>
      </c>
      <c r="I2175" s="268"/>
      <c r="J2175" s="268"/>
      <c r="K2175" s="325" t="s">
        <v>10398</v>
      </c>
      <c r="L2175" s="195">
        <v>38601</v>
      </c>
      <c r="M2175" s="168">
        <v>45791</v>
      </c>
      <c r="N2175" s="116" t="s">
        <v>10284</v>
      </c>
      <c r="O2175" s="116"/>
      <c r="P2175" s="116" t="s">
        <v>10282</v>
      </c>
      <c r="Q2175" s="168">
        <v>45792</v>
      </c>
    </row>
    <row r="2176" spans="1:18" hidden="1" x14ac:dyDescent="0.25">
      <c r="A2176" s="18">
        <v>1019101040</v>
      </c>
      <c r="B2176" s="14" t="s">
        <v>7411</v>
      </c>
      <c r="C2176" s="384" t="s">
        <v>19</v>
      </c>
      <c r="D2176" s="384" t="s">
        <v>7412</v>
      </c>
      <c r="E2176" s="245">
        <v>20</v>
      </c>
      <c r="F2176" s="246">
        <v>45750</v>
      </c>
      <c r="G2176" s="246" t="s">
        <v>15479</v>
      </c>
      <c r="H2176" s="246">
        <v>45775</v>
      </c>
      <c r="I2176" s="247" t="s">
        <v>8963</v>
      </c>
      <c r="J2176" s="247" t="s">
        <v>10523</v>
      </c>
      <c r="K2176" s="325" t="s">
        <v>10398</v>
      </c>
      <c r="L2176" s="195">
        <v>38595</v>
      </c>
      <c r="M2176" s="168">
        <v>45791</v>
      </c>
      <c r="N2176" s="116" t="s">
        <v>10294</v>
      </c>
      <c r="O2176" s="116" t="s">
        <v>15547</v>
      </c>
      <c r="P2176" s="116" t="s">
        <v>10282</v>
      </c>
      <c r="Q2176" s="168">
        <v>45797</v>
      </c>
    </row>
    <row r="2177" spans="1:17" hidden="1" x14ac:dyDescent="0.25">
      <c r="A2177" s="18">
        <v>1019103360</v>
      </c>
      <c r="B2177" s="14" t="s">
        <v>6982</v>
      </c>
      <c r="C2177" s="385" t="s">
        <v>19</v>
      </c>
      <c r="D2177" s="385" t="s">
        <v>8419</v>
      </c>
      <c r="E2177" s="266">
        <v>20</v>
      </c>
      <c r="F2177" s="267">
        <v>45757</v>
      </c>
      <c r="G2177" s="266" t="s">
        <v>15479</v>
      </c>
      <c r="H2177" s="267">
        <v>45775</v>
      </c>
      <c r="I2177" s="268"/>
      <c r="J2177" s="268"/>
      <c r="K2177" s="325" t="s">
        <v>10398</v>
      </c>
      <c r="L2177" s="195">
        <v>38596</v>
      </c>
      <c r="M2177" s="168">
        <v>45791</v>
      </c>
      <c r="N2177" s="116" t="s">
        <v>10284</v>
      </c>
      <c r="O2177" s="116"/>
      <c r="P2177" s="116" t="s">
        <v>10282</v>
      </c>
      <c r="Q2177" s="168">
        <v>45792</v>
      </c>
    </row>
    <row r="2178" spans="1:17" hidden="1" x14ac:dyDescent="0.25">
      <c r="A2178" s="18">
        <v>1810101750</v>
      </c>
      <c r="B2178" s="14" t="s">
        <v>1205</v>
      </c>
      <c r="C2178" s="385" t="s">
        <v>19</v>
      </c>
      <c r="D2178" s="385" t="s">
        <v>1206</v>
      </c>
      <c r="E2178" s="266">
        <v>10</v>
      </c>
      <c r="F2178" s="267">
        <v>45757</v>
      </c>
      <c r="G2178" s="266" t="s">
        <v>15479</v>
      </c>
      <c r="H2178" s="267">
        <v>45775</v>
      </c>
      <c r="I2178" s="268"/>
      <c r="J2178" s="268"/>
      <c r="K2178" s="325" t="s">
        <v>10398</v>
      </c>
      <c r="L2178" s="195">
        <v>38600</v>
      </c>
      <c r="M2178" s="168">
        <v>45791</v>
      </c>
      <c r="N2178" s="116" t="s">
        <v>11874</v>
      </c>
      <c r="O2178" s="116"/>
      <c r="P2178" s="116" t="s">
        <v>10282</v>
      </c>
      <c r="Q2178" s="168">
        <v>45792</v>
      </c>
    </row>
    <row r="2179" spans="1:17" hidden="1" x14ac:dyDescent="0.25">
      <c r="A2179" s="18">
        <v>1029102130</v>
      </c>
      <c r="B2179" s="19" t="s">
        <v>4539</v>
      </c>
      <c r="C2179" s="385" t="s">
        <v>19</v>
      </c>
      <c r="D2179" s="385" t="s">
        <v>8623</v>
      </c>
      <c r="E2179" s="266">
        <v>100</v>
      </c>
      <c r="F2179" s="267">
        <v>45757</v>
      </c>
      <c r="G2179" s="266" t="s">
        <v>15480</v>
      </c>
      <c r="H2179" s="267">
        <v>45775</v>
      </c>
      <c r="I2179" s="268"/>
      <c r="J2179" s="268"/>
      <c r="K2179" s="325" t="s">
        <v>10398</v>
      </c>
      <c r="L2179" s="195">
        <v>38696</v>
      </c>
      <c r="M2179" s="168">
        <v>45797</v>
      </c>
      <c r="N2179" s="116" t="s">
        <v>10466</v>
      </c>
      <c r="O2179" s="116"/>
      <c r="P2179" s="116" t="s">
        <v>10282</v>
      </c>
      <c r="Q2179" s="168">
        <v>45800</v>
      </c>
    </row>
    <row r="2180" spans="1:17" hidden="1" x14ac:dyDescent="0.25">
      <c r="A2180" s="18">
        <v>1310101740</v>
      </c>
      <c r="B2180" s="14" t="s">
        <v>6937</v>
      </c>
      <c r="C2180" s="384" t="s">
        <v>19</v>
      </c>
      <c r="D2180" s="384" t="s">
        <v>6846</v>
      </c>
      <c r="E2180" s="245">
        <v>20</v>
      </c>
      <c r="F2180" s="246">
        <v>45772</v>
      </c>
      <c r="G2180" s="246" t="s">
        <v>15480</v>
      </c>
      <c r="H2180" s="246">
        <v>45775</v>
      </c>
      <c r="I2180" s="247" t="s">
        <v>8963</v>
      </c>
      <c r="J2180" s="247" t="s">
        <v>10523</v>
      </c>
      <c r="K2180" s="325" t="s">
        <v>10398</v>
      </c>
      <c r="L2180" s="195">
        <v>38696</v>
      </c>
      <c r="M2180" s="168">
        <v>45797</v>
      </c>
      <c r="N2180" s="116" t="s">
        <v>10466</v>
      </c>
      <c r="O2180" s="116"/>
      <c r="P2180" s="116" t="s">
        <v>10282</v>
      </c>
      <c r="Q2180" s="168">
        <v>45800</v>
      </c>
    </row>
    <row r="2181" spans="1:17" hidden="1" x14ac:dyDescent="0.25">
      <c r="A2181" s="18">
        <v>1321100610</v>
      </c>
      <c r="B2181" s="14" t="s">
        <v>6936</v>
      </c>
      <c r="C2181" s="384" t="s">
        <v>19</v>
      </c>
      <c r="D2181" s="384" t="s">
        <v>6938</v>
      </c>
      <c r="E2181" s="245">
        <v>50</v>
      </c>
      <c r="F2181" s="246">
        <v>45757</v>
      </c>
      <c r="G2181" s="246" t="s">
        <v>15480</v>
      </c>
      <c r="H2181" s="246">
        <v>45775</v>
      </c>
      <c r="I2181" s="247" t="s">
        <v>8963</v>
      </c>
      <c r="J2181" s="247" t="s">
        <v>10002</v>
      </c>
      <c r="K2181" s="325" t="s">
        <v>10398</v>
      </c>
      <c r="L2181" s="195">
        <v>38696</v>
      </c>
      <c r="M2181" s="168">
        <v>45797</v>
      </c>
      <c r="N2181" s="116" t="s">
        <v>10466</v>
      </c>
      <c r="O2181" s="116"/>
      <c r="P2181" s="116" t="s">
        <v>10282</v>
      </c>
      <c r="Q2181" s="168">
        <v>45800</v>
      </c>
    </row>
    <row r="2182" spans="1:17" hidden="1" x14ac:dyDescent="0.25">
      <c r="A2182" s="18">
        <v>1324103570</v>
      </c>
      <c r="B2182" s="14" t="s">
        <v>8551</v>
      </c>
      <c r="C2182" s="384" t="s">
        <v>19</v>
      </c>
      <c r="D2182" s="384" t="s">
        <v>8553</v>
      </c>
      <c r="E2182" s="245">
        <v>12</v>
      </c>
      <c r="F2182" s="246">
        <v>45772</v>
      </c>
      <c r="G2182" s="246" t="s">
        <v>15480</v>
      </c>
      <c r="H2182" s="246">
        <v>45775</v>
      </c>
      <c r="I2182" s="247" t="s">
        <v>8963</v>
      </c>
      <c r="J2182" s="247" t="s">
        <v>10003</v>
      </c>
      <c r="K2182" s="325" t="s">
        <v>10398</v>
      </c>
      <c r="L2182" s="195">
        <v>38697</v>
      </c>
      <c r="M2182" s="168">
        <v>45797</v>
      </c>
      <c r="N2182" s="116" t="s">
        <v>10287</v>
      </c>
      <c r="O2182" s="116"/>
      <c r="P2182" s="116" t="s">
        <v>10282</v>
      </c>
      <c r="Q2182" s="168">
        <v>45804</v>
      </c>
    </row>
    <row r="2183" spans="1:17" hidden="1" x14ac:dyDescent="0.25">
      <c r="A2183" s="18">
        <v>1324103580</v>
      </c>
      <c r="B2183" s="14" t="s">
        <v>8552</v>
      </c>
      <c r="C2183" s="383" t="s">
        <v>19</v>
      </c>
      <c r="D2183" s="383" t="s">
        <v>8554</v>
      </c>
      <c r="E2183" s="262">
        <v>10</v>
      </c>
      <c r="F2183" s="263">
        <v>45772</v>
      </c>
      <c r="G2183" s="263" t="s">
        <v>15480</v>
      </c>
      <c r="H2183" s="263">
        <v>45775</v>
      </c>
      <c r="I2183" s="264"/>
      <c r="J2183" s="264" t="s">
        <v>10099</v>
      </c>
      <c r="K2183" s="325" t="s">
        <v>10398</v>
      </c>
      <c r="L2183" s="195">
        <v>38697</v>
      </c>
      <c r="M2183" s="168">
        <v>45797</v>
      </c>
      <c r="N2183" s="116" t="s">
        <v>10287</v>
      </c>
      <c r="O2183" s="116"/>
      <c r="P2183" s="116" t="s">
        <v>10282</v>
      </c>
      <c r="Q2183" s="168">
        <v>45804</v>
      </c>
    </row>
    <row r="2184" spans="1:17" hidden="1" x14ac:dyDescent="0.25">
      <c r="A2184" s="18">
        <v>1324103590</v>
      </c>
      <c r="B2184" s="14" t="s">
        <v>8715</v>
      </c>
      <c r="C2184" s="384" t="s">
        <v>19</v>
      </c>
      <c r="D2184" s="384" t="s">
        <v>8555</v>
      </c>
      <c r="E2184" s="245">
        <v>40</v>
      </c>
      <c r="F2184" s="246">
        <v>45772</v>
      </c>
      <c r="G2184" s="246" t="s">
        <v>15480</v>
      </c>
      <c r="H2184" s="246">
        <v>45775</v>
      </c>
      <c r="I2184" s="247" t="s">
        <v>8963</v>
      </c>
      <c r="J2184" s="247" t="s">
        <v>10887</v>
      </c>
      <c r="K2184" s="325" t="s">
        <v>10398</v>
      </c>
      <c r="L2184" s="195">
        <v>38697</v>
      </c>
      <c r="M2184" s="168">
        <v>45797</v>
      </c>
      <c r="N2184" s="116" t="s">
        <v>10287</v>
      </c>
      <c r="O2184" s="116"/>
      <c r="P2184" s="116" t="s">
        <v>10282</v>
      </c>
      <c r="Q2184" s="168">
        <v>45804</v>
      </c>
    </row>
    <row r="2185" spans="1:17" hidden="1" x14ac:dyDescent="0.25">
      <c r="A2185" s="18">
        <v>1026100050</v>
      </c>
      <c r="B2185" s="14" t="s">
        <v>3182</v>
      </c>
      <c r="C2185" s="385" t="s">
        <v>19</v>
      </c>
      <c r="D2185" s="385" t="s">
        <v>15370</v>
      </c>
      <c r="E2185" s="266">
        <v>6</v>
      </c>
      <c r="F2185" s="267">
        <v>45757</v>
      </c>
      <c r="G2185" s="266" t="s">
        <v>15481</v>
      </c>
      <c r="H2185" s="267">
        <v>45775</v>
      </c>
      <c r="I2185" s="268"/>
      <c r="J2185" s="268" t="s">
        <v>10099</v>
      </c>
      <c r="K2185" s="325" t="s">
        <v>10398</v>
      </c>
      <c r="L2185" s="195">
        <v>38548</v>
      </c>
      <c r="M2185" s="168">
        <v>45785</v>
      </c>
      <c r="N2185" s="116" t="s">
        <v>10306</v>
      </c>
      <c r="O2185" s="116" t="s">
        <v>15548</v>
      </c>
      <c r="P2185" s="116" t="s">
        <v>10282</v>
      </c>
      <c r="Q2185" s="168">
        <v>45797</v>
      </c>
    </row>
    <row r="2186" spans="1:17" hidden="1" x14ac:dyDescent="0.25">
      <c r="A2186" s="18">
        <v>1023100140</v>
      </c>
      <c r="B2186" s="14" t="s">
        <v>1689</v>
      </c>
      <c r="C2186" s="383" t="s">
        <v>19</v>
      </c>
      <c r="D2186" s="383" t="s">
        <v>1690</v>
      </c>
      <c r="E2186" s="262">
        <v>60</v>
      </c>
      <c r="F2186" s="263">
        <v>45770</v>
      </c>
      <c r="G2186" s="263" t="s">
        <v>15482</v>
      </c>
      <c r="H2186" s="263">
        <v>45775</v>
      </c>
      <c r="I2186" s="264"/>
      <c r="J2186" s="264" t="s">
        <v>10099</v>
      </c>
      <c r="K2186" s="325" t="s">
        <v>10398</v>
      </c>
      <c r="L2186" s="195">
        <v>38572</v>
      </c>
      <c r="M2186" s="168">
        <v>45789</v>
      </c>
      <c r="N2186" s="116" t="s">
        <v>10988</v>
      </c>
      <c r="O2186" s="116"/>
      <c r="P2186" s="116" t="s">
        <v>10282</v>
      </c>
      <c r="Q2186" s="168">
        <v>45790</v>
      </c>
    </row>
    <row r="2187" spans="1:17" hidden="1" x14ac:dyDescent="0.25">
      <c r="A2187" s="18">
        <v>1113102730</v>
      </c>
      <c r="B2187" s="14" t="s">
        <v>12133</v>
      </c>
      <c r="C2187" s="383" t="s">
        <v>19</v>
      </c>
      <c r="D2187" s="383" t="s">
        <v>12134</v>
      </c>
      <c r="E2187" s="262">
        <v>1</v>
      </c>
      <c r="F2187" s="263">
        <v>45771</v>
      </c>
      <c r="G2187" s="263" t="s">
        <v>15483</v>
      </c>
      <c r="H2187" s="263">
        <v>45775</v>
      </c>
      <c r="I2187" s="264"/>
      <c r="J2187" s="264" t="s">
        <v>10099</v>
      </c>
      <c r="K2187" s="325" t="s">
        <v>10398</v>
      </c>
      <c r="L2187" s="195">
        <v>38607</v>
      </c>
      <c r="M2187" s="168">
        <v>45791</v>
      </c>
      <c r="N2187" s="116" t="s">
        <v>10227</v>
      </c>
      <c r="O2187" s="116"/>
      <c r="P2187" s="116" t="s">
        <v>10282</v>
      </c>
      <c r="Q2187" s="168">
        <v>45812</v>
      </c>
    </row>
    <row r="2188" spans="1:17" hidden="1" x14ac:dyDescent="0.25">
      <c r="A2188" s="18">
        <v>1113102740</v>
      </c>
      <c r="B2188" s="14" t="s">
        <v>12135</v>
      </c>
      <c r="C2188" s="383" t="s">
        <v>19</v>
      </c>
      <c r="D2188" s="383" t="s">
        <v>12136</v>
      </c>
      <c r="E2188" s="262">
        <v>4</v>
      </c>
      <c r="F2188" s="263">
        <v>45771</v>
      </c>
      <c r="G2188" s="263" t="s">
        <v>15483</v>
      </c>
      <c r="H2188" s="263">
        <v>45775</v>
      </c>
      <c r="I2188" s="264"/>
      <c r="J2188" s="264" t="s">
        <v>10099</v>
      </c>
      <c r="K2188" s="325" t="s">
        <v>10398</v>
      </c>
      <c r="L2188" s="195">
        <v>38609</v>
      </c>
      <c r="M2188" s="168">
        <v>45791</v>
      </c>
      <c r="N2188" s="116" t="s">
        <v>10272</v>
      </c>
      <c r="O2188" s="116"/>
      <c r="P2188" s="116" t="s">
        <v>10282</v>
      </c>
      <c r="Q2188" s="168">
        <v>45793</v>
      </c>
    </row>
    <row r="2189" spans="1:17" ht="25.5" hidden="1" x14ac:dyDescent="0.25">
      <c r="A2189" s="18">
        <v>1135100700</v>
      </c>
      <c r="B2189" s="14" t="s">
        <v>7013</v>
      </c>
      <c r="C2189" s="384" t="s">
        <v>19</v>
      </c>
      <c r="D2189" s="384" t="s">
        <v>7498</v>
      </c>
      <c r="E2189" s="245">
        <v>25</v>
      </c>
      <c r="F2189" s="246">
        <v>45763</v>
      </c>
      <c r="G2189" s="246" t="s">
        <v>15483</v>
      </c>
      <c r="H2189" s="246">
        <v>45775</v>
      </c>
      <c r="I2189" s="247" t="s">
        <v>8963</v>
      </c>
      <c r="J2189" s="247" t="s">
        <v>10470</v>
      </c>
      <c r="K2189" s="325" t="s">
        <v>10398</v>
      </c>
      <c r="L2189" s="195">
        <v>38607</v>
      </c>
      <c r="M2189" s="168">
        <v>45791</v>
      </c>
      <c r="N2189" s="116" t="s">
        <v>10227</v>
      </c>
      <c r="O2189" s="116"/>
      <c r="P2189" s="116" t="s">
        <v>10282</v>
      </c>
      <c r="Q2189" s="168">
        <v>45812</v>
      </c>
    </row>
    <row r="2190" spans="1:17" hidden="1" x14ac:dyDescent="0.25">
      <c r="A2190" s="18">
        <v>1518103520</v>
      </c>
      <c r="B2190" s="14" t="s">
        <v>7894</v>
      </c>
      <c r="C2190" s="383" t="s">
        <v>19</v>
      </c>
      <c r="D2190" s="383" t="s">
        <v>10241</v>
      </c>
      <c r="E2190" s="262">
        <v>12</v>
      </c>
      <c r="F2190" s="263">
        <v>45757</v>
      </c>
      <c r="G2190" s="263" t="s">
        <v>15483</v>
      </c>
      <c r="H2190" s="263">
        <v>45775</v>
      </c>
      <c r="I2190" s="264"/>
      <c r="J2190" s="264" t="s">
        <v>10099</v>
      </c>
      <c r="K2190" s="325" t="s">
        <v>10398</v>
      </c>
      <c r="L2190" s="195">
        <v>38610</v>
      </c>
      <c r="M2190" s="168">
        <v>45791</v>
      </c>
      <c r="N2190" s="116" t="s">
        <v>11873</v>
      </c>
      <c r="O2190" s="116"/>
      <c r="P2190" s="116" t="s">
        <v>10282</v>
      </c>
      <c r="Q2190" s="168">
        <v>45808</v>
      </c>
    </row>
    <row r="2191" spans="1:17" hidden="1" x14ac:dyDescent="0.25">
      <c r="A2191" s="18">
        <v>1534100260</v>
      </c>
      <c r="B2191" s="14" t="s">
        <v>12228</v>
      </c>
      <c r="C2191" s="385" t="s">
        <v>19</v>
      </c>
      <c r="D2191" s="385" t="s">
        <v>12230</v>
      </c>
      <c r="E2191" s="266">
        <v>4</v>
      </c>
      <c r="F2191" s="267">
        <v>45757</v>
      </c>
      <c r="G2191" s="266" t="s">
        <v>15483</v>
      </c>
      <c r="H2191" s="267">
        <v>45775</v>
      </c>
      <c r="I2191" s="268"/>
      <c r="J2191" s="268"/>
      <c r="K2191" s="325" t="s">
        <v>10398</v>
      </c>
      <c r="L2191" s="195">
        <v>38611</v>
      </c>
      <c r="M2191" s="168">
        <v>45791</v>
      </c>
      <c r="N2191" s="116" t="s">
        <v>11599</v>
      </c>
      <c r="O2191" s="116"/>
      <c r="P2191" s="116" t="s">
        <v>10282</v>
      </c>
      <c r="Q2191" s="168">
        <v>45797</v>
      </c>
    </row>
    <row r="2192" spans="1:17" hidden="1" x14ac:dyDescent="0.25">
      <c r="A2192" s="18">
        <v>1547103070</v>
      </c>
      <c r="B2192" s="10" t="s">
        <v>11981</v>
      </c>
      <c r="C2192" s="385" t="s">
        <v>19</v>
      </c>
      <c r="D2192" s="385" t="s">
        <v>11983</v>
      </c>
      <c r="E2192" s="266">
        <v>1</v>
      </c>
      <c r="F2192" s="267">
        <v>45768</v>
      </c>
      <c r="G2192" s="266" t="s">
        <v>15483</v>
      </c>
      <c r="H2192" s="267">
        <v>45775</v>
      </c>
      <c r="I2192" s="268"/>
      <c r="J2192" s="268"/>
      <c r="K2192" s="325" t="s">
        <v>10398</v>
      </c>
      <c r="L2192" s="195">
        <v>38608</v>
      </c>
      <c r="M2192" s="168">
        <v>45791</v>
      </c>
      <c r="N2192" s="116" t="s">
        <v>10844</v>
      </c>
      <c r="O2192" s="116"/>
      <c r="P2192" s="116" t="s">
        <v>10282</v>
      </c>
      <c r="Q2192" s="168">
        <v>45818</v>
      </c>
    </row>
    <row r="2193" spans="1:17" hidden="1" x14ac:dyDescent="0.25">
      <c r="A2193" s="18">
        <v>1521100070</v>
      </c>
      <c r="B2193" s="14" t="s">
        <v>6254</v>
      </c>
      <c r="C2193" s="384" t="s">
        <v>19</v>
      </c>
      <c r="D2193" s="384" t="s">
        <v>6255</v>
      </c>
      <c r="E2193" s="245">
        <v>100</v>
      </c>
      <c r="F2193" s="246">
        <v>45757</v>
      </c>
      <c r="G2193" s="246" t="s">
        <v>15484</v>
      </c>
      <c r="H2193" s="246">
        <v>45775</v>
      </c>
      <c r="I2193" s="247" t="s">
        <v>8963</v>
      </c>
      <c r="J2193" s="247" t="s">
        <v>10470</v>
      </c>
      <c r="K2193" s="325" t="s">
        <v>10398</v>
      </c>
      <c r="L2193" s="195">
        <v>38585</v>
      </c>
      <c r="M2193" s="168">
        <v>45790</v>
      </c>
      <c r="N2193" s="116" t="s">
        <v>10175</v>
      </c>
      <c r="O2193" s="116"/>
      <c r="P2193" s="116" t="s">
        <v>10282</v>
      </c>
      <c r="Q2193" s="168">
        <v>45796</v>
      </c>
    </row>
    <row r="2194" spans="1:17" hidden="1" x14ac:dyDescent="0.25">
      <c r="A2194" s="18">
        <v>1521100240</v>
      </c>
      <c r="B2194" s="14" t="s">
        <v>6249</v>
      </c>
      <c r="C2194" s="384" t="s">
        <v>19</v>
      </c>
      <c r="D2194" s="384" t="s">
        <v>6250</v>
      </c>
      <c r="E2194" s="245">
        <v>100</v>
      </c>
      <c r="F2194" s="246">
        <v>45762</v>
      </c>
      <c r="G2194" s="246" t="s">
        <v>15484</v>
      </c>
      <c r="H2194" s="246">
        <v>45775</v>
      </c>
      <c r="I2194" s="247" t="s">
        <v>8963</v>
      </c>
      <c r="J2194" s="247" t="s">
        <v>10951</v>
      </c>
      <c r="K2194" s="325" t="s">
        <v>10398</v>
      </c>
      <c r="L2194" s="195">
        <v>38585</v>
      </c>
      <c r="M2194" s="168">
        <v>45790</v>
      </c>
      <c r="N2194" s="116" t="s">
        <v>10175</v>
      </c>
      <c r="O2194" s="116"/>
      <c r="P2194" s="116" t="s">
        <v>10282</v>
      </c>
      <c r="Q2194" s="168">
        <v>45796</v>
      </c>
    </row>
    <row r="2195" spans="1:17" hidden="1" x14ac:dyDescent="0.25">
      <c r="A2195" s="18">
        <v>1521100250</v>
      </c>
      <c r="B2195" s="14" t="s">
        <v>6251</v>
      </c>
      <c r="C2195" s="384" t="s">
        <v>19</v>
      </c>
      <c r="D2195" s="384" t="s">
        <v>6252</v>
      </c>
      <c r="E2195" s="245">
        <v>100</v>
      </c>
      <c r="F2195" s="246">
        <v>45772</v>
      </c>
      <c r="G2195" s="246" t="s">
        <v>15484</v>
      </c>
      <c r="H2195" s="246">
        <v>45775</v>
      </c>
      <c r="I2195" s="247" t="s">
        <v>8963</v>
      </c>
      <c r="J2195" s="247" t="s">
        <v>10678</v>
      </c>
      <c r="K2195" s="325" t="s">
        <v>10398</v>
      </c>
      <c r="L2195" s="195">
        <v>38585</v>
      </c>
      <c r="M2195" s="168">
        <v>45790</v>
      </c>
      <c r="N2195" s="116" t="s">
        <v>10175</v>
      </c>
      <c r="O2195" s="116"/>
      <c r="P2195" s="116" t="s">
        <v>10282</v>
      </c>
      <c r="Q2195" s="168">
        <v>45796</v>
      </c>
    </row>
    <row r="2196" spans="1:17" hidden="1" x14ac:dyDescent="0.25">
      <c r="A2196" s="18">
        <v>1537102880</v>
      </c>
      <c r="B2196" s="29" t="s">
        <v>7335</v>
      </c>
      <c r="C2196" s="244" t="s">
        <v>19</v>
      </c>
      <c r="D2196" s="244" t="s">
        <v>7336</v>
      </c>
      <c r="E2196" s="245">
        <v>30</v>
      </c>
      <c r="F2196" s="246">
        <v>45764</v>
      </c>
      <c r="G2196" s="246" t="s">
        <v>15484</v>
      </c>
      <c r="H2196" s="246">
        <v>45775</v>
      </c>
      <c r="I2196" s="247" t="s">
        <v>8963</v>
      </c>
      <c r="J2196" s="247" t="s">
        <v>10523</v>
      </c>
      <c r="K2196" s="325" t="s">
        <v>10398</v>
      </c>
      <c r="L2196" s="195">
        <v>38585</v>
      </c>
      <c r="M2196" s="168">
        <v>45790</v>
      </c>
      <c r="N2196" s="116" t="s">
        <v>10175</v>
      </c>
      <c r="O2196" s="116"/>
      <c r="P2196" s="116" t="s">
        <v>10282</v>
      </c>
      <c r="Q2196" s="168">
        <v>45796</v>
      </c>
    </row>
    <row r="2197" spans="1:17" hidden="1" x14ac:dyDescent="0.25">
      <c r="A2197" s="18">
        <v>1810103680</v>
      </c>
      <c r="B2197" s="30" t="s">
        <v>4793</v>
      </c>
      <c r="C2197" s="383" t="s">
        <v>19</v>
      </c>
      <c r="D2197" s="383" t="s">
        <v>4794</v>
      </c>
      <c r="E2197" s="262">
        <v>50</v>
      </c>
      <c r="F2197" s="263">
        <v>45770</v>
      </c>
      <c r="G2197" s="263" t="s">
        <v>15484</v>
      </c>
      <c r="H2197" s="263">
        <v>45775</v>
      </c>
      <c r="I2197" s="264"/>
      <c r="J2197" s="264" t="s">
        <v>10099</v>
      </c>
      <c r="K2197" s="325" t="s">
        <v>10398</v>
      </c>
      <c r="L2197" s="195">
        <v>38585</v>
      </c>
      <c r="M2197" s="168">
        <v>45790</v>
      </c>
      <c r="N2197" s="116" t="s">
        <v>10175</v>
      </c>
      <c r="O2197" s="116"/>
      <c r="P2197" s="116" t="s">
        <v>10282</v>
      </c>
      <c r="Q2197" s="168">
        <v>45796</v>
      </c>
    </row>
    <row r="2198" spans="1:17" hidden="1" x14ac:dyDescent="0.25">
      <c r="A2198" s="18">
        <v>1810103900</v>
      </c>
      <c r="B2198" s="14" t="s">
        <v>12153</v>
      </c>
      <c r="C2198" s="384" t="s">
        <v>19</v>
      </c>
      <c r="D2198" s="384" t="s">
        <v>12154</v>
      </c>
      <c r="E2198" s="245">
        <v>30</v>
      </c>
      <c r="F2198" s="246">
        <v>45772</v>
      </c>
      <c r="G2198" s="246" t="s">
        <v>15484</v>
      </c>
      <c r="H2198" s="246">
        <v>45775</v>
      </c>
      <c r="I2198" s="247" t="s">
        <v>8963</v>
      </c>
      <c r="J2198" s="247" t="s">
        <v>10410</v>
      </c>
      <c r="K2198" s="325" t="s">
        <v>10398</v>
      </c>
      <c r="L2198" s="195">
        <v>38585</v>
      </c>
      <c r="M2198" s="168">
        <v>45790</v>
      </c>
      <c r="N2198" s="116" t="s">
        <v>10175</v>
      </c>
      <c r="O2198" s="116"/>
      <c r="P2198" s="116" t="s">
        <v>10282</v>
      </c>
      <c r="Q2198" s="168">
        <v>45796</v>
      </c>
    </row>
    <row r="2199" spans="1:17" hidden="1" x14ac:dyDescent="0.25">
      <c r="A2199" s="18">
        <v>1810105100</v>
      </c>
      <c r="B2199" s="14" t="s">
        <v>3112</v>
      </c>
      <c r="C2199" s="384" t="s">
        <v>19</v>
      </c>
      <c r="D2199" s="384" t="s">
        <v>3113</v>
      </c>
      <c r="E2199" s="245">
        <v>100</v>
      </c>
      <c r="F2199" s="246">
        <v>45757</v>
      </c>
      <c r="G2199" s="246" t="s">
        <v>15484</v>
      </c>
      <c r="H2199" s="246">
        <v>45775</v>
      </c>
      <c r="I2199" s="247" t="s">
        <v>8963</v>
      </c>
      <c r="J2199" s="247" t="s">
        <v>10690</v>
      </c>
      <c r="K2199" s="325" t="s">
        <v>10398</v>
      </c>
      <c r="L2199" s="195">
        <v>38585</v>
      </c>
      <c r="M2199" s="168">
        <v>45790</v>
      </c>
      <c r="N2199" s="116" t="s">
        <v>10175</v>
      </c>
      <c r="O2199" s="116"/>
      <c r="P2199" s="116" t="s">
        <v>10282</v>
      </c>
      <c r="Q2199" s="168">
        <v>45796</v>
      </c>
    </row>
    <row r="2200" spans="1:17" hidden="1" x14ac:dyDescent="0.25">
      <c r="A2200" s="18">
        <v>1022101070</v>
      </c>
      <c r="B2200" s="14" t="s">
        <v>4661</v>
      </c>
      <c r="C2200" s="383" t="s">
        <v>6699</v>
      </c>
      <c r="D2200" s="383" t="s">
        <v>4662</v>
      </c>
      <c r="E2200" s="262">
        <v>2</v>
      </c>
      <c r="F2200" s="263">
        <v>45769</v>
      </c>
      <c r="G2200" s="263" t="s">
        <v>15485</v>
      </c>
      <c r="H2200" s="263">
        <v>45775</v>
      </c>
      <c r="I2200" s="264"/>
      <c r="J2200" s="264" t="s">
        <v>10099</v>
      </c>
      <c r="K2200" s="325" t="s">
        <v>10398</v>
      </c>
      <c r="L2200" s="195">
        <v>38652</v>
      </c>
      <c r="M2200" s="168">
        <v>45793</v>
      </c>
      <c r="N2200" s="116" t="s">
        <v>10930</v>
      </c>
      <c r="O2200" s="116"/>
      <c r="P2200" s="116" t="s">
        <v>10282</v>
      </c>
      <c r="Q2200" s="168">
        <v>45797</v>
      </c>
    </row>
    <row r="2201" spans="1:17" hidden="1" x14ac:dyDescent="0.25">
      <c r="A2201" s="18">
        <v>1010101150</v>
      </c>
      <c r="B2201" s="14" t="s">
        <v>9765</v>
      </c>
      <c r="C2201" s="384" t="s">
        <v>4216</v>
      </c>
      <c r="D2201" s="384" t="s">
        <v>12027</v>
      </c>
      <c r="E2201" s="245">
        <v>40</v>
      </c>
      <c r="F2201" s="246">
        <v>45736</v>
      </c>
      <c r="G2201" s="246" t="s">
        <v>15486</v>
      </c>
      <c r="H2201" s="246">
        <v>45775</v>
      </c>
      <c r="I2201" s="247" t="s">
        <v>8963</v>
      </c>
      <c r="J2201" s="247" t="s">
        <v>10690</v>
      </c>
      <c r="K2201" s="325" t="s">
        <v>10398</v>
      </c>
      <c r="L2201" s="195">
        <v>38602</v>
      </c>
      <c r="M2201" s="168">
        <v>45791</v>
      </c>
      <c r="N2201" s="116" t="s">
        <v>10467</v>
      </c>
      <c r="O2201" s="116"/>
      <c r="P2201" s="116" t="s">
        <v>10282</v>
      </c>
      <c r="Q2201" s="168">
        <v>45793</v>
      </c>
    </row>
    <row r="2202" spans="1:17" hidden="1" x14ac:dyDescent="0.25">
      <c r="A2202" s="18">
        <v>1010103050</v>
      </c>
      <c r="B2202" s="14" t="s">
        <v>9756</v>
      </c>
      <c r="C2202" s="244" t="s">
        <v>4216</v>
      </c>
      <c r="D2202" s="244" t="s">
        <v>9377</v>
      </c>
      <c r="E2202" s="245">
        <v>10</v>
      </c>
      <c r="F2202" s="246">
        <v>45757</v>
      </c>
      <c r="G2202" s="246" t="s">
        <v>15486</v>
      </c>
      <c r="H2202" s="246">
        <v>45775</v>
      </c>
      <c r="I2202" s="247" t="s">
        <v>8963</v>
      </c>
      <c r="J2202" s="247" t="s">
        <v>10410</v>
      </c>
      <c r="K2202" s="325" t="s">
        <v>10398</v>
      </c>
      <c r="L2202" s="195">
        <v>38603</v>
      </c>
      <c r="M2202" s="168">
        <v>45791</v>
      </c>
      <c r="N2202" s="116" t="s">
        <v>10930</v>
      </c>
      <c r="O2202" s="116"/>
      <c r="P2202" s="116" t="s">
        <v>10282</v>
      </c>
      <c r="Q2202" s="168">
        <v>45792</v>
      </c>
    </row>
    <row r="2203" spans="1:17" hidden="1" x14ac:dyDescent="0.25">
      <c r="A2203" s="18">
        <v>1010106980</v>
      </c>
      <c r="B2203" s="14" t="s">
        <v>9781</v>
      </c>
      <c r="C2203" s="244" t="s">
        <v>4216</v>
      </c>
      <c r="D2203" s="244" t="s">
        <v>7142</v>
      </c>
      <c r="E2203" s="245">
        <v>30</v>
      </c>
      <c r="F2203" s="246">
        <v>45763</v>
      </c>
      <c r="G2203" s="246" t="s">
        <v>15486</v>
      </c>
      <c r="H2203" s="246">
        <v>45775</v>
      </c>
      <c r="I2203" s="247" t="s">
        <v>8963</v>
      </c>
      <c r="J2203" s="247" t="s">
        <v>10470</v>
      </c>
      <c r="K2203" s="325" t="s">
        <v>10398</v>
      </c>
      <c r="L2203" s="195">
        <v>38602</v>
      </c>
      <c r="M2203" s="168">
        <v>45791</v>
      </c>
      <c r="N2203" s="116" t="s">
        <v>10467</v>
      </c>
      <c r="O2203" s="116"/>
      <c r="P2203" s="116" t="s">
        <v>10282</v>
      </c>
      <c r="Q2203" s="168">
        <v>45793</v>
      </c>
    </row>
    <row r="2204" spans="1:17" hidden="1" x14ac:dyDescent="0.25">
      <c r="A2204" s="18">
        <v>1017102120</v>
      </c>
      <c r="B2204" s="14" t="s">
        <v>5784</v>
      </c>
      <c r="C2204" s="383" t="s">
        <v>19</v>
      </c>
      <c r="D2204" s="383" t="s">
        <v>10202</v>
      </c>
      <c r="E2204" s="262">
        <v>10</v>
      </c>
      <c r="F2204" s="263">
        <v>45768</v>
      </c>
      <c r="G2204" s="263" t="s">
        <v>15487</v>
      </c>
      <c r="H2204" s="263">
        <v>45775</v>
      </c>
      <c r="I2204" s="264"/>
      <c r="J2204" s="264" t="s">
        <v>10099</v>
      </c>
      <c r="K2204" s="325" t="s">
        <v>10398</v>
      </c>
      <c r="L2204" s="195">
        <v>38526</v>
      </c>
      <c r="M2204" s="168">
        <v>45777</v>
      </c>
      <c r="N2204" s="116" t="s">
        <v>10696</v>
      </c>
      <c r="O2204" s="116"/>
      <c r="P2204" s="116" t="s">
        <v>10282</v>
      </c>
      <c r="Q2204" s="168">
        <v>45786</v>
      </c>
    </row>
    <row r="2205" spans="1:17" hidden="1" x14ac:dyDescent="0.25">
      <c r="A2205" s="18">
        <v>1010101300</v>
      </c>
      <c r="B2205" s="14" t="s">
        <v>9770</v>
      </c>
      <c r="C2205" s="384" t="s">
        <v>4216</v>
      </c>
      <c r="D2205" s="384" t="s">
        <v>5764</v>
      </c>
      <c r="E2205" s="245">
        <v>100</v>
      </c>
      <c r="F2205" s="246">
        <v>45777</v>
      </c>
      <c r="G2205" s="246" t="s">
        <v>15488</v>
      </c>
      <c r="H2205" s="246">
        <v>45777</v>
      </c>
      <c r="I2205" s="247" t="s">
        <v>8963</v>
      </c>
      <c r="J2205" s="247" t="s">
        <v>15404</v>
      </c>
      <c r="K2205" s="325" t="s">
        <v>10398</v>
      </c>
      <c r="L2205" s="195">
        <v>38541</v>
      </c>
      <c r="M2205" s="168">
        <v>45782</v>
      </c>
      <c r="N2205" s="116" t="s">
        <v>11874</v>
      </c>
      <c r="O2205" s="116"/>
      <c r="P2205" s="116" t="s">
        <v>10282</v>
      </c>
      <c r="Q2205" s="168">
        <v>45784</v>
      </c>
    </row>
    <row r="2206" spans="1:17" hidden="1" x14ac:dyDescent="0.25">
      <c r="A2206" s="18">
        <v>1010106980</v>
      </c>
      <c r="B2206" s="14" t="s">
        <v>9781</v>
      </c>
      <c r="C2206" s="384" t="s">
        <v>4216</v>
      </c>
      <c r="D2206" s="384" t="s">
        <v>7142</v>
      </c>
      <c r="E2206" s="245">
        <v>100</v>
      </c>
      <c r="F2206" s="246">
        <v>45777</v>
      </c>
      <c r="G2206" s="246" t="s">
        <v>15488</v>
      </c>
      <c r="H2206" s="246">
        <v>45777</v>
      </c>
      <c r="I2206" s="247" t="s">
        <v>8963</v>
      </c>
      <c r="J2206" s="247" t="s">
        <v>15404</v>
      </c>
      <c r="K2206" s="325" t="s">
        <v>10398</v>
      </c>
      <c r="L2206" s="195">
        <v>38541</v>
      </c>
      <c r="M2206" s="168">
        <v>45782</v>
      </c>
      <c r="N2206" s="116" t="s">
        <v>11874</v>
      </c>
      <c r="O2206" s="116"/>
      <c r="P2206" s="116" t="s">
        <v>10282</v>
      </c>
      <c r="Q2206" s="168">
        <v>45784</v>
      </c>
    </row>
    <row r="2207" spans="1:17" hidden="1" x14ac:dyDescent="0.25">
      <c r="A2207" s="18">
        <v>1011100040</v>
      </c>
      <c r="B2207" s="14" t="s">
        <v>4215</v>
      </c>
      <c r="C2207" s="384" t="s">
        <v>4216</v>
      </c>
      <c r="D2207" s="384" t="s">
        <v>4217</v>
      </c>
      <c r="E2207" s="245">
        <v>400</v>
      </c>
      <c r="F2207" s="246">
        <v>45783</v>
      </c>
      <c r="G2207" s="246" t="s">
        <v>15494</v>
      </c>
      <c r="H2207" s="246">
        <v>45784</v>
      </c>
      <c r="I2207" s="247" t="s">
        <v>8963</v>
      </c>
      <c r="J2207" s="247" t="s">
        <v>15215</v>
      </c>
      <c r="K2207" s="325" t="s">
        <v>10398</v>
      </c>
      <c r="L2207" s="195">
        <v>38549</v>
      </c>
      <c r="M2207" s="168">
        <v>45785</v>
      </c>
      <c r="N2207" s="116" t="s">
        <v>10304</v>
      </c>
      <c r="O2207" s="116"/>
      <c r="P2207" s="116" t="s">
        <v>10282</v>
      </c>
      <c r="Q2207" s="168">
        <v>45786</v>
      </c>
    </row>
    <row r="2208" spans="1:17" hidden="1" x14ac:dyDescent="0.25">
      <c r="A2208" s="18">
        <v>1026100140</v>
      </c>
      <c r="B2208" s="14" t="s">
        <v>15504</v>
      </c>
      <c r="C2208" s="384" t="s">
        <v>19</v>
      </c>
      <c r="D2208" s="384" t="s">
        <v>8351</v>
      </c>
      <c r="E2208" s="245">
        <v>10</v>
      </c>
      <c r="F2208" s="246">
        <v>45785</v>
      </c>
      <c r="G2208" s="246" t="s">
        <v>15506</v>
      </c>
      <c r="H2208" s="246"/>
      <c r="I2208" s="247" t="s">
        <v>8963</v>
      </c>
      <c r="J2208" s="247" t="s">
        <v>10099</v>
      </c>
      <c r="K2208" s="325" t="s">
        <v>10398</v>
      </c>
      <c r="L2208" s="195">
        <v>38573</v>
      </c>
      <c r="M2208" s="168">
        <v>45789</v>
      </c>
      <c r="N2208" s="116" t="s">
        <v>11066</v>
      </c>
      <c r="O2208" s="116"/>
      <c r="P2208" s="116" t="s">
        <v>10282</v>
      </c>
      <c r="Q2208" s="168">
        <v>45789</v>
      </c>
    </row>
    <row r="2209" spans="1:17" hidden="1" x14ac:dyDescent="0.25">
      <c r="A2209" s="18">
        <v>1315101660</v>
      </c>
      <c r="B2209" s="14" t="s">
        <v>9805</v>
      </c>
      <c r="C2209" s="385" t="s">
        <v>19</v>
      </c>
      <c r="D2209" s="385" t="s">
        <v>9804</v>
      </c>
      <c r="E2209" s="266">
        <v>1</v>
      </c>
      <c r="F2209" s="267">
        <v>45789</v>
      </c>
      <c r="G2209" s="266" t="s">
        <v>15513</v>
      </c>
      <c r="H2209" s="267">
        <v>45789</v>
      </c>
      <c r="I2209" s="268"/>
      <c r="J2209" s="268"/>
      <c r="K2209" s="325" t="s">
        <v>10459</v>
      </c>
      <c r="L2209" s="195">
        <v>38604</v>
      </c>
      <c r="M2209" s="168">
        <v>45791</v>
      </c>
      <c r="N2209" s="116" t="s">
        <v>10306</v>
      </c>
      <c r="O2209" s="116"/>
      <c r="P2209" s="116" t="s">
        <v>10282</v>
      </c>
      <c r="Q2209" s="168">
        <v>45791</v>
      </c>
    </row>
    <row r="2210" spans="1:17" hidden="1" x14ac:dyDescent="0.25">
      <c r="A2210" s="18">
        <v>1318102510</v>
      </c>
      <c r="B2210" s="44" t="s">
        <v>7446</v>
      </c>
      <c r="C2210" s="383" t="s">
        <v>19</v>
      </c>
      <c r="D2210" s="383" t="s">
        <v>7444</v>
      </c>
      <c r="E2210" s="262">
        <v>3</v>
      </c>
      <c r="F2210" s="263">
        <v>45750</v>
      </c>
      <c r="G2210" s="263" t="s">
        <v>15516</v>
      </c>
      <c r="H2210" s="263">
        <v>45790</v>
      </c>
      <c r="I2210" s="264"/>
      <c r="J2210" s="264" t="s">
        <v>10099</v>
      </c>
      <c r="K2210" s="325" t="s">
        <v>10398</v>
      </c>
      <c r="L2210" s="195">
        <v>38655</v>
      </c>
      <c r="M2210" s="168">
        <v>45793</v>
      </c>
      <c r="N2210" s="116" t="s">
        <v>10289</v>
      </c>
      <c r="O2210" s="116"/>
      <c r="P2210" s="116" t="s">
        <v>10282</v>
      </c>
      <c r="Q2210" s="168">
        <v>45799</v>
      </c>
    </row>
    <row r="2211" spans="1:17" hidden="1" x14ac:dyDescent="0.25">
      <c r="A2211" s="18">
        <v>1315101640</v>
      </c>
      <c r="B2211" s="14" t="s">
        <v>6653</v>
      </c>
      <c r="C2211" s="383" t="s">
        <v>19</v>
      </c>
      <c r="D2211" s="383" t="s">
        <v>7353</v>
      </c>
      <c r="E2211" s="262">
        <v>3</v>
      </c>
      <c r="F2211" s="263">
        <v>45769</v>
      </c>
      <c r="G2211" s="263" t="s">
        <v>15517</v>
      </c>
      <c r="H2211" s="263">
        <v>45790</v>
      </c>
      <c r="I2211" s="264"/>
      <c r="J2211" s="264" t="s">
        <v>10099</v>
      </c>
      <c r="K2211" s="325" t="s">
        <v>10398</v>
      </c>
      <c r="L2211" s="195">
        <v>38690</v>
      </c>
      <c r="M2211" s="168">
        <v>45797</v>
      </c>
      <c r="N2211" s="116" t="s">
        <v>10287</v>
      </c>
      <c r="O2211" s="116"/>
      <c r="P2211" s="116" t="s">
        <v>10282</v>
      </c>
      <c r="Q2211" s="168">
        <v>45839</v>
      </c>
    </row>
    <row r="2212" spans="1:17" ht="25.5" hidden="1" x14ac:dyDescent="0.25">
      <c r="A2212" s="18">
        <v>1323104150</v>
      </c>
      <c r="B2212" s="14" t="s">
        <v>11450</v>
      </c>
      <c r="C2212" s="384" t="s">
        <v>19</v>
      </c>
      <c r="D2212" s="384" t="s">
        <v>11448</v>
      </c>
      <c r="E2212" s="245">
        <v>3</v>
      </c>
      <c r="F2212" s="246">
        <v>45770</v>
      </c>
      <c r="G2212" s="246" t="s">
        <v>15518</v>
      </c>
      <c r="H2212" s="246">
        <v>45790</v>
      </c>
      <c r="I2212" s="247" t="s">
        <v>8963</v>
      </c>
      <c r="J2212" s="247" t="s">
        <v>10002</v>
      </c>
      <c r="K2212" s="325" t="s">
        <v>10398</v>
      </c>
      <c r="L2212" s="195">
        <v>38691</v>
      </c>
      <c r="M2212" s="168">
        <v>45797</v>
      </c>
      <c r="N2212" s="116" t="s">
        <v>11558</v>
      </c>
      <c r="O2212" s="116"/>
      <c r="P2212" s="116" t="s">
        <v>10282</v>
      </c>
      <c r="Q2212" s="168">
        <v>45810</v>
      </c>
    </row>
    <row r="2213" spans="1:17" ht="25.5" hidden="1" x14ac:dyDescent="0.25">
      <c r="A2213" s="18">
        <v>1029100450</v>
      </c>
      <c r="B2213" s="14" t="s">
        <v>1658</v>
      </c>
      <c r="C2213" s="384" t="s">
        <v>19</v>
      </c>
      <c r="D2213" s="384" t="s">
        <v>9894</v>
      </c>
      <c r="E2213" s="245">
        <v>20</v>
      </c>
      <c r="F2213" s="246">
        <v>45776</v>
      </c>
      <c r="G2213" s="246" t="s">
        <v>15519</v>
      </c>
      <c r="H2213" s="246">
        <v>45790</v>
      </c>
      <c r="I2213" s="247" t="s">
        <v>8963</v>
      </c>
      <c r="J2213" s="247" t="s">
        <v>10780</v>
      </c>
      <c r="K2213" s="325" t="s">
        <v>10398</v>
      </c>
      <c r="L2213" s="195">
        <v>38653</v>
      </c>
      <c r="M2213" s="168">
        <v>45793</v>
      </c>
      <c r="N2213" s="116" t="s">
        <v>10218</v>
      </c>
      <c r="O2213" s="116"/>
      <c r="P2213" s="116" t="s">
        <v>10282</v>
      </c>
      <c r="Q2213" s="168">
        <v>45821</v>
      </c>
    </row>
    <row r="2214" spans="1:17" hidden="1" x14ac:dyDescent="0.25">
      <c r="A2214" s="18">
        <v>1219105310</v>
      </c>
      <c r="B2214" s="14" t="s">
        <v>8782</v>
      </c>
      <c r="C2214" s="383" t="s">
        <v>6699</v>
      </c>
      <c r="D2214" s="383" t="s">
        <v>8781</v>
      </c>
      <c r="E2214" s="262">
        <v>10</v>
      </c>
      <c r="F2214" s="263">
        <v>45783</v>
      </c>
      <c r="G2214" s="263" t="s">
        <v>15520</v>
      </c>
      <c r="H2214" s="263">
        <v>45791</v>
      </c>
      <c r="I2214" s="264"/>
      <c r="J2214" s="264" t="s">
        <v>10099</v>
      </c>
      <c r="K2214" s="325" t="s">
        <v>10398</v>
      </c>
      <c r="L2214" s="195">
        <v>38660</v>
      </c>
      <c r="M2214" s="168">
        <v>45793</v>
      </c>
      <c r="N2214" s="116" t="s">
        <v>11683</v>
      </c>
      <c r="O2214" s="116"/>
      <c r="P2214" s="116" t="s">
        <v>10282</v>
      </c>
      <c r="Q2214" s="168">
        <v>45796</v>
      </c>
    </row>
    <row r="2215" spans="1:17" hidden="1" x14ac:dyDescent="0.25">
      <c r="A2215" s="18">
        <v>1233100280</v>
      </c>
      <c r="B2215" s="14" t="s">
        <v>8114</v>
      </c>
      <c r="C2215" s="384" t="s">
        <v>19</v>
      </c>
      <c r="D2215" s="384" t="s">
        <v>6768</v>
      </c>
      <c r="E2215" s="245">
        <v>100</v>
      </c>
      <c r="F2215" s="246">
        <v>45785</v>
      </c>
      <c r="G2215" s="246" t="s">
        <v>15520</v>
      </c>
      <c r="H2215" s="246">
        <v>45791</v>
      </c>
      <c r="I2215" s="247" t="s">
        <v>8963</v>
      </c>
      <c r="J2215" s="247" t="s">
        <v>15215</v>
      </c>
      <c r="K2215" s="325" t="s">
        <v>10398</v>
      </c>
      <c r="L2215" s="195">
        <v>38693</v>
      </c>
      <c r="M2215" s="168">
        <v>45797</v>
      </c>
      <c r="N2215" s="116" t="s">
        <v>10280</v>
      </c>
      <c r="O2215" s="116"/>
      <c r="P2215" s="116" t="s">
        <v>10282</v>
      </c>
      <c r="Q2215" s="168">
        <v>45800</v>
      </c>
    </row>
    <row r="2216" spans="1:17" hidden="1" x14ac:dyDescent="0.25">
      <c r="A2216" s="18">
        <v>1233100310</v>
      </c>
      <c r="B2216" s="14" t="s">
        <v>8804</v>
      </c>
      <c r="C2216" s="385" t="s">
        <v>19</v>
      </c>
      <c r="D2216" s="385" t="s">
        <v>6769</v>
      </c>
      <c r="E2216" s="266">
        <v>50</v>
      </c>
      <c r="F2216" s="267">
        <v>45785</v>
      </c>
      <c r="G2216" s="266" t="s">
        <v>15520</v>
      </c>
      <c r="H2216" s="267">
        <v>45791</v>
      </c>
      <c r="I2216" s="268"/>
      <c r="J2216" s="268"/>
      <c r="K2216" s="325" t="s">
        <v>10398</v>
      </c>
      <c r="L2216" s="195">
        <v>38693</v>
      </c>
      <c r="M2216" s="168">
        <v>45797</v>
      </c>
      <c r="N2216" s="116" t="s">
        <v>10280</v>
      </c>
      <c r="O2216" s="116"/>
      <c r="P2216" s="116" t="s">
        <v>10282</v>
      </c>
      <c r="Q2216" s="168">
        <v>45800</v>
      </c>
    </row>
    <row r="2217" spans="1:17" hidden="1" x14ac:dyDescent="0.25">
      <c r="A2217" s="18">
        <v>1233101500</v>
      </c>
      <c r="B2217" s="23" t="s">
        <v>8806</v>
      </c>
      <c r="C2217" s="383" t="s">
        <v>19</v>
      </c>
      <c r="D2217" s="383" t="s">
        <v>8807</v>
      </c>
      <c r="E2217" s="262">
        <v>100</v>
      </c>
      <c r="F2217" s="263">
        <v>45783</v>
      </c>
      <c r="G2217" s="263" t="s">
        <v>15520</v>
      </c>
      <c r="H2217" s="263">
        <v>45791</v>
      </c>
      <c r="I2217" s="264"/>
      <c r="J2217" s="264" t="s">
        <v>10099</v>
      </c>
      <c r="K2217" s="325" t="s">
        <v>10398</v>
      </c>
      <c r="L2217" s="195">
        <v>38693</v>
      </c>
      <c r="M2217" s="168">
        <v>45797</v>
      </c>
      <c r="N2217" s="116" t="s">
        <v>10280</v>
      </c>
      <c r="O2217" s="116"/>
      <c r="P2217" s="116" t="s">
        <v>10282</v>
      </c>
      <c r="Q2217" s="168">
        <v>45800</v>
      </c>
    </row>
    <row r="2218" spans="1:17" hidden="1" x14ac:dyDescent="0.25">
      <c r="A2218" s="18">
        <v>1010100140</v>
      </c>
      <c r="B2218" s="14" t="s">
        <v>2276</v>
      </c>
      <c r="C2218" s="384" t="s">
        <v>19</v>
      </c>
      <c r="D2218" s="384" t="s">
        <v>2277</v>
      </c>
      <c r="E2218" s="245">
        <v>50</v>
      </c>
      <c r="F2218" s="246">
        <v>45777</v>
      </c>
      <c r="G2218" s="246" t="s">
        <v>15521</v>
      </c>
      <c r="H2218" s="246">
        <v>45791</v>
      </c>
      <c r="I2218" s="247" t="s">
        <v>8963</v>
      </c>
      <c r="J2218" s="247" t="s">
        <v>10470</v>
      </c>
      <c r="K2218" s="325" t="s">
        <v>10398</v>
      </c>
      <c r="L2218" s="195">
        <v>38694</v>
      </c>
      <c r="M2218" s="168">
        <v>45797</v>
      </c>
      <c r="N2218" s="116" t="s">
        <v>10284</v>
      </c>
      <c r="O2218" s="116"/>
      <c r="P2218" s="116" t="s">
        <v>10282</v>
      </c>
      <c r="Q2218" s="168">
        <v>45819</v>
      </c>
    </row>
    <row r="2219" spans="1:17" hidden="1" x14ac:dyDescent="0.25">
      <c r="A2219" s="18">
        <v>1016100000</v>
      </c>
      <c r="B2219" s="14" t="s">
        <v>2265</v>
      </c>
      <c r="C2219" s="384" t="s">
        <v>19</v>
      </c>
      <c r="D2219" s="384" t="s">
        <v>2266</v>
      </c>
      <c r="E2219" s="245">
        <v>20</v>
      </c>
      <c r="F2219" s="246">
        <v>45777</v>
      </c>
      <c r="G2219" s="246" t="s">
        <v>15521</v>
      </c>
      <c r="H2219" s="246">
        <v>45791</v>
      </c>
      <c r="I2219" s="247" t="s">
        <v>8963</v>
      </c>
      <c r="J2219" s="247" t="s">
        <v>10523</v>
      </c>
      <c r="K2219" s="325" t="s">
        <v>10398</v>
      </c>
      <c r="L2219" s="195">
        <v>38694</v>
      </c>
      <c r="M2219" s="168">
        <v>45797</v>
      </c>
      <c r="N2219" s="116" t="s">
        <v>10284</v>
      </c>
      <c r="O2219" s="116"/>
      <c r="P2219" s="116" t="s">
        <v>10282</v>
      </c>
      <c r="Q2219" s="168">
        <v>45819</v>
      </c>
    </row>
    <row r="2220" spans="1:17" hidden="1" x14ac:dyDescent="0.25">
      <c r="A2220" s="18">
        <v>1012100120</v>
      </c>
      <c r="B2220" s="14" t="s">
        <v>2994</v>
      </c>
      <c r="C2220" s="385" t="s">
        <v>19</v>
      </c>
      <c r="D2220" s="385" t="s">
        <v>6630</v>
      </c>
      <c r="E2220" s="266">
        <v>30</v>
      </c>
      <c r="F2220" s="267">
        <v>45785</v>
      </c>
      <c r="G2220" s="266" t="s">
        <v>15522</v>
      </c>
      <c r="H2220" s="267">
        <v>45791</v>
      </c>
      <c r="I2220" s="268"/>
      <c r="J2220" s="268"/>
      <c r="K2220" s="325" t="s">
        <v>10398</v>
      </c>
      <c r="L2220" s="195">
        <v>38654</v>
      </c>
      <c r="M2220" s="168">
        <v>45793</v>
      </c>
      <c r="N2220" s="116" t="s">
        <v>10528</v>
      </c>
      <c r="O2220" s="116" t="s">
        <v>15889</v>
      </c>
      <c r="P2220" s="116" t="s">
        <v>10282</v>
      </c>
      <c r="Q2220" s="168">
        <v>45847</v>
      </c>
    </row>
    <row r="2221" spans="1:17" hidden="1" x14ac:dyDescent="0.25">
      <c r="A2221" s="18">
        <v>1310106450</v>
      </c>
      <c r="B2221" s="29" t="s">
        <v>15490</v>
      </c>
      <c r="C2221" s="383" t="s">
        <v>19</v>
      </c>
      <c r="D2221" s="383" t="s">
        <v>15491</v>
      </c>
      <c r="E2221" s="262">
        <v>2</v>
      </c>
      <c r="F2221" s="263">
        <v>45783</v>
      </c>
      <c r="G2221" s="263" t="s">
        <v>15523</v>
      </c>
      <c r="H2221" s="263">
        <v>45791</v>
      </c>
      <c r="I2221" s="264"/>
      <c r="J2221" s="264" t="s">
        <v>10099</v>
      </c>
      <c r="K2221" s="325" t="s">
        <v>10398</v>
      </c>
      <c r="L2221" s="195">
        <v>38692</v>
      </c>
      <c r="M2221" s="168">
        <v>45797</v>
      </c>
      <c r="N2221" s="116" t="s">
        <v>15430</v>
      </c>
      <c r="O2221" s="116"/>
      <c r="P2221" s="116" t="s">
        <v>10282</v>
      </c>
      <c r="Q2221" s="168">
        <v>45807</v>
      </c>
    </row>
    <row r="2222" spans="1:17" hidden="1" x14ac:dyDescent="0.25">
      <c r="A2222" s="18">
        <v>1810104320</v>
      </c>
      <c r="B2222" s="30" t="s">
        <v>6530</v>
      </c>
      <c r="C2222" s="384" t="s">
        <v>19</v>
      </c>
      <c r="D2222" s="384" t="s">
        <v>6531</v>
      </c>
      <c r="E2222" s="245">
        <v>35</v>
      </c>
      <c r="F2222" s="246">
        <v>45793</v>
      </c>
      <c r="G2222" s="246" t="s">
        <v>15524</v>
      </c>
      <c r="H2222" s="246">
        <v>45824</v>
      </c>
      <c r="I2222" s="247" t="s">
        <v>8963</v>
      </c>
      <c r="J2222" s="247" t="s">
        <v>10869</v>
      </c>
      <c r="K2222" s="325" t="s">
        <v>10398</v>
      </c>
      <c r="L2222" s="195">
        <v>38695</v>
      </c>
      <c r="M2222" s="168">
        <v>45797</v>
      </c>
      <c r="N2222" s="116" t="s">
        <v>10175</v>
      </c>
      <c r="O2222" s="116"/>
      <c r="P2222" s="116" t="s">
        <v>10282</v>
      </c>
      <c r="Q2222" s="168">
        <v>45800</v>
      </c>
    </row>
    <row r="2223" spans="1:17" hidden="1" x14ac:dyDescent="0.25">
      <c r="A2223" s="18">
        <v>1810104340</v>
      </c>
      <c r="B2223" s="29" t="s">
        <v>5025</v>
      </c>
      <c r="C2223" s="385" t="s">
        <v>19</v>
      </c>
      <c r="D2223" s="385" t="s">
        <v>5026</v>
      </c>
      <c r="E2223" s="266">
        <v>50</v>
      </c>
      <c r="F2223" s="267">
        <v>45784</v>
      </c>
      <c r="G2223" s="266" t="s">
        <v>15524</v>
      </c>
      <c r="H2223" s="267">
        <v>45791</v>
      </c>
      <c r="I2223" s="268"/>
      <c r="J2223" s="268"/>
      <c r="K2223" s="325" t="s">
        <v>10398</v>
      </c>
      <c r="L2223" s="195">
        <v>38695</v>
      </c>
      <c r="M2223" s="168">
        <v>45797</v>
      </c>
      <c r="N2223" s="116" t="s">
        <v>10175</v>
      </c>
      <c r="O2223" s="116"/>
      <c r="P2223" s="116" t="s">
        <v>10282</v>
      </c>
      <c r="Q2223" s="168">
        <v>45800</v>
      </c>
    </row>
    <row r="2224" spans="1:17" hidden="1" x14ac:dyDescent="0.25">
      <c r="A2224" s="18">
        <v>1810105170</v>
      </c>
      <c r="B2224" s="14" t="s">
        <v>3089</v>
      </c>
      <c r="C2224" s="383" t="s">
        <v>19</v>
      </c>
      <c r="D2224" s="383" t="s">
        <v>3090</v>
      </c>
      <c r="E2224" s="262">
        <v>200</v>
      </c>
      <c r="F2224" s="263">
        <v>45790</v>
      </c>
      <c r="G2224" s="263" t="s">
        <v>15524</v>
      </c>
      <c r="H2224" s="263">
        <v>45791</v>
      </c>
      <c r="I2224" s="264"/>
      <c r="J2224" s="264" t="s">
        <v>10099</v>
      </c>
      <c r="K2224" s="325" t="s">
        <v>10398</v>
      </c>
      <c r="L2224" s="195">
        <v>38695</v>
      </c>
      <c r="M2224" s="168">
        <v>45797</v>
      </c>
      <c r="N2224" s="116" t="s">
        <v>10175</v>
      </c>
      <c r="O2224" s="116"/>
      <c r="P2224" s="116" t="s">
        <v>10282</v>
      </c>
      <c r="Q2224" s="168">
        <v>45800</v>
      </c>
    </row>
    <row r="2225" spans="1:17" hidden="1" x14ac:dyDescent="0.25">
      <c r="A2225" s="18">
        <v>1016101010</v>
      </c>
      <c r="B2225" s="14" t="s">
        <v>4517</v>
      </c>
      <c r="C2225" s="383" t="s">
        <v>19</v>
      </c>
      <c r="D2225" s="383" t="s">
        <v>8448</v>
      </c>
      <c r="E2225" s="262">
        <v>15</v>
      </c>
      <c r="F2225" s="263">
        <v>45777</v>
      </c>
      <c r="G2225" s="263" t="s">
        <v>15525</v>
      </c>
      <c r="H2225" s="263">
        <v>45791</v>
      </c>
      <c r="I2225" s="264"/>
      <c r="J2225" s="264" t="s">
        <v>10099</v>
      </c>
      <c r="K2225" s="325" t="s">
        <v>10398</v>
      </c>
      <c r="L2225" s="195">
        <v>38689</v>
      </c>
      <c r="M2225" s="168">
        <v>45797</v>
      </c>
      <c r="N2225" s="116" t="s">
        <v>10305</v>
      </c>
      <c r="O2225" s="116"/>
      <c r="P2225" s="116" t="s">
        <v>10282</v>
      </c>
      <c r="Q2225" s="168">
        <v>45799</v>
      </c>
    </row>
    <row r="2226" spans="1:17" hidden="1" x14ac:dyDescent="0.25">
      <c r="A2226" s="18">
        <v>1010101250</v>
      </c>
      <c r="B2226" s="14" t="s">
        <v>9777</v>
      </c>
      <c r="C2226" s="385" t="s">
        <v>19</v>
      </c>
      <c r="D2226" s="385" t="s">
        <v>5781</v>
      </c>
      <c r="E2226" s="266">
        <v>300</v>
      </c>
      <c r="F2226" s="267">
        <v>45789</v>
      </c>
      <c r="G2226" s="266" t="s">
        <v>15526</v>
      </c>
      <c r="H2226" s="267">
        <v>45791</v>
      </c>
      <c r="I2226" s="268"/>
      <c r="J2226" s="268"/>
      <c r="K2226" s="325" t="s">
        <v>10398</v>
      </c>
      <c r="L2226" s="195">
        <v>38737</v>
      </c>
      <c r="M2226" s="168">
        <v>45800</v>
      </c>
      <c r="N2226" s="116" t="s">
        <v>10467</v>
      </c>
      <c r="O2226" s="116"/>
      <c r="P2226" s="116" t="s">
        <v>10282</v>
      </c>
      <c r="Q2226" s="168">
        <v>45807</v>
      </c>
    </row>
    <row r="2227" spans="1:17" hidden="1" x14ac:dyDescent="0.25">
      <c r="A2227" s="18">
        <v>1010108320</v>
      </c>
      <c r="B2227" s="14" t="s">
        <v>9779</v>
      </c>
      <c r="C2227" s="385" t="s">
        <v>6699</v>
      </c>
      <c r="D2227" s="385" t="s">
        <v>12031</v>
      </c>
      <c r="E2227" s="266">
        <v>3</v>
      </c>
      <c r="F2227" s="267">
        <v>45789</v>
      </c>
      <c r="G2227" s="266" t="s">
        <v>15526</v>
      </c>
      <c r="H2227" s="267">
        <v>45791</v>
      </c>
      <c r="I2227" s="268"/>
      <c r="J2227" s="268"/>
      <c r="K2227" s="325" t="s">
        <v>10398</v>
      </c>
      <c r="L2227" s="195">
        <v>38738</v>
      </c>
      <c r="M2227" s="168">
        <v>45800</v>
      </c>
      <c r="N2227" s="116" t="s">
        <v>11874</v>
      </c>
      <c r="O2227" s="116"/>
      <c r="P2227" s="116" t="s">
        <v>10282</v>
      </c>
      <c r="Q2227" s="168">
        <v>45803</v>
      </c>
    </row>
    <row r="2228" spans="1:17" hidden="1" x14ac:dyDescent="0.25">
      <c r="A2228" s="18">
        <v>1610100300</v>
      </c>
      <c r="B2228" s="14" t="s">
        <v>3261</v>
      </c>
      <c r="C2228" s="385" t="s">
        <v>19</v>
      </c>
      <c r="D2228" s="385" t="s">
        <v>3262</v>
      </c>
      <c r="E2228" s="266">
        <v>100</v>
      </c>
      <c r="F2228" s="267">
        <v>45790</v>
      </c>
      <c r="G2228" s="266" t="s">
        <v>15526</v>
      </c>
      <c r="H2228" s="267">
        <v>45791</v>
      </c>
      <c r="I2228" s="268"/>
      <c r="J2228" s="268"/>
      <c r="K2228" s="325" t="s">
        <v>10398</v>
      </c>
      <c r="L2228" s="195">
        <v>38656</v>
      </c>
      <c r="M2228" s="168">
        <v>45793</v>
      </c>
      <c r="N2228" s="116" t="s">
        <v>10299</v>
      </c>
      <c r="O2228" s="116"/>
      <c r="P2228" s="116" t="s">
        <v>10282</v>
      </c>
      <c r="Q2228" s="168">
        <v>45796</v>
      </c>
    </row>
    <row r="2229" spans="1:17" hidden="1" x14ac:dyDescent="0.25">
      <c r="A2229" s="18">
        <v>1010101180</v>
      </c>
      <c r="B2229" s="14" t="s">
        <v>9766</v>
      </c>
      <c r="C2229" s="384" t="s">
        <v>4216</v>
      </c>
      <c r="D2229" s="384" t="s">
        <v>5760</v>
      </c>
      <c r="E2229" s="245">
        <v>50</v>
      </c>
      <c r="F2229" s="246">
        <v>45777</v>
      </c>
      <c r="G2229" s="246" t="s">
        <v>15527</v>
      </c>
      <c r="H2229" s="246">
        <v>45791</v>
      </c>
      <c r="I2229" s="247" t="s">
        <v>8963</v>
      </c>
      <c r="J2229" s="247" t="s">
        <v>10800</v>
      </c>
      <c r="K2229" s="325" t="s">
        <v>10398</v>
      </c>
      <c r="L2229" s="195">
        <v>38737</v>
      </c>
      <c r="M2229" s="168">
        <v>45800</v>
      </c>
      <c r="N2229" s="116" t="s">
        <v>10467</v>
      </c>
      <c r="O2229" s="116"/>
      <c r="P2229" s="116" t="s">
        <v>10282</v>
      </c>
      <c r="Q2229" s="168">
        <v>45819</v>
      </c>
    </row>
    <row r="2230" spans="1:17" hidden="1" x14ac:dyDescent="0.25">
      <c r="A2230" s="18">
        <v>1010101320</v>
      </c>
      <c r="B2230" s="14" t="s">
        <v>9769</v>
      </c>
      <c r="C2230" s="385" t="s">
        <v>4216</v>
      </c>
      <c r="D2230" s="385" t="s">
        <v>9976</v>
      </c>
      <c r="E2230" s="266">
        <v>20</v>
      </c>
      <c r="F2230" s="267">
        <v>45777</v>
      </c>
      <c r="G2230" s="266" t="s">
        <v>15527</v>
      </c>
      <c r="H2230" s="267">
        <v>45791</v>
      </c>
      <c r="I2230" s="268"/>
      <c r="J2230" s="268"/>
      <c r="K2230" s="325" t="s">
        <v>10398</v>
      </c>
      <c r="L2230" s="195">
        <v>38737</v>
      </c>
      <c r="M2230" s="168">
        <v>45800</v>
      </c>
      <c r="N2230" s="116" t="s">
        <v>10467</v>
      </c>
      <c r="O2230" s="116"/>
      <c r="P2230" s="116" t="s">
        <v>10282</v>
      </c>
      <c r="Q2230" s="168">
        <v>45807</v>
      </c>
    </row>
    <row r="2231" spans="1:17" hidden="1" x14ac:dyDescent="0.25">
      <c r="A2231" s="18">
        <v>1214103330</v>
      </c>
      <c r="B2231" s="14" t="s">
        <v>15550</v>
      </c>
      <c r="C2231" s="383" t="s">
        <v>19</v>
      </c>
      <c r="D2231" s="383" t="s">
        <v>15551</v>
      </c>
      <c r="E2231" s="262">
        <v>1</v>
      </c>
      <c r="F2231" s="263">
        <v>45798</v>
      </c>
      <c r="G2231" s="263" t="s">
        <v>15577</v>
      </c>
      <c r="H2231" s="263">
        <v>45799</v>
      </c>
      <c r="I2231" s="264"/>
      <c r="J2231" s="264" t="s">
        <v>10099</v>
      </c>
      <c r="K2231" s="325" t="s">
        <v>10398</v>
      </c>
      <c r="L2231" s="195">
        <v>38740</v>
      </c>
      <c r="M2231" s="168">
        <v>45800</v>
      </c>
      <c r="N2231" s="116" t="s">
        <v>10301</v>
      </c>
      <c r="O2231" s="116"/>
      <c r="P2231" s="116" t="s">
        <v>10282</v>
      </c>
      <c r="Q2231" s="168">
        <v>45861</v>
      </c>
    </row>
    <row r="2232" spans="1:17" hidden="1" x14ac:dyDescent="0.25">
      <c r="A2232" s="18">
        <v>1214103340</v>
      </c>
      <c r="B2232" s="14" t="s">
        <v>15553</v>
      </c>
      <c r="C2232" s="383" t="s">
        <v>19</v>
      </c>
      <c r="D2232" s="383" t="s">
        <v>15554</v>
      </c>
      <c r="E2232" s="262">
        <v>1</v>
      </c>
      <c r="F2232" s="263">
        <v>45798</v>
      </c>
      <c r="G2232" s="263" t="s">
        <v>15577</v>
      </c>
      <c r="H2232" s="263">
        <v>45799</v>
      </c>
      <c r="I2232" s="264"/>
      <c r="J2232" s="264" t="s">
        <v>10099</v>
      </c>
      <c r="K2232" s="325" t="s">
        <v>10398</v>
      </c>
      <c r="L2232" s="195">
        <v>38740</v>
      </c>
      <c r="M2232" s="168">
        <v>45800</v>
      </c>
      <c r="N2232" s="116" t="s">
        <v>10301</v>
      </c>
      <c r="O2232" s="116"/>
      <c r="P2232" s="116" t="s">
        <v>10282</v>
      </c>
      <c r="Q2232" s="168">
        <v>45861</v>
      </c>
    </row>
    <row r="2233" spans="1:17" hidden="1" x14ac:dyDescent="0.25">
      <c r="A2233" s="18">
        <v>1214103350</v>
      </c>
      <c r="B2233" s="14" t="s">
        <v>15556</v>
      </c>
      <c r="C2233" s="383" t="s">
        <v>19</v>
      </c>
      <c r="D2233" s="383" t="s">
        <v>15557</v>
      </c>
      <c r="E2233" s="262">
        <v>1</v>
      </c>
      <c r="F2233" s="263">
        <v>45798</v>
      </c>
      <c r="G2233" s="263" t="s">
        <v>15577</v>
      </c>
      <c r="H2233" s="263">
        <v>45799</v>
      </c>
      <c r="I2233" s="264"/>
      <c r="J2233" s="264" t="s">
        <v>10099</v>
      </c>
      <c r="K2233" s="325" t="s">
        <v>10398</v>
      </c>
      <c r="L2233" s="195">
        <v>38740</v>
      </c>
      <c r="M2233" s="168">
        <v>45800</v>
      </c>
      <c r="N2233" s="116" t="s">
        <v>10301</v>
      </c>
      <c r="O2233" s="116"/>
      <c r="P2233" s="116" t="s">
        <v>10282</v>
      </c>
      <c r="Q2233" s="168">
        <v>45861</v>
      </c>
    </row>
    <row r="2234" spans="1:17" hidden="1" x14ac:dyDescent="0.25">
      <c r="A2234" s="18">
        <v>1010108370</v>
      </c>
      <c r="B2234" s="14" t="s">
        <v>11031</v>
      </c>
      <c r="C2234" s="383" t="s">
        <v>19</v>
      </c>
      <c r="D2234" s="383" t="s">
        <v>11032</v>
      </c>
      <c r="E2234" s="262">
        <v>3</v>
      </c>
      <c r="F2234" s="263">
        <v>45796</v>
      </c>
      <c r="G2234" s="263" t="s">
        <v>15591</v>
      </c>
      <c r="H2234" s="263">
        <v>45804</v>
      </c>
      <c r="I2234" s="264" t="s">
        <v>8963</v>
      </c>
      <c r="J2234" s="264" t="s">
        <v>10003</v>
      </c>
      <c r="K2234" s="325" t="s">
        <v>10398</v>
      </c>
      <c r="L2234" s="195">
        <v>38879</v>
      </c>
      <c r="M2234" s="168">
        <v>45813</v>
      </c>
      <c r="N2234" s="116" t="s">
        <v>11067</v>
      </c>
      <c r="O2234" s="116"/>
      <c r="P2234" s="116" t="s">
        <v>10282</v>
      </c>
      <c r="Q2234" s="168">
        <v>45820</v>
      </c>
    </row>
    <row r="2235" spans="1:17" hidden="1" x14ac:dyDescent="0.25">
      <c r="A2235" s="18">
        <v>1022103750</v>
      </c>
      <c r="B2235" s="10" t="s">
        <v>10893</v>
      </c>
      <c r="C2235" s="383" t="s">
        <v>19</v>
      </c>
      <c r="D2235" s="383" t="s">
        <v>15579</v>
      </c>
      <c r="E2235" s="262">
        <v>4</v>
      </c>
      <c r="F2235" s="263">
        <v>45803</v>
      </c>
      <c r="G2235" s="263" t="s">
        <v>15590</v>
      </c>
      <c r="H2235" s="263">
        <v>45804</v>
      </c>
      <c r="I2235" s="264"/>
      <c r="J2235" s="264" t="s">
        <v>10099</v>
      </c>
      <c r="K2235" s="325" t="s">
        <v>10398</v>
      </c>
      <c r="L2235" s="195">
        <v>38912</v>
      </c>
      <c r="M2235" s="168">
        <v>45818</v>
      </c>
      <c r="N2235" s="116" t="s">
        <v>11755</v>
      </c>
      <c r="O2235" s="116"/>
      <c r="P2235" s="116" t="s">
        <v>10282</v>
      </c>
      <c r="Q2235" s="168">
        <v>45846</v>
      </c>
    </row>
    <row r="2236" spans="1:17" hidden="1" x14ac:dyDescent="0.25">
      <c r="A2236" s="18">
        <v>1022103750</v>
      </c>
      <c r="B2236" s="10" t="s">
        <v>10893</v>
      </c>
      <c r="C2236" s="383" t="s">
        <v>19</v>
      </c>
      <c r="D2236" s="383" t="s">
        <v>15580</v>
      </c>
      <c r="E2236" s="262">
        <v>4</v>
      </c>
      <c r="F2236" s="263">
        <v>45803</v>
      </c>
      <c r="G2236" s="263" t="s">
        <v>15590</v>
      </c>
      <c r="H2236" s="263">
        <v>45804</v>
      </c>
      <c r="I2236" s="264"/>
      <c r="J2236" s="264" t="s">
        <v>10099</v>
      </c>
      <c r="K2236" s="325" t="s">
        <v>10398</v>
      </c>
      <c r="L2236" s="195">
        <v>38912</v>
      </c>
      <c r="M2236" s="168">
        <v>45818</v>
      </c>
      <c r="N2236" s="116" t="s">
        <v>11755</v>
      </c>
      <c r="O2236" s="116"/>
      <c r="P2236" s="116" t="s">
        <v>10282</v>
      </c>
      <c r="Q2236" s="168">
        <v>45846</v>
      </c>
    </row>
    <row r="2237" spans="1:17" hidden="1" x14ac:dyDescent="0.25">
      <c r="A2237" s="18">
        <v>1022103750</v>
      </c>
      <c r="B2237" s="10" t="s">
        <v>10893</v>
      </c>
      <c r="C2237" s="383" t="s">
        <v>19</v>
      </c>
      <c r="D2237" s="383" t="s">
        <v>15581</v>
      </c>
      <c r="E2237" s="262">
        <v>5</v>
      </c>
      <c r="F2237" s="263">
        <v>45803</v>
      </c>
      <c r="G2237" s="263" t="s">
        <v>15590</v>
      </c>
      <c r="H2237" s="263">
        <v>45804</v>
      </c>
      <c r="I2237" s="264"/>
      <c r="J2237" s="264" t="s">
        <v>10099</v>
      </c>
      <c r="K2237" s="325" t="s">
        <v>10398</v>
      </c>
      <c r="L2237" s="195">
        <v>38912</v>
      </c>
      <c r="M2237" s="168">
        <v>45818</v>
      </c>
      <c r="N2237" s="116" t="s">
        <v>11755</v>
      </c>
      <c r="O2237" s="116"/>
      <c r="P2237" s="116" t="s">
        <v>10282</v>
      </c>
      <c r="Q2237" s="168">
        <v>45846</v>
      </c>
    </row>
    <row r="2238" spans="1:17" hidden="1" x14ac:dyDescent="0.25">
      <c r="A2238" s="18">
        <v>1022103750</v>
      </c>
      <c r="B2238" s="10" t="s">
        <v>10893</v>
      </c>
      <c r="C2238" s="383" t="s">
        <v>19</v>
      </c>
      <c r="D2238" s="383" t="s">
        <v>15582</v>
      </c>
      <c r="E2238" s="262">
        <v>5</v>
      </c>
      <c r="F2238" s="263">
        <v>45803</v>
      </c>
      <c r="G2238" s="263" t="s">
        <v>15590</v>
      </c>
      <c r="H2238" s="263">
        <v>45804</v>
      </c>
      <c r="I2238" s="264"/>
      <c r="J2238" s="264" t="s">
        <v>10099</v>
      </c>
      <c r="K2238" s="325" t="s">
        <v>10398</v>
      </c>
      <c r="L2238" s="195">
        <v>38912</v>
      </c>
      <c r="M2238" s="168">
        <v>45818</v>
      </c>
      <c r="N2238" s="116" t="s">
        <v>11755</v>
      </c>
      <c r="O2238" s="116"/>
      <c r="P2238" s="116" t="s">
        <v>10282</v>
      </c>
      <c r="Q2238" s="168">
        <v>45846</v>
      </c>
    </row>
    <row r="2239" spans="1:17" hidden="1" x14ac:dyDescent="0.25">
      <c r="A2239" s="18">
        <v>1022103750</v>
      </c>
      <c r="B2239" s="193" t="s">
        <v>10893</v>
      </c>
      <c r="C2239" s="383" t="s">
        <v>19</v>
      </c>
      <c r="D2239" s="383" t="s">
        <v>15583</v>
      </c>
      <c r="E2239" s="262">
        <v>5</v>
      </c>
      <c r="F2239" s="263">
        <v>45803</v>
      </c>
      <c r="G2239" s="263" t="s">
        <v>15590</v>
      </c>
      <c r="H2239" s="263">
        <v>45804</v>
      </c>
      <c r="I2239" s="264"/>
      <c r="J2239" s="264" t="s">
        <v>10099</v>
      </c>
      <c r="K2239" s="325" t="s">
        <v>10398</v>
      </c>
      <c r="L2239" s="195">
        <v>38912</v>
      </c>
      <c r="M2239" s="168">
        <v>45818</v>
      </c>
      <c r="N2239" s="116" t="s">
        <v>11755</v>
      </c>
      <c r="O2239" s="116"/>
      <c r="P2239" s="116" t="s">
        <v>10282</v>
      </c>
      <c r="Q2239" s="168">
        <v>45846</v>
      </c>
    </row>
    <row r="2240" spans="1:17" hidden="1" x14ac:dyDescent="0.25">
      <c r="A2240" s="18">
        <v>1022104240</v>
      </c>
      <c r="B2240" s="10" t="s">
        <v>9691</v>
      </c>
      <c r="C2240" s="383" t="s">
        <v>19</v>
      </c>
      <c r="D2240" s="383" t="s">
        <v>15584</v>
      </c>
      <c r="E2240" s="262">
        <v>5</v>
      </c>
      <c r="F2240" s="263">
        <v>45803</v>
      </c>
      <c r="G2240" s="263" t="s">
        <v>15590</v>
      </c>
      <c r="H2240" s="263">
        <v>45804</v>
      </c>
      <c r="I2240" s="264"/>
      <c r="J2240" s="264" t="s">
        <v>10099</v>
      </c>
      <c r="K2240" s="325" t="s">
        <v>10398</v>
      </c>
      <c r="L2240" s="195">
        <v>38912</v>
      </c>
      <c r="M2240" s="168">
        <v>45818</v>
      </c>
      <c r="N2240" s="116" t="s">
        <v>11755</v>
      </c>
      <c r="O2240" s="116"/>
      <c r="P2240" s="116" t="s">
        <v>10282</v>
      </c>
      <c r="Q2240" s="168">
        <v>45846</v>
      </c>
    </row>
    <row r="2241" spans="1:17" hidden="1" x14ac:dyDescent="0.25">
      <c r="A2241" s="18">
        <v>1022104240</v>
      </c>
      <c r="B2241" s="10" t="s">
        <v>9691</v>
      </c>
      <c r="C2241" s="383" t="s">
        <v>19</v>
      </c>
      <c r="D2241" s="383" t="s">
        <v>15585</v>
      </c>
      <c r="E2241" s="262">
        <v>5</v>
      </c>
      <c r="F2241" s="263">
        <v>45803</v>
      </c>
      <c r="G2241" s="263" t="s">
        <v>15590</v>
      </c>
      <c r="H2241" s="263">
        <v>45804</v>
      </c>
      <c r="I2241" s="264"/>
      <c r="J2241" s="264" t="s">
        <v>10099</v>
      </c>
      <c r="K2241" s="325" t="s">
        <v>10398</v>
      </c>
      <c r="L2241" s="195">
        <v>38912</v>
      </c>
      <c r="M2241" s="168">
        <v>45818</v>
      </c>
      <c r="N2241" s="116" t="s">
        <v>11755</v>
      </c>
      <c r="O2241" s="116"/>
      <c r="P2241" s="116" t="s">
        <v>10282</v>
      </c>
      <c r="Q2241" s="168">
        <v>45846</v>
      </c>
    </row>
    <row r="2242" spans="1:17" ht="25.5" hidden="1" x14ac:dyDescent="0.25">
      <c r="A2242" s="18">
        <v>1016101010</v>
      </c>
      <c r="B2242" s="14" t="s">
        <v>4517</v>
      </c>
      <c r="C2242" s="384" t="s">
        <v>19</v>
      </c>
      <c r="D2242" s="384" t="s">
        <v>8448</v>
      </c>
      <c r="E2242" s="245">
        <v>20</v>
      </c>
      <c r="F2242" s="246">
        <v>45799</v>
      </c>
      <c r="G2242" s="246" t="s">
        <v>15592</v>
      </c>
      <c r="H2242" s="246">
        <v>45804</v>
      </c>
      <c r="I2242" s="247" t="s">
        <v>8963</v>
      </c>
      <c r="J2242" s="247" t="s">
        <v>11754</v>
      </c>
      <c r="K2242" s="325" t="s">
        <v>10398</v>
      </c>
      <c r="L2242" s="195">
        <v>38913</v>
      </c>
      <c r="M2242" s="168">
        <v>45818</v>
      </c>
      <c r="N2242" s="116" t="s">
        <v>10305</v>
      </c>
      <c r="O2242" s="116"/>
      <c r="P2242" s="116" t="s">
        <v>10282</v>
      </c>
      <c r="Q2242" s="168">
        <v>45820</v>
      </c>
    </row>
    <row r="2243" spans="1:17" hidden="1" x14ac:dyDescent="0.25">
      <c r="A2243" s="18">
        <v>1113101930</v>
      </c>
      <c r="B2243" s="14" t="s">
        <v>2178</v>
      </c>
      <c r="C2243" s="384" t="s">
        <v>19</v>
      </c>
      <c r="D2243" s="384" t="s">
        <v>8054</v>
      </c>
      <c r="E2243" s="245">
        <v>20</v>
      </c>
      <c r="F2243" s="246">
        <v>45798</v>
      </c>
      <c r="G2243" s="246" t="s">
        <v>15593</v>
      </c>
      <c r="H2243" s="246">
        <v>45804</v>
      </c>
      <c r="I2243" s="247" t="s">
        <v>8963</v>
      </c>
      <c r="J2243" s="247" t="s">
        <v>10002</v>
      </c>
      <c r="K2243" s="325" t="s">
        <v>10398</v>
      </c>
      <c r="L2243" s="195">
        <v>38869</v>
      </c>
      <c r="M2243" s="168">
        <v>45807</v>
      </c>
      <c r="N2243" s="116" t="s">
        <v>10225</v>
      </c>
      <c r="O2243" s="116"/>
      <c r="P2243" s="116" t="s">
        <v>10282</v>
      </c>
      <c r="Q2243" s="168">
        <v>45818</v>
      </c>
    </row>
    <row r="2244" spans="1:17" hidden="1" x14ac:dyDescent="0.25">
      <c r="A2244" s="18">
        <v>1113101960</v>
      </c>
      <c r="B2244" s="14" t="s">
        <v>8545</v>
      </c>
      <c r="C2244" s="385" t="s">
        <v>19</v>
      </c>
      <c r="D2244" s="385" t="s">
        <v>8547</v>
      </c>
      <c r="E2244" s="266">
        <v>20</v>
      </c>
      <c r="F2244" s="267">
        <v>45798</v>
      </c>
      <c r="G2244" s="266" t="s">
        <v>15593</v>
      </c>
      <c r="H2244" s="267">
        <v>45804</v>
      </c>
      <c r="I2244" s="268"/>
      <c r="J2244" s="268"/>
      <c r="K2244" s="325" t="s">
        <v>10398</v>
      </c>
      <c r="L2244" s="195">
        <v>38869</v>
      </c>
      <c r="M2244" s="168">
        <v>45807</v>
      </c>
      <c r="N2244" s="116" t="s">
        <v>10225</v>
      </c>
      <c r="O2244" s="116"/>
      <c r="P2244" s="116" t="s">
        <v>10282</v>
      </c>
      <c r="Q2244" s="168">
        <v>45818</v>
      </c>
    </row>
    <row r="2245" spans="1:17" hidden="1" x14ac:dyDescent="0.25">
      <c r="A2245" s="18">
        <v>1318100230</v>
      </c>
      <c r="B2245" s="14" t="s">
        <v>6309</v>
      </c>
      <c r="C2245" s="384" t="s">
        <v>19</v>
      </c>
      <c r="D2245" s="384" t="s">
        <v>11999</v>
      </c>
      <c r="E2245" s="245">
        <v>3</v>
      </c>
      <c r="F2245" s="246">
        <v>45791</v>
      </c>
      <c r="G2245" s="246" t="s">
        <v>15597</v>
      </c>
      <c r="H2245" s="246">
        <v>45804</v>
      </c>
      <c r="I2245" s="247" t="s">
        <v>8963</v>
      </c>
      <c r="J2245" s="247" t="s">
        <v>10003</v>
      </c>
      <c r="K2245" s="325" t="s">
        <v>10398</v>
      </c>
      <c r="L2245" s="195">
        <v>39050</v>
      </c>
      <c r="M2245" s="168">
        <v>45831</v>
      </c>
      <c r="N2245" s="116" t="s">
        <v>10289</v>
      </c>
      <c r="O2245" s="116"/>
      <c r="P2245" s="116" t="s">
        <v>10282</v>
      </c>
      <c r="Q2245" s="168">
        <v>45838</v>
      </c>
    </row>
    <row r="2246" spans="1:17" hidden="1" x14ac:dyDescent="0.25">
      <c r="A2246" s="18">
        <v>1610100400</v>
      </c>
      <c r="B2246" s="14" t="s">
        <v>9593</v>
      </c>
      <c r="C2246" s="383" t="s">
        <v>19</v>
      </c>
      <c r="D2246" s="383" t="s">
        <v>9597</v>
      </c>
      <c r="E2246" s="262">
        <v>2</v>
      </c>
      <c r="F2246" s="263">
        <v>45796</v>
      </c>
      <c r="G2246" s="263" t="s">
        <v>15596</v>
      </c>
      <c r="H2246" s="263">
        <v>45804</v>
      </c>
      <c r="I2246" s="264"/>
      <c r="J2246" s="264"/>
      <c r="K2246" s="325" t="s">
        <v>10398</v>
      </c>
      <c r="L2246" s="195">
        <v>38914</v>
      </c>
      <c r="M2246" s="168">
        <v>45818</v>
      </c>
      <c r="N2246" s="116" t="s">
        <v>10618</v>
      </c>
      <c r="O2246" s="116"/>
      <c r="P2246" s="116" t="s">
        <v>10282</v>
      </c>
      <c r="Q2246" s="168">
        <v>45838</v>
      </c>
    </row>
    <row r="2247" spans="1:17" hidden="1" x14ac:dyDescent="0.25">
      <c r="A2247" s="18">
        <v>1610100410</v>
      </c>
      <c r="B2247" s="14" t="s">
        <v>9592</v>
      </c>
      <c r="C2247" s="384" t="s">
        <v>19</v>
      </c>
      <c r="D2247" s="384" t="s">
        <v>9594</v>
      </c>
      <c r="E2247" s="245">
        <v>6</v>
      </c>
      <c r="F2247" s="246">
        <v>45796</v>
      </c>
      <c r="G2247" s="246" t="s">
        <v>15596</v>
      </c>
      <c r="H2247" s="246">
        <v>45804</v>
      </c>
      <c r="I2247" s="247" t="s">
        <v>8963</v>
      </c>
      <c r="J2247" s="247" t="s">
        <v>10523</v>
      </c>
      <c r="K2247" s="325" t="s">
        <v>10398</v>
      </c>
      <c r="L2247" s="195">
        <v>38914</v>
      </c>
      <c r="M2247" s="168">
        <v>45818</v>
      </c>
      <c r="N2247" s="116" t="s">
        <v>10618</v>
      </c>
      <c r="O2247" s="116"/>
      <c r="P2247" s="116" t="s">
        <v>10282</v>
      </c>
      <c r="Q2247" s="168">
        <v>45838</v>
      </c>
    </row>
    <row r="2248" spans="1:17" hidden="1" x14ac:dyDescent="0.25">
      <c r="A2248" s="18">
        <v>1012100020</v>
      </c>
      <c r="B2248" s="14" t="s">
        <v>4182</v>
      </c>
      <c r="C2248" s="383" t="s">
        <v>19</v>
      </c>
      <c r="D2248" s="383" t="s">
        <v>4183</v>
      </c>
      <c r="E2248" s="262">
        <v>8</v>
      </c>
      <c r="F2248" s="263">
        <v>45803</v>
      </c>
      <c r="G2248" s="263" t="s">
        <v>15595</v>
      </c>
      <c r="H2248" s="263">
        <v>45804</v>
      </c>
      <c r="I2248" s="264"/>
      <c r="J2248" s="264" t="s">
        <v>10099</v>
      </c>
      <c r="K2248" s="325" t="s">
        <v>10398</v>
      </c>
      <c r="L2248" s="195">
        <v>38878</v>
      </c>
      <c r="M2248" s="168">
        <v>45813</v>
      </c>
      <c r="N2248" s="116" t="s">
        <v>11874</v>
      </c>
      <c r="O2248" s="116"/>
      <c r="P2248" s="116" t="s">
        <v>10282</v>
      </c>
      <c r="Q2248" s="168">
        <v>45817</v>
      </c>
    </row>
    <row r="2249" spans="1:17" hidden="1" x14ac:dyDescent="0.25">
      <c r="A2249" s="18">
        <v>1012100030</v>
      </c>
      <c r="B2249" s="14" t="s">
        <v>3422</v>
      </c>
      <c r="C2249" s="383" t="s">
        <v>19</v>
      </c>
      <c r="D2249" s="383" t="s">
        <v>3423</v>
      </c>
      <c r="E2249" s="262">
        <v>4</v>
      </c>
      <c r="F2249" s="263">
        <v>45803</v>
      </c>
      <c r="G2249" s="263" t="s">
        <v>15595</v>
      </c>
      <c r="H2249" s="263">
        <v>45804</v>
      </c>
      <c r="I2249" s="264"/>
      <c r="J2249" s="264" t="s">
        <v>10099</v>
      </c>
      <c r="K2249" s="325" t="s">
        <v>10398</v>
      </c>
      <c r="L2249" s="195">
        <v>38878</v>
      </c>
      <c r="M2249" s="168">
        <v>45813</v>
      </c>
      <c r="N2249" s="116" t="s">
        <v>11874</v>
      </c>
      <c r="O2249" s="116"/>
      <c r="P2249" s="116" t="s">
        <v>10282</v>
      </c>
      <c r="Q2249" s="168">
        <v>45817</v>
      </c>
    </row>
    <row r="2250" spans="1:17" hidden="1" x14ac:dyDescent="0.25">
      <c r="A2250" s="18">
        <v>1027100100</v>
      </c>
      <c r="B2250" s="14" t="s">
        <v>481</v>
      </c>
      <c r="C2250" s="384" t="s">
        <v>19</v>
      </c>
      <c r="D2250" s="384" t="s">
        <v>8273</v>
      </c>
      <c r="E2250" s="245">
        <v>20</v>
      </c>
      <c r="F2250" s="246">
        <v>45798</v>
      </c>
      <c r="G2250" s="246" t="s">
        <v>15594</v>
      </c>
      <c r="H2250" s="246">
        <v>45804</v>
      </c>
      <c r="I2250" s="247" t="s">
        <v>8963</v>
      </c>
      <c r="J2250" s="247" t="s">
        <v>15568</v>
      </c>
      <c r="K2250" s="325" t="s">
        <v>10398</v>
      </c>
      <c r="L2250" s="195">
        <v>38880</v>
      </c>
      <c r="M2250" s="168">
        <v>45813</v>
      </c>
      <c r="N2250" s="116" t="s">
        <v>10291</v>
      </c>
      <c r="O2250" s="116"/>
      <c r="P2250" s="116" t="s">
        <v>10282</v>
      </c>
      <c r="Q2250" s="168">
        <v>45814</v>
      </c>
    </row>
    <row r="2251" spans="1:17" hidden="1" x14ac:dyDescent="0.25">
      <c r="A2251" s="18">
        <v>1018100000</v>
      </c>
      <c r="B2251" s="14" t="s">
        <v>2572</v>
      </c>
      <c r="C2251" s="385" t="s">
        <v>19</v>
      </c>
      <c r="D2251" s="385" t="s">
        <v>6474</v>
      </c>
      <c r="E2251" s="266">
        <v>50</v>
      </c>
      <c r="F2251" s="267">
        <v>45807</v>
      </c>
      <c r="G2251" s="267" t="s">
        <v>15614</v>
      </c>
      <c r="H2251" s="267">
        <v>45811</v>
      </c>
      <c r="I2251" s="268"/>
      <c r="J2251" s="268"/>
      <c r="K2251" s="325" t="s">
        <v>10398</v>
      </c>
      <c r="L2251" s="195">
        <v>38932</v>
      </c>
      <c r="M2251" s="168">
        <v>45820</v>
      </c>
      <c r="N2251" s="116" t="s">
        <v>10581</v>
      </c>
      <c r="O2251" s="116"/>
      <c r="P2251" s="116" t="s">
        <v>10282</v>
      </c>
      <c r="Q2251" s="168">
        <v>45824</v>
      </c>
    </row>
    <row r="2252" spans="1:17" hidden="1" x14ac:dyDescent="0.25">
      <c r="A2252" s="18">
        <v>1018100010</v>
      </c>
      <c r="B2252" s="14" t="s">
        <v>2570</v>
      </c>
      <c r="C2252" s="384" t="s">
        <v>19</v>
      </c>
      <c r="D2252" s="384" t="s">
        <v>2571</v>
      </c>
      <c r="E2252" s="245">
        <v>100</v>
      </c>
      <c r="F2252" s="246">
        <v>45807</v>
      </c>
      <c r="G2252" s="245" t="s">
        <v>15614</v>
      </c>
      <c r="H2252" s="246">
        <v>45811</v>
      </c>
      <c r="I2252" s="247" t="s">
        <v>8963</v>
      </c>
      <c r="J2252" s="247" t="s">
        <v>15404</v>
      </c>
      <c r="K2252" s="325" t="s">
        <v>10398</v>
      </c>
      <c r="L2252" s="195">
        <v>38932</v>
      </c>
      <c r="M2252" s="168">
        <v>45820</v>
      </c>
      <c r="N2252" s="116" t="s">
        <v>10581</v>
      </c>
      <c r="O2252" s="116" t="s">
        <v>15878</v>
      </c>
      <c r="P2252" s="116" t="s">
        <v>10282</v>
      </c>
      <c r="Q2252" s="168">
        <v>45839</v>
      </c>
    </row>
    <row r="2253" spans="1:17" hidden="1" x14ac:dyDescent="0.25">
      <c r="A2253" s="18">
        <v>1019100040</v>
      </c>
      <c r="B2253" s="14" t="s">
        <v>5716</v>
      </c>
      <c r="C2253" s="384" t="s">
        <v>19</v>
      </c>
      <c r="D2253" s="384" t="s">
        <v>8420</v>
      </c>
      <c r="E2253" s="245">
        <v>120</v>
      </c>
      <c r="F2253" s="246">
        <v>45811</v>
      </c>
      <c r="G2253" s="245" t="s">
        <v>15614</v>
      </c>
      <c r="H2253" s="246">
        <v>45811</v>
      </c>
      <c r="I2253" s="247" t="s">
        <v>8963</v>
      </c>
      <c r="J2253" s="247" t="s">
        <v>15404</v>
      </c>
      <c r="K2253" s="325" t="s">
        <v>10398</v>
      </c>
      <c r="L2253" s="195">
        <v>38930</v>
      </c>
      <c r="M2253" s="168">
        <v>45820</v>
      </c>
      <c r="N2253" s="116" t="s">
        <v>10294</v>
      </c>
      <c r="O2253" s="116"/>
      <c r="P2253" s="116" t="s">
        <v>10282</v>
      </c>
      <c r="Q2253" s="168">
        <v>45827</v>
      </c>
    </row>
    <row r="2254" spans="1:17" hidden="1" x14ac:dyDescent="0.25">
      <c r="A2254" s="18">
        <v>1526104030</v>
      </c>
      <c r="B2254" s="10" t="s">
        <v>12040</v>
      </c>
      <c r="C2254" s="384" t="s">
        <v>19</v>
      </c>
      <c r="D2254" s="384" t="s">
        <v>12293</v>
      </c>
      <c r="E2254" s="245">
        <v>2</v>
      </c>
      <c r="F2254" s="246">
        <v>45733</v>
      </c>
      <c r="G2254" s="245" t="s">
        <v>15614</v>
      </c>
      <c r="H2254" s="246">
        <v>45811</v>
      </c>
      <c r="I2254" s="247" t="s">
        <v>8963</v>
      </c>
      <c r="J2254" s="247" t="s">
        <v>10003</v>
      </c>
      <c r="K2254" s="325" t="s">
        <v>10398</v>
      </c>
      <c r="L2254" s="195">
        <v>38931</v>
      </c>
      <c r="M2254" s="168">
        <v>45820</v>
      </c>
      <c r="N2254" s="116" t="s">
        <v>10284</v>
      </c>
      <c r="O2254" s="116"/>
      <c r="P2254" s="116" t="s">
        <v>10282</v>
      </c>
      <c r="Q2254" s="168">
        <v>45821</v>
      </c>
    </row>
    <row r="2255" spans="1:17" hidden="1" x14ac:dyDescent="0.25">
      <c r="A2255" s="18">
        <v>1546101840</v>
      </c>
      <c r="B2255" s="14" t="s">
        <v>3204</v>
      </c>
      <c r="C2255" s="384" t="s">
        <v>19</v>
      </c>
      <c r="D2255" s="384" t="s">
        <v>3205</v>
      </c>
      <c r="E2255" s="245">
        <v>60</v>
      </c>
      <c r="F2255" s="246">
        <v>45806</v>
      </c>
      <c r="G2255" s="245" t="s">
        <v>15614</v>
      </c>
      <c r="H2255" s="246">
        <v>45811</v>
      </c>
      <c r="I2255" s="247" t="s">
        <v>8963</v>
      </c>
      <c r="J2255" s="247" t="s">
        <v>10523</v>
      </c>
      <c r="K2255" s="325" t="s">
        <v>10398</v>
      </c>
      <c r="L2255" s="195">
        <v>38930</v>
      </c>
      <c r="M2255" s="168">
        <v>45820</v>
      </c>
      <c r="N2255" s="116" t="s">
        <v>10294</v>
      </c>
      <c r="O2255" s="116"/>
      <c r="P2255" s="116" t="s">
        <v>10282</v>
      </c>
      <c r="Q2255" s="168">
        <v>45827</v>
      </c>
    </row>
    <row r="2256" spans="1:17" hidden="1" x14ac:dyDescent="0.25">
      <c r="A2256" s="18">
        <v>1235100970</v>
      </c>
      <c r="B2256" s="41" t="s">
        <v>8592</v>
      </c>
      <c r="C2256" s="383" t="s">
        <v>19</v>
      </c>
      <c r="D2256" s="383" t="s">
        <v>8591</v>
      </c>
      <c r="E2256" s="262">
        <v>2</v>
      </c>
      <c r="F2256" s="263">
        <v>45811</v>
      </c>
      <c r="G2256" s="263" t="s">
        <v>15615</v>
      </c>
      <c r="H2256" s="263">
        <v>45811</v>
      </c>
      <c r="I2256" s="264"/>
      <c r="J2256" s="264" t="s">
        <v>10099</v>
      </c>
      <c r="K2256" s="325" t="s">
        <v>10398</v>
      </c>
      <c r="L2256" s="195">
        <v>38952</v>
      </c>
      <c r="M2256" s="168">
        <v>45820</v>
      </c>
      <c r="N2256" s="116" t="s">
        <v>10287</v>
      </c>
      <c r="O2256" s="116"/>
      <c r="P2256" s="116" t="s">
        <v>10282</v>
      </c>
      <c r="Q2256" s="168">
        <v>45839</v>
      </c>
    </row>
    <row r="2257" spans="1:17" hidden="1" x14ac:dyDescent="0.25">
      <c r="A2257" s="18">
        <v>1314101010</v>
      </c>
      <c r="B2257" s="14" t="s">
        <v>11899</v>
      </c>
      <c r="C2257" s="383" t="s">
        <v>19</v>
      </c>
      <c r="D2257" s="383" t="s">
        <v>11900</v>
      </c>
      <c r="E2257" s="262">
        <v>2</v>
      </c>
      <c r="F2257" s="263">
        <v>45804</v>
      </c>
      <c r="G2257" s="263" t="s">
        <v>15616</v>
      </c>
      <c r="H2257" s="263">
        <v>45811</v>
      </c>
      <c r="I2257" s="264"/>
      <c r="J2257" s="264" t="s">
        <v>10099</v>
      </c>
      <c r="K2257" s="325" t="s">
        <v>10398</v>
      </c>
      <c r="L2257" s="195">
        <v>38928</v>
      </c>
      <c r="M2257" s="168">
        <v>45820</v>
      </c>
      <c r="N2257" s="116" t="s">
        <v>11993</v>
      </c>
      <c r="O2257" s="116"/>
      <c r="P2257" s="116" t="s">
        <v>10282</v>
      </c>
      <c r="Q2257" s="168">
        <v>45840</v>
      </c>
    </row>
    <row r="2258" spans="1:17" hidden="1" x14ac:dyDescent="0.25">
      <c r="A2258" s="18">
        <v>1010101120</v>
      </c>
      <c r="B2258" s="14" t="s">
        <v>9755</v>
      </c>
      <c r="C2258" s="244" t="s">
        <v>4216</v>
      </c>
      <c r="D2258" s="244" t="s">
        <v>9376</v>
      </c>
      <c r="E2258" s="245">
        <v>20</v>
      </c>
      <c r="F2258" s="246">
        <v>45817</v>
      </c>
      <c r="G2258" s="245" t="s">
        <v>15682</v>
      </c>
      <c r="H2258" s="246">
        <v>45818</v>
      </c>
      <c r="I2258" s="247" t="s">
        <v>8963</v>
      </c>
      <c r="J2258" s="247" t="s">
        <v>10633</v>
      </c>
      <c r="K2258" s="325" t="s">
        <v>10398</v>
      </c>
      <c r="L2258" s="195">
        <v>38953</v>
      </c>
      <c r="M2258" s="168">
        <v>45820</v>
      </c>
      <c r="N2258" s="116" t="s">
        <v>11874</v>
      </c>
      <c r="O2258" s="116"/>
      <c r="P2258" s="116" t="s">
        <v>10282</v>
      </c>
      <c r="Q2258" s="168">
        <v>45824</v>
      </c>
    </row>
    <row r="2259" spans="1:17" hidden="1" x14ac:dyDescent="0.25">
      <c r="A2259" s="18">
        <v>1010103050</v>
      </c>
      <c r="B2259" s="14" t="s">
        <v>9756</v>
      </c>
      <c r="C2259" s="384" t="s">
        <v>4216</v>
      </c>
      <c r="D2259" s="384" t="s">
        <v>9377</v>
      </c>
      <c r="E2259" s="245">
        <v>30</v>
      </c>
      <c r="F2259" s="246">
        <v>45817</v>
      </c>
      <c r="G2259" s="245" t="s">
        <v>15682</v>
      </c>
      <c r="H2259" s="246">
        <v>45818</v>
      </c>
      <c r="I2259" s="247" t="s">
        <v>8963</v>
      </c>
      <c r="J2259" s="247" t="s">
        <v>10470</v>
      </c>
      <c r="K2259" s="325" t="s">
        <v>10398</v>
      </c>
      <c r="L2259" s="195">
        <v>38953</v>
      </c>
      <c r="M2259" s="168">
        <v>45820</v>
      </c>
      <c r="N2259" s="116" t="s">
        <v>11874</v>
      </c>
      <c r="O2259" s="116"/>
      <c r="P2259" s="116" t="s">
        <v>10282</v>
      </c>
      <c r="Q2259" s="168">
        <v>45824</v>
      </c>
    </row>
    <row r="2260" spans="1:17" hidden="1" x14ac:dyDescent="0.25">
      <c r="A2260" s="18">
        <v>1023100140</v>
      </c>
      <c r="B2260" s="14" t="s">
        <v>1689</v>
      </c>
      <c r="C2260" s="385" t="s">
        <v>19</v>
      </c>
      <c r="D2260" s="385" t="s">
        <v>1690</v>
      </c>
      <c r="E2260" s="266">
        <v>60</v>
      </c>
      <c r="F2260" s="267">
        <v>45817</v>
      </c>
      <c r="G2260" s="267" t="s">
        <v>15681</v>
      </c>
      <c r="H2260" s="267">
        <v>45818</v>
      </c>
      <c r="I2260" s="268"/>
      <c r="J2260" s="268"/>
      <c r="K2260" s="325" t="s">
        <v>10398</v>
      </c>
      <c r="L2260" s="195">
        <v>38929</v>
      </c>
      <c r="M2260" s="168">
        <v>45820</v>
      </c>
      <c r="N2260" s="116" t="s">
        <v>10988</v>
      </c>
      <c r="O2260" s="116"/>
      <c r="P2260" s="116" t="s">
        <v>10282</v>
      </c>
      <c r="Q2260" s="168">
        <v>45825</v>
      </c>
    </row>
    <row r="2261" spans="1:17" hidden="1" x14ac:dyDescent="0.25">
      <c r="A2261" s="18">
        <v>1023100340</v>
      </c>
      <c r="B2261" s="14" t="s">
        <v>1683</v>
      </c>
      <c r="C2261" s="385" t="s">
        <v>19</v>
      </c>
      <c r="D2261" s="385" t="s">
        <v>1684</v>
      </c>
      <c r="E2261" s="266">
        <v>60</v>
      </c>
      <c r="F2261" s="267">
        <v>45817</v>
      </c>
      <c r="G2261" s="267" t="s">
        <v>15681</v>
      </c>
      <c r="H2261" s="267">
        <v>45818</v>
      </c>
      <c r="I2261" s="268"/>
      <c r="J2261" s="268"/>
      <c r="K2261" s="325" t="s">
        <v>10398</v>
      </c>
      <c r="L2261" s="195">
        <v>38929</v>
      </c>
      <c r="M2261" s="168">
        <v>45820</v>
      </c>
      <c r="N2261" s="116" t="s">
        <v>10988</v>
      </c>
      <c r="O2261" s="116"/>
      <c r="P2261" s="116" t="s">
        <v>10282</v>
      </c>
      <c r="Q2261" s="168">
        <v>45825</v>
      </c>
    </row>
    <row r="2262" spans="1:17" hidden="1" x14ac:dyDescent="0.25">
      <c r="A2262" s="18">
        <v>1810102240</v>
      </c>
      <c r="B2262" s="14" t="s">
        <v>969</v>
      </c>
      <c r="C2262" s="384" t="s">
        <v>19</v>
      </c>
      <c r="D2262" s="384" t="s">
        <v>7387</v>
      </c>
      <c r="E2262" s="245">
        <v>12</v>
      </c>
      <c r="F2262" s="246">
        <v>45818</v>
      </c>
      <c r="G2262" s="245" t="s">
        <v>15628</v>
      </c>
      <c r="H2262" s="246">
        <v>45818</v>
      </c>
      <c r="I2262" s="247" t="s">
        <v>8963</v>
      </c>
      <c r="J2262" s="247" t="s">
        <v>10887</v>
      </c>
      <c r="K2262" s="325" t="s">
        <v>10398</v>
      </c>
      <c r="L2262" s="195">
        <v>38992</v>
      </c>
      <c r="M2262" s="168">
        <v>45824</v>
      </c>
      <c r="N2262" s="116" t="s">
        <v>10465</v>
      </c>
      <c r="O2262" s="116"/>
      <c r="P2262" s="116" t="s">
        <v>10282</v>
      </c>
      <c r="Q2262" s="168">
        <v>45828</v>
      </c>
    </row>
    <row r="2263" spans="1:17" hidden="1" x14ac:dyDescent="0.25">
      <c r="A2263" s="18">
        <v>1016101250</v>
      </c>
      <c r="B2263" s="14" t="s">
        <v>7010</v>
      </c>
      <c r="C2263" s="384" t="s">
        <v>19</v>
      </c>
      <c r="D2263" s="384" t="s">
        <v>4533</v>
      </c>
      <c r="E2263" s="245">
        <v>60</v>
      </c>
      <c r="F2263" s="246">
        <v>45812</v>
      </c>
      <c r="G2263" s="245" t="s">
        <v>15680</v>
      </c>
      <c r="H2263" s="246">
        <v>45818</v>
      </c>
      <c r="I2263" s="247" t="s">
        <v>8963</v>
      </c>
      <c r="J2263" s="247" t="s">
        <v>10526</v>
      </c>
      <c r="K2263" s="325" t="s">
        <v>10398</v>
      </c>
      <c r="L2263" s="195">
        <v>38930</v>
      </c>
      <c r="M2263" s="168">
        <v>45820</v>
      </c>
      <c r="N2263" s="116" t="s">
        <v>10294</v>
      </c>
      <c r="O2263" s="116"/>
      <c r="P2263" s="116" t="s">
        <v>10282</v>
      </c>
      <c r="Q2263" s="168">
        <v>45827</v>
      </c>
    </row>
    <row r="2264" spans="1:17" hidden="1" x14ac:dyDescent="0.25">
      <c r="A2264" s="18">
        <v>1232100270</v>
      </c>
      <c r="B2264" s="14" t="s">
        <v>5615</v>
      </c>
      <c r="C2264" s="383" t="s">
        <v>19</v>
      </c>
      <c r="D2264" s="383" t="s">
        <v>5616</v>
      </c>
      <c r="E2264" s="262">
        <v>4</v>
      </c>
      <c r="F2264" s="263">
        <v>45813</v>
      </c>
      <c r="G2264" s="263" t="s">
        <v>15679</v>
      </c>
      <c r="H2264" s="263">
        <v>45818</v>
      </c>
      <c r="I2264" s="264"/>
      <c r="J2264" s="264" t="s">
        <v>10099</v>
      </c>
      <c r="K2264" s="325" t="s">
        <v>10398</v>
      </c>
      <c r="L2264" s="195">
        <v>38932</v>
      </c>
      <c r="M2264" s="168">
        <v>45820</v>
      </c>
      <c r="N2264" s="116" t="s">
        <v>10581</v>
      </c>
      <c r="O2264" s="116"/>
      <c r="P2264" s="116" t="s">
        <v>10282</v>
      </c>
      <c r="Q2264" s="168">
        <v>45824</v>
      </c>
    </row>
    <row r="2265" spans="1:17" hidden="1" x14ac:dyDescent="0.25">
      <c r="A2265" s="18">
        <v>1810103930</v>
      </c>
      <c r="B2265" s="14" t="s">
        <v>4879</v>
      </c>
      <c r="C2265" s="384" t="s">
        <v>19</v>
      </c>
      <c r="D2265" s="384" t="s">
        <v>9102</v>
      </c>
      <c r="E2265" s="245">
        <v>50</v>
      </c>
      <c r="F2265" s="246">
        <v>45821</v>
      </c>
      <c r="G2265" s="245" t="s">
        <v>15654</v>
      </c>
      <c r="H2265" s="246">
        <v>45821</v>
      </c>
      <c r="I2265" s="247" t="s">
        <v>8963</v>
      </c>
      <c r="J2265" s="247"/>
      <c r="K2265" s="325" t="s">
        <v>10398</v>
      </c>
      <c r="L2265" s="195">
        <v>38993</v>
      </c>
      <c r="M2265" s="168">
        <v>45824</v>
      </c>
      <c r="N2265" s="116" t="s">
        <v>10175</v>
      </c>
      <c r="O2265" s="116"/>
      <c r="P2265" s="116" t="s">
        <v>10282</v>
      </c>
      <c r="Q2265" s="168">
        <v>45825</v>
      </c>
    </row>
    <row r="2266" spans="1:17" hidden="1" x14ac:dyDescent="0.25">
      <c r="A2266" s="18">
        <v>1213102100</v>
      </c>
      <c r="B2266" s="14" t="s">
        <v>1478</v>
      </c>
      <c r="C2266" s="384" t="s">
        <v>1469</v>
      </c>
      <c r="D2266" s="384" t="s">
        <v>1479</v>
      </c>
      <c r="E2266" s="245">
        <v>50</v>
      </c>
      <c r="F2266" s="246">
        <v>45825</v>
      </c>
      <c r="G2266" s="245" t="s">
        <v>15731</v>
      </c>
      <c r="H2266" s="246">
        <v>45826</v>
      </c>
      <c r="I2266" s="247" t="s">
        <v>8963</v>
      </c>
      <c r="J2266" s="247" t="s">
        <v>15404</v>
      </c>
      <c r="K2266" s="325" t="s">
        <v>10459</v>
      </c>
      <c r="L2266" s="195">
        <v>39079</v>
      </c>
      <c r="M2266" s="168">
        <v>45833</v>
      </c>
      <c r="N2266" s="116" t="s">
        <v>10677</v>
      </c>
      <c r="O2266" s="116"/>
      <c r="P2266" s="116" t="s">
        <v>10282</v>
      </c>
      <c r="Q2266" s="168">
        <v>45839</v>
      </c>
    </row>
    <row r="2267" spans="1:17" hidden="1" x14ac:dyDescent="0.25">
      <c r="A2267" s="18">
        <v>1017100920</v>
      </c>
      <c r="B2267" s="23" t="s">
        <v>653</v>
      </c>
      <c r="C2267" s="384" t="s">
        <v>19</v>
      </c>
      <c r="D2267" s="384" t="s">
        <v>9681</v>
      </c>
      <c r="E2267" s="245">
        <v>3</v>
      </c>
      <c r="F2267" s="246">
        <v>45826</v>
      </c>
      <c r="G2267" s="245" t="s">
        <v>15732</v>
      </c>
      <c r="H2267" s="246">
        <v>45826</v>
      </c>
      <c r="I2267" s="247" t="s">
        <v>8963</v>
      </c>
      <c r="J2267" s="247" t="s">
        <v>10002</v>
      </c>
      <c r="K2267" s="325" t="s">
        <v>10459</v>
      </c>
      <c r="L2267" s="195">
        <v>39026</v>
      </c>
      <c r="M2267" s="168">
        <v>45826</v>
      </c>
      <c r="N2267" s="116" t="s">
        <v>10464</v>
      </c>
      <c r="O2267" s="116"/>
      <c r="P2267" s="116" t="s">
        <v>10282</v>
      </c>
      <c r="Q2267" s="168">
        <v>45827</v>
      </c>
    </row>
    <row r="2268" spans="1:17" hidden="1" x14ac:dyDescent="0.25">
      <c r="A2268" s="18">
        <v>1512110280</v>
      </c>
      <c r="B2268" s="23" t="s">
        <v>10249</v>
      </c>
      <c r="C2268" s="384" t="s">
        <v>19</v>
      </c>
      <c r="D2268" s="384" t="s">
        <v>10250</v>
      </c>
      <c r="E2268" s="245">
        <v>70</v>
      </c>
      <c r="F2268" s="246">
        <v>45819</v>
      </c>
      <c r="G2268" s="245" t="s">
        <v>15733</v>
      </c>
      <c r="H2268" s="246">
        <v>45826</v>
      </c>
      <c r="I2268" s="247" t="s">
        <v>8963</v>
      </c>
      <c r="J2268" s="247" t="s">
        <v>10951</v>
      </c>
      <c r="K2268" s="325" t="s">
        <v>10459</v>
      </c>
      <c r="L2268" s="195">
        <v>39080</v>
      </c>
      <c r="M2268" s="168">
        <v>45833</v>
      </c>
      <c r="N2268" s="116" t="s">
        <v>10175</v>
      </c>
      <c r="O2268" s="116"/>
      <c r="P2268" s="116" t="s">
        <v>10282</v>
      </c>
      <c r="Q2268" s="168">
        <v>45860</v>
      </c>
    </row>
    <row r="2269" spans="1:17" hidden="1" x14ac:dyDescent="0.25">
      <c r="A2269" s="18">
        <v>1810105190</v>
      </c>
      <c r="B2269" s="14" t="s">
        <v>3102</v>
      </c>
      <c r="C2269" s="384" t="s">
        <v>3103</v>
      </c>
      <c r="D2269" s="384" t="s">
        <v>3104</v>
      </c>
      <c r="E2269" s="245">
        <v>500</v>
      </c>
      <c r="F2269" s="246">
        <v>45826</v>
      </c>
      <c r="G2269" s="245" t="s">
        <v>15733</v>
      </c>
      <c r="H2269" s="246">
        <v>45826</v>
      </c>
      <c r="I2269" s="247" t="s">
        <v>8963</v>
      </c>
      <c r="J2269" s="247" t="s">
        <v>10676</v>
      </c>
      <c r="K2269" s="325" t="s">
        <v>10459</v>
      </c>
      <c r="L2269" s="195">
        <v>39080</v>
      </c>
      <c r="M2269" s="168">
        <v>45833</v>
      </c>
      <c r="N2269" s="116" t="s">
        <v>10175</v>
      </c>
      <c r="O2269" s="116"/>
      <c r="P2269" s="116" t="s">
        <v>10282</v>
      </c>
      <c r="Q2269" s="168">
        <v>45841</v>
      </c>
    </row>
    <row r="2270" spans="1:17" hidden="1" x14ac:dyDescent="0.25">
      <c r="A2270" s="18">
        <v>1321100480</v>
      </c>
      <c r="B2270" s="19" t="s">
        <v>6742</v>
      </c>
      <c r="C2270" s="384" t="s">
        <v>19</v>
      </c>
      <c r="D2270" s="384" t="s">
        <v>6848</v>
      </c>
      <c r="E2270" s="245">
        <v>6</v>
      </c>
      <c r="F2270" s="246">
        <v>45819</v>
      </c>
      <c r="G2270" s="245" t="s">
        <v>15734</v>
      </c>
      <c r="H2270" s="246">
        <v>45826</v>
      </c>
      <c r="I2270" s="247" t="s">
        <v>8963</v>
      </c>
      <c r="J2270" s="247" t="s">
        <v>10887</v>
      </c>
      <c r="K2270" s="325" t="s">
        <v>10459</v>
      </c>
      <c r="L2270" s="195">
        <v>39078</v>
      </c>
      <c r="M2270" s="168">
        <v>45833</v>
      </c>
      <c r="N2270" s="116" t="s">
        <v>10466</v>
      </c>
      <c r="O2270" s="116"/>
      <c r="P2270" s="116" t="s">
        <v>10282</v>
      </c>
      <c r="Q2270" s="168">
        <v>45833</v>
      </c>
    </row>
    <row r="2271" spans="1:17" hidden="1" x14ac:dyDescent="0.25">
      <c r="A2271" s="18">
        <v>1013100090</v>
      </c>
      <c r="B2271" s="14" t="s">
        <v>8015</v>
      </c>
      <c r="C2271" s="383" t="s">
        <v>7375</v>
      </c>
      <c r="D2271" s="383" t="s">
        <v>7703</v>
      </c>
      <c r="E2271" s="262">
        <v>2</v>
      </c>
      <c r="F2271" s="263">
        <v>45819</v>
      </c>
      <c r="G2271" s="263" t="s">
        <v>15740</v>
      </c>
      <c r="H2271" s="263">
        <v>45827</v>
      </c>
      <c r="I2271" s="264"/>
      <c r="J2271" s="264" t="s">
        <v>10099</v>
      </c>
      <c r="K2271" s="325" t="s">
        <v>10398</v>
      </c>
      <c r="L2271" s="195">
        <v>39082</v>
      </c>
      <c r="M2271" s="168">
        <v>45833</v>
      </c>
      <c r="N2271" s="116" t="s">
        <v>10291</v>
      </c>
      <c r="O2271" s="116"/>
      <c r="P2271" s="116" t="s">
        <v>10282</v>
      </c>
      <c r="Q2271" s="168">
        <v>45838</v>
      </c>
    </row>
    <row r="2272" spans="1:17" hidden="1" x14ac:dyDescent="0.25">
      <c r="A2272" s="18">
        <v>1027100250</v>
      </c>
      <c r="B2272" s="14" t="s">
        <v>7699</v>
      </c>
      <c r="C2272" s="383" t="s">
        <v>7375</v>
      </c>
      <c r="D2272" s="383" t="s">
        <v>7702</v>
      </c>
      <c r="E2272" s="262">
        <v>2</v>
      </c>
      <c r="F2272" s="263">
        <v>45819</v>
      </c>
      <c r="G2272" s="263" t="s">
        <v>15740</v>
      </c>
      <c r="H2272" s="263">
        <v>45827</v>
      </c>
      <c r="I2272" s="264"/>
      <c r="J2272" s="264" t="s">
        <v>10099</v>
      </c>
      <c r="K2272" s="325" t="s">
        <v>10398</v>
      </c>
      <c r="L2272" s="195">
        <v>39082</v>
      </c>
      <c r="M2272" s="168">
        <v>45833</v>
      </c>
      <c r="N2272" s="116" t="s">
        <v>10291</v>
      </c>
      <c r="O2272" s="116"/>
      <c r="P2272" s="116" t="s">
        <v>10282</v>
      </c>
      <c r="Q2272" s="168">
        <v>45838</v>
      </c>
    </row>
    <row r="2273" spans="1:17" hidden="1" x14ac:dyDescent="0.25">
      <c r="A2273" s="18">
        <v>1523100680</v>
      </c>
      <c r="B2273" s="14" t="s">
        <v>4167</v>
      </c>
      <c r="C2273" s="384" t="s">
        <v>1469</v>
      </c>
      <c r="D2273" s="384" t="s">
        <v>15631</v>
      </c>
      <c r="E2273" s="245">
        <v>60</v>
      </c>
      <c r="F2273" s="246">
        <v>45819</v>
      </c>
      <c r="G2273" s="245" t="s">
        <v>15741</v>
      </c>
      <c r="H2273" s="246">
        <v>45827</v>
      </c>
      <c r="I2273" s="247" t="s">
        <v>8963</v>
      </c>
      <c r="J2273" s="247" t="s">
        <v>10869</v>
      </c>
      <c r="K2273" s="325" t="s">
        <v>10398</v>
      </c>
      <c r="L2273" s="195">
        <v>39130</v>
      </c>
      <c r="M2273" s="168">
        <v>45835</v>
      </c>
      <c r="N2273" s="116" t="s">
        <v>11069</v>
      </c>
      <c r="O2273" s="116"/>
      <c r="P2273" s="116" t="s">
        <v>10282</v>
      </c>
      <c r="Q2273" s="168">
        <v>45845</v>
      </c>
    </row>
    <row r="2274" spans="1:17" hidden="1" x14ac:dyDescent="0.25">
      <c r="A2274" s="18">
        <v>1213100240</v>
      </c>
      <c r="B2274" s="14" t="s">
        <v>1499</v>
      </c>
      <c r="C2274" s="384" t="s">
        <v>1469</v>
      </c>
      <c r="D2274" s="384" t="s">
        <v>1500</v>
      </c>
      <c r="E2274" s="245">
        <v>100</v>
      </c>
      <c r="F2274" s="246">
        <v>45824</v>
      </c>
      <c r="G2274" s="245" t="s">
        <v>15742</v>
      </c>
      <c r="H2274" s="246">
        <v>45827</v>
      </c>
      <c r="I2274" s="247" t="s">
        <v>8963</v>
      </c>
      <c r="J2274" s="247" t="s">
        <v>10527</v>
      </c>
      <c r="K2274" s="325" t="s">
        <v>10398</v>
      </c>
      <c r="L2274" s="195">
        <v>39092</v>
      </c>
      <c r="M2274" s="168">
        <v>45834</v>
      </c>
      <c r="N2274" s="116" t="s">
        <v>10677</v>
      </c>
      <c r="O2274" s="116"/>
      <c r="P2274" s="116" t="s">
        <v>10282</v>
      </c>
      <c r="Q2274" s="168">
        <v>45839</v>
      </c>
    </row>
    <row r="2275" spans="1:17" hidden="1" x14ac:dyDescent="0.25">
      <c r="A2275" s="18">
        <v>1213102100</v>
      </c>
      <c r="B2275" s="14" t="s">
        <v>1478</v>
      </c>
      <c r="C2275" s="383" t="s">
        <v>1469</v>
      </c>
      <c r="D2275" s="383" t="s">
        <v>1479</v>
      </c>
      <c r="E2275" s="262">
        <v>100</v>
      </c>
      <c r="F2275" s="263">
        <v>45824</v>
      </c>
      <c r="G2275" s="263" t="s">
        <v>15742</v>
      </c>
      <c r="H2275" s="263">
        <v>45827</v>
      </c>
      <c r="I2275" s="264"/>
      <c r="J2275" s="264" t="s">
        <v>10099</v>
      </c>
      <c r="K2275" s="325" t="s">
        <v>10398</v>
      </c>
      <c r="L2275" s="195">
        <v>39092</v>
      </c>
      <c r="M2275" s="168">
        <v>45834</v>
      </c>
      <c r="N2275" s="116" t="s">
        <v>10677</v>
      </c>
      <c r="O2275" s="116"/>
      <c r="P2275" s="116" t="s">
        <v>10282</v>
      </c>
      <c r="Q2275" s="168">
        <v>45839</v>
      </c>
    </row>
    <row r="2276" spans="1:17" hidden="1" x14ac:dyDescent="0.25">
      <c r="A2276" s="18">
        <v>1233100280</v>
      </c>
      <c r="B2276" s="14" t="s">
        <v>8114</v>
      </c>
      <c r="C2276" s="385" t="s">
        <v>19</v>
      </c>
      <c r="D2276" s="385" t="s">
        <v>6768</v>
      </c>
      <c r="E2276" s="266">
        <v>150</v>
      </c>
      <c r="F2276" s="267">
        <v>45824</v>
      </c>
      <c r="G2276" s="267" t="s">
        <v>15743</v>
      </c>
      <c r="H2276" s="267">
        <v>45827</v>
      </c>
      <c r="I2276" s="268"/>
      <c r="J2276" s="268"/>
      <c r="K2276" s="325" t="s">
        <v>10398</v>
      </c>
      <c r="L2276" s="195">
        <v>39113</v>
      </c>
      <c r="M2276" s="168">
        <v>45834</v>
      </c>
      <c r="N2276" s="116" t="s">
        <v>10280</v>
      </c>
      <c r="O2276" s="116"/>
      <c r="P2276" s="116" t="s">
        <v>10282</v>
      </c>
      <c r="Q2276" s="168">
        <v>45838</v>
      </c>
    </row>
    <row r="2277" spans="1:17" hidden="1" x14ac:dyDescent="0.25">
      <c r="A2277" s="18">
        <v>1516100980</v>
      </c>
      <c r="B2277" s="14" t="s">
        <v>5581</v>
      </c>
      <c r="C2277" s="383" t="s">
        <v>19</v>
      </c>
      <c r="D2277" s="383" t="s">
        <v>12094</v>
      </c>
      <c r="E2277" s="262">
        <v>10</v>
      </c>
      <c r="F2277" s="263">
        <v>45826</v>
      </c>
      <c r="G2277" s="263" t="s">
        <v>15744</v>
      </c>
      <c r="H2277" s="263">
        <v>45827</v>
      </c>
      <c r="I2277" s="264"/>
      <c r="J2277" s="264" t="s">
        <v>10099</v>
      </c>
      <c r="K2277" s="325" t="s">
        <v>10398</v>
      </c>
      <c r="L2277" s="195">
        <v>39083</v>
      </c>
      <c r="M2277" s="168">
        <v>45833</v>
      </c>
      <c r="N2277" s="116" t="s">
        <v>10175</v>
      </c>
      <c r="O2277" s="116"/>
      <c r="P2277" s="116" t="s">
        <v>10282</v>
      </c>
      <c r="Q2277" s="168">
        <v>45846</v>
      </c>
    </row>
    <row r="2278" spans="1:17" hidden="1" x14ac:dyDescent="0.25">
      <c r="A2278" s="18">
        <v>1521100080</v>
      </c>
      <c r="B2278" s="14" t="s">
        <v>6256</v>
      </c>
      <c r="C2278" s="383" t="s">
        <v>19</v>
      </c>
      <c r="D2278" s="383" t="s">
        <v>6257</v>
      </c>
      <c r="E2278" s="262">
        <v>100</v>
      </c>
      <c r="F2278" s="263">
        <v>45825</v>
      </c>
      <c r="G2278" s="263" t="s">
        <v>15744</v>
      </c>
      <c r="H2278" s="263">
        <v>45827</v>
      </c>
      <c r="I2278" s="264"/>
      <c r="J2278" s="264" t="s">
        <v>10099</v>
      </c>
      <c r="K2278" s="325" t="s">
        <v>10398</v>
      </c>
      <c r="L2278" s="195">
        <v>39083</v>
      </c>
      <c r="M2278" s="168">
        <v>45833</v>
      </c>
      <c r="N2278" s="116" t="s">
        <v>10175</v>
      </c>
      <c r="O2278" s="116"/>
      <c r="P2278" s="116" t="s">
        <v>10282</v>
      </c>
      <c r="Q2278" s="168">
        <v>45841</v>
      </c>
    </row>
    <row r="2279" spans="1:17" hidden="1" x14ac:dyDescent="0.25">
      <c r="A2279" s="18">
        <v>1521100650</v>
      </c>
      <c r="B2279" s="14" t="s">
        <v>6247</v>
      </c>
      <c r="C2279" s="383" t="s">
        <v>19</v>
      </c>
      <c r="D2279" s="383" t="s">
        <v>9519</v>
      </c>
      <c r="E2279" s="262">
        <v>400</v>
      </c>
      <c r="F2279" s="263">
        <v>45821</v>
      </c>
      <c r="G2279" s="263" t="s">
        <v>15744</v>
      </c>
      <c r="H2279" s="263">
        <v>45827</v>
      </c>
      <c r="I2279" s="264"/>
      <c r="J2279" s="264" t="s">
        <v>10099</v>
      </c>
      <c r="K2279" s="325" t="s">
        <v>10398</v>
      </c>
      <c r="L2279" s="195">
        <v>39083</v>
      </c>
      <c r="M2279" s="168">
        <v>45833</v>
      </c>
      <c r="N2279" s="116" t="s">
        <v>10175</v>
      </c>
      <c r="O2279" s="116"/>
      <c r="P2279" s="116" t="s">
        <v>10282</v>
      </c>
      <c r="Q2279" s="168">
        <v>45841</v>
      </c>
    </row>
    <row r="2280" spans="1:17" hidden="1" x14ac:dyDescent="0.25">
      <c r="A2280" s="18">
        <v>1016100010</v>
      </c>
      <c r="B2280" s="14" t="s">
        <v>15650</v>
      </c>
      <c r="C2280" s="384" t="s">
        <v>19</v>
      </c>
      <c r="D2280" s="384" t="s">
        <v>7737</v>
      </c>
      <c r="E2280" s="245">
        <v>10</v>
      </c>
      <c r="F2280" s="246">
        <v>45824</v>
      </c>
      <c r="G2280" s="245" t="s">
        <v>15745</v>
      </c>
      <c r="H2280" s="246">
        <v>45827</v>
      </c>
      <c r="I2280" s="247" t="s">
        <v>8963</v>
      </c>
      <c r="J2280" s="247" t="s">
        <v>10633</v>
      </c>
      <c r="K2280" s="325" t="s">
        <v>10398</v>
      </c>
      <c r="L2280" s="195">
        <v>39150</v>
      </c>
      <c r="M2280" s="168">
        <v>45838</v>
      </c>
      <c r="N2280" s="116" t="s">
        <v>10305</v>
      </c>
      <c r="O2280" s="116"/>
      <c r="P2280" s="116" t="s">
        <v>10282</v>
      </c>
      <c r="Q2280" s="168">
        <v>45839</v>
      </c>
    </row>
    <row r="2281" spans="1:17" hidden="1" x14ac:dyDescent="0.25">
      <c r="A2281" s="18">
        <v>1016100040</v>
      </c>
      <c r="B2281" s="14" t="s">
        <v>15651</v>
      </c>
      <c r="C2281" s="383" t="s">
        <v>19</v>
      </c>
      <c r="D2281" s="383" t="s">
        <v>8164</v>
      </c>
      <c r="E2281" s="262">
        <v>6</v>
      </c>
      <c r="F2281" s="263">
        <v>45824</v>
      </c>
      <c r="G2281" s="263" t="s">
        <v>15745</v>
      </c>
      <c r="H2281" s="263">
        <v>45827</v>
      </c>
      <c r="I2281" s="264"/>
      <c r="J2281" s="264" t="s">
        <v>10099</v>
      </c>
      <c r="K2281" s="325" t="s">
        <v>10398</v>
      </c>
      <c r="L2281" s="195">
        <v>39150</v>
      </c>
      <c r="M2281" s="168">
        <v>45838</v>
      </c>
      <c r="N2281" s="116" t="s">
        <v>10305</v>
      </c>
      <c r="O2281" s="116"/>
      <c r="P2281" s="116" t="s">
        <v>10282</v>
      </c>
      <c r="Q2281" s="168">
        <v>45839</v>
      </c>
    </row>
    <row r="2282" spans="1:17" ht="25.5" hidden="1" x14ac:dyDescent="0.25">
      <c r="A2282" s="18">
        <v>1016101010</v>
      </c>
      <c r="B2282" s="14" t="s">
        <v>4517</v>
      </c>
      <c r="C2282" s="384" t="s">
        <v>19</v>
      </c>
      <c r="D2282" s="384" t="s">
        <v>8448</v>
      </c>
      <c r="E2282" s="245">
        <v>15</v>
      </c>
      <c r="F2282" s="246">
        <v>45819</v>
      </c>
      <c r="G2282" s="245" t="s">
        <v>15745</v>
      </c>
      <c r="H2282" s="246">
        <v>45827</v>
      </c>
      <c r="I2282" s="247" t="s">
        <v>8963</v>
      </c>
      <c r="J2282" s="247" t="s">
        <v>10690</v>
      </c>
      <c r="K2282" s="325" t="s">
        <v>10398</v>
      </c>
      <c r="L2282" s="195">
        <v>39151</v>
      </c>
      <c r="M2282" s="168">
        <v>45838</v>
      </c>
      <c r="N2282" s="116" t="s">
        <v>10305</v>
      </c>
      <c r="O2282" s="116"/>
      <c r="P2282" s="116" t="s">
        <v>10282</v>
      </c>
      <c r="Q2282" s="168">
        <v>45839</v>
      </c>
    </row>
    <row r="2283" spans="1:17" hidden="1" x14ac:dyDescent="0.25">
      <c r="A2283" s="18">
        <v>1010101150</v>
      </c>
      <c r="B2283" s="14" t="s">
        <v>9765</v>
      </c>
      <c r="C2283" s="384" t="s">
        <v>4216</v>
      </c>
      <c r="D2283" s="384" t="s">
        <v>12027</v>
      </c>
      <c r="E2283" s="245">
        <v>50</v>
      </c>
      <c r="F2283" s="246">
        <v>45819</v>
      </c>
      <c r="G2283" s="245" t="s">
        <v>15746</v>
      </c>
      <c r="H2283" s="246">
        <v>45827</v>
      </c>
      <c r="I2283" s="247" t="s">
        <v>8963</v>
      </c>
      <c r="J2283" s="247" t="s">
        <v>15248</v>
      </c>
      <c r="K2283" s="325" t="s">
        <v>10398</v>
      </c>
      <c r="L2283" s="195">
        <v>39254</v>
      </c>
      <c r="M2283" s="168">
        <v>45847</v>
      </c>
      <c r="N2283" s="116" t="s">
        <v>11874</v>
      </c>
      <c r="O2283" s="116" t="s">
        <v>15888</v>
      </c>
      <c r="P2283" s="116" t="s">
        <v>10282</v>
      </c>
      <c r="Q2283" s="168">
        <v>45849</v>
      </c>
    </row>
    <row r="2284" spans="1:17" hidden="1" x14ac:dyDescent="0.25">
      <c r="A2284" s="18">
        <v>1010101180</v>
      </c>
      <c r="B2284" s="14" t="s">
        <v>9766</v>
      </c>
      <c r="C2284" s="384" t="s">
        <v>4216</v>
      </c>
      <c r="D2284" s="384" t="s">
        <v>5760</v>
      </c>
      <c r="E2284" s="245">
        <v>50</v>
      </c>
      <c r="F2284" s="246">
        <v>45819</v>
      </c>
      <c r="G2284" s="245" t="s">
        <v>15746</v>
      </c>
      <c r="H2284" s="246">
        <v>45827</v>
      </c>
      <c r="I2284" s="247" t="s">
        <v>8963</v>
      </c>
      <c r="J2284" s="247" t="s">
        <v>10470</v>
      </c>
      <c r="K2284" s="325" t="s">
        <v>10398</v>
      </c>
      <c r="L2284" s="195">
        <v>39254</v>
      </c>
      <c r="M2284" s="168">
        <v>45847</v>
      </c>
      <c r="N2284" s="116" t="s">
        <v>11874</v>
      </c>
      <c r="O2284" s="116"/>
      <c r="P2284" s="116" t="s">
        <v>10282</v>
      </c>
      <c r="Q2284" s="168">
        <v>45847</v>
      </c>
    </row>
    <row r="2285" spans="1:17" hidden="1" x14ac:dyDescent="0.25">
      <c r="A2285" s="18">
        <v>1321100480</v>
      </c>
      <c r="B2285" s="19" t="s">
        <v>6742</v>
      </c>
      <c r="C2285" s="383" t="s">
        <v>19</v>
      </c>
      <c r="D2285" s="383" t="s">
        <v>6848</v>
      </c>
      <c r="E2285" s="262">
        <v>10</v>
      </c>
      <c r="F2285" s="263">
        <v>45826</v>
      </c>
      <c r="G2285" s="263" t="s">
        <v>15747</v>
      </c>
      <c r="H2285" s="263">
        <v>45827</v>
      </c>
      <c r="I2285" s="264"/>
      <c r="J2285" s="264" t="s">
        <v>10099</v>
      </c>
      <c r="K2285" s="325" t="s">
        <v>10398</v>
      </c>
      <c r="L2285" s="195">
        <v>39258</v>
      </c>
      <c r="M2285" s="168">
        <v>45848</v>
      </c>
      <c r="N2285" s="116" t="s">
        <v>10466</v>
      </c>
      <c r="O2285" s="116"/>
      <c r="P2285" s="116" t="s">
        <v>10282</v>
      </c>
      <c r="Q2285" s="168">
        <v>45848</v>
      </c>
    </row>
    <row r="2286" spans="1:17" hidden="1" x14ac:dyDescent="0.25">
      <c r="A2286" s="18">
        <v>1012100010</v>
      </c>
      <c r="B2286" s="14" t="s">
        <v>2992</v>
      </c>
      <c r="C2286" s="383" t="s">
        <v>19</v>
      </c>
      <c r="D2286" s="383" t="s">
        <v>6632</v>
      </c>
      <c r="E2286" s="262">
        <v>2</v>
      </c>
      <c r="F2286" s="263">
        <v>45826</v>
      </c>
      <c r="G2286" s="263" t="s">
        <v>15748</v>
      </c>
      <c r="H2286" s="263">
        <v>45827</v>
      </c>
      <c r="I2286" s="264"/>
      <c r="J2286" s="264" t="s">
        <v>10099</v>
      </c>
      <c r="K2286" s="325" t="s">
        <v>10398</v>
      </c>
      <c r="L2286" s="195">
        <v>39081</v>
      </c>
      <c r="M2286" s="168">
        <v>45833</v>
      </c>
      <c r="N2286" s="116" t="s">
        <v>10528</v>
      </c>
      <c r="O2286" s="116" t="s">
        <v>15914</v>
      </c>
      <c r="P2286" s="116" t="s">
        <v>10282</v>
      </c>
      <c r="Q2286" s="168">
        <v>45839</v>
      </c>
    </row>
    <row r="2287" spans="1:17" hidden="1" x14ac:dyDescent="0.25">
      <c r="A2287" s="18">
        <v>1114100610</v>
      </c>
      <c r="B2287" s="14" t="s">
        <v>2203</v>
      </c>
      <c r="C2287" s="384" t="s">
        <v>19</v>
      </c>
      <c r="D2287" s="384" t="s">
        <v>7636</v>
      </c>
      <c r="E2287" s="245">
        <v>6</v>
      </c>
      <c r="F2287" s="246">
        <v>45832</v>
      </c>
      <c r="G2287" s="245" t="s">
        <v>15779</v>
      </c>
      <c r="H2287" s="246">
        <v>45832</v>
      </c>
      <c r="I2287" s="247" t="s">
        <v>8963</v>
      </c>
      <c r="J2287" s="247" t="s">
        <v>10002</v>
      </c>
      <c r="K2287" s="325" t="s">
        <v>10398</v>
      </c>
      <c r="L2287" s="195">
        <v>39199</v>
      </c>
      <c r="M2287" s="168">
        <v>45839</v>
      </c>
      <c r="N2287" s="116" t="s">
        <v>10227</v>
      </c>
      <c r="O2287" s="116"/>
      <c r="P2287" s="116" t="s">
        <v>10282</v>
      </c>
      <c r="Q2287" s="168">
        <v>45856</v>
      </c>
    </row>
    <row r="2288" spans="1:17" hidden="1" x14ac:dyDescent="0.25">
      <c r="A2288" s="18">
        <v>1017102120</v>
      </c>
      <c r="B2288" s="14" t="s">
        <v>5784</v>
      </c>
      <c r="C2288" s="384" t="s">
        <v>19</v>
      </c>
      <c r="D2288" s="384" t="s">
        <v>10202</v>
      </c>
      <c r="E2288" s="245">
        <v>20</v>
      </c>
      <c r="F2288" s="246">
        <v>45834</v>
      </c>
      <c r="G2288" s="245" t="s">
        <v>15778</v>
      </c>
      <c r="H2288" s="246">
        <v>45834</v>
      </c>
      <c r="I2288" s="247" t="s">
        <v>8963</v>
      </c>
      <c r="J2288" s="247" t="s">
        <v>10633</v>
      </c>
      <c r="K2288" s="325" t="s">
        <v>10398</v>
      </c>
      <c r="L2288" s="195">
        <v>39129</v>
      </c>
      <c r="M2288" s="168">
        <v>45835</v>
      </c>
      <c r="N2288" s="116" t="s">
        <v>10618</v>
      </c>
      <c r="O2288" s="116"/>
      <c r="P2288" s="116" t="s">
        <v>10282</v>
      </c>
      <c r="Q2288" s="168">
        <v>45839</v>
      </c>
    </row>
    <row r="2289" spans="1:17" hidden="1" x14ac:dyDescent="0.25">
      <c r="A2289" s="18">
        <v>1017100180</v>
      </c>
      <c r="B2289" s="14" t="s">
        <v>655</v>
      </c>
      <c r="C2289" s="384" t="s">
        <v>19</v>
      </c>
      <c r="D2289" s="384" t="s">
        <v>10454</v>
      </c>
      <c r="E2289" s="245">
        <v>40</v>
      </c>
      <c r="F2289" s="246">
        <v>45803</v>
      </c>
      <c r="G2289" s="245" t="s">
        <v>15791</v>
      </c>
      <c r="H2289" s="246">
        <v>45835</v>
      </c>
      <c r="I2289" s="247" t="s">
        <v>8963</v>
      </c>
      <c r="J2289" s="247" t="s">
        <v>10680</v>
      </c>
      <c r="K2289" s="325" t="s">
        <v>10398</v>
      </c>
      <c r="L2289" s="195">
        <v>39255</v>
      </c>
      <c r="M2289" s="168">
        <v>45847</v>
      </c>
      <c r="N2289" s="116" t="s">
        <v>10464</v>
      </c>
      <c r="O2289" s="116"/>
      <c r="P2289" s="116" t="s">
        <v>10282</v>
      </c>
      <c r="Q2289" s="168">
        <v>45849</v>
      </c>
    </row>
    <row r="2290" spans="1:17" hidden="1" x14ac:dyDescent="0.25">
      <c r="A2290" s="18">
        <v>1016100000</v>
      </c>
      <c r="B2290" s="14" t="s">
        <v>2265</v>
      </c>
      <c r="C2290" s="384" t="s">
        <v>19</v>
      </c>
      <c r="D2290" s="384" t="s">
        <v>2266</v>
      </c>
      <c r="E2290" s="245">
        <v>20</v>
      </c>
      <c r="F2290" s="246">
        <v>45833</v>
      </c>
      <c r="G2290" s="245" t="s">
        <v>15792</v>
      </c>
      <c r="H2290" s="246">
        <v>45835</v>
      </c>
      <c r="I2290" s="247" t="s">
        <v>8963</v>
      </c>
      <c r="J2290" s="247" t="s">
        <v>10869</v>
      </c>
      <c r="K2290" s="325" t="s">
        <v>10398</v>
      </c>
      <c r="L2290" s="195">
        <v>39235</v>
      </c>
      <c r="M2290" s="168">
        <v>45845</v>
      </c>
      <c r="N2290" s="116" t="s">
        <v>10294</v>
      </c>
      <c r="O2290" s="116"/>
      <c r="P2290" s="116" t="s">
        <v>10282</v>
      </c>
      <c r="Q2290" s="168">
        <v>45847</v>
      </c>
    </row>
    <row r="2291" spans="1:17" hidden="1" x14ac:dyDescent="0.25">
      <c r="A2291" s="18">
        <v>1810104320</v>
      </c>
      <c r="B2291" s="30" t="s">
        <v>6530</v>
      </c>
      <c r="C2291" s="384" t="s">
        <v>19</v>
      </c>
      <c r="D2291" s="384" t="s">
        <v>6531</v>
      </c>
      <c r="E2291" s="245">
        <v>60</v>
      </c>
      <c r="F2291" s="246">
        <v>45833</v>
      </c>
      <c r="G2291" s="245" t="s">
        <v>15793</v>
      </c>
      <c r="H2291" s="246">
        <v>45835</v>
      </c>
      <c r="I2291" s="247" t="s">
        <v>8963</v>
      </c>
      <c r="J2291" s="247" t="s">
        <v>10800</v>
      </c>
      <c r="K2291" s="325" t="s">
        <v>10398</v>
      </c>
      <c r="L2291" s="195">
        <v>39152</v>
      </c>
      <c r="M2291" s="168">
        <v>45838</v>
      </c>
      <c r="N2291" s="116" t="s">
        <v>10175</v>
      </c>
      <c r="O2291" s="116"/>
      <c r="P2291" s="116" t="s">
        <v>10282</v>
      </c>
      <c r="Q2291" s="168">
        <v>45839</v>
      </c>
    </row>
    <row r="2292" spans="1:17" hidden="1" x14ac:dyDescent="0.25">
      <c r="A2292" s="18">
        <v>1810104390</v>
      </c>
      <c r="B2292" s="14" t="s">
        <v>5037</v>
      </c>
      <c r="C2292" s="384" t="s">
        <v>19</v>
      </c>
      <c r="D2292" s="384" t="s">
        <v>7001</v>
      </c>
      <c r="E2292" s="245">
        <v>300</v>
      </c>
      <c r="F2292" s="246">
        <v>45832</v>
      </c>
      <c r="G2292" s="245" t="s">
        <v>15793</v>
      </c>
      <c r="H2292" s="246">
        <v>45835</v>
      </c>
      <c r="I2292" s="247" t="s">
        <v>8963</v>
      </c>
      <c r="J2292" s="247" t="s">
        <v>15764</v>
      </c>
      <c r="K2292" s="325" t="s">
        <v>10398</v>
      </c>
      <c r="L2292" s="195">
        <v>39153</v>
      </c>
      <c r="M2292" s="168">
        <v>45838</v>
      </c>
      <c r="N2292" s="116" t="s">
        <v>10175</v>
      </c>
      <c r="O2292" s="116"/>
      <c r="P2292" s="116" t="s">
        <v>10282</v>
      </c>
      <c r="Q2292" s="168">
        <v>45839</v>
      </c>
    </row>
    <row r="2293" spans="1:17" hidden="1" x14ac:dyDescent="0.25">
      <c r="A2293" s="18">
        <v>1012100020</v>
      </c>
      <c r="B2293" s="14" t="s">
        <v>4182</v>
      </c>
      <c r="C2293" s="383" t="s">
        <v>19</v>
      </c>
      <c r="D2293" s="383" t="s">
        <v>4183</v>
      </c>
      <c r="E2293" s="262">
        <v>10</v>
      </c>
      <c r="F2293" s="263">
        <v>45835</v>
      </c>
      <c r="G2293" s="263" t="s">
        <v>15815</v>
      </c>
      <c r="H2293" s="263">
        <v>45838</v>
      </c>
      <c r="I2293" s="264"/>
      <c r="J2293" s="264" t="s">
        <v>10099</v>
      </c>
      <c r="K2293" s="325" t="s">
        <v>10398</v>
      </c>
      <c r="L2293" s="195">
        <v>39173</v>
      </c>
      <c r="M2293" s="168">
        <v>45838</v>
      </c>
      <c r="N2293" s="116" t="s">
        <v>11874</v>
      </c>
      <c r="O2293" s="116"/>
      <c r="P2293" s="116" t="s">
        <v>10282</v>
      </c>
      <c r="Q2293" s="168">
        <v>45839</v>
      </c>
    </row>
    <row r="2294" spans="1:17" hidden="1" x14ac:dyDescent="0.25">
      <c r="A2294" s="18">
        <v>1310101730</v>
      </c>
      <c r="B2294" s="14" t="s">
        <v>521</v>
      </c>
      <c r="C2294" s="384" t="s">
        <v>19</v>
      </c>
      <c r="D2294" s="384" t="s">
        <v>9298</v>
      </c>
      <c r="E2294" s="245">
        <v>4</v>
      </c>
      <c r="F2294" s="246">
        <v>45840</v>
      </c>
      <c r="G2294" s="245" t="s">
        <v>15831</v>
      </c>
      <c r="H2294" s="246">
        <v>45841</v>
      </c>
      <c r="I2294" s="247" t="s">
        <v>8963</v>
      </c>
      <c r="J2294" s="247" t="s">
        <v>10003</v>
      </c>
      <c r="K2294" s="325" t="s">
        <v>10398</v>
      </c>
      <c r="L2294" s="195">
        <v>39236</v>
      </c>
      <c r="M2294" s="168">
        <v>45846</v>
      </c>
      <c r="N2294" s="116" t="s">
        <v>10465</v>
      </c>
      <c r="O2294" s="116"/>
      <c r="P2294" s="116" t="s">
        <v>10282</v>
      </c>
      <c r="Q2294" s="168">
        <v>45846</v>
      </c>
    </row>
    <row r="2295" spans="1:17" hidden="1" x14ac:dyDescent="0.25">
      <c r="A2295" s="18">
        <v>1310103060</v>
      </c>
      <c r="B2295" s="14" t="s">
        <v>6748</v>
      </c>
      <c r="C2295" s="385" t="s">
        <v>19</v>
      </c>
      <c r="D2295" s="385" t="s">
        <v>6749</v>
      </c>
      <c r="E2295" s="266">
        <v>50</v>
      </c>
      <c r="F2295" s="267">
        <v>45819</v>
      </c>
      <c r="G2295" s="267" t="s">
        <v>15832</v>
      </c>
      <c r="H2295" s="267">
        <v>45841</v>
      </c>
      <c r="I2295" s="268"/>
      <c r="J2295" s="268"/>
      <c r="K2295" s="325" t="s">
        <v>10398</v>
      </c>
      <c r="L2295" s="195">
        <v>39329</v>
      </c>
      <c r="M2295" s="168">
        <v>45856</v>
      </c>
      <c r="N2295" s="116" t="s">
        <v>10287</v>
      </c>
      <c r="O2295" s="116"/>
      <c r="P2295" s="116" t="s">
        <v>10282</v>
      </c>
      <c r="Q2295" s="168">
        <v>45861</v>
      </c>
    </row>
    <row r="2296" spans="1:17" hidden="1" x14ac:dyDescent="0.25">
      <c r="A2296" s="18">
        <v>1310103070</v>
      </c>
      <c r="B2296" s="14" t="s">
        <v>6751</v>
      </c>
      <c r="C2296" s="384" t="s">
        <v>19</v>
      </c>
      <c r="D2296" s="384" t="s">
        <v>6752</v>
      </c>
      <c r="E2296" s="245">
        <v>50</v>
      </c>
      <c r="F2296" s="246">
        <v>45819</v>
      </c>
      <c r="G2296" s="245" t="s">
        <v>15832</v>
      </c>
      <c r="H2296" s="246">
        <v>45841</v>
      </c>
      <c r="I2296" s="247" t="s">
        <v>8963</v>
      </c>
      <c r="J2296" s="247" t="s">
        <v>10407</v>
      </c>
      <c r="K2296" s="325" t="s">
        <v>10398</v>
      </c>
      <c r="L2296" s="195">
        <v>39329</v>
      </c>
      <c r="M2296" s="168">
        <v>45856</v>
      </c>
      <c r="N2296" s="116" t="s">
        <v>10287</v>
      </c>
      <c r="O2296" s="116"/>
      <c r="P2296" s="116" t="s">
        <v>10282</v>
      </c>
      <c r="Q2296" s="168">
        <v>45861</v>
      </c>
    </row>
    <row r="2297" spans="1:17" ht="25.5" hidden="1" x14ac:dyDescent="0.25">
      <c r="A2297" s="18">
        <v>1311100810</v>
      </c>
      <c r="B2297" s="10" t="s">
        <v>8267</v>
      </c>
      <c r="C2297" s="384" t="s">
        <v>19</v>
      </c>
      <c r="D2297" s="384" t="s">
        <v>8264</v>
      </c>
      <c r="E2297" s="245">
        <v>10</v>
      </c>
      <c r="F2297" s="246">
        <v>45819</v>
      </c>
      <c r="G2297" s="245" t="s">
        <v>15832</v>
      </c>
      <c r="H2297" s="246">
        <v>45841</v>
      </c>
      <c r="I2297" s="247" t="s">
        <v>8963</v>
      </c>
      <c r="J2297" s="247" t="s">
        <v>10002</v>
      </c>
      <c r="K2297" s="325" t="s">
        <v>10398</v>
      </c>
      <c r="L2297" s="195">
        <v>39329</v>
      </c>
      <c r="M2297" s="168">
        <v>45856</v>
      </c>
      <c r="N2297" s="116" t="s">
        <v>10287</v>
      </c>
      <c r="O2297" s="116"/>
      <c r="P2297" s="116" t="s">
        <v>10282</v>
      </c>
      <c r="Q2297" s="168">
        <v>45861</v>
      </c>
    </row>
    <row r="2298" spans="1:17" hidden="1" x14ac:dyDescent="0.25">
      <c r="A2298" s="18">
        <v>1321101370</v>
      </c>
      <c r="B2298" s="10" t="s">
        <v>15694</v>
      </c>
      <c r="C2298" s="383" t="s">
        <v>19</v>
      </c>
      <c r="D2298" s="383" t="s">
        <v>15693</v>
      </c>
      <c r="E2298" s="262">
        <v>10</v>
      </c>
      <c r="F2298" s="263">
        <v>45825</v>
      </c>
      <c r="G2298" s="263" t="s">
        <v>15832</v>
      </c>
      <c r="H2298" s="263">
        <v>45841</v>
      </c>
      <c r="I2298" s="264"/>
      <c r="J2298" s="264" t="s">
        <v>10099</v>
      </c>
      <c r="K2298" s="325" t="s">
        <v>10398</v>
      </c>
      <c r="L2298" s="195">
        <v>39329</v>
      </c>
      <c r="M2298" s="168">
        <v>45856</v>
      </c>
      <c r="N2298" s="116" t="s">
        <v>10287</v>
      </c>
      <c r="O2298" s="116"/>
      <c r="P2298" s="116" t="s">
        <v>10282</v>
      </c>
      <c r="Q2298" s="168">
        <v>45861</v>
      </c>
    </row>
    <row r="2299" spans="1:17" hidden="1" x14ac:dyDescent="0.25">
      <c r="A2299" s="18">
        <v>1523100200</v>
      </c>
      <c r="B2299" s="29" t="s">
        <v>4160</v>
      </c>
      <c r="C2299" s="383" t="s">
        <v>1469</v>
      </c>
      <c r="D2299" s="383" t="s">
        <v>4161</v>
      </c>
      <c r="E2299" s="262">
        <v>50</v>
      </c>
      <c r="F2299" s="263">
        <v>45840</v>
      </c>
      <c r="G2299" s="263" t="s">
        <v>15865</v>
      </c>
      <c r="H2299" s="263">
        <v>45847</v>
      </c>
      <c r="I2299" s="264"/>
      <c r="J2299" s="264" t="s">
        <v>10099</v>
      </c>
      <c r="K2299" s="325" t="s">
        <v>10398</v>
      </c>
      <c r="L2299" s="195">
        <v>39303</v>
      </c>
      <c r="M2299" s="168">
        <v>45852</v>
      </c>
      <c r="N2299" s="116" t="s">
        <v>11069</v>
      </c>
      <c r="O2299" s="116"/>
      <c r="P2299" s="116" t="s">
        <v>10282</v>
      </c>
      <c r="Q2299" s="168">
        <v>45856</v>
      </c>
    </row>
    <row r="2300" spans="1:17" hidden="1" x14ac:dyDescent="0.25">
      <c r="A2300" s="18">
        <v>1027100100</v>
      </c>
      <c r="B2300" s="14" t="s">
        <v>481</v>
      </c>
      <c r="C2300" s="383" t="s">
        <v>19</v>
      </c>
      <c r="D2300" s="383" t="s">
        <v>8273</v>
      </c>
      <c r="E2300" s="262">
        <v>20</v>
      </c>
      <c r="F2300" s="263">
        <v>45832</v>
      </c>
      <c r="G2300" s="263" t="s">
        <v>15866</v>
      </c>
      <c r="H2300" s="263">
        <v>45847</v>
      </c>
      <c r="I2300" s="264"/>
      <c r="J2300" s="264" t="s">
        <v>10099</v>
      </c>
      <c r="K2300" s="325" t="s">
        <v>10398</v>
      </c>
      <c r="L2300" s="195">
        <v>39302</v>
      </c>
      <c r="M2300" s="168">
        <v>45852</v>
      </c>
      <c r="N2300" s="116" t="s">
        <v>10291</v>
      </c>
      <c r="O2300" s="116"/>
      <c r="P2300" s="116" t="s">
        <v>10282</v>
      </c>
      <c r="Q2300" s="168">
        <v>45853</v>
      </c>
    </row>
    <row r="2301" spans="1:17" hidden="1" x14ac:dyDescent="0.25">
      <c r="A2301" s="18">
        <v>1022102240</v>
      </c>
      <c r="B2301" s="19" t="s">
        <v>6079</v>
      </c>
      <c r="C2301" s="383" t="s">
        <v>5722</v>
      </c>
      <c r="D2301" s="383" t="s">
        <v>6080</v>
      </c>
      <c r="E2301" s="262">
        <v>15</v>
      </c>
      <c r="F2301" s="263">
        <v>45831</v>
      </c>
      <c r="G2301" s="263" t="s">
        <v>15867</v>
      </c>
      <c r="H2301" s="263">
        <v>45847</v>
      </c>
      <c r="I2301" s="264"/>
      <c r="J2301" s="264" t="s">
        <v>10099</v>
      </c>
      <c r="K2301" s="325" t="s">
        <v>10398</v>
      </c>
      <c r="L2301" s="195">
        <v>39306</v>
      </c>
      <c r="M2301" s="168">
        <v>45852</v>
      </c>
      <c r="N2301" s="116" t="s">
        <v>10299</v>
      </c>
      <c r="O2301" s="116"/>
      <c r="P2301" s="116" t="s">
        <v>10282</v>
      </c>
      <c r="Q2301" s="168">
        <v>45853</v>
      </c>
    </row>
    <row r="2302" spans="1:17" hidden="1" x14ac:dyDescent="0.25">
      <c r="A2302" s="18">
        <v>1010100120</v>
      </c>
      <c r="B2302" s="14" t="s">
        <v>2270</v>
      </c>
      <c r="C2302" s="384" t="s">
        <v>19</v>
      </c>
      <c r="D2302" s="384" t="s">
        <v>2271</v>
      </c>
      <c r="E2302" s="245">
        <v>300</v>
      </c>
      <c r="F2302" s="246">
        <v>45833</v>
      </c>
      <c r="G2302" s="245" t="s">
        <v>15869</v>
      </c>
      <c r="H2302" s="246">
        <v>45847</v>
      </c>
      <c r="I2302" s="247" t="s">
        <v>8963</v>
      </c>
      <c r="J2302" s="247" t="s">
        <v>15895</v>
      </c>
      <c r="K2302" s="325" t="s">
        <v>10398</v>
      </c>
      <c r="L2302" s="195">
        <v>39334</v>
      </c>
      <c r="M2302" s="168">
        <v>45856</v>
      </c>
      <c r="N2302" s="116" t="s">
        <v>10284</v>
      </c>
      <c r="O2302" s="116"/>
      <c r="P2302" s="116" t="s">
        <v>10282</v>
      </c>
      <c r="Q2302" s="168">
        <v>45860</v>
      </c>
    </row>
    <row r="2303" spans="1:17" hidden="1" x14ac:dyDescent="0.25">
      <c r="A2303" s="18">
        <v>1310101780</v>
      </c>
      <c r="B2303" s="14" t="s">
        <v>520</v>
      </c>
      <c r="C2303" s="384" t="s">
        <v>19</v>
      </c>
      <c r="D2303" s="384" t="s">
        <v>7395</v>
      </c>
      <c r="E2303" s="245">
        <v>10</v>
      </c>
      <c r="F2303" s="246">
        <v>45838</v>
      </c>
      <c r="G2303" s="245" t="s">
        <v>15869</v>
      </c>
      <c r="H2303" s="246">
        <v>45847</v>
      </c>
      <c r="I2303" s="247" t="s">
        <v>8963</v>
      </c>
      <c r="J2303" s="247" t="s">
        <v>10410</v>
      </c>
      <c r="K2303" s="325" t="s">
        <v>10398</v>
      </c>
      <c r="L2303" s="195">
        <v>39333</v>
      </c>
      <c r="M2303" s="168">
        <v>45856</v>
      </c>
      <c r="N2303" s="116" t="s">
        <v>11070</v>
      </c>
      <c r="O2303" s="116"/>
      <c r="P2303" s="116" t="s">
        <v>10282</v>
      </c>
      <c r="Q2303" s="168">
        <v>45861</v>
      </c>
    </row>
    <row r="2304" spans="1:17" hidden="1" x14ac:dyDescent="0.25">
      <c r="A2304" s="18">
        <v>1546101850</v>
      </c>
      <c r="B2304" s="14" t="s">
        <v>3206</v>
      </c>
      <c r="C2304" s="384" t="s">
        <v>19</v>
      </c>
      <c r="D2304" s="384" t="s">
        <v>3207</v>
      </c>
      <c r="E2304" s="245">
        <v>20</v>
      </c>
      <c r="F2304" s="246">
        <v>45838</v>
      </c>
      <c r="G2304" s="245" t="s">
        <v>15869</v>
      </c>
      <c r="H2304" s="246">
        <v>45847</v>
      </c>
      <c r="I2304" s="247" t="s">
        <v>8963</v>
      </c>
      <c r="J2304" s="247" t="s">
        <v>10633</v>
      </c>
      <c r="K2304" s="325" t="s">
        <v>10398</v>
      </c>
      <c r="L2304" s="195">
        <v>39332</v>
      </c>
      <c r="M2304" s="168">
        <v>45856</v>
      </c>
      <c r="N2304" s="116" t="s">
        <v>10294</v>
      </c>
      <c r="O2304" s="116"/>
      <c r="P2304" s="116" t="s">
        <v>10282</v>
      </c>
      <c r="Q2304" s="168">
        <v>45859</v>
      </c>
    </row>
    <row r="2305" spans="1:17" hidden="1" x14ac:dyDescent="0.25">
      <c r="A2305" s="18">
        <v>1546101870</v>
      </c>
      <c r="B2305" s="14" t="s">
        <v>2282</v>
      </c>
      <c r="C2305" s="384" t="s">
        <v>19</v>
      </c>
      <c r="D2305" s="384" t="s">
        <v>2283</v>
      </c>
      <c r="E2305" s="245">
        <v>500</v>
      </c>
      <c r="F2305" s="246">
        <v>45840</v>
      </c>
      <c r="G2305" s="245" t="s">
        <v>15869</v>
      </c>
      <c r="H2305" s="246">
        <v>45847</v>
      </c>
      <c r="I2305" s="247" t="s">
        <v>8963</v>
      </c>
      <c r="J2305" s="247" t="s">
        <v>15884</v>
      </c>
      <c r="K2305" s="325" t="s">
        <v>10398</v>
      </c>
      <c r="L2305" s="195">
        <v>39334</v>
      </c>
      <c r="M2305" s="168">
        <v>45856</v>
      </c>
      <c r="N2305" s="116" t="s">
        <v>10284</v>
      </c>
      <c r="O2305" s="116"/>
      <c r="P2305" s="116" t="s">
        <v>10282</v>
      </c>
      <c r="Q2305" s="168">
        <v>45860</v>
      </c>
    </row>
    <row r="2306" spans="1:17" hidden="1" x14ac:dyDescent="0.25">
      <c r="A2306" s="18">
        <v>1022101080</v>
      </c>
      <c r="B2306" s="14" t="s">
        <v>10947</v>
      </c>
      <c r="C2306" s="385" t="s">
        <v>19</v>
      </c>
      <c r="D2306" s="385" t="s">
        <v>10630</v>
      </c>
      <c r="E2306" s="266">
        <v>30</v>
      </c>
      <c r="F2306" s="267">
        <v>45832</v>
      </c>
      <c r="G2306" s="267" t="s">
        <v>15870</v>
      </c>
      <c r="H2306" s="267">
        <v>45847</v>
      </c>
      <c r="I2306" s="268"/>
      <c r="J2306" s="268"/>
      <c r="K2306" s="325" t="s">
        <v>10398</v>
      </c>
      <c r="L2306" s="195">
        <v>39304</v>
      </c>
      <c r="M2306" s="168">
        <v>45852</v>
      </c>
      <c r="N2306" s="116" t="s">
        <v>15885</v>
      </c>
      <c r="O2306" s="116"/>
      <c r="P2306" s="116" t="s">
        <v>10282</v>
      </c>
      <c r="Q2306" s="168">
        <v>45859</v>
      </c>
    </row>
    <row r="2307" spans="1:17" hidden="1" x14ac:dyDescent="0.25">
      <c r="A2307" s="18">
        <v>1022104230</v>
      </c>
      <c r="B2307" s="14" t="s">
        <v>10946</v>
      </c>
      <c r="C2307" s="383" t="s">
        <v>19</v>
      </c>
      <c r="D2307" s="383" t="s">
        <v>10631</v>
      </c>
      <c r="E2307" s="262">
        <v>30</v>
      </c>
      <c r="F2307" s="263">
        <v>45832</v>
      </c>
      <c r="G2307" s="263" t="s">
        <v>15870</v>
      </c>
      <c r="H2307" s="263">
        <v>45847</v>
      </c>
      <c r="I2307" s="264"/>
      <c r="J2307" s="264" t="s">
        <v>10099</v>
      </c>
      <c r="K2307" s="325" t="s">
        <v>10398</v>
      </c>
      <c r="L2307" s="195">
        <v>39304</v>
      </c>
      <c r="M2307" s="168">
        <v>45852</v>
      </c>
      <c r="N2307" s="116" t="s">
        <v>15885</v>
      </c>
      <c r="O2307" s="116"/>
      <c r="P2307" s="116" t="s">
        <v>10282</v>
      </c>
      <c r="Q2307" s="168">
        <v>45859</v>
      </c>
    </row>
    <row r="2308" spans="1:17" hidden="1" x14ac:dyDescent="0.25">
      <c r="A2308" s="18">
        <v>1026100140</v>
      </c>
      <c r="B2308" s="14" t="s">
        <v>15504</v>
      </c>
      <c r="C2308" s="383" t="s">
        <v>19</v>
      </c>
      <c r="D2308" s="383" t="s">
        <v>8351</v>
      </c>
      <c r="E2308" s="262">
        <v>4</v>
      </c>
      <c r="F2308" s="263">
        <v>45834</v>
      </c>
      <c r="G2308" s="263" t="s">
        <v>15871</v>
      </c>
      <c r="H2308" s="263">
        <v>45847</v>
      </c>
      <c r="I2308" s="264"/>
      <c r="J2308" s="264" t="s">
        <v>10099</v>
      </c>
      <c r="K2308" s="325" t="s">
        <v>10398</v>
      </c>
      <c r="L2308" s="195">
        <v>39305</v>
      </c>
      <c r="M2308" s="168">
        <v>45852</v>
      </c>
      <c r="N2308" s="116" t="s">
        <v>11066</v>
      </c>
      <c r="O2308" s="116"/>
      <c r="P2308" s="116" t="s">
        <v>10282</v>
      </c>
      <c r="Q2308" s="168">
        <v>45853</v>
      </c>
    </row>
    <row r="2309" spans="1:17" hidden="1" x14ac:dyDescent="0.25">
      <c r="A2309" s="18">
        <v>1017100480</v>
      </c>
      <c r="B2309" s="165" t="s">
        <v>4219</v>
      </c>
      <c r="C2309" s="384" t="s">
        <v>6699</v>
      </c>
      <c r="D2309" s="384" t="s">
        <v>4220</v>
      </c>
      <c r="E2309" s="245">
        <v>20</v>
      </c>
      <c r="F2309" s="246">
        <v>45831</v>
      </c>
      <c r="G2309" s="245" t="s">
        <v>15872</v>
      </c>
      <c r="H2309" s="246">
        <v>45847</v>
      </c>
      <c r="I2309" s="247" t="s">
        <v>8963</v>
      </c>
      <c r="J2309" s="247" t="s">
        <v>10003</v>
      </c>
      <c r="K2309" s="325" t="s">
        <v>10398</v>
      </c>
      <c r="L2309" s="195">
        <v>39301</v>
      </c>
      <c r="M2309" s="168">
        <v>45852</v>
      </c>
      <c r="N2309" s="116" t="s">
        <v>10304</v>
      </c>
      <c r="O2309" s="116"/>
      <c r="P2309" s="116" t="s">
        <v>10282</v>
      </c>
      <c r="Q2309" s="168">
        <v>45856</v>
      </c>
    </row>
    <row r="2310" spans="1:17" hidden="1" x14ac:dyDescent="0.25">
      <c r="A2310" s="18">
        <v>1023100140</v>
      </c>
      <c r="B2310" s="165" t="s">
        <v>1689</v>
      </c>
      <c r="C2310" s="385" t="s">
        <v>19</v>
      </c>
      <c r="D2310" s="385" t="s">
        <v>1690</v>
      </c>
      <c r="E2310" s="266">
        <v>120</v>
      </c>
      <c r="F2310" s="267">
        <v>45841</v>
      </c>
      <c r="G2310" s="267" t="s">
        <v>15873</v>
      </c>
      <c r="H2310" s="267">
        <v>45847</v>
      </c>
      <c r="I2310" s="268"/>
      <c r="J2310" s="268"/>
      <c r="K2310" s="325" t="s">
        <v>10398</v>
      </c>
      <c r="L2310" s="195">
        <v>39257</v>
      </c>
      <c r="M2310" s="168">
        <v>45848</v>
      </c>
      <c r="N2310" s="116" t="s">
        <v>10988</v>
      </c>
      <c r="O2310" s="116"/>
      <c r="P2310" s="116" t="s">
        <v>10282</v>
      </c>
      <c r="Q2310" s="168">
        <v>45852</v>
      </c>
    </row>
    <row r="2311" spans="1:17" hidden="1" x14ac:dyDescent="0.25">
      <c r="A2311" s="18">
        <v>1023100340</v>
      </c>
      <c r="B2311" s="165" t="s">
        <v>1683</v>
      </c>
      <c r="C2311" s="385" t="s">
        <v>19</v>
      </c>
      <c r="D2311" s="385" t="s">
        <v>1684</v>
      </c>
      <c r="E2311" s="266">
        <v>120</v>
      </c>
      <c r="F2311" s="267">
        <v>45841</v>
      </c>
      <c r="G2311" s="267" t="s">
        <v>15873</v>
      </c>
      <c r="H2311" s="267">
        <v>45847</v>
      </c>
      <c r="I2311" s="268"/>
      <c r="J2311" s="268"/>
      <c r="K2311" s="325" t="s">
        <v>10398</v>
      </c>
      <c r="L2311" s="195">
        <v>39257</v>
      </c>
      <c r="M2311" s="168">
        <v>45848</v>
      </c>
      <c r="N2311" s="116" t="s">
        <v>10988</v>
      </c>
      <c r="O2311" s="116"/>
      <c r="P2311" s="116" t="s">
        <v>10282</v>
      </c>
      <c r="Q2311" s="168">
        <v>45852</v>
      </c>
    </row>
    <row r="2312" spans="1:17" hidden="1" x14ac:dyDescent="0.25">
      <c r="A2312" s="18">
        <v>1810103730</v>
      </c>
      <c r="B2312" s="165" t="s">
        <v>4835</v>
      </c>
      <c r="C2312" s="384" t="s">
        <v>19</v>
      </c>
      <c r="D2312" s="384" t="s">
        <v>4836</v>
      </c>
      <c r="E2312" s="245">
        <v>60</v>
      </c>
      <c r="F2312" s="246">
        <v>45833</v>
      </c>
      <c r="G2312" s="245" t="s">
        <v>15874</v>
      </c>
      <c r="H2312" s="246">
        <v>45847</v>
      </c>
      <c r="I2312" s="247" t="s">
        <v>8963</v>
      </c>
      <c r="J2312" s="247" t="s">
        <v>10633</v>
      </c>
      <c r="K2312" s="325" t="s">
        <v>10398</v>
      </c>
      <c r="L2312" s="195">
        <v>39307</v>
      </c>
      <c r="M2312" s="168">
        <v>45852</v>
      </c>
      <c r="N2312" s="116" t="s">
        <v>10175</v>
      </c>
      <c r="O2312" s="116"/>
      <c r="P2312" s="116" t="s">
        <v>10282</v>
      </c>
      <c r="Q2312" s="168">
        <v>45856</v>
      </c>
    </row>
    <row r="2313" spans="1:17" hidden="1" x14ac:dyDescent="0.25">
      <c r="A2313" s="18">
        <v>1810103930</v>
      </c>
      <c r="B2313" s="165" t="s">
        <v>4879</v>
      </c>
      <c r="C2313" s="383" t="s">
        <v>19</v>
      </c>
      <c r="D2313" s="383" t="s">
        <v>9102</v>
      </c>
      <c r="E2313" s="262">
        <v>100</v>
      </c>
      <c r="F2313" s="263">
        <v>45833</v>
      </c>
      <c r="G2313" s="263" t="s">
        <v>15874</v>
      </c>
      <c r="H2313" s="263">
        <v>45847</v>
      </c>
      <c r="I2313" s="264"/>
      <c r="J2313" s="264" t="s">
        <v>10099</v>
      </c>
      <c r="K2313" s="325" t="s">
        <v>10398</v>
      </c>
      <c r="L2313" s="195">
        <v>39307</v>
      </c>
      <c r="M2313" s="168">
        <v>45852</v>
      </c>
      <c r="N2313" s="116" t="s">
        <v>10175</v>
      </c>
      <c r="O2313" s="116"/>
      <c r="P2313" s="116" t="s">
        <v>10282</v>
      </c>
      <c r="Q2313" s="168">
        <v>45856</v>
      </c>
    </row>
    <row r="2314" spans="1:17" hidden="1" x14ac:dyDescent="0.25">
      <c r="A2314" s="18">
        <v>1810104080</v>
      </c>
      <c r="B2314" s="165" t="s">
        <v>4935</v>
      </c>
      <c r="C2314" s="383" t="s">
        <v>19</v>
      </c>
      <c r="D2314" s="383" t="s">
        <v>4936</v>
      </c>
      <c r="E2314" s="262">
        <v>50</v>
      </c>
      <c r="F2314" s="263">
        <v>45833</v>
      </c>
      <c r="G2314" s="263" t="s">
        <v>15874</v>
      </c>
      <c r="H2314" s="263">
        <v>45847</v>
      </c>
      <c r="I2314" s="264"/>
      <c r="J2314" s="264" t="s">
        <v>10099</v>
      </c>
      <c r="K2314" s="325" t="s">
        <v>10398</v>
      </c>
      <c r="L2314" s="195">
        <v>39307</v>
      </c>
      <c r="M2314" s="168">
        <v>45852</v>
      </c>
      <c r="N2314" s="116" t="s">
        <v>10175</v>
      </c>
      <c r="O2314" s="116"/>
      <c r="P2314" s="116" t="s">
        <v>10282</v>
      </c>
      <c r="Q2314" s="168">
        <v>45856</v>
      </c>
    </row>
    <row r="2315" spans="1:17" hidden="1" x14ac:dyDescent="0.25">
      <c r="A2315" s="18">
        <v>1016101010</v>
      </c>
      <c r="B2315" s="165" t="s">
        <v>15653</v>
      </c>
      <c r="C2315" s="383" t="s">
        <v>19</v>
      </c>
      <c r="D2315" s="383" t="s">
        <v>8448</v>
      </c>
      <c r="E2315" s="262">
        <v>20</v>
      </c>
      <c r="F2315" s="263">
        <v>45833</v>
      </c>
      <c r="G2315" s="263" t="s">
        <v>15876</v>
      </c>
      <c r="H2315" s="263">
        <v>45847</v>
      </c>
      <c r="I2315" s="264"/>
      <c r="J2315" s="264" t="s">
        <v>10099</v>
      </c>
      <c r="K2315" s="325" t="s">
        <v>10398</v>
      </c>
      <c r="L2315" s="195">
        <v>39298</v>
      </c>
      <c r="M2315" s="168">
        <v>45852</v>
      </c>
      <c r="N2315" s="116" t="s">
        <v>10305</v>
      </c>
      <c r="O2315" s="116"/>
      <c r="P2315" s="116" t="s">
        <v>10282</v>
      </c>
      <c r="Q2315" s="168">
        <v>45853</v>
      </c>
    </row>
    <row r="2316" spans="1:17" hidden="1" x14ac:dyDescent="0.25">
      <c r="A2316" s="18">
        <v>1546100830</v>
      </c>
      <c r="B2316" s="379" t="s">
        <v>3445</v>
      </c>
      <c r="C2316" s="384" t="s">
        <v>19</v>
      </c>
      <c r="D2316" s="384" t="s">
        <v>10288</v>
      </c>
      <c r="E2316" s="245">
        <v>20</v>
      </c>
      <c r="F2316" s="246">
        <v>45841</v>
      </c>
      <c r="G2316" s="245" t="s">
        <v>15868</v>
      </c>
      <c r="H2316" s="246">
        <v>45847</v>
      </c>
      <c r="I2316" s="247" t="s">
        <v>8963</v>
      </c>
      <c r="J2316" s="247" t="s">
        <v>10154</v>
      </c>
      <c r="K2316" s="325" t="s">
        <v>10398</v>
      </c>
      <c r="L2316" s="195">
        <v>39299</v>
      </c>
      <c r="M2316" s="168">
        <v>45852</v>
      </c>
      <c r="N2316" s="116" t="s">
        <v>11938</v>
      </c>
      <c r="O2316" s="116"/>
      <c r="P2316" s="116" t="s">
        <v>10282</v>
      </c>
      <c r="Q2316" s="168">
        <v>45853</v>
      </c>
    </row>
    <row r="2317" spans="1:17" hidden="1" x14ac:dyDescent="0.25">
      <c r="A2317" s="18">
        <v>1810104270</v>
      </c>
      <c r="B2317" s="165" t="s">
        <v>5005</v>
      </c>
      <c r="C2317" s="385" t="s">
        <v>19</v>
      </c>
      <c r="D2317" s="385" t="s">
        <v>5006</v>
      </c>
      <c r="E2317" s="266">
        <v>50</v>
      </c>
      <c r="F2317" s="267">
        <v>45846</v>
      </c>
      <c r="G2317" s="267" t="s">
        <v>15875</v>
      </c>
      <c r="H2317" s="267">
        <v>45847</v>
      </c>
      <c r="I2317" s="268"/>
      <c r="J2317" s="268"/>
      <c r="K2317" s="325" t="s">
        <v>10398</v>
      </c>
      <c r="L2317" s="195">
        <v>39307</v>
      </c>
      <c r="M2317" s="168">
        <v>45852</v>
      </c>
      <c r="N2317" s="116" t="s">
        <v>10175</v>
      </c>
      <c r="O2317" s="116"/>
      <c r="P2317" s="116" t="s">
        <v>10282</v>
      </c>
      <c r="Q2317" s="168">
        <v>45856</v>
      </c>
    </row>
    <row r="2318" spans="1:17" hidden="1" x14ac:dyDescent="0.25">
      <c r="A2318" s="18">
        <v>1013100090</v>
      </c>
      <c r="B2318" s="165" t="s">
        <v>8015</v>
      </c>
      <c r="C2318" s="385" t="s">
        <v>7375</v>
      </c>
      <c r="D2318" s="385" t="s">
        <v>7703</v>
      </c>
      <c r="E2318" s="266">
        <v>4</v>
      </c>
      <c r="F2318" s="267">
        <v>45852</v>
      </c>
      <c r="G2318" s="267" t="s">
        <v>15911</v>
      </c>
      <c r="H2318" s="267">
        <v>45853</v>
      </c>
      <c r="I2318" s="268"/>
      <c r="J2318" s="268"/>
      <c r="K2318" s="325" t="s">
        <v>10398</v>
      </c>
      <c r="L2318" s="195">
        <v>39327</v>
      </c>
      <c r="M2318" s="168">
        <v>45856</v>
      </c>
      <c r="N2318" s="116" t="s">
        <v>10291</v>
      </c>
      <c r="O2318" s="116"/>
      <c r="P2318" s="116" t="s">
        <v>10282</v>
      </c>
      <c r="Q2318" s="168">
        <v>45860</v>
      </c>
    </row>
    <row r="2319" spans="1:17" hidden="1" x14ac:dyDescent="0.25">
      <c r="A2319" s="18">
        <v>1027100250</v>
      </c>
      <c r="B2319" s="165" t="s">
        <v>7699</v>
      </c>
      <c r="C2319" s="383" t="s">
        <v>7375</v>
      </c>
      <c r="D2319" s="383" t="s">
        <v>7702</v>
      </c>
      <c r="E2319" s="262">
        <v>3</v>
      </c>
      <c r="F2319" s="263">
        <v>45852</v>
      </c>
      <c r="G2319" s="263" t="s">
        <v>15911</v>
      </c>
      <c r="H2319" s="263">
        <v>45853</v>
      </c>
      <c r="I2319" s="264"/>
      <c r="J2319" s="264" t="s">
        <v>10099</v>
      </c>
      <c r="K2319" s="325" t="s">
        <v>10398</v>
      </c>
      <c r="L2319" s="195">
        <v>39327</v>
      </c>
      <c r="M2319" s="168">
        <v>45856</v>
      </c>
      <c r="N2319" s="116" t="s">
        <v>10291</v>
      </c>
      <c r="O2319" s="116"/>
      <c r="P2319" s="116" t="s">
        <v>10282</v>
      </c>
      <c r="Q2319" s="168">
        <v>45860</v>
      </c>
    </row>
    <row r="2320" spans="1:17" hidden="1" x14ac:dyDescent="0.25">
      <c r="A2320" s="18">
        <v>1310111110</v>
      </c>
      <c r="B2320" s="191" t="s">
        <v>9978</v>
      </c>
      <c r="C2320" s="385" t="s">
        <v>19</v>
      </c>
      <c r="D2320" s="385" t="s">
        <v>10135</v>
      </c>
      <c r="E2320" s="266">
        <v>3</v>
      </c>
      <c r="F2320" s="267">
        <v>45852</v>
      </c>
      <c r="G2320" s="267" t="s">
        <v>15912</v>
      </c>
      <c r="H2320" s="267">
        <v>45853</v>
      </c>
      <c r="I2320" s="268"/>
      <c r="J2320" s="268"/>
      <c r="K2320" s="325" t="s">
        <v>10398</v>
      </c>
      <c r="L2320" s="195">
        <v>39328</v>
      </c>
      <c r="M2320" s="168">
        <v>45856</v>
      </c>
      <c r="N2320" s="116" t="s">
        <v>10466</v>
      </c>
      <c r="O2320" s="116"/>
      <c r="P2320" s="116" t="s">
        <v>10282</v>
      </c>
      <c r="Q2320" s="168">
        <v>45859</v>
      </c>
    </row>
    <row r="2321" spans="1:17" hidden="1" x14ac:dyDescent="0.25">
      <c r="A2321" s="18">
        <v>1011100040</v>
      </c>
      <c r="B2321" s="165" t="s">
        <v>4215</v>
      </c>
      <c r="C2321" s="385" t="s">
        <v>4216</v>
      </c>
      <c r="D2321" s="385" t="s">
        <v>4217</v>
      </c>
      <c r="E2321" s="266">
        <v>300</v>
      </c>
      <c r="F2321" s="267">
        <v>45860</v>
      </c>
      <c r="G2321" s="267" t="s">
        <v>15918</v>
      </c>
      <c r="H2321" s="267">
        <v>45860</v>
      </c>
      <c r="I2321" s="268"/>
      <c r="J2321" s="268"/>
      <c r="K2321" s="325" t="s">
        <v>10459</v>
      </c>
      <c r="L2321" s="195">
        <v>39391</v>
      </c>
      <c r="M2321" s="168">
        <v>45860</v>
      </c>
      <c r="N2321" s="116" t="s">
        <v>10304</v>
      </c>
      <c r="O2321" s="116"/>
      <c r="P2321" s="116" t="s">
        <v>10282</v>
      </c>
      <c r="Q2321" s="168">
        <v>45860</v>
      </c>
    </row>
    <row r="2322" spans="1:17" hidden="1" x14ac:dyDescent="0.25">
      <c r="A2322" s="18">
        <v>1022104240</v>
      </c>
      <c r="B2322" s="191" t="s">
        <v>9691</v>
      </c>
      <c r="C2322" s="384" t="s">
        <v>19</v>
      </c>
      <c r="D2322" s="384" t="s">
        <v>10849</v>
      </c>
      <c r="E2322" s="245">
        <v>6</v>
      </c>
      <c r="F2322" s="246">
        <v>45764</v>
      </c>
      <c r="G2322" s="246"/>
      <c r="H2322" s="246"/>
      <c r="I2322" s="247" t="s">
        <v>8963</v>
      </c>
      <c r="J2322" s="247" t="s">
        <v>10003</v>
      </c>
      <c r="K2322" s="338" t="s">
        <v>15421</v>
      </c>
      <c r="L2322" s="195">
        <v>38478</v>
      </c>
      <c r="M2322" s="168">
        <v>45776</v>
      </c>
      <c r="N2322" s="116" t="s">
        <v>11755</v>
      </c>
      <c r="O2322" s="116"/>
      <c r="P2322" s="116" t="s">
        <v>10282</v>
      </c>
      <c r="Q2322" s="168">
        <v>45789</v>
      </c>
    </row>
    <row r="2323" spans="1:17" hidden="1" x14ac:dyDescent="0.25">
      <c r="A2323" s="18">
        <v>1219107400</v>
      </c>
      <c r="B2323" s="165" t="s">
        <v>11702</v>
      </c>
      <c r="C2323" s="193" t="s">
        <v>19</v>
      </c>
      <c r="D2323" s="193" t="s">
        <v>11704</v>
      </c>
      <c r="E2323" s="50">
        <v>12</v>
      </c>
      <c r="F2323" s="168">
        <v>45911</v>
      </c>
      <c r="G2323" s="168"/>
      <c r="H2323" s="168"/>
      <c r="I2323" s="161" t="s">
        <v>8963</v>
      </c>
      <c r="J2323" s="161" t="s">
        <v>10154</v>
      </c>
      <c r="K2323" s="325" t="s">
        <v>10281</v>
      </c>
      <c r="L2323" s="195">
        <v>39986</v>
      </c>
      <c r="M2323" s="168">
        <v>45922</v>
      </c>
      <c r="N2323" s="116" t="s">
        <v>10281</v>
      </c>
      <c r="O2323" s="116"/>
      <c r="P2323" s="116" t="s">
        <v>10282</v>
      </c>
      <c r="Q2323" s="168">
        <v>45923</v>
      </c>
    </row>
    <row r="2324" spans="1:17" hidden="1" x14ac:dyDescent="0.25">
      <c r="A2324" s="18">
        <v>1248100030</v>
      </c>
      <c r="B2324" s="379" t="s">
        <v>1547</v>
      </c>
      <c r="C2324" s="341" t="s">
        <v>19</v>
      </c>
      <c r="D2324" s="341" t="s">
        <v>6949</v>
      </c>
      <c r="E2324" s="50">
        <v>10</v>
      </c>
      <c r="F2324" s="168">
        <v>45916</v>
      </c>
      <c r="G2324" s="168"/>
      <c r="H2324" s="168"/>
      <c r="I2324" s="161"/>
      <c r="J2324" s="161"/>
      <c r="K2324" s="325" t="s">
        <v>10281</v>
      </c>
      <c r="L2324" s="195">
        <v>39986</v>
      </c>
      <c r="M2324" s="168">
        <v>45922</v>
      </c>
      <c r="N2324" s="116" t="s">
        <v>10281</v>
      </c>
      <c r="O2324" s="116"/>
      <c r="P2324" s="116" t="s">
        <v>10282</v>
      </c>
      <c r="Q2324" s="168">
        <v>45923</v>
      </c>
    </row>
    <row r="2325" spans="1:17" hidden="1" x14ac:dyDescent="0.25">
      <c r="A2325" s="18">
        <v>1810105400</v>
      </c>
      <c r="B2325" s="191" t="s">
        <v>4974</v>
      </c>
      <c r="C2325" s="193" t="s">
        <v>19</v>
      </c>
      <c r="D2325" s="193" t="s">
        <v>6626</v>
      </c>
      <c r="E2325" s="50">
        <v>100</v>
      </c>
      <c r="F2325" s="168">
        <v>45917</v>
      </c>
      <c r="G2325" s="168"/>
      <c r="H2325" s="168"/>
      <c r="I2325" s="161" t="s">
        <v>8963</v>
      </c>
      <c r="J2325" s="161" t="s">
        <v>10780</v>
      </c>
      <c r="K2325" s="325" t="s">
        <v>10175</v>
      </c>
      <c r="L2325" s="195">
        <v>39992</v>
      </c>
      <c r="M2325" s="168">
        <v>45923</v>
      </c>
      <c r="N2325" s="116" t="s">
        <v>10175</v>
      </c>
      <c r="O2325" s="116"/>
      <c r="P2325" s="116" t="s">
        <v>10282</v>
      </c>
      <c r="Q2325" s="168">
        <v>45923</v>
      </c>
    </row>
    <row r="2326" spans="1:17" hidden="1" x14ac:dyDescent="0.25">
      <c r="A2326" s="18">
        <v>1523100820</v>
      </c>
      <c r="B2326" s="165" t="s">
        <v>5402</v>
      </c>
      <c r="C2326" s="193" t="s">
        <v>19</v>
      </c>
      <c r="D2326" s="193" t="s">
        <v>7414</v>
      </c>
      <c r="E2326" s="50">
        <v>15</v>
      </c>
      <c r="F2326" s="168">
        <v>45917</v>
      </c>
      <c r="G2326" s="168"/>
      <c r="H2326" s="168"/>
      <c r="I2326" s="161" t="s">
        <v>8963</v>
      </c>
      <c r="J2326" s="161" t="s">
        <v>10002</v>
      </c>
      <c r="K2326" s="325" t="s">
        <v>10465</v>
      </c>
      <c r="L2326" s="195">
        <v>39991</v>
      </c>
      <c r="M2326" s="168">
        <v>45923</v>
      </c>
      <c r="N2326" s="116" t="s">
        <v>10465</v>
      </c>
      <c r="O2326" s="116"/>
      <c r="P2326" s="116" t="s">
        <v>10282</v>
      </c>
      <c r="Q2326" s="168">
        <v>45923</v>
      </c>
    </row>
    <row r="2327" spans="1:17" hidden="1" x14ac:dyDescent="0.25">
      <c r="A2327" s="18">
        <v>1018101080</v>
      </c>
      <c r="B2327" s="376" t="s">
        <v>11097</v>
      </c>
      <c r="C2327" s="33" t="s">
        <v>731</v>
      </c>
      <c r="D2327" s="33" t="s">
        <v>11099</v>
      </c>
      <c r="E2327" s="50">
        <v>12</v>
      </c>
      <c r="F2327" s="168">
        <v>46008</v>
      </c>
      <c r="G2327" s="269"/>
      <c r="H2327" s="168"/>
      <c r="I2327" s="161" t="s">
        <v>8963</v>
      </c>
      <c r="J2327" s="161" t="s">
        <v>10410</v>
      </c>
      <c r="K2327" s="325" t="s">
        <v>10398</v>
      </c>
      <c r="L2327" s="195">
        <v>40807</v>
      </c>
      <c r="M2327" s="168">
        <v>46010</v>
      </c>
      <c r="N2327" s="116" t="s">
        <v>10618</v>
      </c>
      <c r="O2327" s="116"/>
      <c r="P2327" s="116" t="s">
        <v>10283</v>
      </c>
      <c r="Q2327" s="168">
        <v>46014</v>
      </c>
    </row>
    <row r="2328" spans="1:17" hidden="1" x14ac:dyDescent="0.25">
      <c r="A2328" s="18">
        <v>1010101680</v>
      </c>
      <c r="B2328" s="376" t="s">
        <v>7780</v>
      </c>
      <c r="C2328" s="33" t="s">
        <v>731</v>
      </c>
      <c r="D2328" s="33" t="s">
        <v>7781</v>
      </c>
      <c r="E2328" s="50">
        <v>10</v>
      </c>
      <c r="F2328" s="168">
        <v>46050</v>
      </c>
      <c r="G2328" s="269"/>
      <c r="H2328" s="168"/>
      <c r="I2328" s="161"/>
      <c r="J2328" s="161"/>
      <c r="K2328" s="325" t="s">
        <v>10398</v>
      </c>
      <c r="L2328" s="195">
        <v>41226</v>
      </c>
      <c r="M2328" s="168">
        <v>46065</v>
      </c>
      <c r="N2328" s="116" t="s">
        <v>11874</v>
      </c>
      <c r="O2328" s="116"/>
      <c r="P2328" s="116" t="s">
        <v>10282</v>
      </c>
      <c r="Q2328" s="168">
        <v>46065</v>
      </c>
    </row>
    <row r="2329" spans="1:17" hidden="1" x14ac:dyDescent="0.25">
      <c r="A2329" s="18">
        <v>1010102270</v>
      </c>
      <c r="B2329" s="165" t="s">
        <v>1705</v>
      </c>
      <c r="C2329" s="33" t="s">
        <v>19</v>
      </c>
      <c r="D2329" s="33" t="s">
        <v>1706</v>
      </c>
      <c r="E2329" s="50">
        <v>15</v>
      </c>
      <c r="F2329" s="168">
        <v>46050</v>
      </c>
      <c r="G2329" s="269"/>
      <c r="H2329" s="168"/>
      <c r="I2329" s="161"/>
      <c r="J2329" s="161" t="s">
        <v>10099</v>
      </c>
      <c r="K2329" s="325" t="s">
        <v>10398</v>
      </c>
      <c r="L2329" s="195">
        <v>41226</v>
      </c>
      <c r="M2329" s="168">
        <v>46065</v>
      </c>
      <c r="N2329" s="116" t="s">
        <v>11874</v>
      </c>
      <c r="O2329" s="116"/>
      <c r="P2329" s="116" t="s">
        <v>10282</v>
      </c>
      <c r="Q2329" s="168">
        <v>46065</v>
      </c>
    </row>
    <row r="2330" spans="1:17" hidden="1" x14ac:dyDescent="0.25">
      <c r="A2330" s="18">
        <v>1012100020</v>
      </c>
      <c r="B2330" s="165" t="s">
        <v>4182</v>
      </c>
      <c r="C2330" s="33" t="s">
        <v>19</v>
      </c>
      <c r="D2330" s="33" t="s">
        <v>4183</v>
      </c>
      <c r="E2330" s="50">
        <v>12</v>
      </c>
      <c r="F2330" s="168">
        <v>46050</v>
      </c>
      <c r="G2330" s="269"/>
      <c r="H2330" s="168"/>
      <c r="I2330" s="161"/>
      <c r="J2330" s="161"/>
      <c r="K2330" s="325" t="s">
        <v>10398</v>
      </c>
      <c r="L2330" s="195">
        <v>41226</v>
      </c>
      <c r="M2330" s="168">
        <v>46065</v>
      </c>
      <c r="N2330" s="116" t="s">
        <v>11874</v>
      </c>
      <c r="O2330" s="116"/>
      <c r="P2330" s="116" t="s">
        <v>10282</v>
      </c>
      <c r="Q2330" s="168">
        <v>46065</v>
      </c>
    </row>
    <row r="2331" spans="1:17" hidden="1" x14ac:dyDescent="0.25">
      <c r="A2331" s="18">
        <v>1512107030</v>
      </c>
      <c r="B2331" s="381" t="s">
        <v>4902</v>
      </c>
      <c r="C2331" s="33" t="s">
        <v>19</v>
      </c>
      <c r="D2331" s="33" t="s">
        <v>7469</v>
      </c>
      <c r="E2331" s="50">
        <v>40</v>
      </c>
      <c r="F2331" s="168">
        <v>46051</v>
      </c>
      <c r="G2331" s="269"/>
      <c r="H2331" s="168"/>
      <c r="I2331" s="161" t="s">
        <v>8963</v>
      </c>
      <c r="J2331" s="161" t="s">
        <v>10678</v>
      </c>
      <c r="K2331" s="325" t="s">
        <v>10398</v>
      </c>
      <c r="L2331" s="195">
        <v>41227</v>
      </c>
      <c r="M2331" s="168">
        <v>46065</v>
      </c>
      <c r="N2331" s="116" t="s">
        <v>10175</v>
      </c>
      <c r="O2331" s="116"/>
      <c r="P2331" s="116" t="s">
        <v>10282</v>
      </c>
      <c r="Q2331" s="168">
        <v>46071</v>
      </c>
    </row>
    <row r="2332" spans="1:17" hidden="1" x14ac:dyDescent="0.25">
      <c r="A2332" s="18">
        <v>1521100080</v>
      </c>
      <c r="B2332" s="14" t="s">
        <v>6256</v>
      </c>
      <c r="C2332" s="33" t="s">
        <v>19</v>
      </c>
      <c r="D2332" s="33" t="s">
        <v>6257</v>
      </c>
      <c r="E2332" s="50">
        <v>100</v>
      </c>
      <c r="F2332" s="168">
        <v>46051</v>
      </c>
      <c r="G2332" s="269"/>
      <c r="H2332" s="168"/>
      <c r="I2332" s="161" t="s">
        <v>8963</v>
      </c>
      <c r="J2332" s="161" t="s">
        <v>10680</v>
      </c>
      <c r="K2332" s="325" t="s">
        <v>10398</v>
      </c>
      <c r="L2332" s="195">
        <v>41227</v>
      </c>
      <c r="M2332" s="168">
        <v>46065</v>
      </c>
      <c r="N2332" s="116" t="s">
        <v>10175</v>
      </c>
      <c r="O2332" s="116"/>
      <c r="P2332" s="116" t="s">
        <v>10282</v>
      </c>
      <c r="Q2332" s="168">
        <v>46071</v>
      </c>
    </row>
    <row r="2333" spans="1:17" hidden="1" x14ac:dyDescent="0.25">
      <c r="A2333" s="18">
        <v>1521100070</v>
      </c>
      <c r="B2333" s="14" t="s">
        <v>6254</v>
      </c>
      <c r="C2333" s="33" t="s">
        <v>19</v>
      </c>
      <c r="D2333" s="33" t="s">
        <v>6255</v>
      </c>
      <c r="E2333" s="50">
        <v>150</v>
      </c>
      <c r="F2333" s="168">
        <v>46051</v>
      </c>
      <c r="G2333" s="269"/>
      <c r="H2333" s="168"/>
      <c r="I2333" s="161"/>
      <c r="J2333" s="161"/>
      <c r="K2333" s="325" t="s">
        <v>10398</v>
      </c>
      <c r="L2333" s="195">
        <v>41227</v>
      </c>
      <c r="M2333" s="168">
        <v>46065</v>
      </c>
      <c r="N2333" s="116" t="s">
        <v>10175</v>
      </c>
      <c r="O2333" s="116"/>
      <c r="P2333" s="116" t="s">
        <v>10282</v>
      </c>
      <c r="Q2333" s="168">
        <v>46071</v>
      </c>
    </row>
    <row r="2334" spans="1:17" hidden="1" x14ac:dyDescent="0.25">
      <c r="A2334" s="18">
        <v>1019103350</v>
      </c>
      <c r="B2334" s="14" t="s">
        <v>5541</v>
      </c>
      <c r="C2334" s="33" t="s">
        <v>19</v>
      </c>
      <c r="D2334" s="33" t="s">
        <v>5542</v>
      </c>
      <c r="E2334" s="50">
        <v>60</v>
      </c>
      <c r="F2334" s="168">
        <v>46043</v>
      </c>
      <c r="G2334" s="269"/>
      <c r="H2334" s="168"/>
      <c r="I2334" s="161" t="s">
        <v>8963</v>
      </c>
      <c r="J2334" s="161" t="s">
        <v>10870</v>
      </c>
      <c r="K2334" s="325" t="s">
        <v>17914</v>
      </c>
      <c r="L2334" s="195">
        <v>41248</v>
      </c>
      <c r="M2334" s="168">
        <v>46069</v>
      </c>
      <c r="N2334" s="116" t="s">
        <v>10273</v>
      </c>
      <c r="O2334" s="116"/>
      <c r="P2334" s="116" t="s">
        <v>10282</v>
      </c>
      <c r="Q2334" s="168">
        <v>46079</v>
      </c>
    </row>
    <row r="2335" spans="1:17" hidden="1" x14ac:dyDescent="0.25">
      <c r="A2335" s="18">
        <v>1019101920</v>
      </c>
      <c r="B2335" s="14" t="s">
        <v>3778</v>
      </c>
      <c r="C2335" s="14" t="s">
        <v>19</v>
      </c>
      <c r="D2335" s="14" t="s">
        <v>7464</v>
      </c>
      <c r="E2335" s="50">
        <v>4</v>
      </c>
      <c r="F2335" s="168">
        <v>46044</v>
      </c>
      <c r="G2335" s="269"/>
      <c r="H2335" s="168"/>
      <c r="I2335" s="161"/>
      <c r="J2335" s="161" t="s">
        <v>10099</v>
      </c>
      <c r="K2335" s="325" t="s">
        <v>17914</v>
      </c>
      <c r="L2335" s="195">
        <v>41249</v>
      </c>
      <c r="M2335" s="168">
        <v>46069</v>
      </c>
      <c r="N2335" s="116" t="s">
        <v>15885</v>
      </c>
      <c r="O2335" s="116"/>
      <c r="P2335" s="116" t="s">
        <v>10282</v>
      </c>
      <c r="Q2335" s="168">
        <v>46071</v>
      </c>
    </row>
    <row r="2336" spans="1:17" hidden="1" x14ac:dyDescent="0.25">
      <c r="A2336" s="18">
        <v>1546101880</v>
      </c>
      <c r="B2336" s="14" t="s">
        <v>2280</v>
      </c>
      <c r="C2336" s="14" t="s">
        <v>19</v>
      </c>
      <c r="D2336" s="14" t="s">
        <v>16011</v>
      </c>
      <c r="E2336" s="50">
        <v>75</v>
      </c>
      <c r="F2336" s="168">
        <v>46049</v>
      </c>
      <c r="G2336" s="269"/>
      <c r="H2336" s="168"/>
      <c r="I2336" s="161" t="s">
        <v>8963</v>
      </c>
      <c r="J2336" s="161" t="s">
        <v>10526</v>
      </c>
      <c r="K2336" s="325" t="s">
        <v>17914</v>
      </c>
      <c r="L2336" s="195">
        <v>41249</v>
      </c>
      <c r="M2336" s="168">
        <v>46069</v>
      </c>
      <c r="N2336" s="116" t="s">
        <v>15885</v>
      </c>
      <c r="O2336" s="116"/>
      <c r="P2336" s="116" t="s">
        <v>10282</v>
      </c>
      <c r="Q2336" s="168">
        <v>46071</v>
      </c>
    </row>
    <row r="2337" spans="1:17" ht="25.5" hidden="1" x14ac:dyDescent="0.25">
      <c r="A2337" s="18">
        <v>1014100030</v>
      </c>
      <c r="B2337" s="14" t="s">
        <v>10943</v>
      </c>
      <c r="C2337" s="14" t="s">
        <v>19</v>
      </c>
      <c r="D2337" s="14" t="s">
        <v>10942</v>
      </c>
      <c r="E2337" s="50">
        <v>500</v>
      </c>
      <c r="F2337" s="168">
        <v>46050</v>
      </c>
      <c r="G2337" s="269"/>
      <c r="H2337" s="168"/>
      <c r="I2337" s="161"/>
      <c r="J2337" s="161" t="s">
        <v>10099</v>
      </c>
      <c r="K2337" s="325" t="s">
        <v>17914</v>
      </c>
      <c r="L2337" s="195">
        <v>41249</v>
      </c>
      <c r="M2337" s="168">
        <v>46069</v>
      </c>
      <c r="N2337" s="116" t="s">
        <v>15885</v>
      </c>
      <c r="O2337" s="116"/>
      <c r="P2337" s="116" t="s">
        <v>10282</v>
      </c>
      <c r="Q2337" s="168">
        <v>46071</v>
      </c>
    </row>
    <row r="2338" spans="1:17" hidden="1" x14ac:dyDescent="0.25">
      <c r="A2338" s="18">
        <v>1022104230</v>
      </c>
      <c r="B2338" s="14" t="s">
        <v>10946</v>
      </c>
      <c r="C2338" s="14" t="s">
        <v>19</v>
      </c>
      <c r="D2338" s="14" t="s">
        <v>10631</v>
      </c>
      <c r="E2338" s="50">
        <v>30</v>
      </c>
      <c r="F2338" s="168">
        <v>46050</v>
      </c>
      <c r="G2338" s="269"/>
      <c r="H2338" s="168"/>
      <c r="I2338" s="161"/>
      <c r="J2338" s="161"/>
      <c r="K2338" s="325" t="s">
        <v>17914</v>
      </c>
      <c r="L2338" s="195">
        <v>41249</v>
      </c>
      <c r="M2338" s="168">
        <v>46069</v>
      </c>
      <c r="N2338" s="116" t="s">
        <v>15885</v>
      </c>
      <c r="O2338" s="116"/>
      <c r="P2338" s="116" t="s">
        <v>10282</v>
      </c>
      <c r="Q2338" s="168">
        <v>46071</v>
      </c>
    </row>
    <row r="2339" spans="1:17" hidden="1" x14ac:dyDescent="0.25">
      <c r="A2339" s="18">
        <v>1546101840</v>
      </c>
      <c r="B2339" s="14" t="s">
        <v>3204</v>
      </c>
      <c r="C2339" s="14" t="s">
        <v>19</v>
      </c>
      <c r="D2339" s="14" t="s">
        <v>3205</v>
      </c>
      <c r="E2339" s="50">
        <v>60</v>
      </c>
      <c r="F2339" s="168">
        <v>46050</v>
      </c>
      <c r="G2339" s="269"/>
      <c r="H2339" s="168"/>
      <c r="I2339" s="161" t="s">
        <v>8963</v>
      </c>
      <c r="J2339" s="161" t="s">
        <v>10154</v>
      </c>
      <c r="K2339" s="325" t="s">
        <v>17914</v>
      </c>
      <c r="L2339" s="195">
        <v>41249</v>
      </c>
      <c r="M2339" s="168">
        <v>46069</v>
      </c>
      <c r="N2339" s="116" t="s">
        <v>15885</v>
      </c>
      <c r="O2339" s="116"/>
      <c r="P2339" s="116" t="s">
        <v>10282</v>
      </c>
      <c r="Q2339" s="168">
        <v>46071</v>
      </c>
    </row>
    <row r="2340" spans="1:17" hidden="1" x14ac:dyDescent="0.25">
      <c r="A2340" s="18">
        <v>1011100040</v>
      </c>
      <c r="B2340" s="14" t="s">
        <v>4215</v>
      </c>
      <c r="C2340" s="14" t="s">
        <v>4216</v>
      </c>
      <c r="D2340" s="14" t="s">
        <v>4217</v>
      </c>
      <c r="E2340" s="50">
        <v>400</v>
      </c>
      <c r="F2340" s="168">
        <v>46048</v>
      </c>
      <c r="G2340" s="269"/>
      <c r="H2340" s="168"/>
      <c r="I2340" s="161"/>
      <c r="J2340" s="161"/>
      <c r="K2340" s="325" t="s">
        <v>10398</v>
      </c>
      <c r="L2340" s="195">
        <v>41252</v>
      </c>
      <c r="M2340" s="168">
        <v>46069</v>
      </c>
      <c r="N2340" s="116" t="s">
        <v>10304</v>
      </c>
      <c r="O2340" s="116"/>
      <c r="P2340" s="116" t="s">
        <v>10282</v>
      </c>
      <c r="Q2340" s="168">
        <v>46077</v>
      </c>
    </row>
    <row r="2341" spans="1:17" ht="25.5" hidden="1" x14ac:dyDescent="0.25">
      <c r="A2341" s="18">
        <v>1010105840</v>
      </c>
      <c r="B2341" s="14" t="s">
        <v>6542</v>
      </c>
      <c r="C2341" s="14" t="s">
        <v>19</v>
      </c>
      <c r="D2341" s="14" t="s">
        <v>6544</v>
      </c>
      <c r="E2341" s="50">
        <v>1</v>
      </c>
      <c r="F2341" s="168">
        <v>46043</v>
      </c>
      <c r="G2341" s="269"/>
      <c r="H2341" s="168"/>
      <c r="I2341" s="161" t="s">
        <v>8963</v>
      </c>
      <c r="J2341" s="161" t="s">
        <v>10002</v>
      </c>
      <c r="K2341" s="325" t="s">
        <v>10398</v>
      </c>
      <c r="L2341" s="195">
        <v>41213</v>
      </c>
      <c r="M2341" s="168">
        <v>46064</v>
      </c>
      <c r="N2341" s="116" t="s">
        <v>17913</v>
      </c>
      <c r="O2341" s="116"/>
      <c r="P2341" s="116" t="s">
        <v>10282</v>
      </c>
      <c r="Q2341" s="168">
        <v>46069</v>
      </c>
    </row>
    <row r="2342" spans="1:17" hidden="1" x14ac:dyDescent="0.25">
      <c r="A2342" s="18">
        <v>1011100110</v>
      </c>
      <c r="B2342" s="14" t="s">
        <v>10019</v>
      </c>
      <c r="C2342" s="14" t="s">
        <v>731</v>
      </c>
      <c r="D2342" s="14" t="s">
        <v>6670</v>
      </c>
      <c r="E2342" s="50">
        <v>150</v>
      </c>
      <c r="F2342" s="168">
        <v>46050</v>
      </c>
      <c r="G2342" s="269"/>
      <c r="H2342" s="168"/>
      <c r="I2342" s="161"/>
      <c r="J2342" s="161"/>
      <c r="K2342" s="325" t="s">
        <v>10398</v>
      </c>
      <c r="L2342" s="195">
        <v>41256</v>
      </c>
      <c r="M2342" s="168">
        <v>46070</v>
      </c>
      <c r="N2342" s="116" t="s">
        <v>10299</v>
      </c>
      <c r="O2342" s="116"/>
      <c r="P2342" s="116" t="s">
        <v>10282</v>
      </c>
      <c r="Q2342" s="168">
        <v>46071</v>
      </c>
    </row>
    <row r="2343" spans="1:17" hidden="1" x14ac:dyDescent="0.25">
      <c r="A2343" s="18">
        <v>1525100570</v>
      </c>
      <c r="B2343" s="14" t="s">
        <v>919</v>
      </c>
      <c r="C2343" s="14" t="s">
        <v>881</v>
      </c>
      <c r="D2343" s="14" t="s">
        <v>6668</v>
      </c>
      <c r="E2343" s="50">
        <v>5</v>
      </c>
      <c r="F2343" s="168">
        <v>46048</v>
      </c>
      <c r="G2343" s="269"/>
      <c r="H2343" s="168"/>
      <c r="I2343" s="161" t="s">
        <v>8963</v>
      </c>
      <c r="J2343" s="161" t="s">
        <v>10002</v>
      </c>
      <c r="K2343" s="325" t="s">
        <v>17937</v>
      </c>
      <c r="L2343" s="195">
        <v>41214</v>
      </c>
      <c r="M2343" s="168">
        <v>46064</v>
      </c>
      <c r="N2343" s="116" t="s">
        <v>10272</v>
      </c>
      <c r="O2343" s="116"/>
      <c r="P2343" s="116" t="s">
        <v>10282</v>
      </c>
      <c r="Q2343" s="168">
        <v>46071</v>
      </c>
    </row>
    <row r="2344" spans="1:17" hidden="1" x14ac:dyDescent="0.25">
      <c r="A2344" s="18">
        <v>1810102240</v>
      </c>
      <c r="B2344" s="14" t="s">
        <v>969</v>
      </c>
      <c r="C2344" s="14" t="s">
        <v>19</v>
      </c>
      <c r="D2344" s="14" t="s">
        <v>7387</v>
      </c>
      <c r="E2344" s="50">
        <v>12</v>
      </c>
      <c r="F2344" s="168">
        <v>46050</v>
      </c>
      <c r="G2344" s="269"/>
      <c r="H2344" s="168"/>
      <c r="I2344" s="161"/>
      <c r="J2344" s="161"/>
      <c r="K2344" s="325" t="s">
        <v>10398</v>
      </c>
      <c r="L2344" s="195">
        <v>41257</v>
      </c>
      <c r="M2344" s="168">
        <v>46070</v>
      </c>
      <c r="N2344" s="116" t="s">
        <v>10465</v>
      </c>
      <c r="O2344" s="116"/>
      <c r="P2344" s="116" t="s">
        <v>10282</v>
      </c>
      <c r="Q2344" s="168">
        <v>46072</v>
      </c>
    </row>
    <row r="2345" spans="1:17" hidden="1" x14ac:dyDescent="0.25">
      <c r="A2345" s="18">
        <v>1523100820</v>
      </c>
      <c r="B2345" s="14" t="s">
        <v>5402</v>
      </c>
      <c r="C2345" s="14" t="s">
        <v>19</v>
      </c>
      <c r="D2345" s="14" t="s">
        <v>7414</v>
      </c>
      <c r="E2345" s="50">
        <v>20</v>
      </c>
      <c r="F2345" s="168">
        <v>46050</v>
      </c>
      <c r="G2345" s="269"/>
      <c r="H2345" s="168"/>
      <c r="I2345" s="161"/>
      <c r="J2345" s="161"/>
      <c r="K2345" s="325" t="s">
        <v>10398</v>
      </c>
      <c r="L2345" s="195">
        <v>41257</v>
      </c>
      <c r="M2345" s="168">
        <v>46070</v>
      </c>
      <c r="N2345" s="116" t="s">
        <v>10465</v>
      </c>
      <c r="O2345" s="116"/>
      <c r="P2345" s="116" t="s">
        <v>10282</v>
      </c>
      <c r="Q2345" s="168">
        <v>46072</v>
      </c>
    </row>
    <row r="2346" spans="1:17" hidden="1" x14ac:dyDescent="0.25">
      <c r="A2346" s="18">
        <v>1318100780</v>
      </c>
      <c r="B2346" s="14" t="s">
        <v>3321</v>
      </c>
      <c r="C2346" s="14" t="s">
        <v>19</v>
      </c>
      <c r="D2346" s="14" t="s">
        <v>17008</v>
      </c>
      <c r="E2346" s="50">
        <v>4</v>
      </c>
      <c r="F2346" s="168">
        <v>46050</v>
      </c>
      <c r="G2346" s="269"/>
      <c r="H2346" s="168"/>
      <c r="I2346" s="161"/>
      <c r="J2346" s="161" t="s">
        <v>10099</v>
      </c>
      <c r="K2346" s="325" t="s">
        <v>10398</v>
      </c>
      <c r="L2346" s="195">
        <v>41304</v>
      </c>
      <c r="M2346" s="168">
        <v>46076</v>
      </c>
      <c r="N2346" s="116" t="s">
        <v>10301</v>
      </c>
      <c r="O2346" s="116"/>
      <c r="P2346" s="116" t="s">
        <v>10282</v>
      </c>
      <c r="Q2346" s="168">
        <v>46077</v>
      </c>
    </row>
    <row r="2347" spans="1:17" hidden="1" x14ac:dyDescent="0.25">
      <c r="A2347" s="18">
        <v>1318102470</v>
      </c>
      <c r="B2347" s="10" t="s">
        <v>6287</v>
      </c>
      <c r="C2347" s="14" t="s">
        <v>19</v>
      </c>
      <c r="D2347" s="14" t="s">
        <v>10088</v>
      </c>
      <c r="E2347" s="50">
        <v>4</v>
      </c>
      <c r="F2347" s="168">
        <v>46050</v>
      </c>
      <c r="G2347" s="269"/>
      <c r="H2347" s="168"/>
      <c r="I2347" s="161"/>
      <c r="J2347" s="161" t="s">
        <v>10099</v>
      </c>
      <c r="K2347" s="325" t="s">
        <v>10466</v>
      </c>
      <c r="L2347" s="195">
        <v>41303</v>
      </c>
      <c r="M2347" s="168">
        <v>46076</v>
      </c>
      <c r="N2347" s="116" t="s">
        <v>10466</v>
      </c>
      <c r="O2347" s="116"/>
      <c r="P2347" s="116" t="s">
        <v>10282</v>
      </c>
      <c r="Q2347" s="168">
        <v>46078</v>
      </c>
    </row>
    <row r="2348" spans="1:17" hidden="1" x14ac:dyDescent="0.25">
      <c r="A2348" s="18">
        <v>1127100310</v>
      </c>
      <c r="B2348" s="14" t="s">
        <v>8676</v>
      </c>
      <c r="C2348" s="14" t="s">
        <v>19</v>
      </c>
      <c r="D2348" s="14" t="s">
        <v>9604</v>
      </c>
      <c r="E2348" s="50">
        <v>6</v>
      </c>
      <c r="F2348" s="168">
        <v>46049</v>
      </c>
      <c r="G2348" s="269"/>
      <c r="H2348" s="168"/>
      <c r="I2348" s="161" t="s">
        <v>8963</v>
      </c>
      <c r="J2348" s="161" t="s">
        <v>10410</v>
      </c>
      <c r="K2348" s="325" t="s">
        <v>10398</v>
      </c>
      <c r="L2348" s="195">
        <v>41254</v>
      </c>
      <c r="M2348" s="168">
        <v>46069</v>
      </c>
      <c r="N2348" s="116" t="s">
        <v>10825</v>
      </c>
      <c r="O2348" s="116"/>
      <c r="P2348" s="116" t="s">
        <v>10282</v>
      </c>
      <c r="Q2348" s="168">
        <v>46072</v>
      </c>
    </row>
    <row r="2349" spans="1:17" hidden="1" x14ac:dyDescent="0.25">
      <c r="A2349" s="18">
        <v>1520103650</v>
      </c>
      <c r="B2349" s="14" t="s">
        <v>10936</v>
      </c>
      <c r="C2349" s="14" t="s">
        <v>19</v>
      </c>
      <c r="D2349" s="14" t="s">
        <v>10939</v>
      </c>
      <c r="E2349" s="50">
        <v>10</v>
      </c>
      <c r="F2349" s="168">
        <v>46050</v>
      </c>
      <c r="G2349" s="269"/>
      <c r="H2349" s="168"/>
      <c r="I2349" s="161"/>
      <c r="J2349" s="161"/>
      <c r="K2349" s="325" t="s">
        <v>10398</v>
      </c>
      <c r="L2349" s="195">
        <v>41254</v>
      </c>
      <c r="M2349" s="168">
        <v>46069</v>
      </c>
      <c r="N2349" s="116" t="s">
        <v>10825</v>
      </c>
      <c r="O2349" s="116"/>
      <c r="P2349" s="116" t="s">
        <v>10282</v>
      </c>
      <c r="Q2349" s="168">
        <v>46072</v>
      </c>
    </row>
    <row r="2350" spans="1:17" hidden="1" x14ac:dyDescent="0.25">
      <c r="A2350" s="18">
        <v>1122100230</v>
      </c>
      <c r="B2350" s="14" t="s">
        <v>795</v>
      </c>
      <c r="C2350" s="14" t="s">
        <v>19</v>
      </c>
      <c r="D2350" s="14" t="s">
        <v>6506</v>
      </c>
      <c r="E2350" s="50">
        <v>20</v>
      </c>
      <c r="F2350" s="168">
        <v>46097</v>
      </c>
      <c r="G2350" s="269" t="s">
        <v>18147</v>
      </c>
      <c r="H2350" s="168">
        <v>46118</v>
      </c>
      <c r="I2350" s="161"/>
      <c r="J2350" s="161"/>
      <c r="K2350" s="325" t="s">
        <v>10459</v>
      </c>
      <c r="L2350" s="195">
        <v>41695</v>
      </c>
      <c r="M2350" s="168">
        <v>46119</v>
      </c>
      <c r="N2350" s="116" t="s">
        <v>11873</v>
      </c>
      <c r="O2350" s="116"/>
      <c r="P2350" s="116" t="s">
        <v>10282</v>
      </c>
      <c r="Q2350" s="168">
        <v>46135</v>
      </c>
    </row>
    <row r="2351" spans="1:17" x14ac:dyDescent="0.25">
      <c r="A2351" s="18">
        <v>1012100120</v>
      </c>
      <c r="B2351" s="14" t="s">
        <v>2994</v>
      </c>
      <c r="C2351" s="14" t="s">
        <v>19</v>
      </c>
      <c r="D2351" s="10" t="s">
        <v>6630</v>
      </c>
      <c r="E2351" s="50">
        <v>40</v>
      </c>
      <c r="F2351" s="168">
        <v>46111</v>
      </c>
      <c r="G2351" s="269" t="s">
        <v>18163</v>
      </c>
      <c r="H2351" s="168">
        <v>46119</v>
      </c>
      <c r="I2351" s="161"/>
      <c r="J2351" s="161"/>
      <c r="K2351" s="325" t="s">
        <v>10459</v>
      </c>
      <c r="L2351" s="195">
        <v>41696</v>
      </c>
      <c r="M2351" s="168">
        <v>46119</v>
      </c>
      <c r="N2351" s="116" t="s">
        <v>10528</v>
      </c>
      <c r="O2351" s="116" t="s">
        <v>18551</v>
      </c>
      <c r="P2351" s="116"/>
      <c r="Q2351" s="168"/>
    </row>
    <row r="2352" spans="1:17" hidden="1" x14ac:dyDescent="0.25">
      <c r="A2352" s="18">
        <v>1027100000</v>
      </c>
      <c r="B2352" s="14" t="s">
        <v>18154</v>
      </c>
      <c r="C2352" s="14" t="s">
        <v>19</v>
      </c>
      <c r="D2352" s="14" t="s">
        <v>18155</v>
      </c>
      <c r="E2352" s="50">
        <v>2</v>
      </c>
      <c r="F2352" s="168">
        <v>46118</v>
      </c>
      <c r="G2352" s="269" t="s">
        <v>18161</v>
      </c>
      <c r="H2352" s="168">
        <v>46119</v>
      </c>
      <c r="I2352" s="161"/>
      <c r="J2352" s="161" t="s">
        <v>10099</v>
      </c>
      <c r="K2352" s="325" t="s">
        <v>10459</v>
      </c>
      <c r="L2352" s="195">
        <v>41697</v>
      </c>
      <c r="M2352" s="168">
        <v>46119</v>
      </c>
      <c r="N2352" s="116" t="s">
        <v>10291</v>
      </c>
      <c r="O2352" s="116"/>
      <c r="P2352" s="116" t="s">
        <v>10282</v>
      </c>
      <c r="Q2352" s="168">
        <v>46122</v>
      </c>
    </row>
    <row r="2353" spans="1:17" hidden="1" x14ac:dyDescent="0.25">
      <c r="A2353" s="18">
        <v>1017100180</v>
      </c>
      <c r="B2353" s="14" t="s">
        <v>655</v>
      </c>
      <c r="C2353" s="14" t="s">
        <v>19</v>
      </c>
      <c r="D2353" s="14" t="s">
        <v>10454</v>
      </c>
      <c r="E2353" s="50">
        <v>20</v>
      </c>
      <c r="F2353" s="168">
        <v>46111</v>
      </c>
      <c r="G2353" s="269" t="s">
        <v>18162</v>
      </c>
      <c r="H2353" s="168">
        <v>46119</v>
      </c>
      <c r="I2353" s="161" t="s">
        <v>8963</v>
      </c>
      <c r="J2353" s="161" t="s">
        <v>10633</v>
      </c>
      <c r="K2353" s="325" t="s">
        <v>10459</v>
      </c>
      <c r="L2353" s="195">
        <v>41700</v>
      </c>
      <c r="M2353" s="168">
        <v>46121</v>
      </c>
      <c r="N2353" s="116" t="s">
        <v>10464</v>
      </c>
      <c r="O2353" s="116"/>
      <c r="P2353" s="116" t="s">
        <v>10282</v>
      </c>
      <c r="Q2353" s="168">
        <v>46121</v>
      </c>
    </row>
    <row r="2354" spans="1:17" hidden="1" x14ac:dyDescent="0.25">
      <c r="A2354" s="18">
        <v>1027100250</v>
      </c>
      <c r="B2354" s="14" t="s">
        <v>18153</v>
      </c>
      <c r="C2354" s="14" t="s">
        <v>7375</v>
      </c>
      <c r="D2354" s="14" t="s">
        <v>7702</v>
      </c>
      <c r="E2354" s="50">
        <v>3</v>
      </c>
      <c r="F2354" s="168">
        <v>46118</v>
      </c>
      <c r="G2354" s="269" t="s">
        <v>18161</v>
      </c>
      <c r="H2354" s="168">
        <v>46119</v>
      </c>
      <c r="I2354" s="161"/>
      <c r="J2354" s="161" t="s">
        <v>10099</v>
      </c>
      <c r="K2354" s="325" t="s">
        <v>10459</v>
      </c>
      <c r="L2354" s="195">
        <v>41697</v>
      </c>
      <c r="M2354" s="168">
        <v>46119</v>
      </c>
      <c r="N2354" s="116" t="s">
        <v>10291</v>
      </c>
      <c r="O2354" s="116"/>
      <c r="P2354" s="116" t="s">
        <v>10282</v>
      </c>
      <c r="Q2354" s="168">
        <v>46122</v>
      </c>
    </row>
    <row r="2355" spans="1:17" hidden="1" x14ac:dyDescent="0.25">
      <c r="A2355" s="18">
        <v>1010108800</v>
      </c>
      <c r="B2355" s="14" t="s">
        <v>16829</v>
      </c>
      <c r="C2355" s="10" t="s">
        <v>19</v>
      </c>
      <c r="D2355" s="14" t="s">
        <v>16827</v>
      </c>
      <c r="E2355" s="50">
        <v>1000</v>
      </c>
      <c r="F2355" s="168">
        <v>46111</v>
      </c>
      <c r="G2355" s="269" t="s">
        <v>18171</v>
      </c>
      <c r="H2355" s="168">
        <v>46120</v>
      </c>
      <c r="I2355" s="161"/>
      <c r="J2355" s="161" t="s">
        <v>10099</v>
      </c>
      <c r="K2355" s="325" t="s">
        <v>10398</v>
      </c>
      <c r="L2355" s="195">
        <v>41721</v>
      </c>
      <c r="M2355" s="168">
        <v>46122</v>
      </c>
      <c r="N2355" s="116" t="s">
        <v>11874</v>
      </c>
      <c r="O2355" s="116" t="s">
        <v>18308</v>
      </c>
      <c r="P2355" s="116" t="s">
        <v>10282</v>
      </c>
      <c r="Q2355" s="168">
        <v>46132</v>
      </c>
    </row>
    <row r="2356" spans="1:17" hidden="1" x14ac:dyDescent="0.25">
      <c r="A2356" s="18">
        <v>1010101250</v>
      </c>
      <c r="B2356" s="14" t="s">
        <v>16830</v>
      </c>
      <c r="C2356" s="14" t="s">
        <v>19</v>
      </c>
      <c r="D2356" s="14" t="s">
        <v>16828</v>
      </c>
      <c r="E2356" s="50">
        <v>400</v>
      </c>
      <c r="F2356" s="168">
        <v>46111</v>
      </c>
      <c r="G2356" s="269" t="s">
        <v>18171</v>
      </c>
      <c r="H2356" s="168">
        <v>46120</v>
      </c>
      <c r="I2356" s="161"/>
      <c r="J2356" s="161"/>
      <c r="K2356" s="325" t="s">
        <v>10398</v>
      </c>
      <c r="L2356" s="195">
        <v>41721</v>
      </c>
      <c r="M2356" s="168">
        <v>46122</v>
      </c>
      <c r="N2356" s="116" t="s">
        <v>11874</v>
      </c>
      <c r="O2356" s="116"/>
      <c r="P2356" s="116" t="s">
        <v>10282</v>
      </c>
      <c r="Q2356" s="168">
        <v>46125</v>
      </c>
    </row>
    <row r="2357" spans="1:17" hidden="1" x14ac:dyDescent="0.25">
      <c r="A2357" s="18">
        <v>1810104680</v>
      </c>
      <c r="B2357" s="14" t="s">
        <v>5104</v>
      </c>
      <c r="C2357" s="14" t="s">
        <v>19</v>
      </c>
      <c r="D2357" s="14" t="s">
        <v>18111</v>
      </c>
      <c r="E2357" s="50">
        <v>12</v>
      </c>
      <c r="F2357" s="168">
        <v>46108</v>
      </c>
      <c r="G2357" s="269" t="s">
        <v>18172</v>
      </c>
      <c r="H2357" s="168">
        <v>46120</v>
      </c>
      <c r="I2357" s="161"/>
      <c r="J2357" s="161" t="s">
        <v>10099</v>
      </c>
      <c r="K2357" s="325" t="s">
        <v>10398</v>
      </c>
      <c r="L2357" s="195">
        <v>41722</v>
      </c>
      <c r="M2357" s="168">
        <v>46122</v>
      </c>
      <c r="N2357" s="116" t="s">
        <v>10175</v>
      </c>
      <c r="O2357" s="116"/>
      <c r="P2357" s="116" t="s">
        <v>10282</v>
      </c>
      <c r="Q2357" s="168">
        <v>46127</v>
      </c>
    </row>
    <row r="2358" spans="1:17" hidden="1" x14ac:dyDescent="0.25">
      <c r="A2358" s="18">
        <v>1512107730</v>
      </c>
      <c r="B2358" s="10" t="s">
        <v>11510</v>
      </c>
      <c r="C2358" s="10" t="s">
        <v>19</v>
      </c>
      <c r="D2358" s="22" t="s">
        <v>6924</v>
      </c>
      <c r="E2358" s="50">
        <v>24</v>
      </c>
      <c r="F2358" s="168">
        <v>46108</v>
      </c>
      <c r="G2358" s="269" t="s">
        <v>18172</v>
      </c>
      <c r="H2358" s="168">
        <v>46120</v>
      </c>
      <c r="I2358" s="161"/>
      <c r="J2358" s="161" t="s">
        <v>10099</v>
      </c>
      <c r="K2358" s="325" t="s">
        <v>10398</v>
      </c>
      <c r="L2358" s="195">
        <v>41722</v>
      </c>
      <c r="M2358" s="168">
        <v>46122</v>
      </c>
      <c r="N2358" s="116" t="s">
        <v>10175</v>
      </c>
      <c r="O2358" s="116"/>
      <c r="P2358" s="116" t="s">
        <v>10282</v>
      </c>
      <c r="Q2358" s="168">
        <v>46127</v>
      </c>
    </row>
    <row r="2359" spans="1:17" hidden="1" x14ac:dyDescent="0.25">
      <c r="A2359" s="18">
        <v>1810103610</v>
      </c>
      <c r="B2359" s="14" t="s">
        <v>4780</v>
      </c>
      <c r="C2359" s="14" t="s">
        <v>19</v>
      </c>
      <c r="D2359" s="14" t="s">
        <v>4781</v>
      </c>
      <c r="E2359" s="50">
        <v>50</v>
      </c>
      <c r="F2359" s="168">
        <v>46111</v>
      </c>
      <c r="G2359" s="269" t="s">
        <v>18172</v>
      </c>
      <c r="H2359" s="168">
        <v>46120</v>
      </c>
      <c r="I2359" s="161" t="s">
        <v>8963</v>
      </c>
      <c r="J2359" s="161" t="s">
        <v>10780</v>
      </c>
      <c r="K2359" s="325" t="s">
        <v>10398</v>
      </c>
      <c r="L2359" s="195">
        <v>41722</v>
      </c>
      <c r="M2359" s="168">
        <v>46122</v>
      </c>
      <c r="N2359" s="116" t="s">
        <v>10175</v>
      </c>
      <c r="O2359" s="116"/>
      <c r="P2359" s="116" t="s">
        <v>10282</v>
      </c>
      <c r="Q2359" s="168">
        <v>46127</v>
      </c>
    </row>
    <row r="2360" spans="1:17" hidden="1" x14ac:dyDescent="0.25">
      <c r="A2360" s="18">
        <v>1522101910</v>
      </c>
      <c r="B2360" s="14" t="s">
        <v>18115</v>
      </c>
      <c r="C2360" s="14" t="s">
        <v>19</v>
      </c>
      <c r="D2360" s="14" t="s">
        <v>18117</v>
      </c>
      <c r="E2360" s="50">
        <v>2</v>
      </c>
      <c r="F2360" s="168">
        <v>46108</v>
      </c>
      <c r="G2360" s="269" t="s">
        <v>18174</v>
      </c>
      <c r="H2360" s="168">
        <v>46120</v>
      </c>
      <c r="I2360" s="161"/>
      <c r="J2360" s="161" t="s">
        <v>10099</v>
      </c>
      <c r="K2360" s="325" t="s">
        <v>10398</v>
      </c>
      <c r="L2360" s="195">
        <v>41747</v>
      </c>
      <c r="M2360" s="168">
        <v>46126</v>
      </c>
      <c r="N2360" s="116" t="s">
        <v>10844</v>
      </c>
      <c r="O2360" s="116"/>
      <c r="P2360" s="116" t="s">
        <v>10282</v>
      </c>
      <c r="Q2360" s="168">
        <v>46142</v>
      </c>
    </row>
    <row r="2361" spans="1:17" hidden="1" x14ac:dyDescent="0.25">
      <c r="A2361" s="18">
        <v>1519108500</v>
      </c>
      <c r="B2361" s="19" t="s">
        <v>18118</v>
      </c>
      <c r="C2361" s="19" t="s">
        <v>19</v>
      </c>
      <c r="D2361" s="19" t="s">
        <v>18120</v>
      </c>
      <c r="E2361" s="50">
        <v>2</v>
      </c>
      <c r="F2361" s="168">
        <v>46108</v>
      </c>
      <c r="G2361" s="269" t="s">
        <v>18174</v>
      </c>
      <c r="H2361" s="168">
        <v>46120</v>
      </c>
      <c r="I2361" s="161"/>
      <c r="J2361" s="161" t="s">
        <v>10099</v>
      </c>
      <c r="K2361" s="325" t="s">
        <v>10398</v>
      </c>
      <c r="L2361" s="195">
        <v>41747</v>
      </c>
      <c r="M2361" s="168">
        <v>46126</v>
      </c>
      <c r="N2361" s="116" t="s">
        <v>10844</v>
      </c>
      <c r="O2361" s="116"/>
      <c r="P2361" s="116" t="s">
        <v>10282</v>
      </c>
      <c r="Q2361" s="168">
        <v>46142</v>
      </c>
    </row>
    <row r="2362" spans="1:17" x14ac:dyDescent="0.25">
      <c r="A2362" s="18">
        <v>1713102340</v>
      </c>
      <c r="B2362" s="30" t="s">
        <v>6605</v>
      </c>
      <c r="C2362" s="30" t="s">
        <v>19</v>
      </c>
      <c r="D2362" s="30" t="s">
        <v>6604</v>
      </c>
      <c r="E2362" s="50">
        <v>2</v>
      </c>
      <c r="F2362" s="168">
        <v>46108</v>
      </c>
      <c r="G2362" s="269" t="s">
        <v>18175</v>
      </c>
      <c r="H2362" s="168">
        <v>46120</v>
      </c>
      <c r="I2362" s="161"/>
      <c r="J2362" s="161" t="s">
        <v>10099</v>
      </c>
      <c r="K2362" s="325" t="s">
        <v>10398</v>
      </c>
      <c r="L2362" s="195">
        <v>41726</v>
      </c>
      <c r="M2362" s="168">
        <v>46125</v>
      </c>
      <c r="N2362" s="116" t="s">
        <v>10219</v>
      </c>
      <c r="O2362" s="116" t="s">
        <v>18317</v>
      </c>
      <c r="P2362" s="116"/>
      <c r="Q2362" s="168"/>
    </row>
    <row r="2363" spans="1:17" hidden="1" x14ac:dyDescent="0.25">
      <c r="A2363" s="18">
        <v>1522101610</v>
      </c>
      <c r="B2363" s="10" t="s">
        <v>7216</v>
      </c>
      <c r="C2363" s="10" t="s">
        <v>19</v>
      </c>
      <c r="D2363" s="22" t="s">
        <v>7218</v>
      </c>
      <c r="E2363" s="50">
        <v>12</v>
      </c>
      <c r="F2363" s="168">
        <v>46108</v>
      </c>
      <c r="G2363" s="269" t="s">
        <v>18174</v>
      </c>
      <c r="H2363" s="168">
        <v>46120</v>
      </c>
      <c r="I2363" s="161"/>
      <c r="J2363" s="161" t="s">
        <v>10099</v>
      </c>
      <c r="K2363" s="325" t="s">
        <v>10398</v>
      </c>
      <c r="L2363" s="195">
        <v>41748</v>
      </c>
      <c r="M2363" s="168">
        <v>46126</v>
      </c>
      <c r="N2363" s="116" t="s">
        <v>10225</v>
      </c>
      <c r="O2363" s="116"/>
      <c r="P2363" s="116" t="s">
        <v>10282</v>
      </c>
      <c r="Q2363" s="168">
        <v>46153</v>
      </c>
    </row>
    <row r="2364" spans="1:17" hidden="1" x14ac:dyDescent="0.25">
      <c r="A2364" s="18">
        <v>1525104030</v>
      </c>
      <c r="B2364" s="14" t="s">
        <v>224</v>
      </c>
      <c r="C2364" s="14" t="s">
        <v>19</v>
      </c>
      <c r="D2364" s="14" t="s">
        <v>11819</v>
      </c>
      <c r="E2364" s="50">
        <v>8</v>
      </c>
      <c r="F2364" s="168">
        <v>46111</v>
      </c>
      <c r="G2364" s="269" t="s">
        <v>18174</v>
      </c>
      <c r="H2364" s="168">
        <v>46120</v>
      </c>
      <c r="I2364" s="161"/>
      <c r="J2364" s="161" t="s">
        <v>10099</v>
      </c>
      <c r="K2364" s="325" t="s">
        <v>10398</v>
      </c>
      <c r="L2364" s="195">
        <v>41748</v>
      </c>
      <c r="M2364" s="168">
        <v>46126</v>
      </c>
      <c r="N2364" s="116" t="s">
        <v>10225</v>
      </c>
      <c r="O2364" s="116"/>
      <c r="P2364" s="116" t="s">
        <v>10282</v>
      </c>
      <c r="Q2364" s="168">
        <v>46153</v>
      </c>
    </row>
    <row r="2365" spans="1:17" hidden="1" x14ac:dyDescent="0.25">
      <c r="A2365" s="18">
        <v>1113101920</v>
      </c>
      <c r="B2365" s="14" t="s">
        <v>2176</v>
      </c>
      <c r="C2365" s="14" t="s">
        <v>19</v>
      </c>
      <c r="D2365" s="14" t="s">
        <v>7810</v>
      </c>
      <c r="E2365" s="50">
        <v>20</v>
      </c>
      <c r="F2365" s="168">
        <v>46111</v>
      </c>
      <c r="G2365" s="269" t="s">
        <v>18174</v>
      </c>
      <c r="H2365" s="168">
        <v>46120</v>
      </c>
      <c r="I2365" s="161"/>
      <c r="J2365" s="161" t="s">
        <v>10099</v>
      </c>
      <c r="K2365" s="325" t="s">
        <v>10398</v>
      </c>
      <c r="L2365" s="195">
        <v>41748</v>
      </c>
      <c r="M2365" s="168">
        <v>46126</v>
      </c>
      <c r="N2365" s="116" t="s">
        <v>10225</v>
      </c>
      <c r="O2365" s="116"/>
      <c r="P2365" s="116" t="s">
        <v>10282</v>
      </c>
      <c r="Q2365" s="168">
        <v>46153</v>
      </c>
    </row>
    <row r="2366" spans="1:17" hidden="1" x14ac:dyDescent="0.25">
      <c r="A2366" s="18">
        <v>1515101440</v>
      </c>
      <c r="B2366" s="19" t="s">
        <v>18112</v>
      </c>
      <c r="C2366" s="19" t="s">
        <v>19</v>
      </c>
      <c r="D2366" s="19" t="s">
        <v>18114</v>
      </c>
      <c r="E2366" s="50">
        <v>2</v>
      </c>
      <c r="F2366" s="168">
        <v>46108</v>
      </c>
      <c r="G2366" s="269" t="s">
        <v>18174</v>
      </c>
      <c r="H2366" s="168">
        <v>46120</v>
      </c>
      <c r="I2366" s="161"/>
      <c r="J2366" s="161" t="s">
        <v>10099</v>
      </c>
      <c r="K2366" s="325" t="s">
        <v>10398</v>
      </c>
      <c r="L2366" s="195">
        <v>41749</v>
      </c>
      <c r="M2366" s="168">
        <v>46126</v>
      </c>
      <c r="N2366" s="116" t="s">
        <v>11873</v>
      </c>
      <c r="O2366" s="116"/>
      <c r="P2366" s="116" t="s">
        <v>10282</v>
      </c>
      <c r="Q2366" s="168">
        <v>46135</v>
      </c>
    </row>
    <row r="2367" spans="1:17" hidden="1" x14ac:dyDescent="0.25">
      <c r="A2367" s="18">
        <v>1512110280</v>
      </c>
      <c r="B2367" s="23" t="s">
        <v>10249</v>
      </c>
      <c r="C2367" s="14" t="s">
        <v>19</v>
      </c>
      <c r="D2367" s="14" t="s">
        <v>10250</v>
      </c>
      <c r="E2367" s="50">
        <v>130</v>
      </c>
      <c r="F2367" s="168">
        <v>46121</v>
      </c>
      <c r="G2367" s="269" t="s">
        <v>18208</v>
      </c>
      <c r="H2367" s="168">
        <v>46122</v>
      </c>
      <c r="I2367" s="161"/>
      <c r="J2367" s="161"/>
      <c r="K2367" s="325" t="s">
        <v>10398</v>
      </c>
      <c r="L2367" s="195">
        <v>41751</v>
      </c>
      <c r="M2367" s="168">
        <v>46126</v>
      </c>
      <c r="N2367" s="116" t="s">
        <v>10175</v>
      </c>
      <c r="O2367" s="116"/>
      <c r="P2367" s="116" t="s">
        <v>10282</v>
      </c>
      <c r="Q2367" s="168">
        <v>46132</v>
      </c>
    </row>
    <row r="2368" spans="1:17" hidden="1" x14ac:dyDescent="0.25">
      <c r="A2368" s="18">
        <v>1810105170</v>
      </c>
      <c r="B2368" s="14" t="s">
        <v>3089</v>
      </c>
      <c r="C2368" s="14" t="s">
        <v>19</v>
      </c>
      <c r="D2368" s="14" t="s">
        <v>3090</v>
      </c>
      <c r="E2368" s="50">
        <v>200</v>
      </c>
      <c r="F2368" s="168">
        <v>46121</v>
      </c>
      <c r="G2368" s="269" t="s">
        <v>18208</v>
      </c>
      <c r="H2368" s="168">
        <v>46122</v>
      </c>
      <c r="I2368" s="161" t="s">
        <v>8963</v>
      </c>
      <c r="J2368" s="161" t="s">
        <v>10470</v>
      </c>
      <c r="K2368" s="325" t="s">
        <v>10398</v>
      </c>
      <c r="L2368" s="195">
        <v>41751</v>
      </c>
      <c r="M2368" s="168">
        <v>46126</v>
      </c>
      <c r="N2368" s="116" t="s">
        <v>10175</v>
      </c>
      <c r="O2368" s="116"/>
      <c r="P2368" s="116" t="s">
        <v>10282</v>
      </c>
      <c r="Q2368" s="168">
        <v>46127</v>
      </c>
    </row>
    <row r="2369" spans="1:17" hidden="1" x14ac:dyDescent="0.25">
      <c r="A2369" s="18">
        <v>1511100660</v>
      </c>
      <c r="B2369" s="14" t="s">
        <v>18189</v>
      </c>
      <c r="C2369" s="14" t="s">
        <v>19</v>
      </c>
      <c r="D2369" s="14" t="s">
        <v>18188</v>
      </c>
      <c r="E2369" s="50">
        <v>20</v>
      </c>
      <c r="F2369" s="168">
        <v>46121</v>
      </c>
      <c r="G2369" s="269" t="s">
        <v>18208</v>
      </c>
      <c r="H2369" s="168">
        <v>46122</v>
      </c>
      <c r="I2369" s="161" t="s">
        <v>8963</v>
      </c>
      <c r="J2369" s="161" t="s">
        <v>10887</v>
      </c>
      <c r="K2369" s="325" t="s">
        <v>10398</v>
      </c>
      <c r="L2369" s="195">
        <v>41751</v>
      </c>
      <c r="M2369" s="168">
        <v>46126</v>
      </c>
      <c r="N2369" s="116" t="s">
        <v>10175</v>
      </c>
      <c r="O2369" s="116"/>
      <c r="P2369" s="116" t="s">
        <v>10282</v>
      </c>
      <c r="Q2369" s="168">
        <v>46127</v>
      </c>
    </row>
    <row r="2370" spans="1:17" hidden="1" x14ac:dyDescent="0.25">
      <c r="A2370" s="18">
        <v>1512105720</v>
      </c>
      <c r="B2370" s="14" t="s">
        <v>4946</v>
      </c>
      <c r="C2370" s="14" t="s">
        <v>19</v>
      </c>
      <c r="D2370" s="14" t="s">
        <v>4947</v>
      </c>
      <c r="E2370" s="50">
        <v>6</v>
      </c>
      <c r="F2370" s="168">
        <v>46121</v>
      </c>
      <c r="G2370" s="269" t="s">
        <v>18208</v>
      </c>
      <c r="H2370" s="168">
        <v>46122</v>
      </c>
      <c r="I2370" s="161" t="s">
        <v>8963</v>
      </c>
      <c r="J2370" s="161" t="s">
        <v>10003</v>
      </c>
      <c r="K2370" s="325" t="s">
        <v>10398</v>
      </c>
      <c r="L2370" s="195">
        <v>41751</v>
      </c>
      <c r="M2370" s="168">
        <v>46126</v>
      </c>
      <c r="N2370" s="116" t="s">
        <v>10175</v>
      </c>
      <c r="O2370" s="116"/>
      <c r="P2370" s="116" t="s">
        <v>10282</v>
      </c>
      <c r="Q2370" s="168">
        <v>46127</v>
      </c>
    </row>
    <row r="2371" spans="1:17" hidden="1" x14ac:dyDescent="0.25">
      <c r="A2371" s="18">
        <v>1112100430</v>
      </c>
      <c r="B2371" s="14" t="s">
        <v>1987</v>
      </c>
      <c r="C2371" s="14" t="s">
        <v>19</v>
      </c>
      <c r="D2371" s="14" t="s">
        <v>7760</v>
      </c>
      <c r="E2371" s="117">
        <v>20</v>
      </c>
      <c r="F2371" s="168">
        <v>46126</v>
      </c>
      <c r="G2371" s="269" t="s">
        <v>18268</v>
      </c>
      <c r="H2371" s="168">
        <v>46126</v>
      </c>
      <c r="I2371" s="116" t="s">
        <v>8963</v>
      </c>
      <c r="J2371" s="161" t="s">
        <v>10680</v>
      </c>
      <c r="K2371" s="325" t="s">
        <v>10398</v>
      </c>
      <c r="L2371" s="115">
        <v>41764</v>
      </c>
      <c r="M2371" s="168">
        <v>46127</v>
      </c>
      <c r="N2371" s="116" t="s">
        <v>10844</v>
      </c>
      <c r="O2371" s="116"/>
      <c r="P2371" s="202" t="s">
        <v>10282</v>
      </c>
      <c r="Q2371" s="168">
        <v>46132</v>
      </c>
    </row>
    <row r="2372" spans="1:17" hidden="1" x14ac:dyDescent="0.25">
      <c r="A2372" s="18">
        <v>1113101970</v>
      </c>
      <c r="B2372" s="14" t="s">
        <v>2180</v>
      </c>
      <c r="C2372" s="14" t="s">
        <v>19</v>
      </c>
      <c r="D2372" s="14" t="s">
        <v>7859</v>
      </c>
      <c r="E2372" s="50">
        <v>10</v>
      </c>
      <c r="F2372" s="168">
        <v>46121</v>
      </c>
      <c r="G2372" s="269" t="s">
        <v>18211</v>
      </c>
      <c r="H2372" s="168">
        <v>46122</v>
      </c>
      <c r="I2372" s="161"/>
      <c r="J2372" s="161"/>
      <c r="K2372" s="325" t="s">
        <v>10398</v>
      </c>
      <c r="L2372" s="195">
        <v>41790</v>
      </c>
      <c r="M2372" s="168">
        <v>46127</v>
      </c>
      <c r="N2372" s="116" t="s">
        <v>10225</v>
      </c>
      <c r="O2372" s="116"/>
      <c r="P2372" s="116" t="s">
        <v>10282</v>
      </c>
      <c r="Q2372" s="168">
        <v>46153</v>
      </c>
    </row>
    <row r="2373" spans="1:17" hidden="1" x14ac:dyDescent="0.25">
      <c r="A2373" s="18">
        <v>1323100700</v>
      </c>
      <c r="B2373" s="30" t="s">
        <v>2637</v>
      </c>
      <c r="C2373" s="14" t="s">
        <v>19</v>
      </c>
      <c r="D2373" s="14" t="s">
        <v>11062</v>
      </c>
      <c r="E2373" s="50">
        <v>5</v>
      </c>
      <c r="F2373" s="168">
        <v>46121</v>
      </c>
      <c r="G2373" s="269" t="s">
        <v>18210</v>
      </c>
      <c r="H2373" s="168">
        <v>46122</v>
      </c>
      <c r="I2373" s="161"/>
      <c r="J2373" s="161"/>
      <c r="K2373" s="325" t="s">
        <v>10398</v>
      </c>
      <c r="L2373" s="195">
        <v>41795</v>
      </c>
      <c r="M2373" s="168">
        <v>46128</v>
      </c>
      <c r="N2373" s="116" t="s">
        <v>10287</v>
      </c>
      <c r="O2373" s="116"/>
      <c r="P2373" s="116" t="s">
        <v>10282</v>
      </c>
      <c r="Q2373" s="168">
        <v>46128</v>
      </c>
    </row>
    <row r="2374" spans="1:17" hidden="1" x14ac:dyDescent="0.25">
      <c r="A2374" s="18">
        <v>1022100510</v>
      </c>
      <c r="B2374" s="14" t="s">
        <v>1757</v>
      </c>
      <c r="C2374" s="14" t="s">
        <v>19</v>
      </c>
      <c r="D2374" s="14" t="s">
        <v>1758</v>
      </c>
      <c r="E2374" s="50">
        <v>50</v>
      </c>
      <c r="F2374" s="168">
        <v>46121</v>
      </c>
      <c r="G2374" s="269" t="s">
        <v>18212</v>
      </c>
      <c r="H2374" s="168">
        <v>46122</v>
      </c>
      <c r="I2374" s="161"/>
      <c r="J2374" s="161"/>
      <c r="K2374" s="325" t="s">
        <v>10398</v>
      </c>
      <c r="L2374" s="195">
        <v>41796</v>
      </c>
      <c r="M2374" s="168">
        <v>46128</v>
      </c>
      <c r="N2374" s="116" t="s">
        <v>10299</v>
      </c>
      <c r="O2374" s="116"/>
      <c r="P2374" s="116" t="s">
        <v>10282</v>
      </c>
      <c r="Q2374" s="168">
        <v>46132</v>
      </c>
    </row>
    <row r="2375" spans="1:17" hidden="1" x14ac:dyDescent="0.25">
      <c r="A2375" s="18">
        <v>1022100500</v>
      </c>
      <c r="B2375" s="14" t="s">
        <v>1760</v>
      </c>
      <c r="C2375" s="14" t="s">
        <v>19</v>
      </c>
      <c r="D2375" s="14" t="s">
        <v>1761</v>
      </c>
      <c r="E2375" s="50">
        <v>50</v>
      </c>
      <c r="F2375" s="168">
        <v>46121</v>
      </c>
      <c r="G2375" s="269" t="s">
        <v>18212</v>
      </c>
      <c r="H2375" s="168">
        <v>46122</v>
      </c>
      <c r="I2375" s="161"/>
      <c r="J2375" s="161"/>
      <c r="K2375" s="325" t="s">
        <v>10398</v>
      </c>
      <c r="L2375" s="195">
        <v>41796</v>
      </c>
      <c r="M2375" s="168">
        <v>46128</v>
      </c>
      <c r="N2375" s="116" t="s">
        <v>10299</v>
      </c>
      <c r="O2375" s="116"/>
      <c r="P2375" s="116" t="s">
        <v>10282</v>
      </c>
      <c r="Q2375" s="168">
        <v>46132</v>
      </c>
    </row>
    <row r="2376" spans="1:17" hidden="1" x14ac:dyDescent="0.25">
      <c r="A2376" s="18">
        <v>1016100000</v>
      </c>
      <c r="B2376" s="14" t="s">
        <v>2265</v>
      </c>
      <c r="C2376" s="14" t="s">
        <v>19</v>
      </c>
      <c r="D2376" s="14" t="s">
        <v>2266</v>
      </c>
      <c r="E2376" s="50">
        <v>15</v>
      </c>
      <c r="F2376" s="168">
        <v>46121</v>
      </c>
      <c r="G2376" s="269" t="s">
        <v>18209</v>
      </c>
      <c r="H2376" s="168">
        <v>46122</v>
      </c>
      <c r="I2376" s="161"/>
      <c r="J2376" s="161"/>
      <c r="K2376" s="325" t="s">
        <v>10398</v>
      </c>
      <c r="L2376" s="195">
        <v>41800</v>
      </c>
      <c r="M2376" s="168">
        <v>46128</v>
      </c>
      <c r="N2376" s="116" t="s">
        <v>10284</v>
      </c>
      <c r="O2376" s="116"/>
      <c r="P2376" s="116" t="s">
        <v>10282</v>
      </c>
      <c r="Q2376" s="168">
        <v>46128</v>
      </c>
    </row>
    <row r="2377" spans="1:17" hidden="1" x14ac:dyDescent="0.25">
      <c r="A2377" s="18">
        <v>1019103360</v>
      </c>
      <c r="B2377" s="14" t="s">
        <v>6982</v>
      </c>
      <c r="C2377" s="14" t="s">
        <v>19</v>
      </c>
      <c r="D2377" s="14" t="s">
        <v>8419</v>
      </c>
      <c r="E2377" s="50">
        <v>24</v>
      </c>
      <c r="F2377" s="168">
        <v>46121</v>
      </c>
      <c r="G2377" s="269" t="s">
        <v>18209</v>
      </c>
      <c r="H2377" s="168">
        <v>46122</v>
      </c>
      <c r="I2377" s="161"/>
      <c r="J2377" s="161"/>
      <c r="K2377" s="325" t="s">
        <v>10398</v>
      </c>
      <c r="L2377" s="195">
        <v>41800</v>
      </c>
      <c r="M2377" s="168">
        <v>46128</v>
      </c>
      <c r="N2377" s="116" t="s">
        <v>10284</v>
      </c>
      <c r="O2377" s="116"/>
      <c r="P2377" s="116" t="s">
        <v>10282</v>
      </c>
      <c r="Q2377" s="168">
        <v>46128</v>
      </c>
    </row>
    <row r="2378" spans="1:17" hidden="1" x14ac:dyDescent="0.25">
      <c r="A2378" s="18">
        <v>1510100490</v>
      </c>
      <c r="B2378" s="14" t="s">
        <v>1090</v>
      </c>
      <c r="C2378" s="14" t="s">
        <v>19</v>
      </c>
      <c r="D2378" s="14" t="s">
        <v>7004</v>
      </c>
      <c r="E2378" s="50">
        <v>5</v>
      </c>
      <c r="F2378" s="168">
        <v>46111</v>
      </c>
      <c r="G2378" s="269" t="s">
        <v>18176</v>
      </c>
      <c r="H2378" s="168">
        <v>46120</v>
      </c>
      <c r="I2378" s="161" t="s">
        <v>8963</v>
      </c>
      <c r="J2378" s="161" t="s">
        <v>10002</v>
      </c>
      <c r="K2378" s="325" t="s">
        <v>10398</v>
      </c>
      <c r="L2378" s="195">
        <v>41799</v>
      </c>
      <c r="M2378" s="168">
        <v>46128</v>
      </c>
      <c r="N2378" s="116" t="s">
        <v>10465</v>
      </c>
      <c r="O2378" s="116" t="s">
        <v>18547</v>
      </c>
      <c r="P2378" s="116" t="s">
        <v>10282</v>
      </c>
      <c r="Q2378" s="168">
        <v>46169</v>
      </c>
    </row>
    <row r="2379" spans="1:17" hidden="1" x14ac:dyDescent="0.25">
      <c r="A2379" s="18">
        <v>1017102120</v>
      </c>
      <c r="B2379" s="14" t="s">
        <v>5784</v>
      </c>
      <c r="C2379" s="14" t="s">
        <v>19</v>
      </c>
      <c r="D2379" s="14" t="s">
        <v>10202</v>
      </c>
      <c r="E2379" s="50">
        <v>12</v>
      </c>
      <c r="F2379" s="168">
        <v>46121</v>
      </c>
      <c r="G2379" s="269" t="s">
        <v>18206</v>
      </c>
      <c r="H2379" s="168">
        <v>46122</v>
      </c>
      <c r="I2379" s="161"/>
      <c r="J2379" s="161"/>
      <c r="K2379" s="325" t="s">
        <v>10398</v>
      </c>
      <c r="L2379" s="195">
        <v>41803</v>
      </c>
      <c r="M2379" s="168">
        <v>46128</v>
      </c>
      <c r="N2379" s="116" t="s">
        <v>10696</v>
      </c>
      <c r="O2379" s="116"/>
      <c r="P2379" s="116" t="s">
        <v>10282</v>
      </c>
      <c r="Q2379" s="168">
        <v>46133</v>
      </c>
    </row>
    <row r="2380" spans="1:17" hidden="1" x14ac:dyDescent="0.25">
      <c r="A2380" s="18">
        <v>1015100890</v>
      </c>
      <c r="B2380" s="14" t="s">
        <v>5539</v>
      </c>
      <c r="C2380" s="14" t="s">
        <v>19</v>
      </c>
      <c r="D2380" s="14" t="s">
        <v>5540</v>
      </c>
      <c r="E2380" s="50">
        <v>60</v>
      </c>
      <c r="F2380" s="168">
        <v>46107</v>
      </c>
      <c r="G2380" s="269" t="s">
        <v>18173</v>
      </c>
      <c r="H2380" s="168">
        <v>46120</v>
      </c>
      <c r="I2380" s="161"/>
      <c r="J2380" s="161" t="s">
        <v>10099</v>
      </c>
      <c r="K2380" s="325" t="s">
        <v>10398</v>
      </c>
      <c r="L2380" s="195">
        <v>41814</v>
      </c>
      <c r="M2380" s="168">
        <v>46132</v>
      </c>
      <c r="N2380" s="116" t="s">
        <v>10273</v>
      </c>
      <c r="O2380" s="116"/>
      <c r="P2380" s="116" t="s">
        <v>10282</v>
      </c>
      <c r="Q2380" s="168">
        <v>46140</v>
      </c>
    </row>
    <row r="2381" spans="1:17" hidden="1" x14ac:dyDescent="0.25">
      <c r="A2381" s="18">
        <v>1010102170</v>
      </c>
      <c r="B2381" s="14" t="s">
        <v>5535</v>
      </c>
      <c r="C2381" s="14" t="s">
        <v>19</v>
      </c>
      <c r="D2381" s="14" t="s">
        <v>5536</v>
      </c>
      <c r="E2381" s="50">
        <v>60</v>
      </c>
      <c r="F2381" s="168">
        <v>46111</v>
      </c>
      <c r="G2381" s="269" t="s">
        <v>18173</v>
      </c>
      <c r="H2381" s="168">
        <v>46120</v>
      </c>
      <c r="I2381" s="161" t="s">
        <v>8963</v>
      </c>
      <c r="J2381" s="161" t="s">
        <v>16040</v>
      </c>
      <c r="K2381" s="325" t="s">
        <v>10398</v>
      </c>
      <c r="L2381" s="195">
        <v>41814</v>
      </c>
      <c r="M2381" s="168">
        <v>46132</v>
      </c>
      <c r="N2381" s="116" t="s">
        <v>10273</v>
      </c>
      <c r="O2381" s="116"/>
      <c r="P2381" s="116" t="s">
        <v>10282</v>
      </c>
      <c r="Q2381" s="168">
        <v>46140</v>
      </c>
    </row>
    <row r="2382" spans="1:17" hidden="1" x14ac:dyDescent="0.25">
      <c r="A2382" s="18">
        <v>1015100880</v>
      </c>
      <c r="B2382" s="14" t="s">
        <v>5537</v>
      </c>
      <c r="C2382" s="14" t="s">
        <v>19</v>
      </c>
      <c r="D2382" s="14" t="s">
        <v>5538</v>
      </c>
      <c r="E2382" s="50">
        <v>60</v>
      </c>
      <c r="F2382" s="168">
        <v>46111</v>
      </c>
      <c r="G2382" s="269" t="s">
        <v>18173</v>
      </c>
      <c r="H2382" s="168">
        <v>46120</v>
      </c>
      <c r="I2382" s="161"/>
      <c r="J2382" s="161"/>
      <c r="K2382" s="325" t="s">
        <v>10398</v>
      </c>
      <c r="L2382" s="195">
        <v>41814</v>
      </c>
      <c r="M2382" s="168">
        <v>46132</v>
      </c>
      <c r="N2382" s="116" t="s">
        <v>10273</v>
      </c>
      <c r="O2382" s="116"/>
      <c r="P2382" s="116" t="s">
        <v>10282</v>
      </c>
      <c r="Q2382" s="168">
        <v>46140</v>
      </c>
    </row>
    <row r="2383" spans="1:17" hidden="1" x14ac:dyDescent="0.25">
      <c r="A2383" s="18">
        <v>1220100210</v>
      </c>
      <c r="B2383" s="14" t="s">
        <v>4038</v>
      </c>
      <c r="C2383" s="14" t="s">
        <v>19</v>
      </c>
      <c r="D2383" s="14" t="s">
        <v>4039</v>
      </c>
      <c r="E2383" s="50">
        <v>6</v>
      </c>
      <c r="F2383" s="168">
        <v>46121</v>
      </c>
      <c r="G2383" s="269" t="s">
        <v>18207</v>
      </c>
      <c r="H2383" s="168">
        <v>46122</v>
      </c>
      <c r="I2383" s="161" t="s">
        <v>8963</v>
      </c>
      <c r="J2383" s="161" t="s">
        <v>10003</v>
      </c>
      <c r="K2383" s="325" t="s">
        <v>10398</v>
      </c>
      <c r="L2383" s="195">
        <v>41768</v>
      </c>
      <c r="M2383" s="168">
        <v>46127</v>
      </c>
      <c r="N2383" s="116" t="s">
        <v>10824</v>
      </c>
      <c r="O2383" s="116"/>
      <c r="P2383" s="116" t="s">
        <v>10282</v>
      </c>
      <c r="Q2383" s="168">
        <v>46128</v>
      </c>
    </row>
    <row r="2384" spans="1:17" hidden="1" x14ac:dyDescent="0.25">
      <c r="A2384" s="18">
        <v>1015100900</v>
      </c>
      <c r="B2384" s="14" t="s">
        <v>5543</v>
      </c>
      <c r="C2384" s="14" t="s">
        <v>19</v>
      </c>
      <c r="D2384" s="14" t="s">
        <v>5544</v>
      </c>
      <c r="E2384" s="50">
        <v>60</v>
      </c>
      <c r="F2384" s="168">
        <v>46111</v>
      </c>
      <c r="G2384" s="269" t="s">
        <v>18173</v>
      </c>
      <c r="H2384" s="168">
        <v>46120</v>
      </c>
      <c r="I2384" s="161"/>
      <c r="J2384" s="161"/>
      <c r="K2384" s="325" t="s">
        <v>10398</v>
      </c>
      <c r="L2384" s="195">
        <v>41815</v>
      </c>
      <c r="M2384" s="168">
        <v>46132</v>
      </c>
      <c r="N2384" s="116" t="s">
        <v>10294</v>
      </c>
      <c r="O2384" s="116" t="s">
        <v>18347</v>
      </c>
      <c r="P2384" s="116" t="s">
        <v>10282</v>
      </c>
      <c r="Q2384" s="168">
        <v>46141</v>
      </c>
    </row>
    <row r="2385" spans="1:17" hidden="1" x14ac:dyDescent="0.25">
      <c r="A2385" s="18">
        <v>1019103350</v>
      </c>
      <c r="B2385" s="14" t="s">
        <v>5541</v>
      </c>
      <c r="C2385" s="14" t="s">
        <v>19</v>
      </c>
      <c r="D2385" s="14" t="s">
        <v>5542</v>
      </c>
      <c r="E2385" s="50">
        <v>60</v>
      </c>
      <c r="F2385" s="168">
        <v>46111</v>
      </c>
      <c r="G2385" s="269" t="s">
        <v>18173</v>
      </c>
      <c r="H2385" s="168">
        <v>46120</v>
      </c>
      <c r="I2385" s="161"/>
      <c r="J2385" s="161"/>
      <c r="K2385" s="325" t="s">
        <v>10398</v>
      </c>
      <c r="L2385" s="195">
        <v>41815</v>
      </c>
      <c r="M2385" s="168">
        <v>46132</v>
      </c>
      <c r="N2385" s="116" t="s">
        <v>10294</v>
      </c>
      <c r="O2385" s="116" t="s">
        <v>18348</v>
      </c>
      <c r="P2385" s="116" t="s">
        <v>10282</v>
      </c>
      <c r="Q2385" s="168">
        <v>46141</v>
      </c>
    </row>
    <row r="2386" spans="1:17" hidden="1" x14ac:dyDescent="0.25">
      <c r="A2386" s="18">
        <v>1019100710</v>
      </c>
      <c r="B2386" s="14" t="s">
        <v>6697</v>
      </c>
      <c r="C2386" s="14" t="s">
        <v>6699</v>
      </c>
      <c r="D2386" s="10" t="s">
        <v>6698</v>
      </c>
      <c r="E2386" s="50">
        <v>3</v>
      </c>
      <c r="F2386" s="168">
        <v>46111</v>
      </c>
      <c r="G2386" s="269" t="s">
        <v>18173</v>
      </c>
      <c r="H2386" s="168">
        <v>46120</v>
      </c>
      <c r="I2386" s="161" t="s">
        <v>8963</v>
      </c>
      <c r="J2386" s="161" t="s">
        <v>10002</v>
      </c>
      <c r="K2386" s="325" t="s">
        <v>10398</v>
      </c>
      <c r="L2386" s="195">
        <v>41815</v>
      </c>
      <c r="M2386" s="168">
        <v>46132</v>
      </c>
      <c r="N2386" s="116" t="s">
        <v>10294</v>
      </c>
      <c r="O2386" s="116"/>
      <c r="P2386" s="116" t="s">
        <v>10282</v>
      </c>
      <c r="Q2386" s="168">
        <v>46134</v>
      </c>
    </row>
    <row r="2387" spans="1:17" hidden="1" x14ac:dyDescent="0.25">
      <c r="A2387" s="18">
        <v>1314100120</v>
      </c>
      <c r="B2387" s="14" t="s">
        <v>2703</v>
      </c>
      <c r="C2387" s="14" t="s">
        <v>19</v>
      </c>
      <c r="D2387" s="14" t="s">
        <v>2704</v>
      </c>
      <c r="E2387" s="50">
        <v>15</v>
      </c>
      <c r="F2387" s="168">
        <v>46121</v>
      </c>
      <c r="G2387" s="269" t="s">
        <v>18210</v>
      </c>
      <c r="H2387" s="168">
        <v>46122</v>
      </c>
      <c r="I2387" s="161" t="s">
        <v>8963</v>
      </c>
      <c r="J2387" s="161" t="s">
        <v>10410</v>
      </c>
      <c r="K2387" s="325" t="s">
        <v>10398</v>
      </c>
      <c r="L2387" s="195">
        <v>41794</v>
      </c>
      <c r="M2387" s="168">
        <v>46128</v>
      </c>
      <c r="N2387" s="116" t="s">
        <v>10466</v>
      </c>
      <c r="O2387" s="116"/>
      <c r="P2387" s="116" t="s">
        <v>10282</v>
      </c>
      <c r="Q2387" s="168">
        <v>46128</v>
      </c>
    </row>
    <row r="2388" spans="1:17" hidden="1" x14ac:dyDescent="0.25">
      <c r="A2388" s="18">
        <v>1546101850</v>
      </c>
      <c r="B2388" s="14" t="s">
        <v>3206</v>
      </c>
      <c r="C2388" s="14" t="s">
        <v>19</v>
      </c>
      <c r="D2388" s="14" t="s">
        <v>3207</v>
      </c>
      <c r="E2388" s="50">
        <v>50</v>
      </c>
      <c r="F2388" s="168">
        <v>46111</v>
      </c>
      <c r="G2388" s="269" t="s">
        <v>18173</v>
      </c>
      <c r="H2388" s="168">
        <v>46120</v>
      </c>
      <c r="I2388" s="161" t="s">
        <v>8963</v>
      </c>
      <c r="J2388" s="161" t="s">
        <v>10633</v>
      </c>
      <c r="K2388" s="325" t="s">
        <v>10398</v>
      </c>
      <c r="L2388" s="195">
        <v>41815</v>
      </c>
      <c r="M2388" s="168">
        <v>46132</v>
      </c>
      <c r="N2388" s="116" t="s">
        <v>10294</v>
      </c>
      <c r="O2388" s="116" t="s">
        <v>18349</v>
      </c>
      <c r="P2388" s="116" t="s">
        <v>10282</v>
      </c>
      <c r="Q2388" s="168">
        <v>46141</v>
      </c>
    </row>
    <row r="2389" spans="1:17" hidden="1" x14ac:dyDescent="0.25">
      <c r="A2389" s="18">
        <v>1019100340</v>
      </c>
      <c r="B2389" s="14" t="s">
        <v>3766</v>
      </c>
      <c r="C2389" s="14" t="s">
        <v>19</v>
      </c>
      <c r="D2389" s="10" t="s">
        <v>10233</v>
      </c>
      <c r="E2389" s="50">
        <v>2</v>
      </c>
      <c r="F2389" s="168">
        <v>46111</v>
      </c>
      <c r="G2389" s="269" t="s">
        <v>18173</v>
      </c>
      <c r="H2389" s="168">
        <v>46120</v>
      </c>
      <c r="I2389" s="161" t="s">
        <v>8963</v>
      </c>
      <c r="J2389" s="161" t="s">
        <v>10003</v>
      </c>
      <c r="K2389" s="325" t="s">
        <v>10398</v>
      </c>
      <c r="L2389" s="195">
        <v>41815</v>
      </c>
      <c r="M2389" s="168">
        <v>46132</v>
      </c>
      <c r="N2389" s="116" t="s">
        <v>10294</v>
      </c>
      <c r="O2389" s="116"/>
      <c r="P2389" s="116" t="s">
        <v>10282</v>
      </c>
      <c r="Q2389" s="168">
        <v>46134</v>
      </c>
    </row>
    <row r="2390" spans="1:17" hidden="1" x14ac:dyDescent="0.25">
      <c r="A2390" s="18">
        <v>1510106380</v>
      </c>
      <c r="B2390" s="14" t="s">
        <v>12127</v>
      </c>
      <c r="C2390" s="14" t="s">
        <v>19</v>
      </c>
      <c r="D2390" s="14" t="s">
        <v>12129</v>
      </c>
      <c r="E2390" s="50">
        <v>8</v>
      </c>
      <c r="F2390" s="168">
        <v>46111</v>
      </c>
      <c r="G2390" s="269" t="s">
        <v>18176</v>
      </c>
      <c r="H2390" s="168">
        <v>46120</v>
      </c>
      <c r="I2390" s="161"/>
      <c r="J2390" s="161" t="s">
        <v>10099</v>
      </c>
      <c r="K2390" s="325" t="s">
        <v>10398</v>
      </c>
      <c r="L2390" s="195">
        <v>41799</v>
      </c>
      <c r="M2390" s="168">
        <v>46128</v>
      </c>
      <c r="N2390" s="116" t="s">
        <v>10465</v>
      </c>
      <c r="O2390" s="116"/>
      <c r="P2390" s="116" t="s">
        <v>10282</v>
      </c>
      <c r="Q2390" s="168">
        <v>46128</v>
      </c>
    </row>
    <row r="2391" spans="1:17" hidden="1" x14ac:dyDescent="0.25">
      <c r="A2391" s="18">
        <v>1018100350</v>
      </c>
      <c r="B2391" s="14" t="s">
        <v>3300</v>
      </c>
      <c r="C2391" s="14" t="s">
        <v>19</v>
      </c>
      <c r="D2391" s="14" t="s">
        <v>7419</v>
      </c>
      <c r="E2391" s="50">
        <v>40</v>
      </c>
      <c r="F2391" s="168">
        <v>46108</v>
      </c>
      <c r="G2391" s="269" t="s">
        <v>18173</v>
      </c>
      <c r="H2391" s="168">
        <v>46120</v>
      </c>
      <c r="I2391" s="161" t="s">
        <v>8963</v>
      </c>
      <c r="J2391" s="161" t="s">
        <v>10523</v>
      </c>
      <c r="K2391" s="325" t="s">
        <v>10398</v>
      </c>
      <c r="L2391" s="195">
        <v>41816</v>
      </c>
      <c r="M2391" s="168">
        <v>46132</v>
      </c>
      <c r="N2391" s="116" t="s">
        <v>10284</v>
      </c>
      <c r="O2391" s="116"/>
      <c r="P2391" s="116" t="s">
        <v>10282</v>
      </c>
      <c r="Q2391" s="168">
        <v>46133</v>
      </c>
    </row>
    <row r="2392" spans="1:17" hidden="1" x14ac:dyDescent="0.25">
      <c r="A2392" s="18">
        <v>1311100070</v>
      </c>
      <c r="B2392" s="29" t="s">
        <v>3419</v>
      </c>
      <c r="C2392" s="14" t="s">
        <v>19</v>
      </c>
      <c r="D2392" s="14" t="s">
        <v>11063</v>
      </c>
      <c r="E2392" s="50">
        <v>10</v>
      </c>
      <c r="F2392" s="168">
        <v>46127</v>
      </c>
      <c r="G2392" s="269" t="s">
        <v>18294</v>
      </c>
      <c r="H2392" s="168">
        <v>46129</v>
      </c>
      <c r="I2392" s="161"/>
      <c r="J2392" s="161"/>
      <c r="K2392" s="325" t="s">
        <v>10398</v>
      </c>
      <c r="L2392" s="195">
        <v>41826</v>
      </c>
      <c r="M2392" s="168">
        <v>46133</v>
      </c>
      <c r="N2392" s="116" t="s">
        <v>10466</v>
      </c>
      <c r="O2392" s="116"/>
      <c r="P2392" s="116" t="s">
        <v>10282</v>
      </c>
      <c r="Q2392" s="168">
        <v>46133</v>
      </c>
    </row>
    <row r="2393" spans="1:17" hidden="1" x14ac:dyDescent="0.25">
      <c r="A2393" s="18">
        <v>1321100610</v>
      </c>
      <c r="B2393" s="14" t="s">
        <v>6936</v>
      </c>
      <c r="C2393" s="14" t="s">
        <v>19</v>
      </c>
      <c r="D2393" s="14" t="s">
        <v>6938</v>
      </c>
      <c r="E2393" s="50">
        <v>60</v>
      </c>
      <c r="F2393" s="168">
        <v>46127</v>
      </c>
      <c r="G2393" s="269" t="s">
        <v>18302</v>
      </c>
      <c r="H2393" s="168">
        <v>46129</v>
      </c>
      <c r="I2393" s="161"/>
      <c r="J2393" s="161" t="s">
        <v>10099</v>
      </c>
      <c r="K2393" s="325" t="s">
        <v>10398</v>
      </c>
      <c r="L2393" s="195">
        <v>41826</v>
      </c>
      <c r="M2393" s="168">
        <v>46133</v>
      </c>
      <c r="N2393" s="116" t="s">
        <v>10466</v>
      </c>
      <c r="O2393" s="116"/>
      <c r="P2393" s="116" t="s">
        <v>10282</v>
      </c>
      <c r="Q2393" s="168">
        <v>46133</v>
      </c>
    </row>
    <row r="2394" spans="1:17" hidden="1" x14ac:dyDescent="0.25">
      <c r="A2394" s="18">
        <v>1314101060</v>
      </c>
      <c r="B2394" s="14" t="s">
        <v>11910</v>
      </c>
      <c r="C2394" s="14" t="s">
        <v>19</v>
      </c>
      <c r="D2394" s="14" t="s">
        <v>11915</v>
      </c>
      <c r="E2394" s="50">
        <v>7</v>
      </c>
      <c r="F2394" s="168">
        <v>46128</v>
      </c>
      <c r="G2394" s="269" t="s">
        <v>18299</v>
      </c>
      <c r="H2394" s="168">
        <v>46129</v>
      </c>
      <c r="I2394" s="161" t="s">
        <v>8963</v>
      </c>
      <c r="J2394" s="161" t="s">
        <v>10002</v>
      </c>
      <c r="K2394" s="325" t="s">
        <v>16020</v>
      </c>
      <c r="L2394" s="195">
        <v>41825</v>
      </c>
      <c r="M2394" s="168">
        <v>46132</v>
      </c>
      <c r="N2394" s="116" t="s">
        <v>16020</v>
      </c>
      <c r="O2394" s="116"/>
      <c r="P2394" s="116" t="s">
        <v>10282</v>
      </c>
      <c r="Q2394" s="168">
        <v>46170</v>
      </c>
    </row>
    <row r="2395" spans="1:17" ht="25.5" hidden="1" x14ac:dyDescent="0.25">
      <c r="A2395" s="18">
        <v>1223100160</v>
      </c>
      <c r="B2395" s="14" t="s">
        <v>9685</v>
      </c>
      <c r="C2395" s="14" t="s">
        <v>19</v>
      </c>
      <c r="D2395" s="14" t="s">
        <v>15456</v>
      </c>
      <c r="E2395" s="50">
        <v>14</v>
      </c>
      <c r="F2395" s="168">
        <v>46127</v>
      </c>
      <c r="G2395" s="269" t="s">
        <v>18310</v>
      </c>
      <c r="H2395" s="168">
        <v>46129</v>
      </c>
      <c r="I2395" s="161" t="s">
        <v>8963</v>
      </c>
      <c r="J2395" s="161" t="s">
        <v>10523</v>
      </c>
      <c r="K2395" s="325" t="s">
        <v>10398</v>
      </c>
      <c r="L2395" s="195">
        <v>41831</v>
      </c>
      <c r="M2395" s="168">
        <v>46132</v>
      </c>
      <c r="N2395" s="116" t="s">
        <v>10223</v>
      </c>
      <c r="O2395" s="116"/>
      <c r="P2395" s="116" t="s">
        <v>10282</v>
      </c>
      <c r="Q2395" s="168">
        <v>46134</v>
      </c>
    </row>
    <row r="2396" spans="1:17" hidden="1" x14ac:dyDescent="0.25">
      <c r="A2396" s="18">
        <v>1010101070</v>
      </c>
      <c r="B2396" s="14" t="s">
        <v>4279</v>
      </c>
      <c r="C2396" s="14" t="s">
        <v>19</v>
      </c>
      <c r="D2396" s="14" t="s">
        <v>8793</v>
      </c>
      <c r="E2396" s="50">
        <v>20</v>
      </c>
      <c r="F2396" s="168">
        <v>46121</v>
      </c>
      <c r="G2396" s="269" t="s">
        <v>18205</v>
      </c>
      <c r="H2396" s="168">
        <v>46122</v>
      </c>
      <c r="I2396" s="161" t="s">
        <v>8963</v>
      </c>
      <c r="J2396" s="161" t="s">
        <v>10002</v>
      </c>
      <c r="K2396" s="325" t="s">
        <v>10398</v>
      </c>
      <c r="L2396" s="195">
        <v>41834</v>
      </c>
      <c r="M2396" s="168">
        <v>46133</v>
      </c>
      <c r="N2396" s="116" t="s">
        <v>10465</v>
      </c>
      <c r="O2396" s="116" t="s">
        <v>18364</v>
      </c>
      <c r="P2396" s="116" t="s">
        <v>10282</v>
      </c>
      <c r="Q2396" s="168">
        <v>46146</v>
      </c>
    </row>
    <row r="2397" spans="1:17" x14ac:dyDescent="0.25">
      <c r="A2397" s="18">
        <v>1012100010</v>
      </c>
      <c r="B2397" s="14" t="s">
        <v>2992</v>
      </c>
      <c r="C2397" s="14" t="s">
        <v>19</v>
      </c>
      <c r="D2397" s="14" t="s">
        <v>6632</v>
      </c>
      <c r="E2397" s="50">
        <v>2</v>
      </c>
      <c r="F2397" s="168">
        <v>46127</v>
      </c>
      <c r="G2397" s="269" t="s">
        <v>18311</v>
      </c>
      <c r="H2397" s="168">
        <v>46129</v>
      </c>
      <c r="I2397" s="161" t="s">
        <v>8963</v>
      </c>
      <c r="J2397" s="161" t="s">
        <v>10003</v>
      </c>
      <c r="K2397" s="325" t="s">
        <v>10398</v>
      </c>
      <c r="L2397" s="195">
        <v>41827</v>
      </c>
      <c r="M2397" s="168">
        <v>46132</v>
      </c>
      <c r="N2397" s="116" t="s">
        <v>10528</v>
      </c>
      <c r="O2397" s="116" t="s">
        <v>18537</v>
      </c>
      <c r="P2397" s="116"/>
      <c r="Q2397" s="168"/>
    </row>
    <row r="2398" spans="1:17" x14ac:dyDescent="0.25">
      <c r="A2398" s="18">
        <v>1810101950</v>
      </c>
      <c r="B2398" s="14" t="s">
        <v>1020</v>
      </c>
      <c r="C2398" s="14" t="s">
        <v>19</v>
      </c>
      <c r="D2398" s="14" t="s">
        <v>6995</v>
      </c>
      <c r="E2398" s="50">
        <v>10</v>
      </c>
      <c r="F2398" s="168">
        <v>46121</v>
      </c>
      <c r="G2398" s="269" t="s">
        <v>18205</v>
      </c>
      <c r="H2398" s="168">
        <v>46122</v>
      </c>
      <c r="I2398" s="161"/>
      <c r="J2398" s="161" t="s">
        <v>10099</v>
      </c>
      <c r="K2398" s="325" t="s">
        <v>10398</v>
      </c>
      <c r="L2398" s="195">
        <v>41834</v>
      </c>
      <c r="M2398" s="168">
        <v>46133</v>
      </c>
      <c r="N2398" s="116" t="s">
        <v>10465</v>
      </c>
      <c r="O2398" s="116" t="s">
        <v>18315</v>
      </c>
      <c r="P2398" s="116"/>
      <c r="Q2398" s="168"/>
    </row>
    <row r="2399" spans="1:17" hidden="1" x14ac:dyDescent="0.25">
      <c r="A2399" s="18">
        <v>1810102240</v>
      </c>
      <c r="B2399" s="14" t="s">
        <v>969</v>
      </c>
      <c r="C2399" s="14" t="s">
        <v>19</v>
      </c>
      <c r="D2399" s="14" t="s">
        <v>7387</v>
      </c>
      <c r="E2399" s="50">
        <v>12</v>
      </c>
      <c r="F2399" s="168">
        <v>46121</v>
      </c>
      <c r="G2399" s="269" t="s">
        <v>18205</v>
      </c>
      <c r="H2399" s="168">
        <v>46122</v>
      </c>
      <c r="I2399" s="161"/>
      <c r="J2399" s="161"/>
      <c r="K2399" s="325" t="s">
        <v>10398</v>
      </c>
      <c r="L2399" s="195">
        <v>41834</v>
      </c>
      <c r="M2399" s="168">
        <v>46133</v>
      </c>
      <c r="N2399" s="116" t="s">
        <v>10465</v>
      </c>
      <c r="O2399" s="116" t="s">
        <v>18365</v>
      </c>
      <c r="P2399" s="116" t="s">
        <v>10282</v>
      </c>
      <c r="Q2399" s="168">
        <v>46146</v>
      </c>
    </row>
    <row r="2400" spans="1:17" hidden="1" x14ac:dyDescent="0.25">
      <c r="A2400" s="18">
        <v>1810102540</v>
      </c>
      <c r="B2400" s="14" t="s">
        <v>979</v>
      </c>
      <c r="C2400" s="14" t="s">
        <v>19</v>
      </c>
      <c r="D2400" s="14" t="s">
        <v>7389</v>
      </c>
      <c r="E2400" s="50">
        <v>12</v>
      </c>
      <c r="F2400" s="168">
        <v>46121</v>
      </c>
      <c r="G2400" s="269" t="s">
        <v>18205</v>
      </c>
      <c r="H2400" s="168">
        <v>46122</v>
      </c>
      <c r="I2400" s="161"/>
      <c r="J2400" s="161"/>
      <c r="K2400" s="325" t="s">
        <v>10398</v>
      </c>
      <c r="L2400" s="195">
        <v>41834</v>
      </c>
      <c r="M2400" s="168">
        <v>46133</v>
      </c>
      <c r="N2400" s="116" t="s">
        <v>10465</v>
      </c>
      <c r="O2400" s="116"/>
      <c r="P2400" s="116" t="s">
        <v>10282</v>
      </c>
      <c r="Q2400" s="168">
        <v>46135</v>
      </c>
    </row>
    <row r="2401" spans="1:17" hidden="1" x14ac:dyDescent="0.25">
      <c r="A2401" s="18">
        <v>1523104120</v>
      </c>
      <c r="B2401" s="14" t="s">
        <v>5460</v>
      </c>
      <c r="C2401" s="14" t="s">
        <v>19</v>
      </c>
      <c r="D2401" s="14" t="s">
        <v>8728</v>
      </c>
      <c r="E2401" s="50">
        <v>3</v>
      </c>
      <c r="F2401" s="168">
        <v>46121</v>
      </c>
      <c r="G2401" s="269" t="s">
        <v>18205</v>
      </c>
      <c r="H2401" s="168">
        <v>46122</v>
      </c>
      <c r="I2401" s="161" t="s">
        <v>8963</v>
      </c>
      <c r="J2401" s="161" t="s">
        <v>10002</v>
      </c>
      <c r="K2401" s="325" t="s">
        <v>10398</v>
      </c>
      <c r="L2401" s="195">
        <v>41834</v>
      </c>
      <c r="M2401" s="168">
        <v>46133</v>
      </c>
      <c r="N2401" s="116" t="s">
        <v>10465</v>
      </c>
      <c r="O2401" s="116"/>
      <c r="P2401" s="116" t="s">
        <v>10282</v>
      </c>
      <c r="Q2401" s="168">
        <v>46135</v>
      </c>
    </row>
    <row r="2402" spans="1:17" hidden="1" x14ac:dyDescent="0.25">
      <c r="A2402" s="18">
        <v>1523104480</v>
      </c>
      <c r="B2402" s="14" t="s">
        <v>5373</v>
      </c>
      <c r="C2402" s="14" t="s">
        <v>19</v>
      </c>
      <c r="D2402" s="14" t="s">
        <v>7451</v>
      </c>
      <c r="E2402" s="50">
        <v>3</v>
      </c>
      <c r="F2402" s="168">
        <v>46121</v>
      </c>
      <c r="G2402" s="269" t="s">
        <v>18205</v>
      </c>
      <c r="H2402" s="168">
        <v>46122</v>
      </c>
      <c r="I2402" s="161" t="s">
        <v>8963</v>
      </c>
      <c r="J2402" s="161" t="s">
        <v>10002</v>
      </c>
      <c r="K2402" s="325" t="s">
        <v>10398</v>
      </c>
      <c r="L2402" s="195">
        <v>41834</v>
      </c>
      <c r="M2402" s="168">
        <v>46133</v>
      </c>
      <c r="N2402" s="116" t="s">
        <v>10465</v>
      </c>
      <c r="O2402" s="116"/>
      <c r="P2402" s="116" t="s">
        <v>10282</v>
      </c>
      <c r="Q2402" s="168">
        <v>46135</v>
      </c>
    </row>
    <row r="2403" spans="1:17" hidden="1" x14ac:dyDescent="0.25">
      <c r="A2403" s="18">
        <v>1010101160</v>
      </c>
      <c r="B2403" s="14" t="s">
        <v>9767</v>
      </c>
      <c r="C2403" s="14" t="s">
        <v>4216</v>
      </c>
      <c r="D2403" s="14" t="s">
        <v>5761</v>
      </c>
      <c r="E2403" s="50">
        <v>60</v>
      </c>
      <c r="F2403" s="168">
        <v>46127</v>
      </c>
      <c r="G2403" s="269" t="s">
        <v>18295</v>
      </c>
      <c r="H2403" s="168">
        <v>46129</v>
      </c>
      <c r="I2403" s="161" t="s">
        <v>8963</v>
      </c>
      <c r="J2403" s="161" t="s">
        <v>10154</v>
      </c>
      <c r="K2403" s="325" t="s">
        <v>10398</v>
      </c>
      <c r="L2403" s="195">
        <v>41828</v>
      </c>
      <c r="M2403" s="168">
        <v>46132</v>
      </c>
      <c r="N2403" s="116" t="s">
        <v>11874</v>
      </c>
      <c r="O2403" s="116"/>
      <c r="P2403" s="116" t="s">
        <v>10282</v>
      </c>
      <c r="Q2403" s="168">
        <v>46133</v>
      </c>
    </row>
    <row r="2404" spans="1:17" hidden="1" x14ac:dyDescent="0.25">
      <c r="A2404" s="18">
        <v>1012100020</v>
      </c>
      <c r="B2404" s="14" t="s">
        <v>4182</v>
      </c>
      <c r="C2404" s="14" t="s">
        <v>19</v>
      </c>
      <c r="D2404" s="14" t="s">
        <v>4183</v>
      </c>
      <c r="E2404" s="50">
        <v>8</v>
      </c>
      <c r="F2404" s="168">
        <v>46127</v>
      </c>
      <c r="G2404" s="269" t="s">
        <v>18295</v>
      </c>
      <c r="H2404" s="168">
        <v>46129</v>
      </c>
      <c r="I2404" s="161"/>
      <c r="J2404" s="161"/>
      <c r="K2404" s="325" t="s">
        <v>10398</v>
      </c>
      <c r="L2404" s="195">
        <v>41828</v>
      </c>
      <c r="M2404" s="168">
        <v>46132</v>
      </c>
      <c r="N2404" s="116" t="s">
        <v>11874</v>
      </c>
      <c r="O2404" s="116"/>
      <c r="P2404" s="116" t="s">
        <v>10282</v>
      </c>
      <c r="Q2404" s="168">
        <v>46133</v>
      </c>
    </row>
    <row r="2405" spans="1:17" hidden="1" x14ac:dyDescent="0.25">
      <c r="A2405" s="18">
        <v>1012100030</v>
      </c>
      <c r="B2405" s="14" t="s">
        <v>3422</v>
      </c>
      <c r="C2405" s="14" t="s">
        <v>19</v>
      </c>
      <c r="D2405" s="14" t="s">
        <v>3423</v>
      </c>
      <c r="E2405" s="50">
        <v>4</v>
      </c>
      <c r="F2405" s="168">
        <v>46127</v>
      </c>
      <c r="G2405" s="269" t="s">
        <v>18295</v>
      </c>
      <c r="H2405" s="168">
        <v>46129</v>
      </c>
      <c r="I2405" s="161" t="s">
        <v>8963</v>
      </c>
      <c r="J2405" s="161" t="s">
        <v>10003</v>
      </c>
      <c r="K2405" s="325" t="s">
        <v>10398</v>
      </c>
      <c r="L2405" s="195">
        <v>41828</v>
      </c>
      <c r="M2405" s="168">
        <v>46132</v>
      </c>
      <c r="N2405" s="116" t="s">
        <v>11874</v>
      </c>
      <c r="O2405" s="116"/>
      <c r="P2405" s="116" t="s">
        <v>10282</v>
      </c>
      <c r="Q2405" s="168">
        <v>46133</v>
      </c>
    </row>
    <row r="2406" spans="1:17" hidden="1" x14ac:dyDescent="0.25">
      <c r="A2406" s="18">
        <v>1511100990</v>
      </c>
      <c r="B2406" s="14" t="s">
        <v>4375</v>
      </c>
      <c r="C2406" s="14" t="s">
        <v>19</v>
      </c>
      <c r="D2406" s="14" t="s">
        <v>18279</v>
      </c>
      <c r="E2406" s="50">
        <v>12</v>
      </c>
      <c r="F2406" s="168">
        <v>46127</v>
      </c>
      <c r="G2406" s="269" t="s">
        <v>18296</v>
      </c>
      <c r="H2406" s="168">
        <v>46129</v>
      </c>
      <c r="I2406" s="161" t="s">
        <v>8963</v>
      </c>
      <c r="J2406" s="161" t="s">
        <v>10523</v>
      </c>
      <c r="K2406" s="325" t="s">
        <v>10398</v>
      </c>
      <c r="L2406" s="195">
        <v>41832</v>
      </c>
      <c r="M2406" s="168">
        <v>46132</v>
      </c>
      <c r="N2406" s="116" t="s">
        <v>10175</v>
      </c>
      <c r="O2406" s="116"/>
      <c r="P2406" s="116" t="s">
        <v>10282</v>
      </c>
      <c r="Q2406" s="168">
        <v>46139</v>
      </c>
    </row>
    <row r="2407" spans="1:17" hidden="1" x14ac:dyDescent="0.25">
      <c r="A2407" s="18">
        <v>1512106870</v>
      </c>
      <c r="B2407" s="14" t="s">
        <v>11391</v>
      </c>
      <c r="C2407" s="14" t="s">
        <v>19</v>
      </c>
      <c r="D2407" s="14" t="s">
        <v>11477</v>
      </c>
      <c r="E2407" s="50">
        <v>16</v>
      </c>
      <c r="F2407" s="168">
        <v>46127</v>
      </c>
      <c r="G2407" s="269" t="s">
        <v>18296</v>
      </c>
      <c r="H2407" s="168">
        <v>46129</v>
      </c>
      <c r="I2407" s="161" t="s">
        <v>8963</v>
      </c>
      <c r="J2407" s="161" t="s">
        <v>10523</v>
      </c>
      <c r="K2407" s="325" t="s">
        <v>10398</v>
      </c>
      <c r="L2407" s="195">
        <v>41832</v>
      </c>
      <c r="M2407" s="168">
        <v>46132</v>
      </c>
      <c r="N2407" s="116" t="s">
        <v>10175</v>
      </c>
      <c r="O2407" s="116"/>
      <c r="P2407" s="116" t="s">
        <v>10282</v>
      </c>
      <c r="Q2407" s="168">
        <v>46139</v>
      </c>
    </row>
    <row r="2408" spans="1:17" hidden="1" x14ac:dyDescent="0.25">
      <c r="A2408" s="18">
        <v>1512107020</v>
      </c>
      <c r="B2408" s="29" t="s">
        <v>4888</v>
      </c>
      <c r="C2408" s="14" t="s">
        <v>19</v>
      </c>
      <c r="D2408" s="14" t="s">
        <v>4889</v>
      </c>
      <c r="E2408" s="50">
        <v>12</v>
      </c>
      <c r="F2408" s="168">
        <v>46127</v>
      </c>
      <c r="G2408" s="269" t="s">
        <v>18296</v>
      </c>
      <c r="H2408" s="168">
        <v>46129</v>
      </c>
      <c r="I2408" s="161" t="s">
        <v>8963</v>
      </c>
      <c r="J2408" s="161" t="s">
        <v>10887</v>
      </c>
      <c r="K2408" s="325" t="s">
        <v>10398</v>
      </c>
      <c r="L2408" s="195">
        <v>41832</v>
      </c>
      <c r="M2408" s="168">
        <v>46132</v>
      </c>
      <c r="N2408" s="116" t="s">
        <v>10175</v>
      </c>
      <c r="O2408" s="116"/>
      <c r="P2408" s="116" t="s">
        <v>10282</v>
      </c>
      <c r="Q2408" s="168">
        <v>46139</v>
      </c>
    </row>
    <row r="2409" spans="1:17" hidden="1" x14ac:dyDescent="0.25">
      <c r="A2409" s="18">
        <v>1546101840</v>
      </c>
      <c r="B2409" s="14" t="s">
        <v>3204</v>
      </c>
      <c r="C2409" s="14" t="s">
        <v>19</v>
      </c>
      <c r="D2409" s="14" t="s">
        <v>3205</v>
      </c>
      <c r="E2409" s="50">
        <v>150</v>
      </c>
      <c r="F2409" s="168">
        <v>46127</v>
      </c>
      <c r="G2409" s="269" t="s">
        <v>18297</v>
      </c>
      <c r="H2409" s="168">
        <v>46129</v>
      </c>
      <c r="I2409" s="161" t="s">
        <v>8963</v>
      </c>
      <c r="J2409" s="161" t="s">
        <v>18285</v>
      </c>
      <c r="K2409" s="325" t="s">
        <v>10398</v>
      </c>
      <c r="L2409" s="195">
        <v>41884</v>
      </c>
      <c r="M2409" s="168">
        <v>46140</v>
      </c>
      <c r="N2409" s="116" t="s">
        <v>10294</v>
      </c>
      <c r="O2409" s="116" t="s">
        <v>18395</v>
      </c>
      <c r="P2409" s="116" t="s">
        <v>10282</v>
      </c>
      <c r="Q2409" s="168">
        <v>46148</v>
      </c>
    </row>
    <row r="2410" spans="1:17" hidden="1" x14ac:dyDescent="0.25">
      <c r="A2410" s="18">
        <v>1810102280</v>
      </c>
      <c r="B2410" s="14" t="s">
        <v>978</v>
      </c>
      <c r="C2410" s="14" t="s">
        <v>19</v>
      </c>
      <c r="D2410" s="14" t="s">
        <v>7388</v>
      </c>
      <c r="E2410" s="50">
        <v>12</v>
      </c>
      <c r="F2410" s="168">
        <v>46121</v>
      </c>
      <c r="G2410" s="269" t="s">
        <v>18205</v>
      </c>
      <c r="H2410" s="168">
        <v>46122</v>
      </c>
      <c r="I2410" s="161"/>
      <c r="J2410" s="161"/>
      <c r="K2410" s="325" t="s">
        <v>10398</v>
      </c>
      <c r="L2410" s="195">
        <v>41834</v>
      </c>
      <c r="M2410" s="168">
        <v>46133</v>
      </c>
      <c r="N2410" s="116" t="s">
        <v>10465</v>
      </c>
      <c r="O2410" s="116" t="s">
        <v>18477</v>
      </c>
      <c r="P2410" s="116" t="s">
        <v>10282</v>
      </c>
      <c r="Q2410" s="168">
        <v>46162</v>
      </c>
    </row>
    <row r="2411" spans="1:17" ht="25.5" hidden="1" x14ac:dyDescent="0.25">
      <c r="A2411" s="18">
        <v>1016101010</v>
      </c>
      <c r="B2411" s="14" t="s">
        <v>15653</v>
      </c>
      <c r="C2411" s="14" t="s">
        <v>19</v>
      </c>
      <c r="D2411" s="14" t="s">
        <v>8448</v>
      </c>
      <c r="E2411" s="50">
        <v>24</v>
      </c>
      <c r="F2411" s="168">
        <v>46127</v>
      </c>
      <c r="G2411" s="269" t="s">
        <v>18300</v>
      </c>
      <c r="H2411" s="168">
        <v>46129</v>
      </c>
      <c r="I2411" s="161" t="s">
        <v>8963</v>
      </c>
      <c r="J2411" s="161" t="s">
        <v>10523</v>
      </c>
      <c r="K2411" s="325" t="s">
        <v>10398</v>
      </c>
      <c r="L2411" s="195">
        <v>41824</v>
      </c>
      <c r="M2411" s="168">
        <v>46132</v>
      </c>
      <c r="N2411" s="116" t="s">
        <v>10305</v>
      </c>
      <c r="O2411" s="116"/>
      <c r="P2411" s="116" t="s">
        <v>10282</v>
      </c>
      <c r="Q2411" s="168">
        <v>46134</v>
      </c>
    </row>
    <row r="2412" spans="1:17" hidden="1" x14ac:dyDescent="0.25">
      <c r="A2412" s="18">
        <v>1523104460</v>
      </c>
      <c r="B2412" s="14" t="s">
        <v>5381</v>
      </c>
      <c r="C2412" s="14" t="s">
        <v>19</v>
      </c>
      <c r="D2412" s="14" t="s">
        <v>6743</v>
      </c>
      <c r="E2412" s="50">
        <v>4</v>
      </c>
      <c r="F2412" s="168">
        <v>46126</v>
      </c>
      <c r="G2412" s="269" t="s">
        <v>18301</v>
      </c>
      <c r="H2412" s="168">
        <v>46129</v>
      </c>
      <c r="I2412" s="161" t="s">
        <v>8963</v>
      </c>
      <c r="J2412" s="161" t="s">
        <v>10002</v>
      </c>
      <c r="K2412" s="325" t="s">
        <v>10398</v>
      </c>
      <c r="L2412" s="195">
        <v>41885</v>
      </c>
      <c r="M2412" s="168">
        <v>46140</v>
      </c>
      <c r="N2412" s="116" t="s">
        <v>10465</v>
      </c>
      <c r="O2412" s="116"/>
      <c r="P2412" s="116" t="s">
        <v>10282</v>
      </c>
      <c r="Q2412" s="168">
        <v>46140</v>
      </c>
    </row>
    <row r="2413" spans="1:17" x14ac:dyDescent="0.25">
      <c r="A2413" s="18">
        <v>1510107440</v>
      </c>
      <c r="B2413" s="14" t="s">
        <v>980</v>
      </c>
      <c r="C2413" s="14" t="s">
        <v>19</v>
      </c>
      <c r="D2413" s="14" t="s">
        <v>10925</v>
      </c>
      <c r="E2413" s="50">
        <v>12</v>
      </c>
      <c r="F2413" s="168">
        <v>46126</v>
      </c>
      <c r="G2413" s="269" t="s">
        <v>18301</v>
      </c>
      <c r="H2413" s="168">
        <v>46129</v>
      </c>
      <c r="I2413" s="161"/>
      <c r="J2413" s="161" t="s">
        <v>10099</v>
      </c>
      <c r="K2413" s="325" t="s">
        <v>10398</v>
      </c>
      <c r="L2413" s="195">
        <v>41885</v>
      </c>
      <c r="M2413" s="168">
        <v>46140</v>
      </c>
      <c r="N2413" s="116" t="s">
        <v>10465</v>
      </c>
      <c r="O2413" s="116" t="s">
        <v>18341</v>
      </c>
      <c r="P2413" s="116"/>
      <c r="Q2413" s="168"/>
    </row>
    <row r="2414" spans="1:17" x14ac:dyDescent="0.25">
      <c r="A2414" s="18">
        <v>1510101880</v>
      </c>
      <c r="B2414" s="14" t="s">
        <v>1069</v>
      </c>
      <c r="C2414" s="14" t="s">
        <v>19</v>
      </c>
      <c r="D2414" s="14" t="s">
        <v>7376</v>
      </c>
      <c r="E2414" s="50">
        <v>11</v>
      </c>
      <c r="F2414" s="168">
        <v>46127</v>
      </c>
      <c r="G2414" s="269" t="s">
        <v>18334</v>
      </c>
      <c r="H2414" s="168">
        <v>46139</v>
      </c>
      <c r="I2414" s="161" t="s">
        <v>8963</v>
      </c>
      <c r="J2414" s="161" t="s">
        <v>10002</v>
      </c>
      <c r="K2414" s="325" t="s">
        <v>10398</v>
      </c>
      <c r="L2414" s="195">
        <v>41886</v>
      </c>
      <c r="M2414" s="168">
        <v>46140</v>
      </c>
      <c r="N2414" s="116" t="s">
        <v>10465</v>
      </c>
      <c r="O2414" s="116" t="s">
        <v>18476</v>
      </c>
      <c r="P2414" s="116"/>
      <c r="Q2414" s="168"/>
    </row>
    <row r="2415" spans="1:17" x14ac:dyDescent="0.25">
      <c r="A2415" s="18">
        <v>1510102090</v>
      </c>
      <c r="B2415" s="14" t="s">
        <v>1085</v>
      </c>
      <c r="C2415" s="14" t="s">
        <v>19</v>
      </c>
      <c r="D2415" s="14" t="s">
        <v>9072</v>
      </c>
      <c r="E2415" s="50">
        <v>3</v>
      </c>
      <c r="F2415" s="168">
        <v>46127</v>
      </c>
      <c r="G2415" s="269" t="s">
        <v>18334</v>
      </c>
      <c r="H2415" s="168">
        <v>46139</v>
      </c>
      <c r="I2415" s="161" t="s">
        <v>8963</v>
      </c>
      <c r="J2415" s="161" t="s">
        <v>10002</v>
      </c>
      <c r="K2415" s="325" t="s">
        <v>10398</v>
      </c>
      <c r="L2415" s="195">
        <v>41886</v>
      </c>
      <c r="M2415" s="168">
        <v>46140</v>
      </c>
      <c r="N2415" s="116" t="s">
        <v>10465</v>
      </c>
      <c r="O2415" s="116" t="s">
        <v>18342</v>
      </c>
      <c r="P2415" s="116"/>
      <c r="Q2415" s="168"/>
    </row>
    <row r="2416" spans="1:17" hidden="1" x14ac:dyDescent="0.25">
      <c r="A2416" s="18">
        <v>1230100160</v>
      </c>
      <c r="B2416" s="14" t="s">
        <v>3794</v>
      </c>
      <c r="C2416" s="14" t="s">
        <v>19</v>
      </c>
      <c r="D2416" s="14" t="s">
        <v>3795</v>
      </c>
      <c r="E2416" s="50">
        <v>20</v>
      </c>
      <c r="F2416" s="168">
        <v>46128</v>
      </c>
      <c r="G2416" s="269" t="s">
        <v>18303</v>
      </c>
      <c r="H2416" s="168">
        <v>46129</v>
      </c>
      <c r="I2416" s="161" t="s">
        <v>8963</v>
      </c>
      <c r="J2416" s="161" t="s">
        <v>10003</v>
      </c>
      <c r="K2416" s="325" t="s">
        <v>10398</v>
      </c>
      <c r="L2416" s="195">
        <v>41829</v>
      </c>
      <c r="M2416" s="168">
        <v>46134</v>
      </c>
      <c r="N2416" s="116" t="s">
        <v>10581</v>
      </c>
      <c r="O2416" s="116"/>
      <c r="P2416" s="116" t="s">
        <v>10282</v>
      </c>
      <c r="Q2416" s="168">
        <v>46134</v>
      </c>
    </row>
    <row r="2417" spans="1:17" ht="25.5" hidden="1" x14ac:dyDescent="0.25">
      <c r="A2417" s="18">
        <v>1210100190</v>
      </c>
      <c r="B2417" s="14" t="s">
        <v>6017</v>
      </c>
      <c r="C2417" s="14" t="s">
        <v>19</v>
      </c>
      <c r="D2417" s="14" t="s">
        <v>15217</v>
      </c>
      <c r="E2417" s="50">
        <v>3</v>
      </c>
      <c r="F2417" s="168">
        <v>46136</v>
      </c>
      <c r="G2417" s="269" t="s">
        <v>18328</v>
      </c>
      <c r="H2417" s="168">
        <v>46139</v>
      </c>
      <c r="I2417" s="161" t="s">
        <v>8963</v>
      </c>
      <c r="J2417" s="161" t="s">
        <v>10099</v>
      </c>
      <c r="K2417" s="325" t="s">
        <v>10398</v>
      </c>
      <c r="L2417" s="195">
        <v>41894</v>
      </c>
      <c r="M2417" s="168">
        <v>46140</v>
      </c>
      <c r="N2417" s="116" t="s">
        <v>15247</v>
      </c>
      <c r="O2417" s="116"/>
      <c r="P2417" s="116" t="s">
        <v>10282</v>
      </c>
      <c r="Q2417" s="168">
        <v>46149</v>
      </c>
    </row>
    <row r="2418" spans="1:17" hidden="1" x14ac:dyDescent="0.25">
      <c r="A2418" s="18">
        <v>1510105170</v>
      </c>
      <c r="B2418" s="14" t="s">
        <v>11462</v>
      </c>
      <c r="C2418" s="14" t="s">
        <v>19</v>
      </c>
      <c r="D2418" s="14" t="s">
        <v>11461</v>
      </c>
      <c r="E2418" s="50">
        <v>8</v>
      </c>
      <c r="F2418" s="168">
        <v>46132</v>
      </c>
      <c r="G2418" s="269" t="s">
        <v>18331</v>
      </c>
      <c r="H2418" s="168">
        <v>46139</v>
      </c>
      <c r="I2418" s="161"/>
      <c r="J2418" s="161"/>
      <c r="K2418" s="325" t="s">
        <v>10398</v>
      </c>
      <c r="L2418" s="195">
        <v>41895</v>
      </c>
      <c r="M2418" s="168">
        <v>46140</v>
      </c>
      <c r="N2418" s="116" t="s">
        <v>10465</v>
      </c>
      <c r="O2418" s="116"/>
      <c r="P2418" s="116" t="s">
        <v>10282</v>
      </c>
      <c r="Q2418" s="168">
        <v>46146</v>
      </c>
    </row>
    <row r="2419" spans="1:17" hidden="1" x14ac:dyDescent="0.25">
      <c r="A2419" s="18">
        <v>1517100570</v>
      </c>
      <c r="B2419" s="14" t="s">
        <v>7741</v>
      </c>
      <c r="C2419" s="14" t="s">
        <v>19</v>
      </c>
      <c r="D2419" s="14" t="s">
        <v>7631</v>
      </c>
      <c r="E2419" s="50">
        <v>12</v>
      </c>
      <c r="F2419" s="168">
        <v>46132</v>
      </c>
      <c r="G2419" s="269" t="s">
        <v>18329</v>
      </c>
      <c r="H2419" s="168">
        <v>46139</v>
      </c>
      <c r="I2419" s="161"/>
      <c r="J2419" s="161"/>
      <c r="K2419" s="325" t="s">
        <v>10398</v>
      </c>
      <c r="L2419" s="195">
        <v>41896</v>
      </c>
      <c r="M2419" s="168">
        <v>46140</v>
      </c>
      <c r="N2419" s="116" t="s">
        <v>11739</v>
      </c>
      <c r="O2419" s="116"/>
      <c r="P2419" s="116" t="s">
        <v>10282</v>
      </c>
      <c r="Q2419" s="168">
        <v>46147</v>
      </c>
    </row>
    <row r="2420" spans="1:17" hidden="1" x14ac:dyDescent="0.25">
      <c r="A2420" s="18">
        <v>1010102150</v>
      </c>
      <c r="B2420" s="14" t="s">
        <v>2522</v>
      </c>
      <c r="C2420" s="14" t="s">
        <v>19</v>
      </c>
      <c r="D2420" s="14" t="s">
        <v>2523</v>
      </c>
      <c r="E2420" s="50">
        <v>50</v>
      </c>
      <c r="F2420" s="168">
        <v>46132</v>
      </c>
      <c r="G2420" s="269" t="s">
        <v>18326</v>
      </c>
      <c r="H2420" s="168">
        <v>46139</v>
      </c>
      <c r="I2420" s="161"/>
      <c r="J2420" s="161" t="s">
        <v>10099</v>
      </c>
      <c r="K2420" s="325" t="s">
        <v>10398</v>
      </c>
      <c r="L2420" s="195">
        <v>41898</v>
      </c>
      <c r="M2420" s="168">
        <v>46140</v>
      </c>
      <c r="N2420" s="116" t="s">
        <v>10458</v>
      </c>
      <c r="O2420" s="116"/>
      <c r="P2420" s="116" t="s">
        <v>10282</v>
      </c>
      <c r="Q2420" s="168">
        <v>46154</v>
      </c>
    </row>
    <row r="2421" spans="1:17" hidden="1" x14ac:dyDescent="0.25">
      <c r="A2421" s="18">
        <v>1016100430</v>
      </c>
      <c r="B2421" s="14" t="s">
        <v>1398</v>
      </c>
      <c r="C2421" s="14" t="s">
        <v>19</v>
      </c>
      <c r="D2421" s="14" t="s">
        <v>1399</v>
      </c>
      <c r="E2421" s="50">
        <v>20</v>
      </c>
      <c r="F2421" s="168">
        <v>46136</v>
      </c>
      <c r="G2421" s="269" t="s">
        <v>18326</v>
      </c>
      <c r="H2421" s="168">
        <v>46139</v>
      </c>
      <c r="I2421" s="161" t="s">
        <v>8963</v>
      </c>
      <c r="J2421" s="161" t="s">
        <v>10099</v>
      </c>
      <c r="K2421" s="325" t="s">
        <v>10398</v>
      </c>
      <c r="L2421" s="195">
        <v>41898</v>
      </c>
      <c r="M2421" s="168">
        <v>46140</v>
      </c>
      <c r="N2421" s="116" t="s">
        <v>10458</v>
      </c>
      <c r="O2421" s="116"/>
      <c r="P2421" s="116" t="s">
        <v>10282</v>
      </c>
      <c r="Q2421" s="168">
        <v>46154</v>
      </c>
    </row>
    <row r="2422" spans="1:17" hidden="1" x14ac:dyDescent="0.25">
      <c r="A2422" s="18">
        <v>1013100090</v>
      </c>
      <c r="B2422" s="14" t="s">
        <v>18158</v>
      </c>
      <c r="C2422" s="14" t="s">
        <v>7375</v>
      </c>
      <c r="D2422" s="14" t="s">
        <v>7703</v>
      </c>
      <c r="E2422" s="50">
        <v>4</v>
      </c>
      <c r="F2422" s="168">
        <v>46136</v>
      </c>
      <c r="G2422" s="269" t="s">
        <v>18324</v>
      </c>
      <c r="H2422" s="168">
        <v>46139</v>
      </c>
      <c r="I2422" s="161" t="s">
        <v>8963</v>
      </c>
      <c r="J2422" s="161" t="s">
        <v>10099</v>
      </c>
      <c r="K2422" s="325" t="s">
        <v>10398</v>
      </c>
      <c r="L2422" s="195">
        <v>41897</v>
      </c>
      <c r="M2422" s="168">
        <v>46140</v>
      </c>
      <c r="N2422" s="116" t="s">
        <v>10291</v>
      </c>
      <c r="O2422" s="116"/>
      <c r="P2422" s="116" t="s">
        <v>10282</v>
      </c>
      <c r="Q2422" s="168">
        <v>46142</v>
      </c>
    </row>
    <row r="2423" spans="1:17" hidden="1" x14ac:dyDescent="0.25">
      <c r="A2423" s="18">
        <v>1016100390</v>
      </c>
      <c r="B2423" s="14" t="s">
        <v>1396</v>
      </c>
      <c r="C2423" s="14" t="s">
        <v>19</v>
      </c>
      <c r="D2423" s="14" t="s">
        <v>9348</v>
      </c>
      <c r="E2423" s="50">
        <v>20</v>
      </c>
      <c r="F2423" s="168">
        <v>46136</v>
      </c>
      <c r="G2423" s="269" t="s">
        <v>18326</v>
      </c>
      <c r="H2423" s="168">
        <v>46139</v>
      </c>
      <c r="I2423" s="161" t="s">
        <v>8963</v>
      </c>
      <c r="J2423" s="161" t="s">
        <v>10099</v>
      </c>
      <c r="K2423" s="325" t="s">
        <v>10398</v>
      </c>
      <c r="L2423" s="195">
        <v>41898</v>
      </c>
      <c r="M2423" s="168">
        <v>46140</v>
      </c>
      <c r="N2423" s="116" t="s">
        <v>10458</v>
      </c>
      <c r="O2423" s="116"/>
      <c r="P2423" s="116" t="s">
        <v>10282</v>
      </c>
      <c r="Q2423" s="168">
        <v>46154</v>
      </c>
    </row>
    <row r="2424" spans="1:17" hidden="1" x14ac:dyDescent="0.25">
      <c r="A2424" s="18">
        <v>1011100400</v>
      </c>
      <c r="B2424" s="14" t="s">
        <v>6454</v>
      </c>
      <c r="C2424" s="14" t="s">
        <v>19</v>
      </c>
      <c r="D2424" s="14" t="s">
        <v>6581</v>
      </c>
      <c r="E2424" s="50">
        <v>2</v>
      </c>
      <c r="F2424" s="168">
        <v>46136</v>
      </c>
      <c r="G2424" s="269" t="s">
        <v>18326</v>
      </c>
      <c r="H2424" s="168">
        <v>46139</v>
      </c>
      <c r="I2424" s="161" t="s">
        <v>8963</v>
      </c>
      <c r="J2424" s="161" t="s">
        <v>10099</v>
      </c>
      <c r="K2424" s="325" t="s">
        <v>10398</v>
      </c>
      <c r="L2424" s="195">
        <v>41898</v>
      </c>
      <c r="M2424" s="168">
        <v>46140</v>
      </c>
      <c r="N2424" s="116" t="s">
        <v>10458</v>
      </c>
      <c r="O2424" s="116"/>
      <c r="P2424" s="116" t="s">
        <v>10282</v>
      </c>
      <c r="Q2424" s="168">
        <v>46154</v>
      </c>
    </row>
    <row r="2425" spans="1:17" hidden="1" x14ac:dyDescent="0.25">
      <c r="A2425" s="18">
        <v>1526101320</v>
      </c>
      <c r="B2425" s="14" t="s">
        <v>706</v>
      </c>
      <c r="C2425" s="14" t="s">
        <v>19</v>
      </c>
      <c r="D2425" s="14" t="s">
        <v>707</v>
      </c>
      <c r="E2425" s="50">
        <v>2</v>
      </c>
      <c r="F2425" s="168">
        <v>46136</v>
      </c>
      <c r="G2425" s="269" t="s">
        <v>18326</v>
      </c>
      <c r="H2425" s="168">
        <v>46139</v>
      </c>
      <c r="I2425" s="161" t="s">
        <v>8963</v>
      </c>
      <c r="J2425" s="161" t="s">
        <v>10099</v>
      </c>
      <c r="K2425" s="325" t="s">
        <v>10398</v>
      </c>
      <c r="L2425" s="195">
        <v>41898</v>
      </c>
      <c r="M2425" s="168">
        <v>46140</v>
      </c>
      <c r="N2425" s="116" t="s">
        <v>10458</v>
      </c>
      <c r="O2425" s="116"/>
      <c r="P2425" s="116" t="s">
        <v>10282</v>
      </c>
      <c r="Q2425" s="168">
        <v>46154</v>
      </c>
    </row>
    <row r="2426" spans="1:17" hidden="1" x14ac:dyDescent="0.25">
      <c r="A2426" s="18">
        <v>1526103860</v>
      </c>
      <c r="B2426" s="14" t="s">
        <v>6546</v>
      </c>
      <c r="C2426" s="14" t="s">
        <v>19</v>
      </c>
      <c r="D2426" s="14" t="s">
        <v>10744</v>
      </c>
      <c r="E2426" s="50">
        <v>1</v>
      </c>
      <c r="F2426" s="168">
        <v>46136</v>
      </c>
      <c r="G2426" s="269" t="s">
        <v>18326</v>
      </c>
      <c r="H2426" s="168">
        <v>46139</v>
      </c>
      <c r="I2426" s="161" t="s">
        <v>8963</v>
      </c>
      <c r="J2426" s="161" t="s">
        <v>10099</v>
      </c>
      <c r="K2426" s="325" t="s">
        <v>10398</v>
      </c>
      <c r="L2426" s="195">
        <v>41898</v>
      </c>
      <c r="M2426" s="168">
        <v>46140</v>
      </c>
      <c r="N2426" s="116" t="s">
        <v>10458</v>
      </c>
      <c r="O2426" s="116"/>
      <c r="P2426" s="116" t="s">
        <v>10282</v>
      </c>
      <c r="Q2426" s="168">
        <v>46154</v>
      </c>
    </row>
    <row r="2427" spans="1:17" hidden="1" x14ac:dyDescent="0.25">
      <c r="A2427" s="18">
        <v>1526109040</v>
      </c>
      <c r="B2427" s="14" t="s">
        <v>1795</v>
      </c>
      <c r="C2427" s="14" t="s">
        <v>19</v>
      </c>
      <c r="D2427" s="14" t="s">
        <v>1796</v>
      </c>
      <c r="E2427" s="50">
        <v>1</v>
      </c>
      <c r="F2427" s="168">
        <v>46136</v>
      </c>
      <c r="G2427" s="269" t="s">
        <v>18326</v>
      </c>
      <c r="H2427" s="168">
        <v>46139</v>
      </c>
      <c r="I2427" s="161" t="s">
        <v>8963</v>
      </c>
      <c r="J2427" s="161" t="s">
        <v>10099</v>
      </c>
      <c r="K2427" s="325" t="s">
        <v>10398</v>
      </c>
      <c r="L2427" s="195">
        <v>41898</v>
      </c>
      <c r="M2427" s="168">
        <v>46140</v>
      </c>
      <c r="N2427" s="116" t="s">
        <v>10458</v>
      </c>
      <c r="O2427" s="116"/>
      <c r="P2427" s="116" t="s">
        <v>10282</v>
      </c>
      <c r="Q2427" s="168">
        <v>46154</v>
      </c>
    </row>
    <row r="2428" spans="1:17" hidden="1" x14ac:dyDescent="0.25">
      <c r="A2428" s="18">
        <v>1526100430</v>
      </c>
      <c r="B2428" s="14" t="s">
        <v>3184</v>
      </c>
      <c r="C2428" s="14" t="s">
        <v>19</v>
      </c>
      <c r="D2428" s="14" t="s">
        <v>7570</v>
      </c>
      <c r="E2428" s="50">
        <v>1</v>
      </c>
      <c r="F2428" s="168">
        <v>46136</v>
      </c>
      <c r="G2428" s="269" t="s">
        <v>18326</v>
      </c>
      <c r="H2428" s="168">
        <v>46139</v>
      </c>
      <c r="I2428" s="161" t="s">
        <v>8963</v>
      </c>
      <c r="J2428" s="161" t="s">
        <v>10099</v>
      </c>
      <c r="K2428" s="325" t="s">
        <v>10398</v>
      </c>
      <c r="L2428" s="195">
        <v>41898</v>
      </c>
      <c r="M2428" s="168">
        <v>46140</v>
      </c>
      <c r="N2428" s="116" t="s">
        <v>10458</v>
      </c>
      <c r="O2428" s="116"/>
      <c r="P2428" s="116" t="s">
        <v>10282</v>
      </c>
      <c r="Q2428" s="168">
        <v>46154</v>
      </c>
    </row>
    <row r="2429" spans="1:17" hidden="1" x14ac:dyDescent="0.25">
      <c r="A2429" s="18">
        <v>1526105400</v>
      </c>
      <c r="B2429" s="14" t="s">
        <v>5807</v>
      </c>
      <c r="C2429" s="14" t="s">
        <v>19</v>
      </c>
      <c r="D2429" s="14" t="s">
        <v>18319</v>
      </c>
      <c r="E2429" s="50">
        <v>1</v>
      </c>
      <c r="F2429" s="168">
        <v>46136</v>
      </c>
      <c r="G2429" s="269" t="s">
        <v>18326</v>
      </c>
      <c r="H2429" s="168">
        <v>46139</v>
      </c>
      <c r="I2429" s="161" t="s">
        <v>8963</v>
      </c>
      <c r="J2429" s="161" t="s">
        <v>10099</v>
      </c>
      <c r="K2429" s="325" t="s">
        <v>10398</v>
      </c>
      <c r="L2429" s="195">
        <v>41898</v>
      </c>
      <c r="M2429" s="168">
        <v>46140</v>
      </c>
      <c r="N2429" s="116" t="s">
        <v>10458</v>
      </c>
      <c r="O2429" s="116"/>
      <c r="P2429" s="116" t="s">
        <v>10282</v>
      </c>
      <c r="Q2429" s="168">
        <v>46154</v>
      </c>
    </row>
    <row r="2430" spans="1:17" hidden="1" x14ac:dyDescent="0.25">
      <c r="A2430" s="18">
        <v>1026100140</v>
      </c>
      <c r="B2430" s="14" t="s">
        <v>15504</v>
      </c>
      <c r="C2430" s="14" t="s">
        <v>19</v>
      </c>
      <c r="D2430" s="14" t="s">
        <v>8351</v>
      </c>
      <c r="E2430" s="50">
        <v>3</v>
      </c>
      <c r="F2430" s="168">
        <v>46132</v>
      </c>
      <c r="G2430" s="269" t="s">
        <v>18333</v>
      </c>
      <c r="H2430" s="168">
        <v>46139</v>
      </c>
      <c r="I2430" s="161"/>
      <c r="J2430" s="161"/>
      <c r="K2430" s="325" t="s">
        <v>10398</v>
      </c>
      <c r="L2430" s="195">
        <v>41899</v>
      </c>
      <c r="M2430" s="168">
        <v>46140</v>
      </c>
      <c r="N2430" s="116" t="s">
        <v>11066</v>
      </c>
      <c r="O2430" s="116"/>
      <c r="P2430" s="116" t="s">
        <v>10282</v>
      </c>
      <c r="Q2430" s="168">
        <v>46141</v>
      </c>
    </row>
    <row r="2431" spans="1:17" hidden="1" x14ac:dyDescent="0.25">
      <c r="A2431" s="18">
        <v>1019101750</v>
      </c>
      <c r="B2431" s="14" t="s">
        <v>3189</v>
      </c>
      <c r="C2431" s="14" t="s">
        <v>19</v>
      </c>
      <c r="D2431" s="14" t="s">
        <v>3190</v>
      </c>
      <c r="E2431" s="50">
        <v>40</v>
      </c>
      <c r="F2431" s="168">
        <v>46132</v>
      </c>
      <c r="G2431" s="269" t="s">
        <v>18325</v>
      </c>
      <c r="H2431" s="168">
        <v>46139</v>
      </c>
      <c r="I2431" s="161"/>
      <c r="J2431" s="161" t="s">
        <v>10099</v>
      </c>
      <c r="K2431" s="325" t="s">
        <v>10398</v>
      </c>
      <c r="L2431" s="195">
        <v>41900</v>
      </c>
      <c r="M2431" s="168">
        <v>46140</v>
      </c>
      <c r="N2431" s="116" t="s">
        <v>10175</v>
      </c>
      <c r="O2431" s="116"/>
      <c r="P2431" s="116" t="s">
        <v>10282</v>
      </c>
      <c r="Q2431" s="168">
        <v>46146</v>
      </c>
    </row>
    <row r="2432" spans="1:17" hidden="1" x14ac:dyDescent="0.25">
      <c r="A2432" s="18">
        <v>1522102130</v>
      </c>
      <c r="B2432" s="14" t="s">
        <v>11528</v>
      </c>
      <c r="C2432" s="14" t="s">
        <v>19</v>
      </c>
      <c r="D2432" s="14" t="s">
        <v>18306</v>
      </c>
      <c r="E2432" s="50">
        <v>22</v>
      </c>
      <c r="F2432" s="168">
        <v>46132</v>
      </c>
      <c r="G2432" s="269" t="s">
        <v>18325</v>
      </c>
      <c r="H2432" s="168">
        <v>46139</v>
      </c>
      <c r="I2432" s="161" t="s">
        <v>8963</v>
      </c>
      <c r="J2432" s="161" t="s">
        <v>10887</v>
      </c>
      <c r="K2432" s="325" t="s">
        <v>10398</v>
      </c>
      <c r="L2432" s="195">
        <v>41900</v>
      </c>
      <c r="M2432" s="168">
        <v>46140</v>
      </c>
      <c r="N2432" s="116" t="s">
        <v>10175</v>
      </c>
      <c r="O2432" s="116"/>
      <c r="P2432" s="116" t="s">
        <v>10282</v>
      </c>
      <c r="Q2432" s="168">
        <v>46146</v>
      </c>
    </row>
    <row r="2433" spans="1:17" hidden="1" x14ac:dyDescent="0.25">
      <c r="A2433" s="18">
        <v>1810103430</v>
      </c>
      <c r="B2433" s="14" t="s">
        <v>11457</v>
      </c>
      <c r="C2433" s="14" t="s">
        <v>19</v>
      </c>
      <c r="D2433" s="14" t="s">
        <v>11459</v>
      </c>
      <c r="E2433" s="50">
        <v>8</v>
      </c>
      <c r="F2433" s="168">
        <v>46132</v>
      </c>
      <c r="G2433" s="269" t="s">
        <v>18325</v>
      </c>
      <c r="H2433" s="168">
        <v>46139</v>
      </c>
      <c r="I2433" s="161"/>
      <c r="J2433" s="161"/>
      <c r="K2433" s="325" t="s">
        <v>10398</v>
      </c>
      <c r="L2433" s="195">
        <v>41900</v>
      </c>
      <c r="M2433" s="168">
        <v>46140</v>
      </c>
      <c r="N2433" s="116" t="s">
        <v>10175</v>
      </c>
      <c r="O2433" s="116"/>
      <c r="P2433" s="116" t="s">
        <v>10282</v>
      </c>
      <c r="Q2433" s="168">
        <v>46146</v>
      </c>
    </row>
    <row r="2434" spans="1:17" hidden="1" x14ac:dyDescent="0.25">
      <c r="A2434" s="18">
        <v>1548100060</v>
      </c>
      <c r="B2434" s="10" t="s">
        <v>11517</v>
      </c>
      <c r="C2434" s="14" t="s">
        <v>19</v>
      </c>
      <c r="D2434" s="14" t="s">
        <v>11518</v>
      </c>
      <c r="E2434" s="50">
        <v>8</v>
      </c>
      <c r="F2434" s="168">
        <v>46132</v>
      </c>
      <c r="G2434" s="269" t="s">
        <v>18325</v>
      </c>
      <c r="H2434" s="168">
        <v>46139</v>
      </c>
      <c r="I2434" s="161"/>
      <c r="J2434" s="161"/>
      <c r="K2434" s="325" t="s">
        <v>10398</v>
      </c>
      <c r="L2434" s="195">
        <v>41900</v>
      </c>
      <c r="M2434" s="168">
        <v>46140</v>
      </c>
      <c r="N2434" s="116" t="s">
        <v>10175</v>
      </c>
      <c r="O2434" s="116"/>
      <c r="P2434" s="116" t="s">
        <v>10282</v>
      </c>
      <c r="Q2434" s="168">
        <v>46146</v>
      </c>
    </row>
    <row r="2435" spans="1:17" hidden="1" x14ac:dyDescent="0.25">
      <c r="A2435" s="18">
        <v>1548100090</v>
      </c>
      <c r="B2435" s="10" t="s">
        <v>11514</v>
      </c>
      <c r="C2435" s="14" t="s">
        <v>19</v>
      </c>
      <c r="D2435" s="14" t="s">
        <v>11516</v>
      </c>
      <c r="E2435" s="50">
        <v>32</v>
      </c>
      <c r="F2435" s="168">
        <v>46132</v>
      </c>
      <c r="G2435" s="269" t="s">
        <v>18325</v>
      </c>
      <c r="H2435" s="168">
        <v>46139</v>
      </c>
      <c r="I2435" s="161"/>
      <c r="J2435" s="161"/>
      <c r="K2435" s="325" t="s">
        <v>10398</v>
      </c>
      <c r="L2435" s="195">
        <v>41900</v>
      </c>
      <c r="M2435" s="168">
        <v>46140</v>
      </c>
      <c r="N2435" s="116" t="s">
        <v>10175</v>
      </c>
      <c r="O2435" s="116"/>
      <c r="P2435" s="116" t="s">
        <v>10282</v>
      </c>
      <c r="Q2435" s="168">
        <v>46146</v>
      </c>
    </row>
    <row r="2436" spans="1:17" hidden="1" x14ac:dyDescent="0.25">
      <c r="A2436" s="18">
        <v>1548100000</v>
      </c>
      <c r="B2436" s="10" t="s">
        <v>11511</v>
      </c>
      <c r="C2436" s="14" t="s">
        <v>19</v>
      </c>
      <c r="D2436" s="14" t="s">
        <v>11513</v>
      </c>
      <c r="E2436" s="50">
        <v>64</v>
      </c>
      <c r="F2436" s="168">
        <v>46132</v>
      </c>
      <c r="G2436" s="269" t="s">
        <v>18325</v>
      </c>
      <c r="H2436" s="168">
        <v>46139</v>
      </c>
      <c r="I2436" s="161"/>
      <c r="J2436" s="161"/>
      <c r="K2436" s="325" t="s">
        <v>10398</v>
      </c>
      <c r="L2436" s="195">
        <v>41900</v>
      </c>
      <c r="M2436" s="168">
        <v>46140</v>
      </c>
      <c r="N2436" s="116" t="s">
        <v>10175</v>
      </c>
      <c r="O2436" s="116"/>
      <c r="P2436" s="116" t="s">
        <v>10282</v>
      </c>
      <c r="Q2436" s="168">
        <v>46146</v>
      </c>
    </row>
    <row r="2437" spans="1:17" hidden="1" x14ac:dyDescent="0.25">
      <c r="A2437" s="18">
        <v>1520100480</v>
      </c>
      <c r="B2437" s="19" t="s">
        <v>8666</v>
      </c>
      <c r="C2437" s="14" t="s">
        <v>19</v>
      </c>
      <c r="D2437" s="14" t="s">
        <v>3214</v>
      </c>
      <c r="E2437" s="50">
        <v>4</v>
      </c>
      <c r="F2437" s="168">
        <v>46136</v>
      </c>
      <c r="G2437" s="269" t="s">
        <v>18327</v>
      </c>
      <c r="H2437" s="168">
        <v>46139</v>
      </c>
      <c r="I2437" s="161" t="s">
        <v>8963</v>
      </c>
      <c r="J2437" s="161" t="s">
        <v>10099</v>
      </c>
      <c r="K2437" s="325" t="s">
        <v>10825</v>
      </c>
      <c r="L2437" s="195">
        <v>41951</v>
      </c>
      <c r="M2437" s="168">
        <v>46142</v>
      </c>
      <c r="N2437" s="116" t="s">
        <v>12005</v>
      </c>
      <c r="O2437" s="116"/>
      <c r="P2437" s="116" t="s">
        <v>10282</v>
      </c>
      <c r="Q2437" s="168">
        <v>46149</v>
      </c>
    </row>
    <row r="2438" spans="1:17" hidden="1" x14ac:dyDescent="0.25">
      <c r="A2438" s="18">
        <v>1520100490</v>
      </c>
      <c r="B2438" s="19" t="s">
        <v>8667</v>
      </c>
      <c r="C2438" s="14" t="s">
        <v>19</v>
      </c>
      <c r="D2438" s="14" t="s">
        <v>3219</v>
      </c>
      <c r="E2438" s="50">
        <v>4</v>
      </c>
      <c r="F2438" s="168">
        <v>46136</v>
      </c>
      <c r="G2438" s="269" t="s">
        <v>18327</v>
      </c>
      <c r="H2438" s="168">
        <v>46139</v>
      </c>
      <c r="I2438" s="161" t="s">
        <v>8963</v>
      </c>
      <c r="J2438" s="161" t="s">
        <v>10099</v>
      </c>
      <c r="K2438" s="325" t="s">
        <v>10825</v>
      </c>
      <c r="L2438" s="195">
        <v>41951</v>
      </c>
      <c r="M2438" s="168">
        <v>46142</v>
      </c>
      <c r="N2438" s="116" t="s">
        <v>12005</v>
      </c>
      <c r="O2438" s="116"/>
      <c r="P2438" s="116" t="s">
        <v>10282</v>
      </c>
      <c r="Q2438" s="168">
        <v>46149</v>
      </c>
    </row>
    <row r="2439" spans="1:17" hidden="1" x14ac:dyDescent="0.25">
      <c r="A2439" s="18">
        <v>1127100340</v>
      </c>
      <c r="B2439" s="19" t="s">
        <v>8681</v>
      </c>
      <c r="C2439" s="14" t="s">
        <v>19</v>
      </c>
      <c r="D2439" s="14" t="s">
        <v>9605</v>
      </c>
      <c r="E2439" s="50">
        <v>1</v>
      </c>
      <c r="F2439" s="168">
        <v>46136</v>
      </c>
      <c r="G2439" s="269" t="s">
        <v>18327</v>
      </c>
      <c r="H2439" s="168">
        <v>46139</v>
      </c>
      <c r="I2439" s="161" t="s">
        <v>8963</v>
      </c>
      <c r="J2439" s="161" t="s">
        <v>10099</v>
      </c>
      <c r="K2439" s="325" t="s">
        <v>10825</v>
      </c>
      <c r="L2439" s="195">
        <v>41951</v>
      </c>
      <c r="M2439" s="168">
        <v>46142</v>
      </c>
      <c r="N2439" s="116" t="s">
        <v>12005</v>
      </c>
      <c r="O2439" s="116"/>
      <c r="P2439" s="116" t="s">
        <v>10282</v>
      </c>
      <c r="Q2439" s="168">
        <v>46149</v>
      </c>
    </row>
    <row r="2440" spans="1:17" hidden="1" x14ac:dyDescent="0.25">
      <c r="A2440" s="18">
        <v>1511102310</v>
      </c>
      <c r="B2440" s="14" t="s">
        <v>10051</v>
      </c>
      <c r="C2440" s="14" t="s">
        <v>19</v>
      </c>
      <c r="D2440" s="14" t="s">
        <v>10052</v>
      </c>
      <c r="E2440" s="50">
        <v>40</v>
      </c>
      <c r="F2440" s="168">
        <v>46141</v>
      </c>
      <c r="G2440" s="269" t="s">
        <v>18350</v>
      </c>
      <c r="H2440" s="168">
        <v>46141</v>
      </c>
      <c r="I2440" s="161" t="s">
        <v>8963</v>
      </c>
      <c r="J2440" s="161" t="s">
        <v>16040</v>
      </c>
      <c r="K2440" s="325" t="s">
        <v>10175</v>
      </c>
      <c r="L2440" s="195">
        <v>41967</v>
      </c>
      <c r="M2440" s="168">
        <v>46142</v>
      </c>
      <c r="N2440" s="116" t="s">
        <v>10175</v>
      </c>
      <c r="O2440" s="116"/>
      <c r="P2440" s="116" t="s">
        <v>10282</v>
      </c>
      <c r="Q2440" s="168">
        <v>46142</v>
      </c>
    </row>
    <row r="2441" spans="1:17" hidden="1" x14ac:dyDescent="0.25">
      <c r="A2441" s="18">
        <v>1810104940</v>
      </c>
      <c r="B2441" s="14" t="s">
        <v>19</v>
      </c>
      <c r="C2441" s="14" t="s">
        <v>19</v>
      </c>
      <c r="D2441" s="14" t="s">
        <v>3084</v>
      </c>
      <c r="E2441" s="50">
        <v>100</v>
      </c>
      <c r="F2441" s="168">
        <v>46141</v>
      </c>
      <c r="G2441" s="269" t="s">
        <v>18350</v>
      </c>
      <c r="H2441" s="168">
        <v>46141</v>
      </c>
      <c r="I2441" s="161" t="s">
        <v>8963</v>
      </c>
      <c r="J2441" s="161" t="s">
        <v>11754</v>
      </c>
      <c r="K2441" s="325" t="s">
        <v>10175</v>
      </c>
      <c r="L2441" s="195">
        <v>41967</v>
      </c>
      <c r="M2441" s="168">
        <v>46142</v>
      </c>
      <c r="N2441" s="116" t="s">
        <v>10175</v>
      </c>
      <c r="O2441" s="116"/>
      <c r="P2441" s="116" t="s">
        <v>10282</v>
      </c>
      <c r="Q2441" s="168">
        <v>46150</v>
      </c>
    </row>
    <row r="2442" spans="1:17" hidden="1" x14ac:dyDescent="0.25">
      <c r="A2442" s="18">
        <v>1810104330</v>
      </c>
      <c r="B2442" s="30" t="s">
        <v>19</v>
      </c>
      <c r="C2442" s="14" t="s">
        <v>19</v>
      </c>
      <c r="D2442" s="14" t="s">
        <v>5022</v>
      </c>
      <c r="E2442" s="50">
        <v>10</v>
      </c>
      <c r="F2442" s="168">
        <v>46141</v>
      </c>
      <c r="G2442" s="269" t="s">
        <v>18350</v>
      </c>
      <c r="H2442" s="168">
        <v>46141</v>
      </c>
      <c r="I2442" s="161"/>
      <c r="J2442" s="161"/>
      <c r="K2442" s="325" t="s">
        <v>10175</v>
      </c>
      <c r="L2442" s="195">
        <v>41967</v>
      </c>
      <c r="M2442" s="168">
        <v>46142</v>
      </c>
      <c r="N2442" s="116" t="s">
        <v>10175</v>
      </c>
      <c r="O2442" s="116"/>
      <c r="P2442" s="116" t="s">
        <v>10282</v>
      </c>
      <c r="Q2442" s="168">
        <v>46150</v>
      </c>
    </row>
    <row r="2443" spans="1:17" hidden="1" x14ac:dyDescent="0.25">
      <c r="A2443" s="18">
        <v>1521100100</v>
      </c>
      <c r="B2443" s="14" t="s">
        <v>6259</v>
      </c>
      <c r="C2443" s="14" t="s">
        <v>19</v>
      </c>
      <c r="D2443" s="14" t="s">
        <v>6260</v>
      </c>
      <c r="E2443" s="50">
        <v>100</v>
      </c>
      <c r="F2443" s="168">
        <v>46141</v>
      </c>
      <c r="G2443" s="269" t="s">
        <v>18350</v>
      </c>
      <c r="H2443" s="168">
        <v>46141</v>
      </c>
      <c r="I2443" s="161"/>
      <c r="J2443" s="161"/>
      <c r="K2443" s="325" t="s">
        <v>10175</v>
      </c>
      <c r="L2443" s="195">
        <v>41967</v>
      </c>
      <c r="M2443" s="168">
        <v>46142</v>
      </c>
      <c r="N2443" s="116" t="s">
        <v>10175</v>
      </c>
      <c r="O2443" s="116"/>
      <c r="P2443" s="116" t="s">
        <v>10282</v>
      </c>
      <c r="Q2443" s="168">
        <v>46150</v>
      </c>
    </row>
    <row r="2444" spans="1:17" hidden="1" x14ac:dyDescent="0.25">
      <c r="A2444" s="18">
        <v>1521100290</v>
      </c>
      <c r="B2444" s="14" t="s">
        <v>6258</v>
      </c>
      <c r="C2444" s="14" t="s">
        <v>19</v>
      </c>
      <c r="D2444" s="14" t="s">
        <v>16770</v>
      </c>
      <c r="E2444" s="50">
        <v>150</v>
      </c>
      <c r="F2444" s="168">
        <v>46141</v>
      </c>
      <c r="G2444" s="269" t="s">
        <v>18350</v>
      </c>
      <c r="H2444" s="168">
        <v>46141</v>
      </c>
      <c r="I2444" s="161"/>
      <c r="J2444" s="161"/>
      <c r="K2444" s="325" t="s">
        <v>10175</v>
      </c>
      <c r="L2444" s="195">
        <v>41967</v>
      </c>
      <c r="M2444" s="168">
        <v>46142</v>
      </c>
      <c r="N2444" s="116" t="s">
        <v>10175</v>
      </c>
      <c r="O2444" s="116"/>
      <c r="P2444" s="116" t="s">
        <v>10282</v>
      </c>
      <c r="Q2444" s="168">
        <v>46150</v>
      </c>
    </row>
    <row r="2445" spans="1:17" hidden="1" x14ac:dyDescent="0.25">
      <c r="A2445" s="18">
        <v>1015100080</v>
      </c>
      <c r="B2445" s="14" t="s">
        <v>2891</v>
      </c>
      <c r="C2445" s="14" t="s">
        <v>19</v>
      </c>
      <c r="D2445" s="14" t="s">
        <v>2892</v>
      </c>
      <c r="E2445" s="50">
        <v>15</v>
      </c>
      <c r="F2445" s="168">
        <v>46141</v>
      </c>
      <c r="G2445" s="269" t="s">
        <v>18350</v>
      </c>
      <c r="H2445" s="168">
        <v>46141</v>
      </c>
      <c r="I2445" s="161"/>
      <c r="J2445" s="161"/>
      <c r="K2445" s="325" t="s">
        <v>10175</v>
      </c>
      <c r="L2445" s="195">
        <v>41967</v>
      </c>
      <c r="M2445" s="168">
        <v>46142</v>
      </c>
      <c r="N2445" s="116" t="s">
        <v>10175</v>
      </c>
      <c r="O2445" s="116"/>
      <c r="P2445" s="116" t="s">
        <v>10282</v>
      </c>
      <c r="Q2445" s="168">
        <v>46148</v>
      </c>
    </row>
    <row r="2446" spans="1:17" hidden="1" x14ac:dyDescent="0.25">
      <c r="A2446" s="18">
        <v>1235100970</v>
      </c>
      <c r="B2446" s="41" t="s">
        <v>8592</v>
      </c>
      <c r="C2446" s="14" t="s">
        <v>19</v>
      </c>
      <c r="D2446" s="14" t="s">
        <v>8591</v>
      </c>
      <c r="E2446" s="50">
        <v>4</v>
      </c>
      <c r="F2446" s="168">
        <v>46132</v>
      </c>
      <c r="G2446" s="269" t="s">
        <v>18323</v>
      </c>
      <c r="H2446" s="168">
        <v>46139</v>
      </c>
      <c r="I2446" s="161" t="s">
        <v>8963</v>
      </c>
      <c r="J2446" s="161" t="s">
        <v>10002</v>
      </c>
      <c r="K2446" s="325" t="s">
        <v>10398</v>
      </c>
      <c r="L2446" s="195">
        <v>41968</v>
      </c>
      <c r="M2446" s="168">
        <v>46142</v>
      </c>
      <c r="N2446" s="116" t="s">
        <v>10287</v>
      </c>
      <c r="O2446" s="116"/>
      <c r="P2446" s="116" t="s">
        <v>10282</v>
      </c>
      <c r="Q2446" s="168">
        <v>46149</v>
      </c>
    </row>
    <row r="2447" spans="1:17" hidden="1" x14ac:dyDescent="0.25">
      <c r="A2447" s="18">
        <v>1310103130</v>
      </c>
      <c r="B2447" s="14" t="s">
        <v>6760</v>
      </c>
      <c r="C2447" s="14" t="s">
        <v>19</v>
      </c>
      <c r="D2447" s="14" t="s">
        <v>6761</v>
      </c>
      <c r="E2447" s="50">
        <v>20</v>
      </c>
      <c r="F2447" s="168">
        <v>46132</v>
      </c>
      <c r="G2447" s="269" t="s">
        <v>18323</v>
      </c>
      <c r="H2447" s="168">
        <v>46139</v>
      </c>
      <c r="I2447" s="161" t="s">
        <v>8963</v>
      </c>
      <c r="J2447" s="161" t="s">
        <v>10633</v>
      </c>
      <c r="K2447" s="325" t="s">
        <v>10398</v>
      </c>
      <c r="L2447" s="195">
        <v>41968</v>
      </c>
      <c r="M2447" s="168">
        <v>46142</v>
      </c>
      <c r="N2447" s="116" t="s">
        <v>10287</v>
      </c>
      <c r="O2447" s="116"/>
      <c r="P2447" s="116" t="s">
        <v>10282</v>
      </c>
      <c r="Q2447" s="168">
        <v>46149</v>
      </c>
    </row>
    <row r="2448" spans="1:17" hidden="1" x14ac:dyDescent="0.25">
      <c r="A2448" s="18">
        <v>1310103140</v>
      </c>
      <c r="B2448" s="14" t="s">
        <v>6762</v>
      </c>
      <c r="C2448" s="14" t="s">
        <v>19</v>
      </c>
      <c r="D2448" s="14" t="s">
        <v>6763</v>
      </c>
      <c r="E2448" s="50">
        <v>20</v>
      </c>
      <c r="F2448" s="168">
        <v>46132</v>
      </c>
      <c r="G2448" s="269" t="s">
        <v>18323</v>
      </c>
      <c r="H2448" s="168">
        <v>46139</v>
      </c>
      <c r="I2448" s="161" t="s">
        <v>8963</v>
      </c>
      <c r="J2448" s="161" t="s">
        <v>10633</v>
      </c>
      <c r="K2448" s="325" t="s">
        <v>10398</v>
      </c>
      <c r="L2448" s="195">
        <v>41968</v>
      </c>
      <c r="M2448" s="168">
        <v>46142</v>
      </c>
      <c r="N2448" s="116" t="s">
        <v>10287</v>
      </c>
      <c r="O2448" s="116"/>
      <c r="P2448" s="116" t="s">
        <v>10282</v>
      </c>
      <c r="Q2448" s="168">
        <v>46149</v>
      </c>
    </row>
    <row r="2449" spans="1:17" hidden="1" x14ac:dyDescent="0.25">
      <c r="A2449" s="18">
        <v>1310103040</v>
      </c>
      <c r="B2449" s="14" t="s">
        <v>6745</v>
      </c>
      <c r="C2449" s="14" t="s">
        <v>19</v>
      </c>
      <c r="D2449" s="14" t="s">
        <v>6746</v>
      </c>
      <c r="E2449" s="50">
        <v>30</v>
      </c>
      <c r="F2449" s="168">
        <v>46132</v>
      </c>
      <c r="G2449" s="269" t="s">
        <v>18323</v>
      </c>
      <c r="H2449" s="168">
        <v>46139</v>
      </c>
      <c r="I2449" s="161" t="s">
        <v>8963</v>
      </c>
      <c r="J2449" s="161" t="s">
        <v>10633</v>
      </c>
      <c r="K2449" s="325" t="s">
        <v>10398</v>
      </c>
      <c r="L2449" s="195">
        <v>41968</v>
      </c>
      <c r="M2449" s="168">
        <v>46142</v>
      </c>
      <c r="N2449" s="116" t="s">
        <v>10287</v>
      </c>
      <c r="O2449" s="116"/>
      <c r="P2449" s="116" t="s">
        <v>10282</v>
      </c>
      <c r="Q2449" s="168">
        <v>46149</v>
      </c>
    </row>
    <row r="2450" spans="1:17" ht="25.5" hidden="1" x14ac:dyDescent="0.25">
      <c r="A2450" s="18">
        <v>1311100540</v>
      </c>
      <c r="B2450" s="14" t="s">
        <v>8269</v>
      </c>
      <c r="C2450" s="14" t="s">
        <v>19</v>
      </c>
      <c r="D2450" s="14" t="s">
        <v>15163</v>
      </c>
      <c r="E2450" s="50">
        <v>4</v>
      </c>
      <c r="F2450" s="168">
        <v>46132</v>
      </c>
      <c r="G2450" s="269" t="s">
        <v>18323</v>
      </c>
      <c r="H2450" s="168">
        <v>46139</v>
      </c>
      <c r="I2450" s="161"/>
      <c r="J2450" s="161"/>
      <c r="K2450" s="325" t="s">
        <v>10398</v>
      </c>
      <c r="L2450" s="195">
        <v>41968</v>
      </c>
      <c r="M2450" s="168">
        <v>46142</v>
      </c>
      <c r="N2450" s="116" t="s">
        <v>10287</v>
      </c>
      <c r="O2450" s="116"/>
      <c r="P2450" s="116" t="s">
        <v>10282</v>
      </c>
      <c r="Q2450" s="168">
        <v>46149</v>
      </c>
    </row>
    <row r="2451" spans="1:17" hidden="1" x14ac:dyDescent="0.25">
      <c r="A2451" s="18">
        <v>2070008240</v>
      </c>
      <c r="B2451" s="19" t="s">
        <v>18304</v>
      </c>
      <c r="C2451" s="14" t="s">
        <v>19</v>
      </c>
      <c r="D2451" s="14" t="s">
        <v>18305</v>
      </c>
      <c r="E2451" s="50">
        <v>2</v>
      </c>
      <c r="F2451" s="168">
        <v>46132</v>
      </c>
      <c r="G2451" s="269" t="s">
        <v>18330</v>
      </c>
      <c r="H2451" s="168">
        <v>46139</v>
      </c>
      <c r="I2451" s="161"/>
      <c r="J2451" s="161" t="s">
        <v>10099</v>
      </c>
      <c r="K2451" s="325" t="s">
        <v>10398</v>
      </c>
      <c r="L2451" s="195">
        <v>41888</v>
      </c>
      <c r="M2451" s="168">
        <v>46140</v>
      </c>
      <c r="N2451" s="116" t="s">
        <v>11873</v>
      </c>
      <c r="O2451" s="116"/>
      <c r="P2451" s="116" t="s">
        <v>10282</v>
      </c>
      <c r="Q2451" s="168">
        <v>46162</v>
      </c>
    </row>
    <row r="2452" spans="1:17" hidden="1" x14ac:dyDescent="0.25">
      <c r="A2452" s="18">
        <v>1228102910</v>
      </c>
      <c r="B2452" s="14" t="s">
        <v>16786</v>
      </c>
      <c r="C2452" s="14" t="s">
        <v>19</v>
      </c>
      <c r="D2452" s="14" t="s">
        <v>16787</v>
      </c>
      <c r="E2452" s="50">
        <v>6</v>
      </c>
      <c r="F2452" s="168">
        <v>46132</v>
      </c>
      <c r="G2452" s="269" t="s">
        <v>18332</v>
      </c>
      <c r="H2452" s="168">
        <v>46139</v>
      </c>
      <c r="I2452" s="161"/>
      <c r="J2452" s="161"/>
      <c r="K2452" s="325" t="s">
        <v>10581</v>
      </c>
      <c r="L2452" s="195">
        <v>41917</v>
      </c>
      <c r="M2452" s="168">
        <v>46140</v>
      </c>
      <c r="N2452" s="116" t="s">
        <v>10581</v>
      </c>
      <c r="O2452" s="116"/>
      <c r="P2452" s="116" t="s">
        <v>10282</v>
      </c>
      <c r="Q2452" s="168">
        <v>46147</v>
      </c>
    </row>
    <row r="2453" spans="1:17" hidden="1" x14ac:dyDescent="0.25">
      <c r="A2453" s="18">
        <v>1022102240</v>
      </c>
      <c r="B2453" s="19" t="s">
        <v>6079</v>
      </c>
      <c r="C2453" s="14" t="s">
        <v>5722</v>
      </c>
      <c r="D2453" s="14" t="s">
        <v>6080</v>
      </c>
      <c r="E2453" s="50">
        <v>15</v>
      </c>
      <c r="F2453" s="168">
        <v>46139</v>
      </c>
      <c r="G2453" s="269" t="s">
        <v>18367</v>
      </c>
      <c r="H2453" s="168">
        <v>46146</v>
      </c>
      <c r="I2453" s="161"/>
      <c r="J2453" s="161"/>
      <c r="K2453" s="325" t="s">
        <v>10398</v>
      </c>
      <c r="L2453" s="195">
        <v>42021</v>
      </c>
      <c r="M2453" s="168">
        <v>46154</v>
      </c>
      <c r="N2453" s="116" t="s">
        <v>10299</v>
      </c>
      <c r="O2453" s="116"/>
      <c r="P2453" s="116" t="s">
        <v>10282</v>
      </c>
      <c r="Q2453" s="168">
        <v>46156</v>
      </c>
    </row>
    <row r="2454" spans="1:17" hidden="1" x14ac:dyDescent="0.25">
      <c r="A2454" s="18">
        <v>1022102620</v>
      </c>
      <c r="B2454" s="14" t="s">
        <v>4495</v>
      </c>
      <c r="C2454" s="14" t="s">
        <v>19</v>
      </c>
      <c r="D2454" s="14" t="s">
        <v>7480</v>
      </c>
      <c r="E2454" s="50">
        <v>200</v>
      </c>
      <c r="F2454" s="168">
        <v>46141</v>
      </c>
      <c r="G2454" s="269" t="s">
        <v>18367</v>
      </c>
      <c r="H2454" s="168">
        <v>46146</v>
      </c>
      <c r="I2454" s="161"/>
      <c r="J2454" s="161"/>
      <c r="K2454" s="325" t="s">
        <v>10398</v>
      </c>
      <c r="L2454" s="195">
        <v>42021</v>
      </c>
      <c r="M2454" s="168">
        <v>46154</v>
      </c>
      <c r="N2454" s="116" t="s">
        <v>10299</v>
      </c>
      <c r="O2454" s="116"/>
      <c r="P2454" s="116" t="s">
        <v>10282</v>
      </c>
      <c r="Q2454" s="168">
        <v>46156</v>
      </c>
    </row>
    <row r="2455" spans="1:17" hidden="1" x14ac:dyDescent="0.25">
      <c r="A2455" s="18">
        <v>1017100480</v>
      </c>
      <c r="B2455" s="14" t="s">
        <v>4219</v>
      </c>
      <c r="C2455" s="14" t="s">
        <v>6699</v>
      </c>
      <c r="D2455" s="14" t="s">
        <v>4220</v>
      </c>
      <c r="E2455" s="50">
        <v>20</v>
      </c>
      <c r="F2455" s="168">
        <v>46141</v>
      </c>
      <c r="G2455" s="269" t="s">
        <v>18370</v>
      </c>
      <c r="H2455" s="168">
        <v>46146</v>
      </c>
      <c r="I2455" s="161"/>
      <c r="J2455" s="161"/>
      <c r="K2455" s="325" t="s">
        <v>10398</v>
      </c>
      <c r="L2455" s="195">
        <v>42018</v>
      </c>
      <c r="M2455" s="168">
        <v>46154</v>
      </c>
      <c r="N2455" s="116" t="s">
        <v>10304</v>
      </c>
      <c r="O2455" s="116"/>
      <c r="P2455" s="116" t="s">
        <v>10282</v>
      </c>
      <c r="Q2455" s="168">
        <v>46160</v>
      </c>
    </row>
    <row r="2456" spans="1:17" ht="25.5" hidden="1" x14ac:dyDescent="0.25">
      <c r="A2456" s="18">
        <v>1016101720</v>
      </c>
      <c r="B2456" s="14" t="s">
        <v>10818</v>
      </c>
      <c r="C2456" s="14" t="s">
        <v>19</v>
      </c>
      <c r="D2456" s="14" t="s">
        <v>10819</v>
      </c>
      <c r="E2456" s="50">
        <v>2</v>
      </c>
      <c r="F2456" s="168">
        <v>46141</v>
      </c>
      <c r="G2456" s="269" t="s">
        <v>18369</v>
      </c>
      <c r="H2456" s="168">
        <v>46146</v>
      </c>
      <c r="I2456" s="161"/>
      <c r="J2456" s="161"/>
      <c r="K2456" s="325" t="s">
        <v>10398</v>
      </c>
      <c r="L2456" s="195">
        <v>42019</v>
      </c>
      <c r="M2456" s="168">
        <v>46154</v>
      </c>
      <c r="N2456" s="116" t="s">
        <v>18351</v>
      </c>
      <c r="O2456" s="116"/>
      <c r="P2456" s="116" t="s">
        <v>10282</v>
      </c>
      <c r="Q2456" s="168">
        <v>46156</v>
      </c>
    </row>
    <row r="2457" spans="1:17" hidden="1" x14ac:dyDescent="0.25">
      <c r="A2457" s="18">
        <v>1016101340</v>
      </c>
      <c r="B2457" s="14" t="s">
        <v>472</v>
      </c>
      <c r="C2457" s="14" t="s">
        <v>19</v>
      </c>
      <c r="D2457" s="14" t="s">
        <v>473</v>
      </c>
      <c r="E2457" s="50">
        <v>12</v>
      </c>
      <c r="F2457" s="168">
        <v>46141</v>
      </c>
      <c r="G2457" s="269" t="s">
        <v>18368</v>
      </c>
      <c r="H2457" s="168">
        <v>46146</v>
      </c>
      <c r="I2457" s="161"/>
      <c r="J2457" s="161"/>
      <c r="K2457" s="325" t="s">
        <v>10398</v>
      </c>
      <c r="L2457" s="195">
        <v>42020</v>
      </c>
      <c r="M2457" s="168">
        <v>46154</v>
      </c>
      <c r="N2457" s="116" t="s">
        <v>10294</v>
      </c>
      <c r="O2457" s="116" t="s">
        <v>18566</v>
      </c>
      <c r="P2457" s="116" t="s">
        <v>18565</v>
      </c>
      <c r="Q2457" s="168">
        <v>46177</v>
      </c>
    </row>
    <row r="2458" spans="1:17" hidden="1" x14ac:dyDescent="0.25">
      <c r="A2458" s="18">
        <v>1011100430</v>
      </c>
      <c r="B2458" s="14" t="s">
        <v>4224</v>
      </c>
      <c r="C2458" s="14" t="s">
        <v>731</v>
      </c>
      <c r="D2458" s="14" t="s">
        <v>10953</v>
      </c>
      <c r="E2458" s="50">
        <v>50</v>
      </c>
      <c r="F2458" s="168">
        <v>46141</v>
      </c>
      <c r="G2458" s="269" t="s">
        <v>18373</v>
      </c>
      <c r="H2458" s="168">
        <v>46146</v>
      </c>
      <c r="I2458" s="161"/>
      <c r="J2458" s="161"/>
      <c r="K2458" s="325" t="s">
        <v>10398</v>
      </c>
      <c r="L2458" s="195">
        <v>42017</v>
      </c>
      <c r="M2458" s="168">
        <v>46154</v>
      </c>
      <c r="N2458" s="116" t="s">
        <v>10618</v>
      </c>
      <c r="O2458" s="116"/>
      <c r="P2458" s="116" t="s">
        <v>10282</v>
      </c>
      <c r="Q2458" s="168">
        <v>46157</v>
      </c>
    </row>
    <row r="2459" spans="1:17" hidden="1" x14ac:dyDescent="0.25">
      <c r="A2459" s="18">
        <v>1219100290</v>
      </c>
      <c r="B2459" s="14" t="s">
        <v>914</v>
      </c>
      <c r="C2459" s="14" t="s">
        <v>19</v>
      </c>
      <c r="D2459" s="14" t="s">
        <v>915</v>
      </c>
      <c r="E2459" s="50">
        <v>12</v>
      </c>
      <c r="F2459" s="168">
        <v>46141</v>
      </c>
      <c r="G2459" s="269" t="s">
        <v>18373</v>
      </c>
      <c r="H2459" s="168">
        <v>46146</v>
      </c>
      <c r="I2459" s="161"/>
      <c r="J2459" s="161"/>
      <c r="K2459" s="325" t="s">
        <v>10398</v>
      </c>
      <c r="L2459" s="195">
        <v>42017</v>
      </c>
      <c r="M2459" s="168">
        <v>46154</v>
      </c>
      <c r="N2459" s="116" t="s">
        <v>10618</v>
      </c>
      <c r="O2459" s="116"/>
      <c r="P2459" s="116" t="s">
        <v>10282</v>
      </c>
      <c r="Q2459" s="168">
        <v>46157</v>
      </c>
    </row>
    <row r="2460" spans="1:17" x14ac:dyDescent="0.25">
      <c r="A2460" s="18">
        <v>1522100060</v>
      </c>
      <c r="B2460" s="14" t="s">
        <v>174</v>
      </c>
      <c r="C2460" s="14" t="s">
        <v>19</v>
      </c>
      <c r="D2460" s="14" t="s">
        <v>9678</v>
      </c>
      <c r="E2460" s="50">
        <v>6</v>
      </c>
      <c r="F2460" s="168">
        <v>46141</v>
      </c>
      <c r="G2460" s="269" t="s">
        <v>18372</v>
      </c>
      <c r="H2460" s="168">
        <v>46146</v>
      </c>
      <c r="I2460" s="161" t="s">
        <v>8963</v>
      </c>
      <c r="J2460" s="161" t="s">
        <v>10099</v>
      </c>
      <c r="K2460" s="325" t="s">
        <v>10398</v>
      </c>
      <c r="L2460" s="195">
        <v>42035</v>
      </c>
      <c r="M2460" s="168">
        <v>46156</v>
      </c>
      <c r="N2460" s="116" t="s">
        <v>10227</v>
      </c>
      <c r="O2460" s="116"/>
      <c r="P2460" s="116"/>
      <c r="Q2460" s="168"/>
    </row>
    <row r="2461" spans="1:17" x14ac:dyDescent="0.25">
      <c r="A2461" s="18">
        <v>1522100200</v>
      </c>
      <c r="B2461" s="14" t="s">
        <v>405</v>
      </c>
      <c r="C2461" s="14" t="s">
        <v>19</v>
      </c>
      <c r="D2461" s="14" t="s">
        <v>406</v>
      </c>
      <c r="E2461" s="50">
        <v>6</v>
      </c>
      <c r="F2461" s="168">
        <v>46141</v>
      </c>
      <c r="G2461" s="269" t="s">
        <v>18372</v>
      </c>
      <c r="H2461" s="168">
        <v>46146</v>
      </c>
      <c r="I2461" s="161" t="s">
        <v>8963</v>
      </c>
      <c r="J2461" s="161" t="s">
        <v>10099</v>
      </c>
      <c r="K2461" s="325" t="s">
        <v>10398</v>
      </c>
      <c r="L2461" s="195">
        <v>42035</v>
      </c>
      <c r="M2461" s="168">
        <v>46156</v>
      </c>
      <c r="N2461" s="116" t="s">
        <v>10227</v>
      </c>
      <c r="O2461" s="116"/>
      <c r="P2461" s="116"/>
      <c r="Q2461" s="168"/>
    </row>
    <row r="2462" spans="1:17" hidden="1" x14ac:dyDescent="0.25">
      <c r="A2462" s="18">
        <v>1323100010</v>
      </c>
      <c r="B2462" s="14" t="s">
        <v>11449</v>
      </c>
      <c r="C2462" s="14" t="s">
        <v>19</v>
      </c>
      <c r="D2462" s="14" t="s">
        <v>11447</v>
      </c>
      <c r="E2462" s="50">
        <v>6</v>
      </c>
      <c r="F2462" s="168">
        <v>46141</v>
      </c>
      <c r="G2462" s="269" t="s">
        <v>18371</v>
      </c>
      <c r="H2462" s="168">
        <v>46146</v>
      </c>
      <c r="I2462" s="161"/>
      <c r="J2462" s="161" t="s">
        <v>10099</v>
      </c>
      <c r="K2462" s="325" t="s">
        <v>10398</v>
      </c>
      <c r="L2462" s="195">
        <v>42039</v>
      </c>
      <c r="M2462" s="168">
        <v>46156</v>
      </c>
      <c r="N2462" s="116" t="s">
        <v>15430</v>
      </c>
      <c r="O2462" s="116"/>
      <c r="P2462" s="116" t="s">
        <v>10282</v>
      </c>
      <c r="Q2462" s="168">
        <v>46161</v>
      </c>
    </row>
    <row r="2463" spans="1:17" hidden="1" x14ac:dyDescent="0.25">
      <c r="A2463" s="58">
        <v>1511105960</v>
      </c>
      <c r="B2463" s="14" t="s">
        <v>14868</v>
      </c>
      <c r="C2463" s="14" t="s">
        <v>19</v>
      </c>
      <c r="D2463" s="14" t="s">
        <v>14869</v>
      </c>
      <c r="E2463" s="50">
        <v>200</v>
      </c>
      <c r="F2463" s="168">
        <v>46149</v>
      </c>
      <c r="G2463" s="269" t="s">
        <v>18425</v>
      </c>
      <c r="H2463" s="168">
        <v>46156</v>
      </c>
      <c r="I2463" s="161" t="s">
        <v>8963</v>
      </c>
      <c r="J2463" s="161" t="s">
        <v>10676</v>
      </c>
      <c r="K2463" s="325" t="s">
        <v>10459</v>
      </c>
      <c r="L2463" s="195">
        <v>42085</v>
      </c>
      <c r="M2463" s="168">
        <v>46160</v>
      </c>
      <c r="N2463" s="116" t="s">
        <v>10294</v>
      </c>
      <c r="O2463" s="116"/>
      <c r="P2463" s="116" t="s">
        <v>10282</v>
      </c>
      <c r="Q2463" s="168">
        <v>46161</v>
      </c>
    </row>
    <row r="2464" spans="1:17" hidden="1" x14ac:dyDescent="0.25">
      <c r="A2464" s="97">
        <v>1016100920</v>
      </c>
      <c r="B2464" s="44" t="s">
        <v>5298</v>
      </c>
      <c r="C2464" s="14" t="s">
        <v>19</v>
      </c>
      <c r="D2464" s="14" t="s">
        <v>18384</v>
      </c>
      <c r="E2464" s="50">
        <v>6</v>
      </c>
      <c r="F2464" s="168">
        <v>46147</v>
      </c>
      <c r="G2464" s="269" t="s">
        <v>18425</v>
      </c>
      <c r="H2464" s="168">
        <v>46156</v>
      </c>
      <c r="I2464" s="161" t="s">
        <v>8963</v>
      </c>
      <c r="J2464" s="161" t="s">
        <v>10410</v>
      </c>
      <c r="K2464" s="325" t="s">
        <v>10459</v>
      </c>
      <c r="L2464" s="195">
        <v>42085</v>
      </c>
      <c r="M2464" s="168">
        <v>46160</v>
      </c>
      <c r="N2464" s="116" t="s">
        <v>10294</v>
      </c>
      <c r="O2464" s="116"/>
      <c r="P2464" s="116" t="s">
        <v>10282</v>
      </c>
      <c r="Q2464" s="168">
        <v>46161</v>
      </c>
    </row>
    <row r="2465" spans="1:17" ht="25.5" hidden="1" x14ac:dyDescent="0.25">
      <c r="A2465" s="18">
        <v>1311100520</v>
      </c>
      <c r="B2465" s="14" t="s">
        <v>18355</v>
      </c>
      <c r="C2465" s="14" t="s">
        <v>19</v>
      </c>
      <c r="D2465" s="14" t="s">
        <v>18358</v>
      </c>
      <c r="E2465" s="50">
        <v>5</v>
      </c>
      <c r="F2465" s="168">
        <v>46141</v>
      </c>
      <c r="G2465" s="269" t="s">
        <v>18366</v>
      </c>
      <c r="H2465" s="168">
        <v>46146</v>
      </c>
      <c r="I2465" s="161"/>
      <c r="J2465" s="161" t="s">
        <v>10099</v>
      </c>
      <c r="K2465" s="325" t="s">
        <v>10398</v>
      </c>
      <c r="L2465" s="195">
        <v>42038</v>
      </c>
      <c r="M2465" s="168">
        <v>46156</v>
      </c>
      <c r="N2465" s="116" t="s">
        <v>10466</v>
      </c>
      <c r="O2465" s="116"/>
      <c r="P2465" s="116" t="s">
        <v>10282</v>
      </c>
      <c r="Q2465" s="168">
        <v>46156</v>
      </c>
    </row>
    <row r="2466" spans="1:17" hidden="1" x14ac:dyDescent="0.25">
      <c r="A2466" s="18">
        <v>1019104270</v>
      </c>
      <c r="B2466" s="29" t="s">
        <v>18359</v>
      </c>
      <c r="C2466" s="14" t="s">
        <v>19</v>
      </c>
      <c r="D2466" s="14" t="s">
        <v>18360</v>
      </c>
      <c r="E2466" s="50">
        <v>3</v>
      </c>
      <c r="F2466" s="168">
        <v>46141</v>
      </c>
      <c r="G2466" s="269" t="s">
        <v>18366</v>
      </c>
      <c r="H2466" s="168">
        <v>46146</v>
      </c>
      <c r="I2466" s="161"/>
      <c r="J2466" s="161" t="s">
        <v>10099</v>
      </c>
      <c r="K2466" s="325" t="s">
        <v>10398</v>
      </c>
      <c r="L2466" s="195">
        <v>42038</v>
      </c>
      <c r="M2466" s="168">
        <v>46156</v>
      </c>
      <c r="N2466" s="116" t="s">
        <v>10466</v>
      </c>
      <c r="O2466" s="116"/>
      <c r="P2466" s="116" t="s">
        <v>10282</v>
      </c>
      <c r="Q2466" s="168">
        <v>46156</v>
      </c>
    </row>
    <row r="2467" spans="1:17" hidden="1" x14ac:dyDescent="0.25">
      <c r="A2467" s="18">
        <v>1213101930</v>
      </c>
      <c r="B2467" s="23" t="s">
        <v>10155</v>
      </c>
      <c r="C2467" s="14" t="s">
        <v>1469</v>
      </c>
      <c r="D2467" s="14" t="s">
        <v>7433</v>
      </c>
      <c r="E2467" s="50">
        <v>20</v>
      </c>
      <c r="F2467" s="168">
        <v>46141</v>
      </c>
      <c r="G2467" s="269" t="s">
        <v>18375</v>
      </c>
      <c r="H2467" s="168">
        <v>46146</v>
      </c>
      <c r="I2467" s="161"/>
      <c r="J2467" s="161" t="s">
        <v>10099</v>
      </c>
      <c r="K2467" s="325" t="s">
        <v>10398</v>
      </c>
      <c r="L2467" s="195">
        <v>42034</v>
      </c>
      <c r="M2467" s="168">
        <v>46155</v>
      </c>
      <c r="N2467" s="116" t="s">
        <v>11542</v>
      </c>
      <c r="O2467" s="116"/>
      <c r="P2467" s="116" t="s">
        <v>10282</v>
      </c>
      <c r="Q2467" s="168">
        <v>46156</v>
      </c>
    </row>
    <row r="2468" spans="1:17" hidden="1" x14ac:dyDescent="0.25">
      <c r="A2468" s="18">
        <v>1212100160</v>
      </c>
      <c r="B2468" s="29" t="s">
        <v>7476</v>
      </c>
      <c r="C2468" s="14" t="s">
        <v>1469</v>
      </c>
      <c r="D2468" s="14" t="s">
        <v>7477</v>
      </c>
      <c r="E2468" s="50">
        <v>30</v>
      </c>
      <c r="F2468" s="168">
        <v>46149</v>
      </c>
      <c r="G2468" s="269" t="s">
        <v>18409</v>
      </c>
      <c r="H2468" s="168">
        <v>46153</v>
      </c>
      <c r="I2468" s="161" t="s">
        <v>8963</v>
      </c>
      <c r="J2468" s="161" t="s">
        <v>11051</v>
      </c>
      <c r="K2468" s="325" t="s">
        <v>10459</v>
      </c>
      <c r="L2468" s="195">
        <v>42033</v>
      </c>
      <c r="M2468" s="168">
        <v>46155</v>
      </c>
      <c r="N2468" s="116" t="s">
        <v>10223</v>
      </c>
      <c r="O2468" s="116"/>
      <c r="P2468" s="116" t="s">
        <v>10282</v>
      </c>
      <c r="Q2468" s="168">
        <v>46157</v>
      </c>
    </row>
    <row r="2469" spans="1:17" hidden="1" x14ac:dyDescent="0.25">
      <c r="A2469" s="18">
        <v>1213100590</v>
      </c>
      <c r="B2469" s="14" t="s">
        <v>11574</v>
      </c>
      <c r="C2469" s="14" t="s">
        <v>1469</v>
      </c>
      <c r="D2469" s="14" t="s">
        <v>11199</v>
      </c>
      <c r="E2469" s="50">
        <v>50</v>
      </c>
      <c r="F2469" s="168">
        <v>46149</v>
      </c>
      <c r="G2469" s="269" t="s">
        <v>18409</v>
      </c>
      <c r="H2469" s="168">
        <v>46153</v>
      </c>
      <c r="I2469" s="161" t="s">
        <v>8963</v>
      </c>
      <c r="J2469" s="161" t="s">
        <v>15404</v>
      </c>
      <c r="K2469" s="325" t="s">
        <v>10459</v>
      </c>
      <c r="L2469" s="195">
        <v>42033</v>
      </c>
      <c r="M2469" s="168">
        <v>46155</v>
      </c>
      <c r="N2469" s="116" t="s">
        <v>10223</v>
      </c>
      <c r="O2469" s="116"/>
      <c r="P2469" s="116" t="s">
        <v>10282</v>
      </c>
      <c r="Q2469" s="168">
        <v>46157</v>
      </c>
    </row>
    <row r="2470" spans="1:17" hidden="1" x14ac:dyDescent="0.25">
      <c r="A2470" s="18">
        <v>1226101660</v>
      </c>
      <c r="B2470" s="14" t="s">
        <v>6920</v>
      </c>
      <c r="C2470" s="14" t="s">
        <v>19</v>
      </c>
      <c r="D2470" s="14" t="s">
        <v>7882</v>
      </c>
      <c r="E2470" s="50">
        <v>1</v>
      </c>
      <c r="F2470" s="168">
        <v>46149</v>
      </c>
      <c r="G2470" s="269" t="s">
        <v>18409</v>
      </c>
      <c r="H2470" s="168">
        <v>46153</v>
      </c>
      <c r="I2470" s="161" t="s">
        <v>8963</v>
      </c>
      <c r="J2470" s="161" t="s">
        <v>10002</v>
      </c>
      <c r="K2470" s="325" t="s">
        <v>10459</v>
      </c>
      <c r="L2470" s="195">
        <v>42033</v>
      </c>
      <c r="M2470" s="168">
        <v>46155</v>
      </c>
      <c r="N2470" s="116" t="s">
        <v>10223</v>
      </c>
      <c r="O2470" s="116"/>
      <c r="P2470" s="116" t="s">
        <v>10282</v>
      </c>
      <c r="Q2470" s="168">
        <v>46157</v>
      </c>
    </row>
    <row r="2471" spans="1:17" hidden="1" x14ac:dyDescent="0.25">
      <c r="A2471" s="102">
        <v>1810104590</v>
      </c>
      <c r="B2471" s="19" t="s">
        <v>5109</v>
      </c>
      <c r="C2471" s="14" t="s">
        <v>19</v>
      </c>
      <c r="D2471" s="14" t="s">
        <v>9534</v>
      </c>
      <c r="E2471" s="50">
        <v>60</v>
      </c>
      <c r="F2471" s="168">
        <v>46149</v>
      </c>
      <c r="G2471" s="269" t="s">
        <v>18424</v>
      </c>
      <c r="H2471" s="168">
        <v>46156</v>
      </c>
      <c r="I2471" s="161" t="s">
        <v>8963</v>
      </c>
      <c r="J2471" s="161" t="s">
        <v>10673</v>
      </c>
      <c r="K2471" s="325" t="s">
        <v>10459</v>
      </c>
      <c r="L2471" s="195">
        <v>42086</v>
      </c>
      <c r="M2471" s="168">
        <v>46160</v>
      </c>
      <c r="N2471" s="116" t="s">
        <v>10175</v>
      </c>
      <c r="O2471" s="116"/>
      <c r="P2471" s="116" t="s">
        <v>10282</v>
      </c>
      <c r="Q2471" s="168">
        <v>46161</v>
      </c>
    </row>
    <row r="2472" spans="1:17" hidden="1" x14ac:dyDescent="0.25">
      <c r="A2472" s="58">
        <v>1810105040</v>
      </c>
      <c r="B2472" s="14" t="s">
        <v>3148</v>
      </c>
      <c r="C2472" s="14" t="s">
        <v>19</v>
      </c>
      <c r="D2472" s="14" t="s">
        <v>3149</v>
      </c>
      <c r="E2472" s="50">
        <v>100</v>
      </c>
      <c r="F2472" s="168">
        <v>46149</v>
      </c>
      <c r="G2472" s="269" t="s">
        <v>18424</v>
      </c>
      <c r="H2472" s="168">
        <v>46156</v>
      </c>
      <c r="I2472" s="161" t="s">
        <v>8963</v>
      </c>
      <c r="J2472" s="161" t="s">
        <v>10680</v>
      </c>
      <c r="K2472" s="325" t="s">
        <v>10459</v>
      </c>
      <c r="L2472" s="195">
        <v>42086</v>
      </c>
      <c r="M2472" s="168">
        <v>46160</v>
      </c>
      <c r="N2472" s="116" t="s">
        <v>10175</v>
      </c>
      <c r="O2472" s="116"/>
      <c r="P2472" s="116" t="s">
        <v>10282</v>
      </c>
      <c r="Q2472" s="168">
        <v>46161</v>
      </c>
    </row>
    <row r="2473" spans="1:17" hidden="1" x14ac:dyDescent="0.25">
      <c r="A2473" s="58">
        <v>1810105210</v>
      </c>
      <c r="B2473" s="14" t="s">
        <v>3128</v>
      </c>
      <c r="C2473" s="14" t="s">
        <v>19</v>
      </c>
      <c r="D2473" s="14" t="s">
        <v>3129</v>
      </c>
      <c r="E2473" s="50">
        <v>300</v>
      </c>
      <c r="F2473" s="168">
        <v>46149</v>
      </c>
      <c r="G2473" s="269" t="s">
        <v>18424</v>
      </c>
      <c r="H2473" s="168">
        <v>46156</v>
      </c>
      <c r="I2473" s="161"/>
      <c r="J2473" s="161"/>
      <c r="K2473" s="325" t="s">
        <v>10459</v>
      </c>
      <c r="L2473" s="195">
        <v>42086</v>
      </c>
      <c r="M2473" s="168">
        <v>46160</v>
      </c>
      <c r="N2473" s="116" t="s">
        <v>10175</v>
      </c>
      <c r="O2473" s="116"/>
      <c r="P2473" s="116" t="s">
        <v>10282</v>
      </c>
      <c r="Q2473" s="168">
        <v>46161</v>
      </c>
    </row>
    <row r="2474" spans="1:17" hidden="1" x14ac:dyDescent="0.25">
      <c r="A2474" s="58">
        <v>1810105220</v>
      </c>
      <c r="B2474" s="14" t="s">
        <v>3137</v>
      </c>
      <c r="C2474" s="14" t="s">
        <v>3103</v>
      </c>
      <c r="D2474" s="14" t="s">
        <v>3138</v>
      </c>
      <c r="E2474" s="50">
        <v>300</v>
      </c>
      <c r="F2474" s="168">
        <v>46149</v>
      </c>
      <c r="G2474" s="269" t="s">
        <v>18424</v>
      </c>
      <c r="H2474" s="168">
        <v>46156</v>
      </c>
      <c r="I2474" s="161"/>
      <c r="J2474" s="161"/>
      <c r="K2474" s="325" t="s">
        <v>10459</v>
      </c>
      <c r="L2474" s="195">
        <v>42086</v>
      </c>
      <c r="M2474" s="168">
        <v>46160</v>
      </c>
      <c r="N2474" s="116" t="s">
        <v>10175</v>
      </c>
      <c r="O2474" s="116"/>
      <c r="P2474" s="116" t="s">
        <v>10282</v>
      </c>
      <c r="Q2474" s="168">
        <v>46161</v>
      </c>
    </row>
    <row r="2475" spans="1:17" hidden="1" x14ac:dyDescent="0.25">
      <c r="A2475" s="18">
        <v>1016100010</v>
      </c>
      <c r="B2475" s="14" t="s">
        <v>15650</v>
      </c>
      <c r="C2475" s="14" t="s">
        <v>19</v>
      </c>
      <c r="D2475" s="14" t="s">
        <v>7737</v>
      </c>
      <c r="E2475" s="50">
        <v>10</v>
      </c>
      <c r="F2475" s="168">
        <v>46141</v>
      </c>
      <c r="G2475" s="269" t="s">
        <v>18374</v>
      </c>
      <c r="H2475" s="168">
        <v>46146</v>
      </c>
      <c r="I2475" s="161"/>
      <c r="J2475" s="161" t="s">
        <v>10099</v>
      </c>
      <c r="K2475" s="325" t="s">
        <v>10398</v>
      </c>
      <c r="L2475" s="195">
        <v>42129</v>
      </c>
      <c r="M2475" s="168">
        <v>46162</v>
      </c>
      <c r="N2475" s="116" t="s">
        <v>18351</v>
      </c>
      <c r="O2475" s="116"/>
      <c r="P2475" s="116" t="s">
        <v>10282</v>
      </c>
      <c r="Q2475" s="168">
        <v>46170</v>
      </c>
    </row>
    <row r="2476" spans="1:17" hidden="1" x14ac:dyDescent="0.25">
      <c r="A2476" s="18">
        <v>1016101000</v>
      </c>
      <c r="B2476" s="44" t="s">
        <v>16047</v>
      </c>
      <c r="C2476" s="14" t="s">
        <v>19</v>
      </c>
      <c r="D2476" s="14" t="s">
        <v>7740</v>
      </c>
      <c r="E2476" s="50">
        <v>3</v>
      </c>
      <c r="F2476" s="168">
        <v>46141</v>
      </c>
      <c r="G2476" s="269" t="s">
        <v>18374</v>
      </c>
      <c r="H2476" s="168">
        <v>46146</v>
      </c>
      <c r="I2476" s="161"/>
      <c r="J2476" s="161"/>
      <c r="K2476" s="325" t="s">
        <v>10398</v>
      </c>
      <c r="L2476" s="195">
        <v>42129</v>
      </c>
      <c r="M2476" s="168">
        <v>46162</v>
      </c>
      <c r="N2476" s="116" t="s">
        <v>18351</v>
      </c>
      <c r="O2476" s="116"/>
      <c r="P2476" s="116" t="s">
        <v>10282</v>
      </c>
      <c r="Q2476" s="168">
        <v>46170</v>
      </c>
    </row>
    <row r="2477" spans="1:17" hidden="1" x14ac:dyDescent="0.25">
      <c r="A2477" s="58">
        <v>1023100340</v>
      </c>
      <c r="B2477" s="14" t="s">
        <v>1683</v>
      </c>
      <c r="C2477" s="14" t="s">
        <v>19</v>
      </c>
      <c r="D2477" s="14" t="s">
        <v>1684</v>
      </c>
      <c r="E2477" s="50">
        <v>72</v>
      </c>
      <c r="F2477" s="168">
        <v>46149</v>
      </c>
      <c r="G2477" s="269" t="s">
        <v>18426</v>
      </c>
      <c r="H2477" s="168">
        <v>46156</v>
      </c>
      <c r="I2477" s="161"/>
      <c r="J2477" s="161"/>
      <c r="K2477" s="325" t="s">
        <v>10459</v>
      </c>
      <c r="L2477" s="195">
        <v>42084</v>
      </c>
      <c r="M2477" s="168">
        <v>46160</v>
      </c>
      <c r="N2477" s="116" t="s">
        <v>10988</v>
      </c>
      <c r="O2477" s="116"/>
      <c r="P2477" s="116" t="s">
        <v>10282</v>
      </c>
      <c r="Q2477" s="168">
        <v>46175</v>
      </c>
    </row>
    <row r="2478" spans="1:17" hidden="1" x14ac:dyDescent="0.25">
      <c r="A2478" s="58">
        <v>1023100140</v>
      </c>
      <c r="B2478" s="14" t="s">
        <v>1689</v>
      </c>
      <c r="C2478" s="14" t="s">
        <v>19</v>
      </c>
      <c r="D2478" s="14" t="s">
        <v>1690</v>
      </c>
      <c r="E2478" s="50">
        <v>72</v>
      </c>
      <c r="F2478" s="168">
        <v>46149</v>
      </c>
      <c r="G2478" s="269" t="s">
        <v>18426</v>
      </c>
      <c r="H2478" s="168">
        <v>46156</v>
      </c>
      <c r="I2478" s="161"/>
      <c r="J2478" s="161"/>
      <c r="K2478" s="325" t="s">
        <v>10459</v>
      </c>
      <c r="L2478" s="195">
        <v>42084</v>
      </c>
      <c r="M2478" s="168">
        <v>46160</v>
      </c>
      <c r="N2478" s="116" t="s">
        <v>10988</v>
      </c>
      <c r="O2478" s="116"/>
      <c r="P2478" s="116" t="s">
        <v>10282</v>
      </c>
      <c r="Q2478" s="168">
        <v>46175</v>
      </c>
    </row>
    <row r="2479" spans="1:17" hidden="1" x14ac:dyDescent="0.25">
      <c r="A2479" s="58">
        <v>1810101720</v>
      </c>
      <c r="B2479" s="14" t="s">
        <v>1686</v>
      </c>
      <c r="C2479" s="14" t="s">
        <v>19</v>
      </c>
      <c r="D2479" s="14" t="s">
        <v>1687</v>
      </c>
      <c r="E2479" s="50">
        <v>24</v>
      </c>
      <c r="F2479" s="168">
        <v>46149</v>
      </c>
      <c r="G2479" s="269" t="s">
        <v>18426</v>
      </c>
      <c r="H2479" s="168">
        <v>46156</v>
      </c>
      <c r="I2479" s="161"/>
      <c r="J2479" s="161"/>
      <c r="K2479" s="325" t="s">
        <v>10459</v>
      </c>
      <c r="L2479" s="195">
        <v>42084</v>
      </c>
      <c r="M2479" s="168">
        <v>46160</v>
      </c>
      <c r="N2479" s="116" t="s">
        <v>10988</v>
      </c>
      <c r="O2479" s="116"/>
      <c r="P2479" s="116" t="s">
        <v>10282</v>
      </c>
      <c r="Q2479" s="168">
        <v>46175</v>
      </c>
    </row>
    <row r="2480" spans="1:17" x14ac:dyDescent="0.25">
      <c r="A2480" s="97">
        <v>1810104780</v>
      </c>
      <c r="B2480" s="10" t="s">
        <v>3690</v>
      </c>
      <c r="C2480" s="14" t="s">
        <v>19</v>
      </c>
      <c r="D2480" s="14" t="s">
        <v>6574</v>
      </c>
      <c r="E2480" s="50">
        <v>250</v>
      </c>
      <c r="F2480" s="168">
        <v>46149</v>
      </c>
      <c r="G2480" s="269" t="s">
        <v>18427</v>
      </c>
      <c r="H2480" s="168">
        <v>46156</v>
      </c>
      <c r="I2480" s="161"/>
      <c r="J2480" s="161"/>
      <c r="K2480" s="325" t="s">
        <v>10459</v>
      </c>
      <c r="L2480" s="195"/>
      <c r="M2480" s="168"/>
      <c r="N2480" s="116"/>
      <c r="O2480" s="116"/>
      <c r="P2480" s="116"/>
      <c r="Q2480" s="168"/>
    </row>
    <row r="2481" spans="1:17" x14ac:dyDescent="0.25">
      <c r="A2481" s="97">
        <v>1810104800</v>
      </c>
      <c r="B2481" s="10" t="s">
        <v>3700</v>
      </c>
      <c r="C2481" s="14" t="s">
        <v>19</v>
      </c>
      <c r="D2481" s="14" t="s">
        <v>3701</v>
      </c>
      <c r="E2481" s="50">
        <v>200</v>
      </c>
      <c r="F2481" s="168">
        <v>46149</v>
      </c>
      <c r="G2481" s="269" t="s">
        <v>18427</v>
      </c>
      <c r="H2481" s="168">
        <v>46156</v>
      </c>
      <c r="I2481" s="161"/>
      <c r="J2481" s="161"/>
      <c r="K2481" s="325" t="s">
        <v>10459</v>
      </c>
      <c r="L2481" s="195"/>
      <c r="M2481" s="168"/>
      <c r="N2481" s="116"/>
      <c r="O2481" s="116"/>
      <c r="P2481" s="116"/>
      <c r="Q2481" s="168"/>
    </row>
    <row r="2482" spans="1:17" hidden="1" x14ac:dyDescent="0.25">
      <c r="A2482" s="58">
        <v>1213102070</v>
      </c>
      <c r="B2482" s="23" t="s">
        <v>8011</v>
      </c>
      <c r="C2482" s="23" t="s">
        <v>1469</v>
      </c>
      <c r="D2482" s="23" t="s">
        <v>8465</v>
      </c>
      <c r="E2482" s="50">
        <v>40</v>
      </c>
      <c r="F2482" s="168">
        <v>46154</v>
      </c>
      <c r="G2482" s="269" t="s">
        <v>18428</v>
      </c>
      <c r="H2482" s="168">
        <v>46156</v>
      </c>
      <c r="I2482" s="161"/>
      <c r="J2482" s="161"/>
      <c r="K2482" s="325" t="s">
        <v>10459</v>
      </c>
      <c r="L2482" s="195">
        <v>42107</v>
      </c>
      <c r="M2482" s="168">
        <v>46161</v>
      </c>
      <c r="N2482" s="116" t="s">
        <v>11542</v>
      </c>
      <c r="O2482" s="116"/>
      <c r="P2482" s="116" t="s">
        <v>10282</v>
      </c>
      <c r="Q2482" s="168">
        <v>46167</v>
      </c>
    </row>
    <row r="2483" spans="1:17" x14ac:dyDescent="0.25">
      <c r="A2483" s="58">
        <v>1220100110</v>
      </c>
      <c r="B2483" s="14" t="s">
        <v>4028</v>
      </c>
      <c r="C2483" s="14" t="s">
        <v>19</v>
      </c>
      <c r="D2483" s="14" t="s">
        <v>4029</v>
      </c>
      <c r="E2483" s="50">
        <v>2</v>
      </c>
      <c r="F2483" s="168">
        <v>46156</v>
      </c>
      <c r="G2483" s="269" t="s">
        <v>18429</v>
      </c>
      <c r="H2483" s="168">
        <v>46156</v>
      </c>
      <c r="I2483" s="161"/>
      <c r="J2483" s="161"/>
      <c r="K2483" s="325" t="s">
        <v>10459</v>
      </c>
      <c r="L2483" s="195"/>
      <c r="M2483" s="168"/>
      <c r="N2483" s="116"/>
      <c r="O2483" s="116"/>
      <c r="P2483" s="116"/>
      <c r="Q2483" s="168"/>
    </row>
    <row r="2484" spans="1:17" hidden="1" x14ac:dyDescent="0.25">
      <c r="A2484" s="58">
        <v>1220103080</v>
      </c>
      <c r="B2484" s="14" t="s">
        <v>18396</v>
      </c>
      <c r="C2484" s="14" t="s">
        <v>19</v>
      </c>
      <c r="D2484" s="14" t="s">
        <v>18397</v>
      </c>
      <c r="E2484" s="50">
        <v>1</v>
      </c>
      <c r="F2484" s="168">
        <v>46148</v>
      </c>
      <c r="G2484" s="269" t="s">
        <v>18457</v>
      </c>
      <c r="H2484" s="168">
        <v>46157</v>
      </c>
      <c r="I2484" s="161"/>
      <c r="J2484" s="161" t="s">
        <v>10099</v>
      </c>
      <c r="K2484" s="325" t="s">
        <v>10459</v>
      </c>
      <c r="L2484" s="195">
        <v>42176</v>
      </c>
      <c r="M2484" s="168">
        <v>46169</v>
      </c>
      <c r="N2484" s="116" t="s">
        <v>10224</v>
      </c>
      <c r="O2484" s="116"/>
      <c r="P2484" s="116" t="s">
        <v>10282</v>
      </c>
      <c r="Q2484" s="168">
        <v>46169</v>
      </c>
    </row>
    <row r="2485" spans="1:17" x14ac:dyDescent="0.25">
      <c r="A2485" s="58">
        <v>1226100020</v>
      </c>
      <c r="B2485" s="14" t="s">
        <v>2418</v>
      </c>
      <c r="C2485" s="14" t="s">
        <v>19</v>
      </c>
      <c r="D2485" s="14" t="s">
        <v>2419</v>
      </c>
      <c r="E2485" s="50">
        <v>10</v>
      </c>
      <c r="F2485" s="168">
        <v>46162</v>
      </c>
      <c r="G2485" s="269"/>
      <c r="H2485" s="168"/>
      <c r="I2485" s="161"/>
      <c r="J2485" s="161"/>
      <c r="K2485" s="325" t="s">
        <v>10223</v>
      </c>
      <c r="L2485" s="195"/>
      <c r="M2485" s="168"/>
      <c r="N2485" s="116"/>
      <c r="O2485" s="116"/>
      <c r="P2485" s="116"/>
      <c r="Q2485" s="168"/>
    </row>
    <row r="2486" spans="1:17" x14ac:dyDescent="0.25">
      <c r="A2486" s="58">
        <v>1234100090</v>
      </c>
      <c r="B2486" s="14" t="s">
        <v>1602</v>
      </c>
      <c r="C2486" s="14" t="s">
        <v>19</v>
      </c>
      <c r="D2486" s="10" t="s">
        <v>1603</v>
      </c>
      <c r="E2486" s="50">
        <v>10</v>
      </c>
      <c r="F2486" s="168">
        <v>46162</v>
      </c>
      <c r="G2486" s="269"/>
      <c r="H2486" s="168"/>
      <c r="I2486" s="161"/>
      <c r="J2486" s="161"/>
      <c r="K2486" s="325" t="s">
        <v>10223</v>
      </c>
      <c r="L2486" s="195"/>
      <c r="M2486" s="168"/>
      <c r="N2486" s="116"/>
      <c r="O2486" s="116"/>
      <c r="P2486" s="116"/>
      <c r="Q2486" s="168"/>
    </row>
    <row r="2487" spans="1:17" x14ac:dyDescent="0.25">
      <c r="A2487" s="58">
        <v>1213103380</v>
      </c>
      <c r="B2487" s="30" t="s">
        <v>11751</v>
      </c>
      <c r="C2487" s="14" t="s">
        <v>6699</v>
      </c>
      <c r="D2487" s="30" t="s">
        <v>17121</v>
      </c>
      <c r="E2487" s="50">
        <v>3</v>
      </c>
      <c r="F2487" s="168">
        <v>46162</v>
      </c>
      <c r="G2487" s="269"/>
      <c r="H2487" s="168"/>
      <c r="I2487" s="161"/>
      <c r="J2487" s="161"/>
      <c r="K2487" s="325" t="s">
        <v>10223</v>
      </c>
      <c r="L2487" s="195"/>
      <c r="M2487" s="168"/>
      <c r="N2487" s="116"/>
      <c r="O2487" s="116"/>
      <c r="P2487" s="116"/>
      <c r="Q2487" s="168"/>
    </row>
    <row r="2488" spans="1:17" x14ac:dyDescent="0.25">
      <c r="A2488" s="58">
        <v>1010107850</v>
      </c>
      <c r="B2488" s="14" t="s">
        <v>10948</v>
      </c>
      <c r="C2488" s="14" t="s">
        <v>19</v>
      </c>
      <c r="D2488" s="14" t="s">
        <v>9210</v>
      </c>
      <c r="E2488" s="50">
        <v>10</v>
      </c>
      <c r="F2488" s="168">
        <v>46162</v>
      </c>
      <c r="G2488" s="269"/>
      <c r="H2488" s="168"/>
      <c r="I2488" s="161"/>
      <c r="J2488" s="161"/>
      <c r="K2488" s="325" t="s">
        <v>12007</v>
      </c>
      <c r="L2488" s="195"/>
      <c r="M2488" s="168"/>
      <c r="N2488" s="116"/>
      <c r="O2488" s="116"/>
      <c r="P2488" s="116"/>
      <c r="Q2488" s="168"/>
    </row>
    <row r="2489" spans="1:17" x14ac:dyDescent="0.25">
      <c r="A2489" s="58">
        <v>1010107860</v>
      </c>
      <c r="B2489" s="14" t="s">
        <v>17166</v>
      </c>
      <c r="C2489" s="14" t="s">
        <v>19</v>
      </c>
      <c r="D2489" s="14" t="s">
        <v>9213</v>
      </c>
      <c r="E2489" s="50">
        <v>10</v>
      </c>
      <c r="F2489" s="168">
        <v>46162</v>
      </c>
      <c r="G2489" s="269"/>
      <c r="H2489" s="168"/>
      <c r="I2489" s="161"/>
      <c r="J2489" s="161"/>
      <c r="K2489" s="325" t="s">
        <v>12007</v>
      </c>
      <c r="L2489" s="195"/>
      <c r="M2489" s="168"/>
      <c r="N2489" s="116"/>
      <c r="O2489" s="116"/>
      <c r="P2489" s="116"/>
      <c r="Q2489" s="168"/>
    </row>
    <row r="2490" spans="1:17" x14ac:dyDescent="0.25">
      <c r="A2490" s="58">
        <v>1010107250</v>
      </c>
      <c r="B2490" s="14" t="s">
        <v>7578</v>
      </c>
      <c r="C2490" s="10" t="s">
        <v>19</v>
      </c>
      <c r="D2490" s="14" t="s">
        <v>7747</v>
      </c>
      <c r="E2490" s="50">
        <v>3</v>
      </c>
      <c r="F2490" s="168">
        <v>46160</v>
      </c>
      <c r="G2490" s="269"/>
      <c r="H2490" s="168"/>
      <c r="I2490" s="161" t="s">
        <v>8963</v>
      </c>
      <c r="J2490" s="161" t="s">
        <v>10002</v>
      </c>
      <c r="K2490" s="325" t="s">
        <v>17914</v>
      </c>
      <c r="L2490" s="195"/>
      <c r="M2490" s="168"/>
      <c r="N2490" s="116"/>
      <c r="O2490" s="116"/>
      <c r="P2490" s="116"/>
      <c r="Q2490" s="168"/>
    </row>
    <row r="2491" spans="1:17" x14ac:dyDescent="0.25">
      <c r="A2491" s="58">
        <v>1012100150</v>
      </c>
      <c r="B2491" s="14" t="s">
        <v>2999</v>
      </c>
      <c r="C2491" s="14" t="s">
        <v>19</v>
      </c>
      <c r="D2491" s="10" t="s">
        <v>7763</v>
      </c>
      <c r="E2491" s="50">
        <v>12</v>
      </c>
      <c r="F2491" s="168">
        <v>46160</v>
      </c>
      <c r="G2491" s="269"/>
      <c r="H2491" s="168"/>
      <c r="I2491" s="161"/>
      <c r="J2491" s="161" t="s">
        <v>10099</v>
      </c>
      <c r="K2491" s="325" t="s">
        <v>17914</v>
      </c>
      <c r="L2491" s="195"/>
      <c r="M2491" s="168"/>
      <c r="N2491" s="116"/>
      <c r="O2491" s="116"/>
      <c r="P2491" s="116"/>
      <c r="Q2491" s="168"/>
    </row>
    <row r="2492" spans="1:17" x14ac:dyDescent="0.25">
      <c r="A2492" s="58">
        <v>1016101250</v>
      </c>
      <c r="B2492" s="14" t="s">
        <v>7010</v>
      </c>
      <c r="C2492" s="14" t="s">
        <v>19</v>
      </c>
      <c r="D2492" s="14" t="s">
        <v>4533</v>
      </c>
      <c r="E2492" s="50">
        <v>24</v>
      </c>
      <c r="F2492" s="168">
        <v>46162</v>
      </c>
      <c r="G2492" s="269"/>
      <c r="H2492" s="168"/>
      <c r="I2492" s="161"/>
      <c r="J2492" s="161"/>
      <c r="K2492" s="325" t="s">
        <v>17914</v>
      </c>
      <c r="L2492" s="195"/>
      <c r="M2492" s="168"/>
      <c r="N2492" s="116"/>
      <c r="O2492" s="116"/>
      <c r="P2492" s="116"/>
      <c r="Q2492" s="168"/>
    </row>
    <row r="2493" spans="1:17" x14ac:dyDescent="0.25">
      <c r="A2493" s="58">
        <v>1515101440</v>
      </c>
      <c r="B2493" s="19" t="s">
        <v>18112</v>
      </c>
      <c r="C2493" s="19" t="s">
        <v>19</v>
      </c>
      <c r="D2493" s="19" t="s">
        <v>18114</v>
      </c>
      <c r="E2493" s="50">
        <v>2</v>
      </c>
      <c r="F2493" s="168">
        <v>46160</v>
      </c>
      <c r="G2493" s="269"/>
      <c r="H2493" s="168"/>
      <c r="I2493" s="161"/>
      <c r="J2493" s="161"/>
      <c r="K2493" s="325" t="s">
        <v>18456</v>
      </c>
      <c r="L2493" s="195"/>
      <c r="M2493" s="168"/>
      <c r="N2493" s="116"/>
      <c r="O2493" s="116"/>
      <c r="P2493" s="116"/>
      <c r="Q2493" s="168"/>
    </row>
    <row r="2494" spans="1:17" x14ac:dyDescent="0.25">
      <c r="A2494" s="102">
        <v>1029102130</v>
      </c>
      <c r="B2494" s="19" t="s">
        <v>4539</v>
      </c>
      <c r="C2494" s="19" t="s">
        <v>19</v>
      </c>
      <c r="D2494" s="20" t="s">
        <v>8623</v>
      </c>
      <c r="E2494" s="50">
        <v>200</v>
      </c>
      <c r="F2494" s="168">
        <v>46160</v>
      </c>
      <c r="G2494" s="269"/>
      <c r="H2494" s="168"/>
      <c r="I2494" s="161" t="s">
        <v>8963</v>
      </c>
      <c r="J2494" s="161" t="s">
        <v>10887</v>
      </c>
      <c r="K2494" s="325" t="s">
        <v>10466</v>
      </c>
      <c r="L2494" s="195"/>
      <c r="M2494" s="168"/>
      <c r="N2494" s="116"/>
      <c r="O2494" s="116"/>
      <c r="P2494" s="116"/>
      <c r="Q2494" s="168"/>
    </row>
    <row r="2495" spans="1:17" x14ac:dyDescent="0.25">
      <c r="A2495" s="58">
        <v>1310101740</v>
      </c>
      <c r="B2495" s="14" t="s">
        <v>6937</v>
      </c>
      <c r="C2495" s="14" t="s">
        <v>19</v>
      </c>
      <c r="D2495" s="14" t="s">
        <v>6846</v>
      </c>
      <c r="E2495" s="50">
        <v>10</v>
      </c>
      <c r="F2495" s="168">
        <v>46162</v>
      </c>
      <c r="G2495" s="269"/>
      <c r="H2495" s="168"/>
      <c r="I2495" s="161"/>
      <c r="J2495" s="161"/>
      <c r="K2495" s="325" t="s">
        <v>10466</v>
      </c>
      <c r="L2495" s="195"/>
      <c r="M2495" s="168"/>
      <c r="N2495" s="116"/>
      <c r="O2495" s="116"/>
      <c r="P2495" s="116"/>
      <c r="Q2495" s="168"/>
    </row>
    <row r="2496" spans="1:17" x14ac:dyDescent="0.25">
      <c r="A2496" s="58">
        <v>1314101010</v>
      </c>
      <c r="B2496" s="14" t="s">
        <v>11899</v>
      </c>
      <c r="C2496" s="14" t="s">
        <v>19</v>
      </c>
      <c r="D2496" s="14" t="s">
        <v>11900</v>
      </c>
      <c r="E2496" s="160">
        <v>6</v>
      </c>
      <c r="F2496" s="411">
        <v>46169</v>
      </c>
      <c r="I2496" t="s">
        <v>8963</v>
      </c>
      <c r="J2496" t="s">
        <v>10099</v>
      </c>
      <c r="K2496" s="130" t="s">
        <v>16020</v>
      </c>
      <c r="P2496" s="155"/>
      <c r="Q2496" s="155"/>
    </row>
    <row r="2497" spans="1:17" x14ac:dyDescent="0.25">
      <c r="A2497" s="58">
        <v>1010100130</v>
      </c>
      <c r="B2497" s="14" t="s">
        <v>2268</v>
      </c>
      <c r="C2497" s="14" t="s">
        <v>19</v>
      </c>
      <c r="D2497" s="14" t="s">
        <v>16005</v>
      </c>
      <c r="E2497" s="160">
        <v>50</v>
      </c>
      <c r="F2497" s="411">
        <v>46173</v>
      </c>
      <c r="I2497" t="s">
        <v>8963</v>
      </c>
      <c r="J2497" t="s">
        <v>11667</v>
      </c>
      <c r="K2497" s="130" t="s">
        <v>17914</v>
      </c>
      <c r="P2497" s="155"/>
      <c r="Q2497" s="155"/>
    </row>
    <row r="2498" spans="1:17" x14ac:dyDescent="0.25">
      <c r="A2498" s="58">
        <v>1213102260</v>
      </c>
      <c r="B2498" s="14" t="s">
        <v>6944</v>
      </c>
      <c r="C2498" s="14" t="s">
        <v>19</v>
      </c>
      <c r="D2498" s="14" t="s">
        <v>7178</v>
      </c>
      <c r="E2498" s="160">
        <v>10</v>
      </c>
      <c r="F2498" s="411">
        <v>46173</v>
      </c>
      <c r="I2498" s="192" t="s">
        <v>8963</v>
      </c>
      <c r="J2498" s="192" t="s">
        <v>10523</v>
      </c>
      <c r="K2498" s="130" t="s">
        <v>10280</v>
      </c>
      <c r="P2498" s="155"/>
      <c r="Q2498" s="155"/>
    </row>
    <row r="2499" spans="1:17" x14ac:dyDescent="0.25">
      <c r="A2499" s="58">
        <v>1010102170</v>
      </c>
      <c r="B2499" s="14" t="s">
        <v>5535</v>
      </c>
      <c r="C2499" s="14" t="s">
        <v>19</v>
      </c>
      <c r="D2499" s="14" t="s">
        <v>5536</v>
      </c>
      <c r="E2499" s="160">
        <v>80</v>
      </c>
      <c r="F2499" s="411">
        <v>46173</v>
      </c>
      <c r="I2499" s="192" t="s">
        <v>8963</v>
      </c>
      <c r="J2499" s="192" t="s">
        <v>10979</v>
      </c>
      <c r="K2499" s="130" t="s">
        <v>17914</v>
      </c>
      <c r="P2499" s="155"/>
      <c r="Q2499" s="155"/>
    </row>
    <row r="2500" spans="1:17" x14ac:dyDescent="0.25">
      <c r="A2500" s="58">
        <v>1314100170</v>
      </c>
      <c r="B2500" s="14" t="s">
        <v>6182</v>
      </c>
      <c r="C2500" s="14" t="s">
        <v>19</v>
      </c>
      <c r="D2500" s="14" t="s">
        <v>6183</v>
      </c>
      <c r="E2500" s="160">
        <v>1</v>
      </c>
      <c r="F2500" s="411">
        <v>46173</v>
      </c>
      <c r="I2500" s="192" t="s">
        <v>8963</v>
      </c>
      <c r="J2500" s="192" t="s">
        <v>10002</v>
      </c>
      <c r="K2500" s="130" t="s">
        <v>18553</v>
      </c>
      <c r="P2500" s="155"/>
      <c r="Q2500" s="155"/>
    </row>
    <row r="2501" spans="1:17" x14ac:dyDescent="0.25">
      <c r="A2501" s="58">
        <v>1232100040</v>
      </c>
      <c r="B2501" s="14" t="s">
        <v>5177</v>
      </c>
      <c r="C2501" s="14" t="s">
        <v>19</v>
      </c>
      <c r="D2501" s="14" t="s">
        <v>5178</v>
      </c>
      <c r="E2501" s="160">
        <v>4</v>
      </c>
      <c r="F2501" s="411">
        <v>46173</v>
      </c>
      <c r="I2501" s="192" t="s">
        <v>8963</v>
      </c>
      <c r="J2501" s="192" t="s">
        <v>10099</v>
      </c>
      <c r="K2501" s="130" t="s">
        <v>10581</v>
      </c>
      <c r="P2501" s="155"/>
      <c r="Q2501" s="155"/>
    </row>
    <row r="2502" spans="1:17" x14ac:dyDescent="0.25">
      <c r="A2502" s="58">
        <v>1510107420</v>
      </c>
      <c r="B2502" s="14" t="s">
        <v>970</v>
      </c>
      <c r="C2502" s="14" t="s">
        <v>19</v>
      </c>
      <c r="D2502" s="14" t="s">
        <v>10923</v>
      </c>
      <c r="E2502" s="160">
        <v>6</v>
      </c>
      <c r="F2502" s="411">
        <v>46173</v>
      </c>
      <c r="I2502" s="192" t="s">
        <v>8963</v>
      </c>
      <c r="J2502" s="192" t="s">
        <v>10099</v>
      </c>
      <c r="K2502" s="130" t="s">
        <v>10465</v>
      </c>
      <c r="P2502" s="155"/>
      <c r="Q2502" s="155"/>
    </row>
    <row r="2503" spans="1:17" x14ac:dyDescent="0.25">
      <c r="A2503" s="58">
        <v>1233100280</v>
      </c>
      <c r="B2503" s="14" t="s">
        <v>8114</v>
      </c>
      <c r="C2503" s="14" t="s">
        <v>19</v>
      </c>
      <c r="D2503" s="14" t="s">
        <v>6768</v>
      </c>
      <c r="E2503" s="160">
        <v>200</v>
      </c>
      <c r="F2503" s="411">
        <v>46173</v>
      </c>
      <c r="I2503" s="192" t="s">
        <v>8963</v>
      </c>
      <c r="J2503" s="192" t="s">
        <v>10099</v>
      </c>
      <c r="K2503" s="130" t="s">
        <v>10280</v>
      </c>
      <c r="P2503" s="155"/>
      <c r="Q2503" s="155"/>
    </row>
    <row r="2504" spans="1:17" x14ac:dyDescent="0.25">
      <c r="P2504" s="155"/>
      <c r="Q2504" s="155"/>
    </row>
    <row r="2505" spans="1:17" x14ac:dyDescent="0.25">
      <c r="P2505" s="155"/>
      <c r="Q2505" s="155"/>
    </row>
    <row r="2506" spans="1:17" x14ac:dyDescent="0.25">
      <c r="P2506" s="155"/>
      <c r="Q2506" s="155"/>
    </row>
    <row r="2507" spans="1:17" x14ac:dyDescent="0.25">
      <c r="P2507" s="155"/>
      <c r="Q2507" s="155"/>
    </row>
    <row r="2508" spans="1:17" x14ac:dyDescent="0.25">
      <c r="D2508" s="116" t="s">
        <v>18466</v>
      </c>
      <c r="E2508" s="117" t="s">
        <v>9743</v>
      </c>
      <c r="F2508" s="117" t="s">
        <v>9744</v>
      </c>
      <c r="P2508" s="155"/>
      <c r="Q2508" s="155"/>
    </row>
    <row r="2509" spans="1:17" x14ac:dyDescent="0.25">
      <c r="A2509" s="58">
        <v>1110101800</v>
      </c>
      <c r="B2509" s="14" t="s">
        <v>1096</v>
      </c>
      <c r="C2509" s="408" t="s">
        <v>19</v>
      </c>
      <c r="D2509" s="14" t="s">
        <v>18467</v>
      </c>
      <c r="E2509" s="117">
        <v>3</v>
      </c>
      <c r="F2509" s="117"/>
      <c r="P2509" s="155"/>
      <c r="Q2509" s="155"/>
    </row>
    <row r="2510" spans="1:17" x14ac:dyDescent="0.25">
      <c r="A2510" s="58">
        <v>1110101810</v>
      </c>
      <c r="B2510" s="29" t="s">
        <v>1098</v>
      </c>
      <c r="C2510" s="409" t="s">
        <v>19</v>
      </c>
      <c r="D2510" s="29" t="s">
        <v>18468</v>
      </c>
      <c r="E2510" s="117">
        <v>5</v>
      </c>
      <c r="F2510" s="117" t="s">
        <v>18465</v>
      </c>
      <c r="P2510" s="155"/>
      <c r="Q2510" s="155"/>
    </row>
    <row r="2511" spans="1:17" x14ac:dyDescent="0.25">
      <c r="A2511" s="97">
        <v>1110100040</v>
      </c>
      <c r="B2511" s="19" t="s">
        <v>1101</v>
      </c>
      <c r="C2511" s="410" t="s">
        <v>19</v>
      </c>
      <c r="D2511" s="20" t="s">
        <v>18469</v>
      </c>
      <c r="E2511" s="117">
        <v>2</v>
      </c>
      <c r="F2511" s="117"/>
      <c r="P2511" s="155"/>
      <c r="Q2511" s="155"/>
    </row>
    <row r="2512" spans="1:17" x14ac:dyDescent="0.25">
      <c r="P2512" s="155"/>
      <c r="Q2512" s="155"/>
    </row>
    <row r="2513" spans="1:17" x14ac:dyDescent="0.25">
      <c r="P2513" s="155"/>
      <c r="Q2513" s="155"/>
    </row>
    <row r="2514" spans="1:17" x14ac:dyDescent="0.25">
      <c r="P2514" s="155"/>
      <c r="Q2514" s="155"/>
    </row>
    <row r="2515" spans="1:17" x14ac:dyDescent="0.25">
      <c r="P2515" s="155"/>
      <c r="Q2515" s="155"/>
    </row>
    <row r="2516" spans="1:17" x14ac:dyDescent="0.25">
      <c r="E2516" s="160" t="s">
        <v>18430</v>
      </c>
      <c r="F2516" s="160" t="s">
        <v>18431</v>
      </c>
      <c r="G2516" s="160" t="s">
        <v>18405</v>
      </c>
      <c r="P2516" s="155"/>
      <c r="Q2516" s="155"/>
    </row>
    <row r="2517" spans="1:17" x14ac:dyDescent="0.25">
      <c r="A2517" s="58">
        <v>1515100240</v>
      </c>
      <c r="B2517" s="14" t="s">
        <v>307</v>
      </c>
      <c r="C2517" s="14" t="s">
        <v>19</v>
      </c>
      <c r="D2517" s="14" t="s">
        <v>6798</v>
      </c>
      <c r="E2517" s="117">
        <v>1</v>
      </c>
      <c r="F2517" s="117">
        <v>2</v>
      </c>
      <c r="G2517" s="117">
        <v>2</v>
      </c>
      <c r="P2517" s="155"/>
      <c r="Q2517" s="155"/>
    </row>
    <row r="2518" spans="1:17" x14ac:dyDescent="0.25">
      <c r="A2518" s="100">
        <v>1515100380</v>
      </c>
      <c r="B2518" s="19" t="s">
        <v>320</v>
      </c>
      <c r="C2518" s="19" t="s">
        <v>19</v>
      </c>
      <c r="D2518" s="19" t="s">
        <v>8470</v>
      </c>
      <c r="E2518" s="117">
        <v>1</v>
      </c>
      <c r="F2518" s="117">
        <v>3</v>
      </c>
      <c r="G2518" s="117">
        <v>5</v>
      </c>
      <c r="P2518" s="155"/>
      <c r="Q2518" s="155"/>
    </row>
    <row r="2519" spans="1:17" x14ac:dyDescent="0.25">
      <c r="A2519" s="58">
        <v>1524100430</v>
      </c>
      <c r="B2519" s="14" t="s">
        <v>308</v>
      </c>
      <c r="C2519" s="14" t="s">
        <v>19</v>
      </c>
      <c r="D2519" s="14" t="s">
        <v>11050</v>
      </c>
      <c r="E2519" s="117">
        <v>1</v>
      </c>
      <c r="F2519" s="117">
        <v>2</v>
      </c>
      <c r="G2519" s="117">
        <v>2</v>
      </c>
      <c r="P2519" s="155"/>
      <c r="Q2519" s="155"/>
    </row>
    <row r="2520" spans="1:17" x14ac:dyDescent="0.25">
      <c r="P2520" s="155"/>
      <c r="Q2520" s="155"/>
    </row>
    <row r="2521" spans="1:17" x14ac:dyDescent="0.25">
      <c r="P2521" s="155"/>
      <c r="Q2521" s="155"/>
    </row>
    <row r="2522" spans="1:17" x14ac:dyDescent="0.25">
      <c r="P2522" s="155"/>
      <c r="Q2522" s="155"/>
    </row>
    <row r="2523" spans="1:17" x14ac:dyDescent="0.25">
      <c r="P2523" s="155"/>
      <c r="Q2523" s="155"/>
    </row>
    <row r="2524" spans="1:17" x14ac:dyDescent="0.25">
      <c r="P2524" s="155"/>
      <c r="Q2524" s="155"/>
    </row>
    <row r="2525" spans="1:17" x14ac:dyDescent="0.25">
      <c r="P2525" s="155"/>
      <c r="Q2525" s="155"/>
    </row>
    <row r="2526" spans="1:17" x14ac:dyDescent="0.25">
      <c r="P2526" s="155"/>
      <c r="Q2526" s="155"/>
    </row>
    <row r="2527" spans="1:17" x14ac:dyDescent="0.25">
      <c r="P2527" s="155"/>
      <c r="Q2527" s="155"/>
    </row>
    <row r="2528" spans="1:17" x14ac:dyDescent="0.25">
      <c r="P2528" s="155"/>
      <c r="Q2528" s="155"/>
    </row>
    <row r="2529" spans="1:17" x14ac:dyDescent="0.25">
      <c r="P2529" s="155"/>
      <c r="Q2529" s="155"/>
    </row>
    <row r="2530" spans="1:17" x14ac:dyDescent="0.25">
      <c r="P2530" s="155"/>
      <c r="Q2530" s="155"/>
    </row>
    <row r="2531" spans="1:17" x14ac:dyDescent="0.25">
      <c r="A2531" s="116" t="s">
        <v>8322</v>
      </c>
      <c r="C2531" s="116" t="s">
        <v>17186</v>
      </c>
      <c r="D2531" s="116" t="s">
        <v>17187</v>
      </c>
      <c r="E2531" s="117" t="s">
        <v>8324</v>
      </c>
      <c r="F2531" s="117" t="s">
        <v>17185</v>
      </c>
      <c r="G2531" s="117" t="s">
        <v>8307</v>
      </c>
      <c r="P2531" s="155"/>
      <c r="Q2531" s="155"/>
    </row>
    <row r="2532" spans="1:17" x14ac:dyDescent="0.25">
      <c r="A2532" s="58">
        <v>1010101300</v>
      </c>
      <c r="B2532" s="14" t="s">
        <v>9770</v>
      </c>
      <c r="C2532" s="10" t="s">
        <v>4216</v>
      </c>
      <c r="D2532" s="14" t="s">
        <v>5764</v>
      </c>
      <c r="E2532" s="117">
        <v>6</v>
      </c>
      <c r="F2532" s="196">
        <v>57230</v>
      </c>
      <c r="G2532" s="387">
        <f>+E2532*F2532</f>
        <v>343380</v>
      </c>
      <c r="H2532" s="352">
        <v>45838</v>
      </c>
      <c r="I2532" s="117" t="s">
        <v>17178</v>
      </c>
      <c r="J2532" s="164"/>
      <c r="K2532" s="199" t="s">
        <v>17182</v>
      </c>
      <c r="P2532" s="155"/>
      <c r="Q2532" s="155"/>
    </row>
    <row r="2533" spans="1:17" x14ac:dyDescent="0.25">
      <c r="A2533" s="58">
        <v>1511102130</v>
      </c>
      <c r="B2533" s="14" t="s">
        <v>4445</v>
      </c>
      <c r="C2533" s="14" t="s">
        <v>19</v>
      </c>
      <c r="D2533" s="14" t="s">
        <v>7184</v>
      </c>
      <c r="E2533" s="117">
        <v>76</v>
      </c>
      <c r="F2533" s="196">
        <v>1215</v>
      </c>
      <c r="G2533" s="387">
        <f t="shared" ref="G2533:G2545" si="12">+E2533*F2533</f>
        <v>92340</v>
      </c>
      <c r="H2533" s="352">
        <v>45838</v>
      </c>
      <c r="I2533" s="117" t="s">
        <v>17178</v>
      </c>
      <c r="J2533" s="164"/>
      <c r="K2533" s="199" t="s">
        <v>17182</v>
      </c>
      <c r="P2533" s="155"/>
      <c r="Q2533" s="155"/>
    </row>
    <row r="2534" spans="1:17" x14ac:dyDescent="0.25">
      <c r="A2534" s="58">
        <v>1512101320</v>
      </c>
      <c r="B2534" s="14" t="s">
        <v>5017</v>
      </c>
      <c r="C2534" s="14" t="s">
        <v>19</v>
      </c>
      <c r="D2534" s="14" t="s">
        <v>5018</v>
      </c>
      <c r="E2534" s="117">
        <v>12</v>
      </c>
      <c r="F2534" s="196">
        <v>9685</v>
      </c>
      <c r="G2534" s="387">
        <f t="shared" si="12"/>
        <v>116220</v>
      </c>
      <c r="H2534" s="352">
        <v>45838</v>
      </c>
      <c r="I2534" s="117" t="s">
        <v>17178</v>
      </c>
      <c r="J2534" s="164"/>
      <c r="K2534" s="199" t="s">
        <v>17182</v>
      </c>
      <c r="P2534" s="155"/>
      <c r="Q2534" s="155"/>
    </row>
    <row r="2535" spans="1:17" x14ac:dyDescent="0.25">
      <c r="A2535" s="58">
        <v>1517100570</v>
      </c>
      <c r="B2535" s="14" t="s">
        <v>7741</v>
      </c>
      <c r="C2535" s="14" t="s">
        <v>19</v>
      </c>
      <c r="D2535" s="14" t="s">
        <v>7631</v>
      </c>
      <c r="E2535" s="117">
        <v>8</v>
      </c>
      <c r="F2535" s="196">
        <v>52501</v>
      </c>
      <c r="G2535" s="387">
        <f t="shared" si="12"/>
        <v>420008</v>
      </c>
      <c r="H2535" s="352">
        <v>45838</v>
      </c>
      <c r="I2535" s="117" t="s">
        <v>17178</v>
      </c>
      <c r="J2535" s="164"/>
      <c r="K2535" s="199" t="s">
        <v>17182</v>
      </c>
      <c r="P2535" s="155"/>
      <c r="Q2535" s="155"/>
    </row>
    <row r="2536" spans="1:17" x14ac:dyDescent="0.25">
      <c r="A2536" s="58">
        <v>1810105190</v>
      </c>
      <c r="B2536" s="14" t="s">
        <v>3102</v>
      </c>
      <c r="C2536" s="14" t="s">
        <v>3103</v>
      </c>
      <c r="D2536" s="14" t="s">
        <v>3104</v>
      </c>
      <c r="E2536" s="117">
        <v>6</v>
      </c>
      <c r="F2536" s="196">
        <v>654</v>
      </c>
      <c r="G2536" s="387">
        <f t="shared" si="12"/>
        <v>3924</v>
      </c>
      <c r="H2536" s="352">
        <v>45838</v>
      </c>
      <c r="I2536" s="117" t="s">
        <v>17178</v>
      </c>
      <c r="J2536" s="164"/>
      <c r="K2536" s="199" t="s">
        <v>17182</v>
      </c>
      <c r="P2536" s="155"/>
      <c r="Q2536" s="155"/>
    </row>
    <row r="2537" spans="1:17" x14ac:dyDescent="0.25">
      <c r="A2537" s="102">
        <v>1519101910</v>
      </c>
      <c r="B2537" s="19" t="s">
        <v>8905</v>
      </c>
      <c r="C2537" s="19" t="s">
        <v>19</v>
      </c>
      <c r="D2537" s="20" t="s">
        <v>8904</v>
      </c>
      <c r="E2537" s="117">
        <v>4</v>
      </c>
      <c r="F2537" s="196">
        <v>77538</v>
      </c>
      <c r="G2537" s="387">
        <f t="shared" si="12"/>
        <v>310152</v>
      </c>
      <c r="H2537" s="352">
        <v>45943</v>
      </c>
      <c r="I2537" s="117" t="s">
        <v>17178</v>
      </c>
      <c r="J2537" s="164"/>
      <c r="K2537" s="371" t="s">
        <v>17182</v>
      </c>
      <c r="P2537" s="155"/>
      <c r="Q2537" s="155"/>
    </row>
    <row r="2538" spans="1:17" x14ac:dyDescent="0.25">
      <c r="A2538" s="58">
        <v>1546100830</v>
      </c>
      <c r="B2538" s="30" t="s">
        <v>3445</v>
      </c>
      <c r="C2538" s="30" t="s">
        <v>19</v>
      </c>
      <c r="D2538" s="30" t="s">
        <v>10288</v>
      </c>
      <c r="E2538" s="117">
        <v>10</v>
      </c>
      <c r="F2538" s="196">
        <v>12096</v>
      </c>
      <c r="G2538" s="387">
        <f t="shared" si="12"/>
        <v>120960</v>
      </c>
      <c r="H2538" s="352">
        <v>45947</v>
      </c>
      <c r="I2538" s="117" t="s">
        <v>18109</v>
      </c>
      <c r="J2538" s="164" t="s">
        <v>17183</v>
      </c>
      <c r="K2538" s="371" t="s">
        <v>17182</v>
      </c>
      <c r="P2538" s="155"/>
      <c r="Q2538" s="155"/>
    </row>
    <row r="2539" spans="1:17" x14ac:dyDescent="0.25">
      <c r="A2539" s="58">
        <v>1550100550</v>
      </c>
      <c r="B2539" s="14" t="s">
        <v>3453</v>
      </c>
      <c r="C2539" s="14" t="s">
        <v>19</v>
      </c>
      <c r="D2539" s="14" t="s">
        <v>11573</v>
      </c>
      <c r="E2539" s="117">
        <v>10</v>
      </c>
      <c r="F2539" s="196">
        <v>6594</v>
      </c>
      <c r="G2539" s="387">
        <f t="shared" si="12"/>
        <v>65940</v>
      </c>
      <c r="H2539" s="352">
        <v>45947</v>
      </c>
      <c r="I2539" s="117" t="s">
        <v>17179</v>
      </c>
      <c r="J2539" s="164" t="s">
        <v>17183</v>
      </c>
      <c r="K2539" s="371" t="s">
        <v>17182</v>
      </c>
      <c r="P2539" s="155"/>
      <c r="Q2539" s="155"/>
    </row>
    <row r="2540" spans="1:17" x14ac:dyDescent="0.25">
      <c r="A2540" s="58">
        <v>1322100210</v>
      </c>
      <c r="B2540" s="10"/>
      <c r="C2540" s="14" t="s">
        <v>19</v>
      </c>
      <c r="D2540" s="14" t="s">
        <v>9280</v>
      </c>
      <c r="E2540" s="117">
        <v>1</v>
      </c>
      <c r="F2540" s="196">
        <v>4414651</v>
      </c>
      <c r="G2540" s="387">
        <f t="shared" si="12"/>
        <v>4414651</v>
      </c>
      <c r="H2540" s="352">
        <v>46001</v>
      </c>
      <c r="I2540" s="117" t="s">
        <v>18107</v>
      </c>
      <c r="J2540" s="164" t="s">
        <v>18108</v>
      </c>
      <c r="K2540" s="371" t="s">
        <v>17182</v>
      </c>
      <c r="P2540" s="155"/>
      <c r="Q2540" s="155"/>
    </row>
    <row r="2541" spans="1:17" x14ac:dyDescent="0.25">
      <c r="A2541" s="58">
        <v>1510106380</v>
      </c>
      <c r="B2541" s="14" t="s">
        <v>12127</v>
      </c>
      <c r="C2541" s="14" t="s">
        <v>19</v>
      </c>
      <c r="D2541" s="14" t="s">
        <v>12129</v>
      </c>
      <c r="E2541" s="117">
        <v>1</v>
      </c>
      <c r="F2541" s="196">
        <v>89790</v>
      </c>
      <c r="G2541" s="387">
        <f t="shared" si="12"/>
        <v>89790</v>
      </c>
      <c r="H2541" s="352">
        <v>46101</v>
      </c>
      <c r="I2541" s="117" t="s">
        <v>17178</v>
      </c>
      <c r="J2541" s="164" t="s">
        <v>18192</v>
      </c>
      <c r="K2541" s="199" t="s">
        <v>17182</v>
      </c>
      <c r="P2541" s="155"/>
      <c r="Q2541" s="155"/>
    </row>
    <row r="2542" spans="1:17" x14ac:dyDescent="0.25">
      <c r="A2542" s="58">
        <v>1019101920</v>
      </c>
      <c r="B2542" s="14" t="s">
        <v>3778</v>
      </c>
      <c r="C2542" s="14" t="s">
        <v>19</v>
      </c>
      <c r="D2542" s="10" t="s">
        <v>7464</v>
      </c>
      <c r="E2542" s="117">
        <v>1</v>
      </c>
      <c r="F2542" s="196">
        <v>35582</v>
      </c>
      <c r="G2542" s="387">
        <f t="shared" si="12"/>
        <v>35582</v>
      </c>
      <c r="H2542" s="352">
        <v>46101</v>
      </c>
      <c r="I2542" s="117" t="s">
        <v>17178</v>
      </c>
      <c r="J2542" s="164" t="s">
        <v>18192</v>
      </c>
      <c r="K2542" s="199" t="s">
        <v>17182</v>
      </c>
      <c r="P2542" s="155"/>
      <c r="Q2542" s="155"/>
    </row>
    <row r="2543" spans="1:17" x14ac:dyDescent="0.25">
      <c r="A2543" s="58">
        <v>1810105200</v>
      </c>
      <c r="B2543" s="14" t="s">
        <v>3115</v>
      </c>
      <c r="C2543" s="14" t="s">
        <v>3103</v>
      </c>
      <c r="D2543" s="14" t="s">
        <v>3116</v>
      </c>
      <c r="E2543" s="117">
        <v>66</v>
      </c>
      <c r="F2543" s="196">
        <v>346</v>
      </c>
      <c r="G2543" s="387">
        <f t="shared" si="12"/>
        <v>22836</v>
      </c>
      <c r="H2543" s="352">
        <v>46101</v>
      </c>
      <c r="I2543" s="117" t="s">
        <v>17178</v>
      </c>
      <c r="J2543" s="164" t="s">
        <v>18192</v>
      </c>
      <c r="K2543" s="199" t="s">
        <v>17182</v>
      </c>
      <c r="P2543" s="155"/>
      <c r="Q2543" s="155"/>
    </row>
    <row r="2544" spans="1:17" x14ac:dyDescent="0.25">
      <c r="A2544" s="58">
        <v>1010102030</v>
      </c>
      <c r="B2544" s="14" t="s">
        <v>2273</v>
      </c>
      <c r="C2544" s="14" t="s">
        <v>19</v>
      </c>
      <c r="D2544" s="14" t="s">
        <v>16006</v>
      </c>
      <c r="E2544" s="117">
        <v>3</v>
      </c>
      <c r="F2544" s="196">
        <v>1407</v>
      </c>
      <c r="G2544" s="387">
        <f t="shared" si="12"/>
        <v>4221</v>
      </c>
      <c r="H2544" s="352">
        <v>46091</v>
      </c>
      <c r="I2544" s="117" t="s">
        <v>17178</v>
      </c>
      <c r="J2544" s="164" t="s">
        <v>18190</v>
      </c>
      <c r="K2544" s="371" t="s">
        <v>17182</v>
      </c>
      <c r="P2544" s="155"/>
      <c r="Q2544" s="155"/>
    </row>
    <row r="2545" spans="1:17" ht="15.75" thickBot="1" x14ac:dyDescent="0.3">
      <c r="A2545" s="58">
        <v>1511103740</v>
      </c>
      <c r="B2545" s="14" t="s">
        <v>8466</v>
      </c>
      <c r="C2545" s="14" t="s">
        <v>19</v>
      </c>
      <c r="D2545" s="14" t="s">
        <v>8467</v>
      </c>
      <c r="E2545" s="117">
        <v>4</v>
      </c>
      <c r="F2545" s="196">
        <v>523</v>
      </c>
      <c r="G2545" s="387">
        <f t="shared" si="12"/>
        <v>2092</v>
      </c>
      <c r="H2545" s="352">
        <v>46091</v>
      </c>
      <c r="I2545" s="117" t="s">
        <v>17178</v>
      </c>
      <c r="J2545" s="164" t="s">
        <v>18190</v>
      </c>
      <c r="K2545" s="371" t="s">
        <v>17182</v>
      </c>
      <c r="P2545" s="155"/>
      <c r="Q2545" s="155"/>
    </row>
    <row r="2546" spans="1:17" ht="15.75" thickBot="1" x14ac:dyDescent="0.3">
      <c r="F2546" s="160" t="s">
        <v>8307</v>
      </c>
      <c r="G2546" s="372">
        <f>SUBTOTAL(9,G2532:G2545)</f>
        <v>6042096</v>
      </c>
      <c r="P2546" s="155"/>
      <c r="Q2546" s="155"/>
    </row>
    <row r="2547" spans="1:17" x14ac:dyDescent="0.25">
      <c r="P2547" s="155"/>
      <c r="Q2547" s="155"/>
    </row>
    <row r="2548" spans="1:17" x14ac:dyDescent="0.25">
      <c r="A2548" s="116" t="s">
        <v>8322</v>
      </c>
      <c r="C2548" s="116" t="s">
        <v>17186</v>
      </c>
      <c r="D2548" s="116" t="s">
        <v>17187</v>
      </c>
      <c r="E2548" s="117" t="s">
        <v>8324</v>
      </c>
      <c r="F2548" s="117" t="s">
        <v>17185</v>
      </c>
      <c r="G2548" s="117" t="s">
        <v>8307</v>
      </c>
      <c r="P2548" s="155"/>
      <c r="Q2548" s="155"/>
    </row>
    <row r="2549" spans="1:17" x14ac:dyDescent="0.25">
      <c r="A2549" s="58">
        <v>1521100070</v>
      </c>
      <c r="B2549" s="14" t="s">
        <v>6254</v>
      </c>
      <c r="C2549" s="14" t="s">
        <v>19</v>
      </c>
      <c r="D2549" s="14" t="s">
        <v>6255</v>
      </c>
      <c r="E2549" s="117">
        <v>20</v>
      </c>
      <c r="F2549" s="196">
        <v>145</v>
      </c>
      <c r="G2549" s="387">
        <f>+E2549*F2549</f>
        <v>2900</v>
      </c>
      <c r="H2549" s="352">
        <v>45973</v>
      </c>
      <c r="I2549" s="117" t="s">
        <v>17180</v>
      </c>
      <c r="J2549" s="164" t="s">
        <v>17183</v>
      </c>
      <c r="K2549" s="164" t="s">
        <v>17181</v>
      </c>
      <c r="P2549" s="155"/>
      <c r="Q2549" s="155"/>
    </row>
    <row r="2550" spans="1:17" x14ac:dyDescent="0.25">
      <c r="A2550" s="58">
        <v>1810105190</v>
      </c>
      <c r="B2550" s="14" t="s">
        <v>3102</v>
      </c>
      <c r="C2550" s="14" t="s">
        <v>3103</v>
      </c>
      <c r="D2550" s="14" t="s">
        <v>3104</v>
      </c>
      <c r="E2550" s="117">
        <v>20</v>
      </c>
      <c r="F2550" s="196">
        <v>654</v>
      </c>
      <c r="G2550" s="387">
        <f t="shared" ref="G2550:G2559" si="13">+E2550*F2550</f>
        <v>13080</v>
      </c>
      <c r="H2550" s="352">
        <v>45973</v>
      </c>
      <c r="I2550" s="117" t="s">
        <v>17180</v>
      </c>
      <c r="J2550" s="164" t="s">
        <v>17183</v>
      </c>
      <c r="K2550" s="164" t="s">
        <v>17181</v>
      </c>
      <c r="P2550" s="155"/>
      <c r="Q2550" s="155"/>
    </row>
    <row r="2551" spans="1:17" x14ac:dyDescent="0.25">
      <c r="A2551" s="58">
        <v>1518100280</v>
      </c>
      <c r="B2551" s="14" t="s">
        <v>188</v>
      </c>
      <c r="C2551" s="14" t="s">
        <v>19</v>
      </c>
      <c r="D2551" s="14" t="s">
        <v>8925</v>
      </c>
      <c r="E2551" s="117">
        <v>1</v>
      </c>
      <c r="F2551" s="196">
        <v>256705</v>
      </c>
      <c r="G2551" s="387">
        <f t="shared" si="13"/>
        <v>256705</v>
      </c>
      <c r="H2551" s="352">
        <v>45973</v>
      </c>
      <c r="I2551" s="117" t="s">
        <v>17180</v>
      </c>
      <c r="J2551" s="164" t="s">
        <v>17183</v>
      </c>
      <c r="K2551" s="371" t="s">
        <v>17181</v>
      </c>
      <c r="P2551" s="155"/>
      <c r="Q2551" s="155"/>
    </row>
    <row r="2552" spans="1:17" x14ac:dyDescent="0.25">
      <c r="A2552" s="58">
        <v>1524103110</v>
      </c>
      <c r="B2552" s="14" t="s">
        <v>9624</v>
      </c>
      <c r="C2552" s="14" t="s">
        <v>19</v>
      </c>
      <c r="D2552" s="14" t="s">
        <v>9623</v>
      </c>
      <c r="E2552" s="117">
        <v>1</v>
      </c>
      <c r="F2552" s="196">
        <v>2741141</v>
      </c>
      <c r="G2552" s="387">
        <f t="shared" si="13"/>
        <v>2741141</v>
      </c>
      <c r="H2552" s="352">
        <v>45994</v>
      </c>
      <c r="I2552" s="117" t="s">
        <v>17178</v>
      </c>
      <c r="J2552" s="164" t="s">
        <v>18191</v>
      </c>
      <c r="K2552" s="199" t="s">
        <v>17181</v>
      </c>
      <c r="P2552" s="155"/>
      <c r="Q2552" s="155"/>
    </row>
    <row r="2553" spans="1:17" x14ac:dyDescent="0.25">
      <c r="A2553" s="58">
        <v>1519113750</v>
      </c>
      <c r="B2553" s="14" t="s">
        <v>17104</v>
      </c>
      <c r="C2553" s="14" t="s">
        <v>19</v>
      </c>
      <c r="D2553" s="10" t="s">
        <v>17106</v>
      </c>
      <c r="E2553" s="117">
        <v>1</v>
      </c>
      <c r="F2553" s="196">
        <v>1582237</v>
      </c>
      <c r="G2553" s="387">
        <f t="shared" si="13"/>
        <v>1582237</v>
      </c>
      <c r="H2553" s="352">
        <v>45994</v>
      </c>
      <c r="I2553" s="117" t="s">
        <v>17178</v>
      </c>
      <c r="J2553" s="164" t="s">
        <v>18191</v>
      </c>
      <c r="K2553" s="199" t="s">
        <v>17181</v>
      </c>
      <c r="P2553" s="155"/>
      <c r="Q2553" s="155"/>
    </row>
    <row r="2554" spans="1:17" x14ac:dyDescent="0.25">
      <c r="A2554" s="58">
        <v>1324103570</v>
      </c>
      <c r="B2554" s="14" t="s">
        <v>15704</v>
      </c>
      <c r="C2554" s="14" t="s">
        <v>19</v>
      </c>
      <c r="D2554" s="14" t="s">
        <v>15701</v>
      </c>
      <c r="E2554" s="117">
        <v>6</v>
      </c>
      <c r="F2554" s="196">
        <v>130751</v>
      </c>
      <c r="G2554" s="387">
        <f t="shared" si="13"/>
        <v>784506</v>
      </c>
      <c r="H2554" s="352">
        <v>45995</v>
      </c>
      <c r="I2554" s="117" t="s">
        <v>17178</v>
      </c>
      <c r="J2554" s="164" t="s">
        <v>18191</v>
      </c>
      <c r="K2554" s="199" t="s">
        <v>17181</v>
      </c>
      <c r="P2554" s="155"/>
      <c r="Q2554" s="155"/>
    </row>
    <row r="2555" spans="1:17" x14ac:dyDescent="0.25">
      <c r="A2555" s="58">
        <v>1324103590</v>
      </c>
      <c r="B2555" s="14" t="s">
        <v>15705</v>
      </c>
      <c r="C2555" s="14" t="s">
        <v>19</v>
      </c>
      <c r="D2555" s="14" t="s">
        <v>15698</v>
      </c>
      <c r="E2555" s="117">
        <v>32</v>
      </c>
      <c r="F2555" s="196">
        <v>25085</v>
      </c>
      <c r="G2555" s="387">
        <f t="shared" si="13"/>
        <v>802720</v>
      </c>
      <c r="H2555" s="352">
        <v>45995</v>
      </c>
      <c r="I2555" s="117" t="s">
        <v>17178</v>
      </c>
      <c r="J2555" s="164" t="s">
        <v>18191</v>
      </c>
      <c r="K2555" s="199" t="s">
        <v>17181</v>
      </c>
      <c r="P2555" s="155"/>
      <c r="Q2555" s="155"/>
    </row>
    <row r="2556" spans="1:17" x14ac:dyDescent="0.25">
      <c r="A2556" s="105">
        <v>1310110140</v>
      </c>
      <c r="B2556" s="10" t="s">
        <v>8560</v>
      </c>
      <c r="C2556" s="10" t="s">
        <v>19</v>
      </c>
      <c r="D2556" s="26" t="s">
        <v>8561</v>
      </c>
      <c r="E2556" s="117">
        <v>17</v>
      </c>
      <c r="F2556" s="196">
        <v>1900</v>
      </c>
      <c r="G2556" s="387">
        <f t="shared" si="13"/>
        <v>32300</v>
      </c>
      <c r="H2556" s="352">
        <v>45995</v>
      </c>
      <c r="I2556" s="117" t="s">
        <v>17178</v>
      </c>
      <c r="J2556" s="164" t="s">
        <v>18191</v>
      </c>
      <c r="K2556" s="199" t="s">
        <v>17181</v>
      </c>
      <c r="P2556" s="155"/>
      <c r="Q2556" s="155"/>
    </row>
    <row r="2557" spans="1:17" x14ac:dyDescent="0.25">
      <c r="A2557" s="105">
        <v>1310110120</v>
      </c>
      <c r="B2557" s="10" t="s">
        <v>8556</v>
      </c>
      <c r="C2557" s="10" t="s">
        <v>19</v>
      </c>
      <c r="D2557" s="26" t="s">
        <v>8557</v>
      </c>
      <c r="E2557" s="117">
        <v>4</v>
      </c>
      <c r="F2557" s="196">
        <v>4300</v>
      </c>
      <c r="G2557" s="387">
        <f t="shared" si="13"/>
        <v>17200</v>
      </c>
      <c r="H2557" s="352">
        <v>45995</v>
      </c>
      <c r="I2557" s="117" t="s">
        <v>17178</v>
      </c>
      <c r="J2557" s="164" t="s">
        <v>18191</v>
      </c>
      <c r="K2557" s="199" t="s">
        <v>17181</v>
      </c>
      <c r="P2557" s="155"/>
      <c r="Q2557" s="155"/>
    </row>
    <row r="2558" spans="1:17" x14ac:dyDescent="0.25">
      <c r="A2558" s="58">
        <v>1019101600</v>
      </c>
      <c r="B2558" s="14" t="s">
        <v>3769</v>
      </c>
      <c r="C2558" s="14" t="s">
        <v>19</v>
      </c>
      <c r="D2558" s="14" t="s">
        <v>7489</v>
      </c>
      <c r="E2558" s="117">
        <v>15</v>
      </c>
      <c r="F2558" s="196">
        <v>24690</v>
      </c>
      <c r="G2558" s="387">
        <f t="shared" si="13"/>
        <v>370350</v>
      </c>
      <c r="H2558" s="352">
        <v>46014</v>
      </c>
      <c r="I2558" s="117" t="s">
        <v>17178</v>
      </c>
      <c r="J2558" s="164" t="s">
        <v>18191</v>
      </c>
      <c r="K2558" s="199" t="s">
        <v>17181</v>
      </c>
      <c r="P2558" s="155"/>
      <c r="Q2558" s="155"/>
    </row>
    <row r="2559" spans="1:17" ht="15.75" thickBot="1" x14ac:dyDescent="0.3">
      <c r="A2559" s="58">
        <v>1110101800</v>
      </c>
      <c r="B2559" s="14" t="s">
        <v>1096</v>
      </c>
      <c r="C2559" s="14" t="s">
        <v>19</v>
      </c>
      <c r="D2559" s="14" t="s">
        <v>9577</v>
      </c>
      <c r="E2559" s="117">
        <v>1</v>
      </c>
      <c r="F2559" s="196">
        <v>3560700</v>
      </c>
      <c r="G2559" s="387">
        <f t="shared" si="13"/>
        <v>3560700</v>
      </c>
      <c r="H2559" s="352">
        <v>46078</v>
      </c>
      <c r="I2559" s="117" t="s">
        <v>17178</v>
      </c>
      <c r="J2559" s="164" t="s">
        <v>18191</v>
      </c>
      <c r="K2559" s="199" t="s">
        <v>17181</v>
      </c>
      <c r="P2559" s="155"/>
      <c r="Q2559" s="155"/>
    </row>
    <row r="2560" spans="1:17" ht="15.75" thickBot="1" x14ac:dyDescent="0.3">
      <c r="F2560" s="160" t="s">
        <v>8307</v>
      </c>
      <c r="G2560" s="372">
        <f>SUBTOTAL(9,G2549:G2559)</f>
        <v>10163839</v>
      </c>
    </row>
    <row r="2564" spans="1:4" x14ac:dyDescent="0.25">
      <c r="A2564" t="s">
        <v>17947</v>
      </c>
    </row>
    <row r="2566" spans="1:4" x14ac:dyDescent="0.25">
      <c r="A2566" t="s">
        <v>17948</v>
      </c>
    </row>
    <row r="2567" spans="1:4" x14ac:dyDescent="0.25">
      <c r="A2567" t="s">
        <v>17949</v>
      </c>
    </row>
    <row r="2570" spans="1:4" x14ac:dyDescent="0.25">
      <c r="A2570" s="389" t="s">
        <v>17950</v>
      </c>
      <c r="C2570" s="391"/>
      <c r="D2570" s="392"/>
    </row>
    <row r="2571" spans="1:4" x14ac:dyDescent="0.25">
      <c r="A2571" s="390" t="s">
        <v>17951</v>
      </c>
      <c r="C2571" s="393"/>
      <c r="D2571" s="394"/>
    </row>
  </sheetData>
  <autoFilter ref="A1:W2503" xr:uid="{C0A57088-EEC2-4BE2-ACEF-91BC9875FB63}">
    <filterColumn colId="15">
      <filters blank="1"/>
    </filterColumn>
    <sortState xmlns:xlrd2="http://schemas.microsoft.com/office/spreadsheetml/2017/richdata2" ref="A640:T2502">
      <sortCondition ref="L1:L2502"/>
    </sortState>
  </autoFilter>
  <sortState xmlns:xlrd2="http://schemas.microsoft.com/office/spreadsheetml/2017/richdata2" ref="A2485:Q2495">
    <sortCondition ref="K2485:K2495"/>
  </sortState>
  <printOptions horizontalCentered="1"/>
  <pageMargins left="0" right="0" top="0.39370078740157483" bottom="0.39370078740157483" header="0.31496062992125984" footer="0.31496062992125984"/>
  <pageSetup paperSize="9" scale="7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81878-C215-4BB5-850D-8E6B4245FF3C}">
  <sheetPr filterMode="1">
    <pageSetUpPr fitToPage="1"/>
  </sheetPr>
  <dimension ref="A1:N816"/>
  <sheetViews>
    <sheetView topLeftCell="A2" zoomScale="110" zoomScaleNormal="110" workbookViewId="0">
      <selection activeCell="D778" sqref="D778"/>
    </sheetView>
  </sheetViews>
  <sheetFormatPr baseColWidth="10" defaultRowHeight="15" x14ac:dyDescent="0.25"/>
  <cols>
    <col min="1" max="1" width="13" style="163" bestFit="1" customWidth="1"/>
    <col min="2" max="2" width="13.7109375" style="160" bestFit="1" customWidth="1"/>
    <col min="3" max="3" width="13.140625" style="163" bestFit="1" customWidth="1"/>
    <col min="4" max="4" width="58.7109375" style="163" bestFit="1" customWidth="1"/>
    <col min="5" max="5" width="10.85546875" style="163" customWidth="1"/>
    <col min="6" max="6" width="19.7109375" style="163" customWidth="1"/>
    <col min="7" max="7" width="16.85546875" style="163" customWidth="1"/>
    <col min="8" max="8" width="8.85546875" style="163" bestFit="1" customWidth="1"/>
    <col min="9" max="9" width="13" style="163" bestFit="1" customWidth="1"/>
    <col min="10" max="10" width="30.140625" style="163" customWidth="1"/>
    <col min="11" max="11" width="11.28515625" style="163" bestFit="1" customWidth="1"/>
    <col min="12" max="12" width="34.28515625" style="275" customWidth="1"/>
    <col min="13" max="13" width="12.7109375" style="160" bestFit="1" customWidth="1"/>
    <col min="14" max="14" width="14.7109375" bestFit="1" customWidth="1"/>
  </cols>
  <sheetData>
    <row r="1" spans="1:14" x14ac:dyDescent="0.25">
      <c r="F1" s="207"/>
      <c r="G1" s="208"/>
      <c r="H1" s="209"/>
      <c r="I1" s="209"/>
      <c r="J1" s="209"/>
      <c r="K1" s="210"/>
    </row>
    <row r="2" spans="1:14" x14ac:dyDescent="0.25">
      <c r="A2" s="211" t="s">
        <v>9112</v>
      </c>
      <c r="B2" s="212" t="s">
        <v>11399</v>
      </c>
      <c r="C2" s="211" t="s">
        <v>11400</v>
      </c>
      <c r="D2" s="211" t="s">
        <v>11401</v>
      </c>
      <c r="E2" s="211" t="s">
        <v>8324</v>
      </c>
      <c r="F2" s="211" t="s">
        <v>11402</v>
      </c>
      <c r="G2" s="211" t="s">
        <v>11403</v>
      </c>
      <c r="H2" s="211" t="s">
        <v>8409</v>
      </c>
      <c r="I2" s="211" t="s">
        <v>11399</v>
      </c>
      <c r="J2" s="211" t="s">
        <v>9192</v>
      </c>
      <c r="K2" s="211" t="s">
        <v>11404</v>
      </c>
      <c r="L2" s="211" t="s">
        <v>8347</v>
      </c>
      <c r="M2" s="212" t="s">
        <v>8327</v>
      </c>
      <c r="N2" s="211" t="s">
        <v>11399</v>
      </c>
    </row>
    <row r="3" spans="1:14" hidden="1" x14ac:dyDescent="0.25">
      <c r="A3" s="224" t="s">
        <v>17959</v>
      </c>
      <c r="B3" s="225"/>
      <c r="C3" s="218">
        <v>1523113140</v>
      </c>
      <c r="D3" s="260" t="s">
        <v>14939</v>
      </c>
      <c r="E3" s="218">
        <v>2</v>
      </c>
      <c r="F3" s="221">
        <v>827</v>
      </c>
      <c r="G3" s="221">
        <f t="shared" ref="G3:G45" si="0">+E3*F3</f>
        <v>1654</v>
      </c>
      <c r="H3" s="218">
        <v>37231</v>
      </c>
      <c r="I3" s="220">
        <v>45643</v>
      </c>
      <c r="J3" s="199" t="s">
        <v>11414</v>
      </c>
      <c r="K3" s="195" t="s">
        <v>11406</v>
      </c>
      <c r="L3" s="161" t="s">
        <v>16561</v>
      </c>
      <c r="M3" s="117" t="s">
        <v>10282</v>
      </c>
      <c r="N3" s="352">
        <v>45897</v>
      </c>
    </row>
    <row r="4" spans="1:14" hidden="1" x14ac:dyDescent="0.25">
      <c r="A4" s="224" t="s">
        <v>17959</v>
      </c>
      <c r="B4" s="225"/>
      <c r="C4" s="218">
        <v>1523113150</v>
      </c>
      <c r="D4" s="260" t="s">
        <v>14937</v>
      </c>
      <c r="E4" s="218">
        <v>2</v>
      </c>
      <c r="F4" s="221">
        <v>1961</v>
      </c>
      <c r="G4" s="221">
        <f t="shared" si="0"/>
        <v>3922</v>
      </c>
      <c r="H4" s="218">
        <v>37231</v>
      </c>
      <c r="I4" s="220">
        <v>45643</v>
      </c>
      <c r="J4" s="199" t="s">
        <v>11414</v>
      </c>
      <c r="K4" s="195" t="s">
        <v>11406</v>
      </c>
      <c r="L4" s="161" t="s">
        <v>16561</v>
      </c>
      <c r="M4" s="117" t="s">
        <v>10282</v>
      </c>
      <c r="N4" s="352">
        <v>45897</v>
      </c>
    </row>
    <row r="5" spans="1:14" hidden="1" x14ac:dyDescent="0.25">
      <c r="A5" s="213" t="s">
        <v>17217</v>
      </c>
      <c r="B5" s="214">
        <v>45210</v>
      </c>
      <c r="C5" s="218">
        <v>1518103120</v>
      </c>
      <c r="D5" s="219" t="s">
        <v>411</v>
      </c>
      <c r="E5" s="115">
        <v>3</v>
      </c>
      <c r="F5" s="216">
        <v>783.75</v>
      </c>
      <c r="G5" s="216">
        <f t="shared" si="0"/>
        <v>2351.25</v>
      </c>
      <c r="H5" s="213">
        <v>33491</v>
      </c>
      <c r="I5" s="214">
        <v>45217</v>
      </c>
      <c r="J5" s="199" t="s">
        <v>11409</v>
      </c>
      <c r="K5" s="115" t="s">
        <v>11406</v>
      </c>
      <c r="L5" s="161" t="s">
        <v>11410</v>
      </c>
      <c r="M5" s="117" t="s">
        <v>10282</v>
      </c>
      <c r="N5" s="352">
        <v>45484</v>
      </c>
    </row>
    <row r="6" spans="1:14" hidden="1" x14ac:dyDescent="0.25">
      <c r="A6" s="224" t="s">
        <v>18049</v>
      </c>
      <c r="B6" s="225">
        <v>46077</v>
      </c>
      <c r="C6" s="218">
        <v>1320100330</v>
      </c>
      <c r="D6" s="260" t="s">
        <v>16941</v>
      </c>
      <c r="E6" s="218">
        <v>1</v>
      </c>
      <c r="F6" s="221">
        <v>17200</v>
      </c>
      <c r="G6" s="221">
        <f t="shared" si="0"/>
        <v>17200</v>
      </c>
      <c r="H6" s="218">
        <v>39060</v>
      </c>
      <c r="I6" s="220">
        <v>45832</v>
      </c>
      <c r="J6" s="222" t="s">
        <v>17070</v>
      </c>
      <c r="K6" s="195" t="s">
        <v>11406</v>
      </c>
      <c r="L6" s="161" t="s">
        <v>18062</v>
      </c>
      <c r="M6" s="117" t="s">
        <v>10282</v>
      </c>
      <c r="N6" s="352">
        <v>46062</v>
      </c>
    </row>
    <row r="7" spans="1:14" hidden="1" x14ac:dyDescent="0.25">
      <c r="A7" s="213" t="s">
        <v>17227</v>
      </c>
      <c r="B7" s="214">
        <v>45221</v>
      </c>
      <c r="C7" s="213">
        <v>1513101190</v>
      </c>
      <c r="D7" s="215" t="s">
        <v>6564</v>
      </c>
      <c r="E7" s="213">
        <v>2</v>
      </c>
      <c r="F7" s="229">
        <v>20</v>
      </c>
      <c r="G7" s="216">
        <f t="shared" si="0"/>
        <v>40</v>
      </c>
      <c r="H7" s="213">
        <v>33629</v>
      </c>
      <c r="I7" s="214">
        <v>45230</v>
      </c>
      <c r="J7" s="199" t="s">
        <v>11411</v>
      </c>
      <c r="K7" s="115" t="s">
        <v>11406</v>
      </c>
      <c r="L7" s="161" t="s">
        <v>11440</v>
      </c>
      <c r="M7" s="117" t="s">
        <v>10282</v>
      </c>
      <c r="N7" s="352">
        <v>45350</v>
      </c>
    </row>
    <row r="8" spans="1:14" hidden="1" x14ac:dyDescent="0.25">
      <c r="A8" s="213" t="s">
        <v>17227</v>
      </c>
      <c r="B8" s="214">
        <v>45221</v>
      </c>
      <c r="C8" s="213">
        <v>1519108540</v>
      </c>
      <c r="D8" s="215" t="s">
        <v>6566</v>
      </c>
      <c r="E8" s="213">
        <v>2</v>
      </c>
      <c r="F8" s="229">
        <v>12</v>
      </c>
      <c r="G8" s="216">
        <f t="shared" si="0"/>
        <v>24</v>
      </c>
      <c r="H8" s="213">
        <v>33629</v>
      </c>
      <c r="I8" s="214">
        <v>45230</v>
      </c>
      <c r="J8" s="199" t="s">
        <v>11411</v>
      </c>
      <c r="K8" s="115" t="s">
        <v>11406</v>
      </c>
      <c r="L8" s="161" t="s">
        <v>11440</v>
      </c>
      <c r="M8" s="117" t="s">
        <v>10282</v>
      </c>
      <c r="N8" s="352">
        <v>45350</v>
      </c>
    </row>
    <row r="9" spans="1:14" hidden="1" x14ac:dyDescent="0.25">
      <c r="A9" s="213" t="s">
        <v>17227</v>
      </c>
      <c r="B9" s="214">
        <v>45221</v>
      </c>
      <c r="C9" s="213">
        <v>1524102310</v>
      </c>
      <c r="D9" s="215" t="s">
        <v>7593</v>
      </c>
      <c r="E9" s="213">
        <v>4</v>
      </c>
      <c r="F9" s="221">
        <v>102</v>
      </c>
      <c r="G9" s="216">
        <f t="shared" si="0"/>
        <v>408</v>
      </c>
      <c r="H9" s="213">
        <v>33629</v>
      </c>
      <c r="I9" s="214">
        <v>45230</v>
      </c>
      <c r="J9" s="222" t="s">
        <v>15668</v>
      </c>
      <c r="K9" s="115" t="s">
        <v>11406</v>
      </c>
      <c r="L9" s="161" t="s">
        <v>11440</v>
      </c>
      <c r="M9" s="117" t="s">
        <v>10282</v>
      </c>
      <c r="N9" s="352">
        <v>45350</v>
      </c>
    </row>
    <row r="10" spans="1:14" hidden="1" x14ac:dyDescent="0.25">
      <c r="A10" s="213" t="s">
        <v>17188</v>
      </c>
      <c r="B10" s="214">
        <v>45271</v>
      </c>
      <c r="C10" s="213">
        <v>1515100230</v>
      </c>
      <c r="D10" s="215" t="s">
        <v>6426</v>
      </c>
      <c r="E10" s="213">
        <v>1</v>
      </c>
      <c r="F10" s="216">
        <v>1340</v>
      </c>
      <c r="G10" s="216">
        <f t="shared" si="0"/>
        <v>1340</v>
      </c>
      <c r="H10" s="213">
        <v>34163</v>
      </c>
      <c r="I10" s="214">
        <v>45303</v>
      </c>
      <c r="J10" s="199" t="s">
        <v>11411</v>
      </c>
      <c r="K10" s="115" t="s">
        <v>11406</v>
      </c>
      <c r="L10" s="116"/>
      <c r="M10" s="117" t="s">
        <v>10282</v>
      </c>
      <c r="N10" s="352">
        <v>45484</v>
      </c>
    </row>
    <row r="11" spans="1:14" hidden="1" x14ac:dyDescent="0.25">
      <c r="A11" s="213" t="s">
        <v>17188</v>
      </c>
      <c r="B11" s="214">
        <v>45271</v>
      </c>
      <c r="C11" s="213">
        <v>1515101450</v>
      </c>
      <c r="D11" s="215" t="s">
        <v>9357</v>
      </c>
      <c r="E11" s="213">
        <v>1</v>
      </c>
      <c r="F11" s="216">
        <v>2908</v>
      </c>
      <c r="G11" s="216">
        <f t="shared" si="0"/>
        <v>2908</v>
      </c>
      <c r="H11" s="213">
        <v>34163</v>
      </c>
      <c r="I11" s="214">
        <v>45303</v>
      </c>
      <c r="J11" s="199" t="s">
        <v>11411</v>
      </c>
      <c r="K11" s="115" t="s">
        <v>11406</v>
      </c>
      <c r="L11" s="116"/>
      <c r="M11" s="117" t="s">
        <v>10282</v>
      </c>
      <c r="N11" s="352">
        <v>45484</v>
      </c>
    </row>
    <row r="12" spans="1:14" hidden="1" x14ac:dyDescent="0.25">
      <c r="A12" s="213" t="s">
        <v>17189</v>
      </c>
      <c r="B12" s="214">
        <v>45310</v>
      </c>
      <c r="C12" s="213">
        <v>1214102790</v>
      </c>
      <c r="D12" s="215" t="s">
        <v>10220</v>
      </c>
      <c r="E12" s="213">
        <v>6</v>
      </c>
      <c r="F12" s="216">
        <v>207.6</v>
      </c>
      <c r="G12" s="216">
        <f t="shared" si="0"/>
        <v>1245.5999999999999</v>
      </c>
      <c r="H12" s="213">
        <v>34248</v>
      </c>
      <c r="I12" s="214">
        <v>45313</v>
      </c>
      <c r="J12" s="199" t="s">
        <v>11441</v>
      </c>
      <c r="K12" s="115" t="s">
        <v>11442</v>
      </c>
      <c r="L12" s="116" t="s">
        <v>8963</v>
      </c>
      <c r="M12" s="117" t="s">
        <v>10282</v>
      </c>
      <c r="N12" s="352">
        <v>45441</v>
      </c>
    </row>
    <row r="13" spans="1:14" hidden="1" x14ac:dyDescent="0.25">
      <c r="A13" s="213" t="s">
        <v>17189</v>
      </c>
      <c r="B13" s="214">
        <v>45310</v>
      </c>
      <c r="C13" s="213">
        <v>1327100010</v>
      </c>
      <c r="D13" s="215" t="s">
        <v>2910</v>
      </c>
      <c r="E13" s="213">
        <v>5</v>
      </c>
      <c r="F13" s="216">
        <v>188</v>
      </c>
      <c r="G13" s="216">
        <f t="shared" si="0"/>
        <v>940</v>
      </c>
      <c r="H13" s="213">
        <v>34248</v>
      </c>
      <c r="I13" s="214">
        <v>45313</v>
      </c>
      <c r="J13" s="199" t="s">
        <v>11441</v>
      </c>
      <c r="K13" s="115" t="s">
        <v>11442</v>
      </c>
      <c r="L13" s="116" t="s">
        <v>8963</v>
      </c>
      <c r="M13" s="117" t="s">
        <v>10282</v>
      </c>
      <c r="N13" s="352">
        <v>45441</v>
      </c>
    </row>
    <row r="14" spans="1:14" hidden="1" x14ac:dyDescent="0.25">
      <c r="A14" s="213" t="s">
        <v>17190</v>
      </c>
      <c r="B14" s="214">
        <v>45308</v>
      </c>
      <c r="C14" s="213">
        <v>1526115410</v>
      </c>
      <c r="D14" s="215" t="s">
        <v>9477</v>
      </c>
      <c r="E14" s="213">
        <v>2</v>
      </c>
      <c r="F14" s="216">
        <v>61.58</v>
      </c>
      <c r="G14" s="216">
        <f t="shared" si="0"/>
        <v>123.16</v>
      </c>
      <c r="H14" s="213">
        <v>34247</v>
      </c>
      <c r="I14" s="214">
        <v>45313</v>
      </c>
      <c r="J14" s="199" t="s">
        <v>11428</v>
      </c>
      <c r="K14" s="115" t="s">
        <v>11429</v>
      </c>
      <c r="L14" s="116"/>
      <c r="M14" s="117" t="s">
        <v>10282</v>
      </c>
      <c r="N14" s="352">
        <v>45432</v>
      </c>
    </row>
    <row r="15" spans="1:14" hidden="1" x14ac:dyDescent="0.25">
      <c r="A15" s="213" t="s">
        <v>17190</v>
      </c>
      <c r="B15" s="214">
        <v>45308</v>
      </c>
      <c r="C15" s="213">
        <v>1526115420</v>
      </c>
      <c r="D15" s="215" t="s">
        <v>9478</v>
      </c>
      <c r="E15" s="213">
        <v>2</v>
      </c>
      <c r="F15" s="216">
        <v>61.58</v>
      </c>
      <c r="G15" s="216">
        <f t="shared" si="0"/>
        <v>123.16</v>
      </c>
      <c r="H15" s="213">
        <v>34247</v>
      </c>
      <c r="I15" s="214">
        <v>45313</v>
      </c>
      <c r="J15" s="199" t="s">
        <v>11428</v>
      </c>
      <c r="K15" s="115" t="s">
        <v>11429</v>
      </c>
      <c r="L15" s="116"/>
      <c r="M15" s="117" t="s">
        <v>10282</v>
      </c>
      <c r="N15" s="352">
        <v>45432</v>
      </c>
    </row>
    <row r="16" spans="1:14" hidden="1" x14ac:dyDescent="0.25">
      <c r="A16" s="213" t="s">
        <v>17190</v>
      </c>
      <c r="B16" s="214">
        <v>45308</v>
      </c>
      <c r="C16" s="213">
        <v>1526115430</v>
      </c>
      <c r="D16" s="215" t="s">
        <v>9479</v>
      </c>
      <c r="E16" s="213">
        <v>4</v>
      </c>
      <c r="F16" s="216">
        <v>56.53</v>
      </c>
      <c r="G16" s="216">
        <f t="shared" si="0"/>
        <v>226.12</v>
      </c>
      <c r="H16" s="213">
        <v>34247</v>
      </c>
      <c r="I16" s="214">
        <v>45313</v>
      </c>
      <c r="J16" s="199" t="s">
        <v>11428</v>
      </c>
      <c r="K16" s="115" t="s">
        <v>11429</v>
      </c>
      <c r="L16" s="116" t="s">
        <v>8963</v>
      </c>
      <c r="M16" s="117" t="s">
        <v>10282</v>
      </c>
      <c r="N16" s="352">
        <v>45432</v>
      </c>
    </row>
    <row r="17" spans="1:14" hidden="1" x14ac:dyDescent="0.25">
      <c r="A17" s="213" t="s">
        <v>17191</v>
      </c>
      <c r="B17" s="214">
        <v>45308</v>
      </c>
      <c r="C17" s="213">
        <v>1518103520</v>
      </c>
      <c r="D17" s="215" t="s">
        <v>7895</v>
      </c>
      <c r="E17" s="213">
        <v>12</v>
      </c>
      <c r="F17" s="216">
        <v>11</v>
      </c>
      <c r="G17" s="216">
        <f t="shared" si="0"/>
        <v>132</v>
      </c>
      <c r="H17" s="213">
        <v>34237</v>
      </c>
      <c r="I17" s="214">
        <v>45310</v>
      </c>
      <c r="J17" s="199" t="s">
        <v>11411</v>
      </c>
      <c r="K17" s="115" t="s">
        <v>11406</v>
      </c>
      <c r="L17" s="116"/>
      <c r="M17" s="117" t="s">
        <v>10282</v>
      </c>
      <c r="N17" s="352">
        <v>45484</v>
      </c>
    </row>
    <row r="18" spans="1:14" hidden="1" x14ac:dyDescent="0.25">
      <c r="A18" s="213" t="s">
        <v>17192</v>
      </c>
      <c r="B18" s="214">
        <v>45308</v>
      </c>
      <c r="C18" s="213">
        <v>1113100220</v>
      </c>
      <c r="D18" s="215" t="s">
        <v>8599</v>
      </c>
      <c r="E18" s="213">
        <v>9</v>
      </c>
      <c r="F18" s="216">
        <v>15.75</v>
      </c>
      <c r="G18" s="216">
        <f t="shared" si="0"/>
        <v>141.75</v>
      </c>
      <c r="H18" s="213">
        <v>34249</v>
      </c>
      <c r="I18" s="214">
        <v>45313</v>
      </c>
      <c r="J18" s="199" t="s">
        <v>11411</v>
      </c>
      <c r="K18" s="115" t="s">
        <v>11406</v>
      </c>
      <c r="L18" s="116" t="s">
        <v>8963</v>
      </c>
      <c r="M18" s="117" t="s">
        <v>10282</v>
      </c>
      <c r="N18" s="352">
        <v>45484</v>
      </c>
    </row>
    <row r="19" spans="1:14" hidden="1" x14ac:dyDescent="0.25">
      <c r="A19" s="213" t="s">
        <v>17193</v>
      </c>
      <c r="B19" s="214">
        <v>45348</v>
      </c>
      <c r="C19" s="213">
        <v>1525104030</v>
      </c>
      <c r="D19" s="215" t="s">
        <v>11412</v>
      </c>
      <c r="E19" s="213">
        <v>8</v>
      </c>
      <c r="F19" s="216">
        <v>13.51</v>
      </c>
      <c r="G19" s="216">
        <f t="shared" si="0"/>
        <v>108.08</v>
      </c>
      <c r="H19" s="213">
        <v>34584</v>
      </c>
      <c r="I19" s="214">
        <v>45351</v>
      </c>
      <c r="J19" s="199" t="s">
        <v>11411</v>
      </c>
      <c r="K19" s="115" t="s">
        <v>11406</v>
      </c>
      <c r="L19" s="116"/>
      <c r="M19" s="117" t="s">
        <v>10282</v>
      </c>
      <c r="N19" s="352">
        <v>45484</v>
      </c>
    </row>
    <row r="20" spans="1:14" hidden="1" x14ac:dyDescent="0.25">
      <c r="A20" s="213" t="s">
        <v>17194</v>
      </c>
      <c r="B20" s="214">
        <v>45349</v>
      </c>
      <c r="C20" s="213">
        <v>1541100540</v>
      </c>
      <c r="D20" s="215" t="s">
        <v>11413</v>
      </c>
      <c r="E20" s="213">
        <v>3</v>
      </c>
      <c r="F20" s="216">
        <v>320</v>
      </c>
      <c r="G20" s="216">
        <f t="shared" si="0"/>
        <v>960</v>
      </c>
      <c r="H20" s="213">
        <v>34564</v>
      </c>
      <c r="I20" s="214">
        <v>45350</v>
      </c>
      <c r="J20" s="199" t="s">
        <v>11414</v>
      </c>
      <c r="K20" s="115" t="s">
        <v>11406</v>
      </c>
      <c r="L20" s="116"/>
      <c r="M20" s="117" t="s">
        <v>10282</v>
      </c>
      <c r="N20" s="352">
        <v>45484</v>
      </c>
    </row>
    <row r="21" spans="1:14" hidden="1" x14ac:dyDescent="0.25">
      <c r="A21" s="213" t="s">
        <v>17195</v>
      </c>
      <c r="B21" s="214">
        <v>45349</v>
      </c>
      <c r="C21" s="213">
        <v>1514100040</v>
      </c>
      <c r="D21" s="215" t="s">
        <v>6793</v>
      </c>
      <c r="E21" s="213">
        <v>2</v>
      </c>
      <c r="F21" s="216">
        <v>124</v>
      </c>
      <c r="G21" s="216">
        <f t="shared" si="0"/>
        <v>248</v>
      </c>
      <c r="H21" s="213">
        <v>34565</v>
      </c>
      <c r="I21" s="214">
        <v>45350</v>
      </c>
      <c r="J21" s="199" t="s">
        <v>11411</v>
      </c>
      <c r="K21" s="115" t="s">
        <v>11406</v>
      </c>
      <c r="L21" s="116"/>
      <c r="M21" s="117" t="s">
        <v>10282</v>
      </c>
      <c r="N21" s="352">
        <v>45484</v>
      </c>
    </row>
    <row r="22" spans="1:14" hidden="1" x14ac:dyDescent="0.25">
      <c r="A22" s="213" t="s">
        <v>17195</v>
      </c>
      <c r="B22" s="214">
        <v>45349</v>
      </c>
      <c r="C22" s="213">
        <v>1519100900</v>
      </c>
      <c r="D22" s="215" t="s">
        <v>196</v>
      </c>
      <c r="E22" s="213">
        <v>1</v>
      </c>
      <c r="F22" s="216">
        <v>1900</v>
      </c>
      <c r="G22" s="216">
        <f t="shared" si="0"/>
        <v>1900</v>
      </c>
      <c r="H22" s="213">
        <v>34565</v>
      </c>
      <c r="I22" s="214">
        <v>45350</v>
      </c>
      <c r="J22" s="199" t="s">
        <v>11411</v>
      </c>
      <c r="K22" s="115" t="s">
        <v>11406</v>
      </c>
      <c r="L22" s="116" t="s">
        <v>8963</v>
      </c>
      <c r="M22" s="117" t="s">
        <v>10282</v>
      </c>
      <c r="N22" s="352">
        <v>45484</v>
      </c>
    </row>
    <row r="23" spans="1:14" hidden="1" x14ac:dyDescent="0.25">
      <c r="A23" s="213" t="s">
        <v>17196</v>
      </c>
      <c r="B23" s="214">
        <v>45349</v>
      </c>
      <c r="C23" s="213">
        <v>1234100630</v>
      </c>
      <c r="D23" s="215" t="s">
        <v>11415</v>
      </c>
      <c r="E23" s="213">
        <v>6</v>
      </c>
      <c r="F23" s="216">
        <v>17</v>
      </c>
      <c r="G23" s="216">
        <f t="shared" si="0"/>
        <v>102</v>
      </c>
      <c r="H23" s="213">
        <v>34566</v>
      </c>
      <c r="I23" s="214">
        <v>45350</v>
      </c>
      <c r="J23" s="199" t="s">
        <v>11416</v>
      </c>
      <c r="K23" s="115" t="s">
        <v>11406</v>
      </c>
      <c r="L23" s="116" t="s">
        <v>8963</v>
      </c>
      <c r="M23" s="117" t="s">
        <v>10282</v>
      </c>
      <c r="N23" s="352">
        <v>45484</v>
      </c>
    </row>
    <row r="24" spans="1:14" hidden="1" x14ac:dyDescent="0.25">
      <c r="A24" s="213" t="s">
        <v>17197</v>
      </c>
      <c r="B24" s="214">
        <v>45369</v>
      </c>
      <c r="C24" s="213">
        <v>1318100010</v>
      </c>
      <c r="D24" s="215" t="s">
        <v>7203</v>
      </c>
      <c r="E24" s="213">
        <v>5</v>
      </c>
      <c r="F24" s="216">
        <v>16.940000000000001</v>
      </c>
      <c r="G24" s="216">
        <f t="shared" si="0"/>
        <v>84.7</v>
      </c>
      <c r="H24" s="213">
        <v>34774</v>
      </c>
      <c r="I24" s="214">
        <v>45373</v>
      </c>
      <c r="J24" s="199" t="s">
        <v>11443</v>
      </c>
      <c r="K24" s="115" t="s">
        <v>11427</v>
      </c>
      <c r="L24" s="116"/>
      <c r="M24" s="117" t="s">
        <v>10282</v>
      </c>
      <c r="N24" s="352">
        <v>45414</v>
      </c>
    </row>
    <row r="25" spans="1:14" hidden="1" x14ac:dyDescent="0.25">
      <c r="A25" s="213" t="s">
        <v>17197</v>
      </c>
      <c r="B25" s="214">
        <v>45369</v>
      </c>
      <c r="C25" s="213">
        <v>1318100020</v>
      </c>
      <c r="D25" s="215" t="s">
        <v>6686</v>
      </c>
      <c r="E25" s="213">
        <v>5</v>
      </c>
      <c r="F25" s="216">
        <v>37.28</v>
      </c>
      <c r="G25" s="216">
        <f t="shared" si="0"/>
        <v>186.4</v>
      </c>
      <c r="H25" s="213">
        <v>34774</v>
      </c>
      <c r="I25" s="214">
        <v>45373</v>
      </c>
      <c r="J25" s="199" t="s">
        <v>11443</v>
      </c>
      <c r="K25" s="115" t="s">
        <v>11427</v>
      </c>
      <c r="L25" s="116"/>
      <c r="M25" s="117" t="s">
        <v>10282</v>
      </c>
      <c r="N25" s="352">
        <v>45414</v>
      </c>
    </row>
    <row r="26" spans="1:14" hidden="1" x14ac:dyDescent="0.25">
      <c r="A26" s="213" t="s">
        <v>17197</v>
      </c>
      <c r="B26" s="214">
        <v>45369</v>
      </c>
      <c r="C26" s="213">
        <v>1553102040</v>
      </c>
      <c r="D26" s="215" t="s">
        <v>6791</v>
      </c>
      <c r="E26" s="213">
        <v>12</v>
      </c>
      <c r="F26" s="216">
        <v>111</v>
      </c>
      <c r="G26" s="216">
        <f t="shared" si="0"/>
        <v>1332</v>
      </c>
      <c r="H26" s="213">
        <v>34773</v>
      </c>
      <c r="I26" s="214">
        <v>45373</v>
      </c>
      <c r="J26" s="199" t="s">
        <v>11411</v>
      </c>
      <c r="K26" s="115" t="s">
        <v>11406</v>
      </c>
      <c r="L26" s="116" t="s">
        <v>8963</v>
      </c>
      <c r="M26" s="117" t="s">
        <v>10282</v>
      </c>
      <c r="N26" s="352">
        <v>45484</v>
      </c>
    </row>
    <row r="27" spans="1:14" hidden="1" x14ac:dyDescent="0.25">
      <c r="A27" s="213" t="s">
        <v>17197</v>
      </c>
      <c r="B27" s="214">
        <v>45369</v>
      </c>
      <c r="C27" s="213">
        <v>1810105200</v>
      </c>
      <c r="D27" s="215" t="s">
        <v>6892</v>
      </c>
      <c r="E27" s="213">
        <v>1000</v>
      </c>
      <c r="F27" s="216">
        <v>0.28000000000000003</v>
      </c>
      <c r="G27" s="216">
        <f t="shared" si="0"/>
        <v>280</v>
      </c>
      <c r="H27" s="213">
        <v>34773</v>
      </c>
      <c r="I27" s="214">
        <v>45373</v>
      </c>
      <c r="J27" s="199" t="s">
        <v>11411</v>
      </c>
      <c r="K27" s="115" t="s">
        <v>11406</v>
      </c>
      <c r="L27" s="116" t="s">
        <v>8963</v>
      </c>
      <c r="M27" s="117" t="s">
        <v>10282</v>
      </c>
      <c r="N27" s="352">
        <v>45484</v>
      </c>
    </row>
    <row r="28" spans="1:14" hidden="1" x14ac:dyDescent="0.25">
      <c r="A28" s="213" t="s">
        <v>17198</v>
      </c>
      <c r="B28" s="214">
        <v>45370</v>
      </c>
      <c r="C28" s="213">
        <v>1022101960</v>
      </c>
      <c r="D28" s="215" t="s">
        <v>10226</v>
      </c>
      <c r="E28" s="213">
        <v>10</v>
      </c>
      <c r="F28" s="216">
        <v>65</v>
      </c>
      <c r="G28" s="216">
        <f t="shared" si="0"/>
        <v>650</v>
      </c>
      <c r="H28" s="213">
        <v>34841</v>
      </c>
      <c r="I28" s="214">
        <v>45378</v>
      </c>
      <c r="J28" s="199" t="s">
        <v>11444</v>
      </c>
      <c r="K28" s="115" t="s">
        <v>11406</v>
      </c>
      <c r="L28" s="116"/>
      <c r="M28" s="117" t="s">
        <v>10282</v>
      </c>
      <c r="N28" s="352">
        <v>45440</v>
      </c>
    </row>
    <row r="29" spans="1:14" hidden="1" x14ac:dyDescent="0.25">
      <c r="A29" s="218" t="s">
        <v>17199</v>
      </c>
      <c r="B29" s="220">
        <v>45370</v>
      </c>
      <c r="C29" s="218">
        <v>1112102170</v>
      </c>
      <c r="D29" s="219" t="s">
        <v>6771</v>
      </c>
      <c r="E29" s="218">
        <v>30</v>
      </c>
      <c r="F29" s="221">
        <v>13</v>
      </c>
      <c r="G29" s="221">
        <f t="shared" si="0"/>
        <v>390</v>
      </c>
      <c r="H29" s="218">
        <v>34998</v>
      </c>
      <c r="I29" s="220">
        <v>45398</v>
      </c>
      <c r="J29" s="222" t="s">
        <v>11411</v>
      </c>
      <c r="K29" s="195" t="s">
        <v>11406</v>
      </c>
      <c r="L29" s="116" t="s">
        <v>8963</v>
      </c>
      <c r="M29" s="117" t="s">
        <v>10282</v>
      </c>
      <c r="N29" s="352">
        <v>45484</v>
      </c>
    </row>
    <row r="30" spans="1:14" hidden="1" x14ac:dyDescent="0.25">
      <c r="A30" s="218" t="s">
        <v>17199</v>
      </c>
      <c r="B30" s="220">
        <v>45370</v>
      </c>
      <c r="C30" s="218">
        <v>1518100390</v>
      </c>
      <c r="D30" s="219" t="s">
        <v>8374</v>
      </c>
      <c r="E30" s="218">
        <v>2</v>
      </c>
      <c r="F30" s="221">
        <v>399</v>
      </c>
      <c r="G30" s="221">
        <f t="shared" si="0"/>
        <v>798</v>
      </c>
      <c r="H30" s="218">
        <v>34999</v>
      </c>
      <c r="I30" s="220">
        <v>45400</v>
      </c>
      <c r="J30" s="222" t="s">
        <v>11417</v>
      </c>
      <c r="K30" s="195" t="s">
        <v>11406</v>
      </c>
      <c r="L30" s="116"/>
      <c r="M30" s="117" t="s">
        <v>10282</v>
      </c>
      <c r="N30" s="352">
        <v>45484</v>
      </c>
    </row>
    <row r="31" spans="1:14" hidden="1" x14ac:dyDescent="0.25">
      <c r="A31" s="218" t="s">
        <v>17199</v>
      </c>
      <c r="B31" s="220">
        <v>45370</v>
      </c>
      <c r="C31" s="218">
        <v>1518100590</v>
      </c>
      <c r="D31" s="219" t="s">
        <v>8365</v>
      </c>
      <c r="E31" s="218">
        <v>2</v>
      </c>
      <c r="F31" s="221">
        <v>805.32</v>
      </c>
      <c r="G31" s="221">
        <f t="shared" si="0"/>
        <v>1610.64</v>
      </c>
      <c r="H31" s="218">
        <v>35000</v>
      </c>
      <c r="I31" s="220">
        <v>45398</v>
      </c>
      <c r="J31" s="222" t="s">
        <v>11409</v>
      </c>
      <c r="K31" s="195" t="s">
        <v>11406</v>
      </c>
      <c r="L31" s="116" t="s">
        <v>12315</v>
      </c>
      <c r="M31" s="117" t="s">
        <v>10282</v>
      </c>
      <c r="N31" s="352">
        <v>45654</v>
      </c>
    </row>
    <row r="32" spans="1:14" hidden="1" x14ac:dyDescent="0.25">
      <c r="A32" s="218" t="s">
        <v>17199</v>
      </c>
      <c r="B32" s="220">
        <v>45370</v>
      </c>
      <c r="C32" s="218">
        <v>1519101410</v>
      </c>
      <c r="D32" s="219" t="s">
        <v>10228</v>
      </c>
      <c r="E32" s="218">
        <v>2</v>
      </c>
      <c r="F32" s="221">
        <v>25</v>
      </c>
      <c r="G32" s="221">
        <f t="shared" si="0"/>
        <v>50</v>
      </c>
      <c r="H32" s="218">
        <v>34998</v>
      </c>
      <c r="I32" s="220">
        <v>45398</v>
      </c>
      <c r="J32" s="222" t="s">
        <v>11411</v>
      </c>
      <c r="K32" s="195" t="s">
        <v>11406</v>
      </c>
      <c r="L32" s="116"/>
      <c r="M32" s="117" t="s">
        <v>10282</v>
      </c>
      <c r="N32" s="352">
        <v>45484</v>
      </c>
    </row>
    <row r="33" spans="1:14" hidden="1" x14ac:dyDescent="0.25">
      <c r="A33" s="218" t="s">
        <v>17199</v>
      </c>
      <c r="B33" s="220">
        <v>45370</v>
      </c>
      <c r="C33" s="218">
        <v>1519101590</v>
      </c>
      <c r="D33" s="219" t="s">
        <v>10479</v>
      </c>
      <c r="E33" s="218">
        <v>1</v>
      </c>
      <c r="F33" s="221">
        <v>668.44</v>
      </c>
      <c r="G33" s="221">
        <f t="shared" si="0"/>
        <v>668.44</v>
      </c>
      <c r="H33" s="218">
        <v>34998</v>
      </c>
      <c r="I33" s="220">
        <v>45398</v>
      </c>
      <c r="J33" s="222" t="s">
        <v>11411</v>
      </c>
      <c r="K33" s="195" t="s">
        <v>11406</v>
      </c>
      <c r="L33" s="116" t="s">
        <v>12323</v>
      </c>
      <c r="M33" s="117" t="s">
        <v>10282</v>
      </c>
      <c r="N33" s="352">
        <v>45654</v>
      </c>
    </row>
    <row r="34" spans="1:14" hidden="1" x14ac:dyDescent="0.25">
      <c r="A34" s="218" t="s">
        <v>17199</v>
      </c>
      <c r="B34" s="220">
        <v>45370</v>
      </c>
      <c r="C34" s="218">
        <v>1519106610</v>
      </c>
      <c r="D34" s="219" t="s">
        <v>10477</v>
      </c>
      <c r="E34" s="218">
        <v>1</v>
      </c>
      <c r="F34" s="221">
        <v>3812.45</v>
      </c>
      <c r="G34" s="221">
        <f t="shared" si="0"/>
        <v>3812.45</v>
      </c>
      <c r="H34" s="218">
        <v>35000</v>
      </c>
      <c r="I34" s="220">
        <v>45398</v>
      </c>
      <c r="J34" s="222" t="s">
        <v>11409</v>
      </c>
      <c r="K34" s="195" t="s">
        <v>11406</v>
      </c>
      <c r="L34" s="116" t="s">
        <v>12315</v>
      </c>
      <c r="M34" s="117" t="s">
        <v>10282</v>
      </c>
      <c r="N34" s="352">
        <v>45654</v>
      </c>
    </row>
    <row r="35" spans="1:14" hidden="1" x14ac:dyDescent="0.25">
      <c r="A35" s="218" t="s">
        <v>17199</v>
      </c>
      <c r="B35" s="220">
        <v>45370</v>
      </c>
      <c r="C35" s="218">
        <v>1522100140</v>
      </c>
      <c r="D35" s="219" t="s">
        <v>10230</v>
      </c>
      <c r="E35" s="218">
        <v>4</v>
      </c>
      <c r="F35" s="221">
        <v>7.88</v>
      </c>
      <c r="G35" s="221">
        <f t="shared" si="0"/>
        <v>31.52</v>
      </c>
      <c r="H35" s="218">
        <v>34998</v>
      </c>
      <c r="I35" s="220">
        <v>45398</v>
      </c>
      <c r="J35" s="222" t="s">
        <v>11411</v>
      </c>
      <c r="K35" s="195" t="s">
        <v>11406</v>
      </c>
      <c r="L35" s="116" t="s">
        <v>8963</v>
      </c>
      <c r="M35" s="117" t="s">
        <v>10282</v>
      </c>
      <c r="N35" s="352">
        <v>45484</v>
      </c>
    </row>
    <row r="36" spans="1:14" hidden="1" x14ac:dyDescent="0.25">
      <c r="A36" s="218" t="s">
        <v>17200</v>
      </c>
      <c r="B36" s="220">
        <v>45370</v>
      </c>
      <c r="C36" s="218">
        <v>1316103580</v>
      </c>
      <c r="D36" s="219" t="s">
        <v>7136</v>
      </c>
      <c r="E36" s="218">
        <v>100</v>
      </c>
      <c r="F36" s="221">
        <v>17.899999999999999</v>
      </c>
      <c r="G36" s="221">
        <f t="shared" si="0"/>
        <v>1789.9999999999998</v>
      </c>
      <c r="H36" s="218">
        <v>34952</v>
      </c>
      <c r="I36" s="220">
        <v>45393</v>
      </c>
      <c r="J36" s="222" t="s">
        <v>11418</v>
      </c>
      <c r="K36" s="195" t="s">
        <v>11406</v>
      </c>
      <c r="L36" s="116" t="s">
        <v>8963</v>
      </c>
      <c r="M36" s="117" t="s">
        <v>10282</v>
      </c>
      <c r="N36" s="352">
        <v>45484</v>
      </c>
    </row>
    <row r="37" spans="1:14" hidden="1" x14ac:dyDescent="0.25">
      <c r="A37" s="218" t="s">
        <v>17200</v>
      </c>
      <c r="B37" s="220">
        <v>45370</v>
      </c>
      <c r="C37" s="218">
        <v>1316103600</v>
      </c>
      <c r="D37" s="219" t="s">
        <v>7140</v>
      </c>
      <c r="E37" s="218">
        <v>150</v>
      </c>
      <c r="F37" s="221">
        <v>31.95</v>
      </c>
      <c r="G37" s="221">
        <f t="shared" si="0"/>
        <v>4792.5</v>
      </c>
      <c r="H37" s="218">
        <v>34952</v>
      </c>
      <c r="I37" s="220">
        <v>45393</v>
      </c>
      <c r="J37" s="222" t="s">
        <v>11418</v>
      </c>
      <c r="K37" s="195" t="s">
        <v>11406</v>
      </c>
      <c r="L37" s="116" t="s">
        <v>8963</v>
      </c>
      <c r="M37" s="117" t="s">
        <v>10282</v>
      </c>
      <c r="N37" s="352">
        <v>45484</v>
      </c>
    </row>
    <row r="38" spans="1:14" hidden="1" x14ac:dyDescent="0.25">
      <c r="A38" s="218" t="s">
        <v>17201</v>
      </c>
      <c r="B38" s="220">
        <v>45379</v>
      </c>
      <c r="C38" s="218">
        <v>1214100060</v>
      </c>
      <c r="D38" s="219" t="s">
        <v>6858</v>
      </c>
      <c r="E38" s="218">
        <v>2</v>
      </c>
      <c r="F38" s="221">
        <v>961</v>
      </c>
      <c r="G38" s="221">
        <f t="shared" si="0"/>
        <v>1922</v>
      </c>
      <c r="H38" s="218">
        <v>34898</v>
      </c>
      <c r="I38" s="220">
        <v>45391</v>
      </c>
      <c r="J38" s="199" t="s">
        <v>11414</v>
      </c>
      <c r="K38" s="195" t="s">
        <v>11406</v>
      </c>
      <c r="L38" s="116"/>
      <c r="M38" s="117" t="s">
        <v>10282</v>
      </c>
      <c r="N38" s="352">
        <v>45428</v>
      </c>
    </row>
    <row r="39" spans="1:14" hidden="1" x14ac:dyDescent="0.25">
      <c r="A39" s="218" t="s">
        <v>17202</v>
      </c>
      <c r="B39" s="220">
        <v>45383</v>
      </c>
      <c r="C39" s="218">
        <v>1513101190</v>
      </c>
      <c r="D39" s="219" t="s">
        <v>6564</v>
      </c>
      <c r="E39" s="218">
        <v>6</v>
      </c>
      <c r="F39" s="221">
        <v>20</v>
      </c>
      <c r="G39" s="221">
        <f t="shared" si="0"/>
        <v>120</v>
      </c>
      <c r="H39" s="218">
        <v>35250</v>
      </c>
      <c r="I39" s="220">
        <v>45427</v>
      </c>
      <c r="J39" s="222" t="s">
        <v>11411</v>
      </c>
      <c r="K39" s="195" t="s">
        <v>11406</v>
      </c>
      <c r="L39" s="116"/>
      <c r="M39" s="117" t="s">
        <v>10282</v>
      </c>
      <c r="N39" s="352">
        <v>45525</v>
      </c>
    </row>
    <row r="40" spans="1:14" hidden="1" x14ac:dyDescent="0.25">
      <c r="A40" s="218" t="s">
        <v>17202</v>
      </c>
      <c r="B40" s="220">
        <v>45383</v>
      </c>
      <c r="C40" s="218">
        <v>1519108530</v>
      </c>
      <c r="D40" s="219" t="s">
        <v>6568</v>
      </c>
      <c r="E40" s="218">
        <v>6</v>
      </c>
      <c r="F40" s="221">
        <v>25</v>
      </c>
      <c r="G40" s="221">
        <f t="shared" si="0"/>
        <v>150</v>
      </c>
      <c r="H40" s="218">
        <v>35250</v>
      </c>
      <c r="I40" s="220">
        <v>45427</v>
      </c>
      <c r="J40" s="222" t="s">
        <v>11411</v>
      </c>
      <c r="K40" s="195" t="s">
        <v>11406</v>
      </c>
      <c r="L40" s="116"/>
      <c r="M40" s="117" t="s">
        <v>10282</v>
      </c>
      <c r="N40" s="352">
        <v>45525</v>
      </c>
    </row>
    <row r="41" spans="1:14" hidden="1" x14ac:dyDescent="0.25">
      <c r="A41" s="218" t="s">
        <v>17202</v>
      </c>
      <c r="B41" s="220">
        <v>45383</v>
      </c>
      <c r="C41" s="218">
        <v>1519108540</v>
      </c>
      <c r="D41" s="219" t="s">
        <v>11419</v>
      </c>
      <c r="E41" s="218">
        <v>6</v>
      </c>
      <c r="F41" s="221">
        <v>33</v>
      </c>
      <c r="G41" s="221">
        <f t="shared" si="0"/>
        <v>198</v>
      </c>
      <c r="H41" s="218">
        <v>35250</v>
      </c>
      <c r="I41" s="220">
        <v>45427</v>
      </c>
      <c r="J41" s="222" t="s">
        <v>11411</v>
      </c>
      <c r="K41" s="195" t="s">
        <v>11406</v>
      </c>
      <c r="L41" s="116"/>
      <c r="M41" s="117" t="s">
        <v>10282</v>
      </c>
      <c r="N41" s="352">
        <v>45525</v>
      </c>
    </row>
    <row r="42" spans="1:14" hidden="1" x14ac:dyDescent="0.25">
      <c r="A42" s="218" t="s">
        <v>17203</v>
      </c>
      <c r="B42" s="220">
        <v>45385</v>
      </c>
      <c r="C42" s="218">
        <v>1112103360</v>
      </c>
      <c r="D42" s="219" t="s">
        <v>7024</v>
      </c>
      <c r="E42" s="218">
        <v>15</v>
      </c>
      <c r="F42" s="221">
        <v>2985</v>
      </c>
      <c r="G42" s="221">
        <f t="shared" si="0"/>
        <v>44775</v>
      </c>
      <c r="H42" s="218">
        <v>34953</v>
      </c>
      <c r="I42" s="220">
        <v>45393</v>
      </c>
      <c r="J42" s="222" t="s">
        <v>11411</v>
      </c>
      <c r="K42" s="195" t="s">
        <v>11406</v>
      </c>
      <c r="L42" s="116"/>
      <c r="M42" s="117" t="s">
        <v>10282</v>
      </c>
      <c r="N42" s="352">
        <v>45484</v>
      </c>
    </row>
    <row r="43" spans="1:14" hidden="1" x14ac:dyDescent="0.25">
      <c r="A43" s="218" t="s">
        <v>17203</v>
      </c>
      <c r="B43" s="220">
        <v>45385</v>
      </c>
      <c r="C43" s="218">
        <v>1112103370</v>
      </c>
      <c r="D43" s="219" t="s">
        <v>7022</v>
      </c>
      <c r="E43" s="218">
        <v>15</v>
      </c>
      <c r="F43" s="221">
        <v>3079</v>
      </c>
      <c r="G43" s="221">
        <f t="shared" si="0"/>
        <v>46185</v>
      </c>
      <c r="H43" s="218">
        <v>34953</v>
      </c>
      <c r="I43" s="220">
        <v>45393</v>
      </c>
      <c r="J43" s="222" t="s">
        <v>11411</v>
      </c>
      <c r="K43" s="195" t="s">
        <v>11406</v>
      </c>
      <c r="L43" s="116"/>
      <c r="M43" s="117" t="s">
        <v>10282</v>
      </c>
      <c r="N43" s="352">
        <v>45484</v>
      </c>
    </row>
    <row r="44" spans="1:14" hidden="1" x14ac:dyDescent="0.25">
      <c r="A44" s="218" t="s">
        <v>16228</v>
      </c>
      <c r="B44" s="220">
        <v>45386</v>
      </c>
      <c r="C44" s="218">
        <v>1214103120</v>
      </c>
      <c r="D44" s="260" t="s">
        <v>10601</v>
      </c>
      <c r="E44" s="218">
        <v>2</v>
      </c>
      <c r="F44" s="221">
        <v>1184</v>
      </c>
      <c r="G44" s="221">
        <f t="shared" si="0"/>
        <v>2368</v>
      </c>
      <c r="H44" s="218">
        <v>34954</v>
      </c>
      <c r="I44" s="220">
        <v>45393</v>
      </c>
      <c r="J44" s="199" t="s">
        <v>11414</v>
      </c>
      <c r="K44" s="195" t="s">
        <v>11406</v>
      </c>
      <c r="L44" s="116" t="s">
        <v>16645</v>
      </c>
      <c r="M44" s="117" t="s">
        <v>10282</v>
      </c>
      <c r="N44" s="352">
        <v>45897</v>
      </c>
    </row>
    <row r="45" spans="1:14" hidden="1" x14ac:dyDescent="0.25">
      <c r="A45" s="218" t="s">
        <v>16228</v>
      </c>
      <c r="B45" s="220">
        <v>45386</v>
      </c>
      <c r="C45" s="218">
        <v>1214101540</v>
      </c>
      <c r="D45" s="219" t="s">
        <v>10606</v>
      </c>
      <c r="E45" s="218">
        <v>4</v>
      </c>
      <c r="F45" s="221">
        <v>211</v>
      </c>
      <c r="G45" s="221">
        <f t="shared" si="0"/>
        <v>844</v>
      </c>
      <c r="H45" s="218">
        <v>34954</v>
      </c>
      <c r="I45" s="220">
        <v>45393</v>
      </c>
      <c r="J45" s="199" t="s">
        <v>11414</v>
      </c>
      <c r="K45" s="195" t="s">
        <v>11406</v>
      </c>
      <c r="L45" s="116" t="s">
        <v>8963</v>
      </c>
      <c r="M45" s="117" t="s">
        <v>10282</v>
      </c>
      <c r="N45" s="352">
        <v>45484</v>
      </c>
    </row>
    <row r="46" spans="1:14" hidden="1" x14ac:dyDescent="0.25">
      <c r="A46" s="218" t="s">
        <v>17204</v>
      </c>
      <c r="B46" s="220">
        <v>45386</v>
      </c>
      <c r="C46" s="218">
        <v>1248100440</v>
      </c>
      <c r="D46" s="219" t="s">
        <v>10674</v>
      </c>
      <c r="E46" s="218">
        <v>3</v>
      </c>
      <c r="F46" s="221">
        <v>1512.17</v>
      </c>
      <c r="G46" s="221">
        <f t="shared" ref="G46:G109" si="1">+E46*F46</f>
        <v>4536.51</v>
      </c>
      <c r="H46" s="218">
        <v>34974</v>
      </c>
      <c r="I46" s="220">
        <v>45397</v>
      </c>
      <c r="J46" s="222" t="s">
        <v>11411</v>
      </c>
      <c r="K46" s="195" t="s">
        <v>11420</v>
      </c>
      <c r="L46" s="116" t="s">
        <v>8963</v>
      </c>
      <c r="M46" s="117" t="s">
        <v>10282</v>
      </c>
      <c r="N46" s="352">
        <v>45470</v>
      </c>
    </row>
    <row r="47" spans="1:14" hidden="1" x14ac:dyDescent="0.25">
      <c r="A47" s="218" t="s">
        <v>17205</v>
      </c>
      <c r="B47" s="220">
        <v>45391</v>
      </c>
      <c r="C47" s="218">
        <v>1112100430</v>
      </c>
      <c r="D47" s="219" t="s">
        <v>7759</v>
      </c>
      <c r="E47" s="218">
        <v>200</v>
      </c>
      <c r="F47" s="221">
        <v>6.6</v>
      </c>
      <c r="G47" s="221">
        <f t="shared" si="1"/>
        <v>1320</v>
      </c>
      <c r="H47" s="218">
        <v>35001</v>
      </c>
      <c r="I47" s="220">
        <v>45398</v>
      </c>
      <c r="J47" s="222" t="s">
        <v>15668</v>
      </c>
      <c r="K47" s="195" t="s">
        <v>11406</v>
      </c>
      <c r="L47" s="116" t="s">
        <v>8963</v>
      </c>
      <c r="M47" s="117" t="s">
        <v>10282</v>
      </c>
      <c r="N47" s="352">
        <v>45484</v>
      </c>
    </row>
    <row r="48" spans="1:14" hidden="1" x14ac:dyDescent="0.25">
      <c r="A48" s="218" t="s">
        <v>17205</v>
      </c>
      <c r="B48" s="220">
        <v>45391</v>
      </c>
      <c r="C48" s="218">
        <v>1112102150</v>
      </c>
      <c r="D48" s="219" t="s">
        <v>6545</v>
      </c>
      <c r="E48" s="218">
        <v>20</v>
      </c>
      <c r="F48" s="221">
        <v>121.28</v>
      </c>
      <c r="G48" s="221">
        <f t="shared" si="1"/>
        <v>2425.6</v>
      </c>
      <c r="H48" s="218">
        <v>35001</v>
      </c>
      <c r="I48" s="220">
        <v>45398</v>
      </c>
      <c r="J48" s="222" t="s">
        <v>11411</v>
      </c>
      <c r="K48" s="195" t="s">
        <v>11406</v>
      </c>
      <c r="L48" s="116" t="s">
        <v>8963</v>
      </c>
      <c r="M48" s="117" t="s">
        <v>10282</v>
      </c>
      <c r="N48" s="352">
        <v>45484</v>
      </c>
    </row>
    <row r="49" spans="1:14" hidden="1" x14ac:dyDescent="0.25">
      <c r="A49" s="218" t="s">
        <v>17205</v>
      </c>
      <c r="B49" s="220">
        <v>45391</v>
      </c>
      <c r="C49" s="218">
        <v>1519101370</v>
      </c>
      <c r="D49" s="260" t="s">
        <v>11421</v>
      </c>
      <c r="E49" s="218">
        <v>2</v>
      </c>
      <c r="F49" s="221">
        <v>2422.08</v>
      </c>
      <c r="G49" s="221">
        <f t="shared" si="1"/>
        <v>4844.16</v>
      </c>
      <c r="H49" s="218">
        <v>35001</v>
      </c>
      <c r="I49" s="220">
        <v>45398</v>
      </c>
      <c r="J49" s="222" t="s">
        <v>11411</v>
      </c>
      <c r="K49" s="195" t="s">
        <v>11406</v>
      </c>
      <c r="L49" s="116" t="s">
        <v>12323</v>
      </c>
      <c r="M49" s="117" t="s">
        <v>10282</v>
      </c>
      <c r="N49" s="352">
        <v>45654</v>
      </c>
    </row>
    <row r="50" spans="1:14" hidden="1" x14ac:dyDescent="0.25">
      <c r="A50" s="218" t="s">
        <v>17219</v>
      </c>
      <c r="B50" s="220">
        <v>45391</v>
      </c>
      <c r="C50" s="218">
        <v>1120100050</v>
      </c>
      <c r="D50" s="219" t="s">
        <v>7612</v>
      </c>
      <c r="E50" s="218">
        <v>6</v>
      </c>
      <c r="F50" s="221">
        <v>713</v>
      </c>
      <c r="G50" s="221">
        <f t="shared" si="1"/>
        <v>4278</v>
      </c>
      <c r="H50" s="218">
        <v>35002</v>
      </c>
      <c r="I50" s="220">
        <v>45398</v>
      </c>
      <c r="J50" s="222" t="s">
        <v>11411</v>
      </c>
      <c r="K50" s="195" t="s">
        <v>11406</v>
      </c>
      <c r="L50" s="116" t="s">
        <v>8963</v>
      </c>
      <c r="M50" s="117" t="s">
        <v>10282</v>
      </c>
      <c r="N50" s="352">
        <v>45484</v>
      </c>
    </row>
    <row r="51" spans="1:14" hidden="1" x14ac:dyDescent="0.25">
      <c r="A51" s="218" t="s">
        <v>17219</v>
      </c>
      <c r="B51" s="220">
        <v>45370</v>
      </c>
      <c r="C51" s="218">
        <v>1120100070</v>
      </c>
      <c r="D51" s="219" t="s">
        <v>7616</v>
      </c>
      <c r="E51" s="218">
        <v>4</v>
      </c>
      <c r="F51" s="221">
        <v>631</v>
      </c>
      <c r="G51" s="221">
        <f t="shared" si="1"/>
        <v>2524</v>
      </c>
      <c r="H51" s="218">
        <v>35002</v>
      </c>
      <c r="I51" s="220">
        <v>45398</v>
      </c>
      <c r="J51" s="222" t="s">
        <v>11411</v>
      </c>
      <c r="K51" s="195" t="s">
        <v>11406</v>
      </c>
      <c r="L51" s="116"/>
      <c r="M51" s="117" t="s">
        <v>10282</v>
      </c>
      <c r="N51" s="352">
        <v>45484</v>
      </c>
    </row>
    <row r="52" spans="1:14" hidden="1" x14ac:dyDescent="0.25">
      <c r="A52" s="218" t="s">
        <v>17220</v>
      </c>
      <c r="B52" s="220">
        <v>45370</v>
      </c>
      <c r="C52" s="218">
        <v>1518100600</v>
      </c>
      <c r="D52" s="219" t="s">
        <v>8380</v>
      </c>
      <c r="E52" s="218">
        <v>1</v>
      </c>
      <c r="F52" s="221">
        <v>5269.46</v>
      </c>
      <c r="G52" s="221">
        <f t="shared" si="1"/>
        <v>5269.46</v>
      </c>
      <c r="H52" s="218">
        <v>34973</v>
      </c>
      <c r="I52" s="220">
        <v>45397</v>
      </c>
      <c r="J52" s="222" t="s">
        <v>11409</v>
      </c>
      <c r="K52" s="195" t="s">
        <v>11406</v>
      </c>
      <c r="L52" s="116" t="s">
        <v>12315</v>
      </c>
      <c r="M52" s="117" t="s">
        <v>10282</v>
      </c>
      <c r="N52" s="352">
        <v>45654</v>
      </c>
    </row>
    <row r="53" spans="1:14" hidden="1" x14ac:dyDescent="0.25">
      <c r="A53" s="218" t="s">
        <v>17221</v>
      </c>
      <c r="B53" s="220">
        <v>45421</v>
      </c>
      <c r="C53" s="218">
        <v>1318101510</v>
      </c>
      <c r="D53" s="219" t="s">
        <v>7416</v>
      </c>
      <c r="E53" s="218">
        <v>3</v>
      </c>
      <c r="F53" s="221">
        <v>91</v>
      </c>
      <c r="G53" s="221">
        <f t="shared" si="1"/>
        <v>273</v>
      </c>
      <c r="H53" s="218">
        <v>35253</v>
      </c>
      <c r="I53" s="220">
        <v>45427</v>
      </c>
      <c r="J53" s="199" t="s">
        <v>11414</v>
      </c>
      <c r="K53" s="195" t="s">
        <v>11406</v>
      </c>
      <c r="L53" s="116"/>
      <c r="M53" s="117" t="s">
        <v>10282</v>
      </c>
      <c r="N53" s="352">
        <v>45484</v>
      </c>
    </row>
    <row r="54" spans="1:14" hidden="1" x14ac:dyDescent="0.25">
      <c r="A54" s="218" t="s">
        <v>17221</v>
      </c>
      <c r="B54" s="220">
        <v>45421</v>
      </c>
      <c r="C54" s="218">
        <v>1318101640</v>
      </c>
      <c r="D54" s="219" t="s">
        <v>7234</v>
      </c>
      <c r="E54" s="218">
        <v>4</v>
      </c>
      <c r="F54" s="221">
        <v>91</v>
      </c>
      <c r="G54" s="221">
        <f t="shared" si="1"/>
        <v>364</v>
      </c>
      <c r="H54" s="218">
        <v>35253</v>
      </c>
      <c r="I54" s="220">
        <v>45427</v>
      </c>
      <c r="J54" s="199" t="s">
        <v>11414</v>
      </c>
      <c r="K54" s="195" t="s">
        <v>11406</v>
      </c>
      <c r="L54" s="116"/>
      <c r="M54" s="117" t="s">
        <v>10282</v>
      </c>
      <c r="N54" s="352">
        <v>45484</v>
      </c>
    </row>
    <row r="55" spans="1:14" hidden="1" x14ac:dyDescent="0.25">
      <c r="A55" s="218" t="s">
        <v>17222</v>
      </c>
      <c r="B55" s="220">
        <v>45426</v>
      </c>
      <c r="C55" s="218">
        <v>1510107420</v>
      </c>
      <c r="D55" s="219" t="s">
        <v>10923</v>
      </c>
      <c r="E55" s="218">
        <v>18</v>
      </c>
      <c r="F55" s="221">
        <v>10.5</v>
      </c>
      <c r="G55" s="221">
        <f t="shared" si="1"/>
        <v>189</v>
      </c>
      <c r="H55" s="218">
        <v>35408</v>
      </c>
      <c r="I55" s="220">
        <v>45442</v>
      </c>
      <c r="J55" s="222" t="s">
        <v>11422</v>
      </c>
      <c r="K55" s="195" t="s">
        <v>11406</v>
      </c>
      <c r="L55" s="116" t="s">
        <v>12320</v>
      </c>
      <c r="M55" s="117" t="s">
        <v>10282</v>
      </c>
      <c r="N55" s="352">
        <v>45654</v>
      </c>
    </row>
    <row r="56" spans="1:14" hidden="1" x14ac:dyDescent="0.25">
      <c r="A56" s="218" t="s">
        <v>17222</v>
      </c>
      <c r="B56" s="220">
        <v>45426</v>
      </c>
      <c r="C56" s="218">
        <v>1510107430</v>
      </c>
      <c r="D56" s="219" t="s">
        <v>10924</v>
      </c>
      <c r="E56" s="218">
        <v>48</v>
      </c>
      <c r="F56" s="221">
        <v>14.67</v>
      </c>
      <c r="G56" s="221">
        <f t="shared" si="1"/>
        <v>704.16</v>
      </c>
      <c r="H56" s="218">
        <v>35408</v>
      </c>
      <c r="I56" s="220">
        <v>45442</v>
      </c>
      <c r="J56" s="222" t="s">
        <v>11422</v>
      </c>
      <c r="K56" s="195" t="s">
        <v>11406</v>
      </c>
      <c r="L56" s="116" t="s">
        <v>12320</v>
      </c>
      <c r="M56" s="117" t="s">
        <v>10282</v>
      </c>
      <c r="N56" s="352">
        <v>45654</v>
      </c>
    </row>
    <row r="57" spans="1:14" hidden="1" x14ac:dyDescent="0.25">
      <c r="A57" s="218" t="s">
        <v>17222</v>
      </c>
      <c r="B57" s="220">
        <v>45426</v>
      </c>
      <c r="C57" s="218">
        <v>1510107440</v>
      </c>
      <c r="D57" s="219" t="s">
        <v>10925</v>
      </c>
      <c r="E57" s="218">
        <v>18</v>
      </c>
      <c r="F57" s="221">
        <v>53.33</v>
      </c>
      <c r="G57" s="221">
        <f t="shared" si="1"/>
        <v>959.93999999999994</v>
      </c>
      <c r="H57" s="218">
        <v>35408</v>
      </c>
      <c r="I57" s="220">
        <v>45442</v>
      </c>
      <c r="J57" s="222" t="s">
        <v>11422</v>
      </c>
      <c r="K57" s="195" t="s">
        <v>11406</v>
      </c>
      <c r="L57" s="116" t="s">
        <v>12320</v>
      </c>
      <c r="M57" s="117" t="s">
        <v>10282</v>
      </c>
      <c r="N57" s="352">
        <v>45654</v>
      </c>
    </row>
    <row r="58" spans="1:14" hidden="1" x14ac:dyDescent="0.25">
      <c r="A58" s="218" t="s">
        <v>17222</v>
      </c>
      <c r="B58" s="220">
        <v>45426</v>
      </c>
      <c r="C58" s="218">
        <v>1510107450</v>
      </c>
      <c r="D58" s="219" t="s">
        <v>10926</v>
      </c>
      <c r="E58" s="218">
        <v>30</v>
      </c>
      <c r="F58" s="221">
        <v>30.83</v>
      </c>
      <c r="G58" s="221">
        <f t="shared" si="1"/>
        <v>924.9</v>
      </c>
      <c r="H58" s="218">
        <v>35408</v>
      </c>
      <c r="I58" s="220">
        <v>45442</v>
      </c>
      <c r="J58" s="222" t="s">
        <v>11422</v>
      </c>
      <c r="K58" s="195" t="s">
        <v>11406</v>
      </c>
      <c r="L58" s="116" t="s">
        <v>12320</v>
      </c>
      <c r="M58" s="117" t="s">
        <v>10282</v>
      </c>
      <c r="N58" s="352">
        <v>45654</v>
      </c>
    </row>
    <row r="59" spans="1:14" hidden="1" x14ac:dyDescent="0.25">
      <c r="A59" s="218" t="s">
        <v>17222</v>
      </c>
      <c r="B59" s="220">
        <v>45426</v>
      </c>
      <c r="C59" s="218">
        <v>1810102240</v>
      </c>
      <c r="D59" s="219" t="s">
        <v>8215</v>
      </c>
      <c r="E59" s="218">
        <v>48</v>
      </c>
      <c r="F59" s="221">
        <v>9.67</v>
      </c>
      <c r="G59" s="221">
        <f t="shared" si="1"/>
        <v>464.15999999999997</v>
      </c>
      <c r="H59" s="218">
        <v>35408</v>
      </c>
      <c r="I59" s="220">
        <v>45442</v>
      </c>
      <c r="J59" s="222" t="s">
        <v>11422</v>
      </c>
      <c r="K59" s="195" t="s">
        <v>11406</v>
      </c>
      <c r="L59" s="116" t="s">
        <v>12320</v>
      </c>
      <c r="M59" s="117" t="s">
        <v>10282</v>
      </c>
      <c r="N59" s="352">
        <v>45654</v>
      </c>
    </row>
    <row r="60" spans="1:14" hidden="1" x14ac:dyDescent="0.25">
      <c r="A60" s="218" t="s">
        <v>17223</v>
      </c>
      <c r="B60" s="220">
        <v>45427</v>
      </c>
      <c r="C60" s="218">
        <v>1524102220</v>
      </c>
      <c r="D60" s="219" t="s">
        <v>7503</v>
      </c>
      <c r="E60" s="218">
        <v>2</v>
      </c>
      <c r="F60" s="221">
        <v>399</v>
      </c>
      <c r="G60" s="221">
        <f t="shared" si="1"/>
        <v>798</v>
      </c>
      <c r="H60" s="218">
        <v>35426</v>
      </c>
      <c r="I60" s="220">
        <v>45448</v>
      </c>
      <c r="J60" s="222" t="s">
        <v>11411</v>
      </c>
      <c r="K60" s="195" t="s">
        <v>11406</v>
      </c>
      <c r="L60" s="116" t="s">
        <v>12323</v>
      </c>
      <c r="M60" s="117" t="s">
        <v>10282</v>
      </c>
      <c r="N60" s="352">
        <v>45654</v>
      </c>
    </row>
    <row r="61" spans="1:14" hidden="1" x14ac:dyDescent="0.25">
      <c r="A61" s="218" t="s">
        <v>17223</v>
      </c>
      <c r="B61" s="220">
        <v>45427</v>
      </c>
      <c r="C61" s="218">
        <v>1524102230</v>
      </c>
      <c r="D61" s="219" t="s">
        <v>7174</v>
      </c>
      <c r="E61" s="218">
        <v>1</v>
      </c>
      <c r="F61" s="221">
        <v>828</v>
      </c>
      <c r="G61" s="221">
        <f t="shared" si="1"/>
        <v>828</v>
      </c>
      <c r="H61" s="218">
        <v>35426</v>
      </c>
      <c r="I61" s="220">
        <v>45448</v>
      </c>
      <c r="J61" s="222" t="s">
        <v>11411</v>
      </c>
      <c r="K61" s="195" t="s">
        <v>11406</v>
      </c>
      <c r="L61" s="116" t="s">
        <v>12323</v>
      </c>
      <c r="M61" s="117" t="s">
        <v>10282</v>
      </c>
      <c r="N61" s="352">
        <v>45654</v>
      </c>
    </row>
    <row r="62" spans="1:14" hidden="1" x14ac:dyDescent="0.25">
      <c r="A62" s="218" t="s">
        <v>17223</v>
      </c>
      <c r="B62" s="220">
        <v>45427</v>
      </c>
      <c r="C62" s="218">
        <v>1524102280</v>
      </c>
      <c r="D62" s="219" t="s">
        <v>7604</v>
      </c>
      <c r="E62" s="218">
        <v>2</v>
      </c>
      <c r="F62" s="221">
        <v>88</v>
      </c>
      <c r="G62" s="221">
        <f t="shared" si="1"/>
        <v>176</v>
      </c>
      <c r="H62" s="218">
        <v>35426</v>
      </c>
      <c r="I62" s="220">
        <v>45448</v>
      </c>
      <c r="J62" s="222" t="s">
        <v>11411</v>
      </c>
      <c r="K62" s="195" t="s">
        <v>11406</v>
      </c>
      <c r="L62" s="116" t="s">
        <v>12323</v>
      </c>
      <c r="M62" s="117" t="s">
        <v>10282</v>
      </c>
      <c r="N62" s="352">
        <v>45654</v>
      </c>
    </row>
    <row r="63" spans="1:14" hidden="1" x14ac:dyDescent="0.25">
      <c r="A63" s="218" t="s">
        <v>17223</v>
      </c>
      <c r="B63" s="220">
        <v>45427</v>
      </c>
      <c r="C63" s="218">
        <v>1524102290</v>
      </c>
      <c r="D63" s="219" t="s">
        <v>7598</v>
      </c>
      <c r="E63" s="218">
        <v>1</v>
      </c>
      <c r="F63" s="221">
        <v>81</v>
      </c>
      <c r="G63" s="221">
        <f t="shared" si="1"/>
        <v>81</v>
      </c>
      <c r="H63" s="218">
        <v>35426</v>
      </c>
      <c r="I63" s="220">
        <v>45448</v>
      </c>
      <c r="J63" s="222" t="s">
        <v>11411</v>
      </c>
      <c r="K63" s="195" t="s">
        <v>11406</v>
      </c>
      <c r="L63" s="116" t="s">
        <v>12323</v>
      </c>
      <c r="M63" s="117" t="s">
        <v>10282</v>
      </c>
      <c r="N63" s="352">
        <v>45654</v>
      </c>
    </row>
    <row r="64" spans="1:14" hidden="1" x14ac:dyDescent="0.25">
      <c r="A64" s="218" t="s">
        <v>17223</v>
      </c>
      <c r="B64" s="220">
        <v>45427</v>
      </c>
      <c r="C64" s="218">
        <v>1524102300</v>
      </c>
      <c r="D64" s="219" t="s">
        <v>7595</v>
      </c>
      <c r="E64" s="218">
        <v>2</v>
      </c>
      <c r="F64" s="221">
        <v>84</v>
      </c>
      <c r="G64" s="221">
        <f t="shared" si="1"/>
        <v>168</v>
      </c>
      <c r="H64" s="218">
        <v>35426</v>
      </c>
      <c r="I64" s="220">
        <v>45448</v>
      </c>
      <c r="J64" s="222" t="s">
        <v>11411</v>
      </c>
      <c r="K64" s="195" t="s">
        <v>11406</v>
      </c>
      <c r="L64" s="116" t="s">
        <v>12323</v>
      </c>
      <c r="M64" s="117" t="s">
        <v>10282</v>
      </c>
      <c r="N64" s="352">
        <v>45654</v>
      </c>
    </row>
    <row r="65" spans="1:14" hidden="1" x14ac:dyDescent="0.25">
      <c r="A65" s="218" t="s">
        <v>17223</v>
      </c>
      <c r="B65" s="220">
        <v>45427</v>
      </c>
      <c r="C65" s="218">
        <v>1524102320</v>
      </c>
      <c r="D65" s="219" t="s">
        <v>6519</v>
      </c>
      <c r="E65" s="218">
        <v>8</v>
      </c>
      <c r="F65" s="221">
        <v>23</v>
      </c>
      <c r="G65" s="221">
        <f t="shared" si="1"/>
        <v>184</v>
      </c>
      <c r="H65" s="218">
        <v>35426</v>
      </c>
      <c r="I65" s="220">
        <v>45448</v>
      </c>
      <c r="J65" s="222" t="s">
        <v>11411</v>
      </c>
      <c r="K65" s="195" t="s">
        <v>11406</v>
      </c>
      <c r="L65" s="116" t="s">
        <v>12323</v>
      </c>
      <c r="M65" s="117" t="s">
        <v>10282</v>
      </c>
      <c r="N65" s="352">
        <v>45654</v>
      </c>
    </row>
    <row r="66" spans="1:14" hidden="1" x14ac:dyDescent="0.25">
      <c r="A66" s="218" t="s">
        <v>17223</v>
      </c>
      <c r="B66" s="220">
        <v>45427</v>
      </c>
      <c r="C66" s="218">
        <v>1524102330</v>
      </c>
      <c r="D66" s="219" t="s">
        <v>7588</v>
      </c>
      <c r="E66" s="218">
        <v>2</v>
      </c>
      <c r="F66" s="221">
        <v>96</v>
      </c>
      <c r="G66" s="221">
        <f t="shared" si="1"/>
        <v>192</v>
      </c>
      <c r="H66" s="218">
        <v>35426</v>
      </c>
      <c r="I66" s="220">
        <v>45448</v>
      </c>
      <c r="J66" s="222" t="s">
        <v>11411</v>
      </c>
      <c r="K66" s="195" t="s">
        <v>11406</v>
      </c>
      <c r="L66" s="116" t="s">
        <v>12323</v>
      </c>
      <c r="M66" s="117" t="s">
        <v>10282</v>
      </c>
      <c r="N66" s="352">
        <v>45654</v>
      </c>
    </row>
    <row r="67" spans="1:14" hidden="1" x14ac:dyDescent="0.25">
      <c r="A67" s="218" t="s">
        <v>17224</v>
      </c>
      <c r="B67" s="220">
        <v>45442</v>
      </c>
      <c r="C67" s="218">
        <v>1810104130</v>
      </c>
      <c r="D67" s="219" t="s">
        <v>4955</v>
      </c>
      <c r="E67" s="218">
        <v>150</v>
      </c>
      <c r="F67" s="221">
        <v>1.77</v>
      </c>
      <c r="G67" s="221">
        <f t="shared" si="1"/>
        <v>265.5</v>
      </c>
      <c r="H67" s="218">
        <v>35473</v>
      </c>
      <c r="I67" s="220">
        <v>45453</v>
      </c>
      <c r="J67" s="222" t="s">
        <v>11411</v>
      </c>
      <c r="K67" s="195" t="s">
        <v>11406</v>
      </c>
      <c r="L67" s="116" t="s">
        <v>12323</v>
      </c>
      <c r="M67" s="117" t="s">
        <v>10282</v>
      </c>
      <c r="N67" s="352">
        <v>45654</v>
      </c>
    </row>
    <row r="68" spans="1:14" hidden="1" x14ac:dyDescent="0.25">
      <c r="A68" s="218" t="s">
        <v>17224</v>
      </c>
      <c r="B68" s="220">
        <v>45442</v>
      </c>
      <c r="C68" s="218">
        <v>1810104150</v>
      </c>
      <c r="D68" s="219" t="s">
        <v>7706</v>
      </c>
      <c r="E68" s="218">
        <v>280</v>
      </c>
      <c r="F68" s="221">
        <v>2.35</v>
      </c>
      <c r="G68" s="221">
        <f t="shared" si="1"/>
        <v>658</v>
      </c>
      <c r="H68" s="218">
        <v>35473</v>
      </c>
      <c r="I68" s="220">
        <v>45453</v>
      </c>
      <c r="J68" s="222" t="s">
        <v>11411</v>
      </c>
      <c r="K68" s="195" t="s">
        <v>11406</v>
      </c>
      <c r="L68" s="116" t="s">
        <v>12323</v>
      </c>
      <c r="M68" s="117" t="s">
        <v>10282</v>
      </c>
      <c r="N68" s="352">
        <v>45654</v>
      </c>
    </row>
    <row r="69" spans="1:14" hidden="1" x14ac:dyDescent="0.25">
      <c r="A69" s="218" t="s">
        <v>17224</v>
      </c>
      <c r="B69" s="220">
        <v>45442</v>
      </c>
      <c r="C69" s="218">
        <v>1810104160</v>
      </c>
      <c r="D69" s="219" t="s">
        <v>6463</v>
      </c>
      <c r="E69" s="218">
        <v>200</v>
      </c>
      <c r="F69" s="221">
        <v>3</v>
      </c>
      <c r="G69" s="221">
        <f t="shared" si="1"/>
        <v>600</v>
      </c>
      <c r="H69" s="218">
        <v>35473</v>
      </c>
      <c r="I69" s="220">
        <v>45453</v>
      </c>
      <c r="J69" s="222" t="s">
        <v>11411</v>
      </c>
      <c r="K69" s="195" t="s">
        <v>11406</v>
      </c>
      <c r="L69" s="116" t="s">
        <v>12326</v>
      </c>
      <c r="M69" s="117" t="s">
        <v>10282</v>
      </c>
      <c r="N69" s="352">
        <v>45654</v>
      </c>
    </row>
    <row r="70" spans="1:14" hidden="1" x14ac:dyDescent="0.25">
      <c r="A70" s="218" t="s">
        <v>17224</v>
      </c>
      <c r="B70" s="220">
        <v>45442</v>
      </c>
      <c r="C70" s="218">
        <v>1810104310</v>
      </c>
      <c r="D70" s="219" t="s">
        <v>7368</v>
      </c>
      <c r="E70" s="218">
        <v>100</v>
      </c>
      <c r="F70" s="221">
        <v>4.45</v>
      </c>
      <c r="G70" s="221">
        <f t="shared" si="1"/>
        <v>445</v>
      </c>
      <c r="H70" s="218">
        <v>35473</v>
      </c>
      <c r="I70" s="220">
        <v>45453</v>
      </c>
      <c r="J70" s="222" t="s">
        <v>11411</v>
      </c>
      <c r="K70" s="195" t="s">
        <v>11406</v>
      </c>
      <c r="L70" s="116" t="s">
        <v>12323</v>
      </c>
      <c r="M70" s="117" t="s">
        <v>10282</v>
      </c>
      <c r="N70" s="352">
        <v>45654</v>
      </c>
    </row>
    <row r="71" spans="1:14" hidden="1" x14ac:dyDescent="0.25">
      <c r="A71" s="218" t="s">
        <v>17224</v>
      </c>
      <c r="B71" s="220">
        <v>45442</v>
      </c>
      <c r="C71" s="218">
        <v>1810104390</v>
      </c>
      <c r="D71" s="219" t="s">
        <v>10532</v>
      </c>
      <c r="E71" s="218">
        <v>700</v>
      </c>
      <c r="F71" s="221">
        <v>3.41</v>
      </c>
      <c r="G71" s="221">
        <f t="shared" si="1"/>
        <v>2387</v>
      </c>
      <c r="H71" s="218">
        <v>35473</v>
      </c>
      <c r="I71" s="220">
        <v>45453</v>
      </c>
      <c r="J71" s="222" t="s">
        <v>11411</v>
      </c>
      <c r="K71" s="195" t="s">
        <v>11406</v>
      </c>
      <c r="L71" s="116" t="s">
        <v>12323</v>
      </c>
      <c r="M71" s="117" t="s">
        <v>10282</v>
      </c>
      <c r="N71" s="352">
        <v>45654</v>
      </c>
    </row>
    <row r="72" spans="1:14" hidden="1" x14ac:dyDescent="0.25">
      <c r="A72" s="218" t="s">
        <v>17224</v>
      </c>
      <c r="B72" s="220">
        <v>45442</v>
      </c>
      <c r="C72" s="218">
        <v>1810104410</v>
      </c>
      <c r="D72" s="219" t="s">
        <v>10533</v>
      </c>
      <c r="E72" s="218">
        <v>250</v>
      </c>
      <c r="F72" s="221">
        <v>7.35</v>
      </c>
      <c r="G72" s="221">
        <f t="shared" si="1"/>
        <v>1837.5</v>
      </c>
      <c r="H72" s="218">
        <v>35473</v>
      </c>
      <c r="I72" s="220">
        <v>45453</v>
      </c>
      <c r="J72" s="222" t="s">
        <v>11411</v>
      </c>
      <c r="K72" s="195" t="s">
        <v>11406</v>
      </c>
      <c r="L72" s="116" t="s">
        <v>12323</v>
      </c>
      <c r="M72" s="117" t="s">
        <v>10282</v>
      </c>
      <c r="N72" s="352">
        <v>45654</v>
      </c>
    </row>
    <row r="73" spans="1:14" hidden="1" x14ac:dyDescent="0.25">
      <c r="A73" s="218" t="s">
        <v>17225</v>
      </c>
      <c r="B73" s="220">
        <v>45442</v>
      </c>
      <c r="C73" s="218">
        <v>1113100970</v>
      </c>
      <c r="D73" s="219" t="s">
        <v>8962</v>
      </c>
      <c r="E73" s="218">
        <v>4</v>
      </c>
      <c r="F73" s="221">
        <v>123</v>
      </c>
      <c r="G73" s="221">
        <f t="shared" si="1"/>
        <v>492</v>
      </c>
      <c r="H73" s="218">
        <v>35449</v>
      </c>
      <c r="I73" s="220">
        <v>45453</v>
      </c>
      <c r="J73" s="222" t="s">
        <v>11411</v>
      </c>
      <c r="K73" s="195" t="s">
        <v>11406</v>
      </c>
      <c r="L73" s="116" t="s">
        <v>12323</v>
      </c>
      <c r="M73" s="117" t="s">
        <v>10282</v>
      </c>
      <c r="N73" s="352">
        <v>45654</v>
      </c>
    </row>
    <row r="74" spans="1:14" hidden="1" x14ac:dyDescent="0.25">
      <c r="A74" s="218" t="s">
        <v>17225</v>
      </c>
      <c r="B74" s="220">
        <v>45442</v>
      </c>
      <c r="C74" s="218">
        <v>1114100720</v>
      </c>
      <c r="D74" s="219" t="s">
        <v>6913</v>
      </c>
      <c r="E74" s="218">
        <v>3</v>
      </c>
      <c r="F74" s="221">
        <v>113</v>
      </c>
      <c r="G74" s="221">
        <f t="shared" si="1"/>
        <v>339</v>
      </c>
      <c r="H74" s="218">
        <v>35449</v>
      </c>
      <c r="I74" s="220">
        <v>45453</v>
      </c>
      <c r="J74" s="222" t="s">
        <v>11411</v>
      </c>
      <c r="K74" s="195" t="s">
        <v>11406</v>
      </c>
      <c r="L74" s="116" t="s">
        <v>12325</v>
      </c>
      <c r="M74" s="117" t="s">
        <v>10282</v>
      </c>
      <c r="N74" s="352">
        <v>45654</v>
      </c>
    </row>
    <row r="75" spans="1:14" hidden="1" x14ac:dyDescent="0.25">
      <c r="A75" s="218" t="s">
        <v>17225</v>
      </c>
      <c r="B75" s="220">
        <v>45442</v>
      </c>
      <c r="C75" s="218">
        <v>1120100190</v>
      </c>
      <c r="D75" s="219" t="s">
        <v>2250</v>
      </c>
      <c r="E75" s="218">
        <v>6</v>
      </c>
      <c r="F75" s="221">
        <v>25</v>
      </c>
      <c r="G75" s="221">
        <f t="shared" si="1"/>
        <v>150</v>
      </c>
      <c r="H75" s="218">
        <v>35449</v>
      </c>
      <c r="I75" s="220">
        <v>45453</v>
      </c>
      <c r="J75" s="222" t="s">
        <v>11411</v>
      </c>
      <c r="K75" s="195" t="s">
        <v>11406</v>
      </c>
      <c r="L75" s="116" t="s">
        <v>12323</v>
      </c>
      <c r="M75" s="117" t="s">
        <v>10282</v>
      </c>
      <c r="N75" s="352">
        <v>45654</v>
      </c>
    </row>
    <row r="76" spans="1:14" hidden="1" x14ac:dyDescent="0.25">
      <c r="A76" s="218" t="s">
        <v>17225</v>
      </c>
      <c r="B76" s="220">
        <v>45442</v>
      </c>
      <c r="C76" s="218">
        <v>1120100200</v>
      </c>
      <c r="D76" s="219" t="s">
        <v>7619</v>
      </c>
      <c r="E76" s="218">
        <v>20</v>
      </c>
      <c r="F76" s="221">
        <v>51</v>
      </c>
      <c r="G76" s="221">
        <f t="shared" si="1"/>
        <v>1020</v>
      </c>
      <c r="H76" s="218">
        <v>35449</v>
      </c>
      <c r="I76" s="220">
        <v>45453</v>
      </c>
      <c r="J76" s="222" t="s">
        <v>11411</v>
      </c>
      <c r="K76" s="195" t="s">
        <v>11406</v>
      </c>
      <c r="L76" s="116" t="s">
        <v>12323</v>
      </c>
      <c r="M76" s="117" t="s">
        <v>10282</v>
      </c>
      <c r="N76" s="352">
        <v>45654</v>
      </c>
    </row>
    <row r="77" spans="1:14" hidden="1" x14ac:dyDescent="0.25">
      <c r="A77" s="218" t="s">
        <v>17225</v>
      </c>
      <c r="B77" s="220">
        <v>45442</v>
      </c>
      <c r="C77" s="218">
        <v>1122100000</v>
      </c>
      <c r="D77" s="219" t="s">
        <v>6597</v>
      </c>
      <c r="E77" s="218">
        <v>6</v>
      </c>
      <c r="F77" s="221">
        <v>111</v>
      </c>
      <c r="G77" s="221">
        <f t="shared" si="1"/>
        <v>666</v>
      </c>
      <c r="H77" s="218">
        <v>35449</v>
      </c>
      <c r="I77" s="220">
        <v>45453</v>
      </c>
      <c r="J77" s="222" t="s">
        <v>11411</v>
      </c>
      <c r="K77" s="195" t="s">
        <v>11406</v>
      </c>
      <c r="L77" s="116" t="s">
        <v>12323</v>
      </c>
      <c r="M77" s="117" t="s">
        <v>10282</v>
      </c>
      <c r="N77" s="352">
        <v>45654</v>
      </c>
    </row>
    <row r="78" spans="1:14" hidden="1" x14ac:dyDescent="0.25">
      <c r="A78" s="218" t="s">
        <v>17226</v>
      </c>
      <c r="B78" s="220">
        <v>45442</v>
      </c>
      <c r="C78" s="218">
        <v>1515100080</v>
      </c>
      <c r="D78" s="260" t="s">
        <v>7437</v>
      </c>
      <c r="E78" s="218">
        <v>2</v>
      </c>
      <c r="F78" s="221">
        <v>739</v>
      </c>
      <c r="G78" s="221">
        <f t="shared" si="1"/>
        <v>1478</v>
      </c>
      <c r="H78" s="218">
        <v>35474</v>
      </c>
      <c r="I78" s="220">
        <v>45453</v>
      </c>
      <c r="J78" s="222" t="s">
        <v>11411</v>
      </c>
      <c r="K78" s="195" t="s">
        <v>11406</v>
      </c>
      <c r="L78" s="116" t="s">
        <v>12327</v>
      </c>
      <c r="M78" s="117" t="s">
        <v>10282</v>
      </c>
      <c r="N78" s="352">
        <v>45654</v>
      </c>
    </row>
    <row r="79" spans="1:14" hidden="1" x14ac:dyDescent="0.25">
      <c r="A79" s="218" t="s">
        <v>17226</v>
      </c>
      <c r="B79" s="220">
        <v>45442</v>
      </c>
      <c r="C79" s="218">
        <v>1515100090</v>
      </c>
      <c r="D79" s="219" t="s">
        <v>6811</v>
      </c>
      <c r="E79" s="218">
        <v>1</v>
      </c>
      <c r="F79" s="223">
        <v>1257</v>
      </c>
      <c r="G79" s="223">
        <f t="shared" si="1"/>
        <v>1257</v>
      </c>
      <c r="H79" s="224">
        <v>35474</v>
      </c>
      <c r="I79" s="225">
        <v>45453</v>
      </c>
      <c r="J79" s="226" t="s">
        <v>11411</v>
      </c>
      <c r="K79" s="227" t="s">
        <v>11406</v>
      </c>
      <c r="L79" s="116" t="s">
        <v>12323</v>
      </c>
      <c r="M79" s="117" t="s">
        <v>10282</v>
      </c>
      <c r="N79" s="352">
        <v>45654</v>
      </c>
    </row>
    <row r="80" spans="1:14" hidden="1" x14ac:dyDescent="0.25">
      <c r="A80" s="218" t="s">
        <v>17226</v>
      </c>
      <c r="B80" s="220">
        <v>45442</v>
      </c>
      <c r="C80" s="218">
        <v>1519101450</v>
      </c>
      <c r="D80" s="260" t="s">
        <v>9062</v>
      </c>
      <c r="E80" s="218">
        <v>2</v>
      </c>
      <c r="F80" s="221">
        <v>151</v>
      </c>
      <c r="G80" s="221">
        <f t="shared" si="1"/>
        <v>302</v>
      </c>
      <c r="H80" s="218">
        <v>35474</v>
      </c>
      <c r="I80" s="220">
        <v>45453</v>
      </c>
      <c r="J80" s="222" t="s">
        <v>11411</v>
      </c>
      <c r="K80" s="195" t="s">
        <v>11406</v>
      </c>
      <c r="L80" s="116" t="s">
        <v>12323</v>
      </c>
      <c r="M80" s="117" t="s">
        <v>10282</v>
      </c>
      <c r="N80" s="352">
        <v>45654</v>
      </c>
    </row>
    <row r="81" spans="1:14" hidden="1" x14ac:dyDescent="0.25">
      <c r="A81" s="218" t="s">
        <v>17226</v>
      </c>
      <c r="B81" s="220">
        <v>45442</v>
      </c>
      <c r="C81" s="218">
        <v>1519101550</v>
      </c>
      <c r="D81" s="219" t="s">
        <v>6520</v>
      </c>
      <c r="E81" s="218">
        <v>1</v>
      </c>
      <c r="F81" s="223">
        <v>855</v>
      </c>
      <c r="G81" s="223">
        <f t="shared" si="1"/>
        <v>855</v>
      </c>
      <c r="H81" s="224">
        <v>35474</v>
      </c>
      <c r="I81" s="225">
        <v>45453</v>
      </c>
      <c r="J81" s="226" t="s">
        <v>11411</v>
      </c>
      <c r="K81" s="227" t="s">
        <v>11406</v>
      </c>
      <c r="L81" s="116" t="s">
        <v>12327</v>
      </c>
      <c r="M81" s="117" t="s">
        <v>10282</v>
      </c>
      <c r="N81" s="352">
        <v>45654</v>
      </c>
    </row>
    <row r="82" spans="1:14" hidden="1" x14ac:dyDescent="0.25">
      <c r="A82" s="218" t="s">
        <v>17226</v>
      </c>
      <c r="B82" s="220">
        <v>45442</v>
      </c>
      <c r="C82" s="218">
        <v>1519101560</v>
      </c>
      <c r="D82" s="219" t="s">
        <v>379</v>
      </c>
      <c r="E82" s="218">
        <v>1</v>
      </c>
      <c r="F82" s="223">
        <v>851</v>
      </c>
      <c r="G82" s="223">
        <f t="shared" si="1"/>
        <v>851</v>
      </c>
      <c r="H82" s="224">
        <v>35474</v>
      </c>
      <c r="I82" s="225">
        <v>45453</v>
      </c>
      <c r="J82" s="226" t="s">
        <v>11411</v>
      </c>
      <c r="K82" s="227" t="s">
        <v>11406</v>
      </c>
      <c r="L82" s="116" t="s">
        <v>12327</v>
      </c>
      <c r="M82" s="117" t="s">
        <v>10282</v>
      </c>
      <c r="N82" s="352">
        <v>45654</v>
      </c>
    </row>
    <row r="83" spans="1:14" hidden="1" x14ac:dyDescent="0.25">
      <c r="A83" s="218" t="s">
        <v>17226</v>
      </c>
      <c r="B83" s="220">
        <v>45442</v>
      </c>
      <c r="C83" s="218">
        <v>1519106720</v>
      </c>
      <c r="D83" s="219" t="s">
        <v>6696</v>
      </c>
      <c r="E83" s="218">
        <v>3</v>
      </c>
      <c r="F83" s="223">
        <v>299</v>
      </c>
      <c r="G83" s="223">
        <f t="shared" si="1"/>
        <v>897</v>
      </c>
      <c r="H83" s="224">
        <v>35474</v>
      </c>
      <c r="I83" s="225">
        <v>45453</v>
      </c>
      <c r="J83" s="226" t="s">
        <v>11411</v>
      </c>
      <c r="K83" s="227" t="s">
        <v>11406</v>
      </c>
      <c r="L83" s="116" t="s">
        <v>12323</v>
      </c>
      <c r="M83" s="117" t="s">
        <v>10282</v>
      </c>
      <c r="N83" s="352">
        <v>45654</v>
      </c>
    </row>
    <row r="84" spans="1:14" hidden="1" x14ac:dyDescent="0.25">
      <c r="A84" s="218" t="s">
        <v>17226</v>
      </c>
      <c r="B84" s="220">
        <v>45442</v>
      </c>
      <c r="C84" s="218">
        <v>1519106730</v>
      </c>
      <c r="D84" s="219" t="s">
        <v>6695</v>
      </c>
      <c r="E84" s="218">
        <v>3</v>
      </c>
      <c r="F84" s="223">
        <v>528</v>
      </c>
      <c r="G84" s="223">
        <f t="shared" si="1"/>
        <v>1584</v>
      </c>
      <c r="H84" s="224">
        <v>35474</v>
      </c>
      <c r="I84" s="225">
        <v>45453</v>
      </c>
      <c r="J84" s="226" t="s">
        <v>11411</v>
      </c>
      <c r="K84" s="227" t="s">
        <v>11406</v>
      </c>
      <c r="L84" s="116" t="s">
        <v>12323</v>
      </c>
      <c r="M84" s="117" t="s">
        <v>10282</v>
      </c>
      <c r="N84" s="352">
        <v>45654</v>
      </c>
    </row>
    <row r="85" spans="1:14" hidden="1" x14ac:dyDescent="0.25">
      <c r="A85" s="218" t="s">
        <v>17226</v>
      </c>
      <c r="B85" s="220">
        <v>45442</v>
      </c>
      <c r="C85" s="218">
        <v>1522100190</v>
      </c>
      <c r="D85" s="219" t="s">
        <v>8901</v>
      </c>
      <c r="E85" s="218">
        <v>2</v>
      </c>
      <c r="F85" s="223">
        <v>67</v>
      </c>
      <c r="G85" s="223">
        <f t="shared" si="1"/>
        <v>134</v>
      </c>
      <c r="H85" s="224">
        <v>35474</v>
      </c>
      <c r="I85" s="225">
        <v>45453</v>
      </c>
      <c r="J85" s="226" t="s">
        <v>11411</v>
      </c>
      <c r="K85" s="227" t="s">
        <v>11406</v>
      </c>
      <c r="L85" s="116" t="s">
        <v>12323</v>
      </c>
      <c r="M85" s="117" t="s">
        <v>10282</v>
      </c>
      <c r="N85" s="352">
        <v>45654</v>
      </c>
    </row>
    <row r="86" spans="1:14" hidden="1" x14ac:dyDescent="0.25">
      <c r="A86" s="218" t="s">
        <v>17229</v>
      </c>
      <c r="B86" s="220">
        <v>45442</v>
      </c>
      <c r="C86" s="218">
        <v>1518100090</v>
      </c>
      <c r="D86" s="219" t="s">
        <v>73</v>
      </c>
      <c r="E86" s="218">
        <v>1</v>
      </c>
      <c r="F86" s="223">
        <v>215.6</v>
      </c>
      <c r="G86" s="223">
        <f t="shared" si="1"/>
        <v>215.6</v>
      </c>
      <c r="H86" s="224">
        <v>35476</v>
      </c>
      <c r="I86" s="225">
        <v>45453</v>
      </c>
      <c r="J86" s="226" t="s">
        <v>11409</v>
      </c>
      <c r="K86" s="227" t="s">
        <v>11406</v>
      </c>
      <c r="L86" s="116" t="s">
        <v>12315</v>
      </c>
      <c r="M86" s="117" t="s">
        <v>10282</v>
      </c>
      <c r="N86" s="352">
        <v>45654</v>
      </c>
    </row>
    <row r="87" spans="1:14" hidden="1" x14ac:dyDescent="0.25">
      <c r="A87" s="218" t="s">
        <v>17230</v>
      </c>
      <c r="B87" s="220">
        <v>45442</v>
      </c>
      <c r="C87" s="218">
        <v>1523100170</v>
      </c>
      <c r="D87" s="219" t="s">
        <v>6794</v>
      </c>
      <c r="E87" s="218">
        <v>20</v>
      </c>
      <c r="F87" s="223">
        <v>20.18</v>
      </c>
      <c r="G87" s="223">
        <f t="shared" si="1"/>
        <v>403.6</v>
      </c>
      <c r="H87" s="224">
        <v>35450</v>
      </c>
      <c r="I87" s="225">
        <v>45453</v>
      </c>
      <c r="J87" s="226" t="s">
        <v>11411</v>
      </c>
      <c r="K87" s="227" t="s">
        <v>11423</v>
      </c>
      <c r="L87" s="116"/>
      <c r="M87" s="117" t="s">
        <v>10282</v>
      </c>
      <c r="N87" s="352">
        <v>45481</v>
      </c>
    </row>
    <row r="88" spans="1:14" hidden="1" x14ac:dyDescent="0.25">
      <c r="A88" s="218" t="s">
        <v>17231</v>
      </c>
      <c r="B88" s="220">
        <v>45450</v>
      </c>
      <c r="C88" s="218">
        <v>1321100480</v>
      </c>
      <c r="D88" s="219" t="s">
        <v>6447</v>
      </c>
      <c r="E88" s="218">
        <v>40</v>
      </c>
      <c r="F88" s="223">
        <v>57</v>
      </c>
      <c r="G88" s="223">
        <f t="shared" si="1"/>
        <v>2280</v>
      </c>
      <c r="H88" s="224">
        <v>35451</v>
      </c>
      <c r="I88" s="225">
        <v>45453</v>
      </c>
      <c r="J88" s="226" t="s">
        <v>11411</v>
      </c>
      <c r="K88" s="227" t="s">
        <v>11406</v>
      </c>
      <c r="L88" s="116" t="s">
        <v>12323</v>
      </c>
      <c r="M88" s="117" t="s">
        <v>10282</v>
      </c>
      <c r="N88" s="352">
        <v>45654</v>
      </c>
    </row>
    <row r="89" spans="1:14" hidden="1" x14ac:dyDescent="0.25">
      <c r="A89" s="218" t="s">
        <v>17232</v>
      </c>
      <c r="B89" s="220">
        <v>45450</v>
      </c>
      <c r="C89" s="218">
        <v>1237100010</v>
      </c>
      <c r="D89" s="219" t="s">
        <v>11424</v>
      </c>
      <c r="E89" s="218">
        <v>1</v>
      </c>
      <c r="F89" s="223">
        <v>188</v>
      </c>
      <c r="G89" s="223">
        <f t="shared" si="1"/>
        <v>188</v>
      </c>
      <c r="H89" s="224">
        <v>35624</v>
      </c>
      <c r="I89" s="225">
        <v>45467</v>
      </c>
      <c r="J89" s="226" t="s">
        <v>11560</v>
      </c>
      <c r="K89" s="227" t="s">
        <v>11406</v>
      </c>
      <c r="L89" s="116" t="s">
        <v>12318</v>
      </c>
      <c r="M89" s="117" t="s">
        <v>10282</v>
      </c>
      <c r="N89" s="352">
        <v>45654</v>
      </c>
    </row>
    <row r="90" spans="1:14" hidden="1" x14ac:dyDescent="0.25">
      <c r="A90" s="218" t="s">
        <v>17233</v>
      </c>
      <c r="B90" s="220">
        <v>45454</v>
      </c>
      <c r="C90" s="213">
        <v>1519101440</v>
      </c>
      <c r="D90" s="215" t="s">
        <v>10757</v>
      </c>
      <c r="E90" s="218">
        <v>1</v>
      </c>
      <c r="F90" s="216">
        <v>889</v>
      </c>
      <c r="G90" s="216">
        <f t="shared" si="1"/>
        <v>889</v>
      </c>
      <c r="H90" s="213">
        <v>35493</v>
      </c>
      <c r="I90" s="214">
        <v>45455</v>
      </c>
      <c r="J90" s="199" t="s">
        <v>11411</v>
      </c>
      <c r="K90" s="115" t="s">
        <v>11406</v>
      </c>
      <c r="L90" s="116" t="s">
        <v>12323</v>
      </c>
      <c r="M90" s="117" t="s">
        <v>10282</v>
      </c>
      <c r="N90" s="352">
        <v>45654</v>
      </c>
    </row>
    <row r="91" spans="1:14" hidden="1" x14ac:dyDescent="0.25">
      <c r="A91" s="218" t="s">
        <v>17234</v>
      </c>
      <c r="B91" s="220">
        <v>45454</v>
      </c>
      <c r="C91" s="213">
        <v>1029102840</v>
      </c>
      <c r="D91" s="215" t="s">
        <v>7360</v>
      </c>
      <c r="E91" s="218">
        <v>100</v>
      </c>
      <c r="F91" s="216">
        <v>34.5</v>
      </c>
      <c r="G91" s="216">
        <f t="shared" si="1"/>
        <v>3450</v>
      </c>
      <c r="H91" s="213">
        <v>35577</v>
      </c>
      <c r="I91" s="214">
        <v>45461</v>
      </c>
      <c r="J91" s="199" t="s">
        <v>11559</v>
      </c>
      <c r="K91" s="115" t="s">
        <v>11406</v>
      </c>
      <c r="L91" s="116" t="s">
        <v>12319</v>
      </c>
      <c r="M91" s="117" t="s">
        <v>10282</v>
      </c>
      <c r="N91" s="352">
        <v>45654</v>
      </c>
    </row>
    <row r="92" spans="1:14" hidden="1" x14ac:dyDescent="0.25">
      <c r="A92" s="218" t="s">
        <v>17235</v>
      </c>
      <c r="B92" s="220">
        <v>45455</v>
      </c>
      <c r="C92" s="218">
        <v>1515100230</v>
      </c>
      <c r="D92" s="219" t="s">
        <v>6426</v>
      </c>
      <c r="E92" s="218">
        <v>1</v>
      </c>
      <c r="F92" s="221">
        <v>1340</v>
      </c>
      <c r="G92" s="221">
        <f t="shared" si="1"/>
        <v>1340</v>
      </c>
      <c r="H92" s="218">
        <v>35576</v>
      </c>
      <c r="I92" s="220">
        <v>45461</v>
      </c>
      <c r="J92" s="222" t="s">
        <v>11411</v>
      </c>
      <c r="K92" s="195" t="s">
        <v>11406</v>
      </c>
      <c r="L92" s="116" t="s">
        <v>12323</v>
      </c>
      <c r="M92" s="117" t="s">
        <v>10282</v>
      </c>
      <c r="N92" s="352">
        <v>45654</v>
      </c>
    </row>
    <row r="93" spans="1:14" hidden="1" x14ac:dyDescent="0.25">
      <c r="A93" s="218" t="s">
        <v>17236</v>
      </c>
      <c r="B93" s="220">
        <v>45461</v>
      </c>
      <c r="C93" s="218">
        <v>1522100070</v>
      </c>
      <c r="D93" s="260" t="s">
        <v>6523</v>
      </c>
      <c r="E93" s="218">
        <v>12</v>
      </c>
      <c r="F93" s="221">
        <v>196</v>
      </c>
      <c r="G93" s="221">
        <f t="shared" si="1"/>
        <v>2352</v>
      </c>
      <c r="H93" s="218">
        <v>35618</v>
      </c>
      <c r="I93" s="220">
        <v>45467</v>
      </c>
      <c r="J93" s="222" t="s">
        <v>11411</v>
      </c>
      <c r="K93" s="195" t="s">
        <v>11406</v>
      </c>
      <c r="L93" s="116" t="s">
        <v>15197</v>
      </c>
      <c r="M93" s="117" t="s">
        <v>10282</v>
      </c>
      <c r="N93" s="352">
        <v>45700</v>
      </c>
    </row>
    <row r="94" spans="1:14" hidden="1" x14ac:dyDescent="0.25">
      <c r="A94" s="218" t="s">
        <v>17237</v>
      </c>
      <c r="B94" s="220">
        <v>45461</v>
      </c>
      <c r="C94" s="218">
        <v>1014104530</v>
      </c>
      <c r="D94" s="219" t="s">
        <v>6646</v>
      </c>
      <c r="E94" s="218">
        <v>100</v>
      </c>
      <c r="F94" s="221">
        <v>23.5</v>
      </c>
      <c r="G94" s="221">
        <f t="shared" si="1"/>
        <v>2350</v>
      </c>
      <c r="H94" s="218">
        <v>35625</v>
      </c>
      <c r="I94" s="220">
        <v>45467</v>
      </c>
      <c r="J94" s="222" t="s">
        <v>11430</v>
      </c>
      <c r="K94" s="195" t="s">
        <v>11406</v>
      </c>
      <c r="L94" s="116"/>
      <c r="M94" s="117" t="s">
        <v>10282</v>
      </c>
      <c r="N94" s="352">
        <v>45546</v>
      </c>
    </row>
    <row r="95" spans="1:14" hidden="1" x14ac:dyDescent="0.25">
      <c r="A95" s="218" t="s">
        <v>17238</v>
      </c>
      <c r="B95" s="220">
        <v>45461</v>
      </c>
      <c r="C95" s="218">
        <v>1110101800</v>
      </c>
      <c r="D95" s="219" t="s">
        <v>8913</v>
      </c>
      <c r="E95" s="218">
        <v>3</v>
      </c>
      <c r="F95" s="221">
        <v>2800</v>
      </c>
      <c r="G95" s="221">
        <f t="shared" si="1"/>
        <v>8400</v>
      </c>
      <c r="H95" s="218">
        <v>35719</v>
      </c>
      <c r="I95" s="220">
        <v>45476</v>
      </c>
      <c r="J95" s="222" t="s">
        <v>11432</v>
      </c>
      <c r="K95" s="195" t="s">
        <v>11406</v>
      </c>
      <c r="L95" s="116" t="s">
        <v>12316</v>
      </c>
      <c r="M95" s="117" t="s">
        <v>10282</v>
      </c>
      <c r="N95" s="352">
        <v>45654</v>
      </c>
    </row>
    <row r="96" spans="1:14" hidden="1" x14ac:dyDescent="0.25">
      <c r="A96" s="218" t="s">
        <v>17206</v>
      </c>
      <c r="B96" s="220">
        <v>45461</v>
      </c>
      <c r="C96" s="218">
        <v>1315100330</v>
      </c>
      <c r="D96" s="219" t="s">
        <v>9437</v>
      </c>
      <c r="E96" s="218">
        <v>2</v>
      </c>
      <c r="F96" s="221">
        <v>140</v>
      </c>
      <c r="G96" s="221">
        <f t="shared" si="1"/>
        <v>280</v>
      </c>
      <c r="H96" s="218">
        <v>35626</v>
      </c>
      <c r="I96" s="220">
        <v>45467</v>
      </c>
      <c r="J96" s="222" t="s">
        <v>11433</v>
      </c>
      <c r="K96" s="195" t="s">
        <v>11429</v>
      </c>
      <c r="L96" s="116"/>
      <c r="M96" s="117" t="s">
        <v>10282</v>
      </c>
      <c r="N96" s="352">
        <v>45498</v>
      </c>
    </row>
    <row r="97" spans="1:14" hidden="1" x14ac:dyDescent="0.25">
      <c r="A97" s="218" t="s">
        <v>17206</v>
      </c>
      <c r="B97" s="220">
        <v>45461</v>
      </c>
      <c r="C97" s="218">
        <v>1510105160</v>
      </c>
      <c r="D97" s="219" t="s">
        <v>9461</v>
      </c>
      <c r="E97" s="218">
        <v>2</v>
      </c>
      <c r="F97" s="221">
        <v>18</v>
      </c>
      <c r="G97" s="221">
        <f t="shared" si="1"/>
        <v>36</v>
      </c>
      <c r="H97" s="218">
        <v>35626</v>
      </c>
      <c r="I97" s="220">
        <v>45467</v>
      </c>
      <c r="J97" s="222" t="s">
        <v>11433</v>
      </c>
      <c r="K97" s="195" t="s">
        <v>11429</v>
      </c>
      <c r="L97" s="116"/>
      <c r="M97" s="117" t="s">
        <v>10282</v>
      </c>
      <c r="N97" s="352">
        <v>45498</v>
      </c>
    </row>
    <row r="98" spans="1:14" hidden="1" x14ac:dyDescent="0.25">
      <c r="A98" s="218" t="s">
        <v>17206</v>
      </c>
      <c r="B98" s="220">
        <v>45461</v>
      </c>
      <c r="C98" s="218">
        <v>1523112590</v>
      </c>
      <c r="D98" s="219" t="s">
        <v>9468</v>
      </c>
      <c r="E98" s="218">
        <v>2</v>
      </c>
      <c r="F98" s="221">
        <v>14</v>
      </c>
      <c r="G98" s="221">
        <f t="shared" si="1"/>
        <v>28</v>
      </c>
      <c r="H98" s="218">
        <v>35626</v>
      </c>
      <c r="I98" s="220">
        <v>45467</v>
      </c>
      <c r="J98" s="222" t="s">
        <v>11433</v>
      </c>
      <c r="K98" s="195" t="s">
        <v>11429</v>
      </c>
      <c r="L98" s="116"/>
      <c r="M98" s="117" t="s">
        <v>10282</v>
      </c>
      <c r="N98" s="352">
        <v>45498</v>
      </c>
    </row>
    <row r="99" spans="1:14" hidden="1" x14ac:dyDescent="0.25">
      <c r="A99" s="218" t="s">
        <v>17239</v>
      </c>
      <c r="B99" s="220">
        <v>45468</v>
      </c>
      <c r="C99" s="224">
        <v>1315103420</v>
      </c>
      <c r="D99" s="243" t="s">
        <v>8928</v>
      </c>
      <c r="E99" s="224">
        <v>4</v>
      </c>
      <c r="F99" s="223">
        <v>632</v>
      </c>
      <c r="G99" s="223">
        <f t="shared" si="1"/>
        <v>2528</v>
      </c>
      <c r="H99" s="224">
        <v>35675</v>
      </c>
      <c r="I99" s="225">
        <v>45470</v>
      </c>
      <c r="J99" s="226" t="s">
        <v>11426</v>
      </c>
      <c r="K99" s="227" t="s">
        <v>11427</v>
      </c>
      <c r="L99" s="116" t="s">
        <v>12283</v>
      </c>
      <c r="M99" s="117" t="s">
        <v>10282</v>
      </c>
      <c r="N99" s="352">
        <v>45644</v>
      </c>
    </row>
    <row r="100" spans="1:14" hidden="1" x14ac:dyDescent="0.25">
      <c r="A100" s="218" t="s">
        <v>17240</v>
      </c>
      <c r="B100" s="220">
        <v>45470</v>
      </c>
      <c r="C100" s="218">
        <v>1110101810</v>
      </c>
      <c r="D100" s="219" t="s">
        <v>8914</v>
      </c>
      <c r="E100" s="218">
        <v>2</v>
      </c>
      <c r="F100" s="221">
        <v>3800</v>
      </c>
      <c r="G100" s="221">
        <f t="shared" si="1"/>
        <v>7600</v>
      </c>
      <c r="H100" s="218">
        <v>35720</v>
      </c>
      <c r="I100" s="220">
        <v>45476</v>
      </c>
      <c r="J100" s="222" t="s">
        <v>15055</v>
      </c>
      <c r="K100" s="195" t="s">
        <v>11406</v>
      </c>
      <c r="L100" s="116" t="s">
        <v>12316</v>
      </c>
      <c r="M100" s="117" t="s">
        <v>10282</v>
      </c>
      <c r="N100" s="352">
        <v>45654</v>
      </c>
    </row>
    <row r="101" spans="1:14" hidden="1" x14ac:dyDescent="0.25">
      <c r="A101" s="224" t="s">
        <v>17207</v>
      </c>
      <c r="B101" s="225">
        <v>45477</v>
      </c>
      <c r="C101" s="218">
        <v>1515100080</v>
      </c>
      <c r="D101" s="260" t="s">
        <v>7437</v>
      </c>
      <c r="E101" s="218">
        <v>2</v>
      </c>
      <c r="F101" s="221">
        <v>757.65</v>
      </c>
      <c r="G101" s="221">
        <f t="shared" si="1"/>
        <v>1515.3</v>
      </c>
      <c r="H101" s="218">
        <v>35747</v>
      </c>
      <c r="I101" s="220">
        <v>45481</v>
      </c>
      <c r="J101" s="222" t="s">
        <v>11411</v>
      </c>
      <c r="K101" s="195" t="s">
        <v>11420</v>
      </c>
      <c r="L101" s="116" t="s">
        <v>12324</v>
      </c>
      <c r="M101" s="117" t="s">
        <v>10282</v>
      </c>
      <c r="N101" s="352">
        <v>45674</v>
      </c>
    </row>
    <row r="102" spans="1:14" hidden="1" x14ac:dyDescent="0.25">
      <c r="A102" s="224" t="s">
        <v>17207</v>
      </c>
      <c r="B102" s="225">
        <v>45477</v>
      </c>
      <c r="C102" s="224">
        <v>1518100380</v>
      </c>
      <c r="D102" s="243" t="s">
        <v>8378</v>
      </c>
      <c r="E102" s="224">
        <v>4</v>
      </c>
      <c r="F102" s="223">
        <v>281.02999999999997</v>
      </c>
      <c r="G102" s="223">
        <f t="shared" si="1"/>
        <v>1124.1199999999999</v>
      </c>
      <c r="H102" s="224">
        <v>35747</v>
      </c>
      <c r="I102" s="225">
        <v>45481</v>
      </c>
      <c r="J102" s="226" t="s">
        <v>11411</v>
      </c>
      <c r="K102" s="227" t="s">
        <v>11420</v>
      </c>
      <c r="L102" s="116" t="s">
        <v>12324</v>
      </c>
      <c r="M102" s="117" t="s">
        <v>10282</v>
      </c>
      <c r="N102" s="352">
        <v>45674</v>
      </c>
    </row>
    <row r="103" spans="1:14" hidden="1" x14ac:dyDescent="0.25">
      <c r="A103" s="224" t="s">
        <v>17207</v>
      </c>
      <c r="B103" s="225">
        <v>45477</v>
      </c>
      <c r="C103" s="224">
        <v>1518100430</v>
      </c>
      <c r="D103" s="243" t="s">
        <v>6810</v>
      </c>
      <c r="E103" s="224">
        <v>2</v>
      </c>
      <c r="F103" s="223">
        <v>295.32</v>
      </c>
      <c r="G103" s="223">
        <f t="shared" si="1"/>
        <v>590.64</v>
      </c>
      <c r="H103" s="224">
        <v>35747</v>
      </c>
      <c r="I103" s="225">
        <v>45481</v>
      </c>
      <c r="J103" s="226" t="s">
        <v>11411</v>
      </c>
      <c r="K103" s="227" t="s">
        <v>11420</v>
      </c>
      <c r="L103" s="116" t="s">
        <v>12324</v>
      </c>
      <c r="M103" s="117" t="s">
        <v>10282</v>
      </c>
      <c r="N103" s="352">
        <v>45674</v>
      </c>
    </row>
    <row r="104" spans="1:14" hidden="1" x14ac:dyDescent="0.25">
      <c r="A104" s="224" t="s">
        <v>17207</v>
      </c>
      <c r="B104" s="225">
        <v>45477</v>
      </c>
      <c r="C104" s="224">
        <v>1519101450</v>
      </c>
      <c r="D104" s="243" t="s">
        <v>9062</v>
      </c>
      <c r="E104" s="224">
        <v>1</v>
      </c>
      <c r="F104" s="223">
        <v>159.94</v>
      </c>
      <c r="G104" s="223">
        <f t="shared" si="1"/>
        <v>159.94</v>
      </c>
      <c r="H104" s="224">
        <v>35747</v>
      </c>
      <c r="I104" s="225">
        <v>45481</v>
      </c>
      <c r="J104" s="226" t="s">
        <v>11411</v>
      </c>
      <c r="K104" s="227" t="s">
        <v>11420</v>
      </c>
      <c r="L104" s="116" t="s">
        <v>12324</v>
      </c>
      <c r="M104" s="117" t="s">
        <v>10282</v>
      </c>
      <c r="N104" s="352">
        <v>45674</v>
      </c>
    </row>
    <row r="105" spans="1:14" hidden="1" x14ac:dyDescent="0.25">
      <c r="A105" s="224" t="s">
        <v>17207</v>
      </c>
      <c r="B105" s="225">
        <v>45477</v>
      </c>
      <c r="C105" s="224">
        <v>1550100220</v>
      </c>
      <c r="D105" s="243" t="s">
        <v>8236</v>
      </c>
      <c r="E105" s="224">
        <v>10</v>
      </c>
      <c r="F105" s="223">
        <v>29.54</v>
      </c>
      <c r="G105" s="223">
        <f t="shared" si="1"/>
        <v>295.39999999999998</v>
      </c>
      <c r="H105" s="224">
        <v>35747</v>
      </c>
      <c r="I105" s="225">
        <v>45481</v>
      </c>
      <c r="J105" s="226" t="s">
        <v>11411</v>
      </c>
      <c r="K105" s="227" t="s">
        <v>11420</v>
      </c>
      <c r="L105" s="116" t="s">
        <v>12324</v>
      </c>
      <c r="M105" s="117" t="s">
        <v>10282</v>
      </c>
      <c r="N105" s="352">
        <v>45674</v>
      </c>
    </row>
    <row r="106" spans="1:14" hidden="1" x14ac:dyDescent="0.25">
      <c r="A106" s="224" t="s">
        <v>17207</v>
      </c>
      <c r="B106" s="225">
        <v>45477</v>
      </c>
      <c r="C106" s="224">
        <v>1550100230</v>
      </c>
      <c r="D106" s="243" t="s">
        <v>11425</v>
      </c>
      <c r="E106" s="224">
        <v>15</v>
      </c>
      <c r="F106" s="223">
        <v>31.69</v>
      </c>
      <c r="G106" s="223">
        <f t="shared" si="1"/>
        <v>475.35</v>
      </c>
      <c r="H106" s="224">
        <v>35747</v>
      </c>
      <c r="I106" s="225">
        <v>45481</v>
      </c>
      <c r="J106" s="226" t="s">
        <v>11411</v>
      </c>
      <c r="K106" s="227" t="s">
        <v>11420</v>
      </c>
      <c r="L106" s="116" t="s">
        <v>12324</v>
      </c>
      <c r="M106" s="117" t="s">
        <v>10282</v>
      </c>
      <c r="N106" s="352">
        <v>45674</v>
      </c>
    </row>
    <row r="107" spans="1:14" hidden="1" x14ac:dyDescent="0.25">
      <c r="A107" s="224" t="s">
        <v>17241</v>
      </c>
      <c r="B107" s="225">
        <v>45478</v>
      </c>
      <c r="C107" s="224">
        <v>1022101960</v>
      </c>
      <c r="D107" s="243" t="s">
        <v>10226</v>
      </c>
      <c r="E107" s="224">
        <v>5</v>
      </c>
      <c r="F107" s="223">
        <v>65</v>
      </c>
      <c r="G107" s="223">
        <f t="shared" si="1"/>
        <v>325</v>
      </c>
      <c r="H107" s="224">
        <v>35748</v>
      </c>
      <c r="I107" s="225">
        <v>45481</v>
      </c>
      <c r="J107" s="226" t="s">
        <v>11590</v>
      </c>
      <c r="K107" s="227" t="s">
        <v>11406</v>
      </c>
      <c r="L107" s="116"/>
      <c r="M107" s="117" t="s">
        <v>10282</v>
      </c>
      <c r="N107" s="352">
        <v>45511</v>
      </c>
    </row>
    <row r="108" spans="1:14" hidden="1" x14ac:dyDescent="0.25">
      <c r="A108" s="224" t="s">
        <v>17208</v>
      </c>
      <c r="B108" s="225">
        <v>45481</v>
      </c>
      <c r="C108" s="224">
        <v>1526115420</v>
      </c>
      <c r="D108" s="243" t="s">
        <v>9478</v>
      </c>
      <c r="E108" s="224">
        <v>6</v>
      </c>
      <c r="F108" s="223">
        <v>61.58</v>
      </c>
      <c r="G108" s="223">
        <f t="shared" si="1"/>
        <v>369.48</v>
      </c>
      <c r="H108" s="224">
        <v>35876</v>
      </c>
      <c r="I108" s="225">
        <v>45495</v>
      </c>
      <c r="J108" s="226" t="s">
        <v>11428</v>
      </c>
      <c r="K108" s="227" t="s">
        <v>11429</v>
      </c>
      <c r="L108" s="116"/>
      <c r="M108" s="117" t="s">
        <v>10282</v>
      </c>
      <c r="N108" s="352">
        <v>45589</v>
      </c>
    </row>
    <row r="109" spans="1:14" hidden="1" x14ac:dyDescent="0.25">
      <c r="A109" s="224" t="s">
        <v>17208</v>
      </c>
      <c r="B109" s="225">
        <v>45481</v>
      </c>
      <c r="C109" s="213">
        <v>1526115430</v>
      </c>
      <c r="D109" s="215" t="s">
        <v>9479</v>
      </c>
      <c r="E109" s="213">
        <v>6</v>
      </c>
      <c r="F109" s="216">
        <v>56.53</v>
      </c>
      <c r="G109" s="216">
        <f t="shared" si="1"/>
        <v>339.18</v>
      </c>
      <c r="H109" s="213">
        <v>35876</v>
      </c>
      <c r="I109" s="214">
        <v>45495</v>
      </c>
      <c r="J109" s="199" t="s">
        <v>11428</v>
      </c>
      <c r="K109" s="115" t="s">
        <v>11429</v>
      </c>
      <c r="L109" s="116" t="s">
        <v>8963</v>
      </c>
      <c r="M109" s="117" t="s">
        <v>10282</v>
      </c>
      <c r="N109" s="352">
        <v>45589</v>
      </c>
    </row>
    <row r="110" spans="1:14" hidden="1" x14ac:dyDescent="0.25">
      <c r="A110" s="224" t="s">
        <v>17208</v>
      </c>
      <c r="B110" s="225">
        <v>45481</v>
      </c>
      <c r="C110" s="213">
        <v>1526115450</v>
      </c>
      <c r="D110" s="215" t="s">
        <v>9481</v>
      </c>
      <c r="E110" s="213">
        <v>6</v>
      </c>
      <c r="F110" s="216">
        <v>65.95</v>
      </c>
      <c r="G110" s="216">
        <f t="shared" ref="G110:G173" si="2">+E110*F110</f>
        <v>395.70000000000005</v>
      </c>
      <c r="H110" s="213">
        <v>35876</v>
      </c>
      <c r="I110" s="214">
        <v>45495</v>
      </c>
      <c r="J110" s="199" t="s">
        <v>11428</v>
      </c>
      <c r="K110" s="115" t="s">
        <v>11429</v>
      </c>
      <c r="L110" s="116" t="s">
        <v>8963</v>
      </c>
      <c r="M110" s="117" t="s">
        <v>10282</v>
      </c>
      <c r="N110" s="352">
        <v>45589</v>
      </c>
    </row>
    <row r="111" spans="1:14" hidden="1" x14ac:dyDescent="0.25">
      <c r="A111" s="224" t="s">
        <v>17242</v>
      </c>
      <c r="B111" s="225">
        <v>45482</v>
      </c>
      <c r="C111" s="224">
        <v>1315103580</v>
      </c>
      <c r="D111" s="243" t="s">
        <v>8582</v>
      </c>
      <c r="E111" s="224">
        <v>4</v>
      </c>
      <c r="F111" s="223">
        <v>350</v>
      </c>
      <c r="G111" s="223">
        <f t="shared" si="2"/>
        <v>1400</v>
      </c>
      <c r="H111" s="224">
        <v>35833</v>
      </c>
      <c r="I111" s="225">
        <v>45485</v>
      </c>
      <c r="J111" s="226" t="s">
        <v>11431</v>
      </c>
      <c r="K111" s="227" t="s">
        <v>11406</v>
      </c>
      <c r="L111" s="116" t="s">
        <v>12317</v>
      </c>
      <c r="M111" s="117" t="s">
        <v>10282</v>
      </c>
      <c r="N111" s="352">
        <v>45654</v>
      </c>
    </row>
    <row r="112" spans="1:14" hidden="1" x14ac:dyDescent="0.25">
      <c r="A112" s="224" t="s">
        <v>17243</v>
      </c>
      <c r="B112" s="225">
        <v>45482</v>
      </c>
      <c r="C112" s="224">
        <v>1315103420</v>
      </c>
      <c r="D112" s="243" t="s">
        <v>8928</v>
      </c>
      <c r="E112" s="224">
        <v>1</v>
      </c>
      <c r="F112" s="223">
        <v>406.57</v>
      </c>
      <c r="G112" s="223">
        <f t="shared" si="2"/>
        <v>406.57</v>
      </c>
      <c r="H112" s="224">
        <v>35780</v>
      </c>
      <c r="I112" s="225">
        <v>45484</v>
      </c>
      <c r="J112" s="226" t="s">
        <v>11411</v>
      </c>
      <c r="K112" s="227" t="s">
        <v>11420</v>
      </c>
      <c r="L112" s="116" t="s">
        <v>11871</v>
      </c>
      <c r="M112" s="117" t="s">
        <v>11870</v>
      </c>
      <c r="N112" s="352"/>
    </row>
    <row r="113" spans="1:14" hidden="1" x14ac:dyDescent="0.25">
      <c r="A113" s="224" t="s">
        <v>17209</v>
      </c>
      <c r="B113" s="225">
        <v>45496</v>
      </c>
      <c r="C113" s="218">
        <v>1214100181</v>
      </c>
      <c r="D113" s="219" t="s">
        <v>4009</v>
      </c>
      <c r="E113" s="218">
        <v>1</v>
      </c>
      <c r="F113" s="221">
        <v>182</v>
      </c>
      <c r="G113" s="221">
        <f t="shared" si="2"/>
        <v>182</v>
      </c>
      <c r="H113" s="218">
        <v>35965</v>
      </c>
      <c r="I113" s="220">
        <v>45502</v>
      </c>
      <c r="J113" s="199" t="s">
        <v>11414</v>
      </c>
      <c r="K113" s="195" t="s">
        <v>11406</v>
      </c>
      <c r="L113" s="116" t="s">
        <v>12321</v>
      </c>
      <c r="M113" s="117" t="s">
        <v>10282</v>
      </c>
      <c r="N113" s="352">
        <v>45654</v>
      </c>
    </row>
    <row r="114" spans="1:14" hidden="1" x14ac:dyDescent="0.25">
      <c r="A114" s="224" t="s">
        <v>17209</v>
      </c>
      <c r="B114" s="225">
        <v>45496</v>
      </c>
      <c r="C114" s="218">
        <v>1220100300</v>
      </c>
      <c r="D114" s="219" t="s">
        <v>758</v>
      </c>
      <c r="E114" s="218">
        <v>2</v>
      </c>
      <c r="F114" s="221">
        <v>400</v>
      </c>
      <c r="G114" s="221">
        <f t="shared" si="2"/>
        <v>800</v>
      </c>
      <c r="H114" s="218">
        <v>35965</v>
      </c>
      <c r="I114" s="220">
        <v>45502</v>
      </c>
      <c r="J114" s="199" t="s">
        <v>11414</v>
      </c>
      <c r="K114" s="195" t="s">
        <v>11406</v>
      </c>
      <c r="L114" s="116" t="s">
        <v>12321</v>
      </c>
      <c r="M114" s="117" t="s">
        <v>10282</v>
      </c>
      <c r="N114" s="352">
        <v>45654</v>
      </c>
    </row>
    <row r="115" spans="1:14" hidden="1" x14ac:dyDescent="0.25">
      <c r="A115" s="224" t="s">
        <v>17209</v>
      </c>
      <c r="B115" s="225">
        <v>45496</v>
      </c>
      <c r="C115" s="218">
        <v>1220100310</v>
      </c>
      <c r="D115" s="219" t="s">
        <v>4044</v>
      </c>
      <c r="E115" s="218">
        <v>2</v>
      </c>
      <c r="F115" s="221">
        <v>349</v>
      </c>
      <c r="G115" s="221">
        <f t="shared" si="2"/>
        <v>698</v>
      </c>
      <c r="H115" s="218">
        <v>35965</v>
      </c>
      <c r="I115" s="220">
        <v>45502</v>
      </c>
      <c r="J115" s="199" t="s">
        <v>11414</v>
      </c>
      <c r="K115" s="195" t="s">
        <v>11406</v>
      </c>
      <c r="L115" s="116" t="s">
        <v>12321</v>
      </c>
      <c r="M115" s="117" t="s">
        <v>10282</v>
      </c>
      <c r="N115" s="352">
        <v>45654</v>
      </c>
    </row>
    <row r="116" spans="1:14" hidden="1" x14ac:dyDescent="0.25">
      <c r="A116" s="224" t="s">
        <v>17209</v>
      </c>
      <c r="B116" s="225">
        <v>45496</v>
      </c>
      <c r="C116" s="218">
        <v>1248100580</v>
      </c>
      <c r="D116" s="219" t="s">
        <v>5750</v>
      </c>
      <c r="E116" s="218">
        <v>1</v>
      </c>
      <c r="F116" s="221">
        <v>85</v>
      </c>
      <c r="G116" s="221">
        <f t="shared" si="2"/>
        <v>85</v>
      </c>
      <c r="H116" s="218">
        <v>35965</v>
      </c>
      <c r="I116" s="220">
        <v>45502</v>
      </c>
      <c r="J116" s="199" t="s">
        <v>11414</v>
      </c>
      <c r="K116" s="195" t="s">
        <v>11406</v>
      </c>
      <c r="L116" s="116" t="s">
        <v>12321</v>
      </c>
      <c r="M116" s="117" t="s">
        <v>10282</v>
      </c>
      <c r="N116" s="352">
        <v>45654</v>
      </c>
    </row>
    <row r="117" spans="1:14" hidden="1" x14ac:dyDescent="0.25">
      <c r="A117" s="224" t="s">
        <v>17228</v>
      </c>
      <c r="B117" s="225">
        <v>45496</v>
      </c>
      <c r="C117" s="218">
        <v>1518100270</v>
      </c>
      <c r="D117" s="260" t="s">
        <v>6809</v>
      </c>
      <c r="E117" s="218">
        <v>5</v>
      </c>
      <c r="F117" s="221">
        <v>200</v>
      </c>
      <c r="G117" s="221">
        <f t="shared" si="2"/>
        <v>1000</v>
      </c>
      <c r="H117" s="218">
        <v>36039</v>
      </c>
      <c r="I117" s="220">
        <v>45509</v>
      </c>
      <c r="J117" s="222" t="s">
        <v>11409</v>
      </c>
      <c r="K117" s="195" t="s">
        <v>11406</v>
      </c>
      <c r="L117" s="116" t="s">
        <v>15000</v>
      </c>
      <c r="M117" s="117" t="s">
        <v>10282</v>
      </c>
      <c r="N117" s="352">
        <v>45700</v>
      </c>
    </row>
    <row r="118" spans="1:14" hidden="1" x14ac:dyDescent="0.25">
      <c r="A118" s="224" t="s">
        <v>17210</v>
      </c>
      <c r="B118" s="225">
        <v>45496</v>
      </c>
      <c r="C118" s="218">
        <v>1120100050</v>
      </c>
      <c r="D118" s="260" t="s">
        <v>7612</v>
      </c>
      <c r="E118" s="218">
        <v>6</v>
      </c>
      <c r="F118" s="221">
        <v>713</v>
      </c>
      <c r="G118" s="221">
        <f t="shared" si="2"/>
        <v>4278</v>
      </c>
      <c r="H118" s="218">
        <v>35963</v>
      </c>
      <c r="I118" s="220">
        <v>45502</v>
      </c>
      <c r="J118" s="222" t="s">
        <v>11411</v>
      </c>
      <c r="K118" s="195" t="s">
        <v>11406</v>
      </c>
      <c r="L118" s="116" t="s">
        <v>15196</v>
      </c>
      <c r="M118" s="117" t="s">
        <v>10282</v>
      </c>
      <c r="N118" s="352">
        <v>45700</v>
      </c>
    </row>
    <row r="119" spans="1:14" hidden="1" x14ac:dyDescent="0.25">
      <c r="A119" s="224" t="s">
        <v>17210</v>
      </c>
      <c r="B119" s="225">
        <v>45496</v>
      </c>
      <c r="C119" s="218">
        <v>1519100880</v>
      </c>
      <c r="D119" s="219" t="s">
        <v>6814</v>
      </c>
      <c r="E119" s="218">
        <v>1</v>
      </c>
      <c r="F119" s="221">
        <v>66</v>
      </c>
      <c r="G119" s="221">
        <f t="shared" si="2"/>
        <v>66</v>
      </c>
      <c r="H119" s="218">
        <v>35963</v>
      </c>
      <c r="I119" s="220">
        <v>45502</v>
      </c>
      <c r="J119" s="222" t="s">
        <v>11411</v>
      </c>
      <c r="K119" s="195" t="s">
        <v>11406</v>
      </c>
      <c r="L119" s="116" t="s">
        <v>12327</v>
      </c>
      <c r="M119" s="117" t="s">
        <v>10282</v>
      </c>
      <c r="N119" s="352">
        <v>45654</v>
      </c>
    </row>
    <row r="120" spans="1:14" hidden="1" x14ac:dyDescent="0.25">
      <c r="A120" s="224" t="s">
        <v>17210</v>
      </c>
      <c r="B120" s="225">
        <v>45496</v>
      </c>
      <c r="C120" s="218">
        <v>1519101420</v>
      </c>
      <c r="D120" s="219" t="s">
        <v>11529</v>
      </c>
      <c r="E120" s="218">
        <v>2</v>
      </c>
      <c r="F120" s="221">
        <v>35</v>
      </c>
      <c r="G120" s="221">
        <f t="shared" si="2"/>
        <v>70</v>
      </c>
      <c r="H120" s="218">
        <v>35963</v>
      </c>
      <c r="I120" s="220">
        <v>45502</v>
      </c>
      <c r="J120" s="222" t="s">
        <v>11411</v>
      </c>
      <c r="K120" s="195" t="s">
        <v>11406</v>
      </c>
      <c r="L120" s="116" t="s">
        <v>12327</v>
      </c>
      <c r="M120" s="117" t="s">
        <v>10282</v>
      </c>
      <c r="N120" s="352">
        <v>45654</v>
      </c>
    </row>
    <row r="121" spans="1:14" hidden="1" x14ac:dyDescent="0.25">
      <c r="A121" s="224" t="s">
        <v>17210</v>
      </c>
      <c r="B121" s="225">
        <v>45496</v>
      </c>
      <c r="C121" s="218">
        <v>1519101430</v>
      </c>
      <c r="D121" s="219" t="s">
        <v>11530</v>
      </c>
      <c r="E121" s="218">
        <v>2</v>
      </c>
      <c r="F121" s="221">
        <v>17</v>
      </c>
      <c r="G121" s="221">
        <f t="shared" si="2"/>
        <v>34</v>
      </c>
      <c r="H121" s="218">
        <v>35963</v>
      </c>
      <c r="I121" s="220">
        <v>45502</v>
      </c>
      <c r="J121" s="222" t="s">
        <v>11411</v>
      </c>
      <c r="K121" s="195" t="s">
        <v>11406</v>
      </c>
      <c r="L121" s="116" t="s">
        <v>12327</v>
      </c>
      <c r="M121" s="117" t="s">
        <v>10282</v>
      </c>
      <c r="N121" s="352">
        <v>45654</v>
      </c>
    </row>
    <row r="122" spans="1:14" hidden="1" x14ac:dyDescent="0.25">
      <c r="A122" s="224" t="s">
        <v>17210</v>
      </c>
      <c r="B122" s="225">
        <v>45496</v>
      </c>
      <c r="C122" s="218">
        <v>1524102270</v>
      </c>
      <c r="D122" s="219" t="s">
        <v>7602</v>
      </c>
      <c r="E122" s="218">
        <v>2</v>
      </c>
      <c r="F122" s="221">
        <v>62</v>
      </c>
      <c r="G122" s="221">
        <f t="shared" si="2"/>
        <v>124</v>
      </c>
      <c r="H122" s="218">
        <v>35963</v>
      </c>
      <c r="I122" s="220">
        <v>45502</v>
      </c>
      <c r="J122" s="222" t="s">
        <v>11411</v>
      </c>
      <c r="K122" s="195" t="s">
        <v>11406</v>
      </c>
      <c r="L122" s="116" t="s">
        <v>12327</v>
      </c>
      <c r="M122" s="117" t="s">
        <v>10282</v>
      </c>
      <c r="N122" s="352">
        <v>45654</v>
      </c>
    </row>
    <row r="123" spans="1:14" hidden="1" x14ac:dyDescent="0.25">
      <c r="A123" s="224" t="s">
        <v>17244</v>
      </c>
      <c r="B123" s="225">
        <v>45505</v>
      </c>
      <c r="C123" s="218">
        <v>1518100090</v>
      </c>
      <c r="D123" s="219" t="s">
        <v>73</v>
      </c>
      <c r="E123" s="218">
        <v>1</v>
      </c>
      <c r="F123" s="221">
        <v>186.29</v>
      </c>
      <c r="G123" s="221">
        <f t="shared" si="2"/>
        <v>186.29</v>
      </c>
      <c r="H123" s="218">
        <v>36053</v>
      </c>
      <c r="I123" s="220">
        <v>45511</v>
      </c>
      <c r="J123" s="222" t="s">
        <v>11411</v>
      </c>
      <c r="K123" s="195" t="s">
        <v>12161</v>
      </c>
      <c r="L123" s="116" t="s">
        <v>14770</v>
      </c>
      <c r="M123" s="117" t="s">
        <v>10282</v>
      </c>
      <c r="N123" s="352">
        <v>45637</v>
      </c>
    </row>
    <row r="124" spans="1:14" hidden="1" x14ac:dyDescent="0.25">
      <c r="A124" s="224" t="s">
        <v>17245</v>
      </c>
      <c r="B124" s="225">
        <v>45509</v>
      </c>
      <c r="C124" s="218">
        <v>1318100010</v>
      </c>
      <c r="D124" s="219" t="s">
        <v>7203</v>
      </c>
      <c r="E124" s="218">
        <v>20</v>
      </c>
      <c r="F124" s="221">
        <v>16.940000000000001</v>
      </c>
      <c r="G124" s="221">
        <f t="shared" si="2"/>
        <v>338.8</v>
      </c>
      <c r="H124" s="218">
        <v>36052</v>
      </c>
      <c r="I124" s="220">
        <v>45511</v>
      </c>
      <c r="J124" s="222" t="s">
        <v>11443</v>
      </c>
      <c r="K124" s="195" t="s">
        <v>11427</v>
      </c>
      <c r="L124" s="116"/>
      <c r="M124" s="117" t="s">
        <v>10282</v>
      </c>
      <c r="N124" s="352">
        <v>45610</v>
      </c>
    </row>
    <row r="125" spans="1:14" hidden="1" x14ac:dyDescent="0.25">
      <c r="A125" s="224" t="s">
        <v>17245</v>
      </c>
      <c r="B125" s="225">
        <v>45509</v>
      </c>
      <c r="C125" s="218">
        <v>1318100020</v>
      </c>
      <c r="D125" s="219" t="s">
        <v>6686</v>
      </c>
      <c r="E125" s="218">
        <v>20</v>
      </c>
      <c r="F125" s="221">
        <v>37.28</v>
      </c>
      <c r="G125" s="221">
        <f t="shared" si="2"/>
        <v>745.6</v>
      </c>
      <c r="H125" s="218">
        <v>36052</v>
      </c>
      <c r="I125" s="220">
        <v>45511</v>
      </c>
      <c r="J125" s="222" t="s">
        <v>11443</v>
      </c>
      <c r="K125" s="195" t="s">
        <v>11427</v>
      </c>
      <c r="L125" s="116"/>
      <c r="M125" s="117" t="s">
        <v>10282</v>
      </c>
      <c r="N125" s="352">
        <v>45610</v>
      </c>
    </row>
    <row r="126" spans="1:14" hidden="1" x14ac:dyDescent="0.25">
      <c r="A126" s="224" t="s">
        <v>17246</v>
      </c>
      <c r="B126" s="225">
        <v>45512</v>
      </c>
      <c r="C126" s="218">
        <v>1322100510</v>
      </c>
      <c r="D126" s="260" t="s">
        <v>9827</v>
      </c>
      <c r="E126" s="218">
        <v>4</v>
      </c>
      <c r="F126" s="221">
        <v>680</v>
      </c>
      <c r="G126" s="221">
        <f t="shared" si="2"/>
        <v>2720</v>
      </c>
      <c r="H126" s="218">
        <v>36151</v>
      </c>
      <c r="I126" s="220">
        <v>45524</v>
      </c>
      <c r="J126" s="222" t="s">
        <v>11434</v>
      </c>
      <c r="K126" s="195" t="s">
        <v>11406</v>
      </c>
      <c r="L126" s="116" t="s">
        <v>15194</v>
      </c>
      <c r="M126" s="117" t="s">
        <v>10282</v>
      </c>
      <c r="N126" s="352">
        <v>45700</v>
      </c>
    </row>
    <row r="127" spans="1:14" hidden="1" x14ac:dyDescent="0.25">
      <c r="A127" s="224" t="s">
        <v>17246</v>
      </c>
      <c r="B127" s="225">
        <v>45512</v>
      </c>
      <c r="C127" s="218">
        <v>1519106730</v>
      </c>
      <c r="D127" s="260" t="s">
        <v>6695</v>
      </c>
      <c r="E127" s="218">
        <v>3</v>
      </c>
      <c r="F127" s="221">
        <v>528</v>
      </c>
      <c r="G127" s="221">
        <f t="shared" si="2"/>
        <v>1584</v>
      </c>
      <c r="H127" s="218">
        <v>36150</v>
      </c>
      <c r="I127" s="220">
        <v>45524</v>
      </c>
      <c r="J127" s="222" t="s">
        <v>11411</v>
      </c>
      <c r="K127" s="195" t="s">
        <v>11406</v>
      </c>
      <c r="L127" s="116" t="s">
        <v>15195</v>
      </c>
      <c r="M127" s="117" t="s">
        <v>10282</v>
      </c>
      <c r="N127" s="352">
        <v>45700</v>
      </c>
    </row>
    <row r="128" spans="1:14" hidden="1" x14ac:dyDescent="0.25">
      <c r="A128" s="224" t="s">
        <v>17211</v>
      </c>
      <c r="B128" s="225">
        <v>45526</v>
      </c>
      <c r="C128" s="218">
        <v>1112102170</v>
      </c>
      <c r="D128" s="219" t="s">
        <v>6771</v>
      </c>
      <c r="E128" s="218">
        <v>30</v>
      </c>
      <c r="F128" s="221">
        <v>13</v>
      </c>
      <c r="G128" s="221">
        <f t="shared" si="2"/>
        <v>390</v>
      </c>
      <c r="H128" s="218">
        <v>36210</v>
      </c>
      <c r="I128" s="220">
        <v>45531</v>
      </c>
      <c r="J128" s="222" t="s">
        <v>11411</v>
      </c>
      <c r="K128" s="195" t="s">
        <v>11406</v>
      </c>
      <c r="L128" s="116" t="s">
        <v>12327</v>
      </c>
      <c r="M128" s="117" t="s">
        <v>10282</v>
      </c>
      <c r="N128" s="352">
        <v>45654</v>
      </c>
    </row>
    <row r="129" spans="1:14" hidden="1" x14ac:dyDescent="0.25">
      <c r="A129" s="224" t="s">
        <v>17211</v>
      </c>
      <c r="B129" s="225">
        <v>45526</v>
      </c>
      <c r="C129" s="218">
        <v>1112102270</v>
      </c>
      <c r="D129" s="219" t="s">
        <v>6716</v>
      </c>
      <c r="E129" s="218">
        <v>100</v>
      </c>
      <c r="F129" s="221">
        <v>1</v>
      </c>
      <c r="G129" s="221">
        <f t="shared" si="2"/>
        <v>100</v>
      </c>
      <c r="H129" s="218">
        <v>36210</v>
      </c>
      <c r="I129" s="220">
        <v>45531</v>
      </c>
      <c r="J129" s="222" t="s">
        <v>11411</v>
      </c>
      <c r="K129" s="195" t="s">
        <v>11406</v>
      </c>
      <c r="L129" s="116" t="s">
        <v>12327</v>
      </c>
      <c r="M129" s="117" t="s">
        <v>10282</v>
      </c>
      <c r="N129" s="352">
        <v>45654</v>
      </c>
    </row>
    <row r="130" spans="1:14" hidden="1" x14ac:dyDescent="0.25">
      <c r="A130" s="224" t="s">
        <v>17211</v>
      </c>
      <c r="B130" s="225">
        <v>45526</v>
      </c>
      <c r="C130" s="218">
        <v>1235100290</v>
      </c>
      <c r="D130" s="219" t="s">
        <v>11520</v>
      </c>
      <c r="E130" s="218">
        <v>4</v>
      </c>
      <c r="F130" s="221">
        <v>39</v>
      </c>
      <c r="G130" s="221">
        <f t="shared" si="2"/>
        <v>156</v>
      </c>
      <c r="H130" s="218">
        <v>36210</v>
      </c>
      <c r="I130" s="220">
        <v>45531</v>
      </c>
      <c r="J130" s="222" t="s">
        <v>11411</v>
      </c>
      <c r="K130" s="195" t="s">
        <v>11406</v>
      </c>
      <c r="L130" s="116" t="s">
        <v>12327</v>
      </c>
      <c r="M130" s="117" t="s">
        <v>10282</v>
      </c>
      <c r="N130" s="352">
        <v>45654</v>
      </c>
    </row>
    <row r="131" spans="1:14" hidden="1" x14ac:dyDescent="0.25">
      <c r="A131" s="224" t="s">
        <v>17211</v>
      </c>
      <c r="B131" s="225">
        <v>45526</v>
      </c>
      <c r="C131" s="218">
        <v>1519106780</v>
      </c>
      <c r="D131" s="219" t="s">
        <v>11452</v>
      </c>
      <c r="E131" s="218">
        <v>8</v>
      </c>
      <c r="F131" s="221">
        <v>25.13</v>
      </c>
      <c r="G131" s="221">
        <f t="shared" si="2"/>
        <v>201.04</v>
      </c>
      <c r="H131" s="218">
        <v>36210</v>
      </c>
      <c r="I131" s="220">
        <v>45531</v>
      </c>
      <c r="J131" s="222" t="s">
        <v>11411</v>
      </c>
      <c r="K131" s="195" t="s">
        <v>11406</v>
      </c>
      <c r="L131" s="116" t="s">
        <v>12327</v>
      </c>
      <c r="M131" s="117" t="s">
        <v>10282</v>
      </c>
      <c r="N131" s="352">
        <v>45654</v>
      </c>
    </row>
    <row r="132" spans="1:14" hidden="1" x14ac:dyDescent="0.25">
      <c r="A132" s="224" t="s">
        <v>17211</v>
      </c>
      <c r="B132" s="225">
        <v>45526</v>
      </c>
      <c r="C132" s="218">
        <v>1519106800</v>
      </c>
      <c r="D132" s="219" t="s">
        <v>11502</v>
      </c>
      <c r="E132" s="218">
        <v>4</v>
      </c>
      <c r="F132" s="221">
        <v>8.4</v>
      </c>
      <c r="G132" s="221">
        <f t="shared" si="2"/>
        <v>33.6</v>
      </c>
      <c r="H132" s="218">
        <v>36210</v>
      </c>
      <c r="I132" s="220">
        <v>45531</v>
      </c>
      <c r="J132" s="222" t="s">
        <v>11411</v>
      </c>
      <c r="K132" s="195" t="s">
        <v>11406</v>
      </c>
      <c r="L132" s="116" t="s">
        <v>12327</v>
      </c>
      <c r="M132" s="117" t="s">
        <v>10282</v>
      </c>
      <c r="N132" s="352">
        <v>45654</v>
      </c>
    </row>
    <row r="133" spans="1:14" hidden="1" x14ac:dyDescent="0.25">
      <c r="A133" s="224" t="s">
        <v>17211</v>
      </c>
      <c r="B133" s="225">
        <v>45526</v>
      </c>
      <c r="C133" s="218">
        <v>1519107090</v>
      </c>
      <c r="D133" s="219" t="s">
        <v>11493</v>
      </c>
      <c r="E133" s="218">
        <v>4</v>
      </c>
      <c r="F133" s="221">
        <v>9.66</v>
      </c>
      <c r="G133" s="221">
        <f t="shared" si="2"/>
        <v>38.64</v>
      </c>
      <c r="H133" s="218">
        <v>36210</v>
      </c>
      <c r="I133" s="220">
        <v>45531</v>
      </c>
      <c r="J133" s="222" t="s">
        <v>11411</v>
      </c>
      <c r="K133" s="195" t="s">
        <v>11406</v>
      </c>
      <c r="L133" s="116" t="s">
        <v>12327</v>
      </c>
      <c r="M133" s="117" t="s">
        <v>10282</v>
      </c>
      <c r="N133" s="352">
        <v>45654</v>
      </c>
    </row>
    <row r="134" spans="1:14" hidden="1" x14ac:dyDescent="0.25">
      <c r="A134" s="224" t="s">
        <v>17211</v>
      </c>
      <c r="B134" s="225">
        <v>45526</v>
      </c>
      <c r="C134" s="218">
        <v>1519107100</v>
      </c>
      <c r="D134" s="219" t="s">
        <v>11489</v>
      </c>
      <c r="E134" s="218">
        <v>4</v>
      </c>
      <c r="F134" s="221">
        <v>18.04</v>
      </c>
      <c r="G134" s="221">
        <f t="shared" si="2"/>
        <v>72.16</v>
      </c>
      <c r="H134" s="218">
        <v>36210</v>
      </c>
      <c r="I134" s="220">
        <v>45531</v>
      </c>
      <c r="J134" s="222" t="s">
        <v>11411</v>
      </c>
      <c r="K134" s="195" t="s">
        <v>11406</v>
      </c>
      <c r="L134" s="116" t="s">
        <v>12327</v>
      </c>
      <c r="M134" s="117" t="s">
        <v>10282</v>
      </c>
      <c r="N134" s="352">
        <v>45654</v>
      </c>
    </row>
    <row r="135" spans="1:14" hidden="1" x14ac:dyDescent="0.25">
      <c r="A135" s="224" t="s">
        <v>17211</v>
      </c>
      <c r="B135" s="225">
        <v>45526</v>
      </c>
      <c r="C135" s="218">
        <v>1519107110</v>
      </c>
      <c r="D135" s="260" t="s">
        <v>10275</v>
      </c>
      <c r="E135" s="218">
        <v>2</v>
      </c>
      <c r="F135" s="221">
        <v>257.58</v>
      </c>
      <c r="G135" s="221">
        <f t="shared" si="2"/>
        <v>515.16</v>
      </c>
      <c r="H135" s="218">
        <v>36210</v>
      </c>
      <c r="I135" s="220">
        <v>45531</v>
      </c>
      <c r="J135" s="222" t="s">
        <v>11411</v>
      </c>
      <c r="K135" s="195" t="s">
        <v>11406</v>
      </c>
      <c r="L135" s="116" t="s">
        <v>15007</v>
      </c>
      <c r="M135" s="117" t="s">
        <v>10282</v>
      </c>
      <c r="N135" s="352">
        <v>45700</v>
      </c>
    </row>
    <row r="136" spans="1:14" hidden="1" x14ac:dyDescent="0.25">
      <c r="A136" s="224" t="s">
        <v>17211</v>
      </c>
      <c r="B136" s="225">
        <v>45526</v>
      </c>
      <c r="C136" s="218">
        <v>1519107120</v>
      </c>
      <c r="D136" s="260" t="s">
        <v>10278</v>
      </c>
      <c r="E136" s="218">
        <v>2</v>
      </c>
      <c r="F136" s="221">
        <v>257.58</v>
      </c>
      <c r="G136" s="221">
        <f t="shared" si="2"/>
        <v>515.16</v>
      </c>
      <c r="H136" s="218">
        <v>36210</v>
      </c>
      <c r="I136" s="220">
        <v>45531</v>
      </c>
      <c r="J136" s="222" t="s">
        <v>11411</v>
      </c>
      <c r="K136" s="195" t="s">
        <v>11406</v>
      </c>
      <c r="L136" s="116" t="s">
        <v>15007</v>
      </c>
      <c r="M136" s="117" t="s">
        <v>10282</v>
      </c>
      <c r="N136" s="352">
        <v>45700</v>
      </c>
    </row>
    <row r="137" spans="1:14" hidden="1" x14ac:dyDescent="0.25">
      <c r="A137" s="224" t="s">
        <v>17211</v>
      </c>
      <c r="B137" s="225">
        <v>45526</v>
      </c>
      <c r="C137" s="218">
        <v>1522100240</v>
      </c>
      <c r="D137" s="219" t="s">
        <v>11523</v>
      </c>
      <c r="E137" s="218">
        <v>4</v>
      </c>
      <c r="F137" s="221">
        <v>8.09</v>
      </c>
      <c r="G137" s="221">
        <f t="shared" si="2"/>
        <v>32.36</v>
      </c>
      <c r="H137" s="218">
        <v>36210</v>
      </c>
      <c r="I137" s="220">
        <v>45531</v>
      </c>
      <c r="J137" s="222" t="s">
        <v>11411</v>
      </c>
      <c r="K137" s="195" t="s">
        <v>11406</v>
      </c>
      <c r="L137" s="116" t="s">
        <v>12327</v>
      </c>
      <c r="M137" s="117" t="s">
        <v>10282</v>
      </c>
      <c r="N137" s="352">
        <v>45654</v>
      </c>
    </row>
    <row r="138" spans="1:14" hidden="1" x14ac:dyDescent="0.25">
      <c r="A138" s="224" t="s">
        <v>17211</v>
      </c>
      <c r="B138" s="225">
        <v>45526</v>
      </c>
      <c r="C138" s="218">
        <v>1522100250</v>
      </c>
      <c r="D138" s="219" t="s">
        <v>11455</v>
      </c>
      <c r="E138" s="218">
        <v>4</v>
      </c>
      <c r="F138" s="221">
        <v>8.09</v>
      </c>
      <c r="G138" s="221">
        <f t="shared" si="2"/>
        <v>32.36</v>
      </c>
      <c r="H138" s="218">
        <v>36210</v>
      </c>
      <c r="I138" s="220">
        <v>45531</v>
      </c>
      <c r="J138" s="222" t="s">
        <v>11411</v>
      </c>
      <c r="K138" s="195" t="s">
        <v>11406</v>
      </c>
      <c r="L138" s="116" t="s">
        <v>12327</v>
      </c>
      <c r="M138" s="117" t="s">
        <v>10282</v>
      </c>
      <c r="N138" s="352">
        <v>45654</v>
      </c>
    </row>
    <row r="139" spans="1:14" hidden="1" x14ac:dyDescent="0.25">
      <c r="A139" s="224" t="s">
        <v>17211</v>
      </c>
      <c r="B139" s="225">
        <v>45526</v>
      </c>
      <c r="C139" s="218">
        <v>1522100400</v>
      </c>
      <c r="D139" s="260" t="s">
        <v>7115</v>
      </c>
      <c r="E139" s="218">
        <v>12</v>
      </c>
      <c r="F139" s="221">
        <v>16</v>
      </c>
      <c r="G139" s="221">
        <f t="shared" si="2"/>
        <v>192</v>
      </c>
      <c r="H139" s="218">
        <v>36210</v>
      </c>
      <c r="I139" s="220">
        <v>45531</v>
      </c>
      <c r="J139" s="222" t="s">
        <v>11411</v>
      </c>
      <c r="K139" s="195" t="s">
        <v>11406</v>
      </c>
      <c r="L139" s="116" t="s">
        <v>12327</v>
      </c>
      <c r="M139" s="117" t="s">
        <v>10282</v>
      </c>
      <c r="N139" s="352">
        <v>45654</v>
      </c>
    </row>
    <row r="140" spans="1:14" hidden="1" x14ac:dyDescent="0.25">
      <c r="A140" s="224" t="s">
        <v>17211</v>
      </c>
      <c r="B140" s="225">
        <v>45526</v>
      </c>
      <c r="C140" s="218">
        <v>1522101450</v>
      </c>
      <c r="D140" s="219" t="s">
        <v>11464</v>
      </c>
      <c r="E140" s="218">
        <v>8</v>
      </c>
      <c r="F140" s="221">
        <v>16.07</v>
      </c>
      <c r="G140" s="221">
        <f t="shared" si="2"/>
        <v>128.56</v>
      </c>
      <c r="H140" s="218">
        <v>36210</v>
      </c>
      <c r="I140" s="220">
        <v>45531</v>
      </c>
      <c r="J140" s="222" t="s">
        <v>11411</v>
      </c>
      <c r="K140" s="195" t="s">
        <v>11406</v>
      </c>
      <c r="L140" s="116" t="s">
        <v>12327</v>
      </c>
      <c r="M140" s="117" t="s">
        <v>10282</v>
      </c>
      <c r="N140" s="352">
        <v>45654</v>
      </c>
    </row>
    <row r="141" spans="1:14" hidden="1" x14ac:dyDescent="0.25">
      <c r="A141" s="224" t="s">
        <v>17211</v>
      </c>
      <c r="B141" s="225">
        <v>45526</v>
      </c>
      <c r="C141" s="218">
        <v>1522102130</v>
      </c>
      <c r="D141" s="219" t="s">
        <v>11526</v>
      </c>
      <c r="E141" s="218">
        <v>8</v>
      </c>
      <c r="F141" s="221">
        <v>0.88</v>
      </c>
      <c r="G141" s="221">
        <f t="shared" si="2"/>
        <v>7.04</v>
      </c>
      <c r="H141" s="218">
        <v>36210</v>
      </c>
      <c r="I141" s="220">
        <v>45531</v>
      </c>
      <c r="J141" s="222" t="s">
        <v>11411</v>
      </c>
      <c r="K141" s="195" t="s">
        <v>11406</v>
      </c>
      <c r="L141" s="116" t="s">
        <v>12327</v>
      </c>
      <c r="M141" s="117" t="s">
        <v>10282</v>
      </c>
      <c r="N141" s="352">
        <v>45654</v>
      </c>
    </row>
    <row r="142" spans="1:14" hidden="1" x14ac:dyDescent="0.25">
      <c r="A142" s="224" t="s">
        <v>17211</v>
      </c>
      <c r="B142" s="225">
        <v>45526</v>
      </c>
      <c r="C142" s="218">
        <v>1523109070</v>
      </c>
      <c r="D142" s="260" t="s">
        <v>9143</v>
      </c>
      <c r="E142" s="218">
        <v>100</v>
      </c>
      <c r="F142" s="221">
        <v>0.17</v>
      </c>
      <c r="G142" s="221">
        <f t="shared" si="2"/>
        <v>17</v>
      </c>
      <c r="H142" s="218">
        <v>36210</v>
      </c>
      <c r="I142" s="220">
        <v>45531</v>
      </c>
      <c r="J142" s="222" t="s">
        <v>11411</v>
      </c>
      <c r="K142" s="195" t="s">
        <v>11406</v>
      </c>
      <c r="L142" s="116" t="s">
        <v>12327</v>
      </c>
      <c r="M142" s="117" t="s">
        <v>10282</v>
      </c>
      <c r="N142" s="352">
        <v>45654</v>
      </c>
    </row>
    <row r="143" spans="1:14" hidden="1" x14ac:dyDescent="0.25">
      <c r="A143" s="224" t="s">
        <v>17211</v>
      </c>
      <c r="B143" s="225">
        <v>45526</v>
      </c>
      <c r="C143" s="218">
        <v>1524101020</v>
      </c>
      <c r="D143" s="219" t="s">
        <v>11499</v>
      </c>
      <c r="E143" s="218">
        <v>2</v>
      </c>
      <c r="F143" s="221">
        <v>18</v>
      </c>
      <c r="G143" s="221">
        <f t="shared" si="2"/>
        <v>36</v>
      </c>
      <c r="H143" s="218">
        <v>36210</v>
      </c>
      <c r="I143" s="220">
        <v>45531</v>
      </c>
      <c r="J143" s="222" t="s">
        <v>11411</v>
      </c>
      <c r="K143" s="195" t="s">
        <v>11406</v>
      </c>
      <c r="L143" s="116" t="s">
        <v>12327</v>
      </c>
      <c r="M143" s="117" t="s">
        <v>10282</v>
      </c>
      <c r="N143" s="352">
        <v>45654</v>
      </c>
    </row>
    <row r="144" spans="1:14" hidden="1" x14ac:dyDescent="0.25">
      <c r="A144" s="224" t="s">
        <v>17211</v>
      </c>
      <c r="B144" s="225">
        <v>45526</v>
      </c>
      <c r="C144" s="218">
        <v>1524101030</v>
      </c>
      <c r="D144" s="219" t="s">
        <v>11495</v>
      </c>
      <c r="E144" s="218">
        <v>2</v>
      </c>
      <c r="F144" s="221">
        <v>18</v>
      </c>
      <c r="G144" s="221">
        <f t="shared" si="2"/>
        <v>36</v>
      </c>
      <c r="H144" s="218">
        <v>36210</v>
      </c>
      <c r="I144" s="220">
        <v>45531</v>
      </c>
      <c r="J144" s="222" t="s">
        <v>11411</v>
      </c>
      <c r="K144" s="195" t="s">
        <v>11406</v>
      </c>
      <c r="L144" s="116" t="s">
        <v>12327</v>
      </c>
      <c r="M144" s="117" t="s">
        <v>10282</v>
      </c>
      <c r="N144" s="352">
        <v>45654</v>
      </c>
    </row>
    <row r="145" spans="1:14" hidden="1" x14ac:dyDescent="0.25">
      <c r="A145" s="224" t="s">
        <v>17211</v>
      </c>
      <c r="B145" s="225">
        <v>45526</v>
      </c>
      <c r="C145" s="218">
        <v>1524101610</v>
      </c>
      <c r="D145" s="219" t="s">
        <v>11505</v>
      </c>
      <c r="E145" s="218">
        <v>4</v>
      </c>
      <c r="F145" s="221">
        <v>97</v>
      </c>
      <c r="G145" s="221">
        <f t="shared" si="2"/>
        <v>388</v>
      </c>
      <c r="H145" s="218">
        <v>36210</v>
      </c>
      <c r="I145" s="220">
        <v>45531</v>
      </c>
      <c r="J145" s="222" t="s">
        <v>11411</v>
      </c>
      <c r="K145" s="195" t="s">
        <v>11406</v>
      </c>
      <c r="L145" s="116" t="s">
        <v>12327</v>
      </c>
      <c r="M145" s="117" t="s">
        <v>10282</v>
      </c>
      <c r="N145" s="352">
        <v>45654</v>
      </c>
    </row>
    <row r="146" spans="1:14" hidden="1" x14ac:dyDescent="0.25">
      <c r="A146" s="224" t="s">
        <v>17211</v>
      </c>
      <c r="B146" s="225">
        <v>45526</v>
      </c>
      <c r="C146" s="218">
        <v>1524102220</v>
      </c>
      <c r="D146" s="260" t="s">
        <v>7503</v>
      </c>
      <c r="E146" s="218">
        <v>2</v>
      </c>
      <c r="F146" s="221">
        <v>399</v>
      </c>
      <c r="G146" s="221">
        <f t="shared" si="2"/>
        <v>798</v>
      </c>
      <c r="H146" s="218">
        <v>36210</v>
      </c>
      <c r="I146" s="220">
        <v>45531</v>
      </c>
      <c r="J146" s="222" t="s">
        <v>11411</v>
      </c>
      <c r="K146" s="195" t="s">
        <v>11406</v>
      </c>
      <c r="L146" s="116" t="s">
        <v>15007</v>
      </c>
      <c r="M146" s="117" t="s">
        <v>10282</v>
      </c>
      <c r="N146" s="352">
        <v>45700</v>
      </c>
    </row>
    <row r="147" spans="1:14" hidden="1" x14ac:dyDescent="0.25">
      <c r="A147" s="224" t="s">
        <v>17211</v>
      </c>
      <c r="B147" s="225">
        <v>45526</v>
      </c>
      <c r="C147" s="218">
        <v>1524102270</v>
      </c>
      <c r="D147" s="219" t="s">
        <v>7602</v>
      </c>
      <c r="E147" s="218">
        <v>2</v>
      </c>
      <c r="F147" s="221">
        <v>62</v>
      </c>
      <c r="G147" s="221">
        <f t="shared" si="2"/>
        <v>124</v>
      </c>
      <c r="H147" s="218">
        <v>36210</v>
      </c>
      <c r="I147" s="220">
        <v>45531</v>
      </c>
      <c r="J147" s="222" t="s">
        <v>11411</v>
      </c>
      <c r="K147" s="195" t="s">
        <v>11406</v>
      </c>
      <c r="L147" s="116" t="s">
        <v>12327</v>
      </c>
      <c r="M147" s="117" t="s">
        <v>10282</v>
      </c>
      <c r="N147" s="352">
        <v>45654</v>
      </c>
    </row>
    <row r="148" spans="1:14" hidden="1" x14ac:dyDescent="0.25">
      <c r="A148" s="224" t="s">
        <v>17211</v>
      </c>
      <c r="B148" s="225">
        <v>45526</v>
      </c>
      <c r="C148" s="218">
        <v>1524102290</v>
      </c>
      <c r="D148" s="219" t="s">
        <v>7598</v>
      </c>
      <c r="E148" s="218">
        <v>2</v>
      </c>
      <c r="F148" s="221">
        <v>81</v>
      </c>
      <c r="G148" s="221">
        <f t="shared" si="2"/>
        <v>162</v>
      </c>
      <c r="H148" s="218">
        <v>36210</v>
      </c>
      <c r="I148" s="220">
        <v>45531</v>
      </c>
      <c r="J148" s="222" t="s">
        <v>11411</v>
      </c>
      <c r="K148" s="195" t="s">
        <v>11406</v>
      </c>
      <c r="L148" s="116" t="s">
        <v>12327</v>
      </c>
      <c r="M148" s="117" t="s">
        <v>10282</v>
      </c>
      <c r="N148" s="352">
        <v>45654</v>
      </c>
    </row>
    <row r="149" spans="1:14" hidden="1" x14ac:dyDescent="0.25">
      <c r="A149" s="224" t="s">
        <v>17211</v>
      </c>
      <c r="B149" s="225">
        <v>45526</v>
      </c>
      <c r="C149" s="218">
        <v>1524102310</v>
      </c>
      <c r="D149" s="219" t="s">
        <v>7593</v>
      </c>
      <c r="E149" s="218">
        <v>4</v>
      </c>
      <c r="F149" s="221">
        <v>102</v>
      </c>
      <c r="G149" s="221">
        <f t="shared" si="2"/>
        <v>408</v>
      </c>
      <c r="H149" s="218">
        <v>36210</v>
      </c>
      <c r="I149" s="220">
        <v>45531</v>
      </c>
      <c r="J149" s="222" t="s">
        <v>15668</v>
      </c>
      <c r="K149" s="195" t="s">
        <v>11406</v>
      </c>
      <c r="L149" s="116" t="s">
        <v>12327</v>
      </c>
      <c r="M149" s="117" t="s">
        <v>10282</v>
      </c>
      <c r="N149" s="352">
        <v>45654</v>
      </c>
    </row>
    <row r="150" spans="1:14" hidden="1" x14ac:dyDescent="0.25">
      <c r="A150" s="224" t="s">
        <v>17211</v>
      </c>
      <c r="B150" s="225">
        <v>45526</v>
      </c>
      <c r="C150" s="218">
        <v>1524102320</v>
      </c>
      <c r="D150" s="219" t="s">
        <v>6519</v>
      </c>
      <c r="E150" s="218">
        <v>10</v>
      </c>
      <c r="F150" s="221">
        <v>23</v>
      </c>
      <c r="G150" s="221">
        <f t="shared" si="2"/>
        <v>230</v>
      </c>
      <c r="H150" s="218">
        <v>36210</v>
      </c>
      <c r="I150" s="220">
        <v>45531</v>
      </c>
      <c r="J150" s="222" t="s">
        <v>11411</v>
      </c>
      <c r="K150" s="195" t="s">
        <v>11406</v>
      </c>
      <c r="L150" s="116" t="s">
        <v>12327</v>
      </c>
      <c r="M150" s="117" t="s">
        <v>10282</v>
      </c>
      <c r="N150" s="352">
        <v>45654</v>
      </c>
    </row>
    <row r="151" spans="1:14" hidden="1" x14ac:dyDescent="0.25">
      <c r="A151" s="224" t="s">
        <v>17211</v>
      </c>
      <c r="B151" s="225">
        <v>45526</v>
      </c>
      <c r="C151" s="218">
        <v>1524102330</v>
      </c>
      <c r="D151" s="219" t="s">
        <v>7588</v>
      </c>
      <c r="E151" s="218">
        <v>6</v>
      </c>
      <c r="F151" s="221">
        <v>96</v>
      </c>
      <c r="G151" s="221">
        <f t="shared" si="2"/>
        <v>576</v>
      </c>
      <c r="H151" s="218">
        <v>36210</v>
      </c>
      <c r="I151" s="220">
        <v>45531</v>
      </c>
      <c r="J151" s="222" t="s">
        <v>11411</v>
      </c>
      <c r="K151" s="195" t="s">
        <v>11406</v>
      </c>
      <c r="L151" s="116" t="s">
        <v>12327</v>
      </c>
      <c r="M151" s="117" t="s">
        <v>10282</v>
      </c>
      <c r="N151" s="352">
        <v>45654</v>
      </c>
    </row>
    <row r="152" spans="1:14" hidden="1" x14ac:dyDescent="0.25">
      <c r="A152" s="224" t="s">
        <v>17211</v>
      </c>
      <c r="B152" s="225">
        <v>45526</v>
      </c>
      <c r="C152" s="218">
        <v>1524103560</v>
      </c>
      <c r="D152" s="260" t="s">
        <v>9636</v>
      </c>
      <c r="E152" s="218">
        <v>1</v>
      </c>
      <c r="F152" s="221">
        <v>1512</v>
      </c>
      <c r="G152" s="221">
        <f t="shared" si="2"/>
        <v>1512</v>
      </c>
      <c r="H152" s="218">
        <v>36210</v>
      </c>
      <c r="I152" s="220">
        <v>45531</v>
      </c>
      <c r="J152" s="222" t="s">
        <v>11411</v>
      </c>
      <c r="K152" s="195" t="s">
        <v>11406</v>
      </c>
      <c r="L152" s="116" t="s">
        <v>15007</v>
      </c>
      <c r="M152" s="117" t="s">
        <v>10282</v>
      </c>
      <c r="N152" s="352">
        <v>45700</v>
      </c>
    </row>
    <row r="153" spans="1:14" hidden="1" x14ac:dyDescent="0.25">
      <c r="A153" s="224" t="s">
        <v>17247</v>
      </c>
      <c r="B153" s="225">
        <v>45526</v>
      </c>
      <c r="C153" s="218">
        <v>1322100220</v>
      </c>
      <c r="D153" s="260" t="s">
        <v>11534</v>
      </c>
      <c r="E153" s="218">
        <v>1</v>
      </c>
      <c r="F153" s="221">
        <v>670</v>
      </c>
      <c r="G153" s="221">
        <f t="shared" si="2"/>
        <v>670</v>
      </c>
      <c r="H153" s="218">
        <v>36212</v>
      </c>
      <c r="I153" s="220">
        <v>45531</v>
      </c>
      <c r="J153" s="222" t="s">
        <v>11434</v>
      </c>
      <c r="K153" s="195" t="s">
        <v>11406</v>
      </c>
      <c r="L153" s="116" t="s">
        <v>15194</v>
      </c>
      <c r="M153" s="117" t="s">
        <v>10282</v>
      </c>
      <c r="N153" s="352">
        <v>45700</v>
      </c>
    </row>
    <row r="154" spans="1:14" hidden="1" x14ac:dyDescent="0.25">
      <c r="A154" s="224" t="s">
        <v>16229</v>
      </c>
      <c r="B154" s="225">
        <v>45526</v>
      </c>
      <c r="C154" s="218">
        <v>1519101330</v>
      </c>
      <c r="D154" s="260" t="s">
        <v>11508</v>
      </c>
      <c r="E154" s="218">
        <v>4</v>
      </c>
      <c r="F154" s="221">
        <v>37.81</v>
      </c>
      <c r="G154" s="221">
        <f t="shared" si="2"/>
        <v>151.24</v>
      </c>
      <c r="H154" s="218">
        <v>36215</v>
      </c>
      <c r="I154" s="220">
        <v>45531</v>
      </c>
      <c r="J154" s="222" t="s">
        <v>11411</v>
      </c>
      <c r="K154" s="195" t="s">
        <v>11420</v>
      </c>
      <c r="L154" s="116" t="s">
        <v>15544</v>
      </c>
      <c r="M154" s="117" t="s">
        <v>16419</v>
      </c>
      <c r="N154" s="352"/>
    </row>
    <row r="155" spans="1:14" hidden="1" x14ac:dyDescent="0.25">
      <c r="A155" s="224" t="s">
        <v>17248</v>
      </c>
      <c r="B155" s="225">
        <v>45526</v>
      </c>
      <c r="C155" s="218">
        <v>1318102730</v>
      </c>
      <c r="D155" s="260" t="s">
        <v>10000</v>
      </c>
      <c r="E155" s="218">
        <v>1</v>
      </c>
      <c r="F155" s="221">
        <v>1634.28</v>
      </c>
      <c r="G155" s="221">
        <f t="shared" si="2"/>
        <v>1634.28</v>
      </c>
      <c r="H155" s="218">
        <v>36355</v>
      </c>
      <c r="I155" s="220">
        <v>45545</v>
      </c>
      <c r="J155" s="222" t="s">
        <v>11411</v>
      </c>
      <c r="K155" s="195" t="s">
        <v>11803</v>
      </c>
      <c r="L155" s="161" t="s">
        <v>8963</v>
      </c>
      <c r="M155" s="117" t="s">
        <v>10282</v>
      </c>
      <c r="N155" s="352">
        <v>45559</v>
      </c>
    </row>
    <row r="156" spans="1:14" hidden="1" x14ac:dyDescent="0.25">
      <c r="A156" s="224" t="s">
        <v>17249</v>
      </c>
      <c r="B156" s="225">
        <v>45526</v>
      </c>
      <c r="C156" s="218">
        <v>1518100430</v>
      </c>
      <c r="D156" s="260" t="s">
        <v>6810</v>
      </c>
      <c r="E156" s="218">
        <v>2</v>
      </c>
      <c r="F156" s="221">
        <v>684.29</v>
      </c>
      <c r="G156" s="221">
        <f t="shared" si="2"/>
        <v>1368.58</v>
      </c>
      <c r="H156" s="218">
        <v>36213</v>
      </c>
      <c r="I156" s="220">
        <v>45531</v>
      </c>
      <c r="J156" s="222" t="s">
        <v>11409</v>
      </c>
      <c r="K156" s="195" t="s">
        <v>11406</v>
      </c>
      <c r="L156" s="116" t="s">
        <v>15000</v>
      </c>
      <c r="M156" s="117" t="s">
        <v>10282</v>
      </c>
      <c r="N156" s="352">
        <v>45700</v>
      </c>
    </row>
    <row r="157" spans="1:14" hidden="1" x14ac:dyDescent="0.25">
      <c r="A157" s="224" t="s">
        <v>17249</v>
      </c>
      <c r="B157" s="225">
        <v>45526</v>
      </c>
      <c r="C157" s="218">
        <v>1518100520</v>
      </c>
      <c r="D157" s="260" t="s">
        <v>8367</v>
      </c>
      <c r="E157" s="218">
        <v>2</v>
      </c>
      <c r="F157" s="221">
        <v>586.53</v>
      </c>
      <c r="G157" s="221">
        <f t="shared" si="2"/>
        <v>1173.06</v>
      </c>
      <c r="H157" s="218">
        <v>36213</v>
      </c>
      <c r="I157" s="220">
        <v>45531</v>
      </c>
      <c r="J157" s="222" t="s">
        <v>11409</v>
      </c>
      <c r="K157" s="195" t="s">
        <v>11406</v>
      </c>
      <c r="L157" s="116" t="s">
        <v>15000</v>
      </c>
      <c r="M157" s="117" t="s">
        <v>10282</v>
      </c>
      <c r="N157" s="352">
        <v>45700</v>
      </c>
    </row>
    <row r="158" spans="1:14" hidden="1" x14ac:dyDescent="0.25">
      <c r="A158" s="224" t="s">
        <v>17250</v>
      </c>
      <c r="B158" s="225">
        <v>45526</v>
      </c>
      <c r="C158" s="218">
        <v>1318102450</v>
      </c>
      <c r="D158" s="260" t="s">
        <v>11729</v>
      </c>
      <c r="E158" s="218">
        <v>8</v>
      </c>
      <c r="F158" s="221">
        <v>88</v>
      </c>
      <c r="G158" s="221">
        <f t="shared" si="2"/>
        <v>704</v>
      </c>
      <c r="H158" s="218">
        <v>36214</v>
      </c>
      <c r="I158" s="220">
        <v>45531</v>
      </c>
      <c r="J158" s="222" t="s">
        <v>11749</v>
      </c>
      <c r="K158" s="195" t="s">
        <v>11406</v>
      </c>
      <c r="L158" s="161" t="s">
        <v>8963</v>
      </c>
      <c r="M158" s="117" t="s">
        <v>10282</v>
      </c>
      <c r="N158" s="352">
        <v>45616</v>
      </c>
    </row>
    <row r="159" spans="1:14" hidden="1" x14ac:dyDescent="0.25">
      <c r="A159" s="224" t="s">
        <v>17251</v>
      </c>
      <c r="B159" s="225">
        <v>45533</v>
      </c>
      <c r="C159" s="218">
        <v>1214102330</v>
      </c>
      <c r="D159" s="260" t="s">
        <v>11488</v>
      </c>
      <c r="E159" s="218">
        <v>1</v>
      </c>
      <c r="F159" s="221">
        <v>729</v>
      </c>
      <c r="G159" s="221">
        <f t="shared" si="2"/>
        <v>729</v>
      </c>
      <c r="H159" s="218">
        <v>36360</v>
      </c>
      <c r="I159" s="220">
        <v>45545</v>
      </c>
      <c r="J159" s="199" t="s">
        <v>11414</v>
      </c>
      <c r="K159" s="195" t="s">
        <v>11406</v>
      </c>
      <c r="L159" s="116" t="s">
        <v>15611</v>
      </c>
      <c r="M159" s="117" t="s">
        <v>10282</v>
      </c>
      <c r="N159" s="352">
        <v>45792</v>
      </c>
    </row>
    <row r="160" spans="1:14" hidden="1" x14ac:dyDescent="0.25">
      <c r="A160" s="224" t="s">
        <v>17251</v>
      </c>
      <c r="B160" s="225">
        <v>45533</v>
      </c>
      <c r="C160" s="218">
        <v>1214102340</v>
      </c>
      <c r="D160" s="260" t="s">
        <v>6493</v>
      </c>
      <c r="E160" s="218">
        <v>1</v>
      </c>
      <c r="F160" s="221">
        <v>1779</v>
      </c>
      <c r="G160" s="221">
        <f t="shared" si="2"/>
        <v>1779</v>
      </c>
      <c r="H160" s="218">
        <v>36360</v>
      </c>
      <c r="I160" s="220">
        <v>45545</v>
      </c>
      <c r="J160" s="199" t="s">
        <v>11414</v>
      </c>
      <c r="K160" s="195" t="s">
        <v>11406</v>
      </c>
      <c r="L160" s="116" t="s">
        <v>15611</v>
      </c>
      <c r="M160" s="117" t="s">
        <v>10282</v>
      </c>
      <c r="N160" s="352">
        <v>45792</v>
      </c>
    </row>
    <row r="161" spans="1:14" hidden="1" x14ac:dyDescent="0.25">
      <c r="A161" s="224" t="s">
        <v>17212</v>
      </c>
      <c r="B161" s="225">
        <v>45543</v>
      </c>
      <c r="C161" s="218">
        <v>1518100330</v>
      </c>
      <c r="D161" s="260" t="s">
        <v>8254</v>
      </c>
      <c r="E161" s="218">
        <v>1</v>
      </c>
      <c r="F161" s="221">
        <v>1527.6</v>
      </c>
      <c r="G161" s="221">
        <f t="shared" si="2"/>
        <v>1527.6</v>
      </c>
      <c r="H161" s="218">
        <v>36407</v>
      </c>
      <c r="I161" s="220">
        <v>45551</v>
      </c>
      <c r="J161" s="222" t="s">
        <v>11417</v>
      </c>
      <c r="K161" s="195" t="s">
        <v>11406</v>
      </c>
      <c r="L161" s="116" t="s">
        <v>14998</v>
      </c>
      <c r="M161" s="117" t="s">
        <v>10282</v>
      </c>
      <c r="N161" s="352">
        <v>45700</v>
      </c>
    </row>
    <row r="162" spans="1:14" hidden="1" x14ac:dyDescent="0.25">
      <c r="A162" s="224" t="s">
        <v>17212</v>
      </c>
      <c r="B162" s="225">
        <v>45543</v>
      </c>
      <c r="C162" s="218">
        <v>1518100540</v>
      </c>
      <c r="D162" s="260" t="s">
        <v>7190</v>
      </c>
      <c r="E162" s="218">
        <v>3</v>
      </c>
      <c r="F162" s="221">
        <v>327.64999999999998</v>
      </c>
      <c r="G162" s="221">
        <f t="shared" si="2"/>
        <v>982.94999999999993</v>
      </c>
      <c r="H162" s="218">
        <v>36407</v>
      </c>
      <c r="I162" s="220">
        <v>45551</v>
      </c>
      <c r="J162" s="222" t="s">
        <v>11417</v>
      </c>
      <c r="K162" s="195" t="s">
        <v>11406</v>
      </c>
      <c r="L162" s="116" t="s">
        <v>14998</v>
      </c>
      <c r="M162" s="117" t="s">
        <v>10282</v>
      </c>
      <c r="N162" s="352">
        <v>45700</v>
      </c>
    </row>
    <row r="163" spans="1:14" hidden="1" x14ac:dyDescent="0.25">
      <c r="A163" s="224" t="s">
        <v>17212</v>
      </c>
      <c r="B163" s="225">
        <v>45543</v>
      </c>
      <c r="C163" s="218">
        <v>1518100580</v>
      </c>
      <c r="D163" s="260" t="s">
        <v>8369</v>
      </c>
      <c r="E163" s="218">
        <v>1</v>
      </c>
      <c r="F163" s="221">
        <v>669.75</v>
      </c>
      <c r="G163" s="221">
        <f t="shared" si="2"/>
        <v>669.75</v>
      </c>
      <c r="H163" s="218">
        <v>36407</v>
      </c>
      <c r="I163" s="220">
        <v>45551</v>
      </c>
      <c r="J163" s="222" t="s">
        <v>11417</v>
      </c>
      <c r="K163" s="195" t="s">
        <v>11406</v>
      </c>
      <c r="L163" s="116" t="s">
        <v>14998</v>
      </c>
      <c r="M163" s="117" t="s">
        <v>10282</v>
      </c>
      <c r="N163" s="352">
        <v>45700</v>
      </c>
    </row>
    <row r="164" spans="1:14" hidden="1" x14ac:dyDescent="0.25">
      <c r="A164" s="224" t="s">
        <v>17212</v>
      </c>
      <c r="B164" s="225">
        <v>45543</v>
      </c>
      <c r="C164" s="218">
        <v>1518104520</v>
      </c>
      <c r="D164" s="260" t="s">
        <v>9339</v>
      </c>
      <c r="E164" s="218">
        <v>2</v>
      </c>
      <c r="F164" s="221">
        <v>198</v>
      </c>
      <c r="G164" s="221">
        <f t="shared" si="2"/>
        <v>396</v>
      </c>
      <c r="H164" s="218">
        <v>36407</v>
      </c>
      <c r="I164" s="220">
        <v>45551</v>
      </c>
      <c r="J164" s="222" t="s">
        <v>11417</v>
      </c>
      <c r="K164" s="195" t="s">
        <v>11406</v>
      </c>
      <c r="L164" s="116" t="s">
        <v>14998</v>
      </c>
      <c r="M164" s="117" t="s">
        <v>10282</v>
      </c>
      <c r="N164" s="352">
        <v>45700</v>
      </c>
    </row>
    <row r="165" spans="1:14" hidden="1" x14ac:dyDescent="0.25">
      <c r="A165" s="224" t="s">
        <v>17252</v>
      </c>
      <c r="B165" s="225">
        <v>45552</v>
      </c>
      <c r="C165" s="218">
        <v>1315103420</v>
      </c>
      <c r="D165" s="219" t="s">
        <v>8928</v>
      </c>
      <c r="E165" s="218">
        <v>1</v>
      </c>
      <c r="F165" s="221">
        <v>406.57</v>
      </c>
      <c r="G165" s="221">
        <f t="shared" si="2"/>
        <v>406.57</v>
      </c>
      <c r="H165" s="218">
        <v>36469</v>
      </c>
      <c r="I165" s="220">
        <v>45562</v>
      </c>
      <c r="J165" s="222" t="s">
        <v>11411</v>
      </c>
      <c r="K165" s="195" t="s">
        <v>11420</v>
      </c>
      <c r="L165" s="116" t="s">
        <v>11872</v>
      </c>
      <c r="M165" s="117" t="s">
        <v>10282</v>
      </c>
      <c r="N165" s="352">
        <v>45567</v>
      </c>
    </row>
    <row r="166" spans="1:14" hidden="1" x14ac:dyDescent="0.25">
      <c r="A166" s="224" t="s">
        <v>17213</v>
      </c>
      <c r="B166" s="225">
        <v>45559</v>
      </c>
      <c r="C166" s="218">
        <v>1112102150</v>
      </c>
      <c r="D166" s="260" t="s">
        <v>6545</v>
      </c>
      <c r="E166" s="218">
        <v>35</v>
      </c>
      <c r="F166" s="221">
        <v>121.28</v>
      </c>
      <c r="G166" s="221">
        <f t="shared" si="2"/>
        <v>4244.8</v>
      </c>
      <c r="H166" s="218">
        <v>36557</v>
      </c>
      <c r="I166" s="220">
        <v>45567</v>
      </c>
      <c r="J166" s="222" t="s">
        <v>11411</v>
      </c>
      <c r="K166" s="195" t="s">
        <v>11406</v>
      </c>
      <c r="L166" s="161" t="s">
        <v>16422</v>
      </c>
      <c r="M166" s="117" t="s">
        <v>10282</v>
      </c>
      <c r="N166" s="352">
        <v>45792</v>
      </c>
    </row>
    <row r="167" spans="1:14" hidden="1" x14ac:dyDescent="0.25">
      <c r="A167" s="224" t="s">
        <v>17213</v>
      </c>
      <c r="B167" s="225">
        <v>45559</v>
      </c>
      <c r="C167" s="218">
        <v>1513101190</v>
      </c>
      <c r="D167" s="260" t="s">
        <v>6564</v>
      </c>
      <c r="E167" s="218">
        <v>6</v>
      </c>
      <c r="F167" s="221">
        <v>20</v>
      </c>
      <c r="G167" s="221">
        <f t="shared" si="2"/>
        <v>120</v>
      </c>
      <c r="H167" s="218">
        <v>36557</v>
      </c>
      <c r="I167" s="220">
        <v>45567</v>
      </c>
      <c r="J167" s="222" t="s">
        <v>11411</v>
      </c>
      <c r="K167" s="195" t="s">
        <v>11406</v>
      </c>
      <c r="L167" s="161" t="s">
        <v>15007</v>
      </c>
      <c r="M167" s="117" t="s">
        <v>10282</v>
      </c>
      <c r="N167" s="352">
        <v>45700</v>
      </c>
    </row>
    <row r="168" spans="1:14" hidden="1" x14ac:dyDescent="0.25">
      <c r="A168" s="224" t="s">
        <v>17213</v>
      </c>
      <c r="B168" s="225">
        <v>45559</v>
      </c>
      <c r="C168" s="218">
        <v>1519106720</v>
      </c>
      <c r="D168" s="219" t="s">
        <v>6696</v>
      </c>
      <c r="E168" s="218">
        <v>1</v>
      </c>
      <c r="F168" s="223">
        <v>299</v>
      </c>
      <c r="G168" s="223">
        <f t="shared" si="2"/>
        <v>299</v>
      </c>
      <c r="H168" s="218">
        <v>36557</v>
      </c>
      <c r="I168" s="220">
        <v>45567</v>
      </c>
      <c r="J168" s="226" t="s">
        <v>11411</v>
      </c>
      <c r="K168" s="227" t="s">
        <v>11406</v>
      </c>
      <c r="L168" s="161" t="s">
        <v>12285</v>
      </c>
      <c r="M168" s="117" t="s">
        <v>10282</v>
      </c>
      <c r="N168" s="352">
        <v>45650</v>
      </c>
    </row>
    <row r="169" spans="1:14" hidden="1" x14ac:dyDescent="0.25">
      <c r="A169" s="224" t="s">
        <v>17213</v>
      </c>
      <c r="B169" s="225">
        <v>45559</v>
      </c>
      <c r="C169" s="218">
        <v>1519108530</v>
      </c>
      <c r="D169" s="260" t="s">
        <v>6568</v>
      </c>
      <c r="E169" s="218">
        <v>6</v>
      </c>
      <c r="F169" s="221">
        <v>25</v>
      </c>
      <c r="G169" s="221">
        <f t="shared" si="2"/>
        <v>150</v>
      </c>
      <c r="H169" s="218">
        <v>36557</v>
      </c>
      <c r="I169" s="220">
        <v>45567</v>
      </c>
      <c r="J169" s="222" t="s">
        <v>11411</v>
      </c>
      <c r="K169" s="195" t="s">
        <v>11406</v>
      </c>
      <c r="L169" s="161" t="s">
        <v>15007</v>
      </c>
      <c r="M169" s="117" t="s">
        <v>10282</v>
      </c>
      <c r="N169" s="352">
        <v>45700</v>
      </c>
    </row>
    <row r="170" spans="1:14" hidden="1" x14ac:dyDescent="0.25">
      <c r="A170" s="224" t="s">
        <v>17213</v>
      </c>
      <c r="B170" s="225">
        <v>45559</v>
      </c>
      <c r="C170" s="218">
        <v>1519108540</v>
      </c>
      <c r="D170" s="260" t="s">
        <v>11419</v>
      </c>
      <c r="E170" s="218">
        <v>6</v>
      </c>
      <c r="F170" s="221">
        <v>33</v>
      </c>
      <c r="G170" s="221">
        <f t="shared" si="2"/>
        <v>198</v>
      </c>
      <c r="H170" s="218">
        <v>36557</v>
      </c>
      <c r="I170" s="220">
        <v>45567</v>
      </c>
      <c r="J170" s="222" t="s">
        <v>11411</v>
      </c>
      <c r="K170" s="195" t="s">
        <v>11406</v>
      </c>
      <c r="L170" s="161" t="s">
        <v>15007</v>
      </c>
      <c r="M170" s="117" t="s">
        <v>10282</v>
      </c>
      <c r="N170" s="352">
        <v>45700</v>
      </c>
    </row>
    <row r="171" spans="1:14" hidden="1" x14ac:dyDescent="0.25">
      <c r="A171" s="224" t="s">
        <v>17213</v>
      </c>
      <c r="B171" s="225">
        <v>45559</v>
      </c>
      <c r="C171" s="218">
        <v>1522100400</v>
      </c>
      <c r="D171" s="260" t="s">
        <v>7115</v>
      </c>
      <c r="E171" s="218">
        <v>6</v>
      </c>
      <c r="F171" s="221">
        <v>25</v>
      </c>
      <c r="G171" s="221">
        <f t="shared" si="2"/>
        <v>150</v>
      </c>
      <c r="H171" s="218">
        <v>36557</v>
      </c>
      <c r="I171" s="220">
        <v>45567</v>
      </c>
      <c r="J171" s="222" t="s">
        <v>11411</v>
      </c>
      <c r="K171" s="195" t="s">
        <v>11406</v>
      </c>
      <c r="L171" s="161" t="s">
        <v>15007</v>
      </c>
      <c r="M171" s="117" t="s">
        <v>10282</v>
      </c>
      <c r="N171" s="352">
        <v>45700</v>
      </c>
    </row>
    <row r="172" spans="1:14" hidden="1" x14ac:dyDescent="0.25">
      <c r="A172" s="224" t="s">
        <v>17213</v>
      </c>
      <c r="B172" s="225">
        <v>45559</v>
      </c>
      <c r="C172" s="218">
        <v>1553102040</v>
      </c>
      <c r="D172" s="260" t="s">
        <v>6791</v>
      </c>
      <c r="E172" s="218">
        <v>24</v>
      </c>
      <c r="F172" s="221">
        <v>111</v>
      </c>
      <c r="G172" s="221">
        <f t="shared" si="2"/>
        <v>2664</v>
      </c>
      <c r="H172" s="218">
        <v>36557</v>
      </c>
      <c r="I172" s="220">
        <v>45567</v>
      </c>
      <c r="J172" s="222" t="s">
        <v>11411</v>
      </c>
      <c r="K172" s="195" t="s">
        <v>11406</v>
      </c>
      <c r="L172" s="161" t="s">
        <v>15107</v>
      </c>
      <c r="M172" s="117" t="s">
        <v>10282</v>
      </c>
      <c r="N172" s="352">
        <v>45700</v>
      </c>
    </row>
    <row r="173" spans="1:14" hidden="1" x14ac:dyDescent="0.25">
      <c r="A173" s="224" t="s">
        <v>17253</v>
      </c>
      <c r="B173" s="225">
        <v>45559</v>
      </c>
      <c r="C173" s="218">
        <v>1316103580</v>
      </c>
      <c r="D173" s="219" t="s">
        <v>7136</v>
      </c>
      <c r="E173" s="218">
        <v>200</v>
      </c>
      <c r="F173" s="221">
        <v>16.21</v>
      </c>
      <c r="G173" s="221">
        <f t="shared" si="2"/>
        <v>3242</v>
      </c>
      <c r="H173" s="218">
        <v>36511</v>
      </c>
      <c r="I173" s="220">
        <v>45565</v>
      </c>
      <c r="J173" s="222" t="s">
        <v>11418</v>
      </c>
      <c r="K173" s="195" t="s">
        <v>11406</v>
      </c>
      <c r="L173" s="161" t="s">
        <v>12322</v>
      </c>
      <c r="M173" s="117" t="s">
        <v>10282</v>
      </c>
      <c r="N173" s="352">
        <v>45654</v>
      </c>
    </row>
    <row r="174" spans="1:14" hidden="1" x14ac:dyDescent="0.25">
      <c r="A174" s="224" t="s">
        <v>17253</v>
      </c>
      <c r="B174" s="225">
        <v>45559</v>
      </c>
      <c r="C174" s="218">
        <v>1316103600</v>
      </c>
      <c r="D174" s="219" t="s">
        <v>7140</v>
      </c>
      <c r="E174" s="218">
        <v>150</v>
      </c>
      <c r="F174" s="221">
        <v>31.95</v>
      </c>
      <c r="G174" s="221">
        <f t="shared" ref="G174:G237" si="3">+E174*F174</f>
        <v>4792.5</v>
      </c>
      <c r="H174" s="218">
        <v>36511</v>
      </c>
      <c r="I174" s="220">
        <v>45565</v>
      </c>
      <c r="J174" s="222" t="s">
        <v>11418</v>
      </c>
      <c r="K174" s="195" t="s">
        <v>11406</v>
      </c>
      <c r="L174" s="161" t="s">
        <v>12322</v>
      </c>
      <c r="M174" s="117" t="s">
        <v>10282</v>
      </c>
      <c r="N174" s="352">
        <v>45654</v>
      </c>
    </row>
    <row r="175" spans="1:14" hidden="1" x14ac:dyDescent="0.25">
      <c r="A175" s="224" t="s">
        <v>17254</v>
      </c>
      <c r="B175" s="225">
        <v>45561</v>
      </c>
      <c r="C175" s="218">
        <v>1120100050</v>
      </c>
      <c r="D175" s="260" t="s">
        <v>7612</v>
      </c>
      <c r="E175" s="218">
        <v>6</v>
      </c>
      <c r="F175" s="221">
        <v>713</v>
      </c>
      <c r="G175" s="221">
        <f t="shared" si="3"/>
        <v>4278</v>
      </c>
      <c r="H175" s="218">
        <v>36558</v>
      </c>
      <c r="I175" s="220">
        <v>45567</v>
      </c>
      <c r="J175" s="222" t="s">
        <v>11411</v>
      </c>
      <c r="K175" s="195" t="s">
        <v>11406</v>
      </c>
      <c r="L175" s="161" t="s">
        <v>15007</v>
      </c>
      <c r="M175" s="117" t="s">
        <v>10282</v>
      </c>
      <c r="N175" s="352">
        <v>45700</v>
      </c>
    </row>
    <row r="176" spans="1:14" hidden="1" x14ac:dyDescent="0.25">
      <c r="A176" s="224" t="s">
        <v>17254</v>
      </c>
      <c r="B176" s="225">
        <v>45561</v>
      </c>
      <c r="C176" s="218">
        <v>1519100900</v>
      </c>
      <c r="D176" s="260" t="s">
        <v>196</v>
      </c>
      <c r="E176" s="218">
        <v>2</v>
      </c>
      <c r="F176" s="221">
        <v>1900</v>
      </c>
      <c r="G176" s="221">
        <f t="shared" si="3"/>
        <v>3800</v>
      </c>
      <c r="H176" s="218">
        <v>36558</v>
      </c>
      <c r="I176" s="220">
        <v>45567</v>
      </c>
      <c r="J176" s="222" t="s">
        <v>11411</v>
      </c>
      <c r="K176" s="195" t="s">
        <v>11406</v>
      </c>
      <c r="L176" s="161" t="s">
        <v>15609</v>
      </c>
      <c r="M176" s="117" t="s">
        <v>10282</v>
      </c>
      <c r="N176" s="352">
        <v>45792</v>
      </c>
    </row>
    <row r="177" spans="1:14" hidden="1" x14ac:dyDescent="0.25">
      <c r="A177" s="224" t="s">
        <v>16230</v>
      </c>
      <c r="B177" s="225">
        <v>45593</v>
      </c>
      <c r="C177" s="218">
        <v>1315104780</v>
      </c>
      <c r="D177" s="260" t="s">
        <v>11856</v>
      </c>
      <c r="E177" s="218">
        <v>2</v>
      </c>
      <c r="F177" s="221">
        <v>2204</v>
      </c>
      <c r="G177" s="221">
        <f t="shared" si="3"/>
        <v>4408</v>
      </c>
      <c r="H177" s="218">
        <v>36842</v>
      </c>
      <c r="I177" s="220">
        <v>45595</v>
      </c>
      <c r="J177" s="199" t="s">
        <v>11414</v>
      </c>
      <c r="K177" s="195" t="s">
        <v>11406</v>
      </c>
      <c r="L177" s="116" t="s">
        <v>16645</v>
      </c>
      <c r="M177" s="117" t="s">
        <v>10282</v>
      </c>
      <c r="N177" s="352">
        <v>45897</v>
      </c>
    </row>
    <row r="178" spans="1:14" hidden="1" x14ac:dyDescent="0.25">
      <c r="A178" s="224" t="s">
        <v>16230</v>
      </c>
      <c r="B178" s="225">
        <v>45593</v>
      </c>
      <c r="C178" s="218">
        <v>1318100240</v>
      </c>
      <c r="D178" s="260" t="s">
        <v>7506</v>
      </c>
      <c r="E178" s="218">
        <v>12</v>
      </c>
      <c r="F178" s="221">
        <v>167</v>
      </c>
      <c r="G178" s="221">
        <f t="shared" si="3"/>
        <v>2004</v>
      </c>
      <c r="H178" s="218">
        <v>36843</v>
      </c>
      <c r="I178" s="220">
        <v>45595</v>
      </c>
      <c r="J178" s="199" t="s">
        <v>11414</v>
      </c>
      <c r="K178" s="195" t="s">
        <v>11406</v>
      </c>
      <c r="L178" s="116" t="s">
        <v>15006</v>
      </c>
      <c r="M178" s="117" t="s">
        <v>10282</v>
      </c>
      <c r="N178" s="352">
        <v>45897</v>
      </c>
    </row>
    <row r="179" spans="1:14" hidden="1" x14ac:dyDescent="0.25">
      <c r="A179" s="224" t="s">
        <v>16230</v>
      </c>
      <c r="B179" s="225">
        <v>45593</v>
      </c>
      <c r="C179" s="218">
        <v>1318101510</v>
      </c>
      <c r="D179" s="260" t="s">
        <v>7416</v>
      </c>
      <c r="E179" s="218">
        <v>6</v>
      </c>
      <c r="F179" s="221">
        <v>94</v>
      </c>
      <c r="G179" s="221">
        <f t="shared" si="3"/>
        <v>564</v>
      </c>
      <c r="H179" s="218">
        <v>36843</v>
      </c>
      <c r="I179" s="220">
        <v>45595</v>
      </c>
      <c r="J179" s="199" t="s">
        <v>11414</v>
      </c>
      <c r="K179" s="195" t="s">
        <v>11406</v>
      </c>
      <c r="L179" s="116" t="s">
        <v>15006</v>
      </c>
      <c r="M179" s="117" t="s">
        <v>10282</v>
      </c>
      <c r="N179" s="352">
        <v>45897</v>
      </c>
    </row>
    <row r="180" spans="1:14" hidden="1" x14ac:dyDescent="0.25">
      <c r="A180" s="224" t="s">
        <v>16230</v>
      </c>
      <c r="B180" s="225">
        <v>45593</v>
      </c>
      <c r="C180" s="218">
        <v>1318101640</v>
      </c>
      <c r="D180" s="260" t="s">
        <v>7234</v>
      </c>
      <c r="E180" s="218">
        <v>6</v>
      </c>
      <c r="F180" s="221">
        <v>94</v>
      </c>
      <c r="G180" s="221">
        <f t="shared" si="3"/>
        <v>564</v>
      </c>
      <c r="H180" s="218">
        <v>36843</v>
      </c>
      <c r="I180" s="220">
        <v>45595</v>
      </c>
      <c r="J180" s="199" t="s">
        <v>11414</v>
      </c>
      <c r="K180" s="195" t="s">
        <v>11406</v>
      </c>
      <c r="L180" s="116" t="s">
        <v>15006</v>
      </c>
      <c r="M180" s="117" t="s">
        <v>10282</v>
      </c>
      <c r="N180" s="352">
        <v>45897</v>
      </c>
    </row>
    <row r="181" spans="1:14" hidden="1" x14ac:dyDescent="0.25">
      <c r="A181" s="224" t="s">
        <v>17255</v>
      </c>
      <c r="B181" s="225">
        <v>45580</v>
      </c>
      <c r="C181" s="218">
        <v>1322100220</v>
      </c>
      <c r="D181" s="260" t="s">
        <v>11534</v>
      </c>
      <c r="E181" s="218">
        <v>1</v>
      </c>
      <c r="F181" s="221">
        <v>76.34</v>
      </c>
      <c r="G181" s="221">
        <f t="shared" si="3"/>
        <v>76.34</v>
      </c>
      <c r="H181" s="218">
        <v>36751</v>
      </c>
      <c r="I181" s="220">
        <v>45588</v>
      </c>
      <c r="J181" s="222" t="s">
        <v>11411</v>
      </c>
      <c r="K181" s="195" t="s">
        <v>11420</v>
      </c>
      <c r="L181" s="161" t="s">
        <v>15546</v>
      </c>
      <c r="M181" s="117" t="s">
        <v>10282</v>
      </c>
      <c r="N181" s="352">
        <v>45790</v>
      </c>
    </row>
    <row r="182" spans="1:14" hidden="1" x14ac:dyDescent="0.25">
      <c r="A182" s="224" t="s">
        <v>17255</v>
      </c>
      <c r="B182" s="225">
        <v>45580</v>
      </c>
      <c r="C182" s="218">
        <v>1519103810</v>
      </c>
      <c r="D182" s="260" t="s">
        <v>7095</v>
      </c>
      <c r="E182" s="218">
        <v>2</v>
      </c>
      <c r="F182" s="221">
        <v>260.39999999999998</v>
      </c>
      <c r="G182" s="221">
        <f t="shared" si="3"/>
        <v>520.79999999999995</v>
      </c>
      <c r="H182" s="218">
        <v>36751</v>
      </c>
      <c r="I182" s="220">
        <v>45588</v>
      </c>
      <c r="J182" s="222" t="s">
        <v>11411</v>
      </c>
      <c r="K182" s="195" t="s">
        <v>11420</v>
      </c>
      <c r="L182" s="161" t="s">
        <v>15546</v>
      </c>
      <c r="M182" s="117" t="s">
        <v>10282</v>
      </c>
      <c r="N182" s="352">
        <v>45790</v>
      </c>
    </row>
    <row r="183" spans="1:14" hidden="1" x14ac:dyDescent="0.25">
      <c r="A183" s="224" t="s">
        <v>17214</v>
      </c>
      <c r="B183" s="225">
        <v>45582</v>
      </c>
      <c r="C183" s="218">
        <v>1113100220</v>
      </c>
      <c r="D183" s="260" t="s">
        <v>8599</v>
      </c>
      <c r="E183" s="218">
        <v>18</v>
      </c>
      <c r="F183" s="221">
        <v>15</v>
      </c>
      <c r="G183" s="221">
        <f t="shared" si="3"/>
        <v>270</v>
      </c>
      <c r="H183" s="218">
        <v>36789</v>
      </c>
      <c r="I183" s="220">
        <v>45590</v>
      </c>
      <c r="J183" s="222" t="s">
        <v>11411</v>
      </c>
      <c r="K183" s="195" t="s">
        <v>11406</v>
      </c>
      <c r="L183" s="161" t="s">
        <v>15608</v>
      </c>
      <c r="M183" s="117" t="s">
        <v>10282</v>
      </c>
      <c r="N183" s="352">
        <v>45792</v>
      </c>
    </row>
    <row r="184" spans="1:14" hidden="1" x14ac:dyDescent="0.25">
      <c r="A184" s="224" t="s">
        <v>17214</v>
      </c>
      <c r="B184" s="225">
        <v>45582</v>
      </c>
      <c r="C184" s="218">
        <v>1234100630</v>
      </c>
      <c r="D184" s="260" t="s">
        <v>10147</v>
      </c>
      <c r="E184" s="218">
        <v>16</v>
      </c>
      <c r="F184" s="221">
        <v>33</v>
      </c>
      <c r="G184" s="221">
        <f t="shared" si="3"/>
        <v>528</v>
      </c>
      <c r="H184" s="218">
        <v>36788</v>
      </c>
      <c r="I184" s="220">
        <v>45590</v>
      </c>
      <c r="J184" s="222" t="s">
        <v>11416</v>
      </c>
      <c r="K184" s="195" t="s">
        <v>11406</v>
      </c>
      <c r="L184" s="161" t="s">
        <v>14999</v>
      </c>
      <c r="M184" s="117" t="s">
        <v>10282</v>
      </c>
      <c r="N184" s="352">
        <v>45700</v>
      </c>
    </row>
    <row r="185" spans="1:14" hidden="1" x14ac:dyDescent="0.25">
      <c r="A185" s="224" t="s">
        <v>17214</v>
      </c>
      <c r="B185" s="225">
        <v>45582</v>
      </c>
      <c r="C185" s="218">
        <v>1518100290</v>
      </c>
      <c r="D185" s="260" t="s">
        <v>6428</v>
      </c>
      <c r="E185" s="218">
        <v>1</v>
      </c>
      <c r="F185" s="221">
        <v>242.06</v>
      </c>
      <c r="G185" s="221">
        <f t="shared" si="3"/>
        <v>242.06</v>
      </c>
      <c r="H185" s="218">
        <v>36790</v>
      </c>
      <c r="I185" s="220">
        <v>45590</v>
      </c>
      <c r="J185" s="222" t="s">
        <v>11409</v>
      </c>
      <c r="K185" s="195" t="s">
        <v>11406</v>
      </c>
      <c r="L185" s="161" t="s">
        <v>15407</v>
      </c>
      <c r="M185" s="117" t="s">
        <v>10282</v>
      </c>
      <c r="N185" s="352">
        <v>45758</v>
      </c>
    </row>
    <row r="186" spans="1:14" hidden="1" x14ac:dyDescent="0.25">
      <c r="A186" s="224" t="s">
        <v>17214</v>
      </c>
      <c r="B186" s="225">
        <v>45582</v>
      </c>
      <c r="C186" s="218">
        <v>1519103820</v>
      </c>
      <c r="D186" s="260" t="s">
        <v>7101</v>
      </c>
      <c r="E186" s="218">
        <v>2</v>
      </c>
      <c r="F186" s="221">
        <v>150</v>
      </c>
      <c r="G186" s="221">
        <f t="shared" si="3"/>
        <v>300</v>
      </c>
      <c r="H186" s="218">
        <v>36789</v>
      </c>
      <c r="I186" s="220">
        <v>45590</v>
      </c>
      <c r="J186" s="222" t="s">
        <v>11411</v>
      </c>
      <c r="K186" s="195" t="s">
        <v>11406</v>
      </c>
      <c r="L186" s="161" t="s">
        <v>15608</v>
      </c>
      <c r="M186" s="117" t="s">
        <v>10282</v>
      </c>
      <c r="N186" s="352">
        <v>45792</v>
      </c>
    </row>
    <row r="187" spans="1:14" hidden="1" x14ac:dyDescent="0.25">
      <c r="A187" s="224" t="s">
        <v>17214</v>
      </c>
      <c r="B187" s="225">
        <v>45582</v>
      </c>
      <c r="C187" s="218">
        <v>1519103830</v>
      </c>
      <c r="D187" s="260" t="s">
        <v>7089</v>
      </c>
      <c r="E187" s="218">
        <v>2</v>
      </c>
      <c r="F187" s="221">
        <v>94</v>
      </c>
      <c r="G187" s="221">
        <f t="shared" si="3"/>
        <v>188</v>
      </c>
      <c r="H187" s="218">
        <v>36789</v>
      </c>
      <c r="I187" s="220">
        <v>45590</v>
      </c>
      <c r="J187" s="222" t="s">
        <v>11411</v>
      </c>
      <c r="K187" s="195" t="s">
        <v>11406</v>
      </c>
      <c r="L187" s="161" t="s">
        <v>15608</v>
      </c>
      <c r="M187" s="117" t="s">
        <v>10282</v>
      </c>
      <c r="N187" s="352">
        <v>45792</v>
      </c>
    </row>
    <row r="188" spans="1:14" hidden="1" x14ac:dyDescent="0.25">
      <c r="A188" s="224" t="s">
        <v>17214</v>
      </c>
      <c r="B188" s="225">
        <v>45582</v>
      </c>
      <c r="C188" s="218">
        <v>1519103840</v>
      </c>
      <c r="D188" s="260" t="s">
        <v>7092</v>
      </c>
      <c r="E188" s="218">
        <v>2</v>
      </c>
      <c r="F188" s="221">
        <v>75</v>
      </c>
      <c r="G188" s="221">
        <f t="shared" si="3"/>
        <v>150</v>
      </c>
      <c r="H188" s="218">
        <v>36789</v>
      </c>
      <c r="I188" s="220">
        <v>45590</v>
      </c>
      <c r="J188" s="222" t="s">
        <v>11411</v>
      </c>
      <c r="K188" s="195" t="s">
        <v>11406</v>
      </c>
      <c r="L188" s="161" t="s">
        <v>15608</v>
      </c>
      <c r="M188" s="117" t="s">
        <v>10282</v>
      </c>
      <c r="N188" s="352">
        <v>45792</v>
      </c>
    </row>
    <row r="189" spans="1:14" hidden="1" x14ac:dyDescent="0.25">
      <c r="A189" s="224" t="s">
        <v>17214</v>
      </c>
      <c r="B189" s="225">
        <v>45582</v>
      </c>
      <c r="C189" s="218">
        <v>1519103850</v>
      </c>
      <c r="D189" s="260" t="s">
        <v>7083</v>
      </c>
      <c r="E189" s="218">
        <v>2</v>
      </c>
      <c r="F189" s="221">
        <v>93</v>
      </c>
      <c r="G189" s="221">
        <f t="shared" si="3"/>
        <v>186</v>
      </c>
      <c r="H189" s="218">
        <v>36789</v>
      </c>
      <c r="I189" s="220">
        <v>45590</v>
      </c>
      <c r="J189" s="222" t="s">
        <v>11411</v>
      </c>
      <c r="K189" s="195" t="s">
        <v>11406</v>
      </c>
      <c r="L189" s="161" t="s">
        <v>15608</v>
      </c>
      <c r="M189" s="117" t="s">
        <v>10282</v>
      </c>
      <c r="N189" s="352">
        <v>45792</v>
      </c>
    </row>
    <row r="190" spans="1:14" hidden="1" x14ac:dyDescent="0.25">
      <c r="A190" s="224" t="s">
        <v>17214</v>
      </c>
      <c r="B190" s="225">
        <v>45582</v>
      </c>
      <c r="C190" s="218">
        <v>1519103860</v>
      </c>
      <c r="D190" s="260" t="s">
        <v>7086</v>
      </c>
      <c r="E190" s="218">
        <v>2</v>
      </c>
      <c r="F190" s="221">
        <v>78</v>
      </c>
      <c r="G190" s="221">
        <f t="shared" si="3"/>
        <v>156</v>
      </c>
      <c r="H190" s="218">
        <v>36789</v>
      </c>
      <c r="I190" s="220">
        <v>45590</v>
      </c>
      <c r="J190" s="222" t="s">
        <v>11411</v>
      </c>
      <c r="K190" s="195" t="s">
        <v>11406</v>
      </c>
      <c r="L190" s="161" t="s">
        <v>15608</v>
      </c>
      <c r="M190" s="117" t="s">
        <v>10282</v>
      </c>
      <c r="N190" s="352">
        <v>45792</v>
      </c>
    </row>
    <row r="191" spans="1:14" hidden="1" x14ac:dyDescent="0.25">
      <c r="A191" s="224" t="s">
        <v>17214</v>
      </c>
      <c r="B191" s="225">
        <v>45582</v>
      </c>
      <c r="C191" s="218">
        <v>1519103870</v>
      </c>
      <c r="D191" s="260" t="s">
        <v>7098</v>
      </c>
      <c r="E191" s="218">
        <v>2</v>
      </c>
      <c r="F191" s="221">
        <v>311</v>
      </c>
      <c r="G191" s="221">
        <f t="shared" si="3"/>
        <v>622</v>
      </c>
      <c r="H191" s="218">
        <v>36789</v>
      </c>
      <c r="I191" s="220">
        <v>45590</v>
      </c>
      <c r="J191" s="222" t="s">
        <v>11411</v>
      </c>
      <c r="K191" s="195" t="s">
        <v>11406</v>
      </c>
      <c r="L191" s="161" t="s">
        <v>15608</v>
      </c>
      <c r="M191" s="117" t="s">
        <v>10282</v>
      </c>
      <c r="N191" s="352">
        <v>45792</v>
      </c>
    </row>
    <row r="192" spans="1:14" hidden="1" x14ac:dyDescent="0.25">
      <c r="A192" s="224" t="s">
        <v>17214</v>
      </c>
      <c r="B192" s="225">
        <v>45582</v>
      </c>
      <c r="C192" s="218">
        <v>1519103880</v>
      </c>
      <c r="D192" s="260" t="s">
        <v>7104</v>
      </c>
      <c r="E192" s="218">
        <v>2</v>
      </c>
      <c r="F192" s="221">
        <v>194</v>
      </c>
      <c r="G192" s="221">
        <f t="shared" si="3"/>
        <v>388</v>
      </c>
      <c r="H192" s="218">
        <v>36789</v>
      </c>
      <c r="I192" s="220">
        <v>45590</v>
      </c>
      <c r="J192" s="222" t="s">
        <v>11411</v>
      </c>
      <c r="K192" s="195" t="s">
        <v>11406</v>
      </c>
      <c r="L192" s="161" t="s">
        <v>15608</v>
      </c>
      <c r="M192" s="117" t="s">
        <v>10282</v>
      </c>
      <c r="N192" s="352">
        <v>45792</v>
      </c>
    </row>
    <row r="193" spans="1:14" hidden="1" x14ac:dyDescent="0.25">
      <c r="A193" s="224" t="s">
        <v>17214</v>
      </c>
      <c r="B193" s="225">
        <v>45582</v>
      </c>
      <c r="C193" s="218">
        <v>1524100840</v>
      </c>
      <c r="D193" s="260" t="s">
        <v>7109</v>
      </c>
      <c r="E193" s="218">
        <v>2</v>
      </c>
      <c r="F193" s="221">
        <v>252</v>
      </c>
      <c r="G193" s="221">
        <f t="shared" si="3"/>
        <v>504</v>
      </c>
      <c r="H193" s="218">
        <v>36789</v>
      </c>
      <c r="I193" s="220">
        <v>45590</v>
      </c>
      <c r="J193" s="222" t="s">
        <v>11411</v>
      </c>
      <c r="K193" s="195" t="s">
        <v>11406</v>
      </c>
      <c r="L193" s="161" t="s">
        <v>15608</v>
      </c>
      <c r="M193" s="117" t="s">
        <v>10282</v>
      </c>
      <c r="N193" s="352">
        <v>45792</v>
      </c>
    </row>
    <row r="194" spans="1:14" hidden="1" x14ac:dyDescent="0.25">
      <c r="A194" s="224" t="s">
        <v>17214</v>
      </c>
      <c r="B194" s="225">
        <v>45582</v>
      </c>
      <c r="C194" s="218">
        <v>1524100850</v>
      </c>
      <c r="D194" s="260" t="s">
        <v>7107</v>
      </c>
      <c r="E194" s="218">
        <v>2</v>
      </c>
      <c r="F194" s="221">
        <v>191</v>
      </c>
      <c r="G194" s="221">
        <f t="shared" si="3"/>
        <v>382</v>
      </c>
      <c r="H194" s="218">
        <v>36789</v>
      </c>
      <c r="I194" s="220">
        <v>45590</v>
      </c>
      <c r="J194" s="222" t="s">
        <v>15668</v>
      </c>
      <c r="K194" s="195" t="s">
        <v>11406</v>
      </c>
      <c r="L194" s="161" t="s">
        <v>15608</v>
      </c>
      <c r="M194" s="117" t="s">
        <v>10282</v>
      </c>
      <c r="N194" s="352">
        <v>45792</v>
      </c>
    </row>
    <row r="195" spans="1:14" hidden="1" x14ac:dyDescent="0.25">
      <c r="A195" s="224" t="s">
        <v>17214</v>
      </c>
      <c r="B195" s="225">
        <v>45582</v>
      </c>
      <c r="C195" s="218">
        <v>1524100860</v>
      </c>
      <c r="D195" s="260" t="s">
        <v>7112</v>
      </c>
      <c r="E195" s="218">
        <v>4</v>
      </c>
      <c r="F195" s="221">
        <v>191</v>
      </c>
      <c r="G195" s="221">
        <f t="shared" si="3"/>
        <v>764</v>
      </c>
      <c r="H195" s="218">
        <v>36789</v>
      </c>
      <c r="I195" s="220">
        <v>45590</v>
      </c>
      <c r="J195" s="222" t="s">
        <v>15668</v>
      </c>
      <c r="K195" s="195" t="s">
        <v>11406</v>
      </c>
      <c r="L195" s="161" t="s">
        <v>15608</v>
      </c>
      <c r="M195" s="117" t="s">
        <v>10282</v>
      </c>
      <c r="N195" s="352">
        <v>45792</v>
      </c>
    </row>
    <row r="196" spans="1:14" hidden="1" x14ac:dyDescent="0.25">
      <c r="A196" s="224" t="s">
        <v>17214</v>
      </c>
      <c r="B196" s="225">
        <v>45582</v>
      </c>
      <c r="C196" s="218">
        <v>1525103930</v>
      </c>
      <c r="D196" s="260" t="s">
        <v>6816</v>
      </c>
      <c r="E196" s="218">
        <v>24</v>
      </c>
      <c r="F196" s="221">
        <v>12</v>
      </c>
      <c r="G196" s="221">
        <f t="shared" si="3"/>
        <v>288</v>
      </c>
      <c r="H196" s="218">
        <v>36789</v>
      </c>
      <c r="I196" s="220">
        <v>45590</v>
      </c>
      <c r="J196" s="222" t="s">
        <v>11411</v>
      </c>
      <c r="K196" s="195" t="s">
        <v>11406</v>
      </c>
      <c r="L196" s="161" t="s">
        <v>15608</v>
      </c>
      <c r="M196" s="117" t="s">
        <v>10282</v>
      </c>
      <c r="N196" s="352">
        <v>45792</v>
      </c>
    </row>
    <row r="197" spans="1:14" hidden="1" x14ac:dyDescent="0.25">
      <c r="A197" s="224" t="s">
        <v>16231</v>
      </c>
      <c r="B197" s="225">
        <v>45582</v>
      </c>
      <c r="C197" s="218">
        <v>1315100670</v>
      </c>
      <c r="D197" s="260" t="s">
        <v>8173</v>
      </c>
      <c r="E197" s="218">
        <v>5</v>
      </c>
      <c r="F197" s="221">
        <v>40</v>
      </c>
      <c r="G197" s="221">
        <f t="shared" si="3"/>
        <v>200</v>
      </c>
      <c r="H197" s="218">
        <v>36793</v>
      </c>
      <c r="I197" s="220">
        <v>45590</v>
      </c>
      <c r="J197" s="222" t="s">
        <v>11863</v>
      </c>
      <c r="K197" s="195" t="s">
        <v>11427</v>
      </c>
      <c r="L197" s="116"/>
      <c r="M197" s="117" t="s">
        <v>11870</v>
      </c>
      <c r="N197" s="352"/>
    </row>
    <row r="198" spans="1:14" hidden="1" x14ac:dyDescent="0.25">
      <c r="A198" s="224" t="s">
        <v>16231</v>
      </c>
      <c r="B198" s="225">
        <v>45582</v>
      </c>
      <c r="C198" s="218">
        <v>1315100680</v>
      </c>
      <c r="D198" s="260" t="s">
        <v>8175</v>
      </c>
      <c r="E198" s="218">
        <v>6</v>
      </c>
      <c r="F198" s="221">
        <v>66</v>
      </c>
      <c r="G198" s="221">
        <f t="shared" si="3"/>
        <v>396</v>
      </c>
      <c r="H198" s="218">
        <v>36793</v>
      </c>
      <c r="I198" s="220">
        <v>45590</v>
      </c>
      <c r="J198" s="222" t="s">
        <v>11863</v>
      </c>
      <c r="K198" s="195" t="s">
        <v>11427</v>
      </c>
      <c r="L198" s="116"/>
      <c r="M198" s="117" t="s">
        <v>11870</v>
      </c>
      <c r="N198" s="352"/>
    </row>
    <row r="199" spans="1:14" hidden="1" x14ac:dyDescent="0.25">
      <c r="A199" s="224" t="s">
        <v>16231</v>
      </c>
      <c r="B199" s="225">
        <v>45582</v>
      </c>
      <c r="C199" s="218">
        <v>1315101970</v>
      </c>
      <c r="D199" s="260" t="s">
        <v>8170</v>
      </c>
      <c r="E199" s="218">
        <v>6</v>
      </c>
      <c r="F199" s="221">
        <v>66</v>
      </c>
      <c r="G199" s="221">
        <f t="shared" si="3"/>
        <v>396</v>
      </c>
      <c r="H199" s="218">
        <v>36793</v>
      </c>
      <c r="I199" s="220">
        <v>45590</v>
      </c>
      <c r="J199" s="222" t="s">
        <v>11863</v>
      </c>
      <c r="K199" s="195" t="s">
        <v>11427</v>
      </c>
      <c r="L199" s="161"/>
      <c r="M199" s="117" t="s">
        <v>11870</v>
      </c>
      <c r="N199" s="352"/>
    </row>
    <row r="200" spans="1:14" hidden="1" x14ac:dyDescent="0.25">
      <c r="A200" s="224" t="s">
        <v>16231</v>
      </c>
      <c r="B200" s="225">
        <v>45582</v>
      </c>
      <c r="C200" s="218">
        <v>1312100370</v>
      </c>
      <c r="D200" s="260" t="s">
        <v>9410</v>
      </c>
      <c r="E200" s="218">
        <v>1</v>
      </c>
      <c r="F200" s="221">
        <v>152</v>
      </c>
      <c r="G200" s="221">
        <f t="shared" si="3"/>
        <v>152</v>
      </c>
      <c r="H200" s="218">
        <v>36791</v>
      </c>
      <c r="I200" s="220">
        <v>45590</v>
      </c>
      <c r="J200" s="222" t="s">
        <v>11411</v>
      </c>
      <c r="K200" s="195" t="s">
        <v>11406</v>
      </c>
      <c r="L200" s="161" t="s">
        <v>15007</v>
      </c>
      <c r="M200" s="117" t="s">
        <v>10282</v>
      </c>
      <c r="N200" s="352">
        <v>45700</v>
      </c>
    </row>
    <row r="201" spans="1:14" hidden="1" x14ac:dyDescent="0.25">
      <c r="A201" s="224" t="s">
        <v>16231</v>
      </c>
      <c r="B201" s="225">
        <v>45582</v>
      </c>
      <c r="C201" s="218">
        <v>1313100850</v>
      </c>
      <c r="D201" s="260" t="s">
        <v>8156</v>
      </c>
      <c r="E201" s="218">
        <v>2</v>
      </c>
      <c r="F201" s="221">
        <v>2558</v>
      </c>
      <c r="G201" s="221">
        <f t="shared" si="3"/>
        <v>5116</v>
      </c>
      <c r="H201" s="218">
        <v>36792</v>
      </c>
      <c r="I201" s="220">
        <v>45590</v>
      </c>
      <c r="J201" s="199" t="s">
        <v>11414</v>
      </c>
      <c r="K201" s="195" t="s">
        <v>11406</v>
      </c>
      <c r="L201" s="161" t="s">
        <v>12208</v>
      </c>
      <c r="M201" s="117" t="s">
        <v>10282</v>
      </c>
      <c r="N201" s="352">
        <v>45700</v>
      </c>
    </row>
    <row r="202" spans="1:14" hidden="1" x14ac:dyDescent="0.25">
      <c r="A202" s="224" t="s">
        <v>16231</v>
      </c>
      <c r="B202" s="225">
        <v>45582</v>
      </c>
      <c r="C202" s="218">
        <v>1511102130</v>
      </c>
      <c r="D202" s="260" t="s">
        <v>7185</v>
      </c>
      <c r="E202" s="218">
        <v>1000</v>
      </c>
      <c r="F202" s="221">
        <v>1</v>
      </c>
      <c r="G202" s="221">
        <f t="shared" si="3"/>
        <v>1000</v>
      </c>
      <c r="H202" s="218">
        <v>36791</v>
      </c>
      <c r="I202" s="220">
        <v>45590</v>
      </c>
      <c r="J202" s="222" t="s">
        <v>11411</v>
      </c>
      <c r="K202" s="195" t="s">
        <v>11406</v>
      </c>
      <c r="L202" s="161" t="s">
        <v>15007</v>
      </c>
      <c r="M202" s="117" t="s">
        <v>10282</v>
      </c>
      <c r="N202" s="352">
        <v>45700</v>
      </c>
    </row>
    <row r="203" spans="1:14" hidden="1" x14ac:dyDescent="0.25">
      <c r="A203" s="224" t="s">
        <v>16231</v>
      </c>
      <c r="B203" s="225">
        <v>45582</v>
      </c>
      <c r="C203" s="218">
        <v>1810105190</v>
      </c>
      <c r="D203" s="260" t="s">
        <v>6891</v>
      </c>
      <c r="E203" s="218">
        <v>1000</v>
      </c>
      <c r="F203" s="221">
        <v>0.21</v>
      </c>
      <c r="G203" s="221">
        <f t="shared" si="3"/>
        <v>210</v>
      </c>
      <c r="H203" s="218">
        <v>36791</v>
      </c>
      <c r="I203" s="220">
        <v>45590</v>
      </c>
      <c r="J203" s="222" t="s">
        <v>11411</v>
      </c>
      <c r="K203" s="195" t="s">
        <v>11406</v>
      </c>
      <c r="L203" s="161" t="s">
        <v>15007</v>
      </c>
      <c r="M203" s="117" t="s">
        <v>10282</v>
      </c>
      <c r="N203" s="352">
        <v>45700</v>
      </c>
    </row>
    <row r="204" spans="1:14" hidden="1" x14ac:dyDescent="0.25">
      <c r="A204" s="224" t="s">
        <v>17256</v>
      </c>
      <c r="B204" s="225">
        <v>45582</v>
      </c>
      <c r="C204" s="218">
        <v>1214100060</v>
      </c>
      <c r="D204" s="260" t="s">
        <v>6858</v>
      </c>
      <c r="E204" s="218">
        <v>2</v>
      </c>
      <c r="F204" s="221">
        <v>629</v>
      </c>
      <c r="G204" s="221">
        <f t="shared" si="3"/>
        <v>1258</v>
      </c>
      <c r="H204" s="218">
        <v>36795</v>
      </c>
      <c r="I204" s="220">
        <v>45590</v>
      </c>
      <c r="J204" s="199" t="s">
        <v>11414</v>
      </c>
      <c r="K204" s="195" t="s">
        <v>11406</v>
      </c>
      <c r="L204" s="161" t="s">
        <v>12209</v>
      </c>
      <c r="M204" s="117" t="s">
        <v>10282</v>
      </c>
      <c r="N204" s="352">
        <v>45700</v>
      </c>
    </row>
    <row r="205" spans="1:14" hidden="1" x14ac:dyDescent="0.25">
      <c r="A205" s="224" t="s">
        <v>17256</v>
      </c>
      <c r="B205" s="225">
        <v>45582</v>
      </c>
      <c r="C205" s="218">
        <v>1519101260</v>
      </c>
      <c r="D205" s="260" t="s">
        <v>6521</v>
      </c>
      <c r="E205" s="218">
        <v>2</v>
      </c>
      <c r="F205" s="221">
        <v>1183</v>
      </c>
      <c r="G205" s="221">
        <f t="shared" si="3"/>
        <v>2366</v>
      </c>
      <c r="H205" s="218">
        <v>36794</v>
      </c>
      <c r="I205" s="220">
        <v>45590</v>
      </c>
      <c r="J205" s="222" t="s">
        <v>11411</v>
      </c>
      <c r="K205" s="195" t="s">
        <v>11406</v>
      </c>
      <c r="L205" s="161" t="s">
        <v>15608</v>
      </c>
      <c r="M205" s="117" t="s">
        <v>10282</v>
      </c>
      <c r="N205" s="352">
        <v>45792</v>
      </c>
    </row>
    <row r="206" spans="1:14" hidden="1" x14ac:dyDescent="0.25">
      <c r="A206" s="224" t="s">
        <v>17257</v>
      </c>
      <c r="B206" s="225">
        <v>45594</v>
      </c>
      <c r="C206" s="218">
        <v>1517100890</v>
      </c>
      <c r="D206" s="260" t="s">
        <v>12034</v>
      </c>
      <c r="E206" s="218">
        <v>1</v>
      </c>
      <c r="F206" s="221">
        <v>1987</v>
      </c>
      <c r="G206" s="221">
        <f t="shared" si="3"/>
        <v>1987</v>
      </c>
      <c r="H206" s="218">
        <v>36880</v>
      </c>
      <c r="I206" s="220">
        <v>45603</v>
      </c>
      <c r="J206" s="222" t="s">
        <v>11411</v>
      </c>
      <c r="K206" s="195" t="s">
        <v>11406</v>
      </c>
      <c r="L206" s="161" t="s">
        <v>15608</v>
      </c>
      <c r="M206" s="117" t="s">
        <v>10282</v>
      </c>
      <c r="N206" s="352">
        <v>45792</v>
      </c>
    </row>
    <row r="207" spans="1:14" hidden="1" x14ac:dyDescent="0.25">
      <c r="A207" s="224" t="s">
        <v>17257</v>
      </c>
      <c r="B207" s="225">
        <v>45594</v>
      </c>
      <c r="C207" s="218">
        <v>1519103760</v>
      </c>
      <c r="D207" s="260" t="s">
        <v>11968</v>
      </c>
      <c r="E207" s="218">
        <v>3</v>
      </c>
      <c r="F207" s="221">
        <v>878</v>
      </c>
      <c r="G207" s="221">
        <f t="shared" si="3"/>
        <v>2634</v>
      </c>
      <c r="H207" s="218">
        <v>36880</v>
      </c>
      <c r="I207" s="220">
        <v>45603</v>
      </c>
      <c r="J207" s="222" t="s">
        <v>11411</v>
      </c>
      <c r="K207" s="195" t="s">
        <v>11406</v>
      </c>
      <c r="L207" s="161" t="s">
        <v>15608</v>
      </c>
      <c r="M207" s="117" t="s">
        <v>10282</v>
      </c>
      <c r="N207" s="352">
        <v>45792</v>
      </c>
    </row>
    <row r="208" spans="1:14" hidden="1" x14ac:dyDescent="0.25">
      <c r="A208" s="224" t="s">
        <v>16232</v>
      </c>
      <c r="B208" s="225">
        <v>45600</v>
      </c>
      <c r="C208" s="218">
        <v>1517100890</v>
      </c>
      <c r="D208" s="260" t="s">
        <v>12034</v>
      </c>
      <c r="E208" s="218">
        <v>1</v>
      </c>
      <c r="F208" s="221">
        <v>1987</v>
      </c>
      <c r="G208" s="221">
        <f t="shared" si="3"/>
        <v>1987</v>
      </c>
      <c r="H208" s="218">
        <v>36913</v>
      </c>
      <c r="I208" s="220">
        <v>45607</v>
      </c>
      <c r="J208" s="222" t="s">
        <v>11411</v>
      </c>
      <c r="K208" s="195" t="s">
        <v>11406</v>
      </c>
      <c r="L208" s="161"/>
      <c r="M208" s="117" t="s">
        <v>11870</v>
      </c>
      <c r="N208" s="352"/>
    </row>
    <row r="209" spans="1:14" hidden="1" x14ac:dyDescent="0.25">
      <c r="A209" s="224" t="s">
        <v>16232</v>
      </c>
      <c r="B209" s="225">
        <v>45600</v>
      </c>
      <c r="C209" s="218">
        <v>1519103760</v>
      </c>
      <c r="D209" s="260" t="s">
        <v>11968</v>
      </c>
      <c r="E209" s="218">
        <v>3</v>
      </c>
      <c r="F209" s="221">
        <v>878</v>
      </c>
      <c r="G209" s="221">
        <f t="shared" si="3"/>
        <v>2634</v>
      </c>
      <c r="H209" s="218">
        <v>36913</v>
      </c>
      <c r="I209" s="220">
        <v>45607</v>
      </c>
      <c r="J209" s="222" t="s">
        <v>11411</v>
      </c>
      <c r="K209" s="195" t="s">
        <v>11406</v>
      </c>
      <c r="L209" s="161"/>
      <c r="M209" s="117" t="s">
        <v>11870</v>
      </c>
      <c r="N209" s="352"/>
    </row>
    <row r="210" spans="1:14" hidden="1" x14ac:dyDescent="0.25">
      <c r="A210" s="224" t="s">
        <v>16426</v>
      </c>
      <c r="B210" s="225">
        <v>45606</v>
      </c>
      <c r="C210" s="218">
        <v>1118101100</v>
      </c>
      <c r="D210" s="260" t="s">
        <v>1800</v>
      </c>
      <c r="E210" s="218">
        <v>6</v>
      </c>
      <c r="F210" s="221">
        <v>37</v>
      </c>
      <c r="G210" s="221">
        <f t="shared" si="3"/>
        <v>222</v>
      </c>
      <c r="H210" s="218">
        <v>37036</v>
      </c>
      <c r="I210" s="220">
        <v>45717</v>
      </c>
      <c r="J210" s="222" t="s">
        <v>15668</v>
      </c>
      <c r="K210" s="195" t="s">
        <v>11406</v>
      </c>
      <c r="L210" s="161" t="s">
        <v>16855</v>
      </c>
      <c r="M210" s="117" t="s">
        <v>16854</v>
      </c>
      <c r="N210" s="352">
        <v>45960</v>
      </c>
    </row>
    <row r="211" spans="1:14" hidden="1" x14ac:dyDescent="0.25">
      <c r="A211" s="224" t="s">
        <v>16426</v>
      </c>
      <c r="B211" s="225">
        <v>45606</v>
      </c>
      <c r="C211" s="218">
        <v>1519106720</v>
      </c>
      <c r="D211" s="260" t="s">
        <v>6696</v>
      </c>
      <c r="E211" s="218">
        <v>4</v>
      </c>
      <c r="F211" s="221">
        <v>299</v>
      </c>
      <c r="G211" s="221">
        <f t="shared" si="3"/>
        <v>1196</v>
      </c>
      <c r="H211" s="218">
        <v>37036</v>
      </c>
      <c r="I211" s="220">
        <v>45717</v>
      </c>
      <c r="J211" s="222" t="s">
        <v>15668</v>
      </c>
      <c r="K211" s="195" t="s">
        <v>11406</v>
      </c>
      <c r="L211" s="161" t="s">
        <v>16643</v>
      </c>
      <c r="M211" s="117" t="s">
        <v>10282</v>
      </c>
      <c r="N211" s="352">
        <v>45897</v>
      </c>
    </row>
    <row r="212" spans="1:14" hidden="1" x14ac:dyDescent="0.25">
      <c r="A212" s="224" t="s">
        <v>16426</v>
      </c>
      <c r="B212" s="225">
        <v>45606</v>
      </c>
      <c r="C212" s="218">
        <v>1522100400</v>
      </c>
      <c r="D212" s="260" t="s">
        <v>7115</v>
      </c>
      <c r="E212" s="218">
        <v>18</v>
      </c>
      <c r="F212" s="221">
        <v>25</v>
      </c>
      <c r="G212" s="221">
        <f t="shared" si="3"/>
        <v>450</v>
      </c>
      <c r="H212" s="218">
        <v>37036</v>
      </c>
      <c r="I212" s="220">
        <v>45717</v>
      </c>
      <c r="J212" s="222" t="s">
        <v>15668</v>
      </c>
      <c r="K212" s="195" t="s">
        <v>11406</v>
      </c>
      <c r="L212" s="161" t="s">
        <v>16643</v>
      </c>
      <c r="M212" s="117" t="s">
        <v>10282</v>
      </c>
      <c r="N212" s="352">
        <v>45897</v>
      </c>
    </row>
    <row r="213" spans="1:14" hidden="1" x14ac:dyDescent="0.25">
      <c r="A213" s="224" t="s">
        <v>16426</v>
      </c>
      <c r="B213" s="225">
        <v>45606</v>
      </c>
      <c r="C213" s="218">
        <v>1520101740</v>
      </c>
      <c r="D213" s="260" t="s">
        <v>9432</v>
      </c>
      <c r="E213" s="218">
        <v>2</v>
      </c>
      <c r="F213" s="221">
        <v>1830</v>
      </c>
      <c r="G213" s="221">
        <f t="shared" si="3"/>
        <v>3660</v>
      </c>
      <c r="H213" s="218">
        <v>37036</v>
      </c>
      <c r="I213" s="220">
        <v>45717</v>
      </c>
      <c r="J213" s="222" t="s">
        <v>15668</v>
      </c>
      <c r="K213" s="195" t="s">
        <v>11406</v>
      </c>
      <c r="L213" s="161" t="s">
        <v>16643</v>
      </c>
      <c r="M213" s="117" t="s">
        <v>10282</v>
      </c>
      <c r="N213" s="352">
        <v>45897</v>
      </c>
    </row>
    <row r="214" spans="1:14" hidden="1" x14ac:dyDescent="0.25">
      <c r="A214" s="224" t="s">
        <v>16426</v>
      </c>
      <c r="B214" s="225">
        <v>45606</v>
      </c>
      <c r="C214" s="218">
        <v>1519101020</v>
      </c>
      <c r="D214" s="260" t="s">
        <v>6431</v>
      </c>
      <c r="E214" s="218">
        <v>2</v>
      </c>
      <c r="F214" s="221">
        <v>151</v>
      </c>
      <c r="G214" s="221">
        <f t="shared" si="3"/>
        <v>302</v>
      </c>
      <c r="H214" s="218">
        <v>37036</v>
      </c>
      <c r="I214" s="220">
        <v>45717</v>
      </c>
      <c r="J214" s="222" t="s">
        <v>15668</v>
      </c>
      <c r="K214" s="195" t="s">
        <v>11406</v>
      </c>
      <c r="L214" s="161" t="s">
        <v>16643</v>
      </c>
      <c r="M214" s="117" t="s">
        <v>10282</v>
      </c>
      <c r="N214" s="352">
        <v>45897</v>
      </c>
    </row>
    <row r="215" spans="1:14" hidden="1" x14ac:dyDescent="0.25">
      <c r="A215" s="224" t="s">
        <v>16426</v>
      </c>
      <c r="B215" s="225">
        <v>45606</v>
      </c>
      <c r="C215" s="218">
        <v>1315105070</v>
      </c>
      <c r="D215" s="260" t="s">
        <v>11912</v>
      </c>
      <c r="E215" s="218">
        <v>2</v>
      </c>
      <c r="F215" s="221">
        <v>29</v>
      </c>
      <c r="G215" s="221">
        <f t="shared" si="3"/>
        <v>58</v>
      </c>
      <c r="H215" s="218">
        <v>37036</v>
      </c>
      <c r="I215" s="220">
        <v>45626</v>
      </c>
      <c r="J215" s="222" t="s">
        <v>15668</v>
      </c>
      <c r="K215" s="195" t="s">
        <v>11406</v>
      </c>
      <c r="L215" s="161" t="s">
        <v>15828</v>
      </c>
      <c r="M215" s="117" t="s">
        <v>10282</v>
      </c>
      <c r="N215" s="352">
        <v>45828</v>
      </c>
    </row>
    <row r="216" spans="1:14" hidden="1" x14ac:dyDescent="0.25">
      <c r="A216" s="224" t="s">
        <v>17258</v>
      </c>
      <c r="B216" s="225">
        <v>45611</v>
      </c>
      <c r="C216" s="218">
        <v>1120100050</v>
      </c>
      <c r="D216" s="260" t="s">
        <v>7612</v>
      </c>
      <c r="E216" s="218">
        <v>4</v>
      </c>
      <c r="F216" s="221">
        <v>999.18</v>
      </c>
      <c r="G216" s="221">
        <f t="shared" si="3"/>
        <v>3996.72</v>
      </c>
      <c r="H216" s="218">
        <v>36968</v>
      </c>
      <c r="I216" s="220">
        <v>45614</v>
      </c>
      <c r="J216" s="222" t="s">
        <v>11411</v>
      </c>
      <c r="K216" s="195" t="s">
        <v>11423</v>
      </c>
      <c r="L216" s="161" t="s">
        <v>8963</v>
      </c>
      <c r="M216" s="117" t="s">
        <v>10282</v>
      </c>
      <c r="N216" s="352">
        <v>45623</v>
      </c>
    </row>
    <row r="217" spans="1:14" hidden="1" x14ac:dyDescent="0.25">
      <c r="A217" s="224" t="s">
        <v>16233</v>
      </c>
      <c r="B217" s="225">
        <v>45614</v>
      </c>
      <c r="C217" s="218">
        <v>1120100050</v>
      </c>
      <c r="D217" s="260" t="s">
        <v>7612</v>
      </c>
      <c r="E217" s="218">
        <v>12</v>
      </c>
      <c r="F217" s="221">
        <v>648.70000000000005</v>
      </c>
      <c r="G217" s="221">
        <f t="shared" si="3"/>
        <v>7784.4000000000005</v>
      </c>
      <c r="H217" s="218">
        <v>36981</v>
      </c>
      <c r="I217" s="220">
        <v>45615</v>
      </c>
      <c r="J217" s="222" t="s">
        <v>11411</v>
      </c>
      <c r="K217" s="195" t="s">
        <v>12161</v>
      </c>
      <c r="L217" s="161" t="s">
        <v>15545</v>
      </c>
      <c r="M217" s="117" t="s">
        <v>11870</v>
      </c>
      <c r="N217" s="352">
        <v>45960</v>
      </c>
    </row>
    <row r="218" spans="1:14" hidden="1" x14ac:dyDescent="0.25">
      <c r="A218" s="224" t="s">
        <v>16234</v>
      </c>
      <c r="B218" s="225">
        <v>45617</v>
      </c>
      <c r="C218" s="218">
        <v>1519101260</v>
      </c>
      <c r="D218" s="260" t="s">
        <v>6521</v>
      </c>
      <c r="E218" s="218">
        <v>2</v>
      </c>
      <c r="F218" s="221">
        <v>1183</v>
      </c>
      <c r="G218" s="221">
        <f t="shared" si="3"/>
        <v>2366</v>
      </c>
      <c r="H218" s="218">
        <v>37037</v>
      </c>
      <c r="I218" s="220">
        <v>45618</v>
      </c>
      <c r="J218" s="222" t="s">
        <v>11411</v>
      </c>
      <c r="K218" s="195" t="s">
        <v>11406</v>
      </c>
      <c r="L218" s="161" t="s">
        <v>15828</v>
      </c>
      <c r="M218" s="117" t="s">
        <v>10282</v>
      </c>
      <c r="N218" s="352">
        <v>45828</v>
      </c>
    </row>
    <row r="219" spans="1:14" hidden="1" x14ac:dyDescent="0.25">
      <c r="A219" s="224" t="s">
        <v>16234</v>
      </c>
      <c r="B219" s="225">
        <v>45617</v>
      </c>
      <c r="C219" s="218">
        <v>1120100070</v>
      </c>
      <c r="D219" s="260" t="s">
        <v>7616</v>
      </c>
      <c r="E219" s="218">
        <v>4</v>
      </c>
      <c r="F219" s="221">
        <v>631</v>
      </c>
      <c r="G219" s="221">
        <f t="shared" si="3"/>
        <v>2524</v>
      </c>
      <c r="H219" s="218">
        <v>37037</v>
      </c>
      <c r="I219" s="220">
        <v>45618</v>
      </c>
      <c r="J219" s="222" t="s">
        <v>11411</v>
      </c>
      <c r="K219" s="195" t="s">
        <v>11406</v>
      </c>
      <c r="L219" s="161" t="s">
        <v>15608</v>
      </c>
      <c r="M219" s="117" t="s">
        <v>10282</v>
      </c>
      <c r="N219" s="352">
        <v>45792</v>
      </c>
    </row>
    <row r="220" spans="1:14" hidden="1" x14ac:dyDescent="0.25">
      <c r="A220" s="224" t="s">
        <v>16234</v>
      </c>
      <c r="B220" s="225">
        <v>45617</v>
      </c>
      <c r="C220" s="218">
        <v>1515100090</v>
      </c>
      <c r="D220" s="260" t="s">
        <v>6811</v>
      </c>
      <c r="E220" s="218">
        <v>1</v>
      </c>
      <c r="F220" s="221">
        <v>1257</v>
      </c>
      <c r="G220" s="221">
        <f t="shared" si="3"/>
        <v>1257</v>
      </c>
      <c r="H220" s="218">
        <v>37037</v>
      </c>
      <c r="I220" s="220">
        <v>45618</v>
      </c>
      <c r="J220" s="222" t="s">
        <v>11411</v>
      </c>
      <c r="K220" s="195" t="s">
        <v>11406</v>
      </c>
      <c r="L220" s="161" t="s">
        <v>15608</v>
      </c>
      <c r="M220" s="117" t="s">
        <v>10282</v>
      </c>
      <c r="N220" s="352">
        <v>45792</v>
      </c>
    </row>
    <row r="221" spans="1:14" hidden="1" x14ac:dyDescent="0.25">
      <c r="A221" s="224" t="s">
        <v>17259</v>
      </c>
      <c r="B221" s="225">
        <v>45621</v>
      </c>
      <c r="C221" s="218">
        <v>1518105100</v>
      </c>
      <c r="D221" s="260" t="s">
        <v>14953</v>
      </c>
      <c r="E221" s="218">
        <v>3</v>
      </c>
      <c r="F221" s="221">
        <v>115</v>
      </c>
      <c r="G221" s="221">
        <f t="shared" si="3"/>
        <v>345</v>
      </c>
      <c r="H221" s="218">
        <v>37136</v>
      </c>
      <c r="I221" s="220">
        <v>45630</v>
      </c>
      <c r="J221" s="222" t="s">
        <v>11409</v>
      </c>
      <c r="K221" s="195" t="s">
        <v>11406</v>
      </c>
      <c r="L221" s="161" t="s">
        <v>15612</v>
      </c>
      <c r="M221" s="117" t="s">
        <v>10282</v>
      </c>
      <c r="N221" s="352">
        <v>45792</v>
      </c>
    </row>
    <row r="222" spans="1:14" hidden="1" x14ac:dyDescent="0.25">
      <c r="A222" s="224" t="s">
        <v>17260</v>
      </c>
      <c r="B222" s="225">
        <v>45623</v>
      </c>
      <c r="C222" s="218">
        <v>1118101100</v>
      </c>
      <c r="D222" s="260" t="s">
        <v>1800</v>
      </c>
      <c r="E222" s="218">
        <v>6</v>
      </c>
      <c r="F222" s="221">
        <v>38</v>
      </c>
      <c r="G222" s="221">
        <f t="shared" si="3"/>
        <v>228</v>
      </c>
      <c r="H222" s="218">
        <v>37126</v>
      </c>
      <c r="I222" s="220">
        <v>45626</v>
      </c>
      <c r="J222" s="222" t="s">
        <v>11411</v>
      </c>
      <c r="K222" s="195" t="s">
        <v>11406</v>
      </c>
      <c r="L222" s="161" t="s">
        <v>15608</v>
      </c>
      <c r="M222" s="117" t="s">
        <v>10282</v>
      </c>
      <c r="N222" s="352">
        <v>45792</v>
      </c>
    </row>
    <row r="223" spans="1:14" hidden="1" x14ac:dyDescent="0.25">
      <c r="A223" s="224" t="s">
        <v>17260</v>
      </c>
      <c r="B223" s="225">
        <v>45623</v>
      </c>
      <c r="C223" s="218">
        <v>1315105070</v>
      </c>
      <c r="D223" s="260" t="s">
        <v>11912</v>
      </c>
      <c r="E223" s="218">
        <v>2</v>
      </c>
      <c r="F223" s="221">
        <v>29</v>
      </c>
      <c r="G223" s="221">
        <f t="shared" si="3"/>
        <v>58</v>
      </c>
      <c r="H223" s="218">
        <v>37126</v>
      </c>
      <c r="I223" s="220">
        <v>45626</v>
      </c>
      <c r="J223" s="222" t="s">
        <v>11411</v>
      </c>
      <c r="K223" s="195" t="s">
        <v>11406</v>
      </c>
      <c r="L223" s="161" t="s">
        <v>15608</v>
      </c>
      <c r="M223" s="117" t="s">
        <v>10282</v>
      </c>
      <c r="N223" s="352">
        <v>45792</v>
      </c>
    </row>
    <row r="224" spans="1:14" hidden="1" x14ac:dyDescent="0.25">
      <c r="A224" s="224" t="s">
        <v>17260</v>
      </c>
      <c r="B224" s="225">
        <v>45623</v>
      </c>
      <c r="C224" s="218">
        <v>1519101020</v>
      </c>
      <c r="D224" s="260" t="s">
        <v>6431</v>
      </c>
      <c r="E224" s="218">
        <v>4</v>
      </c>
      <c r="F224" s="221">
        <v>156</v>
      </c>
      <c r="G224" s="221">
        <f t="shared" si="3"/>
        <v>624</v>
      </c>
      <c r="H224" s="218">
        <v>37126</v>
      </c>
      <c r="I224" s="220">
        <v>45626</v>
      </c>
      <c r="J224" s="222" t="s">
        <v>11411</v>
      </c>
      <c r="K224" s="195" t="s">
        <v>11406</v>
      </c>
      <c r="L224" s="161" t="s">
        <v>15608</v>
      </c>
      <c r="M224" s="117" t="s">
        <v>10282</v>
      </c>
      <c r="N224" s="352">
        <v>45792</v>
      </c>
    </row>
    <row r="225" spans="1:14" hidden="1" x14ac:dyDescent="0.25">
      <c r="A225" s="224" t="s">
        <v>17260</v>
      </c>
      <c r="B225" s="225">
        <v>45623</v>
      </c>
      <c r="C225" s="218">
        <v>1519106720</v>
      </c>
      <c r="D225" s="260" t="s">
        <v>6696</v>
      </c>
      <c r="E225" s="218">
        <v>4</v>
      </c>
      <c r="F225" s="221">
        <v>299</v>
      </c>
      <c r="G225" s="221">
        <f t="shared" si="3"/>
        <v>1196</v>
      </c>
      <c r="H225" s="218">
        <v>37126</v>
      </c>
      <c r="I225" s="220">
        <v>45626</v>
      </c>
      <c r="J225" s="222" t="s">
        <v>11411</v>
      </c>
      <c r="K225" s="195" t="s">
        <v>11406</v>
      </c>
      <c r="L225" s="161" t="s">
        <v>15608</v>
      </c>
      <c r="M225" s="117" t="s">
        <v>10282</v>
      </c>
      <c r="N225" s="352">
        <v>45792</v>
      </c>
    </row>
    <row r="226" spans="1:14" hidden="1" x14ac:dyDescent="0.25">
      <c r="A226" s="224" t="s">
        <v>17260</v>
      </c>
      <c r="B226" s="225">
        <v>45623</v>
      </c>
      <c r="C226" s="218">
        <v>1520101740</v>
      </c>
      <c r="D226" s="260" t="s">
        <v>9432</v>
      </c>
      <c r="E226" s="218">
        <v>2</v>
      </c>
      <c r="F226" s="221">
        <v>1830</v>
      </c>
      <c r="G226" s="221">
        <f t="shared" si="3"/>
        <v>3660</v>
      </c>
      <c r="H226" s="218">
        <v>37126</v>
      </c>
      <c r="I226" s="220">
        <v>45626</v>
      </c>
      <c r="J226" s="222" t="s">
        <v>11411</v>
      </c>
      <c r="K226" s="195" t="s">
        <v>11406</v>
      </c>
      <c r="L226" s="161" t="s">
        <v>15608</v>
      </c>
      <c r="M226" s="117" t="s">
        <v>10282</v>
      </c>
      <c r="N226" s="352">
        <v>45792</v>
      </c>
    </row>
    <row r="227" spans="1:14" hidden="1" x14ac:dyDescent="0.25">
      <c r="A227" s="224" t="s">
        <v>17260</v>
      </c>
      <c r="B227" s="225">
        <v>45623</v>
      </c>
      <c r="C227" s="218">
        <v>1522100400</v>
      </c>
      <c r="D227" s="260" t="s">
        <v>7115</v>
      </c>
      <c r="E227" s="218">
        <v>18</v>
      </c>
      <c r="F227" s="221">
        <v>25</v>
      </c>
      <c r="G227" s="221">
        <f t="shared" si="3"/>
        <v>450</v>
      </c>
      <c r="H227" s="218">
        <v>37126</v>
      </c>
      <c r="I227" s="220">
        <v>45626</v>
      </c>
      <c r="J227" s="222" t="s">
        <v>11411</v>
      </c>
      <c r="K227" s="195" t="s">
        <v>11406</v>
      </c>
      <c r="L227" s="161" t="s">
        <v>15608</v>
      </c>
      <c r="M227" s="117" t="s">
        <v>10282</v>
      </c>
      <c r="N227" s="352">
        <v>45792</v>
      </c>
    </row>
    <row r="228" spans="1:14" hidden="1" x14ac:dyDescent="0.25">
      <c r="A228" s="224" t="s">
        <v>17215</v>
      </c>
      <c r="B228" s="225">
        <v>45628</v>
      </c>
      <c r="C228" s="218">
        <v>1213103880</v>
      </c>
      <c r="D228" s="219" t="s">
        <v>12369</v>
      </c>
      <c r="E228" s="218">
        <v>5</v>
      </c>
      <c r="F228" s="221">
        <v>7.73</v>
      </c>
      <c r="G228" s="221">
        <f t="shared" si="3"/>
        <v>38.650000000000006</v>
      </c>
      <c r="H228" s="218">
        <v>37376</v>
      </c>
      <c r="I228" s="220">
        <v>45650</v>
      </c>
      <c r="J228" s="222" t="s">
        <v>12373</v>
      </c>
      <c r="K228" s="195" t="s">
        <v>11406</v>
      </c>
      <c r="L228" s="239" t="s">
        <v>12374</v>
      </c>
      <c r="M228" s="117" t="s">
        <v>10282</v>
      </c>
      <c r="N228" s="352">
        <v>45672</v>
      </c>
    </row>
    <row r="229" spans="1:14" hidden="1" x14ac:dyDescent="0.25">
      <c r="A229" s="224" t="s">
        <v>17215</v>
      </c>
      <c r="B229" s="225">
        <v>45628</v>
      </c>
      <c r="C229" s="218">
        <v>1219107730</v>
      </c>
      <c r="D229" s="219" t="s">
        <v>12371</v>
      </c>
      <c r="E229" s="218">
        <v>4</v>
      </c>
      <c r="F229" s="221">
        <v>18.7</v>
      </c>
      <c r="G229" s="221">
        <f t="shared" si="3"/>
        <v>74.8</v>
      </c>
      <c r="H229" s="218">
        <v>37376</v>
      </c>
      <c r="I229" s="220">
        <v>45650</v>
      </c>
      <c r="J229" s="222" t="s">
        <v>12373</v>
      </c>
      <c r="K229" s="195" t="s">
        <v>11406</v>
      </c>
      <c r="L229" s="239" t="s">
        <v>12374</v>
      </c>
      <c r="M229" s="117" t="s">
        <v>10282</v>
      </c>
      <c r="N229" s="352">
        <v>45672</v>
      </c>
    </row>
    <row r="230" spans="1:14" hidden="1" x14ac:dyDescent="0.25">
      <c r="A230" s="224" t="s">
        <v>17215</v>
      </c>
      <c r="B230" s="225">
        <v>45628</v>
      </c>
      <c r="C230" s="218">
        <v>1219107740</v>
      </c>
      <c r="D230" s="219" t="s">
        <v>12367</v>
      </c>
      <c r="E230" s="218">
        <v>5</v>
      </c>
      <c r="F230" s="221">
        <v>67.349999999999994</v>
      </c>
      <c r="G230" s="221">
        <f t="shared" si="3"/>
        <v>336.75</v>
      </c>
      <c r="H230" s="218">
        <v>37376</v>
      </c>
      <c r="I230" s="220">
        <v>45650</v>
      </c>
      <c r="J230" s="222" t="s">
        <v>12373</v>
      </c>
      <c r="K230" s="195" t="s">
        <v>11406</v>
      </c>
      <c r="L230" s="239" t="s">
        <v>12374</v>
      </c>
      <c r="M230" s="117" t="s">
        <v>10282</v>
      </c>
      <c r="N230" s="352">
        <v>45672</v>
      </c>
    </row>
    <row r="231" spans="1:14" hidden="1" x14ac:dyDescent="0.25">
      <c r="A231" s="224" t="s">
        <v>17215</v>
      </c>
      <c r="B231" s="225">
        <v>45628</v>
      </c>
      <c r="C231" s="218">
        <v>1219107750</v>
      </c>
      <c r="D231" s="219" t="s">
        <v>12361</v>
      </c>
      <c r="E231" s="218">
        <v>150</v>
      </c>
      <c r="F231" s="221">
        <v>170</v>
      </c>
      <c r="G231" s="221">
        <f t="shared" si="3"/>
        <v>25500</v>
      </c>
      <c r="H231" s="218">
        <v>37376</v>
      </c>
      <c r="I231" s="220">
        <v>45650</v>
      </c>
      <c r="J231" s="222" t="s">
        <v>12373</v>
      </c>
      <c r="K231" s="195" t="s">
        <v>11406</v>
      </c>
      <c r="L231" s="239" t="s">
        <v>12374</v>
      </c>
      <c r="M231" s="117" t="s">
        <v>10282</v>
      </c>
      <c r="N231" s="352">
        <v>45672</v>
      </c>
    </row>
    <row r="232" spans="1:14" hidden="1" x14ac:dyDescent="0.25">
      <c r="A232" s="224" t="s">
        <v>17215</v>
      </c>
      <c r="B232" s="225">
        <v>45628</v>
      </c>
      <c r="C232" s="218">
        <v>1235101740</v>
      </c>
      <c r="D232" s="219" t="s">
        <v>12365</v>
      </c>
      <c r="E232" s="218">
        <v>220</v>
      </c>
      <c r="F232" s="221">
        <v>117</v>
      </c>
      <c r="G232" s="221">
        <f t="shared" si="3"/>
        <v>25740</v>
      </c>
      <c r="H232" s="218">
        <v>37376</v>
      </c>
      <c r="I232" s="220">
        <v>45650</v>
      </c>
      <c r="J232" s="222" t="s">
        <v>12373</v>
      </c>
      <c r="K232" s="195" t="s">
        <v>11406</v>
      </c>
      <c r="L232" s="239" t="s">
        <v>12374</v>
      </c>
      <c r="M232" s="117" t="s">
        <v>10282</v>
      </c>
      <c r="N232" s="352">
        <v>45672</v>
      </c>
    </row>
    <row r="233" spans="1:14" hidden="1" x14ac:dyDescent="0.25">
      <c r="A233" s="224" t="s">
        <v>17215</v>
      </c>
      <c r="B233" s="225">
        <v>45628</v>
      </c>
      <c r="C233" s="218">
        <v>1235101750</v>
      </c>
      <c r="D233" s="219" t="s">
        <v>12363</v>
      </c>
      <c r="E233" s="218">
        <v>50</v>
      </c>
      <c r="F233" s="221">
        <v>288.3</v>
      </c>
      <c r="G233" s="221">
        <f t="shared" si="3"/>
        <v>14415</v>
      </c>
      <c r="H233" s="218">
        <v>37376</v>
      </c>
      <c r="I233" s="220">
        <v>45650</v>
      </c>
      <c r="J233" s="222" t="s">
        <v>12373</v>
      </c>
      <c r="K233" s="195" t="s">
        <v>11406</v>
      </c>
      <c r="L233" s="239" t="s">
        <v>12374</v>
      </c>
      <c r="M233" s="117" t="s">
        <v>10282</v>
      </c>
      <c r="N233" s="352">
        <v>45672</v>
      </c>
    </row>
    <row r="234" spans="1:14" hidden="1" x14ac:dyDescent="0.25">
      <c r="A234" s="224" t="s">
        <v>17215</v>
      </c>
      <c r="B234" s="225">
        <v>45628</v>
      </c>
      <c r="C234" s="218">
        <v>1235101760</v>
      </c>
      <c r="D234" s="219" t="s">
        <v>12359</v>
      </c>
      <c r="E234" s="218">
        <v>100</v>
      </c>
      <c r="F234" s="221">
        <v>791</v>
      </c>
      <c r="G234" s="221">
        <f t="shared" si="3"/>
        <v>79100</v>
      </c>
      <c r="H234" s="218">
        <v>37376</v>
      </c>
      <c r="I234" s="220">
        <v>45650</v>
      </c>
      <c r="J234" s="222" t="s">
        <v>12373</v>
      </c>
      <c r="K234" s="195" t="s">
        <v>11406</v>
      </c>
      <c r="L234" s="239" t="s">
        <v>12374</v>
      </c>
      <c r="M234" s="117" t="s">
        <v>10282</v>
      </c>
      <c r="N234" s="352">
        <v>45672</v>
      </c>
    </row>
    <row r="235" spans="1:14" hidden="1" x14ac:dyDescent="0.25">
      <c r="A235" s="224" t="s">
        <v>16676</v>
      </c>
      <c r="B235" s="225">
        <v>45630</v>
      </c>
      <c r="C235" s="218">
        <v>1534100200</v>
      </c>
      <c r="D235" s="260" t="s">
        <v>12188</v>
      </c>
      <c r="E235" s="218">
        <v>1</v>
      </c>
      <c r="F235" s="221">
        <v>8253.8799999999992</v>
      </c>
      <c r="G235" s="221">
        <f t="shared" si="3"/>
        <v>8253.8799999999992</v>
      </c>
      <c r="H235" s="218">
        <v>37162</v>
      </c>
      <c r="I235" s="220">
        <v>45636</v>
      </c>
      <c r="J235" s="222" t="s">
        <v>15602</v>
      </c>
      <c r="K235" s="195" t="s">
        <v>12161</v>
      </c>
      <c r="L235" s="161" t="s">
        <v>16677</v>
      </c>
      <c r="M235" s="117" t="s">
        <v>10282</v>
      </c>
      <c r="N235" s="352">
        <v>45902</v>
      </c>
    </row>
    <row r="236" spans="1:14" hidden="1" x14ac:dyDescent="0.25">
      <c r="A236" s="224" t="s">
        <v>16235</v>
      </c>
      <c r="B236" s="225">
        <v>45630</v>
      </c>
      <c r="C236" s="218">
        <v>1313101190</v>
      </c>
      <c r="D236" s="260" t="s">
        <v>14925</v>
      </c>
      <c r="E236" s="218">
        <v>1</v>
      </c>
      <c r="F236" s="221">
        <v>277</v>
      </c>
      <c r="G236" s="221">
        <f t="shared" si="3"/>
        <v>277</v>
      </c>
      <c r="H236" s="218">
        <v>37145</v>
      </c>
      <c r="I236" s="220">
        <v>45635</v>
      </c>
      <c r="J236" s="199" t="s">
        <v>11414</v>
      </c>
      <c r="K236" s="195" t="s">
        <v>11406</v>
      </c>
      <c r="L236" s="116" t="s">
        <v>16645</v>
      </c>
      <c r="M236" s="117" t="s">
        <v>10282</v>
      </c>
      <c r="N236" s="352">
        <v>45897</v>
      </c>
    </row>
    <row r="237" spans="1:14" hidden="1" x14ac:dyDescent="0.25">
      <c r="A237" s="224" t="s">
        <v>17370</v>
      </c>
      <c r="B237" s="225">
        <v>45712</v>
      </c>
      <c r="C237" s="218">
        <v>1547102360</v>
      </c>
      <c r="D237" s="260" t="s">
        <v>17354</v>
      </c>
      <c r="E237" s="218">
        <v>1</v>
      </c>
      <c r="F237" s="221">
        <v>2900</v>
      </c>
      <c r="G237" s="221">
        <f t="shared" si="3"/>
        <v>2900</v>
      </c>
      <c r="H237" s="218">
        <v>39061</v>
      </c>
      <c r="I237" s="220">
        <v>46023</v>
      </c>
      <c r="J237" s="222" t="s">
        <v>11434</v>
      </c>
      <c r="K237" s="195" t="s">
        <v>11406</v>
      </c>
      <c r="L237" s="161" t="s">
        <v>17353</v>
      </c>
      <c r="M237" s="117" t="s">
        <v>10282</v>
      </c>
      <c r="N237" s="352">
        <v>46018</v>
      </c>
    </row>
    <row r="238" spans="1:14" hidden="1" x14ac:dyDescent="0.25">
      <c r="A238" s="224" t="s">
        <v>17370</v>
      </c>
      <c r="B238" s="225">
        <v>45712</v>
      </c>
      <c r="C238" s="218">
        <v>1322104340</v>
      </c>
      <c r="D238" s="260" t="s">
        <v>17357</v>
      </c>
      <c r="E238" s="218">
        <v>1</v>
      </c>
      <c r="F238" s="221">
        <v>5300</v>
      </c>
      <c r="G238" s="221">
        <f t="shared" ref="G238:G301" si="4">+E238*F238</f>
        <v>5300</v>
      </c>
      <c r="H238" s="218">
        <v>39061</v>
      </c>
      <c r="I238" s="220">
        <v>46023</v>
      </c>
      <c r="J238" s="222" t="s">
        <v>11434</v>
      </c>
      <c r="K238" s="195" t="s">
        <v>11406</v>
      </c>
      <c r="L238" s="161" t="s">
        <v>17353</v>
      </c>
      <c r="M238" s="117" t="s">
        <v>10282</v>
      </c>
      <c r="N238" s="352">
        <v>46018</v>
      </c>
    </row>
    <row r="239" spans="1:14" hidden="1" x14ac:dyDescent="0.25">
      <c r="A239" s="224" t="s">
        <v>17370</v>
      </c>
      <c r="B239" s="225">
        <v>45712</v>
      </c>
      <c r="C239" s="218">
        <v>1322104600</v>
      </c>
      <c r="D239" s="260" t="s">
        <v>17360</v>
      </c>
      <c r="E239" s="218">
        <v>1</v>
      </c>
      <c r="F239" s="221">
        <v>2290</v>
      </c>
      <c r="G239" s="221">
        <f t="shared" si="4"/>
        <v>2290</v>
      </c>
      <c r="H239" s="218">
        <v>39061</v>
      </c>
      <c r="I239" s="220">
        <v>46023</v>
      </c>
      <c r="J239" s="222" t="s">
        <v>11434</v>
      </c>
      <c r="K239" s="195" t="s">
        <v>11406</v>
      </c>
      <c r="L239" s="161" t="s">
        <v>17353</v>
      </c>
      <c r="M239" s="117" t="s">
        <v>10282</v>
      </c>
      <c r="N239" s="352">
        <v>46018</v>
      </c>
    </row>
    <row r="240" spans="1:14" hidden="1" x14ac:dyDescent="0.25">
      <c r="A240" s="224" t="s">
        <v>17370</v>
      </c>
      <c r="B240" s="225">
        <v>45712</v>
      </c>
      <c r="C240" s="218">
        <v>1322104590</v>
      </c>
      <c r="D240" s="260" t="s">
        <v>17363</v>
      </c>
      <c r="E240" s="218">
        <v>4</v>
      </c>
      <c r="F240" s="221">
        <v>680</v>
      </c>
      <c r="G240" s="221">
        <f t="shared" si="4"/>
        <v>2720</v>
      </c>
      <c r="H240" s="218">
        <v>39061</v>
      </c>
      <c r="I240" s="220">
        <v>46023</v>
      </c>
      <c r="J240" s="222" t="s">
        <v>11434</v>
      </c>
      <c r="K240" s="195" t="s">
        <v>11406</v>
      </c>
      <c r="L240" s="161" t="s">
        <v>17353</v>
      </c>
      <c r="M240" s="117" t="s">
        <v>10282</v>
      </c>
      <c r="N240" s="352">
        <v>46018</v>
      </c>
    </row>
    <row r="241" spans="1:14" hidden="1" x14ac:dyDescent="0.25">
      <c r="A241" s="224" t="s">
        <v>17370</v>
      </c>
      <c r="B241" s="225">
        <v>45712</v>
      </c>
      <c r="C241" s="218">
        <v>1322104250</v>
      </c>
      <c r="D241" s="260" t="s">
        <v>17366</v>
      </c>
      <c r="E241" s="218">
        <v>1</v>
      </c>
      <c r="F241" s="221">
        <v>2140</v>
      </c>
      <c r="G241" s="221">
        <f t="shared" si="4"/>
        <v>2140</v>
      </c>
      <c r="H241" s="218">
        <v>39061</v>
      </c>
      <c r="I241" s="220">
        <v>46023</v>
      </c>
      <c r="J241" s="222" t="s">
        <v>11434</v>
      </c>
      <c r="K241" s="195" t="s">
        <v>11406</v>
      </c>
      <c r="L241" s="161" t="s">
        <v>17353</v>
      </c>
      <c r="M241" s="117" t="s">
        <v>10282</v>
      </c>
      <c r="N241" s="352">
        <v>46018</v>
      </c>
    </row>
    <row r="242" spans="1:14" hidden="1" x14ac:dyDescent="0.25">
      <c r="A242" s="224" t="s">
        <v>17370</v>
      </c>
      <c r="B242" s="225">
        <v>45712</v>
      </c>
      <c r="C242" s="218">
        <v>1322104230</v>
      </c>
      <c r="D242" s="260" t="s">
        <v>17368</v>
      </c>
      <c r="E242" s="218">
        <v>1</v>
      </c>
      <c r="F242" s="221">
        <v>1290</v>
      </c>
      <c r="G242" s="221">
        <f t="shared" si="4"/>
        <v>1290</v>
      </c>
      <c r="H242" s="218">
        <v>39061</v>
      </c>
      <c r="I242" s="220">
        <v>46023</v>
      </c>
      <c r="J242" s="222" t="s">
        <v>11434</v>
      </c>
      <c r="K242" s="195" t="s">
        <v>11406</v>
      </c>
      <c r="L242" s="161" t="s">
        <v>17353</v>
      </c>
      <c r="M242" s="117" t="s">
        <v>10282</v>
      </c>
      <c r="N242" s="352">
        <v>46018</v>
      </c>
    </row>
    <row r="243" spans="1:14" hidden="1" x14ac:dyDescent="0.25">
      <c r="A243" s="224" t="s">
        <v>17261</v>
      </c>
      <c r="B243" s="225">
        <v>45630</v>
      </c>
      <c r="C243" s="218">
        <v>1322104550</v>
      </c>
      <c r="D243" s="260" t="s">
        <v>14955</v>
      </c>
      <c r="E243" s="218">
        <v>2</v>
      </c>
      <c r="F243" s="221">
        <v>680</v>
      </c>
      <c r="G243" s="221">
        <f t="shared" si="4"/>
        <v>1360</v>
      </c>
      <c r="H243" s="218">
        <v>37142</v>
      </c>
      <c r="I243" s="220">
        <v>45635</v>
      </c>
      <c r="J243" s="222" t="s">
        <v>11434</v>
      </c>
      <c r="K243" s="195" t="s">
        <v>11406</v>
      </c>
      <c r="L243" s="161" t="s">
        <v>15610</v>
      </c>
      <c r="M243" s="117" t="s">
        <v>10282</v>
      </c>
      <c r="N243" s="352">
        <v>45792</v>
      </c>
    </row>
    <row r="244" spans="1:14" hidden="1" x14ac:dyDescent="0.25">
      <c r="A244" s="224" t="s">
        <v>17261</v>
      </c>
      <c r="B244" s="225">
        <v>45630</v>
      </c>
      <c r="C244" s="218">
        <v>1322104560</v>
      </c>
      <c r="D244" s="260" t="s">
        <v>14958</v>
      </c>
      <c r="E244" s="218">
        <v>2</v>
      </c>
      <c r="F244" s="221">
        <v>680</v>
      </c>
      <c r="G244" s="221">
        <f t="shared" si="4"/>
        <v>1360</v>
      </c>
      <c r="H244" s="218">
        <v>37142</v>
      </c>
      <c r="I244" s="220">
        <v>45635</v>
      </c>
      <c r="J244" s="222" t="s">
        <v>11434</v>
      </c>
      <c r="K244" s="195" t="s">
        <v>11406</v>
      </c>
      <c r="L244" s="161" t="s">
        <v>15610</v>
      </c>
      <c r="M244" s="117" t="s">
        <v>10282</v>
      </c>
      <c r="N244" s="352">
        <v>45792</v>
      </c>
    </row>
    <row r="245" spans="1:14" hidden="1" x14ac:dyDescent="0.25">
      <c r="A245" s="224" t="s">
        <v>17261</v>
      </c>
      <c r="B245" s="225">
        <v>45630</v>
      </c>
      <c r="C245" s="218">
        <v>1322104570</v>
      </c>
      <c r="D245" s="260" t="s">
        <v>14960</v>
      </c>
      <c r="E245" s="218">
        <v>2</v>
      </c>
      <c r="F245" s="221">
        <v>680</v>
      </c>
      <c r="G245" s="221">
        <f t="shared" si="4"/>
        <v>1360</v>
      </c>
      <c r="H245" s="218">
        <v>37142</v>
      </c>
      <c r="I245" s="220">
        <v>45635</v>
      </c>
      <c r="J245" s="222" t="s">
        <v>11434</v>
      </c>
      <c r="K245" s="195" t="s">
        <v>11406</v>
      </c>
      <c r="L245" s="161" t="s">
        <v>15610</v>
      </c>
      <c r="M245" s="117" t="s">
        <v>10282</v>
      </c>
      <c r="N245" s="352">
        <v>45792</v>
      </c>
    </row>
    <row r="246" spans="1:14" hidden="1" x14ac:dyDescent="0.25">
      <c r="A246" s="224" t="s">
        <v>16236</v>
      </c>
      <c r="B246" s="225">
        <v>45630</v>
      </c>
      <c r="C246" s="218">
        <v>1329101420</v>
      </c>
      <c r="D246" s="260" t="s">
        <v>14949</v>
      </c>
      <c r="E246" s="218">
        <v>1</v>
      </c>
      <c r="F246" s="221">
        <v>500</v>
      </c>
      <c r="G246" s="221">
        <f t="shared" si="4"/>
        <v>500</v>
      </c>
      <c r="H246" s="218">
        <v>37230</v>
      </c>
      <c r="I246" s="220">
        <v>45643</v>
      </c>
      <c r="J246" s="222" t="s">
        <v>14950</v>
      </c>
      <c r="K246" s="195" t="s">
        <v>11406</v>
      </c>
      <c r="L246" s="161" t="s">
        <v>16562</v>
      </c>
      <c r="M246" s="117" t="s">
        <v>10282</v>
      </c>
      <c r="N246" s="352">
        <v>45897</v>
      </c>
    </row>
    <row r="247" spans="1:14" hidden="1" x14ac:dyDescent="0.25">
      <c r="A247" s="224" t="s">
        <v>17262</v>
      </c>
      <c r="B247" s="225">
        <v>45630</v>
      </c>
      <c r="C247" s="218">
        <v>1553103340</v>
      </c>
      <c r="D247" s="260" t="s">
        <v>14946</v>
      </c>
      <c r="E247" s="218">
        <v>1</v>
      </c>
      <c r="F247" s="221">
        <v>650</v>
      </c>
      <c r="G247" s="221">
        <f t="shared" si="4"/>
        <v>650</v>
      </c>
      <c r="H247" s="218">
        <v>37163</v>
      </c>
      <c r="I247" s="220">
        <v>45636</v>
      </c>
      <c r="J247" s="222" t="s">
        <v>14945</v>
      </c>
      <c r="K247" s="195" t="s">
        <v>11406</v>
      </c>
      <c r="L247" s="161" t="s">
        <v>15855</v>
      </c>
      <c r="M247" s="117" t="s">
        <v>10282</v>
      </c>
      <c r="N247" s="352">
        <v>45828</v>
      </c>
    </row>
    <row r="248" spans="1:14" hidden="1" x14ac:dyDescent="0.25">
      <c r="A248" s="224" t="s">
        <v>17019</v>
      </c>
      <c r="B248" s="225">
        <v>45712</v>
      </c>
      <c r="C248" s="218">
        <v>1120100530</v>
      </c>
      <c r="D248" s="260" t="s">
        <v>17025</v>
      </c>
      <c r="E248" s="218">
        <v>4</v>
      </c>
      <c r="F248" s="221">
        <v>195</v>
      </c>
      <c r="G248" s="221">
        <f t="shared" si="4"/>
        <v>780</v>
      </c>
      <c r="H248" s="218">
        <v>39062</v>
      </c>
      <c r="I248" s="220">
        <v>45834</v>
      </c>
      <c r="J248" s="222" t="s">
        <v>15668</v>
      </c>
      <c r="K248" s="195" t="s">
        <v>11406</v>
      </c>
      <c r="L248" s="161" t="s">
        <v>18390</v>
      </c>
      <c r="M248" s="117" t="s">
        <v>10282</v>
      </c>
      <c r="N248" s="352">
        <v>46142</v>
      </c>
    </row>
    <row r="249" spans="1:14" hidden="1" x14ac:dyDescent="0.25">
      <c r="A249" s="224" t="s">
        <v>17019</v>
      </c>
      <c r="B249" s="225">
        <v>45712</v>
      </c>
      <c r="C249" s="218">
        <v>1518104950</v>
      </c>
      <c r="D249" s="260" t="s">
        <v>12142</v>
      </c>
      <c r="E249" s="218">
        <v>1</v>
      </c>
      <c r="F249" s="221">
        <v>1150</v>
      </c>
      <c r="G249" s="221">
        <f t="shared" si="4"/>
        <v>1150</v>
      </c>
      <c r="H249" s="218">
        <v>39062</v>
      </c>
      <c r="I249" s="220">
        <v>45834</v>
      </c>
      <c r="J249" s="222" t="s">
        <v>15668</v>
      </c>
      <c r="K249" s="195" t="s">
        <v>11406</v>
      </c>
      <c r="L249" s="161" t="s">
        <v>17917</v>
      </c>
      <c r="M249" s="117" t="s">
        <v>10282</v>
      </c>
      <c r="N249" s="352">
        <v>46018</v>
      </c>
    </row>
    <row r="250" spans="1:14" hidden="1" x14ac:dyDescent="0.25">
      <c r="A250" s="224" t="s">
        <v>17019</v>
      </c>
      <c r="B250" s="225">
        <v>45712</v>
      </c>
      <c r="C250" s="218">
        <v>1519114130</v>
      </c>
      <c r="D250" s="260" t="s">
        <v>17021</v>
      </c>
      <c r="E250" s="218">
        <v>1</v>
      </c>
      <c r="F250" s="221">
        <v>295</v>
      </c>
      <c r="G250" s="221">
        <f t="shared" si="4"/>
        <v>295</v>
      </c>
      <c r="H250" s="218">
        <v>39062</v>
      </c>
      <c r="I250" s="220">
        <v>45834</v>
      </c>
      <c r="J250" s="222" t="s">
        <v>15668</v>
      </c>
      <c r="K250" s="195" t="s">
        <v>11406</v>
      </c>
      <c r="L250" s="161" t="s">
        <v>17012</v>
      </c>
      <c r="M250" s="117" t="s">
        <v>10282</v>
      </c>
      <c r="N250" s="352">
        <v>45974</v>
      </c>
    </row>
    <row r="251" spans="1:14" hidden="1" x14ac:dyDescent="0.25">
      <c r="A251" s="224" t="s">
        <v>17019</v>
      </c>
      <c r="B251" s="225">
        <v>45712</v>
      </c>
      <c r="C251" s="218">
        <v>1523112070</v>
      </c>
      <c r="D251" s="260" t="s">
        <v>17022</v>
      </c>
      <c r="E251" s="218">
        <v>1</v>
      </c>
      <c r="F251" s="221">
        <v>2160</v>
      </c>
      <c r="G251" s="221">
        <f t="shared" si="4"/>
        <v>2160</v>
      </c>
      <c r="H251" s="218">
        <v>39062</v>
      </c>
      <c r="I251" s="220">
        <v>45834</v>
      </c>
      <c r="J251" s="222" t="s">
        <v>15668</v>
      </c>
      <c r="K251" s="195" t="s">
        <v>11406</v>
      </c>
      <c r="L251" s="161" t="s">
        <v>17012</v>
      </c>
      <c r="M251" s="117" t="s">
        <v>10282</v>
      </c>
      <c r="N251" s="352">
        <v>45974</v>
      </c>
    </row>
    <row r="252" spans="1:14" hidden="1" x14ac:dyDescent="0.25">
      <c r="A252" s="224" t="s">
        <v>17019</v>
      </c>
      <c r="B252" s="225">
        <v>45712</v>
      </c>
      <c r="C252" s="218">
        <v>1523103590</v>
      </c>
      <c r="D252" s="260" t="s">
        <v>10005</v>
      </c>
      <c r="E252" s="218">
        <v>2</v>
      </c>
      <c r="F252" s="221">
        <v>4.2</v>
      </c>
      <c r="G252" s="221">
        <f t="shared" si="4"/>
        <v>8.4</v>
      </c>
      <c r="H252" s="218">
        <v>39062</v>
      </c>
      <c r="I252" s="220">
        <v>45834</v>
      </c>
      <c r="J252" s="222" t="s">
        <v>15668</v>
      </c>
      <c r="K252" s="195" t="s">
        <v>11406</v>
      </c>
      <c r="L252" s="161" t="s">
        <v>16918</v>
      </c>
      <c r="M252" s="117" t="s">
        <v>10282</v>
      </c>
      <c r="N252" s="352">
        <v>45943</v>
      </c>
    </row>
    <row r="253" spans="1:14" hidden="1" x14ac:dyDescent="0.25">
      <c r="A253" s="224" t="s">
        <v>17019</v>
      </c>
      <c r="B253" s="225">
        <v>45712</v>
      </c>
      <c r="C253" s="218">
        <v>1518104800</v>
      </c>
      <c r="D253" s="260" t="s">
        <v>17023</v>
      </c>
      <c r="E253" s="218">
        <v>2</v>
      </c>
      <c r="F253" s="221">
        <v>61</v>
      </c>
      <c r="G253" s="221">
        <f t="shared" si="4"/>
        <v>122</v>
      </c>
      <c r="H253" s="218">
        <v>39062</v>
      </c>
      <c r="I253" s="220">
        <v>45834</v>
      </c>
      <c r="J253" s="222" t="s">
        <v>15668</v>
      </c>
      <c r="K253" s="195" t="s">
        <v>11406</v>
      </c>
      <c r="L253" s="161" t="s">
        <v>16918</v>
      </c>
      <c r="M253" s="117" t="s">
        <v>10282</v>
      </c>
      <c r="N253" s="352">
        <v>45943</v>
      </c>
    </row>
    <row r="254" spans="1:14" hidden="1" x14ac:dyDescent="0.25">
      <c r="A254" s="224" t="s">
        <v>17019</v>
      </c>
      <c r="B254" s="225">
        <v>45712</v>
      </c>
      <c r="C254" s="218">
        <v>1123101330</v>
      </c>
      <c r="D254" s="260" t="s">
        <v>14990</v>
      </c>
      <c r="E254" s="218">
        <v>2</v>
      </c>
      <c r="F254" s="221">
        <v>24</v>
      </c>
      <c r="G254" s="221">
        <f t="shared" si="4"/>
        <v>48</v>
      </c>
      <c r="H254" s="218">
        <v>39062</v>
      </c>
      <c r="I254" s="220">
        <v>45834</v>
      </c>
      <c r="J254" s="222" t="s">
        <v>15668</v>
      </c>
      <c r="K254" s="195" t="s">
        <v>11406</v>
      </c>
      <c r="L254" s="161" t="s">
        <v>16918</v>
      </c>
      <c r="M254" s="117" t="s">
        <v>10282</v>
      </c>
      <c r="N254" s="352">
        <v>45943</v>
      </c>
    </row>
    <row r="255" spans="1:14" hidden="1" x14ac:dyDescent="0.25">
      <c r="A255" s="224" t="s">
        <v>17019</v>
      </c>
      <c r="B255" s="225">
        <v>45712</v>
      </c>
      <c r="C255" s="218">
        <v>1515103170</v>
      </c>
      <c r="D255" s="260" t="s">
        <v>17024</v>
      </c>
      <c r="E255" s="218">
        <v>4</v>
      </c>
      <c r="F255" s="221">
        <v>1544</v>
      </c>
      <c r="G255" s="221">
        <f t="shared" si="4"/>
        <v>6176</v>
      </c>
      <c r="H255" s="218">
        <v>39062</v>
      </c>
      <c r="I255" s="220">
        <v>45834</v>
      </c>
      <c r="J255" s="222" t="s">
        <v>15668</v>
      </c>
      <c r="K255" s="195" t="s">
        <v>11406</v>
      </c>
      <c r="L255" s="161" t="s">
        <v>17012</v>
      </c>
      <c r="M255" s="117" t="s">
        <v>10282</v>
      </c>
      <c r="N255" s="352">
        <v>45974</v>
      </c>
    </row>
    <row r="256" spans="1:14" hidden="1" x14ac:dyDescent="0.25">
      <c r="A256" s="224" t="s">
        <v>17019</v>
      </c>
      <c r="B256" s="225">
        <v>45712</v>
      </c>
      <c r="C256" s="218">
        <v>1523112760</v>
      </c>
      <c r="D256" s="260" t="s">
        <v>16924</v>
      </c>
      <c r="E256" s="218">
        <v>1</v>
      </c>
      <c r="F256" s="221">
        <v>25</v>
      </c>
      <c r="G256" s="221">
        <f t="shared" si="4"/>
        <v>25</v>
      </c>
      <c r="H256" s="218">
        <v>39062</v>
      </c>
      <c r="I256" s="220">
        <v>45834</v>
      </c>
      <c r="J256" s="222" t="s">
        <v>15668</v>
      </c>
      <c r="K256" s="195" t="s">
        <v>11406</v>
      </c>
      <c r="L256" s="161" t="s">
        <v>16644</v>
      </c>
      <c r="M256" s="117" t="s">
        <v>10282</v>
      </c>
      <c r="N256" s="352">
        <v>45897</v>
      </c>
    </row>
    <row r="257" spans="1:14" hidden="1" x14ac:dyDescent="0.25">
      <c r="A257" s="224" t="s">
        <v>16237</v>
      </c>
      <c r="B257" s="225">
        <v>45630</v>
      </c>
      <c r="C257" s="218">
        <v>1123101340</v>
      </c>
      <c r="D257" s="260" t="s">
        <v>14993</v>
      </c>
      <c r="E257" s="218">
        <v>24</v>
      </c>
      <c r="F257" s="221">
        <v>83</v>
      </c>
      <c r="G257" s="221">
        <f t="shared" si="4"/>
        <v>1992</v>
      </c>
      <c r="H257" s="218">
        <v>37143</v>
      </c>
      <c r="I257" s="220">
        <v>45635</v>
      </c>
      <c r="J257" s="222" t="s">
        <v>11411</v>
      </c>
      <c r="K257" s="195" t="s">
        <v>11406</v>
      </c>
      <c r="L257" s="161" t="s">
        <v>15828</v>
      </c>
      <c r="M257" s="117" t="s">
        <v>10282</v>
      </c>
      <c r="N257" s="352">
        <v>45828</v>
      </c>
    </row>
    <row r="258" spans="1:14" hidden="1" x14ac:dyDescent="0.25">
      <c r="A258" s="224" t="s">
        <v>16237</v>
      </c>
      <c r="B258" s="225">
        <v>45630</v>
      </c>
      <c r="C258" s="218">
        <v>1123101330</v>
      </c>
      <c r="D258" s="260" t="s">
        <v>14990</v>
      </c>
      <c r="E258" s="218">
        <v>24</v>
      </c>
      <c r="F258" s="221">
        <v>24</v>
      </c>
      <c r="G258" s="221">
        <f t="shared" si="4"/>
        <v>576</v>
      </c>
      <c r="H258" s="218">
        <v>37143</v>
      </c>
      <c r="I258" s="220">
        <v>45635</v>
      </c>
      <c r="J258" s="222" t="s">
        <v>11411</v>
      </c>
      <c r="K258" s="195" t="s">
        <v>11406</v>
      </c>
      <c r="L258" s="161" t="s">
        <v>15608</v>
      </c>
      <c r="M258" s="117" t="s">
        <v>10282</v>
      </c>
      <c r="N258" s="352">
        <v>45792</v>
      </c>
    </row>
    <row r="259" spans="1:14" hidden="1" x14ac:dyDescent="0.25">
      <c r="A259" s="224" t="s">
        <v>16237</v>
      </c>
      <c r="B259" s="225">
        <v>45630</v>
      </c>
      <c r="C259" s="218">
        <v>1316105940</v>
      </c>
      <c r="D259" s="260" t="s">
        <v>14983</v>
      </c>
      <c r="E259" s="218">
        <v>1</v>
      </c>
      <c r="F259" s="221">
        <v>25</v>
      </c>
      <c r="G259" s="221">
        <f t="shared" si="4"/>
        <v>25</v>
      </c>
      <c r="H259" s="218">
        <v>37143</v>
      </c>
      <c r="I259" s="220">
        <v>45635</v>
      </c>
      <c r="J259" s="222" t="s">
        <v>11411</v>
      </c>
      <c r="K259" s="195" t="s">
        <v>11406</v>
      </c>
      <c r="L259" s="161" t="s">
        <v>15608</v>
      </c>
      <c r="M259" s="117" t="s">
        <v>10282</v>
      </c>
      <c r="N259" s="352">
        <v>45792</v>
      </c>
    </row>
    <row r="260" spans="1:14" hidden="1" x14ac:dyDescent="0.25">
      <c r="A260" s="224" t="s">
        <v>16237</v>
      </c>
      <c r="B260" s="225">
        <v>45630</v>
      </c>
      <c r="C260" s="218">
        <v>1316109420</v>
      </c>
      <c r="D260" s="260" t="s">
        <v>14977</v>
      </c>
      <c r="E260" s="218">
        <v>2</v>
      </c>
      <c r="F260" s="221">
        <v>8.3699999999999992</v>
      </c>
      <c r="G260" s="221">
        <f t="shared" si="4"/>
        <v>16.739999999999998</v>
      </c>
      <c r="H260" s="218">
        <v>37143</v>
      </c>
      <c r="I260" s="220">
        <v>45635</v>
      </c>
      <c r="J260" s="222" t="s">
        <v>11411</v>
      </c>
      <c r="K260" s="195" t="s">
        <v>11406</v>
      </c>
      <c r="L260" s="161" t="s">
        <v>15608</v>
      </c>
      <c r="M260" s="117" t="s">
        <v>10282</v>
      </c>
      <c r="N260" s="352">
        <v>45792</v>
      </c>
    </row>
    <row r="261" spans="1:14" hidden="1" x14ac:dyDescent="0.25">
      <c r="A261" s="224" t="s">
        <v>16237</v>
      </c>
      <c r="B261" s="225">
        <v>45630</v>
      </c>
      <c r="C261" s="218">
        <v>1316109440</v>
      </c>
      <c r="D261" s="260" t="s">
        <v>14980</v>
      </c>
      <c r="E261" s="218">
        <v>1</v>
      </c>
      <c r="F261" s="221">
        <v>34</v>
      </c>
      <c r="G261" s="221">
        <f t="shared" si="4"/>
        <v>34</v>
      </c>
      <c r="H261" s="218">
        <v>37143</v>
      </c>
      <c r="I261" s="220">
        <v>45635</v>
      </c>
      <c r="J261" s="222" t="s">
        <v>11411</v>
      </c>
      <c r="K261" s="195" t="s">
        <v>11406</v>
      </c>
      <c r="L261" s="161" t="s">
        <v>15608</v>
      </c>
      <c r="M261" s="117" t="s">
        <v>10282</v>
      </c>
      <c r="N261" s="352">
        <v>45792</v>
      </c>
    </row>
    <row r="262" spans="1:14" hidden="1" x14ac:dyDescent="0.25">
      <c r="A262" s="224" t="s">
        <v>16237</v>
      </c>
      <c r="B262" s="225">
        <v>45630</v>
      </c>
      <c r="C262" s="218">
        <v>1316109460</v>
      </c>
      <c r="D262" s="260" t="s">
        <v>14964</v>
      </c>
      <c r="E262" s="218">
        <v>1</v>
      </c>
      <c r="F262" s="221">
        <v>23.62</v>
      </c>
      <c r="G262" s="221">
        <f t="shared" si="4"/>
        <v>23.62</v>
      </c>
      <c r="H262" s="218">
        <v>37143</v>
      </c>
      <c r="I262" s="220">
        <v>45635</v>
      </c>
      <c r="J262" s="222" t="s">
        <v>11411</v>
      </c>
      <c r="K262" s="195" t="s">
        <v>11406</v>
      </c>
      <c r="L262" s="161" t="s">
        <v>15608</v>
      </c>
      <c r="M262" s="117" t="s">
        <v>10282</v>
      </c>
      <c r="N262" s="352">
        <v>45792</v>
      </c>
    </row>
    <row r="263" spans="1:14" hidden="1" x14ac:dyDescent="0.25">
      <c r="A263" s="224" t="s">
        <v>16237</v>
      </c>
      <c r="B263" s="225">
        <v>45630</v>
      </c>
      <c r="C263" s="218">
        <v>1514101790</v>
      </c>
      <c r="D263" s="260" t="s">
        <v>14975</v>
      </c>
      <c r="E263" s="218">
        <v>1</v>
      </c>
      <c r="F263" s="221">
        <v>135</v>
      </c>
      <c r="G263" s="221">
        <f t="shared" si="4"/>
        <v>135</v>
      </c>
      <c r="H263" s="218">
        <v>37143</v>
      </c>
      <c r="I263" s="220">
        <v>45635</v>
      </c>
      <c r="J263" s="222" t="s">
        <v>11411</v>
      </c>
      <c r="K263" s="195" t="s">
        <v>11406</v>
      </c>
      <c r="L263" s="161" t="s">
        <v>15608</v>
      </c>
      <c r="M263" s="117" t="s">
        <v>10282</v>
      </c>
      <c r="N263" s="352">
        <v>45792</v>
      </c>
    </row>
    <row r="264" spans="1:14" hidden="1" x14ac:dyDescent="0.25">
      <c r="A264" s="224" t="s">
        <v>16237</v>
      </c>
      <c r="B264" s="225">
        <v>45630</v>
      </c>
      <c r="C264" s="218">
        <v>1514101800</v>
      </c>
      <c r="D264" s="260" t="s">
        <v>14973</v>
      </c>
      <c r="E264" s="218">
        <v>1</v>
      </c>
      <c r="F264" s="221">
        <v>440</v>
      </c>
      <c r="G264" s="221">
        <f t="shared" si="4"/>
        <v>440</v>
      </c>
      <c r="H264" s="218">
        <v>37143</v>
      </c>
      <c r="I264" s="220">
        <v>45635</v>
      </c>
      <c r="J264" s="222" t="s">
        <v>11411</v>
      </c>
      <c r="K264" s="195" t="s">
        <v>11406</v>
      </c>
      <c r="L264" s="161" t="s">
        <v>15608</v>
      </c>
      <c r="M264" s="117" t="s">
        <v>10282</v>
      </c>
      <c r="N264" s="352">
        <v>45792</v>
      </c>
    </row>
    <row r="265" spans="1:14" hidden="1" x14ac:dyDescent="0.25">
      <c r="A265" s="224" t="s">
        <v>16237</v>
      </c>
      <c r="B265" s="225">
        <v>45630</v>
      </c>
      <c r="C265" s="218">
        <v>1514101960</v>
      </c>
      <c r="D265" s="260" t="s">
        <v>14987</v>
      </c>
      <c r="E265" s="218">
        <v>2</v>
      </c>
      <c r="F265" s="221">
        <v>74.739999999999995</v>
      </c>
      <c r="G265" s="221">
        <f t="shared" si="4"/>
        <v>149.47999999999999</v>
      </c>
      <c r="H265" s="218">
        <v>37143</v>
      </c>
      <c r="I265" s="220">
        <v>45635</v>
      </c>
      <c r="J265" s="222" t="s">
        <v>11411</v>
      </c>
      <c r="K265" s="195" t="s">
        <v>11406</v>
      </c>
      <c r="L265" s="161" t="s">
        <v>15608</v>
      </c>
      <c r="M265" s="117" t="s">
        <v>10282</v>
      </c>
      <c r="N265" s="352">
        <v>45792</v>
      </c>
    </row>
    <row r="266" spans="1:14" hidden="1" x14ac:dyDescent="0.25">
      <c r="A266" s="224" t="s">
        <v>16237</v>
      </c>
      <c r="B266" s="225">
        <v>45630</v>
      </c>
      <c r="C266" s="218">
        <v>1522104400</v>
      </c>
      <c r="D266" s="260" t="s">
        <v>14996</v>
      </c>
      <c r="E266" s="218">
        <v>24</v>
      </c>
      <c r="F266" s="221">
        <v>0.75</v>
      </c>
      <c r="G266" s="221">
        <f t="shared" si="4"/>
        <v>18</v>
      </c>
      <c r="H266" s="218">
        <v>37143</v>
      </c>
      <c r="I266" s="220">
        <v>45635</v>
      </c>
      <c r="J266" s="222" t="s">
        <v>11411</v>
      </c>
      <c r="K266" s="195" t="s">
        <v>11406</v>
      </c>
      <c r="L266" s="161" t="s">
        <v>15608</v>
      </c>
      <c r="M266" s="117" t="s">
        <v>10282</v>
      </c>
      <c r="N266" s="352">
        <v>45792</v>
      </c>
    </row>
    <row r="267" spans="1:14" hidden="1" x14ac:dyDescent="0.25">
      <c r="A267" s="224" t="s">
        <v>16237</v>
      </c>
      <c r="B267" s="225">
        <v>45630</v>
      </c>
      <c r="C267" s="218">
        <v>1523112770</v>
      </c>
      <c r="D267" s="260" t="s">
        <v>14970</v>
      </c>
      <c r="E267" s="218">
        <v>1</v>
      </c>
      <c r="F267" s="221">
        <v>7.47</v>
      </c>
      <c r="G267" s="221">
        <f t="shared" si="4"/>
        <v>7.47</v>
      </c>
      <c r="H267" s="218">
        <v>37143</v>
      </c>
      <c r="I267" s="220">
        <v>45635</v>
      </c>
      <c r="J267" s="222" t="s">
        <v>11411</v>
      </c>
      <c r="K267" s="195" t="s">
        <v>11406</v>
      </c>
      <c r="L267" s="161" t="s">
        <v>15608</v>
      </c>
      <c r="M267" s="117" t="s">
        <v>10282</v>
      </c>
      <c r="N267" s="352">
        <v>45792</v>
      </c>
    </row>
    <row r="268" spans="1:14" hidden="1" x14ac:dyDescent="0.25">
      <c r="A268" s="224" t="s">
        <v>16237</v>
      </c>
      <c r="B268" s="225">
        <v>45630</v>
      </c>
      <c r="C268" s="218">
        <v>1523113000</v>
      </c>
      <c r="D268" s="260" t="s">
        <v>14967</v>
      </c>
      <c r="E268" s="218">
        <v>1</v>
      </c>
      <c r="F268" s="221">
        <v>8.07</v>
      </c>
      <c r="G268" s="221">
        <f t="shared" si="4"/>
        <v>8.07</v>
      </c>
      <c r="H268" s="218">
        <v>37143</v>
      </c>
      <c r="I268" s="220">
        <v>45635</v>
      </c>
      <c r="J268" s="222" t="s">
        <v>11411</v>
      </c>
      <c r="K268" s="195" t="s">
        <v>11406</v>
      </c>
      <c r="L268" s="161" t="s">
        <v>15608</v>
      </c>
      <c r="M268" s="117" t="s">
        <v>10282</v>
      </c>
      <c r="N268" s="352">
        <v>45792</v>
      </c>
    </row>
    <row r="269" spans="1:14" hidden="1" x14ac:dyDescent="0.25">
      <c r="A269" s="224" t="s">
        <v>16237</v>
      </c>
      <c r="B269" s="225">
        <v>45630</v>
      </c>
      <c r="C269" s="218">
        <v>1529101010</v>
      </c>
      <c r="D269" s="260" t="s">
        <v>14984</v>
      </c>
      <c r="E269" s="218">
        <v>1</v>
      </c>
      <c r="F269" s="221">
        <v>48</v>
      </c>
      <c r="G269" s="221">
        <f t="shared" si="4"/>
        <v>48</v>
      </c>
      <c r="H269" s="218">
        <v>37143</v>
      </c>
      <c r="I269" s="220">
        <v>45635</v>
      </c>
      <c r="J269" s="222" t="s">
        <v>11411</v>
      </c>
      <c r="K269" s="195" t="s">
        <v>11406</v>
      </c>
      <c r="L269" s="161" t="s">
        <v>15608</v>
      </c>
      <c r="M269" s="117" t="s">
        <v>10282</v>
      </c>
      <c r="N269" s="352">
        <v>45792</v>
      </c>
    </row>
    <row r="270" spans="1:14" hidden="1" x14ac:dyDescent="0.25">
      <c r="A270" s="224" t="s">
        <v>16238</v>
      </c>
      <c r="B270" s="225">
        <v>45630</v>
      </c>
      <c r="C270" s="218">
        <v>1135100940</v>
      </c>
      <c r="D270" s="260" t="s">
        <v>14931</v>
      </c>
      <c r="E270" s="218">
        <v>1</v>
      </c>
      <c r="F270" s="221">
        <v>286</v>
      </c>
      <c r="G270" s="221">
        <f t="shared" si="4"/>
        <v>286</v>
      </c>
      <c r="H270" s="218">
        <v>37144</v>
      </c>
      <c r="I270" s="220">
        <v>45635</v>
      </c>
      <c r="J270" s="222" t="s">
        <v>11411</v>
      </c>
      <c r="K270" s="195" t="s">
        <v>11406</v>
      </c>
      <c r="L270" s="161" t="s">
        <v>15828</v>
      </c>
      <c r="M270" s="117" t="s">
        <v>10282</v>
      </c>
      <c r="N270" s="352">
        <v>45828</v>
      </c>
    </row>
    <row r="271" spans="1:14" hidden="1" x14ac:dyDescent="0.25">
      <c r="A271" s="224" t="s">
        <v>16238</v>
      </c>
      <c r="B271" s="225">
        <v>45630</v>
      </c>
      <c r="C271" s="218">
        <v>1322104700</v>
      </c>
      <c r="D271" s="260" t="s">
        <v>14930</v>
      </c>
      <c r="E271" s="218">
        <v>1</v>
      </c>
      <c r="F271" s="221">
        <v>357</v>
      </c>
      <c r="G271" s="221">
        <f t="shared" si="4"/>
        <v>357</v>
      </c>
      <c r="H271" s="218">
        <v>37144</v>
      </c>
      <c r="I271" s="220">
        <v>45635</v>
      </c>
      <c r="J271" s="222" t="s">
        <v>11411</v>
      </c>
      <c r="K271" s="195" t="s">
        <v>11406</v>
      </c>
      <c r="L271" s="161" t="s">
        <v>15828</v>
      </c>
      <c r="M271" s="117" t="s">
        <v>10282</v>
      </c>
      <c r="N271" s="352">
        <v>45828</v>
      </c>
    </row>
    <row r="272" spans="1:14" hidden="1" x14ac:dyDescent="0.25">
      <c r="A272" s="224" t="s">
        <v>16238</v>
      </c>
      <c r="B272" s="225">
        <v>45630</v>
      </c>
      <c r="C272" s="218">
        <v>1512110290</v>
      </c>
      <c r="D272" s="260" t="s">
        <v>14933</v>
      </c>
      <c r="E272" s="218">
        <v>1</v>
      </c>
      <c r="F272" s="221">
        <v>143</v>
      </c>
      <c r="G272" s="221">
        <f t="shared" si="4"/>
        <v>143</v>
      </c>
      <c r="H272" s="218">
        <v>37144</v>
      </c>
      <c r="I272" s="220">
        <v>45635</v>
      </c>
      <c r="J272" s="222" t="s">
        <v>11411</v>
      </c>
      <c r="K272" s="195" t="s">
        <v>11406</v>
      </c>
      <c r="L272" s="161" t="s">
        <v>15828</v>
      </c>
      <c r="M272" s="117" t="s">
        <v>10282</v>
      </c>
      <c r="N272" s="352">
        <v>45828</v>
      </c>
    </row>
    <row r="273" spans="1:14" hidden="1" x14ac:dyDescent="0.25">
      <c r="A273" s="224" t="s">
        <v>16238</v>
      </c>
      <c r="B273" s="225">
        <v>45630</v>
      </c>
      <c r="C273" s="218">
        <v>1316112020</v>
      </c>
      <c r="D273" s="260" t="s">
        <v>14936</v>
      </c>
      <c r="E273" s="218">
        <v>1</v>
      </c>
      <c r="F273" s="221">
        <v>1</v>
      </c>
      <c r="G273" s="221">
        <f t="shared" si="4"/>
        <v>1</v>
      </c>
      <c r="H273" s="218">
        <v>37144</v>
      </c>
      <c r="I273" s="220">
        <v>45635</v>
      </c>
      <c r="J273" s="222" t="s">
        <v>11411</v>
      </c>
      <c r="K273" s="195" t="s">
        <v>11406</v>
      </c>
      <c r="L273" s="161" t="s">
        <v>15608</v>
      </c>
      <c r="M273" s="117" t="s">
        <v>10282</v>
      </c>
      <c r="N273" s="352">
        <v>45792</v>
      </c>
    </row>
    <row r="274" spans="1:14" hidden="1" x14ac:dyDescent="0.25">
      <c r="A274" s="224" t="s">
        <v>16239</v>
      </c>
      <c r="B274" s="225">
        <v>45643</v>
      </c>
      <c r="C274" s="218">
        <v>1515103520</v>
      </c>
      <c r="D274" s="260" t="s">
        <v>14943</v>
      </c>
      <c r="E274" s="218">
        <v>1</v>
      </c>
      <c r="F274" s="221">
        <v>214</v>
      </c>
      <c r="G274" s="221">
        <f t="shared" si="4"/>
        <v>214</v>
      </c>
      <c r="H274" s="218">
        <v>37251</v>
      </c>
      <c r="I274" s="220">
        <v>45644</v>
      </c>
      <c r="J274" s="222" t="s">
        <v>11411</v>
      </c>
      <c r="K274" s="195" t="s">
        <v>11406</v>
      </c>
      <c r="L274" s="161" t="s">
        <v>15828</v>
      </c>
      <c r="M274" s="117" t="s">
        <v>10282</v>
      </c>
      <c r="N274" s="352">
        <v>45828</v>
      </c>
    </row>
    <row r="275" spans="1:14" hidden="1" x14ac:dyDescent="0.25">
      <c r="A275" s="224" t="s">
        <v>17263</v>
      </c>
      <c r="B275" s="225">
        <v>45645</v>
      </c>
      <c r="C275" s="218">
        <v>1120100050</v>
      </c>
      <c r="D275" s="219" t="s">
        <v>7612</v>
      </c>
      <c r="E275" s="218">
        <v>2</v>
      </c>
      <c r="F275" s="221">
        <v>648.70000000000005</v>
      </c>
      <c r="G275" s="221">
        <f t="shared" si="4"/>
        <v>1297.4000000000001</v>
      </c>
      <c r="H275" s="218">
        <v>37350</v>
      </c>
      <c r="I275" s="220">
        <v>45646</v>
      </c>
      <c r="J275" s="222" t="s">
        <v>11411</v>
      </c>
      <c r="K275" s="195" t="s">
        <v>12161</v>
      </c>
      <c r="L275" s="325" t="s">
        <v>16077</v>
      </c>
      <c r="M275" s="117" t="s">
        <v>10282</v>
      </c>
      <c r="N275" s="352">
        <v>45637</v>
      </c>
    </row>
    <row r="276" spans="1:14" hidden="1" x14ac:dyDescent="0.25">
      <c r="A276" s="224" t="s">
        <v>17263</v>
      </c>
      <c r="B276" s="225">
        <v>45645</v>
      </c>
      <c r="C276" s="218">
        <v>1523109070</v>
      </c>
      <c r="D276" s="219" t="s">
        <v>9143</v>
      </c>
      <c r="E276" s="218">
        <v>100</v>
      </c>
      <c r="F276" s="221">
        <v>0.09</v>
      </c>
      <c r="G276" s="221">
        <f t="shared" si="4"/>
        <v>9</v>
      </c>
      <c r="H276" s="218">
        <v>37350</v>
      </c>
      <c r="I276" s="220">
        <v>45646</v>
      </c>
      <c r="J276" s="222" t="s">
        <v>11411</v>
      </c>
      <c r="K276" s="195" t="s">
        <v>12161</v>
      </c>
      <c r="L276" s="325" t="s">
        <v>14770</v>
      </c>
      <c r="M276" s="117" t="s">
        <v>10282</v>
      </c>
      <c r="N276" s="352">
        <v>45637</v>
      </c>
    </row>
    <row r="277" spans="1:14" hidden="1" x14ac:dyDescent="0.25">
      <c r="A277" s="224" t="s">
        <v>17264</v>
      </c>
      <c r="B277" s="225">
        <v>45645</v>
      </c>
      <c r="C277" s="218">
        <v>1550100220</v>
      </c>
      <c r="D277" s="219" t="s">
        <v>8236</v>
      </c>
      <c r="E277" s="218">
        <v>20</v>
      </c>
      <c r="F277" s="221">
        <v>29.43</v>
      </c>
      <c r="G277" s="221">
        <f t="shared" si="4"/>
        <v>588.6</v>
      </c>
      <c r="H277" s="218">
        <v>37351</v>
      </c>
      <c r="I277" s="220">
        <v>45646</v>
      </c>
      <c r="J277" s="222" t="s">
        <v>11411</v>
      </c>
      <c r="K277" s="195" t="s">
        <v>12161</v>
      </c>
      <c r="L277" s="116" t="s">
        <v>14769</v>
      </c>
      <c r="M277" s="117" t="s">
        <v>10282</v>
      </c>
      <c r="N277" s="352">
        <v>45659</v>
      </c>
    </row>
    <row r="278" spans="1:14" hidden="1" x14ac:dyDescent="0.25">
      <c r="A278" s="224" t="s">
        <v>17264</v>
      </c>
      <c r="B278" s="225">
        <v>45645</v>
      </c>
      <c r="C278" s="218">
        <v>1550100230</v>
      </c>
      <c r="D278" s="219" t="s">
        <v>11425</v>
      </c>
      <c r="E278" s="218">
        <v>30</v>
      </c>
      <c r="F278" s="221">
        <v>31.57</v>
      </c>
      <c r="G278" s="221">
        <f t="shared" si="4"/>
        <v>947.1</v>
      </c>
      <c r="H278" s="218">
        <v>37351</v>
      </c>
      <c r="I278" s="220">
        <v>45646</v>
      </c>
      <c r="J278" s="222" t="s">
        <v>11411</v>
      </c>
      <c r="K278" s="195" t="s">
        <v>12161</v>
      </c>
      <c r="L278" s="116" t="s">
        <v>14769</v>
      </c>
      <c r="M278" s="117" t="s">
        <v>10282</v>
      </c>
      <c r="N278" s="352">
        <v>45659</v>
      </c>
    </row>
    <row r="279" spans="1:14" hidden="1" x14ac:dyDescent="0.25">
      <c r="A279" s="224" t="s">
        <v>17264</v>
      </c>
      <c r="B279" s="225">
        <v>45645</v>
      </c>
      <c r="C279" s="218">
        <v>1550100330</v>
      </c>
      <c r="D279" s="219" t="s">
        <v>12114</v>
      </c>
      <c r="E279" s="218">
        <v>20</v>
      </c>
      <c r="F279" s="221">
        <v>35.83</v>
      </c>
      <c r="G279" s="221">
        <f t="shared" si="4"/>
        <v>716.59999999999991</v>
      </c>
      <c r="H279" s="218">
        <v>37351</v>
      </c>
      <c r="I279" s="220">
        <v>45646</v>
      </c>
      <c r="J279" s="222" t="s">
        <v>11411</v>
      </c>
      <c r="K279" s="195" t="s">
        <v>12161</v>
      </c>
      <c r="L279" s="161" t="s">
        <v>14769</v>
      </c>
      <c r="M279" s="117" t="s">
        <v>10282</v>
      </c>
      <c r="N279" s="352">
        <v>45659</v>
      </c>
    </row>
    <row r="280" spans="1:14" hidden="1" x14ac:dyDescent="0.25">
      <c r="A280" s="224" t="s">
        <v>17265</v>
      </c>
      <c r="B280" s="225">
        <v>45671</v>
      </c>
      <c r="C280" s="218">
        <v>1318108060</v>
      </c>
      <c r="D280" s="260" t="s">
        <v>11799</v>
      </c>
      <c r="E280" s="218">
        <v>1</v>
      </c>
      <c r="F280" s="221">
        <v>1634.28</v>
      </c>
      <c r="G280" s="221">
        <f t="shared" si="4"/>
        <v>1634.28</v>
      </c>
      <c r="H280" s="218">
        <v>37579</v>
      </c>
      <c r="I280" s="220">
        <v>45686</v>
      </c>
      <c r="J280" s="222" t="s">
        <v>11411</v>
      </c>
      <c r="K280" s="195" t="s">
        <v>11803</v>
      </c>
      <c r="L280" s="161" t="s">
        <v>15246</v>
      </c>
      <c r="M280" s="117" t="s">
        <v>10282</v>
      </c>
      <c r="N280" s="352">
        <v>45723</v>
      </c>
    </row>
    <row r="281" spans="1:14" hidden="1" x14ac:dyDescent="0.25">
      <c r="A281" s="224" t="s">
        <v>17266</v>
      </c>
      <c r="B281" s="225">
        <v>45671</v>
      </c>
      <c r="C281" s="218">
        <v>1110101800</v>
      </c>
      <c r="D281" s="260" t="s">
        <v>8913</v>
      </c>
      <c r="E281" s="218">
        <v>3</v>
      </c>
      <c r="F281" s="221">
        <v>2800</v>
      </c>
      <c r="G281" s="221">
        <f t="shared" si="4"/>
        <v>8400</v>
      </c>
      <c r="H281" s="218">
        <v>37444</v>
      </c>
      <c r="I281" s="220">
        <v>45673</v>
      </c>
      <c r="J281" s="222" t="s">
        <v>11432</v>
      </c>
      <c r="K281" s="195" t="s">
        <v>11406</v>
      </c>
      <c r="L281" s="161" t="s">
        <v>15606</v>
      </c>
      <c r="M281" s="117" t="s">
        <v>10282</v>
      </c>
      <c r="N281" s="352">
        <v>45797</v>
      </c>
    </row>
    <row r="282" spans="1:14" hidden="1" x14ac:dyDescent="0.25">
      <c r="A282" s="224" t="s">
        <v>17267</v>
      </c>
      <c r="B282" s="225">
        <v>45671</v>
      </c>
      <c r="C282" s="218">
        <v>1112100710</v>
      </c>
      <c r="D282" s="260" t="s">
        <v>7436</v>
      </c>
      <c r="E282" s="218">
        <v>500</v>
      </c>
      <c r="F282" s="221">
        <v>1.05</v>
      </c>
      <c r="G282" s="221">
        <f t="shared" si="4"/>
        <v>525</v>
      </c>
      <c r="H282" s="218">
        <v>37445</v>
      </c>
      <c r="I282" s="220">
        <v>45673</v>
      </c>
      <c r="J282" s="222" t="s">
        <v>12159</v>
      </c>
      <c r="K282" s="195" t="s">
        <v>11406</v>
      </c>
      <c r="L282" s="161" t="s">
        <v>15605</v>
      </c>
      <c r="M282" s="117" t="s">
        <v>10282</v>
      </c>
      <c r="N282" s="352">
        <v>45797</v>
      </c>
    </row>
    <row r="283" spans="1:14" hidden="1" x14ac:dyDescent="0.25">
      <c r="A283" s="224" t="s">
        <v>17267</v>
      </c>
      <c r="B283" s="225">
        <v>45671</v>
      </c>
      <c r="C283" s="218">
        <v>1316107250</v>
      </c>
      <c r="D283" s="260" t="s">
        <v>9138</v>
      </c>
      <c r="E283" s="218">
        <v>20</v>
      </c>
      <c r="F283" s="221">
        <v>30.22</v>
      </c>
      <c r="G283" s="221">
        <f t="shared" si="4"/>
        <v>604.4</v>
      </c>
      <c r="H283" s="218">
        <v>37445</v>
      </c>
      <c r="I283" s="220">
        <v>45673</v>
      </c>
      <c r="J283" s="222" t="s">
        <v>12159</v>
      </c>
      <c r="K283" s="195" t="s">
        <v>11406</v>
      </c>
      <c r="L283" s="161" t="s">
        <v>15605</v>
      </c>
      <c r="M283" s="117" t="s">
        <v>10282</v>
      </c>
      <c r="N283" s="352">
        <v>45797</v>
      </c>
    </row>
    <row r="284" spans="1:14" hidden="1" x14ac:dyDescent="0.25">
      <c r="A284" s="224" t="s">
        <v>17268</v>
      </c>
      <c r="B284" s="225">
        <v>45671</v>
      </c>
      <c r="C284" s="218">
        <v>1315101670</v>
      </c>
      <c r="D284" s="260" t="s">
        <v>6693</v>
      </c>
      <c r="E284" s="218">
        <v>1</v>
      </c>
      <c r="F284" s="221">
        <v>415</v>
      </c>
      <c r="G284" s="221">
        <f t="shared" si="4"/>
        <v>415</v>
      </c>
      <c r="H284" s="218">
        <v>37446</v>
      </c>
      <c r="I284" s="220">
        <v>45673</v>
      </c>
      <c r="J284" s="222" t="s">
        <v>12160</v>
      </c>
      <c r="K284" s="195" t="s">
        <v>11406</v>
      </c>
      <c r="L284" s="161" t="s">
        <v>14997</v>
      </c>
      <c r="M284" s="117" t="s">
        <v>10282</v>
      </c>
      <c r="N284" s="352">
        <v>45797</v>
      </c>
    </row>
    <row r="285" spans="1:14" hidden="1" x14ac:dyDescent="0.25">
      <c r="A285" s="224" t="s">
        <v>17268</v>
      </c>
      <c r="B285" s="225">
        <v>45671</v>
      </c>
      <c r="C285" s="218">
        <v>1315103470</v>
      </c>
      <c r="D285" s="260" t="s">
        <v>7982</v>
      </c>
      <c r="E285" s="218">
        <v>1</v>
      </c>
      <c r="F285" s="221">
        <v>365</v>
      </c>
      <c r="G285" s="221">
        <f t="shared" si="4"/>
        <v>365</v>
      </c>
      <c r="H285" s="218">
        <v>37446</v>
      </c>
      <c r="I285" s="220">
        <v>45673</v>
      </c>
      <c r="J285" s="222" t="s">
        <v>12160</v>
      </c>
      <c r="K285" s="195" t="s">
        <v>11406</v>
      </c>
      <c r="L285" s="161" t="s">
        <v>14997</v>
      </c>
      <c r="M285" s="117" t="s">
        <v>10282</v>
      </c>
      <c r="N285" s="352">
        <v>45797</v>
      </c>
    </row>
    <row r="286" spans="1:14" hidden="1" x14ac:dyDescent="0.25">
      <c r="A286" s="224" t="s">
        <v>17269</v>
      </c>
      <c r="B286" s="225">
        <v>45671</v>
      </c>
      <c r="C286" s="218">
        <v>1320100000</v>
      </c>
      <c r="D286" s="260" t="s">
        <v>6694</v>
      </c>
      <c r="E286" s="218">
        <v>6</v>
      </c>
      <c r="F286" s="221">
        <v>250</v>
      </c>
      <c r="G286" s="221">
        <f t="shared" si="4"/>
        <v>1500</v>
      </c>
      <c r="H286" s="218">
        <v>37447</v>
      </c>
      <c r="I286" s="220">
        <v>45673</v>
      </c>
      <c r="J286" s="222" t="s">
        <v>12158</v>
      </c>
      <c r="K286" s="195" t="s">
        <v>11406</v>
      </c>
      <c r="L286" s="161" t="s">
        <v>15607</v>
      </c>
      <c r="M286" s="117" t="s">
        <v>10282</v>
      </c>
      <c r="N286" s="352">
        <v>45797</v>
      </c>
    </row>
    <row r="287" spans="1:14" hidden="1" x14ac:dyDescent="0.25">
      <c r="A287" s="224" t="s">
        <v>16240</v>
      </c>
      <c r="B287" s="225">
        <v>45671</v>
      </c>
      <c r="C287" s="218">
        <v>1518103500</v>
      </c>
      <c r="D287" s="260" t="s">
        <v>9065</v>
      </c>
      <c r="E287" s="218">
        <v>1</v>
      </c>
      <c r="F287" s="221">
        <v>332.5</v>
      </c>
      <c r="G287" s="221">
        <f t="shared" si="4"/>
        <v>332.5</v>
      </c>
      <c r="H287" s="218">
        <v>37448</v>
      </c>
      <c r="I287" s="220">
        <v>45673</v>
      </c>
      <c r="J287" s="222" t="s">
        <v>11405</v>
      </c>
      <c r="K287" s="195" t="s">
        <v>11406</v>
      </c>
      <c r="L287" s="161" t="s">
        <v>16569</v>
      </c>
      <c r="M287" s="117" t="s">
        <v>10282</v>
      </c>
      <c r="N287" s="352">
        <v>45897</v>
      </c>
    </row>
    <row r="288" spans="1:14" hidden="1" x14ac:dyDescent="0.25">
      <c r="A288" s="224" t="s">
        <v>16241</v>
      </c>
      <c r="B288" s="225">
        <v>45671</v>
      </c>
      <c r="C288" s="218">
        <v>1518103600</v>
      </c>
      <c r="D288" s="260" t="s">
        <v>12101</v>
      </c>
      <c r="E288" s="218">
        <v>3</v>
      </c>
      <c r="F288" s="221">
        <v>240.64</v>
      </c>
      <c r="G288" s="221">
        <f t="shared" si="4"/>
        <v>721.92</v>
      </c>
      <c r="H288" s="218">
        <v>37449</v>
      </c>
      <c r="I288" s="220">
        <v>45673</v>
      </c>
      <c r="J288" s="199" t="s">
        <v>11414</v>
      </c>
      <c r="K288" s="195" t="s">
        <v>11406</v>
      </c>
      <c r="L288" s="161" t="s">
        <v>16561</v>
      </c>
      <c r="M288" s="117" t="s">
        <v>10282</v>
      </c>
      <c r="N288" s="352">
        <v>45897</v>
      </c>
    </row>
    <row r="289" spans="1:14" hidden="1" x14ac:dyDescent="0.25">
      <c r="A289" s="224" t="s">
        <v>16242</v>
      </c>
      <c r="B289" s="225">
        <v>45671</v>
      </c>
      <c r="C289" s="218">
        <v>1519101300</v>
      </c>
      <c r="D289" s="260" t="s">
        <v>7401</v>
      </c>
      <c r="E289" s="218">
        <v>1</v>
      </c>
      <c r="F289" s="221">
        <v>461</v>
      </c>
      <c r="G289" s="221">
        <f t="shared" si="4"/>
        <v>461</v>
      </c>
      <c r="H289" s="218">
        <v>37450</v>
      </c>
      <c r="I289" s="220">
        <v>45673</v>
      </c>
      <c r="J289" s="222" t="s">
        <v>11411</v>
      </c>
      <c r="K289" s="195" t="s">
        <v>11406</v>
      </c>
      <c r="L289" s="161" t="s">
        <v>15828</v>
      </c>
      <c r="M289" s="117" t="s">
        <v>10282</v>
      </c>
      <c r="N289" s="352">
        <v>45828</v>
      </c>
    </row>
    <row r="290" spans="1:14" hidden="1" x14ac:dyDescent="0.25">
      <c r="A290" s="224" t="s">
        <v>16242</v>
      </c>
      <c r="B290" s="225">
        <v>45671</v>
      </c>
      <c r="C290" s="218">
        <v>1519101550</v>
      </c>
      <c r="D290" s="260" t="s">
        <v>6520</v>
      </c>
      <c r="E290" s="218">
        <v>2</v>
      </c>
      <c r="F290" s="221">
        <v>855</v>
      </c>
      <c r="G290" s="221">
        <f t="shared" si="4"/>
        <v>1710</v>
      </c>
      <c r="H290" s="218">
        <v>37450</v>
      </c>
      <c r="I290" s="220">
        <v>45673</v>
      </c>
      <c r="J290" s="222" t="s">
        <v>11411</v>
      </c>
      <c r="K290" s="195" t="s">
        <v>11406</v>
      </c>
      <c r="L290" s="161" t="s">
        <v>16420</v>
      </c>
      <c r="M290" s="117" t="s">
        <v>10282</v>
      </c>
      <c r="N290" s="352">
        <v>45828</v>
      </c>
    </row>
    <row r="291" spans="1:14" hidden="1" x14ac:dyDescent="0.25">
      <c r="A291" s="224" t="s">
        <v>16242</v>
      </c>
      <c r="B291" s="225">
        <v>45671</v>
      </c>
      <c r="C291" s="218">
        <v>1522100070</v>
      </c>
      <c r="D291" s="260" t="s">
        <v>6523</v>
      </c>
      <c r="E291" s="218">
        <v>12</v>
      </c>
      <c r="F291" s="221">
        <v>196</v>
      </c>
      <c r="G291" s="221">
        <f t="shared" si="4"/>
        <v>2352</v>
      </c>
      <c r="H291" s="218">
        <v>37450</v>
      </c>
      <c r="I291" s="220">
        <v>45673</v>
      </c>
      <c r="J291" s="222" t="s">
        <v>11411</v>
      </c>
      <c r="K291" s="195" t="s">
        <v>11406</v>
      </c>
      <c r="L291" s="161" t="s">
        <v>15828</v>
      </c>
      <c r="M291" s="117" t="s">
        <v>10282</v>
      </c>
      <c r="N291" s="352">
        <v>45828</v>
      </c>
    </row>
    <row r="292" spans="1:14" hidden="1" x14ac:dyDescent="0.25">
      <c r="A292" s="224" t="s">
        <v>16242</v>
      </c>
      <c r="B292" s="225">
        <v>45671</v>
      </c>
      <c r="C292" s="218">
        <v>1524102230</v>
      </c>
      <c r="D292" s="260" t="s">
        <v>7174</v>
      </c>
      <c r="E292" s="218">
        <v>3</v>
      </c>
      <c r="F292" s="221">
        <v>828</v>
      </c>
      <c r="G292" s="221">
        <f t="shared" si="4"/>
        <v>2484</v>
      </c>
      <c r="H292" s="218">
        <v>37450</v>
      </c>
      <c r="I292" s="220">
        <v>45673</v>
      </c>
      <c r="J292" s="222" t="s">
        <v>11411</v>
      </c>
      <c r="K292" s="195" t="s">
        <v>11406</v>
      </c>
      <c r="L292" s="161" t="s">
        <v>15828</v>
      </c>
      <c r="M292" s="117" t="s">
        <v>10282</v>
      </c>
      <c r="N292" s="352">
        <v>45828</v>
      </c>
    </row>
    <row r="293" spans="1:14" hidden="1" x14ac:dyDescent="0.25">
      <c r="A293" s="224" t="s">
        <v>16242</v>
      </c>
      <c r="B293" s="225">
        <v>45671</v>
      </c>
      <c r="C293" s="218">
        <v>1524102280</v>
      </c>
      <c r="D293" s="260" t="s">
        <v>7604</v>
      </c>
      <c r="E293" s="218">
        <v>2</v>
      </c>
      <c r="F293" s="221">
        <v>88</v>
      </c>
      <c r="G293" s="221">
        <f t="shared" si="4"/>
        <v>176</v>
      </c>
      <c r="H293" s="218">
        <v>37450</v>
      </c>
      <c r="I293" s="220">
        <v>45673</v>
      </c>
      <c r="J293" s="222" t="s">
        <v>11411</v>
      </c>
      <c r="K293" s="195" t="s">
        <v>11406</v>
      </c>
      <c r="L293" s="161" t="s">
        <v>15828</v>
      </c>
      <c r="M293" s="117" t="s">
        <v>10282</v>
      </c>
      <c r="N293" s="352">
        <v>45828</v>
      </c>
    </row>
    <row r="294" spans="1:14" hidden="1" x14ac:dyDescent="0.25">
      <c r="A294" s="224" t="s">
        <v>16242</v>
      </c>
      <c r="B294" s="225">
        <v>45671</v>
      </c>
      <c r="C294" s="218">
        <v>1524102290</v>
      </c>
      <c r="D294" s="260" t="s">
        <v>7598</v>
      </c>
      <c r="E294" s="218">
        <v>1</v>
      </c>
      <c r="F294" s="221">
        <v>81</v>
      </c>
      <c r="G294" s="221">
        <f t="shared" si="4"/>
        <v>81</v>
      </c>
      <c r="H294" s="218">
        <v>37450</v>
      </c>
      <c r="I294" s="220">
        <v>45673</v>
      </c>
      <c r="J294" s="222" t="s">
        <v>11411</v>
      </c>
      <c r="K294" s="195" t="s">
        <v>11406</v>
      </c>
      <c r="L294" s="161" t="s">
        <v>15828</v>
      </c>
      <c r="M294" s="117" t="s">
        <v>10282</v>
      </c>
      <c r="N294" s="352">
        <v>45828</v>
      </c>
    </row>
    <row r="295" spans="1:14" hidden="1" x14ac:dyDescent="0.25">
      <c r="A295" s="224" t="s">
        <v>16242</v>
      </c>
      <c r="B295" s="225">
        <v>45671</v>
      </c>
      <c r="C295" s="218">
        <v>1524102300</v>
      </c>
      <c r="D295" s="260" t="s">
        <v>7595</v>
      </c>
      <c r="E295" s="218">
        <v>2</v>
      </c>
      <c r="F295" s="221">
        <v>84</v>
      </c>
      <c r="G295" s="221">
        <f t="shared" si="4"/>
        <v>168</v>
      </c>
      <c r="H295" s="218">
        <v>37450</v>
      </c>
      <c r="I295" s="220">
        <v>45673</v>
      </c>
      <c r="J295" s="222" t="s">
        <v>11411</v>
      </c>
      <c r="K295" s="195" t="s">
        <v>11406</v>
      </c>
      <c r="L295" s="161" t="s">
        <v>15828</v>
      </c>
      <c r="M295" s="117" t="s">
        <v>10282</v>
      </c>
      <c r="N295" s="352">
        <v>45828</v>
      </c>
    </row>
    <row r="296" spans="1:14" hidden="1" x14ac:dyDescent="0.25">
      <c r="A296" s="224" t="s">
        <v>16242</v>
      </c>
      <c r="B296" s="225">
        <v>45671</v>
      </c>
      <c r="C296" s="218">
        <v>1524102290</v>
      </c>
      <c r="D296" s="219" t="s">
        <v>7598</v>
      </c>
      <c r="E296" s="218">
        <v>1</v>
      </c>
      <c r="F296" s="221">
        <v>81</v>
      </c>
      <c r="G296" s="221">
        <f t="shared" si="4"/>
        <v>81</v>
      </c>
      <c r="H296" s="218">
        <v>36210</v>
      </c>
      <c r="I296" s="220">
        <v>45531</v>
      </c>
      <c r="J296" s="222" t="s">
        <v>11411</v>
      </c>
      <c r="K296" s="195" t="s">
        <v>11406</v>
      </c>
      <c r="L296" s="116" t="s">
        <v>12327</v>
      </c>
      <c r="M296" s="117" t="s">
        <v>10282</v>
      </c>
      <c r="N296" s="352">
        <v>45654</v>
      </c>
    </row>
    <row r="297" spans="1:14" hidden="1" x14ac:dyDescent="0.25">
      <c r="A297" s="224" t="s">
        <v>16243</v>
      </c>
      <c r="B297" s="225">
        <v>45672</v>
      </c>
      <c r="C297" s="218">
        <v>1248100440</v>
      </c>
      <c r="D297" s="260" t="s">
        <v>10674</v>
      </c>
      <c r="E297" s="218">
        <v>1</v>
      </c>
      <c r="F297" s="221">
        <v>1513.66</v>
      </c>
      <c r="G297" s="221">
        <f t="shared" si="4"/>
        <v>1513.66</v>
      </c>
      <c r="H297" s="218">
        <v>37463</v>
      </c>
      <c r="I297" s="220">
        <v>45677</v>
      </c>
      <c r="J297" s="222" t="s">
        <v>11411</v>
      </c>
      <c r="K297" s="195" t="s">
        <v>12161</v>
      </c>
      <c r="L297" s="161" t="s">
        <v>16417</v>
      </c>
      <c r="M297" s="117" t="s">
        <v>11870</v>
      </c>
      <c r="N297" s="352"/>
    </row>
    <row r="298" spans="1:14" hidden="1" x14ac:dyDescent="0.25">
      <c r="A298" s="224" t="s">
        <v>16243</v>
      </c>
      <c r="B298" s="225">
        <v>45672</v>
      </c>
      <c r="C298" s="218">
        <v>1523100170</v>
      </c>
      <c r="D298" s="260" t="s">
        <v>6794</v>
      </c>
      <c r="E298" s="218">
        <v>25</v>
      </c>
      <c r="F298" s="221">
        <v>100</v>
      </c>
      <c r="G298" s="221">
        <f t="shared" si="4"/>
        <v>2500</v>
      </c>
      <c r="H298" s="218">
        <v>37464</v>
      </c>
      <c r="I298" s="220">
        <v>45677</v>
      </c>
      <c r="J298" s="222" t="s">
        <v>11411</v>
      </c>
      <c r="K298" s="195" t="s">
        <v>11406</v>
      </c>
      <c r="L298" s="161" t="s">
        <v>15828</v>
      </c>
      <c r="M298" s="117" t="s">
        <v>10282</v>
      </c>
      <c r="N298" s="352">
        <v>45828</v>
      </c>
    </row>
    <row r="299" spans="1:14" hidden="1" x14ac:dyDescent="0.25">
      <c r="A299" s="224" t="s">
        <v>16243</v>
      </c>
      <c r="B299" s="225">
        <v>45672</v>
      </c>
      <c r="C299" s="218">
        <v>1219100040</v>
      </c>
      <c r="D299" s="260" t="s">
        <v>8303</v>
      </c>
      <c r="E299" s="218">
        <v>2</v>
      </c>
      <c r="F299" s="221">
        <v>373</v>
      </c>
      <c r="G299" s="221">
        <f t="shared" si="4"/>
        <v>746</v>
      </c>
      <c r="H299" s="218">
        <v>37464</v>
      </c>
      <c r="I299" s="220">
        <v>45677</v>
      </c>
      <c r="J299" s="222" t="s">
        <v>11411</v>
      </c>
      <c r="K299" s="195" t="s">
        <v>11406</v>
      </c>
      <c r="L299" s="161" t="s">
        <v>15828</v>
      </c>
      <c r="M299" s="117" t="s">
        <v>10282</v>
      </c>
      <c r="N299" s="352">
        <v>45828</v>
      </c>
    </row>
    <row r="300" spans="1:14" hidden="1" x14ac:dyDescent="0.25">
      <c r="A300" s="224" t="s">
        <v>17270</v>
      </c>
      <c r="B300" s="225">
        <v>45672</v>
      </c>
      <c r="C300" s="218">
        <v>1518100410</v>
      </c>
      <c r="D300" s="260" t="s">
        <v>7028</v>
      </c>
      <c r="E300" s="218">
        <v>3</v>
      </c>
      <c r="F300" s="221">
        <v>135</v>
      </c>
      <c r="G300" s="221">
        <f t="shared" si="4"/>
        <v>405</v>
      </c>
      <c r="H300" s="218">
        <v>37462</v>
      </c>
      <c r="I300" s="220">
        <v>45677</v>
      </c>
      <c r="J300" s="222" t="s">
        <v>11409</v>
      </c>
      <c r="K300" s="195" t="s">
        <v>11406</v>
      </c>
      <c r="L300" s="161" t="s">
        <v>15612</v>
      </c>
      <c r="M300" s="117" t="s">
        <v>10282</v>
      </c>
      <c r="N300" s="352">
        <v>45792</v>
      </c>
    </row>
    <row r="301" spans="1:14" hidden="1" x14ac:dyDescent="0.25">
      <c r="A301" s="224" t="s">
        <v>17271</v>
      </c>
      <c r="B301" s="225">
        <v>45677</v>
      </c>
      <c r="C301" s="218">
        <v>1014104530</v>
      </c>
      <c r="D301" s="260" t="s">
        <v>6646</v>
      </c>
      <c r="E301" s="218">
        <v>100</v>
      </c>
      <c r="F301" s="221">
        <v>29.5</v>
      </c>
      <c r="G301" s="221">
        <f t="shared" si="4"/>
        <v>2950</v>
      </c>
      <c r="H301" s="218">
        <v>37505</v>
      </c>
      <c r="I301" s="220">
        <v>45679</v>
      </c>
      <c r="J301" s="222" t="s">
        <v>11430</v>
      </c>
      <c r="K301" s="195" t="s">
        <v>11406</v>
      </c>
      <c r="L301" s="116" t="s">
        <v>15005</v>
      </c>
      <c r="M301" s="117" t="s">
        <v>10282</v>
      </c>
      <c r="N301" s="352">
        <v>45764</v>
      </c>
    </row>
    <row r="302" spans="1:14" hidden="1" x14ac:dyDescent="0.25">
      <c r="A302" s="404" t="s">
        <v>16244</v>
      </c>
      <c r="B302" s="405">
        <v>45677</v>
      </c>
      <c r="C302" s="218">
        <v>1135100700</v>
      </c>
      <c r="D302" s="260" t="s">
        <v>7497</v>
      </c>
      <c r="E302" s="218">
        <v>60</v>
      </c>
      <c r="F302" s="221">
        <v>55</v>
      </c>
      <c r="G302" s="221">
        <f t="shared" ref="G302:G365" si="5">+E302*F302</f>
        <v>3300</v>
      </c>
      <c r="H302" s="218">
        <v>37528</v>
      </c>
      <c r="I302" s="220">
        <v>45680</v>
      </c>
      <c r="J302" s="222" t="s">
        <v>11411</v>
      </c>
      <c r="K302" s="195" t="s">
        <v>11406</v>
      </c>
      <c r="L302" s="192" t="s">
        <v>15828</v>
      </c>
      <c r="M302" s="160" t="s">
        <v>10282</v>
      </c>
      <c r="N302" s="406">
        <v>45828</v>
      </c>
    </row>
    <row r="303" spans="1:14" hidden="1" x14ac:dyDescent="0.25">
      <c r="A303" s="224" t="s">
        <v>16244</v>
      </c>
      <c r="B303" s="225">
        <v>45677</v>
      </c>
      <c r="C303" s="218">
        <v>1520101720</v>
      </c>
      <c r="D303" s="260" t="s">
        <v>9435</v>
      </c>
      <c r="E303" s="218">
        <v>2</v>
      </c>
      <c r="F303" s="221">
        <v>1650</v>
      </c>
      <c r="G303" s="221">
        <f t="shared" si="5"/>
        <v>3300</v>
      </c>
      <c r="H303" s="218">
        <v>37528</v>
      </c>
      <c r="I303" s="220">
        <v>45680</v>
      </c>
      <c r="J303" s="222" t="s">
        <v>11411</v>
      </c>
      <c r="K303" s="195" t="s">
        <v>11406</v>
      </c>
      <c r="L303" s="161" t="s">
        <v>15828</v>
      </c>
      <c r="M303" s="117" t="s">
        <v>10282</v>
      </c>
      <c r="N303" s="352">
        <v>45828</v>
      </c>
    </row>
    <row r="304" spans="1:14" hidden="1" x14ac:dyDescent="0.25">
      <c r="A304" s="224" t="s">
        <v>16244</v>
      </c>
      <c r="B304" s="225">
        <v>45677</v>
      </c>
      <c r="C304" s="218">
        <v>1112102270</v>
      </c>
      <c r="D304" s="260" t="s">
        <v>6716</v>
      </c>
      <c r="E304" s="218">
        <v>200</v>
      </c>
      <c r="F304" s="221">
        <v>1</v>
      </c>
      <c r="G304" s="221">
        <f t="shared" si="5"/>
        <v>200</v>
      </c>
      <c r="H304" s="218">
        <v>37528</v>
      </c>
      <c r="I304" s="220">
        <v>45680</v>
      </c>
      <c r="J304" s="222" t="s">
        <v>11411</v>
      </c>
      <c r="K304" s="195" t="s">
        <v>11406</v>
      </c>
      <c r="L304" s="161" t="s">
        <v>15608</v>
      </c>
      <c r="M304" s="117" t="s">
        <v>10282</v>
      </c>
      <c r="N304" s="352">
        <v>45792</v>
      </c>
    </row>
    <row r="305" spans="1:14" hidden="1" x14ac:dyDescent="0.25">
      <c r="A305" s="224" t="s">
        <v>16244</v>
      </c>
      <c r="B305" s="225">
        <v>45677</v>
      </c>
      <c r="C305" s="218">
        <v>1519100900</v>
      </c>
      <c r="D305" s="260" t="s">
        <v>196</v>
      </c>
      <c r="E305" s="218">
        <v>1</v>
      </c>
      <c r="F305" s="221">
        <v>1900</v>
      </c>
      <c r="G305" s="221">
        <f t="shared" si="5"/>
        <v>1900</v>
      </c>
      <c r="H305" s="218">
        <v>37528</v>
      </c>
      <c r="I305" s="220">
        <v>45680</v>
      </c>
      <c r="J305" s="222" t="s">
        <v>11411</v>
      </c>
      <c r="K305" s="195" t="s">
        <v>11406</v>
      </c>
      <c r="L305" s="161" t="s">
        <v>15608</v>
      </c>
      <c r="M305" s="117" t="s">
        <v>10282</v>
      </c>
      <c r="N305" s="352">
        <v>45792</v>
      </c>
    </row>
    <row r="306" spans="1:14" hidden="1" x14ac:dyDescent="0.25">
      <c r="A306" s="224" t="s">
        <v>16245</v>
      </c>
      <c r="B306" s="225">
        <v>45677</v>
      </c>
      <c r="C306" s="218">
        <v>1529100590</v>
      </c>
      <c r="D306" s="260" t="s">
        <v>12235</v>
      </c>
      <c r="E306" s="218">
        <v>2</v>
      </c>
      <c r="F306" s="221">
        <v>320</v>
      </c>
      <c r="G306" s="221">
        <f t="shared" si="5"/>
        <v>640</v>
      </c>
      <c r="H306" s="218">
        <v>37506</v>
      </c>
      <c r="I306" s="220">
        <v>45679</v>
      </c>
      <c r="J306" s="222" t="s">
        <v>11417</v>
      </c>
      <c r="K306" s="195" t="s">
        <v>11406</v>
      </c>
      <c r="L306" s="161" t="s">
        <v>16569</v>
      </c>
      <c r="M306" s="117" t="s">
        <v>10282</v>
      </c>
      <c r="N306" s="352">
        <v>45897</v>
      </c>
    </row>
    <row r="307" spans="1:14" hidden="1" x14ac:dyDescent="0.25">
      <c r="A307" s="224" t="s">
        <v>16245</v>
      </c>
      <c r="B307" s="225">
        <v>45677</v>
      </c>
      <c r="C307" s="218">
        <v>1529100600</v>
      </c>
      <c r="D307" s="260" t="s">
        <v>12232</v>
      </c>
      <c r="E307" s="218">
        <v>2</v>
      </c>
      <c r="F307" s="221">
        <v>347</v>
      </c>
      <c r="G307" s="221">
        <f t="shared" si="5"/>
        <v>694</v>
      </c>
      <c r="H307" s="218">
        <v>37506</v>
      </c>
      <c r="I307" s="220">
        <v>45679</v>
      </c>
      <c r="J307" s="222" t="s">
        <v>11417</v>
      </c>
      <c r="K307" s="195" t="s">
        <v>11406</v>
      </c>
      <c r="L307" s="161" t="s">
        <v>16569</v>
      </c>
      <c r="M307" s="117" t="s">
        <v>10282</v>
      </c>
      <c r="N307" s="352">
        <v>45897</v>
      </c>
    </row>
    <row r="308" spans="1:14" hidden="1" x14ac:dyDescent="0.25">
      <c r="A308" s="224" t="s">
        <v>16245</v>
      </c>
      <c r="B308" s="225">
        <v>45677</v>
      </c>
      <c r="C308" s="218" t="s">
        <v>12240</v>
      </c>
      <c r="D308" s="260" t="s">
        <v>12238</v>
      </c>
      <c r="E308" s="218">
        <v>2</v>
      </c>
      <c r="F308" s="221">
        <v>480</v>
      </c>
      <c r="G308" s="221">
        <f t="shared" si="5"/>
        <v>960</v>
      </c>
      <c r="H308" s="218">
        <v>37507</v>
      </c>
      <c r="I308" s="220">
        <v>45679</v>
      </c>
      <c r="J308" s="222" t="s">
        <v>11409</v>
      </c>
      <c r="K308" s="195" t="s">
        <v>11406</v>
      </c>
      <c r="L308" s="161" t="s">
        <v>16565</v>
      </c>
      <c r="M308" s="117" t="s">
        <v>10282</v>
      </c>
      <c r="N308" s="352">
        <v>45897</v>
      </c>
    </row>
    <row r="309" spans="1:14" hidden="1" x14ac:dyDescent="0.25">
      <c r="A309" s="224" t="s">
        <v>16246</v>
      </c>
      <c r="B309" s="225">
        <v>45677</v>
      </c>
      <c r="C309" s="218">
        <v>1518100470</v>
      </c>
      <c r="D309" s="260" t="s">
        <v>8207</v>
      </c>
      <c r="E309" s="218">
        <v>6</v>
      </c>
      <c r="F309" s="221">
        <v>260.68</v>
      </c>
      <c r="G309" s="221">
        <f t="shared" si="5"/>
        <v>1564.08</v>
      </c>
      <c r="H309" s="218">
        <v>37529</v>
      </c>
      <c r="I309" s="220">
        <v>45680</v>
      </c>
      <c r="J309" s="222" t="s">
        <v>11409</v>
      </c>
      <c r="K309" s="195" t="s">
        <v>11406</v>
      </c>
      <c r="L309" s="161" t="s">
        <v>16565</v>
      </c>
      <c r="M309" s="117" t="s">
        <v>10282</v>
      </c>
      <c r="N309" s="352">
        <v>45897</v>
      </c>
    </row>
    <row r="310" spans="1:14" hidden="1" x14ac:dyDescent="0.25">
      <c r="A310" s="224" t="s">
        <v>16246</v>
      </c>
      <c r="B310" s="225">
        <v>45677</v>
      </c>
      <c r="C310" s="218">
        <v>1518100480</v>
      </c>
      <c r="D310" s="260" t="s">
        <v>7959</v>
      </c>
      <c r="E310" s="218">
        <v>2</v>
      </c>
      <c r="F310" s="221">
        <v>926.35</v>
      </c>
      <c r="G310" s="221">
        <f t="shared" si="5"/>
        <v>1852.7</v>
      </c>
      <c r="H310" s="218">
        <v>37529</v>
      </c>
      <c r="I310" s="220">
        <v>45680</v>
      </c>
      <c r="J310" s="222" t="s">
        <v>11409</v>
      </c>
      <c r="K310" s="195" t="s">
        <v>11406</v>
      </c>
      <c r="L310" s="161" t="s">
        <v>16565</v>
      </c>
      <c r="M310" s="117" t="s">
        <v>10282</v>
      </c>
      <c r="N310" s="352">
        <v>45897</v>
      </c>
    </row>
    <row r="311" spans="1:14" hidden="1" x14ac:dyDescent="0.25">
      <c r="A311" s="224" t="s">
        <v>16246</v>
      </c>
      <c r="B311" s="225">
        <v>45677</v>
      </c>
      <c r="C311" s="218">
        <v>1518100290</v>
      </c>
      <c r="D311" s="260" t="s">
        <v>6428</v>
      </c>
      <c r="E311" s="218">
        <v>2</v>
      </c>
      <c r="F311" s="221">
        <v>242.06</v>
      </c>
      <c r="G311" s="221">
        <f t="shared" si="5"/>
        <v>484.12</v>
      </c>
      <c r="H311" s="218">
        <v>37529</v>
      </c>
      <c r="I311" s="220">
        <v>45680</v>
      </c>
      <c r="J311" s="222" t="s">
        <v>11409</v>
      </c>
      <c r="K311" s="195" t="s">
        <v>11406</v>
      </c>
      <c r="L311" s="161" t="s">
        <v>15612</v>
      </c>
      <c r="M311" s="117" t="s">
        <v>10282</v>
      </c>
      <c r="N311" s="352">
        <v>45792</v>
      </c>
    </row>
    <row r="312" spans="1:14" hidden="1" x14ac:dyDescent="0.25">
      <c r="A312" s="224" t="s">
        <v>16247</v>
      </c>
      <c r="B312" s="225">
        <v>45677</v>
      </c>
      <c r="C312" s="218">
        <v>1510100610</v>
      </c>
      <c r="D312" s="260" t="s">
        <v>6773</v>
      </c>
      <c r="E312" s="218">
        <v>1</v>
      </c>
      <c r="F312" s="221">
        <v>4400</v>
      </c>
      <c r="G312" s="221">
        <f t="shared" si="5"/>
        <v>4400</v>
      </c>
      <c r="H312" s="218">
        <v>37510</v>
      </c>
      <c r="I312" s="220">
        <v>45679</v>
      </c>
      <c r="J312" s="222" t="s">
        <v>12286</v>
      </c>
      <c r="K312" s="195" t="s">
        <v>11406</v>
      </c>
      <c r="L312" s="161" t="s">
        <v>16920</v>
      </c>
      <c r="M312" s="117" t="s">
        <v>10282</v>
      </c>
      <c r="N312" s="352">
        <v>45943</v>
      </c>
    </row>
    <row r="313" spans="1:14" hidden="1" x14ac:dyDescent="0.25">
      <c r="A313" s="224" t="s">
        <v>16248</v>
      </c>
      <c r="B313" s="225">
        <v>45677</v>
      </c>
      <c r="C313" s="218">
        <v>1518100330</v>
      </c>
      <c r="D313" s="260" t="s">
        <v>8254</v>
      </c>
      <c r="E313" s="218">
        <v>2</v>
      </c>
      <c r="F313" s="221">
        <v>1527.6</v>
      </c>
      <c r="G313" s="221">
        <f t="shared" si="5"/>
        <v>3055.2</v>
      </c>
      <c r="H313" s="218">
        <v>37509</v>
      </c>
      <c r="I313" s="220">
        <v>45679</v>
      </c>
      <c r="J313" s="222" t="s">
        <v>11417</v>
      </c>
      <c r="K313" s="195" t="s">
        <v>11406</v>
      </c>
      <c r="L313" s="161" t="s">
        <v>16569</v>
      </c>
      <c r="M313" s="117" t="s">
        <v>10282</v>
      </c>
      <c r="N313" s="352">
        <v>45897</v>
      </c>
    </row>
    <row r="314" spans="1:14" hidden="1" x14ac:dyDescent="0.25">
      <c r="A314" s="224" t="s">
        <v>17272</v>
      </c>
      <c r="B314" s="225">
        <v>45680</v>
      </c>
      <c r="C314" s="218">
        <v>1219107860</v>
      </c>
      <c r="D314" s="260" t="s">
        <v>14790</v>
      </c>
      <c r="E314" s="218">
        <v>150</v>
      </c>
      <c r="F314" s="221">
        <v>13.47</v>
      </c>
      <c r="G314" s="221">
        <f t="shared" si="5"/>
        <v>2020.5</v>
      </c>
      <c r="H314" s="218">
        <v>37544</v>
      </c>
      <c r="I314" s="220">
        <v>45684</v>
      </c>
      <c r="J314" s="222" t="s">
        <v>14795</v>
      </c>
      <c r="K314" s="195" t="s">
        <v>11406</v>
      </c>
      <c r="L314" s="161" t="s">
        <v>15220</v>
      </c>
      <c r="M314" s="117" t="s">
        <v>10282</v>
      </c>
      <c r="N314" s="352">
        <v>45685</v>
      </c>
    </row>
    <row r="315" spans="1:14" hidden="1" x14ac:dyDescent="0.25">
      <c r="A315" s="224" t="s">
        <v>16249</v>
      </c>
      <c r="B315" s="225">
        <v>45680</v>
      </c>
      <c r="C315" s="218">
        <v>1519109740</v>
      </c>
      <c r="D315" s="260" t="s">
        <v>14777</v>
      </c>
      <c r="E315" s="218">
        <v>3</v>
      </c>
      <c r="F315" s="221">
        <v>2292</v>
      </c>
      <c r="G315" s="221">
        <f t="shared" si="5"/>
        <v>6876</v>
      </c>
      <c r="H315" s="218">
        <v>37546</v>
      </c>
      <c r="I315" s="220">
        <v>45684</v>
      </c>
      <c r="J315" s="222" t="s">
        <v>11411</v>
      </c>
      <c r="K315" s="195" t="s">
        <v>11406</v>
      </c>
      <c r="L315" s="161" t="s">
        <v>16642</v>
      </c>
      <c r="M315" s="117" t="s">
        <v>10282</v>
      </c>
      <c r="N315" s="352">
        <v>45897</v>
      </c>
    </row>
    <row r="316" spans="1:14" hidden="1" x14ac:dyDescent="0.25">
      <c r="A316" s="224" t="s">
        <v>16250</v>
      </c>
      <c r="B316" s="225">
        <v>45687</v>
      </c>
      <c r="C316" s="218">
        <v>1518100320</v>
      </c>
      <c r="D316" s="260" t="s">
        <v>6795</v>
      </c>
      <c r="E316" s="218">
        <v>2</v>
      </c>
      <c r="F316" s="221">
        <v>330.51</v>
      </c>
      <c r="G316" s="221">
        <f t="shared" si="5"/>
        <v>661.02</v>
      </c>
      <c r="H316" s="218">
        <v>37681</v>
      </c>
      <c r="I316" s="220">
        <v>45699</v>
      </c>
      <c r="J316" s="222" t="s">
        <v>11409</v>
      </c>
      <c r="K316" s="195" t="s">
        <v>11406</v>
      </c>
      <c r="L316" s="161" t="s">
        <v>16565</v>
      </c>
      <c r="M316" s="117" t="s">
        <v>10282</v>
      </c>
      <c r="N316" s="352">
        <v>45897</v>
      </c>
    </row>
    <row r="317" spans="1:14" hidden="1" x14ac:dyDescent="0.25">
      <c r="A317" s="224" t="s">
        <v>16251</v>
      </c>
      <c r="B317" s="225">
        <v>45692</v>
      </c>
      <c r="C317" s="218">
        <v>1519100970</v>
      </c>
      <c r="D317" s="260" t="s">
        <v>6796</v>
      </c>
      <c r="E317" s="218">
        <v>2</v>
      </c>
      <c r="F317" s="221">
        <v>1530</v>
      </c>
      <c r="G317" s="221">
        <f t="shared" si="5"/>
        <v>3060</v>
      </c>
      <c r="H317" s="218">
        <v>37677</v>
      </c>
      <c r="I317" s="220">
        <v>45700</v>
      </c>
      <c r="J317" s="222" t="s">
        <v>11409</v>
      </c>
      <c r="K317" s="195" t="s">
        <v>11406</v>
      </c>
      <c r="L317" s="161" t="s">
        <v>16565</v>
      </c>
      <c r="M317" s="117" t="s">
        <v>10282</v>
      </c>
      <c r="N317" s="352">
        <v>45897</v>
      </c>
    </row>
    <row r="318" spans="1:14" hidden="1" x14ac:dyDescent="0.25">
      <c r="A318" s="224" t="s">
        <v>16252</v>
      </c>
      <c r="B318" s="225">
        <v>45700</v>
      </c>
      <c r="C318" s="218">
        <v>1522100080</v>
      </c>
      <c r="D318" s="260" t="s">
        <v>211</v>
      </c>
      <c r="E318" s="218">
        <v>6</v>
      </c>
      <c r="F318" s="221">
        <v>54</v>
      </c>
      <c r="G318" s="221">
        <f t="shared" si="5"/>
        <v>324</v>
      </c>
      <c r="H318" s="218">
        <v>37690</v>
      </c>
      <c r="I318" s="220">
        <v>45700</v>
      </c>
      <c r="J318" s="222" t="s">
        <v>11411</v>
      </c>
      <c r="K318" s="195" t="s">
        <v>11406</v>
      </c>
      <c r="L318" s="161" t="s">
        <v>15828</v>
      </c>
      <c r="M318" s="117" t="s">
        <v>10282</v>
      </c>
      <c r="N318" s="352">
        <v>45828</v>
      </c>
    </row>
    <row r="319" spans="1:14" hidden="1" x14ac:dyDescent="0.25">
      <c r="A319" s="224" t="s">
        <v>16427</v>
      </c>
      <c r="B319" s="225">
        <v>45692</v>
      </c>
      <c r="C319" s="218">
        <v>1520101740</v>
      </c>
      <c r="D319" s="260" t="s">
        <v>9432</v>
      </c>
      <c r="E319" s="218">
        <v>2</v>
      </c>
      <c r="F319" s="221">
        <v>1830</v>
      </c>
      <c r="G319" s="221">
        <f t="shared" si="5"/>
        <v>3660</v>
      </c>
      <c r="H319" s="218">
        <v>37662</v>
      </c>
      <c r="I319" s="220">
        <v>45694</v>
      </c>
      <c r="J319" s="222" t="s">
        <v>15668</v>
      </c>
      <c r="K319" s="195" t="s">
        <v>11406</v>
      </c>
      <c r="L319" s="161" t="s">
        <v>16644</v>
      </c>
      <c r="M319" s="117" t="s">
        <v>10282</v>
      </c>
      <c r="N319" s="352">
        <v>45897</v>
      </c>
    </row>
    <row r="320" spans="1:14" hidden="1" x14ac:dyDescent="0.25">
      <c r="A320" s="224" t="s">
        <v>16427</v>
      </c>
      <c r="B320" s="225">
        <v>45692</v>
      </c>
      <c r="C320" s="218">
        <v>1118101100</v>
      </c>
      <c r="D320" s="260" t="s">
        <v>1800</v>
      </c>
      <c r="E320" s="218">
        <v>6</v>
      </c>
      <c r="F320" s="221">
        <v>37</v>
      </c>
      <c r="G320" s="221">
        <f t="shared" si="5"/>
        <v>222</v>
      </c>
      <c r="H320" s="218">
        <v>37662</v>
      </c>
      <c r="I320" s="220">
        <v>45694</v>
      </c>
      <c r="J320" s="222" t="s">
        <v>15668</v>
      </c>
      <c r="K320" s="195" t="s">
        <v>11406</v>
      </c>
      <c r="L320" s="161" t="s">
        <v>15828</v>
      </c>
      <c r="M320" s="117" t="s">
        <v>10282</v>
      </c>
      <c r="N320" s="352">
        <v>45828</v>
      </c>
    </row>
    <row r="321" spans="1:14" hidden="1" x14ac:dyDescent="0.25">
      <c r="A321" s="224" t="s">
        <v>16427</v>
      </c>
      <c r="B321" s="225">
        <v>45692</v>
      </c>
      <c r="C321" s="218">
        <v>1519106720</v>
      </c>
      <c r="D321" s="260" t="s">
        <v>6696</v>
      </c>
      <c r="E321" s="218">
        <v>4</v>
      </c>
      <c r="F321" s="221">
        <v>299</v>
      </c>
      <c r="G321" s="221">
        <f t="shared" si="5"/>
        <v>1196</v>
      </c>
      <c r="H321" s="218">
        <v>37662</v>
      </c>
      <c r="I321" s="220">
        <v>45694</v>
      </c>
      <c r="J321" s="222" t="s">
        <v>15668</v>
      </c>
      <c r="K321" s="195" t="s">
        <v>11406</v>
      </c>
      <c r="L321" s="161" t="s">
        <v>15828</v>
      </c>
      <c r="M321" s="117" t="s">
        <v>10282</v>
      </c>
      <c r="N321" s="352">
        <v>45828</v>
      </c>
    </row>
    <row r="322" spans="1:14" hidden="1" x14ac:dyDescent="0.25">
      <c r="A322" s="224" t="s">
        <v>16427</v>
      </c>
      <c r="B322" s="225">
        <v>45692</v>
      </c>
      <c r="C322" s="218">
        <v>1522100400</v>
      </c>
      <c r="D322" s="260" t="s">
        <v>7115</v>
      </c>
      <c r="E322" s="218">
        <v>18</v>
      </c>
      <c r="F322" s="221">
        <v>25</v>
      </c>
      <c r="G322" s="221">
        <f t="shared" si="5"/>
        <v>450</v>
      </c>
      <c r="H322" s="218">
        <v>37662</v>
      </c>
      <c r="I322" s="220">
        <v>45694</v>
      </c>
      <c r="J322" s="222" t="s">
        <v>15668</v>
      </c>
      <c r="K322" s="195" t="s">
        <v>11406</v>
      </c>
      <c r="L322" s="161" t="s">
        <v>15828</v>
      </c>
      <c r="M322" s="117" t="s">
        <v>10282</v>
      </c>
      <c r="N322" s="352">
        <v>45828</v>
      </c>
    </row>
    <row r="323" spans="1:14" hidden="1" x14ac:dyDescent="0.25">
      <c r="A323" s="224" t="s">
        <v>16427</v>
      </c>
      <c r="B323" s="225">
        <v>45692</v>
      </c>
      <c r="C323" s="218">
        <v>1315105070</v>
      </c>
      <c r="D323" s="260" t="s">
        <v>11912</v>
      </c>
      <c r="E323" s="218">
        <v>2</v>
      </c>
      <c r="F323" s="221">
        <v>29</v>
      </c>
      <c r="G323" s="221">
        <f t="shared" si="5"/>
        <v>58</v>
      </c>
      <c r="H323" s="218">
        <v>37662</v>
      </c>
      <c r="I323" s="220">
        <v>45694</v>
      </c>
      <c r="J323" s="222" t="s">
        <v>15668</v>
      </c>
      <c r="K323" s="195" t="s">
        <v>11406</v>
      </c>
      <c r="L323" s="161" t="s">
        <v>15828</v>
      </c>
      <c r="M323" s="117" t="s">
        <v>10282</v>
      </c>
      <c r="N323" s="352">
        <v>45828</v>
      </c>
    </row>
    <row r="324" spans="1:14" hidden="1" x14ac:dyDescent="0.25">
      <c r="A324" s="224" t="s">
        <v>16427</v>
      </c>
      <c r="B324" s="225">
        <v>45692</v>
      </c>
      <c r="C324" s="218">
        <v>1519101020</v>
      </c>
      <c r="D324" s="260" t="s">
        <v>6431</v>
      </c>
      <c r="E324" s="218">
        <v>2</v>
      </c>
      <c r="F324" s="221">
        <v>151</v>
      </c>
      <c r="G324" s="221">
        <f t="shared" si="5"/>
        <v>302</v>
      </c>
      <c r="H324" s="218">
        <v>37662</v>
      </c>
      <c r="I324" s="220">
        <v>45694</v>
      </c>
      <c r="J324" s="222" t="s">
        <v>15668</v>
      </c>
      <c r="K324" s="195" t="s">
        <v>11406</v>
      </c>
      <c r="L324" s="161" t="s">
        <v>15828</v>
      </c>
      <c r="M324" s="117" t="s">
        <v>10282</v>
      </c>
      <c r="N324" s="352">
        <v>45828</v>
      </c>
    </row>
    <row r="325" spans="1:14" hidden="1" x14ac:dyDescent="0.25">
      <c r="A325" s="224" t="s">
        <v>16253</v>
      </c>
      <c r="B325" s="225">
        <v>45695</v>
      </c>
      <c r="C325" s="218">
        <v>1135100490</v>
      </c>
      <c r="D325" s="260" t="s">
        <v>7914</v>
      </c>
      <c r="E325" s="218">
        <v>1500</v>
      </c>
      <c r="F325" s="221">
        <v>0.46</v>
      </c>
      <c r="G325" s="221">
        <f t="shared" si="5"/>
        <v>690</v>
      </c>
      <c r="H325" s="218">
        <v>37980</v>
      </c>
      <c r="I325" s="220">
        <v>45735</v>
      </c>
      <c r="J325" s="222" t="s">
        <v>15336</v>
      </c>
      <c r="K325" s="195" t="s">
        <v>11406</v>
      </c>
      <c r="L325" s="161" t="s">
        <v>16571</v>
      </c>
      <c r="M325" s="117" t="s">
        <v>10282</v>
      </c>
      <c r="N325" s="352">
        <v>45897</v>
      </c>
    </row>
    <row r="326" spans="1:14" hidden="1" x14ac:dyDescent="0.25">
      <c r="A326" s="224" t="s">
        <v>17273</v>
      </c>
      <c r="B326" s="225">
        <v>45699</v>
      </c>
      <c r="C326" s="218">
        <v>1219100040</v>
      </c>
      <c r="D326" s="260" t="s">
        <v>8303</v>
      </c>
      <c r="E326" s="218">
        <v>1</v>
      </c>
      <c r="F326" s="221">
        <v>290.44</v>
      </c>
      <c r="G326" s="221">
        <f t="shared" si="5"/>
        <v>290.44</v>
      </c>
      <c r="H326" s="218">
        <v>37682</v>
      </c>
      <c r="I326" s="220">
        <v>45699</v>
      </c>
      <c r="J326" s="222" t="s">
        <v>15237</v>
      </c>
      <c r="K326" s="195" t="s">
        <v>12161</v>
      </c>
      <c r="L326" s="161" t="s">
        <v>15238</v>
      </c>
      <c r="M326" s="117" t="s">
        <v>10282</v>
      </c>
      <c r="N326" s="352">
        <v>45712</v>
      </c>
    </row>
    <row r="327" spans="1:14" hidden="1" x14ac:dyDescent="0.25">
      <c r="A327" s="224" t="s">
        <v>17274</v>
      </c>
      <c r="B327" s="225">
        <v>45701</v>
      </c>
      <c r="C327" s="218">
        <v>1219104210</v>
      </c>
      <c r="D327" s="260" t="s">
        <v>15072</v>
      </c>
      <c r="E327" s="218">
        <v>1</v>
      </c>
      <c r="F327" s="221">
        <v>440.28</v>
      </c>
      <c r="G327" s="221">
        <f t="shared" si="5"/>
        <v>440.28</v>
      </c>
      <c r="H327" s="218">
        <v>37710</v>
      </c>
      <c r="I327" s="220">
        <v>45701</v>
      </c>
      <c r="J327" s="222" t="s">
        <v>15237</v>
      </c>
      <c r="K327" s="195" t="s">
        <v>12161</v>
      </c>
      <c r="L327" s="161" t="s">
        <v>15238</v>
      </c>
      <c r="M327" s="117" t="s">
        <v>10282</v>
      </c>
      <c r="N327" s="352">
        <v>45712</v>
      </c>
    </row>
    <row r="328" spans="1:14" hidden="1" x14ac:dyDescent="0.25">
      <c r="A328" s="224" t="s">
        <v>17275</v>
      </c>
      <c r="B328" s="225">
        <v>45701</v>
      </c>
      <c r="C328" s="218">
        <v>1510107920</v>
      </c>
      <c r="D328" s="260" t="s">
        <v>15240</v>
      </c>
      <c r="E328" s="218">
        <v>2</v>
      </c>
      <c r="F328" s="221">
        <v>321.02</v>
      </c>
      <c r="G328" s="221">
        <f t="shared" si="5"/>
        <v>642.04</v>
      </c>
      <c r="H328" s="218">
        <v>37720</v>
      </c>
      <c r="I328" s="220">
        <v>45705</v>
      </c>
      <c r="J328" s="222" t="s">
        <v>15239</v>
      </c>
      <c r="K328" s="195" t="s">
        <v>11803</v>
      </c>
      <c r="L328" s="161" t="s">
        <v>15246</v>
      </c>
      <c r="M328" s="117" t="s">
        <v>10282</v>
      </c>
      <c r="N328" s="352">
        <v>45723</v>
      </c>
    </row>
    <row r="329" spans="1:14" hidden="1" x14ac:dyDescent="0.25">
      <c r="A329" s="224" t="s">
        <v>17276</v>
      </c>
      <c r="B329" s="225">
        <v>45719</v>
      </c>
      <c r="C329" s="218">
        <v>1112100340</v>
      </c>
      <c r="D329" s="260" t="s">
        <v>15052</v>
      </c>
      <c r="E329" s="218">
        <v>5</v>
      </c>
      <c r="F329" s="221">
        <v>966</v>
      </c>
      <c r="G329" s="221">
        <f t="shared" si="5"/>
        <v>4830</v>
      </c>
      <c r="H329" s="218">
        <v>37900</v>
      </c>
      <c r="I329" s="220">
        <v>45728</v>
      </c>
      <c r="J329" s="222" t="s">
        <v>11411</v>
      </c>
      <c r="K329" s="195" t="s">
        <v>11423</v>
      </c>
      <c r="L329" s="161" t="s">
        <v>15396</v>
      </c>
      <c r="M329" s="117" t="s">
        <v>10282</v>
      </c>
      <c r="N329" s="352">
        <v>45756</v>
      </c>
    </row>
    <row r="330" spans="1:14" hidden="1" x14ac:dyDescent="0.25">
      <c r="A330" s="224" t="s">
        <v>16702</v>
      </c>
      <c r="B330" s="225">
        <v>45723</v>
      </c>
      <c r="C330" s="218">
        <v>1547102380</v>
      </c>
      <c r="D330" s="260" t="s">
        <v>16703</v>
      </c>
      <c r="E330" s="218">
        <v>2</v>
      </c>
      <c r="F330" s="221">
        <v>141</v>
      </c>
      <c r="G330" s="221">
        <f t="shared" si="5"/>
        <v>282</v>
      </c>
      <c r="H330" s="218">
        <v>37858</v>
      </c>
      <c r="I330" s="220">
        <v>45727</v>
      </c>
      <c r="J330" s="222" t="s">
        <v>15668</v>
      </c>
      <c r="K330" s="195" t="s">
        <v>11406</v>
      </c>
      <c r="L330" s="161" t="s">
        <v>16644</v>
      </c>
      <c r="M330" s="117" t="s">
        <v>10282</v>
      </c>
      <c r="N330" s="352">
        <v>45897</v>
      </c>
    </row>
    <row r="331" spans="1:14" hidden="1" x14ac:dyDescent="0.25">
      <c r="A331" s="224" t="s">
        <v>16702</v>
      </c>
      <c r="B331" s="225">
        <v>45723</v>
      </c>
      <c r="C331" s="218">
        <v>1514101880</v>
      </c>
      <c r="D331" s="260" t="s">
        <v>16704</v>
      </c>
      <c r="E331" s="218">
        <v>4</v>
      </c>
      <c r="F331" s="221">
        <v>32</v>
      </c>
      <c r="G331" s="221">
        <f t="shared" si="5"/>
        <v>128</v>
      </c>
      <c r="H331" s="218">
        <v>37858</v>
      </c>
      <c r="I331" s="220">
        <v>45727</v>
      </c>
      <c r="J331" s="222" t="s">
        <v>15668</v>
      </c>
      <c r="K331" s="195" t="s">
        <v>11406</v>
      </c>
      <c r="L331" s="161" t="s">
        <v>16644</v>
      </c>
      <c r="M331" s="117" t="s">
        <v>10282</v>
      </c>
      <c r="N331" s="352">
        <v>45897</v>
      </c>
    </row>
    <row r="332" spans="1:14" hidden="1" x14ac:dyDescent="0.25">
      <c r="A332" s="224" t="s">
        <v>16702</v>
      </c>
      <c r="B332" s="225">
        <v>45723</v>
      </c>
      <c r="C332" s="218">
        <v>1523114720</v>
      </c>
      <c r="D332" s="260" t="s">
        <v>16705</v>
      </c>
      <c r="E332" s="218">
        <v>8</v>
      </c>
      <c r="F332" s="221">
        <v>71</v>
      </c>
      <c r="G332" s="221">
        <f t="shared" si="5"/>
        <v>568</v>
      </c>
      <c r="H332" s="218">
        <v>37858</v>
      </c>
      <c r="I332" s="220">
        <v>45727</v>
      </c>
      <c r="J332" s="222" t="s">
        <v>15668</v>
      </c>
      <c r="K332" s="195" t="s">
        <v>11406</v>
      </c>
      <c r="L332" s="161" t="s">
        <v>16644</v>
      </c>
      <c r="M332" s="117" t="s">
        <v>10282</v>
      </c>
      <c r="N332" s="352">
        <v>45897</v>
      </c>
    </row>
    <row r="333" spans="1:14" hidden="1" x14ac:dyDescent="0.25">
      <c r="A333" s="224" t="s">
        <v>16702</v>
      </c>
      <c r="B333" s="225">
        <v>45723</v>
      </c>
      <c r="C333" s="218">
        <v>1529101000</v>
      </c>
      <c r="D333" s="260" t="s">
        <v>16706</v>
      </c>
      <c r="E333" s="218">
        <v>2</v>
      </c>
      <c r="F333" s="221">
        <v>51</v>
      </c>
      <c r="G333" s="221">
        <f t="shared" si="5"/>
        <v>102</v>
      </c>
      <c r="H333" s="218">
        <v>37858</v>
      </c>
      <c r="I333" s="220">
        <v>45727</v>
      </c>
      <c r="J333" s="222" t="s">
        <v>15668</v>
      </c>
      <c r="K333" s="195" t="s">
        <v>11406</v>
      </c>
      <c r="L333" s="161" t="s">
        <v>16644</v>
      </c>
      <c r="M333" s="117" t="s">
        <v>10282</v>
      </c>
      <c r="N333" s="352">
        <v>45897</v>
      </c>
    </row>
    <row r="334" spans="1:14" hidden="1" x14ac:dyDescent="0.25">
      <c r="A334" s="224" t="s">
        <v>16702</v>
      </c>
      <c r="B334" s="225">
        <v>45723</v>
      </c>
      <c r="C334" s="218">
        <v>1514100070</v>
      </c>
      <c r="D334" s="260" t="s">
        <v>291</v>
      </c>
      <c r="E334" s="218">
        <v>8</v>
      </c>
      <c r="F334" s="221">
        <v>134</v>
      </c>
      <c r="G334" s="221">
        <f t="shared" si="5"/>
        <v>1072</v>
      </c>
      <c r="H334" s="218">
        <v>37858</v>
      </c>
      <c r="I334" s="220">
        <v>45727</v>
      </c>
      <c r="J334" s="222" t="s">
        <v>15668</v>
      </c>
      <c r="K334" s="195" t="s">
        <v>11406</v>
      </c>
      <c r="L334" s="161" t="s">
        <v>16644</v>
      </c>
      <c r="M334" s="117" t="s">
        <v>10282</v>
      </c>
      <c r="N334" s="352">
        <v>45897</v>
      </c>
    </row>
    <row r="335" spans="1:14" hidden="1" x14ac:dyDescent="0.25">
      <c r="A335" s="224" t="s">
        <v>16702</v>
      </c>
      <c r="B335" s="225">
        <v>45723</v>
      </c>
      <c r="C335" s="218">
        <v>1547103200</v>
      </c>
      <c r="D335" s="260" t="s">
        <v>16922</v>
      </c>
      <c r="E335" s="218">
        <v>1</v>
      </c>
      <c r="F335" s="221">
        <v>750</v>
      </c>
      <c r="G335" s="221">
        <f t="shared" si="5"/>
        <v>750</v>
      </c>
      <c r="H335" s="218">
        <v>37860</v>
      </c>
      <c r="I335" s="220">
        <v>45734</v>
      </c>
      <c r="J335" s="222" t="s">
        <v>11434</v>
      </c>
      <c r="K335" s="195" t="s">
        <v>11406</v>
      </c>
      <c r="L335" s="161" t="s">
        <v>16921</v>
      </c>
      <c r="M335" s="117" t="s">
        <v>10282</v>
      </c>
      <c r="N335" s="352">
        <v>45897</v>
      </c>
    </row>
    <row r="336" spans="1:14" hidden="1" x14ac:dyDescent="0.25">
      <c r="A336" s="224" t="s">
        <v>17277</v>
      </c>
      <c r="B336" s="225">
        <v>45727</v>
      </c>
      <c r="C336" s="218">
        <v>1110101810</v>
      </c>
      <c r="D336" s="260" t="s">
        <v>8914</v>
      </c>
      <c r="E336" s="218">
        <v>2</v>
      </c>
      <c r="F336" s="221">
        <v>3800</v>
      </c>
      <c r="G336" s="221">
        <f t="shared" si="5"/>
        <v>7600</v>
      </c>
      <c r="H336" s="218">
        <v>37907</v>
      </c>
      <c r="I336" s="220">
        <v>45729</v>
      </c>
      <c r="J336" s="222" t="s">
        <v>15055</v>
      </c>
      <c r="K336" s="195" t="s">
        <v>11406</v>
      </c>
      <c r="L336" s="161" t="s">
        <v>15453</v>
      </c>
      <c r="M336" s="117" t="s">
        <v>10282</v>
      </c>
      <c r="N336" s="352">
        <v>45769</v>
      </c>
    </row>
    <row r="337" spans="1:14" hidden="1" x14ac:dyDescent="0.25">
      <c r="A337" s="224" t="s">
        <v>16254</v>
      </c>
      <c r="B337" s="225">
        <v>45727</v>
      </c>
      <c r="C337" s="218">
        <v>1510100610</v>
      </c>
      <c r="D337" s="260" t="s">
        <v>6773</v>
      </c>
      <c r="E337" s="218">
        <v>1</v>
      </c>
      <c r="F337" s="221">
        <v>4400</v>
      </c>
      <c r="G337" s="221">
        <f t="shared" si="5"/>
        <v>4400</v>
      </c>
      <c r="H337" s="218">
        <v>37894</v>
      </c>
      <c r="I337" s="220">
        <v>45728</v>
      </c>
      <c r="J337" s="222" t="s">
        <v>11422</v>
      </c>
      <c r="K337" s="195" t="s">
        <v>11406</v>
      </c>
      <c r="L337" s="161" t="s">
        <v>16920</v>
      </c>
      <c r="M337" s="117" t="s">
        <v>10282</v>
      </c>
      <c r="N337" s="352">
        <v>45943</v>
      </c>
    </row>
    <row r="338" spans="1:14" hidden="1" x14ac:dyDescent="0.25">
      <c r="A338" s="224" t="s">
        <v>17278</v>
      </c>
      <c r="B338" s="225">
        <v>45727</v>
      </c>
      <c r="C338" s="218">
        <v>1523114170</v>
      </c>
      <c r="D338" s="260" t="s">
        <v>15604</v>
      </c>
      <c r="E338" s="218">
        <v>8</v>
      </c>
      <c r="F338" s="221">
        <v>97</v>
      </c>
      <c r="G338" s="221">
        <f t="shared" si="5"/>
        <v>776</v>
      </c>
      <c r="H338" s="218">
        <v>37885</v>
      </c>
      <c r="I338" s="220">
        <v>45727</v>
      </c>
      <c r="J338" s="199" t="s">
        <v>11414</v>
      </c>
      <c r="K338" s="195" t="s">
        <v>11406</v>
      </c>
      <c r="L338" s="161" t="s">
        <v>15603</v>
      </c>
      <c r="M338" s="117" t="s">
        <v>10282</v>
      </c>
      <c r="N338" s="352">
        <v>45797</v>
      </c>
    </row>
    <row r="339" spans="1:14" hidden="1" x14ac:dyDescent="0.25">
      <c r="A339" s="224" t="s">
        <v>17279</v>
      </c>
      <c r="B339" s="225">
        <v>45728</v>
      </c>
      <c r="C339" s="218">
        <v>1110101810</v>
      </c>
      <c r="D339" s="260" t="s">
        <v>8914</v>
      </c>
      <c r="E339" s="218">
        <v>2</v>
      </c>
      <c r="F339" s="221">
        <v>3800</v>
      </c>
      <c r="G339" s="221">
        <f t="shared" si="5"/>
        <v>7600</v>
      </c>
      <c r="H339" s="218">
        <v>37908</v>
      </c>
      <c r="I339" s="220">
        <v>45729</v>
      </c>
      <c r="J339" s="222" t="s">
        <v>15055</v>
      </c>
      <c r="K339" s="195" t="s">
        <v>11406</v>
      </c>
      <c r="L339" s="161" t="s">
        <v>15606</v>
      </c>
      <c r="M339" s="117" t="s">
        <v>10282</v>
      </c>
      <c r="N339" s="352">
        <v>45797</v>
      </c>
    </row>
    <row r="340" spans="1:14" hidden="1" x14ac:dyDescent="0.25">
      <c r="A340" s="224" t="s">
        <v>16255</v>
      </c>
      <c r="B340" s="225">
        <v>45729</v>
      </c>
      <c r="C340" s="218">
        <v>1112100430</v>
      </c>
      <c r="D340" s="260" t="s">
        <v>7759</v>
      </c>
      <c r="E340" s="218">
        <v>200</v>
      </c>
      <c r="F340" s="221">
        <v>6.6</v>
      </c>
      <c r="G340" s="221">
        <f t="shared" si="5"/>
        <v>1320</v>
      </c>
      <c r="H340" s="218">
        <v>37946</v>
      </c>
      <c r="I340" s="220">
        <v>45734</v>
      </c>
      <c r="J340" s="222" t="s">
        <v>15668</v>
      </c>
      <c r="K340" s="195" t="s">
        <v>11406</v>
      </c>
      <c r="L340" s="161" t="s">
        <v>15828</v>
      </c>
      <c r="M340" s="117" t="s">
        <v>10282</v>
      </c>
      <c r="N340" s="352">
        <v>45828</v>
      </c>
    </row>
    <row r="341" spans="1:14" hidden="1" x14ac:dyDescent="0.25">
      <c r="A341" s="224" t="s">
        <v>16255</v>
      </c>
      <c r="B341" s="225">
        <v>45729</v>
      </c>
      <c r="C341" s="218">
        <v>1112100490</v>
      </c>
      <c r="D341" s="260" t="s">
        <v>7271</v>
      </c>
      <c r="E341" s="218">
        <v>20</v>
      </c>
      <c r="F341" s="221">
        <v>34</v>
      </c>
      <c r="G341" s="221">
        <f t="shared" si="5"/>
        <v>680</v>
      </c>
      <c r="H341" s="218">
        <v>37946</v>
      </c>
      <c r="I341" s="220">
        <v>45734</v>
      </c>
      <c r="J341" s="222" t="s">
        <v>11411</v>
      </c>
      <c r="K341" s="195" t="s">
        <v>11406</v>
      </c>
      <c r="L341" s="161" t="s">
        <v>15828</v>
      </c>
      <c r="M341" s="117" t="s">
        <v>10282</v>
      </c>
      <c r="N341" s="352">
        <v>45828</v>
      </c>
    </row>
    <row r="342" spans="1:14" hidden="1" x14ac:dyDescent="0.25">
      <c r="A342" s="224" t="s">
        <v>16255</v>
      </c>
      <c r="B342" s="225">
        <v>45729</v>
      </c>
      <c r="C342" s="218">
        <v>1114100730</v>
      </c>
      <c r="D342" s="260" t="s">
        <v>6901</v>
      </c>
      <c r="E342" s="218">
        <v>1</v>
      </c>
      <c r="F342" s="221">
        <v>970</v>
      </c>
      <c r="G342" s="221">
        <f t="shared" si="5"/>
        <v>970</v>
      </c>
      <c r="H342" s="218">
        <v>37946</v>
      </c>
      <c r="I342" s="220">
        <v>45734</v>
      </c>
      <c r="J342" s="222" t="s">
        <v>11411</v>
      </c>
      <c r="K342" s="195" t="s">
        <v>11406</v>
      </c>
      <c r="L342" s="161" t="s">
        <v>15828</v>
      </c>
      <c r="M342" s="117" t="s">
        <v>10282</v>
      </c>
      <c r="N342" s="352">
        <v>45828</v>
      </c>
    </row>
    <row r="343" spans="1:14" hidden="1" x14ac:dyDescent="0.25">
      <c r="A343" s="224" t="s">
        <v>16255</v>
      </c>
      <c r="B343" s="225">
        <v>45729</v>
      </c>
      <c r="C343" s="218">
        <v>1120100070</v>
      </c>
      <c r="D343" s="260" t="s">
        <v>7616</v>
      </c>
      <c r="E343" s="218">
        <v>4</v>
      </c>
      <c r="F343" s="221">
        <v>631</v>
      </c>
      <c r="G343" s="221">
        <f t="shared" si="5"/>
        <v>2524</v>
      </c>
      <c r="H343" s="218">
        <v>37946</v>
      </c>
      <c r="I343" s="220">
        <v>45734</v>
      </c>
      <c r="J343" s="222" t="s">
        <v>11411</v>
      </c>
      <c r="K343" s="195" t="s">
        <v>11406</v>
      </c>
      <c r="L343" s="161" t="s">
        <v>15828</v>
      </c>
      <c r="M343" s="117" t="s">
        <v>10282</v>
      </c>
      <c r="N343" s="352">
        <v>45828</v>
      </c>
    </row>
    <row r="344" spans="1:14" hidden="1" x14ac:dyDescent="0.25">
      <c r="A344" s="224" t="s">
        <v>16255</v>
      </c>
      <c r="B344" s="225">
        <v>45729</v>
      </c>
      <c r="C344" s="218">
        <v>1235100890</v>
      </c>
      <c r="D344" s="260" t="s">
        <v>8201</v>
      </c>
      <c r="E344" s="218">
        <v>5</v>
      </c>
      <c r="F344" s="221">
        <v>33</v>
      </c>
      <c r="G344" s="221">
        <f t="shared" si="5"/>
        <v>165</v>
      </c>
      <c r="H344" s="218">
        <v>37946</v>
      </c>
      <c r="I344" s="220">
        <v>45734</v>
      </c>
      <c r="J344" s="222" t="s">
        <v>11411</v>
      </c>
      <c r="K344" s="195" t="s">
        <v>11406</v>
      </c>
      <c r="L344" s="161" t="s">
        <v>15828</v>
      </c>
      <c r="M344" s="117" t="s">
        <v>10282</v>
      </c>
      <c r="N344" s="352">
        <v>45828</v>
      </c>
    </row>
    <row r="345" spans="1:14" hidden="1" x14ac:dyDescent="0.25">
      <c r="A345" s="224" t="s">
        <v>16255</v>
      </c>
      <c r="B345" s="225">
        <v>45729</v>
      </c>
      <c r="C345" s="218">
        <v>1122100000</v>
      </c>
      <c r="D345" s="260" t="s">
        <v>6597</v>
      </c>
      <c r="E345" s="218">
        <v>12</v>
      </c>
      <c r="F345" s="221">
        <v>180</v>
      </c>
      <c r="G345" s="221">
        <f t="shared" si="5"/>
        <v>2160</v>
      </c>
      <c r="H345" s="218">
        <v>37946</v>
      </c>
      <c r="I345" s="220">
        <v>45734</v>
      </c>
      <c r="J345" s="222" t="s">
        <v>11411</v>
      </c>
      <c r="K345" s="195" t="s">
        <v>11406</v>
      </c>
      <c r="L345" s="161" t="s">
        <v>16919</v>
      </c>
      <c r="M345" s="117" t="s">
        <v>10282</v>
      </c>
      <c r="N345" s="352">
        <v>45943</v>
      </c>
    </row>
    <row r="346" spans="1:14" hidden="1" x14ac:dyDescent="0.25">
      <c r="A346" s="224" t="s">
        <v>16255</v>
      </c>
      <c r="B346" s="225">
        <v>45729</v>
      </c>
      <c r="C346" s="218">
        <v>1518100060</v>
      </c>
      <c r="D346" s="260" t="s">
        <v>55</v>
      </c>
      <c r="E346" s="218">
        <v>5</v>
      </c>
      <c r="F346" s="221">
        <v>297.92</v>
      </c>
      <c r="G346" s="221">
        <f t="shared" si="5"/>
        <v>1489.6000000000001</v>
      </c>
      <c r="H346" s="218">
        <v>37947</v>
      </c>
      <c r="I346" s="220">
        <v>45734</v>
      </c>
      <c r="J346" s="222" t="s">
        <v>11409</v>
      </c>
      <c r="K346" s="195" t="s">
        <v>11406</v>
      </c>
      <c r="L346" s="161" t="s">
        <v>16565</v>
      </c>
      <c r="M346" s="117" t="s">
        <v>10282</v>
      </c>
      <c r="N346" s="352">
        <v>45897</v>
      </c>
    </row>
    <row r="347" spans="1:14" hidden="1" x14ac:dyDescent="0.25">
      <c r="A347" s="224" t="s">
        <v>16256</v>
      </c>
      <c r="B347" s="225">
        <v>45729</v>
      </c>
      <c r="C347" s="218">
        <v>1550100300</v>
      </c>
      <c r="D347" s="260" t="s">
        <v>12270</v>
      </c>
      <c r="E347" s="218">
        <v>10</v>
      </c>
      <c r="F347" s="221">
        <v>37.94</v>
      </c>
      <c r="G347" s="221">
        <f t="shared" si="5"/>
        <v>379.4</v>
      </c>
      <c r="H347" s="218">
        <v>37948</v>
      </c>
      <c r="I347" s="220">
        <v>45734</v>
      </c>
      <c r="J347" s="222" t="s">
        <v>11411</v>
      </c>
      <c r="K347" s="195" t="s">
        <v>12161</v>
      </c>
      <c r="L347" s="161" t="s">
        <v>16417</v>
      </c>
      <c r="M347" s="117" t="s">
        <v>11870</v>
      </c>
      <c r="N347" s="352"/>
    </row>
    <row r="348" spans="1:14" hidden="1" x14ac:dyDescent="0.25">
      <c r="A348" s="224" t="s">
        <v>16256</v>
      </c>
      <c r="B348" s="225">
        <v>45729</v>
      </c>
      <c r="C348" s="218">
        <v>1550100330</v>
      </c>
      <c r="D348" s="260" t="s">
        <v>12114</v>
      </c>
      <c r="E348" s="218">
        <v>20</v>
      </c>
      <c r="F348" s="221">
        <v>35.39</v>
      </c>
      <c r="G348" s="221">
        <f t="shared" si="5"/>
        <v>707.8</v>
      </c>
      <c r="H348" s="218">
        <v>37948</v>
      </c>
      <c r="I348" s="220">
        <v>45734</v>
      </c>
      <c r="J348" s="222" t="s">
        <v>11411</v>
      </c>
      <c r="K348" s="195" t="s">
        <v>12161</v>
      </c>
      <c r="L348" s="161" t="s">
        <v>16417</v>
      </c>
      <c r="M348" s="117" t="s">
        <v>11870</v>
      </c>
      <c r="N348" s="352"/>
    </row>
    <row r="349" spans="1:14" hidden="1" x14ac:dyDescent="0.25">
      <c r="A349" s="224" t="s">
        <v>17280</v>
      </c>
      <c r="B349" s="225">
        <v>45729</v>
      </c>
      <c r="C349" s="218">
        <v>1210100820</v>
      </c>
      <c r="D349" s="260" t="s">
        <v>2903</v>
      </c>
      <c r="E349" s="218">
        <v>3</v>
      </c>
      <c r="F349" s="221">
        <v>770</v>
      </c>
      <c r="G349" s="221">
        <f t="shared" si="5"/>
        <v>2310</v>
      </c>
      <c r="H349" s="218">
        <v>37949</v>
      </c>
      <c r="I349" s="220">
        <v>45734</v>
      </c>
      <c r="J349" s="222" t="s">
        <v>15054</v>
      </c>
      <c r="K349" s="195" t="s">
        <v>11406</v>
      </c>
      <c r="L349" s="161" t="s">
        <v>15244</v>
      </c>
      <c r="M349" s="117" t="s">
        <v>10282</v>
      </c>
      <c r="N349" s="352">
        <v>45758</v>
      </c>
    </row>
    <row r="350" spans="1:14" hidden="1" x14ac:dyDescent="0.25">
      <c r="A350" s="224" t="s">
        <v>16257</v>
      </c>
      <c r="B350" s="225">
        <v>45729</v>
      </c>
      <c r="C350" s="218">
        <v>1322103170</v>
      </c>
      <c r="D350" s="260" t="s">
        <v>7188</v>
      </c>
      <c r="E350" s="218">
        <v>1</v>
      </c>
      <c r="F350" s="221">
        <v>2800</v>
      </c>
      <c r="G350" s="221">
        <f t="shared" si="5"/>
        <v>2800</v>
      </c>
      <c r="H350" s="218">
        <v>37950</v>
      </c>
      <c r="I350" s="220">
        <v>45734</v>
      </c>
      <c r="J350" s="222" t="s">
        <v>11434</v>
      </c>
      <c r="K350" s="195" t="s">
        <v>11406</v>
      </c>
      <c r="L350" s="161" t="s">
        <v>16921</v>
      </c>
      <c r="M350" s="117" t="s">
        <v>10282</v>
      </c>
      <c r="N350" s="352">
        <v>45897</v>
      </c>
    </row>
    <row r="351" spans="1:14" hidden="1" x14ac:dyDescent="0.25">
      <c r="A351" s="224" t="s">
        <v>16258</v>
      </c>
      <c r="B351" s="225">
        <v>45729</v>
      </c>
      <c r="C351" s="218">
        <v>1518104290</v>
      </c>
      <c r="D351" s="260" t="s">
        <v>12298</v>
      </c>
      <c r="E351" s="218">
        <v>3</v>
      </c>
      <c r="F351" s="221">
        <v>2250</v>
      </c>
      <c r="G351" s="221">
        <f t="shared" si="5"/>
        <v>6750</v>
      </c>
      <c r="H351" s="218">
        <v>37951</v>
      </c>
      <c r="I351" s="220">
        <v>45734</v>
      </c>
      <c r="J351" s="222" t="s">
        <v>11405</v>
      </c>
      <c r="K351" s="195" t="s">
        <v>11406</v>
      </c>
      <c r="L351" s="161" t="s">
        <v>17016</v>
      </c>
      <c r="M351" s="117" t="s">
        <v>10282</v>
      </c>
      <c r="N351" s="352">
        <v>45974</v>
      </c>
    </row>
    <row r="352" spans="1:14" hidden="1" x14ac:dyDescent="0.25">
      <c r="A352" s="224" t="s">
        <v>16259</v>
      </c>
      <c r="B352" s="225">
        <v>45729</v>
      </c>
      <c r="C352" s="218">
        <v>1518104300</v>
      </c>
      <c r="D352" s="260" t="s">
        <v>12302</v>
      </c>
      <c r="E352" s="218">
        <v>2</v>
      </c>
      <c r="F352" s="221">
        <v>2315</v>
      </c>
      <c r="G352" s="221">
        <f t="shared" si="5"/>
        <v>4630</v>
      </c>
      <c r="H352" s="218">
        <v>37952</v>
      </c>
      <c r="I352" s="220">
        <v>45734</v>
      </c>
      <c r="J352" s="222" t="s">
        <v>11405</v>
      </c>
      <c r="K352" s="195" t="s">
        <v>11406</v>
      </c>
      <c r="L352" s="161" t="s">
        <v>17016</v>
      </c>
      <c r="M352" s="117" t="s">
        <v>10282</v>
      </c>
      <c r="N352" s="352">
        <v>45974</v>
      </c>
    </row>
    <row r="353" spans="1:14" hidden="1" x14ac:dyDescent="0.25">
      <c r="A353" s="224" t="s">
        <v>16287</v>
      </c>
      <c r="B353" s="225">
        <v>45734</v>
      </c>
      <c r="C353" s="218">
        <v>1248100000</v>
      </c>
      <c r="D353" s="260" t="s">
        <v>3427</v>
      </c>
      <c r="E353" s="218">
        <v>1</v>
      </c>
      <c r="F353" s="221">
        <v>899</v>
      </c>
      <c r="G353" s="221">
        <f t="shared" si="5"/>
        <v>899</v>
      </c>
      <c r="H353" s="218">
        <v>38003</v>
      </c>
      <c r="I353" s="220">
        <v>45741</v>
      </c>
      <c r="J353" s="222" t="s">
        <v>15337</v>
      </c>
      <c r="K353" s="195" t="s">
        <v>11406</v>
      </c>
      <c r="L353" s="161" t="s">
        <v>16570</v>
      </c>
      <c r="M353" s="117" t="s">
        <v>10282</v>
      </c>
      <c r="N353" s="352">
        <v>45897</v>
      </c>
    </row>
    <row r="354" spans="1:14" hidden="1" x14ac:dyDescent="0.25">
      <c r="A354" s="224" t="s">
        <v>17281</v>
      </c>
      <c r="B354" s="225">
        <v>45741</v>
      </c>
      <c r="C354" s="218">
        <v>1112100490</v>
      </c>
      <c r="D354" s="260" t="s">
        <v>7271</v>
      </c>
      <c r="E354" s="218">
        <v>34</v>
      </c>
      <c r="F354" s="221">
        <v>44.95</v>
      </c>
      <c r="G354" s="221">
        <f t="shared" si="5"/>
        <v>1528.3000000000002</v>
      </c>
      <c r="H354" s="218">
        <v>38064</v>
      </c>
      <c r="I354" s="220">
        <v>45742</v>
      </c>
      <c r="J354" s="222" t="s">
        <v>11411</v>
      </c>
      <c r="K354" s="195" t="s">
        <v>11423</v>
      </c>
      <c r="L354" s="161" t="s">
        <v>15854</v>
      </c>
      <c r="M354" s="50" t="s">
        <v>10282</v>
      </c>
      <c r="N354" s="162">
        <v>45846</v>
      </c>
    </row>
    <row r="355" spans="1:14" hidden="1" x14ac:dyDescent="0.25">
      <c r="A355" s="224" t="s">
        <v>17282</v>
      </c>
      <c r="B355" s="225">
        <v>45742</v>
      </c>
      <c r="C355" s="218">
        <v>1210100200</v>
      </c>
      <c r="D355" s="260" t="s">
        <v>6718</v>
      </c>
      <c r="E355" s="218">
        <v>6</v>
      </c>
      <c r="F355" s="221">
        <v>255</v>
      </c>
      <c r="G355" s="221">
        <f t="shared" si="5"/>
        <v>1530</v>
      </c>
      <c r="H355" s="218">
        <v>38284</v>
      </c>
      <c r="I355" s="220">
        <v>45758</v>
      </c>
      <c r="J355" s="222" t="s">
        <v>15309</v>
      </c>
      <c r="K355" s="195" t="s">
        <v>11406</v>
      </c>
      <c r="L355" s="161" t="s">
        <v>15917</v>
      </c>
      <c r="M355" s="117" t="s">
        <v>10282</v>
      </c>
      <c r="N355" s="352">
        <v>45855</v>
      </c>
    </row>
    <row r="356" spans="1:14" hidden="1" x14ac:dyDescent="0.25">
      <c r="A356" s="224" t="s">
        <v>17216</v>
      </c>
      <c r="B356" s="225">
        <v>45751</v>
      </c>
      <c r="C356" s="218">
        <v>1213103390</v>
      </c>
      <c r="D356" s="260" t="s">
        <v>9794</v>
      </c>
      <c r="E356" s="218">
        <v>1</v>
      </c>
      <c r="F356" s="221">
        <v>110</v>
      </c>
      <c r="G356" s="221">
        <f t="shared" si="5"/>
        <v>110</v>
      </c>
      <c r="H356" s="218">
        <v>38279</v>
      </c>
      <c r="I356" s="220">
        <v>45769</v>
      </c>
      <c r="J356" s="222" t="s">
        <v>15528</v>
      </c>
      <c r="K356" s="195" t="s">
        <v>11406</v>
      </c>
      <c r="L356" s="161" t="s">
        <v>15613</v>
      </c>
      <c r="M356" s="117" t="s">
        <v>10282</v>
      </c>
      <c r="N356" s="352">
        <v>45810</v>
      </c>
    </row>
    <row r="357" spans="1:14" hidden="1" x14ac:dyDescent="0.25">
      <c r="A357" s="224" t="s">
        <v>17216</v>
      </c>
      <c r="B357" s="225">
        <v>45751</v>
      </c>
      <c r="C357" s="218">
        <v>1213103400</v>
      </c>
      <c r="D357" s="260" t="s">
        <v>9795</v>
      </c>
      <c r="E357" s="218">
        <v>1</v>
      </c>
      <c r="F357" s="221">
        <v>80</v>
      </c>
      <c r="G357" s="221">
        <f t="shared" si="5"/>
        <v>80</v>
      </c>
      <c r="H357" s="218">
        <v>38279</v>
      </c>
      <c r="I357" s="220">
        <v>45769</v>
      </c>
      <c r="J357" s="222" t="s">
        <v>15528</v>
      </c>
      <c r="K357" s="195" t="s">
        <v>11406</v>
      </c>
      <c r="L357" s="161" t="s">
        <v>15613</v>
      </c>
      <c r="M357" s="117" t="s">
        <v>10282</v>
      </c>
      <c r="N357" s="352">
        <v>45810</v>
      </c>
    </row>
    <row r="358" spans="1:14" hidden="1" x14ac:dyDescent="0.25">
      <c r="A358" s="224" t="s">
        <v>17216</v>
      </c>
      <c r="B358" s="225">
        <v>45751</v>
      </c>
      <c r="C358" s="218">
        <v>1214102970</v>
      </c>
      <c r="D358" s="260" t="s">
        <v>9793</v>
      </c>
      <c r="E358" s="218">
        <v>1</v>
      </c>
      <c r="F358" s="221">
        <v>1350</v>
      </c>
      <c r="G358" s="221">
        <f t="shared" si="5"/>
        <v>1350</v>
      </c>
      <c r="H358" s="218">
        <v>38279</v>
      </c>
      <c r="I358" s="220">
        <v>45769</v>
      </c>
      <c r="J358" s="222" t="s">
        <v>15528</v>
      </c>
      <c r="K358" s="195" t="s">
        <v>11406</v>
      </c>
      <c r="L358" s="161" t="s">
        <v>15613</v>
      </c>
      <c r="M358" s="117" t="s">
        <v>10282</v>
      </c>
      <c r="N358" s="352">
        <v>45810</v>
      </c>
    </row>
    <row r="359" spans="1:14" hidden="1" x14ac:dyDescent="0.25">
      <c r="A359" s="224" t="s">
        <v>17216</v>
      </c>
      <c r="B359" s="225">
        <v>45751</v>
      </c>
      <c r="C359" s="218">
        <v>1214102980</v>
      </c>
      <c r="D359" s="260" t="s">
        <v>9790</v>
      </c>
      <c r="E359" s="218">
        <v>1</v>
      </c>
      <c r="F359" s="221">
        <v>110</v>
      </c>
      <c r="G359" s="221">
        <f t="shared" si="5"/>
        <v>110</v>
      </c>
      <c r="H359" s="218">
        <v>38279</v>
      </c>
      <c r="I359" s="220">
        <v>45769</v>
      </c>
      <c r="J359" s="222" t="s">
        <v>15528</v>
      </c>
      <c r="K359" s="195" t="s">
        <v>11406</v>
      </c>
      <c r="L359" s="161" t="s">
        <v>15613</v>
      </c>
      <c r="M359" s="117" t="s">
        <v>10282</v>
      </c>
      <c r="N359" s="352">
        <v>45810</v>
      </c>
    </row>
    <row r="360" spans="1:14" hidden="1" x14ac:dyDescent="0.25">
      <c r="A360" s="224" t="s">
        <v>17216</v>
      </c>
      <c r="B360" s="225">
        <v>45751</v>
      </c>
      <c r="C360" s="218">
        <v>1214102990</v>
      </c>
      <c r="D360" s="260" t="s">
        <v>15335</v>
      </c>
      <c r="E360" s="218">
        <v>1</v>
      </c>
      <c r="F360" s="221">
        <v>80</v>
      </c>
      <c r="G360" s="221">
        <f t="shared" si="5"/>
        <v>80</v>
      </c>
      <c r="H360" s="218">
        <v>38279</v>
      </c>
      <c r="I360" s="220">
        <v>45769</v>
      </c>
      <c r="J360" s="222" t="s">
        <v>15528</v>
      </c>
      <c r="K360" s="195" t="s">
        <v>11406</v>
      </c>
      <c r="L360" s="161" t="s">
        <v>15613</v>
      </c>
      <c r="M360" s="117" t="s">
        <v>10282</v>
      </c>
      <c r="N360" s="352">
        <v>45810</v>
      </c>
    </row>
    <row r="361" spans="1:14" hidden="1" x14ac:dyDescent="0.25">
      <c r="A361" s="224" t="s">
        <v>17216</v>
      </c>
      <c r="B361" s="225">
        <v>45751</v>
      </c>
      <c r="C361" s="218">
        <v>1219106790</v>
      </c>
      <c r="D361" s="260" t="s">
        <v>9796</v>
      </c>
      <c r="E361" s="218">
        <v>1</v>
      </c>
      <c r="F361" s="221">
        <v>1.63</v>
      </c>
      <c r="G361" s="221">
        <f t="shared" si="5"/>
        <v>1.63</v>
      </c>
      <c r="H361" s="218">
        <v>38279</v>
      </c>
      <c r="I361" s="220">
        <v>45769</v>
      </c>
      <c r="J361" s="222" t="s">
        <v>15528</v>
      </c>
      <c r="K361" s="195" t="s">
        <v>11406</v>
      </c>
      <c r="L361" s="161" t="s">
        <v>15613</v>
      </c>
      <c r="M361" s="117" t="s">
        <v>10282</v>
      </c>
      <c r="N361" s="352">
        <v>45810</v>
      </c>
    </row>
    <row r="362" spans="1:14" hidden="1" x14ac:dyDescent="0.25">
      <c r="A362" s="224" t="s">
        <v>17216</v>
      </c>
      <c r="B362" s="225">
        <v>45751</v>
      </c>
      <c r="C362" s="218">
        <v>1219106800</v>
      </c>
      <c r="D362" s="260" t="s">
        <v>9797</v>
      </c>
      <c r="E362" s="218">
        <v>1</v>
      </c>
      <c r="F362" s="221">
        <v>20</v>
      </c>
      <c r="G362" s="221">
        <f t="shared" si="5"/>
        <v>20</v>
      </c>
      <c r="H362" s="218">
        <v>38279</v>
      </c>
      <c r="I362" s="220">
        <v>45769</v>
      </c>
      <c r="J362" s="222" t="s">
        <v>15528</v>
      </c>
      <c r="K362" s="195" t="s">
        <v>11406</v>
      </c>
      <c r="L362" s="161" t="s">
        <v>15613</v>
      </c>
      <c r="M362" s="117" t="s">
        <v>10282</v>
      </c>
      <c r="N362" s="352">
        <v>45810</v>
      </c>
    </row>
    <row r="363" spans="1:14" hidden="1" x14ac:dyDescent="0.25">
      <c r="A363" s="224" t="s">
        <v>17283</v>
      </c>
      <c r="B363" s="225">
        <v>45754</v>
      </c>
      <c r="C363" s="218">
        <v>1112102170</v>
      </c>
      <c r="D363" s="260" t="s">
        <v>6771</v>
      </c>
      <c r="E363" s="218">
        <v>20</v>
      </c>
      <c r="F363" s="221">
        <v>43.5</v>
      </c>
      <c r="G363" s="221">
        <f t="shared" si="5"/>
        <v>870</v>
      </c>
      <c r="H363" s="218">
        <v>38246</v>
      </c>
      <c r="I363" s="220">
        <v>45756</v>
      </c>
      <c r="J363" s="222" t="s">
        <v>11411</v>
      </c>
      <c r="K363" s="195" t="s">
        <v>11423</v>
      </c>
      <c r="L363" s="161" t="s">
        <v>15452</v>
      </c>
      <c r="M363" s="117" t="s">
        <v>10282</v>
      </c>
      <c r="N363" s="352">
        <v>45770</v>
      </c>
    </row>
    <row r="364" spans="1:14" hidden="1" x14ac:dyDescent="0.25">
      <c r="A364" s="224" t="s">
        <v>16288</v>
      </c>
      <c r="B364" s="225">
        <v>45755</v>
      </c>
      <c r="C364" s="218">
        <v>1519101030</v>
      </c>
      <c r="D364" s="260" t="s">
        <v>8917</v>
      </c>
      <c r="E364" s="218">
        <v>1</v>
      </c>
      <c r="F364" s="221">
        <v>2100</v>
      </c>
      <c r="G364" s="221">
        <f t="shared" si="5"/>
        <v>2100</v>
      </c>
      <c r="H364" s="218">
        <v>38659</v>
      </c>
      <c r="I364" s="220">
        <v>45793</v>
      </c>
      <c r="J364" s="222" t="s">
        <v>11409</v>
      </c>
      <c r="K364" s="195" t="s">
        <v>11406</v>
      </c>
      <c r="L364" s="161" t="s">
        <v>17015</v>
      </c>
      <c r="M364" s="117" t="s">
        <v>10282</v>
      </c>
      <c r="N364" s="352">
        <v>45974</v>
      </c>
    </row>
    <row r="365" spans="1:14" hidden="1" x14ac:dyDescent="0.25">
      <c r="A365" s="224" t="s">
        <v>16289</v>
      </c>
      <c r="B365" s="225">
        <v>45762</v>
      </c>
      <c r="C365" s="218">
        <v>1123100000</v>
      </c>
      <c r="D365" s="260" t="s">
        <v>6552</v>
      </c>
      <c r="E365" s="218">
        <v>750</v>
      </c>
      <c r="F365" s="221">
        <v>12</v>
      </c>
      <c r="G365" s="221">
        <f t="shared" si="5"/>
        <v>9000</v>
      </c>
      <c r="H365" s="218">
        <v>38995</v>
      </c>
      <c r="I365" s="220">
        <v>45824</v>
      </c>
      <c r="J365" s="222" t="s">
        <v>15668</v>
      </c>
      <c r="K365" s="195" t="s">
        <v>11406</v>
      </c>
      <c r="L365" s="161" t="s">
        <v>16918</v>
      </c>
      <c r="M365" s="117" t="s">
        <v>10282</v>
      </c>
      <c r="N365" s="352">
        <v>45943</v>
      </c>
    </row>
    <row r="366" spans="1:14" hidden="1" x14ac:dyDescent="0.25">
      <c r="A366" s="224" t="s">
        <v>16289</v>
      </c>
      <c r="B366" s="225">
        <v>45762</v>
      </c>
      <c r="C366" s="218">
        <v>1513100320</v>
      </c>
      <c r="D366" s="260" t="s">
        <v>6917</v>
      </c>
      <c r="E366" s="218">
        <v>4500</v>
      </c>
      <c r="F366" s="221">
        <v>8</v>
      </c>
      <c r="G366" s="221">
        <f t="shared" ref="G366:G429" si="6">+E366*F366</f>
        <v>36000</v>
      </c>
      <c r="H366" s="218">
        <v>38995</v>
      </c>
      <c r="I366" s="220">
        <v>45824</v>
      </c>
      <c r="J366" s="222" t="s">
        <v>15668</v>
      </c>
      <c r="K366" s="195" t="s">
        <v>11406</v>
      </c>
      <c r="L366" s="161" t="s">
        <v>17013</v>
      </c>
      <c r="M366" s="117" t="s">
        <v>10282</v>
      </c>
      <c r="N366" s="352">
        <v>45974</v>
      </c>
    </row>
    <row r="367" spans="1:14" hidden="1" x14ac:dyDescent="0.25">
      <c r="A367" s="224" t="s">
        <v>16290</v>
      </c>
      <c r="B367" s="225">
        <v>45764</v>
      </c>
      <c r="C367" s="218">
        <v>1219100040</v>
      </c>
      <c r="D367" s="260" t="s">
        <v>8303</v>
      </c>
      <c r="E367" s="218">
        <v>2</v>
      </c>
      <c r="F367" s="221">
        <v>414.04</v>
      </c>
      <c r="G367" s="221">
        <f t="shared" si="6"/>
        <v>828.08</v>
      </c>
      <c r="H367" s="218">
        <v>38346</v>
      </c>
      <c r="I367" s="220">
        <v>45768</v>
      </c>
      <c r="J367" s="222" t="s">
        <v>16416</v>
      </c>
      <c r="K367" s="195" t="s">
        <v>15444</v>
      </c>
      <c r="L367" s="161" t="s">
        <v>16418</v>
      </c>
      <c r="M367" s="117" t="s">
        <v>10282</v>
      </c>
      <c r="N367" s="352">
        <v>45848</v>
      </c>
    </row>
    <row r="368" spans="1:14" hidden="1" x14ac:dyDescent="0.25">
      <c r="A368" s="224" t="s">
        <v>17284</v>
      </c>
      <c r="B368" s="225">
        <v>45769</v>
      </c>
      <c r="C368" s="218">
        <v>1519101540</v>
      </c>
      <c r="D368" s="260" t="s">
        <v>15422</v>
      </c>
      <c r="E368" s="218">
        <v>1</v>
      </c>
      <c r="F368" s="221">
        <v>1550.96</v>
      </c>
      <c r="G368" s="221">
        <f t="shared" si="6"/>
        <v>1550.96</v>
      </c>
      <c r="H368" s="218">
        <v>38389</v>
      </c>
      <c r="I368" s="220">
        <v>45771</v>
      </c>
      <c r="J368" s="222" t="s">
        <v>11411</v>
      </c>
      <c r="K368" s="195" t="s">
        <v>11803</v>
      </c>
      <c r="L368" s="161" t="s">
        <v>15495</v>
      </c>
      <c r="M368" s="117" t="s">
        <v>10282</v>
      </c>
      <c r="N368" s="352">
        <v>45777</v>
      </c>
    </row>
    <row r="369" spans="1:14" hidden="1" x14ac:dyDescent="0.25">
      <c r="A369" s="224" t="s">
        <v>16291</v>
      </c>
      <c r="B369" s="225">
        <v>45769</v>
      </c>
      <c r="C369" s="218">
        <v>1526104030</v>
      </c>
      <c r="D369" s="260" t="s">
        <v>12039</v>
      </c>
      <c r="E369" s="218">
        <v>10</v>
      </c>
      <c r="F369" s="221">
        <v>42.27</v>
      </c>
      <c r="G369" s="221">
        <f t="shared" si="6"/>
        <v>422.70000000000005</v>
      </c>
      <c r="H369" s="218">
        <v>38469</v>
      </c>
      <c r="I369" s="220">
        <v>45776</v>
      </c>
      <c r="J369" s="222" t="s">
        <v>11428</v>
      </c>
      <c r="K369" s="195" t="s">
        <v>11429</v>
      </c>
      <c r="L369" s="161"/>
      <c r="M369" s="117" t="s">
        <v>11870</v>
      </c>
      <c r="N369" s="352"/>
    </row>
    <row r="370" spans="1:14" hidden="1" x14ac:dyDescent="0.25">
      <c r="A370" s="224" t="s">
        <v>16291</v>
      </c>
      <c r="B370" s="225">
        <v>45769</v>
      </c>
      <c r="C370" s="218">
        <v>1526115420</v>
      </c>
      <c r="D370" s="260" t="s">
        <v>9478</v>
      </c>
      <c r="E370" s="218">
        <v>10</v>
      </c>
      <c r="F370" s="221">
        <v>61.58</v>
      </c>
      <c r="G370" s="221">
        <f t="shared" si="6"/>
        <v>615.79999999999995</v>
      </c>
      <c r="H370" s="218">
        <v>38469</v>
      </c>
      <c r="I370" s="220">
        <v>45776</v>
      </c>
      <c r="J370" s="222" t="s">
        <v>11428</v>
      </c>
      <c r="K370" s="195" t="s">
        <v>11429</v>
      </c>
      <c r="L370" s="161"/>
      <c r="M370" s="117" t="s">
        <v>11870</v>
      </c>
      <c r="N370" s="352"/>
    </row>
    <row r="371" spans="1:14" hidden="1" x14ac:dyDescent="0.25">
      <c r="A371" s="224" t="s">
        <v>16291</v>
      </c>
      <c r="B371" s="225">
        <v>45769</v>
      </c>
      <c r="C371" s="218">
        <v>1526115430</v>
      </c>
      <c r="D371" s="260" t="s">
        <v>9479</v>
      </c>
      <c r="E371" s="218">
        <v>10</v>
      </c>
      <c r="F371" s="221">
        <v>56.53</v>
      </c>
      <c r="G371" s="221">
        <f t="shared" si="6"/>
        <v>565.29999999999995</v>
      </c>
      <c r="H371" s="218">
        <v>38469</v>
      </c>
      <c r="I371" s="220">
        <v>45776</v>
      </c>
      <c r="J371" s="222" t="s">
        <v>11428</v>
      </c>
      <c r="K371" s="195" t="s">
        <v>11429</v>
      </c>
      <c r="L371" s="161"/>
      <c r="M371" s="117" t="s">
        <v>11870</v>
      </c>
      <c r="N371" s="352"/>
    </row>
    <row r="372" spans="1:14" hidden="1" x14ac:dyDescent="0.25">
      <c r="A372" s="224" t="s">
        <v>16291</v>
      </c>
      <c r="B372" s="225">
        <v>45769</v>
      </c>
      <c r="C372" s="218">
        <v>1526115450</v>
      </c>
      <c r="D372" s="260" t="s">
        <v>9481</v>
      </c>
      <c r="E372" s="218">
        <v>10</v>
      </c>
      <c r="F372" s="221">
        <v>65.95</v>
      </c>
      <c r="G372" s="221">
        <f t="shared" si="6"/>
        <v>659.5</v>
      </c>
      <c r="H372" s="218">
        <v>38469</v>
      </c>
      <c r="I372" s="220">
        <v>45776</v>
      </c>
      <c r="J372" s="222" t="s">
        <v>11428</v>
      </c>
      <c r="K372" s="195" t="s">
        <v>11429</v>
      </c>
      <c r="L372" s="161"/>
      <c r="M372" s="117" t="s">
        <v>11870</v>
      </c>
      <c r="N372" s="352"/>
    </row>
    <row r="373" spans="1:14" hidden="1" x14ac:dyDescent="0.25">
      <c r="A373" s="224" t="s">
        <v>16292</v>
      </c>
      <c r="B373" s="225">
        <v>45769</v>
      </c>
      <c r="C373" s="218">
        <v>1810104310</v>
      </c>
      <c r="D373" s="260" t="s">
        <v>7368</v>
      </c>
      <c r="E373" s="218">
        <v>300</v>
      </c>
      <c r="F373" s="221">
        <v>4.33</v>
      </c>
      <c r="G373" s="221">
        <f t="shared" si="6"/>
        <v>1299</v>
      </c>
      <c r="H373" s="218">
        <v>38470</v>
      </c>
      <c r="I373" s="220">
        <v>45776</v>
      </c>
      <c r="J373" s="222" t="s">
        <v>11411</v>
      </c>
      <c r="K373" s="195" t="s">
        <v>11406</v>
      </c>
      <c r="L373" s="161" t="s">
        <v>16644</v>
      </c>
      <c r="M373" s="117" t="s">
        <v>10282</v>
      </c>
      <c r="N373" s="352">
        <v>45897</v>
      </c>
    </row>
    <row r="374" spans="1:14" hidden="1" x14ac:dyDescent="0.25">
      <c r="A374" s="224" t="s">
        <v>16292</v>
      </c>
      <c r="B374" s="225">
        <v>45769</v>
      </c>
      <c r="C374" s="218">
        <v>1810104340</v>
      </c>
      <c r="D374" s="260" t="s">
        <v>7998</v>
      </c>
      <c r="E374" s="218">
        <v>100</v>
      </c>
      <c r="F374" s="221">
        <v>5.55</v>
      </c>
      <c r="G374" s="221">
        <f t="shared" si="6"/>
        <v>555</v>
      </c>
      <c r="H374" s="218">
        <v>38470</v>
      </c>
      <c r="I374" s="220">
        <v>45776</v>
      </c>
      <c r="J374" s="222" t="s">
        <v>11411</v>
      </c>
      <c r="K374" s="195" t="s">
        <v>11406</v>
      </c>
      <c r="L374" s="161" t="s">
        <v>16644</v>
      </c>
      <c r="M374" s="117" t="s">
        <v>10282</v>
      </c>
      <c r="N374" s="352">
        <v>45897</v>
      </c>
    </row>
    <row r="375" spans="1:14" hidden="1" x14ac:dyDescent="0.25">
      <c r="A375" s="224" t="s">
        <v>16292</v>
      </c>
      <c r="B375" s="225">
        <v>45769</v>
      </c>
      <c r="C375" s="218">
        <v>1810104390</v>
      </c>
      <c r="D375" s="260" t="s">
        <v>10532</v>
      </c>
      <c r="E375" s="218">
        <v>500</v>
      </c>
      <c r="F375" s="221">
        <v>3.41</v>
      </c>
      <c r="G375" s="221">
        <f t="shared" si="6"/>
        <v>1705</v>
      </c>
      <c r="H375" s="218">
        <v>38470</v>
      </c>
      <c r="I375" s="220">
        <v>45776</v>
      </c>
      <c r="J375" s="222" t="s">
        <v>11411</v>
      </c>
      <c r="K375" s="195" t="s">
        <v>11406</v>
      </c>
      <c r="L375" s="161" t="s">
        <v>16644</v>
      </c>
      <c r="M375" s="117" t="s">
        <v>10282</v>
      </c>
      <c r="N375" s="352">
        <v>45897</v>
      </c>
    </row>
    <row r="376" spans="1:14" hidden="1" x14ac:dyDescent="0.25">
      <c r="A376" s="224" t="s">
        <v>16292</v>
      </c>
      <c r="B376" s="225">
        <v>45769</v>
      </c>
      <c r="C376" s="218">
        <v>1810104410</v>
      </c>
      <c r="D376" s="260" t="s">
        <v>10533</v>
      </c>
      <c r="E376" s="218">
        <v>500</v>
      </c>
      <c r="F376" s="221">
        <v>7.35</v>
      </c>
      <c r="G376" s="221">
        <f t="shared" si="6"/>
        <v>3675</v>
      </c>
      <c r="H376" s="218">
        <v>38470</v>
      </c>
      <c r="I376" s="220">
        <v>45776</v>
      </c>
      <c r="J376" s="222" t="s">
        <v>11411</v>
      </c>
      <c r="K376" s="195" t="s">
        <v>11406</v>
      </c>
      <c r="L376" s="161" t="s">
        <v>16644</v>
      </c>
      <c r="M376" s="117" t="s">
        <v>10282</v>
      </c>
      <c r="N376" s="352">
        <v>45897</v>
      </c>
    </row>
    <row r="377" spans="1:14" hidden="1" x14ac:dyDescent="0.25">
      <c r="A377" s="224" t="s">
        <v>16292</v>
      </c>
      <c r="B377" s="225">
        <v>45769</v>
      </c>
      <c r="C377" s="218">
        <v>1810105230</v>
      </c>
      <c r="D377" s="260" t="s">
        <v>6572</v>
      </c>
      <c r="E377" s="218">
        <v>1000</v>
      </c>
      <c r="F377" s="221">
        <v>0.99</v>
      </c>
      <c r="G377" s="221">
        <f t="shared" si="6"/>
        <v>990</v>
      </c>
      <c r="H377" s="218">
        <v>38470</v>
      </c>
      <c r="I377" s="220">
        <v>45776</v>
      </c>
      <c r="J377" s="222" t="s">
        <v>11411</v>
      </c>
      <c r="K377" s="195" t="s">
        <v>11406</v>
      </c>
      <c r="L377" s="161" t="s">
        <v>16644</v>
      </c>
      <c r="M377" s="117" t="s">
        <v>10282</v>
      </c>
      <c r="N377" s="352">
        <v>45897</v>
      </c>
    </row>
    <row r="378" spans="1:14" hidden="1" x14ac:dyDescent="0.25">
      <c r="A378" s="224" t="s">
        <v>16293</v>
      </c>
      <c r="B378" s="225">
        <v>45769</v>
      </c>
      <c r="C378" s="218">
        <v>1316103580</v>
      </c>
      <c r="D378" s="260" t="s">
        <v>7136</v>
      </c>
      <c r="E378" s="218">
        <v>200</v>
      </c>
      <c r="F378" s="221">
        <v>16.14</v>
      </c>
      <c r="G378" s="221">
        <f t="shared" si="6"/>
        <v>3228</v>
      </c>
      <c r="H378" s="218">
        <v>38471</v>
      </c>
      <c r="I378" s="220">
        <v>45776</v>
      </c>
      <c r="J378" s="222" t="s">
        <v>11418</v>
      </c>
      <c r="K378" s="195" t="s">
        <v>11406</v>
      </c>
      <c r="L378" s="161" t="s">
        <v>16915</v>
      </c>
      <c r="M378" s="117" t="s">
        <v>10282</v>
      </c>
      <c r="N378" s="352">
        <v>45943</v>
      </c>
    </row>
    <row r="379" spans="1:14" hidden="1" x14ac:dyDescent="0.25">
      <c r="A379" s="224" t="s">
        <v>16293</v>
      </c>
      <c r="B379" s="225">
        <v>45769</v>
      </c>
      <c r="C379" s="218">
        <v>1316103600</v>
      </c>
      <c r="D379" s="260" t="s">
        <v>7140</v>
      </c>
      <c r="E379" s="218">
        <v>150</v>
      </c>
      <c r="F379" s="221">
        <v>31.82</v>
      </c>
      <c r="G379" s="221">
        <f t="shared" si="6"/>
        <v>4773</v>
      </c>
      <c r="H379" s="218">
        <v>38471</v>
      </c>
      <c r="I379" s="220">
        <v>45776</v>
      </c>
      <c r="J379" s="222" t="s">
        <v>11418</v>
      </c>
      <c r="K379" s="195" t="s">
        <v>11406</v>
      </c>
      <c r="L379" s="161" t="s">
        <v>16915</v>
      </c>
      <c r="M379" s="117" t="s">
        <v>10282</v>
      </c>
      <c r="N379" s="352">
        <v>45943</v>
      </c>
    </row>
    <row r="380" spans="1:14" hidden="1" x14ac:dyDescent="0.25">
      <c r="A380" s="224" t="s">
        <v>16294</v>
      </c>
      <c r="B380" s="225">
        <v>45769</v>
      </c>
      <c r="C380" s="218">
        <v>1112100610</v>
      </c>
      <c r="D380" s="260" t="s">
        <v>7404</v>
      </c>
      <c r="E380" s="218">
        <v>300</v>
      </c>
      <c r="F380" s="221">
        <v>0.1</v>
      </c>
      <c r="G380" s="221">
        <f t="shared" si="6"/>
        <v>30</v>
      </c>
      <c r="H380" s="218">
        <v>38472</v>
      </c>
      <c r="I380" s="220">
        <v>45776</v>
      </c>
      <c r="J380" s="222" t="s">
        <v>11411</v>
      </c>
      <c r="K380" s="195" t="s">
        <v>11406</v>
      </c>
      <c r="L380" s="161" t="s">
        <v>16644</v>
      </c>
      <c r="M380" s="117" t="s">
        <v>10282</v>
      </c>
      <c r="N380" s="352">
        <v>45897</v>
      </c>
    </row>
    <row r="381" spans="1:14" hidden="1" x14ac:dyDescent="0.25">
      <c r="A381" s="224" t="s">
        <v>16294</v>
      </c>
      <c r="B381" s="225">
        <v>45769</v>
      </c>
      <c r="C381" s="218">
        <v>1112102170</v>
      </c>
      <c r="D381" s="260" t="s">
        <v>6771</v>
      </c>
      <c r="E381" s="218">
        <v>100</v>
      </c>
      <c r="F381" s="221">
        <v>13</v>
      </c>
      <c r="G381" s="221">
        <f t="shared" si="6"/>
        <v>1300</v>
      </c>
      <c r="H381" s="218">
        <v>38472</v>
      </c>
      <c r="I381" s="220">
        <v>45776</v>
      </c>
      <c r="J381" s="222" t="s">
        <v>11411</v>
      </c>
      <c r="K381" s="195" t="s">
        <v>11406</v>
      </c>
      <c r="L381" s="161" t="s">
        <v>16644</v>
      </c>
      <c r="M381" s="117" t="s">
        <v>10282</v>
      </c>
      <c r="N381" s="352">
        <v>45897</v>
      </c>
    </row>
    <row r="382" spans="1:14" hidden="1" x14ac:dyDescent="0.25">
      <c r="A382" s="224" t="s">
        <v>16294</v>
      </c>
      <c r="B382" s="225">
        <v>45769</v>
      </c>
      <c r="C382" s="218">
        <v>1113100220</v>
      </c>
      <c r="D382" s="260" t="s">
        <v>8599</v>
      </c>
      <c r="E382" s="218">
        <v>18</v>
      </c>
      <c r="F382" s="221">
        <v>15</v>
      </c>
      <c r="G382" s="221">
        <f t="shared" si="6"/>
        <v>270</v>
      </c>
      <c r="H382" s="218">
        <v>38472</v>
      </c>
      <c r="I382" s="220">
        <v>45776</v>
      </c>
      <c r="J382" s="222" t="s">
        <v>11411</v>
      </c>
      <c r="K382" s="195" t="s">
        <v>11406</v>
      </c>
      <c r="L382" s="161" t="s">
        <v>16644</v>
      </c>
      <c r="M382" s="117" t="s">
        <v>10282</v>
      </c>
      <c r="N382" s="352">
        <v>45897</v>
      </c>
    </row>
    <row r="383" spans="1:14" hidden="1" x14ac:dyDescent="0.25">
      <c r="A383" s="224" t="s">
        <v>16294</v>
      </c>
      <c r="B383" s="225">
        <v>45769</v>
      </c>
      <c r="C383" s="218">
        <v>1120100050</v>
      </c>
      <c r="D383" s="260" t="s">
        <v>7612</v>
      </c>
      <c r="E383" s="218">
        <v>10</v>
      </c>
      <c r="F383" s="221">
        <v>713</v>
      </c>
      <c r="G383" s="221">
        <f t="shared" si="6"/>
        <v>7130</v>
      </c>
      <c r="H383" s="218">
        <v>38472</v>
      </c>
      <c r="I383" s="220">
        <v>45776</v>
      </c>
      <c r="J383" s="222" t="s">
        <v>11411</v>
      </c>
      <c r="K383" s="195" t="s">
        <v>11406</v>
      </c>
      <c r="L383" s="161" t="s">
        <v>18144</v>
      </c>
      <c r="M383" s="117" t="s">
        <v>10282</v>
      </c>
      <c r="N383" s="352">
        <v>45943</v>
      </c>
    </row>
    <row r="384" spans="1:14" hidden="1" x14ac:dyDescent="0.25">
      <c r="A384" s="224" t="s">
        <v>16294</v>
      </c>
      <c r="B384" s="225">
        <v>45769</v>
      </c>
      <c r="C384" s="218">
        <v>1514100040</v>
      </c>
      <c r="D384" s="260" t="s">
        <v>6793</v>
      </c>
      <c r="E384" s="218">
        <v>6</v>
      </c>
      <c r="F384" s="221">
        <v>124</v>
      </c>
      <c r="G384" s="221">
        <f t="shared" si="6"/>
        <v>744</v>
      </c>
      <c r="H384" s="218">
        <v>38472</v>
      </c>
      <c r="I384" s="220">
        <v>45776</v>
      </c>
      <c r="J384" s="222" t="s">
        <v>11411</v>
      </c>
      <c r="K384" s="195" t="s">
        <v>11406</v>
      </c>
      <c r="L384" s="161" t="s">
        <v>16644</v>
      </c>
      <c r="M384" s="117" t="s">
        <v>10282</v>
      </c>
      <c r="N384" s="352">
        <v>45897</v>
      </c>
    </row>
    <row r="385" spans="1:14" hidden="1" x14ac:dyDescent="0.25">
      <c r="A385" s="224" t="s">
        <v>16295</v>
      </c>
      <c r="B385" s="225">
        <v>45769</v>
      </c>
      <c r="C385" s="218">
        <v>1112102150</v>
      </c>
      <c r="D385" s="260" t="s">
        <v>6545</v>
      </c>
      <c r="E385" s="218">
        <v>30</v>
      </c>
      <c r="F385" s="221">
        <v>121.28</v>
      </c>
      <c r="G385" s="221">
        <f t="shared" si="6"/>
        <v>3638.4</v>
      </c>
      <c r="H385" s="218">
        <v>38473</v>
      </c>
      <c r="I385" s="220">
        <v>45776</v>
      </c>
      <c r="J385" s="222" t="s">
        <v>11411</v>
      </c>
      <c r="K385" s="195" t="s">
        <v>11406</v>
      </c>
      <c r="L385" s="161" t="s">
        <v>16644</v>
      </c>
      <c r="M385" s="50" t="s">
        <v>10282</v>
      </c>
      <c r="N385" s="162">
        <v>45897</v>
      </c>
    </row>
    <row r="386" spans="1:14" hidden="1" x14ac:dyDescent="0.25">
      <c r="A386" s="224" t="s">
        <v>16295</v>
      </c>
      <c r="B386" s="225">
        <v>45769</v>
      </c>
      <c r="C386" s="218">
        <v>1524100370</v>
      </c>
      <c r="D386" s="260" t="s">
        <v>6591</v>
      </c>
      <c r="E386" s="218">
        <v>3</v>
      </c>
      <c r="F386" s="221">
        <v>875</v>
      </c>
      <c r="G386" s="221">
        <f t="shared" si="6"/>
        <v>2625</v>
      </c>
      <c r="H386" s="218">
        <v>38473</v>
      </c>
      <c r="I386" s="220">
        <v>45776</v>
      </c>
      <c r="J386" s="222" t="s">
        <v>11411</v>
      </c>
      <c r="K386" s="195" t="s">
        <v>11406</v>
      </c>
      <c r="L386" s="161" t="s">
        <v>17012</v>
      </c>
      <c r="M386" s="117" t="s">
        <v>10282</v>
      </c>
      <c r="N386" s="352">
        <v>45974</v>
      </c>
    </row>
    <row r="387" spans="1:14" hidden="1" x14ac:dyDescent="0.25">
      <c r="A387" s="224" t="s">
        <v>16296</v>
      </c>
      <c r="B387" s="225">
        <v>45769</v>
      </c>
      <c r="C387" s="218">
        <v>1113102670</v>
      </c>
      <c r="D387" s="260" t="s">
        <v>11395</v>
      </c>
      <c r="E387" s="218">
        <v>1</v>
      </c>
      <c r="F387" s="221">
        <v>2253</v>
      </c>
      <c r="G387" s="221">
        <f t="shared" si="6"/>
        <v>2253</v>
      </c>
      <c r="H387" s="218">
        <v>38481</v>
      </c>
      <c r="I387" s="220">
        <v>45776</v>
      </c>
      <c r="J387" s="222" t="s">
        <v>11411</v>
      </c>
      <c r="K387" s="195" t="s">
        <v>11406</v>
      </c>
      <c r="L387" s="161" t="s">
        <v>17917</v>
      </c>
      <c r="M387" s="117" t="s">
        <v>10282</v>
      </c>
      <c r="N387" s="352">
        <v>46018</v>
      </c>
    </row>
    <row r="388" spans="1:14" hidden="1" x14ac:dyDescent="0.25">
      <c r="A388" s="224" t="s">
        <v>16296</v>
      </c>
      <c r="B388" s="225">
        <v>45769</v>
      </c>
      <c r="C388" s="218">
        <v>1515100380</v>
      </c>
      <c r="D388" s="260" t="s">
        <v>8469</v>
      </c>
      <c r="E388" s="218">
        <v>2</v>
      </c>
      <c r="F388" s="221">
        <v>2908</v>
      </c>
      <c r="G388" s="221">
        <f t="shared" si="6"/>
        <v>5816</v>
      </c>
      <c r="H388" s="218">
        <v>38481</v>
      </c>
      <c r="I388" s="220">
        <v>45776</v>
      </c>
      <c r="J388" s="222" t="s">
        <v>11411</v>
      </c>
      <c r="K388" s="195" t="s">
        <v>11406</v>
      </c>
      <c r="L388" s="161" t="s">
        <v>16918</v>
      </c>
      <c r="M388" s="117" t="s">
        <v>10282</v>
      </c>
      <c r="N388" s="352">
        <v>45943</v>
      </c>
    </row>
    <row r="389" spans="1:14" hidden="1" x14ac:dyDescent="0.25">
      <c r="A389" s="224" t="s">
        <v>17285</v>
      </c>
      <c r="B389" s="225">
        <v>45770</v>
      </c>
      <c r="C389" s="218">
        <v>1519101550</v>
      </c>
      <c r="D389" s="260" t="s">
        <v>6520</v>
      </c>
      <c r="E389" s="218">
        <v>1</v>
      </c>
      <c r="F389" s="221">
        <v>788</v>
      </c>
      <c r="G389" s="221">
        <f t="shared" si="6"/>
        <v>788</v>
      </c>
      <c r="H389" s="218">
        <v>38395</v>
      </c>
      <c r="I389" s="220">
        <v>45772</v>
      </c>
      <c r="J389" s="222" t="s">
        <v>11411</v>
      </c>
      <c r="K389" s="195" t="s">
        <v>11423</v>
      </c>
      <c r="L389" s="161" t="s">
        <v>15735</v>
      </c>
      <c r="M389" s="117" t="s">
        <v>10282</v>
      </c>
      <c r="N389" s="352">
        <v>45813</v>
      </c>
    </row>
    <row r="390" spans="1:14" hidden="1" x14ac:dyDescent="0.25">
      <c r="A390" s="224" t="s">
        <v>17286</v>
      </c>
      <c r="B390" s="225">
        <v>45776</v>
      </c>
      <c r="C390" s="218">
        <v>1515100380</v>
      </c>
      <c r="D390" s="260" t="s">
        <v>8469</v>
      </c>
      <c r="E390" s="218">
        <v>3</v>
      </c>
      <c r="F390" s="221">
        <v>3237</v>
      </c>
      <c r="G390" s="221">
        <f t="shared" si="6"/>
        <v>9711</v>
      </c>
      <c r="H390" s="218">
        <v>38658</v>
      </c>
      <c r="I390" s="220">
        <v>45793</v>
      </c>
      <c r="J390" s="222" t="s">
        <v>11411</v>
      </c>
      <c r="K390" s="195" t="s">
        <v>15444</v>
      </c>
      <c r="L390" s="161" t="s">
        <v>15586</v>
      </c>
      <c r="M390" s="117" t="s">
        <v>10282</v>
      </c>
      <c r="N390" s="352">
        <v>45790</v>
      </c>
    </row>
    <row r="391" spans="1:14" hidden="1" x14ac:dyDescent="0.25">
      <c r="A391" s="224" t="s">
        <v>16297</v>
      </c>
      <c r="B391" s="225">
        <v>45785</v>
      </c>
      <c r="C391" s="218">
        <v>1315101670</v>
      </c>
      <c r="D391" s="260" t="s">
        <v>6693</v>
      </c>
      <c r="E391" s="218">
        <v>5</v>
      </c>
      <c r="F391" s="221">
        <v>415</v>
      </c>
      <c r="G391" s="221">
        <f t="shared" si="6"/>
        <v>2075</v>
      </c>
      <c r="H391" s="218">
        <v>38557</v>
      </c>
      <c r="I391" s="220">
        <v>45786</v>
      </c>
      <c r="J391" s="222" t="s">
        <v>12160</v>
      </c>
      <c r="K391" s="195" t="s">
        <v>11406</v>
      </c>
      <c r="L391" s="161" t="s">
        <v>16421</v>
      </c>
      <c r="M391" s="117" t="s">
        <v>10282</v>
      </c>
      <c r="N391" s="352">
        <v>45848</v>
      </c>
    </row>
    <row r="392" spans="1:14" hidden="1" x14ac:dyDescent="0.25">
      <c r="A392" s="224" t="s">
        <v>16297</v>
      </c>
      <c r="B392" s="225">
        <v>45785</v>
      </c>
      <c r="C392" s="218">
        <v>1315103470</v>
      </c>
      <c r="D392" s="260" t="s">
        <v>7982</v>
      </c>
      <c r="E392" s="218">
        <v>5</v>
      </c>
      <c r="F392" s="221">
        <v>365</v>
      </c>
      <c r="G392" s="221">
        <f t="shared" si="6"/>
        <v>1825</v>
      </c>
      <c r="H392" s="218">
        <v>38557</v>
      </c>
      <c r="I392" s="220">
        <v>45786</v>
      </c>
      <c r="J392" s="222" t="s">
        <v>12160</v>
      </c>
      <c r="K392" s="195" t="s">
        <v>11406</v>
      </c>
      <c r="L392" s="161" t="s">
        <v>16421</v>
      </c>
      <c r="M392" s="117" t="s">
        <v>10282</v>
      </c>
      <c r="N392" s="352">
        <v>45848</v>
      </c>
    </row>
    <row r="393" spans="1:14" hidden="1" x14ac:dyDescent="0.25">
      <c r="A393" s="224" t="s">
        <v>16298</v>
      </c>
      <c r="B393" s="225">
        <v>45790</v>
      </c>
      <c r="C393" s="218">
        <v>1112103360</v>
      </c>
      <c r="D393" s="260" t="s">
        <v>7024</v>
      </c>
      <c r="E393" s="218">
        <v>18</v>
      </c>
      <c r="F393" s="221">
        <v>2985</v>
      </c>
      <c r="G393" s="221">
        <f t="shared" si="6"/>
        <v>53730</v>
      </c>
      <c r="H393" s="218">
        <v>39349</v>
      </c>
      <c r="I393" s="220">
        <v>45859</v>
      </c>
      <c r="J393" s="222" t="s">
        <v>15668</v>
      </c>
      <c r="K393" s="195" t="s">
        <v>11406</v>
      </c>
      <c r="L393" s="161" t="s">
        <v>17012</v>
      </c>
      <c r="M393" s="117" t="s">
        <v>10282</v>
      </c>
      <c r="N393" s="352">
        <v>45974</v>
      </c>
    </row>
    <row r="394" spans="1:14" hidden="1" x14ac:dyDescent="0.25">
      <c r="A394" s="224" t="s">
        <v>16298</v>
      </c>
      <c r="B394" s="225">
        <v>45790</v>
      </c>
      <c r="C394" s="218">
        <v>1112103370</v>
      </c>
      <c r="D394" s="260" t="s">
        <v>7022</v>
      </c>
      <c r="E394" s="218">
        <v>18</v>
      </c>
      <c r="F394" s="221">
        <v>3079</v>
      </c>
      <c r="G394" s="221">
        <f t="shared" si="6"/>
        <v>55422</v>
      </c>
      <c r="H394" s="218">
        <v>39349</v>
      </c>
      <c r="I394" s="220">
        <v>45859</v>
      </c>
      <c r="J394" s="222" t="s">
        <v>15668</v>
      </c>
      <c r="K394" s="195" t="s">
        <v>11406</v>
      </c>
      <c r="L394" s="161" t="s">
        <v>17012</v>
      </c>
      <c r="M394" s="117" t="s">
        <v>10282</v>
      </c>
      <c r="N394" s="352">
        <v>45974</v>
      </c>
    </row>
    <row r="395" spans="1:14" hidden="1" x14ac:dyDescent="0.25">
      <c r="A395" s="224" t="s">
        <v>17287</v>
      </c>
      <c r="B395" s="225">
        <v>45790</v>
      </c>
      <c r="C395" s="218">
        <v>1315103420</v>
      </c>
      <c r="D395" s="260" t="s">
        <v>8928</v>
      </c>
      <c r="E395" s="218">
        <v>10</v>
      </c>
      <c r="F395" s="221">
        <v>632</v>
      </c>
      <c r="G395" s="221">
        <f t="shared" si="6"/>
        <v>6320</v>
      </c>
      <c r="H395" s="218">
        <v>38637</v>
      </c>
      <c r="I395" s="220">
        <v>45792</v>
      </c>
      <c r="J395" s="222" t="s">
        <v>11426</v>
      </c>
      <c r="K395" s="195" t="s">
        <v>11427</v>
      </c>
      <c r="L395" s="161" t="s">
        <v>15843</v>
      </c>
      <c r="M395" s="117" t="s">
        <v>10282</v>
      </c>
      <c r="N395" s="352">
        <v>45845</v>
      </c>
    </row>
    <row r="396" spans="1:14" hidden="1" x14ac:dyDescent="0.25">
      <c r="A396" s="224" t="s">
        <v>17288</v>
      </c>
      <c r="B396" s="225">
        <v>45791</v>
      </c>
      <c r="C396" s="218">
        <v>1519101550</v>
      </c>
      <c r="D396" s="260" t="s">
        <v>6520</v>
      </c>
      <c r="E396" s="218">
        <v>1</v>
      </c>
      <c r="F396" s="221">
        <v>788</v>
      </c>
      <c r="G396" s="221">
        <f t="shared" si="6"/>
        <v>788</v>
      </c>
      <c r="H396" s="218">
        <v>38676</v>
      </c>
      <c r="I396" s="220">
        <v>45796</v>
      </c>
      <c r="J396" s="222" t="s">
        <v>11411</v>
      </c>
      <c r="K396" s="195" t="s">
        <v>11423</v>
      </c>
      <c r="L396" s="161" t="s">
        <v>15736</v>
      </c>
      <c r="M396" s="117" t="s">
        <v>10282</v>
      </c>
      <c r="N396" s="352">
        <v>45813</v>
      </c>
    </row>
    <row r="397" spans="1:14" hidden="1" x14ac:dyDescent="0.25">
      <c r="A397" s="224" t="s">
        <v>16260</v>
      </c>
      <c r="B397" s="225">
        <v>45804</v>
      </c>
      <c r="C397" s="218">
        <v>1512108680</v>
      </c>
      <c r="D397" s="260" t="s">
        <v>7124</v>
      </c>
      <c r="E397" s="218">
        <v>32</v>
      </c>
      <c r="F397" s="221">
        <v>200.61</v>
      </c>
      <c r="G397" s="221">
        <f t="shared" si="6"/>
        <v>6419.52</v>
      </c>
      <c r="H397" s="218">
        <v>38829</v>
      </c>
      <c r="I397" s="220">
        <v>45811</v>
      </c>
      <c r="J397" s="222" t="s">
        <v>15602</v>
      </c>
      <c r="K397" s="195" t="s">
        <v>12161</v>
      </c>
      <c r="L397" s="161" t="s">
        <v>17014</v>
      </c>
      <c r="M397" s="117" t="s">
        <v>10282</v>
      </c>
      <c r="N397" s="352">
        <v>45834</v>
      </c>
    </row>
    <row r="398" spans="1:14" hidden="1" x14ac:dyDescent="0.25">
      <c r="A398" s="224" t="s">
        <v>17289</v>
      </c>
      <c r="B398" s="225">
        <v>45804</v>
      </c>
      <c r="C398" s="218">
        <v>1214101610</v>
      </c>
      <c r="D398" s="260" t="s">
        <v>3977</v>
      </c>
      <c r="E398" s="218">
        <v>1</v>
      </c>
      <c r="F398" s="221">
        <v>8171.03</v>
      </c>
      <c r="G398" s="221">
        <f t="shared" si="6"/>
        <v>8171.03</v>
      </c>
      <c r="H398" s="218">
        <v>38830</v>
      </c>
      <c r="I398" s="220">
        <v>45810</v>
      </c>
      <c r="J398" s="222" t="s">
        <v>15602</v>
      </c>
      <c r="K398" s="195" t="s">
        <v>12161</v>
      </c>
      <c r="L398" s="161" t="s">
        <v>15916</v>
      </c>
      <c r="M398" s="117" t="s">
        <v>10282</v>
      </c>
      <c r="N398" s="352">
        <v>45856</v>
      </c>
    </row>
    <row r="399" spans="1:14" hidden="1" x14ac:dyDescent="0.25">
      <c r="A399" s="224" t="s">
        <v>17290</v>
      </c>
      <c r="B399" s="225">
        <v>45804</v>
      </c>
      <c r="C399" s="218">
        <v>1214101610</v>
      </c>
      <c r="D399" s="260" t="s">
        <v>3977</v>
      </c>
      <c r="E399" s="218">
        <v>1</v>
      </c>
      <c r="F399" s="221">
        <v>8171.03</v>
      </c>
      <c r="G399" s="221">
        <f t="shared" si="6"/>
        <v>8171.03</v>
      </c>
      <c r="H399" s="218">
        <v>38834</v>
      </c>
      <c r="I399" s="220">
        <v>45810</v>
      </c>
      <c r="J399" s="222" t="s">
        <v>15602</v>
      </c>
      <c r="K399" s="195" t="s">
        <v>12161</v>
      </c>
      <c r="L399" s="161" t="s">
        <v>15916</v>
      </c>
      <c r="M399" s="117" t="s">
        <v>10282</v>
      </c>
      <c r="N399" s="352">
        <v>45856</v>
      </c>
    </row>
    <row r="400" spans="1:14" hidden="1" x14ac:dyDescent="0.25">
      <c r="A400" s="224" t="s">
        <v>16261</v>
      </c>
      <c r="B400" s="225">
        <v>45804</v>
      </c>
      <c r="C400" s="218">
        <v>1112103780</v>
      </c>
      <c r="D400" s="260" t="s">
        <v>9129</v>
      </c>
      <c r="E400" s="218">
        <v>30</v>
      </c>
      <c r="F400" s="221">
        <v>9</v>
      </c>
      <c r="G400" s="221">
        <f t="shared" si="6"/>
        <v>270</v>
      </c>
      <c r="H400" s="218">
        <v>38831</v>
      </c>
      <c r="I400" s="220">
        <v>45810</v>
      </c>
      <c r="J400" s="222" t="s">
        <v>11411</v>
      </c>
      <c r="K400" s="195" t="s">
        <v>11406</v>
      </c>
      <c r="L400" s="161" t="s">
        <v>16918</v>
      </c>
      <c r="M400" s="117" t="s">
        <v>10282</v>
      </c>
      <c r="N400" s="352">
        <v>45943</v>
      </c>
    </row>
    <row r="401" spans="1:14" hidden="1" x14ac:dyDescent="0.25">
      <c r="A401" s="224" t="s">
        <v>16261</v>
      </c>
      <c r="B401" s="225">
        <v>45804</v>
      </c>
      <c r="C401" s="218">
        <v>1112103790</v>
      </c>
      <c r="D401" s="260" t="s">
        <v>9130</v>
      </c>
      <c r="E401" s="218">
        <v>30</v>
      </c>
      <c r="F401" s="221">
        <v>11</v>
      </c>
      <c r="G401" s="221">
        <f t="shared" si="6"/>
        <v>330</v>
      </c>
      <c r="H401" s="218">
        <v>38831</v>
      </c>
      <c r="I401" s="220">
        <v>45810</v>
      </c>
      <c r="J401" s="222" t="s">
        <v>11411</v>
      </c>
      <c r="K401" s="195" t="s">
        <v>11406</v>
      </c>
      <c r="L401" s="161" t="s">
        <v>16918</v>
      </c>
      <c r="M401" s="117" t="s">
        <v>10282</v>
      </c>
      <c r="N401" s="352">
        <v>45943</v>
      </c>
    </row>
    <row r="402" spans="1:14" hidden="1" x14ac:dyDescent="0.25">
      <c r="A402" s="224" t="s">
        <v>16261</v>
      </c>
      <c r="B402" s="225">
        <v>45804</v>
      </c>
      <c r="C402" s="218">
        <v>1114100740</v>
      </c>
      <c r="D402" s="260" t="s">
        <v>6906</v>
      </c>
      <c r="E402" s="218">
        <v>1</v>
      </c>
      <c r="F402" s="221">
        <v>1100</v>
      </c>
      <c r="G402" s="221">
        <f t="shared" si="6"/>
        <v>1100</v>
      </c>
      <c r="H402" s="218">
        <v>38831</v>
      </c>
      <c r="I402" s="220">
        <v>45810</v>
      </c>
      <c r="J402" s="222" t="s">
        <v>11411</v>
      </c>
      <c r="K402" s="195" t="s">
        <v>11406</v>
      </c>
      <c r="L402" s="161" t="s">
        <v>16918</v>
      </c>
      <c r="M402" s="117" t="s">
        <v>10282</v>
      </c>
      <c r="N402" s="352">
        <v>45943</v>
      </c>
    </row>
    <row r="403" spans="1:14" hidden="1" x14ac:dyDescent="0.25">
      <c r="A403" s="224" t="s">
        <v>16261</v>
      </c>
      <c r="B403" s="225">
        <v>45804</v>
      </c>
      <c r="C403" s="218">
        <v>1518103520</v>
      </c>
      <c r="D403" s="260" t="s">
        <v>7895</v>
      </c>
      <c r="E403" s="218">
        <v>18</v>
      </c>
      <c r="F403" s="221">
        <v>11</v>
      </c>
      <c r="G403" s="221">
        <f t="shared" si="6"/>
        <v>198</v>
      </c>
      <c r="H403" s="218">
        <v>38831</v>
      </c>
      <c r="I403" s="220">
        <v>45810</v>
      </c>
      <c r="J403" s="222" t="s">
        <v>11411</v>
      </c>
      <c r="K403" s="195" t="s">
        <v>11406</v>
      </c>
      <c r="L403" s="161" t="s">
        <v>16918</v>
      </c>
      <c r="M403" s="117" t="s">
        <v>10282</v>
      </c>
      <c r="N403" s="352">
        <v>45943</v>
      </c>
    </row>
    <row r="404" spans="1:14" hidden="1" x14ac:dyDescent="0.25">
      <c r="A404" s="224" t="s">
        <v>16261</v>
      </c>
      <c r="B404" s="225">
        <v>45804</v>
      </c>
      <c r="C404" s="218">
        <v>1524102310</v>
      </c>
      <c r="D404" s="260" t="s">
        <v>7593</v>
      </c>
      <c r="E404" s="218">
        <v>4</v>
      </c>
      <c r="F404" s="221">
        <v>99</v>
      </c>
      <c r="G404" s="221">
        <f t="shared" si="6"/>
        <v>396</v>
      </c>
      <c r="H404" s="218">
        <v>38831</v>
      </c>
      <c r="I404" s="220">
        <v>45810</v>
      </c>
      <c r="J404" s="222" t="s">
        <v>15668</v>
      </c>
      <c r="K404" s="195" t="s">
        <v>11406</v>
      </c>
      <c r="L404" s="161" t="s">
        <v>16918</v>
      </c>
      <c r="M404" s="117" t="s">
        <v>10282</v>
      </c>
      <c r="N404" s="352">
        <v>45943</v>
      </c>
    </row>
    <row r="405" spans="1:14" hidden="1" x14ac:dyDescent="0.25">
      <c r="A405" s="224" t="s">
        <v>16261</v>
      </c>
      <c r="B405" s="225">
        <v>45804</v>
      </c>
      <c r="C405" s="218">
        <v>1321100480</v>
      </c>
      <c r="D405" s="260" t="s">
        <v>6447</v>
      </c>
      <c r="E405" s="218">
        <v>50</v>
      </c>
      <c r="F405" s="221">
        <v>27</v>
      </c>
      <c r="G405" s="221">
        <f t="shared" si="6"/>
        <v>1350</v>
      </c>
      <c r="H405" s="218">
        <v>38832</v>
      </c>
      <c r="I405" s="220">
        <v>45810</v>
      </c>
      <c r="J405" s="199" t="s">
        <v>11414</v>
      </c>
      <c r="K405" s="195" t="s">
        <v>11406</v>
      </c>
      <c r="L405" s="161" t="s">
        <v>16916</v>
      </c>
      <c r="M405" s="117" t="s">
        <v>10282</v>
      </c>
      <c r="N405" s="352">
        <v>45943</v>
      </c>
    </row>
    <row r="406" spans="1:14" hidden="1" x14ac:dyDescent="0.25">
      <c r="A406" s="224" t="s">
        <v>16262</v>
      </c>
      <c r="B406" s="225">
        <v>45804</v>
      </c>
      <c r="C406" s="218">
        <v>1518100290</v>
      </c>
      <c r="D406" s="260" t="s">
        <v>6428</v>
      </c>
      <c r="E406" s="218">
        <v>3</v>
      </c>
      <c r="F406" s="221">
        <v>242.06</v>
      </c>
      <c r="G406" s="221">
        <f t="shared" si="6"/>
        <v>726.18000000000006</v>
      </c>
      <c r="H406" s="218">
        <v>38833</v>
      </c>
      <c r="I406" s="220">
        <v>45810</v>
      </c>
      <c r="J406" s="222" t="s">
        <v>11409</v>
      </c>
      <c r="K406" s="195" t="s">
        <v>11406</v>
      </c>
      <c r="L406" s="161" t="s">
        <v>16874</v>
      </c>
      <c r="M406" s="117" t="s">
        <v>10282</v>
      </c>
      <c r="N406" s="352">
        <v>45964</v>
      </c>
    </row>
    <row r="407" spans="1:14" hidden="1" x14ac:dyDescent="0.25">
      <c r="A407" s="224" t="s">
        <v>16263</v>
      </c>
      <c r="B407" s="225">
        <v>45804</v>
      </c>
      <c r="C407" s="218">
        <v>1110101800</v>
      </c>
      <c r="D407" s="260" t="s">
        <v>8913</v>
      </c>
      <c r="E407" s="218">
        <v>3</v>
      </c>
      <c r="F407" s="221">
        <v>2800</v>
      </c>
      <c r="G407" s="221">
        <f t="shared" si="6"/>
        <v>8400</v>
      </c>
      <c r="H407" s="218">
        <v>38835</v>
      </c>
      <c r="I407" s="220">
        <v>45810</v>
      </c>
      <c r="J407" s="222" t="s">
        <v>15055</v>
      </c>
      <c r="K407" s="195" t="s">
        <v>11406</v>
      </c>
      <c r="L407" s="161" t="s">
        <v>17017</v>
      </c>
      <c r="M407" s="117" t="s">
        <v>10282</v>
      </c>
      <c r="N407" s="352">
        <v>45974</v>
      </c>
    </row>
    <row r="408" spans="1:14" hidden="1" x14ac:dyDescent="0.25">
      <c r="A408" s="224" t="s">
        <v>16264</v>
      </c>
      <c r="B408" s="225">
        <v>45804</v>
      </c>
      <c r="C408" s="218">
        <v>1519101910</v>
      </c>
      <c r="D408" s="260" t="s">
        <v>8903</v>
      </c>
      <c r="E408" s="218">
        <v>4</v>
      </c>
      <c r="F408" s="221">
        <v>77</v>
      </c>
      <c r="G408" s="221">
        <f t="shared" si="6"/>
        <v>308</v>
      </c>
      <c r="H408" s="218">
        <v>38836</v>
      </c>
      <c r="I408" s="220">
        <v>45810</v>
      </c>
      <c r="J408" s="222" t="s">
        <v>11411</v>
      </c>
      <c r="K408" s="195" t="s">
        <v>11406</v>
      </c>
      <c r="L408" s="161" t="s">
        <v>16918</v>
      </c>
      <c r="M408" s="117" t="s">
        <v>10282</v>
      </c>
      <c r="N408" s="352">
        <v>45943</v>
      </c>
    </row>
    <row r="409" spans="1:14" hidden="1" x14ac:dyDescent="0.25">
      <c r="A409" s="224" t="s">
        <v>16264</v>
      </c>
      <c r="B409" s="225">
        <v>45804</v>
      </c>
      <c r="C409" s="218">
        <v>1519101920</v>
      </c>
      <c r="D409" s="260" t="s">
        <v>8907</v>
      </c>
      <c r="E409" s="218">
        <v>4</v>
      </c>
      <c r="F409" s="221">
        <v>77</v>
      </c>
      <c r="G409" s="221">
        <f t="shared" si="6"/>
        <v>308</v>
      </c>
      <c r="H409" s="218">
        <v>38836</v>
      </c>
      <c r="I409" s="220">
        <v>45810</v>
      </c>
      <c r="J409" s="222" t="s">
        <v>11411</v>
      </c>
      <c r="K409" s="195" t="s">
        <v>11406</v>
      </c>
      <c r="L409" s="161" t="s">
        <v>16918</v>
      </c>
      <c r="M409" s="117" t="s">
        <v>10282</v>
      </c>
      <c r="N409" s="352">
        <v>45943</v>
      </c>
    </row>
    <row r="410" spans="1:14" hidden="1" x14ac:dyDescent="0.25">
      <c r="A410" s="224" t="s">
        <v>16265</v>
      </c>
      <c r="B410" s="225">
        <v>45804</v>
      </c>
      <c r="C410" s="218">
        <v>1210100820</v>
      </c>
      <c r="D410" s="260" t="s">
        <v>2903</v>
      </c>
      <c r="E410" s="218">
        <v>2</v>
      </c>
      <c r="F410" s="221">
        <v>770</v>
      </c>
      <c r="G410" s="221">
        <f t="shared" si="6"/>
        <v>1540</v>
      </c>
      <c r="H410" s="218">
        <v>38837</v>
      </c>
      <c r="I410" s="220">
        <v>45810</v>
      </c>
      <c r="J410" s="222" t="s">
        <v>15054</v>
      </c>
      <c r="K410" s="195" t="s">
        <v>11406</v>
      </c>
      <c r="L410" s="161" t="s">
        <v>17026</v>
      </c>
      <c r="M410" s="117" t="s">
        <v>10282</v>
      </c>
      <c r="N410" s="352">
        <v>45974</v>
      </c>
    </row>
    <row r="411" spans="1:14" hidden="1" x14ac:dyDescent="0.25">
      <c r="A411" s="224" t="s">
        <v>16266</v>
      </c>
      <c r="B411" s="225">
        <v>45804</v>
      </c>
      <c r="C411" s="218">
        <v>1214101600</v>
      </c>
      <c r="D411" s="260" t="s">
        <v>6496</v>
      </c>
      <c r="E411" s="218">
        <v>1</v>
      </c>
      <c r="F411" s="221">
        <v>1238</v>
      </c>
      <c r="G411" s="221">
        <f t="shared" si="6"/>
        <v>1238</v>
      </c>
      <c r="H411" s="218">
        <v>38838</v>
      </c>
      <c r="I411" s="220">
        <v>45810</v>
      </c>
      <c r="J411" s="199" t="s">
        <v>11414</v>
      </c>
      <c r="K411" s="195" t="s">
        <v>11406</v>
      </c>
      <c r="L411" s="161"/>
      <c r="M411" s="117"/>
      <c r="N411" s="352"/>
    </row>
    <row r="412" spans="1:14" hidden="1" x14ac:dyDescent="0.25">
      <c r="A412" s="224" t="s">
        <v>16267</v>
      </c>
      <c r="B412" s="225">
        <v>45804</v>
      </c>
      <c r="C412" s="218">
        <v>1110101810</v>
      </c>
      <c r="D412" s="260" t="s">
        <v>8914</v>
      </c>
      <c r="E412" s="218">
        <v>2</v>
      </c>
      <c r="F412" s="221">
        <v>3800</v>
      </c>
      <c r="G412" s="221">
        <f t="shared" si="6"/>
        <v>7600</v>
      </c>
      <c r="H412" s="218">
        <v>38839</v>
      </c>
      <c r="I412" s="220">
        <v>45810</v>
      </c>
      <c r="J412" s="222" t="s">
        <v>15055</v>
      </c>
      <c r="K412" s="195" t="s">
        <v>11406</v>
      </c>
      <c r="L412" s="161" t="s">
        <v>17018</v>
      </c>
      <c r="M412" s="117" t="s">
        <v>10282</v>
      </c>
      <c r="N412" s="352">
        <v>45974</v>
      </c>
    </row>
    <row r="413" spans="1:14" hidden="1" x14ac:dyDescent="0.25">
      <c r="A413" s="224" t="s">
        <v>16268</v>
      </c>
      <c r="B413" s="225">
        <v>45804</v>
      </c>
      <c r="C413" s="218">
        <v>1110101810</v>
      </c>
      <c r="D413" s="260" t="s">
        <v>8914</v>
      </c>
      <c r="E413" s="218">
        <v>1</v>
      </c>
      <c r="F413" s="221">
        <v>3800</v>
      </c>
      <c r="G413" s="221">
        <f t="shared" si="6"/>
        <v>3800</v>
      </c>
      <c r="H413" s="218">
        <v>38840</v>
      </c>
      <c r="I413" s="220">
        <v>45810</v>
      </c>
      <c r="J413" s="222" t="s">
        <v>15055</v>
      </c>
      <c r="K413" s="195" t="s">
        <v>11406</v>
      </c>
      <c r="L413" s="161" t="s">
        <v>16766</v>
      </c>
      <c r="M413" s="117" t="s">
        <v>10282</v>
      </c>
      <c r="N413" s="352">
        <v>45945</v>
      </c>
    </row>
    <row r="414" spans="1:14" hidden="1" x14ac:dyDescent="0.25">
      <c r="A414" s="224" t="s">
        <v>16269</v>
      </c>
      <c r="B414" s="225">
        <v>45804</v>
      </c>
      <c r="C414" s="218">
        <v>1515100230</v>
      </c>
      <c r="D414" s="260" t="s">
        <v>6426</v>
      </c>
      <c r="E414" s="218">
        <v>1</v>
      </c>
      <c r="F414" s="221">
        <v>1340</v>
      </c>
      <c r="G414" s="221">
        <f t="shared" si="6"/>
        <v>1340</v>
      </c>
      <c r="H414" s="218">
        <v>38922</v>
      </c>
      <c r="I414" s="220">
        <v>45819</v>
      </c>
      <c r="J414" s="222" t="s">
        <v>11411</v>
      </c>
      <c r="K414" s="195" t="s">
        <v>11406</v>
      </c>
      <c r="L414" s="161" t="s">
        <v>16918</v>
      </c>
      <c r="M414" s="117" t="s">
        <v>10282</v>
      </c>
      <c r="N414" s="352">
        <v>45943</v>
      </c>
    </row>
    <row r="415" spans="1:14" hidden="1" x14ac:dyDescent="0.25">
      <c r="A415" s="224" t="s">
        <v>16269</v>
      </c>
      <c r="B415" s="225">
        <v>45804</v>
      </c>
      <c r="C415" s="218">
        <v>1515100380</v>
      </c>
      <c r="D415" s="260" t="s">
        <v>8469</v>
      </c>
      <c r="E415" s="218">
        <v>1</v>
      </c>
      <c r="F415" s="221">
        <v>2908</v>
      </c>
      <c r="G415" s="221">
        <f t="shared" si="6"/>
        <v>2908</v>
      </c>
      <c r="H415" s="218">
        <v>38922</v>
      </c>
      <c r="I415" s="220">
        <v>45819</v>
      </c>
      <c r="J415" s="222" t="s">
        <v>11411</v>
      </c>
      <c r="K415" s="195" t="s">
        <v>11406</v>
      </c>
      <c r="L415" s="161" t="s">
        <v>17012</v>
      </c>
      <c r="M415" s="117" t="s">
        <v>10282</v>
      </c>
      <c r="N415" s="352">
        <v>45974</v>
      </c>
    </row>
    <row r="416" spans="1:14" hidden="1" x14ac:dyDescent="0.25">
      <c r="A416" s="224" t="s">
        <v>16269</v>
      </c>
      <c r="B416" s="225">
        <v>45804</v>
      </c>
      <c r="C416" s="218">
        <v>1515101450</v>
      </c>
      <c r="D416" s="260" t="s">
        <v>9357</v>
      </c>
      <c r="E416" s="218">
        <v>1</v>
      </c>
      <c r="F416" s="221">
        <v>2908</v>
      </c>
      <c r="G416" s="221">
        <f t="shared" si="6"/>
        <v>2908</v>
      </c>
      <c r="H416" s="218">
        <v>38922</v>
      </c>
      <c r="I416" s="220">
        <v>45819</v>
      </c>
      <c r="J416" s="222" t="s">
        <v>11411</v>
      </c>
      <c r="K416" s="195" t="s">
        <v>11406</v>
      </c>
      <c r="L416" s="161" t="s">
        <v>17012</v>
      </c>
      <c r="M416" s="117" t="s">
        <v>10282</v>
      </c>
      <c r="N416" s="352">
        <v>45974</v>
      </c>
    </row>
    <row r="417" spans="1:14" hidden="1" x14ac:dyDescent="0.25">
      <c r="A417" s="224" t="s">
        <v>16270</v>
      </c>
      <c r="B417" s="225">
        <v>45805</v>
      </c>
      <c r="C417" s="218">
        <v>1519101540</v>
      </c>
      <c r="D417" s="260" t="s">
        <v>15422</v>
      </c>
      <c r="E417" s="218">
        <v>1</v>
      </c>
      <c r="F417" s="221">
        <v>1303.04</v>
      </c>
      <c r="G417" s="221">
        <f t="shared" si="6"/>
        <v>1303.04</v>
      </c>
      <c r="H417" s="218">
        <v>38841</v>
      </c>
      <c r="I417" s="220">
        <v>45810</v>
      </c>
      <c r="J417" s="222" t="s">
        <v>11409</v>
      </c>
      <c r="K417" s="195" t="s">
        <v>11406</v>
      </c>
      <c r="L417" s="161" t="s">
        <v>17015</v>
      </c>
      <c r="M417" s="117" t="s">
        <v>10282</v>
      </c>
      <c r="N417" s="352">
        <v>45974</v>
      </c>
    </row>
    <row r="418" spans="1:14" hidden="1" x14ac:dyDescent="0.25">
      <c r="A418" s="224" t="s">
        <v>16271</v>
      </c>
      <c r="B418" s="225">
        <v>45805</v>
      </c>
      <c r="C418" s="218">
        <v>1214100120</v>
      </c>
      <c r="D418" s="260" t="s">
        <v>15283</v>
      </c>
      <c r="E418" s="218">
        <v>3</v>
      </c>
      <c r="F418" s="221">
        <v>443</v>
      </c>
      <c r="G418" s="221">
        <f t="shared" si="6"/>
        <v>1329</v>
      </c>
      <c r="H418" s="218">
        <v>39070</v>
      </c>
      <c r="I418" s="220">
        <v>45832</v>
      </c>
      <c r="J418" s="199" t="s">
        <v>11414</v>
      </c>
      <c r="K418" s="195" t="s">
        <v>11406</v>
      </c>
      <c r="L418" s="161" t="s">
        <v>16916</v>
      </c>
      <c r="M418" s="117" t="s">
        <v>10282</v>
      </c>
      <c r="N418" s="352">
        <v>45943</v>
      </c>
    </row>
    <row r="419" spans="1:14" hidden="1" x14ac:dyDescent="0.25">
      <c r="A419" s="224" t="s">
        <v>16271</v>
      </c>
      <c r="B419" s="225">
        <v>45805</v>
      </c>
      <c r="C419" s="218">
        <v>1518100090</v>
      </c>
      <c r="D419" s="260" t="s">
        <v>73</v>
      </c>
      <c r="E419" s="218">
        <v>1</v>
      </c>
      <c r="F419" s="221">
        <v>215</v>
      </c>
      <c r="G419" s="221">
        <f t="shared" si="6"/>
        <v>215</v>
      </c>
      <c r="H419" s="218">
        <v>39071</v>
      </c>
      <c r="I419" s="220">
        <v>45832</v>
      </c>
      <c r="J419" s="222" t="s">
        <v>11409</v>
      </c>
      <c r="K419" s="195" t="s">
        <v>11406</v>
      </c>
      <c r="L419" s="161" t="s">
        <v>17348</v>
      </c>
      <c r="M419" s="117" t="s">
        <v>10282</v>
      </c>
      <c r="N419" s="352">
        <v>46018</v>
      </c>
    </row>
    <row r="420" spans="1:14" hidden="1" x14ac:dyDescent="0.25">
      <c r="A420" s="224" t="s">
        <v>16271</v>
      </c>
      <c r="B420" s="225">
        <v>45805</v>
      </c>
      <c r="C420" s="218">
        <v>1550100220</v>
      </c>
      <c r="D420" s="260" t="s">
        <v>8236</v>
      </c>
      <c r="E420" s="218">
        <v>30</v>
      </c>
      <c r="F420" s="221">
        <v>30.04</v>
      </c>
      <c r="G420" s="221">
        <f t="shared" si="6"/>
        <v>901.19999999999993</v>
      </c>
      <c r="H420" s="218">
        <v>38842</v>
      </c>
      <c r="I420" s="220">
        <v>45810</v>
      </c>
      <c r="J420" s="222" t="s">
        <v>15602</v>
      </c>
      <c r="K420" s="195" t="s">
        <v>12161</v>
      </c>
      <c r="L420" s="161" t="s">
        <v>15737</v>
      </c>
      <c r="M420" s="117" t="s">
        <v>10282</v>
      </c>
      <c r="N420" s="352">
        <v>45824</v>
      </c>
    </row>
    <row r="421" spans="1:14" hidden="1" x14ac:dyDescent="0.25">
      <c r="A421" s="224" t="s">
        <v>16271</v>
      </c>
      <c r="B421" s="225">
        <v>45805</v>
      </c>
      <c r="C421" s="218">
        <v>1550100230</v>
      </c>
      <c r="D421" s="260" t="s">
        <v>11425</v>
      </c>
      <c r="E421" s="218">
        <v>30</v>
      </c>
      <c r="F421" s="221">
        <v>32.229999999999997</v>
      </c>
      <c r="G421" s="221">
        <f t="shared" si="6"/>
        <v>966.89999999999986</v>
      </c>
      <c r="H421" s="218">
        <v>38842</v>
      </c>
      <c r="I421" s="220">
        <v>45810</v>
      </c>
      <c r="J421" s="222" t="s">
        <v>15602</v>
      </c>
      <c r="K421" s="195" t="s">
        <v>12161</v>
      </c>
      <c r="L421" s="161" t="s">
        <v>15737</v>
      </c>
      <c r="M421" s="117" t="s">
        <v>10282</v>
      </c>
      <c r="N421" s="352">
        <v>45824</v>
      </c>
    </row>
    <row r="422" spans="1:14" hidden="1" x14ac:dyDescent="0.25">
      <c r="A422" s="224" t="s">
        <v>16271</v>
      </c>
      <c r="B422" s="225">
        <v>45805</v>
      </c>
      <c r="C422" s="218">
        <v>1550100300</v>
      </c>
      <c r="D422" s="260" t="s">
        <v>12270</v>
      </c>
      <c r="E422" s="218">
        <v>10</v>
      </c>
      <c r="F422" s="221">
        <v>38.78</v>
      </c>
      <c r="G422" s="221">
        <f t="shared" si="6"/>
        <v>387.8</v>
      </c>
      <c r="H422" s="218">
        <v>38842</v>
      </c>
      <c r="I422" s="220">
        <v>45810</v>
      </c>
      <c r="J422" s="222" t="s">
        <v>15602</v>
      </c>
      <c r="K422" s="195" t="s">
        <v>12161</v>
      </c>
      <c r="L422" s="161" t="s">
        <v>15737</v>
      </c>
      <c r="M422" s="117" t="s">
        <v>10282</v>
      </c>
      <c r="N422" s="352">
        <v>45824</v>
      </c>
    </row>
    <row r="423" spans="1:14" hidden="1" x14ac:dyDescent="0.25">
      <c r="A423" s="213" t="s">
        <v>17293</v>
      </c>
      <c r="B423" s="214">
        <v>45036</v>
      </c>
      <c r="C423" s="213">
        <v>1322103170</v>
      </c>
      <c r="D423" s="215" t="s">
        <v>7188</v>
      </c>
      <c r="E423" s="213">
        <v>2</v>
      </c>
      <c r="F423" s="229">
        <v>2800</v>
      </c>
      <c r="G423" s="229">
        <f t="shared" si="6"/>
        <v>5600</v>
      </c>
      <c r="H423" s="213">
        <v>31965</v>
      </c>
      <c r="I423" s="214">
        <v>45040</v>
      </c>
      <c r="J423" s="217" t="s">
        <v>11434</v>
      </c>
      <c r="K423" s="213" t="s">
        <v>11406</v>
      </c>
      <c r="L423" s="116" t="s">
        <v>11435</v>
      </c>
      <c r="M423" s="117" t="s">
        <v>10282</v>
      </c>
      <c r="N423" s="352">
        <v>45344</v>
      </c>
    </row>
    <row r="424" spans="1:14" hidden="1" x14ac:dyDescent="0.25">
      <c r="A424" s="224" t="s">
        <v>17291</v>
      </c>
      <c r="B424" s="225">
        <v>45813</v>
      </c>
      <c r="C424" s="218">
        <v>1112102150</v>
      </c>
      <c r="D424" s="260" t="s">
        <v>6545</v>
      </c>
      <c r="E424" s="218">
        <v>13</v>
      </c>
      <c r="F424" s="221">
        <v>175</v>
      </c>
      <c r="G424" s="221">
        <f t="shared" si="6"/>
        <v>2275</v>
      </c>
      <c r="H424" s="218">
        <v>38901</v>
      </c>
      <c r="I424" s="220">
        <v>45818</v>
      </c>
      <c r="J424" s="222" t="s">
        <v>15623</v>
      </c>
      <c r="K424" s="195" t="s">
        <v>11423</v>
      </c>
      <c r="L424" s="161" t="s">
        <v>15856</v>
      </c>
      <c r="M424" s="50" t="s">
        <v>10282</v>
      </c>
      <c r="N424" s="162">
        <v>45846</v>
      </c>
    </row>
    <row r="425" spans="1:14" hidden="1" x14ac:dyDescent="0.25">
      <c r="A425" s="224" t="s">
        <v>17291</v>
      </c>
      <c r="B425" s="225">
        <v>45813</v>
      </c>
      <c r="C425" s="218">
        <v>1120100050</v>
      </c>
      <c r="D425" s="260" t="s">
        <v>7612</v>
      </c>
      <c r="E425" s="218">
        <v>4</v>
      </c>
      <c r="F425" s="221">
        <v>930</v>
      </c>
      <c r="G425" s="221">
        <f t="shared" si="6"/>
        <v>3720</v>
      </c>
      <c r="H425" s="218">
        <v>38901</v>
      </c>
      <c r="I425" s="220">
        <v>45818</v>
      </c>
      <c r="J425" s="222" t="s">
        <v>15623</v>
      </c>
      <c r="K425" s="195" t="s">
        <v>11423</v>
      </c>
      <c r="L425" s="161" t="s">
        <v>15856</v>
      </c>
      <c r="M425" s="50" t="s">
        <v>10282</v>
      </c>
      <c r="N425" s="162">
        <v>45846</v>
      </c>
    </row>
    <row r="426" spans="1:14" hidden="1" x14ac:dyDescent="0.25">
      <c r="A426" s="213" t="s">
        <v>17294</v>
      </c>
      <c r="B426" s="214">
        <v>45057</v>
      </c>
      <c r="C426" s="213">
        <v>1236100250</v>
      </c>
      <c r="D426" s="215" t="s">
        <v>8106</v>
      </c>
      <c r="E426" s="213">
        <v>3</v>
      </c>
      <c r="F426" s="216">
        <v>805</v>
      </c>
      <c r="G426" s="228">
        <f t="shared" si="6"/>
        <v>2415</v>
      </c>
      <c r="H426" s="213">
        <v>32428</v>
      </c>
      <c r="I426" s="214">
        <v>45083</v>
      </c>
      <c r="J426" s="217" t="s">
        <v>11436</v>
      </c>
      <c r="K426" s="115" t="s">
        <v>11406</v>
      </c>
      <c r="L426" s="239" t="s">
        <v>11437</v>
      </c>
      <c r="M426" s="117" t="s">
        <v>10282</v>
      </c>
      <c r="N426" s="352">
        <v>45369</v>
      </c>
    </row>
    <row r="427" spans="1:14" hidden="1" x14ac:dyDescent="0.25">
      <c r="A427" s="213" t="s">
        <v>17294</v>
      </c>
      <c r="B427" s="214">
        <v>45057</v>
      </c>
      <c r="C427" s="213">
        <v>1711100640</v>
      </c>
      <c r="D427" s="215" t="s">
        <v>8111</v>
      </c>
      <c r="E427" s="213">
        <v>2</v>
      </c>
      <c r="F427" s="216">
        <v>772</v>
      </c>
      <c r="G427" s="228">
        <f t="shared" si="6"/>
        <v>1544</v>
      </c>
      <c r="H427" s="213">
        <v>32428</v>
      </c>
      <c r="I427" s="214">
        <v>45083</v>
      </c>
      <c r="J427" s="217" t="s">
        <v>11436</v>
      </c>
      <c r="K427" s="115" t="s">
        <v>11406</v>
      </c>
      <c r="L427" s="161" t="s">
        <v>11437</v>
      </c>
      <c r="M427" s="117" t="s">
        <v>10282</v>
      </c>
      <c r="N427" s="352">
        <v>45369</v>
      </c>
    </row>
    <row r="428" spans="1:14" hidden="1" x14ac:dyDescent="0.25">
      <c r="A428" s="213" t="s">
        <v>17295</v>
      </c>
      <c r="B428" s="214">
        <v>45057</v>
      </c>
      <c r="C428" s="218">
        <v>1322100190</v>
      </c>
      <c r="D428" s="260" t="s">
        <v>8894</v>
      </c>
      <c r="E428" s="218">
        <v>1</v>
      </c>
      <c r="F428" s="221">
        <v>850</v>
      </c>
      <c r="G428" s="221">
        <f t="shared" si="6"/>
        <v>850</v>
      </c>
      <c r="H428" s="218">
        <v>32293</v>
      </c>
      <c r="I428" s="220">
        <v>45070</v>
      </c>
      <c r="J428" s="222" t="s">
        <v>11434</v>
      </c>
      <c r="K428" s="195" t="s">
        <v>11406</v>
      </c>
      <c r="L428" s="161" t="s">
        <v>11435</v>
      </c>
      <c r="M428" s="117" t="s">
        <v>10282</v>
      </c>
      <c r="N428" s="352">
        <v>45344</v>
      </c>
    </row>
    <row r="429" spans="1:14" hidden="1" x14ac:dyDescent="0.25">
      <c r="A429" s="224" t="s">
        <v>16272</v>
      </c>
      <c r="B429" s="225">
        <v>45826</v>
      </c>
      <c r="C429" s="218">
        <v>1112102270</v>
      </c>
      <c r="D429" s="260" t="s">
        <v>6716</v>
      </c>
      <c r="E429" s="218">
        <v>300</v>
      </c>
      <c r="F429" s="221">
        <v>1</v>
      </c>
      <c r="G429" s="221">
        <f t="shared" si="6"/>
        <v>300</v>
      </c>
      <c r="H429" s="218">
        <v>39064</v>
      </c>
      <c r="I429" s="220">
        <v>45833</v>
      </c>
      <c r="J429" s="222" t="s">
        <v>15668</v>
      </c>
      <c r="K429" s="195" t="s">
        <v>11406</v>
      </c>
      <c r="L429" s="161" t="s">
        <v>17917</v>
      </c>
      <c r="M429" s="117" t="s">
        <v>10282</v>
      </c>
      <c r="N429" s="352">
        <v>46018</v>
      </c>
    </row>
    <row r="430" spans="1:14" hidden="1" x14ac:dyDescent="0.25">
      <c r="A430" s="224" t="s">
        <v>16272</v>
      </c>
      <c r="B430" s="225">
        <v>45826</v>
      </c>
      <c r="C430" s="218">
        <v>1515100290</v>
      </c>
      <c r="D430" s="260" t="s">
        <v>8312</v>
      </c>
      <c r="E430" s="218">
        <v>2</v>
      </c>
      <c r="F430" s="221">
        <v>451.98</v>
      </c>
      <c r="G430" s="221">
        <f t="shared" ref="G430:G493" si="7">+E430*F430</f>
        <v>903.96</v>
      </c>
      <c r="H430" s="218">
        <v>39064</v>
      </c>
      <c r="I430" s="220">
        <v>45833</v>
      </c>
      <c r="J430" s="222" t="s">
        <v>15668</v>
      </c>
      <c r="K430" s="195" t="s">
        <v>11406</v>
      </c>
      <c r="L430" s="161" t="s">
        <v>17918</v>
      </c>
      <c r="M430" s="117" t="s">
        <v>10282</v>
      </c>
      <c r="N430" s="352">
        <v>46018</v>
      </c>
    </row>
    <row r="431" spans="1:14" hidden="1" x14ac:dyDescent="0.25">
      <c r="A431" s="224" t="s">
        <v>16272</v>
      </c>
      <c r="B431" s="225">
        <v>45826</v>
      </c>
      <c r="C431" s="218">
        <v>1524100880</v>
      </c>
      <c r="D431" s="260" t="s">
        <v>305</v>
      </c>
      <c r="E431" s="218">
        <v>2</v>
      </c>
      <c r="F431" s="221">
        <v>1081</v>
      </c>
      <c r="G431" s="221">
        <f t="shared" si="7"/>
        <v>2162</v>
      </c>
      <c r="H431" s="218">
        <v>39064</v>
      </c>
      <c r="I431" s="220">
        <v>45833</v>
      </c>
      <c r="J431" s="222" t="s">
        <v>15668</v>
      </c>
      <c r="K431" s="195" t="s">
        <v>11406</v>
      </c>
      <c r="L431" s="161" t="s">
        <v>18069</v>
      </c>
      <c r="M431" s="117" t="s">
        <v>10282</v>
      </c>
      <c r="N431" s="352">
        <v>46062</v>
      </c>
    </row>
    <row r="432" spans="1:14" hidden="1" x14ac:dyDescent="0.25">
      <c r="A432" s="224" t="s">
        <v>16272</v>
      </c>
      <c r="B432" s="225">
        <v>45826</v>
      </c>
      <c r="C432" s="218">
        <v>1524100430</v>
      </c>
      <c r="D432" s="260" t="s">
        <v>11049</v>
      </c>
      <c r="E432" s="218">
        <v>2</v>
      </c>
      <c r="F432" s="221">
        <v>750</v>
      </c>
      <c r="G432" s="221">
        <f t="shared" si="7"/>
        <v>1500</v>
      </c>
      <c r="H432" s="218">
        <v>39065</v>
      </c>
      <c r="I432" s="220">
        <v>45833</v>
      </c>
      <c r="J432" s="222" t="s">
        <v>11409</v>
      </c>
      <c r="K432" s="195" t="s">
        <v>11406</v>
      </c>
      <c r="L432" s="161" t="s">
        <v>17348</v>
      </c>
      <c r="M432" s="117" t="s">
        <v>10282</v>
      </c>
      <c r="N432" s="352">
        <v>46018</v>
      </c>
    </row>
    <row r="433" spans="1:14" hidden="1" x14ac:dyDescent="0.25">
      <c r="A433" s="224" t="s">
        <v>16272</v>
      </c>
      <c r="B433" s="225">
        <v>45826</v>
      </c>
      <c r="C433" s="218">
        <v>1112100710</v>
      </c>
      <c r="D433" s="260" t="s">
        <v>7436</v>
      </c>
      <c r="E433" s="218">
        <v>500</v>
      </c>
      <c r="F433" s="221">
        <v>1.05</v>
      </c>
      <c r="G433" s="221">
        <f t="shared" si="7"/>
        <v>525</v>
      </c>
      <c r="H433" s="218">
        <v>39066</v>
      </c>
      <c r="I433" s="220">
        <v>45832</v>
      </c>
      <c r="J433" s="222" t="s">
        <v>11418</v>
      </c>
      <c r="K433" s="195" t="s">
        <v>11406</v>
      </c>
      <c r="L433" s="161" t="s">
        <v>16630</v>
      </c>
      <c r="M433" s="117" t="s">
        <v>10282</v>
      </c>
      <c r="N433" s="352">
        <v>45929</v>
      </c>
    </row>
    <row r="434" spans="1:14" hidden="1" x14ac:dyDescent="0.25">
      <c r="A434" s="224" t="s">
        <v>16273</v>
      </c>
      <c r="B434" s="225">
        <v>45826</v>
      </c>
      <c r="C434" s="218">
        <v>1120100050</v>
      </c>
      <c r="D434" s="260" t="s">
        <v>7612</v>
      </c>
      <c r="E434" s="218">
        <v>12</v>
      </c>
      <c r="F434" s="221">
        <v>680</v>
      </c>
      <c r="G434" s="221">
        <f t="shared" si="7"/>
        <v>8160</v>
      </c>
      <c r="H434" s="218">
        <v>39067</v>
      </c>
      <c r="I434" s="220">
        <v>45832</v>
      </c>
      <c r="J434" s="222" t="s">
        <v>15668</v>
      </c>
      <c r="K434" s="195" t="s">
        <v>11406</v>
      </c>
      <c r="L434" s="161" t="s">
        <v>18068</v>
      </c>
      <c r="M434" s="117" t="s">
        <v>10282</v>
      </c>
      <c r="N434" s="352">
        <v>46062</v>
      </c>
    </row>
    <row r="435" spans="1:14" hidden="1" x14ac:dyDescent="0.25">
      <c r="A435" s="224" t="s">
        <v>16274</v>
      </c>
      <c r="B435" s="225">
        <v>45826</v>
      </c>
      <c r="C435" s="218">
        <v>1120100060</v>
      </c>
      <c r="D435" s="260" t="s">
        <v>7397</v>
      </c>
      <c r="E435" s="218">
        <v>10</v>
      </c>
      <c r="F435" s="221">
        <v>680</v>
      </c>
      <c r="G435" s="221">
        <f t="shared" si="7"/>
        <v>6800</v>
      </c>
      <c r="H435" s="218">
        <v>39069</v>
      </c>
      <c r="I435" s="220">
        <v>45833</v>
      </c>
      <c r="J435" s="222" t="s">
        <v>15668</v>
      </c>
      <c r="K435" s="195" t="s">
        <v>11406</v>
      </c>
      <c r="L435" s="161" t="s">
        <v>18168</v>
      </c>
      <c r="M435" s="117" t="s">
        <v>10282</v>
      </c>
      <c r="N435" s="352">
        <v>46062</v>
      </c>
    </row>
    <row r="436" spans="1:14" hidden="1" x14ac:dyDescent="0.25">
      <c r="A436" s="224" t="s">
        <v>16275</v>
      </c>
      <c r="B436" s="225">
        <v>45826</v>
      </c>
      <c r="C436" s="218">
        <v>1523109070</v>
      </c>
      <c r="D436" s="260" t="s">
        <v>9143</v>
      </c>
      <c r="E436" s="218">
        <v>200</v>
      </c>
      <c r="F436" s="221">
        <v>0.38</v>
      </c>
      <c r="G436" s="221">
        <f t="shared" si="7"/>
        <v>76</v>
      </c>
      <c r="H436" s="218">
        <v>39068</v>
      </c>
      <c r="I436" s="220">
        <v>45832</v>
      </c>
      <c r="J436" s="222" t="s">
        <v>11418</v>
      </c>
      <c r="K436" s="195" t="s">
        <v>11406</v>
      </c>
      <c r="L436" s="161" t="s">
        <v>16630</v>
      </c>
      <c r="M436" s="117" t="s">
        <v>10282</v>
      </c>
      <c r="N436" s="352">
        <v>45929</v>
      </c>
    </row>
    <row r="437" spans="1:14" hidden="1" x14ac:dyDescent="0.25">
      <c r="A437" s="224" t="s">
        <v>16276</v>
      </c>
      <c r="B437" s="225">
        <v>45832</v>
      </c>
      <c r="C437" s="218">
        <v>1328100120</v>
      </c>
      <c r="D437" s="260" t="s">
        <v>15755</v>
      </c>
      <c r="E437" s="218">
        <v>3</v>
      </c>
      <c r="F437" s="221">
        <v>175</v>
      </c>
      <c r="G437" s="221">
        <f t="shared" si="7"/>
        <v>525</v>
      </c>
      <c r="H437" s="218">
        <v>39181</v>
      </c>
      <c r="I437" s="220">
        <v>45838</v>
      </c>
      <c r="J437" s="222" t="s">
        <v>12160</v>
      </c>
      <c r="K437" s="195" t="s">
        <v>11406</v>
      </c>
      <c r="L437" s="161" t="s">
        <v>16917</v>
      </c>
      <c r="M437" s="117" t="s">
        <v>10282</v>
      </c>
      <c r="N437" s="352">
        <v>45943</v>
      </c>
    </row>
    <row r="438" spans="1:14" hidden="1" x14ac:dyDescent="0.25">
      <c r="A438" s="224" t="s">
        <v>16276</v>
      </c>
      <c r="B438" s="225">
        <v>45832</v>
      </c>
      <c r="C438" s="218">
        <v>1328100130</v>
      </c>
      <c r="D438" s="260" t="s">
        <v>15757</v>
      </c>
      <c r="E438" s="218">
        <v>3</v>
      </c>
      <c r="F438" s="221">
        <v>148</v>
      </c>
      <c r="G438" s="221">
        <f t="shared" si="7"/>
        <v>444</v>
      </c>
      <c r="H438" s="218">
        <v>39181</v>
      </c>
      <c r="I438" s="220">
        <v>45838</v>
      </c>
      <c r="J438" s="222" t="s">
        <v>12160</v>
      </c>
      <c r="K438" s="195" t="s">
        <v>11406</v>
      </c>
      <c r="L438" s="161" t="s">
        <v>16917</v>
      </c>
      <c r="M438" s="117" t="s">
        <v>10282</v>
      </c>
      <c r="N438" s="352">
        <v>45943</v>
      </c>
    </row>
    <row r="439" spans="1:14" hidden="1" x14ac:dyDescent="0.25">
      <c r="A439" s="224" t="s">
        <v>16276</v>
      </c>
      <c r="B439" s="225">
        <v>45832</v>
      </c>
      <c r="C439" s="218">
        <v>1328100140</v>
      </c>
      <c r="D439" s="260" t="s">
        <v>15759</v>
      </c>
      <c r="E439" s="218">
        <v>3</v>
      </c>
      <c r="F439" s="221">
        <v>45</v>
      </c>
      <c r="G439" s="221">
        <f t="shared" si="7"/>
        <v>135</v>
      </c>
      <c r="H439" s="218">
        <v>39181</v>
      </c>
      <c r="I439" s="220">
        <v>45838</v>
      </c>
      <c r="J439" s="222" t="s">
        <v>12160</v>
      </c>
      <c r="K439" s="195" t="s">
        <v>11406</v>
      </c>
      <c r="L439" s="161" t="s">
        <v>16917</v>
      </c>
      <c r="M439" s="117" t="s">
        <v>10282</v>
      </c>
      <c r="N439" s="352">
        <v>45943</v>
      </c>
    </row>
    <row r="440" spans="1:14" hidden="1" x14ac:dyDescent="0.25">
      <c r="A440" s="224" t="s">
        <v>16276</v>
      </c>
      <c r="B440" s="225">
        <v>45832</v>
      </c>
      <c r="C440" s="218">
        <v>1328100150</v>
      </c>
      <c r="D440" s="260" t="s">
        <v>15760</v>
      </c>
      <c r="E440" s="218">
        <v>3</v>
      </c>
      <c r="F440" s="221">
        <v>40</v>
      </c>
      <c r="G440" s="221">
        <f t="shared" si="7"/>
        <v>120</v>
      </c>
      <c r="H440" s="218">
        <v>39181</v>
      </c>
      <c r="I440" s="220">
        <v>45838</v>
      </c>
      <c r="J440" s="222" t="s">
        <v>12160</v>
      </c>
      <c r="K440" s="195" t="s">
        <v>11406</v>
      </c>
      <c r="L440" s="161" t="s">
        <v>16917</v>
      </c>
      <c r="M440" s="117" t="s">
        <v>10282</v>
      </c>
      <c r="N440" s="352">
        <v>45943</v>
      </c>
    </row>
    <row r="441" spans="1:14" hidden="1" x14ac:dyDescent="0.25">
      <c r="A441" s="213" t="s">
        <v>17296</v>
      </c>
      <c r="B441" s="214">
        <v>45140</v>
      </c>
      <c r="C441" s="213">
        <v>1518100280</v>
      </c>
      <c r="D441" s="215" t="s">
        <v>6427</v>
      </c>
      <c r="E441" s="213">
        <v>4</v>
      </c>
      <c r="F441" s="216">
        <v>270.75</v>
      </c>
      <c r="G441" s="216">
        <f t="shared" si="7"/>
        <v>1083</v>
      </c>
      <c r="H441" s="213">
        <v>32912</v>
      </c>
      <c r="I441" s="214">
        <v>45145</v>
      </c>
      <c r="J441" s="217" t="s">
        <v>11405</v>
      </c>
      <c r="K441" s="115" t="s">
        <v>11406</v>
      </c>
      <c r="L441" s="116" t="s">
        <v>11407</v>
      </c>
      <c r="M441" s="117" t="s">
        <v>10282</v>
      </c>
      <c r="N441" s="352">
        <v>45484</v>
      </c>
    </row>
    <row r="442" spans="1:14" hidden="1" x14ac:dyDescent="0.25">
      <c r="A442" s="213" t="s">
        <v>17296</v>
      </c>
      <c r="B442" s="214">
        <v>45140</v>
      </c>
      <c r="C442" s="213">
        <v>1519100920</v>
      </c>
      <c r="D442" s="215" t="s">
        <v>11408</v>
      </c>
      <c r="E442" s="213">
        <v>1</v>
      </c>
      <c r="F442" s="216">
        <v>899.65</v>
      </c>
      <c r="G442" s="216">
        <f t="shared" si="7"/>
        <v>899.65</v>
      </c>
      <c r="H442" s="213">
        <v>32912</v>
      </c>
      <c r="I442" s="214">
        <v>45145</v>
      </c>
      <c r="J442" s="217" t="s">
        <v>11405</v>
      </c>
      <c r="K442" s="115" t="s">
        <v>11406</v>
      </c>
      <c r="L442" s="161" t="s">
        <v>11407</v>
      </c>
      <c r="M442" s="117" t="s">
        <v>10282</v>
      </c>
      <c r="N442" s="352">
        <v>45484</v>
      </c>
    </row>
    <row r="443" spans="1:14" hidden="1" x14ac:dyDescent="0.25">
      <c r="A443" s="224" t="s">
        <v>16277</v>
      </c>
      <c r="B443" s="225">
        <v>45845</v>
      </c>
      <c r="C443" s="218">
        <v>1236100260</v>
      </c>
      <c r="D443" s="260" t="s">
        <v>8107</v>
      </c>
      <c r="E443" s="218">
        <v>3</v>
      </c>
      <c r="F443" s="221">
        <v>1640</v>
      </c>
      <c r="G443" s="221">
        <f t="shared" si="7"/>
        <v>4920</v>
      </c>
      <c r="H443" s="218">
        <v>39281</v>
      </c>
      <c r="I443" s="220">
        <v>45849</v>
      </c>
      <c r="J443" s="222" t="s">
        <v>11436</v>
      </c>
      <c r="K443" s="195" t="s">
        <v>11406</v>
      </c>
      <c r="L443" s="161" t="s">
        <v>16675</v>
      </c>
      <c r="M443" s="50" t="s">
        <v>10282</v>
      </c>
      <c r="N443" s="162">
        <v>45936</v>
      </c>
    </row>
    <row r="444" spans="1:14" hidden="1" x14ac:dyDescent="0.25">
      <c r="A444" s="224" t="s">
        <v>16278</v>
      </c>
      <c r="B444" s="225">
        <v>45845</v>
      </c>
      <c r="C444" s="218">
        <v>1219100040</v>
      </c>
      <c r="D444" s="260" t="s">
        <v>8303</v>
      </c>
      <c r="E444" s="218">
        <v>1</v>
      </c>
      <c r="F444" s="221">
        <v>1031.29</v>
      </c>
      <c r="G444" s="221">
        <f t="shared" si="7"/>
        <v>1031.29</v>
      </c>
      <c r="H444" s="218">
        <v>39811</v>
      </c>
      <c r="I444" s="220">
        <v>45902</v>
      </c>
      <c r="J444" s="222" t="s">
        <v>16416</v>
      </c>
      <c r="K444" s="195" t="s">
        <v>15847</v>
      </c>
      <c r="L444" s="161"/>
      <c r="M444" s="117" t="s">
        <v>11870</v>
      </c>
      <c r="N444" s="352">
        <v>45974</v>
      </c>
    </row>
    <row r="445" spans="1:14" hidden="1" x14ac:dyDescent="0.25">
      <c r="A445" s="224" t="s">
        <v>16278</v>
      </c>
      <c r="B445" s="225">
        <v>45845</v>
      </c>
      <c r="C445" s="218">
        <v>1220100080</v>
      </c>
      <c r="D445" s="260" t="s">
        <v>9110</v>
      </c>
      <c r="E445" s="218">
        <v>1</v>
      </c>
      <c r="F445" s="221">
        <v>1209.5999999999999</v>
      </c>
      <c r="G445" s="221">
        <f t="shared" si="7"/>
        <v>1209.5999999999999</v>
      </c>
      <c r="H445" s="218">
        <v>39811</v>
      </c>
      <c r="I445" s="220">
        <v>45902</v>
      </c>
      <c r="J445" s="222" t="s">
        <v>16416</v>
      </c>
      <c r="K445" s="195" t="s">
        <v>15847</v>
      </c>
      <c r="L445" s="161"/>
      <c r="M445" s="117" t="s">
        <v>11870</v>
      </c>
      <c r="N445" s="352">
        <v>45974</v>
      </c>
    </row>
    <row r="446" spans="1:14" hidden="1" x14ac:dyDescent="0.25">
      <c r="A446" s="224" t="s">
        <v>17218</v>
      </c>
      <c r="B446" s="225">
        <v>45845</v>
      </c>
      <c r="C446" s="218">
        <v>1112100490</v>
      </c>
      <c r="D446" s="260" t="s">
        <v>7271</v>
      </c>
      <c r="E446" s="218">
        <v>7</v>
      </c>
      <c r="F446" s="221">
        <v>44.95</v>
      </c>
      <c r="G446" s="221">
        <f t="shared" si="7"/>
        <v>314.65000000000003</v>
      </c>
      <c r="H446" s="218">
        <v>39280</v>
      </c>
      <c r="I446" s="220">
        <v>45849</v>
      </c>
      <c r="J446" s="222" t="s">
        <v>11411</v>
      </c>
      <c r="K446" s="195" t="s">
        <v>11423</v>
      </c>
      <c r="L446" s="161" t="s">
        <v>16071</v>
      </c>
      <c r="M446" s="117" t="s">
        <v>10282</v>
      </c>
      <c r="N446" s="352">
        <v>45859</v>
      </c>
    </row>
    <row r="447" spans="1:14" hidden="1" x14ac:dyDescent="0.25">
      <c r="A447" s="224" t="s">
        <v>16279</v>
      </c>
      <c r="B447" s="225">
        <v>45845</v>
      </c>
      <c r="C447" s="218">
        <v>1518100480</v>
      </c>
      <c r="D447" s="260" t="s">
        <v>7959</v>
      </c>
      <c r="E447" s="218">
        <v>1</v>
      </c>
      <c r="F447" s="221">
        <v>513.03</v>
      </c>
      <c r="G447" s="221">
        <f t="shared" si="7"/>
        <v>513.03</v>
      </c>
      <c r="H447" s="218">
        <v>39279</v>
      </c>
      <c r="I447" s="220">
        <v>45849</v>
      </c>
      <c r="J447" s="222" t="s">
        <v>15237</v>
      </c>
      <c r="K447" s="195" t="s">
        <v>12161</v>
      </c>
      <c r="L447" s="161" t="s">
        <v>16760</v>
      </c>
      <c r="M447" s="117" t="s">
        <v>10282</v>
      </c>
      <c r="N447" s="352">
        <v>45945</v>
      </c>
    </row>
    <row r="448" spans="1:14" hidden="1" x14ac:dyDescent="0.25">
      <c r="A448" s="213" t="s">
        <v>17292</v>
      </c>
      <c r="B448" s="214">
        <v>45154</v>
      </c>
      <c r="C448" s="213">
        <v>1213103390</v>
      </c>
      <c r="D448" s="230" t="s">
        <v>9794</v>
      </c>
      <c r="E448" s="115">
        <v>1</v>
      </c>
      <c r="F448" s="216">
        <v>3</v>
      </c>
      <c r="G448" s="216">
        <f t="shared" si="7"/>
        <v>3</v>
      </c>
      <c r="H448" s="213">
        <v>33219</v>
      </c>
      <c r="I448" s="214">
        <v>45182</v>
      </c>
      <c r="J448" s="199" t="s">
        <v>11438</v>
      </c>
      <c r="K448" s="115" t="s">
        <v>11406</v>
      </c>
      <c r="L448" s="161" t="s">
        <v>11439</v>
      </c>
      <c r="M448" s="117" t="s">
        <v>10282</v>
      </c>
      <c r="N448" s="352">
        <v>45376</v>
      </c>
    </row>
    <row r="449" spans="1:14" hidden="1" x14ac:dyDescent="0.25">
      <c r="A449" s="213" t="s">
        <v>17292</v>
      </c>
      <c r="B449" s="214">
        <v>45154</v>
      </c>
      <c r="C449" s="213">
        <v>1213103400</v>
      </c>
      <c r="D449" s="230" t="s">
        <v>9795</v>
      </c>
      <c r="E449" s="115">
        <v>1</v>
      </c>
      <c r="F449" s="216">
        <v>80</v>
      </c>
      <c r="G449" s="216">
        <f t="shared" si="7"/>
        <v>80</v>
      </c>
      <c r="H449" s="213">
        <v>33219</v>
      </c>
      <c r="I449" s="214">
        <v>45182</v>
      </c>
      <c r="J449" s="199" t="s">
        <v>11438</v>
      </c>
      <c r="K449" s="115" t="s">
        <v>11406</v>
      </c>
      <c r="L449" s="161" t="s">
        <v>11439</v>
      </c>
      <c r="M449" s="117" t="s">
        <v>10282</v>
      </c>
      <c r="N449" s="352">
        <v>45376</v>
      </c>
    </row>
    <row r="450" spans="1:14" hidden="1" x14ac:dyDescent="0.25">
      <c r="A450" s="213" t="s">
        <v>17292</v>
      </c>
      <c r="B450" s="214">
        <v>45154</v>
      </c>
      <c r="C450" s="213">
        <v>1214102970</v>
      </c>
      <c r="D450" s="230" t="s">
        <v>9793</v>
      </c>
      <c r="E450" s="115">
        <v>1</v>
      </c>
      <c r="F450" s="216">
        <v>1350</v>
      </c>
      <c r="G450" s="216">
        <f t="shared" si="7"/>
        <v>1350</v>
      </c>
      <c r="H450" s="213">
        <v>33219</v>
      </c>
      <c r="I450" s="214">
        <v>45182</v>
      </c>
      <c r="J450" s="199" t="s">
        <v>11438</v>
      </c>
      <c r="K450" s="115" t="s">
        <v>11406</v>
      </c>
      <c r="L450" s="116" t="s">
        <v>11439</v>
      </c>
      <c r="M450" s="117" t="s">
        <v>10282</v>
      </c>
      <c r="N450" s="352">
        <v>45376</v>
      </c>
    </row>
    <row r="451" spans="1:14" hidden="1" x14ac:dyDescent="0.25">
      <c r="A451" s="213" t="s">
        <v>17292</v>
      </c>
      <c r="B451" s="214">
        <v>45154</v>
      </c>
      <c r="C451" s="213">
        <v>1214102980</v>
      </c>
      <c r="D451" s="230" t="s">
        <v>9790</v>
      </c>
      <c r="E451" s="115">
        <v>1</v>
      </c>
      <c r="F451" s="216">
        <v>110</v>
      </c>
      <c r="G451" s="216">
        <f t="shared" si="7"/>
        <v>110</v>
      </c>
      <c r="H451" s="213">
        <v>33218</v>
      </c>
      <c r="I451" s="214">
        <v>45182</v>
      </c>
      <c r="J451" s="199" t="s">
        <v>11438</v>
      </c>
      <c r="K451" s="115" t="s">
        <v>11406</v>
      </c>
      <c r="L451" s="161" t="s">
        <v>11439</v>
      </c>
      <c r="M451" s="117" t="s">
        <v>10282</v>
      </c>
      <c r="N451" s="352">
        <v>45376</v>
      </c>
    </row>
    <row r="452" spans="1:14" hidden="1" x14ac:dyDescent="0.25">
      <c r="A452" s="213" t="s">
        <v>17292</v>
      </c>
      <c r="B452" s="214">
        <v>45154</v>
      </c>
      <c r="C452" s="213">
        <v>1214102990</v>
      </c>
      <c r="D452" s="230" t="s">
        <v>9792</v>
      </c>
      <c r="E452" s="115">
        <v>1</v>
      </c>
      <c r="F452" s="216">
        <v>80</v>
      </c>
      <c r="G452" s="216">
        <f t="shared" si="7"/>
        <v>80</v>
      </c>
      <c r="H452" s="213">
        <v>33218</v>
      </c>
      <c r="I452" s="214">
        <v>45182</v>
      </c>
      <c r="J452" s="199" t="s">
        <v>11438</v>
      </c>
      <c r="K452" s="115" t="s">
        <v>11406</v>
      </c>
      <c r="L452" s="161" t="s">
        <v>11439</v>
      </c>
      <c r="M452" s="117" t="s">
        <v>10282</v>
      </c>
      <c r="N452" s="352">
        <v>45376</v>
      </c>
    </row>
    <row r="453" spans="1:14" hidden="1" x14ac:dyDescent="0.25">
      <c r="A453" s="213" t="s">
        <v>17292</v>
      </c>
      <c r="B453" s="214">
        <v>45154</v>
      </c>
      <c r="C453" s="213">
        <v>1219106790</v>
      </c>
      <c r="D453" s="230" t="s">
        <v>9796</v>
      </c>
      <c r="E453" s="115">
        <v>1</v>
      </c>
      <c r="F453" s="216">
        <v>1.63</v>
      </c>
      <c r="G453" s="216">
        <f t="shared" si="7"/>
        <v>1.63</v>
      </c>
      <c r="H453" s="213">
        <v>33219</v>
      </c>
      <c r="I453" s="214">
        <v>45182</v>
      </c>
      <c r="J453" s="199" t="s">
        <v>11438</v>
      </c>
      <c r="K453" s="115" t="s">
        <v>11406</v>
      </c>
      <c r="L453" s="161" t="s">
        <v>11439</v>
      </c>
      <c r="M453" s="117" t="s">
        <v>10282</v>
      </c>
      <c r="N453" s="352">
        <v>45376</v>
      </c>
    </row>
    <row r="454" spans="1:14" hidden="1" x14ac:dyDescent="0.25">
      <c r="A454" s="213" t="s">
        <v>17292</v>
      </c>
      <c r="B454" s="214">
        <v>45154</v>
      </c>
      <c r="C454" s="213">
        <v>1219106800</v>
      </c>
      <c r="D454" s="230" t="s">
        <v>9797</v>
      </c>
      <c r="E454" s="115">
        <v>1</v>
      </c>
      <c r="F454" s="216">
        <v>20</v>
      </c>
      <c r="G454" s="216">
        <f t="shared" si="7"/>
        <v>20</v>
      </c>
      <c r="H454" s="213">
        <v>33219</v>
      </c>
      <c r="I454" s="214">
        <v>45182</v>
      </c>
      <c r="J454" s="199" t="s">
        <v>11438</v>
      </c>
      <c r="K454" s="115" t="s">
        <v>11406</v>
      </c>
      <c r="L454" s="161" t="s">
        <v>11439</v>
      </c>
      <c r="M454" s="117" t="s">
        <v>10282</v>
      </c>
      <c r="N454" s="352">
        <v>45376</v>
      </c>
    </row>
    <row r="455" spans="1:14" hidden="1" x14ac:dyDescent="0.25">
      <c r="A455" s="224" t="s">
        <v>16280</v>
      </c>
      <c r="B455" s="225">
        <v>45849</v>
      </c>
      <c r="C455" s="218">
        <v>1112100490</v>
      </c>
      <c r="D455" s="260" t="s">
        <v>7271</v>
      </c>
      <c r="E455" s="218">
        <v>10</v>
      </c>
      <c r="F455" s="221">
        <v>50</v>
      </c>
      <c r="G455" s="221">
        <f t="shared" si="7"/>
        <v>500</v>
      </c>
      <c r="H455" s="218">
        <v>39408</v>
      </c>
      <c r="I455" s="220">
        <v>45862</v>
      </c>
      <c r="J455" s="222" t="s">
        <v>11411</v>
      </c>
      <c r="K455" s="195" t="s">
        <v>11803</v>
      </c>
      <c r="L455" s="161" t="s">
        <v>16325</v>
      </c>
      <c r="M455" s="117" t="s">
        <v>10282</v>
      </c>
      <c r="N455" s="352">
        <v>45894</v>
      </c>
    </row>
    <row r="456" spans="1:14" hidden="1" x14ac:dyDescent="0.25">
      <c r="A456" s="213" t="s">
        <v>18057</v>
      </c>
      <c r="B456" s="214">
        <v>45853</v>
      </c>
      <c r="C456" s="213">
        <v>1322105560</v>
      </c>
      <c r="D456" s="215" t="s">
        <v>18058</v>
      </c>
      <c r="E456" s="213">
        <v>1</v>
      </c>
      <c r="F456" s="229">
        <v>800</v>
      </c>
      <c r="G456" s="216">
        <f t="shared" si="7"/>
        <v>800</v>
      </c>
      <c r="H456" s="213">
        <v>39363</v>
      </c>
      <c r="I456" s="214">
        <v>45859</v>
      </c>
      <c r="J456" s="199" t="s">
        <v>18055</v>
      </c>
      <c r="K456" s="115" t="s">
        <v>11406</v>
      </c>
      <c r="L456" s="161" t="s">
        <v>18056</v>
      </c>
      <c r="M456" s="117" t="s">
        <v>10282</v>
      </c>
      <c r="N456" s="352">
        <v>46062</v>
      </c>
    </row>
    <row r="457" spans="1:14" hidden="1" x14ac:dyDescent="0.25">
      <c r="A457" s="213" t="s">
        <v>18057</v>
      </c>
      <c r="B457" s="214">
        <v>45853</v>
      </c>
      <c r="C457" s="213">
        <v>1322105200</v>
      </c>
      <c r="D457" s="215" t="s">
        <v>18060</v>
      </c>
      <c r="E457" s="213">
        <v>1</v>
      </c>
      <c r="F457" s="229">
        <v>2100</v>
      </c>
      <c r="G457" s="216">
        <f t="shared" si="7"/>
        <v>2100</v>
      </c>
      <c r="H457" s="213">
        <v>39363</v>
      </c>
      <c r="I457" s="214">
        <v>45859</v>
      </c>
      <c r="J457" s="199" t="s">
        <v>18055</v>
      </c>
      <c r="K457" s="115" t="s">
        <v>11406</v>
      </c>
      <c r="L457" s="161" t="s">
        <v>18056</v>
      </c>
      <c r="M457" s="117" t="s">
        <v>10282</v>
      </c>
      <c r="N457" s="352">
        <v>46062</v>
      </c>
    </row>
    <row r="458" spans="1:14" hidden="1" x14ac:dyDescent="0.25">
      <c r="A458" s="213" t="s">
        <v>17405</v>
      </c>
      <c r="B458" s="214">
        <v>45856</v>
      </c>
      <c r="C458" s="213">
        <v>1323103570</v>
      </c>
      <c r="D458" s="215" t="s">
        <v>17391</v>
      </c>
      <c r="E458" s="213">
        <v>1</v>
      </c>
      <c r="F458" s="221">
        <v>4467</v>
      </c>
      <c r="G458" s="216">
        <f t="shared" si="7"/>
        <v>4467</v>
      </c>
      <c r="H458" s="213">
        <v>39364</v>
      </c>
      <c r="I458" s="214">
        <v>46023</v>
      </c>
      <c r="J458" s="222" t="s">
        <v>11414</v>
      </c>
      <c r="K458" s="115" t="s">
        <v>11406</v>
      </c>
      <c r="L458" s="161" t="s">
        <v>18394</v>
      </c>
      <c r="M458" s="117" t="s">
        <v>10282</v>
      </c>
      <c r="N458" s="352">
        <v>46142</v>
      </c>
    </row>
    <row r="459" spans="1:14" hidden="1" x14ac:dyDescent="0.25">
      <c r="A459" s="213" t="s">
        <v>17405</v>
      </c>
      <c r="B459" s="214">
        <v>45856</v>
      </c>
      <c r="C459" s="213">
        <v>1329101090</v>
      </c>
      <c r="D459" s="215" t="s">
        <v>17396</v>
      </c>
      <c r="E459" s="213">
        <v>1</v>
      </c>
      <c r="F459" s="221">
        <v>152</v>
      </c>
      <c r="G459" s="216">
        <f t="shared" si="7"/>
        <v>152</v>
      </c>
      <c r="H459" s="213">
        <v>39364</v>
      </c>
      <c r="I459" s="214">
        <v>46023</v>
      </c>
      <c r="J459" s="222" t="s">
        <v>11414</v>
      </c>
      <c r="K459" s="115" t="s">
        <v>11406</v>
      </c>
      <c r="L459" s="161" t="s">
        <v>17371</v>
      </c>
      <c r="M459" s="117" t="s">
        <v>10282</v>
      </c>
      <c r="N459" s="352">
        <v>46018</v>
      </c>
    </row>
    <row r="460" spans="1:14" hidden="1" x14ac:dyDescent="0.25">
      <c r="A460" s="213" t="s">
        <v>17405</v>
      </c>
      <c r="B460" s="214">
        <v>45856</v>
      </c>
      <c r="C460" s="213">
        <v>1323103550</v>
      </c>
      <c r="D460" s="215" t="s">
        <v>17393</v>
      </c>
      <c r="E460" s="213">
        <v>1</v>
      </c>
      <c r="F460" s="221">
        <v>50</v>
      </c>
      <c r="G460" s="216">
        <f t="shared" si="7"/>
        <v>50</v>
      </c>
      <c r="H460" s="213">
        <v>39364</v>
      </c>
      <c r="I460" s="214">
        <v>46023</v>
      </c>
      <c r="J460" s="222" t="s">
        <v>11414</v>
      </c>
      <c r="K460" s="115" t="s">
        <v>11406</v>
      </c>
      <c r="L460" s="161" t="s">
        <v>17371</v>
      </c>
      <c r="M460" s="117" t="s">
        <v>10282</v>
      </c>
      <c r="N460" s="352">
        <v>46018</v>
      </c>
    </row>
    <row r="461" spans="1:14" hidden="1" x14ac:dyDescent="0.25">
      <c r="A461" s="213" t="s">
        <v>17405</v>
      </c>
      <c r="B461" s="214">
        <v>45856</v>
      </c>
      <c r="C461" s="213">
        <v>1235100900</v>
      </c>
      <c r="D461" s="215" t="s">
        <v>17398</v>
      </c>
      <c r="E461" s="213">
        <v>1</v>
      </c>
      <c r="F461" s="221">
        <v>45</v>
      </c>
      <c r="G461" s="216">
        <f t="shared" si="7"/>
        <v>45</v>
      </c>
      <c r="H461" s="213">
        <v>39364</v>
      </c>
      <c r="I461" s="214">
        <v>46023</v>
      </c>
      <c r="J461" s="222" t="s">
        <v>11414</v>
      </c>
      <c r="K461" s="115" t="s">
        <v>11406</v>
      </c>
      <c r="L461" s="161" t="s">
        <v>17371</v>
      </c>
      <c r="M461" s="117" t="s">
        <v>10282</v>
      </c>
      <c r="N461" s="352">
        <v>46018</v>
      </c>
    </row>
    <row r="462" spans="1:14" hidden="1" x14ac:dyDescent="0.25">
      <c r="A462" s="213" t="s">
        <v>17405</v>
      </c>
      <c r="B462" s="214">
        <v>45856</v>
      </c>
      <c r="C462" s="213">
        <v>1323103580</v>
      </c>
      <c r="D462" s="215" t="s">
        <v>17395</v>
      </c>
      <c r="E462" s="213">
        <v>1</v>
      </c>
      <c r="F462" s="221">
        <v>57</v>
      </c>
      <c r="G462" s="216">
        <f t="shared" si="7"/>
        <v>57</v>
      </c>
      <c r="H462" s="213">
        <v>39364</v>
      </c>
      <c r="I462" s="214">
        <v>46023</v>
      </c>
      <c r="J462" s="222" t="s">
        <v>11414</v>
      </c>
      <c r="K462" s="115" t="s">
        <v>11406</v>
      </c>
      <c r="L462" s="161" t="s">
        <v>17371</v>
      </c>
      <c r="M462" s="117" t="s">
        <v>10282</v>
      </c>
      <c r="N462" s="352">
        <v>46018</v>
      </c>
    </row>
    <row r="463" spans="1:14" hidden="1" x14ac:dyDescent="0.25">
      <c r="A463" s="213" t="s">
        <v>17405</v>
      </c>
      <c r="B463" s="214">
        <v>45856</v>
      </c>
      <c r="C463" s="213">
        <v>1318102370</v>
      </c>
      <c r="D463" s="215" t="s">
        <v>17401</v>
      </c>
      <c r="E463" s="213">
        <v>1</v>
      </c>
      <c r="F463" s="221">
        <v>202</v>
      </c>
      <c r="G463" s="216">
        <f t="shared" si="7"/>
        <v>202</v>
      </c>
      <c r="H463" s="213">
        <v>39364</v>
      </c>
      <c r="I463" s="214">
        <v>46023</v>
      </c>
      <c r="J463" s="222" t="s">
        <v>11414</v>
      </c>
      <c r="K463" s="115" t="s">
        <v>11406</v>
      </c>
      <c r="L463" s="161" t="s">
        <v>17371</v>
      </c>
      <c r="M463" s="117" t="s">
        <v>10282</v>
      </c>
      <c r="N463" s="352">
        <v>46018</v>
      </c>
    </row>
    <row r="464" spans="1:14" hidden="1" x14ac:dyDescent="0.25">
      <c r="A464" s="213" t="s">
        <v>17405</v>
      </c>
      <c r="B464" s="214">
        <v>45856</v>
      </c>
      <c r="C464" s="213">
        <v>1311100140</v>
      </c>
      <c r="D464" s="215" t="s">
        <v>6501</v>
      </c>
      <c r="E464" s="213">
        <v>1</v>
      </c>
      <c r="F464" s="221">
        <v>11</v>
      </c>
      <c r="G464" s="216">
        <f t="shared" si="7"/>
        <v>11</v>
      </c>
      <c r="H464" s="213">
        <v>39364</v>
      </c>
      <c r="I464" s="214">
        <v>46023</v>
      </c>
      <c r="J464" s="222" t="s">
        <v>11414</v>
      </c>
      <c r="K464" s="115" t="s">
        <v>11406</v>
      </c>
      <c r="L464" s="161" t="s">
        <v>17371</v>
      </c>
      <c r="M464" s="117" t="s">
        <v>10282</v>
      </c>
      <c r="N464" s="352">
        <v>46018</v>
      </c>
    </row>
    <row r="465" spans="1:14" hidden="1" x14ac:dyDescent="0.25">
      <c r="A465" s="213" t="s">
        <v>17390</v>
      </c>
      <c r="B465" s="214">
        <v>45859</v>
      </c>
      <c r="C465" s="213">
        <v>1318105220</v>
      </c>
      <c r="D465" s="215" t="s">
        <v>17375</v>
      </c>
      <c r="E465" s="213">
        <v>1</v>
      </c>
      <c r="F465" s="221">
        <v>1759</v>
      </c>
      <c r="G465" s="216">
        <f t="shared" si="7"/>
        <v>1759</v>
      </c>
      <c r="H465" s="213">
        <v>39366</v>
      </c>
      <c r="I465" s="214">
        <v>46023</v>
      </c>
      <c r="J465" s="222" t="s">
        <v>11414</v>
      </c>
      <c r="K465" s="115" t="s">
        <v>11406</v>
      </c>
      <c r="L465" s="161"/>
      <c r="M465" s="117"/>
      <c r="N465" s="352"/>
    </row>
    <row r="466" spans="1:14" hidden="1" x14ac:dyDescent="0.25">
      <c r="A466" s="213" t="s">
        <v>17390</v>
      </c>
      <c r="B466" s="214">
        <v>45859</v>
      </c>
      <c r="C466" s="213">
        <v>1235100450</v>
      </c>
      <c r="D466" s="215" t="s">
        <v>17372</v>
      </c>
      <c r="E466" s="213">
        <v>2</v>
      </c>
      <c r="F466" s="221">
        <v>353</v>
      </c>
      <c r="G466" s="216">
        <f t="shared" si="7"/>
        <v>706</v>
      </c>
      <c r="H466" s="213">
        <v>39366</v>
      </c>
      <c r="I466" s="214">
        <v>46023</v>
      </c>
      <c r="J466" s="222" t="s">
        <v>11414</v>
      </c>
      <c r="K466" s="115" t="s">
        <v>11406</v>
      </c>
      <c r="L466" s="161" t="s">
        <v>17371</v>
      </c>
      <c r="M466" s="117" t="s">
        <v>10282</v>
      </c>
      <c r="N466" s="352">
        <v>46018</v>
      </c>
    </row>
    <row r="467" spans="1:14" hidden="1" x14ac:dyDescent="0.25">
      <c r="A467" s="213" t="s">
        <v>17390</v>
      </c>
      <c r="B467" s="214">
        <v>45859</v>
      </c>
      <c r="C467" s="213">
        <v>1318107440</v>
      </c>
      <c r="D467" s="215" t="s">
        <v>17377</v>
      </c>
      <c r="E467" s="213">
        <v>1</v>
      </c>
      <c r="F467" s="221">
        <v>65</v>
      </c>
      <c r="G467" s="216">
        <f t="shared" si="7"/>
        <v>65</v>
      </c>
      <c r="H467" s="213">
        <v>39366</v>
      </c>
      <c r="I467" s="214">
        <v>46023</v>
      </c>
      <c r="J467" s="222" t="s">
        <v>11414</v>
      </c>
      <c r="K467" s="115" t="s">
        <v>11406</v>
      </c>
      <c r="L467" s="161" t="s">
        <v>17371</v>
      </c>
      <c r="M467" s="117" t="s">
        <v>10282</v>
      </c>
      <c r="N467" s="352">
        <v>46018</v>
      </c>
    </row>
    <row r="468" spans="1:14" hidden="1" x14ac:dyDescent="0.25">
      <c r="A468" s="213" t="s">
        <v>17390</v>
      </c>
      <c r="B468" s="214">
        <v>45859</v>
      </c>
      <c r="C468" s="213">
        <v>1327100210</v>
      </c>
      <c r="D468" s="215" t="s">
        <v>17379</v>
      </c>
      <c r="E468" s="213">
        <v>1</v>
      </c>
      <c r="F468" s="221">
        <v>274</v>
      </c>
      <c r="G468" s="216">
        <f t="shared" si="7"/>
        <v>274</v>
      </c>
      <c r="H468" s="213">
        <v>39366</v>
      </c>
      <c r="I468" s="214">
        <v>46023</v>
      </c>
      <c r="J468" s="222" t="s">
        <v>11414</v>
      </c>
      <c r="K468" s="115" t="s">
        <v>11406</v>
      </c>
      <c r="L468" s="161" t="s">
        <v>17371</v>
      </c>
      <c r="M468" s="117" t="s">
        <v>10282</v>
      </c>
      <c r="N468" s="352">
        <v>46018</v>
      </c>
    </row>
    <row r="469" spans="1:14" hidden="1" x14ac:dyDescent="0.25">
      <c r="A469" s="213" t="s">
        <v>17390</v>
      </c>
      <c r="B469" s="214">
        <v>45859</v>
      </c>
      <c r="C469" s="213">
        <v>1315104650</v>
      </c>
      <c r="D469" s="215" t="s">
        <v>17382</v>
      </c>
      <c r="E469" s="213">
        <v>1</v>
      </c>
      <c r="F469" s="221">
        <v>925</v>
      </c>
      <c r="G469" s="216">
        <f t="shared" si="7"/>
        <v>925</v>
      </c>
      <c r="H469" s="213">
        <v>39366</v>
      </c>
      <c r="I469" s="214">
        <v>46023</v>
      </c>
      <c r="J469" s="222" t="s">
        <v>11414</v>
      </c>
      <c r="K469" s="115" t="s">
        <v>11406</v>
      </c>
      <c r="L469" s="161" t="s">
        <v>18064</v>
      </c>
      <c r="M469" s="117" t="s">
        <v>10282</v>
      </c>
      <c r="N469" s="352">
        <v>46062</v>
      </c>
    </row>
    <row r="470" spans="1:14" hidden="1" x14ac:dyDescent="0.25">
      <c r="A470" s="213" t="s">
        <v>17390</v>
      </c>
      <c r="B470" s="214">
        <v>45859</v>
      </c>
      <c r="C470" s="213">
        <v>1538100240</v>
      </c>
      <c r="D470" s="215" t="s">
        <v>17384</v>
      </c>
      <c r="E470" s="213">
        <v>1</v>
      </c>
      <c r="F470" s="221">
        <v>250</v>
      </c>
      <c r="G470" s="216">
        <f t="shared" si="7"/>
        <v>250</v>
      </c>
      <c r="H470" s="213">
        <v>39366</v>
      </c>
      <c r="I470" s="214">
        <v>46023</v>
      </c>
      <c r="J470" s="222" t="s">
        <v>11414</v>
      </c>
      <c r="K470" s="115" t="s">
        <v>11406</v>
      </c>
      <c r="L470" s="161" t="s">
        <v>18064</v>
      </c>
      <c r="M470" s="117" t="s">
        <v>10282</v>
      </c>
      <c r="N470" s="352">
        <v>46062</v>
      </c>
    </row>
    <row r="471" spans="1:14" hidden="1" x14ac:dyDescent="0.25">
      <c r="A471" s="213" t="s">
        <v>17390</v>
      </c>
      <c r="B471" s="214">
        <v>45859</v>
      </c>
      <c r="C471" s="213">
        <v>1321101100</v>
      </c>
      <c r="D471" s="215" t="s">
        <v>17386</v>
      </c>
      <c r="E471" s="213">
        <v>1</v>
      </c>
      <c r="F471" s="221">
        <v>45</v>
      </c>
      <c r="G471" s="216">
        <f t="shared" si="7"/>
        <v>45</v>
      </c>
      <c r="H471" s="213">
        <v>39366</v>
      </c>
      <c r="I471" s="214">
        <v>46023</v>
      </c>
      <c r="J471" s="222" t="s">
        <v>11414</v>
      </c>
      <c r="K471" s="115" t="s">
        <v>11406</v>
      </c>
      <c r="L471" s="161" t="s">
        <v>18064</v>
      </c>
      <c r="M471" s="117" t="s">
        <v>10282</v>
      </c>
      <c r="N471" s="352">
        <v>46062</v>
      </c>
    </row>
    <row r="472" spans="1:14" hidden="1" x14ac:dyDescent="0.25">
      <c r="A472" s="213" t="s">
        <v>17390</v>
      </c>
      <c r="B472" s="214">
        <v>45859</v>
      </c>
      <c r="C472" s="213">
        <v>1316110640</v>
      </c>
      <c r="D472" s="215" t="s">
        <v>17388</v>
      </c>
      <c r="E472" s="213">
        <v>1</v>
      </c>
      <c r="F472" s="221">
        <v>2</v>
      </c>
      <c r="G472" s="216">
        <f t="shared" si="7"/>
        <v>2</v>
      </c>
      <c r="H472" s="213">
        <v>39366</v>
      </c>
      <c r="I472" s="214">
        <v>46023</v>
      </c>
      <c r="J472" s="222" t="s">
        <v>11414</v>
      </c>
      <c r="K472" s="115" t="s">
        <v>11406</v>
      </c>
      <c r="L472" s="161" t="s">
        <v>18064</v>
      </c>
      <c r="M472" s="117" t="s">
        <v>10282</v>
      </c>
      <c r="N472" s="352">
        <v>46062</v>
      </c>
    </row>
    <row r="473" spans="1:14" hidden="1" x14ac:dyDescent="0.25">
      <c r="A473" s="224" t="s">
        <v>17430</v>
      </c>
      <c r="B473" s="225">
        <v>45859</v>
      </c>
      <c r="C473" s="218">
        <v>1316110650</v>
      </c>
      <c r="D473" s="260" t="s">
        <v>17406</v>
      </c>
      <c r="E473" s="218">
        <v>1</v>
      </c>
      <c r="F473" s="221">
        <v>2</v>
      </c>
      <c r="G473" s="221">
        <f t="shared" si="7"/>
        <v>2</v>
      </c>
      <c r="H473" s="218">
        <v>39365</v>
      </c>
      <c r="I473" s="220">
        <v>46023</v>
      </c>
      <c r="J473" s="222" t="s">
        <v>11414</v>
      </c>
      <c r="K473" s="195" t="s">
        <v>11406</v>
      </c>
      <c r="L473" s="161" t="s">
        <v>18064</v>
      </c>
      <c r="M473" s="117" t="s">
        <v>10282</v>
      </c>
      <c r="N473" s="352">
        <v>46062</v>
      </c>
    </row>
    <row r="474" spans="1:14" hidden="1" x14ac:dyDescent="0.25">
      <c r="A474" s="224" t="s">
        <v>17430</v>
      </c>
      <c r="B474" s="225">
        <v>45859</v>
      </c>
      <c r="C474" s="218">
        <v>1318104850</v>
      </c>
      <c r="D474" s="260" t="s">
        <v>17408</v>
      </c>
      <c r="E474" s="218">
        <v>1</v>
      </c>
      <c r="F474" s="221">
        <v>447</v>
      </c>
      <c r="G474" s="221">
        <f t="shared" si="7"/>
        <v>447</v>
      </c>
      <c r="H474" s="218">
        <v>39365</v>
      </c>
      <c r="I474" s="220">
        <v>46023</v>
      </c>
      <c r="J474" s="222" t="s">
        <v>11414</v>
      </c>
      <c r="K474" s="195" t="s">
        <v>11406</v>
      </c>
      <c r="L474" s="161" t="s">
        <v>17371</v>
      </c>
      <c r="M474" s="117" t="s">
        <v>10282</v>
      </c>
      <c r="N474" s="352">
        <v>46018</v>
      </c>
    </row>
    <row r="475" spans="1:14" hidden="1" x14ac:dyDescent="0.25">
      <c r="A475" s="224" t="s">
        <v>17430</v>
      </c>
      <c r="B475" s="225">
        <v>45859</v>
      </c>
      <c r="C475" s="218">
        <v>1214102180</v>
      </c>
      <c r="D475" s="260" t="s">
        <v>17410</v>
      </c>
      <c r="E475" s="218">
        <v>1</v>
      </c>
      <c r="F475" s="221">
        <v>291</v>
      </c>
      <c r="G475" s="221">
        <f t="shared" si="7"/>
        <v>291</v>
      </c>
      <c r="H475" s="218">
        <v>39365</v>
      </c>
      <c r="I475" s="220">
        <v>46023</v>
      </c>
      <c r="J475" s="222" t="s">
        <v>11414</v>
      </c>
      <c r="K475" s="195" t="s">
        <v>11406</v>
      </c>
      <c r="L475" s="161" t="s">
        <v>18064</v>
      </c>
      <c r="M475" s="117" t="s">
        <v>10282</v>
      </c>
      <c r="N475" s="352">
        <v>46062</v>
      </c>
    </row>
    <row r="476" spans="1:14" hidden="1" x14ac:dyDescent="0.25">
      <c r="A476" s="224" t="s">
        <v>17430</v>
      </c>
      <c r="B476" s="225">
        <v>45859</v>
      </c>
      <c r="C476" s="218">
        <v>1323103590</v>
      </c>
      <c r="D476" s="260" t="s">
        <v>17412</v>
      </c>
      <c r="E476" s="218">
        <v>1</v>
      </c>
      <c r="F476" s="221">
        <v>46</v>
      </c>
      <c r="G476" s="221">
        <f t="shared" si="7"/>
        <v>46</v>
      </c>
      <c r="H476" s="218">
        <v>39365</v>
      </c>
      <c r="I476" s="220">
        <v>46023</v>
      </c>
      <c r="J476" s="222" t="s">
        <v>11414</v>
      </c>
      <c r="K476" s="195" t="s">
        <v>11406</v>
      </c>
      <c r="L476" s="161" t="s">
        <v>17371</v>
      </c>
      <c r="M476" s="117" t="s">
        <v>10282</v>
      </c>
      <c r="N476" s="352">
        <v>46018</v>
      </c>
    </row>
    <row r="477" spans="1:14" hidden="1" x14ac:dyDescent="0.25">
      <c r="A477" s="224" t="s">
        <v>17430</v>
      </c>
      <c r="B477" s="225">
        <v>45859</v>
      </c>
      <c r="C477" s="218">
        <v>1318107430</v>
      </c>
      <c r="D477" s="260" t="s">
        <v>17415</v>
      </c>
      <c r="E477" s="218">
        <v>1</v>
      </c>
      <c r="F477" s="221">
        <v>122</v>
      </c>
      <c r="G477" s="221">
        <f t="shared" si="7"/>
        <v>122</v>
      </c>
      <c r="H477" s="218">
        <v>39365</v>
      </c>
      <c r="I477" s="220">
        <v>46023</v>
      </c>
      <c r="J477" s="222" t="s">
        <v>11414</v>
      </c>
      <c r="K477" s="195" t="s">
        <v>11406</v>
      </c>
      <c r="L477" s="161" t="s">
        <v>17371</v>
      </c>
      <c r="M477" s="117" t="s">
        <v>10282</v>
      </c>
      <c r="N477" s="352">
        <v>46018</v>
      </c>
    </row>
    <row r="478" spans="1:14" hidden="1" x14ac:dyDescent="0.25">
      <c r="A478" s="224" t="s">
        <v>17430</v>
      </c>
      <c r="B478" s="225">
        <v>45859</v>
      </c>
      <c r="C478" s="218">
        <v>1311100160</v>
      </c>
      <c r="D478" s="260" t="s">
        <v>17417</v>
      </c>
      <c r="E478" s="218">
        <v>1</v>
      </c>
      <c r="F478" s="221">
        <v>110</v>
      </c>
      <c r="G478" s="221">
        <f t="shared" si="7"/>
        <v>110</v>
      </c>
      <c r="H478" s="218">
        <v>39365</v>
      </c>
      <c r="I478" s="220">
        <v>46023</v>
      </c>
      <c r="J478" s="222" t="s">
        <v>11414</v>
      </c>
      <c r="K478" s="195" t="s">
        <v>11406</v>
      </c>
      <c r="L478" s="161" t="s">
        <v>17371</v>
      </c>
      <c r="M478" s="117" t="s">
        <v>10282</v>
      </c>
      <c r="N478" s="352">
        <v>46018</v>
      </c>
    </row>
    <row r="479" spans="1:14" hidden="1" x14ac:dyDescent="0.25">
      <c r="A479" s="224" t="s">
        <v>17430</v>
      </c>
      <c r="B479" s="225">
        <v>45859</v>
      </c>
      <c r="C479" s="218">
        <v>1323103600</v>
      </c>
      <c r="D479" s="260" t="s">
        <v>17418</v>
      </c>
      <c r="E479" s="218">
        <v>1</v>
      </c>
      <c r="F479" s="221">
        <v>57</v>
      </c>
      <c r="G479" s="221">
        <f t="shared" si="7"/>
        <v>57</v>
      </c>
      <c r="H479" s="218">
        <v>39365</v>
      </c>
      <c r="I479" s="220">
        <v>46023</v>
      </c>
      <c r="J479" s="222" t="s">
        <v>11414</v>
      </c>
      <c r="K479" s="195" t="s">
        <v>11406</v>
      </c>
      <c r="L479" s="161" t="s">
        <v>17371</v>
      </c>
      <c r="M479" s="117" t="s">
        <v>10282</v>
      </c>
      <c r="N479" s="352">
        <v>46018</v>
      </c>
    </row>
    <row r="480" spans="1:14" hidden="1" x14ac:dyDescent="0.25">
      <c r="A480" s="224" t="s">
        <v>17430</v>
      </c>
      <c r="B480" s="225">
        <v>45859</v>
      </c>
      <c r="C480" s="218">
        <v>1318104920</v>
      </c>
      <c r="D480" s="260" t="s">
        <v>17420</v>
      </c>
      <c r="E480" s="218">
        <v>2</v>
      </c>
      <c r="F480" s="221">
        <v>59</v>
      </c>
      <c r="G480" s="221">
        <f t="shared" si="7"/>
        <v>118</v>
      </c>
      <c r="H480" s="218">
        <v>39365</v>
      </c>
      <c r="I480" s="220">
        <v>46023</v>
      </c>
      <c r="J480" s="222" t="s">
        <v>11414</v>
      </c>
      <c r="K480" s="195" t="s">
        <v>11406</v>
      </c>
      <c r="L480" s="161" t="s">
        <v>17371</v>
      </c>
      <c r="M480" s="117" t="s">
        <v>10282</v>
      </c>
      <c r="N480" s="352">
        <v>46018</v>
      </c>
    </row>
    <row r="481" spans="1:14" hidden="1" x14ac:dyDescent="0.25">
      <c r="A481" s="224" t="s">
        <v>17430</v>
      </c>
      <c r="B481" s="225">
        <v>45859</v>
      </c>
      <c r="C481" s="218">
        <v>1318107370</v>
      </c>
      <c r="D481" s="260" t="s">
        <v>17422</v>
      </c>
      <c r="E481" s="218">
        <v>2</v>
      </c>
      <c r="F481" s="221">
        <v>85</v>
      </c>
      <c r="G481" s="221">
        <f t="shared" si="7"/>
        <v>170</v>
      </c>
      <c r="H481" s="218">
        <v>39365</v>
      </c>
      <c r="I481" s="220">
        <v>46023</v>
      </c>
      <c r="J481" s="222" t="s">
        <v>11414</v>
      </c>
      <c r="K481" s="195" t="s">
        <v>11406</v>
      </c>
      <c r="L481" s="161" t="s">
        <v>17371</v>
      </c>
      <c r="M481" s="117" t="s">
        <v>10282</v>
      </c>
      <c r="N481" s="352">
        <v>46018</v>
      </c>
    </row>
    <row r="482" spans="1:14" hidden="1" x14ac:dyDescent="0.25">
      <c r="A482" s="224" t="s">
        <v>17430</v>
      </c>
      <c r="B482" s="225">
        <v>45859</v>
      </c>
      <c r="C482" s="218">
        <v>1318103010</v>
      </c>
      <c r="D482" s="260" t="s">
        <v>17424</v>
      </c>
      <c r="E482" s="218">
        <v>2</v>
      </c>
      <c r="F482" s="221">
        <v>62</v>
      </c>
      <c r="G482" s="221">
        <f t="shared" si="7"/>
        <v>124</v>
      </c>
      <c r="H482" s="218">
        <v>39365</v>
      </c>
      <c r="I482" s="220">
        <v>46023</v>
      </c>
      <c r="J482" s="222" t="s">
        <v>11414</v>
      </c>
      <c r="K482" s="195" t="s">
        <v>11406</v>
      </c>
      <c r="L482" s="161" t="s">
        <v>17371</v>
      </c>
      <c r="M482" s="117" t="s">
        <v>10282</v>
      </c>
      <c r="N482" s="352">
        <v>46018</v>
      </c>
    </row>
    <row r="483" spans="1:14" hidden="1" x14ac:dyDescent="0.25">
      <c r="A483" s="224" t="s">
        <v>17430</v>
      </c>
      <c r="B483" s="225">
        <v>45859</v>
      </c>
      <c r="C483" s="218">
        <v>1318103080</v>
      </c>
      <c r="D483" s="260" t="s">
        <v>17426</v>
      </c>
      <c r="E483" s="218">
        <v>1</v>
      </c>
      <c r="F483" s="221">
        <v>76</v>
      </c>
      <c r="G483" s="221">
        <f t="shared" si="7"/>
        <v>76</v>
      </c>
      <c r="H483" s="218">
        <v>39365</v>
      </c>
      <c r="I483" s="220">
        <v>46023</v>
      </c>
      <c r="J483" s="222" t="s">
        <v>11414</v>
      </c>
      <c r="K483" s="195" t="s">
        <v>11406</v>
      </c>
      <c r="L483" s="161" t="s">
        <v>17371</v>
      </c>
      <c r="M483" s="117" t="s">
        <v>10282</v>
      </c>
      <c r="N483" s="352">
        <v>46018</v>
      </c>
    </row>
    <row r="484" spans="1:14" hidden="1" x14ac:dyDescent="0.25">
      <c r="A484" s="224" t="s">
        <v>17430</v>
      </c>
      <c r="B484" s="225">
        <v>45859</v>
      </c>
      <c r="C484" s="218">
        <v>1329101340</v>
      </c>
      <c r="D484" s="260" t="s">
        <v>17428</v>
      </c>
      <c r="E484" s="218">
        <v>1</v>
      </c>
      <c r="F484" s="221">
        <v>36</v>
      </c>
      <c r="G484" s="221">
        <f t="shared" si="7"/>
        <v>36</v>
      </c>
      <c r="H484" s="218">
        <v>39365</v>
      </c>
      <c r="I484" s="220">
        <v>46023</v>
      </c>
      <c r="J484" s="222" t="s">
        <v>11414</v>
      </c>
      <c r="K484" s="195" t="s">
        <v>11406</v>
      </c>
      <c r="L484" s="161" t="s">
        <v>17371</v>
      </c>
      <c r="M484" s="117" t="s">
        <v>10282</v>
      </c>
      <c r="N484" s="352">
        <v>46018</v>
      </c>
    </row>
    <row r="485" spans="1:14" hidden="1" x14ac:dyDescent="0.25">
      <c r="A485" s="224" t="s">
        <v>18065</v>
      </c>
      <c r="B485" s="225">
        <v>45859</v>
      </c>
      <c r="C485" s="218">
        <v>1320100400</v>
      </c>
      <c r="D485" s="260" t="s">
        <v>18041</v>
      </c>
      <c r="E485" s="218">
        <v>1</v>
      </c>
      <c r="F485" s="221">
        <v>733</v>
      </c>
      <c r="G485" s="221">
        <f t="shared" si="7"/>
        <v>733</v>
      </c>
      <c r="H485" s="218">
        <v>39373</v>
      </c>
      <c r="I485" s="220">
        <v>45859</v>
      </c>
      <c r="J485" s="222" t="s">
        <v>12158</v>
      </c>
      <c r="K485" s="195" t="s">
        <v>11406</v>
      </c>
      <c r="L485" s="161" t="s">
        <v>18381</v>
      </c>
      <c r="M485" s="117" t="s">
        <v>10282</v>
      </c>
      <c r="N485" s="352">
        <v>46142</v>
      </c>
    </row>
    <row r="486" spans="1:14" hidden="1" x14ac:dyDescent="0.25">
      <c r="A486" s="224" t="s">
        <v>18065</v>
      </c>
      <c r="B486" s="225">
        <v>45859</v>
      </c>
      <c r="C486" s="218">
        <v>1320100460</v>
      </c>
      <c r="D486" s="260" t="s">
        <v>18042</v>
      </c>
      <c r="E486" s="218">
        <v>1</v>
      </c>
      <c r="F486" s="221">
        <v>587</v>
      </c>
      <c r="G486" s="221">
        <f t="shared" si="7"/>
        <v>587</v>
      </c>
      <c r="H486" s="218">
        <v>39373</v>
      </c>
      <c r="I486" s="220">
        <v>45859</v>
      </c>
      <c r="J486" s="222" t="s">
        <v>12158</v>
      </c>
      <c r="K486" s="195" t="s">
        <v>11406</v>
      </c>
      <c r="L486" s="161" t="s">
        <v>18381</v>
      </c>
      <c r="M486" s="117" t="s">
        <v>10282</v>
      </c>
      <c r="N486" s="352">
        <v>46142</v>
      </c>
    </row>
    <row r="487" spans="1:14" hidden="1" x14ac:dyDescent="0.25">
      <c r="A487" s="224" t="s">
        <v>18065</v>
      </c>
      <c r="B487" s="225">
        <v>45859</v>
      </c>
      <c r="C487" s="218">
        <v>1323103580</v>
      </c>
      <c r="D487" s="260" t="s">
        <v>17395</v>
      </c>
      <c r="E487" s="218">
        <v>2</v>
      </c>
      <c r="F487" s="221">
        <v>57</v>
      </c>
      <c r="G487" s="221">
        <f t="shared" si="7"/>
        <v>114</v>
      </c>
      <c r="H487" s="218">
        <v>39374</v>
      </c>
      <c r="I487" s="220">
        <v>45859</v>
      </c>
      <c r="J487" s="222" t="s">
        <v>11414</v>
      </c>
      <c r="K487" s="195" t="s">
        <v>11406</v>
      </c>
      <c r="L487" s="161" t="s">
        <v>18064</v>
      </c>
      <c r="M487" s="117" t="s">
        <v>10282</v>
      </c>
      <c r="N487" s="352">
        <v>46062</v>
      </c>
    </row>
    <row r="488" spans="1:14" hidden="1" x14ac:dyDescent="0.25">
      <c r="A488" s="218" t="s">
        <v>18065</v>
      </c>
      <c r="B488" s="220">
        <v>45859</v>
      </c>
      <c r="C488" s="218">
        <v>1315105080</v>
      </c>
      <c r="D488" s="219" t="s">
        <v>18039</v>
      </c>
      <c r="E488" s="218">
        <v>1</v>
      </c>
      <c r="F488" s="221">
        <v>994</v>
      </c>
      <c r="G488" s="221">
        <f t="shared" si="7"/>
        <v>994</v>
      </c>
      <c r="H488" s="218">
        <v>39373</v>
      </c>
      <c r="I488" s="220">
        <v>45859</v>
      </c>
      <c r="J488" s="222" t="s">
        <v>12158</v>
      </c>
      <c r="K488" s="195" t="s">
        <v>11406</v>
      </c>
      <c r="L488" s="116" t="s">
        <v>18045</v>
      </c>
      <c r="M488" s="117" t="s">
        <v>10282</v>
      </c>
      <c r="N488" s="352">
        <v>46062</v>
      </c>
    </row>
    <row r="489" spans="1:14" hidden="1" x14ac:dyDescent="0.25">
      <c r="A489" s="224" t="s">
        <v>16761</v>
      </c>
      <c r="B489" s="225">
        <v>45859</v>
      </c>
      <c r="C489" s="218">
        <v>1315102020</v>
      </c>
      <c r="D489" s="260" t="s">
        <v>16762</v>
      </c>
      <c r="E489" s="218">
        <v>1</v>
      </c>
      <c r="F489" s="221">
        <v>1048.3399999999999</v>
      </c>
      <c r="G489" s="221">
        <f t="shared" si="7"/>
        <v>1048.3399999999999</v>
      </c>
      <c r="H489" s="218">
        <v>39372</v>
      </c>
      <c r="I489" s="220">
        <v>45859</v>
      </c>
      <c r="J489" s="222" t="s">
        <v>15602</v>
      </c>
      <c r="K489" s="195"/>
      <c r="L489" s="161" t="s">
        <v>16760</v>
      </c>
      <c r="M489" s="117" t="s">
        <v>10282</v>
      </c>
      <c r="N489" s="352">
        <v>45945</v>
      </c>
    </row>
    <row r="490" spans="1:14" hidden="1" x14ac:dyDescent="0.25">
      <c r="A490" s="224" t="s">
        <v>16281</v>
      </c>
      <c r="B490" s="225">
        <v>45859</v>
      </c>
      <c r="C490" s="218">
        <v>1120100050</v>
      </c>
      <c r="D490" s="260" t="s">
        <v>7612</v>
      </c>
      <c r="E490" s="218">
        <v>8</v>
      </c>
      <c r="F490" s="221">
        <v>713</v>
      </c>
      <c r="G490" s="221">
        <f t="shared" si="7"/>
        <v>5704</v>
      </c>
      <c r="H490" s="218">
        <v>39399</v>
      </c>
      <c r="I490" s="220">
        <v>45861</v>
      </c>
      <c r="J490" s="222" t="s">
        <v>15668</v>
      </c>
      <c r="K490" s="195" t="s">
        <v>11406</v>
      </c>
      <c r="L490" s="161" t="s">
        <v>18143</v>
      </c>
      <c r="M490" s="117" t="s">
        <v>10282</v>
      </c>
      <c r="N490" s="352">
        <v>46062</v>
      </c>
    </row>
    <row r="491" spans="1:14" hidden="1" x14ac:dyDescent="0.25">
      <c r="A491" s="224" t="s">
        <v>16281</v>
      </c>
      <c r="B491" s="225">
        <v>45859</v>
      </c>
      <c r="C491" s="218">
        <v>1519101360</v>
      </c>
      <c r="D491" s="260" t="s">
        <v>7765</v>
      </c>
      <c r="E491" s="218">
        <v>1</v>
      </c>
      <c r="F491" s="221">
        <v>152</v>
      </c>
      <c r="G491" s="221">
        <f t="shared" si="7"/>
        <v>152</v>
      </c>
      <c r="H491" s="218">
        <v>39399</v>
      </c>
      <c r="I491" s="220">
        <v>45861</v>
      </c>
      <c r="J491" s="222" t="s">
        <v>15668</v>
      </c>
      <c r="K491" s="195" t="s">
        <v>11406</v>
      </c>
      <c r="L491" s="161" t="s">
        <v>17012</v>
      </c>
      <c r="M491" s="117" t="s">
        <v>10282</v>
      </c>
      <c r="N491" s="352">
        <v>45974</v>
      </c>
    </row>
    <row r="492" spans="1:14" hidden="1" x14ac:dyDescent="0.25">
      <c r="A492" s="224" t="s">
        <v>16281</v>
      </c>
      <c r="B492" s="225">
        <v>45859</v>
      </c>
      <c r="C492" s="218">
        <v>1519101410</v>
      </c>
      <c r="D492" s="260" t="s">
        <v>10228</v>
      </c>
      <c r="E492" s="218">
        <v>6</v>
      </c>
      <c r="F492" s="221">
        <v>25</v>
      </c>
      <c r="G492" s="221">
        <f t="shared" si="7"/>
        <v>150</v>
      </c>
      <c r="H492" s="218">
        <v>39399</v>
      </c>
      <c r="I492" s="220">
        <v>45861</v>
      </c>
      <c r="J492" s="222" t="s">
        <v>15668</v>
      </c>
      <c r="K492" s="195" t="s">
        <v>11406</v>
      </c>
      <c r="L492" s="161" t="s">
        <v>17012</v>
      </c>
      <c r="M492" s="117" t="s">
        <v>10282</v>
      </c>
      <c r="N492" s="352">
        <v>45974</v>
      </c>
    </row>
    <row r="493" spans="1:14" hidden="1" x14ac:dyDescent="0.25">
      <c r="A493" s="224" t="s">
        <v>16281</v>
      </c>
      <c r="B493" s="225">
        <v>45859</v>
      </c>
      <c r="C493" s="218">
        <v>1522100140</v>
      </c>
      <c r="D493" s="260" t="s">
        <v>10230</v>
      </c>
      <c r="E493" s="218">
        <v>6</v>
      </c>
      <c r="F493" s="221">
        <v>8</v>
      </c>
      <c r="G493" s="221">
        <f t="shared" si="7"/>
        <v>48</v>
      </c>
      <c r="H493" s="218">
        <v>39399</v>
      </c>
      <c r="I493" s="220">
        <v>45861</v>
      </c>
      <c r="J493" s="222" t="s">
        <v>15668</v>
      </c>
      <c r="K493" s="195" t="s">
        <v>11406</v>
      </c>
      <c r="L493" s="161" t="s">
        <v>17012</v>
      </c>
      <c r="M493" s="117" t="s">
        <v>10282</v>
      </c>
      <c r="N493" s="352">
        <v>45974</v>
      </c>
    </row>
    <row r="494" spans="1:14" hidden="1" x14ac:dyDescent="0.25">
      <c r="A494" s="224" t="s">
        <v>16281</v>
      </c>
      <c r="B494" s="225">
        <v>45859</v>
      </c>
      <c r="C494" s="218">
        <v>1524103500</v>
      </c>
      <c r="D494" s="260" t="s">
        <v>9329</v>
      </c>
      <c r="E494" s="218">
        <v>1</v>
      </c>
      <c r="F494" s="221">
        <v>1289</v>
      </c>
      <c r="G494" s="221">
        <f t="shared" ref="G494:G557" si="8">+E494*F494</f>
        <v>1289</v>
      </c>
      <c r="H494" s="218">
        <v>39399</v>
      </c>
      <c r="I494" s="220">
        <v>45861</v>
      </c>
      <c r="J494" s="222" t="s">
        <v>15668</v>
      </c>
      <c r="K494" s="195" t="s">
        <v>11406</v>
      </c>
      <c r="L494" s="161" t="s">
        <v>17012</v>
      </c>
      <c r="M494" s="117" t="s">
        <v>10282</v>
      </c>
      <c r="N494" s="352">
        <v>45974</v>
      </c>
    </row>
    <row r="495" spans="1:14" hidden="1" x14ac:dyDescent="0.25">
      <c r="A495" s="224" t="s">
        <v>16282</v>
      </c>
      <c r="B495" s="225">
        <v>45859</v>
      </c>
      <c r="C495" s="218">
        <v>1114100610</v>
      </c>
      <c r="D495" s="260" t="s">
        <v>6528</v>
      </c>
      <c r="E495" s="218">
        <v>10</v>
      </c>
      <c r="F495" s="221">
        <v>196</v>
      </c>
      <c r="G495" s="221">
        <f t="shared" si="8"/>
        <v>1960</v>
      </c>
      <c r="H495" s="218">
        <v>39400</v>
      </c>
      <c r="I495" s="220">
        <v>45861</v>
      </c>
      <c r="J495" s="222" t="s">
        <v>15668</v>
      </c>
      <c r="K495" s="195" t="s">
        <v>11406</v>
      </c>
      <c r="L495" s="161" t="s">
        <v>17012</v>
      </c>
      <c r="M495" s="117" t="s">
        <v>10282</v>
      </c>
      <c r="N495" s="352">
        <v>45974</v>
      </c>
    </row>
    <row r="496" spans="1:14" hidden="1" x14ac:dyDescent="0.25">
      <c r="A496" s="224" t="s">
        <v>16282</v>
      </c>
      <c r="B496" s="225">
        <v>45859</v>
      </c>
      <c r="C496" s="218">
        <v>1120100060</v>
      </c>
      <c r="D496" s="260" t="s">
        <v>7397</v>
      </c>
      <c r="E496" s="218">
        <v>8</v>
      </c>
      <c r="F496" s="221">
        <v>680</v>
      </c>
      <c r="G496" s="221">
        <f t="shared" si="8"/>
        <v>5440</v>
      </c>
      <c r="H496" s="218">
        <v>39400</v>
      </c>
      <c r="I496" s="220">
        <v>45861</v>
      </c>
      <c r="J496" s="222" t="s">
        <v>15668</v>
      </c>
      <c r="K496" s="195" t="s">
        <v>11406</v>
      </c>
      <c r="L496" s="161" t="s">
        <v>17012</v>
      </c>
      <c r="M496" s="117" t="s">
        <v>10282</v>
      </c>
      <c r="N496" s="352">
        <v>45974</v>
      </c>
    </row>
    <row r="497" spans="1:14" hidden="1" x14ac:dyDescent="0.25">
      <c r="A497" s="224" t="s">
        <v>16282</v>
      </c>
      <c r="B497" s="225">
        <v>45859</v>
      </c>
      <c r="C497" s="218">
        <v>1522100060</v>
      </c>
      <c r="D497" s="260" t="s">
        <v>6730</v>
      </c>
      <c r="E497" s="218">
        <v>6</v>
      </c>
      <c r="F497" s="221">
        <v>228</v>
      </c>
      <c r="G497" s="221">
        <f t="shared" si="8"/>
        <v>1368</v>
      </c>
      <c r="H497" s="218">
        <v>39400</v>
      </c>
      <c r="I497" s="220">
        <v>45861</v>
      </c>
      <c r="J497" s="222" t="s">
        <v>15668</v>
      </c>
      <c r="K497" s="195" t="s">
        <v>11406</v>
      </c>
      <c r="L497" s="161" t="s">
        <v>17012</v>
      </c>
      <c r="M497" s="117" t="s">
        <v>10282</v>
      </c>
      <c r="N497" s="352">
        <v>45974</v>
      </c>
    </row>
    <row r="498" spans="1:14" hidden="1" x14ac:dyDescent="0.25">
      <c r="A498" s="224" t="s">
        <v>16283</v>
      </c>
      <c r="B498" s="225">
        <v>45860</v>
      </c>
      <c r="C498" s="218">
        <v>1120100070</v>
      </c>
      <c r="D498" s="260" t="s">
        <v>7616</v>
      </c>
      <c r="E498" s="218">
        <v>4</v>
      </c>
      <c r="F498" s="221">
        <v>631</v>
      </c>
      <c r="G498" s="221">
        <f t="shared" si="8"/>
        <v>2524</v>
      </c>
      <c r="H498" s="218">
        <v>39401</v>
      </c>
      <c r="I498" s="220">
        <v>45861</v>
      </c>
      <c r="J498" s="222" t="s">
        <v>15668</v>
      </c>
      <c r="K498" s="195" t="s">
        <v>11406</v>
      </c>
      <c r="L498" s="161" t="s">
        <v>17012</v>
      </c>
      <c r="M498" s="117" t="s">
        <v>10282</v>
      </c>
      <c r="N498" s="352">
        <v>45974</v>
      </c>
    </row>
    <row r="499" spans="1:14" hidden="1" x14ac:dyDescent="0.25">
      <c r="A499" s="224" t="s">
        <v>16283</v>
      </c>
      <c r="B499" s="225">
        <v>45860</v>
      </c>
      <c r="C499" s="218">
        <v>1522100200</v>
      </c>
      <c r="D499" s="260" t="s">
        <v>407</v>
      </c>
      <c r="E499" s="218">
        <v>12</v>
      </c>
      <c r="F499" s="221">
        <v>238</v>
      </c>
      <c r="G499" s="221">
        <f t="shared" si="8"/>
        <v>2856</v>
      </c>
      <c r="H499" s="218">
        <v>39401</v>
      </c>
      <c r="I499" s="220">
        <v>45861</v>
      </c>
      <c r="J499" s="222" t="s">
        <v>15668</v>
      </c>
      <c r="K499" s="195" t="s">
        <v>11406</v>
      </c>
      <c r="L499" s="161" t="s">
        <v>17012</v>
      </c>
      <c r="M499" s="117" t="s">
        <v>10282</v>
      </c>
      <c r="N499" s="352">
        <v>45974</v>
      </c>
    </row>
    <row r="500" spans="1:14" hidden="1" x14ac:dyDescent="0.25">
      <c r="A500" s="224" t="s">
        <v>16283</v>
      </c>
      <c r="B500" s="225">
        <v>45860</v>
      </c>
      <c r="C500" s="218">
        <v>1810104320</v>
      </c>
      <c r="D500" s="260" t="s">
        <v>6532</v>
      </c>
      <c r="E500" s="218">
        <v>200</v>
      </c>
      <c r="F500" s="221">
        <v>5</v>
      </c>
      <c r="G500" s="221">
        <f t="shared" si="8"/>
        <v>1000</v>
      </c>
      <c r="H500" s="218">
        <v>39401</v>
      </c>
      <c r="I500" s="220">
        <v>45861</v>
      </c>
      <c r="J500" s="222" t="s">
        <v>15668</v>
      </c>
      <c r="K500" s="195" t="s">
        <v>11406</v>
      </c>
      <c r="L500" s="161" t="s">
        <v>17012</v>
      </c>
      <c r="M500" s="117" t="s">
        <v>10282</v>
      </c>
      <c r="N500" s="352">
        <v>45974</v>
      </c>
    </row>
    <row r="501" spans="1:14" hidden="1" x14ac:dyDescent="0.25">
      <c r="A501" s="224" t="s">
        <v>16284</v>
      </c>
      <c r="B501" s="225">
        <v>45860</v>
      </c>
      <c r="C501" s="218">
        <v>1318100230</v>
      </c>
      <c r="D501" s="260" t="s">
        <v>15738</v>
      </c>
      <c r="E501" s="218">
        <v>5</v>
      </c>
      <c r="F501" s="221">
        <v>396</v>
      </c>
      <c r="G501" s="221">
        <f t="shared" si="8"/>
        <v>1980</v>
      </c>
      <c r="H501" s="218">
        <v>39403</v>
      </c>
      <c r="I501" s="220">
        <v>45861</v>
      </c>
      <c r="J501" s="199" t="s">
        <v>11414</v>
      </c>
      <c r="K501" s="195" t="s">
        <v>11406</v>
      </c>
      <c r="L501" s="161" t="s">
        <v>17371</v>
      </c>
      <c r="M501" s="117" t="s">
        <v>10282</v>
      </c>
      <c r="N501" s="352">
        <v>46018</v>
      </c>
    </row>
    <row r="502" spans="1:14" hidden="1" x14ac:dyDescent="0.25">
      <c r="A502" s="224" t="s">
        <v>16285</v>
      </c>
      <c r="B502" s="225">
        <v>45860</v>
      </c>
      <c r="C502" s="218">
        <v>1518100470</v>
      </c>
      <c r="D502" s="260" t="s">
        <v>8207</v>
      </c>
      <c r="E502" s="218">
        <v>9</v>
      </c>
      <c r="F502" s="221">
        <v>260.68</v>
      </c>
      <c r="G502" s="221">
        <f t="shared" si="8"/>
        <v>2346.12</v>
      </c>
      <c r="H502" s="218">
        <v>39402</v>
      </c>
      <c r="I502" s="220">
        <v>45861</v>
      </c>
      <c r="J502" s="222" t="s">
        <v>11409</v>
      </c>
      <c r="K502" s="195" t="s">
        <v>11406</v>
      </c>
      <c r="L502" s="161" t="s">
        <v>17348</v>
      </c>
      <c r="M502" s="117" t="s">
        <v>10282</v>
      </c>
      <c r="N502" s="352">
        <v>46018</v>
      </c>
    </row>
    <row r="503" spans="1:14" hidden="1" x14ac:dyDescent="0.25">
      <c r="A503" s="224" t="s">
        <v>16286</v>
      </c>
      <c r="B503" s="225">
        <v>45860</v>
      </c>
      <c r="C503" s="218">
        <v>1220100080</v>
      </c>
      <c r="D503" s="260" t="s">
        <v>9110</v>
      </c>
      <c r="E503" s="218">
        <v>9</v>
      </c>
      <c r="F503" s="221">
        <v>259</v>
      </c>
      <c r="G503" s="221">
        <f t="shared" si="8"/>
        <v>2331</v>
      </c>
      <c r="H503" s="218">
        <v>39655</v>
      </c>
      <c r="I503" s="220">
        <v>45887</v>
      </c>
      <c r="J503" s="222" t="s">
        <v>16150</v>
      </c>
      <c r="K503" s="195" t="s">
        <v>11406</v>
      </c>
      <c r="L503" s="161"/>
      <c r="M503" s="117" t="s">
        <v>11870</v>
      </c>
      <c r="N503" s="352">
        <v>46064</v>
      </c>
    </row>
    <row r="504" spans="1:14" hidden="1" x14ac:dyDescent="0.25">
      <c r="A504" s="224" t="s">
        <v>15989</v>
      </c>
      <c r="B504" s="225">
        <v>45867</v>
      </c>
      <c r="C504" s="218">
        <v>1518100910</v>
      </c>
      <c r="D504" s="260" t="s">
        <v>393</v>
      </c>
      <c r="E504" s="218">
        <v>2</v>
      </c>
      <c r="F504" s="221">
        <v>116.96</v>
      </c>
      <c r="G504" s="221">
        <f t="shared" si="8"/>
        <v>233.92</v>
      </c>
      <c r="H504" s="218">
        <v>39495</v>
      </c>
      <c r="I504" s="220">
        <v>45869</v>
      </c>
      <c r="J504" s="222" t="s">
        <v>15237</v>
      </c>
      <c r="K504" s="195" t="s">
        <v>12161</v>
      </c>
      <c r="L504" s="161" t="s">
        <v>16760</v>
      </c>
      <c r="M504" s="117" t="s">
        <v>10282</v>
      </c>
      <c r="N504" s="352">
        <v>45945</v>
      </c>
    </row>
    <row r="505" spans="1:14" hidden="1" x14ac:dyDescent="0.25">
      <c r="A505" s="224" t="s">
        <v>15989</v>
      </c>
      <c r="B505" s="225">
        <v>45867</v>
      </c>
      <c r="C505" s="218">
        <v>1519101400</v>
      </c>
      <c r="D505" s="260" t="s">
        <v>9742</v>
      </c>
      <c r="E505" s="218">
        <v>1</v>
      </c>
      <c r="F505" s="221">
        <v>38.57</v>
      </c>
      <c r="G505" s="221">
        <f t="shared" si="8"/>
        <v>38.57</v>
      </c>
      <c r="H505" s="218">
        <v>39495</v>
      </c>
      <c r="I505" s="220">
        <v>45869</v>
      </c>
      <c r="J505" s="222" t="s">
        <v>15237</v>
      </c>
      <c r="K505" s="195" t="s">
        <v>12161</v>
      </c>
      <c r="L505" s="161" t="s">
        <v>16760</v>
      </c>
      <c r="M505" s="117" t="s">
        <v>10282</v>
      </c>
      <c r="N505" s="352">
        <v>45945</v>
      </c>
    </row>
    <row r="506" spans="1:14" hidden="1" x14ac:dyDescent="0.25">
      <c r="A506" s="224" t="s">
        <v>15989</v>
      </c>
      <c r="B506" s="225">
        <v>45867</v>
      </c>
      <c r="C506" s="218">
        <v>1522100060</v>
      </c>
      <c r="D506" s="260" t="s">
        <v>6730</v>
      </c>
      <c r="E506" s="218">
        <v>2</v>
      </c>
      <c r="F506" s="221">
        <v>154.80000000000001</v>
      </c>
      <c r="G506" s="221">
        <f t="shared" si="8"/>
        <v>309.60000000000002</v>
      </c>
      <c r="H506" s="218">
        <v>39495</v>
      </c>
      <c r="I506" s="220">
        <v>45869</v>
      </c>
      <c r="J506" s="222" t="s">
        <v>15237</v>
      </c>
      <c r="K506" s="195" t="s">
        <v>12161</v>
      </c>
      <c r="L506" s="161" t="s">
        <v>16760</v>
      </c>
      <c r="M506" s="117" t="s">
        <v>10282</v>
      </c>
      <c r="N506" s="352">
        <v>45945</v>
      </c>
    </row>
    <row r="507" spans="1:14" hidden="1" x14ac:dyDescent="0.25">
      <c r="A507" s="224" t="s">
        <v>15989</v>
      </c>
      <c r="B507" s="225">
        <v>45867</v>
      </c>
      <c r="C507" s="218">
        <v>1810105190</v>
      </c>
      <c r="D507" s="260" t="s">
        <v>6891</v>
      </c>
      <c r="E507" s="218">
        <v>1000</v>
      </c>
      <c r="F507" s="221">
        <v>1.17</v>
      </c>
      <c r="G507" s="221">
        <f t="shared" si="8"/>
        <v>1170</v>
      </c>
      <c r="H507" s="218">
        <v>39495</v>
      </c>
      <c r="I507" s="220">
        <v>45869</v>
      </c>
      <c r="J507" s="222" t="s">
        <v>15237</v>
      </c>
      <c r="K507" s="195" t="s">
        <v>12161</v>
      </c>
      <c r="L507" s="161" t="s">
        <v>16760</v>
      </c>
      <c r="M507" s="117" t="s">
        <v>10282</v>
      </c>
      <c r="N507" s="352">
        <v>45945</v>
      </c>
    </row>
    <row r="508" spans="1:14" hidden="1" x14ac:dyDescent="0.25">
      <c r="A508" s="224" t="s">
        <v>15990</v>
      </c>
      <c r="B508" s="225">
        <v>45867</v>
      </c>
      <c r="C508" s="218">
        <v>1519101260</v>
      </c>
      <c r="D508" s="260" t="s">
        <v>6521</v>
      </c>
      <c r="E508" s="218">
        <v>2</v>
      </c>
      <c r="F508" s="221">
        <v>1183</v>
      </c>
      <c r="G508" s="221">
        <f t="shared" si="8"/>
        <v>2366</v>
      </c>
      <c r="H508" s="218">
        <v>39496</v>
      </c>
      <c r="I508" s="220">
        <v>45869</v>
      </c>
      <c r="J508" s="222" t="s">
        <v>15668</v>
      </c>
      <c r="K508" s="195" t="s">
        <v>11406</v>
      </c>
      <c r="L508" s="161" t="s">
        <v>17917</v>
      </c>
      <c r="M508" s="117" t="s">
        <v>10282</v>
      </c>
      <c r="N508" s="352">
        <v>46018</v>
      </c>
    </row>
    <row r="509" spans="1:14" hidden="1" x14ac:dyDescent="0.25">
      <c r="A509" s="224" t="s">
        <v>16122</v>
      </c>
      <c r="B509" s="225">
        <v>45888</v>
      </c>
      <c r="C509" s="218">
        <v>1237100010</v>
      </c>
      <c r="D509" s="260" t="s">
        <v>6201</v>
      </c>
      <c r="E509" s="218">
        <v>6</v>
      </c>
      <c r="F509" s="221">
        <v>188</v>
      </c>
      <c r="G509" s="221">
        <f t="shared" si="8"/>
        <v>1128</v>
      </c>
      <c r="H509" s="218">
        <v>39710</v>
      </c>
      <c r="I509" s="220">
        <v>45891</v>
      </c>
      <c r="J509" s="222" t="s">
        <v>11560</v>
      </c>
      <c r="K509" s="195" t="s">
        <v>11406</v>
      </c>
      <c r="L509" s="161" t="s">
        <v>17027</v>
      </c>
      <c r="M509" s="117" t="s">
        <v>10282</v>
      </c>
      <c r="N509" s="352">
        <v>45974</v>
      </c>
    </row>
    <row r="510" spans="1:14" hidden="1" x14ac:dyDescent="0.25">
      <c r="A510" s="224" t="s">
        <v>16152</v>
      </c>
      <c r="B510" s="225">
        <v>45889</v>
      </c>
      <c r="C510" s="218">
        <v>1318102450</v>
      </c>
      <c r="D510" s="260" t="s">
        <v>6689</v>
      </c>
      <c r="E510" s="218">
        <v>8</v>
      </c>
      <c r="F510" s="221">
        <v>85.8</v>
      </c>
      <c r="G510" s="221">
        <f t="shared" si="8"/>
        <v>686.4</v>
      </c>
      <c r="H510" s="218">
        <v>39825</v>
      </c>
      <c r="I510" s="220">
        <v>45903</v>
      </c>
      <c r="J510" s="222" t="s">
        <v>12158</v>
      </c>
      <c r="K510" s="195" t="s">
        <v>11406</v>
      </c>
      <c r="L510" s="116"/>
      <c r="M510" s="117" t="s">
        <v>11870</v>
      </c>
      <c r="N510" s="352">
        <v>45946</v>
      </c>
    </row>
    <row r="511" spans="1:14" hidden="1" x14ac:dyDescent="0.25">
      <c r="A511" s="224" t="s">
        <v>16152</v>
      </c>
      <c r="B511" s="225">
        <v>45889</v>
      </c>
      <c r="C511" s="218">
        <v>1318102730</v>
      </c>
      <c r="D511" s="260" t="s">
        <v>11552</v>
      </c>
      <c r="E511" s="218">
        <v>2</v>
      </c>
      <c r="F511" s="221">
        <v>965</v>
      </c>
      <c r="G511" s="221">
        <f t="shared" si="8"/>
        <v>1930</v>
      </c>
      <c r="H511" s="218">
        <v>39826</v>
      </c>
      <c r="I511" s="220">
        <v>45903</v>
      </c>
      <c r="J511" s="199" t="s">
        <v>11414</v>
      </c>
      <c r="K511" s="195" t="s">
        <v>11406</v>
      </c>
      <c r="L511" s="161" t="s">
        <v>17371</v>
      </c>
      <c r="M511" s="117" t="s">
        <v>10282</v>
      </c>
      <c r="N511" s="352">
        <v>46018</v>
      </c>
    </row>
    <row r="512" spans="1:14" hidden="1" x14ac:dyDescent="0.25">
      <c r="A512" s="224" t="s">
        <v>16220</v>
      </c>
      <c r="B512" s="225">
        <v>45891</v>
      </c>
      <c r="C512" s="218">
        <v>1518100430</v>
      </c>
      <c r="D512" s="260" t="s">
        <v>6810</v>
      </c>
      <c r="E512" s="218">
        <v>4</v>
      </c>
      <c r="F512" s="221">
        <v>684.29</v>
      </c>
      <c r="G512" s="221">
        <f t="shared" si="8"/>
        <v>2737.16</v>
      </c>
      <c r="H512" s="218">
        <v>39805</v>
      </c>
      <c r="I512" s="220">
        <v>45902</v>
      </c>
      <c r="J512" s="222" t="s">
        <v>11409</v>
      </c>
      <c r="K512" s="195" t="s">
        <v>11406</v>
      </c>
      <c r="L512" s="161" t="s">
        <v>17348</v>
      </c>
      <c r="M512" s="117" t="s">
        <v>10282</v>
      </c>
      <c r="N512" s="352">
        <v>46018</v>
      </c>
    </row>
    <row r="513" spans="1:14" hidden="1" x14ac:dyDescent="0.25">
      <c r="A513" s="224" t="s">
        <v>16221</v>
      </c>
      <c r="B513" s="225">
        <v>45891</v>
      </c>
      <c r="C513" s="218">
        <v>1315103580</v>
      </c>
      <c r="D513" s="260" t="s">
        <v>8582</v>
      </c>
      <c r="E513" s="218">
        <v>4</v>
      </c>
      <c r="F513" s="221">
        <v>350</v>
      </c>
      <c r="G513" s="221">
        <f t="shared" si="8"/>
        <v>1400</v>
      </c>
      <c r="H513" s="218">
        <v>39806</v>
      </c>
      <c r="I513" s="220">
        <v>45902</v>
      </c>
      <c r="J513" s="222" t="s">
        <v>11431</v>
      </c>
      <c r="K513" s="195" t="s">
        <v>11406</v>
      </c>
      <c r="L513" s="161" t="s">
        <v>17350</v>
      </c>
      <c r="M513" s="117" t="s">
        <v>10282</v>
      </c>
      <c r="N513" s="352">
        <v>46018</v>
      </c>
    </row>
    <row r="514" spans="1:14" hidden="1" x14ac:dyDescent="0.25">
      <c r="A514" s="224" t="s">
        <v>16219</v>
      </c>
      <c r="B514" s="225">
        <v>45891</v>
      </c>
      <c r="C514" s="218">
        <v>1014104530</v>
      </c>
      <c r="D514" s="260" t="s">
        <v>6646</v>
      </c>
      <c r="E514" s="218">
        <v>150</v>
      </c>
      <c r="F514" s="221">
        <v>23.5</v>
      </c>
      <c r="G514" s="221">
        <f t="shared" si="8"/>
        <v>3525</v>
      </c>
      <c r="H514" s="218">
        <v>39807</v>
      </c>
      <c r="I514" s="220">
        <v>45902</v>
      </c>
      <c r="J514" s="222" t="s">
        <v>11430</v>
      </c>
      <c r="K514" s="195" t="s">
        <v>11406</v>
      </c>
      <c r="L514" s="161" t="s">
        <v>16875</v>
      </c>
      <c r="M514" s="117" t="s">
        <v>10282</v>
      </c>
      <c r="N514" s="352">
        <v>45965</v>
      </c>
    </row>
    <row r="515" spans="1:14" hidden="1" x14ac:dyDescent="0.25">
      <c r="A515" s="224" t="s">
        <v>16226</v>
      </c>
      <c r="B515" s="225">
        <v>45891</v>
      </c>
      <c r="C515" s="218">
        <v>1316103580</v>
      </c>
      <c r="D515" s="260" t="s">
        <v>7136</v>
      </c>
      <c r="E515" s="218">
        <v>200</v>
      </c>
      <c r="F515" s="221">
        <v>16.14</v>
      </c>
      <c r="G515" s="221">
        <f t="shared" si="8"/>
        <v>3228</v>
      </c>
      <c r="H515" s="218">
        <v>39861</v>
      </c>
      <c r="I515" s="220">
        <v>45904</v>
      </c>
      <c r="J515" s="222" t="s">
        <v>11418</v>
      </c>
      <c r="K515" s="195" t="s">
        <v>11406</v>
      </c>
      <c r="L515" s="161" t="s">
        <v>17351</v>
      </c>
      <c r="M515" s="117" t="s">
        <v>10282</v>
      </c>
      <c r="N515" s="352">
        <v>46018</v>
      </c>
    </row>
    <row r="516" spans="1:14" hidden="1" x14ac:dyDescent="0.25">
      <c r="A516" s="224" t="s">
        <v>16226</v>
      </c>
      <c r="B516" s="225">
        <v>45891</v>
      </c>
      <c r="C516" s="218">
        <v>1316103600</v>
      </c>
      <c r="D516" s="260" t="s">
        <v>7140</v>
      </c>
      <c r="E516" s="218">
        <v>150</v>
      </c>
      <c r="F516" s="221">
        <v>31.82</v>
      </c>
      <c r="G516" s="221">
        <f t="shared" si="8"/>
        <v>4773</v>
      </c>
      <c r="H516" s="218">
        <v>39861</v>
      </c>
      <c r="I516" s="220">
        <v>45904</v>
      </c>
      <c r="J516" s="222" t="s">
        <v>11418</v>
      </c>
      <c r="K516" s="195" t="s">
        <v>11406</v>
      </c>
      <c r="L516" s="161" t="s">
        <v>17351</v>
      </c>
      <c r="M516" s="117" t="s">
        <v>10282</v>
      </c>
      <c r="N516" s="352">
        <v>46018</v>
      </c>
    </row>
    <row r="517" spans="1:14" hidden="1" x14ac:dyDescent="0.25">
      <c r="A517" s="224" t="s">
        <v>16222</v>
      </c>
      <c r="B517" s="225">
        <v>45891</v>
      </c>
      <c r="C517" s="218">
        <v>1118101080</v>
      </c>
      <c r="D517" s="260" t="s">
        <v>6797</v>
      </c>
      <c r="E517" s="218">
        <v>4</v>
      </c>
      <c r="F517" s="221">
        <v>49</v>
      </c>
      <c r="G517" s="221">
        <f t="shared" si="8"/>
        <v>196</v>
      </c>
      <c r="H517" s="218">
        <v>39862</v>
      </c>
      <c r="I517" s="220">
        <v>45904</v>
      </c>
      <c r="J517" s="222" t="s">
        <v>15668</v>
      </c>
      <c r="K517" s="195" t="s">
        <v>11406</v>
      </c>
      <c r="L517" s="161" t="s">
        <v>17917</v>
      </c>
      <c r="M517" s="117" t="s">
        <v>10282</v>
      </c>
      <c r="N517" s="352">
        <v>46018</v>
      </c>
    </row>
    <row r="518" spans="1:14" hidden="1" x14ac:dyDescent="0.25">
      <c r="A518" s="224" t="s">
        <v>16222</v>
      </c>
      <c r="B518" s="225">
        <v>45891</v>
      </c>
      <c r="C518" s="218">
        <v>1515100240</v>
      </c>
      <c r="D518" s="260" t="s">
        <v>6798</v>
      </c>
      <c r="E518" s="218">
        <v>2</v>
      </c>
      <c r="F518" s="221">
        <v>3901</v>
      </c>
      <c r="G518" s="221">
        <f t="shared" si="8"/>
        <v>7802</v>
      </c>
      <c r="H518" s="218">
        <v>39862</v>
      </c>
      <c r="I518" s="220">
        <v>45904</v>
      </c>
      <c r="J518" s="222" t="s">
        <v>15668</v>
      </c>
      <c r="K518" s="195" t="s">
        <v>11406</v>
      </c>
      <c r="L518" s="161" t="s">
        <v>18068</v>
      </c>
      <c r="M518" s="117" t="s">
        <v>10282</v>
      </c>
      <c r="N518" s="352">
        <v>46062</v>
      </c>
    </row>
    <row r="519" spans="1:14" hidden="1" x14ac:dyDescent="0.25">
      <c r="A519" s="224" t="s">
        <v>16223</v>
      </c>
      <c r="B519" s="225">
        <v>45891</v>
      </c>
      <c r="C519" s="218">
        <v>1515101470</v>
      </c>
      <c r="D519" s="260" t="s">
        <v>6802</v>
      </c>
      <c r="E519" s="218">
        <v>1</v>
      </c>
      <c r="F519" s="221">
        <v>3991</v>
      </c>
      <c r="G519" s="221">
        <f t="shared" si="8"/>
        <v>3991</v>
      </c>
      <c r="H519" s="218">
        <v>39808</v>
      </c>
      <c r="I519" s="220">
        <v>45902</v>
      </c>
      <c r="J519" s="222" t="s">
        <v>15668</v>
      </c>
      <c r="K519" s="195" t="s">
        <v>11406</v>
      </c>
      <c r="L519" s="161" t="s">
        <v>17917</v>
      </c>
      <c r="M519" s="117" t="s">
        <v>10282</v>
      </c>
      <c r="N519" s="352">
        <v>46018</v>
      </c>
    </row>
    <row r="520" spans="1:14" hidden="1" x14ac:dyDescent="0.25">
      <c r="A520" s="224" t="s">
        <v>16223</v>
      </c>
      <c r="B520" s="225">
        <v>45891</v>
      </c>
      <c r="C520" s="218">
        <v>1810104270</v>
      </c>
      <c r="D520" s="260" t="s">
        <v>6540</v>
      </c>
      <c r="E520" s="218">
        <v>150</v>
      </c>
      <c r="F520" s="221">
        <v>3.31</v>
      </c>
      <c r="G520" s="221">
        <f t="shared" si="8"/>
        <v>496.5</v>
      </c>
      <c r="H520" s="218">
        <v>39808</v>
      </c>
      <c r="I520" s="220">
        <v>45902</v>
      </c>
      <c r="J520" s="222" t="s">
        <v>15668</v>
      </c>
      <c r="K520" s="195" t="s">
        <v>11406</v>
      </c>
      <c r="L520" s="161" t="s">
        <v>17917</v>
      </c>
      <c r="M520" s="117" t="s">
        <v>10282</v>
      </c>
      <c r="N520" s="352">
        <v>46018</v>
      </c>
    </row>
    <row r="521" spans="1:14" hidden="1" x14ac:dyDescent="0.25">
      <c r="A521" s="224" t="s">
        <v>16224</v>
      </c>
      <c r="B521" s="225">
        <v>45891</v>
      </c>
      <c r="C521" s="218">
        <v>1519101260</v>
      </c>
      <c r="D521" s="260" t="s">
        <v>6521</v>
      </c>
      <c r="E521" s="218">
        <v>4</v>
      </c>
      <c r="F521" s="221">
        <v>1183</v>
      </c>
      <c r="G521" s="221">
        <f t="shared" si="8"/>
        <v>4732</v>
      </c>
      <c r="H521" s="218">
        <v>39809</v>
      </c>
      <c r="I521" s="220">
        <v>45902</v>
      </c>
      <c r="J521" s="222" t="s">
        <v>15668</v>
      </c>
      <c r="K521" s="195" t="s">
        <v>11406</v>
      </c>
      <c r="L521" s="161" t="s">
        <v>17917</v>
      </c>
      <c r="M521" s="117" t="s">
        <v>10282</v>
      </c>
      <c r="N521" s="352">
        <v>46018</v>
      </c>
    </row>
    <row r="522" spans="1:14" hidden="1" x14ac:dyDescent="0.25">
      <c r="A522" s="224" t="s">
        <v>16225</v>
      </c>
      <c r="B522" s="225">
        <v>45891</v>
      </c>
      <c r="C522" s="218">
        <v>1515100230</v>
      </c>
      <c r="D522" s="260" t="s">
        <v>6426</v>
      </c>
      <c r="E522" s="218">
        <v>3</v>
      </c>
      <c r="F522" s="221">
        <v>1340</v>
      </c>
      <c r="G522" s="221">
        <f t="shared" si="8"/>
        <v>4020</v>
      </c>
      <c r="H522" s="218">
        <v>39810</v>
      </c>
      <c r="I522" s="220">
        <v>45902</v>
      </c>
      <c r="J522" s="222" t="s">
        <v>15668</v>
      </c>
      <c r="K522" s="195" t="s">
        <v>11406</v>
      </c>
      <c r="L522" s="161" t="s">
        <v>18070</v>
      </c>
      <c r="M522" s="117" t="s">
        <v>10282</v>
      </c>
      <c r="N522" s="352">
        <v>46062</v>
      </c>
    </row>
    <row r="523" spans="1:14" hidden="1" x14ac:dyDescent="0.25">
      <c r="A523" s="224" t="s">
        <v>16227</v>
      </c>
      <c r="B523" s="225">
        <v>45891</v>
      </c>
      <c r="C523" s="218">
        <v>1112100490</v>
      </c>
      <c r="D523" s="260" t="s">
        <v>7271</v>
      </c>
      <c r="E523" s="218">
        <v>200</v>
      </c>
      <c r="F523" s="221">
        <v>34</v>
      </c>
      <c r="G523" s="221">
        <f t="shared" si="8"/>
        <v>6800</v>
      </c>
      <c r="H523" s="218">
        <v>39863</v>
      </c>
      <c r="I523" s="220">
        <v>45904</v>
      </c>
      <c r="J523" s="222" t="s">
        <v>15668</v>
      </c>
      <c r="K523" s="195" t="s">
        <v>11406</v>
      </c>
      <c r="L523" s="161" t="s">
        <v>18169</v>
      </c>
      <c r="M523" s="117" t="s">
        <v>10282</v>
      </c>
      <c r="N523" s="352">
        <v>46062</v>
      </c>
    </row>
    <row r="524" spans="1:14" hidden="1" x14ac:dyDescent="0.25">
      <c r="A524" s="224" t="s">
        <v>16428</v>
      </c>
      <c r="B524" s="225">
        <v>45904</v>
      </c>
      <c r="C524" s="218">
        <v>1112100710</v>
      </c>
      <c r="D524" s="260" t="s">
        <v>7436</v>
      </c>
      <c r="E524" s="218">
        <v>1000</v>
      </c>
      <c r="F524" s="221">
        <v>1.05</v>
      </c>
      <c r="G524" s="221">
        <f t="shared" si="8"/>
        <v>1050</v>
      </c>
      <c r="H524" s="218">
        <v>39883</v>
      </c>
      <c r="I524" s="220">
        <v>45877</v>
      </c>
      <c r="J524" s="222" t="s">
        <v>11418</v>
      </c>
      <c r="K524" s="195" t="s">
        <v>11406</v>
      </c>
      <c r="L524" s="161" t="s">
        <v>17351</v>
      </c>
      <c r="M524" s="117" t="s">
        <v>10282</v>
      </c>
      <c r="N524" s="352">
        <v>46018</v>
      </c>
    </row>
    <row r="525" spans="1:14" hidden="1" x14ac:dyDescent="0.25">
      <c r="A525" s="224" t="s">
        <v>18248</v>
      </c>
      <c r="B525" s="225">
        <v>45908</v>
      </c>
      <c r="C525" s="218">
        <v>1510106850</v>
      </c>
      <c r="D525" s="260" t="s">
        <v>16939</v>
      </c>
      <c r="E525" s="218">
        <v>1</v>
      </c>
      <c r="F525" s="221">
        <v>9355</v>
      </c>
      <c r="G525" s="221">
        <f t="shared" si="8"/>
        <v>9355</v>
      </c>
      <c r="H525" s="218">
        <v>39929</v>
      </c>
      <c r="I525" s="220">
        <v>45911</v>
      </c>
      <c r="J525" s="199" t="s">
        <v>11414</v>
      </c>
      <c r="K525" s="195" t="s">
        <v>11406</v>
      </c>
      <c r="L525" s="161"/>
      <c r="M525" s="117"/>
      <c r="N525" s="352"/>
    </row>
    <row r="526" spans="1:14" hidden="1" x14ac:dyDescent="0.25">
      <c r="A526" s="224" t="s">
        <v>16567</v>
      </c>
      <c r="B526" s="225">
        <v>45855</v>
      </c>
      <c r="C526" s="218">
        <v>1120100050</v>
      </c>
      <c r="D526" s="260" t="s">
        <v>7612</v>
      </c>
      <c r="E526" s="218">
        <v>4</v>
      </c>
      <c r="F526" s="221">
        <v>1000</v>
      </c>
      <c r="G526" s="221">
        <f t="shared" si="8"/>
        <v>4000</v>
      </c>
      <c r="H526" s="218">
        <v>39995</v>
      </c>
      <c r="I526" s="220">
        <v>45923</v>
      </c>
      <c r="J526" s="222" t="s">
        <v>15623</v>
      </c>
      <c r="K526" s="195" t="s">
        <v>11423</v>
      </c>
      <c r="L526" s="325" t="s">
        <v>16685</v>
      </c>
      <c r="M526" s="117" t="s">
        <v>10282</v>
      </c>
      <c r="N526" s="352">
        <v>45936</v>
      </c>
    </row>
    <row r="527" spans="1:14" hidden="1" x14ac:dyDescent="0.25">
      <c r="A527" s="224" t="s">
        <v>16612</v>
      </c>
      <c r="B527" s="225">
        <v>45929</v>
      </c>
      <c r="C527" s="218">
        <v>1110101800</v>
      </c>
      <c r="D527" s="260" t="s">
        <v>8913</v>
      </c>
      <c r="E527" s="218">
        <v>3</v>
      </c>
      <c r="F527" s="221">
        <v>2800</v>
      </c>
      <c r="G527" s="221">
        <f t="shared" si="8"/>
        <v>8400</v>
      </c>
      <c r="H527" s="218">
        <v>40053</v>
      </c>
      <c r="I527" s="220">
        <v>45930</v>
      </c>
      <c r="J527" s="222" t="s">
        <v>15055</v>
      </c>
      <c r="K527" s="195" t="s">
        <v>11406</v>
      </c>
      <c r="L527" s="161" t="s">
        <v>18063</v>
      </c>
      <c r="M527" s="117" t="s">
        <v>10282</v>
      </c>
      <c r="N527" s="352">
        <v>46062</v>
      </c>
    </row>
    <row r="528" spans="1:14" hidden="1" x14ac:dyDescent="0.25">
      <c r="A528" s="224" t="s">
        <v>16613</v>
      </c>
      <c r="B528" s="225">
        <v>45929</v>
      </c>
      <c r="C528" s="218">
        <v>1110101810</v>
      </c>
      <c r="D528" s="260" t="s">
        <v>8914</v>
      </c>
      <c r="E528" s="218">
        <v>2</v>
      </c>
      <c r="F528" s="221">
        <v>3800</v>
      </c>
      <c r="G528" s="221">
        <f t="shared" si="8"/>
        <v>7600</v>
      </c>
      <c r="H528" s="218">
        <v>40054</v>
      </c>
      <c r="I528" s="220">
        <v>45930</v>
      </c>
      <c r="J528" s="222" t="s">
        <v>15055</v>
      </c>
      <c r="K528" s="195" t="s">
        <v>11406</v>
      </c>
      <c r="L528" s="161" t="s">
        <v>18063</v>
      </c>
      <c r="M528" s="117" t="s">
        <v>10282</v>
      </c>
      <c r="N528" s="352">
        <v>46062</v>
      </c>
    </row>
    <row r="529" spans="1:14" hidden="1" x14ac:dyDescent="0.25">
      <c r="A529" s="224" t="s">
        <v>16614</v>
      </c>
      <c r="B529" s="225">
        <v>45929</v>
      </c>
      <c r="C529" s="218">
        <v>1518100900</v>
      </c>
      <c r="D529" s="260" t="s">
        <v>345</v>
      </c>
      <c r="E529" s="218">
        <v>2</v>
      </c>
      <c r="F529" s="221">
        <v>977.55</v>
      </c>
      <c r="G529" s="221">
        <f t="shared" si="8"/>
        <v>1955.1</v>
      </c>
      <c r="H529" s="218">
        <v>40056</v>
      </c>
      <c r="I529" s="220">
        <v>45930</v>
      </c>
      <c r="J529" s="222" t="s">
        <v>11409</v>
      </c>
      <c r="K529" s="195" t="s">
        <v>11406</v>
      </c>
      <c r="L529" s="161" t="s">
        <v>18392</v>
      </c>
      <c r="M529" s="117" t="s">
        <v>10282</v>
      </c>
      <c r="N529" s="352">
        <v>46142</v>
      </c>
    </row>
    <row r="530" spans="1:14" hidden="1" x14ac:dyDescent="0.25">
      <c r="A530" s="224" t="s">
        <v>16614</v>
      </c>
      <c r="B530" s="225">
        <v>45929</v>
      </c>
      <c r="C530" s="218">
        <v>1515100290</v>
      </c>
      <c r="D530" s="260" t="s">
        <v>8312</v>
      </c>
      <c r="E530" s="218">
        <v>6</v>
      </c>
      <c r="F530" s="221">
        <v>471</v>
      </c>
      <c r="G530" s="221">
        <f t="shared" si="8"/>
        <v>2826</v>
      </c>
      <c r="H530" s="218">
        <v>40055</v>
      </c>
      <c r="I530" s="220">
        <v>45930</v>
      </c>
      <c r="J530" s="222" t="s">
        <v>15668</v>
      </c>
      <c r="K530" s="195" t="s">
        <v>11406</v>
      </c>
      <c r="L530" s="161" t="s">
        <v>18170</v>
      </c>
      <c r="M530" s="117" t="s">
        <v>10282</v>
      </c>
      <c r="N530" s="352">
        <v>46062</v>
      </c>
    </row>
    <row r="531" spans="1:14" hidden="1" x14ac:dyDescent="0.25">
      <c r="A531" s="224" t="s">
        <v>16615</v>
      </c>
      <c r="B531" s="225">
        <v>45929</v>
      </c>
      <c r="C531" s="218">
        <v>1236100260</v>
      </c>
      <c r="D531" s="260" t="s">
        <v>8107</v>
      </c>
      <c r="E531" s="218">
        <v>2</v>
      </c>
      <c r="F531" s="221">
        <v>1640</v>
      </c>
      <c r="G531" s="221">
        <f t="shared" si="8"/>
        <v>3280</v>
      </c>
      <c r="H531" s="218">
        <v>40057</v>
      </c>
      <c r="I531" s="220">
        <v>45930</v>
      </c>
      <c r="J531" s="222" t="s">
        <v>11436</v>
      </c>
      <c r="K531" s="195" t="s">
        <v>11406</v>
      </c>
      <c r="L531" s="161" t="s">
        <v>17352</v>
      </c>
      <c r="M531" s="117" t="s">
        <v>10282</v>
      </c>
      <c r="N531" s="352">
        <v>46018</v>
      </c>
    </row>
    <row r="532" spans="1:14" hidden="1" x14ac:dyDescent="0.25">
      <c r="A532" s="224" t="s">
        <v>16616</v>
      </c>
      <c r="B532" s="225">
        <v>45929</v>
      </c>
      <c r="C532" s="218">
        <v>1518100400</v>
      </c>
      <c r="D532" s="260" t="s">
        <v>6429</v>
      </c>
      <c r="E532" s="218">
        <v>3</v>
      </c>
      <c r="F532" s="221">
        <v>469.3</v>
      </c>
      <c r="G532" s="221">
        <f t="shared" si="8"/>
        <v>1407.9</v>
      </c>
      <c r="H532" s="218">
        <v>40058</v>
      </c>
      <c r="I532" s="220">
        <v>45930</v>
      </c>
      <c r="J532" s="222" t="s">
        <v>11409</v>
      </c>
      <c r="K532" s="195" t="s">
        <v>11406</v>
      </c>
      <c r="L532" s="161" t="s">
        <v>18391</v>
      </c>
      <c r="M532" s="117" t="s">
        <v>10282</v>
      </c>
      <c r="N532" s="352">
        <v>46142</v>
      </c>
    </row>
    <row r="533" spans="1:14" hidden="1" x14ac:dyDescent="0.25">
      <c r="A533" s="224" t="s">
        <v>16616</v>
      </c>
      <c r="B533" s="225">
        <v>45929</v>
      </c>
      <c r="C533" s="218">
        <v>1518100390</v>
      </c>
      <c r="D533" s="260" t="s">
        <v>8374</v>
      </c>
      <c r="E533" s="218">
        <v>3</v>
      </c>
      <c r="F533" s="221">
        <v>525</v>
      </c>
      <c r="G533" s="221">
        <f t="shared" si="8"/>
        <v>1575</v>
      </c>
      <c r="H533" s="218">
        <v>40058</v>
      </c>
      <c r="I533" s="220">
        <v>45930</v>
      </c>
      <c r="J533" s="222" t="s">
        <v>11409</v>
      </c>
      <c r="K533" s="195" t="s">
        <v>11406</v>
      </c>
      <c r="L533" s="161" t="s">
        <v>18391</v>
      </c>
      <c r="M533" s="117" t="s">
        <v>10282</v>
      </c>
      <c r="N533" s="352">
        <v>46142</v>
      </c>
    </row>
    <row r="534" spans="1:14" hidden="1" x14ac:dyDescent="0.25">
      <c r="A534" s="224" t="s">
        <v>16616</v>
      </c>
      <c r="B534" s="225">
        <v>45929</v>
      </c>
      <c r="C534" s="218">
        <v>1519100920</v>
      </c>
      <c r="D534" s="260" t="s">
        <v>11408</v>
      </c>
      <c r="E534" s="218">
        <v>2</v>
      </c>
      <c r="F534" s="221">
        <v>830</v>
      </c>
      <c r="G534" s="221">
        <f t="shared" si="8"/>
        <v>1660</v>
      </c>
      <c r="H534" s="218">
        <v>40058</v>
      </c>
      <c r="I534" s="220">
        <v>45930</v>
      </c>
      <c r="J534" s="222" t="s">
        <v>11409</v>
      </c>
      <c r="K534" s="195" t="s">
        <v>11406</v>
      </c>
      <c r="L534" s="161" t="s">
        <v>18391</v>
      </c>
      <c r="M534" s="117" t="s">
        <v>10282</v>
      </c>
      <c r="N534" s="352">
        <v>46142</v>
      </c>
    </row>
    <row r="535" spans="1:14" hidden="1" x14ac:dyDescent="0.25">
      <c r="A535" s="224" t="s">
        <v>16617</v>
      </c>
      <c r="B535" s="225">
        <v>45929</v>
      </c>
      <c r="C535" s="218">
        <v>1515100380</v>
      </c>
      <c r="D535" s="260" t="s">
        <v>8469</v>
      </c>
      <c r="E535" s="218">
        <v>1</v>
      </c>
      <c r="F535" s="221">
        <v>2908</v>
      </c>
      <c r="G535" s="221">
        <f t="shared" si="8"/>
        <v>2908</v>
      </c>
      <c r="H535" s="218">
        <v>40059</v>
      </c>
      <c r="I535" s="220">
        <v>45930</v>
      </c>
      <c r="J535" s="222" t="s">
        <v>15668</v>
      </c>
      <c r="K535" s="195" t="s">
        <v>11406</v>
      </c>
      <c r="L535" s="161" t="s">
        <v>18068</v>
      </c>
      <c r="M535" s="117" t="s">
        <v>10282</v>
      </c>
      <c r="N535" s="352">
        <v>46062</v>
      </c>
    </row>
    <row r="536" spans="1:14" hidden="1" x14ac:dyDescent="0.25">
      <c r="A536" s="224" t="s">
        <v>16617</v>
      </c>
      <c r="B536" s="225">
        <v>45929</v>
      </c>
      <c r="C536" s="218">
        <v>1519100900</v>
      </c>
      <c r="D536" s="260" t="s">
        <v>196</v>
      </c>
      <c r="E536" s="218">
        <v>2</v>
      </c>
      <c r="F536" s="221">
        <v>1900</v>
      </c>
      <c r="G536" s="221">
        <f t="shared" si="8"/>
        <v>3800</v>
      </c>
      <c r="H536" s="218">
        <v>40059</v>
      </c>
      <c r="I536" s="220">
        <v>45930</v>
      </c>
      <c r="J536" s="222" t="s">
        <v>15668</v>
      </c>
      <c r="K536" s="195" t="s">
        <v>11406</v>
      </c>
      <c r="L536" s="161" t="s">
        <v>18068</v>
      </c>
      <c r="M536" s="117" t="s">
        <v>10282</v>
      </c>
      <c r="N536" s="352">
        <v>46062</v>
      </c>
    </row>
    <row r="537" spans="1:14" hidden="1" x14ac:dyDescent="0.25">
      <c r="A537" s="224" t="s">
        <v>16618</v>
      </c>
      <c r="B537" s="225">
        <v>45929</v>
      </c>
      <c r="C537" s="218">
        <v>1112102150</v>
      </c>
      <c r="D537" s="260" t="s">
        <v>6545</v>
      </c>
      <c r="E537" s="218">
        <v>50</v>
      </c>
      <c r="F537" s="221">
        <v>121.28</v>
      </c>
      <c r="G537" s="221">
        <f t="shared" si="8"/>
        <v>6064</v>
      </c>
      <c r="H537" s="218">
        <v>40060</v>
      </c>
      <c r="I537" s="220">
        <v>45930</v>
      </c>
      <c r="J537" s="222" t="s">
        <v>15668</v>
      </c>
      <c r="K537" s="195" t="s">
        <v>11406</v>
      </c>
      <c r="L537" s="161" t="s">
        <v>17917</v>
      </c>
      <c r="M537" s="117" t="s">
        <v>10282</v>
      </c>
      <c r="N537" s="352">
        <v>46018</v>
      </c>
    </row>
    <row r="538" spans="1:14" hidden="1" x14ac:dyDescent="0.25">
      <c r="A538" s="224" t="s">
        <v>16618</v>
      </c>
      <c r="B538" s="225">
        <v>45929</v>
      </c>
      <c r="C538" s="218">
        <v>1519101260</v>
      </c>
      <c r="D538" s="260" t="s">
        <v>6521</v>
      </c>
      <c r="E538" s="218">
        <v>2</v>
      </c>
      <c r="F538" s="221">
        <v>1183</v>
      </c>
      <c r="G538" s="221">
        <f t="shared" si="8"/>
        <v>2366</v>
      </c>
      <c r="H538" s="218">
        <v>40060</v>
      </c>
      <c r="I538" s="220">
        <v>45930</v>
      </c>
      <c r="J538" s="222" t="s">
        <v>15668</v>
      </c>
      <c r="K538" s="195" t="s">
        <v>11406</v>
      </c>
      <c r="L538" s="161" t="s">
        <v>18068</v>
      </c>
      <c r="M538" s="117" t="s">
        <v>10282</v>
      </c>
      <c r="N538" s="352">
        <v>46062</v>
      </c>
    </row>
    <row r="539" spans="1:14" hidden="1" x14ac:dyDescent="0.25">
      <c r="A539" s="224" t="s">
        <v>16619</v>
      </c>
      <c r="B539" s="225">
        <v>45929</v>
      </c>
      <c r="C539" s="218">
        <v>1517100890</v>
      </c>
      <c r="D539" s="260" t="s">
        <v>12034</v>
      </c>
      <c r="E539" s="218">
        <v>2</v>
      </c>
      <c r="F539" s="221">
        <v>1987</v>
      </c>
      <c r="G539" s="221">
        <f t="shared" si="8"/>
        <v>3974</v>
      </c>
      <c r="H539" s="218">
        <v>40061</v>
      </c>
      <c r="I539" s="220">
        <v>45930</v>
      </c>
      <c r="J539" s="222" t="s">
        <v>15668</v>
      </c>
      <c r="K539" s="195" t="s">
        <v>11406</v>
      </c>
      <c r="L539" s="161" t="s">
        <v>18068</v>
      </c>
      <c r="M539" s="117" t="s">
        <v>10282</v>
      </c>
      <c r="N539" s="352">
        <v>46062</v>
      </c>
    </row>
    <row r="540" spans="1:14" hidden="1" x14ac:dyDescent="0.25">
      <c r="A540" s="224" t="s">
        <v>16619</v>
      </c>
      <c r="B540" s="225">
        <v>45929</v>
      </c>
      <c r="C540" s="218">
        <v>1519103760</v>
      </c>
      <c r="D540" s="260" t="s">
        <v>11968</v>
      </c>
      <c r="E540" s="218">
        <v>3</v>
      </c>
      <c r="F540" s="221">
        <v>1400.38</v>
      </c>
      <c r="G540" s="221">
        <f t="shared" si="8"/>
        <v>4201.1400000000003</v>
      </c>
      <c r="H540" s="218">
        <v>40061</v>
      </c>
      <c r="I540" s="220">
        <v>45930</v>
      </c>
      <c r="J540" s="222" t="s">
        <v>15668</v>
      </c>
      <c r="K540" s="195" t="s">
        <v>11406</v>
      </c>
      <c r="L540" s="161" t="s">
        <v>18068</v>
      </c>
      <c r="M540" s="117" t="s">
        <v>10282</v>
      </c>
      <c r="N540" s="352">
        <v>46062</v>
      </c>
    </row>
    <row r="541" spans="1:14" hidden="1" x14ac:dyDescent="0.25">
      <c r="A541" s="224" t="s">
        <v>16620</v>
      </c>
      <c r="B541" s="225">
        <v>45929</v>
      </c>
      <c r="C541" s="218">
        <v>1120100050</v>
      </c>
      <c r="D541" s="260" t="s">
        <v>7612</v>
      </c>
      <c r="E541" s="218">
        <v>10</v>
      </c>
      <c r="F541" s="221">
        <v>713</v>
      </c>
      <c r="G541" s="221">
        <f t="shared" si="8"/>
        <v>7130</v>
      </c>
      <c r="H541" s="218">
        <v>40063</v>
      </c>
      <c r="I541" s="220">
        <v>45930</v>
      </c>
      <c r="J541" s="222" t="s">
        <v>15668</v>
      </c>
      <c r="K541" s="195" t="s">
        <v>11406</v>
      </c>
      <c r="L541" s="161" t="s">
        <v>18389</v>
      </c>
      <c r="M541" s="117" t="s">
        <v>16419</v>
      </c>
      <c r="N541" s="352"/>
    </row>
    <row r="542" spans="1:14" hidden="1" x14ac:dyDescent="0.25">
      <c r="A542" s="224" t="s">
        <v>16620</v>
      </c>
      <c r="B542" s="225">
        <v>45929</v>
      </c>
      <c r="C542" s="218">
        <v>1113100220</v>
      </c>
      <c r="D542" s="260" t="s">
        <v>8599</v>
      </c>
      <c r="E542" s="218">
        <v>18</v>
      </c>
      <c r="F542" s="221">
        <v>14.5</v>
      </c>
      <c r="G542" s="221">
        <f t="shared" si="8"/>
        <v>261</v>
      </c>
      <c r="H542" s="218">
        <v>40063</v>
      </c>
      <c r="I542" s="220">
        <v>45930</v>
      </c>
      <c r="J542" s="222" t="s">
        <v>15668</v>
      </c>
      <c r="K542" s="195" t="s">
        <v>11406</v>
      </c>
      <c r="L542" s="161" t="s">
        <v>18068</v>
      </c>
      <c r="M542" s="117" t="s">
        <v>10282</v>
      </c>
      <c r="N542" s="352">
        <v>46062</v>
      </c>
    </row>
    <row r="543" spans="1:14" hidden="1" x14ac:dyDescent="0.25">
      <c r="A543" s="224" t="s">
        <v>16620</v>
      </c>
      <c r="B543" s="225">
        <v>45929</v>
      </c>
      <c r="C543" s="218">
        <v>1515100290</v>
      </c>
      <c r="D543" s="260" t="s">
        <v>8312</v>
      </c>
      <c r="E543" s="218">
        <v>1</v>
      </c>
      <c r="F543" s="221">
        <v>444.02</v>
      </c>
      <c r="G543" s="221">
        <f t="shared" si="8"/>
        <v>444.02</v>
      </c>
      <c r="H543" s="218">
        <v>40064</v>
      </c>
      <c r="I543" s="220">
        <v>45930</v>
      </c>
      <c r="J543" s="222" t="s">
        <v>15668</v>
      </c>
      <c r="K543" s="195" t="s">
        <v>11406</v>
      </c>
      <c r="L543" s="161" t="s">
        <v>18068</v>
      </c>
      <c r="M543" s="117" t="s">
        <v>10282</v>
      </c>
      <c r="N543" s="352">
        <v>46062</v>
      </c>
    </row>
    <row r="544" spans="1:14" hidden="1" x14ac:dyDescent="0.25">
      <c r="A544" s="224" t="s">
        <v>16620</v>
      </c>
      <c r="B544" s="225">
        <v>45929</v>
      </c>
      <c r="C544" s="218">
        <v>1519101390</v>
      </c>
      <c r="D544" s="260" t="s">
        <v>10055</v>
      </c>
      <c r="E544" s="218">
        <v>3</v>
      </c>
      <c r="F544" s="221">
        <v>20</v>
      </c>
      <c r="G544" s="221">
        <f t="shared" si="8"/>
        <v>60</v>
      </c>
      <c r="H544" s="218">
        <v>40063</v>
      </c>
      <c r="I544" s="220">
        <v>45930</v>
      </c>
      <c r="J544" s="222" t="s">
        <v>15668</v>
      </c>
      <c r="K544" s="195" t="s">
        <v>11406</v>
      </c>
      <c r="L544" s="161" t="s">
        <v>18068</v>
      </c>
      <c r="M544" s="117" t="s">
        <v>10282</v>
      </c>
      <c r="N544" s="352">
        <v>46062</v>
      </c>
    </row>
    <row r="545" spans="1:14" hidden="1" x14ac:dyDescent="0.25">
      <c r="A545" s="224" t="s">
        <v>16620</v>
      </c>
      <c r="B545" s="225">
        <v>45929</v>
      </c>
      <c r="C545" s="218">
        <v>1519101430</v>
      </c>
      <c r="D545" s="260" t="s">
        <v>11530</v>
      </c>
      <c r="E545" s="218">
        <v>2</v>
      </c>
      <c r="F545" s="221">
        <v>17.09</v>
      </c>
      <c r="G545" s="221">
        <f t="shared" si="8"/>
        <v>34.18</v>
      </c>
      <c r="H545" s="218">
        <v>40063</v>
      </c>
      <c r="I545" s="220">
        <v>45930</v>
      </c>
      <c r="J545" s="222" t="s">
        <v>15668</v>
      </c>
      <c r="K545" s="195" t="s">
        <v>11406</v>
      </c>
      <c r="L545" s="161" t="s">
        <v>18068</v>
      </c>
      <c r="M545" s="117" t="s">
        <v>10282</v>
      </c>
      <c r="N545" s="352">
        <v>46062</v>
      </c>
    </row>
    <row r="546" spans="1:14" hidden="1" x14ac:dyDescent="0.25">
      <c r="A546" s="224" t="s">
        <v>16724</v>
      </c>
      <c r="B546" s="225">
        <v>45944</v>
      </c>
      <c r="C546" s="218">
        <v>1110101800</v>
      </c>
      <c r="D546" s="260" t="s">
        <v>8913</v>
      </c>
      <c r="E546" s="218">
        <v>1</v>
      </c>
      <c r="F546" s="221">
        <v>2800</v>
      </c>
      <c r="G546" s="221">
        <f t="shared" si="8"/>
        <v>2800</v>
      </c>
      <c r="H546" s="218">
        <v>40177</v>
      </c>
      <c r="I546" s="220">
        <v>45944</v>
      </c>
      <c r="J546" s="222" t="s">
        <v>15055</v>
      </c>
      <c r="K546" s="195" t="s">
        <v>11406</v>
      </c>
      <c r="L546" s="161" t="s">
        <v>16858</v>
      </c>
      <c r="M546" s="117" t="s">
        <v>10282</v>
      </c>
      <c r="N546" s="352">
        <v>45958</v>
      </c>
    </row>
    <row r="547" spans="1:14" hidden="1" x14ac:dyDescent="0.25">
      <c r="A547" s="224" t="s">
        <v>16725</v>
      </c>
      <c r="B547" s="225">
        <v>45944</v>
      </c>
      <c r="C547" s="218">
        <v>1318102450</v>
      </c>
      <c r="D547" s="260" t="s">
        <v>6689</v>
      </c>
      <c r="E547" s="218">
        <v>8</v>
      </c>
      <c r="F547" s="221">
        <v>250</v>
      </c>
      <c r="G547" s="221">
        <f t="shared" si="8"/>
        <v>2000</v>
      </c>
      <c r="H547" s="218">
        <v>40241</v>
      </c>
      <c r="I547" s="220">
        <v>45954</v>
      </c>
      <c r="J547" s="222" t="s">
        <v>16800</v>
      </c>
      <c r="K547" s="195" t="s">
        <v>11429</v>
      </c>
      <c r="L547" s="161" t="s">
        <v>17036</v>
      </c>
      <c r="M547" s="117" t="s">
        <v>10282</v>
      </c>
      <c r="N547" s="352">
        <v>45985</v>
      </c>
    </row>
    <row r="548" spans="1:14" hidden="1" x14ac:dyDescent="0.25">
      <c r="A548" s="224" t="s">
        <v>16929</v>
      </c>
      <c r="B548" s="225">
        <v>45957</v>
      </c>
      <c r="C548" s="218">
        <v>1518100380</v>
      </c>
      <c r="D548" s="243" t="s">
        <v>8378</v>
      </c>
      <c r="E548" s="218">
        <v>6</v>
      </c>
      <c r="F548" s="221">
        <v>591.41</v>
      </c>
      <c r="G548" s="221">
        <f t="shared" si="8"/>
        <v>3548.46</v>
      </c>
      <c r="H548" s="218">
        <v>40291</v>
      </c>
      <c r="I548" s="220">
        <v>45959</v>
      </c>
      <c r="J548" s="222" t="s">
        <v>11411</v>
      </c>
      <c r="K548" s="195" t="s">
        <v>11803</v>
      </c>
      <c r="L548" s="161" t="s">
        <v>17037</v>
      </c>
      <c r="M548" s="117" t="s">
        <v>10282</v>
      </c>
      <c r="N548" s="352">
        <v>45985</v>
      </c>
    </row>
    <row r="549" spans="1:14" hidden="1" x14ac:dyDescent="0.25">
      <c r="A549" s="224" t="s">
        <v>16801</v>
      </c>
      <c r="B549" s="225">
        <v>45957</v>
      </c>
      <c r="C549" s="218">
        <v>1112100340</v>
      </c>
      <c r="D549" s="243" t="s">
        <v>15052</v>
      </c>
      <c r="E549" s="218">
        <v>7</v>
      </c>
      <c r="F549" s="221">
        <v>432</v>
      </c>
      <c r="G549" s="221">
        <f t="shared" si="8"/>
        <v>3024</v>
      </c>
      <c r="H549" s="218">
        <v>40292</v>
      </c>
      <c r="I549" s="220">
        <v>45959</v>
      </c>
      <c r="J549" s="222" t="s">
        <v>15668</v>
      </c>
      <c r="K549" s="195" t="s">
        <v>11406</v>
      </c>
      <c r="L549" s="161" t="s">
        <v>17917</v>
      </c>
      <c r="M549" s="117" t="s">
        <v>10282</v>
      </c>
      <c r="N549" s="352">
        <v>46018</v>
      </c>
    </row>
    <row r="550" spans="1:14" hidden="1" x14ac:dyDescent="0.25">
      <c r="A550" s="224" t="s">
        <v>18071</v>
      </c>
      <c r="B550" s="225">
        <v>45959</v>
      </c>
      <c r="C550" s="218">
        <v>1519118100</v>
      </c>
      <c r="D550" s="260" t="s">
        <v>16832</v>
      </c>
      <c r="E550" s="218">
        <v>2</v>
      </c>
      <c r="F550" s="221">
        <v>1647</v>
      </c>
      <c r="G550" s="221">
        <f t="shared" si="8"/>
        <v>3294</v>
      </c>
      <c r="H550" s="218">
        <v>40298</v>
      </c>
      <c r="I550" s="220">
        <v>45959</v>
      </c>
      <c r="J550" s="222" t="s">
        <v>15668</v>
      </c>
      <c r="K550" s="195" t="s">
        <v>11406</v>
      </c>
      <c r="L550" s="161" t="s">
        <v>18068</v>
      </c>
      <c r="M550" s="117" t="s">
        <v>10282</v>
      </c>
      <c r="N550" s="352">
        <v>46062</v>
      </c>
    </row>
    <row r="551" spans="1:14" hidden="1" x14ac:dyDescent="0.25">
      <c r="A551" s="224" t="s">
        <v>16866</v>
      </c>
      <c r="B551" s="225">
        <v>45964</v>
      </c>
      <c r="C551" s="218">
        <v>1316113230</v>
      </c>
      <c r="D551" s="260" t="s">
        <v>16636</v>
      </c>
      <c r="E551" s="218">
        <v>25</v>
      </c>
      <c r="F551" s="221">
        <v>2.7</v>
      </c>
      <c r="G551" s="221">
        <f t="shared" si="8"/>
        <v>67.5</v>
      </c>
      <c r="H551" s="218">
        <v>40373</v>
      </c>
      <c r="I551" s="220">
        <v>45971</v>
      </c>
      <c r="J551" s="222" t="s">
        <v>15668</v>
      </c>
      <c r="K551" s="195" t="s">
        <v>11406</v>
      </c>
      <c r="L551" s="161" t="s">
        <v>18068</v>
      </c>
      <c r="M551" s="117" t="s">
        <v>10282</v>
      </c>
      <c r="N551" s="352">
        <v>46062</v>
      </c>
    </row>
    <row r="552" spans="1:14" hidden="1" x14ac:dyDescent="0.25">
      <c r="A552" s="224" t="s">
        <v>16866</v>
      </c>
      <c r="B552" s="225">
        <v>45964</v>
      </c>
      <c r="C552" s="218">
        <v>1316113240</v>
      </c>
      <c r="D552" s="260" t="s">
        <v>16637</v>
      </c>
      <c r="E552" s="218">
        <v>25</v>
      </c>
      <c r="F552" s="221">
        <v>2.7</v>
      </c>
      <c r="G552" s="221">
        <f t="shared" si="8"/>
        <v>67.5</v>
      </c>
      <c r="H552" s="218">
        <v>40373</v>
      </c>
      <c r="I552" s="220">
        <v>45971</v>
      </c>
      <c r="J552" s="222" t="s">
        <v>15668</v>
      </c>
      <c r="K552" s="195" t="s">
        <v>11406</v>
      </c>
      <c r="L552" s="161" t="s">
        <v>18068</v>
      </c>
      <c r="M552" s="117" t="s">
        <v>10282</v>
      </c>
      <c r="N552" s="352">
        <v>46062</v>
      </c>
    </row>
    <row r="553" spans="1:14" hidden="1" x14ac:dyDescent="0.25">
      <c r="A553" s="224" t="s">
        <v>16866</v>
      </c>
      <c r="B553" s="225">
        <v>45964</v>
      </c>
      <c r="C553" s="218">
        <v>1316113250</v>
      </c>
      <c r="D553" s="260" t="s">
        <v>16638</v>
      </c>
      <c r="E553" s="218">
        <v>25</v>
      </c>
      <c r="F553" s="221">
        <v>3.1</v>
      </c>
      <c r="G553" s="221">
        <f t="shared" si="8"/>
        <v>77.5</v>
      </c>
      <c r="H553" s="218">
        <v>40373</v>
      </c>
      <c r="I553" s="220">
        <v>45971</v>
      </c>
      <c r="J553" s="222" t="s">
        <v>15668</v>
      </c>
      <c r="K553" s="195" t="s">
        <v>11406</v>
      </c>
      <c r="L553" s="161" t="s">
        <v>18068</v>
      </c>
      <c r="M553" s="117" t="s">
        <v>10282</v>
      </c>
      <c r="N553" s="352">
        <v>46062</v>
      </c>
    </row>
    <row r="554" spans="1:14" hidden="1" x14ac:dyDescent="0.25">
      <c r="A554" s="224" t="s">
        <v>16866</v>
      </c>
      <c r="B554" s="225">
        <v>45964</v>
      </c>
      <c r="C554" s="218">
        <v>1316113260</v>
      </c>
      <c r="D554" s="260" t="s">
        <v>16639</v>
      </c>
      <c r="E554" s="218">
        <v>25</v>
      </c>
      <c r="F554" s="221">
        <v>3.1</v>
      </c>
      <c r="G554" s="221">
        <f t="shared" si="8"/>
        <v>77.5</v>
      </c>
      <c r="H554" s="218">
        <v>40373</v>
      </c>
      <c r="I554" s="220">
        <v>45971</v>
      </c>
      <c r="J554" s="222" t="s">
        <v>15668</v>
      </c>
      <c r="K554" s="195" t="s">
        <v>11406</v>
      </c>
      <c r="L554" s="161" t="s">
        <v>18068</v>
      </c>
      <c r="M554" s="117" t="s">
        <v>10282</v>
      </c>
      <c r="N554" s="352">
        <v>46062</v>
      </c>
    </row>
    <row r="555" spans="1:14" hidden="1" x14ac:dyDescent="0.25">
      <c r="A555" s="224" t="s">
        <v>16901</v>
      </c>
      <c r="B555" s="225">
        <v>45967</v>
      </c>
      <c r="C555" s="218">
        <v>1236100260</v>
      </c>
      <c r="D555" s="260" t="s">
        <v>8107</v>
      </c>
      <c r="E555" s="218">
        <v>3</v>
      </c>
      <c r="F555" s="221">
        <v>1640</v>
      </c>
      <c r="G555" s="221">
        <f t="shared" si="8"/>
        <v>4920</v>
      </c>
      <c r="H555" s="218">
        <v>40399</v>
      </c>
      <c r="I555" s="220">
        <v>45973</v>
      </c>
      <c r="J555" s="222" t="s">
        <v>11436</v>
      </c>
      <c r="K555" s="195" t="s">
        <v>11406</v>
      </c>
      <c r="L555" s="161" t="s">
        <v>18378</v>
      </c>
      <c r="M555" s="50" t="s">
        <v>10282</v>
      </c>
      <c r="N555" s="162">
        <v>46142</v>
      </c>
    </row>
    <row r="556" spans="1:14" hidden="1" x14ac:dyDescent="0.25">
      <c r="A556" s="224" t="s">
        <v>16904</v>
      </c>
      <c r="B556" s="225">
        <v>45967</v>
      </c>
      <c r="C556" s="218">
        <v>1315104120</v>
      </c>
      <c r="D556" s="260" t="s">
        <v>9494</v>
      </c>
      <c r="E556" s="218">
        <v>2</v>
      </c>
      <c r="F556" s="221">
        <v>3</v>
      </c>
      <c r="G556" s="221">
        <f t="shared" si="8"/>
        <v>6</v>
      </c>
      <c r="H556" s="218">
        <v>40398</v>
      </c>
      <c r="I556" s="220">
        <v>45973</v>
      </c>
      <c r="J556" s="222" t="s">
        <v>11426</v>
      </c>
      <c r="K556" s="195" t="s">
        <v>11427</v>
      </c>
      <c r="L556" s="161" t="s">
        <v>18307</v>
      </c>
      <c r="M556" s="117" t="s">
        <v>10282</v>
      </c>
      <c r="N556" s="352">
        <v>46120</v>
      </c>
    </row>
    <row r="557" spans="1:14" hidden="1" x14ac:dyDescent="0.25">
      <c r="A557" s="224" t="s">
        <v>16904</v>
      </c>
      <c r="B557" s="225">
        <v>45967</v>
      </c>
      <c r="C557" s="218">
        <v>1512109930</v>
      </c>
      <c r="D557" s="260" t="s">
        <v>9497</v>
      </c>
      <c r="E557" s="218">
        <v>2</v>
      </c>
      <c r="F557" s="221">
        <v>1</v>
      </c>
      <c r="G557" s="221">
        <f t="shared" si="8"/>
        <v>2</v>
      </c>
      <c r="H557" s="218">
        <v>40398</v>
      </c>
      <c r="I557" s="220">
        <v>45973</v>
      </c>
      <c r="J557" s="222" t="s">
        <v>11426</v>
      </c>
      <c r="K557" s="195" t="s">
        <v>11427</v>
      </c>
      <c r="L557" s="161" t="s">
        <v>18307</v>
      </c>
      <c r="M557" s="117" t="s">
        <v>10282</v>
      </c>
      <c r="N557" s="352">
        <v>46120</v>
      </c>
    </row>
    <row r="558" spans="1:14" hidden="1" x14ac:dyDescent="0.25">
      <c r="A558" s="224" t="s">
        <v>16904</v>
      </c>
      <c r="B558" s="225">
        <v>45967</v>
      </c>
      <c r="C558" s="218">
        <v>1529100930</v>
      </c>
      <c r="D558" s="260" t="s">
        <v>9499</v>
      </c>
      <c r="E558" s="218">
        <v>2</v>
      </c>
      <c r="F558" s="221">
        <v>50</v>
      </c>
      <c r="G558" s="221">
        <f t="shared" ref="G558:G621" si="9">+E558*F558</f>
        <v>100</v>
      </c>
      <c r="H558" s="218">
        <v>40398</v>
      </c>
      <c r="I558" s="220">
        <v>45973</v>
      </c>
      <c r="J558" s="222" t="s">
        <v>11426</v>
      </c>
      <c r="K558" s="195" t="s">
        <v>11427</v>
      </c>
      <c r="L558" s="161" t="s">
        <v>18307</v>
      </c>
      <c r="M558" s="117" t="s">
        <v>10282</v>
      </c>
      <c r="N558" s="352">
        <v>46120</v>
      </c>
    </row>
    <row r="559" spans="1:14" hidden="1" x14ac:dyDescent="0.25">
      <c r="A559" s="224" t="s">
        <v>16904</v>
      </c>
      <c r="B559" s="225">
        <v>45967</v>
      </c>
      <c r="C559" s="218">
        <v>1315104130</v>
      </c>
      <c r="D559" s="260" t="s">
        <v>9501</v>
      </c>
      <c r="E559" s="218">
        <v>2</v>
      </c>
      <c r="F559" s="221">
        <v>35</v>
      </c>
      <c r="G559" s="221">
        <f t="shared" si="9"/>
        <v>70</v>
      </c>
      <c r="H559" s="218">
        <v>40398</v>
      </c>
      <c r="I559" s="220">
        <v>45973</v>
      </c>
      <c r="J559" s="222" t="s">
        <v>11426</v>
      </c>
      <c r="K559" s="195" t="s">
        <v>11427</v>
      </c>
      <c r="L559" s="161" t="s">
        <v>18307</v>
      </c>
      <c r="M559" s="117" t="s">
        <v>10282</v>
      </c>
      <c r="N559" s="352">
        <v>46120</v>
      </c>
    </row>
    <row r="560" spans="1:14" hidden="1" x14ac:dyDescent="0.25">
      <c r="A560" s="224" t="s">
        <v>16904</v>
      </c>
      <c r="B560" s="225">
        <v>45967</v>
      </c>
      <c r="C560" s="218">
        <v>1316109340</v>
      </c>
      <c r="D560" s="260" t="s">
        <v>9503</v>
      </c>
      <c r="E560" s="218">
        <v>3</v>
      </c>
      <c r="F560" s="221">
        <v>25</v>
      </c>
      <c r="G560" s="221">
        <f t="shared" si="9"/>
        <v>75</v>
      </c>
      <c r="H560" s="218">
        <v>40398</v>
      </c>
      <c r="I560" s="220">
        <v>45973</v>
      </c>
      <c r="J560" s="222" t="s">
        <v>11426</v>
      </c>
      <c r="K560" s="195" t="s">
        <v>11427</v>
      </c>
      <c r="L560" s="161" t="s">
        <v>18307</v>
      </c>
      <c r="M560" s="117" t="s">
        <v>10282</v>
      </c>
      <c r="N560" s="352">
        <v>46120</v>
      </c>
    </row>
    <row r="561" spans="1:14" hidden="1" x14ac:dyDescent="0.25">
      <c r="A561" s="224" t="s">
        <v>16904</v>
      </c>
      <c r="B561" s="225">
        <v>45967</v>
      </c>
      <c r="C561" s="218">
        <v>1315104150</v>
      </c>
      <c r="D561" s="260" t="s">
        <v>16640</v>
      </c>
      <c r="E561" s="218">
        <v>2</v>
      </c>
      <c r="F561" s="221">
        <v>350</v>
      </c>
      <c r="G561" s="221">
        <f t="shared" si="9"/>
        <v>700</v>
      </c>
      <c r="H561" s="218">
        <v>40398</v>
      </c>
      <c r="I561" s="220">
        <v>45973</v>
      </c>
      <c r="J561" s="222" t="s">
        <v>11426</v>
      </c>
      <c r="K561" s="195" t="s">
        <v>11427</v>
      </c>
      <c r="L561" s="161" t="s">
        <v>18307</v>
      </c>
      <c r="M561" s="117" t="s">
        <v>10282</v>
      </c>
      <c r="N561" s="352">
        <v>46120</v>
      </c>
    </row>
    <row r="562" spans="1:14" hidden="1" x14ac:dyDescent="0.25">
      <c r="A562" s="224" t="s">
        <v>16904</v>
      </c>
      <c r="B562" s="225">
        <v>45967</v>
      </c>
      <c r="C562" s="218">
        <v>1315104140</v>
      </c>
      <c r="D562" s="260" t="s">
        <v>9506</v>
      </c>
      <c r="E562" s="218">
        <v>2</v>
      </c>
      <c r="F562" s="221">
        <v>350</v>
      </c>
      <c r="G562" s="221">
        <f t="shared" si="9"/>
        <v>700</v>
      </c>
      <c r="H562" s="218">
        <v>40398</v>
      </c>
      <c r="I562" s="220">
        <v>45973</v>
      </c>
      <c r="J562" s="222" t="s">
        <v>11426</v>
      </c>
      <c r="K562" s="195" t="s">
        <v>11427</v>
      </c>
      <c r="L562" s="161" t="s">
        <v>18307</v>
      </c>
      <c r="M562" s="117" t="s">
        <v>10282</v>
      </c>
      <c r="N562" s="352">
        <v>46120</v>
      </c>
    </row>
    <row r="563" spans="1:14" hidden="1" x14ac:dyDescent="0.25">
      <c r="A563" s="224" t="s">
        <v>16904</v>
      </c>
      <c r="B563" s="225">
        <v>45967</v>
      </c>
      <c r="C563" s="218">
        <v>1315104160</v>
      </c>
      <c r="D563" s="260" t="s">
        <v>9508</v>
      </c>
      <c r="E563" s="218">
        <v>2</v>
      </c>
      <c r="F563" s="221">
        <v>190</v>
      </c>
      <c r="G563" s="221">
        <f t="shared" si="9"/>
        <v>380</v>
      </c>
      <c r="H563" s="218">
        <v>40398</v>
      </c>
      <c r="I563" s="220">
        <v>45973</v>
      </c>
      <c r="J563" s="222" t="s">
        <v>11426</v>
      </c>
      <c r="K563" s="195" t="s">
        <v>11427</v>
      </c>
      <c r="L563" s="161" t="s">
        <v>18307</v>
      </c>
      <c r="M563" s="117" t="s">
        <v>10282</v>
      </c>
      <c r="N563" s="352">
        <v>46120</v>
      </c>
    </row>
    <row r="564" spans="1:14" hidden="1" x14ac:dyDescent="0.25">
      <c r="A564" s="224" t="s">
        <v>16904</v>
      </c>
      <c r="B564" s="225">
        <v>45967</v>
      </c>
      <c r="C564" s="218">
        <v>1315100670</v>
      </c>
      <c r="D564" s="260" t="s">
        <v>16641</v>
      </c>
      <c r="E564" s="218">
        <v>4</v>
      </c>
      <c r="F564" s="221">
        <v>40</v>
      </c>
      <c r="G564" s="221">
        <f t="shared" si="9"/>
        <v>160</v>
      </c>
      <c r="H564" s="218">
        <v>40398</v>
      </c>
      <c r="I564" s="220">
        <v>45973</v>
      </c>
      <c r="J564" s="222" t="s">
        <v>11426</v>
      </c>
      <c r="K564" s="195" t="s">
        <v>11427</v>
      </c>
      <c r="L564" s="161" t="s">
        <v>18307</v>
      </c>
      <c r="M564" s="117" t="s">
        <v>10282</v>
      </c>
      <c r="N564" s="352">
        <v>46120</v>
      </c>
    </row>
    <row r="565" spans="1:14" hidden="1" x14ac:dyDescent="0.25">
      <c r="A565" s="224" t="s">
        <v>16904</v>
      </c>
      <c r="B565" s="225">
        <v>45967</v>
      </c>
      <c r="C565" s="218">
        <v>1315101970</v>
      </c>
      <c r="D565" s="260" t="s">
        <v>8169</v>
      </c>
      <c r="E565" s="218">
        <v>3</v>
      </c>
      <c r="F565" s="221">
        <v>5</v>
      </c>
      <c r="G565" s="221">
        <f t="shared" si="9"/>
        <v>15</v>
      </c>
      <c r="H565" s="218">
        <v>40398</v>
      </c>
      <c r="I565" s="220">
        <v>45973</v>
      </c>
      <c r="J565" s="222" t="s">
        <v>11426</v>
      </c>
      <c r="K565" s="195" t="s">
        <v>11427</v>
      </c>
      <c r="L565" s="161" t="s">
        <v>18307</v>
      </c>
      <c r="M565" s="117" t="s">
        <v>10282</v>
      </c>
      <c r="N565" s="352">
        <v>46120</v>
      </c>
    </row>
    <row r="566" spans="1:14" hidden="1" x14ac:dyDescent="0.25">
      <c r="A566" s="224" t="s">
        <v>16904</v>
      </c>
      <c r="B566" s="225">
        <v>45967</v>
      </c>
      <c r="C566" s="218">
        <v>1315100680</v>
      </c>
      <c r="D566" s="260" t="s">
        <v>16972</v>
      </c>
      <c r="E566" s="218">
        <v>3</v>
      </c>
      <c r="F566" s="221">
        <v>35</v>
      </c>
      <c r="G566" s="221">
        <f t="shared" si="9"/>
        <v>105</v>
      </c>
      <c r="H566" s="218">
        <v>40398</v>
      </c>
      <c r="I566" s="220">
        <v>45973</v>
      </c>
      <c r="J566" s="222" t="s">
        <v>11426</v>
      </c>
      <c r="K566" s="195" t="s">
        <v>11427</v>
      </c>
      <c r="L566" s="161" t="s">
        <v>18307</v>
      </c>
      <c r="M566" s="117" t="s">
        <v>10282</v>
      </c>
      <c r="N566" s="352">
        <v>46120</v>
      </c>
    </row>
    <row r="567" spans="1:14" hidden="1" x14ac:dyDescent="0.25">
      <c r="A567" s="224" t="s">
        <v>16904</v>
      </c>
      <c r="B567" s="225">
        <v>45967</v>
      </c>
      <c r="C567" s="218">
        <v>1315100690</v>
      </c>
      <c r="D567" s="260" t="s">
        <v>7499</v>
      </c>
      <c r="E567" s="218">
        <v>3</v>
      </c>
      <c r="F567" s="221">
        <v>125</v>
      </c>
      <c r="G567" s="221">
        <f t="shared" si="9"/>
        <v>375</v>
      </c>
      <c r="H567" s="218">
        <v>40398</v>
      </c>
      <c r="I567" s="220">
        <v>45973</v>
      </c>
      <c r="J567" s="222" t="s">
        <v>11426</v>
      </c>
      <c r="K567" s="195" t="s">
        <v>11427</v>
      </c>
      <c r="L567" s="161" t="s">
        <v>18307</v>
      </c>
      <c r="M567" s="117" t="s">
        <v>10282</v>
      </c>
      <c r="N567" s="352">
        <v>46120</v>
      </c>
    </row>
    <row r="568" spans="1:14" hidden="1" x14ac:dyDescent="0.25">
      <c r="A568" s="224" t="s">
        <v>16913</v>
      </c>
      <c r="B568" s="225">
        <v>45968</v>
      </c>
      <c r="C568" s="218">
        <v>1214103330</v>
      </c>
      <c r="D568" s="260" t="s">
        <v>15549</v>
      </c>
      <c r="E568" s="218">
        <v>4</v>
      </c>
      <c r="F568" s="221">
        <v>2000</v>
      </c>
      <c r="G568" s="221">
        <f t="shared" si="9"/>
        <v>8000</v>
      </c>
      <c r="H568" s="218">
        <v>40564</v>
      </c>
      <c r="I568" s="220">
        <v>45986</v>
      </c>
      <c r="J568" s="222" t="s">
        <v>16800</v>
      </c>
      <c r="K568" s="195" t="s">
        <v>11429</v>
      </c>
      <c r="L568" s="161" t="s">
        <v>17304</v>
      </c>
      <c r="M568" s="117" t="s">
        <v>10282</v>
      </c>
      <c r="N568" s="352">
        <v>46030</v>
      </c>
    </row>
    <row r="569" spans="1:14" hidden="1" x14ac:dyDescent="0.25">
      <c r="A569" s="224" t="s">
        <v>16913</v>
      </c>
      <c r="B569" s="225">
        <v>45968</v>
      </c>
      <c r="C569" s="218">
        <v>1214103340</v>
      </c>
      <c r="D569" s="260" t="s">
        <v>15552</v>
      </c>
      <c r="E569" s="218">
        <v>3</v>
      </c>
      <c r="F569" s="221">
        <v>1623</v>
      </c>
      <c r="G569" s="221">
        <f t="shared" si="9"/>
        <v>4869</v>
      </c>
      <c r="H569" s="218">
        <v>40564</v>
      </c>
      <c r="I569" s="220">
        <v>45986</v>
      </c>
      <c r="J569" s="222" t="s">
        <v>16800</v>
      </c>
      <c r="K569" s="195" t="s">
        <v>11429</v>
      </c>
      <c r="L569" s="161" t="s">
        <v>17304</v>
      </c>
      <c r="M569" s="117" t="s">
        <v>10282</v>
      </c>
      <c r="N569" s="352">
        <v>46030</v>
      </c>
    </row>
    <row r="570" spans="1:14" hidden="1" x14ac:dyDescent="0.25">
      <c r="A570" s="224" t="s">
        <v>16927</v>
      </c>
      <c r="B570" s="225">
        <v>45972</v>
      </c>
      <c r="C570" s="218">
        <v>1210100820</v>
      </c>
      <c r="D570" s="260" t="s">
        <v>2903</v>
      </c>
      <c r="E570" s="218">
        <v>3</v>
      </c>
      <c r="F570" s="221">
        <v>770</v>
      </c>
      <c r="G570" s="221">
        <f t="shared" si="9"/>
        <v>2310</v>
      </c>
      <c r="H570" s="218">
        <v>40481</v>
      </c>
      <c r="I570" s="220">
        <v>45978</v>
      </c>
      <c r="J570" s="222" t="s">
        <v>15054</v>
      </c>
      <c r="K570" s="195" t="s">
        <v>11406</v>
      </c>
      <c r="L570" s="161" t="s">
        <v>18316</v>
      </c>
      <c r="M570" s="117" t="s">
        <v>10282</v>
      </c>
      <c r="N570" s="352">
        <v>46135</v>
      </c>
    </row>
    <row r="571" spans="1:14" hidden="1" x14ac:dyDescent="0.25">
      <c r="A571" s="224" t="s">
        <v>16931</v>
      </c>
      <c r="B571" s="225">
        <v>45972</v>
      </c>
      <c r="C571" s="218">
        <v>1214100060</v>
      </c>
      <c r="D571" s="260" t="s">
        <v>6858</v>
      </c>
      <c r="E571" s="218">
        <v>3</v>
      </c>
      <c r="F571" s="221">
        <v>746</v>
      </c>
      <c r="G571" s="221">
        <f t="shared" si="9"/>
        <v>2238</v>
      </c>
      <c r="H571" s="218">
        <v>40482</v>
      </c>
      <c r="I571" s="220">
        <v>45978</v>
      </c>
      <c r="J571" s="199" t="s">
        <v>11414</v>
      </c>
      <c r="K571" s="195" t="s">
        <v>11406</v>
      </c>
      <c r="L571" s="161" t="s">
        <v>18394</v>
      </c>
      <c r="M571" s="117" t="s">
        <v>10282</v>
      </c>
      <c r="N571" s="352">
        <v>46142</v>
      </c>
    </row>
    <row r="572" spans="1:14" hidden="1" x14ac:dyDescent="0.25">
      <c r="A572" s="224" t="s">
        <v>16932</v>
      </c>
      <c r="B572" s="225">
        <v>45972</v>
      </c>
      <c r="C572" s="218">
        <v>1513100630</v>
      </c>
      <c r="D572" s="260" t="s">
        <v>4078</v>
      </c>
      <c r="E572" s="218">
        <v>48</v>
      </c>
      <c r="F572" s="221">
        <v>76</v>
      </c>
      <c r="G572" s="221">
        <f t="shared" si="9"/>
        <v>3648</v>
      </c>
      <c r="H572" s="218">
        <v>40483</v>
      </c>
      <c r="I572" s="220">
        <v>45978</v>
      </c>
      <c r="J572" s="222" t="s">
        <v>15668</v>
      </c>
      <c r="K572" s="195" t="s">
        <v>11406</v>
      </c>
      <c r="L572" s="161" t="s">
        <v>18068</v>
      </c>
      <c r="M572" s="117" t="s">
        <v>10282</v>
      </c>
      <c r="N572" s="352">
        <v>46062</v>
      </c>
    </row>
    <row r="573" spans="1:14" hidden="1" x14ac:dyDescent="0.25">
      <c r="A573" s="224" t="s">
        <v>16933</v>
      </c>
      <c r="B573" s="225">
        <v>45972</v>
      </c>
      <c r="C573" s="218">
        <v>1519106730</v>
      </c>
      <c r="D573" s="260" t="s">
        <v>6695</v>
      </c>
      <c r="E573" s="218">
        <v>8</v>
      </c>
      <c r="F573" s="221">
        <v>528</v>
      </c>
      <c r="G573" s="221">
        <f t="shared" si="9"/>
        <v>4224</v>
      </c>
      <c r="H573" s="218">
        <v>40484</v>
      </c>
      <c r="I573" s="220">
        <v>45978</v>
      </c>
      <c r="J573" s="222" t="s">
        <v>15668</v>
      </c>
      <c r="K573" s="195" t="s">
        <v>11406</v>
      </c>
      <c r="L573" s="161" t="s">
        <v>18390</v>
      </c>
      <c r="M573" s="117" t="s">
        <v>10282</v>
      </c>
      <c r="N573" s="352">
        <v>46142</v>
      </c>
    </row>
    <row r="574" spans="1:14" hidden="1" x14ac:dyDescent="0.25">
      <c r="A574" s="224" t="s">
        <v>16933</v>
      </c>
      <c r="B574" s="225">
        <v>45972</v>
      </c>
      <c r="C574" s="218">
        <v>1519103900</v>
      </c>
      <c r="D574" s="260" t="s">
        <v>268</v>
      </c>
      <c r="E574" s="218">
        <v>4</v>
      </c>
      <c r="F574" s="221">
        <v>616</v>
      </c>
      <c r="G574" s="221">
        <f t="shared" si="9"/>
        <v>2464</v>
      </c>
      <c r="H574" s="218">
        <v>40484</v>
      </c>
      <c r="I574" s="220">
        <v>45978</v>
      </c>
      <c r="J574" s="222" t="s">
        <v>15668</v>
      </c>
      <c r="K574" s="195" t="s">
        <v>11406</v>
      </c>
      <c r="L574" s="161" t="s">
        <v>18390</v>
      </c>
      <c r="M574" s="117" t="s">
        <v>10282</v>
      </c>
      <c r="N574" s="352">
        <v>46142</v>
      </c>
    </row>
    <row r="575" spans="1:14" hidden="1" x14ac:dyDescent="0.25">
      <c r="A575" s="224" t="s">
        <v>16934</v>
      </c>
      <c r="B575" s="225">
        <v>45972</v>
      </c>
      <c r="C575" s="218">
        <v>1524102330</v>
      </c>
      <c r="D575" s="260" t="s">
        <v>7588</v>
      </c>
      <c r="E575" s="218">
        <v>3</v>
      </c>
      <c r="F575" s="221">
        <v>96</v>
      </c>
      <c r="G575" s="221">
        <f t="shared" si="9"/>
        <v>288</v>
      </c>
      <c r="H575" s="218">
        <v>40485</v>
      </c>
      <c r="I575" s="220">
        <v>45978</v>
      </c>
      <c r="J575" s="222" t="s">
        <v>15668</v>
      </c>
      <c r="K575" s="195" t="s">
        <v>11406</v>
      </c>
      <c r="L575" s="161" t="s">
        <v>18390</v>
      </c>
      <c r="M575" s="117" t="s">
        <v>10282</v>
      </c>
      <c r="N575" s="352">
        <v>46142</v>
      </c>
    </row>
    <row r="576" spans="1:14" hidden="1" x14ac:dyDescent="0.25">
      <c r="A576" s="224" t="s">
        <v>16934</v>
      </c>
      <c r="B576" s="225">
        <v>45972</v>
      </c>
      <c r="C576" s="218">
        <v>1524102320</v>
      </c>
      <c r="D576" s="260" t="s">
        <v>6519</v>
      </c>
      <c r="E576" s="218">
        <f>12+22</f>
        <v>34</v>
      </c>
      <c r="F576" s="221">
        <v>23</v>
      </c>
      <c r="G576" s="221">
        <f t="shared" si="9"/>
        <v>782</v>
      </c>
      <c r="H576" s="218">
        <v>40485</v>
      </c>
      <c r="I576" s="220">
        <v>45978</v>
      </c>
      <c r="J576" s="222" t="s">
        <v>15668</v>
      </c>
      <c r="K576" s="195" t="s">
        <v>11406</v>
      </c>
      <c r="L576" s="161" t="s">
        <v>18390</v>
      </c>
      <c r="M576" s="117" t="s">
        <v>10282</v>
      </c>
      <c r="N576" s="352">
        <v>46142</v>
      </c>
    </row>
    <row r="577" spans="1:14" hidden="1" x14ac:dyDescent="0.25">
      <c r="A577" s="224" t="s">
        <v>16934</v>
      </c>
      <c r="B577" s="225">
        <v>45972</v>
      </c>
      <c r="C577" s="218">
        <v>1524102300</v>
      </c>
      <c r="D577" s="260" t="s">
        <v>7595</v>
      </c>
      <c r="E577" s="218">
        <v>3</v>
      </c>
      <c r="F577" s="221">
        <v>84</v>
      </c>
      <c r="G577" s="221">
        <f t="shared" si="9"/>
        <v>252</v>
      </c>
      <c r="H577" s="218">
        <v>40485</v>
      </c>
      <c r="I577" s="220">
        <v>45978</v>
      </c>
      <c r="J577" s="222" t="s">
        <v>15668</v>
      </c>
      <c r="K577" s="195" t="s">
        <v>11406</v>
      </c>
      <c r="L577" s="161" t="s">
        <v>18390</v>
      </c>
      <c r="M577" s="117" t="s">
        <v>10282</v>
      </c>
      <c r="N577" s="352">
        <v>46142</v>
      </c>
    </row>
    <row r="578" spans="1:14" hidden="1" x14ac:dyDescent="0.25">
      <c r="A578" s="224" t="s">
        <v>16934</v>
      </c>
      <c r="B578" s="225">
        <v>45972</v>
      </c>
      <c r="C578" s="218">
        <v>1553102040</v>
      </c>
      <c r="D578" s="260" t="s">
        <v>6791</v>
      </c>
      <c r="E578" s="218">
        <f>24+6</f>
        <v>30</v>
      </c>
      <c r="F578" s="221">
        <v>111</v>
      </c>
      <c r="G578" s="221">
        <f t="shared" si="9"/>
        <v>3330</v>
      </c>
      <c r="H578" s="218">
        <v>40485</v>
      </c>
      <c r="I578" s="220">
        <v>45978</v>
      </c>
      <c r="J578" s="222" t="s">
        <v>15668</v>
      </c>
      <c r="K578" s="195" t="s">
        <v>11406</v>
      </c>
      <c r="L578" s="161" t="s">
        <v>18068</v>
      </c>
      <c r="M578" s="117" t="s">
        <v>10282</v>
      </c>
      <c r="N578" s="352">
        <v>46062</v>
      </c>
    </row>
    <row r="579" spans="1:14" hidden="1" x14ac:dyDescent="0.25">
      <c r="A579" s="224" t="s">
        <v>16934</v>
      </c>
      <c r="B579" s="225">
        <v>45972</v>
      </c>
      <c r="C579" s="218">
        <v>1318102710</v>
      </c>
      <c r="D579" s="260" t="s">
        <v>16376</v>
      </c>
      <c r="E579" s="218">
        <v>250</v>
      </c>
      <c r="F579" s="221">
        <v>1</v>
      </c>
      <c r="G579" s="221">
        <f t="shared" si="9"/>
        <v>250</v>
      </c>
      <c r="H579" s="218">
        <v>40485</v>
      </c>
      <c r="I579" s="220">
        <v>45978</v>
      </c>
      <c r="J579" s="222" t="s">
        <v>15668</v>
      </c>
      <c r="K579" s="195" t="s">
        <v>11406</v>
      </c>
      <c r="L579" s="161" t="s">
        <v>18068</v>
      </c>
      <c r="M579" s="117" t="s">
        <v>10282</v>
      </c>
      <c r="N579" s="352">
        <v>46062</v>
      </c>
    </row>
    <row r="580" spans="1:14" hidden="1" x14ac:dyDescent="0.25">
      <c r="A580" s="224" t="s">
        <v>16934</v>
      </c>
      <c r="B580" s="225">
        <v>45972</v>
      </c>
      <c r="C580" s="218">
        <v>1524102290</v>
      </c>
      <c r="D580" s="260" t="s">
        <v>7598</v>
      </c>
      <c r="E580" s="218">
        <v>5</v>
      </c>
      <c r="F580" s="221">
        <v>81</v>
      </c>
      <c r="G580" s="221">
        <f t="shared" si="9"/>
        <v>405</v>
      </c>
      <c r="H580" s="218">
        <v>40485</v>
      </c>
      <c r="I580" s="220">
        <v>45978</v>
      </c>
      <c r="J580" s="222" t="s">
        <v>15668</v>
      </c>
      <c r="K580" s="195" t="s">
        <v>11406</v>
      </c>
      <c r="L580" s="161" t="s">
        <v>18390</v>
      </c>
      <c r="M580" s="117" t="s">
        <v>10282</v>
      </c>
      <c r="N580" s="352">
        <v>46142</v>
      </c>
    </row>
    <row r="581" spans="1:14" hidden="1" x14ac:dyDescent="0.25">
      <c r="A581" s="224" t="s">
        <v>16934</v>
      </c>
      <c r="B581" s="225">
        <v>45972</v>
      </c>
      <c r="C581" s="218">
        <v>1524102270</v>
      </c>
      <c r="D581" s="260" t="s">
        <v>7602</v>
      </c>
      <c r="E581" s="218">
        <v>5</v>
      </c>
      <c r="F581" s="221">
        <v>62</v>
      </c>
      <c r="G581" s="221">
        <f t="shared" si="9"/>
        <v>310</v>
      </c>
      <c r="H581" s="218">
        <v>40485</v>
      </c>
      <c r="I581" s="220">
        <v>45978</v>
      </c>
      <c r="J581" s="222" t="s">
        <v>15668</v>
      </c>
      <c r="K581" s="195" t="s">
        <v>11406</v>
      </c>
      <c r="L581" s="161" t="s">
        <v>18390</v>
      </c>
      <c r="M581" s="117" t="s">
        <v>10282</v>
      </c>
      <c r="N581" s="352">
        <v>46142</v>
      </c>
    </row>
    <row r="582" spans="1:14" hidden="1" x14ac:dyDescent="0.25">
      <c r="A582" s="224" t="s">
        <v>16934</v>
      </c>
      <c r="B582" s="225">
        <v>45972</v>
      </c>
      <c r="C582" s="218">
        <v>1524102280</v>
      </c>
      <c r="D582" s="260" t="s">
        <v>7604</v>
      </c>
      <c r="E582" s="218">
        <v>5</v>
      </c>
      <c r="F582" s="221">
        <v>88</v>
      </c>
      <c r="G582" s="221">
        <f t="shared" si="9"/>
        <v>440</v>
      </c>
      <c r="H582" s="218">
        <v>40485</v>
      </c>
      <c r="I582" s="220">
        <v>45978</v>
      </c>
      <c r="J582" s="222" t="s">
        <v>15668</v>
      </c>
      <c r="K582" s="195" t="s">
        <v>11406</v>
      </c>
      <c r="L582" s="161" t="s">
        <v>18390</v>
      </c>
      <c r="M582" s="117" t="s">
        <v>10282</v>
      </c>
      <c r="N582" s="352">
        <v>46142</v>
      </c>
    </row>
    <row r="583" spans="1:14" hidden="1" x14ac:dyDescent="0.25">
      <c r="A583" s="224" t="s">
        <v>16961</v>
      </c>
      <c r="B583" s="225">
        <v>45973</v>
      </c>
      <c r="C583" s="218">
        <v>1219108700</v>
      </c>
      <c r="D583" s="260" t="s">
        <v>16950</v>
      </c>
      <c r="E583" s="218">
        <v>2</v>
      </c>
      <c r="F583" s="221">
        <v>1250</v>
      </c>
      <c r="G583" s="221">
        <f t="shared" si="9"/>
        <v>2500</v>
      </c>
      <c r="H583" s="218">
        <v>40684</v>
      </c>
      <c r="I583" s="220">
        <v>46023</v>
      </c>
      <c r="J583" s="222" t="s">
        <v>16800</v>
      </c>
      <c r="K583" s="195" t="s">
        <v>11429</v>
      </c>
      <c r="L583" s="161" t="s">
        <v>18037</v>
      </c>
      <c r="M583" s="117" t="s">
        <v>10282</v>
      </c>
      <c r="N583" s="352">
        <v>46072</v>
      </c>
    </row>
    <row r="584" spans="1:14" hidden="1" x14ac:dyDescent="0.25">
      <c r="A584" s="224" t="s">
        <v>16963</v>
      </c>
      <c r="B584" s="225">
        <v>45973</v>
      </c>
      <c r="C584" s="218">
        <v>1553102040</v>
      </c>
      <c r="D584" s="260" t="s">
        <v>6791</v>
      </c>
      <c r="E584" s="218">
        <v>5</v>
      </c>
      <c r="F584" s="221">
        <v>111</v>
      </c>
      <c r="G584" s="221">
        <f t="shared" si="9"/>
        <v>555</v>
      </c>
      <c r="H584" s="218">
        <v>40486</v>
      </c>
      <c r="I584" s="220">
        <v>45978</v>
      </c>
      <c r="J584" s="222" t="s">
        <v>15668</v>
      </c>
      <c r="K584" s="195" t="s">
        <v>11406</v>
      </c>
      <c r="L584" s="161" t="s">
        <v>18068</v>
      </c>
      <c r="M584" s="117" t="s">
        <v>10282</v>
      </c>
      <c r="N584" s="352">
        <v>46062</v>
      </c>
    </row>
    <row r="585" spans="1:14" hidden="1" x14ac:dyDescent="0.25">
      <c r="A585" s="224" t="s">
        <v>16966</v>
      </c>
      <c r="B585" s="225">
        <v>45975</v>
      </c>
      <c r="C585" s="218">
        <v>1526118460</v>
      </c>
      <c r="D585" s="260" t="s">
        <v>16302</v>
      </c>
      <c r="E585" s="218">
        <v>20</v>
      </c>
      <c r="F585" s="221">
        <v>84.24</v>
      </c>
      <c r="G585" s="221">
        <f t="shared" si="9"/>
        <v>1684.8</v>
      </c>
      <c r="H585" s="218">
        <v>40493</v>
      </c>
      <c r="I585" s="220">
        <v>45979</v>
      </c>
      <c r="J585" s="222" t="s">
        <v>11428</v>
      </c>
      <c r="K585" s="195" t="s">
        <v>11429</v>
      </c>
      <c r="L585" s="161" t="s">
        <v>18032</v>
      </c>
      <c r="M585" s="117" t="s">
        <v>10282</v>
      </c>
      <c r="N585" s="352">
        <v>46086</v>
      </c>
    </row>
    <row r="586" spans="1:14" hidden="1" x14ac:dyDescent="0.25">
      <c r="A586" s="224" t="s">
        <v>16966</v>
      </c>
      <c r="B586" s="225">
        <v>45975</v>
      </c>
      <c r="C586" s="218">
        <v>1526118470</v>
      </c>
      <c r="D586" s="260" t="s">
        <v>16303</v>
      </c>
      <c r="E586" s="218">
        <v>20</v>
      </c>
      <c r="F586" s="221">
        <v>92.67</v>
      </c>
      <c r="G586" s="221">
        <f t="shared" si="9"/>
        <v>1853.4</v>
      </c>
      <c r="H586" s="218">
        <v>40493</v>
      </c>
      <c r="I586" s="220">
        <v>45979</v>
      </c>
      <c r="J586" s="222" t="s">
        <v>11428</v>
      </c>
      <c r="K586" s="195" t="s">
        <v>11429</v>
      </c>
      <c r="L586" s="161" t="s">
        <v>18032</v>
      </c>
      <c r="M586" s="117" t="s">
        <v>10282</v>
      </c>
      <c r="N586" s="352">
        <v>46086</v>
      </c>
    </row>
    <row r="587" spans="1:14" hidden="1" x14ac:dyDescent="0.25">
      <c r="A587" s="224" t="s">
        <v>16966</v>
      </c>
      <c r="B587" s="225">
        <v>45975</v>
      </c>
      <c r="C587" s="218">
        <v>1526118480</v>
      </c>
      <c r="D587" s="260" t="s">
        <v>16304</v>
      </c>
      <c r="E587" s="218">
        <v>20</v>
      </c>
      <c r="F587" s="221">
        <v>94.14</v>
      </c>
      <c r="G587" s="221">
        <f t="shared" si="9"/>
        <v>1882.8</v>
      </c>
      <c r="H587" s="218">
        <v>40493</v>
      </c>
      <c r="I587" s="220">
        <v>45979</v>
      </c>
      <c r="J587" s="222" t="s">
        <v>11428</v>
      </c>
      <c r="K587" s="195" t="s">
        <v>11429</v>
      </c>
      <c r="L587" s="161" t="s">
        <v>18032</v>
      </c>
      <c r="M587" s="117" t="s">
        <v>10282</v>
      </c>
      <c r="N587" s="352">
        <v>46086</v>
      </c>
    </row>
    <row r="588" spans="1:14" hidden="1" x14ac:dyDescent="0.25">
      <c r="A588" s="224" t="s">
        <v>16966</v>
      </c>
      <c r="B588" s="225">
        <v>45975</v>
      </c>
      <c r="C588" s="218">
        <v>1526118490</v>
      </c>
      <c r="D588" s="260" t="s">
        <v>16305</v>
      </c>
      <c r="E588" s="218">
        <v>20</v>
      </c>
      <c r="F588" s="221">
        <v>34.43</v>
      </c>
      <c r="G588" s="221">
        <f t="shared" si="9"/>
        <v>688.6</v>
      </c>
      <c r="H588" s="218">
        <v>40493</v>
      </c>
      <c r="I588" s="220">
        <v>45979</v>
      </c>
      <c r="J588" s="222" t="s">
        <v>11428</v>
      </c>
      <c r="K588" s="195" t="s">
        <v>11429</v>
      </c>
      <c r="L588" s="161" t="s">
        <v>18032</v>
      </c>
      <c r="M588" s="117" t="s">
        <v>10282</v>
      </c>
      <c r="N588" s="352">
        <v>46086</v>
      </c>
    </row>
    <row r="589" spans="1:14" hidden="1" x14ac:dyDescent="0.25">
      <c r="A589" s="224" t="s">
        <v>17048</v>
      </c>
      <c r="B589" s="225">
        <v>45986</v>
      </c>
      <c r="C589" s="218">
        <v>1510100310</v>
      </c>
      <c r="D589" s="260" t="s">
        <v>8886</v>
      </c>
      <c r="E589" s="218">
        <v>2</v>
      </c>
      <c r="F589" s="221">
        <v>3750</v>
      </c>
      <c r="G589" s="221">
        <f t="shared" si="9"/>
        <v>7500</v>
      </c>
      <c r="H589" s="218">
        <v>40600</v>
      </c>
      <c r="I589" s="220">
        <v>46027</v>
      </c>
      <c r="J589" s="222" t="s">
        <v>11422</v>
      </c>
      <c r="K589" s="195" t="s">
        <v>11406</v>
      </c>
      <c r="L589" s="161" t="s">
        <v>18309</v>
      </c>
      <c r="M589" s="117"/>
      <c r="N589" s="352"/>
    </row>
    <row r="590" spans="1:14" hidden="1" x14ac:dyDescent="0.25">
      <c r="A590" s="224" t="s">
        <v>17047</v>
      </c>
      <c r="B590" s="225">
        <v>45986</v>
      </c>
      <c r="C590" s="218">
        <v>1237102000</v>
      </c>
      <c r="D590" s="260" t="s">
        <v>16700</v>
      </c>
      <c r="E590" s="218">
        <v>6</v>
      </c>
      <c r="F590" s="221">
        <v>239</v>
      </c>
      <c r="G590" s="221">
        <f t="shared" si="9"/>
        <v>1434</v>
      </c>
      <c r="H590" s="218">
        <v>40599</v>
      </c>
      <c r="I590" s="220">
        <v>46027</v>
      </c>
      <c r="J590" s="222" t="s">
        <v>11560</v>
      </c>
      <c r="K590" s="195" t="s">
        <v>11406</v>
      </c>
      <c r="L590" s="161" t="s">
        <v>18380</v>
      </c>
      <c r="M590" s="117" t="s">
        <v>10282</v>
      </c>
      <c r="N590" s="352">
        <v>46142</v>
      </c>
    </row>
    <row r="591" spans="1:14" hidden="1" x14ac:dyDescent="0.25">
      <c r="A591" s="224" t="s">
        <v>17049</v>
      </c>
      <c r="B591" s="225">
        <v>45986</v>
      </c>
      <c r="C591" s="218">
        <v>1519106610</v>
      </c>
      <c r="D591" s="260" t="s">
        <v>10477</v>
      </c>
      <c r="E591" s="218">
        <v>2</v>
      </c>
      <c r="F591" s="221">
        <v>3812.45</v>
      </c>
      <c r="G591" s="221">
        <f t="shared" si="9"/>
        <v>7624.9</v>
      </c>
      <c r="H591" s="218">
        <v>40601</v>
      </c>
      <c r="I591" s="220">
        <v>46027</v>
      </c>
      <c r="J591" s="222" t="s">
        <v>11409</v>
      </c>
      <c r="K591" s="195" t="s">
        <v>11406</v>
      </c>
      <c r="L591" s="161" t="s">
        <v>18309</v>
      </c>
      <c r="M591" s="117"/>
      <c r="N591" s="352"/>
    </row>
    <row r="592" spans="1:14" hidden="1" x14ac:dyDescent="0.25">
      <c r="A592" s="224" t="s">
        <v>17052</v>
      </c>
      <c r="B592" s="225">
        <v>45986</v>
      </c>
      <c r="C592" s="218">
        <v>1518100380</v>
      </c>
      <c r="D592" s="260" t="s">
        <v>8378</v>
      </c>
      <c r="E592" s="218">
        <v>9</v>
      </c>
      <c r="F592" s="221">
        <v>451.25</v>
      </c>
      <c r="G592" s="221">
        <f t="shared" si="9"/>
        <v>4061.25</v>
      </c>
      <c r="H592" s="218">
        <v>40602</v>
      </c>
      <c r="I592" s="220">
        <v>46027</v>
      </c>
      <c r="J592" s="222" t="s">
        <v>11409</v>
      </c>
      <c r="K592" s="195" t="s">
        <v>11406</v>
      </c>
      <c r="L592" s="161" t="s">
        <v>18309</v>
      </c>
      <c r="M592" s="117"/>
      <c r="N592" s="352"/>
    </row>
    <row r="593" spans="1:14" hidden="1" x14ac:dyDescent="0.25">
      <c r="A593" s="224" t="s">
        <v>17051</v>
      </c>
      <c r="B593" s="225">
        <v>45986</v>
      </c>
      <c r="C593" s="218">
        <v>1523109070</v>
      </c>
      <c r="D593" s="260" t="s">
        <v>9143</v>
      </c>
      <c r="E593" s="218">
        <v>500</v>
      </c>
      <c r="F593" s="221">
        <v>0.38</v>
      </c>
      <c r="G593" s="221">
        <f t="shared" si="9"/>
        <v>190</v>
      </c>
      <c r="H593" s="218">
        <v>40603</v>
      </c>
      <c r="I593" s="220">
        <v>46027</v>
      </c>
      <c r="J593" s="222" t="s">
        <v>11418</v>
      </c>
      <c r="K593" s="195" t="s">
        <v>11406</v>
      </c>
      <c r="L593" s="161" t="s">
        <v>18376</v>
      </c>
      <c r="M593" s="117" t="s">
        <v>10282</v>
      </c>
      <c r="N593" s="352">
        <v>46142</v>
      </c>
    </row>
    <row r="594" spans="1:14" hidden="1" x14ac:dyDescent="0.25">
      <c r="A594" s="224" t="s">
        <v>17050</v>
      </c>
      <c r="B594" s="225">
        <v>45986</v>
      </c>
      <c r="C594" s="218">
        <v>1322100220</v>
      </c>
      <c r="D594" s="260" t="s">
        <v>11534</v>
      </c>
      <c r="E594" s="218">
        <v>2</v>
      </c>
      <c r="F594" s="221">
        <v>750</v>
      </c>
      <c r="G594" s="221">
        <f t="shared" si="9"/>
        <v>1500</v>
      </c>
      <c r="H594" s="218">
        <v>40604</v>
      </c>
      <c r="I594" s="220">
        <v>46027</v>
      </c>
      <c r="J594" s="222" t="s">
        <v>17056</v>
      </c>
      <c r="K594" s="195" t="s">
        <v>11406</v>
      </c>
      <c r="L594" s="161" t="s">
        <v>18309</v>
      </c>
      <c r="M594" s="117"/>
      <c r="N594" s="352"/>
    </row>
    <row r="595" spans="1:14" hidden="1" x14ac:dyDescent="0.25">
      <c r="A595" s="224" t="s">
        <v>17053</v>
      </c>
      <c r="B595" s="225">
        <v>45986</v>
      </c>
      <c r="C595" s="218">
        <v>1518100090</v>
      </c>
      <c r="D595" s="260" t="s">
        <v>73</v>
      </c>
      <c r="E595" s="218">
        <v>3</v>
      </c>
      <c r="F595" s="221">
        <v>209</v>
      </c>
      <c r="G595" s="221">
        <f t="shared" si="9"/>
        <v>627</v>
      </c>
      <c r="H595" s="218">
        <v>40605</v>
      </c>
      <c r="I595" s="220">
        <v>46027</v>
      </c>
      <c r="J595" s="222" t="s">
        <v>11417</v>
      </c>
      <c r="K595" s="195" t="s">
        <v>11406</v>
      </c>
      <c r="L595" s="161" t="s">
        <v>18309</v>
      </c>
      <c r="M595" s="117"/>
      <c r="N595" s="352"/>
    </row>
    <row r="596" spans="1:14" hidden="1" x14ac:dyDescent="0.25">
      <c r="A596" s="224" t="s">
        <v>17053</v>
      </c>
      <c r="B596" s="225">
        <v>45986</v>
      </c>
      <c r="C596" s="218">
        <v>1518100580</v>
      </c>
      <c r="D596" s="260" t="s">
        <v>8369</v>
      </c>
      <c r="E596" s="218">
        <v>2</v>
      </c>
      <c r="F596" s="221">
        <v>669.75</v>
      </c>
      <c r="G596" s="221">
        <f t="shared" si="9"/>
        <v>1339.5</v>
      </c>
      <c r="H596" s="218">
        <v>40605</v>
      </c>
      <c r="I596" s="220">
        <v>46027</v>
      </c>
      <c r="J596" s="222" t="s">
        <v>11417</v>
      </c>
      <c r="K596" s="195" t="s">
        <v>11406</v>
      </c>
      <c r="L596" s="161" t="s">
        <v>18309</v>
      </c>
      <c r="M596" s="117"/>
      <c r="N596" s="352"/>
    </row>
    <row r="597" spans="1:14" hidden="1" x14ac:dyDescent="0.25">
      <c r="A597" s="224" t="s">
        <v>17053</v>
      </c>
      <c r="B597" s="225">
        <v>45986</v>
      </c>
      <c r="C597" s="218">
        <v>1518102560</v>
      </c>
      <c r="D597" s="260" t="s">
        <v>8384</v>
      </c>
      <c r="E597" s="218">
        <v>1</v>
      </c>
      <c r="F597" s="221">
        <v>817</v>
      </c>
      <c r="G597" s="221">
        <f t="shared" si="9"/>
        <v>817</v>
      </c>
      <c r="H597" s="218">
        <v>40605</v>
      </c>
      <c r="I597" s="220">
        <v>46027</v>
      </c>
      <c r="J597" s="222" t="s">
        <v>11417</v>
      </c>
      <c r="K597" s="195" t="s">
        <v>11406</v>
      </c>
      <c r="L597" s="161" t="s">
        <v>18309</v>
      </c>
      <c r="M597" s="117"/>
      <c r="N597" s="352"/>
    </row>
    <row r="598" spans="1:14" hidden="1" x14ac:dyDescent="0.25">
      <c r="A598" s="224" t="s">
        <v>17054</v>
      </c>
      <c r="B598" s="225">
        <v>45986</v>
      </c>
      <c r="C598" s="218">
        <v>1110101800</v>
      </c>
      <c r="D598" s="260" t="s">
        <v>8913</v>
      </c>
      <c r="E598" s="218">
        <v>3</v>
      </c>
      <c r="F598" s="221">
        <v>2800</v>
      </c>
      <c r="G598" s="221">
        <f t="shared" si="9"/>
        <v>8400</v>
      </c>
      <c r="H598" s="218">
        <v>40606</v>
      </c>
      <c r="I598" s="220">
        <v>46027</v>
      </c>
      <c r="J598" s="222" t="s">
        <v>15055</v>
      </c>
      <c r="K598" s="195" t="s">
        <v>11406</v>
      </c>
      <c r="L598" s="161" t="s">
        <v>18379</v>
      </c>
      <c r="M598" s="117" t="s">
        <v>10282</v>
      </c>
      <c r="N598" s="352">
        <v>46142</v>
      </c>
    </row>
    <row r="599" spans="1:14" hidden="1" x14ac:dyDescent="0.25">
      <c r="A599" s="224" t="s">
        <v>17055</v>
      </c>
      <c r="B599" s="225">
        <v>45986</v>
      </c>
      <c r="C599" s="218">
        <v>1110101810</v>
      </c>
      <c r="D599" s="260" t="s">
        <v>8914</v>
      </c>
      <c r="E599" s="218">
        <v>2</v>
      </c>
      <c r="F599" s="221">
        <v>3800</v>
      </c>
      <c r="G599" s="221">
        <f t="shared" si="9"/>
        <v>7600</v>
      </c>
      <c r="H599" s="218">
        <v>40607</v>
      </c>
      <c r="I599" s="220">
        <v>46027</v>
      </c>
      <c r="J599" s="222" t="s">
        <v>15055</v>
      </c>
      <c r="K599" s="195" t="s">
        <v>11406</v>
      </c>
      <c r="L599" s="161" t="s">
        <v>18379</v>
      </c>
      <c r="M599" s="117" t="s">
        <v>10282</v>
      </c>
      <c r="N599" s="352">
        <v>46142</v>
      </c>
    </row>
    <row r="600" spans="1:14" hidden="1" x14ac:dyDescent="0.25">
      <c r="A600" s="224" t="s">
        <v>17057</v>
      </c>
      <c r="B600" s="225">
        <v>45986</v>
      </c>
      <c r="C600" s="218">
        <v>1514100040</v>
      </c>
      <c r="D600" s="260" t="s">
        <v>6793</v>
      </c>
      <c r="E600" s="218">
        <v>6</v>
      </c>
      <c r="F600" s="221">
        <v>124</v>
      </c>
      <c r="G600" s="221">
        <f t="shared" si="9"/>
        <v>744</v>
      </c>
      <c r="H600" s="218">
        <v>40608</v>
      </c>
      <c r="I600" s="220">
        <v>46023</v>
      </c>
      <c r="J600" s="222" t="s">
        <v>15668</v>
      </c>
      <c r="K600" s="195" t="s">
        <v>11406</v>
      </c>
      <c r="L600" s="161" t="s">
        <v>18309</v>
      </c>
      <c r="M600" s="117"/>
      <c r="N600" s="352"/>
    </row>
    <row r="601" spans="1:14" hidden="1" x14ac:dyDescent="0.25">
      <c r="A601" s="224" t="s">
        <v>17057</v>
      </c>
      <c r="B601" s="225">
        <v>45986</v>
      </c>
      <c r="C601" s="218">
        <v>1519101590</v>
      </c>
      <c r="D601" s="260" t="s">
        <v>10479</v>
      </c>
      <c r="E601" s="218">
        <v>2</v>
      </c>
      <c r="F601" s="221">
        <v>566</v>
      </c>
      <c r="G601" s="221">
        <f t="shared" si="9"/>
        <v>1132</v>
      </c>
      <c r="H601" s="218">
        <v>40608</v>
      </c>
      <c r="I601" s="220">
        <v>46023</v>
      </c>
      <c r="J601" s="222" t="s">
        <v>15668</v>
      </c>
      <c r="K601" s="195" t="s">
        <v>11406</v>
      </c>
      <c r="L601" s="161" t="s">
        <v>18387</v>
      </c>
      <c r="M601" s="117" t="s">
        <v>10282</v>
      </c>
      <c r="N601" s="352">
        <v>46142</v>
      </c>
    </row>
    <row r="602" spans="1:14" hidden="1" x14ac:dyDescent="0.25">
      <c r="A602" s="224" t="s">
        <v>17057</v>
      </c>
      <c r="B602" s="225">
        <v>45986</v>
      </c>
      <c r="C602" s="218">
        <v>1519101580</v>
      </c>
      <c r="D602" s="260" t="s">
        <v>381</v>
      </c>
      <c r="E602" s="218">
        <v>2</v>
      </c>
      <c r="F602" s="221">
        <v>248</v>
      </c>
      <c r="G602" s="221">
        <f t="shared" si="9"/>
        <v>496</v>
      </c>
      <c r="H602" s="218">
        <v>40608</v>
      </c>
      <c r="I602" s="220">
        <v>46023</v>
      </c>
      <c r="J602" s="222" t="s">
        <v>15668</v>
      </c>
      <c r="K602" s="195" t="s">
        <v>11406</v>
      </c>
      <c r="L602" s="161" t="s">
        <v>18309</v>
      </c>
      <c r="M602" s="117"/>
      <c r="N602" s="352"/>
    </row>
    <row r="603" spans="1:14" hidden="1" x14ac:dyDescent="0.25">
      <c r="A603" s="224" t="s">
        <v>17057</v>
      </c>
      <c r="B603" s="225">
        <v>45986</v>
      </c>
      <c r="C603" s="218">
        <v>1112101400</v>
      </c>
      <c r="D603" s="260" t="s">
        <v>6772</v>
      </c>
      <c r="E603" s="218">
        <v>40</v>
      </c>
      <c r="F603" s="221">
        <v>15.25</v>
      </c>
      <c r="G603" s="221">
        <f t="shared" si="9"/>
        <v>610</v>
      </c>
      <c r="H603" s="218">
        <v>40608</v>
      </c>
      <c r="I603" s="220">
        <v>46023</v>
      </c>
      <c r="J603" s="222" t="s">
        <v>15668</v>
      </c>
      <c r="K603" s="195" t="s">
        <v>11406</v>
      </c>
      <c r="L603" s="161" t="s">
        <v>18387</v>
      </c>
      <c r="M603" s="117" t="s">
        <v>10282</v>
      </c>
      <c r="N603" s="352">
        <v>46142</v>
      </c>
    </row>
    <row r="604" spans="1:14" hidden="1" x14ac:dyDescent="0.25">
      <c r="A604" s="224" t="s">
        <v>17057</v>
      </c>
      <c r="B604" s="225">
        <v>45986</v>
      </c>
      <c r="C604" s="218">
        <v>1112100430</v>
      </c>
      <c r="D604" s="260" t="s">
        <v>7759</v>
      </c>
      <c r="E604" s="218">
        <v>300</v>
      </c>
      <c r="F604" s="221">
        <v>6.6</v>
      </c>
      <c r="G604" s="221">
        <f t="shared" si="9"/>
        <v>1980</v>
      </c>
      <c r="H604" s="218">
        <v>40608</v>
      </c>
      <c r="I604" s="220">
        <v>46023</v>
      </c>
      <c r="J604" s="222" t="s">
        <v>15668</v>
      </c>
      <c r="K604" s="195" t="s">
        <v>11406</v>
      </c>
      <c r="L604" s="161" t="s">
        <v>18387</v>
      </c>
      <c r="M604" s="117" t="s">
        <v>10282</v>
      </c>
      <c r="N604" s="352">
        <v>46142</v>
      </c>
    </row>
    <row r="605" spans="1:14" hidden="1" x14ac:dyDescent="0.25">
      <c r="A605" s="224" t="s">
        <v>17058</v>
      </c>
      <c r="B605" s="225">
        <v>45986</v>
      </c>
      <c r="C605" s="218">
        <v>1112102170</v>
      </c>
      <c r="D605" s="260" t="s">
        <v>6771</v>
      </c>
      <c r="E605" s="218">
        <v>100</v>
      </c>
      <c r="F605" s="221">
        <v>13</v>
      </c>
      <c r="G605" s="221">
        <f t="shared" si="9"/>
        <v>1300</v>
      </c>
      <c r="H605" s="218">
        <v>40609</v>
      </c>
      <c r="I605" s="220">
        <v>46023</v>
      </c>
      <c r="J605" s="222" t="s">
        <v>15668</v>
      </c>
      <c r="K605" s="195" t="s">
        <v>11406</v>
      </c>
      <c r="L605" s="161" t="s">
        <v>18387</v>
      </c>
      <c r="M605" s="117" t="s">
        <v>10282</v>
      </c>
      <c r="N605" s="352">
        <v>46142</v>
      </c>
    </row>
    <row r="606" spans="1:14" hidden="1" x14ac:dyDescent="0.25">
      <c r="A606" s="224" t="s">
        <v>17058</v>
      </c>
      <c r="B606" s="225">
        <v>45986</v>
      </c>
      <c r="C606" s="218">
        <v>1524102310</v>
      </c>
      <c r="D606" s="260" t="s">
        <v>7593</v>
      </c>
      <c r="E606" s="218">
        <v>4</v>
      </c>
      <c r="F606" s="221">
        <v>99</v>
      </c>
      <c r="G606" s="221">
        <f t="shared" si="9"/>
        <v>396</v>
      </c>
      <c r="H606" s="218">
        <v>40609</v>
      </c>
      <c r="I606" s="220">
        <v>46023</v>
      </c>
      <c r="J606" s="222" t="s">
        <v>15668</v>
      </c>
      <c r="K606" s="195" t="s">
        <v>11406</v>
      </c>
      <c r="L606" s="161" t="s">
        <v>18309</v>
      </c>
      <c r="M606" s="117"/>
      <c r="N606" s="352"/>
    </row>
    <row r="607" spans="1:14" hidden="1" x14ac:dyDescent="0.25">
      <c r="A607" s="224" t="s">
        <v>17058</v>
      </c>
      <c r="B607" s="225">
        <v>45986</v>
      </c>
      <c r="C607" s="218">
        <v>1550100300</v>
      </c>
      <c r="D607" s="260" t="s">
        <v>12270</v>
      </c>
      <c r="E607" s="218">
        <v>30</v>
      </c>
      <c r="F607" s="221">
        <v>30</v>
      </c>
      <c r="G607" s="221">
        <f t="shared" si="9"/>
        <v>900</v>
      </c>
      <c r="H607" s="218">
        <v>40609</v>
      </c>
      <c r="I607" s="220">
        <v>46023</v>
      </c>
      <c r="J607" s="222" t="s">
        <v>15668</v>
      </c>
      <c r="K607" s="195" t="s">
        <v>11406</v>
      </c>
      <c r="L607" s="161" t="s">
        <v>18387</v>
      </c>
      <c r="M607" s="117" t="s">
        <v>10282</v>
      </c>
      <c r="N607" s="352">
        <v>46142</v>
      </c>
    </row>
    <row r="608" spans="1:14" hidden="1" x14ac:dyDescent="0.25">
      <c r="A608" s="224" t="s">
        <v>17058</v>
      </c>
      <c r="B608" s="225">
        <v>45986</v>
      </c>
      <c r="C608" s="218">
        <v>1550100330</v>
      </c>
      <c r="D608" s="260" t="s">
        <v>12114</v>
      </c>
      <c r="E608" s="218">
        <v>30</v>
      </c>
      <c r="F608" s="221">
        <v>30</v>
      </c>
      <c r="G608" s="221">
        <f t="shared" si="9"/>
        <v>900</v>
      </c>
      <c r="H608" s="218">
        <v>40609</v>
      </c>
      <c r="I608" s="220">
        <v>46023</v>
      </c>
      <c r="J608" s="222" t="s">
        <v>15668</v>
      </c>
      <c r="K608" s="195" t="s">
        <v>11406</v>
      </c>
      <c r="L608" s="161" t="s">
        <v>18388</v>
      </c>
      <c r="M608" s="117" t="s">
        <v>16419</v>
      </c>
      <c r="N608" s="352" t="s">
        <v>10680</v>
      </c>
    </row>
    <row r="609" spans="1:14" hidden="1" x14ac:dyDescent="0.25">
      <c r="A609" s="224" t="s">
        <v>17058</v>
      </c>
      <c r="B609" s="225">
        <v>45986</v>
      </c>
      <c r="C609" s="218">
        <v>1524100470</v>
      </c>
      <c r="D609" s="260" t="s">
        <v>16857</v>
      </c>
      <c r="E609" s="218">
        <v>2</v>
      </c>
      <c r="F609" s="221">
        <v>116</v>
      </c>
      <c r="G609" s="221">
        <f t="shared" si="9"/>
        <v>232</v>
      </c>
      <c r="H609" s="218">
        <v>40609</v>
      </c>
      <c r="I609" s="220">
        <v>46023</v>
      </c>
      <c r="J609" s="222" t="s">
        <v>15668</v>
      </c>
      <c r="K609" s="195" t="s">
        <v>11406</v>
      </c>
      <c r="L609" s="161" t="s">
        <v>18387</v>
      </c>
      <c r="M609" s="117" t="s">
        <v>10282</v>
      </c>
      <c r="N609" s="352">
        <v>46142</v>
      </c>
    </row>
    <row r="610" spans="1:14" hidden="1" x14ac:dyDescent="0.25">
      <c r="A610" s="224" t="s">
        <v>17058</v>
      </c>
      <c r="B610" s="225">
        <v>45986</v>
      </c>
      <c r="C610" s="218">
        <v>1519108390</v>
      </c>
      <c r="D610" s="260" t="s">
        <v>15438</v>
      </c>
      <c r="E610" s="218">
        <v>2</v>
      </c>
      <c r="F610" s="221">
        <v>80</v>
      </c>
      <c r="G610" s="221">
        <f t="shared" si="9"/>
        <v>160</v>
      </c>
      <c r="H610" s="218">
        <v>40609</v>
      </c>
      <c r="I610" s="220">
        <v>46023</v>
      </c>
      <c r="J610" s="222" t="s">
        <v>15668</v>
      </c>
      <c r="K610" s="195" t="s">
        <v>11406</v>
      </c>
      <c r="L610" s="161" t="s">
        <v>18387</v>
      </c>
      <c r="M610" s="117" t="s">
        <v>10282</v>
      </c>
      <c r="N610" s="352">
        <v>46142</v>
      </c>
    </row>
    <row r="611" spans="1:14" hidden="1" x14ac:dyDescent="0.25">
      <c r="A611" s="224" t="s">
        <v>17058</v>
      </c>
      <c r="B611" s="225">
        <v>45986</v>
      </c>
      <c r="C611" s="218">
        <v>1522104920</v>
      </c>
      <c r="D611" s="260" t="s">
        <v>15446</v>
      </c>
      <c r="E611" s="218">
        <v>2</v>
      </c>
      <c r="F611" s="221">
        <v>15</v>
      </c>
      <c r="G611" s="221">
        <f t="shared" si="9"/>
        <v>30</v>
      </c>
      <c r="H611" s="218">
        <v>40609</v>
      </c>
      <c r="I611" s="220">
        <v>46023</v>
      </c>
      <c r="J611" s="222" t="s">
        <v>15668</v>
      </c>
      <c r="K611" s="195" t="s">
        <v>11406</v>
      </c>
      <c r="L611" s="161" t="s">
        <v>18387</v>
      </c>
      <c r="M611" s="117" t="s">
        <v>10282</v>
      </c>
      <c r="N611" s="352">
        <v>46142</v>
      </c>
    </row>
    <row r="612" spans="1:14" hidden="1" x14ac:dyDescent="0.25">
      <c r="A612" s="224" t="s">
        <v>17116</v>
      </c>
      <c r="B612" s="225">
        <v>46000</v>
      </c>
      <c r="C612" s="218">
        <v>1311101880</v>
      </c>
      <c r="D612" s="260" t="s">
        <v>17117</v>
      </c>
      <c r="E612" s="218">
        <v>320</v>
      </c>
      <c r="F612" s="221">
        <v>14</v>
      </c>
      <c r="G612" s="221">
        <f t="shared" si="9"/>
        <v>4480</v>
      </c>
      <c r="H612" s="218">
        <v>40737</v>
      </c>
      <c r="I612" s="220">
        <v>46003</v>
      </c>
      <c r="J612" s="222" t="s">
        <v>17966</v>
      </c>
      <c r="K612" s="195" t="s">
        <v>11406</v>
      </c>
      <c r="L612" s="161"/>
      <c r="M612" s="117"/>
      <c r="N612" s="352"/>
    </row>
    <row r="613" spans="1:14" hidden="1" x14ac:dyDescent="0.25">
      <c r="A613" s="224" t="s">
        <v>17116</v>
      </c>
      <c r="B613" s="225">
        <v>46000</v>
      </c>
      <c r="C613" s="218">
        <v>1311101850</v>
      </c>
      <c r="D613" s="260" t="s">
        <v>17119</v>
      </c>
      <c r="E613" s="218">
        <v>320</v>
      </c>
      <c r="F613" s="221">
        <v>15.25</v>
      </c>
      <c r="G613" s="221">
        <f t="shared" si="9"/>
        <v>4880</v>
      </c>
      <c r="H613" s="218">
        <v>40737</v>
      </c>
      <c r="I613" s="220">
        <v>46003</v>
      </c>
      <c r="J613" s="222" t="s">
        <v>17966</v>
      </c>
      <c r="K613" s="195" t="s">
        <v>11406</v>
      </c>
      <c r="L613" s="161"/>
      <c r="M613" s="117"/>
      <c r="N613" s="352"/>
    </row>
    <row r="614" spans="1:14" hidden="1" x14ac:dyDescent="0.25">
      <c r="A614" s="224" t="s">
        <v>17138</v>
      </c>
      <c r="B614" s="225">
        <v>46002</v>
      </c>
      <c r="C614" s="218">
        <v>1318102450</v>
      </c>
      <c r="D614" s="260" t="s">
        <v>6689</v>
      </c>
      <c r="E614" s="218">
        <v>8</v>
      </c>
      <c r="F614" s="221">
        <v>315</v>
      </c>
      <c r="G614" s="216">
        <f t="shared" si="9"/>
        <v>2520</v>
      </c>
      <c r="H614" s="218">
        <v>40765</v>
      </c>
      <c r="I614" s="220">
        <v>46007</v>
      </c>
      <c r="J614" s="222" t="s">
        <v>16800</v>
      </c>
      <c r="K614" s="195" t="s">
        <v>11429</v>
      </c>
      <c r="L614" s="161" t="s">
        <v>18393</v>
      </c>
      <c r="M614" s="117" t="s">
        <v>10282</v>
      </c>
      <c r="N614" s="352">
        <v>46041</v>
      </c>
    </row>
    <row r="615" spans="1:14" hidden="1" x14ac:dyDescent="0.25">
      <c r="A615" s="224" t="s">
        <v>17297</v>
      </c>
      <c r="B615" s="225">
        <v>46033</v>
      </c>
      <c r="C615" s="218">
        <v>1110101810</v>
      </c>
      <c r="D615" s="260" t="s">
        <v>8914</v>
      </c>
      <c r="E615" s="218">
        <v>2</v>
      </c>
      <c r="F615" s="221">
        <v>4180</v>
      </c>
      <c r="G615" s="216">
        <f t="shared" si="9"/>
        <v>8360</v>
      </c>
      <c r="H615" s="218">
        <v>40978</v>
      </c>
      <c r="I615" s="220">
        <v>46038</v>
      </c>
      <c r="J615" s="222" t="s">
        <v>15055</v>
      </c>
      <c r="K615" s="195" t="s">
        <v>11406</v>
      </c>
      <c r="L615" s="161"/>
      <c r="M615" s="117"/>
      <c r="N615" s="352"/>
    </row>
    <row r="616" spans="1:14" hidden="1" x14ac:dyDescent="0.25">
      <c r="A616" s="224" t="s">
        <v>17298</v>
      </c>
      <c r="B616" s="225">
        <v>46033</v>
      </c>
      <c r="C616" s="218">
        <v>1318102300</v>
      </c>
      <c r="D616" s="260" t="s">
        <v>17922</v>
      </c>
      <c r="E616" s="218">
        <v>10</v>
      </c>
      <c r="F616" s="221">
        <v>122</v>
      </c>
      <c r="G616" s="216">
        <f t="shared" si="9"/>
        <v>1220</v>
      </c>
      <c r="H616" s="218">
        <v>40981</v>
      </c>
      <c r="I616" s="220">
        <v>46038</v>
      </c>
      <c r="J616" s="222" t="s">
        <v>11414</v>
      </c>
      <c r="K616" s="195" t="s">
        <v>11406</v>
      </c>
      <c r="L616" s="161"/>
      <c r="M616" s="117"/>
      <c r="N616" s="352"/>
    </row>
    <row r="617" spans="1:14" hidden="1" x14ac:dyDescent="0.25">
      <c r="A617" s="224" t="s">
        <v>17298</v>
      </c>
      <c r="B617" s="225">
        <v>46033</v>
      </c>
      <c r="C617" s="218">
        <v>1318101640</v>
      </c>
      <c r="D617" s="260" t="s">
        <v>7234</v>
      </c>
      <c r="E617" s="218">
        <v>10</v>
      </c>
      <c r="F617" s="221">
        <v>81</v>
      </c>
      <c r="G617" s="216">
        <f t="shared" si="9"/>
        <v>810</v>
      </c>
      <c r="H617" s="218">
        <v>40981</v>
      </c>
      <c r="I617" s="220">
        <v>46038</v>
      </c>
      <c r="J617" s="222" t="s">
        <v>11414</v>
      </c>
      <c r="K617" s="195" t="s">
        <v>11406</v>
      </c>
      <c r="L617" s="161"/>
      <c r="M617" s="117"/>
      <c r="N617" s="352"/>
    </row>
    <row r="618" spans="1:14" hidden="1" x14ac:dyDescent="0.25">
      <c r="A618" s="224" t="s">
        <v>17299</v>
      </c>
      <c r="B618" s="225">
        <v>46033</v>
      </c>
      <c r="C618" s="218">
        <v>1519101030</v>
      </c>
      <c r="D618" s="260" t="s">
        <v>17315</v>
      </c>
      <c r="E618" s="218">
        <v>3</v>
      </c>
      <c r="F618" s="221">
        <v>2138</v>
      </c>
      <c r="G618" s="216">
        <f t="shared" si="9"/>
        <v>6414</v>
      </c>
      <c r="H618" s="218">
        <v>41080</v>
      </c>
      <c r="I618" s="220">
        <v>46050</v>
      </c>
      <c r="J618" s="222" t="s">
        <v>11417</v>
      </c>
      <c r="K618" s="195" t="s">
        <v>11406</v>
      </c>
      <c r="L618" s="161"/>
      <c r="M618" s="117"/>
      <c r="N618" s="352"/>
    </row>
    <row r="619" spans="1:14" hidden="1" x14ac:dyDescent="0.25">
      <c r="A619" s="224" t="s">
        <v>17299</v>
      </c>
      <c r="B619" s="225">
        <v>46033</v>
      </c>
      <c r="C619" s="218">
        <v>1518100430</v>
      </c>
      <c r="D619" s="260" t="s">
        <v>6810</v>
      </c>
      <c r="E619" s="218">
        <v>3</v>
      </c>
      <c r="F619" s="221">
        <v>684</v>
      </c>
      <c r="G619" s="216">
        <f t="shared" si="9"/>
        <v>2052</v>
      </c>
      <c r="H619" s="218">
        <v>41081</v>
      </c>
      <c r="I619" s="220">
        <v>46050</v>
      </c>
      <c r="J619" s="222" t="s">
        <v>11409</v>
      </c>
      <c r="K619" s="195" t="s">
        <v>11406</v>
      </c>
      <c r="L619" s="161"/>
      <c r="M619" s="117" t="s">
        <v>8963</v>
      </c>
      <c r="N619" s="352" t="s">
        <v>10003</v>
      </c>
    </row>
    <row r="620" spans="1:14" hidden="1" x14ac:dyDescent="0.25">
      <c r="A620" s="224" t="s">
        <v>17300</v>
      </c>
      <c r="B620" s="225">
        <v>46033</v>
      </c>
      <c r="C620" s="218">
        <v>1022101960</v>
      </c>
      <c r="D620" s="260" t="s">
        <v>10226</v>
      </c>
      <c r="E620" s="218">
        <v>10</v>
      </c>
      <c r="F620" s="221">
        <v>65</v>
      </c>
      <c r="G620" s="216">
        <f t="shared" si="9"/>
        <v>650</v>
      </c>
      <c r="H620" s="218">
        <v>41078</v>
      </c>
      <c r="I620" s="220">
        <v>46050</v>
      </c>
      <c r="J620" s="222" t="s">
        <v>11590</v>
      </c>
      <c r="K620" s="195" t="s">
        <v>11406</v>
      </c>
      <c r="L620" s="161" t="s">
        <v>18410</v>
      </c>
      <c r="M620" s="117" t="s">
        <v>10282</v>
      </c>
      <c r="N620" s="352">
        <v>46153</v>
      </c>
    </row>
    <row r="621" spans="1:14" hidden="1" x14ac:dyDescent="0.25">
      <c r="A621" s="224" t="s">
        <v>17301</v>
      </c>
      <c r="B621" s="225">
        <v>46033</v>
      </c>
      <c r="C621" s="218">
        <v>1519103780</v>
      </c>
      <c r="D621" s="260" t="s">
        <v>7144</v>
      </c>
      <c r="E621" s="218">
        <v>2</v>
      </c>
      <c r="F621" s="221">
        <v>3596</v>
      </c>
      <c r="G621" s="216">
        <f t="shared" si="9"/>
        <v>7192</v>
      </c>
      <c r="H621" s="218">
        <v>41079</v>
      </c>
      <c r="I621" s="220">
        <v>46050</v>
      </c>
      <c r="J621" s="222" t="s">
        <v>15668</v>
      </c>
      <c r="K621" s="195" t="s">
        <v>11406</v>
      </c>
      <c r="L621" s="161"/>
      <c r="M621" s="117"/>
      <c r="N621" s="352"/>
    </row>
    <row r="622" spans="1:14" hidden="1" x14ac:dyDescent="0.25">
      <c r="A622" s="224" t="s">
        <v>17302</v>
      </c>
      <c r="B622" s="225">
        <v>46035</v>
      </c>
      <c r="C622" s="218">
        <v>1216100050</v>
      </c>
      <c r="D622" s="260" t="s">
        <v>8306</v>
      </c>
      <c r="E622" s="218">
        <v>20</v>
      </c>
      <c r="F622" s="221">
        <v>45</v>
      </c>
      <c r="G622" s="216">
        <f t="shared" ref="G622:G651" si="10">+E622*F622</f>
        <v>900</v>
      </c>
      <c r="H622" s="218">
        <v>40994</v>
      </c>
      <c r="I622" s="220">
        <v>46041</v>
      </c>
      <c r="J622" s="222" t="s">
        <v>15668</v>
      </c>
      <c r="K622" s="195" t="s">
        <v>11406</v>
      </c>
      <c r="L622" s="161"/>
      <c r="M622" s="117"/>
      <c r="N622" s="352"/>
    </row>
    <row r="623" spans="1:14" hidden="1" x14ac:dyDescent="0.25">
      <c r="A623" s="224" t="s">
        <v>17312</v>
      </c>
      <c r="B623" s="225">
        <v>46036</v>
      </c>
      <c r="C623" s="218">
        <v>1317100170</v>
      </c>
      <c r="D623" s="260" t="s">
        <v>16572</v>
      </c>
      <c r="E623" s="218">
        <v>1</v>
      </c>
      <c r="F623" s="221">
        <v>537.86</v>
      </c>
      <c r="G623" s="216">
        <f t="shared" si="10"/>
        <v>537.86</v>
      </c>
      <c r="H623" s="218">
        <v>40964</v>
      </c>
      <c r="I623" s="220">
        <v>46037</v>
      </c>
      <c r="J623" s="222" t="s">
        <v>15602</v>
      </c>
      <c r="K623" s="195" t="s">
        <v>12161</v>
      </c>
      <c r="L623" s="161" t="s">
        <v>18035</v>
      </c>
      <c r="M623" s="117" t="s">
        <v>10282</v>
      </c>
      <c r="N623" s="352">
        <v>46057</v>
      </c>
    </row>
    <row r="624" spans="1:14" hidden="1" x14ac:dyDescent="0.25">
      <c r="A624" s="224" t="s">
        <v>17316</v>
      </c>
      <c r="B624" s="225">
        <v>46036</v>
      </c>
      <c r="C624" s="218">
        <v>1519106160</v>
      </c>
      <c r="D624" s="260" t="s">
        <v>295</v>
      </c>
      <c r="E624" s="218">
        <v>5</v>
      </c>
      <c r="F624" s="221">
        <v>469</v>
      </c>
      <c r="G624" s="216">
        <f t="shared" si="10"/>
        <v>2345</v>
      </c>
      <c r="H624" s="218">
        <v>41082</v>
      </c>
      <c r="I624" s="220">
        <v>46050</v>
      </c>
      <c r="J624" s="222" t="s">
        <v>15668</v>
      </c>
      <c r="K624" s="195" t="s">
        <v>11406</v>
      </c>
      <c r="L624" s="161"/>
      <c r="M624" s="117"/>
      <c r="N624" s="352"/>
    </row>
    <row r="625" spans="1:14" hidden="1" x14ac:dyDescent="0.25">
      <c r="A625" s="224" t="s">
        <v>17316</v>
      </c>
      <c r="B625" s="225">
        <v>46036</v>
      </c>
      <c r="C625" s="218">
        <v>1519100900</v>
      </c>
      <c r="D625" s="260" t="s">
        <v>196</v>
      </c>
      <c r="E625" s="218">
        <v>2</v>
      </c>
      <c r="F625" s="221">
        <v>1900</v>
      </c>
      <c r="G625" s="216">
        <f t="shared" si="10"/>
        <v>3800</v>
      </c>
      <c r="H625" s="218">
        <v>41082</v>
      </c>
      <c r="I625" s="220">
        <v>46050</v>
      </c>
      <c r="J625" s="222" t="s">
        <v>15668</v>
      </c>
      <c r="K625" s="195" t="s">
        <v>11406</v>
      </c>
      <c r="L625" s="161"/>
      <c r="M625" s="117"/>
      <c r="N625" s="352"/>
    </row>
    <row r="626" spans="1:14" hidden="1" x14ac:dyDescent="0.25">
      <c r="A626" s="224" t="s">
        <v>17316</v>
      </c>
      <c r="B626" s="225">
        <v>46036</v>
      </c>
      <c r="C626" s="218">
        <v>1522100200</v>
      </c>
      <c r="D626" s="260" t="s">
        <v>407</v>
      </c>
      <c r="E626" s="218">
        <v>12</v>
      </c>
      <c r="F626" s="221">
        <v>238</v>
      </c>
      <c r="G626" s="216">
        <f t="shared" si="10"/>
        <v>2856</v>
      </c>
      <c r="H626" s="218">
        <v>41082</v>
      </c>
      <c r="I626" s="220">
        <v>46050</v>
      </c>
      <c r="J626" s="222" t="s">
        <v>15668</v>
      </c>
      <c r="K626" s="195" t="s">
        <v>11406</v>
      </c>
      <c r="L626" s="161"/>
      <c r="M626" s="117"/>
      <c r="N626" s="352"/>
    </row>
    <row r="627" spans="1:14" hidden="1" x14ac:dyDescent="0.25">
      <c r="A627" s="224" t="s">
        <v>17317</v>
      </c>
      <c r="B627" s="225">
        <v>46036</v>
      </c>
      <c r="C627" s="218">
        <v>1515100090</v>
      </c>
      <c r="D627" s="260" t="s">
        <v>6811</v>
      </c>
      <c r="E627" s="218">
        <v>2</v>
      </c>
      <c r="F627" s="221">
        <v>1257</v>
      </c>
      <c r="G627" s="216">
        <f t="shared" si="10"/>
        <v>2514</v>
      </c>
      <c r="H627" s="218">
        <v>41083</v>
      </c>
      <c r="I627" s="220">
        <v>46050</v>
      </c>
      <c r="J627" s="222" t="s">
        <v>15668</v>
      </c>
      <c r="K627" s="195" t="s">
        <v>11406</v>
      </c>
      <c r="L627" s="161"/>
      <c r="M627" s="117"/>
      <c r="N627" s="352"/>
    </row>
    <row r="628" spans="1:14" hidden="1" x14ac:dyDescent="0.25">
      <c r="A628" s="224" t="s">
        <v>17317</v>
      </c>
      <c r="B628" s="225">
        <v>46036</v>
      </c>
      <c r="C628" s="218">
        <v>1120100050</v>
      </c>
      <c r="D628" s="260" t="s">
        <v>7612</v>
      </c>
      <c r="E628" s="218">
        <v>8</v>
      </c>
      <c r="F628" s="221">
        <v>713</v>
      </c>
      <c r="G628" s="216">
        <f t="shared" si="10"/>
        <v>5704</v>
      </c>
      <c r="H628" s="218">
        <v>41083</v>
      </c>
      <c r="I628" s="220">
        <v>46050</v>
      </c>
      <c r="J628" s="222" t="s">
        <v>15668</v>
      </c>
      <c r="K628" s="195" t="s">
        <v>11406</v>
      </c>
      <c r="L628" s="161"/>
      <c r="M628" s="117"/>
      <c r="N628" s="352"/>
    </row>
    <row r="629" spans="1:14" hidden="1" x14ac:dyDescent="0.25">
      <c r="A629" s="224" t="s">
        <v>17318</v>
      </c>
      <c r="B629" s="225">
        <v>46036</v>
      </c>
      <c r="C629" s="218">
        <v>1547103070</v>
      </c>
      <c r="D629" s="260" t="s">
        <v>11982</v>
      </c>
      <c r="E629" s="218">
        <v>2</v>
      </c>
      <c r="F629" s="221">
        <v>829</v>
      </c>
      <c r="G629" s="216">
        <f t="shared" si="10"/>
        <v>1658</v>
      </c>
      <c r="H629" s="218">
        <v>41084</v>
      </c>
      <c r="I629" s="220">
        <v>46050</v>
      </c>
      <c r="J629" s="222" t="s">
        <v>15668</v>
      </c>
      <c r="K629" s="195" t="s">
        <v>11406</v>
      </c>
      <c r="L629" s="161"/>
      <c r="M629" s="117"/>
      <c r="N629" s="352"/>
    </row>
    <row r="630" spans="1:14" hidden="1" x14ac:dyDescent="0.25">
      <c r="A630" s="224" t="s">
        <v>17318</v>
      </c>
      <c r="B630" s="225">
        <v>46036</v>
      </c>
      <c r="C630" s="218">
        <v>1522100060</v>
      </c>
      <c r="D630" s="260" t="s">
        <v>6730</v>
      </c>
      <c r="E630" s="218">
        <v>10</v>
      </c>
      <c r="F630" s="221">
        <v>228</v>
      </c>
      <c r="G630" s="216">
        <f t="shared" si="10"/>
        <v>2280</v>
      </c>
      <c r="H630" s="218">
        <v>41084</v>
      </c>
      <c r="I630" s="220">
        <v>46050</v>
      </c>
      <c r="J630" s="222" t="s">
        <v>15668</v>
      </c>
      <c r="K630" s="195" t="s">
        <v>11406</v>
      </c>
      <c r="L630" s="161"/>
      <c r="M630" s="117"/>
      <c r="N630" s="352"/>
    </row>
    <row r="631" spans="1:14" hidden="1" x14ac:dyDescent="0.25">
      <c r="A631" s="224" t="s">
        <v>17318</v>
      </c>
      <c r="B631" s="225">
        <v>46036</v>
      </c>
      <c r="C631" s="218">
        <v>1522100070</v>
      </c>
      <c r="D631" s="260" t="s">
        <v>6523</v>
      </c>
      <c r="E631" s="218">
        <v>10</v>
      </c>
      <c r="F631" s="221">
        <v>196</v>
      </c>
      <c r="G631" s="216">
        <f t="shared" si="10"/>
        <v>1960</v>
      </c>
      <c r="H631" s="218">
        <v>41084</v>
      </c>
      <c r="I631" s="220">
        <v>46050</v>
      </c>
      <c r="J631" s="222" t="s">
        <v>15668</v>
      </c>
      <c r="K631" s="195" t="s">
        <v>11406</v>
      </c>
      <c r="L631" s="161"/>
      <c r="M631" s="117"/>
      <c r="N631" s="352"/>
    </row>
    <row r="632" spans="1:14" hidden="1" x14ac:dyDescent="0.25">
      <c r="A632" s="224" t="s">
        <v>17916</v>
      </c>
      <c r="B632" s="225">
        <v>46043</v>
      </c>
      <c r="C632" s="218">
        <v>1518100290</v>
      </c>
      <c r="D632" s="260" t="s">
        <v>6428</v>
      </c>
      <c r="E632" s="218">
        <v>1</v>
      </c>
      <c r="F632" s="221">
        <v>391.17</v>
      </c>
      <c r="G632" s="221">
        <f t="shared" si="10"/>
        <v>391.17</v>
      </c>
      <c r="H632" s="218">
        <v>41045</v>
      </c>
      <c r="I632" s="220">
        <v>46048</v>
      </c>
      <c r="J632" s="222" t="s">
        <v>11411</v>
      </c>
      <c r="K632" s="195" t="s">
        <v>11803</v>
      </c>
      <c r="L632" s="161" t="s">
        <v>18073</v>
      </c>
      <c r="M632" s="117" t="s">
        <v>10282</v>
      </c>
      <c r="N632" s="352">
        <v>46100</v>
      </c>
    </row>
    <row r="633" spans="1:14" hidden="1" x14ac:dyDescent="0.25">
      <c r="A633" s="224" t="s">
        <v>17941</v>
      </c>
      <c r="B633" s="225">
        <v>46048</v>
      </c>
      <c r="C633" s="218">
        <v>1518100380</v>
      </c>
      <c r="D633" s="243" t="s">
        <v>8378</v>
      </c>
      <c r="E633" s="218">
        <v>3</v>
      </c>
      <c r="F633" s="221">
        <v>612.46</v>
      </c>
      <c r="G633" s="221">
        <f t="shared" si="10"/>
        <v>1837.38</v>
      </c>
      <c r="H633" s="218">
        <v>41071</v>
      </c>
      <c r="I633" s="220">
        <v>46049</v>
      </c>
      <c r="J633" s="222" t="s">
        <v>11411</v>
      </c>
      <c r="K633" s="195" t="s">
        <v>11803</v>
      </c>
      <c r="L633" s="161" t="s">
        <v>18073</v>
      </c>
      <c r="M633" s="117" t="s">
        <v>10282</v>
      </c>
      <c r="N633" s="352">
        <v>46100</v>
      </c>
    </row>
    <row r="634" spans="1:14" hidden="1" x14ac:dyDescent="0.25">
      <c r="A634" s="224" t="s">
        <v>17954</v>
      </c>
      <c r="B634" s="225">
        <v>46050</v>
      </c>
      <c r="C634" s="218">
        <v>1112100580</v>
      </c>
      <c r="D634" s="243" t="s">
        <v>6889</v>
      </c>
      <c r="E634" s="218">
        <v>50</v>
      </c>
      <c r="F634" s="221">
        <v>1.85</v>
      </c>
      <c r="G634" s="221">
        <f t="shared" si="10"/>
        <v>92.5</v>
      </c>
      <c r="H634" s="218">
        <v>41129</v>
      </c>
      <c r="I634" s="220">
        <v>46052</v>
      </c>
      <c r="J634" s="222" t="s">
        <v>17981</v>
      </c>
      <c r="K634" s="195" t="s">
        <v>11406</v>
      </c>
      <c r="L634" s="161" t="s">
        <v>18376</v>
      </c>
      <c r="M634" s="117" t="s">
        <v>10282</v>
      </c>
      <c r="N634" s="352">
        <v>46142</v>
      </c>
    </row>
    <row r="635" spans="1:14" hidden="1" x14ac:dyDescent="0.25">
      <c r="A635" s="224" t="s">
        <v>17954</v>
      </c>
      <c r="B635" s="225">
        <v>46050</v>
      </c>
      <c r="C635" s="218">
        <v>1523111730</v>
      </c>
      <c r="D635" s="243" t="s">
        <v>9145</v>
      </c>
      <c r="E635" s="218">
        <v>100</v>
      </c>
      <c r="F635" s="221">
        <v>0.93</v>
      </c>
      <c r="G635" s="221">
        <f t="shared" si="10"/>
        <v>93</v>
      </c>
      <c r="H635" s="218">
        <v>41129</v>
      </c>
      <c r="I635" s="220">
        <v>46052</v>
      </c>
      <c r="J635" s="222" t="s">
        <v>17981</v>
      </c>
      <c r="K635" s="195" t="s">
        <v>11406</v>
      </c>
      <c r="L635" s="161" t="s">
        <v>18376</v>
      </c>
      <c r="M635" s="117" t="s">
        <v>10282</v>
      </c>
      <c r="N635" s="352">
        <v>46142</v>
      </c>
    </row>
    <row r="636" spans="1:14" hidden="1" x14ac:dyDescent="0.25">
      <c r="A636" s="224" t="s">
        <v>17955</v>
      </c>
      <c r="B636" s="225">
        <v>46050</v>
      </c>
      <c r="C636" s="218">
        <v>1214102790</v>
      </c>
      <c r="D636" s="243" t="s">
        <v>10220</v>
      </c>
      <c r="E636" s="218">
        <v>6</v>
      </c>
      <c r="F636" s="221">
        <v>206.39</v>
      </c>
      <c r="G636" s="221">
        <f t="shared" si="10"/>
        <v>1238.3399999999999</v>
      </c>
      <c r="H636" s="218">
        <v>41195</v>
      </c>
      <c r="I636" s="220">
        <v>46063</v>
      </c>
      <c r="J636" s="199" t="s">
        <v>11441</v>
      </c>
      <c r="K636" s="115" t="s">
        <v>11442</v>
      </c>
      <c r="L636" s="161"/>
      <c r="M636" s="117"/>
      <c r="N636" s="352"/>
    </row>
    <row r="637" spans="1:14" hidden="1" x14ac:dyDescent="0.25">
      <c r="A637" s="224" t="s">
        <v>17956</v>
      </c>
      <c r="B637" s="225">
        <v>46050</v>
      </c>
      <c r="C637" s="218">
        <v>1519108510</v>
      </c>
      <c r="D637" s="243" t="s">
        <v>9830</v>
      </c>
      <c r="E637" s="218">
        <v>2</v>
      </c>
      <c r="F637" s="221">
        <v>506</v>
      </c>
      <c r="G637" s="221">
        <f t="shared" si="10"/>
        <v>1012</v>
      </c>
      <c r="H637" s="218">
        <v>41130</v>
      </c>
      <c r="I637" s="220">
        <v>46052</v>
      </c>
      <c r="J637" s="222" t="s">
        <v>15668</v>
      </c>
      <c r="K637" s="195" t="s">
        <v>11406</v>
      </c>
      <c r="L637" s="161"/>
      <c r="M637" s="117"/>
      <c r="N637" s="352"/>
    </row>
    <row r="638" spans="1:14" x14ac:dyDescent="0.25">
      <c r="A638" s="224" t="s">
        <v>17956</v>
      </c>
      <c r="B638" s="225">
        <v>46050</v>
      </c>
      <c r="C638" s="218">
        <v>1518100270</v>
      </c>
      <c r="D638" s="243" t="s">
        <v>6809</v>
      </c>
      <c r="E638" s="218">
        <v>8</v>
      </c>
      <c r="F638" s="221">
        <v>200</v>
      </c>
      <c r="G638" s="221">
        <f t="shared" si="10"/>
        <v>1600</v>
      </c>
      <c r="H638" s="218">
        <v>41131</v>
      </c>
      <c r="I638" s="220">
        <v>46052</v>
      </c>
      <c r="J638" s="222" t="s">
        <v>11409</v>
      </c>
      <c r="K638" s="195" t="s">
        <v>11406</v>
      </c>
      <c r="L638" s="161"/>
      <c r="M638" s="117" t="s">
        <v>8963</v>
      </c>
      <c r="N638" s="352" t="s">
        <v>10523</v>
      </c>
    </row>
    <row r="639" spans="1:14" hidden="1" x14ac:dyDescent="0.25">
      <c r="A639" s="224" t="s">
        <v>17956</v>
      </c>
      <c r="B639" s="225">
        <v>46050</v>
      </c>
      <c r="C639" s="218">
        <v>1518100520</v>
      </c>
      <c r="D639" s="243" t="s">
        <v>8367</v>
      </c>
      <c r="E639" s="218">
        <f>3-1</f>
        <v>2</v>
      </c>
      <c r="F639" s="221">
        <v>587</v>
      </c>
      <c r="G639" s="221">
        <f t="shared" si="10"/>
        <v>1174</v>
      </c>
      <c r="H639" s="218">
        <v>41131</v>
      </c>
      <c r="I639" s="220">
        <v>46052</v>
      </c>
      <c r="J639" s="222" t="s">
        <v>11409</v>
      </c>
      <c r="K639" s="195" t="s">
        <v>11406</v>
      </c>
      <c r="L639" s="161"/>
      <c r="M639" s="117" t="s">
        <v>8963</v>
      </c>
      <c r="N639" s="352" t="s">
        <v>10003</v>
      </c>
    </row>
    <row r="640" spans="1:14" hidden="1" x14ac:dyDescent="0.25">
      <c r="A640" s="224" t="s">
        <v>17956</v>
      </c>
      <c r="B640" s="225">
        <v>46050</v>
      </c>
      <c r="C640" s="218">
        <v>1536100950</v>
      </c>
      <c r="D640" s="243" t="s">
        <v>9825</v>
      </c>
      <c r="E640" s="218">
        <v>2</v>
      </c>
      <c r="F640" s="221">
        <v>745</v>
      </c>
      <c r="G640" s="221">
        <f t="shared" si="10"/>
        <v>1490</v>
      </c>
      <c r="H640" s="218">
        <v>41131</v>
      </c>
      <c r="I640" s="220">
        <v>46052</v>
      </c>
      <c r="J640" s="222" t="s">
        <v>11409</v>
      </c>
      <c r="K640" s="195" t="s">
        <v>11406</v>
      </c>
      <c r="L640" s="161"/>
      <c r="M640" s="117"/>
      <c r="N640" s="352"/>
    </row>
    <row r="641" spans="1:14" hidden="1" x14ac:dyDescent="0.25">
      <c r="A641" s="224" t="s">
        <v>17956</v>
      </c>
      <c r="B641" s="225">
        <v>46050</v>
      </c>
      <c r="C641" s="218">
        <v>1519110640</v>
      </c>
      <c r="D641" s="243" t="s">
        <v>11385</v>
      </c>
      <c r="E641" s="218">
        <v>16</v>
      </c>
      <c r="F641" s="221">
        <v>35</v>
      </c>
      <c r="G641" s="221">
        <f t="shared" si="10"/>
        <v>560</v>
      </c>
      <c r="H641" s="218">
        <v>41131</v>
      </c>
      <c r="I641" s="220">
        <v>46052</v>
      </c>
      <c r="J641" s="222" t="s">
        <v>11409</v>
      </c>
      <c r="K641" s="195" t="s">
        <v>11406</v>
      </c>
      <c r="L641" s="161"/>
      <c r="M641" s="117"/>
      <c r="N641" s="352"/>
    </row>
    <row r="642" spans="1:14" hidden="1" x14ac:dyDescent="0.25">
      <c r="A642" s="224" t="s">
        <v>17957</v>
      </c>
      <c r="B642" s="225">
        <v>46050</v>
      </c>
      <c r="C642" s="218">
        <v>1524102310</v>
      </c>
      <c r="D642" s="243" t="s">
        <v>7593</v>
      </c>
      <c r="E642" s="218">
        <v>4</v>
      </c>
      <c r="F642" s="221">
        <v>99</v>
      </c>
      <c r="G642" s="221">
        <f t="shared" si="10"/>
        <v>396</v>
      </c>
      <c r="H642" s="218">
        <v>41132</v>
      </c>
      <c r="I642" s="220">
        <v>46052</v>
      </c>
      <c r="J642" s="222" t="s">
        <v>15668</v>
      </c>
      <c r="K642" s="195" t="s">
        <v>11406</v>
      </c>
      <c r="L642" s="161"/>
      <c r="M642" s="117"/>
      <c r="N642" s="352"/>
    </row>
    <row r="643" spans="1:14" hidden="1" x14ac:dyDescent="0.25">
      <c r="A643" s="224" t="s">
        <v>17957</v>
      </c>
      <c r="B643" s="225">
        <v>46050</v>
      </c>
      <c r="C643" s="218">
        <v>1513101190</v>
      </c>
      <c r="D643" s="243" t="s">
        <v>6564</v>
      </c>
      <c r="E643" s="218">
        <v>10</v>
      </c>
      <c r="F643" s="221">
        <v>20</v>
      </c>
      <c r="G643" s="221">
        <f t="shared" si="10"/>
        <v>200</v>
      </c>
      <c r="H643" s="218">
        <v>41132</v>
      </c>
      <c r="I643" s="220">
        <v>46052</v>
      </c>
      <c r="J643" s="222" t="s">
        <v>15668</v>
      </c>
      <c r="K643" s="195" t="s">
        <v>11406</v>
      </c>
      <c r="L643" s="161"/>
      <c r="M643" s="117"/>
      <c r="N643" s="352"/>
    </row>
    <row r="644" spans="1:14" hidden="1" x14ac:dyDescent="0.25">
      <c r="A644" s="224" t="s">
        <v>17957</v>
      </c>
      <c r="B644" s="225">
        <v>46050</v>
      </c>
      <c r="C644" s="218">
        <v>1519108530</v>
      </c>
      <c r="D644" s="243" t="s">
        <v>6568</v>
      </c>
      <c r="E644" s="218">
        <v>10</v>
      </c>
      <c r="F644" s="221">
        <v>15</v>
      </c>
      <c r="G644" s="221">
        <f t="shared" si="10"/>
        <v>150</v>
      </c>
      <c r="H644" s="218">
        <v>41132</v>
      </c>
      <c r="I644" s="220">
        <v>46052</v>
      </c>
      <c r="J644" s="222" t="s">
        <v>15668</v>
      </c>
      <c r="K644" s="195" t="s">
        <v>11406</v>
      </c>
      <c r="L644" s="161"/>
      <c r="M644" s="117"/>
      <c r="N644" s="352"/>
    </row>
    <row r="645" spans="1:14" hidden="1" x14ac:dyDescent="0.25">
      <c r="A645" s="224" t="s">
        <v>17957</v>
      </c>
      <c r="B645" s="225">
        <v>46050</v>
      </c>
      <c r="C645" s="218">
        <v>1519108540</v>
      </c>
      <c r="D645" s="243" t="s">
        <v>11419</v>
      </c>
      <c r="E645" s="218">
        <v>10</v>
      </c>
      <c r="F645" s="221">
        <v>33</v>
      </c>
      <c r="G645" s="221">
        <f t="shared" si="10"/>
        <v>330</v>
      </c>
      <c r="H645" s="218">
        <v>41132</v>
      </c>
      <c r="I645" s="220">
        <v>46052</v>
      </c>
      <c r="J645" s="222" t="s">
        <v>15668</v>
      </c>
      <c r="K645" s="195" t="s">
        <v>11406</v>
      </c>
      <c r="L645" s="161"/>
      <c r="M645" s="117"/>
      <c r="N645" s="352"/>
    </row>
    <row r="646" spans="1:14" hidden="1" x14ac:dyDescent="0.25">
      <c r="A646" s="224" t="s">
        <v>17957</v>
      </c>
      <c r="B646" s="225">
        <v>46050</v>
      </c>
      <c r="C646" s="218">
        <v>1112103780</v>
      </c>
      <c r="D646" s="243" t="s">
        <v>9129</v>
      </c>
      <c r="E646" s="218">
        <v>30</v>
      </c>
      <c r="F646" s="221">
        <v>9</v>
      </c>
      <c r="G646" s="221">
        <f t="shared" si="10"/>
        <v>270</v>
      </c>
      <c r="H646" s="218">
        <v>41132</v>
      </c>
      <c r="I646" s="220">
        <v>46052</v>
      </c>
      <c r="J646" s="222" t="s">
        <v>15668</v>
      </c>
      <c r="K646" s="195" t="s">
        <v>11406</v>
      </c>
      <c r="L646" s="161"/>
      <c r="M646" s="117"/>
      <c r="N646" s="352"/>
    </row>
    <row r="647" spans="1:14" hidden="1" x14ac:dyDescent="0.25">
      <c r="A647" s="224" t="s">
        <v>17957</v>
      </c>
      <c r="B647" s="225">
        <v>46050</v>
      </c>
      <c r="C647" s="218">
        <v>1112102150</v>
      </c>
      <c r="D647" s="243" t="s">
        <v>6545</v>
      </c>
      <c r="E647" s="218">
        <v>30</v>
      </c>
      <c r="F647" s="221">
        <v>121.28</v>
      </c>
      <c r="G647" s="221">
        <f t="shared" si="10"/>
        <v>3638.4</v>
      </c>
      <c r="H647" s="218">
        <v>41132</v>
      </c>
      <c r="I647" s="220">
        <v>46052</v>
      </c>
      <c r="J647" s="222" t="s">
        <v>15668</v>
      </c>
      <c r="K647" s="195" t="s">
        <v>11406</v>
      </c>
      <c r="L647" s="161"/>
      <c r="M647" s="117"/>
      <c r="N647" s="352"/>
    </row>
    <row r="648" spans="1:14" hidden="1" x14ac:dyDescent="0.25">
      <c r="A648" s="224" t="s">
        <v>17957</v>
      </c>
      <c r="B648" s="225">
        <v>46050</v>
      </c>
      <c r="C648" s="218">
        <v>1112103790</v>
      </c>
      <c r="D648" s="243" t="s">
        <v>9130</v>
      </c>
      <c r="E648" s="218">
        <v>30</v>
      </c>
      <c r="F648" s="221">
        <v>11</v>
      </c>
      <c r="G648" s="221">
        <f t="shared" si="10"/>
        <v>330</v>
      </c>
      <c r="H648" s="218">
        <v>41132</v>
      </c>
      <c r="I648" s="220">
        <v>46052</v>
      </c>
      <c r="J648" s="222" t="s">
        <v>15668</v>
      </c>
      <c r="K648" s="195" t="s">
        <v>11406</v>
      </c>
      <c r="L648" s="161"/>
      <c r="M648" s="117"/>
      <c r="N648" s="352"/>
    </row>
    <row r="649" spans="1:14" hidden="1" x14ac:dyDescent="0.25">
      <c r="A649" s="224" t="s">
        <v>17957</v>
      </c>
      <c r="B649" s="225">
        <v>46050</v>
      </c>
      <c r="C649" s="218">
        <v>1519101910</v>
      </c>
      <c r="D649" s="243" t="s">
        <v>8903</v>
      </c>
      <c r="E649" s="218">
        <v>8</v>
      </c>
      <c r="F649" s="221">
        <v>76</v>
      </c>
      <c r="G649" s="221">
        <f t="shared" si="10"/>
        <v>608</v>
      </c>
      <c r="H649" s="218">
        <v>41132</v>
      </c>
      <c r="I649" s="220">
        <v>46052</v>
      </c>
      <c r="J649" s="222" t="s">
        <v>15668</v>
      </c>
      <c r="K649" s="195" t="s">
        <v>11406</v>
      </c>
      <c r="L649" s="161"/>
      <c r="M649" s="117"/>
      <c r="N649" s="352"/>
    </row>
    <row r="650" spans="1:14" hidden="1" x14ac:dyDescent="0.25">
      <c r="A650" s="224" t="s">
        <v>17971</v>
      </c>
      <c r="B650" s="225">
        <v>46051</v>
      </c>
      <c r="C650" s="218">
        <v>1214103510</v>
      </c>
      <c r="D650" s="243" t="s">
        <v>17972</v>
      </c>
      <c r="E650" s="218">
        <v>1</v>
      </c>
      <c r="F650" s="221">
        <v>4760.63</v>
      </c>
      <c r="G650" s="221">
        <f t="shared" si="10"/>
        <v>4760.63</v>
      </c>
      <c r="H650" s="218">
        <v>41175</v>
      </c>
      <c r="I650" s="220">
        <v>46058</v>
      </c>
      <c r="J650" s="222" t="s">
        <v>11414</v>
      </c>
      <c r="K650" s="195" t="s">
        <v>11406</v>
      </c>
      <c r="L650" s="161"/>
      <c r="M650" s="117"/>
      <c r="N650" s="352"/>
    </row>
    <row r="651" spans="1:14" hidden="1" x14ac:dyDescent="0.25">
      <c r="A651" s="224" t="s">
        <v>18048</v>
      </c>
      <c r="B651" s="225">
        <v>46059</v>
      </c>
      <c r="C651" s="218">
        <v>1248100440</v>
      </c>
      <c r="D651" s="260" t="s">
        <v>10674</v>
      </c>
      <c r="E651" s="218">
        <v>2</v>
      </c>
      <c r="F651" s="221">
        <v>1935.9</v>
      </c>
      <c r="G651" s="221">
        <f t="shared" si="10"/>
        <v>3871.8</v>
      </c>
      <c r="H651" s="218">
        <v>41194</v>
      </c>
      <c r="I651" s="220">
        <v>46063</v>
      </c>
      <c r="J651" s="222" t="s">
        <v>15237</v>
      </c>
      <c r="K651" s="195" t="s">
        <v>12161</v>
      </c>
      <c r="L651" s="199" t="s">
        <v>18548</v>
      </c>
      <c r="M651" s="117" t="s">
        <v>10282</v>
      </c>
      <c r="N651" s="231">
        <v>46170</v>
      </c>
    </row>
    <row r="652" spans="1:14" hidden="1" x14ac:dyDescent="0.25">
      <c r="A652" s="224" t="s">
        <v>18047</v>
      </c>
      <c r="B652" s="225">
        <v>46063</v>
      </c>
      <c r="C652" s="218">
        <v>1110104950</v>
      </c>
      <c r="D652" s="260" t="s">
        <v>9319</v>
      </c>
      <c r="E652" s="218">
        <v>2</v>
      </c>
      <c r="F652" s="221">
        <v>2950</v>
      </c>
      <c r="G652" s="221">
        <f t="shared" ref="G652:G706" si="11">+E652*F652</f>
        <v>5900</v>
      </c>
      <c r="H652" s="218">
        <v>41211</v>
      </c>
      <c r="I652" s="220">
        <v>46064</v>
      </c>
      <c r="J652" s="222" t="s">
        <v>18046</v>
      </c>
      <c r="K652" s="195" t="s">
        <v>11406</v>
      </c>
      <c r="L652" s="161"/>
      <c r="M652" s="117"/>
      <c r="N652" s="352"/>
    </row>
    <row r="653" spans="1:14" hidden="1" x14ac:dyDescent="0.25">
      <c r="A653" s="224" t="s">
        <v>18142</v>
      </c>
      <c r="B653" s="225">
        <v>46064</v>
      </c>
      <c r="C653" s="218">
        <v>1220100080</v>
      </c>
      <c r="D653" s="260" t="s">
        <v>9110</v>
      </c>
      <c r="E653" s="218">
        <v>9</v>
      </c>
      <c r="F653" s="221">
        <v>317</v>
      </c>
      <c r="G653" s="221">
        <f t="shared" si="11"/>
        <v>2853</v>
      </c>
      <c r="H653" s="218">
        <v>41228</v>
      </c>
      <c r="I653" s="220">
        <v>46065</v>
      </c>
      <c r="J653" s="222" t="s">
        <v>16150</v>
      </c>
      <c r="K653" s="195" t="s">
        <v>11406</v>
      </c>
      <c r="L653" s="161" t="s">
        <v>18141</v>
      </c>
      <c r="M653" s="117" t="s">
        <v>10282</v>
      </c>
      <c r="N653" s="352">
        <v>46113</v>
      </c>
    </row>
    <row r="654" spans="1:14" hidden="1" x14ac:dyDescent="0.25">
      <c r="A654" s="224" t="s">
        <v>17987</v>
      </c>
      <c r="B654" s="225">
        <v>46065</v>
      </c>
      <c r="C654" s="218">
        <v>1214101540</v>
      </c>
      <c r="D654" s="243" t="s">
        <v>10606</v>
      </c>
      <c r="E654" s="218">
        <v>2</v>
      </c>
      <c r="F654" s="221">
        <v>386.04</v>
      </c>
      <c r="G654" s="221">
        <f t="shared" si="11"/>
        <v>772.08</v>
      </c>
      <c r="H654" s="218">
        <v>41271</v>
      </c>
      <c r="I654" s="220">
        <v>46072</v>
      </c>
      <c r="J654" s="222" t="s">
        <v>15602</v>
      </c>
      <c r="K654" s="195" t="s">
        <v>12161</v>
      </c>
      <c r="L654" s="161" t="s">
        <v>18034</v>
      </c>
      <c r="M654" s="117" t="s">
        <v>16419</v>
      </c>
      <c r="N654" s="352"/>
    </row>
    <row r="655" spans="1:14" hidden="1" x14ac:dyDescent="0.25">
      <c r="A655" s="224" t="s">
        <v>17987</v>
      </c>
      <c r="B655" s="225">
        <v>46065</v>
      </c>
      <c r="C655" s="218">
        <v>1214101600</v>
      </c>
      <c r="D655" s="243" t="s">
        <v>6496</v>
      </c>
      <c r="E655" s="218">
        <v>1</v>
      </c>
      <c r="F655" s="221">
        <v>1784.88</v>
      </c>
      <c r="G655" s="221">
        <f t="shared" si="11"/>
        <v>1784.88</v>
      </c>
      <c r="H655" s="218">
        <v>41271</v>
      </c>
      <c r="I655" s="220">
        <v>46072</v>
      </c>
      <c r="J655" s="222" t="s">
        <v>15602</v>
      </c>
      <c r="K655" s="195" t="s">
        <v>12161</v>
      </c>
      <c r="L655" s="161" t="s">
        <v>18033</v>
      </c>
      <c r="M655" s="117" t="s">
        <v>10282</v>
      </c>
      <c r="N655" s="352">
        <v>46085</v>
      </c>
    </row>
    <row r="656" spans="1:14" hidden="1" x14ac:dyDescent="0.25">
      <c r="A656" s="224" t="s">
        <v>17988</v>
      </c>
      <c r="B656" s="225">
        <v>46084</v>
      </c>
      <c r="C656" s="218">
        <v>1510100310</v>
      </c>
      <c r="D656" s="260" t="s">
        <v>8886</v>
      </c>
      <c r="E656" s="218">
        <v>1</v>
      </c>
      <c r="F656" s="221">
        <v>4588</v>
      </c>
      <c r="G656" s="221">
        <f t="shared" si="11"/>
        <v>4588</v>
      </c>
      <c r="H656" s="218">
        <v>41415</v>
      </c>
      <c r="I656" s="220">
        <v>46090</v>
      </c>
      <c r="J656" s="222" t="s">
        <v>11411</v>
      </c>
      <c r="K656" s="195" t="s">
        <v>11423</v>
      </c>
      <c r="L656" s="161" t="s">
        <v>18072</v>
      </c>
      <c r="M656" s="117" t="s">
        <v>10282</v>
      </c>
      <c r="N656" s="352">
        <v>46099</v>
      </c>
    </row>
    <row r="657" spans="1:14" hidden="1" x14ac:dyDescent="0.25">
      <c r="A657" s="224" t="s">
        <v>18031</v>
      </c>
      <c r="B657" s="225">
        <v>46091</v>
      </c>
      <c r="C657" s="218">
        <v>1519101550</v>
      </c>
      <c r="D657" s="260" t="s">
        <v>6520</v>
      </c>
      <c r="E657" s="218">
        <v>3</v>
      </c>
      <c r="F657" s="221">
        <v>1052</v>
      </c>
      <c r="G657" s="221">
        <f t="shared" si="11"/>
        <v>3156</v>
      </c>
      <c r="H657" s="218">
        <v>41526</v>
      </c>
      <c r="I657" s="220">
        <v>46101</v>
      </c>
      <c r="J657" s="222" t="s">
        <v>11411</v>
      </c>
      <c r="K657" s="195" t="s">
        <v>11803</v>
      </c>
      <c r="L657" s="161"/>
      <c r="M657" s="117"/>
      <c r="N657" s="352"/>
    </row>
    <row r="658" spans="1:14" hidden="1" x14ac:dyDescent="0.25">
      <c r="A658" s="224" t="s">
        <v>18050</v>
      </c>
      <c r="B658" s="225">
        <v>46096</v>
      </c>
      <c r="C658" s="218">
        <v>1524100380</v>
      </c>
      <c r="D658" s="260" t="s">
        <v>17958</v>
      </c>
      <c r="E658" s="218">
        <v>1</v>
      </c>
      <c r="F658" s="221">
        <v>1330</v>
      </c>
      <c r="G658" s="221">
        <f t="shared" si="11"/>
        <v>1330</v>
      </c>
      <c r="H658" s="218">
        <v>41480</v>
      </c>
      <c r="I658" s="220">
        <v>46098</v>
      </c>
      <c r="J658" s="222" t="s">
        <v>11409</v>
      </c>
      <c r="K658" s="195" t="s">
        <v>11406</v>
      </c>
      <c r="L658" s="161"/>
      <c r="M658" s="117"/>
      <c r="N658" s="352"/>
    </row>
    <row r="659" spans="1:14" hidden="1" x14ac:dyDescent="0.25">
      <c r="A659" s="224" t="s">
        <v>18050</v>
      </c>
      <c r="B659" s="225">
        <v>46096</v>
      </c>
      <c r="C659" s="218">
        <v>1519100970</v>
      </c>
      <c r="D659" s="260" t="s">
        <v>6796</v>
      </c>
      <c r="E659" s="218">
        <v>2</v>
      </c>
      <c r="F659" s="221">
        <v>1530</v>
      </c>
      <c r="G659" s="221">
        <f t="shared" si="11"/>
        <v>3060</v>
      </c>
      <c r="H659" s="218">
        <v>41480</v>
      </c>
      <c r="I659" s="220">
        <v>46098</v>
      </c>
      <c r="J659" s="222" t="s">
        <v>11409</v>
      </c>
      <c r="K659" s="195" t="s">
        <v>11406</v>
      </c>
      <c r="L659" s="161"/>
      <c r="M659" s="117"/>
      <c r="N659" s="352"/>
    </row>
    <row r="660" spans="1:14" hidden="1" x14ac:dyDescent="0.25">
      <c r="A660" s="224" t="s">
        <v>18051</v>
      </c>
      <c r="B660" s="225">
        <v>46096</v>
      </c>
      <c r="C660" s="218">
        <v>1519101550</v>
      </c>
      <c r="D660" s="260" t="s">
        <v>6520</v>
      </c>
      <c r="E660" s="218">
        <v>4</v>
      </c>
      <c r="F660" s="221">
        <v>855</v>
      </c>
      <c r="G660" s="221">
        <f t="shared" si="11"/>
        <v>3420</v>
      </c>
      <c r="H660" s="218">
        <v>41481</v>
      </c>
      <c r="I660" s="220">
        <v>46098</v>
      </c>
      <c r="J660" s="222" t="s">
        <v>11417</v>
      </c>
      <c r="K660" s="195" t="s">
        <v>11406</v>
      </c>
      <c r="L660" s="161"/>
      <c r="M660" s="117"/>
      <c r="N660" s="352"/>
    </row>
    <row r="661" spans="1:14" hidden="1" x14ac:dyDescent="0.25">
      <c r="A661" s="224" t="s">
        <v>18052</v>
      </c>
      <c r="B661" s="225">
        <v>46096</v>
      </c>
      <c r="C661" s="218">
        <v>1519101370</v>
      </c>
      <c r="D661" s="260" t="s">
        <v>11421</v>
      </c>
      <c r="E661" s="218">
        <v>2</v>
      </c>
      <c r="F661" s="221">
        <v>1424</v>
      </c>
      <c r="G661" s="221">
        <f t="shared" si="11"/>
        <v>2848</v>
      </c>
      <c r="H661" s="218">
        <v>41496</v>
      </c>
      <c r="I661" s="220">
        <v>46099</v>
      </c>
      <c r="J661" s="222" t="s">
        <v>15668</v>
      </c>
      <c r="K661" s="195" t="s">
        <v>11406</v>
      </c>
      <c r="L661" s="161"/>
      <c r="M661" s="117"/>
      <c r="N661" s="352"/>
    </row>
    <row r="662" spans="1:14" hidden="1" x14ac:dyDescent="0.25">
      <c r="A662" s="224" t="s">
        <v>18052</v>
      </c>
      <c r="B662" s="225">
        <v>46096</v>
      </c>
      <c r="C662" s="218">
        <v>1523100170</v>
      </c>
      <c r="D662" s="260" t="s">
        <v>6794</v>
      </c>
      <c r="E662" s="218">
        <v>50</v>
      </c>
      <c r="F662" s="221">
        <v>10</v>
      </c>
      <c r="G662" s="221">
        <f t="shared" si="11"/>
        <v>500</v>
      </c>
      <c r="H662" s="218">
        <v>41496</v>
      </c>
      <c r="I662" s="220">
        <v>46099</v>
      </c>
      <c r="J662" s="222" t="s">
        <v>15668</v>
      </c>
      <c r="K662" s="195" t="s">
        <v>11406</v>
      </c>
      <c r="L662" s="161"/>
      <c r="M662" s="117"/>
      <c r="N662" s="352"/>
    </row>
    <row r="663" spans="1:14" hidden="1" x14ac:dyDescent="0.25">
      <c r="A663" s="224" t="s">
        <v>18052</v>
      </c>
      <c r="B663" s="225">
        <v>46096</v>
      </c>
      <c r="C663" s="218">
        <v>1519100940</v>
      </c>
      <c r="D663" s="260" t="s">
        <v>204</v>
      </c>
      <c r="E663" s="218">
        <v>3</v>
      </c>
      <c r="F663" s="221">
        <v>19</v>
      </c>
      <c r="G663" s="221">
        <f t="shared" si="11"/>
        <v>57</v>
      </c>
      <c r="H663" s="218">
        <v>41496</v>
      </c>
      <c r="I663" s="220">
        <v>46099</v>
      </c>
      <c r="J663" s="222" t="s">
        <v>15668</v>
      </c>
      <c r="K663" s="195" t="s">
        <v>11406</v>
      </c>
      <c r="L663" s="161"/>
      <c r="M663" s="117"/>
      <c r="N663" s="352"/>
    </row>
    <row r="664" spans="1:14" hidden="1" x14ac:dyDescent="0.25">
      <c r="A664" s="224" t="s">
        <v>18052</v>
      </c>
      <c r="B664" s="225">
        <v>46096</v>
      </c>
      <c r="C664" s="218">
        <v>1519103910</v>
      </c>
      <c r="D664" s="260" t="s">
        <v>387</v>
      </c>
      <c r="E664" s="218">
        <v>1</v>
      </c>
      <c r="F664" s="221">
        <v>9419</v>
      </c>
      <c r="G664" s="221">
        <f t="shared" si="11"/>
        <v>9419</v>
      </c>
      <c r="H664" s="218">
        <v>41496</v>
      </c>
      <c r="I664" s="220">
        <v>46099</v>
      </c>
      <c r="J664" s="222" t="s">
        <v>15668</v>
      </c>
      <c r="K664" s="195" t="s">
        <v>11406</v>
      </c>
      <c r="L664" s="161"/>
      <c r="M664" s="117"/>
      <c r="N664" s="352"/>
    </row>
    <row r="665" spans="1:14" hidden="1" x14ac:dyDescent="0.25">
      <c r="A665" s="224" t="s">
        <v>18052</v>
      </c>
      <c r="B665" s="225">
        <v>46096</v>
      </c>
      <c r="C665" s="218">
        <v>1515100260</v>
      </c>
      <c r="D665" s="260" t="s">
        <v>9727</v>
      </c>
      <c r="E665" s="218">
        <v>1</v>
      </c>
      <c r="F665" s="221">
        <v>3402</v>
      </c>
      <c r="G665" s="221">
        <f t="shared" si="11"/>
        <v>3402</v>
      </c>
      <c r="H665" s="218">
        <v>41496</v>
      </c>
      <c r="I665" s="220">
        <v>46099</v>
      </c>
      <c r="J665" s="222" t="s">
        <v>15668</v>
      </c>
      <c r="K665" s="195" t="s">
        <v>11406</v>
      </c>
      <c r="L665" s="161"/>
      <c r="M665" s="117"/>
      <c r="N665" s="352"/>
    </row>
    <row r="666" spans="1:14" hidden="1" x14ac:dyDescent="0.25">
      <c r="A666" s="224" t="s">
        <v>18052</v>
      </c>
      <c r="B666" s="225">
        <v>46096</v>
      </c>
      <c r="C666" s="218">
        <v>1515100080</v>
      </c>
      <c r="D666" s="260" t="s">
        <v>7437</v>
      </c>
      <c r="E666" s="218">
        <v>4</v>
      </c>
      <c r="F666" s="221">
        <v>739</v>
      </c>
      <c r="G666" s="221">
        <f t="shared" si="11"/>
        <v>2956</v>
      </c>
      <c r="H666" s="218">
        <v>41496</v>
      </c>
      <c r="I666" s="220">
        <v>46099</v>
      </c>
      <c r="J666" s="222" t="s">
        <v>15668</v>
      </c>
      <c r="K666" s="195" t="s">
        <v>11406</v>
      </c>
      <c r="L666" s="161"/>
      <c r="M666" s="117"/>
      <c r="N666" s="352"/>
    </row>
    <row r="667" spans="1:14" hidden="1" x14ac:dyDescent="0.25">
      <c r="A667" s="224" t="s">
        <v>18052</v>
      </c>
      <c r="B667" s="225">
        <v>46096</v>
      </c>
      <c r="C667" s="218">
        <v>1519101450</v>
      </c>
      <c r="D667" s="260" t="s">
        <v>9062</v>
      </c>
      <c r="E667" s="218">
        <v>3</v>
      </c>
      <c r="F667" s="221">
        <v>151</v>
      </c>
      <c r="G667" s="221">
        <f t="shared" si="11"/>
        <v>453</v>
      </c>
      <c r="H667" s="218">
        <v>41496</v>
      </c>
      <c r="I667" s="220">
        <v>46099</v>
      </c>
      <c r="J667" s="222" t="s">
        <v>15668</v>
      </c>
      <c r="K667" s="195" t="s">
        <v>11406</v>
      </c>
      <c r="L667" s="161"/>
      <c r="M667" s="117"/>
      <c r="N667" s="352"/>
    </row>
    <row r="668" spans="1:14" hidden="1" x14ac:dyDescent="0.25">
      <c r="A668" s="224" t="s">
        <v>18075</v>
      </c>
      <c r="B668" s="225">
        <v>46101</v>
      </c>
      <c r="C668" s="218">
        <v>1318105370</v>
      </c>
      <c r="D668" s="260" t="s">
        <v>7235</v>
      </c>
      <c r="E668" s="218">
        <v>5</v>
      </c>
      <c r="F668" s="221">
        <v>301</v>
      </c>
      <c r="G668" s="221">
        <f t="shared" si="11"/>
        <v>1505</v>
      </c>
      <c r="H668" s="218">
        <v>41560</v>
      </c>
      <c r="I668" s="220">
        <v>46106</v>
      </c>
      <c r="J668" s="199" t="s">
        <v>11414</v>
      </c>
      <c r="K668" s="195" t="s">
        <v>11406</v>
      </c>
      <c r="L668" s="161"/>
      <c r="M668" s="117"/>
      <c r="N668" s="352"/>
    </row>
    <row r="669" spans="1:14" hidden="1" x14ac:dyDescent="0.25">
      <c r="A669" s="224" t="s">
        <v>18146</v>
      </c>
      <c r="B669" s="225">
        <v>46105</v>
      </c>
      <c r="C669" s="218">
        <v>1120100050</v>
      </c>
      <c r="D669" s="260" t="s">
        <v>7612</v>
      </c>
      <c r="E669" s="218">
        <v>1</v>
      </c>
      <c r="F669" s="221">
        <v>713</v>
      </c>
      <c r="G669" s="221">
        <f t="shared" si="11"/>
        <v>713</v>
      </c>
      <c r="H669" s="218">
        <v>41575</v>
      </c>
      <c r="I669" s="220">
        <v>46106</v>
      </c>
      <c r="J669" s="222" t="s">
        <v>11411</v>
      </c>
      <c r="K669" s="195" t="s">
        <v>11406</v>
      </c>
      <c r="L669" s="161" t="s">
        <v>18145</v>
      </c>
      <c r="M669" s="117" t="s">
        <v>10282</v>
      </c>
      <c r="N669" s="352">
        <v>46062</v>
      </c>
    </row>
    <row r="670" spans="1:14" hidden="1" x14ac:dyDescent="0.25">
      <c r="A670" s="224" t="s">
        <v>18097</v>
      </c>
      <c r="B670" s="225">
        <v>46106</v>
      </c>
      <c r="C670" s="218">
        <v>1248102000</v>
      </c>
      <c r="D670" s="260" t="s">
        <v>18091</v>
      </c>
      <c r="E670" s="218">
        <v>1</v>
      </c>
      <c r="F670" s="221">
        <v>43</v>
      </c>
      <c r="G670" s="221">
        <f t="shared" si="11"/>
        <v>43</v>
      </c>
      <c r="H670" s="218">
        <v>41581</v>
      </c>
      <c r="I670" s="220">
        <v>46107</v>
      </c>
      <c r="J670" s="222" t="s">
        <v>15602</v>
      </c>
      <c r="K670" s="195" t="s">
        <v>12161</v>
      </c>
      <c r="L670" s="161"/>
      <c r="M670" s="117"/>
      <c r="N670" s="352"/>
    </row>
    <row r="671" spans="1:14" hidden="1" x14ac:dyDescent="0.25">
      <c r="A671" s="224" t="s">
        <v>18097</v>
      </c>
      <c r="B671" s="225">
        <v>46106</v>
      </c>
      <c r="C671" s="218">
        <v>1211104230</v>
      </c>
      <c r="D671" s="260" t="s">
        <v>18093</v>
      </c>
      <c r="E671" s="218">
        <v>1</v>
      </c>
      <c r="F671" s="221">
        <v>3929</v>
      </c>
      <c r="G671" s="221">
        <f t="shared" si="11"/>
        <v>3929</v>
      </c>
      <c r="H671" s="218">
        <v>41581</v>
      </c>
      <c r="I671" s="220">
        <v>46107</v>
      </c>
      <c r="J671" s="222" t="s">
        <v>15602</v>
      </c>
      <c r="K671" s="195" t="s">
        <v>12161</v>
      </c>
      <c r="L671" s="161"/>
      <c r="M671" s="117"/>
      <c r="N671" s="352"/>
    </row>
    <row r="672" spans="1:14" hidden="1" x14ac:dyDescent="0.25">
      <c r="A672" s="224" t="s">
        <v>18097</v>
      </c>
      <c r="B672" s="225">
        <v>46106</v>
      </c>
      <c r="C672" s="218">
        <v>1220103200</v>
      </c>
      <c r="D672" s="260" t="s">
        <v>18095</v>
      </c>
      <c r="E672" s="218">
        <v>16</v>
      </c>
      <c r="F672" s="221">
        <v>33</v>
      </c>
      <c r="G672" s="221">
        <f t="shared" si="11"/>
        <v>528</v>
      </c>
      <c r="H672" s="218">
        <v>41582</v>
      </c>
      <c r="I672" s="220">
        <v>46107</v>
      </c>
      <c r="J672" s="199" t="s">
        <v>11414</v>
      </c>
      <c r="K672" s="195" t="s">
        <v>11406</v>
      </c>
      <c r="L672" s="161"/>
      <c r="M672" s="117"/>
      <c r="N672" s="352"/>
    </row>
    <row r="673" spans="1:14" hidden="1" x14ac:dyDescent="0.25">
      <c r="A673" s="224" t="s">
        <v>18138</v>
      </c>
      <c r="B673" s="225">
        <v>46111</v>
      </c>
      <c r="C673" s="218">
        <v>1318102300</v>
      </c>
      <c r="D673" s="260" t="s">
        <v>17922</v>
      </c>
      <c r="E673" s="218">
        <v>5</v>
      </c>
      <c r="F673" s="221">
        <v>301</v>
      </c>
      <c r="G673" s="216">
        <f t="shared" si="11"/>
        <v>1505</v>
      </c>
      <c r="H673" s="218">
        <v>41694</v>
      </c>
      <c r="I673" s="220">
        <v>46114</v>
      </c>
      <c r="J673" s="222" t="s">
        <v>11411</v>
      </c>
      <c r="K673" s="195" t="s">
        <v>11803</v>
      </c>
      <c r="L673" s="161"/>
      <c r="M673" s="117"/>
      <c r="N673" s="352"/>
    </row>
    <row r="674" spans="1:14" hidden="1" x14ac:dyDescent="0.25">
      <c r="A674" s="218" t="s">
        <v>18149</v>
      </c>
      <c r="B674" s="220">
        <v>46118</v>
      </c>
      <c r="C674" s="218">
        <v>1112103360</v>
      </c>
      <c r="D674" s="219" t="s">
        <v>7024</v>
      </c>
      <c r="E674" s="218">
        <v>32</v>
      </c>
      <c r="F674" s="221">
        <v>8565</v>
      </c>
      <c r="G674" s="221">
        <f t="shared" si="11"/>
        <v>274080</v>
      </c>
      <c r="H674" s="218"/>
      <c r="I674" s="220"/>
      <c r="J674" s="222" t="s">
        <v>15668</v>
      </c>
      <c r="K674" s="195" t="s">
        <v>11406</v>
      </c>
      <c r="L674" s="116"/>
      <c r="M674" s="117" t="s">
        <v>18399</v>
      </c>
      <c r="N674" s="352">
        <v>46148</v>
      </c>
    </row>
    <row r="675" spans="1:14" hidden="1" x14ac:dyDescent="0.25">
      <c r="A675" s="218" t="s">
        <v>18149</v>
      </c>
      <c r="B675" s="220">
        <v>46118</v>
      </c>
      <c r="C675" s="218">
        <v>1112103370</v>
      </c>
      <c r="D675" s="219" t="s">
        <v>7022</v>
      </c>
      <c r="E675" s="218">
        <v>32</v>
      </c>
      <c r="F675" s="221">
        <v>9291</v>
      </c>
      <c r="G675" s="221">
        <f t="shared" si="11"/>
        <v>297312</v>
      </c>
      <c r="H675" s="218"/>
      <c r="I675" s="220"/>
      <c r="J675" s="222" t="s">
        <v>15668</v>
      </c>
      <c r="K675" s="195" t="s">
        <v>11406</v>
      </c>
      <c r="L675" s="116"/>
      <c r="M675" s="117" t="s">
        <v>18399</v>
      </c>
      <c r="N675" s="352">
        <v>46148</v>
      </c>
    </row>
    <row r="676" spans="1:14" x14ac:dyDescent="0.25">
      <c r="A676" s="224" t="s">
        <v>18177</v>
      </c>
      <c r="B676" s="225">
        <v>46120</v>
      </c>
      <c r="C676" s="218">
        <v>1518100270</v>
      </c>
      <c r="D676" s="243" t="s">
        <v>6809</v>
      </c>
      <c r="E676" s="218">
        <v>1</v>
      </c>
      <c r="F676" s="221">
        <v>212.9</v>
      </c>
      <c r="G676" s="221">
        <f t="shared" si="11"/>
        <v>212.9</v>
      </c>
      <c r="H676" s="218">
        <v>41718</v>
      </c>
      <c r="I676" s="220">
        <v>46122</v>
      </c>
      <c r="J676" s="222" t="s">
        <v>16416</v>
      </c>
      <c r="K676" s="115" t="s">
        <v>15847</v>
      </c>
      <c r="L676" s="161"/>
      <c r="M676" s="117" t="s">
        <v>8963</v>
      </c>
      <c r="N676" s="352" t="s">
        <v>10523</v>
      </c>
    </row>
    <row r="677" spans="1:14" hidden="1" x14ac:dyDescent="0.25">
      <c r="A677" s="224" t="s">
        <v>18177</v>
      </c>
      <c r="B677" s="225">
        <v>46120</v>
      </c>
      <c r="C677" s="218">
        <v>1518100280</v>
      </c>
      <c r="D677" s="215" t="s">
        <v>6427</v>
      </c>
      <c r="E677" s="218">
        <v>2</v>
      </c>
      <c r="F677" s="221">
        <v>386.33</v>
      </c>
      <c r="G677" s="216">
        <f t="shared" si="11"/>
        <v>772.66</v>
      </c>
      <c r="H677" s="218">
        <v>41719</v>
      </c>
      <c r="I677" s="220">
        <v>46122</v>
      </c>
      <c r="J677" s="222" t="s">
        <v>11411</v>
      </c>
      <c r="K677" s="195" t="s">
        <v>11803</v>
      </c>
      <c r="L677" s="161"/>
      <c r="M677" s="117" t="s">
        <v>8963</v>
      </c>
      <c r="N677" s="352" t="s">
        <v>10002</v>
      </c>
    </row>
    <row r="678" spans="1:14" hidden="1" x14ac:dyDescent="0.25">
      <c r="A678" s="224" t="s">
        <v>18185</v>
      </c>
      <c r="B678" s="225">
        <v>46121</v>
      </c>
      <c r="C678" s="218">
        <v>1214102190</v>
      </c>
      <c r="D678" s="243" t="s">
        <v>18183</v>
      </c>
      <c r="E678" s="218">
        <v>2</v>
      </c>
      <c r="F678" s="221">
        <v>1054.93</v>
      </c>
      <c r="G678" s="221">
        <f t="shared" si="11"/>
        <v>2109.86</v>
      </c>
      <c r="H678" s="218">
        <v>41706</v>
      </c>
      <c r="I678" s="220">
        <v>46121</v>
      </c>
      <c r="J678" s="222" t="s">
        <v>15602</v>
      </c>
      <c r="K678" s="195" t="s">
        <v>12161</v>
      </c>
      <c r="L678" s="161" t="s">
        <v>18292</v>
      </c>
      <c r="M678" s="117" t="s">
        <v>10282</v>
      </c>
      <c r="N678" s="352">
        <v>46132</v>
      </c>
    </row>
    <row r="679" spans="1:14" hidden="1" x14ac:dyDescent="0.25">
      <c r="A679" s="218" t="s">
        <v>18213</v>
      </c>
      <c r="B679" s="220">
        <v>46122</v>
      </c>
      <c r="C679" s="218">
        <v>1312101850</v>
      </c>
      <c r="D679" s="219" t="s">
        <v>18214</v>
      </c>
      <c r="E679" s="218">
        <v>300</v>
      </c>
      <c r="F679" s="221">
        <v>13.8</v>
      </c>
      <c r="G679" s="221">
        <f t="shared" si="11"/>
        <v>4140</v>
      </c>
      <c r="H679" s="218">
        <v>41756</v>
      </c>
      <c r="I679" s="220">
        <v>46126</v>
      </c>
      <c r="J679" s="222" t="s">
        <v>17966</v>
      </c>
      <c r="K679" s="195" t="s">
        <v>11406</v>
      </c>
      <c r="L679" s="116"/>
      <c r="M679" s="117"/>
      <c r="N679" s="352"/>
    </row>
    <row r="680" spans="1:14" hidden="1" x14ac:dyDescent="0.25">
      <c r="A680" s="218" t="s">
        <v>18213</v>
      </c>
      <c r="B680" s="220">
        <v>46122</v>
      </c>
      <c r="C680" s="218">
        <v>1312101860</v>
      </c>
      <c r="D680" s="219" t="s">
        <v>18215</v>
      </c>
      <c r="E680" s="218">
        <v>300</v>
      </c>
      <c r="F680" s="221">
        <v>16.8</v>
      </c>
      <c r="G680" s="221">
        <f t="shared" si="11"/>
        <v>5040</v>
      </c>
      <c r="H680" s="218">
        <v>41756</v>
      </c>
      <c r="I680" s="220">
        <v>46126</v>
      </c>
      <c r="J680" s="222" t="s">
        <v>17966</v>
      </c>
      <c r="K680" s="195" t="s">
        <v>11406</v>
      </c>
      <c r="L680" s="116"/>
      <c r="M680" s="117"/>
      <c r="N680" s="352"/>
    </row>
    <row r="681" spans="1:14" hidden="1" x14ac:dyDescent="0.25">
      <c r="A681" s="218" t="s">
        <v>18246</v>
      </c>
      <c r="B681" s="220">
        <v>46123</v>
      </c>
      <c r="C681" s="218">
        <v>1224100420</v>
      </c>
      <c r="D681" s="219" t="s">
        <v>18218</v>
      </c>
      <c r="E681" s="218">
        <v>2</v>
      </c>
      <c r="F681" s="221">
        <v>14</v>
      </c>
      <c r="G681" s="221">
        <f t="shared" si="11"/>
        <v>28</v>
      </c>
      <c r="H681" s="218"/>
      <c r="I681" s="220"/>
      <c r="J681" s="222"/>
      <c r="K681" s="195"/>
      <c r="L681" s="116"/>
      <c r="M681" s="117"/>
      <c r="N681" s="352"/>
    </row>
    <row r="682" spans="1:14" hidden="1" x14ac:dyDescent="0.25">
      <c r="A682" s="218" t="s">
        <v>18246</v>
      </c>
      <c r="B682" s="220">
        <v>46123</v>
      </c>
      <c r="C682" s="218">
        <v>1211104300</v>
      </c>
      <c r="D682" s="219" t="s">
        <v>18220</v>
      </c>
      <c r="E682" s="218">
        <v>1</v>
      </c>
      <c r="F682" s="221">
        <v>1298</v>
      </c>
      <c r="G682" s="221">
        <f t="shared" si="11"/>
        <v>1298</v>
      </c>
      <c r="H682" s="218"/>
      <c r="I682" s="220"/>
      <c r="J682" s="222"/>
      <c r="K682" s="195"/>
      <c r="L682" s="116"/>
      <c r="M682" s="117"/>
      <c r="N682" s="352"/>
    </row>
    <row r="683" spans="1:14" hidden="1" x14ac:dyDescent="0.25">
      <c r="A683" s="218" t="s">
        <v>18246</v>
      </c>
      <c r="B683" s="220">
        <v>46123</v>
      </c>
      <c r="C683" s="218">
        <v>1211104310</v>
      </c>
      <c r="D683" s="219" t="s">
        <v>18223</v>
      </c>
      <c r="E683" s="218">
        <v>1</v>
      </c>
      <c r="F683" s="221">
        <v>120</v>
      </c>
      <c r="G683" s="221">
        <f t="shared" si="11"/>
        <v>120</v>
      </c>
      <c r="H683" s="218">
        <v>41776</v>
      </c>
      <c r="I683" s="220">
        <v>46127</v>
      </c>
      <c r="J683" s="222" t="s">
        <v>11414</v>
      </c>
      <c r="K683" s="195" t="s">
        <v>11406</v>
      </c>
      <c r="L683" s="116"/>
      <c r="M683" s="117"/>
      <c r="N683" s="352"/>
    </row>
    <row r="684" spans="1:14" hidden="1" x14ac:dyDescent="0.25">
      <c r="A684" s="218" t="s">
        <v>18246</v>
      </c>
      <c r="B684" s="220">
        <v>46123</v>
      </c>
      <c r="C684" s="218">
        <v>1235102200</v>
      </c>
      <c r="D684" s="219" t="s">
        <v>18225</v>
      </c>
      <c r="E684" s="218">
        <v>4</v>
      </c>
      <c r="F684" s="221">
        <v>157</v>
      </c>
      <c r="G684" s="221">
        <f t="shared" si="11"/>
        <v>628</v>
      </c>
      <c r="H684" s="218">
        <v>41776</v>
      </c>
      <c r="I684" s="220">
        <v>46127</v>
      </c>
      <c r="J684" s="222" t="s">
        <v>11414</v>
      </c>
      <c r="K684" s="195" t="s">
        <v>11406</v>
      </c>
      <c r="L684" s="116"/>
      <c r="M684" s="117"/>
      <c r="N684" s="352"/>
    </row>
    <row r="685" spans="1:14" hidden="1" x14ac:dyDescent="0.25">
      <c r="A685" s="218" t="s">
        <v>18246</v>
      </c>
      <c r="B685" s="220">
        <v>46123</v>
      </c>
      <c r="C685" s="218">
        <v>1235102190</v>
      </c>
      <c r="D685" s="219" t="s">
        <v>18227</v>
      </c>
      <c r="E685" s="218">
        <v>3</v>
      </c>
      <c r="F685" s="221">
        <v>157</v>
      </c>
      <c r="G685" s="221">
        <f t="shared" si="11"/>
        <v>471</v>
      </c>
      <c r="H685" s="218">
        <v>41776</v>
      </c>
      <c r="I685" s="220">
        <v>46127</v>
      </c>
      <c r="J685" s="222" t="s">
        <v>11414</v>
      </c>
      <c r="K685" s="195" t="s">
        <v>11406</v>
      </c>
      <c r="L685" s="116"/>
      <c r="M685" s="117"/>
      <c r="N685" s="352"/>
    </row>
    <row r="686" spans="1:14" hidden="1" x14ac:dyDescent="0.25">
      <c r="A686" s="218" t="s">
        <v>18246</v>
      </c>
      <c r="B686" s="220">
        <v>46123</v>
      </c>
      <c r="C686" s="218">
        <v>1324105700</v>
      </c>
      <c r="D686" s="219" t="s">
        <v>18229</v>
      </c>
      <c r="E686" s="218">
        <v>5</v>
      </c>
      <c r="F686" s="221">
        <v>18</v>
      </c>
      <c r="G686" s="221">
        <f t="shared" si="11"/>
        <v>90</v>
      </c>
      <c r="H686" s="218"/>
      <c r="I686" s="220"/>
      <c r="J686" s="222"/>
      <c r="K686" s="195"/>
      <c r="L686" s="116"/>
      <c r="M686" s="117"/>
      <c r="N686" s="352"/>
    </row>
    <row r="687" spans="1:14" hidden="1" x14ac:dyDescent="0.25">
      <c r="A687" s="218" t="s">
        <v>18246</v>
      </c>
      <c r="B687" s="220">
        <v>46123</v>
      </c>
      <c r="C687" s="218">
        <v>1226102650</v>
      </c>
      <c r="D687" s="219" t="s">
        <v>18236</v>
      </c>
      <c r="E687" s="218">
        <v>2</v>
      </c>
      <c r="F687" s="221">
        <v>22</v>
      </c>
      <c r="G687" s="221">
        <f t="shared" si="11"/>
        <v>44</v>
      </c>
      <c r="H687" s="218"/>
      <c r="I687" s="220"/>
      <c r="J687" s="222"/>
      <c r="K687" s="195"/>
      <c r="L687" s="116"/>
      <c r="M687" s="117"/>
      <c r="N687" s="352"/>
    </row>
    <row r="688" spans="1:14" hidden="1" x14ac:dyDescent="0.25">
      <c r="A688" s="218" t="s">
        <v>18246</v>
      </c>
      <c r="B688" s="220">
        <v>46123</v>
      </c>
      <c r="C688" s="218">
        <v>1324105710</v>
      </c>
      <c r="D688" s="219" t="s">
        <v>18231</v>
      </c>
      <c r="E688" s="218">
        <v>2</v>
      </c>
      <c r="F688" s="221">
        <v>21</v>
      </c>
      <c r="G688" s="221">
        <f t="shared" si="11"/>
        <v>42</v>
      </c>
      <c r="H688" s="218"/>
      <c r="I688" s="220"/>
      <c r="J688" s="222"/>
      <c r="K688" s="195"/>
      <c r="L688" s="116"/>
      <c r="M688" s="117"/>
      <c r="N688" s="352"/>
    </row>
    <row r="689" spans="1:14" hidden="1" x14ac:dyDescent="0.25">
      <c r="A689" s="218" t="s">
        <v>18246</v>
      </c>
      <c r="B689" s="220">
        <v>46123</v>
      </c>
      <c r="C689" s="218">
        <v>1226102660</v>
      </c>
      <c r="D689" s="219" t="s">
        <v>18238</v>
      </c>
      <c r="E689" s="218">
        <v>10</v>
      </c>
      <c r="F689" s="221">
        <v>29</v>
      </c>
      <c r="G689" s="221">
        <f t="shared" si="11"/>
        <v>290</v>
      </c>
      <c r="H689" s="218"/>
      <c r="I689" s="220"/>
      <c r="J689" s="222"/>
      <c r="K689" s="195"/>
      <c r="L689" s="116"/>
      <c r="M689" s="117"/>
      <c r="N689" s="352"/>
    </row>
    <row r="690" spans="1:14" hidden="1" x14ac:dyDescent="0.25">
      <c r="A690" s="218" t="s">
        <v>18246</v>
      </c>
      <c r="B690" s="220">
        <v>46123</v>
      </c>
      <c r="C690" s="218">
        <v>1226102670</v>
      </c>
      <c r="D690" s="219" t="s">
        <v>18240</v>
      </c>
      <c r="E690" s="218">
        <v>20</v>
      </c>
      <c r="F690" s="221">
        <v>14</v>
      </c>
      <c r="G690" s="221">
        <f t="shared" si="11"/>
        <v>280</v>
      </c>
      <c r="H690" s="218"/>
      <c r="I690" s="220"/>
      <c r="J690" s="222"/>
      <c r="K690" s="195"/>
      <c r="L690" s="116"/>
      <c r="M690" s="117"/>
      <c r="N690" s="352"/>
    </row>
    <row r="691" spans="1:14" hidden="1" x14ac:dyDescent="0.25">
      <c r="A691" s="218" t="s">
        <v>18246</v>
      </c>
      <c r="B691" s="220">
        <v>46123</v>
      </c>
      <c r="C691" s="218">
        <v>1226102680</v>
      </c>
      <c r="D691" s="219" t="s">
        <v>18241</v>
      </c>
      <c r="E691" s="218">
        <v>20</v>
      </c>
      <c r="F691" s="221">
        <v>14</v>
      </c>
      <c r="G691" s="221">
        <f t="shared" si="11"/>
        <v>280</v>
      </c>
      <c r="H691" s="218"/>
      <c r="I691" s="220"/>
      <c r="J691" s="222"/>
      <c r="K691" s="195"/>
      <c r="L691" s="116"/>
      <c r="M691" s="117"/>
      <c r="N691" s="352"/>
    </row>
    <row r="692" spans="1:14" hidden="1" x14ac:dyDescent="0.25">
      <c r="A692" s="218" t="s">
        <v>18246</v>
      </c>
      <c r="B692" s="220">
        <v>46123</v>
      </c>
      <c r="C692" s="218">
        <v>1226102690</v>
      </c>
      <c r="D692" s="219" t="s">
        <v>18244</v>
      </c>
      <c r="E692" s="218">
        <v>10</v>
      </c>
      <c r="F692" s="221">
        <v>10</v>
      </c>
      <c r="G692" s="221">
        <f t="shared" si="11"/>
        <v>100</v>
      </c>
      <c r="H692" s="218"/>
      <c r="I692" s="220"/>
      <c r="J692" s="222"/>
      <c r="K692" s="195"/>
      <c r="L692" s="116"/>
      <c r="M692" s="117"/>
      <c r="N692" s="352"/>
    </row>
    <row r="693" spans="1:14" hidden="1" x14ac:dyDescent="0.25">
      <c r="A693" s="218" t="s">
        <v>18247</v>
      </c>
      <c r="B693" s="220">
        <v>46124</v>
      </c>
      <c r="C693" s="218">
        <v>1112100610</v>
      </c>
      <c r="D693" s="219" t="s">
        <v>7404</v>
      </c>
      <c r="E693" s="218">
        <v>1000</v>
      </c>
      <c r="F693" s="221">
        <v>0.1</v>
      </c>
      <c r="G693" s="221">
        <f t="shared" si="11"/>
        <v>100</v>
      </c>
      <c r="H693" s="218">
        <v>42007</v>
      </c>
      <c r="I693" s="220">
        <v>46153</v>
      </c>
      <c r="J693" s="222" t="s">
        <v>15668</v>
      </c>
      <c r="K693" s="195" t="s">
        <v>11406</v>
      </c>
      <c r="L693" s="116"/>
      <c r="M693" s="117" t="s">
        <v>8963</v>
      </c>
      <c r="N693" s="352" t="s">
        <v>10526</v>
      </c>
    </row>
    <row r="694" spans="1:14" hidden="1" x14ac:dyDescent="0.25">
      <c r="A694" s="218" t="s">
        <v>18247</v>
      </c>
      <c r="B694" s="220">
        <v>46124</v>
      </c>
      <c r="C694" s="218">
        <v>1318104850</v>
      </c>
      <c r="D694" s="219" t="s">
        <v>17408</v>
      </c>
      <c r="E694" s="218">
        <v>2</v>
      </c>
      <c r="F694" s="221">
        <v>339</v>
      </c>
      <c r="G694" s="221">
        <f t="shared" si="11"/>
        <v>678</v>
      </c>
      <c r="H694" s="218">
        <v>42008</v>
      </c>
      <c r="I694" s="220">
        <v>46153</v>
      </c>
      <c r="J694" s="222" t="s">
        <v>11414</v>
      </c>
      <c r="K694" s="195" t="s">
        <v>11406</v>
      </c>
      <c r="L694" s="116"/>
      <c r="M694" s="117"/>
      <c r="N694" s="352" t="s">
        <v>10099</v>
      </c>
    </row>
    <row r="695" spans="1:14" hidden="1" x14ac:dyDescent="0.25">
      <c r="A695" s="224" t="s">
        <v>18263</v>
      </c>
      <c r="B695" s="225">
        <v>46125</v>
      </c>
      <c r="C695" s="218">
        <v>1235100040</v>
      </c>
      <c r="D695" s="260" t="s">
        <v>18264</v>
      </c>
      <c r="E695" s="218">
        <v>1000</v>
      </c>
      <c r="F695" s="221">
        <v>0.6</v>
      </c>
      <c r="G695" s="216">
        <f t="shared" si="11"/>
        <v>600</v>
      </c>
      <c r="H695" s="218">
        <v>41757</v>
      </c>
      <c r="I695" s="220">
        <v>46126</v>
      </c>
      <c r="J695" s="222" t="s">
        <v>11590</v>
      </c>
      <c r="K695" s="195" t="s">
        <v>11406</v>
      </c>
      <c r="L695" s="161"/>
      <c r="M695" s="117"/>
      <c r="N695" s="352"/>
    </row>
    <row r="696" spans="1:14" hidden="1" x14ac:dyDescent="0.25">
      <c r="A696" s="218" t="s">
        <v>18287</v>
      </c>
      <c r="B696" s="220">
        <v>46128</v>
      </c>
      <c r="C696" s="218">
        <v>1523100670</v>
      </c>
      <c r="D696" s="219" t="s">
        <v>6681</v>
      </c>
      <c r="E696" s="218">
        <v>100</v>
      </c>
      <c r="F696" s="221">
        <v>18.28</v>
      </c>
      <c r="G696" s="221">
        <f t="shared" si="11"/>
        <v>1828</v>
      </c>
      <c r="H696" s="218">
        <v>41852</v>
      </c>
      <c r="I696" s="220">
        <v>46135</v>
      </c>
      <c r="J696" s="222" t="s">
        <v>11414</v>
      </c>
      <c r="K696" s="195" t="s">
        <v>11406</v>
      </c>
      <c r="L696" s="116"/>
      <c r="M696" s="117"/>
      <c r="N696" s="352"/>
    </row>
    <row r="697" spans="1:14" hidden="1" x14ac:dyDescent="0.25">
      <c r="A697" s="218" t="s">
        <v>18298</v>
      </c>
      <c r="B697" s="220">
        <v>46129</v>
      </c>
      <c r="C697" s="218">
        <v>1216100040</v>
      </c>
      <c r="D697" s="219" t="s">
        <v>8286</v>
      </c>
      <c r="E697" s="218">
        <v>4</v>
      </c>
      <c r="F697" s="221">
        <v>174.34</v>
      </c>
      <c r="G697" s="221">
        <f t="shared" si="11"/>
        <v>697.36</v>
      </c>
      <c r="H697" s="218">
        <v>41842</v>
      </c>
      <c r="I697" s="220">
        <v>46134</v>
      </c>
      <c r="J697" s="222" t="s">
        <v>11411</v>
      </c>
      <c r="K697" s="195" t="s">
        <v>11803</v>
      </c>
      <c r="L697" s="116"/>
      <c r="M697" s="117"/>
      <c r="N697" s="352"/>
    </row>
    <row r="698" spans="1:14" hidden="1" x14ac:dyDescent="0.25">
      <c r="A698" s="218" t="s">
        <v>18291</v>
      </c>
      <c r="B698" s="220">
        <v>46132</v>
      </c>
      <c r="C698" s="218">
        <v>1515100080</v>
      </c>
      <c r="D698" s="219" t="s">
        <v>7437</v>
      </c>
      <c r="E698" s="218">
        <v>2</v>
      </c>
      <c r="F698" s="221">
        <v>991.53</v>
      </c>
      <c r="G698" s="221">
        <f t="shared" si="11"/>
        <v>1983.06</v>
      </c>
      <c r="H698" s="218">
        <v>41843</v>
      </c>
      <c r="I698" s="220">
        <v>46134</v>
      </c>
      <c r="J698" s="222" t="s">
        <v>11411</v>
      </c>
      <c r="K698" s="195" t="s">
        <v>11803</v>
      </c>
      <c r="L698" s="116"/>
      <c r="M698" s="117" t="s">
        <v>8963</v>
      </c>
      <c r="N698" s="352" t="s">
        <v>10003</v>
      </c>
    </row>
    <row r="699" spans="1:14" hidden="1" x14ac:dyDescent="0.25">
      <c r="A699" s="218" t="s">
        <v>18313</v>
      </c>
      <c r="B699" s="220">
        <v>46135</v>
      </c>
      <c r="C699" s="218">
        <v>1214102180</v>
      </c>
      <c r="D699" s="219" t="s">
        <v>17410</v>
      </c>
      <c r="E699" s="218">
        <v>1</v>
      </c>
      <c r="F699" s="221">
        <v>2389.89</v>
      </c>
      <c r="G699" s="221">
        <f t="shared" si="11"/>
        <v>2389.89</v>
      </c>
      <c r="H699" s="218">
        <v>41883</v>
      </c>
      <c r="I699" s="220">
        <v>46139</v>
      </c>
      <c r="J699" s="222" t="s">
        <v>16416</v>
      </c>
      <c r="K699" s="195" t="s">
        <v>15847</v>
      </c>
      <c r="L699" s="116"/>
      <c r="M699" s="117" t="s">
        <v>11870</v>
      </c>
      <c r="N699" s="352">
        <v>46146</v>
      </c>
    </row>
    <row r="700" spans="1:14" hidden="1" x14ac:dyDescent="0.25">
      <c r="A700" s="218" t="s">
        <v>18336</v>
      </c>
      <c r="B700" s="220">
        <v>46139</v>
      </c>
      <c r="C700" s="218">
        <v>1321100480</v>
      </c>
      <c r="D700" s="260" t="s">
        <v>6447</v>
      </c>
      <c r="E700" s="218">
        <v>60</v>
      </c>
      <c r="F700" s="221">
        <v>27</v>
      </c>
      <c r="G700" s="221">
        <f t="shared" si="11"/>
        <v>1620</v>
      </c>
      <c r="H700" s="218">
        <v>41919</v>
      </c>
      <c r="I700" s="220">
        <v>46141</v>
      </c>
      <c r="J700" s="222" t="s">
        <v>11414</v>
      </c>
      <c r="K700" s="195" t="s">
        <v>11406</v>
      </c>
      <c r="L700" s="161"/>
      <c r="M700" s="117"/>
      <c r="N700" s="352"/>
    </row>
    <row r="701" spans="1:14" hidden="1" x14ac:dyDescent="0.25">
      <c r="A701" s="218" t="s">
        <v>18335</v>
      </c>
      <c r="B701" s="220">
        <v>46139</v>
      </c>
      <c r="C701" s="218">
        <v>1318100010</v>
      </c>
      <c r="D701" s="260" t="s">
        <v>7203</v>
      </c>
      <c r="E701" s="218">
        <v>10</v>
      </c>
      <c r="F701" s="221">
        <v>17.79</v>
      </c>
      <c r="G701" s="221">
        <f t="shared" si="11"/>
        <v>177.89999999999998</v>
      </c>
      <c r="H701" s="218">
        <v>41920</v>
      </c>
      <c r="I701" s="220">
        <v>46141</v>
      </c>
      <c r="J701" s="222" t="s">
        <v>18053</v>
      </c>
      <c r="K701" s="195" t="s">
        <v>11427</v>
      </c>
      <c r="L701" s="161"/>
      <c r="M701" s="117"/>
      <c r="N701" s="352"/>
    </row>
    <row r="702" spans="1:14" hidden="1" x14ac:dyDescent="0.25">
      <c r="A702" s="218" t="s">
        <v>18335</v>
      </c>
      <c r="B702" s="220">
        <v>46139</v>
      </c>
      <c r="C702" s="218">
        <v>1318100020</v>
      </c>
      <c r="D702" s="260" t="s">
        <v>6686</v>
      </c>
      <c r="E702" s="218">
        <v>15</v>
      </c>
      <c r="F702" s="221">
        <v>37.659999999999997</v>
      </c>
      <c r="G702" s="221">
        <f t="shared" si="11"/>
        <v>564.9</v>
      </c>
      <c r="H702" s="218">
        <v>41920</v>
      </c>
      <c r="I702" s="220">
        <v>46141</v>
      </c>
      <c r="J702" s="222" t="s">
        <v>18053</v>
      </c>
      <c r="K702" s="195" t="s">
        <v>11427</v>
      </c>
      <c r="L702" s="161"/>
      <c r="M702" s="117"/>
      <c r="N702" s="352"/>
    </row>
    <row r="703" spans="1:14" hidden="1" x14ac:dyDescent="0.25">
      <c r="A703" s="218" t="s">
        <v>18339</v>
      </c>
      <c r="B703" s="220">
        <v>46139</v>
      </c>
      <c r="C703" s="218">
        <v>1518100410</v>
      </c>
      <c r="D703" s="260" t="s">
        <v>7028</v>
      </c>
      <c r="E703" s="218">
        <v>6</v>
      </c>
      <c r="F703" s="221">
        <v>135</v>
      </c>
      <c r="G703" s="221">
        <f t="shared" si="11"/>
        <v>810</v>
      </c>
      <c r="H703" s="218">
        <v>41921</v>
      </c>
      <c r="I703" s="220">
        <v>46141</v>
      </c>
      <c r="J703" s="222" t="s">
        <v>11409</v>
      </c>
      <c r="K703" s="195" t="s">
        <v>11406</v>
      </c>
      <c r="L703" s="161"/>
      <c r="M703" s="117"/>
      <c r="N703" s="352"/>
    </row>
    <row r="704" spans="1:14" hidden="1" x14ac:dyDescent="0.25">
      <c r="A704" s="218" t="s">
        <v>18339</v>
      </c>
      <c r="B704" s="220">
        <v>46139</v>
      </c>
      <c r="C704" s="218">
        <v>1518100290</v>
      </c>
      <c r="D704" s="260" t="s">
        <v>6428</v>
      </c>
      <c r="E704" s="218">
        <v>6</v>
      </c>
      <c r="F704" s="221">
        <v>242</v>
      </c>
      <c r="G704" s="221">
        <f t="shared" si="11"/>
        <v>1452</v>
      </c>
      <c r="H704" s="218">
        <v>41921</v>
      </c>
      <c r="I704" s="220">
        <v>46141</v>
      </c>
      <c r="J704" s="222" t="s">
        <v>11409</v>
      </c>
      <c r="K704" s="195" t="s">
        <v>11406</v>
      </c>
      <c r="L704" s="161"/>
      <c r="M704" s="117"/>
      <c r="N704" s="352"/>
    </row>
    <row r="705" spans="1:14" hidden="1" x14ac:dyDescent="0.25">
      <c r="A705" s="218" t="s">
        <v>18339</v>
      </c>
      <c r="B705" s="220">
        <v>46139</v>
      </c>
      <c r="C705" s="218">
        <v>1518100430</v>
      </c>
      <c r="D705" s="260" t="s">
        <v>6810</v>
      </c>
      <c r="E705" s="218">
        <v>4</v>
      </c>
      <c r="F705" s="221">
        <v>684</v>
      </c>
      <c r="G705" s="216">
        <f t="shared" si="11"/>
        <v>2736</v>
      </c>
      <c r="H705" s="218">
        <v>41921</v>
      </c>
      <c r="I705" s="220">
        <v>46141</v>
      </c>
      <c r="J705" s="222" t="s">
        <v>11409</v>
      </c>
      <c r="K705" s="195" t="s">
        <v>11406</v>
      </c>
      <c r="L705" s="161"/>
      <c r="M705" s="117"/>
      <c r="N705" s="352"/>
    </row>
    <row r="706" spans="1:14" x14ac:dyDescent="0.25">
      <c r="A706" s="218" t="s">
        <v>18339</v>
      </c>
      <c r="B706" s="220">
        <v>46139</v>
      </c>
      <c r="C706" s="218">
        <v>1518100270</v>
      </c>
      <c r="D706" s="243" t="s">
        <v>6809</v>
      </c>
      <c r="E706" s="218">
        <v>10</v>
      </c>
      <c r="F706" s="221">
        <v>200</v>
      </c>
      <c r="G706" s="221">
        <f t="shared" si="11"/>
        <v>2000</v>
      </c>
      <c r="H706" s="218">
        <v>41921</v>
      </c>
      <c r="I706" s="220">
        <v>46141</v>
      </c>
      <c r="J706" s="222" t="s">
        <v>11409</v>
      </c>
      <c r="K706" s="195" t="s">
        <v>11406</v>
      </c>
      <c r="L706" s="161"/>
      <c r="M706" s="117" t="s">
        <v>8963</v>
      </c>
      <c r="N706" s="352" t="s">
        <v>10523</v>
      </c>
    </row>
    <row r="707" spans="1:14" hidden="1" x14ac:dyDescent="0.25">
      <c r="A707" s="218" t="s">
        <v>18340</v>
      </c>
      <c r="B707" s="220">
        <v>46139</v>
      </c>
      <c r="C707" s="218">
        <v>1518100280</v>
      </c>
      <c r="D707" s="260" t="s">
        <v>6427</v>
      </c>
      <c r="E707" s="218">
        <v>6</v>
      </c>
      <c r="F707" s="221">
        <v>271</v>
      </c>
      <c r="G707" s="221">
        <f t="shared" ref="G707:G769" si="12">+E707*F707</f>
        <v>1626</v>
      </c>
      <c r="H707" s="218">
        <v>41922</v>
      </c>
      <c r="I707" s="220">
        <v>46141</v>
      </c>
      <c r="J707" s="222" t="s">
        <v>11417</v>
      </c>
      <c r="K707" s="195" t="s">
        <v>11406</v>
      </c>
      <c r="L707" s="161"/>
      <c r="M707" s="117" t="s">
        <v>8963</v>
      </c>
      <c r="N707" s="352" t="s">
        <v>10002</v>
      </c>
    </row>
    <row r="708" spans="1:14" hidden="1" x14ac:dyDescent="0.25">
      <c r="A708" s="218" t="s">
        <v>18337</v>
      </c>
      <c r="B708" s="220">
        <v>46139</v>
      </c>
      <c r="C708" s="218">
        <v>1810104150</v>
      </c>
      <c r="D708" s="260" t="s">
        <v>7706</v>
      </c>
      <c r="E708" s="218">
        <v>200</v>
      </c>
      <c r="F708" s="221">
        <v>3</v>
      </c>
      <c r="G708" s="221">
        <f t="shared" si="12"/>
        <v>600</v>
      </c>
      <c r="H708" s="218">
        <v>41923</v>
      </c>
      <c r="I708" s="220">
        <v>46141</v>
      </c>
      <c r="J708" s="222" t="s">
        <v>15668</v>
      </c>
      <c r="K708" s="115" t="s">
        <v>11406</v>
      </c>
      <c r="L708" s="161"/>
      <c r="M708" s="117"/>
      <c r="N708" s="352"/>
    </row>
    <row r="709" spans="1:14" hidden="1" x14ac:dyDescent="0.25">
      <c r="A709" s="218" t="s">
        <v>18337</v>
      </c>
      <c r="B709" s="220">
        <v>46139</v>
      </c>
      <c r="C709" s="218">
        <v>1810104390</v>
      </c>
      <c r="D709" s="260" t="s">
        <v>10532</v>
      </c>
      <c r="E709" s="218">
        <v>800</v>
      </c>
      <c r="F709" s="221">
        <v>3.41</v>
      </c>
      <c r="G709" s="221">
        <f t="shared" si="12"/>
        <v>2728</v>
      </c>
      <c r="H709" s="218">
        <v>41923</v>
      </c>
      <c r="I709" s="220">
        <v>46141</v>
      </c>
      <c r="J709" s="222" t="s">
        <v>15668</v>
      </c>
      <c r="K709" s="195" t="s">
        <v>11406</v>
      </c>
      <c r="L709" s="161"/>
      <c r="M709" s="117"/>
      <c r="N709" s="352"/>
    </row>
    <row r="710" spans="1:14" hidden="1" x14ac:dyDescent="0.25">
      <c r="A710" s="218" t="s">
        <v>18337</v>
      </c>
      <c r="B710" s="220">
        <v>46139</v>
      </c>
      <c r="C710" s="218">
        <v>1810103950</v>
      </c>
      <c r="D710" s="260" t="s">
        <v>11647</v>
      </c>
      <c r="E710" s="218">
        <v>200</v>
      </c>
      <c r="F710" s="221">
        <v>0.39</v>
      </c>
      <c r="G710" s="221">
        <f t="shared" si="12"/>
        <v>78</v>
      </c>
      <c r="H710" s="218">
        <v>41923</v>
      </c>
      <c r="I710" s="220">
        <v>46141</v>
      </c>
      <c r="J710" s="222" t="s">
        <v>15668</v>
      </c>
      <c r="K710" s="195" t="s">
        <v>11406</v>
      </c>
      <c r="L710" s="161"/>
      <c r="M710" s="117"/>
      <c r="N710" s="352"/>
    </row>
    <row r="711" spans="1:14" hidden="1" x14ac:dyDescent="0.25">
      <c r="A711" s="218" t="s">
        <v>18337</v>
      </c>
      <c r="B711" s="220">
        <v>46139</v>
      </c>
      <c r="C711" s="218">
        <v>1810104100</v>
      </c>
      <c r="D711" s="260" t="s">
        <v>7244</v>
      </c>
      <c r="E711" s="218">
        <v>300</v>
      </c>
      <c r="F711" s="221">
        <v>0.3</v>
      </c>
      <c r="G711" s="221">
        <f t="shared" si="12"/>
        <v>90</v>
      </c>
      <c r="H711" s="218">
        <v>41923</v>
      </c>
      <c r="I711" s="220">
        <v>46141</v>
      </c>
      <c r="J711" s="222" t="s">
        <v>15668</v>
      </c>
      <c r="K711" s="195" t="s">
        <v>11406</v>
      </c>
      <c r="L711" s="161"/>
      <c r="M711" s="117"/>
      <c r="N711" s="352"/>
    </row>
    <row r="712" spans="1:14" hidden="1" x14ac:dyDescent="0.25">
      <c r="A712" s="218" t="s">
        <v>18337</v>
      </c>
      <c r="B712" s="220">
        <v>46139</v>
      </c>
      <c r="C712" s="218">
        <v>1810104170</v>
      </c>
      <c r="D712" s="219" t="s">
        <v>7967</v>
      </c>
      <c r="E712" s="218">
        <v>200</v>
      </c>
      <c r="F712" s="221">
        <v>3.65</v>
      </c>
      <c r="G712" s="221">
        <f t="shared" si="12"/>
        <v>730</v>
      </c>
      <c r="H712" s="218">
        <v>41923</v>
      </c>
      <c r="I712" s="220">
        <v>46141</v>
      </c>
      <c r="J712" s="222" t="s">
        <v>15668</v>
      </c>
      <c r="K712" s="195" t="s">
        <v>11406</v>
      </c>
      <c r="L712" s="116"/>
      <c r="M712" s="117"/>
      <c r="N712" s="352"/>
    </row>
    <row r="713" spans="1:14" hidden="1" x14ac:dyDescent="0.25">
      <c r="A713" s="218" t="s">
        <v>18337</v>
      </c>
      <c r="B713" s="220">
        <v>46139</v>
      </c>
      <c r="C713" s="218">
        <v>1810104180</v>
      </c>
      <c r="D713" s="219" t="s">
        <v>6465</v>
      </c>
      <c r="E713" s="218">
        <v>300</v>
      </c>
      <c r="F713" s="221">
        <v>4.5</v>
      </c>
      <c r="G713" s="221">
        <f t="shared" si="12"/>
        <v>1350</v>
      </c>
      <c r="H713" s="218">
        <v>41923</v>
      </c>
      <c r="I713" s="220">
        <v>46141</v>
      </c>
      <c r="J713" s="222" t="s">
        <v>15668</v>
      </c>
      <c r="K713" s="195" t="s">
        <v>11406</v>
      </c>
      <c r="L713" s="116"/>
      <c r="M713" s="117"/>
      <c r="N713" s="352"/>
    </row>
    <row r="714" spans="1:14" hidden="1" x14ac:dyDescent="0.25">
      <c r="A714" s="218" t="s">
        <v>18337</v>
      </c>
      <c r="B714" s="220">
        <v>46139</v>
      </c>
      <c r="C714" s="218">
        <v>1810104400</v>
      </c>
      <c r="D714" s="219" t="s">
        <v>7127</v>
      </c>
      <c r="E714" s="218">
        <v>200</v>
      </c>
      <c r="F714" s="221">
        <v>7</v>
      </c>
      <c r="G714" s="221">
        <f t="shared" si="12"/>
        <v>1400</v>
      </c>
      <c r="H714" s="218">
        <v>41923</v>
      </c>
      <c r="I714" s="220">
        <v>46141</v>
      </c>
      <c r="J714" s="222" t="s">
        <v>15668</v>
      </c>
      <c r="K714" s="195" t="s">
        <v>11406</v>
      </c>
      <c r="L714" s="116"/>
      <c r="M714" s="117"/>
      <c r="N714" s="352"/>
    </row>
    <row r="715" spans="1:14" hidden="1" x14ac:dyDescent="0.25">
      <c r="A715" s="218" t="s">
        <v>18337</v>
      </c>
      <c r="B715" s="220">
        <v>46139</v>
      </c>
      <c r="C715" s="218">
        <v>1810105400</v>
      </c>
      <c r="D715" s="219" t="s">
        <v>6627</v>
      </c>
      <c r="E715" s="218">
        <v>100</v>
      </c>
      <c r="F715" s="221">
        <v>1.77</v>
      </c>
      <c r="G715" s="221">
        <f t="shared" si="12"/>
        <v>177</v>
      </c>
      <c r="H715" s="218">
        <v>41923</v>
      </c>
      <c r="I715" s="220">
        <v>46141</v>
      </c>
      <c r="J715" s="222" t="s">
        <v>15668</v>
      </c>
      <c r="K715" s="195" t="s">
        <v>11406</v>
      </c>
      <c r="L715" s="116"/>
      <c r="M715" s="117"/>
      <c r="N715" s="352"/>
    </row>
    <row r="716" spans="1:14" hidden="1" x14ac:dyDescent="0.25">
      <c r="A716" s="218" t="s">
        <v>18337</v>
      </c>
      <c r="B716" s="220">
        <v>46139</v>
      </c>
      <c r="C716" s="218">
        <v>1512102870</v>
      </c>
      <c r="D716" s="219" t="s">
        <v>4834</v>
      </c>
      <c r="E716" s="218">
        <v>100</v>
      </c>
      <c r="F716" s="221">
        <v>0.11</v>
      </c>
      <c r="G716" s="221">
        <f t="shared" si="12"/>
        <v>11</v>
      </c>
      <c r="H716" s="218">
        <v>41923</v>
      </c>
      <c r="I716" s="220">
        <v>46141</v>
      </c>
      <c r="J716" s="222" t="s">
        <v>15668</v>
      </c>
      <c r="K716" s="195" t="s">
        <v>11406</v>
      </c>
      <c r="L716" s="116"/>
      <c r="M716" s="117"/>
      <c r="N716" s="352"/>
    </row>
    <row r="717" spans="1:14" hidden="1" x14ac:dyDescent="0.25">
      <c r="A717" s="218" t="s">
        <v>18337</v>
      </c>
      <c r="B717" s="220">
        <v>46139</v>
      </c>
      <c r="C717" s="218">
        <v>1512107790</v>
      </c>
      <c r="D717" s="219" t="s">
        <v>4871</v>
      </c>
      <c r="E717" s="218">
        <v>100</v>
      </c>
      <c r="F717" s="221">
        <v>0.27</v>
      </c>
      <c r="G717" s="221">
        <f t="shared" si="12"/>
        <v>27</v>
      </c>
      <c r="H717" s="218">
        <v>41923</v>
      </c>
      <c r="I717" s="220">
        <v>46141</v>
      </c>
      <c r="J717" s="222" t="s">
        <v>15668</v>
      </c>
      <c r="K717" s="195" t="s">
        <v>11406</v>
      </c>
      <c r="L717" s="116"/>
      <c r="M717" s="117"/>
      <c r="N717" s="352"/>
    </row>
    <row r="718" spans="1:14" hidden="1" x14ac:dyDescent="0.25">
      <c r="A718" s="218" t="s">
        <v>18337</v>
      </c>
      <c r="B718" s="220">
        <v>46139</v>
      </c>
      <c r="C718" s="218">
        <v>1810104090</v>
      </c>
      <c r="D718" s="219" t="s">
        <v>6898</v>
      </c>
      <c r="E718" s="218">
        <v>100</v>
      </c>
      <c r="F718" s="221">
        <v>0.88</v>
      </c>
      <c r="G718" s="221">
        <f t="shared" si="12"/>
        <v>88</v>
      </c>
      <c r="H718" s="218">
        <v>41923</v>
      </c>
      <c r="I718" s="220">
        <v>46141</v>
      </c>
      <c r="J718" s="222" t="s">
        <v>15668</v>
      </c>
      <c r="K718" s="195" t="s">
        <v>11406</v>
      </c>
      <c r="L718" s="116"/>
      <c r="M718" s="117"/>
      <c r="N718" s="352"/>
    </row>
    <row r="719" spans="1:14" hidden="1" x14ac:dyDescent="0.25">
      <c r="A719" s="218" t="s">
        <v>18337</v>
      </c>
      <c r="B719" s="220">
        <v>46139</v>
      </c>
      <c r="C719" s="218">
        <v>1810104890</v>
      </c>
      <c r="D719" s="219" t="s">
        <v>6841</v>
      </c>
      <c r="E719" s="218">
        <v>100</v>
      </c>
      <c r="F719" s="221">
        <v>2.0699999999999998</v>
      </c>
      <c r="G719" s="221">
        <f t="shared" si="12"/>
        <v>206.99999999999997</v>
      </c>
      <c r="H719" s="218">
        <v>41923</v>
      </c>
      <c r="I719" s="220">
        <v>46141</v>
      </c>
      <c r="J719" s="222" t="s">
        <v>15668</v>
      </c>
      <c r="K719" s="195" t="s">
        <v>11406</v>
      </c>
      <c r="L719" s="116"/>
      <c r="M719" s="117"/>
      <c r="N719" s="352"/>
    </row>
    <row r="720" spans="1:14" hidden="1" x14ac:dyDescent="0.25">
      <c r="A720" s="218" t="s">
        <v>18337</v>
      </c>
      <c r="B720" s="220">
        <v>46139</v>
      </c>
      <c r="C720" s="218">
        <v>1810103730</v>
      </c>
      <c r="D720" s="219" t="s">
        <v>4837</v>
      </c>
      <c r="E720" s="218">
        <v>100</v>
      </c>
      <c r="F720" s="221">
        <v>0.09</v>
      </c>
      <c r="G720" s="221">
        <f t="shared" si="12"/>
        <v>9</v>
      </c>
      <c r="H720" s="218">
        <v>41923</v>
      </c>
      <c r="I720" s="220">
        <v>46141</v>
      </c>
      <c r="J720" s="222" t="s">
        <v>15668</v>
      </c>
      <c r="K720" s="195" t="s">
        <v>11406</v>
      </c>
      <c r="L720" s="116"/>
      <c r="M720" s="117"/>
      <c r="N720" s="352"/>
    </row>
    <row r="721" spans="1:14" hidden="1" x14ac:dyDescent="0.25">
      <c r="A721" s="218" t="s">
        <v>18337</v>
      </c>
      <c r="B721" s="220">
        <v>46139</v>
      </c>
      <c r="C721" s="218">
        <v>1810104490</v>
      </c>
      <c r="D721" s="219" t="s">
        <v>18148</v>
      </c>
      <c r="E721" s="218">
        <v>100</v>
      </c>
      <c r="F721" s="221">
        <v>1</v>
      </c>
      <c r="G721" s="221">
        <f t="shared" si="12"/>
        <v>100</v>
      </c>
      <c r="H721" s="218">
        <v>41923</v>
      </c>
      <c r="I721" s="220">
        <v>46141</v>
      </c>
      <c r="J721" s="222" t="s">
        <v>15668</v>
      </c>
      <c r="K721" s="195" t="s">
        <v>11406</v>
      </c>
      <c r="L721" s="116"/>
      <c r="M721" s="117"/>
      <c r="N721" s="352"/>
    </row>
    <row r="722" spans="1:14" hidden="1" x14ac:dyDescent="0.25">
      <c r="A722" s="218" t="s">
        <v>18337</v>
      </c>
      <c r="B722" s="220">
        <v>46139</v>
      </c>
      <c r="C722" s="218">
        <v>1511102130</v>
      </c>
      <c r="D722" s="219" t="s">
        <v>7185</v>
      </c>
      <c r="E722" s="218">
        <v>1000</v>
      </c>
      <c r="F722" s="221">
        <v>0.42</v>
      </c>
      <c r="G722" s="221">
        <f t="shared" si="12"/>
        <v>420</v>
      </c>
      <c r="H722" s="218">
        <v>41923</v>
      </c>
      <c r="I722" s="220">
        <v>46141</v>
      </c>
      <c r="J722" s="222" t="s">
        <v>15668</v>
      </c>
      <c r="K722" s="195" t="s">
        <v>11406</v>
      </c>
      <c r="L722" s="116"/>
      <c r="M722" s="117"/>
      <c r="N722" s="352"/>
    </row>
    <row r="723" spans="1:14" hidden="1" x14ac:dyDescent="0.25">
      <c r="A723" s="218" t="s">
        <v>18337</v>
      </c>
      <c r="B723" s="220">
        <v>46139</v>
      </c>
      <c r="C723" s="218">
        <v>1521100100</v>
      </c>
      <c r="D723" s="219" t="s">
        <v>6741</v>
      </c>
      <c r="E723" s="218">
        <v>1000</v>
      </c>
      <c r="F723" s="221">
        <v>0.89</v>
      </c>
      <c r="G723" s="221">
        <f t="shared" si="12"/>
        <v>890</v>
      </c>
      <c r="H723" s="218">
        <v>41923</v>
      </c>
      <c r="I723" s="220">
        <v>46141</v>
      </c>
      <c r="J723" s="222" t="s">
        <v>15668</v>
      </c>
      <c r="K723" s="195" t="s">
        <v>11406</v>
      </c>
      <c r="L723" s="116"/>
      <c r="M723" s="117"/>
      <c r="N723" s="352"/>
    </row>
    <row r="724" spans="1:14" hidden="1" x14ac:dyDescent="0.25">
      <c r="A724" s="218" t="s">
        <v>18337</v>
      </c>
      <c r="B724" s="220">
        <v>46139</v>
      </c>
      <c r="C724" s="218">
        <v>1810105220</v>
      </c>
      <c r="D724" s="219" t="s">
        <v>3139</v>
      </c>
      <c r="E724" s="218">
        <v>1000</v>
      </c>
      <c r="F724" s="221">
        <v>0.83</v>
      </c>
      <c r="G724" s="221">
        <f t="shared" si="12"/>
        <v>830</v>
      </c>
      <c r="H724" s="218">
        <v>41923</v>
      </c>
      <c r="I724" s="220">
        <v>46141</v>
      </c>
      <c r="J724" s="222" t="s">
        <v>15668</v>
      </c>
      <c r="K724" s="195" t="s">
        <v>11406</v>
      </c>
      <c r="L724" s="116"/>
      <c r="M724" s="117"/>
      <c r="N724" s="352"/>
    </row>
    <row r="725" spans="1:14" hidden="1" x14ac:dyDescent="0.25">
      <c r="A725" s="218" t="s">
        <v>18337</v>
      </c>
      <c r="B725" s="220">
        <v>46139</v>
      </c>
      <c r="C725" s="218">
        <v>1810105210</v>
      </c>
      <c r="D725" s="219" t="s">
        <v>3130</v>
      </c>
      <c r="E725" s="218">
        <v>1000</v>
      </c>
      <c r="F725" s="221">
        <v>0.45</v>
      </c>
      <c r="G725" s="221">
        <f t="shared" si="12"/>
        <v>450</v>
      </c>
      <c r="H725" s="218">
        <v>41923</v>
      </c>
      <c r="I725" s="220">
        <v>46141</v>
      </c>
      <c r="J725" s="222" t="s">
        <v>15668</v>
      </c>
      <c r="K725" s="195" t="s">
        <v>11406</v>
      </c>
      <c r="L725" s="116"/>
      <c r="M725" s="117"/>
      <c r="N725" s="352"/>
    </row>
    <row r="726" spans="1:14" hidden="1" x14ac:dyDescent="0.25">
      <c r="A726" s="218" t="s">
        <v>18337</v>
      </c>
      <c r="B726" s="220">
        <v>46139</v>
      </c>
      <c r="C726" s="218">
        <v>1810105190</v>
      </c>
      <c r="D726" s="219" t="s">
        <v>6891</v>
      </c>
      <c r="E726" s="218">
        <v>1000</v>
      </c>
      <c r="F726" s="221">
        <v>0.21</v>
      </c>
      <c r="G726" s="221">
        <f t="shared" si="12"/>
        <v>210</v>
      </c>
      <c r="H726" s="218">
        <v>41923</v>
      </c>
      <c r="I726" s="220">
        <v>46141</v>
      </c>
      <c r="J726" s="222" t="s">
        <v>15668</v>
      </c>
      <c r="K726" s="195" t="s">
        <v>11406</v>
      </c>
      <c r="L726" s="116"/>
      <c r="M726" s="117"/>
      <c r="N726" s="352"/>
    </row>
    <row r="727" spans="1:14" hidden="1" x14ac:dyDescent="0.25">
      <c r="A727" s="218" t="s">
        <v>18337</v>
      </c>
      <c r="B727" s="220">
        <v>46139</v>
      </c>
      <c r="C727" s="218">
        <v>1810105200</v>
      </c>
      <c r="D727" s="219" t="s">
        <v>6892</v>
      </c>
      <c r="E727" s="218">
        <v>1000</v>
      </c>
      <c r="F727" s="221">
        <v>0.28000000000000003</v>
      </c>
      <c r="G727" s="221">
        <f t="shared" si="12"/>
        <v>280</v>
      </c>
      <c r="H727" s="218">
        <v>41923</v>
      </c>
      <c r="I727" s="220">
        <v>46141</v>
      </c>
      <c r="J727" s="222" t="s">
        <v>15668</v>
      </c>
      <c r="K727" s="195" t="s">
        <v>11406</v>
      </c>
      <c r="L727" s="116"/>
      <c r="M727" s="117"/>
      <c r="N727" s="352"/>
    </row>
    <row r="728" spans="1:14" hidden="1" x14ac:dyDescent="0.25">
      <c r="A728" s="218" t="s">
        <v>18338</v>
      </c>
      <c r="B728" s="220">
        <v>46140</v>
      </c>
      <c r="C728" s="213">
        <v>1525104030</v>
      </c>
      <c r="D728" s="215" t="s">
        <v>11412</v>
      </c>
      <c r="E728" s="213">
        <v>24</v>
      </c>
      <c r="F728" s="216">
        <v>13.51</v>
      </c>
      <c r="G728" s="216">
        <f t="shared" si="12"/>
        <v>324.24</v>
      </c>
      <c r="H728" s="213">
        <v>41975</v>
      </c>
      <c r="I728" s="214">
        <v>46146</v>
      </c>
      <c r="J728" s="222" t="s">
        <v>15668</v>
      </c>
      <c r="K728" s="115" t="s">
        <v>11406</v>
      </c>
      <c r="L728" s="161"/>
      <c r="M728" s="117"/>
      <c r="N728" s="352"/>
    </row>
    <row r="729" spans="1:14" hidden="1" x14ac:dyDescent="0.25">
      <c r="A729" s="218" t="s">
        <v>18338</v>
      </c>
      <c r="B729" s="220">
        <v>46140</v>
      </c>
      <c r="C729" s="218">
        <v>1518103520</v>
      </c>
      <c r="D729" s="260" t="s">
        <v>7895</v>
      </c>
      <c r="E729" s="218">
        <v>24</v>
      </c>
      <c r="F729" s="221">
        <v>11</v>
      </c>
      <c r="G729" s="221">
        <f t="shared" si="12"/>
        <v>264</v>
      </c>
      <c r="H729" s="213">
        <v>41975</v>
      </c>
      <c r="I729" s="214">
        <v>46146</v>
      </c>
      <c r="J729" s="222" t="s">
        <v>15668</v>
      </c>
      <c r="K729" s="195" t="s">
        <v>11406</v>
      </c>
      <c r="L729" s="161"/>
      <c r="M729" s="117"/>
      <c r="N729" s="352"/>
    </row>
    <row r="730" spans="1:14" hidden="1" x14ac:dyDescent="0.25">
      <c r="A730" s="218" t="s">
        <v>18338</v>
      </c>
      <c r="B730" s="220">
        <v>46140</v>
      </c>
      <c r="C730" s="218">
        <v>1112102270</v>
      </c>
      <c r="D730" s="260" t="s">
        <v>6716</v>
      </c>
      <c r="E730" s="218">
        <v>300</v>
      </c>
      <c r="F730" s="221">
        <v>1</v>
      </c>
      <c r="G730" s="221">
        <f t="shared" si="12"/>
        <v>300</v>
      </c>
      <c r="H730" s="213">
        <v>41975</v>
      </c>
      <c r="I730" s="214">
        <v>46146</v>
      </c>
      <c r="J730" s="222" t="s">
        <v>15668</v>
      </c>
      <c r="K730" s="195" t="s">
        <v>11406</v>
      </c>
      <c r="L730" s="161"/>
      <c r="M730" s="117"/>
      <c r="N730" s="352"/>
    </row>
    <row r="731" spans="1:14" hidden="1" x14ac:dyDescent="0.25">
      <c r="A731" s="218" t="s">
        <v>18338</v>
      </c>
      <c r="B731" s="220">
        <v>46140</v>
      </c>
      <c r="C731" s="218">
        <v>1120100070</v>
      </c>
      <c r="D731" s="260" t="s">
        <v>7616</v>
      </c>
      <c r="E731" s="218">
        <v>6</v>
      </c>
      <c r="F731" s="221">
        <v>631</v>
      </c>
      <c r="G731" s="221">
        <f t="shared" si="12"/>
        <v>3786</v>
      </c>
      <c r="H731" s="213">
        <v>41975</v>
      </c>
      <c r="I731" s="214">
        <v>46146</v>
      </c>
      <c r="J731" s="222" t="s">
        <v>15668</v>
      </c>
      <c r="K731" s="195" t="s">
        <v>11406</v>
      </c>
      <c r="L731" s="161"/>
      <c r="M731" s="117"/>
      <c r="N731" s="352"/>
    </row>
    <row r="732" spans="1:14" hidden="1" x14ac:dyDescent="0.25">
      <c r="A732" s="218" t="s">
        <v>18338</v>
      </c>
      <c r="B732" s="220">
        <v>46140</v>
      </c>
      <c r="C732" s="218">
        <v>1120100050</v>
      </c>
      <c r="D732" s="260" t="s">
        <v>7612</v>
      </c>
      <c r="E732" s="218">
        <v>10</v>
      </c>
      <c r="F732" s="221">
        <v>713</v>
      </c>
      <c r="G732" s="216">
        <f t="shared" si="12"/>
        <v>7130</v>
      </c>
      <c r="H732" s="213">
        <v>41975</v>
      </c>
      <c r="I732" s="214">
        <v>46146</v>
      </c>
      <c r="J732" s="222" t="s">
        <v>15668</v>
      </c>
      <c r="K732" s="195" t="s">
        <v>11406</v>
      </c>
      <c r="L732" s="161"/>
      <c r="M732" s="117"/>
      <c r="N732" s="352"/>
    </row>
    <row r="733" spans="1:14" hidden="1" x14ac:dyDescent="0.25">
      <c r="A733" s="218" t="s">
        <v>18338</v>
      </c>
      <c r="B733" s="220">
        <v>46140</v>
      </c>
      <c r="C733" s="218">
        <v>1317100180</v>
      </c>
      <c r="D733" s="219" t="s">
        <v>18087</v>
      </c>
      <c r="E733" s="218">
        <v>3</v>
      </c>
      <c r="F733" s="221">
        <v>520</v>
      </c>
      <c r="G733" s="221">
        <f t="shared" si="12"/>
        <v>1560</v>
      </c>
      <c r="H733" s="213">
        <v>41975</v>
      </c>
      <c r="I733" s="214">
        <v>46146</v>
      </c>
      <c r="J733" s="222" t="s">
        <v>15668</v>
      </c>
      <c r="K733" s="195" t="s">
        <v>11406</v>
      </c>
      <c r="L733" s="116"/>
      <c r="M733" s="117"/>
      <c r="N733" s="352"/>
    </row>
    <row r="734" spans="1:14" hidden="1" x14ac:dyDescent="0.25">
      <c r="A734" s="218" t="s">
        <v>18338</v>
      </c>
      <c r="B734" s="220">
        <v>46140</v>
      </c>
      <c r="C734" s="218">
        <v>1515101430</v>
      </c>
      <c r="D734" s="219" t="s">
        <v>8702</v>
      </c>
      <c r="E734" s="218">
        <v>2</v>
      </c>
      <c r="F734" s="221">
        <v>2908</v>
      </c>
      <c r="G734" s="221">
        <f t="shared" si="12"/>
        <v>5816</v>
      </c>
      <c r="H734" s="213">
        <v>41975</v>
      </c>
      <c r="I734" s="214">
        <v>46146</v>
      </c>
      <c r="J734" s="222" t="s">
        <v>15668</v>
      </c>
      <c r="K734" s="195" t="s">
        <v>11406</v>
      </c>
      <c r="L734" s="116"/>
      <c r="M734" s="117"/>
      <c r="N734" s="352"/>
    </row>
    <row r="735" spans="1:14" hidden="1" x14ac:dyDescent="0.25">
      <c r="A735" s="218" t="s">
        <v>18382</v>
      </c>
      <c r="B735" s="220">
        <v>46147</v>
      </c>
      <c r="C735" s="218">
        <v>1214102180</v>
      </c>
      <c r="D735" s="219" t="s">
        <v>17410</v>
      </c>
      <c r="E735" s="218">
        <v>1</v>
      </c>
      <c r="F735" s="221">
        <v>0</v>
      </c>
      <c r="G735" s="221">
        <f t="shared" si="12"/>
        <v>0</v>
      </c>
      <c r="H735" s="218"/>
      <c r="I735" s="220"/>
      <c r="J735" s="222" t="s">
        <v>11411</v>
      </c>
      <c r="K735" s="195" t="s">
        <v>15847</v>
      </c>
      <c r="L735" s="116"/>
      <c r="M735" s="117"/>
      <c r="N735" s="352"/>
    </row>
    <row r="736" spans="1:14" x14ac:dyDescent="0.25">
      <c r="A736" s="224" t="s">
        <v>18382</v>
      </c>
      <c r="B736" s="225">
        <v>46147</v>
      </c>
      <c r="C736" s="218">
        <v>1518100270</v>
      </c>
      <c r="D736" s="243" t="s">
        <v>6809</v>
      </c>
      <c r="E736" s="218">
        <v>1</v>
      </c>
      <c r="F736" s="221">
        <v>0</v>
      </c>
      <c r="G736" s="221">
        <f t="shared" si="12"/>
        <v>0</v>
      </c>
      <c r="H736" s="218"/>
      <c r="I736" s="220"/>
      <c r="J736" s="222" t="s">
        <v>11411</v>
      </c>
      <c r="K736" s="195" t="s">
        <v>15847</v>
      </c>
      <c r="L736" s="161"/>
      <c r="M736" s="117"/>
      <c r="N736" s="352"/>
    </row>
    <row r="737" spans="1:14" hidden="1" x14ac:dyDescent="0.25">
      <c r="A737" s="218" t="s">
        <v>18406</v>
      </c>
      <c r="B737" s="220">
        <v>46153</v>
      </c>
      <c r="C737" s="213">
        <v>1029102840</v>
      </c>
      <c r="D737" s="215" t="s">
        <v>7360</v>
      </c>
      <c r="E737" s="218">
        <v>100</v>
      </c>
      <c r="F737" s="216">
        <v>34.5</v>
      </c>
      <c r="G737" s="216">
        <f t="shared" si="12"/>
        <v>3450</v>
      </c>
      <c r="H737" s="213">
        <v>42012</v>
      </c>
      <c r="I737" s="214">
        <v>46153</v>
      </c>
      <c r="J737" s="199" t="s">
        <v>11559</v>
      </c>
      <c r="K737" s="115" t="s">
        <v>11406</v>
      </c>
      <c r="L737" s="161"/>
      <c r="M737" s="117"/>
      <c r="N737" s="352"/>
    </row>
    <row r="738" spans="1:14" hidden="1" x14ac:dyDescent="0.25">
      <c r="A738" s="224" t="s">
        <v>18407</v>
      </c>
      <c r="B738" s="225">
        <v>46153</v>
      </c>
      <c r="C738" s="218">
        <v>1317100170</v>
      </c>
      <c r="D738" s="260" t="s">
        <v>16572</v>
      </c>
      <c r="E738" s="218">
        <v>1</v>
      </c>
      <c r="F738" s="221">
        <v>461.23</v>
      </c>
      <c r="G738" s="216">
        <f t="shared" si="12"/>
        <v>461.23</v>
      </c>
      <c r="H738" s="218">
        <v>42013</v>
      </c>
      <c r="I738" s="220">
        <v>46153</v>
      </c>
      <c r="J738" s="222" t="s">
        <v>15602</v>
      </c>
      <c r="K738" s="195" t="s">
        <v>12161</v>
      </c>
      <c r="L738" s="161"/>
      <c r="M738" s="117"/>
      <c r="N738" s="352"/>
    </row>
    <row r="739" spans="1:14" hidden="1" x14ac:dyDescent="0.25">
      <c r="A739" s="218" t="s">
        <v>18408</v>
      </c>
      <c r="B739" s="220">
        <v>46153</v>
      </c>
      <c r="C739" s="213">
        <v>1518100290</v>
      </c>
      <c r="D739" s="260" t="s">
        <v>6428</v>
      </c>
      <c r="E739" s="218">
        <v>1</v>
      </c>
      <c r="F739" s="216">
        <v>560</v>
      </c>
      <c r="G739" s="216">
        <f t="shared" si="12"/>
        <v>560</v>
      </c>
      <c r="H739" s="213">
        <v>42014</v>
      </c>
      <c r="I739" s="214">
        <v>46153</v>
      </c>
      <c r="J739" s="222" t="s">
        <v>16416</v>
      </c>
      <c r="K739" s="195" t="s">
        <v>15847</v>
      </c>
      <c r="L739" s="161" t="s">
        <v>18554</v>
      </c>
      <c r="M739" s="117" t="s">
        <v>10282</v>
      </c>
      <c r="N739" s="352">
        <v>46174</v>
      </c>
    </row>
    <row r="740" spans="1:14" hidden="1" x14ac:dyDescent="0.25">
      <c r="A740" s="218" t="s">
        <v>18455</v>
      </c>
      <c r="B740" s="220">
        <v>46160</v>
      </c>
      <c r="C740" s="218">
        <v>1510100610</v>
      </c>
      <c r="D740" s="260" t="s">
        <v>18454</v>
      </c>
      <c r="E740" s="218">
        <v>3</v>
      </c>
      <c r="F740" s="221">
        <v>4750</v>
      </c>
      <c r="G740" s="221">
        <f t="shared" si="12"/>
        <v>14250</v>
      </c>
      <c r="H740" s="218"/>
      <c r="I740" s="220"/>
      <c r="J740" s="222" t="s">
        <v>11422</v>
      </c>
      <c r="K740" s="195" t="s">
        <v>11406</v>
      </c>
      <c r="L740" s="161"/>
      <c r="M740" s="117" t="s">
        <v>8963</v>
      </c>
      <c r="N740" s="352" t="s">
        <v>10099</v>
      </c>
    </row>
    <row r="741" spans="1:14" hidden="1" x14ac:dyDescent="0.25">
      <c r="A741" s="218"/>
      <c r="B741" s="220"/>
      <c r="C741" s="218">
        <v>1519101330</v>
      </c>
      <c r="D741" s="260" t="s">
        <v>11508</v>
      </c>
      <c r="E741" s="218">
        <v>14</v>
      </c>
      <c r="F741" s="221">
        <v>37.81</v>
      </c>
      <c r="G741" s="221">
        <f t="shared" si="12"/>
        <v>529.34</v>
      </c>
      <c r="H741" s="218">
        <v>36215</v>
      </c>
      <c r="I741" s="220">
        <v>45531</v>
      </c>
      <c r="J741" s="222" t="s">
        <v>15668</v>
      </c>
      <c r="K741" s="195" t="s">
        <v>11420</v>
      </c>
      <c r="L741" s="161"/>
      <c r="M741" s="117" t="s">
        <v>8963</v>
      </c>
      <c r="N741" s="352" t="s">
        <v>10003</v>
      </c>
    </row>
    <row r="742" spans="1:14" hidden="1" x14ac:dyDescent="0.25">
      <c r="A742" s="218"/>
      <c r="B742" s="220"/>
      <c r="C742" s="218">
        <v>1519106780</v>
      </c>
      <c r="D742" s="219" t="s">
        <v>11452</v>
      </c>
      <c r="E742" s="218">
        <v>24</v>
      </c>
      <c r="F742" s="221">
        <v>25.13</v>
      </c>
      <c r="G742" s="221">
        <f t="shared" si="12"/>
        <v>603.12</v>
      </c>
      <c r="H742" s="218">
        <v>36210</v>
      </c>
      <c r="I742" s="220">
        <v>45531</v>
      </c>
      <c r="J742" s="222" t="s">
        <v>15668</v>
      </c>
      <c r="K742" s="195" t="s">
        <v>11406</v>
      </c>
      <c r="L742" s="161"/>
      <c r="M742" s="117"/>
      <c r="N742" s="352"/>
    </row>
    <row r="743" spans="1:14" hidden="1" x14ac:dyDescent="0.25">
      <c r="A743" s="218"/>
      <c r="B743" s="220"/>
      <c r="C743" s="218">
        <v>1524101310</v>
      </c>
      <c r="D743" s="219" t="s">
        <v>7857</v>
      </c>
      <c r="E743" s="218">
        <v>3</v>
      </c>
      <c r="F743" s="221">
        <v>1081</v>
      </c>
      <c r="G743" s="221">
        <f t="shared" si="12"/>
        <v>3243</v>
      </c>
      <c r="H743" s="218">
        <v>27613</v>
      </c>
      <c r="I743" s="220">
        <v>44551</v>
      </c>
      <c r="J743" s="222" t="s">
        <v>15668</v>
      </c>
      <c r="K743" s="195" t="s">
        <v>11406</v>
      </c>
      <c r="L743" s="161"/>
      <c r="M743" s="117"/>
      <c r="N743" s="352"/>
    </row>
    <row r="744" spans="1:14" hidden="1" x14ac:dyDescent="0.25">
      <c r="A744" s="218"/>
      <c r="B744" s="220"/>
      <c r="C744" s="218">
        <v>1522100250</v>
      </c>
      <c r="D744" s="219" t="s">
        <v>11455</v>
      </c>
      <c r="E744" s="218">
        <v>12</v>
      </c>
      <c r="F744" s="221">
        <v>8.09</v>
      </c>
      <c r="G744" s="221">
        <f t="shared" si="12"/>
        <v>97.08</v>
      </c>
      <c r="H744" s="218">
        <v>36210</v>
      </c>
      <c r="I744" s="220">
        <v>45531</v>
      </c>
      <c r="J744" s="222" t="s">
        <v>15668</v>
      </c>
      <c r="K744" s="195" t="s">
        <v>11406</v>
      </c>
      <c r="L744" s="161"/>
      <c r="M744" s="117"/>
      <c r="N744" s="352"/>
    </row>
    <row r="745" spans="1:14" hidden="1" x14ac:dyDescent="0.25">
      <c r="A745" s="218"/>
      <c r="B745" s="220"/>
      <c r="C745" s="218">
        <v>1522101450</v>
      </c>
      <c r="D745" s="219" t="s">
        <v>11464</v>
      </c>
      <c r="E745" s="218">
        <v>24</v>
      </c>
      <c r="F745" s="221">
        <v>16.07</v>
      </c>
      <c r="G745" s="221">
        <f t="shared" si="12"/>
        <v>385.68</v>
      </c>
      <c r="H745" s="218">
        <v>36210</v>
      </c>
      <c r="I745" s="220">
        <v>45531</v>
      </c>
      <c r="J745" s="222" t="s">
        <v>15668</v>
      </c>
      <c r="K745" s="195" t="s">
        <v>11406</v>
      </c>
      <c r="L745" s="161"/>
      <c r="M745" s="117"/>
      <c r="N745" s="352"/>
    </row>
    <row r="746" spans="1:14" hidden="1" x14ac:dyDescent="0.25">
      <c r="A746" s="218"/>
      <c r="B746" s="220"/>
      <c r="C746" s="218">
        <v>1519107110</v>
      </c>
      <c r="D746" s="260" t="s">
        <v>10275</v>
      </c>
      <c r="E746" s="218">
        <v>6</v>
      </c>
      <c r="F746" s="221">
        <v>257.58</v>
      </c>
      <c r="G746" s="221">
        <f t="shared" si="12"/>
        <v>1545.48</v>
      </c>
      <c r="H746" s="218">
        <v>36210</v>
      </c>
      <c r="I746" s="220">
        <v>45531</v>
      </c>
      <c r="J746" s="222" t="s">
        <v>15668</v>
      </c>
      <c r="K746" s="195" t="s">
        <v>11406</v>
      </c>
      <c r="L746" s="161"/>
      <c r="M746" s="117"/>
      <c r="N746" s="352"/>
    </row>
    <row r="747" spans="1:14" hidden="1" x14ac:dyDescent="0.25">
      <c r="A747" s="218"/>
      <c r="B747" s="220"/>
      <c r="C747" s="218">
        <v>1519107120</v>
      </c>
      <c r="D747" s="260" t="s">
        <v>10278</v>
      </c>
      <c r="E747" s="218">
        <v>6</v>
      </c>
      <c r="F747" s="221">
        <v>257.58</v>
      </c>
      <c r="G747" s="221">
        <f t="shared" si="12"/>
        <v>1545.48</v>
      </c>
      <c r="H747" s="218">
        <v>36210</v>
      </c>
      <c r="I747" s="220">
        <v>45531</v>
      </c>
      <c r="J747" s="222" t="s">
        <v>15668</v>
      </c>
      <c r="K747" s="195" t="s">
        <v>11406</v>
      </c>
      <c r="L747" s="161"/>
      <c r="M747" s="117"/>
      <c r="N747" s="352"/>
    </row>
    <row r="748" spans="1:14" hidden="1" x14ac:dyDescent="0.25">
      <c r="A748" s="218"/>
      <c r="B748" s="220"/>
      <c r="C748" s="218">
        <v>1322100510</v>
      </c>
      <c r="D748" s="260" t="s">
        <v>9827</v>
      </c>
      <c r="E748" s="218">
        <v>13</v>
      </c>
      <c r="F748" s="221">
        <v>680</v>
      </c>
      <c r="G748" s="221">
        <f t="shared" si="12"/>
        <v>8840</v>
      </c>
      <c r="H748" s="218">
        <v>36151</v>
      </c>
      <c r="I748" s="220">
        <v>45524</v>
      </c>
      <c r="J748" s="222" t="s">
        <v>11434</v>
      </c>
      <c r="K748" s="195" t="s">
        <v>11406</v>
      </c>
      <c r="L748" s="161"/>
      <c r="M748" s="117" t="s">
        <v>8963</v>
      </c>
      <c r="N748" s="352" t="s">
        <v>10002</v>
      </c>
    </row>
    <row r="749" spans="1:14" hidden="1" x14ac:dyDescent="0.25">
      <c r="A749" s="218"/>
      <c r="B749" s="220"/>
      <c r="C749" s="218">
        <v>1522100240</v>
      </c>
      <c r="D749" s="219" t="s">
        <v>11523</v>
      </c>
      <c r="E749" s="218">
        <v>12</v>
      </c>
      <c r="F749" s="221">
        <v>8.09</v>
      </c>
      <c r="G749" s="221">
        <f t="shared" si="12"/>
        <v>97.08</v>
      </c>
      <c r="H749" s="218">
        <v>36210</v>
      </c>
      <c r="I749" s="220">
        <v>45531</v>
      </c>
      <c r="J749" s="222" t="s">
        <v>15668</v>
      </c>
      <c r="K749" s="195" t="s">
        <v>11406</v>
      </c>
      <c r="L749" s="161"/>
      <c r="M749" s="117"/>
      <c r="N749" s="352"/>
    </row>
    <row r="750" spans="1:14" hidden="1" x14ac:dyDescent="0.25">
      <c r="A750" s="218"/>
      <c r="B750" s="220"/>
      <c r="C750" s="218">
        <v>1519107100</v>
      </c>
      <c r="D750" s="219" t="s">
        <v>11489</v>
      </c>
      <c r="E750" s="218">
        <v>12</v>
      </c>
      <c r="F750" s="221">
        <v>18.04</v>
      </c>
      <c r="G750" s="221">
        <f t="shared" si="12"/>
        <v>216.48</v>
      </c>
      <c r="H750" s="218">
        <v>36210</v>
      </c>
      <c r="I750" s="220">
        <v>45531</v>
      </c>
      <c r="J750" s="222" t="s">
        <v>15668</v>
      </c>
      <c r="K750" s="195" t="s">
        <v>11406</v>
      </c>
      <c r="L750" s="161"/>
      <c r="M750" s="117"/>
      <c r="N750" s="352"/>
    </row>
    <row r="751" spans="1:14" hidden="1" x14ac:dyDescent="0.25">
      <c r="A751" s="218"/>
      <c r="B751" s="220"/>
      <c r="C751" s="218">
        <v>1235100290</v>
      </c>
      <c r="D751" s="219" t="s">
        <v>11520</v>
      </c>
      <c r="E751" s="218">
        <v>12</v>
      </c>
      <c r="F751" s="221">
        <v>39</v>
      </c>
      <c r="G751" s="221">
        <f t="shared" si="12"/>
        <v>468</v>
      </c>
      <c r="H751" s="218">
        <v>36210</v>
      </c>
      <c r="I751" s="220">
        <v>45531</v>
      </c>
      <c r="J751" s="222" t="s">
        <v>15668</v>
      </c>
      <c r="K751" s="195" t="s">
        <v>11406</v>
      </c>
      <c r="L751" s="161"/>
      <c r="M751" s="117"/>
      <c r="N751" s="352"/>
    </row>
    <row r="752" spans="1:14" hidden="1" x14ac:dyDescent="0.25">
      <c r="A752" s="218"/>
      <c r="B752" s="220"/>
      <c r="C752" s="218">
        <v>1519107090</v>
      </c>
      <c r="D752" s="219" t="s">
        <v>11493</v>
      </c>
      <c r="E752" s="218">
        <v>4</v>
      </c>
      <c r="F752" s="221">
        <v>9.66</v>
      </c>
      <c r="G752" s="221">
        <f t="shared" si="12"/>
        <v>38.64</v>
      </c>
      <c r="H752" s="218">
        <v>36210</v>
      </c>
      <c r="I752" s="220">
        <v>45531</v>
      </c>
      <c r="J752" s="222" t="s">
        <v>15668</v>
      </c>
      <c r="K752" s="195" t="s">
        <v>11406</v>
      </c>
      <c r="L752" s="161"/>
      <c r="M752" s="117"/>
      <c r="N752" s="352"/>
    </row>
    <row r="753" spans="1:14" hidden="1" x14ac:dyDescent="0.25">
      <c r="A753" s="218"/>
      <c r="B753" s="220"/>
      <c r="C753" s="218">
        <v>1524101030</v>
      </c>
      <c r="D753" s="219" t="s">
        <v>11495</v>
      </c>
      <c r="E753" s="218">
        <v>6</v>
      </c>
      <c r="F753" s="221">
        <v>18</v>
      </c>
      <c r="G753" s="221">
        <f t="shared" si="12"/>
        <v>108</v>
      </c>
      <c r="H753" s="218">
        <v>36210</v>
      </c>
      <c r="I753" s="220">
        <v>45531</v>
      </c>
      <c r="J753" s="222" t="s">
        <v>15668</v>
      </c>
      <c r="K753" s="195" t="s">
        <v>11406</v>
      </c>
      <c r="L753" s="161"/>
      <c r="M753" s="117"/>
      <c r="N753" s="352"/>
    </row>
    <row r="754" spans="1:14" hidden="1" x14ac:dyDescent="0.25">
      <c r="A754" s="218"/>
      <c r="B754" s="220"/>
      <c r="C754" s="218">
        <v>1524101020</v>
      </c>
      <c r="D754" s="219" t="s">
        <v>11499</v>
      </c>
      <c r="E754" s="218">
        <v>6</v>
      </c>
      <c r="F754" s="221">
        <v>18</v>
      </c>
      <c r="G754" s="221">
        <f t="shared" si="12"/>
        <v>108</v>
      </c>
      <c r="H754" s="218">
        <v>36210</v>
      </c>
      <c r="I754" s="220">
        <v>45531</v>
      </c>
      <c r="J754" s="222" t="s">
        <v>15668</v>
      </c>
      <c r="K754" s="195" t="s">
        <v>11406</v>
      </c>
      <c r="L754" s="161"/>
      <c r="M754" s="117"/>
      <c r="N754" s="352"/>
    </row>
    <row r="755" spans="1:14" hidden="1" x14ac:dyDescent="0.25">
      <c r="A755" s="218"/>
      <c r="B755" s="220"/>
      <c r="C755" s="218">
        <v>1519106790</v>
      </c>
      <c r="D755" s="260" t="s">
        <v>9394</v>
      </c>
      <c r="E755" s="218">
        <v>8</v>
      </c>
      <c r="F755" s="221">
        <v>9.59</v>
      </c>
      <c r="G755" s="221">
        <f t="shared" si="12"/>
        <v>76.72</v>
      </c>
      <c r="H755" s="218">
        <v>32114</v>
      </c>
      <c r="I755" s="220">
        <v>45055</v>
      </c>
      <c r="J755" s="222" t="s">
        <v>10225</v>
      </c>
      <c r="K755" s="195" t="s">
        <v>18054</v>
      </c>
      <c r="L755" s="161"/>
      <c r="M755" s="117"/>
      <c r="N755" s="352"/>
    </row>
    <row r="756" spans="1:14" hidden="1" x14ac:dyDescent="0.25">
      <c r="A756" s="218"/>
      <c r="B756" s="220"/>
      <c r="C756" s="218">
        <v>1519106800</v>
      </c>
      <c r="D756" s="219" t="s">
        <v>11502</v>
      </c>
      <c r="E756" s="218">
        <v>12</v>
      </c>
      <c r="F756" s="221">
        <v>8.4</v>
      </c>
      <c r="G756" s="221">
        <f t="shared" si="12"/>
        <v>100.80000000000001</v>
      </c>
      <c r="H756" s="218">
        <v>36210</v>
      </c>
      <c r="I756" s="220">
        <v>45531</v>
      </c>
      <c r="J756" s="222" t="s">
        <v>15668</v>
      </c>
      <c r="K756" s="195" t="s">
        <v>11406</v>
      </c>
      <c r="L756" s="161"/>
      <c r="M756" s="117"/>
      <c r="N756" s="352"/>
    </row>
    <row r="757" spans="1:14" hidden="1" x14ac:dyDescent="0.25">
      <c r="A757" s="218"/>
      <c r="B757" s="220"/>
      <c r="C757" s="218">
        <v>1524101610</v>
      </c>
      <c r="D757" s="219" t="s">
        <v>11505</v>
      </c>
      <c r="E757" s="218">
        <v>12</v>
      </c>
      <c r="F757" s="221">
        <v>97</v>
      </c>
      <c r="G757" s="221">
        <f t="shared" si="12"/>
        <v>1164</v>
      </c>
      <c r="H757" s="218">
        <v>36210</v>
      </c>
      <c r="I757" s="220">
        <v>45531</v>
      </c>
      <c r="J757" s="222" t="s">
        <v>15668</v>
      </c>
      <c r="K757" s="195" t="s">
        <v>11406</v>
      </c>
      <c r="L757" s="161"/>
      <c r="M757" s="117"/>
      <c r="N757" s="352"/>
    </row>
    <row r="758" spans="1:14" hidden="1" x14ac:dyDescent="0.25">
      <c r="A758" s="218"/>
      <c r="B758" s="220"/>
      <c r="C758" s="218">
        <v>2070008240</v>
      </c>
      <c r="D758" s="219" t="s">
        <v>18305</v>
      </c>
      <c r="E758" s="218">
        <v>2</v>
      </c>
      <c r="F758" s="221">
        <v>130</v>
      </c>
      <c r="G758" s="221">
        <f t="shared" si="12"/>
        <v>260</v>
      </c>
      <c r="H758" s="218"/>
      <c r="I758" s="220"/>
      <c r="J758" s="222" t="s">
        <v>15668</v>
      </c>
      <c r="K758" s="195" t="s">
        <v>11406</v>
      </c>
      <c r="L758" s="161"/>
      <c r="M758" s="117"/>
      <c r="N758" s="352"/>
    </row>
    <row r="759" spans="1:14" hidden="1" x14ac:dyDescent="0.25">
      <c r="A759" s="218"/>
      <c r="B759" s="220"/>
      <c r="C759" s="218">
        <v>1522101910</v>
      </c>
      <c r="D759" s="219" t="s">
        <v>18116</v>
      </c>
      <c r="E759" s="218">
        <v>2</v>
      </c>
      <c r="F759" s="221">
        <v>11.47</v>
      </c>
      <c r="G759" s="221">
        <f t="shared" si="12"/>
        <v>22.94</v>
      </c>
      <c r="H759" s="218"/>
      <c r="I759" s="220"/>
      <c r="J759" s="222" t="s">
        <v>15668</v>
      </c>
      <c r="K759" s="195" t="s">
        <v>11406</v>
      </c>
      <c r="L759" s="161"/>
      <c r="M759" s="117"/>
      <c r="N759" s="352"/>
    </row>
    <row r="760" spans="1:14" hidden="1" x14ac:dyDescent="0.25">
      <c r="A760" s="218"/>
      <c r="B760" s="220"/>
      <c r="C760" s="218">
        <v>1519108500</v>
      </c>
      <c r="D760" s="219" t="s">
        <v>18119</v>
      </c>
      <c r="E760" s="218">
        <v>2</v>
      </c>
      <c r="F760" s="221">
        <v>75</v>
      </c>
      <c r="G760" s="221">
        <f t="shared" si="12"/>
        <v>150</v>
      </c>
      <c r="H760" s="218"/>
      <c r="I760" s="220"/>
      <c r="J760" s="222" t="s">
        <v>15668</v>
      </c>
      <c r="K760" s="195" t="s">
        <v>11406</v>
      </c>
      <c r="L760" s="161"/>
      <c r="M760" s="117"/>
      <c r="N760" s="352"/>
    </row>
    <row r="761" spans="1:14" hidden="1" x14ac:dyDescent="0.25">
      <c r="A761" s="218"/>
      <c r="B761" s="220"/>
      <c r="C761" s="218">
        <v>1522101610</v>
      </c>
      <c r="D761" s="219" t="s">
        <v>7131</v>
      </c>
      <c r="E761" s="218">
        <v>4</v>
      </c>
      <c r="F761" s="221">
        <v>7</v>
      </c>
      <c r="G761" s="221">
        <f t="shared" si="12"/>
        <v>28</v>
      </c>
      <c r="H761" s="218"/>
      <c r="I761" s="220"/>
      <c r="J761" s="222" t="s">
        <v>15668</v>
      </c>
      <c r="K761" s="195" t="s">
        <v>11406</v>
      </c>
      <c r="L761" s="161"/>
      <c r="M761" s="117"/>
      <c r="N761" s="352"/>
    </row>
    <row r="762" spans="1:14" hidden="1" x14ac:dyDescent="0.25">
      <c r="A762" s="218"/>
      <c r="B762" s="220"/>
      <c r="C762" s="218">
        <v>1235100290</v>
      </c>
      <c r="D762" s="219" t="s">
        <v>11520</v>
      </c>
      <c r="E762" s="218">
        <v>4</v>
      </c>
      <c r="F762" s="221">
        <v>39</v>
      </c>
      <c r="G762" s="221">
        <f t="shared" si="12"/>
        <v>156</v>
      </c>
      <c r="H762" s="218">
        <v>36210</v>
      </c>
      <c r="I762" s="220">
        <v>45531</v>
      </c>
      <c r="J762" s="222" t="s">
        <v>15668</v>
      </c>
      <c r="K762" s="195" t="s">
        <v>11406</v>
      </c>
      <c r="L762" s="161"/>
      <c r="M762" s="117"/>
      <c r="N762" s="352"/>
    </row>
    <row r="763" spans="1:14" hidden="1" x14ac:dyDescent="0.25">
      <c r="A763" s="218"/>
      <c r="B763" s="220"/>
      <c r="C763" s="218">
        <v>1810104270</v>
      </c>
      <c r="D763" s="260" t="s">
        <v>6540</v>
      </c>
      <c r="E763" s="218">
        <v>300</v>
      </c>
      <c r="F763" s="221">
        <v>3.31</v>
      </c>
      <c r="G763" s="221">
        <f t="shared" si="12"/>
        <v>993</v>
      </c>
      <c r="H763" s="218">
        <v>39808</v>
      </c>
      <c r="I763" s="220">
        <v>45902</v>
      </c>
      <c r="J763" s="222" t="s">
        <v>15668</v>
      </c>
      <c r="K763" s="195" t="s">
        <v>11406</v>
      </c>
      <c r="L763" s="161"/>
      <c r="M763" s="117"/>
      <c r="N763" s="352"/>
    </row>
    <row r="764" spans="1:14" hidden="1" x14ac:dyDescent="0.25">
      <c r="A764" s="218"/>
      <c r="B764" s="220"/>
      <c r="C764" s="218">
        <v>1518100520</v>
      </c>
      <c r="D764" s="243" t="s">
        <v>8367</v>
      </c>
      <c r="E764" s="218">
        <v>4</v>
      </c>
      <c r="F764" s="221">
        <v>587</v>
      </c>
      <c r="G764" s="221">
        <f t="shared" si="12"/>
        <v>2348</v>
      </c>
      <c r="H764" s="218">
        <v>41131</v>
      </c>
      <c r="I764" s="220">
        <v>46052</v>
      </c>
      <c r="J764" s="222" t="s">
        <v>11409</v>
      </c>
      <c r="K764" s="195" t="s">
        <v>11406</v>
      </c>
      <c r="L764" s="161"/>
      <c r="M764" s="117" t="s">
        <v>8963</v>
      </c>
      <c r="N764" s="352" t="s">
        <v>10002</v>
      </c>
    </row>
    <row r="765" spans="1:14" hidden="1" x14ac:dyDescent="0.25">
      <c r="A765" s="218"/>
      <c r="B765" s="220"/>
      <c r="C765" s="218">
        <v>1515100240</v>
      </c>
      <c r="D765" s="260" t="s">
        <v>6798</v>
      </c>
      <c r="E765" s="218">
        <v>1</v>
      </c>
      <c r="F765" s="221">
        <v>3901</v>
      </c>
      <c r="G765" s="221">
        <f t="shared" si="12"/>
        <v>3901</v>
      </c>
      <c r="H765" s="218">
        <v>39862</v>
      </c>
      <c r="I765" s="220">
        <v>45904</v>
      </c>
      <c r="J765" s="222" t="s">
        <v>15668</v>
      </c>
      <c r="K765" s="195" t="s">
        <v>11406</v>
      </c>
      <c r="L765" s="161"/>
      <c r="M765" s="117"/>
      <c r="N765" s="352"/>
    </row>
    <row r="766" spans="1:14" hidden="1" x14ac:dyDescent="0.25">
      <c r="A766" s="218"/>
      <c r="B766" s="220"/>
      <c r="C766" s="218">
        <v>1515100080</v>
      </c>
      <c r="D766" s="260" t="s">
        <v>7437</v>
      </c>
      <c r="E766" s="218">
        <v>2</v>
      </c>
      <c r="F766" s="221">
        <v>739</v>
      </c>
      <c r="G766" s="221">
        <f t="shared" si="12"/>
        <v>1478</v>
      </c>
      <c r="H766" s="218">
        <v>41496</v>
      </c>
      <c r="I766" s="220">
        <v>46099</v>
      </c>
      <c r="J766" s="222" t="s">
        <v>15668</v>
      </c>
      <c r="K766" s="195" t="s">
        <v>11406</v>
      </c>
      <c r="L766" s="161"/>
      <c r="M766" s="117"/>
      <c r="N766" s="352"/>
    </row>
    <row r="767" spans="1:14" hidden="1" x14ac:dyDescent="0.25">
      <c r="A767" s="218"/>
      <c r="B767" s="220"/>
      <c r="C767" s="218">
        <v>1112100430</v>
      </c>
      <c r="D767" s="260" t="s">
        <v>7759</v>
      </c>
      <c r="E767" s="218">
        <v>300</v>
      </c>
      <c r="F767" s="221">
        <v>6.6</v>
      </c>
      <c r="G767" s="221">
        <f t="shared" si="12"/>
        <v>1980</v>
      </c>
      <c r="H767" s="218">
        <v>40608</v>
      </c>
      <c r="I767" s="220">
        <v>46023</v>
      </c>
      <c r="J767" s="222" t="s">
        <v>15668</v>
      </c>
      <c r="K767" s="195" t="s">
        <v>11406</v>
      </c>
      <c r="L767" s="161"/>
      <c r="M767" s="117"/>
      <c r="N767" s="352"/>
    </row>
    <row r="768" spans="1:14" hidden="1" x14ac:dyDescent="0.25">
      <c r="A768" s="218"/>
      <c r="B768" s="220"/>
      <c r="C768" s="218">
        <v>1550100300</v>
      </c>
      <c r="D768" s="260" t="s">
        <v>12270</v>
      </c>
      <c r="E768" s="218">
        <v>30</v>
      </c>
      <c r="F768" s="221">
        <v>30</v>
      </c>
      <c r="G768" s="221">
        <f t="shared" si="12"/>
        <v>900</v>
      </c>
      <c r="H768" s="218">
        <v>40609</v>
      </c>
      <c r="I768" s="220">
        <v>46023</v>
      </c>
      <c r="J768" s="222" t="s">
        <v>15668</v>
      </c>
      <c r="K768" s="195" t="s">
        <v>11406</v>
      </c>
      <c r="L768" s="161"/>
      <c r="M768" s="117"/>
      <c r="N768" s="352"/>
    </row>
    <row r="769" spans="1:14" hidden="1" x14ac:dyDescent="0.25">
      <c r="A769" s="218"/>
      <c r="B769" s="220"/>
      <c r="C769" s="218">
        <v>1550100330</v>
      </c>
      <c r="D769" s="260" t="s">
        <v>12114</v>
      </c>
      <c r="E769" s="218">
        <v>30</v>
      </c>
      <c r="F769" s="221">
        <v>30</v>
      </c>
      <c r="G769" s="221">
        <f t="shared" si="12"/>
        <v>900</v>
      </c>
      <c r="H769" s="218">
        <v>40609</v>
      </c>
      <c r="I769" s="220">
        <v>46023</v>
      </c>
      <c r="J769" s="222" t="s">
        <v>15668</v>
      </c>
      <c r="K769" s="195" t="s">
        <v>11406</v>
      </c>
      <c r="L769" s="161"/>
      <c r="M769" s="117"/>
      <c r="N769" s="352"/>
    </row>
    <row r="770" spans="1:14" hidden="1" x14ac:dyDescent="0.25">
      <c r="A770" s="218"/>
      <c r="B770" s="220"/>
      <c r="C770" s="218">
        <v>1113102670</v>
      </c>
      <c r="D770" s="260" t="s">
        <v>11395</v>
      </c>
      <c r="E770" s="218">
        <v>1</v>
      </c>
      <c r="F770" s="221">
        <v>2253</v>
      </c>
      <c r="G770" s="221">
        <f t="shared" ref="G770:G774" si="13">+E770*F770</f>
        <v>2253</v>
      </c>
      <c r="H770" s="218">
        <v>38481</v>
      </c>
      <c r="I770" s="220">
        <v>45776</v>
      </c>
      <c r="J770" s="222" t="s">
        <v>15668</v>
      </c>
      <c r="K770" s="195" t="s">
        <v>11406</v>
      </c>
      <c r="L770" s="161"/>
      <c r="M770" s="117"/>
      <c r="N770" s="352"/>
    </row>
    <row r="771" spans="1:14" hidden="1" x14ac:dyDescent="0.25">
      <c r="A771" s="218"/>
      <c r="B771" s="220"/>
      <c r="C771" s="218">
        <v>1210100820</v>
      </c>
      <c r="D771" s="260" t="s">
        <v>2903</v>
      </c>
      <c r="E771" s="218">
        <v>3</v>
      </c>
      <c r="F771" s="221">
        <v>770</v>
      </c>
      <c r="G771" s="221">
        <f t="shared" si="13"/>
        <v>2310</v>
      </c>
      <c r="H771" s="218">
        <v>40481</v>
      </c>
      <c r="I771" s="220">
        <v>45978</v>
      </c>
      <c r="J771" s="222" t="s">
        <v>15054</v>
      </c>
      <c r="K771" s="195" t="s">
        <v>11406</v>
      </c>
      <c r="L771" s="161"/>
      <c r="M771" s="117"/>
      <c r="N771" s="352"/>
    </row>
    <row r="772" spans="1:14" hidden="1" x14ac:dyDescent="0.25">
      <c r="A772" s="218"/>
      <c r="B772" s="220"/>
      <c r="C772" s="218">
        <v>1515100240</v>
      </c>
      <c r="D772" s="260" t="s">
        <v>6798</v>
      </c>
      <c r="E772" s="218">
        <v>1</v>
      </c>
      <c r="F772" s="221">
        <v>3901</v>
      </c>
      <c r="G772" s="221">
        <f t="shared" si="13"/>
        <v>3901</v>
      </c>
      <c r="H772" s="218">
        <v>39862</v>
      </c>
      <c r="I772" s="220">
        <v>45904</v>
      </c>
      <c r="J772" s="222" t="s">
        <v>15668</v>
      </c>
      <c r="K772" s="195" t="s">
        <v>11406</v>
      </c>
      <c r="L772" s="161"/>
      <c r="M772" s="117"/>
      <c r="N772" s="352"/>
    </row>
    <row r="773" spans="1:14" hidden="1" x14ac:dyDescent="0.25">
      <c r="A773" s="218"/>
      <c r="B773" s="220"/>
      <c r="C773" s="218">
        <v>1518100330</v>
      </c>
      <c r="D773" s="260" t="s">
        <v>8254</v>
      </c>
      <c r="E773" s="218">
        <v>3</v>
      </c>
      <c r="F773" s="221">
        <v>1527.6</v>
      </c>
      <c r="G773" s="221">
        <f t="shared" si="13"/>
        <v>4582.7999999999993</v>
      </c>
      <c r="H773" s="218">
        <v>37509</v>
      </c>
      <c r="I773" s="220">
        <v>45679</v>
      </c>
      <c r="J773" s="222" t="s">
        <v>11417</v>
      </c>
      <c r="K773" s="195" t="s">
        <v>11406</v>
      </c>
      <c r="L773" s="161"/>
      <c r="M773" s="117"/>
      <c r="N773" s="352"/>
    </row>
    <row r="774" spans="1:14" hidden="1" x14ac:dyDescent="0.25">
      <c r="A774" s="218"/>
      <c r="B774" s="220"/>
      <c r="C774" s="218">
        <v>1524102290</v>
      </c>
      <c r="D774" s="260" t="s">
        <v>7598</v>
      </c>
      <c r="E774" s="218">
        <v>4</v>
      </c>
      <c r="F774" s="221">
        <v>81</v>
      </c>
      <c r="G774" s="221">
        <f t="shared" si="13"/>
        <v>324</v>
      </c>
      <c r="H774" s="218">
        <v>40485</v>
      </c>
      <c r="I774" s="220">
        <v>45978</v>
      </c>
      <c r="J774" s="222" t="s">
        <v>15668</v>
      </c>
      <c r="K774" s="195" t="s">
        <v>11406</v>
      </c>
      <c r="L774" s="161"/>
      <c r="M774" s="117"/>
      <c r="N774" s="352"/>
    </row>
    <row r="775" spans="1:14" hidden="1" x14ac:dyDescent="0.25">
      <c r="A775" s="115"/>
      <c r="B775" s="117"/>
      <c r="C775" s="115"/>
      <c r="D775" s="115"/>
      <c r="E775" s="115"/>
      <c r="F775" s="402" t="s">
        <v>8307</v>
      </c>
      <c r="G775" s="403">
        <f>SUM(G4:G774)</f>
        <v>2149325.98</v>
      </c>
      <c r="H775" s="115"/>
      <c r="I775" s="115"/>
      <c r="J775" s="115"/>
      <c r="K775" s="115"/>
      <c r="L775" s="199"/>
      <c r="M775" s="117"/>
      <c r="N775" s="116"/>
    </row>
    <row r="779" spans="1:14" ht="21" x14ac:dyDescent="0.35">
      <c r="C779" s="412" t="s">
        <v>18352</v>
      </c>
      <c r="D779" s="413"/>
      <c r="E779" s="413"/>
      <c r="F779" s="413"/>
      <c r="G779" s="413"/>
      <c r="H779" s="413"/>
      <c r="I779" s="413"/>
      <c r="J779" s="413"/>
      <c r="K779" s="414"/>
    </row>
    <row r="780" spans="1:14" x14ac:dyDescent="0.25">
      <c r="C780" s="407" t="s">
        <v>11400</v>
      </c>
      <c r="D780" s="407" t="s">
        <v>11865</v>
      </c>
      <c r="E780" s="407" t="s">
        <v>11866</v>
      </c>
      <c r="F780" s="415" t="s">
        <v>11867</v>
      </c>
      <c r="G780" s="416"/>
      <c r="H780" s="415" t="s">
        <v>12162</v>
      </c>
      <c r="I780" s="417"/>
      <c r="J780" s="417"/>
      <c r="K780" s="416"/>
    </row>
    <row r="781" spans="1:14" x14ac:dyDescent="0.25">
      <c r="C781" s="218">
        <v>1524100850</v>
      </c>
      <c r="D781" s="260" t="s">
        <v>7107</v>
      </c>
      <c r="E781" s="218">
        <v>2</v>
      </c>
      <c r="F781" s="221">
        <v>191</v>
      </c>
      <c r="G781" s="221">
        <f t="shared" ref="G781:G783" si="14">+E781*F781</f>
        <v>382</v>
      </c>
      <c r="H781" s="218">
        <v>36789</v>
      </c>
      <c r="I781" s="220">
        <v>45590</v>
      </c>
      <c r="J781" s="222" t="s">
        <v>15668</v>
      </c>
      <c r="K781" s="195" t="s">
        <v>11406</v>
      </c>
    </row>
    <row r="782" spans="1:14" x14ac:dyDescent="0.25">
      <c r="C782" s="218">
        <v>1524100860</v>
      </c>
      <c r="D782" s="260" t="s">
        <v>7112</v>
      </c>
      <c r="E782" s="218">
        <v>4</v>
      </c>
      <c r="F782" s="221">
        <v>191</v>
      </c>
      <c r="G782" s="221">
        <f t="shared" si="14"/>
        <v>764</v>
      </c>
      <c r="H782" s="218">
        <v>36789</v>
      </c>
      <c r="I782" s="220">
        <v>45590</v>
      </c>
      <c r="J782" s="222" t="s">
        <v>15668</v>
      </c>
      <c r="K782" s="195" t="s">
        <v>11406</v>
      </c>
    </row>
    <row r="783" spans="1:14" x14ac:dyDescent="0.25">
      <c r="C783" s="218">
        <v>1318102450</v>
      </c>
      <c r="D783" s="260" t="s">
        <v>6689</v>
      </c>
      <c r="E783" s="218">
        <v>5</v>
      </c>
      <c r="F783" s="221">
        <v>315</v>
      </c>
      <c r="G783" s="216">
        <f t="shared" si="14"/>
        <v>1575</v>
      </c>
      <c r="H783" s="218">
        <v>40765</v>
      </c>
      <c r="I783" s="220">
        <v>46007</v>
      </c>
      <c r="J783" s="222" t="s">
        <v>16800</v>
      </c>
      <c r="K783" s="195" t="s">
        <v>11429</v>
      </c>
    </row>
    <row r="784" spans="1:14" x14ac:dyDescent="0.25">
      <c r="C784" s="218">
        <v>1524101310</v>
      </c>
      <c r="D784" s="219" t="s">
        <v>7857</v>
      </c>
      <c r="E784" s="218">
        <v>1</v>
      </c>
      <c r="F784" s="221"/>
      <c r="G784" s="221"/>
      <c r="H784" s="218"/>
      <c r="I784" s="220"/>
      <c r="J784" s="222"/>
      <c r="K784" s="195"/>
    </row>
    <row r="785" spans="3:11" x14ac:dyDescent="0.25">
      <c r="C785" s="218"/>
      <c r="D785" s="260"/>
      <c r="E785" s="218"/>
      <c r="F785" s="221"/>
      <c r="G785" s="221"/>
      <c r="H785" s="218"/>
      <c r="I785" s="220"/>
      <c r="J785" s="222"/>
      <c r="K785" s="195"/>
    </row>
    <row r="786" spans="3:11" x14ac:dyDescent="0.25">
      <c r="C786" s="218"/>
      <c r="D786" s="260"/>
      <c r="E786" s="218"/>
      <c r="F786" s="221"/>
      <c r="G786" s="221"/>
      <c r="H786" s="218"/>
      <c r="I786" s="220"/>
      <c r="J786" s="222"/>
      <c r="K786" s="195"/>
    </row>
    <row r="787" spans="3:11" x14ac:dyDescent="0.25">
      <c r="C787" s="218"/>
      <c r="D787" s="260"/>
      <c r="E787" s="218"/>
      <c r="F787" s="221"/>
      <c r="G787" s="221"/>
      <c r="H787" s="218"/>
      <c r="I787" s="220"/>
      <c r="J787" s="222"/>
      <c r="K787" s="195"/>
    </row>
    <row r="788" spans="3:11" x14ac:dyDescent="0.25">
      <c r="C788" s="218"/>
      <c r="D788" s="219"/>
      <c r="E788" s="218"/>
      <c r="F788" s="221"/>
      <c r="G788" s="221"/>
      <c r="H788" s="218"/>
      <c r="I788" s="220"/>
      <c r="J788" s="222"/>
      <c r="K788" s="195"/>
    </row>
    <row r="789" spans="3:11" x14ac:dyDescent="0.25">
      <c r="C789" s="218"/>
      <c r="D789" s="219"/>
      <c r="E789" s="218"/>
      <c r="F789" s="221"/>
      <c r="G789" s="221"/>
      <c r="H789" s="218"/>
      <c r="I789" s="220"/>
      <c r="J789" s="222"/>
      <c r="K789" s="195"/>
    </row>
    <row r="790" spans="3:11" x14ac:dyDescent="0.25">
      <c r="C790" s="218"/>
      <c r="D790" s="219"/>
      <c r="E790" s="218"/>
      <c r="F790" s="221"/>
      <c r="G790" s="221"/>
      <c r="H790" s="218"/>
      <c r="I790" s="220"/>
      <c r="J790" s="222"/>
      <c r="K790" s="195"/>
    </row>
    <row r="791" spans="3:11" x14ac:dyDescent="0.25">
      <c r="C791" s="218"/>
      <c r="D791" s="219"/>
      <c r="E791" s="218"/>
      <c r="F791" s="221"/>
      <c r="G791" s="221"/>
      <c r="H791" s="218"/>
      <c r="I791" s="220"/>
      <c r="J791" s="222"/>
      <c r="K791" s="195"/>
    </row>
    <row r="792" spans="3:11" x14ac:dyDescent="0.25">
      <c r="C792" s="218"/>
      <c r="D792" s="219"/>
      <c r="E792" s="218"/>
      <c r="F792" s="221"/>
      <c r="G792" s="221"/>
      <c r="H792" s="218"/>
      <c r="I792" s="220"/>
      <c r="J792" s="222"/>
      <c r="K792" s="195"/>
    </row>
    <row r="793" spans="3:11" x14ac:dyDescent="0.25">
      <c r="C793" s="218"/>
      <c r="D793" s="219"/>
      <c r="E793" s="218"/>
      <c r="F793" s="221"/>
      <c r="G793" s="221"/>
      <c r="H793" s="218"/>
      <c r="I793" s="220"/>
      <c r="J793" s="222"/>
      <c r="K793" s="195"/>
    </row>
    <row r="794" spans="3:11" x14ac:dyDescent="0.25">
      <c r="C794" s="218"/>
      <c r="D794" s="260"/>
      <c r="E794" s="218"/>
      <c r="F794" s="221"/>
      <c r="G794" s="221"/>
      <c r="H794" s="218"/>
      <c r="I794" s="220"/>
      <c r="J794" s="222"/>
      <c r="K794" s="195"/>
    </row>
    <row r="795" spans="3:11" x14ac:dyDescent="0.25">
      <c r="C795" s="218"/>
      <c r="D795" s="219"/>
      <c r="E795" s="218"/>
      <c r="F795" s="221"/>
      <c r="G795" s="221"/>
      <c r="H795" s="218"/>
      <c r="I795" s="220"/>
      <c r="J795" s="222"/>
      <c r="K795" s="195"/>
    </row>
    <row r="796" spans="3:11" x14ac:dyDescent="0.25">
      <c r="C796" s="218"/>
      <c r="D796" s="219"/>
      <c r="E796" s="218"/>
      <c r="F796" s="221"/>
      <c r="G796" s="221"/>
      <c r="H796" s="218"/>
      <c r="I796" s="220"/>
      <c r="J796" s="222"/>
      <c r="K796" s="195"/>
    </row>
    <row r="797" spans="3:11" x14ac:dyDescent="0.25">
      <c r="C797" s="218"/>
      <c r="D797" s="219"/>
      <c r="E797" s="218"/>
      <c r="F797" s="221"/>
      <c r="G797" s="221"/>
      <c r="H797" s="218"/>
      <c r="I797" s="220"/>
      <c r="J797" s="222"/>
      <c r="K797" s="195"/>
    </row>
    <row r="798" spans="3:11" x14ac:dyDescent="0.25">
      <c r="C798" s="218"/>
      <c r="D798" s="219"/>
      <c r="E798" s="218"/>
      <c r="F798" s="221"/>
      <c r="G798" s="221"/>
      <c r="H798" s="218"/>
      <c r="I798" s="220"/>
      <c r="J798" s="222"/>
      <c r="K798" s="195"/>
    </row>
    <row r="799" spans="3:11" x14ac:dyDescent="0.25">
      <c r="C799" s="218"/>
      <c r="D799" s="219"/>
      <c r="E799" s="218"/>
      <c r="F799" s="221"/>
      <c r="G799" s="221"/>
      <c r="H799" s="218"/>
      <c r="I799" s="220"/>
      <c r="J799" s="222"/>
      <c r="K799" s="195"/>
    </row>
    <row r="800" spans="3:11" x14ac:dyDescent="0.25">
      <c r="C800" s="218"/>
      <c r="D800" s="219"/>
      <c r="E800" s="218"/>
      <c r="F800" s="221"/>
      <c r="G800" s="221"/>
      <c r="H800" s="218"/>
      <c r="I800" s="220"/>
      <c r="J800" s="222"/>
      <c r="K800" s="195"/>
    </row>
    <row r="801" spans="3:11" x14ac:dyDescent="0.25">
      <c r="C801" s="218"/>
      <c r="D801" s="219"/>
      <c r="E801" s="218"/>
      <c r="F801" s="221"/>
      <c r="G801" s="221"/>
      <c r="H801" s="218"/>
      <c r="I801" s="220"/>
      <c r="J801" s="222"/>
      <c r="K801" s="195"/>
    </row>
    <row r="802" spans="3:11" x14ac:dyDescent="0.25">
      <c r="C802" s="218"/>
      <c r="D802" s="219"/>
      <c r="E802" s="218"/>
      <c r="F802" s="221"/>
      <c r="G802" s="221"/>
      <c r="H802" s="218"/>
      <c r="I802" s="220"/>
      <c r="J802" s="222"/>
      <c r="K802" s="195"/>
    </row>
    <row r="803" spans="3:11" x14ac:dyDescent="0.25">
      <c r="C803" s="218"/>
      <c r="D803" s="260"/>
      <c r="E803" s="218"/>
      <c r="F803" s="221"/>
      <c r="G803" s="221"/>
      <c r="H803" s="218"/>
      <c r="I803" s="220"/>
      <c r="J803" s="222"/>
      <c r="K803" s="195"/>
    </row>
    <row r="804" spans="3:11" x14ac:dyDescent="0.25">
      <c r="C804" s="218"/>
      <c r="D804" s="243"/>
      <c r="E804" s="218"/>
      <c r="F804" s="221"/>
      <c r="G804" s="221"/>
      <c r="H804" s="218"/>
      <c r="I804" s="220"/>
      <c r="J804" s="222"/>
      <c r="K804" s="195"/>
    </row>
    <row r="805" spans="3:11" x14ac:dyDescent="0.25">
      <c r="C805" s="218"/>
      <c r="D805" s="260"/>
      <c r="E805" s="218"/>
      <c r="F805" s="221"/>
      <c r="G805" s="221"/>
      <c r="H805" s="218"/>
      <c r="I805" s="220"/>
      <c r="J805" s="222"/>
      <c r="K805" s="195"/>
    </row>
    <row r="806" spans="3:11" x14ac:dyDescent="0.25">
      <c r="C806" s="218"/>
      <c r="D806" s="260"/>
      <c r="E806" s="218"/>
      <c r="F806" s="221"/>
      <c r="G806" s="221"/>
      <c r="H806" s="218"/>
      <c r="I806" s="220"/>
      <c r="J806" s="222"/>
      <c r="K806" s="195"/>
    </row>
    <row r="807" spans="3:11" x14ac:dyDescent="0.25">
      <c r="C807" s="218"/>
      <c r="D807" s="260"/>
      <c r="E807" s="218"/>
      <c r="F807" s="221"/>
      <c r="G807" s="221"/>
      <c r="H807" s="218"/>
      <c r="I807" s="220"/>
      <c r="J807" s="222"/>
      <c r="K807" s="195"/>
    </row>
    <row r="808" spans="3:11" x14ac:dyDescent="0.25">
      <c r="C808" s="218"/>
      <c r="D808" s="260"/>
      <c r="E808" s="218"/>
      <c r="F808" s="221"/>
      <c r="G808" s="221"/>
      <c r="H808" s="218"/>
      <c r="I808" s="220"/>
      <c r="J808" s="222"/>
      <c r="K808" s="195"/>
    </row>
    <row r="809" spans="3:11" x14ac:dyDescent="0.25">
      <c r="C809" s="218"/>
      <c r="D809" s="260"/>
      <c r="E809" s="218"/>
      <c r="F809" s="221"/>
      <c r="G809" s="221"/>
      <c r="H809" s="218"/>
      <c r="I809" s="220"/>
      <c r="J809" s="222"/>
      <c r="K809" s="195"/>
    </row>
    <row r="810" spans="3:11" x14ac:dyDescent="0.25">
      <c r="C810" s="218"/>
      <c r="D810" s="260"/>
      <c r="E810" s="218"/>
      <c r="F810" s="221"/>
      <c r="G810" s="221"/>
      <c r="H810" s="218"/>
      <c r="I810" s="220"/>
      <c r="J810" s="222"/>
      <c r="K810" s="195"/>
    </row>
    <row r="811" spans="3:11" x14ac:dyDescent="0.25">
      <c r="C811" s="218"/>
      <c r="D811" s="260"/>
      <c r="E811" s="218"/>
      <c r="F811" s="221"/>
      <c r="G811" s="221"/>
      <c r="H811" s="218"/>
      <c r="I811" s="220"/>
      <c r="J811" s="222"/>
      <c r="K811" s="195"/>
    </row>
    <row r="812" spans="3:11" x14ac:dyDescent="0.25">
      <c r="C812" s="218"/>
      <c r="D812" s="260"/>
      <c r="E812" s="218"/>
      <c r="F812" s="221"/>
      <c r="G812" s="221"/>
      <c r="H812" s="218"/>
      <c r="I812" s="220"/>
      <c r="J812" s="222"/>
      <c r="K812" s="195"/>
    </row>
    <row r="813" spans="3:11" x14ac:dyDescent="0.25">
      <c r="C813" s="218"/>
      <c r="D813" s="260"/>
      <c r="E813" s="218"/>
      <c r="F813" s="221"/>
      <c r="G813" s="221"/>
      <c r="H813" s="218"/>
      <c r="I813" s="220"/>
      <c r="J813" s="222"/>
      <c r="K813" s="195"/>
    </row>
    <row r="814" spans="3:11" x14ac:dyDescent="0.25">
      <c r="C814" s="218"/>
      <c r="D814" s="260"/>
      <c r="E814" s="218"/>
      <c r="F814" s="221"/>
      <c r="G814" s="221"/>
      <c r="H814" s="218"/>
      <c r="I814" s="220"/>
      <c r="J814" s="222"/>
      <c r="K814" s="195"/>
    </row>
    <row r="815" spans="3:11" x14ac:dyDescent="0.25">
      <c r="C815" s="218"/>
      <c r="D815" s="260"/>
      <c r="E815" s="218"/>
      <c r="F815" s="221"/>
      <c r="G815" s="221"/>
      <c r="H815" s="218"/>
      <c r="I815" s="220"/>
      <c r="J815" s="222"/>
      <c r="K815" s="195"/>
    </row>
    <row r="816" spans="3:11" x14ac:dyDescent="0.25">
      <c r="F816" s="254" t="s">
        <v>8307</v>
      </c>
      <c r="G816" s="351">
        <f>SUBTOTAL(9,G781:G815)</f>
        <v>2721</v>
      </c>
    </row>
  </sheetData>
  <autoFilter ref="A2:N775" xr:uid="{B3E81878-C215-4BB5-850D-8E6B4245FF3C}">
    <filterColumn colId="2">
      <filters>
        <filter val="1518100270"/>
      </filters>
    </filterColumn>
    <sortState xmlns:xlrd2="http://schemas.microsoft.com/office/spreadsheetml/2017/richdata2" ref="A46:N651">
      <sortCondition ref="A2:A775"/>
    </sortState>
  </autoFilter>
  <mergeCells count="3">
    <mergeCell ref="C779:K779"/>
    <mergeCell ref="F780:G780"/>
    <mergeCell ref="H780:K780"/>
  </mergeCells>
  <printOptions horizontalCentered="1"/>
  <pageMargins left="0" right="0" top="0.39370078740157483" bottom="0.39370078740157483" header="0.31496062992125984" footer="0.31496062992125984"/>
  <pageSetup paperSize="9" scale="6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94A73-87FF-4E1C-A2D3-0308440E1CFC}">
  <sheetPr filterMode="1">
    <pageSetUpPr fitToPage="1"/>
  </sheetPr>
  <dimension ref="A1:XEH7735"/>
  <sheetViews>
    <sheetView zoomScaleNormal="100" workbookViewId="0">
      <selection activeCell="D6416" sqref="D6416"/>
    </sheetView>
  </sheetViews>
  <sheetFormatPr baseColWidth="10" defaultRowHeight="15" x14ac:dyDescent="0.25"/>
  <cols>
    <col min="1" max="1" width="7" bestFit="1" customWidth="1"/>
    <col min="2" max="2" width="7.85546875" customWidth="1"/>
    <col min="3" max="3" width="11" customWidth="1"/>
    <col min="4" max="4" width="65.7109375" bestFit="1" customWidth="1"/>
    <col min="5" max="5" width="15.5703125" style="340" customWidth="1"/>
    <col min="6" max="6" width="10" customWidth="1"/>
    <col min="7" max="7" width="11.42578125" customWidth="1"/>
    <col min="8" max="8" width="9.5703125" style="157" customWidth="1"/>
    <col min="9" max="9" width="11.42578125" style="157" customWidth="1"/>
    <col min="10" max="10" width="16.85546875" bestFit="1" customWidth="1"/>
    <col min="11" max="11" width="20.28515625" bestFit="1" customWidth="1"/>
    <col min="12" max="12" width="18.7109375" bestFit="1" customWidth="1"/>
    <col min="13" max="13" width="36.5703125" customWidth="1"/>
    <col min="14" max="14" width="22.85546875" bestFit="1" customWidth="1"/>
    <col min="16" max="16" width="15.140625" bestFit="1" customWidth="1"/>
  </cols>
  <sheetData>
    <row r="1" spans="1:16" x14ac:dyDescent="0.25">
      <c r="A1" s="199" t="s">
        <v>15308</v>
      </c>
      <c r="B1" s="116" t="s">
        <v>10116</v>
      </c>
      <c r="C1" s="116" t="s">
        <v>8322</v>
      </c>
      <c r="D1" s="116" t="s">
        <v>10117</v>
      </c>
      <c r="E1" s="339" t="s">
        <v>10342</v>
      </c>
      <c r="F1" s="116" t="s">
        <v>10394</v>
      </c>
      <c r="G1" s="116" t="s">
        <v>10395</v>
      </c>
      <c r="H1" s="194" t="s">
        <v>10118</v>
      </c>
      <c r="I1" s="115" t="s">
        <v>10396</v>
      </c>
      <c r="J1" s="116" t="s">
        <v>10397</v>
      </c>
      <c r="K1" s="116" t="s">
        <v>18122</v>
      </c>
      <c r="L1" s="116" t="s">
        <v>18123</v>
      </c>
      <c r="M1" s="116" t="s">
        <v>11721</v>
      </c>
      <c r="N1" s="116" t="s">
        <v>11722</v>
      </c>
      <c r="O1" s="346" t="s">
        <v>18124</v>
      </c>
      <c r="P1" s="346" t="s">
        <v>16218</v>
      </c>
    </row>
    <row r="2" spans="1:16" hidden="1" x14ac:dyDescent="0.25">
      <c r="A2" s="116">
        <v>113570</v>
      </c>
      <c r="B2" s="116">
        <v>6</v>
      </c>
      <c r="C2" s="116">
        <v>1327100010</v>
      </c>
      <c r="D2" s="116" t="s">
        <v>10124</v>
      </c>
      <c r="E2" s="339">
        <v>476943.72</v>
      </c>
      <c r="F2" s="194">
        <v>3</v>
      </c>
      <c r="G2" s="194">
        <f>2+1</f>
        <v>3</v>
      </c>
      <c r="H2" s="194" t="s">
        <v>10119</v>
      </c>
      <c r="I2" s="194">
        <f t="shared" ref="I2:I65" si="0">+F2-G2</f>
        <v>0</v>
      </c>
      <c r="J2" s="116" t="s">
        <v>10120</v>
      </c>
      <c r="K2" s="116" t="s">
        <v>10123</v>
      </c>
      <c r="L2" s="197">
        <v>45273</v>
      </c>
      <c r="M2" s="116" t="s">
        <v>17447</v>
      </c>
      <c r="N2" s="197">
        <v>45595</v>
      </c>
      <c r="O2" s="388">
        <f t="shared" ref="O2:O65" si="1">+E2/F2</f>
        <v>158981.24</v>
      </c>
      <c r="P2" s="339">
        <f t="shared" ref="P2:P65" si="2">+O2*I2</f>
        <v>0</v>
      </c>
    </row>
    <row r="3" spans="1:16" hidden="1" x14ac:dyDescent="0.25">
      <c r="A3" s="116">
        <v>113829</v>
      </c>
      <c r="B3" s="116">
        <v>9</v>
      </c>
      <c r="C3" s="116">
        <v>1223100160</v>
      </c>
      <c r="D3" s="116" t="s">
        <v>9294</v>
      </c>
      <c r="E3" s="339">
        <v>0</v>
      </c>
      <c r="F3" s="194">
        <v>4</v>
      </c>
      <c r="G3" s="194">
        <v>4</v>
      </c>
      <c r="H3" s="194" t="s">
        <v>10119</v>
      </c>
      <c r="I3" s="194">
        <f t="shared" si="0"/>
        <v>0</v>
      </c>
      <c r="J3" s="116" t="s">
        <v>10120</v>
      </c>
      <c r="K3" s="116" t="s">
        <v>10125</v>
      </c>
      <c r="L3" s="197"/>
      <c r="M3" s="116" t="s">
        <v>10432</v>
      </c>
      <c r="N3" s="197">
        <v>45371</v>
      </c>
      <c r="O3" s="388">
        <f t="shared" si="1"/>
        <v>0</v>
      </c>
      <c r="P3" s="339">
        <f t="shared" si="2"/>
        <v>0</v>
      </c>
    </row>
    <row r="4" spans="1:16" hidden="1" x14ac:dyDescent="0.25">
      <c r="A4" s="116">
        <v>114632</v>
      </c>
      <c r="B4" s="116">
        <v>2</v>
      </c>
      <c r="C4" s="116">
        <v>1015100020</v>
      </c>
      <c r="D4" s="116" t="s">
        <v>10351</v>
      </c>
      <c r="E4" s="339">
        <v>13176</v>
      </c>
      <c r="F4" s="194">
        <v>1</v>
      </c>
      <c r="G4" s="194">
        <v>1</v>
      </c>
      <c r="H4" s="194" t="s">
        <v>10119</v>
      </c>
      <c r="I4" s="194">
        <f t="shared" si="0"/>
        <v>0</v>
      </c>
      <c r="J4" s="116" t="s">
        <v>10126</v>
      </c>
      <c r="K4" s="116" t="s">
        <v>10352</v>
      </c>
      <c r="L4" s="197"/>
      <c r="M4" s="116"/>
      <c r="N4" s="197" t="s">
        <v>10446</v>
      </c>
      <c r="O4" s="388">
        <f t="shared" si="1"/>
        <v>13176</v>
      </c>
      <c r="P4" s="339">
        <f t="shared" si="2"/>
        <v>0</v>
      </c>
    </row>
    <row r="5" spans="1:16" hidden="1" x14ac:dyDescent="0.25">
      <c r="A5" s="116">
        <v>114632</v>
      </c>
      <c r="B5" s="116">
        <v>1</v>
      </c>
      <c r="C5" s="116">
        <v>1114100610</v>
      </c>
      <c r="D5" s="116" t="s">
        <v>10353</v>
      </c>
      <c r="E5" s="339">
        <v>219134</v>
      </c>
      <c r="F5" s="194">
        <v>1</v>
      </c>
      <c r="G5" s="194">
        <v>1</v>
      </c>
      <c r="H5" s="194" t="s">
        <v>10119</v>
      </c>
      <c r="I5" s="194">
        <f t="shared" si="0"/>
        <v>0</v>
      </c>
      <c r="J5" s="116" t="s">
        <v>10126</v>
      </c>
      <c r="K5" s="116" t="s">
        <v>10352</v>
      </c>
      <c r="L5" s="197"/>
      <c r="M5" s="116"/>
      <c r="N5" s="197" t="s">
        <v>10446</v>
      </c>
      <c r="O5" s="388">
        <f t="shared" si="1"/>
        <v>219134</v>
      </c>
      <c r="P5" s="339">
        <f t="shared" si="2"/>
        <v>0</v>
      </c>
    </row>
    <row r="6" spans="1:16" hidden="1" x14ac:dyDescent="0.25">
      <c r="A6" s="116">
        <v>114633</v>
      </c>
      <c r="B6" s="116">
        <v>1</v>
      </c>
      <c r="C6" s="116">
        <v>1713102340</v>
      </c>
      <c r="D6" s="116" t="s">
        <v>10349</v>
      </c>
      <c r="E6" s="339">
        <v>697935</v>
      </c>
      <c r="F6" s="194">
        <v>1</v>
      </c>
      <c r="G6" s="194">
        <v>1</v>
      </c>
      <c r="H6" s="194" t="s">
        <v>10119</v>
      </c>
      <c r="I6" s="194">
        <f t="shared" si="0"/>
        <v>0</v>
      </c>
      <c r="J6" s="116" t="s">
        <v>10120</v>
      </c>
      <c r="K6" s="116" t="s">
        <v>10350</v>
      </c>
      <c r="L6" s="197"/>
      <c r="M6" s="116"/>
      <c r="N6" s="197" t="s">
        <v>10446</v>
      </c>
      <c r="O6" s="388">
        <f t="shared" si="1"/>
        <v>697935</v>
      </c>
      <c r="P6" s="339">
        <f t="shared" si="2"/>
        <v>0</v>
      </c>
    </row>
    <row r="7" spans="1:16" hidden="1" x14ac:dyDescent="0.25">
      <c r="A7" s="116">
        <v>114634</v>
      </c>
      <c r="B7" s="116">
        <v>2</v>
      </c>
      <c r="C7" s="116">
        <v>1219105350</v>
      </c>
      <c r="D7" s="116" t="s">
        <v>17448</v>
      </c>
      <c r="E7" s="339">
        <v>44816</v>
      </c>
      <c r="F7" s="194">
        <v>1</v>
      </c>
      <c r="G7" s="194">
        <v>1</v>
      </c>
      <c r="H7" s="194" t="s">
        <v>10119</v>
      </c>
      <c r="I7" s="194">
        <f t="shared" si="0"/>
        <v>0</v>
      </c>
      <c r="J7" s="116" t="s">
        <v>10120</v>
      </c>
      <c r="K7" s="116" t="s">
        <v>10217</v>
      </c>
      <c r="L7" s="197"/>
      <c r="M7" s="116"/>
      <c r="N7" s="197" t="s">
        <v>10446</v>
      </c>
      <c r="O7" s="388">
        <f t="shared" si="1"/>
        <v>44816</v>
      </c>
      <c r="P7" s="339">
        <f t="shared" si="2"/>
        <v>0</v>
      </c>
    </row>
    <row r="8" spans="1:16" hidden="1" x14ac:dyDescent="0.25">
      <c r="A8" s="116">
        <v>114635</v>
      </c>
      <c r="B8" s="116">
        <v>12</v>
      </c>
      <c r="C8" s="116">
        <v>1022100110</v>
      </c>
      <c r="D8" s="116" t="s">
        <v>10343</v>
      </c>
      <c r="E8" s="339">
        <v>14288.12</v>
      </c>
      <c r="F8" s="194">
        <v>7</v>
      </c>
      <c r="G8" s="194">
        <v>7</v>
      </c>
      <c r="H8" s="194" t="s">
        <v>10119</v>
      </c>
      <c r="I8" s="194">
        <f t="shared" si="0"/>
        <v>0</v>
      </c>
      <c r="J8" s="116" t="s">
        <v>10120</v>
      </c>
      <c r="K8" s="116" t="s">
        <v>10121</v>
      </c>
      <c r="L8" s="197"/>
      <c r="M8" s="116"/>
      <c r="N8" s="197" t="s">
        <v>10446</v>
      </c>
      <c r="O8" s="388">
        <f t="shared" si="1"/>
        <v>2041.16</v>
      </c>
      <c r="P8" s="339">
        <f t="shared" si="2"/>
        <v>0</v>
      </c>
    </row>
    <row r="9" spans="1:16" hidden="1" x14ac:dyDescent="0.25">
      <c r="A9" s="116">
        <v>114635</v>
      </c>
      <c r="B9" s="116">
        <v>3</v>
      </c>
      <c r="C9" s="116">
        <v>1022103900</v>
      </c>
      <c r="D9" s="116" t="s">
        <v>9163</v>
      </c>
      <c r="E9" s="339">
        <v>3800</v>
      </c>
      <c r="F9" s="194">
        <v>1</v>
      </c>
      <c r="G9" s="194">
        <v>1</v>
      </c>
      <c r="H9" s="194" t="s">
        <v>10119</v>
      </c>
      <c r="I9" s="194">
        <f t="shared" si="0"/>
        <v>0</v>
      </c>
      <c r="J9" s="116" t="s">
        <v>10120</v>
      </c>
      <c r="K9" s="116" t="s">
        <v>10121</v>
      </c>
      <c r="L9" s="197"/>
      <c r="M9" s="116"/>
      <c r="N9" s="197" t="s">
        <v>10446</v>
      </c>
      <c r="O9" s="388">
        <f t="shared" si="1"/>
        <v>3800</v>
      </c>
      <c r="P9" s="339">
        <f t="shared" si="2"/>
        <v>0</v>
      </c>
    </row>
    <row r="10" spans="1:16" hidden="1" x14ac:dyDescent="0.25">
      <c r="A10" s="116">
        <v>114635</v>
      </c>
      <c r="B10" s="116">
        <v>4</v>
      </c>
      <c r="C10" s="116">
        <v>1022103910</v>
      </c>
      <c r="D10" s="116" t="s">
        <v>9161</v>
      </c>
      <c r="E10" s="339">
        <v>4200</v>
      </c>
      <c r="F10" s="194">
        <v>1</v>
      </c>
      <c r="G10" s="194">
        <v>1</v>
      </c>
      <c r="H10" s="194" t="s">
        <v>10119</v>
      </c>
      <c r="I10" s="194">
        <f t="shared" si="0"/>
        <v>0</v>
      </c>
      <c r="J10" s="116" t="s">
        <v>10120</v>
      </c>
      <c r="K10" s="116" t="s">
        <v>10121</v>
      </c>
      <c r="L10" s="197"/>
      <c r="M10" s="116"/>
      <c r="N10" s="197" t="s">
        <v>10446</v>
      </c>
      <c r="O10" s="388">
        <f t="shared" si="1"/>
        <v>4200</v>
      </c>
      <c r="P10" s="339">
        <f t="shared" si="2"/>
        <v>0</v>
      </c>
    </row>
    <row r="11" spans="1:16" hidden="1" x14ac:dyDescent="0.25">
      <c r="A11" s="116">
        <v>114635</v>
      </c>
      <c r="B11" s="116">
        <v>5</v>
      </c>
      <c r="C11" s="116">
        <v>1022103920</v>
      </c>
      <c r="D11" s="116" t="s">
        <v>10347</v>
      </c>
      <c r="E11" s="339">
        <v>6800</v>
      </c>
      <c r="F11" s="194">
        <v>2</v>
      </c>
      <c r="G11" s="194">
        <v>2</v>
      </c>
      <c r="H11" s="194" t="s">
        <v>10119</v>
      </c>
      <c r="I11" s="194">
        <f t="shared" si="0"/>
        <v>0</v>
      </c>
      <c r="J11" s="116" t="s">
        <v>10120</v>
      </c>
      <c r="K11" s="116" t="s">
        <v>10121</v>
      </c>
      <c r="L11" s="197"/>
      <c r="M11" s="116"/>
      <c r="N11" s="197" t="s">
        <v>10446</v>
      </c>
      <c r="O11" s="388">
        <f t="shared" si="1"/>
        <v>3400</v>
      </c>
      <c r="P11" s="339">
        <f t="shared" si="2"/>
        <v>0</v>
      </c>
    </row>
    <row r="12" spans="1:16" hidden="1" x14ac:dyDescent="0.25">
      <c r="A12" s="116">
        <v>114635</v>
      </c>
      <c r="B12" s="116">
        <v>6</v>
      </c>
      <c r="C12" s="116">
        <v>1022103930</v>
      </c>
      <c r="D12" s="116" t="s">
        <v>10346</v>
      </c>
      <c r="E12" s="339">
        <v>3800</v>
      </c>
      <c r="F12" s="194">
        <v>1</v>
      </c>
      <c r="G12" s="194">
        <v>1</v>
      </c>
      <c r="H12" s="194" t="s">
        <v>10119</v>
      </c>
      <c r="I12" s="194">
        <f t="shared" si="0"/>
        <v>0</v>
      </c>
      <c r="J12" s="116" t="s">
        <v>10120</v>
      </c>
      <c r="K12" s="116" t="s">
        <v>10121</v>
      </c>
      <c r="L12" s="197"/>
      <c r="M12" s="116"/>
      <c r="N12" s="197" t="s">
        <v>10446</v>
      </c>
      <c r="O12" s="388">
        <f t="shared" si="1"/>
        <v>3800</v>
      </c>
      <c r="P12" s="339">
        <f t="shared" si="2"/>
        <v>0</v>
      </c>
    </row>
    <row r="13" spans="1:16" hidden="1" x14ac:dyDescent="0.25">
      <c r="A13" s="116">
        <v>114635</v>
      </c>
      <c r="B13" s="116">
        <v>7</v>
      </c>
      <c r="C13" s="116">
        <v>1022103940</v>
      </c>
      <c r="D13" s="116" t="s">
        <v>9155</v>
      </c>
      <c r="E13" s="339">
        <v>13500</v>
      </c>
      <c r="F13" s="194">
        <v>3</v>
      </c>
      <c r="G13" s="194">
        <v>3</v>
      </c>
      <c r="H13" s="194" t="s">
        <v>10119</v>
      </c>
      <c r="I13" s="194">
        <f t="shared" si="0"/>
        <v>0</v>
      </c>
      <c r="J13" s="116" t="s">
        <v>10120</v>
      </c>
      <c r="K13" s="116" t="s">
        <v>10121</v>
      </c>
      <c r="L13" s="197"/>
      <c r="M13" s="116"/>
      <c r="N13" s="197" t="s">
        <v>10446</v>
      </c>
      <c r="O13" s="388">
        <f t="shared" si="1"/>
        <v>4500</v>
      </c>
      <c r="P13" s="339">
        <f t="shared" si="2"/>
        <v>0</v>
      </c>
    </row>
    <row r="14" spans="1:16" hidden="1" x14ac:dyDescent="0.25">
      <c r="A14" s="116">
        <v>114635</v>
      </c>
      <c r="B14" s="116">
        <v>8</v>
      </c>
      <c r="C14" s="116">
        <v>1022103950</v>
      </c>
      <c r="D14" s="116" t="s">
        <v>17449</v>
      </c>
      <c r="E14" s="339">
        <v>4383</v>
      </c>
      <c r="F14" s="194">
        <v>1</v>
      </c>
      <c r="G14" s="194">
        <v>1</v>
      </c>
      <c r="H14" s="194" t="s">
        <v>10119</v>
      </c>
      <c r="I14" s="194">
        <f t="shared" si="0"/>
        <v>0</v>
      </c>
      <c r="J14" s="116" t="s">
        <v>10120</v>
      </c>
      <c r="K14" s="116" t="s">
        <v>10121</v>
      </c>
      <c r="L14" s="197"/>
      <c r="M14" s="116"/>
      <c r="N14" s="197" t="s">
        <v>10446</v>
      </c>
      <c r="O14" s="388">
        <f t="shared" si="1"/>
        <v>4383</v>
      </c>
      <c r="P14" s="339">
        <f t="shared" si="2"/>
        <v>0</v>
      </c>
    </row>
    <row r="15" spans="1:16" hidden="1" x14ac:dyDescent="0.25">
      <c r="A15" s="116">
        <v>114635</v>
      </c>
      <c r="B15" s="116">
        <v>9</v>
      </c>
      <c r="C15" s="116">
        <v>1022103960</v>
      </c>
      <c r="D15" s="116" t="s">
        <v>17450</v>
      </c>
      <c r="E15" s="339">
        <v>9364.86</v>
      </c>
      <c r="F15" s="194">
        <v>2</v>
      </c>
      <c r="G15" s="194">
        <v>2</v>
      </c>
      <c r="H15" s="194" t="s">
        <v>10119</v>
      </c>
      <c r="I15" s="194">
        <f t="shared" si="0"/>
        <v>0</v>
      </c>
      <c r="J15" s="116" t="s">
        <v>10120</v>
      </c>
      <c r="K15" s="116" t="s">
        <v>10121</v>
      </c>
      <c r="L15" s="197"/>
      <c r="M15" s="116"/>
      <c r="N15" s="197" t="s">
        <v>10446</v>
      </c>
      <c r="O15" s="388">
        <f t="shared" si="1"/>
        <v>4682.43</v>
      </c>
      <c r="P15" s="339">
        <f t="shared" si="2"/>
        <v>0</v>
      </c>
    </row>
    <row r="16" spans="1:16" hidden="1" x14ac:dyDescent="0.25">
      <c r="A16" s="116">
        <v>114635</v>
      </c>
      <c r="B16" s="116">
        <v>10</v>
      </c>
      <c r="C16" s="116">
        <v>1022103970</v>
      </c>
      <c r="D16" s="116" t="s">
        <v>10345</v>
      </c>
      <c r="E16" s="339">
        <v>13943.4</v>
      </c>
      <c r="F16" s="194">
        <v>3</v>
      </c>
      <c r="G16" s="194">
        <v>3</v>
      </c>
      <c r="H16" s="194" t="s">
        <v>10119</v>
      </c>
      <c r="I16" s="194">
        <f t="shared" si="0"/>
        <v>0</v>
      </c>
      <c r="J16" s="116" t="s">
        <v>10120</v>
      </c>
      <c r="K16" s="116" t="s">
        <v>10121</v>
      </c>
      <c r="L16" s="197"/>
      <c r="M16" s="116"/>
      <c r="N16" s="197" t="s">
        <v>10446</v>
      </c>
      <c r="O16" s="388">
        <f t="shared" si="1"/>
        <v>4647.8</v>
      </c>
      <c r="P16" s="339">
        <f t="shared" si="2"/>
        <v>0</v>
      </c>
    </row>
    <row r="17" spans="1:16" hidden="1" x14ac:dyDescent="0.25">
      <c r="A17" s="116">
        <v>114635</v>
      </c>
      <c r="B17" s="116">
        <v>11</v>
      </c>
      <c r="C17" s="116">
        <v>1022104010</v>
      </c>
      <c r="D17" s="116" t="s">
        <v>10344</v>
      </c>
      <c r="E17" s="339">
        <v>8400</v>
      </c>
      <c r="F17" s="194">
        <v>2</v>
      </c>
      <c r="G17" s="194">
        <v>2</v>
      </c>
      <c r="H17" s="194" t="s">
        <v>10119</v>
      </c>
      <c r="I17" s="194">
        <f t="shared" si="0"/>
        <v>0</v>
      </c>
      <c r="J17" s="116" t="s">
        <v>10120</v>
      </c>
      <c r="K17" s="116" t="s">
        <v>10121</v>
      </c>
      <c r="L17" s="197"/>
      <c r="M17" s="116"/>
      <c r="N17" s="197" t="s">
        <v>10446</v>
      </c>
      <c r="O17" s="388">
        <f t="shared" si="1"/>
        <v>4200</v>
      </c>
      <c r="P17" s="339">
        <f t="shared" si="2"/>
        <v>0</v>
      </c>
    </row>
    <row r="18" spans="1:16" hidden="1" x14ac:dyDescent="0.25">
      <c r="A18" s="116">
        <v>114635</v>
      </c>
      <c r="B18" s="116">
        <v>2</v>
      </c>
      <c r="C18" s="116">
        <v>1612100030</v>
      </c>
      <c r="D18" s="116" t="s">
        <v>10348</v>
      </c>
      <c r="E18" s="339">
        <v>2300</v>
      </c>
      <c r="F18" s="194">
        <v>1</v>
      </c>
      <c r="G18" s="194">
        <v>1</v>
      </c>
      <c r="H18" s="194" t="s">
        <v>10119</v>
      </c>
      <c r="I18" s="194">
        <f t="shared" si="0"/>
        <v>0</v>
      </c>
      <c r="J18" s="116" t="s">
        <v>10120</v>
      </c>
      <c r="K18" s="116" t="s">
        <v>10121</v>
      </c>
      <c r="L18" s="197"/>
      <c r="M18" s="116"/>
      <c r="N18" s="197" t="s">
        <v>10446</v>
      </c>
      <c r="O18" s="388">
        <f t="shared" si="1"/>
        <v>2300</v>
      </c>
      <c r="P18" s="339">
        <f t="shared" si="2"/>
        <v>0</v>
      </c>
    </row>
    <row r="19" spans="1:16" hidden="1" x14ac:dyDescent="0.25">
      <c r="A19" s="116">
        <v>114680</v>
      </c>
      <c r="B19" s="116">
        <v>4</v>
      </c>
      <c r="C19" s="116">
        <v>1011100110</v>
      </c>
      <c r="D19" s="116" t="s">
        <v>10354</v>
      </c>
      <c r="E19" s="339">
        <v>17400</v>
      </c>
      <c r="F19" s="194">
        <v>5</v>
      </c>
      <c r="G19" s="194">
        <v>5</v>
      </c>
      <c r="H19" s="194" t="s">
        <v>10119</v>
      </c>
      <c r="I19" s="194">
        <f t="shared" si="0"/>
        <v>0</v>
      </c>
      <c r="J19" s="116" t="s">
        <v>10126</v>
      </c>
      <c r="K19" s="116" t="s">
        <v>8716</v>
      </c>
      <c r="L19" s="197"/>
      <c r="M19" s="116"/>
      <c r="N19" s="197" t="s">
        <v>10446</v>
      </c>
      <c r="O19" s="388">
        <f t="shared" si="1"/>
        <v>3480</v>
      </c>
      <c r="P19" s="339">
        <f t="shared" si="2"/>
        <v>0</v>
      </c>
    </row>
    <row r="20" spans="1:16" hidden="1" x14ac:dyDescent="0.25">
      <c r="A20" s="116">
        <v>114680</v>
      </c>
      <c r="B20" s="116">
        <v>5</v>
      </c>
      <c r="C20" s="116">
        <v>1011100430</v>
      </c>
      <c r="D20" s="116" t="s">
        <v>17451</v>
      </c>
      <c r="E20" s="339">
        <v>10000</v>
      </c>
      <c r="F20" s="194">
        <v>1</v>
      </c>
      <c r="G20" s="194">
        <v>1</v>
      </c>
      <c r="H20" s="194" t="s">
        <v>10119</v>
      </c>
      <c r="I20" s="194">
        <f t="shared" si="0"/>
        <v>0</v>
      </c>
      <c r="J20" s="116" t="s">
        <v>10126</v>
      </c>
      <c r="K20" s="116" t="s">
        <v>8716</v>
      </c>
      <c r="L20" s="197"/>
      <c r="M20" s="116"/>
      <c r="N20" s="197" t="s">
        <v>10446</v>
      </c>
      <c r="O20" s="388">
        <f t="shared" si="1"/>
        <v>10000</v>
      </c>
      <c r="P20" s="339">
        <f t="shared" si="2"/>
        <v>0</v>
      </c>
    </row>
    <row r="21" spans="1:16" hidden="1" x14ac:dyDescent="0.25">
      <c r="A21" s="116">
        <v>114680</v>
      </c>
      <c r="B21" s="116">
        <v>3</v>
      </c>
      <c r="C21" s="116">
        <v>1014104530</v>
      </c>
      <c r="D21" s="116" t="s">
        <v>10355</v>
      </c>
      <c r="E21" s="339">
        <v>50859.839999999997</v>
      </c>
      <c r="F21" s="194">
        <v>2</v>
      </c>
      <c r="G21" s="194">
        <v>2</v>
      </c>
      <c r="H21" s="194" t="s">
        <v>10119</v>
      </c>
      <c r="I21" s="194">
        <f t="shared" si="0"/>
        <v>0</v>
      </c>
      <c r="J21" s="116" t="s">
        <v>10126</v>
      </c>
      <c r="K21" s="116" t="s">
        <v>8716</v>
      </c>
      <c r="L21" s="197"/>
      <c r="M21" s="116"/>
      <c r="N21" s="197" t="s">
        <v>10446</v>
      </c>
      <c r="O21" s="388">
        <f t="shared" si="1"/>
        <v>25429.919999999998</v>
      </c>
      <c r="P21" s="339">
        <f t="shared" si="2"/>
        <v>0</v>
      </c>
    </row>
    <row r="22" spans="1:16" hidden="1" x14ac:dyDescent="0.25">
      <c r="A22" s="116">
        <v>114680</v>
      </c>
      <c r="B22" s="116">
        <v>2</v>
      </c>
      <c r="C22" s="116">
        <v>1018100010</v>
      </c>
      <c r="D22" s="116" t="s">
        <v>10356</v>
      </c>
      <c r="E22" s="339">
        <v>48747.199999999997</v>
      </c>
      <c r="F22" s="194">
        <v>10</v>
      </c>
      <c r="G22" s="194">
        <v>10</v>
      </c>
      <c r="H22" s="194" t="s">
        <v>10119</v>
      </c>
      <c r="I22" s="194">
        <f t="shared" si="0"/>
        <v>0</v>
      </c>
      <c r="J22" s="116" t="s">
        <v>10126</v>
      </c>
      <c r="K22" s="116" t="s">
        <v>8716</v>
      </c>
      <c r="L22" s="197"/>
      <c r="M22" s="116"/>
      <c r="N22" s="197" t="s">
        <v>10446</v>
      </c>
      <c r="O22" s="388">
        <f t="shared" si="1"/>
        <v>4874.7199999999993</v>
      </c>
      <c r="P22" s="339">
        <f t="shared" si="2"/>
        <v>0</v>
      </c>
    </row>
    <row r="23" spans="1:16" hidden="1" x14ac:dyDescent="0.25">
      <c r="A23" s="116">
        <v>115078</v>
      </c>
      <c r="B23" s="116">
        <v>9</v>
      </c>
      <c r="C23" s="116">
        <v>1010102510</v>
      </c>
      <c r="D23" s="116" t="s">
        <v>10358</v>
      </c>
      <c r="E23" s="339">
        <v>100426</v>
      </c>
      <c r="F23" s="194">
        <v>1</v>
      </c>
      <c r="G23" s="194">
        <v>1</v>
      </c>
      <c r="H23" s="194" t="s">
        <v>10119</v>
      </c>
      <c r="I23" s="194">
        <f t="shared" si="0"/>
        <v>0</v>
      </c>
      <c r="J23" s="116" t="s">
        <v>10120</v>
      </c>
      <c r="K23" s="116" t="s">
        <v>10121</v>
      </c>
      <c r="L23" s="197"/>
      <c r="M23" s="116"/>
      <c r="N23" s="197" t="s">
        <v>10446</v>
      </c>
      <c r="O23" s="388">
        <f t="shared" si="1"/>
        <v>100426</v>
      </c>
      <c r="P23" s="339">
        <f t="shared" si="2"/>
        <v>0</v>
      </c>
    </row>
    <row r="24" spans="1:16" hidden="1" x14ac:dyDescent="0.25">
      <c r="A24" s="116">
        <v>115078</v>
      </c>
      <c r="B24" s="116">
        <v>1</v>
      </c>
      <c r="C24" s="116">
        <v>1010107850</v>
      </c>
      <c r="D24" s="116" t="s">
        <v>9210</v>
      </c>
      <c r="E24" s="339">
        <v>28450</v>
      </c>
      <c r="F24" s="194">
        <v>2</v>
      </c>
      <c r="G24" s="194">
        <v>2</v>
      </c>
      <c r="H24" s="194" t="s">
        <v>10119</v>
      </c>
      <c r="I24" s="194">
        <f t="shared" si="0"/>
        <v>0</v>
      </c>
      <c r="J24" s="116" t="s">
        <v>10120</v>
      </c>
      <c r="K24" s="116" t="s">
        <v>10121</v>
      </c>
      <c r="L24" s="197"/>
      <c r="M24" s="116"/>
      <c r="N24" s="197" t="s">
        <v>10446</v>
      </c>
      <c r="O24" s="388">
        <f t="shared" si="1"/>
        <v>14225</v>
      </c>
      <c r="P24" s="339">
        <f t="shared" si="2"/>
        <v>0</v>
      </c>
    </row>
    <row r="25" spans="1:16" hidden="1" x14ac:dyDescent="0.25">
      <c r="A25" s="116">
        <v>115078</v>
      </c>
      <c r="B25" s="116">
        <v>2</v>
      </c>
      <c r="C25" s="116">
        <v>1010107860</v>
      </c>
      <c r="D25" s="116" t="s">
        <v>9213</v>
      </c>
      <c r="E25" s="339">
        <v>36950</v>
      </c>
      <c r="F25" s="194">
        <v>2</v>
      </c>
      <c r="G25" s="194">
        <v>2</v>
      </c>
      <c r="H25" s="194" t="s">
        <v>10119</v>
      </c>
      <c r="I25" s="194">
        <f t="shared" si="0"/>
        <v>0</v>
      </c>
      <c r="J25" s="116" t="s">
        <v>10120</v>
      </c>
      <c r="K25" s="116" t="s">
        <v>10121</v>
      </c>
      <c r="L25" s="197"/>
      <c r="M25" s="116"/>
      <c r="N25" s="197" t="s">
        <v>10446</v>
      </c>
      <c r="O25" s="388">
        <f t="shared" si="1"/>
        <v>18475</v>
      </c>
      <c r="P25" s="339">
        <f t="shared" si="2"/>
        <v>0</v>
      </c>
    </row>
    <row r="26" spans="1:16" hidden="1" x14ac:dyDescent="0.25">
      <c r="A26" s="116">
        <v>115078</v>
      </c>
      <c r="B26" s="116">
        <v>10</v>
      </c>
      <c r="C26" s="116">
        <v>1012100160</v>
      </c>
      <c r="D26" s="116" t="s">
        <v>9576</v>
      </c>
      <c r="E26" s="339">
        <v>66319</v>
      </c>
      <c r="F26" s="194">
        <v>1</v>
      </c>
      <c r="G26" s="194">
        <v>1</v>
      </c>
      <c r="H26" s="194" t="s">
        <v>10119</v>
      </c>
      <c r="I26" s="194">
        <f t="shared" si="0"/>
        <v>0</v>
      </c>
      <c r="J26" s="116" t="s">
        <v>10120</v>
      </c>
      <c r="K26" s="116" t="s">
        <v>10121</v>
      </c>
      <c r="L26" s="197"/>
      <c r="M26" s="116"/>
      <c r="N26" s="197" t="s">
        <v>10446</v>
      </c>
      <c r="O26" s="388">
        <f t="shared" si="1"/>
        <v>66319</v>
      </c>
      <c r="P26" s="339">
        <f t="shared" si="2"/>
        <v>0</v>
      </c>
    </row>
    <row r="27" spans="1:16" hidden="1" x14ac:dyDescent="0.25">
      <c r="A27" s="116">
        <v>115078</v>
      </c>
      <c r="B27" s="116">
        <v>3</v>
      </c>
      <c r="C27" s="116">
        <v>1022101300</v>
      </c>
      <c r="D27" s="116" t="s">
        <v>10363</v>
      </c>
      <c r="E27" s="339">
        <v>13100</v>
      </c>
      <c r="F27" s="194">
        <v>2</v>
      </c>
      <c r="G27" s="194">
        <v>2</v>
      </c>
      <c r="H27" s="194" t="s">
        <v>10119</v>
      </c>
      <c r="I27" s="194">
        <f t="shared" si="0"/>
        <v>0</v>
      </c>
      <c r="J27" s="116" t="s">
        <v>10120</v>
      </c>
      <c r="K27" s="116" t="s">
        <v>10121</v>
      </c>
      <c r="L27" s="197"/>
      <c r="M27" s="116"/>
      <c r="N27" s="197" t="s">
        <v>10446</v>
      </c>
      <c r="O27" s="388">
        <f t="shared" si="1"/>
        <v>6550</v>
      </c>
      <c r="P27" s="339">
        <f t="shared" si="2"/>
        <v>0</v>
      </c>
    </row>
    <row r="28" spans="1:16" hidden="1" x14ac:dyDescent="0.25">
      <c r="A28" s="116">
        <v>115078</v>
      </c>
      <c r="B28" s="116">
        <v>6</v>
      </c>
      <c r="C28" s="116">
        <v>1526101100</v>
      </c>
      <c r="D28" s="116" t="s">
        <v>10360</v>
      </c>
      <c r="E28" s="339">
        <v>31110</v>
      </c>
      <c r="F28" s="194">
        <v>2</v>
      </c>
      <c r="G28" s="194">
        <v>2</v>
      </c>
      <c r="H28" s="194" t="s">
        <v>10119</v>
      </c>
      <c r="I28" s="194">
        <f t="shared" si="0"/>
        <v>0</v>
      </c>
      <c r="J28" s="116" t="s">
        <v>10120</v>
      </c>
      <c r="K28" s="116" t="s">
        <v>10121</v>
      </c>
      <c r="L28" s="197"/>
      <c r="M28" s="116"/>
      <c r="N28" s="197" t="s">
        <v>10446</v>
      </c>
      <c r="O28" s="388">
        <f t="shared" si="1"/>
        <v>15555</v>
      </c>
      <c r="P28" s="339">
        <f t="shared" si="2"/>
        <v>0</v>
      </c>
    </row>
    <row r="29" spans="1:16" hidden="1" x14ac:dyDescent="0.25">
      <c r="A29" s="116">
        <v>115078</v>
      </c>
      <c r="B29" s="116">
        <v>11</v>
      </c>
      <c r="C29" s="116">
        <v>1526101690</v>
      </c>
      <c r="D29" s="116" t="s">
        <v>10357</v>
      </c>
      <c r="E29" s="339">
        <v>70800</v>
      </c>
      <c r="F29" s="194">
        <v>1</v>
      </c>
      <c r="G29" s="194">
        <v>1</v>
      </c>
      <c r="H29" s="194" t="s">
        <v>10119</v>
      </c>
      <c r="I29" s="194">
        <f t="shared" si="0"/>
        <v>0</v>
      </c>
      <c r="J29" s="116" t="s">
        <v>10120</v>
      </c>
      <c r="K29" s="116" t="s">
        <v>10121</v>
      </c>
      <c r="L29" s="197"/>
      <c r="M29" s="116"/>
      <c r="N29" s="197" t="s">
        <v>10446</v>
      </c>
      <c r="O29" s="388">
        <f t="shared" si="1"/>
        <v>70800</v>
      </c>
      <c r="P29" s="339">
        <f t="shared" si="2"/>
        <v>0</v>
      </c>
    </row>
    <row r="30" spans="1:16" hidden="1" x14ac:dyDescent="0.25">
      <c r="A30" s="116">
        <v>115078</v>
      </c>
      <c r="B30" s="116">
        <v>7</v>
      </c>
      <c r="C30" s="116">
        <v>1526107330</v>
      </c>
      <c r="D30" s="116" t="s">
        <v>10359</v>
      </c>
      <c r="E30" s="339">
        <v>60980</v>
      </c>
      <c r="F30" s="194">
        <v>2</v>
      </c>
      <c r="G30" s="194">
        <v>2</v>
      </c>
      <c r="H30" s="194" t="s">
        <v>10119</v>
      </c>
      <c r="I30" s="194">
        <f t="shared" si="0"/>
        <v>0</v>
      </c>
      <c r="J30" s="116" t="s">
        <v>10120</v>
      </c>
      <c r="K30" s="116" t="s">
        <v>10121</v>
      </c>
      <c r="L30" s="197"/>
      <c r="M30" s="116"/>
      <c r="N30" s="197" t="s">
        <v>10446</v>
      </c>
      <c r="O30" s="388">
        <f t="shared" si="1"/>
        <v>30490</v>
      </c>
      <c r="P30" s="339">
        <f t="shared" si="2"/>
        <v>0</v>
      </c>
    </row>
    <row r="31" spans="1:16" hidden="1" x14ac:dyDescent="0.25">
      <c r="A31" s="116">
        <v>115078</v>
      </c>
      <c r="B31" s="116">
        <v>4</v>
      </c>
      <c r="C31" s="116">
        <v>1526116360</v>
      </c>
      <c r="D31" s="116" t="s">
        <v>10362</v>
      </c>
      <c r="E31" s="339">
        <v>4046</v>
      </c>
      <c r="F31" s="194">
        <v>2</v>
      </c>
      <c r="G31" s="194">
        <v>2</v>
      </c>
      <c r="H31" s="194" t="s">
        <v>10119</v>
      </c>
      <c r="I31" s="194">
        <f t="shared" si="0"/>
        <v>0</v>
      </c>
      <c r="J31" s="116" t="s">
        <v>10120</v>
      </c>
      <c r="K31" s="116" t="s">
        <v>10121</v>
      </c>
      <c r="L31" s="197"/>
      <c r="M31" s="116"/>
      <c r="N31" s="197" t="s">
        <v>10446</v>
      </c>
      <c r="O31" s="388">
        <f t="shared" si="1"/>
        <v>2023</v>
      </c>
      <c r="P31" s="339">
        <f t="shared" si="2"/>
        <v>0</v>
      </c>
    </row>
    <row r="32" spans="1:16" hidden="1" x14ac:dyDescent="0.25">
      <c r="A32" s="116">
        <v>115078</v>
      </c>
      <c r="B32" s="116">
        <v>5</v>
      </c>
      <c r="C32" s="116">
        <v>1526116370</v>
      </c>
      <c r="D32" s="116" t="s">
        <v>10361</v>
      </c>
      <c r="E32" s="339">
        <v>4620</v>
      </c>
      <c r="F32" s="194">
        <v>2</v>
      </c>
      <c r="G32" s="194">
        <v>2</v>
      </c>
      <c r="H32" s="194" t="s">
        <v>10119</v>
      </c>
      <c r="I32" s="194">
        <f t="shared" si="0"/>
        <v>0</v>
      </c>
      <c r="J32" s="116" t="s">
        <v>10120</v>
      </c>
      <c r="K32" s="116" t="s">
        <v>10121</v>
      </c>
      <c r="L32" s="197"/>
      <c r="M32" s="116"/>
      <c r="N32" s="197" t="s">
        <v>10446</v>
      </c>
      <c r="O32" s="388">
        <f t="shared" si="1"/>
        <v>2310</v>
      </c>
      <c r="P32" s="339">
        <f t="shared" si="2"/>
        <v>0</v>
      </c>
    </row>
    <row r="33" spans="1:16" hidden="1" x14ac:dyDescent="0.25">
      <c r="A33" s="116">
        <v>115642</v>
      </c>
      <c r="B33" s="116">
        <v>4</v>
      </c>
      <c r="C33" s="116">
        <v>1518103520</v>
      </c>
      <c r="D33" s="116" t="s">
        <v>10364</v>
      </c>
      <c r="E33" s="339">
        <v>137916</v>
      </c>
      <c r="F33" s="194">
        <v>12</v>
      </c>
      <c r="G33" s="194">
        <v>12</v>
      </c>
      <c r="H33" s="194" t="s">
        <v>10119</v>
      </c>
      <c r="I33" s="194">
        <f t="shared" si="0"/>
        <v>0</v>
      </c>
      <c r="J33" s="116" t="s">
        <v>10120</v>
      </c>
      <c r="K33" s="116" t="s">
        <v>10365</v>
      </c>
      <c r="L33" s="197"/>
      <c r="M33" s="116" t="s">
        <v>17452</v>
      </c>
      <c r="N33" s="197">
        <v>45358</v>
      </c>
      <c r="O33" s="388">
        <f t="shared" si="1"/>
        <v>11493</v>
      </c>
      <c r="P33" s="339">
        <f t="shared" si="2"/>
        <v>0</v>
      </c>
    </row>
    <row r="34" spans="1:16" hidden="1" x14ac:dyDescent="0.25">
      <c r="A34" s="116">
        <v>115848</v>
      </c>
      <c r="B34" s="116">
        <v>1</v>
      </c>
      <c r="C34" s="116">
        <v>1010101120</v>
      </c>
      <c r="D34" s="116" t="s">
        <v>9376</v>
      </c>
      <c r="E34" s="339">
        <v>33500</v>
      </c>
      <c r="F34" s="194">
        <v>5</v>
      </c>
      <c r="G34" s="194">
        <v>5</v>
      </c>
      <c r="H34" s="194" t="s">
        <v>10119</v>
      </c>
      <c r="I34" s="194">
        <f t="shared" si="0"/>
        <v>0</v>
      </c>
      <c r="J34" s="116" t="s">
        <v>10126</v>
      </c>
      <c r="K34" s="116" t="s">
        <v>10366</v>
      </c>
      <c r="L34" s="197"/>
      <c r="M34" s="116" t="s">
        <v>10427</v>
      </c>
      <c r="N34" s="197">
        <v>45371</v>
      </c>
      <c r="O34" s="388">
        <f t="shared" si="1"/>
        <v>6700</v>
      </c>
      <c r="P34" s="339">
        <f t="shared" si="2"/>
        <v>0</v>
      </c>
    </row>
    <row r="35" spans="1:16" hidden="1" x14ac:dyDescent="0.25">
      <c r="A35" s="116">
        <v>115954</v>
      </c>
      <c r="B35" s="116">
        <v>10</v>
      </c>
      <c r="C35" s="116">
        <v>1526107330</v>
      </c>
      <c r="D35" s="116" t="s">
        <v>10359</v>
      </c>
      <c r="E35" s="339">
        <v>60980</v>
      </c>
      <c r="F35" s="194">
        <v>2</v>
      </c>
      <c r="G35" s="194">
        <v>2</v>
      </c>
      <c r="H35" s="194" t="s">
        <v>10119</v>
      </c>
      <c r="I35" s="194">
        <f t="shared" si="0"/>
        <v>0</v>
      </c>
      <c r="J35" s="116" t="s">
        <v>10120</v>
      </c>
      <c r="K35" s="116" t="s">
        <v>10121</v>
      </c>
      <c r="L35" s="197"/>
      <c r="M35" s="116" t="s">
        <v>10427</v>
      </c>
      <c r="N35" s="197">
        <v>45371</v>
      </c>
      <c r="O35" s="388">
        <f t="shared" si="1"/>
        <v>30490</v>
      </c>
      <c r="P35" s="339">
        <f t="shared" si="2"/>
        <v>0</v>
      </c>
    </row>
    <row r="36" spans="1:16" hidden="1" x14ac:dyDescent="0.25">
      <c r="A36" s="116">
        <v>115958</v>
      </c>
      <c r="B36" s="116">
        <v>7</v>
      </c>
      <c r="C36" s="116">
        <v>1016100430</v>
      </c>
      <c r="D36" s="116" t="s">
        <v>10368</v>
      </c>
      <c r="E36" s="339">
        <v>9638</v>
      </c>
      <c r="F36" s="194">
        <v>2</v>
      </c>
      <c r="G36" s="194">
        <v>2</v>
      </c>
      <c r="H36" s="194" t="s">
        <v>10119</v>
      </c>
      <c r="I36" s="194">
        <f t="shared" si="0"/>
        <v>0</v>
      </c>
      <c r="J36" s="116" t="s">
        <v>10120</v>
      </c>
      <c r="K36" s="116" t="s">
        <v>10121</v>
      </c>
      <c r="L36" s="197"/>
      <c r="M36" s="116" t="s">
        <v>10427</v>
      </c>
      <c r="N36" s="197">
        <v>45371</v>
      </c>
      <c r="O36" s="388">
        <f t="shared" si="1"/>
        <v>4819</v>
      </c>
      <c r="P36" s="339">
        <f t="shared" si="2"/>
        <v>0</v>
      </c>
    </row>
    <row r="37" spans="1:16" hidden="1" x14ac:dyDescent="0.25">
      <c r="A37" s="116">
        <v>115958</v>
      </c>
      <c r="B37" s="116">
        <v>8</v>
      </c>
      <c r="C37" s="116">
        <v>1526107740</v>
      </c>
      <c r="D37" s="116" t="s">
        <v>10367</v>
      </c>
      <c r="E37" s="339">
        <v>5852</v>
      </c>
      <c r="F37" s="194">
        <v>2</v>
      </c>
      <c r="G37" s="194">
        <v>2</v>
      </c>
      <c r="H37" s="194" t="s">
        <v>10119</v>
      </c>
      <c r="I37" s="194">
        <f t="shared" si="0"/>
        <v>0</v>
      </c>
      <c r="J37" s="116" t="s">
        <v>10120</v>
      </c>
      <c r="K37" s="116" t="s">
        <v>10121</v>
      </c>
      <c r="L37" s="197"/>
      <c r="M37" s="116" t="s">
        <v>10427</v>
      </c>
      <c r="N37" s="197">
        <v>45371</v>
      </c>
      <c r="O37" s="388">
        <f t="shared" si="1"/>
        <v>2926</v>
      </c>
      <c r="P37" s="339">
        <f t="shared" si="2"/>
        <v>0</v>
      </c>
    </row>
    <row r="38" spans="1:16" hidden="1" x14ac:dyDescent="0.25">
      <c r="A38" s="116">
        <v>116017</v>
      </c>
      <c r="B38" s="116">
        <v>7</v>
      </c>
      <c r="C38" s="116">
        <v>1810104970</v>
      </c>
      <c r="D38" s="116" t="s">
        <v>10371</v>
      </c>
      <c r="E38" s="339">
        <v>528</v>
      </c>
      <c r="F38" s="194">
        <v>16</v>
      </c>
      <c r="G38" s="194">
        <v>16</v>
      </c>
      <c r="H38" s="194" t="s">
        <v>10119</v>
      </c>
      <c r="I38" s="194">
        <f t="shared" si="0"/>
        <v>0</v>
      </c>
      <c r="J38" s="116" t="s">
        <v>10120</v>
      </c>
      <c r="K38" s="116" t="s">
        <v>10372</v>
      </c>
      <c r="L38" s="197"/>
      <c r="M38" s="116" t="s">
        <v>10440</v>
      </c>
      <c r="N38" s="197">
        <v>45371</v>
      </c>
      <c r="O38" s="388">
        <f t="shared" si="1"/>
        <v>33</v>
      </c>
      <c r="P38" s="339">
        <f t="shared" si="2"/>
        <v>0</v>
      </c>
    </row>
    <row r="39" spans="1:16" hidden="1" x14ac:dyDescent="0.25">
      <c r="A39" s="116">
        <v>116019</v>
      </c>
      <c r="B39" s="116">
        <v>11</v>
      </c>
      <c r="C39" s="116">
        <v>1012100010</v>
      </c>
      <c r="D39" s="116" t="s">
        <v>10369</v>
      </c>
      <c r="E39" s="339">
        <v>65000</v>
      </c>
      <c r="F39" s="194">
        <v>1</v>
      </c>
      <c r="G39" s="194">
        <v>1</v>
      </c>
      <c r="H39" s="194" t="s">
        <v>10119</v>
      </c>
      <c r="I39" s="194">
        <f t="shared" si="0"/>
        <v>0</v>
      </c>
      <c r="J39" s="116" t="s">
        <v>10120</v>
      </c>
      <c r="K39" s="116" t="s">
        <v>10370</v>
      </c>
      <c r="L39" s="197"/>
      <c r="M39" s="116" t="s">
        <v>9112</v>
      </c>
      <c r="N39" s="197">
        <v>45377</v>
      </c>
      <c r="O39" s="388">
        <f t="shared" si="1"/>
        <v>65000</v>
      </c>
      <c r="P39" s="339">
        <f t="shared" si="2"/>
        <v>0</v>
      </c>
    </row>
    <row r="40" spans="1:16" hidden="1" x14ac:dyDescent="0.25">
      <c r="A40" s="116">
        <v>116077</v>
      </c>
      <c r="B40" s="116">
        <v>6</v>
      </c>
      <c r="C40" s="116">
        <v>1010102080</v>
      </c>
      <c r="D40" s="116" t="s">
        <v>16158</v>
      </c>
      <c r="E40" s="339">
        <v>55134</v>
      </c>
      <c r="F40" s="194">
        <v>25</v>
      </c>
      <c r="G40" s="194">
        <f>14+11</f>
        <v>25</v>
      </c>
      <c r="H40" s="194" t="s">
        <v>10119</v>
      </c>
      <c r="I40" s="194">
        <f t="shared" si="0"/>
        <v>0</v>
      </c>
      <c r="J40" s="116" t="s">
        <v>10120</v>
      </c>
      <c r="K40" s="116" t="s">
        <v>10373</v>
      </c>
      <c r="L40" s="197"/>
      <c r="M40" s="116" t="s">
        <v>10428</v>
      </c>
      <c r="N40" s="197">
        <v>45358</v>
      </c>
      <c r="O40" s="388">
        <f t="shared" si="1"/>
        <v>2205.36</v>
      </c>
      <c r="P40" s="339">
        <f t="shared" si="2"/>
        <v>0</v>
      </c>
    </row>
    <row r="41" spans="1:16" hidden="1" x14ac:dyDescent="0.25">
      <c r="A41" s="116">
        <v>116077</v>
      </c>
      <c r="B41" s="116">
        <v>1</v>
      </c>
      <c r="C41" s="116">
        <v>1223100160</v>
      </c>
      <c r="D41" s="116" t="s">
        <v>9294</v>
      </c>
      <c r="E41" s="339">
        <v>185068</v>
      </c>
      <c r="F41" s="194">
        <v>4</v>
      </c>
      <c r="G41" s="194">
        <v>4</v>
      </c>
      <c r="H41" s="194" t="s">
        <v>10119</v>
      </c>
      <c r="I41" s="194">
        <f t="shared" si="0"/>
        <v>0</v>
      </c>
      <c r="J41" s="116" t="s">
        <v>10120</v>
      </c>
      <c r="K41" s="116" t="s">
        <v>10373</v>
      </c>
      <c r="L41" s="197"/>
      <c r="M41" s="116"/>
      <c r="N41" s="197">
        <v>45428</v>
      </c>
      <c r="O41" s="388">
        <f t="shared" si="1"/>
        <v>46267</v>
      </c>
      <c r="P41" s="339">
        <f t="shared" si="2"/>
        <v>0</v>
      </c>
    </row>
    <row r="42" spans="1:16" hidden="1" x14ac:dyDescent="0.25">
      <c r="A42" s="116">
        <v>116267</v>
      </c>
      <c r="B42" s="116">
        <v>6</v>
      </c>
      <c r="C42" s="116">
        <v>1518103520</v>
      </c>
      <c r="D42" s="116" t="s">
        <v>10364</v>
      </c>
      <c r="E42" s="339">
        <v>91944</v>
      </c>
      <c r="F42" s="194">
        <v>8</v>
      </c>
      <c r="G42" s="194">
        <v>8</v>
      </c>
      <c r="H42" s="194" t="s">
        <v>10119</v>
      </c>
      <c r="I42" s="194">
        <f t="shared" si="0"/>
        <v>0</v>
      </c>
      <c r="J42" s="116" t="s">
        <v>10120</v>
      </c>
      <c r="K42" s="116" t="s">
        <v>10374</v>
      </c>
      <c r="L42" s="197"/>
      <c r="M42" s="116"/>
      <c r="N42" s="197">
        <v>45425</v>
      </c>
      <c r="O42" s="388">
        <f t="shared" si="1"/>
        <v>11493</v>
      </c>
      <c r="P42" s="339">
        <f t="shared" si="2"/>
        <v>0</v>
      </c>
    </row>
    <row r="43" spans="1:16" hidden="1" x14ac:dyDescent="0.25">
      <c r="A43" s="116">
        <v>116323</v>
      </c>
      <c r="B43" s="116">
        <v>2</v>
      </c>
      <c r="C43" s="116">
        <v>1546100830</v>
      </c>
      <c r="D43" s="116" t="s">
        <v>10375</v>
      </c>
      <c r="E43" s="339">
        <v>9738</v>
      </c>
      <c r="F43" s="194">
        <v>2</v>
      </c>
      <c r="G43" s="194">
        <v>2</v>
      </c>
      <c r="H43" s="194" t="s">
        <v>10119</v>
      </c>
      <c r="I43" s="194">
        <f t="shared" si="0"/>
        <v>0</v>
      </c>
      <c r="J43" s="116" t="s">
        <v>10120</v>
      </c>
      <c r="K43" s="116" t="s">
        <v>10376</v>
      </c>
      <c r="L43" s="197"/>
      <c r="M43" s="116" t="s">
        <v>10439</v>
      </c>
      <c r="N43" s="197">
        <v>45394</v>
      </c>
      <c r="O43" s="388">
        <f t="shared" si="1"/>
        <v>4869</v>
      </c>
      <c r="P43" s="339">
        <f t="shared" si="2"/>
        <v>0</v>
      </c>
    </row>
    <row r="44" spans="1:16" hidden="1" x14ac:dyDescent="0.25">
      <c r="A44" s="116">
        <v>116367</v>
      </c>
      <c r="B44" s="116">
        <v>3</v>
      </c>
      <c r="C44" s="116">
        <v>1516101650</v>
      </c>
      <c r="D44" s="116" t="s">
        <v>10379</v>
      </c>
      <c r="E44" s="339">
        <v>11760</v>
      </c>
      <c r="F44" s="194">
        <v>8</v>
      </c>
      <c r="G44" s="194">
        <v>8</v>
      </c>
      <c r="H44" s="194" t="s">
        <v>10119</v>
      </c>
      <c r="I44" s="194">
        <f t="shared" si="0"/>
        <v>0</v>
      </c>
      <c r="J44" s="116" t="s">
        <v>10120</v>
      </c>
      <c r="K44" s="116" t="s">
        <v>10380</v>
      </c>
      <c r="L44" s="197"/>
      <c r="M44" s="116" t="s">
        <v>10436</v>
      </c>
      <c r="N44" s="197">
        <v>45372</v>
      </c>
      <c r="O44" s="388">
        <f t="shared" si="1"/>
        <v>1470</v>
      </c>
      <c r="P44" s="339">
        <f t="shared" si="2"/>
        <v>0</v>
      </c>
    </row>
    <row r="45" spans="1:16" hidden="1" x14ac:dyDescent="0.25">
      <c r="A45" s="116">
        <v>116386</v>
      </c>
      <c r="B45" s="116">
        <v>2</v>
      </c>
      <c r="C45" s="116">
        <v>1016100560</v>
      </c>
      <c r="D45" s="116" t="s">
        <v>10378</v>
      </c>
      <c r="E45" s="339">
        <v>338976</v>
      </c>
      <c r="F45" s="194">
        <v>12</v>
      </c>
      <c r="G45" s="194">
        <f>10+2</f>
        <v>12</v>
      </c>
      <c r="H45" s="194" t="s">
        <v>10119</v>
      </c>
      <c r="I45" s="194">
        <f t="shared" si="0"/>
        <v>0</v>
      </c>
      <c r="J45" s="116" t="s">
        <v>10120</v>
      </c>
      <c r="K45" s="116" t="s">
        <v>10121</v>
      </c>
      <c r="L45" s="197"/>
      <c r="M45" s="116" t="s">
        <v>10430</v>
      </c>
      <c r="N45" s="197">
        <v>45364</v>
      </c>
      <c r="O45" s="388">
        <f t="shared" si="1"/>
        <v>28248</v>
      </c>
      <c r="P45" s="339">
        <f t="shared" si="2"/>
        <v>0</v>
      </c>
    </row>
    <row r="46" spans="1:16" hidden="1" x14ac:dyDescent="0.25">
      <c r="A46" s="116">
        <v>116386</v>
      </c>
      <c r="B46" s="116">
        <v>3</v>
      </c>
      <c r="C46" s="116">
        <v>1016101000</v>
      </c>
      <c r="D46" s="116" t="s">
        <v>10377</v>
      </c>
      <c r="E46" s="339">
        <v>126456</v>
      </c>
      <c r="F46" s="194">
        <v>4</v>
      </c>
      <c r="G46" s="194">
        <f>2+2</f>
        <v>4</v>
      </c>
      <c r="H46" s="194" t="s">
        <v>10119</v>
      </c>
      <c r="I46" s="194">
        <f t="shared" si="0"/>
        <v>0</v>
      </c>
      <c r="J46" s="116" t="s">
        <v>10120</v>
      </c>
      <c r="K46" s="116" t="s">
        <v>10121</v>
      </c>
      <c r="L46" s="197"/>
      <c r="M46" s="116" t="s">
        <v>10430</v>
      </c>
      <c r="N46" s="197">
        <v>45364</v>
      </c>
      <c r="O46" s="388">
        <f t="shared" si="1"/>
        <v>31614</v>
      </c>
      <c r="P46" s="339">
        <f t="shared" si="2"/>
        <v>0</v>
      </c>
    </row>
    <row r="47" spans="1:16" hidden="1" x14ac:dyDescent="0.25">
      <c r="A47" s="116">
        <v>116565</v>
      </c>
      <c r="B47" s="116">
        <v>2</v>
      </c>
      <c r="C47" s="116">
        <v>1217100890</v>
      </c>
      <c r="D47" s="116" t="s">
        <v>16176</v>
      </c>
      <c r="E47" s="339">
        <v>22260</v>
      </c>
      <c r="F47" s="194">
        <v>4</v>
      </c>
      <c r="G47" s="194">
        <f>1+3</f>
        <v>4</v>
      </c>
      <c r="H47" s="194" t="s">
        <v>10119</v>
      </c>
      <c r="I47" s="194">
        <f t="shared" si="0"/>
        <v>0</v>
      </c>
      <c r="J47" s="116" t="s">
        <v>10120</v>
      </c>
      <c r="K47" s="116" t="s">
        <v>10381</v>
      </c>
      <c r="L47" s="197"/>
      <c r="M47" s="116"/>
      <c r="N47" s="197">
        <v>45364</v>
      </c>
      <c r="O47" s="388">
        <f t="shared" si="1"/>
        <v>5565</v>
      </c>
      <c r="P47" s="339">
        <f t="shared" si="2"/>
        <v>0</v>
      </c>
    </row>
    <row r="48" spans="1:16" hidden="1" x14ac:dyDescent="0.25">
      <c r="A48" s="116">
        <v>116565</v>
      </c>
      <c r="B48" s="116">
        <v>9</v>
      </c>
      <c r="C48" s="116">
        <v>1234100090</v>
      </c>
      <c r="D48" s="116" t="s">
        <v>10383</v>
      </c>
      <c r="E48" s="339">
        <v>99204.72</v>
      </c>
      <c r="F48" s="194">
        <v>4</v>
      </c>
      <c r="G48" s="194">
        <v>4</v>
      </c>
      <c r="H48" s="194" t="s">
        <v>10119</v>
      </c>
      <c r="I48" s="194">
        <f t="shared" si="0"/>
        <v>0</v>
      </c>
      <c r="J48" s="116" t="s">
        <v>10120</v>
      </c>
      <c r="K48" s="116" t="s">
        <v>10381</v>
      </c>
      <c r="L48" s="197"/>
      <c r="M48" s="116" t="s">
        <v>10433</v>
      </c>
      <c r="N48" s="197">
        <v>45385</v>
      </c>
      <c r="O48" s="388">
        <f t="shared" si="1"/>
        <v>24801.18</v>
      </c>
      <c r="P48" s="339">
        <f t="shared" si="2"/>
        <v>0</v>
      </c>
    </row>
    <row r="49" spans="1:16362" hidden="1" x14ac:dyDescent="0.25">
      <c r="A49" s="116">
        <v>116570</v>
      </c>
      <c r="B49" s="116">
        <v>4</v>
      </c>
      <c r="C49" s="116">
        <v>1234100630</v>
      </c>
      <c r="D49" s="116" t="s">
        <v>10382</v>
      </c>
      <c r="E49" s="339">
        <v>105400</v>
      </c>
      <c r="F49" s="194">
        <v>2</v>
      </c>
      <c r="G49" s="194">
        <v>2</v>
      </c>
      <c r="H49" s="194" t="s">
        <v>10119</v>
      </c>
      <c r="I49" s="194">
        <f t="shared" si="0"/>
        <v>0</v>
      </c>
      <c r="J49" s="116" t="s">
        <v>10120</v>
      </c>
      <c r="K49" s="116" t="s">
        <v>10381</v>
      </c>
      <c r="L49" s="197"/>
      <c r="M49" s="116" t="s">
        <v>10434</v>
      </c>
      <c r="N49" s="197">
        <v>45372</v>
      </c>
      <c r="O49" s="388">
        <f t="shared" si="1"/>
        <v>52700</v>
      </c>
      <c r="P49" s="339">
        <f t="shared" si="2"/>
        <v>0</v>
      </c>
    </row>
    <row r="50" spans="1:16362" s="192" customFormat="1" hidden="1" x14ac:dyDescent="0.25">
      <c r="A50" s="116">
        <v>116570</v>
      </c>
      <c r="B50" s="116">
        <v>14</v>
      </c>
      <c r="C50" s="116">
        <v>1521100710</v>
      </c>
      <c r="D50" s="116" t="s">
        <v>17453</v>
      </c>
      <c r="E50" s="339">
        <v>800</v>
      </c>
      <c r="F50" s="194">
        <v>100</v>
      </c>
      <c r="G50" s="194">
        <v>100</v>
      </c>
      <c r="H50" s="194" t="s">
        <v>10119</v>
      </c>
      <c r="I50" s="194">
        <f t="shared" si="0"/>
        <v>0</v>
      </c>
      <c r="J50" s="116" t="s">
        <v>10120</v>
      </c>
      <c r="K50" s="116" t="s">
        <v>10381</v>
      </c>
      <c r="L50" s="197"/>
      <c r="M50" s="116" t="s">
        <v>10437</v>
      </c>
      <c r="N50" s="197">
        <v>45371</v>
      </c>
      <c r="O50" s="388">
        <f t="shared" si="1"/>
        <v>8</v>
      </c>
      <c r="P50" s="339">
        <f t="shared" si="2"/>
        <v>0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  <c r="AMK50"/>
      <c r="AML50"/>
      <c r="AMM50"/>
      <c r="AMN50"/>
      <c r="AMO50"/>
      <c r="AMP50"/>
      <c r="AMQ50"/>
      <c r="AMR50"/>
      <c r="AMS50"/>
      <c r="AMT50"/>
      <c r="AMU50"/>
      <c r="AMV50"/>
      <c r="AMW50"/>
      <c r="AMX50"/>
      <c r="AMY50"/>
      <c r="AMZ50"/>
      <c r="ANA50"/>
      <c r="ANB50"/>
      <c r="ANC50"/>
      <c r="AND50"/>
      <c r="ANE50"/>
      <c r="ANF50"/>
      <c r="ANG50"/>
      <c r="ANH50"/>
      <c r="ANI50"/>
      <c r="ANJ50"/>
      <c r="ANK50"/>
      <c r="ANL50"/>
      <c r="ANM50"/>
      <c r="ANN50"/>
      <c r="ANO50"/>
      <c r="ANP50"/>
      <c r="ANQ50"/>
      <c r="ANR50"/>
      <c r="ANS50"/>
      <c r="ANT50"/>
      <c r="ANU50"/>
      <c r="ANV50"/>
      <c r="ANW50"/>
      <c r="ANX50"/>
      <c r="ANY50"/>
      <c r="ANZ50"/>
      <c r="AOA50"/>
      <c r="AOB50"/>
      <c r="AOC50"/>
      <c r="AOD50"/>
      <c r="AOE50"/>
      <c r="AOF50"/>
      <c r="AOG50"/>
      <c r="AOH50"/>
      <c r="AOI50"/>
      <c r="AOJ50"/>
      <c r="AOK50"/>
      <c r="AOL50"/>
      <c r="AOM50"/>
      <c r="AON50"/>
      <c r="AOO50"/>
      <c r="AOP50"/>
      <c r="AOQ50"/>
      <c r="AOR50"/>
      <c r="AOS50"/>
      <c r="AOT50"/>
      <c r="AOU50"/>
      <c r="AOV50"/>
      <c r="AOW50"/>
      <c r="AOX50"/>
      <c r="AOY50"/>
      <c r="AOZ50"/>
      <c r="APA50"/>
      <c r="APB50"/>
      <c r="APC50"/>
      <c r="APD50"/>
      <c r="APE50"/>
      <c r="APF50"/>
      <c r="APG50"/>
      <c r="APH50"/>
      <c r="API50"/>
      <c r="APJ50"/>
      <c r="APK50"/>
      <c r="APL50"/>
      <c r="APM50"/>
      <c r="APN50"/>
      <c r="APO50"/>
      <c r="APP50"/>
      <c r="APQ50"/>
      <c r="APR50"/>
      <c r="APS50"/>
      <c r="APT50"/>
      <c r="APU50"/>
      <c r="APV50"/>
      <c r="APW50"/>
      <c r="APX50"/>
      <c r="APY50"/>
      <c r="APZ50"/>
      <c r="AQA50"/>
      <c r="AQB50"/>
      <c r="AQC50"/>
      <c r="AQD50"/>
      <c r="AQE50"/>
      <c r="AQF50"/>
      <c r="AQG50"/>
      <c r="AQH50"/>
      <c r="AQI50"/>
      <c r="AQJ50"/>
      <c r="AQK50"/>
      <c r="AQL50"/>
      <c r="AQM50"/>
      <c r="AQN50"/>
      <c r="AQO50"/>
      <c r="AQP50"/>
      <c r="AQQ50"/>
      <c r="AQR50"/>
      <c r="AQS50"/>
      <c r="AQT50"/>
      <c r="AQU50"/>
      <c r="AQV50"/>
      <c r="AQW50"/>
      <c r="AQX50"/>
      <c r="AQY50"/>
      <c r="AQZ50"/>
      <c r="ARA50"/>
      <c r="ARB50"/>
      <c r="ARC50"/>
      <c r="ARD50"/>
      <c r="ARE50"/>
      <c r="ARF50"/>
      <c r="ARG50"/>
      <c r="ARH50"/>
      <c r="ARI50"/>
      <c r="ARJ50"/>
      <c r="ARK50"/>
      <c r="ARL50"/>
      <c r="ARM50"/>
      <c r="ARN50"/>
      <c r="ARO50"/>
      <c r="ARP50"/>
      <c r="ARQ50"/>
      <c r="ARR50"/>
      <c r="ARS50"/>
      <c r="ART50"/>
      <c r="ARU50"/>
      <c r="ARV50"/>
      <c r="ARW50"/>
      <c r="ARX50"/>
      <c r="ARY50"/>
      <c r="ARZ50"/>
      <c r="ASA50"/>
      <c r="ASB50"/>
      <c r="ASC50"/>
      <c r="ASD50"/>
      <c r="ASE50"/>
      <c r="ASF50"/>
      <c r="ASG50"/>
      <c r="ASH50"/>
      <c r="ASI50"/>
      <c r="ASJ50"/>
      <c r="ASK50"/>
      <c r="ASL50"/>
      <c r="ASM50"/>
      <c r="ASN50"/>
      <c r="ASO50"/>
      <c r="ASP50"/>
      <c r="ASQ50"/>
      <c r="ASR50"/>
      <c r="ASS50"/>
      <c r="AST50"/>
      <c r="ASU50"/>
      <c r="ASV50"/>
      <c r="ASW50"/>
      <c r="ASX50"/>
      <c r="ASY50"/>
      <c r="ASZ50"/>
      <c r="ATA50"/>
      <c r="ATB50"/>
      <c r="ATC50"/>
      <c r="ATD50"/>
      <c r="ATE50"/>
      <c r="ATF50"/>
      <c r="ATG50"/>
      <c r="ATH50"/>
      <c r="ATI50"/>
      <c r="ATJ50"/>
      <c r="ATK50"/>
      <c r="ATL50"/>
      <c r="ATM50"/>
      <c r="ATN50"/>
      <c r="ATO50"/>
      <c r="ATP50"/>
      <c r="ATQ50"/>
      <c r="ATR50"/>
      <c r="ATS50"/>
      <c r="ATT50"/>
      <c r="ATU50"/>
      <c r="ATV50"/>
      <c r="ATW50"/>
      <c r="ATX50"/>
      <c r="ATY50"/>
      <c r="ATZ50"/>
      <c r="AUA50"/>
      <c r="AUB50"/>
      <c r="AUC50"/>
      <c r="AUD50"/>
      <c r="AUE50"/>
      <c r="AUF50"/>
      <c r="AUG50"/>
      <c r="AUH50"/>
      <c r="AUI50"/>
      <c r="AUJ50"/>
      <c r="AUK50"/>
      <c r="AUL50"/>
      <c r="AUM50"/>
      <c r="AUN50"/>
      <c r="AUO50"/>
      <c r="AUP50"/>
      <c r="AUQ50"/>
      <c r="AUR50"/>
      <c r="AUS50"/>
      <c r="AUT50"/>
      <c r="AUU50"/>
      <c r="AUV50"/>
      <c r="AUW50"/>
      <c r="AUX50"/>
      <c r="AUY50"/>
      <c r="AUZ50"/>
      <c r="AVA50"/>
      <c r="AVB50"/>
      <c r="AVC50"/>
      <c r="AVD50"/>
      <c r="AVE50"/>
      <c r="AVF50"/>
      <c r="AVG50"/>
      <c r="AVH50"/>
      <c r="AVI50"/>
      <c r="AVJ50"/>
      <c r="AVK50"/>
      <c r="AVL50"/>
      <c r="AVM50"/>
      <c r="AVN50"/>
      <c r="AVO50"/>
      <c r="AVP50"/>
      <c r="AVQ50"/>
      <c r="AVR50"/>
      <c r="AVS50"/>
      <c r="AVT50"/>
      <c r="AVU50"/>
      <c r="AVV50"/>
      <c r="AVW50"/>
      <c r="AVX50"/>
      <c r="AVY50"/>
      <c r="AVZ50"/>
      <c r="AWA50"/>
      <c r="AWB50"/>
      <c r="AWC50"/>
      <c r="AWD50"/>
      <c r="AWE50"/>
      <c r="AWF50"/>
      <c r="AWG50"/>
      <c r="AWH50"/>
      <c r="AWI50"/>
      <c r="AWJ50"/>
      <c r="AWK50"/>
      <c r="AWL50"/>
      <c r="AWM50"/>
      <c r="AWN50"/>
      <c r="AWO50"/>
      <c r="AWP50"/>
      <c r="AWQ50"/>
      <c r="AWR50"/>
      <c r="AWS50"/>
      <c r="AWT50"/>
      <c r="AWU50"/>
      <c r="AWV50"/>
      <c r="AWW50"/>
      <c r="AWX50"/>
      <c r="AWY50"/>
      <c r="AWZ50"/>
      <c r="AXA50"/>
      <c r="AXB50"/>
      <c r="AXC50"/>
      <c r="AXD50"/>
      <c r="AXE50"/>
      <c r="AXF50"/>
      <c r="AXG50"/>
      <c r="AXH50"/>
      <c r="AXI50"/>
      <c r="AXJ50"/>
      <c r="AXK50"/>
      <c r="AXL50"/>
      <c r="AXM50"/>
      <c r="AXN50"/>
      <c r="AXO50"/>
      <c r="AXP50"/>
      <c r="AXQ50"/>
      <c r="AXR50"/>
      <c r="AXS50"/>
      <c r="AXT50"/>
      <c r="AXU50"/>
      <c r="AXV50"/>
      <c r="AXW50"/>
      <c r="AXX50"/>
      <c r="AXY50"/>
      <c r="AXZ50"/>
      <c r="AYA50"/>
      <c r="AYB50"/>
      <c r="AYC50"/>
      <c r="AYD50"/>
      <c r="AYE50"/>
      <c r="AYF50"/>
      <c r="AYG50"/>
      <c r="AYH50"/>
      <c r="AYI50"/>
      <c r="AYJ50"/>
      <c r="AYK50"/>
      <c r="AYL50"/>
      <c r="AYM50"/>
      <c r="AYN50"/>
      <c r="AYO50"/>
      <c r="AYP50"/>
      <c r="AYQ50"/>
      <c r="AYR50"/>
      <c r="AYS50"/>
      <c r="AYT50"/>
      <c r="AYU50"/>
      <c r="AYV50"/>
      <c r="AYW50"/>
      <c r="AYX50"/>
      <c r="AYY50"/>
      <c r="AYZ50"/>
      <c r="AZA50"/>
      <c r="AZB50"/>
      <c r="AZC50"/>
      <c r="AZD50"/>
      <c r="AZE50"/>
      <c r="AZF50"/>
      <c r="AZG50"/>
      <c r="AZH50"/>
      <c r="AZI50"/>
      <c r="AZJ50"/>
      <c r="AZK50"/>
      <c r="AZL50"/>
      <c r="AZM50"/>
      <c r="AZN50"/>
      <c r="AZO50"/>
      <c r="AZP50"/>
      <c r="AZQ50"/>
      <c r="AZR50"/>
      <c r="AZS50"/>
      <c r="AZT50"/>
      <c r="AZU50"/>
      <c r="AZV50"/>
      <c r="AZW50"/>
      <c r="AZX50"/>
      <c r="AZY50"/>
      <c r="AZZ50"/>
      <c r="BAA50"/>
      <c r="BAB50"/>
      <c r="BAC50"/>
      <c r="BAD50"/>
      <c r="BAE50"/>
      <c r="BAF50"/>
      <c r="BAG50"/>
      <c r="BAH50"/>
      <c r="BAI50"/>
      <c r="BAJ50"/>
      <c r="BAK50"/>
      <c r="BAL50"/>
      <c r="BAM50"/>
      <c r="BAN50"/>
      <c r="BAO50"/>
      <c r="BAP50"/>
      <c r="BAQ50"/>
      <c r="BAR50"/>
      <c r="BAS50"/>
      <c r="BAT50"/>
      <c r="BAU50"/>
      <c r="BAV50"/>
      <c r="BAW50"/>
      <c r="BAX50"/>
      <c r="BAY50"/>
      <c r="BAZ50"/>
      <c r="BBA50"/>
      <c r="BBB50"/>
      <c r="BBC50"/>
      <c r="BBD50"/>
      <c r="BBE50"/>
      <c r="BBF50"/>
      <c r="BBG50"/>
      <c r="BBH50"/>
      <c r="BBI50"/>
      <c r="BBJ50"/>
      <c r="BBK50"/>
      <c r="BBL50"/>
      <c r="BBM50"/>
      <c r="BBN50"/>
      <c r="BBO50"/>
      <c r="BBP50"/>
      <c r="BBQ50"/>
      <c r="BBR50"/>
      <c r="BBS50"/>
      <c r="BBT50"/>
      <c r="BBU50"/>
      <c r="BBV50"/>
      <c r="BBW50"/>
      <c r="BBX50"/>
      <c r="BBY50"/>
      <c r="BBZ50"/>
      <c r="BCA50"/>
      <c r="BCB50"/>
      <c r="BCC50"/>
      <c r="BCD50"/>
      <c r="BCE50"/>
      <c r="BCF50"/>
      <c r="BCG50"/>
      <c r="BCH50"/>
      <c r="BCI50"/>
      <c r="BCJ50"/>
      <c r="BCK50"/>
      <c r="BCL50"/>
      <c r="BCM50"/>
      <c r="BCN50"/>
      <c r="BCO50"/>
      <c r="BCP50"/>
      <c r="BCQ50"/>
      <c r="BCR50"/>
      <c r="BCS50"/>
      <c r="BCT50"/>
      <c r="BCU50"/>
      <c r="BCV50"/>
      <c r="BCW50"/>
      <c r="BCX50"/>
      <c r="BCY50"/>
      <c r="BCZ50"/>
      <c r="BDA50"/>
      <c r="BDB50"/>
      <c r="BDC50"/>
      <c r="BDD50"/>
      <c r="BDE50"/>
      <c r="BDF50"/>
      <c r="BDG50"/>
      <c r="BDH50"/>
      <c r="BDI50"/>
      <c r="BDJ50"/>
      <c r="BDK50"/>
      <c r="BDL50"/>
      <c r="BDM50"/>
      <c r="BDN50"/>
      <c r="BDO50"/>
      <c r="BDP50"/>
      <c r="BDQ50"/>
      <c r="BDR50"/>
      <c r="BDS50"/>
      <c r="BDT50"/>
      <c r="BDU50"/>
      <c r="BDV50"/>
      <c r="BDW50"/>
      <c r="BDX50"/>
      <c r="BDY50"/>
      <c r="BDZ50"/>
      <c r="BEA50"/>
      <c r="BEB50"/>
      <c r="BEC50"/>
      <c r="BED50"/>
      <c r="BEE50"/>
      <c r="BEF50"/>
      <c r="BEG50"/>
      <c r="BEH50"/>
      <c r="BEI50"/>
      <c r="BEJ50"/>
      <c r="BEK50"/>
      <c r="BEL50"/>
      <c r="BEM50"/>
      <c r="BEN50"/>
      <c r="BEO50"/>
      <c r="BEP50"/>
      <c r="BEQ50"/>
      <c r="BER50"/>
      <c r="BES50"/>
      <c r="BET50"/>
      <c r="BEU50"/>
      <c r="BEV50"/>
      <c r="BEW50"/>
      <c r="BEX50"/>
      <c r="BEY50"/>
      <c r="BEZ50"/>
      <c r="BFA50"/>
      <c r="BFB50"/>
      <c r="BFC50"/>
      <c r="BFD50"/>
      <c r="BFE50"/>
      <c r="BFF50"/>
      <c r="BFG50"/>
      <c r="BFH50"/>
      <c r="BFI50"/>
      <c r="BFJ50"/>
      <c r="BFK50"/>
      <c r="BFL50"/>
      <c r="BFM50"/>
      <c r="BFN50"/>
      <c r="BFO50"/>
      <c r="BFP50"/>
      <c r="BFQ50"/>
      <c r="BFR50"/>
      <c r="BFS50"/>
      <c r="BFT50"/>
      <c r="BFU50"/>
      <c r="BFV50"/>
      <c r="BFW50"/>
      <c r="BFX50"/>
      <c r="BFY50"/>
      <c r="BFZ50"/>
      <c r="BGA50"/>
      <c r="BGB50"/>
      <c r="BGC50"/>
      <c r="BGD50"/>
      <c r="BGE50"/>
      <c r="BGF50"/>
      <c r="BGG50"/>
      <c r="BGH50"/>
      <c r="BGI50"/>
      <c r="BGJ50"/>
      <c r="BGK50"/>
      <c r="BGL50"/>
      <c r="BGM50"/>
      <c r="BGN50"/>
      <c r="BGO50"/>
      <c r="BGP50"/>
      <c r="BGQ50"/>
      <c r="BGR50"/>
      <c r="BGS50"/>
      <c r="BGT50"/>
      <c r="BGU50"/>
      <c r="BGV50"/>
      <c r="BGW50"/>
      <c r="BGX50"/>
      <c r="BGY50"/>
      <c r="BGZ50"/>
      <c r="BHA50"/>
      <c r="BHB50"/>
      <c r="BHC50"/>
      <c r="BHD50"/>
      <c r="BHE50"/>
      <c r="BHF50"/>
      <c r="BHG50"/>
      <c r="BHH50"/>
      <c r="BHI50"/>
      <c r="BHJ50"/>
      <c r="BHK50"/>
      <c r="BHL50"/>
      <c r="BHM50"/>
      <c r="BHN50"/>
      <c r="BHO50"/>
      <c r="BHP50"/>
      <c r="BHQ50"/>
      <c r="BHR50"/>
      <c r="BHS50"/>
      <c r="BHT50"/>
      <c r="BHU50"/>
      <c r="BHV50"/>
      <c r="BHW50"/>
      <c r="BHX50"/>
      <c r="BHY50"/>
      <c r="BHZ50"/>
      <c r="BIA50"/>
      <c r="BIB50"/>
      <c r="BIC50"/>
      <c r="BID50"/>
      <c r="BIE50"/>
      <c r="BIF50"/>
      <c r="BIG50"/>
      <c r="BIH50"/>
      <c r="BII50"/>
      <c r="BIJ50"/>
      <c r="BIK50"/>
      <c r="BIL50"/>
      <c r="BIM50"/>
      <c r="BIN50"/>
      <c r="BIO50"/>
      <c r="BIP50"/>
      <c r="BIQ50"/>
      <c r="BIR50"/>
      <c r="BIS50"/>
      <c r="BIT50"/>
      <c r="BIU50"/>
      <c r="BIV50"/>
      <c r="BIW50"/>
      <c r="BIX50"/>
      <c r="BIY50"/>
      <c r="BIZ50"/>
      <c r="BJA50"/>
      <c r="BJB50"/>
      <c r="BJC50"/>
      <c r="BJD50"/>
      <c r="BJE50"/>
      <c r="BJF50"/>
      <c r="BJG50"/>
      <c r="BJH50"/>
      <c r="BJI50"/>
      <c r="BJJ50"/>
      <c r="BJK50"/>
      <c r="BJL50"/>
      <c r="BJM50"/>
      <c r="BJN50"/>
      <c r="BJO50"/>
      <c r="BJP50"/>
      <c r="BJQ50"/>
      <c r="BJR50"/>
      <c r="BJS50"/>
      <c r="BJT50"/>
      <c r="BJU50"/>
      <c r="BJV50"/>
      <c r="BJW50"/>
      <c r="BJX50"/>
      <c r="BJY50"/>
      <c r="BJZ50"/>
      <c r="BKA50"/>
      <c r="BKB50"/>
      <c r="BKC50"/>
      <c r="BKD50"/>
      <c r="BKE50"/>
      <c r="BKF50"/>
      <c r="BKG50"/>
      <c r="BKH50"/>
      <c r="BKI50"/>
      <c r="BKJ50"/>
      <c r="BKK50"/>
      <c r="BKL50"/>
      <c r="BKM50"/>
      <c r="BKN50"/>
      <c r="BKO50"/>
      <c r="BKP50"/>
      <c r="BKQ50"/>
      <c r="BKR50"/>
      <c r="BKS50"/>
      <c r="BKT50"/>
      <c r="BKU50"/>
      <c r="BKV50"/>
      <c r="BKW50"/>
      <c r="BKX50"/>
      <c r="BKY50"/>
      <c r="BKZ50"/>
      <c r="BLA50"/>
      <c r="BLB50"/>
      <c r="BLC50"/>
      <c r="BLD50"/>
      <c r="BLE50"/>
      <c r="BLF50"/>
      <c r="BLG50"/>
      <c r="BLH50"/>
      <c r="BLI50"/>
      <c r="BLJ50"/>
      <c r="BLK50"/>
      <c r="BLL50"/>
      <c r="BLM50"/>
      <c r="BLN50"/>
      <c r="BLO50"/>
      <c r="BLP50"/>
      <c r="BLQ50"/>
      <c r="BLR50"/>
      <c r="BLS50"/>
      <c r="BLT50"/>
      <c r="BLU50"/>
      <c r="BLV50"/>
      <c r="BLW50"/>
      <c r="BLX50"/>
      <c r="BLY50"/>
      <c r="BLZ50"/>
      <c r="BMA50"/>
      <c r="BMB50"/>
      <c r="BMC50"/>
      <c r="BMD50"/>
      <c r="BME50"/>
      <c r="BMF50"/>
      <c r="BMG50"/>
      <c r="BMH50"/>
      <c r="BMI50"/>
      <c r="BMJ50"/>
      <c r="BMK50"/>
      <c r="BML50"/>
      <c r="BMM50"/>
      <c r="BMN50"/>
      <c r="BMO50"/>
      <c r="BMP50"/>
      <c r="BMQ50"/>
      <c r="BMR50"/>
      <c r="BMS50"/>
      <c r="BMT50"/>
      <c r="BMU50"/>
      <c r="BMV50"/>
      <c r="BMW50"/>
      <c r="BMX50"/>
      <c r="BMY50"/>
      <c r="BMZ50"/>
      <c r="BNA50"/>
      <c r="BNB50"/>
      <c r="BNC50"/>
      <c r="BND50"/>
      <c r="BNE50"/>
      <c r="BNF50"/>
      <c r="BNG50"/>
      <c r="BNH50"/>
      <c r="BNI50"/>
      <c r="BNJ50"/>
      <c r="BNK50"/>
      <c r="BNL50"/>
      <c r="BNM50"/>
      <c r="BNN50"/>
      <c r="BNO50"/>
      <c r="BNP50"/>
      <c r="BNQ50"/>
      <c r="BNR50"/>
      <c r="BNS50"/>
      <c r="BNT50"/>
      <c r="BNU50"/>
      <c r="BNV50"/>
      <c r="BNW50"/>
      <c r="BNX50"/>
      <c r="BNY50"/>
      <c r="BNZ50"/>
      <c r="BOA50"/>
      <c r="BOB50"/>
      <c r="BOC50"/>
      <c r="BOD50"/>
      <c r="BOE50"/>
      <c r="BOF50"/>
      <c r="BOG50"/>
      <c r="BOH50"/>
      <c r="BOI50"/>
      <c r="BOJ50"/>
      <c r="BOK50"/>
      <c r="BOL50"/>
      <c r="BOM50"/>
      <c r="BON50"/>
      <c r="BOO50"/>
      <c r="BOP50"/>
      <c r="BOQ50"/>
      <c r="BOR50"/>
      <c r="BOS50"/>
      <c r="BOT50"/>
      <c r="BOU50"/>
      <c r="BOV50"/>
      <c r="BOW50"/>
      <c r="BOX50"/>
      <c r="BOY50"/>
      <c r="BOZ50"/>
      <c r="BPA50"/>
      <c r="BPB50"/>
      <c r="BPC50"/>
      <c r="BPD50"/>
      <c r="BPE50"/>
      <c r="BPF50"/>
      <c r="BPG50"/>
      <c r="BPH50"/>
      <c r="BPI50"/>
      <c r="BPJ50"/>
      <c r="BPK50"/>
      <c r="BPL50"/>
      <c r="BPM50"/>
      <c r="BPN50"/>
      <c r="BPO50"/>
      <c r="BPP50"/>
      <c r="BPQ50"/>
      <c r="BPR50"/>
      <c r="BPS50"/>
      <c r="BPT50"/>
      <c r="BPU50"/>
      <c r="BPV50"/>
      <c r="BPW50"/>
      <c r="BPX50"/>
      <c r="BPY50"/>
      <c r="BPZ50"/>
      <c r="BQA50"/>
      <c r="BQB50"/>
      <c r="BQC50"/>
      <c r="BQD50"/>
      <c r="BQE50"/>
      <c r="BQF50"/>
      <c r="BQG50"/>
      <c r="BQH50"/>
      <c r="BQI50"/>
      <c r="BQJ50"/>
      <c r="BQK50"/>
      <c r="BQL50"/>
      <c r="BQM50"/>
      <c r="BQN50"/>
      <c r="BQO50"/>
      <c r="BQP50"/>
      <c r="BQQ50"/>
      <c r="BQR50"/>
      <c r="BQS50"/>
      <c r="BQT50"/>
      <c r="BQU50"/>
      <c r="BQV50"/>
      <c r="BQW50"/>
      <c r="BQX50"/>
      <c r="BQY50"/>
      <c r="BQZ50"/>
      <c r="BRA50"/>
      <c r="BRB50"/>
      <c r="BRC50"/>
      <c r="BRD50"/>
      <c r="BRE50"/>
      <c r="BRF50"/>
      <c r="BRG50"/>
      <c r="BRH50"/>
      <c r="BRI50"/>
      <c r="BRJ50"/>
      <c r="BRK50"/>
      <c r="BRL50"/>
      <c r="BRM50"/>
      <c r="BRN50"/>
      <c r="BRO50"/>
      <c r="BRP50"/>
      <c r="BRQ50"/>
      <c r="BRR50"/>
      <c r="BRS50"/>
      <c r="BRT50"/>
      <c r="BRU50"/>
      <c r="BRV50"/>
      <c r="BRW50"/>
      <c r="BRX50"/>
      <c r="BRY50"/>
      <c r="BRZ50"/>
      <c r="BSA50"/>
      <c r="BSB50"/>
      <c r="BSC50"/>
      <c r="BSD50"/>
      <c r="BSE50"/>
      <c r="BSF50"/>
      <c r="BSG50"/>
      <c r="BSH50"/>
      <c r="BSI50"/>
      <c r="BSJ50"/>
      <c r="BSK50"/>
      <c r="BSL50"/>
      <c r="BSM50"/>
      <c r="BSN50"/>
      <c r="BSO50"/>
      <c r="BSP50"/>
      <c r="BSQ50"/>
      <c r="BSR50"/>
      <c r="BSS50"/>
      <c r="BST50"/>
      <c r="BSU50"/>
      <c r="BSV50"/>
      <c r="BSW50"/>
      <c r="BSX50"/>
      <c r="BSY50"/>
      <c r="BSZ50"/>
      <c r="BTA50"/>
      <c r="BTB50"/>
      <c r="BTC50"/>
      <c r="BTD50"/>
      <c r="BTE50"/>
      <c r="BTF50"/>
      <c r="BTG50"/>
      <c r="BTH50"/>
      <c r="BTI50"/>
      <c r="BTJ50"/>
      <c r="BTK50"/>
      <c r="BTL50"/>
      <c r="BTM50"/>
      <c r="BTN50"/>
      <c r="BTO50"/>
      <c r="BTP50"/>
      <c r="BTQ50"/>
      <c r="BTR50"/>
      <c r="BTS50"/>
      <c r="BTT50"/>
      <c r="BTU50"/>
      <c r="BTV50"/>
      <c r="BTW50"/>
      <c r="BTX50"/>
      <c r="BTY50"/>
      <c r="BTZ50"/>
      <c r="BUA50"/>
      <c r="BUB50"/>
      <c r="BUC50"/>
      <c r="BUD50"/>
      <c r="BUE50"/>
      <c r="BUF50"/>
      <c r="BUG50"/>
      <c r="BUH50"/>
      <c r="BUI50"/>
      <c r="BUJ50"/>
      <c r="BUK50"/>
      <c r="BUL50"/>
      <c r="BUM50"/>
      <c r="BUN50"/>
      <c r="BUO50"/>
      <c r="BUP50"/>
      <c r="BUQ50"/>
      <c r="BUR50"/>
      <c r="BUS50"/>
      <c r="BUT50"/>
      <c r="BUU50"/>
      <c r="BUV50"/>
      <c r="BUW50"/>
      <c r="BUX50"/>
      <c r="BUY50"/>
      <c r="BUZ50"/>
      <c r="BVA50"/>
      <c r="BVB50"/>
      <c r="BVC50"/>
      <c r="BVD50"/>
      <c r="BVE50"/>
      <c r="BVF50"/>
      <c r="BVG50"/>
      <c r="BVH50"/>
      <c r="BVI50"/>
      <c r="BVJ50"/>
      <c r="BVK50"/>
      <c r="BVL50"/>
      <c r="BVM50"/>
      <c r="BVN50"/>
      <c r="BVO50"/>
      <c r="BVP50"/>
      <c r="BVQ50"/>
      <c r="BVR50"/>
      <c r="BVS50"/>
      <c r="BVT50"/>
      <c r="BVU50"/>
      <c r="BVV50"/>
      <c r="BVW50"/>
      <c r="BVX50"/>
      <c r="BVY50"/>
      <c r="BVZ50"/>
      <c r="BWA50"/>
      <c r="BWB50"/>
      <c r="BWC50"/>
      <c r="BWD50"/>
      <c r="BWE50"/>
      <c r="BWF50"/>
      <c r="BWG50"/>
      <c r="BWH50"/>
      <c r="BWI50"/>
      <c r="BWJ50"/>
      <c r="BWK50"/>
      <c r="BWL50"/>
      <c r="BWM50"/>
      <c r="BWN50"/>
      <c r="BWO50"/>
      <c r="BWP50"/>
      <c r="BWQ50"/>
      <c r="BWR50"/>
      <c r="BWS50"/>
      <c r="BWT50"/>
      <c r="BWU50"/>
      <c r="BWV50"/>
      <c r="BWW50"/>
      <c r="BWX50"/>
      <c r="BWY50"/>
      <c r="BWZ50"/>
      <c r="BXA50"/>
      <c r="BXB50"/>
      <c r="BXC50"/>
      <c r="BXD50"/>
      <c r="BXE50"/>
      <c r="BXF50"/>
      <c r="BXG50"/>
      <c r="BXH50"/>
      <c r="BXI50"/>
      <c r="BXJ50"/>
      <c r="BXK50"/>
      <c r="BXL50"/>
      <c r="BXM50"/>
      <c r="BXN50"/>
      <c r="BXO50"/>
      <c r="BXP50"/>
      <c r="BXQ50"/>
      <c r="BXR50"/>
      <c r="BXS50"/>
      <c r="BXT50"/>
      <c r="BXU50"/>
      <c r="BXV50"/>
      <c r="BXW50"/>
      <c r="BXX50"/>
      <c r="BXY50"/>
      <c r="BXZ50"/>
      <c r="BYA50"/>
      <c r="BYB50"/>
      <c r="BYC50"/>
      <c r="BYD50"/>
      <c r="BYE50"/>
      <c r="BYF50"/>
      <c r="BYG50"/>
      <c r="BYH50"/>
      <c r="BYI50"/>
      <c r="BYJ50"/>
      <c r="BYK50"/>
      <c r="BYL50"/>
      <c r="BYM50"/>
      <c r="BYN50"/>
      <c r="BYO50"/>
      <c r="BYP50"/>
      <c r="BYQ50"/>
      <c r="BYR50"/>
      <c r="BYS50"/>
      <c r="BYT50"/>
      <c r="BYU50"/>
      <c r="BYV50"/>
      <c r="BYW50"/>
      <c r="BYX50"/>
      <c r="BYY50"/>
      <c r="BYZ50"/>
      <c r="BZA50"/>
      <c r="BZB50"/>
      <c r="BZC50"/>
      <c r="BZD50"/>
      <c r="BZE50"/>
      <c r="BZF50"/>
      <c r="BZG50"/>
      <c r="BZH50"/>
      <c r="BZI50"/>
      <c r="BZJ50"/>
      <c r="BZK50"/>
      <c r="BZL50"/>
      <c r="BZM50"/>
      <c r="BZN50"/>
      <c r="BZO50"/>
      <c r="BZP50"/>
      <c r="BZQ50"/>
      <c r="BZR50"/>
      <c r="BZS50"/>
      <c r="BZT50"/>
      <c r="BZU50"/>
      <c r="BZV50"/>
      <c r="BZW50"/>
      <c r="BZX50"/>
      <c r="BZY50"/>
      <c r="BZZ50"/>
      <c r="CAA50"/>
      <c r="CAB50"/>
      <c r="CAC50"/>
      <c r="CAD50"/>
      <c r="CAE50"/>
      <c r="CAF50"/>
      <c r="CAG50"/>
      <c r="CAH50"/>
      <c r="CAI50"/>
      <c r="CAJ50"/>
      <c r="CAK50"/>
      <c r="CAL50"/>
      <c r="CAM50"/>
      <c r="CAN50"/>
      <c r="CAO50"/>
      <c r="CAP50"/>
      <c r="CAQ50"/>
      <c r="CAR50"/>
      <c r="CAS50"/>
      <c r="CAT50"/>
      <c r="CAU50"/>
      <c r="CAV50"/>
      <c r="CAW50"/>
      <c r="CAX50"/>
      <c r="CAY50"/>
      <c r="CAZ50"/>
      <c r="CBA50"/>
      <c r="CBB50"/>
      <c r="CBC50"/>
      <c r="CBD50"/>
      <c r="CBE50"/>
      <c r="CBF50"/>
      <c r="CBG50"/>
      <c r="CBH50"/>
      <c r="CBI50"/>
      <c r="CBJ50"/>
      <c r="CBK50"/>
      <c r="CBL50"/>
      <c r="CBM50"/>
      <c r="CBN50"/>
      <c r="CBO50"/>
      <c r="CBP50"/>
      <c r="CBQ50"/>
      <c r="CBR50"/>
      <c r="CBS50"/>
      <c r="CBT50"/>
      <c r="CBU50"/>
      <c r="CBV50"/>
      <c r="CBW50"/>
      <c r="CBX50"/>
      <c r="CBY50"/>
      <c r="CBZ50"/>
      <c r="CCA50"/>
      <c r="CCB50"/>
      <c r="CCC50"/>
      <c r="CCD50"/>
      <c r="CCE50"/>
      <c r="CCF50"/>
      <c r="CCG50"/>
      <c r="CCH50"/>
      <c r="CCI50"/>
      <c r="CCJ50"/>
      <c r="CCK50"/>
      <c r="CCL50"/>
      <c r="CCM50"/>
      <c r="CCN50"/>
      <c r="CCO50"/>
      <c r="CCP50"/>
      <c r="CCQ50"/>
      <c r="CCR50"/>
      <c r="CCS50"/>
      <c r="CCT50"/>
      <c r="CCU50"/>
      <c r="CCV50"/>
      <c r="CCW50"/>
      <c r="CCX50"/>
      <c r="CCY50"/>
      <c r="CCZ50"/>
      <c r="CDA50"/>
      <c r="CDB50"/>
      <c r="CDC50"/>
      <c r="CDD50"/>
      <c r="CDE50"/>
      <c r="CDF50"/>
      <c r="CDG50"/>
      <c r="CDH50"/>
      <c r="CDI50"/>
      <c r="CDJ50"/>
      <c r="CDK50"/>
      <c r="CDL50"/>
      <c r="CDM50"/>
      <c r="CDN50"/>
      <c r="CDO50"/>
      <c r="CDP50"/>
      <c r="CDQ50"/>
      <c r="CDR50"/>
      <c r="CDS50"/>
      <c r="CDT50"/>
      <c r="CDU50"/>
      <c r="CDV50"/>
      <c r="CDW50"/>
      <c r="CDX50"/>
      <c r="CDY50"/>
      <c r="CDZ50"/>
      <c r="CEA50"/>
      <c r="CEB50"/>
      <c r="CEC50"/>
      <c r="CED50"/>
      <c r="CEE50"/>
      <c r="CEF50"/>
      <c r="CEG50"/>
      <c r="CEH50"/>
      <c r="CEI50"/>
      <c r="CEJ50"/>
      <c r="CEK50"/>
      <c r="CEL50"/>
      <c r="CEM50"/>
      <c r="CEN50"/>
      <c r="CEO50"/>
      <c r="CEP50"/>
      <c r="CEQ50"/>
      <c r="CER50"/>
      <c r="CES50"/>
      <c r="CET50"/>
      <c r="CEU50"/>
      <c r="CEV50"/>
      <c r="CEW50"/>
      <c r="CEX50"/>
      <c r="CEY50"/>
      <c r="CEZ50"/>
      <c r="CFA50"/>
      <c r="CFB50"/>
      <c r="CFC50"/>
      <c r="CFD50"/>
      <c r="CFE50"/>
      <c r="CFF50"/>
      <c r="CFG50"/>
      <c r="CFH50"/>
      <c r="CFI50"/>
      <c r="CFJ50"/>
      <c r="CFK50"/>
      <c r="CFL50"/>
      <c r="CFM50"/>
      <c r="CFN50"/>
      <c r="CFO50"/>
      <c r="CFP50"/>
      <c r="CFQ50"/>
      <c r="CFR50"/>
      <c r="CFS50"/>
      <c r="CFT50"/>
      <c r="CFU50"/>
      <c r="CFV50"/>
      <c r="CFW50"/>
      <c r="CFX50"/>
      <c r="CFY50"/>
      <c r="CFZ50"/>
      <c r="CGA50"/>
      <c r="CGB50"/>
      <c r="CGC50"/>
      <c r="CGD50"/>
      <c r="CGE50"/>
      <c r="CGF50"/>
      <c r="CGG50"/>
      <c r="CGH50"/>
      <c r="CGI50"/>
      <c r="CGJ50"/>
      <c r="CGK50"/>
      <c r="CGL50"/>
      <c r="CGM50"/>
      <c r="CGN50"/>
      <c r="CGO50"/>
      <c r="CGP50"/>
      <c r="CGQ50"/>
      <c r="CGR50"/>
      <c r="CGS50"/>
      <c r="CGT50"/>
      <c r="CGU50"/>
      <c r="CGV50"/>
      <c r="CGW50"/>
      <c r="CGX50"/>
      <c r="CGY50"/>
      <c r="CGZ50"/>
      <c r="CHA50"/>
      <c r="CHB50"/>
      <c r="CHC50"/>
      <c r="CHD50"/>
      <c r="CHE50"/>
      <c r="CHF50"/>
      <c r="CHG50"/>
      <c r="CHH50"/>
      <c r="CHI50"/>
      <c r="CHJ50"/>
      <c r="CHK50"/>
      <c r="CHL50"/>
      <c r="CHM50"/>
      <c r="CHN50"/>
      <c r="CHO50"/>
      <c r="CHP50"/>
      <c r="CHQ50"/>
      <c r="CHR50"/>
      <c r="CHS50"/>
      <c r="CHT50"/>
      <c r="CHU50"/>
      <c r="CHV50"/>
      <c r="CHW50"/>
      <c r="CHX50"/>
      <c r="CHY50"/>
      <c r="CHZ50"/>
      <c r="CIA50"/>
      <c r="CIB50"/>
      <c r="CIC50"/>
      <c r="CID50"/>
      <c r="CIE50"/>
      <c r="CIF50"/>
      <c r="CIG50"/>
      <c r="CIH50"/>
      <c r="CII50"/>
      <c r="CIJ50"/>
      <c r="CIK50"/>
      <c r="CIL50"/>
      <c r="CIM50"/>
      <c r="CIN50"/>
      <c r="CIO50"/>
      <c r="CIP50"/>
      <c r="CIQ50"/>
      <c r="CIR50"/>
      <c r="CIS50"/>
      <c r="CIT50"/>
      <c r="CIU50"/>
      <c r="CIV50"/>
      <c r="CIW50"/>
      <c r="CIX50"/>
      <c r="CIY50"/>
      <c r="CIZ50"/>
      <c r="CJA50"/>
      <c r="CJB50"/>
      <c r="CJC50"/>
      <c r="CJD50"/>
      <c r="CJE50"/>
      <c r="CJF50"/>
      <c r="CJG50"/>
      <c r="CJH50"/>
      <c r="CJI50"/>
      <c r="CJJ50"/>
      <c r="CJK50"/>
      <c r="CJL50"/>
      <c r="CJM50"/>
      <c r="CJN50"/>
      <c r="CJO50"/>
      <c r="CJP50"/>
      <c r="CJQ50"/>
      <c r="CJR50"/>
      <c r="CJS50"/>
      <c r="CJT50"/>
      <c r="CJU50"/>
      <c r="CJV50"/>
      <c r="CJW50"/>
      <c r="CJX50"/>
      <c r="CJY50"/>
      <c r="CJZ50"/>
      <c r="CKA50"/>
      <c r="CKB50"/>
      <c r="CKC50"/>
      <c r="CKD50"/>
      <c r="CKE50"/>
      <c r="CKF50"/>
      <c r="CKG50"/>
      <c r="CKH50"/>
      <c r="CKI50"/>
      <c r="CKJ50"/>
      <c r="CKK50"/>
      <c r="CKL50"/>
      <c r="CKM50"/>
      <c r="CKN50"/>
      <c r="CKO50"/>
      <c r="CKP50"/>
      <c r="CKQ50"/>
      <c r="CKR50"/>
      <c r="CKS50"/>
      <c r="CKT50"/>
      <c r="CKU50"/>
      <c r="CKV50"/>
      <c r="CKW50"/>
      <c r="CKX50"/>
      <c r="CKY50"/>
      <c r="CKZ50"/>
      <c r="CLA50"/>
      <c r="CLB50"/>
      <c r="CLC50"/>
      <c r="CLD50"/>
      <c r="CLE50"/>
      <c r="CLF50"/>
      <c r="CLG50"/>
      <c r="CLH50"/>
      <c r="CLI50"/>
      <c r="CLJ50"/>
      <c r="CLK50"/>
      <c r="CLL50"/>
      <c r="CLM50"/>
      <c r="CLN50"/>
      <c r="CLO50"/>
      <c r="CLP50"/>
      <c r="CLQ50"/>
      <c r="CLR50"/>
      <c r="CLS50"/>
      <c r="CLT50"/>
      <c r="CLU50"/>
      <c r="CLV50"/>
      <c r="CLW50"/>
      <c r="CLX50"/>
      <c r="CLY50"/>
      <c r="CLZ50"/>
      <c r="CMA50"/>
      <c r="CMB50"/>
      <c r="CMC50"/>
      <c r="CMD50"/>
      <c r="CME50"/>
      <c r="CMF50"/>
      <c r="CMG50"/>
      <c r="CMH50"/>
      <c r="CMI50"/>
      <c r="CMJ50"/>
      <c r="CMK50"/>
      <c r="CML50"/>
      <c r="CMM50"/>
      <c r="CMN50"/>
      <c r="CMO50"/>
      <c r="CMP50"/>
      <c r="CMQ50"/>
      <c r="CMR50"/>
      <c r="CMS50"/>
      <c r="CMT50"/>
      <c r="CMU50"/>
      <c r="CMV50"/>
      <c r="CMW50"/>
      <c r="CMX50"/>
      <c r="CMY50"/>
      <c r="CMZ50"/>
      <c r="CNA50"/>
      <c r="CNB50"/>
      <c r="CNC50"/>
      <c r="CND50"/>
      <c r="CNE50"/>
      <c r="CNF50"/>
      <c r="CNG50"/>
      <c r="CNH50"/>
      <c r="CNI50"/>
      <c r="CNJ50"/>
      <c r="CNK50"/>
      <c r="CNL50"/>
      <c r="CNM50"/>
      <c r="CNN50"/>
      <c r="CNO50"/>
      <c r="CNP50"/>
      <c r="CNQ50"/>
      <c r="CNR50"/>
      <c r="CNS50"/>
      <c r="CNT50"/>
      <c r="CNU50"/>
      <c r="CNV50"/>
      <c r="CNW50"/>
      <c r="CNX50"/>
      <c r="CNY50"/>
      <c r="CNZ50"/>
      <c r="COA50"/>
      <c r="COB50"/>
      <c r="COC50"/>
      <c r="COD50"/>
      <c r="COE50"/>
      <c r="COF50"/>
      <c r="COG50"/>
      <c r="COH50"/>
      <c r="COI50"/>
      <c r="COJ50"/>
      <c r="COK50"/>
      <c r="COL50"/>
      <c r="COM50"/>
      <c r="CON50"/>
      <c r="COO50"/>
      <c r="COP50"/>
      <c r="COQ50"/>
      <c r="COR50"/>
      <c r="COS50"/>
      <c r="COT50"/>
      <c r="COU50"/>
      <c r="COV50"/>
      <c r="COW50"/>
      <c r="COX50"/>
      <c r="COY50"/>
      <c r="COZ50"/>
      <c r="CPA50"/>
      <c r="CPB50"/>
      <c r="CPC50"/>
      <c r="CPD50"/>
      <c r="CPE50"/>
      <c r="CPF50"/>
      <c r="CPG50"/>
      <c r="CPH50"/>
      <c r="CPI50"/>
      <c r="CPJ50"/>
      <c r="CPK50"/>
      <c r="CPL50"/>
      <c r="CPM50"/>
      <c r="CPN50"/>
      <c r="CPO50"/>
      <c r="CPP50"/>
      <c r="CPQ50"/>
      <c r="CPR50"/>
      <c r="CPS50"/>
      <c r="CPT50"/>
      <c r="CPU50"/>
      <c r="CPV50"/>
      <c r="CPW50"/>
      <c r="CPX50"/>
      <c r="CPY50"/>
      <c r="CPZ50"/>
      <c r="CQA50"/>
      <c r="CQB50"/>
      <c r="CQC50"/>
      <c r="CQD50"/>
      <c r="CQE50"/>
      <c r="CQF50"/>
      <c r="CQG50"/>
      <c r="CQH50"/>
      <c r="CQI50"/>
      <c r="CQJ50"/>
      <c r="CQK50"/>
      <c r="CQL50"/>
      <c r="CQM50"/>
      <c r="CQN50"/>
      <c r="CQO50"/>
      <c r="CQP50"/>
      <c r="CQQ50"/>
      <c r="CQR50"/>
      <c r="CQS50"/>
      <c r="CQT50"/>
      <c r="CQU50"/>
      <c r="CQV50"/>
      <c r="CQW50"/>
      <c r="CQX50"/>
      <c r="CQY50"/>
      <c r="CQZ50"/>
      <c r="CRA50"/>
      <c r="CRB50"/>
      <c r="CRC50"/>
      <c r="CRD50"/>
      <c r="CRE50"/>
      <c r="CRF50"/>
      <c r="CRG50"/>
      <c r="CRH50"/>
      <c r="CRI50"/>
      <c r="CRJ50"/>
      <c r="CRK50"/>
      <c r="CRL50"/>
      <c r="CRM50"/>
      <c r="CRN50"/>
      <c r="CRO50"/>
      <c r="CRP50"/>
      <c r="CRQ50"/>
      <c r="CRR50"/>
      <c r="CRS50"/>
      <c r="CRT50"/>
      <c r="CRU50"/>
      <c r="CRV50"/>
      <c r="CRW50"/>
      <c r="CRX50"/>
      <c r="CRY50"/>
      <c r="CRZ50"/>
      <c r="CSA50"/>
      <c r="CSB50"/>
      <c r="CSC50"/>
      <c r="CSD50"/>
      <c r="CSE50"/>
      <c r="CSF50"/>
      <c r="CSG50"/>
      <c r="CSH50"/>
      <c r="CSI50"/>
      <c r="CSJ50"/>
      <c r="CSK50"/>
      <c r="CSL50"/>
      <c r="CSM50"/>
      <c r="CSN50"/>
      <c r="CSO50"/>
      <c r="CSP50"/>
      <c r="CSQ50"/>
      <c r="CSR50"/>
      <c r="CSS50"/>
      <c r="CST50"/>
      <c r="CSU50"/>
      <c r="CSV50"/>
      <c r="CSW50"/>
      <c r="CSX50"/>
      <c r="CSY50"/>
      <c r="CSZ50"/>
      <c r="CTA50"/>
      <c r="CTB50"/>
      <c r="CTC50"/>
      <c r="CTD50"/>
      <c r="CTE50"/>
      <c r="CTF50"/>
      <c r="CTG50"/>
      <c r="CTH50"/>
      <c r="CTI50"/>
      <c r="CTJ50"/>
      <c r="CTK50"/>
      <c r="CTL50"/>
      <c r="CTM50"/>
      <c r="CTN50"/>
      <c r="CTO50"/>
      <c r="CTP50"/>
      <c r="CTQ50"/>
      <c r="CTR50"/>
      <c r="CTS50"/>
      <c r="CTT50"/>
      <c r="CTU50"/>
      <c r="CTV50"/>
      <c r="CTW50"/>
      <c r="CTX50"/>
      <c r="CTY50"/>
      <c r="CTZ50"/>
      <c r="CUA50"/>
      <c r="CUB50"/>
      <c r="CUC50"/>
      <c r="CUD50"/>
      <c r="CUE50"/>
      <c r="CUF50"/>
      <c r="CUG50"/>
      <c r="CUH50"/>
      <c r="CUI50"/>
      <c r="CUJ50"/>
      <c r="CUK50"/>
      <c r="CUL50"/>
      <c r="CUM50"/>
      <c r="CUN50"/>
      <c r="CUO50"/>
      <c r="CUP50"/>
      <c r="CUQ50"/>
      <c r="CUR50"/>
      <c r="CUS50"/>
      <c r="CUT50"/>
      <c r="CUU50"/>
      <c r="CUV50"/>
      <c r="CUW50"/>
      <c r="CUX50"/>
      <c r="CUY50"/>
      <c r="CUZ50"/>
      <c r="CVA50"/>
      <c r="CVB50"/>
      <c r="CVC50"/>
      <c r="CVD50"/>
      <c r="CVE50"/>
      <c r="CVF50"/>
      <c r="CVG50"/>
      <c r="CVH50"/>
      <c r="CVI50"/>
      <c r="CVJ50"/>
      <c r="CVK50"/>
      <c r="CVL50"/>
      <c r="CVM50"/>
      <c r="CVN50"/>
      <c r="CVO50"/>
      <c r="CVP50"/>
      <c r="CVQ50"/>
      <c r="CVR50"/>
      <c r="CVS50"/>
      <c r="CVT50"/>
      <c r="CVU50"/>
      <c r="CVV50"/>
      <c r="CVW50"/>
      <c r="CVX50"/>
      <c r="CVY50"/>
      <c r="CVZ50"/>
      <c r="CWA50"/>
      <c r="CWB50"/>
      <c r="CWC50"/>
      <c r="CWD50"/>
      <c r="CWE50"/>
      <c r="CWF50"/>
      <c r="CWG50"/>
      <c r="CWH50"/>
      <c r="CWI50"/>
      <c r="CWJ50"/>
      <c r="CWK50"/>
      <c r="CWL50"/>
      <c r="CWM50"/>
      <c r="CWN50"/>
      <c r="CWO50"/>
      <c r="CWP50"/>
      <c r="CWQ50"/>
      <c r="CWR50"/>
      <c r="CWS50"/>
      <c r="CWT50"/>
      <c r="CWU50"/>
      <c r="CWV50"/>
      <c r="CWW50"/>
      <c r="CWX50"/>
      <c r="CWY50"/>
      <c r="CWZ50"/>
      <c r="CXA50"/>
      <c r="CXB50"/>
      <c r="CXC50"/>
      <c r="CXD50"/>
      <c r="CXE50"/>
      <c r="CXF50"/>
      <c r="CXG50"/>
      <c r="CXH50"/>
      <c r="CXI50"/>
      <c r="CXJ50"/>
      <c r="CXK50"/>
      <c r="CXL50"/>
      <c r="CXM50"/>
      <c r="CXN50"/>
      <c r="CXO50"/>
      <c r="CXP50"/>
      <c r="CXQ50"/>
      <c r="CXR50"/>
      <c r="CXS50"/>
      <c r="CXT50"/>
      <c r="CXU50"/>
      <c r="CXV50"/>
      <c r="CXW50"/>
      <c r="CXX50"/>
      <c r="CXY50"/>
      <c r="CXZ50"/>
      <c r="CYA50"/>
      <c r="CYB50"/>
      <c r="CYC50"/>
      <c r="CYD50"/>
      <c r="CYE50"/>
      <c r="CYF50"/>
      <c r="CYG50"/>
      <c r="CYH50"/>
      <c r="CYI50"/>
      <c r="CYJ50"/>
      <c r="CYK50"/>
      <c r="CYL50"/>
      <c r="CYM50"/>
      <c r="CYN50"/>
      <c r="CYO50"/>
      <c r="CYP50"/>
      <c r="CYQ50"/>
      <c r="CYR50"/>
      <c r="CYS50"/>
      <c r="CYT50"/>
      <c r="CYU50"/>
      <c r="CYV50"/>
      <c r="CYW50"/>
      <c r="CYX50"/>
      <c r="CYY50"/>
      <c r="CYZ50"/>
      <c r="CZA50"/>
      <c r="CZB50"/>
      <c r="CZC50"/>
      <c r="CZD50"/>
      <c r="CZE50"/>
      <c r="CZF50"/>
      <c r="CZG50"/>
      <c r="CZH50"/>
      <c r="CZI50"/>
      <c r="CZJ50"/>
      <c r="CZK50"/>
      <c r="CZL50"/>
      <c r="CZM50"/>
      <c r="CZN50"/>
      <c r="CZO50"/>
      <c r="CZP50"/>
      <c r="CZQ50"/>
      <c r="CZR50"/>
      <c r="CZS50"/>
      <c r="CZT50"/>
      <c r="CZU50"/>
      <c r="CZV50"/>
      <c r="CZW50"/>
      <c r="CZX50"/>
      <c r="CZY50"/>
      <c r="CZZ50"/>
      <c r="DAA50"/>
      <c r="DAB50"/>
      <c r="DAC50"/>
      <c r="DAD50"/>
      <c r="DAE50"/>
      <c r="DAF50"/>
      <c r="DAG50"/>
      <c r="DAH50"/>
      <c r="DAI50"/>
      <c r="DAJ50"/>
      <c r="DAK50"/>
      <c r="DAL50"/>
      <c r="DAM50"/>
      <c r="DAN50"/>
      <c r="DAO50"/>
      <c r="DAP50"/>
      <c r="DAQ50"/>
      <c r="DAR50"/>
      <c r="DAS50"/>
      <c r="DAT50"/>
      <c r="DAU50"/>
      <c r="DAV50"/>
      <c r="DAW50"/>
      <c r="DAX50"/>
      <c r="DAY50"/>
      <c r="DAZ50"/>
      <c r="DBA50"/>
      <c r="DBB50"/>
      <c r="DBC50"/>
      <c r="DBD50"/>
      <c r="DBE50"/>
      <c r="DBF50"/>
      <c r="DBG50"/>
      <c r="DBH50"/>
      <c r="DBI50"/>
      <c r="DBJ50"/>
      <c r="DBK50"/>
      <c r="DBL50"/>
      <c r="DBM50"/>
      <c r="DBN50"/>
      <c r="DBO50"/>
      <c r="DBP50"/>
      <c r="DBQ50"/>
      <c r="DBR50"/>
      <c r="DBS50"/>
      <c r="DBT50"/>
      <c r="DBU50"/>
      <c r="DBV50"/>
      <c r="DBW50"/>
      <c r="DBX50"/>
      <c r="DBY50"/>
      <c r="DBZ50"/>
      <c r="DCA50"/>
      <c r="DCB50"/>
      <c r="DCC50"/>
      <c r="DCD50"/>
      <c r="DCE50"/>
      <c r="DCF50"/>
      <c r="DCG50"/>
      <c r="DCH50"/>
      <c r="DCI50"/>
      <c r="DCJ50"/>
      <c r="DCK50"/>
      <c r="DCL50"/>
      <c r="DCM50"/>
      <c r="DCN50"/>
      <c r="DCO50"/>
      <c r="DCP50"/>
      <c r="DCQ50"/>
      <c r="DCR50"/>
      <c r="DCS50"/>
      <c r="DCT50"/>
      <c r="DCU50"/>
      <c r="DCV50"/>
      <c r="DCW50"/>
      <c r="DCX50"/>
      <c r="DCY50"/>
      <c r="DCZ50"/>
      <c r="DDA50"/>
      <c r="DDB50"/>
      <c r="DDC50"/>
      <c r="DDD50"/>
      <c r="DDE50"/>
      <c r="DDF50"/>
      <c r="DDG50"/>
      <c r="DDH50"/>
      <c r="DDI50"/>
      <c r="DDJ50"/>
      <c r="DDK50"/>
      <c r="DDL50"/>
      <c r="DDM50"/>
      <c r="DDN50"/>
      <c r="DDO50"/>
      <c r="DDP50"/>
      <c r="DDQ50"/>
      <c r="DDR50"/>
      <c r="DDS50"/>
      <c r="DDT50"/>
      <c r="DDU50"/>
      <c r="DDV50"/>
      <c r="DDW50"/>
      <c r="DDX50"/>
      <c r="DDY50"/>
      <c r="DDZ50"/>
      <c r="DEA50"/>
      <c r="DEB50"/>
      <c r="DEC50"/>
      <c r="DED50"/>
      <c r="DEE50"/>
      <c r="DEF50"/>
      <c r="DEG50"/>
      <c r="DEH50"/>
      <c r="DEI50"/>
      <c r="DEJ50"/>
      <c r="DEK50"/>
      <c r="DEL50"/>
      <c r="DEM50"/>
      <c r="DEN50"/>
      <c r="DEO50"/>
      <c r="DEP50"/>
      <c r="DEQ50"/>
      <c r="DER50"/>
      <c r="DES50"/>
      <c r="DET50"/>
      <c r="DEU50"/>
      <c r="DEV50"/>
      <c r="DEW50"/>
      <c r="DEX50"/>
      <c r="DEY50"/>
      <c r="DEZ50"/>
      <c r="DFA50"/>
      <c r="DFB50"/>
      <c r="DFC50"/>
      <c r="DFD50"/>
      <c r="DFE50"/>
      <c r="DFF50"/>
      <c r="DFG50"/>
      <c r="DFH50"/>
      <c r="DFI50"/>
      <c r="DFJ50"/>
      <c r="DFK50"/>
      <c r="DFL50"/>
      <c r="DFM50"/>
      <c r="DFN50"/>
      <c r="DFO50"/>
      <c r="DFP50"/>
      <c r="DFQ50"/>
      <c r="DFR50"/>
      <c r="DFS50"/>
      <c r="DFT50"/>
      <c r="DFU50"/>
      <c r="DFV50"/>
      <c r="DFW50"/>
      <c r="DFX50"/>
      <c r="DFY50"/>
      <c r="DFZ50"/>
      <c r="DGA50"/>
      <c r="DGB50"/>
      <c r="DGC50"/>
      <c r="DGD50"/>
      <c r="DGE50"/>
      <c r="DGF50"/>
      <c r="DGG50"/>
      <c r="DGH50"/>
      <c r="DGI50"/>
      <c r="DGJ50"/>
      <c r="DGK50"/>
      <c r="DGL50"/>
      <c r="DGM50"/>
      <c r="DGN50"/>
      <c r="DGO50"/>
      <c r="DGP50"/>
      <c r="DGQ50"/>
      <c r="DGR50"/>
      <c r="DGS50"/>
      <c r="DGT50"/>
      <c r="DGU50"/>
      <c r="DGV50"/>
      <c r="DGW50"/>
      <c r="DGX50"/>
      <c r="DGY50"/>
      <c r="DGZ50"/>
      <c r="DHA50"/>
      <c r="DHB50"/>
      <c r="DHC50"/>
      <c r="DHD50"/>
      <c r="DHE50"/>
      <c r="DHF50"/>
      <c r="DHG50"/>
      <c r="DHH50"/>
      <c r="DHI50"/>
      <c r="DHJ50"/>
      <c r="DHK50"/>
      <c r="DHL50"/>
      <c r="DHM50"/>
      <c r="DHN50"/>
      <c r="DHO50"/>
      <c r="DHP50"/>
      <c r="DHQ50"/>
      <c r="DHR50"/>
      <c r="DHS50"/>
      <c r="DHT50"/>
      <c r="DHU50"/>
      <c r="DHV50"/>
      <c r="DHW50"/>
      <c r="DHX50"/>
      <c r="DHY50"/>
      <c r="DHZ50"/>
      <c r="DIA50"/>
      <c r="DIB50"/>
      <c r="DIC50"/>
      <c r="DID50"/>
      <c r="DIE50"/>
      <c r="DIF50"/>
      <c r="DIG50"/>
      <c r="DIH50"/>
      <c r="DII50"/>
      <c r="DIJ50"/>
      <c r="DIK50"/>
      <c r="DIL50"/>
      <c r="DIM50"/>
      <c r="DIN50"/>
      <c r="DIO50"/>
      <c r="DIP50"/>
      <c r="DIQ50"/>
      <c r="DIR50"/>
      <c r="DIS50"/>
      <c r="DIT50"/>
      <c r="DIU50"/>
      <c r="DIV50"/>
      <c r="DIW50"/>
      <c r="DIX50"/>
      <c r="DIY50"/>
      <c r="DIZ50"/>
      <c r="DJA50"/>
      <c r="DJB50"/>
      <c r="DJC50"/>
      <c r="DJD50"/>
      <c r="DJE50"/>
      <c r="DJF50"/>
      <c r="DJG50"/>
      <c r="DJH50"/>
      <c r="DJI50"/>
      <c r="DJJ50"/>
      <c r="DJK50"/>
      <c r="DJL50"/>
      <c r="DJM50"/>
      <c r="DJN50"/>
      <c r="DJO50"/>
      <c r="DJP50"/>
      <c r="DJQ50"/>
      <c r="DJR50"/>
      <c r="DJS50"/>
      <c r="DJT50"/>
      <c r="DJU50"/>
      <c r="DJV50"/>
      <c r="DJW50"/>
      <c r="DJX50"/>
      <c r="DJY50"/>
      <c r="DJZ50"/>
      <c r="DKA50"/>
      <c r="DKB50"/>
      <c r="DKC50"/>
      <c r="DKD50"/>
      <c r="DKE50"/>
      <c r="DKF50"/>
      <c r="DKG50"/>
      <c r="DKH50"/>
      <c r="DKI50"/>
      <c r="DKJ50"/>
      <c r="DKK50"/>
      <c r="DKL50"/>
      <c r="DKM50"/>
      <c r="DKN50"/>
      <c r="DKO50"/>
      <c r="DKP50"/>
      <c r="DKQ50"/>
      <c r="DKR50"/>
      <c r="DKS50"/>
      <c r="DKT50"/>
      <c r="DKU50"/>
      <c r="DKV50"/>
      <c r="DKW50"/>
      <c r="DKX50"/>
      <c r="DKY50"/>
      <c r="DKZ50"/>
      <c r="DLA50"/>
      <c r="DLB50"/>
      <c r="DLC50"/>
      <c r="DLD50"/>
      <c r="DLE50"/>
      <c r="DLF50"/>
      <c r="DLG50"/>
      <c r="DLH50"/>
      <c r="DLI50"/>
      <c r="DLJ50"/>
      <c r="DLK50"/>
      <c r="DLL50"/>
      <c r="DLM50"/>
      <c r="DLN50"/>
      <c r="DLO50"/>
      <c r="DLP50"/>
      <c r="DLQ50"/>
      <c r="DLR50"/>
      <c r="DLS50"/>
      <c r="DLT50"/>
      <c r="DLU50"/>
      <c r="DLV50"/>
      <c r="DLW50"/>
      <c r="DLX50"/>
      <c r="DLY50"/>
      <c r="DLZ50"/>
      <c r="DMA50"/>
      <c r="DMB50"/>
      <c r="DMC50"/>
      <c r="DMD50"/>
      <c r="DME50"/>
      <c r="DMF50"/>
      <c r="DMG50"/>
      <c r="DMH50"/>
      <c r="DMI50"/>
      <c r="DMJ50"/>
      <c r="DMK50"/>
      <c r="DML50"/>
      <c r="DMM50"/>
      <c r="DMN50"/>
      <c r="DMO50"/>
      <c r="DMP50"/>
      <c r="DMQ50"/>
      <c r="DMR50"/>
      <c r="DMS50"/>
      <c r="DMT50"/>
      <c r="DMU50"/>
      <c r="DMV50"/>
      <c r="DMW50"/>
      <c r="DMX50"/>
      <c r="DMY50"/>
      <c r="DMZ50"/>
      <c r="DNA50"/>
      <c r="DNB50"/>
      <c r="DNC50"/>
      <c r="DND50"/>
      <c r="DNE50"/>
      <c r="DNF50"/>
      <c r="DNG50"/>
      <c r="DNH50"/>
      <c r="DNI50"/>
      <c r="DNJ50"/>
      <c r="DNK50"/>
      <c r="DNL50"/>
      <c r="DNM50"/>
      <c r="DNN50"/>
      <c r="DNO50"/>
      <c r="DNP50"/>
      <c r="DNQ50"/>
      <c r="DNR50"/>
      <c r="DNS50"/>
      <c r="DNT50"/>
      <c r="DNU50"/>
      <c r="DNV50"/>
      <c r="DNW50"/>
      <c r="DNX50"/>
      <c r="DNY50"/>
      <c r="DNZ50"/>
      <c r="DOA50"/>
      <c r="DOB50"/>
      <c r="DOC50"/>
      <c r="DOD50"/>
      <c r="DOE50"/>
      <c r="DOF50"/>
      <c r="DOG50"/>
      <c r="DOH50"/>
      <c r="DOI50"/>
      <c r="DOJ50"/>
      <c r="DOK50"/>
      <c r="DOL50"/>
      <c r="DOM50"/>
      <c r="DON50"/>
      <c r="DOO50"/>
      <c r="DOP50"/>
      <c r="DOQ50"/>
      <c r="DOR50"/>
      <c r="DOS50"/>
      <c r="DOT50"/>
      <c r="DOU50"/>
      <c r="DOV50"/>
      <c r="DOW50"/>
      <c r="DOX50"/>
      <c r="DOY50"/>
      <c r="DOZ50"/>
      <c r="DPA50"/>
      <c r="DPB50"/>
      <c r="DPC50"/>
      <c r="DPD50"/>
      <c r="DPE50"/>
      <c r="DPF50"/>
      <c r="DPG50"/>
      <c r="DPH50"/>
      <c r="DPI50"/>
      <c r="DPJ50"/>
      <c r="DPK50"/>
      <c r="DPL50"/>
      <c r="DPM50"/>
      <c r="DPN50"/>
      <c r="DPO50"/>
      <c r="DPP50"/>
      <c r="DPQ50"/>
      <c r="DPR50"/>
      <c r="DPS50"/>
      <c r="DPT50"/>
      <c r="DPU50"/>
      <c r="DPV50"/>
      <c r="DPW50"/>
      <c r="DPX50"/>
      <c r="DPY50"/>
      <c r="DPZ50"/>
      <c r="DQA50"/>
      <c r="DQB50"/>
      <c r="DQC50"/>
      <c r="DQD50"/>
      <c r="DQE50"/>
      <c r="DQF50"/>
      <c r="DQG50"/>
      <c r="DQH50"/>
      <c r="DQI50"/>
      <c r="DQJ50"/>
      <c r="DQK50"/>
      <c r="DQL50"/>
      <c r="DQM50"/>
      <c r="DQN50"/>
      <c r="DQO50"/>
      <c r="DQP50"/>
      <c r="DQQ50"/>
      <c r="DQR50"/>
      <c r="DQS50"/>
      <c r="DQT50"/>
      <c r="DQU50"/>
      <c r="DQV50"/>
      <c r="DQW50"/>
      <c r="DQX50"/>
      <c r="DQY50"/>
      <c r="DQZ50"/>
      <c r="DRA50"/>
      <c r="DRB50"/>
      <c r="DRC50"/>
      <c r="DRD50"/>
      <c r="DRE50"/>
      <c r="DRF50"/>
      <c r="DRG50"/>
      <c r="DRH50"/>
      <c r="DRI50"/>
      <c r="DRJ50"/>
      <c r="DRK50"/>
      <c r="DRL50"/>
      <c r="DRM50"/>
      <c r="DRN50"/>
      <c r="DRO50"/>
      <c r="DRP50"/>
      <c r="DRQ50"/>
      <c r="DRR50"/>
      <c r="DRS50"/>
      <c r="DRT50"/>
      <c r="DRU50"/>
      <c r="DRV50"/>
      <c r="DRW50"/>
      <c r="DRX50"/>
      <c r="DRY50"/>
      <c r="DRZ50"/>
      <c r="DSA50"/>
      <c r="DSB50"/>
      <c r="DSC50"/>
      <c r="DSD50"/>
      <c r="DSE50"/>
      <c r="DSF50"/>
      <c r="DSG50"/>
      <c r="DSH50"/>
      <c r="DSI50"/>
      <c r="DSJ50"/>
      <c r="DSK50"/>
      <c r="DSL50"/>
      <c r="DSM50"/>
      <c r="DSN50"/>
      <c r="DSO50"/>
      <c r="DSP50"/>
      <c r="DSQ50"/>
      <c r="DSR50"/>
      <c r="DSS50"/>
      <c r="DST50"/>
      <c r="DSU50"/>
      <c r="DSV50"/>
      <c r="DSW50"/>
      <c r="DSX50"/>
      <c r="DSY50"/>
      <c r="DSZ50"/>
      <c r="DTA50"/>
      <c r="DTB50"/>
      <c r="DTC50"/>
      <c r="DTD50"/>
      <c r="DTE50"/>
      <c r="DTF50"/>
      <c r="DTG50"/>
      <c r="DTH50"/>
      <c r="DTI50"/>
      <c r="DTJ50"/>
      <c r="DTK50"/>
      <c r="DTL50"/>
      <c r="DTM50"/>
      <c r="DTN50"/>
      <c r="DTO50"/>
      <c r="DTP50"/>
      <c r="DTQ50"/>
      <c r="DTR50"/>
      <c r="DTS50"/>
      <c r="DTT50"/>
      <c r="DTU50"/>
      <c r="DTV50"/>
      <c r="DTW50"/>
      <c r="DTX50"/>
      <c r="DTY50"/>
      <c r="DTZ50"/>
      <c r="DUA50"/>
      <c r="DUB50"/>
      <c r="DUC50"/>
      <c r="DUD50"/>
      <c r="DUE50"/>
      <c r="DUF50"/>
      <c r="DUG50"/>
      <c r="DUH50"/>
      <c r="DUI50"/>
      <c r="DUJ50"/>
      <c r="DUK50"/>
      <c r="DUL50"/>
      <c r="DUM50"/>
      <c r="DUN50"/>
      <c r="DUO50"/>
      <c r="DUP50"/>
      <c r="DUQ50"/>
      <c r="DUR50"/>
      <c r="DUS50"/>
      <c r="DUT50"/>
      <c r="DUU50"/>
      <c r="DUV50"/>
      <c r="DUW50"/>
      <c r="DUX50"/>
      <c r="DUY50"/>
      <c r="DUZ50"/>
      <c r="DVA50"/>
      <c r="DVB50"/>
      <c r="DVC50"/>
      <c r="DVD50"/>
      <c r="DVE50"/>
      <c r="DVF50"/>
      <c r="DVG50"/>
      <c r="DVH50"/>
      <c r="DVI50"/>
      <c r="DVJ50"/>
      <c r="DVK50"/>
      <c r="DVL50"/>
      <c r="DVM50"/>
      <c r="DVN50"/>
      <c r="DVO50"/>
      <c r="DVP50"/>
      <c r="DVQ50"/>
      <c r="DVR50"/>
      <c r="DVS50"/>
      <c r="DVT50"/>
      <c r="DVU50"/>
      <c r="DVV50"/>
      <c r="DVW50"/>
      <c r="DVX50"/>
      <c r="DVY50"/>
      <c r="DVZ50"/>
      <c r="DWA50"/>
      <c r="DWB50"/>
      <c r="DWC50"/>
      <c r="DWD50"/>
      <c r="DWE50"/>
      <c r="DWF50"/>
      <c r="DWG50"/>
      <c r="DWH50"/>
      <c r="DWI50"/>
      <c r="DWJ50"/>
      <c r="DWK50"/>
      <c r="DWL50"/>
      <c r="DWM50"/>
      <c r="DWN50"/>
      <c r="DWO50"/>
      <c r="DWP50"/>
      <c r="DWQ50"/>
      <c r="DWR50"/>
      <c r="DWS50"/>
      <c r="DWT50"/>
      <c r="DWU50"/>
      <c r="DWV50"/>
      <c r="DWW50"/>
      <c r="DWX50"/>
      <c r="DWY50"/>
      <c r="DWZ50"/>
      <c r="DXA50"/>
      <c r="DXB50"/>
      <c r="DXC50"/>
      <c r="DXD50"/>
      <c r="DXE50"/>
      <c r="DXF50"/>
      <c r="DXG50"/>
      <c r="DXH50"/>
      <c r="DXI50"/>
      <c r="DXJ50"/>
      <c r="DXK50"/>
      <c r="DXL50"/>
      <c r="DXM50"/>
      <c r="DXN50"/>
      <c r="DXO50"/>
      <c r="DXP50"/>
      <c r="DXQ50"/>
      <c r="DXR50"/>
      <c r="DXS50"/>
      <c r="DXT50"/>
      <c r="DXU50"/>
      <c r="DXV50"/>
      <c r="DXW50"/>
      <c r="DXX50"/>
      <c r="DXY50"/>
      <c r="DXZ50"/>
      <c r="DYA50"/>
      <c r="DYB50"/>
      <c r="DYC50"/>
      <c r="DYD50"/>
      <c r="DYE50"/>
      <c r="DYF50"/>
      <c r="DYG50"/>
      <c r="DYH50"/>
      <c r="DYI50"/>
      <c r="DYJ50"/>
      <c r="DYK50"/>
      <c r="DYL50"/>
      <c r="DYM50"/>
      <c r="DYN50"/>
      <c r="DYO50"/>
      <c r="DYP50"/>
      <c r="DYQ50"/>
      <c r="DYR50"/>
      <c r="DYS50"/>
      <c r="DYT50"/>
      <c r="DYU50"/>
      <c r="DYV50"/>
      <c r="DYW50"/>
      <c r="DYX50"/>
      <c r="DYY50"/>
      <c r="DYZ50"/>
      <c r="DZA50"/>
      <c r="DZB50"/>
      <c r="DZC50"/>
      <c r="DZD50"/>
      <c r="DZE50"/>
      <c r="DZF50"/>
      <c r="DZG50"/>
      <c r="DZH50"/>
      <c r="DZI50"/>
      <c r="DZJ50"/>
      <c r="DZK50"/>
      <c r="DZL50"/>
      <c r="DZM50"/>
      <c r="DZN50"/>
      <c r="DZO50"/>
      <c r="DZP50"/>
      <c r="DZQ50"/>
      <c r="DZR50"/>
      <c r="DZS50"/>
      <c r="DZT50"/>
      <c r="DZU50"/>
      <c r="DZV50"/>
      <c r="DZW50"/>
      <c r="DZX50"/>
      <c r="DZY50"/>
      <c r="DZZ50"/>
      <c r="EAA50"/>
      <c r="EAB50"/>
      <c r="EAC50"/>
      <c r="EAD50"/>
      <c r="EAE50"/>
      <c r="EAF50"/>
      <c r="EAG50"/>
      <c r="EAH50"/>
      <c r="EAI50"/>
      <c r="EAJ50"/>
      <c r="EAK50"/>
      <c r="EAL50"/>
      <c r="EAM50"/>
      <c r="EAN50"/>
      <c r="EAO50"/>
      <c r="EAP50"/>
      <c r="EAQ50"/>
      <c r="EAR50"/>
      <c r="EAS50"/>
      <c r="EAT50"/>
      <c r="EAU50"/>
      <c r="EAV50"/>
      <c r="EAW50"/>
      <c r="EAX50"/>
      <c r="EAY50"/>
      <c r="EAZ50"/>
      <c r="EBA50"/>
      <c r="EBB50"/>
      <c r="EBC50"/>
      <c r="EBD50"/>
      <c r="EBE50"/>
      <c r="EBF50"/>
      <c r="EBG50"/>
      <c r="EBH50"/>
      <c r="EBI50"/>
      <c r="EBJ50"/>
      <c r="EBK50"/>
      <c r="EBL50"/>
      <c r="EBM50"/>
      <c r="EBN50"/>
      <c r="EBO50"/>
      <c r="EBP50"/>
      <c r="EBQ50"/>
      <c r="EBR50"/>
      <c r="EBS50"/>
      <c r="EBT50"/>
      <c r="EBU50"/>
      <c r="EBV50"/>
      <c r="EBW50"/>
      <c r="EBX50"/>
      <c r="EBY50"/>
      <c r="EBZ50"/>
      <c r="ECA50"/>
      <c r="ECB50"/>
      <c r="ECC50"/>
      <c r="ECD50"/>
      <c r="ECE50"/>
      <c r="ECF50"/>
      <c r="ECG50"/>
      <c r="ECH50"/>
      <c r="ECI50"/>
      <c r="ECJ50"/>
      <c r="ECK50"/>
      <c r="ECL50"/>
      <c r="ECM50"/>
      <c r="ECN50"/>
      <c r="ECO50"/>
      <c r="ECP50"/>
      <c r="ECQ50"/>
      <c r="ECR50"/>
      <c r="ECS50"/>
      <c r="ECT50"/>
      <c r="ECU50"/>
      <c r="ECV50"/>
      <c r="ECW50"/>
      <c r="ECX50"/>
      <c r="ECY50"/>
      <c r="ECZ50"/>
      <c r="EDA50"/>
      <c r="EDB50"/>
      <c r="EDC50"/>
      <c r="EDD50"/>
      <c r="EDE50"/>
      <c r="EDF50"/>
      <c r="EDG50"/>
      <c r="EDH50"/>
      <c r="EDI50"/>
      <c r="EDJ50"/>
      <c r="EDK50"/>
      <c r="EDL50"/>
      <c r="EDM50"/>
      <c r="EDN50"/>
      <c r="EDO50"/>
      <c r="EDP50"/>
      <c r="EDQ50"/>
      <c r="EDR50"/>
      <c r="EDS50"/>
      <c r="EDT50"/>
      <c r="EDU50"/>
      <c r="EDV50"/>
      <c r="EDW50"/>
      <c r="EDX50"/>
      <c r="EDY50"/>
      <c r="EDZ50"/>
      <c r="EEA50"/>
      <c r="EEB50"/>
      <c r="EEC50"/>
      <c r="EED50"/>
      <c r="EEE50"/>
      <c r="EEF50"/>
      <c r="EEG50"/>
      <c r="EEH50"/>
      <c r="EEI50"/>
      <c r="EEJ50"/>
      <c r="EEK50"/>
      <c r="EEL50"/>
      <c r="EEM50"/>
      <c r="EEN50"/>
      <c r="EEO50"/>
      <c r="EEP50"/>
      <c r="EEQ50"/>
      <c r="EER50"/>
      <c r="EES50"/>
      <c r="EET50"/>
      <c r="EEU50"/>
      <c r="EEV50"/>
      <c r="EEW50"/>
      <c r="EEX50"/>
      <c r="EEY50"/>
      <c r="EEZ50"/>
      <c r="EFA50"/>
      <c r="EFB50"/>
      <c r="EFC50"/>
      <c r="EFD50"/>
      <c r="EFE50"/>
      <c r="EFF50"/>
      <c r="EFG50"/>
      <c r="EFH50"/>
      <c r="EFI50"/>
      <c r="EFJ50"/>
      <c r="EFK50"/>
      <c r="EFL50"/>
      <c r="EFM50"/>
      <c r="EFN50"/>
      <c r="EFO50"/>
      <c r="EFP50"/>
      <c r="EFQ50"/>
      <c r="EFR50"/>
      <c r="EFS50"/>
      <c r="EFT50"/>
      <c r="EFU50"/>
      <c r="EFV50"/>
      <c r="EFW50"/>
      <c r="EFX50"/>
      <c r="EFY50"/>
      <c r="EFZ50"/>
      <c r="EGA50"/>
      <c r="EGB50"/>
      <c r="EGC50"/>
      <c r="EGD50"/>
      <c r="EGE50"/>
      <c r="EGF50"/>
      <c r="EGG50"/>
      <c r="EGH50"/>
      <c r="EGI50"/>
      <c r="EGJ50"/>
      <c r="EGK50"/>
      <c r="EGL50"/>
      <c r="EGM50"/>
      <c r="EGN50"/>
      <c r="EGO50"/>
      <c r="EGP50"/>
      <c r="EGQ50"/>
      <c r="EGR50"/>
      <c r="EGS50"/>
      <c r="EGT50"/>
      <c r="EGU50"/>
      <c r="EGV50"/>
      <c r="EGW50"/>
      <c r="EGX50"/>
      <c r="EGY50"/>
      <c r="EGZ50"/>
      <c r="EHA50"/>
      <c r="EHB50"/>
      <c r="EHC50"/>
      <c r="EHD50"/>
      <c r="EHE50"/>
      <c r="EHF50"/>
      <c r="EHG50"/>
      <c r="EHH50"/>
      <c r="EHI50"/>
      <c r="EHJ50"/>
      <c r="EHK50"/>
      <c r="EHL50"/>
      <c r="EHM50"/>
      <c r="EHN50"/>
      <c r="EHO50"/>
      <c r="EHP50"/>
      <c r="EHQ50"/>
      <c r="EHR50"/>
      <c r="EHS50"/>
      <c r="EHT50"/>
      <c r="EHU50"/>
      <c r="EHV50"/>
      <c r="EHW50"/>
      <c r="EHX50"/>
      <c r="EHY50"/>
      <c r="EHZ50"/>
      <c r="EIA50"/>
      <c r="EIB50"/>
      <c r="EIC50"/>
      <c r="EID50"/>
      <c r="EIE50"/>
      <c r="EIF50"/>
      <c r="EIG50"/>
      <c r="EIH50"/>
      <c r="EII50"/>
      <c r="EIJ50"/>
      <c r="EIK50"/>
      <c r="EIL50"/>
      <c r="EIM50"/>
      <c r="EIN50"/>
      <c r="EIO50"/>
      <c r="EIP50"/>
      <c r="EIQ50"/>
      <c r="EIR50"/>
      <c r="EIS50"/>
      <c r="EIT50"/>
      <c r="EIU50"/>
      <c r="EIV50"/>
      <c r="EIW50"/>
      <c r="EIX50"/>
      <c r="EIY50"/>
      <c r="EIZ50"/>
      <c r="EJA50"/>
      <c r="EJB50"/>
      <c r="EJC50"/>
      <c r="EJD50"/>
      <c r="EJE50"/>
      <c r="EJF50"/>
      <c r="EJG50"/>
      <c r="EJH50"/>
      <c r="EJI50"/>
      <c r="EJJ50"/>
      <c r="EJK50"/>
      <c r="EJL50"/>
      <c r="EJM50"/>
      <c r="EJN50"/>
      <c r="EJO50"/>
      <c r="EJP50"/>
      <c r="EJQ50"/>
      <c r="EJR50"/>
      <c r="EJS50"/>
      <c r="EJT50"/>
      <c r="EJU50"/>
      <c r="EJV50"/>
      <c r="EJW50"/>
      <c r="EJX50"/>
      <c r="EJY50"/>
      <c r="EJZ50"/>
      <c r="EKA50"/>
      <c r="EKB50"/>
      <c r="EKC50"/>
      <c r="EKD50"/>
      <c r="EKE50"/>
      <c r="EKF50"/>
      <c r="EKG50"/>
      <c r="EKH50"/>
      <c r="EKI50"/>
      <c r="EKJ50"/>
      <c r="EKK50"/>
      <c r="EKL50"/>
      <c r="EKM50"/>
      <c r="EKN50"/>
      <c r="EKO50"/>
      <c r="EKP50"/>
      <c r="EKQ50"/>
      <c r="EKR50"/>
      <c r="EKS50"/>
      <c r="EKT50"/>
      <c r="EKU50"/>
      <c r="EKV50"/>
      <c r="EKW50"/>
      <c r="EKX50"/>
      <c r="EKY50"/>
      <c r="EKZ50"/>
      <c r="ELA50"/>
      <c r="ELB50"/>
      <c r="ELC50"/>
      <c r="ELD50"/>
      <c r="ELE50"/>
      <c r="ELF50"/>
      <c r="ELG50"/>
      <c r="ELH50"/>
      <c r="ELI50"/>
      <c r="ELJ50"/>
      <c r="ELK50"/>
      <c r="ELL50"/>
      <c r="ELM50"/>
      <c r="ELN50"/>
      <c r="ELO50"/>
      <c r="ELP50"/>
      <c r="ELQ50"/>
      <c r="ELR50"/>
      <c r="ELS50"/>
      <c r="ELT50"/>
      <c r="ELU50"/>
      <c r="ELV50"/>
      <c r="ELW50"/>
      <c r="ELX50"/>
      <c r="ELY50"/>
      <c r="ELZ50"/>
      <c r="EMA50"/>
      <c r="EMB50"/>
      <c r="EMC50"/>
      <c r="EMD50"/>
      <c r="EME50"/>
      <c r="EMF50"/>
      <c r="EMG50"/>
      <c r="EMH50"/>
      <c r="EMI50"/>
      <c r="EMJ50"/>
      <c r="EMK50"/>
      <c r="EML50"/>
      <c r="EMM50"/>
      <c r="EMN50"/>
      <c r="EMO50"/>
      <c r="EMP50"/>
      <c r="EMQ50"/>
      <c r="EMR50"/>
      <c r="EMS50"/>
      <c r="EMT50"/>
      <c r="EMU50"/>
      <c r="EMV50"/>
      <c r="EMW50"/>
      <c r="EMX50"/>
      <c r="EMY50"/>
      <c r="EMZ50"/>
      <c r="ENA50"/>
      <c r="ENB50"/>
      <c r="ENC50"/>
      <c r="END50"/>
      <c r="ENE50"/>
      <c r="ENF50"/>
      <c r="ENG50"/>
      <c r="ENH50"/>
      <c r="ENI50"/>
      <c r="ENJ50"/>
      <c r="ENK50"/>
      <c r="ENL50"/>
      <c r="ENM50"/>
      <c r="ENN50"/>
      <c r="ENO50"/>
      <c r="ENP50"/>
      <c r="ENQ50"/>
      <c r="ENR50"/>
      <c r="ENS50"/>
      <c r="ENT50"/>
      <c r="ENU50"/>
      <c r="ENV50"/>
      <c r="ENW50"/>
      <c r="ENX50"/>
      <c r="ENY50"/>
      <c r="ENZ50"/>
      <c r="EOA50"/>
      <c r="EOB50"/>
      <c r="EOC50"/>
      <c r="EOD50"/>
      <c r="EOE50"/>
      <c r="EOF50"/>
      <c r="EOG50"/>
      <c r="EOH50"/>
      <c r="EOI50"/>
      <c r="EOJ50"/>
      <c r="EOK50"/>
      <c r="EOL50"/>
      <c r="EOM50"/>
      <c r="EON50"/>
      <c r="EOO50"/>
      <c r="EOP50"/>
      <c r="EOQ50"/>
      <c r="EOR50"/>
      <c r="EOS50"/>
      <c r="EOT50"/>
      <c r="EOU50"/>
      <c r="EOV50"/>
      <c r="EOW50"/>
      <c r="EOX50"/>
      <c r="EOY50"/>
      <c r="EOZ50"/>
      <c r="EPA50"/>
      <c r="EPB50"/>
      <c r="EPC50"/>
      <c r="EPD50"/>
      <c r="EPE50"/>
      <c r="EPF50"/>
      <c r="EPG50"/>
      <c r="EPH50"/>
      <c r="EPI50"/>
      <c r="EPJ50"/>
      <c r="EPK50"/>
      <c r="EPL50"/>
      <c r="EPM50"/>
      <c r="EPN50"/>
      <c r="EPO50"/>
      <c r="EPP50"/>
      <c r="EPQ50"/>
      <c r="EPR50"/>
      <c r="EPS50"/>
      <c r="EPT50"/>
      <c r="EPU50"/>
      <c r="EPV50"/>
      <c r="EPW50"/>
      <c r="EPX50"/>
      <c r="EPY50"/>
      <c r="EPZ50"/>
      <c r="EQA50"/>
      <c r="EQB50"/>
      <c r="EQC50"/>
      <c r="EQD50"/>
      <c r="EQE50"/>
      <c r="EQF50"/>
      <c r="EQG50"/>
      <c r="EQH50"/>
      <c r="EQI50"/>
      <c r="EQJ50"/>
      <c r="EQK50"/>
      <c r="EQL50"/>
      <c r="EQM50"/>
      <c r="EQN50"/>
      <c r="EQO50"/>
      <c r="EQP50"/>
      <c r="EQQ50"/>
      <c r="EQR50"/>
      <c r="EQS50"/>
      <c r="EQT50"/>
      <c r="EQU50"/>
      <c r="EQV50"/>
      <c r="EQW50"/>
      <c r="EQX50"/>
      <c r="EQY50"/>
      <c r="EQZ50"/>
      <c r="ERA50"/>
      <c r="ERB50"/>
      <c r="ERC50"/>
      <c r="ERD50"/>
      <c r="ERE50"/>
      <c r="ERF50"/>
      <c r="ERG50"/>
      <c r="ERH50"/>
      <c r="ERI50"/>
      <c r="ERJ50"/>
      <c r="ERK50"/>
      <c r="ERL50"/>
      <c r="ERM50"/>
      <c r="ERN50"/>
      <c r="ERO50"/>
      <c r="ERP50"/>
      <c r="ERQ50"/>
      <c r="ERR50"/>
      <c r="ERS50"/>
      <c r="ERT50"/>
      <c r="ERU50"/>
      <c r="ERV50"/>
      <c r="ERW50"/>
      <c r="ERX50"/>
      <c r="ERY50"/>
      <c r="ERZ50"/>
      <c r="ESA50"/>
      <c r="ESB50"/>
      <c r="ESC50"/>
      <c r="ESD50"/>
      <c r="ESE50"/>
      <c r="ESF50"/>
      <c r="ESG50"/>
      <c r="ESH50"/>
      <c r="ESI50"/>
      <c r="ESJ50"/>
      <c r="ESK50"/>
      <c r="ESL50"/>
      <c r="ESM50"/>
      <c r="ESN50"/>
      <c r="ESO50"/>
      <c r="ESP50"/>
      <c r="ESQ50"/>
      <c r="ESR50"/>
      <c r="ESS50"/>
      <c r="EST50"/>
      <c r="ESU50"/>
      <c r="ESV50"/>
      <c r="ESW50"/>
      <c r="ESX50"/>
      <c r="ESY50"/>
      <c r="ESZ50"/>
      <c r="ETA50"/>
      <c r="ETB50"/>
      <c r="ETC50"/>
      <c r="ETD50"/>
      <c r="ETE50"/>
      <c r="ETF50"/>
      <c r="ETG50"/>
      <c r="ETH50"/>
      <c r="ETI50"/>
      <c r="ETJ50"/>
      <c r="ETK50"/>
      <c r="ETL50"/>
      <c r="ETM50"/>
      <c r="ETN50"/>
      <c r="ETO50"/>
      <c r="ETP50"/>
      <c r="ETQ50"/>
      <c r="ETR50"/>
      <c r="ETS50"/>
      <c r="ETT50"/>
      <c r="ETU50"/>
      <c r="ETV50"/>
      <c r="ETW50"/>
      <c r="ETX50"/>
      <c r="ETY50"/>
      <c r="ETZ50"/>
      <c r="EUA50"/>
      <c r="EUB50"/>
      <c r="EUC50"/>
      <c r="EUD50"/>
      <c r="EUE50"/>
      <c r="EUF50"/>
      <c r="EUG50"/>
      <c r="EUH50"/>
      <c r="EUI50"/>
      <c r="EUJ50"/>
      <c r="EUK50"/>
      <c r="EUL50"/>
      <c r="EUM50"/>
      <c r="EUN50"/>
      <c r="EUO50"/>
      <c r="EUP50"/>
      <c r="EUQ50"/>
      <c r="EUR50"/>
      <c r="EUS50"/>
      <c r="EUT50"/>
      <c r="EUU50"/>
      <c r="EUV50"/>
      <c r="EUW50"/>
      <c r="EUX50"/>
      <c r="EUY50"/>
      <c r="EUZ50"/>
      <c r="EVA50"/>
      <c r="EVB50"/>
      <c r="EVC50"/>
      <c r="EVD50"/>
      <c r="EVE50"/>
      <c r="EVF50"/>
      <c r="EVG50"/>
      <c r="EVH50"/>
      <c r="EVI50"/>
      <c r="EVJ50"/>
      <c r="EVK50"/>
      <c r="EVL50"/>
      <c r="EVM50"/>
      <c r="EVN50"/>
      <c r="EVO50"/>
      <c r="EVP50"/>
      <c r="EVQ50"/>
      <c r="EVR50"/>
      <c r="EVS50"/>
      <c r="EVT50"/>
      <c r="EVU50"/>
      <c r="EVV50"/>
      <c r="EVW50"/>
      <c r="EVX50"/>
      <c r="EVY50"/>
      <c r="EVZ50"/>
      <c r="EWA50"/>
      <c r="EWB50"/>
      <c r="EWC50"/>
      <c r="EWD50"/>
      <c r="EWE50"/>
      <c r="EWF50"/>
      <c r="EWG50"/>
      <c r="EWH50"/>
      <c r="EWI50"/>
      <c r="EWJ50"/>
      <c r="EWK50"/>
      <c r="EWL50"/>
      <c r="EWM50"/>
      <c r="EWN50"/>
      <c r="EWO50"/>
      <c r="EWP50"/>
      <c r="EWQ50"/>
      <c r="EWR50"/>
      <c r="EWS50"/>
      <c r="EWT50"/>
      <c r="EWU50"/>
      <c r="EWV50"/>
      <c r="EWW50"/>
      <c r="EWX50"/>
      <c r="EWY50"/>
      <c r="EWZ50"/>
      <c r="EXA50"/>
      <c r="EXB50"/>
      <c r="EXC50"/>
      <c r="EXD50"/>
      <c r="EXE50"/>
      <c r="EXF50"/>
      <c r="EXG50"/>
      <c r="EXH50"/>
      <c r="EXI50"/>
      <c r="EXJ50"/>
      <c r="EXK50"/>
      <c r="EXL50"/>
      <c r="EXM50"/>
      <c r="EXN50"/>
      <c r="EXO50"/>
      <c r="EXP50"/>
      <c r="EXQ50"/>
      <c r="EXR50"/>
      <c r="EXS50"/>
      <c r="EXT50"/>
      <c r="EXU50"/>
      <c r="EXV50"/>
      <c r="EXW50"/>
      <c r="EXX50"/>
      <c r="EXY50"/>
      <c r="EXZ50"/>
      <c r="EYA50"/>
      <c r="EYB50"/>
      <c r="EYC50"/>
      <c r="EYD50"/>
      <c r="EYE50"/>
      <c r="EYF50"/>
      <c r="EYG50"/>
      <c r="EYH50"/>
      <c r="EYI50"/>
      <c r="EYJ50"/>
      <c r="EYK50"/>
      <c r="EYL50"/>
      <c r="EYM50"/>
      <c r="EYN50"/>
      <c r="EYO50"/>
      <c r="EYP50"/>
      <c r="EYQ50"/>
      <c r="EYR50"/>
      <c r="EYS50"/>
      <c r="EYT50"/>
      <c r="EYU50"/>
      <c r="EYV50"/>
      <c r="EYW50"/>
      <c r="EYX50"/>
      <c r="EYY50"/>
      <c r="EYZ50"/>
      <c r="EZA50"/>
      <c r="EZB50"/>
      <c r="EZC50"/>
      <c r="EZD50"/>
      <c r="EZE50"/>
      <c r="EZF50"/>
      <c r="EZG50"/>
      <c r="EZH50"/>
      <c r="EZI50"/>
      <c r="EZJ50"/>
      <c r="EZK50"/>
      <c r="EZL50"/>
      <c r="EZM50"/>
      <c r="EZN50"/>
      <c r="EZO50"/>
      <c r="EZP50"/>
      <c r="EZQ50"/>
      <c r="EZR50"/>
      <c r="EZS50"/>
      <c r="EZT50"/>
      <c r="EZU50"/>
      <c r="EZV50"/>
      <c r="EZW50"/>
      <c r="EZX50"/>
      <c r="EZY50"/>
      <c r="EZZ50"/>
      <c r="FAA50"/>
      <c r="FAB50"/>
      <c r="FAC50"/>
      <c r="FAD50"/>
      <c r="FAE50"/>
      <c r="FAF50"/>
      <c r="FAG50"/>
      <c r="FAH50"/>
      <c r="FAI50"/>
      <c r="FAJ50"/>
      <c r="FAK50"/>
      <c r="FAL50"/>
      <c r="FAM50"/>
      <c r="FAN50"/>
      <c r="FAO50"/>
      <c r="FAP50"/>
      <c r="FAQ50"/>
      <c r="FAR50"/>
      <c r="FAS50"/>
      <c r="FAT50"/>
      <c r="FAU50"/>
      <c r="FAV50"/>
      <c r="FAW50"/>
      <c r="FAX50"/>
      <c r="FAY50"/>
      <c r="FAZ50"/>
      <c r="FBA50"/>
      <c r="FBB50"/>
      <c r="FBC50"/>
      <c r="FBD50"/>
      <c r="FBE50"/>
      <c r="FBF50"/>
      <c r="FBG50"/>
      <c r="FBH50"/>
      <c r="FBI50"/>
      <c r="FBJ50"/>
      <c r="FBK50"/>
      <c r="FBL50"/>
      <c r="FBM50"/>
      <c r="FBN50"/>
      <c r="FBO50"/>
      <c r="FBP50"/>
      <c r="FBQ50"/>
      <c r="FBR50"/>
      <c r="FBS50"/>
      <c r="FBT50"/>
      <c r="FBU50"/>
      <c r="FBV50"/>
      <c r="FBW50"/>
      <c r="FBX50"/>
      <c r="FBY50"/>
      <c r="FBZ50"/>
      <c r="FCA50"/>
      <c r="FCB50"/>
      <c r="FCC50"/>
      <c r="FCD50"/>
      <c r="FCE50"/>
      <c r="FCF50"/>
      <c r="FCG50"/>
      <c r="FCH50"/>
      <c r="FCI50"/>
      <c r="FCJ50"/>
      <c r="FCK50"/>
      <c r="FCL50"/>
      <c r="FCM50"/>
      <c r="FCN50"/>
      <c r="FCO50"/>
      <c r="FCP50"/>
      <c r="FCQ50"/>
      <c r="FCR50"/>
      <c r="FCS50"/>
      <c r="FCT50"/>
      <c r="FCU50"/>
      <c r="FCV50"/>
      <c r="FCW50"/>
      <c r="FCX50"/>
      <c r="FCY50"/>
      <c r="FCZ50"/>
      <c r="FDA50"/>
      <c r="FDB50"/>
      <c r="FDC50"/>
      <c r="FDD50"/>
      <c r="FDE50"/>
      <c r="FDF50"/>
      <c r="FDG50"/>
      <c r="FDH50"/>
      <c r="FDI50"/>
      <c r="FDJ50"/>
      <c r="FDK50"/>
      <c r="FDL50"/>
      <c r="FDM50"/>
      <c r="FDN50"/>
      <c r="FDO50"/>
      <c r="FDP50"/>
      <c r="FDQ50"/>
      <c r="FDR50"/>
      <c r="FDS50"/>
      <c r="FDT50"/>
      <c r="FDU50"/>
      <c r="FDV50"/>
      <c r="FDW50"/>
      <c r="FDX50"/>
      <c r="FDY50"/>
      <c r="FDZ50"/>
      <c r="FEA50"/>
      <c r="FEB50"/>
      <c r="FEC50"/>
      <c r="FED50"/>
      <c r="FEE50"/>
      <c r="FEF50"/>
      <c r="FEG50"/>
      <c r="FEH50"/>
      <c r="FEI50"/>
      <c r="FEJ50"/>
      <c r="FEK50"/>
      <c r="FEL50"/>
      <c r="FEM50"/>
      <c r="FEN50"/>
      <c r="FEO50"/>
      <c r="FEP50"/>
      <c r="FEQ50"/>
      <c r="FER50"/>
      <c r="FES50"/>
      <c r="FET50"/>
      <c r="FEU50"/>
      <c r="FEV50"/>
      <c r="FEW50"/>
      <c r="FEX50"/>
      <c r="FEY50"/>
      <c r="FEZ50"/>
      <c r="FFA50"/>
      <c r="FFB50"/>
      <c r="FFC50"/>
      <c r="FFD50"/>
      <c r="FFE50"/>
      <c r="FFF50"/>
      <c r="FFG50"/>
      <c r="FFH50"/>
      <c r="FFI50"/>
      <c r="FFJ50"/>
      <c r="FFK50"/>
      <c r="FFL50"/>
      <c r="FFM50"/>
      <c r="FFN50"/>
      <c r="FFO50"/>
      <c r="FFP50"/>
      <c r="FFQ50"/>
      <c r="FFR50"/>
      <c r="FFS50"/>
      <c r="FFT50"/>
      <c r="FFU50"/>
      <c r="FFV50"/>
      <c r="FFW50"/>
      <c r="FFX50"/>
      <c r="FFY50"/>
      <c r="FFZ50"/>
      <c r="FGA50"/>
      <c r="FGB50"/>
      <c r="FGC50"/>
      <c r="FGD50"/>
      <c r="FGE50"/>
      <c r="FGF50"/>
      <c r="FGG50"/>
      <c r="FGH50"/>
      <c r="FGI50"/>
      <c r="FGJ50"/>
      <c r="FGK50"/>
      <c r="FGL50"/>
      <c r="FGM50"/>
      <c r="FGN50"/>
      <c r="FGO50"/>
      <c r="FGP50"/>
      <c r="FGQ50"/>
      <c r="FGR50"/>
      <c r="FGS50"/>
      <c r="FGT50"/>
      <c r="FGU50"/>
      <c r="FGV50"/>
      <c r="FGW50"/>
      <c r="FGX50"/>
      <c r="FGY50"/>
      <c r="FGZ50"/>
      <c r="FHA50"/>
      <c r="FHB50"/>
      <c r="FHC50"/>
      <c r="FHD50"/>
      <c r="FHE50"/>
      <c r="FHF50"/>
      <c r="FHG50"/>
      <c r="FHH50"/>
      <c r="FHI50"/>
      <c r="FHJ50"/>
      <c r="FHK50"/>
      <c r="FHL50"/>
      <c r="FHM50"/>
      <c r="FHN50"/>
      <c r="FHO50"/>
      <c r="FHP50"/>
      <c r="FHQ50"/>
      <c r="FHR50"/>
      <c r="FHS50"/>
      <c r="FHT50"/>
      <c r="FHU50"/>
      <c r="FHV50"/>
      <c r="FHW50"/>
      <c r="FHX50"/>
      <c r="FHY50"/>
      <c r="FHZ50"/>
      <c r="FIA50"/>
      <c r="FIB50"/>
      <c r="FIC50"/>
      <c r="FID50"/>
      <c r="FIE50"/>
      <c r="FIF50"/>
      <c r="FIG50"/>
      <c r="FIH50"/>
      <c r="FII50"/>
      <c r="FIJ50"/>
      <c r="FIK50"/>
      <c r="FIL50"/>
      <c r="FIM50"/>
      <c r="FIN50"/>
      <c r="FIO50"/>
      <c r="FIP50"/>
      <c r="FIQ50"/>
      <c r="FIR50"/>
      <c r="FIS50"/>
      <c r="FIT50"/>
      <c r="FIU50"/>
      <c r="FIV50"/>
      <c r="FIW50"/>
      <c r="FIX50"/>
      <c r="FIY50"/>
      <c r="FIZ50"/>
      <c r="FJA50"/>
      <c r="FJB50"/>
      <c r="FJC50"/>
      <c r="FJD50"/>
      <c r="FJE50"/>
      <c r="FJF50"/>
      <c r="FJG50"/>
      <c r="FJH50"/>
      <c r="FJI50"/>
      <c r="FJJ50"/>
      <c r="FJK50"/>
      <c r="FJL50"/>
      <c r="FJM50"/>
      <c r="FJN50"/>
      <c r="FJO50"/>
      <c r="FJP50"/>
      <c r="FJQ50"/>
      <c r="FJR50"/>
      <c r="FJS50"/>
      <c r="FJT50"/>
      <c r="FJU50"/>
      <c r="FJV50"/>
      <c r="FJW50"/>
      <c r="FJX50"/>
      <c r="FJY50"/>
      <c r="FJZ50"/>
      <c r="FKA50"/>
      <c r="FKB50"/>
      <c r="FKC50"/>
      <c r="FKD50"/>
      <c r="FKE50"/>
      <c r="FKF50"/>
      <c r="FKG50"/>
      <c r="FKH50"/>
      <c r="FKI50"/>
      <c r="FKJ50"/>
      <c r="FKK50"/>
      <c r="FKL50"/>
      <c r="FKM50"/>
      <c r="FKN50"/>
      <c r="FKO50"/>
      <c r="FKP50"/>
      <c r="FKQ50"/>
      <c r="FKR50"/>
      <c r="FKS50"/>
      <c r="FKT50"/>
      <c r="FKU50"/>
      <c r="FKV50"/>
      <c r="FKW50"/>
      <c r="FKX50"/>
      <c r="FKY50"/>
      <c r="FKZ50"/>
      <c r="FLA50"/>
      <c r="FLB50"/>
      <c r="FLC50"/>
      <c r="FLD50"/>
      <c r="FLE50"/>
      <c r="FLF50"/>
      <c r="FLG50"/>
      <c r="FLH50"/>
      <c r="FLI50"/>
      <c r="FLJ50"/>
      <c r="FLK50"/>
      <c r="FLL50"/>
      <c r="FLM50"/>
      <c r="FLN50"/>
      <c r="FLO50"/>
      <c r="FLP50"/>
      <c r="FLQ50"/>
      <c r="FLR50"/>
      <c r="FLS50"/>
      <c r="FLT50"/>
      <c r="FLU50"/>
      <c r="FLV50"/>
      <c r="FLW50"/>
      <c r="FLX50"/>
      <c r="FLY50"/>
      <c r="FLZ50"/>
      <c r="FMA50"/>
      <c r="FMB50"/>
      <c r="FMC50"/>
      <c r="FMD50"/>
      <c r="FME50"/>
      <c r="FMF50"/>
      <c r="FMG50"/>
      <c r="FMH50"/>
      <c r="FMI50"/>
      <c r="FMJ50"/>
      <c r="FMK50"/>
      <c r="FML50"/>
      <c r="FMM50"/>
      <c r="FMN50"/>
      <c r="FMO50"/>
      <c r="FMP50"/>
      <c r="FMQ50"/>
      <c r="FMR50"/>
      <c r="FMS50"/>
      <c r="FMT50"/>
      <c r="FMU50"/>
      <c r="FMV50"/>
      <c r="FMW50"/>
      <c r="FMX50"/>
      <c r="FMY50"/>
      <c r="FMZ50"/>
      <c r="FNA50"/>
      <c r="FNB50"/>
      <c r="FNC50"/>
      <c r="FND50"/>
      <c r="FNE50"/>
      <c r="FNF50"/>
      <c r="FNG50"/>
      <c r="FNH50"/>
      <c r="FNI50"/>
      <c r="FNJ50"/>
      <c r="FNK50"/>
      <c r="FNL50"/>
      <c r="FNM50"/>
      <c r="FNN50"/>
      <c r="FNO50"/>
      <c r="FNP50"/>
      <c r="FNQ50"/>
      <c r="FNR50"/>
      <c r="FNS50"/>
      <c r="FNT50"/>
      <c r="FNU50"/>
      <c r="FNV50"/>
      <c r="FNW50"/>
      <c r="FNX50"/>
      <c r="FNY50"/>
      <c r="FNZ50"/>
      <c r="FOA50"/>
      <c r="FOB50"/>
      <c r="FOC50"/>
      <c r="FOD50"/>
      <c r="FOE50"/>
      <c r="FOF50"/>
      <c r="FOG50"/>
      <c r="FOH50"/>
      <c r="FOI50"/>
      <c r="FOJ50"/>
      <c r="FOK50"/>
      <c r="FOL50"/>
      <c r="FOM50"/>
      <c r="FON50"/>
      <c r="FOO50"/>
      <c r="FOP50"/>
      <c r="FOQ50"/>
      <c r="FOR50"/>
      <c r="FOS50"/>
      <c r="FOT50"/>
      <c r="FOU50"/>
      <c r="FOV50"/>
      <c r="FOW50"/>
      <c r="FOX50"/>
      <c r="FOY50"/>
      <c r="FOZ50"/>
      <c r="FPA50"/>
      <c r="FPB50"/>
      <c r="FPC50"/>
      <c r="FPD50"/>
      <c r="FPE50"/>
      <c r="FPF50"/>
      <c r="FPG50"/>
      <c r="FPH50"/>
      <c r="FPI50"/>
      <c r="FPJ50"/>
      <c r="FPK50"/>
      <c r="FPL50"/>
      <c r="FPM50"/>
      <c r="FPN50"/>
      <c r="FPO50"/>
      <c r="FPP50"/>
      <c r="FPQ50"/>
      <c r="FPR50"/>
      <c r="FPS50"/>
      <c r="FPT50"/>
      <c r="FPU50"/>
      <c r="FPV50"/>
      <c r="FPW50"/>
      <c r="FPX50"/>
      <c r="FPY50"/>
      <c r="FPZ50"/>
      <c r="FQA50"/>
      <c r="FQB50"/>
      <c r="FQC50"/>
      <c r="FQD50"/>
      <c r="FQE50"/>
      <c r="FQF50"/>
      <c r="FQG50"/>
      <c r="FQH50"/>
      <c r="FQI50"/>
      <c r="FQJ50"/>
      <c r="FQK50"/>
      <c r="FQL50"/>
      <c r="FQM50"/>
      <c r="FQN50"/>
      <c r="FQO50"/>
      <c r="FQP50"/>
      <c r="FQQ50"/>
      <c r="FQR50"/>
      <c r="FQS50"/>
      <c r="FQT50"/>
      <c r="FQU50"/>
      <c r="FQV50"/>
      <c r="FQW50"/>
      <c r="FQX50"/>
      <c r="FQY50"/>
      <c r="FQZ50"/>
      <c r="FRA50"/>
      <c r="FRB50"/>
      <c r="FRC50"/>
      <c r="FRD50"/>
      <c r="FRE50"/>
      <c r="FRF50"/>
      <c r="FRG50"/>
      <c r="FRH50"/>
      <c r="FRI50"/>
      <c r="FRJ50"/>
      <c r="FRK50"/>
      <c r="FRL50"/>
      <c r="FRM50"/>
      <c r="FRN50"/>
      <c r="FRO50"/>
      <c r="FRP50"/>
      <c r="FRQ50"/>
      <c r="FRR50"/>
      <c r="FRS50"/>
      <c r="FRT50"/>
      <c r="FRU50"/>
      <c r="FRV50"/>
      <c r="FRW50"/>
      <c r="FRX50"/>
      <c r="FRY50"/>
      <c r="FRZ50"/>
      <c r="FSA50"/>
      <c r="FSB50"/>
      <c r="FSC50"/>
      <c r="FSD50"/>
      <c r="FSE50"/>
      <c r="FSF50"/>
      <c r="FSG50"/>
      <c r="FSH50"/>
      <c r="FSI50"/>
      <c r="FSJ50"/>
      <c r="FSK50"/>
      <c r="FSL50"/>
      <c r="FSM50"/>
      <c r="FSN50"/>
      <c r="FSO50"/>
      <c r="FSP50"/>
      <c r="FSQ50"/>
      <c r="FSR50"/>
      <c r="FSS50"/>
      <c r="FST50"/>
      <c r="FSU50"/>
      <c r="FSV50"/>
      <c r="FSW50"/>
      <c r="FSX50"/>
      <c r="FSY50"/>
      <c r="FSZ50"/>
      <c r="FTA50"/>
      <c r="FTB50"/>
      <c r="FTC50"/>
      <c r="FTD50"/>
      <c r="FTE50"/>
      <c r="FTF50"/>
      <c r="FTG50"/>
      <c r="FTH50"/>
      <c r="FTI50"/>
      <c r="FTJ50"/>
      <c r="FTK50"/>
      <c r="FTL50"/>
      <c r="FTM50"/>
      <c r="FTN50"/>
      <c r="FTO50"/>
      <c r="FTP50"/>
      <c r="FTQ50"/>
      <c r="FTR50"/>
      <c r="FTS50"/>
      <c r="FTT50"/>
      <c r="FTU50"/>
      <c r="FTV50"/>
      <c r="FTW50"/>
      <c r="FTX50"/>
      <c r="FTY50"/>
      <c r="FTZ50"/>
      <c r="FUA50"/>
      <c r="FUB50"/>
      <c r="FUC50"/>
      <c r="FUD50"/>
      <c r="FUE50"/>
      <c r="FUF50"/>
      <c r="FUG50"/>
      <c r="FUH50"/>
      <c r="FUI50"/>
      <c r="FUJ50"/>
      <c r="FUK50"/>
      <c r="FUL50"/>
      <c r="FUM50"/>
      <c r="FUN50"/>
      <c r="FUO50"/>
      <c r="FUP50"/>
      <c r="FUQ50"/>
      <c r="FUR50"/>
      <c r="FUS50"/>
      <c r="FUT50"/>
      <c r="FUU50"/>
      <c r="FUV50"/>
      <c r="FUW50"/>
      <c r="FUX50"/>
      <c r="FUY50"/>
      <c r="FUZ50"/>
      <c r="FVA50"/>
      <c r="FVB50"/>
      <c r="FVC50"/>
      <c r="FVD50"/>
      <c r="FVE50"/>
      <c r="FVF50"/>
      <c r="FVG50"/>
      <c r="FVH50"/>
      <c r="FVI50"/>
      <c r="FVJ50"/>
      <c r="FVK50"/>
      <c r="FVL50"/>
      <c r="FVM50"/>
      <c r="FVN50"/>
      <c r="FVO50"/>
      <c r="FVP50"/>
      <c r="FVQ50"/>
      <c r="FVR50"/>
      <c r="FVS50"/>
      <c r="FVT50"/>
      <c r="FVU50"/>
      <c r="FVV50"/>
      <c r="FVW50"/>
      <c r="FVX50"/>
      <c r="FVY50"/>
      <c r="FVZ50"/>
      <c r="FWA50"/>
      <c r="FWB50"/>
      <c r="FWC50"/>
      <c r="FWD50"/>
      <c r="FWE50"/>
      <c r="FWF50"/>
      <c r="FWG50"/>
      <c r="FWH50"/>
      <c r="FWI50"/>
      <c r="FWJ50"/>
      <c r="FWK50"/>
      <c r="FWL50"/>
      <c r="FWM50"/>
      <c r="FWN50"/>
      <c r="FWO50"/>
      <c r="FWP50"/>
      <c r="FWQ50"/>
      <c r="FWR50"/>
      <c r="FWS50"/>
      <c r="FWT50"/>
      <c r="FWU50"/>
      <c r="FWV50"/>
      <c r="FWW50"/>
      <c r="FWX50"/>
      <c r="FWY50"/>
      <c r="FWZ50"/>
      <c r="FXA50"/>
      <c r="FXB50"/>
      <c r="FXC50"/>
      <c r="FXD50"/>
      <c r="FXE50"/>
      <c r="FXF50"/>
      <c r="FXG50"/>
      <c r="FXH50"/>
      <c r="FXI50"/>
      <c r="FXJ50"/>
      <c r="FXK50"/>
      <c r="FXL50"/>
      <c r="FXM50"/>
      <c r="FXN50"/>
      <c r="FXO50"/>
      <c r="FXP50"/>
      <c r="FXQ50"/>
      <c r="FXR50"/>
      <c r="FXS50"/>
      <c r="FXT50"/>
      <c r="FXU50"/>
      <c r="FXV50"/>
      <c r="FXW50"/>
      <c r="FXX50"/>
      <c r="FXY50"/>
      <c r="FXZ50"/>
      <c r="FYA50"/>
      <c r="FYB50"/>
      <c r="FYC50"/>
      <c r="FYD50"/>
      <c r="FYE50"/>
      <c r="FYF50"/>
      <c r="FYG50"/>
      <c r="FYH50"/>
      <c r="FYI50"/>
      <c r="FYJ50"/>
      <c r="FYK50"/>
      <c r="FYL50"/>
      <c r="FYM50"/>
      <c r="FYN50"/>
      <c r="FYO50"/>
      <c r="FYP50"/>
      <c r="FYQ50"/>
      <c r="FYR50"/>
      <c r="FYS50"/>
      <c r="FYT50"/>
      <c r="FYU50"/>
      <c r="FYV50"/>
      <c r="FYW50"/>
      <c r="FYX50"/>
      <c r="FYY50"/>
      <c r="FYZ50"/>
      <c r="FZA50"/>
      <c r="FZB50"/>
      <c r="FZC50"/>
      <c r="FZD50"/>
      <c r="FZE50"/>
      <c r="FZF50"/>
      <c r="FZG50"/>
      <c r="FZH50"/>
      <c r="FZI50"/>
      <c r="FZJ50"/>
      <c r="FZK50"/>
      <c r="FZL50"/>
      <c r="FZM50"/>
      <c r="FZN50"/>
      <c r="FZO50"/>
      <c r="FZP50"/>
      <c r="FZQ50"/>
      <c r="FZR50"/>
      <c r="FZS50"/>
      <c r="FZT50"/>
      <c r="FZU50"/>
      <c r="FZV50"/>
      <c r="FZW50"/>
      <c r="FZX50"/>
      <c r="FZY50"/>
      <c r="FZZ50"/>
      <c r="GAA50"/>
      <c r="GAB50"/>
      <c r="GAC50"/>
      <c r="GAD50"/>
      <c r="GAE50"/>
      <c r="GAF50"/>
      <c r="GAG50"/>
      <c r="GAH50"/>
      <c r="GAI50"/>
      <c r="GAJ50"/>
      <c r="GAK50"/>
      <c r="GAL50"/>
      <c r="GAM50"/>
      <c r="GAN50"/>
      <c r="GAO50"/>
      <c r="GAP50"/>
      <c r="GAQ50"/>
      <c r="GAR50"/>
      <c r="GAS50"/>
      <c r="GAT50"/>
      <c r="GAU50"/>
      <c r="GAV50"/>
      <c r="GAW50"/>
      <c r="GAX50"/>
      <c r="GAY50"/>
      <c r="GAZ50"/>
      <c r="GBA50"/>
      <c r="GBB50"/>
      <c r="GBC50"/>
      <c r="GBD50"/>
      <c r="GBE50"/>
      <c r="GBF50"/>
      <c r="GBG50"/>
      <c r="GBH50"/>
      <c r="GBI50"/>
      <c r="GBJ50"/>
      <c r="GBK50"/>
      <c r="GBL50"/>
      <c r="GBM50"/>
      <c r="GBN50"/>
      <c r="GBO50"/>
      <c r="GBP50"/>
      <c r="GBQ50"/>
      <c r="GBR50"/>
      <c r="GBS50"/>
      <c r="GBT50"/>
      <c r="GBU50"/>
      <c r="GBV50"/>
      <c r="GBW50"/>
      <c r="GBX50"/>
      <c r="GBY50"/>
      <c r="GBZ50"/>
      <c r="GCA50"/>
      <c r="GCB50"/>
      <c r="GCC50"/>
      <c r="GCD50"/>
      <c r="GCE50"/>
      <c r="GCF50"/>
      <c r="GCG50"/>
      <c r="GCH50"/>
      <c r="GCI50"/>
      <c r="GCJ50"/>
      <c r="GCK50"/>
      <c r="GCL50"/>
      <c r="GCM50"/>
      <c r="GCN50"/>
      <c r="GCO50"/>
      <c r="GCP50"/>
      <c r="GCQ50"/>
      <c r="GCR50"/>
      <c r="GCS50"/>
      <c r="GCT50"/>
      <c r="GCU50"/>
      <c r="GCV50"/>
      <c r="GCW50"/>
      <c r="GCX50"/>
      <c r="GCY50"/>
      <c r="GCZ50"/>
      <c r="GDA50"/>
      <c r="GDB50"/>
      <c r="GDC50"/>
      <c r="GDD50"/>
      <c r="GDE50"/>
      <c r="GDF50"/>
      <c r="GDG50"/>
      <c r="GDH50"/>
      <c r="GDI50"/>
      <c r="GDJ50"/>
      <c r="GDK50"/>
      <c r="GDL50"/>
      <c r="GDM50"/>
      <c r="GDN50"/>
      <c r="GDO50"/>
      <c r="GDP50"/>
      <c r="GDQ50"/>
      <c r="GDR50"/>
      <c r="GDS50"/>
      <c r="GDT50"/>
      <c r="GDU50"/>
      <c r="GDV50"/>
      <c r="GDW50"/>
      <c r="GDX50"/>
      <c r="GDY50"/>
      <c r="GDZ50"/>
      <c r="GEA50"/>
      <c r="GEB50"/>
      <c r="GEC50"/>
      <c r="GED50"/>
      <c r="GEE50"/>
      <c r="GEF50"/>
      <c r="GEG50"/>
      <c r="GEH50"/>
      <c r="GEI50"/>
      <c r="GEJ50"/>
      <c r="GEK50"/>
      <c r="GEL50"/>
      <c r="GEM50"/>
      <c r="GEN50"/>
      <c r="GEO50"/>
      <c r="GEP50"/>
      <c r="GEQ50"/>
      <c r="GER50"/>
      <c r="GES50"/>
      <c r="GET50"/>
      <c r="GEU50"/>
      <c r="GEV50"/>
      <c r="GEW50"/>
      <c r="GEX50"/>
      <c r="GEY50"/>
      <c r="GEZ50"/>
      <c r="GFA50"/>
      <c r="GFB50"/>
      <c r="GFC50"/>
      <c r="GFD50"/>
      <c r="GFE50"/>
      <c r="GFF50"/>
      <c r="GFG50"/>
      <c r="GFH50"/>
      <c r="GFI50"/>
      <c r="GFJ50"/>
      <c r="GFK50"/>
      <c r="GFL50"/>
      <c r="GFM50"/>
      <c r="GFN50"/>
      <c r="GFO50"/>
      <c r="GFP50"/>
      <c r="GFQ50"/>
      <c r="GFR50"/>
      <c r="GFS50"/>
      <c r="GFT50"/>
      <c r="GFU50"/>
      <c r="GFV50"/>
      <c r="GFW50"/>
      <c r="GFX50"/>
      <c r="GFY50"/>
      <c r="GFZ50"/>
      <c r="GGA50"/>
      <c r="GGB50"/>
      <c r="GGC50"/>
      <c r="GGD50"/>
      <c r="GGE50"/>
      <c r="GGF50"/>
      <c r="GGG50"/>
      <c r="GGH50"/>
      <c r="GGI50"/>
      <c r="GGJ50"/>
      <c r="GGK50"/>
      <c r="GGL50"/>
      <c r="GGM50"/>
      <c r="GGN50"/>
      <c r="GGO50"/>
      <c r="GGP50"/>
      <c r="GGQ50"/>
      <c r="GGR50"/>
      <c r="GGS50"/>
      <c r="GGT50"/>
      <c r="GGU50"/>
      <c r="GGV50"/>
      <c r="GGW50"/>
      <c r="GGX50"/>
      <c r="GGY50"/>
      <c r="GGZ50"/>
      <c r="GHA50"/>
      <c r="GHB50"/>
      <c r="GHC50"/>
      <c r="GHD50"/>
      <c r="GHE50"/>
      <c r="GHF50"/>
      <c r="GHG50"/>
      <c r="GHH50"/>
      <c r="GHI50"/>
      <c r="GHJ50"/>
      <c r="GHK50"/>
      <c r="GHL50"/>
      <c r="GHM50"/>
      <c r="GHN50"/>
      <c r="GHO50"/>
      <c r="GHP50"/>
      <c r="GHQ50"/>
      <c r="GHR50"/>
      <c r="GHS50"/>
      <c r="GHT50"/>
      <c r="GHU50"/>
      <c r="GHV50"/>
      <c r="GHW50"/>
      <c r="GHX50"/>
      <c r="GHY50"/>
      <c r="GHZ50"/>
      <c r="GIA50"/>
      <c r="GIB50"/>
      <c r="GIC50"/>
      <c r="GID50"/>
      <c r="GIE50"/>
      <c r="GIF50"/>
      <c r="GIG50"/>
      <c r="GIH50"/>
      <c r="GII50"/>
      <c r="GIJ50"/>
      <c r="GIK50"/>
      <c r="GIL50"/>
      <c r="GIM50"/>
      <c r="GIN50"/>
      <c r="GIO50"/>
      <c r="GIP50"/>
      <c r="GIQ50"/>
      <c r="GIR50"/>
      <c r="GIS50"/>
      <c r="GIT50"/>
      <c r="GIU50"/>
      <c r="GIV50"/>
      <c r="GIW50"/>
      <c r="GIX50"/>
      <c r="GIY50"/>
      <c r="GIZ50"/>
      <c r="GJA50"/>
      <c r="GJB50"/>
      <c r="GJC50"/>
      <c r="GJD50"/>
      <c r="GJE50"/>
      <c r="GJF50"/>
      <c r="GJG50"/>
      <c r="GJH50"/>
      <c r="GJI50"/>
      <c r="GJJ50"/>
      <c r="GJK50"/>
      <c r="GJL50"/>
      <c r="GJM50"/>
      <c r="GJN50"/>
      <c r="GJO50"/>
      <c r="GJP50"/>
      <c r="GJQ50"/>
      <c r="GJR50"/>
      <c r="GJS50"/>
      <c r="GJT50"/>
      <c r="GJU50"/>
      <c r="GJV50"/>
      <c r="GJW50"/>
      <c r="GJX50"/>
      <c r="GJY50"/>
      <c r="GJZ50"/>
      <c r="GKA50"/>
      <c r="GKB50"/>
      <c r="GKC50"/>
      <c r="GKD50"/>
      <c r="GKE50"/>
      <c r="GKF50"/>
      <c r="GKG50"/>
      <c r="GKH50"/>
      <c r="GKI50"/>
      <c r="GKJ50"/>
      <c r="GKK50"/>
      <c r="GKL50"/>
      <c r="GKM50"/>
      <c r="GKN50"/>
      <c r="GKO50"/>
      <c r="GKP50"/>
      <c r="GKQ50"/>
      <c r="GKR50"/>
      <c r="GKS50"/>
      <c r="GKT50"/>
      <c r="GKU50"/>
      <c r="GKV50"/>
      <c r="GKW50"/>
      <c r="GKX50"/>
      <c r="GKY50"/>
      <c r="GKZ50"/>
      <c r="GLA50"/>
      <c r="GLB50"/>
      <c r="GLC50"/>
      <c r="GLD50"/>
      <c r="GLE50"/>
      <c r="GLF50"/>
      <c r="GLG50"/>
      <c r="GLH50"/>
      <c r="GLI50"/>
      <c r="GLJ50"/>
      <c r="GLK50"/>
      <c r="GLL50"/>
      <c r="GLM50"/>
      <c r="GLN50"/>
      <c r="GLO50"/>
      <c r="GLP50"/>
      <c r="GLQ50"/>
      <c r="GLR50"/>
      <c r="GLS50"/>
      <c r="GLT50"/>
      <c r="GLU50"/>
      <c r="GLV50"/>
      <c r="GLW50"/>
      <c r="GLX50"/>
      <c r="GLY50"/>
      <c r="GLZ50"/>
      <c r="GMA50"/>
      <c r="GMB50"/>
      <c r="GMC50"/>
      <c r="GMD50"/>
      <c r="GME50"/>
      <c r="GMF50"/>
      <c r="GMG50"/>
      <c r="GMH50"/>
      <c r="GMI50"/>
      <c r="GMJ50"/>
      <c r="GMK50"/>
      <c r="GML50"/>
      <c r="GMM50"/>
      <c r="GMN50"/>
      <c r="GMO50"/>
      <c r="GMP50"/>
      <c r="GMQ50"/>
      <c r="GMR50"/>
      <c r="GMS50"/>
      <c r="GMT50"/>
      <c r="GMU50"/>
      <c r="GMV50"/>
      <c r="GMW50"/>
      <c r="GMX50"/>
      <c r="GMY50"/>
      <c r="GMZ50"/>
      <c r="GNA50"/>
      <c r="GNB50"/>
      <c r="GNC50"/>
      <c r="GND50"/>
      <c r="GNE50"/>
      <c r="GNF50"/>
      <c r="GNG50"/>
      <c r="GNH50"/>
      <c r="GNI50"/>
      <c r="GNJ50"/>
      <c r="GNK50"/>
      <c r="GNL50"/>
      <c r="GNM50"/>
      <c r="GNN50"/>
      <c r="GNO50"/>
      <c r="GNP50"/>
      <c r="GNQ50"/>
      <c r="GNR50"/>
      <c r="GNS50"/>
      <c r="GNT50"/>
      <c r="GNU50"/>
      <c r="GNV50"/>
      <c r="GNW50"/>
      <c r="GNX50"/>
      <c r="GNY50"/>
      <c r="GNZ50"/>
      <c r="GOA50"/>
      <c r="GOB50"/>
      <c r="GOC50"/>
      <c r="GOD50"/>
      <c r="GOE50"/>
      <c r="GOF50"/>
      <c r="GOG50"/>
      <c r="GOH50"/>
      <c r="GOI50"/>
      <c r="GOJ50"/>
      <c r="GOK50"/>
      <c r="GOL50"/>
      <c r="GOM50"/>
      <c r="GON50"/>
      <c r="GOO50"/>
      <c r="GOP50"/>
      <c r="GOQ50"/>
      <c r="GOR50"/>
      <c r="GOS50"/>
      <c r="GOT50"/>
      <c r="GOU50"/>
      <c r="GOV50"/>
      <c r="GOW50"/>
      <c r="GOX50"/>
      <c r="GOY50"/>
      <c r="GOZ50"/>
      <c r="GPA50"/>
      <c r="GPB50"/>
      <c r="GPC50"/>
      <c r="GPD50"/>
      <c r="GPE50"/>
      <c r="GPF50"/>
      <c r="GPG50"/>
      <c r="GPH50"/>
      <c r="GPI50"/>
      <c r="GPJ50"/>
      <c r="GPK50"/>
      <c r="GPL50"/>
      <c r="GPM50"/>
      <c r="GPN50"/>
      <c r="GPO50"/>
      <c r="GPP50"/>
      <c r="GPQ50"/>
      <c r="GPR50"/>
      <c r="GPS50"/>
      <c r="GPT50"/>
      <c r="GPU50"/>
      <c r="GPV50"/>
      <c r="GPW50"/>
      <c r="GPX50"/>
      <c r="GPY50"/>
      <c r="GPZ50"/>
      <c r="GQA50"/>
      <c r="GQB50"/>
      <c r="GQC50"/>
      <c r="GQD50"/>
      <c r="GQE50"/>
      <c r="GQF50"/>
      <c r="GQG50"/>
      <c r="GQH50"/>
      <c r="GQI50"/>
      <c r="GQJ50"/>
      <c r="GQK50"/>
      <c r="GQL50"/>
      <c r="GQM50"/>
      <c r="GQN50"/>
      <c r="GQO50"/>
      <c r="GQP50"/>
      <c r="GQQ50"/>
      <c r="GQR50"/>
      <c r="GQS50"/>
      <c r="GQT50"/>
      <c r="GQU50"/>
      <c r="GQV50"/>
      <c r="GQW50"/>
      <c r="GQX50"/>
      <c r="GQY50"/>
      <c r="GQZ50"/>
      <c r="GRA50"/>
      <c r="GRB50"/>
      <c r="GRC50"/>
      <c r="GRD50"/>
      <c r="GRE50"/>
      <c r="GRF50"/>
      <c r="GRG50"/>
      <c r="GRH50"/>
      <c r="GRI50"/>
      <c r="GRJ50"/>
      <c r="GRK50"/>
      <c r="GRL50"/>
      <c r="GRM50"/>
      <c r="GRN50"/>
      <c r="GRO50"/>
      <c r="GRP50"/>
      <c r="GRQ50"/>
      <c r="GRR50"/>
      <c r="GRS50"/>
      <c r="GRT50"/>
      <c r="GRU50"/>
      <c r="GRV50"/>
      <c r="GRW50"/>
      <c r="GRX50"/>
      <c r="GRY50"/>
      <c r="GRZ50"/>
      <c r="GSA50"/>
      <c r="GSB50"/>
      <c r="GSC50"/>
      <c r="GSD50"/>
      <c r="GSE50"/>
      <c r="GSF50"/>
      <c r="GSG50"/>
      <c r="GSH50"/>
      <c r="GSI50"/>
      <c r="GSJ50"/>
      <c r="GSK50"/>
      <c r="GSL50"/>
      <c r="GSM50"/>
      <c r="GSN50"/>
      <c r="GSO50"/>
      <c r="GSP50"/>
      <c r="GSQ50"/>
      <c r="GSR50"/>
      <c r="GSS50"/>
      <c r="GST50"/>
      <c r="GSU50"/>
      <c r="GSV50"/>
      <c r="GSW50"/>
      <c r="GSX50"/>
      <c r="GSY50"/>
      <c r="GSZ50"/>
      <c r="GTA50"/>
      <c r="GTB50"/>
      <c r="GTC50"/>
      <c r="GTD50"/>
      <c r="GTE50"/>
      <c r="GTF50"/>
      <c r="GTG50"/>
      <c r="GTH50"/>
      <c r="GTI50"/>
      <c r="GTJ50"/>
      <c r="GTK50"/>
      <c r="GTL50"/>
      <c r="GTM50"/>
      <c r="GTN50"/>
      <c r="GTO50"/>
      <c r="GTP50"/>
      <c r="GTQ50"/>
      <c r="GTR50"/>
      <c r="GTS50"/>
      <c r="GTT50"/>
      <c r="GTU50"/>
      <c r="GTV50"/>
      <c r="GTW50"/>
      <c r="GTX50"/>
      <c r="GTY50"/>
      <c r="GTZ50"/>
      <c r="GUA50"/>
      <c r="GUB50"/>
      <c r="GUC50"/>
      <c r="GUD50"/>
      <c r="GUE50"/>
      <c r="GUF50"/>
      <c r="GUG50"/>
      <c r="GUH50"/>
      <c r="GUI50"/>
      <c r="GUJ50"/>
      <c r="GUK50"/>
      <c r="GUL50"/>
      <c r="GUM50"/>
      <c r="GUN50"/>
      <c r="GUO50"/>
      <c r="GUP50"/>
      <c r="GUQ50"/>
      <c r="GUR50"/>
      <c r="GUS50"/>
      <c r="GUT50"/>
      <c r="GUU50"/>
      <c r="GUV50"/>
      <c r="GUW50"/>
      <c r="GUX50"/>
      <c r="GUY50"/>
      <c r="GUZ50"/>
      <c r="GVA50"/>
      <c r="GVB50"/>
      <c r="GVC50"/>
      <c r="GVD50"/>
      <c r="GVE50"/>
      <c r="GVF50"/>
      <c r="GVG50"/>
      <c r="GVH50"/>
      <c r="GVI50"/>
      <c r="GVJ50"/>
      <c r="GVK50"/>
      <c r="GVL50"/>
      <c r="GVM50"/>
      <c r="GVN50"/>
      <c r="GVO50"/>
      <c r="GVP50"/>
      <c r="GVQ50"/>
      <c r="GVR50"/>
      <c r="GVS50"/>
      <c r="GVT50"/>
      <c r="GVU50"/>
      <c r="GVV50"/>
      <c r="GVW50"/>
      <c r="GVX50"/>
      <c r="GVY50"/>
      <c r="GVZ50"/>
      <c r="GWA50"/>
      <c r="GWB50"/>
      <c r="GWC50"/>
      <c r="GWD50"/>
      <c r="GWE50"/>
      <c r="GWF50"/>
      <c r="GWG50"/>
      <c r="GWH50"/>
      <c r="GWI50"/>
      <c r="GWJ50"/>
      <c r="GWK50"/>
      <c r="GWL50"/>
      <c r="GWM50"/>
      <c r="GWN50"/>
      <c r="GWO50"/>
      <c r="GWP50"/>
      <c r="GWQ50"/>
      <c r="GWR50"/>
      <c r="GWS50"/>
      <c r="GWT50"/>
      <c r="GWU50"/>
      <c r="GWV50"/>
      <c r="GWW50"/>
      <c r="GWX50"/>
      <c r="GWY50"/>
      <c r="GWZ50"/>
      <c r="GXA50"/>
      <c r="GXB50"/>
      <c r="GXC50"/>
      <c r="GXD50"/>
      <c r="GXE50"/>
      <c r="GXF50"/>
      <c r="GXG50"/>
      <c r="GXH50"/>
      <c r="GXI50"/>
      <c r="GXJ50"/>
      <c r="GXK50"/>
      <c r="GXL50"/>
      <c r="GXM50"/>
      <c r="GXN50"/>
      <c r="GXO50"/>
      <c r="GXP50"/>
      <c r="GXQ50"/>
      <c r="GXR50"/>
      <c r="GXS50"/>
      <c r="GXT50"/>
      <c r="GXU50"/>
      <c r="GXV50"/>
      <c r="GXW50"/>
      <c r="GXX50"/>
      <c r="GXY50"/>
      <c r="GXZ50"/>
      <c r="GYA50"/>
      <c r="GYB50"/>
      <c r="GYC50"/>
      <c r="GYD50"/>
      <c r="GYE50"/>
      <c r="GYF50"/>
      <c r="GYG50"/>
      <c r="GYH50"/>
      <c r="GYI50"/>
      <c r="GYJ50"/>
      <c r="GYK50"/>
      <c r="GYL50"/>
      <c r="GYM50"/>
      <c r="GYN50"/>
      <c r="GYO50"/>
      <c r="GYP50"/>
      <c r="GYQ50"/>
      <c r="GYR50"/>
      <c r="GYS50"/>
      <c r="GYT50"/>
      <c r="GYU50"/>
      <c r="GYV50"/>
      <c r="GYW50"/>
      <c r="GYX50"/>
      <c r="GYY50"/>
      <c r="GYZ50"/>
      <c r="GZA50"/>
      <c r="GZB50"/>
      <c r="GZC50"/>
      <c r="GZD50"/>
      <c r="GZE50"/>
      <c r="GZF50"/>
      <c r="GZG50"/>
      <c r="GZH50"/>
      <c r="GZI50"/>
      <c r="GZJ50"/>
      <c r="GZK50"/>
      <c r="GZL50"/>
      <c r="GZM50"/>
      <c r="GZN50"/>
      <c r="GZO50"/>
      <c r="GZP50"/>
      <c r="GZQ50"/>
      <c r="GZR50"/>
      <c r="GZS50"/>
      <c r="GZT50"/>
      <c r="GZU50"/>
      <c r="GZV50"/>
      <c r="GZW50"/>
      <c r="GZX50"/>
      <c r="GZY50"/>
      <c r="GZZ50"/>
      <c r="HAA50"/>
      <c r="HAB50"/>
      <c r="HAC50"/>
      <c r="HAD50"/>
      <c r="HAE50"/>
      <c r="HAF50"/>
      <c r="HAG50"/>
      <c r="HAH50"/>
      <c r="HAI50"/>
      <c r="HAJ50"/>
      <c r="HAK50"/>
      <c r="HAL50"/>
      <c r="HAM50"/>
      <c r="HAN50"/>
      <c r="HAO50"/>
      <c r="HAP50"/>
      <c r="HAQ50"/>
      <c r="HAR50"/>
      <c r="HAS50"/>
      <c r="HAT50"/>
      <c r="HAU50"/>
      <c r="HAV50"/>
      <c r="HAW50"/>
      <c r="HAX50"/>
      <c r="HAY50"/>
      <c r="HAZ50"/>
      <c r="HBA50"/>
      <c r="HBB50"/>
      <c r="HBC50"/>
      <c r="HBD50"/>
      <c r="HBE50"/>
      <c r="HBF50"/>
      <c r="HBG50"/>
      <c r="HBH50"/>
      <c r="HBI50"/>
      <c r="HBJ50"/>
      <c r="HBK50"/>
      <c r="HBL50"/>
      <c r="HBM50"/>
      <c r="HBN50"/>
      <c r="HBO50"/>
      <c r="HBP50"/>
      <c r="HBQ50"/>
      <c r="HBR50"/>
      <c r="HBS50"/>
      <c r="HBT50"/>
      <c r="HBU50"/>
      <c r="HBV50"/>
      <c r="HBW50"/>
      <c r="HBX50"/>
      <c r="HBY50"/>
      <c r="HBZ50"/>
      <c r="HCA50"/>
      <c r="HCB50"/>
      <c r="HCC50"/>
      <c r="HCD50"/>
      <c r="HCE50"/>
      <c r="HCF50"/>
      <c r="HCG50"/>
      <c r="HCH50"/>
      <c r="HCI50"/>
      <c r="HCJ50"/>
      <c r="HCK50"/>
      <c r="HCL50"/>
      <c r="HCM50"/>
      <c r="HCN50"/>
      <c r="HCO50"/>
      <c r="HCP50"/>
      <c r="HCQ50"/>
      <c r="HCR50"/>
      <c r="HCS50"/>
      <c r="HCT50"/>
      <c r="HCU50"/>
      <c r="HCV50"/>
      <c r="HCW50"/>
      <c r="HCX50"/>
      <c r="HCY50"/>
      <c r="HCZ50"/>
      <c r="HDA50"/>
      <c r="HDB50"/>
      <c r="HDC50"/>
      <c r="HDD50"/>
      <c r="HDE50"/>
      <c r="HDF50"/>
      <c r="HDG50"/>
      <c r="HDH50"/>
      <c r="HDI50"/>
      <c r="HDJ50"/>
      <c r="HDK50"/>
      <c r="HDL50"/>
      <c r="HDM50"/>
      <c r="HDN50"/>
      <c r="HDO50"/>
      <c r="HDP50"/>
      <c r="HDQ50"/>
      <c r="HDR50"/>
      <c r="HDS50"/>
      <c r="HDT50"/>
      <c r="HDU50"/>
      <c r="HDV50"/>
      <c r="HDW50"/>
      <c r="HDX50"/>
      <c r="HDY50"/>
      <c r="HDZ50"/>
      <c r="HEA50"/>
      <c r="HEB50"/>
      <c r="HEC50"/>
      <c r="HED50"/>
      <c r="HEE50"/>
      <c r="HEF50"/>
      <c r="HEG50"/>
      <c r="HEH50"/>
      <c r="HEI50"/>
      <c r="HEJ50"/>
      <c r="HEK50"/>
      <c r="HEL50"/>
      <c r="HEM50"/>
      <c r="HEN50"/>
      <c r="HEO50"/>
      <c r="HEP50"/>
      <c r="HEQ50"/>
      <c r="HER50"/>
      <c r="HES50"/>
      <c r="HET50"/>
      <c r="HEU50"/>
      <c r="HEV50"/>
      <c r="HEW50"/>
      <c r="HEX50"/>
      <c r="HEY50"/>
      <c r="HEZ50"/>
      <c r="HFA50"/>
      <c r="HFB50"/>
      <c r="HFC50"/>
      <c r="HFD50"/>
      <c r="HFE50"/>
      <c r="HFF50"/>
      <c r="HFG50"/>
      <c r="HFH50"/>
      <c r="HFI50"/>
      <c r="HFJ50"/>
      <c r="HFK50"/>
      <c r="HFL50"/>
      <c r="HFM50"/>
      <c r="HFN50"/>
      <c r="HFO50"/>
      <c r="HFP50"/>
      <c r="HFQ50"/>
      <c r="HFR50"/>
      <c r="HFS50"/>
      <c r="HFT50"/>
      <c r="HFU50"/>
      <c r="HFV50"/>
      <c r="HFW50"/>
      <c r="HFX50"/>
      <c r="HFY50"/>
      <c r="HFZ50"/>
      <c r="HGA50"/>
      <c r="HGB50"/>
      <c r="HGC50"/>
      <c r="HGD50"/>
      <c r="HGE50"/>
      <c r="HGF50"/>
      <c r="HGG50"/>
      <c r="HGH50"/>
      <c r="HGI50"/>
      <c r="HGJ50"/>
      <c r="HGK50"/>
      <c r="HGL50"/>
      <c r="HGM50"/>
      <c r="HGN50"/>
      <c r="HGO50"/>
      <c r="HGP50"/>
      <c r="HGQ50"/>
      <c r="HGR50"/>
      <c r="HGS50"/>
      <c r="HGT50"/>
      <c r="HGU50"/>
      <c r="HGV50"/>
      <c r="HGW50"/>
      <c r="HGX50"/>
      <c r="HGY50"/>
      <c r="HGZ50"/>
      <c r="HHA50"/>
      <c r="HHB50"/>
      <c r="HHC50"/>
      <c r="HHD50"/>
      <c r="HHE50"/>
      <c r="HHF50"/>
      <c r="HHG50"/>
      <c r="HHH50"/>
      <c r="HHI50"/>
      <c r="HHJ50"/>
      <c r="HHK50"/>
      <c r="HHL50"/>
      <c r="HHM50"/>
      <c r="HHN50"/>
      <c r="HHO50"/>
      <c r="HHP50"/>
      <c r="HHQ50"/>
      <c r="HHR50"/>
      <c r="HHS50"/>
      <c r="HHT50"/>
      <c r="HHU50"/>
      <c r="HHV50"/>
      <c r="HHW50"/>
      <c r="HHX50"/>
      <c r="HHY50"/>
      <c r="HHZ50"/>
      <c r="HIA50"/>
      <c r="HIB50"/>
      <c r="HIC50"/>
      <c r="HID50"/>
      <c r="HIE50"/>
      <c r="HIF50"/>
      <c r="HIG50"/>
      <c r="HIH50"/>
      <c r="HII50"/>
      <c r="HIJ50"/>
      <c r="HIK50"/>
      <c r="HIL50"/>
      <c r="HIM50"/>
      <c r="HIN50"/>
      <c r="HIO50"/>
      <c r="HIP50"/>
      <c r="HIQ50"/>
      <c r="HIR50"/>
      <c r="HIS50"/>
      <c r="HIT50"/>
      <c r="HIU50"/>
      <c r="HIV50"/>
      <c r="HIW50"/>
      <c r="HIX50"/>
      <c r="HIY50"/>
      <c r="HIZ50"/>
      <c r="HJA50"/>
      <c r="HJB50"/>
      <c r="HJC50"/>
      <c r="HJD50"/>
      <c r="HJE50"/>
      <c r="HJF50"/>
      <c r="HJG50"/>
      <c r="HJH50"/>
      <c r="HJI50"/>
      <c r="HJJ50"/>
      <c r="HJK50"/>
      <c r="HJL50"/>
      <c r="HJM50"/>
      <c r="HJN50"/>
      <c r="HJO50"/>
      <c r="HJP50"/>
      <c r="HJQ50"/>
      <c r="HJR50"/>
      <c r="HJS50"/>
      <c r="HJT50"/>
      <c r="HJU50"/>
      <c r="HJV50"/>
      <c r="HJW50"/>
      <c r="HJX50"/>
      <c r="HJY50"/>
      <c r="HJZ50"/>
      <c r="HKA50"/>
      <c r="HKB50"/>
      <c r="HKC50"/>
      <c r="HKD50"/>
      <c r="HKE50"/>
      <c r="HKF50"/>
      <c r="HKG50"/>
      <c r="HKH50"/>
      <c r="HKI50"/>
      <c r="HKJ50"/>
      <c r="HKK50"/>
      <c r="HKL50"/>
      <c r="HKM50"/>
      <c r="HKN50"/>
      <c r="HKO50"/>
      <c r="HKP50"/>
      <c r="HKQ50"/>
      <c r="HKR50"/>
      <c r="HKS50"/>
      <c r="HKT50"/>
      <c r="HKU50"/>
      <c r="HKV50"/>
      <c r="HKW50"/>
      <c r="HKX50"/>
      <c r="HKY50"/>
      <c r="HKZ50"/>
      <c r="HLA50"/>
      <c r="HLB50"/>
      <c r="HLC50"/>
      <c r="HLD50"/>
      <c r="HLE50"/>
      <c r="HLF50"/>
      <c r="HLG50"/>
      <c r="HLH50"/>
      <c r="HLI50"/>
      <c r="HLJ50"/>
      <c r="HLK50"/>
      <c r="HLL50"/>
      <c r="HLM50"/>
      <c r="HLN50"/>
      <c r="HLO50"/>
      <c r="HLP50"/>
      <c r="HLQ50"/>
      <c r="HLR50"/>
      <c r="HLS50"/>
      <c r="HLT50"/>
      <c r="HLU50"/>
      <c r="HLV50"/>
      <c r="HLW50"/>
      <c r="HLX50"/>
      <c r="HLY50"/>
      <c r="HLZ50"/>
      <c r="HMA50"/>
      <c r="HMB50"/>
      <c r="HMC50"/>
      <c r="HMD50"/>
      <c r="HME50"/>
      <c r="HMF50"/>
      <c r="HMG50"/>
      <c r="HMH50"/>
      <c r="HMI50"/>
      <c r="HMJ50"/>
      <c r="HMK50"/>
      <c r="HML50"/>
      <c r="HMM50"/>
      <c r="HMN50"/>
      <c r="HMO50"/>
      <c r="HMP50"/>
      <c r="HMQ50"/>
      <c r="HMR50"/>
      <c r="HMS50"/>
      <c r="HMT50"/>
      <c r="HMU50"/>
      <c r="HMV50"/>
      <c r="HMW50"/>
      <c r="HMX50"/>
      <c r="HMY50"/>
      <c r="HMZ50"/>
      <c r="HNA50"/>
      <c r="HNB50"/>
      <c r="HNC50"/>
      <c r="HND50"/>
      <c r="HNE50"/>
      <c r="HNF50"/>
      <c r="HNG50"/>
      <c r="HNH50"/>
      <c r="HNI50"/>
      <c r="HNJ50"/>
      <c r="HNK50"/>
      <c r="HNL50"/>
      <c r="HNM50"/>
      <c r="HNN50"/>
      <c r="HNO50"/>
      <c r="HNP50"/>
      <c r="HNQ50"/>
      <c r="HNR50"/>
      <c r="HNS50"/>
      <c r="HNT50"/>
      <c r="HNU50"/>
      <c r="HNV50"/>
      <c r="HNW50"/>
      <c r="HNX50"/>
      <c r="HNY50"/>
      <c r="HNZ50"/>
      <c r="HOA50"/>
      <c r="HOB50"/>
      <c r="HOC50"/>
      <c r="HOD50"/>
      <c r="HOE50"/>
      <c r="HOF50"/>
      <c r="HOG50"/>
      <c r="HOH50"/>
      <c r="HOI50"/>
      <c r="HOJ50"/>
      <c r="HOK50"/>
      <c r="HOL50"/>
      <c r="HOM50"/>
      <c r="HON50"/>
      <c r="HOO50"/>
      <c r="HOP50"/>
      <c r="HOQ50"/>
      <c r="HOR50"/>
      <c r="HOS50"/>
      <c r="HOT50"/>
      <c r="HOU50"/>
      <c r="HOV50"/>
      <c r="HOW50"/>
      <c r="HOX50"/>
      <c r="HOY50"/>
      <c r="HOZ50"/>
      <c r="HPA50"/>
      <c r="HPB50"/>
      <c r="HPC50"/>
      <c r="HPD50"/>
      <c r="HPE50"/>
      <c r="HPF50"/>
      <c r="HPG50"/>
      <c r="HPH50"/>
      <c r="HPI50"/>
      <c r="HPJ50"/>
      <c r="HPK50"/>
      <c r="HPL50"/>
      <c r="HPM50"/>
      <c r="HPN50"/>
      <c r="HPO50"/>
      <c r="HPP50"/>
      <c r="HPQ50"/>
      <c r="HPR50"/>
      <c r="HPS50"/>
      <c r="HPT50"/>
      <c r="HPU50"/>
      <c r="HPV50"/>
      <c r="HPW50"/>
      <c r="HPX50"/>
      <c r="HPY50"/>
      <c r="HPZ50"/>
      <c r="HQA50"/>
      <c r="HQB50"/>
      <c r="HQC50"/>
      <c r="HQD50"/>
      <c r="HQE50"/>
      <c r="HQF50"/>
      <c r="HQG50"/>
      <c r="HQH50"/>
      <c r="HQI50"/>
      <c r="HQJ50"/>
      <c r="HQK50"/>
      <c r="HQL50"/>
      <c r="HQM50"/>
      <c r="HQN50"/>
      <c r="HQO50"/>
      <c r="HQP50"/>
      <c r="HQQ50"/>
      <c r="HQR50"/>
      <c r="HQS50"/>
      <c r="HQT50"/>
      <c r="HQU50"/>
      <c r="HQV50"/>
      <c r="HQW50"/>
      <c r="HQX50"/>
      <c r="HQY50"/>
      <c r="HQZ50"/>
      <c r="HRA50"/>
      <c r="HRB50"/>
      <c r="HRC50"/>
      <c r="HRD50"/>
      <c r="HRE50"/>
      <c r="HRF50"/>
      <c r="HRG50"/>
      <c r="HRH50"/>
      <c r="HRI50"/>
      <c r="HRJ50"/>
      <c r="HRK50"/>
      <c r="HRL50"/>
      <c r="HRM50"/>
      <c r="HRN50"/>
      <c r="HRO50"/>
      <c r="HRP50"/>
      <c r="HRQ50"/>
      <c r="HRR50"/>
      <c r="HRS50"/>
      <c r="HRT50"/>
      <c r="HRU50"/>
      <c r="HRV50"/>
      <c r="HRW50"/>
      <c r="HRX50"/>
      <c r="HRY50"/>
      <c r="HRZ50"/>
      <c r="HSA50"/>
      <c r="HSB50"/>
      <c r="HSC50"/>
      <c r="HSD50"/>
      <c r="HSE50"/>
      <c r="HSF50"/>
      <c r="HSG50"/>
      <c r="HSH50"/>
      <c r="HSI50"/>
      <c r="HSJ50"/>
      <c r="HSK50"/>
      <c r="HSL50"/>
      <c r="HSM50"/>
      <c r="HSN50"/>
      <c r="HSO50"/>
      <c r="HSP50"/>
      <c r="HSQ50"/>
      <c r="HSR50"/>
      <c r="HSS50"/>
      <c r="HST50"/>
      <c r="HSU50"/>
      <c r="HSV50"/>
      <c r="HSW50"/>
      <c r="HSX50"/>
      <c r="HSY50"/>
      <c r="HSZ50"/>
      <c r="HTA50"/>
      <c r="HTB50"/>
      <c r="HTC50"/>
      <c r="HTD50"/>
      <c r="HTE50"/>
      <c r="HTF50"/>
      <c r="HTG50"/>
      <c r="HTH50"/>
      <c r="HTI50"/>
      <c r="HTJ50"/>
      <c r="HTK50"/>
      <c r="HTL50"/>
      <c r="HTM50"/>
      <c r="HTN50"/>
      <c r="HTO50"/>
      <c r="HTP50"/>
      <c r="HTQ50"/>
      <c r="HTR50"/>
      <c r="HTS50"/>
      <c r="HTT50"/>
      <c r="HTU50"/>
      <c r="HTV50"/>
      <c r="HTW50"/>
      <c r="HTX50"/>
      <c r="HTY50"/>
      <c r="HTZ50"/>
      <c r="HUA50"/>
      <c r="HUB50"/>
      <c r="HUC50"/>
      <c r="HUD50"/>
      <c r="HUE50"/>
      <c r="HUF50"/>
      <c r="HUG50"/>
      <c r="HUH50"/>
      <c r="HUI50"/>
      <c r="HUJ50"/>
      <c r="HUK50"/>
      <c r="HUL50"/>
      <c r="HUM50"/>
      <c r="HUN50"/>
      <c r="HUO50"/>
      <c r="HUP50"/>
      <c r="HUQ50"/>
      <c r="HUR50"/>
      <c r="HUS50"/>
      <c r="HUT50"/>
      <c r="HUU50"/>
      <c r="HUV50"/>
      <c r="HUW50"/>
      <c r="HUX50"/>
      <c r="HUY50"/>
      <c r="HUZ50"/>
      <c r="HVA50"/>
      <c r="HVB50"/>
      <c r="HVC50"/>
      <c r="HVD50"/>
      <c r="HVE50"/>
      <c r="HVF50"/>
      <c r="HVG50"/>
      <c r="HVH50"/>
      <c r="HVI50"/>
      <c r="HVJ50"/>
      <c r="HVK50"/>
      <c r="HVL50"/>
      <c r="HVM50"/>
      <c r="HVN50"/>
      <c r="HVO50"/>
      <c r="HVP50"/>
      <c r="HVQ50"/>
      <c r="HVR50"/>
      <c r="HVS50"/>
      <c r="HVT50"/>
      <c r="HVU50"/>
      <c r="HVV50"/>
      <c r="HVW50"/>
      <c r="HVX50"/>
      <c r="HVY50"/>
      <c r="HVZ50"/>
      <c r="HWA50"/>
      <c r="HWB50"/>
      <c r="HWC50"/>
      <c r="HWD50"/>
      <c r="HWE50"/>
      <c r="HWF50"/>
      <c r="HWG50"/>
      <c r="HWH50"/>
      <c r="HWI50"/>
      <c r="HWJ50"/>
      <c r="HWK50"/>
      <c r="HWL50"/>
      <c r="HWM50"/>
      <c r="HWN50"/>
      <c r="HWO50"/>
      <c r="HWP50"/>
      <c r="HWQ50"/>
      <c r="HWR50"/>
      <c r="HWS50"/>
      <c r="HWT50"/>
      <c r="HWU50"/>
      <c r="HWV50"/>
      <c r="HWW50"/>
      <c r="HWX50"/>
      <c r="HWY50"/>
      <c r="HWZ50"/>
      <c r="HXA50"/>
      <c r="HXB50"/>
      <c r="HXC50"/>
      <c r="HXD50"/>
      <c r="HXE50"/>
      <c r="HXF50"/>
      <c r="HXG50"/>
      <c r="HXH50"/>
      <c r="HXI50"/>
      <c r="HXJ50"/>
      <c r="HXK50"/>
      <c r="HXL50"/>
      <c r="HXM50"/>
      <c r="HXN50"/>
      <c r="HXO50"/>
      <c r="HXP50"/>
      <c r="HXQ50"/>
      <c r="HXR50"/>
      <c r="HXS50"/>
      <c r="HXT50"/>
      <c r="HXU50"/>
      <c r="HXV50"/>
      <c r="HXW50"/>
      <c r="HXX50"/>
      <c r="HXY50"/>
      <c r="HXZ50"/>
      <c r="HYA50"/>
      <c r="HYB50"/>
      <c r="HYC50"/>
      <c r="HYD50"/>
      <c r="HYE50"/>
      <c r="HYF50"/>
      <c r="HYG50"/>
      <c r="HYH50"/>
      <c r="HYI50"/>
      <c r="HYJ50"/>
      <c r="HYK50"/>
      <c r="HYL50"/>
      <c r="HYM50"/>
      <c r="HYN50"/>
      <c r="HYO50"/>
      <c r="HYP50"/>
      <c r="HYQ50"/>
      <c r="HYR50"/>
      <c r="HYS50"/>
      <c r="HYT50"/>
      <c r="HYU50"/>
      <c r="HYV50"/>
      <c r="HYW50"/>
      <c r="HYX50"/>
      <c r="HYY50"/>
      <c r="HYZ50"/>
      <c r="HZA50"/>
      <c r="HZB50"/>
      <c r="HZC50"/>
      <c r="HZD50"/>
      <c r="HZE50"/>
      <c r="HZF50"/>
      <c r="HZG50"/>
      <c r="HZH50"/>
      <c r="HZI50"/>
      <c r="HZJ50"/>
      <c r="HZK50"/>
      <c r="HZL50"/>
      <c r="HZM50"/>
      <c r="HZN50"/>
      <c r="HZO50"/>
      <c r="HZP50"/>
      <c r="HZQ50"/>
      <c r="HZR50"/>
      <c r="HZS50"/>
      <c r="HZT50"/>
      <c r="HZU50"/>
      <c r="HZV50"/>
      <c r="HZW50"/>
      <c r="HZX50"/>
      <c r="HZY50"/>
      <c r="HZZ50"/>
      <c r="IAA50"/>
      <c r="IAB50"/>
      <c r="IAC50"/>
      <c r="IAD50"/>
      <c r="IAE50"/>
      <c r="IAF50"/>
      <c r="IAG50"/>
      <c r="IAH50"/>
      <c r="IAI50"/>
      <c r="IAJ50"/>
      <c r="IAK50"/>
      <c r="IAL50"/>
      <c r="IAM50"/>
      <c r="IAN50"/>
      <c r="IAO50"/>
      <c r="IAP50"/>
      <c r="IAQ50"/>
      <c r="IAR50"/>
      <c r="IAS50"/>
      <c r="IAT50"/>
      <c r="IAU50"/>
      <c r="IAV50"/>
      <c r="IAW50"/>
      <c r="IAX50"/>
      <c r="IAY50"/>
      <c r="IAZ50"/>
      <c r="IBA50"/>
      <c r="IBB50"/>
      <c r="IBC50"/>
      <c r="IBD50"/>
      <c r="IBE50"/>
      <c r="IBF50"/>
      <c r="IBG50"/>
      <c r="IBH50"/>
      <c r="IBI50"/>
      <c r="IBJ50"/>
      <c r="IBK50"/>
      <c r="IBL50"/>
      <c r="IBM50"/>
      <c r="IBN50"/>
      <c r="IBO50"/>
      <c r="IBP50"/>
      <c r="IBQ50"/>
      <c r="IBR50"/>
      <c r="IBS50"/>
      <c r="IBT50"/>
      <c r="IBU50"/>
      <c r="IBV50"/>
      <c r="IBW50"/>
      <c r="IBX50"/>
      <c r="IBY50"/>
      <c r="IBZ50"/>
      <c r="ICA50"/>
      <c r="ICB50"/>
      <c r="ICC50"/>
      <c r="ICD50"/>
      <c r="ICE50"/>
      <c r="ICF50"/>
      <c r="ICG50"/>
      <c r="ICH50"/>
      <c r="ICI50"/>
      <c r="ICJ50"/>
      <c r="ICK50"/>
      <c r="ICL50"/>
      <c r="ICM50"/>
      <c r="ICN50"/>
      <c r="ICO50"/>
      <c r="ICP50"/>
      <c r="ICQ50"/>
      <c r="ICR50"/>
      <c r="ICS50"/>
      <c r="ICT50"/>
      <c r="ICU50"/>
      <c r="ICV50"/>
      <c r="ICW50"/>
      <c r="ICX50"/>
      <c r="ICY50"/>
      <c r="ICZ50"/>
      <c r="IDA50"/>
      <c r="IDB50"/>
      <c r="IDC50"/>
      <c r="IDD50"/>
      <c r="IDE50"/>
      <c r="IDF50"/>
      <c r="IDG50"/>
      <c r="IDH50"/>
      <c r="IDI50"/>
      <c r="IDJ50"/>
      <c r="IDK50"/>
      <c r="IDL50"/>
      <c r="IDM50"/>
      <c r="IDN50"/>
      <c r="IDO50"/>
      <c r="IDP50"/>
      <c r="IDQ50"/>
      <c r="IDR50"/>
      <c r="IDS50"/>
      <c r="IDT50"/>
      <c r="IDU50"/>
      <c r="IDV50"/>
      <c r="IDW50"/>
      <c r="IDX50"/>
      <c r="IDY50"/>
      <c r="IDZ50"/>
      <c r="IEA50"/>
      <c r="IEB50"/>
      <c r="IEC50"/>
      <c r="IED50"/>
      <c r="IEE50"/>
      <c r="IEF50"/>
      <c r="IEG50"/>
      <c r="IEH50"/>
      <c r="IEI50"/>
      <c r="IEJ50"/>
      <c r="IEK50"/>
      <c r="IEL50"/>
      <c r="IEM50"/>
      <c r="IEN50"/>
      <c r="IEO50"/>
      <c r="IEP50"/>
      <c r="IEQ50"/>
      <c r="IER50"/>
      <c r="IES50"/>
      <c r="IET50"/>
      <c r="IEU50"/>
      <c r="IEV50"/>
      <c r="IEW50"/>
      <c r="IEX50"/>
      <c r="IEY50"/>
      <c r="IEZ50"/>
      <c r="IFA50"/>
      <c r="IFB50"/>
      <c r="IFC50"/>
      <c r="IFD50"/>
      <c r="IFE50"/>
      <c r="IFF50"/>
      <c r="IFG50"/>
      <c r="IFH50"/>
      <c r="IFI50"/>
      <c r="IFJ50"/>
      <c r="IFK50"/>
      <c r="IFL50"/>
      <c r="IFM50"/>
      <c r="IFN50"/>
      <c r="IFO50"/>
      <c r="IFP50"/>
      <c r="IFQ50"/>
      <c r="IFR50"/>
      <c r="IFS50"/>
      <c r="IFT50"/>
      <c r="IFU50"/>
      <c r="IFV50"/>
      <c r="IFW50"/>
      <c r="IFX50"/>
      <c r="IFY50"/>
      <c r="IFZ50"/>
      <c r="IGA50"/>
      <c r="IGB50"/>
      <c r="IGC50"/>
      <c r="IGD50"/>
      <c r="IGE50"/>
      <c r="IGF50"/>
      <c r="IGG50"/>
      <c r="IGH50"/>
      <c r="IGI50"/>
      <c r="IGJ50"/>
      <c r="IGK50"/>
      <c r="IGL50"/>
      <c r="IGM50"/>
      <c r="IGN50"/>
      <c r="IGO50"/>
      <c r="IGP50"/>
      <c r="IGQ50"/>
      <c r="IGR50"/>
      <c r="IGS50"/>
      <c r="IGT50"/>
      <c r="IGU50"/>
      <c r="IGV50"/>
      <c r="IGW50"/>
      <c r="IGX50"/>
      <c r="IGY50"/>
      <c r="IGZ50"/>
      <c r="IHA50"/>
      <c r="IHB50"/>
      <c r="IHC50"/>
      <c r="IHD50"/>
      <c r="IHE50"/>
      <c r="IHF50"/>
      <c r="IHG50"/>
      <c r="IHH50"/>
      <c r="IHI50"/>
      <c r="IHJ50"/>
      <c r="IHK50"/>
      <c r="IHL50"/>
      <c r="IHM50"/>
      <c r="IHN50"/>
      <c r="IHO50"/>
      <c r="IHP50"/>
      <c r="IHQ50"/>
      <c r="IHR50"/>
      <c r="IHS50"/>
      <c r="IHT50"/>
      <c r="IHU50"/>
      <c r="IHV50"/>
      <c r="IHW50"/>
      <c r="IHX50"/>
      <c r="IHY50"/>
      <c r="IHZ50"/>
      <c r="IIA50"/>
      <c r="IIB50"/>
      <c r="IIC50"/>
      <c r="IID50"/>
      <c r="IIE50"/>
      <c r="IIF50"/>
      <c r="IIG50"/>
      <c r="IIH50"/>
      <c r="III50"/>
      <c r="IIJ50"/>
      <c r="IIK50"/>
      <c r="IIL50"/>
      <c r="IIM50"/>
      <c r="IIN50"/>
      <c r="IIO50"/>
      <c r="IIP50"/>
      <c r="IIQ50"/>
      <c r="IIR50"/>
      <c r="IIS50"/>
      <c r="IIT50"/>
      <c r="IIU50"/>
      <c r="IIV50"/>
      <c r="IIW50"/>
      <c r="IIX50"/>
      <c r="IIY50"/>
      <c r="IIZ50"/>
      <c r="IJA50"/>
      <c r="IJB50"/>
      <c r="IJC50"/>
      <c r="IJD50"/>
      <c r="IJE50"/>
      <c r="IJF50"/>
      <c r="IJG50"/>
      <c r="IJH50"/>
      <c r="IJI50"/>
      <c r="IJJ50"/>
      <c r="IJK50"/>
      <c r="IJL50"/>
      <c r="IJM50"/>
      <c r="IJN50"/>
      <c r="IJO50"/>
      <c r="IJP50"/>
      <c r="IJQ50"/>
      <c r="IJR50"/>
      <c r="IJS50"/>
      <c r="IJT50"/>
      <c r="IJU50"/>
      <c r="IJV50"/>
      <c r="IJW50"/>
      <c r="IJX50"/>
      <c r="IJY50"/>
      <c r="IJZ50"/>
      <c r="IKA50"/>
      <c r="IKB50"/>
      <c r="IKC50"/>
      <c r="IKD50"/>
      <c r="IKE50"/>
      <c r="IKF50"/>
      <c r="IKG50"/>
      <c r="IKH50"/>
      <c r="IKI50"/>
      <c r="IKJ50"/>
      <c r="IKK50"/>
      <c r="IKL50"/>
      <c r="IKM50"/>
      <c r="IKN50"/>
      <c r="IKO50"/>
      <c r="IKP50"/>
      <c r="IKQ50"/>
      <c r="IKR50"/>
      <c r="IKS50"/>
      <c r="IKT50"/>
      <c r="IKU50"/>
      <c r="IKV50"/>
      <c r="IKW50"/>
      <c r="IKX50"/>
      <c r="IKY50"/>
      <c r="IKZ50"/>
      <c r="ILA50"/>
      <c r="ILB50"/>
      <c r="ILC50"/>
      <c r="ILD50"/>
      <c r="ILE50"/>
      <c r="ILF50"/>
      <c r="ILG50"/>
      <c r="ILH50"/>
      <c r="ILI50"/>
      <c r="ILJ50"/>
      <c r="ILK50"/>
      <c r="ILL50"/>
      <c r="ILM50"/>
      <c r="ILN50"/>
      <c r="ILO50"/>
      <c r="ILP50"/>
      <c r="ILQ50"/>
      <c r="ILR50"/>
      <c r="ILS50"/>
      <c r="ILT50"/>
      <c r="ILU50"/>
      <c r="ILV50"/>
      <c r="ILW50"/>
      <c r="ILX50"/>
      <c r="ILY50"/>
      <c r="ILZ50"/>
      <c r="IMA50"/>
      <c r="IMB50"/>
      <c r="IMC50"/>
      <c r="IMD50"/>
      <c r="IME50"/>
      <c r="IMF50"/>
      <c r="IMG50"/>
      <c r="IMH50"/>
      <c r="IMI50"/>
      <c r="IMJ50"/>
      <c r="IMK50"/>
      <c r="IML50"/>
      <c r="IMM50"/>
      <c r="IMN50"/>
      <c r="IMO50"/>
      <c r="IMP50"/>
      <c r="IMQ50"/>
      <c r="IMR50"/>
      <c r="IMS50"/>
      <c r="IMT50"/>
      <c r="IMU50"/>
      <c r="IMV50"/>
      <c r="IMW50"/>
      <c r="IMX50"/>
      <c r="IMY50"/>
      <c r="IMZ50"/>
      <c r="INA50"/>
      <c r="INB50"/>
      <c r="INC50"/>
      <c r="IND50"/>
      <c r="INE50"/>
      <c r="INF50"/>
      <c r="ING50"/>
      <c r="INH50"/>
      <c r="INI50"/>
      <c r="INJ50"/>
      <c r="INK50"/>
      <c r="INL50"/>
      <c r="INM50"/>
      <c r="INN50"/>
      <c r="INO50"/>
      <c r="INP50"/>
      <c r="INQ50"/>
      <c r="INR50"/>
      <c r="INS50"/>
      <c r="INT50"/>
      <c r="INU50"/>
      <c r="INV50"/>
      <c r="INW50"/>
      <c r="INX50"/>
      <c r="INY50"/>
      <c r="INZ50"/>
      <c r="IOA50"/>
      <c r="IOB50"/>
      <c r="IOC50"/>
      <c r="IOD50"/>
      <c r="IOE50"/>
      <c r="IOF50"/>
      <c r="IOG50"/>
      <c r="IOH50"/>
      <c r="IOI50"/>
      <c r="IOJ50"/>
      <c r="IOK50"/>
      <c r="IOL50"/>
      <c r="IOM50"/>
      <c r="ION50"/>
      <c r="IOO50"/>
      <c r="IOP50"/>
      <c r="IOQ50"/>
      <c r="IOR50"/>
      <c r="IOS50"/>
      <c r="IOT50"/>
      <c r="IOU50"/>
      <c r="IOV50"/>
      <c r="IOW50"/>
      <c r="IOX50"/>
      <c r="IOY50"/>
      <c r="IOZ50"/>
      <c r="IPA50"/>
      <c r="IPB50"/>
      <c r="IPC50"/>
      <c r="IPD50"/>
      <c r="IPE50"/>
      <c r="IPF50"/>
      <c r="IPG50"/>
      <c r="IPH50"/>
      <c r="IPI50"/>
      <c r="IPJ50"/>
      <c r="IPK50"/>
      <c r="IPL50"/>
      <c r="IPM50"/>
      <c r="IPN50"/>
      <c r="IPO50"/>
      <c r="IPP50"/>
      <c r="IPQ50"/>
      <c r="IPR50"/>
      <c r="IPS50"/>
      <c r="IPT50"/>
      <c r="IPU50"/>
      <c r="IPV50"/>
      <c r="IPW50"/>
      <c r="IPX50"/>
      <c r="IPY50"/>
      <c r="IPZ50"/>
      <c r="IQA50"/>
      <c r="IQB50"/>
      <c r="IQC50"/>
      <c r="IQD50"/>
      <c r="IQE50"/>
      <c r="IQF50"/>
      <c r="IQG50"/>
      <c r="IQH50"/>
      <c r="IQI50"/>
      <c r="IQJ50"/>
      <c r="IQK50"/>
      <c r="IQL50"/>
      <c r="IQM50"/>
      <c r="IQN50"/>
      <c r="IQO50"/>
      <c r="IQP50"/>
      <c r="IQQ50"/>
      <c r="IQR50"/>
      <c r="IQS50"/>
      <c r="IQT50"/>
      <c r="IQU50"/>
      <c r="IQV50"/>
      <c r="IQW50"/>
      <c r="IQX50"/>
      <c r="IQY50"/>
      <c r="IQZ50"/>
      <c r="IRA50"/>
      <c r="IRB50"/>
      <c r="IRC50"/>
      <c r="IRD50"/>
      <c r="IRE50"/>
      <c r="IRF50"/>
      <c r="IRG50"/>
      <c r="IRH50"/>
      <c r="IRI50"/>
      <c r="IRJ50"/>
      <c r="IRK50"/>
      <c r="IRL50"/>
      <c r="IRM50"/>
      <c r="IRN50"/>
      <c r="IRO50"/>
      <c r="IRP50"/>
      <c r="IRQ50"/>
      <c r="IRR50"/>
      <c r="IRS50"/>
      <c r="IRT50"/>
      <c r="IRU50"/>
      <c r="IRV50"/>
      <c r="IRW50"/>
      <c r="IRX50"/>
      <c r="IRY50"/>
      <c r="IRZ50"/>
      <c r="ISA50"/>
      <c r="ISB50"/>
      <c r="ISC50"/>
      <c r="ISD50"/>
      <c r="ISE50"/>
      <c r="ISF50"/>
      <c r="ISG50"/>
      <c r="ISH50"/>
      <c r="ISI50"/>
      <c r="ISJ50"/>
      <c r="ISK50"/>
      <c r="ISL50"/>
      <c r="ISM50"/>
      <c r="ISN50"/>
      <c r="ISO50"/>
      <c r="ISP50"/>
      <c r="ISQ50"/>
      <c r="ISR50"/>
      <c r="ISS50"/>
      <c r="IST50"/>
      <c r="ISU50"/>
      <c r="ISV50"/>
      <c r="ISW50"/>
      <c r="ISX50"/>
      <c r="ISY50"/>
      <c r="ISZ50"/>
      <c r="ITA50"/>
      <c r="ITB50"/>
      <c r="ITC50"/>
      <c r="ITD50"/>
      <c r="ITE50"/>
      <c r="ITF50"/>
      <c r="ITG50"/>
      <c r="ITH50"/>
      <c r="ITI50"/>
      <c r="ITJ50"/>
      <c r="ITK50"/>
      <c r="ITL50"/>
      <c r="ITM50"/>
      <c r="ITN50"/>
      <c r="ITO50"/>
      <c r="ITP50"/>
      <c r="ITQ50"/>
      <c r="ITR50"/>
      <c r="ITS50"/>
      <c r="ITT50"/>
      <c r="ITU50"/>
      <c r="ITV50"/>
      <c r="ITW50"/>
      <c r="ITX50"/>
      <c r="ITY50"/>
      <c r="ITZ50"/>
      <c r="IUA50"/>
      <c r="IUB50"/>
      <c r="IUC50"/>
      <c r="IUD50"/>
      <c r="IUE50"/>
      <c r="IUF50"/>
      <c r="IUG50"/>
      <c r="IUH50"/>
      <c r="IUI50"/>
      <c r="IUJ50"/>
      <c r="IUK50"/>
      <c r="IUL50"/>
      <c r="IUM50"/>
      <c r="IUN50"/>
      <c r="IUO50"/>
      <c r="IUP50"/>
      <c r="IUQ50"/>
      <c r="IUR50"/>
      <c r="IUS50"/>
      <c r="IUT50"/>
      <c r="IUU50"/>
      <c r="IUV50"/>
      <c r="IUW50"/>
      <c r="IUX50"/>
      <c r="IUY50"/>
      <c r="IUZ50"/>
      <c r="IVA50"/>
      <c r="IVB50"/>
      <c r="IVC50"/>
      <c r="IVD50"/>
      <c r="IVE50"/>
      <c r="IVF50"/>
      <c r="IVG50"/>
      <c r="IVH50"/>
      <c r="IVI50"/>
      <c r="IVJ50"/>
      <c r="IVK50"/>
      <c r="IVL50"/>
      <c r="IVM50"/>
      <c r="IVN50"/>
      <c r="IVO50"/>
      <c r="IVP50"/>
      <c r="IVQ50"/>
      <c r="IVR50"/>
      <c r="IVS50"/>
      <c r="IVT50"/>
      <c r="IVU50"/>
      <c r="IVV50"/>
      <c r="IVW50"/>
      <c r="IVX50"/>
      <c r="IVY50"/>
      <c r="IVZ50"/>
      <c r="IWA50"/>
      <c r="IWB50"/>
      <c r="IWC50"/>
      <c r="IWD50"/>
      <c r="IWE50"/>
      <c r="IWF50"/>
      <c r="IWG50"/>
      <c r="IWH50"/>
      <c r="IWI50"/>
      <c r="IWJ50"/>
      <c r="IWK50"/>
      <c r="IWL50"/>
      <c r="IWM50"/>
      <c r="IWN50"/>
      <c r="IWO50"/>
      <c r="IWP50"/>
      <c r="IWQ50"/>
      <c r="IWR50"/>
      <c r="IWS50"/>
      <c r="IWT50"/>
      <c r="IWU50"/>
      <c r="IWV50"/>
      <c r="IWW50"/>
      <c r="IWX50"/>
      <c r="IWY50"/>
      <c r="IWZ50"/>
      <c r="IXA50"/>
      <c r="IXB50"/>
      <c r="IXC50"/>
      <c r="IXD50"/>
      <c r="IXE50"/>
      <c r="IXF50"/>
      <c r="IXG50"/>
      <c r="IXH50"/>
      <c r="IXI50"/>
      <c r="IXJ50"/>
      <c r="IXK50"/>
      <c r="IXL50"/>
      <c r="IXM50"/>
      <c r="IXN50"/>
      <c r="IXO50"/>
      <c r="IXP50"/>
      <c r="IXQ50"/>
      <c r="IXR50"/>
      <c r="IXS50"/>
      <c r="IXT50"/>
      <c r="IXU50"/>
      <c r="IXV50"/>
      <c r="IXW50"/>
      <c r="IXX50"/>
      <c r="IXY50"/>
      <c r="IXZ50"/>
      <c r="IYA50"/>
      <c r="IYB50"/>
      <c r="IYC50"/>
      <c r="IYD50"/>
      <c r="IYE50"/>
      <c r="IYF50"/>
      <c r="IYG50"/>
      <c r="IYH50"/>
      <c r="IYI50"/>
      <c r="IYJ50"/>
      <c r="IYK50"/>
      <c r="IYL50"/>
      <c r="IYM50"/>
      <c r="IYN50"/>
      <c r="IYO50"/>
      <c r="IYP50"/>
      <c r="IYQ50"/>
      <c r="IYR50"/>
      <c r="IYS50"/>
      <c r="IYT50"/>
      <c r="IYU50"/>
      <c r="IYV50"/>
      <c r="IYW50"/>
      <c r="IYX50"/>
      <c r="IYY50"/>
      <c r="IYZ50"/>
      <c r="IZA50"/>
      <c r="IZB50"/>
      <c r="IZC50"/>
      <c r="IZD50"/>
      <c r="IZE50"/>
      <c r="IZF50"/>
      <c r="IZG50"/>
      <c r="IZH50"/>
      <c r="IZI50"/>
      <c r="IZJ50"/>
      <c r="IZK50"/>
      <c r="IZL50"/>
      <c r="IZM50"/>
      <c r="IZN50"/>
      <c r="IZO50"/>
      <c r="IZP50"/>
      <c r="IZQ50"/>
      <c r="IZR50"/>
      <c r="IZS50"/>
      <c r="IZT50"/>
      <c r="IZU50"/>
      <c r="IZV50"/>
      <c r="IZW50"/>
      <c r="IZX50"/>
      <c r="IZY50"/>
      <c r="IZZ50"/>
      <c r="JAA50"/>
      <c r="JAB50"/>
      <c r="JAC50"/>
      <c r="JAD50"/>
      <c r="JAE50"/>
      <c r="JAF50"/>
      <c r="JAG50"/>
      <c r="JAH50"/>
      <c r="JAI50"/>
      <c r="JAJ50"/>
      <c r="JAK50"/>
      <c r="JAL50"/>
      <c r="JAM50"/>
      <c r="JAN50"/>
      <c r="JAO50"/>
      <c r="JAP50"/>
      <c r="JAQ50"/>
      <c r="JAR50"/>
      <c r="JAS50"/>
      <c r="JAT50"/>
      <c r="JAU50"/>
      <c r="JAV50"/>
      <c r="JAW50"/>
      <c r="JAX50"/>
      <c r="JAY50"/>
      <c r="JAZ50"/>
      <c r="JBA50"/>
      <c r="JBB50"/>
      <c r="JBC50"/>
      <c r="JBD50"/>
      <c r="JBE50"/>
      <c r="JBF50"/>
      <c r="JBG50"/>
      <c r="JBH50"/>
      <c r="JBI50"/>
      <c r="JBJ50"/>
      <c r="JBK50"/>
      <c r="JBL50"/>
      <c r="JBM50"/>
      <c r="JBN50"/>
      <c r="JBO50"/>
      <c r="JBP50"/>
      <c r="JBQ50"/>
      <c r="JBR50"/>
      <c r="JBS50"/>
      <c r="JBT50"/>
      <c r="JBU50"/>
      <c r="JBV50"/>
      <c r="JBW50"/>
      <c r="JBX50"/>
      <c r="JBY50"/>
      <c r="JBZ50"/>
      <c r="JCA50"/>
      <c r="JCB50"/>
      <c r="JCC50"/>
      <c r="JCD50"/>
      <c r="JCE50"/>
      <c r="JCF50"/>
      <c r="JCG50"/>
      <c r="JCH50"/>
      <c r="JCI50"/>
      <c r="JCJ50"/>
      <c r="JCK50"/>
      <c r="JCL50"/>
      <c r="JCM50"/>
      <c r="JCN50"/>
      <c r="JCO50"/>
      <c r="JCP50"/>
      <c r="JCQ50"/>
      <c r="JCR50"/>
      <c r="JCS50"/>
      <c r="JCT50"/>
      <c r="JCU50"/>
      <c r="JCV50"/>
      <c r="JCW50"/>
      <c r="JCX50"/>
      <c r="JCY50"/>
      <c r="JCZ50"/>
      <c r="JDA50"/>
      <c r="JDB50"/>
      <c r="JDC50"/>
      <c r="JDD50"/>
      <c r="JDE50"/>
      <c r="JDF50"/>
      <c r="JDG50"/>
      <c r="JDH50"/>
      <c r="JDI50"/>
      <c r="JDJ50"/>
      <c r="JDK50"/>
      <c r="JDL50"/>
      <c r="JDM50"/>
      <c r="JDN50"/>
      <c r="JDO50"/>
      <c r="JDP50"/>
      <c r="JDQ50"/>
      <c r="JDR50"/>
      <c r="JDS50"/>
      <c r="JDT50"/>
      <c r="JDU50"/>
      <c r="JDV50"/>
      <c r="JDW50"/>
      <c r="JDX50"/>
      <c r="JDY50"/>
      <c r="JDZ50"/>
      <c r="JEA50"/>
      <c r="JEB50"/>
      <c r="JEC50"/>
      <c r="JED50"/>
      <c r="JEE50"/>
      <c r="JEF50"/>
      <c r="JEG50"/>
      <c r="JEH50"/>
      <c r="JEI50"/>
      <c r="JEJ50"/>
      <c r="JEK50"/>
      <c r="JEL50"/>
      <c r="JEM50"/>
      <c r="JEN50"/>
      <c r="JEO50"/>
      <c r="JEP50"/>
      <c r="JEQ50"/>
      <c r="JER50"/>
      <c r="JES50"/>
      <c r="JET50"/>
      <c r="JEU50"/>
      <c r="JEV50"/>
      <c r="JEW50"/>
      <c r="JEX50"/>
      <c r="JEY50"/>
      <c r="JEZ50"/>
      <c r="JFA50"/>
      <c r="JFB50"/>
      <c r="JFC50"/>
      <c r="JFD50"/>
      <c r="JFE50"/>
      <c r="JFF50"/>
      <c r="JFG50"/>
      <c r="JFH50"/>
      <c r="JFI50"/>
      <c r="JFJ50"/>
      <c r="JFK50"/>
      <c r="JFL50"/>
      <c r="JFM50"/>
      <c r="JFN50"/>
      <c r="JFO50"/>
      <c r="JFP50"/>
      <c r="JFQ50"/>
      <c r="JFR50"/>
      <c r="JFS50"/>
      <c r="JFT50"/>
      <c r="JFU50"/>
      <c r="JFV50"/>
      <c r="JFW50"/>
      <c r="JFX50"/>
      <c r="JFY50"/>
      <c r="JFZ50"/>
      <c r="JGA50"/>
      <c r="JGB50"/>
      <c r="JGC50"/>
      <c r="JGD50"/>
      <c r="JGE50"/>
      <c r="JGF50"/>
      <c r="JGG50"/>
      <c r="JGH50"/>
      <c r="JGI50"/>
      <c r="JGJ50"/>
      <c r="JGK50"/>
      <c r="JGL50"/>
      <c r="JGM50"/>
      <c r="JGN50"/>
      <c r="JGO50"/>
      <c r="JGP50"/>
      <c r="JGQ50"/>
      <c r="JGR50"/>
      <c r="JGS50"/>
      <c r="JGT50"/>
      <c r="JGU50"/>
      <c r="JGV50"/>
      <c r="JGW50"/>
      <c r="JGX50"/>
      <c r="JGY50"/>
      <c r="JGZ50"/>
      <c r="JHA50"/>
      <c r="JHB50"/>
      <c r="JHC50"/>
      <c r="JHD50"/>
      <c r="JHE50"/>
      <c r="JHF50"/>
      <c r="JHG50"/>
      <c r="JHH50"/>
      <c r="JHI50"/>
      <c r="JHJ50"/>
      <c r="JHK50"/>
      <c r="JHL50"/>
      <c r="JHM50"/>
      <c r="JHN50"/>
      <c r="JHO50"/>
      <c r="JHP50"/>
      <c r="JHQ50"/>
      <c r="JHR50"/>
      <c r="JHS50"/>
      <c r="JHT50"/>
      <c r="JHU50"/>
      <c r="JHV50"/>
      <c r="JHW50"/>
      <c r="JHX50"/>
      <c r="JHY50"/>
      <c r="JHZ50"/>
      <c r="JIA50"/>
      <c r="JIB50"/>
      <c r="JIC50"/>
      <c r="JID50"/>
      <c r="JIE50"/>
      <c r="JIF50"/>
      <c r="JIG50"/>
      <c r="JIH50"/>
      <c r="JII50"/>
      <c r="JIJ50"/>
      <c r="JIK50"/>
      <c r="JIL50"/>
      <c r="JIM50"/>
      <c r="JIN50"/>
      <c r="JIO50"/>
      <c r="JIP50"/>
      <c r="JIQ50"/>
      <c r="JIR50"/>
      <c r="JIS50"/>
      <c r="JIT50"/>
      <c r="JIU50"/>
      <c r="JIV50"/>
      <c r="JIW50"/>
      <c r="JIX50"/>
      <c r="JIY50"/>
      <c r="JIZ50"/>
      <c r="JJA50"/>
      <c r="JJB50"/>
      <c r="JJC50"/>
      <c r="JJD50"/>
      <c r="JJE50"/>
      <c r="JJF50"/>
      <c r="JJG50"/>
      <c r="JJH50"/>
      <c r="JJI50"/>
      <c r="JJJ50"/>
      <c r="JJK50"/>
      <c r="JJL50"/>
      <c r="JJM50"/>
      <c r="JJN50"/>
      <c r="JJO50"/>
      <c r="JJP50"/>
      <c r="JJQ50"/>
      <c r="JJR50"/>
      <c r="JJS50"/>
      <c r="JJT50"/>
      <c r="JJU50"/>
      <c r="JJV50"/>
      <c r="JJW50"/>
      <c r="JJX50"/>
      <c r="JJY50"/>
      <c r="JJZ50"/>
      <c r="JKA50"/>
      <c r="JKB50"/>
      <c r="JKC50"/>
      <c r="JKD50"/>
      <c r="JKE50"/>
      <c r="JKF50"/>
      <c r="JKG50"/>
      <c r="JKH50"/>
      <c r="JKI50"/>
      <c r="JKJ50"/>
      <c r="JKK50"/>
      <c r="JKL50"/>
      <c r="JKM50"/>
      <c r="JKN50"/>
      <c r="JKO50"/>
      <c r="JKP50"/>
      <c r="JKQ50"/>
      <c r="JKR50"/>
      <c r="JKS50"/>
      <c r="JKT50"/>
      <c r="JKU50"/>
      <c r="JKV50"/>
      <c r="JKW50"/>
      <c r="JKX50"/>
      <c r="JKY50"/>
      <c r="JKZ50"/>
      <c r="JLA50"/>
      <c r="JLB50"/>
      <c r="JLC50"/>
      <c r="JLD50"/>
      <c r="JLE50"/>
      <c r="JLF50"/>
      <c r="JLG50"/>
      <c r="JLH50"/>
      <c r="JLI50"/>
      <c r="JLJ50"/>
      <c r="JLK50"/>
      <c r="JLL50"/>
      <c r="JLM50"/>
      <c r="JLN50"/>
      <c r="JLO50"/>
      <c r="JLP50"/>
      <c r="JLQ50"/>
      <c r="JLR50"/>
      <c r="JLS50"/>
      <c r="JLT50"/>
      <c r="JLU50"/>
      <c r="JLV50"/>
      <c r="JLW50"/>
      <c r="JLX50"/>
      <c r="JLY50"/>
      <c r="JLZ50"/>
      <c r="JMA50"/>
      <c r="JMB50"/>
      <c r="JMC50"/>
      <c r="JMD50"/>
      <c r="JME50"/>
      <c r="JMF50"/>
      <c r="JMG50"/>
      <c r="JMH50"/>
      <c r="JMI50"/>
      <c r="JMJ50"/>
      <c r="JMK50"/>
      <c r="JML50"/>
      <c r="JMM50"/>
      <c r="JMN50"/>
      <c r="JMO50"/>
      <c r="JMP50"/>
      <c r="JMQ50"/>
      <c r="JMR50"/>
      <c r="JMS50"/>
      <c r="JMT50"/>
      <c r="JMU50"/>
      <c r="JMV50"/>
      <c r="JMW50"/>
      <c r="JMX50"/>
      <c r="JMY50"/>
      <c r="JMZ50"/>
      <c r="JNA50"/>
      <c r="JNB50"/>
      <c r="JNC50"/>
      <c r="JND50"/>
      <c r="JNE50"/>
      <c r="JNF50"/>
      <c r="JNG50"/>
      <c r="JNH50"/>
      <c r="JNI50"/>
      <c r="JNJ50"/>
      <c r="JNK50"/>
      <c r="JNL50"/>
      <c r="JNM50"/>
      <c r="JNN50"/>
      <c r="JNO50"/>
      <c r="JNP50"/>
      <c r="JNQ50"/>
      <c r="JNR50"/>
      <c r="JNS50"/>
      <c r="JNT50"/>
      <c r="JNU50"/>
      <c r="JNV50"/>
      <c r="JNW50"/>
      <c r="JNX50"/>
      <c r="JNY50"/>
      <c r="JNZ50"/>
      <c r="JOA50"/>
      <c r="JOB50"/>
      <c r="JOC50"/>
      <c r="JOD50"/>
      <c r="JOE50"/>
      <c r="JOF50"/>
      <c r="JOG50"/>
      <c r="JOH50"/>
      <c r="JOI50"/>
      <c r="JOJ50"/>
      <c r="JOK50"/>
      <c r="JOL50"/>
      <c r="JOM50"/>
      <c r="JON50"/>
      <c r="JOO50"/>
      <c r="JOP50"/>
      <c r="JOQ50"/>
      <c r="JOR50"/>
      <c r="JOS50"/>
      <c r="JOT50"/>
      <c r="JOU50"/>
      <c r="JOV50"/>
      <c r="JOW50"/>
      <c r="JOX50"/>
      <c r="JOY50"/>
      <c r="JOZ50"/>
      <c r="JPA50"/>
      <c r="JPB50"/>
      <c r="JPC50"/>
      <c r="JPD50"/>
      <c r="JPE50"/>
      <c r="JPF50"/>
      <c r="JPG50"/>
      <c r="JPH50"/>
      <c r="JPI50"/>
      <c r="JPJ50"/>
      <c r="JPK50"/>
      <c r="JPL50"/>
      <c r="JPM50"/>
      <c r="JPN50"/>
      <c r="JPO50"/>
      <c r="JPP50"/>
      <c r="JPQ50"/>
      <c r="JPR50"/>
      <c r="JPS50"/>
      <c r="JPT50"/>
      <c r="JPU50"/>
      <c r="JPV50"/>
      <c r="JPW50"/>
      <c r="JPX50"/>
      <c r="JPY50"/>
      <c r="JPZ50"/>
      <c r="JQA50"/>
      <c r="JQB50"/>
      <c r="JQC50"/>
      <c r="JQD50"/>
      <c r="JQE50"/>
      <c r="JQF50"/>
      <c r="JQG50"/>
      <c r="JQH50"/>
      <c r="JQI50"/>
      <c r="JQJ50"/>
      <c r="JQK50"/>
      <c r="JQL50"/>
      <c r="JQM50"/>
      <c r="JQN50"/>
      <c r="JQO50"/>
      <c r="JQP50"/>
      <c r="JQQ50"/>
      <c r="JQR50"/>
      <c r="JQS50"/>
      <c r="JQT50"/>
      <c r="JQU50"/>
      <c r="JQV50"/>
      <c r="JQW50"/>
      <c r="JQX50"/>
      <c r="JQY50"/>
      <c r="JQZ50"/>
      <c r="JRA50"/>
      <c r="JRB50"/>
      <c r="JRC50"/>
      <c r="JRD50"/>
      <c r="JRE50"/>
      <c r="JRF50"/>
      <c r="JRG50"/>
      <c r="JRH50"/>
      <c r="JRI50"/>
      <c r="JRJ50"/>
      <c r="JRK50"/>
      <c r="JRL50"/>
      <c r="JRM50"/>
      <c r="JRN50"/>
      <c r="JRO50"/>
      <c r="JRP50"/>
      <c r="JRQ50"/>
      <c r="JRR50"/>
      <c r="JRS50"/>
      <c r="JRT50"/>
      <c r="JRU50"/>
      <c r="JRV50"/>
      <c r="JRW50"/>
      <c r="JRX50"/>
      <c r="JRY50"/>
      <c r="JRZ50"/>
      <c r="JSA50"/>
      <c r="JSB50"/>
      <c r="JSC50"/>
      <c r="JSD50"/>
      <c r="JSE50"/>
      <c r="JSF50"/>
      <c r="JSG50"/>
      <c r="JSH50"/>
      <c r="JSI50"/>
      <c r="JSJ50"/>
      <c r="JSK50"/>
      <c r="JSL50"/>
      <c r="JSM50"/>
      <c r="JSN50"/>
      <c r="JSO50"/>
      <c r="JSP50"/>
      <c r="JSQ50"/>
      <c r="JSR50"/>
      <c r="JSS50"/>
      <c r="JST50"/>
      <c r="JSU50"/>
      <c r="JSV50"/>
      <c r="JSW50"/>
      <c r="JSX50"/>
      <c r="JSY50"/>
      <c r="JSZ50"/>
      <c r="JTA50"/>
      <c r="JTB50"/>
      <c r="JTC50"/>
      <c r="JTD50"/>
      <c r="JTE50"/>
      <c r="JTF50"/>
      <c r="JTG50"/>
      <c r="JTH50"/>
      <c r="JTI50"/>
      <c r="JTJ50"/>
      <c r="JTK50"/>
      <c r="JTL50"/>
      <c r="JTM50"/>
      <c r="JTN50"/>
      <c r="JTO50"/>
      <c r="JTP50"/>
      <c r="JTQ50"/>
      <c r="JTR50"/>
      <c r="JTS50"/>
      <c r="JTT50"/>
      <c r="JTU50"/>
      <c r="JTV50"/>
      <c r="JTW50"/>
      <c r="JTX50"/>
      <c r="JTY50"/>
      <c r="JTZ50"/>
      <c r="JUA50"/>
      <c r="JUB50"/>
      <c r="JUC50"/>
      <c r="JUD50"/>
      <c r="JUE50"/>
      <c r="JUF50"/>
      <c r="JUG50"/>
      <c r="JUH50"/>
      <c r="JUI50"/>
      <c r="JUJ50"/>
      <c r="JUK50"/>
      <c r="JUL50"/>
      <c r="JUM50"/>
      <c r="JUN50"/>
      <c r="JUO50"/>
      <c r="JUP50"/>
      <c r="JUQ50"/>
      <c r="JUR50"/>
      <c r="JUS50"/>
      <c r="JUT50"/>
      <c r="JUU50"/>
      <c r="JUV50"/>
      <c r="JUW50"/>
      <c r="JUX50"/>
      <c r="JUY50"/>
      <c r="JUZ50"/>
      <c r="JVA50"/>
      <c r="JVB50"/>
      <c r="JVC50"/>
      <c r="JVD50"/>
      <c r="JVE50"/>
      <c r="JVF50"/>
      <c r="JVG50"/>
      <c r="JVH50"/>
      <c r="JVI50"/>
      <c r="JVJ50"/>
      <c r="JVK50"/>
      <c r="JVL50"/>
      <c r="JVM50"/>
      <c r="JVN50"/>
      <c r="JVO50"/>
      <c r="JVP50"/>
      <c r="JVQ50"/>
      <c r="JVR50"/>
      <c r="JVS50"/>
      <c r="JVT50"/>
      <c r="JVU50"/>
      <c r="JVV50"/>
      <c r="JVW50"/>
      <c r="JVX50"/>
      <c r="JVY50"/>
      <c r="JVZ50"/>
      <c r="JWA50"/>
      <c r="JWB50"/>
      <c r="JWC50"/>
      <c r="JWD50"/>
      <c r="JWE50"/>
      <c r="JWF50"/>
      <c r="JWG50"/>
      <c r="JWH50"/>
      <c r="JWI50"/>
      <c r="JWJ50"/>
      <c r="JWK50"/>
      <c r="JWL50"/>
      <c r="JWM50"/>
      <c r="JWN50"/>
      <c r="JWO50"/>
      <c r="JWP50"/>
      <c r="JWQ50"/>
      <c r="JWR50"/>
      <c r="JWS50"/>
      <c r="JWT50"/>
      <c r="JWU50"/>
      <c r="JWV50"/>
      <c r="JWW50"/>
      <c r="JWX50"/>
      <c r="JWY50"/>
      <c r="JWZ50"/>
      <c r="JXA50"/>
      <c r="JXB50"/>
      <c r="JXC50"/>
      <c r="JXD50"/>
      <c r="JXE50"/>
      <c r="JXF50"/>
      <c r="JXG50"/>
      <c r="JXH50"/>
      <c r="JXI50"/>
      <c r="JXJ50"/>
      <c r="JXK50"/>
      <c r="JXL50"/>
      <c r="JXM50"/>
      <c r="JXN50"/>
      <c r="JXO50"/>
      <c r="JXP50"/>
      <c r="JXQ50"/>
      <c r="JXR50"/>
      <c r="JXS50"/>
      <c r="JXT50"/>
      <c r="JXU50"/>
      <c r="JXV50"/>
      <c r="JXW50"/>
      <c r="JXX50"/>
      <c r="JXY50"/>
      <c r="JXZ50"/>
      <c r="JYA50"/>
      <c r="JYB50"/>
      <c r="JYC50"/>
      <c r="JYD50"/>
      <c r="JYE50"/>
      <c r="JYF50"/>
      <c r="JYG50"/>
      <c r="JYH50"/>
      <c r="JYI50"/>
      <c r="JYJ50"/>
      <c r="JYK50"/>
      <c r="JYL50"/>
      <c r="JYM50"/>
      <c r="JYN50"/>
      <c r="JYO50"/>
      <c r="JYP50"/>
      <c r="JYQ50"/>
      <c r="JYR50"/>
      <c r="JYS50"/>
      <c r="JYT50"/>
      <c r="JYU50"/>
      <c r="JYV50"/>
      <c r="JYW50"/>
      <c r="JYX50"/>
      <c r="JYY50"/>
      <c r="JYZ50"/>
      <c r="JZA50"/>
      <c r="JZB50"/>
      <c r="JZC50"/>
      <c r="JZD50"/>
      <c r="JZE50"/>
      <c r="JZF50"/>
      <c r="JZG50"/>
      <c r="JZH50"/>
      <c r="JZI50"/>
      <c r="JZJ50"/>
      <c r="JZK50"/>
      <c r="JZL50"/>
      <c r="JZM50"/>
      <c r="JZN50"/>
      <c r="JZO50"/>
      <c r="JZP50"/>
      <c r="JZQ50"/>
      <c r="JZR50"/>
      <c r="JZS50"/>
      <c r="JZT50"/>
      <c r="JZU50"/>
      <c r="JZV50"/>
      <c r="JZW50"/>
      <c r="JZX50"/>
      <c r="JZY50"/>
      <c r="JZZ50"/>
      <c r="KAA50"/>
      <c r="KAB50"/>
      <c r="KAC50"/>
      <c r="KAD50"/>
      <c r="KAE50"/>
      <c r="KAF50"/>
      <c r="KAG50"/>
      <c r="KAH50"/>
      <c r="KAI50"/>
      <c r="KAJ50"/>
      <c r="KAK50"/>
      <c r="KAL50"/>
      <c r="KAM50"/>
      <c r="KAN50"/>
      <c r="KAO50"/>
      <c r="KAP50"/>
      <c r="KAQ50"/>
      <c r="KAR50"/>
      <c r="KAS50"/>
      <c r="KAT50"/>
      <c r="KAU50"/>
      <c r="KAV50"/>
      <c r="KAW50"/>
      <c r="KAX50"/>
      <c r="KAY50"/>
      <c r="KAZ50"/>
      <c r="KBA50"/>
      <c r="KBB50"/>
      <c r="KBC50"/>
      <c r="KBD50"/>
      <c r="KBE50"/>
      <c r="KBF50"/>
      <c r="KBG50"/>
      <c r="KBH50"/>
      <c r="KBI50"/>
      <c r="KBJ50"/>
      <c r="KBK50"/>
      <c r="KBL50"/>
      <c r="KBM50"/>
      <c r="KBN50"/>
      <c r="KBO50"/>
      <c r="KBP50"/>
      <c r="KBQ50"/>
      <c r="KBR50"/>
      <c r="KBS50"/>
      <c r="KBT50"/>
      <c r="KBU50"/>
      <c r="KBV50"/>
      <c r="KBW50"/>
      <c r="KBX50"/>
      <c r="KBY50"/>
      <c r="KBZ50"/>
      <c r="KCA50"/>
      <c r="KCB50"/>
      <c r="KCC50"/>
      <c r="KCD50"/>
      <c r="KCE50"/>
      <c r="KCF50"/>
      <c r="KCG50"/>
      <c r="KCH50"/>
      <c r="KCI50"/>
      <c r="KCJ50"/>
      <c r="KCK50"/>
      <c r="KCL50"/>
      <c r="KCM50"/>
      <c r="KCN50"/>
      <c r="KCO50"/>
      <c r="KCP50"/>
      <c r="KCQ50"/>
      <c r="KCR50"/>
      <c r="KCS50"/>
      <c r="KCT50"/>
      <c r="KCU50"/>
      <c r="KCV50"/>
      <c r="KCW50"/>
      <c r="KCX50"/>
      <c r="KCY50"/>
      <c r="KCZ50"/>
      <c r="KDA50"/>
      <c r="KDB50"/>
      <c r="KDC50"/>
      <c r="KDD50"/>
      <c r="KDE50"/>
      <c r="KDF50"/>
      <c r="KDG50"/>
      <c r="KDH50"/>
      <c r="KDI50"/>
      <c r="KDJ50"/>
      <c r="KDK50"/>
      <c r="KDL50"/>
      <c r="KDM50"/>
      <c r="KDN50"/>
      <c r="KDO50"/>
      <c r="KDP50"/>
      <c r="KDQ50"/>
      <c r="KDR50"/>
      <c r="KDS50"/>
      <c r="KDT50"/>
      <c r="KDU50"/>
      <c r="KDV50"/>
      <c r="KDW50"/>
      <c r="KDX50"/>
      <c r="KDY50"/>
      <c r="KDZ50"/>
      <c r="KEA50"/>
      <c r="KEB50"/>
      <c r="KEC50"/>
      <c r="KED50"/>
      <c r="KEE50"/>
      <c r="KEF50"/>
      <c r="KEG50"/>
      <c r="KEH50"/>
      <c r="KEI50"/>
      <c r="KEJ50"/>
      <c r="KEK50"/>
      <c r="KEL50"/>
      <c r="KEM50"/>
      <c r="KEN50"/>
      <c r="KEO50"/>
      <c r="KEP50"/>
      <c r="KEQ50"/>
      <c r="KER50"/>
      <c r="KES50"/>
      <c r="KET50"/>
      <c r="KEU50"/>
      <c r="KEV50"/>
      <c r="KEW50"/>
      <c r="KEX50"/>
      <c r="KEY50"/>
      <c r="KEZ50"/>
      <c r="KFA50"/>
      <c r="KFB50"/>
      <c r="KFC50"/>
      <c r="KFD50"/>
      <c r="KFE50"/>
      <c r="KFF50"/>
      <c r="KFG50"/>
      <c r="KFH50"/>
      <c r="KFI50"/>
      <c r="KFJ50"/>
      <c r="KFK50"/>
      <c r="KFL50"/>
      <c r="KFM50"/>
      <c r="KFN50"/>
      <c r="KFO50"/>
      <c r="KFP50"/>
      <c r="KFQ50"/>
      <c r="KFR50"/>
      <c r="KFS50"/>
      <c r="KFT50"/>
      <c r="KFU50"/>
      <c r="KFV50"/>
      <c r="KFW50"/>
      <c r="KFX50"/>
      <c r="KFY50"/>
      <c r="KFZ50"/>
      <c r="KGA50"/>
      <c r="KGB50"/>
      <c r="KGC50"/>
      <c r="KGD50"/>
      <c r="KGE50"/>
      <c r="KGF50"/>
      <c r="KGG50"/>
      <c r="KGH50"/>
      <c r="KGI50"/>
      <c r="KGJ50"/>
      <c r="KGK50"/>
      <c r="KGL50"/>
      <c r="KGM50"/>
      <c r="KGN50"/>
      <c r="KGO50"/>
      <c r="KGP50"/>
      <c r="KGQ50"/>
      <c r="KGR50"/>
      <c r="KGS50"/>
      <c r="KGT50"/>
      <c r="KGU50"/>
      <c r="KGV50"/>
      <c r="KGW50"/>
      <c r="KGX50"/>
      <c r="KGY50"/>
      <c r="KGZ50"/>
      <c r="KHA50"/>
      <c r="KHB50"/>
      <c r="KHC50"/>
      <c r="KHD50"/>
      <c r="KHE50"/>
      <c r="KHF50"/>
      <c r="KHG50"/>
      <c r="KHH50"/>
      <c r="KHI50"/>
      <c r="KHJ50"/>
      <c r="KHK50"/>
      <c r="KHL50"/>
      <c r="KHM50"/>
      <c r="KHN50"/>
      <c r="KHO50"/>
      <c r="KHP50"/>
      <c r="KHQ50"/>
      <c r="KHR50"/>
      <c r="KHS50"/>
      <c r="KHT50"/>
      <c r="KHU50"/>
      <c r="KHV50"/>
      <c r="KHW50"/>
      <c r="KHX50"/>
      <c r="KHY50"/>
      <c r="KHZ50"/>
      <c r="KIA50"/>
      <c r="KIB50"/>
      <c r="KIC50"/>
      <c r="KID50"/>
      <c r="KIE50"/>
      <c r="KIF50"/>
      <c r="KIG50"/>
      <c r="KIH50"/>
      <c r="KII50"/>
      <c r="KIJ50"/>
      <c r="KIK50"/>
      <c r="KIL50"/>
      <c r="KIM50"/>
      <c r="KIN50"/>
      <c r="KIO50"/>
      <c r="KIP50"/>
      <c r="KIQ50"/>
      <c r="KIR50"/>
      <c r="KIS50"/>
      <c r="KIT50"/>
      <c r="KIU50"/>
      <c r="KIV50"/>
      <c r="KIW50"/>
      <c r="KIX50"/>
      <c r="KIY50"/>
      <c r="KIZ50"/>
      <c r="KJA50"/>
      <c r="KJB50"/>
      <c r="KJC50"/>
      <c r="KJD50"/>
      <c r="KJE50"/>
      <c r="KJF50"/>
      <c r="KJG50"/>
      <c r="KJH50"/>
      <c r="KJI50"/>
      <c r="KJJ50"/>
      <c r="KJK50"/>
      <c r="KJL50"/>
      <c r="KJM50"/>
      <c r="KJN50"/>
      <c r="KJO50"/>
      <c r="KJP50"/>
      <c r="KJQ50"/>
      <c r="KJR50"/>
      <c r="KJS50"/>
      <c r="KJT50"/>
      <c r="KJU50"/>
      <c r="KJV50"/>
      <c r="KJW50"/>
      <c r="KJX50"/>
      <c r="KJY50"/>
      <c r="KJZ50"/>
      <c r="KKA50"/>
      <c r="KKB50"/>
      <c r="KKC50"/>
      <c r="KKD50"/>
      <c r="KKE50"/>
      <c r="KKF50"/>
      <c r="KKG50"/>
      <c r="KKH50"/>
      <c r="KKI50"/>
      <c r="KKJ50"/>
      <c r="KKK50"/>
      <c r="KKL50"/>
      <c r="KKM50"/>
      <c r="KKN50"/>
      <c r="KKO50"/>
      <c r="KKP50"/>
      <c r="KKQ50"/>
      <c r="KKR50"/>
      <c r="KKS50"/>
      <c r="KKT50"/>
      <c r="KKU50"/>
      <c r="KKV50"/>
      <c r="KKW50"/>
      <c r="KKX50"/>
      <c r="KKY50"/>
      <c r="KKZ50"/>
      <c r="KLA50"/>
      <c r="KLB50"/>
      <c r="KLC50"/>
      <c r="KLD50"/>
      <c r="KLE50"/>
      <c r="KLF50"/>
      <c r="KLG50"/>
      <c r="KLH50"/>
      <c r="KLI50"/>
      <c r="KLJ50"/>
      <c r="KLK50"/>
      <c r="KLL50"/>
      <c r="KLM50"/>
      <c r="KLN50"/>
      <c r="KLO50"/>
      <c r="KLP50"/>
      <c r="KLQ50"/>
      <c r="KLR50"/>
      <c r="KLS50"/>
      <c r="KLT50"/>
      <c r="KLU50"/>
      <c r="KLV50"/>
      <c r="KLW50"/>
      <c r="KLX50"/>
      <c r="KLY50"/>
      <c r="KLZ50"/>
      <c r="KMA50"/>
      <c r="KMB50"/>
      <c r="KMC50"/>
      <c r="KMD50"/>
      <c r="KME50"/>
      <c r="KMF50"/>
      <c r="KMG50"/>
      <c r="KMH50"/>
      <c r="KMI50"/>
      <c r="KMJ50"/>
      <c r="KMK50"/>
      <c r="KML50"/>
      <c r="KMM50"/>
      <c r="KMN50"/>
      <c r="KMO50"/>
      <c r="KMP50"/>
      <c r="KMQ50"/>
      <c r="KMR50"/>
      <c r="KMS50"/>
      <c r="KMT50"/>
      <c r="KMU50"/>
      <c r="KMV50"/>
      <c r="KMW50"/>
      <c r="KMX50"/>
      <c r="KMY50"/>
      <c r="KMZ50"/>
      <c r="KNA50"/>
      <c r="KNB50"/>
      <c r="KNC50"/>
      <c r="KND50"/>
      <c r="KNE50"/>
      <c r="KNF50"/>
      <c r="KNG50"/>
      <c r="KNH50"/>
      <c r="KNI50"/>
      <c r="KNJ50"/>
      <c r="KNK50"/>
      <c r="KNL50"/>
      <c r="KNM50"/>
      <c r="KNN50"/>
      <c r="KNO50"/>
      <c r="KNP50"/>
      <c r="KNQ50"/>
      <c r="KNR50"/>
      <c r="KNS50"/>
      <c r="KNT50"/>
      <c r="KNU50"/>
      <c r="KNV50"/>
      <c r="KNW50"/>
      <c r="KNX50"/>
      <c r="KNY50"/>
      <c r="KNZ50"/>
      <c r="KOA50"/>
      <c r="KOB50"/>
      <c r="KOC50"/>
      <c r="KOD50"/>
      <c r="KOE50"/>
      <c r="KOF50"/>
      <c r="KOG50"/>
      <c r="KOH50"/>
      <c r="KOI50"/>
      <c r="KOJ50"/>
      <c r="KOK50"/>
      <c r="KOL50"/>
      <c r="KOM50"/>
      <c r="KON50"/>
      <c r="KOO50"/>
      <c r="KOP50"/>
      <c r="KOQ50"/>
      <c r="KOR50"/>
      <c r="KOS50"/>
      <c r="KOT50"/>
      <c r="KOU50"/>
      <c r="KOV50"/>
      <c r="KOW50"/>
      <c r="KOX50"/>
      <c r="KOY50"/>
      <c r="KOZ50"/>
      <c r="KPA50"/>
      <c r="KPB50"/>
      <c r="KPC50"/>
      <c r="KPD50"/>
      <c r="KPE50"/>
      <c r="KPF50"/>
      <c r="KPG50"/>
      <c r="KPH50"/>
      <c r="KPI50"/>
      <c r="KPJ50"/>
      <c r="KPK50"/>
      <c r="KPL50"/>
      <c r="KPM50"/>
      <c r="KPN50"/>
      <c r="KPO50"/>
      <c r="KPP50"/>
      <c r="KPQ50"/>
      <c r="KPR50"/>
      <c r="KPS50"/>
      <c r="KPT50"/>
      <c r="KPU50"/>
      <c r="KPV50"/>
      <c r="KPW50"/>
      <c r="KPX50"/>
      <c r="KPY50"/>
      <c r="KPZ50"/>
      <c r="KQA50"/>
      <c r="KQB50"/>
      <c r="KQC50"/>
      <c r="KQD50"/>
      <c r="KQE50"/>
      <c r="KQF50"/>
      <c r="KQG50"/>
      <c r="KQH50"/>
      <c r="KQI50"/>
      <c r="KQJ50"/>
      <c r="KQK50"/>
      <c r="KQL50"/>
      <c r="KQM50"/>
      <c r="KQN50"/>
      <c r="KQO50"/>
      <c r="KQP50"/>
      <c r="KQQ50"/>
      <c r="KQR50"/>
      <c r="KQS50"/>
      <c r="KQT50"/>
      <c r="KQU50"/>
      <c r="KQV50"/>
      <c r="KQW50"/>
      <c r="KQX50"/>
      <c r="KQY50"/>
      <c r="KQZ50"/>
      <c r="KRA50"/>
      <c r="KRB50"/>
      <c r="KRC50"/>
      <c r="KRD50"/>
      <c r="KRE50"/>
      <c r="KRF50"/>
      <c r="KRG50"/>
      <c r="KRH50"/>
      <c r="KRI50"/>
      <c r="KRJ50"/>
      <c r="KRK50"/>
      <c r="KRL50"/>
      <c r="KRM50"/>
      <c r="KRN50"/>
      <c r="KRO50"/>
      <c r="KRP50"/>
      <c r="KRQ50"/>
      <c r="KRR50"/>
      <c r="KRS50"/>
      <c r="KRT50"/>
      <c r="KRU50"/>
      <c r="KRV50"/>
      <c r="KRW50"/>
      <c r="KRX50"/>
      <c r="KRY50"/>
      <c r="KRZ50"/>
      <c r="KSA50"/>
      <c r="KSB50"/>
      <c r="KSC50"/>
      <c r="KSD50"/>
      <c r="KSE50"/>
      <c r="KSF50"/>
      <c r="KSG50"/>
      <c r="KSH50"/>
      <c r="KSI50"/>
      <c r="KSJ50"/>
      <c r="KSK50"/>
      <c r="KSL50"/>
      <c r="KSM50"/>
      <c r="KSN50"/>
      <c r="KSO50"/>
      <c r="KSP50"/>
      <c r="KSQ50"/>
      <c r="KSR50"/>
      <c r="KSS50"/>
      <c r="KST50"/>
      <c r="KSU50"/>
      <c r="KSV50"/>
      <c r="KSW50"/>
      <c r="KSX50"/>
      <c r="KSY50"/>
      <c r="KSZ50"/>
      <c r="KTA50"/>
      <c r="KTB50"/>
      <c r="KTC50"/>
      <c r="KTD50"/>
      <c r="KTE50"/>
      <c r="KTF50"/>
      <c r="KTG50"/>
      <c r="KTH50"/>
      <c r="KTI50"/>
      <c r="KTJ50"/>
      <c r="KTK50"/>
      <c r="KTL50"/>
      <c r="KTM50"/>
      <c r="KTN50"/>
      <c r="KTO50"/>
      <c r="KTP50"/>
      <c r="KTQ50"/>
      <c r="KTR50"/>
      <c r="KTS50"/>
      <c r="KTT50"/>
      <c r="KTU50"/>
      <c r="KTV50"/>
      <c r="KTW50"/>
      <c r="KTX50"/>
      <c r="KTY50"/>
      <c r="KTZ50"/>
      <c r="KUA50"/>
      <c r="KUB50"/>
      <c r="KUC50"/>
      <c r="KUD50"/>
      <c r="KUE50"/>
      <c r="KUF50"/>
      <c r="KUG50"/>
      <c r="KUH50"/>
      <c r="KUI50"/>
      <c r="KUJ50"/>
      <c r="KUK50"/>
      <c r="KUL50"/>
      <c r="KUM50"/>
      <c r="KUN50"/>
      <c r="KUO50"/>
      <c r="KUP50"/>
      <c r="KUQ50"/>
      <c r="KUR50"/>
      <c r="KUS50"/>
      <c r="KUT50"/>
      <c r="KUU50"/>
      <c r="KUV50"/>
      <c r="KUW50"/>
      <c r="KUX50"/>
      <c r="KUY50"/>
      <c r="KUZ50"/>
      <c r="KVA50"/>
      <c r="KVB50"/>
      <c r="KVC50"/>
      <c r="KVD50"/>
      <c r="KVE50"/>
      <c r="KVF50"/>
      <c r="KVG50"/>
      <c r="KVH50"/>
      <c r="KVI50"/>
      <c r="KVJ50"/>
      <c r="KVK50"/>
      <c r="KVL50"/>
      <c r="KVM50"/>
      <c r="KVN50"/>
      <c r="KVO50"/>
      <c r="KVP50"/>
      <c r="KVQ50"/>
      <c r="KVR50"/>
      <c r="KVS50"/>
      <c r="KVT50"/>
      <c r="KVU50"/>
      <c r="KVV50"/>
      <c r="KVW50"/>
      <c r="KVX50"/>
      <c r="KVY50"/>
      <c r="KVZ50"/>
      <c r="KWA50"/>
      <c r="KWB50"/>
      <c r="KWC50"/>
      <c r="KWD50"/>
      <c r="KWE50"/>
      <c r="KWF50"/>
      <c r="KWG50"/>
      <c r="KWH50"/>
      <c r="KWI50"/>
      <c r="KWJ50"/>
      <c r="KWK50"/>
      <c r="KWL50"/>
      <c r="KWM50"/>
      <c r="KWN50"/>
      <c r="KWO50"/>
      <c r="KWP50"/>
      <c r="KWQ50"/>
      <c r="KWR50"/>
      <c r="KWS50"/>
      <c r="KWT50"/>
      <c r="KWU50"/>
      <c r="KWV50"/>
      <c r="KWW50"/>
      <c r="KWX50"/>
      <c r="KWY50"/>
      <c r="KWZ50"/>
      <c r="KXA50"/>
      <c r="KXB50"/>
      <c r="KXC50"/>
      <c r="KXD50"/>
      <c r="KXE50"/>
      <c r="KXF50"/>
      <c r="KXG50"/>
      <c r="KXH50"/>
      <c r="KXI50"/>
      <c r="KXJ50"/>
      <c r="KXK50"/>
      <c r="KXL50"/>
      <c r="KXM50"/>
      <c r="KXN50"/>
      <c r="KXO50"/>
      <c r="KXP50"/>
      <c r="KXQ50"/>
      <c r="KXR50"/>
      <c r="KXS50"/>
      <c r="KXT50"/>
      <c r="KXU50"/>
      <c r="KXV50"/>
      <c r="KXW50"/>
      <c r="KXX50"/>
      <c r="KXY50"/>
      <c r="KXZ50"/>
      <c r="KYA50"/>
      <c r="KYB50"/>
      <c r="KYC50"/>
      <c r="KYD50"/>
      <c r="KYE50"/>
      <c r="KYF50"/>
      <c r="KYG50"/>
      <c r="KYH50"/>
      <c r="KYI50"/>
      <c r="KYJ50"/>
      <c r="KYK50"/>
      <c r="KYL50"/>
      <c r="KYM50"/>
      <c r="KYN50"/>
      <c r="KYO50"/>
      <c r="KYP50"/>
      <c r="KYQ50"/>
      <c r="KYR50"/>
      <c r="KYS50"/>
      <c r="KYT50"/>
      <c r="KYU50"/>
      <c r="KYV50"/>
      <c r="KYW50"/>
      <c r="KYX50"/>
      <c r="KYY50"/>
      <c r="KYZ50"/>
      <c r="KZA50"/>
      <c r="KZB50"/>
      <c r="KZC50"/>
      <c r="KZD50"/>
      <c r="KZE50"/>
      <c r="KZF50"/>
      <c r="KZG50"/>
      <c r="KZH50"/>
      <c r="KZI50"/>
      <c r="KZJ50"/>
      <c r="KZK50"/>
      <c r="KZL50"/>
      <c r="KZM50"/>
      <c r="KZN50"/>
      <c r="KZO50"/>
      <c r="KZP50"/>
      <c r="KZQ50"/>
      <c r="KZR50"/>
      <c r="KZS50"/>
      <c r="KZT50"/>
      <c r="KZU50"/>
      <c r="KZV50"/>
      <c r="KZW50"/>
      <c r="KZX50"/>
      <c r="KZY50"/>
      <c r="KZZ50"/>
      <c r="LAA50"/>
      <c r="LAB50"/>
      <c r="LAC50"/>
      <c r="LAD50"/>
      <c r="LAE50"/>
      <c r="LAF50"/>
      <c r="LAG50"/>
      <c r="LAH50"/>
      <c r="LAI50"/>
      <c r="LAJ50"/>
      <c r="LAK50"/>
      <c r="LAL50"/>
      <c r="LAM50"/>
      <c r="LAN50"/>
      <c r="LAO50"/>
      <c r="LAP50"/>
      <c r="LAQ50"/>
      <c r="LAR50"/>
      <c r="LAS50"/>
      <c r="LAT50"/>
      <c r="LAU50"/>
      <c r="LAV50"/>
      <c r="LAW50"/>
      <c r="LAX50"/>
      <c r="LAY50"/>
      <c r="LAZ50"/>
      <c r="LBA50"/>
      <c r="LBB50"/>
      <c r="LBC50"/>
      <c r="LBD50"/>
      <c r="LBE50"/>
      <c r="LBF50"/>
      <c r="LBG50"/>
      <c r="LBH50"/>
      <c r="LBI50"/>
      <c r="LBJ50"/>
      <c r="LBK50"/>
      <c r="LBL50"/>
      <c r="LBM50"/>
      <c r="LBN50"/>
      <c r="LBO50"/>
      <c r="LBP50"/>
      <c r="LBQ50"/>
      <c r="LBR50"/>
      <c r="LBS50"/>
      <c r="LBT50"/>
      <c r="LBU50"/>
      <c r="LBV50"/>
      <c r="LBW50"/>
      <c r="LBX50"/>
      <c r="LBY50"/>
      <c r="LBZ50"/>
      <c r="LCA50"/>
      <c r="LCB50"/>
      <c r="LCC50"/>
      <c r="LCD50"/>
      <c r="LCE50"/>
      <c r="LCF50"/>
      <c r="LCG50"/>
      <c r="LCH50"/>
      <c r="LCI50"/>
      <c r="LCJ50"/>
      <c r="LCK50"/>
      <c r="LCL50"/>
      <c r="LCM50"/>
      <c r="LCN50"/>
      <c r="LCO50"/>
      <c r="LCP50"/>
      <c r="LCQ50"/>
      <c r="LCR50"/>
      <c r="LCS50"/>
      <c r="LCT50"/>
      <c r="LCU50"/>
      <c r="LCV50"/>
      <c r="LCW50"/>
      <c r="LCX50"/>
      <c r="LCY50"/>
      <c r="LCZ50"/>
      <c r="LDA50"/>
      <c r="LDB50"/>
      <c r="LDC50"/>
      <c r="LDD50"/>
      <c r="LDE50"/>
      <c r="LDF50"/>
      <c r="LDG50"/>
      <c r="LDH50"/>
      <c r="LDI50"/>
      <c r="LDJ50"/>
      <c r="LDK50"/>
      <c r="LDL50"/>
      <c r="LDM50"/>
      <c r="LDN50"/>
      <c r="LDO50"/>
      <c r="LDP50"/>
      <c r="LDQ50"/>
      <c r="LDR50"/>
      <c r="LDS50"/>
      <c r="LDT50"/>
      <c r="LDU50"/>
      <c r="LDV50"/>
      <c r="LDW50"/>
      <c r="LDX50"/>
      <c r="LDY50"/>
      <c r="LDZ50"/>
      <c r="LEA50"/>
      <c r="LEB50"/>
      <c r="LEC50"/>
      <c r="LED50"/>
      <c r="LEE50"/>
      <c r="LEF50"/>
      <c r="LEG50"/>
      <c r="LEH50"/>
      <c r="LEI50"/>
      <c r="LEJ50"/>
      <c r="LEK50"/>
      <c r="LEL50"/>
      <c r="LEM50"/>
      <c r="LEN50"/>
      <c r="LEO50"/>
      <c r="LEP50"/>
      <c r="LEQ50"/>
      <c r="LER50"/>
      <c r="LES50"/>
      <c r="LET50"/>
      <c r="LEU50"/>
      <c r="LEV50"/>
      <c r="LEW50"/>
      <c r="LEX50"/>
      <c r="LEY50"/>
      <c r="LEZ50"/>
      <c r="LFA50"/>
      <c r="LFB50"/>
      <c r="LFC50"/>
      <c r="LFD50"/>
      <c r="LFE50"/>
      <c r="LFF50"/>
      <c r="LFG50"/>
      <c r="LFH50"/>
      <c r="LFI50"/>
      <c r="LFJ50"/>
      <c r="LFK50"/>
      <c r="LFL50"/>
      <c r="LFM50"/>
      <c r="LFN50"/>
      <c r="LFO50"/>
      <c r="LFP50"/>
      <c r="LFQ50"/>
      <c r="LFR50"/>
      <c r="LFS50"/>
      <c r="LFT50"/>
      <c r="LFU50"/>
      <c r="LFV50"/>
      <c r="LFW50"/>
      <c r="LFX50"/>
      <c r="LFY50"/>
      <c r="LFZ50"/>
      <c r="LGA50"/>
      <c r="LGB50"/>
      <c r="LGC50"/>
      <c r="LGD50"/>
      <c r="LGE50"/>
      <c r="LGF50"/>
      <c r="LGG50"/>
      <c r="LGH50"/>
      <c r="LGI50"/>
      <c r="LGJ50"/>
      <c r="LGK50"/>
      <c r="LGL50"/>
      <c r="LGM50"/>
      <c r="LGN50"/>
      <c r="LGO50"/>
      <c r="LGP50"/>
      <c r="LGQ50"/>
      <c r="LGR50"/>
      <c r="LGS50"/>
      <c r="LGT50"/>
      <c r="LGU50"/>
      <c r="LGV50"/>
      <c r="LGW50"/>
      <c r="LGX50"/>
      <c r="LGY50"/>
      <c r="LGZ50"/>
      <c r="LHA50"/>
      <c r="LHB50"/>
      <c r="LHC50"/>
      <c r="LHD50"/>
      <c r="LHE50"/>
      <c r="LHF50"/>
      <c r="LHG50"/>
      <c r="LHH50"/>
      <c r="LHI50"/>
      <c r="LHJ50"/>
      <c r="LHK50"/>
      <c r="LHL50"/>
      <c r="LHM50"/>
      <c r="LHN50"/>
      <c r="LHO50"/>
      <c r="LHP50"/>
      <c r="LHQ50"/>
      <c r="LHR50"/>
      <c r="LHS50"/>
      <c r="LHT50"/>
      <c r="LHU50"/>
      <c r="LHV50"/>
      <c r="LHW50"/>
      <c r="LHX50"/>
      <c r="LHY50"/>
      <c r="LHZ50"/>
      <c r="LIA50"/>
      <c r="LIB50"/>
      <c r="LIC50"/>
      <c r="LID50"/>
      <c r="LIE50"/>
      <c r="LIF50"/>
      <c r="LIG50"/>
      <c r="LIH50"/>
      <c r="LII50"/>
      <c r="LIJ50"/>
      <c r="LIK50"/>
      <c r="LIL50"/>
      <c r="LIM50"/>
      <c r="LIN50"/>
      <c r="LIO50"/>
      <c r="LIP50"/>
      <c r="LIQ50"/>
      <c r="LIR50"/>
      <c r="LIS50"/>
      <c r="LIT50"/>
      <c r="LIU50"/>
      <c r="LIV50"/>
      <c r="LIW50"/>
      <c r="LIX50"/>
      <c r="LIY50"/>
      <c r="LIZ50"/>
      <c r="LJA50"/>
      <c r="LJB50"/>
      <c r="LJC50"/>
      <c r="LJD50"/>
      <c r="LJE50"/>
      <c r="LJF50"/>
      <c r="LJG50"/>
      <c r="LJH50"/>
      <c r="LJI50"/>
      <c r="LJJ50"/>
      <c r="LJK50"/>
      <c r="LJL50"/>
      <c r="LJM50"/>
      <c r="LJN50"/>
      <c r="LJO50"/>
      <c r="LJP50"/>
      <c r="LJQ50"/>
      <c r="LJR50"/>
      <c r="LJS50"/>
      <c r="LJT50"/>
      <c r="LJU50"/>
      <c r="LJV50"/>
      <c r="LJW50"/>
      <c r="LJX50"/>
      <c r="LJY50"/>
      <c r="LJZ50"/>
      <c r="LKA50"/>
      <c r="LKB50"/>
      <c r="LKC50"/>
      <c r="LKD50"/>
      <c r="LKE50"/>
      <c r="LKF50"/>
      <c r="LKG50"/>
      <c r="LKH50"/>
      <c r="LKI50"/>
      <c r="LKJ50"/>
      <c r="LKK50"/>
      <c r="LKL50"/>
      <c r="LKM50"/>
      <c r="LKN50"/>
      <c r="LKO50"/>
      <c r="LKP50"/>
      <c r="LKQ50"/>
      <c r="LKR50"/>
      <c r="LKS50"/>
      <c r="LKT50"/>
      <c r="LKU50"/>
      <c r="LKV50"/>
      <c r="LKW50"/>
      <c r="LKX50"/>
      <c r="LKY50"/>
      <c r="LKZ50"/>
      <c r="LLA50"/>
      <c r="LLB50"/>
      <c r="LLC50"/>
      <c r="LLD50"/>
      <c r="LLE50"/>
      <c r="LLF50"/>
      <c r="LLG50"/>
      <c r="LLH50"/>
      <c r="LLI50"/>
      <c r="LLJ50"/>
      <c r="LLK50"/>
      <c r="LLL50"/>
      <c r="LLM50"/>
      <c r="LLN50"/>
      <c r="LLO50"/>
      <c r="LLP50"/>
      <c r="LLQ50"/>
      <c r="LLR50"/>
      <c r="LLS50"/>
      <c r="LLT50"/>
      <c r="LLU50"/>
      <c r="LLV50"/>
      <c r="LLW50"/>
      <c r="LLX50"/>
      <c r="LLY50"/>
      <c r="LLZ50"/>
      <c r="LMA50"/>
      <c r="LMB50"/>
      <c r="LMC50"/>
      <c r="LMD50"/>
      <c r="LME50"/>
      <c r="LMF50"/>
      <c r="LMG50"/>
      <c r="LMH50"/>
      <c r="LMI50"/>
      <c r="LMJ50"/>
      <c r="LMK50"/>
      <c r="LML50"/>
      <c r="LMM50"/>
      <c r="LMN50"/>
      <c r="LMO50"/>
      <c r="LMP50"/>
      <c r="LMQ50"/>
      <c r="LMR50"/>
      <c r="LMS50"/>
      <c r="LMT50"/>
      <c r="LMU50"/>
      <c r="LMV50"/>
      <c r="LMW50"/>
      <c r="LMX50"/>
      <c r="LMY50"/>
      <c r="LMZ50"/>
      <c r="LNA50"/>
      <c r="LNB50"/>
      <c r="LNC50"/>
      <c r="LND50"/>
      <c r="LNE50"/>
      <c r="LNF50"/>
      <c r="LNG50"/>
      <c r="LNH50"/>
      <c r="LNI50"/>
      <c r="LNJ50"/>
      <c r="LNK50"/>
      <c r="LNL50"/>
      <c r="LNM50"/>
      <c r="LNN50"/>
      <c r="LNO50"/>
      <c r="LNP50"/>
      <c r="LNQ50"/>
      <c r="LNR50"/>
      <c r="LNS50"/>
      <c r="LNT50"/>
      <c r="LNU50"/>
      <c r="LNV50"/>
      <c r="LNW50"/>
      <c r="LNX50"/>
      <c r="LNY50"/>
      <c r="LNZ50"/>
      <c r="LOA50"/>
      <c r="LOB50"/>
      <c r="LOC50"/>
      <c r="LOD50"/>
      <c r="LOE50"/>
      <c r="LOF50"/>
      <c r="LOG50"/>
      <c r="LOH50"/>
      <c r="LOI50"/>
      <c r="LOJ50"/>
      <c r="LOK50"/>
      <c r="LOL50"/>
      <c r="LOM50"/>
      <c r="LON50"/>
      <c r="LOO50"/>
      <c r="LOP50"/>
      <c r="LOQ50"/>
      <c r="LOR50"/>
      <c r="LOS50"/>
      <c r="LOT50"/>
      <c r="LOU50"/>
      <c r="LOV50"/>
      <c r="LOW50"/>
      <c r="LOX50"/>
      <c r="LOY50"/>
      <c r="LOZ50"/>
      <c r="LPA50"/>
      <c r="LPB50"/>
      <c r="LPC50"/>
      <c r="LPD50"/>
      <c r="LPE50"/>
      <c r="LPF50"/>
      <c r="LPG50"/>
      <c r="LPH50"/>
      <c r="LPI50"/>
      <c r="LPJ50"/>
      <c r="LPK50"/>
      <c r="LPL50"/>
      <c r="LPM50"/>
      <c r="LPN50"/>
      <c r="LPO50"/>
      <c r="LPP50"/>
      <c r="LPQ50"/>
      <c r="LPR50"/>
      <c r="LPS50"/>
      <c r="LPT50"/>
      <c r="LPU50"/>
      <c r="LPV50"/>
      <c r="LPW50"/>
      <c r="LPX50"/>
      <c r="LPY50"/>
      <c r="LPZ50"/>
      <c r="LQA50"/>
      <c r="LQB50"/>
      <c r="LQC50"/>
      <c r="LQD50"/>
      <c r="LQE50"/>
      <c r="LQF50"/>
      <c r="LQG50"/>
      <c r="LQH50"/>
      <c r="LQI50"/>
      <c r="LQJ50"/>
      <c r="LQK50"/>
      <c r="LQL50"/>
      <c r="LQM50"/>
      <c r="LQN50"/>
      <c r="LQO50"/>
      <c r="LQP50"/>
      <c r="LQQ50"/>
      <c r="LQR50"/>
      <c r="LQS50"/>
      <c r="LQT50"/>
      <c r="LQU50"/>
      <c r="LQV50"/>
      <c r="LQW50"/>
      <c r="LQX50"/>
      <c r="LQY50"/>
      <c r="LQZ50"/>
      <c r="LRA50"/>
      <c r="LRB50"/>
      <c r="LRC50"/>
      <c r="LRD50"/>
      <c r="LRE50"/>
      <c r="LRF50"/>
      <c r="LRG50"/>
      <c r="LRH50"/>
      <c r="LRI50"/>
      <c r="LRJ50"/>
      <c r="LRK50"/>
      <c r="LRL50"/>
      <c r="LRM50"/>
      <c r="LRN50"/>
      <c r="LRO50"/>
      <c r="LRP50"/>
      <c r="LRQ50"/>
      <c r="LRR50"/>
      <c r="LRS50"/>
      <c r="LRT50"/>
      <c r="LRU50"/>
      <c r="LRV50"/>
      <c r="LRW50"/>
      <c r="LRX50"/>
      <c r="LRY50"/>
      <c r="LRZ50"/>
      <c r="LSA50"/>
      <c r="LSB50"/>
      <c r="LSC50"/>
      <c r="LSD50"/>
      <c r="LSE50"/>
      <c r="LSF50"/>
      <c r="LSG50"/>
      <c r="LSH50"/>
      <c r="LSI50"/>
      <c r="LSJ50"/>
      <c r="LSK50"/>
      <c r="LSL50"/>
      <c r="LSM50"/>
      <c r="LSN50"/>
      <c r="LSO50"/>
      <c r="LSP50"/>
      <c r="LSQ50"/>
      <c r="LSR50"/>
      <c r="LSS50"/>
      <c r="LST50"/>
      <c r="LSU50"/>
      <c r="LSV50"/>
      <c r="LSW50"/>
      <c r="LSX50"/>
      <c r="LSY50"/>
      <c r="LSZ50"/>
      <c r="LTA50"/>
      <c r="LTB50"/>
      <c r="LTC50"/>
      <c r="LTD50"/>
      <c r="LTE50"/>
      <c r="LTF50"/>
      <c r="LTG50"/>
      <c r="LTH50"/>
      <c r="LTI50"/>
      <c r="LTJ50"/>
      <c r="LTK50"/>
      <c r="LTL50"/>
      <c r="LTM50"/>
      <c r="LTN50"/>
      <c r="LTO50"/>
      <c r="LTP50"/>
      <c r="LTQ50"/>
      <c r="LTR50"/>
      <c r="LTS50"/>
      <c r="LTT50"/>
      <c r="LTU50"/>
      <c r="LTV50"/>
      <c r="LTW50"/>
      <c r="LTX50"/>
      <c r="LTY50"/>
      <c r="LTZ50"/>
      <c r="LUA50"/>
      <c r="LUB50"/>
      <c r="LUC50"/>
      <c r="LUD50"/>
      <c r="LUE50"/>
      <c r="LUF50"/>
      <c r="LUG50"/>
      <c r="LUH50"/>
      <c r="LUI50"/>
      <c r="LUJ50"/>
      <c r="LUK50"/>
      <c r="LUL50"/>
      <c r="LUM50"/>
      <c r="LUN50"/>
      <c r="LUO50"/>
      <c r="LUP50"/>
      <c r="LUQ50"/>
      <c r="LUR50"/>
      <c r="LUS50"/>
      <c r="LUT50"/>
      <c r="LUU50"/>
      <c r="LUV50"/>
      <c r="LUW50"/>
      <c r="LUX50"/>
      <c r="LUY50"/>
      <c r="LUZ50"/>
      <c r="LVA50"/>
      <c r="LVB50"/>
      <c r="LVC50"/>
      <c r="LVD50"/>
      <c r="LVE50"/>
      <c r="LVF50"/>
      <c r="LVG50"/>
      <c r="LVH50"/>
      <c r="LVI50"/>
      <c r="LVJ50"/>
      <c r="LVK50"/>
      <c r="LVL50"/>
      <c r="LVM50"/>
      <c r="LVN50"/>
      <c r="LVO50"/>
      <c r="LVP50"/>
      <c r="LVQ50"/>
      <c r="LVR50"/>
      <c r="LVS50"/>
      <c r="LVT50"/>
      <c r="LVU50"/>
      <c r="LVV50"/>
      <c r="LVW50"/>
      <c r="LVX50"/>
      <c r="LVY50"/>
      <c r="LVZ50"/>
      <c r="LWA50"/>
      <c r="LWB50"/>
      <c r="LWC50"/>
      <c r="LWD50"/>
      <c r="LWE50"/>
      <c r="LWF50"/>
      <c r="LWG50"/>
      <c r="LWH50"/>
      <c r="LWI50"/>
      <c r="LWJ50"/>
      <c r="LWK50"/>
      <c r="LWL50"/>
      <c r="LWM50"/>
      <c r="LWN50"/>
      <c r="LWO50"/>
      <c r="LWP50"/>
      <c r="LWQ50"/>
      <c r="LWR50"/>
      <c r="LWS50"/>
      <c r="LWT50"/>
      <c r="LWU50"/>
      <c r="LWV50"/>
      <c r="LWW50"/>
      <c r="LWX50"/>
      <c r="LWY50"/>
      <c r="LWZ50"/>
      <c r="LXA50"/>
      <c r="LXB50"/>
      <c r="LXC50"/>
      <c r="LXD50"/>
      <c r="LXE50"/>
      <c r="LXF50"/>
      <c r="LXG50"/>
      <c r="LXH50"/>
      <c r="LXI50"/>
      <c r="LXJ50"/>
      <c r="LXK50"/>
      <c r="LXL50"/>
      <c r="LXM50"/>
      <c r="LXN50"/>
      <c r="LXO50"/>
      <c r="LXP50"/>
      <c r="LXQ50"/>
      <c r="LXR50"/>
      <c r="LXS50"/>
      <c r="LXT50"/>
      <c r="LXU50"/>
      <c r="LXV50"/>
      <c r="LXW50"/>
      <c r="LXX50"/>
      <c r="LXY50"/>
      <c r="LXZ50"/>
      <c r="LYA50"/>
      <c r="LYB50"/>
      <c r="LYC50"/>
      <c r="LYD50"/>
      <c r="LYE50"/>
      <c r="LYF50"/>
      <c r="LYG50"/>
      <c r="LYH50"/>
      <c r="LYI50"/>
      <c r="LYJ50"/>
      <c r="LYK50"/>
      <c r="LYL50"/>
      <c r="LYM50"/>
      <c r="LYN50"/>
      <c r="LYO50"/>
      <c r="LYP50"/>
      <c r="LYQ50"/>
      <c r="LYR50"/>
      <c r="LYS50"/>
      <c r="LYT50"/>
      <c r="LYU50"/>
      <c r="LYV50"/>
      <c r="LYW50"/>
      <c r="LYX50"/>
      <c r="LYY50"/>
      <c r="LYZ50"/>
      <c r="LZA50"/>
      <c r="LZB50"/>
      <c r="LZC50"/>
      <c r="LZD50"/>
      <c r="LZE50"/>
      <c r="LZF50"/>
      <c r="LZG50"/>
      <c r="LZH50"/>
      <c r="LZI50"/>
      <c r="LZJ50"/>
      <c r="LZK50"/>
      <c r="LZL50"/>
      <c r="LZM50"/>
      <c r="LZN50"/>
      <c r="LZO50"/>
      <c r="LZP50"/>
      <c r="LZQ50"/>
      <c r="LZR50"/>
      <c r="LZS50"/>
      <c r="LZT50"/>
      <c r="LZU50"/>
      <c r="LZV50"/>
      <c r="LZW50"/>
      <c r="LZX50"/>
      <c r="LZY50"/>
      <c r="LZZ50"/>
      <c r="MAA50"/>
      <c r="MAB50"/>
      <c r="MAC50"/>
      <c r="MAD50"/>
      <c r="MAE50"/>
      <c r="MAF50"/>
      <c r="MAG50"/>
      <c r="MAH50"/>
      <c r="MAI50"/>
      <c r="MAJ50"/>
      <c r="MAK50"/>
      <c r="MAL50"/>
      <c r="MAM50"/>
      <c r="MAN50"/>
      <c r="MAO50"/>
      <c r="MAP50"/>
      <c r="MAQ50"/>
      <c r="MAR50"/>
      <c r="MAS50"/>
      <c r="MAT50"/>
      <c r="MAU50"/>
      <c r="MAV50"/>
      <c r="MAW50"/>
      <c r="MAX50"/>
      <c r="MAY50"/>
      <c r="MAZ50"/>
      <c r="MBA50"/>
      <c r="MBB50"/>
      <c r="MBC50"/>
      <c r="MBD50"/>
      <c r="MBE50"/>
      <c r="MBF50"/>
      <c r="MBG50"/>
      <c r="MBH50"/>
      <c r="MBI50"/>
      <c r="MBJ50"/>
      <c r="MBK50"/>
      <c r="MBL50"/>
      <c r="MBM50"/>
      <c r="MBN50"/>
      <c r="MBO50"/>
      <c r="MBP50"/>
      <c r="MBQ50"/>
      <c r="MBR50"/>
      <c r="MBS50"/>
      <c r="MBT50"/>
      <c r="MBU50"/>
      <c r="MBV50"/>
      <c r="MBW50"/>
      <c r="MBX50"/>
      <c r="MBY50"/>
      <c r="MBZ50"/>
      <c r="MCA50"/>
      <c r="MCB50"/>
      <c r="MCC50"/>
      <c r="MCD50"/>
      <c r="MCE50"/>
      <c r="MCF50"/>
      <c r="MCG50"/>
      <c r="MCH50"/>
      <c r="MCI50"/>
      <c r="MCJ50"/>
      <c r="MCK50"/>
      <c r="MCL50"/>
      <c r="MCM50"/>
      <c r="MCN50"/>
      <c r="MCO50"/>
      <c r="MCP50"/>
      <c r="MCQ50"/>
      <c r="MCR50"/>
      <c r="MCS50"/>
      <c r="MCT50"/>
      <c r="MCU50"/>
      <c r="MCV50"/>
      <c r="MCW50"/>
      <c r="MCX50"/>
      <c r="MCY50"/>
      <c r="MCZ50"/>
      <c r="MDA50"/>
      <c r="MDB50"/>
      <c r="MDC50"/>
      <c r="MDD50"/>
      <c r="MDE50"/>
      <c r="MDF50"/>
      <c r="MDG50"/>
      <c r="MDH50"/>
      <c r="MDI50"/>
      <c r="MDJ50"/>
      <c r="MDK50"/>
      <c r="MDL50"/>
      <c r="MDM50"/>
      <c r="MDN50"/>
      <c r="MDO50"/>
      <c r="MDP50"/>
      <c r="MDQ50"/>
      <c r="MDR50"/>
      <c r="MDS50"/>
      <c r="MDT50"/>
      <c r="MDU50"/>
      <c r="MDV50"/>
      <c r="MDW50"/>
      <c r="MDX50"/>
      <c r="MDY50"/>
      <c r="MDZ50"/>
      <c r="MEA50"/>
      <c r="MEB50"/>
      <c r="MEC50"/>
      <c r="MED50"/>
      <c r="MEE50"/>
      <c r="MEF50"/>
      <c r="MEG50"/>
      <c r="MEH50"/>
      <c r="MEI50"/>
      <c r="MEJ50"/>
      <c r="MEK50"/>
      <c r="MEL50"/>
      <c r="MEM50"/>
      <c r="MEN50"/>
      <c r="MEO50"/>
      <c r="MEP50"/>
      <c r="MEQ50"/>
      <c r="MER50"/>
      <c r="MES50"/>
      <c r="MET50"/>
      <c r="MEU50"/>
      <c r="MEV50"/>
      <c r="MEW50"/>
      <c r="MEX50"/>
      <c r="MEY50"/>
      <c r="MEZ50"/>
      <c r="MFA50"/>
      <c r="MFB50"/>
      <c r="MFC50"/>
      <c r="MFD50"/>
      <c r="MFE50"/>
      <c r="MFF50"/>
      <c r="MFG50"/>
      <c r="MFH50"/>
      <c r="MFI50"/>
      <c r="MFJ50"/>
      <c r="MFK50"/>
      <c r="MFL50"/>
      <c r="MFM50"/>
      <c r="MFN50"/>
      <c r="MFO50"/>
      <c r="MFP50"/>
      <c r="MFQ50"/>
      <c r="MFR50"/>
      <c r="MFS50"/>
      <c r="MFT50"/>
      <c r="MFU50"/>
      <c r="MFV50"/>
      <c r="MFW50"/>
      <c r="MFX50"/>
      <c r="MFY50"/>
      <c r="MFZ50"/>
      <c r="MGA50"/>
      <c r="MGB50"/>
      <c r="MGC50"/>
      <c r="MGD50"/>
      <c r="MGE50"/>
      <c r="MGF50"/>
      <c r="MGG50"/>
      <c r="MGH50"/>
      <c r="MGI50"/>
      <c r="MGJ50"/>
      <c r="MGK50"/>
      <c r="MGL50"/>
      <c r="MGM50"/>
      <c r="MGN50"/>
      <c r="MGO50"/>
      <c r="MGP50"/>
      <c r="MGQ50"/>
      <c r="MGR50"/>
      <c r="MGS50"/>
      <c r="MGT50"/>
      <c r="MGU50"/>
      <c r="MGV50"/>
      <c r="MGW50"/>
      <c r="MGX50"/>
      <c r="MGY50"/>
      <c r="MGZ50"/>
      <c r="MHA50"/>
      <c r="MHB50"/>
      <c r="MHC50"/>
      <c r="MHD50"/>
      <c r="MHE50"/>
      <c r="MHF50"/>
      <c r="MHG50"/>
      <c r="MHH50"/>
      <c r="MHI50"/>
      <c r="MHJ50"/>
      <c r="MHK50"/>
      <c r="MHL50"/>
      <c r="MHM50"/>
      <c r="MHN50"/>
      <c r="MHO50"/>
      <c r="MHP50"/>
      <c r="MHQ50"/>
      <c r="MHR50"/>
      <c r="MHS50"/>
      <c r="MHT50"/>
      <c r="MHU50"/>
      <c r="MHV50"/>
      <c r="MHW50"/>
      <c r="MHX50"/>
      <c r="MHY50"/>
      <c r="MHZ50"/>
      <c r="MIA50"/>
      <c r="MIB50"/>
      <c r="MIC50"/>
      <c r="MID50"/>
      <c r="MIE50"/>
      <c r="MIF50"/>
      <c r="MIG50"/>
      <c r="MIH50"/>
      <c r="MII50"/>
      <c r="MIJ50"/>
      <c r="MIK50"/>
      <c r="MIL50"/>
      <c r="MIM50"/>
      <c r="MIN50"/>
      <c r="MIO50"/>
      <c r="MIP50"/>
      <c r="MIQ50"/>
      <c r="MIR50"/>
      <c r="MIS50"/>
      <c r="MIT50"/>
      <c r="MIU50"/>
      <c r="MIV50"/>
      <c r="MIW50"/>
      <c r="MIX50"/>
      <c r="MIY50"/>
      <c r="MIZ50"/>
      <c r="MJA50"/>
      <c r="MJB50"/>
      <c r="MJC50"/>
      <c r="MJD50"/>
      <c r="MJE50"/>
      <c r="MJF50"/>
      <c r="MJG50"/>
      <c r="MJH50"/>
      <c r="MJI50"/>
      <c r="MJJ50"/>
      <c r="MJK50"/>
      <c r="MJL50"/>
      <c r="MJM50"/>
      <c r="MJN50"/>
      <c r="MJO50"/>
      <c r="MJP50"/>
      <c r="MJQ50"/>
      <c r="MJR50"/>
      <c r="MJS50"/>
      <c r="MJT50"/>
      <c r="MJU50"/>
      <c r="MJV50"/>
      <c r="MJW50"/>
      <c r="MJX50"/>
      <c r="MJY50"/>
      <c r="MJZ50"/>
      <c r="MKA50"/>
      <c r="MKB50"/>
      <c r="MKC50"/>
      <c r="MKD50"/>
      <c r="MKE50"/>
      <c r="MKF50"/>
      <c r="MKG50"/>
      <c r="MKH50"/>
      <c r="MKI50"/>
      <c r="MKJ50"/>
      <c r="MKK50"/>
      <c r="MKL50"/>
      <c r="MKM50"/>
      <c r="MKN50"/>
      <c r="MKO50"/>
      <c r="MKP50"/>
      <c r="MKQ50"/>
      <c r="MKR50"/>
      <c r="MKS50"/>
      <c r="MKT50"/>
      <c r="MKU50"/>
      <c r="MKV50"/>
      <c r="MKW50"/>
      <c r="MKX50"/>
      <c r="MKY50"/>
      <c r="MKZ50"/>
      <c r="MLA50"/>
      <c r="MLB50"/>
      <c r="MLC50"/>
      <c r="MLD50"/>
      <c r="MLE50"/>
      <c r="MLF50"/>
      <c r="MLG50"/>
      <c r="MLH50"/>
      <c r="MLI50"/>
      <c r="MLJ50"/>
      <c r="MLK50"/>
      <c r="MLL50"/>
      <c r="MLM50"/>
      <c r="MLN50"/>
      <c r="MLO50"/>
      <c r="MLP50"/>
      <c r="MLQ50"/>
      <c r="MLR50"/>
      <c r="MLS50"/>
      <c r="MLT50"/>
      <c r="MLU50"/>
      <c r="MLV50"/>
      <c r="MLW50"/>
      <c r="MLX50"/>
      <c r="MLY50"/>
      <c r="MLZ50"/>
      <c r="MMA50"/>
      <c r="MMB50"/>
      <c r="MMC50"/>
      <c r="MMD50"/>
      <c r="MME50"/>
      <c r="MMF50"/>
      <c r="MMG50"/>
      <c r="MMH50"/>
      <c r="MMI50"/>
      <c r="MMJ50"/>
      <c r="MMK50"/>
      <c r="MML50"/>
      <c r="MMM50"/>
      <c r="MMN50"/>
      <c r="MMO50"/>
      <c r="MMP50"/>
      <c r="MMQ50"/>
      <c r="MMR50"/>
      <c r="MMS50"/>
      <c r="MMT50"/>
      <c r="MMU50"/>
      <c r="MMV50"/>
      <c r="MMW50"/>
      <c r="MMX50"/>
      <c r="MMY50"/>
      <c r="MMZ50"/>
      <c r="MNA50"/>
      <c r="MNB50"/>
      <c r="MNC50"/>
      <c r="MND50"/>
      <c r="MNE50"/>
      <c r="MNF50"/>
      <c r="MNG50"/>
      <c r="MNH50"/>
      <c r="MNI50"/>
      <c r="MNJ50"/>
      <c r="MNK50"/>
      <c r="MNL50"/>
      <c r="MNM50"/>
      <c r="MNN50"/>
      <c r="MNO50"/>
      <c r="MNP50"/>
      <c r="MNQ50"/>
      <c r="MNR50"/>
      <c r="MNS50"/>
      <c r="MNT50"/>
      <c r="MNU50"/>
      <c r="MNV50"/>
      <c r="MNW50"/>
      <c r="MNX50"/>
      <c r="MNY50"/>
      <c r="MNZ50"/>
      <c r="MOA50"/>
      <c r="MOB50"/>
      <c r="MOC50"/>
      <c r="MOD50"/>
      <c r="MOE50"/>
      <c r="MOF50"/>
      <c r="MOG50"/>
      <c r="MOH50"/>
      <c r="MOI50"/>
      <c r="MOJ50"/>
      <c r="MOK50"/>
      <c r="MOL50"/>
      <c r="MOM50"/>
      <c r="MON50"/>
      <c r="MOO50"/>
      <c r="MOP50"/>
      <c r="MOQ50"/>
      <c r="MOR50"/>
      <c r="MOS50"/>
      <c r="MOT50"/>
      <c r="MOU50"/>
      <c r="MOV50"/>
      <c r="MOW50"/>
      <c r="MOX50"/>
      <c r="MOY50"/>
      <c r="MOZ50"/>
      <c r="MPA50"/>
      <c r="MPB50"/>
      <c r="MPC50"/>
      <c r="MPD50"/>
      <c r="MPE50"/>
      <c r="MPF50"/>
      <c r="MPG50"/>
      <c r="MPH50"/>
      <c r="MPI50"/>
      <c r="MPJ50"/>
      <c r="MPK50"/>
      <c r="MPL50"/>
      <c r="MPM50"/>
      <c r="MPN50"/>
      <c r="MPO50"/>
      <c r="MPP50"/>
      <c r="MPQ50"/>
      <c r="MPR50"/>
      <c r="MPS50"/>
      <c r="MPT50"/>
      <c r="MPU50"/>
      <c r="MPV50"/>
      <c r="MPW50"/>
      <c r="MPX50"/>
      <c r="MPY50"/>
      <c r="MPZ50"/>
      <c r="MQA50"/>
      <c r="MQB50"/>
      <c r="MQC50"/>
      <c r="MQD50"/>
      <c r="MQE50"/>
      <c r="MQF50"/>
      <c r="MQG50"/>
      <c r="MQH50"/>
      <c r="MQI50"/>
      <c r="MQJ50"/>
      <c r="MQK50"/>
      <c r="MQL50"/>
      <c r="MQM50"/>
      <c r="MQN50"/>
      <c r="MQO50"/>
      <c r="MQP50"/>
      <c r="MQQ50"/>
      <c r="MQR50"/>
      <c r="MQS50"/>
      <c r="MQT50"/>
      <c r="MQU50"/>
      <c r="MQV50"/>
      <c r="MQW50"/>
      <c r="MQX50"/>
      <c r="MQY50"/>
      <c r="MQZ50"/>
      <c r="MRA50"/>
      <c r="MRB50"/>
      <c r="MRC50"/>
      <c r="MRD50"/>
      <c r="MRE50"/>
      <c r="MRF50"/>
      <c r="MRG50"/>
      <c r="MRH50"/>
      <c r="MRI50"/>
      <c r="MRJ50"/>
      <c r="MRK50"/>
      <c r="MRL50"/>
      <c r="MRM50"/>
      <c r="MRN50"/>
      <c r="MRO50"/>
      <c r="MRP50"/>
      <c r="MRQ50"/>
      <c r="MRR50"/>
      <c r="MRS50"/>
      <c r="MRT50"/>
      <c r="MRU50"/>
      <c r="MRV50"/>
      <c r="MRW50"/>
      <c r="MRX50"/>
      <c r="MRY50"/>
      <c r="MRZ50"/>
      <c r="MSA50"/>
      <c r="MSB50"/>
      <c r="MSC50"/>
      <c r="MSD50"/>
      <c r="MSE50"/>
      <c r="MSF50"/>
      <c r="MSG50"/>
      <c r="MSH50"/>
      <c r="MSI50"/>
      <c r="MSJ50"/>
      <c r="MSK50"/>
      <c r="MSL50"/>
      <c r="MSM50"/>
      <c r="MSN50"/>
      <c r="MSO50"/>
      <c r="MSP50"/>
      <c r="MSQ50"/>
      <c r="MSR50"/>
      <c r="MSS50"/>
      <c r="MST50"/>
      <c r="MSU50"/>
      <c r="MSV50"/>
      <c r="MSW50"/>
      <c r="MSX50"/>
      <c r="MSY50"/>
      <c r="MSZ50"/>
      <c r="MTA50"/>
      <c r="MTB50"/>
      <c r="MTC50"/>
      <c r="MTD50"/>
      <c r="MTE50"/>
      <c r="MTF50"/>
      <c r="MTG50"/>
      <c r="MTH50"/>
      <c r="MTI50"/>
      <c r="MTJ50"/>
      <c r="MTK50"/>
      <c r="MTL50"/>
      <c r="MTM50"/>
      <c r="MTN50"/>
      <c r="MTO50"/>
      <c r="MTP50"/>
      <c r="MTQ50"/>
      <c r="MTR50"/>
      <c r="MTS50"/>
      <c r="MTT50"/>
      <c r="MTU50"/>
      <c r="MTV50"/>
      <c r="MTW50"/>
      <c r="MTX50"/>
      <c r="MTY50"/>
      <c r="MTZ50"/>
      <c r="MUA50"/>
      <c r="MUB50"/>
      <c r="MUC50"/>
      <c r="MUD50"/>
      <c r="MUE50"/>
      <c r="MUF50"/>
      <c r="MUG50"/>
      <c r="MUH50"/>
      <c r="MUI50"/>
      <c r="MUJ50"/>
      <c r="MUK50"/>
      <c r="MUL50"/>
      <c r="MUM50"/>
      <c r="MUN50"/>
      <c r="MUO50"/>
      <c r="MUP50"/>
      <c r="MUQ50"/>
      <c r="MUR50"/>
      <c r="MUS50"/>
      <c r="MUT50"/>
      <c r="MUU50"/>
      <c r="MUV50"/>
      <c r="MUW50"/>
      <c r="MUX50"/>
      <c r="MUY50"/>
      <c r="MUZ50"/>
      <c r="MVA50"/>
      <c r="MVB50"/>
      <c r="MVC50"/>
      <c r="MVD50"/>
      <c r="MVE50"/>
      <c r="MVF50"/>
      <c r="MVG50"/>
      <c r="MVH50"/>
      <c r="MVI50"/>
      <c r="MVJ50"/>
      <c r="MVK50"/>
      <c r="MVL50"/>
      <c r="MVM50"/>
      <c r="MVN50"/>
      <c r="MVO50"/>
      <c r="MVP50"/>
      <c r="MVQ50"/>
      <c r="MVR50"/>
      <c r="MVS50"/>
      <c r="MVT50"/>
      <c r="MVU50"/>
      <c r="MVV50"/>
      <c r="MVW50"/>
      <c r="MVX50"/>
      <c r="MVY50"/>
      <c r="MVZ50"/>
      <c r="MWA50"/>
      <c r="MWB50"/>
      <c r="MWC50"/>
      <c r="MWD50"/>
      <c r="MWE50"/>
      <c r="MWF50"/>
      <c r="MWG50"/>
      <c r="MWH50"/>
      <c r="MWI50"/>
      <c r="MWJ50"/>
      <c r="MWK50"/>
      <c r="MWL50"/>
      <c r="MWM50"/>
      <c r="MWN50"/>
      <c r="MWO50"/>
      <c r="MWP50"/>
      <c r="MWQ50"/>
      <c r="MWR50"/>
      <c r="MWS50"/>
      <c r="MWT50"/>
      <c r="MWU50"/>
      <c r="MWV50"/>
      <c r="MWW50"/>
      <c r="MWX50"/>
      <c r="MWY50"/>
      <c r="MWZ50"/>
      <c r="MXA50"/>
      <c r="MXB50"/>
      <c r="MXC50"/>
      <c r="MXD50"/>
      <c r="MXE50"/>
      <c r="MXF50"/>
      <c r="MXG50"/>
      <c r="MXH50"/>
      <c r="MXI50"/>
      <c r="MXJ50"/>
      <c r="MXK50"/>
      <c r="MXL50"/>
      <c r="MXM50"/>
      <c r="MXN50"/>
      <c r="MXO50"/>
      <c r="MXP50"/>
      <c r="MXQ50"/>
      <c r="MXR50"/>
      <c r="MXS50"/>
      <c r="MXT50"/>
      <c r="MXU50"/>
      <c r="MXV50"/>
      <c r="MXW50"/>
      <c r="MXX50"/>
      <c r="MXY50"/>
      <c r="MXZ50"/>
      <c r="MYA50"/>
      <c r="MYB50"/>
      <c r="MYC50"/>
      <c r="MYD50"/>
      <c r="MYE50"/>
      <c r="MYF50"/>
      <c r="MYG50"/>
      <c r="MYH50"/>
      <c r="MYI50"/>
      <c r="MYJ50"/>
      <c r="MYK50"/>
      <c r="MYL50"/>
      <c r="MYM50"/>
      <c r="MYN50"/>
      <c r="MYO50"/>
      <c r="MYP50"/>
      <c r="MYQ50"/>
      <c r="MYR50"/>
      <c r="MYS50"/>
      <c r="MYT50"/>
      <c r="MYU50"/>
      <c r="MYV50"/>
      <c r="MYW50"/>
      <c r="MYX50"/>
      <c r="MYY50"/>
      <c r="MYZ50"/>
      <c r="MZA50"/>
      <c r="MZB50"/>
      <c r="MZC50"/>
      <c r="MZD50"/>
      <c r="MZE50"/>
      <c r="MZF50"/>
      <c r="MZG50"/>
      <c r="MZH50"/>
      <c r="MZI50"/>
      <c r="MZJ50"/>
      <c r="MZK50"/>
      <c r="MZL50"/>
      <c r="MZM50"/>
      <c r="MZN50"/>
      <c r="MZO50"/>
      <c r="MZP50"/>
      <c r="MZQ50"/>
      <c r="MZR50"/>
      <c r="MZS50"/>
      <c r="MZT50"/>
      <c r="MZU50"/>
      <c r="MZV50"/>
      <c r="MZW50"/>
      <c r="MZX50"/>
      <c r="MZY50"/>
      <c r="MZZ50"/>
      <c r="NAA50"/>
      <c r="NAB50"/>
      <c r="NAC50"/>
      <c r="NAD50"/>
      <c r="NAE50"/>
      <c r="NAF50"/>
      <c r="NAG50"/>
      <c r="NAH50"/>
      <c r="NAI50"/>
      <c r="NAJ50"/>
      <c r="NAK50"/>
      <c r="NAL50"/>
      <c r="NAM50"/>
      <c r="NAN50"/>
      <c r="NAO50"/>
      <c r="NAP50"/>
      <c r="NAQ50"/>
      <c r="NAR50"/>
      <c r="NAS50"/>
      <c r="NAT50"/>
      <c r="NAU50"/>
      <c r="NAV50"/>
      <c r="NAW50"/>
      <c r="NAX50"/>
      <c r="NAY50"/>
      <c r="NAZ50"/>
      <c r="NBA50"/>
      <c r="NBB50"/>
      <c r="NBC50"/>
      <c r="NBD50"/>
      <c r="NBE50"/>
      <c r="NBF50"/>
      <c r="NBG50"/>
      <c r="NBH50"/>
      <c r="NBI50"/>
      <c r="NBJ50"/>
      <c r="NBK50"/>
      <c r="NBL50"/>
      <c r="NBM50"/>
      <c r="NBN50"/>
      <c r="NBO50"/>
      <c r="NBP50"/>
      <c r="NBQ50"/>
      <c r="NBR50"/>
      <c r="NBS50"/>
      <c r="NBT50"/>
      <c r="NBU50"/>
      <c r="NBV50"/>
      <c r="NBW50"/>
      <c r="NBX50"/>
      <c r="NBY50"/>
      <c r="NBZ50"/>
      <c r="NCA50"/>
      <c r="NCB50"/>
      <c r="NCC50"/>
      <c r="NCD50"/>
      <c r="NCE50"/>
      <c r="NCF50"/>
      <c r="NCG50"/>
      <c r="NCH50"/>
      <c r="NCI50"/>
      <c r="NCJ50"/>
      <c r="NCK50"/>
      <c r="NCL50"/>
      <c r="NCM50"/>
      <c r="NCN50"/>
      <c r="NCO50"/>
      <c r="NCP50"/>
      <c r="NCQ50"/>
      <c r="NCR50"/>
      <c r="NCS50"/>
      <c r="NCT50"/>
      <c r="NCU50"/>
      <c r="NCV50"/>
      <c r="NCW50"/>
      <c r="NCX50"/>
      <c r="NCY50"/>
      <c r="NCZ50"/>
      <c r="NDA50"/>
      <c r="NDB50"/>
      <c r="NDC50"/>
      <c r="NDD50"/>
      <c r="NDE50"/>
      <c r="NDF50"/>
      <c r="NDG50"/>
      <c r="NDH50"/>
      <c r="NDI50"/>
      <c r="NDJ50"/>
      <c r="NDK50"/>
      <c r="NDL50"/>
      <c r="NDM50"/>
      <c r="NDN50"/>
      <c r="NDO50"/>
      <c r="NDP50"/>
      <c r="NDQ50"/>
      <c r="NDR50"/>
      <c r="NDS50"/>
      <c r="NDT50"/>
      <c r="NDU50"/>
      <c r="NDV50"/>
      <c r="NDW50"/>
      <c r="NDX50"/>
      <c r="NDY50"/>
      <c r="NDZ50"/>
      <c r="NEA50"/>
      <c r="NEB50"/>
      <c r="NEC50"/>
      <c r="NED50"/>
      <c r="NEE50"/>
      <c r="NEF50"/>
      <c r="NEG50"/>
      <c r="NEH50"/>
      <c r="NEI50"/>
      <c r="NEJ50"/>
      <c r="NEK50"/>
      <c r="NEL50"/>
      <c r="NEM50"/>
      <c r="NEN50"/>
      <c r="NEO50"/>
      <c r="NEP50"/>
      <c r="NEQ50"/>
      <c r="NER50"/>
      <c r="NES50"/>
      <c r="NET50"/>
      <c r="NEU50"/>
      <c r="NEV50"/>
      <c r="NEW50"/>
      <c r="NEX50"/>
      <c r="NEY50"/>
      <c r="NEZ50"/>
      <c r="NFA50"/>
      <c r="NFB50"/>
      <c r="NFC50"/>
      <c r="NFD50"/>
      <c r="NFE50"/>
      <c r="NFF50"/>
      <c r="NFG50"/>
      <c r="NFH50"/>
      <c r="NFI50"/>
      <c r="NFJ50"/>
      <c r="NFK50"/>
      <c r="NFL50"/>
      <c r="NFM50"/>
      <c r="NFN50"/>
      <c r="NFO50"/>
      <c r="NFP50"/>
      <c r="NFQ50"/>
      <c r="NFR50"/>
      <c r="NFS50"/>
      <c r="NFT50"/>
      <c r="NFU50"/>
      <c r="NFV50"/>
      <c r="NFW50"/>
      <c r="NFX50"/>
      <c r="NFY50"/>
      <c r="NFZ50"/>
      <c r="NGA50"/>
      <c r="NGB50"/>
      <c r="NGC50"/>
      <c r="NGD50"/>
      <c r="NGE50"/>
      <c r="NGF50"/>
      <c r="NGG50"/>
      <c r="NGH50"/>
      <c r="NGI50"/>
      <c r="NGJ50"/>
      <c r="NGK50"/>
      <c r="NGL50"/>
      <c r="NGM50"/>
      <c r="NGN50"/>
      <c r="NGO50"/>
      <c r="NGP50"/>
      <c r="NGQ50"/>
      <c r="NGR50"/>
      <c r="NGS50"/>
      <c r="NGT50"/>
      <c r="NGU50"/>
      <c r="NGV50"/>
      <c r="NGW50"/>
      <c r="NGX50"/>
      <c r="NGY50"/>
      <c r="NGZ50"/>
      <c r="NHA50"/>
      <c r="NHB50"/>
      <c r="NHC50"/>
      <c r="NHD50"/>
      <c r="NHE50"/>
      <c r="NHF50"/>
      <c r="NHG50"/>
      <c r="NHH50"/>
      <c r="NHI50"/>
      <c r="NHJ50"/>
      <c r="NHK50"/>
      <c r="NHL50"/>
      <c r="NHM50"/>
      <c r="NHN50"/>
      <c r="NHO50"/>
      <c r="NHP50"/>
      <c r="NHQ50"/>
      <c r="NHR50"/>
      <c r="NHS50"/>
      <c r="NHT50"/>
      <c r="NHU50"/>
      <c r="NHV50"/>
      <c r="NHW50"/>
      <c r="NHX50"/>
      <c r="NHY50"/>
      <c r="NHZ50"/>
      <c r="NIA50"/>
      <c r="NIB50"/>
      <c r="NIC50"/>
      <c r="NID50"/>
      <c r="NIE50"/>
      <c r="NIF50"/>
      <c r="NIG50"/>
      <c r="NIH50"/>
      <c r="NII50"/>
      <c r="NIJ50"/>
      <c r="NIK50"/>
      <c r="NIL50"/>
      <c r="NIM50"/>
      <c r="NIN50"/>
      <c r="NIO50"/>
      <c r="NIP50"/>
      <c r="NIQ50"/>
      <c r="NIR50"/>
      <c r="NIS50"/>
      <c r="NIT50"/>
      <c r="NIU50"/>
      <c r="NIV50"/>
      <c r="NIW50"/>
      <c r="NIX50"/>
      <c r="NIY50"/>
      <c r="NIZ50"/>
      <c r="NJA50"/>
      <c r="NJB50"/>
      <c r="NJC50"/>
      <c r="NJD50"/>
      <c r="NJE50"/>
      <c r="NJF50"/>
      <c r="NJG50"/>
      <c r="NJH50"/>
      <c r="NJI50"/>
      <c r="NJJ50"/>
      <c r="NJK50"/>
      <c r="NJL50"/>
      <c r="NJM50"/>
      <c r="NJN50"/>
      <c r="NJO50"/>
      <c r="NJP50"/>
      <c r="NJQ50"/>
      <c r="NJR50"/>
      <c r="NJS50"/>
      <c r="NJT50"/>
      <c r="NJU50"/>
      <c r="NJV50"/>
      <c r="NJW50"/>
      <c r="NJX50"/>
      <c r="NJY50"/>
      <c r="NJZ50"/>
      <c r="NKA50"/>
      <c r="NKB50"/>
      <c r="NKC50"/>
      <c r="NKD50"/>
      <c r="NKE50"/>
      <c r="NKF50"/>
      <c r="NKG50"/>
      <c r="NKH50"/>
      <c r="NKI50"/>
      <c r="NKJ50"/>
      <c r="NKK50"/>
      <c r="NKL50"/>
      <c r="NKM50"/>
      <c r="NKN50"/>
      <c r="NKO50"/>
      <c r="NKP50"/>
      <c r="NKQ50"/>
      <c r="NKR50"/>
      <c r="NKS50"/>
      <c r="NKT50"/>
      <c r="NKU50"/>
      <c r="NKV50"/>
      <c r="NKW50"/>
      <c r="NKX50"/>
      <c r="NKY50"/>
      <c r="NKZ50"/>
      <c r="NLA50"/>
      <c r="NLB50"/>
      <c r="NLC50"/>
      <c r="NLD50"/>
      <c r="NLE50"/>
      <c r="NLF50"/>
      <c r="NLG50"/>
      <c r="NLH50"/>
      <c r="NLI50"/>
      <c r="NLJ50"/>
      <c r="NLK50"/>
      <c r="NLL50"/>
      <c r="NLM50"/>
      <c r="NLN50"/>
      <c r="NLO50"/>
      <c r="NLP50"/>
      <c r="NLQ50"/>
      <c r="NLR50"/>
      <c r="NLS50"/>
      <c r="NLT50"/>
      <c r="NLU50"/>
      <c r="NLV50"/>
      <c r="NLW50"/>
      <c r="NLX50"/>
      <c r="NLY50"/>
      <c r="NLZ50"/>
      <c r="NMA50"/>
      <c r="NMB50"/>
      <c r="NMC50"/>
      <c r="NMD50"/>
      <c r="NME50"/>
      <c r="NMF50"/>
      <c r="NMG50"/>
      <c r="NMH50"/>
      <c r="NMI50"/>
      <c r="NMJ50"/>
      <c r="NMK50"/>
      <c r="NML50"/>
      <c r="NMM50"/>
      <c r="NMN50"/>
      <c r="NMO50"/>
      <c r="NMP50"/>
      <c r="NMQ50"/>
      <c r="NMR50"/>
      <c r="NMS50"/>
      <c r="NMT50"/>
      <c r="NMU50"/>
      <c r="NMV50"/>
      <c r="NMW50"/>
      <c r="NMX50"/>
      <c r="NMY50"/>
      <c r="NMZ50"/>
      <c r="NNA50"/>
      <c r="NNB50"/>
      <c r="NNC50"/>
      <c r="NND50"/>
      <c r="NNE50"/>
      <c r="NNF50"/>
      <c r="NNG50"/>
      <c r="NNH50"/>
      <c r="NNI50"/>
      <c r="NNJ50"/>
      <c r="NNK50"/>
      <c r="NNL50"/>
      <c r="NNM50"/>
      <c r="NNN50"/>
      <c r="NNO50"/>
      <c r="NNP50"/>
      <c r="NNQ50"/>
      <c r="NNR50"/>
      <c r="NNS50"/>
      <c r="NNT50"/>
      <c r="NNU50"/>
      <c r="NNV50"/>
      <c r="NNW50"/>
      <c r="NNX50"/>
      <c r="NNY50"/>
      <c r="NNZ50"/>
      <c r="NOA50"/>
      <c r="NOB50"/>
      <c r="NOC50"/>
      <c r="NOD50"/>
      <c r="NOE50"/>
      <c r="NOF50"/>
      <c r="NOG50"/>
      <c r="NOH50"/>
      <c r="NOI50"/>
      <c r="NOJ50"/>
      <c r="NOK50"/>
      <c r="NOL50"/>
      <c r="NOM50"/>
      <c r="NON50"/>
      <c r="NOO50"/>
      <c r="NOP50"/>
      <c r="NOQ50"/>
      <c r="NOR50"/>
      <c r="NOS50"/>
      <c r="NOT50"/>
      <c r="NOU50"/>
      <c r="NOV50"/>
      <c r="NOW50"/>
      <c r="NOX50"/>
      <c r="NOY50"/>
      <c r="NOZ50"/>
      <c r="NPA50"/>
      <c r="NPB50"/>
      <c r="NPC50"/>
      <c r="NPD50"/>
      <c r="NPE50"/>
      <c r="NPF50"/>
      <c r="NPG50"/>
      <c r="NPH50"/>
      <c r="NPI50"/>
      <c r="NPJ50"/>
      <c r="NPK50"/>
      <c r="NPL50"/>
      <c r="NPM50"/>
      <c r="NPN50"/>
      <c r="NPO50"/>
      <c r="NPP50"/>
      <c r="NPQ50"/>
      <c r="NPR50"/>
      <c r="NPS50"/>
      <c r="NPT50"/>
      <c r="NPU50"/>
      <c r="NPV50"/>
      <c r="NPW50"/>
      <c r="NPX50"/>
      <c r="NPY50"/>
      <c r="NPZ50"/>
      <c r="NQA50"/>
      <c r="NQB50"/>
      <c r="NQC50"/>
      <c r="NQD50"/>
      <c r="NQE50"/>
      <c r="NQF50"/>
      <c r="NQG50"/>
      <c r="NQH50"/>
      <c r="NQI50"/>
      <c r="NQJ50"/>
      <c r="NQK50"/>
      <c r="NQL50"/>
      <c r="NQM50"/>
      <c r="NQN50"/>
      <c r="NQO50"/>
      <c r="NQP50"/>
      <c r="NQQ50"/>
      <c r="NQR50"/>
      <c r="NQS50"/>
      <c r="NQT50"/>
      <c r="NQU50"/>
      <c r="NQV50"/>
      <c r="NQW50"/>
      <c r="NQX50"/>
      <c r="NQY50"/>
      <c r="NQZ50"/>
      <c r="NRA50"/>
      <c r="NRB50"/>
      <c r="NRC50"/>
      <c r="NRD50"/>
      <c r="NRE50"/>
      <c r="NRF50"/>
      <c r="NRG50"/>
      <c r="NRH50"/>
      <c r="NRI50"/>
      <c r="NRJ50"/>
      <c r="NRK50"/>
      <c r="NRL50"/>
      <c r="NRM50"/>
      <c r="NRN50"/>
      <c r="NRO50"/>
      <c r="NRP50"/>
      <c r="NRQ50"/>
      <c r="NRR50"/>
      <c r="NRS50"/>
      <c r="NRT50"/>
      <c r="NRU50"/>
      <c r="NRV50"/>
      <c r="NRW50"/>
      <c r="NRX50"/>
      <c r="NRY50"/>
      <c r="NRZ50"/>
      <c r="NSA50"/>
      <c r="NSB50"/>
      <c r="NSC50"/>
      <c r="NSD50"/>
      <c r="NSE50"/>
      <c r="NSF50"/>
      <c r="NSG50"/>
      <c r="NSH50"/>
      <c r="NSI50"/>
      <c r="NSJ50"/>
      <c r="NSK50"/>
      <c r="NSL50"/>
      <c r="NSM50"/>
      <c r="NSN50"/>
      <c r="NSO50"/>
      <c r="NSP50"/>
      <c r="NSQ50"/>
      <c r="NSR50"/>
      <c r="NSS50"/>
      <c r="NST50"/>
      <c r="NSU50"/>
      <c r="NSV50"/>
      <c r="NSW50"/>
      <c r="NSX50"/>
      <c r="NSY50"/>
      <c r="NSZ50"/>
      <c r="NTA50"/>
      <c r="NTB50"/>
      <c r="NTC50"/>
      <c r="NTD50"/>
      <c r="NTE50"/>
      <c r="NTF50"/>
      <c r="NTG50"/>
      <c r="NTH50"/>
      <c r="NTI50"/>
      <c r="NTJ50"/>
      <c r="NTK50"/>
      <c r="NTL50"/>
      <c r="NTM50"/>
      <c r="NTN50"/>
      <c r="NTO50"/>
      <c r="NTP50"/>
      <c r="NTQ50"/>
      <c r="NTR50"/>
      <c r="NTS50"/>
      <c r="NTT50"/>
      <c r="NTU50"/>
      <c r="NTV50"/>
      <c r="NTW50"/>
      <c r="NTX50"/>
      <c r="NTY50"/>
      <c r="NTZ50"/>
      <c r="NUA50"/>
      <c r="NUB50"/>
      <c r="NUC50"/>
      <c r="NUD50"/>
      <c r="NUE50"/>
      <c r="NUF50"/>
      <c r="NUG50"/>
      <c r="NUH50"/>
      <c r="NUI50"/>
      <c r="NUJ50"/>
      <c r="NUK50"/>
      <c r="NUL50"/>
      <c r="NUM50"/>
      <c r="NUN50"/>
      <c r="NUO50"/>
      <c r="NUP50"/>
      <c r="NUQ50"/>
      <c r="NUR50"/>
      <c r="NUS50"/>
      <c r="NUT50"/>
      <c r="NUU50"/>
      <c r="NUV50"/>
      <c r="NUW50"/>
      <c r="NUX50"/>
      <c r="NUY50"/>
      <c r="NUZ50"/>
      <c r="NVA50"/>
      <c r="NVB50"/>
      <c r="NVC50"/>
      <c r="NVD50"/>
      <c r="NVE50"/>
      <c r="NVF50"/>
      <c r="NVG50"/>
      <c r="NVH50"/>
      <c r="NVI50"/>
      <c r="NVJ50"/>
      <c r="NVK50"/>
      <c r="NVL50"/>
      <c r="NVM50"/>
      <c r="NVN50"/>
      <c r="NVO50"/>
      <c r="NVP50"/>
      <c r="NVQ50"/>
      <c r="NVR50"/>
      <c r="NVS50"/>
      <c r="NVT50"/>
      <c r="NVU50"/>
      <c r="NVV50"/>
      <c r="NVW50"/>
      <c r="NVX50"/>
      <c r="NVY50"/>
      <c r="NVZ50"/>
      <c r="NWA50"/>
      <c r="NWB50"/>
      <c r="NWC50"/>
      <c r="NWD50"/>
      <c r="NWE50"/>
      <c r="NWF50"/>
      <c r="NWG50"/>
      <c r="NWH50"/>
      <c r="NWI50"/>
      <c r="NWJ50"/>
      <c r="NWK50"/>
      <c r="NWL50"/>
      <c r="NWM50"/>
      <c r="NWN50"/>
      <c r="NWO50"/>
      <c r="NWP50"/>
      <c r="NWQ50"/>
      <c r="NWR50"/>
      <c r="NWS50"/>
      <c r="NWT50"/>
      <c r="NWU50"/>
      <c r="NWV50"/>
      <c r="NWW50"/>
      <c r="NWX50"/>
      <c r="NWY50"/>
      <c r="NWZ50"/>
      <c r="NXA50"/>
      <c r="NXB50"/>
      <c r="NXC50"/>
      <c r="NXD50"/>
      <c r="NXE50"/>
      <c r="NXF50"/>
      <c r="NXG50"/>
      <c r="NXH50"/>
      <c r="NXI50"/>
      <c r="NXJ50"/>
      <c r="NXK50"/>
      <c r="NXL50"/>
      <c r="NXM50"/>
      <c r="NXN50"/>
      <c r="NXO50"/>
      <c r="NXP50"/>
      <c r="NXQ50"/>
      <c r="NXR50"/>
      <c r="NXS50"/>
      <c r="NXT50"/>
      <c r="NXU50"/>
      <c r="NXV50"/>
      <c r="NXW50"/>
      <c r="NXX50"/>
      <c r="NXY50"/>
      <c r="NXZ50"/>
      <c r="NYA50"/>
      <c r="NYB50"/>
      <c r="NYC50"/>
      <c r="NYD50"/>
      <c r="NYE50"/>
      <c r="NYF50"/>
      <c r="NYG50"/>
      <c r="NYH50"/>
      <c r="NYI50"/>
      <c r="NYJ50"/>
      <c r="NYK50"/>
      <c r="NYL50"/>
      <c r="NYM50"/>
      <c r="NYN50"/>
      <c r="NYO50"/>
      <c r="NYP50"/>
      <c r="NYQ50"/>
      <c r="NYR50"/>
      <c r="NYS50"/>
      <c r="NYT50"/>
      <c r="NYU50"/>
      <c r="NYV50"/>
      <c r="NYW50"/>
      <c r="NYX50"/>
      <c r="NYY50"/>
      <c r="NYZ50"/>
      <c r="NZA50"/>
      <c r="NZB50"/>
      <c r="NZC50"/>
      <c r="NZD50"/>
      <c r="NZE50"/>
      <c r="NZF50"/>
      <c r="NZG50"/>
      <c r="NZH50"/>
      <c r="NZI50"/>
      <c r="NZJ50"/>
      <c r="NZK50"/>
      <c r="NZL50"/>
      <c r="NZM50"/>
      <c r="NZN50"/>
      <c r="NZO50"/>
      <c r="NZP50"/>
      <c r="NZQ50"/>
      <c r="NZR50"/>
      <c r="NZS50"/>
      <c r="NZT50"/>
      <c r="NZU50"/>
      <c r="NZV50"/>
      <c r="NZW50"/>
      <c r="NZX50"/>
      <c r="NZY50"/>
      <c r="NZZ50"/>
      <c r="OAA50"/>
      <c r="OAB50"/>
      <c r="OAC50"/>
      <c r="OAD50"/>
      <c r="OAE50"/>
      <c r="OAF50"/>
      <c r="OAG50"/>
      <c r="OAH50"/>
      <c r="OAI50"/>
      <c r="OAJ50"/>
      <c r="OAK50"/>
      <c r="OAL50"/>
      <c r="OAM50"/>
      <c r="OAN50"/>
      <c r="OAO50"/>
      <c r="OAP50"/>
      <c r="OAQ50"/>
      <c r="OAR50"/>
      <c r="OAS50"/>
      <c r="OAT50"/>
      <c r="OAU50"/>
      <c r="OAV50"/>
      <c r="OAW50"/>
      <c r="OAX50"/>
      <c r="OAY50"/>
      <c r="OAZ50"/>
      <c r="OBA50"/>
      <c r="OBB50"/>
      <c r="OBC50"/>
      <c r="OBD50"/>
      <c r="OBE50"/>
      <c r="OBF50"/>
      <c r="OBG50"/>
      <c r="OBH50"/>
      <c r="OBI50"/>
      <c r="OBJ50"/>
      <c r="OBK50"/>
      <c r="OBL50"/>
      <c r="OBM50"/>
      <c r="OBN50"/>
      <c r="OBO50"/>
      <c r="OBP50"/>
      <c r="OBQ50"/>
      <c r="OBR50"/>
      <c r="OBS50"/>
      <c r="OBT50"/>
      <c r="OBU50"/>
      <c r="OBV50"/>
      <c r="OBW50"/>
      <c r="OBX50"/>
      <c r="OBY50"/>
      <c r="OBZ50"/>
      <c r="OCA50"/>
      <c r="OCB50"/>
      <c r="OCC50"/>
      <c r="OCD50"/>
      <c r="OCE50"/>
      <c r="OCF50"/>
      <c r="OCG50"/>
      <c r="OCH50"/>
      <c r="OCI50"/>
      <c r="OCJ50"/>
      <c r="OCK50"/>
      <c r="OCL50"/>
      <c r="OCM50"/>
      <c r="OCN50"/>
      <c r="OCO50"/>
      <c r="OCP50"/>
      <c r="OCQ50"/>
      <c r="OCR50"/>
      <c r="OCS50"/>
      <c r="OCT50"/>
      <c r="OCU50"/>
      <c r="OCV50"/>
      <c r="OCW50"/>
      <c r="OCX50"/>
      <c r="OCY50"/>
      <c r="OCZ50"/>
      <c r="ODA50"/>
      <c r="ODB50"/>
      <c r="ODC50"/>
      <c r="ODD50"/>
      <c r="ODE50"/>
      <c r="ODF50"/>
      <c r="ODG50"/>
      <c r="ODH50"/>
      <c r="ODI50"/>
      <c r="ODJ50"/>
      <c r="ODK50"/>
      <c r="ODL50"/>
      <c r="ODM50"/>
      <c r="ODN50"/>
      <c r="ODO50"/>
      <c r="ODP50"/>
      <c r="ODQ50"/>
      <c r="ODR50"/>
      <c r="ODS50"/>
      <c r="ODT50"/>
      <c r="ODU50"/>
      <c r="ODV50"/>
      <c r="ODW50"/>
      <c r="ODX50"/>
      <c r="ODY50"/>
      <c r="ODZ50"/>
      <c r="OEA50"/>
      <c r="OEB50"/>
      <c r="OEC50"/>
      <c r="OED50"/>
      <c r="OEE50"/>
      <c r="OEF50"/>
      <c r="OEG50"/>
      <c r="OEH50"/>
      <c r="OEI50"/>
      <c r="OEJ50"/>
      <c r="OEK50"/>
      <c r="OEL50"/>
      <c r="OEM50"/>
      <c r="OEN50"/>
      <c r="OEO50"/>
      <c r="OEP50"/>
      <c r="OEQ50"/>
      <c r="OER50"/>
      <c r="OES50"/>
      <c r="OET50"/>
      <c r="OEU50"/>
      <c r="OEV50"/>
      <c r="OEW50"/>
      <c r="OEX50"/>
      <c r="OEY50"/>
      <c r="OEZ50"/>
      <c r="OFA50"/>
      <c r="OFB50"/>
      <c r="OFC50"/>
      <c r="OFD50"/>
      <c r="OFE50"/>
      <c r="OFF50"/>
      <c r="OFG50"/>
      <c r="OFH50"/>
      <c r="OFI50"/>
      <c r="OFJ50"/>
      <c r="OFK50"/>
      <c r="OFL50"/>
      <c r="OFM50"/>
      <c r="OFN50"/>
      <c r="OFO50"/>
      <c r="OFP50"/>
      <c r="OFQ50"/>
      <c r="OFR50"/>
      <c r="OFS50"/>
      <c r="OFT50"/>
      <c r="OFU50"/>
      <c r="OFV50"/>
      <c r="OFW50"/>
      <c r="OFX50"/>
      <c r="OFY50"/>
      <c r="OFZ50"/>
      <c r="OGA50"/>
      <c r="OGB50"/>
      <c r="OGC50"/>
      <c r="OGD50"/>
      <c r="OGE50"/>
      <c r="OGF50"/>
      <c r="OGG50"/>
      <c r="OGH50"/>
      <c r="OGI50"/>
      <c r="OGJ50"/>
      <c r="OGK50"/>
      <c r="OGL50"/>
      <c r="OGM50"/>
      <c r="OGN50"/>
      <c r="OGO50"/>
      <c r="OGP50"/>
      <c r="OGQ50"/>
      <c r="OGR50"/>
      <c r="OGS50"/>
      <c r="OGT50"/>
      <c r="OGU50"/>
      <c r="OGV50"/>
      <c r="OGW50"/>
      <c r="OGX50"/>
      <c r="OGY50"/>
      <c r="OGZ50"/>
      <c r="OHA50"/>
      <c r="OHB50"/>
      <c r="OHC50"/>
      <c r="OHD50"/>
      <c r="OHE50"/>
      <c r="OHF50"/>
      <c r="OHG50"/>
      <c r="OHH50"/>
      <c r="OHI50"/>
      <c r="OHJ50"/>
      <c r="OHK50"/>
      <c r="OHL50"/>
      <c r="OHM50"/>
      <c r="OHN50"/>
      <c r="OHO50"/>
      <c r="OHP50"/>
      <c r="OHQ50"/>
      <c r="OHR50"/>
      <c r="OHS50"/>
      <c r="OHT50"/>
      <c r="OHU50"/>
      <c r="OHV50"/>
      <c r="OHW50"/>
      <c r="OHX50"/>
      <c r="OHY50"/>
      <c r="OHZ50"/>
      <c r="OIA50"/>
      <c r="OIB50"/>
      <c r="OIC50"/>
      <c r="OID50"/>
      <c r="OIE50"/>
      <c r="OIF50"/>
      <c r="OIG50"/>
      <c r="OIH50"/>
      <c r="OII50"/>
      <c r="OIJ50"/>
      <c r="OIK50"/>
      <c r="OIL50"/>
      <c r="OIM50"/>
      <c r="OIN50"/>
      <c r="OIO50"/>
      <c r="OIP50"/>
      <c r="OIQ50"/>
      <c r="OIR50"/>
      <c r="OIS50"/>
      <c r="OIT50"/>
      <c r="OIU50"/>
      <c r="OIV50"/>
      <c r="OIW50"/>
      <c r="OIX50"/>
      <c r="OIY50"/>
      <c r="OIZ50"/>
      <c r="OJA50"/>
      <c r="OJB50"/>
      <c r="OJC50"/>
      <c r="OJD50"/>
      <c r="OJE50"/>
      <c r="OJF50"/>
      <c r="OJG50"/>
      <c r="OJH50"/>
      <c r="OJI50"/>
      <c r="OJJ50"/>
      <c r="OJK50"/>
      <c r="OJL50"/>
      <c r="OJM50"/>
      <c r="OJN50"/>
      <c r="OJO50"/>
      <c r="OJP50"/>
      <c r="OJQ50"/>
      <c r="OJR50"/>
      <c r="OJS50"/>
      <c r="OJT50"/>
      <c r="OJU50"/>
      <c r="OJV50"/>
      <c r="OJW50"/>
      <c r="OJX50"/>
      <c r="OJY50"/>
      <c r="OJZ50"/>
      <c r="OKA50"/>
      <c r="OKB50"/>
      <c r="OKC50"/>
      <c r="OKD50"/>
      <c r="OKE50"/>
      <c r="OKF50"/>
      <c r="OKG50"/>
      <c r="OKH50"/>
      <c r="OKI50"/>
      <c r="OKJ50"/>
      <c r="OKK50"/>
      <c r="OKL50"/>
      <c r="OKM50"/>
      <c r="OKN50"/>
      <c r="OKO50"/>
      <c r="OKP50"/>
      <c r="OKQ50"/>
      <c r="OKR50"/>
      <c r="OKS50"/>
      <c r="OKT50"/>
      <c r="OKU50"/>
      <c r="OKV50"/>
      <c r="OKW50"/>
      <c r="OKX50"/>
      <c r="OKY50"/>
      <c r="OKZ50"/>
      <c r="OLA50"/>
      <c r="OLB50"/>
      <c r="OLC50"/>
      <c r="OLD50"/>
      <c r="OLE50"/>
      <c r="OLF50"/>
      <c r="OLG50"/>
      <c r="OLH50"/>
      <c r="OLI50"/>
      <c r="OLJ50"/>
      <c r="OLK50"/>
      <c r="OLL50"/>
      <c r="OLM50"/>
      <c r="OLN50"/>
      <c r="OLO50"/>
      <c r="OLP50"/>
      <c r="OLQ50"/>
      <c r="OLR50"/>
      <c r="OLS50"/>
      <c r="OLT50"/>
      <c r="OLU50"/>
      <c r="OLV50"/>
      <c r="OLW50"/>
      <c r="OLX50"/>
      <c r="OLY50"/>
      <c r="OLZ50"/>
      <c r="OMA50"/>
      <c r="OMB50"/>
      <c r="OMC50"/>
      <c r="OMD50"/>
      <c r="OME50"/>
      <c r="OMF50"/>
      <c r="OMG50"/>
      <c r="OMH50"/>
      <c r="OMI50"/>
      <c r="OMJ50"/>
      <c r="OMK50"/>
      <c r="OML50"/>
      <c r="OMM50"/>
      <c r="OMN50"/>
      <c r="OMO50"/>
      <c r="OMP50"/>
      <c r="OMQ50"/>
      <c r="OMR50"/>
      <c r="OMS50"/>
      <c r="OMT50"/>
      <c r="OMU50"/>
      <c r="OMV50"/>
      <c r="OMW50"/>
      <c r="OMX50"/>
      <c r="OMY50"/>
      <c r="OMZ50"/>
      <c r="ONA50"/>
      <c r="ONB50"/>
      <c r="ONC50"/>
      <c r="OND50"/>
      <c r="ONE50"/>
      <c r="ONF50"/>
      <c r="ONG50"/>
      <c r="ONH50"/>
      <c r="ONI50"/>
      <c r="ONJ50"/>
      <c r="ONK50"/>
      <c r="ONL50"/>
      <c r="ONM50"/>
      <c r="ONN50"/>
      <c r="ONO50"/>
      <c r="ONP50"/>
      <c r="ONQ50"/>
      <c r="ONR50"/>
      <c r="ONS50"/>
      <c r="ONT50"/>
      <c r="ONU50"/>
      <c r="ONV50"/>
      <c r="ONW50"/>
      <c r="ONX50"/>
      <c r="ONY50"/>
      <c r="ONZ50"/>
      <c r="OOA50"/>
      <c r="OOB50"/>
      <c r="OOC50"/>
      <c r="OOD50"/>
      <c r="OOE50"/>
      <c r="OOF50"/>
      <c r="OOG50"/>
      <c r="OOH50"/>
      <c r="OOI50"/>
      <c r="OOJ50"/>
      <c r="OOK50"/>
      <c r="OOL50"/>
      <c r="OOM50"/>
      <c r="OON50"/>
      <c r="OOO50"/>
      <c r="OOP50"/>
      <c r="OOQ50"/>
      <c r="OOR50"/>
      <c r="OOS50"/>
      <c r="OOT50"/>
      <c r="OOU50"/>
      <c r="OOV50"/>
      <c r="OOW50"/>
      <c r="OOX50"/>
      <c r="OOY50"/>
      <c r="OOZ50"/>
      <c r="OPA50"/>
      <c r="OPB50"/>
      <c r="OPC50"/>
      <c r="OPD50"/>
      <c r="OPE50"/>
      <c r="OPF50"/>
      <c r="OPG50"/>
      <c r="OPH50"/>
      <c r="OPI50"/>
      <c r="OPJ50"/>
      <c r="OPK50"/>
      <c r="OPL50"/>
      <c r="OPM50"/>
      <c r="OPN50"/>
      <c r="OPO50"/>
      <c r="OPP50"/>
      <c r="OPQ50"/>
      <c r="OPR50"/>
      <c r="OPS50"/>
      <c r="OPT50"/>
      <c r="OPU50"/>
      <c r="OPV50"/>
      <c r="OPW50"/>
      <c r="OPX50"/>
      <c r="OPY50"/>
      <c r="OPZ50"/>
      <c r="OQA50"/>
      <c r="OQB50"/>
      <c r="OQC50"/>
      <c r="OQD50"/>
      <c r="OQE50"/>
      <c r="OQF50"/>
      <c r="OQG50"/>
      <c r="OQH50"/>
      <c r="OQI50"/>
      <c r="OQJ50"/>
      <c r="OQK50"/>
      <c r="OQL50"/>
      <c r="OQM50"/>
      <c r="OQN50"/>
      <c r="OQO50"/>
      <c r="OQP50"/>
      <c r="OQQ50"/>
      <c r="OQR50"/>
      <c r="OQS50"/>
      <c r="OQT50"/>
      <c r="OQU50"/>
      <c r="OQV50"/>
      <c r="OQW50"/>
      <c r="OQX50"/>
      <c r="OQY50"/>
      <c r="OQZ50"/>
      <c r="ORA50"/>
      <c r="ORB50"/>
      <c r="ORC50"/>
      <c r="ORD50"/>
      <c r="ORE50"/>
      <c r="ORF50"/>
      <c r="ORG50"/>
      <c r="ORH50"/>
      <c r="ORI50"/>
      <c r="ORJ50"/>
      <c r="ORK50"/>
      <c r="ORL50"/>
      <c r="ORM50"/>
      <c r="ORN50"/>
      <c r="ORO50"/>
      <c r="ORP50"/>
      <c r="ORQ50"/>
      <c r="ORR50"/>
      <c r="ORS50"/>
      <c r="ORT50"/>
      <c r="ORU50"/>
      <c r="ORV50"/>
      <c r="ORW50"/>
      <c r="ORX50"/>
      <c r="ORY50"/>
      <c r="ORZ50"/>
      <c r="OSA50"/>
      <c r="OSB50"/>
      <c r="OSC50"/>
      <c r="OSD50"/>
      <c r="OSE50"/>
      <c r="OSF50"/>
      <c r="OSG50"/>
      <c r="OSH50"/>
      <c r="OSI50"/>
      <c r="OSJ50"/>
      <c r="OSK50"/>
      <c r="OSL50"/>
      <c r="OSM50"/>
      <c r="OSN50"/>
      <c r="OSO50"/>
      <c r="OSP50"/>
      <c r="OSQ50"/>
      <c r="OSR50"/>
      <c r="OSS50"/>
      <c r="OST50"/>
      <c r="OSU50"/>
      <c r="OSV50"/>
      <c r="OSW50"/>
      <c r="OSX50"/>
      <c r="OSY50"/>
      <c r="OSZ50"/>
      <c r="OTA50"/>
      <c r="OTB50"/>
      <c r="OTC50"/>
      <c r="OTD50"/>
      <c r="OTE50"/>
      <c r="OTF50"/>
      <c r="OTG50"/>
      <c r="OTH50"/>
      <c r="OTI50"/>
      <c r="OTJ50"/>
      <c r="OTK50"/>
      <c r="OTL50"/>
      <c r="OTM50"/>
      <c r="OTN50"/>
      <c r="OTO50"/>
      <c r="OTP50"/>
      <c r="OTQ50"/>
      <c r="OTR50"/>
      <c r="OTS50"/>
      <c r="OTT50"/>
      <c r="OTU50"/>
      <c r="OTV50"/>
      <c r="OTW50"/>
      <c r="OTX50"/>
      <c r="OTY50"/>
      <c r="OTZ50"/>
      <c r="OUA50"/>
      <c r="OUB50"/>
      <c r="OUC50"/>
      <c r="OUD50"/>
      <c r="OUE50"/>
      <c r="OUF50"/>
      <c r="OUG50"/>
      <c r="OUH50"/>
      <c r="OUI50"/>
      <c r="OUJ50"/>
      <c r="OUK50"/>
      <c r="OUL50"/>
      <c r="OUM50"/>
      <c r="OUN50"/>
      <c r="OUO50"/>
      <c r="OUP50"/>
      <c r="OUQ50"/>
      <c r="OUR50"/>
      <c r="OUS50"/>
      <c r="OUT50"/>
      <c r="OUU50"/>
      <c r="OUV50"/>
      <c r="OUW50"/>
      <c r="OUX50"/>
      <c r="OUY50"/>
      <c r="OUZ50"/>
      <c r="OVA50"/>
      <c r="OVB50"/>
      <c r="OVC50"/>
      <c r="OVD50"/>
      <c r="OVE50"/>
      <c r="OVF50"/>
      <c r="OVG50"/>
      <c r="OVH50"/>
      <c r="OVI50"/>
      <c r="OVJ50"/>
      <c r="OVK50"/>
      <c r="OVL50"/>
      <c r="OVM50"/>
      <c r="OVN50"/>
      <c r="OVO50"/>
      <c r="OVP50"/>
      <c r="OVQ50"/>
      <c r="OVR50"/>
      <c r="OVS50"/>
      <c r="OVT50"/>
      <c r="OVU50"/>
      <c r="OVV50"/>
      <c r="OVW50"/>
      <c r="OVX50"/>
      <c r="OVY50"/>
      <c r="OVZ50"/>
      <c r="OWA50"/>
      <c r="OWB50"/>
      <c r="OWC50"/>
      <c r="OWD50"/>
      <c r="OWE50"/>
      <c r="OWF50"/>
      <c r="OWG50"/>
      <c r="OWH50"/>
      <c r="OWI50"/>
      <c r="OWJ50"/>
      <c r="OWK50"/>
      <c r="OWL50"/>
      <c r="OWM50"/>
      <c r="OWN50"/>
      <c r="OWO50"/>
      <c r="OWP50"/>
      <c r="OWQ50"/>
      <c r="OWR50"/>
      <c r="OWS50"/>
      <c r="OWT50"/>
      <c r="OWU50"/>
      <c r="OWV50"/>
      <c r="OWW50"/>
      <c r="OWX50"/>
      <c r="OWY50"/>
      <c r="OWZ50"/>
      <c r="OXA50"/>
      <c r="OXB50"/>
      <c r="OXC50"/>
      <c r="OXD50"/>
      <c r="OXE50"/>
      <c r="OXF50"/>
      <c r="OXG50"/>
      <c r="OXH50"/>
      <c r="OXI50"/>
      <c r="OXJ50"/>
      <c r="OXK50"/>
      <c r="OXL50"/>
      <c r="OXM50"/>
      <c r="OXN50"/>
      <c r="OXO50"/>
      <c r="OXP50"/>
      <c r="OXQ50"/>
      <c r="OXR50"/>
      <c r="OXS50"/>
      <c r="OXT50"/>
      <c r="OXU50"/>
      <c r="OXV50"/>
      <c r="OXW50"/>
      <c r="OXX50"/>
      <c r="OXY50"/>
      <c r="OXZ50"/>
      <c r="OYA50"/>
      <c r="OYB50"/>
      <c r="OYC50"/>
      <c r="OYD50"/>
      <c r="OYE50"/>
      <c r="OYF50"/>
      <c r="OYG50"/>
      <c r="OYH50"/>
      <c r="OYI50"/>
      <c r="OYJ50"/>
      <c r="OYK50"/>
      <c r="OYL50"/>
      <c r="OYM50"/>
      <c r="OYN50"/>
      <c r="OYO50"/>
      <c r="OYP50"/>
      <c r="OYQ50"/>
      <c r="OYR50"/>
      <c r="OYS50"/>
      <c r="OYT50"/>
      <c r="OYU50"/>
      <c r="OYV50"/>
      <c r="OYW50"/>
      <c r="OYX50"/>
      <c r="OYY50"/>
      <c r="OYZ50"/>
      <c r="OZA50"/>
      <c r="OZB50"/>
      <c r="OZC50"/>
      <c r="OZD50"/>
      <c r="OZE50"/>
      <c r="OZF50"/>
      <c r="OZG50"/>
      <c r="OZH50"/>
      <c r="OZI50"/>
      <c r="OZJ50"/>
      <c r="OZK50"/>
      <c r="OZL50"/>
      <c r="OZM50"/>
      <c r="OZN50"/>
      <c r="OZO50"/>
      <c r="OZP50"/>
      <c r="OZQ50"/>
      <c r="OZR50"/>
      <c r="OZS50"/>
      <c r="OZT50"/>
      <c r="OZU50"/>
      <c r="OZV50"/>
      <c r="OZW50"/>
      <c r="OZX50"/>
      <c r="OZY50"/>
      <c r="OZZ50"/>
      <c r="PAA50"/>
      <c r="PAB50"/>
      <c r="PAC50"/>
      <c r="PAD50"/>
      <c r="PAE50"/>
      <c r="PAF50"/>
      <c r="PAG50"/>
      <c r="PAH50"/>
      <c r="PAI50"/>
      <c r="PAJ50"/>
      <c r="PAK50"/>
      <c r="PAL50"/>
      <c r="PAM50"/>
      <c r="PAN50"/>
      <c r="PAO50"/>
      <c r="PAP50"/>
      <c r="PAQ50"/>
      <c r="PAR50"/>
      <c r="PAS50"/>
      <c r="PAT50"/>
      <c r="PAU50"/>
      <c r="PAV50"/>
      <c r="PAW50"/>
      <c r="PAX50"/>
      <c r="PAY50"/>
      <c r="PAZ50"/>
      <c r="PBA50"/>
      <c r="PBB50"/>
      <c r="PBC50"/>
      <c r="PBD50"/>
      <c r="PBE50"/>
      <c r="PBF50"/>
      <c r="PBG50"/>
      <c r="PBH50"/>
      <c r="PBI50"/>
      <c r="PBJ50"/>
      <c r="PBK50"/>
      <c r="PBL50"/>
      <c r="PBM50"/>
      <c r="PBN50"/>
      <c r="PBO50"/>
      <c r="PBP50"/>
      <c r="PBQ50"/>
      <c r="PBR50"/>
      <c r="PBS50"/>
      <c r="PBT50"/>
      <c r="PBU50"/>
      <c r="PBV50"/>
      <c r="PBW50"/>
      <c r="PBX50"/>
      <c r="PBY50"/>
      <c r="PBZ50"/>
      <c r="PCA50"/>
      <c r="PCB50"/>
      <c r="PCC50"/>
      <c r="PCD50"/>
      <c r="PCE50"/>
      <c r="PCF50"/>
      <c r="PCG50"/>
      <c r="PCH50"/>
      <c r="PCI50"/>
      <c r="PCJ50"/>
      <c r="PCK50"/>
      <c r="PCL50"/>
      <c r="PCM50"/>
      <c r="PCN50"/>
      <c r="PCO50"/>
      <c r="PCP50"/>
      <c r="PCQ50"/>
      <c r="PCR50"/>
      <c r="PCS50"/>
      <c r="PCT50"/>
      <c r="PCU50"/>
      <c r="PCV50"/>
      <c r="PCW50"/>
      <c r="PCX50"/>
      <c r="PCY50"/>
      <c r="PCZ50"/>
      <c r="PDA50"/>
      <c r="PDB50"/>
      <c r="PDC50"/>
      <c r="PDD50"/>
      <c r="PDE50"/>
      <c r="PDF50"/>
      <c r="PDG50"/>
      <c r="PDH50"/>
      <c r="PDI50"/>
      <c r="PDJ50"/>
      <c r="PDK50"/>
      <c r="PDL50"/>
      <c r="PDM50"/>
      <c r="PDN50"/>
      <c r="PDO50"/>
      <c r="PDP50"/>
      <c r="PDQ50"/>
      <c r="PDR50"/>
      <c r="PDS50"/>
      <c r="PDT50"/>
      <c r="PDU50"/>
      <c r="PDV50"/>
      <c r="PDW50"/>
      <c r="PDX50"/>
      <c r="PDY50"/>
      <c r="PDZ50"/>
      <c r="PEA50"/>
      <c r="PEB50"/>
      <c r="PEC50"/>
      <c r="PED50"/>
      <c r="PEE50"/>
      <c r="PEF50"/>
      <c r="PEG50"/>
      <c r="PEH50"/>
      <c r="PEI50"/>
      <c r="PEJ50"/>
      <c r="PEK50"/>
      <c r="PEL50"/>
      <c r="PEM50"/>
      <c r="PEN50"/>
      <c r="PEO50"/>
      <c r="PEP50"/>
      <c r="PEQ50"/>
      <c r="PER50"/>
      <c r="PES50"/>
      <c r="PET50"/>
      <c r="PEU50"/>
      <c r="PEV50"/>
      <c r="PEW50"/>
      <c r="PEX50"/>
      <c r="PEY50"/>
      <c r="PEZ50"/>
      <c r="PFA50"/>
      <c r="PFB50"/>
      <c r="PFC50"/>
      <c r="PFD50"/>
      <c r="PFE50"/>
      <c r="PFF50"/>
      <c r="PFG50"/>
      <c r="PFH50"/>
      <c r="PFI50"/>
      <c r="PFJ50"/>
      <c r="PFK50"/>
      <c r="PFL50"/>
      <c r="PFM50"/>
      <c r="PFN50"/>
      <c r="PFO50"/>
      <c r="PFP50"/>
      <c r="PFQ50"/>
      <c r="PFR50"/>
      <c r="PFS50"/>
      <c r="PFT50"/>
      <c r="PFU50"/>
      <c r="PFV50"/>
      <c r="PFW50"/>
      <c r="PFX50"/>
      <c r="PFY50"/>
      <c r="PFZ50"/>
      <c r="PGA50"/>
      <c r="PGB50"/>
      <c r="PGC50"/>
      <c r="PGD50"/>
      <c r="PGE50"/>
      <c r="PGF50"/>
      <c r="PGG50"/>
      <c r="PGH50"/>
      <c r="PGI50"/>
      <c r="PGJ50"/>
      <c r="PGK50"/>
      <c r="PGL50"/>
      <c r="PGM50"/>
      <c r="PGN50"/>
      <c r="PGO50"/>
      <c r="PGP50"/>
      <c r="PGQ50"/>
      <c r="PGR50"/>
      <c r="PGS50"/>
      <c r="PGT50"/>
      <c r="PGU50"/>
      <c r="PGV50"/>
      <c r="PGW50"/>
      <c r="PGX50"/>
      <c r="PGY50"/>
      <c r="PGZ50"/>
      <c r="PHA50"/>
      <c r="PHB50"/>
      <c r="PHC50"/>
      <c r="PHD50"/>
      <c r="PHE50"/>
      <c r="PHF50"/>
      <c r="PHG50"/>
      <c r="PHH50"/>
      <c r="PHI50"/>
      <c r="PHJ50"/>
      <c r="PHK50"/>
      <c r="PHL50"/>
      <c r="PHM50"/>
      <c r="PHN50"/>
      <c r="PHO50"/>
      <c r="PHP50"/>
      <c r="PHQ50"/>
      <c r="PHR50"/>
      <c r="PHS50"/>
      <c r="PHT50"/>
      <c r="PHU50"/>
      <c r="PHV50"/>
      <c r="PHW50"/>
      <c r="PHX50"/>
      <c r="PHY50"/>
      <c r="PHZ50"/>
      <c r="PIA50"/>
      <c r="PIB50"/>
      <c r="PIC50"/>
      <c r="PID50"/>
      <c r="PIE50"/>
      <c r="PIF50"/>
      <c r="PIG50"/>
      <c r="PIH50"/>
      <c r="PII50"/>
      <c r="PIJ50"/>
      <c r="PIK50"/>
      <c r="PIL50"/>
      <c r="PIM50"/>
      <c r="PIN50"/>
      <c r="PIO50"/>
      <c r="PIP50"/>
      <c r="PIQ50"/>
      <c r="PIR50"/>
      <c r="PIS50"/>
      <c r="PIT50"/>
      <c r="PIU50"/>
      <c r="PIV50"/>
      <c r="PIW50"/>
      <c r="PIX50"/>
      <c r="PIY50"/>
      <c r="PIZ50"/>
      <c r="PJA50"/>
      <c r="PJB50"/>
      <c r="PJC50"/>
      <c r="PJD50"/>
      <c r="PJE50"/>
      <c r="PJF50"/>
      <c r="PJG50"/>
      <c r="PJH50"/>
      <c r="PJI50"/>
      <c r="PJJ50"/>
      <c r="PJK50"/>
      <c r="PJL50"/>
      <c r="PJM50"/>
      <c r="PJN50"/>
      <c r="PJO50"/>
      <c r="PJP50"/>
      <c r="PJQ50"/>
      <c r="PJR50"/>
      <c r="PJS50"/>
      <c r="PJT50"/>
      <c r="PJU50"/>
      <c r="PJV50"/>
      <c r="PJW50"/>
      <c r="PJX50"/>
      <c r="PJY50"/>
      <c r="PJZ50"/>
      <c r="PKA50"/>
      <c r="PKB50"/>
      <c r="PKC50"/>
      <c r="PKD50"/>
      <c r="PKE50"/>
      <c r="PKF50"/>
      <c r="PKG50"/>
      <c r="PKH50"/>
      <c r="PKI50"/>
      <c r="PKJ50"/>
      <c r="PKK50"/>
      <c r="PKL50"/>
      <c r="PKM50"/>
      <c r="PKN50"/>
      <c r="PKO50"/>
      <c r="PKP50"/>
      <c r="PKQ50"/>
      <c r="PKR50"/>
      <c r="PKS50"/>
      <c r="PKT50"/>
      <c r="PKU50"/>
      <c r="PKV50"/>
      <c r="PKW50"/>
      <c r="PKX50"/>
      <c r="PKY50"/>
      <c r="PKZ50"/>
      <c r="PLA50"/>
      <c r="PLB50"/>
      <c r="PLC50"/>
      <c r="PLD50"/>
      <c r="PLE50"/>
      <c r="PLF50"/>
      <c r="PLG50"/>
      <c r="PLH50"/>
      <c r="PLI50"/>
      <c r="PLJ50"/>
      <c r="PLK50"/>
      <c r="PLL50"/>
      <c r="PLM50"/>
      <c r="PLN50"/>
      <c r="PLO50"/>
      <c r="PLP50"/>
      <c r="PLQ50"/>
      <c r="PLR50"/>
      <c r="PLS50"/>
      <c r="PLT50"/>
      <c r="PLU50"/>
      <c r="PLV50"/>
      <c r="PLW50"/>
      <c r="PLX50"/>
      <c r="PLY50"/>
      <c r="PLZ50"/>
      <c r="PMA50"/>
      <c r="PMB50"/>
      <c r="PMC50"/>
      <c r="PMD50"/>
      <c r="PME50"/>
      <c r="PMF50"/>
      <c r="PMG50"/>
      <c r="PMH50"/>
      <c r="PMI50"/>
      <c r="PMJ50"/>
      <c r="PMK50"/>
      <c r="PML50"/>
      <c r="PMM50"/>
      <c r="PMN50"/>
      <c r="PMO50"/>
      <c r="PMP50"/>
      <c r="PMQ50"/>
      <c r="PMR50"/>
      <c r="PMS50"/>
      <c r="PMT50"/>
      <c r="PMU50"/>
      <c r="PMV50"/>
      <c r="PMW50"/>
      <c r="PMX50"/>
      <c r="PMY50"/>
      <c r="PMZ50"/>
      <c r="PNA50"/>
      <c r="PNB50"/>
      <c r="PNC50"/>
      <c r="PND50"/>
      <c r="PNE50"/>
      <c r="PNF50"/>
      <c r="PNG50"/>
      <c r="PNH50"/>
      <c r="PNI50"/>
      <c r="PNJ50"/>
      <c r="PNK50"/>
      <c r="PNL50"/>
      <c r="PNM50"/>
      <c r="PNN50"/>
      <c r="PNO50"/>
      <c r="PNP50"/>
      <c r="PNQ50"/>
      <c r="PNR50"/>
      <c r="PNS50"/>
      <c r="PNT50"/>
      <c r="PNU50"/>
      <c r="PNV50"/>
      <c r="PNW50"/>
      <c r="PNX50"/>
      <c r="PNY50"/>
      <c r="PNZ50"/>
      <c r="POA50"/>
      <c r="POB50"/>
      <c r="POC50"/>
      <c r="POD50"/>
      <c r="POE50"/>
      <c r="POF50"/>
      <c r="POG50"/>
      <c r="POH50"/>
      <c r="POI50"/>
      <c r="POJ50"/>
      <c r="POK50"/>
      <c r="POL50"/>
      <c r="POM50"/>
      <c r="PON50"/>
      <c r="POO50"/>
      <c r="POP50"/>
      <c r="POQ50"/>
      <c r="POR50"/>
      <c r="POS50"/>
      <c r="POT50"/>
      <c r="POU50"/>
      <c r="POV50"/>
      <c r="POW50"/>
      <c r="POX50"/>
      <c r="POY50"/>
      <c r="POZ50"/>
      <c r="PPA50"/>
      <c r="PPB50"/>
      <c r="PPC50"/>
      <c r="PPD50"/>
      <c r="PPE50"/>
      <c r="PPF50"/>
      <c r="PPG50"/>
      <c r="PPH50"/>
      <c r="PPI50"/>
      <c r="PPJ50"/>
      <c r="PPK50"/>
      <c r="PPL50"/>
      <c r="PPM50"/>
      <c r="PPN50"/>
      <c r="PPO50"/>
      <c r="PPP50"/>
      <c r="PPQ50"/>
      <c r="PPR50"/>
      <c r="PPS50"/>
      <c r="PPT50"/>
      <c r="PPU50"/>
      <c r="PPV50"/>
      <c r="PPW50"/>
      <c r="PPX50"/>
      <c r="PPY50"/>
      <c r="PPZ50"/>
      <c r="PQA50"/>
      <c r="PQB50"/>
      <c r="PQC50"/>
      <c r="PQD50"/>
      <c r="PQE50"/>
      <c r="PQF50"/>
      <c r="PQG50"/>
      <c r="PQH50"/>
      <c r="PQI50"/>
      <c r="PQJ50"/>
      <c r="PQK50"/>
      <c r="PQL50"/>
      <c r="PQM50"/>
      <c r="PQN50"/>
      <c r="PQO50"/>
      <c r="PQP50"/>
      <c r="PQQ50"/>
      <c r="PQR50"/>
      <c r="PQS50"/>
      <c r="PQT50"/>
      <c r="PQU50"/>
      <c r="PQV50"/>
      <c r="PQW50"/>
      <c r="PQX50"/>
      <c r="PQY50"/>
      <c r="PQZ50"/>
      <c r="PRA50"/>
      <c r="PRB50"/>
      <c r="PRC50"/>
      <c r="PRD50"/>
      <c r="PRE50"/>
      <c r="PRF50"/>
      <c r="PRG50"/>
      <c r="PRH50"/>
      <c r="PRI50"/>
      <c r="PRJ50"/>
      <c r="PRK50"/>
      <c r="PRL50"/>
      <c r="PRM50"/>
      <c r="PRN50"/>
      <c r="PRO50"/>
      <c r="PRP50"/>
      <c r="PRQ50"/>
      <c r="PRR50"/>
      <c r="PRS50"/>
      <c r="PRT50"/>
      <c r="PRU50"/>
      <c r="PRV50"/>
      <c r="PRW50"/>
      <c r="PRX50"/>
      <c r="PRY50"/>
      <c r="PRZ50"/>
      <c r="PSA50"/>
      <c r="PSB50"/>
      <c r="PSC50"/>
      <c r="PSD50"/>
      <c r="PSE50"/>
      <c r="PSF50"/>
      <c r="PSG50"/>
      <c r="PSH50"/>
      <c r="PSI50"/>
      <c r="PSJ50"/>
      <c r="PSK50"/>
      <c r="PSL50"/>
      <c r="PSM50"/>
      <c r="PSN50"/>
      <c r="PSO50"/>
      <c r="PSP50"/>
      <c r="PSQ50"/>
      <c r="PSR50"/>
      <c r="PSS50"/>
      <c r="PST50"/>
      <c r="PSU50"/>
      <c r="PSV50"/>
      <c r="PSW50"/>
      <c r="PSX50"/>
      <c r="PSY50"/>
      <c r="PSZ50"/>
      <c r="PTA50"/>
      <c r="PTB50"/>
      <c r="PTC50"/>
      <c r="PTD50"/>
      <c r="PTE50"/>
      <c r="PTF50"/>
      <c r="PTG50"/>
      <c r="PTH50"/>
      <c r="PTI50"/>
      <c r="PTJ50"/>
      <c r="PTK50"/>
      <c r="PTL50"/>
      <c r="PTM50"/>
      <c r="PTN50"/>
      <c r="PTO50"/>
      <c r="PTP50"/>
      <c r="PTQ50"/>
      <c r="PTR50"/>
      <c r="PTS50"/>
      <c r="PTT50"/>
      <c r="PTU50"/>
      <c r="PTV50"/>
      <c r="PTW50"/>
      <c r="PTX50"/>
      <c r="PTY50"/>
      <c r="PTZ50"/>
      <c r="PUA50"/>
      <c r="PUB50"/>
      <c r="PUC50"/>
      <c r="PUD50"/>
      <c r="PUE50"/>
      <c r="PUF50"/>
      <c r="PUG50"/>
      <c r="PUH50"/>
      <c r="PUI50"/>
      <c r="PUJ50"/>
      <c r="PUK50"/>
      <c r="PUL50"/>
      <c r="PUM50"/>
      <c r="PUN50"/>
      <c r="PUO50"/>
      <c r="PUP50"/>
      <c r="PUQ50"/>
      <c r="PUR50"/>
      <c r="PUS50"/>
      <c r="PUT50"/>
      <c r="PUU50"/>
      <c r="PUV50"/>
      <c r="PUW50"/>
      <c r="PUX50"/>
      <c r="PUY50"/>
      <c r="PUZ50"/>
      <c r="PVA50"/>
      <c r="PVB50"/>
      <c r="PVC50"/>
      <c r="PVD50"/>
      <c r="PVE50"/>
      <c r="PVF50"/>
      <c r="PVG50"/>
      <c r="PVH50"/>
      <c r="PVI50"/>
      <c r="PVJ50"/>
      <c r="PVK50"/>
      <c r="PVL50"/>
      <c r="PVM50"/>
      <c r="PVN50"/>
      <c r="PVO50"/>
      <c r="PVP50"/>
      <c r="PVQ50"/>
      <c r="PVR50"/>
      <c r="PVS50"/>
      <c r="PVT50"/>
      <c r="PVU50"/>
      <c r="PVV50"/>
      <c r="PVW50"/>
      <c r="PVX50"/>
      <c r="PVY50"/>
      <c r="PVZ50"/>
      <c r="PWA50"/>
      <c r="PWB50"/>
      <c r="PWC50"/>
      <c r="PWD50"/>
      <c r="PWE50"/>
      <c r="PWF50"/>
      <c r="PWG50"/>
      <c r="PWH50"/>
      <c r="PWI50"/>
      <c r="PWJ50"/>
      <c r="PWK50"/>
      <c r="PWL50"/>
      <c r="PWM50"/>
      <c r="PWN50"/>
      <c r="PWO50"/>
      <c r="PWP50"/>
      <c r="PWQ50"/>
      <c r="PWR50"/>
      <c r="PWS50"/>
      <c r="PWT50"/>
      <c r="PWU50"/>
      <c r="PWV50"/>
      <c r="PWW50"/>
      <c r="PWX50"/>
      <c r="PWY50"/>
      <c r="PWZ50"/>
      <c r="PXA50"/>
      <c r="PXB50"/>
      <c r="PXC50"/>
      <c r="PXD50"/>
      <c r="PXE50"/>
      <c r="PXF50"/>
      <c r="PXG50"/>
      <c r="PXH50"/>
      <c r="PXI50"/>
      <c r="PXJ50"/>
      <c r="PXK50"/>
      <c r="PXL50"/>
      <c r="PXM50"/>
      <c r="PXN50"/>
      <c r="PXO50"/>
      <c r="PXP50"/>
      <c r="PXQ50"/>
      <c r="PXR50"/>
      <c r="PXS50"/>
      <c r="PXT50"/>
      <c r="PXU50"/>
      <c r="PXV50"/>
      <c r="PXW50"/>
      <c r="PXX50"/>
      <c r="PXY50"/>
      <c r="PXZ50"/>
      <c r="PYA50"/>
      <c r="PYB50"/>
      <c r="PYC50"/>
      <c r="PYD50"/>
      <c r="PYE50"/>
      <c r="PYF50"/>
      <c r="PYG50"/>
      <c r="PYH50"/>
      <c r="PYI50"/>
      <c r="PYJ50"/>
      <c r="PYK50"/>
      <c r="PYL50"/>
      <c r="PYM50"/>
      <c r="PYN50"/>
      <c r="PYO50"/>
      <c r="PYP50"/>
      <c r="PYQ50"/>
      <c r="PYR50"/>
      <c r="PYS50"/>
      <c r="PYT50"/>
      <c r="PYU50"/>
      <c r="PYV50"/>
      <c r="PYW50"/>
      <c r="PYX50"/>
      <c r="PYY50"/>
      <c r="PYZ50"/>
      <c r="PZA50"/>
      <c r="PZB50"/>
      <c r="PZC50"/>
      <c r="PZD50"/>
      <c r="PZE50"/>
      <c r="PZF50"/>
      <c r="PZG50"/>
      <c r="PZH50"/>
      <c r="PZI50"/>
      <c r="PZJ50"/>
      <c r="PZK50"/>
      <c r="PZL50"/>
      <c r="PZM50"/>
      <c r="PZN50"/>
      <c r="PZO50"/>
      <c r="PZP50"/>
      <c r="PZQ50"/>
      <c r="PZR50"/>
      <c r="PZS50"/>
      <c r="PZT50"/>
      <c r="PZU50"/>
      <c r="PZV50"/>
      <c r="PZW50"/>
      <c r="PZX50"/>
      <c r="PZY50"/>
      <c r="PZZ50"/>
      <c r="QAA50"/>
      <c r="QAB50"/>
      <c r="QAC50"/>
      <c r="QAD50"/>
      <c r="QAE50"/>
      <c r="QAF50"/>
      <c r="QAG50"/>
      <c r="QAH50"/>
      <c r="QAI50"/>
      <c r="QAJ50"/>
      <c r="QAK50"/>
      <c r="QAL50"/>
      <c r="QAM50"/>
      <c r="QAN50"/>
      <c r="QAO50"/>
      <c r="QAP50"/>
      <c r="QAQ50"/>
      <c r="QAR50"/>
      <c r="QAS50"/>
      <c r="QAT50"/>
      <c r="QAU50"/>
      <c r="QAV50"/>
      <c r="QAW50"/>
      <c r="QAX50"/>
      <c r="QAY50"/>
      <c r="QAZ50"/>
      <c r="QBA50"/>
      <c r="QBB50"/>
      <c r="QBC50"/>
      <c r="QBD50"/>
      <c r="QBE50"/>
      <c r="QBF50"/>
      <c r="QBG50"/>
      <c r="QBH50"/>
      <c r="QBI50"/>
      <c r="QBJ50"/>
      <c r="QBK50"/>
      <c r="QBL50"/>
      <c r="QBM50"/>
      <c r="QBN50"/>
      <c r="QBO50"/>
      <c r="QBP50"/>
      <c r="QBQ50"/>
      <c r="QBR50"/>
      <c r="QBS50"/>
      <c r="QBT50"/>
      <c r="QBU50"/>
      <c r="QBV50"/>
      <c r="QBW50"/>
      <c r="QBX50"/>
      <c r="QBY50"/>
      <c r="QBZ50"/>
      <c r="QCA50"/>
      <c r="QCB50"/>
      <c r="QCC50"/>
      <c r="QCD50"/>
      <c r="QCE50"/>
      <c r="QCF50"/>
      <c r="QCG50"/>
      <c r="QCH50"/>
      <c r="QCI50"/>
      <c r="QCJ50"/>
      <c r="QCK50"/>
      <c r="QCL50"/>
      <c r="QCM50"/>
      <c r="QCN50"/>
      <c r="QCO50"/>
      <c r="QCP50"/>
      <c r="QCQ50"/>
      <c r="QCR50"/>
      <c r="QCS50"/>
      <c r="QCT50"/>
      <c r="QCU50"/>
      <c r="QCV50"/>
      <c r="QCW50"/>
      <c r="QCX50"/>
      <c r="QCY50"/>
      <c r="QCZ50"/>
      <c r="QDA50"/>
      <c r="QDB50"/>
      <c r="QDC50"/>
      <c r="QDD50"/>
      <c r="QDE50"/>
      <c r="QDF50"/>
      <c r="QDG50"/>
      <c r="QDH50"/>
      <c r="QDI50"/>
      <c r="QDJ50"/>
      <c r="QDK50"/>
      <c r="QDL50"/>
      <c r="QDM50"/>
      <c r="QDN50"/>
      <c r="QDO50"/>
      <c r="QDP50"/>
      <c r="QDQ50"/>
      <c r="QDR50"/>
      <c r="QDS50"/>
      <c r="QDT50"/>
      <c r="QDU50"/>
      <c r="QDV50"/>
      <c r="QDW50"/>
      <c r="QDX50"/>
      <c r="QDY50"/>
      <c r="QDZ50"/>
      <c r="QEA50"/>
      <c r="QEB50"/>
      <c r="QEC50"/>
      <c r="QED50"/>
      <c r="QEE50"/>
      <c r="QEF50"/>
      <c r="QEG50"/>
      <c r="QEH50"/>
      <c r="QEI50"/>
      <c r="QEJ50"/>
      <c r="QEK50"/>
      <c r="QEL50"/>
      <c r="QEM50"/>
      <c r="QEN50"/>
      <c r="QEO50"/>
      <c r="QEP50"/>
      <c r="QEQ50"/>
      <c r="QER50"/>
      <c r="QES50"/>
      <c r="QET50"/>
      <c r="QEU50"/>
      <c r="QEV50"/>
      <c r="QEW50"/>
      <c r="QEX50"/>
      <c r="QEY50"/>
      <c r="QEZ50"/>
      <c r="QFA50"/>
      <c r="QFB50"/>
      <c r="QFC50"/>
      <c r="QFD50"/>
      <c r="QFE50"/>
      <c r="QFF50"/>
      <c r="QFG50"/>
      <c r="QFH50"/>
      <c r="QFI50"/>
      <c r="QFJ50"/>
      <c r="QFK50"/>
      <c r="QFL50"/>
      <c r="QFM50"/>
      <c r="QFN50"/>
      <c r="QFO50"/>
      <c r="QFP50"/>
      <c r="QFQ50"/>
      <c r="QFR50"/>
      <c r="QFS50"/>
      <c r="QFT50"/>
      <c r="QFU50"/>
      <c r="QFV50"/>
      <c r="QFW50"/>
      <c r="QFX50"/>
      <c r="QFY50"/>
      <c r="QFZ50"/>
      <c r="QGA50"/>
      <c r="QGB50"/>
      <c r="QGC50"/>
      <c r="QGD50"/>
      <c r="QGE50"/>
      <c r="QGF50"/>
      <c r="QGG50"/>
      <c r="QGH50"/>
      <c r="QGI50"/>
      <c r="QGJ50"/>
      <c r="QGK50"/>
      <c r="QGL50"/>
      <c r="QGM50"/>
      <c r="QGN50"/>
      <c r="QGO50"/>
      <c r="QGP50"/>
      <c r="QGQ50"/>
      <c r="QGR50"/>
      <c r="QGS50"/>
      <c r="QGT50"/>
      <c r="QGU50"/>
      <c r="QGV50"/>
      <c r="QGW50"/>
      <c r="QGX50"/>
      <c r="QGY50"/>
      <c r="QGZ50"/>
      <c r="QHA50"/>
      <c r="QHB50"/>
      <c r="QHC50"/>
      <c r="QHD50"/>
      <c r="QHE50"/>
      <c r="QHF50"/>
      <c r="QHG50"/>
      <c r="QHH50"/>
      <c r="QHI50"/>
      <c r="QHJ50"/>
      <c r="QHK50"/>
      <c r="QHL50"/>
      <c r="QHM50"/>
      <c r="QHN50"/>
      <c r="QHO50"/>
      <c r="QHP50"/>
      <c r="QHQ50"/>
      <c r="QHR50"/>
      <c r="QHS50"/>
      <c r="QHT50"/>
      <c r="QHU50"/>
      <c r="QHV50"/>
      <c r="QHW50"/>
      <c r="QHX50"/>
      <c r="QHY50"/>
      <c r="QHZ50"/>
      <c r="QIA50"/>
      <c r="QIB50"/>
      <c r="QIC50"/>
      <c r="QID50"/>
      <c r="QIE50"/>
      <c r="QIF50"/>
      <c r="QIG50"/>
      <c r="QIH50"/>
      <c r="QII50"/>
      <c r="QIJ50"/>
      <c r="QIK50"/>
      <c r="QIL50"/>
      <c r="QIM50"/>
      <c r="QIN50"/>
      <c r="QIO50"/>
      <c r="QIP50"/>
      <c r="QIQ50"/>
      <c r="QIR50"/>
      <c r="QIS50"/>
      <c r="QIT50"/>
      <c r="QIU50"/>
      <c r="QIV50"/>
      <c r="QIW50"/>
      <c r="QIX50"/>
      <c r="QIY50"/>
      <c r="QIZ50"/>
      <c r="QJA50"/>
      <c r="QJB50"/>
      <c r="QJC50"/>
      <c r="QJD50"/>
      <c r="QJE50"/>
      <c r="QJF50"/>
      <c r="QJG50"/>
      <c r="QJH50"/>
      <c r="QJI50"/>
      <c r="QJJ50"/>
      <c r="QJK50"/>
      <c r="QJL50"/>
      <c r="QJM50"/>
      <c r="QJN50"/>
      <c r="QJO50"/>
      <c r="QJP50"/>
      <c r="QJQ50"/>
      <c r="QJR50"/>
      <c r="QJS50"/>
      <c r="QJT50"/>
      <c r="QJU50"/>
      <c r="QJV50"/>
      <c r="QJW50"/>
      <c r="QJX50"/>
      <c r="QJY50"/>
      <c r="QJZ50"/>
      <c r="QKA50"/>
      <c r="QKB50"/>
      <c r="QKC50"/>
      <c r="QKD50"/>
      <c r="QKE50"/>
      <c r="QKF50"/>
      <c r="QKG50"/>
      <c r="QKH50"/>
      <c r="QKI50"/>
      <c r="QKJ50"/>
      <c r="QKK50"/>
      <c r="QKL50"/>
      <c r="QKM50"/>
      <c r="QKN50"/>
      <c r="QKO50"/>
      <c r="QKP50"/>
      <c r="QKQ50"/>
      <c r="QKR50"/>
      <c r="QKS50"/>
      <c r="QKT50"/>
      <c r="QKU50"/>
      <c r="QKV50"/>
      <c r="QKW50"/>
      <c r="QKX50"/>
      <c r="QKY50"/>
      <c r="QKZ50"/>
      <c r="QLA50"/>
      <c r="QLB50"/>
      <c r="QLC50"/>
      <c r="QLD50"/>
      <c r="QLE50"/>
      <c r="QLF50"/>
      <c r="QLG50"/>
      <c r="QLH50"/>
      <c r="QLI50"/>
      <c r="QLJ50"/>
      <c r="QLK50"/>
      <c r="QLL50"/>
      <c r="QLM50"/>
      <c r="QLN50"/>
      <c r="QLO50"/>
      <c r="QLP50"/>
      <c r="QLQ50"/>
      <c r="QLR50"/>
      <c r="QLS50"/>
      <c r="QLT50"/>
      <c r="QLU50"/>
      <c r="QLV50"/>
      <c r="QLW50"/>
      <c r="QLX50"/>
      <c r="QLY50"/>
      <c r="QLZ50"/>
      <c r="QMA50"/>
      <c r="QMB50"/>
      <c r="QMC50"/>
      <c r="QMD50"/>
      <c r="QME50"/>
      <c r="QMF50"/>
      <c r="QMG50"/>
      <c r="QMH50"/>
      <c r="QMI50"/>
      <c r="QMJ50"/>
      <c r="QMK50"/>
      <c r="QML50"/>
      <c r="QMM50"/>
      <c r="QMN50"/>
      <c r="QMO50"/>
      <c r="QMP50"/>
      <c r="QMQ50"/>
      <c r="QMR50"/>
      <c r="QMS50"/>
      <c r="QMT50"/>
      <c r="QMU50"/>
      <c r="QMV50"/>
      <c r="QMW50"/>
      <c r="QMX50"/>
      <c r="QMY50"/>
      <c r="QMZ50"/>
      <c r="QNA50"/>
      <c r="QNB50"/>
      <c r="QNC50"/>
      <c r="QND50"/>
      <c r="QNE50"/>
      <c r="QNF50"/>
      <c r="QNG50"/>
      <c r="QNH50"/>
      <c r="QNI50"/>
      <c r="QNJ50"/>
      <c r="QNK50"/>
      <c r="QNL50"/>
      <c r="QNM50"/>
      <c r="QNN50"/>
      <c r="QNO50"/>
      <c r="QNP50"/>
      <c r="QNQ50"/>
      <c r="QNR50"/>
      <c r="QNS50"/>
      <c r="QNT50"/>
      <c r="QNU50"/>
      <c r="QNV50"/>
      <c r="QNW50"/>
      <c r="QNX50"/>
      <c r="QNY50"/>
      <c r="QNZ50"/>
      <c r="QOA50"/>
      <c r="QOB50"/>
      <c r="QOC50"/>
      <c r="QOD50"/>
      <c r="QOE50"/>
      <c r="QOF50"/>
      <c r="QOG50"/>
      <c r="QOH50"/>
      <c r="QOI50"/>
      <c r="QOJ50"/>
      <c r="QOK50"/>
      <c r="QOL50"/>
      <c r="QOM50"/>
      <c r="QON50"/>
      <c r="QOO50"/>
      <c r="QOP50"/>
      <c r="QOQ50"/>
      <c r="QOR50"/>
      <c r="QOS50"/>
      <c r="QOT50"/>
      <c r="QOU50"/>
      <c r="QOV50"/>
      <c r="QOW50"/>
      <c r="QOX50"/>
      <c r="QOY50"/>
      <c r="QOZ50"/>
      <c r="QPA50"/>
      <c r="QPB50"/>
      <c r="QPC50"/>
      <c r="QPD50"/>
      <c r="QPE50"/>
      <c r="QPF50"/>
      <c r="QPG50"/>
      <c r="QPH50"/>
      <c r="QPI50"/>
      <c r="QPJ50"/>
      <c r="QPK50"/>
      <c r="QPL50"/>
      <c r="QPM50"/>
      <c r="QPN50"/>
      <c r="QPO50"/>
      <c r="QPP50"/>
      <c r="QPQ50"/>
      <c r="QPR50"/>
      <c r="QPS50"/>
      <c r="QPT50"/>
      <c r="QPU50"/>
      <c r="QPV50"/>
      <c r="QPW50"/>
      <c r="QPX50"/>
      <c r="QPY50"/>
      <c r="QPZ50"/>
      <c r="QQA50"/>
      <c r="QQB50"/>
      <c r="QQC50"/>
      <c r="QQD50"/>
      <c r="QQE50"/>
      <c r="QQF50"/>
      <c r="QQG50"/>
      <c r="QQH50"/>
      <c r="QQI50"/>
      <c r="QQJ50"/>
      <c r="QQK50"/>
      <c r="QQL50"/>
      <c r="QQM50"/>
      <c r="QQN50"/>
      <c r="QQO50"/>
      <c r="QQP50"/>
      <c r="QQQ50"/>
      <c r="QQR50"/>
      <c r="QQS50"/>
      <c r="QQT50"/>
      <c r="QQU50"/>
      <c r="QQV50"/>
      <c r="QQW50"/>
      <c r="QQX50"/>
      <c r="QQY50"/>
      <c r="QQZ50"/>
      <c r="QRA50"/>
      <c r="QRB50"/>
      <c r="QRC50"/>
      <c r="QRD50"/>
      <c r="QRE50"/>
      <c r="QRF50"/>
      <c r="QRG50"/>
      <c r="QRH50"/>
      <c r="QRI50"/>
      <c r="QRJ50"/>
      <c r="QRK50"/>
      <c r="QRL50"/>
      <c r="QRM50"/>
      <c r="QRN50"/>
      <c r="QRO50"/>
      <c r="QRP50"/>
      <c r="QRQ50"/>
      <c r="QRR50"/>
      <c r="QRS50"/>
      <c r="QRT50"/>
      <c r="QRU50"/>
      <c r="QRV50"/>
      <c r="QRW50"/>
      <c r="QRX50"/>
      <c r="QRY50"/>
      <c r="QRZ50"/>
      <c r="QSA50"/>
      <c r="QSB50"/>
      <c r="QSC50"/>
      <c r="QSD50"/>
      <c r="QSE50"/>
      <c r="QSF50"/>
      <c r="QSG50"/>
      <c r="QSH50"/>
      <c r="QSI50"/>
      <c r="QSJ50"/>
      <c r="QSK50"/>
      <c r="QSL50"/>
      <c r="QSM50"/>
      <c r="QSN50"/>
      <c r="QSO50"/>
      <c r="QSP50"/>
      <c r="QSQ50"/>
      <c r="QSR50"/>
      <c r="QSS50"/>
      <c r="QST50"/>
      <c r="QSU50"/>
      <c r="QSV50"/>
      <c r="QSW50"/>
      <c r="QSX50"/>
      <c r="QSY50"/>
      <c r="QSZ50"/>
      <c r="QTA50"/>
      <c r="QTB50"/>
      <c r="QTC50"/>
      <c r="QTD50"/>
      <c r="QTE50"/>
      <c r="QTF50"/>
      <c r="QTG50"/>
      <c r="QTH50"/>
      <c r="QTI50"/>
      <c r="QTJ50"/>
      <c r="QTK50"/>
      <c r="QTL50"/>
      <c r="QTM50"/>
      <c r="QTN50"/>
      <c r="QTO50"/>
      <c r="QTP50"/>
      <c r="QTQ50"/>
      <c r="QTR50"/>
      <c r="QTS50"/>
      <c r="QTT50"/>
      <c r="QTU50"/>
      <c r="QTV50"/>
      <c r="QTW50"/>
      <c r="QTX50"/>
      <c r="QTY50"/>
      <c r="QTZ50"/>
      <c r="QUA50"/>
      <c r="QUB50"/>
      <c r="QUC50"/>
      <c r="QUD50"/>
      <c r="QUE50"/>
      <c r="QUF50"/>
      <c r="QUG50"/>
      <c r="QUH50"/>
      <c r="QUI50"/>
      <c r="QUJ50"/>
      <c r="QUK50"/>
      <c r="QUL50"/>
      <c r="QUM50"/>
      <c r="QUN50"/>
      <c r="QUO50"/>
      <c r="QUP50"/>
      <c r="QUQ50"/>
      <c r="QUR50"/>
      <c r="QUS50"/>
      <c r="QUT50"/>
      <c r="QUU50"/>
      <c r="QUV50"/>
      <c r="QUW50"/>
      <c r="QUX50"/>
      <c r="QUY50"/>
      <c r="QUZ50"/>
      <c r="QVA50"/>
      <c r="QVB50"/>
      <c r="QVC50"/>
      <c r="QVD50"/>
      <c r="QVE50"/>
      <c r="QVF50"/>
      <c r="QVG50"/>
      <c r="QVH50"/>
      <c r="QVI50"/>
      <c r="QVJ50"/>
      <c r="QVK50"/>
      <c r="QVL50"/>
      <c r="QVM50"/>
      <c r="QVN50"/>
      <c r="QVO50"/>
      <c r="QVP50"/>
      <c r="QVQ50"/>
      <c r="QVR50"/>
      <c r="QVS50"/>
      <c r="QVT50"/>
      <c r="QVU50"/>
      <c r="QVV50"/>
      <c r="QVW50"/>
      <c r="QVX50"/>
      <c r="QVY50"/>
      <c r="QVZ50"/>
      <c r="QWA50"/>
      <c r="QWB50"/>
      <c r="QWC50"/>
      <c r="QWD50"/>
      <c r="QWE50"/>
      <c r="QWF50"/>
      <c r="QWG50"/>
      <c r="QWH50"/>
      <c r="QWI50"/>
      <c r="QWJ50"/>
      <c r="QWK50"/>
      <c r="QWL50"/>
      <c r="QWM50"/>
      <c r="QWN50"/>
      <c r="QWO50"/>
      <c r="QWP50"/>
      <c r="QWQ50"/>
      <c r="QWR50"/>
      <c r="QWS50"/>
      <c r="QWT50"/>
      <c r="QWU50"/>
      <c r="QWV50"/>
      <c r="QWW50"/>
      <c r="QWX50"/>
      <c r="QWY50"/>
      <c r="QWZ50"/>
      <c r="QXA50"/>
      <c r="QXB50"/>
      <c r="QXC50"/>
      <c r="QXD50"/>
      <c r="QXE50"/>
      <c r="QXF50"/>
      <c r="QXG50"/>
      <c r="QXH50"/>
      <c r="QXI50"/>
      <c r="QXJ50"/>
      <c r="QXK50"/>
      <c r="QXL50"/>
      <c r="QXM50"/>
      <c r="QXN50"/>
      <c r="QXO50"/>
      <c r="QXP50"/>
      <c r="QXQ50"/>
      <c r="QXR50"/>
      <c r="QXS50"/>
      <c r="QXT50"/>
      <c r="QXU50"/>
      <c r="QXV50"/>
      <c r="QXW50"/>
      <c r="QXX50"/>
      <c r="QXY50"/>
      <c r="QXZ50"/>
      <c r="QYA50"/>
      <c r="QYB50"/>
      <c r="QYC50"/>
      <c r="QYD50"/>
      <c r="QYE50"/>
      <c r="QYF50"/>
      <c r="QYG50"/>
      <c r="QYH50"/>
      <c r="QYI50"/>
      <c r="QYJ50"/>
      <c r="QYK50"/>
      <c r="QYL50"/>
      <c r="QYM50"/>
      <c r="QYN50"/>
      <c r="QYO50"/>
      <c r="QYP50"/>
      <c r="QYQ50"/>
      <c r="QYR50"/>
      <c r="QYS50"/>
      <c r="QYT50"/>
      <c r="QYU50"/>
      <c r="QYV50"/>
      <c r="QYW50"/>
      <c r="QYX50"/>
      <c r="QYY50"/>
      <c r="QYZ50"/>
      <c r="QZA50"/>
      <c r="QZB50"/>
      <c r="QZC50"/>
      <c r="QZD50"/>
      <c r="QZE50"/>
      <c r="QZF50"/>
      <c r="QZG50"/>
      <c r="QZH50"/>
      <c r="QZI50"/>
      <c r="QZJ50"/>
      <c r="QZK50"/>
      <c r="QZL50"/>
      <c r="QZM50"/>
      <c r="QZN50"/>
      <c r="QZO50"/>
      <c r="QZP50"/>
      <c r="QZQ50"/>
      <c r="QZR50"/>
      <c r="QZS50"/>
      <c r="QZT50"/>
      <c r="QZU50"/>
      <c r="QZV50"/>
      <c r="QZW50"/>
      <c r="QZX50"/>
      <c r="QZY50"/>
      <c r="QZZ50"/>
      <c r="RAA50"/>
      <c r="RAB50"/>
      <c r="RAC50"/>
      <c r="RAD50"/>
      <c r="RAE50"/>
      <c r="RAF50"/>
      <c r="RAG50"/>
      <c r="RAH50"/>
      <c r="RAI50"/>
      <c r="RAJ50"/>
      <c r="RAK50"/>
      <c r="RAL50"/>
      <c r="RAM50"/>
      <c r="RAN50"/>
      <c r="RAO50"/>
      <c r="RAP50"/>
      <c r="RAQ50"/>
      <c r="RAR50"/>
      <c r="RAS50"/>
      <c r="RAT50"/>
      <c r="RAU50"/>
      <c r="RAV50"/>
      <c r="RAW50"/>
      <c r="RAX50"/>
      <c r="RAY50"/>
      <c r="RAZ50"/>
      <c r="RBA50"/>
      <c r="RBB50"/>
      <c r="RBC50"/>
      <c r="RBD50"/>
      <c r="RBE50"/>
      <c r="RBF50"/>
      <c r="RBG50"/>
      <c r="RBH50"/>
      <c r="RBI50"/>
      <c r="RBJ50"/>
      <c r="RBK50"/>
      <c r="RBL50"/>
      <c r="RBM50"/>
      <c r="RBN50"/>
      <c r="RBO50"/>
      <c r="RBP50"/>
      <c r="RBQ50"/>
      <c r="RBR50"/>
      <c r="RBS50"/>
      <c r="RBT50"/>
      <c r="RBU50"/>
      <c r="RBV50"/>
      <c r="RBW50"/>
      <c r="RBX50"/>
      <c r="RBY50"/>
      <c r="RBZ50"/>
      <c r="RCA50"/>
      <c r="RCB50"/>
      <c r="RCC50"/>
      <c r="RCD50"/>
      <c r="RCE50"/>
      <c r="RCF50"/>
      <c r="RCG50"/>
      <c r="RCH50"/>
      <c r="RCI50"/>
      <c r="RCJ50"/>
      <c r="RCK50"/>
      <c r="RCL50"/>
      <c r="RCM50"/>
      <c r="RCN50"/>
      <c r="RCO50"/>
      <c r="RCP50"/>
      <c r="RCQ50"/>
      <c r="RCR50"/>
      <c r="RCS50"/>
      <c r="RCT50"/>
      <c r="RCU50"/>
      <c r="RCV50"/>
      <c r="RCW50"/>
      <c r="RCX50"/>
      <c r="RCY50"/>
      <c r="RCZ50"/>
      <c r="RDA50"/>
      <c r="RDB50"/>
      <c r="RDC50"/>
      <c r="RDD50"/>
      <c r="RDE50"/>
      <c r="RDF50"/>
      <c r="RDG50"/>
      <c r="RDH50"/>
      <c r="RDI50"/>
      <c r="RDJ50"/>
      <c r="RDK50"/>
      <c r="RDL50"/>
      <c r="RDM50"/>
      <c r="RDN50"/>
      <c r="RDO50"/>
      <c r="RDP50"/>
      <c r="RDQ50"/>
      <c r="RDR50"/>
      <c r="RDS50"/>
      <c r="RDT50"/>
      <c r="RDU50"/>
      <c r="RDV50"/>
      <c r="RDW50"/>
      <c r="RDX50"/>
      <c r="RDY50"/>
      <c r="RDZ50"/>
      <c r="REA50"/>
      <c r="REB50"/>
      <c r="REC50"/>
      <c r="RED50"/>
      <c r="REE50"/>
      <c r="REF50"/>
      <c r="REG50"/>
      <c r="REH50"/>
      <c r="REI50"/>
      <c r="REJ50"/>
      <c r="REK50"/>
      <c r="REL50"/>
      <c r="REM50"/>
      <c r="REN50"/>
      <c r="REO50"/>
      <c r="REP50"/>
      <c r="REQ50"/>
      <c r="RER50"/>
      <c r="RES50"/>
      <c r="RET50"/>
      <c r="REU50"/>
      <c r="REV50"/>
      <c r="REW50"/>
      <c r="REX50"/>
      <c r="REY50"/>
      <c r="REZ50"/>
      <c r="RFA50"/>
      <c r="RFB50"/>
      <c r="RFC50"/>
      <c r="RFD50"/>
      <c r="RFE50"/>
      <c r="RFF50"/>
      <c r="RFG50"/>
      <c r="RFH50"/>
      <c r="RFI50"/>
      <c r="RFJ50"/>
      <c r="RFK50"/>
      <c r="RFL50"/>
      <c r="RFM50"/>
      <c r="RFN50"/>
      <c r="RFO50"/>
      <c r="RFP50"/>
      <c r="RFQ50"/>
      <c r="RFR50"/>
      <c r="RFS50"/>
      <c r="RFT50"/>
      <c r="RFU50"/>
      <c r="RFV50"/>
      <c r="RFW50"/>
      <c r="RFX50"/>
      <c r="RFY50"/>
      <c r="RFZ50"/>
      <c r="RGA50"/>
      <c r="RGB50"/>
      <c r="RGC50"/>
      <c r="RGD50"/>
      <c r="RGE50"/>
      <c r="RGF50"/>
      <c r="RGG50"/>
      <c r="RGH50"/>
      <c r="RGI50"/>
      <c r="RGJ50"/>
      <c r="RGK50"/>
      <c r="RGL50"/>
      <c r="RGM50"/>
      <c r="RGN50"/>
      <c r="RGO50"/>
      <c r="RGP50"/>
      <c r="RGQ50"/>
      <c r="RGR50"/>
      <c r="RGS50"/>
      <c r="RGT50"/>
      <c r="RGU50"/>
      <c r="RGV50"/>
      <c r="RGW50"/>
      <c r="RGX50"/>
      <c r="RGY50"/>
      <c r="RGZ50"/>
      <c r="RHA50"/>
      <c r="RHB50"/>
      <c r="RHC50"/>
      <c r="RHD50"/>
      <c r="RHE50"/>
      <c r="RHF50"/>
      <c r="RHG50"/>
      <c r="RHH50"/>
      <c r="RHI50"/>
      <c r="RHJ50"/>
      <c r="RHK50"/>
      <c r="RHL50"/>
      <c r="RHM50"/>
      <c r="RHN50"/>
      <c r="RHO50"/>
      <c r="RHP50"/>
      <c r="RHQ50"/>
      <c r="RHR50"/>
      <c r="RHS50"/>
      <c r="RHT50"/>
      <c r="RHU50"/>
      <c r="RHV50"/>
      <c r="RHW50"/>
      <c r="RHX50"/>
      <c r="RHY50"/>
      <c r="RHZ50"/>
      <c r="RIA50"/>
      <c r="RIB50"/>
      <c r="RIC50"/>
      <c r="RID50"/>
      <c r="RIE50"/>
      <c r="RIF50"/>
      <c r="RIG50"/>
      <c r="RIH50"/>
      <c r="RII50"/>
      <c r="RIJ50"/>
      <c r="RIK50"/>
      <c r="RIL50"/>
      <c r="RIM50"/>
      <c r="RIN50"/>
      <c r="RIO50"/>
      <c r="RIP50"/>
      <c r="RIQ50"/>
      <c r="RIR50"/>
      <c r="RIS50"/>
      <c r="RIT50"/>
      <c r="RIU50"/>
      <c r="RIV50"/>
      <c r="RIW50"/>
      <c r="RIX50"/>
      <c r="RIY50"/>
      <c r="RIZ50"/>
      <c r="RJA50"/>
      <c r="RJB50"/>
      <c r="RJC50"/>
      <c r="RJD50"/>
      <c r="RJE50"/>
      <c r="RJF50"/>
      <c r="RJG50"/>
      <c r="RJH50"/>
      <c r="RJI50"/>
      <c r="RJJ50"/>
      <c r="RJK50"/>
      <c r="RJL50"/>
      <c r="RJM50"/>
      <c r="RJN50"/>
      <c r="RJO50"/>
      <c r="RJP50"/>
      <c r="RJQ50"/>
      <c r="RJR50"/>
      <c r="RJS50"/>
      <c r="RJT50"/>
      <c r="RJU50"/>
      <c r="RJV50"/>
      <c r="RJW50"/>
      <c r="RJX50"/>
      <c r="RJY50"/>
      <c r="RJZ50"/>
      <c r="RKA50"/>
      <c r="RKB50"/>
      <c r="RKC50"/>
      <c r="RKD50"/>
      <c r="RKE50"/>
      <c r="RKF50"/>
      <c r="RKG50"/>
      <c r="RKH50"/>
      <c r="RKI50"/>
      <c r="RKJ50"/>
      <c r="RKK50"/>
      <c r="RKL50"/>
      <c r="RKM50"/>
      <c r="RKN50"/>
      <c r="RKO50"/>
      <c r="RKP50"/>
      <c r="RKQ50"/>
      <c r="RKR50"/>
      <c r="RKS50"/>
      <c r="RKT50"/>
      <c r="RKU50"/>
      <c r="RKV50"/>
      <c r="RKW50"/>
      <c r="RKX50"/>
      <c r="RKY50"/>
      <c r="RKZ50"/>
      <c r="RLA50"/>
      <c r="RLB50"/>
      <c r="RLC50"/>
      <c r="RLD50"/>
      <c r="RLE50"/>
      <c r="RLF50"/>
      <c r="RLG50"/>
      <c r="RLH50"/>
      <c r="RLI50"/>
      <c r="RLJ50"/>
      <c r="RLK50"/>
      <c r="RLL50"/>
      <c r="RLM50"/>
      <c r="RLN50"/>
      <c r="RLO50"/>
      <c r="RLP50"/>
      <c r="RLQ50"/>
      <c r="RLR50"/>
      <c r="RLS50"/>
      <c r="RLT50"/>
      <c r="RLU50"/>
      <c r="RLV50"/>
      <c r="RLW50"/>
      <c r="RLX50"/>
      <c r="RLY50"/>
      <c r="RLZ50"/>
      <c r="RMA50"/>
      <c r="RMB50"/>
      <c r="RMC50"/>
      <c r="RMD50"/>
      <c r="RME50"/>
      <c r="RMF50"/>
      <c r="RMG50"/>
      <c r="RMH50"/>
      <c r="RMI50"/>
      <c r="RMJ50"/>
      <c r="RMK50"/>
      <c r="RML50"/>
      <c r="RMM50"/>
      <c r="RMN50"/>
      <c r="RMO50"/>
      <c r="RMP50"/>
      <c r="RMQ50"/>
      <c r="RMR50"/>
      <c r="RMS50"/>
      <c r="RMT50"/>
      <c r="RMU50"/>
      <c r="RMV50"/>
      <c r="RMW50"/>
      <c r="RMX50"/>
      <c r="RMY50"/>
      <c r="RMZ50"/>
      <c r="RNA50"/>
      <c r="RNB50"/>
      <c r="RNC50"/>
      <c r="RND50"/>
      <c r="RNE50"/>
      <c r="RNF50"/>
      <c r="RNG50"/>
      <c r="RNH50"/>
      <c r="RNI50"/>
      <c r="RNJ50"/>
      <c r="RNK50"/>
      <c r="RNL50"/>
      <c r="RNM50"/>
      <c r="RNN50"/>
      <c r="RNO50"/>
      <c r="RNP50"/>
      <c r="RNQ50"/>
      <c r="RNR50"/>
      <c r="RNS50"/>
      <c r="RNT50"/>
      <c r="RNU50"/>
      <c r="RNV50"/>
      <c r="RNW50"/>
      <c r="RNX50"/>
      <c r="RNY50"/>
      <c r="RNZ50"/>
      <c r="ROA50"/>
      <c r="ROB50"/>
      <c r="ROC50"/>
      <c r="ROD50"/>
      <c r="ROE50"/>
      <c r="ROF50"/>
      <c r="ROG50"/>
      <c r="ROH50"/>
      <c r="ROI50"/>
      <c r="ROJ50"/>
      <c r="ROK50"/>
      <c r="ROL50"/>
      <c r="ROM50"/>
      <c r="RON50"/>
      <c r="ROO50"/>
      <c r="ROP50"/>
      <c r="ROQ50"/>
      <c r="ROR50"/>
      <c r="ROS50"/>
      <c r="ROT50"/>
      <c r="ROU50"/>
      <c r="ROV50"/>
      <c r="ROW50"/>
      <c r="ROX50"/>
      <c r="ROY50"/>
      <c r="ROZ50"/>
      <c r="RPA50"/>
      <c r="RPB50"/>
      <c r="RPC50"/>
      <c r="RPD50"/>
      <c r="RPE50"/>
      <c r="RPF50"/>
      <c r="RPG50"/>
      <c r="RPH50"/>
      <c r="RPI50"/>
      <c r="RPJ50"/>
      <c r="RPK50"/>
      <c r="RPL50"/>
      <c r="RPM50"/>
      <c r="RPN50"/>
      <c r="RPO50"/>
      <c r="RPP50"/>
      <c r="RPQ50"/>
      <c r="RPR50"/>
      <c r="RPS50"/>
      <c r="RPT50"/>
      <c r="RPU50"/>
      <c r="RPV50"/>
      <c r="RPW50"/>
      <c r="RPX50"/>
      <c r="RPY50"/>
      <c r="RPZ50"/>
      <c r="RQA50"/>
      <c r="RQB50"/>
      <c r="RQC50"/>
      <c r="RQD50"/>
      <c r="RQE50"/>
      <c r="RQF50"/>
      <c r="RQG50"/>
      <c r="RQH50"/>
      <c r="RQI50"/>
      <c r="RQJ50"/>
      <c r="RQK50"/>
      <c r="RQL50"/>
      <c r="RQM50"/>
      <c r="RQN50"/>
      <c r="RQO50"/>
      <c r="RQP50"/>
      <c r="RQQ50"/>
      <c r="RQR50"/>
      <c r="RQS50"/>
      <c r="RQT50"/>
      <c r="RQU50"/>
      <c r="RQV50"/>
      <c r="RQW50"/>
      <c r="RQX50"/>
      <c r="RQY50"/>
      <c r="RQZ50"/>
      <c r="RRA50"/>
      <c r="RRB50"/>
      <c r="RRC50"/>
      <c r="RRD50"/>
      <c r="RRE50"/>
      <c r="RRF50"/>
      <c r="RRG50"/>
      <c r="RRH50"/>
      <c r="RRI50"/>
      <c r="RRJ50"/>
      <c r="RRK50"/>
      <c r="RRL50"/>
      <c r="RRM50"/>
      <c r="RRN50"/>
      <c r="RRO50"/>
      <c r="RRP50"/>
      <c r="RRQ50"/>
      <c r="RRR50"/>
      <c r="RRS50"/>
      <c r="RRT50"/>
      <c r="RRU50"/>
      <c r="RRV50"/>
      <c r="RRW50"/>
      <c r="RRX50"/>
      <c r="RRY50"/>
      <c r="RRZ50"/>
      <c r="RSA50"/>
      <c r="RSB50"/>
      <c r="RSC50"/>
      <c r="RSD50"/>
      <c r="RSE50"/>
      <c r="RSF50"/>
      <c r="RSG50"/>
      <c r="RSH50"/>
      <c r="RSI50"/>
      <c r="RSJ50"/>
      <c r="RSK50"/>
      <c r="RSL50"/>
      <c r="RSM50"/>
      <c r="RSN50"/>
      <c r="RSO50"/>
      <c r="RSP50"/>
      <c r="RSQ50"/>
      <c r="RSR50"/>
      <c r="RSS50"/>
      <c r="RST50"/>
      <c r="RSU50"/>
      <c r="RSV50"/>
      <c r="RSW50"/>
      <c r="RSX50"/>
      <c r="RSY50"/>
      <c r="RSZ50"/>
      <c r="RTA50"/>
      <c r="RTB50"/>
      <c r="RTC50"/>
      <c r="RTD50"/>
      <c r="RTE50"/>
      <c r="RTF50"/>
      <c r="RTG50"/>
      <c r="RTH50"/>
      <c r="RTI50"/>
      <c r="RTJ50"/>
      <c r="RTK50"/>
      <c r="RTL50"/>
      <c r="RTM50"/>
      <c r="RTN50"/>
      <c r="RTO50"/>
      <c r="RTP50"/>
      <c r="RTQ50"/>
      <c r="RTR50"/>
      <c r="RTS50"/>
      <c r="RTT50"/>
      <c r="RTU50"/>
      <c r="RTV50"/>
      <c r="RTW50"/>
      <c r="RTX50"/>
      <c r="RTY50"/>
      <c r="RTZ50"/>
      <c r="RUA50"/>
      <c r="RUB50"/>
      <c r="RUC50"/>
      <c r="RUD50"/>
      <c r="RUE50"/>
      <c r="RUF50"/>
      <c r="RUG50"/>
      <c r="RUH50"/>
      <c r="RUI50"/>
      <c r="RUJ50"/>
      <c r="RUK50"/>
      <c r="RUL50"/>
      <c r="RUM50"/>
      <c r="RUN50"/>
      <c r="RUO50"/>
      <c r="RUP50"/>
      <c r="RUQ50"/>
      <c r="RUR50"/>
      <c r="RUS50"/>
      <c r="RUT50"/>
      <c r="RUU50"/>
      <c r="RUV50"/>
      <c r="RUW50"/>
      <c r="RUX50"/>
      <c r="RUY50"/>
      <c r="RUZ50"/>
      <c r="RVA50"/>
      <c r="RVB50"/>
      <c r="RVC50"/>
      <c r="RVD50"/>
      <c r="RVE50"/>
      <c r="RVF50"/>
      <c r="RVG50"/>
      <c r="RVH50"/>
      <c r="RVI50"/>
      <c r="RVJ50"/>
      <c r="RVK50"/>
      <c r="RVL50"/>
      <c r="RVM50"/>
      <c r="RVN50"/>
      <c r="RVO50"/>
      <c r="RVP50"/>
      <c r="RVQ50"/>
      <c r="RVR50"/>
      <c r="RVS50"/>
      <c r="RVT50"/>
      <c r="RVU50"/>
      <c r="RVV50"/>
      <c r="RVW50"/>
      <c r="RVX50"/>
      <c r="RVY50"/>
      <c r="RVZ50"/>
      <c r="RWA50"/>
      <c r="RWB50"/>
      <c r="RWC50"/>
      <c r="RWD50"/>
      <c r="RWE50"/>
      <c r="RWF50"/>
      <c r="RWG50"/>
      <c r="RWH50"/>
      <c r="RWI50"/>
      <c r="RWJ50"/>
      <c r="RWK50"/>
      <c r="RWL50"/>
      <c r="RWM50"/>
      <c r="RWN50"/>
      <c r="RWO50"/>
      <c r="RWP50"/>
      <c r="RWQ50"/>
      <c r="RWR50"/>
      <c r="RWS50"/>
      <c r="RWT50"/>
      <c r="RWU50"/>
      <c r="RWV50"/>
      <c r="RWW50"/>
      <c r="RWX50"/>
      <c r="RWY50"/>
      <c r="RWZ50"/>
      <c r="RXA50"/>
      <c r="RXB50"/>
      <c r="RXC50"/>
      <c r="RXD50"/>
      <c r="RXE50"/>
      <c r="RXF50"/>
      <c r="RXG50"/>
      <c r="RXH50"/>
      <c r="RXI50"/>
      <c r="RXJ50"/>
      <c r="RXK50"/>
      <c r="RXL50"/>
      <c r="RXM50"/>
      <c r="RXN50"/>
      <c r="RXO50"/>
      <c r="RXP50"/>
      <c r="RXQ50"/>
      <c r="RXR50"/>
      <c r="RXS50"/>
      <c r="RXT50"/>
      <c r="RXU50"/>
      <c r="RXV50"/>
      <c r="RXW50"/>
      <c r="RXX50"/>
      <c r="RXY50"/>
      <c r="RXZ50"/>
      <c r="RYA50"/>
      <c r="RYB50"/>
      <c r="RYC50"/>
      <c r="RYD50"/>
      <c r="RYE50"/>
      <c r="RYF50"/>
      <c r="RYG50"/>
      <c r="RYH50"/>
      <c r="RYI50"/>
      <c r="RYJ50"/>
      <c r="RYK50"/>
      <c r="RYL50"/>
      <c r="RYM50"/>
      <c r="RYN50"/>
      <c r="RYO50"/>
      <c r="RYP50"/>
      <c r="RYQ50"/>
      <c r="RYR50"/>
      <c r="RYS50"/>
      <c r="RYT50"/>
      <c r="RYU50"/>
      <c r="RYV50"/>
      <c r="RYW50"/>
      <c r="RYX50"/>
      <c r="RYY50"/>
      <c r="RYZ50"/>
      <c r="RZA50"/>
      <c r="RZB50"/>
      <c r="RZC50"/>
      <c r="RZD50"/>
      <c r="RZE50"/>
      <c r="RZF50"/>
      <c r="RZG50"/>
      <c r="RZH50"/>
      <c r="RZI50"/>
      <c r="RZJ50"/>
      <c r="RZK50"/>
      <c r="RZL50"/>
      <c r="RZM50"/>
      <c r="RZN50"/>
      <c r="RZO50"/>
      <c r="RZP50"/>
      <c r="RZQ50"/>
      <c r="RZR50"/>
      <c r="RZS50"/>
      <c r="RZT50"/>
      <c r="RZU50"/>
      <c r="RZV50"/>
      <c r="RZW50"/>
      <c r="RZX50"/>
      <c r="RZY50"/>
      <c r="RZZ50"/>
      <c r="SAA50"/>
      <c r="SAB50"/>
      <c r="SAC50"/>
      <c r="SAD50"/>
      <c r="SAE50"/>
      <c r="SAF50"/>
      <c r="SAG50"/>
      <c r="SAH50"/>
      <c r="SAI50"/>
      <c r="SAJ50"/>
      <c r="SAK50"/>
      <c r="SAL50"/>
      <c r="SAM50"/>
      <c r="SAN50"/>
      <c r="SAO50"/>
      <c r="SAP50"/>
      <c r="SAQ50"/>
      <c r="SAR50"/>
      <c r="SAS50"/>
      <c r="SAT50"/>
      <c r="SAU50"/>
      <c r="SAV50"/>
      <c r="SAW50"/>
      <c r="SAX50"/>
      <c r="SAY50"/>
      <c r="SAZ50"/>
      <c r="SBA50"/>
      <c r="SBB50"/>
      <c r="SBC50"/>
      <c r="SBD50"/>
      <c r="SBE50"/>
      <c r="SBF50"/>
      <c r="SBG50"/>
      <c r="SBH50"/>
      <c r="SBI50"/>
      <c r="SBJ50"/>
      <c r="SBK50"/>
      <c r="SBL50"/>
      <c r="SBM50"/>
      <c r="SBN50"/>
      <c r="SBO50"/>
      <c r="SBP50"/>
      <c r="SBQ50"/>
      <c r="SBR50"/>
      <c r="SBS50"/>
      <c r="SBT50"/>
      <c r="SBU50"/>
      <c r="SBV50"/>
      <c r="SBW50"/>
      <c r="SBX50"/>
      <c r="SBY50"/>
      <c r="SBZ50"/>
      <c r="SCA50"/>
      <c r="SCB50"/>
      <c r="SCC50"/>
      <c r="SCD50"/>
      <c r="SCE50"/>
      <c r="SCF50"/>
      <c r="SCG50"/>
      <c r="SCH50"/>
      <c r="SCI50"/>
      <c r="SCJ50"/>
      <c r="SCK50"/>
      <c r="SCL50"/>
      <c r="SCM50"/>
      <c r="SCN50"/>
      <c r="SCO50"/>
      <c r="SCP50"/>
      <c r="SCQ50"/>
      <c r="SCR50"/>
      <c r="SCS50"/>
      <c r="SCT50"/>
      <c r="SCU50"/>
      <c r="SCV50"/>
      <c r="SCW50"/>
      <c r="SCX50"/>
      <c r="SCY50"/>
      <c r="SCZ50"/>
      <c r="SDA50"/>
      <c r="SDB50"/>
      <c r="SDC50"/>
      <c r="SDD50"/>
      <c r="SDE50"/>
      <c r="SDF50"/>
      <c r="SDG50"/>
      <c r="SDH50"/>
      <c r="SDI50"/>
      <c r="SDJ50"/>
      <c r="SDK50"/>
      <c r="SDL50"/>
      <c r="SDM50"/>
      <c r="SDN50"/>
      <c r="SDO50"/>
      <c r="SDP50"/>
      <c r="SDQ50"/>
      <c r="SDR50"/>
      <c r="SDS50"/>
      <c r="SDT50"/>
      <c r="SDU50"/>
      <c r="SDV50"/>
      <c r="SDW50"/>
      <c r="SDX50"/>
      <c r="SDY50"/>
      <c r="SDZ50"/>
      <c r="SEA50"/>
      <c r="SEB50"/>
      <c r="SEC50"/>
      <c r="SED50"/>
      <c r="SEE50"/>
      <c r="SEF50"/>
      <c r="SEG50"/>
      <c r="SEH50"/>
      <c r="SEI50"/>
      <c r="SEJ50"/>
      <c r="SEK50"/>
      <c r="SEL50"/>
      <c r="SEM50"/>
      <c r="SEN50"/>
      <c r="SEO50"/>
      <c r="SEP50"/>
      <c r="SEQ50"/>
      <c r="SER50"/>
      <c r="SES50"/>
      <c r="SET50"/>
      <c r="SEU50"/>
      <c r="SEV50"/>
      <c r="SEW50"/>
      <c r="SEX50"/>
      <c r="SEY50"/>
      <c r="SEZ50"/>
      <c r="SFA50"/>
      <c r="SFB50"/>
      <c r="SFC50"/>
      <c r="SFD50"/>
      <c r="SFE50"/>
      <c r="SFF50"/>
      <c r="SFG50"/>
      <c r="SFH50"/>
      <c r="SFI50"/>
      <c r="SFJ50"/>
      <c r="SFK50"/>
      <c r="SFL50"/>
      <c r="SFM50"/>
      <c r="SFN50"/>
      <c r="SFO50"/>
      <c r="SFP50"/>
      <c r="SFQ50"/>
      <c r="SFR50"/>
      <c r="SFS50"/>
      <c r="SFT50"/>
      <c r="SFU50"/>
      <c r="SFV50"/>
      <c r="SFW50"/>
      <c r="SFX50"/>
      <c r="SFY50"/>
      <c r="SFZ50"/>
      <c r="SGA50"/>
      <c r="SGB50"/>
      <c r="SGC50"/>
      <c r="SGD50"/>
      <c r="SGE50"/>
      <c r="SGF50"/>
      <c r="SGG50"/>
      <c r="SGH50"/>
      <c r="SGI50"/>
      <c r="SGJ50"/>
      <c r="SGK50"/>
      <c r="SGL50"/>
      <c r="SGM50"/>
      <c r="SGN50"/>
      <c r="SGO50"/>
      <c r="SGP50"/>
      <c r="SGQ50"/>
      <c r="SGR50"/>
      <c r="SGS50"/>
      <c r="SGT50"/>
      <c r="SGU50"/>
      <c r="SGV50"/>
      <c r="SGW50"/>
      <c r="SGX50"/>
      <c r="SGY50"/>
      <c r="SGZ50"/>
      <c r="SHA50"/>
      <c r="SHB50"/>
      <c r="SHC50"/>
      <c r="SHD50"/>
      <c r="SHE50"/>
      <c r="SHF50"/>
      <c r="SHG50"/>
      <c r="SHH50"/>
      <c r="SHI50"/>
      <c r="SHJ50"/>
      <c r="SHK50"/>
      <c r="SHL50"/>
      <c r="SHM50"/>
      <c r="SHN50"/>
      <c r="SHO50"/>
      <c r="SHP50"/>
      <c r="SHQ50"/>
      <c r="SHR50"/>
      <c r="SHS50"/>
      <c r="SHT50"/>
      <c r="SHU50"/>
      <c r="SHV50"/>
      <c r="SHW50"/>
      <c r="SHX50"/>
      <c r="SHY50"/>
      <c r="SHZ50"/>
      <c r="SIA50"/>
      <c r="SIB50"/>
      <c r="SIC50"/>
      <c r="SID50"/>
      <c r="SIE50"/>
      <c r="SIF50"/>
      <c r="SIG50"/>
      <c r="SIH50"/>
      <c r="SII50"/>
      <c r="SIJ50"/>
      <c r="SIK50"/>
      <c r="SIL50"/>
      <c r="SIM50"/>
      <c r="SIN50"/>
      <c r="SIO50"/>
      <c r="SIP50"/>
      <c r="SIQ50"/>
      <c r="SIR50"/>
      <c r="SIS50"/>
      <c r="SIT50"/>
      <c r="SIU50"/>
      <c r="SIV50"/>
      <c r="SIW50"/>
      <c r="SIX50"/>
      <c r="SIY50"/>
      <c r="SIZ50"/>
      <c r="SJA50"/>
      <c r="SJB50"/>
      <c r="SJC50"/>
      <c r="SJD50"/>
      <c r="SJE50"/>
      <c r="SJF50"/>
      <c r="SJG50"/>
      <c r="SJH50"/>
      <c r="SJI50"/>
      <c r="SJJ50"/>
      <c r="SJK50"/>
      <c r="SJL50"/>
      <c r="SJM50"/>
      <c r="SJN50"/>
      <c r="SJO50"/>
      <c r="SJP50"/>
      <c r="SJQ50"/>
      <c r="SJR50"/>
      <c r="SJS50"/>
      <c r="SJT50"/>
      <c r="SJU50"/>
      <c r="SJV50"/>
      <c r="SJW50"/>
      <c r="SJX50"/>
      <c r="SJY50"/>
      <c r="SJZ50"/>
      <c r="SKA50"/>
      <c r="SKB50"/>
      <c r="SKC50"/>
      <c r="SKD50"/>
      <c r="SKE50"/>
      <c r="SKF50"/>
      <c r="SKG50"/>
      <c r="SKH50"/>
      <c r="SKI50"/>
      <c r="SKJ50"/>
      <c r="SKK50"/>
      <c r="SKL50"/>
      <c r="SKM50"/>
      <c r="SKN50"/>
      <c r="SKO50"/>
      <c r="SKP50"/>
      <c r="SKQ50"/>
      <c r="SKR50"/>
      <c r="SKS50"/>
      <c r="SKT50"/>
      <c r="SKU50"/>
      <c r="SKV50"/>
      <c r="SKW50"/>
      <c r="SKX50"/>
      <c r="SKY50"/>
      <c r="SKZ50"/>
      <c r="SLA50"/>
      <c r="SLB50"/>
      <c r="SLC50"/>
      <c r="SLD50"/>
      <c r="SLE50"/>
      <c r="SLF50"/>
      <c r="SLG50"/>
      <c r="SLH50"/>
      <c r="SLI50"/>
      <c r="SLJ50"/>
      <c r="SLK50"/>
      <c r="SLL50"/>
      <c r="SLM50"/>
      <c r="SLN50"/>
      <c r="SLO50"/>
      <c r="SLP50"/>
      <c r="SLQ50"/>
      <c r="SLR50"/>
      <c r="SLS50"/>
      <c r="SLT50"/>
      <c r="SLU50"/>
      <c r="SLV50"/>
      <c r="SLW50"/>
      <c r="SLX50"/>
      <c r="SLY50"/>
      <c r="SLZ50"/>
      <c r="SMA50"/>
      <c r="SMB50"/>
      <c r="SMC50"/>
      <c r="SMD50"/>
      <c r="SME50"/>
      <c r="SMF50"/>
      <c r="SMG50"/>
      <c r="SMH50"/>
      <c r="SMI50"/>
      <c r="SMJ50"/>
      <c r="SMK50"/>
      <c r="SML50"/>
      <c r="SMM50"/>
      <c r="SMN50"/>
      <c r="SMO50"/>
      <c r="SMP50"/>
      <c r="SMQ50"/>
      <c r="SMR50"/>
      <c r="SMS50"/>
      <c r="SMT50"/>
      <c r="SMU50"/>
      <c r="SMV50"/>
      <c r="SMW50"/>
      <c r="SMX50"/>
      <c r="SMY50"/>
      <c r="SMZ50"/>
      <c r="SNA50"/>
      <c r="SNB50"/>
      <c r="SNC50"/>
      <c r="SND50"/>
      <c r="SNE50"/>
      <c r="SNF50"/>
      <c r="SNG50"/>
      <c r="SNH50"/>
      <c r="SNI50"/>
      <c r="SNJ50"/>
      <c r="SNK50"/>
      <c r="SNL50"/>
      <c r="SNM50"/>
      <c r="SNN50"/>
      <c r="SNO50"/>
      <c r="SNP50"/>
      <c r="SNQ50"/>
      <c r="SNR50"/>
      <c r="SNS50"/>
      <c r="SNT50"/>
      <c r="SNU50"/>
      <c r="SNV50"/>
      <c r="SNW50"/>
      <c r="SNX50"/>
      <c r="SNY50"/>
      <c r="SNZ50"/>
      <c r="SOA50"/>
      <c r="SOB50"/>
      <c r="SOC50"/>
      <c r="SOD50"/>
      <c r="SOE50"/>
      <c r="SOF50"/>
      <c r="SOG50"/>
      <c r="SOH50"/>
      <c r="SOI50"/>
      <c r="SOJ50"/>
      <c r="SOK50"/>
      <c r="SOL50"/>
      <c r="SOM50"/>
      <c r="SON50"/>
      <c r="SOO50"/>
      <c r="SOP50"/>
      <c r="SOQ50"/>
      <c r="SOR50"/>
      <c r="SOS50"/>
      <c r="SOT50"/>
      <c r="SOU50"/>
      <c r="SOV50"/>
      <c r="SOW50"/>
      <c r="SOX50"/>
      <c r="SOY50"/>
      <c r="SOZ50"/>
      <c r="SPA50"/>
      <c r="SPB50"/>
      <c r="SPC50"/>
      <c r="SPD50"/>
      <c r="SPE50"/>
      <c r="SPF50"/>
      <c r="SPG50"/>
      <c r="SPH50"/>
      <c r="SPI50"/>
      <c r="SPJ50"/>
      <c r="SPK50"/>
      <c r="SPL50"/>
      <c r="SPM50"/>
      <c r="SPN50"/>
      <c r="SPO50"/>
      <c r="SPP50"/>
      <c r="SPQ50"/>
      <c r="SPR50"/>
      <c r="SPS50"/>
      <c r="SPT50"/>
      <c r="SPU50"/>
      <c r="SPV50"/>
      <c r="SPW50"/>
      <c r="SPX50"/>
      <c r="SPY50"/>
      <c r="SPZ50"/>
      <c r="SQA50"/>
      <c r="SQB50"/>
      <c r="SQC50"/>
      <c r="SQD50"/>
      <c r="SQE50"/>
      <c r="SQF50"/>
      <c r="SQG50"/>
      <c r="SQH50"/>
      <c r="SQI50"/>
      <c r="SQJ50"/>
      <c r="SQK50"/>
      <c r="SQL50"/>
      <c r="SQM50"/>
      <c r="SQN50"/>
      <c r="SQO50"/>
      <c r="SQP50"/>
      <c r="SQQ50"/>
      <c r="SQR50"/>
      <c r="SQS50"/>
      <c r="SQT50"/>
      <c r="SQU50"/>
      <c r="SQV50"/>
      <c r="SQW50"/>
      <c r="SQX50"/>
      <c r="SQY50"/>
      <c r="SQZ50"/>
      <c r="SRA50"/>
      <c r="SRB50"/>
      <c r="SRC50"/>
      <c r="SRD50"/>
      <c r="SRE50"/>
      <c r="SRF50"/>
      <c r="SRG50"/>
      <c r="SRH50"/>
      <c r="SRI50"/>
      <c r="SRJ50"/>
      <c r="SRK50"/>
      <c r="SRL50"/>
      <c r="SRM50"/>
      <c r="SRN50"/>
      <c r="SRO50"/>
      <c r="SRP50"/>
      <c r="SRQ50"/>
      <c r="SRR50"/>
      <c r="SRS50"/>
      <c r="SRT50"/>
      <c r="SRU50"/>
      <c r="SRV50"/>
      <c r="SRW50"/>
      <c r="SRX50"/>
      <c r="SRY50"/>
      <c r="SRZ50"/>
      <c r="SSA50"/>
      <c r="SSB50"/>
      <c r="SSC50"/>
      <c r="SSD50"/>
      <c r="SSE50"/>
      <c r="SSF50"/>
      <c r="SSG50"/>
      <c r="SSH50"/>
      <c r="SSI50"/>
      <c r="SSJ50"/>
      <c r="SSK50"/>
      <c r="SSL50"/>
      <c r="SSM50"/>
      <c r="SSN50"/>
      <c r="SSO50"/>
      <c r="SSP50"/>
      <c r="SSQ50"/>
      <c r="SSR50"/>
      <c r="SSS50"/>
      <c r="SST50"/>
      <c r="SSU50"/>
      <c r="SSV50"/>
      <c r="SSW50"/>
      <c r="SSX50"/>
      <c r="SSY50"/>
      <c r="SSZ50"/>
      <c r="STA50"/>
      <c r="STB50"/>
      <c r="STC50"/>
      <c r="STD50"/>
      <c r="STE50"/>
      <c r="STF50"/>
      <c r="STG50"/>
      <c r="STH50"/>
      <c r="STI50"/>
      <c r="STJ50"/>
      <c r="STK50"/>
      <c r="STL50"/>
      <c r="STM50"/>
      <c r="STN50"/>
      <c r="STO50"/>
      <c r="STP50"/>
      <c r="STQ50"/>
      <c r="STR50"/>
      <c r="STS50"/>
      <c r="STT50"/>
      <c r="STU50"/>
      <c r="STV50"/>
      <c r="STW50"/>
      <c r="STX50"/>
      <c r="STY50"/>
      <c r="STZ50"/>
      <c r="SUA50"/>
      <c r="SUB50"/>
      <c r="SUC50"/>
      <c r="SUD50"/>
      <c r="SUE50"/>
      <c r="SUF50"/>
      <c r="SUG50"/>
      <c r="SUH50"/>
      <c r="SUI50"/>
      <c r="SUJ50"/>
      <c r="SUK50"/>
      <c r="SUL50"/>
      <c r="SUM50"/>
      <c r="SUN50"/>
      <c r="SUO50"/>
      <c r="SUP50"/>
      <c r="SUQ50"/>
      <c r="SUR50"/>
      <c r="SUS50"/>
      <c r="SUT50"/>
      <c r="SUU50"/>
      <c r="SUV50"/>
      <c r="SUW50"/>
      <c r="SUX50"/>
      <c r="SUY50"/>
      <c r="SUZ50"/>
      <c r="SVA50"/>
      <c r="SVB50"/>
      <c r="SVC50"/>
      <c r="SVD50"/>
      <c r="SVE50"/>
      <c r="SVF50"/>
      <c r="SVG50"/>
      <c r="SVH50"/>
      <c r="SVI50"/>
      <c r="SVJ50"/>
      <c r="SVK50"/>
      <c r="SVL50"/>
      <c r="SVM50"/>
      <c r="SVN50"/>
      <c r="SVO50"/>
      <c r="SVP50"/>
      <c r="SVQ50"/>
      <c r="SVR50"/>
      <c r="SVS50"/>
      <c r="SVT50"/>
      <c r="SVU50"/>
      <c r="SVV50"/>
      <c r="SVW50"/>
      <c r="SVX50"/>
      <c r="SVY50"/>
      <c r="SVZ50"/>
      <c r="SWA50"/>
      <c r="SWB50"/>
      <c r="SWC50"/>
      <c r="SWD50"/>
      <c r="SWE50"/>
      <c r="SWF50"/>
      <c r="SWG50"/>
      <c r="SWH50"/>
      <c r="SWI50"/>
      <c r="SWJ50"/>
      <c r="SWK50"/>
      <c r="SWL50"/>
      <c r="SWM50"/>
      <c r="SWN50"/>
      <c r="SWO50"/>
      <c r="SWP50"/>
      <c r="SWQ50"/>
      <c r="SWR50"/>
      <c r="SWS50"/>
      <c r="SWT50"/>
      <c r="SWU50"/>
      <c r="SWV50"/>
      <c r="SWW50"/>
      <c r="SWX50"/>
      <c r="SWY50"/>
      <c r="SWZ50"/>
      <c r="SXA50"/>
      <c r="SXB50"/>
      <c r="SXC50"/>
      <c r="SXD50"/>
      <c r="SXE50"/>
      <c r="SXF50"/>
      <c r="SXG50"/>
      <c r="SXH50"/>
      <c r="SXI50"/>
      <c r="SXJ50"/>
      <c r="SXK50"/>
      <c r="SXL50"/>
      <c r="SXM50"/>
      <c r="SXN50"/>
      <c r="SXO50"/>
      <c r="SXP50"/>
      <c r="SXQ50"/>
      <c r="SXR50"/>
      <c r="SXS50"/>
      <c r="SXT50"/>
      <c r="SXU50"/>
      <c r="SXV50"/>
      <c r="SXW50"/>
      <c r="SXX50"/>
      <c r="SXY50"/>
      <c r="SXZ50"/>
      <c r="SYA50"/>
      <c r="SYB50"/>
      <c r="SYC50"/>
      <c r="SYD50"/>
      <c r="SYE50"/>
      <c r="SYF50"/>
      <c r="SYG50"/>
      <c r="SYH50"/>
      <c r="SYI50"/>
      <c r="SYJ50"/>
      <c r="SYK50"/>
      <c r="SYL50"/>
      <c r="SYM50"/>
      <c r="SYN50"/>
      <c r="SYO50"/>
      <c r="SYP50"/>
      <c r="SYQ50"/>
      <c r="SYR50"/>
      <c r="SYS50"/>
      <c r="SYT50"/>
      <c r="SYU50"/>
      <c r="SYV50"/>
      <c r="SYW50"/>
      <c r="SYX50"/>
      <c r="SYY50"/>
      <c r="SYZ50"/>
      <c r="SZA50"/>
      <c r="SZB50"/>
      <c r="SZC50"/>
      <c r="SZD50"/>
      <c r="SZE50"/>
      <c r="SZF50"/>
      <c r="SZG50"/>
      <c r="SZH50"/>
      <c r="SZI50"/>
      <c r="SZJ50"/>
      <c r="SZK50"/>
      <c r="SZL50"/>
      <c r="SZM50"/>
      <c r="SZN50"/>
      <c r="SZO50"/>
      <c r="SZP50"/>
      <c r="SZQ50"/>
      <c r="SZR50"/>
      <c r="SZS50"/>
      <c r="SZT50"/>
      <c r="SZU50"/>
      <c r="SZV50"/>
      <c r="SZW50"/>
      <c r="SZX50"/>
      <c r="SZY50"/>
      <c r="SZZ50"/>
      <c r="TAA50"/>
      <c r="TAB50"/>
      <c r="TAC50"/>
      <c r="TAD50"/>
      <c r="TAE50"/>
      <c r="TAF50"/>
      <c r="TAG50"/>
      <c r="TAH50"/>
      <c r="TAI50"/>
      <c r="TAJ50"/>
      <c r="TAK50"/>
      <c r="TAL50"/>
      <c r="TAM50"/>
      <c r="TAN50"/>
      <c r="TAO50"/>
      <c r="TAP50"/>
      <c r="TAQ50"/>
      <c r="TAR50"/>
      <c r="TAS50"/>
      <c r="TAT50"/>
      <c r="TAU50"/>
      <c r="TAV50"/>
      <c r="TAW50"/>
      <c r="TAX50"/>
      <c r="TAY50"/>
      <c r="TAZ50"/>
      <c r="TBA50"/>
      <c r="TBB50"/>
      <c r="TBC50"/>
      <c r="TBD50"/>
      <c r="TBE50"/>
      <c r="TBF50"/>
      <c r="TBG50"/>
      <c r="TBH50"/>
      <c r="TBI50"/>
      <c r="TBJ50"/>
      <c r="TBK50"/>
      <c r="TBL50"/>
      <c r="TBM50"/>
      <c r="TBN50"/>
      <c r="TBO50"/>
      <c r="TBP50"/>
      <c r="TBQ50"/>
      <c r="TBR50"/>
      <c r="TBS50"/>
      <c r="TBT50"/>
      <c r="TBU50"/>
      <c r="TBV50"/>
      <c r="TBW50"/>
      <c r="TBX50"/>
      <c r="TBY50"/>
      <c r="TBZ50"/>
      <c r="TCA50"/>
      <c r="TCB50"/>
      <c r="TCC50"/>
      <c r="TCD50"/>
      <c r="TCE50"/>
      <c r="TCF50"/>
      <c r="TCG50"/>
      <c r="TCH50"/>
      <c r="TCI50"/>
      <c r="TCJ50"/>
      <c r="TCK50"/>
      <c r="TCL50"/>
      <c r="TCM50"/>
      <c r="TCN50"/>
      <c r="TCO50"/>
      <c r="TCP50"/>
      <c r="TCQ50"/>
      <c r="TCR50"/>
      <c r="TCS50"/>
      <c r="TCT50"/>
      <c r="TCU50"/>
      <c r="TCV50"/>
      <c r="TCW50"/>
      <c r="TCX50"/>
      <c r="TCY50"/>
      <c r="TCZ50"/>
      <c r="TDA50"/>
      <c r="TDB50"/>
      <c r="TDC50"/>
      <c r="TDD50"/>
      <c r="TDE50"/>
      <c r="TDF50"/>
      <c r="TDG50"/>
      <c r="TDH50"/>
      <c r="TDI50"/>
      <c r="TDJ50"/>
      <c r="TDK50"/>
      <c r="TDL50"/>
      <c r="TDM50"/>
      <c r="TDN50"/>
      <c r="TDO50"/>
      <c r="TDP50"/>
      <c r="TDQ50"/>
      <c r="TDR50"/>
      <c r="TDS50"/>
      <c r="TDT50"/>
      <c r="TDU50"/>
      <c r="TDV50"/>
      <c r="TDW50"/>
      <c r="TDX50"/>
      <c r="TDY50"/>
      <c r="TDZ50"/>
      <c r="TEA50"/>
      <c r="TEB50"/>
      <c r="TEC50"/>
      <c r="TED50"/>
      <c r="TEE50"/>
      <c r="TEF50"/>
      <c r="TEG50"/>
      <c r="TEH50"/>
      <c r="TEI50"/>
      <c r="TEJ50"/>
      <c r="TEK50"/>
      <c r="TEL50"/>
      <c r="TEM50"/>
      <c r="TEN50"/>
      <c r="TEO50"/>
      <c r="TEP50"/>
      <c r="TEQ50"/>
      <c r="TER50"/>
      <c r="TES50"/>
      <c r="TET50"/>
      <c r="TEU50"/>
      <c r="TEV50"/>
      <c r="TEW50"/>
      <c r="TEX50"/>
      <c r="TEY50"/>
      <c r="TEZ50"/>
      <c r="TFA50"/>
      <c r="TFB50"/>
      <c r="TFC50"/>
      <c r="TFD50"/>
      <c r="TFE50"/>
      <c r="TFF50"/>
      <c r="TFG50"/>
      <c r="TFH50"/>
      <c r="TFI50"/>
      <c r="TFJ50"/>
      <c r="TFK50"/>
      <c r="TFL50"/>
      <c r="TFM50"/>
      <c r="TFN50"/>
      <c r="TFO50"/>
      <c r="TFP50"/>
      <c r="TFQ50"/>
      <c r="TFR50"/>
      <c r="TFS50"/>
      <c r="TFT50"/>
      <c r="TFU50"/>
      <c r="TFV50"/>
      <c r="TFW50"/>
      <c r="TFX50"/>
      <c r="TFY50"/>
      <c r="TFZ50"/>
      <c r="TGA50"/>
      <c r="TGB50"/>
      <c r="TGC50"/>
      <c r="TGD50"/>
      <c r="TGE50"/>
      <c r="TGF50"/>
      <c r="TGG50"/>
      <c r="TGH50"/>
      <c r="TGI50"/>
      <c r="TGJ50"/>
      <c r="TGK50"/>
      <c r="TGL50"/>
      <c r="TGM50"/>
      <c r="TGN50"/>
      <c r="TGO50"/>
      <c r="TGP50"/>
      <c r="TGQ50"/>
      <c r="TGR50"/>
      <c r="TGS50"/>
      <c r="TGT50"/>
      <c r="TGU50"/>
      <c r="TGV50"/>
      <c r="TGW50"/>
      <c r="TGX50"/>
      <c r="TGY50"/>
      <c r="TGZ50"/>
      <c r="THA50"/>
      <c r="THB50"/>
      <c r="THC50"/>
      <c r="THD50"/>
      <c r="THE50"/>
      <c r="THF50"/>
      <c r="THG50"/>
      <c r="THH50"/>
      <c r="THI50"/>
      <c r="THJ50"/>
      <c r="THK50"/>
      <c r="THL50"/>
      <c r="THM50"/>
      <c r="THN50"/>
      <c r="THO50"/>
      <c r="THP50"/>
      <c r="THQ50"/>
      <c r="THR50"/>
      <c r="THS50"/>
      <c r="THT50"/>
      <c r="THU50"/>
      <c r="THV50"/>
      <c r="THW50"/>
      <c r="THX50"/>
      <c r="THY50"/>
      <c r="THZ50"/>
      <c r="TIA50"/>
      <c r="TIB50"/>
      <c r="TIC50"/>
      <c r="TID50"/>
      <c r="TIE50"/>
      <c r="TIF50"/>
      <c r="TIG50"/>
      <c r="TIH50"/>
      <c r="TII50"/>
      <c r="TIJ50"/>
      <c r="TIK50"/>
      <c r="TIL50"/>
      <c r="TIM50"/>
      <c r="TIN50"/>
      <c r="TIO50"/>
      <c r="TIP50"/>
      <c r="TIQ50"/>
      <c r="TIR50"/>
      <c r="TIS50"/>
      <c r="TIT50"/>
      <c r="TIU50"/>
      <c r="TIV50"/>
      <c r="TIW50"/>
      <c r="TIX50"/>
      <c r="TIY50"/>
      <c r="TIZ50"/>
      <c r="TJA50"/>
      <c r="TJB50"/>
      <c r="TJC50"/>
      <c r="TJD50"/>
      <c r="TJE50"/>
      <c r="TJF50"/>
      <c r="TJG50"/>
      <c r="TJH50"/>
      <c r="TJI50"/>
      <c r="TJJ50"/>
      <c r="TJK50"/>
      <c r="TJL50"/>
      <c r="TJM50"/>
      <c r="TJN50"/>
      <c r="TJO50"/>
      <c r="TJP50"/>
      <c r="TJQ50"/>
      <c r="TJR50"/>
      <c r="TJS50"/>
      <c r="TJT50"/>
      <c r="TJU50"/>
      <c r="TJV50"/>
      <c r="TJW50"/>
      <c r="TJX50"/>
      <c r="TJY50"/>
      <c r="TJZ50"/>
      <c r="TKA50"/>
      <c r="TKB50"/>
      <c r="TKC50"/>
      <c r="TKD50"/>
      <c r="TKE50"/>
      <c r="TKF50"/>
      <c r="TKG50"/>
      <c r="TKH50"/>
      <c r="TKI50"/>
      <c r="TKJ50"/>
      <c r="TKK50"/>
      <c r="TKL50"/>
      <c r="TKM50"/>
      <c r="TKN50"/>
      <c r="TKO50"/>
      <c r="TKP50"/>
      <c r="TKQ50"/>
      <c r="TKR50"/>
      <c r="TKS50"/>
      <c r="TKT50"/>
      <c r="TKU50"/>
      <c r="TKV50"/>
      <c r="TKW50"/>
      <c r="TKX50"/>
      <c r="TKY50"/>
      <c r="TKZ50"/>
      <c r="TLA50"/>
      <c r="TLB50"/>
      <c r="TLC50"/>
      <c r="TLD50"/>
      <c r="TLE50"/>
      <c r="TLF50"/>
      <c r="TLG50"/>
      <c r="TLH50"/>
      <c r="TLI50"/>
      <c r="TLJ50"/>
      <c r="TLK50"/>
      <c r="TLL50"/>
      <c r="TLM50"/>
      <c r="TLN50"/>
      <c r="TLO50"/>
      <c r="TLP50"/>
      <c r="TLQ50"/>
      <c r="TLR50"/>
      <c r="TLS50"/>
      <c r="TLT50"/>
      <c r="TLU50"/>
      <c r="TLV50"/>
      <c r="TLW50"/>
      <c r="TLX50"/>
      <c r="TLY50"/>
      <c r="TLZ50"/>
      <c r="TMA50"/>
      <c r="TMB50"/>
      <c r="TMC50"/>
      <c r="TMD50"/>
      <c r="TME50"/>
      <c r="TMF50"/>
      <c r="TMG50"/>
      <c r="TMH50"/>
      <c r="TMI50"/>
      <c r="TMJ50"/>
      <c r="TMK50"/>
      <c r="TML50"/>
      <c r="TMM50"/>
      <c r="TMN50"/>
      <c r="TMO50"/>
      <c r="TMP50"/>
      <c r="TMQ50"/>
      <c r="TMR50"/>
      <c r="TMS50"/>
      <c r="TMT50"/>
      <c r="TMU50"/>
      <c r="TMV50"/>
      <c r="TMW50"/>
      <c r="TMX50"/>
      <c r="TMY50"/>
      <c r="TMZ50"/>
      <c r="TNA50"/>
      <c r="TNB50"/>
      <c r="TNC50"/>
      <c r="TND50"/>
      <c r="TNE50"/>
      <c r="TNF50"/>
      <c r="TNG50"/>
      <c r="TNH50"/>
      <c r="TNI50"/>
      <c r="TNJ50"/>
      <c r="TNK50"/>
      <c r="TNL50"/>
      <c r="TNM50"/>
      <c r="TNN50"/>
      <c r="TNO50"/>
      <c r="TNP50"/>
      <c r="TNQ50"/>
      <c r="TNR50"/>
      <c r="TNS50"/>
      <c r="TNT50"/>
      <c r="TNU50"/>
      <c r="TNV50"/>
      <c r="TNW50"/>
      <c r="TNX50"/>
      <c r="TNY50"/>
      <c r="TNZ50"/>
      <c r="TOA50"/>
      <c r="TOB50"/>
      <c r="TOC50"/>
      <c r="TOD50"/>
      <c r="TOE50"/>
      <c r="TOF50"/>
      <c r="TOG50"/>
      <c r="TOH50"/>
      <c r="TOI50"/>
      <c r="TOJ50"/>
      <c r="TOK50"/>
      <c r="TOL50"/>
      <c r="TOM50"/>
      <c r="TON50"/>
      <c r="TOO50"/>
      <c r="TOP50"/>
      <c r="TOQ50"/>
      <c r="TOR50"/>
      <c r="TOS50"/>
      <c r="TOT50"/>
      <c r="TOU50"/>
      <c r="TOV50"/>
      <c r="TOW50"/>
      <c r="TOX50"/>
      <c r="TOY50"/>
      <c r="TOZ50"/>
      <c r="TPA50"/>
      <c r="TPB50"/>
      <c r="TPC50"/>
      <c r="TPD50"/>
      <c r="TPE50"/>
      <c r="TPF50"/>
      <c r="TPG50"/>
      <c r="TPH50"/>
      <c r="TPI50"/>
      <c r="TPJ50"/>
      <c r="TPK50"/>
      <c r="TPL50"/>
      <c r="TPM50"/>
      <c r="TPN50"/>
      <c r="TPO50"/>
      <c r="TPP50"/>
      <c r="TPQ50"/>
      <c r="TPR50"/>
      <c r="TPS50"/>
      <c r="TPT50"/>
      <c r="TPU50"/>
      <c r="TPV50"/>
      <c r="TPW50"/>
      <c r="TPX50"/>
      <c r="TPY50"/>
      <c r="TPZ50"/>
      <c r="TQA50"/>
      <c r="TQB50"/>
      <c r="TQC50"/>
      <c r="TQD50"/>
      <c r="TQE50"/>
      <c r="TQF50"/>
      <c r="TQG50"/>
      <c r="TQH50"/>
      <c r="TQI50"/>
      <c r="TQJ50"/>
      <c r="TQK50"/>
      <c r="TQL50"/>
      <c r="TQM50"/>
      <c r="TQN50"/>
      <c r="TQO50"/>
      <c r="TQP50"/>
      <c r="TQQ50"/>
      <c r="TQR50"/>
      <c r="TQS50"/>
      <c r="TQT50"/>
      <c r="TQU50"/>
      <c r="TQV50"/>
      <c r="TQW50"/>
      <c r="TQX50"/>
      <c r="TQY50"/>
      <c r="TQZ50"/>
      <c r="TRA50"/>
      <c r="TRB50"/>
      <c r="TRC50"/>
      <c r="TRD50"/>
      <c r="TRE50"/>
      <c r="TRF50"/>
      <c r="TRG50"/>
      <c r="TRH50"/>
      <c r="TRI50"/>
      <c r="TRJ50"/>
      <c r="TRK50"/>
      <c r="TRL50"/>
      <c r="TRM50"/>
      <c r="TRN50"/>
      <c r="TRO50"/>
      <c r="TRP50"/>
      <c r="TRQ50"/>
      <c r="TRR50"/>
      <c r="TRS50"/>
      <c r="TRT50"/>
      <c r="TRU50"/>
      <c r="TRV50"/>
      <c r="TRW50"/>
      <c r="TRX50"/>
      <c r="TRY50"/>
      <c r="TRZ50"/>
      <c r="TSA50"/>
      <c r="TSB50"/>
      <c r="TSC50"/>
      <c r="TSD50"/>
      <c r="TSE50"/>
      <c r="TSF50"/>
      <c r="TSG50"/>
      <c r="TSH50"/>
      <c r="TSI50"/>
      <c r="TSJ50"/>
      <c r="TSK50"/>
      <c r="TSL50"/>
      <c r="TSM50"/>
      <c r="TSN50"/>
      <c r="TSO50"/>
      <c r="TSP50"/>
      <c r="TSQ50"/>
      <c r="TSR50"/>
      <c r="TSS50"/>
      <c r="TST50"/>
      <c r="TSU50"/>
      <c r="TSV50"/>
      <c r="TSW50"/>
      <c r="TSX50"/>
      <c r="TSY50"/>
      <c r="TSZ50"/>
      <c r="TTA50"/>
      <c r="TTB50"/>
      <c r="TTC50"/>
      <c r="TTD50"/>
      <c r="TTE50"/>
      <c r="TTF50"/>
      <c r="TTG50"/>
      <c r="TTH50"/>
      <c r="TTI50"/>
      <c r="TTJ50"/>
      <c r="TTK50"/>
      <c r="TTL50"/>
      <c r="TTM50"/>
      <c r="TTN50"/>
      <c r="TTO50"/>
      <c r="TTP50"/>
      <c r="TTQ50"/>
      <c r="TTR50"/>
      <c r="TTS50"/>
      <c r="TTT50"/>
      <c r="TTU50"/>
      <c r="TTV50"/>
      <c r="TTW50"/>
      <c r="TTX50"/>
      <c r="TTY50"/>
      <c r="TTZ50"/>
      <c r="TUA50"/>
      <c r="TUB50"/>
      <c r="TUC50"/>
      <c r="TUD50"/>
      <c r="TUE50"/>
      <c r="TUF50"/>
      <c r="TUG50"/>
      <c r="TUH50"/>
      <c r="TUI50"/>
      <c r="TUJ50"/>
      <c r="TUK50"/>
      <c r="TUL50"/>
      <c r="TUM50"/>
      <c r="TUN50"/>
      <c r="TUO50"/>
      <c r="TUP50"/>
      <c r="TUQ50"/>
      <c r="TUR50"/>
      <c r="TUS50"/>
      <c r="TUT50"/>
      <c r="TUU50"/>
      <c r="TUV50"/>
      <c r="TUW50"/>
      <c r="TUX50"/>
      <c r="TUY50"/>
      <c r="TUZ50"/>
      <c r="TVA50"/>
      <c r="TVB50"/>
      <c r="TVC50"/>
      <c r="TVD50"/>
      <c r="TVE50"/>
      <c r="TVF50"/>
      <c r="TVG50"/>
      <c r="TVH50"/>
      <c r="TVI50"/>
      <c r="TVJ50"/>
      <c r="TVK50"/>
      <c r="TVL50"/>
      <c r="TVM50"/>
      <c r="TVN50"/>
      <c r="TVO50"/>
      <c r="TVP50"/>
      <c r="TVQ50"/>
      <c r="TVR50"/>
      <c r="TVS50"/>
      <c r="TVT50"/>
      <c r="TVU50"/>
      <c r="TVV50"/>
      <c r="TVW50"/>
      <c r="TVX50"/>
      <c r="TVY50"/>
      <c r="TVZ50"/>
      <c r="TWA50"/>
      <c r="TWB50"/>
      <c r="TWC50"/>
      <c r="TWD50"/>
      <c r="TWE50"/>
      <c r="TWF50"/>
      <c r="TWG50"/>
      <c r="TWH50"/>
      <c r="TWI50"/>
      <c r="TWJ50"/>
      <c r="TWK50"/>
      <c r="TWL50"/>
      <c r="TWM50"/>
      <c r="TWN50"/>
      <c r="TWO50"/>
      <c r="TWP50"/>
      <c r="TWQ50"/>
      <c r="TWR50"/>
      <c r="TWS50"/>
      <c r="TWT50"/>
      <c r="TWU50"/>
      <c r="TWV50"/>
      <c r="TWW50"/>
      <c r="TWX50"/>
      <c r="TWY50"/>
      <c r="TWZ50"/>
      <c r="TXA50"/>
      <c r="TXB50"/>
      <c r="TXC50"/>
      <c r="TXD50"/>
      <c r="TXE50"/>
      <c r="TXF50"/>
      <c r="TXG50"/>
      <c r="TXH50"/>
      <c r="TXI50"/>
      <c r="TXJ50"/>
      <c r="TXK50"/>
      <c r="TXL50"/>
      <c r="TXM50"/>
      <c r="TXN50"/>
      <c r="TXO50"/>
      <c r="TXP50"/>
      <c r="TXQ50"/>
      <c r="TXR50"/>
      <c r="TXS50"/>
      <c r="TXT50"/>
      <c r="TXU50"/>
      <c r="TXV50"/>
      <c r="TXW50"/>
      <c r="TXX50"/>
      <c r="TXY50"/>
      <c r="TXZ50"/>
      <c r="TYA50"/>
      <c r="TYB50"/>
      <c r="TYC50"/>
      <c r="TYD50"/>
      <c r="TYE50"/>
      <c r="TYF50"/>
      <c r="TYG50"/>
      <c r="TYH50"/>
      <c r="TYI50"/>
      <c r="TYJ50"/>
      <c r="TYK50"/>
      <c r="TYL50"/>
      <c r="TYM50"/>
      <c r="TYN50"/>
      <c r="TYO50"/>
      <c r="TYP50"/>
      <c r="TYQ50"/>
      <c r="TYR50"/>
      <c r="TYS50"/>
      <c r="TYT50"/>
      <c r="TYU50"/>
      <c r="TYV50"/>
      <c r="TYW50"/>
      <c r="TYX50"/>
      <c r="TYY50"/>
      <c r="TYZ50"/>
      <c r="TZA50"/>
      <c r="TZB50"/>
      <c r="TZC50"/>
      <c r="TZD50"/>
      <c r="TZE50"/>
      <c r="TZF50"/>
      <c r="TZG50"/>
      <c r="TZH50"/>
      <c r="TZI50"/>
      <c r="TZJ50"/>
      <c r="TZK50"/>
      <c r="TZL50"/>
      <c r="TZM50"/>
      <c r="TZN50"/>
      <c r="TZO50"/>
      <c r="TZP50"/>
      <c r="TZQ50"/>
      <c r="TZR50"/>
      <c r="TZS50"/>
      <c r="TZT50"/>
      <c r="TZU50"/>
      <c r="TZV50"/>
      <c r="TZW50"/>
      <c r="TZX50"/>
      <c r="TZY50"/>
      <c r="TZZ50"/>
      <c r="UAA50"/>
      <c r="UAB50"/>
      <c r="UAC50"/>
      <c r="UAD50"/>
      <c r="UAE50"/>
      <c r="UAF50"/>
      <c r="UAG50"/>
      <c r="UAH50"/>
      <c r="UAI50"/>
      <c r="UAJ50"/>
      <c r="UAK50"/>
      <c r="UAL50"/>
      <c r="UAM50"/>
      <c r="UAN50"/>
      <c r="UAO50"/>
      <c r="UAP50"/>
      <c r="UAQ50"/>
      <c r="UAR50"/>
      <c r="UAS50"/>
      <c r="UAT50"/>
      <c r="UAU50"/>
      <c r="UAV50"/>
      <c r="UAW50"/>
      <c r="UAX50"/>
      <c r="UAY50"/>
      <c r="UAZ50"/>
      <c r="UBA50"/>
      <c r="UBB50"/>
      <c r="UBC50"/>
      <c r="UBD50"/>
      <c r="UBE50"/>
      <c r="UBF50"/>
      <c r="UBG50"/>
      <c r="UBH50"/>
      <c r="UBI50"/>
      <c r="UBJ50"/>
      <c r="UBK50"/>
      <c r="UBL50"/>
      <c r="UBM50"/>
      <c r="UBN50"/>
      <c r="UBO50"/>
      <c r="UBP50"/>
      <c r="UBQ50"/>
      <c r="UBR50"/>
      <c r="UBS50"/>
      <c r="UBT50"/>
      <c r="UBU50"/>
      <c r="UBV50"/>
      <c r="UBW50"/>
      <c r="UBX50"/>
      <c r="UBY50"/>
      <c r="UBZ50"/>
      <c r="UCA50"/>
      <c r="UCB50"/>
      <c r="UCC50"/>
      <c r="UCD50"/>
      <c r="UCE50"/>
      <c r="UCF50"/>
      <c r="UCG50"/>
      <c r="UCH50"/>
      <c r="UCI50"/>
      <c r="UCJ50"/>
      <c r="UCK50"/>
      <c r="UCL50"/>
      <c r="UCM50"/>
      <c r="UCN50"/>
      <c r="UCO50"/>
      <c r="UCP50"/>
      <c r="UCQ50"/>
      <c r="UCR50"/>
      <c r="UCS50"/>
      <c r="UCT50"/>
      <c r="UCU50"/>
      <c r="UCV50"/>
      <c r="UCW50"/>
      <c r="UCX50"/>
      <c r="UCY50"/>
      <c r="UCZ50"/>
      <c r="UDA50"/>
      <c r="UDB50"/>
      <c r="UDC50"/>
      <c r="UDD50"/>
      <c r="UDE50"/>
      <c r="UDF50"/>
      <c r="UDG50"/>
      <c r="UDH50"/>
      <c r="UDI50"/>
      <c r="UDJ50"/>
      <c r="UDK50"/>
      <c r="UDL50"/>
      <c r="UDM50"/>
      <c r="UDN50"/>
      <c r="UDO50"/>
      <c r="UDP50"/>
      <c r="UDQ50"/>
      <c r="UDR50"/>
      <c r="UDS50"/>
      <c r="UDT50"/>
      <c r="UDU50"/>
      <c r="UDV50"/>
      <c r="UDW50"/>
      <c r="UDX50"/>
      <c r="UDY50"/>
      <c r="UDZ50"/>
      <c r="UEA50"/>
      <c r="UEB50"/>
      <c r="UEC50"/>
      <c r="UED50"/>
      <c r="UEE50"/>
      <c r="UEF50"/>
      <c r="UEG50"/>
      <c r="UEH50"/>
      <c r="UEI50"/>
      <c r="UEJ50"/>
      <c r="UEK50"/>
      <c r="UEL50"/>
      <c r="UEM50"/>
      <c r="UEN50"/>
      <c r="UEO50"/>
      <c r="UEP50"/>
      <c r="UEQ50"/>
      <c r="UER50"/>
      <c r="UES50"/>
      <c r="UET50"/>
      <c r="UEU50"/>
      <c r="UEV50"/>
      <c r="UEW50"/>
      <c r="UEX50"/>
      <c r="UEY50"/>
      <c r="UEZ50"/>
      <c r="UFA50"/>
      <c r="UFB50"/>
      <c r="UFC50"/>
      <c r="UFD50"/>
      <c r="UFE50"/>
      <c r="UFF50"/>
      <c r="UFG50"/>
      <c r="UFH50"/>
      <c r="UFI50"/>
      <c r="UFJ50"/>
      <c r="UFK50"/>
      <c r="UFL50"/>
      <c r="UFM50"/>
      <c r="UFN50"/>
      <c r="UFO50"/>
      <c r="UFP50"/>
      <c r="UFQ50"/>
      <c r="UFR50"/>
      <c r="UFS50"/>
      <c r="UFT50"/>
      <c r="UFU50"/>
      <c r="UFV50"/>
      <c r="UFW50"/>
      <c r="UFX50"/>
      <c r="UFY50"/>
      <c r="UFZ50"/>
      <c r="UGA50"/>
      <c r="UGB50"/>
      <c r="UGC50"/>
      <c r="UGD50"/>
      <c r="UGE50"/>
      <c r="UGF50"/>
      <c r="UGG50"/>
      <c r="UGH50"/>
      <c r="UGI50"/>
      <c r="UGJ50"/>
      <c r="UGK50"/>
      <c r="UGL50"/>
      <c r="UGM50"/>
      <c r="UGN50"/>
      <c r="UGO50"/>
      <c r="UGP50"/>
      <c r="UGQ50"/>
      <c r="UGR50"/>
      <c r="UGS50"/>
      <c r="UGT50"/>
      <c r="UGU50"/>
      <c r="UGV50"/>
      <c r="UGW50"/>
      <c r="UGX50"/>
      <c r="UGY50"/>
      <c r="UGZ50"/>
      <c r="UHA50"/>
      <c r="UHB50"/>
      <c r="UHC50"/>
      <c r="UHD50"/>
      <c r="UHE50"/>
      <c r="UHF50"/>
      <c r="UHG50"/>
      <c r="UHH50"/>
      <c r="UHI50"/>
      <c r="UHJ50"/>
      <c r="UHK50"/>
      <c r="UHL50"/>
      <c r="UHM50"/>
      <c r="UHN50"/>
      <c r="UHO50"/>
      <c r="UHP50"/>
      <c r="UHQ50"/>
      <c r="UHR50"/>
      <c r="UHS50"/>
      <c r="UHT50"/>
      <c r="UHU50"/>
      <c r="UHV50"/>
      <c r="UHW50"/>
      <c r="UHX50"/>
      <c r="UHY50"/>
      <c r="UHZ50"/>
      <c r="UIA50"/>
      <c r="UIB50"/>
      <c r="UIC50"/>
      <c r="UID50"/>
      <c r="UIE50"/>
      <c r="UIF50"/>
      <c r="UIG50"/>
      <c r="UIH50"/>
      <c r="UII50"/>
      <c r="UIJ50"/>
      <c r="UIK50"/>
      <c r="UIL50"/>
      <c r="UIM50"/>
      <c r="UIN50"/>
      <c r="UIO50"/>
      <c r="UIP50"/>
      <c r="UIQ50"/>
      <c r="UIR50"/>
      <c r="UIS50"/>
      <c r="UIT50"/>
      <c r="UIU50"/>
      <c r="UIV50"/>
      <c r="UIW50"/>
      <c r="UIX50"/>
      <c r="UIY50"/>
      <c r="UIZ50"/>
      <c r="UJA50"/>
      <c r="UJB50"/>
      <c r="UJC50"/>
      <c r="UJD50"/>
      <c r="UJE50"/>
      <c r="UJF50"/>
      <c r="UJG50"/>
      <c r="UJH50"/>
      <c r="UJI50"/>
      <c r="UJJ50"/>
      <c r="UJK50"/>
      <c r="UJL50"/>
      <c r="UJM50"/>
      <c r="UJN50"/>
      <c r="UJO50"/>
      <c r="UJP50"/>
      <c r="UJQ50"/>
      <c r="UJR50"/>
      <c r="UJS50"/>
      <c r="UJT50"/>
      <c r="UJU50"/>
      <c r="UJV50"/>
      <c r="UJW50"/>
      <c r="UJX50"/>
      <c r="UJY50"/>
      <c r="UJZ50"/>
      <c r="UKA50"/>
      <c r="UKB50"/>
      <c r="UKC50"/>
      <c r="UKD50"/>
      <c r="UKE50"/>
      <c r="UKF50"/>
      <c r="UKG50"/>
      <c r="UKH50"/>
      <c r="UKI50"/>
      <c r="UKJ50"/>
      <c r="UKK50"/>
      <c r="UKL50"/>
      <c r="UKM50"/>
      <c r="UKN50"/>
      <c r="UKO50"/>
      <c r="UKP50"/>
      <c r="UKQ50"/>
      <c r="UKR50"/>
      <c r="UKS50"/>
      <c r="UKT50"/>
      <c r="UKU50"/>
      <c r="UKV50"/>
      <c r="UKW50"/>
      <c r="UKX50"/>
      <c r="UKY50"/>
      <c r="UKZ50"/>
      <c r="ULA50"/>
      <c r="ULB50"/>
      <c r="ULC50"/>
      <c r="ULD50"/>
      <c r="ULE50"/>
      <c r="ULF50"/>
      <c r="ULG50"/>
      <c r="ULH50"/>
      <c r="ULI50"/>
      <c r="ULJ50"/>
      <c r="ULK50"/>
      <c r="ULL50"/>
      <c r="ULM50"/>
      <c r="ULN50"/>
      <c r="ULO50"/>
      <c r="ULP50"/>
      <c r="ULQ50"/>
      <c r="ULR50"/>
      <c r="ULS50"/>
      <c r="ULT50"/>
      <c r="ULU50"/>
      <c r="ULV50"/>
      <c r="ULW50"/>
      <c r="ULX50"/>
      <c r="ULY50"/>
      <c r="ULZ50"/>
      <c r="UMA50"/>
      <c r="UMB50"/>
      <c r="UMC50"/>
      <c r="UMD50"/>
      <c r="UME50"/>
      <c r="UMF50"/>
      <c r="UMG50"/>
      <c r="UMH50"/>
      <c r="UMI50"/>
      <c r="UMJ50"/>
      <c r="UMK50"/>
      <c r="UML50"/>
      <c r="UMM50"/>
      <c r="UMN50"/>
      <c r="UMO50"/>
      <c r="UMP50"/>
      <c r="UMQ50"/>
      <c r="UMR50"/>
      <c r="UMS50"/>
      <c r="UMT50"/>
      <c r="UMU50"/>
      <c r="UMV50"/>
      <c r="UMW50"/>
      <c r="UMX50"/>
      <c r="UMY50"/>
      <c r="UMZ50"/>
      <c r="UNA50"/>
      <c r="UNB50"/>
      <c r="UNC50"/>
      <c r="UND50"/>
      <c r="UNE50"/>
      <c r="UNF50"/>
      <c r="UNG50"/>
      <c r="UNH50"/>
      <c r="UNI50"/>
      <c r="UNJ50"/>
      <c r="UNK50"/>
      <c r="UNL50"/>
      <c r="UNM50"/>
      <c r="UNN50"/>
      <c r="UNO50"/>
      <c r="UNP50"/>
      <c r="UNQ50"/>
      <c r="UNR50"/>
      <c r="UNS50"/>
      <c r="UNT50"/>
      <c r="UNU50"/>
      <c r="UNV50"/>
      <c r="UNW50"/>
      <c r="UNX50"/>
      <c r="UNY50"/>
      <c r="UNZ50"/>
      <c r="UOA50"/>
      <c r="UOB50"/>
      <c r="UOC50"/>
      <c r="UOD50"/>
      <c r="UOE50"/>
      <c r="UOF50"/>
      <c r="UOG50"/>
      <c r="UOH50"/>
      <c r="UOI50"/>
      <c r="UOJ50"/>
      <c r="UOK50"/>
      <c r="UOL50"/>
      <c r="UOM50"/>
      <c r="UON50"/>
      <c r="UOO50"/>
      <c r="UOP50"/>
      <c r="UOQ50"/>
      <c r="UOR50"/>
      <c r="UOS50"/>
      <c r="UOT50"/>
      <c r="UOU50"/>
      <c r="UOV50"/>
      <c r="UOW50"/>
      <c r="UOX50"/>
      <c r="UOY50"/>
      <c r="UOZ50"/>
      <c r="UPA50"/>
      <c r="UPB50"/>
      <c r="UPC50"/>
      <c r="UPD50"/>
      <c r="UPE50"/>
      <c r="UPF50"/>
      <c r="UPG50"/>
      <c r="UPH50"/>
      <c r="UPI50"/>
      <c r="UPJ50"/>
      <c r="UPK50"/>
      <c r="UPL50"/>
      <c r="UPM50"/>
      <c r="UPN50"/>
      <c r="UPO50"/>
      <c r="UPP50"/>
      <c r="UPQ50"/>
      <c r="UPR50"/>
      <c r="UPS50"/>
      <c r="UPT50"/>
      <c r="UPU50"/>
      <c r="UPV50"/>
      <c r="UPW50"/>
      <c r="UPX50"/>
      <c r="UPY50"/>
      <c r="UPZ50"/>
      <c r="UQA50"/>
      <c r="UQB50"/>
      <c r="UQC50"/>
      <c r="UQD50"/>
      <c r="UQE50"/>
      <c r="UQF50"/>
      <c r="UQG50"/>
      <c r="UQH50"/>
      <c r="UQI50"/>
      <c r="UQJ50"/>
      <c r="UQK50"/>
      <c r="UQL50"/>
      <c r="UQM50"/>
      <c r="UQN50"/>
      <c r="UQO50"/>
      <c r="UQP50"/>
      <c r="UQQ50"/>
      <c r="UQR50"/>
      <c r="UQS50"/>
      <c r="UQT50"/>
      <c r="UQU50"/>
      <c r="UQV50"/>
      <c r="UQW50"/>
      <c r="UQX50"/>
      <c r="UQY50"/>
      <c r="UQZ50"/>
      <c r="URA50"/>
      <c r="URB50"/>
      <c r="URC50"/>
      <c r="URD50"/>
      <c r="URE50"/>
      <c r="URF50"/>
      <c r="URG50"/>
      <c r="URH50"/>
      <c r="URI50"/>
      <c r="URJ50"/>
      <c r="URK50"/>
      <c r="URL50"/>
      <c r="URM50"/>
      <c r="URN50"/>
      <c r="URO50"/>
      <c r="URP50"/>
      <c r="URQ50"/>
      <c r="URR50"/>
      <c r="URS50"/>
      <c r="URT50"/>
      <c r="URU50"/>
      <c r="URV50"/>
      <c r="URW50"/>
      <c r="URX50"/>
      <c r="URY50"/>
      <c r="URZ50"/>
      <c r="USA50"/>
      <c r="USB50"/>
      <c r="USC50"/>
      <c r="USD50"/>
      <c r="USE50"/>
      <c r="USF50"/>
      <c r="USG50"/>
      <c r="USH50"/>
      <c r="USI50"/>
      <c r="USJ50"/>
      <c r="USK50"/>
      <c r="USL50"/>
      <c r="USM50"/>
      <c r="USN50"/>
      <c r="USO50"/>
      <c r="USP50"/>
      <c r="USQ50"/>
      <c r="USR50"/>
      <c r="USS50"/>
      <c r="UST50"/>
      <c r="USU50"/>
      <c r="USV50"/>
      <c r="USW50"/>
      <c r="USX50"/>
      <c r="USY50"/>
      <c r="USZ50"/>
      <c r="UTA50"/>
      <c r="UTB50"/>
      <c r="UTC50"/>
      <c r="UTD50"/>
      <c r="UTE50"/>
      <c r="UTF50"/>
      <c r="UTG50"/>
      <c r="UTH50"/>
      <c r="UTI50"/>
      <c r="UTJ50"/>
      <c r="UTK50"/>
      <c r="UTL50"/>
      <c r="UTM50"/>
      <c r="UTN50"/>
      <c r="UTO50"/>
      <c r="UTP50"/>
      <c r="UTQ50"/>
      <c r="UTR50"/>
      <c r="UTS50"/>
      <c r="UTT50"/>
      <c r="UTU50"/>
      <c r="UTV50"/>
      <c r="UTW50"/>
      <c r="UTX50"/>
      <c r="UTY50"/>
      <c r="UTZ50"/>
      <c r="UUA50"/>
      <c r="UUB50"/>
      <c r="UUC50"/>
      <c r="UUD50"/>
      <c r="UUE50"/>
      <c r="UUF50"/>
      <c r="UUG50"/>
      <c r="UUH50"/>
      <c r="UUI50"/>
      <c r="UUJ50"/>
      <c r="UUK50"/>
      <c r="UUL50"/>
      <c r="UUM50"/>
      <c r="UUN50"/>
      <c r="UUO50"/>
      <c r="UUP50"/>
      <c r="UUQ50"/>
      <c r="UUR50"/>
      <c r="UUS50"/>
      <c r="UUT50"/>
      <c r="UUU50"/>
      <c r="UUV50"/>
      <c r="UUW50"/>
      <c r="UUX50"/>
      <c r="UUY50"/>
      <c r="UUZ50"/>
      <c r="UVA50"/>
      <c r="UVB50"/>
      <c r="UVC50"/>
      <c r="UVD50"/>
      <c r="UVE50"/>
      <c r="UVF50"/>
      <c r="UVG50"/>
      <c r="UVH50"/>
      <c r="UVI50"/>
      <c r="UVJ50"/>
      <c r="UVK50"/>
      <c r="UVL50"/>
      <c r="UVM50"/>
      <c r="UVN50"/>
      <c r="UVO50"/>
      <c r="UVP50"/>
      <c r="UVQ50"/>
      <c r="UVR50"/>
      <c r="UVS50"/>
      <c r="UVT50"/>
      <c r="UVU50"/>
      <c r="UVV50"/>
      <c r="UVW50"/>
      <c r="UVX50"/>
      <c r="UVY50"/>
      <c r="UVZ50"/>
      <c r="UWA50"/>
      <c r="UWB50"/>
      <c r="UWC50"/>
      <c r="UWD50"/>
      <c r="UWE50"/>
      <c r="UWF50"/>
      <c r="UWG50"/>
      <c r="UWH50"/>
      <c r="UWI50"/>
      <c r="UWJ50"/>
      <c r="UWK50"/>
      <c r="UWL50"/>
      <c r="UWM50"/>
      <c r="UWN50"/>
      <c r="UWO50"/>
      <c r="UWP50"/>
      <c r="UWQ50"/>
      <c r="UWR50"/>
      <c r="UWS50"/>
      <c r="UWT50"/>
      <c r="UWU50"/>
      <c r="UWV50"/>
      <c r="UWW50"/>
      <c r="UWX50"/>
      <c r="UWY50"/>
      <c r="UWZ50"/>
      <c r="UXA50"/>
      <c r="UXB50"/>
      <c r="UXC50"/>
      <c r="UXD50"/>
      <c r="UXE50"/>
      <c r="UXF50"/>
      <c r="UXG50"/>
      <c r="UXH50"/>
      <c r="UXI50"/>
      <c r="UXJ50"/>
      <c r="UXK50"/>
      <c r="UXL50"/>
      <c r="UXM50"/>
      <c r="UXN50"/>
      <c r="UXO50"/>
      <c r="UXP50"/>
      <c r="UXQ50"/>
      <c r="UXR50"/>
      <c r="UXS50"/>
      <c r="UXT50"/>
      <c r="UXU50"/>
      <c r="UXV50"/>
      <c r="UXW50"/>
      <c r="UXX50"/>
      <c r="UXY50"/>
      <c r="UXZ50"/>
      <c r="UYA50"/>
      <c r="UYB50"/>
      <c r="UYC50"/>
      <c r="UYD50"/>
      <c r="UYE50"/>
      <c r="UYF50"/>
      <c r="UYG50"/>
      <c r="UYH50"/>
      <c r="UYI50"/>
      <c r="UYJ50"/>
      <c r="UYK50"/>
      <c r="UYL50"/>
      <c r="UYM50"/>
      <c r="UYN50"/>
      <c r="UYO50"/>
      <c r="UYP50"/>
      <c r="UYQ50"/>
      <c r="UYR50"/>
      <c r="UYS50"/>
      <c r="UYT50"/>
      <c r="UYU50"/>
      <c r="UYV50"/>
      <c r="UYW50"/>
      <c r="UYX50"/>
      <c r="UYY50"/>
      <c r="UYZ50"/>
      <c r="UZA50"/>
      <c r="UZB50"/>
      <c r="UZC50"/>
      <c r="UZD50"/>
      <c r="UZE50"/>
      <c r="UZF50"/>
      <c r="UZG50"/>
      <c r="UZH50"/>
      <c r="UZI50"/>
      <c r="UZJ50"/>
      <c r="UZK50"/>
      <c r="UZL50"/>
      <c r="UZM50"/>
      <c r="UZN50"/>
      <c r="UZO50"/>
      <c r="UZP50"/>
      <c r="UZQ50"/>
      <c r="UZR50"/>
      <c r="UZS50"/>
      <c r="UZT50"/>
      <c r="UZU50"/>
      <c r="UZV50"/>
      <c r="UZW50"/>
      <c r="UZX50"/>
      <c r="UZY50"/>
      <c r="UZZ50"/>
      <c r="VAA50"/>
      <c r="VAB50"/>
      <c r="VAC50"/>
      <c r="VAD50"/>
      <c r="VAE50"/>
      <c r="VAF50"/>
      <c r="VAG50"/>
      <c r="VAH50"/>
      <c r="VAI50"/>
      <c r="VAJ50"/>
      <c r="VAK50"/>
      <c r="VAL50"/>
      <c r="VAM50"/>
      <c r="VAN50"/>
      <c r="VAO50"/>
      <c r="VAP50"/>
      <c r="VAQ50"/>
      <c r="VAR50"/>
      <c r="VAS50"/>
      <c r="VAT50"/>
      <c r="VAU50"/>
      <c r="VAV50"/>
      <c r="VAW50"/>
      <c r="VAX50"/>
      <c r="VAY50"/>
      <c r="VAZ50"/>
      <c r="VBA50"/>
      <c r="VBB50"/>
      <c r="VBC50"/>
      <c r="VBD50"/>
      <c r="VBE50"/>
      <c r="VBF50"/>
      <c r="VBG50"/>
      <c r="VBH50"/>
      <c r="VBI50"/>
      <c r="VBJ50"/>
      <c r="VBK50"/>
      <c r="VBL50"/>
      <c r="VBM50"/>
      <c r="VBN50"/>
      <c r="VBO50"/>
      <c r="VBP50"/>
      <c r="VBQ50"/>
      <c r="VBR50"/>
      <c r="VBS50"/>
      <c r="VBT50"/>
      <c r="VBU50"/>
      <c r="VBV50"/>
      <c r="VBW50"/>
      <c r="VBX50"/>
      <c r="VBY50"/>
      <c r="VBZ50"/>
      <c r="VCA50"/>
      <c r="VCB50"/>
      <c r="VCC50"/>
      <c r="VCD50"/>
      <c r="VCE50"/>
      <c r="VCF50"/>
      <c r="VCG50"/>
      <c r="VCH50"/>
      <c r="VCI50"/>
      <c r="VCJ50"/>
      <c r="VCK50"/>
      <c r="VCL50"/>
      <c r="VCM50"/>
      <c r="VCN50"/>
      <c r="VCO50"/>
      <c r="VCP50"/>
      <c r="VCQ50"/>
      <c r="VCR50"/>
      <c r="VCS50"/>
      <c r="VCT50"/>
      <c r="VCU50"/>
      <c r="VCV50"/>
      <c r="VCW50"/>
      <c r="VCX50"/>
      <c r="VCY50"/>
      <c r="VCZ50"/>
      <c r="VDA50"/>
      <c r="VDB50"/>
      <c r="VDC50"/>
      <c r="VDD50"/>
      <c r="VDE50"/>
      <c r="VDF50"/>
      <c r="VDG50"/>
      <c r="VDH50"/>
      <c r="VDI50"/>
      <c r="VDJ50"/>
      <c r="VDK50"/>
      <c r="VDL50"/>
      <c r="VDM50"/>
      <c r="VDN50"/>
      <c r="VDO50"/>
      <c r="VDP50"/>
      <c r="VDQ50"/>
      <c r="VDR50"/>
      <c r="VDS50"/>
      <c r="VDT50"/>
      <c r="VDU50"/>
      <c r="VDV50"/>
      <c r="VDW50"/>
      <c r="VDX50"/>
      <c r="VDY50"/>
      <c r="VDZ50"/>
      <c r="VEA50"/>
      <c r="VEB50"/>
      <c r="VEC50"/>
      <c r="VED50"/>
      <c r="VEE50"/>
      <c r="VEF50"/>
      <c r="VEG50"/>
      <c r="VEH50"/>
      <c r="VEI50"/>
      <c r="VEJ50"/>
      <c r="VEK50"/>
      <c r="VEL50"/>
      <c r="VEM50"/>
      <c r="VEN50"/>
      <c r="VEO50"/>
      <c r="VEP50"/>
      <c r="VEQ50"/>
      <c r="VER50"/>
      <c r="VES50"/>
      <c r="VET50"/>
      <c r="VEU50"/>
      <c r="VEV50"/>
      <c r="VEW50"/>
      <c r="VEX50"/>
      <c r="VEY50"/>
      <c r="VEZ50"/>
      <c r="VFA50"/>
      <c r="VFB50"/>
      <c r="VFC50"/>
      <c r="VFD50"/>
      <c r="VFE50"/>
      <c r="VFF50"/>
      <c r="VFG50"/>
      <c r="VFH50"/>
      <c r="VFI50"/>
      <c r="VFJ50"/>
      <c r="VFK50"/>
      <c r="VFL50"/>
      <c r="VFM50"/>
      <c r="VFN50"/>
      <c r="VFO50"/>
      <c r="VFP50"/>
      <c r="VFQ50"/>
      <c r="VFR50"/>
      <c r="VFS50"/>
      <c r="VFT50"/>
      <c r="VFU50"/>
      <c r="VFV50"/>
      <c r="VFW50"/>
      <c r="VFX50"/>
      <c r="VFY50"/>
      <c r="VFZ50"/>
      <c r="VGA50"/>
      <c r="VGB50"/>
      <c r="VGC50"/>
      <c r="VGD50"/>
      <c r="VGE50"/>
      <c r="VGF50"/>
      <c r="VGG50"/>
      <c r="VGH50"/>
      <c r="VGI50"/>
      <c r="VGJ50"/>
      <c r="VGK50"/>
      <c r="VGL50"/>
      <c r="VGM50"/>
      <c r="VGN50"/>
      <c r="VGO50"/>
      <c r="VGP50"/>
      <c r="VGQ50"/>
      <c r="VGR50"/>
      <c r="VGS50"/>
      <c r="VGT50"/>
      <c r="VGU50"/>
      <c r="VGV50"/>
      <c r="VGW50"/>
      <c r="VGX50"/>
      <c r="VGY50"/>
      <c r="VGZ50"/>
      <c r="VHA50"/>
      <c r="VHB50"/>
      <c r="VHC50"/>
      <c r="VHD50"/>
      <c r="VHE50"/>
      <c r="VHF50"/>
      <c r="VHG50"/>
      <c r="VHH50"/>
      <c r="VHI50"/>
      <c r="VHJ50"/>
      <c r="VHK50"/>
      <c r="VHL50"/>
      <c r="VHM50"/>
      <c r="VHN50"/>
      <c r="VHO50"/>
      <c r="VHP50"/>
      <c r="VHQ50"/>
      <c r="VHR50"/>
      <c r="VHS50"/>
      <c r="VHT50"/>
      <c r="VHU50"/>
      <c r="VHV50"/>
      <c r="VHW50"/>
      <c r="VHX50"/>
      <c r="VHY50"/>
      <c r="VHZ50"/>
      <c r="VIA50"/>
      <c r="VIB50"/>
      <c r="VIC50"/>
      <c r="VID50"/>
      <c r="VIE50"/>
      <c r="VIF50"/>
      <c r="VIG50"/>
      <c r="VIH50"/>
      <c r="VII50"/>
      <c r="VIJ50"/>
      <c r="VIK50"/>
      <c r="VIL50"/>
      <c r="VIM50"/>
      <c r="VIN50"/>
      <c r="VIO50"/>
      <c r="VIP50"/>
      <c r="VIQ50"/>
      <c r="VIR50"/>
      <c r="VIS50"/>
      <c r="VIT50"/>
      <c r="VIU50"/>
      <c r="VIV50"/>
      <c r="VIW50"/>
      <c r="VIX50"/>
      <c r="VIY50"/>
      <c r="VIZ50"/>
      <c r="VJA50"/>
      <c r="VJB50"/>
      <c r="VJC50"/>
      <c r="VJD50"/>
      <c r="VJE50"/>
      <c r="VJF50"/>
      <c r="VJG50"/>
      <c r="VJH50"/>
      <c r="VJI50"/>
      <c r="VJJ50"/>
      <c r="VJK50"/>
      <c r="VJL50"/>
      <c r="VJM50"/>
      <c r="VJN50"/>
      <c r="VJO50"/>
      <c r="VJP50"/>
      <c r="VJQ50"/>
      <c r="VJR50"/>
      <c r="VJS50"/>
      <c r="VJT50"/>
      <c r="VJU50"/>
      <c r="VJV50"/>
      <c r="VJW50"/>
      <c r="VJX50"/>
      <c r="VJY50"/>
      <c r="VJZ50"/>
      <c r="VKA50"/>
      <c r="VKB50"/>
      <c r="VKC50"/>
      <c r="VKD50"/>
      <c r="VKE50"/>
      <c r="VKF50"/>
      <c r="VKG50"/>
      <c r="VKH50"/>
      <c r="VKI50"/>
      <c r="VKJ50"/>
      <c r="VKK50"/>
      <c r="VKL50"/>
      <c r="VKM50"/>
      <c r="VKN50"/>
      <c r="VKO50"/>
      <c r="VKP50"/>
      <c r="VKQ50"/>
      <c r="VKR50"/>
      <c r="VKS50"/>
      <c r="VKT50"/>
      <c r="VKU50"/>
      <c r="VKV50"/>
      <c r="VKW50"/>
      <c r="VKX50"/>
      <c r="VKY50"/>
      <c r="VKZ50"/>
      <c r="VLA50"/>
      <c r="VLB50"/>
      <c r="VLC50"/>
      <c r="VLD50"/>
      <c r="VLE50"/>
      <c r="VLF50"/>
      <c r="VLG50"/>
      <c r="VLH50"/>
      <c r="VLI50"/>
      <c r="VLJ50"/>
      <c r="VLK50"/>
      <c r="VLL50"/>
      <c r="VLM50"/>
      <c r="VLN50"/>
      <c r="VLO50"/>
      <c r="VLP50"/>
      <c r="VLQ50"/>
      <c r="VLR50"/>
      <c r="VLS50"/>
      <c r="VLT50"/>
      <c r="VLU50"/>
      <c r="VLV50"/>
      <c r="VLW50"/>
      <c r="VLX50"/>
      <c r="VLY50"/>
      <c r="VLZ50"/>
      <c r="VMA50"/>
      <c r="VMB50"/>
      <c r="VMC50"/>
      <c r="VMD50"/>
      <c r="VME50"/>
      <c r="VMF50"/>
      <c r="VMG50"/>
      <c r="VMH50"/>
      <c r="VMI50"/>
      <c r="VMJ50"/>
      <c r="VMK50"/>
      <c r="VML50"/>
      <c r="VMM50"/>
      <c r="VMN50"/>
      <c r="VMO50"/>
      <c r="VMP50"/>
      <c r="VMQ50"/>
      <c r="VMR50"/>
      <c r="VMS50"/>
      <c r="VMT50"/>
      <c r="VMU50"/>
      <c r="VMV50"/>
      <c r="VMW50"/>
      <c r="VMX50"/>
      <c r="VMY50"/>
      <c r="VMZ50"/>
      <c r="VNA50"/>
      <c r="VNB50"/>
      <c r="VNC50"/>
      <c r="VND50"/>
      <c r="VNE50"/>
      <c r="VNF50"/>
      <c r="VNG50"/>
      <c r="VNH50"/>
      <c r="VNI50"/>
      <c r="VNJ50"/>
      <c r="VNK50"/>
      <c r="VNL50"/>
      <c r="VNM50"/>
      <c r="VNN50"/>
      <c r="VNO50"/>
      <c r="VNP50"/>
      <c r="VNQ50"/>
      <c r="VNR50"/>
      <c r="VNS50"/>
      <c r="VNT50"/>
      <c r="VNU50"/>
      <c r="VNV50"/>
      <c r="VNW50"/>
      <c r="VNX50"/>
      <c r="VNY50"/>
      <c r="VNZ50"/>
      <c r="VOA50"/>
      <c r="VOB50"/>
      <c r="VOC50"/>
      <c r="VOD50"/>
      <c r="VOE50"/>
      <c r="VOF50"/>
      <c r="VOG50"/>
      <c r="VOH50"/>
      <c r="VOI50"/>
      <c r="VOJ50"/>
      <c r="VOK50"/>
      <c r="VOL50"/>
      <c r="VOM50"/>
      <c r="VON50"/>
      <c r="VOO50"/>
      <c r="VOP50"/>
      <c r="VOQ50"/>
      <c r="VOR50"/>
      <c r="VOS50"/>
      <c r="VOT50"/>
      <c r="VOU50"/>
      <c r="VOV50"/>
      <c r="VOW50"/>
      <c r="VOX50"/>
      <c r="VOY50"/>
      <c r="VOZ50"/>
      <c r="VPA50"/>
      <c r="VPB50"/>
      <c r="VPC50"/>
      <c r="VPD50"/>
      <c r="VPE50"/>
      <c r="VPF50"/>
      <c r="VPG50"/>
      <c r="VPH50"/>
      <c r="VPI50"/>
      <c r="VPJ50"/>
      <c r="VPK50"/>
      <c r="VPL50"/>
      <c r="VPM50"/>
      <c r="VPN50"/>
      <c r="VPO50"/>
      <c r="VPP50"/>
      <c r="VPQ50"/>
      <c r="VPR50"/>
      <c r="VPS50"/>
      <c r="VPT50"/>
      <c r="VPU50"/>
      <c r="VPV50"/>
      <c r="VPW50"/>
      <c r="VPX50"/>
      <c r="VPY50"/>
      <c r="VPZ50"/>
      <c r="VQA50"/>
      <c r="VQB50"/>
      <c r="VQC50"/>
      <c r="VQD50"/>
      <c r="VQE50"/>
      <c r="VQF50"/>
      <c r="VQG50"/>
      <c r="VQH50"/>
      <c r="VQI50"/>
      <c r="VQJ50"/>
      <c r="VQK50"/>
      <c r="VQL50"/>
      <c r="VQM50"/>
      <c r="VQN50"/>
      <c r="VQO50"/>
      <c r="VQP50"/>
      <c r="VQQ50"/>
      <c r="VQR50"/>
      <c r="VQS50"/>
      <c r="VQT50"/>
      <c r="VQU50"/>
      <c r="VQV50"/>
      <c r="VQW50"/>
      <c r="VQX50"/>
      <c r="VQY50"/>
      <c r="VQZ50"/>
      <c r="VRA50"/>
      <c r="VRB50"/>
      <c r="VRC50"/>
      <c r="VRD50"/>
      <c r="VRE50"/>
      <c r="VRF50"/>
      <c r="VRG50"/>
      <c r="VRH50"/>
      <c r="VRI50"/>
      <c r="VRJ50"/>
      <c r="VRK50"/>
      <c r="VRL50"/>
      <c r="VRM50"/>
      <c r="VRN50"/>
      <c r="VRO50"/>
      <c r="VRP50"/>
      <c r="VRQ50"/>
      <c r="VRR50"/>
      <c r="VRS50"/>
      <c r="VRT50"/>
      <c r="VRU50"/>
      <c r="VRV50"/>
      <c r="VRW50"/>
      <c r="VRX50"/>
      <c r="VRY50"/>
      <c r="VRZ50"/>
      <c r="VSA50"/>
      <c r="VSB50"/>
      <c r="VSC50"/>
      <c r="VSD50"/>
      <c r="VSE50"/>
      <c r="VSF50"/>
      <c r="VSG50"/>
      <c r="VSH50"/>
      <c r="VSI50"/>
      <c r="VSJ50"/>
      <c r="VSK50"/>
      <c r="VSL50"/>
      <c r="VSM50"/>
      <c r="VSN50"/>
      <c r="VSO50"/>
      <c r="VSP50"/>
      <c r="VSQ50"/>
      <c r="VSR50"/>
      <c r="VSS50"/>
      <c r="VST50"/>
      <c r="VSU50"/>
      <c r="VSV50"/>
      <c r="VSW50"/>
      <c r="VSX50"/>
      <c r="VSY50"/>
      <c r="VSZ50"/>
      <c r="VTA50"/>
      <c r="VTB50"/>
      <c r="VTC50"/>
      <c r="VTD50"/>
      <c r="VTE50"/>
      <c r="VTF50"/>
      <c r="VTG50"/>
      <c r="VTH50"/>
      <c r="VTI50"/>
      <c r="VTJ50"/>
      <c r="VTK50"/>
      <c r="VTL50"/>
      <c r="VTM50"/>
      <c r="VTN50"/>
      <c r="VTO50"/>
      <c r="VTP50"/>
      <c r="VTQ50"/>
      <c r="VTR50"/>
      <c r="VTS50"/>
      <c r="VTT50"/>
      <c r="VTU50"/>
      <c r="VTV50"/>
      <c r="VTW50"/>
      <c r="VTX50"/>
      <c r="VTY50"/>
      <c r="VTZ50"/>
      <c r="VUA50"/>
      <c r="VUB50"/>
      <c r="VUC50"/>
      <c r="VUD50"/>
      <c r="VUE50"/>
      <c r="VUF50"/>
      <c r="VUG50"/>
      <c r="VUH50"/>
      <c r="VUI50"/>
      <c r="VUJ50"/>
      <c r="VUK50"/>
      <c r="VUL50"/>
      <c r="VUM50"/>
      <c r="VUN50"/>
      <c r="VUO50"/>
      <c r="VUP50"/>
      <c r="VUQ50"/>
      <c r="VUR50"/>
      <c r="VUS50"/>
      <c r="VUT50"/>
      <c r="VUU50"/>
      <c r="VUV50"/>
      <c r="VUW50"/>
      <c r="VUX50"/>
      <c r="VUY50"/>
      <c r="VUZ50"/>
      <c r="VVA50"/>
      <c r="VVB50"/>
      <c r="VVC50"/>
      <c r="VVD50"/>
      <c r="VVE50"/>
      <c r="VVF50"/>
      <c r="VVG50"/>
      <c r="VVH50"/>
      <c r="VVI50"/>
      <c r="VVJ50"/>
      <c r="VVK50"/>
      <c r="VVL50"/>
      <c r="VVM50"/>
      <c r="VVN50"/>
      <c r="VVO50"/>
      <c r="VVP50"/>
      <c r="VVQ50"/>
      <c r="VVR50"/>
      <c r="VVS50"/>
      <c r="VVT50"/>
      <c r="VVU50"/>
      <c r="VVV50"/>
      <c r="VVW50"/>
      <c r="VVX50"/>
      <c r="VVY50"/>
      <c r="VVZ50"/>
      <c r="VWA50"/>
      <c r="VWB50"/>
      <c r="VWC50"/>
      <c r="VWD50"/>
      <c r="VWE50"/>
      <c r="VWF50"/>
      <c r="VWG50"/>
      <c r="VWH50"/>
      <c r="VWI50"/>
      <c r="VWJ50"/>
      <c r="VWK50"/>
      <c r="VWL50"/>
      <c r="VWM50"/>
      <c r="VWN50"/>
      <c r="VWO50"/>
      <c r="VWP50"/>
      <c r="VWQ50"/>
      <c r="VWR50"/>
      <c r="VWS50"/>
      <c r="VWT50"/>
      <c r="VWU50"/>
      <c r="VWV50"/>
      <c r="VWW50"/>
      <c r="VWX50"/>
      <c r="VWY50"/>
      <c r="VWZ50"/>
      <c r="VXA50"/>
      <c r="VXB50"/>
      <c r="VXC50"/>
      <c r="VXD50"/>
      <c r="VXE50"/>
      <c r="VXF50"/>
      <c r="VXG50"/>
      <c r="VXH50"/>
      <c r="VXI50"/>
      <c r="VXJ50"/>
      <c r="VXK50"/>
      <c r="VXL50"/>
      <c r="VXM50"/>
      <c r="VXN50"/>
      <c r="VXO50"/>
      <c r="VXP50"/>
      <c r="VXQ50"/>
      <c r="VXR50"/>
      <c r="VXS50"/>
      <c r="VXT50"/>
      <c r="VXU50"/>
      <c r="VXV50"/>
      <c r="VXW50"/>
      <c r="VXX50"/>
      <c r="VXY50"/>
      <c r="VXZ50"/>
      <c r="VYA50"/>
      <c r="VYB50"/>
      <c r="VYC50"/>
      <c r="VYD50"/>
      <c r="VYE50"/>
      <c r="VYF50"/>
      <c r="VYG50"/>
      <c r="VYH50"/>
      <c r="VYI50"/>
      <c r="VYJ50"/>
      <c r="VYK50"/>
      <c r="VYL50"/>
      <c r="VYM50"/>
      <c r="VYN50"/>
      <c r="VYO50"/>
      <c r="VYP50"/>
      <c r="VYQ50"/>
      <c r="VYR50"/>
      <c r="VYS50"/>
      <c r="VYT50"/>
      <c r="VYU50"/>
      <c r="VYV50"/>
      <c r="VYW50"/>
      <c r="VYX50"/>
      <c r="VYY50"/>
      <c r="VYZ50"/>
      <c r="VZA50"/>
      <c r="VZB50"/>
      <c r="VZC50"/>
      <c r="VZD50"/>
      <c r="VZE50"/>
      <c r="VZF50"/>
      <c r="VZG50"/>
      <c r="VZH50"/>
      <c r="VZI50"/>
      <c r="VZJ50"/>
      <c r="VZK50"/>
      <c r="VZL50"/>
      <c r="VZM50"/>
      <c r="VZN50"/>
      <c r="VZO50"/>
      <c r="VZP50"/>
      <c r="VZQ50"/>
      <c r="VZR50"/>
      <c r="VZS50"/>
      <c r="VZT50"/>
      <c r="VZU50"/>
      <c r="VZV50"/>
      <c r="VZW50"/>
      <c r="VZX50"/>
      <c r="VZY50"/>
      <c r="VZZ50"/>
      <c r="WAA50"/>
      <c r="WAB50"/>
      <c r="WAC50"/>
      <c r="WAD50"/>
      <c r="WAE50"/>
      <c r="WAF50"/>
      <c r="WAG50"/>
      <c r="WAH50"/>
      <c r="WAI50"/>
      <c r="WAJ50"/>
      <c r="WAK50"/>
      <c r="WAL50"/>
      <c r="WAM50"/>
      <c r="WAN50"/>
      <c r="WAO50"/>
      <c r="WAP50"/>
      <c r="WAQ50"/>
      <c r="WAR50"/>
      <c r="WAS50"/>
      <c r="WAT50"/>
      <c r="WAU50"/>
      <c r="WAV50"/>
      <c r="WAW50"/>
      <c r="WAX50"/>
      <c r="WAY50"/>
      <c r="WAZ50"/>
      <c r="WBA50"/>
      <c r="WBB50"/>
      <c r="WBC50"/>
      <c r="WBD50"/>
      <c r="WBE50"/>
      <c r="WBF50"/>
      <c r="WBG50"/>
      <c r="WBH50"/>
      <c r="WBI50"/>
      <c r="WBJ50"/>
      <c r="WBK50"/>
      <c r="WBL50"/>
      <c r="WBM50"/>
      <c r="WBN50"/>
      <c r="WBO50"/>
      <c r="WBP50"/>
      <c r="WBQ50"/>
      <c r="WBR50"/>
      <c r="WBS50"/>
      <c r="WBT50"/>
      <c r="WBU50"/>
      <c r="WBV50"/>
      <c r="WBW50"/>
      <c r="WBX50"/>
      <c r="WBY50"/>
      <c r="WBZ50"/>
      <c r="WCA50"/>
      <c r="WCB50"/>
      <c r="WCC50"/>
      <c r="WCD50"/>
      <c r="WCE50"/>
      <c r="WCF50"/>
      <c r="WCG50"/>
      <c r="WCH50"/>
      <c r="WCI50"/>
      <c r="WCJ50"/>
      <c r="WCK50"/>
      <c r="WCL50"/>
      <c r="WCM50"/>
      <c r="WCN50"/>
      <c r="WCO50"/>
      <c r="WCP50"/>
      <c r="WCQ50"/>
      <c r="WCR50"/>
      <c r="WCS50"/>
      <c r="WCT50"/>
      <c r="WCU50"/>
      <c r="WCV50"/>
      <c r="WCW50"/>
      <c r="WCX50"/>
      <c r="WCY50"/>
      <c r="WCZ50"/>
      <c r="WDA50"/>
      <c r="WDB50"/>
      <c r="WDC50"/>
      <c r="WDD50"/>
      <c r="WDE50"/>
      <c r="WDF50"/>
      <c r="WDG50"/>
      <c r="WDH50"/>
      <c r="WDI50"/>
      <c r="WDJ50"/>
      <c r="WDK50"/>
      <c r="WDL50"/>
      <c r="WDM50"/>
      <c r="WDN50"/>
      <c r="WDO50"/>
      <c r="WDP50"/>
      <c r="WDQ50"/>
      <c r="WDR50"/>
      <c r="WDS50"/>
      <c r="WDT50"/>
      <c r="WDU50"/>
      <c r="WDV50"/>
      <c r="WDW50"/>
      <c r="WDX50"/>
      <c r="WDY50"/>
      <c r="WDZ50"/>
      <c r="WEA50"/>
      <c r="WEB50"/>
      <c r="WEC50"/>
      <c r="WED50"/>
      <c r="WEE50"/>
      <c r="WEF50"/>
      <c r="WEG50"/>
      <c r="WEH50"/>
      <c r="WEI50"/>
      <c r="WEJ50"/>
      <c r="WEK50"/>
      <c r="WEL50"/>
      <c r="WEM50"/>
      <c r="WEN50"/>
      <c r="WEO50"/>
      <c r="WEP50"/>
      <c r="WEQ50"/>
      <c r="WER50"/>
      <c r="WES50"/>
      <c r="WET50"/>
      <c r="WEU50"/>
      <c r="WEV50"/>
      <c r="WEW50"/>
      <c r="WEX50"/>
      <c r="WEY50"/>
      <c r="WEZ50"/>
      <c r="WFA50"/>
      <c r="WFB50"/>
      <c r="WFC50"/>
      <c r="WFD50"/>
      <c r="WFE50"/>
      <c r="WFF50"/>
      <c r="WFG50"/>
      <c r="WFH50"/>
      <c r="WFI50"/>
      <c r="WFJ50"/>
      <c r="WFK50"/>
      <c r="WFL50"/>
      <c r="WFM50"/>
      <c r="WFN50"/>
      <c r="WFO50"/>
      <c r="WFP50"/>
      <c r="WFQ50"/>
      <c r="WFR50"/>
      <c r="WFS50"/>
      <c r="WFT50"/>
      <c r="WFU50"/>
      <c r="WFV50"/>
      <c r="WFW50"/>
      <c r="WFX50"/>
      <c r="WFY50"/>
      <c r="WFZ50"/>
      <c r="WGA50"/>
      <c r="WGB50"/>
      <c r="WGC50"/>
      <c r="WGD50"/>
      <c r="WGE50"/>
      <c r="WGF50"/>
      <c r="WGG50"/>
      <c r="WGH50"/>
      <c r="WGI50"/>
      <c r="WGJ50"/>
      <c r="WGK50"/>
      <c r="WGL50"/>
      <c r="WGM50"/>
      <c r="WGN50"/>
      <c r="WGO50"/>
      <c r="WGP50"/>
      <c r="WGQ50"/>
      <c r="WGR50"/>
      <c r="WGS50"/>
      <c r="WGT50"/>
      <c r="WGU50"/>
      <c r="WGV50"/>
      <c r="WGW50"/>
      <c r="WGX50"/>
      <c r="WGY50"/>
      <c r="WGZ50"/>
      <c r="WHA50"/>
      <c r="WHB50"/>
      <c r="WHC50"/>
      <c r="WHD50"/>
      <c r="WHE50"/>
      <c r="WHF50"/>
      <c r="WHG50"/>
      <c r="WHH50"/>
      <c r="WHI50"/>
      <c r="WHJ50"/>
      <c r="WHK50"/>
      <c r="WHL50"/>
      <c r="WHM50"/>
      <c r="WHN50"/>
      <c r="WHO50"/>
      <c r="WHP50"/>
      <c r="WHQ50"/>
      <c r="WHR50"/>
      <c r="WHS50"/>
      <c r="WHT50"/>
      <c r="WHU50"/>
      <c r="WHV50"/>
      <c r="WHW50"/>
      <c r="WHX50"/>
      <c r="WHY50"/>
      <c r="WHZ50"/>
      <c r="WIA50"/>
      <c r="WIB50"/>
      <c r="WIC50"/>
      <c r="WID50"/>
      <c r="WIE50"/>
      <c r="WIF50"/>
      <c r="WIG50"/>
      <c r="WIH50"/>
      <c r="WII50"/>
      <c r="WIJ50"/>
      <c r="WIK50"/>
      <c r="WIL50"/>
      <c r="WIM50"/>
      <c r="WIN50"/>
      <c r="WIO50"/>
      <c r="WIP50"/>
      <c r="WIQ50"/>
      <c r="WIR50"/>
      <c r="WIS50"/>
      <c r="WIT50"/>
      <c r="WIU50"/>
      <c r="WIV50"/>
      <c r="WIW50"/>
      <c r="WIX50"/>
      <c r="WIY50"/>
      <c r="WIZ50"/>
      <c r="WJA50"/>
      <c r="WJB50"/>
      <c r="WJC50"/>
      <c r="WJD50"/>
      <c r="WJE50"/>
      <c r="WJF50"/>
      <c r="WJG50"/>
      <c r="WJH50"/>
      <c r="WJI50"/>
      <c r="WJJ50"/>
      <c r="WJK50"/>
      <c r="WJL50"/>
      <c r="WJM50"/>
      <c r="WJN50"/>
      <c r="WJO50"/>
      <c r="WJP50"/>
      <c r="WJQ50"/>
      <c r="WJR50"/>
      <c r="WJS50"/>
      <c r="WJT50"/>
      <c r="WJU50"/>
      <c r="WJV50"/>
      <c r="WJW50"/>
      <c r="WJX50"/>
      <c r="WJY50"/>
      <c r="WJZ50"/>
      <c r="WKA50"/>
      <c r="WKB50"/>
      <c r="WKC50"/>
      <c r="WKD50"/>
      <c r="WKE50"/>
      <c r="WKF50"/>
      <c r="WKG50"/>
      <c r="WKH50"/>
      <c r="WKI50"/>
      <c r="WKJ50"/>
      <c r="WKK50"/>
      <c r="WKL50"/>
      <c r="WKM50"/>
      <c r="WKN50"/>
      <c r="WKO50"/>
      <c r="WKP50"/>
      <c r="WKQ50"/>
      <c r="WKR50"/>
      <c r="WKS50"/>
      <c r="WKT50"/>
      <c r="WKU50"/>
      <c r="WKV50"/>
      <c r="WKW50"/>
      <c r="WKX50"/>
      <c r="WKY50"/>
      <c r="WKZ50"/>
      <c r="WLA50"/>
      <c r="WLB50"/>
      <c r="WLC50"/>
      <c r="WLD50"/>
      <c r="WLE50"/>
      <c r="WLF50"/>
      <c r="WLG50"/>
      <c r="WLH50"/>
      <c r="WLI50"/>
      <c r="WLJ50"/>
      <c r="WLK50"/>
      <c r="WLL50"/>
      <c r="WLM50"/>
      <c r="WLN50"/>
      <c r="WLO50"/>
      <c r="WLP50"/>
      <c r="WLQ50"/>
      <c r="WLR50"/>
      <c r="WLS50"/>
      <c r="WLT50"/>
      <c r="WLU50"/>
      <c r="WLV50"/>
      <c r="WLW50"/>
      <c r="WLX50"/>
      <c r="WLY50"/>
      <c r="WLZ50"/>
      <c r="WMA50"/>
      <c r="WMB50"/>
      <c r="WMC50"/>
      <c r="WMD50"/>
      <c r="WME50"/>
      <c r="WMF50"/>
      <c r="WMG50"/>
      <c r="WMH50"/>
      <c r="WMI50"/>
      <c r="WMJ50"/>
      <c r="WMK50"/>
      <c r="WML50"/>
      <c r="WMM50"/>
      <c r="WMN50"/>
      <c r="WMO50"/>
      <c r="WMP50"/>
      <c r="WMQ50"/>
      <c r="WMR50"/>
      <c r="WMS50"/>
      <c r="WMT50"/>
      <c r="WMU50"/>
      <c r="WMV50"/>
      <c r="WMW50"/>
      <c r="WMX50"/>
      <c r="WMY50"/>
      <c r="WMZ50"/>
      <c r="WNA50"/>
      <c r="WNB50"/>
      <c r="WNC50"/>
      <c r="WND50"/>
      <c r="WNE50"/>
      <c r="WNF50"/>
      <c r="WNG50"/>
      <c r="WNH50"/>
      <c r="WNI50"/>
      <c r="WNJ50"/>
      <c r="WNK50"/>
      <c r="WNL50"/>
      <c r="WNM50"/>
      <c r="WNN50"/>
      <c r="WNO50"/>
      <c r="WNP50"/>
      <c r="WNQ50"/>
      <c r="WNR50"/>
      <c r="WNS50"/>
      <c r="WNT50"/>
      <c r="WNU50"/>
      <c r="WNV50"/>
      <c r="WNW50"/>
      <c r="WNX50"/>
      <c r="WNY50"/>
      <c r="WNZ50"/>
      <c r="WOA50"/>
      <c r="WOB50"/>
      <c r="WOC50"/>
      <c r="WOD50"/>
      <c r="WOE50"/>
      <c r="WOF50"/>
      <c r="WOG50"/>
      <c r="WOH50"/>
      <c r="WOI50"/>
      <c r="WOJ50"/>
      <c r="WOK50"/>
      <c r="WOL50"/>
      <c r="WOM50"/>
      <c r="WON50"/>
      <c r="WOO50"/>
      <c r="WOP50"/>
      <c r="WOQ50"/>
      <c r="WOR50"/>
      <c r="WOS50"/>
      <c r="WOT50"/>
      <c r="WOU50"/>
      <c r="WOV50"/>
      <c r="WOW50"/>
      <c r="WOX50"/>
      <c r="WOY50"/>
      <c r="WOZ50"/>
      <c r="WPA50"/>
      <c r="WPB50"/>
      <c r="WPC50"/>
      <c r="WPD50"/>
      <c r="WPE50"/>
      <c r="WPF50"/>
      <c r="WPG50"/>
      <c r="WPH50"/>
      <c r="WPI50"/>
      <c r="WPJ50"/>
      <c r="WPK50"/>
      <c r="WPL50"/>
      <c r="WPM50"/>
      <c r="WPN50"/>
      <c r="WPO50"/>
      <c r="WPP50"/>
      <c r="WPQ50"/>
      <c r="WPR50"/>
      <c r="WPS50"/>
      <c r="WPT50"/>
      <c r="WPU50"/>
      <c r="WPV50"/>
      <c r="WPW50"/>
      <c r="WPX50"/>
      <c r="WPY50"/>
      <c r="WPZ50"/>
      <c r="WQA50"/>
      <c r="WQB50"/>
      <c r="WQC50"/>
      <c r="WQD50"/>
      <c r="WQE50"/>
      <c r="WQF50"/>
      <c r="WQG50"/>
      <c r="WQH50"/>
      <c r="WQI50"/>
      <c r="WQJ50"/>
      <c r="WQK50"/>
      <c r="WQL50"/>
      <c r="WQM50"/>
      <c r="WQN50"/>
      <c r="WQO50"/>
      <c r="WQP50"/>
      <c r="WQQ50"/>
      <c r="WQR50"/>
      <c r="WQS50"/>
      <c r="WQT50"/>
      <c r="WQU50"/>
      <c r="WQV50"/>
      <c r="WQW50"/>
      <c r="WQX50"/>
      <c r="WQY50"/>
      <c r="WQZ50"/>
      <c r="WRA50"/>
      <c r="WRB50"/>
      <c r="WRC50"/>
      <c r="WRD50"/>
      <c r="WRE50"/>
      <c r="WRF50"/>
      <c r="WRG50"/>
      <c r="WRH50"/>
      <c r="WRI50"/>
      <c r="WRJ50"/>
      <c r="WRK50"/>
      <c r="WRL50"/>
      <c r="WRM50"/>
      <c r="WRN50"/>
      <c r="WRO50"/>
      <c r="WRP50"/>
      <c r="WRQ50"/>
      <c r="WRR50"/>
      <c r="WRS50"/>
      <c r="WRT50"/>
      <c r="WRU50"/>
      <c r="WRV50"/>
      <c r="WRW50"/>
      <c r="WRX50"/>
      <c r="WRY50"/>
      <c r="WRZ50"/>
      <c r="WSA50"/>
      <c r="WSB50"/>
      <c r="WSC50"/>
      <c r="WSD50"/>
      <c r="WSE50"/>
      <c r="WSF50"/>
      <c r="WSG50"/>
      <c r="WSH50"/>
      <c r="WSI50"/>
      <c r="WSJ50"/>
      <c r="WSK50"/>
      <c r="WSL50"/>
      <c r="WSM50"/>
      <c r="WSN50"/>
      <c r="WSO50"/>
      <c r="WSP50"/>
      <c r="WSQ50"/>
      <c r="WSR50"/>
      <c r="WSS50"/>
      <c r="WST50"/>
      <c r="WSU50"/>
      <c r="WSV50"/>
      <c r="WSW50"/>
      <c r="WSX50"/>
      <c r="WSY50"/>
      <c r="WSZ50"/>
      <c r="WTA50"/>
      <c r="WTB50"/>
      <c r="WTC50"/>
      <c r="WTD50"/>
      <c r="WTE50"/>
      <c r="WTF50"/>
      <c r="WTG50"/>
      <c r="WTH50"/>
      <c r="WTI50"/>
      <c r="WTJ50"/>
      <c r="WTK50"/>
      <c r="WTL50"/>
      <c r="WTM50"/>
      <c r="WTN50"/>
      <c r="WTO50"/>
      <c r="WTP50"/>
      <c r="WTQ50"/>
      <c r="WTR50"/>
      <c r="WTS50"/>
      <c r="WTT50"/>
      <c r="WTU50"/>
      <c r="WTV50"/>
      <c r="WTW50"/>
      <c r="WTX50"/>
      <c r="WTY50"/>
      <c r="WTZ50"/>
      <c r="WUA50"/>
      <c r="WUB50"/>
      <c r="WUC50"/>
      <c r="WUD50"/>
      <c r="WUE50"/>
      <c r="WUF50"/>
      <c r="WUG50"/>
      <c r="WUH50"/>
      <c r="WUI50"/>
      <c r="WUJ50"/>
      <c r="WUK50"/>
      <c r="WUL50"/>
      <c r="WUM50"/>
      <c r="WUN50"/>
      <c r="WUO50"/>
      <c r="WUP50"/>
      <c r="WUQ50"/>
      <c r="WUR50"/>
      <c r="WUS50"/>
      <c r="WUT50"/>
      <c r="WUU50"/>
      <c r="WUV50"/>
      <c r="WUW50"/>
      <c r="WUX50"/>
      <c r="WUY50"/>
      <c r="WUZ50"/>
      <c r="WVA50"/>
      <c r="WVB50"/>
      <c r="WVC50"/>
      <c r="WVD50"/>
      <c r="WVE50"/>
      <c r="WVF50"/>
      <c r="WVG50"/>
      <c r="WVH50"/>
      <c r="WVI50"/>
      <c r="WVJ50"/>
      <c r="WVK50"/>
      <c r="WVL50"/>
      <c r="WVM50"/>
      <c r="WVN50"/>
      <c r="WVO50"/>
      <c r="WVP50"/>
      <c r="WVQ50"/>
      <c r="WVR50"/>
      <c r="WVS50"/>
      <c r="WVT50"/>
      <c r="WVU50"/>
      <c r="WVV50"/>
      <c r="WVW50"/>
      <c r="WVX50"/>
      <c r="WVY50"/>
      <c r="WVZ50"/>
      <c r="WWA50"/>
      <c r="WWB50"/>
      <c r="WWC50"/>
      <c r="WWD50"/>
      <c r="WWE50"/>
      <c r="WWF50"/>
      <c r="WWG50"/>
      <c r="WWH50"/>
      <c r="WWI50"/>
      <c r="WWJ50"/>
      <c r="WWK50"/>
      <c r="WWL50"/>
      <c r="WWM50"/>
      <c r="WWN50"/>
      <c r="WWO50"/>
      <c r="WWP50"/>
      <c r="WWQ50"/>
      <c r="WWR50"/>
      <c r="WWS50"/>
      <c r="WWT50"/>
      <c r="WWU50"/>
      <c r="WWV50"/>
      <c r="WWW50"/>
      <c r="WWX50"/>
      <c r="WWY50"/>
      <c r="WWZ50"/>
      <c r="WXA50"/>
      <c r="WXB50"/>
      <c r="WXC50"/>
      <c r="WXD50"/>
      <c r="WXE50"/>
      <c r="WXF50"/>
      <c r="WXG50"/>
      <c r="WXH50"/>
      <c r="WXI50"/>
      <c r="WXJ50"/>
      <c r="WXK50"/>
      <c r="WXL50"/>
      <c r="WXM50"/>
      <c r="WXN50"/>
      <c r="WXO50"/>
      <c r="WXP50"/>
      <c r="WXQ50"/>
      <c r="WXR50"/>
      <c r="WXS50"/>
      <c r="WXT50"/>
      <c r="WXU50"/>
      <c r="WXV50"/>
      <c r="WXW50"/>
      <c r="WXX50"/>
      <c r="WXY50"/>
      <c r="WXZ50"/>
      <c r="WYA50"/>
      <c r="WYB50"/>
      <c r="WYC50"/>
      <c r="WYD50"/>
      <c r="WYE50"/>
      <c r="WYF50"/>
      <c r="WYG50"/>
      <c r="WYH50"/>
      <c r="WYI50"/>
      <c r="WYJ50"/>
      <c r="WYK50"/>
      <c r="WYL50"/>
      <c r="WYM50"/>
      <c r="WYN50"/>
      <c r="WYO50"/>
      <c r="WYP50"/>
      <c r="WYQ50"/>
      <c r="WYR50"/>
      <c r="WYS50"/>
      <c r="WYT50"/>
      <c r="WYU50"/>
      <c r="WYV50"/>
      <c r="WYW50"/>
      <c r="WYX50"/>
      <c r="WYY50"/>
      <c r="WYZ50"/>
      <c r="WZA50"/>
      <c r="WZB50"/>
      <c r="WZC50"/>
      <c r="WZD50"/>
      <c r="WZE50"/>
      <c r="WZF50"/>
      <c r="WZG50"/>
      <c r="WZH50"/>
      <c r="WZI50"/>
      <c r="WZJ50"/>
      <c r="WZK50"/>
      <c r="WZL50"/>
      <c r="WZM50"/>
      <c r="WZN50"/>
      <c r="WZO50"/>
      <c r="WZP50"/>
      <c r="WZQ50"/>
      <c r="WZR50"/>
      <c r="WZS50"/>
      <c r="WZT50"/>
      <c r="WZU50"/>
      <c r="WZV50"/>
      <c r="WZW50"/>
      <c r="WZX50"/>
      <c r="WZY50"/>
      <c r="WZZ50"/>
      <c r="XAA50"/>
      <c r="XAB50"/>
      <c r="XAC50"/>
      <c r="XAD50"/>
      <c r="XAE50"/>
      <c r="XAF50"/>
      <c r="XAG50"/>
      <c r="XAH50"/>
      <c r="XAI50"/>
      <c r="XAJ50"/>
      <c r="XAK50"/>
      <c r="XAL50"/>
      <c r="XAM50"/>
      <c r="XAN50"/>
      <c r="XAO50"/>
      <c r="XAP50"/>
      <c r="XAQ50"/>
      <c r="XAR50"/>
      <c r="XAS50"/>
      <c r="XAT50"/>
      <c r="XAU50"/>
      <c r="XAV50"/>
      <c r="XAW50"/>
      <c r="XAX50"/>
      <c r="XAY50"/>
      <c r="XAZ50"/>
      <c r="XBA50"/>
      <c r="XBB50"/>
      <c r="XBC50"/>
      <c r="XBD50"/>
      <c r="XBE50"/>
      <c r="XBF50"/>
      <c r="XBG50"/>
      <c r="XBH50"/>
      <c r="XBI50"/>
      <c r="XBJ50"/>
      <c r="XBK50"/>
      <c r="XBL50"/>
      <c r="XBM50"/>
      <c r="XBN50"/>
      <c r="XBO50"/>
      <c r="XBP50"/>
      <c r="XBQ50"/>
      <c r="XBR50"/>
      <c r="XBS50"/>
      <c r="XBT50"/>
      <c r="XBU50"/>
      <c r="XBV50"/>
      <c r="XBW50"/>
      <c r="XBX50"/>
      <c r="XBY50"/>
      <c r="XBZ50"/>
      <c r="XCA50"/>
      <c r="XCB50"/>
      <c r="XCC50"/>
      <c r="XCD50"/>
      <c r="XCE50"/>
      <c r="XCF50"/>
      <c r="XCG50"/>
      <c r="XCH50"/>
      <c r="XCI50"/>
      <c r="XCJ50"/>
      <c r="XCK50"/>
      <c r="XCL50"/>
      <c r="XCM50"/>
      <c r="XCN50"/>
      <c r="XCO50"/>
      <c r="XCP50"/>
      <c r="XCQ50"/>
      <c r="XCR50"/>
      <c r="XCS50"/>
      <c r="XCT50"/>
      <c r="XCU50"/>
      <c r="XCV50"/>
      <c r="XCW50"/>
      <c r="XCX50"/>
      <c r="XCY50"/>
      <c r="XCZ50"/>
      <c r="XDA50"/>
      <c r="XDB50"/>
      <c r="XDC50"/>
      <c r="XDD50"/>
      <c r="XDE50"/>
      <c r="XDF50"/>
      <c r="XDG50"/>
      <c r="XDH50"/>
      <c r="XDI50"/>
      <c r="XDJ50"/>
      <c r="XDK50"/>
      <c r="XDL50"/>
      <c r="XDM50"/>
      <c r="XDN50"/>
      <c r="XDO50"/>
      <c r="XDP50"/>
      <c r="XDQ50"/>
      <c r="XDR50"/>
      <c r="XDS50"/>
      <c r="XDT50"/>
      <c r="XDU50"/>
      <c r="XDV50"/>
      <c r="XDW50"/>
      <c r="XDX50"/>
      <c r="XDY50"/>
      <c r="XDZ50"/>
      <c r="XEA50"/>
      <c r="XEB50"/>
      <c r="XEC50"/>
      <c r="XED50"/>
      <c r="XEE50"/>
      <c r="XEF50"/>
      <c r="XEG50"/>
      <c r="XEH50"/>
    </row>
    <row r="51" spans="1:16362" hidden="1" x14ac:dyDescent="0.25">
      <c r="A51" s="116">
        <v>116570</v>
      </c>
      <c r="B51" s="116">
        <v>13</v>
      </c>
      <c r="C51" s="116">
        <v>1810104970</v>
      </c>
      <c r="D51" s="116" t="s">
        <v>10371</v>
      </c>
      <c r="E51" s="339">
        <v>792</v>
      </c>
      <c r="F51" s="194">
        <v>24</v>
      </c>
      <c r="G51" s="194">
        <v>24</v>
      </c>
      <c r="H51" s="194" t="s">
        <v>10119</v>
      </c>
      <c r="I51" s="194">
        <f t="shared" si="0"/>
        <v>0</v>
      </c>
      <c r="J51" s="116" t="s">
        <v>10120</v>
      </c>
      <c r="K51" s="116" t="s">
        <v>10381</v>
      </c>
      <c r="L51" s="197"/>
      <c r="M51" s="116" t="s">
        <v>10440</v>
      </c>
      <c r="N51" s="197">
        <v>45371</v>
      </c>
      <c r="O51" s="388">
        <f t="shared" si="1"/>
        <v>33</v>
      </c>
      <c r="P51" s="339">
        <f t="shared" si="2"/>
        <v>0</v>
      </c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2"/>
      <c r="AV51" s="192"/>
      <c r="AW51" s="192"/>
      <c r="AX51" s="192"/>
      <c r="AY51" s="192"/>
      <c r="AZ51" s="192"/>
      <c r="BA51" s="192"/>
      <c r="BB51" s="192"/>
      <c r="BC51" s="192"/>
      <c r="BD51" s="192"/>
      <c r="BE51" s="192"/>
      <c r="BF51" s="192"/>
      <c r="BG51" s="192"/>
      <c r="BH51" s="192"/>
      <c r="BI51" s="192"/>
      <c r="BJ51" s="192"/>
      <c r="BK51" s="192"/>
      <c r="BL51" s="192"/>
      <c r="BM51" s="192"/>
      <c r="BN51" s="192"/>
      <c r="BO51" s="192"/>
      <c r="BP51" s="192"/>
      <c r="BQ51" s="192"/>
      <c r="BR51" s="192"/>
      <c r="BS51" s="192"/>
      <c r="BT51" s="192"/>
      <c r="BU51" s="192"/>
      <c r="BV51" s="192"/>
      <c r="BW51" s="192"/>
      <c r="BX51" s="192"/>
      <c r="BY51" s="192"/>
      <c r="BZ51" s="192"/>
      <c r="CA51" s="192"/>
      <c r="CB51" s="192"/>
      <c r="CC51" s="192"/>
      <c r="CD51" s="192"/>
      <c r="CE51" s="192"/>
      <c r="CF51" s="192"/>
      <c r="CG51" s="192"/>
      <c r="CH51" s="192"/>
      <c r="CI51" s="192"/>
      <c r="CJ51" s="192"/>
      <c r="CK51" s="192"/>
      <c r="CL51" s="192"/>
      <c r="CM51" s="192"/>
      <c r="CN51" s="192"/>
      <c r="CO51" s="192"/>
      <c r="CP51" s="192"/>
      <c r="CQ51" s="192"/>
      <c r="CR51" s="192"/>
      <c r="CS51" s="192"/>
      <c r="CT51" s="192"/>
      <c r="CU51" s="192"/>
      <c r="CV51" s="192"/>
      <c r="CW51" s="192"/>
      <c r="CX51" s="192"/>
      <c r="CY51" s="192"/>
      <c r="CZ51" s="192"/>
      <c r="DA51" s="192"/>
      <c r="DB51" s="192"/>
      <c r="DC51" s="192"/>
      <c r="DD51" s="192"/>
      <c r="DE51" s="192"/>
      <c r="DF51" s="192"/>
      <c r="DG51" s="192"/>
      <c r="DH51" s="192"/>
      <c r="DI51" s="192"/>
      <c r="DJ51" s="192"/>
      <c r="DK51" s="192"/>
      <c r="DL51" s="192"/>
      <c r="DM51" s="192"/>
      <c r="DN51" s="192"/>
      <c r="DO51" s="192"/>
      <c r="DP51" s="192"/>
      <c r="DQ51" s="192"/>
      <c r="DR51" s="192"/>
      <c r="DS51" s="192"/>
      <c r="DT51" s="192"/>
      <c r="DU51" s="192"/>
      <c r="DV51" s="192"/>
      <c r="DW51" s="192"/>
      <c r="DX51" s="192"/>
      <c r="DY51" s="192"/>
      <c r="DZ51" s="192"/>
      <c r="EA51" s="192"/>
      <c r="EB51" s="192"/>
      <c r="EC51" s="192"/>
      <c r="ED51" s="192"/>
      <c r="EE51" s="192"/>
      <c r="EF51" s="192"/>
      <c r="EG51" s="192"/>
      <c r="EH51" s="192"/>
      <c r="EI51" s="192"/>
      <c r="EJ51" s="192"/>
      <c r="EK51" s="192"/>
      <c r="EL51" s="192"/>
      <c r="EM51" s="192"/>
      <c r="EN51" s="192"/>
      <c r="EO51" s="192"/>
      <c r="EP51" s="192"/>
      <c r="EQ51" s="192"/>
      <c r="ER51" s="192"/>
      <c r="ES51" s="192"/>
      <c r="ET51" s="192"/>
      <c r="EU51" s="192"/>
      <c r="EV51" s="192"/>
      <c r="EW51" s="192"/>
      <c r="EX51" s="192"/>
      <c r="EY51" s="192"/>
      <c r="EZ51" s="192"/>
      <c r="FA51" s="192"/>
      <c r="FB51" s="192"/>
      <c r="FC51" s="192"/>
      <c r="FD51" s="192"/>
      <c r="FE51" s="192"/>
      <c r="FF51" s="192"/>
      <c r="FG51" s="192"/>
      <c r="FH51" s="192"/>
      <c r="FI51" s="192"/>
      <c r="FJ51" s="192"/>
      <c r="FK51" s="192"/>
      <c r="FL51" s="192"/>
      <c r="FM51" s="192"/>
      <c r="FN51" s="192"/>
      <c r="FO51" s="192"/>
      <c r="FP51" s="192"/>
      <c r="FQ51" s="192"/>
      <c r="FR51" s="192"/>
      <c r="FS51" s="192"/>
      <c r="FT51" s="192"/>
      <c r="FU51" s="192"/>
      <c r="FV51" s="192"/>
      <c r="FW51" s="192"/>
      <c r="FX51" s="192"/>
      <c r="FY51" s="192"/>
      <c r="FZ51" s="192"/>
      <c r="GA51" s="192"/>
      <c r="GB51" s="192"/>
      <c r="GC51" s="192"/>
      <c r="GD51" s="192"/>
      <c r="GE51" s="192"/>
      <c r="GF51" s="192"/>
      <c r="GG51" s="192"/>
      <c r="GH51" s="192"/>
      <c r="GI51" s="192"/>
      <c r="GJ51" s="192"/>
      <c r="GK51" s="192"/>
      <c r="GL51" s="192"/>
      <c r="GM51" s="192"/>
      <c r="GN51" s="192"/>
      <c r="GO51" s="192"/>
      <c r="GP51" s="192"/>
      <c r="GQ51" s="192"/>
      <c r="GR51" s="192"/>
      <c r="GS51" s="192"/>
      <c r="GT51" s="192"/>
      <c r="GU51" s="192"/>
      <c r="GV51" s="192"/>
      <c r="GW51" s="192"/>
      <c r="GX51" s="192"/>
      <c r="GY51" s="192"/>
      <c r="GZ51" s="192"/>
      <c r="HA51" s="192"/>
      <c r="HB51" s="192"/>
      <c r="HC51" s="192"/>
      <c r="HD51" s="192"/>
      <c r="HE51" s="192"/>
      <c r="HF51" s="192"/>
      <c r="HG51" s="192"/>
      <c r="HH51" s="192"/>
      <c r="HI51" s="192"/>
      <c r="HJ51" s="192"/>
      <c r="HK51" s="192"/>
      <c r="HL51" s="192"/>
      <c r="HM51" s="192"/>
      <c r="HN51" s="192"/>
      <c r="HO51" s="192"/>
      <c r="HP51" s="192"/>
      <c r="HQ51" s="192"/>
      <c r="HR51" s="192"/>
      <c r="HS51" s="192"/>
      <c r="HT51" s="192"/>
      <c r="HU51" s="192"/>
      <c r="HV51" s="192"/>
      <c r="HW51" s="192"/>
      <c r="HX51" s="192"/>
      <c r="HY51" s="192"/>
      <c r="HZ51" s="192"/>
      <c r="IA51" s="192"/>
      <c r="IB51" s="192"/>
      <c r="IC51" s="192"/>
      <c r="ID51" s="192"/>
      <c r="IE51" s="192"/>
      <c r="IF51" s="192"/>
      <c r="IG51" s="192"/>
      <c r="IH51" s="192"/>
      <c r="II51" s="192"/>
      <c r="IJ51" s="192"/>
      <c r="IK51" s="192"/>
      <c r="IL51" s="192"/>
      <c r="IM51" s="192"/>
      <c r="IN51" s="192"/>
      <c r="IO51" s="192"/>
      <c r="IP51" s="192"/>
      <c r="IQ51" s="192"/>
      <c r="IR51" s="192"/>
      <c r="IS51" s="192"/>
      <c r="IT51" s="192"/>
      <c r="IU51" s="192"/>
      <c r="IV51" s="192"/>
      <c r="IW51" s="192"/>
      <c r="IX51" s="192"/>
      <c r="IY51" s="192"/>
      <c r="IZ51" s="192"/>
      <c r="JA51" s="192"/>
      <c r="JB51" s="192"/>
      <c r="JC51" s="192"/>
      <c r="JD51" s="192"/>
      <c r="JE51" s="192"/>
      <c r="JF51" s="192"/>
      <c r="JG51" s="192"/>
      <c r="JH51" s="192"/>
      <c r="JI51" s="192"/>
      <c r="JJ51" s="192"/>
      <c r="JK51" s="192"/>
      <c r="JL51" s="192"/>
      <c r="JM51" s="192"/>
      <c r="JN51" s="192"/>
      <c r="JO51" s="192"/>
      <c r="JP51" s="192"/>
      <c r="JQ51" s="192"/>
      <c r="JR51" s="192"/>
      <c r="JS51" s="192"/>
      <c r="JT51" s="192"/>
      <c r="JU51" s="192"/>
      <c r="JV51" s="192"/>
      <c r="JW51" s="192"/>
      <c r="JX51" s="192"/>
      <c r="JY51" s="192"/>
      <c r="JZ51" s="192"/>
      <c r="KA51" s="192"/>
      <c r="KB51" s="192"/>
      <c r="KC51" s="192"/>
      <c r="KD51" s="192"/>
      <c r="KE51" s="192"/>
      <c r="KF51" s="192"/>
      <c r="KG51" s="192"/>
      <c r="KH51" s="192"/>
      <c r="KI51" s="192"/>
      <c r="KJ51" s="192"/>
      <c r="KK51" s="192"/>
      <c r="KL51" s="192"/>
      <c r="KM51" s="192"/>
      <c r="KN51" s="192"/>
      <c r="KO51" s="192"/>
      <c r="KP51" s="192"/>
      <c r="KQ51" s="192"/>
      <c r="KR51" s="192"/>
      <c r="KS51" s="192"/>
      <c r="KT51" s="192"/>
      <c r="KU51" s="192"/>
      <c r="KV51" s="192"/>
      <c r="KW51" s="192"/>
      <c r="KX51" s="192"/>
      <c r="KY51" s="192"/>
      <c r="KZ51" s="192"/>
      <c r="LA51" s="192"/>
      <c r="LB51" s="192"/>
      <c r="LC51" s="192"/>
      <c r="LD51" s="192"/>
      <c r="LE51" s="192"/>
      <c r="LF51" s="192"/>
      <c r="LG51" s="192"/>
      <c r="LH51" s="192"/>
      <c r="LI51" s="192"/>
      <c r="LJ51" s="192"/>
      <c r="LK51" s="192"/>
      <c r="LL51" s="192"/>
      <c r="LM51" s="192"/>
      <c r="LN51" s="192"/>
      <c r="LO51" s="192"/>
      <c r="LP51" s="192"/>
      <c r="LQ51" s="192"/>
      <c r="LR51" s="192"/>
      <c r="LS51" s="192"/>
      <c r="LT51" s="192"/>
      <c r="LU51" s="192"/>
      <c r="LV51" s="192"/>
      <c r="LW51" s="192"/>
      <c r="LX51" s="192"/>
      <c r="LY51" s="192"/>
      <c r="LZ51" s="192"/>
      <c r="MA51" s="192"/>
      <c r="MB51" s="192"/>
      <c r="MC51" s="192"/>
      <c r="MD51" s="192"/>
      <c r="ME51" s="192"/>
      <c r="MF51" s="192"/>
      <c r="MG51" s="192"/>
      <c r="MH51" s="192"/>
      <c r="MI51" s="192"/>
      <c r="MJ51" s="192"/>
      <c r="MK51" s="192"/>
      <c r="ML51" s="192"/>
      <c r="MM51" s="192"/>
      <c r="MN51" s="192"/>
      <c r="MO51" s="192"/>
      <c r="MP51" s="192"/>
      <c r="MQ51" s="192"/>
      <c r="MR51" s="192"/>
      <c r="MS51" s="192"/>
      <c r="MT51" s="192"/>
      <c r="MU51" s="192"/>
      <c r="MV51" s="192"/>
      <c r="MW51" s="192"/>
      <c r="MX51" s="192"/>
      <c r="MY51" s="192"/>
      <c r="MZ51" s="192"/>
      <c r="NA51" s="192"/>
      <c r="NB51" s="192"/>
      <c r="NC51" s="192"/>
      <c r="ND51" s="192"/>
      <c r="NE51" s="192"/>
      <c r="NF51" s="192"/>
      <c r="NG51" s="192"/>
      <c r="NH51" s="192"/>
      <c r="NI51" s="192"/>
      <c r="NJ51" s="192"/>
      <c r="NK51" s="192"/>
      <c r="NL51" s="192"/>
      <c r="NM51" s="192"/>
      <c r="NN51" s="192"/>
      <c r="NO51" s="192"/>
      <c r="NP51" s="192"/>
      <c r="NQ51" s="192"/>
      <c r="NR51" s="192"/>
      <c r="NS51" s="192"/>
      <c r="NT51" s="192"/>
      <c r="NU51" s="192"/>
      <c r="NV51" s="192"/>
      <c r="NW51" s="192"/>
      <c r="NX51" s="192"/>
      <c r="NY51" s="192"/>
      <c r="NZ51" s="192"/>
      <c r="OA51" s="192"/>
      <c r="OB51" s="192"/>
      <c r="OC51" s="192"/>
      <c r="OD51" s="192"/>
      <c r="OE51" s="192"/>
      <c r="OF51" s="192"/>
      <c r="OG51" s="192"/>
      <c r="OH51" s="192"/>
      <c r="OI51" s="192"/>
      <c r="OJ51" s="192"/>
      <c r="OK51" s="192"/>
      <c r="OL51" s="192"/>
      <c r="OM51" s="192"/>
      <c r="ON51" s="192"/>
      <c r="OO51" s="192"/>
      <c r="OP51" s="192"/>
      <c r="OQ51" s="192"/>
      <c r="OR51" s="192"/>
      <c r="OS51" s="192"/>
      <c r="OT51" s="192"/>
      <c r="OU51" s="192"/>
      <c r="OV51" s="192"/>
      <c r="OW51" s="192"/>
      <c r="OX51" s="192"/>
      <c r="OY51" s="192"/>
      <c r="OZ51" s="192"/>
      <c r="PA51" s="192"/>
      <c r="PB51" s="192"/>
      <c r="PC51" s="192"/>
      <c r="PD51" s="192"/>
      <c r="PE51" s="192"/>
      <c r="PF51" s="192"/>
      <c r="PG51" s="192"/>
      <c r="PH51" s="192"/>
      <c r="PI51" s="192"/>
      <c r="PJ51" s="192"/>
      <c r="PK51" s="192"/>
      <c r="PL51" s="192"/>
      <c r="PM51" s="192"/>
      <c r="PN51" s="192"/>
      <c r="PO51" s="192"/>
      <c r="PP51" s="192"/>
      <c r="PQ51" s="192"/>
      <c r="PR51" s="192"/>
      <c r="PS51" s="192"/>
      <c r="PT51" s="192"/>
      <c r="PU51" s="192"/>
      <c r="PV51" s="192"/>
      <c r="PW51" s="192"/>
      <c r="PX51" s="192"/>
      <c r="PY51" s="192"/>
      <c r="PZ51" s="192"/>
      <c r="QA51" s="192"/>
      <c r="QB51" s="192"/>
      <c r="QC51" s="192"/>
      <c r="QD51" s="192"/>
      <c r="QE51" s="192"/>
      <c r="QF51" s="192"/>
      <c r="QG51" s="192"/>
      <c r="QH51" s="192"/>
      <c r="QI51" s="192"/>
      <c r="QJ51" s="192"/>
      <c r="QK51" s="192"/>
      <c r="QL51" s="192"/>
      <c r="QM51" s="192"/>
      <c r="QN51" s="192"/>
      <c r="QO51" s="192"/>
      <c r="QP51" s="192"/>
      <c r="QQ51" s="192"/>
      <c r="QR51" s="192"/>
      <c r="QS51" s="192"/>
      <c r="QT51" s="192"/>
      <c r="QU51" s="192"/>
      <c r="QV51" s="192"/>
      <c r="QW51" s="192"/>
      <c r="QX51" s="192"/>
      <c r="QY51" s="192"/>
      <c r="QZ51" s="192"/>
      <c r="RA51" s="192"/>
      <c r="RB51" s="192"/>
      <c r="RC51" s="192"/>
      <c r="RD51" s="192"/>
      <c r="RE51" s="192"/>
      <c r="RF51" s="192"/>
      <c r="RG51" s="192"/>
      <c r="RH51" s="192"/>
      <c r="RI51" s="192"/>
      <c r="RJ51" s="192"/>
      <c r="RK51" s="192"/>
      <c r="RL51" s="192"/>
      <c r="RM51" s="192"/>
      <c r="RN51" s="192"/>
      <c r="RO51" s="192"/>
      <c r="RP51" s="192"/>
      <c r="RQ51" s="192"/>
      <c r="RR51" s="192"/>
      <c r="RS51" s="192"/>
      <c r="RT51" s="192"/>
      <c r="RU51" s="192"/>
      <c r="RV51" s="192"/>
      <c r="RW51" s="192"/>
      <c r="RX51" s="192"/>
      <c r="RY51" s="192"/>
      <c r="RZ51" s="192"/>
      <c r="SA51" s="192"/>
      <c r="SB51" s="192"/>
      <c r="SC51" s="192"/>
      <c r="SD51" s="192"/>
      <c r="SE51" s="192"/>
      <c r="SF51" s="192"/>
      <c r="SG51" s="192"/>
      <c r="SH51" s="192"/>
      <c r="SI51" s="192"/>
      <c r="SJ51" s="192"/>
      <c r="SK51" s="192"/>
      <c r="SL51" s="192"/>
      <c r="SM51" s="192"/>
      <c r="SN51" s="192"/>
      <c r="SO51" s="192"/>
      <c r="SP51" s="192"/>
      <c r="SQ51" s="192"/>
      <c r="SR51" s="192"/>
      <c r="SS51" s="192"/>
      <c r="ST51" s="192"/>
      <c r="SU51" s="192"/>
      <c r="SV51" s="192"/>
      <c r="SW51" s="192"/>
      <c r="SX51" s="192"/>
      <c r="SY51" s="192"/>
      <c r="SZ51" s="192"/>
      <c r="TA51" s="192"/>
      <c r="TB51" s="192"/>
      <c r="TC51" s="192"/>
      <c r="TD51" s="192"/>
      <c r="TE51" s="192"/>
      <c r="TF51" s="192"/>
      <c r="TG51" s="192"/>
      <c r="TH51" s="192"/>
      <c r="TI51" s="192"/>
      <c r="TJ51" s="192"/>
      <c r="TK51" s="192"/>
      <c r="TL51" s="192"/>
      <c r="TM51" s="192"/>
      <c r="TN51" s="192"/>
      <c r="TO51" s="192"/>
      <c r="TP51" s="192"/>
      <c r="TQ51" s="192"/>
      <c r="TR51" s="192"/>
      <c r="TS51" s="192"/>
      <c r="TT51" s="192"/>
      <c r="TU51" s="192"/>
      <c r="TV51" s="192"/>
      <c r="TW51" s="192"/>
      <c r="TX51" s="192"/>
      <c r="TY51" s="192"/>
      <c r="TZ51" s="192"/>
      <c r="UA51" s="192"/>
      <c r="UB51" s="192"/>
      <c r="UC51" s="192"/>
      <c r="UD51" s="192"/>
      <c r="UE51" s="192"/>
      <c r="UF51" s="192"/>
      <c r="UG51" s="192"/>
      <c r="UH51" s="192"/>
      <c r="UI51" s="192"/>
      <c r="UJ51" s="192"/>
      <c r="UK51" s="192"/>
      <c r="UL51" s="192"/>
      <c r="UM51" s="192"/>
      <c r="UN51" s="192"/>
      <c r="UO51" s="192"/>
      <c r="UP51" s="192"/>
      <c r="UQ51" s="192"/>
      <c r="UR51" s="192"/>
      <c r="US51" s="192"/>
      <c r="UT51" s="192"/>
      <c r="UU51" s="192"/>
      <c r="UV51" s="192"/>
      <c r="UW51" s="192"/>
      <c r="UX51" s="192"/>
      <c r="UY51" s="192"/>
      <c r="UZ51" s="192"/>
      <c r="VA51" s="192"/>
      <c r="VB51" s="192"/>
      <c r="VC51" s="192"/>
      <c r="VD51" s="192"/>
      <c r="VE51" s="192"/>
      <c r="VF51" s="192"/>
      <c r="VG51" s="192"/>
      <c r="VH51" s="192"/>
      <c r="VI51" s="192"/>
      <c r="VJ51" s="192"/>
      <c r="VK51" s="192"/>
      <c r="VL51" s="192"/>
      <c r="VM51" s="192"/>
      <c r="VN51" s="192"/>
      <c r="VO51" s="192"/>
      <c r="VP51" s="192"/>
      <c r="VQ51" s="192"/>
      <c r="VR51" s="192"/>
      <c r="VS51" s="192"/>
      <c r="VT51" s="192"/>
      <c r="VU51" s="192"/>
      <c r="VV51" s="192"/>
      <c r="VW51" s="192"/>
      <c r="VX51" s="192"/>
      <c r="VY51" s="192"/>
      <c r="VZ51" s="192"/>
      <c r="WA51" s="192"/>
      <c r="WB51" s="192"/>
      <c r="WC51" s="192"/>
      <c r="WD51" s="192"/>
      <c r="WE51" s="192"/>
      <c r="WF51" s="192"/>
      <c r="WG51" s="192"/>
      <c r="WH51" s="192"/>
      <c r="WI51" s="192"/>
      <c r="WJ51" s="192"/>
      <c r="WK51" s="192"/>
      <c r="WL51" s="192"/>
      <c r="WM51" s="192"/>
      <c r="WN51" s="192"/>
      <c r="WO51" s="192"/>
      <c r="WP51" s="192"/>
      <c r="WQ51" s="192"/>
      <c r="WR51" s="192"/>
      <c r="WS51" s="192"/>
      <c r="WT51" s="192"/>
      <c r="WU51" s="192"/>
      <c r="WV51" s="192"/>
      <c r="WW51" s="192"/>
      <c r="WX51" s="192"/>
      <c r="WY51" s="192"/>
      <c r="WZ51" s="192"/>
      <c r="XA51" s="192"/>
      <c r="XB51" s="192"/>
      <c r="XC51" s="192"/>
      <c r="XD51" s="192"/>
      <c r="XE51" s="192"/>
      <c r="XF51" s="192"/>
      <c r="XG51" s="192"/>
      <c r="XH51" s="192"/>
      <c r="XI51" s="192"/>
      <c r="XJ51" s="192"/>
      <c r="XK51" s="192"/>
      <c r="XL51" s="192"/>
      <c r="XM51" s="192"/>
      <c r="XN51" s="192"/>
      <c r="XO51" s="192"/>
      <c r="XP51" s="192"/>
      <c r="XQ51" s="192"/>
      <c r="XR51" s="192"/>
      <c r="XS51" s="192"/>
      <c r="XT51" s="192"/>
      <c r="XU51" s="192"/>
      <c r="XV51" s="192"/>
      <c r="XW51" s="192"/>
      <c r="XX51" s="192"/>
      <c r="XY51" s="192"/>
      <c r="XZ51" s="192"/>
      <c r="YA51" s="192"/>
      <c r="YB51" s="192"/>
      <c r="YC51" s="192"/>
      <c r="YD51" s="192"/>
      <c r="YE51" s="192"/>
      <c r="YF51" s="192"/>
      <c r="YG51" s="192"/>
      <c r="YH51" s="192"/>
      <c r="YI51" s="192"/>
      <c r="YJ51" s="192"/>
      <c r="YK51" s="192"/>
      <c r="YL51" s="192"/>
      <c r="YM51" s="192"/>
      <c r="YN51" s="192"/>
      <c r="YO51" s="192"/>
      <c r="YP51" s="192"/>
      <c r="YQ51" s="192"/>
      <c r="YR51" s="192"/>
      <c r="YS51" s="192"/>
      <c r="YT51" s="192"/>
      <c r="YU51" s="192"/>
      <c r="YV51" s="192"/>
      <c r="YW51" s="192"/>
      <c r="YX51" s="192"/>
      <c r="YY51" s="192"/>
      <c r="YZ51" s="192"/>
      <c r="ZA51" s="192"/>
      <c r="ZB51" s="192"/>
      <c r="ZC51" s="192"/>
      <c r="ZD51" s="192"/>
      <c r="ZE51" s="192"/>
      <c r="ZF51" s="192"/>
      <c r="ZG51" s="192"/>
      <c r="ZH51" s="192"/>
      <c r="ZI51" s="192"/>
      <c r="ZJ51" s="192"/>
      <c r="ZK51" s="192"/>
      <c r="ZL51" s="192"/>
      <c r="ZM51" s="192"/>
      <c r="ZN51" s="192"/>
      <c r="ZO51" s="192"/>
      <c r="ZP51" s="192"/>
      <c r="ZQ51" s="192"/>
      <c r="ZR51" s="192"/>
      <c r="ZS51" s="192"/>
      <c r="ZT51" s="192"/>
      <c r="ZU51" s="192"/>
      <c r="ZV51" s="192"/>
      <c r="ZW51" s="192"/>
      <c r="ZX51" s="192"/>
      <c r="ZY51" s="192"/>
      <c r="ZZ51" s="192"/>
      <c r="AAA51" s="192"/>
      <c r="AAB51" s="192"/>
      <c r="AAC51" s="192"/>
      <c r="AAD51" s="192"/>
      <c r="AAE51" s="192"/>
      <c r="AAF51" s="192"/>
      <c r="AAG51" s="192"/>
      <c r="AAH51" s="192"/>
      <c r="AAI51" s="192"/>
      <c r="AAJ51" s="192"/>
      <c r="AAK51" s="192"/>
      <c r="AAL51" s="192"/>
      <c r="AAM51" s="192"/>
      <c r="AAN51" s="192"/>
      <c r="AAO51" s="192"/>
      <c r="AAP51" s="192"/>
      <c r="AAQ51" s="192"/>
      <c r="AAR51" s="192"/>
      <c r="AAS51" s="192"/>
      <c r="AAT51" s="192"/>
      <c r="AAU51" s="192"/>
      <c r="AAV51" s="192"/>
      <c r="AAW51" s="192"/>
      <c r="AAX51" s="192"/>
      <c r="AAY51" s="192"/>
      <c r="AAZ51" s="192"/>
      <c r="ABA51" s="192"/>
      <c r="ABB51" s="192"/>
      <c r="ABC51" s="192"/>
      <c r="ABD51" s="192"/>
      <c r="ABE51" s="192"/>
      <c r="ABF51" s="192"/>
      <c r="ABG51" s="192"/>
      <c r="ABH51" s="192"/>
      <c r="ABI51" s="192"/>
      <c r="ABJ51" s="192"/>
      <c r="ABK51" s="192"/>
      <c r="ABL51" s="192"/>
      <c r="ABM51" s="192"/>
      <c r="ABN51" s="192"/>
      <c r="ABO51" s="192"/>
      <c r="ABP51" s="192"/>
      <c r="ABQ51" s="192"/>
      <c r="ABR51" s="192"/>
      <c r="ABS51" s="192"/>
      <c r="ABT51" s="192"/>
      <c r="ABU51" s="192"/>
      <c r="ABV51" s="192"/>
      <c r="ABW51" s="192"/>
      <c r="ABX51" s="192"/>
      <c r="ABY51" s="192"/>
      <c r="ABZ51" s="192"/>
      <c r="ACA51" s="192"/>
      <c r="ACB51" s="192"/>
      <c r="ACC51" s="192"/>
      <c r="ACD51" s="192"/>
      <c r="ACE51" s="192"/>
      <c r="ACF51" s="192"/>
      <c r="ACG51" s="192"/>
      <c r="ACH51" s="192"/>
      <c r="ACI51" s="192"/>
      <c r="ACJ51" s="192"/>
      <c r="ACK51" s="192"/>
      <c r="ACL51" s="192"/>
      <c r="ACM51" s="192"/>
      <c r="ACN51" s="192"/>
      <c r="ACO51" s="192"/>
      <c r="ACP51" s="192"/>
      <c r="ACQ51" s="192"/>
      <c r="ACR51" s="192"/>
      <c r="ACS51" s="192"/>
      <c r="ACT51" s="192"/>
      <c r="ACU51" s="192"/>
      <c r="ACV51" s="192"/>
      <c r="ACW51" s="192"/>
      <c r="ACX51" s="192"/>
      <c r="ACY51" s="192"/>
      <c r="ACZ51" s="192"/>
      <c r="ADA51" s="192"/>
      <c r="ADB51" s="192"/>
      <c r="ADC51" s="192"/>
      <c r="ADD51" s="192"/>
      <c r="ADE51" s="192"/>
      <c r="ADF51" s="192"/>
      <c r="ADG51" s="192"/>
      <c r="ADH51" s="192"/>
      <c r="ADI51" s="192"/>
      <c r="ADJ51" s="192"/>
      <c r="ADK51" s="192"/>
      <c r="ADL51" s="192"/>
      <c r="ADM51" s="192"/>
      <c r="ADN51" s="192"/>
      <c r="ADO51" s="192"/>
      <c r="ADP51" s="192"/>
      <c r="ADQ51" s="192"/>
      <c r="ADR51" s="192"/>
      <c r="ADS51" s="192"/>
      <c r="ADT51" s="192"/>
      <c r="ADU51" s="192"/>
      <c r="ADV51" s="192"/>
      <c r="ADW51" s="192"/>
      <c r="ADX51" s="192"/>
      <c r="ADY51" s="192"/>
      <c r="ADZ51" s="192"/>
      <c r="AEA51" s="192"/>
      <c r="AEB51" s="192"/>
      <c r="AEC51" s="192"/>
      <c r="AED51" s="192"/>
      <c r="AEE51" s="192"/>
      <c r="AEF51" s="192"/>
      <c r="AEG51" s="192"/>
      <c r="AEH51" s="192"/>
      <c r="AEI51" s="192"/>
      <c r="AEJ51" s="192"/>
      <c r="AEK51" s="192"/>
      <c r="AEL51" s="192"/>
      <c r="AEM51" s="192"/>
      <c r="AEN51" s="192"/>
      <c r="AEO51" s="192"/>
      <c r="AEP51" s="192"/>
      <c r="AEQ51" s="192"/>
      <c r="AER51" s="192"/>
      <c r="AES51" s="192"/>
      <c r="AET51" s="192"/>
      <c r="AEU51" s="192"/>
      <c r="AEV51" s="192"/>
      <c r="AEW51" s="192"/>
      <c r="AEX51" s="192"/>
      <c r="AEY51" s="192"/>
      <c r="AEZ51" s="192"/>
      <c r="AFA51" s="192"/>
      <c r="AFB51" s="192"/>
      <c r="AFC51" s="192"/>
      <c r="AFD51" s="192"/>
      <c r="AFE51" s="192"/>
      <c r="AFF51" s="192"/>
      <c r="AFG51" s="192"/>
      <c r="AFH51" s="192"/>
      <c r="AFI51" s="192"/>
      <c r="AFJ51" s="192"/>
      <c r="AFK51" s="192"/>
      <c r="AFL51" s="192"/>
      <c r="AFM51" s="192"/>
      <c r="AFN51" s="192"/>
      <c r="AFO51" s="192"/>
      <c r="AFP51" s="192"/>
      <c r="AFQ51" s="192"/>
      <c r="AFR51" s="192"/>
      <c r="AFS51" s="192"/>
      <c r="AFT51" s="192"/>
      <c r="AFU51" s="192"/>
      <c r="AFV51" s="192"/>
      <c r="AFW51" s="192"/>
      <c r="AFX51" s="192"/>
      <c r="AFY51" s="192"/>
      <c r="AFZ51" s="192"/>
      <c r="AGA51" s="192"/>
      <c r="AGB51" s="192"/>
      <c r="AGC51" s="192"/>
      <c r="AGD51" s="192"/>
      <c r="AGE51" s="192"/>
      <c r="AGF51" s="192"/>
      <c r="AGG51" s="192"/>
      <c r="AGH51" s="192"/>
      <c r="AGI51" s="192"/>
      <c r="AGJ51" s="192"/>
      <c r="AGK51" s="192"/>
      <c r="AGL51" s="192"/>
      <c r="AGM51" s="192"/>
      <c r="AGN51" s="192"/>
      <c r="AGO51" s="192"/>
      <c r="AGP51" s="192"/>
      <c r="AGQ51" s="192"/>
      <c r="AGR51" s="192"/>
      <c r="AGS51" s="192"/>
      <c r="AGT51" s="192"/>
      <c r="AGU51" s="192"/>
      <c r="AGV51" s="192"/>
      <c r="AGW51" s="192"/>
      <c r="AGX51" s="192"/>
      <c r="AGY51" s="192"/>
      <c r="AGZ51" s="192"/>
      <c r="AHA51" s="192"/>
      <c r="AHB51" s="192"/>
      <c r="AHC51" s="192"/>
      <c r="AHD51" s="192"/>
      <c r="AHE51" s="192"/>
      <c r="AHF51" s="192"/>
      <c r="AHG51" s="192"/>
      <c r="AHH51" s="192"/>
      <c r="AHI51" s="192"/>
      <c r="AHJ51" s="192"/>
      <c r="AHK51" s="192"/>
      <c r="AHL51" s="192"/>
      <c r="AHM51" s="192"/>
      <c r="AHN51" s="192"/>
      <c r="AHO51" s="192"/>
      <c r="AHP51" s="192"/>
      <c r="AHQ51" s="192"/>
      <c r="AHR51" s="192"/>
      <c r="AHS51" s="192"/>
      <c r="AHT51" s="192"/>
      <c r="AHU51" s="192"/>
      <c r="AHV51" s="192"/>
      <c r="AHW51" s="192"/>
      <c r="AHX51" s="192"/>
      <c r="AHY51" s="192"/>
      <c r="AHZ51" s="192"/>
      <c r="AIA51" s="192"/>
      <c r="AIB51" s="192"/>
      <c r="AIC51" s="192"/>
      <c r="AID51" s="192"/>
      <c r="AIE51" s="192"/>
      <c r="AIF51" s="192"/>
      <c r="AIG51" s="192"/>
      <c r="AIH51" s="192"/>
      <c r="AII51" s="192"/>
      <c r="AIJ51" s="192"/>
      <c r="AIK51" s="192"/>
      <c r="AIL51" s="192"/>
      <c r="AIM51" s="192"/>
      <c r="AIN51" s="192"/>
      <c r="AIO51" s="192"/>
      <c r="AIP51" s="192"/>
      <c r="AIQ51" s="192"/>
      <c r="AIR51" s="192"/>
      <c r="AIS51" s="192"/>
      <c r="AIT51" s="192"/>
      <c r="AIU51" s="192"/>
      <c r="AIV51" s="192"/>
      <c r="AIW51" s="192"/>
      <c r="AIX51" s="192"/>
      <c r="AIY51" s="192"/>
      <c r="AIZ51" s="192"/>
      <c r="AJA51" s="192"/>
      <c r="AJB51" s="192"/>
      <c r="AJC51" s="192"/>
      <c r="AJD51" s="192"/>
      <c r="AJE51" s="192"/>
      <c r="AJF51" s="192"/>
      <c r="AJG51" s="192"/>
      <c r="AJH51" s="192"/>
      <c r="AJI51" s="192"/>
      <c r="AJJ51" s="192"/>
      <c r="AJK51" s="192"/>
      <c r="AJL51" s="192"/>
      <c r="AJM51" s="192"/>
      <c r="AJN51" s="192"/>
      <c r="AJO51" s="192"/>
      <c r="AJP51" s="192"/>
      <c r="AJQ51" s="192"/>
      <c r="AJR51" s="192"/>
      <c r="AJS51" s="192"/>
      <c r="AJT51" s="192"/>
      <c r="AJU51" s="192"/>
      <c r="AJV51" s="192"/>
      <c r="AJW51" s="192"/>
      <c r="AJX51" s="192"/>
      <c r="AJY51" s="192"/>
      <c r="AJZ51" s="192"/>
      <c r="AKA51" s="192"/>
      <c r="AKB51" s="192"/>
      <c r="AKC51" s="192"/>
      <c r="AKD51" s="192"/>
      <c r="AKE51" s="192"/>
      <c r="AKF51" s="192"/>
      <c r="AKG51" s="192"/>
      <c r="AKH51" s="192"/>
      <c r="AKI51" s="192"/>
      <c r="AKJ51" s="192"/>
      <c r="AKK51" s="192"/>
      <c r="AKL51" s="192"/>
      <c r="AKM51" s="192"/>
      <c r="AKN51" s="192"/>
      <c r="AKO51" s="192"/>
      <c r="AKP51" s="192"/>
      <c r="AKQ51" s="192"/>
      <c r="AKR51" s="192"/>
      <c r="AKS51" s="192"/>
      <c r="AKT51" s="192"/>
      <c r="AKU51" s="192"/>
      <c r="AKV51" s="192"/>
      <c r="AKW51" s="192"/>
      <c r="AKX51" s="192"/>
      <c r="AKY51" s="192"/>
      <c r="AKZ51" s="192"/>
      <c r="ALA51" s="192"/>
      <c r="ALB51" s="192"/>
      <c r="ALC51" s="192"/>
      <c r="ALD51" s="192"/>
      <c r="ALE51" s="192"/>
      <c r="ALF51" s="192"/>
      <c r="ALG51" s="192"/>
      <c r="ALH51" s="192"/>
      <c r="ALI51" s="192"/>
      <c r="ALJ51" s="192"/>
      <c r="ALK51" s="192"/>
      <c r="ALL51" s="192"/>
      <c r="ALM51" s="192"/>
      <c r="ALN51" s="192"/>
      <c r="ALO51" s="192"/>
      <c r="ALP51" s="192"/>
      <c r="ALQ51" s="192"/>
      <c r="ALR51" s="192"/>
      <c r="ALS51" s="192"/>
      <c r="ALT51" s="192"/>
      <c r="ALU51" s="192"/>
      <c r="ALV51" s="192"/>
      <c r="ALW51" s="192"/>
      <c r="ALX51" s="192"/>
      <c r="ALY51" s="192"/>
      <c r="ALZ51" s="192"/>
      <c r="AMA51" s="192"/>
      <c r="AMB51" s="192"/>
      <c r="AMC51" s="192"/>
      <c r="AMD51" s="192"/>
      <c r="AME51" s="192"/>
      <c r="AMF51" s="192"/>
      <c r="AMG51" s="192"/>
      <c r="AMH51" s="192"/>
      <c r="AMI51" s="192"/>
      <c r="AMJ51" s="192"/>
      <c r="AMK51" s="192"/>
      <c r="AML51" s="192"/>
      <c r="AMM51" s="192"/>
      <c r="AMN51" s="192"/>
      <c r="AMO51" s="192"/>
      <c r="AMP51" s="192"/>
      <c r="AMQ51" s="192"/>
      <c r="AMR51" s="192"/>
      <c r="AMS51" s="192"/>
      <c r="AMT51" s="192"/>
      <c r="AMU51" s="192"/>
      <c r="AMV51" s="192"/>
      <c r="AMW51" s="192"/>
      <c r="AMX51" s="192"/>
      <c r="AMY51" s="192"/>
      <c r="AMZ51" s="192"/>
      <c r="ANA51" s="192"/>
      <c r="ANB51" s="192"/>
      <c r="ANC51" s="192"/>
      <c r="AND51" s="192"/>
      <c r="ANE51" s="192"/>
      <c r="ANF51" s="192"/>
      <c r="ANG51" s="192"/>
      <c r="ANH51" s="192"/>
      <c r="ANI51" s="192"/>
      <c r="ANJ51" s="192"/>
      <c r="ANK51" s="192"/>
      <c r="ANL51" s="192"/>
      <c r="ANM51" s="192"/>
      <c r="ANN51" s="192"/>
      <c r="ANO51" s="192"/>
      <c r="ANP51" s="192"/>
      <c r="ANQ51" s="192"/>
      <c r="ANR51" s="192"/>
      <c r="ANS51" s="192"/>
      <c r="ANT51" s="192"/>
      <c r="ANU51" s="192"/>
      <c r="ANV51" s="192"/>
      <c r="ANW51" s="192"/>
      <c r="ANX51" s="192"/>
      <c r="ANY51" s="192"/>
      <c r="ANZ51" s="192"/>
      <c r="AOA51" s="192"/>
      <c r="AOB51" s="192"/>
      <c r="AOC51" s="192"/>
      <c r="AOD51" s="192"/>
      <c r="AOE51" s="192"/>
      <c r="AOF51" s="192"/>
      <c r="AOG51" s="192"/>
      <c r="AOH51" s="192"/>
      <c r="AOI51" s="192"/>
      <c r="AOJ51" s="192"/>
      <c r="AOK51" s="192"/>
      <c r="AOL51" s="192"/>
      <c r="AOM51" s="192"/>
      <c r="AON51" s="192"/>
      <c r="AOO51" s="192"/>
      <c r="AOP51" s="192"/>
      <c r="AOQ51" s="192"/>
      <c r="AOR51" s="192"/>
      <c r="AOS51" s="192"/>
      <c r="AOT51" s="192"/>
      <c r="AOU51" s="192"/>
      <c r="AOV51" s="192"/>
      <c r="AOW51" s="192"/>
      <c r="AOX51" s="192"/>
      <c r="AOY51" s="192"/>
      <c r="AOZ51" s="192"/>
      <c r="APA51" s="192"/>
      <c r="APB51" s="192"/>
      <c r="APC51" s="192"/>
      <c r="APD51" s="192"/>
      <c r="APE51" s="192"/>
      <c r="APF51" s="192"/>
      <c r="APG51" s="192"/>
      <c r="APH51" s="192"/>
      <c r="API51" s="192"/>
      <c r="APJ51" s="192"/>
      <c r="APK51" s="192"/>
      <c r="APL51" s="192"/>
      <c r="APM51" s="192"/>
      <c r="APN51" s="192"/>
      <c r="APO51" s="192"/>
      <c r="APP51" s="192"/>
      <c r="APQ51" s="192"/>
      <c r="APR51" s="192"/>
      <c r="APS51" s="192"/>
      <c r="APT51" s="192"/>
      <c r="APU51" s="192"/>
      <c r="APV51" s="192"/>
      <c r="APW51" s="192"/>
      <c r="APX51" s="192"/>
      <c r="APY51" s="192"/>
      <c r="APZ51" s="192"/>
      <c r="AQA51" s="192"/>
      <c r="AQB51" s="192"/>
      <c r="AQC51" s="192"/>
      <c r="AQD51" s="192"/>
      <c r="AQE51" s="192"/>
      <c r="AQF51" s="192"/>
      <c r="AQG51" s="192"/>
      <c r="AQH51" s="192"/>
      <c r="AQI51" s="192"/>
      <c r="AQJ51" s="192"/>
      <c r="AQK51" s="192"/>
      <c r="AQL51" s="192"/>
      <c r="AQM51" s="192"/>
      <c r="AQN51" s="192"/>
      <c r="AQO51" s="192"/>
      <c r="AQP51" s="192"/>
      <c r="AQQ51" s="192"/>
      <c r="AQR51" s="192"/>
      <c r="AQS51" s="192"/>
      <c r="AQT51" s="192"/>
      <c r="AQU51" s="192"/>
      <c r="AQV51" s="192"/>
      <c r="AQW51" s="192"/>
      <c r="AQX51" s="192"/>
      <c r="AQY51" s="192"/>
      <c r="AQZ51" s="192"/>
      <c r="ARA51" s="192"/>
      <c r="ARB51" s="192"/>
      <c r="ARC51" s="192"/>
      <c r="ARD51" s="192"/>
      <c r="ARE51" s="192"/>
      <c r="ARF51" s="192"/>
      <c r="ARG51" s="192"/>
      <c r="ARH51" s="192"/>
      <c r="ARI51" s="192"/>
      <c r="ARJ51" s="192"/>
      <c r="ARK51" s="192"/>
      <c r="ARL51" s="192"/>
      <c r="ARM51" s="192"/>
      <c r="ARN51" s="192"/>
      <c r="ARO51" s="192"/>
      <c r="ARP51" s="192"/>
      <c r="ARQ51" s="192"/>
      <c r="ARR51" s="192"/>
      <c r="ARS51" s="192"/>
      <c r="ART51" s="192"/>
      <c r="ARU51" s="192"/>
      <c r="ARV51" s="192"/>
      <c r="ARW51" s="192"/>
      <c r="ARX51" s="192"/>
      <c r="ARY51" s="192"/>
      <c r="ARZ51" s="192"/>
      <c r="ASA51" s="192"/>
      <c r="ASB51" s="192"/>
      <c r="ASC51" s="192"/>
      <c r="ASD51" s="192"/>
      <c r="ASE51" s="192"/>
      <c r="ASF51" s="192"/>
      <c r="ASG51" s="192"/>
      <c r="ASH51" s="192"/>
      <c r="ASI51" s="192"/>
      <c r="ASJ51" s="192"/>
      <c r="ASK51" s="192"/>
      <c r="ASL51" s="192"/>
      <c r="ASM51" s="192"/>
      <c r="ASN51" s="192"/>
      <c r="ASO51" s="192"/>
      <c r="ASP51" s="192"/>
      <c r="ASQ51" s="192"/>
      <c r="ASR51" s="192"/>
      <c r="ASS51" s="192"/>
      <c r="AST51" s="192"/>
      <c r="ASU51" s="192"/>
      <c r="ASV51" s="192"/>
      <c r="ASW51" s="192"/>
      <c r="ASX51" s="192"/>
      <c r="ASY51" s="192"/>
      <c r="ASZ51" s="192"/>
      <c r="ATA51" s="192"/>
      <c r="ATB51" s="192"/>
      <c r="ATC51" s="192"/>
      <c r="ATD51" s="192"/>
      <c r="ATE51" s="192"/>
      <c r="ATF51" s="192"/>
      <c r="ATG51" s="192"/>
      <c r="ATH51" s="192"/>
      <c r="ATI51" s="192"/>
      <c r="ATJ51" s="192"/>
      <c r="ATK51" s="192"/>
      <c r="ATL51" s="192"/>
      <c r="ATM51" s="192"/>
      <c r="ATN51" s="192"/>
      <c r="ATO51" s="192"/>
      <c r="ATP51" s="192"/>
      <c r="ATQ51" s="192"/>
      <c r="ATR51" s="192"/>
      <c r="ATS51" s="192"/>
      <c r="ATT51" s="192"/>
      <c r="ATU51" s="192"/>
      <c r="ATV51" s="192"/>
      <c r="ATW51" s="192"/>
      <c r="ATX51" s="192"/>
      <c r="ATY51" s="192"/>
      <c r="ATZ51" s="192"/>
      <c r="AUA51" s="192"/>
      <c r="AUB51" s="192"/>
      <c r="AUC51" s="192"/>
      <c r="AUD51" s="192"/>
      <c r="AUE51" s="192"/>
      <c r="AUF51" s="192"/>
      <c r="AUG51" s="192"/>
      <c r="AUH51" s="192"/>
      <c r="AUI51" s="192"/>
      <c r="AUJ51" s="192"/>
      <c r="AUK51" s="192"/>
      <c r="AUL51" s="192"/>
      <c r="AUM51" s="192"/>
      <c r="AUN51" s="192"/>
      <c r="AUO51" s="192"/>
      <c r="AUP51" s="192"/>
      <c r="AUQ51" s="192"/>
      <c r="AUR51" s="192"/>
      <c r="AUS51" s="192"/>
      <c r="AUT51" s="192"/>
      <c r="AUU51" s="192"/>
      <c r="AUV51" s="192"/>
      <c r="AUW51" s="192"/>
      <c r="AUX51" s="192"/>
      <c r="AUY51" s="192"/>
      <c r="AUZ51" s="192"/>
      <c r="AVA51" s="192"/>
      <c r="AVB51" s="192"/>
      <c r="AVC51" s="192"/>
      <c r="AVD51" s="192"/>
      <c r="AVE51" s="192"/>
      <c r="AVF51" s="192"/>
      <c r="AVG51" s="192"/>
      <c r="AVH51" s="192"/>
      <c r="AVI51" s="192"/>
      <c r="AVJ51" s="192"/>
      <c r="AVK51" s="192"/>
      <c r="AVL51" s="192"/>
      <c r="AVM51" s="192"/>
      <c r="AVN51" s="192"/>
      <c r="AVO51" s="192"/>
      <c r="AVP51" s="192"/>
      <c r="AVQ51" s="192"/>
      <c r="AVR51" s="192"/>
      <c r="AVS51" s="192"/>
      <c r="AVT51" s="192"/>
      <c r="AVU51" s="192"/>
      <c r="AVV51" s="192"/>
      <c r="AVW51" s="192"/>
      <c r="AVX51" s="192"/>
      <c r="AVY51" s="192"/>
      <c r="AVZ51" s="192"/>
      <c r="AWA51" s="192"/>
      <c r="AWB51" s="192"/>
      <c r="AWC51" s="192"/>
      <c r="AWD51" s="192"/>
      <c r="AWE51" s="192"/>
      <c r="AWF51" s="192"/>
      <c r="AWG51" s="192"/>
      <c r="AWH51" s="192"/>
      <c r="AWI51" s="192"/>
      <c r="AWJ51" s="192"/>
      <c r="AWK51" s="192"/>
      <c r="AWL51" s="192"/>
      <c r="AWM51" s="192"/>
      <c r="AWN51" s="192"/>
      <c r="AWO51" s="192"/>
      <c r="AWP51" s="192"/>
      <c r="AWQ51" s="192"/>
      <c r="AWR51" s="192"/>
      <c r="AWS51" s="192"/>
      <c r="AWT51" s="192"/>
      <c r="AWU51" s="192"/>
      <c r="AWV51" s="192"/>
      <c r="AWW51" s="192"/>
      <c r="AWX51" s="192"/>
      <c r="AWY51" s="192"/>
      <c r="AWZ51" s="192"/>
      <c r="AXA51" s="192"/>
      <c r="AXB51" s="192"/>
      <c r="AXC51" s="192"/>
      <c r="AXD51" s="192"/>
      <c r="AXE51" s="192"/>
      <c r="AXF51" s="192"/>
      <c r="AXG51" s="192"/>
      <c r="AXH51" s="192"/>
      <c r="AXI51" s="192"/>
      <c r="AXJ51" s="192"/>
      <c r="AXK51" s="192"/>
      <c r="AXL51" s="192"/>
      <c r="AXM51" s="192"/>
      <c r="AXN51" s="192"/>
      <c r="AXO51" s="192"/>
      <c r="AXP51" s="192"/>
      <c r="AXQ51" s="192"/>
      <c r="AXR51" s="192"/>
      <c r="AXS51" s="192"/>
      <c r="AXT51" s="192"/>
      <c r="AXU51" s="192"/>
      <c r="AXV51" s="192"/>
      <c r="AXW51" s="192"/>
      <c r="AXX51" s="192"/>
      <c r="AXY51" s="192"/>
      <c r="AXZ51" s="192"/>
      <c r="AYA51" s="192"/>
      <c r="AYB51" s="192"/>
      <c r="AYC51" s="192"/>
      <c r="AYD51" s="192"/>
      <c r="AYE51" s="192"/>
      <c r="AYF51" s="192"/>
      <c r="AYG51" s="192"/>
      <c r="AYH51" s="192"/>
      <c r="AYI51" s="192"/>
      <c r="AYJ51" s="192"/>
      <c r="AYK51" s="192"/>
      <c r="AYL51" s="192"/>
      <c r="AYM51" s="192"/>
      <c r="AYN51" s="192"/>
      <c r="AYO51" s="192"/>
      <c r="AYP51" s="192"/>
      <c r="AYQ51" s="192"/>
      <c r="AYR51" s="192"/>
      <c r="AYS51" s="192"/>
      <c r="AYT51" s="192"/>
      <c r="AYU51" s="192"/>
      <c r="AYV51" s="192"/>
      <c r="AYW51" s="192"/>
      <c r="AYX51" s="192"/>
      <c r="AYY51" s="192"/>
      <c r="AYZ51" s="192"/>
      <c r="AZA51" s="192"/>
      <c r="AZB51" s="192"/>
      <c r="AZC51" s="192"/>
      <c r="AZD51" s="192"/>
      <c r="AZE51" s="192"/>
      <c r="AZF51" s="192"/>
      <c r="AZG51" s="192"/>
      <c r="AZH51" s="192"/>
      <c r="AZI51" s="192"/>
      <c r="AZJ51" s="192"/>
      <c r="AZK51" s="192"/>
      <c r="AZL51" s="192"/>
      <c r="AZM51" s="192"/>
      <c r="AZN51" s="192"/>
      <c r="AZO51" s="192"/>
      <c r="AZP51" s="192"/>
      <c r="AZQ51" s="192"/>
      <c r="AZR51" s="192"/>
      <c r="AZS51" s="192"/>
      <c r="AZT51" s="192"/>
      <c r="AZU51" s="192"/>
      <c r="AZV51" s="192"/>
      <c r="AZW51" s="192"/>
      <c r="AZX51" s="192"/>
      <c r="AZY51" s="192"/>
      <c r="AZZ51" s="192"/>
      <c r="BAA51" s="192"/>
      <c r="BAB51" s="192"/>
      <c r="BAC51" s="192"/>
      <c r="BAD51" s="192"/>
      <c r="BAE51" s="192"/>
      <c r="BAF51" s="192"/>
      <c r="BAG51" s="192"/>
      <c r="BAH51" s="192"/>
      <c r="BAI51" s="192"/>
      <c r="BAJ51" s="192"/>
      <c r="BAK51" s="192"/>
      <c r="BAL51" s="192"/>
      <c r="BAM51" s="192"/>
      <c r="BAN51" s="192"/>
      <c r="BAO51" s="192"/>
      <c r="BAP51" s="192"/>
      <c r="BAQ51" s="192"/>
      <c r="BAR51" s="192"/>
      <c r="BAS51" s="192"/>
      <c r="BAT51" s="192"/>
      <c r="BAU51" s="192"/>
      <c r="BAV51" s="192"/>
      <c r="BAW51" s="192"/>
      <c r="BAX51" s="192"/>
      <c r="BAY51" s="192"/>
      <c r="BAZ51" s="192"/>
      <c r="BBA51" s="192"/>
      <c r="BBB51" s="192"/>
      <c r="BBC51" s="192"/>
      <c r="BBD51" s="192"/>
      <c r="BBE51" s="192"/>
      <c r="BBF51" s="192"/>
      <c r="BBG51" s="192"/>
      <c r="BBH51" s="192"/>
      <c r="BBI51" s="192"/>
      <c r="BBJ51" s="192"/>
      <c r="BBK51" s="192"/>
      <c r="BBL51" s="192"/>
      <c r="BBM51" s="192"/>
      <c r="BBN51" s="192"/>
      <c r="BBO51" s="192"/>
      <c r="BBP51" s="192"/>
      <c r="BBQ51" s="192"/>
      <c r="BBR51" s="192"/>
      <c r="BBS51" s="192"/>
      <c r="BBT51" s="192"/>
      <c r="BBU51" s="192"/>
      <c r="BBV51" s="192"/>
      <c r="BBW51" s="192"/>
      <c r="BBX51" s="192"/>
      <c r="BBY51" s="192"/>
      <c r="BBZ51" s="192"/>
      <c r="BCA51" s="192"/>
      <c r="BCB51" s="192"/>
      <c r="BCC51" s="192"/>
      <c r="BCD51" s="192"/>
      <c r="BCE51" s="192"/>
      <c r="BCF51" s="192"/>
      <c r="BCG51" s="192"/>
      <c r="BCH51" s="192"/>
      <c r="BCI51" s="192"/>
      <c r="BCJ51" s="192"/>
      <c r="BCK51" s="192"/>
      <c r="BCL51" s="192"/>
      <c r="BCM51" s="192"/>
      <c r="BCN51" s="192"/>
      <c r="BCO51" s="192"/>
      <c r="BCP51" s="192"/>
      <c r="BCQ51" s="192"/>
      <c r="BCR51" s="192"/>
      <c r="BCS51" s="192"/>
      <c r="BCT51" s="192"/>
      <c r="BCU51" s="192"/>
      <c r="BCV51" s="192"/>
      <c r="BCW51" s="192"/>
      <c r="BCX51" s="192"/>
      <c r="BCY51" s="192"/>
      <c r="BCZ51" s="192"/>
      <c r="BDA51" s="192"/>
      <c r="BDB51" s="192"/>
      <c r="BDC51" s="192"/>
      <c r="BDD51" s="192"/>
      <c r="BDE51" s="192"/>
      <c r="BDF51" s="192"/>
      <c r="BDG51" s="192"/>
      <c r="BDH51" s="192"/>
      <c r="BDI51" s="192"/>
      <c r="BDJ51" s="192"/>
      <c r="BDK51" s="192"/>
      <c r="BDL51" s="192"/>
      <c r="BDM51" s="192"/>
      <c r="BDN51" s="192"/>
      <c r="BDO51" s="192"/>
      <c r="BDP51" s="192"/>
      <c r="BDQ51" s="192"/>
      <c r="BDR51" s="192"/>
      <c r="BDS51" s="192"/>
      <c r="BDT51" s="192"/>
      <c r="BDU51" s="192"/>
      <c r="BDV51" s="192"/>
      <c r="BDW51" s="192"/>
      <c r="BDX51" s="192"/>
      <c r="BDY51" s="192"/>
      <c r="BDZ51" s="192"/>
      <c r="BEA51" s="192"/>
      <c r="BEB51" s="192"/>
      <c r="BEC51" s="192"/>
      <c r="BED51" s="192"/>
      <c r="BEE51" s="192"/>
      <c r="BEF51" s="192"/>
      <c r="BEG51" s="192"/>
      <c r="BEH51" s="192"/>
      <c r="BEI51" s="192"/>
      <c r="BEJ51" s="192"/>
      <c r="BEK51" s="192"/>
      <c r="BEL51" s="192"/>
      <c r="BEM51" s="192"/>
      <c r="BEN51" s="192"/>
      <c r="BEO51" s="192"/>
      <c r="BEP51" s="192"/>
      <c r="BEQ51" s="192"/>
      <c r="BER51" s="192"/>
      <c r="BES51" s="192"/>
      <c r="BET51" s="192"/>
      <c r="BEU51" s="192"/>
      <c r="BEV51" s="192"/>
      <c r="BEW51" s="192"/>
      <c r="BEX51" s="192"/>
      <c r="BEY51" s="192"/>
      <c r="BEZ51" s="192"/>
      <c r="BFA51" s="192"/>
      <c r="BFB51" s="192"/>
      <c r="BFC51" s="192"/>
      <c r="BFD51" s="192"/>
      <c r="BFE51" s="192"/>
      <c r="BFF51" s="192"/>
      <c r="BFG51" s="192"/>
      <c r="BFH51" s="192"/>
      <c r="BFI51" s="192"/>
      <c r="BFJ51" s="192"/>
      <c r="BFK51" s="192"/>
      <c r="BFL51" s="192"/>
      <c r="BFM51" s="192"/>
      <c r="BFN51" s="192"/>
      <c r="BFO51" s="192"/>
      <c r="BFP51" s="192"/>
      <c r="BFQ51" s="192"/>
      <c r="BFR51" s="192"/>
      <c r="BFS51" s="192"/>
      <c r="BFT51" s="192"/>
      <c r="BFU51" s="192"/>
      <c r="BFV51" s="192"/>
      <c r="BFW51" s="192"/>
      <c r="BFX51" s="192"/>
      <c r="BFY51" s="192"/>
      <c r="BFZ51" s="192"/>
      <c r="BGA51" s="192"/>
      <c r="BGB51" s="192"/>
      <c r="BGC51" s="192"/>
      <c r="BGD51" s="192"/>
      <c r="BGE51" s="192"/>
      <c r="BGF51" s="192"/>
      <c r="BGG51" s="192"/>
      <c r="BGH51" s="192"/>
      <c r="BGI51" s="192"/>
      <c r="BGJ51" s="192"/>
      <c r="BGK51" s="192"/>
      <c r="BGL51" s="192"/>
      <c r="BGM51" s="192"/>
      <c r="BGN51" s="192"/>
      <c r="BGO51" s="192"/>
      <c r="BGP51" s="192"/>
      <c r="BGQ51" s="192"/>
      <c r="BGR51" s="192"/>
      <c r="BGS51" s="192"/>
      <c r="BGT51" s="192"/>
      <c r="BGU51" s="192"/>
      <c r="BGV51" s="192"/>
      <c r="BGW51" s="192"/>
      <c r="BGX51" s="192"/>
      <c r="BGY51" s="192"/>
      <c r="BGZ51" s="192"/>
      <c r="BHA51" s="192"/>
      <c r="BHB51" s="192"/>
      <c r="BHC51" s="192"/>
      <c r="BHD51" s="192"/>
      <c r="BHE51" s="192"/>
      <c r="BHF51" s="192"/>
      <c r="BHG51" s="192"/>
      <c r="BHH51" s="192"/>
      <c r="BHI51" s="192"/>
      <c r="BHJ51" s="192"/>
      <c r="BHK51" s="192"/>
      <c r="BHL51" s="192"/>
      <c r="BHM51" s="192"/>
      <c r="BHN51" s="192"/>
      <c r="BHO51" s="192"/>
      <c r="BHP51" s="192"/>
      <c r="BHQ51" s="192"/>
      <c r="BHR51" s="192"/>
      <c r="BHS51" s="192"/>
      <c r="BHT51" s="192"/>
      <c r="BHU51" s="192"/>
      <c r="BHV51" s="192"/>
      <c r="BHW51" s="192"/>
      <c r="BHX51" s="192"/>
      <c r="BHY51" s="192"/>
      <c r="BHZ51" s="192"/>
      <c r="BIA51" s="192"/>
      <c r="BIB51" s="192"/>
      <c r="BIC51" s="192"/>
      <c r="BID51" s="192"/>
      <c r="BIE51" s="192"/>
      <c r="BIF51" s="192"/>
      <c r="BIG51" s="192"/>
      <c r="BIH51" s="192"/>
      <c r="BII51" s="192"/>
      <c r="BIJ51" s="192"/>
      <c r="BIK51" s="192"/>
      <c r="BIL51" s="192"/>
      <c r="BIM51" s="192"/>
      <c r="BIN51" s="192"/>
      <c r="BIO51" s="192"/>
      <c r="BIP51" s="192"/>
      <c r="BIQ51" s="192"/>
      <c r="BIR51" s="192"/>
      <c r="BIS51" s="192"/>
      <c r="BIT51" s="192"/>
      <c r="BIU51" s="192"/>
      <c r="BIV51" s="192"/>
      <c r="BIW51" s="192"/>
      <c r="BIX51" s="192"/>
      <c r="BIY51" s="192"/>
      <c r="BIZ51" s="192"/>
      <c r="BJA51" s="192"/>
      <c r="BJB51" s="192"/>
      <c r="BJC51" s="192"/>
      <c r="BJD51" s="192"/>
      <c r="BJE51" s="192"/>
      <c r="BJF51" s="192"/>
      <c r="BJG51" s="192"/>
      <c r="BJH51" s="192"/>
      <c r="BJI51" s="192"/>
      <c r="BJJ51" s="192"/>
      <c r="BJK51" s="192"/>
      <c r="BJL51" s="192"/>
      <c r="BJM51" s="192"/>
      <c r="BJN51" s="192"/>
      <c r="BJO51" s="192"/>
      <c r="BJP51" s="192"/>
      <c r="BJQ51" s="192"/>
      <c r="BJR51" s="192"/>
      <c r="BJS51" s="192"/>
      <c r="BJT51" s="192"/>
      <c r="BJU51" s="192"/>
      <c r="BJV51" s="192"/>
      <c r="BJW51" s="192"/>
      <c r="BJX51" s="192"/>
      <c r="BJY51" s="192"/>
      <c r="BJZ51" s="192"/>
      <c r="BKA51" s="192"/>
      <c r="BKB51" s="192"/>
      <c r="BKC51" s="192"/>
      <c r="BKD51" s="192"/>
      <c r="BKE51" s="192"/>
      <c r="BKF51" s="192"/>
      <c r="BKG51" s="192"/>
      <c r="BKH51" s="192"/>
      <c r="BKI51" s="192"/>
      <c r="BKJ51" s="192"/>
      <c r="BKK51" s="192"/>
      <c r="BKL51" s="192"/>
      <c r="BKM51" s="192"/>
      <c r="BKN51" s="192"/>
      <c r="BKO51" s="192"/>
      <c r="BKP51" s="192"/>
      <c r="BKQ51" s="192"/>
      <c r="BKR51" s="192"/>
      <c r="BKS51" s="192"/>
      <c r="BKT51" s="192"/>
      <c r="BKU51" s="192"/>
      <c r="BKV51" s="192"/>
      <c r="BKW51" s="192"/>
      <c r="BKX51" s="192"/>
      <c r="BKY51" s="192"/>
      <c r="BKZ51" s="192"/>
      <c r="BLA51" s="192"/>
      <c r="BLB51" s="192"/>
      <c r="BLC51" s="192"/>
      <c r="BLD51" s="192"/>
      <c r="BLE51" s="192"/>
      <c r="BLF51" s="192"/>
      <c r="BLG51" s="192"/>
      <c r="BLH51" s="192"/>
      <c r="BLI51" s="192"/>
      <c r="BLJ51" s="192"/>
      <c r="BLK51" s="192"/>
      <c r="BLL51" s="192"/>
      <c r="BLM51" s="192"/>
      <c r="BLN51" s="192"/>
      <c r="BLO51" s="192"/>
      <c r="BLP51" s="192"/>
      <c r="BLQ51" s="192"/>
      <c r="BLR51" s="192"/>
      <c r="BLS51" s="192"/>
      <c r="BLT51" s="192"/>
      <c r="BLU51" s="192"/>
      <c r="BLV51" s="192"/>
      <c r="BLW51" s="192"/>
      <c r="BLX51" s="192"/>
      <c r="BLY51" s="192"/>
      <c r="BLZ51" s="192"/>
      <c r="BMA51" s="192"/>
      <c r="BMB51" s="192"/>
      <c r="BMC51" s="192"/>
      <c r="BMD51" s="192"/>
      <c r="BME51" s="192"/>
      <c r="BMF51" s="192"/>
      <c r="BMG51" s="192"/>
      <c r="BMH51" s="192"/>
      <c r="BMI51" s="192"/>
      <c r="BMJ51" s="192"/>
      <c r="BMK51" s="192"/>
      <c r="BML51" s="192"/>
      <c r="BMM51" s="192"/>
      <c r="BMN51" s="192"/>
      <c r="BMO51" s="192"/>
      <c r="BMP51" s="192"/>
      <c r="BMQ51" s="192"/>
      <c r="BMR51" s="192"/>
      <c r="BMS51" s="192"/>
      <c r="BMT51" s="192"/>
      <c r="BMU51" s="192"/>
      <c r="BMV51" s="192"/>
      <c r="BMW51" s="192"/>
      <c r="BMX51" s="192"/>
      <c r="BMY51" s="192"/>
      <c r="BMZ51" s="192"/>
      <c r="BNA51" s="192"/>
      <c r="BNB51" s="192"/>
      <c r="BNC51" s="192"/>
      <c r="BND51" s="192"/>
      <c r="BNE51" s="192"/>
      <c r="BNF51" s="192"/>
      <c r="BNG51" s="192"/>
      <c r="BNH51" s="192"/>
      <c r="BNI51" s="192"/>
      <c r="BNJ51" s="192"/>
      <c r="BNK51" s="192"/>
      <c r="BNL51" s="192"/>
      <c r="BNM51" s="192"/>
      <c r="BNN51" s="192"/>
      <c r="BNO51" s="192"/>
      <c r="BNP51" s="192"/>
      <c r="BNQ51" s="192"/>
      <c r="BNR51" s="192"/>
      <c r="BNS51" s="192"/>
      <c r="BNT51" s="192"/>
      <c r="BNU51" s="192"/>
      <c r="BNV51" s="192"/>
      <c r="BNW51" s="192"/>
      <c r="BNX51" s="192"/>
      <c r="BNY51" s="192"/>
      <c r="BNZ51" s="192"/>
      <c r="BOA51" s="192"/>
      <c r="BOB51" s="192"/>
      <c r="BOC51" s="192"/>
      <c r="BOD51" s="192"/>
      <c r="BOE51" s="192"/>
      <c r="BOF51" s="192"/>
      <c r="BOG51" s="192"/>
      <c r="BOH51" s="192"/>
      <c r="BOI51" s="192"/>
      <c r="BOJ51" s="192"/>
      <c r="BOK51" s="192"/>
      <c r="BOL51" s="192"/>
      <c r="BOM51" s="192"/>
      <c r="BON51" s="192"/>
      <c r="BOO51" s="192"/>
      <c r="BOP51" s="192"/>
      <c r="BOQ51" s="192"/>
      <c r="BOR51" s="192"/>
      <c r="BOS51" s="192"/>
      <c r="BOT51" s="192"/>
      <c r="BOU51" s="192"/>
      <c r="BOV51" s="192"/>
      <c r="BOW51" s="192"/>
      <c r="BOX51" s="192"/>
      <c r="BOY51" s="192"/>
      <c r="BOZ51" s="192"/>
      <c r="BPA51" s="192"/>
      <c r="BPB51" s="192"/>
      <c r="BPC51" s="192"/>
      <c r="BPD51" s="192"/>
      <c r="BPE51" s="192"/>
      <c r="BPF51" s="192"/>
      <c r="BPG51" s="192"/>
      <c r="BPH51" s="192"/>
      <c r="BPI51" s="192"/>
      <c r="BPJ51" s="192"/>
      <c r="BPK51" s="192"/>
      <c r="BPL51" s="192"/>
      <c r="BPM51" s="192"/>
      <c r="BPN51" s="192"/>
      <c r="BPO51" s="192"/>
      <c r="BPP51" s="192"/>
      <c r="BPQ51" s="192"/>
      <c r="BPR51" s="192"/>
      <c r="BPS51" s="192"/>
      <c r="BPT51" s="192"/>
      <c r="BPU51" s="192"/>
      <c r="BPV51" s="192"/>
      <c r="BPW51" s="192"/>
      <c r="BPX51" s="192"/>
      <c r="BPY51" s="192"/>
      <c r="BPZ51" s="192"/>
      <c r="BQA51" s="192"/>
      <c r="BQB51" s="192"/>
      <c r="BQC51" s="192"/>
      <c r="BQD51" s="192"/>
      <c r="BQE51" s="192"/>
      <c r="BQF51" s="192"/>
      <c r="BQG51" s="192"/>
      <c r="BQH51" s="192"/>
      <c r="BQI51" s="192"/>
      <c r="BQJ51" s="192"/>
      <c r="BQK51" s="192"/>
      <c r="BQL51" s="192"/>
      <c r="BQM51" s="192"/>
      <c r="BQN51" s="192"/>
      <c r="BQO51" s="192"/>
      <c r="BQP51" s="192"/>
      <c r="BQQ51" s="192"/>
      <c r="BQR51" s="192"/>
      <c r="BQS51" s="192"/>
      <c r="BQT51" s="192"/>
      <c r="BQU51" s="192"/>
      <c r="BQV51" s="192"/>
      <c r="BQW51" s="192"/>
      <c r="BQX51" s="192"/>
      <c r="BQY51" s="192"/>
      <c r="BQZ51" s="192"/>
      <c r="BRA51" s="192"/>
      <c r="BRB51" s="192"/>
      <c r="BRC51" s="192"/>
      <c r="BRD51" s="192"/>
      <c r="BRE51" s="192"/>
      <c r="BRF51" s="192"/>
      <c r="BRG51" s="192"/>
      <c r="BRH51" s="192"/>
      <c r="BRI51" s="192"/>
      <c r="BRJ51" s="192"/>
      <c r="BRK51" s="192"/>
      <c r="BRL51" s="192"/>
      <c r="BRM51" s="192"/>
      <c r="BRN51" s="192"/>
      <c r="BRO51" s="192"/>
      <c r="BRP51" s="192"/>
      <c r="BRQ51" s="192"/>
      <c r="BRR51" s="192"/>
      <c r="BRS51" s="192"/>
      <c r="BRT51" s="192"/>
      <c r="BRU51" s="192"/>
      <c r="BRV51" s="192"/>
      <c r="BRW51" s="192"/>
      <c r="BRX51" s="192"/>
      <c r="BRY51" s="192"/>
      <c r="BRZ51" s="192"/>
      <c r="BSA51" s="192"/>
      <c r="BSB51" s="192"/>
      <c r="BSC51" s="192"/>
      <c r="BSD51" s="192"/>
      <c r="BSE51" s="192"/>
      <c r="BSF51" s="192"/>
      <c r="BSG51" s="192"/>
      <c r="BSH51" s="192"/>
      <c r="BSI51" s="192"/>
      <c r="BSJ51" s="192"/>
      <c r="BSK51" s="192"/>
      <c r="BSL51" s="192"/>
      <c r="BSM51" s="192"/>
      <c r="BSN51" s="192"/>
      <c r="BSO51" s="192"/>
      <c r="BSP51" s="192"/>
      <c r="BSQ51" s="192"/>
      <c r="BSR51" s="192"/>
      <c r="BSS51" s="192"/>
      <c r="BST51" s="192"/>
      <c r="BSU51" s="192"/>
      <c r="BSV51" s="192"/>
      <c r="BSW51" s="192"/>
      <c r="BSX51" s="192"/>
      <c r="BSY51" s="192"/>
      <c r="BSZ51" s="192"/>
      <c r="BTA51" s="192"/>
      <c r="BTB51" s="192"/>
      <c r="BTC51" s="192"/>
      <c r="BTD51" s="192"/>
      <c r="BTE51" s="192"/>
      <c r="BTF51" s="192"/>
      <c r="BTG51" s="192"/>
      <c r="BTH51" s="192"/>
      <c r="BTI51" s="192"/>
      <c r="BTJ51" s="192"/>
      <c r="BTK51" s="192"/>
      <c r="BTL51" s="192"/>
      <c r="BTM51" s="192"/>
      <c r="BTN51" s="192"/>
      <c r="BTO51" s="192"/>
      <c r="BTP51" s="192"/>
      <c r="BTQ51" s="192"/>
      <c r="BTR51" s="192"/>
      <c r="BTS51" s="192"/>
      <c r="BTT51" s="192"/>
      <c r="BTU51" s="192"/>
      <c r="BTV51" s="192"/>
      <c r="BTW51" s="192"/>
      <c r="BTX51" s="192"/>
      <c r="BTY51" s="192"/>
      <c r="BTZ51" s="192"/>
      <c r="BUA51" s="192"/>
      <c r="BUB51" s="192"/>
      <c r="BUC51" s="192"/>
      <c r="BUD51" s="192"/>
      <c r="BUE51" s="192"/>
      <c r="BUF51" s="192"/>
      <c r="BUG51" s="192"/>
      <c r="BUH51" s="192"/>
      <c r="BUI51" s="192"/>
      <c r="BUJ51" s="192"/>
      <c r="BUK51" s="192"/>
      <c r="BUL51" s="192"/>
      <c r="BUM51" s="192"/>
      <c r="BUN51" s="192"/>
      <c r="BUO51" s="192"/>
      <c r="BUP51" s="192"/>
      <c r="BUQ51" s="192"/>
      <c r="BUR51" s="192"/>
      <c r="BUS51" s="192"/>
      <c r="BUT51" s="192"/>
      <c r="BUU51" s="192"/>
      <c r="BUV51" s="192"/>
      <c r="BUW51" s="192"/>
      <c r="BUX51" s="192"/>
      <c r="BUY51" s="192"/>
      <c r="BUZ51" s="192"/>
      <c r="BVA51" s="192"/>
      <c r="BVB51" s="192"/>
      <c r="BVC51" s="192"/>
      <c r="BVD51" s="192"/>
      <c r="BVE51" s="192"/>
      <c r="BVF51" s="192"/>
      <c r="BVG51" s="192"/>
      <c r="BVH51" s="192"/>
      <c r="BVI51" s="192"/>
      <c r="BVJ51" s="192"/>
      <c r="BVK51" s="192"/>
      <c r="BVL51" s="192"/>
      <c r="BVM51" s="192"/>
      <c r="BVN51" s="192"/>
      <c r="BVO51" s="192"/>
      <c r="BVP51" s="192"/>
      <c r="BVQ51" s="192"/>
      <c r="BVR51" s="192"/>
      <c r="BVS51" s="192"/>
      <c r="BVT51" s="192"/>
      <c r="BVU51" s="192"/>
      <c r="BVV51" s="192"/>
      <c r="BVW51" s="192"/>
      <c r="BVX51" s="192"/>
      <c r="BVY51" s="192"/>
      <c r="BVZ51" s="192"/>
      <c r="BWA51" s="192"/>
      <c r="BWB51" s="192"/>
      <c r="BWC51" s="192"/>
      <c r="BWD51" s="192"/>
      <c r="BWE51" s="192"/>
      <c r="BWF51" s="192"/>
      <c r="BWG51" s="192"/>
      <c r="BWH51" s="192"/>
      <c r="BWI51" s="192"/>
      <c r="BWJ51" s="192"/>
      <c r="BWK51" s="192"/>
      <c r="BWL51" s="192"/>
      <c r="BWM51" s="192"/>
      <c r="BWN51" s="192"/>
      <c r="BWO51" s="192"/>
      <c r="BWP51" s="192"/>
      <c r="BWQ51" s="192"/>
      <c r="BWR51" s="192"/>
      <c r="BWS51" s="192"/>
      <c r="BWT51" s="192"/>
      <c r="BWU51" s="192"/>
      <c r="BWV51" s="192"/>
      <c r="BWW51" s="192"/>
      <c r="BWX51" s="192"/>
      <c r="BWY51" s="192"/>
      <c r="BWZ51" s="192"/>
      <c r="BXA51" s="192"/>
      <c r="BXB51" s="192"/>
      <c r="BXC51" s="192"/>
      <c r="BXD51" s="192"/>
      <c r="BXE51" s="192"/>
      <c r="BXF51" s="192"/>
      <c r="BXG51" s="192"/>
      <c r="BXH51" s="192"/>
      <c r="BXI51" s="192"/>
      <c r="BXJ51" s="192"/>
      <c r="BXK51" s="192"/>
      <c r="BXL51" s="192"/>
      <c r="BXM51" s="192"/>
      <c r="BXN51" s="192"/>
      <c r="BXO51" s="192"/>
      <c r="BXP51" s="192"/>
      <c r="BXQ51" s="192"/>
      <c r="BXR51" s="192"/>
      <c r="BXS51" s="192"/>
      <c r="BXT51" s="192"/>
      <c r="BXU51" s="192"/>
      <c r="BXV51" s="192"/>
      <c r="BXW51" s="192"/>
      <c r="BXX51" s="192"/>
      <c r="BXY51" s="192"/>
      <c r="BXZ51" s="192"/>
      <c r="BYA51" s="192"/>
      <c r="BYB51" s="192"/>
      <c r="BYC51" s="192"/>
      <c r="BYD51" s="192"/>
      <c r="BYE51" s="192"/>
      <c r="BYF51" s="192"/>
      <c r="BYG51" s="192"/>
      <c r="BYH51" s="192"/>
      <c r="BYI51" s="192"/>
      <c r="BYJ51" s="192"/>
      <c r="BYK51" s="192"/>
      <c r="BYL51" s="192"/>
      <c r="BYM51" s="192"/>
      <c r="BYN51" s="192"/>
      <c r="BYO51" s="192"/>
      <c r="BYP51" s="192"/>
      <c r="BYQ51" s="192"/>
      <c r="BYR51" s="192"/>
      <c r="BYS51" s="192"/>
      <c r="BYT51" s="192"/>
      <c r="BYU51" s="192"/>
      <c r="BYV51" s="192"/>
      <c r="BYW51" s="192"/>
      <c r="BYX51" s="192"/>
      <c r="BYY51" s="192"/>
      <c r="BYZ51" s="192"/>
      <c r="BZA51" s="192"/>
      <c r="BZB51" s="192"/>
      <c r="BZC51" s="192"/>
      <c r="BZD51" s="192"/>
      <c r="BZE51" s="192"/>
      <c r="BZF51" s="192"/>
      <c r="BZG51" s="192"/>
      <c r="BZH51" s="192"/>
      <c r="BZI51" s="192"/>
      <c r="BZJ51" s="192"/>
      <c r="BZK51" s="192"/>
      <c r="BZL51" s="192"/>
      <c r="BZM51" s="192"/>
      <c r="BZN51" s="192"/>
      <c r="BZO51" s="192"/>
      <c r="BZP51" s="192"/>
      <c r="BZQ51" s="192"/>
      <c r="BZR51" s="192"/>
      <c r="BZS51" s="192"/>
      <c r="BZT51" s="192"/>
      <c r="BZU51" s="192"/>
      <c r="BZV51" s="192"/>
      <c r="BZW51" s="192"/>
      <c r="BZX51" s="192"/>
      <c r="BZY51" s="192"/>
      <c r="BZZ51" s="192"/>
      <c r="CAA51" s="192"/>
      <c r="CAB51" s="192"/>
      <c r="CAC51" s="192"/>
      <c r="CAD51" s="192"/>
      <c r="CAE51" s="192"/>
      <c r="CAF51" s="192"/>
      <c r="CAG51" s="192"/>
      <c r="CAH51" s="192"/>
      <c r="CAI51" s="192"/>
      <c r="CAJ51" s="192"/>
      <c r="CAK51" s="192"/>
      <c r="CAL51" s="192"/>
      <c r="CAM51" s="192"/>
      <c r="CAN51" s="192"/>
      <c r="CAO51" s="192"/>
      <c r="CAP51" s="192"/>
      <c r="CAQ51" s="192"/>
      <c r="CAR51" s="192"/>
      <c r="CAS51" s="192"/>
      <c r="CAT51" s="192"/>
      <c r="CAU51" s="192"/>
      <c r="CAV51" s="192"/>
      <c r="CAW51" s="192"/>
      <c r="CAX51" s="192"/>
      <c r="CAY51" s="192"/>
      <c r="CAZ51" s="192"/>
      <c r="CBA51" s="192"/>
      <c r="CBB51" s="192"/>
      <c r="CBC51" s="192"/>
      <c r="CBD51" s="192"/>
      <c r="CBE51" s="192"/>
      <c r="CBF51" s="192"/>
      <c r="CBG51" s="192"/>
      <c r="CBH51" s="192"/>
      <c r="CBI51" s="192"/>
      <c r="CBJ51" s="192"/>
      <c r="CBK51" s="192"/>
      <c r="CBL51" s="192"/>
      <c r="CBM51" s="192"/>
      <c r="CBN51" s="192"/>
      <c r="CBO51" s="192"/>
      <c r="CBP51" s="192"/>
      <c r="CBQ51" s="192"/>
      <c r="CBR51" s="192"/>
      <c r="CBS51" s="192"/>
      <c r="CBT51" s="192"/>
      <c r="CBU51" s="192"/>
      <c r="CBV51" s="192"/>
      <c r="CBW51" s="192"/>
      <c r="CBX51" s="192"/>
      <c r="CBY51" s="192"/>
      <c r="CBZ51" s="192"/>
      <c r="CCA51" s="192"/>
      <c r="CCB51" s="192"/>
      <c r="CCC51" s="192"/>
      <c r="CCD51" s="192"/>
      <c r="CCE51" s="192"/>
      <c r="CCF51" s="192"/>
      <c r="CCG51" s="192"/>
      <c r="CCH51" s="192"/>
      <c r="CCI51" s="192"/>
      <c r="CCJ51" s="192"/>
      <c r="CCK51" s="192"/>
      <c r="CCL51" s="192"/>
      <c r="CCM51" s="192"/>
      <c r="CCN51" s="192"/>
      <c r="CCO51" s="192"/>
      <c r="CCP51" s="192"/>
      <c r="CCQ51" s="192"/>
      <c r="CCR51" s="192"/>
      <c r="CCS51" s="192"/>
      <c r="CCT51" s="192"/>
      <c r="CCU51" s="192"/>
      <c r="CCV51" s="192"/>
      <c r="CCW51" s="192"/>
      <c r="CCX51" s="192"/>
      <c r="CCY51" s="192"/>
      <c r="CCZ51" s="192"/>
      <c r="CDA51" s="192"/>
      <c r="CDB51" s="192"/>
      <c r="CDC51" s="192"/>
      <c r="CDD51" s="192"/>
      <c r="CDE51" s="192"/>
      <c r="CDF51" s="192"/>
      <c r="CDG51" s="192"/>
      <c r="CDH51" s="192"/>
      <c r="CDI51" s="192"/>
      <c r="CDJ51" s="192"/>
      <c r="CDK51" s="192"/>
      <c r="CDL51" s="192"/>
      <c r="CDM51" s="192"/>
      <c r="CDN51" s="192"/>
      <c r="CDO51" s="192"/>
      <c r="CDP51" s="192"/>
      <c r="CDQ51" s="192"/>
      <c r="CDR51" s="192"/>
      <c r="CDS51" s="192"/>
      <c r="CDT51" s="192"/>
      <c r="CDU51" s="192"/>
      <c r="CDV51" s="192"/>
      <c r="CDW51" s="192"/>
      <c r="CDX51" s="192"/>
      <c r="CDY51" s="192"/>
      <c r="CDZ51" s="192"/>
      <c r="CEA51" s="192"/>
      <c r="CEB51" s="192"/>
      <c r="CEC51" s="192"/>
      <c r="CED51" s="192"/>
      <c r="CEE51" s="192"/>
      <c r="CEF51" s="192"/>
      <c r="CEG51" s="192"/>
      <c r="CEH51" s="192"/>
      <c r="CEI51" s="192"/>
      <c r="CEJ51" s="192"/>
      <c r="CEK51" s="192"/>
      <c r="CEL51" s="192"/>
      <c r="CEM51" s="192"/>
      <c r="CEN51" s="192"/>
      <c r="CEO51" s="192"/>
      <c r="CEP51" s="192"/>
      <c r="CEQ51" s="192"/>
      <c r="CER51" s="192"/>
      <c r="CES51" s="192"/>
      <c r="CET51" s="192"/>
      <c r="CEU51" s="192"/>
      <c r="CEV51" s="192"/>
      <c r="CEW51" s="192"/>
      <c r="CEX51" s="192"/>
      <c r="CEY51" s="192"/>
      <c r="CEZ51" s="192"/>
      <c r="CFA51" s="192"/>
      <c r="CFB51" s="192"/>
      <c r="CFC51" s="192"/>
      <c r="CFD51" s="192"/>
      <c r="CFE51" s="192"/>
      <c r="CFF51" s="192"/>
      <c r="CFG51" s="192"/>
      <c r="CFH51" s="192"/>
      <c r="CFI51" s="192"/>
      <c r="CFJ51" s="192"/>
      <c r="CFK51" s="192"/>
      <c r="CFL51" s="192"/>
      <c r="CFM51" s="192"/>
      <c r="CFN51" s="192"/>
      <c r="CFO51" s="192"/>
      <c r="CFP51" s="192"/>
      <c r="CFQ51" s="192"/>
      <c r="CFR51" s="192"/>
      <c r="CFS51" s="192"/>
      <c r="CFT51" s="192"/>
      <c r="CFU51" s="192"/>
      <c r="CFV51" s="192"/>
      <c r="CFW51" s="192"/>
      <c r="CFX51" s="192"/>
      <c r="CFY51" s="192"/>
      <c r="CFZ51" s="192"/>
      <c r="CGA51" s="192"/>
      <c r="CGB51" s="192"/>
      <c r="CGC51" s="192"/>
      <c r="CGD51" s="192"/>
      <c r="CGE51" s="192"/>
      <c r="CGF51" s="192"/>
      <c r="CGG51" s="192"/>
      <c r="CGH51" s="192"/>
      <c r="CGI51" s="192"/>
      <c r="CGJ51" s="192"/>
      <c r="CGK51" s="192"/>
      <c r="CGL51" s="192"/>
      <c r="CGM51" s="192"/>
      <c r="CGN51" s="192"/>
      <c r="CGO51" s="192"/>
      <c r="CGP51" s="192"/>
      <c r="CGQ51" s="192"/>
      <c r="CGR51" s="192"/>
      <c r="CGS51" s="192"/>
      <c r="CGT51" s="192"/>
      <c r="CGU51" s="192"/>
      <c r="CGV51" s="192"/>
      <c r="CGW51" s="192"/>
      <c r="CGX51" s="192"/>
      <c r="CGY51" s="192"/>
      <c r="CGZ51" s="192"/>
      <c r="CHA51" s="192"/>
      <c r="CHB51" s="192"/>
      <c r="CHC51" s="192"/>
      <c r="CHD51" s="192"/>
      <c r="CHE51" s="192"/>
      <c r="CHF51" s="192"/>
      <c r="CHG51" s="192"/>
      <c r="CHH51" s="192"/>
      <c r="CHI51" s="192"/>
      <c r="CHJ51" s="192"/>
      <c r="CHK51" s="192"/>
      <c r="CHL51" s="192"/>
      <c r="CHM51" s="192"/>
      <c r="CHN51" s="192"/>
      <c r="CHO51" s="192"/>
      <c r="CHP51" s="192"/>
      <c r="CHQ51" s="192"/>
      <c r="CHR51" s="192"/>
      <c r="CHS51" s="192"/>
      <c r="CHT51" s="192"/>
      <c r="CHU51" s="192"/>
      <c r="CHV51" s="192"/>
      <c r="CHW51" s="192"/>
      <c r="CHX51" s="192"/>
      <c r="CHY51" s="192"/>
      <c r="CHZ51" s="192"/>
      <c r="CIA51" s="192"/>
      <c r="CIB51" s="192"/>
      <c r="CIC51" s="192"/>
      <c r="CID51" s="192"/>
      <c r="CIE51" s="192"/>
      <c r="CIF51" s="192"/>
      <c r="CIG51" s="192"/>
      <c r="CIH51" s="192"/>
      <c r="CII51" s="192"/>
      <c r="CIJ51" s="192"/>
      <c r="CIK51" s="192"/>
      <c r="CIL51" s="192"/>
      <c r="CIM51" s="192"/>
      <c r="CIN51" s="192"/>
      <c r="CIO51" s="192"/>
      <c r="CIP51" s="192"/>
      <c r="CIQ51" s="192"/>
      <c r="CIR51" s="192"/>
      <c r="CIS51" s="192"/>
      <c r="CIT51" s="192"/>
      <c r="CIU51" s="192"/>
      <c r="CIV51" s="192"/>
      <c r="CIW51" s="192"/>
      <c r="CIX51" s="192"/>
      <c r="CIY51" s="192"/>
      <c r="CIZ51" s="192"/>
      <c r="CJA51" s="192"/>
      <c r="CJB51" s="192"/>
      <c r="CJC51" s="192"/>
      <c r="CJD51" s="192"/>
      <c r="CJE51" s="192"/>
      <c r="CJF51" s="192"/>
      <c r="CJG51" s="192"/>
      <c r="CJH51" s="192"/>
      <c r="CJI51" s="192"/>
      <c r="CJJ51" s="192"/>
      <c r="CJK51" s="192"/>
      <c r="CJL51" s="192"/>
      <c r="CJM51" s="192"/>
      <c r="CJN51" s="192"/>
      <c r="CJO51" s="192"/>
      <c r="CJP51" s="192"/>
      <c r="CJQ51" s="192"/>
      <c r="CJR51" s="192"/>
      <c r="CJS51" s="192"/>
      <c r="CJT51" s="192"/>
      <c r="CJU51" s="192"/>
      <c r="CJV51" s="192"/>
      <c r="CJW51" s="192"/>
      <c r="CJX51" s="192"/>
      <c r="CJY51" s="192"/>
      <c r="CJZ51" s="192"/>
      <c r="CKA51" s="192"/>
      <c r="CKB51" s="192"/>
      <c r="CKC51" s="192"/>
      <c r="CKD51" s="192"/>
      <c r="CKE51" s="192"/>
      <c r="CKF51" s="192"/>
      <c r="CKG51" s="192"/>
      <c r="CKH51" s="192"/>
      <c r="CKI51" s="192"/>
      <c r="CKJ51" s="192"/>
      <c r="CKK51" s="192"/>
      <c r="CKL51" s="192"/>
      <c r="CKM51" s="192"/>
      <c r="CKN51" s="192"/>
      <c r="CKO51" s="192"/>
      <c r="CKP51" s="192"/>
      <c r="CKQ51" s="192"/>
      <c r="CKR51" s="192"/>
      <c r="CKS51" s="192"/>
      <c r="CKT51" s="192"/>
      <c r="CKU51" s="192"/>
      <c r="CKV51" s="192"/>
      <c r="CKW51" s="192"/>
      <c r="CKX51" s="192"/>
      <c r="CKY51" s="192"/>
      <c r="CKZ51" s="192"/>
      <c r="CLA51" s="192"/>
      <c r="CLB51" s="192"/>
      <c r="CLC51" s="192"/>
      <c r="CLD51" s="192"/>
      <c r="CLE51" s="192"/>
      <c r="CLF51" s="192"/>
      <c r="CLG51" s="192"/>
      <c r="CLH51" s="192"/>
      <c r="CLI51" s="192"/>
      <c r="CLJ51" s="192"/>
      <c r="CLK51" s="192"/>
      <c r="CLL51" s="192"/>
      <c r="CLM51" s="192"/>
      <c r="CLN51" s="192"/>
      <c r="CLO51" s="192"/>
      <c r="CLP51" s="192"/>
      <c r="CLQ51" s="192"/>
      <c r="CLR51" s="192"/>
      <c r="CLS51" s="192"/>
      <c r="CLT51" s="192"/>
      <c r="CLU51" s="192"/>
      <c r="CLV51" s="192"/>
      <c r="CLW51" s="192"/>
      <c r="CLX51" s="192"/>
      <c r="CLY51" s="192"/>
      <c r="CLZ51" s="192"/>
      <c r="CMA51" s="192"/>
      <c r="CMB51" s="192"/>
      <c r="CMC51" s="192"/>
      <c r="CMD51" s="192"/>
      <c r="CME51" s="192"/>
      <c r="CMF51" s="192"/>
      <c r="CMG51" s="192"/>
      <c r="CMH51" s="192"/>
      <c r="CMI51" s="192"/>
      <c r="CMJ51" s="192"/>
      <c r="CMK51" s="192"/>
      <c r="CML51" s="192"/>
      <c r="CMM51" s="192"/>
      <c r="CMN51" s="192"/>
      <c r="CMO51" s="192"/>
      <c r="CMP51" s="192"/>
      <c r="CMQ51" s="192"/>
      <c r="CMR51" s="192"/>
      <c r="CMS51" s="192"/>
      <c r="CMT51" s="192"/>
      <c r="CMU51" s="192"/>
      <c r="CMV51" s="192"/>
      <c r="CMW51" s="192"/>
      <c r="CMX51" s="192"/>
      <c r="CMY51" s="192"/>
      <c r="CMZ51" s="192"/>
      <c r="CNA51" s="192"/>
      <c r="CNB51" s="192"/>
      <c r="CNC51" s="192"/>
      <c r="CND51" s="192"/>
      <c r="CNE51" s="192"/>
      <c r="CNF51" s="192"/>
      <c r="CNG51" s="192"/>
      <c r="CNH51" s="192"/>
      <c r="CNI51" s="192"/>
      <c r="CNJ51" s="192"/>
      <c r="CNK51" s="192"/>
      <c r="CNL51" s="192"/>
      <c r="CNM51" s="192"/>
      <c r="CNN51" s="192"/>
      <c r="CNO51" s="192"/>
      <c r="CNP51" s="192"/>
      <c r="CNQ51" s="192"/>
      <c r="CNR51" s="192"/>
      <c r="CNS51" s="192"/>
      <c r="CNT51" s="192"/>
      <c r="CNU51" s="192"/>
      <c r="CNV51" s="192"/>
      <c r="CNW51" s="192"/>
      <c r="CNX51" s="192"/>
      <c r="CNY51" s="192"/>
      <c r="CNZ51" s="192"/>
      <c r="COA51" s="192"/>
      <c r="COB51" s="192"/>
      <c r="COC51" s="192"/>
      <c r="COD51" s="192"/>
      <c r="COE51" s="192"/>
      <c r="COF51" s="192"/>
      <c r="COG51" s="192"/>
      <c r="COH51" s="192"/>
      <c r="COI51" s="192"/>
      <c r="COJ51" s="192"/>
      <c r="COK51" s="192"/>
      <c r="COL51" s="192"/>
      <c r="COM51" s="192"/>
      <c r="CON51" s="192"/>
      <c r="COO51" s="192"/>
      <c r="COP51" s="192"/>
      <c r="COQ51" s="192"/>
      <c r="COR51" s="192"/>
      <c r="COS51" s="192"/>
      <c r="COT51" s="192"/>
      <c r="COU51" s="192"/>
      <c r="COV51" s="192"/>
      <c r="COW51" s="192"/>
      <c r="COX51" s="192"/>
      <c r="COY51" s="192"/>
      <c r="COZ51" s="192"/>
      <c r="CPA51" s="192"/>
      <c r="CPB51" s="192"/>
      <c r="CPC51" s="192"/>
      <c r="CPD51" s="192"/>
      <c r="CPE51" s="192"/>
      <c r="CPF51" s="192"/>
      <c r="CPG51" s="192"/>
      <c r="CPH51" s="192"/>
      <c r="CPI51" s="192"/>
      <c r="CPJ51" s="192"/>
      <c r="CPK51" s="192"/>
      <c r="CPL51" s="192"/>
      <c r="CPM51" s="192"/>
      <c r="CPN51" s="192"/>
      <c r="CPO51" s="192"/>
      <c r="CPP51" s="192"/>
      <c r="CPQ51" s="192"/>
      <c r="CPR51" s="192"/>
      <c r="CPS51" s="192"/>
      <c r="CPT51" s="192"/>
      <c r="CPU51" s="192"/>
      <c r="CPV51" s="192"/>
      <c r="CPW51" s="192"/>
      <c r="CPX51" s="192"/>
      <c r="CPY51" s="192"/>
      <c r="CPZ51" s="192"/>
      <c r="CQA51" s="192"/>
      <c r="CQB51" s="192"/>
      <c r="CQC51" s="192"/>
      <c r="CQD51" s="192"/>
      <c r="CQE51" s="192"/>
      <c r="CQF51" s="192"/>
      <c r="CQG51" s="192"/>
      <c r="CQH51" s="192"/>
      <c r="CQI51" s="192"/>
      <c r="CQJ51" s="192"/>
      <c r="CQK51" s="192"/>
      <c r="CQL51" s="192"/>
      <c r="CQM51" s="192"/>
      <c r="CQN51" s="192"/>
      <c r="CQO51" s="192"/>
      <c r="CQP51" s="192"/>
      <c r="CQQ51" s="192"/>
      <c r="CQR51" s="192"/>
      <c r="CQS51" s="192"/>
      <c r="CQT51" s="192"/>
      <c r="CQU51" s="192"/>
      <c r="CQV51" s="192"/>
      <c r="CQW51" s="192"/>
      <c r="CQX51" s="192"/>
      <c r="CQY51" s="192"/>
      <c r="CQZ51" s="192"/>
      <c r="CRA51" s="192"/>
      <c r="CRB51" s="192"/>
      <c r="CRC51" s="192"/>
      <c r="CRD51" s="192"/>
      <c r="CRE51" s="192"/>
      <c r="CRF51" s="192"/>
      <c r="CRG51" s="192"/>
      <c r="CRH51" s="192"/>
      <c r="CRI51" s="192"/>
      <c r="CRJ51" s="192"/>
      <c r="CRK51" s="192"/>
      <c r="CRL51" s="192"/>
      <c r="CRM51" s="192"/>
      <c r="CRN51" s="192"/>
      <c r="CRO51" s="192"/>
      <c r="CRP51" s="192"/>
      <c r="CRQ51" s="192"/>
      <c r="CRR51" s="192"/>
      <c r="CRS51" s="192"/>
      <c r="CRT51" s="192"/>
      <c r="CRU51" s="192"/>
      <c r="CRV51" s="192"/>
      <c r="CRW51" s="192"/>
      <c r="CRX51" s="192"/>
      <c r="CRY51" s="192"/>
      <c r="CRZ51" s="192"/>
      <c r="CSA51" s="192"/>
      <c r="CSB51" s="192"/>
      <c r="CSC51" s="192"/>
      <c r="CSD51" s="192"/>
      <c r="CSE51" s="192"/>
      <c r="CSF51" s="192"/>
      <c r="CSG51" s="192"/>
      <c r="CSH51" s="192"/>
      <c r="CSI51" s="192"/>
      <c r="CSJ51" s="192"/>
      <c r="CSK51" s="192"/>
      <c r="CSL51" s="192"/>
      <c r="CSM51" s="192"/>
      <c r="CSN51" s="192"/>
      <c r="CSO51" s="192"/>
      <c r="CSP51" s="192"/>
      <c r="CSQ51" s="192"/>
      <c r="CSR51" s="192"/>
      <c r="CSS51" s="192"/>
      <c r="CST51" s="192"/>
      <c r="CSU51" s="192"/>
      <c r="CSV51" s="192"/>
      <c r="CSW51" s="192"/>
      <c r="CSX51" s="192"/>
      <c r="CSY51" s="192"/>
      <c r="CSZ51" s="192"/>
      <c r="CTA51" s="192"/>
      <c r="CTB51" s="192"/>
      <c r="CTC51" s="192"/>
      <c r="CTD51" s="192"/>
      <c r="CTE51" s="192"/>
      <c r="CTF51" s="192"/>
      <c r="CTG51" s="192"/>
      <c r="CTH51" s="192"/>
      <c r="CTI51" s="192"/>
      <c r="CTJ51" s="192"/>
      <c r="CTK51" s="192"/>
      <c r="CTL51" s="192"/>
      <c r="CTM51" s="192"/>
      <c r="CTN51" s="192"/>
      <c r="CTO51" s="192"/>
      <c r="CTP51" s="192"/>
      <c r="CTQ51" s="192"/>
      <c r="CTR51" s="192"/>
      <c r="CTS51" s="192"/>
      <c r="CTT51" s="192"/>
      <c r="CTU51" s="192"/>
      <c r="CTV51" s="192"/>
      <c r="CTW51" s="192"/>
      <c r="CTX51" s="192"/>
      <c r="CTY51" s="192"/>
      <c r="CTZ51" s="192"/>
      <c r="CUA51" s="192"/>
      <c r="CUB51" s="192"/>
      <c r="CUC51" s="192"/>
      <c r="CUD51" s="192"/>
      <c r="CUE51" s="192"/>
      <c r="CUF51" s="192"/>
      <c r="CUG51" s="192"/>
      <c r="CUH51" s="192"/>
      <c r="CUI51" s="192"/>
      <c r="CUJ51" s="192"/>
      <c r="CUK51" s="192"/>
      <c r="CUL51" s="192"/>
      <c r="CUM51" s="192"/>
      <c r="CUN51" s="192"/>
      <c r="CUO51" s="192"/>
      <c r="CUP51" s="192"/>
      <c r="CUQ51" s="192"/>
      <c r="CUR51" s="192"/>
      <c r="CUS51" s="192"/>
      <c r="CUT51" s="192"/>
      <c r="CUU51" s="192"/>
      <c r="CUV51" s="192"/>
      <c r="CUW51" s="192"/>
      <c r="CUX51" s="192"/>
      <c r="CUY51" s="192"/>
      <c r="CUZ51" s="192"/>
      <c r="CVA51" s="192"/>
      <c r="CVB51" s="192"/>
      <c r="CVC51" s="192"/>
      <c r="CVD51" s="192"/>
      <c r="CVE51" s="192"/>
      <c r="CVF51" s="192"/>
      <c r="CVG51" s="192"/>
      <c r="CVH51" s="192"/>
      <c r="CVI51" s="192"/>
      <c r="CVJ51" s="192"/>
      <c r="CVK51" s="192"/>
      <c r="CVL51" s="192"/>
      <c r="CVM51" s="192"/>
      <c r="CVN51" s="192"/>
      <c r="CVO51" s="192"/>
      <c r="CVP51" s="192"/>
      <c r="CVQ51" s="192"/>
      <c r="CVR51" s="192"/>
      <c r="CVS51" s="192"/>
      <c r="CVT51" s="192"/>
      <c r="CVU51" s="192"/>
      <c r="CVV51" s="192"/>
      <c r="CVW51" s="192"/>
      <c r="CVX51" s="192"/>
      <c r="CVY51" s="192"/>
      <c r="CVZ51" s="192"/>
      <c r="CWA51" s="192"/>
      <c r="CWB51" s="192"/>
      <c r="CWC51" s="192"/>
      <c r="CWD51" s="192"/>
      <c r="CWE51" s="192"/>
      <c r="CWF51" s="192"/>
      <c r="CWG51" s="192"/>
      <c r="CWH51" s="192"/>
      <c r="CWI51" s="192"/>
      <c r="CWJ51" s="192"/>
      <c r="CWK51" s="192"/>
      <c r="CWL51" s="192"/>
      <c r="CWM51" s="192"/>
      <c r="CWN51" s="192"/>
      <c r="CWO51" s="192"/>
      <c r="CWP51" s="192"/>
      <c r="CWQ51" s="192"/>
      <c r="CWR51" s="192"/>
      <c r="CWS51" s="192"/>
      <c r="CWT51" s="192"/>
      <c r="CWU51" s="192"/>
      <c r="CWV51" s="192"/>
      <c r="CWW51" s="192"/>
      <c r="CWX51" s="192"/>
      <c r="CWY51" s="192"/>
      <c r="CWZ51" s="192"/>
      <c r="CXA51" s="192"/>
      <c r="CXB51" s="192"/>
      <c r="CXC51" s="192"/>
      <c r="CXD51" s="192"/>
      <c r="CXE51" s="192"/>
      <c r="CXF51" s="192"/>
      <c r="CXG51" s="192"/>
      <c r="CXH51" s="192"/>
      <c r="CXI51" s="192"/>
      <c r="CXJ51" s="192"/>
      <c r="CXK51" s="192"/>
      <c r="CXL51" s="192"/>
      <c r="CXM51" s="192"/>
      <c r="CXN51" s="192"/>
      <c r="CXO51" s="192"/>
      <c r="CXP51" s="192"/>
      <c r="CXQ51" s="192"/>
      <c r="CXR51" s="192"/>
      <c r="CXS51" s="192"/>
      <c r="CXT51" s="192"/>
      <c r="CXU51" s="192"/>
      <c r="CXV51" s="192"/>
      <c r="CXW51" s="192"/>
      <c r="CXX51" s="192"/>
      <c r="CXY51" s="192"/>
      <c r="CXZ51" s="192"/>
      <c r="CYA51" s="192"/>
      <c r="CYB51" s="192"/>
      <c r="CYC51" s="192"/>
      <c r="CYD51" s="192"/>
      <c r="CYE51" s="192"/>
      <c r="CYF51" s="192"/>
      <c r="CYG51" s="192"/>
      <c r="CYH51" s="192"/>
      <c r="CYI51" s="192"/>
      <c r="CYJ51" s="192"/>
      <c r="CYK51" s="192"/>
      <c r="CYL51" s="192"/>
      <c r="CYM51" s="192"/>
      <c r="CYN51" s="192"/>
      <c r="CYO51" s="192"/>
      <c r="CYP51" s="192"/>
      <c r="CYQ51" s="192"/>
      <c r="CYR51" s="192"/>
      <c r="CYS51" s="192"/>
      <c r="CYT51" s="192"/>
      <c r="CYU51" s="192"/>
      <c r="CYV51" s="192"/>
      <c r="CYW51" s="192"/>
      <c r="CYX51" s="192"/>
      <c r="CYY51" s="192"/>
      <c r="CYZ51" s="192"/>
      <c r="CZA51" s="192"/>
      <c r="CZB51" s="192"/>
      <c r="CZC51" s="192"/>
      <c r="CZD51" s="192"/>
      <c r="CZE51" s="192"/>
      <c r="CZF51" s="192"/>
      <c r="CZG51" s="192"/>
      <c r="CZH51" s="192"/>
      <c r="CZI51" s="192"/>
      <c r="CZJ51" s="192"/>
      <c r="CZK51" s="192"/>
      <c r="CZL51" s="192"/>
      <c r="CZM51" s="192"/>
      <c r="CZN51" s="192"/>
      <c r="CZO51" s="192"/>
      <c r="CZP51" s="192"/>
      <c r="CZQ51" s="192"/>
      <c r="CZR51" s="192"/>
      <c r="CZS51" s="192"/>
      <c r="CZT51" s="192"/>
      <c r="CZU51" s="192"/>
      <c r="CZV51" s="192"/>
      <c r="CZW51" s="192"/>
      <c r="CZX51" s="192"/>
      <c r="CZY51" s="192"/>
      <c r="CZZ51" s="192"/>
      <c r="DAA51" s="192"/>
      <c r="DAB51" s="192"/>
      <c r="DAC51" s="192"/>
      <c r="DAD51" s="192"/>
      <c r="DAE51" s="192"/>
      <c r="DAF51" s="192"/>
      <c r="DAG51" s="192"/>
      <c r="DAH51" s="192"/>
      <c r="DAI51" s="192"/>
      <c r="DAJ51" s="192"/>
      <c r="DAK51" s="192"/>
      <c r="DAL51" s="192"/>
      <c r="DAM51" s="192"/>
      <c r="DAN51" s="192"/>
      <c r="DAO51" s="192"/>
      <c r="DAP51" s="192"/>
      <c r="DAQ51" s="192"/>
      <c r="DAR51" s="192"/>
      <c r="DAS51" s="192"/>
      <c r="DAT51" s="192"/>
      <c r="DAU51" s="192"/>
      <c r="DAV51" s="192"/>
      <c r="DAW51" s="192"/>
      <c r="DAX51" s="192"/>
      <c r="DAY51" s="192"/>
      <c r="DAZ51" s="192"/>
      <c r="DBA51" s="192"/>
      <c r="DBB51" s="192"/>
      <c r="DBC51" s="192"/>
      <c r="DBD51" s="192"/>
      <c r="DBE51" s="192"/>
      <c r="DBF51" s="192"/>
      <c r="DBG51" s="192"/>
      <c r="DBH51" s="192"/>
      <c r="DBI51" s="192"/>
      <c r="DBJ51" s="192"/>
      <c r="DBK51" s="192"/>
      <c r="DBL51" s="192"/>
      <c r="DBM51" s="192"/>
      <c r="DBN51" s="192"/>
      <c r="DBO51" s="192"/>
      <c r="DBP51" s="192"/>
      <c r="DBQ51" s="192"/>
      <c r="DBR51" s="192"/>
      <c r="DBS51" s="192"/>
      <c r="DBT51" s="192"/>
      <c r="DBU51" s="192"/>
      <c r="DBV51" s="192"/>
      <c r="DBW51" s="192"/>
      <c r="DBX51" s="192"/>
      <c r="DBY51" s="192"/>
      <c r="DBZ51" s="192"/>
      <c r="DCA51" s="192"/>
      <c r="DCB51" s="192"/>
      <c r="DCC51" s="192"/>
      <c r="DCD51" s="192"/>
      <c r="DCE51" s="192"/>
      <c r="DCF51" s="192"/>
      <c r="DCG51" s="192"/>
      <c r="DCH51" s="192"/>
      <c r="DCI51" s="192"/>
      <c r="DCJ51" s="192"/>
      <c r="DCK51" s="192"/>
      <c r="DCL51" s="192"/>
      <c r="DCM51" s="192"/>
      <c r="DCN51" s="192"/>
      <c r="DCO51" s="192"/>
      <c r="DCP51" s="192"/>
      <c r="DCQ51" s="192"/>
      <c r="DCR51" s="192"/>
      <c r="DCS51" s="192"/>
      <c r="DCT51" s="192"/>
      <c r="DCU51" s="192"/>
      <c r="DCV51" s="192"/>
      <c r="DCW51" s="192"/>
      <c r="DCX51" s="192"/>
      <c r="DCY51" s="192"/>
      <c r="DCZ51" s="192"/>
      <c r="DDA51" s="192"/>
      <c r="DDB51" s="192"/>
      <c r="DDC51" s="192"/>
      <c r="DDD51" s="192"/>
      <c r="DDE51" s="192"/>
      <c r="DDF51" s="192"/>
      <c r="DDG51" s="192"/>
      <c r="DDH51" s="192"/>
      <c r="DDI51" s="192"/>
      <c r="DDJ51" s="192"/>
      <c r="DDK51" s="192"/>
      <c r="DDL51" s="192"/>
      <c r="DDM51" s="192"/>
      <c r="DDN51" s="192"/>
      <c r="DDO51" s="192"/>
      <c r="DDP51" s="192"/>
      <c r="DDQ51" s="192"/>
      <c r="DDR51" s="192"/>
      <c r="DDS51" s="192"/>
      <c r="DDT51" s="192"/>
      <c r="DDU51" s="192"/>
      <c r="DDV51" s="192"/>
      <c r="DDW51" s="192"/>
      <c r="DDX51" s="192"/>
      <c r="DDY51" s="192"/>
      <c r="DDZ51" s="192"/>
      <c r="DEA51" s="192"/>
      <c r="DEB51" s="192"/>
      <c r="DEC51" s="192"/>
      <c r="DED51" s="192"/>
      <c r="DEE51" s="192"/>
      <c r="DEF51" s="192"/>
      <c r="DEG51" s="192"/>
      <c r="DEH51" s="192"/>
      <c r="DEI51" s="192"/>
      <c r="DEJ51" s="192"/>
      <c r="DEK51" s="192"/>
      <c r="DEL51" s="192"/>
      <c r="DEM51" s="192"/>
      <c r="DEN51" s="192"/>
      <c r="DEO51" s="192"/>
      <c r="DEP51" s="192"/>
      <c r="DEQ51" s="192"/>
      <c r="DER51" s="192"/>
      <c r="DES51" s="192"/>
      <c r="DET51" s="192"/>
      <c r="DEU51" s="192"/>
      <c r="DEV51" s="192"/>
      <c r="DEW51" s="192"/>
      <c r="DEX51" s="192"/>
      <c r="DEY51" s="192"/>
      <c r="DEZ51" s="192"/>
      <c r="DFA51" s="192"/>
      <c r="DFB51" s="192"/>
      <c r="DFC51" s="192"/>
      <c r="DFD51" s="192"/>
      <c r="DFE51" s="192"/>
      <c r="DFF51" s="192"/>
      <c r="DFG51" s="192"/>
      <c r="DFH51" s="192"/>
      <c r="DFI51" s="192"/>
      <c r="DFJ51" s="192"/>
      <c r="DFK51" s="192"/>
      <c r="DFL51" s="192"/>
      <c r="DFM51" s="192"/>
      <c r="DFN51" s="192"/>
      <c r="DFO51" s="192"/>
      <c r="DFP51" s="192"/>
      <c r="DFQ51" s="192"/>
      <c r="DFR51" s="192"/>
      <c r="DFS51" s="192"/>
      <c r="DFT51" s="192"/>
      <c r="DFU51" s="192"/>
      <c r="DFV51" s="192"/>
      <c r="DFW51" s="192"/>
      <c r="DFX51" s="192"/>
      <c r="DFY51" s="192"/>
      <c r="DFZ51" s="192"/>
      <c r="DGA51" s="192"/>
      <c r="DGB51" s="192"/>
      <c r="DGC51" s="192"/>
      <c r="DGD51" s="192"/>
      <c r="DGE51" s="192"/>
      <c r="DGF51" s="192"/>
      <c r="DGG51" s="192"/>
      <c r="DGH51" s="192"/>
      <c r="DGI51" s="192"/>
      <c r="DGJ51" s="192"/>
      <c r="DGK51" s="192"/>
      <c r="DGL51" s="192"/>
      <c r="DGM51" s="192"/>
      <c r="DGN51" s="192"/>
      <c r="DGO51" s="192"/>
      <c r="DGP51" s="192"/>
      <c r="DGQ51" s="192"/>
      <c r="DGR51" s="192"/>
      <c r="DGS51" s="192"/>
      <c r="DGT51" s="192"/>
      <c r="DGU51" s="192"/>
      <c r="DGV51" s="192"/>
      <c r="DGW51" s="192"/>
      <c r="DGX51" s="192"/>
      <c r="DGY51" s="192"/>
      <c r="DGZ51" s="192"/>
      <c r="DHA51" s="192"/>
      <c r="DHB51" s="192"/>
      <c r="DHC51" s="192"/>
      <c r="DHD51" s="192"/>
      <c r="DHE51" s="192"/>
      <c r="DHF51" s="192"/>
      <c r="DHG51" s="192"/>
      <c r="DHH51" s="192"/>
      <c r="DHI51" s="192"/>
      <c r="DHJ51" s="192"/>
      <c r="DHK51" s="192"/>
      <c r="DHL51" s="192"/>
      <c r="DHM51" s="192"/>
      <c r="DHN51" s="192"/>
      <c r="DHO51" s="192"/>
      <c r="DHP51" s="192"/>
      <c r="DHQ51" s="192"/>
      <c r="DHR51" s="192"/>
      <c r="DHS51" s="192"/>
      <c r="DHT51" s="192"/>
      <c r="DHU51" s="192"/>
      <c r="DHV51" s="192"/>
      <c r="DHW51" s="192"/>
      <c r="DHX51" s="192"/>
      <c r="DHY51" s="192"/>
      <c r="DHZ51" s="192"/>
      <c r="DIA51" s="192"/>
      <c r="DIB51" s="192"/>
      <c r="DIC51" s="192"/>
      <c r="DID51" s="192"/>
      <c r="DIE51" s="192"/>
      <c r="DIF51" s="192"/>
      <c r="DIG51" s="192"/>
      <c r="DIH51" s="192"/>
      <c r="DII51" s="192"/>
      <c r="DIJ51" s="192"/>
      <c r="DIK51" s="192"/>
      <c r="DIL51" s="192"/>
      <c r="DIM51" s="192"/>
      <c r="DIN51" s="192"/>
      <c r="DIO51" s="192"/>
      <c r="DIP51" s="192"/>
      <c r="DIQ51" s="192"/>
      <c r="DIR51" s="192"/>
      <c r="DIS51" s="192"/>
      <c r="DIT51" s="192"/>
      <c r="DIU51" s="192"/>
      <c r="DIV51" s="192"/>
      <c r="DIW51" s="192"/>
      <c r="DIX51" s="192"/>
      <c r="DIY51" s="192"/>
      <c r="DIZ51" s="192"/>
      <c r="DJA51" s="192"/>
      <c r="DJB51" s="192"/>
      <c r="DJC51" s="192"/>
      <c r="DJD51" s="192"/>
      <c r="DJE51" s="192"/>
      <c r="DJF51" s="192"/>
      <c r="DJG51" s="192"/>
      <c r="DJH51" s="192"/>
      <c r="DJI51" s="192"/>
      <c r="DJJ51" s="192"/>
      <c r="DJK51" s="192"/>
      <c r="DJL51" s="192"/>
      <c r="DJM51" s="192"/>
      <c r="DJN51" s="192"/>
      <c r="DJO51" s="192"/>
      <c r="DJP51" s="192"/>
      <c r="DJQ51" s="192"/>
      <c r="DJR51" s="192"/>
      <c r="DJS51" s="192"/>
      <c r="DJT51" s="192"/>
      <c r="DJU51" s="192"/>
      <c r="DJV51" s="192"/>
      <c r="DJW51" s="192"/>
      <c r="DJX51" s="192"/>
      <c r="DJY51" s="192"/>
      <c r="DJZ51" s="192"/>
      <c r="DKA51" s="192"/>
      <c r="DKB51" s="192"/>
      <c r="DKC51" s="192"/>
      <c r="DKD51" s="192"/>
      <c r="DKE51" s="192"/>
      <c r="DKF51" s="192"/>
      <c r="DKG51" s="192"/>
      <c r="DKH51" s="192"/>
      <c r="DKI51" s="192"/>
      <c r="DKJ51" s="192"/>
      <c r="DKK51" s="192"/>
      <c r="DKL51" s="192"/>
      <c r="DKM51" s="192"/>
      <c r="DKN51" s="192"/>
      <c r="DKO51" s="192"/>
      <c r="DKP51" s="192"/>
      <c r="DKQ51" s="192"/>
      <c r="DKR51" s="192"/>
      <c r="DKS51" s="192"/>
      <c r="DKT51" s="192"/>
      <c r="DKU51" s="192"/>
      <c r="DKV51" s="192"/>
      <c r="DKW51" s="192"/>
      <c r="DKX51" s="192"/>
      <c r="DKY51" s="192"/>
      <c r="DKZ51" s="192"/>
      <c r="DLA51" s="192"/>
      <c r="DLB51" s="192"/>
      <c r="DLC51" s="192"/>
      <c r="DLD51" s="192"/>
      <c r="DLE51" s="192"/>
      <c r="DLF51" s="192"/>
      <c r="DLG51" s="192"/>
      <c r="DLH51" s="192"/>
      <c r="DLI51" s="192"/>
      <c r="DLJ51" s="192"/>
      <c r="DLK51" s="192"/>
      <c r="DLL51" s="192"/>
      <c r="DLM51" s="192"/>
      <c r="DLN51" s="192"/>
      <c r="DLO51" s="192"/>
      <c r="DLP51" s="192"/>
      <c r="DLQ51" s="192"/>
      <c r="DLR51" s="192"/>
      <c r="DLS51" s="192"/>
      <c r="DLT51" s="192"/>
      <c r="DLU51" s="192"/>
      <c r="DLV51" s="192"/>
      <c r="DLW51" s="192"/>
      <c r="DLX51" s="192"/>
      <c r="DLY51" s="192"/>
      <c r="DLZ51" s="192"/>
      <c r="DMA51" s="192"/>
      <c r="DMB51" s="192"/>
      <c r="DMC51" s="192"/>
      <c r="DMD51" s="192"/>
      <c r="DME51" s="192"/>
      <c r="DMF51" s="192"/>
      <c r="DMG51" s="192"/>
      <c r="DMH51" s="192"/>
      <c r="DMI51" s="192"/>
      <c r="DMJ51" s="192"/>
      <c r="DMK51" s="192"/>
      <c r="DML51" s="192"/>
      <c r="DMM51" s="192"/>
      <c r="DMN51" s="192"/>
      <c r="DMO51" s="192"/>
      <c r="DMP51" s="192"/>
      <c r="DMQ51" s="192"/>
      <c r="DMR51" s="192"/>
      <c r="DMS51" s="192"/>
      <c r="DMT51" s="192"/>
      <c r="DMU51" s="192"/>
      <c r="DMV51" s="192"/>
      <c r="DMW51" s="192"/>
      <c r="DMX51" s="192"/>
      <c r="DMY51" s="192"/>
      <c r="DMZ51" s="192"/>
      <c r="DNA51" s="192"/>
      <c r="DNB51" s="192"/>
      <c r="DNC51" s="192"/>
      <c r="DND51" s="192"/>
      <c r="DNE51" s="192"/>
      <c r="DNF51" s="192"/>
      <c r="DNG51" s="192"/>
      <c r="DNH51" s="192"/>
      <c r="DNI51" s="192"/>
      <c r="DNJ51" s="192"/>
      <c r="DNK51" s="192"/>
      <c r="DNL51" s="192"/>
      <c r="DNM51" s="192"/>
      <c r="DNN51" s="192"/>
      <c r="DNO51" s="192"/>
      <c r="DNP51" s="192"/>
      <c r="DNQ51" s="192"/>
      <c r="DNR51" s="192"/>
      <c r="DNS51" s="192"/>
      <c r="DNT51" s="192"/>
      <c r="DNU51" s="192"/>
      <c r="DNV51" s="192"/>
      <c r="DNW51" s="192"/>
      <c r="DNX51" s="192"/>
      <c r="DNY51" s="192"/>
      <c r="DNZ51" s="192"/>
      <c r="DOA51" s="192"/>
      <c r="DOB51" s="192"/>
      <c r="DOC51" s="192"/>
      <c r="DOD51" s="192"/>
      <c r="DOE51" s="192"/>
      <c r="DOF51" s="192"/>
      <c r="DOG51" s="192"/>
      <c r="DOH51" s="192"/>
      <c r="DOI51" s="192"/>
      <c r="DOJ51" s="192"/>
      <c r="DOK51" s="192"/>
      <c r="DOL51" s="192"/>
      <c r="DOM51" s="192"/>
      <c r="DON51" s="192"/>
      <c r="DOO51" s="192"/>
      <c r="DOP51" s="192"/>
      <c r="DOQ51" s="192"/>
      <c r="DOR51" s="192"/>
      <c r="DOS51" s="192"/>
      <c r="DOT51" s="192"/>
      <c r="DOU51" s="192"/>
      <c r="DOV51" s="192"/>
      <c r="DOW51" s="192"/>
      <c r="DOX51" s="192"/>
      <c r="DOY51" s="192"/>
      <c r="DOZ51" s="192"/>
      <c r="DPA51" s="192"/>
      <c r="DPB51" s="192"/>
      <c r="DPC51" s="192"/>
      <c r="DPD51" s="192"/>
      <c r="DPE51" s="192"/>
      <c r="DPF51" s="192"/>
      <c r="DPG51" s="192"/>
      <c r="DPH51" s="192"/>
      <c r="DPI51" s="192"/>
      <c r="DPJ51" s="192"/>
      <c r="DPK51" s="192"/>
      <c r="DPL51" s="192"/>
      <c r="DPM51" s="192"/>
      <c r="DPN51" s="192"/>
      <c r="DPO51" s="192"/>
      <c r="DPP51" s="192"/>
      <c r="DPQ51" s="192"/>
      <c r="DPR51" s="192"/>
      <c r="DPS51" s="192"/>
      <c r="DPT51" s="192"/>
      <c r="DPU51" s="192"/>
      <c r="DPV51" s="192"/>
      <c r="DPW51" s="192"/>
      <c r="DPX51" s="192"/>
      <c r="DPY51" s="192"/>
      <c r="DPZ51" s="192"/>
      <c r="DQA51" s="192"/>
      <c r="DQB51" s="192"/>
      <c r="DQC51" s="192"/>
      <c r="DQD51" s="192"/>
      <c r="DQE51" s="192"/>
      <c r="DQF51" s="192"/>
      <c r="DQG51" s="192"/>
      <c r="DQH51" s="192"/>
      <c r="DQI51" s="192"/>
      <c r="DQJ51" s="192"/>
      <c r="DQK51" s="192"/>
      <c r="DQL51" s="192"/>
      <c r="DQM51" s="192"/>
      <c r="DQN51" s="192"/>
      <c r="DQO51" s="192"/>
      <c r="DQP51" s="192"/>
      <c r="DQQ51" s="192"/>
      <c r="DQR51" s="192"/>
      <c r="DQS51" s="192"/>
      <c r="DQT51" s="192"/>
      <c r="DQU51" s="192"/>
      <c r="DQV51" s="192"/>
      <c r="DQW51" s="192"/>
      <c r="DQX51" s="192"/>
      <c r="DQY51" s="192"/>
      <c r="DQZ51" s="192"/>
      <c r="DRA51" s="192"/>
      <c r="DRB51" s="192"/>
      <c r="DRC51" s="192"/>
      <c r="DRD51" s="192"/>
      <c r="DRE51" s="192"/>
      <c r="DRF51" s="192"/>
      <c r="DRG51" s="192"/>
      <c r="DRH51" s="192"/>
      <c r="DRI51" s="192"/>
      <c r="DRJ51" s="192"/>
      <c r="DRK51" s="192"/>
      <c r="DRL51" s="192"/>
      <c r="DRM51" s="192"/>
      <c r="DRN51" s="192"/>
      <c r="DRO51" s="192"/>
      <c r="DRP51" s="192"/>
      <c r="DRQ51" s="192"/>
      <c r="DRR51" s="192"/>
      <c r="DRS51" s="192"/>
      <c r="DRT51" s="192"/>
      <c r="DRU51" s="192"/>
      <c r="DRV51" s="192"/>
      <c r="DRW51" s="192"/>
      <c r="DRX51" s="192"/>
      <c r="DRY51" s="192"/>
      <c r="DRZ51" s="192"/>
      <c r="DSA51" s="192"/>
      <c r="DSB51" s="192"/>
      <c r="DSC51" s="192"/>
      <c r="DSD51" s="192"/>
      <c r="DSE51" s="192"/>
      <c r="DSF51" s="192"/>
      <c r="DSG51" s="192"/>
      <c r="DSH51" s="192"/>
      <c r="DSI51" s="192"/>
      <c r="DSJ51" s="192"/>
      <c r="DSK51" s="192"/>
      <c r="DSL51" s="192"/>
      <c r="DSM51" s="192"/>
      <c r="DSN51" s="192"/>
      <c r="DSO51" s="192"/>
      <c r="DSP51" s="192"/>
      <c r="DSQ51" s="192"/>
      <c r="DSR51" s="192"/>
      <c r="DSS51" s="192"/>
      <c r="DST51" s="192"/>
      <c r="DSU51" s="192"/>
      <c r="DSV51" s="192"/>
      <c r="DSW51" s="192"/>
      <c r="DSX51" s="192"/>
      <c r="DSY51" s="192"/>
      <c r="DSZ51" s="192"/>
      <c r="DTA51" s="192"/>
      <c r="DTB51" s="192"/>
      <c r="DTC51" s="192"/>
      <c r="DTD51" s="192"/>
      <c r="DTE51" s="192"/>
      <c r="DTF51" s="192"/>
      <c r="DTG51" s="192"/>
      <c r="DTH51" s="192"/>
      <c r="DTI51" s="192"/>
      <c r="DTJ51" s="192"/>
      <c r="DTK51" s="192"/>
      <c r="DTL51" s="192"/>
      <c r="DTM51" s="192"/>
      <c r="DTN51" s="192"/>
      <c r="DTO51" s="192"/>
      <c r="DTP51" s="192"/>
      <c r="DTQ51" s="192"/>
      <c r="DTR51" s="192"/>
      <c r="DTS51" s="192"/>
      <c r="DTT51" s="192"/>
      <c r="DTU51" s="192"/>
      <c r="DTV51" s="192"/>
      <c r="DTW51" s="192"/>
      <c r="DTX51" s="192"/>
      <c r="DTY51" s="192"/>
      <c r="DTZ51" s="192"/>
      <c r="DUA51" s="192"/>
      <c r="DUB51" s="192"/>
      <c r="DUC51" s="192"/>
      <c r="DUD51" s="192"/>
      <c r="DUE51" s="192"/>
      <c r="DUF51" s="192"/>
      <c r="DUG51" s="192"/>
      <c r="DUH51" s="192"/>
      <c r="DUI51" s="192"/>
      <c r="DUJ51" s="192"/>
      <c r="DUK51" s="192"/>
      <c r="DUL51" s="192"/>
      <c r="DUM51" s="192"/>
      <c r="DUN51" s="192"/>
      <c r="DUO51" s="192"/>
      <c r="DUP51" s="192"/>
      <c r="DUQ51" s="192"/>
      <c r="DUR51" s="192"/>
      <c r="DUS51" s="192"/>
      <c r="DUT51" s="192"/>
      <c r="DUU51" s="192"/>
      <c r="DUV51" s="192"/>
      <c r="DUW51" s="192"/>
      <c r="DUX51" s="192"/>
      <c r="DUY51" s="192"/>
      <c r="DUZ51" s="192"/>
      <c r="DVA51" s="192"/>
      <c r="DVB51" s="192"/>
      <c r="DVC51" s="192"/>
      <c r="DVD51" s="192"/>
      <c r="DVE51" s="192"/>
      <c r="DVF51" s="192"/>
      <c r="DVG51" s="192"/>
      <c r="DVH51" s="192"/>
      <c r="DVI51" s="192"/>
      <c r="DVJ51" s="192"/>
      <c r="DVK51" s="192"/>
      <c r="DVL51" s="192"/>
      <c r="DVM51" s="192"/>
      <c r="DVN51" s="192"/>
      <c r="DVO51" s="192"/>
      <c r="DVP51" s="192"/>
      <c r="DVQ51" s="192"/>
      <c r="DVR51" s="192"/>
      <c r="DVS51" s="192"/>
      <c r="DVT51" s="192"/>
      <c r="DVU51" s="192"/>
      <c r="DVV51" s="192"/>
      <c r="DVW51" s="192"/>
      <c r="DVX51" s="192"/>
      <c r="DVY51" s="192"/>
      <c r="DVZ51" s="192"/>
      <c r="DWA51" s="192"/>
      <c r="DWB51" s="192"/>
      <c r="DWC51" s="192"/>
      <c r="DWD51" s="192"/>
      <c r="DWE51" s="192"/>
      <c r="DWF51" s="192"/>
      <c r="DWG51" s="192"/>
      <c r="DWH51" s="192"/>
      <c r="DWI51" s="192"/>
      <c r="DWJ51" s="192"/>
      <c r="DWK51" s="192"/>
      <c r="DWL51" s="192"/>
      <c r="DWM51" s="192"/>
      <c r="DWN51" s="192"/>
      <c r="DWO51" s="192"/>
      <c r="DWP51" s="192"/>
      <c r="DWQ51" s="192"/>
      <c r="DWR51" s="192"/>
      <c r="DWS51" s="192"/>
      <c r="DWT51" s="192"/>
      <c r="DWU51" s="192"/>
      <c r="DWV51" s="192"/>
      <c r="DWW51" s="192"/>
      <c r="DWX51" s="192"/>
      <c r="DWY51" s="192"/>
      <c r="DWZ51" s="192"/>
      <c r="DXA51" s="192"/>
      <c r="DXB51" s="192"/>
      <c r="DXC51" s="192"/>
      <c r="DXD51" s="192"/>
      <c r="DXE51" s="192"/>
      <c r="DXF51" s="192"/>
      <c r="DXG51" s="192"/>
      <c r="DXH51" s="192"/>
      <c r="DXI51" s="192"/>
      <c r="DXJ51" s="192"/>
      <c r="DXK51" s="192"/>
      <c r="DXL51" s="192"/>
      <c r="DXM51" s="192"/>
      <c r="DXN51" s="192"/>
      <c r="DXO51" s="192"/>
      <c r="DXP51" s="192"/>
      <c r="DXQ51" s="192"/>
      <c r="DXR51" s="192"/>
      <c r="DXS51" s="192"/>
      <c r="DXT51" s="192"/>
      <c r="DXU51" s="192"/>
      <c r="DXV51" s="192"/>
      <c r="DXW51" s="192"/>
      <c r="DXX51" s="192"/>
      <c r="DXY51" s="192"/>
      <c r="DXZ51" s="192"/>
      <c r="DYA51" s="192"/>
      <c r="DYB51" s="192"/>
      <c r="DYC51" s="192"/>
      <c r="DYD51" s="192"/>
      <c r="DYE51" s="192"/>
      <c r="DYF51" s="192"/>
      <c r="DYG51" s="192"/>
      <c r="DYH51" s="192"/>
      <c r="DYI51" s="192"/>
      <c r="DYJ51" s="192"/>
      <c r="DYK51" s="192"/>
      <c r="DYL51" s="192"/>
      <c r="DYM51" s="192"/>
      <c r="DYN51" s="192"/>
      <c r="DYO51" s="192"/>
      <c r="DYP51" s="192"/>
      <c r="DYQ51" s="192"/>
      <c r="DYR51" s="192"/>
      <c r="DYS51" s="192"/>
      <c r="DYT51" s="192"/>
      <c r="DYU51" s="192"/>
      <c r="DYV51" s="192"/>
      <c r="DYW51" s="192"/>
      <c r="DYX51" s="192"/>
      <c r="DYY51" s="192"/>
      <c r="DYZ51" s="192"/>
      <c r="DZA51" s="192"/>
      <c r="DZB51" s="192"/>
      <c r="DZC51" s="192"/>
      <c r="DZD51" s="192"/>
      <c r="DZE51" s="192"/>
      <c r="DZF51" s="192"/>
      <c r="DZG51" s="192"/>
      <c r="DZH51" s="192"/>
      <c r="DZI51" s="192"/>
      <c r="DZJ51" s="192"/>
      <c r="DZK51" s="192"/>
      <c r="DZL51" s="192"/>
      <c r="DZM51" s="192"/>
      <c r="DZN51" s="192"/>
      <c r="DZO51" s="192"/>
      <c r="DZP51" s="192"/>
      <c r="DZQ51" s="192"/>
      <c r="DZR51" s="192"/>
      <c r="DZS51" s="192"/>
      <c r="DZT51" s="192"/>
      <c r="DZU51" s="192"/>
      <c r="DZV51" s="192"/>
      <c r="DZW51" s="192"/>
      <c r="DZX51" s="192"/>
      <c r="DZY51" s="192"/>
      <c r="DZZ51" s="192"/>
      <c r="EAA51" s="192"/>
      <c r="EAB51" s="192"/>
      <c r="EAC51" s="192"/>
      <c r="EAD51" s="192"/>
      <c r="EAE51" s="192"/>
      <c r="EAF51" s="192"/>
      <c r="EAG51" s="192"/>
      <c r="EAH51" s="192"/>
      <c r="EAI51" s="192"/>
      <c r="EAJ51" s="192"/>
      <c r="EAK51" s="192"/>
      <c r="EAL51" s="192"/>
      <c r="EAM51" s="192"/>
      <c r="EAN51" s="192"/>
      <c r="EAO51" s="192"/>
      <c r="EAP51" s="192"/>
      <c r="EAQ51" s="192"/>
      <c r="EAR51" s="192"/>
      <c r="EAS51" s="192"/>
      <c r="EAT51" s="192"/>
      <c r="EAU51" s="192"/>
      <c r="EAV51" s="192"/>
      <c r="EAW51" s="192"/>
      <c r="EAX51" s="192"/>
      <c r="EAY51" s="192"/>
      <c r="EAZ51" s="192"/>
      <c r="EBA51" s="192"/>
      <c r="EBB51" s="192"/>
      <c r="EBC51" s="192"/>
      <c r="EBD51" s="192"/>
      <c r="EBE51" s="192"/>
      <c r="EBF51" s="192"/>
      <c r="EBG51" s="192"/>
      <c r="EBH51" s="192"/>
      <c r="EBI51" s="192"/>
      <c r="EBJ51" s="192"/>
      <c r="EBK51" s="192"/>
      <c r="EBL51" s="192"/>
      <c r="EBM51" s="192"/>
      <c r="EBN51" s="192"/>
      <c r="EBO51" s="192"/>
      <c r="EBP51" s="192"/>
      <c r="EBQ51" s="192"/>
      <c r="EBR51" s="192"/>
      <c r="EBS51" s="192"/>
      <c r="EBT51" s="192"/>
      <c r="EBU51" s="192"/>
      <c r="EBV51" s="192"/>
      <c r="EBW51" s="192"/>
      <c r="EBX51" s="192"/>
      <c r="EBY51" s="192"/>
      <c r="EBZ51" s="192"/>
      <c r="ECA51" s="192"/>
      <c r="ECB51" s="192"/>
      <c r="ECC51" s="192"/>
      <c r="ECD51" s="192"/>
      <c r="ECE51" s="192"/>
      <c r="ECF51" s="192"/>
      <c r="ECG51" s="192"/>
      <c r="ECH51" s="192"/>
      <c r="ECI51" s="192"/>
      <c r="ECJ51" s="192"/>
      <c r="ECK51" s="192"/>
      <c r="ECL51" s="192"/>
      <c r="ECM51" s="192"/>
      <c r="ECN51" s="192"/>
      <c r="ECO51" s="192"/>
      <c r="ECP51" s="192"/>
      <c r="ECQ51" s="192"/>
      <c r="ECR51" s="192"/>
      <c r="ECS51" s="192"/>
      <c r="ECT51" s="192"/>
      <c r="ECU51" s="192"/>
      <c r="ECV51" s="192"/>
      <c r="ECW51" s="192"/>
      <c r="ECX51" s="192"/>
      <c r="ECY51" s="192"/>
      <c r="ECZ51" s="192"/>
      <c r="EDA51" s="192"/>
      <c r="EDB51" s="192"/>
      <c r="EDC51" s="192"/>
      <c r="EDD51" s="192"/>
      <c r="EDE51" s="192"/>
      <c r="EDF51" s="192"/>
      <c r="EDG51" s="192"/>
      <c r="EDH51" s="192"/>
      <c r="EDI51" s="192"/>
      <c r="EDJ51" s="192"/>
      <c r="EDK51" s="192"/>
      <c r="EDL51" s="192"/>
      <c r="EDM51" s="192"/>
      <c r="EDN51" s="192"/>
      <c r="EDO51" s="192"/>
      <c r="EDP51" s="192"/>
      <c r="EDQ51" s="192"/>
      <c r="EDR51" s="192"/>
      <c r="EDS51" s="192"/>
      <c r="EDT51" s="192"/>
      <c r="EDU51" s="192"/>
      <c r="EDV51" s="192"/>
      <c r="EDW51" s="192"/>
      <c r="EDX51" s="192"/>
      <c r="EDY51" s="192"/>
      <c r="EDZ51" s="192"/>
      <c r="EEA51" s="192"/>
      <c r="EEB51" s="192"/>
      <c r="EEC51" s="192"/>
      <c r="EED51" s="192"/>
      <c r="EEE51" s="192"/>
      <c r="EEF51" s="192"/>
      <c r="EEG51" s="192"/>
      <c r="EEH51" s="192"/>
      <c r="EEI51" s="192"/>
      <c r="EEJ51" s="192"/>
      <c r="EEK51" s="192"/>
      <c r="EEL51" s="192"/>
      <c r="EEM51" s="192"/>
      <c r="EEN51" s="192"/>
      <c r="EEO51" s="192"/>
      <c r="EEP51" s="192"/>
      <c r="EEQ51" s="192"/>
      <c r="EER51" s="192"/>
      <c r="EES51" s="192"/>
      <c r="EET51" s="192"/>
      <c r="EEU51" s="192"/>
      <c r="EEV51" s="192"/>
      <c r="EEW51" s="192"/>
      <c r="EEX51" s="192"/>
      <c r="EEY51" s="192"/>
      <c r="EEZ51" s="192"/>
      <c r="EFA51" s="192"/>
      <c r="EFB51" s="192"/>
      <c r="EFC51" s="192"/>
      <c r="EFD51" s="192"/>
      <c r="EFE51" s="192"/>
      <c r="EFF51" s="192"/>
      <c r="EFG51" s="192"/>
      <c r="EFH51" s="192"/>
      <c r="EFI51" s="192"/>
      <c r="EFJ51" s="192"/>
      <c r="EFK51" s="192"/>
      <c r="EFL51" s="192"/>
      <c r="EFM51" s="192"/>
      <c r="EFN51" s="192"/>
      <c r="EFO51" s="192"/>
      <c r="EFP51" s="192"/>
      <c r="EFQ51" s="192"/>
      <c r="EFR51" s="192"/>
      <c r="EFS51" s="192"/>
      <c r="EFT51" s="192"/>
      <c r="EFU51" s="192"/>
      <c r="EFV51" s="192"/>
      <c r="EFW51" s="192"/>
      <c r="EFX51" s="192"/>
      <c r="EFY51" s="192"/>
      <c r="EFZ51" s="192"/>
      <c r="EGA51" s="192"/>
      <c r="EGB51" s="192"/>
      <c r="EGC51" s="192"/>
      <c r="EGD51" s="192"/>
      <c r="EGE51" s="192"/>
      <c r="EGF51" s="192"/>
      <c r="EGG51" s="192"/>
      <c r="EGH51" s="192"/>
      <c r="EGI51" s="192"/>
      <c r="EGJ51" s="192"/>
      <c r="EGK51" s="192"/>
      <c r="EGL51" s="192"/>
      <c r="EGM51" s="192"/>
      <c r="EGN51" s="192"/>
      <c r="EGO51" s="192"/>
      <c r="EGP51" s="192"/>
      <c r="EGQ51" s="192"/>
      <c r="EGR51" s="192"/>
      <c r="EGS51" s="192"/>
      <c r="EGT51" s="192"/>
      <c r="EGU51" s="192"/>
      <c r="EGV51" s="192"/>
      <c r="EGW51" s="192"/>
      <c r="EGX51" s="192"/>
      <c r="EGY51" s="192"/>
      <c r="EGZ51" s="192"/>
      <c r="EHA51" s="192"/>
      <c r="EHB51" s="192"/>
      <c r="EHC51" s="192"/>
      <c r="EHD51" s="192"/>
      <c r="EHE51" s="192"/>
      <c r="EHF51" s="192"/>
      <c r="EHG51" s="192"/>
      <c r="EHH51" s="192"/>
      <c r="EHI51" s="192"/>
      <c r="EHJ51" s="192"/>
      <c r="EHK51" s="192"/>
      <c r="EHL51" s="192"/>
      <c r="EHM51" s="192"/>
      <c r="EHN51" s="192"/>
      <c r="EHO51" s="192"/>
      <c r="EHP51" s="192"/>
      <c r="EHQ51" s="192"/>
      <c r="EHR51" s="192"/>
      <c r="EHS51" s="192"/>
      <c r="EHT51" s="192"/>
      <c r="EHU51" s="192"/>
      <c r="EHV51" s="192"/>
      <c r="EHW51" s="192"/>
      <c r="EHX51" s="192"/>
      <c r="EHY51" s="192"/>
      <c r="EHZ51" s="192"/>
      <c r="EIA51" s="192"/>
      <c r="EIB51" s="192"/>
      <c r="EIC51" s="192"/>
      <c r="EID51" s="192"/>
      <c r="EIE51" s="192"/>
      <c r="EIF51" s="192"/>
      <c r="EIG51" s="192"/>
      <c r="EIH51" s="192"/>
      <c r="EII51" s="192"/>
      <c r="EIJ51" s="192"/>
      <c r="EIK51" s="192"/>
      <c r="EIL51" s="192"/>
      <c r="EIM51" s="192"/>
      <c r="EIN51" s="192"/>
      <c r="EIO51" s="192"/>
      <c r="EIP51" s="192"/>
      <c r="EIQ51" s="192"/>
      <c r="EIR51" s="192"/>
      <c r="EIS51" s="192"/>
      <c r="EIT51" s="192"/>
      <c r="EIU51" s="192"/>
      <c r="EIV51" s="192"/>
      <c r="EIW51" s="192"/>
      <c r="EIX51" s="192"/>
      <c r="EIY51" s="192"/>
      <c r="EIZ51" s="192"/>
      <c r="EJA51" s="192"/>
      <c r="EJB51" s="192"/>
      <c r="EJC51" s="192"/>
      <c r="EJD51" s="192"/>
      <c r="EJE51" s="192"/>
      <c r="EJF51" s="192"/>
      <c r="EJG51" s="192"/>
      <c r="EJH51" s="192"/>
      <c r="EJI51" s="192"/>
      <c r="EJJ51" s="192"/>
      <c r="EJK51" s="192"/>
      <c r="EJL51" s="192"/>
      <c r="EJM51" s="192"/>
      <c r="EJN51" s="192"/>
      <c r="EJO51" s="192"/>
      <c r="EJP51" s="192"/>
      <c r="EJQ51" s="192"/>
      <c r="EJR51" s="192"/>
      <c r="EJS51" s="192"/>
      <c r="EJT51" s="192"/>
      <c r="EJU51" s="192"/>
      <c r="EJV51" s="192"/>
      <c r="EJW51" s="192"/>
      <c r="EJX51" s="192"/>
      <c r="EJY51" s="192"/>
      <c r="EJZ51" s="192"/>
      <c r="EKA51" s="192"/>
      <c r="EKB51" s="192"/>
      <c r="EKC51" s="192"/>
      <c r="EKD51" s="192"/>
      <c r="EKE51" s="192"/>
      <c r="EKF51" s="192"/>
      <c r="EKG51" s="192"/>
      <c r="EKH51" s="192"/>
      <c r="EKI51" s="192"/>
      <c r="EKJ51" s="192"/>
      <c r="EKK51" s="192"/>
      <c r="EKL51" s="192"/>
      <c r="EKM51" s="192"/>
      <c r="EKN51" s="192"/>
      <c r="EKO51" s="192"/>
      <c r="EKP51" s="192"/>
      <c r="EKQ51" s="192"/>
      <c r="EKR51" s="192"/>
      <c r="EKS51" s="192"/>
      <c r="EKT51" s="192"/>
      <c r="EKU51" s="192"/>
      <c r="EKV51" s="192"/>
      <c r="EKW51" s="192"/>
      <c r="EKX51" s="192"/>
      <c r="EKY51" s="192"/>
      <c r="EKZ51" s="192"/>
      <c r="ELA51" s="192"/>
      <c r="ELB51" s="192"/>
      <c r="ELC51" s="192"/>
      <c r="ELD51" s="192"/>
      <c r="ELE51" s="192"/>
      <c r="ELF51" s="192"/>
      <c r="ELG51" s="192"/>
      <c r="ELH51" s="192"/>
      <c r="ELI51" s="192"/>
      <c r="ELJ51" s="192"/>
      <c r="ELK51" s="192"/>
      <c r="ELL51" s="192"/>
      <c r="ELM51" s="192"/>
      <c r="ELN51" s="192"/>
      <c r="ELO51" s="192"/>
      <c r="ELP51" s="192"/>
      <c r="ELQ51" s="192"/>
      <c r="ELR51" s="192"/>
      <c r="ELS51" s="192"/>
      <c r="ELT51" s="192"/>
      <c r="ELU51" s="192"/>
      <c r="ELV51" s="192"/>
      <c r="ELW51" s="192"/>
      <c r="ELX51" s="192"/>
      <c r="ELY51" s="192"/>
      <c r="ELZ51" s="192"/>
      <c r="EMA51" s="192"/>
      <c r="EMB51" s="192"/>
      <c r="EMC51" s="192"/>
      <c r="EMD51" s="192"/>
      <c r="EME51" s="192"/>
      <c r="EMF51" s="192"/>
      <c r="EMG51" s="192"/>
      <c r="EMH51" s="192"/>
      <c r="EMI51" s="192"/>
      <c r="EMJ51" s="192"/>
      <c r="EMK51" s="192"/>
      <c r="EML51" s="192"/>
      <c r="EMM51" s="192"/>
      <c r="EMN51" s="192"/>
      <c r="EMO51" s="192"/>
      <c r="EMP51" s="192"/>
      <c r="EMQ51" s="192"/>
      <c r="EMR51" s="192"/>
      <c r="EMS51" s="192"/>
      <c r="EMT51" s="192"/>
      <c r="EMU51" s="192"/>
      <c r="EMV51" s="192"/>
      <c r="EMW51" s="192"/>
      <c r="EMX51" s="192"/>
      <c r="EMY51" s="192"/>
      <c r="EMZ51" s="192"/>
      <c r="ENA51" s="192"/>
      <c r="ENB51" s="192"/>
      <c r="ENC51" s="192"/>
      <c r="END51" s="192"/>
      <c r="ENE51" s="192"/>
      <c r="ENF51" s="192"/>
      <c r="ENG51" s="192"/>
      <c r="ENH51" s="192"/>
      <c r="ENI51" s="192"/>
      <c r="ENJ51" s="192"/>
      <c r="ENK51" s="192"/>
      <c r="ENL51" s="192"/>
      <c r="ENM51" s="192"/>
      <c r="ENN51" s="192"/>
      <c r="ENO51" s="192"/>
      <c r="ENP51" s="192"/>
      <c r="ENQ51" s="192"/>
      <c r="ENR51" s="192"/>
      <c r="ENS51" s="192"/>
      <c r="ENT51" s="192"/>
      <c r="ENU51" s="192"/>
      <c r="ENV51" s="192"/>
      <c r="ENW51" s="192"/>
      <c r="ENX51" s="192"/>
      <c r="ENY51" s="192"/>
      <c r="ENZ51" s="192"/>
      <c r="EOA51" s="192"/>
      <c r="EOB51" s="192"/>
      <c r="EOC51" s="192"/>
      <c r="EOD51" s="192"/>
      <c r="EOE51" s="192"/>
      <c r="EOF51" s="192"/>
      <c r="EOG51" s="192"/>
      <c r="EOH51" s="192"/>
      <c r="EOI51" s="192"/>
      <c r="EOJ51" s="192"/>
      <c r="EOK51" s="192"/>
      <c r="EOL51" s="192"/>
      <c r="EOM51" s="192"/>
      <c r="EON51" s="192"/>
      <c r="EOO51" s="192"/>
      <c r="EOP51" s="192"/>
      <c r="EOQ51" s="192"/>
      <c r="EOR51" s="192"/>
      <c r="EOS51" s="192"/>
      <c r="EOT51" s="192"/>
      <c r="EOU51" s="192"/>
      <c r="EOV51" s="192"/>
      <c r="EOW51" s="192"/>
      <c r="EOX51" s="192"/>
      <c r="EOY51" s="192"/>
      <c r="EOZ51" s="192"/>
      <c r="EPA51" s="192"/>
      <c r="EPB51" s="192"/>
      <c r="EPC51" s="192"/>
      <c r="EPD51" s="192"/>
      <c r="EPE51" s="192"/>
      <c r="EPF51" s="192"/>
      <c r="EPG51" s="192"/>
      <c r="EPH51" s="192"/>
      <c r="EPI51" s="192"/>
      <c r="EPJ51" s="192"/>
      <c r="EPK51" s="192"/>
      <c r="EPL51" s="192"/>
      <c r="EPM51" s="192"/>
      <c r="EPN51" s="192"/>
      <c r="EPO51" s="192"/>
      <c r="EPP51" s="192"/>
      <c r="EPQ51" s="192"/>
      <c r="EPR51" s="192"/>
      <c r="EPS51" s="192"/>
      <c r="EPT51" s="192"/>
      <c r="EPU51" s="192"/>
      <c r="EPV51" s="192"/>
      <c r="EPW51" s="192"/>
      <c r="EPX51" s="192"/>
      <c r="EPY51" s="192"/>
      <c r="EPZ51" s="192"/>
      <c r="EQA51" s="192"/>
      <c r="EQB51" s="192"/>
      <c r="EQC51" s="192"/>
      <c r="EQD51" s="192"/>
      <c r="EQE51" s="192"/>
      <c r="EQF51" s="192"/>
      <c r="EQG51" s="192"/>
      <c r="EQH51" s="192"/>
      <c r="EQI51" s="192"/>
      <c r="EQJ51" s="192"/>
      <c r="EQK51" s="192"/>
      <c r="EQL51" s="192"/>
      <c r="EQM51" s="192"/>
      <c r="EQN51" s="192"/>
      <c r="EQO51" s="192"/>
      <c r="EQP51" s="192"/>
      <c r="EQQ51" s="192"/>
      <c r="EQR51" s="192"/>
      <c r="EQS51" s="192"/>
      <c r="EQT51" s="192"/>
      <c r="EQU51" s="192"/>
      <c r="EQV51" s="192"/>
      <c r="EQW51" s="192"/>
      <c r="EQX51" s="192"/>
      <c r="EQY51" s="192"/>
      <c r="EQZ51" s="192"/>
      <c r="ERA51" s="192"/>
      <c r="ERB51" s="192"/>
      <c r="ERC51" s="192"/>
      <c r="ERD51" s="192"/>
      <c r="ERE51" s="192"/>
      <c r="ERF51" s="192"/>
      <c r="ERG51" s="192"/>
      <c r="ERH51" s="192"/>
      <c r="ERI51" s="192"/>
      <c r="ERJ51" s="192"/>
      <c r="ERK51" s="192"/>
      <c r="ERL51" s="192"/>
      <c r="ERM51" s="192"/>
      <c r="ERN51" s="192"/>
      <c r="ERO51" s="192"/>
      <c r="ERP51" s="192"/>
      <c r="ERQ51" s="192"/>
      <c r="ERR51" s="192"/>
      <c r="ERS51" s="192"/>
      <c r="ERT51" s="192"/>
      <c r="ERU51" s="192"/>
      <c r="ERV51" s="192"/>
      <c r="ERW51" s="192"/>
      <c r="ERX51" s="192"/>
      <c r="ERY51" s="192"/>
      <c r="ERZ51" s="192"/>
      <c r="ESA51" s="192"/>
      <c r="ESB51" s="192"/>
      <c r="ESC51" s="192"/>
      <c r="ESD51" s="192"/>
      <c r="ESE51" s="192"/>
      <c r="ESF51" s="192"/>
      <c r="ESG51" s="192"/>
      <c r="ESH51" s="192"/>
      <c r="ESI51" s="192"/>
      <c r="ESJ51" s="192"/>
      <c r="ESK51" s="192"/>
      <c r="ESL51" s="192"/>
      <c r="ESM51" s="192"/>
      <c r="ESN51" s="192"/>
      <c r="ESO51" s="192"/>
      <c r="ESP51" s="192"/>
      <c r="ESQ51" s="192"/>
      <c r="ESR51" s="192"/>
      <c r="ESS51" s="192"/>
      <c r="EST51" s="192"/>
      <c r="ESU51" s="192"/>
      <c r="ESV51" s="192"/>
      <c r="ESW51" s="192"/>
      <c r="ESX51" s="192"/>
      <c r="ESY51" s="192"/>
      <c r="ESZ51" s="192"/>
      <c r="ETA51" s="192"/>
      <c r="ETB51" s="192"/>
      <c r="ETC51" s="192"/>
      <c r="ETD51" s="192"/>
      <c r="ETE51" s="192"/>
      <c r="ETF51" s="192"/>
      <c r="ETG51" s="192"/>
      <c r="ETH51" s="192"/>
      <c r="ETI51" s="192"/>
      <c r="ETJ51" s="192"/>
      <c r="ETK51" s="192"/>
      <c r="ETL51" s="192"/>
      <c r="ETM51" s="192"/>
      <c r="ETN51" s="192"/>
      <c r="ETO51" s="192"/>
      <c r="ETP51" s="192"/>
      <c r="ETQ51" s="192"/>
      <c r="ETR51" s="192"/>
      <c r="ETS51" s="192"/>
      <c r="ETT51" s="192"/>
      <c r="ETU51" s="192"/>
      <c r="ETV51" s="192"/>
      <c r="ETW51" s="192"/>
      <c r="ETX51" s="192"/>
      <c r="ETY51" s="192"/>
      <c r="ETZ51" s="192"/>
      <c r="EUA51" s="192"/>
      <c r="EUB51" s="192"/>
      <c r="EUC51" s="192"/>
      <c r="EUD51" s="192"/>
      <c r="EUE51" s="192"/>
      <c r="EUF51" s="192"/>
      <c r="EUG51" s="192"/>
      <c r="EUH51" s="192"/>
      <c r="EUI51" s="192"/>
      <c r="EUJ51" s="192"/>
      <c r="EUK51" s="192"/>
      <c r="EUL51" s="192"/>
      <c r="EUM51" s="192"/>
      <c r="EUN51" s="192"/>
      <c r="EUO51" s="192"/>
      <c r="EUP51" s="192"/>
      <c r="EUQ51" s="192"/>
      <c r="EUR51" s="192"/>
      <c r="EUS51" s="192"/>
      <c r="EUT51" s="192"/>
      <c r="EUU51" s="192"/>
      <c r="EUV51" s="192"/>
      <c r="EUW51" s="192"/>
      <c r="EUX51" s="192"/>
      <c r="EUY51" s="192"/>
      <c r="EUZ51" s="192"/>
      <c r="EVA51" s="192"/>
      <c r="EVB51" s="192"/>
      <c r="EVC51" s="192"/>
      <c r="EVD51" s="192"/>
      <c r="EVE51" s="192"/>
      <c r="EVF51" s="192"/>
      <c r="EVG51" s="192"/>
      <c r="EVH51" s="192"/>
      <c r="EVI51" s="192"/>
      <c r="EVJ51" s="192"/>
      <c r="EVK51" s="192"/>
      <c r="EVL51" s="192"/>
      <c r="EVM51" s="192"/>
      <c r="EVN51" s="192"/>
      <c r="EVO51" s="192"/>
      <c r="EVP51" s="192"/>
      <c r="EVQ51" s="192"/>
      <c r="EVR51" s="192"/>
      <c r="EVS51" s="192"/>
      <c r="EVT51" s="192"/>
      <c r="EVU51" s="192"/>
      <c r="EVV51" s="192"/>
      <c r="EVW51" s="192"/>
      <c r="EVX51" s="192"/>
      <c r="EVY51" s="192"/>
      <c r="EVZ51" s="192"/>
      <c r="EWA51" s="192"/>
      <c r="EWB51" s="192"/>
      <c r="EWC51" s="192"/>
      <c r="EWD51" s="192"/>
      <c r="EWE51" s="192"/>
      <c r="EWF51" s="192"/>
      <c r="EWG51" s="192"/>
      <c r="EWH51" s="192"/>
      <c r="EWI51" s="192"/>
      <c r="EWJ51" s="192"/>
      <c r="EWK51" s="192"/>
      <c r="EWL51" s="192"/>
      <c r="EWM51" s="192"/>
      <c r="EWN51" s="192"/>
      <c r="EWO51" s="192"/>
      <c r="EWP51" s="192"/>
      <c r="EWQ51" s="192"/>
      <c r="EWR51" s="192"/>
      <c r="EWS51" s="192"/>
      <c r="EWT51" s="192"/>
      <c r="EWU51" s="192"/>
      <c r="EWV51" s="192"/>
      <c r="EWW51" s="192"/>
      <c r="EWX51" s="192"/>
      <c r="EWY51" s="192"/>
      <c r="EWZ51" s="192"/>
      <c r="EXA51" s="192"/>
      <c r="EXB51" s="192"/>
      <c r="EXC51" s="192"/>
      <c r="EXD51" s="192"/>
      <c r="EXE51" s="192"/>
      <c r="EXF51" s="192"/>
      <c r="EXG51" s="192"/>
      <c r="EXH51" s="192"/>
      <c r="EXI51" s="192"/>
      <c r="EXJ51" s="192"/>
      <c r="EXK51" s="192"/>
      <c r="EXL51" s="192"/>
      <c r="EXM51" s="192"/>
      <c r="EXN51" s="192"/>
      <c r="EXO51" s="192"/>
      <c r="EXP51" s="192"/>
      <c r="EXQ51" s="192"/>
      <c r="EXR51" s="192"/>
      <c r="EXS51" s="192"/>
      <c r="EXT51" s="192"/>
      <c r="EXU51" s="192"/>
      <c r="EXV51" s="192"/>
      <c r="EXW51" s="192"/>
      <c r="EXX51" s="192"/>
      <c r="EXY51" s="192"/>
      <c r="EXZ51" s="192"/>
      <c r="EYA51" s="192"/>
      <c r="EYB51" s="192"/>
      <c r="EYC51" s="192"/>
      <c r="EYD51" s="192"/>
      <c r="EYE51" s="192"/>
      <c r="EYF51" s="192"/>
      <c r="EYG51" s="192"/>
      <c r="EYH51" s="192"/>
      <c r="EYI51" s="192"/>
      <c r="EYJ51" s="192"/>
      <c r="EYK51" s="192"/>
      <c r="EYL51" s="192"/>
      <c r="EYM51" s="192"/>
      <c r="EYN51" s="192"/>
      <c r="EYO51" s="192"/>
      <c r="EYP51" s="192"/>
      <c r="EYQ51" s="192"/>
      <c r="EYR51" s="192"/>
      <c r="EYS51" s="192"/>
      <c r="EYT51" s="192"/>
      <c r="EYU51" s="192"/>
      <c r="EYV51" s="192"/>
      <c r="EYW51" s="192"/>
      <c r="EYX51" s="192"/>
      <c r="EYY51" s="192"/>
      <c r="EYZ51" s="192"/>
      <c r="EZA51" s="192"/>
      <c r="EZB51" s="192"/>
      <c r="EZC51" s="192"/>
      <c r="EZD51" s="192"/>
      <c r="EZE51" s="192"/>
      <c r="EZF51" s="192"/>
      <c r="EZG51" s="192"/>
      <c r="EZH51" s="192"/>
      <c r="EZI51" s="192"/>
      <c r="EZJ51" s="192"/>
      <c r="EZK51" s="192"/>
      <c r="EZL51" s="192"/>
      <c r="EZM51" s="192"/>
      <c r="EZN51" s="192"/>
      <c r="EZO51" s="192"/>
      <c r="EZP51" s="192"/>
      <c r="EZQ51" s="192"/>
      <c r="EZR51" s="192"/>
      <c r="EZS51" s="192"/>
      <c r="EZT51" s="192"/>
      <c r="EZU51" s="192"/>
      <c r="EZV51" s="192"/>
      <c r="EZW51" s="192"/>
      <c r="EZX51" s="192"/>
      <c r="EZY51" s="192"/>
      <c r="EZZ51" s="192"/>
      <c r="FAA51" s="192"/>
      <c r="FAB51" s="192"/>
      <c r="FAC51" s="192"/>
      <c r="FAD51" s="192"/>
      <c r="FAE51" s="192"/>
      <c r="FAF51" s="192"/>
      <c r="FAG51" s="192"/>
      <c r="FAH51" s="192"/>
      <c r="FAI51" s="192"/>
      <c r="FAJ51" s="192"/>
      <c r="FAK51" s="192"/>
      <c r="FAL51" s="192"/>
      <c r="FAM51" s="192"/>
      <c r="FAN51" s="192"/>
      <c r="FAO51" s="192"/>
      <c r="FAP51" s="192"/>
      <c r="FAQ51" s="192"/>
      <c r="FAR51" s="192"/>
      <c r="FAS51" s="192"/>
      <c r="FAT51" s="192"/>
      <c r="FAU51" s="192"/>
      <c r="FAV51" s="192"/>
      <c r="FAW51" s="192"/>
      <c r="FAX51" s="192"/>
      <c r="FAY51" s="192"/>
      <c r="FAZ51" s="192"/>
      <c r="FBA51" s="192"/>
      <c r="FBB51" s="192"/>
      <c r="FBC51" s="192"/>
      <c r="FBD51" s="192"/>
      <c r="FBE51" s="192"/>
      <c r="FBF51" s="192"/>
      <c r="FBG51" s="192"/>
      <c r="FBH51" s="192"/>
      <c r="FBI51" s="192"/>
      <c r="FBJ51" s="192"/>
      <c r="FBK51" s="192"/>
      <c r="FBL51" s="192"/>
      <c r="FBM51" s="192"/>
      <c r="FBN51" s="192"/>
      <c r="FBO51" s="192"/>
      <c r="FBP51" s="192"/>
      <c r="FBQ51" s="192"/>
      <c r="FBR51" s="192"/>
      <c r="FBS51" s="192"/>
      <c r="FBT51" s="192"/>
      <c r="FBU51" s="192"/>
      <c r="FBV51" s="192"/>
      <c r="FBW51" s="192"/>
      <c r="FBX51" s="192"/>
      <c r="FBY51" s="192"/>
      <c r="FBZ51" s="192"/>
      <c r="FCA51" s="192"/>
      <c r="FCB51" s="192"/>
      <c r="FCC51" s="192"/>
      <c r="FCD51" s="192"/>
      <c r="FCE51" s="192"/>
      <c r="FCF51" s="192"/>
      <c r="FCG51" s="192"/>
      <c r="FCH51" s="192"/>
      <c r="FCI51" s="192"/>
      <c r="FCJ51" s="192"/>
      <c r="FCK51" s="192"/>
      <c r="FCL51" s="192"/>
      <c r="FCM51" s="192"/>
      <c r="FCN51" s="192"/>
      <c r="FCO51" s="192"/>
      <c r="FCP51" s="192"/>
      <c r="FCQ51" s="192"/>
      <c r="FCR51" s="192"/>
      <c r="FCS51" s="192"/>
      <c r="FCT51" s="192"/>
      <c r="FCU51" s="192"/>
      <c r="FCV51" s="192"/>
      <c r="FCW51" s="192"/>
      <c r="FCX51" s="192"/>
      <c r="FCY51" s="192"/>
      <c r="FCZ51" s="192"/>
      <c r="FDA51" s="192"/>
      <c r="FDB51" s="192"/>
      <c r="FDC51" s="192"/>
      <c r="FDD51" s="192"/>
      <c r="FDE51" s="192"/>
      <c r="FDF51" s="192"/>
      <c r="FDG51" s="192"/>
      <c r="FDH51" s="192"/>
      <c r="FDI51" s="192"/>
      <c r="FDJ51" s="192"/>
      <c r="FDK51" s="192"/>
      <c r="FDL51" s="192"/>
      <c r="FDM51" s="192"/>
      <c r="FDN51" s="192"/>
      <c r="FDO51" s="192"/>
      <c r="FDP51" s="192"/>
      <c r="FDQ51" s="192"/>
      <c r="FDR51" s="192"/>
      <c r="FDS51" s="192"/>
      <c r="FDT51" s="192"/>
      <c r="FDU51" s="192"/>
      <c r="FDV51" s="192"/>
      <c r="FDW51" s="192"/>
      <c r="FDX51" s="192"/>
      <c r="FDY51" s="192"/>
      <c r="FDZ51" s="192"/>
      <c r="FEA51" s="192"/>
      <c r="FEB51" s="192"/>
      <c r="FEC51" s="192"/>
      <c r="FED51" s="192"/>
      <c r="FEE51" s="192"/>
      <c r="FEF51" s="192"/>
      <c r="FEG51" s="192"/>
      <c r="FEH51" s="192"/>
      <c r="FEI51" s="192"/>
      <c r="FEJ51" s="192"/>
      <c r="FEK51" s="192"/>
      <c r="FEL51" s="192"/>
      <c r="FEM51" s="192"/>
      <c r="FEN51" s="192"/>
      <c r="FEO51" s="192"/>
      <c r="FEP51" s="192"/>
      <c r="FEQ51" s="192"/>
      <c r="FER51" s="192"/>
      <c r="FES51" s="192"/>
      <c r="FET51" s="192"/>
      <c r="FEU51" s="192"/>
      <c r="FEV51" s="192"/>
      <c r="FEW51" s="192"/>
      <c r="FEX51" s="192"/>
      <c r="FEY51" s="192"/>
      <c r="FEZ51" s="192"/>
      <c r="FFA51" s="192"/>
      <c r="FFB51" s="192"/>
      <c r="FFC51" s="192"/>
      <c r="FFD51" s="192"/>
      <c r="FFE51" s="192"/>
      <c r="FFF51" s="192"/>
      <c r="FFG51" s="192"/>
      <c r="FFH51" s="192"/>
      <c r="FFI51" s="192"/>
      <c r="FFJ51" s="192"/>
      <c r="FFK51" s="192"/>
      <c r="FFL51" s="192"/>
      <c r="FFM51" s="192"/>
      <c r="FFN51" s="192"/>
      <c r="FFO51" s="192"/>
      <c r="FFP51" s="192"/>
      <c r="FFQ51" s="192"/>
      <c r="FFR51" s="192"/>
      <c r="FFS51" s="192"/>
      <c r="FFT51" s="192"/>
      <c r="FFU51" s="192"/>
      <c r="FFV51" s="192"/>
      <c r="FFW51" s="192"/>
      <c r="FFX51" s="192"/>
      <c r="FFY51" s="192"/>
      <c r="FFZ51" s="192"/>
      <c r="FGA51" s="192"/>
      <c r="FGB51" s="192"/>
      <c r="FGC51" s="192"/>
      <c r="FGD51" s="192"/>
      <c r="FGE51" s="192"/>
      <c r="FGF51" s="192"/>
      <c r="FGG51" s="192"/>
      <c r="FGH51" s="192"/>
      <c r="FGI51" s="192"/>
      <c r="FGJ51" s="192"/>
      <c r="FGK51" s="192"/>
      <c r="FGL51" s="192"/>
      <c r="FGM51" s="192"/>
      <c r="FGN51" s="192"/>
      <c r="FGO51" s="192"/>
      <c r="FGP51" s="192"/>
      <c r="FGQ51" s="192"/>
      <c r="FGR51" s="192"/>
      <c r="FGS51" s="192"/>
      <c r="FGT51" s="192"/>
      <c r="FGU51" s="192"/>
      <c r="FGV51" s="192"/>
      <c r="FGW51" s="192"/>
      <c r="FGX51" s="192"/>
      <c r="FGY51" s="192"/>
      <c r="FGZ51" s="192"/>
      <c r="FHA51" s="192"/>
      <c r="FHB51" s="192"/>
      <c r="FHC51" s="192"/>
      <c r="FHD51" s="192"/>
      <c r="FHE51" s="192"/>
      <c r="FHF51" s="192"/>
      <c r="FHG51" s="192"/>
      <c r="FHH51" s="192"/>
      <c r="FHI51" s="192"/>
      <c r="FHJ51" s="192"/>
      <c r="FHK51" s="192"/>
      <c r="FHL51" s="192"/>
      <c r="FHM51" s="192"/>
      <c r="FHN51" s="192"/>
      <c r="FHO51" s="192"/>
      <c r="FHP51" s="192"/>
      <c r="FHQ51" s="192"/>
      <c r="FHR51" s="192"/>
      <c r="FHS51" s="192"/>
      <c r="FHT51" s="192"/>
      <c r="FHU51" s="192"/>
      <c r="FHV51" s="192"/>
      <c r="FHW51" s="192"/>
      <c r="FHX51" s="192"/>
      <c r="FHY51" s="192"/>
      <c r="FHZ51" s="192"/>
      <c r="FIA51" s="192"/>
      <c r="FIB51" s="192"/>
      <c r="FIC51" s="192"/>
      <c r="FID51" s="192"/>
      <c r="FIE51" s="192"/>
      <c r="FIF51" s="192"/>
      <c r="FIG51" s="192"/>
      <c r="FIH51" s="192"/>
      <c r="FII51" s="192"/>
      <c r="FIJ51" s="192"/>
      <c r="FIK51" s="192"/>
      <c r="FIL51" s="192"/>
      <c r="FIM51" s="192"/>
      <c r="FIN51" s="192"/>
      <c r="FIO51" s="192"/>
      <c r="FIP51" s="192"/>
      <c r="FIQ51" s="192"/>
      <c r="FIR51" s="192"/>
      <c r="FIS51" s="192"/>
      <c r="FIT51" s="192"/>
      <c r="FIU51" s="192"/>
      <c r="FIV51" s="192"/>
      <c r="FIW51" s="192"/>
      <c r="FIX51" s="192"/>
      <c r="FIY51" s="192"/>
      <c r="FIZ51" s="192"/>
      <c r="FJA51" s="192"/>
      <c r="FJB51" s="192"/>
      <c r="FJC51" s="192"/>
      <c r="FJD51" s="192"/>
      <c r="FJE51" s="192"/>
      <c r="FJF51" s="192"/>
      <c r="FJG51" s="192"/>
      <c r="FJH51" s="192"/>
      <c r="FJI51" s="192"/>
      <c r="FJJ51" s="192"/>
      <c r="FJK51" s="192"/>
      <c r="FJL51" s="192"/>
      <c r="FJM51" s="192"/>
      <c r="FJN51" s="192"/>
      <c r="FJO51" s="192"/>
      <c r="FJP51" s="192"/>
      <c r="FJQ51" s="192"/>
      <c r="FJR51" s="192"/>
      <c r="FJS51" s="192"/>
      <c r="FJT51" s="192"/>
      <c r="FJU51" s="192"/>
      <c r="FJV51" s="192"/>
      <c r="FJW51" s="192"/>
      <c r="FJX51" s="192"/>
      <c r="FJY51" s="192"/>
      <c r="FJZ51" s="192"/>
      <c r="FKA51" s="192"/>
      <c r="FKB51" s="192"/>
      <c r="FKC51" s="192"/>
      <c r="FKD51" s="192"/>
      <c r="FKE51" s="192"/>
      <c r="FKF51" s="192"/>
      <c r="FKG51" s="192"/>
      <c r="FKH51" s="192"/>
      <c r="FKI51" s="192"/>
      <c r="FKJ51" s="192"/>
      <c r="FKK51" s="192"/>
      <c r="FKL51" s="192"/>
      <c r="FKM51" s="192"/>
      <c r="FKN51" s="192"/>
      <c r="FKO51" s="192"/>
      <c r="FKP51" s="192"/>
      <c r="FKQ51" s="192"/>
      <c r="FKR51" s="192"/>
      <c r="FKS51" s="192"/>
      <c r="FKT51" s="192"/>
      <c r="FKU51" s="192"/>
      <c r="FKV51" s="192"/>
      <c r="FKW51" s="192"/>
      <c r="FKX51" s="192"/>
      <c r="FKY51" s="192"/>
      <c r="FKZ51" s="192"/>
      <c r="FLA51" s="192"/>
      <c r="FLB51" s="192"/>
      <c r="FLC51" s="192"/>
      <c r="FLD51" s="192"/>
      <c r="FLE51" s="192"/>
      <c r="FLF51" s="192"/>
      <c r="FLG51" s="192"/>
      <c r="FLH51" s="192"/>
      <c r="FLI51" s="192"/>
      <c r="FLJ51" s="192"/>
      <c r="FLK51" s="192"/>
      <c r="FLL51" s="192"/>
      <c r="FLM51" s="192"/>
      <c r="FLN51" s="192"/>
      <c r="FLO51" s="192"/>
      <c r="FLP51" s="192"/>
      <c r="FLQ51" s="192"/>
      <c r="FLR51" s="192"/>
      <c r="FLS51" s="192"/>
      <c r="FLT51" s="192"/>
      <c r="FLU51" s="192"/>
      <c r="FLV51" s="192"/>
      <c r="FLW51" s="192"/>
      <c r="FLX51" s="192"/>
      <c r="FLY51" s="192"/>
      <c r="FLZ51" s="192"/>
      <c r="FMA51" s="192"/>
      <c r="FMB51" s="192"/>
      <c r="FMC51" s="192"/>
      <c r="FMD51" s="192"/>
      <c r="FME51" s="192"/>
      <c r="FMF51" s="192"/>
      <c r="FMG51" s="192"/>
      <c r="FMH51" s="192"/>
      <c r="FMI51" s="192"/>
      <c r="FMJ51" s="192"/>
      <c r="FMK51" s="192"/>
      <c r="FML51" s="192"/>
      <c r="FMM51" s="192"/>
      <c r="FMN51" s="192"/>
      <c r="FMO51" s="192"/>
      <c r="FMP51" s="192"/>
      <c r="FMQ51" s="192"/>
      <c r="FMR51" s="192"/>
      <c r="FMS51" s="192"/>
      <c r="FMT51" s="192"/>
      <c r="FMU51" s="192"/>
      <c r="FMV51" s="192"/>
      <c r="FMW51" s="192"/>
      <c r="FMX51" s="192"/>
      <c r="FMY51" s="192"/>
      <c r="FMZ51" s="192"/>
      <c r="FNA51" s="192"/>
      <c r="FNB51" s="192"/>
      <c r="FNC51" s="192"/>
      <c r="FND51" s="192"/>
      <c r="FNE51" s="192"/>
      <c r="FNF51" s="192"/>
      <c r="FNG51" s="192"/>
      <c r="FNH51" s="192"/>
      <c r="FNI51" s="192"/>
      <c r="FNJ51" s="192"/>
      <c r="FNK51" s="192"/>
      <c r="FNL51" s="192"/>
      <c r="FNM51" s="192"/>
      <c r="FNN51" s="192"/>
      <c r="FNO51" s="192"/>
      <c r="FNP51" s="192"/>
      <c r="FNQ51" s="192"/>
      <c r="FNR51" s="192"/>
      <c r="FNS51" s="192"/>
      <c r="FNT51" s="192"/>
      <c r="FNU51" s="192"/>
      <c r="FNV51" s="192"/>
      <c r="FNW51" s="192"/>
      <c r="FNX51" s="192"/>
      <c r="FNY51" s="192"/>
      <c r="FNZ51" s="192"/>
      <c r="FOA51" s="192"/>
      <c r="FOB51" s="192"/>
      <c r="FOC51" s="192"/>
      <c r="FOD51" s="192"/>
      <c r="FOE51" s="192"/>
      <c r="FOF51" s="192"/>
      <c r="FOG51" s="192"/>
      <c r="FOH51" s="192"/>
      <c r="FOI51" s="192"/>
      <c r="FOJ51" s="192"/>
      <c r="FOK51" s="192"/>
      <c r="FOL51" s="192"/>
      <c r="FOM51" s="192"/>
      <c r="FON51" s="192"/>
      <c r="FOO51" s="192"/>
      <c r="FOP51" s="192"/>
      <c r="FOQ51" s="192"/>
      <c r="FOR51" s="192"/>
      <c r="FOS51" s="192"/>
      <c r="FOT51" s="192"/>
      <c r="FOU51" s="192"/>
      <c r="FOV51" s="192"/>
      <c r="FOW51" s="192"/>
      <c r="FOX51" s="192"/>
      <c r="FOY51" s="192"/>
      <c r="FOZ51" s="192"/>
      <c r="FPA51" s="192"/>
      <c r="FPB51" s="192"/>
      <c r="FPC51" s="192"/>
      <c r="FPD51" s="192"/>
      <c r="FPE51" s="192"/>
      <c r="FPF51" s="192"/>
      <c r="FPG51" s="192"/>
      <c r="FPH51" s="192"/>
      <c r="FPI51" s="192"/>
      <c r="FPJ51" s="192"/>
      <c r="FPK51" s="192"/>
      <c r="FPL51" s="192"/>
      <c r="FPM51" s="192"/>
      <c r="FPN51" s="192"/>
      <c r="FPO51" s="192"/>
      <c r="FPP51" s="192"/>
      <c r="FPQ51" s="192"/>
      <c r="FPR51" s="192"/>
      <c r="FPS51" s="192"/>
      <c r="FPT51" s="192"/>
      <c r="FPU51" s="192"/>
      <c r="FPV51" s="192"/>
      <c r="FPW51" s="192"/>
      <c r="FPX51" s="192"/>
      <c r="FPY51" s="192"/>
      <c r="FPZ51" s="192"/>
      <c r="FQA51" s="192"/>
      <c r="FQB51" s="192"/>
      <c r="FQC51" s="192"/>
      <c r="FQD51" s="192"/>
      <c r="FQE51" s="192"/>
      <c r="FQF51" s="192"/>
      <c r="FQG51" s="192"/>
      <c r="FQH51" s="192"/>
      <c r="FQI51" s="192"/>
      <c r="FQJ51" s="192"/>
      <c r="FQK51" s="192"/>
      <c r="FQL51" s="192"/>
      <c r="FQM51" s="192"/>
      <c r="FQN51" s="192"/>
      <c r="FQO51" s="192"/>
      <c r="FQP51" s="192"/>
      <c r="FQQ51" s="192"/>
      <c r="FQR51" s="192"/>
      <c r="FQS51" s="192"/>
      <c r="FQT51" s="192"/>
      <c r="FQU51" s="192"/>
      <c r="FQV51" s="192"/>
      <c r="FQW51" s="192"/>
      <c r="FQX51" s="192"/>
      <c r="FQY51" s="192"/>
      <c r="FQZ51" s="192"/>
      <c r="FRA51" s="192"/>
      <c r="FRB51" s="192"/>
      <c r="FRC51" s="192"/>
      <c r="FRD51" s="192"/>
      <c r="FRE51" s="192"/>
      <c r="FRF51" s="192"/>
      <c r="FRG51" s="192"/>
      <c r="FRH51" s="192"/>
      <c r="FRI51" s="192"/>
      <c r="FRJ51" s="192"/>
      <c r="FRK51" s="192"/>
      <c r="FRL51" s="192"/>
      <c r="FRM51" s="192"/>
      <c r="FRN51" s="192"/>
      <c r="FRO51" s="192"/>
      <c r="FRP51" s="192"/>
      <c r="FRQ51" s="192"/>
      <c r="FRR51" s="192"/>
      <c r="FRS51" s="192"/>
      <c r="FRT51" s="192"/>
      <c r="FRU51" s="192"/>
      <c r="FRV51" s="192"/>
      <c r="FRW51" s="192"/>
      <c r="FRX51" s="192"/>
      <c r="FRY51" s="192"/>
      <c r="FRZ51" s="192"/>
      <c r="FSA51" s="192"/>
      <c r="FSB51" s="192"/>
      <c r="FSC51" s="192"/>
      <c r="FSD51" s="192"/>
      <c r="FSE51" s="192"/>
      <c r="FSF51" s="192"/>
      <c r="FSG51" s="192"/>
      <c r="FSH51" s="192"/>
      <c r="FSI51" s="192"/>
      <c r="FSJ51" s="192"/>
      <c r="FSK51" s="192"/>
      <c r="FSL51" s="192"/>
      <c r="FSM51" s="192"/>
      <c r="FSN51" s="192"/>
      <c r="FSO51" s="192"/>
      <c r="FSP51" s="192"/>
      <c r="FSQ51" s="192"/>
      <c r="FSR51" s="192"/>
      <c r="FSS51" s="192"/>
      <c r="FST51" s="192"/>
      <c r="FSU51" s="192"/>
      <c r="FSV51" s="192"/>
      <c r="FSW51" s="192"/>
      <c r="FSX51" s="192"/>
      <c r="FSY51" s="192"/>
      <c r="FSZ51" s="192"/>
      <c r="FTA51" s="192"/>
      <c r="FTB51" s="192"/>
      <c r="FTC51" s="192"/>
      <c r="FTD51" s="192"/>
      <c r="FTE51" s="192"/>
      <c r="FTF51" s="192"/>
      <c r="FTG51" s="192"/>
      <c r="FTH51" s="192"/>
      <c r="FTI51" s="192"/>
      <c r="FTJ51" s="192"/>
      <c r="FTK51" s="192"/>
      <c r="FTL51" s="192"/>
      <c r="FTM51" s="192"/>
      <c r="FTN51" s="192"/>
      <c r="FTO51" s="192"/>
      <c r="FTP51" s="192"/>
      <c r="FTQ51" s="192"/>
      <c r="FTR51" s="192"/>
      <c r="FTS51" s="192"/>
      <c r="FTT51" s="192"/>
      <c r="FTU51" s="192"/>
      <c r="FTV51" s="192"/>
      <c r="FTW51" s="192"/>
      <c r="FTX51" s="192"/>
      <c r="FTY51" s="192"/>
      <c r="FTZ51" s="192"/>
      <c r="FUA51" s="192"/>
      <c r="FUB51" s="192"/>
      <c r="FUC51" s="192"/>
      <c r="FUD51" s="192"/>
      <c r="FUE51" s="192"/>
      <c r="FUF51" s="192"/>
      <c r="FUG51" s="192"/>
      <c r="FUH51" s="192"/>
      <c r="FUI51" s="192"/>
      <c r="FUJ51" s="192"/>
      <c r="FUK51" s="192"/>
      <c r="FUL51" s="192"/>
      <c r="FUM51" s="192"/>
      <c r="FUN51" s="192"/>
      <c r="FUO51" s="192"/>
      <c r="FUP51" s="192"/>
      <c r="FUQ51" s="192"/>
      <c r="FUR51" s="192"/>
      <c r="FUS51" s="192"/>
      <c r="FUT51" s="192"/>
      <c r="FUU51" s="192"/>
      <c r="FUV51" s="192"/>
      <c r="FUW51" s="192"/>
      <c r="FUX51" s="192"/>
      <c r="FUY51" s="192"/>
      <c r="FUZ51" s="192"/>
      <c r="FVA51" s="192"/>
      <c r="FVB51" s="192"/>
      <c r="FVC51" s="192"/>
      <c r="FVD51" s="192"/>
      <c r="FVE51" s="192"/>
      <c r="FVF51" s="192"/>
      <c r="FVG51" s="192"/>
      <c r="FVH51" s="192"/>
      <c r="FVI51" s="192"/>
      <c r="FVJ51" s="192"/>
      <c r="FVK51" s="192"/>
      <c r="FVL51" s="192"/>
      <c r="FVM51" s="192"/>
      <c r="FVN51" s="192"/>
      <c r="FVO51" s="192"/>
      <c r="FVP51" s="192"/>
      <c r="FVQ51" s="192"/>
      <c r="FVR51" s="192"/>
      <c r="FVS51" s="192"/>
      <c r="FVT51" s="192"/>
      <c r="FVU51" s="192"/>
      <c r="FVV51" s="192"/>
      <c r="FVW51" s="192"/>
      <c r="FVX51" s="192"/>
      <c r="FVY51" s="192"/>
      <c r="FVZ51" s="192"/>
      <c r="FWA51" s="192"/>
      <c r="FWB51" s="192"/>
      <c r="FWC51" s="192"/>
      <c r="FWD51" s="192"/>
      <c r="FWE51" s="192"/>
      <c r="FWF51" s="192"/>
      <c r="FWG51" s="192"/>
      <c r="FWH51" s="192"/>
      <c r="FWI51" s="192"/>
      <c r="FWJ51" s="192"/>
      <c r="FWK51" s="192"/>
      <c r="FWL51" s="192"/>
      <c r="FWM51" s="192"/>
      <c r="FWN51" s="192"/>
      <c r="FWO51" s="192"/>
      <c r="FWP51" s="192"/>
      <c r="FWQ51" s="192"/>
      <c r="FWR51" s="192"/>
      <c r="FWS51" s="192"/>
      <c r="FWT51" s="192"/>
      <c r="FWU51" s="192"/>
      <c r="FWV51" s="192"/>
      <c r="FWW51" s="192"/>
      <c r="FWX51" s="192"/>
      <c r="FWY51" s="192"/>
      <c r="FWZ51" s="192"/>
      <c r="FXA51" s="192"/>
      <c r="FXB51" s="192"/>
      <c r="FXC51" s="192"/>
      <c r="FXD51" s="192"/>
      <c r="FXE51" s="192"/>
      <c r="FXF51" s="192"/>
      <c r="FXG51" s="192"/>
      <c r="FXH51" s="192"/>
      <c r="FXI51" s="192"/>
      <c r="FXJ51" s="192"/>
      <c r="FXK51" s="192"/>
      <c r="FXL51" s="192"/>
      <c r="FXM51" s="192"/>
      <c r="FXN51" s="192"/>
      <c r="FXO51" s="192"/>
      <c r="FXP51" s="192"/>
      <c r="FXQ51" s="192"/>
      <c r="FXR51" s="192"/>
      <c r="FXS51" s="192"/>
      <c r="FXT51" s="192"/>
      <c r="FXU51" s="192"/>
      <c r="FXV51" s="192"/>
      <c r="FXW51" s="192"/>
      <c r="FXX51" s="192"/>
      <c r="FXY51" s="192"/>
      <c r="FXZ51" s="192"/>
      <c r="FYA51" s="192"/>
      <c r="FYB51" s="192"/>
      <c r="FYC51" s="192"/>
      <c r="FYD51" s="192"/>
      <c r="FYE51" s="192"/>
      <c r="FYF51" s="192"/>
      <c r="FYG51" s="192"/>
      <c r="FYH51" s="192"/>
      <c r="FYI51" s="192"/>
      <c r="FYJ51" s="192"/>
      <c r="FYK51" s="192"/>
      <c r="FYL51" s="192"/>
      <c r="FYM51" s="192"/>
      <c r="FYN51" s="192"/>
      <c r="FYO51" s="192"/>
      <c r="FYP51" s="192"/>
      <c r="FYQ51" s="192"/>
      <c r="FYR51" s="192"/>
      <c r="FYS51" s="192"/>
      <c r="FYT51" s="192"/>
      <c r="FYU51" s="192"/>
      <c r="FYV51" s="192"/>
      <c r="FYW51" s="192"/>
      <c r="FYX51" s="192"/>
      <c r="FYY51" s="192"/>
      <c r="FYZ51" s="192"/>
      <c r="FZA51" s="192"/>
      <c r="FZB51" s="192"/>
      <c r="FZC51" s="192"/>
      <c r="FZD51" s="192"/>
      <c r="FZE51" s="192"/>
      <c r="FZF51" s="192"/>
      <c r="FZG51" s="192"/>
      <c r="FZH51" s="192"/>
      <c r="FZI51" s="192"/>
      <c r="FZJ51" s="192"/>
      <c r="FZK51" s="192"/>
      <c r="FZL51" s="192"/>
      <c r="FZM51" s="192"/>
      <c r="FZN51" s="192"/>
      <c r="FZO51" s="192"/>
      <c r="FZP51" s="192"/>
      <c r="FZQ51" s="192"/>
      <c r="FZR51" s="192"/>
      <c r="FZS51" s="192"/>
      <c r="FZT51" s="192"/>
      <c r="FZU51" s="192"/>
      <c r="FZV51" s="192"/>
      <c r="FZW51" s="192"/>
      <c r="FZX51" s="192"/>
      <c r="FZY51" s="192"/>
      <c r="FZZ51" s="192"/>
      <c r="GAA51" s="192"/>
      <c r="GAB51" s="192"/>
      <c r="GAC51" s="192"/>
      <c r="GAD51" s="192"/>
      <c r="GAE51" s="192"/>
      <c r="GAF51" s="192"/>
      <c r="GAG51" s="192"/>
      <c r="GAH51" s="192"/>
      <c r="GAI51" s="192"/>
      <c r="GAJ51" s="192"/>
      <c r="GAK51" s="192"/>
      <c r="GAL51" s="192"/>
      <c r="GAM51" s="192"/>
      <c r="GAN51" s="192"/>
      <c r="GAO51" s="192"/>
      <c r="GAP51" s="192"/>
      <c r="GAQ51" s="192"/>
      <c r="GAR51" s="192"/>
      <c r="GAS51" s="192"/>
      <c r="GAT51" s="192"/>
      <c r="GAU51" s="192"/>
      <c r="GAV51" s="192"/>
      <c r="GAW51" s="192"/>
      <c r="GAX51" s="192"/>
      <c r="GAY51" s="192"/>
      <c r="GAZ51" s="192"/>
      <c r="GBA51" s="192"/>
      <c r="GBB51" s="192"/>
      <c r="GBC51" s="192"/>
      <c r="GBD51" s="192"/>
      <c r="GBE51" s="192"/>
      <c r="GBF51" s="192"/>
      <c r="GBG51" s="192"/>
      <c r="GBH51" s="192"/>
      <c r="GBI51" s="192"/>
      <c r="GBJ51" s="192"/>
      <c r="GBK51" s="192"/>
      <c r="GBL51" s="192"/>
      <c r="GBM51" s="192"/>
      <c r="GBN51" s="192"/>
      <c r="GBO51" s="192"/>
      <c r="GBP51" s="192"/>
      <c r="GBQ51" s="192"/>
      <c r="GBR51" s="192"/>
      <c r="GBS51" s="192"/>
      <c r="GBT51" s="192"/>
      <c r="GBU51" s="192"/>
      <c r="GBV51" s="192"/>
      <c r="GBW51" s="192"/>
      <c r="GBX51" s="192"/>
      <c r="GBY51" s="192"/>
      <c r="GBZ51" s="192"/>
      <c r="GCA51" s="192"/>
      <c r="GCB51" s="192"/>
      <c r="GCC51" s="192"/>
      <c r="GCD51" s="192"/>
      <c r="GCE51" s="192"/>
      <c r="GCF51" s="192"/>
      <c r="GCG51" s="192"/>
      <c r="GCH51" s="192"/>
      <c r="GCI51" s="192"/>
      <c r="GCJ51" s="192"/>
      <c r="GCK51" s="192"/>
      <c r="GCL51" s="192"/>
      <c r="GCM51" s="192"/>
      <c r="GCN51" s="192"/>
      <c r="GCO51" s="192"/>
      <c r="GCP51" s="192"/>
      <c r="GCQ51" s="192"/>
      <c r="GCR51" s="192"/>
      <c r="GCS51" s="192"/>
      <c r="GCT51" s="192"/>
      <c r="GCU51" s="192"/>
      <c r="GCV51" s="192"/>
      <c r="GCW51" s="192"/>
      <c r="GCX51" s="192"/>
      <c r="GCY51" s="192"/>
      <c r="GCZ51" s="192"/>
      <c r="GDA51" s="192"/>
      <c r="GDB51" s="192"/>
      <c r="GDC51" s="192"/>
      <c r="GDD51" s="192"/>
      <c r="GDE51" s="192"/>
      <c r="GDF51" s="192"/>
      <c r="GDG51" s="192"/>
      <c r="GDH51" s="192"/>
      <c r="GDI51" s="192"/>
      <c r="GDJ51" s="192"/>
      <c r="GDK51" s="192"/>
      <c r="GDL51" s="192"/>
      <c r="GDM51" s="192"/>
      <c r="GDN51" s="192"/>
      <c r="GDO51" s="192"/>
      <c r="GDP51" s="192"/>
      <c r="GDQ51" s="192"/>
      <c r="GDR51" s="192"/>
      <c r="GDS51" s="192"/>
      <c r="GDT51" s="192"/>
      <c r="GDU51" s="192"/>
      <c r="GDV51" s="192"/>
      <c r="GDW51" s="192"/>
      <c r="GDX51" s="192"/>
      <c r="GDY51" s="192"/>
      <c r="GDZ51" s="192"/>
      <c r="GEA51" s="192"/>
      <c r="GEB51" s="192"/>
      <c r="GEC51" s="192"/>
      <c r="GED51" s="192"/>
      <c r="GEE51" s="192"/>
      <c r="GEF51" s="192"/>
      <c r="GEG51" s="192"/>
      <c r="GEH51" s="192"/>
      <c r="GEI51" s="192"/>
      <c r="GEJ51" s="192"/>
      <c r="GEK51" s="192"/>
      <c r="GEL51" s="192"/>
      <c r="GEM51" s="192"/>
      <c r="GEN51" s="192"/>
      <c r="GEO51" s="192"/>
      <c r="GEP51" s="192"/>
      <c r="GEQ51" s="192"/>
      <c r="GER51" s="192"/>
      <c r="GES51" s="192"/>
      <c r="GET51" s="192"/>
      <c r="GEU51" s="192"/>
      <c r="GEV51" s="192"/>
      <c r="GEW51" s="192"/>
      <c r="GEX51" s="192"/>
      <c r="GEY51" s="192"/>
      <c r="GEZ51" s="192"/>
      <c r="GFA51" s="192"/>
      <c r="GFB51" s="192"/>
      <c r="GFC51" s="192"/>
      <c r="GFD51" s="192"/>
      <c r="GFE51" s="192"/>
      <c r="GFF51" s="192"/>
      <c r="GFG51" s="192"/>
      <c r="GFH51" s="192"/>
      <c r="GFI51" s="192"/>
      <c r="GFJ51" s="192"/>
      <c r="GFK51" s="192"/>
      <c r="GFL51" s="192"/>
      <c r="GFM51" s="192"/>
      <c r="GFN51" s="192"/>
      <c r="GFO51" s="192"/>
      <c r="GFP51" s="192"/>
      <c r="GFQ51" s="192"/>
      <c r="GFR51" s="192"/>
      <c r="GFS51" s="192"/>
      <c r="GFT51" s="192"/>
      <c r="GFU51" s="192"/>
      <c r="GFV51" s="192"/>
      <c r="GFW51" s="192"/>
      <c r="GFX51" s="192"/>
      <c r="GFY51" s="192"/>
      <c r="GFZ51" s="192"/>
      <c r="GGA51" s="192"/>
      <c r="GGB51" s="192"/>
      <c r="GGC51" s="192"/>
      <c r="GGD51" s="192"/>
      <c r="GGE51" s="192"/>
      <c r="GGF51" s="192"/>
      <c r="GGG51" s="192"/>
      <c r="GGH51" s="192"/>
      <c r="GGI51" s="192"/>
      <c r="GGJ51" s="192"/>
      <c r="GGK51" s="192"/>
      <c r="GGL51" s="192"/>
      <c r="GGM51" s="192"/>
      <c r="GGN51" s="192"/>
      <c r="GGO51" s="192"/>
      <c r="GGP51" s="192"/>
      <c r="GGQ51" s="192"/>
      <c r="GGR51" s="192"/>
      <c r="GGS51" s="192"/>
      <c r="GGT51" s="192"/>
      <c r="GGU51" s="192"/>
      <c r="GGV51" s="192"/>
      <c r="GGW51" s="192"/>
      <c r="GGX51" s="192"/>
      <c r="GGY51" s="192"/>
      <c r="GGZ51" s="192"/>
      <c r="GHA51" s="192"/>
      <c r="GHB51" s="192"/>
      <c r="GHC51" s="192"/>
      <c r="GHD51" s="192"/>
      <c r="GHE51" s="192"/>
      <c r="GHF51" s="192"/>
      <c r="GHG51" s="192"/>
      <c r="GHH51" s="192"/>
      <c r="GHI51" s="192"/>
      <c r="GHJ51" s="192"/>
      <c r="GHK51" s="192"/>
      <c r="GHL51" s="192"/>
      <c r="GHM51" s="192"/>
      <c r="GHN51" s="192"/>
      <c r="GHO51" s="192"/>
      <c r="GHP51" s="192"/>
      <c r="GHQ51" s="192"/>
      <c r="GHR51" s="192"/>
      <c r="GHS51" s="192"/>
      <c r="GHT51" s="192"/>
      <c r="GHU51" s="192"/>
      <c r="GHV51" s="192"/>
      <c r="GHW51" s="192"/>
      <c r="GHX51" s="192"/>
      <c r="GHY51" s="192"/>
      <c r="GHZ51" s="192"/>
      <c r="GIA51" s="192"/>
      <c r="GIB51" s="192"/>
      <c r="GIC51" s="192"/>
      <c r="GID51" s="192"/>
      <c r="GIE51" s="192"/>
      <c r="GIF51" s="192"/>
      <c r="GIG51" s="192"/>
      <c r="GIH51" s="192"/>
      <c r="GII51" s="192"/>
      <c r="GIJ51" s="192"/>
      <c r="GIK51" s="192"/>
      <c r="GIL51" s="192"/>
      <c r="GIM51" s="192"/>
      <c r="GIN51" s="192"/>
      <c r="GIO51" s="192"/>
      <c r="GIP51" s="192"/>
      <c r="GIQ51" s="192"/>
      <c r="GIR51" s="192"/>
      <c r="GIS51" s="192"/>
      <c r="GIT51" s="192"/>
      <c r="GIU51" s="192"/>
      <c r="GIV51" s="192"/>
      <c r="GIW51" s="192"/>
      <c r="GIX51" s="192"/>
      <c r="GIY51" s="192"/>
      <c r="GIZ51" s="192"/>
      <c r="GJA51" s="192"/>
      <c r="GJB51" s="192"/>
      <c r="GJC51" s="192"/>
      <c r="GJD51" s="192"/>
      <c r="GJE51" s="192"/>
      <c r="GJF51" s="192"/>
      <c r="GJG51" s="192"/>
      <c r="GJH51" s="192"/>
      <c r="GJI51" s="192"/>
      <c r="GJJ51" s="192"/>
      <c r="GJK51" s="192"/>
      <c r="GJL51" s="192"/>
      <c r="GJM51" s="192"/>
      <c r="GJN51" s="192"/>
      <c r="GJO51" s="192"/>
      <c r="GJP51" s="192"/>
      <c r="GJQ51" s="192"/>
      <c r="GJR51" s="192"/>
      <c r="GJS51" s="192"/>
      <c r="GJT51" s="192"/>
      <c r="GJU51" s="192"/>
      <c r="GJV51" s="192"/>
      <c r="GJW51" s="192"/>
      <c r="GJX51" s="192"/>
      <c r="GJY51" s="192"/>
      <c r="GJZ51" s="192"/>
      <c r="GKA51" s="192"/>
      <c r="GKB51" s="192"/>
      <c r="GKC51" s="192"/>
      <c r="GKD51" s="192"/>
      <c r="GKE51" s="192"/>
      <c r="GKF51" s="192"/>
      <c r="GKG51" s="192"/>
      <c r="GKH51" s="192"/>
      <c r="GKI51" s="192"/>
      <c r="GKJ51" s="192"/>
      <c r="GKK51" s="192"/>
      <c r="GKL51" s="192"/>
      <c r="GKM51" s="192"/>
      <c r="GKN51" s="192"/>
      <c r="GKO51" s="192"/>
      <c r="GKP51" s="192"/>
      <c r="GKQ51" s="192"/>
      <c r="GKR51" s="192"/>
      <c r="GKS51" s="192"/>
      <c r="GKT51" s="192"/>
      <c r="GKU51" s="192"/>
      <c r="GKV51" s="192"/>
      <c r="GKW51" s="192"/>
      <c r="GKX51" s="192"/>
      <c r="GKY51" s="192"/>
      <c r="GKZ51" s="192"/>
      <c r="GLA51" s="192"/>
      <c r="GLB51" s="192"/>
      <c r="GLC51" s="192"/>
      <c r="GLD51" s="192"/>
      <c r="GLE51" s="192"/>
      <c r="GLF51" s="192"/>
      <c r="GLG51" s="192"/>
      <c r="GLH51" s="192"/>
      <c r="GLI51" s="192"/>
      <c r="GLJ51" s="192"/>
      <c r="GLK51" s="192"/>
      <c r="GLL51" s="192"/>
      <c r="GLM51" s="192"/>
      <c r="GLN51" s="192"/>
      <c r="GLO51" s="192"/>
      <c r="GLP51" s="192"/>
      <c r="GLQ51" s="192"/>
      <c r="GLR51" s="192"/>
      <c r="GLS51" s="192"/>
      <c r="GLT51" s="192"/>
      <c r="GLU51" s="192"/>
      <c r="GLV51" s="192"/>
      <c r="GLW51" s="192"/>
      <c r="GLX51" s="192"/>
      <c r="GLY51" s="192"/>
      <c r="GLZ51" s="192"/>
      <c r="GMA51" s="192"/>
      <c r="GMB51" s="192"/>
      <c r="GMC51" s="192"/>
      <c r="GMD51" s="192"/>
      <c r="GME51" s="192"/>
      <c r="GMF51" s="192"/>
      <c r="GMG51" s="192"/>
      <c r="GMH51" s="192"/>
      <c r="GMI51" s="192"/>
      <c r="GMJ51" s="192"/>
      <c r="GMK51" s="192"/>
      <c r="GML51" s="192"/>
      <c r="GMM51" s="192"/>
      <c r="GMN51" s="192"/>
      <c r="GMO51" s="192"/>
      <c r="GMP51" s="192"/>
      <c r="GMQ51" s="192"/>
      <c r="GMR51" s="192"/>
      <c r="GMS51" s="192"/>
      <c r="GMT51" s="192"/>
      <c r="GMU51" s="192"/>
      <c r="GMV51" s="192"/>
      <c r="GMW51" s="192"/>
      <c r="GMX51" s="192"/>
      <c r="GMY51" s="192"/>
      <c r="GMZ51" s="192"/>
      <c r="GNA51" s="192"/>
      <c r="GNB51" s="192"/>
      <c r="GNC51" s="192"/>
      <c r="GND51" s="192"/>
      <c r="GNE51" s="192"/>
      <c r="GNF51" s="192"/>
      <c r="GNG51" s="192"/>
      <c r="GNH51" s="192"/>
      <c r="GNI51" s="192"/>
      <c r="GNJ51" s="192"/>
      <c r="GNK51" s="192"/>
      <c r="GNL51" s="192"/>
      <c r="GNM51" s="192"/>
      <c r="GNN51" s="192"/>
      <c r="GNO51" s="192"/>
      <c r="GNP51" s="192"/>
      <c r="GNQ51" s="192"/>
      <c r="GNR51" s="192"/>
      <c r="GNS51" s="192"/>
      <c r="GNT51" s="192"/>
      <c r="GNU51" s="192"/>
      <c r="GNV51" s="192"/>
      <c r="GNW51" s="192"/>
      <c r="GNX51" s="192"/>
      <c r="GNY51" s="192"/>
      <c r="GNZ51" s="192"/>
      <c r="GOA51" s="192"/>
      <c r="GOB51" s="192"/>
      <c r="GOC51" s="192"/>
      <c r="GOD51" s="192"/>
      <c r="GOE51" s="192"/>
      <c r="GOF51" s="192"/>
      <c r="GOG51" s="192"/>
      <c r="GOH51" s="192"/>
      <c r="GOI51" s="192"/>
      <c r="GOJ51" s="192"/>
      <c r="GOK51" s="192"/>
      <c r="GOL51" s="192"/>
      <c r="GOM51" s="192"/>
      <c r="GON51" s="192"/>
      <c r="GOO51" s="192"/>
      <c r="GOP51" s="192"/>
      <c r="GOQ51" s="192"/>
      <c r="GOR51" s="192"/>
      <c r="GOS51" s="192"/>
      <c r="GOT51" s="192"/>
      <c r="GOU51" s="192"/>
      <c r="GOV51" s="192"/>
      <c r="GOW51" s="192"/>
      <c r="GOX51" s="192"/>
      <c r="GOY51" s="192"/>
      <c r="GOZ51" s="192"/>
      <c r="GPA51" s="192"/>
      <c r="GPB51" s="192"/>
      <c r="GPC51" s="192"/>
      <c r="GPD51" s="192"/>
      <c r="GPE51" s="192"/>
      <c r="GPF51" s="192"/>
      <c r="GPG51" s="192"/>
      <c r="GPH51" s="192"/>
      <c r="GPI51" s="192"/>
      <c r="GPJ51" s="192"/>
      <c r="GPK51" s="192"/>
      <c r="GPL51" s="192"/>
      <c r="GPM51" s="192"/>
      <c r="GPN51" s="192"/>
      <c r="GPO51" s="192"/>
      <c r="GPP51" s="192"/>
      <c r="GPQ51" s="192"/>
      <c r="GPR51" s="192"/>
      <c r="GPS51" s="192"/>
      <c r="GPT51" s="192"/>
      <c r="GPU51" s="192"/>
      <c r="GPV51" s="192"/>
      <c r="GPW51" s="192"/>
      <c r="GPX51" s="192"/>
      <c r="GPY51" s="192"/>
      <c r="GPZ51" s="192"/>
      <c r="GQA51" s="192"/>
      <c r="GQB51" s="192"/>
      <c r="GQC51" s="192"/>
      <c r="GQD51" s="192"/>
      <c r="GQE51" s="192"/>
      <c r="GQF51" s="192"/>
      <c r="GQG51" s="192"/>
      <c r="GQH51" s="192"/>
      <c r="GQI51" s="192"/>
      <c r="GQJ51" s="192"/>
      <c r="GQK51" s="192"/>
      <c r="GQL51" s="192"/>
      <c r="GQM51" s="192"/>
      <c r="GQN51" s="192"/>
      <c r="GQO51" s="192"/>
      <c r="GQP51" s="192"/>
      <c r="GQQ51" s="192"/>
      <c r="GQR51" s="192"/>
      <c r="GQS51" s="192"/>
      <c r="GQT51" s="192"/>
      <c r="GQU51" s="192"/>
      <c r="GQV51" s="192"/>
      <c r="GQW51" s="192"/>
      <c r="GQX51" s="192"/>
      <c r="GQY51" s="192"/>
      <c r="GQZ51" s="192"/>
      <c r="GRA51" s="192"/>
      <c r="GRB51" s="192"/>
      <c r="GRC51" s="192"/>
      <c r="GRD51" s="192"/>
      <c r="GRE51" s="192"/>
      <c r="GRF51" s="192"/>
      <c r="GRG51" s="192"/>
      <c r="GRH51" s="192"/>
      <c r="GRI51" s="192"/>
      <c r="GRJ51" s="192"/>
      <c r="GRK51" s="192"/>
      <c r="GRL51" s="192"/>
      <c r="GRM51" s="192"/>
      <c r="GRN51" s="192"/>
      <c r="GRO51" s="192"/>
      <c r="GRP51" s="192"/>
      <c r="GRQ51" s="192"/>
      <c r="GRR51" s="192"/>
      <c r="GRS51" s="192"/>
      <c r="GRT51" s="192"/>
      <c r="GRU51" s="192"/>
      <c r="GRV51" s="192"/>
      <c r="GRW51" s="192"/>
      <c r="GRX51" s="192"/>
      <c r="GRY51" s="192"/>
      <c r="GRZ51" s="192"/>
      <c r="GSA51" s="192"/>
      <c r="GSB51" s="192"/>
      <c r="GSC51" s="192"/>
      <c r="GSD51" s="192"/>
      <c r="GSE51" s="192"/>
      <c r="GSF51" s="192"/>
      <c r="GSG51" s="192"/>
      <c r="GSH51" s="192"/>
      <c r="GSI51" s="192"/>
      <c r="GSJ51" s="192"/>
      <c r="GSK51" s="192"/>
      <c r="GSL51" s="192"/>
      <c r="GSM51" s="192"/>
      <c r="GSN51" s="192"/>
      <c r="GSO51" s="192"/>
      <c r="GSP51" s="192"/>
      <c r="GSQ51" s="192"/>
      <c r="GSR51" s="192"/>
      <c r="GSS51" s="192"/>
      <c r="GST51" s="192"/>
      <c r="GSU51" s="192"/>
      <c r="GSV51" s="192"/>
      <c r="GSW51" s="192"/>
      <c r="GSX51" s="192"/>
      <c r="GSY51" s="192"/>
      <c r="GSZ51" s="192"/>
      <c r="GTA51" s="192"/>
      <c r="GTB51" s="192"/>
      <c r="GTC51" s="192"/>
      <c r="GTD51" s="192"/>
      <c r="GTE51" s="192"/>
      <c r="GTF51" s="192"/>
      <c r="GTG51" s="192"/>
      <c r="GTH51" s="192"/>
      <c r="GTI51" s="192"/>
      <c r="GTJ51" s="192"/>
      <c r="GTK51" s="192"/>
      <c r="GTL51" s="192"/>
      <c r="GTM51" s="192"/>
      <c r="GTN51" s="192"/>
      <c r="GTO51" s="192"/>
      <c r="GTP51" s="192"/>
      <c r="GTQ51" s="192"/>
      <c r="GTR51" s="192"/>
      <c r="GTS51" s="192"/>
      <c r="GTT51" s="192"/>
      <c r="GTU51" s="192"/>
      <c r="GTV51" s="192"/>
      <c r="GTW51" s="192"/>
      <c r="GTX51" s="192"/>
      <c r="GTY51" s="192"/>
      <c r="GTZ51" s="192"/>
      <c r="GUA51" s="192"/>
      <c r="GUB51" s="192"/>
      <c r="GUC51" s="192"/>
      <c r="GUD51" s="192"/>
      <c r="GUE51" s="192"/>
      <c r="GUF51" s="192"/>
      <c r="GUG51" s="192"/>
      <c r="GUH51" s="192"/>
      <c r="GUI51" s="192"/>
      <c r="GUJ51" s="192"/>
      <c r="GUK51" s="192"/>
      <c r="GUL51" s="192"/>
      <c r="GUM51" s="192"/>
      <c r="GUN51" s="192"/>
      <c r="GUO51" s="192"/>
      <c r="GUP51" s="192"/>
      <c r="GUQ51" s="192"/>
      <c r="GUR51" s="192"/>
      <c r="GUS51" s="192"/>
      <c r="GUT51" s="192"/>
      <c r="GUU51" s="192"/>
      <c r="GUV51" s="192"/>
      <c r="GUW51" s="192"/>
      <c r="GUX51" s="192"/>
      <c r="GUY51" s="192"/>
      <c r="GUZ51" s="192"/>
      <c r="GVA51" s="192"/>
      <c r="GVB51" s="192"/>
      <c r="GVC51" s="192"/>
      <c r="GVD51" s="192"/>
      <c r="GVE51" s="192"/>
      <c r="GVF51" s="192"/>
      <c r="GVG51" s="192"/>
      <c r="GVH51" s="192"/>
      <c r="GVI51" s="192"/>
      <c r="GVJ51" s="192"/>
      <c r="GVK51" s="192"/>
      <c r="GVL51" s="192"/>
      <c r="GVM51" s="192"/>
      <c r="GVN51" s="192"/>
      <c r="GVO51" s="192"/>
      <c r="GVP51" s="192"/>
      <c r="GVQ51" s="192"/>
      <c r="GVR51" s="192"/>
      <c r="GVS51" s="192"/>
      <c r="GVT51" s="192"/>
      <c r="GVU51" s="192"/>
      <c r="GVV51" s="192"/>
      <c r="GVW51" s="192"/>
      <c r="GVX51" s="192"/>
      <c r="GVY51" s="192"/>
      <c r="GVZ51" s="192"/>
      <c r="GWA51" s="192"/>
      <c r="GWB51" s="192"/>
      <c r="GWC51" s="192"/>
      <c r="GWD51" s="192"/>
      <c r="GWE51" s="192"/>
      <c r="GWF51" s="192"/>
      <c r="GWG51" s="192"/>
      <c r="GWH51" s="192"/>
      <c r="GWI51" s="192"/>
      <c r="GWJ51" s="192"/>
      <c r="GWK51" s="192"/>
      <c r="GWL51" s="192"/>
      <c r="GWM51" s="192"/>
      <c r="GWN51" s="192"/>
      <c r="GWO51" s="192"/>
      <c r="GWP51" s="192"/>
      <c r="GWQ51" s="192"/>
      <c r="GWR51" s="192"/>
      <c r="GWS51" s="192"/>
      <c r="GWT51" s="192"/>
      <c r="GWU51" s="192"/>
      <c r="GWV51" s="192"/>
      <c r="GWW51" s="192"/>
      <c r="GWX51" s="192"/>
      <c r="GWY51" s="192"/>
      <c r="GWZ51" s="192"/>
      <c r="GXA51" s="192"/>
      <c r="GXB51" s="192"/>
      <c r="GXC51" s="192"/>
      <c r="GXD51" s="192"/>
      <c r="GXE51" s="192"/>
      <c r="GXF51" s="192"/>
      <c r="GXG51" s="192"/>
      <c r="GXH51" s="192"/>
      <c r="GXI51" s="192"/>
      <c r="GXJ51" s="192"/>
      <c r="GXK51" s="192"/>
      <c r="GXL51" s="192"/>
      <c r="GXM51" s="192"/>
      <c r="GXN51" s="192"/>
      <c r="GXO51" s="192"/>
      <c r="GXP51" s="192"/>
      <c r="GXQ51" s="192"/>
      <c r="GXR51" s="192"/>
      <c r="GXS51" s="192"/>
      <c r="GXT51" s="192"/>
      <c r="GXU51" s="192"/>
      <c r="GXV51" s="192"/>
      <c r="GXW51" s="192"/>
      <c r="GXX51" s="192"/>
      <c r="GXY51" s="192"/>
      <c r="GXZ51" s="192"/>
      <c r="GYA51" s="192"/>
      <c r="GYB51" s="192"/>
      <c r="GYC51" s="192"/>
      <c r="GYD51" s="192"/>
      <c r="GYE51" s="192"/>
      <c r="GYF51" s="192"/>
      <c r="GYG51" s="192"/>
      <c r="GYH51" s="192"/>
      <c r="GYI51" s="192"/>
      <c r="GYJ51" s="192"/>
      <c r="GYK51" s="192"/>
      <c r="GYL51" s="192"/>
      <c r="GYM51" s="192"/>
      <c r="GYN51" s="192"/>
      <c r="GYO51" s="192"/>
      <c r="GYP51" s="192"/>
      <c r="GYQ51" s="192"/>
      <c r="GYR51" s="192"/>
      <c r="GYS51" s="192"/>
      <c r="GYT51" s="192"/>
      <c r="GYU51" s="192"/>
      <c r="GYV51" s="192"/>
      <c r="GYW51" s="192"/>
      <c r="GYX51" s="192"/>
      <c r="GYY51" s="192"/>
      <c r="GYZ51" s="192"/>
      <c r="GZA51" s="192"/>
      <c r="GZB51" s="192"/>
      <c r="GZC51" s="192"/>
      <c r="GZD51" s="192"/>
      <c r="GZE51" s="192"/>
      <c r="GZF51" s="192"/>
      <c r="GZG51" s="192"/>
      <c r="GZH51" s="192"/>
      <c r="GZI51" s="192"/>
      <c r="GZJ51" s="192"/>
      <c r="GZK51" s="192"/>
      <c r="GZL51" s="192"/>
      <c r="GZM51" s="192"/>
      <c r="GZN51" s="192"/>
      <c r="GZO51" s="192"/>
      <c r="GZP51" s="192"/>
      <c r="GZQ51" s="192"/>
      <c r="GZR51" s="192"/>
      <c r="GZS51" s="192"/>
      <c r="GZT51" s="192"/>
      <c r="GZU51" s="192"/>
      <c r="GZV51" s="192"/>
      <c r="GZW51" s="192"/>
      <c r="GZX51" s="192"/>
      <c r="GZY51" s="192"/>
      <c r="GZZ51" s="192"/>
      <c r="HAA51" s="192"/>
      <c r="HAB51" s="192"/>
      <c r="HAC51" s="192"/>
      <c r="HAD51" s="192"/>
      <c r="HAE51" s="192"/>
      <c r="HAF51" s="192"/>
      <c r="HAG51" s="192"/>
      <c r="HAH51" s="192"/>
      <c r="HAI51" s="192"/>
      <c r="HAJ51" s="192"/>
      <c r="HAK51" s="192"/>
      <c r="HAL51" s="192"/>
      <c r="HAM51" s="192"/>
      <c r="HAN51" s="192"/>
      <c r="HAO51" s="192"/>
      <c r="HAP51" s="192"/>
      <c r="HAQ51" s="192"/>
      <c r="HAR51" s="192"/>
      <c r="HAS51" s="192"/>
      <c r="HAT51" s="192"/>
      <c r="HAU51" s="192"/>
      <c r="HAV51" s="192"/>
      <c r="HAW51" s="192"/>
      <c r="HAX51" s="192"/>
      <c r="HAY51" s="192"/>
      <c r="HAZ51" s="192"/>
      <c r="HBA51" s="192"/>
      <c r="HBB51" s="192"/>
      <c r="HBC51" s="192"/>
      <c r="HBD51" s="192"/>
      <c r="HBE51" s="192"/>
      <c r="HBF51" s="192"/>
      <c r="HBG51" s="192"/>
      <c r="HBH51" s="192"/>
      <c r="HBI51" s="192"/>
      <c r="HBJ51" s="192"/>
      <c r="HBK51" s="192"/>
      <c r="HBL51" s="192"/>
      <c r="HBM51" s="192"/>
      <c r="HBN51" s="192"/>
      <c r="HBO51" s="192"/>
      <c r="HBP51" s="192"/>
      <c r="HBQ51" s="192"/>
      <c r="HBR51" s="192"/>
      <c r="HBS51" s="192"/>
      <c r="HBT51" s="192"/>
      <c r="HBU51" s="192"/>
      <c r="HBV51" s="192"/>
      <c r="HBW51" s="192"/>
      <c r="HBX51" s="192"/>
      <c r="HBY51" s="192"/>
      <c r="HBZ51" s="192"/>
      <c r="HCA51" s="192"/>
      <c r="HCB51" s="192"/>
      <c r="HCC51" s="192"/>
      <c r="HCD51" s="192"/>
      <c r="HCE51" s="192"/>
      <c r="HCF51" s="192"/>
      <c r="HCG51" s="192"/>
      <c r="HCH51" s="192"/>
      <c r="HCI51" s="192"/>
      <c r="HCJ51" s="192"/>
      <c r="HCK51" s="192"/>
      <c r="HCL51" s="192"/>
      <c r="HCM51" s="192"/>
      <c r="HCN51" s="192"/>
      <c r="HCO51" s="192"/>
      <c r="HCP51" s="192"/>
      <c r="HCQ51" s="192"/>
      <c r="HCR51" s="192"/>
      <c r="HCS51" s="192"/>
      <c r="HCT51" s="192"/>
      <c r="HCU51" s="192"/>
      <c r="HCV51" s="192"/>
      <c r="HCW51" s="192"/>
      <c r="HCX51" s="192"/>
      <c r="HCY51" s="192"/>
      <c r="HCZ51" s="192"/>
      <c r="HDA51" s="192"/>
      <c r="HDB51" s="192"/>
      <c r="HDC51" s="192"/>
      <c r="HDD51" s="192"/>
      <c r="HDE51" s="192"/>
      <c r="HDF51" s="192"/>
      <c r="HDG51" s="192"/>
      <c r="HDH51" s="192"/>
      <c r="HDI51" s="192"/>
      <c r="HDJ51" s="192"/>
      <c r="HDK51" s="192"/>
      <c r="HDL51" s="192"/>
      <c r="HDM51" s="192"/>
      <c r="HDN51" s="192"/>
      <c r="HDO51" s="192"/>
      <c r="HDP51" s="192"/>
      <c r="HDQ51" s="192"/>
      <c r="HDR51" s="192"/>
      <c r="HDS51" s="192"/>
      <c r="HDT51" s="192"/>
      <c r="HDU51" s="192"/>
      <c r="HDV51" s="192"/>
      <c r="HDW51" s="192"/>
      <c r="HDX51" s="192"/>
      <c r="HDY51" s="192"/>
      <c r="HDZ51" s="192"/>
      <c r="HEA51" s="192"/>
      <c r="HEB51" s="192"/>
      <c r="HEC51" s="192"/>
      <c r="HED51" s="192"/>
      <c r="HEE51" s="192"/>
      <c r="HEF51" s="192"/>
      <c r="HEG51" s="192"/>
      <c r="HEH51" s="192"/>
      <c r="HEI51" s="192"/>
      <c r="HEJ51" s="192"/>
      <c r="HEK51" s="192"/>
      <c r="HEL51" s="192"/>
      <c r="HEM51" s="192"/>
      <c r="HEN51" s="192"/>
      <c r="HEO51" s="192"/>
      <c r="HEP51" s="192"/>
      <c r="HEQ51" s="192"/>
      <c r="HER51" s="192"/>
      <c r="HES51" s="192"/>
      <c r="HET51" s="192"/>
      <c r="HEU51" s="192"/>
      <c r="HEV51" s="192"/>
      <c r="HEW51" s="192"/>
      <c r="HEX51" s="192"/>
      <c r="HEY51" s="192"/>
      <c r="HEZ51" s="192"/>
      <c r="HFA51" s="192"/>
      <c r="HFB51" s="192"/>
      <c r="HFC51" s="192"/>
      <c r="HFD51" s="192"/>
      <c r="HFE51" s="192"/>
      <c r="HFF51" s="192"/>
      <c r="HFG51" s="192"/>
      <c r="HFH51" s="192"/>
      <c r="HFI51" s="192"/>
      <c r="HFJ51" s="192"/>
      <c r="HFK51" s="192"/>
      <c r="HFL51" s="192"/>
      <c r="HFM51" s="192"/>
      <c r="HFN51" s="192"/>
      <c r="HFO51" s="192"/>
      <c r="HFP51" s="192"/>
      <c r="HFQ51" s="192"/>
      <c r="HFR51" s="192"/>
      <c r="HFS51" s="192"/>
      <c r="HFT51" s="192"/>
      <c r="HFU51" s="192"/>
      <c r="HFV51" s="192"/>
      <c r="HFW51" s="192"/>
      <c r="HFX51" s="192"/>
      <c r="HFY51" s="192"/>
      <c r="HFZ51" s="192"/>
      <c r="HGA51" s="192"/>
      <c r="HGB51" s="192"/>
      <c r="HGC51" s="192"/>
      <c r="HGD51" s="192"/>
      <c r="HGE51" s="192"/>
      <c r="HGF51" s="192"/>
      <c r="HGG51" s="192"/>
      <c r="HGH51" s="192"/>
      <c r="HGI51" s="192"/>
      <c r="HGJ51" s="192"/>
      <c r="HGK51" s="192"/>
      <c r="HGL51" s="192"/>
      <c r="HGM51" s="192"/>
      <c r="HGN51" s="192"/>
      <c r="HGO51" s="192"/>
      <c r="HGP51" s="192"/>
      <c r="HGQ51" s="192"/>
      <c r="HGR51" s="192"/>
      <c r="HGS51" s="192"/>
      <c r="HGT51" s="192"/>
      <c r="HGU51" s="192"/>
      <c r="HGV51" s="192"/>
      <c r="HGW51" s="192"/>
      <c r="HGX51" s="192"/>
      <c r="HGY51" s="192"/>
      <c r="HGZ51" s="192"/>
      <c r="HHA51" s="192"/>
      <c r="HHB51" s="192"/>
      <c r="HHC51" s="192"/>
      <c r="HHD51" s="192"/>
      <c r="HHE51" s="192"/>
      <c r="HHF51" s="192"/>
      <c r="HHG51" s="192"/>
      <c r="HHH51" s="192"/>
      <c r="HHI51" s="192"/>
      <c r="HHJ51" s="192"/>
      <c r="HHK51" s="192"/>
      <c r="HHL51" s="192"/>
      <c r="HHM51" s="192"/>
      <c r="HHN51" s="192"/>
      <c r="HHO51" s="192"/>
      <c r="HHP51" s="192"/>
      <c r="HHQ51" s="192"/>
      <c r="HHR51" s="192"/>
      <c r="HHS51" s="192"/>
      <c r="HHT51" s="192"/>
      <c r="HHU51" s="192"/>
      <c r="HHV51" s="192"/>
      <c r="HHW51" s="192"/>
      <c r="HHX51" s="192"/>
      <c r="HHY51" s="192"/>
      <c r="HHZ51" s="192"/>
      <c r="HIA51" s="192"/>
      <c r="HIB51" s="192"/>
      <c r="HIC51" s="192"/>
      <c r="HID51" s="192"/>
      <c r="HIE51" s="192"/>
      <c r="HIF51" s="192"/>
      <c r="HIG51" s="192"/>
      <c r="HIH51" s="192"/>
      <c r="HII51" s="192"/>
      <c r="HIJ51" s="192"/>
      <c r="HIK51" s="192"/>
      <c r="HIL51" s="192"/>
      <c r="HIM51" s="192"/>
      <c r="HIN51" s="192"/>
      <c r="HIO51" s="192"/>
      <c r="HIP51" s="192"/>
      <c r="HIQ51" s="192"/>
      <c r="HIR51" s="192"/>
      <c r="HIS51" s="192"/>
      <c r="HIT51" s="192"/>
      <c r="HIU51" s="192"/>
      <c r="HIV51" s="192"/>
      <c r="HIW51" s="192"/>
      <c r="HIX51" s="192"/>
      <c r="HIY51" s="192"/>
      <c r="HIZ51" s="192"/>
      <c r="HJA51" s="192"/>
      <c r="HJB51" s="192"/>
      <c r="HJC51" s="192"/>
      <c r="HJD51" s="192"/>
      <c r="HJE51" s="192"/>
      <c r="HJF51" s="192"/>
      <c r="HJG51" s="192"/>
      <c r="HJH51" s="192"/>
      <c r="HJI51" s="192"/>
      <c r="HJJ51" s="192"/>
      <c r="HJK51" s="192"/>
      <c r="HJL51" s="192"/>
      <c r="HJM51" s="192"/>
      <c r="HJN51" s="192"/>
      <c r="HJO51" s="192"/>
      <c r="HJP51" s="192"/>
      <c r="HJQ51" s="192"/>
      <c r="HJR51" s="192"/>
      <c r="HJS51" s="192"/>
      <c r="HJT51" s="192"/>
      <c r="HJU51" s="192"/>
      <c r="HJV51" s="192"/>
      <c r="HJW51" s="192"/>
      <c r="HJX51" s="192"/>
      <c r="HJY51" s="192"/>
      <c r="HJZ51" s="192"/>
      <c r="HKA51" s="192"/>
      <c r="HKB51" s="192"/>
      <c r="HKC51" s="192"/>
      <c r="HKD51" s="192"/>
      <c r="HKE51" s="192"/>
      <c r="HKF51" s="192"/>
      <c r="HKG51" s="192"/>
      <c r="HKH51" s="192"/>
      <c r="HKI51" s="192"/>
      <c r="HKJ51" s="192"/>
      <c r="HKK51" s="192"/>
      <c r="HKL51" s="192"/>
      <c r="HKM51" s="192"/>
      <c r="HKN51" s="192"/>
      <c r="HKO51" s="192"/>
      <c r="HKP51" s="192"/>
      <c r="HKQ51" s="192"/>
      <c r="HKR51" s="192"/>
      <c r="HKS51" s="192"/>
      <c r="HKT51" s="192"/>
      <c r="HKU51" s="192"/>
      <c r="HKV51" s="192"/>
      <c r="HKW51" s="192"/>
      <c r="HKX51" s="192"/>
      <c r="HKY51" s="192"/>
      <c r="HKZ51" s="192"/>
      <c r="HLA51" s="192"/>
      <c r="HLB51" s="192"/>
      <c r="HLC51" s="192"/>
      <c r="HLD51" s="192"/>
      <c r="HLE51" s="192"/>
      <c r="HLF51" s="192"/>
      <c r="HLG51" s="192"/>
      <c r="HLH51" s="192"/>
      <c r="HLI51" s="192"/>
      <c r="HLJ51" s="192"/>
      <c r="HLK51" s="192"/>
      <c r="HLL51" s="192"/>
      <c r="HLM51" s="192"/>
      <c r="HLN51" s="192"/>
      <c r="HLO51" s="192"/>
      <c r="HLP51" s="192"/>
      <c r="HLQ51" s="192"/>
      <c r="HLR51" s="192"/>
      <c r="HLS51" s="192"/>
      <c r="HLT51" s="192"/>
      <c r="HLU51" s="192"/>
      <c r="HLV51" s="192"/>
      <c r="HLW51" s="192"/>
      <c r="HLX51" s="192"/>
      <c r="HLY51" s="192"/>
      <c r="HLZ51" s="192"/>
      <c r="HMA51" s="192"/>
      <c r="HMB51" s="192"/>
      <c r="HMC51" s="192"/>
      <c r="HMD51" s="192"/>
      <c r="HME51" s="192"/>
      <c r="HMF51" s="192"/>
      <c r="HMG51" s="192"/>
      <c r="HMH51" s="192"/>
      <c r="HMI51" s="192"/>
      <c r="HMJ51" s="192"/>
      <c r="HMK51" s="192"/>
      <c r="HML51" s="192"/>
      <c r="HMM51" s="192"/>
      <c r="HMN51" s="192"/>
      <c r="HMO51" s="192"/>
      <c r="HMP51" s="192"/>
      <c r="HMQ51" s="192"/>
      <c r="HMR51" s="192"/>
      <c r="HMS51" s="192"/>
      <c r="HMT51" s="192"/>
      <c r="HMU51" s="192"/>
      <c r="HMV51" s="192"/>
      <c r="HMW51" s="192"/>
      <c r="HMX51" s="192"/>
      <c r="HMY51" s="192"/>
      <c r="HMZ51" s="192"/>
      <c r="HNA51" s="192"/>
      <c r="HNB51" s="192"/>
      <c r="HNC51" s="192"/>
      <c r="HND51" s="192"/>
      <c r="HNE51" s="192"/>
      <c r="HNF51" s="192"/>
      <c r="HNG51" s="192"/>
      <c r="HNH51" s="192"/>
      <c r="HNI51" s="192"/>
      <c r="HNJ51" s="192"/>
      <c r="HNK51" s="192"/>
      <c r="HNL51" s="192"/>
      <c r="HNM51" s="192"/>
      <c r="HNN51" s="192"/>
      <c r="HNO51" s="192"/>
      <c r="HNP51" s="192"/>
      <c r="HNQ51" s="192"/>
      <c r="HNR51" s="192"/>
      <c r="HNS51" s="192"/>
      <c r="HNT51" s="192"/>
      <c r="HNU51" s="192"/>
      <c r="HNV51" s="192"/>
      <c r="HNW51" s="192"/>
      <c r="HNX51" s="192"/>
      <c r="HNY51" s="192"/>
      <c r="HNZ51" s="192"/>
      <c r="HOA51" s="192"/>
      <c r="HOB51" s="192"/>
      <c r="HOC51" s="192"/>
      <c r="HOD51" s="192"/>
      <c r="HOE51" s="192"/>
      <c r="HOF51" s="192"/>
      <c r="HOG51" s="192"/>
      <c r="HOH51" s="192"/>
      <c r="HOI51" s="192"/>
      <c r="HOJ51" s="192"/>
      <c r="HOK51" s="192"/>
      <c r="HOL51" s="192"/>
      <c r="HOM51" s="192"/>
      <c r="HON51" s="192"/>
      <c r="HOO51" s="192"/>
      <c r="HOP51" s="192"/>
      <c r="HOQ51" s="192"/>
      <c r="HOR51" s="192"/>
      <c r="HOS51" s="192"/>
      <c r="HOT51" s="192"/>
      <c r="HOU51" s="192"/>
      <c r="HOV51" s="192"/>
      <c r="HOW51" s="192"/>
      <c r="HOX51" s="192"/>
      <c r="HOY51" s="192"/>
      <c r="HOZ51" s="192"/>
      <c r="HPA51" s="192"/>
      <c r="HPB51" s="192"/>
      <c r="HPC51" s="192"/>
      <c r="HPD51" s="192"/>
      <c r="HPE51" s="192"/>
      <c r="HPF51" s="192"/>
      <c r="HPG51" s="192"/>
      <c r="HPH51" s="192"/>
      <c r="HPI51" s="192"/>
      <c r="HPJ51" s="192"/>
      <c r="HPK51" s="192"/>
      <c r="HPL51" s="192"/>
      <c r="HPM51" s="192"/>
      <c r="HPN51" s="192"/>
      <c r="HPO51" s="192"/>
      <c r="HPP51" s="192"/>
      <c r="HPQ51" s="192"/>
      <c r="HPR51" s="192"/>
      <c r="HPS51" s="192"/>
      <c r="HPT51" s="192"/>
      <c r="HPU51" s="192"/>
      <c r="HPV51" s="192"/>
      <c r="HPW51" s="192"/>
      <c r="HPX51" s="192"/>
      <c r="HPY51" s="192"/>
      <c r="HPZ51" s="192"/>
      <c r="HQA51" s="192"/>
      <c r="HQB51" s="192"/>
      <c r="HQC51" s="192"/>
      <c r="HQD51" s="192"/>
      <c r="HQE51" s="192"/>
      <c r="HQF51" s="192"/>
      <c r="HQG51" s="192"/>
      <c r="HQH51" s="192"/>
      <c r="HQI51" s="192"/>
      <c r="HQJ51" s="192"/>
      <c r="HQK51" s="192"/>
      <c r="HQL51" s="192"/>
      <c r="HQM51" s="192"/>
      <c r="HQN51" s="192"/>
      <c r="HQO51" s="192"/>
      <c r="HQP51" s="192"/>
      <c r="HQQ51" s="192"/>
      <c r="HQR51" s="192"/>
      <c r="HQS51" s="192"/>
      <c r="HQT51" s="192"/>
      <c r="HQU51" s="192"/>
      <c r="HQV51" s="192"/>
      <c r="HQW51" s="192"/>
      <c r="HQX51" s="192"/>
      <c r="HQY51" s="192"/>
      <c r="HQZ51" s="192"/>
      <c r="HRA51" s="192"/>
      <c r="HRB51" s="192"/>
      <c r="HRC51" s="192"/>
      <c r="HRD51" s="192"/>
      <c r="HRE51" s="192"/>
      <c r="HRF51" s="192"/>
      <c r="HRG51" s="192"/>
      <c r="HRH51" s="192"/>
      <c r="HRI51" s="192"/>
      <c r="HRJ51" s="192"/>
      <c r="HRK51" s="192"/>
      <c r="HRL51" s="192"/>
      <c r="HRM51" s="192"/>
      <c r="HRN51" s="192"/>
      <c r="HRO51" s="192"/>
      <c r="HRP51" s="192"/>
      <c r="HRQ51" s="192"/>
      <c r="HRR51" s="192"/>
      <c r="HRS51" s="192"/>
      <c r="HRT51" s="192"/>
      <c r="HRU51" s="192"/>
      <c r="HRV51" s="192"/>
      <c r="HRW51" s="192"/>
      <c r="HRX51" s="192"/>
      <c r="HRY51" s="192"/>
      <c r="HRZ51" s="192"/>
      <c r="HSA51" s="192"/>
      <c r="HSB51" s="192"/>
      <c r="HSC51" s="192"/>
      <c r="HSD51" s="192"/>
      <c r="HSE51" s="192"/>
      <c r="HSF51" s="192"/>
      <c r="HSG51" s="192"/>
      <c r="HSH51" s="192"/>
      <c r="HSI51" s="192"/>
      <c r="HSJ51" s="192"/>
      <c r="HSK51" s="192"/>
      <c r="HSL51" s="192"/>
      <c r="HSM51" s="192"/>
      <c r="HSN51" s="192"/>
      <c r="HSO51" s="192"/>
      <c r="HSP51" s="192"/>
      <c r="HSQ51" s="192"/>
      <c r="HSR51" s="192"/>
      <c r="HSS51" s="192"/>
      <c r="HST51" s="192"/>
      <c r="HSU51" s="192"/>
      <c r="HSV51" s="192"/>
      <c r="HSW51" s="192"/>
      <c r="HSX51" s="192"/>
      <c r="HSY51" s="192"/>
      <c r="HSZ51" s="192"/>
      <c r="HTA51" s="192"/>
      <c r="HTB51" s="192"/>
      <c r="HTC51" s="192"/>
      <c r="HTD51" s="192"/>
      <c r="HTE51" s="192"/>
      <c r="HTF51" s="192"/>
      <c r="HTG51" s="192"/>
      <c r="HTH51" s="192"/>
      <c r="HTI51" s="192"/>
      <c r="HTJ51" s="192"/>
      <c r="HTK51" s="192"/>
      <c r="HTL51" s="192"/>
      <c r="HTM51" s="192"/>
      <c r="HTN51" s="192"/>
      <c r="HTO51" s="192"/>
      <c r="HTP51" s="192"/>
      <c r="HTQ51" s="192"/>
      <c r="HTR51" s="192"/>
      <c r="HTS51" s="192"/>
      <c r="HTT51" s="192"/>
      <c r="HTU51" s="192"/>
      <c r="HTV51" s="192"/>
      <c r="HTW51" s="192"/>
      <c r="HTX51" s="192"/>
      <c r="HTY51" s="192"/>
      <c r="HTZ51" s="192"/>
      <c r="HUA51" s="192"/>
      <c r="HUB51" s="192"/>
      <c r="HUC51" s="192"/>
      <c r="HUD51" s="192"/>
      <c r="HUE51" s="192"/>
      <c r="HUF51" s="192"/>
      <c r="HUG51" s="192"/>
      <c r="HUH51" s="192"/>
      <c r="HUI51" s="192"/>
      <c r="HUJ51" s="192"/>
      <c r="HUK51" s="192"/>
      <c r="HUL51" s="192"/>
      <c r="HUM51" s="192"/>
      <c r="HUN51" s="192"/>
      <c r="HUO51" s="192"/>
      <c r="HUP51" s="192"/>
      <c r="HUQ51" s="192"/>
      <c r="HUR51" s="192"/>
      <c r="HUS51" s="192"/>
      <c r="HUT51" s="192"/>
      <c r="HUU51" s="192"/>
      <c r="HUV51" s="192"/>
      <c r="HUW51" s="192"/>
      <c r="HUX51" s="192"/>
      <c r="HUY51" s="192"/>
      <c r="HUZ51" s="192"/>
      <c r="HVA51" s="192"/>
      <c r="HVB51" s="192"/>
      <c r="HVC51" s="192"/>
      <c r="HVD51" s="192"/>
      <c r="HVE51" s="192"/>
      <c r="HVF51" s="192"/>
      <c r="HVG51" s="192"/>
      <c r="HVH51" s="192"/>
      <c r="HVI51" s="192"/>
      <c r="HVJ51" s="192"/>
      <c r="HVK51" s="192"/>
      <c r="HVL51" s="192"/>
      <c r="HVM51" s="192"/>
      <c r="HVN51" s="192"/>
      <c r="HVO51" s="192"/>
      <c r="HVP51" s="192"/>
      <c r="HVQ51" s="192"/>
      <c r="HVR51" s="192"/>
      <c r="HVS51" s="192"/>
      <c r="HVT51" s="192"/>
      <c r="HVU51" s="192"/>
      <c r="HVV51" s="192"/>
      <c r="HVW51" s="192"/>
      <c r="HVX51" s="192"/>
      <c r="HVY51" s="192"/>
      <c r="HVZ51" s="192"/>
      <c r="HWA51" s="192"/>
      <c r="HWB51" s="192"/>
      <c r="HWC51" s="192"/>
      <c r="HWD51" s="192"/>
      <c r="HWE51" s="192"/>
      <c r="HWF51" s="192"/>
      <c r="HWG51" s="192"/>
      <c r="HWH51" s="192"/>
      <c r="HWI51" s="192"/>
      <c r="HWJ51" s="192"/>
      <c r="HWK51" s="192"/>
      <c r="HWL51" s="192"/>
      <c r="HWM51" s="192"/>
      <c r="HWN51" s="192"/>
      <c r="HWO51" s="192"/>
      <c r="HWP51" s="192"/>
      <c r="HWQ51" s="192"/>
      <c r="HWR51" s="192"/>
      <c r="HWS51" s="192"/>
      <c r="HWT51" s="192"/>
      <c r="HWU51" s="192"/>
      <c r="HWV51" s="192"/>
      <c r="HWW51" s="192"/>
      <c r="HWX51" s="192"/>
      <c r="HWY51" s="192"/>
      <c r="HWZ51" s="192"/>
      <c r="HXA51" s="192"/>
      <c r="HXB51" s="192"/>
      <c r="HXC51" s="192"/>
      <c r="HXD51" s="192"/>
      <c r="HXE51" s="192"/>
      <c r="HXF51" s="192"/>
      <c r="HXG51" s="192"/>
      <c r="HXH51" s="192"/>
      <c r="HXI51" s="192"/>
      <c r="HXJ51" s="192"/>
      <c r="HXK51" s="192"/>
      <c r="HXL51" s="192"/>
      <c r="HXM51" s="192"/>
      <c r="HXN51" s="192"/>
      <c r="HXO51" s="192"/>
      <c r="HXP51" s="192"/>
      <c r="HXQ51" s="192"/>
      <c r="HXR51" s="192"/>
      <c r="HXS51" s="192"/>
      <c r="HXT51" s="192"/>
      <c r="HXU51" s="192"/>
      <c r="HXV51" s="192"/>
      <c r="HXW51" s="192"/>
      <c r="HXX51" s="192"/>
      <c r="HXY51" s="192"/>
      <c r="HXZ51" s="192"/>
      <c r="HYA51" s="192"/>
      <c r="HYB51" s="192"/>
      <c r="HYC51" s="192"/>
      <c r="HYD51" s="192"/>
      <c r="HYE51" s="192"/>
      <c r="HYF51" s="192"/>
      <c r="HYG51" s="192"/>
      <c r="HYH51" s="192"/>
      <c r="HYI51" s="192"/>
      <c r="HYJ51" s="192"/>
      <c r="HYK51" s="192"/>
      <c r="HYL51" s="192"/>
      <c r="HYM51" s="192"/>
      <c r="HYN51" s="192"/>
      <c r="HYO51" s="192"/>
      <c r="HYP51" s="192"/>
      <c r="HYQ51" s="192"/>
      <c r="HYR51" s="192"/>
      <c r="HYS51" s="192"/>
      <c r="HYT51" s="192"/>
      <c r="HYU51" s="192"/>
      <c r="HYV51" s="192"/>
      <c r="HYW51" s="192"/>
      <c r="HYX51" s="192"/>
      <c r="HYY51" s="192"/>
      <c r="HYZ51" s="192"/>
      <c r="HZA51" s="192"/>
      <c r="HZB51" s="192"/>
      <c r="HZC51" s="192"/>
      <c r="HZD51" s="192"/>
      <c r="HZE51" s="192"/>
      <c r="HZF51" s="192"/>
      <c r="HZG51" s="192"/>
      <c r="HZH51" s="192"/>
      <c r="HZI51" s="192"/>
      <c r="HZJ51" s="192"/>
      <c r="HZK51" s="192"/>
      <c r="HZL51" s="192"/>
      <c r="HZM51" s="192"/>
      <c r="HZN51" s="192"/>
      <c r="HZO51" s="192"/>
      <c r="HZP51" s="192"/>
      <c r="HZQ51" s="192"/>
      <c r="HZR51" s="192"/>
      <c r="HZS51" s="192"/>
      <c r="HZT51" s="192"/>
      <c r="HZU51" s="192"/>
      <c r="HZV51" s="192"/>
      <c r="HZW51" s="192"/>
      <c r="HZX51" s="192"/>
      <c r="HZY51" s="192"/>
      <c r="HZZ51" s="192"/>
      <c r="IAA51" s="192"/>
      <c r="IAB51" s="192"/>
      <c r="IAC51" s="192"/>
      <c r="IAD51" s="192"/>
      <c r="IAE51" s="192"/>
      <c r="IAF51" s="192"/>
      <c r="IAG51" s="192"/>
      <c r="IAH51" s="192"/>
      <c r="IAI51" s="192"/>
      <c r="IAJ51" s="192"/>
      <c r="IAK51" s="192"/>
      <c r="IAL51" s="192"/>
      <c r="IAM51" s="192"/>
      <c r="IAN51" s="192"/>
      <c r="IAO51" s="192"/>
      <c r="IAP51" s="192"/>
      <c r="IAQ51" s="192"/>
      <c r="IAR51" s="192"/>
      <c r="IAS51" s="192"/>
      <c r="IAT51" s="192"/>
      <c r="IAU51" s="192"/>
      <c r="IAV51" s="192"/>
      <c r="IAW51" s="192"/>
      <c r="IAX51" s="192"/>
      <c r="IAY51" s="192"/>
      <c r="IAZ51" s="192"/>
      <c r="IBA51" s="192"/>
      <c r="IBB51" s="192"/>
      <c r="IBC51" s="192"/>
      <c r="IBD51" s="192"/>
      <c r="IBE51" s="192"/>
      <c r="IBF51" s="192"/>
      <c r="IBG51" s="192"/>
      <c r="IBH51" s="192"/>
      <c r="IBI51" s="192"/>
      <c r="IBJ51" s="192"/>
      <c r="IBK51" s="192"/>
      <c r="IBL51" s="192"/>
      <c r="IBM51" s="192"/>
      <c r="IBN51" s="192"/>
      <c r="IBO51" s="192"/>
      <c r="IBP51" s="192"/>
      <c r="IBQ51" s="192"/>
      <c r="IBR51" s="192"/>
      <c r="IBS51" s="192"/>
      <c r="IBT51" s="192"/>
      <c r="IBU51" s="192"/>
      <c r="IBV51" s="192"/>
      <c r="IBW51" s="192"/>
      <c r="IBX51" s="192"/>
      <c r="IBY51" s="192"/>
      <c r="IBZ51" s="192"/>
      <c r="ICA51" s="192"/>
      <c r="ICB51" s="192"/>
      <c r="ICC51" s="192"/>
      <c r="ICD51" s="192"/>
      <c r="ICE51" s="192"/>
      <c r="ICF51" s="192"/>
      <c r="ICG51" s="192"/>
      <c r="ICH51" s="192"/>
      <c r="ICI51" s="192"/>
      <c r="ICJ51" s="192"/>
      <c r="ICK51" s="192"/>
      <c r="ICL51" s="192"/>
      <c r="ICM51" s="192"/>
      <c r="ICN51" s="192"/>
      <c r="ICO51" s="192"/>
      <c r="ICP51" s="192"/>
      <c r="ICQ51" s="192"/>
      <c r="ICR51" s="192"/>
      <c r="ICS51" s="192"/>
      <c r="ICT51" s="192"/>
      <c r="ICU51" s="192"/>
      <c r="ICV51" s="192"/>
      <c r="ICW51" s="192"/>
      <c r="ICX51" s="192"/>
      <c r="ICY51" s="192"/>
      <c r="ICZ51" s="192"/>
      <c r="IDA51" s="192"/>
      <c r="IDB51" s="192"/>
      <c r="IDC51" s="192"/>
      <c r="IDD51" s="192"/>
      <c r="IDE51" s="192"/>
      <c r="IDF51" s="192"/>
      <c r="IDG51" s="192"/>
      <c r="IDH51" s="192"/>
      <c r="IDI51" s="192"/>
      <c r="IDJ51" s="192"/>
      <c r="IDK51" s="192"/>
      <c r="IDL51" s="192"/>
      <c r="IDM51" s="192"/>
      <c r="IDN51" s="192"/>
      <c r="IDO51" s="192"/>
      <c r="IDP51" s="192"/>
      <c r="IDQ51" s="192"/>
      <c r="IDR51" s="192"/>
      <c r="IDS51" s="192"/>
      <c r="IDT51" s="192"/>
      <c r="IDU51" s="192"/>
      <c r="IDV51" s="192"/>
      <c r="IDW51" s="192"/>
      <c r="IDX51" s="192"/>
      <c r="IDY51" s="192"/>
      <c r="IDZ51" s="192"/>
      <c r="IEA51" s="192"/>
      <c r="IEB51" s="192"/>
      <c r="IEC51" s="192"/>
      <c r="IED51" s="192"/>
      <c r="IEE51" s="192"/>
      <c r="IEF51" s="192"/>
      <c r="IEG51" s="192"/>
      <c r="IEH51" s="192"/>
      <c r="IEI51" s="192"/>
      <c r="IEJ51" s="192"/>
      <c r="IEK51" s="192"/>
      <c r="IEL51" s="192"/>
      <c r="IEM51" s="192"/>
      <c r="IEN51" s="192"/>
      <c r="IEO51" s="192"/>
      <c r="IEP51" s="192"/>
      <c r="IEQ51" s="192"/>
      <c r="IER51" s="192"/>
      <c r="IES51" s="192"/>
      <c r="IET51" s="192"/>
      <c r="IEU51" s="192"/>
      <c r="IEV51" s="192"/>
      <c r="IEW51" s="192"/>
      <c r="IEX51" s="192"/>
      <c r="IEY51" s="192"/>
      <c r="IEZ51" s="192"/>
      <c r="IFA51" s="192"/>
      <c r="IFB51" s="192"/>
      <c r="IFC51" s="192"/>
      <c r="IFD51" s="192"/>
      <c r="IFE51" s="192"/>
      <c r="IFF51" s="192"/>
      <c r="IFG51" s="192"/>
      <c r="IFH51" s="192"/>
      <c r="IFI51" s="192"/>
      <c r="IFJ51" s="192"/>
      <c r="IFK51" s="192"/>
      <c r="IFL51" s="192"/>
      <c r="IFM51" s="192"/>
      <c r="IFN51" s="192"/>
      <c r="IFO51" s="192"/>
      <c r="IFP51" s="192"/>
      <c r="IFQ51" s="192"/>
      <c r="IFR51" s="192"/>
      <c r="IFS51" s="192"/>
      <c r="IFT51" s="192"/>
      <c r="IFU51" s="192"/>
      <c r="IFV51" s="192"/>
      <c r="IFW51" s="192"/>
      <c r="IFX51" s="192"/>
      <c r="IFY51" s="192"/>
      <c r="IFZ51" s="192"/>
      <c r="IGA51" s="192"/>
      <c r="IGB51" s="192"/>
      <c r="IGC51" s="192"/>
      <c r="IGD51" s="192"/>
      <c r="IGE51" s="192"/>
      <c r="IGF51" s="192"/>
      <c r="IGG51" s="192"/>
      <c r="IGH51" s="192"/>
      <c r="IGI51" s="192"/>
      <c r="IGJ51" s="192"/>
      <c r="IGK51" s="192"/>
      <c r="IGL51" s="192"/>
      <c r="IGM51" s="192"/>
      <c r="IGN51" s="192"/>
      <c r="IGO51" s="192"/>
      <c r="IGP51" s="192"/>
      <c r="IGQ51" s="192"/>
      <c r="IGR51" s="192"/>
      <c r="IGS51" s="192"/>
      <c r="IGT51" s="192"/>
      <c r="IGU51" s="192"/>
      <c r="IGV51" s="192"/>
      <c r="IGW51" s="192"/>
      <c r="IGX51" s="192"/>
      <c r="IGY51" s="192"/>
      <c r="IGZ51" s="192"/>
      <c r="IHA51" s="192"/>
      <c r="IHB51" s="192"/>
      <c r="IHC51" s="192"/>
      <c r="IHD51" s="192"/>
      <c r="IHE51" s="192"/>
      <c r="IHF51" s="192"/>
      <c r="IHG51" s="192"/>
      <c r="IHH51" s="192"/>
      <c r="IHI51" s="192"/>
      <c r="IHJ51" s="192"/>
      <c r="IHK51" s="192"/>
      <c r="IHL51" s="192"/>
      <c r="IHM51" s="192"/>
      <c r="IHN51" s="192"/>
      <c r="IHO51" s="192"/>
      <c r="IHP51" s="192"/>
      <c r="IHQ51" s="192"/>
      <c r="IHR51" s="192"/>
      <c r="IHS51" s="192"/>
      <c r="IHT51" s="192"/>
      <c r="IHU51" s="192"/>
      <c r="IHV51" s="192"/>
      <c r="IHW51" s="192"/>
      <c r="IHX51" s="192"/>
      <c r="IHY51" s="192"/>
      <c r="IHZ51" s="192"/>
      <c r="IIA51" s="192"/>
      <c r="IIB51" s="192"/>
      <c r="IIC51" s="192"/>
      <c r="IID51" s="192"/>
      <c r="IIE51" s="192"/>
      <c r="IIF51" s="192"/>
      <c r="IIG51" s="192"/>
      <c r="IIH51" s="192"/>
      <c r="III51" s="192"/>
      <c r="IIJ51" s="192"/>
      <c r="IIK51" s="192"/>
      <c r="IIL51" s="192"/>
      <c r="IIM51" s="192"/>
      <c r="IIN51" s="192"/>
      <c r="IIO51" s="192"/>
      <c r="IIP51" s="192"/>
      <c r="IIQ51" s="192"/>
      <c r="IIR51" s="192"/>
      <c r="IIS51" s="192"/>
      <c r="IIT51" s="192"/>
      <c r="IIU51" s="192"/>
      <c r="IIV51" s="192"/>
      <c r="IIW51" s="192"/>
      <c r="IIX51" s="192"/>
      <c r="IIY51" s="192"/>
      <c r="IIZ51" s="192"/>
      <c r="IJA51" s="192"/>
      <c r="IJB51" s="192"/>
      <c r="IJC51" s="192"/>
      <c r="IJD51" s="192"/>
      <c r="IJE51" s="192"/>
      <c r="IJF51" s="192"/>
      <c r="IJG51" s="192"/>
      <c r="IJH51" s="192"/>
      <c r="IJI51" s="192"/>
      <c r="IJJ51" s="192"/>
      <c r="IJK51" s="192"/>
      <c r="IJL51" s="192"/>
      <c r="IJM51" s="192"/>
      <c r="IJN51" s="192"/>
      <c r="IJO51" s="192"/>
      <c r="IJP51" s="192"/>
      <c r="IJQ51" s="192"/>
      <c r="IJR51" s="192"/>
      <c r="IJS51" s="192"/>
      <c r="IJT51" s="192"/>
      <c r="IJU51" s="192"/>
      <c r="IJV51" s="192"/>
      <c r="IJW51" s="192"/>
      <c r="IJX51" s="192"/>
      <c r="IJY51" s="192"/>
      <c r="IJZ51" s="192"/>
      <c r="IKA51" s="192"/>
      <c r="IKB51" s="192"/>
      <c r="IKC51" s="192"/>
      <c r="IKD51" s="192"/>
      <c r="IKE51" s="192"/>
      <c r="IKF51" s="192"/>
      <c r="IKG51" s="192"/>
      <c r="IKH51" s="192"/>
      <c r="IKI51" s="192"/>
      <c r="IKJ51" s="192"/>
      <c r="IKK51" s="192"/>
      <c r="IKL51" s="192"/>
      <c r="IKM51" s="192"/>
      <c r="IKN51" s="192"/>
      <c r="IKO51" s="192"/>
      <c r="IKP51" s="192"/>
      <c r="IKQ51" s="192"/>
      <c r="IKR51" s="192"/>
      <c r="IKS51" s="192"/>
      <c r="IKT51" s="192"/>
      <c r="IKU51" s="192"/>
      <c r="IKV51" s="192"/>
      <c r="IKW51" s="192"/>
      <c r="IKX51" s="192"/>
      <c r="IKY51" s="192"/>
      <c r="IKZ51" s="192"/>
      <c r="ILA51" s="192"/>
      <c r="ILB51" s="192"/>
      <c r="ILC51" s="192"/>
      <c r="ILD51" s="192"/>
      <c r="ILE51" s="192"/>
      <c r="ILF51" s="192"/>
      <c r="ILG51" s="192"/>
      <c r="ILH51" s="192"/>
      <c r="ILI51" s="192"/>
      <c r="ILJ51" s="192"/>
      <c r="ILK51" s="192"/>
      <c r="ILL51" s="192"/>
      <c r="ILM51" s="192"/>
      <c r="ILN51" s="192"/>
      <c r="ILO51" s="192"/>
      <c r="ILP51" s="192"/>
      <c r="ILQ51" s="192"/>
      <c r="ILR51" s="192"/>
      <c r="ILS51" s="192"/>
      <c r="ILT51" s="192"/>
      <c r="ILU51" s="192"/>
      <c r="ILV51" s="192"/>
      <c r="ILW51" s="192"/>
      <c r="ILX51" s="192"/>
      <c r="ILY51" s="192"/>
      <c r="ILZ51" s="192"/>
      <c r="IMA51" s="192"/>
      <c r="IMB51" s="192"/>
      <c r="IMC51" s="192"/>
      <c r="IMD51" s="192"/>
      <c r="IME51" s="192"/>
      <c r="IMF51" s="192"/>
      <c r="IMG51" s="192"/>
      <c r="IMH51" s="192"/>
      <c r="IMI51" s="192"/>
      <c r="IMJ51" s="192"/>
      <c r="IMK51" s="192"/>
      <c r="IML51" s="192"/>
      <c r="IMM51" s="192"/>
      <c r="IMN51" s="192"/>
      <c r="IMO51" s="192"/>
      <c r="IMP51" s="192"/>
      <c r="IMQ51" s="192"/>
      <c r="IMR51" s="192"/>
      <c r="IMS51" s="192"/>
      <c r="IMT51" s="192"/>
      <c r="IMU51" s="192"/>
      <c r="IMV51" s="192"/>
      <c r="IMW51" s="192"/>
      <c r="IMX51" s="192"/>
      <c r="IMY51" s="192"/>
      <c r="IMZ51" s="192"/>
      <c r="INA51" s="192"/>
      <c r="INB51" s="192"/>
      <c r="INC51" s="192"/>
      <c r="IND51" s="192"/>
      <c r="INE51" s="192"/>
      <c r="INF51" s="192"/>
      <c r="ING51" s="192"/>
      <c r="INH51" s="192"/>
      <c r="INI51" s="192"/>
      <c r="INJ51" s="192"/>
      <c r="INK51" s="192"/>
      <c r="INL51" s="192"/>
      <c r="INM51" s="192"/>
      <c r="INN51" s="192"/>
      <c r="INO51" s="192"/>
      <c r="INP51" s="192"/>
      <c r="INQ51" s="192"/>
      <c r="INR51" s="192"/>
      <c r="INS51" s="192"/>
      <c r="INT51" s="192"/>
      <c r="INU51" s="192"/>
      <c r="INV51" s="192"/>
      <c r="INW51" s="192"/>
      <c r="INX51" s="192"/>
      <c r="INY51" s="192"/>
      <c r="INZ51" s="192"/>
      <c r="IOA51" s="192"/>
      <c r="IOB51" s="192"/>
      <c r="IOC51" s="192"/>
      <c r="IOD51" s="192"/>
      <c r="IOE51" s="192"/>
      <c r="IOF51" s="192"/>
      <c r="IOG51" s="192"/>
      <c r="IOH51" s="192"/>
      <c r="IOI51" s="192"/>
      <c r="IOJ51" s="192"/>
      <c r="IOK51" s="192"/>
      <c r="IOL51" s="192"/>
      <c r="IOM51" s="192"/>
      <c r="ION51" s="192"/>
      <c r="IOO51" s="192"/>
      <c r="IOP51" s="192"/>
      <c r="IOQ51" s="192"/>
      <c r="IOR51" s="192"/>
      <c r="IOS51" s="192"/>
      <c r="IOT51" s="192"/>
      <c r="IOU51" s="192"/>
      <c r="IOV51" s="192"/>
      <c r="IOW51" s="192"/>
      <c r="IOX51" s="192"/>
      <c r="IOY51" s="192"/>
      <c r="IOZ51" s="192"/>
      <c r="IPA51" s="192"/>
      <c r="IPB51" s="192"/>
      <c r="IPC51" s="192"/>
      <c r="IPD51" s="192"/>
      <c r="IPE51" s="192"/>
      <c r="IPF51" s="192"/>
      <c r="IPG51" s="192"/>
      <c r="IPH51" s="192"/>
      <c r="IPI51" s="192"/>
      <c r="IPJ51" s="192"/>
      <c r="IPK51" s="192"/>
      <c r="IPL51" s="192"/>
      <c r="IPM51" s="192"/>
      <c r="IPN51" s="192"/>
      <c r="IPO51" s="192"/>
      <c r="IPP51" s="192"/>
      <c r="IPQ51" s="192"/>
      <c r="IPR51" s="192"/>
      <c r="IPS51" s="192"/>
      <c r="IPT51" s="192"/>
      <c r="IPU51" s="192"/>
      <c r="IPV51" s="192"/>
      <c r="IPW51" s="192"/>
      <c r="IPX51" s="192"/>
      <c r="IPY51" s="192"/>
      <c r="IPZ51" s="192"/>
      <c r="IQA51" s="192"/>
      <c r="IQB51" s="192"/>
      <c r="IQC51" s="192"/>
      <c r="IQD51" s="192"/>
      <c r="IQE51" s="192"/>
      <c r="IQF51" s="192"/>
      <c r="IQG51" s="192"/>
      <c r="IQH51" s="192"/>
      <c r="IQI51" s="192"/>
      <c r="IQJ51" s="192"/>
      <c r="IQK51" s="192"/>
      <c r="IQL51" s="192"/>
      <c r="IQM51" s="192"/>
      <c r="IQN51" s="192"/>
      <c r="IQO51" s="192"/>
      <c r="IQP51" s="192"/>
      <c r="IQQ51" s="192"/>
      <c r="IQR51" s="192"/>
      <c r="IQS51" s="192"/>
      <c r="IQT51" s="192"/>
      <c r="IQU51" s="192"/>
      <c r="IQV51" s="192"/>
      <c r="IQW51" s="192"/>
      <c r="IQX51" s="192"/>
      <c r="IQY51" s="192"/>
      <c r="IQZ51" s="192"/>
      <c r="IRA51" s="192"/>
      <c r="IRB51" s="192"/>
      <c r="IRC51" s="192"/>
      <c r="IRD51" s="192"/>
      <c r="IRE51" s="192"/>
      <c r="IRF51" s="192"/>
      <c r="IRG51" s="192"/>
      <c r="IRH51" s="192"/>
      <c r="IRI51" s="192"/>
      <c r="IRJ51" s="192"/>
      <c r="IRK51" s="192"/>
      <c r="IRL51" s="192"/>
      <c r="IRM51" s="192"/>
      <c r="IRN51" s="192"/>
      <c r="IRO51" s="192"/>
      <c r="IRP51" s="192"/>
      <c r="IRQ51" s="192"/>
      <c r="IRR51" s="192"/>
      <c r="IRS51" s="192"/>
      <c r="IRT51" s="192"/>
      <c r="IRU51" s="192"/>
      <c r="IRV51" s="192"/>
      <c r="IRW51" s="192"/>
      <c r="IRX51" s="192"/>
      <c r="IRY51" s="192"/>
      <c r="IRZ51" s="192"/>
      <c r="ISA51" s="192"/>
      <c r="ISB51" s="192"/>
      <c r="ISC51" s="192"/>
      <c r="ISD51" s="192"/>
      <c r="ISE51" s="192"/>
      <c r="ISF51" s="192"/>
      <c r="ISG51" s="192"/>
      <c r="ISH51" s="192"/>
      <c r="ISI51" s="192"/>
      <c r="ISJ51" s="192"/>
      <c r="ISK51" s="192"/>
      <c r="ISL51" s="192"/>
      <c r="ISM51" s="192"/>
      <c r="ISN51" s="192"/>
      <c r="ISO51" s="192"/>
      <c r="ISP51" s="192"/>
      <c r="ISQ51" s="192"/>
      <c r="ISR51" s="192"/>
      <c r="ISS51" s="192"/>
      <c r="IST51" s="192"/>
      <c r="ISU51" s="192"/>
      <c r="ISV51" s="192"/>
      <c r="ISW51" s="192"/>
      <c r="ISX51" s="192"/>
      <c r="ISY51" s="192"/>
      <c r="ISZ51" s="192"/>
      <c r="ITA51" s="192"/>
      <c r="ITB51" s="192"/>
      <c r="ITC51" s="192"/>
      <c r="ITD51" s="192"/>
      <c r="ITE51" s="192"/>
      <c r="ITF51" s="192"/>
      <c r="ITG51" s="192"/>
      <c r="ITH51" s="192"/>
      <c r="ITI51" s="192"/>
      <c r="ITJ51" s="192"/>
      <c r="ITK51" s="192"/>
      <c r="ITL51" s="192"/>
      <c r="ITM51" s="192"/>
      <c r="ITN51" s="192"/>
      <c r="ITO51" s="192"/>
      <c r="ITP51" s="192"/>
      <c r="ITQ51" s="192"/>
      <c r="ITR51" s="192"/>
      <c r="ITS51" s="192"/>
      <c r="ITT51" s="192"/>
      <c r="ITU51" s="192"/>
      <c r="ITV51" s="192"/>
      <c r="ITW51" s="192"/>
      <c r="ITX51" s="192"/>
      <c r="ITY51" s="192"/>
      <c r="ITZ51" s="192"/>
      <c r="IUA51" s="192"/>
      <c r="IUB51" s="192"/>
      <c r="IUC51" s="192"/>
      <c r="IUD51" s="192"/>
      <c r="IUE51" s="192"/>
      <c r="IUF51" s="192"/>
      <c r="IUG51" s="192"/>
      <c r="IUH51" s="192"/>
      <c r="IUI51" s="192"/>
      <c r="IUJ51" s="192"/>
      <c r="IUK51" s="192"/>
      <c r="IUL51" s="192"/>
      <c r="IUM51" s="192"/>
      <c r="IUN51" s="192"/>
      <c r="IUO51" s="192"/>
      <c r="IUP51" s="192"/>
      <c r="IUQ51" s="192"/>
      <c r="IUR51" s="192"/>
      <c r="IUS51" s="192"/>
      <c r="IUT51" s="192"/>
      <c r="IUU51" s="192"/>
      <c r="IUV51" s="192"/>
      <c r="IUW51" s="192"/>
      <c r="IUX51" s="192"/>
      <c r="IUY51" s="192"/>
      <c r="IUZ51" s="192"/>
      <c r="IVA51" s="192"/>
      <c r="IVB51" s="192"/>
      <c r="IVC51" s="192"/>
      <c r="IVD51" s="192"/>
      <c r="IVE51" s="192"/>
      <c r="IVF51" s="192"/>
      <c r="IVG51" s="192"/>
      <c r="IVH51" s="192"/>
      <c r="IVI51" s="192"/>
      <c r="IVJ51" s="192"/>
      <c r="IVK51" s="192"/>
      <c r="IVL51" s="192"/>
      <c r="IVM51" s="192"/>
      <c r="IVN51" s="192"/>
      <c r="IVO51" s="192"/>
      <c r="IVP51" s="192"/>
      <c r="IVQ51" s="192"/>
      <c r="IVR51" s="192"/>
      <c r="IVS51" s="192"/>
      <c r="IVT51" s="192"/>
      <c r="IVU51" s="192"/>
      <c r="IVV51" s="192"/>
      <c r="IVW51" s="192"/>
      <c r="IVX51" s="192"/>
      <c r="IVY51" s="192"/>
      <c r="IVZ51" s="192"/>
      <c r="IWA51" s="192"/>
      <c r="IWB51" s="192"/>
      <c r="IWC51" s="192"/>
      <c r="IWD51" s="192"/>
      <c r="IWE51" s="192"/>
      <c r="IWF51" s="192"/>
      <c r="IWG51" s="192"/>
      <c r="IWH51" s="192"/>
      <c r="IWI51" s="192"/>
      <c r="IWJ51" s="192"/>
      <c r="IWK51" s="192"/>
      <c r="IWL51" s="192"/>
      <c r="IWM51" s="192"/>
      <c r="IWN51" s="192"/>
      <c r="IWO51" s="192"/>
      <c r="IWP51" s="192"/>
      <c r="IWQ51" s="192"/>
      <c r="IWR51" s="192"/>
      <c r="IWS51" s="192"/>
      <c r="IWT51" s="192"/>
      <c r="IWU51" s="192"/>
      <c r="IWV51" s="192"/>
      <c r="IWW51" s="192"/>
      <c r="IWX51" s="192"/>
      <c r="IWY51" s="192"/>
      <c r="IWZ51" s="192"/>
      <c r="IXA51" s="192"/>
      <c r="IXB51" s="192"/>
      <c r="IXC51" s="192"/>
      <c r="IXD51" s="192"/>
      <c r="IXE51" s="192"/>
      <c r="IXF51" s="192"/>
      <c r="IXG51" s="192"/>
      <c r="IXH51" s="192"/>
      <c r="IXI51" s="192"/>
      <c r="IXJ51" s="192"/>
      <c r="IXK51" s="192"/>
      <c r="IXL51" s="192"/>
      <c r="IXM51" s="192"/>
      <c r="IXN51" s="192"/>
      <c r="IXO51" s="192"/>
      <c r="IXP51" s="192"/>
      <c r="IXQ51" s="192"/>
      <c r="IXR51" s="192"/>
      <c r="IXS51" s="192"/>
      <c r="IXT51" s="192"/>
      <c r="IXU51" s="192"/>
      <c r="IXV51" s="192"/>
      <c r="IXW51" s="192"/>
      <c r="IXX51" s="192"/>
      <c r="IXY51" s="192"/>
      <c r="IXZ51" s="192"/>
      <c r="IYA51" s="192"/>
      <c r="IYB51" s="192"/>
      <c r="IYC51" s="192"/>
      <c r="IYD51" s="192"/>
      <c r="IYE51" s="192"/>
      <c r="IYF51" s="192"/>
      <c r="IYG51" s="192"/>
      <c r="IYH51" s="192"/>
      <c r="IYI51" s="192"/>
      <c r="IYJ51" s="192"/>
      <c r="IYK51" s="192"/>
      <c r="IYL51" s="192"/>
      <c r="IYM51" s="192"/>
      <c r="IYN51" s="192"/>
      <c r="IYO51" s="192"/>
      <c r="IYP51" s="192"/>
      <c r="IYQ51" s="192"/>
      <c r="IYR51" s="192"/>
      <c r="IYS51" s="192"/>
      <c r="IYT51" s="192"/>
      <c r="IYU51" s="192"/>
      <c r="IYV51" s="192"/>
      <c r="IYW51" s="192"/>
      <c r="IYX51" s="192"/>
      <c r="IYY51" s="192"/>
      <c r="IYZ51" s="192"/>
      <c r="IZA51" s="192"/>
      <c r="IZB51" s="192"/>
      <c r="IZC51" s="192"/>
      <c r="IZD51" s="192"/>
      <c r="IZE51" s="192"/>
      <c r="IZF51" s="192"/>
      <c r="IZG51" s="192"/>
      <c r="IZH51" s="192"/>
      <c r="IZI51" s="192"/>
      <c r="IZJ51" s="192"/>
      <c r="IZK51" s="192"/>
      <c r="IZL51" s="192"/>
      <c r="IZM51" s="192"/>
      <c r="IZN51" s="192"/>
      <c r="IZO51" s="192"/>
      <c r="IZP51" s="192"/>
      <c r="IZQ51" s="192"/>
      <c r="IZR51" s="192"/>
      <c r="IZS51" s="192"/>
      <c r="IZT51" s="192"/>
      <c r="IZU51" s="192"/>
      <c r="IZV51" s="192"/>
      <c r="IZW51" s="192"/>
      <c r="IZX51" s="192"/>
      <c r="IZY51" s="192"/>
      <c r="IZZ51" s="192"/>
      <c r="JAA51" s="192"/>
      <c r="JAB51" s="192"/>
      <c r="JAC51" s="192"/>
      <c r="JAD51" s="192"/>
      <c r="JAE51" s="192"/>
      <c r="JAF51" s="192"/>
      <c r="JAG51" s="192"/>
      <c r="JAH51" s="192"/>
      <c r="JAI51" s="192"/>
      <c r="JAJ51" s="192"/>
      <c r="JAK51" s="192"/>
      <c r="JAL51" s="192"/>
      <c r="JAM51" s="192"/>
      <c r="JAN51" s="192"/>
      <c r="JAO51" s="192"/>
      <c r="JAP51" s="192"/>
      <c r="JAQ51" s="192"/>
      <c r="JAR51" s="192"/>
      <c r="JAS51" s="192"/>
      <c r="JAT51" s="192"/>
      <c r="JAU51" s="192"/>
      <c r="JAV51" s="192"/>
      <c r="JAW51" s="192"/>
      <c r="JAX51" s="192"/>
      <c r="JAY51" s="192"/>
      <c r="JAZ51" s="192"/>
      <c r="JBA51" s="192"/>
      <c r="JBB51" s="192"/>
      <c r="JBC51" s="192"/>
      <c r="JBD51" s="192"/>
      <c r="JBE51" s="192"/>
      <c r="JBF51" s="192"/>
      <c r="JBG51" s="192"/>
      <c r="JBH51" s="192"/>
      <c r="JBI51" s="192"/>
      <c r="JBJ51" s="192"/>
      <c r="JBK51" s="192"/>
      <c r="JBL51" s="192"/>
      <c r="JBM51" s="192"/>
      <c r="JBN51" s="192"/>
      <c r="JBO51" s="192"/>
      <c r="JBP51" s="192"/>
      <c r="JBQ51" s="192"/>
      <c r="JBR51" s="192"/>
      <c r="JBS51" s="192"/>
      <c r="JBT51" s="192"/>
      <c r="JBU51" s="192"/>
      <c r="JBV51" s="192"/>
      <c r="JBW51" s="192"/>
      <c r="JBX51" s="192"/>
      <c r="JBY51" s="192"/>
      <c r="JBZ51" s="192"/>
      <c r="JCA51" s="192"/>
      <c r="JCB51" s="192"/>
      <c r="JCC51" s="192"/>
      <c r="JCD51" s="192"/>
      <c r="JCE51" s="192"/>
      <c r="JCF51" s="192"/>
      <c r="JCG51" s="192"/>
      <c r="JCH51" s="192"/>
      <c r="JCI51" s="192"/>
      <c r="JCJ51" s="192"/>
      <c r="JCK51" s="192"/>
      <c r="JCL51" s="192"/>
      <c r="JCM51" s="192"/>
      <c r="JCN51" s="192"/>
      <c r="JCO51" s="192"/>
      <c r="JCP51" s="192"/>
      <c r="JCQ51" s="192"/>
      <c r="JCR51" s="192"/>
      <c r="JCS51" s="192"/>
      <c r="JCT51" s="192"/>
      <c r="JCU51" s="192"/>
      <c r="JCV51" s="192"/>
      <c r="JCW51" s="192"/>
      <c r="JCX51" s="192"/>
      <c r="JCY51" s="192"/>
      <c r="JCZ51" s="192"/>
      <c r="JDA51" s="192"/>
      <c r="JDB51" s="192"/>
      <c r="JDC51" s="192"/>
      <c r="JDD51" s="192"/>
      <c r="JDE51" s="192"/>
      <c r="JDF51" s="192"/>
      <c r="JDG51" s="192"/>
      <c r="JDH51" s="192"/>
      <c r="JDI51" s="192"/>
      <c r="JDJ51" s="192"/>
      <c r="JDK51" s="192"/>
      <c r="JDL51" s="192"/>
      <c r="JDM51" s="192"/>
      <c r="JDN51" s="192"/>
      <c r="JDO51" s="192"/>
      <c r="JDP51" s="192"/>
      <c r="JDQ51" s="192"/>
      <c r="JDR51" s="192"/>
      <c r="JDS51" s="192"/>
      <c r="JDT51" s="192"/>
      <c r="JDU51" s="192"/>
      <c r="JDV51" s="192"/>
      <c r="JDW51" s="192"/>
      <c r="JDX51" s="192"/>
      <c r="JDY51" s="192"/>
      <c r="JDZ51" s="192"/>
      <c r="JEA51" s="192"/>
      <c r="JEB51" s="192"/>
      <c r="JEC51" s="192"/>
      <c r="JED51" s="192"/>
      <c r="JEE51" s="192"/>
      <c r="JEF51" s="192"/>
      <c r="JEG51" s="192"/>
      <c r="JEH51" s="192"/>
      <c r="JEI51" s="192"/>
      <c r="JEJ51" s="192"/>
      <c r="JEK51" s="192"/>
      <c r="JEL51" s="192"/>
      <c r="JEM51" s="192"/>
      <c r="JEN51" s="192"/>
      <c r="JEO51" s="192"/>
      <c r="JEP51" s="192"/>
      <c r="JEQ51" s="192"/>
      <c r="JER51" s="192"/>
      <c r="JES51" s="192"/>
      <c r="JET51" s="192"/>
      <c r="JEU51" s="192"/>
      <c r="JEV51" s="192"/>
      <c r="JEW51" s="192"/>
      <c r="JEX51" s="192"/>
      <c r="JEY51" s="192"/>
      <c r="JEZ51" s="192"/>
      <c r="JFA51" s="192"/>
      <c r="JFB51" s="192"/>
      <c r="JFC51" s="192"/>
      <c r="JFD51" s="192"/>
      <c r="JFE51" s="192"/>
      <c r="JFF51" s="192"/>
      <c r="JFG51" s="192"/>
      <c r="JFH51" s="192"/>
      <c r="JFI51" s="192"/>
      <c r="JFJ51" s="192"/>
      <c r="JFK51" s="192"/>
      <c r="JFL51" s="192"/>
      <c r="JFM51" s="192"/>
      <c r="JFN51" s="192"/>
      <c r="JFO51" s="192"/>
      <c r="JFP51" s="192"/>
      <c r="JFQ51" s="192"/>
      <c r="JFR51" s="192"/>
      <c r="JFS51" s="192"/>
      <c r="JFT51" s="192"/>
      <c r="JFU51" s="192"/>
      <c r="JFV51" s="192"/>
      <c r="JFW51" s="192"/>
      <c r="JFX51" s="192"/>
      <c r="JFY51" s="192"/>
      <c r="JFZ51" s="192"/>
      <c r="JGA51" s="192"/>
      <c r="JGB51" s="192"/>
      <c r="JGC51" s="192"/>
      <c r="JGD51" s="192"/>
      <c r="JGE51" s="192"/>
      <c r="JGF51" s="192"/>
      <c r="JGG51" s="192"/>
      <c r="JGH51" s="192"/>
      <c r="JGI51" s="192"/>
      <c r="JGJ51" s="192"/>
      <c r="JGK51" s="192"/>
      <c r="JGL51" s="192"/>
      <c r="JGM51" s="192"/>
      <c r="JGN51" s="192"/>
      <c r="JGO51" s="192"/>
      <c r="JGP51" s="192"/>
      <c r="JGQ51" s="192"/>
      <c r="JGR51" s="192"/>
      <c r="JGS51" s="192"/>
      <c r="JGT51" s="192"/>
      <c r="JGU51" s="192"/>
      <c r="JGV51" s="192"/>
      <c r="JGW51" s="192"/>
      <c r="JGX51" s="192"/>
      <c r="JGY51" s="192"/>
      <c r="JGZ51" s="192"/>
      <c r="JHA51" s="192"/>
      <c r="JHB51" s="192"/>
      <c r="JHC51" s="192"/>
      <c r="JHD51" s="192"/>
      <c r="JHE51" s="192"/>
      <c r="JHF51" s="192"/>
      <c r="JHG51" s="192"/>
      <c r="JHH51" s="192"/>
      <c r="JHI51" s="192"/>
      <c r="JHJ51" s="192"/>
      <c r="JHK51" s="192"/>
      <c r="JHL51" s="192"/>
      <c r="JHM51" s="192"/>
      <c r="JHN51" s="192"/>
      <c r="JHO51" s="192"/>
      <c r="JHP51" s="192"/>
      <c r="JHQ51" s="192"/>
      <c r="JHR51" s="192"/>
      <c r="JHS51" s="192"/>
      <c r="JHT51" s="192"/>
      <c r="JHU51" s="192"/>
      <c r="JHV51" s="192"/>
      <c r="JHW51" s="192"/>
      <c r="JHX51" s="192"/>
      <c r="JHY51" s="192"/>
      <c r="JHZ51" s="192"/>
      <c r="JIA51" s="192"/>
      <c r="JIB51" s="192"/>
      <c r="JIC51" s="192"/>
      <c r="JID51" s="192"/>
      <c r="JIE51" s="192"/>
      <c r="JIF51" s="192"/>
      <c r="JIG51" s="192"/>
      <c r="JIH51" s="192"/>
      <c r="JII51" s="192"/>
      <c r="JIJ51" s="192"/>
      <c r="JIK51" s="192"/>
      <c r="JIL51" s="192"/>
      <c r="JIM51" s="192"/>
      <c r="JIN51" s="192"/>
      <c r="JIO51" s="192"/>
      <c r="JIP51" s="192"/>
      <c r="JIQ51" s="192"/>
      <c r="JIR51" s="192"/>
      <c r="JIS51" s="192"/>
      <c r="JIT51" s="192"/>
      <c r="JIU51" s="192"/>
      <c r="JIV51" s="192"/>
      <c r="JIW51" s="192"/>
      <c r="JIX51" s="192"/>
      <c r="JIY51" s="192"/>
      <c r="JIZ51" s="192"/>
      <c r="JJA51" s="192"/>
      <c r="JJB51" s="192"/>
      <c r="JJC51" s="192"/>
      <c r="JJD51" s="192"/>
      <c r="JJE51" s="192"/>
      <c r="JJF51" s="192"/>
      <c r="JJG51" s="192"/>
      <c r="JJH51" s="192"/>
      <c r="JJI51" s="192"/>
      <c r="JJJ51" s="192"/>
      <c r="JJK51" s="192"/>
      <c r="JJL51" s="192"/>
      <c r="JJM51" s="192"/>
      <c r="JJN51" s="192"/>
      <c r="JJO51" s="192"/>
      <c r="JJP51" s="192"/>
      <c r="JJQ51" s="192"/>
      <c r="JJR51" s="192"/>
      <c r="JJS51" s="192"/>
      <c r="JJT51" s="192"/>
      <c r="JJU51" s="192"/>
      <c r="JJV51" s="192"/>
      <c r="JJW51" s="192"/>
      <c r="JJX51" s="192"/>
      <c r="JJY51" s="192"/>
      <c r="JJZ51" s="192"/>
      <c r="JKA51" s="192"/>
      <c r="JKB51" s="192"/>
      <c r="JKC51" s="192"/>
      <c r="JKD51" s="192"/>
      <c r="JKE51" s="192"/>
      <c r="JKF51" s="192"/>
      <c r="JKG51" s="192"/>
      <c r="JKH51" s="192"/>
      <c r="JKI51" s="192"/>
      <c r="JKJ51" s="192"/>
      <c r="JKK51" s="192"/>
      <c r="JKL51" s="192"/>
      <c r="JKM51" s="192"/>
      <c r="JKN51" s="192"/>
      <c r="JKO51" s="192"/>
      <c r="JKP51" s="192"/>
      <c r="JKQ51" s="192"/>
      <c r="JKR51" s="192"/>
      <c r="JKS51" s="192"/>
      <c r="JKT51" s="192"/>
      <c r="JKU51" s="192"/>
      <c r="JKV51" s="192"/>
      <c r="JKW51" s="192"/>
      <c r="JKX51" s="192"/>
      <c r="JKY51" s="192"/>
      <c r="JKZ51" s="192"/>
      <c r="JLA51" s="192"/>
      <c r="JLB51" s="192"/>
      <c r="JLC51" s="192"/>
      <c r="JLD51" s="192"/>
      <c r="JLE51" s="192"/>
      <c r="JLF51" s="192"/>
      <c r="JLG51" s="192"/>
      <c r="JLH51" s="192"/>
      <c r="JLI51" s="192"/>
      <c r="JLJ51" s="192"/>
      <c r="JLK51" s="192"/>
      <c r="JLL51" s="192"/>
      <c r="JLM51" s="192"/>
      <c r="JLN51" s="192"/>
      <c r="JLO51" s="192"/>
      <c r="JLP51" s="192"/>
      <c r="JLQ51" s="192"/>
      <c r="JLR51" s="192"/>
      <c r="JLS51" s="192"/>
      <c r="JLT51" s="192"/>
      <c r="JLU51" s="192"/>
      <c r="JLV51" s="192"/>
      <c r="JLW51" s="192"/>
      <c r="JLX51" s="192"/>
      <c r="JLY51" s="192"/>
      <c r="JLZ51" s="192"/>
      <c r="JMA51" s="192"/>
      <c r="JMB51" s="192"/>
      <c r="JMC51" s="192"/>
      <c r="JMD51" s="192"/>
      <c r="JME51" s="192"/>
      <c r="JMF51" s="192"/>
      <c r="JMG51" s="192"/>
      <c r="JMH51" s="192"/>
      <c r="JMI51" s="192"/>
      <c r="JMJ51" s="192"/>
      <c r="JMK51" s="192"/>
      <c r="JML51" s="192"/>
      <c r="JMM51" s="192"/>
      <c r="JMN51" s="192"/>
      <c r="JMO51" s="192"/>
      <c r="JMP51" s="192"/>
      <c r="JMQ51" s="192"/>
      <c r="JMR51" s="192"/>
      <c r="JMS51" s="192"/>
      <c r="JMT51" s="192"/>
      <c r="JMU51" s="192"/>
      <c r="JMV51" s="192"/>
      <c r="JMW51" s="192"/>
      <c r="JMX51" s="192"/>
      <c r="JMY51" s="192"/>
      <c r="JMZ51" s="192"/>
      <c r="JNA51" s="192"/>
      <c r="JNB51" s="192"/>
      <c r="JNC51" s="192"/>
      <c r="JND51" s="192"/>
      <c r="JNE51" s="192"/>
      <c r="JNF51" s="192"/>
      <c r="JNG51" s="192"/>
      <c r="JNH51" s="192"/>
      <c r="JNI51" s="192"/>
      <c r="JNJ51" s="192"/>
      <c r="JNK51" s="192"/>
      <c r="JNL51" s="192"/>
      <c r="JNM51" s="192"/>
      <c r="JNN51" s="192"/>
      <c r="JNO51" s="192"/>
      <c r="JNP51" s="192"/>
      <c r="JNQ51" s="192"/>
      <c r="JNR51" s="192"/>
      <c r="JNS51" s="192"/>
      <c r="JNT51" s="192"/>
      <c r="JNU51" s="192"/>
      <c r="JNV51" s="192"/>
      <c r="JNW51" s="192"/>
      <c r="JNX51" s="192"/>
      <c r="JNY51" s="192"/>
      <c r="JNZ51" s="192"/>
      <c r="JOA51" s="192"/>
      <c r="JOB51" s="192"/>
      <c r="JOC51" s="192"/>
      <c r="JOD51" s="192"/>
      <c r="JOE51" s="192"/>
      <c r="JOF51" s="192"/>
      <c r="JOG51" s="192"/>
      <c r="JOH51" s="192"/>
      <c r="JOI51" s="192"/>
      <c r="JOJ51" s="192"/>
      <c r="JOK51" s="192"/>
      <c r="JOL51" s="192"/>
      <c r="JOM51" s="192"/>
      <c r="JON51" s="192"/>
      <c r="JOO51" s="192"/>
      <c r="JOP51" s="192"/>
      <c r="JOQ51" s="192"/>
      <c r="JOR51" s="192"/>
      <c r="JOS51" s="192"/>
      <c r="JOT51" s="192"/>
      <c r="JOU51" s="192"/>
      <c r="JOV51" s="192"/>
      <c r="JOW51" s="192"/>
      <c r="JOX51" s="192"/>
      <c r="JOY51" s="192"/>
      <c r="JOZ51" s="192"/>
      <c r="JPA51" s="192"/>
      <c r="JPB51" s="192"/>
      <c r="JPC51" s="192"/>
      <c r="JPD51" s="192"/>
      <c r="JPE51" s="192"/>
      <c r="JPF51" s="192"/>
      <c r="JPG51" s="192"/>
      <c r="JPH51" s="192"/>
      <c r="JPI51" s="192"/>
      <c r="JPJ51" s="192"/>
      <c r="JPK51" s="192"/>
      <c r="JPL51" s="192"/>
      <c r="JPM51" s="192"/>
      <c r="JPN51" s="192"/>
      <c r="JPO51" s="192"/>
      <c r="JPP51" s="192"/>
      <c r="JPQ51" s="192"/>
      <c r="JPR51" s="192"/>
      <c r="JPS51" s="192"/>
      <c r="JPT51" s="192"/>
      <c r="JPU51" s="192"/>
      <c r="JPV51" s="192"/>
      <c r="JPW51" s="192"/>
      <c r="JPX51" s="192"/>
      <c r="JPY51" s="192"/>
      <c r="JPZ51" s="192"/>
      <c r="JQA51" s="192"/>
      <c r="JQB51" s="192"/>
      <c r="JQC51" s="192"/>
      <c r="JQD51" s="192"/>
      <c r="JQE51" s="192"/>
      <c r="JQF51" s="192"/>
      <c r="JQG51" s="192"/>
      <c r="JQH51" s="192"/>
      <c r="JQI51" s="192"/>
      <c r="JQJ51" s="192"/>
      <c r="JQK51" s="192"/>
      <c r="JQL51" s="192"/>
      <c r="JQM51" s="192"/>
      <c r="JQN51" s="192"/>
      <c r="JQO51" s="192"/>
      <c r="JQP51" s="192"/>
      <c r="JQQ51" s="192"/>
      <c r="JQR51" s="192"/>
      <c r="JQS51" s="192"/>
      <c r="JQT51" s="192"/>
      <c r="JQU51" s="192"/>
      <c r="JQV51" s="192"/>
      <c r="JQW51" s="192"/>
      <c r="JQX51" s="192"/>
      <c r="JQY51" s="192"/>
      <c r="JQZ51" s="192"/>
      <c r="JRA51" s="192"/>
      <c r="JRB51" s="192"/>
      <c r="JRC51" s="192"/>
      <c r="JRD51" s="192"/>
      <c r="JRE51" s="192"/>
      <c r="JRF51" s="192"/>
      <c r="JRG51" s="192"/>
      <c r="JRH51" s="192"/>
      <c r="JRI51" s="192"/>
      <c r="JRJ51" s="192"/>
      <c r="JRK51" s="192"/>
      <c r="JRL51" s="192"/>
      <c r="JRM51" s="192"/>
      <c r="JRN51" s="192"/>
      <c r="JRO51" s="192"/>
      <c r="JRP51" s="192"/>
      <c r="JRQ51" s="192"/>
      <c r="JRR51" s="192"/>
      <c r="JRS51" s="192"/>
      <c r="JRT51" s="192"/>
      <c r="JRU51" s="192"/>
      <c r="JRV51" s="192"/>
      <c r="JRW51" s="192"/>
      <c r="JRX51" s="192"/>
      <c r="JRY51" s="192"/>
      <c r="JRZ51" s="192"/>
      <c r="JSA51" s="192"/>
      <c r="JSB51" s="192"/>
      <c r="JSC51" s="192"/>
      <c r="JSD51" s="192"/>
      <c r="JSE51" s="192"/>
      <c r="JSF51" s="192"/>
      <c r="JSG51" s="192"/>
      <c r="JSH51" s="192"/>
      <c r="JSI51" s="192"/>
      <c r="JSJ51" s="192"/>
      <c r="JSK51" s="192"/>
      <c r="JSL51" s="192"/>
      <c r="JSM51" s="192"/>
      <c r="JSN51" s="192"/>
      <c r="JSO51" s="192"/>
      <c r="JSP51" s="192"/>
      <c r="JSQ51" s="192"/>
      <c r="JSR51" s="192"/>
      <c r="JSS51" s="192"/>
      <c r="JST51" s="192"/>
      <c r="JSU51" s="192"/>
      <c r="JSV51" s="192"/>
      <c r="JSW51" s="192"/>
      <c r="JSX51" s="192"/>
      <c r="JSY51" s="192"/>
      <c r="JSZ51" s="192"/>
      <c r="JTA51" s="192"/>
      <c r="JTB51" s="192"/>
      <c r="JTC51" s="192"/>
      <c r="JTD51" s="192"/>
      <c r="JTE51" s="192"/>
      <c r="JTF51" s="192"/>
      <c r="JTG51" s="192"/>
      <c r="JTH51" s="192"/>
      <c r="JTI51" s="192"/>
      <c r="JTJ51" s="192"/>
      <c r="JTK51" s="192"/>
      <c r="JTL51" s="192"/>
      <c r="JTM51" s="192"/>
      <c r="JTN51" s="192"/>
      <c r="JTO51" s="192"/>
      <c r="JTP51" s="192"/>
      <c r="JTQ51" s="192"/>
      <c r="JTR51" s="192"/>
      <c r="JTS51" s="192"/>
      <c r="JTT51" s="192"/>
      <c r="JTU51" s="192"/>
      <c r="JTV51" s="192"/>
      <c r="JTW51" s="192"/>
      <c r="JTX51" s="192"/>
      <c r="JTY51" s="192"/>
      <c r="JTZ51" s="192"/>
      <c r="JUA51" s="192"/>
      <c r="JUB51" s="192"/>
      <c r="JUC51" s="192"/>
      <c r="JUD51" s="192"/>
      <c r="JUE51" s="192"/>
      <c r="JUF51" s="192"/>
      <c r="JUG51" s="192"/>
      <c r="JUH51" s="192"/>
      <c r="JUI51" s="192"/>
      <c r="JUJ51" s="192"/>
      <c r="JUK51" s="192"/>
      <c r="JUL51" s="192"/>
      <c r="JUM51" s="192"/>
      <c r="JUN51" s="192"/>
      <c r="JUO51" s="192"/>
      <c r="JUP51" s="192"/>
      <c r="JUQ51" s="192"/>
      <c r="JUR51" s="192"/>
      <c r="JUS51" s="192"/>
      <c r="JUT51" s="192"/>
      <c r="JUU51" s="192"/>
      <c r="JUV51" s="192"/>
      <c r="JUW51" s="192"/>
      <c r="JUX51" s="192"/>
      <c r="JUY51" s="192"/>
      <c r="JUZ51" s="192"/>
      <c r="JVA51" s="192"/>
      <c r="JVB51" s="192"/>
      <c r="JVC51" s="192"/>
      <c r="JVD51" s="192"/>
      <c r="JVE51" s="192"/>
      <c r="JVF51" s="192"/>
      <c r="JVG51" s="192"/>
      <c r="JVH51" s="192"/>
      <c r="JVI51" s="192"/>
      <c r="JVJ51" s="192"/>
      <c r="JVK51" s="192"/>
      <c r="JVL51" s="192"/>
      <c r="JVM51" s="192"/>
      <c r="JVN51" s="192"/>
      <c r="JVO51" s="192"/>
      <c r="JVP51" s="192"/>
      <c r="JVQ51" s="192"/>
      <c r="JVR51" s="192"/>
      <c r="JVS51" s="192"/>
      <c r="JVT51" s="192"/>
      <c r="JVU51" s="192"/>
      <c r="JVV51" s="192"/>
      <c r="JVW51" s="192"/>
      <c r="JVX51" s="192"/>
      <c r="JVY51" s="192"/>
      <c r="JVZ51" s="192"/>
      <c r="JWA51" s="192"/>
      <c r="JWB51" s="192"/>
      <c r="JWC51" s="192"/>
      <c r="JWD51" s="192"/>
      <c r="JWE51" s="192"/>
      <c r="JWF51" s="192"/>
      <c r="JWG51" s="192"/>
      <c r="JWH51" s="192"/>
      <c r="JWI51" s="192"/>
      <c r="JWJ51" s="192"/>
      <c r="JWK51" s="192"/>
      <c r="JWL51" s="192"/>
      <c r="JWM51" s="192"/>
      <c r="JWN51" s="192"/>
      <c r="JWO51" s="192"/>
      <c r="JWP51" s="192"/>
      <c r="JWQ51" s="192"/>
      <c r="JWR51" s="192"/>
      <c r="JWS51" s="192"/>
      <c r="JWT51" s="192"/>
      <c r="JWU51" s="192"/>
      <c r="JWV51" s="192"/>
      <c r="JWW51" s="192"/>
      <c r="JWX51" s="192"/>
      <c r="JWY51" s="192"/>
      <c r="JWZ51" s="192"/>
      <c r="JXA51" s="192"/>
      <c r="JXB51" s="192"/>
      <c r="JXC51" s="192"/>
      <c r="JXD51" s="192"/>
      <c r="JXE51" s="192"/>
      <c r="JXF51" s="192"/>
      <c r="JXG51" s="192"/>
      <c r="JXH51" s="192"/>
      <c r="JXI51" s="192"/>
      <c r="JXJ51" s="192"/>
      <c r="JXK51" s="192"/>
      <c r="JXL51" s="192"/>
      <c r="JXM51" s="192"/>
      <c r="JXN51" s="192"/>
      <c r="JXO51" s="192"/>
      <c r="JXP51" s="192"/>
      <c r="JXQ51" s="192"/>
      <c r="JXR51" s="192"/>
      <c r="JXS51" s="192"/>
      <c r="JXT51" s="192"/>
      <c r="JXU51" s="192"/>
      <c r="JXV51" s="192"/>
      <c r="JXW51" s="192"/>
      <c r="JXX51" s="192"/>
      <c r="JXY51" s="192"/>
      <c r="JXZ51" s="192"/>
      <c r="JYA51" s="192"/>
      <c r="JYB51" s="192"/>
      <c r="JYC51" s="192"/>
      <c r="JYD51" s="192"/>
      <c r="JYE51" s="192"/>
      <c r="JYF51" s="192"/>
      <c r="JYG51" s="192"/>
      <c r="JYH51" s="192"/>
      <c r="JYI51" s="192"/>
      <c r="JYJ51" s="192"/>
      <c r="JYK51" s="192"/>
      <c r="JYL51" s="192"/>
      <c r="JYM51" s="192"/>
      <c r="JYN51" s="192"/>
      <c r="JYO51" s="192"/>
      <c r="JYP51" s="192"/>
      <c r="JYQ51" s="192"/>
      <c r="JYR51" s="192"/>
      <c r="JYS51" s="192"/>
      <c r="JYT51" s="192"/>
      <c r="JYU51" s="192"/>
      <c r="JYV51" s="192"/>
      <c r="JYW51" s="192"/>
      <c r="JYX51" s="192"/>
      <c r="JYY51" s="192"/>
      <c r="JYZ51" s="192"/>
      <c r="JZA51" s="192"/>
      <c r="JZB51" s="192"/>
      <c r="JZC51" s="192"/>
      <c r="JZD51" s="192"/>
      <c r="JZE51" s="192"/>
      <c r="JZF51" s="192"/>
      <c r="JZG51" s="192"/>
      <c r="JZH51" s="192"/>
      <c r="JZI51" s="192"/>
      <c r="JZJ51" s="192"/>
      <c r="JZK51" s="192"/>
      <c r="JZL51" s="192"/>
      <c r="JZM51" s="192"/>
      <c r="JZN51" s="192"/>
      <c r="JZO51" s="192"/>
      <c r="JZP51" s="192"/>
      <c r="JZQ51" s="192"/>
      <c r="JZR51" s="192"/>
      <c r="JZS51" s="192"/>
      <c r="JZT51" s="192"/>
      <c r="JZU51" s="192"/>
      <c r="JZV51" s="192"/>
      <c r="JZW51" s="192"/>
      <c r="JZX51" s="192"/>
      <c r="JZY51" s="192"/>
      <c r="JZZ51" s="192"/>
      <c r="KAA51" s="192"/>
      <c r="KAB51" s="192"/>
      <c r="KAC51" s="192"/>
      <c r="KAD51" s="192"/>
      <c r="KAE51" s="192"/>
      <c r="KAF51" s="192"/>
      <c r="KAG51" s="192"/>
      <c r="KAH51" s="192"/>
      <c r="KAI51" s="192"/>
      <c r="KAJ51" s="192"/>
      <c r="KAK51" s="192"/>
      <c r="KAL51" s="192"/>
      <c r="KAM51" s="192"/>
      <c r="KAN51" s="192"/>
      <c r="KAO51" s="192"/>
      <c r="KAP51" s="192"/>
      <c r="KAQ51" s="192"/>
      <c r="KAR51" s="192"/>
      <c r="KAS51" s="192"/>
      <c r="KAT51" s="192"/>
      <c r="KAU51" s="192"/>
      <c r="KAV51" s="192"/>
      <c r="KAW51" s="192"/>
      <c r="KAX51" s="192"/>
      <c r="KAY51" s="192"/>
      <c r="KAZ51" s="192"/>
      <c r="KBA51" s="192"/>
      <c r="KBB51" s="192"/>
      <c r="KBC51" s="192"/>
      <c r="KBD51" s="192"/>
      <c r="KBE51" s="192"/>
      <c r="KBF51" s="192"/>
      <c r="KBG51" s="192"/>
      <c r="KBH51" s="192"/>
      <c r="KBI51" s="192"/>
      <c r="KBJ51" s="192"/>
      <c r="KBK51" s="192"/>
      <c r="KBL51" s="192"/>
      <c r="KBM51" s="192"/>
      <c r="KBN51" s="192"/>
      <c r="KBO51" s="192"/>
      <c r="KBP51" s="192"/>
      <c r="KBQ51" s="192"/>
      <c r="KBR51" s="192"/>
      <c r="KBS51" s="192"/>
      <c r="KBT51" s="192"/>
      <c r="KBU51" s="192"/>
      <c r="KBV51" s="192"/>
      <c r="KBW51" s="192"/>
      <c r="KBX51" s="192"/>
      <c r="KBY51" s="192"/>
      <c r="KBZ51" s="192"/>
      <c r="KCA51" s="192"/>
      <c r="KCB51" s="192"/>
      <c r="KCC51" s="192"/>
      <c r="KCD51" s="192"/>
      <c r="KCE51" s="192"/>
      <c r="KCF51" s="192"/>
      <c r="KCG51" s="192"/>
      <c r="KCH51" s="192"/>
      <c r="KCI51" s="192"/>
      <c r="KCJ51" s="192"/>
      <c r="KCK51" s="192"/>
      <c r="KCL51" s="192"/>
      <c r="KCM51" s="192"/>
      <c r="KCN51" s="192"/>
      <c r="KCO51" s="192"/>
      <c r="KCP51" s="192"/>
      <c r="KCQ51" s="192"/>
      <c r="KCR51" s="192"/>
      <c r="KCS51" s="192"/>
      <c r="KCT51" s="192"/>
      <c r="KCU51" s="192"/>
      <c r="KCV51" s="192"/>
      <c r="KCW51" s="192"/>
      <c r="KCX51" s="192"/>
      <c r="KCY51" s="192"/>
      <c r="KCZ51" s="192"/>
      <c r="KDA51" s="192"/>
      <c r="KDB51" s="192"/>
      <c r="KDC51" s="192"/>
      <c r="KDD51" s="192"/>
      <c r="KDE51" s="192"/>
      <c r="KDF51" s="192"/>
      <c r="KDG51" s="192"/>
      <c r="KDH51" s="192"/>
      <c r="KDI51" s="192"/>
      <c r="KDJ51" s="192"/>
      <c r="KDK51" s="192"/>
      <c r="KDL51" s="192"/>
      <c r="KDM51" s="192"/>
      <c r="KDN51" s="192"/>
      <c r="KDO51" s="192"/>
      <c r="KDP51" s="192"/>
      <c r="KDQ51" s="192"/>
      <c r="KDR51" s="192"/>
      <c r="KDS51" s="192"/>
      <c r="KDT51" s="192"/>
      <c r="KDU51" s="192"/>
      <c r="KDV51" s="192"/>
      <c r="KDW51" s="192"/>
      <c r="KDX51" s="192"/>
      <c r="KDY51" s="192"/>
      <c r="KDZ51" s="192"/>
      <c r="KEA51" s="192"/>
      <c r="KEB51" s="192"/>
      <c r="KEC51" s="192"/>
      <c r="KED51" s="192"/>
      <c r="KEE51" s="192"/>
      <c r="KEF51" s="192"/>
      <c r="KEG51" s="192"/>
      <c r="KEH51" s="192"/>
      <c r="KEI51" s="192"/>
      <c r="KEJ51" s="192"/>
      <c r="KEK51" s="192"/>
      <c r="KEL51" s="192"/>
      <c r="KEM51" s="192"/>
      <c r="KEN51" s="192"/>
      <c r="KEO51" s="192"/>
      <c r="KEP51" s="192"/>
      <c r="KEQ51" s="192"/>
      <c r="KER51" s="192"/>
      <c r="KES51" s="192"/>
      <c r="KET51" s="192"/>
      <c r="KEU51" s="192"/>
      <c r="KEV51" s="192"/>
      <c r="KEW51" s="192"/>
      <c r="KEX51" s="192"/>
      <c r="KEY51" s="192"/>
      <c r="KEZ51" s="192"/>
      <c r="KFA51" s="192"/>
      <c r="KFB51" s="192"/>
      <c r="KFC51" s="192"/>
      <c r="KFD51" s="192"/>
      <c r="KFE51" s="192"/>
      <c r="KFF51" s="192"/>
      <c r="KFG51" s="192"/>
      <c r="KFH51" s="192"/>
      <c r="KFI51" s="192"/>
      <c r="KFJ51" s="192"/>
      <c r="KFK51" s="192"/>
      <c r="KFL51" s="192"/>
      <c r="KFM51" s="192"/>
      <c r="KFN51" s="192"/>
      <c r="KFO51" s="192"/>
      <c r="KFP51" s="192"/>
      <c r="KFQ51" s="192"/>
      <c r="KFR51" s="192"/>
      <c r="KFS51" s="192"/>
      <c r="KFT51" s="192"/>
      <c r="KFU51" s="192"/>
      <c r="KFV51" s="192"/>
      <c r="KFW51" s="192"/>
      <c r="KFX51" s="192"/>
      <c r="KFY51" s="192"/>
      <c r="KFZ51" s="192"/>
      <c r="KGA51" s="192"/>
      <c r="KGB51" s="192"/>
      <c r="KGC51" s="192"/>
      <c r="KGD51" s="192"/>
      <c r="KGE51" s="192"/>
      <c r="KGF51" s="192"/>
      <c r="KGG51" s="192"/>
      <c r="KGH51" s="192"/>
      <c r="KGI51" s="192"/>
      <c r="KGJ51" s="192"/>
      <c r="KGK51" s="192"/>
      <c r="KGL51" s="192"/>
      <c r="KGM51" s="192"/>
      <c r="KGN51" s="192"/>
      <c r="KGO51" s="192"/>
      <c r="KGP51" s="192"/>
      <c r="KGQ51" s="192"/>
      <c r="KGR51" s="192"/>
      <c r="KGS51" s="192"/>
      <c r="KGT51" s="192"/>
      <c r="KGU51" s="192"/>
      <c r="KGV51" s="192"/>
      <c r="KGW51" s="192"/>
      <c r="KGX51" s="192"/>
      <c r="KGY51" s="192"/>
      <c r="KGZ51" s="192"/>
      <c r="KHA51" s="192"/>
      <c r="KHB51" s="192"/>
      <c r="KHC51" s="192"/>
      <c r="KHD51" s="192"/>
      <c r="KHE51" s="192"/>
      <c r="KHF51" s="192"/>
      <c r="KHG51" s="192"/>
      <c r="KHH51" s="192"/>
      <c r="KHI51" s="192"/>
      <c r="KHJ51" s="192"/>
      <c r="KHK51" s="192"/>
      <c r="KHL51" s="192"/>
      <c r="KHM51" s="192"/>
      <c r="KHN51" s="192"/>
      <c r="KHO51" s="192"/>
      <c r="KHP51" s="192"/>
      <c r="KHQ51" s="192"/>
      <c r="KHR51" s="192"/>
      <c r="KHS51" s="192"/>
      <c r="KHT51" s="192"/>
      <c r="KHU51" s="192"/>
      <c r="KHV51" s="192"/>
      <c r="KHW51" s="192"/>
      <c r="KHX51" s="192"/>
      <c r="KHY51" s="192"/>
      <c r="KHZ51" s="192"/>
      <c r="KIA51" s="192"/>
      <c r="KIB51" s="192"/>
      <c r="KIC51" s="192"/>
      <c r="KID51" s="192"/>
      <c r="KIE51" s="192"/>
      <c r="KIF51" s="192"/>
      <c r="KIG51" s="192"/>
      <c r="KIH51" s="192"/>
      <c r="KII51" s="192"/>
      <c r="KIJ51" s="192"/>
      <c r="KIK51" s="192"/>
      <c r="KIL51" s="192"/>
      <c r="KIM51" s="192"/>
      <c r="KIN51" s="192"/>
      <c r="KIO51" s="192"/>
      <c r="KIP51" s="192"/>
      <c r="KIQ51" s="192"/>
      <c r="KIR51" s="192"/>
      <c r="KIS51" s="192"/>
      <c r="KIT51" s="192"/>
      <c r="KIU51" s="192"/>
      <c r="KIV51" s="192"/>
      <c r="KIW51" s="192"/>
      <c r="KIX51" s="192"/>
      <c r="KIY51" s="192"/>
      <c r="KIZ51" s="192"/>
      <c r="KJA51" s="192"/>
      <c r="KJB51" s="192"/>
      <c r="KJC51" s="192"/>
      <c r="KJD51" s="192"/>
      <c r="KJE51" s="192"/>
      <c r="KJF51" s="192"/>
      <c r="KJG51" s="192"/>
      <c r="KJH51" s="192"/>
      <c r="KJI51" s="192"/>
      <c r="KJJ51" s="192"/>
      <c r="KJK51" s="192"/>
      <c r="KJL51" s="192"/>
      <c r="KJM51" s="192"/>
      <c r="KJN51" s="192"/>
      <c r="KJO51" s="192"/>
      <c r="KJP51" s="192"/>
      <c r="KJQ51" s="192"/>
      <c r="KJR51" s="192"/>
      <c r="KJS51" s="192"/>
      <c r="KJT51" s="192"/>
      <c r="KJU51" s="192"/>
      <c r="KJV51" s="192"/>
      <c r="KJW51" s="192"/>
      <c r="KJX51" s="192"/>
      <c r="KJY51" s="192"/>
      <c r="KJZ51" s="192"/>
      <c r="KKA51" s="192"/>
      <c r="KKB51" s="192"/>
      <c r="KKC51" s="192"/>
      <c r="KKD51" s="192"/>
      <c r="KKE51" s="192"/>
      <c r="KKF51" s="192"/>
      <c r="KKG51" s="192"/>
      <c r="KKH51" s="192"/>
      <c r="KKI51" s="192"/>
      <c r="KKJ51" s="192"/>
      <c r="KKK51" s="192"/>
      <c r="KKL51" s="192"/>
      <c r="KKM51" s="192"/>
      <c r="KKN51" s="192"/>
      <c r="KKO51" s="192"/>
      <c r="KKP51" s="192"/>
      <c r="KKQ51" s="192"/>
      <c r="KKR51" s="192"/>
      <c r="KKS51" s="192"/>
      <c r="KKT51" s="192"/>
      <c r="KKU51" s="192"/>
      <c r="KKV51" s="192"/>
      <c r="KKW51" s="192"/>
      <c r="KKX51" s="192"/>
      <c r="KKY51" s="192"/>
      <c r="KKZ51" s="192"/>
      <c r="KLA51" s="192"/>
      <c r="KLB51" s="192"/>
      <c r="KLC51" s="192"/>
      <c r="KLD51" s="192"/>
      <c r="KLE51" s="192"/>
      <c r="KLF51" s="192"/>
      <c r="KLG51" s="192"/>
      <c r="KLH51" s="192"/>
      <c r="KLI51" s="192"/>
      <c r="KLJ51" s="192"/>
      <c r="KLK51" s="192"/>
      <c r="KLL51" s="192"/>
      <c r="KLM51" s="192"/>
      <c r="KLN51" s="192"/>
      <c r="KLO51" s="192"/>
      <c r="KLP51" s="192"/>
      <c r="KLQ51" s="192"/>
      <c r="KLR51" s="192"/>
      <c r="KLS51" s="192"/>
      <c r="KLT51" s="192"/>
      <c r="KLU51" s="192"/>
      <c r="KLV51" s="192"/>
      <c r="KLW51" s="192"/>
      <c r="KLX51" s="192"/>
      <c r="KLY51" s="192"/>
      <c r="KLZ51" s="192"/>
      <c r="KMA51" s="192"/>
      <c r="KMB51" s="192"/>
      <c r="KMC51" s="192"/>
      <c r="KMD51" s="192"/>
      <c r="KME51" s="192"/>
      <c r="KMF51" s="192"/>
      <c r="KMG51" s="192"/>
      <c r="KMH51" s="192"/>
      <c r="KMI51" s="192"/>
      <c r="KMJ51" s="192"/>
      <c r="KMK51" s="192"/>
      <c r="KML51" s="192"/>
      <c r="KMM51" s="192"/>
      <c r="KMN51" s="192"/>
      <c r="KMO51" s="192"/>
      <c r="KMP51" s="192"/>
      <c r="KMQ51" s="192"/>
      <c r="KMR51" s="192"/>
      <c r="KMS51" s="192"/>
      <c r="KMT51" s="192"/>
      <c r="KMU51" s="192"/>
      <c r="KMV51" s="192"/>
      <c r="KMW51" s="192"/>
      <c r="KMX51" s="192"/>
      <c r="KMY51" s="192"/>
      <c r="KMZ51" s="192"/>
      <c r="KNA51" s="192"/>
      <c r="KNB51" s="192"/>
      <c r="KNC51" s="192"/>
      <c r="KND51" s="192"/>
      <c r="KNE51" s="192"/>
      <c r="KNF51" s="192"/>
      <c r="KNG51" s="192"/>
      <c r="KNH51" s="192"/>
      <c r="KNI51" s="192"/>
      <c r="KNJ51" s="192"/>
      <c r="KNK51" s="192"/>
      <c r="KNL51" s="192"/>
      <c r="KNM51" s="192"/>
      <c r="KNN51" s="192"/>
      <c r="KNO51" s="192"/>
      <c r="KNP51" s="192"/>
      <c r="KNQ51" s="192"/>
      <c r="KNR51" s="192"/>
      <c r="KNS51" s="192"/>
      <c r="KNT51" s="192"/>
      <c r="KNU51" s="192"/>
      <c r="KNV51" s="192"/>
      <c r="KNW51" s="192"/>
      <c r="KNX51" s="192"/>
      <c r="KNY51" s="192"/>
      <c r="KNZ51" s="192"/>
      <c r="KOA51" s="192"/>
      <c r="KOB51" s="192"/>
      <c r="KOC51" s="192"/>
      <c r="KOD51" s="192"/>
      <c r="KOE51" s="192"/>
      <c r="KOF51" s="192"/>
      <c r="KOG51" s="192"/>
      <c r="KOH51" s="192"/>
      <c r="KOI51" s="192"/>
      <c r="KOJ51" s="192"/>
      <c r="KOK51" s="192"/>
      <c r="KOL51" s="192"/>
      <c r="KOM51" s="192"/>
      <c r="KON51" s="192"/>
      <c r="KOO51" s="192"/>
      <c r="KOP51" s="192"/>
      <c r="KOQ51" s="192"/>
      <c r="KOR51" s="192"/>
      <c r="KOS51" s="192"/>
      <c r="KOT51" s="192"/>
      <c r="KOU51" s="192"/>
      <c r="KOV51" s="192"/>
      <c r="KOW51" s="192"/>
      <c r="KOX51" s="192"/>
      <c r="KOY51" s="192"/>
      <c r="KOZ51" s="192"/>
      <c r="KPA51" s="192"/>
      <c r="KPB51" s="192"/>
      <c r="KPC51" s="192"/>
      <c r="KPD51" s="192"/>
      <c r="KPE51" s="192"/>
      <c r="KPF51" s="192"/>
      <c r="KPG51" s="192"/>
      <c r="KPH51" s="192"/>
      <c r="KPI51" s="192"/>
      <c r="KPJ51" s="192"/>
      <c r="KPK51" s="192"/>
      <c r="KPL51" s="192"/>
      <c r="KPM51" s="192"/>
      <c r="KPN51" s="192"/>
      <c r="KPO51" s="192"/>
      <c r="KPP51" s="192"/>
      <c r="KPQ51" s="192"/>
      <c r="KPR51" s="192"/>
      <c r="KPS51" s="192"/>
      <c r="KPT51" s="192"/>
      <c r="KPU51" s="192"/>
      <c r="KPV51" s="192"/>
      <c r="KPW51" s="192"/>
      <c r="KPX51" s="192"/>
      <c r="KPY51" s="192"/>
      <c r="KPZ51" s="192"/>
      <c r="KQA51" s="192"/>
      <c r="KQB51" s="192"/>
      <c r="KQC51" s="192"/>
      <c r="KQD51" s="192"/>
      <c r="KQE51" s="192"/>
      <c r="KQF51" s="192"/>
      <c r="KQG51" s="192"/>
      <c r="KQH51" s="192"/>
      <c r="KQI51" s="192"/>
      <c r="KQJ51" s="192"/>
      <c r="KQK51" s="192"/>
      <c r="KQL51" s="192"/>
      <c r="KQM51" s="192"/>
      <c r="KQN51" s="192"/>
      <c r="KQO51" s="192"/>
      <c r="KQP51" s="192"/>
      <c r="KQQ51" s="192"/>
      <c r="KQR51" s="192"/>
      <c r="KQS51" s="192"/>
      <c r="KQT51" s="192"/>
      <c r="KQU51" s="192"/>
      <c r="KQV51" s="192"/>
      <c r="KQW51" s="192"/>
      <c r="KQX51" s="192"/>
      <c r="KQY51" s="192"/>
      <c r="KQZ51" s="192"/>
      <c r="KRA51" s="192"/>
      <c r="KRB51" s="192"/>
      <c r="KRC51" s="192"/>
      <c r="KRD51" s="192"/>
      <c r="KRE51" s="192"/>
      <c r="KRF51" s="192"/>
      <c r="KRG51" s="192"/>
      <c r="KRH51" s="192"/>
      <c r="KRI51" s="192"/>
      <c r="KRJ51" s="192"/>
      <c r="KRK51" s="192"/>
      <c r="KRL51" s="192"/>
      <c r="KRM51" s="192"/>
      <c r="KRN51" s="192"/>
      <c r="KRO51" s="192"/>
      <c r="KRP51" s="192"/>
      <c r="KRQ51" s="192"/>
      <c r="KRR51" s="192"/>
      <c r="KRS51" s="192"/>
      <c r="KRT51" s="192"/>
      <c r="KRU51" s="192"/>
      <c r="KRV51" s="192"/>
      <c r="KRW51" s="192"/>
      <c r="KRX51" s="192"/>
      <c r="KRY51" s="192"/>
      <c r="KRZ51" s="192"/>
      <c r="KSA51" s="192"/>
      <c r="KSB51" s="192"/>
      <c r="KSC51" s="192"/>
      <c r="KSD51" s="192"/>
      <c r="KSE51" s="192"/>
      <c r="KSF51" s="192"/>
      <c r="KSG51" s="192"/>
      <c r="KSH51" s="192"/>
      <c r="KSI51" s="192"/>
      <c r="KSJ51" s="192"/>
      <c r="KSK51" s="192"/>
      <c r="KSL51" s="192"/>
      <c r="KSM51" s="192"/>
      <c r="KSN51" s="192"/>
      <c r="KSO51" s="192"/>
      <c r="KSP51" s="192"/>
      <c r="KSQ51" s="192"/>
      <c r="KSR51" s="192"/>
      <c r="KSS51" s="192"/>
      <c r="KST51" s="192"/>
      <c r="KSU51" s="192"/>
      <c r="KSV51" s="192"/>
      <c r="KSW51" s="192"/>
      <c r="KSX51" s="192"/>
      <c r="KSY51" s="192"/>
      <c r="KSZ51" s="192"/>
      <c r="KTA51" s="192"/>
      <c r="KTB51" s="192"/>
      <c r="KTC51" s="192"/>
      <c r="KTD51" s="192"/>
      <c r="KTE51" s="192"/>
      <c r="KTF51" s="192"/>
      <c r="KTG51" s="192"/>
      <c r="KTH51" s="192"/>
      <c r="KTI51" s="192"/>
      <c r="KTJ51" s="192"/>
      <c r="KTK51" s="192"/>
      <c r="KTL51" s="192"/>
      <c r="KTM51" s="192"/>
      <c r="KTN51" s="192"/>
      <c r="KTO51" s="192"/>
      <c r="KTP51" s="192"/>
      <c r="KTQ51" s="192"/>
      <c r="KTR51" s="192"/>
      <c r="KTS51" s="192"/>
      <c r="KTT51" s="192"/>
      <c r="KTU51" s="192"/>
      <c r="KTV51" s="192"/>
      <c r="KTW51" s="192"/>
      <c r="KTX51" s="192"/>
      <c r="KTY51" s="192"/>
      <c r="KTZ51" s="192"/>
      <c r="KUA51" s="192"/>
      <c r="KUB51" s="192"/>
      <c r="KUC51" s="192"/>
      <c r="KUD51" s="192"/>
      <c r="KUE51" s="192"/>
      <c r="KUF51" s="192"/>
      <c r="KUG51" s="192"/>
      <c r="KUH51" s="192"/>
      <c r="KUI51" s="192"/>
      <c r="KUJ51" s="192"/>
      <c r="KUK51" s="192"/>
      <c r="KUL51" s="192"/>
      <c r="KUM51" s="192"/>
      <c r="KUN51" s="192"/>
      <c r="KUO51" s="192"/>
      <c r="KUP51" s="192"/>
      <c r="KUQ51" s="192"/>
      <c r="KUR51" s="192"/>
      <c r="KUS51" s="192"/>
      <c r="KUT51" s="192"/>
      <c r="KUU51" s="192"/>
      <c r="KUV51" s="192"/>
      <c r="KUW51" s="192"/>
      <c r="KUX51" s="192"/>
      <c r="KUY51" s="192"/>
      <c r="KUZ51" s="192"/>
      <c r="KVA51" s="192"/>
      <c r="KVB51" s="192"/>
      <c r="KVC51" s="192"/>
      <c r="KVD51" s="192"/>
      <c r="KVE51" s="192"/>
      <c r="KVF51" s="192"/>
      <c r="KVG51" s="192"/>
      <c r="KVH51" s="192"/>
      <c r="KVI51" s="192"/>
      <c r="KVJ51" s="192"/>
      <c r="KVK51" s="192"/>
      <c r="KVL51" s="192"/>
      <c r="KVM51" s="192"/>
      <c r="KVN51" s="192"/>
      <c r="KVO51" s="192"/>
      <c r="KVP51" s="192"/>
      <c r="KVQ51" s="192"/>
      <c r="KVR51" s="192"/>
      <c r="KVS51" s="192"/>
      <c r="KVT51" s="192"/>
      <c r="KVU51" s="192"/>
      <c r="KVV51" s="192"/>
      <c r="KVW51" s="192"/>
      <c r="KVX51" s="192"/>
      <c r="KVY51" s="192"/>
      <c r="KVZ51" s="192"/>
      <c r="KWA51" s="192"/>
      <c r="KWB51" s="192"/>
      <c r="KWC51" s="192"/>
      <c r="KWD51" s="192"/>
      <c r="KWE51" s="192"/>
      <c r="KWF51" s="192"/>
      <c r="KWG51" s="192"/>
      <c r="KWH51" s="192"/>
      <c r="KWI51" s="192"/>
      <c r="KWJ51" s="192"/>
      <c r="KWK51" s="192"/>
      <c r="KWL51" s="192"/>
      <c r="KWM51" s="192"/>
      <c r="KWN51" s="192"/>
      <c r="KWO51" s="192"/>
      <c r="KWP51" s="192"/>
      <c r="KWQ51" s="192"/>
      <c r="KWR51" s="192"/>
      <c r="KWS51" s="192"/>
      <c r="KWT51" s="192"/>
      <c r="KWU51" s="192"/>
      <c r="KWV51" s="192"/>
      <c r="KWW51" s="192"/>
      <c r="KWX51" s="192"/>
      <c r="KWY51" s="192"/>
      <c r="KWZ51" s="192"/>
      <c r="KXA51" s="192"/>
      <c r="KXB51" s="192"/>
      <c r="KXC51" s="192"/>
      <c r="KXD51" s="192"/>
      <c r="KXE51" s="192"/>
      <c r="KXF51" s="192"/>
      <c r="KXG51" s="192"/>
      <c r="KXH51" s="192"/>
      <c r="KXI51" s="192"/>
      <c r="KXJ51" s="192"/>
      <c r="KXK51" s="192"/>
      <c r="KXL51" s="192"/>
      <c r="KXM51" s="192"/>
      <c r="KXN51" s="192"/>
      <c r="KXO51" s="192"/>
      <c r="KXP51" s="192"/>
      <c r="KXQ51" s="192"/>
      <c r="KXR51" s="192"/>
      <c r="KXS51" s="192"/>
      <c r="KXT51" s="192"/>
      <c r="KXU51" s="192"/>
      <c r="KXV51" s="192"/>
      <c r="KXW51" s="192"/>
      <c r="KXX51" s="192"/>
      <c r="KXY51" s="192"/>
      <c r="KXZ51" s="192"/>
      <c r="KYA51" s="192"/>
      <c r="KYB51" s="192"/>
      <c r="KYC51" s="192"/>
      <c r="KYD51" s="192"/>
      <c r="KYE51" s="192"/>
      <c r="KYF51" s="192"/>
      <c r="KYG51" s="192"/>
      <c r="KYH51" s="192"/>
      <c r="KYI51" s="192"/>
      <c r="KYJ51" s="192"/>
      <c r="KYK51" s="192"/>
      <c r="KYL51" s="192"/>
      <c r="KYM51" s="192"/>
      <c r="KYN51" s="192"/>
      <c r="KYO51" s="192"/>
      <c r="KYP51" s="192"/>
      <c r="KYQ51" s="192"/>
      <c r="KYR51" s="192"/>
      <c r="KYS51" s="192"/>
      <c r="KYT51" s="192"/>
      <c r="KYU51" s="192"/>
      <c r="KYV51" s="192"/>
      <c r="KYW51" s="192"/>
      <c r="KYX51" s="192"/>
      <c r="KYY51" s="192"/>
      <c r="KYZ51" s="192"/>
      <c r="KZA51" s="192"/>
      <c r="KZB51" s="192"/>
      <c r="KZC51" s="192"/>
      <c r="KZD51" s="192"/>
      <c r="KZE51" s="192"/>
      <c r="KZF51" s="192"/>
      <c r="KZG51" s="192"/>
      <c r="KZH51" s="192"/>
      <c r="KZI51" s="192"/>
      <c r="KZJ51" s="192"/>
      <c r="KZK51" s="192"/>
      <c r="KZL51" s="192"/>
      <c r="KZM51" s="192"/>
      <c r="KZN51" s="192"/>
      <c r="KZO51" s="192"/>
      <c r="KZP51" s="192"/>
      <c r="KZQ51" s="192"/>
      <c r="KZR51" s="192"/>
      <c r="KZS51" s="192"/>
      <c r="KZT51" s="192"/>
      <c r="KZU51" s="192"/>
      <c r="KZV51" s="192"/>
      <c r="KZW51" s="192"/>
      <c r="KZX51" s="192"/>
      <c r="KZY51" s="192"/>
      <c r="KZZ51" s="192"/>
      <c r="LAA51" s="192"/>
      <c r="LAB51" s="192"/>
      <c r="LAC51" s="192"/>
      <c r="LAD51" s="192"/>
      <c r="LAE51" s="192"/>
      <c r="LAF51" s="192"/>
      <c r="LAG51" s="192"/>
      <c r="LAH51" s="192"/>
      <c r="LAI51" s="192"/>
      <c r="LAJ51" s="192"/>
      <c r="LAK51" s="192"/>
      <c r="LAL51" s="192"/>
      <c r="LAM51" s="192"/>
      <c r="LAN51" s="192"/>
      <c r="LAO51" s="192"/>
      <c r="LAP51" s="192"/>
      <c r="LAQ51" s="192"/>
      <c r="LAR51" s="192"/>
      <c r="LAS51" s="192"/>
      <c r="LAT51" s="192"/>
      <c r="LAU51" s="192"/>
      <c r="LAV51" s="192"/>
      <c r="LAW51" s="192"/>
      <c r="LAX51" s="192"/>
      <c r="LAY51" s="192"/>
      <c r="LAZ51" s="192"/>
      <c r="LBA51" s="192"/>
      <c r="LBB51" s="192"/>
      <c r="LBC51" s="192"/>
      <c r="LBD51" s="192"/>
      <c r="LBE51" s="192"/>
      <c r="LBF51" s="192"/>
      <c r="LBG51" s="192"/>
      <c r="LBH51" s="192"/>
      <c r="LBI51" s="192"/>
      <c r="LBJ51" s="192"/>
      <c r="LBK51" s="192"/>
      <c r="LBL51" s="192"/>
      <c r="LBM51" s="192"/>
      <c r="LBN51" s="192"/>
      <c r="LBO51" s="192"/>
      <c r="LBP51" s="192"/>
      <c r="LBQ51" s="192"/>
      <c r="LBR51" s="192"/>
      <c r="LBS51" s="192"/>
      <c r="LBT51" s="192"/>
      <c r="LBU51" s="192"/>
      <c r="LBV51" s="192"/>
      <c r="LBW51" s="192"/>
      <c r="LBX51" s="192"/>
      <c r="LBY51" s="192"/>
      <c r="LBZ51" s="192"/>
      <c r="LCA51" s="192"/>
      <c r="LCB51" s="192"/>
      <c r="LCC51" s="192"/>
      <c r="LCD51" s="192"/>
      <c r="LCE51" s="192"/>
      <c r="LCF51" s="192"/>
      <c r="LCG51" s="192"/>
      <c r="LCH51" s="192"/>
      <c r="LCI51" s="192"/>
      <c r="LCJ51" s="192"/>
      <c r="LCK51" s="192"/>
      <c r="LCL51" s="192"/>
      <c r="LCM51" s="192"/>
      <c r="LCN51" s="192"/>
      <c r="LCO51" s="192"/>
      <c r="LCP51" s="192"/>
      <c r="LCQ51" s="192"/>
      <c r="LCR51" s="192"/>
      <c r="LCS51" s="192"/>
      <c r="LCT51" s="192"/>
      <c r="LCU51" s="192"/>
      <c r="LCV51" s="192"/>
      <c r="LCW51" s="192"/>
      <c r="LCX51" s="192"/>
      <c r="LCY51" s="192"/>
      <c r="LCZ51" s="192"/>
      <c r="LDA51" s="192"/>
      <c r="LDB51" s="192"/>
      <c r="LDC51" s="192"/>
      <c r="LDD51" s="192"/>
      <c r="LDE51" s="192"/>
      <c r="LDF51" s="192"/>
      <c r="LDG51" s="192"/>
      <c r="LDH51" s="192"/>
      <c r="LDI51" s="192"/>
      <c r="LDJ51" s="192"/>
      <c r="LDK51" s="192"/>
      <c r="LDL51" s="192"/>
      <c r="LDM51" s="192"/>
      <c r="LDN51" s="192"/>
      <c r="LDO51" s="192"/>
      <c r="LDP51" s="192"/>
      <c r="LDQ51" s="192"/>
      <c r="LDR51" s="192"/>
      <c r="LDS51" s="192"/>
      <c r="LDT51" s="192"/>
      <c r="LDU51" s="192"/>
      <c r="LDV51" s="192"/>
      <c r="LDW51" s="192"/>
      <c r="LDX51" s="192"/>
      <c r="LDY51" s="192"/>
      <c r="LDZ51" s="192"/>
      <c r="LEA51" s="192"/>
      <c r="LEB51" s="192"/>
      <c r="LEC51" s="192"/>
      <c r="LED51" s="192"/>
      <c r="LEE51" s="192"/>
      <c r="LEF51" s="192"/>
      <c r="LEG51" s="192"/>
      <c r="LEH51" s="192"/>
      <c r="LEI51" s="192"/>
      <c r="LEJ51" s="192"/>
      <c r="LEK51" s="192"/>
      <c r="LEL51" s="192"/>
      <c r="LEM51" s="192"/>
      <c r="LEN51" s="192"/>
      <c r="LEO51" s="192"/>
      <c r="LEP51" s="192"/>
      <c r="LEQ51" s="192"/>
      <c r="LER51" s="192"/>
      <c r="LES51" s="192"/>
      <c r="LET51" s="192"/>
      <c r="LEU51" s="192"/>
      <c r="LEV51" s="192"/>
      <c r="LEW51" s="192"/>
      <c r="LEX51" s="192"/>
      <c r="LEY51" s="192"/>
      <c r="LEZ51" s="192"/>
      <c r="LFA51" s="192"/>
      <c r="LFB51" s="192"/>
      <c r="LFC51" s="192"/>
      <c r="LFD51" s="192"/>
      <c r="LFE51" s="192"/>
      <c r="LFF51" s="192"/>
      <c r="LFG51" s="192"/>
      <c r="LFH51" s="192"/>
      <c r="LFI51" s="192"/>
      <c r="LFJ51" s="192"/>
      <c r="LFK51" s="192"/>
      <c r="LFL51" s="192"/>
      <c r="LFM51" s="192"/>
      <c r="LFN51" s="192"/>
      <c r="LFO51" s="192"/>
      <c r="LFP51" s="192"/>
      <c r="LFQ51" s="192"/>
      <c r="LFR51" s="192"/>
      <c r="LFS51" s="192"/>
      <c r="LFT51" s="192"/>
      <c r="LFU51" s="192"/>
      <c r="LFV51" s="192"/>
      <c r="LFW51" s="192"/>
      <c r="LFX51" s="192"/>
      <c r="LFY51" s="192"/>
      <c r="LFZ51" s="192"/>
      <c r="LGA51" s="192"/>
      <c r="LGB51" s="192"/>
      <c r="LGC51" s="192"/>
      <c r="LGD51" s="192"/>
      <c r="LGE51" s="192"/>
      <c r="LGF51" s="192"/>
      <c r="LGG51" s="192"/>
      <c r="LGH51" s="192"/>
      <c r="LGI51" s="192"/>
      <c r="LGJ51" s="192"/>
      <c r="LGK51" s="192"/>
      <c r="LGL51" s="192"/>
      <c r="LGM51" s="192"/>
      <c r="LGN51" s="192"/>
      <c r="LGO51" s="192"/>
      <c r="LGP51" s="192"/>
      <c r="LGQ51" s="192"/>
      <c r="LGR51" s="192"/>
      <c r="LGS51" s="192"/>
      <c r="LGT51" s="192"/>
      <c r="LGU51" s="192"/>
      <c r="LGV51" s="192"/>
      <c r="LGW51" s="192"/>
      <c r="LGX51" s="192"/>
      <c r="LGY51" s="192"/>
      <c r="LGZ51" s="192"/>
      <c r="LHA51" s="192"/>
      <c r="LHB51" s="192"/>
      <c r="LHC51" s="192"/>
      <c r="LHD51" s="192"/>
      <c r="LHE51" s="192"/>
      <c r="LHF51" s="192"/>
      <c r="LHG51" s="192"/>
      <c r="LHH51" s="192"/>
      <c r="LHI51" s="192"/>
      <c r="LHJ51" s="192"/>
      <c r="LHK51" s="192"/>
      <c r="LHL51" s="192"/>
      <c r="LHM51" s="192"/>
      <c r="LHN51" s="192"/>
      <c r="LHO51" s="192"/>
      <c r="LHP51" s="192"/>
      <c r="LHQ51" s="192"/>
      <c r="LHR51" s="192"/>
      <c r="LHS51" s="192"/>
      <c r="LHT51" s="192"/>
      <c r="LHU51" s="192"/>
      <c r="LHV51" s="192"/>
      <c r="LHW51" s="192"/>
      <c r="LHX51" s="192"/>
      <c r="LHY51" s="192"/>
      <c r="LHZ51" s="192"/>
      <c r="LIA51" s="192"/>
      <c r="LIB51" s="192"/>
      <c r="LIC51" s="192"/>
      <c r="LID51" s="192"/>
      <c r="LIE51" s="192"/>
      <c r="LIF51" s="192"/>
      <c r="LIG51" s="192"/>
      <c r="LIH51" s="192"/>
      <c r="LII51" s="192"/>
      <c r="LIJ51" s="192"/>
      <c r="LIK51" s="192"/>
      <c r="LIL51" s="192"/>
      <c r="LIM51" s="192"/>
      <c r="LIN51" s="192"/>
      <c r="LIO51" s="192"/>
      <c r="LIP51" s="192"/>
      <c r="LIQ51" s="192"/>
      <c r="LIR51" s="192"/>
      <c r="LIS51" s="192"/>
      <c r="LIT51" s="192"/>
      <c r="LIU51" s="192"/>
      <c r="LIV51" s="192"/>
      <c r="LIW51" s="192"/>
      <c r="LIX51" s="192"/>
      <c r="LIY51" s="192"/>
      <c r="LIZ51" s="192"/>
      <c r="LJA51" s="192"/>
      <c r="LJB51" s="192"/>
      <c r="LJC51" s="192"/>
      <c r="LJD51" s="192"/>
      <c r="LJE51" s="192"/>
      <c r="LJF51" s="192"/>
      <c r="LJG51" s="192"/>
      <c r="LJH51" s="192"/>
      <c r="LJI51" s="192"/>
      <c r="LJJ51" s="192"/>
      <c r="LJK51" s="192"/>
      <c r="LJL51" s="192"/>
      <c r="LJM51" s="192"/>
      <c r="LJN51" s="192"/>
      <c r="LJO51" s="192"/>
      <c r="LJP51" s="192"/>
      <c r="LJQ51" s="192"/>
      <c r="LJR51" s="192"/>
      <c r="LJS51" s="192"/>
      <c r="LJT51" s="192"/>
      <c r="LJU51" s="192"/>
      <c r="LJV51" s="192"/>
      <c r="LJW51" s="192"/>
      <c r="LJX51" s="192"/>
      <c r="LJY51" s="192"/>
      <c r="LJZ51" s="192"/>
      <c r="LKA51" s="192"/>
      <c r="LKB51" s="192"/>
      <c r="LKC51" s="192"/>
      <c r="LKD51" s="192"/>
      <c r="LKE51" s="192"/>
      <c r="LKF51" s="192"/>
      <c r="LKG51" s="192"/>
      <c r="LKH51" s="192"/>
      <c r="LKI51" s="192"/>
      <c r="LKJ51" s="192"/>
      <c r="LKK51" s="192"/>
      <c r="LKL51" s="192"/>
      <c r="LKM51" s="192"/>
      <c r="LKN51" s="192"/>
      <c r="LKO51" s="192"/>
      <c r="LKP51" s="192"/>
      <c r="LKQ51" s="192"/>
      <c r="LKR51" s="192"/>
      <c r="LKS51" s="192"/>
      <c r="LKT51" s="192"/>
      <c r="LKU51" s="192"/>
      <c r="LKV51" s="192"/>
      <c r="LKW51" s="192"/>
      <c r="LKX51" s="192"/>
      <c r="LKY51" s="192"/>
      <c r="LKZ51" s="192"/>
      <c r="LLA51" s="192"/>
      <c r="LLB51" s="192"/>
      <c r="LLC51" s="192"/>
      <c r="LLD51" s="192"/>
      <c r="LLE51" s="192"/>
      <c r="LLF51" s="192"/>
      <c r="LLG51" s="192"/>
      <c r="LLH51" s="192"/>
      <c r="LLI51" s="192"/>
      <c r="LLJ51" s="192"/>
      <c r="LLK51" s="192"/>
      <c r="LLL51" s="192"/>
      <c r="LLM51" s="192"/>
      <c r="LLN51" s="192"/>
      <c r="LLO51" s="192"/>
      <c r="LLP51" s="192"/>
      <c r="LLQ51" s="192"/>
      <c r="LLR51" s="192"/>
      <c r="LLS51" s="192"/>
      <c r="LLT51" s="192"/>
      <c r="LLU51" s="192"/>
      <c r="LLV51" s="192"/>
      <c r="LLW51" s="192"/>
      <c r="LLX51" s="192"/>
      <c r="LLY51" s="192"/>
      <c r="LLZ51" s="192"/>
      <c r="LMA51" s="192"/>
      <c r="LMB51" s="192"/>
      <c r="LMC51" s="192"/>
      <c r="LMD51" s="192"/>
      <c r="LME51" s="192"/>
      <c r="LMF51" s="192"/>
      <c r="LMG51" s="192"/>
      <c r="LMH51" s="192"/>
      <c r="LMI51" s="192"/>
      <c r="LMJ51" s="192"/>
      <c r="LMK51" s="192"/>
      <c r="LML51" s="192"/>
      <c r="LMM51" s="192"/>
      <c r="LMN51" s="192"/>
      <c r="LMO51" s="192"/>
      <c r="LMP51" s="192"/>
      <c r="LMQ51" s="192"/>
      <c r="LMR51" s="192"/>
      <c r="LMS51" s="192"/>
      <c r="LMT51" s="192"/>
      <c r="LMU51" s="192"/>
      <c r="LMV51" s="192"/>
      <c r="LMW51" s="192"/>
      <c r="LMX51" s="192"/>
      <c r="LMY51" s="192"/>
      <c r="LMZ51" s="192"/>
      <c r="LNA51" s="192"/>
      <c r="LNB51" s="192"/>
      <c r="LNC51" s="192"/>
      <c r="LND51" s="192"/>
      <c r="LNE51" s="192"/>
      <c r="LNF51" s="192"/>
      <c r="LNG51" s="192"/>
      <c r="LNH51" s="192"/>
      <c r="LNI51" s="192"/>
      <c r="LNJ51" s="192"/>
      <c r="LNK51" s="192"/>
      <c r="LNL51" s="192"/>
      <c r="LNM51" s="192"/>
      <c r="LNN51" s="192"/>
      <c r="LNO51" s="192"/>
      <c r="LNP51" s="192"/>
      <c r="LNQ51" s="192"/>
      <c r="LNR51" s="192"/>
      <c r="LNS51" s="192"/>
      <c r="LNT51" s="192"/>
      <c r="LNU51" s="192"/>
      <c r="LNV51" s="192"/>
      <c r="LNW51" s="192"/>
      <c r="LNX51" s="192"/>
      <c r="LNY51" s="192"/>
      <c r="LNZ51" s="192"/>
      <c r="LOA51" s="192"/>
      <c r="LOB51" s="192"/>
      <c r="LOC51" s="192"/>
      <c r="LOD51" s="192"/>
      <c r="LOE51" s="192"/>
      <c r="LOF51" s="192"/>
      <c r="LOG51" s="192"/>
      <c r="LOH51" s="192"/>
      <c r="LOI51" s="192"/>
      <c r="LOJ51" s="192"/>
      <c r="LOK51" s="192"/>
      <c r="LOL51" s="192"/>
      <c r="LOM51" s="192"/>
      <c r="LON51" s="192"/>
      <c r="LOO51" s="192"/>
      <c r="LOP51" s="192"/>
      <c r="LOQ51" s="192"/>
      <c r="LOR51" s="192"/>
      <c r="LOS51" s="192"/>
      <c r="LOT51" s="192"/>
      <c r="LOU51" s="192"/>
      <c r="LOV51" s="192"/>
      <c r="LOW51" s="192"/>
      <c r="LOX51" s="192"/>
      <c r="LOY51" s="192"/>
      <c r="LOZ51" s="192"/>
      <c r="LPA51" s="192"/>
      <c r="LPB51" s="192"/>
      <c r="LPC51" s="192"/>
      <c r="LPD51" s="192"/>
      <c r="LPE51" s="192"/>
      <c r="LPF51" s="192"/>
      <c r="LPG51" s="192"/>
      <c r="LPH51" s="192"/>
      <c r="LPI51" s="192"/>
      <c r="LPJ51" s="192"/>
      <c r="LPK51" s="192"/>
      <c r="LPL51" s="192"/>
      <c r="LPM51" s="192"/>
      <c r="LPN51" s="192"/>
      <c r="LPO51" s="192"/>
      <c r="LPP51" s="192"/>
      <c r="LPQ51" s="192"/>
      <c r="LPR51" s="192"/>
      <c r="LPS51" s="192"/>
      <c r="LPT51" s="192"/>
      <c r="LPU51" s="192"/>
      <c r="LPV51" s="192"/>
      <c r="LPW51" s="192"/>
      <c r="LPX51" s="192"/>
      <c r="LPY51" s="192"/>
      <c r="LPZ51" s="192"/>
      <c r="LQA51" s="192"/>
      <c r="LQB51" s="192"/>
      <c r="LQC51" s="192"/>
      <c r="LQD51" s="192"/>
      <c r="LQE51" s="192"/>
      <c r="LQF51" s="192"/>
      <c r="LQG51" s="192"/>
      <c r="LQH51" s="192"/>
      <c r="LQI51" s="192"/>
      <c r="LQJ51" s="192"/>
      <c r="LQK51" s="192"/>
      <c r="LQL51" s="192"/>
      <c r="LQM51" s="192"/>
      <c r="LQN51" s="192"/>
      <c r="LQO51" s="192"/>
      <c r="LQP51" s="192"/>
      <c r="LQQ51" s="192"/>
      <c r="LQR51" s="192"/>
      <c r="LQS51" s="192"/>
      <c r="LQT51" s="192"/>
      <c r="LQU51" s="192"/>
      <c r="LQV51" s="192"/>
      <c r="LQW51" s="192"/>
      <c r="LQX51" s="192"/>
      <c r="LQY51" s="192"/>
      <c r="LQZ51" s="192"/>
      <c r="LRA51" s="192"/>
      <c r="LRB51" s="192"/>
      <c r="LRC51" s="192"/>
      <c r="LRD51" s="192"/>
      <c r="LRE51" s="192"/>
      <c r="LRF51" s="192"/>
      <c r="LRG51" s="192"/>
      <c r="LRH51" s="192"/>
      <c r="LRI51" s="192"/>
      <c r="LRJ51" s="192"/>
      <c r="LRK51" s="192"/>
      <c r="LRL51" s="192"/>
      <c r="LRM51" s="192"/>
      <c r="LRN51" s="192"/>
      <c r="LRO51" s="192"/>
      <c r="LRP51" s="192"/>
      <c r="LRQ51" s="192"/>
      <c r="LRR51" s="192"/>
      <c r="LRS51" s="192"/>
      <c r="LRT51" s="192"/>
      <c r="LRU51" s="192"/>
      <c r="LRV51" s="192"/>
      <c r="LRW51" s="192"/>
      <c r="LRX51" s="192"/>
      <c r="LRY51" s="192"/>
      <c r="LRZ51" s="192"/>
      <c r="LSA51" s="192"/>
      <c r="LSB51" s="192"/>
      <c r="LSC51" s="192"/>
      <c r="LSD51" s="192"/>
      <c r="LSE51" s="192"/>
      <c r="LSF51" s="192"/>
      <c r="LSG51" s="192"/>
      <c r="LSH51" s="192"/>
      <c r="LSI51" s="192"/>
      <c r="LSJ51" s="192"/>
      <c r="LSK51" s="192"/>
      <c r="LSL51" s="192"/>
      <c r="LSM51" s="192"/>
      <c r="LSN51" s="192"/>
      <c r="LSO51" s="192"/>
      <c r="LSP51" s="192"/>
      <c r="LSQ51" s="192"/>
      <c r="LSR51" s="192"/>
      <c r="LSS51" s="192"/>
      <c r="LST51" s="192"/>
      <c r="LSU51" s="192"/>
      <c r="LSV51" s="192"/>
      <c r="LSW51" s="192"/>
      <c r="LSX51" s="192"/>
      <c r="LSY51" s="192"/>
      <c r="LSZ51" s="192"/>
      <c r="LTA51" s="192"/>
      <c r="LTB51" s="192"/>
      <c r="LTC51" s="192"/>
      <c r="LTD51" s="192"/>
      <c r="LTE51" s="192"/>
      <c r="LTF51" s="192"/>
      <c r="LTG51" s="192"/>
      <c r="LTH51" s="192"/>
      <c r="LTI51" s="192"/>
      <c r="LTJ51" s="192"/>
      <c r="LTK51" s="192"/>
      <c r="LTL51" s="192"/>
      <c r="LTM51" s="192"/>
      <c r="LTN51" s="192"/>
      <c r="LTO51" s="192"/>
      <c r="LTP51" s="192"/>
      <c r="LTQ51" s="192"/>
      <c r="LTR51" s="192"/>
      <c r="LTS51" s="192"/>
      <c r="LTT51" s="192"/>
      <c r="LTU51" s="192"/>
      <c r="LTV51" s="192"/>
      <c r="LTW51" s="192"/>
      <c r="LTX51" s="192"/>
      <c r="LTY51" s="192"/>
      <c r="LTZ51" s="192"/>
      <c r="LUA51" s="192"/>
      <c r="LUB51" s="192"/>
      <c r="LUC51" s="192"/>
      <c r="LUD51" s="192"/>
      <c r="LUE51" s="192"/>
      <c r="LUF51" s="192"/>
      <c r="LUG51" s="192"/>
      <c r="LUH51" s="192"/>
      <c r="LUI51" s="192"/>
      <c r="LUJ51" s="192"/>
      <c r="LUK51" s="192"/>
      <c r="LUL51" s="192"/>
      <c r="LUM51" s="192"/>
      <c r="LUN51" s="192"/>
      <c r="LUO51" s="192"/>
      <c r="LUP51" s="192"/>
      <c r="LUQ51" s="192"/>
      <c r="LUR51" s="192"/>
      <c r="LUS51" s="192"/>
      <c r="LUT51" s="192"/>
      <c r="LUU51" s="192"/>
      <c r="LUV51" s="192"/>
      <c r="LUW51" s="192"/>
      <c r="LUX51" s="192"/>
      <c r="LUY51" s="192"/>
      <c r="LUZ51" s="192"/>
      <c r="LVA51" s="192"/>
      <c r="LVB51" s="192"/>
      <c r="LVC51" s="192"/>
      <c r="LVD51" s="192"/>
      <c r="LVE51" s="192"/>
      <c r="LVF51" s="192"/>
      <c r="LVG51" s="192"/>
      <c r="LVH51" s="192"/>
      <c r="LVI51" s="192"/>
      <c r="LVJ51" s="192"/>
      <c r="LVK51" s="192"/>
      <c r="LVL51" s="192"/>
      <c r="LVM51" s="192"/>
      <c r="LVN51" s="192"/>
      <c r="LVO51" s="192"/>
      <c r="LVP51" s="192"/>
      <c r="LVQ51" s="192"/>
      <c r="LVR51" s="192"/>
      <c r="LVS51" s="192"/>
      <c r="LVT51" s="192"/>
      <c r="LVU51" s="192"/>
      <c r="LVV51" s="192"/>
      <c r="LVW51" s="192"/>
      <c r="LVX51" s="192"/>
      <c r="LVY51" s="192"/>
      <c r="LVZ51" s="192"/>
      <c r="LWA51" s="192"/>
      <c r="LWB51" s="192"/>
      <c r="LWC51" s="192"/>
      <c r="LWD51" s="192"/>
      <c r="LWE51" s="192"/>
      <c r="LWF51" s="192"/>
      <c r="LWG51" s="192"/>
      <c r="LWH51" s="192"/>
      <c r="LWI51" s="192"/>
      <c r="LWJ51" s="192"/>
      <c r="LWK51" s="192"/>
      <c r="LWL51" s="192"/>
      <c r="LWM51" s="192"/>
      <c r="LWN51" s="192"/>
      <c r="LWO51" s="192"/>
      <c r="LWP51" s="192"/>
      <c r="LWQ51" s="192"/>
      <c r="LWR51" s="192"/>
      <c r="LWS51" s="192"/>
      <c r="LWT51" s="192"/>
      <c r="LWU51" s="192"/>
      <c r="LWV51" s="192"/>
      <c r="LWW51" s="192"/>
      <c r="LWX51" s="192"/>
      <c r="LWY51" s="192"/>
      <c r="LWZ51" s="192"/>
      <c r="LXA51" s="192"/>
      <c r="LXB51" s="192"/>
      <c r="LXC51" s="192"/>
      <c r="LXD51" s="192"/>
      <c r="LXE51" s="192"/>
      <c r="LXF51" s="192"/>
      <c r="LXG51" s="192"/>
      <c r="LXH51" s="192"/>
      <c r="LXI51" s="192"/>
      <c r="LXJ51" s="192"/>
      <c r="LXK51" s="192"/>
      <c r="LXL51" s="192"/>
      <c r="LXM51" s="192"/>
      <c r="LXN51" s="192"/>
      <c r="LXO51" s="192"/>
      <c r="LXP51" s="192"/>
      <c r="LXQ51" s="192"/>
      <c r="LXR51" s="192"/>
      <c r="LXS51" s="192"/>
      <c r="LXT51" s="192"/>
      <c r="LXU51" s="192"/>
      <c r="LXV51" s="192"/>
      <c r="LXW51" s="192"/>
      <c r="LXX51" s="192"/>
      <c r="LXY51" s="192"/>
      <c r="LXZ51" s="192"/>
      <c r="LYA51" s="192"/>
      <c r="LYB51" s="192"/>
      <c r="LYC51" s="192"/>
      <c r="LYD51" s="192"/>
      <c r="LYE51" s="192"/>
      <c r="LYF51" s="192"/>
      <c r="LYG51" s="192"/>
      <c r="LYH51" s="192"/>
      <c r="LYI51" s="192"/>
      <c r="LYJ51" s="192"/>
      <c r="LYK51" s="192"/>
      <c r="LYL51" s="192"/>
      <c r="LYM51" s="192"/>
      <c r="LYN51" s="192"/>
      <c r="LYO51" s="192"/>
      <c r="LYP51" s="192"/>
      <c r="LYQ51" s="192"/>
      <c r="LYR51" s="192"/>
      <c r="LYS51" s="192"/>
      <c r="LYT51" s="192"/>
      <c r="LYU51" s="192"/>
      <c r="LYV51" s="192"/>
      <c r="LYW51" s="192"/>
      <c r="LYX51" s="192"/>
      <c r="LYY51" s="192"/>
      <c r="LYZ51" s="192"/>
      <c r="LZA51" s="192"/>
      <c r="LZB51" s="192"/>
      <c r="LZC51" s="192"/>
      <c r="LZD51" s="192"/>
      <c r="LZE51" s="192"/>
      <c r="LZF51" s="192"/>
      <c r="LZG51" s="192"/>
      <c r="LZH51" s="192"/>
      <c r="LZI51" s="192"/>
      <c r="LZJ51" s="192"/>
      <c r="LZK51" s="192"/>
      <c r="LZL51" s="192"/>
      <c r="LZM51" s="192"/>
      <c r="LZN51" s="192"/>
      <c r="LZO51" s="192"/>
      <c r="LZP51" s="192"/>
      <c r="LZQ51" s="192"/>
      <c r="LZR51" s="192"/>
      <c r="LZS51" s="192"/>
      <c r="LZT51" s="192"/>
      <c r="LZU51" s="192"/>
      <c r="LZV51" s="192"/>
      <c r="LZW51" s="192"/>
      <c r="LZX51" s="192"/>
      <c r="LZY51" s="192"/>
      <c r="LZZ51" s="192"/>
      <c r="MAA51" s="192"/>
      <c r="MAB51" s="192"/>
      <c r="MAC51" s="192"/>
      <c r="MAD51" s="192"/>
      <c r="MAE51" s="192"/>
      <c r="MAF51" s="192"/>
      <c r="MAG51" s="192"/>
      <c r="MAH51" s="192"/>
      <c r="MAI51" s="192"/>
      <c r="MAJ51" s="192"/>
      <c r="MAK51" s="192"/>
      <c r="MAL51" s="192"/>
      <c r="MAM51" s="192"/>
      <c r="MAN51" s="192"/>
      <c r="MAO51" s="192"/>
      <c r="MAP51" s="192"/>
      <c r="MAQ51" s="192"/>
      <c r="MAR51" s="192"/>
      <c r="MAS51" s="192"/>
      <c r="MAT51" s="192"/>
      <c r="MAU51" s="192"/>
      <c r="MAV51" s="192"/>
      <c r="MAW51" s="192"/>
      <c r="MAX51" s="192"/>
      <c r="MAY51" s="192"/>
      <c r="MAZ51" s="192"/>
      <c r="MBA51" s="192"/>
      <c r="MBB51" s="192"/>
      <c r="MBC51" s="192"/>
      <c r="MBD51" s="192"/>
      <c r="MBE51" s="192"/>
      <c r="MBF51" s="192"/>
      <c r="MBG51" s="192"/>
      <c r="MBH51" s="192"/>
      <c r="MBI51" s="192"/>
      <c r="MBJ51" s="192"/>
      <c r="MBK51" s="192"/>
      <c r="MBL51" s="192"/>
      <c r="MBM51" s="192"/>
      <c r="MBN51" s="192"/>
      <c r="MBO51" s="192"/>
      <c r="MBP51" s="192"/>
      <c r="MBQ51" s="192"/>
      <c r="MBR51" s="192"/>
      <c r="MBS51" s="192"/>
      <c r="MBT51" s="192"/>
      <c r="MBU51" s="192"/>
      <c r="MBV51" s="192"/>
      <c r="MBW51" s="192"/>
      <c r="MBX51" s="192"/>
      <c r="MBY51" s="192"/>
      <c r="MBZ51" s="192"/>
      <c r="MCA51" s="192"/>
      <c r="MCB51" s="192"/>
      <c r="MCC51" s="192"/>
      <c r="MCD51" s="192"/>
      <c r="MCE51" s="192"/>
      <c r="MCF51" s="192"/>
      <c r="MCG51" s="192"/>
      <c r="MCH51" s="192"/>
      <c r="MCI51" s="192"/>
      <c r="MCJ51" s="192"/>
      <c r="MCK51" s="192"/>
      <c r="MCL51" s="192"/>
      <c r="MCM51" s="192"/>
      <c r="MCN51" s="192"/>
      <c r="MCO51" s="192"/>
      <c r="MCP51" s="192"/>
      <c r="MCQ51" s="192"/>
      <c r="MCR51" s="192"/>
      <c r="MCS51" s="192"/>
      <c r="MCT51" s="192"/>
      <c r="MCU51" s="192"/>
      <c r="MCV51" s="192"/>
      <c r="MCW51" s="192"/>
      <c r="MCX51" s="192"/>
      <c r="MCY51" s="192"/>
      <c r="MCZ51" s="192"/>
      <c r="MDA51" s="192"/>
      <c r="MDB51" s="192"/>
      <c r="MDC51" s="192"/>
      <c r="MDD51" s="192"/>
      <c r="MDE51" s="192"/>
      <c r="MDF51" s="192"/>
      <c r="MDG51" s="192"/>
      <c r="MDH51" s="192"/>
      <c r="MDI51" s="192"/>
      <c r="MDJ51" s="192"/>
      <c r="MDK51" s="192"/>
      <c r="MDL51" s="192"/>
      <c r="MDM51" s="192"/>
      <c r="MDN51" s="192"/>
      <c r="MDO51" s="192"/>
      <c r="MDP51" s="192"/>
      <c r="MDQ51" s="192"/>
      <c r="MDR51" s="192"/>
      <c r="MDS51" s="192"/>
      <c r="MDT51" s="192"/>
      <c r="MDU51" s="192"/>
      <c r="MDV51" s="192"/>
      <c r="MDW51" s="192"/>
      <c r="MDX51" s="192"/>
      <c r="MDY51" s="192"/>
      <c r="MDZ51" s="192"/>
      <c r="MEA51" s="192"/>
      <c r="MEB51" s="192"/>
      <c r="MEC51" s="192"/>
      <c r="MED51" s="192"/>
      <c r="MEE51" s="192"/>
      <c r="MEF51" s="192"/>
      <c r="MEG51" s="192"/>
      <c r="MEH51" s="192"/>
      <c r="MEI51" s="192"/>
      <c r="MEJ51" s="192"/>
      <c r="MEK51" s="192"/>
      <c r="MEL51" s="192"/>
      <c r="MEM51" s="192"/>
      <c r="MEN51" s="192"/>
      <c r="MEO51" s="192"/>
      <c r="MEP51" s="192"/>
      <c r="MEQ51" s="192"/>
      <c r="MER51" s="192"/>
      <c r="MES51" s="192"/>
      <c r="MET51" s="192"/>
      <c r="MEU51" s="192"/>
      <c r="MEV51" s="192"/>
      <c r="MEW51" s="192"/>
      <c r="MEX51" s="192"/>
      <c r="MEY51" s="192"/>
      <c r="MEZ51" s="192"/>
      <c r="MFA51" s="192"/>
      <c r="MFB51" s="192"/>
      <c r="MFC51" s="192"/>
      <c r="MFD51" s="192"/>
      <c r="MFE51" s="192"/>
      <c r="MFF51" s="192"/>
      <c r="MFG51" s="192"/>
      <c r="MFH51" s="192"/>
      <c r="MFI51" s="192"/>
      <c r="MFJ51" s="192"/>
      <c r="MFK51" s="192"/>
      <c r="MFL51" s="192"/>
      <c r="MFM51" s="192"/>
      <c r="MFN51" s="192"/>
      <c r="MFO51" s="192"/>
      <c r="MFP51" s="192"/>
      <c r="MFQ51" s="192"/>
      <c r="MFR51" s="192"/>
      <c r="MFS51" s="192"/>
      <c r="MFT51" s="192"/>
      <c r="MFU51" s="192"/>
      <c r="MFV51" s="192"/>
      <c r="MFW51" s="192"/>
      <c r="MFX51" s="192"/>
      <c r="MFY51" s="192"/>
      <c r="MFZ51" s="192"/>
      <c r="MGA51" s="192"/>
      <c r="MGB51" s="192"/>
      <c r="MGC51" s="192"/>
      <c r="MGD51" s="192"/>
      <c r="MGE51" s="192"/>
      <c r="MGF51" s="192"/>
      <c r="MGG51" s="192"/>
      <c r="MGH51" s="192"/>
      <c r="MGI51" s="192"/>
      <c r="MGJ51" s="192"/>
      <c r="MGK51" s="192"/>
      <c r="MGL51" s="192"/>
      <c r="MGM51" s="192"/>
      <c r="MGN51" s="192"/>
      <c r="MGO51" s="192"/>
      <c r="MGP51" s="192"/>
      <c r="MGQ51" s="192"/>
      <c r="MGR51" s="192"/>
      <c r="MGS51" s="192"/>
      <c r="MGT51" s="192"/>
      <c r="MGU51" s="192"/>
      <c r="MGV51" s="192"/>
      <c r="MGW51" s="192"/>
      <c r="MGX51" s="192"/>
      <c r="MGY51" s="192"/>
      <c r="MGZ51" s="192"/>
      <c r="MHA51" s="192"/>
      <c r="MHB51" s="192"/>
      <c r="MHC51" s="192"/>
      <c r="MHD51" s="192"/>
      <c r="MHE51" s="192"/>
      <c r="MHF51" s="192"/>
      <c r="MHG51" s="192"/>
      <c r="MHH51" s="192"/>
      <c r="MHI51" s="192"/>
      <c r="MHJ51" s="192"/>
      <c r="MHK51" s="192"/>
      <c r="MHL51" s="192"/>
      <c r="MHM51" s="192"/>
      <c r="MHN51" s="192"/>
      <c r="MHO51" s="192"/>
      <c r="MHP51" s="192"/>
      <c r="MHQ51" s="192"/>
      <c r="MHR51" s="192"/>
      <c r="MHS51" s="192"/>
      <c r="MHT51" s="192"/>
      <c r="MHU51" s="192"/>
      <c r="MHV51" s="192"/>
      <c r="MHW51" s="192"/>
      <c r="MHX51" s="192"/>
      <c r="MHY51" s="192"/>
      <c r="MHZ51" s="192"/>
      <c r="MIA51" s="192"/>
      <c r="MIB51" s="192"/>
      <c r="MIC51" s="192"/>
      <c r="MID51" s="192"/>
      <c r="MIE51" s="192"/>
      <c r="MIF51" s="192"/>
      <c r="MIG51" s="192"/>
      <c r="MIH51" s="192"/>
      <c r="MII51" s="192"/>
      <c r="MIJ51" s="192"/>
      <c r="MIK51" s="192"/>
      <c r="MIL51" s="192"/>
      <c r="MIM51" s="192"/>
      <c r="MIN51" s="192"/>
      <c r="MIO51" s="192"/>
      <c r="MIP51" s="192"/>
      <c r="MIQ51" s="192"/>
      <c r="MIR51" s="192"/>
      <c r="MIS51" s="192"/>
      <c r="MIT51" s="192"/>
      <c r="MIU51" s="192"/>
      <c r="MIV51" s="192"/>
      <c r="MIW51" s="192"/>
      <c r="MIX51" s="192"/>
      <c r="MIY51" s="192"/>
      <c r="MIZ51" s="192"/>
      <c r="MJA51" s="192"/>
      <c r="MJB51" s="192"/>
      <c r="MJC51" s="192"/>
      <c r="MJD51" s="192"/>
      <c r="MJE51" s="192"/>
      <c r="MJF51" s="192"/>
      <c r="MJG51" s="192"/>
      <c r="MJH51" s="192"/>
      <c r="MJI51" s="192"/>
      <c r="MJJ51" s="192"/>
      <c r="MJK51" s="192"/>
      <c r="MJL51" s="192"/>
      <c r="MJM51" s="192"/>
      <c r="MJN51" s="192"/>
      <c r="MJO51" s="192"/>
      <c r="MJP51" s="192"/>
      <c r="MJQ51" s="192"/>
      <c r="MJR51" s="192"/>
      <c r="MJS51" s="192"/>
      <c r="MJT51" s="192"/>
      <c r="MJU51" s="192"/>
      <c r="MJV51" s="192"/>
      <c r="MJW51" s="192"/>
      <c r="MJX51" s="192"/>
      <c r="MJY51" s="192"/>
      <c r="MJZ51" s="192"/>
      <c r="MKA51" s="192"/>
      <c r="MKB51" s="192"/>
      <c r="MKC51" s="192"/>
      <c r="MKD51" s="192"/>
      <c r="MKE51" s="192"/>
      <c r="MKF51" s="192"/>
      <c r="MKG51" s="192"/>
      <c r="MKH51" s="192"/>
      <c r="MKI51" s="192"/>
      <c r="MKJ51" s="192"/>
      <c r="MKK51" s="192"/>
      <c r="MKL51" s="192"/>
      <c r="MKM51" s="192"/>
      <c r="MKN51" s="192"/>
      <c r="MKO51" s="192"/>
      <c r="MKP51" s="192"/>
      <c r="MKQ51" s="192"/>
      <c r="MKR51" s="192"/>
      <c r="MKS51" s="192"/>
      <c r="MKT51" s="192"/>
      <c r="MKU51" s="192"/>
      <c r="MKV51" s="192"/>
      <c r="MKW51" s="192"/>
      <c r="MKX51" s="192"/>
      <c r="MKY51" s="192"/>
      <c r="MKZ51" s="192"/>
      <c r="MLA51" s="192"/>
      <c r="MLB51" s="192"/>
      <c r="MLC51" s="192"/>
      <c r="MLD51" s="192"/>
      <c r="MLE51" s="192"/>
      <c r="MLF51" s="192"/>
      <c r="MLG51" s="192"/>
      <c r="MLH51" s="192"/>
      <c r="MLI51" s="192"/>
      <c r="MLJ51" s="192"/>
      <c r="MLK51" s="192"/>
      <c r="MLL51" s="192"/>
      <c r="MLM51" s="192"/>
      <c r="MLN51" s="192"/>
      <c r="MLO51" s="192"/>
      <c r="MLP51" s="192"/>
      <c r="MLQ51" s="192"/>
      <c r="MLR51" s="192"/>
      <c r="MLS51" s="192"/>
      <c r="MLT51" s="192"/>
      <c r="MLU51" s="192"/>
      <c r="MLV51" s="192"/>
      <c r="MLW51" s="192"/>
      <c r="MLX51" s="192"/>
      <c r="MLY51" s="192"/>
      <c r="MLZ51" s="192"/>
      <c r="MMA51" s="192"/>
      <c r="MMB51" s="192"/>
      <c r="MMC51" s="192"/>
      <c r="MMD51" s="192"/>
      <c r="MME51" s="192"/>
      <c r="MMF51" s="192"/>
      <c r="MMG51" s="192"/>
      <c r="MMH51" s="192"/>
      <c r="MMI51" s="192"/>
      <c r="MMJ51" s="192"/>
      <c r="MMK51" s="192"/>
      <c r="MML51" s="192"/>
      <c r="MMM51" s="192"/>
      <c r="MMN51" s="192"/>
      <c r="MMO51" s="192"/>
      <c r="MMP51" s="192"/>
      <c r="MMQ51" s="192"/>
      <c r="MMR51" s="192"/>
      <c r="MMS51" s="192"/>
      <c r="MMT51" s="192"/>
      <c r="MMU51" s="192"/>
      <c r="MMV51" s="192"/>
      <c r="MMW51" s="192"/>
      <c r="MMX51" s="192"/>
      <c r="MMY51" s="192"/>
      <c r="MMZ51" s="192"/>
      <c r="MNA51" s="192"/>
      <c r="MNB51" s="192"/>
      <c r="MNC51" s="192"/>
      <c r="MND51" s="192"/>
      <c r="MNE51" s="192"/>
      <c r="MNF51" s="192"/>
      <c r="MNG51" s="192"/>
      <c r="MNH51" s="192"/>
      <c r="MNI51" s="192"/>
      <c r="MNJ51" s="192"/>
      <c r="MNK51" s="192"/>
      <c r="MNL51" s="192"/>
      <c r="MNM51" s="192"/>
      <c r="MNN51" s="192"/>
      <c r="MNO51" s="192"/>
      <c r="MNP51" s="192"/>
      <c r="MNQ51" s="192"/>
      <c r="MNR51" s="192"/>
      <c r="MNS51" s="192"/>
      <c r="MNT51" s="192"/>
      <c r="MNU51" s="192"/>
      <c r="MNV51" s="192"/>
      <c r="MNW51" s="192"/>
      <c r="MNX51" s="192"/>
      <c r="MNY51" s="192"/>
      <c r="MNZ51" s="192"/>
      <c r="MOA51" s="192"/>
      <c r="MOB51" s="192"/>
      <c r="MOC51" s="192"/>
      <c r="MOD51" s="192"/>
      <c r="MOE51" s="192"/>
      <c r="MOF51" s="192"/>
      <c r="MOG51" s="192"/>
      <c r="MOH51" s="192"/>
      <c r="MOI51" s="192"/>
      <c r="MOJ51" s="192"/>
      <c r="MOK51" s="192"/>
      <c r="MOL51" s="192"/>
      <c r="MOM51" s="192"/>
      <c r="MON51" s="192"/>
      <c r="MOO51" s="192"/>
      <c r="MOP51" s="192"/>
      <c r="MOQ51" s="192"/>
      <c r="MOR51" s="192"/>
      <c r="MOS51" s="192"/>
      <c r="MOT51" s="192"/>
      <c r="MOU51" s="192"/>
      <c r="MOV51" s="192"/>
      <c r="MOW51" s="192"/>
      <c r="MOX51" s="192"/>
      <c r="MOY51" s="192"/>
      <c r="MOZ51" s="192"/>
      <c r="MPA51" s="192"/>
      <c r="MPB51" s="192"/>
      <c r="MPC51" s="192"/>
      <c r="MPD51" s="192"/>
      <c r="MPE51" s="192"/>
      <c r="MPF51" s="192"/>
      <c r="MPG51" s="192"/>
      <c r="MPH51" s="192"/>
      <c r="MPI51" s="192"/>
      <c r="MPJ51" s="192"/>
      <c r="MPK51" s="192"/>
      <c r="MPL51" s="192"/>
      <c r="MPM51" s="192"/>
      <c r="MPN51" s="192"/>
      <c r="MPO51" s="192"/>
      <c r="MPP51" s="192"/>
      <c r="MPQ51" s="192"/>
      <c r="MPR51" s="192"/>
      <c r="MPS51" s="192"/>
      <c r="MPT51" s="192"/>
      <c r="MPU51" s="192"/>
      <c r="MPV51" s="192"/>
      <c r="MPW51" s="192"/>
      <c r="MPX51" s="192"/>
      <c r="MPY51" s="192"/>
      <c r="MPZ51" s="192"/>
      <c r="MQA51" s="192"/>
      <c r="MQB51" s="192"/>
      <c r="MQC51" s="192"/>
      <c r="MQD51" s="192"/>
      <c r="MQE51" s="192"/>
      <c r="MQF51" s="192"/>
      <c r="MQG51" s="192"/>
      <c r="MQH51" s="192"/>
      <c r="MQI51" s="192"/>
      <c r="MQJ51" s="192"/>
      <c r="MQK51" s="192"/>
      <c r="MQL51" s="192"/>
      <c r="MQM51" s="192"/>
      <c r="MQN51" s="192"/>
      <c r="MQO51" s="192"/>
      <c r="MQP51" s="192"/>
      <c r="MQQ51" s="192"/>
      <c r="MQR51" s="192"/>
      <c r="MQS51" s="192"/>
      <c r="MQT51" s="192"/>
      <c r="MQU51" s="192"/>
      <c r="MQV51" s="192"/>
      <c r="MQW51" s="192"/>
      <c r="MQX51" s="192"/>
      <c r="MQY51" s="192"/>
      <c r="MQZ51" s="192"/>
      <c r="MRA51" s="192"/>
      <c r="MRB51" s="192"/>
      <c r="MRC51" s="192"/>
      <c r="MRD51" s="192"/>
      <c r="MRE51" s="192"/>
      <c r="MRF51" s="192"/>
      <c r="MRG51" s="192"/>
      <c r="MRH51" s="192"/>
      <c r="MRI51" s="192"/>
      <c r="MRJ51" s="192"/>
      <c r="MRK51" s="192"/>
      <c r="MRL51" s="192"/>
      <c r="MRM51" s="192"/>
      <c r="MRN51" s="192"/>
      <c r="MRO51" s="192"/>
      <c r="MRP51" s="192"/>
      <c r="MRQ51" s="192"/>
      <c r="MRR51" s="192"/>
      <c r="MRS51" s="192"/>
      <c r="MRT51" s="192"/>
      <c r="MRU51" s="192"/>
      <c r="MRV51" s="192"/>
      <c r="MRW51" s="192"/>
      <c r="MRX51" s="192"/>
      <c r="MRY51" s="192"/>
      <c r="MRZ51" s="192"/>
      <c r="MSA51" s="192"/>
      <c r="MSB51" s="192"/>
      <c r="MSC51" s="192"/>
      <c r="MSD51" s="192"/>
      <c r="MSE51" s="192"/>
      <c r="MSF51" s="192"/>
      <c r="MSG51" s="192"/>
      <c r="MSH51" s="192"/>
      <c r="MSI51" s="192"/>
      <c r="MSJ51" s="192"/>
      <c r="MSK51" s="192"/>
      <c r="MSL51" s="192"/>
      <c r="MSM51" s="192"/>
      <c r="MSN51" s="192"/>
      <c r="MSO51" s="192"/>
      <c r="MSP51" s="192"/>
      <c r="MSQ51" s="192"/>
      <c r="MSR51" s="192"/>
      <c r="MSS51" s="192"/>
      <c r="MST51" s="192"/>
      <c r="MSU51" s="192"/>
      <c r="MSV51" s="192"/>
      <c r="MSW51" s="192"/>
      <c r="MSX51" s="192"/>
      <c r="MSY51" s="192"/>
      <c r="MSZ51" s="192"/>
      <c r="MTA51" s="192"/>
      <c r="MTB51" s="192"/>
      <c r="MTC51" s="192"/>
      <c r="MTD51" s="192"/>
      <c r="MTE51" s="192"/>
      <c r="MTF51" s="192"/>
      <c r="MTG51" s="192"/>
      <c r="MTH51" s="192"/>
      <c r="MTI51" s="192"/>
      <c r="MTJ51" s="192"/>
      <c r="MTK51" s="192"/>
      <c r="MTL51" s="192"/>
      <c r="MTM51" s="192"/>
      <c r="MTN51" s="192"/>
      <c r="MTO51" s="192"/>
      <c r="MTP51" s="192"/>
      <c r="MTQ51" s="192"/>
      <c r="MTR51" s="192"/>
      <c r="MTS51" s="192"/>
      <c r="MTT51" s="192"/>
      <c r="MTU51" s="192"/>
      <c r="MTV51" s="192"/>
      <c r="MTW51" s="192"/>
      <c r="MTX51" s="192"/>
      <c r="MTY51" s="192"/>
      <c r="MTZ51" s="192"/>
      <c r="MUA51" s="192"/>
      <c r="MUB51" s="192"/>
      <c r="MUC51" s="192"/>
      <c r="MUD51" s="192"/>
      <c r="MUE51" s="192"/>
      <c r="MUF51" s="192"/>
      <c r="MUG51" s="192"/>
      <c r="MUH51" s="192"/>
      <c r="MUI51" s="192"/>
      <c r="MUJ51" s="192"/>
      <c r="MUK51" s="192"/>
      <c r="MUL51" s="192"/>
      <c r="MUM51" s="192"/>
      <c r="MUN51" s="192"/>
      <c r="MUO51" s="192"/>
      <c r="MUP51" s="192"/>
      <c r="MUQ51" s="192"/>
      <c r="MUR51" s="192"/>
      <c r="MUS51" s="192"/>
      <c r="MUT51" s="192"/>
      <c r="MUU51" s="192"/>
      <c r="MUV51" s="192"/>
      <c r="MUW51" s="192"/>
      <c r="MUX51" s="192"/>
      <c r="MUY51" s="192"/>
      <c r="MUZ51" s="192"/>
      <c r="MVA51" s="192"/>
      <c r="MVB51" s="192"/>
      <c r="MVC51" s="192"/>
      <c r="MVD51" s="192"/>
      <c r="MVE51" s="192"/>
      <c r="MVF51" s="192"/>
      <c r="MVG51" s="192"/>
      <c r="MVH51" s="192"/>
      <c r="MVI51" s="192"/>
      <c r="MVJ51" s="192"/>
      <c r="MVK51" s="192"/>
      <c r="MVL51" s="192"/>
      <c r="MVM51" s="192"/>
      <c r="MVN51" s="192"/>
      <c r="MVO51" s="192"/>
      <c r="MVP51" s="192"/>
      <c r="MVQ51" s="192"/>
      <c r="MVR51" s="192"/>
      <c r="MVS51" s="192"/>
      <c r="MVT51" s="192"/>
      <c r="MVU51" s="192"/>
      <c r="MVV51" s="192"/>
      <c r="MVW51" s="192"/>
      <c r="MVX51" s="192"/>
      <c r="MVY51" s="192"/>
      <c r="MVZ51" s="192"/>
      <c r="MWA51" s="192"/>
      <c r="MWB51" s="192"/>
      <c r="MWC51" s="192"/>
      <c r="MWD51" s="192"/>
      <c r="MWE51" s="192"/>
      <c r="MWF51" s="192"/>
      <c r="MWG51" s="192"/>
      <c r="MWH51" s="192"/>
      <c r="MWI51" s="192"/>
      <c r="MWJ51" s="192"/>
      <c r="MWK51" s="192"/>
      <c r="MWL51" s="192"/>
      <c r="MWM51" s="192"/>
      <c r="MWN51" s="192"/>
      <c r="MWO51" s="192"/>
      <c r="MWP51" s="192"/>
      <c r="MWQ51" s="192"/>
      <c r="MWR51" s="192"/>
      <c r="MWS51" s="192"/>
      <c r="MWT51" s="192"/>
      <c r="MWU51" s="192"/>
      <c r="MWV51" s="192"/>
      <c r="MWW51" s="192"/>
      <c r="MWX51" s="192"/>
      <c r="MWY51" s="192"/>
      <c r="MWZ51" s="192"/>
      <c r="MXA51" s="192"/>
      <c r="MXB51" s="192"/>
      <c r="MXC51" s="192"/>
      <c r="MXD51" s="192"/>
      <c r="MXE51" s="192"/>
      <c r="MXF51" s="192"/>
      <c r="MXG51" s="192"/>
      <c r="MXH51" s="192"/>
      <c r="MXI51" s="192"/>
      <c r="MXJ51" s="192"/>
      <c r="MXK51" s="192"/>
      <c r="MXL51" s="192"/>
      <c r="MXM51" s="192"/>
      <c r="MXN51" s="192"/>
      <c r="MXO51" s="192"/>
      <c r="MXP51" s="192"/>
      <c r="MXQ51" s="192"/>
      <c r="MXR51" s="192"/>
      <c r="MXS51" s="192"/>
      <c r="MXT51" s="192"/>
      <c r="MXU51" s="192"/>
      <c r="MXV51" s="192"/>
      <c r="MXW51" s="192"/>
      <c r="MXX51" s="192"/>
      <c r="MXY51" s="192"/>
      <c r="MXZ51" s="192"/>
      <c r="MYA51" s="192"/>
      <c r="MYB51" s="192"/>
      <c r="MYC51" s="192"/>
      <c r="MYD51" s="192"/>
      <c r="MYE51" s="192"/>
      <c r="MYF51" s="192"/>
      <c r="MYG51" s="192"/>
      <c r="MYH51" s="192"/>
      <c r="MYI51" s="192"/>
      <c r="MYJ51" s="192"/>
      <c r="MYK51" s="192"/>
      <c r="MYL51" s="192"/>
      <c r="MYM51" s="192"/>
      <c r="MYN51" s="192"/>
      <c r="MYO51" s="192"/>
      <c r="MYP51" s="192"/>
      <c r="MYQ51" s="192"/>
      <c r="MYR51" s="192"/>
      <c r="MYS51" s="192"/>
      <c r="MYT51" s="192"/>
      <c r="MYU51" s="192"/>
      <c r="MYV51" s="192"/>
      <c r="MYW51" s="192"/>
      <c r="MYX51" s="192"/>
      <c r="MYY51" s="192"/>
      <c r="MYZ51" s="192"/>
      <c r="MZA51" s="192"/>
      <c r="MZB51" s="192"/>
      <c r="MZC51" s="192"/>
      <c r="MZD51" s="192"/>
      <c r="MZE51" s="192"/>
      <c r="MZF51" s="192"/>
      <c r="MZG51" s="192"/>
      <c r="MZH51" s="192"/>
      <c r="MZI51" s="192"/>
      <c r="MZJ51" s="192"/>
      <c r="MZK51" s="192"/>
      <c r="MZL51" s="192"/>
      <c r="MZM51" s="192"/>
      <c r="MZN51" s="192"/>
      <c r="MZO51" s="192"/>
      <c r="MZP51" s="192"/>
      <c r="MZQ51" s="192"/>
      <c r="MZR51" s="192"/>
      <c r="MZS51" s="192"/>
      <c r="MZT51" s="192"/>
      <c r="MZU51" s="192"/>
      <c r="MZV51" s="192"/>
      <c r="MZW51" s="192"/>
      <c r="MZX51" s="192"/>
      <c r="MZY51" s="192"/>
      <c r="MZZ51" s="192"/>
      <c r="NAA51" s="192"/>
      <c r="NAB51" s="192"/>
      <c r="NAC51" s="192"/>
      <c r="NAD51" s="192"/>
      <c r="NAE51" s="192"/>
      <c r="NAF51" s="192"/>
      <c r="NAG51" s="192"/>
      <c r="NAH51" s="192"/>
      <c r="NAI51" s="192"/>
      <c r="NAJ51" s="192"/>
      <c r="NAK51" s="192"/>
      <c r="NAL51" s="192"/>
      <c r="NAM51" s="192"/>
      <c r="NAN51" s="192"/>
      <c r="NAO51" s="192"/>
      <c r="NAP51" s="192"/>
      <c r="NAQ51" s="192"/>
      <c r="NAR51" s="192"/>
      <c r="NAS51" s="192"/>
      <c r="NAT51" s="192"/>
      <c r="NAU51" s="192"/>
      <c r="NAV51" s="192"/>
      <c r="NAW51" s="192"/>
      <c r="NAX51" s="192"/>
      <c r="NAY51" s="192"/>
      <c r="NAZ51" s="192"/>
      <c r="NBA51" s="192"/>
      <c r="NBB51" s="192"/>
      <c r="NBC51" s="192"/>
      <c r="NBD51" s="192"/>
      <c r="NBE51" s="192"/>
      <c r="NBF51" s="192"/>
      <c r="NBG51" s="192"/>
      <c r="NBH51" s="192"/>
      <c r="NBI51" s="192"/>
      <c r="NBJ51" s="192"/>
      <c r="NBK51" s="192"/>
      <c r="NBL51" s="192"/>
      <c r="NBM51" s="192"/>
      <c r="NBN51" s="192"/>
      <c r="NBO51" s="192"/>
      <c r="NBP51" s="192"/>
      <c r="NBQ51" s="192"/>
      <c r="NBR51" s="192"/>
      <c r="NBS51" s="192"/>
      <c r="NBT51" s="192"/>
      <c r="NBU51" s="192"/>
      <c r="NBV51" s="192"/>
      <c r="NBW51" s="192"/>
      <c r="NBX51" s="192"/>
      <c r="NBY51" s="192"/>
      <c r="NBZ51" s="192"/>
      <c r="NCA51" s="192"/>
      <c r="NCB51" s="192"/>
      <c r="NCC51" s="192"/>
      <c r="NCD51" s="192"/>
      <c r="NCE51" s="192"/>
      <c r="NCF51" s="192"/>
      <c r="NCG51" s="192"/>
      <c r="NCH51" s="192"/>
      <c r="NCI51" s="192"/>
      <c r="NCJ51" s="192"/>
      <c r="NCK51" s="192"/>
      <c r="NCL51" s="192"/>
      <c r="NCM51" s="192"/>
      <c r="NCN51" s="192"/>
      <c r="NCO51" s="192"/>
      <c r="NCP51" s="192"/>
      <c r="NCQ51" s="192"/>
      <c r="NCR51" s="192"/>
      <c r="NCS51" s="192"/>
      <c r="NCT51" s="192"/>
      <c r="NCU51" s="192"/>
      <c r="NCV51" s="192"/>
      <c r="NCW51" s="192"/>
      <c r="NCX51" s="192"/>
      <c r="NCY51" s="192"/>
      <c r="NCZ51" s="192"/>
      <c r="NDA51" s="192"/>
      <c r="NDB51" s="192"/>
      <c r="NDC51" s="192"/>
      <c r="NDD51" s="192"/>
      <c r="NDE51" s="192"/>
      <c r="NDF51" s="192"/>
      <c r="NDG51" s="192"/>
      <c r="NDH51" s="192"/>
      <c r="NDI51" s="192"/>
      <c r="NDJ51" s="192"/>
      <c r="NDK51" s="192"/>
      <c r="NDL51" s="192"/>
      <c r="NDM51" s="192"/>
      <c r="NDN51" s="192"/>
      <c r="NDO51" s="192"/>
      <c r="NDP51" s="192"/>
      <c r="NDQ51" s="192"/>
      <c r="NDR51" s="192"/>
      <c r="NDS51" s="192"/>
      <c r="NDT51" s="192"/>
      <c r="NDU51" s="192"/>
      <c r="NDV51" s="192"/>
      <c r="NDW51" s="192"/>
      <c r="NDX51" s="192"/>
      <c r="NDY51" s="192"/>
      <c r="NDZ51" s="192"/>
      <c r="NEA51" s="192"/>
      <c r="NEB51" s="192"/>
      <c r="NEC51" s="192"/>
      <c r="NED51" s="192"/>
      <c r="NEE51" s="192"/>
      <c r="NEF51" s="192"/>
      <c r="NEG51" s="192"/>
      <c r="NEH51" s="192"/>
      <c r="NEI51" s="192"/>
      <c r="NEJ51" s="192"/>
      <c r="NEK51" s="192"/>
      <c r="NEL51" s="192"/>
      <c r="NEM51" s="192"/>
      <c r="NEN51" s="192"/>
      <c r="NEO51" s="192"/>
      <c r="NEP51" s="192"/>
      <c r="NEQ51" s="192"/>
      <c r="NER51" s="192"/>
      <c r="NES51" s="192"/>
      <c r="NET51" s="192"/>
      <c r="NEU51" s="192"/>
      <c r="NEV51" s="192"/>
      <c r="NEW51" s="192"/>
      <c r="NEX51" s="192"/>
      <c r="NEY51" s="192"/>
      <c r="NEZ51" s="192"/>
      <c r="NFA51" s="192"/>
      <c r="NFB51" s="192"/>
      <c r="NFC51" s="192"/>
      <c r="NFD51" s="192"/>
      <c r="NFE51" s="192"/>
      <c r="NFF51" s="192"/>
      <c r="NFG51" s="192"/>
      <c r="NFH51" s="192"/>
      <c r="NFI51" s="192"/>
      <c r="NFJ51" s="192"/>
      <c r="NFK51" s="192"/>
      <c r="NFL51" s="192"/>
      <c r="NFM51" s="192"/>
      <c r="NFN51" s="192"/>
      <c r="NFO51" s="192"/>
      <c r="NFP51" s="192"/>
      <c r="NFQ51" s="192"/>
      <c r="NFR51" s="192"/>
      <c r="NFS51" s="192"/>
      <c r="NFT51" s="192"/>
      <c r="NFU51" s="192"/>
      <c r="NFV51" s="192"/>
      <c r="NFW51" s="192"/>
      <c r="NFX51" s="192"/>
      <c r="NFY51" s="192"/>
      <c r="NFZ51" s="192"/>
      <c r="NGA51" s="192"/>
      <c r="NGB51" s="192"/>
      <c r="NGC51" s="192"/>
      <c r="NGD51" s="192"/>
      <c r="NGE51" s="192"/>
      <c r="NGF51" s="192"/>
      <c r="NGG51" s="192"/>
      <c r="NGH51" s="192"/>
      <c r="NGI51" s="192"/>
      <c r="NGJ51" s="192"/>
      <c r="NGK51" s="192"/>
      <c r="NGL51" s="192"/>
      <c r="NGM51" s="192"/>
      <c r="NGN51" s="192"/>
      <c r="NGO51" s="192"/>
      <c r="NGP51" s="192"/>
      <c r="NGQ51" s="192"/>
      <c r="NGR51" s="192"/>
      <c r="NGS51" s="192"/>
      <c r="NGT51" s="192"/>
      <c r="NGU51" s="192"/>
      <c r="NGV51" s="192"/>
      <c r="NGW51" s="192"/>
      <c r="NGX51" s="192"/>
      <c r="NGY51" s="192"/>
      <c r="NGZ51" s="192"/>
      <c r="NHA51" s="192"/>
      <c r="NHB51" s="192"/>
      <c r="NHC51" s="192"/>
      <c r="NHD51" s="192"/>
      <c r="NHE51" s="192"/>
      <c r="NHF51" s="192"/>
      <c r="NHG51" s="192"/>
      <c r="NHH51" s="192"/>
      <c r="NHI51" s="192"/>
      <c r="NHJ51" s="192"/>
      <c r="NHK51" s="192"/>
      <c r="NHL51" s="192"/>
      <c r="NHM51" s="192"/>
      <c r="NHN51" s="192"/>
      <c r="NHO51" s="192"/>
      <c r="NHP51" s="192"/>
      <c r="NHQ51" s="192"/>
      <c r="NHR51" s="192"/>
      <c r="NHS51" s="192"/>
      <c r="NHT51" s="192"/>
      <c r="NHU51" s="192"/>
      <c r="NHV51" s="192"/>
      <c r="NHW51" s="192"/>
      <c r="NHX51" s="192"/>
      <c r="NHY51" s="192"/>
      <c r="NHZ51" s="192"/>
      <c r="NIA51" s="192"/>
      <c r="NIB51" s="192"/>
      <c r="NIC51" s="192"/>
      <c r="NID51" s="192"/>
      <c r="NIE51" s="192"/>
      <c r="NIF51" s="192"/>
      <c r="NIG51" s="192"/>
      <c r="NIH51" s="192"/>
      <c r="NII51" s="192"/>
      <c r="NIJ51" s="192"/>
      <c r="NIK51" s="192"/>
      <c r="NIL51" s="192"/>
      <c r="NIM51" s="192"/>
      <c r="NIN51" s="192"/>
      <c r="NIO51" s="192"/>
      <c r="NIP51" s="192"/>
      <c r="NIQ51" s="192"/>
      <c r="NIR51" s="192"/>
      <c r="NIS51" s="192"/>
      <c r="NIT51" s="192"/>
      <c r="NIU51" s="192"/>
      <c r="NIV51" s="192"/>
      <c r="NIW51" s="192"/>
      <c r="NIX51" s="192"/>
      <c r="NIY51" s="192"/>
      <c r="NIZ51" s="192"/>
      <c r="NJA51" s="192"/>
      <c r="NJB51" s="192"/>
      <c r="NJC51" s="192"/>
      <c r="NJD51" s="192"/>
      <c r="NJE51" s="192"/>
      <c r="NJF51" s="192"/>
      <c r="NJG51" s="192"/>
      <c r="NJH51" s="192"/>
      <c r="NJI51" s="192"/>
      <c r="NJJ51" s="192"/>
      <c r="NJK51" s="192"/>
      <c r="NJL51" s="192"/>
      <c r="NJM51" s="192"/>
      <c r="NJN51" s="192"/>
      <c r="NJO51" s="192"/>
      <c r="NJP51" s="192"/>
      <c r="NJQ51" s="192"/>
      <c r="NJR51" s="192"/>
      <c r="NJS51" s="192"/>
      <c r="NJT51" s="192"/>
      <c r="NJU51" s="192"/>
      <c r="NJV51" s="192"/>
      <c r="NJW51" s="192"/>
      <c r="NJX51" s="192"/>
      <c r="NJY51" s="192"/>
      <c r="NJZ51" s="192"/>
      <c r="NKA51" s="192"/>
      <c r="NKB51" s="192"/>
      <c r="NKC51" s="192"/>
      <c r="NKD51" s="192"/>
      <c r="NKE51" s="192"/>
      <c r="NKF51" s="192"/>
      <c r="NKG51" s="192"/>
      <c r="NKH51" s="192"/>
      <c r="NKI51" s="192"/>
      <c r="NKJ51" s="192"/>
      <c r="NKK51" s="192"/>
      <c r="NKL51" s="192"/>
      <c r="NKM51" s="192"/>
      <c r="NKN51" s="192"/>
      <c r="NKO51" s="192"/>
      <c r="NKP51" s="192"/>
      <c r="NKQ51" s="192"/>
      <c r="NKR51" s="192"/>
      <c r="NKS51" s="192"/>
      <c r="NKT51" s="192"/>
      <c r="NKU51" s="192"/>
      <c r="NKV51" s="192"/>
      <c r="NKW51" s="192"/>
      <c r="NKX51" s="192"/>
      <c r="NKY51" s="192"/>
      <c r="NKZ51" s="192"/>
      <c r="NLA51" s="192"/>
      <c r="NLB51" s="192"/>
      <c r="NLC51" s="192"/>
      <c r="NLD51" s="192"/>
      <c r="NLE51" s="192"/>
      <c r="NLF51" s="192"/>
      <c r="NLG51" s="192"/>
      <c r="NLH51" s="192"/>
      <c r="NLI51" s="192"/>
      <c r="NLJ51" s="192"/>
      <c r="NLK51" s="192"/>
      <c r="NLL51" s="192"/>
      <c r="NLM51" s="192"/>
      <c r="NLN51" s="192"/>
      <c r="NLO51" s="192"/>
      <c r="NLP51" s="192"/>
      <c r="NLQ51" s="192"/>
      <c r="NLR51" s="192"/>
      <c r="NLS51" s="192"/>
      <c r="NLT51" s="192"/>
      <c r="NLU51" s="192"/>
      <c r="NLV51" s="192"/>
      <c r="NLW51" s="192"/>
      <c r="NLX51" s="192"/>
      <c r="NLY51" s="192"/>
      <c r="NLZ51" s="192"/>
      <c r="NMA51" s="192"/>
      <c r="NMB51" s="192"/>
      <c r="NMC51" s="192"/>
      <c r="NMD51" s="192"/>
      <c r="NME51" s="192"/>
      <c r="NMF51" s="192"/>
      <c r="NMG51" s="192"/>
      <c r="NMH51" s="192"/>
      <c r="NMI51" s="192"/>
      <c r="NMJ51" s="192"/>
      <c r="NMK51" s="192"/>
      <c r="NML51" s="192"/>
      <c r="NMM51" s="192"/>
      <c r="NMN51" s="192"/>
      <c r="NMO51" s="192"/>
      <c r="NMP51" s="192"/>
      <c r="NMQ51" s="192"/>
      <c r="NMR51" s="192"/>
      <c r="NMS51" s="192"/>
      <c r="NMT51" s="192"/>
      <c r="NMU51" s="192"/>
      <c r="NMV51" s="192"/>
      <c r="NMW51" s="192"/>
      <c r="NMX51" s="192"/>
      <c r="NMY51" s="192"/>
      <c r="NMZ51" s="192"/>
      <c r="NNA51" s="192"/>
      <c r="NNB51" s="192"/>
      <c r="NNC51" s="192"/>
      <c r="NND51" s="192"/>
      <c r="NNE51" s="192"/>
      <c r="NNF51" s="192"/>
      <c r="NNG51" s="192"/>
      <c r="NNH51" s="192"/>
      <c r="NNI51" s="192"/>
      <c r="NNJ51" s="192"/>
      <c r="NNK51" s="192"/>
      <c r="NNL51" s="192"/>
      <c r="NNM51" s="192"/>
      <c r="NNN51" s="192"/>
      <c r="NNO51" s="192"/>
      <c r="NNP51" s="192"/>
      <c r="NNQ51" s="192"/>
      <c r="NNR51" s="192"/>
      <c r="NNS51" s="192"/>
      <c r="NNT51" s="192"/>
      <c r="NNU51" s="192"/>
      <c r="NNV51" s="192"/>
      <c r="NNW51" s="192"/>
      <c r="NNX51" s="192"/>
      <c r="NNY51" s="192"/>
      <c r="NNZ51" s="192"/>
      <c r="NOA51" s="192"/>
      <c r="NOB51" s="192"/>
      <c r="NOC51" s="192"/>
      <c r="NOD51" s="192"/>
      <c r="NOE51" s="192"/>
      <c r="NOF51" s="192"/>
      <c r="NOG51" s="192"/>
      <c r="NOH51" s="192"/>
      <c r="NOI51" s="192"/>
      <c r="NOJ51" s="192"/>
      <c r="NOK51" s="192"/>
      <c r="NOL51" s="192"/>
      <c r="NOM51" s="192"/>
      <c r="NON51" s="192"/>
      <c r="NOO51" s="192"/>
      <c r="NOP51" s="192"/>
      <c r="NOQ51" s="192"/>
      <c r="NOR51" s="192"/>
      <c r="NOS51" s="192"/>
      <c r="NOT51" s="192"/>
      <c r="NOU51" s="192"/>
      <c r="NOV51" s="192"/>
      <c r="NOW51" s="192"/>
      <c r="NOX51" s="192"/>
      <c r="NOY51" s="192"/>
      <c r="NOZ51" s="192"/>
      <c r="NPA51" s="192"/>
      <c r="NPB51" s="192"/>
      <c r="NPC51" s="192"/>
      <c r="NPD51" s="192"/>
      <c r="NPE51" s="192"/>
      <c r="NPF51" s="192"/>
      <c r="NPG51" s="192"/>
      <c r="NPH51" s="192"/>
      <c r="NPI51" s="192"/>
      <c r="NPJ51" s="192"/>
      <c r="NPK51" s="192"/>
      <c r="NPL51" s="192"/>
      <c r="NPM51" s="192"/>
      <c r="NPN51" s="192"/>
      <c r="NPO51" s="192"/>
      <c r="NPP51" s="192"/>
      <c r="NPQ51" s="192"/>
      <c r="NPR51" s="192"/>
      <c r="NPS51" s="192"/>
      <c r="NPT51" s="192"/>
      <c r="NPU51" s="192"/>
      <c r="NPV51" s="192"/>
      <c r="NPW51" s="192"/>
      <c r="NPX51" s="192"/>
      <c r="NPY51" s="192"/>
      <c r="NPZ51" s="192"/>
      <c r="NQA51" s="192"/>
      <c r="NQB51" s="192"/>
      <c r="NQC51" s="192"/>
      <c r="NQD51" s="192"/>
      <c r="NQE51" s="192"/>
      <c r="NQF51" s="192"/>
      <c r="NQG51" s="192"/>
      <c r="NQH51" s="192"/>
      <c r="NQI51" s="192"/>
      <c r="NQJ51" s="192"/>
      <c r="NQK51" s="192"/>
      <c r="NQL51" s="192"/>
      <c r="NQM51" s="192"/>
      <c r="NQN51" s="192"/>
      <c r="NQO51" s="192"/>
      <c r="NQP51" s="192"/>
      <c r="NQQ51" s="192"/>
      <c r="NQR51" s="192"/>
      <c r="NQS51" s="192"/>
      <c r="NQT51" s="192"/>
      <c r="NQU51" s="192"/>
      <c r="NQV51" s="192"/>
      <c r="NQW51" s="192"/>
      <c r="NQX51" s="192"/>
      <c r="NQY51" s="192"/>
      <c r="NQZ51" s="192"/>
      <c r="NRA51" s="192"/>
      <c r="NRB51" s="192"/>
      <c r="NRC51" s="192"/>
      <c r="NRD51" s="192"/>
      <c r="NRE51" s="192"/>
      <c r="NRF51" s="192"/>
      <c r="NRG51" s="192"/>
      <c r="NRH51" s="192"/>
      <c r="NRI51" s="192"/>
      <c r="NRJ51" s="192"/>
      <c r="NRK51" s="192"/>
      <c r="NRL51" s="192"/>
      <c r="NRM51" s="192"/>
      <c r="NRN51" s="192"/>
      <c r="NRO51" s="192"/>
      <c r="NRP51" s="192"/>
      <c r="NRQ51" s="192"/>
      <c r="NRR51" s="192"/>
      <c r="NRS51" s="192"/>
      <c r="NRT51" s="192"/>
      <c r="NRU51" s="192"/>
      <c r="NRV51" s="192"/>
      <c r="NRW51" s="192"/>
      <c r="NRX51" s="192"/>
      <c r="NRY51" s="192"/>
      <c r="NRZ51" s="192"/>
      <c r="NSA51" s="192"/>
      <c r="NSB51" s="192"/>
      <c r="NSC51" s="192"/>
      <c r="NSD51" s="192"/>
      <c r="NSE51" s="192"/>
      <c r="NSF51" s="192"/>
      <c r="NSG51" s="192"/>
      <c r="NSH51" s="192"/>
      <c r="NSI51" s="192"/>
      <c r="NSJ51" s="192"/>
      <c r="NSK51" s="192"/>
      <c r="NSL51" s="192"/>
      <c r="NSM51" s="192"/>
      <c r="NSN51" s="192"/>
      <c r="NSO51" s="192"/>
      <c r="NSP51" s="192"/>
      <c r="NSQ51" s="192"/>
      <c r="NSR51" s="192"/>
      <c r="NSS51" s="192"/>
      <c r="NST51" s="192"/>
      <c r="NSU51" s="192"/>
      <c r="NSV51" s="192"/>
      <c r="NSW51" s="192"/>
      <c r="NSX51" s="192"/>
      <c r="NSY51" s="192"/>
      <c r="NSZ51" s="192"/>
      <c r="NTA51" s="192"/>
      <c r="NTB51" s="192"/>
      <c r="NTC51" s="192"/>
      <c r="NTD51" s="192"/>
      <c r="NTE51" s="192"/>
      <c r="NTF51" s="192"/>
      <c r="NTG51" s="192"/>
      <c r="NTH51" s="192"/>
      <c r="NTI51" s="192"/>
      <c r="NTJ51" s="192"/>
      <c r="NTK51" s="192"/>
      <c r="NTL51" s="192"/>
      <c r="NTM51" s="192"/>
      <c r="NTN51" s="192"/>
      <c r="NTO51" s="192"/>
      <c r="NTP51" s="192"/>
      <c r="NTQ51" s="192"/>
      <c r="NTR51" s="192"/>
      <c r="NTS51" s="192"/>
      <c r="NTT51" s="192"/>
      <c r="NTU51" s="192"/>
      <c r="NTV51" s="192"/>
      <c r="NTW51" s="192"/>
      <c r="NTX51" s="192"/>
      <c r="NTY51" s="192"/>
      <c r="NTZ51" s="192"/>
      <c r="NUA51" s="192"/>
      <c r="NUB51" s="192"/>
      <c r="NUC51" s="192"/>
      <c r="NUD51" s="192"/>
      <c r="NUE51" s="192"/>
      <c r="NUF51" s="192"/>
      <c r="NUG51" s="192"/>
      <c r="NUH51" s="192"/>
      <c r="NUI51" s="192"/>
      <c r="NUJ51" s="192"/>
      <c r="NUK51" s="192"/>
      <c r="NUL51" s="192"/>
      <c r="NUM51" s="192"/>
      <c r="NUN51" s="192"/>
      <c r="NUO51" s="192"/>
      <c r="NUP51" s="192"/>
      <c r="NUQ51" s="192"/>
      <c r="NUR51" s="192"/>
      <c r="NUS51" s="192"/>
      <c r="NUT51" s="192"/>
      <c r="NUU51" s="192"/>
      <c r="NUV51" s="192"/>
      <c r="NUW51" s="192"/>
      <c r="NUX51" s="192"/>
      <c r="NUY51" s="192"/>
      <c r="NUZ51" s="192"/>
      <c r="NVA51" s="192"/>
      <c r="NVB51" s="192"/>
      <c r="NVC51" s="192"/>
      <c r="NVD51" s="192"/>
      <c r="NVE51" s="192"/>
      <c r="NVF51" s="192"/>
      <c r="NVG51" s="192"/>
      <c r="NVH51" s="192"/>
      <c r="NVI51" s="192"/>
      <c r="NVJ51" s="192"/>
      <c r="NVK51" s="192"/>
      <c r="NVL51" s="192"/>
      <c r="NVM51" s="192"/>
      <c r="NVN51" s="192"/>
      <c r="NVO51" s="192"/>
      <c r="NVP51" s="192"/>
      <c r="NVQ51" s="192"/>
      <c r="NVR51" s="192"/>
      <c r="NVS51" s="192"/>
      <c r="NVT51" s="192"/>
      <c r="NVU51" s="192"/>
      <c r="NVV51" s="192"/>
      <c r="NVW51" s="192"/>
      <c r="NVX51" s="192"/>
      <c r="NVY51" s="192"/>
      <c r="NVZ51" s="192"/>
      <c r="NWA51" s="192"/>
      <c r="NWB51" s="192"/>
      <c r="NWC51" s="192"/>
      <c r="NWD51" s="192"/>
      <c r="NWE51" s="192"/>
      <c r="NWF51" s="192"/>
      <c r="NWG51" s="192"/>
      <c r="NWH51" s="192"/>
      <c r="NWI51" s="192"/>
      <c r="NWJ51" s="192"/>
      <c r="NWK51" s="192"/>
      <c r="NWL51" s="192"/>
      <c r="NWM51" s="192"/>
      <c r="NWN51" s="192"/>
      <c r="NWO51" s="192"/>
      <c r="NWP51" s="192"/>
      <c r="NWQ51" s="192"/>
      <c r="NWR51" s="192"/>
      <c r="NWS51" s="192"/>
      <c r="NWT51" s="192"/>
      <c r="NWU51" s="192"/>
      <c r="NWV51" s="192"/>
      <c r="NWW51" s="192"/>
      <c r="NWX51" s="192"/>
      <c r="NWY51" s="192"/>
      <c r="NWZ51" s="192"/>
      <c r="NXA51" s="192"/>
      <c r="NXB51" s="192"/>
      <c r="NXC51" s="192"/>
      <c r="NXD51" s="192"/>
      <c r="NXE51" s="192"/>
      <c r="NXF51" s="192"/>
      <c r="NXG51" s="192"/>
      <c r="NXH51" s="192"/>
      <c r="NXI51" s="192"/>
      <c r="NXJ51" s="192"/>
      <c r="NXK51" s="192"/>
      <c r="NXL51" s="192"/>
      <c r="NXM51" s="192"/>
      <c r="NXN51" s="192"/>
      <c r="NXO51" s="192"/>
      <c r="NXP51" s="192"/>
      <c r="NXQ51" s="192"/>
      <c r="NXR51" s="192"/>
      <c r="NXS51" s="192"/>
      <c r="NXT51" s="192"/>
      <c r="NXU51" s="192"/>
      <c r="NXV51" s="192"/>
      <c r="NXW51" s="192"/>
      <c r="NXX51" s="192"/>
      <c r="NXY51" s="192"/>
      <c r="NXZ51" s="192"/>
      <c r="NYA51" s="192"/>
      <c r="NYB51" s="192"/>
      <c r="NYC51" s="192"/>
      <c r="NYD51" s="192"/>
      <c r="NYE51" s="192"/>
      <c r="NYF51" s="192"/>
      <c r="NYG51" s="192"/>
      <c r="NYH51" s="192"/>
      <c r="NYI51" s="192"/>
      <c r="NYJ51" s="192"/>
      <c r="NYK51" s="192"/>
      <c r="NYL51" s="192"/>
      <c r="NYM51" s="192"/>
      <c r="NYN51" s="192"/>
      <c r="NYO51" s="192"/>
      <c r="NYP51" s="192"/>
      <c r="NYQ51" s="192"/>
      <c r="NYR51" s="192"/>
      <c r="NYS51" s="192"/>
      <c r="NYT51" s="192"/>
      <c r="NYU51" s="192"/>
      <c r="NYV51" s="192"/>
      <c r="NYW51" s="192"/>
      <c r="NYX51" s="192"/>
      <c r="NYY51" s="192"/>
      <c r="NYZ51" s="192"/>
      <c r="NZA51" s="192"/>
      <c r="NZB51" s="192"/>
      <c r="NZC51" s="192"/>
      <c r="NZD51" s="192"/>
      <c r="NZE51" s="192"/>
      <c r="NZF51" s="192"/>
      <c r="NZG51" s="192"/>
      <c r="NZH51" s="192"/>
      <c r="NZI51" s="192"/>
      <c r="NZJ51" s="192"/>
      <c r="NZK51" s="192"/>
      <c r="NZL51" s="192"/>
      <c r="NZM51" s="192"/>
      <c r="NZN51" s="192"/>
      <c r="NZO51" s="192"/>
      <c r="NZP51" s="192"/>
      <c r="NZQ51" s="192"/>
      <c r="NZR51" s="192"/>
      <c r="NZS51" s="192"/>
      <c r="NZT51" s="192"/>
      <c r="NZU51" s="192"/>
      <c r="NZV51" s="192"/>
      <c r="NZW51" s="192"/>
      <c r="NZX51" s="192"/>
      <c r="NZY51" s="192"/>
      <c r="NZZ51" s="192"/>
      <c r="OAA51" s="192"/>
      <c r="OAB51" s="192"/>
      <c r="OAC51" s="192"/>
      <c r="OAD51" s="192"/>
      <c r="OAE51" s="192"/>
      <c r="OAF51" s="192"/>
      <c r="OAG51" s="192"/>
      <c r="OAH51" s="192"/>
      <c r="OAI51" s="192"/>
      <c r="OAJ51" s="192"/>
      <c r="OAK51" s="192"/>
      <c r="OAL51" s="192"/>
      <c r="OAM51" s="192"/>
      <c r="OAN51" s="192"/>
      <c r="OAO51" s="192"/>
      <c r="OAP51" s="192"/>
      <c r="OAQ51" s="192"/>
      <c r="OAR51" s="192"/>
      <c r="OAS51" s="192"/>
      <c r="OAT51" s="192"/>
      <c r="OAU51" s="192"/>
      <c r="OAV51" s="192"/>
      <c r="OAW51" s="192"/>
      <c r="OAX51" s="192"/>
      <c r="OAY51" s="192"/>
      <c r="OAZ51" s="192"/>
      <c r="OBA51" s="192"/>
      <c r="OBB51" s="192"/>
      <c r="OBC51" s="192"/>
      <c r="OBD51" s="192"/>
      <c r="OBE51" s="192"/>
      <c r="OBF51" s="192"/>
      <c r="OBG51" s="192"/>
      <c r="OBH51" s="192"/>
      <c r="OBI51" s="192"/>
      <c r="OBJ51" s="192"/>
      <c r="OBK51" s="192"/>
      <c r="OBL51" s="192"/>
      <c r="OBM51" s="192"/>
      <c r="OBN51" s="192"/>
      <c r="OBO51" s="192"/>
      <c r="OBP51" s="192"/>
      <c r="OBQ51" s="192"/>
      <c r="OBR51" s="192"/>
      <c r="OBS51" s="192"/>
      <c r="OBT51" s="192"/>
      <c r="OBU51" s="192"/>
      <c r="OBV51" s="192"/>
      <c r="OBW51" s="192"/>
      <c r="OBX51" s="192"/>
      <c r="OBY51" s="192"/>
      <c r="OBZ51" s="192"/>
      <c r="OCA51" s="192"/>
      <c r="OCB51" s="192"/>
      <c r="OCC51" s="192"/>
      <c r="OCD51" s="192"/>
      <c r="OCE51" s="192"/>
      <c r="OCF51" s="192"/>
      <c r="OCG51" s="192"/>
      <c r="OCH51" s="192"/>
      <c r="OCI51" s="192"/>
      <c r="OCJ51" s="192"/>
      <c r="OCK51" s="192"/>
      <c r="OCL51" s="192"/>
      <c r="OCM51" s="192"/>
      <c r="OCN51" s="192"/>
      <c r="OCO51" s="192"/>
      <c r="OCP51" s="192"/>
      <c r="OCQ51" s="192"/>
      <c r="OCR51" s="192"/>
      <c r="OCS51" s="192"/>
      <c r="OCT51" s="192"/>
      <c r="OCU51" s="192"/>
      <c r="OCV51" s="192"/>
      <c r="OCW51" s="192"/>
      <c r="OCX51" s="192"/>
      <c r="OCY51" s="192"/>
      <c r="OCZ51" s="192"/>
      <c r="ODA51" s="192"/>
      <c r="ODB51" s="192"/>
      <c r="ODC51" s="192"/>
      <c r="ODD51" s="192"/>
      <c r="ODE51" s="192"/>
      <c r="ODF51" s="192"/>
      <c r="ODG51" s="192"/>
      <c r="ODH51" s="192"/>
      <c r="ODI51" s="192"/>
      <c r="ODJ51" s="192"/>
      <c r="ODK51" s="192"/>
      <c r="ODL51" s="192"/>
      <c r="ODM51" s="192"/>
      <c r="ODN51" s="192"/>
      <c r="ODO51" s="192"/>
      <c r="ODP51" s="192"/>
      <c r="ODQ51" s="192"/>
      <c r="ODR51" s="192"/>
      <c r="ODS51" s="192"/>
      <c r="ODT51" s="192"/>
      <c r="ODU51" s="192"/>
      <c r="ODV51" s="192"/>
      <c r="ODW51" s="192"/>
      <c r="ODX51" s="192"/>
      <c r="ODY51" s="192"/>
      <c r="ODZ51" s="192"/>
      <c r="OEA51" s="192"/>
      <c r="OEB51" s="192"/>
      <c r="OEC51" s="192"/>
      <c r="OED51" s="192"/>
      <c r="OEE51" s="192"/>
      <c r="OEF51" s="192"/>
      <c r="OEG51" s="192"/>
      <c r="OEH51" s="192"/>
      <c r="OEI51" s="192"/>
      <c r="OEJ51" s="192"/>
      <c r="OEK51" s="192"/>
      <c r="OEL51" s="192"/>
      <c r="OEM51" s="192"/>
      <c r="OEN51" s="192"/>
      <c r="OEO51" s="192"/>
      <c r="OEP51" s="192"/>
      <c r="OEQ51" s="192"/>
      <c r="OER51" s="192"/>
      <c r="OES51" s="192"/>
      <c r="OET51" s="192"/>
      <c r="OEU51" s="192"/>
      <c r="OEV51" s="192"/>
      <c r="OEW51" s="192"/>
      <c r="OEX51" s="192"/>
      <c r="OEY51" s="192"/>
      <c r="OEZ51" s="192"/>
      <c r="OFA51" s="192"/>
      <c r="OFB51" s="192"/>
      <c r="OFC51" s="192"/>
      <c r="OFD51" s="192"/>
      <c r="OFE51" s="192"/>
      <c r="OFF51" s="192"/>
      <c r="OFG51" s="192"/>
      <c r="OFH51" s="192"/>
      <c r="OFI51" s="192"/>
      <c r="OFJ51" s="192"/>
      <c r="OFK51" s="192"/>
      <c r="OFL51" s="192"/>
      <c r="OFM51" s="192"/>
      <c r="OFN51" s="192"/>
      <c r="OFO51" s="192"/>
      <c r="OFP51" s="192"/>
      <c r="OFQ51" s="192"/>
      <c r="OFR51" s="192"/>
      <c r="OFS51" s="192"/>
      <c r="OFT51" s="192"/>
      <c r="OFU51" s="192"/>
      <c r="OFV51" s="192"/>
      <c r="OFW51" s="192"/>
      <c r="OFX51" s="192"/>
      <c r="OFY51" s="192"/>
      <c r="OFZ51" s="192"/>
      <c r="OGA51" s="192"/>
      <c r="OGB51" s="192"/>
      <c r="OGC51" s="192"/>
      <c r="OGD51" s="192"/>
      <c r="OGE51" s="192"/>
      <c r="OGF51" s="192"/>
      <c r="OGG51" s="192"/>
      <c r="OGH51" s="192"/>
      <c r="OGI51" s="192"/>
      <c r="OGJ51" s="192"/>
      <c r="OGK51" s="192"/>
      <c r="OGL51" s="192"/>
      <c r="OGM51" s="192"/>
      <c r="OGN51" s="192"/>
      <c r="OGO51" s="192"/>
      <c r="OGP51" s="192"/>
      <c r="OGQ51" s="192"/>
      <c r="OGR51" s="192"/>
      <c r="OGS51" s="192"/>
      <c r="OGT51" s="192"/>
      <c r="OGU51" s="192"/>
      <c r="OGV51" s="192"/>
      <c r="OGW51" s="192"/>
      <c r="OGX51" s="192"/>
      <c r="OGY51" s="192"/>
      <c r="OGZ51" s="192"/>
      <c r="OHA51" s="192"/>
      <c r="OHB51" s="192"/>
      <c r="OHC51" s="192"/>
      <c r="OHD51" s="192"/>
      <c r="OHE51" s="192"/>
      <c r="OHF51" s="192"/>
      <c r="OHG51" s="192"/>
      <c r="OHH51" s="192"/>
      <c r="OHI51" s="192"/>
      <c r="OHJ51" s="192"/>
      <c r="OHK51" s="192"/>
      <c r="OHL51" s="192"/>
      <c r="OHM51" s="192"/>
      <c r="OHN51" s="192"/>
      <c r="OHO51" s="192"/>
      <c r="OHP51" s="192"/>
      <c r="OHQ51" s="192"/>
      <c r="OHR51" s="192"/>
      <c r="OHS51" s="192"/>
      <c r="OHT51" s="192"/>
      <c r="OHU51" s="192"/>
      <c r="OHV51" s="192"/>
      <c r="OHW51" s="192"/>
      <c r="OHX51" s="192"/>
      <c r="OHY51" s="192"/>
      <c r="OHZ51" s="192"/>
      <c r="OIA51" s="192"/>
      <c r="OIB51" s="192"/>
      <c r="OIC51" s="192"/>
      <c r="OID51" s="192"/>
      <c r="OIE51" s="192"/>
      <c r="OIF51" s="192"/>
      <c r="OIG51" s="192"/>
      <c r="OIH51" s="192"/>
      <c r="OII51" s="192"/>
      <c r="OIJ51" s="192"/>
      <c r="OIK51" s="192"/>
      <c r="OIL51" s="192"/>
      <c r="OIM51" s="192"/>
      <c r="OIN51" s="192"/>
      <c r="OIO51" s="192"/>
      <c r="OIP51" s="192"/>
      <c r="OIQ51" s="192"/>
      <c r="OIR51" s="192"/>
      <c r="OIS51" s="192"/>
      <c r="OIT51" s="192"/>
      <c r="OIU51" s="192"/>
      <c r="OIV51" s="192"/>
      <c r="OIW51" s="192"/>
      <c r="OIX51" s="192"/>
      <c r="OIY51" s="192"/>
      <c r="OIZ51" s="192"/>
      <c r="OJA51" s="192"/>
      <c r="OJB51" s="192"/>
      <c r="OJC51" s="192"/>
      <c r="OJD51" s="192"/>
      <c r="OJE51" s="192"/>
      <c r="OJF51" s="192"/>
      <c r="OJG51" s="192"/>
      <c r="OJH51" s="192"/>
      <c r="OJI51" s="192"/>
      <c r="OJJ51" s="192"/>
      <c r="OJK51" s="192"/>
      <c r="OJL51" s="192"/>
      <c r="OJM51" s="192"/>
      <c r="OJN51" s="192"/>
      <c r="OJO51" s="192"/>
      <c r="OJP51" s="192"/>
      <c r="OJQ51" s="192"/>
      <c r="OJR51" s="192"/>
      <c r="OJS51" s="192"/>
      <c r="OJT51" s="192"/>
      <c r="OJU51" s="192"/>
      <c r="OJV51" s="192"/>
      <c r="OJW51" s="192"/>
      <c r="OJX51" s="192"/>
      <c r="OJY51" s="192"/>
      <c r="OJZ51" s="192"/>
      <c r="OKA51" s="192"/>
      <c r="OKB51" s="192"/>
      <c r="OKC51" s="192"/>
      <c r="OKD51" s="192"/>
      <c r="OKE51" s="192"/>
      <c r="OKF51" s="192"/>
      <c r="OKG51" s="192"/>
      <c r="OKH51" s="192"/>
      <c r="OKI51" s="192"/>
      <c r="OKJ51" s="192"/>
      <c r="OKK51" s="192"/>
      <c r="OKL51" s="192"/>
      <c r="OKM51" s="192"/>
      <c r="OKN51" s="192"/>
      <c r="OKO51" s="192"/>
      <c r="OKP51" s="192"/>
      <c r="OKQ51" s="192"/>
      <c r="OKR51" s="192"/>
      <c r="OKS51" s="192"/>
      <c r="OKT51" s="192"/>
      <c r="OKU51" s="192"/>
      <c r="OKV51" s="192"/>
      <c r="OKW51" s="192"/>
      <c r="OKX51" s="192"/>
      <c r="OKY51" s="192"/>
      <c r="OKZ51" s="192"/>
      <c r="OLA51" s="192"/>
      <c r="OLB51" s="192"/>
      <c r="OLC51" s="192"/>
      <c r="OLD51" s="192"/>
      <c r="OLE51" s="192"/>
      <c r="OLF51" s="192"/>
      <c r="OLG51" s="192"/>
      <c r="OLH51" s="192"/>
      <c r="OLI51" s="192"/>
      <c r="OLJ51" s="192"/>
      <c r="OLK51" s="192"/>
      <c r="OLL51" s="192"/>
      <c r="OLM51" s="192"/>
      <c r="OLN51" s="192"/>
      <c r="OLO51" s="192"/>
      <c r="OLP51" s="192"/>
      <c r="OLQ51" s="192"/>
      <c r="OLR51" s="192"/>
      <c r="OLS51" s="192"/>
      <c r="OLT51" s="192"/>
      <c r="OLU51" s="192"/>
      <c r="OLV51" s="192"/>
      <c r="OLW51" s="192"/>
      <c r="OLX51" s="192"/>
      <c r="OLY51" s="192"/>
      <c r="OLZ51" s="192"/>
      <c r="OMA51" s="192"/>
      <c r="OMB51" s="192"/>
      <c r="OMC51" s="192"/>
      <c r="OMD51" s="192"/>
      <c r="OME51" s="192"/>
      <c r="OMF51" s="192"/>
      <c r="OMG51" s="192"/>
      <c r="OMH51" s="192"/>
      <c r="OMI51" s="192"/>
      <c r="OMJ51" s="192"/>
      <c r="OMK51" s="192"/>
      <c r="OML51" s="192"/>
      <c r="OMM51" s="192"/>
      <c r="OMN51" s="192"/>
      <c r="OMO51" s="192"/>
      <c r="OMP51" s="192"/>
      <c r="OMQ51" s="192"/>
      <c r="OMR51" s="192"/>
      <c r="OMS51" s="192"/>
      <c r="OMT51" s="192"/>
      <c r="OMU51" s="192"/>
      <c r="OMV51" s="192"/>
      <c r="OMW51" s="192"/>
      <c r="OMX51" s="192"/>
      <c r="OMY51" s="192"/>
      <c r="OMZ51" s="192"/>
      <c r="ONA51" s="192"/>
      <c r="ONB51" s="192"/>
      <c r="ONC51" s="192"/>
      <c r="OND51" s="192"/>
      <c r="ONE51" s="192"/>
      <c r="ONF51" s="192"/>
      <c r="ONG51" s="192"/>
      <c r="ONH51" s="192"/>
      <c r="ONI51" s="192"/>
      <c r="ONJ51" s="192"/>
      <c r="ONK51" s="192"/>
      <c r="ONL51" s="192"/>
      <c r="ONM51" s="192"/>
      <c r="ONN51" s="192"/>
      <c r="ONO51" s="192"/>
      <c r="ONP51" s="192"/>
      <c r="ONQ51" s="192"/>
      <c r="ONR51" s="192"/>
      <c r="ONS51" s="192"/>
      <c r="ONT51" s="192"/>
      <c r="ONU51" s="192"/>
      <c r="ONV51" s="192"/>
      <c r="ONW51" s="192"/>
      <c r="ONX51" s="192"/>
      <c r="ONY51" s="192"/>
      <c r="ONZ51" s="192"/>
      <c r="OOA51" s="192"/>
      <c r="OOB51" s="192"/>
      <c r="OOC51" s="192"/>
      <c r="OOD51" s="192"/>
      <c r="OOE51" s="192"/>
      <c r="OOF51" s="192"/>
      <c r="OOG51" s="192"/>
      <c r="OOH51" s="192"/>
      <c r="OOI51" s="192"/>
      <c r="OOJ51" s="192"/>
      <c r="OOK51" s="192"/>
      <c r="OOL51" s="192"/>
      <c r="OOM51" s="192"/>
      <c r="OON51" s="192"/>
      <c r="OOO51" s="192"/>
      <c r="OOP51" s="192"/>
      <c r="OOQ51" s="192"/>
      <c r="OOR51" s="192"/>
      <c r="OOS51" s="192"/>
      <c r="OOT51" s="192"/>
      <c r="OOU51" s="192"/>
      <c r="OOV51" s="192"/>
      <c r="OOW51" s="192"/>
      <c r="OOX51" s="192"/>
      <c r="OOY51" s="192"/>
      <c r="OOZ51" s="192"/>
      <c r="OPA51" s="192"/>
      <c r="OPB51" s="192"/>
      <c r="OPC51" s="192"/>
      <c r="OPD51" s="192"/>
      <c r="OPE51" s="192"/>
      <c r="OPF51" s="192"/>
      <c r="OPG51" s="192"/>
      <c r="OPH51" s="192"/>
      <c r="OPI51" s="192"/>
      <c r="OPJ51" s="192"/>
      <c r="OPK51" s="192"/>
      <c r="OPL51" s="192"/>
      <c r="OPM51" s="192"/>
      <c r="OPN51" s="192"/>
      <c r="OPO51" s="192"/>
      <c r="OPP51" s="192"/>
      <c r="OPQ51" s="192"/>
      <c r="OPR51" s="192"/>
      <c r="OPS51" s="192"/>
      <c r="OPT51" s="192"/>
      <c r="OPU51" s="192"/>
      <c r="OPV51" s="192"/>
      <c r="OPW51" s="192"/>
      <c r="OPX51" s="192"/>
      <c r="OPY51" s="192"/>
      <c r="OPZ51" s="192"/>
      <c r="OQA51" s="192"/>
      <c r="OQB51" s="192"/>
      <c r="OQC51" s="192"/>
      <c r="OQD51" s="192"/>
      <c r="OQE51" s="192"/>
      <c r="OQF51" s="192"/>
      <c r="OQG51" s="192"/>
      <c r="OQH51" s="192"/>
      <c r="OQI51" s="192"/>
      <c r="OQJ51" s="192"/>
      <c r="OQK51" s="192"/>
      <c r="OQL51" s="192"/>
      <c r="OQM51" s="192"/>
      <c r="OQN51" s="192"/>
      <c r="OQO51" s="192"/>
      <c r="OQP51" s="192"/>
      <c r="OQQ51" s="192"/>
      <c r="OQR51" s="192"/>
      <c r="OQS51" s="192"/>
      <c r="OQT51" s="192"/>
      <c r="OQU51" s="192"/>
      <c r="OQV51" s="192"/>
      <c r="OQW51" s="192"/>
      <c r="OQX51" s="192"/>
      <c r="OQY51" s="192"/>
      <c r="OQZ51" s="192"/>
      <c r="ORA51" s="192"/>
      <c r="ORB51" s="192"/>
      <c r="ORC51" s="192"/>
      <c r="ORD51" s="192"/>
      <c r="ORE51" s="192"/>
      <c r="ORF51" s="192"/>
      <c r="ORG51" s="192"/>
      <c r="ORH51" s="192"/>
      <c r="ORI51" s="192"/>
      <c r="ORJ51" s="192"/>
      <c r="ORK51" s="192"/>
      <c r="ORL51" s="192"/>
      <c r="ORM51" s="192"/>
      <c r="ORN51" s="192"/>
      <c r="ORO51" s="192"/>
      <c r="ORP51" s="192"/>
      <c r="ORQ51" s="192"/>
      <c r="ORR51" s="192"/>
      <c r="ORS51" s="192"/>
      <c r="ORT51" s="192"/>
      <c r="ORU51" s="192"/>
      <c r="ORV51" s="192"/>
      <c r="ORW51" s="192"/>
      <c r="ORX51" s="192"/>
      <c r="ORY51" s="192"/>
      <c r="ORZ51" s="192"/>
      <c r="OSA51" s="192"/>
      <c r="OSB51" s="192"/>
      <c r="OSC51" s="192"/>
      <c r="OSD51" s="192"/>
      <c r="OSE51" s="192"/>
      <c r="OSF51" s="192"/>
      <c r="OSG51" s="192"/>
      <c r="OSH51" s="192"/>
      <c r="OSI51" s="192"/>
      <c r="OSJ51" s="192"/>
      <c r="OSK51" s="192"/>
      <c r="OSL51" s="192"/>
      <c r="OSM51" s="192"/>
      <c r="OSN51" s="192"/>
      <c r="OSO51" s="192"/>
      <c r="OSP51" s="192"/>
      <c r="OSQ51" s="192"/>
      <c r="OSR51" s="192"/>
      <c r="OSS51" s="192"/>
      <c r="OST51" s="192"/>
      <c r="OSU51" s="192"/>
      <c r="OSV51" s="192"/>
      <c r="OSW51" s="192"/>
      <c r="OSX51" s="192"/>
      <c r="OSY51" s="192"/>
      <c r="OSZ51" s="192"/>
      <c r="OTA51" s="192"/>
      <c r="OTB51" s="192"/>
      <c r="OTC51" s="192"/>
      <c r="OTD51" s="192"/>
      <c r="OTE51" s="192"/>
      <c r="OTF51" s="192"/>
      <c r="OTG51" s="192"/>
      <c r="OTH51" s="192"/>
      <c r="OTI51" s="192"/>
      <c r="OTJ51" s="192"/>
      <c r="OTK51" s="192"/>
      <c r="OTL51" s="192"/>
      <c r="OTM51" s="192"/>
      <c r="OTN51" s="192"/>
      <c r="OTO51" s="192"/>
      <c r="OTP51" s="192"/>
      <c r="OTQ51" s="192"/>
      <c r="OTR51" s="192"/>
      <c r="OTS51" s="192"/>
      <c r="OTT51" s="192"/>
      <c r="OTU51" s="192"/>
      <c r="OTV51" s="192"/>
      <c r="OTW51" s="192"/>
      <c r="OTX51" s="192"/>
      <c r="OTY51" s="192"/>
      <c r="OTZ51" s="192"/>
      <c r="OUA51" s="192"/>
      <c r="OUB51" s="192"/>
      <c r="OUC51" s="192"/>
      <c r="OUD51" s="192"/>
      <c r="OUE51" s="192"/>
      <c r="OUF51" s="192"/>
      <c r="OUG51" s="192"/>
      <c r="OUH51" s="192"/>
      <c r="OUI51" s="192"/>
      <c r="OUJ51" s="192"/>
      <c r="OUK51" s="192"/>
      <c r="OUL51" s="192"/>
      <c r="OUM51" s="192"/>
      <c r="OUN51" s="192"/>
      <c r="OUO51" s="192"/>
      <c r="OUP51" s="192"/>
      <c r="OUQ51" s="192"/>
      <c r="OUR51" s="192"/>
      <c r="OUS51" s="192"/>
      <c r="OUT51" s="192"/>
      <c r="OUU51" s="192"/>
      <c r="OUV51" s="192"/>
      <c r="OUW51" s="192"/>
      <c r="OUX51" s="192"/>
      <c r="OUY51" s="192"/>
      <c r="OUZ51" s="192"/>
      <c r="OVA51" s="192"/>
      <c r="OVB51" s="192"/>
      <c r="OVC51" s="192"/>
      <c r="OVD51" s="192"/>
      <c r="OVE51" s="192"/>
      <c r="OVF51" s="192"/>
      <c r="OVG51" s="192"/>
      <c r="OVH51" s="192"/>
      <c r="OVI51" s="192"/>
      <c r="OVJ51" s="192"/>
      <c r="OVK51" s="192"/>
      <c r="OVL51" s="192"/>
      <c r="OVM51" s="192"/>
      <c r="OVN51" s="192"/>
      <c r="OVO51" s="192"/>
      <c r="OVP51" s="192"/>
      <c r="OVQ51" s="192"/>
      <c r="OVR51" s="192"/>
      <c r="OVS51" s="192"/>
      <c r="OVT51" s="192"/>
      <c r="OVU51" s="192"/>
      <c r="OVV51" s="192"/>
      <c r="OVW51" s="192"/>
      <c r="OVX51" s="192"/>
      <c r="OVY51" s="192"/>
      <c r="OVZ51" s="192"/>
      <c r="OWA51" s="192"/>
      <c r="OWB51" s="192"/>
      <c r="OWC51" s="192"/>
      <c r="OWD51" s="192"/>
      <c r="OWE51" s="192"/>
      <c r="OWF51" s="192"/>
      <c r="OWG51" s="192"/>
      <c r="OWH51" s="192"/>
      <c r="OWI51" s="192"/>
      <c r="OWJ51" s="192"/>
      <c r="OWK51" s="192"/>
      <c r="OWL51" s="192"/>
      <c r="OWM51" s="192"/>
      <c r="OWN51" s="192"/>
      <c r="OWO51" s="192"/>
      <c r="OWP51" s="192"/>
      <c r="OWQ51" s="192"/>
      <c r="OWR51" s="192"/>
      <c r="OWS51" s="192"/>
      <c r="OWT51" s="192"/>
      <c r="OWU51" s="192"/>
      <c r="OWV51" s="192"/>
      <c r="OWW51" s="192"/>
      <c r="OWX51" s="192"/>
      <c r="OWY51" s="192"/>
      <c r="OWZ51" s="192"/>
      <c r="OXA51" s="192"/>
      <c r="OXB51" s="192"/>
      <c r="OXC51" s="192"/>
      <c r="OXD51" s="192"/>
      <c r="OXE51" s="192"/>
      <c r="OXF51" s="192"/>
      <c r="OXG51" s="192"/>
      <c r="OXH51" s="192"/>
      <c r="OXI51" s="192"/>
      <c r="OXJ51" s="192"/>
      <c r="OXK51" s="192"/>
      <c r="OXL51" s="192"/>
      <c r="OXM51" s="192"/>
      <c r="OXN51" s="192"/>
      <c r="OXO51" s="192"/>
      <c r="OXP51" s="192"/>
      <c r="OXQ51" s="192"/>
      <c r="OXR51" s="192"/>
      <c r="OXS51" s="192"/>
      <c r="OXT51" s="192"/>
      <c r="OXU51" s="192"/>
      <c r="OXV51" s="192"/>
      <c r="OXW51" s="192"/>
      <c r="OXX51" s="192"/>
      <c r="OXY51" s="192"/>
      <c r="OXZ51" s="192"/>
      <c r="OYA51" s="192"/>
      <c r="OYB51" s="192"/>
      <c r="OYC51" s="192"/>
      <c r="OYD51" s="192"/>
      <c r="OYE51" s="192"/>
      <c r="OYF51" s="192"/>
      <c r="OYG51" s="192"/>
      <c r="OYH51" s="192"/>
      <c r="OYI51" s="192"/>
      <c r="OYJ51" s="192"/>
      <c r="OYK51" s="192"/>
      <c r="OYL51" s="192"/>
      <c r="OYM51" s="192"/>
      <c r="OYN51" s="192"/>
      <c r="OYO51" s="192"/>
      <c r="OYP51" s="192"/>
      <c r="OYQ51" s="192"/>
      <c r="OYR51" s="192"/>
      <c r="OYS51" s="192"/>
      <c r="OYT51" s="192"/>
      <c r="OYU51" s="192"/>
      <c r="OYV51" s="192"/>
      <c r="OYW51" s="192"/>
      <c r="OYX51" s="192"/>
      <c r="OYY51" s="192"/>
      <c r="OYZ51" s="192"/>
      <c r="OZA51" s="192"/>
      <c r="OZB51" s="192"/>
      <c r="OZC51" s="192"/>
      <c r="OZD51" s="192"/>
      <c r="OZE51" s="192"/>
      <c r="OZF51" s="192"/>
      <c r="OZG51" s="192"/>
      <c r="OZH51" s="192"/>
      <c r="OZI51" s="192"/>
      <c r="OZJ51" s="192"/>
      <c r="OZK51" s="192"/>
      <c r="OZL51" s="192"/>
      <c r="OZM51" s="192"/>
      <c r="OZN51" s="192"/>
      <c r="OZO51" s="192"/>
      <c r="OZP51" s="192"/>
      <c r="OZQ51" s="192"/>
      <c r="OZR51" s="192"/>
      <c r="OZS51" s="192"/>
      <c r="OZT51" s="192"/>
      <c r="OZU51" s="192"/>
      <c r="OZV51" s="192"/>
      <c r="OZW51" s="192"/>
      <c r="OZX51" s="192"/>
      <c r="OZY51" s="192"/>
      <c r="OZZ51" s="192"/>
      <c r="PAA51" s="192"/>
      <c r="PAB51" s="192"/>
      <c r="PAC51" s="192"/>
      <c r="PAD51" s="192"/>
      <c r="PAE51" s="192"/>
      <c r="PAF51" s="192"/>
      <c r="PAG51" s="192"/>
      <c r="PAH51" s="192"/>
      <c r="PAI51" s="192"/>
      <c r="PAJ51" s="192"/>
      <c r="PAK51" s="192"/>
      <c r="PAL51" s="192"/>
      <c r="PAM51" s="192"/>
      <c r="PAN51" s="192"/>
      <c r="PAO51" s="192"/>
      <c r="PAP51" s="192"/>
      <c r="PAQ51" s="192"/>
      <c r="PAR51" s="192"/>
      <c r="PAS51" s="192"/>
      <c r="PAT51" s="192"/>
      <c r="PAU51" s="192"/>
      <c r="PAV51" s="192"/>
      <c r="PAW51" s="192"/>
      <c r="PAX51" s="192"/>
      <c r="PAY51" s="192"/>
      <c r="PAZ51" s="192"/>
      <c r="PBA51" s="192"/>
      <c r="PBB51" s="192"/>
      <c r="PBC51" s="192"/>
      <c r="PBD51" s="192"/>
      <c r="PBE51" s="192"/>
      <c r="PBF51" s="192"/>
      <c r="PBG51" s="192"/>
      <c r="PBH51" s="192"/>
      <c r="PBI51" s="192"/>
      <c r="PBJ51" s="192"/>
      <c r="PBK51" s="192"/>
      <c r="PBL51" s="192"/>
      <c r="PBM51" s="192"/>
      <c r="PBN51" s="192"/>
      <c r="PBO51" s="192"/>
      <c r="PBP51" s="192"/>
      <c r="PBQ51" s="192"/>
      <c r="PBR51" s="192"/>
      <c r="PBS51" s="192"/>
      <c r="PBT51" s="192"/>
      <c r="PBU51" s="192"/>
      <c r="PBV51" s="192"/>
      <c r="PBW51" s="192"/>
      <c r="PBX51" s="192"/>
      <c r="PBY51" s="192"/>
      <c r="PBZ51" s="192"/>
      <c r="PCA51" s="192"/>
      <c r="PCB51" s="192"/>
      <c r="PCC51" s="192"/>
      <c r="PCD51" s="192"/>
      <c r="PCE51" s="192"/>
      <c r="PCF51" s="192"/>
      <c r="PCG51" s="192"/>
      <c r="PCH51" s="192"/>
      <c r="PCI51" s="192"/>
      <c r="PCJ51" s="192"/>
      <c r="PCK51" s="192"/>
      <c r="PCL51" s="192"/>
      <c r="PCM51" s="192"/>
      <c r="PCN51" s="192"/>
      <c r="PCO51" s="192"/>
      <c r="PCP51" s="192"/>
      <c r="PCQ51" s="192"/>
      <c r="PCR51" s="192"/>
      <c r="PCS51" s="192"/>
      <c r="PCT51" s="192"/>
      <c r="PCU51" s="192"/>
      <c r="PCV51" s="192"/>
      <c r="PCW51" s="192"/>
      <c r="PCX51" s="192"/>
      <c r="PCY51" s="192"/>
      <c r="PCZ51" s="192"/>
      <c r="PDA51" s="192"/>
      <c r="PDB51" s="192"/>
      <c r="PDC51" s="192"/>
      <c r="PDD51" s="192"/>
      <c r="PDE51" s="192"/>
      <c r="PDF51" s="192"/>
      <c r="PDG51" s="192"/>
      <c r="PDH51" s="192"/>
      <c r="PDI51" s="192"/>
      <c r="PDJ51" s="192"/>
      <c r="PDK51" s="192"/>
      <c r="PDL51" s="192"/>
      <c r="PDM51" s="192"/>
      <c r="PDN51" s="192"/>
      <c r="PDO51" s="192"/>
      <c r="PDP51" s="192"/>
      <c r="PDQ51" s="192"/>
      <c r="PDR51" s="192"/>
      <c r="PDS51" s="192"/>
      <c r="PDT51" s="192"/>
      <c r="PDU51" s="192"/>
      <c r="PDV51" s="192"/>
      <c r="PDW51" s="192"/>
      <c r="PDX51" s="192"/>
      <c r="PDY51" s="192"/>
      <c r="PDZ51" s="192"/>
      <c r="PEA51" s="192"/>
      <c r="PEB51" s="192"/>
      <c r="PEC51" s="192"/>
      <c r="PED51" s="192"/>
      <c r="PEE51" s="192"/>
      <c r="PEF51" s="192"/>
      <c r="PEG51" s="192"/>
      <c r="PEH51" s="192"/>
      <c r="PEI51" s="192"/>
      <c r="PEJ51" s="192"/>
      <c r="PEK51" s="192"/>
      <c r="PEL51" s="192"/>
      <c r="PEM51" s="192"/>
      <c r="PEN51" s="192"/>
      <c r="PEO51" s="192"/>
      <c r="PEP51" s="192"/>
      <c r="PEQ51" s="192"/>
      <c r="PER51" s="192"/>
      <c r="PES51" s="192"/>
      <c r="PET51" s="192"/>
      <c r="PEU51" s="192"/>
      <c r="PEV51" s="192"/>
      <c r="PEW51" s="192"/>
      <c r="PEX51" s="192"/>
      <c r="PEY51" s="192"/>
      <c r="PEZ51" s="192"/>
      <c r="PFA51" s="192"/>
      <c r="PFB51" s="192"/>
      <c r="PFC51" s="192"/>
      <c r="PFD51" s="192"/>
      <c r="PFE51" s="192"/>
      <c r="PFF51" s="192"/>
      <c r="PFG51" s="192"/>
      <c r="PFH51" s="192"/>
      <c r="PFI51" s="192"/>
      <c r="PFJ51" s="192"/>
      <c r="PFK51" s="192"/>
      <c r="PFL51" s="192"/>
      <c r="PFM51" s="192"/>
      <c r="PFN51" s="192"/>
      <c r="PFO51" s="192"/>
      <c r="PFP51" s="192"/>
      <c r="PFQ51" s="192"/>
      <c r="PFR51" s="192"/>
      <c r="PFS51" s="192"/>
      <c r="PFT51" s="192"/>
      <c r="PFU51" s="192"/>
      <c r="PFV51" s="192"/>
      <c r="PFW51" s="192"/>
      <c r="PFX51" s="192"/>
      <c r="PFY51" s="192"/>
      <c r="PFZ51" s="192"/>
      <c r="PGA51" s="192"/>
      <c r="PGB51" s="192"/>
      <c r="PGC51" s="192"/>
      <c r="PGD51" s="192"/>
      <c r="PGE51" s="192"/>
      <c r="PGF51" s="192"/>
      <c r="PGG51" s="192"/>
      <c r="PGH51" s="192"/>
      <c r="PGI51" s="192"/>
      <c r="PGJ51" s="192"/>
      <c r="PGK51" s="192"/>
      <c r="PGL51" s="192"/>
      <c r="PGM51" s="192"/>
      <c r="PGN51" s="192"/>
      <c r="PGO51" s="192"/>
      <c r="PGP51" s="192"/>
      <c r="PGQ51" s="192"/>
      <c r="PGR51" s="192"/>
      <c r="PGS51" s="192"/>
      <c r="PGT51" s="192"/>
      <c r="PGU51" s="192"/>
      <c r="PGV51" s="192"/>
      <c r="PGW51" s="192"/>
      <c r="PGX51" s="192"/>
      <c r="PGY51" s="192"/>
      <c r="PGZ51" s="192"/>
      <c r="PHA51" s="192"/>
      <c r="PHB51" s="192"/>
      <c r="PHC51" s="192"/>
      <c r="PHD51" s="192"/>
      <c r="PHE51" s="192"/>
      <c r="PHF51" s="192"/>
      <c r="PHG51" s="192"/>
      <c r="PHH51" s="192"/>
      <c r="PHI51" s="192"/>
      <c r="PHJ51" s="192"/>
      <c r="PHK51" s="192"/>
      <c r="PHL51" s="192"/>
      <c r="PHM51" s="192"/>
      <c r="PHN51" s="192"/>
      <c r="PHO51" s="192"/>
      <c r="PHP51" s="192"/>
      <c r="PHQ51" s="192"/>
      <c r="PHR51" s="192"/>
      <c r="PHS51" s="192"/>
      <c r="PHT51" s="192"/>
      <c r="PHU51" s="192"/>
      <c r="PHV51" s="192"/>
      <c r="PHW51" s="192"/>
      <c r="PHX51" s="192"/>
      <c r="PHY51" s="192"/>
      <c r="PHZ51" s="192"/>
      <c r="PIA51" s="192"/>
      <c r="PIB51" s="192"/>
      <c r="PIC51" s="192"/>
      <c r="PID51" s="192"/>
      <c r="PIE51" s="192"/>
      <c r="PIF51" s="192"/>
      <c r="PIG51" s="192"/>
      <c r="PIH51" s="192"/>
      <c r="PII51" s="192"/>
      <c r="PIJ51" s="192"/>
      <c r="PIK51" s="192"/>
      <c r="PIL51" s="192"/>
      <c r="PIM51" s="192"/>
      <c r="PIN51" s="192"/>
      <c r="PIO51" s="192"/>
      <c r="PIP51" s="192"/>
      <c r="PIQ51" s="192"/>
      <c r="PIR51" s="192"/>
      <c r="PIS51" s="192"/>
      <c r="PIT51" s="192"/>
      <c r="PIU51" s="192"/>
      <c r="PIV51" s="192"/>
      <c r="PIW51" s="192"/>
      <c r="PIX51" s="192"/>
      <c r="PIY51" s="192"/>
      <c r="PIZ51" s="192"/>
      <c r="PJA51" s="192"/>
      <c r="PJB51" s="192"/>
      <c r="PJC51" s="192"/>
      <c r="PJD51" s="192"/>
      <c r="PJE51" s="192"/>
      <c r="PJF51" s="192"/>
      <c r="PJG51" s="192"/>
      <c r="PJH51" s="192"/>
      <c r="PJI51" s="192"/>
      <c r="PJJ51" s="192"/>
      <c r="PJK51" s="192"/>
      <c r="PJL51" s="192"/>
      <c r="PJM51" s="192"/>
      <c r="PJN51" s="192"/>
      <c r="PJO51" s="192"/>
      <c r="PJP51" s="192"/>
      <c r="PJQ51" s="192"/>
      <c r="PJR51" s="192"/>
      <c r="PJS51" s="192"/>
      <c r="PJT51" s="192"/>
      <c r="PJU51" s="192"/>
      <c r="PJV51" s="192"/>
      <c r="PJW51" s="192"/>
      <c r="PJX51" s="192"/>
      <c r="PJY51" s="192"/>
      <c r="PJZ51" s="192"/>
      <c r="PKA51" s="192"/>
      <c r="PKB51" s="192"/>
      <c r="PKC51" s="192"/>
      <c r="PKD51" s="192"/>
      <c r="PKE51" s="192"/>
      <c r="PKF51" s="192"/>
      <c r="PKG51" s="192"/>
      <c r="PKH51" s="192"/>
      <c r="PKI51" s="192"/>
      <c r="PKJ51" s="192"/>
      <c r="PKK51" s="192"/>
      <c r="PKL51" s="192"/>
      <c r="PKM51" s="192"/>
      <c r="PKN51" s="192"/>
      <c r="PKO51" s="192"/>
      <c r="PKP51" s="192"/>
      <c r="PKQ51" s="192"/>
      <c r="PKR51" s="192"/>
      <c r="PKS51" s="192"/>
      <c r="PKT51" s="192"/>
      <c r="PKU51" s="192"/>
      <c r="PKV51" s="192"/>
      <c r="PKW51" s="192"/>
      <c r="PKX51" s="192"/>
      <c r="PKY51" s="192"/>
      <c r="PKZ51" s="192"/>
      <c r="PLA51" s="192"/>
      <c r="PLB51" s="192"/>
      <c r="PLC51" s="192"/>
      <c r="PLD51" s="192"/>
      <c r="PLE51" s="192"/>
      <c r="PLF51" s="192"/>
      <c r="PLG51" s="192"/>
      <c r="PLH51" s="192"/>
      <c r="PLI51" s="192"/>
      <c r="PLJ51" s="192"/>
      <c r="PLK51" s="192"/>
      <c r="PLL51" s="192"/>
      <c r="PLM51" s="192"/>
      <c r="PLN51" s="192"/>
      <c r="PLO51" s="192"/>
      <c r="PLP51" s="192"/>
      <c r="PLQ51" s="192"/>
      <c r="PLR51" s="192"/>
      <c r="PLS51" s="192"/>
      <c r="PLT51" s="192"/>
      <c r="PLU51" s="192"/>
      <c r="PLV51" s="192"/>
      <c r="PLW51" s="192"/>
      <c r="PLX51" s="192"/>
      <c r="PLY51" s="192"/>
      <c r="PLZ51" s="192"/>
      <c r="PMA51" s="192"/>
      <c r="PMB51" s="192"/>
      <c r="PMC51" s="192"/>
      <c r="PMD51" s="192"/>
      <c r="PME51" s="192"/>
      <c r="PMF51" s="192"/>
      <c r="PMG51" s="192"/>
      <c r="PMH51" s="192"/>
      <c r="PMI51" s="192"/>
      <c r="PMJ51" s="192"/>
      <c r="PMK51" s="192"/>
      <c r="PML51" s="192"/>
      <c r="PMM51" s="192"/>
      <c r="PMN51" s="192"/>
      <c r="PMO51" s="192"/>
      <c r="PMP51" s="192"/>
      <c r="PMQ51" s="192"/>
      <c r="PMR51" s="192"/>
      <c r="PMS51" s="192"/>
      <c r="PMT51" s="192"/>
      <c r="PMU51" s="192"/>
      <c r="PMV51" s="192"/>
      <c r="PMW51" s="192"/>
      <c r="PMX51" s="192"/>
      <c r="PMY51" s="192"/>
      <c r="PMZ51" s="192"/>
      <c r="PNA51" s="192"/>
      <c r="PNB51" s="192"/>
      <c r="PNC51" s="192"/>
      <c r="PND51" s="192"/>
      <c r="PNE51" s="192"/>
      <c r="PNF51" s="192"/>
      <c r="PNG51" s="192"/>
      <c r="PNH51" s="192"/>
      <c r="PNI51" s="192"/>
      <c r="PNJ51" s="192"/>
      <c r="PNK51" s="192"/>
      <c r="PNL51" s="192"/>
      <c r="PNM51" s="192"/>
      <c r="PNN51" s="192"/>
      <c r="PNO51" s="192"/>
      <c r="PNP51" s="192"/>
      <c r="PNQ51" s="192"/>
      <c r="PNR51" s="192"/>
      <c r="PNS51" s="192"/>
      <c r="PNT51" s="192"/>
      <c r="PNU51" s="192"/>
      <c r="PNV51" s="192"/>
      <c r="PNW51" s="192"/>
      <c r="PNX51" s="192"/>
      <c r="PNY51" s="192"/>
      <c r="PNZ51" s="192"/>
      <c r="POA51" s="192"/>
      <c r="POB51" s="192"/>
      <c r="POC51" s="192"/>
      <c r="POD51" s="192"/>
      <c r="POE51" s="192"/>
      <c r="POF51" s="192"/>
      <c r="POG51" s="192"/>
      <c r="POH51" s="192"/>
      <c r="POI51" s="192"/>
      <c r="POJ51" s="192"/>
      <c r="POK51" s="192"/>
      <c r="POL51" s="192"/>
      <c r="POM51" s="192"/>
      <c r="PON51" s="192"/>
      <c r="POO51" s="192"/>
      <c r="POP51" s="192"/>
      <c r="POQ51" s="192"/>
      <c r="POR51" s="192"/>
      <c r="POS51" s="192"/>
      <c r="POT51" s="192"/>
      <c r="POU51" s="192"/>
      <c r="POV51" s="192"/>
      <c r="POW51" s="192"/>
      <c r="POX51" s="192"/>
      <c r="POY51" s="192"/>
      <c r="POZ51" s="192"/>
      <c r="PPA51" s="192"/>
      <c r="PPB51" s="192"/>
      <c r="PPC51" s="192"/>
      <c r="PPD51" s="192"/>
      <c r="PPE51" s="192"/>
      <c r="PPF51" s="192"/>
      <c r="PPG51" s="192"/>
      <c r="PPH51" s="192"/>
      <c r="PPI51" s="192"/>
      <c r="PPJ51" s="192"/>
      <c r="PPK51" s="192"/>
      <c r="PPL51" s="192"/>
      <c r="PPM51" s="192"/>
      <c r="PPN51" s="192"/>
      <c r="PPO51" s="192"/>
      <c r="PPP51" s="192"/>
      <c r="PPQ51" s="192"/>
      <c r="PPR51" s="192"/>
      <c r="PPS51" s="192"/>
      <c r="PPT51" s="192"/>
      <c r="PPU51" s="192"/>
      <c r="PPV51" s="192"/>
      <c r="PPW51" s="192"/>
      <c r="PPX51" s="192"/>
      <c r="PPY51" s="192"/>
      <c r="PPZ51" s="192"/>
      <c r="PQA51" s="192"/>
      <c r="PQB51" s="192"/>
      <c r="PQC51" s="192"/>
      <c r="PQD51" s="192"/>
      <c r="PQE51" s="192"/>
      <c r="PQF51" s="192"/>
      <c r="PQG51" s="192"/>
      <c r="PQH51" s="192"/>
      <c r="PQI51" s="192"/>
      <c r="PQJ51" s="192"/>
      <c r="PQK51" s="192"/>
      <c r="PQL51" s="192"/>
      <c r="PQM51" s="192"/>
      <c r="PQN51" s="192"/>
      <c r="PQO51" s="192"/>
      <c r="PQP51" s="192"/>
      <c r="PQQ51" s="192"/>
      <c r="PQR51" s="192"/>
      <c r="PQS51" s="192"/>
      <c r="PQT51" s="192"/>
      <c r="PQU51" s="192"/>
      <c r="PQV51" s="192"/>
      <c r="PQW51" s="192"/>
      <c r="PQX51" s="192"/>
      <c r="PQY51" s="192"/>
      <c r="PQZ51" s="192"/>
      <c r="PRA51" s="192"/>
      <c r="PRB51" s="192"/>
      <c r="PRC51" s="192"/>
      <c r="PRD51" s="192"/>
      <c r="PRE51" s="192"/>
      <c r="PRF51" s="192"/>
      <c r="PRG51" s="192"/>
      <c r="PRH51" s="192"/>
      <c r="PRI51" s="192"/>
      <c r="PRJ51" s="192"/>
      <c r="PRK51" s="192"/>
      <c r="PRL51" s="192"/>
      <c r="PRM51" s="192"/>
      <c r="PRN51" s="192"/>
      <c r="PRO51" s="192"/>
      <c r="PRP51" s="192"/>
      <c r="PRQ51" s="192"/>
      <c r="PRR51" s="192"/>
      <c r="PRS51" s="192"/>
      <c r="PRT51" s="192"/>
      <c r="PRU51" s="192"/>
      <c r="PRV51" s="192"/>
      <c r="PRW51" s="192"/>
      <c r="PRX51" s="192"/>
      <c r="PRY51" s="192"/>
      <c r="PRZ51" s="192"/>
      <c r="PSA51" s="192"/>
      <c r="PSB51" s="192"/>
      <c r="PSC51" s="192"/>
      <c r="PSD51" s="192"/>
      <c r="PSE51" s="192"/>
      <c r="PSF51" s="192"/>
      <c r="PSG51" s="192"/>
      <c r="PSH51" s="192"/>
      <c r="PSI51" s="192"/>
      <c r="PSJ51" s="192"/>
      <c r="PSK51" s="192"/>
      <c r="PSL51" s="192"/>
      <c r="PSM51" s="192"/>
      <c r="PSN51" s="192"/>
      <c r="PSO51" s="192"/>
      <c r="PSP51" s="192"/>
      <c r="PSQ51" s="192"/>
      <c r="PSR51" s="192"/>
      <c r="PSS51" s="192"/>
      <c r="PST51" s="192"/>
      <c r="PSU51" s="192"/>
      <c r="PSV51" s="192"/>
      <c r="PSW51" s="192"/>
      <c r="PSX51" s="192"/>
      <c r="PSY51" s="192"/>
      <c r="PSZ51" s="192"/>
      <c r="PTA51" s="192"/>
      <c r="PTB51" s="192"/>
      <c r="PTC51" s="192"/>
      <c r="PTD51" s="192"/>
      <c r="PTE51" s="192"/>
      <c r="PTF51" s="192"/>
      <c r="PTG51" s="192"/>
      <c r="PTH51" s="192"/>
      <c r="PTI51" s="192"/>
      <c r="PTJ51" s="192"/>
      <c r="PTK51" s="192"/>
      <c r="PTL51" s="192"/>
      <c r="PTM51" s="192"/>
      <c r="PTN51" s="192"/>
      <c r="PTO51" s="192"/>
      <c r="PTP51" s="192"/>
      <c r="PTQ51" s="192"/>
      <c r="PTR51" s="192"/>
      <c r="PTS51" s="192"/>
      <c r="PTT51" s="192"/>
      <c r="PTU51" s="192"/>
      <c r="PTV51" s="192"/>
      <c r="PTW51" s="192"/>
      <c r="PTX51" s="192"/>
      <c r="PTY51" s="192"/>
      <c r="PTZ51" s="192"/>
      <c r="PUA51" s="192"/>
      <c r="PUB51" s="192"/>
      <c r="PUC51" s="192"/>
      <c r="PUD51" s="192"/>
      <c r="PUE51" s="192"/>
      <c r="PUF51" s="192"/>
      <c r="PUG51" s="192"/>
      <c r="PUH51" s="192"/>
      <c r="PUI51" s="192"/>
      <c r="PUJ51" s="192"/>
      <c r="PUK51" s="192"/>
      <c r="PUL51" s="192"/>
      <c r="PUM51" s="192"/>
      <c r="PUN51" s="192"/>
      <c r="PUO51" s="192"/>
      <c r="PUP51" s="192"/>
      <c r="PUQ51" s="192"/>
      <c r="PUR51" s="192"/>
      <c r="PUS51" s="192"/>
      <c r="PUT51" s="192"/>
      <c r="PUU51" s="192"/>
      <c r="PUV51" s="192"/>
      <c r="PUW51" s="192"/>
      <c r="PUX51" s="192"/>
      <c r="PUY51" s="192"/>
      <c r="PUZ51" s="192"/>
      <c r="PVA51" s="192"/>
      <c r="PVB51" s="192"/>
      <c r="PVC51" s="192"/>
      <c r="PVD51" s="192"/>
      <c r="PVE51" s="192"/>
      <c r="PVF51" s="192"/>
      <c r="PVG51" s="192"/>
      <c r="PVH51" s="192"/>
      <c r="PVI51" s="192"/>
      <c r="PVJ51" s="192"/>
      <c r="PVK51" s="192"/>
      <c r="PVL51" s="192"/>
      <c r="PVM51" s="192"/>
      <c r="PVN51" s="192"/>
      <c r="PVO51" s="192"/>
      <c r="PVP51" s="192"/>
      <c r="PVQ51" s="192"/>
      <c r="PVR51" s="192"/>
      <c r="PVS51" s="192"/>
      <c r="PVT51" s="192"/>
      <c r="PVU51" s="192"/>
      <c r="PVV51" s="192"/>
      <c r="PVW51" s="192"/>
      <c r="PVX51" s="192"/>
      <c r="PVY51" s="192"/>
      <c r="PVZ51" s="192"/>
      <c r="PWA51" s="192"/>
      <c r="PWB51" s="192"/>
      <c r="PWC51" s="192"/>
      <c r="PWD51" s="192"/>
      <c r="PWE51" s="192"/>
      <c r="PWF51" s="192"/>
      <c r="PWG51" s="192"/>
      <c r="PWH51" s="192"/>
      <c r="PWI51" s="192"/>
      <c r="PWJ51" s="192"/>
      <c r="PWK51" s="192"/>
      <c r="PWL51" s="192"/>
      <c r="PWM51" s="192"/>
      <c r="PWN51" s="192"/>
      <c r="PWO51" s="192"/>
      <c r="PWP51" s="192"/>
      <c r="PWQ51" s="192"/>
      <c r="PWR51" s="192"/>
      <c r="PWS51" s="192"/>
      <c r="PWT51" s="192"/>
      <c r="PWU51" s="192"/>
      <c r="PWV51" s="192"/>
      <c r="PWW51" s="192"/>
      <c r="PWX51" s="192"/>
      <c r="PWY51" s="192"/>
      <c r="PWZ51" s="192"/>
      <c r="PXA51" s="192"/>
      <c r="PXB51" s="192"/>
      <c r="PXC51" s="192"/>
      <c r="PXD51" s="192"/>
      <c r="PXE51" s="192"/>
      <c r="PXF51" s="192"/>
      <c r="PXG51" s="192"/>
      <c r="PXH51" s="192"/>
      <c r="PXI51" s="192"/>
      <c r="PXJ51" s="192"/>
      <c r="PXK51" s="192"/>
      <c r="PXL51" s="192"/>
      <c r="PXM51" s="192"/>
      <c r="PXN51" s="192"/>
      <c r="PXO51" s="192"/>
      <c r="PXP51" s="192"/>
      <c r="PXQ51" s="192"/>
      <c r="PXR51" s="192"/>
      <c r="PXS51" s="192"/>
      <c r="PXT51" s="192"/>
      <c r="PXU51" s="192"/>
      <c r="PXV51" s="192"/>
      <c r="PXW51" s="192"/>
      <c r="PXX51" s="192"/>
      <c r="PXY51" s="192"/>
      <c r="PXZ51" s="192"/>
      <c r="PYA51" s="192"/>
      <c r="PYB51" s="192"/>
      <c r="PYC51" s="192"/>
      <c r="PYD51" s="192"/>
      <c r="PYE51" s="192"/>
      <c r="PYF51" s="192"/>
      <c r="PYG51" s="192"/>
      <c r="PYH51" s="192"/>
      <c r="PYI51" s="192"/>
      <c r="PYJ51" s="192"/>
      <c r="PYK51" s="192"/>
      <c r="PYL51" s="192"/>
      <c r="PYM51" s="192"/>
      <c r="PYN51" s="192"/>
      <c r="PYO51" s="192"/>
      <c r="PYP51" s="192"/>
      <c r="PYQ51" s="192"/>
      <c r="PYR51" s="192"/>
      <c r="PYS51" s="192"/>
      <c r="PYT51" s="192"/>
      <c r="PYU51" s="192"/>
      <c r="PYV51" s="192"/>
      <c r="PYW51" s="192"/>
      <c r="PYX51" s="192"/>
      <c r="PYY51" s="192"/>
      <c r="PYZ51" s="192"/>
      <c r="PZA51" s="192"/>
      <c r="PZB51" s="192"/>
      <c r="PZC51" s="192"/>
      <c r="PZD51" s="192"/>
      <c r="PZE51" s="192"/>
      <c r="PZF51" s="192"/>
      <c r="PZG51" s="192"/>
      <c r="PZH51" s="192"/>
      <c r="PZI51" s="192"/>
      <c r="PZJ51" s="192"/>
      <c r="PZK51" s="192"/>
      <c r="PZL51" s="192"/>
      <c r="PZM51" s="192"/>
      <c r="PZN51" s="192"/>
      <c r="PZO51" s="192"/>
      <c r="PZP51" s="192"/>
      <c r="PZQ51" s="192"/>
      <c r="PZR51" s="192"/>
      <c r="PZS51" s="192"/>
      <c r="PZT51" s="192"/>
      <c r="PZU51" s="192"/>
      <c r="PZV51" s="192"/>
      <c r="PZW51" s="192"/>
      <c r="PZX51" s="192"/>
      <c r="PZY51" s="192"/>
      <c r="PZZ51" s="192"/>
      <c r="QAA51" s="192"/>
      <c r="QAB51" s="192"/>
      <c r="QAC51" s="192"/>
      <c r="QAD51" s="192"/>
      <c r="QAE51" s="192"/>
      <c r="QAF51" s="192"/>
      <c r="QAG51" s="192"/>
      <c r="QAH51" s="192"/>
      <c r="QAI51" s="192"/>
      <c r="QAJ51" s="192"/>
      <c r="QAK51" s="192"/>
      <c r="QAL51" s="192"/>
      <c r="QAM51" s="192"/>
      <c r="QAN51" s="192"/>
      <c r="QAO51" s="192"/>
      <c r="QAP51" s="192"/>
      <c r="QAQ51" s="192"/>
      <c r="QAR51" s="192"/>
      <c r="QAS51" s="192"/>
      <c r="QAT51" s="192"/>
      <c r="QAU51" s="192"/>
      <c r="QAV51" s="192"/>
      <c r="QAW51" s="192"/>
      <c r="QAX51" s="192"/>
      <c r="QAY51" s="192"/>
      <c r="QAZ51" s="192"/>
      <c r="QBA51" s="192"/>
      <c r="QBB51" s="192"/>
      <c r="QBC51" s="192"/>
      <c r="QBD51" s="192"/>
      <c r="QBE51" s="192"/>
      <c r="QBF51" s="192"/>
      <c r="QBG51" s="192"/>
      <c r="QBH51" s="192"/>
      <c r="QBI51" s="192"/>
      <c r="QBJ51" s="192"/>
      <c r="QBK51" s="192"/>
      <c r="QBL51" s="192"/>
      <c r="QBM51" s="192"/>
      <c r="QBN51" s="192"/>
      <c r="QBO51" s="192"/>
      <c r="QBP51" s="192"/>
      <c r="QBQ51" s="192"/>
      <c r="QBR51" s="192"/>
      <c r="QBS51" s="192"/>
      <c r="QBT51" s="192"/>
      <c r="QBU51" s="192"/>
      <c r="QBV51" s="192"/>
      <c r="QBW51" s="192"/>
      <c r="QBX51" s="192"/>
      <c r="QBY51" s="192"/>
      <c r="QBZ51" s="192"/>
      <c r="QCA51" s="192"/>
      <c r="QCB51" s="192"/>
      <c r="QCC51" s="192"/>
      <c r="QCD51" s="192"/>
      <c r="QCE51" s="192"/>
      <c r="QCF51" s="192"/>
      <c r="QCG51" s="192"/>
      <c r="QCH51" s="192"/>
      <c r="QCI51" s="192"/>
      <c r="QCJ51" s="192"/>
      <c r="QCK51" s="192"/>
      <c r="QCL51" s="192"/>
      <c r="QCM51" s="192"/>
      <c r="QCN51" s="192"/>
      <c r="QCO51" s="192"/>
      <c r="QCP51" s="192"/>
      <c r="QCQ51" s="192"/>
      <c r="QCR51" s="192"/>
      <c r="QCS51" s="192"/>
      <c r="QCT51" s="192"/>
      <c r="QCU51" s="192"/>
      <c r="QCV51" s="192"/>
      <c r="QCW51" s="192"/>
      <c r="QCX51" s="192"/>
      <c r="QCY51" s="192"/>
      <c r="QCZ51" s="192"/>
      <c r="QDA51" s="192"/>
      <c r="QDB51" s="192"/>
      <c r="QDC51" s="192"/>
      <c r="QDD51" s="192"/>
      <c r="QDE51" s="192"/>
      <c r="QDF51" s="192"/>
      <c r="QDG51" s="192"/>
      <c r="QDH51" s="192"/>
      <c r="QDI51" s="192"/>
      <c r="QDJ51" s="192"/>
      <c r="QDK51" s="192"/>
      <c r="QDL51" s="192"/>
      <c r="QDM51" s="192"/>
      <c r="QDN51" s="192"/>
      <c r="QDO51" s="192"/>
      <c r="QDP51" s="192"/>
      <c r="QDQ51" s="192"/>
      <c r="QDR51" s="192"/>
      <c r="QDS51" s="192"/>
      <c r="QDT51" s="192"/>
      <c r="QDU51" s="192"/>
      <c r="QDV51" s="192"/>
      <c r="QDW51" s="192"/>
      <c r="QDX51" s="192"/>
      <c r="QDY51" s="192"/>
      <c r="QDZ51" s="192"/>
      <c r="QEA51" s="192"/>
      <c r="QEB51" s="192"/>
      <c r="QEC51" s="192"/>
      <c r="QED51" s="192"/>
      <c r="QEE51" s="192"/>
      <c r="QEF51" s="192"/>
      <c r="QEG51" s="192"/>
      <c r="QEH51" s="192"/>
      <c r="QEI51" s="192"/>
      <c r="QEJ51" s="192"/>
      <c r="QEK51" s="192"/>
      <c r="QEL51" s="192"/>
      <c r="QEM51" s="192"/>
      <c r="QEN51" s="192"/>
      <c r="QEO51" s="192"/>
      <c r="QEP51" s="192"/>
      <c r="QEQ51" s="192"/>
      <c r="QER51" s="192"/>
      <c r="QES51" s="192"/>
      <c r="QET51" s="192"/>
      <c r="QEU51" s="192"/>
      <c r="QEV51" s="192"/>
      <c r="QEW51" s="192"/>
      <c r="QEX51" s="192"/>
      <c r="QEY51" s="192"/>
      <c r="QEZ51" s="192"/>
      <c r="QFA51" s="192"/>
      <c r="QFB51" s="192"/>
      <c r="QFC51" s="192"/>
      <c r="QFD51" s="192"/>
      <c r="QFE51" s="192"/>
      <c r="QFF51" s="192"/>
      <c r="QFG51" s="192"/>
      <c r="QFH51" s="192"/>
      <c r="QFI51" s="192"/>
      <c r="QFJ51" s="192"/>
      <c r="QFK51" s="192"/>
      <c r="QFL51" s="192"/>
      <c r="QFM51" s="192"/>
      <c r="QFN51" s="192"/>
      <c r="QFO51" s="192"/>
      <c r="QFP51" s="192"/>
      <c r="QFQ51" s="192"/>
      <c r="QFR51" s="192"/>
      <c r="QFS51" s="192"/>
      <c r="QFT51" s="192"/>
      <c r="QFU51" s="192"/>
      <c r="QFV51" s="192"/>
      <c r="QFW51" s="192"/>
      <c r="QFX51" s="192"/>
      <c r="QFY51" s="192"/>
      <c r="QFZ51" s="192"/>
      <c r="QGA51" s="192"/>
      <c r="QGB51" s="192"/>
      <c r="QGC51" s="192"/>
      <c r="QGD51" s="192"/>
      <c r="QGE51" s="192"/>
      <c r="QGF51" s="192"/>
      <c r="QGG51" s="192"/>
      <c r="QGH51" s="192"/>
      <c r="QGI51" s="192"/>
      <c r="QGJ51" s="192"/>
      <c r="QGK51" s="192"/>
      <c r="QGL51" s="192"/>
      <c r="QGM51" s="192"/>
      <c r="QGN51" s="192"/>
      <c r="QGO51" s="192"/>
      <c r="QGP51" s="192"/>
      <c r="QGQ51" s="192"/>
      <c r="QGR51" s="192"/>
      <c r="QGS51" s="192"/>
      <c r="QGT51" s="192"/>
      <c r="QGU51" s="192"/>
      <c r="QGV51" s="192"/>
      <c r="QGW51" s="192"/>
      <c r="QGX51" s="192"/>
      <c r="QGY51" s="192"/>
      <c r="QGZ51" s="192"/>
      <c r="QHA51" s="192"/>
      <c r="QHB51" s="192"/>
      <c r="QHC51" s="192"/>
      <c r="QHD51" s="192"/>
      <c r="QHE51" s="192"/>
      <c r="QHF51" s="192"/>
      <c r="QHG51" s="192"/>
      <c r="QHH51" s="192"/>
      <c r="QHI51" s="192"/>
      <c r="QHJ51" s="192"/>
      <c r="QHK51" s="192"/>
      <c r="QHL51" s="192"/>
      <c r="QHM51" s="192"/>
      <c r="QHN51" s="192"/>
      <c r="QHO51" s="192"/>
      <c r="QHP51" s="192"/>
      <c r="QHQ51" s="192"/>
      <c r="QHR51" s="192"/>
      <c r="QHS51" s="192"/>
      <c r="QHT51" s="192"/>
      <c r="QHU51" s="192"/>
      <c r="QHV51" s="192"/>
      <c r="QHW51" s="192"/>
      <c r="QHX51" s="192"/>
      <c r="QHY51" s="192"/>
      <c r="QHZ51" s="192"/>
      <c r="QIA51" s="192"/>
      <c r="QIB51" s="192"/>
      <c r="QIC51" s="192"/>
      <c r="QID51" s="192"/>
      <c r="QIE51" s="192"/>
      <c r="QIF51" s="192"/>
      <c r="QIG51" s="192"/>
      <c r="QIH51" s="192"/>
      <c r="QII51" s="192"/>
      <c r="QIJ51" s="192"/>
      <c r="QIK51" s="192"/>
      <c r="QIL51" s="192"/>
      <c r="QIM51" s="192"/>
      <c r="QIN51" s="192"/>
      <c r="QIO51" s="192"/>
      <c r="QIP51" s="192"/>
      <c r="QIQ51" s="192"/>
      <c r="QIR51" s="192"/>
      <c r="QIS51" s="192"/>
      <c r="QIT51" s="192"/>
      <c r="QIU51" s="192"/>
      <c r="QIV51" s="192"/>
      <c r="QIW51" s="192"/>
      <c r="QIX51" s="192"/>
      <c r="QIY51" s="192"/>
      <c r="QIZ51" s="192"/>
      <c r="QJA51" s="192"/>
      <c r="QJB51" s="192"/>
      <c r="QJC51" s="192"/>
      <c r="QJD51" s="192"/>
      <c r="QJE51" s="192"/>
      <c r="QJF51" s="192"/>
      <c r="QJG51" s="192"/>
      <c r="QJH51" s="192"/>
      <c r="QJI51" s="192"/>
      <c r="QJJ51" s="192"/>
      <c r="QJK51" s="192"/>
      <c r="QJL51" s="192"/>
      <c r="QJM51" s="192"/>
      <c r="QJN51" s="192"/>
      <c r="QJO51" s="192"/>
      <c r="QJP51" s="192"/>
      <c r="QJQ51" s="192"/>
      <c r="QJR51" s="192"/>
      <c r="QJS51" s="192"/>
      <c r="QJT51" s="192"/>
      <c r="QJU51" s="192"/>
      <c r="QJV51" s="192"/>
      <c r="QJW51" s="192"/>
      <c r="QJX51" s="192"/>
      <c r="QJY51" s="192"/>
      <c r="QJZ51" s="192"/>
      <c r="QKA51" s="192"/>
      <c r="QKB51" s="192"/>
      <c r="QKC51" s="192"/>
      <c r="QKD51" s="192"/>
      <c r="QKE51" s="192"/>
      <c r="QKF51" s="192"/>
      <c r="QKG51" s="192"/>
      <c r="QKH51" s="192"/>
      <c r="QKI51" s="192"/>
      <c r="QKJ51" s="192"/>
      <c r="QKK51" s="192"/>
      <c r="QKL51" s="192"/>
      <c r="QKM51" s="192"/>
      <c r="QKN51" s="192"/>
      <c r="QKO51" s="192"/>
      <c r="QKP51" s="192"/>
      <c r="QKQ51" s="192"/>
      <c r="QKR51" s="192"/>
      <c r="QKS51" s="192"/>
      <c r="QKT51" s="192"/>
      <c r="QKU51" s="192"/>
      <c r="QKV51" s="192"/>
      <c r="QKW51" s="192"/>
      <c r="QKX51" s="192"/>
      <c r="QKY51" s="192"/>
      <c r="QKZ51" s="192"/>
      <c r="QLA51" s="192"/>
      <c r="QLB51" s="192"/>
      <c r="QLC51" s="192"/>
      <c r="QLD51" s="192"/>
      <c r="QLE51" s="192"/>
      <c r="QLF51" s="192"/>
      <c r="QLG51" s="192"/>
      <c r="QLH51" s="192"/>
      <c r="QLI51" s="192"/>
      <c r="QLJ51" s="192"/>
      <c r="QLK51" s="192"/>
      <c r="QLL51" s="192"/>
      <c r="QLM51" s="192"/>
      <c r="QLN51" s="192"/>
      <c r="QLO51" s="192"/>
      <c r="QLP51" s="192"/>
      <c r="QLQ51" s="192"/>
      <c r="QLR51" s="192"/>
      <c r="QLS51" s="192"/>
      <c r="QLT51" s="192"/>
      <c r="QLU51" s="192"/>
      <c r="QLV51" s="192"/>
      <c r="QLW51" s="192"/>
      <c r="QLX51" s="192"/>
      <c r="QLY51" s="192"/>
      <c r="QLZ51" s="192"/>
      <c r="QMA51" s="192"/>
      <c r="QMB51" s="192"/>
      <c r="QMC51" s="192"/>
      <c r="QMD51" s="192"/>
      <c r="QME51" s="192"/>
      <c r="QMF51" s="192"/>
      <c r="QMG51" s="192"/>
      <c r="QMH51" s="192"/>
      <c r="QMI51" s="192"/>
      <c r="QMJ51" s="192"/>
      <c r="QMK51" s="192"/>
      <c r="QML51" s="192"/>
      <c r="QMM51" s="192"/>
      <c r="QMN51" s="192"/>
      <c r="QMO51" s="192"/>
      <c r="QMP51" s="192"/>
      <c r="QMQ51" s="192"/>
      <c r="QMR51" s="192"/>
      <c r="QMS51" s="192"/>
      <c r="QMT51" s="192"/>
      <c r="QMU51" s="192"/>
      <c r="QMV51" s="192"/>
      <c r="QMW51" s="192"/>
      <c r="QMX51" s="192"/>
      <c r="QMY51" s="192"/>
      <c r="QMZ51" s="192"/>
      <c r="QNA51" s="192"/>
      <c r="QNB51" s="192"/>
      <c r="QNC51" s="192"/>
      <c r="QND51" s="192"/>
      <c r="QNE51" s="192"/>
      <c r="QNF51" s="192"/>
      <c r="QNG51" s="192"/>
      <c r="QNH51" s="192"/>
      <c r="QNI51" s="192"/>
      <c r="QNJ51" s="192"/>
      <c r="QNK51" s="192"/>
      <c r="QNL51" s="192"/>
      <c r="QNM51" s="192"/>
      <c r="QNN51" s="192"/>
      <c r="QNO51" s="192"/>
      <c r="QNP51" s="192"/>
      <c r="QNQ51" s="192"/>
      <c r="QNR51" s="192"/>
      <c r="QNS51" s="192"/>
      <c r="QNT51" s="192"/>
      <c r="QNU51" s="192"/>
      <c r="QNV51" s="192"/>
      <c r="QNW51" s="192"/>
      <c r="QNX51" s="192"/>
      <c r="QNY51" s="192"/>
      <c r="QNZ51" s="192"/>
      <c r="QOA51" s="192"/>
      <c r="QOB51" s="192"/>
      <c r="QOC51" s="192"/>
      <c r="QOD51" s="192"/>
      <c r="QOE51" s="192"/>
      <c r="QOF51" s="192"/>
      <c r="QOG51" s="192"/>
      <c r="QOH51" s="192"/>
      <c r="QOI51" s="192"/>
      <c r="QOJ51" s="192"/>
      <c r="QOK51" s="192"/>
      <c r="QOL51" s="192"/>
      <c r="QOM51" s="192"/>
      <c r="QON51" s="192"/>
      <c r="QOO51" s="192"/>
      <c r="QOP51" s="192"/>
      <c r="QOQ51" s="192"/>
      <c r="QOR51" s="192"/>
      <c r="QOS51" s="192"/>
      <c r="QOT51" s="192"/>
      <c r="QOU51" s="192"/>
      <c r="QOV51" s="192"/>
      <c r="QOW51" s="192"/>
      <c r="QOX51" s="192"/>
      <c r="QOY51" s="192"/>
      <c r="QOZ51" s="192"/>
      <c r="QPA51" s="192"/>
      <c r="QPB51" s="192"/>
      <c r="QPC51" s="192"/>
      <c r="QPD51" s="192"/>
      <c r="QPE51" s="192"/>
      <c r="QPF51" s="192"/>
      <c r="QPG51" s="192"/>
      <c r="QPH51" s="192"/>
      <c r="QPI51" s="192"/>
      <c r="QPJ51" s="192"/>
      <c r="QPK51" s="192"/>
      <c r="QPL51" s="192"/>
      <c r="QPM51" s="192"/>
      <c r="QPN51" s="192"/>
      <c r="QPO51" s="192"/>
      <c r="QPP51" s="192"/>
      <c r="QPQ51" s="192"/>
      <c r="QPR51" s="192"/>
      <c r="QPS51" s="192"/>
      <c r="QPT51" s="192"/>
      <c r="QPU51" s="192"/>
      <c r="QPV51" s="192"/>
      <c r="QPW51" s="192"/>
      <c r="QPX51" s="192"/>
      <c r="QPY51" s="192"/>
      <c r="QPZ51" s="192"/>
      <c r="QQA51" s="192"/>
      <c r="QQB51" s="192"/>
      <c r="QQC51" s="192"/>
      <c r="QQD51" s="192"/>
      <c r="QQE51" s="192"/>
      <c r="QQF51" s="192"/>
      <c r="QQG51" s="192"/>
      <c r="QQH51" s="192"/>
      <c r="QQI51" s="192"/>
      <c r="QQJ51" s="192"/>
      <c r="QQK51" s="192"/>
      <c r="QQL51" s="192"/>
      <c r="QQM51" s="192"/>
      <c r="QQN51" s="192"/>
      <c r="QQO51" s="192"/>
      <c r="QQP51" s="192"/>
      <c r="QQQ51" s="192"/>
      <c r="QQR51" s="192"/>
      <c r="QQS51" s="192"/>
      <c r="QQT51" s="192"/>
      <c r="QQU51" s="192"/>
      <c r="QQV51" s="192"/>
      <c r="QQW51" s="192"/>
      <c r="QQX51" s="192"/>
      <c r="QQY51" s="192"/>
      <c r="QQZ51" s="192"/>
      <c r="QRA51" s="192"/>
      <c r="QRB51" s="192"/>
      <c r="QRC51" s="192"/>
      <c r="QRD51" s="192"/>
      <c r="QRE51" s="192"/>
      <c r="QRF51" s="192"/>
      <c r="QRG51" s="192"/>
      <c r="QRH51" s="192"/>
      <c r="QRI51" s="192"/>
      <c r="QRJ51" s="192"/>
      <c r="QRK51" s="192"/>
      <c r="QRL51" s="192"/>
      <c r="QRM51" s="192"/>
      <c r="QRN51" s="192"/>
      <c r="QRO51" s="192"/>
      <c r="QRP51" s="192"/>
      <c r="QRQ51" s="192"/>
      <c r="QRR51" s="192"/>
      <c r="QRS51" s="192"/>
      <c r="QRT51" s="192"/>
      <c r="QRU51" s="192"/>
      <c r="QRV51" s="192"/>
      <c r="QRW51" s="192"/>
      <c r="QRX51" s="192"/>
      <c r="QRY51" s="192"/>
      <c r="QRZ51" s="192"/>
      <c r="QSA51" s="192"/>
      <c r="QSB51" s="192"/>
      <c r="QSC51" s="192"/>
      <c r="QSD51" s="192"/>
      <c r="QSE51" s="192"/>
      <c r="QSF51" s="192"/>
      <c r="QSG51" s="192"/>
      <c r="QSH51" s="192"/>
      <c r="QSI51" s="192"/>
      <c r="QSJ51" s="192"/>
      <c r="QSK51" s="192"/>
      <c r="QSL51" s="192"/>
      <c r="QSM51" s="192"/>
      <c r="QSN51" s="192"/>
      <c r="QSO51" s="192"/>
      <c r="QSP51" s="192"/>
      <c r="QSQ51" s="192"/>
      <c r="QSR51" s="192"/>
      <c r="QSS51" s="192"/>
      <c r="QST51" s="192"/>
      <c r="QSU51" s="192"/>
      <c r="QSV51" s="192"/>
      <c r="QSW51" s="192"/>
      <c r="QSX51" s="192"/>
      <c r="QSY51" s="192"/>
      <c r="QSZ51" s="192"/>
      <c r="QTA51" s="192"/>
      <c r="QTB51" s="192"/>
      <c r="QTC51" s="192"/>
      <c r="QTD51" s="192"/>
      <c r="QTE51" s="192"/>
      <c r="QTF51" s="192"/>
      <c r="QTG51" s="192"/>
      <c r="QTH51" s="192"/>
      <c r="QTI51" s="192"/>
      <c r="QTJ51" s="192"/>
      <c r="QTK51" s="192"/>
      <c r="QTL51" s="192"/>
      <c r="QTM51" s="192"/>
      <c r="QTN51" s="192"/>
      <c r="QTO51" s="192"/>
      <c r="QTP51" s="192"/>
      <c r="QTQ51" s="192"/>
      <c r="QTR51" s="192"/>
      <c r="QTS51" s="192"/>
      <c r="QTT51" s="192"/>
      <c r="QTU51" s="192"/>
      <c r="QTV51" s="192"/>
      <c r="QTW51" s="192"/>
      <c r="QTX51" s="192"/>
      <c r="QTY51" s="192"/>
      <c r="QTZ51" s="192"/>
      <c r="QUA51" s="192"/>
      <c r="QUB51" s="192"/>
      <c r="QUC51" s="192"/>
      <c r="QUD51" s="192"/>
      <c r="QUE51" s="192"/>
      <c r="QUF51" s="192"/>
      <c r="QUG51" s="192"/>
      <c r="QUH51" s="192"/>
      <c r="QUI51" s="192"/>
      <c r="QUJ51" s="192"/>
      <c r="QUK51" s="192"/>
      <c r="QUL51" s="192"/>
      <c r="QUM51" s="192"/>
      <c r="QUN51" s="192"/>
      <c r="QUO51" s="192"/>
      <c r="QUP51" s="192"/>
      <c r="QUQ51" s="192"/>
      <c r="QUR51" s="192"/>
      <c r="QUS51" s="192"/>
      <c r="QUT51" s="192"/>
      <c r="QUU51" s="192"/>
      <c r="QUV51" s="192"/>
      <c r="QUW51" s="192"/>
      <c r="QUX51" s="192"/>
      <c r="QUY51" s="192"/>
      <c r="QUZ51" s="192"/>
      <c r="QVA51" s="192"/>
      <c r="QVB51" s="192"/>
      <c r="QVC51" s="192"/>
      <c r="QVD51" s="192"/>
      <c r="QVE51" s="192"/>
      <c r="QVF51" s="192"/>
      <c r="QVG51" s="192"/>
      <c r="QVH51" s="192"/>
      <c r="QVI51" s="192"/>
      <c r="QVJ51" s="192"/>
      <c r="QVK51" s="192"/>
      <c r="QVL51" s="192"/>
      <c r="QVM51" s="192"/>
      <c r="QVN51" s="192"/>
      <c r="QVO51" s="192"/>
      <c r="QVP51" s="192"/>
      <c r="QVQ51" s="192"/>
      <c r="QVR51" s="192"/>
      <c r="QVS51" s="192"/>
      <c r="QVT51" s="192"/>
      <c r="QVU51" s="192"/>
      <c r="QVV51" s="192"/>
      <c r="QVW51" s="192"/>
      <c r="QVX51" s="192"/>
      <c r="QVY51" s="192"/>
      <c r="QVZ51" s="192"/>
      <c r="QWA51" s="192"/>
      <c r="QWB51" s="192"/>
      <c r="QWC51" s="192"/>
      <c r="QWD51" s="192"/>
      <c r="QWE51" s="192"/>
      <c r="QWF51" s="192"/>
      <c r="QWG51" s="192"/>
      <c r="QWH51" s="192"/>
      <c r="QWI51" s="192"/>
      <c r="QWJ51" s="192"/>
      <c r="QWK51" s="192"/>
      <c r="QWL51" s="192"/>
      <c r="QWM51" s="192"/>
      <c r="QWN51" s="192"/>
      <c r="QWO51" s="192"/>
      <c r="QWP51" s="192"/>
      <c r="QWQ51" s="192"/>
      <c r="QWR51" s="192"/>
      <c r="QWS51" s="192"/>
      <c r="QWT51" s="192"/>
      <c r="QWU51" s="192"/>
      <c r="QWV51" s="192"/>
      <c r="QWW51" s="192"/>
      <c r="QWX51" s="192"/>
      <c r="QWY51" s="192"/>
      <c r="QWZ51" s="192"/>
      <c r="QXA51" s="192"/>
      <c r="QXB51" s="192"/>
      <c r="QXC51" s="192"/>
      <c r="QXD51" s="192"/>
      <c r="QXE51" s="192"/>
      <c r="QXF51" s="192"/>
      <c r="QXG51" s="192"/>
      <c r="QXH51" s="192"/>
      <c r="QXI51" s="192"/>
      <c r="QXJ51" s="192"/>
      <c r="QXK51" s="192"/>
      <c r="QXL51" s="192"/>
      <c r="QXM51" s="192"/>
      <c r="QXN51" s="192"/>
      <c r="QXO51" s="192"/>
      <c r="QXP51" s="192"/>
      <c r="QXQ51" s="192"/>
      <c r="QXR51" s="192"/>
      <c r="QXS51" s="192"/>
      <c r="QXT51" s="192"/>
      <c r="QXU51" s="192"/>
      <c r="QXV51" s="192"/>
      <c r="QXW51" s="192"/>
      <c r="QXX51" s="192"/>
      <c r="QXY51" s="192"/>
      <c r="QXZ51" s="192"/>
      <c r="QYA51" s="192"/>
      <c r="QYB51" s="192"/>
      <c r="QYC51" s="192"/>
      <c r="QYD51" s="192"/>
      <c r="QYE51" s="192"/>
      <c r="QYF51" s="192"/>
      <c r="QYG51" s="192"/>
      <c r="QYH51" s="192"/>
      <c r="QYI51" s="192"/>
      <c r="QYJ51" s="192"/>
      <c r="QYK51" s="192"/>
      <c r="QYL51" s="192"/>
      <c r="QYM51" s="192"/>
      <c r="QYN51" s="192"/>
      <c r="QYO51" s="192"/>
      <c r="QYP51" s="192"/>
      <c r="QYQ51" s="192"/>
      <c r="QYR51" s="192"/>
      <c r="QYS51" s="192"/>
      <c r="QYT51" s="192"/>
      <c r="QYU51" s="192"/>
      <c r="QYV51" s="192"/>
      <c r="QYW51" s="192"/>
      <c r="QYX51" s="192"/>
      <c r="QYY51" s="192"/>
      <c r="QYZ51" s="192"/>
      <c r="QZA51" s="192"/>
      <c r="QZB51" s="192"/>
      <c r="QZC51" s="192"/>
      <c r="QZD51" s="192"/>
      <c r="QZE51" s="192"/>
      <c r="QZF51" s="192"/>
      <c r="QZG51" s="192"/>
      <c r="QZH51" s="192"/>
      <c r="QZI51" s="192"/>
      <c r="QZJ51" s="192"/>
      <c r="QZK51" s="192"/>
      <c r="QZL51" s="192"/>
      <c r="QZM51" s="192"/>
      <c r="QZN51" s="192"/>
      <c r="QZO51" s="192"/>
      <c r="QZP51" s="192"/>
      <c r="QZQ51" s="192"/>
      <c r="QZR51" s="192"/>
      <c r="QZS51" s="192"/>
      <c r="QZT51" s="192"/>
      <c r="QZU51" s="192"/>
      <c r="QZV51" s="192"/>
      <c r="QZW51" s="192"/>
      <c r="QZX51" s="192"/>
      <c r="QZY51" s="192"/>
      <c r="QZZ51" s="192"/>
      <c r="RAA51" s="192"/>
      <c r="RAB51" s="192"/>
      <c r="RAC51" s="192"/>
      <c r="RAD51" s="192"/>
      <c r="RAE51" s="192"/>
      <c r="RAF51" s="192"/>
      <c r="RAG51" s="192"/>
      <c r="RAH51" s="192"/>
      <c r="RAI51" s="192"/>
      <c r="RAJ51" s="192"/>
      <c r="RAK51" s="192"/>
      <c r="RAL51" s="192"/>
      <c r="RAM51" s="192"/>
      <c r="RAN51" s="192"/>
      <c r="RAO51" s="192"/>
      <c r="RAP51" s="192"/>
      <c r="RAQ51" s="192"/>
      <c r="RAR51" s="192"/>
      <c r="RAS51" s="192"/>
      <c r="RAT51" s="192"/>
      <c r="RAU51" s="192"/>
      <c r="RAV51" s="192"/>
      <c r="RAW51" s="192"/>
      <c r="RAX51" s="192"/>
      <c r="RAY51" s="192"/>
      <c r="RAZ51" s="192"/>
      <c r="RBA51" s="192"/>
      <c r="RBB51" s="192"/>
      <c r="RBC51" s="192"/>
      <c r="RBD51" s="192"/>
      <c r="RBE51" s="192"/>
      <c r="RBF51" s="192"/>
      <c r="RBG51" s="192"/>
      <c r="RBH51" s="192"/>
      <c r="RBI51" s="192"/>
      <c r="RBJ51" s="192"/>
      <c r="RBK51" s="192"/>
      <c r="RBL51" s="192"/>
      <c r="RBM51" s="192"/>
      <c r="RBN51" s="192"/>
      <c r="RBO51" s="192"/>
      <c r="RBP51" s="192"/>
      <c r="RBQ51" s="192"/>
      <c r="RBR51" s="192"/>
      <c r="RBS51" s="192"/>
      <c r="RBT51" s="192"/>
      <c r="RBU51" s="192"/>
      <c r="RBV51" s="192"/>
      <c r="RBW51" s="192"/>
      <c r="RBX51" s="192"/>
      <c r="RBY51" s="192"/>
      <c r="RBZ51" s="192"/>
      <c r="RCA51" s="192"/>
      <c r="RCB51" s="192"/>
      <c r="RCC51" s="192"/>
      <c r="RCD51" s="192"/>
      <c r="RCE51" s="192"/>
      <c r="RCF51" s="192"/>
      <c r="RCG51" s="192"/>
      <c r="RCH51" s="192"/>
      <c r="RCI51" s="192"/>
      <c r="RCJ51" s="192"/>
      <c r="RCK51" s="192"/>
      <c r="RCL51" s="192"/>
      <c r="RCM51" s="192"/>
      <c r="RCN51" s="192"/>
      <c r="RCO51" s="192"/>
      <c r="RCP51" s="192"/>
      <c r="RCQ51" s="192"/>
      <c r="RCR51" s="192"/>
      <c r="RCS51" s="192"/>
      <c r="RCT51" s="192"/>
      <c r="RCU51" s="192"/>
      <c r="RCV51" s="192"/>
      <c r="RCW51" s="192"/>
      <c r="RCX51" s="192"/>
      <c r="RCY51" s="192"/>
      <c r="RCZ51" s="192"/>
      <c r="RDA51" s="192"/>
      <c r="RDB51" s="192"/>
      <c r="RDC51" s="192"/>
      <c r="RDD51" s="192"/>
      <c r="RDE51" s="192"/>
      <c r="RDF51" s="192"/>
      <c r="RDG51" s="192"/>
      <c r="RDH51" s="192"/>
      <c r="RDI51" s="192"/>
      <c r="RDJ51" s="192"/>
      <c r="RDK51" s="192"/>
      <c r="RDL51" s="192"/>
      <c r="RDM51" s="192"/>
      <c r="RDN51" s="192"/>
      <c r="RDO51" s="192"/>
      <c r="RDP51" s="192"/>
      <c r="RDQ51" s="192"/>
      <c r="RDR51" s="192"/>
      <c r="RDS51" s="192"/>
      <c r="RDT51" s="192"/>
      <c r="RDU51" s="192"/>
      <c r="RDV51" s="192"/>
      <c r="RDW51" s="192"/>
      <c r="RDX51" s="192"/>
      <c r="RDY51" s="192"/>
      <c r="RDZ51" s="192"/>
      <c r="REA51" s="192"/>
      <c r="REB51" s="192"/>
      <c r="REC51" s="192"/>
      <c r="RED51" s="192"/>
      <c r="REE51" s="192"/>
      <c r="REF51" s="192"/>
      <c r="REG51" s="192"/>
      <c r="REH51" s="192"/>
      <c r="REI51" s="192"/>
      <c r="REJ51" s="192"/>
      <c r="REK51" s="192"/>
      <c r="REL51" s="192"/>
      <c r="REM51" s="192"/>
      <c r="REN51" s="192"/>
      <c r="REO51" s="192"/>
      <c r="REP51" s="192"/>
      <c r="REQ51" s="192"/>
      <c r="RER51" s="192"/>
      <c r="RES51" s="192"/>
      <c r="RET51" s="192"/>
      <c r="REU51" s="192"/>
      <c r="REV51" s="192"/>
      <c r="REW51" s="192"/>
      <c r="REX51" s="192"/>
      <c r="REY51" s="192"/>
      <c r="REZ51" s="192"/>
      <c r="RFA51" s="192"/>
      <c r="RFB51" s="192"/>
      <c r="RFC51" s="192"/>
      <c r="RFD51" s="192"/>
      <c r="RFE51" s="192"/>
      <c r="RFF51" s="192"/>
      <c r="RFG51" s="192"/>
      <c r="RFH51" s="192"/>
      <c r="RFI51" s="192"/>
      <c r="RFJ51" s="192"/>
      <c r="RFK51" s="192"/>
      <c r="RFL51" s="192"/>
      <c r="RFM51" s="192"/>
      <c r="RFN51" s="192"/>
      <c r="RFO51" s="192"/>
      <c r="RFP51" s="192"/>
      <c r="RFQ51" s="192"/>
      <c r="RFR51" s="192"/>
      <c r="RFS51" s="192"/>
      <c r="RFT51" s="192"/>
      <c r="RFU51" s="192"/>
      <c r="RFV51" s="192"/>
      <c r="RFW51" s="192"/>
      <c r="RFX51" s="192"/>
      <c r="RFY51" s="192"/>
      <c r="RFZ51" s="192"/>
      <c r="RGA51" s="192"/>
      <c r="RGB51" s="192"/>
      <c r="RGC51" s="192"/>
      <c r="RGD51" s="192"/>
      <c r="RGE51" s="192"/>
      <c r="RGF51" s="192"/>
      <c r="RGG51" s="192"/>
      <c r="RGH51" s="192"/>
      <c r="RGI51" s="192"/>
      <c r="RGJ51" s="192"/>
      <c r="RGK51" s="192"/>
      <c r="RGL51" s="192"/>
      <c r="RGM51" s="192"/>
      <c r="RGN51" s="192"/>
      <c r="RGO51" s="192"/>
      <c r="RGP51" s="192"/>
      <c r="RGQ51" s="192"/>
      <c r="RGR51" s="192"/>
      <c r="RGS51" s="192"/>
      <c r="RGT51" s="192"/>
      <c r="RGU51" s="192"/>
      <c r="RGV51" s="192"/>
      <c r="RGW51" s="192"/>
      <c r="RGX51" s="192"/>
      <c r="RGY51" s="192"/>
      <c r="RGZ51" s="192"/>
      <c r="RHA51" s="192"/>
      <c r="RHB51" s="192"/>
      <c r="RHC51" s="192"/>
      <c r="RHD51" s="192"/>
      <c r="RHE51" s="192"/>
      <c r="RHF51" s="192"/>
      <c r="RHG51" s="192"/>
      <c r="RHH51" s="192"/>
      <c r="RHI51" s="192"/>
      <c r="RHJ51" s="192"/>
      <c r="RHK51" s="192"/>
      <c r="RHL51" s="192"/>
      <c r="RHM51" s="192"/>
      <c r="RHN51" s="192"/>
      <c r="RHO51" s="192"/>
      <c r="RHP51" s="192"/>
      <c r="RHQ51" s="192"/>
      <c r="RHR51" s="192"/>
      <c r="RHS51" s="192"/>
      <c r="RHT51" s="192"/>
      <c r="RHU51" s="192"/>
      <c r="RHV51" s="192"/>
      <c r="RHW51" s="192"/>
      <c r="RHX51" s="192"/>
      <c r="RHY51" s="192"/>
      <c r="RHZ51" s="192"/>
      <c r="RIA51" s="192"/>
      <c r="RIB51" s="192"/>
      <c r="RIC51" s="192"/>
      <c r="RID51" s="192"/>
      <c r="RIE51" s="192"/>
      <c r="RIF51" s="192"/>
      <c r="RIG51" s="192"/>
      <c r="RIH51" s="192"/>
      <c r="RII51" s="192"/>
      <c r="RIJ51" s="192"/>
      <c r="RIK51" s="192"/>
      <c r="RIL51" s="192"/>
      <c r="RIM51" s="192"/>
      <c r="RIN51" s="192"/>
      <c r="RIO51" s="192"/>
      <c r="RIP51" s="192"/>
      <c r="RIQ51" s="192"/>
      <c r="RIR51" s="192"/>
      <c r="RIS51" s="192"/>
      <c r="RIT51" s="192"/>
      <c r="RIU51" s="192"/>
      <c r="RIV51" s="192"/>
      <c r="RIW51" s="192"/>
      <c r="RIX51" s="192"/>
      <c r="RIY51" s="192"/>
      <c r="RIZ51" s="192"/>
      <c r="RJA51" s="192"/>
      <c r="RJB51" s="192"/>
      <c r="RJC51" s="192"/>
      <c r="RJD51" s="192"/>
      <c r="RJE51" s="192"/>
      <c r="RJF51" s="192"/>
      <c r="RJG51" s="192"/>
      <c r="RJH51" s="192"/>
      <c r="RJI51" s="192"/>
      <c r="RJJ51" s="192"/>
      <c r="RJK51" s="192"/>
      <c r="RJL51" s="192"/>
      <c r="RJM51" s="192"/>
      <c r="RJN51" s="192"/>
      <c r="RJO51" s="192"/>
      <c r="RJP51" s="192"/>
      <c r="RJQ51" s="192"/>
      <c r="RJR51" s="192"/>
      <c r="RJS51" s="192"/>
      <c r="RJT51" s="192"/>
      <c r="RJU51" s="192"/>
      <c r="RJV51" s="192"/>
      <c r="RJW51" s="192"/>
      <c r="RJX51" s="192"/>
      <c r="RJY51" s="192"/>
      <c r="RJZ51" s="192"/>
      <c r="RKA51" s="192"/>
      <c r="RKB51" s="192"/>
      <c r="RKC51" s="192"/>
      <c r="RKD51" s="192"/>
      <c r="RKE51" s="192"/>
      <c r="RKF51" s="192"/>
      <c r="RKG51" s="192"/>
      <c r="RKH51" s="192"/>
      <c r="RKI51" s="192"/>
      <c r="RKJ51" s="192"/>
      <c r="RKK51" s="192"/>
      <c r="RKL51" s="192"/>
      <c r="RKM51" s="192"/>
      <c r="RKN51" s="192"/>
      <c r="RKO51" s="192"/>
      <c r="RKP51" s="192"/>
      <c r="RKQ51" s="192"/>
      <c r="RKR51" s="192"/>
      <c r="RKS51" s="192"/>
      <c r="RKT51" s="192"/>
      <c r="RKU51" s="192"/>
      <c r="RKV51" s="192"/>
      <c r="RKW51" s="192"/>
      <c r="RKX51" s="192"/>
      <c r="RKY51" s="192"/>
      <c r="RKZ51" s="192"/>
      <c r="RLA51" s="192"/>
      <c r="RLB51" s="192"/>
      <c r="RLC51" s="192"/>
      <c r="RLD51" s="192"/>
      <c r="RLE51" s="192"/>
      <c r="RLF51" s="192"/>
      <c r="RLG51" s="192"/>
      <c r="RLH51" s="192"/>
      <c r="RLI51" s="192"/>
      <c r="RLJ51" s="192"/>
      <c r="RLK51" s="192"/>
      <c r="RLL51" s="192"/>
      <c r="RLM51" s="192"/>
      <c r="RLN51" s="192"/>
      <c r="RLO51" s="192"/>
      <c r="RLP51" s="192"/>
      <c r="RLQ51" s="192"/>
      <c r="RLR51" s="192"/>
      <c r="RLS51" s="192"/>
      <c r="RLT51" s="192"/>
      <c r="RLU51" s="192"/>
      <c r="RLV51" s="192"/>
      <c r="RLW51" s="192"/>
      <c r="RLX51" s="192"/>
      <c r="RLY51" s="192"/>
      <c r="RLZ51" s="192"/>
      <c r="RMA51" s="192"/>
      <c r="RMB51" s="192"/>
      <c r="RMC51" s="192"/>
      <c r="RMD51" s="192"/>
      <c r="RME51" s="192"/>
      <c r="RMF51" s="192"/>
      <c r="RMG51" s="192"/>
      <c r="RMH51" s="192"/>
      <c r="RMI51" s="192"/>
      <c r="RMJ51" s="192"/>
      <c r="RMK51" s="192"/>
      <c r="RML51" s="192"/>
      <c r="RMM51" s="192"/>
      <c r="RMN51" s="192"/>
      <c r="RMO51" s="192"/>
      <c r="RMP51" s="192"/>
      <c r="RMQ51" s="192"/>
      <c r="RMR51" s="192"/>
      <c r="RMS51" s="192"/>
      <c r="RMT51" s="192"/>
      <c r="RMU51" s="192"/>
      <c r="RMV51" s="192"/>
      <c r="RMW51" s="192"/>
      <c r="RMX51" s="192"/>
      <c r="RMY51" s="192"/>
      <c r="RMZ51" s="192"/>
      <c r="RNA51" s="192"/>
      <c r="RNB51" s="192"/>
      <c r="RNC51" s="192"/>
      <c r="RND51" s="192"/>
      <c r="RNE51" s="192"/>
      <c r="RNF51" s="192"/>
      <c r="RNG51" s="192"/>
      <c r="RNH51" s="192"/>
      <c r="RNI51" s="192"/>
      <c r="RNJ51" s="192"/>
      <c r="RNK51" s="192"/>
      <c r="RNL51" s="192"/>
      <c r="RNM51" s="192"/>
      <c r="RNN51" s="192"/>
      <c r="RNO51" s="192"/>
      <c r="RNP51" s="192"/>
      <c r="RNQ51" s="192"/>
      <c r="RNR51" s="192"/>
      <c r="RNS51" s="192"/>
      <c r="RNT51" s="192"/>
      <c r="RNU51" s="192"/>
      <c r="RNV51" s="192"/>
      <c r="RNW51" s="192"/>
      <c r="RNX51" s="192"/>
      <c r="RNY51" s="192"/>
      <c r="RNZ51" s="192"/>
      <c r="ROA51" s="192"/>
      <c r="ROB51" s="192"/>
      <c r="ROC51" s="192"/>
      <c r="ROD51" s="192"/>
      <c r="ROE51" s="192"/>
      <c r="ROF51" s="192"/>
      <c r="ROG51" s="192"/>
      <c r="ROH51" s="192"/>
      <c r="ROI51" s="192"/>
      <c r="ROJ51" s="192"/>
      <c r="ROK51" s="192"/>
      <c r="ROL51" s="192"/>
      <c r="ROM51" s="192"/>
      <c r="RON51" s="192"/>
      <c r="ROO51" s="192"/>
      <c r="ROP51" s="192"/>
      <c r="ROQ51" s="192"/>
      <c r="ROR51" s="192"/>
      <c r="ROS51" s="192"/>
      <c r="ROT51" s="192"/>
      <c r="ROU51" s="192"/>
      <c r="ROV51" s="192"/>
      <c r="ROW51" s="192"/>
      <c r="ROX51" s="192"/>
      <c r="ROY51" s="192"/>
      <c r="ROZ51" s="192"/>
      <c r="RPA51" s="192"/>
      <c r="RPB51" s="192"/>
      <c r="RPC51" s="192"/>
      <c r="RPD51" s="192"/>
      <c r="RPE51" s="192"/>
      <c r="RPF51" s="192"/>
      <c r="RPG51" s="192"/>
      <c r="RPH51" s="192"/>
      <c r="RPI51" s="192"/>
      <c r="RPJ51" s="192"/>
      <c r="RPK51" s="192"/>
      <c r="RPL51" s="192"/>
      <c r="RPM51" s="192"/>
      <c r="RPN51" s="192"/>
      <c r="RPO51" s="192"/>
      <c r="RPP51" s="192"/>
      <c r="RPQ51" s="192"/>
      <c r="RPR51" s="192"/>
      <c r="RPS51" s="192"/>
      <c r="RPT51" s="192"/>
      <c r="RPU51" s="192"/>
      <c r="RPV51" s="192"/>
      <c r="RPW51" s="192"/>
      <c r="RPX51" s="192"/>
      <c r="RPY51" s="192"/>
      <c r="RPZ51" s="192"/>
      <c r="RQA51" s="192"/>
      <c r="RQB51" s="192"/>
      <c r="RQC51" s="192"/>
      <c r="RQD51" s="192"/>
      <c r="RQE51" s="192"/>
      <c r="RQF51" s="192"/>
      <c r="RQG51" s="192"/>
      <c r="RQH51" s="192"/>
      <c r="RQI51" s="192"/>
      <c r="RQJ51" s="192"/>
      <c r="RQK51" s="192"/>
      <c r="RQL51" s="192"/>
      <c r="RQM51" s="192"/>
      <c r="RQN51" s="192"/>
      <c r="RQO51" s="192"/>
      <c r="RQP51" s="192"/>
      <c r="RQQ51" s="192"/>
      <c r="RQR51" s="192"/>
      <c r="RQS51" s="192"/>
      <c r="RQT51" s="192"/>
      <c r="RQU51" s="192"/>
      <c r="RQV51" s="192"/>
      <c r="RQW51" s="192"/>
      <c r="RQX51" s="192"/>
      <c r="RQY51" s="192"/>
      <c r="RQZ51" s="192"/>
      <c r="RRA51" s="192"/>
      <c r="RRB51" s="192"/>
      <c r="RRC51" s="192"/>
      <c r="RRD51" s="192"/>
      <c r="RRE51" s="192"/>
      <c r="RRF51" s="192"/>
      <c r="RRG51" s="192"/>
      <c r="RRH51" s="192"/>
      <c r="RRI51" s="192"/>
      <c r="RRJ51" s="192"/>
      <c r="RRK51" s="192"/>
      <c r="RRL51" s="192"/>
      <c r="RRM51" s="192"/>
      <c r="RRN51" s="192"/>
      <c r="RRO51" s="192"/>
      <c r="RRP51" s="192"/>
      <c r="RRQ51" s="192"/>
      <c r="RRR51" s="192"/>
      <c r="RRS51" s="192"/>
      <c r="RRT51" s="192"/>
      <c r="RRU51" s="192"/>
      <c r="RRV51" s="192"/>
      <c r="RRW51" s="192"/>
      <c r="RRX51" s="192"/>
      <c r="RRY51" s="192"/>
      <c r="RRZ51" s="192"/>
      <c r="RSA51" s="192"/>
      <c r="RSB51" s="192"/>
      <c r="RSC51" s="192"/>
      <c r="RSD51" s="192"/>
      <c r="RSE51" s="192"/>
      <c r="RSF51" s="192"/>
      <c r="RSG51" s="192"/>
      <c r="RSH51" s="192"/>
      <c r="RSI51" s="192"/>
      <c r="RSJ51" s="192"/>
      <c r="RSK51" s="192"/>
      <c r="RSL51" s="192"/>
      <c r="RSM51" s="192"/>
      <c r="RSN51" s="192"/>
      <c r="RSO51" s="192"/>
      <c r="RSP51" s="192"/>
      <c r="RSQ51" s="192"/>
      <c r="RSR51" s="192"/>
      <c r="RSS51" s="192"/>
      <c r="RST51" s="192"/>
      <c r="RSU51" s="192"/>
      <c r="RSV51" s="192"/>
      <c r="RSW51" s="192"/>
      <c r="RSX51" s="192"/>
      <c r="RSY51" s="192"/>
      <c r="RSZ51" s="192"/>
      <c r="RTA51" s="192"/>
      <c r="RTB51" s="192"/>
      <c r="RTC51" s="192"/>
      <c r="RTD51" s="192"/>
      <c r="RTE51" s="192"/>
      <c r="RTF51" s="192"/>
      <c r="RTG51" s="192"/>
      <c r="RTH51" s="192"/>
      <c r="RTI51" s="192"/>
      <c r="RTJ51" s="192"/>
      <c r="RTK51" s="192"/>
      <c r="RTL51" s="192"/>
      <c r="RTM51" s="192"/>
      <c r="RTN51" s="192"/>
      <c r="RTO51" s="192"/>
      <c r="RTP51" s="192"/>
      <c r="RTQ51" s="192"/>
      <c r="RTR51" s="192"/>
      <c r="RTS51" s="192"/>
      <c r="RTT51" s="192"/>
      <c r="RTU51" s="192"/>
      <c r="RTV51" s="192"/>
      <c r="RTW51" s="192"/>
      <c r="RTX51" s="192"/>
      <c r="RTY51" s="192"/>
      <c r="RTZ51" s="192"/>
      <c r="RUA51" s="192"/>
      <c r="RUB51" s="192"/>
      <c r="RUC51" s="192"/>
      <c r="RUD51" s="192"/>
      <c r="RUE51" s="192"/>
      <c r="RUF51" s="192"/>
      <c r="RUG51" s="192"/>
      <c r="RUH51" s="192"/>
      <c r="RUI51" s="192"/>
      <c r="RUJ51" s="192"/>
      <c r="RUK51" s="192"/>
      <c r="RUL51" s="192"/>
      <c r="RUM51" s="192"/>
      <c r="RUN51" s="192"/>
      <c r="RUO51" s="192"/>
      <c r="RUP51" s="192"/>
      <c r="RUQ51" s="192"/>
      <c r="RUR51" s="192"/>
      <c r="RUS51" s="192"/>
      <c r="RUT51" s="192"/>
      <c r="RUU51" s="192"/>
      <c r="RUV51" s="192"/>
      <c r="RUW51" s="192"/>
      <c r="RUX51" s="192"/>
      <c r="RUY51" s="192"/>
      <c r="RUZ51" s="192"/>
      <c r="RVA51" s="192"/>
      <c r="RVB51" s="192"/>
      <c r="RVC51" s="192"/>
      <c r="RVD51" s="192"/>
      <c r="RVE51" s="192"/>
      <c r="RVF51" s="192"/>
      <c r="RVG51" s="192"/>
      <c r="RVH51" s="192"/>
      <c r="RVI51" s="192"/>
      <c r="RVJ51" s="192"/>
      <c r="RVK51" s="192"/>
      <c r="RVL51" s="192"/>
      <c r="RVM51" s="192"/>
      <c r="RVN51" s="192"/>
      <c r="RVO51" s="192"/>
      <c r="RVP51" s="192"/>
      <c r="RVQ51" s="192"/>
      <c r="RVR51" s="192"/>
      <c r="RVS51" s="192"/>
      <c r="RVT51" s="192"/>
      <c r="RVU51" s="192"/>
      <c r="RVV51" s="192"/>
      <c r="RVW51" s="192"/>
      <c r="RVX51" s="192"/>
      <c r="RVY51" s="192"/>
      <c r="RVZ51" s="192"/>
      <c r="RWA51" s="192"/>
      <c r="RWB51" s="192"/>
      <c r="RWC51" s="192"/>
      <c r="RWD51" s="192"/>
      <c r="RWE51" s="192"/>
      <c r="RWF51" s="192"/>
      <c r="RWG51" s="192"/>
      <c r="RWH51" s="192"/>
      <c r="RWI51" s="192"/>
      <c r="RWJ51" s="192"/>
      <c r="RWK51" s="192"/>
      <c r="RWL51" s="192"/>
      <c r="RWM51" s="192"/>
      <c r="RWN51" s="192"/>
      <c r="RWO51" s="192"/>
      <c r="RWP51" s="192"/>
      <c r="RWQ51" s="192"/>
      <c r="RWR51" s="192"/>
      <c r="RWS51" s="192"/>
      <c r="RWT51" s="192"/>
      <c r="RWU51" s="192"/>
      <c r="RWV51" s="192"/>
      <c r="RWW51" s="192"/>
      <c r="RWX51" s="192"/>
      <c r="RWY51" s="192"/>
      <c r="RWZ51" s="192"/>
      <c r="RXA51" s="192"/>
      <c r="RXB51" s="192"/>
      <c r="RXC51" s="192"/>
      <c r="RXD51" s="192"/>
      <c r="RXE51" s="192"/>
      <c r="RXF51" s="192"/>
      <c r="RXG51" s="192"/>
      <c r="RXH51" s="192"/>
      <c r="RXI51" s="192"/>
      <c r="RXJ51" s="192"/>
      <c r="RXK51" s="192"/>
      <c r="RXL51" s="192"/>
      <c r="RXM51" s="192"/>
      <c r="RXN51" s="192"/>
      <c r="RXO51" s="192"/>
      <c r="RXP51" s="192"/>
      <c r="RXQ51" s="192"/>
      <c r="RXR51" s="192"/>
      <c r="RXS51" s="192"/>
      <c r="RXT51" s="192"/>
      <c r="RXU51" s="192"/>
      <c r="RXV51" s="192"/>
      <c r="RXW51" s="192"/>
      <c r="RXX51" s="192"/>
      <c r="RXY51" s="192"/>
      <c r="RXZ51" s="192"/>
      <c r="RYA51" s="192"/>
      <c r="RYB51" s="192"/>
      <c r="RYC51" s="192"/>
      <c r="RYD51" s="192"/>
      <c r="RYE51" s="192"/>
      <c r="RYF51" s="192"/>
      <c r="RYG51" s="192"/>
      <c r="RYH51" s="192"/>
      <c r="RYI51" s="192"/>
      <c r="RYJ51" s="192"/>
      <c r="RYK51" s="192"/>
      <c r="RYL51" s="192"/>
      <c r="RYM51" s="192"/>
      <c r="RYN51" s="192"/>
      <c r="RYO51" s="192"/>
      <c r="RYP51" s="192"/>
      <c r="RYQ51" s="192"/>
      <c r="RYR51" s="192"/>
      <c r="RYS51" s="192"/>
      <c r="RYT51" s="192"/>
      <c r="RYU51" s="192"/>
      <c r="RYV51" s="192"/>
      <c r="RYW51" s="192"/>
      <c r="RYX51" s="192"/>
      <c r="RYY51" s="192"/>
      <c r="RYZ51" s="192"/>
      <c r="RZA51" s="192"/>
      <c r="RZB51" s="192"/>
      <c r="RZC51" s="192"/>
      <c r="RZD51" s="192"/>
      <c r="RZE51" s="192"/>
      <c r="RZF51" s="192"/>
      <c r="RZG51" s="192"/>
      <c r="RZH51" s="192"/>
      <c r="RZI51" s="192"/>
      <c r="RZJ51" s="192"/>
      <c r="RZK51" s="192"/>
      <c r="RZL51" s="192"/>
      <c r="RZM51" s="192"/>
      <c r="RZN51" s="192"/>
      <c r="RZO51" s="192"/>
      <c r="RZP51" s="192"/>
      <c r="RZQ51" s="192"/>
      <c r="RZR51" s="192"/>
      <c r="RZS51" s="192"/>
      <c r="RZT51" s="192"/>
      <c r="RZU51" s="192"/>
      <c r="RZV51" s="192"/>
      <c r="RZW51" s="192"/>
      <c r="RZX51" s="192"/>
      <c r="RZY51" s="192"/>
      <c r="RZZ51" s="192"/>
      <c r="SAA51" s="192"/>
      <c r="SAB51" s="192"/>
      <c r="SAC51" s="192"/>
      <c r="SAD51" s="192"/>
      <c r="SAE51" s="192"/>
      <c r="SAF51" s="192"/>
      <c r="SAG51" s="192"/>
      <c r="SAH51" s="192"/>
      <c r="SAI51" s="192"/>
      <c r="SAJ51" s="192"/>
      <c r="SAK51" s="192"/>
      <c r="SAL51" s="192"/>
      <c r="SAM51" s="192"/>
      <c r="SAN51" s="192"/>
      <c r="SAO51" s="192"/>
      <c r="SAP51" s="192"/>
      <c r="SAQ51" s="192"/>
      <c r="SAR51" s="192"/>
      <c r="SAS51" s="192"/>
      <c r="SAT51" s="192"/>
      <c r="SAU51" s="192"/>
      <c r="SAV51" s="192"/>
      <c r="SAW51" s="192"/>
      <c r="SAX51" s="192"/>
      <c r="SAY51" s="192"/>
      <c r="SAZ51" s="192"/>
      <c r="SBA51" s="192"/>
      <c r="SBB51" s="192"/>
      <c r="SBC51" s="192"/>
      <c r="SBD51" s="192"/>
      <c r="SBE51" s="192"/>
      <c r="SBF51" s="192"/>
      <c r="SBG51" s="192"/>
      <c r="SBH51" s="192"/>
      <c r="SBI51" s="192"/>
      <c r="SBJ51" s="192"/>
      <c r="SBK51" s="192"/>
      <c r="SBL51" s="192"/>
      <c r="SBM51" s="192"/>
      <c r="SBN51" s="192"/>
      <c r="SBO51" s="192"/>
      <c r="SBP51" s="192"/>
      <c r="SBQ51" s="192"/>
      <c r="SBR51" s="192"/>
      <c r="SBS51" s="192"/>
      <c r="SBT51" s="192"/>
      <c r="SBU51" s="192"/>
      <c r="SBV51" s="192"/>
      <c r="SBW51" s="192"/>
      <c r="SBX51" s="192"/>
      <c r="SBY51" s="192"/>
      <c r="SBZ51" s="192"/>
      <c r="SCA51" s="192"/>
      <c r="SCB51" s="192"/>
      <c r="SCC51" s="192"/>
      <c r="SCD51" s="192"/>
      <c r="SCE51" s="192"/>
      <c r="SCF51" s="192"/>
      <c r="SCG51" s="192"/>
      <c r="SCH51" s="192"/>
      <c r="SCI51" s="192"/>
      <c r="SCJ51" s="192"/>
      <c r="SCK51" s="192"/>
      <c r="SCL51" s="192"/>
      <c r="SCM51" s="192"/>
      <c r="SCN51" s="192"/>
      <c r="SCO51" s="192"/>
      <c r="SCP51" s="192"/>
      <c r="SCQ51" s="192"/>
      <c r="SCR51" s="192"/>
      <c r="SCS51" s="192"/>
      <c r="SCT51" s="192"/>
      <c r="SCU51" s="192"/>
      <c r="SCV51" s="192"/>
      <c r="SCW51" s="192"/>
      <c r="SCX51" s="192"/>
      <c r="SCY51" s="192"/>
      <c r="SCZ51" s="192"/>
      <c r="SDA51" s="192"/>
      <c r="SDB51" s="192"/>
      <c r="SDC51" s="192"/>
      <c r="SDD51" s="192"/>
      <c r="SDE51" s="192"/>
      <c r="SDF51" s="192"/>
      <c r="SDG51" s="192"/>
      <c r="SDH51" s="192"/>
      <c r="SDI51" s="192"/>
      <c r="SDJ51" s="192"/>
      <c r="SDK51" s="192"/>
      <c r="SDL51" s="192"/>
      <c r="SDM51" s="192"/>
      <c r="SDN51" s="192"/>
      <c r="SDO51" s="192"/>
      <c r="SDP51" s="192"/>
      <c r="SDQ51" s="192"/>
      <c r="SDR51" s="192"/>
      <c r="SDS51" s="192"/>
      <c r="SDT51" s="192"/>
      <c r="SDU51" s="192"/>
      <c r="SDV51" s="192"/>
      <c r="SDW51" s="192"/>
      <c r="SDX51" s="192"/>
      <c r="SDY51" s="192"/>
      <c r="SDZ51" s="192"/>
      <c r="SEA51" s="192"/>
      <c r="SEB51" s="192"/>
      <c r="SEC51" s="192"/>
      <c r="SED51" s="192"/>
      <c r="SEE51" s="192"/>
      <c r="SEF51" s="192"/>
      <c r="SEG51" s="192"/>
      <c r="SEH51" s="192"/>
      <c r="SEI51" s="192"/>
      <c r="SEJ51" s="192"/>
      <c r="SEK51" s="192"/>
      <c r="SEL51" s="192"/>
      <c r="SEM51" s="192"/>
      <c r="SEN51" s="192"/>
      <c r="SEO51" s="192"/>
      <c r="SEP51" s="192"/>
      <c r="SEQ51" s="192"/>
      <c r="SER51" s="192"/>
      <c r="SES51" s="192"/>
      <c r="SET51" s="192"/>
      <c r="SEU51" s="192"/>
      <c r="SEV51" s="192"/>
      <c r="SEW51" s="192"/>
      <c r="SEX51" s="192"/>
      <c r="SEY51" s="192"/>
      <c r="SEZ51" s="192"/>
      <c r="SFA51" s="192"/>
      <c r="SFB51" s="192"/>
      <c r="SFC51" s="192"/>
      <c r="SFD51" s="192"/>
      <c r="SFE51" s="192"/>
      <c r="SFF51" s="192"/>
      <c r="SFG51" s="192"/>
      <c r="SFH51" s="192"/>
      <c r="SFI51" s="192"/>
      <c r="SFJ51" s="192"/>
      <c r="SFK51" s="192"/>
      <c r="SFL51" s="192"/>
      <c r="SFM51" s="192"/>
      <c r="SFN51" s="192"/>
      <c r="SFO51" s="192"/>
      <c r="SFP51" s="192"/>
      <c r="SFQ51" s="192"/>
      <c r="SFR51" s="192"/>
      <c r="SFS51" s="192"/>
      <c r="SFT51" s="192"/>
      <c r="SFU51" s="192"/>
      <c r="SFV51" s="192"/>
      <c r="SFW51" s="192"/>
      <c r="SFX51" s="192"/>
      <c r="SFY51" s="192"/>
      <c r="SFZ51" s="192"/>
      <c r="SGA51" s="192"/>
      <c r="SGB51" s="192"/>
      <c r="SGC51" s="192"/>
      <c r="SGD51" s="192"/>
      <c r="SGE51" s="192"/>
      <c r="SGF51" s="192"/>
      <c r="SGG51" s="192"/>
      <c r="SGH51" s="192"/>
      <c r="SGI51" s="192"/>
      <c r="SGJ51" s="192"/>
      <c r="SGK51" s="192"/>
      <c r="SGL51" s="192"/>
      <c r="SGM51" s="192"/>
      <c r="SGN51" s="192"/>
      <c r="SGO51" s="192"/>
      <c r="SGP51" s="192"/>
      <c r="SGQ51" s="192"/>
      <c r="SGR51" s="192"/>
      <c r="SGS51" s="192"/>
      <c r="SGT51" s="192"/>
      <c r="SGU51" s="192"/>
      <c r="SGV51" s="192"/>
      <c r="SGW51" s="192"/>
      <c r="SGX51" s="192"/>
      <c r="SGY51" s="192"/>
      <c r="SGZ51" s="192"/>
      <c r="SHA51" s="192"/>
      <c r="SHB51" s="192"/>
      <c r="SHC51" s="192"/>
      <c r="SHD51" s="192"/>
      <c r="SHE51" s="192"/>
      <c r="SHF51" s="192"/>
      <c r="SHG51" s="192"/>
      <c r="SHH51" s="192"/>
      <c r="SHI51" s="192"/>
      <c r="SHJ51" s="192"/>
      <c r="SHK51" s="192"/>
      <c r="SHL51" s="192"/>
      <c r="SHM51" s="192"/>
      <c r="SHN51" s="192"/>
      <c r="SHO51" s="192"/>
      <c r="SHP51" s="192"/>
      <c r="SHQ51" s="192"/>
      <c r="SHR51" s="192"/>
      <c r="SHS51" s="192"/>
      <c r="SHT51" s="192"/>
      <c r="SHU51" s="192"/>
      <c r="SHV51" s="192"/>
      <c r="SHW51" s="192"/>
      <c r="SHX51" s="192"/>
      <c r="SHY51" s="192"/>
      <c r="SHZ51" s="192"/>
      <c r="SIA51" s="192"/>
      <c r="SIB51" s="192"/>
      <c r="SIC51" s="192"/>
      <c r="SID51" s="192"/>
      <c r="SIE51" s="192"/>
      <c r="SIF51" s="192"/>
      <c r="SIG51" s="192"/>
      <c r="SIH51" s="192"/>
      <c r="SII51" s="192"/>
      <c r="SIJ51" s="192"/>
      <c r="SIK51" s="192"/>
      <c r="SIL51" s="192"/>
      <c r="SIM51" s="192"/>
      <c r="SIN51" s="192"/>
      <c r="SIO51" s="192"/>
      <c r="SIP51" s="192"/>
      <c r="SIQ51" s="192"/>
      <c r="SIR51" s="192"/>
      <c r="SIS51" s="192"/>
      <c r="SIT51" s="192"/>
      <c r="SIU51" s="192"/>
      <c r="SIV51" s="192"/>
      <c r="SIW51" s="192"/>
      <c r="SIX51" s="192"/>
      <c r="SIY51" s="192"/>
      <c r="SIZ51" s="192"/>
      <c r="SJA51" s="192"/>
      <c r="SJB51" s="192"/>
      <c r="SJC51" s="192"/>
      <c r="SJD51" s="192"/>
      <c r="SJE51" s="192"/>
      <c r="SJF51" s="192"/>
      <c r="SJG51" s="192"/>
      <c r="SJH51" s="192"/>
      <c r="SJI51" s="192"/>
      <c r="SJJ51" s="192"/>
      <c r="SJK51" s="192"/>
      <c r="SJL51" s="192"/>
      <c r="SJM51" s="192"/>
      <c r="SJN51" s="192"/>
      <c r="SJO51" s="192"/>
      <c r="SJP51" s="192"/>
      <c r="SJQ51" s="192"/>
      <c r="SJR51" s="192"/>
      <c r="SJS51" s="192"/>
      <c r="SJT51" s="192"/>
      <c r="SJU51" s="192"/>
      <c r="SJV51" s="192"/>
      <c r="SJW51" s="192"/>
      <c r="SJX51" s="192"/>
      <c r="SJY51" s="192"/>
      <c r="SJZ51" s="192"/>
      <c r="SKA51" s="192"/>
      <c r="SKB51" s="192"/>
      <c r="SKC51" s="192"/>
      <c r="SKD51" s="192"/>
      <c r="SKE51" s="192"/>
      <c r="SKF51" s="192"/>
      <c r="SKG51" s="192"/>
      <c r="SKH51" s="192"/>
      <c r="SKI51" s="192"/>
      <c r="SKJ51" s="192"/>
      <c r="SKK51" s="192"/>
      <c r="SKL51" s="192"/>
      <c r="SKM51" s="192"/>
      <c r="SKN51" s="192"/>
      <c r="SKO51" s="192"/>
      <c r="SKP51" s="192"/>
      <c r="SKQ51" s="192"/>
      <c r="SKR51" s="192"/>
      <c r="SKS51" s="192"/>
      <c r="SKT51" s="192"/>
      <c r="SKU51" s="192"/>
      <c r="SKV51" s="192"/>
      <c r="SKW51" s="192"/>
      <c r="SKX51" s="192"/>
      <c r="SKY51" s="192"/>
      <c r="SKZ51" s="192"/>
      <c r="SLA51" s="192"/>
      <c r="SLB51" s="192"/>
      <c r="SLC51" s="192"/>
      <c r="SLD51" s="192"/>
      <c r="SLE51" s="192"/>
      <c r="SLF51" s="192"/>
      <c r="SLG51" s="192"/>
      <c r="SLH51" s="192"/>
      <c r="SLI51" s="192"/>
      <c r="SLJ51" s="192"/>
      <c r="SLK51" s="192"/>
      <c r="SLL51" s="192"/>
      <c r="SLM51" s="192"/>
      <c r="SLN51" s="192"/>
      <c r="SLO51" s="192"/>
      <c r="SLP51" s="192"/>
      <c r="SLQ51" s="192"/>
      <c r="SLR51" s="192"/>
      <c r="SLS51" s="192"/>
      <c r="SLT51" s="192"/>
      <c r="SLU51" s="192"/>
      <c r="SLV51" s="192"/>
      <c r="SLW51" s="192"/>
      <c r="SLX51" s="192"/>
      <c r="SLY51" s="192"/>
      <c r="SLZ51" s="192"/>
      <c r="SMA51" s="192"/>
      <c r="SMB51" s="192"/>
      <c r="SMC51" s="192"/>
      <c r="SMD51" s="192"/>
      <c r="SME51" s="192"/>
      <c r="SMF51" s="192"/>
      <c r="SMG51" s="192"/>
      <c r="SMH51" s="192"/>
      <c r="SMI51" s="192"/>
      <c r="SMJ51" s="192"/>
      <c r="SMK51" s="192"/>
      <c r="SML51" s="192"/>
      <c r="SMM51" s="192"/>
      <c r="SMN51" s="192"/>
      <c r="SMO51" s="192"/>
      <c r="SMP51" s="192"/>
      <c r="SMQ51" s="192"/>
      <c r="SMR51" s="192"/>
      <c r="SMS51" s="192"/>
      <c r="SMT51" s="192"/>
      <c r="SMU51" s="192"/>
      <c r="SMV51" s="192"/>
      <c r="SMW51" s="192"/>
      <c r="SMX51" s="192"/>
      <c r="SMY51" s="192"/>
      <c r="SMZ51" s="192"/>
      <c r="SNA51" s="192"/>
      <c r="SNB51" s="192"/>
      <c r="SNC51" s="192"/>
      <c r="SND51" s="192"/>
      <c r="SNE51" s="192"/>
      <c r="SNF51" s="192"/>
      <c r="SNG51" s="192"/>
      <c r="SNH51" s="192"/>
      <c r="SNI51" s="192"/>
      <c r="SNJ51" s="192"/>
      <c r="SNK51" s="192"/>
      <c r="SNL51" s="192"/>
      <c r="SNM51" s="192"/>
      <c r="SNN51" s="192"/>
      <c r="SNO51" s="192"/>
      <c r="SNP51" s="192"/>
      <c r="SNQ51" s="192"/>
      <c r="SNR51" s="192"/>
      <c r="SNS51" s="192"/>
      <c r="SNT51" s="192"/>
      <c r="SNU51" s="192"/>
      <c r="SNV51" s="192"/>
      <c r="SNW51" s="192"/>
      <c r="SNX51" s="192"/>
      <c r="SNY51" s="192"/>
      <c r="SNZ51" s="192"/>
      <c r="SOA51" s="192"/>
      <c r="SOB51" s="192"/>
      <c r="SOC51" s="192"/>
      <c r="SOD51" s="192"/>
      <c r="SOE51" s="192"/>
      <c r="SOF51" s="192"/>
      <c r="SOG51" s="192"/>
      <c r="SOH51" s="192"/>
      <c r="SOI51" s="192"/>
      <c r="SOJ51" s="192"/>
      <c r="SOK51" s="192"/>
      <c r="SOL51" s="192"/>
      <c r="SOM51" s="192"/>
      <c r="SON51" s="192"/>
      <c r="SOO51" s="192"/>
      <c r="SOP51" s="192"/>
      <c r="SOQ51" s="192"/>
      <c r="SOR51" s="192"/>
      <c r="SOS51" s="192"/>
      <c r="SOT51" s="192"/>
      <c r="SOU51" s="192"/>
      <c r="SOV51" s="192"/>
      <c r="SOW51" s="192"/>
      <c r="SOX51" s="192"/>
      <c r="SOY51" s="192"/>
      <c r="SOZ51" s="192"/>
      <c r="SPA51" s="192"/>
      <c r="SPB51" s="192"/>
      <c r="SPC51" s="192"/>
      <c r="SPD51" s="192"/>
      <c r="SPE51" s="192"/>
      <c r="SPF51" s="192"/>
      <c r="SPG51" s="192"/>
      <c r="SPH51" s="192"/>
      <c r="SPI51" s="192"/>
      <c r="SPJ51" s="192"/>
      <c r="SPK51" s="192"/>
      <c r="SPL51" s="192"/>
      <c r="SPM51" s="192"/>
      <c r="SPN51" s="192"/>
      <c r="SPO51" s="192"/>
      <c r="SPP51" s="192"/>
      <c r="SPQ51" s="192"/>
      <c r="SPR51" s="192"/>
      <c r="SPS51" s="192"/>
      <c r="SPT51" s="192"/>
      <c r="SPU51" s="192"/>
      <c r="SPV51" s="192"/>
      <c r="SPW51" s="192"/>
      <c r="SPX51" s="192"/>
      <c r="SPY51" s="192"/>
      <c r="SPZ51" s="192"/>
      <c r="SQA51" s="192"/>
      <c r="SQB51" s="192"/>
      <c r="SQC51" s="192"/>
      <c r="SQD51" s="192"/>
      <c r="SQE51" s="192"/>
      <c r="SQF51" s="192"/>
      <c r="SQG51" s="192"/>
      <c r="SQH51" s="192"/>
      <c r="SQI51" s="192"/>
      <c r="SQJ51" s="192"/>
      <c r="SQK51" s="192"/>
      <c r="SQL51" s="192"/>
      <c r="SQM51" s="192"/>
      <c r="SQN51" s="192"/>
      <c r="SQO51" s="192"/>
      <c r="SQP51" s="192"/>
      <c r="SQQ51" s="192"/>
      <c r="SQR51" s="192"/>
      <c r="SQS51" s="192"/>
      <c r="SQT51" s="192"/>
      <c r="SQU51" s="192"/>
      <c r="SQV51" s="192"/>
      <c r="SQW51" s="192"/>
      <c r="SQX51" s="192"/>
      <c r="SQY51" s="192"/>
      <c r="SQZ51" s="192"/>
      <c r="SRA51" s="192"/>
      <c r="SRB51" s="192"/>
      <c r="SRC51" s="192"/>
      <c r="SRD51" s="192"/>
      <c r="SRE51" s="192"/>
      <c r="SRF51" s="192"/>
      <c r="SRG51" s="192"/>
      <c r="SRH51" s="192"/>
      <c r="SRI51" s="192"/>
      <c r="SRJ51" s="192"/>
      <c r="SRK51" s="192"/>
      <c r="SRL51" s="192"/>
      <c r="SRM51" s="192"/>
      <c r="SRN51" s="192"/>
      <c r="SRO51" s="192"/>
      <c r="SRP51" s="192"/>
      <c r="SRQ51" s="192"/>
      <c r="SRR51" s="192"/>
      <c r="SRS51" s="192"/>
      <c r="SRT51" s="192"/>
      <c r="SRU51" s="192"/>
      <c r="SRV51" s="192"/>
      <c r="SRW51" s="192"/>
      <c r="SRX51" s="192"/>
      <c r="SRY51" s="192"/>
      <c r="SRZ51" s="192"/>
      <c r="SSA51" s="192"/>
      <c r="SSB51" s="192"/>
      <c r="SSC51" s="192"/>
      <c r="SSD51" s="192"/>
      <c r="SSE51" s="192"/>
      <c r="SSF51" s="192"/>
      <c r="SSG51" s="192"/>
      <c r="SSH51" s="192"/>
      <c r="SSI51" s="192"/>
      <c r="SSJ51" s="192"/>
      <c r="SSK51" s="192"/>
      <c r="SSL51" s="192"/>
      <c r="SSM51" s="192"/>
      <c r="SSN51" s="192"/>
      <c r="SSO51" s="192"/>
      <c r="SSP51" s="192"/>
      <c r="SSQ51" s="192"/>
      <c r="SSR51" s="192"/>
      <c r="SSS51" s="192"/>
      <c r="SST51" s="192"/>
      <c r="SSU51" s="192"/>
      <c r="SSV51" s="192"/>
      <c r="SSW51" s="192"/>
      <c r="SSX51" s="192"/>
      <c r="SSY51" s="192"/>
      <c r="SSZ51" s="192"/>
      <c r="STA51" s="192"/>
      <c r="STB51" s="192"/>
      <c r="STC51" s="192"/>
      <c r="STD51" s="192"/>
      <c r="STE51" s="192"/>
      <c r="STF51" s="192"/>
      <c r="STG51" s="192"/>
      <c r="STH51" s="192"/>
      <c r="STI51" s="192"/>
      <c r="STJ51" s="192"/>
      <c r="STK51" s="192"/>
      <c r="STL51" s="192"/>
      <c r="STM51" s="192"/>
      <c r="STN51" s="192"/>
      <c r="STO51" s="192"/>
      <c r="STP51" s="192"/>
      <c r="STQ51" s="192"/>
      <c r="STR51" s="192"/>
      <c r="STS51" s="192"/>
      <c r="STT51" s="192"/>
      <c r="STU51" s="192"/>
      <c r="STV51" s="192"/>
      <c r="STW51" s="192"/>
      <c r="STX51" s="192"/>
      <c r="STY51" s="192"/>
      <c r="STZ51" s="192"/>
      <c r="SUA51" s="192"/>
      <c r="SUB51" s="192"/>
      <c r="SUC51" s="192"/>
      <c r="SUD51" s="192"/>
      <c r="SUE51" s="192"/>
      <c r="SUF51" s="192"/>
      <c r="SUG51" s="192"/>
      <c r="SUH51" s="192"/>
      <c r="SUI51" s="192"/>
      <c r="SUJ51" s="192"/>
      <c r="SUK51" s="192"/>
      <c r="SUL51" s="192"/>
      <c r="SUM51" s="192"/>
      <c r="SUN51" s="192"/>
      <c r="SUO51" s="192"/>
      <c r="SUP51" s="192"/>
      <c r="SUQ51" s="192"/>
      <c r="SUR51" s="192"/>
      <c r="SUS51" s="192"/>
      <c r="SUT51" s="192"/>
      <c r="SUU51" s="192"/>
      <c r="SUV51" s="192"/>
      <c r="SUW51" s="192"/>
      <c r="SUX51" s="192"/>
      <c r="SUY51" s="192"/>
      <c r="SUZ51" s="192"/>
      <c r="SVA51" s="192"/>
      <c r="SVB51" s="192"/>
      <c r="SVC51" s="192"/>
      <c r="SVD51" s="192"/>
      <c r="SVE51" s="192"/>
      <c r="SVF51" s="192"/>
      <c r="SVG51" s="192"/>
      <c r="SVH51" s="192"/>
      <c r="SVI51" s="192"/>
      <c r="SVJ51" s="192"/>
      <c r="SVK51" s="192"/>
      <c r="SVL51" s="192"/>
      <c r="SVM51" s="192"/>
      <c r="SVN51" s="192"/>
      <c r="SVO51" s="192"/>
      <c r="SVP51" s="192"/>
      <c r="SVQ51" s="192"/>
      <c r="SVR51" s="192"/>
      <c r="SVS51" s="192"/>
      <c r="SVT51" s="192"/>
      <c r="SVU51" s="192"/>
      <c r="SVV51" s="192"/>
      <c r="SVW51" s="192"/>
      <c r="SVX51" s="192"/>
      <c r="SVY51" s="192"/>
      <c r="SVZ51" s="192"/>
      <c r="SWA51" s="192"/>
      <c r="SWB51" s="192"/>
      <c r="SWC51" s="192"/>
      <c r="SWD51" s="192"/>
      <c r="SWE51" s="192"/>
      <c r="SWF51" s="192"/>
      <c r="SWG51" s="192"/>
      <c r="SWH51" s="192"/>
      <c r="SWI51" s="192"/>
      <c r="SWJ51" s="192"/>
      <c r="SWK51" s="192"/>
      <c r="SWL51" s="192"/>
      <c r="SWM51" s="192"/>
      <c r="SWN51" s="192"/>
      <c r="SWO51" s="192"/>
      <c r="SWP51" s="192"/>
      <c r="SWQ51" s="192"/>
      <c r="SWR51" s="192"/>
      <c r="SWS51" s="192"/>
      <c r="SWT51" s="192"/>
      <c r="SWU51" s="192"/>
      <c r="SWV51" s="192"/>
      <c r="SWW51" s="192"/>
      <c r="SWX51" s="192"/>
      <c r="SWY51" s="192"/>
      <c r="SWZ51" s="192"/>
      <c r="SXA51" s="192"/>
      <c r="SXB51" s="192"/>
      <c r="SXC51" s="192"/>
      <c r="SXD51" s="192"/>
      <c r="SXE51" s="192"/>
      <c r="SXF51" s="192"/>
      <c r="SXG51" s="192"/>
      <c r="SXH51" s="192"/>
      <c r="SXI51" s="192"/>
      <c r="SXJ51" s="192"/>
      <c r="SXK51" s="192"/>
      <c r="SXL51" s="192"/>
      <c r="SXM51" s="192"/>
      <c r="SXN51" s="192"/>
      <c r="SXO51" s="192"/>
      <c r="SXP51" s="192"/>
      <c r="SXQ51" s="192"/>
      <c r="SXR51" s="192"/>
      <c r="SXS51" s="192"/>
      <c r="SXT51" s="192"/>
      <c r="SXU51" s="192"/>
      <c r="SXV51" s="192"/>
      <c r="SXW51" s="192"/>
      <c r="SXX51" s="192"/>
      <c r="SXY51" s="192"/>
      <c r="SXZ51" s="192"/>
      <c r="SYA51" s="192"/>
      <c r="SYB51" s="192"/>
      <c r="SYC51" s="192"/>
      <c r="SYD51" s="192"/>
      <c r="SYE51" s="192"/>
      <c r="SYF51" s="192"/>
      <c r="SYG51" s="192"/>
      <c r="SYH51" s="192"/>
      <c r="SYI51" s="192"/>
      <c r="SYJ51" s="192"/>
      <c r="SYK51" s="192"/>
      <c r="SYL51" s="192"/>
      <c r="SYM51" s="192"/>
      <c r="SYN51" s="192"/>
      <c r="SYO51" s="192"/>
      <c r="SYP51" s="192"/>
      <c r="SYQ51" s="192"/>
      <c r="SYR51" s="192"/>
      <c r="SYS51" s="192"/>
      <c r="SYT51" s="192"/>
      <c r="SYU51" s="192"/>
      <c r="SYV51" s="192"/>
      <c r="SYW51" s="192"/>
      <c r="SYX51" s="192"/>
      <c r="SYY51" s="192"/>
      <c r="SYZ51" s="192"/>
      <c r="SZA51" s="192"/>
      <c r="SZB51" s="192"/>
      <c r="SZC51" s="192"/>
      <c r="SZD51" s="192"/>
      <c r="SZE51" s="192"/>
      <c r="SZF51" s="192"/>
      <c r="SZG51" s="192"/>
      <c r="SZH51" s="192"/>
      <c r="SZI51" s="192"/>
      <c r="SZJ51" s="192"/>
      <c r="SZK51" s="192"/>
      <c r="SZL51" s="192"/>
      <c r="SZM51" s="192"/>
      <c r="SZN51" s="192"/>
      <c r="SZO51" s="192"/>
      <c r="SZP51" s="192"/>
      <c r="SZQ51" s="192"/>
      <c r="SZR51" s="192"/>
      <c r="SZS51" s="192"/>
      <c r="SZT51" s="192"/>
      <c r="SZU51" s="192"/>
      <c r="SZV51" s="192"/>
      <c r="SZW51" s="192"/>
      <c r="SZX51" s="192"/>
      <c r="SZY51" s="192"/>
      <c r="SZZ51" s="192"/>
      <c r="TAA51" s="192"/>
      <c r="TAB51" s="192"/>
      <c r="TAC51" s="192"/>
      <c r="TAD51" s="192"/>
      <c r="TAE51" s="192"/>
      <c r="TAF51" s="192"/>
      <c r="TAG51" s="192"/>
      <c r="TAH51" s="192"/>
      <c r="TAI51" s="192"/>
      <c r="TAJ51" s="192"/>
      <c r="TAK51" s="192"/>
      <c r="TAL51" s="192"/>
      <c r="TAM51" s="192"/>
      <c r="TAN51" s="192"/>
      <c r="TAO51" s="192"/>
      <c r="TAP51" s="192"/>
      <c r="TAQ51" s="192"/>
      <c r="TAR51" s="192"/>
      <c r="TAS51" s="192"/>
      <c r="TAT51" s="192"/>
      <c r="TAU51" s="192"/>
      <c r="TAV51" s="192"/>
      <c r="TAW51" s="192"/>
      <c r="TAX51" s="192"/>
      <c r="TAY51" s="192"/>
      <c r="TAZ51" s="192"/>
      <c r="TBA51" s="192"/>
      <c r="TBB51" s="192"/>
      <c r="TBC51" s="192"/>
      <c r="TBD51" s="192"/>
      <c r="TBE51" s="192"/>
      <c r="TBF51" s="192"/>
      <c r="TBG51" s="192"/>
      <c r="TBH51" s="192"/>
      <c r="TBI51" s="192"/>
      <c r="TBJ51" s="192"/>
      <c r="TBK51" s="192"/>
      <c r="TBL51" s="192"/>
      <c r="TBM51" s="192"/>
      <c r="TBN51" s="192"/>
      <c r="TBO51" s="192"/>
      <c r="TBP51" s="192"/>
      <c r="TBQ51" s="192"/>
      <c r="TBR51" s="192"/>
      <c r="TBS51" s="192"/>
      <c r="TBT51" s="192"/>
      <c r="TBU51" s="192"/>
      <c r="TBV51" s="192"/>
      <c r="TBW51" s="192"/>
      <c r="TBX51" s="192"/>
      <c r="TBY51" s="192"/>
      <c r="TBZ51" s="192"/>
      <c r="TCA51" s="192"/>
      <c r="TCB51" s="192"/>
      <c r="TCC51" s="192"/>
      <c r="TCD51" s="192"/>
      <c r="TCE51" s="192"/>
      <c r="TCF51" s="192"/>
      <c r="TCG51" s="192"/>
      <c r="TCH51" s="192"/>
      <c r="TCI51" s="192"/>
      <c r="TCJ51" s="192"/>
      <c r="TCK51" s="192"/>
      <c r="TCL51" s="192"/>
      <c r="TCM51" s="192"/>
      <c r="TCN51" s="192"/>
      <c r="TCO51" s="192"/>
      <c r="TCP51" s="192"/>
      <c r="TCQ51" s="192"/>
      <c r="TCR51" s="192"/>
      <c r="TCS51" s="192"/>
      <c r="TCT51" s="192"/>
      <c r="TCU51" s="192"/>
      <c r="TCV51" s="192"/>
      <c r="TCW51" s="192"/>
      <c r="TCX51" s="192"/>
      <c r="TCY51" s="192"/>
      <c r="TCZ51" s="192"/>
      <c r="TDA51" s="192"/>
      <c r="TDB51" s="192"/>
      <c r="TDC51" s="192"/>
      <c r="TDD51" s="192"/>
      <c r="TDE51" s="192"/>
      <c r="TDF51" s="192"/>
      <c r="TDG51" s="192"/>
      <c r="TDH51" s="192"/>
      <c r="TDI51" s="192"/>
      <c r="TDJ51" s="192"/>
      <c r="TDK51" s="192"/>
      <c r="TDL51" s="192"/>
      <c r="TDM51" s="192"/>
      <c r="TDN51" s="192"/>
      <c r="TDO51" s="192"/>
      <c r="TDP51" s="192"/>
      <c r="TDQ51" s="192"/>
      <c r="TDR51" s="192"/>
      <c r="TDS51" s="192"/>
      <c r="TDT51" s="192"/>
      <c r="TDU51" s="192"/>
      <c r="TDV51" s="192"/>
      <c r="TDW51" s="192"/>
      <c r="TDX51" s="192"/>
      <c r="TDY51" s="192"/>
      <c r="TDZ51" s="192"/>
      <c r="TEA51" s="192"/>
      <c r="TEB51" s="192"/>
      <c r="TEC51" s="192"/>
      <c r="TED51" s="192"/>
      <c r="TEE51" s="192"/>
      <c r="TEF51" s="192"/>
      <c r="TEG51" s="192"/>
      <c r="TEH51" s="192"/>
      <c r="TEI51" s="192"/>
      <c r="TEJ51" s="192"/>
      <c r="TEK51" s="192"/>
      <c r="TEL51" s="192"/>
      <c r="TEM51" s="192"/>
      <c r="TEN51" s="192"/>
      <c r="TEO51" s="192"/>
      <c r="TEP51" s="192"/>
      <c r="TEQ51" s="192"/>
      <c r="TER51" s="192"/>
      <c r="TES51" s="192"/>
      <c r="TET51" s="192"/>
      <c r="TEU51" s="192"/>
      <c r="TEV51" s="192"/>
      <c r="TEW51" s="192"/>
      <c r="TEX51" s="192"/>
      <c r="TEY51" s="192"/>
      <c r="TEZ51" s="192"/>
      <c r="TFA51" s="192"/>
      <c r="TFB51" s="192"/>
      <c r="TFC51" s="192"/>
      <c r="TFD51" s="192"/>
      <c r="TFE51" s="192"/>
      <c r="TFF51" s="192"/>
      <c r="TFG51" s="192"/>
      <c r="TFH51" s="192"/>
      <c r="TFI51" s="192"/>
      <c r="TFJ51" s="192"/>
      <c r="TFK51" s="192"/>
      <c r="TFL51" s="192"/>
      <c r="TFM51" s="192"/>
      <c r="TFN51" s="192"/>
      <c r="TFO51" s="192"/>
      <c r="TFP51" s="192"/>
      <c r="TFQ51" s="192"/>
      <c r="TFR51" s="192"/>
      <c r="TFS51" s="192"/>
      <c r="TFT51" s="192"/>
      <c r="TFU51" s="192"/>
      <c r="TFV51" s="192"/>
      <c r="TFW51" s="192"/>
      <c r="TFX51" s="192"/>
      <c r="TFY51" s="192"/>
      <c r="TFZ51" s="192"/>
      <c r="TGA51" s="192"/>
      <c r="TGB51" s="192"/>
      <c r="TGC51" s="192"/>
      <c r="TGD51" s="192"/>
      <c r="TGE51" s="192"/>
      <c r="TGF51" s="192"/>
      <c r="TGG51" s="192"/>
      <c r="TGH51" s="192"/>
      <c r="TGI51" s="192"/>
      <c r="TGJ51" s="192"/>
      <c r="TGK51" s="192"/>
      <c r="TGL51" s="192"/>
      <c r="TGM51" s="192"/>
      <c r="TGN51" s="192"/>
      <c r="TGO51" s="192"/>
      <c r="TGP51" s="192"/>
      <c r="TGQ51" s="192"/>
      <c r="TGR51" s="192"/>
      <c r="TGS51" s="192"/>
      <c r="TGT51" s="192"/>
      <c r="TGU51" s="192"/>
      <c r="TGV51" s="192"/>
      <c r="TGW51" s="192"/>
      <c r="TGX51" s="192"/>
      <c r="TGY51" s="192"/>
      <c r="TGZ51" s="192"/>
      <c r="THA51" s="192"/>
      <c r="THB51" s="192"/>
      <c r="THC51" s="192"/>
      <c r="THD51" s="192"/>
      <c r="THE51" s="192"/>
      <c r="THF51" s="192"/>
      <c r="THG51" s="192"/>
      <c r="THH51" s="192"/>
      <c r="THI51" s="192"/>
      <c r="THJ51" s="192"/>
      <c r="THK51" s="192"/>
      <c r="THL51" s="192"/>
      <c r="THM51" s="192"/>
      <c r="THN51" s="192"/>
      <c r="THO51" s="192"/>
      <c r="THP51" s="192"/>
      <c r="THQ51" s="192"/>
      <c r="THR51" s="192"/>
      <c r="THS51" s="192"/>
      <c r="THT51" s="192"/>
      <c r="THU51" s="192"/>
      <c r="THV51" s="192"/>
      <c r="THW51" s="192"/>
      <c r="THX51" s="192"/>
      <c r="THY51" s="192"/>
      <c r="THZ51" s="192"/>
      <c r="TIA51" s="192"/>
      <c r="TIB51" s="192"/>
      <c r="TIC51" s="192"/>
      <c r="TID51" s="192"/>
      <c r="TIE51" s="192"/>
      <c r="TIF51" s="192"/>
      <c r="TIG51" s="192"/>
      <c r="TIH51" s="192"/>
      <c r="TII51" s="192"/>
      <c r="TIJ51" s="192"/>
      <c r="TIK51" s="192"/>
      <c r="TIL51" s="192"/>
      <c r="TIM51" s="192"/>
      <c r="TIN51" s="192"/>
      <c r="TIO51" s="192"/>
      <c r="TIP51" s="192"/>
      <c r="TIQ51" s="192"/>
      <c r="TIR51" s="192"/>
      <c r="TIS51" s="192"/>
      <c r="TIT51" s="192"/>
      <c r="TIU51" s="192"/>
      <c r="TIV51" s="192"/>
      <c r="TIW51" s="192"/>
      <c r="TIX51" s="192"/>
      <c r="TIY51" s="192"/>
      <c r="TIZ51" s="192"/>
      <c r="TJA51" s="192"/>
      <c r="TJB51" s="192"/>
      <c r="TJC51" s="192"/>
      <c r="TJD51" s="192"/>
      <c r="TJE51" s="192"/>
      <c r="TJF51" s="192"/>
      <c r="TJG51" s="192"/>
      <c r="TJH51" s="192"/>
      <c r="TJI51" s="192"/>
      <c r="TJJ51" s="192"/>
      <c r="TJK51" s="192"/>
      <c r="TJL51" s="192"/>
      <c r="TJM51" s="192"/>
      <c r="TJN51" s="192"/>
      <c r="TJO51" s="192"/>
      <c r="TJP51" s="192"/>
      <c r="TJQ51" s="192"/>
      <c r="TJR51" s="192"/>
      <c r="TJS51" s="192"/>
      <c r="TJT51" s="192"/>
      <c r="TJU51" s="192"/>
      <c r="TJV51" s="192"/>
      <c r="TJW51" s="192"/>
      <c r="TJX51" s="192"/>
      <c r="TJY51" s="192"/>
      <c r="TJZ51" s="192"/>
      <c r="TKA51" s="192"/>
      <c r="TKB51" s="192"/>
      <c r="TKC51" s="192"/>
      <c r="TKD51" s="192"/>
      <c r="TKE51" s="192"/>
      <c r="TKF51" s="192"/>
      <c r="TKG51" s="192"/>
      <c r="TKH51" s="192"/>
      <c r="TKI51" s="192"/>
      <c r="TKJ51" s="192"/>
      <c r="TKK51" s="192"/>
      <c r="TKL51" s="192"/>
      <c r="TKM51" s="192"/>
      <c r="TKN51" s="192"/>
      <c r="TKO51" s="192"/>
      <c r="TKP51" s="192"/>
      <c r="TKQ51" s="192"/>
      <c r="TKR51" s="192"/>
      <c r="TKS51" s="192"/>
      <c r="TKT51" s="192"/>
      <c r="TKU51" s="192"/>
      <c r="TKV51" s="192"/>
      <c r="TKW51" s="192"/>
      <c r="TKX51" s="192"/>
      <c r="TKY51" s="192"/>
      <c r="TKZ51" s="192"/>
      <c r="TLA51" s="192"/>
      <c r="TLB51" s="192"/>
      <c r="TLC51" s="192"/>
      <c r="TLD51" s="192"/>
      <c r="TLE51" s="192"/>
      <c r="TLF51" s="192"/>
      <c r="TLG51" s="192"/>
      <c r="TLH51" s="192"/>
      <c r="TLI51" s="192"/>
      <c r="TLJ51" s="192"/>
      <c r="TLK51" s="192"/>
      <c r="TLL51" s="192"/>
      <c r="TLM51" s="192"/>
      <c r="TLN51" s="192"/>
      <c r="TLO51" s="192"/>
      <c r="TLP51" s="192"/>
      <c r="TLQ51" s="192"/>
      <c r="TLR51" s="192"/>
      <c r="TLS51" s="192"/>
      <c r="TLT51" s="192"/>
      <c r="TLU51" s="192"/>
      <c r="TLV51" s="192"/>
      <c r="TLW51" s="192"/>
      <c r="TLX51" s="192"/>
      <c r="TLY51" s="192"/>
      <c r="TLZ51" s="192"/>
      <c r="TMA51" s="192"/>
      <c r="TMB51" s="192"/>
      <c r="TMC51" s="192"/>
      <c r="TMD51" s="192"/>
      <c r="TME51" s="192"/>
      <c r="TMF51" s="192"/>
      <c r="TMG51" s="192"/>
      <c r="TMH51" s="192"/>
      <c r="TMI51" s="192"/>
      <c r="TMJ51" s="192"/>
      <c r="TMK51" s="192"/>
      <c r="TML51" s="192"/>
      <c r="TMM51" s="192"/>
      <c r="TMN51" s="192"/>
      <c r="TMO51" s="192"/>
      <c r="TMP51" s="192"/>
      <c r="TMQ51" s="192"/>
      <c r="TMR51" s="192"/>
      <c r="TMS51" s="192"/>
      <c r="TMT51" s="192"/>
      <c r="TMU51" s="192"/>
      <c r="TMV51" s="192"/>
      <c r="TMW51" s="192"/>
      <c r="TMX51" s="192"/>
      <c r="TMY51" s="192"/>
      <c r="TMZ51" s="192"/>
      <c r="TNA51" s="192"/>
      <c r="TNB51" s="192"/>
      <c r="TNC51" s="192"/>
      <c r="TND51" s="192"/>
      <c r="TNE51" s="192"/>
      <c r="TNF51" s="192"/>
      <c r="TNG51" s="192"/>
      <c r="TNH51" s="192"/>
      <c r="TNI51" s="192"/>
      <c r="TNJ51" s="192"/>
      <c r="TNK51" s="192"/>
      <c r="TNL51" s="192"/>
      <c r="TNM51" s="192"/>
      <c r="TNN51" s="192"/>
      <c r="TNO51" s="192"/>
      <c r="TNP51" s="192"/>
      <c r="TNQ51" s="192"/>
      <c r="TNR51" s="192"/>
      <c r="TNS51" s="192"/>
      <c r="TNT51" s="192"/>
      <c r="TNU51" s="192"/>
      <c r="TNV51" s="192"/>
      <c r="TNW51" s="192"/>
      <c r="TNX51" s="192"/>
      <c r="TNY51" s="192"/>
      <c r="TNZ51" s="192"/>
      <c r="TOA51" s="192"/>
      <c r="TOB51" s="192"/>
      <c r="TOC51" s="192"/>
      <c r="TOD51" s="192"/>
      <c r="TOE51" s="192"/>
      <c r="TOF51" s="192"/>
      <c r="TOG51" s="192"/>
      <c r="TOH51" s="192"/>
      <c r="TOI51" s="192"/>
      <c r="TOJ51" s="192"/>
      <c r="TOK51" s="192"/>
      <c r="TOL51" s="192"/>
      <c r="TOM51" s="192"/>
      <c r="TON51" s="192"/>
      <c r="TOO51" s="192"/>
      <c r="TOP51" s="192"/>
      <c r="TOQ51" s="192"/>
      <c r="TOR51" s="192"/>
      <c r="TOS51" s="192"/>
      <c r="TOT51" s="192"/>
      <c r="TOU51" s="192"/>
      <c r="TOV51" s="192"/>
      <c r="TOW51" s="192"/>
      <c r="TOX51" s="192"/>
      <c r="TOY51" s="192"/>
      <c r="TOZ51" s="192"/>
      <c r="TPA51" s="192"/>
      <c r="TPB51" s="192"/>
      <c r="TPC51" s="192"/>
      <c r="TPD51" s="192"/>
      <c r="TPE51" s="192"/>
      <c r="TPF51" s="192"/>
      <c r="TPG51" s="192"/>
      <c r="TPH51" s="192"/>
      <c r="TPI51" s="192"/>
      <c r="TPJ51" s="192"/>
      <c r="TPK51" s="192"/>
      <c r="TPL51" s="192"/>
      <c r="TPM51" s="192"/>
      <c r="TPN51" s="192"/>
      <c r="TPO51" s="192"/>
      <c r="TPP51" s="192"/>
      <c r="TPQ51" s="192"/>
      <c r="TPR51" s="192"/>
      <c r="TPS51" s="192"/>
      <c r="TPT51" s="192"/>
      <c r="TPU51" s="192"/>
      <c r="TPV51" s="192"/>
      <c r="TPW51" s="192"/>
      <c r="TPX51" s="192"/>
      <c r="TPY51" s="192"/>
      <c r="TPZ51" s="192"/>
      <c r="TQA51" s="192"/>
      <c r="TQB51" s="192"/>
      <c r="TQC51" s="192"/>
      <c r="TQD51" s="192"/>
      <c r="TQE51" s="192"/>
      <c r="TQF51" s="192"/>
      <c r="TQG51" s="192"/>
      <c r="TQH51" s="192"/>
      <c r="TQI51" s="192"/>
      <c r="TQJ51" s="192"/>
      <c r="TQK51" s="192"/>
      <c r="TQL51" s="192"/>
      <c r="TQM51" s="192"/>
      <c r="TQN51" s="192"/>
      <c r="TQO51" s="192"/>
      <c r="TQP51" s="192"/>
      <c r="TQQ51" s="192"/>
      <c r="TQR51" s="192"/>
      <c r="TQS51" s="192"/>
      <c r="TQT51" s="192"/>
      <c r="TQU51" s="192"/>
      <c r="TQV51" s="192"/>
      <c r="TQW51" s="192"/>
      <c r="TQX51" s="192"/>
      <c r="TQY51" s="192"/>
      <c r="TQZ51" s="192"/>
      <c r="TRA51" s="192"/>
      <c r="TRB51" s="192"/>
      <c r="TRC51" s="192"/>
      <c r="TRD51" s="192"/>
      <c r="TRE51" s="192"/>
      <c r="TRF51" s="192"/>
      <c r="TRG51" s="192"/>
      <c r="TRH51" s="192"/>
      <c r="TRI51" s="192"/>
      <c r="TRJ51" s="192"/>
      <c r="TRK51" s="192"/>
      <c r="TRL51" s="192"/>
      <c r="TRM51" s="192"/>
      <c r="TRN51" s="192"/>
      <c r="TRO51" s="192"/>
      <c r="TRP51" s="192"/>
      <c r="TRQ51" s="192"/>
      <c r="TRR51" s="192"/>
      <c r="TRS51" s="192"/>
      <c r="TRT51" s="192"/>
      <c r="TRU51" s="192"/>
      <c r="TRV51" s="192"/>
      <c r="TRW51" s="192"/>
      <c r="TRX51" s="192"/>
      <c r="TRY51" s="192"/>
      <c r="TRZ51" s="192"/>
      <c r="TSA51" s="192"/>
      <c r="TSB51" s="192"/>
      <c r="TSC51" s="192"/>
      <c r="TSD51" s="192"/>
      <c r="TSE51" s="192"/>
      <c r="TSF51" s="192"/>
      <c r="TSG51" s="192"/>
      <c r="TSH51" s="192"/>
      <c r="TSI51" s="192"/>
      <c r="TSJ51" s="192"/>
      <c r="TSK51" s="192"/>
      <c r="TSL51" s="192"/>
      <c r="TSM51" s="192"/>
      <c r="TSN51" s="192"/>
      <c r="TSO51" s="192"/>
      <c r="TSP51" s="192"/>
      <c r="TSQ51" s="192"/>
      <c r="TSR51" s="192"/>
      <c r="TSS51" s="192"/>
      <c r="TST51" s="192"/>
      <c r="TSU51" s="192"/>
      <c r="TSV51" s="192"/>
      <c r="TSW51" s="192"/>
      <c r="TSX51" s="192"/>
      <c r="TSY51" s="192"/>
      <c r="TSZ51" s="192"/>
      <c r="TTA51" s="192"/>
      <c r="TTB51" s="192"/>
      <c r="TTC51" s="192"/>
      <c r="TTD51" s="192"/>
      <c r="TTE51" s="192"/>
      <c r="TTF51" s="192"/>
      <c r="TTG51" s="192"/>
      <c r="TTH51" s="192"/>
      <c r="TTI51" s="192"/>
      <c r="TTJ51" s="192"/>
      <c r="TTK51" s="192"/>
      <c r="TTL51" s="192"/>
      <c r="TTM51" s="192"/>
      <c r="TTN51" s="192"/>
      <c r="TTO51" s="192"/>
      <c r="TTP51" s="192"/>
      <c r="TTQ51" s="192"/>
      <c r="TTR51" s="192"/>
      <c r="TTS51" s="192"/>
      <c r="TTT51" s="192"/>
      <c r="TTU51" s="192"/>
      <c r="TTV51" s="192"/>
      <c r="TTW51" s="192"/>
      <c r="TTX51" s="192"/>
      <c r="TTY51" s="192"/>
      <c r="TTZ51" s="192"/>
      <c r="TUA51" s="192"/>
      <c r="TUB51" s="192"/>
      <c r="TUC51" s="192"/>
      <c r="TUD51" s="192"/>
      <c r="TUE51" s="192"/>
      <c r="TUF51" s="192"/>
      <c r="TUG51" s="192"/>
      <c r="TUH51" s="192"/>
      <c r="TUI51" s="192"/>
      <c r="TUJ51" s="192"/>
      <c r="TUK51" s="192"/>
      <c r="TUL51" s="192"/>
      <c r="TUM51" s="192"/>
      <c r="TUN51" s="192"/>
      <c r="TUO51" s="192"/>
      <c r="TUP51" s="192"/>
      <c r="TUQ51" s="192"/>
      <c r="TUR51" s="192"/>
      <c r="TUS51" s="192"/>
      <c r="TUT51" s="192"/>
      <c r="TUU51" s="192"/>
      <c r="TUV51" s="192"/>
      <c r="TUW51" s="192"/>
      <c r="TUX51" s="192"/>
      <c r="TUY51" s="192"/>
      <c r="TUZ51" s="192"/>
      <c r="TVA51" s="192"/>
      <c r="TVB51" s="192"/>
      <c r="TVC51" s="192"/>
      <c r="TVD51" s="192"/>
      <c r="TVE51" s="192"/>
      <c r="TVF51" s="192"/>
      <c r="TVG51" s="192"/>
      <c r="TVH51" s="192"/>
      <c r="TVI51" s="192"/>
      <c r="TVJ51" s="192"/>
      <c r="TVK51" s="192"/>
      <c r="TVL51" s="192"/>
      <c r="TVM51" s="192"/>
      <c r="TVN51" s="192"/>
      <c r="TVO51" s="192"/>
      <c r="TVP51" s="192"/>
      <c r="TVQ51" s="192"/>
      <c r="TVR51" s="192"/>
      <c r="TVS51" s="192"/>
      <c r="TVT51" s="192"/>
      <c r="TVU51" s="192"/>
      <c r="TVV51" s="192"/>
      <c r="TVW51" s="192"/>
      <c r="TVX51" s="192"/>
      <c r="TVY51" s="192"/>
      <c r="TVZ51" s="192"/>
      <c r="TWA51" s="192"/>
      <c r="TWB51" s="192"/>
      <c r="TWC51" s="192"/>
      <c r="TWD51" s="192"/>
      <c r="TWE51" s="192"/>
      <c r="TWF51" s="192"/>
      <c r="TWG51" s="192"/>
      <c r="TWH51" s="192"/>
      <c r="TWI51" s="192"/>
      <c r="TWJ51" s="192"/>
      <c r="TWK51" s="192"/>
      <c r="TWL51" s="192"/>
      <c r="TWM51" s="192"/>
      <c r="TWN51" s="192"/>
      <c r="TWO51" s="192"/>
      <c r="TWP51" s="192"/>
      <c r="TWQ51" s="192"/>
      <c r="TWR51" s="192"/>
      <c r="TWS51" s="192"/>
      <c r="TWT51" s="192"/>
      <c r="TWU51" s="192"/>
      <c r="TWV51" s="192"/>
      <c r="TWW51" s="192"/>
      <c r="TWX51" s="192"/>
      <c r="TWY51" s="192"/>
      <c r="TWZ51" s="192"/>
      <c r="TXA51" s="192"/>
      <c r="TXB51" s="192"/>
      <c r="TXC51" s="192"/>
      <c r="TXD51" s="192"/>
      <c r="TXE51" s="192"/>
      <c r="TXF51" s="192"/>
      <c r="TXG51" s="192"/>
      <c r="TXH51" s="192"/>
      <c r="TXI51" s="192"/>
      <c r="TXJ51" s="192"/>
      <c r="TXK51" s="192"/>
      <c r="TXL51" s="192"/>
      <c r="TXM51" s="192"/>
      <c r="TXN51" s="192"/>
      <c r="TXO51" s="192"/>
      <c r="TXP51" s="192"/>
      <c r="TXQ51" s="192"/>
      <c r="TXR51" s="192"/>
      <c r="TXS51" s="192"/>
      <c r="TXT51" s="192"/>
      <c r="TXU51" s="192"/>
      <c r="TXV51" s="192"/>
      <c r="TXW51" s="192"/>
      <c r="TXX51" s="192"/>
      <c r="TXY51" s="192"/>
      <c r="TXZ51" s="192"/>
      <c r="TYA51" s="192"/>
      <c r="TYB51" s="192"/>
      <c r="TYC51" s="192"/>
      <c r="TYD51" s="192"/>
      <c r="TYE51" s="192"/>
      <c r="TYF51" s="192"/>
      <c r="TYG51" s="192"/>
      <c r="TYH51" s="192"/>
      <c r="TYI51" s="192"/>
      <c r="TYJ51" s="192"/>
      <c r="TYK51" s="192"/>
      <c r="TYL51" s="192"/>
      <c r="TYM51" s="192"/>
      <c r="TYN51" s="192"/>
      <c r="TYO51" s="192"/>
      <c r="TYP51" s="192"/>
      <c r="TYQ51" s="192"/>
      <c r="TYR51" s="192"/>
      <c r="TYS51" s="192"/>
      <c r="TYT51" s="192"/>
      <c r="TYU51" s="192"/>
      <c r="TYV51" s="192"/>
      <c r="TYW51" s="192"/>
      <c r="TYX51" s="192"/>
      <c r="TYY51" s="192"/>
      <c r="TYZ51" s="192"/>
      <c r="TZA51" s="192"/>
      <c r="TZB51" s="192"/>
      <c r="TZC51" s="192"/>
      <c r="TZD51" s="192"/>
      <c r="TZE51" s="192"/>
      <c r="TZF51" s="192"/>
      <c r="TZG51" s="192"/>
      <c r="TZH51" s="192"/>
      <c r="TZI51" s="192"/>
      <c r="TZJ51" s="192"/>
      <c r="TZK51" s="192"/>
      <c r="TZL51" s="192"/>
      <c r="TZM51" s="192"/>
      <c r="TZN51" s="192"/>
      <c r="TZO51" s="192"/>
      <c r="TZP51" s="192"/>
      <c r="TZQ51" s="192"/>
      <c r="TZR51" s="192"/>
      <c r="TZS51" s="192"/>
      <c r="TZT51" s="192"/>
      <c r="TZU51" s="192"/>
      <c r="TZV51" s="192"/>
      <c r="TZW51" s="192"/>
      <c r="TZX51" s="192"/>
      <c r="TZY51" s="192"/>
      <c r="TZZ51" s="192"/>
      <c r="UAA51" s="192"/>
      <c r="UAB51" s="192"/>
      <c r="UAC51" s="192"/>
      <c r="UAD51" s="192"/>
      <c r="UAE51" s="192"/>
      <c r="UAF51" s="192"/>
      <c r="UAG51" s="192"/>
      <c r="UAH51" s="192"/>
      <c r="UAI51" s="192"/>
      <c r="UAJ51" s="192"/>
      <c r="UAK51" s="192"/>
      <c r="UAL51" s="192"/>
      <c r="UAM51" s="192"/>
      <c r="UAN51" s="192"/>
      <c r="UAO51" s="192"/>
      <c r="UAP51" s="192"/>
      <c r="UAQ51" s="192"/>
      <c r="UAR51" s="192"/>
      <c r="UAS51" s="192"/>
      <c r="UAT51" s="192"/>
      <c r="UAU51" s="192"/>
      <c r="UAV51" s="192"/>
      <c r="UAW51" s="192"/>
      <c r="UAX51" s="192"/>
      <c r="UAY51" s="192"/>
      <c r="UAZ51" s="192"/>
      <c r="UBA51" s="192"/>
      <c r="UBB51" s="192"/>
      <c r="UBC51" s="192"/>
      <c r="UBD51" s="192"/>
      <c r="UBE51" s="192"/>
      <c r="UBF51" s="192"/>
      <c r="UBG51" s="192"/>
      <c r="UBH51" s="192"/>
      <c r="UBI51" s="192"/>
      <c r="UBJ51" s="192"/>
      <c r="UBK51" s="192"/>
      <c r="UBL51" s="192"/>
      <c r="UBM51" s="192"/>
      <c r="UBN51" s="192"/>
      <c r="UBO51" s="192"/>
      <c r="UBP51" s="192"/>
      <c r="UBQ51" s="192"/>
      <c r="UBR51" s="192"/>
      <c r="UBS51" s="192"/>
      <c r="UBT51" s="192"/>
      <c r="UBU51" s="192"/>
      <c r="UBV51" s="192"/>
      <c r="UBW51" s="192"/>
      <c r="UBX51" s="192"/>
      <c r="UBY51" s="192"/>
      <c r="UBZ51" s="192"/>
      <c r="UCA51" s="192"/>
      <c r="UCB51" s="192"/>
      <c r="UCC51" s="192"/>
      <c r="UCD51" s="192"/>
      <c r="UCE51" s="192"/>
      <c r="UCF51" s="192"/>
      <c r="UCG51" s="192"/>
      <c r="UCH51" s="192"/>
      <c r="UCI51" s="192"/>
      <c r="UCJ51" s="192"/>
      <c r="UCK51" s="192"/>
      <c r="UCL51" s="192"/>
      <c r="UCM51" s="192"/>
      <c r="UCN51" s="192"/>
      <c r="UCO51" s="192"/>
      <c r="UCP51" s="192"/>
      <c r="UCQ51" s="192"/>
      <c r="UCR51" s="192"/>
      <c r="UCS51" s="192"/>
      <c r="UCT51" s="192"/>
      <c r="UCU51" s="192"/>
      <c r="UCV51" s="192"/>
      <c r="UCW51" s="192"/>
      <c r="UCX51" s="192"/>
      <c r="UCY51" s="192"/>
      <c r="UCZ51" s="192"/>
      <c r="UDA51" s="192"/>
      <c r="UDB51" s="192"/>
      <c r="UDC51" s="192"/>
      <c r="UDD51" s="192"/>
      <c r="UDE51" s="192"/>
      <c r="UDF51" s="192"/>
      <c r="UDG51" s="192"/>
      <c r="UDH51" s="192"/>
      <c r="UDI51" s="192"/>
      <c r="UDJ51" s="192"/>
      <c r="UDK51" s="192"/>
      <c r="UDL51" s="192"/>
      <c r="UDM51" s="192"/>
      <c r="UDN51" s="192"/>
      <c r="UDO51" s="192"/>
      <c r="UDP51" s="192"/>
      <c r="UDQ51" s="192"/>
      <c r="UDR51" s="192"/>
      <c r="UDS51" s="192"/>
      <c r="UDT51" s="192"/>
      <c r="UDU51" s="192"/>
      <c r="UDV51" s="192"/>
      <c r="UDW51" s="192"/>
      <c r="UDX51" s="192"/>
      <c r="UDY51" s="192"/>
      <c r="UDZ51" s="192"/>
      <c r="UEA51" s="192"/>
      <c r="UEB51" s="192"/>
      <c r="UEC51" s="192"/>
      <c r="UED51" s="192"/>
      <c r="UEE51" s="192"/>
      <c r="UEF51" s="192"/>
      <c r="UEG51" s="192"/>
      <c r="UEH51" s="192"/>
      <c r="UEI51" s="192"/>
      <c r="UEJ51" s="192"/>
      <c r="UEK51" s="192"/>
      <c r="UEL51" s="192"/>
      <c r="UEM51" s="192"/>
      <c r="UEN51" s="192"/>
      <c r="UEO51" s="192"/>
      <c r="UEP51" s="192"/>
      <c r="UEQ51" s="192"/>
      <c r="UER51" s="192"/>
      <c r="UES51" s="192"/>
      <c r="UET51" s="192"/>
      <c r="UEU51" s="192"/>
      <c r="UEV51" s="192"/>
      <c r="UEW51" s="192"/>
      <c r="UEX51" s="192"/>
      <c r="UEY51" s="192"/>
      <c r="UEZ51" s="192"/>
      <c r="UFA51" s="192"/>
      <c r="UFB51" s="192"/>
      <c r="UFC51" s="192"/>
      <c r="UFD51" s="192"/>
      <c r="UFE51" s="192"/>
      <c r="UFF51" s="192"/>
      <c r="UFG51" s="192"/>
      <c r="UFH51" s="192"/>
      <c r="UFI51" s="192"/>
      <c r="UFJ51" s="192"/>
      <c r="UFK51" s="192"/>
      <c r="UFL51" s="192"/>
      <c r="UFM51" s="192"/>
      <c r="UFN51" s="192"/>
      <c r="UFO51" s="192"/>
      <c r="UFP51" s="192"/>
      <c r="UFQ51" s="192"/>
      <c r="UFR51" s="192"/>
      <c r="UFS51" s="192"/>
      <c r="UFT51" s="192"/>
      <c r="UFU51" s="192"/>
      <c r="UFV51" s="192"/>
      <c r="UFW51" s="192"/>
      <c r="UFX51" s="192"/>
      <c r="UFY51" s="192"/>
      <c r="UFZ51" s="192"/>
      <c r="UGA51" s="192"/>
      <c r="UGB51" s="192"/>
      <c r="UGC51" s="192"/>
      <c r="UGD51" s="192"/>
      <c r="UGE51" s="192"/>
      <c r="UGF51" s="192"/>
      <c r="UGG51" s="192"/>
      <c r="UGH51" s="192"/>
      <c r="UGI51" s="192"/>
      <c r="UGJ51" s="192"/>
      <c r="UGK51" s="192"/>
      <c r="UGL51" s="192"/>
      <c r="UGM51" s="192"/>
      <c r="UGN51" s="192"/>
      <c r="UGO51" s="192"/>
      <c r="UGP51" s="192"/>
      <c r="UGQ51" s="192"/>
      <c r="UGR51" s="192"/>
      <c r="UGS51" s="192"/>
      <c r="UGT51" s="192"/>
      <c r="UGU51" s="192"/>
      <c r="UGV51" s="192"/>
      <c r="UGW51" s="192"/>
      <c r="UGX51" s="192"/>
      <c r="UGY51" s="192"/>
      <c r="UGZ51" s="192"/>
      <c r="UHA51" s="192"/>
      <c r="UHB51" s="192"/>
      <c r="UHC51" s="192"/>
      <c r="UHD51" s="192"/>
      <c r="UHE51" s="192"/>
      <c r="UHF51" s="192"/>
      <c r="UHG51" s="192"/>
      <c r="UHH51" s="192"/>
      <c r="UHI51" s="192"/>
      <c r="UHJ51" s="192"/>
      <c r="UHK51" s="192"/>
      <c r="UHL51" s="192"/>
      <c r="UHM51" s="192"/>
      <c r="UHN51" s="192"/>
      <c r="UHO51" s="192"/>
      <c r="UHP51" s="192"/>
      <c r="UHQ51" s="192"/>
      <c r="UHR51" s="192"/>
      <c r="UHS51" s="192"/>
      <c r="UHT51" s="192"/>
      <c r="UHU51" s="192"/>
      <c r="UHV51" s="192"/>
      <c r="UHW51" s="192"/>
      <c r="UHX51" s="192"/>
      <c r="UHY51" s="192"/>
      <c r="UHZ51" s="192"/>
      <c r="UIA51" s="192"/>
      <c r="UIB51" s="192"/>
      <c r="UIC51" s="192"/>
      <c r="UID51" s="192"/>
      <c r="UIE51" s="192"/>
      <c r="UIF51" s="192"/>
      <c r="UIG51" s="192"/>
      <c r="UIH51" s="192"/>
      <c r="UII51" s="192"/>
      <c r="UIJ51" s="192"/>
      <c r="UIK51" s="192"/>
      <c r="UIL51" s="192"/>
      <c r="UIM51" s="192"/>
      <c r="UIN51" s="192"/>
      <c r="UIO51" s="192"/>
      <c r="UIP51" s="192"/>
      <c r="UIQ51" s="192"/>
      <c r="UIR51" s="192"/>
      <c r="UIS51" s="192"/>
      <c r="UIT51" s="192"/>
      <c r="UIU51" s="192"/>
      <c r="UIV51" s="192"/>
      <c r="UIW51" s="192"/>
      <c r="UIX51" s="192"/>
      <c r="UIY51" s="192"/>
      <c r="UIZ51" s="192"/>
      <c r="UJA51" s="192"/>
      <c r="UJB51" s="192"/>
      <c r="UJC51" s="192"/>
      <c r="UJD51" s="192"/>
      <c r="UJE51" s="192"/>
      <c r="UJF51" s="192"/>
      <c r="UJG51" s="192"/>
      <c r="UJH51" s="192"/>
      <c r="UJI51" s="192"/>
      <c r="UJJ51" s="192"/>
      <c r="UJK51" s="192"/>
      <c r="UJL51" s="192"/>
      <c r="UJM51" s="192"/>
      <c r="UJN51" s="192"/>
      <c r="UJO51" s="192"/>
      <c r="UJP51" s="192"/>
      <c r="UJQ51" s="192"/>
      <c r="UJR51" s="192"/>
      <c r="UJS51" s="192"/>
      <c r="UJT51" s="192"/>
      <c r="UJU51" s="192"/>
      <c r="UJV51" s="192"/>
      <c r="UJW51" s="192"/>
      <c r="UJX51" s="192"/>
      <c r="UJY51" s="192"/>
      <c r="UJZ51" s="192"/>
      <c r="UKA51" s="192"/>
      <c r="UKB51" s="192"/>
      <c r="UKC51" s="192"/>
      <c r="UKD51" s="192"/>
      <c r="UKE51" s="192"/>
      <c r="UKF51" s="192"/>
      <c r="UKG51" s="192"/>
      <c r="UKH51" s="192"/>
      <c r="UKI51" s="192"/>
      <c r="UKJ51" s="192"/>
      <c r="UKK51" s="192"/>
      <c r="UKL51" s="192"/>
      <c r="UKM51" s="192"/>
      <c r="UKN51" s="192"/>
      <c r="UKO51" s="192"/>
      <c r="UKP51" s="192"/>
      <c r="UKQ51" s="192"/>
      <c r="UKR51" s="192"/>
      <c r="UKS51" s="192"/>
      <c r="UKT51" s="192"/>
      <c r="UKU51" s="192"/>
      <c r="UKV51" s="192"/>
      <c r="UKW51" s="192"/>
      <c r="UKX51" s="192"/>
      <c r="UKY51" s="192"/>
      <c r="UKZ51" s="192"/>
      <c r="ULA51" s="192"/>
      <c r="ULB51" s="192"/>
      <c r="ULC51" s="192"/>
      <c r="ULD51" s="192"/>
      <c r="ULE51" s="192"/>
      <c r="ULF51" s="192"/>
      <c r="ULG51" s="192"/>
      <c r="ULH51" s="192"/>
      <c r="ULI51" s="192"/>
      <c r="ULJ51" s="192"/>
      <c r="ULK51" s="192"/>
      <c r="ULL51" s="192"/>
      <c r="ULM51" s="192"/>
      <c r="ULN51" s="192"/>
      <c r="ULO51" s="192"/>
      <c r="ULP51" s="192"/>
      <c r="ULQ51" s="192"/>
      <c r="ULR51" s="192"/>
      <c r="ULS51" s="192"/>
      <c r="ULT51" s="192"/>
      <c r="ULU51" s="192"/>
      <c r="ULV51" s="192"/>
      <c r="ULW51" s="192"/>
      <c r="ULX51" s="192"/>
      <c r="ULY51" s="192"/>
      <c r="ULZ51" s="192"/>
      <c r="UMA51" s="192"/>
      <c r="UMB51" s="192"/>
      <c r="UMC51" s="192"/>
      <c r="UMD51" s="192"/>
      <c r="UME51" s="192"/>
      <c r="UMF51" s="192"/>
      <c r="UMG51" s="192"/>
      <c r="UMH51" s="192"/>
      <c r="UMI51" s="192"/>
      <c r="UMJ51" s="192"/>
      <c r="UMK51" s="192"/>
      <c r="UML51" s="192"/>
      <c r="UMM51" s="192"/>
      <c r="UMN51" s="192"/>
      <c r="UMO51" s="192"/>
      <c r="UMP51" s="192"/>
      <c r="UMQ51" s="192"/>
      <c r="UMR51" s="192"/>
      <c r="UMS51" s="192"/>
      <c r="UMT51" s="192"/>
      <c r="UMU51" s="192"/>
      <c r="UMV51" s="192"/>
      <c r="UMW51" s="192"/>
      <c r="UMX51" s="192"/>
      <c r="UMY51" s="192"/>
      <c r="UMZ51" s="192"/>
      <c r="UNA51" s="192"/>
      <c r="UNB51" s="192"/>
      <c r="UNC51" s="192"/>
      <c r="UND51" s="192"/>
      <c r="UNE51" s="192"/>
      <c r="UNF51" s="192"/>
      <c r="UNG51" s="192"/>
      <c r="UNH51" s="192"/>
      <c r="UNI51" s="192"/>
      <c r="UNJ51" s="192"/>
      <c r="UNK51" s="192"/>
      <c r="UNL51" s="192"/>
      <c r="UNM51" s="192"/>
      <c r="UNN51" s="192"/>
      <c r="UNO51" s="192"/>
      <c r="UNP51" s="192"/>
      <c r="UNQ51" s="192"/>
      <c r="UNR51" s="192"/>
      <c r="UNS51" s="192"/>
      <c r="UNT51" s="192"/>
      <c r="UNU51" s="192"/>
      <c r="UNV51" s="192"/>
      <c r="UNW51" s="192"/>
      <c r="UNX51" s="192"/>
      <c r="UNY51" s="192"/>
      <c r="UNZ51" s="192"/>
      <c r="UOA51" s="192"/>
      <c r="UOB51" s="192"/>
      <c r="UOC51" s="192"/>
      <c r="UOD51" s="192"/>
      <c r="UOE51" s="192"/>
      <c r="UOF51" s="192"/>
      <c r="UOG51" s="192"/>
      <c r="UOH51" s="192"/>
      <c r="UOI51" s="192"/>
      <c r="UOJ51" s="192"/>
      <c r="UOK51" s="192"/>
      <c r="UOL51" s="192"/>
      <c r="UOM51" s="192"/>
      <c r="UON51" s="192"/>
      <c r="UOO51" s="192"/>
      <c r="UOP51" s="192"/>
      <c r="UOQ51" s="192"/>
      <c r="UOR51" s="192"/>
      <c r="UOS51" s="192"/>
      <c r="UOT51" s="192"/>
      <c r="UOU51" s="192"/>
      <c r="UOV51" s="192"/>
      <c r="UOW51" s="192"/>
      <c r="UOX51" s="192"/>
      <c r="UOY51" s="192"/>
      <c r="UOZ51" s="192"/>
      <c r="UPA51" s="192"/>
      <c r="UPB51" s="192"/>
      <c r="UPC51" s="192"/>
      <c r="UPD51" s="192"/>
      <c r="UPE51" s="192"/>
      <c r="UPF51" s="192"/>
      <c r="UPG51" s="192"/>
      <c r="UPH51" s="192"/>
      <c r="UPI51" s="192"/>
      <c r="UPJ51" s="192"/>
      <c r="UPK51" s="192"/>
      <c r="UPL51" s="192"/>
      <c r="UPM51" s="192"/>
      <c r="UPN51" s="192"/>
      <c r="UPO51" s="192"/>
      <c r="UPP51" s="192"/>
      <c r="UPQ51" s="192"/>
      <c r="UPR51" s="192"/>
      <c r="UPS51" s="192"/>
      <c r="UPT51" s="192"/>
      <c r="UPU51" s="192"/>
      <c r="UPV51" s="192"/>
      <c r="UPW51" s="192"/>
      <c r="UPX51" s="192"/>
      <c r="UPY51" s="192"/>
      <c r="UPZ51" s="192"/>
      <c r="UQA51" s="192"/>
      <c r="UQB51" s="192"/>
      <c r="UQC51" s="192"/>
      <c r="UQD51" s="192"/>
      <c r="UQE51" s="192"/>
      <c r="UQF51" s="192"/>
      <c r="UQG51" s="192"/>
      <c r="UQH51" s="192"/>
      <c r="UQI51" s="192"/>
      <c r="UQJ51" s="192"/>
      <c r="UQK51" s="192"/>
      <c r="UQL51" s="192"/>
      <c r="UQM51" s="192"/>
      <c r="UQN51" s="192"/>
      <c r="UQO51" s="192"/>
      <c r="UQP51" s="192"/>
      <c r="UQQ51" s="192"/>
      <c r="UQR51" s="192"/>
      <c r="UQS51" s="192"/>
      <c r="UQT51" s="192"/>
      <c r="UQU51" s="192"/>
      <c r="UQV51" s="192"/>
      <c r="UQW51" s="192"/>
      <c r="UQX51" s="192"/>
      <c r="UQY51" s="192"/>
      <c r="UQZ51" s="192"/>
      <c r="URA51" s="192"/>
      <c r="URB51" s="192"/>
      <c r="URC51" s="192"/>
      <c r="URD51" s="192"/>
      <c r="URE51" s="192"/>
      <c r="URF51" s="192"/>
      <c r="URG51" s="192"/>
      <c r="URH51" s="192"/>
      <c r="URI51" s="192"/>
      <c r="URJ51" s="192"/>
      <c r="URK51" s="192"/>
      <c r="URL51" s="192"/>
      <c r="URM51" s="192"/>
      <c r="URN51" s="192"/>
      <c r="URO51" s="192"/>
      <c r="URP51" s="192"/>
      <c r="URQ51" s="192"/>
      <c r="URR51" s="192"/>
      <c r="URS51" s="192"/>
      <c r="URT51" s="192"/>
      <c r="URU51" s="192"/>
      <c r="URV51" s="192"/>
      <c r="URW51" s="192"/>
      <c r="URX51" s="192"/>
      <c r="URY51" s="192"/>
      <c r="URZ51" s="192"/>
      <c r="USA51" s="192"/>
      <c r="USB51" s="192"/>
      <c r="USC51" s="192"/>
      <c r="USD51" s="192"/>
      <c r="USE51" s="192"/>
      <c r="USF51" s="192"/>
      <c r="USG51" s="192"/>
      <c r="USH51" s="192"/>
      <c r="USI51" s="192"/>
      <c r="USJ51" s="192"/>
      <c r="USK51" s="192"/>
      <c r="USL51" s="192"/>
      <c r="USM51" s="192"/>
      <c r="USN51" s="192"/>
      <c r="USO51" s="192"/>
      <c r="USP51" s="192"/>
      <c r="USQ51" s="192"/>
      <c r="USR51" s="192"/>
      <c r="USS51" s="192"/>
      <c r="UST51" s="192"/>
      <c r="USU51" s="192"/>
      <c r="USV51" s="192"/>
      <c r="USW51" s="192"/>
      <c r="USX51" s="192"/>
      <c r="USY51" s="192"/>
      <c r="USZ51" s="192"/>
      <c r="UTA51" s="192"/>
      <c r="UTB51" s="192"/>
      <c r="UTC51" s="192"/>
      <c r="UTD51" s="192"/>
      <c r="UTE51" s="192"/>
      <c r="UTF51" s="192"/>
      <c r="UTG51" s="192"/>
      <c r="UTH51" s="192"/>
      <c r="UTI51" s="192"/>
      <c r="UTJ51" s="192"/>
      <c r="UTK51" s="192"/>
      <c r="UTL51" s="192"/>
      <c r="UTM51" s="192"/>
      <c r="UTN51" s="192"/>
      <c r="UTO51" s="192"/>
      <c r="UTP51" s="192"/>
      <c r="UTQ51" s="192"/>
      <c r="UTR51" s="192"/>
      <c r="UTS51" s="192"/>
      <c r="UTT51" s="192"/>
      <c r="UTU51" s="192"/>
      <c r="UTV51" s="192"/>
      <c r="UTW51" s="192"/>
      <c r="UTX51" s="192"/>
      <c r="UTY51" s="192"/>
      <c r="UTZ51" s="192"/>
      <c r="UUA51" s="192"/>
      <c r="UUB51" s="192"/>
      <c r="UUC51" s="192"/>
      <c r="UUD51" s="192"/>
      <c r="UUE51" s="192"/>
      <c r="UUF51" s="192"/>
      <c r="UUG51" s="192"/>
      <c r="UUH51" s="192"/>
      <c r="UUI51" s="192"/>
      <c r="UUJ51" s="192"/>
      <c r="UUK51" s="192"/>
      <c r="UUL51" s="192"/>
      <c r="UUM51" s="192"/>
      <c r="UUN51" s="192"/>
      <c r="UUO51" s="192"/>
      <c r="UUP51" s="192"/>
      <c r="UUQ51" s="192"/>
      <c r="UUR51" s="192"/>
      <c r="UUS51" s="192"/>
      <c r="UUT51" s="192"/>
      <c r="UUU51" s="192"/>
      <c r="UUV51" s="192"/>
      <c r="UUW51" s="192"/>
      <c r="UUX51" s="192"/>
      <c r="UUY51" s="192"/>
      <c r="UUZ51" s="192"/>
      <c r="UVA51" s="192"/>
      <c r="UVB51" s="192"/>
      <c r="UVC51" s="192"/>
      <c r="UVD51" s="192"/>
      <c r="UVE51" s="192"/>
      <c r="UVF51" s="192"/>
      <c r="UVG51" s="192"/>
      <c r="UVH51" s="192"/>
      <c r="UVI51" s="192"/>
      <c r="UVJ51" s="192"/>
      <c r="UVK51" s="192"/>
      <c r="UVL51" s="192"/>
      <c r="UVM51" s="192"/>
      <c r="UVN51" s="192"/>
      <c r="UVO51" s="192"/>
      <c r="UVP51" s="192"/>
      <c r="UVQ51" s="192"/>
      <c r="UVR51" s="192"/>
      <c r="UVS51" s="192"/>
      <c r="UVT51" s="192"/>
      <c r="UVU51" s="192"/>
      <c r="UVV51" s="192"/>
      <c r="UVW51" s="192"/>
      <c r="UVX51" s="192"/>
      <c r="UVY51" s="192"/>
      <c r="UVZ51" s="192"/>
      <c r="UWA51" s="192"/>
      <c r="UWB51" s="192"/>
      <c r="UWC51" s="192"/>
      <c r="UWD51" s="192"/>
      <c r="UWE51" s="192"/>
      <c r="UWF51" s="192"/>
      <c r="UWG51" s="192"/>
      <c r="UWH51" s="192"/>
      <c r="UWI51" s="192"/>
      <c r="UWJ51" s="192"/>
      <c r="UWK51" s="192"/>
      <c r="UWL51" s="192"/>
      <c r="UWM51" s="192"/>
      <c r="UWN51" s="192"/>
      <c r="UWO51" s="192"/>
      <c r="UWP51" s="192"/>
      <c r="UWQ51" s="192"/>
      <c r="UWR51" s="192"/>
      <c r="UWS51" s="192"/>
      <c r="UWT51" s="192"/>
      <c r="UWU51" s="192"/>
      <c r="UWV51" s="192"/>
      <c r="UWW51" s="192"/>
      <c r="UWX51" s="192"/>
      <c r="UWY51" s="192"/>
      <c r="UWZ51" s="192"/>
      <c r="UXA51" s="192"/>
      <c r="UXB51" s="192"/>
      <c r="UXC51" s="192"/>
      <c r="UXD51" s="192"/>
      <c r="UXE51" s="192"/>
      <c r="UXF51" s="192"/>
      <c r="UXG51" s="192"/>
      <c r="UXH51" s="192"/>
      <c r="UXI51" s="192"/>
      <c r="UXJ51" s="192"/>
      <c r="UXK51" s="192"/>
      <c r="UXL51" s="192"/>
      <c r="UXM51" s="192"/>
      <c r="UXN51" s="192"/>
      <c r="UXO51" s="192"/>
      <c r="UXP51" s="192"/>
      <c r="UXQ51" s="192"/>
      <c r="UXR51" s="192"/>
      <c r="UXS51" s="192"/>
      <c r="UXT51" s="192"/>
      <c r="UXU51" s="192"/>
      <c r="UXV51" s="192"/>
      <c r="UXW51" s="192"/>
      <c r="UXX51" s="192"/>
      <c r="UXY51" s="192"/>
      <c r="UXZ51" s="192"/>
      <c r="UYA51" s="192"/>
      <c r="UYB51" s="192"/>
      <c r="UYC51" s="192"/>
      <c r="UYD51" s="192"/>
      <c r="UYE51" s="192"/>
      <c r="UYF51" s="192"/>
      <c r="UYG51" s="192"/>
      <c r="UYH51" s="192"/>
      <c r="UYI51" s="192"/>
      <c r="UYJ51" s="192"/>
      <c r="UYK51" s="192"/>
      <c r="UYL51" s="192"/>
      <c r="UYM51" s="192"/>
      <c r="UYN51" s="192"/>
      <c r="UYO51" s="192"/>
      <c r="UYP51" s="192"/>
      <c r="UYQ51" s="192"/>
      <c r="UYR51" s="192"/>
      <c r="UYS51" s="192"/>
      <c r="UYT51" s="192"/>
      <c r="UYU51" s="192"/>
      <c r="UYV51" s="192"/>
      <c r="UYW51" s="192"/>
      <c r="UYX51" s="192"/>
      <c r="UYY51" s="192"/>
      <c r="UYZ51" s="192"/>
      <c r="UZA51" s="192"/>
      <c r="UZB51" s="192"/>
      <c r="UZC51" s="192"/>
      <c r="UZD51" s="192"/>
      <c r="UZE51" s="192"/>
      <c r="UZF51" s="192"/>
      <c r="UZG51" s="192"/>
      <c r="UZH51" s="192"/>
      <c r="UZI51" s="192"/>
      <c r="UZJ51" s="192"/>
      <c r="UZK51" s="192"/>
      <c r="UZL51" s="192"/>
      <c r="UZM51" s="192"/>
      <c r="UZN51" s="192"/>
      <c r="UZO51" s="192"/>
      <c r="UZP51" s="192"/>
      <c r="UZQ51" s="192"/>
      <c r="UZR51" s="192"/>
      <c r="UZS51" s="192"/>
      <c r="UZT51" s="192"/>
      <c r="UZU51" s="192"/>
      <c r="UZV51" s="192"/>
      <c r="UZW51" s="192"/>
      <c r="UZX51" s="192"/>
      <c r="UZY51" s="192"/>
      <c r="UZZ51" s="192"/>
      <c r="VAA51" s="192"/>
      <c r="VAB51" s="192"/>
      <c r="VAC51" s="192"/>
      <c r="VAD51" s="192"/>
      <c r="VAE51" s="192"/>
      <c r="VAF51" s="192"/>
      <c r="VAG51" s="192"/>
      <c r="VAH51" s="192"/>
      <c r="VAI51" s="192"/>
      <c r="VAJ51" s="192"/>
      <c r="VAK51" s="192"/>
      <c r="VAL51" s="192"/>
      <c r="VAM51" s="192"/>
      <c r="VAN51" s="192"/>
      <c r="VAO51" s="192"/>
      <c r="VAP51" s="192"/>
      <c r="VAQ51" s="192"/>
      <c r="VAR51" s="192"/>
      <c r="VAS51" s="192"/>
      <c r="VAT51" s="192"/>
      <c r="VAU51" s="192"/>
      <c r="VAV51" s="192"/>
      <c r="VAW51" s="192"/>
      <c r="VAX51" s="192"/>
      <c r="VAY51" s="192"/>
      <c r="VAZ51" s="192"/>
      <c r="VBA51" s="192"/>
      <c r="VBB51" s="192"/>
      <c r="VBC51" s="192"/>
      <c r="VBD51" s="192"/>
      <c r="VBE51" s="192"/>
      <c r="VBF51" s="192"/>
      <c r="VBG51" s="192"/>
      <c r="VBH51" s="192"/>
      <c r="VBI51" s="192"/>
      <c r="VBJ51" s="192"/>
      <c r="VBK51" s="192"/>
      <c r="VBL51" s="192"/>
      <c r="VBM51" s="192"/>
      <c r="VBN51" s="192"/>
      <c r="VBO51" s="192"/>
      <c r="VBP51" s="192"/>
      <c r="VBQ51" s="192"/>
      <c r="VBR51" s="192"/>
      <c r="VBS51" s="192"/>
      <c r="VBT51" s="192"/>
      <c r="VBU51" s="192"/>
      <c r="VBV51" s="192"/>
      <c r="VBW51" s="192"/>
      <c r="VBX51" s="192"/>
      <c r="VBY51" s="192"/>
      <c r="VBZ51" s="192"/>
      <c r="VCA51" s="192"/>
      <c r="VCB51" s="192"/>
      <c r="VCC51" s="192"/>
      <c r="VCD51" s="192"/>
      <c r="VCE51" s="192"/>
      <c r="VCF51" s="192"/>
      <c r="VCG51" s="192"/>
      <c r="VCH51" s="192"/>
      <c r="VCI51" s="192"/>
      <c r="VCJ51" s="192"/>
      <c r="VCK51" s="192"/>
      <c r="VCL51" s="192"/>
      <c r="VCM51" s="192"/>
      <c r="VCN51" s="192"/>
      <c r="VCO51" s="192"/>
      <c r="VCP51" s="192"/>
      <c r="VCQ51" s="192"/>
      <c r="VCR51" s="192"/>
      <c r="VCS51" s="192"/>
      <c r="VCT51" s="192"/>
      <c r="VCU51" s="192"/>
      <c r="VCV51" s="192"/>
      <c r="VCW51" s="192"/>
      <c r="VCX51" s="192"/>
      <c r="VCY51" s="192"/>
      <c r="VCZ51" s="192"/>
      <c r="VDA51" s="192"/>
      <c r="VDB51" s="192"/>
      <c r="VDC51" s="192"/>
      <c r="VDD51" s="192"/>
      <c r="VDE51" s="192"/>
      <c r="VDF51" s="192"/>
      <c r="VDG51" s="192"/>
      <c r="VDH51" s="192"/>
      <c r="VDI51" s="192"/>
      <c r="VDJ51" s="192"/>
      <c r="VDK51" s="192"/>
      <c r="VDL51" s="192"/>
      <c r="VDM51" s="192"/>
      <c r="VDN51" s="192"/>
      <c r="VDO51" s="192"/>
      <c r="VDP51" s="192"/>
      <c r="VDQ51" s="192"/>
      <c r="VDR51" s="192"/>
      <c r="VDS51" s="192"/>
      <c r="VDT51" s="192"/>
      <c r="VDU51" s="192"/>
      <c r="VDV51" s="192"/>
      <c r="VDW51" s="192"/>
      <c r="VDX51" s="192"/>
      <c r="VDY51" s="192"/>
      <c r="VDZ51" s="192"/>
      <c r="VEA51" s="192"/>
      <c r="VEB51" s="192"/>
      <c r="VEC51" s="192"/>
      <c r="VED51" s="192"/>
      <c r="VEE51" s="192"/>
      <c r="VEF51" s="192"/>
      <c r="VEG51" s="192"/>
      <c r="VEH51" s="192"/>
      <c r="VEI51" s="192"/>
      <c r="VEJ51" s="192"/>
      <c r="VEK51" s="192"/>
      <c r="VEL51" s="192"/>
      <c r="VEM51" s="192"/>
      <c r="VEN51" s="192"/>
      <c r="VEO51" s="192"/>
      <c r="VEP51" s="192"/>
      <c r="VEQ51" s="192"/>
      <c r="VER51" s="192"/>
      <c r="VES51" s="192"/>
      <c r="VET51" s="192"/>
      <c r="VEU51" s="192"/>
      <c r="VEV51" s="192"/>
      <c r="VEW51" s="192"/>
      <c r="VEX51" s="192"/>
      <c r="VEY51" s="192"/>
      <c r="VEZ51" s="192"/>
      <c r="VFA51" s="192"/>
      <c r="VFB51" s="192"/>
      <c r="VFC51" s="192"/>
      <c r="VFD51" s="192"/>
      <c r="VFE51" s="192"/>
      <c r="VFF51" s="192"/>
      <c r="VFG51" s="192"/>
      <c r="VFH51" s="192"/>
      <c r="VFI51" s="192"/>
      <c r="VFJ51" s="192"/>
      <c r="VFK51" s="192"/>
      <c r="VFL51" s="192"/>
      <c r="VFM51" s="192"/>
      <c r="VFN51" s="192"/>
      <c r="VFO51" s="192"/>
      <c r="VFP51" s="192"/>
      <c r="VFQ51" s="192"/>
      <c r="VFR51" s="192"/>
      <c r="VFS51" s="192"/>
      <c r="VFT51" s="192"/>
      <c r="VFU51" s="192"/>
      <c r="VFV51" s="192"/>
      <c r="VFW51" s="192"/>
      <c r="VFX51" s="192"/>
      <c r="VFY51" s="192"/>
      <c r="VFZ51" s="192"/>
      <c r="VGA51" s="192"/>
      <c r="VGB51" s="192"/>
      <c r="VGC51" s="192"/>
      <c r="VGD51" s="192"/>
      <c r="VGE51" s="192"/>
      <c r="VGF51" s="192"/>
      <c r="VGG51" s="192"/>
      <c r="VGH51" s="192"/>
      <c r="VGI51" s="192"/>
      <c r="VGJ51" s="192"/>
      <c r="VGK51" s="192"/>
      <c r="VGL51" s="192"/>
      <c r="VGM51" s="192"/>
      <c r="VGN51" s="192"/>
      <c r="VGO51" s="192"/>
      <c r="VGP51" s="192"/>
      <c r="VGQ51" s="192"/>
      <c r="VGR51" s="192"/>
      <c r="VGS51" s="192"/>
      <c r="VGT51" s="192"/>
      <c r="VGU51" s="192"/>
      <c r="VGV51" s="192"/>
      <c r="VGW51" s="192"/>
      <c r="VGX51" s="192"/>
      <c r="VGY51" s="192"/>
      <c r="VGZ51" s="192"/>
      <c r="VHA51" s="192"/>
      <c r="VHB51" s="192"/>
      <c r="VHC51" s="192"/>
      <c r="VHD51" s="192"/>
      <c r="VHE51" s="192"/>
      <c r="VHF51" s="192"/>
      <c r="VHG51" s="192"/>
      <c r="VHH51" s="192"/>
      <c r="VHI51" s="192"/>
      <c r="VHJ51" s="192"/>
      <c r="VHK51" s="192"/>
      <c r="VHL51" s="192"/>
      <c r="VHM51" s="192"/>
      <c r="VHN51" s="192"/>
      <c r="VHO51" s="192"/>
      <c r="VHP51" s="192"/>
      <c r="VHQ51" s="192"/>
      <c r="VHR51" s="192"/>
      <c r="VHS51" s="192"/>
      <c r="VHT51" s="192"/>
      <c r="VHU51" s="192"/>
      <c r="VHV51" s="192"/>
      <c r="VHW51" s="192"/>
      <c r="VHX51" s="192"/>
      <c r="VHY51" s="192"/>
      <c r="VHZ51" s="192"/>
      <c r="VIA51" s="192"/>
      <c r="VIB51" s="192"/>
      <c r="VIC51" s="192"/>
      <c r="VID51" s="192"/>
      <c r="VIE51" s="192"/>
      <c r="VIF51" s="192"/>
      <c r="VIG51" s="192"/>
      <c r="VIH51" s="192"/>
      <c r="VII51" s="192"/>
      <c r="VIJ51" s="192"/>
      <c r="VIK51" s="192"/>
      <c r="VIL51" s="192"/>
      <c r="VIM51" s="192"/>
      <c r="VIN51" s="192"/>
      <c r="VIO51" s="192"/>
      <c r="VIP51" s="192"/>
      <c r="VIQ51" s="192"/>
      <c r="VIR51" s="192"/>
      <c r="VIS51" s="192"/>
      <c r="VIT51" s="192"/>
      <c r="VIU51" s="192"/>
      <c r="VIV51" s="192"/>
      <c r="VIW51" s="192"/>
      <c r="VIX51" s="192"/>
      <c r="VIY51" s="192"/>
      <c r="VIZ51" s="192"/>
      <c r="VJA51" s="192"/>
      <c r="VJB51" s="192"/>
      <c r="VJC51" s="192"/>
      <c r="VJD51" s="192"/>
      <c r="VJE51" s="192"/>
      <c r="VJF51" s="192"/>
      <c r="VJG51" s="192"/>
      <c r="VJH51" s="192"/>
      <c r="VJI51" s="192"/>
      <c r="VJJ51" s="192"/>
      <c r="VJK51" s="192"/>
      <c r="VJL51" s="192"/>
      <c r="VJM51" s="192"/>
      <c r="VJN51" s="192"/>
      <c r="VJO51" s="192"/>
      <c r="VJP51" s="192"/>
      <c r="VJQ51" s="192"/>
      <c r="VJR51" s="192"/>
      <c r="VJS51" s="192"/>
      <c r="VJT51" s="192"/>
      <c r="VJU51" s="192"/>
      <c r="VJV51" s="192"/>
      <c r="VJW51" s="192"/>
      <c r="VJX51" s="192"/>
      <c r="VJY51" s="192"/>
      <c r="VJZ51" s="192"/>
      <c r="VKA51" s="192"/>
      <c r="VKB51" s="192"/>
      <c r="VKC51" s="192"/>
      <c r="VKD51" s="192"/>
      <c r="VKE51" s="192"/>
      <c r="VKF51" s="192"/>
      <c r="VKG51" s="192"/>
      <c r="VKH51" s="192"/>
      <c r="VKI51" s="192"/>
      <c r="VKJ51" s="192"/>
      <c r="VKK51" s="192"/>
      <c r="VKL51" s="192"/>
      <c r="VKM51" s="192"/>
      <c r="VKN51" s="192"/>
      <c r="VKO51" s="192"/>
      <c r="VKP51" s="192"/>
      <c r="VKQ51" s="192"/>
      <c r="VKR51" s="192"/>
      <c r="VKS51" s="192"/>
      <c r="VKT51" s="192"/>
      <c r="VKU51" s="192"/>
      <c r="VKV51" s="192"/>
      <c r="VKW51" s="192"/>
      <c r="VKX51" s="192"/>
      <c r="VKY51" s="192"/>
      <c r="VKZ51" s="192"/>
      <c r="VLA51" s="192"/>
      <c r="VLB51" s="192"/>
      <c r="VLC51" s="192"/>
      <c r="VLD51" s="192"/>
      <c r="VLE51" s="192"/>
      <c r="VLF51" s="192"/>
      <c r="VLG51" s="192"/>
      <c r="VLH51" s="192"/>
      <c r="VLI51" s="192"/>
      <c r="VLJ51" s="192"/>
      <c r="VLK51" s="192"/>
      <c r="VLL51" s="192"/>
      <c r="VLM51" s="192"/>
      <c r="VLN51" s="192"/>
      <c r="VLO51" s="192"/>
      <c r="VLP51" s="192"/>
      <c r="VLQ51" s="192"/>
      <c r="VLR51" s="192"/>
      <c r="VLS51" s="192"/>
      <c r="VLT51" s="192"/>
      <c r="VLU51" s="192"/>
      <c r="VLV51" s="192"/>
      <c r="VLW51" s="192"/>
      <c r="VLX51" s="192"/>
      <c r="VLY51" s="192"/>
      <c r="VLZ51" s="192"/>
      <c r="VMA51" s="192"/>
      <c r="VMB51" s="192"/>
      <c r="VMC51" s="192"/>
      <c r="VMD51" s="192"/>
      <c r="VME51" s="192"/>
      <c r="VMF51" s="192"/>
      <c r="VMG51" s="192"/>
      <c r="VMH51" s="192"/>
      <c r="VMI51" s="192"/>
      <c r="VMJ51" s="192"/>
      <c r="VMK51" s="192"/>
      <c r="VML51" s="192"/>
      <c r="VMM51" s="192"/>
      <c r="VMN51" s="192"/>
      <c r="VMO51" s="192"/>
      <c r="VMP51" s="192"/>
      <c r="VMQ51" s="192"/>
      <c r="VMR51" s="192"/>
      <c r="VMS51" s="192"/>
      <c r="VMT51" s="192"/>
      <c r="VMU51" s="192"/>
      <c r="VMV51" s="192"/>
      <c r="VMW51" s="192"/>
      <c r="VMX51" s="192"/>
      <c r="VMY51" s="192"/>
      <c r="VMZ51" s="192"/>
      <c r="VNA51" s="192"/>
      <c r="VNB51" s="192"/>
      <c r="VNC51" s="192"/>
      <c r="VND51" s="192"/>
      <c r="VNE51" s="192"/>
      <c r="VNF51" s="192"/>
      <c r="VNG51" s="192"/>
      <c r="VNH51" s="192"/>
      <c r="VNI51" s="192"/>
      <c r="VNJ51" s="192"/>
      <c r="VNK51" s="192"/>
      <c r="VNL51" s="192"/>
      <c r="VNM51" s="192"/>
      <c r="VNN51" s="192"/>
      <c r="VNO51" s="192"/>
      <c r="VNP51" s="192"/>
      <c r="VNQ51" s="192"/>
      <c r="VNR51" s="192"/>
      <c r="VNS51" s="192"/>
      <c r="VNT51" s="192"/>
      <c r="VNU51" s="192"/>
      <c r="VNV51" s="192"/>
      <c r="VNW51" s="192"/>
      <c r="VNX51" s="192"/>
      <c r="VNY51" s="192"/>
      <c r="VNZ51" s="192"/>
      <c r="VOA51" s="192"/>
      <c r="VOB51" s="192"/>
      <c r="VOC51" s="192"/>
      <c r="VOD51" s="192"/>
      <c r="VOE51" s="192"/>
      <c r="VOF51" s="192"/>
      <c r="VOG51" s="192"/>
      <c r="VOH51" s="192"/>
      <c r="VOI51" s="192"/>
      <c r="VOJ51" s="192"/>
      <c r="VOK51" s="192"/>
      <c r="VOL51" s="192"/>
      <c r="VOM51" s="192"/>
      <c r="VON51" s="192"/>
      <c r="VOO51" s="192"/>
      <c r="VOP51" s="192"/>
      <c r="VOQ51" s="192"/>
      <c r="VOR51" s="192"/>
      <c r="VOS51" s="192"/>
      <c r="VOT51" s="192"/>
      <c r="VOU51" s="192"/>
      <c r="VOV51" s="192"/>
      <c r="VOW51" s="192"/>
      <c r="VOX51" s="192"/>
      <c r="VOY51" s="192"/>
      <c r="VOZ51" s="192"/>
      <c r="VPA51" s="192"/>
      <c r="VPB51" s="192"/>
      <c r="VPC51" s="192"/>
      <c r="VPD51" s="192"/>
      <c r="VPE51" s="192"/>
      <c r="VPF51" s="192"/>
      <c r="VPG51" s="192"/>
      <c r="VPH51" s="192"/>
      <c r="VPI51" s="192"/>
      <c r="VPJ51" s="192"/>
      <c r="VPK51" s="192"/>
      <c r="VPL51" s="192"/>
      <c r="VPM51" s="192"/>
      <c r="VPN51" s="192"/>
      <c r="VPO51" s="192"/>
      <c r="VPP51" s="192"/>
      <c r="VPQ51" s="192"/>
      <c r="VPR51" s="192"/>
      <c r="VPS51" s="192"/>
      <c r="VPT51" s="192"/>
      <c r="VPU51" s="192"/>
      <c r="VPV51" s="192"/>
      <c r="VPW51" s="192"/>
      <c r="VPX51" s="192"/>
      <c r="VPY51" s="192"/>
      <c r="VPZ51" s="192"/>
      <c r="VQA51" s="192"/>
      <c r="VQB51" s="192"/>
      <c r="VQC51" s="192"/>
      <c r="VQD51" s="192"/>
      <c r="VQE51" s="192"/>
      <c r="VQF51" s="192"/>
      <c r="VQG51" s="192"/>
      <c r="VQH51" s="192"/>
      <c r="VQI51" s="192"/>
      <c r="VQJ51" s="192"/>
      <c r="VQK51" s="192"/>
      <c r="VQL51" s="192"/>
      <c r="VQM51" s="192"/>
      <c r="VQN51" s="192"/>
      <c r="VQO51" s="192"/>
      <c r="VQP51" s="192"/>
      <c r="VQQ51" s="192"/>
      <c r="VQR51" s="192"/>
      <c r="VQS51" s="192"/>
      <c r="VQT51" s="192"/>
      <c r="VQU51" s="192"/>
      <c r="VQV51" s="192"/>
      <c r="VQW51" s="192"/>
      <c r="VQX51" s="192"/>
      <c r="VQY51" s="192"/>
      <c r="VQZ51" s="192"/>
      <c r="VRA51" s="192"/>
      <c r="VRB51" s="192"/>
      <c r="VRC51" s="192"/>
      <c r="VRD51" s="192"/>
      <c r="VRE51" s="192"/>
      <c r="VRF51" s="192"/>
      <c r="VRG51" s="192"/>
      <c r="VRH51" s="192"/>
      <c r="VRI51" s="192"/>
      <c r="VRJ51" s="192"/>
      <c r="VRK51" s="192"/>
      <c r="VRL51" s="192"/>
      <c r="VRM51" s="192"/>
      <c r="VRN51" s="192"/>
      <c r="VRO51" s="192"/>
      <c r="VRP51" s="192"/>
      <c r="VRQ51" s="192"/>
      <c r="VRR51" s="192"/>
      <c r="VRS51" s="192"/>
      <c r="VRT51" s="192"/>
      <c r="VRU51" s="192"/>
      <c r="VRV51" s="192"/>
      <c r="VRW51" s="192"/>
      <c r="VRX51" s="192"/>
      <c r="VRY51" s="192"/>
      <c r="VRZ51" s="192"/>
      <c r="VSA51" s="192"/>
      <c r="VSB51" s="192"/>
      <c r="VSC51" s="192"/>
      <c r="VSD51" s="192"/>
      <c r="VSE51" s="192"/>
      <c r="VSF51" s="192"/>
      <c r="VSG51" s="192"/>
      <c r="VSH51" s="192"/>
      <c r="VSI51" s="192"/>
      <c r="VSJ51" s="192"/>
      <c r="VSK51" s="192"/>
      <c r="VSL51" s="192"/>
      <c r="VSM51" s="192"/>
      <c r="VSN51" s="192"/>
      <c r="VSO51" s="192"/>
      <c r="VSP51" s="192"/>
      <c r="VSQ51" s="192"/>
      <c r="VSR51" s="192"/>
      <c r="VSS51" s="192"/>
      <c r="VST51" s="192"/>
      <c r="VSU51" s="192"/>
      <c r="VSV51" s="192"/>
      <c r="VSW51" s="192"/>
      <c r="VSX51" s="192"/>
      <c r="VSY51" s="192"/>
      <c r="VSZ51" s="192"/>
      <c r="VTA51" s="192"/>
      <c r="VTB51" s="192"/>
      <c r="VTC51" s="192"/>
      <c r="VTD51" s="192"/>
      <c r="VTE51" s="192"/>
      <c r="VTF51" s="192"/>
      <c r="VTG51" s="192"/>
      <c r="VTH51" s="192"/>
      <c r="VTI51" s="192"/>
      <c r="VTJ51" s="192"/>
      <c r="VTK51" s="192"/>
      <c r="VTL51" s="192"/>
      <c r="VTM51" s="192"/>
      <c r="VTN51" s="192"/>
      <c r="VTO51" s="192"/>
      <c r="VTP51" s="192"/>
      <c r="VTQ51" s="192"/>
      <c r="VTR51" s="192"/>
      <c r="VTS51" s="192"/>
      <c r="VTT51" s="192"/>
      <c r="VTU51" s="192"/>
      <c r="VTV51" s="192"/>
      <c r="VTW51" s="192"/>
      <c r="VTX51" s="192"/>
      <c r="VTY51" s="192"/>
      <c r="VTZ51" s="192"/>
      <c r="VUA51" s="192"/>
      <c r="VUB51" s="192"/>
      <c r="VUC51" s="192"/>
      <c r="VUD51" s="192"/>
      <c r="VUE51" s="192"/>
      <c r="VUF51" s="192"/>
      <c r="VUG51" s="192"/>
      <c r="VUH51" s="192"/>
      <c r="VUI51" s="192"/>
      <c r="VUJ51" s="192"/>
      <c r="VUK51" s="192"/>
      <c r="VUL51" s="192"/>
      <c r="VUM51" s="192"/>
      <c r="VUN51" s="192"/>
      <c r="VUO51" s="192"/>
      <c r="VUP51" s="192"/>
      <c r="VUQ51" s="192"/>
      <c r="VUR51" s="192"/>
      <c r="VUS51" s="192"/>
      <c r="VUT51" s="192"/>
      <c r="VUU51" s="192"/>
      <c r="VUV51" s="192"/>
      <c r="VUW51" s="192"/>
      <c r="VUX51" s="192"/>
      <c r="VUY51" s="192"/>
      <c r="VUZ51" s="192"/>
      <c r="VVA51" s="192"/>
      <c r="VVB51" s="192"/>
      <c r="VVC51" s="192"/>
      <c r="VVD51" s="192"/>
      <c r="VVE51" s="192"/>
      <c r="VVF51" s="192"/>
      <c r="VVG51" s="192"/>
      <c r="VVH51" s="192"/>
      <c r="VVI51" s="192"/>
      <c r="VVJ51" s="192"/>
      <c r="VVK51" s="192"/>
      <c r="VVL51" s="192"/>
      <c r="VVM51" s="192"/>
      <c r="VVN51" s="192"/>
      <c r="VVO51" s="192"/>
      <c r="VVP51" s="192"/>
      <c r="VVQ51" s="192"/>
      <c r="VVR51" s="192"/>
      <c r="VVS51" s="192"/>
      <c r="VVT51" s="192"/>
      <c r="VVU51" s="192"/>
      <c r="VVV51" s="192"/>
      <c r="VVW51" s="192"/>
      <c r="VVX51" s="192"/>
      <c r="VVY51" s="192"/>
      <c r="VVZ51" s="192"/>
      <c r="VWA51" s="192"/>
      <c r="VWB51" s="192"/>
      <c r="VWC51" s="192"/>
      <c r="VWD51" s="192"/>
      <c r="VWE51" s="192"/>
      <c r="VWF51" s="192"/>
      <c r="VWG51" s="192"/>
      <c r="VWH51" s="192"/>
      <c r="VWI51" s="192"/>
      <c r="VWJ51" s="192"/>
      <c r="VWK51" s="192"/>
      <c r="VWL51" s="192"/>
      <c r="VWM51" s="192"/>
      <c r="VWN51" s="192"/>
      <c r="VWO51" s="192"/>
      <c r="VWP51" s="192"/>
      <c r="VWQ51" s="192"/>
      <c r="VWR51" s="192"/>
      <c r="VWS51" s="192"/>
      <c r="VWT51" s="192"/>
      <c r="VWU51" s="192"/>
      <c r="VWV51" s="192"/>
      <c r="VWW51" s="192"/>
      <c r="VWX51" s="192"/>
      <c r="VWY51" s="192"/>
      <c r="VWZ51" s="192"/>
      <c r="VXA51" s="192"/>
      <c r="VXB51" s="192"/>
      <c r="VXC51" s="192"/>
      <c r="VXD51" s="192"/>
      <c r="VXE51" s="192"/>
      <c r="VXF51" s="192"/>
      <c r="VXG51" s="192"/>
      <c r="VXH51" s="192"/>
      <c r="VXI51" s="192"/>
      <c r="VXJ51" s="192"/>
      <c r="VXK51" s="192"/>
      <c r="VXL51" s="192"/>
      <c r="VXM51" s="192"/>
      <c r="VXN51" s="192"/>
      <c r="VXO51" s="192"/>
      <c r="VXP51" s="192"/>
      <c r="VXQ51" s="192"/>
      <c r="VXR51" s="192"/>
      <c r="VXS51" s="192"/>
      <c r="VXT51" s="192"/>
      <c r="VXU51" s="192"/>
      <c r="VXV51" s="192"/>
      <c r="VXW51" s="192"/>
      <c r="VXX51" s="192"/>
      <c r="VXY51" s="192"/>
      <c r="VXZ51" s="192"/>
      <c r="VYA51" s="192"/>
      <c r="VYB51" s="192"/>
      <c r="VYC51" s="192"/>
      <c r="VYD51" s="192"/>
      <c r="VYE51" s="192"/>
      <c r="VYF51" s="192"/>
      <c r="VYG51" s="192"/>
      <c r="VYH51" s="192"/>
      <c r="VYI51" s="192"/>
      <c r="VYJ51" s="192"/>
      <c r="VYK51" s="192"/>
      <c r="VYL51" s="192"/>
      <c r="VYM51" s="192"/>
      <c r="VYN51" s="192"/>
      <c r="VYO51" s="192"/>
      <c r="VYP51" s="192"/>
      <c r="VYQ51" s="192"/>
      <c r="VYR51" s="192"/>
      <c r="VYS51" s="192"/>
      <c r="VYT51" s="192"/>
      <c r="VYU51" s="192"/>
      <c r="VYV51" s="192"/>
      <c r="VYW51" s="192"/>
      <c r="VYX51" s="192"/>
      <c r="VYY51" s="192"/>
      <c r="VYZ51" s="192"/>
      <c r="VZA51" s="192"/>
      <c r="VZB51" s="192"/>
      <c r="VZC51" s="192"/>
      <c r="VZD51" s="192"/>
      <c r="VZE51" s="192"/>
      <c r="VZF51" s="192"/>
      <c r="VZG51" s="192"/>
      <c r="VZH51" s="192"/>
      <c r="VZI51" s="192"/>
      <c r="VZJ51" s="192"/>
      <c r="VZK51" s="192"/>
      <c r="VZL51" s="192"/>
      <c r="VZM51" s="192"/>
      <c r="VZN51" s="192"/>
      <c r="VZO51" s="192"/>
      <c r="VZP51" s="192"/>
      <c r="VZQ51" s="192"/>
      <c r="VZR51" s="192"/>
      <c r="VZS51" s="192"/>
      <c r="VZT51" s="192"/>
      <c r="VZU51" s="192"/>
      <c r="VZV51" s="192"/>
      <c r="VZW51" s="192"/>
      <c r="VZX51" s="192"/>
      <c r="VZY51" s="192"/>
      <c r="VZZ51" s="192"/>
      <c r="WAA51" s="192"/>
      <c r="WAB51" s="192"/>
      <c r="WAC51" s="192"/>
      <c r="WAD51" s="192"/>
      <c r="WAE51" s="192"/>
      <c r="WAF51" s="192"/>
      <c r="WAG51" s="192"/>
      <c r="WAH51" s="192"/>
      <c r="WAI51" s="192"/>
      <c r="WAJ51" s="192"/>
      <c r="WAK51" s="192"/>
      <c r="WAL51" s="192"/>
      <c r="WAM51" s="192"/>
      <c r="WAN51" s="192"/>
      <c r="WAO51" s="192"/>
      <c r="WAP51" s="192"/>
      <c r="WAQ51" s="192"/>
      <c r="WAR51" s="192"/>
      <c r="WAS51" s="192"/>
      <c r="WAT51" s="192"/>
      <c r="WAU51" s="192"/>
      <c r="WAV51" s="192"/>
      <c r="WAW51" s="192"/>
      <c r="WAX51" s="192"/>
      <c r="WAY51" s="192"/>
      <c r="WAZ51" s="192"/>
      <c r="WBA51" s="192"/>
      <c r="WBB51" s="192"/>
      <c r="WBC51" s="192"/>
      <c r="WBD51" s="192"/>
      <c r="WBE51" s="192"/>
      <c r="WBF51" s="192"/>
      <c r="WBG51" s="192"/>
      <c r="WBH51" s="192"/>
      <c r="WBI51" s="192"/>
      <c r="WBJ51" s="192"/>
      <c r="WBK51" s="192"/>
      <c r="WBL51" s="192"/>
      <c r="WBM51" s="192"/>
      <c r="WBN51" s="192"/>
      <c r="WBO51" s="192"/>
      <c r="WBP51" s="192"/>
      <c r="WBQ51" s="192"/>
      <c r="WBR51" s="192"/>
      <c r="WBS51" s="192"/>
      <c r="WBT51" s="192"/>
      <c r="WBU51" s="192"/>
      <c r="WBV51" s="192"/>
      <c r="WBW51" s="192"/>
      <c r="WBX51" s="192"/>
      <c r="WBY51" s="192"/>
      <c r="WBZ51" s="192"/>
      <c r="WCA51" s="192"/>
      <c r="WCB51" s="192"/>
      <c r="WCC51" s="192"/>
      <c r="WCD51" s="192"/>
      <c r="WCE51" s="192"/>
      <c r="WCF51" s="192"/>
      <c r="WCG51" s="192"/>
      <c r="WCH51" s="192"/>
      <c r="WCI51" s="192"/>
      <c r="WCJ51" s="192"/>
      <c r="WCK51" s="192"/>
      <c r="WCL51" s="192"/>
      <c r="WCM51" s="192"/>
      <c r="WCN51" s="192"/>
      <c r="WCO51" s="192"/>
      <c r="WCP51" s="192"/>
      <c r="WCQ51" s="192"/>
      <c r="WCR51" s="192"/>
      <c r="WCS51" s="192"/>
      <c r="WCT51" s="192"/>
      <c r="WCU51" s="192"/>
      <c r="WCV51" s="192"/>
      <c r="WCW51" s="192"/>
      <c r="WCX51" s="192"/>
      <c r="WCY51" s="192"/>
      <c r="WCZ51" s="192"/>
      <c r="WDA51" s="192"/>
      <c r="WDB51" s="192"/>
      <c r="WDC51" s="192"/>
      <c r="WDD51" s="192"/>
      <c r="WDE51" s="192"/>
      <c r="WDF51" s="192"/>
      <c r="WDG51" s="192"/>
      <c r="WDH51" s="192"/>
      <c r="WDI51" s="192"/>
      <c r="WDJ51" s="192"/>
      <c r="WDK51" s="192"/>
      <c r="WDL51" s="192"/>
      <c r="WDM51" s="192"/>
      <c r="WDN51" s="192"/>
      <c r="WDO51" s="192"/>
      <c r="WDP51" s="192"/>
      <c r="WDQ51" s="192"/>
      <c r="WDR51" s="192"/>
      <c r="WDS51" s="192"/>
      <c r="WDT51" s="192"/>
      <c r="WDU51" s="192"/>
      <c r="WDV51" s="192"/>
      <c r="WDW51" s="192"/>
      <c r="WDX51" s="192"/>
      <c r="WDY51" s="192"/>
      <c r="WDZ51" s="192"/>
      <c r="WEA51" s="192"/>
      <c r="WEB51" s="192"/>
      <c r="WEC51" s="192"/>
      <c r="WED51" s="192"/>
      <c r="WEE51" s="192"/>
      <c r="WEF51" s="192"/>
      <c r="WEG51" s="192"/>
      <c r="WEH51" s="192"/>
      <c r="WEI51" s="192"/>
      <c r="WEJ51" s="192"/>
      <c r="WEK51" s="192"/>
      <c r="WEL51" s="192"/>
      <c r="WEM51" s="192"/>
      <c r="WEN51" s="192"/>
      <c r="WEO51" s="192"/>
      <c r="WEP51" s="192"/>
      <c r="WEQ51" s="192"/>
      <c r="WER51" s="192"/>
      <c r="WES51" s="192"/>
      <c r="WET51" s="192"/>
      <c r="WEU51" s="192"/>
      <c r="WEV51" s="192"/>
      <c r="WEW51" s="192"/>
      <c r="WEX51" s="192"/>
      <c r="WEY51" s="192"/>
      <c r="WEZ51" s="192"/>
      <c r="WFA51" s="192"/>
      <c r="WFB51" s="192"/>
      <c r="WFC51" s="192"/>
      <c r="WFD51" s="192"/>
      <c r="WFE51" s="192"/>
      <c r="WFF51" s="192"/>
      <c r="WFG51" s="192"/>
      <c r="WFH51" s="192"/>
      <c r="WFI51" s="192"/>
      <c r="WFJ51" s="192"/>
      <c r="WFK51" s="192"/>
      <c r="WFL51" s="192"/>
      <c r="WFM51" s="192"/>
      <c r="WFN51" s="192"/>
      <c r="WFO51" s="192"/>
      <c r="WFP51" s="192"/>
      <c r="WFQ51" s="192"/>
      <c r="WFR51" s="192"/>
      <c r="WFS51" s="192"/>
      <c r="WFT51" s="192"/>
      <c r="WFU51" s="192"/>
      <c r="WFV51" s="192"/>
      <c r="WFW51" s="192"/>
      <c r="WFX51" s="192"/>
      <c r="WFY51" s="192"/>
      <c r="WFZ51" s="192"/>
      <c r="WGA51" s="192"/>
      <c r="WGB51" s="192"/>
      <c r="WGC51" s="192"/>
      <c r="WGD51" s="192"/>
      <c r="WGE51" s="192"/>
      <c r="WGF51" s="192"/>
      <c r="WGG51" s="192"/>
      <c r="WGH51" s="192"/>
      <c r="WGI51" s="192"/>
      <c r="WGJ51" s="192"/>
      <c r="WGK51" s="192"/>
      <c r="WGL51" s="192"/>
      <c r="WGM51" s="192"/>
      <c r="WGN51" s="192"/>
      <c r="WGO51" s="192"/>
      <c r="WGP51" s="192"/>
      <c r="WGQ51" s="192"/>
      <c r="WGR51" s="192"/>
      <c r="WGS51" s="192"/>
      <c r="WGT51" s="192"/>
      <c r="WGU51" s="192"/>
      <c r="WGV51" s="192"/>
      <c r="WGW51" s="192"/>
      <c r="WGX51" s="192"/>
      <c r="WGY51" s="192"/>
      <c r="WGZ51" s="192"/>
      <c r="WHA51" s="192"/>
      <c r="WHB51" s="192"/>
      <c r="WHC51" s="192"/>
      <c r="WHD51" s="192"/>
      <c r="WHE51" s="192"/>
      <c r="WHF51" s="192"/>
      <c r="WHG51" s="192"/>
      <c r="WHH51" s="192"/>
      <c r="WHI51" s="192"/>
      <c r="WHJ51" s="192"/>
      <c r="WHK51" s="192"/>
      <c r="WHL51" s="192"/>
      <c r="WHM51" s="192"/>
      <c r="WHN51" s="192"/>
      <c r="WHO51" s="192"/>
      <c r="WHP51" s="192"/>
      <c r="WHQ51" s="192"/>
      <c r="WHR51" s="192"/>
      <c r="WHS51" s="192"/>
      <c r="WHT51" s="192"/>
      <c r="WHU51" s="192"/>
      <c r="WHV51" s="192"/>
      <c r="WHW51" s="192"/>
      <c r="WHX51" s="192"/>
      <c r="WHY51" s="192"/>
      <c r="WHZ51" s="192"/>
      <c r="WIA51" s="192"/>
      <c r="WIB51" s="192"/>
      <c r="WIC51" s="192"/>
      <c r="WID51" s="192"/>
      <c r="WIE51" s="192"/>
      <c r="WIF51" s="192"/>
      <c r="WIG51" s="192"/>
      <c r="WIH51" s="192"/>
      <c r="WII51" s="192"/>
      <c r="WIJ51" s="192"/>
      <c r="WIK51" s="192"/>
      <c r="WIL51" s="192"/>
      <c r="WIM51" s="192"/>
      <c r="WIN51" s="192"/>
      <c r="WIO51" s="192"/>
      <c r="WIP51" s="192"/>
      <c r="WIQ51" s="192"/>
      <c r="WIR51" s="192"/>
      <c r="WIS51" s="192"/>
      <c r="WIT51" s="192"/>
      <c r="WIU51" s="192"/>
      <c r="WIV51" s="192"/>
      <c r="WIW51" s="192"/>
      <c r="WIX51" s="192"/>
      <c r="WIY51" s="192"/>
      <c r="WIZ51" s="192"/>
      <c r="WJA51" s="192"/>
      <c r="WJB51" s="192"/>
      <c r="WJC51" s="192"/>
      <c r="WJD51" s="192"/>
      <c r="WJE51" s="192"/>
      <c r="WJF51" s="192"/>
      <c r="WJG51" s="192"/>
      <c r="WJH51" s="192"/>
      <c r="WJI51" s="192"/>
      <c r="WJJ51" s="192"/>
      <c r="WJK51" s="192"/>
      <c r="WJL51" s="192"/>
      <c r="WJM51" s="192"/>
      <c r="WJN51" s="192"/>
      <c r="WJO51" s="192"/>
      <c r="WJP51" s="192"/>
      <c r="WJQ51" s="192"/>
      <c r="WJR51" s="192"/>
      <c r="WJS51" s="192"/>
      <c r="WJT51" s="192"/>
      <c r="WJU51" s="192"/>
      <c r="WJV51" s="192"/>
      <c r="WJW51" s="192"/>
      <c r="WJX51" s="192"/>
      <c r="WJY51" s="192"/>
      <c r="WJZ51" s="192"/>
      <c r="WKA51" s="192"/>
      <c r="WKB51" s="192"/>
      <c r="WKC51" s="192"/>
      <c r="WKD51" s="192"/>
      <c r="WKE51" s="192"/>
      <c r="WKF51" s="192"/>
      <c r="WKG51" s="192"/>
      <c r="WKH51" s="192"/>
      <c r="WKI51" s="192"/>
      <c r="WKJ51" s="192"/>
      <c r="WKK51" s="192"/>
      <c r="WKL51" s="192"/>
      <c r="WKM51" s="192"/>
      <c r="WKN51" s="192"/>
      <c r="WKO51" s="192"/>
      <c r="WKP51" s="192"/>
      <c r="WKQ51" s="192"/>
      <c r="WKR51" s="192"/>
      <c r="WKS51" s="192"/>
      <c r="WKT51" s="192"/>
      <c r="WKU51" s="192"/>
      <c r="WKV51" s="192"/>
      <c r="WKW51" s="192"/>
      <c r="WKX51" s="192"/>
      <c r="WKY51" s="192"/>
      <c r="WKZ51" s="192"/>
      <c r="WLA51" s="192"/>
      <c r="WLB51" s="192"/>
      <c r="WLC51" s="192"/>
      <c r="WLD51" s="192"/>
      <c r="WLE51" s="192"/>
      <c r="WLF51" s="192"/>
      <c r="WLG51" s="192"/>
      <c r="WLH51" s="192"/>
      <c r="WLI51" s="192"/>
      <c r="WLJ51" s="192"/>
      <c r="WLK51" s="192"/>
      <c r="WLL51" s="192"/>
      <c r="WLM51" s="192"/>
      <c r="WLN51" s="192"/>
      <c r="WLO51" s="192"/>
      <c r="WLP51" s="192"/>
      <c r="WLQ51" s="192"/>
      <c r="WLR51" s="192"/>
      <c r="WLS51" s="192"/>
      <c r="WLT51" s="192"/>
      <c r="WLU51" s="192"/>
      <c r="WLV51" s="192"/>
      <c r="WLW51" s="192"/>
      <c r="WLX51" s="192"/>
      <c r="WLY51" s="192"/>
      <c r="WLZ51" s="192"/>
      <c r="WMA51" s="192"/>
      <c r="WMB51" s="192"/>
      <c r="WMC51" s="192"/>
      <c r="WMD51" s="192"/>
      <c r="WME51" s="192"/>
      <c r="WMF51" s="192"/>
      <c r="WMG51" s="192"/>
      <c r="WMH51" s="192"/>
      <c r="WMI51" s="192"/>
      <c r="WMJ51" s="192"/>
      <c r="WMK51" s="192"/>
      <c r="WML51" s="192"/>
      <c r="WMM51" s="192"/>
      <c r="WMN51" s="192"/>
      <c r="WMO51" s="192"/>
      <c r="WMP51" s="192"/>
      <c r="WMQ51" s="192"/>
      <c r="WMR51" s="192"/>
      <c r="WMS51" s="192"/>
      <c r="WMT51" s="192"/>
      <c r="WMU51" s="192"/>
      <c r="WMV51" s="192"/>
      <c r="WMW51" s="192"/>
      <c r="WMX51" s="192"/>
      <c r="WMY51" s="192"/>
      <c r="WMZ51" s="192"/>
      <c r="WNA51" s="192"/>
      <c r="WNB51" s="192"/>
      <c r="WNC51" s="192"/>
      <c r="WND51" s="192"/>
      <c r="WNE51" s="192"/>
      <c r="WNF51" s="192"/>
      <c r="WNG51" s="192"/>
      <c r="WNH51" s="192"/>
      <c r="WNI51" s="192"/>
      <c r="WNJ51" s="192"/>
      <c r="WNK51" s="192"/>
      <c r="WNL51" s="192"/>
      <c r="WNM51" s="192"/>
      <c r="WNN51" s="192"/>
      <c r="WNO51" s="192"/>
      <c r="WNP51" s="192"/>
      <c r="WNQ51" s="192"/>
      <c r="WNR51" s="192"/>
      <c r="WNS51" s="192"/>
      <c r="WNT51" s="192"/>
      <c r="WNU51" s="192"/>
      <c r="WNV51" s="192"/>
      <c r="WNW51" s="192"/>
      <c r="WNX51" s="192"/>
      <c r="WNY51" s="192"/>
      <c r="WNZ51" s="192"/>
      <c r="WOA51" s="192"/>
      <c r="WOB51" s="192"/>
      <c r="WOC51" s="192"/>
      <c r="WOD51" s="192"/>
      <c r="WOE51" s="192"/>
      <c r="WOF51" s="192"/>
      <c r="WOG51" s="192"/>
      <c r="WOH51" s="192"/>
      <c r="WOI51" s="192"/>
      <c r="WOJ51" s="192"/>
      <c r="WOK51" s="192"/>
      <c r="WOL51" s="192"/>
      <c r="WOM51" s="192"/>
      <c r="WON51" s="192"/>
      <c r="WOO51" s="192"/>
      <c r="WOP51" s="192"/>
      <c r="WOQ51" s="192"/>
      <c r="WOR51" s="192"/>
      <c r="WOS51" s="192"/>
      <c r="WOT51" s="192"/>
      <c r="WOU51" s="192"/>
      <c r="WOV51" s="192"/>
      <c r="WOW51" s="192"/>
      <c r="WOX51" s="192"/>
      <c r="WOY51" s="192"/>
      <c r="WOZ51" s="192"/>
      <c r="WPA51" s="192"/>
      <c r="WPB51" s="192"/>
      <c r="WPC51" s="192"/>
      <c r="WPD51" s="192"/>
      <c r="WPE51" s="192"/>
      <c r="WPF51" s="192"/>
      <c r="WPG51" s="192"/>
      <c r="WPH51" s="192"/>
      <c r="WPI51" s="192"/>
      <c r="WPJ51" s="192"/>
      <c r="WPK51" s="192"/>
      <c r="WPL51" s="192"/>
      <c r="WPM51" s="192"/>
      <c r="WPN51" s="192"/>
      <c r="WPO51" s="192"/>
      <c r="WPP51" s="192"/>
      <c r="WPQ51" s="192"/>
      <c r="WPR51" s="192"/>
      <c r="WPS51" s="192"/>
      <c r="WPT51" s="192"/>
      <c r="WPU51" s="192"/>
      <c r="WPV51" s="192"/>
      <c r="WPW51" s="192"/>
      <c r="WPX51" s="192"/>
      <c r="WPY51" s="192"/>
      <c r="WPZ51" s="192"/>
      <c r="WQA51" s="192"/>
      <c r="WQB51" s="192"/>
      <c r="WQC51" s="192"/>
      <c r="WQD51" s="192"/>
      <c r="WQE51" s="192"/>
      <c r="WQF51" s="192"/>
      <c r="WQG51" s="192"/>
      <c r="WQH51" s="192"/>
      <c r="WQI51" s="192"/>
      <c r="WQJ51" s="192"/>
      <c r="WQK51" s="192"/>
      <c r="WQL51" s="192"/>
      <c r="WQM51" s="192"/>
      <c r="WQN51" s="192"/>
      <c r="WQO51" s="192"/>
      <c r="WQP51" s="192"/>
      <c r="WQQ51" s="192"/>
      <c r="WQR51" s="192"/>
      <c r="WQS51" s="192"/>
      <c r="WQT51" s="192"/>
      <c r="WQU51" s="192"/>
      <c r="WQV51" s="192"/>
      <c r="WQW51" s="192"/>
      <c r="WQX51" s="192"/>
      <c r="WQY51" s="192"/>
      <c r="WQZ51" s="192"/>
      <c r="WRA51" s="192"/>
      <c r="WRB51" s="192"/>
      <c r="WRC51" s="192"/>
      <c r="WRD51" s="192"/>
      <c r="WRE51" s="192"/>
      <c r="WRF51" s="192"/>
      <c r="WRG51" s="192"/>
      <c r="WRH51" s="192"/>
      <c r="WRI51" s="192"/>
      <c r="WRJ51" s="192"/>
      <c r="WRK51" s="192"/>
      <c r="WRL51" s="192"/>
      <c r="WRM51" s="192"/>
      <c r="WRN51" s="192"/>
      <c r="WRO51" s="192"/>
      <c r="WRP51" s="192"/>
      <c r="WRQ51" s="192"/>
      <c r="WRR51" s="192"/>
      <c r="WRS51" s="192"/>
      <c r="WRT51" s="192"/>
      <c r="WRU51" s="192"/>
      <c r="WRV51" s="192"/>
      <c r="WRW51" s="192"/>
      <c r="WRX51" s="192"/>
      <c r="WRY51" s="192"/>
      <c r="WRZ51" s="192"/>
      <c r="WSA51" s="192"/>
      <c r="WSB51" s="192"/>
      <c r="WSC51" s="192"/>
      <c r="WSD51" s="192"/>
      <c r="WSE51" s="192"/>
      <c r="WSF51" s="192"/>
      <c r="WSG51" s="192"/>
      <c r="WSH51" s="192"/>
      <c r="WSI51" s="192"/>
      <c r="WSJ51" s="192"/>
      <c r="WSK51" s="192"/>
      <c r="WSL51" s="192"/>
      <c r="WSM51" s="192"/>
      <c r="WSN51" s="192"/>
      <c r="WSO51" s="192"/>
      <c r="WSP51" s="192"/>
      <c r="WSQ51" s="192"/>
      <c r="WSR51" s="192"/>
      <c r="WSS51" s="192"/>
      <c r="WST51" s="192"/>
      <c r="WSU51" s="192"/>
      <c r="WSV51" s="192"/>
      <c r="WSW51" s="192"/>
      <c r="WSX51" s="192"/>
      <c r="WSY51" s="192"/>
      <c r="WSZ51" s="192"/>
      <c r="WTA51" s="192"/>
      <c r="WTB51" s="192"/>
      <c r="WTC51" s="192"/>
      <c r="WTD51" s="192"/>
      <c r="WTE51" s="192"/>
      <c r="WTF51" s="192"/>
      <c r="WTG51" s="192"/>
      <c r="WTH51" s="192"/>
      <c r="WTI51" s="192"/>
      <c r="WTJ51" s="192"/>
      <c r="WTK51" s="192"/>
      <c r="WTL51" s="192"/>
      <c r="WTM51" s="192"/>
      <c r="WTN51" s="192"/>
      <c r="WTO51" s="192"/>
      <c r="WTP51" s="192"/>
      <c r="WTQ51" s="192"/>
      <c r="WTR51" s="192"/>
      <c r="WTS51" s="192"/>
      <c r="WTT51" s="192"/>
      <c r="WTU51" s="192"/>
      <c r="WTV51" s="192"/>
      <c r="WTW51" s="192"/>
      <c r="WTX51" s="192"/>
      <c r="WTY51" s="192"/>
      <c r="WTZ51" s="192"/>
      <c r="WUA51" s="192"/>
      <c r="WUB51" s="192"/>
      <c r="WUC51" s="192"/>
      <c r="WUD51" s="192"/>
      <c r="WUE51" s="192"/>
      <c r="WUF51" s="192"/>
      <c r="WUG51" s="192"/>
      <c r="WUH51" s="192"/>
      <c r="WUI51" s="192"/>
      <c r="WUJ51" s="192"/>
      <c r="WUK51" s="192"/>
      <c r="WUL51" s="192"/>
      <c r="WUM51" s="192"/>
      <c r="WUN51" s="192"/>
      <c r="WUO51" s="192"/>
      <c r="WUP51" s="192"/>
      <c r="WUQ51" s="192"/>
      <c r="WUR51" s="192"/>
      <c r="WUS51" s="192"/>
      <c r="WUT51" s="192"/>
      <c r="WUU51" s="192"/>
      <c r="WUV51" s="192"/>
      <c r="WUW51" s="192"/>
      <c r="WUX51" s="192"/>
      <c r="WUY51" s="192"/>
      <c r="WUZ51" s="192"/>
      <c r="WVA51" s="192"/>
      <c r="WVB51" s="192"/>
      <c r="WVC51" s="192"/>
      <c r="WVD51" s="192"/>
      <c r="WVE51" s="192"/>
      <c r="WVF51" s="192"/>
      <c r="WVG51" s="192"/>
      <c r="WVH51" s="192"/>
      <c r="WVI51" s="192"/>
      <c r="WVJ51" s="192"/>
      <c r="WVK51" s="192"/>
      <c r="WVL51" s="192"/>
      <c r="WVM51" s="192"/>
      <c r="WVN51" s="192"/>
      <c r="WVO51" s="192"/>
      <c r="WVP51" s="192"/>
      <c r="WVQ51" s="192"/>
      <c r="WVR51" s="192"/>
      <c r="WVS51" s="192"/>
      <c r="WVT51" s="192"/>
      <c r="WVU51" s="192"/>
      <c r="WVV51" s="192"/>
      <c r="WVW51" s="192"/>
      <c r="WVX51" s="192"/>
      <c r="WVY51" s="192"/>
      <c r="WVZ51" s="192"/>
      <c r="WWA51" s="192"/>
      <c r="WWB51" s="192"/>
      <c r="WWC51" s="192"/>
      <c r="WWD51" s="192"/>
      <c r="WWE51" s="192"/>
      <c r="WWF51" s="192"/>
      <c r="WWG51" s="192"/>
      <c r="WWH51" s="192"/>
      <c r="WWI51" s="192"/>
      <c r="WWJ51" s="192"/>
      <c r="WWK51" s="192"/>
      <c r="WWL51" s="192"/>
      <c r="WWM51" s="192"/>
      <c r="WWN51" s="192"/>
      <c r="WWO51" s="192"/>
      <c r="WWP51" s="192"/>
      <c r="WWQ51" s="192"/>
      <c r="WWR51" s="192"/>
      <c r="WWS51" s="192"/>
      <c r="WWT51" s="192"/>
      <c r="WWU51" s="192"/>
      <c r="WWV51" s="192"/>
      <c r="WWW51" s="192"/>
      <c r="WWX51" s="192"/>
      <c r="WWY51" s="192"/>
      <c r="WWZ51" s="192"/>
      <c r="WXA51" s="192"/>
      <c r="WXB51" s="192"/>
      <c r="WXC51" s="192"/>
      <c r="WXD51" s="192"/>
      <c r="WXE51" s="192"/>
      <c r="WXF51" s="192"/>
      <c r="WXG51" s="192"/>
      <c r="WXH51" s="192"/>
      <c r="WXI51" s="192"/>
      <c r="WXJ51" s="192"/>
      <c r="WXK51" s="192"/>
      <c r="WXL51" s="192"/>
      <c r="WXM51" s="192"/>
      <c r="WXN51" s="192"/>
      <c r="WXO51" s="192"/>
      <c r="WXP51" s="192"/>
      <c r="WXQ51" s="192"/>
      <c r="WXR51" s="192"/>
      <c r="WXS51" s="192"/>
      <c r="WXT51" s="192"/>
      <c r="WXU51" s="192"/>
      <c r="WXV51" s="192"/>
      <c r="WXW51" s="192"/>
      <c r="WXX51" s="192"/>
      <c r="WXY51" s="192"/>
      <c r="WXZ51" s="192"/>
      <c r="WYA51" s="192"/>
      <c r="WYB51" s="192"/>
      <c r="WYC51" s="192"/>
      <c r="WYD51" s="192"/>
      <c r="WYE51" s="192"/>
      <c r="WYF51" s="192"/>
      <c r="WYG51" s="192"/>
      <c r="WYH51" s="192"/>
      <c r="WYI51" s="192"/>
      <c r="WYJ51" s="192"/>
      <c r="WYK51" s="192"/>
      <c r="WYL51" s="192"/>
      <c r="WYM51" s="192"/>
      <c r="WYN51" s="192"/>
      <c r="WYO51" s="192"/>
      <c r="WYP51" s="192"/>
      <c r="WYQ51" s="192"/>
      <c r="WYR51" s="192"/>
      <c r="WYS51" s="192"/>
      <c r="WYT51" s="192"/>
      <c r="WYU51" s="192"/>
      <c r="WYV51" s="192"/>
      <c r="WYW51" s="192"/>
      <c r="WYX51" s="192"/>
      <c r="WYY51" s="192"/>
      <c r="WYZ51" s="192"/>
      <c r="WZA51" s="192"/>
      <c r="WZB51" s="192"/>
      <c r="WZC51" s="192"/>
      <c r="WZD51" s="192"/>
      <c r="WZE51" s="192"/>
      <c r="WZF51" s="192"/>
      <c r="WZG51" s="192"/>
      <c r="WZH51" s="192"/>
      <c r="WZI51" s="192"/>
      <c r="WZJ51" s="192"/>
      <c r="WZK51" s="192"/>
      <c r="WZL51" s="192"/>
      <c r="WZM51" s="192"/>
      <c r="WZN51" s="192"/>
      <c r="WZO51" s="192"/>
      <c r="WZP51" s="192"/>
      <c r="WZQ51" s="192"/>
      <c r="WZR51" s="192"/>
      <c r="WZS51" s="192"/>
      <c r="WZT51" s="192"/>
      <c r="WZU51" s="192"/>
      <c r="WZV51" s="192"/>
      <c r="WZW51" s="192"/>
      <c r="WZX51" s="192"/>
      <c r="WZY51" s="192"/>
      <c r="WZZ51" s="192"/>
      <c r="XAA51" s="192"/>
      <c r="XAB51" s="192"/>
      <c r="XAC51" s="192"/>
      <c r="XAD51" s="192"/>
      <c r="XAE51" s="192"/>
      <c r="XAF51" s="192"/>
      <c r="XAG51" s="192"/>
      <c r="XAH51" s="192"/>
      <c r="XAI51" s="192"/>
      <c r="XAJ51" s="192"/>
      <c r="XAK51" s="192"/>
      <c r="XAL51" s="192"/>
      <c r="XAM51" s="192"/>
      <c r="XAN51" s="192"/>
      <c r="XAO51" s="192"/>
      <c r="XAP51" s="192"/>
      <c r="XAQ51" s="192"/>
      <c r="XAR51" s="192"/>
      <c r="XAS51" s="192"/>
      <c r="XAT51" s="192"/>
      <c r="XAU51" s="192"/>
      <c r="XAV51" s="192"/>
      <c r="XAW51" s="192"/>
      <c r="XAX51" s="192"/>
      <c r="XAY51" s="192"/>
      <c r="XAZ51" s="192"/>
      <c r="XBA51" s="192"/>
      <c r="XBB51" s="192"/>
      <c r="XBC51" s="192"/>
      <c r="XBD51" s="192"/>
      <c r="XBE51" s="192"/>
      <c r="XBF51" s="192"/>
      <c r="XBG51" s="192"/>
      <c r="XBH51" s="192"/>
      <c r="XBI51" s="192"/>
      <c r="XBJ51" s="192"/>
      <c r="XBK51" s="192"/>
      <c r="XBL51" s="192"/>
      <c r="XBM51" s="192"/>
      <c r="XBN51" s="192"/>
      <c r="XBO51" s="192"/>
      <c r="XBP51" s="192"/>
      <c r="XBQ51" s="192"/>
      <c r="XBR51" s="192"/>
      <c r="XBS51" s="192"/>
      <c r="XBT51" s="192"/>
      <c r="XBU51" s="192"/>
      <c r="XBV51" s="192"/>
      <c r="XBW51" s="192"/>
      <c r="XBX51" s="192"/>
      <c r="XBY51" s="192"/>
      <c r="XBZ51" s="192"/>
      <c r="XCA51" s="192"/>
      <c r="XCB51" s="192"/>
      <c r="XCC51" s="192"/>
      <c r="XCD51" s="192"/>
      <c r="XCE51" s="192"/>
      <c r="XCF51" s="192"/>
      <c r="XCG51" s="192"/>
      <c r="XCH51" s="192"/>
      <c r="XCI51" s="192"/>
      <c r="XCJ51" s="192"/>
      <c r="XCK51" s="192"/>
      <c r="XCL51" s="192"/>
      <c r="XCM51" s="192"/>
      <c r="XCN51" s="192"/>
      <c r="XCO51" s="192"/>
      <c r="XCP51" s="192"/>
      <c r="XCQ51" s="192"/>
      <c r="XCR51" s="192"/>
      <c r="XCS51" s="192"/>
      <c r="XCT51" s="192"/>
      <c r="XCU51" s="192"/>
      <c r="XCV51" s="192"/>
      <c r="XCW51" s="192"/>
      <c r="XCX51" s="192"/>
      <c r="XCY51" s="192"/>
      <c r="XCZ51" s="192"/>
      <c r="XDA51" s="192"/>
      <c r="XDB51" s="192"/>
      <c r="XDC51" s="192"/>
      <c r="XDD51" s="192"/>
      <c r="XDE51" s="192"/>
      <c r="XDF51" s="192"/>
      <c r="XDG51" s="192"/>
      <c r="XDH51" s="192"/>
      <c r="XDI51" s="192"/>
      <c r="XDJ51" s="192"/>
      <c r="XDK51" s="192"/>
      <c r="XDL51" s="192"/>
      <c r="XDM51" s="192"/>
      <c r="XDN51" s="192"/>
      <c r="XDO51" s="192"/>
      <c r="XDP51" s="192"/>
      <c r="XDQ51" s="192"/>
      <c r="XDR51" s="192"/>
      <c r="XDS51" s="192"/>
      <c r="XDT51" s="192"/>
      <c r="XDU51" s="192"/>
      <c r="XDV51" s="192"/>
      <c r="XDW51" s="192"/>
      <c r="XDX51" s="192"/>
      <c r="XDY51" s="192"/>
      <c r="XDZ51" s="192"/>
      <c r="XEA51" s="192"/>
      <c r="XEB51" s="192"/>
      <c r="XEC51" s="192"/>
      <c r="XED51" s="192"/>
      <c r="XEE51" s="192"/>
      <c r="XEF51" s="192"/>
      <c r="XEG51" s="192"/>
      <c r="XEH51" s="192"/>
    </row>
    <row r="52" spans="1:16362" hidden="1" x14ac:dyDescent="0.25">
      <c r="A52" s="116">
        <v>116603</v>
      </c>
      <c r="B52" s="116">
        <v>2</v>
      </c>
      <c r="C52" s="116">
        <v>1213103200</v>
      </c>
      <c r="D52" s="116" t="s">
        <v>16172</v>
      </c>
      <c r="E52" s="339">
        <v>74655</v>
      </c>
      <c r="F52" s="194">
        <v>5</v>
      </c>
      <c r="G52" s="194">
        <v>5</v>
      </c>
      <c r="H52" s="194" t="s">
        <v>10119</v>
      </c>
      <c r="I52" s="194">
        <f t="shared" si="0"/>
        <v>0</v>
      </c>
      <c r="J52" s="116" t="s">
        <v>10120</v>
      </c>
      <c r="K52" s="116" t="s">
        <v>10217</v>
      </c>
      <c r="L52" s="197"/>
      <c r="M52" s="116" t="s">
        <v>10431</v>
      </c>
      <c r="N52" s="197">
        <v>45385</v>
      </c>
      <c r="O52" s="388">
        <f t="shared" si="1"/>
        <v>14931</v>
      </c>
      <c r="P52" s="339">
        <f t="shared" si="2"/>
        <v>0</v>
      </c>
    </row>
    <row r="53" spans="1:16362" hidden="1" x14ac:dyDescent="0.25">
      <c r="A53" s="116">
        <v>116657</v>
      </c>
      <c r="B53" s="116">
        <v>2</v>
      </c>
      <c r="C53" s="116">
        <v>1523104430</v>
      </c>
      <c r="D53" s="116" t="s">
        <v>10391</v>
      </c>
      <c r="E53" s="339">
        <v>4160</v>
      </c>
      <c r="F53" s="194">
        <v>1</v>
      </c>
      <c r="G53" s="194">
        <v>1</v>
      </c>
      <c r="H53" s="194" t="s">
        <v>10119</v>
      </c>
      <c r="I53" s="194">
        <f t="shared" si="0"/>
        <v>0</v>
      </c>
      <c r="J53" s="116" t="s">
        <v>10120</v>
      </c>
      <c r="K53" s="116" t="s">
        <v>10373</v>
      </c>
      <c r="L53" s="197"/>
      <c r="M53" s="116" t="s">
        <v>10438</v>
      </c>
      <c r="N53" s="197">
        <v>45370</v>
      </c>
      <c r="O53" s="388">
        <f t="shared" si="1"/>
        <v>4160</v>
      </c>
      <c r="P53" s="339">
        <f t="shared" si="2"/>
        <v>0</v>
      </c>
    </row>
    <row r="54" spans="1:16362" hidden="1" x14ac:dyDescent="0.25">
      <c r="A54" s="116">
        <v>116673</v>
      </c>
      <c r="B54" s="116">
        <v>1</v>
      </c>
      <c r="C54" s="116">
        <v>1011100140</v>
      </c>
      <c r="D54" s="116" t="s">
        <v>17454</v>
      </c>
      <c r="E54" s="339">
        <v>58140</v>
      </c>
      <c r="F54" s="194">
        <v>6</v>
      </c>
      <c r="G54" s="194">
        <f>5+1</f>
        <v>6</v>
      </c>
      <c r="H54" s="194" t="s">
        <v>10119</v>
      </c>
      <c r="I54" s="194">
        <f t="shared" si="0"/>
        <v>0</v>
      </c>
      <c r="J54" s="116" t="s">
        <v>10389</v>
      </c>
      <c r="K54" s="116" t="s">
        <v>10390</v>
      </c>
      <c r="L54" s="197"/>
      <c r="M54" s="116" t="s">
        <v>10461</v>
      </c>
      <c r="N54" s="197">
        <v>45370</v>
      </c>
      <c r="O54" s="388">
        <f t="shared" si="1"/>
        <v>9690</v>
      </c>
      <c r="P54" s="339">
        <f t="shared" si="2"/>
        <v>0</v>
      </c>
    </row>
    <row r="55" spans="1:16362" hidden="1" x14ac:dyDescent="0.25">
      <c r="A55" s="116">
        <v>116673</v>
      </c>
      <c r="B55" s="116">
        <v>3</v>
      </c>
      <c r="C55" s="116">
        <v>1022102240</v>
      </c>
      <c r="D55" s="116" t="s">
        <v>10388</v>
      </c>
      <c r="E55" s="339">
        <v>55900</v>
      </c>
      <c r="F55" s="194">
        <v>2</v>
      </c>
      <c r="G55" s="194">
        <v>2</v>
      </c>
      <c r="H55" s="194" t="s">
        <v>10119</v>
      </c>
      <c r="I55" s="194">
        <f t="shared" si="0"/>
        <v>0</v>
      </c>
      <c r="J55" s="116" t="s">
        <v>10389</v>
      </c>
      <c r="K55" s="116" t="s">
        <v>10390</v>
      </c>
      <c r="L55" s="197"/>
      <c r="M55" s="116" t="s">
        <v>10461</v>
      </c>
      <c r="N55" s="197">
        <v>45370</v>
      </c>
      <c r="O55" s="388">
        <f t="shared" si="1"/>
        <v>27950</v>
      </c>
      <c r="P55" s="339">
        <f t="shared" si="2"/>
        <v>0</v>
      </c>
    </row>
    <row r="56" spans="1:16362" s="192" customFormat="1" hidden="1" x14ac:dyDescent="0.25">
      <c r="A56" s="116">
        <v>116676</v>
      </c>
      <c r="B56" s="116">
        <v>1</v>
      </c>
      <c r="C56" s="116">
        <v>1327100060</v>
      </c>
      <c r="D56" s="116" t="s">
        <v>10386</v>
      </c>
      <c r="E56" s="339">
        <v>471612</v>
      </c>
      <c r="F56" s="194">
        <v>2</v>
      </c>
      <c r="G56" s="194">
        <v>2</v>
      </c>
      <c r="H56" s="194" t="s">
        <v>10119</v>
      </c>
      <c r="I56" s="194">
        <f t="shared" si="0"/>
        <v>0</v>
      </c>
      <c r="J56" s="116" t="s">
        <v>10120</v>
      </c>
      <c r="K56" s="116" t="s">
        <v>10387</v>
      </c>
      <c r="L56" s="197">
        <v>45344</v>
      </c>
      <c r="M56" s="116" t="s">
        <v>17455</v>
      </c>
      <c r="N56" s="197">
        <v>45595</v>
      </c>
      <c r="O56" s="388">
        <f t="shared" si="1"/>
        <v>235806</v>
      </c>
      <c r="P56" s="339">
        <f t="shared" si="2"/>
        <v>0</v>
      </c>
    </row>
    <row r="57" spans="1:16362" hidden="1" x14ac:dyDescent="0.25">
      <c r="A57" s="116">
        <v>116677</v>
      </c>
      <c r="B57" s="116">
        <v>2</v>
      </c>
      <c r="C57" s="116">
        <v>1015100880</v>
      </c>
      <c r="D57" s="116" t="s">
        <v>10384</v>
      </c>
      <c r="E57" s="339">
        <v>18796.5</v>
      </c>
      <c r="F57" s="194">
        <v>3</v>
      </c>
      <c r="G57" s="194">
        <v>3</v>
      </c>
      <c r="H57" s="194" t="s">
        <v>10119</v>
      </c>
      <c r="I57" s="194">
        <f t="shared" si="0"/>
        <v>0</v>
      </c>
      <c r="J57" s="116" t="s">
        <v>10120</v>
      </c>
      <c r="K57" s="116" t="s">
        <v>10380</v>
      </c>
      <c r="L57" s="197"/>
      <c r="M57" s="116" t="s">
        <v>10429</v>
      </c>
      <c r="N57" s="197">
        <v>45373</v>
      </c>
      <c r="O57" s="388">
        <f t="shared" si="1"/>
        <v>6265.5</v>
      </c>
      <c r="P57" s="339">
        <f t="shared" si="2"/>
        <v>0</v>
      </c>
    </row>
    <row r="58" spans="1:16362" hidden="1" x14ac:dyDescent="0.25">
      <c r="A58" s="116">
        <v>116677</v>
      </c>
      <c r="B58" s="116">
        <v>1</v>
      </c>
      <c r="C58" s="116">
        <v>1321100480</v>
      </c>
      <c r="D58" s="116" t="s">
        <v>10385</v>
      </c>
      <c r="E58" s="339">
        <v>220000</v>
      </c>
      <c r="F58" s="194">
        <v>2</v>
      </c>
      <c r="G58" s="194">
        <v>2</v>
      </c>
      <c r="H58" s="194" t="s">
        <v>10119</v>
      </c>
      <c r="I58" s="194">
        <f t="shared" si="0"/>
        <v>0</v>
      </c>
      <c r="J58" s="116" t="s">
        <v>10120</v>
      </c>
      <c r="K58" s="116" t="s">
        <v>10380</v>
      </c>
      <c r="L58" s="197"/>
      <c r="M58" s="116" t="s">
        <v>10435</v>
      </c>
      <c r="N58" s="197">
        <v>45370</v>
      </c>
      <c r="O58" s="388">
        <f t="shared" si="1"/>
        <v>110000</v>
      </c>
      <c r="P58" s="339">
        <f t="shared" si="2"/>
        <v>0</v>
      </c>
    </row>
    <row r="59" spans="1:16362" hidden="1" x14ac:dyDescent="0.25">
      <c r="A59" s="116">
        <v>116720</v>
      </c>
      <c r="B59" s="116">
        <v>1</v>
      </c>
      <c r="C59" s="116">
        <v>1213103380</v>
      </c>
      <c r="D59" s="116" t="s">
        <v>16173</v>
      </c>
      <c r="E59" s="339">
        <v>75166.649999999994</v>
      </c>
      <c r="F59" s="194">
        <v>5</v>
      </c>
      <c r="G59" s="194">
        <v>5</v>
      </c>
      <c r="H59" s="194" t="s">
        <v>10119</v>
      </c>
      <c r="I59" s="194">
        <f t="shared" si="0"/>
        <v>0</v>
      </c>
      <c r="J59" s="116" t="s">
        <v>10120</v>
      </c>
      <c r="K59" s="116" t="s">
        <v>10217</v>
      </c>
      <c r="L59" s="197"/>
      <c r="M59" s="116" t="s">
        <v>10431</v>
      </c>
      <c r="N59" s="197">
        <v>45394</v>
      </c>
      <c r="O59" s="388">
        <f t="shared" si="1"/>
        <v>15033.329999999998</v>
      </c>
      <c r="P59" s="339">
        <f t="shared" si="2"/>
        <v>0</v>
      </c>
    </row>
    <row r="60" spans="1:16362" hidden="1" x14ac:dyDescent="0.25">
      <c r="A60" s="116">
        <v>116834</v>
      </c>
      <c r="B60" s="116">
        <v>8</v>
      </c>
      <c r="C60" s="116">
        <v>1010102080</v>
      </c>
      <c r="D60" s="116" t="s">
        <v>16158</v>
      </c>
      <c r="E60" s="339">
        <v>22053.599999999999</v>
      </c>
      <c r="F60" s="194">
        <v>10</v>
      </c>
      <c r="G60" s="194">
        <v>10</v>
      </c>
      <c r="H60" s="194" t="s">
        <v>10119</v>
      </c>
      <c r="I60" s="194">
        <f t="shared" si="0"/>
        <v>0</v>
      </c>
      <c r="J60" s="116" t="s">
        <v>10120</v>
      </c>
      <c r="K60" s="116" t="s">
        <v>10370</v>
      </c>
      <c r="L60" s="197"/>
      <c r="M60" s="116" t="s">
        <v>10428</v>
      </c>
      <c r="N60" s="197">
        <v>45358</v>
      </c>
      <c r="O60" s="388">
        <f t="shared" si="1"/>
        <v>2205.3599999999997</v>
      </c>
      <c r="P60" s="339">
        <f t="shared" si="2"/>
        <v>0</v>
      </c>
    </row>
    <row r="61" spans="1:16362" s="192" customFormat="1" hidden="1" x14ac:dyDescent="0.25">
      <c r="A61" s="116">
        <v>116841</v>
      </c>
      <c r="B61" s="116">
        <v>1</v>
      </c>
      <c r="C61" s="116">
        <v>1310103090</v>
      </c>
      <c r="D61" s="116" t="s">
        <v>10393</v>
      </c>
      <c r="E61" s="339">
        <v>21830.7</v>
      </c>
      <c r="F61" s="194">
        <v>15</v>
      </c>
      <c r="G61" s="194">
        <v>15</v>
      </c>
      <c r="H61" s="194" t="s">
        <v>10119</v>
      </c>
      <c r="I61" s="194">
        <f t="shared" si="0"/>
        <v>0</v>
      </c>
      <c r="J61" s="116" t="s">
        <v>10120</v>
      </c>
      <c r="K61" s="116" t="s">
        <v>10387</v>
      </c>
      <c r="L61" s="197"/>
      <c r="M61" s="116" t="s">
        <v>10460</v>
      </c>
      <c r="N61" s="197">
        <v>45378</v>
      </c>
      <c r="O61" s="388">
        <f t="shared" si="1"/>
        <v>1455.38</v>
      </c>
      <c r="P61" s="339">
        <f t="shared" si="2"/>
        <v>0</v>
      </c>
    </row>
    <row r="62" spans="1:16362" hidden="1" x14ac:dyDescent="0.25">
      <c r="A62" s="116">
        <v>116841</v>
      </c>
      <c r="B62" s="116">
        <v>3</v>
      </c>
      <c r="C62" s="116">
        <v>1310103120</v>
      </c>
      <c r="D62" s="116" t="s">
        <v>10392</v>
      </c>
      <c r="E62" s="339">
        <v>24517.75</v>
      </c>
      <c r="F62" s="194">
        <v>25</v>
      </c>
      <c r="G62" s="194">
        <v>25</v>
      </c>
      <c r="H62" s="194" t="s">
        <v>10119</v>
      </c>
      <c r="I62" s="194">
        <f t="shared" si="0"/>
        <v>0</v>
      </c>
      <c r="J62" s="116" t="s">
        <v>10120</v>
      </c>
      <c r="K62" s="116" t="s">
        <v>10387</v>
      </c>
      <c r="L62" s="197"/>
      <c r="M62" s="116" t="s">
        <v>10460</v>
      </c>
      <c r="N62" s="197">
        <v>45378</v>
      </c>
      <c r="O62" s="388">
        <f t="shared" si="1"/>
        <v>980.71</v>
      </c>
      <c r="P62" s="339">
        <f t="shared" si="2"/>
        <v>0</v>
      </c>
    </row>
    <row r="63" spans="1:16362" hidden="1" x14ac:dyDescent="0.25">
      <c r="A63" s="116">
        <v>116841</v>
      </c>
      <c r="B63" s="116">
        <v>4</v>
      </c>
      <c r="C63" s="116">
        <v>1310103120</v>
      </c>
      <c r="D63" s="116" t="s">
        <v>10392</v>
      </c>
      <c r="E63" s="339">
        <v>24517.75</v>
      </c>
      <c r="F63" s="194">
        <v>25</v>
      </c>
      <c r="G63" s="194">
        <v>25</v>
      </c>
      <c r="H63" s="194" t="s">
        <v>10119</v>
      </c>
      <c r="I63" s="194">
        <f t="shared" si="0"/>
        <v>0</v>
      </c>
      <c r="J63" s="116" t="s">
        <v>10120</v>
      </c>
      <c r="K63" s="116" t="s">
        <v>10387</v>
      </c>
      <c r="L63" s="197"/>
      <c r="M63" s="116" t="s">
        <v>10460</v>
      </c>
      <c r="N63" s="197">
        <v>45378</v>
      </c>
      <c r="O63" s="388">
        <f t="shared" si="1"/>
        <v>980.71</v>
      </c>
      <c r="P63" s="339">
        <f t="shared" si="2"/>
        <v>0</v>
      </c>
    </row>
    <row r="64" spans="1:16362" hidden="1" x14ac:dyDescent="0.25">
      <c r="A64" s="116">
        <v>117322</v>
      </c>
      <c r="B64" s="116">
        <v>1</v>
      </c>
      <c r="C64" s="116">
        <v>1011100040</v>
      </c>
      <c r="D64" s="116" t="s">
        <v>10481</v>
      </c>
      <c r="E64" s="339">
        <v>29017.200000000001</v>
      </c>
      <c r="F64" s="194">
        <v>20</v>
      </c>
      <c r="G64" s="194">
        <v>20</v>
      </c>
      <c r="H64" s="194" t="s">
        <v>10119</v>
      </c>
      <c r="I64" s="194">
        <f t="shared" si="0"/>
        <v>0</v>
      </c>
      <c r="J64" s="116" t="s">
        <v>10126</v>
      </c>
      <c r="K64" s="116" t="s">
        <v>8451</v>
      </c>
      <c r="L64" s="197"/>
      <c r="M64" s="116" t="s">
        <v>8409</v>
      </c>
      <c r="N64" s="197">
        <v>45377</v>
      </c>
      <c r="O64" s="388">
        <f t="shared" si="1"/>
        <v>1450.8600000000001</v>
      </c>
      <c r="P64" s="339">
        <f t="shared" si="2"/>
        <v>0</v>
      </c>
    </row>
    <row r="65" spans="1:16362" hidden="1" x14ac:dyDescent="0.25">
      <c r="A65" s="116">
        <v>117322</v>
      </c>
      <c r="B65" s="116">
        <v>9</v>
      </c>
      <c r="C65" s="116">
        <v>1011100110</v>
      </c>
      <c r="D65" s="116" t="s">
        <v>10354</v>
      </c>
      <c r="E65" s="339">
        <v>17400</v>
      </c>
      <c r="F65" s="194">
        <v>5</v>
      </c>
      <c r="G65" s="194">
        <v>5</v>
      </c>
      <c r="H65" s="194" t="s">
        <v>10119</v>
      </c>
      <c r="I65" s="194">
        <f t="shared" si="0"/>
        <v>0</v>
      </c>
      <c r="J65" s="116" t="s">
        <v>10126</v>
      </c>
      <c r="K65" s="116" t="s">
        <v>8451</v>
      </c>
      <c r="L65" s="197"/>
      <c r="M65" s="116" t="s">
        <v>9112</v>
      </c>
      <c r="N65" s="197">
        <v>45378</v>
      </c>
      <c r="O65" s="388">
        <f t="shared" si="1"/>
        <v>3480</v>
      </c>
      <c r="P65" s="339">
        <f t="shared" si="2"/>
        <v>0</v>
      </c>
    </row>
    <row r="66" spans="1:16362" hidden="1" x14ac:dyDescent="0.25">
      <c r="A66" s="116">
        <v>117322</v>
      </c>
      <c r="B66" s="116">
        <v>4</v>
      </c>
      <c r="C66" s="116">
        <v>1026100080</v>
      </c>
      <c r="D66" s="116" t="s">
        <v>17456</v>
      </c>
      <c r="E66" s="339">
        <v>135890</v>
      </c>
      <c r="F66" s="194">
        <v>2</v>
      </c>
      <c r="G66" s="194">
        <v>2</v>
      </c>
      <c r="H66" s="194" t="s">
        <v>10119</v>
      </c>
      <c r="I66" s="194">
        <f t="shared" ref="I66:I129" si="3">+F66-G66</f>
        <v>0</v>
      </c>
      <c r="J66" s="116" t="s">
        <v>10126</v>
      </c>
      <c r="K66" s="116" t="s">
        <v>8451</v>
      </c>
      <c r="L66" s="197"/>
      <c r="M66" s="116" t="s">
        <v>9112</v>
      </c>
      <c r="N66" s="197">
        <v>45378</v>
      </c>
      <c r="O66" s="388">
        <f t="shared" ref="O66:O129" si="4">+E66/F66</f>
        <v>67945</v>
      </c>
      <c r="P66" s="339">
        <f t="shared" ref="P66:P129" si="5">+O66*I66</f>
        <v>0</v>
      </c>
    </row>
    <row r="67" spans="1:16362" hidden="1" x14ac:dyDescent="0.25">
      <c r="A67" s="116">
        <v>117323</v>
      </c>
      <c r="B67" s="116">
        <v>5</v>
      </c>
      <c r="C67" s="116">
        <v>1011100110</v>
      </c>
      <c r="D67" s="116" t="s">
        <v>10354</v>
      </c>
      <c r="E67" s="339">
        <v>17400</v>
      </c>
      <c r="F67" s="194">
        <v>5</v>
      </c>
      <c r="G67" s="194">
        <v>5</v>
      </c>
      <c r="H67" s="194" t="s">
        <v>10119</v>
      </c>
      <c r="I67" s="194">
        <f t="shared" si="3"/>
        <v>0</v>
      </c>
      <c r="J67" s="116" t="s">
        <v>10126</v>
      </c>
      <c r="K67" s="116" t="s">
        <v>8716</v>
      </c>
      <c r="L67" s="197"/>
      <c r="M67" s="116" t="s">
        <v>9112</v>
      </c>
      <c r="N67" s="197">
        <v>45378</v>
      </c>
      <c r="O67" s="388">
        <f t="shared" si="4"/>
        <v>3480</v>
      </c>
      <c r="P67" s="339">
        <f t="shared" si="5"/>
        <v>0</v>
      </c>
    </row>
    <row r="68" spans="1:16362" hidden="1" x14ac:dyDescent="0.25">
      <c r="A68" s="116">
        <v>117326</v>
      </c>
      <c r="B68" s="116">
        <v>13</v>
      </c>
      <c r="C68" s="116">
        <v>1011100040</v>
      </c>
      <c r="D68" s="116" t="s">
        <v>10481</v>
      </c>
      <c r="E68" s="339">
        <v>29017.200000000001</v>
      </c>
      <c r="F68" s="194">
        <v>20</v>
      </c>
      <c r="G68" s="194">
        <v>20</v>
      </c>
      <c r="H68" s="194" t="s">
        <v>10119</v>
      </c>
      <c r="I68" s="194">
        <f t="shared" si="3"/>
        <v>0</v>
      </c>
      <c r="J68" s="116" t="s">
        <v>10126</v>
      </c>
      <c r="K68" s="116" t="s">
        <v>10482</v>
      </c>
      <c r="L68" s="197"/>
      <c r="M68" s="116" t="s">
        <v>8409</v>
      </c>
      <c r="N68" s="197">
        <v>45377</v>
      </c>
      <c r="O68" s="388">
        <f t="shared" si="4"/>
        <v>1450.8600000000001</v>
      </c>
      <c r="P68" s="339">
        <f t="shared" si="5"/>
        <v>0</v>
      </c>
    </row>
    <row r="69" spans="1:16362" hidden="1" x14ac:dyDescent="0.25">
      <c r="A69" s="116">
        <v>117326</v>
      </c>
      <c r="B69" s="116">
        <v>2</v>
      </c>
      <c r="C69" s="116">
        <v>1513100320</v>
      </c>
      <c r="D69" s="116" t="s">
        <v>16197</v>
      </c>
      <c r="E69" s="339">
        <v>575154.6</v>
      </c>
      <c r="F69" s="194">
        <v>60</v>
      </c>
      <c r="G69" s="194">
        <v>60</v>
      </c>
      <c r="H69" s="194" t="s">
        <v>10119</v>
      </c>
      <c r="I69" s="194">
        <f t="shared" si="3"/>
        <v>0</v>
      </c>
      <c r="J69" s="116" t="s">
        <v>10126</v>
      </c>
      <c r="K69" s="116" t="s">
        <v>10482</v>
      </c>
      <c r="L69" s="197"/>
      <c r="M69" s="116" t="s">
        <v>8409</v>
      </c>
      <c r="N69" s="197">
        <v>45372</v>
      </c>
      <c r="O69" s="388">
        <f t="shared" si="4"/>
        <v>9585.91</v>
      </c>
      <c r="P69" s="339">
        <f t="shared" si="5"/>
        <v>0</v>
      </c>
    </row>
    <row r="70" spans="1:16362" hidden="1" x14ac:dyDescent="0.25">
      <c r="A70" s="116">
        <v>117328</v>
      </c>
      <c r="B70" s="116">
        <v>1</v>
      </c>
      <c r="C70" s="116">
        <v>1513100320</v>
      </c>
      <c r="D70" s="116" t="s">
        <v>16197</v>
      </c>
      <c r="E70" s="339">
        <v>575154.6</v>
      </c>
      <c r="F70" s="194">
        <v>60</v>
      </c>
      <c r="G70" s="194">
        <v>60</v>
      </c>
      <c r="H70" s="194" t="s">
        <v>10119</v>
      </c>
      <c r="I70" s="194">
        <f t="shared" si="3"/>
        <v>0</v>
      </c>
      <c r="J70" s="116" t="s">
        <v>10126</v>
      </c>
      <c r="K70" s="116" t="s">
        <v>10483</v>
      </c>
      <c r="L70" s="197"/>
      <c r="M70" s="116" t="s">
        <v>8409</v>
      </c>
      <c r="N70" s="197">
        <v>45372</v>
      </c>
      <c r="O70" s="388">
        <f t="shared" si="4"/>
        <v>9585.91</v>
      </c>
      <c r="P70" s="339">
        <f t="shared" si="5"/>
        <v>0</v>
      </c>
    </row>
    <row r="71" spans="1:16362" hidden="1" x14ac:dyDescent="0.25">
      <c r="A71" s="116">
        <v>117338</v>
      </c>
      <c r="B71" s="116">
        <v>9</v>
      </c>
      <c r="C71" s="116">
        <v>1011100040</v>
      </c>
      <c r="D71" s="116" t="s">
        <v>10481</v>
      </c>
      <c r="E71" s="339">
        <v>5803.44</v>
      </c>
      <c r="F71" s="194">
        <v>4</v>
      </c>
      <c r="G71" s="194">
        <v>4</v>
      </c>
      <c r="H71" s="194" t="s">
        <v>10119</v>
      </c>
      <c r="I71" s="194">
        <f t="shared" si="3"/>
        <v>0</v>
      </c>
      <c r="J71" s="116" t="s">
        <v>10120</v>
      </c>
      <c r="K71" s="116" t="s">
        <v>10485</v>
      </c>
      <c r="L71" s="197"/>
      <c r="M71" s="116" t="s">
        <v>8409</v>
      </c>
      <c r="N71" s="197">
        <v>45377</v>
      </c>
      <c r="O71" s="388">
        <f t="shared" si="4"/>
        <v>1450.86</v>
      </c>
      <c r="P71" s="339">
        <f t="shared" si="5"/>
        <v>0</v>
      </c>
    </row>
    <row r="72" spans="1:16362" hidden="1" x14ac:dyDescent="0.25">
      <c r="A72" s="116">
        <v>117338</v>
      </c>
      <c r="B72" s="116">
        <v>1</v>
      </c>
      <c r="C72" s="116">
        <v>1511102130</v>
      </c>
      <c r="D72" s="116" t="s">
        <v>10484</v>
      </c>
      <c r="E72" s="339">
        <v>27487.360000000001</v>
      </c>
      <c r="F72" s="194">
        <v>16</v>
      </c>
      <c r="G72" s="194">
        <v>16</v>
      </c>
      <c r="H72" s="194" t="s">
        <v>10119</v>
      </c>
      <c r="I72" s="194">
        <f t="shared" si="3"/>
        <v>0</v>
      </c>
      <c r="J72" s="116" t="s">
        <v>10120</v>
      </c>
      <c r="K72" s="116" t="s">
        <v>10485</v>
      </c>
      <c r="L72" s="197"/>
      <c r="M72" s="116" t="s">
        <v>8409</v>
      </c>
      <c r="N72" s="197">
        <v>45371</v>
      </c>
      <c r="O72" s="388">
        <f t="shared" si="4"/>
        <v>1717.96</v>
      </c>
      <c r="P72" s="339">
        <f t="shared" si="5"/>
        <v>0</v>
      </c>
    </row>
    <row r="73" spans="1:16362" hidden="1" x14ac:dyDescent="0.25">
      <c r="A73" s="116">
        <v>117428</v>
      </c>
      <c r="B73" s="116">
        <v>2</v>
      </c>
      <c r="C73" s="116">
        <v>1224100030</v>
      </c>
      <c r="D73" s="116" t="s">
        <v>10486</v>
      </c>
      <c r="E73" s="339">
        <v>105369</v>
      </c>
      <c r="F73" s="194">
        <v>6</v>
      </c>
      <c r="G73" s="194">
        <v>6</v>
      </c>
      <c r="H73" s="194" t="s">
        <v>10119</v>
      </c>
      <c r="I73" s="194">
        <f t="shared" si="3"/>
        <v>0</v>
      </c>
      <c r="J73" s="116" t="s">
        <v>10120</v>
      </c>
      <c r="K73" s="116" t="s">
        <v>10381</v>
      </c>
      <c r="L73" s="197"/>
      <c r="M73" s="116"/>
      <c r="N73" s="197">
        <v>45404</v>
      </c>
      <c r="O73" s="388">
        <f t="shared" si="4"/>
        <v>17561.5</v>
      </c>
      <c r="P73" s="339">
        <f t="shared" si="5"/>
        <v>0</v>
      </c>
    </row>
    <row r="74" spans="1:16362" hidden="1" x14ac:dyDescent="0.25">
      <c r="A74" s="116">
        <v>117428</v>
      </c>
      <c r="B74" s="116">
        <v>6</v>
      </c>
      <c r="C74" s="116">
        <v>1234100630</v>
      </c>
      <c r="D74" s="116" t="s">
        <v>10382</v>
      </c>
      <c r="E74" s="339">
        <v>105400</v>
      </c>
      <c r="F74" s="194">
        <v>2</v>
      </c>
      <c r="G74" s="194">
        <v>2</v>
      </c>
      <c r="H74" s="194" t="s">
        <v>10119</v>
      </c>
      <c r="I74" s="194">
        <f t="shared" si="3"/>
        <v>0</v>
      </c>
      <c r="J74" s="116" t="s">
        <v>10120</v>
      </c>
      <c r="K74" s="116" t="s">
        <v>10381</v>
      </c>
      <c r="L74" s="197"/>
      <c r="M74" s="116" t="s">
        <v>9112</v>
      </c>
      <c r="N74" s="197">
        <v>45372</v>
      </c>
      <c r="O74" s="388">
        <f t="shared" si="4"/>
        <v>52700</v>
      </c>
      <c r="P74" s="339">
        <f t="shared" si="5"/>
        <v>0</v>
      </c>
    </row>
    <row r="75" spans="1:16362" hidden="1" x14ac:dyDescent="0.25">
      <c r="A75" s="116">
        <v>117429</v>
      </c>
      <c r="B75" s="116">
        <v>2</v>
      </c>
      <c r="C75" s="116">
        <v>1012100010</v>
      </c>
      <c r="D75" s="116" t="s">
        <v>10369</v>
      </c>
      <c r="E75" s="339">
        <v>130000</v>
      </c>
      <c r="F75" s="194">
        <v>2</v>
      </c>
      <c r="G75" s="194">
        <v>2</v>
      </c>
      <c r="H75" s="194" t="s">
        <v>10119</v>
      </c>
      <c r="I75" s="194">
        <f t="shared" si="3"/>
        <v>0</v>
      </c>
      <c r="J75" s="116" t="s">
        <v>10120</v>
      </c>
      <c r="K75" s="116" t="s">
        <v>10487</v>
      </c>
      <c r="L75" s="197"/>
      <c r="M75" s="116" t="s">
        <v>9112</v>
      </c>
      <c r="N75" s="197">
        <v>45377</v>
      </c>
      <c r="O75" s="388">
        <f t="shared" si="4"/>
        <v>65000</v>
      </c>
      <c r="P75" s="339">
        <f t="shared" si="5"/>
        <v>0</v>
      </c>
      <c r="Q75" s="192"/>
      <c r="R75" s="192"/>
      <c r="S75" s="192"/>
      <c r="T75" s="192"/>
      <c r="U75" s="192"/>
      <c r="V75" s="192"/>
      <c r="W75" s="192"/>
      <c r="X75" s="192"/>
      <c r="Y75" s="192"/>
      <c r="Z75" s="192"/>
      <c r="AA75" s="192"/>
      <c r="AB75" s="192"/>
      <c r="AC75" s="192"/>
      <c r="AD75" s="192"/>
      <c r="AE75" s="192"/>
      <c r="AF75" s="192"/>
      <c r="AG75" s="192"/>
      <c r="AH75" s="192"/>
      <c r="AI75" s="192"/>
      <c r="AJ75" s="192"/>
      <c r="AK75" s="192"/>
      <c r="AL75" s="192"/>
      <c r="AM75" s="192"/>
      <c r="AN75" s="192"/>
      <c r="AO75" s="192"/>
      <c r="AP75" s="192"/>
      <c r="AQ75" s="192"/>
      <c r="AR75" s="192"/>
      <c r="AS75" s="192"/>
      <c r="AT75" s="192"/>
      <c r="AU75" s="192"/>
      <c r="AV75" s="192"/>
      <c r="AW75" s="192"/>
      <c r="AX75" s="192"/>
      <c r="AY75" s="192"/>
      <c r="AZ75" s="192"/>
      <c r="BA75" s="192"/>
      <c r="BB75" s="192"/>
      <c r="BC75" s="192"/>
      <c r="BD75" s="192"/>
      <c r="BE75" s="192"/>
      <c r="BF75" s="192"/>
      <c r="BG75" s="192"/>
      <c r="BH75" s="192"/>
      <c r="BI75" s="192"/>
      <c r="BJ75" s="192"/>
      <c r="BK75" s="192"/>
      <c r="BL75" s="192"/>
      <c r="BM75" s="192"/>
      <c r="BN75" s="192"/>
      <c r="BO75" s="192"/>
      <c r="BP75" s="192"/>
      <c r="BQ75" s="192"/>
      <c r="BR75" s="192"/>
      <c r="BS75" s="192"/>
      <c r="BT75" s="192"/>
      <c r="BU75" s="192"/>
      <c r="BV75" s="192"/>
      <c r="BW75" s="192"/>
      <c r="BX75" s="192"/>
      <c r="BY75" s="192"/>
      <c r="BZ75" s="192"/>
      <c r="CA75" s="192"/>
      <c r="CB75" s="192"/>
      <c r="CC75" s="192"/>
      <c r="CD75" s="192"/>
      <c r="CE75" s="192"/>
      <c r="CF75" s="192"/>
      <c r="CG75" s="192"/>
      <c r="CH75" s="192"/>
      <c r="CI75" s="192"/>
      <c r="CJ75" s="192"/>
      <c r="CK75" s="192"/>
      <c r="CL75" s="192"/>
      <c r="CM75" s="192"/>
      <c r="CN75" s="192"/>
      <c r="CO75" s="192"/>
      <c r="CP75" s="192"/>
      <c r="CQ75" s="192"/>
      <c r="CR75" s="192"/>
      <c r="CS75" s="192"/>
      <c r="CT75" s="192"/>
      <c r="CU75" s="192"/>
      <c r="CV75" s="192"/>
      <c r="CW75" s="192"/>
      <c r="CX75" s="192"/>
      <c r="CY75" s="192"/>
      <c r="CZ75" s="192"/>
      <c r="DA75" s="192"/>
      <c r="DB75" s="192"/>
      <c r="DC75" s="192"/>
      <c r="DD75" s="192"/>
      <c r="DE75" s="192"/>
      <c r="DF75" s="192"/>
      <c r="DG75" s="192"/>
      <c r="DH75" s="192"/>
      <c r="DI75" s="192"/>
      <c r="DJ75" s="192"/>
      <c r="DK75" s="192"/>
      <c r="DL75" s="192"/>
      <c r="DM75" s="192"/>
      <c r="DN75" s="192"/>
      <c r="DO75" s="192"/>
      <c r="DP75" s="192"/>
      <c r="DQ75" s="192"/>
      <c r="DR75" s="192"/>
      <c r="DS75" s="192"/>
      <c r="DT75" s="192"/>
      <c r="DU75" s="192"/>
      <c r="DV75" s="192"/>
      <c r="DW75" s="192"/>
      <c r="DX75" s="192"/>
      <c r="DY75" s="192"/>
      <c r="DZ75" s="192"/>
      <c r="EA75" s="192"/>
      <c r="EB75" s="192"/>
      <c r="EC75" s="192"/>
      <c r="ED75" s="192"/>
      <c r="EE75" s="192"/>
      <c r="EF75" s="192"/>
      <c r="EG75" s="192"/>
      <c r="EH75" s="192"/>
      <c r="EI75" s="192"/>
      <c r="EJ75" s="192"/>
      <c r="EK75" s="192"/>
      <c r="EL75" s="192"/>
      <c r="EM75" s="192"/>
      <c r="EN75" s="192"/>
      <c r="EO75" s="192"/>
      <c r="EP75" s="192"/>
      <c r="EQ75" s="192"/>
      <c r="ER75" s="192"/>
      <c r="ES75" s="192"/>
      <c r="ET75" s="192"/>
      <c r="EU75" s="192"/>
      <c r="EV75" s="192"/>
      <c r="EW75" s="192"/>
      <c r="EX75" s="192"/>
      <c r="EY75" s="192"/>
      <c r="EZ75" s="192"/>
      <c r="FA75" s="192"/>
      <c r="FB75" s="192"/>
      <c r="FC75" s="192"/>
      <c r="FD75" s="192"/>
      <c r="FE75" s="192"/>
      <c r="FF75" s="192"/>
      <c r="FG75" s="192"/>
      <c r="FH75" s="192"/>
      <c r="FI75" s="192"/>
      <c r="FJ75" s="192"/>
      <c r="FK75" s="192"/>
      <c r="FL75" s="192"/>
      <c r="FM75" s="192"/>
      <c r="FN75" s="192"/>
      <c r="FO75" s="192"/>
      <c r="FP75" s="192"/>
      <c r="FQ75" s="192"/>
      <c r="FR75" s="192"/>
      <c r="FS75" s="192"/>
      <c r="FT75" s="192"/>
      <c r="FU75" s="192"/>
      <c r="FV75" s="192"/>
      <c r="FW75" s="192"/>
      <c r="FX75" s="192"/>
      <c r="FY75" s="192"/>
      <c r="FZ75" s="192"/>
      <c r="GA75" s="192"/>
      <c r="GB75" s="192"/>
      <c r="GC75" s="192"/>
      <c r="GD75" s="192"/>
      <c r="GE75" s="192"/>
      <c r="GF75" s="192"/>
      <c r="GG75" s="192"/>
      <c r="GH75" s="192"/>
      <c r="GI75" s="192"/>
      <c r="GJ75" s="192"/>
      <c r="GK75" s="192"/>
      <c r="GL75" s="192"/>
      <c r="GM75" s="192"/>
      <c r="GN75" s="192"/>
      <c r="GO75" s="192"/>
      <c r="GP75" s="192"/>
      <c r="GQ75" s="192"/>
      <c r="GR75" s="192"/>
      <c r="GS75" s="192"/>
      <c r="GT75" s="192"/>
      <c r="GU75" s="192"/>
      <c r="GV75" s="192"/>
      <c r="GW75" s="192"/>
      <c r="GX75" s="192"/>
      <c r="GY75" s="192"/>
      <c r="GZ75" s="192"/>
      <c r="HA75" s="192"/>
      <c r="HB75" s="192"/>
      <c r="HC75" s="192"/>
      <c r="HD75" s="192"/>
      <c r="HE75" s="192"/>
      <c r="HF75" s="192"/>
      <c r="HG75" s="192"/>
      <c r="HH75" s="192"/>
      <c r="HI75" s="192"/>
      <c r="HJ75" s="192"/>
      <c r="HK75" s="192"/>
      <c r="HL75" s="192"/>
      <c r="HM75" s="192"/>
      <c r="HN75" s="192"/>
      <c r="HO75" s="192"/>
      <c r="HP75" s="192"/>
      <c r="HQ75" s="192"/>
      <c r="HR75" s="192"/>
      <c r="HS75" s="192"/>
      <c r="HT75" s="192"/>
      <c r="HU75" s="192"/>
      <c r="HV75" s="192"/>
      <c r="HW75" s="192"/>
      <c r="HX75" s="192"/>
      <c r="HY75" s="192"/>
      <c r="HZ75" s="192"/>
      <c r="IA75" s="192"/>
      <c r="IB75" s="192"/>
      <c r="IC75" s="192"/>
      <c r="ID75" s="192"/>
      <c r="IE75" s="192"/>
      <c r="IF75" s="192"/>
      <c r="IG75" s="192"/>
      <c r="IH75" s="192"/>
      <c r="II75" s="192"/>
      <c r="IJ75" s="192"/>
      <c r="IK75" s="192"/>
      <c r="IL75" s="192"/>
      <c r="IM75" s="192"/>
      <c r="IN75" s="192"/>
      <c r="IO75" s="192"/>
      <c r="IP75" s="192"/>
      <c r="IQ75" s="192"/>
      <c r="IR75" s="192"/>
      <c r="IS75" s="192"/>
      <c r="IT75" s="192"/>
      <c r="IU75" s="192"/>
      <c r="IV75" s="192"/>
      <c r="IW75" s="192"/>
      <c r="IX75" s="192"/>
      <c r="IY75" s="192"/>
      <c r="IZ75" s="192"/>
      <c r="JA75" s="192"/>
      <c r="JB75" s="192"/>
      <c r="JC75" s="192"/>
      <c r="JD75" s="192"/>
      <c r="JE75" s="192"/>
      <c r="JF75" s="192"/>
      <c r="JG75" s="192"/>
      <c r="JH75" s="192"/>
      <c r="JI75" s="192"/>
      <c r="JJ75" s="192"/>
      <c r="JK75" s="192"/>
      <c r="JL75" s="192"/>
      <c r="JM75" s="192"/>
      <c r="JN75" s="192"/>
      <c r="JO75" s="192"/>
      <c r="JP75" s="192"/>
      <c r="JQ75" s="192"/>
      <c r="JR75" s="192"/>
      <c r="JS75" s="192"/>
      <c r="JT75" s="192"/>
      <c r="JU75" s="192"/>
      <c r="JV75" s="192"/>
      <c r="JW75" s="192"/>
      <c r="JX75" s="192"/>
      <c r="JY75" s="192"/>
      <c r="JZ75" s="192"/>
      <c r="KA75" s="192"/>
      <c r="KB75" s="192"/>
      <c r="KC75" s="192"/>
      <c r="KD75" s="192"/>
      <c r="KE75" s="192"/>
      <c r="KF75" s="192"/>
      <c r="KG75" s="192"/>
      <c r="KH75" s="192"/>
      <c r="KI75" s="192"/>
      <c r="KJ75" s="192"/>
      <c r="KK75" s="192"/>
      <c r="KL75" s="192"/>
      <c r="KM75" s="192"/>
      <c r="KN75" s="192"/>
      <c r="KO75" s="192"/>
      <c r="KP75" s="192"/>
      <c r="KQ75" s="192"/>
      <c r="KR75" s="192"/>
      <c r="KS75" s="192"/>
      <c r="KT75" s="192"/>
      <c r="KU75" s="192"/>
      <c r="KV75" s="192"/>
      <c r="KW75" s="192"/>
      <c r="KX75" s="192"/>
      <c r="KY75" s="192"/>
      <c r="KZ75" s="192"/>
      <c r="LA75" s="192"/>
      <c r="LB75" s="192"/>
      <c r="LC75" s="192"/>
      <c r="LD75" s="192"/>
      <c r="LE75" s="192"/>
      <c r="LF75" s="192"/>
      <c r="LG75" s="192"/>
      <c r="LH75" s="192"/>
      <c r="LI75" s="192"/>
      <c r="LJ75" s="192"/>
      <c r="LK75" s="192"/>
      <c r="LL75" s="192"/>
      <c r="LM75" s="192"/>
      <c r="LN75" s="192"/>
      <c r="LO75" s="192"/>
      <c r="LP75" s="192"/>
      <c r="LQ75" s="192"/>
      <c r="LR75" s="192"/>
      <c r="LS75" s="192"/>
      <c r="LT75" s="192"/>
      <c r="LU75" s="192"/>
      <c r="LV75" s="192"/>
      <c r="LW75" s="192"/>
      <c r="LX75" s="192"/>
      <c r="LY75" s="192"/>
      <c r="LZ75" s="192"/>
      <c r="MA75" s="192"/>
      <c r="MB75" s="192"/>
      <c r="MC75" s="192"/>
      <c r="MD75" s="192"/>
      <c r="ME75" s="192"/>
      <c r="MF75" s="192"/>
      <c r="MG75" s="192"/>
      <c r="MH75" s="192"/>
      <c r="MI75" s="192"/>
      <c r="MJ75" s="192"/>
      <c r="MK75" s="192"/>
      <c r="ML75" s="192"/>
      <c r="MM75" s="192"/>
      <c r="MN75" s="192"/>
      <c r="MO75" s="192"/>
      <c r="MP75" s="192"/>
      <c r="MQ75" s="192"/>
      <c r="MR75" s="192"/>
      <c r="MS75" s="192"/>
      <c r="MT75" s="192"/>
      <c r="MU75" s="192"/>
      <c r="MV75" s="192"/>
      <c r="MW75" s="192"/>
      <c r="MX75" s="192"/>
      <c r="MY75" s="192"/>
      <c r="MZ75" s="192"/>
      <c r="NA75" s="192"/>
      <c r="NB75" s="192"/>
      <c r="NC75" s="192"/>
      <c r="ND75" s="192"/>
      <c r="NE75" s="192"/>
      <c r="NF75" s="192"/>
      <c r="NG75" s="192"/>
      <c r="NH75" s="192"/>
      <c r="NI75" s="192"/>
      <c r="NJ75" s="192"/>
      <c r="NK75" s="192"/>
      <c r="NL75" s="192"/>
      <c r="NM75" s="192"/>
      <c r="NN75" s="192"/>
      <c r="NO75" s="192"/>
      <c r="NP75" s="192"/>
      <c r="NQ75" s="192"/>
      <c r="NR75" s="192"/>
      <c r="NS75" s="192"/>
      <c r="NT75" s="192"/>
      <c r="NU75" s="192"/>
      <c r="NV75" s="192"/>
      <c r="NW75" s="192"/>
      <c r="NX75" s="192"/>
      <c r="NY75" s="192"/>
      <c r="NZ75" s="192"/>
      <c r="OA75" s="192"/>
      <c r="OB75" s="192"/>
      <c r="OC75" s="192"/>
      <c r="OD75" s="192"/>
      <c r="OE75" s="192"/>
      <c r="OF75" s="192"/>
      <c r="OG75" s="192"/>
      <c r="OH75" s="192"/>
      <c r="OI75" s="192"/>
      <c r="OJ75" s="192"/>
      <c r="OK75" s="192"/>
      <c r="OL75" s="192"/>
      <c r="OM75" s="192"/>
      <c r="ON75" s="192"/>
      <c r="OO75" s="192"/>
      <c r="OP75" s="192"/>
      <c r="OQ75" s="192"/>
      <c r="OR75" s="192"/>
      <c r="OS75" s="192"/>
      <c r="OT75" s="192"/>
      <c r="OU75" s="192"/>
      <c r="OV75" s="192"/>
      <c r="OW75" s="192"/>
      <c r="OX75" s="192"/>
      <c r="OY75" s="192"/>
      <c r="OZ75" s="192"/>
      <c r="PA75" s="192"/>
      <c r="PB75" s="192"/>
      <c r="PC75" s="192"/>
      <c r="PD75" s="192"/>
      <c r="PE75" s="192"/>
      <c r="PF75" s="192"/>
      <c r="PG75" s="192"/>
      <c r="PH75" s="192"/>
      <c r="PI75" s="192"/>
      <c r="PJ75" s="192"/>
      <c r="PK75" s="192"/>
      <c r="PL75" s="192"/>
      <c r="PM75" s="192"/>
      <c r="PN75" s="192"/>
      <c r="PO75" s="192"/>
      <c r="PP75" s="192"/>
      <c r="PQ75" s="192"/>
      <c r="PR75" s="192"/>
      <c r="PS75" s="192"/>
      <c r="PT75" s="192"/>
      <c r="PU75" s="192"/>
      <c r="PV75" s="192"/>
      <c r="PW75" s="192"/>
      <c r="PX75" s="192"/>
      <c r="PY75" s="192"/>
      <c r="PZ75" s="192"/>
      <c r="QA75" s="192"/>
      <c r="QB75" s="192"/>
      <c r="QC75" s="192"/>
      <c r="QD75" s="192"/>
      <c r="QE75" s="192"/>
      <c r="QF75" s="192"/>
      <c r="QG75" s="192"/>
      <c r="QH75" s="192"/>
      <c r="QI75" s="192"/>
      <c r="QJ75" s="192"/>
      <c r="QK75" s="192"/>
      <c r="QL75" s="192"/>
      <c r="QM75" s="192"/>
      <c r="QN75" s="192"/>
      <c r="QO75" s="192"/>
      <c r="QP75" s="192"/>
      <c r="QQ75" s="192"/>
      <c r="QR75" s="192"/>
      <c r="QS75" s="192"/>
      <c r="QT75" s="192"/>
      <c r="QU75" s="192"/>
      <c r="QV75" s="192"/>
      <c r="QW75" s="192"/>
      <c r="QX75" s="192"/>
      <c r="QY75" s="192"/>
      <c r="QZ75" s="192"/>
      <c r="RA75" s="192"/>
      <c r="RB75" s="192"/>
      <c r="RC75" s="192"/>
      <c r="RD75" s="192"/>
      <c r="RE75" s="192"/>
      <c r="RF75" s="192"/>
      <c r="RG75" s="192"/>
      <c r="RH75" s="192"/>
      <c r="RI75" s="192"/>
      <c r="RJ75" s="192"/>
      <c r="RK75" s="192"/>
      <c r="RL75" s="192"/>
      <c r="RM75" s="192"/>
      <c r="RN75" s="192"/>
      <c r="RO75" s="192"/>
      <c r="RP75" s="192"/>
      <c r="RQ75" s="192"/>
      <c r="RR75" s="192"/>
      <c r="RS75" s="192"/>
      <c r="RT75" s="192"/>
      <c r="RU75" s="192"/>
      <c r="RV75" s="192"/>
      <c r="RW75" s="192"/>
      <c r="RX75" s="192"/>
      <c r="RY75" s="192"/>
      <c r="RZ75" s="192"/>
      <c r="SA75" s="192"/>
      <c r="SB75" s="192"/>
      <c r="SC75" s="192"/>
      <c r="SD75" s="192"/>
      <c r="SE75" s="192"/>
      <c r="SF75" s="192"/>
      <c r="SG75" s="192"/>
      <c r="SH75" s="192"/>
      <c r="SI75" s="192"/>
      <c r="SJ75" s="192"/>
      <c r="SK75" s="192"/>
      <c r="SL75" s="192"/>
      <c r="SM75" s="192"/>
      <c r="SN75" s="192"/>
      <c r="SO75" s="192"/>
      <c r="SP75" s="192"/>
      <c r="SQ75" s="192"/>
      <c r="SR75" s="192"/>
      <c r="SS75" s="192"/>
      <c r="ST75" s="192"/>
      <c r="SU75" s="192"/>
      <c r="SV75" s="192"/>
      <c r="SW75" s="192"/>
      <c r="SX75" s="192"/>
      <c r="SY75" s="192"/>
      <c r="SZ75" s="192"/>
      <c r="TA75" s="192"/>
      <c r="TB75" s="192"/>
      <c r="TC75" s="192"/>
      <c r="TD75" s="192"/>
      <c r="TE75" s="192"/>
      <c r="TF75" s="192"/>
      <c r="TG75" s="192"/>
      <c r="TH75" s="192"/>
      <c r="TI75" s="192"/>
      <c r="TJ75" s="192"/>
      <c r="TK75" s="192"/>
      <c r="TL75" s="192"/>
      <c r="TM75" s="192"/>
      <c r="TN75" s="192"/>
      <c r="TO75" s="192"/>
      <c r="TP75" s="192"/>
      <c r="TQ75" s="192"/>
      <c r="TR75" s="192"/>
      <c r="TS75" s="192"/>
      <c r="TT75" s="192"/>
      <c r="TU75" s="192"/>
      <c r="TV75" s="192"/>
      <c r="TW75" s="192"/>
      <c r="TX75" s="192"/>
      <c r="TY75" s="192"/>
      <c r="TZ75" s="192"/>
      <c r="UA75" s="192"/>
      <c r="UB75" s="192"/>
      <c r="UC75" s="192"/>
      <c r="UD75" s="192"/>
      <c r="UE75" s="192"/>
      <c r="UF75" s="192"/>
      <c r="UG75" s="192"/>
      <c r="UH75" s="192"/>
      <c r="UI75" s="192"/>
      <c r="UJ75" s="192"/>
      <c r="UK75" s="192"/>
      <c r="UL75" s="192"/>
      <c r="UM75" s="192"/>
      <c r="UN75" s="192"/>
      <c r="UO75" s="192"/>
      <c r="UP75" s="192"/>
      <c r="UQ75" s="192"/>
      <c r="UR75" s="192"/>
      <c r="US75" s="192"/>
      <c r="UT75" s="192"/>
      <c r="UU75" s="192"/>
      <c r="UV75" s="192"/>
      <c r="UW75" s="192"/>
      <c r="UX75" s="192"/>
      <c r="UY75" s="192"/>
      <c r="UZ75" s="192"/>
      <c r="VA75" s="192"/>
      <c r="VB75" s="192"/>
      <c r="VC75" s="192"/>
      <c r="VD75" s="192"/>
      <c r="VE75" s="192"/>
      <c r="VF75" s="192"/>
      <c r="VG75" s="192"/>
      <c r="VH75" s="192"/>
      <c r="VI75" s="192"/>
      <c r="VJ75" s="192"/>
      <c r="VK75" s="192"/>
      <c r="VL75" s="192"/>
      <c r="VM75" s="192"/>
      <c r="VN75" s="192"/>
      <c r="VO75" s="192"/>
      <c r="VP75" s="192"/>
      <c r="VQ75" s="192"/>
      <c r="VR75" s="192"/>
      <c r="VS75" s="192"/>
      <c r="VT75" s="192"/>
      <c r="VU75" s="192"/>
      <c r="VV75" s="192"/>
      <c r="VW75" s="192"/>
      <c r="VX75" s="192"/>
      <c r="VY75" s="192"/>
      <c r="VZ75" s="192"/>
      <c r="WA75" s="192"/>
      <c r="WB75" s="192"/>
      <c r="WC75" s="192"/>
      <c r="WD75" s="192"/>
      <c r="WE75" s="192"/>
      <c r="WF75" s="192"/>
      <c r="WG75" s="192"/>
      <c r="WH75" s="192"/>
      <c r="WI75" s="192"/>
      <c r="WJ75" s="192"/>
      <c r="WK75" s="192"/>
      <c r="WL75" s="192"/>
      <c r="WM75" s="192"/>
      <c r="WN75" s="192"/>
      <c r="WO75" s="192"/>
      <c r="WP75" s="192"/>
      <c r="WQ75" s="192"/>
      <c r="WR75" s="192"/>
      <c r="WS75" s="192"/>
      <c r="WT75" s="192"/>
      <c r="WU75" s="192"/>
      <c r="WV75" s="192"/>
      <c r="WW75" s="192"/>
      <c r="WX75" s="192"/>
      <c r="WY75" s="192"/>
      <c r="WZ75" s="192"/>
      <c r="XA75" s="192"/>
      <c r="XB75" s="192"/>
      <c r="XC75" s="192"/>
      <c r="XD75" s="192"/>
      <c r="XE75" s="192"/>
      <c r="XF75" s="192"/>
      <c r="XG75" s="192"/>
      <c r="XH75" s="192"/>
      <c r="XI75" s="192"/>
      <c r="XJ75" s="192"/>
      <c r="XK75" s="192"/>
      <c r="XL75" s="192"/>
      <c r="XM75" s="192"/>
      <c r="XN75" s="192"/>
      <c r="XO75" s="192"/>
      <c r="XP75" s="192"/>
      <c r="XQ75" s="192"/>
      <c r="XR75" s="192"/>
      <c r="XS75" s="192"/>
      <c r="XT75" s="192"/>
      <c r="XU75" s="192"/>
      <c r="XV75" s="192"/>
      <c r="XW75" s="192"/>
      <c r="XX75" s="192"/>
      <c r="XY75" s="192"/>
      <c r="XZ75" s="192"/>
      <c r="YA75" s="192"/>
      <c r="YB75" s="192"/>
      <c r="YC75" s="192"/>
      <c r="YD75" s="192"/>
      <c r="YE75" s="192"/>
      <c r="YF75" s="192"/>
      <c r="YG75" s="192"/>
      <c r="YH75" s="192"/>
      <c r="YI75" s="192"/>
      <c r="YJ75" s="192"/>
      <c r="YK75" s="192"/>
      <c r="YL75" s="192"/>
      <c r="YM75" s="192"/>
      <c r="YN75" s="192"/>
      <c r="YO75" s="192"/>
      <c r="YP75" s="192"/>
      <c r="YQ75" s="192"/>
      <c r="YR75" s="192"/>
      <c r="YS75" s="192"/>
      <c r="YT75" s="192"/>
      <c r="YU75" s="192"/>
      <c r="YV75" s="192"/>
      <c r="YW75" s="192"/>
      <c r="YX75" s="192"/>
      <c r="YY75" s="192"/>
      <c r="YZ75" s="192"/>
      <c r="ZA75" s="192"/>
      <c r="ZB75" s="192"/>
      <c r="ZC75" s="192"/>
      <c r="ZD75" s="192"/>
      <c r="ZE75" s="192"/>
      <c r="ZF75" s="192"/>
      <c r="ZG75" s="192"/>
      <c r="ZH75" s="192"/>
      <c r="ZI75" s="192"/>
      <c r="ZJ75" s="192"/>
      <c r="ZK75" s="192"/>
      <c r="ZL75" s="192"/>
      <c r="ZM75" s="192"/>
      <c r="ZN75" s="192"/>
      <c r="ZO75" s="192"/>
      <c r="ZP75" s="192"/>
      <c r="ZQ75" s="192"/>
      <c r="ZR75" s="192"/>
      <c r="ZS75" s="192"/>
      <c r="ZT75" s="192"/>
      <c r="ZU75" s="192"/>
      <c r="ZV75" s="192"/>
      <c r="ZW75" s="192"/>
      <c r="ZX75" s="192"/>
      <c r="ZY75" s="192"/>
      <c r="ZZ75" s="192"/>
      <c r="AAA75" s="192"/>
      <c r="AAB75" s="192"/>
      <c r="AAC75" s="192"/>
      <c r="AAD75" s="192"/>
      <c r="AAE75" s="192"/>
      <c r="AAF75" s="192"/>
      <c r="AAG75" s="192"/>
      <c r="AAH75" s="192"/>
      <c r="AAI75" s="192"/>
      <c r="AAJ75" s="192"/>
      <c r="AAK75" s="192"/>
      <c r="AAL75" s="192"/>
      <c r="AAM75" s="192"/>
      <c r="AAN75" s="192"/>
      <c r="AAO75" s="192"/>
      <c r="AAP75" s="192"/>
      <c r="AAQ75" s="192"/>
      <c r="AAR75" s="192"/>
      <c r="AAS75" s="192"/>
      <c r="AAT75" s="192"/>
      <c r="AAU75" s="192"/>
      <c r="AAV75" s="192"/>
      <c r="AAW75" s="192"/>
      <c r="AAX75" s="192"/>
      <c r="AAY75" s="192"/>
      <c r="AAZ75" s="192"/>
      <c r="ABA75" s="192"/>
      <c r="ABB75" s="192"/>
      <c r="ABC75" s="192"/>
      <c r="ABD75" s="192"/>
      <c r="ABE75" s="192"/>
      <c r="ABF75" s="192"/>
      <c r="ABG75" s="192"/>
      <c r="ABH75" s="192"/>
      <c r="ABI75" s="192"/>
      <c r="ABJ75" s="192"/>
      <c r="ABK75" s="192"/>
      <c r="ABL75" s="192"/>
      <c r="ABM75" s="192"/>
      <c r="ABN75" s="192"/>
      <c r="ABO75" s="192"/>
      <c r="ABP75" s="192"/>
      <c r="ABQ75" s="192"/>
      <c r="ABR75" s="192"/>
      <c r="ABS75" s="192"/>
      <c r="ABT75" s="192"/>
      <c r="ABU75" s="192"/>
      <c r="ABV75" s="192"/>
      <c r="ABW75" s="192"/>
      <c r="ABX75" s="192"/>
      <c r="ABY75" s="192"/>
      <c r="ABZ75" s="192"/>
      <c r="ACA75" s="192"/>
      <c r="ACB75" s="192"/>
      <c r="ACC75" s="192"/>
      <c r="ACD75" s="192"/>
      <c r="ACE75" s="192"/>
      <c r="ACF75" s="192"/>
      <c r="ACG75" s="192"/>
      <c r="ACH75" s="192"/>
      <c r="ACI75" s="192"/>
      <c r="ACJ75" s="192"/>
      <c r="ACK75" s="192"/>
      <c r="ACL75" s="192"/>
      <c r="ACM75" s="192"/>
      <c r="ACN75" s="192"/>
      <c r="ACO75" s="192"/>
      <c r="ACP75" s="192"/>
      <c r="ACQ75" s="192"/>
      <c r="ACR75" s="192"/>
      <c r="ACS75" s="192"/>
      <c r="ACT75" s="192"/>
      <c r="ACU75" s="192"/>
      <c r="ACV75" s="192"/>
      <c r="ACW75" s="192"/>
      <c r="ACX75" s="192"/>
      <c r="ACY75" s="192"/>
      <c r="ACZ75" s="192"/>
      <c r="ADA75" s="192"/>
      <c r="ADB75" s="192"/>
      <c r="ADC75" s="192"/>
      <c r="ADD75" s="192"/>
      <c r="ADE75" s="192"/>
      <c r="ADF75" s="192"/>
      <c r="ADG75" s="192"/>
      <c r="ADH75" s="192"/>
      <c r="ADI75" s="192"/>
      <c r="ADJ75" s="192"/>
      <c r="ADK75" s="192"/>
      <c r="ADL75" s="192"/>
      <c r="ADM75" s="192"/>
      <c r="ADN75" s="192"/>
      <c r="ADO75" s="192"/>
      <c r="ADP75" s="192"/>
      <c r="ADQ75" s="192"/>
      <c r="ADR75" s="192"/>
      <c r="ADS75" s="192"/>
      <c r="ADT75" s="192"/>
      <c r="ADU75" s="192"/>
      <c r="ADV75" s="192"/>
      <c r="ADW75" s="192"/>
      <c r="ADX75" s="192"/>
      <c r="ADY75" s="192"/>
      <c r="ADZ75" s="192"/>
      <c r="AEA75" s="192"/>
      <c r="AEB75" s="192"/>
      <c r="AEC75" s="192"/>
      <c r="AED75" s="192"/>
      <c r="AEE75" s="192"/>
      <c r="AEF75" s="192"/>
      <c r="AEG75" s="192"/>
      <c r="AEH75" s="192"/>
      <c r="AEI75" s="192"/>
      <c r="AEJ75" s="192"/>
      <c r="AEK75" s="192"/>
      <c r="AEL75" s="192"/>
      <c r="AEM75" s="192"/>
      <c r="AEN75" s="192"/>
      <c r="AEO75" s="192"/>
      <c r="AEP75" s="192"/>
      <c r="AEQ75" s="192"/>
      <c r="AER75" s="192"/>
      <c r="AES75" s="192"/>
      <c r="AET75" s="192"/>
      <c r="AEU75" s="192"/>
      <c r="AEV75" s="192"/>
      <c r="AEW75" s="192"/>
      <c r="AEX75" s="192"/>
      <c r="AEY75" s="192"/>
      <c r="AEZ75" s="192"/>
      <c r="AFA75" s="192"/>
      <c r="AFB75" s="192"/>
      <c r="AFC75" s="192"/>
      <c r="AFD75" s="192"/>
      <c r="AFE75" s="192"/>
      <c r="AFF75" s="192"/>
      <c r="AFG75" s="192"/>
      <c r="AFH75" s="192"/>
      <c r="AFI75" s="192"/>
      <c r="AFJ75" s="192"/>
      <c r="AFK75" s="192"/>
      <c r="AFL75" s="192"/>
      <c r="AFM75" s="192"/>
      <c r="AFN75" s="192"/>
      <c r="AFO75" s="192"/>
      <c r="AFP75" s="192"/>
      <c r="AFQ75" s="192"/>
      <c r="AFR75" s="192"/>
      <c r="AFS75" s="192"/>
      <c r="AFT75" s="192"/>
      <c r="AFU75" s="192"/>
      <c r="AFV75" s="192"/>
      <c r="AFW75" s="192"/>
      <c r="AFX75" s="192"/>
      <c r="AFY75" s="192"/>
      <c r="AFZ75" s="192"/>
      <c r="AGA75" s="192"/>
      <c r="AGB75" s="192"/>
      <c r="AGC75" s="192"/>
      <c r="AGD75" s="192"/>
      <c r="AGE75" s="192"/>
      <c r="AGF75" s="192"/>
      <c r="AGG75" s="192"/>
      <c r="AGH75" s="192"/>
      <c r="AGI75" s="192"/>
      <c r="AGJ75" s="192"/>
      <c r="AGK75" s="192"/>
      <c r="AGL75" s="192"/>
      <c r="AGM75" s="192"/>
      <c r="AGN75" s="192"/>
      <c r="AGO75" s="192"/>
      <c r="AGP75" s="192"/>
      <c r="AGQ75" s="192"/>
      <c r="AGR75" s="192"/>
      <c r="AGS75" s="192"/>
      <c r="AGT75" s="192"/>
      <c r="AGU75" s="192"/>
      <c r="AGV75" s="192"/>
      <c r="AGW75" s="192"/>
      <c r="AGX75" s="192"/>
      <c r="AGY75" s="192"/>
      <c r="AGZ75" s="192"/>
      <c r="AHA75" s="192"/>
      <c r="AHB75" s="192"/>
      <c r="AHC75" s="192"/>
      <c r="AHD75" s="192"/>
      <c r="AHE75" s="192"/>
      <c r="AHF75" s="192"/>
      <c r="AHG75" s="192"/>
      <c r="AHH75" s="192"/>
      <c r="AHI75" s="192"/>
      <c r="AHJ75" s="192"/>
      <c r="AHK75" s="192"/>
      <c r="AHL75" s="192"/>
      <c r="AHM75" s="192"/>
      <c r="AHN75" s="192"/>
      <c r="AHO75" s="192"/>
      <c r="AHP75" s="192"/>
      <c r="AHQ75" s="192"/>
      <c r="AHR75" s="192"/>
      <c r="AHS75" s="192"/>
      <c r="AHT75" s="192"/>
      <c r="AHU75" s="192"/>
      <c r="AHV75" s="192"/>
      <c r="AHW75" s="192"/>
      <c r="AHX75" s="192"/>
      <c r="AHY75" s="192"/>
      <c r="AHZ75" s="192"/>
      <c r="AIA75" s="192"/>
      <c r="AIB75" s="192"/>
      <c r="AIC75" s="192"/>
      <c r="AID75" s="192"/>
      <c r="AIE75" s="192"/>
      <c r="AIF75" s="192"/>
      <c r="AIG75" s="192"/>
      <c r="AIH75" s="192"/>
      <c r="AII75" s="192"/>
      <c r="AIJ75" s="192"/>
      <c r="AIK75" s="192"/>
      <c r="AIL75" s="192"/>
      <c r="AIM75" s="192"/>
      <c r="AIN75" s="192"/>
      <c r="AIO75" s="192"/>
      <c r="AIP75" s="192"/>
      <c r="AIQ75" s="192"/>
      <c r="AIR75" s="192"/>
      <c r="AIS75" s="192"/>
      <c r="AIT75" s="192"/>
      <c r="AIU75" s="192"/>
      <c r="AIV75" s="192"/>
      <c r="AIW75" s="192"/>
      <c r="AIX75" s="192"/>
      <c r="AIY75" s="192"/>
      <c r="AIZ75" s="192"/>
      <c r="AJA75" s="192"/>
      <c r="AJB75" s="192"/>
      <c r="AJC75" s="192"/>
      <c r="AJD75" s="192"/>
      <c r="AJE75" s="192"/>
      <c r="AJF75" s="192"/>
      <c r="AJG75" s="192"/>
      <c r="AJH75" s="192"/>
      <c r="AJI75" s="192"/>
      <c r="AJJ75" s="192"/>
      <c r="AJK75" s="192"/>
      <c r="AJL75" s="192"/>
      <c r="AJM75" s="192"/>
      <c r="AJN75" s="192"/>
      <c r="AJO75" s="192"/>
      <c r="AJP75" s="192"/>
      <c r="AJQ75" s="192"/>
      <c r="AJR75" s="192"/>
      <c r="AJS75" s="192"/>
      <c r="AJT75" s="192"/>
      <c r="AJU75" s="192"/>
      <c r="AJV75" s="192"/>
      <c r="AJW75" s="192"/>
      <c r="AJX75" s="192"/>
      <c r="AJY75" s="192"/>
      <c r="AJZ75" s="192"/>
      <c r="AKA75" s="192"/>
      <c r="AKB75" s="192"/>
      <c r="AKC75" s="192"/>
      <c r="AKD75" s="192"/>
      <c r="AKE75" s="192"/>
      <c r="AKF75" s="192"/>
      <c r="AKG75" s="192"/>
      <c r="AKH75" s="192"/>
      <c r="AKI75" s="192"/>
      <c r="AKJ75" s="192"/>
      <c r="AKK75" s="192"/>
      <c r="AKL75" s="192"/>
      <c r="AKM75" s="192"/>
      <c r="AKN75" s="192"/>
      <c r="AKO75" s="192"/>
      <c r="AKP75" s="192"/>
      <c r="AKQ75" s="192"/>
      <c r="AKR75" s="192"/>
      <c r="AKS75" s="192"/>
      <c r="AKT75" s="192"/>
      <c r="AKU75" s="192"/>
      <c r="AKV75" s="192"/>
      <c r="AKW75" s="192"/>
      <c r="AKX75" s="192"/>
      <c r="AKY75" s="192"/>
      <c r="AKZ75" s="192"/>
      <c r="ALA75" s="192"/>
      <c r="ALB75" s="192"/>
      <c r="ALC75" s="192"/>
      <c r="ALD75" s="192"/>
      <c r="ALE75" s="192"/>
      <c r="ALF75" s="192"/>
      <c r="ALG75" s="192"/>
      <c r="ALH75" s="192"/>
      <c r="ALI75" s="192"/>
      <c r="ALJ75" s="192"/>
      <c r="ALK75" s="192"/>
      <c r="ALL75" s="192"/>
      <c r="ALM75" s="192"/>
      <c r="ALN75" s="192"/>
      <c r="ALO75" s="192"/>
      <c r="ALP75" s="192"/>
      <c r="ALQ75" s="192"/>
      <c r="ALR75" s="192"/>
      <c r="ALS75" s="192"/>
      <c r="ALT75" s="192"/>
      <c r="ALU75" s="192"/>
      <c r="ALV75" s="192"/>
      <c r="ALW75" s="192"/>
      <c r="ALX75" s="192"/>
      <c r="ALY75" s="192"/>
      <c r="ALZ75" s="192"/>
      <c r="AMA75" s="192"/>
      <c r="AMB75" s="192"/>
      <c r="AMC75" s="192"/>
      <c r="AMD75" s="192"/>
      <c r="AME75" s="192"/>
      <c r="AMF75" s="192"/>
      <c r="AMG75" s="192"/>
      <c r="AMH75" s="192"/>
      <c r="AMI75" s="192"/>
      <c r="AMJ75" s="192"/>
      <c r="AMK75" s="192"/>
      <c r="AML75" s="192"/>
      <c r="AMM75" s="192"/>
      <c r="AMN75" s="192"/>
      <c r="AMO75" s="192"/>
      <c r="AMP75" s="192"/>
      <c r="AMQ75" s="192"/>
      <c r="AMR75" s="192"/>
      <c r="AMS75" s="192"/>
      <c r="AMT75" s="192"/>
      <c r="AMU75" s="192"/>
      <c r="AMV75" s="192"/>
      <c r="AMW75" s="192"/>
      <c r="AMX75" s="192"/>
      <c r="AMY75" s="192"/>
      <c r="AMZ75" s="192"/>
      <c r="ANA75" s="192"/>
      <c r="ANB75" s="192"/>
      <c r="ANC75" s="192"/>
      <c r="AND75" s="192"/>
      <c r="ANE75" s="192"/>
      <c r="ANF75" s="192"/>
      <c r="ANG75" s="192"/>
      <c r="ANH75" s="192"/>
      <c r="ANI75" s="192"/>
      <c r="ANJ75" s="192"/>
      <c r="ANK75" s="192"/>
      <c r="ANL75" s="192"/>
      <c r="ANM75" s="192"/>
      <c r="ANN75" s="192"/>
      <c r="ANO75" s="192"/>
      <c r="ANP75" s="192"/>
      <c r="ANQ75" s="192"/>
      <c r="ANR75" s="192"/>
      <c r="ANS75" s="192"/>
      <c r="ANT75" s="192"/>
      <c r="ANU75" s="192"/>
      <c r="ANV75" s="192"/>
      <c r="ANW75" s="192"/>
      <c r="ANX75" s="192"/>
      <c r="ANY75" s="192"/>
      <c r="ANZ75" s="192"/>
      <c r="AOA75" s="192"/>
      <c r="AOB75" s="192"/>
      <c r="AOC75" s="192"/>
      <c r="AOD75" s="192"/>
      <c r="AOE75" s="192"/>
      <c r="AOF75" s="192"/>
      <c r="AOG75" s="192"/>
      <c r="AOH75" s="192"/>
      <c r="AOI75" s="192"/>
      <c r="AOJ75" s="192"/>
      <c r="AOK75" s="192"/>
      <c r="AOL75" s="192"/>
      <c r="AOM75" s="192"/>
      <c r="AON75" s="192"/>
      <c r="AOO75" s="192"/>
      <c r="AOP75" s="192"/>
      <c r="AOQ75" s="192"/>
      <c r="AOR75" s="192"/>
      <c r="AOS75" s="192"/>
      <c r="AOT75" s="192"/>
      <c r="AOU75" s="192"/>
      <c r="AOV75" s="192"/>
      <c r="AOW75" s="192"/>
      <c r="AOX75" s="192"/>
      <c r="AOY75" s="192"/>
      <c r="AOZ75" s="192"/>
      <c r="APA75" s="192"/>
      <c r="APB75" s="192"/>
      <c r="APC75" s="192"/>
      <c r="APD75" s="192"/>
      <c r="APE75" s="192"/>
      <c r="APF75" s="192"/>
      <c r="APG75" s="192"/>
      <c r="APH75" s="192"/>
      <c r="API75" s="192"/>
      <c r="APJ75" s="192"/>
      <c r="APK75" s="192"/>
      <c r="APL75" s="192"/>
      <c r="APM75" s="192"/>
      <c r="APN75" s="192"/>
      <c r="APO75" s="192"/>
      <c r="APP75" s="192"/>
      <c r="APQ75" s="192"/>
      <c r="APR75" s="192"/>
      <c r="APS75" s="192"/>
      <c r="APT75" s="192"/>
      <c r="APU75" s="192"/>
      <c r="APV75" s="192"/>
      <c r="APW75" s="192"/>
      <c r="APX75" s="192"/>
      <c r="APY75" s="192"/>
      <c r="APZ75" s="192"/>
      <c r="AQA75" s="192"/>
      <c r="AQB75" s="192"/>
      <c r="AQC75" s="192"/>
      <c r="AQD75" s="192"/>
      <c r="AQE75" s="192"/>
      <c r="AQF75" s="192"/>
      <c r="AQG75" s="192"/>
      <c r="AQH75" s="192"/>
      <c r="AQI75" s="192"/>
      <c r="AQJ75" s="192"/>
      <c r="AQK75" s="192"/>
      <c r="AQL75" s="192"/>
      <c r="AQM75" s="192"/>
      <c r="AQN75" s="192"/>
      <c r="AQO75" s="192"/>
      <c r="AQP75" s="192"/>
      <c r="AQQ75" s="192"/>
      <c r="AQR75" s="192"/>
      <c r="AQS75" s="192"/>
      <c r="AQT75" s="192"/>
      <c r="AQU75" s="192"/>
      <c r="AQV75" s="192"/>
      <c r="AQW75" s="192"/>
      <c r="AQX75" s="192"/>
      <c r="AQY75" s="192"/>
      <c r="AQZ75" s="192"/>
      <c r="ARA75" s="192"/>
      <c r="ARB75" s="192"/>
      <c r="ARC75" s="192"/>
      <c r="ARD75" s="192"/>
      <c r="ARE75" s="192"/>
      <c r="ARF75" s="192"/>
      <c r="ARG75" s="192"/>
      <c r="ARH75" s="192"/>
      <c r="ARI75" s="192"/>
      <c r="ARJ75" s="192"/>
      <c r="ARK75" s="192"/>
      <c r="ARL75" s="192"/>
      <c r="ARM75" s="192"/>
      <c r="ARN75" s="192"/>
      <c r="ARO75" s="192"/>
      <c r="ARP75" s="192"/>
      <c r="ARQ75" s="192"/>
      <c r="ARR75" s="192"/>
      <c r="ARS75" s="192"/>
      <c r="ART75" s="192"/>
      <c r="ARU75" s="192"/>
      <c r="ARV75" s="192"/>
      <c r="ARW75" s="192"/>
      <c r="ARX75" s="192"/>
      <c r="ARY75" s="192"/>
      <c r="ARZ75" s="192"/>
      <c r="ASA75" s="192"/>
      <c r="ASB75" s="192"/>
      <c r="ASC75" s="192"/>
      <c r="ASD75" s="192"/>
      <c r="ASE75" s="192"/>
      <c r="ASF75" s="192"/>
      <c r="ASG75" s="192"/>
      <c r="ASH75" s="192"/>
      <c r="ASI75" s="192"/>
      <c r="ASJ75" s="192"/>
      <c r="ASK75" s="192"/>
      <c r="ASL75" s="192"/>
      <c r="ASM75" s="192"/>
      <c r="ASN75" s="192"/>
      <c r="ASO75" s="192"/>
      <c r="ASP75" s="192"/>
      <c r="ASQ75" s="192"/>
      <c r="ASR75" s="192"/>
      <c r="ASS75" s="192"/>
      <c r="AST75" s="192"/>
      <c r="ASU75" s="192"/>
      <c r="ASV75" s="192"/>
      <c r="ASW75" s="192"/>
      <c r="ASX75" s="192"/>
      <c r="ASY75" s="192"/>
      <c r="ASZ75" s="192"/>
      <c r="ATA75" s="192"/>
      <c r="ATB75" s="192"/>
      <c r="ATC75" s="192"/>
      <c r="ATD75" s="192"/>
      <c r="ATE75" s="192"/>
      <c r="ATF75" s="192"/>
      <c r="ATG75" s="192"/>
      <c r="ATH75" s="192"/>
      <c r="ATI75" s="192"/>
      <c r="ATJ75" s="192"/>
      <c r="ATK75" s="192"/>
      <c r="ATL75" s="192"/>
      <c r="ATM75" s="192"/>
      <c r="ATN75" s="192"/>
      <c r="ATO75" s="192"/>
      <c r="ATP75" s="192"/>
      <c r="ATQ75" s="192"/>
      <c r="ATR75" s="192"/>
      <c r="ATS75" s="192"/>
      <c r="ATT75" s="192"/>
      <c r="ATU75" s="192"/>
      <c r="ATV75" s="192"/>
      <c r="ATW75" s="192"/>
      <c r="ATX75" s="192"/>
      <c r="ATY75" s="192"/>
      <c r="ATZ75" s="192"/>
      <c r="AUA75" s="192"/>
      <c r="AUB75" s="192"/>
      <c r="AUC75" s="192"/>
      <c r="AUD75" s="192"/>
      <c r="AUE75" s="192"/>
      <c r="AUF75" s="192"/>
      <c r="AUG75" s="192"/>
      <c r="AUH75" s="192"/>
      <c r="AUI75" s="192"/>
      <c r="AUJ75" s="192"/>
      <c r="AUK75" s="192"/>
      <c r="AUL75" s="192"/>
      <c r="AUM75" s="192"/>
      <c r="AUN75" s="192"/>
      <c r="AUO75" s="192"/>
      <c r="AUP75" s="192"/>
      <c r="AUQ75" s="192"/>
      <c r="AUR75" s="192"/>
      <c r="AUS75" s="192"/>
      <c r="AUT75" s="192"/>
      <c r="AUU75" s="192"/>
      <c r="AUV75" s="192"/>
      <c r="AUW75" s="192"/>
      <c r="AUX75" s="192"/>
      <c r="AUY75" s="192"/>
      <c r="AUZ75" s="192"/>
      <c r="AVA75" s="192"/>
      <c r="AVB75" s="192"/>
      <c r="AVC75" s="192"/>
      <c r="AVD75" s="192"/>
      <c r="AVE75" s="192"/>
      <c r="AVF75" s="192"/>
      <c r="AVG75" s="192"/>
      <c r="AVH75" s="192"/>
      <c r="AVI75" s="192"/>
      <c r="AVJ75" s="192"/>
      <c r="AVK75" s="192"/>
      <c r="AVL75" s="192"/>
      <c r="AVM75" s="192"/>
      <c r="AVN75" s="192"/>
      <c r="AVO75" s="192"/>
      <c r="AVP75" s="192"/>
      <c r="AVQ75" s="192"/>
      <c r="AVR75" s="192"/>
      <c r="AVS75" s="192"/>
      <c r="AVT75" s="192"/>
      <c r="AVU75" s="192"/>
      <c r="AVV75" s="192"/>
      <c r="AVW75" s="192"/>
      <c r="AVX75" s="192"/>
      <c r="AVY75" s="192"/>
      <c r="AVZ75" s="192"/>
      <c r="AWA75" s="192"/>
      <c r="AWB75" s="192"/>
      <c r="AWC75" s="192"/>
      <c r="AWD75" s="192"/>
      <c r="AWE75" s="192"/>
      <c r="AWF75" s="192"/>
      <c r="AWG75" s="192"/>
      <c r="AWH75" s="192"/>
      <c r="AWI75" s="192"/>
      <c r="AWJ75" s="192"/>
      <c r="AWK75" s="192"/>
      <c r="AWL75" s="192"/>
      <c r="AWM75" s="192"/>
      <c r="AWN75" s="192"/>
      <c r="AWO75" s="192"/>
      <c r="AWP75" s="192"/>
      <c r="AWQ75" s="192"/>
      <c r="AWR75" s="192"/>
      <c r="AWS75" s="192"/>
      <c r="AWT75" s="192"/>
      <c r="AWU75" s="192"/>
      <c r="AWV75" s="192"/>
      <c r="AWW75" s="192"/>
      <c r="AWX75" s="192"/>
      <c r="AWY75" s="192"/>
      <c r="AWZ75" s="192"/>
      <c r="AXA75" s="192"/>
      <c r="AXB75" s="192"/>
      <c r="AXC75" s="192"/>
      <c r="AXD75" s="192"/>
      <c r="AXE75" s="192"/>
      <c r="AXF75" s="192"/>
      <c r="AXG75" s="192"/>
      <c r="AXH75" s="192"/>
      <c r="AXI75" s="192"/>
      <c r="AXJ75" s="192"/>
      <c r="AXK75" s="192"/>
      <c r="AXL75" s="192"/>
      <c r="AXM75" s="192"/>
      <c r="AXN75" s="192"/>
      <c r="AXO75" s="192"/>
      <c r="AXP75" s="192"/>
      <c r="AXQ75" s="192"/>
      <c r="AXR75" s="192"/>
      <c r="AXS75" s="192"/>
      <c r="AXT75" s="192"/>
      <c r="AXU75" s="192"/>
      <c r="AXV75" s="192"/>
      <c r="AXW75" s="192"/>
      <c r="AXX75" s="192"/>
      <c r="AXY75" s="192"/>
      <c r="AXZ75" s="192"/>
      <c r="AYA75" s="192"/>
      <c r="AYB75" s="192"/>
      <c r="AYC75" s="192"/>
      <c r="AYD75" s="192"/>
      <c r="AYE75" s="192"/>
      <c r="AYF75" s="192"/>
      <c r="AYG75" s="192"/>
      <c r="AYH75" s="192"/>
      <c r="AYI75" s="192"/>
      <c r="AYJ75" s="192"/>
      <c r="AYK75" s="192"/>
      <c r="AYL75" s="192"/>
      <c r="AYM75" s="192"/>
      <c r="AYN75" s="192"/>
      <c r="AYO75" s="192"/>
      <c r="AYP75" s="192"/>
      <c r="AYQ75" s="192"/>
      <c r="AYR75" s="192"/>
      <c r="AYS75" s="192"/>
      <c r="AYT75" s="192"/>
      <c r="AYU75" s="192"/>
      <c r="AYV75" s="192"/>
      <c r="AYW75" s="192"/>
      <c r="AYX75" s="192"/>
      <c r="AYY75" s="192"/>
      <c r="AYZ75" s="192"/>
      <c r="AZA75" s="192"/>
      <c r="AZB75" s="192"/>
      <c r="AZC75" s="192"/>
      <c r="AZD75" s="192"/>
      <c r="AZE75" s="192"/>
      <c r="AZF75" s="192"/>
      <c r="AZG75" s="192"/>
      <c r="AZH75" s="192"/>
      <c r="AZI75" s="192"/>
      <c r="AZJ75" s="192"/>
      <c r="AZK75" s="192"/>
      <c r="AZL75" s="192"/>
      <c r="AZM75" s="192"/>
      <c r="AZN75" s="192"/>
      <c r="AZO75" s="192"/>
      <c r="AZP75" s="192"/>
      <c r="AZQ75" s="192"/>
      <c r="AZR75" s="192"/>
      <c r="AZS75" s="192"/>
      <c r="AZT75" s="192"/>
      <c r="AZU75" s="192"/>
      <c r="AZV75" s="192"/>
      <c r="AZW75" s="192"/>
      <c r="AZX75" s="192"/>
      <c r="AZY75" s="192"/>
      <c r="AZZ75" s="192"/>
      <c r="BAA75" s="192"/>
      <c r="BAB75" s="192"/>
      <c r="BAC75" s="192"/>
      <c r="BAD75" s="192"/>
      <c r="BAE75" s="192"/>
      <c r="BAF75" s="192"/>
      <c r="BAG75" s="192"/>
      <c r="BAH75" s="192"/>
      <c r="BAI75" s="192"/>
      <c r="BAJ75" s="192"/>
      <c r="BAK75" s="192"/>
      <c r="BAL75" s="192"/>
      <c r="BAM75" s="192"/>
      <c r="BAN75" s="192"/>
      <c r="BAO75" s="192"/>
      <c r="BAP75" s="192"/>
      <c r="BAQ75" s="192"/>
      <c r="BAR75" s="192"/>
      <c r="BAS75" s="192"/>
      <c r="BAT75" s="192"/>
      <c r="BAU75" s="192"/>
      <c r="BAV75" s="192"/>
      <c r="BAW75" s="192"/>
      <c r="BAX75" s="192"/>
      <c r="BAY75" s="192"/>
      <c r="BAZ75" s="192"/>
      <c r="BBA75" s="192"/>
      <c r="BBB75" s="192"/>
      <c r="BBC75" s="192"/>
      <c r="BBD75" s="192"/>
      <c r="BBE75" s="192"/>
      <c r="BBF75" s="192"/>
      <c r="BBG75" s="192"/>
      <c r="BBH75" s="192"/>
      <c r="BBI75" s="192"/>
      <c r="BBJ75" s="192"/>
      <c r="BBK75" s="192"/>
      <c r="BBL75" s="192"/>
      <c r="BBM75" s="192"/>
      <c r="BBN75" s="192"/>
      <c r="BBO75" s="192"/>
      <c r="BBP75" s="192"/>
      <c r="BBQ75" s="192"/>
      <c r="BBR75" s="192"/>
      <c r="BBS75" s="192"/>
      <c r="BBT75" s="192"/>
      <c r="BBU75" s="192"/>
      <c r="BBV75" s="192"/>
      <c r="BBW75" s="192"/>
      <c r="BBX75" s="192"/>
      <c r="BBY75" s="192"/>
      <c r="BBZ75" s="192"/>
      <c r="BCA75" s="192"/>
      <c r="BCB75" s="192"/>
      <c r="BCC75" s="192"/>
      <c r="BCD75" s="192"/>
      <c r="BCE75" s="192"/>
      <c r="BCF75" s="192"/>
      <c r="BCG75" s="192"/>
      <c r="BCH75" s="192"/>
      <c r="BCI75" s="192"/>
      <c r="BCJ75" s="192"/>
      <c r="BCK75" s="192"/>
      <c r="BCL75" s="192"/>
      <c r="BCM75" s="192"/>
      <c r="BCN75" s="192"/>
      <c r="BCO75" s="192"/>
      <c r="BCP75" s="192"/>
      <c r="BCQ75" s="192"/>
      <c r="BCR75" s="192"/>
      <c r="BCS75" s="192"/>
      <c r="BCT75" s="192"/>
      <c r="BCU75" s="192"/>
      <c r="BCV75" s="192"/>
      <c r="BCW75" s="192"/>
      <c r="BCX75" s="192"/>
      <c r="BCY75" s="192"/>
      <c r="BCZ75" s="192"/>
      <c r="BDA75" s="192"/>
      <c r="BDB75" s="192"/>
      <c r="BDC75" s="192"/>
      <c r="BDD75" s="192"/>
      <c r="BDE75" s="192"/>
      <c r="BDF75" s="192"/>
      <c r="BDG75" s="192"/>
      <c r="BDH75" s="192"/>
      <c r="BDI75" s="192"/>
      <c r="BDJ75" s="192"/>
      <c r="BDK75" s="192"/>
      <c r="BDL75" s="192"/>
      <c r="BDM75" s="192"/>
      <c r="BDN75" s="192"/>
      <c r="BDO75" s="192"/>
      <c r="BDP75" s="192"/>
      <c r="BDQ75" s="192"/>
      <c r="BDR75" s="192"/>
      <c r="BDS75" s="192"/>
      <c r="BDT75" s="192"/>
      <c r="BDU75" s="192"/>
      <c r="BDV75" s="192"/>
      <c r="BDW75" s="192"/>
      <c r="BDX75" s="192"/>
      <c r="BDY75" s="192"/>
      <c r="BDZ75" s="192"/>
      <c r="BEA75" s="192"/>
      <c r="BEB75" s="192"/>
      <c r="BEC75" s="192"/>
      <c r="BED75" s="192"/>
      <c r="BEE75" s="192"/>
      <c r="BEF75" s="192"/>
      <c r="BEG75" s="192"/>
      <c r="BEH75" s="192"/>
      <c r="BEI75" s="192"/>
      <c r="BEJ75" s="192"/>
      <c r="BEK75" s="192"/>
      <c r="BEL75" s="192"/>
      <c r="BEM75" s="192"/>
      <c r="BEN75" s="192"/>
      <c r="BEO75" s="192"/>
      <c r="BEP75" s="192"/>
      <c r="BEQ75" s="192"/>
      <c r="BER75" s="192"/>
      <c r="BES75" s="192"/>
      <c r="BET75" s="192"/>
      <c r="BEU75" s="192"/>
      <c r="BEV75" s="192"/>
      <c r="BEW75" s="192"/>
      <c r="BEX75" s="192"/>
      <c r="BEY75" s="192"/>
      <c r="BEZ75" s="192"/>
      <c r="BFA75" s="192"/>
      <c r="BFB75" s="192"/>
      <c r="BFC75" s="192"/>
      <c r="BFD75" s="192"/>
      <c r="BFE75" s="192"/>
      <c r="BFF75" s="192"/>
      <c r="BFG75" s="192"/>
      <c r="BFH75" s="192"/>
      <c r="BFI75" s="192"/>
      <c r="BFJ75" s="192"/>
      <c r="BFK75" s="192"/>
      <c r="BFL75" s="192"/>
      <c r="BFM75" s="192"/>
      <c r="BFN75" s="192"/>
      <c r="BFO75" s="192"/>
      <c r="BFP75" s="192"/>
      <c r="BFQ75" s="192"/>
      <c r="BFR75" s="192"/>
      <c r="BFS75" s="192"/>
      <c r="BFT75" s="192"/>
      <c r="BFU75" s="192"/>
      <c r="BFV75" s="192"/>
      <c r="BFW75" s="192"/>
      <c r="BFX75" s="192"/>
      <c r="BFY75" s="192"/>
      <c r="BFZ75" s="192"/>
      <c r="BGA75" s="192"/>
      <c r="BGB75" s="192"/>
      <c r="BGC75" s="192"/>
      <c r="BGD75" s="192"/>
      <c r="BGE75" s="192"/>
      <c r="BGF75" s="192"/>
      <c r="BGG75" s="192"/>
      <c r="BGH75" s="192"/>
      <c r="BGI75" s="192"/>
      <c r="BGJ75" s="192"/>
      <c r="BGK75" s="192"/>
      <c r="BGL75" s="192"/>
      <c r="BGM75" s="192"/>
      <c r="BGN75" s="192"/>
      <c r="BGO75" s="192"/>
      <c r="BGP75" s="192"/>
      <c r="BGQ75" s="192"/>
      <c r="BGR75" s="192"/>
      <c r="BGS75" s="192"/>
      <c r="BGT75" s="192"/>
      <c r="BGU75" s="192"/>
      <c r="BGV75" s="192"/>
      <c r="BGW75" s="192"/>
      <c r="BGX75" s="192"/>
      <c r="BGY75" s="192"/>
      <c r="BGZ75" s="192"/>
      <c r="BHA75" s="192"/>
      <c r="BHB75" s="192"/>
      <c r="BHC75" s="192"/>
      <c r="BHD75" s="192"/>
      <c r="BHE75" s="192"/>
      <c r="BHF75" s="192"/>
      <c r="BHG75" s="192"/>
      <c r="BHH75" s="192"/>
      <c r="BHI75" s="192"/>
      <c r="BHJ75" s="192"/>
      <c r="BHK75" s="192"/>
      <c r="BHL75" s="192"/>
      <c r="BHM75" s="192"/>
      <c r="BHN75" s="192"/>
      <c r="BHO75" s="192"/>
      <c r="BHP75" s="192"/>
      <c r="BHQ75" s="192"/>
      <c r="BHR75" s="192"/>
      <c r="BHS75" s="192"/>
      <c r="BHT75" s="192"/>
      <c r="BHU75" s="192"/>
      <c r="BHV75" s="192"/>
      <c r="BHW75" s="192"/>
      <c r="BHX75" s="192"/>
      <c r="BHY75" s="192"/>
      <c r="BHZ75" s="192"/>
      <c r="BIA75" s="192"/>
      <c r="BIB75" s="192"/>
      <c r="BIC75" s="192"/>
      <c r="BID75" s="192"/>
      <c r="BIE75" s="192"/>
      <c r="BIF75" s="192"/>
      <c r="BIG75" s="192"/>
      <c r="BIH75" s="192"/>
      <c r="BII75" s="192"/>
      <c r="BIJ75" s="192"/>
      <c r="BIK75" s="192"/>
      <c r="BIL75" s="192"/>
      <c r="BIM75" s="192"/>
      <c r="BIN75" s="192"/>
      <c r="BIO75" s="192"/>
      <c r="BIP75" s="192"/>
      <c r="BIQ75" s="192"/>
      <c r="BIR75" s="192"/>
      <c r="BIS75" s="192"/>
      <c r="BIT75" s="192"/>
      <c r="BIU75" s="192"/>
      <c r="BIV75" s="192"/>
      <c r="BIW75" s="192"/>
      <c r="BIX75" s="192"/>
      <c r="BIY75" s="192"/>
      <c r="BIZ75" s="192"/>
      <c r="BJA75" s="192"/>
      <c r="BJB75" s="192"/>
      <c r="BJC75" s="192"/>
      <c r="BJD75" s="192"/>
      <c r="BJE75" s="192"/>
      <c r="BJF75" s="192"/>
      <c r="BJG75" s="192"/>
      <c r="BJH75" s="192"/>
      <c r="BJI75" s="192"/>
      <c r="BJJ75" s="192"/>
      <c r="BJK75" s="192"/>
      <c r="BJL75" s="192"/>
      <c r="BJM75" s="192"/>
      <c r="BJN75" s="192"/>
      <c r="BJO75" s="192"/>
      <c r="BJP75" s="192"/>
      <c r="BJQ75" s="192"/>
      <c r="BJR75" s="192"/>
      <c r="BJS75" s="192"/>
      <c r="BJT75" s="192"/>
      <c r="BJU75" s="192"/>
      <c r="BJV75" s="192"/>
      <c r="BJW75" s="192"/>
      <c r="BJX75" s="192"/>
      <c r="BJY75" s="192"/>
      <c r="BJZ75" s="192"/>
      <c r="BKA75" s="192"/>
      <c r="BKB75" s="192"/>
      <c r="BKC75" s="192"/>
      <c r="BKD75" s="192"/>
      <c r="BKE75" s="192"/>
      <c r="BKF75" s="192"/>
      <c r="BKG75" s="192"/>
      <c r="BKH75" s="192"/>
      <c r="BKI75" s="192"/>
      <c r="BKJ75" s="192"/>
      <c r="BKK75" s="192"/>
      <c r="BKL75" s="192"/>
      <c r="BKM75" s="192"/>
      <c r="BKN75" s="192"/>
      <c r="BKO75" s="192"/>
      <c r="BKP75" s="192"/>
      <c r="BKQ75" s="192"/>
      <c r="BKR75" s="192"/>
      <c r="BKS75" s="192"/>
      <c r="BKT75" s="192"/>
      <c r="BKU75" s="192"/>
      <c r="BKV75" s="192"/>
      <c r="BKW75" s="192"/>
      <c r="BKX75" s="192"/>
      <c r="BKY75" s="192"/>
      <c r="BKZ75" s="192"/>
      <c r="BLA75" s="192"/>
      <c r="BLB75" s="192"/>
      <c r="BLC75" s="192"/>
      <c r="BLD75" s="192"/>
      <c r="BLE75" s="192"/>
      <c r="BLF75" s="192"/>
      <c r="BLG75" s="192"/>
      <c r="BLH75" s="192"/>
      <c r="BLI75" s="192"/>
      <c r="BLJ75" s="192"/>
      <c r="BLK75" s="192"/>
      <c r="BLL75" s="192"/>
      <c r="BLM75" s="192"/>
      <c r="BLN75" s="192"/>
      <c r="BLO75" s="192"/>
      <c r="BLP75" s="192"/>
      <c r="BLQ75" s="192"/>
      <c r="BLR75" s="192"/>
      <c r="BLS75" s="192"/>
      <c r="BLT75" s="192"/>
      <c r="BLU75" s="192"/>
      <c r="BLV75" s="192"/>
      <c r="BLW75" s="192"/>
      <c r="BLX75" s="192"/>
      <c r="BLY75" s="192"/>
      <c r="BLZ75" s="192"/>
      <c r="BMA75" s="192"/>
      <c r="BMB75" s="192"/>
      <c r="BMC75" s="192"/>
      <c r="BMD75" s="192"/>
      <c r="BME75" s="192"/>
      <c r="BMF75" s="192"/>
      <c r="BMG75" s="192"/>
      <c r="BMH75" s="192"/>
      <c r="BMI75" s="192"/>
      <c r="BMJ75" s="192"/>
      <c r="BMK75" s="192"/>
      <c r="BML75" s="192"/>
      <c r="BMM75" s="192"/>
      <c r="BMN75" s="192"/>
      <c r="BMO75" s="192"/>
      <c r="BMP75" s="192"/>
      <c r="BMQ75" s="192"/>
      <c r="BMR75" s="192"/>
      <c r="BMS75" s="192"/>
      <c r="BMT75" s="192"/>
      <c r="BMU75" s="192"/>
      <c r="BMV75" s="192"/>
      <c r="BMW75" s="192"/>
      <c r="BMX75" s="192"/>
      <c r="BMY75" s="192"/>
      <c r="BMZ75" s="192"/>
      <c r="BNA75" s="192"/>
      <c r="BNB75" s="192"/>
      <c r="BNC75" s="192"/>
      <c r="BND75" s="192"/>
      <c r="BNE75" s="192"/>
      <c r="BNF75" s="192"/>
      <c r="BNG75" s="192"/>
      <c r="BNH75" s="192"/>
      <c r="BNI75" s="192"/>
      <c r="BNJ75" s="192"/>
      <c r="BNK75" s="192"/>
      <c r="BNL75" s="192"/>
      <c r="BNM75" s="192"/>
      <c r="BNN75" s="192"/>
      <c r="BNO75" s="192"/>
      <c r="BNP75" s="192"/>
      <c r="BNQ75" s="192"/>
      <c r="BNR75" s="192"/>
      <c r="BNS75" s="192"/>
      <c r="BNT75" s="192"/>
      <c r="BNU75" s="192"/>
      <c r="BNV75" s="192"/>
      <c r="BNW75" s="192"/>
      <c r="BNX75" s="192"/>
      <c r="BNY75" s="192"/>
      <c r="BNZ75" s="192"/>
      <c r="BOA75" s="192"/>
      <c r="BOB75" s="192"/>
      <c r="BOC75" s="192"/>
      <c r="BOD75" s="192"/>
      <c r="BOE75" s="192"/>
      <c r="BOF75" s="192"/>
      <c r="BOG75" s="192"/>
      <c r="BOH75" s="192"/>
      <c r="BOI75" s="192"/>
      <c r="BOJ75" s="192"/>
      <c r="BOK75" s="192"/>
      <c r="BOL75" s="192"/>
      <c r="BOM75" s="192"/>
      <c r="BON75" s="192"/>
      <c r="BOO75" s="192"/>
      <c r="BOP75" s="192"/>
      <c r="BOQ75" s="192"/>
      <c r="BOR75" s="192"/>
      <c r="BOS75" s="192"/>
      <c r="BOT75" s="192"/>
      <c r="BOU75" s="192"/>
      <c r="BOV75" s="192"/>
      <c r="BOW75" s="192"/>
      <c r="BOX75" s="192"/>
      <c r="BOY75" s="192"/>
      <c r="BOZ75" s="192"/>
      <c r="BPA75" s="192"/>
      <c r="BPB75" s="192"/>
      <c r="BPC75" s="192"/>
      <c r="BPD75" s="192"/>
      <c r="BPE75" s="192"/>
      <c r="BPF75" s="192"/>
      <c r="BPG75" s="192"/>
      <c r="BPH75" s="192"/>
      <c r="BPI75" s="192"/>
      <c r="BPJ75" s="192"/>
      <c r="BPK75" s="192"/>
      <c r="BPL75" s="192"/>
      <c r="BPM75" s="192"/>
      <c r="BPN75" s="192"/>
      <c r="BPO75" s="192"/>
      <c r="BPP75" s="192"/>
      <c r="BPQ75" s="192"/>
      <c r="BPR75" s="192"/>
      <c r="BPS75" s="192"/>
      <c r="BPT75" s="192"/>
      <c r="BPU75" s="192"/>
      <c r="BPV75" s="192"/>
      <c r="BPW75" s="192"/>
      <c r="BPX75" s="192"/>
      <c r="BPY75" s="192"/>
      <c r="BPZ75" s="192"/>
      <c r="BQA75" s="192"/>
      <c r="BQB75" s="192"/>
      <c r="BQC75" s="192"/>
      <c r="BQD75" s="192"/>
      <c r="BQE75" s="192"/>
      <c r="BQF75" s="192"/>
      <c r="BQG75" s="192"/>
      <c r="BQH75" s="192"/>
      <c r="BQI75" s="192"/>
      <c r="BQJ75" s="192"/>
      <c r="BQK75" s="192"/>
      <c r="BQL75" s="192"/>
      <c r="BQM75" s="192"/>
      <c r="BQN75" s="192"/>
      <c r="BQO75" s="192"/>
      <c r="BQP75" s="192"/>
      <c r="BQQ75" s="192"/>
      <c r="BQR75" s="192"/>
      <c r="BQS75" s="192"/>
      <c r="BQT75" s="192"/>
      <c r="BQU75" s="192"/>
      <c r="BQV75" s="192"/>
      <c r="BQW75" s="192"/>
      <c r="BQX75" s="192"/>
      <c r="BQY75" s="192"/>
      <c r="BQZ75" s="192"/>
      <c r="BRA75" s="192"/>
      <c r="BRB75" s="192"/>
      <c r="BRC75" s="192"/>
      <c r="BRD75" s="192"/>
      <c r="BRE75" s="192"/>
      <c r="BRF75" s="192"/>
      <c r="BRG75" s="192"/>
      <c r="BRH75" s="192"/>
      <c r="BRI75" s="192"/>
      <c r="BRJ75" s="192"/>
      <c r="BRK75" s="192"/>
      <c r="BRL75" s="192"/>
      <c r="BRM75" s="192"/>
      <c r="BRN75" s="192"/>
      <c r="BRO75" s="192"/>
      <c r="BRP75" s="192"/>
      <c r="BRQ75" s="192"/>
      <c r="BRR75" s="192"/>
      <c r="BRS75" s="192"/>
      <c r="BRT75" s="192"/>
      <c r="BRU75" s="192"/>
      <c r="BRV75" s="192"/>
      <c r="BRW75" s="192"/>
      <c r="BRX75" s="192"/>
      <c r="BRY75" s="192"/>
      <c r="BRZ75" s="192"/>
      <c r="BSA75" s="192"/>
      <c r="BSB75" s="192"/>
      <c r="BSC75" s="192"/>
      <c r="BSD75" s="192"/>
      <c r="BSE75" s="192"/>
      <c r="BSF75" s="192"/>
      <c r="BSG75" s="192"/>
      <c r="BSH75" s="192"/>
      <c r="BSI75" s="192"/>
      <c r="BSJ75" s="192"/>
      <c r="BSK75" s="192"/>
      <c r="BSL75" s="192"/>
      <c r="BSM75" s="192"/>
      <c r="BSN75" s="192"/>
      <c r="BSO75" s="192"/>
      <c r="BSP75" s="192"/>
      <c r="BSQ75" s="192"/>
      <c r="BSR75" s="192"/>
      <c r="BSS75" s="192"/>
      <c r="BST75" s="192"/>
      <c r="BSU75" s="192"/>
      <c r="BSV75" s="192"/>
      <c r="BSW75" s="192"/>
      <c r="BSX75" s="192"/>
      <c r="BSY75" s="192"/>
      <c r="BSZ75" s="192"/>
      <c r="BTA75" s="192"/>
      <c r="BTB75" s="192"/>
      <c r="BTC75" s="192"/>
      <c r="BTD75" s="192"/>
      <c r="BTE75" s="192"/>
      <c r="BTF75" s="192"/>
      <c r="BTG75" s="192"/>
      <c r="BTH75" s="192"/>
      <c r="BTI75" s="192"/>
      <c r="BTJ75" s="192"/>
      <c r="BTK75" s="192"/>
      <c r="BTL75" s="192"/>
      <c r="BTM75" s="192"/>
      <c r="BTN75" s="192"/>
      <c r="BTO75" s="192"/>
      <c r="BTP75" s="192"/>
      <c r="BTQ75" s="192"/>
      <c r="BTR75" s="192"/>
      <c r="BTS75" s="192"/>
      <c r="BTT75" s="192"/>
      <c r="BTU75" s="192"/>
      <c r="BTV75" s="192"/>
      <c r="BTW75" s="192"/>
      <c r="BTX75" s="192"/>
      <c r="BTY75" s="192"/>
      <c r="BTZ75" s="192"/>
      <c r="BUA75" s="192"/>
      <c r="BUB75" s="192"/>
      <c r="BUC75" s="192"/>
      <c r="BUD75" s="192"/>
      <c r="BUE75" s="192"/>
      <c r="BUF75" s="192"/>
      <c r="BUG75" s="192"/>
      <c r="BUH75" s="192"/>
      <c r="BUI75" s="192"/>
      <c r="BUJ75" s="192"/>
      <c r="BUK75" s="192"/>
      <c r="BUL75" s="192"/>
      <c r="BUM75" s="192"/>
      <c r="BUN75" s="192"/>
      <c r="BUO75" s="192"/>
      <c r="BUP75" s="192"/>
      <c r="BUQ75" s="192"/>
      <c r="BUR75" s="192"/>
      <c r="BUS75" s="192"/>
      <c r="BUT75" s="192"/>
      <c r="BUU75" s="192"/>
      <c r="BUV75" s="192"/>
      <c r="BUW75" s="192"/>
      <c r="BUX75" s="192"/>
      <c r="BUY75" s="192"/>
      <c r="BUZ75" s="192"/>
      <c r="BVA75" s="192"/>
      <c r="BVB75" s="192"/>
      <c r="BVC75" s="192"/>
      <c r="BVD75" s="192"/>
      <c r="BVE75" s="192"/>
      <c r="BVF75" s="192"/>
      <c r="BVG75" s="192"/>
      <c r="BVH75" s="192"/>
      <c r="BVI75" s="192"/>
      <c r="BVJ75" s="192"/>
      <c r="BVK75" s="192"/>
      <c r="BVL75" s="192"/>
      <c r="BVM75" s="192"/>
      <c r="BVN75" s="192"/>
      <c r="BVO75" s="192"/>
      <c r="BVP75" s="192"/>
      <c r="BVQ75" s="192"/>
      <c r="BVR75" s="192"/>
      <c r="BVS75" s="192"/>
      <c r="BVT75" s="192"/>
      <c r="BVU75" s="192"/>
      <c r="BVV75" s="192"/>
      <c r="BVW75" s="192"/>
      <c r="BVX75" s="192"/>
      <c r="BVY75" s="192"/>
      <c r="BVZ75" s="192"/>
      <c r="BWA75" s="192"/>
      <c r="BWB75" s="192"/>
      <c r="BWC75" s="192"/>
      <c r="BWD75" s="192"/>
      <c r="BWE75" s="192"/>
      <c r="BWF75" s="192"/>
      <c r="BWG75" s="192"/>
      <c r="BWH75" s="192"/>
      <c r="BWI75" s="192"/>
      <c r="BWJ75" s="192"/>
      <c r="BWK75" s="192"/>
      <c r="BWL75" s="192"/>
      <c r="BWM75" s="192"/>
      <c r="BWN75" s="192"/>
      <c r="BWO75" s="192"/>
      <c r="BWP75" s="192"/>
      <c r="BWQ75" s="192"/>
      <c r="BWR75" s="192"/>
      <c r="BWS75" s="192"/>
      <c r="BWT75" s="192"/>
      <c r="BWU75" s="192"/>
      <c r="BWV75" s="192"/>
      <c r="BWW75" s="192"/>
      <c r="BWX75" s="192"/>
      <c r="BWY75" s="192"/>
      <c r="BWZ75" s="192"/>
      <c r="BXA75" s="192"/>
      <c r="BXB75" s="192"/>
      <c r="BXC75" s="192"/>
      <c r="BXD75" s="192"/>
      <c r="BXE75" s="192"/>
      <c r="BXF75" s="192"/>
      <c r="BXG75" s="192"/>
      <c r="BXH75" s="192"/>
      <c r="BXI75" s="192"/>
      <c r="BXJ75" s="192"/>
      <c r="BXK75" s="192"/>
      <c r="BXL75" s="192"/>
      <c r="BXM75" s="192"/>
      <c r="BXN75" s="192"/>
      <c r="BXO75" s="192"/>
      <c r="BXP75" s="192"/>
      <c r="BXQ75" s="192"/>
      <c r="BXR75" s="192"/>
      <c r="BXS75" s="192"/>
      <c r="BXT75" s="192"/>
      <c r="BXU75" s="192"/>
      <c r="BXV75" s="192"/>
      <c r="BXW75" s="192"/>
      <c r="BXX75" s="192"/>
      <c r="BXY75" s="192"/>
      <c r="BXZ75" s="192"/>
      <c r="BYA75" s="192"/>
      <c r="BYB75" s="192"/>
      <c r="BYC75" s="192"/>
      <c r="BYD75" s="192"/>
      <c r="BYE75" s="192"/>
      <c r="BYF75" s="192"/>
      <c r="BYG75" s="192"/>
      <c r="BYH75" s="192"/>
      <c r="BYI75" s="192"/>
      <c r="BYJ75" s="192"/>
      <c r="BYK75" s="192"/>
      <c r="BYL75" s="192"/>
      <c r="BYM75" s="192"/>
      <c r="BYN75" s="192"/>
      <c r="BYO75" s="192"/>
      <c r="BYP75" s="192"/>
      <c r="BYQ75" s="192"/>
      <c r="BYR75" s="192"/>
      <c r="BYS75" s="192"/>
      <c r="BYT75" s="192"/>
      <c r="BYU75" s="192"/>
      <c r="BYV75" s="192"/>
      <c r="BYW75" s="192"/>
      <c r="BYX75" s="192"/>
      <c r="BYY75" s="192"/>
      <c r="BYZ75" s="192"/>
      <c r="BZA75" s="192"/>
      <c r="BZB75" s="192"/>
      <c r="BZC75" s="192"/>
      <c r="BZD75" s="192"/>
      <c r="BZE75" s="192"/>
      <c r="BZF75" s="192"/>
      <c r="BZG75" s="192"/>
      <c r="BZH75" s="192"/>
      <c r="BZI75" s="192"/>
      <c r="BZJ75" s="192"/>
      <c r="BZK75" s="192"/>
      <c r="BZL75" s="192"/>
      <c r="BZM75" s="192"/>
      <c r="BZN75" s="192"/>
      <c r="BZO75" s="192"/>
      <c r="BZP75" s="192"/>
      <c r="BZQ75" s="192"/>
      <c r="BZR75" s="192"/>
      <c r="BZS75" s="192"/>
      <c r="BZT75" s="192"/>
      <c r="BZU75" s="192"/>
      <c r="BZV75" s="192"/>
      <c r="BZW75" s="192"/>
      <c r="BZX75" s="192"/>
      <c r="BZY75" s="192"/>
      <c r="BZZ75" s="192"/>
      <c r="CAA75" s="192"/>
      <c r="CAB75" s="192"/>
      <c r="CAC75" s="192"/>
      <c r="CAD75" s="192"/>
      <c r="CAE75" s="192"/>
      <c r="CAF75" s="192"/>
      <c r="CAG75" s="192"/>
      <c r="CAH75" s="192"/>
      <c r="CAI75" s="192"/>
      <c r="CAJ75" s="192"/>
      <c r="CAK75" s="192"/>
      <c r="CAL75" s="192"/>
      <c r="CAM75" s="192"/>
      <c r="CAN75" s="192"/>
      <c r="CAO75" s="192"/>
      <c r="CAP75" s="192"/>
      <c r="CAQ75" s="192"/>
      <c r="CAR75" s="192"/>
      <c r="CAS75" s="192"/>
      <c r="CAT75" s="192"/>
      <c r="CAU75" s="192"/>
      <c r="CAV75" s="192"/>
      <c r="CAW75" s="192"/>
      <c r="CAX75" s="192"/>
      <c r="CAY75" s="192"/>
      <c r="CAZ75" s="192"/>
      <c r="CBA75" s="192"/>
      <c r="CBB75" s="192"/>
      <c r="CBC75" s="192"/>
      <c r="CBD75" s="192"/>
      <c r="CBE75" s="192"/>
      <c r="CBF75" s="192"/>
      <c r="CBG75" s="192"/>
      <c r="CBH75" s="192"/>
      <c r="CBI75" s="192"/>
      <c r="CBJ75" s="192"/>
      <c r="CBK75" s="192"/>
      <c r="CBL75" s="192"/>
      <c r="CBM75" s="192"/>
      <c r="CBN75" s="192"/>
      <c r="CBO75" s="192"/>
      <c r="CBP75" s="192"/>
      <c r="CBQ75" s="192"/>
      <c r="CBR75" s="192"/>
      <c r="CBS75" s="192"/>
      <c r="CBT75" s="192"/>
      <c r="CBU75" s="192"/>
      <c r="CBV75" s="192"/>
      <c r="CBW75" s="192"/>
      <c r="CBX75" s="192"/>
      <c r="CBY75" s="192"/>
      <c r="CBZ75" s="192"/>
      <c r="CCA75" s="192"/>
      <c r="CCB75" s="192"/>
      <c r="CCC75" s="192"/>
      <c r="CCD75" s="192"/>
      <c r="CCE75" s="192"/>
      <c r="CCF75" s="192"/>
      <c r="CCG75" s="192"/>
      <c r="CCH75" s="192"/>
      <c r="CCI75" s="192"/>
      <c r="CCJ75" s="192"/>
      <c r="CCK75" s="192"/>
      <c r="CCL75" s="192"/>
      <c r="CCM75" s="192"/>
      <c r="CCN75" s="192"/>
      <c r="CCO75" s="192"/>
      <c r="CCP75" s="192"/>
      <c r="CCQ75" s="192"/>
      <c r="CCR75" s="192"/>
      <c r="CCS75" s="192"/>
      <c r="CCT75" s="192"/>
      <c r="CCU75" s="192"/>
      <c r="CCV75" s="192"/>
      <c r="CCW75" s="192"/>
      <c r="CCX75" s="192"/>
      <c r="CCY75" s="192"/>
      <c r="CCZ75" s="192"/>
      <c r="CDA75" s="192"/>
      <c r="CDB75" s="192"/>
      <c r="CDC75" s="192"/>
      <c r="CDD75" s="192"/>
      <c r="CDE75" s="192"/>
      <c r="CDF75" s="192"/>
      <c r="CDG75" s="192"/>
      <c r="CDH75" s="192"/>
      <c r="CDI75" s="192"/>
      <c r="CDJ75" s="192"/>
      <c r="CDK75" s="192"/>
      <c r="CDL75" s="192"/>
      <c r="CDM75" s="192"/>
      <c r="CDN75" s="192"/>
      <c r="CDO75" s="192"/>
      <c r="CDP75" s="192"/>
      <c r="CDQ75" s="192"/>
      <c r="CDR75" s="192"/>
      <c r="CDS75" s="192"/>
      <c r="CDT75" s="192"/>
      <c r="CDU75" s="192"/>
      <c r="CDV75" s="192"/>
      <c r="CDW75" s="192"/>
      <c r="CDX75" s="192"/>
      <c r="CDY75" s="192"/>
      <c r="CDZ75" s="192"/>
      <c r="CEA75" s="192"/>
      <c r="CEB75" s="192"/>
      <c r="CEC75" s="192"/>
      <c r="CED75" s="192"/>
      <c r="CEE75" s="192"/>
      <c r="CEF75" s="192"/>
      <c r="CEG75" s="192"/>
      <c r="CEH75" s="192"/>
      <c r="CEI75" s="192"/>
      <c r="CEJ75" s="192"/>
      <c r="CEK75" s="192"/>
      <c r="CEL75" s="192"/>
      <c r="CEM75" s="192"/>
      <c r="CEN75" s="192"/>
      <c r="CEO75" s="192"/>
      <c r="CEP75" s="192"/>
      <c r="CEQ75" s="192"/>
      <c r="CER75" s="192"/>
      <c r="CES75" s="192"/>
      <c r="CET75" s="192"/>
      <c r="CEU75" s="192"/>
      <c r="CEV75" s="192"/>
      <c r="CEW75" s="192"/>
      <c r="CEX75" s="192"/>
      <c r="CEY75" s="192"/>
      <c r="CEZ75" s="192"/>
      <c r="CFA75" s="192"/>
      <c r="CFB75" s="192"/>
      <c r="CFC75" s="192"/>
      <c r="CFD75" s="192"/>
      <c r="CFE75" s="192"/>
      <c r="CFF75" s="192"/>
      <c r="CFG75" s="192"/>
      <c r="CFH75" s="192"/>
      <c r="CFI75" s="192"/>
      <c r="CFJ75" s="192"/>
      <c r="CFK75" s="192"/>
      <c r="CFL75" s="192"/>
      <c r="CFM75" s="192"/>
      <c r="CFN75" s="192"/>
      <c r="CFO75" s="192"/>
      <c r="CFP75" s="192"/>
      <c r="CFQ75" s="192"/>
      <c r="CFR75" s="192"/>
      <c r="CFS75" s="192"/>
      <c r="CFT75" s="192"/>
      <c r="CFU75" s="192"/>
      <c r="CFV75" s="192"/>
      <c r="CFW75" s="192"/>
      <c r="CFX75" s="192"/>
      <c r="CFY75" s="192"/>
      <c r="CFZ75" s="192"/>
      <c r="CGA75" s="192"/>
      <c r="CGB75" s="192"/>
      <c r="CGC75" s="192"/>
      <c r="CGD75" s="192"/>
      <c r="CGE75" s="192"/>
      <c r="CGF75" s="192"/>
      <c r="CGG75" s="192"/>
      <c r="CGH75" s="192"/>
      <c r="CGI75" s="192"/>
      <c r="CGJ75" s="192"/>
      <c r="CGK75" s="192"/>
      <c r="CGL75" s="192"/>
      <c r="CGM75" s="192"/>
      <c r="CGN75" s="192"/>
      <c r="CGO75" s="192"/>
      <c r="CGP75" s="192"/>
      <c r="CGQ75" s="192"/>
      <c r="CGR75" s="192"/>
      <c r="CGS75" s="192"/>
      <c r="CGT75" s="192"/>
      <c r="CGU75" s="192"/>
      <c r="CGV75" s="192"/>
      <c r="CGW75" s="192"/>
      <c r="CGX75" s="192"/>
      <c r="CGY75" s="192"/>
      <c r="CGZ75" s="192"/>
      <c r="CHA75" s="192"/>
      <c r="CHB75" s="192"/>
      <c r="CHC75" s="192"/>
      <c r="CHD75" s="192"/>
      <c r="CHE75" s="192"/>
      <c r="CHF75" s="192"/>
      <c r="CHG75" s="192"/>
      <c r="CHH75" s="192"/>
      <c r="CHI75" s="192"/>
      <c r="CHJ75" s="192"/>
      <c r="CHK75" s="192"/>
      <c r="CHL75" s="192"/>
      <c r="CHM75" s="192"/>
      <c r="CHN75" s="192"/>
      <c r="CHO75" s="192"/>
      <c r="CHP75" s="192"/>
      <c r="CHQ75" s="192"/>
      <c r="CHR75" s="192"/>
      <c r="CHS75" s="192"/>
      <c r="CHT75" s="192"/>
      <c r="CHU75" s="192"/>
      <c r="CHV75" s="192"/>
      <c r="CHW75" s="192"/>
      <c r="CHX75" s="192"/>
      <c r="CHY75" s="192"/>
      <c r="CHZ75" s="192"/>
      <c r="CIA75" s="192"/>
      <c r="CIB75" s="192"/>
      <c r="CIC75" s="192"/>
      <c r="CID75" s="192"/>
      <c r="CIE75" s="192"/>
      <c r="CIF75" s="192"/>
      <c r="CIG75" s="192"/>
      <c r="CIH75" s="192"/>
      <c r="CII75" s="192"/>
      <c r="CIJ75" s="192"/>
      <c r="CIK75" s="192"/>
      <c r="CIL75" s="192"/>
      <c r="CIM75" s="192"/>
      <c r="CIN75" s="192"/>
      <c r="CIO75" s="192"/>
      <c r="CIP75" s="192"/>
      <c r="CIQ75" s="192"/>
      <c r="CIR75" s="192"/>
      <c r="CIS75" s="192"/>
      <c r="CIT75" s="192"/>
      <c r="CIU75" s="192"/>
      <c r="CIV75" s="192"/>
      <c r="CIW75" s="192"/>
      <c r="CIX75" s="192"/>
      <c r="CIY75" s="192"/>
      <c r="CIZ75" s="192"/>
      <c r="CJA75" s="192"/>
      <c r="CJB75" s="192"/>
      <c r="CJC75" s="192"/>
      <c r="CJD75" s="192"/>
      <c r="CJE75" s="192"/>
      <c r="CJF75" s="192"/>
      <c r="CJG75" s="192"/>
      <c r="CJH75" s="192"/>
      <c r="CJI75" s="192"/>
      <c r="CJJ75" s="192"/>
      <c r="CJK75" s="192"/>
      <c r="CJL75" s="192"/>
      <c r="CJM75" s="192"/>
      <c r="CJN75" s="192"/>
      <c r="CJO75" s="192"/>
      <c r="CJP75" s="192"/>
      <c r="CJQ75" s="192"/>
      <c r="CJR75" s="192"/>
      <c r="CJS75" s="192"/>
      <c r="CJT75" s="192"/>
      <c r="CJU75" s="192"/>
      <c r="CJV75" s="192"/>
      <c r="CJW75" s="192"/>
      <c r="CJX75" s="192"/>
      <c r="CJY75" s="192"/>
      <c r="CJZ75" s="192"/>
      <c r="CKA75" s="192"/>
      <c r="CKB75" s="192"/>
      <c r="CKC75" s="192"/>
      <c r="CKD75" s="192"/>
      <c r="CKE75" s="192"/>
      <c r="CKF75" s="192"/>
      <c r="CKG75" s="192"/>
      <c r="CKH75" s="192"/>
      <c r="CKI75" s="192"/>
      <c r="CKJ75" s="192"/>
      <c r="CKK75" s="192"/>
      <c r="CKL75" s="192"/>
      <c r="CKM75" s="192"/>
      <c r="CKN75" s="192"/>
      <c r="CKO75" s="192"/>
      <c r="CKP75" s="192"/>
      <c r="CKQ75" s="192"/>
      <c r="CKR75" s="192"/>
      <c r="CKS75" s="192"/>
      <c r="CKT75" s="192"/>
      <c r="CKU75" s="192"/>
      <c r="CKV75" s="192"/>
      <c r="CKW75" s="192"/>
      <c r="CKX75" s="192"/>
      <c r="CKY75" s="192"/>
      <c r="CKZ75" s="192"/>
      <c r="CLA75" s="192"/>
      <c r="CLB75" s="192"/>
      <c r="CLC75" s="192"/>
      <c r="CLD75" s="192"/>
      <c r="CLE75" s="192"/>
      <c r="CLF75" s="192"/>
      <c r="CLG75" s="192"/>
      <c r="CLH75" s="192"/>
      <c r="CLI75" s="192"/>
      <c r="CLJ75" s="192"/>
      <c r="CLK75" s="192"/>
      <c r="CLL75" s="192"/>
      <c r="CLM75" s="192"/>
      <c r="CLN75" s="192"/>
      <c r="CLO75" s="192"/>
      <c r="CLP75" s="192"/>
      <c r="CLQ75" s="192"/>
      <c r="CLR75" s="192"/>
      <c r="CLS75" s="192"/>
      <c r="CLT75" s="192"/>
      <c r="CLU75" s="192"/>
      <c r="CLV75" s="192"/>
      <c r="CLW75" s="192"/>
      <c r="CLX75" s="192"/>
      <c r="CLY75" s="192"/>
      <c r="CLZ75" s="192"/>
      <c r="CMA75" s="192"/>
      <c r="CMB75" s="192"/>
      <c r="CMC75" s="192"/>
      <c r="CMD75" s="192"/>
      <c r="CME75" s="192"/>
      <c r="CMF75" s="192"/>
      <c r="CMG75" s="192"/>
      <c r="CMH75" s="192"/>
      <c r="CMI75" s="192"/>
      <c r="CMJ75" s="192"/>
      <c r="CMK75" s="192"/>
      <c r="CML75" s="192"/>
      <c r="CMM75" s="192"/>
      <c r="CMN75" s="192"/>
      <c r="CMO75" s="192"/>
      <c r="CMP75" s="192"/>
      <c r="CMQ75" s="192"/>
      <c r="CMR75" s="192"/>
      <c r="CMS75" s="192"/>
      <c r="CMT75" s="192"/>
      <c r="CMU75" s="192"/>
      <c r="CMV75" s="192"/>
      <c r="CMW75" s="192"/>
      <c r="CMX75" s="192"/>
      <c r="CMY75" s="192"/>
      <c r="CMZ75" s="192"/>
      <c r="CNA75" s="192"/>
      <c r="CNB75" s="192"/>
      <c r="CNC75" s="192"/>
      <c r="CND75" s="192"/>
      <c r="CNE75" s="192"/>
      <c r="CNF75" s="192"/>
      <c r="CNG75" s="192"/>
      <c r="CNH75" s="192"/>
      <c r="CNI75" s="192"/>
      <c r="CNJ75" s="192"/>
      <c r="CNK75" s="192"/>
      <c r="CNL75" s="192"/>
      <c r="CNM75" s="192"/>
      <c r="CNN75" s="192"/>
      <c r="CNO75" s="192"/>
      <c r="CNP75" s="192"/>
      <c r="CNQ75" s="192"/>
      <c r="CNR75" s="192"/>
      <c r="CNS75" s="192"/>
      <c r="CNT75" s="192"/>
      <c r="CNU75" s="192"/>
      <c r="CNV75" s="192"/>
      <c r="CNW75" s="192"/>
      <c r="CNX75" s="192"/>
      <c r="CNY75" s="192"/>
      <c r="CNZ75" s="192"/>
      <c r="COA75" s="192"/>
      <c r="COB75" s="192"/>
      <c r="COC75" s="192"/>
      <c r="COD75" s="192"/>
      <c r="COE75" s="192"/>
      <c r="COF75" s="192"/>
      <c r="COG75" s="192"/>
      <c r="COH75" s="192"/>
      <c r="COI75" s="192"/>
      <c r="COJ75" s="192"/>
      <c r="COK75" s="192"/>
      <c r="COL75" s="192"/>
      <c r="COM75" s="192"/>
      <c r="CON75" s="192"/>
      <c r="COO75" s="192"/>
      <c r="COP75" s="192"/>
      <c r="COQ75" s="192"/>
      <c r="COR75" s="192"/>
      <c r="COS75" s="192"/>
      <c r="COT75" s="192"/>
      <c r="COU75" s="192"/>
      <c r="COV75" s="192"/>
      <c r="COW75" s="192"/>
      <c r="COX75" s="192"/>
      <c r="COY75" s="192"/>
      <c r="COZ75" s="192"/>
      <c r="CPA75" s="192"/>
      <c r="CPB75" s="192"/>
      <c r="CPC75" s="192"/>
      <c r="CPD75" s="192"/>
      <c r="CPE75" s="192"/>
      <c r="CPF75" s="192"/>
      <c r="CPG75" s="192"/>
      <c r="CPH75" s="192"/>
      <c r="CPI75" s="192"/>
      <c r="CPJ75" s="192"/>
      <c r="CPK75" s="192"/>
      <c r="CPL75" s="192"/>
      <c r="CPM75" s="192"/>
      <c r="CPN75" s="192"/>
      <c r="CPO75" s="192"/>
      <c r="CPP75" s="192"/>
      <c r="CPQ75" s="192"/>
      <c r="CPR75" s="192"/>
      <c r="CPS75" s="192"/>
      <c r="CPT75" s="192"/>
      <c r="CPU75" s="192"/>
      <c r="CPV75" s="192"/>
      <c r="CPW75" s="192"/>
      <c r="CPX75" s="192"/>
      <c r="CPY75" s="192"/>
      <c r="CPZ75" s="192"/>
      <c r="CQA75" s="192"/>
      <c r="CQB75" s="192"/>
      <c r="CQC75" s="192"/>
      <c r="CQD75" s="192"/>
      <c r="CQE75" s="192"/>
      <c r="CQF75" s="192"/>
      <c r="CQG75" s="192"/>
      <c r="CQH75" s="192"/>
      <c r="CQI75" s="192"/>
      <c r="CQJ75" s="192"/>
      <c r="CQK75" s="192"/>
      <c r="CQL75" s="192"/>
      <c r="CQM75" s="192"/>
      <c r="CQN75" s="192"/>
      <c r="CQO75" s="192"/>
      <c r="CQP75" s="192"/>
      <c r="CQQ75" s="192"/>
      <c r="CQR75" s="192"/>
      <c r="CQS75" s="192"/>
      <c r="CQT75" s="192"/>
      <c r="CQU75" s="192"/>
      <c r="CQV75" s="192"/>
      <c r="CQW75" s="192"/>
      <c r="CQX75" s="192"/>
      <c r="CQY75" s="192"/>
      <c r="CQZ75" s="192"/>
      <c r="CRA75" s="192"/>
      <c r="CRB75" s="192"/>
      <c r="CRC75" s="192"/>
      <c r="CRD75" s="192"/>
      <c r="CRE75" s="192"/>
      <c r="CRF75" s="192"/>
      <c r="CRG75" s="192"/>
      <c r="CRH75" s="192"/>
      <c r="CRI75" s="192"/>
      <c r="CRJ75" s="192"/>
      <c r="CRK75" s="192"/>
      <c r="CRL75" s="192"/>
      <c r="CRM75" s="192"/>
      <c r="CRN75" s="192"/>
      <c r="CRO75" s="192"/>
      <c r="CRP75" s="192"/>
      <c r="CRQ75" s="192"/>
      <c r="CRR75" s="192"/>
      <c r="CRS75" s="192"/>
      <c r="CRT75" s="192"/>
      <c r="CRU75" s="192"/>
      <c r="CRV75" s="192"/>
      <c r="CRW75" s="192"/>
      <c r="CRX75" s="192"/>
      <c r="CRY75" s="192"/>
      <c r="CRZ75" s="192"/>
      <c r="CSA75" s="192"/>
      <c r="CSB75" s="192"/>
      <c r="CSC75" s="192"/>
      <c r="CSD75" s="192"/>
      <c r="CSE75" s="192"/>
      <c r="CSF75" s="192"/>
      <c r="CSG75" s="192"/>
      <c r="CSH75" s="192"/>
      <c r="CSI75" s="192"/>
      <c r="CSJ75" s="192"/>
      <c r="CSK75" s="192"/>
      <c r="CSL75" s="192"/>
      <c r="CSM75" s="192"/>
      <c r="CSN75" s="192"/>
      <c r="CSO75" s="192"/>
      <c r="CSP75" s="192"/>
      <c r="CSQ75" s="192"/>
      <c r="CSR75" s="192"/>
      <c r="CSS75" s="192"/>
      <c r="CST75" s="192"/>
      <c r="CSU75" s="192"/>
      <c r="CSV75" s="192"/>
      <c r="CSW75" s="192"/>
      <c r="CSX75" s="192"/>
      <c r="CSY75" s="192"/>
      <c r="CSZ75" s="192"/>
      <c r="CTA75" s="192"/>
      <c r="CTB75" s="192"/>
      <c r="CTC75" s="192"/>
      <c r="CTD75" s="192"/>
      <c r="CTE75" s="192"/>
      <c r="CTF75" s="192"/>
      <c r="CTG75" s="192"/>
      <c r="CTH75" s="192"/>
      <c r="CTI75" s="192"/>
      <c r="CTJ75" s="192"/>
      <c r="CTK75" s="192"/>
      <c r="CTL75" s="192"/>
      <c r="CTM75" s="192"/>
      <c r="CTN75" s="192"/>
      <c r="CTO75" s="192"/>
      <c r="CTP75" s="192"/>
      <c r="CTQ75" s="192"/>
      <c r="CTR75" s="192"/>
      <c r="CTS75" s="192"/>
      <c r="CTT75" s="192"/>
      <c r="CTU75" s="192"/>
      <c r="CTV75" s="192"/>
      <c r="CTW75" s="192"/>
      <c r="CTX75" s="192"/>
      <c r="CTY75" s="192"/>
      <c r="CTZ75" s="192"/>
      <c r="CUA75" s="192"/>
      <c r="CUB75" s="192"/>
      <c r="CUC75" s="192"/>
      <c r="CUD75" s="192"/>
      <c r="CUE75" s="192"/>
      <c r="CUF75" s="192"/>
      <c r="CUG75" s="192"/>
      <c r="CUH75" s="192"/>
      <c r="CUI75" s="192"/>
      <c r="CUJ75" s="192"/>
      <c r="CUK75" s="192"/>
      <c r="CUL75" s="192"/>
      <c r="CUM75" s="192"/>
      <c r="CUN75" s="192"/>
      <c r="CUO75" s="192"/>
      <c r="CUP75" s="192"/>
      <c r="CUQ75" s="192"/>
      <c r="CUR75" s="192"/>
      <c r="CUS75" s="192"/>
      <c r="CUT75" s="192"/>
      <c r="CUU75" s="192"/>
      <c r="CUV75" s="192"/>
      <c r="CUW75" s="192"/>
      <c r="CUX75" s="192"/>
      <c r="CUY75" s="192"/>
      <c r="CUZ75" s="192"/>
      <c r="CVA75" s="192"/>
      <c r="CVB75" s="192"/>
      <c r="CVC75" s="192"/>
      <c r="CVD75" s="192"/>
      <c r="CVE75" s="192"/>
      <c r="CVF75" s="192"/>
      <c r="CVG75" s="192"/>
      <c r="CVH75" s="192"/>
      <c r="CVI75" s="192"/>
      <c r="CVJ75" s="192"/>
      <c r="CVK75" s="192"/>
      <c r="CVL75" s="192"/>
      <c r="CVM75" s="192"/>
      <c r="CVN75" s="192"/>
      <c r="CVO75" s="192"/>
      <c r="CVP75" s="192"/>
      <c r="CVQ75" s="192"/>
      <c r="CVR75" s="192"/>
      <c r="CVS75" s="192"/>
      <c r="CVT75" s="192"/>
      <c r="CVU75" s="192"/>
      <c r="CVV75" s="192"/>
      <c r="CVW75" s="192"/>
      <c r="CVX75" s="192"/>
      <c r="CVY75" s="192"/>
      <c r="CVZ75" s="192"/>
      <c r="CWA75" s="192"/>
      <c r="CWB75" s="192"/>
      <c r="CWC75" s="192"/>
      <c r="CWD75" s="192"/>
      <c r="CWE75" s="192"/>
      <c r="CWF75" s="192"/>
      <c r="CWG75" s="192"/>
      <c r="CWH75" s="192"/>
      <c r="CWI75" s="192"/>
      <c r="CWJ75" s="192"/>
      <c r="CWK75" s="192"/>
      <c r="CWL75" s="192"/>
      <c r="CWM75" s="192"/>
      <c r="CWN75" s="192"/>
      <c r="CWO75" s="192"/>
      <c r="CWP75" s="192"/>
      <c r="CWQ75" s="192"/>
      <c r="CWR75" s="192"/>
      <c r="CWS75" s="192"/>
      <c r="CWT75" s="192"/>
      <c r="CWU75" s="192"/>
      <c r="CWV75" s="192"/>
      <c r="CWW75" s="192"/>
      <c r="CWX75" s="192"/>
      <c r="CWY75" s="192"/>
      <c r="CWZ75" s="192"/>
      <c r="CXA75" s="192"/>
      <c r="CXB75" s="192"/>
      <c r="CXC75" s="192"/>
      <c r="CXD75" s="192"/>
      <c r="CXE75" s="192"/>
      <c r="CXF75" s="192"/>
      <c r="CXG75" s="192"/>
      <c r="CXH75" s="192"/>
      <c r="CXI75" s="192"/>
      <c r="CXJ75" s="192"/>
      <c r="CXK75" s="192"/>
      <c r="CXL75" s="192"/>
      <c r="CXM75" s="192"/>
      <c r="CXN75" s="192"/>
      <c r="CXO75" s="192"/>
      <c r="CXP75" s="192"/>
      <c r="CXQ75" s="192"/>
      <c r="CXR75" s="192"/>
      <c r="CXS75" s="192"/>
      <c r="CXT75" s="192"/>
      <c r="CXU75" s="192"/>
      <c r="CXV75" s="192"/>
      <c r="CXW75" s="192"/>
      <c r="CXX75" s="192"/>
      <c r="CXY75" s="192"/>
      <c r="CXZ75" s="192"/>
      <c r="CYA75" s="192"/>
      <c r="CYB75" s="192"/>
      <c r="CYC75" s="192"/>
      <c r="CYD75" s="192"/>
      <c r="CYE75" s="192"/>
      <c r="CYF75" s="192"/>
      <c r="CYG75" s="192"/>
      <c r="CYH75" s="192"/>
      <c r="CYI75" s="192"/>
      <c r="CYJ75" s="192"/>
      <c r="CYK75" s="192"/>
      <c r="CYL75" s="192"/>
      <c r="CYM75" s="192"/>
      <c r="CYN75" s="192"/>
      <c r="CYO75" s="192"/>
      <c r="CYP75" s="192"/>
      <c r="CYQ75" s="192"/>
      <c r="CYR75" s="192"/>
      <c r="CYS75" s="192"/>
      <c r="CYT75" s="192"/>
      <c r="CYU75" s="192"/>
      <c r="CYV75" s="192"/>
      <c r="CYW75" s="192"/>
      <c r="CYX75" s="192"/>
      <c r="CYY75" s="192"/>
      <c r="CYZ75" s="192"/>
      <c r="CZA75" s="192"/>
      <c r="CZB75" s="192"/>
      <c r="CZC75" s="192"/>
      <c r="CZD75" s="192"/>
      <c r="CZE75" s="192"/>
      <c r="CZF75" s="192"/>
      <c r="CZG75" s="192"/>
      <c r="CZH75" s="192"/>
      <c r="CZI75" s="192"/>
      <c r="CZJ75" s="192"/>
      <c r="CZK75" s="192"/>
      <c r="CZL75" s="192"/>
      <c r="CZM75" s="192"/>
      <c r="CZN75" s="192"/>
      <c r="CZO75" s="192"/>
      <c r="CZP75" s="192"/>
      <c r="CZQ75" s="192"/>
      <c r="CZR75" s="192"/>
      <c r="CZS75" s="192"/>
      <c r="CZT75" s="192"/>
      <c r="CZU75" s="192"/>
      <c r="CZV75" s="192"/>
      <c r="CZW75" s="192"/>
      <c r="CZX75" s="192"/>
      <c r="CZY75" s="192"/>
      <c r="CZZ75" s="192"/>
      <c r="DAA75" s="192"/>
      <c r="DAB75" s="192"/>
      <c r="DAC75" s="192"/>
      <c r="DAD75" s="192"/>
      <c r="DAE75" s="192"/>
      <c r="DAF75" s="192"/>
      <c r="DAG75" s="192"/>
      <c r="DAH75" s="192"/>
      <c r="DAI75" s="192"/>
      <c r="DAJ75" s="192"/>
      <c r="DAK75" s="192"/>
      <c r="DAL75" s="192"/>
      <c r="DAM75" s="192"/>
      <c r="DAN75" s="192"/>
      <c r="DAO75" s="192"/>
      <c r="DAP75" s="192"/>
      <c r="DAQ75" s="192"/>
      <c r="DAR75" s="192"/>
      <c r="DAS75" s="192"/>
      <c r="DAT75" s="192"/>
      <c r="DAU75" s="192"/>
      <c r="DAV75" s="192"/>
      <c r="DAW75" s="192"/>
      <c r="DAX75" s="192"/>
      <c r="DAY75" s="192"/>
      <c r="DAZ75" s="192"/>
      <c r="DBA75" s="192"/>
      <c r="DBB75" s="192"/>
      <c r="DBC75" s="192"/>
      <c r="DBD75" s="192"/>
      <c r="DBE75" s="192"/>
      <c r="DBF75" s="192"/>
      <c r="DBG75" s="192"/>
      <c r="DBH75" s="192"/>
      <c r="DBI75" s="192"/>
      <c r="DBJ75" s="192"/>
      <c r="DBK75" s="192"/>
      <c r="DBL75" s="192"/>
      <c r="DBM75" s="192"/>
      <c r="DBN75" s="192"/>
      <c r="DBO75" s="192"/>
      <c r="DBP75" s="192"/>
      <c r="DBQ75" s="192"/>
      <c r="DBR75" s="192"/>
      <c r="DBS75" s="192"/>
      <c r="DBT75" s="192"/>
      <c r="DBU75" s="192"/>
      <c r="DBV75" s="192"/>
      <c r="DBW75" s="192"/>
      <c r="DBX75" s="192"/>
      <c r="DBY75" s="192"/>
      <c r="DBZ75" s="192"/>
      <c r="DCA75" s="192"/>
      <c r="DCB75" s="192"/>
      <c r="DCC75" s="192"/>
      <c r="DCD75" s="192"/>
      <c r="DCE75" s="192"/>
      <c r="DCF75" s="192"/>
      <c r="DCG75" s="192"/>
      <c r="DCH75" s="192"/>
      <c r="DCI75" s="192"/>
      <c r="DCJ75" s="192"/>
      <c r="DCK75" s="192"/>
      <c r="DCL75" s="192"/>
      <c r="DCM75" s="192"/>
      <c r="DCN75" s="192"/>
      <c r="DCO75" s="192"/>
      <c r="DCP75" s="192"/>
      <c r="DCQ75" s="192"/>
      <c r="DCR75" s="192"/>
      <c r="DCS75" s="192"/>
      <c r="DCT75" s="192"/>
      <c r="DCU75" s="192"/>
      <c r="DCV75" s="192"/>
      <c r="DCW75" s="192"/>
      <c r="DCX75" s="192"/>
      <c r="DCY75" s="192"/>
      <c r="DCZ75" s="192"/>
      <c r="DDA75" s="192"/>
      <c r="DDB75" s="192"/>
      <c r="DDC75" s="192"/>
      <c r="DDD75" s="192"/>
      <c r="DDE75" s="192"/>
      <c r="DDF75" s="192"/>
      <c r="DDG75" s="192"/>
      <c r="DDH75" s="192"/>
      <c r="DDI75" s="192"/>
      <c r="DDJ75" s="192"/>
      <c r="DDK75" s="192"/>
      <c r="DDL75" s="192"/>
      <c r="DDM75" s="192"/>
      <c r="DDN75" s="192"/>
      <c r="DDO75" s="192"/>
      <c r="DDP75" s="192"/>
      <c r="DDQ75" s="192"/>
      <c r="DDR75" s="192"/>
      <c r="DDS75" s="192"/>
      <c r="DDT75" s="192"/>
      <c r="DDU75" s="192"/>
      <c r="DDV75" s="192"/>
      <c r="DDW75" s="192"/>
      <c r="DDX75" s="192"/>
      <c r="DDY75" s="192"/>
      <c r="DDZ75" s="192"/>
      <c r="DEA75" s="192"/>
      <c r="DEB75" s="192"/>
      <c r="DEC75" s="192"/>
      <c r="DED75" s="192"/>
      <c r="DEE75" s="192"/>
      <c r="DEF75" s="192"/>
      <c r="DEG75" s="192"/>
      <c r="DEH75" s="192"/>
      <c r="DEI75" s="192"/>
      <c r="DEJ75" s="192"/>
      <c r="DEK75" s="192"/>
      <c r="DEL75" s="192"/>
      <c r="DEM75" s="192"/>
      <c r="DEN75" s="192"/>
      <c r="DEO75" s="192"/>
      <c r="DEP75" s="192"/>
      <c r="DEQ75" s="192"/>
      <c r="DER75" s="192"/>
      <c r="DES75" s="192"/>
      <c r="DET75" s="192"/>
      <c r="DEU75" s="192"/>
      <c r="DEV75" s="192"/>
      <c r="DEW75" s="192"/>
      <c r="DEX75" s="192"/>
      <c r="DEY75" s="192"/>
      <c r="DEZ75" s="192"/>
      <c r="DFA75" s="192"/>
      <c r="DFB75" s="192"/>
      <c r="DFC75" s="192"/>
      <c r="DFD75" s="192"/>
      <c r="DFE75" s="192"/>
      <c r="DFF75" s="192"/>
      <c r="DFG75" s="192"/>
      <c r="DFH75" s="192"/>
      <c r="DFI75" s="192"/>
      <c r="DFJ75" s="192"/>
      <c r="DFK75" s="192"/>
      <c r="DFL75" s="192"/>
      <c r="DFM75" s="192"/>
      <c r="DFN75" s="192"/>
      <c r="DFO75" s="192"/>
      <c r="DFP75" s="192"/>
      <c r="DFQ75" s="192"/>
      <c r="DFR75" s="192"/>
      <c r="DFS75" s="192"/>
      <c r="DFT75" s="192"/>
      <c r="DFU75" s="192"/>
      <c r="DFV75" s="192"/>
      <c r="DFW75" s="192"/>
      <c r="DFX75" s="192"/>
      <c r="DFY75" s="192"/>
      <c r="DFZ75" s="192"/>
      <c r="DGA75" s="192"/>
      <c r="DGB75" s="192"/>
      <c r="DGC75" s="192"/>
      <c r="DGD75" s="192"/>
      <c r="DGE75" s="192"/>
      <c r="DGF75" s="192"/>
      <c r="DGG75" s="192"/>
      <c r="DGH75" s="192"/>
      <c r="DGI75" s="192"/>
      <c r="DGJ75" s="192"/>
      <c r="DGK75" s="192"/>
      <c r="DGL75" s="192"/>
      <c r="DGM75" s="192"/>
      <c r="DGN75" s="192"/>
      <c r="DGO75" s="192"/>
      <c r="DGP75" s="192"/>
      <c r="DGQ75" s="192"/>
      <c r="DGR75" s="192"/>
      <c r="DGS75" s="192"/>
      <c r="DGT75" s="192"/>
      <c r="DGU75" s="192"/>
      <c r="DGV75" s="192"/>
      <c r="DGW75" s="192"/>
      <c r="DGX75" s="192"/>
      <c r="DGY75" s="192"/>
      <c r="DGZ75" s="192"/>
      <c r="DHA75" s="192"/>
      <c r="DHB75" s="192"/>
      <c r="DHC75" s="192"/>
      <c r="DHD75" s="192"/>
      <c r="DHE75" s="192"/>
      <c r="DHF75" s="192"/>
      <c r="DHG75" s="192"/>
      <c r="DHH75" s="192"/>
      <c r="DHI75" s="192"/>
      <c r="DHJ75" s="192"/>
      <c r="DHK75" s="192"/>
      <c r="DHL75" s="192"/>
      <c r="DHM75" s="192"/>
      <c r="DHN75" s="192"/>
      <c r="DHO75" s="192"/>
      <c r="DHP75" s="192"/>
      <c r="DHQ75" s="192"/>
      <c r="DHR75" s="192"/>
      <c r="DHS75" s="192"/>
      <c r="DHT75" s="192"/>
      <c r="DHU75" s="192"/>
      <c r="DHV75" s="192"/>
      <c r="DHW75" s="192"/>
      <c r="DHX75" s="192"/>
      <c r="DHY75" s="192"/>
      <c r="DHZ75" s="192"/>
      <c r="DIA75" s="192"/>
      <c r="DIB75" s="192"/>
      <c r="DIC75" s="192"/>
      <c r="DID75" s="192"/>
      <c r="DIE75" s="192"/>
      <c r="DIF75" s="192"/>
      <c r="DIG75" s="192"/>
      <c r="DIH75" s="192"/>
      <c r="DII75" s="192"/>
      <c r="DIJ75" s="192"/>
      <c r="DIK75" s="192"/>
      <c r="DIL75" s="192"/>
      <c r="DIM75" s="192"/>
      <c r="DIN75" s="192"/>
      <c r="DIO75" s="192"/>
      <c r="DIP75" s="192"/>
      <c r="DIQ75" s="192"/>
      <c r="DIR75" s="192"/>
      <c r="DIS75" s="192"/>
      <c r="DIT75" s="192"/>
      <c r="DIU75" s="192"/>
      <c r="DIV75" s="192"/>
      <c r="DIW75" s="192"/>
      <c r="DIX75" s="192"/>
      <c r="DIY75" s="192"/>
      <c r="DIZ75" s="192"/>
      <c r="DJA75" s="192"/>
      <c r="DJB75" s="192"/>
      <c r="DJC75" s="192"/>
      <c r="DJD75" s="192"/>
      <c r="DJE75" s="192"/>
      <c r="DJF75" s="192"/>
      <c r="DJG75" s="192"/>
      <c r="DJH75" s="192"/>
      <c r="DJI75" s="192"/>
      <c r="DJJ75" s="192"/>
      <c r="DJK75" s="192"/>
      <c r="DJL75" s="192"/>
      <c r="DJM75" s="192"/>
      <c r="DJN75" s="192"/>
      <c r="DJO75" s="192"/>
      <c r="DJP75" s="192"/>
      <c r="DJQ75" s="192"/>
      <c r="DJR75" s="192"/>
      <c r="DJS75" s="192"/>
      <c r="DJT75" s="192"/>
      <c r="DJU75" s="192"/>
      <c r="DJV75" s="192"/>
      <c r="DJW75" s="192"/>
      <c r="DJX75" s="192"/>
      <c r="DJY75" s="192"/>
      <c r="DJZ75" s="192"/>
      <c r="DKA75" s="192"/>
      <c r="DKB75" s="192"/>
      <c r="DKC75" s="192"/>
      <c r="DKD75" s="192"/>
      <c r="DKE75" s="192"/>
      <c r="DKF75" s="192"/>
      <c r="DKG75" s="192"/>
      <c r="DKH75" s="192"/>
      <c r="DKI75" s="192"/>
      <c r="DKJ75" s="192"/>
      <c r="DKK75" s="192"/>
      <c r="DKL75" s="192"/>
      <c r="DKM75" s="192"/>
      <c r="DKN75" s="192"/>
      <c r="DKO75" s="192"/>
      <c r="DKP75" s="192"/>
      <c r="DKQ75" s="192"/>
      <c r="DKR75" s="192"/>
      <c r="DKS75" s="192"/>
      <c r="DKT75" s="192"/>
      <c r="DKU75" s="192"/>
      <c r="DKV75" s="192"/>
      <c r="DKW75" s="192"/>
      <c r="DKX75" s="192"/>
      <c r="DKY75" s="192"/>
      <c r="DKZ75" s="192"/>
      <c r="DLA75" s="192"/>
      <c r="DLB75" s="192"/>
      <c r="DLC75" s="192"/>
      <c r="DLD75" s="192"/>
      <c r="DLE75" s="192"/>
      <c r="DLF75" s="192"/>
      <c r="DLG75" s="192"/>
      <c r="DLH75" s="192"/>
      <c r="DLI75" s="192"/>
      <c r="DLJ75" s="192"/>
      <c r="DLK75" s="192"/>
      <c r="DLL75" s="192"/>
      <c r="DLM75" s="192"/>
      <c r="DLN75" s="192"/>
      <c r="DLO75" s="192"/>
      <c r="DLP75" s="192"/>
      <c r="DLQ75" s="192"/>
      <c r="DLR75" s="192"/>
      <c r="DLS75" s="192"/>
      <c r="DLT75" s="192"/>
      <c r="DLU75" s="192"/>
      <c r="DLV75" s="192"/>
      <c r="DLW75" s="192"/>
      <c r="DLX75" s="192"/>
      <c r="DLY75" s="192"/>
      <c r="DLZ75" s="192"/>
      <c r="DMA75" s="192"/>
      <c r="DMB75" s="192"/>
      <c r="DMC75" s="192"/>
      <c r="DMD75" s="192"/>
      <c r="DME75" s="192"/>
      <c r="DMF75" s="192"/>
      <c r="DMG75" s="192"/>
      <c r="DMH75" s="192"/>
      <c r="DMI75" s="192"/>
      <c r="DMJ75" s="192"/>
      <c r="DMK75" s="192"/>
      <c r="DML75" s="192"/>
      <c r="DMM75" s="192"/>
      <c r="DMN75" s="192"/>
      <c r="DMO75" s="192"/>
      <c r="DMP75" s="192"/>
      <c r="DMQ75" s="192"/>
      <c r="DMR75" s="192"/>
      <c r="DMS75" s="192"/>
      <c r="DMT75" s="192"/>
      <c r="DMU75" s="192"/>
      <c r="DMV75" s="192"/>
      <c r="DMW75" s="192"/>
      <c r="DMX75" s="192"/>
      <c r="DMY75" s="192"/>
      <c r="DMZ75" s="192"/>
      <c r="DNA75" s="192"/>
      <c r="DNB75" s="192"/>
      <c r="DNC75" s="192"/>
      <c r="DND75" s="192"/>
      <c r="DNE75" s="192"/>
      <c r="DNF75" s="192"/>
      <c r="DNG75" s="192"/>
      <c r="DNH75" s="192"/>
      <c r="DNI75" s="192"/>
      <c r="DNJ75" s="192"/>
      <c r="DNK75" s="192"/>
      <c r="DNL75" s="192"/>
      <c r="DNM75" s="192"/>
      <c r="DNN75" s="192"/>
      <c r="DNO75" s="192"/>
      <c r="DNP75" s="192"/>
      <c r="DNQ75" s="192"/>
      <c r="DNR75" s="192"/>
      <c r="DNS75" s="192"/>
      <c r="DNT75" s="192"/>
      <c r="DNU75" s="192"/>
      <c r="DNV75" s="192"/>
      <c r="DNW75" s="192"/>
      <c r="DNX75" s="192"/>
      <c r="DNY75" s="192"/>
      <c r="DNZ75" s="192"/>
      <c r="DOA75" s="192"/>
      <c r="DOB75" s="192"/>
      <c r="DOC75" s="192"/>
      <c r="DOD75" s="192"/>
      <c r="DOE75" s="192"/>
      <c r="DOF75" s="192"/>
      <c r="DOG75" s="192"/>
      <c r="DOH75" s="192"/>
      <c r="DOI75" s="192"/>
      <c r="DOJ75" s="192"/>
      <c r="DOK75" s="192"/>
      <c r="DOL75" s="192"/>
      <c r="DOM75" s="192"/>
      <c r="DON75" s="192"/>
      <c r="DOO75" s="192"/>
      <c r="DOP75" s="192"/>
      <c r="DOQ75" s="192"/>
      <c r="DOR75" s="192"/>
      <c r="DOS75" s="192"/>
      <c r="DOT75" s="192"/>
      <c r="DOU75" s="192"/>
      <c r="DOV75" s="192"/>
      <c r="DOW75" s="192"/>
      <c r="DOX75" s="192"/>
      <c r="DOY75" s="192"/>
      <c r="DOZ75" s="192"/>
      <c r="DPA75" s="192"/>
      <c r="DPB75" s="192"/>
      <c r="DPC75" s="192"/>
      <c r="DPD75" s="192"/>
      <c r="DPE75" s="192"/>
      <c r="DPF75" s="192"/>
      <c r="DPG75" s="192"/>
      <c r="DPH75" s="192"/>
      <c r="DPI75" s="192"/>
      <c r="DPJ75" s="192"/>
      <c r="DPK75" s="192"/>
      <c r="DPL75" s="192"/>
      <c r="DPM75" s="192"/>
      <c r="DPN75" s="192"/>
      <c r="DPO75" s="192"/>
      <c r="DPP75" s="192"/>
      <c r="DPQ75" s="192"/>
      <c r="DPR75" s="192"/>
      <c r="DPS75" s="192"/>
      <c r="DPT75" s="192"/>
      <c r="DPU75" s="192"/>
      <c r="DPV75" s="192"/>
      <c r="DPW75" s="192"/>
      <c r="DPX75" s="192"/>
      <c r="DPY75" s="192"/>
      <c r="DPZ75" s="192"/>
      <c r="DQA75" s="192"/>
      <c r="DQB75" s="192"/>
      <c r="DQC75" s="192"/>
      <c r="DQD75" s="192"/>
      <c r="DQE75" s="192"/>
      <c r="DQF75" s="192"/>
      <c r="DQG75" s="192"/>
      <c r="DQH75" s="192"/>
      <c r="DQI75" s="192"/>
      <c r="DQJ75" s="192"/>
      <c r="DQK75" s="192"/>
      <c r="DQL75" s="192"/>
      <c r="DQM75" s="192"/>
      <c r="DQN75" s="192"/>
      <c r="DQO75" s="192"/>
      <c r="DQP75" s="192"/>
      <c r="DQQ75" s="192"/>
      <c r="DQR75" s="192"/>
      <c r="DQS75" s="192"/>
      <c r="DQT75" s="192"/>
      <c r="DQU75" s="192"/>
      <c r="DQV75" s="192"/>
      <c r="DQW75" s="192"/>
      <c r="DQX75" s="192"/>
      <c r="DQY75" s="192"/>
      <c r="DQZ75" s="192"/>
      <c r="DRA75" s="192"/>
      <c r="DRB75" s="192"/>
      <c r="DRC75" s="192"/>
      <c r="DRD75" s="192"/>
      <c r="DRE75" s="192"/>
      <c r="DRF75" s="192"/>
      <c r="DRG75" s="192"/>
      <c r="DRH75" s="192"/>
      <c r="DRI75" s="192"/>
      <c r="DRJ75" s="192"/>
      <c r="DRK75" s="192"/>
      <c r="DRL75" s="192"/>
      <c r="DRM75" s="192"/>
      <c r="DRN75" s="192"/>
      <c r="DRO75" s="192"/>
      <c r="DRP75" s="192"/>
      <c r="DRQ75" s="192"/>
      <c r="DRR75" s="192"/>
      <c r="DRS75" s="192"/>
      <c r="DRT75" s="192"/>
      <c r="DRU75" s="192"/>
      <c r="DRV75" s="192"/>
      <c r="DRW75" s="192"/>
      <c r="DRX75" s="192"/>
      <c r="DRY75" s="192"/>
      <c r="DRZ75" s="192"/>
      <c r="DSA75" s="192"/>
      <c r="DSB75" s="192"/>
      <c r="DSC75" s="192"/>
      <c r="DSD75" s="192"/>
      <c r="DSE75" s="192"/>
      <c r="DSF75" s="192"/>
      <c r="DSG75" s="192"/>
      <c r="DSH75" s="192"/>
      <c r="DSI75" s="192"/>
      <c r="DSJ75" s="192"/>
      <c r="DSK75" s="192"/>
      <c r="DSL75" s="192"/>
      <c r="DSM75" s="192"/>
      <c r="DSN75" s="192"/>
      <c r="DSO75" s="192"/>
      <c r="DSP75" s="192"/>
      <c r="DSQ75" s="192"/>
      <c r="DSR75" s="192"/>
      <c r="DSS75" s="192"/>
      <c r="DST75" s="192"/>
      <c r="DSU75" s="192"/>
      <c r="DSV75" s="192"/>
      <c r="DSW75" s="192"/>
      <c r="DSX75" s="192"/>
      <c r="DSY75" s="192"/>
      <c r="DSZ75" s="192"/>
      <c r="DTA75" s="192"/>
      <c r="DTB75" s="192"/>
      <c r="DTC75" s="192"/>
      <c r="DTD75" s="192"/>
      <c r="DTE75" s="192"/>
      <c r="DTF75" s="192"/>
      <c r="DTG75" s="192"/>
      <c r="DTH75" s="192"/>
      <c r="DTI75" s="192"/>
      <c r="DTJ75" s="192"/>
      <c r="DTK75" s="192"/>
      <c r="DTL75" s="192"/>
      <c r="DTM75" s="192"/>
      <c r="DTN75" s="192"/>
      <c r="DTO75" s="192"/>
      <c r="DTP75" s="192"/>
      <c r="DTQ75" s="192"/>
      <c r="DTR75" s="192"/>
      <c r="DTS75" s="192"/>
      <c r="DTT75" s="192"/>
      <c r="DTU75" s="192"/>
      <c r="DTV75" s="192"/>
      <c r="DTW75" s="192"/>
      <c r="DTX75" s="192"/>
      <c r="DTY75" s="192"/>
      <c r="DTZ75" s="192"/>
      <c r="DUA75" s="192"/>
      <c r="DUB75" s="192"/>
      <c r="DUC75" s="192"/>
      <c r="DUD75" s="192"/>
      <c r="DUE75" s="192"/>
      <c r="DUF75" s="192"/>
      <c r="DUG75" s="192"/>
      <c r="DUH75" s="192"/>
      <c r="DUI75" s="192"/>
      <c r="DUJ75" s="192"/>
      <c r="DUK75" s="192"/>
      <c r="DUL75" s="192"/>
      <c r="DUM75" s="192"/>
      <c r="DUN75" s="192"/>
      <c r="DUO75" s="192"/>
      <c r="DUP75" s="192"/>
      <c r="DUQ75" s="192"/>
      <c r="DUR75" s="192"/>
      <c r="DUS75" s="192"/>
      <c r="DUT75" s="192"/>
      <c r="DUU75" s="192"/>
      <c r="DUV75" s="192"/>
      <c r="DUW75" s="192"/>
      <c r="DUX75" s="192"/>
      <c r="DUY75" s="192"/>
      <c r="DUZ75" s="192"/>
      <c r="DVA75" s="192"/>
      <c r="DVB75" s="192"/>
      <c r="DVC75" s="192"/>
      <c r="DVD75" s="192"/>
      <c r="DVE75" s="192"/>
      <c r="DVF75" s="192"/>
      <c r="DVG75" s="192"/>
      <c r="DVH75" s="192"/>
      <c r="DVI75" s="192"/>
      <c r="DVJ75" s="192"/>
      <c r="DVK75" s="192"/>
      <c r="DVL75" s="192"/>
      <c r="DVM75" s="192"/>
      <c r="DVN75" s="192"/>
      <c r="DVO75" s="192"/>
      <c r="DVP75" s="192"/>
      <c r="DVQ75" s="192"/>
      <c r="DVR75" s="192"/>
      <c r="DVS75" s="192"/>
      <c r="DVT75" s="192"/>
      <c r="DVU75" s="192"/>
      <c r="DVV75" s="192"/>
      <c r="DVW75" s="192"/>
      <c r="DVX75" s="192"/>
      <c r="DVY75" s="192"/>
      <c r="DVZ75" s="192"/>
      <c r="DWA75" s="192"/>
      <c r="DWB75" s="192"/>
      <c r="DWC75" s="192"/>
      <c r="DWD75" s="192"/>
      <c r="DWE75" s="192"/>
      <c r="DWF75" s="192"/>
      <c r="DWG75" s="192"/>
      <c r="DWH75" s="192"/>
      <c r="DWI75" s="192"/>
      <c r="DWJ75" s="192"/>
      <c r="DWK75" s="192"/>
      <c r="DWL75" s="192"/>
      <c r="DWM75" s="192"/>
      <c r="DWN75" s="192"/>
      <c r="DWO75" s="192"/>
      <c r="DWP75" s="192"/>
      <c r="DWQ75" s="192"/>
      <c r="DWR75" s="192"/>
      <c r="DWS75" s="192"/>
      <c r="DWT75" s="192"/>
      <c r="DWU75" s="192"/>
      <c r="DWV75" s="192"/>
      <c r="DWW75" s="192"/>
      <c r="DWX75" s="192"/>
      <c r="DWY75" s="192"/>
      <c r="DWZ75" s="192"/>
      <c r="DXA75" s="192"/>
      <c r="DXB75" s="192"/>
      <c r="DXC75" s="192"/>
      <c r="DXD75" s="192"/>
      <c r="DXE75" s="192"/>
      <c r="DXF75" s="192"/>
      <c r="DXG75" s="192"/>
      <c r="DXH75" s="192"/>
      <c r="DXI75" s="192"/>
      <c r="DXJ75" s="192"/>
      <c r="DXK75" s="192"/>
      <c r="DXL75" s="192"/>
      <c r="DXM75" s="192"/>
      <c r="DXN75" s="192"/>
      <c r="DXO75" s="192"/>
      <c r="DXP75" s="192"/>
      <c r="DXQ75" s="192"/>
      <c r="DXR75" s="192"/>
      <c r="DXS75" s="192"/>
      <c r="DXT75" s="192"/>
      <c r="DXU75" s="192"/>
      <c r="DXV75" s="192"/>
      <c r="DXW75" s="192"/>
      <c r="DXX75" s="192"/>
      <c r="DXY75" s="192"/>
      <c r="DXZ75" s="192"/>
      <c r="DYA75" s="192"/>
      <c r="DYB75" s="192"/>
      <c r="DYC75" s="192"/>
      <c r="DYD75" s="192"/>
      <c r="DYE75" s="192"/>
      <c r="DYF75" s="192"/>
      <c r="DYG75" s="192"/>
      <c r="DYH75" s="192"/>
      <c r="DYI75" s="192"/>
      <c r="DYJ75" s="192"/>
      <c r="DYK75" s="192"/>
      <c r="DYL75" s="192"/>
      <c r="DYM75" s="192"/>
      <c r="DYN75" s="192"/>
      <c r="DYO75" s="192"/>
      <c r="DYP75" s="192"/>
      <c r="DYQ75" s="192"/>
      <c r="DYR75" s="192"/>
      <c r="DYS75" s="192"/>
      <c r="DYT75" s="192"/>
      <c r="DYU75" s="192"/>
      <c r="DYV75" s="192"/>
      <c r="DYW75" s="192"/>
      <c r="DYX75" s="192"/>
      <c r="DYY75" s="192"/>
      <c r="DYZ75" s="192"/>
      <c r="DZA75" s="192"/>
      <c r="DZB75" s="192"/>
      <c r="DZC75" s="192"/>
      <c r="DZD75" s="192"/>
      <c r="DZE75" s="192"/>
      <c r="DZF75" s="192"/>
      <c r="DZG75" s="192"/>
      <c r="DZH75" s="192"/>
      <c r="DZI75" s="192"/>
      <c r="DZJ75" s="192"/>
      <c r="DZK75" s="192"/>
      <c r="DZL75" s="192"/>
      <c r="DZM75" s="192"/>
      <c r="DZN75" s="192"/>
      <c r="DZO75" s="192"/>
      <c r="DZP75" s="192"/>
      <c r="DZQ75" s="192"/>
      <c r="DZR75" s="192"/>
      <c r="DZS75" s="192"/>
      <c r="DZT75" s="192"/>
      <c r="DZU75" s="192"/>
      <c r="DZV75" s="192"/>
      <c r="DZW75" s="192"/>
      <c r="DZX75" s="192"/>
      <c r="DZY75" s="192"/>
      <c r="DZZ75" s="192"/>
      <c r="EAA75" s="192"/>
      <c r="EAB75" s="192"/>
      <c r="EAC75" s="192"/>
      <c r="EAD75" s="192"/>
      <c r="EAE75" s="192"/>
      <c r="EAF75" s="192"/>
      <c r="EAG75" s="192"/>
      <c r="EAH75" s="192"/>
      <c r="EAI75" s="192"/>
      <c r="EAJ75" s="192"/>
      <c r="EAK75" s="192"/>
      <c r="EAL75" s="192"/>
      <c r="EAM75" s="192"/>
      <c r="EAN75" s="192"/>
      <c r="EAO75" s="192"/>
      <c r="EAP75" s="192"/>
      <c r="EAQ75" s="192"/>
      <c r="EAR75" s="192"/>
      <c r="EAS75" s="192"/>
      <c r="EAT75" s="192"/>
      <c r="EAU75" s="192"/>
      <c r="EAV75" s="192"/>
      <c r="EAW75" s="192"/>
      <c r="EAX75" s="192"/>
      <c r="EAY75" s="192"/>
      <c r="EAZ75" s="192"/>
      <c r="EBA75" s="192"/>
      <c r="EBB75" s="192"/>
      <c r="EBC75" s="192"/>
      <c r="EBD75" s="192"/>
      <c r="EBE75" s="192"/>
      <c r="EBF75" s="192"/>
      <c r="EBG75" s="192"/>
      <c r="EBH75" s="192"/>
      <c r="EBI75" s="192"/>
      <c r="EBJ75" s="192"/>
      <c r="EBK75" s="192"/>
      <c r="EBL75" s="192"/>
      <c r="EBM75" s="192"/>
      <c r="EBN75" s="192"/>
      <c r="EBO75" s="192"/>
      <c r="EBP75" s="192"/>
      <c r="EBQ75" s="192"/>
      <c r="EBR75" s="192"/>
      <c r="EBS75" s="192"/>
      <c r="EBT75" s="192"/>
      <c r="EBU75" s="192"/>
      <c r="EBV75" s="192"/>
      <c r="EBW75" s="192"/>
      <c r="EBX75" s="192"/>
      <c r="EBY75" s="192"/>
      <c r="EBZ75" s="192"/>
      <c r="ECA75" s="192"/>
      <c r="ECB75" s="192"/>
      <c r="ECC75" s="192"/>
      <c r="ECD75" s="192"/>
      <c r="ECE75" s="192"/>
      <c r="ECF75" s="192"/>
      <c r="ECG75" s="192"/>
      <c r="ECH75" s="192"/>
      <c r="ECI75" s="192"/>
      <c r="ECJ75" s="192"/>
      <c r="ECK75" s="192"/>
      <c r="ECL75" s="192"/>
      <c r="ECM75" s="192"/>
      <c r="ECN75" s="192"/>
      <c r="ECO75" s="192"/>
      <c r="ECP75" s="192"/>
      <c r="ECQ75" s="192"/>
      <c r="ECR75" s="192"/>
      <c r="ECS75" s="192"/>
      <c r="ECT75" s="192"/>
      <c r="ECU75" s="192"/>
      <c r="ECV75" s="192"/>
      <c r="ECW75" s="192"/>
      <c r="ECX75" s="192"/>
      <c r="ECY75" s="192"/>
      <c r="ECZ75" s="192"/>
      <c r="EDA75" s="192"/>
      <c r="EDB75" s="192"/>
      <c r="EDC75" s="192"/>
      <c r="EDD75" s="192"/>
      <c r="EDE75" s="192"/>
      <c r="EDF75" s="192"/>
      <c r="EDG75" s="192"/>
      <c r="EDH75" s="192"/>
      <c r="EDI75" s="192"/>
      <c r="EDJ75" s="192"/>
      <c r="EDK75" s="192"/>
      <c r="EDL75" s="192"/>
      <c r="EDM75" s="192"/>
      <c r="EDN75" s="192"/>
      <c r="EDO75" s="192"/>
      <c r="EDP75" s="192"/>
      <c r="EDQ75" s="192"/>
      <c r="EDR75" s="192"/>
      <c r="EDS75" s="192"/>
      <c r="EDT75" s="192"/>
      <c r="EDU75" s="192"/>
      <c r="EDV75" s="192"/>
      <c r="EDW75" s="192"/>
      <c r="EDX75" s="192"/>
      <c r="EDY75" s="192"/>
      <c r="EDZ75" s="192"/>
      <c r="EEA75" s="192"/>
      <c r="EEB75" s="192"/>
      <c r="EEC75" s="192"/>
      <c r="EED75" s="192"/>
      <c r="EEE75" s="192"/>
      <c r="EEF75" s="192"/>
      <c r="EEG75" s="192"/>
      <c r="EEH75" s="192"/>
      <c r="EEI75" s="192"/>
      <c r="EEJ75" s="192"/>
      <c r="EEK75" s="192"/>
      <c r="EEL75" s="192"/>
      <c r="EEM75" s="192"/>
      <c r="EEN75" s="192"/>
      <c r="EEO75" s="192"/>
      <c r="EEP75" s="192"/>
      <c r="EEQ75" s="192"/>
      <c r="EER75" s="192"/>
      <c r="EES75" s="192"/>
      <c r="EET75" s="192"/>
      <c r="EEU75" s="192"/>
      <c r="EEV75" s="192"/>
      <c r="EEW75" s="192"/>
      <c r="EEX75" s="192"/>
      <c r="EEY75" s="192"/>
      <c r="EEZ75" s="192"/>
      <c r="EFA75" s="192"/>
      <c r="EFB75" s="192"/>
      <c r="EFC75" s="192"/>
      <c r="EFD75" s="192"/>
      <c r="EFE75" s="192"/>
      <c r="EFF75" s="192"/>
      <c r="EFG75" s="192"/>
      <c r="EFH75" s="192"/>
      <c r="EFI75" s="192"/>
      <c r="EFJ75" s="192"/>
      <c r="EFK75" s="192"/>
      <c r="EFL75" s="192"/>
      <c r="EFM75" s="192"/>
      <c r="EFN75" s="192"/>
      <c r="EFO75" s="192"/>
      <c r="EFP75" s="192"/>
      <c r="EFQ75" s="192"/>
      <c r="EFR75" s="192"/>
      <c r="EFS75" s="192"/>
      <c r="EFT75" s="192"/>
      <c r="EFU75" s="192"/>
      <c r="EFV75" s="192"/>
      <c r="EFW75" s="192"/>
      <c r="EFX75" s="192"/>
      <c r="EFY75" s="192"/>
      <c r="EFZ75" s="192"/>
      <c r="EGA75" s="192"/>
      <c r="EGB75" s="192"/>
      <c r="EGC75" s="192"/>
      <c r="EGD75" s="192"/>
      <c r="EGE75" s="192"/>
      <c r="EGF75" s="192"/>
      <c r="EGG75" s="192"/>
      <c r="EGH75" s="192"/>
      <c r="EGI75" s="192"/>
      <c r="EGJ75" s="192"/>
      <c r="EGK75" s="192"/>
      <c r="EGL75" s="192"/>
      <c r="EGM75" s="192"/>
      <c r="EGN75" s="192"/>
      <c r="EGO75" s="192"/>
      <c r="EGP75" s="192"/>
      <c r="EGQ75" s="192"/>
      <c r="EGR75" s="192"/>
      <c r="EGS75" s="192"/>
      <c r="EGT75" s="192"/>
      <c r="EGU75" s="192"/>
      <c r="EGV75" s="192"/>
      <c r="EGW75" s="192"/>
      <c r="EGX75" s="192"/>
      <c r="EGY75" s="192"/>
      <c r="EGZ75" s="192"/>
      <c r="EHA75" s="192"/>
      <c r="EHB75" s="192"/>
      <c r="EHC75" s="192"/>
      <c r="EHD75" s="192"/>
      <c r="EHE75" s="192"/>
      <c r="EHF75" s="192"/>
      <c r="EHG75" s="192"/>
      <c r="EHH75" s="192"/>
      <c r="EHI75" s="192"/>
      <c r="EHJ75" s="192"/>
      <c r="EHK75" s="192"/>
      <c r="EHL75" s="192"/>
      <c r="EHM75" s="192"/>
      <c r="EHN75" s="192"/>
      <c r="EHO75" s="192"/>
      <c r="EHP75" s="192"/>
      <c r="EHQ75" s="192"/>
      <c r="EHR75" s="192"/>
      <c r="EHS75" s="192"/>
      <c r="EHT75" s="192"/>
      <c r="EHU75" s="192"/>
      <c r="EHV75" s="192"/>
      <c r="EHW75" s="192"/>
      <c r="EHX75" s="192"/>
      <c r="EHY75" s="192"/>
      <c r="EHZ75" s="192"/>
      <c r="EIA75" s="192"/>
      <c r="EIB75" s="192"/>
      <c r="EIC75" s="192"/>
      <c r="EID75" s="192"/>
      <c r="EIE75" s="192"/>
      <c r="EIF75" s="192"/>
      <c r="EIG75" s="192"/>
      <c r="EIH75" s="192"/>
      <c r="EII75" s="192"/>
      <c r="EIJ75" s="192"/>
      <c r="EIK75" s="192"/>
      <c r="EIL75" s="192"/>
      <c r="EIM75" s="192"/>
      <c r="EIN75" s="192"/>
      <c r="EIO75" s="192"/>
      <c r="EIP75" s="192"/>
      <c r="EIQ75" s="192"/>
      <c r="EIR75" s="192"/>
      <c r="EIS75" s="192"/>
      <c r="EIT75" s="192"/>
      <c r="EIU75" s="192"/>
      <c r="EIV75" s="192"/>
      <c r="EIW75" s="192"/>
      <c r="EIX75" s="192"/>
      <c r="EIY75" s="192"/>
      <c r="EIZ75" s="192"/>
      <c r="EJA75" s="192"/>
      <c r="EJB75" s="192"/>
      <c r="EJC75" s="192"/>
      <c r="EJD75" s="192"/>
      <c r="EJE75" s="192"/>
      <c r="EJF75" s="192"/>
      <c r="EJG75" s="192"/>
      <c r="EJH75" s="192"/>
      <c r="EJI75" s="192"/>
      <c r="EJJ75" s="192"/>
      <c r="EJK75" s="192"/>
      <c r="EJL75" s="192"/>
      <c r="EJM75" s="192"/>
      <c r="EJN75" s="192"/>
      <c r="EJO75" s="192"/>
      <c r="EJP75" s="192"/>
      <c r="EJQ75" s="192"/>
      <c r="EJR75" s="192"/>
      <c r="EJS75" s="192"/>
      <c r="EJT75" s="192"/>
      <c r="EJU75" s="192"/>
      <c r="EJV75" s="192"/>
      <c r="EJW75" s="192"/>
      <c r="EJX75" s="192"/>
      <c r="EJY75" s="192"/>
      <c r="EJZ75" s="192"/>
      <c r="EKA75" s="192"/>
      <c r="EKB75" s="192"/>
      <c r="EKC75" s="192"/>
      <c r="EKD75" s="192"/>
      <c r="EKE75" s="192"/>
      <c r="EKF75" s="192"/>
      <c r="EKG75" s="192"/>
      <c r="EKH75" s="192"/>
      <c r="EKI75" s="192"/>
      <c r="EKJ75" s="192"/>
      <c r="EKK75" s="192"/>
      <c r="EKL75" s="192"/>
      <c r="EKM75" s="192"/>
      <c r="EKN75" s="192"/>
      <c r="EKO75" s="192"/>
      <c r="EKP75" s="192"/>
      <c r="EKQ75" s="192"/>
      <c r="EKR75" s="192"/>
      <c r="EKS75" s="192"/>
      <c r="EKT75" s="192"/>
      <c r="EKU75" s="192"/>
      <c r="EKV75" s="192"/>
      <c r="EKW75" s="192"/>
      <c r="EKX75" s="192"/>
      <c r="EKY75" s="192"/>
      <c r="EKZ75" s="192"/>
      <c r="ELA75" s="192"/>
      <c r="ELB75" s="192"/>
      <c r="ELC75" s="192"/>
      <c r="ELD75" s="192"/>
      <c r="ELE75" s="192"/>
      <c r="ELF75" s="192"/>
      <c r="ELG75" s="192"/>
      <c r="ELH75" s="192"/>
      <c r="ELI75" s="192"/>
      <c r="ELJ75" s="192"/>
      <c r="ELK75" s="192"/>
      <c r="ELL75" s="192"/>
      <c r="ELM75" s="192"/>
      <c r="ELN75" s="192"/>
      <c r="ELO75" s="192"/>
      <c r="ELP75" s="192"/>
      <c r="ELQ75" s="192"/>
      <c r="ELR75" s="192"/>
      <c r="ELS75" s="192"/>
      <c r="ELT75" s="192"/>
      <c r="ELU75" s="192"/>
      <c r="ELV75" s="192"/>
      <c r="ELW75" s="192"/>
      <c r="ELX75" s="192"/>
      <c r="ELY75" s="192"/>
      <c r="ELZ75" s="192"/>
      <c r="EMA75" s="192"/>
      <c r="EMB75" s="192"/>
      <c r="EMC75" s="192"/>
      <c r="EMD75" s="192"/>
      <c r="EME75" s="192"/>
      <c r="EMF75" s="192"/>
      <c r="EMG75" s="192"/>
      <c r="EMH75" s="192"/>
      <c r="EMI75" s="192"/>
      <c r="EMJ75" s="192"/>
      <c r="EMK75" s="192"/>
      <c r="EML75" s="192"/>
      <c r="EMM75" s="192"/>
      <c r="EMN75" s="192"/>
      <c r="EMO75" s="192"/>
      <c r="EMP75" s="192"/>
      <c r="EMQ75" s="192"/>
      <c r="EMR75" s="192"/>
      <c r="EMS75" s="192"/>
      <c r="EMT75" s="192"/>
      <c r="EMU75" s="192"/>
      <c r="EMV75" s="192"/>
      <c r="EMW75" s="192"/>
      <c r="EMX75" s="192"/>
      <c r="EMY75" s="192"/>
      <c r="EMZ75" s="192"/>
      <c r="ENA75" s="192"/>
      <c r="ENB75" s="192"/>
      <c r="ENC75" s="192"/>
      <c r="END75" s="192"/>
      <c r="ENE75" s="192"/>
      <c r="ENF75" s="192"/>
      <c r="ENG75" s="192"/>
      <c r="ENH75" s="192"/>
      <c r="ENI75" s="192"/>
      <c r="ENJ75" s="192"/>
      <c r="ENK75" s="192"/>
      <c r="ENL75" s="192"/>
      <c r="ENM75" s="192"/>
      <c r="ENN75" s="192"/>
      <c r="ENO75" s="192"/>
      <c r="ENP75" s="192"/>
      <c r="ENQ75" s="192"/>
      <c r="ENR75" s="192"/>
      <c r="ENS75" s="192"/>
      <c r="ENT75" s="192"/>
      <c r="ENU75" s="192"/>
      <c r="ENV75" s="192"/>
      <c r="ENW75" s="192"/>
      <c r="ENX75" s="192"/>
      <c r="ENY75" s="192"/>
      <c r="ENZ75" s="192"/>
      <c r="EOA75" s="192"/>
      <c r="EOB75" s="192"/>
      <c r="EOC75" s="192"/>
      <c r="EOD75" s="192"/>
      <c r="EOE75" s="192"/>
      <c r="EOF75" s="192"/>
      <c r="EOG75" s="192"/>
      <c r="EOH75" s="192"/>
      <c r="EOI75" s="192"/>
      <c r="EOJ75" s="192"/>
      <c r="EOK75" s="192"/>
      <c r="EOL75" s="192"/>
      <c r="EOM75" s="192"/>
      <c r="EON75" s="192"/>
      <c r="EOO75" s="192"/>
      <c r="EOP75" s="192"/>
      <c r="EOQ75" s="192"/>
      <c r="EOR75" s="192"/>
      <c r="EOS75" s="192"/>
      <c r="EOT75" s="192"/>
      <c r="EOU75" s="192"/>
      <c r="EOV75" s="192"/>
      <c r="EOW75" s="192"/>
      <c r="EOX75" s="192"/>
      <c r="EOY75" s="192"/>
      <c r="EOZ75" s="192"/>
      <c r="EPA75" s="192"/>
      <c r="EPB75" s="192"/>
      <c r="EPC75" s="192"/>
      <c r="EPD75" s="192"/>
      <c r="EPE75" s="192"/>
      <c r="EPF75" s="192"/>
      <c r="EPG75" s="192"/>
      <c r="EPH75" s="192"/>
      <c r="EPI75" s="192"/>
      <c r="EPJ75" s="192"/>
      <c r="EPK75" s="192"/>
      <c r="EPL75" s="192"/>
      <c r="EPM75" s="192"/>
      <c r="EPN75" s="192"/>
      <c r="EPO75" s="192"/>
      <c r="EPP75" s="192"/>
      <c r="EPQ75" s="192"/>
      <c r="EPR75" s="192"/>
      <c r="EPS75" s="192"/>
      <c r="EPT75" s="192"/>
      <c r="EPU75" s="192"/>
      <c r="EPV75" s="192"/>
      <c r="EPW75" s="192"/>
      <c r="EPX75" s="192"/>
      <c r="EPY75" s="192"/>
      <c r="EPZ75" s="192"/>
      <c r="EQA75" s="192"/>
      <c r="EQB75" s="192"/>
      <c r="EQC75" s="192"/>
      <c r="EQD75" s="192"/>
      <c r="EQE75" s="192"/>
      <c r="EQF75" s="192"/>
      <c r="EQG75" s="192"/>
      <c r="EQH75" s="192"/>
      <c r="EQI75" s="192"/>
      <c r="EQJ75" s="192"/>
      <c r="EQK75" s="192"/>
      <c r="EQL75" s="192"/>
      <c r="EQM75" s="192"/>
      <c r="EQN75" s="192"/>
      <c r="EQO75" s="192"/>
      <c r="EQP75" s="192"/>
      <c r="EQQ75" s="192"/>
      <c r="EQR75" s="192"/>
      <c r="EQS75" s="192"/>
      <c r="EQT75" s="192"/>
      <c r="EQU75" s="192"/>
      <c r="EQV75" s="192"/>
      <c r="EQW75" s="192"/>
      <c r="EQX75" s="192"/>
      <c r="EQY75" s="192"/>
      <c r="EQZ75" s="192"/>
      <c r="ERA75" s="192"/>
      <c r="ERB75" s="192"/>
      <c r="ERC75" s="192"/>
      <c r="ERD75" s="192"/>
      <c r="ERE75" s="192"/>
      <c r="ERF75" s="192"/>
      <c r="ERG75" s="192"/>
      <c r="ERH75" s="192"/>
      <c r="ERI75" s="192"/>
      <c r="ERJ75" s="192"/>
      <c r="ERK75" s="192"/>
      <c r="ERL75" s="192"/>
      <c r="ERM75" s="192"/>
      <c r="ERN75" s="192"/>
      <c r="ERO75" s="192"/>
      <c r="ERP75" s="192"/>
      <c r="ERQ75" s="192"/>
      <c r="ERR75" s="192"/>
      <c r="ERS75" s="192"/>
      <c r="ERT75" s="192"/>
      <c r="ERU75" s="192"/>
      <c r="ERV75" s="192"/>
      <c r="ERW75" s="192"/>
      <c r="ERX75" s="192"/>
      <c r="ERY75" s="192"/>
      <c r="ERZ75" s="192"/>
      <c r="ESA75" s="192"/>
      <c r="ESB75" s="192"/>
      <c r="ESC75" s="192"/>
      <c r="ESD75" s="192"/>
      <c r="ESE75" s="192"/>
      <c r="ESF75" s="192"/>
      <c r="ESG75" s="192"/>
      <c r="ESH75" s="192"/>
      <c r="ESI75" s="192"/>
      <c r="ESJ75" s="192"/>
      <c r="ESK75" s="192"/>
      <c r="ESL75" s="192"/>
      <c r="ESM75" s="192"/>
      <c r="ESN75" s="192"/>
      <c r="ESO75" s="192"/>
      <c r="ESP75" s="192"/>
      <c r="ESQ75" s="192"/>
      <c r="ESR75" s="192"/>
      <c r="ESS75" s="192"/>
      <c r="EST75" s="192"/>
      <c r="ESU75" s="192"/>
      <c r="ESV75" s="192"/>
      <c r="ESW75" s="192"/>
      <c r="ESX75" s="192"/>
      <c r="ESY75" s="192"/>
      <c r="ESZ75" s="192"/>
      <c r="ETA75" s="192"/>
      <c r="ETB75" s="192"/>
      <c r="ETC75" s="192"/>
      <c r="ETD75" s="192"/>
      <c r="ETE75" s="192"/>
      <c r="ETF75" s="192"/>
      <c r="ETG75" s="192"/>
      <c r="ETH75" s="192"/>
      <c r="ETI75" s="192"/>
      <c r="ETJ75" s="192"/>
      <c r="ETK75" s="192"/>
      <c r="ETL75" s="192"/>
      <c r="ETM75" s="192"/>
      <c r="ETN75" s="192"/>
      <c r="ETO75" s="192"/>
      <c r="ETP75" s="192"/>
      <c r="ETQ75" s="192"/>
      <c r="ETR75" s="192"/>
      <c r="ETS75" s="192"/>
      <c r="ETT75" s="192"/>
      <c r="ETU75" s="192"/>
      <c r="ETV75" s="192"/>
      <c r="ETW75" s="192"/>
      <c r="ETX75" s="192"/>
      <c r="ETY75" s="192"/>
      <c r="ETZ75" s="192"/>
      <c r="EUA75" s="192"/>
      <c r="EUB75" s="192"/>
      <c r="EUC75" s="192"/>
      <c r="EUD75" s="192"/>
      <c r="EUE75" s="192"/>
      <c r="EUF75" s="192"/>
      <c r="EUG75" s="192"/>
      <c r="EUH75" s="192"/>
      <c r="EUI75" s="192"/>
      <c r="EUJ75" s="192"/>
      <c r="EUK75" s="192"/>
      <c r="EUL75" s="192"/>
      <c r="EUM75" s="192"/>
      <c r="EUN75" s="192"/>
      <c r="EUO75" s="192"/>
      <c r="EUP75" s="192"/>
      <c r="EUQ75" s="192"/>
      <c r="EUR75" s="192"/>
      <c r="EUS75" s="192"/>
      <c r="EUT75" s="192"/>
      <c r="EUU75" s="192"/>
      <c r="EUV75" s="192"/>
      <c r="EUW75" s="192"/>
      <c r="EUX75" s="192"/>
      <c r="EUY75" s="192"/>
      <c r="EUZ75" s="192"/>
      <c r="EVA75" s="192"/>
      <c r="EVB75" s="192"/>
      <c r="EVC75" s="192"/>
      <c r="EVD75" s="192"/>
      <c r="EVE75" s="192"/>
      <c r="EVF75" s="192"/>
      <c r="EVG75" s="192"/>
      <c r="EVH75" s="192"/>
      <c r="EVI75" s="192"/>
      <c r="EVJ75" s="192"/>
      <c r="EVK75" s="192"/>
      <c r="EVL75" s="192"/>
      <c r="EVM75" s="192"/>
      <c r="EVN75" s="192"/>
      <c r="EVO75" s="192"/>
      <c r="EVP75" s="192"/>
      <c r="EVQ75" s="192"/>
      <c r="EVR75" s="192"/>
      <c r="EVS75" s="192"/>
      <c r="EVT75" s="192"/>
      <c r="EVU75" s="192"/>
      <c r="EVV75" s="192"/>
      <c r="EVW75" s="192"/>
      <c r="EVX75" s="192"/>
      <c r="EVY75" s="192"/>
      <c r="EVZ75" s="192"/>
      <c r="EWA75" s="192"/>
      <c r="EWB75" s="192"/>
      <c r="EWC75" s="192"/>
      <c r="EWD75" s="192"/>
      <c r="EWE75" s="192"/>
      <c r="EWF75" s="192"/>
      <c r="EWG75" s="192"/>
      <c r="EWH75" s="192"/>
      <c r="EWI75" s="192"/>
      <c r="EWJ75" s="192"/>
      <c r="EWK75" s="192"/>
      <c r="EWL75" s="192"/>
      <c r="EWM75" s="192"/>
      <c r="EWN75" s="192"/>
      <c r="EWO75" s="192"/>
      <c r="EWP75" s="192"/>
      <c r="EWQ75" s="192"/>
      <c r="EWR75" s="192"/>
      <c r="EWS75" s="192"/>
      <c r="EWT75" s="192"/>
      <c r="EWU75" s="192"/>
      <c r="EWV75" s="192"/>
      <c r="EWW75" s="192"/>
      <c r="EWX75" s="192"/>
      <c r="EWY75" s="192"/>
      <c r="EWZ75" s="192"/>
      <c r="EXA75" s="192"/>
      <c r="EXB75" s="192"/>
      <c r="EXC75" s="192"/>
      <c r="EXD75" s="192"/>
      <c r="EXE75" s="192"/>
      <c r="EXF75" s="192"/>
      <c r="EXG75" s="192"/>
      <c r="EXH75" s="192"/>
      <c r="EXI75" s="192"/>
      <c r="EXJ75" s="192"/>
      <c r="EXK75" s="192"/>
      <c r="EXL75" s="192"/>
      <c r="EXM75" s="192"/>
      <c r="EXN75" s="192"/>
      <c r="EXO75" s="192"/>
      <c r="EXP75" s="192"/>
      <c r="EXQ75" s="192"/>
      <c r="EXR75" s="192"/>
      <c r="EXS75" s="192"/>
      <c r="EXT75" s="192"/>
      <c r="EXU75" s="192"/>
      <c r="EXV75" s="192"/>
      <c r="EXW75" s="192"/>
      <c r="EXX75" s="192"/>
      <c r="EXY75" s="192"/>
      <c r="EXZ75" s="192"/>
      <c r="EYA75" s="192"/>
      <c r="EYB75" s="192"/>
      <c r="EYC75" s="192"/>
      <c r="EYD75" s="192"/>
      <c r="EYE75" s="192"/>
      <c r="EYF75" s="192"/>
      <c r="EYG75" s="192"/>
      <c r="EYH75" s="192"/>
      <c r="EYI75" s="192"/>
      <c r="EYJ75" s="192"/>
      <c r="EYK75" s="192"/>
      <c r="EYL75" s="192"/>
      <c r="EYM75" s="192"/>
      <c r="EYN75" s="192"/>
      <c r="EYO75" s="192"/>
      <c r="EYP75" s="192"/>
      <c r="EYQ75" s="192"/>
      <c r="EYR75" s="192"/>
      <c r="EYS75" s="192"/>
      <c r="EYT75" s="192"/>
      <c r="EYU75" s="192"/>
      <c r="EYV75" s="192"/>
      <c r="EYW75" s="192"/>
      <c r="EYX75" s="192"/>
      <c r="EYY75" s="192"/>
      <c r="EYZ75" s="192"/>
      <c r="EZA75" s="192"/>
      <c r="EZB75" s="192"/>
      <c r="EZC75" s="192"/>
      <c r="EZD75" s="192"/>
      <c r="EZE75" s="192"/>
      <c r="EZF75" s="192"/>
      <c r="EZG75" s="192"/>
      <c r="EZH75" s="192"/>
      <c r="EZI75" s="192"/>
      <c r="EZJ75" s="192"/>
      <c r="EZK75" s="192"/>
      <c r="EZL75" s="192"/>
      <c r="EZM75" s="192"/>
      <c r="EZN75" s="192"/>
      <c r="EZO75" s="192"/>
      <c r="EZP75" s="192"/>
      <c r="EZQ75" s="192"/>
      <c r="EZR75" s="192"/>
      <c r="EZS75" s="192"/>
      <c r="EZT75" s="192"/>
      <c r="EZU75" s="192"/>
      <c r="EZV75" s="192"/>
      <c r="EZW75" s="192"/>
      <c r="EZX75" s="192"/>
      <c r="EZY75" s="192"/>
      <c r="EZZ75" s="192"/>
      <c r="FAA75" s="192"/>
      <c r="FAB75" s="192"/>
      <c r="FAC75" s="192"/>
      <c r="FAD75" s="192"/>
      <c r="FAE75" s="192"/>
      <c r="FAF75" s="192"/>
      <c r="FAG75" s="192"/>
      <c r="FAH75" s="192"/>
      <c r="FAI75" s="192"/>
      <c r="FAJ75" s="192"/>
      <c r="FAK75" s="192"/>
      <c r="FAL75" s="192"/>
      <c r="FAM75" s="192"/>
      <c r="FAN75" s="192"/>
      <c r="FAO75" s="192"/>
      <c r="FAP75" s="192"/>
      <c r="FAQ75" s="192"/>
      <c r="FAR75" s="192"/>
      <c r="FAS75" s="192"/>
      <c r="FAT75" s="192"/>
      <c r="FAU75" s="192"/>
      <c r="FAV75" s="192"/>
      <c r="FAW75" s="192"/>
      <c r="FAX75" s="192"/>
      <c r="FAY75" s="192"/>
      <c r="FAZ75" s="192"/>
      <c r="FBA75" s="192"/>
      <c r="FBB75" s="192"/>
      <c r="FBC75" s="192"/>
      <c r="FBD75" s="192"/>
      <c r="FBE75" s="192"/>
      <c r="FBF75" s="192"/>
      <c r="FBG75" s="192"/>
      <c r="FBH75" s="192"/>
      <c r="FBI75" s="192"/>
      <c r="FBJ75" s="192"/>
      <c r="FBK75" s="192"/>
      <c r="FBL75" s="192"/>
      <c r="FBM75" s="192"/>
      <c r="FBN75" s="192"/>
      <c r="FBO75" s="192"/>
      <c r="FBP75" s="192"/>
      <c r="FBQ75" s="192"/>
      <c r="FBR75" s="192"/>
      <c r="FBS75" s="192"/>
      <c r="FBT75" s="192"/>
      <c r="FBU75" s="192"/>
      <c r="FBV75" s="192"/>
      <c r="FBW75" s="192"/>
      <c r="FBX75" s="192"/>
      <c r="FBY75" s="192"/>
      <c r="FBZ75" s="192"/>
      <c r="FCA75" s="192"/>
      <c r="FCB75" s="192"/>
      <c r="FCC75" s="192"/>
      <c r="FCD75" s="192"/>
      <c r="FCE75" s="192"/>
      <c r="FCF75" s="192"/>
      <c r="FCG75" s="192"/>
      <c r="FCH75" s="192"/>
      <c r="FCI75" s="192"/>
      <c r="FCJ75" s="192"/>
      <c r="FCK75" s="192"/>
      <c r="FCL75" s="192"/>
      <c r="FCM75" s="192"/>
      <c r="FCN75" s="192"/>
      <c r="FCO75" s="192"/>
      <c r="FCP75" s="192"/>
      <c r="FCQ75" s="192"/>
      <c r="FCR75" s="192"/>
      <c r="FCS75" s="192"/>
      <c r="FCT75" s="192"/>
      <c r="FCU75" s="192"/>
      <c r="FCV75" s="192"/>
      <c r="FCW75" s="192"/>
      <c r="FCX75" s="192"/>
      <c r="FCY75" s="192"/>
      <c r="FCZ75" s="192"/>
      <c r="FDA75" s="192"/>
      <c r="FDB75" s="192"/>
      <c r="FDC75" s="192"/>
      <c r="FDD75" s="192"/>
      <c r="FDE75" s="192"/>
      <c r="FDF75" s="192"/>
      <c r="FDG75" s="192"/>
      <c r="FDH75" s="192"/>
      <c r="FDI75" s="192"/>
      <c r="FDJ75" s="192"/>
      <c r="FDK75" s="192"/>
      <c r="FDL75" s="192"/>
      <c r="FDM75" s="192"/>
      <c r="FDN75" s="192"/>
      <c r="FDO75" s="192"/>
      <c r="FDP75" s="192"/>
      <c r="FDQ75" s="192"/>
      <c r="FDR75" s="192"/>
      <c r="FDS75" s="192"/>
      <c r="FDT75" s="192"/>
      <c r="FDU75" s="192"/>
      <c r="FDV75" s="192"/>
      <c r="FDW75" s="192"/>
      <c r="FDX75" s="192"/>
      <c r="FDY75" s="192"/>
      <c r="FDZ75" s="192"/>
      <c r="FEA75" s="192"/>
      <c r="FEB75" s="192"/>
      <c r="FEC75" s="192"/>
      <c r="FED75" s="192"/>
      <c r="FEE75" s="192"/>
      <c r="FEF75" s="192"/>
      <c r="FEG75" s="192"/>
      <c r="FEH75" s="192"/>
      <c r="FEI75" s="192"/>
      <c r="FEJ75" s="192"/>
      <c r="FEK75" s="192"/>
      <c r="FEL75" s="192"/>
      <c r="FEM75" s="192"/>
      <c r="FEN75" s="192"/>
      <c r="FEO75" s="192"/>
      <c r="FEP75" s="192"/>
      <c r="FEQ75" s="192"/>
      <c r="FER75" s="192"/>
      <c r="FES75" s="192"/>
      <c r="FET75" s="192"/>
      <c r="FEU75" s="192"/>
      <c r="FEV75" s="192"/>
      <c r="FEW75" s="192"/>
      <c r="FEX75" s="192"/>
      <c r="FEY75" s="192"/>
      <c r="FEZ75" s="192"/>
      <c r="FFA75" s="192"/>
      <c r="FFB75" s="192"/>
      <c r="FFC75" s="192"/>
      <c r="FFD75" s="192"/>
      <c r="FFE75" s="192"/>
      <c r="FFF75" s="192"/>
      <c r="FFG75" s="192"/>
      <c r="FFH75" s="192"/>
      <c r="FFI75" s="192"/>
      <c r="FFJ75" s="192"/>
      <c r="FFK75" s="192"/>
      <c r="FFL75" s="192"/>
      <c r="FFM75" s="192"/>
      <c r="FFN75" s="192"/>
      <c r="FFO75" s="192"/>
      <c r="FFP75" s="192"/>
      <c r="FFQ75" s="192"/>
      <c r="FFR75" s="192"/>
      <c r="FFS75" s="192"/>
      <c r="FFT75" s="192"/>
      <c r="FFU75" s="192"/>
      <c r="FFV75" s="192"/>
      <c r="FFW75" s="192"/>
      <c r="FFX75" s="192"/>
      <c r="FFY75" s="192"/>
      <c r="FFZ75" s="192"/>
      <c r="FGA75" s="192"/>
      <c r="FGB75" s="192"/>
      <c r="FGC75" s="192"/>
      <c r="FGD75" s="192"/>
      <c r="FGE75" s="192"/>
      <c r="FGF75" s="192"/>
      <c r="FGG75" s="192"/>
      <c r="FGH75" s="192"/>
      <c r="FGI75" s="192"/>
      <c r="FGJ75" s="192"/>
      <c r="FGK75" s="192"/>
      <c r="FGL75" s="192"/>
      <c r="FGM75" s="192"/>
      <c r="FGN75" s="192"/>
      <c r="FGO75" s="192"/>
      <c r="FGP75" s="192"/>
      <c r="FGQ75" s="192"/>
      <c r="FGR75" s="192"/>
      <c r="FGS75" s="192"/>
      <c r="FGT75" s="192"/>
      <c r="FGU75" s="192"/>
      <c r="FGV75" s="192"/>
      <c r="FGW75" s="192"/>
      <c r="FGX75" s="192"/>
      <c r="FGY75" s="192"/>
      <c r="FGZ75" s="192"/>
      <c r="FHA75" s="192"/>
      <c r="FHB75" s="192"/>
      <c r="FHC75" s="192"/>
      <c r="FHD75" s="192"/>
      <c r="FHE75" s="192"/>
      <c r="FHF75" s="192"/>
      <c r="FHG75" s="192"/>
      <c r="FHH75" s="192"/>
      <c r="FHI75" s="192"/>
      <c r="FHJ75" s="192"/>
      <c r="FHK75" s="192"/>
      <c r="FHL75" s="192"/>
      <c r="FHM75" s="192"/>
      <c r="FHN75" s="192"/>
      <c r="FHO75" s="192"/>
      <c r="FHP75" s="192"/>
      <c r="FHQ75" s="192"/>
      <c r="FHR75" s="192"/>
      <c r="FHS75" s="192"/>
      <c r="FHT75" s="192"/>
      <c r="FHU75" s="192"/>
      <c r="FHV75" s="192"/>
      <c r="FHW75" s="192"/>
      <c r="FHX75" s="192"/>
      <c r="FHY75" s="192"/>
      <c r="FHZ75" s="192"/>
      <c r="FIA75" s="192"/>
      <c r="FIB75" s="192"/>
      <c r="FIC75" s="192"/>
      <c r="FID75" s="192"/>
      <c r="FIE75" s="192"/>
      <c r="FIF75" s="192"/>
      <c r="FIG75" s="192"/>
      <c r="FIH75" s="192"/>
      <c r="FII75" s="192"/>
      <c r="FIJ75" s="192"/>
      <c r="FIK75" s="192"/>
      <c r="FIL75" s="192"/>
      <c r="FIM75" s="192"/>
      <c r="FIN75" s="192"/>
      <c r="FIO75" s="192"/>
      <c r="FIP75" s="192"/>
      <c r="FIQ75" s="192"/>
      <c r="FIR75" s="192"/>
      <c r="FIS75" s="192"/>
      <c r="FIT75" s="192"/>
      <c r="FIU75" s="192"/>
      <c r="FIV75" s="192"/>
      <c r="FIW75" s="192"/>
      <c r="FIX75" s="192"/>
      <c r="FIY75" s="192"/>
      <c r="FIZ75" s="192"/>
      <c r="FJA75" s="192"/>
      <c r="FJB75" s="192"/>
      <c r="FJC75" s="192"/>
      <c r="FJD75" s="192"/>
      <c r="FJE75" s="192"/>
      <c r="FJF75" s="192"/>
      <c r="FJG75" s="192"/>
      <c r="FJH75" s="192"/>
      <c r="FJI75" s="192"/>
      <c r="FJJ75" s="192"/>
      <c r="FJK75" s="192"/>
      <c r="FJL75" s="192"/>
      <c r="FJM75" s="192"/>
      <c r="FJN75" s="192"/>
      <c r="FJO75" s="192"/>
      <c r="FJP75" s="192"/>
      <c r="FJQ75" s="192"/>
      <c r="FJR75" s="192"/>
      <c r="FJS75" s="192"/>
      <c r="FJT75" s="192"/>
      <c r="FJU75" s="192"/>
      <c r="FJV75" s="192"/>
      <c r="FJW75" s="192"/>
      <c r="FJX75" s="192"/>
      <c r="FJY75" s="192"/>
      <c r="FJZ75" s="192"/>
      <c r="FKA75" s="192"/>
      <c r="FKB75" s="192"/>
      <c r="FKC75" s="192"/>
      <c r="FKD75" s="192"/>
      <c r="FKE75" s="192"/>
      <c r="FKF75" s="192"/>
      <c r="FKG75" s="192"/>
      <c r="FKH75" s="192"/>
      <c r="FKI75" s="192"/>
      <c r="FKJ75" s="192"/>
      <c r="FKK75" s="192"/>
      <c r="FKL75" s="192"/>
      <c r="FKM75" s="192"/>
      <c r="FKN75" s="192"/>
      <c r="FKO75" s="192"/>
      <c r="FKP75" s="192"/>
      <c r="FKQ75" s="192"/>
      <c r="FKR75" s="192"/>
      <c r="FKS75" s="192"/>
      <c r="FKT75" s="192"/>
      <c r="FKU75" s="192"/>
      <c r="FKV75" s="192"/>
      <c r="FKW75" s="192"/>
      <c r="FKX75" s="192"/>
      <c r="FKY75" s="192"/>
      <c r="FKZ75" s="192"/>
      <c r="FLA75" s="192"/>
      <c r="FLB75" s="192"/>
      <c r="FLC75" s="192"/>
      <c r="FLD75" s="192"/>
      <c r="FLE75" s="192"/>
      <c r="FLF75" s="192"/>
      <c r="FLG75" s="192"/>
      <c r="FLH75" s="192"/>
      <c r="FLI75" s="192"/>
      <c r="FLJ75" s="192"/>
      <c r="FLK75" s="192"/>
      <c r="FLL75" s="192"/>
      <c r="FLM75" s="192"/>
      <c r="FLN75" s="192"/>
      <c r="FLO75" s="192"/>
      <c r="FLP75" s="192"/>
      <c r="FLQ75" s="192"/>
      <c r="FLR75" s="192"/>
      <c r="FLS75" s="192"/>
      <c r="FLT75" s="192"/>
      <c r="FLU75" s="192"/>
      <c r="FLV75" s="192"/>
      <c r="FLW75" s="192"/>
      <c r="FLX75" s="192"/>
      <c r="FLY75" s="192"/>
      <c r="FLZ75" s="192"/>
      <c r="FMA75" s="192"/>
      <c r="FMB75" s="192"/>
      <c r="FMC75" s="192"/>
      <c r="FMD75" s="192"/>
      <c r="FME75" s="192"/>
      <c r="FMF75" s="192"/>
      <c r="FMG75" s="192"/>
      <c r="FMH75" s="192"/>
      <c r="FMI75" s="192"/>
      <c r="FMJ75" s="192"/>
      <c r="FMK75" s="192"/>
      <c r="FML75" s="192"/>
      <c r="FMM75" s="192"/>
      <c r="FMN75" s="192"/>
      <c r="FMO75" s="192"/>
      <c r="FMP75" s="192"/>
      <c r="FMQ75" s="192"/>
      <c r="FMR75" s="192"/>
      <c r="FMS75" s="192"/>
      <c r="FMT75" s="192"/>
      <c r="FMU75" s="192"/>
      <c r="FMV75" s="192"/>
      <c r="FMW75" s="192"/>
      <c r="FMX75" s="192"/>
      <c r="FMY75" s="192"/>
      <c r="FMZ75" s="192"/>
      <c r="FNA75" s="192"/>
      <c r="FNB75" s="192"/>
      <c r="FNC75" s="192"/>
      <c r="FND75" s="192"/>
      <c r="FNE75" s="192"/>
      <c r="FNF75" s="192"/>
      <c r="FNG75" s="192"/>
      <c r="FNH75" s="192"/>
      <c r="FNI75" s="192"/>
      <c r="FNJ75" s="192"/>
      <c r="FNK75" s="192"/>
      <c r="FNL75" s="192"/>
      <c r="FNM75" s="192"/>
      <c r="FNN75" s="192"/>
      <c r="FNO75" s="192"/>
      <c r="FNP75" s="192"/>
      <c r="FNQ75" s="192"/>
      <c r="FNR75" s="192"/>
      <c r="FNS75" s="192"/>
      <c r="FNT75" s="192"/>
      <c r="FNU75" s="192"/>
      <c r="FNV75" s="192"/>
      <c r="FNW75" s="192"/>
      <c r="FNX75" s="192"/>
      <c r="FNY75" s="192"/>
      <c r="FNZ75" s="192"/>
      <c r="FOA75" s="192"/>
      <c r="FOB75" s="192"/>
      <c r="FOC75" s="192"/>
      <c r="FOD75" s="192"/>
      <c r="FOE75" s="192"/>
      <c r="FOF75" s="192"/>
      <c r="FOG75" s="192"/>
      <c r="FOH75" s="192"/>
      <c r="FOI75" s="192"/>
      <c r="FOJ75" s="192"/>
      <c r="FOK75" s="192"/>
      <c r="FOL75" s="192"/>
      <c r="FOM75" s="192"/>
      <c r="FON75" s="192"/>
      <c r="FOO75" s="192"/>
      <c r="FOP75" s="192"/>
      <c r="FOQ75" s="192"/>
      <c r="FOR75" s="192"/>
      <c r="FOS75" s="192"/>
      <c r="FOT75" s="192"/>
      <c r="FOU75" s="192"/>
      <c r="FOV75" s="192"/>
      <c r="FOW75" s="192"/>
      <c r="FOX75" s="192"/>
      <c r="FOY75" s="192"/>
      <c r="FOZ75" s="192"/>
      <c r="FPA75" s="192"/>
      <c r="FPB75" s="192"/>
      <c r="FPC75" s="192"/>
      <c r="FPD75" s="192"/>
      <c r="FPE75" s="192"/>
      <c r="FPF75" s="192"/>
      <c r="FPG75" s="192"/>
      <c r="FPH75" s="192"/>
      <c r="FPI75" s="192"/>
      <c r="FPJ75" s="192"/>
      <c r="FPK75" s="192"/>
      <c r="FPL75" s="192"/>
      <c r="FPM75" s="192"/>
      <c r="FPN75" s="192"/>
      <c r="FPO75" s="192"/>
      <c r="FPP75" s="192"/>
      <c r="FPQ75" s="192"/>
      <c r="FPR75" s="192"/>
      <c r="FPS75" s="192"/>
      <c r="FPT75" s="192"/>
      <c r="FPU75" s="192"/>
      <c r="FPV75" s="192"/>
      <c r="FPW75" s="192"/>
      <c r="FPX75" s="192"/>
      <c r="FPY75" s="192"/>
      <c r="FPZ75" s="192"/>
      <c r="FQA75" s="192"/>
      <c r="FQB75" s="192"/>
      <c r="FQC75" s="192"/>
      <c r="FQD75" s="192"/>
      <c r="FQE75" s="192"/>
      <c r="FQF75" s="192"/>
      <c r="FQG75" s="192"/>
      <c r="FQH75" s="192"/>
      <c r="FQI75" s="192"/>
      <c r="FQJ75" s="192"/>
      <c r="FQK75" s="192"/>
      <c r="FQL75" s="192"/>
      <c r="FQM75" s="192"/>
      <c r="FQN75" s="192"/>
      <c r="FQO75" s="192"/>
      <c r="FQP75" s="192"/>
      <c r="FQQ75" s="192"/>
      <c r="FQR75" s="192"/>
      <c r="FQS75" s="192"/>
      <c r="FQT75" s="192"/>
      <c r="FQU75" s="192"/>
      <c r="FQV75" s="192"/>
      <c r="FQW75" s="192"/>
      <c r="FQX75" s="192"/>
      <c r="FQY75" s="192"/>
      <c r="FQZ75" s="192"/>
      <c r="FRA75" s="192"/>
      <c r="FRB75" s="192"/>
      <c r="FRC75" s="192"/>
      <c r="FRD75" s="192"/>
      <c r="FRE75" s="192"/>
      <c r="FRF75" s="192"/>
      <c r="FRG75" s="192"/>
      <c r="FRH75" s="192"/>
      <c r="FRI75" s="192"/>
      <c r="FRJ75" s="192"/>
      <c r="FRK75" s="192"/>
      <c r="FRL75" s="192"/>
      <c r="FRM75" s="192"/>
      <c r="FRN75" s="192"/>
      <c r="FRO75" s="192"/>
      <c r="FRP75" s="192"/>
      <c r="FRQ75" s="192"/>
      <c r="FRR75" s="192"/>
      <c r="FRS75" s="192"/>
      <c r="FRT75" s="192"/>
      <c r="FRU75" s="192"/>
      <c r="FRV75" s="192"/>
      <c r="FRW75" s="192"/>
      <c r="FRX75" s="192"/>
      <c r="FRY75" s="192"/>
      <c r="FRZ75" s="192"/>
      <c r="FSA75" s="192"/>
      <c r="FSB75" s="192"/>
      <c r="FSC75" s="192"/>
      <c r="FSD75" s="192"/>
      <c r="FSE75" s="192"/>
      <c r="FSF75" s="192"/>
      <c r="FSG75" s="192"/>
      <c r="FSH75" s="192"/>
      <c r="FSI75" s="192"/>
      <c r="FSJ75" s="192"/>
      <c r="FSK75" s="192"/>
      <c r="FSL75" s="192"/>
      <c r="FSM75" s="192"/>
      <c r="FSN75" s="192"/>
      <c r="FSO75" s="192"/>
      <c r="FSP75" s="192"/>
      <c r="FSQ75" s="192"/>
      <c r="FSR75" s="192"/>
      <c r="FSS75" s="192"/>
      <c r="FST75" s="192"/>
      <c r="FSU75" s="192"/>
      <c r="FSV75" s="192"/>
      <c r="FSW75" s="192"/>
      <c r="FSX75" s="192"/>
      <c r="FSY75" s="192"/>
      <c r="FSZ75" s="192"/>
      <c r="FTA75" s="192"/>
      <c r="FTB75" s="192"/>
      <c r="FTC75" s="192"/>
      <c r="FTD75" s="192"/>
      <c r="FTE75" s="192"/>
      <c r="FTF75" s="192"/>
      <c r="FTG75" s="192"/>
      <c r="FTH75" s="192"/>
      <c r="FTI75" s="192"/>
      <c r="FTJ75" s="192"/>
      <c r="FTK75" s="192"/>
      <c r="FTL75" s="192"/>
      <c r="FTM75" s="192"/>
      <c r="FTN75" s="192"/>
      <c r="FTO75" s="192"/>
      <c r="FTP75" s="192"/>
      <c r="FTQ75" s="192"/>
      <c r="FTR75" s="192"/>
      <c r="FTS75" s="192"/>
      <c r="FTT75" s="192"/>
      <c r="FTU75" s="192"/>
      <c r="FTV75" s="192"/>
      <c r="FTW75" s="192"/>
      <c r="FTX75" s="192"/>
      <c r="FTY75" s="192"/>
      <c r="FTZ75" s="192"/>
      <c r="FUA75" s="192"/>
      <c r="FUB75" s="192"/>
      <c r="FUC75" s="192"/>
      <c r="FUD75" s="192"/>
      <c r="FUE75" s="192"/>
      <c r="FUF75" s="192"/>
      <c r="FUG75" s="192"/>
      <c r="FUH75" s="192"/>
      <c r="FUI75" s="192"/>
      <c r="FUJ75" s="192"/>
      <c r="FUK75" s="192"/>
      <c r="FUL75" s="192"/>
      <c r="FUM75" s="192"/>
      <c r="FUN75" s="192"/>
      <c r="FUO75" s="192"/>
      <c r="FUP75" s="192"/>
      <c r="FUQ75" s="192"/>
      <c r="FUR75" s="192"/>
      <c r="FUS75" s="192"/>
      <c r="FUT75" s="192"/>
      <c r="FUU75" s="192"/>
      <c r="FUV75" s="192"/>
      <c r="FUW75" s="192"/>
      <c r="FUX75" s="192"/>
      <c r="FUY75" s="192"/>
      <c r="FUZ75" s="192"/>
      <c r="FVA75" s="192"/>
      <c r="FVB75" s="192"/>
      <c r="FVC75" s="192"/>
      <c r="FVD75" s="192"/>
      <c r="FVE75" s="192"/>
      <c r="FVF75" s="192"/>
      <c r="FVG75" s="192"/>
      <c r="FVH75" s="192"/>
      <c r="FVI75" s="192"/>
      <c r="FVJ75" s="192"/>
      <c r="FVK75" s="192"/>
      <c r="FVL75" s="192"/>
      <c r="FVM75" s="192"/>
      <c r="FVN75" s="192"/>
      <c r="FVO75" s="192"/>
      <c r="FVP75" s="192"/>
      <c r="FVQ75" s="192"/>
      <c r="FVR75" s="192"/>
      <c r="FVS75" s="192"/>
      <c r="FVT75" s="192"/>
      <c r="FVU75" s="192"/>
      <c r="FVV75" s="192"/>
      <c r="FVW75" s="192"/>
      <c r="FVX75" s="192"/>
      <c r="FVY75" s="192"/>
      <c r="FVZ75" s="192"/>
      <c r="FWA75" s="192"/>
      <c r="FWB75" s="192"/>
      <c r="FWC75" s="192"/>
      <c r="FWD75" s="192"/>
      <c r="FWE75" s="192"/>
      <c r="FWF75" s="192"/>
      <c r="FWG75" s="192"/>
      <c r="FWH75" s="192"/>
      <c r="FWI75" s="192"/>
      <c r="FWJ75" s="192"/>
      <c r="FWK75" s="192"/>
      <c r="FWL75" s="192"/>
      <c r="FWM75" s="192"/>
      <c r="FWN75" s="192"/>
      <c r="FWO75" s="192"/>
      <c r="FWP75" s="192"/>
      <c r="FWQ75" s="192"/>
      <c r="FWR75" s="192"/>
      <c r="FWS75" s="192"/>
      <c r="FWT75" s="192"/>
      <c r="FWU75" s="192"/>
      <c r="FWV75" s="192"/>
      <c r="FWW75" s="192"/>
      <c r="FWX75" s="192"/>
      <c r="FWY75" s="192"/>
      <c r="FWZ75" s="192"/>
      <c r="FXA75" s="192"/>
      <c r="FXB75" s="192"/>
      <c r="FXC75" s="192"/>
      <c r="FXD75" s="192"/>
      <c r="FXE75" s="192"/>
      <c r="FXF75" s="192"/>
      <c r="FXG75" s="192"/>
      <c r="FXH75" s="192"/>
      <c r="FXI75" s="192"/>
      <c r="FXJ75" s="192"/>
      <c r="FXK75" s="192"/>
      <c r="FXL75" s="192"/>
      <c r="FXM75" s="192"/>
      <c r="FXN75" s="192"/>
      <c r="FXO75" s="192"/>
      <c r="FXP75" s="192"/>
      <c r="FXQ75" s="192"/>
      <c r="FXR75" s="192"/>
      <c r="FXS75" s="192"/>
      <c r="FXT75" s="192"/>
      <c r="FXU75" s="192"/>
      <c r="FXV75" s="192"/>
      <c r="FXW75" s="192"/>
      <c r="FXX75" s="192"/>
      <c r="FXY75" s="192"/>
      <c r="FXZ75" s="192"/>
      <c r="FYA75" s="192"/>
      <c r="FYB75" s="192"/>
      <c r="FYC75" s="192"/>
      <c r="FYD75" s="192"/>
      <c r="FYE75" s="192"/>
      <c r="FYF75" s="192"/>
      <c r="FYG75" s="192"/>
      <c r="FYH75" s="192"/>
      <c r="FYI75" s="192"/>
      <c r="FYJ75" s="192"/>
      <c r="FYK75" s="192"/>
      <c r="FYL75" s="192"/>
      <c r="FYM75" s="192"/>
      <c r="FYN75" s="192"/>
      <c r="FYO75" s="192"/>
      <c r="FYP75" s="192"/>
      <c r="FYQ75" s="192"/>
      <c r="FYR75" s="192"/>
      <c r="FYS75" s="192"/>
      <c r="FYT75" s="192"/>
      <c r="FYU75" s="192"/>
      <c r="FYV75" s="192"/>
      <c r="FYW75" s="192"/>
      <c r="FYX75" s="192"/>
      <c r="FYY75" s="192"/>
      <c r="FYZ75" s="192"/>
      <c r="FZA75" s="192"/>
      <c r="FZB75" s="192"/>
      <c r="FZC75" s="192"/>
      <c r="FZD75" s="192"/>
      <c r="FZE75" s="192"/>
      <c r="FZF75" s="192"/>
      <c r="FZG75" s="192"/>
      <c r="FZH75" s="192"/>
      <c r="FZI75" s="192"/>
      <c r="FZJ75" s="192"/>
      <c r="FZK75" s="192"/>
      <c r="FZL75" s="192"/>
      <c r="FZM75" s="192"/>
      <c r="FZN75" s="192"/>
      <c r="FZO75" s="192"/>
      <c r="FZP75" s="192"/>
      <c r="FZQ75" s="192"/>
      <c r="FZR75" s="192"/>
      <c r="FZS75" s="192"/>
      <c r="FZT75" s="192"/>
      <c r="FZU75" s="192"/>
      <c r="FZV75" s="192"/>
      <c r="FZW75" s="192"/>
      <c r="FZX75" s="192"/>
      <c r="FZY75" s="192"/>
      <c r="FZZ75" s="192"/>
      <c r="GAA75" s="192"/>
      <c r="GAB75" s="192"/>
      <c r="GAC75" s="192"/>
      <c r="GAD75" s="192"/>
      <c r="GAE75" s="192"/>
      <c r="GAF75" s="192"/>
      <c r="GAG75" s="192"/>
      <c r="GAH75" s="192"/>
      <c r="GAI75" s="192"/>
      <c r="GAJ75" s="192"/>
      <c r="GAK75" s="192"/>
      <c r="GAL75" s="192"/>
      <c r="GAM75" s="192"/>
      <c r="GAN75" s="192"/>
      <c r="GAO75" s="192"/>
      <c r="GAP75" s="192"/>
      <c r="GAQ75" s="192"/>
      <c r="GAR75" s="192"/>
      <c r="GAS75" s="192"/>
      <c r="GAT75" s="192"/>
      <c r="GAU75" s="192"/>
      <c r="GAV75" s="192"/>
      <c r="GAW75" s="192"/>
      <c r="GAX75" s="192"/>
      <c r="GAY75" s="192"/>
      <c r="GAZ75" s="192"/>
      <c r="GBA75" s="192"/>
      <c r="GBB75" s="192"/>
      <c r="GBC75" s="192"/>
      <c r="GBD75" s="192"/>
      <c r="GBE75" s="192"/>
      <c r="GBF75" s="192"/>
      <c r="GBG75" s="192"/>
      <c r="GBH75" s="192"/>
      <c r="GBI75" s="192"/>
      <c r="GBJ75" s="192"/>
      <c r="GBK75" s="192"/>
      <c r="GBL75" s="192"/>
      <c r="GBM75" s="192"/>
      <c r="GBN75" s="192"/>
      <c r="GBO75" s="192"/>
      <c r="GBP75" s="192"/>
      <c r="GBQ75" s="192"/>
      <c r="GBR75" s="192"/>
      <c r="GBS75" s="192"/>
      <c r="GBT75" s="192"/>
      <c r="GBU75" s="192"/>
      <c r="GBV75" s="192"/>
      <c r="GBW75" s="192"/>
      <c r="GBX75" s="192"/>
      <c r="GBY75" s="192"/>
      <c r="GBZ75" s="192"/>
      <c r="GCA75" s="192"/>
      <c r="GCB75" s="192"/>
      <c r="GCC75" s="192"/>
      <c r="GCD75" s="192"/>
      <c r="GCE75" s="192"/>
      <c r="GCF75" s="192"/>
      <c r="GCG75" s="192"/>
      <c r="GCH75" s="192"/>
      <c r="GCI75" s="192"/>
      <c r="GCJ75" s="192"/>
      <c r="GCK75" s="192"/>
      <c r="GCL75" s="192"/>
      <c r="GCM75" s="192"/>
      <c r="GCN75" s="192"/>
      <c r="GCO75" s="192"/>
      <c r="GCP75" s="192"/>
      <c r="GCQ75" s="192"/>
      <c r="GCR75" s="192"/>
      <c r="GCS75" s="192"/>
      <c r="GCT75" s="192"/>
      <c r="GCU75" s="192"/>
      <c r="GCV75" s="192"/>
      <c r="GCW75" s="192"/>
      <c r="GCX75" s="192"/>
      <c r="GCY75" s="192"/>
      <c r="GCZ75" s="192"/>
      <c r="GDA75" s="192"/>
      <c r="GDB75" s="192"/>
      <c r="GDC75" s="192"/>
      <c r="GDD75" s="192"/>
      <c r="GDE75" s="192"/>
      <c r="GDF75" s="192"/>
      <c r="GDG75" s="192"/>
      <c r="GDH75" s="192"/>
      <c r="GDI75" s="192"/>
      <c r="GDJ75" s="192"/>
      <c r="GDK75" s="192"/>
      <c r="GDL75" s="192"/>
      <c r="GDM75" s="192"/>
      <c r="GDN75" s="192"/>
      <c r="GDO75" s="192"/>
      <c r="GDP75" s="192"/>
      <c r="GDQ75" s="192"/>
      <c r="GDR75" s="192"/>
      <c r="GDS75" s="192"/>
      <c r="GDT75" s="192"/>
      <c r="GDU75" s="192"/>
      <c r="GDV75" s="192"/>
      <c r="GDW75" s="192"/>
      <c r="GDX75" s="192"/>
      <c r="GDY75" s="192"/>
      <c r="GDZ75" s="192"/>
      <c r="GEA75" s="192"/>
      <c r="GEB75" s="192"/>
      <c r="GEC75" s="192"/>
      <c r="GED75" s="192"/>
      <c r="GEE75" s="192"/>
      <c r="GEF75" s="192"/>
      <c r="GEG75" s="192"/>
      <c r="GEH75" s="192"/>
      <c r="GEI75" s="192"/>
      <c r="GEJ75" s="192"/>
      <c r="GEK75" s="192"/>
      <c r="GEL75" s="192"/>
      <c r="GEM75" s="192"/>
      <c r="GEN75" s="192"/>
      <c r="GEO75" s="192"/>
      <c r="GEP75" s="192"/>
      <c r="GEQ75" s="192"/>
      <c r="GER75" s="192"/>
      <c r="GES75" s="192"/>
      <c r="GET75" s="192"/>
      <c r="GEU75" s="192"/>
      <c r="GEV75" s="192"/>
      <c r="GEW75" s="192"/>
      <c r="GEX75" s="192"/>
      <c r="GEY75" s="192"/>
      <c r="GEZ75" s="192"/>
      <c r="GFA75" s="192"/>
      <c r="GFB75" s="192"/>
      <c r="GFC75" s="192"/>
      <c r="GFD75" s="192"/>
      <c r="GFE75" s="192"/>
      <c r="GFF75" s="192"/>
      <c r="GFG75" s="192"/>
      <c r="GFH75" s="192"/>
      <c r="GFI75" s="192"/>
      <c r="GFJ75" s="192"/>
      <c r="GFK75" s="192"/>
      <c r="GFL75" s="192"/>
      <c r="GFM75" s="192"/>
      <c r="GFN75" s="192"/>
      <c r="GFO75" s="192"/>
      <c r="GFP75" s="192"/>
      <c r="GFQ75" s="192"/>
      <c r="GFR75" s="192"/>
      <c r="GFS75" s="192"/>
      <c r="GFT75" s="192"/>
      <c r="GFU75" s="192"/>
      <c r="GFV75" s="192"/>
      <c r="GFW75" s="192"/>
      <c r="GFX75" s="192"/>
      <c r="GFY75" s="192"/>
      <c r="GFZ75" s="192"/>
      <c r="GGA75" s="192"/>
      <c r="GGB75" s="192"/>
      <c r="GGC75" s="192"/>
      <c r="GGD75" s="192"/>
      <c r="GGE75" s="192"/>
      <c r="GGF75" s="192"/>
      <c r="GGG75" s="192"/>
      <c r="GGH75" s="192"/>
      <c r="GGI75" s="192"/>
      <c r="GGJ75" s="192"/>
      <c r="GGK75" s="192"/>
      <c r="GGL75" s="192"/>
      <c r="GGM75" s="192"/>
      <c r="GGN75" s="192"/>
      <c r="GGO75" s="192"/>
      <c r="GGP75" s="192"/>
      <c r="GGQ75" s="192"/>
      <c r="GGR75" s="192"/>
      <c r="GGS75" s="192"/>
      <c r="GGT75" s="192"/>
      <c r="GGU75" s="192"/>
      <c r="GGV75" s="192"/>
      <c r="GGW75" s="192"/>
      <c r="GGX75" s="192"/>
      <c r="GGY75" s="192"/>
      <c r="GGZ75" s="192"/>
      <c r="GHA75" s="192"/>
      <c r="GHB75" s="192"/>
      <c r="GHC75" s="192"/>
      <c r="GHD75" s="192"/>
      <c r="GHE75" s="192"/>
      <c r="GHF75" s="192"/>
      <c r="GHG75" s="192"/>
      <c r="GHH75" s="192"/>
      <c r="GHI75" s="192"/>
      <c r="GHJ75" s="192"/>
      <c r="GHK75" s="192"/>
      <c r="GHL75" s="192"/>
      <c r="GHM75" s="192"/>
      <c r="GHN75" s="192"/>
      <c r="GHO75" s="192"/>
      <c r="GHP75" s="192"/>
      <c r="GHQ75" s="192"/>
      <c r="GHR75" s="192"/>
      <c r="GHS75" s="192"/>
      <c r="GHT75" s="192"/>
      <c r="GHU75" s="192"/>
      <c r="GHV75" s="192"/>
      <c r="GHW75" s="192"/>
      <c r="GHX75" s="192"/>
      <c r="GHY75" s="192"/>
      <c r="GHZ75" s="192"/>
      <c r="GIA75" s="192"/>
      <c r="GIB75" s="192"/>
      <c r="GIC75" s="192"/>
      <c r="GID75" s="192"/>
      <c r="GIE75" s="192"/>
      <c r="GIF75" s="192"/>
      <c r="GIG75" s="192"/>
      <c r="GIH75" s="192"/>
      <c r="GII75" s="192"/>
      <c r="GIJ75" s="192"/>
      <c r="GIK75" s="192"/>
      <c r="GIL75" s="192"/>
      <c r="GIM75" s="192"/>
      <c r="GIN75" s="192"/>
      <c r="GIO75" s="192"/>
      <c r="GIP75" s="192"/>
      <c r="GIQ75" s="192"/>
      <c r="GIR75" s="192"/>
      <c r="GIS75" s="192"/>
      <c r="GIT75" s="192"/>
      <c r="GIU75" s="192"/>
      <c r="GIV75" s="192"/>
      <c r="GIW75" s="192"/>
      <c r="GIX75" s="192"/>
      <c r="GIY75" s="192"/>
      <c r="GIZ75" s="192"/>
      <c r="GJA75" s="192"/>
      <c r="GJB75" s="192"/>
      <c r="GJC75" s="192"/>
      <c r="GJD75" s="192"/>
      <c r="GJE75" s="192"/>
      <c r="GJF75" s="192"/>
      <c r="GJG75" s="192"/>
      <c r="GJH75" s="192"/>
      <c r="GJI75" s="192"/>
      <c r="GJJ75" s="192"/>
      <c r="GJK75" s="192"/>
      <c r="GJL75" s="192"/>
      <c r="GJM75" s="192"/>
      <c r="GJN75" s="192"/>
      <c r="GJO75" s="192"/>
      <c r="GJP75" s="192"/>
      <c r="GJQ75" s="192"/>
      <c r="GJR75" s="192"/>
      <c r="GJS75" s="192"/>
      <c r="GJT75" s="192"/>
      <c r="GJU75" s="192"/>
      <c r="GJV75" s="192"/>
      <c r="GJW75" s="192"/>
      <c r="GJX75" s="192"/>
      <c r="GJY75" s="192"/>
      <c r="GJZ75" s="192"/>
      <c r="GKA75" s="192"/>
      <c r="GKB75" s="192"/>
      <c r="GKC75" s="192"/>
      <c r="GKD75" s="192"/>
      <c r="GKE75" s="192"/>
      <c r="GKF75" s="192"/>
      <c r="GKG75" s="192"/>
      <c r="GKH75" s="192"/>
      <c r="GKI75" s="192"/>
      <c r="GKJ75" s="192"/>
      <c r="GKK75" s="192"/>
      <c r="GKL75" s="192"/>
      <c r="GKM75" s="192"/>
      <c r="GKN75" s="192"/>
      <c r="GKO75" s="192"/>
      <c r="GKP75" s="192"/>
      <c r="GKQ75" s="192"/>
      <c r="GKR75" s="192"/>
      <c r="GKS75" s="192"/>
      <c r="GKT75" s="192"/>
      <c r="GKU75" s="192"/>
      <c r="GKV75" s="192"/>
      <c r="GKW75" s="192"/>
      <c r="GKX75" s="192"/>
      <c r="GKY75" s="192"/>
      <c r="GKZ75" s="192"/>
      <c r="GLA75" s="192"/>
      <c r="GLB75" s="192"/>
      <c r="GLC75" s="192"/>
      <c r="GLD75" s="192"/>
      <c r="GLE75" s="192"/>
      <c r="GLF75" s="192"/>
      <c r="GLG75" s="192"/>
      <c r="GLH75" s="192"/>
      <c r="GLI75" s="192"/>
      <c r="GLJ75" s="192"/>
      <c r="GLK75" s="192"/>
      <c r="GLL75" s="192"/>
      <c r="GLM75" s="192"/>
      <c r="GLN75" s="192"/>
      <c r="GLO75" s="192"/>
      <c r="GLP75" s="192"/>
      <c r="GLQ75" s="192"/>
      <c r="GLR75" s="192"/>
      <c r="GLS75" s="192"/>
      <c r="GLT75" s="192"/>
      <c r="GLU75" s="192"/>
      <c r="GLV75" s="192"/>
      <c r="GLW75" s="192"/>
      <c r="GLX75" s="192"/>
      <c r="GLY75" s="192"/>
      <c r="GLZ75" s="192"/>
      <c r="GMA75" s="192"/>
      <c r="GMB75" s="192"/>
      <c r="GMC75" s="192"/>
      <c r="GMD75" s="192"/>
      <c r="GME75" s="192"/>
      <c r="GMF75" s="192"/>
      <c r="GMG75" s="192"/>
      <c r="GMH75" s="192"/>
      <c r="GMI75" s="192"/>
      <c r="GMJ75" s="192"/>
      <c r="GMK75" s="192"/>
      <c r="GML75" s="192"/>
      <c r="GMM75" s="192"/>
      <c r="GMN75" s="192"/>
      <c r="GMO75" s="192"/>
      <c r="GMP75" s="192"/>
      <c r="GMQ75" s="192"/>
      <c r="GMR75" s="192"/>
      <c r="GMS75" s="192"/>
      <c r="GMT75" s="192"/>
      <c r="GMU75" s="192"/>
      <c r="GMV75" s="192"/>
      <c r="GMW75" s="192"/>
      <c r="GMX75" s="192"/>
      <c r="GMY75" s="192"/>
      <c r="GMZ75" s="192"/>
      <c r="GNA75" s="192"/>
      <c r="GNB75" s="192"/>
      <c r="GNC75" s="192"/>
      <c r="GND75" s="192"/>
      <c r="GNE75" s="192"/>
      <c r="GNF75" s="192"/>
      <c r="GNG75" s="192"/>
      <c r="GNH75" s="192"/>
      <c r="GNI75" s="192"/>
      <c r="GNJ75" s="192"/>
      <c r="GNK75" s="192"/>
      <c r="GNL75" s="192"/>
      <c r="GNM75" s="192"/>
      <c r="GNN75" s="192"/>
      <c r="GNO75" s="192"/>
      <c r="GNP75" s="192"/>
      <c r="GNQ75" s="192"/>
      <c r="GNR75" s="192"/>
      <c r="GNS75" s="192"/>
      <c r="GNT75" s="192"/>
      <c r="GNU75" s="192"/>
      <c r="GNV75" s="192"/>
      <c r="GNW75" s="192"/>
      <c r="GNX75" s="192"/>
      <c r="GNY75" s="192"/>
      <c r="GNZ75" s="192"/>
      <c r="GOA75" s="192"/>
      <c r="GOB75" s="192"/>
      <c r="GOC75" s="192"/>
      <c r="GOD75" s="192"/>
      <c r="GOE75" s="192"/>
      <c r="GOF75" s="192"/>
      <c r="GOG75" s="192"/>
      <c r="GOH75" s="192"/>
      <c r="GOI75" s="192"/>
      <c r="GOJ75" s="192"/>
      <c r="GOK75" s="192"/>
      <c r="GOL75" s="192"/>
      <c r="GOM75" s="192"/>
      <c r="GON75" s="192"/>
      <c r="GOO75" s="192"/>
      <c r="GOP75" s="192"/>
      <c r="GOQ75" s="192"/>
      <c r="GOR75" s="192"/>
      <c r="GOS75" s="192"/>
      <c r="GOT75" s="192"/>
      <c r="GOU75" s="192"/>
      <c r="GOV75" s="192"/>
      <c r="GOW75" s="192"/>
      <c r="GOX75" s="192"/>
      <c r="GOY75" s="192"/>
      <c r="GOZ75" s="192"/>
      <c r="GPA75" s="192"/>
      <c r="GPB75" s="192"/>
      <c r="GPC75" s="192"/>
      <c r="GPD75" s="192"/>
      <c r="GPE75" s="192"/>
      <c r="GPF75" s="192"/>
      <c r="GPG75" s="192"/>
      <c r="GPH75" s="192"/>
      <c r="GPI75" s="192"/>
      <c r="GPJ75" s="192"/>
      <c r="GPK75" s="192"/>
      <c r="GPL75" s="192"/>
      <c r="GPM75" s="192"/>
      <c r="GPN75" s="192"/>
      <c r="GPO75" s="192"/>
      <c r="GPP75" s="192"/>
      <c r="GPQ75" s="192"/>
      <c r="GPR75" s="192"/>
      <c r="GPS75" s="192"/>
      <c r="GPT75" s="192"/>
      <c r="GPU75" s="192"/>
      <c r="GPV75" s="192"/>
      <c r="GPW75" s="192"/>
      <c r="GPX75" s="192"/>
      <c r="GPY75" s="192"/>
      <c r="GPZ75" s="192"/>
      <c r="GQA75" s="192"/>
      <c r="GQB75" s="192"/>
      <c r="GQC75" s="192"/>
      <c r="GQD75" s="192"/>
      <c r="GQE75" s="192"/>
      <c r="GQF75" s="192"/>
      <c r="GQG75" s="192"/>
      <c r="GQH75" s="192"/>
      <c r="GQI75" s="192"/>
      <c r="GQJ75" s="192"/>
      <c r="GQK75" s="192"/>
      <c r="GQL75" s="192"/>
      <c r="GQM75" s="192"/>
      <c r="GQN75" s="192"/>
      <c r="GQO75" s="192"/>
      <c r="GQP75" s="192"/>
      <c r="GQQ75" s="192"/>
      <c r="GQR75" s="192"/>
      <c r="GQS75" s="192"/>
      <c r="GQT75" s="192"/>
      <c r="GQU75" s="192"/>
      <c r="GQV75" s="192"/>
      <c r="GQW75" s="192"/>
      <c r="GQX75" s="192"/>
      <c r="GQY75" s="192"/>
      <c r="GQZ75" s="192"/>
      <c r="GRA75" s="192"/>
      <c r="GRB75" s="192"/>
      <c r="GRC75" s="192"/>
      <c r="GRD75" s="192"/>
      <c r="GRE75" s="192"/>
      <c r="GRF75" s="192"/>
      <c r="GRG75" s="192"/>
      <c r="GRH75" s="192"/>
      <c r="GRI75" s="192"/>
      <c r="GRJ75" s="192"/>
      <c r="GRK75" s="192"/>
      <c r="GRL75" s="192"/>
      <c r="GRM75" s="192"/>
      <c r="GRN75" s="192"/>
      <c r="GRO75" s="192"/>
      <c r="GRP75" s="192"/>
      <c r="GRQ75" s="192"/>
      <c r="GRR75" s="192"/>
      <c r="GRS75" s="192"/>
      <c r="GRT75" s="192"/>
      <c r="GRU75" s="192"/>
      <c r="GRV75" s="192"/>
      <c r="GRW75" s="192"/>
      <c r="GRX75" s="192"/>
      <c r="GRY75" s="192"/>
      <c r="GRZ75" s="192"/>
      <c r="GSA75" s="192"/>
      <c r="GSB75" s="192"/>
      <c r="GSC75" s="192"/>
      <c r="GSD75" s="192"/>
      <c r="GSE75" s="192"/>
      <c r="GSF75" s="192"/>
      <c r="GSG75" s="192"/>
      <c r="GSH75" s="192"/>
      <c r="GSI75" s="192"/>
      <c r="GSJ75" s="192"/>
      <c r="GSK75" s="192"/>
      <c r="GSL75" s="192"/>
      <c r="GSM75" s="192"/>
      <c r="GSN75" s="192"/>
      <c r="GSO75" s="192"/>
      <c r="GSP75" s="192"/>
      <c r="GSQ75" s="192"/>
      <c r="GSR75" s="192"/>
      <c r="GSS75" s="192"/>
      <c r="GST75" s="192"/>
      <c r="GSU75" s="192"/>
      <c r="GSV75" s="192"/>
      <c r="GSW75" s="192"/>
      <c r="GSX75" s="192"/>
      <c r="GSY75" s="192"/>
      <c r="GSZ75" s="192"/>
      <c r="GTA75" s="192"/>
      <c r="GTB75" s="192"/>
      <c r="GTC75" s="192"/>
      <c r="GTD75" s="192"/>
      <c r="GTE75" s="192"/>
      <c r="GTF75" s="192"/>
      <c r="GTG75" s="192"/>
      <c r="GTH75" s="192"/>
      <c r="GTI75" s="192"/>
      <c r="GTJ75" s="192"/>
      <c r="GTK75" s="192"/>
      <c r="GTL75" s="192"/>
      <c r="GTM75" s="192"/>
      <c r="GTN75" s="192"/>
      <c r="GTO75" s="192"/>
      <c r="GTP75" s="192"/>
      <c r="GTQ75" s="192"/>
      <c r="GTR75" s="192"/>
      <c r="GTS75" s="192"/>
      <c r="GTT75" s="192"/>
      <c r="GTU75" s="192"/>
      <c r="GTV75" s="192"/>
      <c r="GTW75" s="192"/>
      <c r="GTX75" s="192"/>
      <c r="GTY75" s="192"/>
      <c r="GTZ75" s="192"/>
      <c r="GUA75" s="192"/>
      <c r="GUB75" s="192"/>
      <c r="GUC75" s="192"/>
      <c r="GUD75" s="192"/>
      <c r="GUE75" s="192"/>
      <c r="GUF75" s="192"/>
      <c r="GUG75" s="192"/>
      <c r="GUH75" s="192"/>
      <c r="GUI75" s="192"/>
      <c r="GUJ75" s="192"/>
      <c r="GUK75" s="192"/>
      <c r="GUL75" s="192"/>
      <c r="GUM75" s="192"/>
      <c r="GUN75" s="192"/>
      <c r="GUO75" s="192"/>
      <c r="GUP75" s="192"/>
      <c r="GUQ75" s="192"/>
      <c r="GUR75" s="192"/>
      <c r="GUS75" s="192"/>
      <c r="GUT75" s="192"/>
      <c r="GUU75" s="192"/>
      <c r="GUV75" s="192"/>
      <c r="GUW75" s="192"/>
      <c r="GUX75" s="192"/>
      <c r="GUY75" s="192"/>
      <c r="GUZ75" s="192"/>
      <c r="GVA75" s="192"/>
      <c r="GVB75" s="192"/>
      <c r="GVC75" s="192"/>
      <c r="GVD75" s="192"/>
      <c r="GVE75" s="192"/>
      <c r="GVF75" s="192"/>
      <c r="GVG75" s="192"/>
      <c r="GVH75" s="192"/>
      <c r="GVI75" s="192"/>
      <c r="GVJ75" s="192"/>
      <c r="GVK75" s="192"/>
      <c r="GVL75" s="192"/>
      <c r="GVM75" s="192"/>
      <c r="GVN75" s="192"/>
      <c r="GVO75" s="192"/>
      <c r="GVP75" s="192"/>
      <c r="GVQ75" s="192"/>
      <c r="GVR75" s="192"/>
      <c r="GVS75" s="192"/>
      <c r="GVT75" s="192"/>
      <c r="GVU75" s="192"/>
      <c r="GVV75" s="192"/>
      <c r="GVW75" s="192"/>
      <c r="GVX75" s="192"/>
      <c r="GVY75" s="192"/>
      <c r="GVZ75" s="192"/>
      <c r="GWA75" s="192"/>
      <c r="GWB75" s="192"/>
      <c r="GWC75" s="192"/>
      <c r="GWD75" s="192"/>
      <c r="GWE75" s="192"/>
      <c r="GWF75" s="192"/>
      <c r="GWG75" s="192"/>
      <c r="GWH75" s="192"/>
      <c r="GWI75" s="192"/>
      <c r="GWJ75" s="192"/>
      <c r="GWK75" s="192"/>
      <c r="GWL75" s="192"/>
      <c r="GWM75" s="192"/>
      <c r="GWN75" s="192"/>
      <c r="GWO75" s="192"/>
      <c r="GWP75" s="192"/>
      <c r="GWQ75" s="192"/>
      <c r="GWR75" s="192"/>
      <c r="GWS75" s="192"/>
      <c r="GWT75" s="192"/>
      <c r="GWU75" s="192"/>
      <c r="GWV75" s="192"/>
      <c r="GWW75" s="192"/>
      <c r="GWX75" s="192"/>
      <c r="GWY75" s="192"/>
      <c r="GWZ75" s="192"/>
      <c r="GXA75" s="192"/>
      <c r="GXB75" s="192"/>
      <c r="GXC75" s="192"/>
      <c r="GXD75" s="192"/>
      <c r="GXE75" s="192"/>
      <c r="GXF75" s="192"/>
      <c r="GXG75" s="192"/>
      <c r="GXH75" s="192"/>
      <c r="GXI75" s="192"/>
      <c r="GXJ75" s="192"/>
      <c r="GXK75" s="192"/>
      <c r="GXL75" s="192"/>
      <c r="GXM75" s="192"/>
      <c r="GXN75" s="192"/>
      <c r="GXO75" s="192"/>
      <c r="GXP75" s="192"/>
      <c r="GXQ75" s="192"/>
      <c r="GXR75" s="192"/>
      <c r="GXS75" s="192"/>
      <c r="GXT75" s="192"/>
      <c r="GXU75" s="192"/>
      <c r="GXV75" s="192"/>
      <c r="GXW75" s="192"/>
      <c r="GXX75" s="192"/>
      <c r="GXY75" s="192"/>
      <c r="GXZ75" s="192"/>
      <c r="GYA75" s="192"/>
      <c r="GYB75" s="192"/>
      <c r="GYC75" s="192"/>
      <c r="GYD75" s="192"/>
      <c r="GYE75" s="192"/>
      <c r="GYF75" s="192"/>
      <c r="GYG75" s="192"/>
      <c r="GYH75" s="192"/>
      <c r="GYI75" s="192"/>
      <c r="GYJ75" s="192"/>
      <c r="GYK75" s="192"/>
      <c r="GYL75" s="192"/>
      <c r="GYM75" s="192"/>
      <c r="GYN75" s="192"/>
      <c r="GYO75" s="192"/>
      <c r="GYP75" s="192"/>
      <c r="GYQ75" s="192"/>
      <c r="GYR75" s="192"/>
      <c r="GYS75" s="192"/>
      <c r="GYT75" s="192"/>
      <c r="GYU75" s="192"/>
      <c r="GYV75" s="192"/>
      <c r="GYW75" s="192"/>
      <c r="GYX75" s="192"/>
      <c r="GYY75" s="192"/>
      <c r="GYZ75" s="192"/>
      <c r="GZA75" s="192"/>
      <c r="GZB75" s="192"/>
      <c r="GZC75" s="192"/>
      <c r="GZD75" s="192"/>
      <c r="GZE75" s="192"/>
      <c r="GZF75" s="192"/>
      <c r="GZG75" s="192"/>
      <c r="GZH75" s="192"/>
      <c r="GZI75" s="192"/>
      <c r="GZJ75" s="192"/>
      <c r="GZK75" s="192"/>
      <c r="GZL75" s="192"/>
      <c r="GZM75" s="192"/>
      <c r="GZN75" s="192"/>
      <c r="GZO75" s="192"/>
      <c r="GZP75" s="192"/>
      <c r="GZQ75" s="192"/>
      <c r="GZR75" s="192"/>
      <c r="GZS75" s="192"/>
      <c r="GZT75" s="192"/>
      <c r="GZU75" s="192"/>
      <c r="GZV75" s="192"/>
      <c r="GZW75" s="192"/>
      <c r="GZX75" s="192"/>
      <c r="GZY75" s="192"/>
      <c r="GZZ75" s="192"/>
      <c r="HAA75" s="192"/>
      <c r="HAB75" s="192"/>
      <c r="HAC75" s="192"/>
      <c r="HAD75" s="192"/>
      <c r="HAE75" s="192"/>
      <c r="HAF75" s="192"/>
      <c r="HAG75" s="192"/>
      <c r="HAH75" s="192"/>
      <c r="HAI75" s="192"/>
      <c r="HAJ75" s="192"/>
      <c r="HAK75" s="192"/>
      <c r="HAL75" s="192"/>
      <c r="HAM75" s="192"/>
      <c r="HAN75" s="192"/>
      <c r="HAO75" s="192"/>
      <c r="HAP75" s="192"/>
      <c r="HAQ75" s="192"/>
      <c r="HAR75" s="192"/>
      <c r="HAS75" s="192"/>
      <c r="HAT75" s="192"/>
      <c r="HAU75" s="192"/>
      <c r="HAV75" s="192"/>
      <c r="HAW75" s="192"/>
      <c r="HAX75" s="192"/>
      <c r="HAY75" s="192"/>
      <c r="HAZ75" s="192"/>
      <c r="HBA75" s="192"/>
      <c r="HBB75" s="192"/>
      <c r="HBC75" s="192"/>
      <c r="HBD75" s="192"/>
      <c r="HBE75" s="192"/>
      <c r="HBF75" s="192"/>
      <c r="HBG75" s="192"/>
      <c r="HBH75" s="192"/>
      <c r="HBI75" s="192"/>
      <c r="HBJ75" s="192"/>
      <c r="HBK75" s="192"/>
      <c r="HBL75" s="192"/>
      <c r="HBM75" s="192"/>
      <c r="HBN75" s="192"/>
      <c r="HBO75" s="192"/>
      <c r="HBP75" s="192"/>
      <c r="HBQ75" s="192"/>
      <c r="HBR75" s="192"/>
      <c r="HBS75" s="192"/>
      <c r="HBT75" s="192"/>
      <c r="HBU75" s="192"/>
      <c r="HBV75" s="192"/>
      <c r="HBW75" s="192"/>
      <c r="HBX75" s="192"/>
      <c r="HBY75" s="192"/>
      <c r="HBZ75" s="192"/>
      <c r="HCA75" s="192"/>
      <c r="HCB75" s="192"/>
      <c r="HCC75" s="192"/>
      <c r="HCD75" s="192"/>
      <c r="HCE75" s="192"/>
      <c r="HCF75" s="192"/>
      <c r="HCG75" s="192"/>
      <c r="HCH75" s="192"/>
      <c r="HCI75" s="192"/>
      <c r="HCJ75" s="192"/>
      <c r="HCK75" s="192"/>
      <c r="HCL75" s="192"/>
      <c r="HCM75" s="192"/>
      <c r="HCN75" s="192"/>
      <c r="HCO75" s="192"/>
      <c r="HCP75" s="192"/>
      <c r="HCQ75" s="192"/>
      <c r="HCR75" s="192"/>
      <c r="HCS75" s="192"/>
      <c r="HCT75" s="192"/>
      <c r="HCU75" s="192"/>
      <c r="HCV75" s="192"/>
      <c r="HCW75" s="192"/>
      <c r="HCX75" s="192"/>
      <c r="HCY75" s="192"/>
      <c r="HCZ75" s="192"/>
      <c r="HDA75" s="192"/>
      <c r="HDB75" s="192"/>
      <c r="HDC75" s="192"/>
      <c r="HDD75" s="192"/>
      <c r="HDE75" s="192"/>
      <c r="HDF75" s="192"/>
      <c r="HDG75" s="192"/>
      <c r="HDH75" s="192"/>
      <c r="HDI75" s="192"/>
      <c r="HDJ75" s="192"/>
      <c r="HDK75" s="192"/>
      <c r="HDL75" s="192"/>
      <c r="HDM75" s="192"/>
      <c r="HDN75" s="192"/>
      <c r="HDO75" s="192"/>
      <c r="HDP75" s="192"/>
      <c r="HDQ75" s="192"/>
      <c r="HDR75" s="192"/>
      <c r="HDS75" s="192"/>
      <c r="HDT75" s="192"/>
      <c r="HDU75" s="192"/>
      <c r="HDV75" s="192"/>
      <c r="HDW75" s="192"/>
      <c r="HDX75" s="192"/>
      <c r="HDY75" s="192"/>
      <c r="HDZ75" s="192"/>
      <c r="HEA75" s="192"/>
      <c r="HEB75" s="192"/>
      <c r="HEC75" s="192"/>
      <c r="HED75" s="192"/>
      <c r="HEE75" s="192"/>
      <c r="HEF75" s="192"/>
      <c r="HEG75" s="192"/>
      <c r="HEH75" s="192"/>
      <c r="HEI75" s="192"/>
      <c r="HEJ75" s="192"/>
      <c r="HEK75" s="192"/>
      <c r="HEL75" s="192"/>
      <c r="HEM75" s="192"/>
      <c r="HEN75" s="192"/>
      <c r="HEO75" s="192"/>
      <c r="HEP75" s="192"/>
      <c r="HEQ75" s="192"/>
      <c r="HER75" s="192"/>
      <c r="HES75" s="192"/>
      <c r="HET75" s="192"/>
      <c r="HEU75" s="192"/>
      <c r="HEV75" s="192"/>
      <c r="HEW75" s="192"/>
      <c r="HEX75" s="192"/>
      <c r="HEY75" s="192"/>
      <c r="HEZ75" s="192"/>
      <c r="HFA75" s="192"/>
      <c r="HFB75" s="192"/>
      <c r="HFC75" s="192"/>
      <c r="HFD75" s="192"/>
      <c r="HFE75" s="192"/>
      <c r="HFF75" s="192"/>
      <c r="HFG75" s="192"/>
      <c r="HFH75" s="192"/>
      <c r="HFI75" s="192"/>
      <c r="HFJ75" s="192"/>
      <c r="HFK75" s="192"/>
      <c r="HFL75" s="192"/>
      <c r="HFM75" s="192"/>
      <c r="HFN75" s="192"/>
      <c r="HFO75" s="192"/>
      <c r="HFP75" s="192"/>
      <c r="HFQ75" s="192"/>
      <c r="HFR75" s="192"/>
      <c r="HFS75" s="192"/>
      <c r="HFT75" s="192"/>
      <c r="HFU75" s="192"/>
      <c r="HFV75" s="192"/>
      <c r="HFW75" s="192"/>
      <c r="HFX75" s="192"/>
      <c r="HFY75" s="192"/>
      <c r="HFZ75" s="192"/>
      <c r="HGA75" s="192"/>
      <c r="HGB75" s="192"/>
      <c r="HGC75" s="192"/>
      <c r="HGD75" s="192"/>
      <c r="HGE75" s="192"/>
      <c r="HGF75" s="192"/>
      <c r="HGG75" s="192"/>
      <c r="HGH75" s="192"/>
      <c r="HGI75" s="192"/>
      <c r="HGJ75" s="192"/>
      <c r="HGK75" s="192"/>
      <c r="HGL75" s="192"/>
      <c r="HGM75" s="192"/>
      <c r="HGN75" s="192"/>
      <c r="HGO75" s="192"/>
      <c r="HGP75" s="192"/>
      <c r="HGQ75" s="192"/>
      <c r="HGR75" s="192"/>
      <c r="HGS75" s="192"/>
      <c r="HGT75" s="192"/>
      <c r="HGU75" s="192"/>
      <c r="HGV75" s="192"/>
      <c r="HGW75" s="192"/>
      <c r="HGX75" s="192"/>
      <c r="HGY75" s="192"/>
      <c r="HGZ75" s="192"/>
      <c r="HHA75" s="192"/>
      <c r="HHB75" s="192"/>
      <c r="HHC75" s="192"/>
      <c r="HHD75" s="192"/>
      <c r="HHE75" s="192"/>
      <c r="HHF75" s="192"/>
      <c r="HHG75" s="192"/>
      <c r="HHH75" s="192"/>
      <c r="HHI75" s="192"/>
      <c r="HHJ75" s="192"/>
      <c r="HHK75" s="192"/>
      <c r="HHL75" s="192"/>
      <c r="HHM75" s="192"/>
      <c r="HHN75" s="192"/>
      <c r="HHO75" s="192"/>
      <c r="HHP75" s="192"/>
      <c r="HHQ75" s="192"/>
      <c r="HHR75" s="192"/>
      <c r="HHS75" s="192"/>
      <c r="HHT75" s="192"/>
      <c r="HHU75" s="192"/>
      <c r="HHV75" s="192"/>
      <c r="HHW75" s="192"/>
      <c r="HHX75" s="192"/>
      <c r="HHY75" s="192"/>
      <c r="HHZ75" s="192"/>
      <c r="HIA75" s="192"/>
      <c r="HIB75" s="192"/>
      <c r="HIC75" s="192"/>
      <c r="HID75" s="192"/>
      <c r="HIE75" s="192"/>
      <c r="HIF75" s="192"/>
      <c r="HIG75" s="192"/>
      <c r="HIH75" s="192"/>
      <c r="HII75" s="192"/>
      <c r="HIJ75" s="192"/>
      <c r="HIK75" s="192"/>
      <c r="HIL75" s="192"/>
      <c r="HIM75" s="192"/>
      <c r="HIN75" s="192"/>
      <c r="HIO75" s="192"/>
      <c r="HIP75" s="192"/>
      <c r="HIQ75" s="192"/>
      <c r="HIR75" s="192"/>
      <c r="HIS75" s="192"/>
      <c r="HIT75" s="192"/>
      <c r="HIU75" s="192"/>
      <c r="HIV75" s="192"/>
      <c r="HIW75" s="192"/>
      <c r="HIX75" s="192"/>
      <c r="HIY75" s="192"/>
      <c r="HIZ75" s="192"/>
      <c r="HJA75" s="192"/>
      <c r="HJB75" s="192"/>
      <c r="HJC75" s="192"/>
      <c r="HJD75" s="192"/>
      <c r="HJE75" s="192"/>
      <c r="HJF75" s="192"/>
      <c r="HJG75" s="192"/>
      <c r="HJH75" s="192"/>
      <c r="HJI75" s="192"/>
      <c r="HJJ75" s="192"/>
      <c r="HJK75" s="192"/>
      <c r="HJL75" s="192"/>
      <c r="HJM75" s="192"/>
      <c r="HJN75" s="192"/>
      <c r="HJO75" s="192"/>
      <c r="HJP75" s="192"/>
      <c r="HJQ75" s="192"/>
      <c r="HJR75" s="192"/>
      <c r="HJS75" s="192"/>
      <c r="HJT75" s="192"/>
      <c r="HJU75" s="192"/>
      <c r="HJV75" s="192"/>
      <c r="HJW75" s="192"/>
      <c r="HJX75" s="192"/>
      <c r="HJY75" s="192"/>
      <c r="HJZ75" s="192"/>
      <c r="HKA75" s="192"/>
      <c r="HKB75" s="192"/>
      <c r="HKC75" s="192"/>
      <c r="HKD75" s="192"/>
      <c r="HKE75" s="192"/>
      <c r="HKF75" s="192"/>
      <c r="HKG75" s="192"/>
      <c r="HKH75" s="192"/>
      <c r="HKI75" s="192"/>
      <c r="HKJ75" s="192"/>
      <c r="HKK75" s="192"/>
      <c r="HKL75" s="192"/>
      <c r="HKM75" s="192"/>
      <c r="HKN75" s="192"/>
      <c r="HKO75" s="192"/>
      <c r="HKP75" s="192"/>
      <c r="HKQ75" s="192"/>
      <c r="HKR75" s="192"/>
      <c r="HKS75" s="192"/>
      <c r="HKT75" s="192"/>
      <c r="HKU75" s="192"/>
      <c r="HKV75" s="192"/>
      <c r="HKW75" s="192"/>
      <c r="HKX75" s="192"/>
      <c r="HKY75" s="192"/>
      <c r="HKZ75" s="192"/>
      <c r="HLA75" s="192"/>
      <c r="HLB75" s="192"/>
      <c r="HLC75" s="192"/>
      <c r="HLD75" s="192"/>
      <c r="HLE75" s="192"/>
      <c r="HLF75" s="192"/>
      <c r="HLG75" s="192"/>
      <c r="HLH75" s="192"/>
      <c r="HLI75" s="192"/>
      <c r="HLJ75" s="192"/>
      <c r="HLK75" s="192"/>
      <c r="HLL75" s="192"/>
      <c r="HLM75" s="192"/>
      <c r="HLN75" s="192"/>
      <c r="HLO75" s="192"/>
      <c r="HLP75" s="192"/>
      <c r="HLQ75" s="192"/>
      <c r="HLR75" s="192"/>
      <c r="HLS75" s="192"/>
      <c r="HLT75" s="192"/>
      <c r="HLU75" s="192"/>
      <c r="HLV75" s="192"/>
      <c r="HLW75" s="192"/>
      <c r="HLX75" s="192"/>
      <c r="HLY75" s="192"/>
      <c r="HLZ75" s="192"/>
      <c r="HMA75" s="192"/>
      <c r="HMB75" s="192"/>
      <c r="HMC75" s="192"/>
      <c r="HMD75" s="192"/>
      <c r="HME75" s="192"/>
      <c r="HMF75" s="192"/>
      <c r="HMG75" s="192"/>
      <c r="HMH75" s="192"/>
      <c r="HMI75" s="192"/>
      <c r="HMJ75" s="192"/>
      <c r="HMK75" s="192"/>
      <c r="HML75" s="192"/>
      <c r="HMM75" s="192"/>
      <c r="HMN75" s="192"/>
      <c r="HMO75" s="192"/>
      <c r="HMP75" s="192"/>
      <c r="HMQ75" s="192"/>
      <c r="HMR75" s="192"/>
      <c r="HMS75" s="192"/>
      <c r="HMT75" s="192"/>
      <c r="HMU75" s="192"/>
      <c r="HMV75" s="192"/>
      <c r="HMW75" s="192"/>
      <c r="HMX75" s="192"/>
      <c r="HMY75" s="192"/>
      <c r="HMZ75" s="192"/>
      <c r="HNA75" s="192"/>
      <c r="HNB75" s="192"/>
      <c r="HNC75" s="192"/>
      <c r="HND75" s="192"/>
      <c r="HNE75" s="192"/>
      <c r="HNF75" s="192"/>
      <c r="HNG75" s="192"/>
      <c r="HNH75" s="192"/>
      <c r="HNI75" s="192"/>
      <c r="HNJ75" s="192"/>
      <c r="HNK75" s="192"/>
      <c r="HNL75" s="192"/>
      <c r="HNM75" s="192"/>
      <c r="HNN75" s="192"/>
      <c r="HNO75" s="192"/>
      <c r="HNP75" s="192"/>
      <c r="HNQ75" s="192"/>
      <c r="HNR75" s="192"/>
      <c r="HNS75" s="192"/>
      <c r="HNT75" s="192"/>
      <c r="HNU75" s="192"/>
      <c r="HNV75" s="192"/>
      <c r="HNW75" s="192"/>
      <c r="HNX75" s="192"/>
      <c r="HNY75" s="192"/>
      <c r="HNZ75" s="192"/>
      <c r="HOA75" s="192"/>
      <c r="HOB75" s="192"/>
      <c r="HOC75" s="192"/>
      <c r="HOD75" s="192"/>
      <c r="HOE75" s="192"/>
      <c r="HOF75" s="192"/>
      <c r="HOG75" s="192"/>
      <c r="HOH75" s="192"/>
      <c r="HOI75" s="192"/>
      <c r="HOJ75" s="192"/>
      <c r="HOK75" s="192"/>
      <c r="HOL75" s="192"/>
      <c r="HOM75" s="192"/>
      <c r="HON75" s="192"/>
      <c r="HOO75" s="192"/>
      <c r="HOP75" s="192"/>
      <c r="HOQ75" s="192"/>
      <c r="HOR75" s="192"/>
      <c r="HOS75" s="192"/>
      <c r="HOT75" s="192"/>
      <c r="HOU75" s="192"/>
      <c r="HOV75" s="192"/>
      <c r="HOW75" s="192"/>
      <c r="HOX75" s="192"/>
      <c r="HOY75" s="192"/>
      <c r="HOZ75" s="192"/>
      <c r="HPA75" s="192"/>
      <c r="HPB75" s="192"/>
      <c r="HPC75" s="192"/>
      <c r="HPD75" s="192"/>
      <c r="HPE75" s="192"/>
      <c r="HPF75" s="192"/>
      <c r="HPG75" s="192"/>
      <c r="HPH75" s="192"/>
      <c r="HPI75" s="192"/>
      <c r="HPJ75" s="192"/>
      <c r="HPK75" s="192"/>
      <c r="HPL75" s="192"/>
      <c r="HPM75" s="192"/>
      <c r="HPN75" s="192"/>
      <c r="HPO75" s="192"/>
      <c r="HPP75" s="192"/>
      <c r="HPQ75" s="192"/>
      <c r="HPR75" s="192"/>
      <c r="HPS75" s="192"/>
      <c r="HPT75" s="192"/>
      <c r="HPU75" s="192"/>
      <c r="HPV75" s="192"/>
      <c r="HPW75" s="192"/>
      <c r="HPX75" s="192"/>
      <c r="HPY75" s="192"/>
      <c r="HPZ75" s="192"/>
      <c r="HQA75" s="192"/>
      <c r="HQB75" s="192"/>
      <c r="HQC75" s="192"/>
      <c r="HQD75" s="192"/>
      <c r="HQE75" s="192"/>
      <c r="HQF75" s="192"/>
      <c r="HQG75" s="192"/>
      <c r="HQH75" s="192"/>
      <c r="HQI75" s="192"/>
      <c r="HQJ75" s="192"/>
      <c r="HQK75" s="192"/>
      <c r="HQL75" s="192"/>
      <c r="HQM75" s="192"/>
      <c r="HQN75" s="192"/>
      <c r="HQO75" s="192"/>
      <c r="HQP75" s="192"/>
      <c r="HQQ75" s="192"/>
      <c r="HQR75" s="192"/>
      <c r="HQS75" s="192"/>
      <c r="HQT75" s="192"/>
      <c r="HQU75" s="192"/>
      <c r="HQV75" s="192"/>
      <c r="HQW75" s="192"/>
      <c r="HQX75" s="192"/>
      <c r="HQY75" s="192"/>
      <c r="HQZ75" s="192"/>
      <c r="HRA75" s="192"/>
      <c r="HRB75" s="192"/>
      <c r="HRC75" s="192"/>
      <c r="HRD75" s="192"/>
      <c r="HRE75" s="192"/>
      <c r="HRF75" s="192"/>
      <c r="HRG75" s="192"/>
      <c r="HRH75" s="192"/>
      <c r="HRI75" s="192"/>
      <c r="HRJ75" s="192"/>
      <c r="HRK75" s="192"/>
      <c r="HRL75" s="192"/>
      <c r="HRM75" s="192"/>
      <c r="HRN75" s="192"/>
      <c r="HRO75" s="192"/>
      <c r="HRP75" s="192"/>
      <c r="HRQ75" s="192"/>
      <c r="HRR75" s="192"/>
      <c r="HRS75" s="192"/>
      <c r="HRT75" s="192"/>
      <c r="HRU75" s="192"/>
      <c r="HRV75" s="192"/>
      <c r="HRW75" s="192"/>
      <c r="HRX75" s="192"/>
      <c r="HRY75" s="192"/>
      <c r="HRZ75" s="192"/>
      <c r="HSA75" s="192"/>
      <c r="HSB75" s="192"/>
      <c r="HSC75" s="192"/>
      <c r="HSD75" s="192"/>
      <c r="HSE75" s="192"/>
      <c r="HSF75" s="192"/>
      <c r="HSG75" s="192"/>
      <c r="HSH75" s="192"/>
      <c r="HSI75" s="192"/>
      <c r="HSJ75" s="192"/>
      <c r="HSK75" s="192"/>
      <c r="HSL75" s="192"/>
      <c r="HSM75" s="192"/>
      <c r="HSN75" s="192"/>
      <c r="HSO75" s="192"/>
      <c r="HSP75" s="192"/>
      <c r="HSQ75" s="192"/>
      <c r="HSR75" s="192"/>
      <c r="HSS75" s="192"/>
      <c r="HST75" s="192"/>
      <c r="HSU75" s="192"/>
      <c r="HSV75" s="192"/>
      <c r="HSW75" s="192"/>
      <c r="HSX75" s="192"/>
      <c r="HSY75" s="192"/>
      <c r="HSZ75" s="192"/>
      <c r="HTA75" s="192"/>
      <c r="HTB75" s="192"/>
      <c r="HTC75" s="192"/>
      <c r="HTD75" s="192"/>
      <c r="HTE75" s="192"/>
      <c r="HTF75" s="192"/>
      <c r="HTG75" s="192"/>
      <c r="HTH75" s="192"/>
      <c r="HTI75" s="192"/>
      <c r="HTJ75" s="192"/>
      <c r="HTK75" s="192"/>
      <c r="HTL75" s="192"/>
      <c r="HTM75" s="192"/>
      <c r="HTN75" s="192"/>
      <c r="HTO75" s="192"/>
      <c r="HTP75" s="192"/>
      <c r="HTQ75" s="192"/>
      <c r="HTR75" s="192"/>
      <c r="HTS75" s="192"/>
      <c r="HTT75" s="192"/>
      <c r="HTU75" s="192"/>
      <c r="HTV75" s="192"/>
      <c r="HTW75" s="192"/>
      <c r="HTX75" s="192"/>
      <c r="HTY75" s="192"/>
      <c r="HTZ75" s="192"/>
      <c r="HUA75" s="192"/>
      <c r="HUB75" s="192"/>
      <c r="HUC75" s="192"/>
      <c r="HUD75" s="192"/>
      <c r="HUE75" s="192"/>
      <c r="HUF75" s="192"/>
      <c r="HUG75" s="192"/>
      <c r="HUH75" s="192"/>
      <c r="HUI75" s="192"/>
      <c r="HUJ75" s="192"/>
      <c r="HUK75" s="192"/>
      <c r="HUL75" s="192"/>
      <c r="HUM75" s="192"/>
      <c r="HUN75" s="192"/>
      <c r="HUO75" s="192"/>
      <c r="HUP75" s="192"/>
      <c r="HUQ75" s="192"/>
      <c r="HUR75" s="192"/>
      <c r="HUS75" s="192"/>
      <c r="HUT75" s="192"/>
      <c r="HUU75" s="192"/>
      <c r="HUV75" s="192"/>
      <c r="HUW75" s="192"/>
      <c r="HUX75" s="192"/>
      <c r="HUY75" s="192"/>
      <c r="HUZ75" s="192"/>
      <c r="HVA75" s="192"/>
      <c r="HVB75" s="192"/>
      <c r="HVC75" s="192"/>
      <c r="HVD75" s="192"/>
      <c r="HVE75" s="192"/>
      <c r="HVF75" s="192"/>
      <c r="HVG75" s="192"/>
      <c r="HVH75" s="192"/>
      <c r="HVI75" s="192"/>
      <c r="HVJ75" s="192"/>
      <c r="HVK75" s="192"/>
      <c r="HVL75" s="192"/>
      <c r="HVM75" s="192"/>
      <c r="HVN75" s="192"/>
      <c r="HVO75" s="192"/>
      <c r="HVP75" s="192"/>
      <c r="HVQ75" s="192"/>
      <c r="HVR75" s="192"/>
      <c r="HVS75" s="192"/>
      <c r="HVT75" s="192"/>
      <c r="HVU75" s="192"/>
      <c r="HVV75" s="192"/>
      <c r="HVW75" s="192"/>
      <c r="HVX75" s="192"/>
      <c r="HVY75" s="192"/>
      <c r="HVZ75" s="192"/>
      <c r="HWA75" s="192"/>
      <c r="HWB75" s="192"/>
      <c r="HWC75" s="192"/>
      <c r="HWD75" s="192"/>
      <c r="HWE75" s="192"/>
      <c r="HWF75" s="192"/>
      <c r="HWG75" s="192"/>
      <c r="HWH75" s="192"/>
      <c r="HWI75" s="192"/>
      <c r="HWJ75" s="192"/>
      <c r="HWK75" s="192"/>
      <c r="HWL75" s="192"/>
      <c r="HWM75" s="192"/>
      <c r="HWN75" s="192"/>
      <c r="HWO75" s="192"/>
      <c r="HWP75" s="192"/>
      <c r="HWQ75" s="192"/>
      <c r="HWR75" s="192"/>
      <c r="HWS75" s="192"/>
      <c r="HWT75" s="192"/>
      <c r="HWU75" s="192"/>
      <c r="HWV75" s="192"/>
      <c r="HWW75" s="192"/>
      <c r="HWX75" s="192"/>
      <c r="HWY75" s="192"/>
      <c r="HWZ75" s="192"/>
      <c r="HXA75" s="192"/>
      <c r="HXB75" s="192"/>
      <c r="HXC75" s="192"/>
      <c r="HXD75" s="192"/>
      <c r="HXE75" s="192"/>
      <c r="HXF75" s="192"/>
      <c r="HXG75" s="192"/>
      <c r="HXH75" s="192"/>
      <c r="HXI75" s="192"/>
      <c r="HXJ75" s="192"/>
      <c r="HXK75" s="192"/>
      <c r="HXL75" s="192"/>
      <c r="HXM75" s="192"/>
      <c r="HXN75" s="192"/>
      <c r="HXO75" s="192"/>
      <c r="HXP75" s="192"/>
      <c r="HXQ75" s="192"/>
      <c r="HXR75" s="192"/>
      <c r="HXS75" s="192"/>
      <c r="HXT75" s="192"/>
      <c r="HXU75" s="192"/>
      <c r="HXV75" s="192"/>
      <c r="HXW75" s="192"/>
      <c r="HXX75" s="192"/>
      <c r="HXY75" s="192"/>
      <c r="HXZ75" s="192"/>
      <c r="HYA75" s="192"/>
      <c r="HYB75" s="192"/>
      <c r="HYC75" s="192"/>
      <c r="HYD75" s="192"/>
      <c r="HYE75" s="192"/>
      <c r="HYF75" s="192"/>
      <c r="HYG75" s="192"/>
      <c r="HYH75" s="192"/>
      <c r="HYI75" s="192"/>
      <c r="HYJ75" s="192"/>
      <c r="HYK75" s="192"/>
      <c r="HYL75" s="192"/>
      <c r="HYM75" s="192"/>
      <c r="HYN75" s="192"/>
      <c r="HYO75" s="192"/>
      <c r="HYP75" s="192"/>
      <c r="HYQ75" s="192"/>
      <c r="HYR75" s="192"/>
      <c r="HYS75" s="192"/>
      <c r="HYT75" s="192"/>
      <c r="HYU75" s="192"/>
      <c r="HYV75" s="192"/>
      <c r="HYW75" s="192"/>
      <c r="HYX75" s="192"/>
      <c r="HYY75" s="192"/>
      <c r="HYZ75" s="192"/>
      <c r="HZA75" s="192"/>
      <c r="HZB75" s="192"/>
      <c r="HZC75" s="192"/>
      <c r="HZD75" s="192"/>
      <c r="HZE75" s="192"/>
      <c r="HZF75" s="192"/>
      <c r="HZG75" s="192"/>
      <c r="HZH75" s="192"/>
      <c r="HZI75" s="192"/>
      <c r="HZJ75" s="192"/>
      <c r="HZK75" s="192"/>
      <c r="HZL75" s="192"/>
      <c r="HZM75" s="192"/>
      <c r="HZN75" s="192"/>
      <c r="HZO75" s="192"/>
      <c r="HZP75" s="192"/>
      <c r="HZQ75" s="192"/>
      <c r="HZR75" s="192"/>
      <c r="HZS75" s="192"/>
      <c r="HZT75" s="192"/>
      <c r="HZU75" s="192"/>
      <c r="HZV75" s="192"/>
      <c r="HZW75" s="192"/>
      <c r="HZX75" s="192"/>
      <c r="HZY75" s="192"/>
      <c r="HZZ75" s="192"/>
      <c r="IAA75" s="192"/>
      <c r="IAB75" s="192"/>
      <c r="IAC75" s="192"/>
      <c r="IAD75" s="192"/>
      <c r="IAE75" s="192"/>
      <c r="IAF75" s="192"/>
      <c r="IAG75" s="192"/>
      <c r="IAH75" s="192"/>
      <c r="IAI75" s="192"/>
      <c r="IAJ75" s="192"/>
      <c r="IAK75" s="192"/>
      <c r="IAL75" s="192"/>
      <c r="IAM75" s="192"/>
      <c r="IAN75" s="192"/>
      <c r="IAO75" s="192"/>
      <c r="IAP75" s="192"/>
      <c r="IAQ75" s="192"/>
      <c r="IAR75" s="192"/>
      <c r="IAS75" s="192"/>
      <c r="IAT75" s="192"/>
      <c r="IAU75" s="192"/>
      <c r="IAV75" s="192"/>
      <c r="IAW75" s="192"/>
      <c r="IAX75" s="192"/>
      <c r="IAY75" s="192"/>
      <c r="IAZ75" s="192"/>
      <c r="IBA75" s="192"/>
      <c r="IBB75" s="192"/>
      <c r="IBC75" s="192"/>
      <c r="IBD75" s="192"/>
      <c r="IBE75" s="192"/>
      <c r="IBF75" s="192"/>
      <c r="IBG75" s="192"/>
      <c r="IBH75" s="192"/>
      <c r="IBI75" s="192"/>
      <c r="IBJ75" s="192"/>
      <c r="IBK75" s="192"/>
      <c r="IBL75" s="192"/>
      <c r="IBM75" s="192"/>
      <c r="IBN75" s="192"/>
      <c r="IBO75" s="192"/>
      <c r="IBP75" s="192"/>
      <c r="IBQ75" s="192"/>
      <c r="IBR75" s="192"/>
      <c r="IBS75" s="192"/>
      <c r="IBT75" s="192"/>
      <c r="IBU75" s="192"/>
      <c r="IBV75" s="192"/>
      <c r="IBW75" s="192"/>
      <c r="IBX75" s="192"/>
      <c r="IBY75" s="192"/>
      <c r="IBZ75" s="192"/>
      <c r="ICA75" s="192"/>
      <c r="ICB75" s="192"/>
      <c r="ICC75" s="192"/>
      <c r="ICD75" s="192"/>
      <c r="ICE75" s="192"/>
      <c r="ICF75" s="192"/>
      <c r="ICG75" s="192"/>
      <c r="ICH75" s="192"/>
      <c r="ICI75" s="192"/>
      <c r="ICJ75" s="192"/>
      <c r="ICK75" s="192"/>
      <c r="ICL75" s="192"/>
      <c r="ICM75" s="192"/>
      <c r="ICN75" s="192"/>
      <c r="ICO75" s="192"/>
      <c r="ICP75" s="192"/>
      <c r="ICQ75" s="192"/>
      <c r="ICR75" s="192"/>
      <c r="ICS75" s="192"/>
      <c r="ICT75" s="192"/>
      <c r="ICU75" s="192"/>
      <c r="ICV75" s="192"/>
      <c r="ICW75" s="192"/>
      <c r="ICX75" s="192"/>
      <c r="ICY75" s="192"/>
      <c r="ICZ75" s="192"/>
      <c r="IDA75" s="192"/>
      <c r="IDB75" s="192"/>
      <c r="IDC75" s="192"/>
      <c r="IDD75" s="192"/>
      <c r="IDE75" s="192"/>
      <c r="IDF75" s="192"/>
      <c r="IDG75" s="192"/>
      <c r="IDH75" s="192"/>
      <c r="IDI75" s="192"/>
      <c r="IDJ75" s="192"/>
      <c r="IDK75" s="192"/>
      <c r="IDL75" s="192"/>
      <c r="IDM75" s="192"/>
      <c r="IDN75" s="192"/>
      <c r="IDO75" s="192"/>
      <c r="IDP75" s="192"/>
      <c r="IDQ75" s="192"/>
      <c r="IDR75" s="192"/>
      <c r="IDS75" s="192"/>
      <c r="IDT75" s="192"/>
      <c r="IDU75" s="192"/>
      <c r="IDV75" s="192"/>
      <c r="IDW75" s="192"/>
      <c r="IDX75" s="192"/>
      <c r="IDY75" s="192"/>
      <c r="IDZ75" s="192"/>
      <c r="IEA75" s="192"/>
      <c r="IEB75" s="192"/>
      <c r="IEC75" s="192"/>
      <c r="IED75" s="192"/>
      <c r="IEE75" s="192"/>
      <c r="IEF75" s="192"/>
      <c r="IEG75" s="192"/>
      <c r="IEH75" s="192"/>
      <c r="IEI75" s="192"/>
      <c r="IEJ75" s="192"/>
      <c r="IEK75" s="192"/>
      <c r="IEL75" s="192"/>
      <c r="IEM75" s="192"/>
      <c r="IEN75" s="192"/>
      <c r="IEO75" s="192"/>
      <c r="IEP75" s="192"/>
      <c r="IEQ75" s="192"/>
      <c r="IER75" s="192"/>
      <c r="IES75" s="192"/>
      <c r="IET75" s="192"/>
      <c r="IEU75" s="192"/>
      <c r="IEV75" s="192"/>
      <c r="IEW75" s="192"/>
      <c r="IEX75" s="192"/>
      <c r="IEY75" s="192"/>
      <c r="IEZ75" s="192"/>
      <c r="IFA75" s="192"/>
      <c r="IFB75" s="192"/>
      <c r="IFC75" s="192"/>
      <c r="IFD75" s="192"/>
      <c r="IFE75" s="192"/>
      <c r="IFF75" s="192"/>
      <c r="IFG75" s="192"/>
      <c r="IFH75" s="192"/>
      <c r="IFI75" s="192"/>
      <c r="IFJ75" s="192"/>
      <c r="IFK75" s="192"/>
      <c r="IFL75" s="192"/>
      <c r="IFM75" s="192"/>
      <c r="IFN75" s="192"/>
      <c r="IFO75" s="192"/>
      <c r="IFP75" s="192"/>
      <c r="IFQ75" s="192"/>
      <c r="IFR75" s="192"/>
      <c r="IFS75" s="192"/>
      <c r="IFT75" s="192"/>
      <c r="IFU75" s="192"/>
      <c r="IFV75" s="192"/>
      <c r="IFW75" s="192"/>
      <c r="IFX75" s="192"/>
      <c r="IFY75" s="192"/>
      <c r="IFZ75" s="192"/>
      <c r="IGA75" s="192"/>
      <c r="IGB75" s="192"/>
      <c r="IGC75" s="192"/>
      <c r="IGD75" s="192"/>
      <c r="IGE75" s="192"/>
      <c r="IGF75" s="192"/>
      <c r="IGG75" s="192"/>
      <c r="IGH75" s="192"/>
      <c r="IGI75" s="192"/>
      <c r="IGJ75" s="192"/>
      <c r="IGK75" s="192"/>
      <c r="IGL75" s="192"/>
      <c r="IGM75" s="192"/>
      <c r="IGN75" s="192"/>
      <c r="IGO75" s="192"/>
      <c r="IGP75" s="192"/>
      <c r="IGQ75" s="192"/>
      <c r="IGR75" s="192"/>
      <c r="IGS75" s="192"/>
      <c r="IGT75" s="192"/>
      <c r="IGU75" s="192"/>
      <c r="IGV75" s="192"/>
      <c r="IGW75" s="192"/>
      <c r="IGX75" s="192"/>
      <c r="IGY75" s="192"/>
      <c r="IGZ75" s="192"/>
      <c r="IHA75" s="192"/>
      <c r="IHB75" s="192"/>
      <c r="IHC75" s="192"/>
      <c r="IHD75" s="192"/>
      <c r="IHE75" s="192"/>
      <c r="IHF75" s="192"/>
      <c r="IHG75" s="192"/>
      <c r="IHH75" s="192"/>
      <c r="IHI75" s="192"/>
      <c r="IHJ75" s="192"/>
      <c r="IHK75" s="192"/>
      <c r="IHL75" s="192"/>
      <c r="IHM75" s="192"/>
      <c r="IHN75" s="192"/>
      <c r="IHO75" s="192"/>
      <c r="IHP75" s="192"/>
      <c r="IHQ75" s="192"/>
      <c r="IHR75" s="192"/>
      <c r="IHS75" s="192"/>
      <c r="IHT75" s="192"/>
      <c r="IHU75" s="192"/>
      <c r="IHV75" s="192"/>
      <c r="IHW75" s="192"/>
      <c r="IHX75" s="192"/>
      <c r="IHY75" s="192"/>
      <c r="IHZ75" s="192"/>
      <c r="IIA75" s="192"/>
      <c r="IIB75" s="192"/>
      <c r="IIC75" s="192"/>
      <c r="IID75" s="192"/>
      <c r="IIE75" s="192"/>
      <c r="IIF75" s="192"/>
      <c r="IIG75" s="192"/>
      <c r="IIH75" s="192"/>
      <c r="III75" s="192"/>
      <c r="IIJ75" s="192"/>
      <c r="IIK75" s="192"/>
      <c r="IIL75" s="192"/>
      <c r="IIM75" s="192"/>
      <c r="IIN75" s="192"/>
      <c r="IIO75" s="192"/>
      <c r="IIP75" s="192"/>
      <c r="IIQ75" s="192"/>
      <c r="IIR75" s="192"/>
      <c r="IIS75" s="192"/>
      <c r="IIT75" s="192"/>
      <c r="IIU75" s="192"/>
      <c r="IIV75" s="192"/>
      <c r="IIW75" s="192"/>
      <c r="IIX75" s="192"/>
      <c r="IIY75" s="192"/>
      <c r="IIZ75" s="192"/>
      <c r="IJA75" s="192"/>
      <c r="IJB75" s="192"/>
      <c r="IJC75" s="192"/>
      <c r="IJD75" s="192"/>
      <c r="IJE75" s="192"/>
      <c r="IJF75" s="192"/>
      <c r="IJG75" s="192"/>
      <c r="IJH75" s="192"/>
      <c r="IJI75" s="192"/>
      <c r="IJJ75" s="192"/>
      <c r="IJK75" s="192"/>
      <c r="IJL75" s="192"/>
      <c r="IJM75" s="192"/>
      <c r="IJN75" s="192"/>
      <c r="IJO75" s="192"/>
      <c r="IJP75" s="192"/>
      <c r="IJQ75" s="192"/>
      <c r="IJR75" s="192"/>
      <c r="IJS75" s="192"/>
      <c r="IJT75" s="192"/>
      <c r="IJU75" s="192"/>
      <c r="IJV75" s="192"/>
      <c r="IJW75" s="192"/>
      <c r="IJX75" s="192"/>
      <c r="IJY75" s="192"/>
      <c r="IJZ75" s="192"/>
      <c r="IKA75" s="192"/>
      <c r="IKB75" s="192"/>
      <c r="IKC75" s="192"/>
      <c r="IKD75" s="192"/>
      <c r="IKE75" s="192"/>
      <c r="IKF75" s="192"/>
      <c r="IKG75" s="192"/>
      <c r="IKH75" s="192"/>
      <c r="IKI75" s="192"/>
      <c r="IKJ75" s="192"/>
      <c r="IKK75" s="192"/>
      <c r="IKL75" s="192"/>
      <c r="IKM75" s="192"/>
      <c r="IKN75" s="192"/>
      <c r="IKO75" s="192"/>
      <c r="IKP75" s="192"/>
      <c r="IKQ75" s="192"/>
      <c r="IKR75" s="192"/>
      <c r="IKS75" s="192"/>
      <c r="IKT75" s="192"/>
      <c r="IKU75" s="192"/>
      <c r="IKV75" s="192"/>
      <c r="IKW75" s="192"/>
      <c r="IKX75" s="192"/>
      <c r="IKY75" s="192"/>
      <c r="IKZ75" s="192"/>
      <c r="ILA75" s="192"/>
      <c r="ILB75" s="192"/>
      <c r="ILC75" s="192"/>
      <c r="ILD75" s="192"/>
      <c r="ILE75" s="192"/>
      <c r="ILF75" s="192"/>
      <c r="ILG75" s="192"/>
      <c r="ILH75" s="192"/>
      <c r="ILI75" s="192"/>
      <c r="ILJ75" s="192"/>
      <c r="ILK75" s="192"/>
      <c r="ILL75" s="192"/>
      <c r="ILM75" s="192"/>
      <c r="ILN75" s="192"/>
      <c r="ILO75" s="192"/>
      <c r="ILP75" s="192"/>
      <c r="ILQ75" s="192"/>
      <c r="ILR75" s="192"/>
      <c r="ILS75" s="192"/>
      <c r="ILT75" s="192"/>
      <c r="ILU75" s="192"/>
      <c r="ILV75" s="192"/>
      <c r="ILW75" s="192"/>
      <c r="ILX75" s="192"/>
      <c r="ILY75" s="192"/>
      <c r="ILZ75" s="192"/>
      <c r="IMA75" s="192"/>
      <c r="IMB75" s="192"/>
      <c r="IMC75" s="192"/>
      <c r="IMD75" s="192"/>
      <c r="IME75" s="192"/>
      <c r="IMF75" s="192"/>
      <c r="IMG75" s="192"/>
      <c r="IMH75" s="192"/>
      <c r="IMI75" s="192"/>
      <c r="IMJ75" s="192"/>
      <c r="IMK75" s="192"/>
      <c r="IML75" s="192"/>
      <c r="IMM75" s="192"/>
      <c r="IMN75" s="192"/>
      <c r="IMO75" s="192"/>
      <c r="IMP75" s="192"/>
      <c r="IMQ75" s="192"/>
      <c r="IMR75" s="192"/>
      <c r="IMS75" s="192"/>
      <c r="IMT75" s="192"/>
      <c r="IMU75" s="192"/>
      <c r="IMV75" s="192"/>
      <c r="IMW75" s="192"/>
      <c r="IMX75" s="192"/>
      <c r="IMY75" s="192"/>
      <c r="IMZ75" s="192"/>
      <c r="INA75" s="192"/>
      <c r="INB75" s="192"/>
      <c r="INC75" s="192"/>
      <c r="IND75" s="192"/>
      <c r="INE75" s="192"/>
      <c r="INF75" s="192"/>
      <c r="ING75" s="192"/>
      <c r="INH75" s="192"/>
      <c r="INI75" s="192"/>
      <c r="INJ75" s="192"/>
      <c r="INK75" s="192"/>
      <c r="INL75" s="192"/>
      <c r="INM75" s="192"/>
      <c r="INN75" s="192"/>
      <c r="INO75" s="192"/>
      <c r="INP75" s="192"/>
      <c r="INQ75" s="192"/>
      <c r="INR75" s="192"/>
      <c r="INS75" s="192"/>
      <c r="INT75" s="192"/>
      <c r="INU75" s="192"/>
      <c r="INV75" s="192"/>
      <c r="INW75" s="192"/>
      <c r="INX75" s="192"/>
      <c r="INY75" s="192"/>
      <c r="INZ75" s="192"/>
      <c r="IOA75" s="192"/>
      <c r="IOB75" s="192"/>
      <c r="IOC75" s="192"/>
      <c r="IOD75" s="192"/>
      <c r="IOE75" s="192"/>
      <c r="IOF75" s="192"/>
      <c r="IOG75" s="192"/>
      <c r="IOH75" s="192"/>
      <c r="IOI75" s="192"/>
      <c r="IOJ75" s="192"/>
      <c r="IOK75" s="192"/>
      <c r="IOL75" s="192"/>
      <c r="IOM75" s="192"/>
      <c r="ION75" s="192"/>
      <c r="IOO75" s="192"/>
      <c r="IOP75" s="192"/>
      <c r="IOQ75" s="192"/>
      <c r="IOR75" s="192"/>
      <c r="IOS75" s="192"/>
      <c r="IOT75" s="192"/>
      <c r="IOU75" s="192"/>
      <c r="IOV75" s="192"/>
      <c r="IOW75" s="192"/>
      <c r="IOX75" s="192"/>
      <c r="IOY75" s="192"/>
      <c r="IOZ75" s="192"/>
      <c r="IPA75" s="192"/>
      <c r="IPB75" s="192"/>
      <c r="IPC75" s="192"/>
      <c r="IPD75" s="192"/>
      <c r="IPE75" s="192"/>
      <c r="IPF75" s="192"/>
      <c r="IPG75" s="192"/>
      <c r="IPH75" s="192"/>
      <c r="IPI75" s="192"/>
      <c r="IPJ75" s="192"/>
      <c r="IPK75" s="192"/>
      <c r="IPL75" s="192"/>
      <c r="IPM75" s="192"/>
      <c r="IPN75" s="192"/>
      <c r="IPO75" s="192"/>
      <c r="IPP75" s="192"/>
      <c r="IPQ75" s="192"/>
      <c r="IPR75" s="192"/>
      <c r="IPS75" s="192"/>
      <c r="IPT75" s="192"/>
      <c r="IPU75" s="192"/>
      <c r="IPV75" s="192"/>
      <c r="IPW75" s="192"/>
      <c r="IPX75" s="192"/>
      <c r="IPY75" s="192"/>
      <c r="IPZ75" s="192"/>
      <c r="IQA75" s="192"/>
      <c r="IQB75" s="192"/>
      <c r="IQC75" s="192"/>
      <c r="IQD75" s="192"/>
      <c r="IQE75" s="192"/>
      <c r="IQF75" s="192"/>
      <c r="IQG75" s="192"/>
      <c r="IQH75" s="192"/>
      <c r="IQI75" s="192"/>
      <c r="IQJ75" s="192"/>
      <c r="IQK75" s="192"/>
      <c r="IQL75" s="192"/>
      <c r="IQM75" s="192"/>
      <c r="IQN75" s="192"/>
      <c r="IQO75" s="192"/>
      <c r="IQP75" s="192"/>
      <c r="IQQ75" s="192"/>
      <c r="IQR75" s="192"/>
      <c r="IQS75" s="192"/>
      <c r="IQT75" s="192"/>
      <c r="IQU75" s="192"/>
      <c r="IQV75" s="192"/>
      <c r="IQW75" s="192"/>
      <c r="IQX75" s="192"/>
      <c r="IQY75" s="192"/>
      <c r="IQZ75" s="192"/>
      <c r="IRA75" s="192"/>
      <c r="IRB75" s="192"/>
      <c r="IRC75" s="192"/>
      <c r="IRD75" s="192"/>
      <c r="IRE75" s="192"/>
      <c r="IRF75" s="192"/>
      <c r="IRG75" s="192"/>
      <c r="IRH75" s="192"/>
      <c r="IRI75" s="192"/>
      <c r="IRJ75" s="192"/>
      <c r="IRK75" s="192"/>
      <c r="IRL75" s="192"/>
      <c r="IRM75" s="192"/>
      <c r="IRN75" s="192"/>
      <c r="IRO75" s="192"/>
      <c r="IRP75" s="192"/>
      <c r="IRQ75" s="192"/>
      <c r="IRR75" s="192"/>
      <c r="IRS75" s="192"/>
      <c r="IRT75" s="192"/>
      <c r="IRU75" s="192"/>
      <c r="IRV75" s="192"/>
      <c r="IRW75" s="192"/>
      <c r="IRX75" s="192"/>
      <c r="IRY75" s="192"/>
      <c r="IRZ75" s="192"/>
      <c r="ISA75" s="192"/>
      <c r="ISB75" s="192"/>
      <c r="ISC75" s="192"/>
      <c r="ISD75" s="192"/>
      <c r="ISE75" s="192"/>
      <c r="ISF75" s="192"/>
      <c r="ISG75" s="192"/>
      <c r="ISH75" s="192"/>
      <c r="ISI75" s="192"/>
      <c r="ISJ75" s="192"/>
      <c r="ISK75" s="192"/>
      <c r="ISL75" s="192"/>
      <c r="ISM75" s="192"/>
      <c r="ISN75" s="192"/>
      <c r="ISO75" s="192"/>
      <c r="ISP75" s="192"/>
      <c r="ISQ75" s="192"/>
      <c r="ISR75" s="192"/>
      <c r="ISS75" s="192"/>
      <c r="IST75" s="192"/>
      <c r="ISU75" s="192"/>
      <c r="ISV75" s="192"/>
      <c r="ISW75" s="192"/>
      <c r="ISX75" s="192"/>
      <c r="ISY75" s="192"/>
      <c r="ISZ75" s="192"/>
      <c r="ITA75" s="192"/>
      <c r="ITB75" s="192"/>
      <c r="ITC75" s="192"/>
      <c r="ITD75" s="192"/>
      <c r="ITE75" s="192"/>
      <c r="ITF75" s="192"/>
      <c r="ITG75" s="192"/>
      <c r="ITH75" s="192"/>
      <c r="ITI75" s="192"/>
      <c r="ITJ75" s="192"/>
      <c r="ITK75" s="192"/>
      <c r="ITL75" s="192"/>
      <c r="ITM75" s="192"/>
      <c r="ITN75" s="192"/>
      <c r="ITO75" s="192"/>
      <c r="ITP75" s="192"/>
      <c r="ITQ75" s="192"/>
      <c r="ITR75" s="192"/>
      <c r="ITS75" s="192"/>
      <c r="ITT75" s="192"/>
      <c r="ITU75" s="192"/>
      <c r="ITV75" s="192"/>
      <c r="ITW75" s="192"/>
      <c r="ITX75" s="192"/>
      <c r="ITY75" s="192"/>
      <c r="ITZ75" s="192"/>
      <c r="IUA75" s="192"/>
      <c r="IUB75" s="192"/>
      <c r="IUC75" s="192"/>
      <c r="IUD75" s="192"/>
      <c r="IUE75" s="192"/>
      <c r="IUF75" s="192"/>
      <c r="IUG75" s="192"/>
      <c r="IUH75" s="192"/>
      <c r="IUI75" s="192"/>
      <c r="IUJ75" s="192"/>
      <c r="IUK75" s="192"/>
      <c r="IUL75" s="192"/>
      <c r="IUM75" s="192"/>
      <c r="IUN75" s="192"/>
      <c r="IUO75" s="192"/>
      <c r="IUP75" s="192"/>
      <c r="IUQ75" s="192"/>
      <c r="IUR75" s="192"/>
      <c r="IUS75" s="192"/>
      <c r="IUT75" s="192"/>
      <c r="IUU75" s="192"/>
      <c r="IUV75" s="192"/>
      <c r="IUW75" s="192"/>
      <c r="IUX75" s="192"/>
      <c r="IUY75" s="192"/>
      <c r="IUZ75" s="192"/>
      <c r="IVA75" s="192"/>
      <c r="IVB75" s="192"/>
      <c r="IVC75" s="192"/>
      <c r="IVD75" s="192"/>
      <c r="IVE75" s="192"/>
      <c r="IVF75" s="192"/>
      <c r="IVG75" s="192"/>
      <c r="IVH75" s="192"/>
      <c r="IVI75" s="192"/>
      <c r="IVJ75" s="192"/>
      <c r="IVK75" s="192"/>
      <c r="IVL75" s="192"/>
      <c r="IVM75" s="192"/>
      <c r="IVN75" s="192"/>
      <c r="IVO75" s="192"/>
      <c r="IVP75" s="192"/>
      <c r="IVQ75" s="192"/>
      <c r="IVR75" s="192"/>
      <c r="IVS75" s="192"/>
      <c r="IVT75" s="192"/>
      <c r="IVU75" s="192"/>
      <c r="IVV75" s="192"/>
      <c r="IVW75" s="192"/>
      <c r="IVX75" s="192"/>
      <c r="IVY75" s="192"/>
      <c r="IVZ75" s="192"/>
      <c r="IWA75" s="192"/>
      <c r="IWB75" s="192"/>
      <c r="IWC75" s="192"/>
      <c r="IWD75" s="192"/>
      <c r="IWE75" s="192"/>
      <c r="IWF75" s="192"/>
      <c r="IWG75" s="192"/>
      <c r="IWH75" s="192"/>
      <c r="IWI75" s="192"/>
      <c r="IWJ75" s="192"/>
      <c r="IWK75" s="192"/>
      <c r="IWL75" s="192"/>
      <c r="IWM75" s="192"/>
      <c r="IWN75" s="192"/>
      <c r="IWO75" s="192"/>
      <c r="IWP75" s="192"/>
      <c r="IWQ75" s="192"/>
      <c r="IWR75" s="192"/>
      <c r="IWS75" s="192"/>
      <c r="IWT75" s="192"/>
      <c r="IWU75" s="192"/>
      <c r="IWV75" s="192"/>
      <c r="IWW75" s="192"/>
      <c r="IWX75" s="192"/>
      <c r="IWY75" s="192"/>
      <c r="IWZ75" s="192"/>
      <c r="IXA75" s="192"/>
      <c r="IXB75" s="192"/>
      <c r="IXC75" s="192"/>
      <c r="IXD75" s="192"/>
      <c r="IXE75" s="192"/>
      <c r="IXF75" s="192"/>
      <c r="IXG75" s="192"/>
      <c r="IXH75" s="192"/>
      <c r="IXI75" s="192"/>
      <c r="IXJ75" s="192"/>
      <c r="IXK75" s="192"/>
      <c r="IXL75" s="192"/>
      <c r="IXM75" s="192"/>
      <c r="IXN75" s="192"/>
      <c r="IXO75" s="192"/>
      <c r="IXP75" s="192"/>
      <c r="IXQ75" s="192"/>
      <c r="IXR75" s="192"/>
      <c r="IXS75" s="192"/>
      <c r="IXT75" s="192"/>
      <c r="IXU75" s="192"/>
      <c r="IXV75" s="192"/>
      <c r="IXW75" s="192"/>
      <c r="IXX75" s="192"/>
      <c r="IXY75" s="192"/>
      <c r="IXZ75" s="192"/>
      <c r="IYA75" s="192"/>
      <c r="IYB75" s="192"/>
      <c r="IYC75" s="192"/>
      <c r="IYD75" s="192"/>
      <c r="IYE75" s="192"/>
      <c r="IYF75" s="192"/>
      <c r="IYG75" s="192"/>
      <c r="IYH75" s="192"/>
      <c r="IYI75" s="192"/>
      <c r="IYJ75" s="192"/>
      <c r="IYK75" s="192"/>
      <c r="IYL75" s="192"/>
      <c r="IYM75" s="192"/>
      <c r="IYN75" s="192"/>
      <c r="IYO75" s="192"/>
      <c r="IYP75" s="192"/>
      <c r="IYQ75" s="192"/>
      <c r="IYR75" s="192"/>
      <c r="IYS75" s="192"/>
      <c r="IYT75" s="192"/>
      <c r="IYU75" s="192"/>
      <c r="IYV75" s="192"/>
      <c r="IYW75" s="192"/>
      <c r="IYX75" s="192"/>
      <c r="IYY75" s="192"/>
      <c r="IYZ75" s="192"/>
      <c r="IZA75" s="192"/>
      <c r="IZB75" s="192"/>
      <c r="IZC75" s="192"/>
      <c r="IZD75" s="192"/>
      <c r="IZE75" s="192"/>
      <c r="IZF75" s="192"/>
      <c r="IZG75" s="192"/>
      <c r="IZH75" s="192"/>
      <c r="IZI75" s="192"/>
      <c r="IZJ75" s="192"/>
      <c r="IZK75" s="192"/>
      <c r="IZL75" s="192"/>
      <c r="IZM75" s="192"/>
      <c r="IZN75" s="192"/>
      <c r="IZO75" s="192"/>
      <c r="IZP75" s="192"/>
      <c r="IZQ75" s="192"/>
      <c r="IZR75" s="192"/>
      <c r="IZS75" s="192"/>
      <c r="IZT75" s="192"/>
      <c r="IZU75" s="192"/>
      <c r="IZV75" s="192"/>
      <c r="IZW75" s="192"/>
      <c r="IZX75" s="192"/>
      <c r="IZY75" s="192"/>
      <c r="IZZ75" s="192"/>
      <c r="JAA75" s="192"/>
      <c r="JAB75" s="192"/>
      <c r="JAC75" s="192"/>
      <c r="JAD75" s="192"/>
      <c r="JAE75" s="192"/>
      <c r="JAF75" s="192"/>
      <c r="JAG75" s="192"/>
      <c r="JAH75" s="192"/>
      <c r="JAI75" s="192"/>
      <c r="JAJ75" s="192"/>
      <c r="JAK75" s="192"/>
      <c r="JAL75" s="192"/>
      <c r="JAM75" s="192"/>
      <c r="JAN75" s="192"/>
      <c r="JAO75" s="192"/>
      <c r="JAP75" s="192"/>
      <c r="JAQ75" s="192"/>
      <c r="JAR75" s="192"/>
      <c r="JAS75" s="192"/>
      <c r="JAT75" s="192"/>
      <c r="JAU75" s="192"/>
      <c r="JAV75" s="192"/>
      <c r="JAW75" s="192"/>
      <c r="JAX75" s="192"/>
      <c r="JAY75" s="192"/>
      <c r="JAZ75" s="192"/>
      <c r="JBA75" s="192"/>
      <c r="JBB75" s="192"/>
      <c r="JBC75" s="192"/>
      <c r="JBD75" s="192"/>
      <c r="JBE75" s="192"/>
      <c r="JBF75" s="192"/>
      <c r="JBG75" s="192"/>
      <c r="JBH75" s="192"/>
      <c r="JBI75" s="192"/>
      <c r="JBJ75" s="192"/>
      <c r="JBK75" s="192"/>
      <c r="JBL75" s="192"/>
      <c r="JBM75" s="192"/>
      <c r="JBN75" s="192"/>
      <c r="JBO75" s="192"/>
      <c r="JBP75" s="192"/>
      <c r="JBQ75" s="192"/>
      <c r="JBR75" s="192"/>
      <c r="JBS75" s="192"/>
      <c r="JBT75" s="192"/>
      <c r="JBU75" s="192"/>
      <c r="JBV75" s="192"/>
      <c r="JBW75" s="192"/>
      <c r="JBX75" s="192"/>
      <c r="JBY75" s="192"/>
      <c r="JBZ75" s="192"/>
      <c r="JCA75" s="192"/>
      <c r="JCB75" s="192"/>
      <c r="JCC75" s="192"/>
      <c r="JCD75" s="192"/>
      <c r="JCE75" s="192"/>
      <c r="JCF75" s="192"/>
      <c r="JCG75" s="192"/>
      <c r="JCH75" s="192"/>
      <c r="JCI75" s="192"/>
      <c r="JCJ75" s="192"/>
      <c r="JCK75" s="192"/>
      <c r="JCL75" s="192"/>
      <c r="JCM75" s="192"/>
      <c r="JCN75" s="192"/>
      <c r="JCO75" s="192"/>
      <c r="JCP75" s="192"/>
      <c r="JCQ75" s="192"/>
      <c r="JCR75" s="192"/>
      <c r="JCS75" s="192"/>
      <c r="JCT75" s="192"/>
      <c r="JCU75" s="192"/>
      <c r="JCV75" s="192"/>
      <c r="JCW75" s="192"/>
      <c r="JCX75" s="192"/>
      <c r="JCY75" s="192"/>
      <c r="JCZ75" s="192"/>
      <c r="JDA75" s="192"/>
      <c r="JDB75" s="192"/>
      <c r="JDC75" s="192"/>
      <c r="JDD75" s="192"/>
      <c r="JDE75" s="192"/>
      <c r="JDF75" s="192"/>
      <c r="JDG75" s="192"/>
      <c r="JDH75" s="192"/>
      <c r="JDI75" s="192"/>
      <c r="JDJ75" s="192"/>
      <c r="JDK75" s="192"/>
      <c r="JDL75" s="192"/>
      <c r="JDM75" s="192"/>
      <c r="JDN75" s="192"/>
      <c r="JDO75" s="192"/>
      <c r="JDP75" s="192"/>
      <c r="JDQ75" s="192"/>
      <c r="JDR75" s="192"/>
      <c r="JDS75" s="192"/>
      <c r="JDT75" s="192"/>
      <c r="JDU75" s="192"/>
      <c r="JDV75" s="192"/>
      <c r="JDW75" s="192"/>
      <c r="JDX75" s="192"/>
      <c r="JDY75" s="192"/>
      <c r="JDZ75" s="192"/>
      <c r="JEA75" s="192"/>
      <c r="JEB75" s="192"/>
      <c r="JEC75" s="192"/>
      <c r="JED75" s="192"/>
      <c r="JEE75" s="192"/>
      <c r="JEF75" s="192"/>
      <c r="JEG75" s="192"/>
      <c r="JEH75" s="192"/>
      <c r="JEI75" s="192"/>
      <c r="JEJ75" s="192"/>
      <c r="JEK75" s="192"/>
      <c r="JEL75" s="192"/>
      <c r="JEM75" s="192"/>
      <c r="JEN75" s="192"/>
      <c r="JEO75" s="192"/>
      <c r="JEP75" s="192"/>
      <c r="JEQ75" s="192"/>
      <c r="JER75" s="192"/>
      <c r="JES75" s="192"/>
      <c r="JET75" s="192"/>
      <c r="JEU75" s="192"/>
      <c r="JEV75" s="192"/>
      <c r="JEW75" s="192"/>
      <c r="JEX75" s="192"/>
      <c r="JEY75" s="192"/>
      <c r="JEZ75" s="192"/>
      <c r="JFA75" s="192"/>
      <c r="JFB75" s="192"/>
      <c r="JFC75" s="192"/>
      <c r="JFD75" s="192"/>
      <c r="JFE75" s="192"/>
      <c r="JFF75" s="192"/>
      <c r="JFG75" s="192"/>
      <c r="JFH75" s="192"/>
      <c r="JFI75" s="192"/>
      <c r="JFJ75" s="192"/>
      <c r="JFK75" s="192"/>
      <c r="JFL75" s="192"/>
      <c r="JFM75" s="192"/>
      <c r="JFN75" s="192"/>
      <c r="JFO75" s="192"/>
      <c r="JFP75" s="192"/>
      <c r="JFQ75" s="192"/>
      <c r="JFR75" s="192"/>
      <c r="JFS75" s="192"/>
      <c r="JFT75" s="192"/>
      <c r="JFU75" s="192"/>
      <c r="JFV75" s="192"/>
      <c r="JFW75" s="192"/>
      <c r="JFX75" s="192"/>
      <c r="JFY75" s="192"/>
      <c r="JFZ75" s="192"/>
      <c r="JGA75" s="192"/>
      <c r="JGB75" s="192"/>
      <c r="JGC75" s="192"/>
      <c r="JGD75" s="192"/>
      <c r="JGE75" s="192"/>
      <c r="JGF75" s="192"/>
      <c r="JGG75" s="192"/>
      <c r="JGH75" s="192"/>
      <c r="JGI75" s="192"/>
      <c r="JGJ75" s="192"/>
      <c r="JGK75" s="192"/>
      <c r="JGL75" s="192"/>
      <c r="JGM75" s="192"/>
      <c r="JGN75" s="192"/>
      <c r="JGO75" s="192"/>
      <c r="JGP75" s="192"/>
      <c r="JGQ75" s="192"/>
      <c r="JGR75" s="192"/>
      <c r="JGS75" s="192"/>
      <c r="JGT75" s="192"/>
      <c r="JGU75" s="192"/>
      <c r="JGV75" s="192"/>
      <c r="JGW75" s="192"/>
      <c r="JGX75" s="192"/>
      <c r="JGY75" s="192"/>
      <c r="JGZ75" s="192"/>
      <c r="JHA75" s="192"/>
      <c r="JHB75" s="192"/>
      <c r="JHC75" s="192"/>
      <c r="JHD75" s="192"/>
      <c r="JHE75" s="192"/>
      <c r="JHF75" s="192"/>
      <c r="JHG75" s="192"/>
      <c r="JHH75" s="192"/>
      <c r="JHI75" s="192"/>
      <c r="JHJ75" s="192"/>
      <c r="JHK75" s="192"/>
      <c r="JHL75" s="192"/>
      <c r="JHM75" s="192"/>
      <c r="JHN75" s="192"/>
      <c r="JHO75" s="192"/>
      <c r="JHP75" s="192"/>
      <c r="JHQ75" s="192"/>
      <c r="JHR75" s="192"/>
      <c r="JHS75" s="192"/>
      <c r="JHT75" s="192"/>
      <c r="JHU75" s="192"/>
      <c r="JHV75" s="192"/>
      <c r="JHW75" s="192"/>
      <c r="JHX75" s="192"/>
      <c r="JHY75" s="192"/>
      <c r="JHZ75" s="192"/>
      <c r="JIA75" s="192"/>
      <c r="JIB75" s="192"/>
      <c r="JIC75" s="192"/>
      <c r="JID75" s="192"/>
      <c r="JIE75" s="192"/>
      <c r="JIF75" s="192"/>
      <c r="JIG75" s="192"/>
      <c r="JIH75" s="192"/>
      <c r="JII75" s="192"/>
      <c r="JIJ75" s="192"/>
      <c r="JIK75" s="192"/>
      <c r="JIL75" s="192"/>
      <c r="JIM75" s="192"/>
      <c r="JIN75" s="192"/>
      <c r="JIO75" s="192"/>
      <c r="JIP75" s="192"/>
      <c r="JIQ75" s="192"/>
      <c r="JIR75" s="192"/>
      <c r="JIS75" s="192"/>
      <c r="JIT75" s="192"/>
      <c r="JIU75" s="192"/>
      <c r="JIV75" s="192"/>
      <c r="JIW75" s="192"/>
      <c r="JIX75" s="192"/>
      <c r="JIY75" s="192"/>
      <c r="JIZ75" s="192"/>
      <c r="JJA75" s="192"/>
      <c r="JJB75" s="192"/>
      <c r="JJC75" s="192"/>
      <c r="JJD75" s="192"/>
      <c r="JJE75" s="192"/>
      <c r="JJF75" s="192"/>
      <c r="JJG75" s="192"/>
      <c r="JJH75" s="192"/>
      <c r="JJI75" s="192"/>
      <c r="JJJ75" s="192"/>
      <c r="JJK75" s="192"/>
      <c r="JJL75" s="192"/>
      <c r="JJM75" s="192"/>
      <c r="JJN75" s="192"/>
      <c r="JJO75" s="192"/>
      <c r="JJP75" s="192"/>
      <c r="JJQ75" s="192"/>
      <c r="JJR75" s="192"/>
      <c r="JJS75" s="192"/>
      <c r="JJT75" s="192"/>
      <c r="JJU75" s="192"/>
      <c r="JJV75" s="192"/>
      <c r="JJW75" s="192"/>
      <c r="JJX75" s="192"/>
      <c r="JJY75" s="192"/>
      <c r="JJZ75" s="192"/>
      <c r="JKA75" s="192"/>
      <c r="JKB75" s="192"/>
      <c r="JKC75" s="192"/>
      <c r="JKD75" s="192"/>
      <c r="JKE75" s="192"/>
      <c r="JKF75" s="192"/>
      <c r="JKG75" s="192"/>
      <c r="JKH75" s="192"/>
      <c r="JKI75" s="192"/>
      <c r="JKJ75" s="192"/>
      <c r="JKK75" s="192"/>
      <c r="JKL75" s="192"/>
      <c r="JKM75" s="192"/>
      <c r="JKN75" s="192"/>
      <c r="JKO75" s="192"/>
      <c r="JKP75" s="192"/>
      <c r="JKQ75" s="192"/>
      <c r="JKR75" s="192"/>
      <c r="JKS75" s="192"/>
      <c r="JKT75" s="192"/>
      <c r="JKU75" s="192"/>
      <c r="JKV75" s="192"/>
      <c r="JKW75" s="192"/>
      <c r="JKX75" s="192"/>
      <c r="JKY75" s="192"/>
      <c r="JKZ75" s="192"/>
      <c r="JLA75" s="192"/>
      <c r="JLB75" s="192"/>
      <c r="JLC75" s="192"/>
      <c r="JLD75" s="192"/>
      <c r="JLE75" s="192"/>
      <c r="JLF75" s="192"/>
      <c r="JLG75" s="192"/>
      <c r="JLH75" s="192"/>
      <c r="JLI75" s="192"/>
      <c r="JLJ75" s="192"/>
      <c r="JLK75" s="192"/>
      <c r="JLL75" s="192"/>
      <c r="JLM75" s="192"/>
      <c r="JLN75" s="192"/>
      <c r="JLO75" s="192"/>
      <c r="JLP75" s="192"/>
      <c r="JLQ75" s="192"/>
      <c r="JLR75" s="192"/>
      <c r="JLS75" s="192"/>
      <c r="JLT75" s="192"/>
      <c r="JLU75" s="192"/>
      <c r="JLV75" s="192"/>
      <c r="JLW75" s="192"/>
      <c r="JLX75" s="192"/>
      <c r="JLY75" s="192"/>
      <c r="JLZ75" s="192"/>
      <c r="JMA75" s="192"/>
      <c r="JMB75" s="192"/>
      <c r="JMC75" s="192"/>
      <c r="JMD75" s="192"/>
      <c r="JME75" s="192"/>
      <c r="JMF75" s="192"/>
      <c r="JMG75" s="192"/>
      <c r="JMH75" s="192"/>
      <c r="JMI75" s="192"/>
      <c r="JMJ75" s="192"/>
      <c r="JMK75" s="192"/>
      <c r="JML75" s="192"/>
      <c r="JMM75" s="192"/>
      <c r="JMN75" s="192"/>
      <c r="JMO75" s="192"/>
      <c r="JMP75" s="192"/>
      <c r="JMQ75" s="192"/>
      <c r="JMR75" s="192"/>
      <c r="JMS75" s="192"/>
      <c r="JMT75" s="192"/>
      <c r="JMU75" s="192"/>
      <c r="JMV75" s="192"/>
      <c r="JMW75" s="192"/>
      <c r="JMX75" s="192"/>
      <c r="JMY75" s="192"/>
      <c r="JMZ75" s="192"/>
      <c r="JNA75" s="192"/>
      <c r="JNB75" s="192"/>
      <c r="JNC75" s="192"/>
      <c r="JND75" s="192"/>
      <c r="JNE75" s="192"/>
      <c r="JNF75" s="192"/>
      <c r="JNG75" s="192"/>
      <c r="JNH75" s="192"/>
      <c r="JNI75" s="192"/>
      <c r="JNJ75" s="192"/>
      <c r="JNK75" s="192"/>
      <c r="JNL75" s="192"/>
      <c r="JNM75" s="192"/>
      <c r="JNN75" s="192"/>
      <c r="JNO75" s="192"/>
      <c r="JNP75" s="192"/>
      <c r="JNQ75" s="192"/>
      <c r="JNR75" s="192"/>
      <c r="JNS75" s="192"/>
      <c r="JNT75" s="192"/>
      <c r="JNU75" s="192"/>
      <c r="JNV75" s="192"/>
      <c r="JNW75" s="192"/>
      <c r="JNX75" s="192"/>
      <c r="JNY75" s="192"/>
      <c r="JNZ75" s="192"/>
      <c r="JOA75" s="192"/>
      <c r="JOB75" s="192"/>
      <c r="JOC75" s="192"/>
      <c r="JOD75" s="192"/>
      <c r="JOE75" s="192"/>
      <c r="JOF75" s="192"/>
      <c r="JOG75" s="192"/>
      <c r="JOH75" s="192"/>
      <c r="JOI75" s="192"/>
      <c r="JOJ75" s="192"/>
      <c r="JOK75" s="192"/>
      <c r="JOL75" s="192"/>
      <c r="JOM75" s="192"/>
      <c r="JON75" s="192"/>
      <c r="JOO75" s="192"/>
      <c r="JOP75" s="192"/>
      <c r="JOQ75" s="192"/>
      <c r="JOR75" s="192"/>
      <c r="JOS75" s="192"/>
      <c r="JOT75" s="192"/>
      <c r="JOU75" s="192"/>
      <c r="JOV75" s="192"/>
      <c r="JOW75" s="192"/>
      <c r="JOX75" s="192"/>
      <c r="JOY75" s="192"/>
      <c r="JOZ75" s="192"/>
      <c r="JPA75" s="192"/>
      <c r="JPB75" s="192"/>
      <c r="JPC75" s="192"/>
      <c r="JPD75" s="192"/>
      <c r="JPE75" s="192"/>
      <c r="JPF75" s="192"/>
      <c r="JPG75" s="192"/>
      <c r="JPH75" s="192"/>
      <c r="JPI75" s="192"/>
      <c r="JPJ75" s="192"/>
      <c r="JPK75" s="192"/>
      <c r="JPL75" s="192"/>
      <c r="JPM75" s="192"/>
      <c r="JPN75" s="192"/>
      <c r="JPO75" s="192"/>
      <c r="JPP75" s="192"/>
      <c r="JPQ75" s="192"/>
      <c r="JPR75" s="192"/>
      <c r="JPS75" s="192"/>
      <c r="JPT75" s="192"/>
      <c r="JPU75" s="192"/>
      <c r="JPV75" s="192"/>
      <c r="JPW75" s="192"/>
      <c r="JPX75" s="192"/>
      <c r="JPY75" s="192"/>
      <c r="JPZ75" s="192"/>
      <c r="JQA75" s="192"/>
      <c r="JQB75" s="192"/>
      <c r="JQC75" s="192"/>
      <c r="JQD75" s="192"/>
      <c r="JQE75" s="192"/>
      <c r="JQF75" s="192"/>
      <c r="JQG75" s="192"/>
      <c r="JQH75" s="192"/>
      <c r="JQI75" s="192"/>
      <c r="JQJ75" s="192"/>
      <c r="JQK75" s="192"/>
      <c r="JQL75" s="192"/>
      <c r="JQM75" s="192"/>
      <c r="JQN75" s="192"/>
      <c r="JQO75" s="192"/>
      <c r="JQP75" s="192"/>
      <c r="JQQ75" s="192"/>
      <c r="JQR75" s="192"/>
      <c r="JQS75" s="192"/>
      <c r="JQT75" s="192"/>
      <c r="JQU75" s="192"/>
      <c r="JQV75" s="192"/>
      <c r="JQW75" s="192"/>
      <c r="JQX75" s="192"/>
      <c r="JQY75" s="192"/>
      <c r="JQZ75" s="192"/>
      <c r="JRA75" s="192"/>
      <c r="JRB75" s="192"/>
      <c r="JRC75" s="192"/>
      <c r="JRD75" s="192"/>
      <c r="JRE75" s="192"/>
      <c r="JRF75" s="192"/>
      <c r="JRG75" s="192"/>
      <c r="JRH75" s="192"/>
      <c r="JRI75" s="192"/>
      <c r="JRJ75" s="192"/>
      <c r="JRK75" s="192"/>
      <c r="JRL75" s="192"/>
      <c r="JRM75" s="192"/>
      <c r="JRN75" s="192"/>
      <c r="JRO75" s="192"/>
      <c r="JRP75" s="192"/>
      <c r="JRQ75" s="192"/>
      <c r="JRR75" s="192"/>
      <c r="JRS75" s="192"/>
      <c r="JRT75" s="192"/>
      <c r="JRU75" s="192"/>
      <c r="JRV75" s="192"/>
      <c r="JRW75" s="192"/>
      <c r="JRX75" s="192"/>
      <c r="JRY75" s="192"/>
      <c r="JRZ75" s="192"/>
      <c r="JSA75" s="192"/>
      <c r="JSB75" s="192"/>
      <c r="JSC75" s="192"/>
      <c r="JSD75" s="192"/>
      <c r="JSE75" s="192"/>
      <c r="JSF75" s="192"/>
      <c r="JSG75" s="192"/>
      <c r="JSH75" s="192"/>
      <c r="JSI75" s="192"/>
      <c r="JSJ75" s="192"/>
      <c r="JSK75" s="192"/>
      <c r="JSL75" s="192"/>
      <c r="JSM75" s="192"/>
      <c r="JSN75" s="192"/>
      <c r="JSO75" s="192"/>
      <c r="JSP75" s="192"/>
      <c r="JSQ75" s="192"/>
      <c r="JSR75" s="192"/>
      <c r="JSS75" s="192"/>
      <c r="JST75" s="192"/>
      <c r="JSU75" s="192"/>
      <c r="JSV75" s="192"/>
      <c r="JSW75" s="192"/>
      <c r="JSX75" s="192"/>
      <c r="JSY75" s="192"/>
      <c r="JSZ75" s="192"/>
      <c r="JTA75" s="192"/>
      <c r="JTB75" s="192"/>
      <c r="JTC75" s="192"/>
      <c r="JTD75" s="192"/>
      <c r="JTE75" s="192"/>
      <c r="JTF75" s="192"/>
      <c r="JTG75" s="192"/>
      <c r="JTH75" s="192"/>
      <c r="JTI75" s="192"/>
      <c r="JTJ75" s="192"/>
      <c r="JTK75" s="192"/>
      <c r="JTL75" s="192"/>
      <c r="JTM75" s="192"/>
      <c r="JTN75" s="192"/>
      <c r="JTO75" s="192"/>
      <c r="JTP75" s="192"/>
      <c r="JTQ75" s="192"/>
      <c r="JTR75" s="192"/>
      <c r="JTS75" s="192"/>
      <c r="JTT75" s="192"/>
      <c r="JTU75" s="192"/>
      <c r="JTV75" s="192"/>
      <c r="JTW75" s="192"/>
      <c r="JTX75" s="192"/>
      <c r="JTY75" s="192"/>
      <c r="JTZ75" s="192"/>
      <c r="JUA75" s="192"/>
      <c r="JUB75" s="192"/>
      <c r="JUC75" s="192"/>
      <c r="JUD75" s="192"/>
      <c r="JUE75" s="192"/>
      <c r="JUF75" s="192"/>
      <c r="JUG75" s="192"/>
      <c r="JUH75" s="192"/>
      <c r="JUI75" s="192"/>
      <c r="JUJ75" s="192"/>
      <c r="JUK75" s="192"/>
      <c r="JUL75" s="192"/>
      <c r="JUM75" s="192"/>
      <c r="JUN75" s="192"/>
      <c r="JUO75" s="192"/>
      <c r="JUP75" s="192"/>
      <c r="JUQ75" s="192"/>
      <c r="JUR75" s="192"/>
      <c r="JUS75" s="192"/>
      <c r="JUT75" s="192"/>
      <c r="JUU75" s="192"/>
      <c r="JUV75" s="192"/>
      <c r="JUW75" s="192"/>
      <c r="JUX75" s="192"/>
      <c r="JUY75" s="192"/>
      <c r="JUZ75" s="192"/>
      <c r="JVA75" s="192"/>
      <c r="JVB75" s="192"/>
      <c r="JVC75" s="192"/>
      <c r="JVD75" s="192"/>
      <c r="JVE75" s="192"/>
      <c r="JVF75" s="192"/>
      <c r="JVG75" s="192"/>
      <c r="JVH75" s="192"/>
      <c r="JVI75" s="192"/>
      <c r="JVJ75" s="192"/>
      <c r="JVK75" s="192"/>
      <c r="JVL75" s="192"/>
      <c r="JVM75" s="192"/>
      <c r="JVN75" s="192"/>
      <c r="JVO75" s="192"/>
      <c r="JVP75" s="192"/>
      <c r="JVQ75" s="192"/>
      <c r="JVR75" s="192"/>
      <c r="JVS75" s="192"/>
      <c r="JVT75" s="192"/>
      <c r="JVU75" s="192"/>
      <c r="JVV75" s="192"/>
      <c r="JVW75" s="192"/>
      <c r="JVX75" s="192"/>
      <c r="JVY75" s="192"/>
      <c r="JVZ75" s="192"/>
      <c r="JWA75" s="192"/>
      <c r="JWB75" s="192"/>
      <c r="JWC75" s="192"/>
      <c r="JWD75" s="192"/>
      <c r="JWE75" s="192"/>
      <c r="JWF75" s="192"/>
      <c r="JWG75" s="192"/>
      <c r="JWH75" s="192"/>
      <c r="JWI75" s="192"/>
      <c r="JWJ75" s="192"/>
      <c r="JWK75" s="192"/>
      <c r="JWL75" s="192"/>
      <c r="JWM75" s="192"/>
      <c r="JWN75" s="192"/>
      <c r="JWO75" s="192"/>
      <c r="JWP75" s="192"/>
      <c r="JWQ75" s="192"/>
      <c r="JWR75" s="192"/>
      <c r="JWS75" s="192"/>
      <c r="JWT75" s="192"/>
      <c r="JWU75" s="192"/>
      <c r="JWV75" s="192"/>
      <c r="JWW75" s="192"/>
      <c r="JWX75" s="192"/>
      <c r="JWY75" s="192"/>
      <c r="JWZ75" s="192"/>
      <c r="JXA75" s="192"/>
      <c r="JXB75" s="192"/>
      <c r="JXC75" s="192"/>
      <c r="JXD75" s="192"/>
      <c r="JXE75" s="192"/>
      <c r="JXF75" s="192"/>
      <c r="JXG75" s="192"/>
      <c r="JXH75" s="192"/>
      <c r="JXI75" s="192"/>
      <c r="JXJ75" s="192"/>
      <c r="JXK75" s="192"/>
      <c r="JXL75" s="192"/>
      <c r="JXM75" s="192"/>
      <c r="JXN75" s="192"/>
      <c r="JXO75" s="192"/>
      <c r="JXP75" s="192"/>
      <c r="JXQ75" s="192"/>
      <c r="JXR75" s="192"/>
      <c r="JXS75" s="192"/>
      <c r="JXT75" s="192"/>
      <c r="JXU75" s="192"/>
      <c r="JXV75" s="192"/>
      <c r="JXW75" s="192"/>
      <c r="JXX75" s="192"/>
      <c r="JXY75" s="192"/>
      <c r="JXZ75" s="192"/>
      <c r="JYA75" s="192"/>
      <c r="JYB75" s="192"/>
      <c r="JYC75" s="192"/>
      <c r="JYD75" s="192"/>
      <c r="JYE75" s="192"/>
      <c r="JYF75" s="192"/>
      <c r="JYG75" s="192"/>
      <c r="JYH75" s="192"/>
      <c r="JYI75" s="192"/>
      <c r="JYJ75" s="192"/>
      <c r="JYK75" s="192"/>
      <c r="JYL75" s="192"/>
      <c r="JYM75" s="192"/>
      <c r="JYN75" s="192"/>
      <c r="JYO75" s="192"/>
      <c r="JYP75" s="192"/>
      <c r="JYQ75" s="192"/>
      <c r="JYR75" s="192"/>
      <c r="JYS75" s="192"/>
      <c r="JYT75" s="192"/>
      <c r="JYU75" s="192"/>
      <c r="JYV75" s="192"/>
      <c r="JYW75" s="192"/>
      <c r="JYX75" s="192"/>
      <c r="JYY75" s="192"/>
      <c r="JYZ75" s="192"/>
      <c r="JZA75" s="192"/>
      <c r="JZB75" s="192"/>
      <c r="JZC75" s="192"/>
      <c r="JZD75" s="192"/>
      <c r="JZE75" s="192"/>
      <c r="JZF75" s="192"/>
      <c r="JZG75" s="192"/>
      <c r="JZH75" s="192"/>
      <c r="JZI75" s="192"/>
      <c r="JZJ75" s="192"/>
      <c r="JZK75" s="192"/>
      <c r="JZL75" s="192"/>
      <c r="JZM75" s="192"/>
      <c r="JZN75" s="192"/>
      <c r="JZO75" s="192"/>
      <c r="JZP75" s="192"/>
      <c r="JZQ75" s="192"/>
      <c r="JZR75" s="192"/>
      <c r="JZS75" s="192"/>
      <c r="JZT75" s="192"/>
      <c r="JZU75" s="192"/>
      <c r="JZV75" s="192"/>
      <c r="JZW75" s="192"/>
      <c r="JZX75" s="192"/>
      <c r="JZY75" s="192"/>
      <c r="JZZ75" s="192"/>
      <c r="KAA75" s="192"/>
      <c r="KAB75" s="192"/>
      <c r="KAC75" s="192"/>
      <c r="KAD75" s="192"/>
      <c r="KAE75" s="192"/>
      <c r="KAF75" s="192"/>
      <c r="KAG75" s="192"/>
      <c r="KAH75" s="192"/>
      <c r="KAI75" s="192"/>
      <c r="KAJ75" s="192"/>
      <c r="KAK75" s="192"/>
      <c r="KAL75" s="192"/>
      <c r="KAM75" s="192"/>
      <c r="KAN75" s="192"/>
      <c r="KAO75" s="192"/>
      <c r="KAP75" s="192"/>
      <c r="KAQ75" s="192"/>
      <c r="KAR75" s="192"/>
      <c r="KAS75" s="192"/>
      <c r="KAT75" s="192"/>
      <c r="KAU75" s="192"/>
      <c r="KAV75" s="192"/>
      <c r="KAW75" s="192"/>
      <c r="KAX75" s="192"/>
      <c r="KAY75" s="192"/>
      <c r="KAZ75" s="192"/>
      <c r="KBA75" s="192"/>
      <c r="KBB75" s="192"/>
      <c r="KBC75" s="192"/>
      <c r="KBD75" s="192"/>
      <c r="KBE75" s="192"/>
      <c r="KBF75" s="192"/>
      <c r="KBG75" s="192"/>
      <c r="KBH75" s="192"/>
      <c r="KBI75" s="192"/>
      <c r="KBJ75" s="192"/>
      <c r="KBK75" s="192"/>
      <c r="KBL75" s="192"/>
      <c r="KBM75" s="192"/>
      <c r="KBN75" s="192"/>
      <c r="KBO75" s="192"/>
      <c r="KBP75" s="192"/>
      <c r="KBQ75" s="192"/>
      <c r="KBR75" s="192"/>
      <c r="KBS75" s="192"/>
      <c r="KBT75" s="192"/>
      <c r="KBU75" s="192"/>
      <c r="KBV75" s="192"/>
      <c r="KBW75" s="192"/>
      <c r="KBX75" s="192"/>
      <c r="KBY75" s="192"/>
      <c r="KBZ75" s="192"/>
      <c r="KCA75" s="192"/>
      <c r="KCB75" s="192"/>
      <c r="KCC75" s="192"/>
      <c r="KCD75" s="192"/>
      <c r="KCE75" s="192"/>
      <c r="KCF75" s="192"/>
      <c r="KCG75" s="192"/>
      <c r="KCH75" s="192"/>
      <c r="KCI75" s="192"/>
      <c r="KCJ75" s="192"/>
      <c r="KCK75" s="192"/>
      <c r="KCL75" s="192"/>
      <c r="KCM75" s="192"/>
      <c r="KCN75" s="192"/>
      <c r="KCO75" s="192"/>
      <c r="KCP75" s="192"/>
      <c r="KCQ75" s="192"/>
      <c r="KCR75" s="192"/>
      <c r="KCS75" s="192"/>
      <c r="KCT75" s="192"/>
      <c r="KCU75" s="192"/>
      <c r="KCV75" s="192"/>
      <c r="KCW75" s="192"/>
      <c r="KCX75" s="192"/>
      <c r="KCY75" s="192"/>
      <c r="KCZ75" s="192"/>
      <c r="KDA75" s="192"/>
      <c r="KDB75" s="192"/>
      <c r="KDC75" s="192"/>
      <c r="KDD75" s="192"/>
      <c r="KDE75" s="192"/>
      <c r="KDF75" s="192"/>
      <c r="KDG75" s="192"/>
      <c r="KDH75" s="192"/>
      <c r="KDI75" s="192"/>
      <c r="KDJ75" s="192"/>
      <c r="KDK75" s="192"/>
      <c r="KDL75" s="192"/>
      <c r="KDM75" s="192"/>
      <c r="KDN75" s="192"/>
      <c r="KDO75" s="192"/>
      <c r="KDP75" s="192"/>
      <c r="KDQ75" s="192"/>
      <c r="KDR75" s="192"/>
      <c r="KDS75" s="192"/>
      <c r="KDT75" s="192"/>
      <c r="KDU75" s="192"/>
      <c r="KDV75" s="192"/>
      <c r="KDW75" s="192"/>
      <c r="KDX75" s="192"/>
      <c r="KDY75" s="192"/>
      <c r="KDZ75" s="192"/>
      <c r="KEA75" s="192"/>
      <c r="KEB75" s="192"/>
      <c r="KEC75" s="192"/>
      <c r="KED75" s="192"/>
      <c r="KEE75" s="192"/>
      <c r="KEF75" s="192"/>
      <c r="KEG75" s="192"/>
      <c r="KEH75" s="192"/>
      <c r="KEI75" s="192"/>
      <c r="KEJ75" s="192"/>
      <c r="KEK75" s="192"/>
      <c r="KEL75" s="192"/>
      <c r="KEM75" s="192"/>
      <c r="KEN75" s="192"/>
      <c r="KEO75" s="192"/>
      <c r="KEP75" s="192"/>
      <c r="KEQ75" s="192"/>
      <c r="KER75" s="192"/>
      <c r="KES75" s="192"/>
      <c r="KET75" s="192"/>
      <c r="KEU75" s="192"/>
      <c r="KEV75" s="192"/>
      <c r="KEW75" s="192"/>
      <c r="KEX75" s="192"/>
      <c r="KEY75" s="192"/>
      <c r="KEZ75" s="192"/>
      <c r="KFA75" s="192"/>
      <c r="KFB75" s="192"/>
      <c r="KFC75" s="192"/>
      <c r="KFD75" s="192"/>
      <c r="KFE75" s="192"/>
      <c r="KFF75" s="192"/>
      <c r="KFG75" s="192"/>
      <c r="KFH75" s="192"/>
      <c r="KFI75" s="192"/>
      <c r="KFJ75" s="192"/>
      <c r="KFK75" s="192"/>
      <c r="KFL75" s="192"/>
      <c r="KFM75" s="192"/>
      <c r="KFN75" s="192"/>
      <c r="KFO75" s="192"/>
      <c r="KFP75" s="192"/>
      <c r="KFQ75" s="192"/>
      <c r="KFR75" s="192"/>
      <c r="KFS75" s="192"/>
      <c r="KFT75" s="192"/>
      <c r="KFU75" s="192"/>
      <c r="KFV75" s="192"/>
      <c r="KFW75" s="192"/>
      <c r="KFX75" s="192"/>
      <c r="KFY75" s="192"/>
      <c r="KFZ75" s="192"/>
      <c r="KGA75" s="192"/>
      <c r="KGB75" s="192"/>
      <c r="KGC75" s="192"/>
      <c r="KGD75" s="192"/>
      <c r="KGE75" s="192"/>
      <c r="KGF75" s="192"/>
      <c r="KGG75" s="192"/>
      <c r="KGH75" s="192"/>
      <c r="KGI75" s="192"/>
      <c r="KGJ75" s="192"/>
      <c r="KGK75" s="192"/>
      <c r="KGL75" s="192"/>
      <c r="KGM75" s="192"/>
      <c r="KGN75" s="192"/>
      <c r="KGO75" s="192"/>
      <c r="KGP75" s="192"/>
      <c r="KGQ75" s="192"/>
      <c r="KGR75" s="192"/>
      <c r="KGS75" s="192"/>
      <c r="KGT75" s="192"/>
      <c r="KGU75" s="192"/>
      <c r="KGV75" s="192"/>
      <c r="KGW75" s="192"/>
      <c r="KGX75" s="192"/>
      <c r="KGY75" s="192"/>
      <c r="KGZ75" s="192"/>
      <c r="KHA75" s="192"/>
      <c r="KHB75" s="192"/>
      <c r="KHC75" s="192"/>
      <c r="KHD75" s="192"/>
      <c r="KHE75" s="192"/>
      <c r="KHF75" s="192"/>
      <c r="KHG75" s="192"/>
      <c r="KHH75" s="192"/>
      <c r="KHI75" s="192"/>
      <c r="KHJ75" s="192"/>
      <c r="KHK75" s="192"/>
      <c r="KHL75" s="192"/>
      <c r="KHM75" s="192"/>
      <c r="KHN75" s="192"/>
      <c r="KHO75" s="192"/>
      <c r="KHP75" s="192"/>
      <c r="KHQ75" s="192"/>
      <c r="KHR75" s="192"/>
      <c r="KHS75" s="192"/>
      <c r="KHT75" s="192"/>
      <c r="KHU75" s="192"/>
      <c r="KHV75" s="192"/>
      <c r="KHW75" s="192"/>
      <c r="KHX75" s="192"/>
      <c r="KHY75" s="192"/>
      <c r="KHZ75" s="192"/>
      <c r="KIA75" s="192"/>
      <c r="KIB75" s="192"/>
      <c r="KIC75" s="192"/>
      <c r="KID75" s="192"/>
      <c r="KIE75" s="192"/>
      <c r="KIF75" s="192"/>
      <c r="KIG75" s="192"/>
      <c r="KIH75" s="192"/>
      <c r="KII75" s="192"/>
      <c r="KIJ75" s="192"/>
      <c r="KIK75" s="192"/>
      <c r="KIL75" s="192"/>
      <c r="KIM75" s="192"/>
      <c r="KIN75" s="192"/>
      <c r="KIO75" s="192"/>
      <c r="KIP75" s="192"/>
      <c r="KIQ75" s="192"/>
      <c r="KIR75" s="192"/>
      <c r="KIS75" s="192"/>
      <c r="KIT75" s="192"/>
      <c r="KIU75" s="192"/>
      <c r="KIV75" s="192"/>
      <c r="KIW75" s="192"/>
      <c r="KIX75" s="192"/>
      <c r="KIY75" s="192"/>
      <c r="KIZ75" s="192"/>
      <c r="KJA75" s="192"/>
      <c r="KJB75" s="192"/>
      <c r="KJC75" s="192"/>
      <c r="KJD75" s="192"/>
      <c r="KJE75" s="192"/>
      <c r="KJF75" s="192"/>
      <c r="KJG75" s="192"/>
      <c r="KJH75" s="192"/>
      <c r="KJI75" s="192"/>
      <c r="KJJ75" s="192"/>
      <c r="KJK75" s="192"/>
      <c r="KJL75" s="192"/>
      <c r="KJM75" s="192"/>
      <c r="KJN75" s="192"/>
      <c r="KJO75" s="192"/>
      <c r="KJP75" s="192"/>
      <c r="KJQ75" s="192"/>
      <c r="KJR75" s="192"/>
      <c r="KJS75" s="192"/>
      <c r="KJT75" s="192"/>
      <c r="KJU75" s="192"/>
      <c r="KJV75" s="192"/>
      <c r="KJW75" s="192"/>
      <c r="KJX75" s="192"/>
      <c r="KJY75" s="192"/>
      <c r="KJZ75" s="192"/>
      <c r="KKA75" s="192"/>
      <c r="KKB75" s="192"/>
      <c r="KKC75" s="192"/>
      <c r="KKD75" s="192"/>
      <c r="KKE75" s="192"/>
      <c r="KKF75" s="192"/>
      <c r="KKG75" s="192"/>
      <c r="KKH75" s="192"/>
      <c r="KKI75" s="192"/>
      <c r="KKJ75" s="192"/>
      <c r="KKK75" s="192"/>
      <c r="KKL75" s="192"/>
      <c r="KKM75" s="192"/>
      <c r="KKN75" s="192"/>
      <c r="KKO75" s="192"/>
      <c r="KKP75" s="192"/>
      <c r="KKQ75" s="192"/>
      <c r="KKR75" s="192"/>
      <c r="KKS75" s="192"/>
      <c r="KKT75" s="192"/>
      <c r="KKU75" s="192"/>
      <c r="KKV75" s="192"/>
      <c r="KKW75" s="192"/>
      <c r="KKX75" s="192"/>
      <c r="KKY75" s="192"/>
      <c r="KKZ75" s="192"/>
      <c r="KLA75" s="192"/>
      <c r="KLB75" s="192"/>
      <c r="KLC75" s="192"/>
      <c r="KLD75" s="192"/>
      <c r="KLE75" s="192"/>
      <c r="KLF75" s="192"/>
      <c r="KLG75" s="192"/>
      <c r="KLH75" s="192"/>
      <c r="KLI75" s="192"/>
      <c r="KLJ75" s="192"/>
      <c r="KLK75" s="192"/>
      <c r="KLL75" s="192"/>
      <c r="KLM75" s="192"/>
      <c r="KLN75" s="192"/>
      <c r="KLO75" s="192"/>
      <c r="KLP75" s="192"/>
      <c r="KLQ75" s="192"/>
      <c r="KLR75" s="192"/>
      <c r="KLS75" s="192"/>
      <c r="KLT75" s="192"/>
      <c r="KLU75" s="192"/>
      <c r="KLV75" s="192"/>
      <c r="KLW75" s="192"/>
      <c r="KLX75" s="192"/>
      <c r="KLY75" s="192"/>
      <c r="KLZ75" s="192"/>
      <c r="KMA75" s="192"/>
      <c r="KMB75" s="192"/>
      <c r="KMC75" s="192"/>
      <c r="KMD75" s="192"/>
      <c r="KME75" s="192"/>
      <c r="KMF75" s="192"/>
      <c r="KMG75" s="192"/>
      <c r="KMH75" s="192"/>
      <c r="KMI75" s="192"/>
      <c r="KMJ75" s="192"/>
      <c r="KMK75" s="192"/>
      <c r="KML75" s="192"/>
      <c r="KMM75" s="192"/>
      <c r="KMN75" s="192"/>
      <c r="KMO75" s="192"/>
      <c r="KMP75" s="192"/>
      <c r="KMQ75" s="192"/>
      <c r="KMR75" s="192"/>
      <c r="KMS75" s="192"/>
      <c r="KMT75" s="192"/>
      <c r="KMU75" s="192"/>
      <c r="KMV75" s="192"/>
      <c r="KMW75" s="192"/>
      <c r="KMX75" s="192"/>
      <c r="KMY75" s="192"/>
      <c r="KMZ75" s="192"/>
      <c r="KNA75" s="192"/>
      <c r="KNB75" s="192"/>
      <c r="KNC75" s="192"/>
      <c r="KND75" s="192"/>
      <c r="KNE75" s="192"/>
      <c r="KNF75" s="192"/>
      <c r="KNG75" s="192"/>
      <c r="KNH75" s="192"/>
      <c r="KNI75" s="192"/>
      <c r="KNJ75" s="192"/>
      <c r="KNK75" s="192"/>
      <c r="KNL75" s="192"/>
      <c r="KNM75" s="192"/>
      <c r="KNN75" s="192"/>
      <c r="KNO75" s="192"/>
      <c r="KNP75" s="192"/>
      <c r="KNQ75" s="192"/>
      <c r="KNR75" s="192"/>
      <c r="KNS75" s="192"/>
      <c r="KNT75" s="192"/>
      <c r="KNU75" s="192"/>
      <c r="KNV75" s="192"/>
      <c r="KNW75" s="192"/>
      <c r="KNX75" s="192"/>
      <c r="KNY75" s="192"/>
      <c r="KNZ75" s="192"/>
      <c r="KOA75" s="192"/>
      <c r="KOB75" s="192"/>
      <c r="KOC75" s="192"/>
      <c r="KOD75" s="192"/>
      <c r="KOE75" s="192"/>
      <c r="KOF75" s="192"/>
      <c r="KOG75" s="192"/>
      <c r="KOH75" s="192"/>
      <c r="KOI75" s="192"/>
      <c r="KOJ75" s="192"/>
      <c r="KOK75" s="192"/>
      <c r="KOL75" s="192"/>
      <c r="KOM75" s="192"/>
      <c r="KON75" s="192"/>
      <c r="KOO75" s="192"/>
      <c r="KOP75" s="192"/>
      <c r="KOQ75" s="192"/>
      <c r="KOR75" s="192"/>
      <c r="KOS75" s="192"/>
      <c r="KOT75" s="192"/>
      <c r="KOU75" s="192"/>
      <c r="KOV75" s="192"/>
      <c r="KOW75" s="192"/>
      <c r="KOX75" s="192"/>
      <c r="KOY75" s="192"/>
      <c r="KOZ75" s="192"/>
      <c r="KPA75" s="192"/>
      <c r="KPB75" s="192"/>
      <c r="KPC75" s="192"/>
      <c r="KPD75" s="192"/>
      <c r="KPE75" s="192"/>
      <c r="KPF75" s="192"/>
      <c r="KPG75" s="192"/>
      <c r="KPH75" s="192"/>
      <c r="KPI75" s="192"/>
      <c r="KPJ75" s="192"/>
      <c r="KPK75" s="192"/>
      <c r="KPL75" s="192"/>
      <c r="KPM75" s="192"/>
      <c r="KPN75" s="192"/>
      <c r="KPO75" s="192"/>
      <c r="KPP75" s="192"/>
      <c r="KPQ75" s="192"/>
      <c r="KPR75" s="192"/>
      <c r="KPS75" s="192"/>
      <c r="KPT75" s="192"/>
      <c r="KPU75" s="192"/>
      <c r="KPV75" s="192"/>
      <c r="KPW75" s="192"/>
      <c r="KPX75" s="192"/>
      <c r="KPY75" s="192"/>
      <c r="KPZ75" s="192"/>
      <c r="KQA75" s="192"/>
      <c r="KQB75" s="192"/>
      <c r="KQC75" s="192"/>
      <c r="KQD75" s="192"/>
      <c r="KQE75" s="192"/>
      <c r="KQF75" s="192"/>
      <c r="KQG75" s="192"/>
      <c r="KQH75" s="192"/>
      <c r="KQI75" s="192"/>
      <c r="KQJ75" s="192"/>
      <c r="KQK75" s="192"/>
      <c r="KQL75" s="192"/>
      <c r="KQM75" s="192"/>
      <c r="KQN75" s="192"/>
      <c r="KQO75" s="192"/>
      <c r="KQP75" s="192"/>
      <c r="KQQ75" s="192"/>
      <c r="KQR75" s="192"/>
      <c r="KQS75" s="192"/>
      <c r="KQT75" s="192"/>
      <c r="KQU75" s="192"/>
      <c r="KQV75" s="192"/>
      <c r="KQW75" s="192"/>
      <c r="KQX75" s="192"/>
      <c r="KQY75" s="192"/>
      <c r="KQZ75" s="192"/>
      <c r="KRA75" s="192"/>
      <c r="KRB75" s="192"/>
      <c r="KRC75" s="192"/>
      <c r="KRD75" s="192"/>
      <c r="KRE75" s="192"/>
      <c r="KRF75" s="192"/>
      <c r="KRG75" s="192"/>
      <c r="KRH75" s="192"/>
      <c r="KRI75" s="192"/>
      <c r="KRJ75" s="192"/>
      <c r="KRK75" s="192"/>
      <c r="KRL75" s="192"/>
      <c r="KRM75" s="192"/>
      <c r="KRN75" s="192"/>
      <c r="KRO75" s="192"/>
      <c r="KRP75" s="192"/>
      <c r="KRQ75" s="192"/>
      <c r="KRR75" s="192"/>
      <c r="KRS75" s="192"/>
      <c r="KRT75" s="192"/>
      <c r="KRU75" s="192"/>
      <c r="KRV75" s="192"/>
      <c r="KRW75" s="192"/>
      <c r="KRX75" s="192"/>
      <c r="KRY75" s="192"/>
      <c r="KRZ75" s="192"/>
      <c r="KSA75" s="192"/>
      <c r="KSB75" s="192"/>
      <c r="KSC75" s="192"/>
      <c r="KSD75" s="192"/>
      <c r="KSE75" s="192"/>
      <c r="KSF75" s="192"/>
      <c r="KSG75" s="192"/>
      <c r="KSH75" s="192"/>
      <c r="KSI75" s="192"/>
      <c r="KSJ75" s="192"/>
      <c r="KSK75" s="192"/>
      <c r="KSL75" s="192"/>
      <c r="KSM75" s="192"/>
      <c r="KSN75" s="192"/>
      <c r="KSO75" s="192"/>
      <c r="KSP75" s="192"/>
      <c r="KSQ75" s="192"/>
      <c r="KSR75" s="192"/>
      <c r="KSS75" s="192"/>
      <c r="KST75" s="192"/>
      <c r="KSU75" s="192"/>
      <c r="KSV75" s="192"/>
      <c r="KSW75" s="192"/>
      <c r="KSX75" s="192"/>
      <c r="KSY75" s="192"/>
      <c r="KSZ75" s="192"/>
      <c r="KTA75" s="192"/>
      <c r="KTB75" s="192"/>
      <c r="KTC75" s="192"/>
      <c r="KTD75" s="192"/>
      <c r="KTE75" s="192"/>
      <c r="KTF75" s="192"/>
      <c r="KTG75" s="192"/>
      <c r="KTH75" s="192"/>
      <c r="KTI75" s="192"/>
      <c r="KTJ75" s="192"/>
      <c r="KTK75" s="192"/>
      <c r="KTL75" s="192"/>
      <c r="KTM75" s="192"/>
      <c r="KTN75" s="192"/>
      <c r="KTO75" s="192"/>
      <c r="KTP75" s="192"/>
      <c r="KTQ75" s="192"/>
      <c r="KTR75" s="192"/>
      <c r="KTS75" s="192"/>
      <c r="KTT75" s="192"/>
      <c r="KTU75" s="192"/>
      <c r="KTV75" s="192"/>
      <c r="KTW75" s="192"/>
      <c r="KTX75" s="192"/>
      <c r="KTY75" s="192"/>
      <c r="KTZ75" s="192"/>
      <c r="KUA75" s="192"/>
      <c r="KUB75" s="192"/>
      <c r="KUC75" s="192"/>
      <c r="KUD75" s="192"/>
      <c r="KUE75" s="192"/>
      <c r="KUF75" s="192"/>
      <c r="KUG75" s="192"/>
      <c r="KUH75" s="192"/>
      <c r="KUI75" s="192"/>
      <c r="KUJ75" s="192"/>
      <c r="KUK75" s="192"/>
      <c r="KUL75" s="192"/>
      <c r="KUM75" s="192"/>
      <c r="KUN75" s="192"/>
      <c r="KUO75" s="192"/>
      <c r="KUP75" s="192"/>
      <c r="KUQ75" s="192"/>
      <c r="KUR75" s="192"/>
      <c r="KUS75" s="192"/>
      <c r="KUT75" s="192"/>
      <c r="KUU75" s="192"/>
      <c r="KUV75" s="192"/>
      <c r="KUW75" s="192"/>
      <c r="KUX75" s="192"/>
      <c r="KUY75" s="192"/>
      <c r="KUZ75" s="192"/>
      <c r="KVA75" s="192"/>
      <c r="KVB75" s="192"/>
      <c r="KVC75" s="192"/>
      <c r="KVD75" s="192"/>
      <c r="KVE75" s="192"/>
      <c r="KVF75" s="192"/>
      <c r="KVG75" s="192"/>
      <c r="KVH75" s="192"/>
      <c r="KVI75" s="192"/>
      <c r="KVJ75" s="192"/>
      <c r="KVK75" s="192"/>
      <c r="KVL75" s="192"/>
      <c r="KVM75" s="192"/>
      <c r="KVN75" s="192"/>
      <c r="KVO75" s="192"/>
      <c r="KVP75" s="192"/>
      <c r="KVQ75" s="192"/>
      <c r="KVR75" s="192"/>
      <c r="KVS75" s="192"/>
      <c r="KVT75" s="192"/>
      <c r="KVU75" s="192"/>
      <c r="KVV75" s="192"/>
      <c r="KVW75" s="192"/>
      <c r="KVX75" s="192"/>
      <c r="KVY75" s="192"/>
      <c r="KVZ75" s="192"/>
      <c r="KWA75" s="192"/>
      <c r="KWB75" s="192"/>
      <c r="KWC75" s="192"/>
      <c r="KWD75" s="192"/>
      <c r="KWE75" s="192"/>
      <c r="KWF75" s="192"/>
      <c r="KWG75" s="192"/>
      <c r="KWH75" s="192"/>
      <c r="KWI75" s="192"/>
      <c r="KWJ75" s="192"/>
      <c r="KWK75" s="192"/>
      <c r="KWL75" s="192"/>
      <c r="KWM75" s="192"/>
      <c r="KWN75" s="192"/>
      <c r="KWO75" s="192"/>
      <c r="KWP75" s="192"/>
      <c r="KWQ75" s="192"/>
      <c r="KWR75" s="192"/>
      <c r="KWS75" s="192"/>
      <c r="KWT75" s="192"/>
      <c r="KWU75" s="192"/>
      <c r="KWV75" s="192"/>
      <c r="KWW75" s="192"/>
      <c r="KWX75" s="192"/>
      <c r="KWY75" s="192"/>
      <c r="KWZ75" s="192"/>
      <c r="KXA75" s="192"/>
      <c r="KXB75" s="192"/>
      <c r="KXC75" s="192"/>
      <c r="KXD75" s="192"/>
      <c r="KXE75" s="192"/>
      <c r="KXF75" s="192"/>
      <c r="KXG75" s="192"/>
      <c r="KXH75" s="192"/>
      <c r="KXI75" s="192"/>
      <c r="KXJ75" s="192"/>
      <c r="KXK75" s="192"/>
      <c r="KXL75" s="192"/>
      <c r="KXM75" s="192"/>
      <c r="KXN75" s="192"/>
      <c r="KXO75" s="192"/>
      <c r="KXP75" s="192"/>
      <c r="KXQ75" s="192"/>
      <c r="KXR75" s="192"/>
      <c r="KXS75" s="192"/>
      <c r="KXT75" s="192"/>
      <c r="KXU75" s="192"/>
      <c r="KXV75" s="192"/>
      <c r="KXW75" s="192"/>
      <c r="KXX75" s="192"/>
      <c r="KXY75" s="192"/>
      <c r="KXZ75" s="192"/>
      <c r="KYA75" s="192"/>
      <c r="KYB75" s="192"/>
      <c r="KYC75" s="192"/>
      <c r="KYD75" s="192"/>
      <c r="KYE75" s="192"/>
      <c r="KYF75" s="192"/>
      <c r="KYG75" s="192"/>
      <c r="KYH75" s="192"/>
      <c r="KYI75" s="192"/>
      <c r="KYJ75" s="192"/>
      <c r="KYK75" s="192"/>
      <c r="KYL75" s="192"/>
      <c r="KYM75" s="192"/>
      <c r="KYN75" s="192"/>
      <c r="KYO75" s="192"/>
      <c r="KYP75" s="192"/>
      <c r="KYQ75" s="192"/>
      <c r="KYR75" s="192"/>
      <c r="KYS75" s="192"/>
      <c r="KYT75" s="192"/>
      <c r="KYU75" s="192"/>
      <c r="KYV75" s="192"/>
      <c r="KYW75" s="192"/>
      <c r="KYX75" s="192"/>
      <c r="KYY75" s="192"/>
      <c r="KYZ75" s="192"/>
      <c r="KZA75" s="192"/>
      <c r="KZB75" s="192"/>
      <c r="KZC75" s="192"/>
      <c r="KZD75" s="192"/>
      <c r="KZE75" s="192"/>
      <c r="KZF75" s="192"/>
      <c r="KZG75" s="192"/>
      <c r="KZH75" s="192"/>
      <c r="KZI75" s="192"/>
      <c r="KZJ75" s="192"/>
      <c r="KZK75" s="192"/>
      <c r="KZL75" s="192"/>
      <c r="KZM75" s="192"/>
      <c r="KZN75" s="192"/>
      <c r="KZO75" s="192"/>
      <c r="KZP75" s="192"/>
      <c r="KZQ75" s="192"/>
      <c r="KZR75" s="192"/>
      <c r="KZS75" s="192"/>
      <c r="KZT75" s="192"/>
      <c r="KZU75" s="192"/>
      <c r="KZV75" s="192"/>
      <c r="KZW75" s="192"/>
      <c r="KZX75" s="192"/>
      <c r="KZY75" s="192"/>
      <c r="KZZ75" s="192"/>
      <c r="LAA75" s="192"/>
      <c r="LAB75" s="192"/>
      <c r="LAC75" s="192"/>
      <c r="LAD75" s="192"/>
      <c r="LAE75" s="192"/>
      <c r="LAF75" s="192"/>
      <c r="LAG75" s="192"/>
      <c r="LAH75" s="192"/>
      <c r="LAI75" s="192"/>
      <c r="LAJ75" s="192"/>
      <c r="LAK75" s="192"/>
      <c r="LAL75" s="192"/>
      <c r="LAM75" s="192"/>
      <c r="LAN75" s="192"/>
      <c r="LAO75" s="192"/>
      <c r="LAP75" s="192"/>
      <c r="LAQ75" s="192"/>
      <c r="LAR75" s="192"/>
      <c r="LAS75" s="192"/>
      <c r="LAT75" s="192"/>
      <c r="LAU75" s="192"/>
      <c r="LAV75" s="192"/>
      <c r="LAW75" s="192"/>
      <c r="LAX75" s="192"/>
      <c r="LAY75" s="192"/>
      <c r="LAZ75" s="192"/>
      <c r="LBA75" s="192"/>
      <c r="LBB75" s="192"/>
      <c r="LBC75" s="192"/>
      <c r="LBD75" s="192"/>
      <c r="LBE75" s="192"/>
      <c r="LBF75" s="192"/>
      <c r="LBG75" s="192"/>
      <c r="LBH75" s="192"/>
      <c r="LBI75" s="192"/>
      <c r="LBJ75" s="192"/>
      <c r="LBK75" s="192"/>
      <c r="LBL75" s="192"/>
      <c r="LBM75" s="192"/>
      <c r="LBN75" s="192"/>
      <c r="LBO75" s="192"/>
      <c r="LBP75" s="192"/>
      <c r="LBQ75" s="192"/>
      <c r="LBR75" s="192"/>
      <c r="LBS75" s="192"/>
      <c r="LBT75" s="192"/>
      <c r="LBU75" s="192"/>
      <c r="LBV75" s="192"/>
      <c r="LBW75" s="192"/>
      <c r="LBX75" s="192"/>
      <c r="LBY75" s="192"/>
      <c r="LBZ75" s="192"/>
      <c r="LCA75" s="192"/>
      <c r="LCB75" s="192"/>
      <c r="LCC75" s="192"/>
      <c r="LCD75" s="192"/>
      <c r="LCE75" s="192"/>
      <c r="LCF75" s="192"/>
      <c r="LCG75" s="192"/>
      <c r="LCH75" s="192"/>
      <c r="LCI75" s="192"/>
      <c r="LCJ75" s="192"/>
      <c r="LCK75" s="192"/>
      <c r="LCL75" s="192"/>
      <c r="LCM75" s="192"/>
      <c r="LCN75" s="192"/>
      <c r="LCO75" s="192"/>
      <c r="LCP75" s="192"/>
      <c r="LCQ75" s="192"/>
      <c r="LCR75" s="192"/>
      <c r="LCS75" s="192"/>
      <c r="LCT75" s="192"/>
      <c r="LCU75" s="192"/>
      <c r="LCV75" s="192"/>
      <c r="LCW75" s="192"/>
      <c r="LCX75" s="192"/>
      <c r="LCY75" s="192"/>
      <c r="LCZ75" s="192"/>
      <c r="LDA75" s="192"/>
      <c r="LDB75" s="192"/>
      <c r="LDC75" s="192"/>
      <c r="LDD75" s="192"/>
      <c r="LDE75" s="192"/>
      <c r="LDF75" s="192"/>
      <c r="LDG75" s="192"/>
      <c r="LDH75" s="192"/>
      <c r="LDI75" s="192"/>
      <c r="LDJ75" s="192"/>
      <c r="LDK75" s="192"/>
      <c r="LDL75" s="192"/>
      <c r="LDM75" s="192"/>
      <c r="LDN75" s="192"/>
      <c r="LDO75" s="192"/>
      <c r="LDP75" s="192"/>
      <c r="LDQ75" s="192"/>
      <c r="LDR75" s="192"/>
      <c r="LDS75" s="192"/>
      <c r="LDT75" s="192"/>
      <c r="LDU75" s="192"/>
      <c r="LDV75" s="192"/>
      <c r="LDW75" s="192"/>
      <c r="LDX75" s="192"/>
      <c r="LDY75" s="192"/>
      <c r="LDZ75" s="192"/>
      <c r="LEA75" s="192"/>
      <c r="LEB75" s="192"/>
      <c r="LEC75" s="192"/>
      <c r="LED75" s="192"/>
      <c r="LEE75" s="192"/>
      <c r="LEF75" s="192"/>
      <c r="LEG75" s="192"/>
      <c r="LEH75" s="192"/>
      <c r="LEI75" s="192"/>
      <c r="LEJ75" s="192"/>
      <c r="LEK75" s="192"/>
      <c r="LEL75" s="192"/>
      <c r="LEM75" s="192"/>
      <c r="LEN75" s="192"/>
      <c r="LEO75" s="192"/>
      <c r="LEP75" s="192"/>
      <c r="LEQ75" s="192"/>
      <c r="LER75" s="192"/>
      <c r="LES75" s="192"/>
      <c r="LET75" s="192"/>
      <c r="LEU75" s="192"/>
      <c r="LEV75" s="192"/>
      <c r="LEW75" s="192"/>
      <c r="LEX75" s="192"/>
      <c r="LEY75" s="192"/>
      <c r="LEZ75" s="192"/>
      <c r="LFA75" s="192"/>
      <c r="LFB75" s="192"/>
      <c r="LFC75" s="192"/>
      <c r="LFD75" s="192"/>
      <c r="LFE75" s="192"/>
      <c r="LFF75" s="192"/>
      <c r="LFG75" s="192"/>
      <c r="LFH75" s="192"/>
      <c r="LFI75" s="192"/>
      <c r="LFJ75" s="192"/>
      <c r="LFK75" s="192"/>
      <c r="LFL75" s="192"/>
      <c r="LFM75" s="192"/>
      <c r="LFN75" s="192"/>
      <c r="LFO75" s="192"/>
      <c r="LFP75" s="192"/>
      <c r="LFQ75" s="192"/>
      <c r="LFR75" s="192"/>
      <c r="LFS75" s="192"/>
      <c r="LFT75" s="192"/>
      <c r="LFU75" s="192"/>
      <c r="LFV75" s="192"/>
      <c r="LFW75" s="192"/>
      <c r="LFX75" s="192"/>
      <c r="LFY75" s="192"/>
      <c r="LFZ75" s="192"/>
      <c r="LGA75" s="192"/>
      <c r="LGB75" s="192"/>
      <c r="LGC75" s="192"/>
      <c r="LGD75" s="192"/>
      <c r="LGE75" s="192"/>
      <c r="LGF75" s="192"/>
      <c r="LGG75" s="192"/>
      <c r="LGH75" s="192"/>
      <c r="LGI75" s="192"/>
      <c r="LGJ75" s="192"/>
      <c r="LGK75" s="192"/>
      <c r="LGL75" s="192"/>
      <c r="LGM75" s="192"/>
      <c r="LGN75" s="192"/>
      <c r="LGO75" s="192"/>
      <c r="LGP75" s="192"/>
      <c r="LGQ75" s="192"/>
      <c r="LGR75" s="192"/>
      <c r="LGS75" s="192"/>
      <c r="LGT75" s="192"/>
      <c r="LGU75" s="192"/>
      <c r="LGV75" s="192"/>
      <c r="LGW75" s="192"/>
      <c r="LGX75" s="192"/>
      <c r="LGY75" s="192"/>
      <c r="LGZ75" s="192"/>
      <c r="LHA75" s="192"/>
      <c r="LHB75" s="192"/>
      <c r="LHC75" s="192"/>
      <c r="LHD75" s="192"/>
      <c r="LHE75" s="192"/>
      <c r="LHF75" s="192"/>
      <c r="LHG75" s="192"/>
      <c r="LHH75" s="192"/>
      <c r="LHI75" s="192"/>
      <c r="LHJ75" s="192"/>
      <c r="LHK75" s="192"/>
      <c r="LHL75" s="192"/>
      <c r="LHM75" s="192"/>
      <c r="LHN75" s="192"/>
      <c r="LHO75" s="192"/>
      <c r="LHP75" s="192"/>
      <c r="LHQ75" s="192"/>
      <c r="LHR75" s="192"/>
      <c r="LHS75" s="192"/>
      <c r="LHT75" s="192"/>
      <c r="LHU75" s="192"/>
      <c r="LHV75" s="192"/>
      <c r="LHW75" s="192"/>
      <c r="LHX75" s="192"/>
      <c r="LHY75" s="192"/>
      <c r="LHZ75" s="192"/>
      <c r="LIA75" s="192"/>
      <c r="LIB75" s="192"/>
      <c r="LIC75" s="192"/>
      <c r="LID75" s="192"/>
      <c r="LIE75" s="192"/>
      <c r="LIF75" s="192"/>
      <c r="LIG75" s="192"/>
      <c r="LIH75" s="192"/>
      <c r="LII75" s="192"/>
      <c r="LIJ75" s="192"/>
      <c r="LIK75" s="192"/>
      <c r="LIL75" s="192"/>
      <c r="LIM75" s="192"/>
      <c r="LIN75" s="192"/>
      <c r="LIO75" s="192"/>
      <c r="LIP75" s="192"/>
      <c r="LIQ75" s="192"/>
      <c r="LIR75" s="192"/>
      <c r="LIS75" s="192"/>
      <c r="LIT75" s="192"/>
      <c r="LIU75" s="192"/>
      <c r="LIV75" s="192"/>
      <c r="LIW75" s="192"/>
      <c r="LIX75" s="192"/>
      <c r="LIY75" s="192"/>
      <c r="LIZ75" s="192"/>
      <c r="LJA75" s="192"/>
      <c r="LJB75" s="192"/>
      <c r="LJC75" s="192"/>
      <c r="LJD75" s="192"/>
      <c r="LJE75" s="192"/>
      <c r="LJF75" s="192"/>
      <c r="LJG75" s="192"/>
      <c r="LJH75" s="192"/>
      <c r="LJI75" s="192"/>
      <c r="LJJ75" s="192"/>
      <c r="LJK75" s="192"/>
      <c r="LJL75" s="192"/>
      <c r="LJM75" s="192"/>
      <c r="LJN75" s="192"/>
      <c r="LJO75" s="192"/>
      <c r="LJP75" s="192"/>
      <c r="LJQ75" s="192"/>
      <c r="LJR75" s="192"/>
      <c r="LJS75" s="192"/>
      <c r="LJT75" s="192"/>
      <c r="LJU75" s="192"/>
      <c r="LJV75" s="192"/>
      <c r="LJW75" s="192"/>
      <c r="LJX75" s="192"/>
      <c r="LJY75" s="192"/>
      <c r="LJZ75" s="192"/>
      <c r="LKA75" s="192"/>
      <c r="LKB75" s="192"/>
      <c r="LKC75" s="192"/>
      <c r="LKD75" s="192"/>
      <c r="LKE75" s="192"/>
      <c r="LKF75" s="192"/>
      <c r="LKG75" s="192"/>
      <c r="LKH75" s="192"/>
      <c r="LKI75" s="192"/>
      <c r="LKJ75" s="192"/>
      <c r="LKK75" s="192"/>
      <c r="LKL75" s="192"/>
      <c r="LKM75" s="192"/>
      <c r="LKN75" s="192"/>
      <c r="LKO75" s="192"/>
      <c r="LKP75" s="192"/>
      <c r="LKQ75" s="192"/>
      <c r="LKR75" s="192"/>
      <c r="LKS75" s="192"/>
      <c r="LKT75" s="192"/>
      <c r="LKU75" s="192"/>
      <c r="LKV75" s="192"/>
      <c r="LKW75" s="192"/>
      <c r="LKX75" s="192"/>
      <c r="LKY75" s="192"/>
      <c r="LKZ75" s="192"/>
      <c r="LLA75" s="192"/>
      <c r="LLB75" s="192"/>
      <c r="LLC75" s="192"/>
      <c r="LLD75" s="192"/>
      <c r="LLE75" s="192"/>
      <c r="LLF75" s="192"/>
      <c r="LLG75" s="192"/>
      <c r="LLH75" s="192"/>
      <c r="LLI75" s="192"/>
      <c r="LLJ75" s="192"/>
      <c r="LLK75" s="192"/>
      <c r="LLL75" s="192"/>
      <c r="LLM75" s="192"/>
      <c r="LLN75" s="192"/>
      <c r="LLO75" s="192"/>
      <c r="LLP75" s="192"/>
      <c r="LLQ75" s="192"/>
      <c r="LLR75" s="192"/>
      <c r="LLS75" s="192"/>
      <c r="LLT75" s="192"/>
      <c r="LLU75" s="192"/>
      <c r="LLV75" s="192"/>
      <c r="LLW75" s="192"/>
      <c r="LLX75" s="192"/>
      <c r="LLY75" s="192"/>
      <c r="LLZ75" s="192"/>
      <c r="LMA75" s="192"/>
      <c r="LMB75" s="192"/>
      <c r="LMC75" s="192"/>
      <c r="LMD75" s="192"/>
      <c r="LME75" s="192"/>
      <c r="LMF75" s="192"/>
      <c r="LMG75" s="192"/>
      <c r="LMH75" s="192"/>
      <c r="LMI75" s="192"/>
      <c r="LMJ75" s="192"/>
      <c r="LMK75" s="192"/>
      <c r="LML75" s="192"/>
      <c r="LMM75" s="192"/>
      <c r="LMN75" s="192"/>
      <c r="LMO75" s="192"/>
      <c r="LMP75" s="192"/>
      <c r="LMQ75" s="192"/>
      <c r="LMR75" s="192"/>
      <c r="LMS75" s="192"/>
      <c r="LMT75" s="192"/>
      <c r="LMU75" s="192"/>
      <c r="LMV75" s="192"/>
      <c r="LMW75" s="192"/>
      <c r="LMX75" s="192"/>
      <c r="LMY75" s="192"/>
      <c r="LMZ75" s="192"/>
      <c r="LNA75" s="192"/>
      <c r="LNB75" s="192"/>
      <c r="LNC75" s="192"/>
      <c r="LND75" s="192"/>
      <c r="LNE75" s="192"/>
      <c r="LNF75" s="192"/>
      <c r="LNG75" s="192"/>
      <c r="LNH75" s="192"/>
      <c r="LNI75" s="192"/>
      <c r="LNJ75" s="192"/>
      <c r="LNK75" s="192"/>
      <c r="LNL75" s="192"/>
      <c r="LNM75" s="192"/>
      <c r="LNN75" s="192"/>
      <c r="LNO75" s="192"/>
      <c r="LNP75" s="192"/>
      <c r="LNQ75" s="192"/>
      <c r="LNR75" s="192"/>
      <c r="LNS75" s="192"/>
      <c r="LNT75" s="192"/>
      <c r="LNU75" s="192"/>
      <c r="LNV75" s="192"/>
      <c r="LNW75" s="192"/>
      <c r="LNX75" s="192"/>
      <c r="LNY75" s="192"/>
      <c r="LNZ75" s="192"/>
      <c r="LOA75" s="192"/>
      <c r="LOB75" s="192"/>
      <c r="LOC75" s="192"/>
      <c r="LOD75" s="192"/>
      <c r="LOE75" s="192"/>
      <c r="LOF75" s="192"/>
      <c r="LOG75" s="192"/>
      <c r="LOH75" s="192"/>
      <c r="LOI75" s="192"/>
      <c r="LOJ75" s="192"/>
      <c r="LOK75" s="192"/>
      <c r="LOL75" s="192"/>
      <c r="LOM75" s="192"/>
      <c r="LON75" s="192"/>
      <c r="LOO75" s="192"/>
      <c r="LOP75" s="192"/>
      <c r="LOQ75" s="192"/>
      <c r="LOR75" s="192"/>
      <c r="LOS75" s="192"/>
      <c r="LOT75" s="192"/>
      <c r="LOU75" s="192"/>
      <c r="LOV75" s="192"/>
      <c r="LOW75" s="192"/>
      <c r="LOX75" s="192"/>
      <c r="LOY75" s="192"/>
      <c r="LOZ75" s="192"/>
      <c r="LPA75" s="192"/>
      <c r="LPB75" s="192"/>
      <c r="LPC75" s="192"/>
      <c r="LPD75" s="192"/>
      <c r="LPE75" s="192"/>
      <c r="LPF75" s="192"/>
      <c r="LPG75" s="192"/>
      <c r="LPH75" s="192"/>
      <c r="LPI75" s="192"/>
      <c r="LPJ75" s="192"/>
      <c r="LPK75" s="192"/>
      <c r="LPL75" s="192"/>
      <c r="LPM75" s="192"/>
      <c r="LPN75" s="192"/>
      <c r="LPO75" s="192"/>
      <c r="LPP75" s="192"/>
      <c r="LPQ75" s="192"/>
      <c r="LPR75" s="192"/>
      <c r="LPS75" s="192"/>
      <c r="LPT75" s="192"/>
      <c r="LPU75" s="192"/>
      <c r="LPV75" s="192"/>
      <c r="LPW75" s="192"/>
      <c r="LPX75" s="192"/>
      <c r="LPY75" s="192"/>
      <c r="LPZ75" s="192"/>
      <c r="LQA75" s="192"/>
      <c r="LQB75" s="192"/>
      <c r="LQC75" s="192"/>
      <c r="LQD75" s="192"/>
      <c r="LQE75" s="192"/>
      <c r="LQF75" s="192"/>
      <c r="LQG75" s="192"/>
      <c r="LQH75" s="192"/>
      <c r="LQI75" s="192"/>
      <c r="LQJ75" s="192"/>
      <c r="LQK75" s="192"/>
      <c r="LQL75" s="192"/>
      <c r="LQM75" s="192"/>
      <c r="LQN75" s="192"/>
      <c r="LQO75" s="192"/>
      <c r="LQP75" s="192"/>
      <c r="LQQ75" s="192"/>
      <c r="LQR75" s="192"/>
      <c r="LQS75" s="192"/>
      <c r="LQT75" s="192"/>
      <c r="LQU75" s="192"/>
      <c r="LQV75" s="192"/>
      <c r="LQW75" s="192"/>
      <c r="LQX75" s="192"/>
      <c r="LQY75" s="192"/>
      <c r="LQZ75" s="192"/>
      <c r="LRA75" s="192"/>
      <c r="LRB75" s="192"/>
      <c r="LRC75" s="192"/>
      <c r="LRD75" s="192"/>
      <c r="LRE75" s="192"/>
      <c r="LRF75" s="192"/>
      <c r="LRG75" s="192"/>
      <c r="LRH75" s="192"/>
      <c r="LRI75" s="192"/>
      <c r="LRJ75" s="192"/>
      <c r="LRK75" s="192"/>
      <c r="LRL75" s="192"/>
      <c r="LRM75" s="192"/>
      <c r="LRN75" s="192"/>
      <c r="LRO75" s="192"/>
      <c r="LRP75" s="192"/>
      <c r="LRQ75" s="192"/>
      <c r="LRR75" s="192"/>
      <c r="LRS75" s="192"/>
      <c r="LRT75" s="192"/>
      <c r="LRU75" s="192"/>
      <c r="LRV75" s="192"/>
      <c r="LRW75" s="192"/>
      <c r="LRX75" s="192"/>
      <c r="LRY75" s="192"/>
      <c r="LRZ75" s="192"/>
      <c r="LSA75" s="192"/>
      <c r="LSB75" s="192"/>
      <c r="LSC75" s="192"/>
      <c r="LSD75" s="192"/>
      <c r="LSE75" s="192"/>
      <c r="LSF75" s="192"/>
      <c r="LSG75" s="192"/>
      <c r="LSH75" s="192"/>
      <c r="LSI75" s="192"/>
      <c r="LSJ75" s="192"/>
      <c r="LSK75" s="192"/>
      <c r="LSL75" s="192"/>
      <c r="LSM75" s="192"/>
      <c r="LSN75" s="192"/>
      <c r="LSO75" s="192"/>
      <c r="LSP75" s="192"/>
      <c r="LSQ75" s="192"/>
      <c r="LSR75" s="192"/>
      <c r="LSS75" s="192"/>
      <c r="LST75" s="192"/>
      <c r="LSU75" s="192"/>
      <c r="LSV75" s="192"/>
      <c r="LSW75" s="192"/>
      <c r="LSX75" s="192"/>
      <c r="LSY75" s="192"/>
      <c r="LSZ75" s="192"/>
      <c r="LTA75" s="192"/>
      <c r="LTB75" s="192"/>
      <c r="LTC75" s="192"/>
      <c r="LTD75" s="192"/>
      <c r="LTE75" s="192"/>
      <c r="LTF75" s="192"/>
      <c r="LTG75" s="192"/>
      <c r="LTH75" s="192"/>
      <c r="LTI75" s="192"/>
      <c r="LTJ75" s="192"/>
      <c r="LTK75" s="192"/>
      <c r="LTL75" s="192"/>
      <c r="LTM75" s="192"/>
      <c r="LTN75" s="192"/>
      <c r="LTO75" s="192"/>
      <c r="LTP75" s="192"/>
      <c r="LTQ75" s="192"/>
      <c r="LTR75" s="192"/>
      <c r="LTS75" s="192"/>
      <c r="LTT75" s="192"/>
      <c r="LTU75" s="192"/>
      <c r="LTV75" s="192"/>
      <c r="LTW75" s="192"/>
      <c r="LTX75" s="192"/>
      <c r="LTY75" s="192"/>
      <c r="LTZ75" s="192"/>
      <c r="LUA75" s="192"/>
      <c r="LUB75" s="192"/>
      <c r="LUC75" s="192"/>
      <c r="LUD75" s="192"/>
      <c r="LUE75" s="192"/>
      <c r="LUF75" s="192"/>
      <c r="LUG75" s="192"/>
      <c r="LUH75" s="192"/>
      <c r="LUI75" s="192"/>
      <c r="LUJ75" s="192"/>
      <c r="LUK75" s="192"/>
      <c r="LUL75" s="192"/>
      <c r="LUM75" s="192"/>
      <c r="LUN75" s="192"/>
      <c r="LUO75" s="192"/>
      <c r="LUP75" s="192"/>
      <c r="LUQ75" s="192"/>
      <c r="LUR75" s="192"/>
      <c r="LUS75" s="192"/>
      <c r="LUT75" s="192"/>
      <c r="LUU75" s="192"/>
      <c r="LUV75" s="192"/>
      <c r="LUW75" s="192"/>
      <c r="LUX75" s="192"/>
      <c r="LUY75" s="192"/>
      <c r="LUZ75" s="192"/>
      <c r="LVA75" s="192"/>
      <c r="LVB75" s="192"/>
      <c r="LVC75" s="192"/>
      <c r="LVD75" s="192"/>
      <c r="LVE75" s="192"/>
      <c r="LVF75" s="192"/>
      <c r="LVG75" s="192"/>
      <c r="LVH75" s="192"/>
      <c r="LVI75" s="192"/>
      <c r="LVJ75" s="192"/>
      <c r="LVK75" s="192"/>
      <c r="LVL75" s="192"/>
      <c r="LVM75" s="192"/>
      <c r="LVN75" s="192"/>
      <c r="LVO75" s="192"/>
      <c r="LVP75" s="192"/>
      <c r="LVQ75" s="192"/>
      <c r="LVR75" s="192"/>
      <c r="LVS75" s="192"/>
      <c r="LVT75" s="192"/>
      <c r="LVU75" s="192"/>
      <c r="LVV75" s="192"/>
      <c r="LVW75" s="192"/>
      <c r="LVX75" s="192"/>
      <c r="LVY75" s="192"/>
      <c r="LVZ75" s="192"/>
      <c r="LWA75" s="192"/>
      <c r="LWB75" s="192"/>
      <c r="LWC75" s="192"/>
      <c r="LWD75" s="192"/>
      <c r="LWE75" s="192"/>
      <c r="LWF75" s="192"/>
      <c r="LWG75" s="192"/>
      <c r="LWH75" s="192"/>
      <c r="LWI75" s="192"/>
      <c r="LWJ75" s="192"/>
      <c r="LWK75" s="192"/>
      <c r="LWL75" s="192"/>
      <c r="LWM75" s="192"/>
      <c r="LWN75" s="192"/>
      <c r="LWO75" s="192"/>
      <c r="LWP75" s="192"/>
      <c r="LWQ75" s="192"/>
      <c r="LWR75" s="192"/>
      <c r="LWS75" s="192"/>
      <c r="LWT75" s="192"/>
      <c r="LWU75" s="192"/>
      <c r="LWV75" s="192"/>
      <c r="LWW75" s="192"/>
      <c r="LWX75" s="192"/>
      <c r="LWY75" s="192"/>
      <c r="LWZ75" s="192"/>
      <c r="LXA75" s="192"/>
      <c r="LXB75" s="192"/>
      <c r="LXC75" s="192"/>
      <c r="LXD75" s="192"/>
      <c r="LXE75" s="192"/>
      <c r="LXF75" s="192"/>
      <c r="LXG75" s="192"/>
      <c r="LXH75" s="192"/>
      <c r="LXI75" s="192"/>
      <c r="LXJ75" s="192"/>
      <c r="LXK75" s="192"/>
      <c r="LXL75" s="192"/>
      <c r="LXM75" s="192"/>
      <c r="LXN75" s="192"/>
      <c r="LXO75" s="192"/>
      <c r="LXP75" s="192"/>
      <c r="LXQ75" s="192"/>
      <c r="LXR75" s="192"/>
      <c r="LXS75" s="192"/>
      <c r="LXT75" s="192"/>
      <c r="LXU75" s="192"/>
      <c r="LXV75" s="192"/>
      <c r="LXW75" s="192"/>
      <c r="LXX75" s="192"/>
      <c r="LXY75" s="192"/>
      <c r="LXZ75" s="192"/>
      <c r="LYA75" s="192"/>
      <c r="LYB75" s="192"/>
      <c r="LYC75" s="192"/>
      <c r="LYD75" s="192"/>
      <c r="LYE75" s="192"/>
      <c r="LYF75" s="192"/>
      <c r="LYG75" s="192"/>
      <c r="LYH75" s="192"/>
      <c r="LYI75" s="192"/>
      <c r="LYJ75" s="192"/>
      <c r="LYK75" s="192"/>
      <c r="LYL75" s="192"/>
      <c r="LYM75" s="192"/>
      <c r="LYN75" s="192"/>
      <c r="LYO75" s="192"/>
      <c r="LYP75" s="192"/>
      <c r="LYQ75" s="192"/>
      <c r="LYR75" s="192"/>
      <c r="LYS75" s="192"/>
      <c r="LYT75" s="192"/>
      <c r="LYU75" s="192"/>
      <c r="LYV75" s="192"/>
      <c r="LYW75" s="192"/>
      <c r="LYX75" s="192"/>
      <c r="LYY75" s="192"/>
      <c r="LYZ75" s="192"/>
      <c r="LZA75" s="192"/>
      <c r="LZB75" s="192"/>
      <c r="LZC75" s="192"/>
      <c r="LZD75" s="192"/>
      <c r="LZE75" s="192"/>
      <c r="LZF75" s="192"/>
      <c r="LZG75" s="192"/>
      <c r="LZH75" s="192"/>
      <c r="LZI75" s="192"/>
      <c r="LZJ75" s="192"/>
      <c r="LZK75" s="192"/>
      <c r="LZL75" s="192"/>
      <c r="LZM75" s="192"/>
      <c r="LZN75" s="192"/>
      <c r="LZO75" s="192"/>
      <c r="LZP75" s="192"/>
      <c r="LZQ75" s="192"/>
      <c r="LZR75" s="192"/>
      <c r="LZS75" s="192"/>
      <c r="LZT75" s="192"/>
      <c r="LZU75" s="192"/>
      <c r="LZV75" s="192"/>
      <c r="LZW75" s="192"/>
      <c r="LZX75" s="192"/>
      <c r="LZY75" s="192"/>
      <c r="LZZ75" s="192"/>
      <c r="MAA75" s="192"/>
      <c r="MAB75" s="192"/>
      <c r="MAC75" s="192"/>
      <c r="MAD75" s="192"/>
      <c r="MAE75" s="192"/>
      <c r="MAF75" s="192"/>
      <c r="MAG75" s="192"/>
      <c r="MAH75" s="192"/>
      <c r="MAI75" s="192"/>
      <c r="MAJ75" s="192"/>
      <c r="MAK75" s="192"/>
      <c r="MAL75" s="192"/>
      <c r="MAM75" s="192"/>
      <c r="MAN75" s="192"/>
      <c r="MAO75" s="192"/>
      <c r="MAP75" s="192"/>
      <c r="MAQ75" s="192"/>
      <c r="MAR75" s="192"/>
      <c r="MAS75" s="192"/>
      <c r="MAT75" s="192"/>
      <c r="MAU75" s="192"/>
      <c r="MAV75" s="192"/>
      <c r="MAW75" s="192"/>
      <c r="MAX75" s="192"/>
      <c r="MAY75" s="192"/>
      <c r="MAZ75" s="192"/>
      <c r="MBA75" s="192"/>
      <c r="MBB75" s="192"/>
      <c r="MBC75" s="192"/>
      <c r="MBD75" s="192"/>
      <c r="MBE75" s="192"/>
      <c r="MBF75" s="192"/>
      <c r="MBG75" s="192"/>
      <c r="MBH75" s="192"/>
      <c r="MBI75" s="192"/>
      <c r="MBJ75" s="192"/>
      <c r="MBK75" s="192"/>
      <c r="MBL75" s="192"/>
      <c r="MBM75" s="192"/>
      <c r="MBN75" s="192"/>
      <c r="MBO75" s="192"/>
      <c r="MBP75" s="192"/>
      <c r="MBQ75" s="192"/>
      <c r="MBR75" s="192"/>
      <c r="MBS75" s="192"/>
      <c r="MBT75" s="192"/>
      <c r="MBU75" s="192"/>
      <c r="MBV75" s="192"/>
      <c r="MBW75" s="192"/>
      <c r="MBX75" s="192"/>
      <c r="MBY75" s="192"/>
      <c r="MBZ75" s="192"/>
      <c r="MCA75" s="192"/>
      <c r="MCB75" s="192"/>
      <c r="MCC75" s="192"/>
      <c r="MCD75" s="192"/>
      <c r="MCE75" s="192"/>
      <c r="MCF75" s="192"/>
      <c r="MCG75" s="192"/>
      <c r="MCH75" s="192"/>
      <c r="MCI75" s="192"/>
      <c r="MCJ75" s="192"/>
      <c r="MCK75" s="192"/>
      <c r="MCL75" s="192"/>
      <c r="MCM75" s="192"/>
      <c r="MCN75" s="192"/>
      <c r="MCO75" s="192"/>
      <c r="MCP75" s="192"/>
      <c r="MCQ75" s="192"/>
      <c r="MCR75" s="192"/>
      <c r="MCS75" s="192"/>
      <c r="MCT75" s="192"/>
      <c r="MCU75" s="192"/>
      <c r="MCV75" s="192"/>
      <c r="MCW75" s="192"/>
      <c r="MCX75" s="192"/>
      <c r="MCY75" s="192"/>
      <c r="MCZ75" s="192"/>
      <c r="MDA75" s="192"/>
      <c r="MDB75" s="192"/>
      <c r="MDC75" s="192"/>
      <c r="MDD75" s="192"/>
      <c r="MDE75" s="192"/>
      <c r="MDF75" s="192"/>
      <c r="MDG75" s="192"/>
      <c r="MDH75" s="192"/>
      <c r="MDI75" s="192"/>
      <c r="MDJ75" s="192"/>
      <c r="MDK75" s="192"/>
      <c r="MDL75" s="192"/>
      <c r="MDM75" s="192"/>
      <c r="MDN75" s="192"/>
      <c r="MDO75" s="192"/>
      <c r="MDP75" s="192"/>
      <c r="MDQ75" s="192"/>
      <c r="MDR75" s="192"/>
      <c r="MDS75" s="192"/>
      <c r="MDT75" s="192"/>
      <c r="MDU75" s="192"/>
      <c r="MDV75" s="192"/>
      <c r="MDW75" s="192"/>
      <c r="MDX75" s="192"/>
      <c r="MDY75" s="192"/>
      <c r="MDZ75" s="192"/>
      <c r="MEA75" s="192"/>
      <c r="MEB75" s="192"/>
      <c r="MEC75" s="192"/>
      <c r="MED75" s="192"/>
      <c r="MEE75" s="192"/>
      <c r="MEF75" s="192"/>
      <c r="MEG75" s="192"/>
      <c r="MEH75" s="192"/>
      <c r="MEI75" s="192"/>
      <c r="MEJ75" s="192"/>
      <c r="MEK75" s="192"/>
      <c r="MEL75" s="192"/>
      <c r="MEM75" s="192"/>
      <c r="MEN75" s="192"/>
      <c r="MEO75" s="192"/>
      <c r="MEP75" s="192"/>
      <c r="MEQ75" s="192"/>
      <c r="MER75" s="192"/>
      <c r="MES75" s="192"/>
      <c r="MET75" s="192"/>
      <c r="MEU75" s="192"/>
      <c r="MEV75" s="192"/>
      <c r="MEW75" s="192"/>
      <c r="MEX75" s="192"/>
      <c r="MEY75" s="192"/>
      <c r="MEZ75" s="192"/>
      <c r="MFA75" s="192"/>
      <c r="MFB75" s="192"/>
      <c r="MFC75" s="192"/>
      <c r="MFD75" s="192"/>
      <c r="MFE75" s="192"/>
      <c r="MFF75" s="192"/>
      <c r="MFG75" s="192"/>
      <c r="MFH75" s="192"/>
      <c r="MFI75" s="192"/>
      <c r="MFJ75" s="192"/>
      <c r="MFK75" s="192"/>
      <c r="MFL75" s="192"/>
      <c r="MFM75" s="192"/>
      <c r="MFN75" s="192"/>
      <c r="MFO75" s="192"/>
      <c r="MFP75" s="192"/>
      <c r="MFQ75" s="192"/>
      <c r="MFR75" s="192"/>
      <c r="MFS75" s="192"/>
      <c r="MFT75" s="192"/>
      <c r="MFU75" s="192"/>
      <c r="MFV75" s="192"/>
      <c r="MFW75" s="192"/>
      <c r="MFX75" s="192"/>
      <c r="MFY75" s="192"/>
      <c r="MFZ75" s="192"/>
      <c r="MGA75" s="192"/>
      <c r="MGB75" s="192"/>
      <c r="MGC75" s="192"/>
      <c r="MGD75" s="192"/>
      <c r="MGE75" s="192"/>
      <c r="MGF75" s="192"/>
      <c r="MGG75" s="192"/>
      <c r="MGH75" s="192"/>
      <c r="MGI75" s="192"/>
      <c r="MGJ75" s="192"/>
      <c r="MGK75" s="192"/>
      <c r="MGL75" s="192"/>
      <c r="MGM75" s="192"/>
      <c r="MGN75" s="192"/>
      <c r="MGO75" s="192"/>
      <c r="MGP75" s="192"/>
      <c r="MGQ75" s="192"/>
      <c r="MGR75" s="192"/>
      <c r="MGS75" s="192"/>
      <c r="MGT75" s="192"/>
      <c r="MGU75" s="192"/>
      <c r="MGV75" s="192"/>
      <c r="MGW75" s="192"/>
      <c r="MGX75" s="192"/>
      <c r="MGY75" s="192"/>
      <c r="MGZ75" s="192"/>
      <c r="MHA75" s="192"/>
      <c r="MHB75" s="192"/>
      <c r="MHC75" s="192"/>
      <c r="MHD75" s="192"/>
      <c r="MHE75" s="192"/>
      <c r="MHF75" s="192"/>
      <c r="MHG75" s="192"/>
      <c r="MHH75" s="192"/>
      <c r="MHI75" s="192"/>
      <c r="MHJ75" s="192"/>
      <c r="MHK75" s="192"/>
      <c r="MHL75" s="192"/>
      <c r="MHM75" s="192"/>
      <c r="MHN75" s="192"/>
      <c r="MHO75" s="192"/>
      <c r="MHP75" s="192"/>
      <c r="MHQ75" s="192"/>
      <c r="MHR75" s="192"/>
      <c r="MHS75" s="192"/>
      <c r="MHT75" s="192"/>
      <c r="MHU75" s="192"/>
      <c r="MHV75" s="192"/>
      <c r="MHW75" s="192"/>
      <c r="MHX75" s="192"/>
      <c r="MHY75" s="192"/>
      <c r="MHZ75" s="192"/>
      <c r="MIA75" s="192"/>
      <c r="MIB75" s="192"/>
      <c r="MIC75" s="192"/>
      <c r="MID75" s="192"/>
      <c r="MIE75" s="192"/>
      <c r="MIF75" s="192"/>
      <c r="MIG75" s="192"/>
      <c r="MIH75" s="192"/>
      <c r="MII75" s="192"/>
      <c r="MIJ75" s="192"/>
      <c r="MIK75" s="192"/>
      <c r="MIL75" s="192"/>
      <c r="MIM75" s="192"/>
      <c r="MIN75" s="192"/>
      <c r="MIO75" s="192"/>
      <c r="MIP75" s="192"/>
      <c r="MIQ75" s="192"/>
      <c r="MIR75" s="192"/>
      <c r="MIS75" s="192"/>
      <c r="MIT75" s="192"/>
      <c r="MIU75" s="192"/>
      <c r="MIV75" s="192"/>
      <c r="MIW75" s="192"/>
      <c r="MIX75" s="192"/>
      <c r="MIY75" s="192"/>
      <c r="MIZ75" s="192"/>
      <c r="MJA75" s="192"/>
      <c r="MJB75" s="192"/>
      <c r="MJC75" s="192"/>
      <c r="MJD75" s="192"/>
      <c r="MJE75" s="192"/>
      <c r="MJF75" s="192"/>
      <c r="MJG75" s="192"/>
      <c r="MJH75" s="192"/>
      <c r="MJI75" s="192"/>
      <c r="MJJ75" s="192"/>
      <c r="MJK75" s="192"/>
      <c r="MJL75" s="192"/>
      <c r="MJM75" s="192"/>
      <c r="MJN75" s="192"/>
      <c r="MJO75" s="192"/>
      <c r="MJP75" s="192"/>
      <c r="MJQ75" s="192"/>
      <c r="MJR75" s="192"/>
      <c r="MJS75" s="192"/>
      <c r="MJT75" s="192"/>
      <c r="MJU75" s="192"/>
      <c r="MJV75" s="192"/>
      <c r="MJW75" s="192"/>
      <c r="MJX75" s="192"/>
      <c r="MJY75" s="192"/>
      <c r="MJZ75" s="192"/>
      <c r="MKA75" s="192"/>
      <c r="MKB75" s="192"/>
      <c r="MKC75" s="192"/>
      <c r="MKD75" s="192"/>
      <c r="MKE75" s="192"/>
      <c r="MKF75" s="192"/>
      <c r="MKG75" s="192"/>
      <c r="MKH75" s="192"/>
      <c r="MKI75" s="192"/>
      <c r="MKJ75" s="192"/>
      <c r="MKK75" s="192"/>
      <c r="MKL75" s="192"/>
      <c r="MKM75" s="192"/>
      <c r="MKN75" s="192"/>
      <c r="MKO75" s="192"/>
      <c r="MKP75" s="192"/>
      <c r="MKQ75" s="192"/>
      <c r="MKR75" s="192"/>
      <c r="MKS75" s="192"/>
      <c r="MKT75" s="192"/>
      <c r="MKU75" s="192"/>
      <c r="MKV75" s="192"/>
      <c r="MKW75" s="192"/>
      <c r="MKX75" s="192"/>
      <c r="MKY75" s="192"/>
      <c r="MKZ75" s="192"/>
      <c r="MLA75" s="192"/>
      <c r="MLB75" s="192"/>
      <c r="MLC75" s="192"/>
      <c r="MLD75" s="192"/>
      <c r="MLE75" s="192"/>
      <c r="MLF75" s="192"/>
      <c r="MLG75" s="192"/>
      <c r="MLH75" s="192"/>
      <c r="MLI75" s="192"/>
      <c r="MLJ75" s="192"/>
      <c r="MLK75" s="192"/>
      <c r="MLL75" s="192"/>
      <c r="MLM75" s="192"/>
      <c r="MLN75" s="192"/>
      <c r="MLO75" s="192"/>
      <c r="MLP75" s="192"/>
      <c r="MLQ75" s="192"/>
      <c r="MLR75" s="192"/>
      <c r="MLS75" s="192"/>
      <c r="MLT75" s="192"/>
      <c r="MLU75" s="192"/>
      <c r="MLV75" s="192"/>
      <c r="MLW75" s="192"/>
      <c r="MLX75" s="192"/>
      <c r="MLY75" s="192"/>
      <c r="MLZ75" s="192"/>
      <c r="MMA75" s="192"/>
      <c r="MMB75" s="192"/>
      <c r="MMC75" s="192"/>
      <c r="MMD75" s="192"/>
      <c r="MME75" s="192"/>
      <c r="MMF75" s="192"/>
      <c r="MMG75" s="192"/>
      <c r="MMH75" s="192"/>
      <c r="MMI75" s="192"/>
      <c r="MMJ75" s="192"/>
      <c r="MMK75" s="192"/>
      <c r="MML75" s="192"/>
      <c r="MMM75" s="192"/>
      <c r="MMN75" s="192"/>
      <c r="MMO75" s="192"/>
      <c r="MMP75" s="192"/>
      <c r="MMQ75" s="192"/>
      <c r="MMR75" s="192"/>
      <c r="MMS75" s="192"/>
      <c r="MMT75" s="192"/>
      <c r="MMU75" s="192"/>
      <c r="MMV75" s="192"/>
      <c r="MMW75" s="192"/>
      <c r="MMX75" s="192"/>
      <c r="MMY75" s="192"/>
      <c r="MMZ75" s="192"/>
      <c r="MNA75" s="192"/>
      <c r="MNB75" s="192"/>
      <c r="MNC75" s="192"/>
      <c r="MND75" s="192"/>
      <c r="MNE75" s="192"/>
      <c r="MNF75" s="192"/>
      <c r="MNG75" s="192"/>
      <c r="MNH75" s="192"/>
      <c r="MNI75" s="192"/>
      <c r="MNJ75" s="192"/>
      <c r="MNK75" s="192"/>
      <c r="MNL75" s="192"/>
      <c r="MNM75" s="192"/>
      <c r="MNN75" s="192"/>
      <c r="MNO75" s="192"/>
      <c r="MNP75" s="192"/>
      <c r="MNQ75" s="192"/>
      <c r="MNR75" s="192"/>
      <c r="MNS75" s="192"/>
      <c r="MNT75" s="192"/>
      <c r="MNU75" s="192"/>
      <c r="MNV75" s="192"/>
      <c r="MNW75" s="192"/>
      <c r="MNX75" s="192"/>
      <c r="MNY75" s="192"/>
      <c r="MNZ75" s="192"/>
      <c r="MOA75" s="192"/>
      <c r="MOB75" s="192"/>
      <c r="MOC75" s="192"/>
      <c r="MOD75" s="192"/>
      <c r="MOE75" s="192"/>
      <c r="MOF75" s="192"/>
      <c r="MOG75" s="192"/>
      <c r="MOH75" s="192"/>
      <c r="MOI75" s="192"/>
      <c r="MOJ75" s="192"/>
      <c r="MOK75" s="192"/>
      <c r="MOL75" s="192"/>
      <c r="MOM75" s="192"/>
      <c r="MON75" s="192"/>
      <c r="MOO75" s="192"/>
      <c r="MOP75" s="192"/>
      <c r="MOQ75" s="192"/>
      <c r="MOR75" s="192"/>
      <c r="MOS75" s="192"/>
      <c r="MOT75" s="192"/>
      <c r="MOU75" s="192"/>
      <c r="MOV75" s="192"/>
      <c r="MOW75" s="192"/>
      <c r="MOX75" s="192"/>
      <c r="MOY75" s="192"/>
      <c r="MOZ75" s="192"/>
      <c r="MPA75" s="192"/>
      <c r="MPB75" s="192"/>
      <c r="MPC75" s="192"/>
      <c r="MPD75" s="192"/>
      <c r="MPE75" s="192"/>
      <c r="MPF75" s="192"/>
      <c r="MPG75" s="192"/>
      <c r="MPH75" s="192"/>
      <c r="MPI75" s="192"/>
      <c r="MPJ75" s="192"/>
      <c r="MPK75" s="192"/>
      <c r="MPL75" s="192"/>
      <c r="MPM75" s="192"/>
      <c r="MPN75" s="192"/>
      <c r="MPO75" s="192"/>
      <c r="MPP75" s="192"/>
      <c r="MPQ75" s="192"/>
      <c r="MPR75" s="192"/>
      <c r="MPS75" s="192"/>
      <c r="MPT75" s="192"/>
      <c r="MPU75" s="192"/>
      <c r="MPV75" s="192"/>
      <c r="MPW75" s="192"/>
      <c r="MPX75" s="192"/>
      <c r="MPY75" s="192"/>
      <c r="MPZ75" s="192"/>
      <c r="MQA75" s="192"/>
      <c r="MQB75" s="192"/>
      <c r="MQC75" s="192"/>
      <c r="MQD75" s="192"/>
      <c r="MQE75" s="192"/>
      <c r="MQF75" s="192"/>
      <c r="MQG75" s="192"/>
      <c r="MQH75" s="192"/>
      <c r="MQI75" s="192"/>
      <c r="MQJ75" s="192"/>
      <c r="MQK75" s="192"/>
      <c r="MQL75" s="192"/>
      <c r="MQM75" s="192"/>
      <c r="MQN75" s="192"/>
      <c r="MQO75" s="192"/>
      <c r="MQP75" s="192"/>
      <c r="MQQ75" s="192"/>
      <c r="MQR75" s="192"/>
      <c r="MQS75" s="192"/>
      <c r="MQT75" s="192"/>
      <c r="MQU75" s="192"/>
      <c r="MQV75" s="192"/>
      <c r="MQW75" s="192"/>
      <c r="MQX75" s="192"/>
      <c r="MQY75" s="192"/>
      <c r="MQZ75" s="192"/>
      <c r="MRA75" s="192"/>
      <c r="MRB75" s="192"/>
      <c r="MRC75" s="192"/>
      <c r="MRD75" s="192"/>
      <c r="MRE75" s="192"/>
      <c r="MRF75" s="192"/>
      <c r="MRG75" s="192"/>
      <c r="MRH75" s="192"/>
      <c r="MRI75" s="192"/>
      <c r="MRJ75" s="192"/>
      <c r="MRK75" s="192"/>
      <c r="MRL75" s="192"/>
      <c r="MRM75" s="192"/>
      <c r="MRN75" s="192"/>
      <c r="MRO75" s="192"/>
      <c r="MRP75" s="192"/>
      <c r="MRQ75" s="192"/>
      <c r="MRR75" s="192"/>
      <c r="MRS75" s="192"/>
      <c r="MRT75" s="192"/>
      <c r="MRU75" s="192"/>
      <c r="MRV75" s="192"/>
      <c r="MRW75" s="192"/>
      <c r="MRX75" s="192"/>
      <c r="MRY75" s="192"/>
      <c r="MRZ75" s="192"/>
      <c r="MSA75" s="192"/>
      <c r="MSB75" s="192"/>
      <c r="MSC75" s="192"/>
      <c r="MSD75" s="192"/>
      <c r="MSE75" s="192"/>
      <c r="MSF75" s="192"/>
      <c r="MSG75" s="192"/>
      <c r="MSH75" s="192"/>
      <c r="MSI75" s="192"/>
      <c r="MSJ75" s="192"/>
      <c r="MSK75" s="192"/>
      <c r="MSL75" s="192"/>
      <c r="MSM75" s="192"/>
      <c r="MSN75" s="192"/>
      <c r="MSO75" s="192"/>
      <c r="MSP75" s="192"/>
      <c r="MSQ75" s="192"/>
      <c r="MSR75" s="192"/>
      <c r="MSS75" s="192"/>
      <c r="MST75" s="192"/>
      <c r="MSU75" s="192"/>
      <c r="MSV75" s="192"/>
      <c r="MSW75" s="192"/>
      <c r="MSX75" s="192"/>
      <c r="MSY75" s="192"/>
      <c r="MSZ75" s="192"/>
      <c r="MTA75" s="192"/>
      <c r="MTB75" s="192"/>
      <c r="MTC75" s="192"/>
      <c r="MTD75" s="192"/>
      <c r="MTE75" s="192"/>
      <c r="MTF75" s="192"/>
      <c r="MTG75" s="192"/>
      <c r="MTH75" s="192"/>
      <c r="MTI75" s="192"/>
      <c r="MTJ75" s="192"/>
      <c r="MTK75" s="192"/>
      <c r="MTL75" s="192"/>
      <c r="MTM75" s="192"/>
      <c r="MTN75" s="192"/>
      <c r="MTO75" s="192"/>
      <c r="MTP75" s="192"/>
      <c r="MTQ75" s="192"/>
      <c r="MTR75" s="192"/>
      <c r="MTS75" s="192"/>
      <c r="MTT75" s="192"/>
      <c r="MTU75" s="192"/>
      <c r="MTV75" s="192"/>
      <c r="MTW75" s="192"/>
      <c r="MTX75" s="192"/>
      <c r="MTY75" s="192"/>
      <c r="MTZ75" s="192"/>
      <c r="MUA75" s="192"/>
      <c r="MUB75" s="192"/>
      <c r="MUC75" s="192"/>
      <c r="MUD75" s="192"/>
      <c r="MUE75" s="192"/>
      <c r="MUF75" s="192"/>
      <c r="MUG75" s="192"/>
      <c r="MUH75" s="192"/>
      <c r="MUI75" s="192"/>
      <c r="MUJ75" s="192"/>
      <c r="MUK75" s="192"/>
      <c r="MUL75" s="192"/>
      <c r="MUM75" s="192"/>
      <c r="MUN75" s="192"/>
      <c r="MUO75" s="192"/>
      <c r="MUP75" s="192"/>
      <c r="MUQ75" s="192"/>
      <c r="MUR75" s="192"/>
      <c r="MUS75" s="192"/>
      <c r="MUT75" s="192"/>
      <c r="MUU75" s="192"/>
      <c r="MUV75" s="192"/>
      <c r="MUW75" s="192"/>
      <c r="MUX75" s="192"/>
      <c r="MUY75" s="192"/>
      <c r="MUZ75" s="192"/>
      <c r="MVA75" s="192"/>
      <c r="MVB75" s="192"/>
      <c r="MVC75" s="192"/>
      <c r="MVD75" s="192"/>
      <c r="MVE75" s="192"/>
      <c r="MVF75" s="192"/>
      <c r="MVG75" s="192"/>
      <c r="MVH75" s="192"/>
      <c r="MVI75" s="192"/>
      <c r="MVJ75" s="192"/>
      <c r="MVK75" s="192"/>
      <c r="MVL75" s="192"/>
      <c r="MVM75" s="192"/>
      <c r="MVN75" s="192"/>
      <c r="MVO75" s="192"/>
      <c r="MVP75" s="192"/>
      <c r="MVQ75" s="192"/>
      <c r="MVR75" s="192"/>
      <c r="MVS75" s="192"/>
      <c r="MVT75" s="192"/>
      <c r="MVU75" s="192"/>
      <c r="MVV75" s="192"/>
      <c r="MVW75" s="192"/>
      <c r="MVX75" s="192"/>
      <c r="MVY75" s="192"/>
      <c r="MVZ75" s="192"/>
      <c r="MWA75" s="192"/>
      <c r="MWB75" s="192"/>
      <c r="MWC75" s="192"/>
      <c r="MWD75" s="192"/>
      <c r="MWE75" s="192"/>
      <c r="MWF75" s="192"/>
      <c r="MWG75" s="192"/>
      <c r="MWH75" s="192"/>
      <c r="MWI75" s="192"/>
      <c r="MWJ75" s="192"/>
      <c r="MWK75" s="192"/>
      <c r="MWL75" s="192"/>
      <c r="MWM75" s="192"/>
      <c r="MWN75" s="192"/>
      <c r="MWO75" s="192"/>
      <c r="MWP75" s="192"/>
      <c r="MWQ75" s="192"/>
      <c r="MWR75" s="192"/>
      <c r="MWS75" s="192"/>
      <c r="MWT75" s="192"/>
      <c r="MWU75" s="192"/>
      <c r="MWV75" s="192"/>
      <c r="MWW75" s="192"/>
      <c r="MWX75" s="192"/>
      <c r="MWY75" s="192"/>
      <c r="MWZ75" s="192"/>
      <c r="MXA75" s="192"/>
      <c r="MXB75" s="192"/>
      <c r="MXC75" s="192"/>
      <c r="MXD75" s="192"/>
      <c r="MXE75" s="192"/>
      <c r="MXF75" s="192"/>
      <c r="MXG75" s="192"/>
      <c r="MXH75" s="192"/>
      <c r="MXI75" s="192"/>
      <c r="MXJ75" s="192"/>
      <c r="MXK75" s="192"/>
      <c r="MXL75" s="192"/>
      <c r="MXM75" s="192"/>
      <c r="MXN75" s="192"/>
      <c r="MXO75" s="192"/>
      <c r="MXP75" s="192"/>
      <c r="MXQ75" s="192"/>
      <c r="MXR75" s="192"/>
      <c r="MXS75" s="192"/>
      <c r="MXT75" s="192"/>
      <c r="MXU75" s="192"/>
      <c r="MXV75" s="192"/>
      <c r="MXW75" s="192"/>
      <c r="MXX75" s="192"/>
      <c r="MXY75" s="192"/>
      <c r="MXZ75" s="192"/>
      <c r="MYA75" s="192"/>
      <c r="MYB75" s="192"/>
      <c r="MYC75" s="192"/>
      <c r="MYD75" s="192"/>
      <c r="MYE75" s="192"/>
      <c r="MYF75" s="192"/>
      <c r="MYG75" s="192"/>
      <c r="MYH75" s="192"/>
      <c r="MYI75" s="192"/>
      <c r="MYJ75" s="192"/>
      <c r="MYK75" s="192"/>
      <c r="MYL75" s="192"/>
      <c r="MYM75" s="192"/>
      <c r="MYN75" s="192"/>
      <c r="MYO75" s="192"/>
      <c r="MYP75" s="192"/>
      <c r="MYQ75" s="192"/>
      <c r="MYR75" s="192"/>
      <c r="MYS75" s="192"/>
      <c r="MYT75" s="192"/>
      <c r="MYU75" s="192"/>
      <c r="MYV75" s="192"/>
      <c r="MYW75" s="192"/>
      <c r="MYX75" s="192"/>
      <c r="MYY75" s="192"/>
      <c r="MYZ75" s="192"/>
      <c r="MZA75" s="192"/>
      <c r="MZB75" s="192"/>
      <c r="MZC75" s="192"/>
      <c r="MZD75" s="192"/>
      <c r="MZE75" s="192"/>
      <c r="MZF75" s="192"/>
      <c r="MZG75" s="192"/>
      <c r="MZH75" s="192"/>
      <c r="MZI75" s="192"/>
      <c r="MZJ75" s="192"/>
      <c r="MZK75" s="192"/>
      <c r="MZL75" s="192"/>
      <c r="MZM75" s="192"/>
      <c r="MZN75" s="192"/>
      <c r="MZO75" s="192"/>
      <c r="MZP75" s="192"/>
      <c r="MZQ75" s="192"/>
      <c r="MZR75" s="192"/>
      <c r="MZS75" s="192"/>
      <c r="MZT75" s="192"/>
      <c r="MZU75" s="192"/>
      <c r="MZV75" s="192"/>
      <c r="MZW75" s="192"/>
      <c r="MZX75" s="192"/>
      <c r="MZY75" s="192"/>
      <c r="MZZ75" s="192"/>
      <c r="NAA75" s="192"/>
      <c r="NAB75" s="192"/>
      <c r="NAC75" s="192"/>
      <c r="NAD75" s="192"/>
      <c r="NAE75" s="192"/>
      <c r="NAF75" s="192"/>
      <c r="NAG75" s="192"/>
      <c r="NAH75" s="192"/>
      <c r="NAI75" s="192"/>
      <c r="NAJ75" s="192"/>
      <c r="NAK75" s="192"/>
      <c r="NAL75" s="192"/>
      <c r="NAM75" s="192"/>
      <c r="NAN75" s="192"/>
      <c r="NAO75" s="192"/>
      <c r="NAP75" s="192"/>
      <c r="NAQ75" s="192"/>
      <c r="NAR75" s="192"/>
      <c r="NAS75" s="192"/>
      <c r="NAT75" s="192"/>
      <c r="NAU75" s="192"/>
      <c r="NAV75" s="192"/>
      <c r="NAW75" s="192"/>
      <c r="NAX75" s="192"/>
      <c r="NAY75" s="192"/>
      <c r="NAZ75" s="192"/>
      <c r="NBA75" s="192"/>
      <c r="NBB75" s="192"/>
      <c r="NBC75" s="192"/>
      <c r="NBD75" s="192"/>
      <c r="NBE75" s="192"/>
      <c r="NBF75" s="192"/>
      <c r="NBG75" s="192"/>
      <c r="NBH75" s="192"/>
      <c r="NBI75" s="192"/>
      <c r="NBJ75" s="192"/>
      <c r="NBK75" s="192"/>
      <c r="NBL75" s="192"/>
      <c r="NBM75" s="192"/>
      <c r="NBN75" s="192"/>
      <c r="NBO75" s="192"/>
      <c r="NBP75" s="192"/>
      <c r="NBQ75" s="192"/>
      <c r="NBR75" s="192"/>
      <c r="NBS75" s="192"/>
      <c r="NBT75" s="192"/>
      <c r="NBU75" s="192"/>
      <c r="NBV75" s="192"/>
      <c r="NBW75" s="192"/>
      <c r="NBX75" s="192"/>
      <c r="NBY75" s="192"/>
      <c r="NBZ75" s="192"/>
      <c r="NCA75" s="192"/>
      <c r="NCB75" s="192"/>
      <c r="NCC75" s="192"/>
      <c r="NCD75" s="192"/>
      <c r="NCE75" s="192"/>
      <c r="NCF75" s="192"/>
      <c r="NCG75" s="192"/>
      <c r="NCH75" s="192"/>
      <c r="NCI75" s="192"/>
      <c r="NCJ75" s="192"/>
      <c r="NCK75" s="192"/>
      <c r="NCL75" s="192"/>
      <c r="NCM75" s="192"/>
      <c r="NCN75" s="192"/>
      <c r="NCO75" s="192"/>
      <c r="NCP75" s="192"/>
      <c r="NCQ75" s="192"/>
      <c r="NCR75" s="192"/>
      <c r="NCS75" s="192"/>
      <c r="NCT75" s="192"/>
      <c r="NCU75" s="192"/>
      <c r="NCV75" s="192"/>
      <c r="NCW75" s="192"/>
      <c r="NCX75" s="192"/>
      <c r="NCY75" s="192"/>
      <c r="NCZ75" s="192"/>
      <c r="NDA75" s="192"/>
      <c r="NDB75" s="192"/>
      <c r="NDC75" s="192"/>
      <c r="NDD75" s="192"/>
      <c r="NDE75" s="192"/>
      <c r="NDF75" s="192"/>
      <c r="NDG75" s="192"/>
      <c r="NDH75" s="192"/>
      <c r="NDI75" s="192"/>
      <c r="NDJ75" s="192"/>
      <c r="NDK75" s="192"/>
      <c r="NDL75" s="192"/>
      <c r="NDM75" s="192"/>
      <c r="NDN75" s="192"/>
      <c r="NDO75" s="192"/>
      <c r="NDP75" s="192"/>
      <c r="NDQ75" s="192"/>
      <c r="NDR75" s="192"/>
      <c r="NDS75" s="192"/>
      <c r="NDT75" s="192"/>
      <c r="NDU75" s="192"/>
      <c r="NDV75" s="192"/>
      <c r="NDW75" s="192"/>
      <c r="NDX75" s="192"/>
      <c r="NDY75" s="192"/>
      <c r="NDZ75" s="192"/>
      <c r="NEA75" s="192"/>
      <c r="NEB75" s="192"/>
      <c r="NEC75" s="192"/>
      <c r="NED75" s="192"/>
      <c r="NEE75" s="192"/>
      <c r="NEF75" s="192"/>
      <c r="NEG75" s="192"/>
      <c r="NEH75" s="192"/>
      <c r="NEI75" s="192"/>
      <c r="NEJ75" s="192"/>
      <c r="NEK75" s="192"/>
      <c r="NEL75" s="192"/>
      <c r="NEM75" s="192"/>
      <c r="NEN75" s="192"/>
      <c r="NEO75" s="192"/>
      <c r="NEP75" s="192"/>
      <c r="NEQ75" s="192"/>
      <c r="NER75" s="192"/>
      <c r="NES75" s="192"/>
      <c r="NET75" s="192"/>
      <c r="NEU75" s="192"/>
      <c r="NEV75" s="192"/>
      <c r="NEW75" s="192"/>
      <c r="NEX75" s="192"/>
      <c r="NEY75" s="192"/>
      <c r="NEZ75" s="192"/>
      <c r="NFA75" s="192"/>
      <c r="NFB75" s="192"/>
      <c r="NFC75" s="192"/>
      <c r="NFD75" s="192"/>
      <c r="NFE75" s="192"/>
      <c r="NFF75" s="192"/>
      <c r="NFG75" s="192"/>
      <c r="NFH75" s="192"/>
      <c r="NFI75" s="192"/>
      <c r="NFJ75" s="192"/>
      <c r="NFK75" s="192"/>
      <c r="NFL75" s="192"/>
      <c r="NFM75" s="192"/>
      <c r="NFN75" s="192"/>
      <c r="NFO75" s="192"/>
      <c r="NFP75" s="192"/>
      <c r="NFQ75" s="192"/>
      <c r="NFR75" s="192"/>
      <c r="NFS75" s="192"/>
      <c r="NFT75" s="192"/>
      <c r="NFU75" s="192"/>
      <c r="NFV75" s="192"/>
      <c r="NFW75" s="192"/>
      <c r="NFX75" s="192"/>
      <c r="NFY75" s="192"/>
      <c r="NFZ75" s="192"/>
      <c r="NGA75" s="192"/>
      <c r="NGB75" s="192"/>
      <c r="NGC75" s="192"/>
      <c r="NGD75" s="192"/>
      <c r="NGE75" s="192"/>
      <c r="NGF75" s="192"/>
      <c r="NGG75" s="192"/>
      <c r="NGH75" s="192"/>
      <c r="NGI75" s="192"/>
      <c r="NGJ75" s="192"/>
      <c r="NGK75" s="192"/>
      <c r="NGL75" s="192"/>
      <c r="NGM75" s="192"/>
      <c r="NGN75" s="192"/>
      <c r="NGO75" s="192"/>
      <c r="NGP75" s="192"/>
      <c r="NGQ75" s="192"/>
      <c r="NGR75" s="192"/>
      <c r="NGS75" s="192"/>
      <c r="NGT75" s="192"/>
      <c r="NGU75" s="192"/>
      <c r="NGV75" s="192"/>
      <c r="NGW75" s="192"/>
      <c r="NGX75" s="192"/>
      <c r="NGY75" s="192"/>
      <c r="NGZ75" s="192"/>
      <c r="NHA75" s="192"/>
      <c r="NHB75" s="192"/>
      <c r="NHC75" s="192"/>
      <c r="NHD75" s="192"/>
      <c r="NHE75" s="192"/>
      <c r="NHF75" s="192"/>
      <c r="NHG75" s="192"/>
      <c r="NHH75" s="192"/>
      <c r="NHI75" s="192"/>
      <c r="NHJ75" s="192"/>
      <c r="NHK75" s="192"/>
      <c r="NHL75" s="192"/>
      <c r="NHM75" s="192"/>
      <c r="NHN75" s="192"/>
      <c r="NHO75" s="192"/>
      <c r="NHP75" s="192"/>
      <c r="NHQ75" s="192"/>
      <c r="NHR75" s="192"/>
      <c r="NHS75" s="192"/>
      <c r="NHT75" s="192"/>
      <c r="NHU75" s="192"/>
      <c r="NHV75" s="192"/>
      <c r="NHW75" s="192"/>
      <c r="NHX75" s="192"/>
      <c r="NHY75" s="192"/>
      <c r="NHZ75" s="192"/>
      <c r="NIA75" s="192"/>
      <c r="NIB75" s="192"/>
      <c r="NIC75" s="192"/>
      <c r="NID75" s="192"/>
      <c r="NIE75" s="192"/>
      <c r="NIF75" s="192"/>
      <c r="NIG75" s="192"/>
      <c r="NIH75" s="192"/>
      <c r="NII75" s="192"/>
      <c r="NIJ75" s="192"/>
      <c r="NIK75" s="192"/>
      <c r="NIL75" s="192"/>
      <c r="NIM75" s="192"/>
      <c r="NIN75" s="192"/>
      <c r="NIO75" s="192"/>
      <c r="NIP75" s="192"/>
      <c r="NIQ75" s="192"/>
      <c r="NIR75" s="192"/>
      <c r="NIS75" s="192"/>
      <c r="NIT75" s="192"/>
      <c r="NIU75" s="192"/>
      <c r="NIV75" s="192"/>
      <c r="NIW75" s="192"/>
      <c r="NIX75" s="192"/>
      <c r="NIY75" s="192"/>
      <c r="NIZ75" s="192"/>
      <c r="NJA75" s="192"/>
      <c r="NJB75" s="192"/>
      <c r="NJC75" s="192"/>
      <c r="NJD75" s="192"/>
      <c r="NJE75" s="192"/>
      <c r="NJF75" s="192"/>
      <c r="NJG75" s="192"/>
      <c r="NJH75" s="192"/>
      <c r="NJI75" s="192"/>
      <c r="NJJ75" s="192"/>
      <c r="NJK75" s="192"/>
      <c r="NJL75" s="192"/>
      <c r="NJM75" s="192"/>
      <c r="NJN75" s="192"/>
      <c r="NJO75" s="192"/>
      <c r="NJP75" s="192"/>
      <c r="NJQ75" s="192"/>
      <c r="NJR75" s="192"/>
      <c r="NJS75" s="192"/>
      <c r="NJT75" s="192"/>
      <c r="NJU75" s="192"/>
      <c r="NJV75" s="192"/>
      <c r="NJW75" s="192"/>
      <c r="NJX75" s="192"/>
      <c r="NJY75" s="192"/>
      <c r="NJZ75" s="192"/>
      <c r="NKA75" s="192"/>
      <c r="NKB75" s="192"/>
      <c r="NKC75" s="192"/>
      <c r="NKD75" s="192"/>
      <c r="NKE75" s="192"/>
      <c r="NKF75" s="192"/>
      <c r="NKG75" s="192"/>
      <c r="NKH75" s="192"/>
      <c r="NKI75" s="192"/>
      <c r="NKJ75" s="192"/>
      <c r="NKK75" s="192"/>
      <c r="NKL75" s="192"/>
      <c r="NKM75" s="192"/>
      <c r="NKN75" s="192"/>
      <c r="NKO75" s="192"/>
      <c r="NKP75" s="192"/>
      <c r="NKQ75" s="192"/>
      <c r="NKR75" s="192"/>
      <c r="NKS75" s="192"/>
      <c r="NKT75" s="192"/>
      <c r="NKU75" s="192"/>
      <c r="NKV75" s="192"/>
      <c r="NKW75" s="192"/>
      <c r="NKX75" s="192"/>
      <c r="NKY75" s="192"/>
      <c r="NKZ75" s="192"/>
      <c r="NLA75" s="192"/>
      <c r="NLB75" s="192"/>
      <c r="NLC75" s="192"/>
      <c r="NLD75" s="192"/>
      <c r="NLE75" s="192"/>
      <c r="NLF75" s="192"/>
      <c r="NLG75" s="192"/>
      <c r="NLH75" s="192"/>
      <c r="NLI75" s="192"/>
      <c r="NLJ75" s="192"/>
      <c r="NLK75" s="192"/>
      <c r="NLL75" s="192"/>
      <c r="NLM75" s="192"/>
      <c r="NLN75" s="192"/>
      <c r="NLO75" s="192"/>
      <c r="NLP75" s="192"/>
      <c r="NLQ75" s="192"/>
      <c r="NLR75" s="192"/>
      <c r="NLS75" s="192"/>
      <c r="NLT75" s="192"/>
      <c r="NLU75" s="192"/>
      <c r="NLV75" s="192"/>
      <c r="NLW75" s="192"/>
      <c r="NLX75" s="192"/>
      <c r="NLY75" s="192"/>
      <c r="NLZ75" s="192"/>
      <c r="NMA75" s="192"/>
      <c r="NMB75" s="192"/>
      <c r="NMC75" s="192"/>
      <c r="NMD75" s="192"/>
      <c r="NME75" s="192"/>
      <c r="NMF75" s="192"/>
      <c r="NMG75" s="192"/>
      <c r="NMH75" s="192"/>
      <c r="NMI75" s="192"/>
      <c r="NMJ75" s="192"/>
      <c r="NMK75" s="192"/>
      <c r="NML75" s="192"/>
      <c r="NMM75" s="192"/>
      <c r="NMN75" s="192"/>
      <c r="NMO75" s="192"/>
      <c r="NMP75" s="192"/>
      <c r="NMQ75" s="192"/>
      <c r="NMR75" s="192"/>
      <c r="NMS75" s="192"/>
      <c r="NMT75" s="192"/>
      <c r="NMU75" s="192"/>
      <c r="NMV75" s="192"/>
      <c r="NMW75" s="192"/>
      <c r="NMX75" s="192"/>
      <c r="NMY75" s="192"/>
      <c r="NMZ75" s="192"/>
      <c r="NNA75" s="192"/>
      <c r="NNB75" s="192"/>
      <c r="NNC75" s="192"/>
      <c r="NND75" s="192"/>
      <c r="NNE75" s="192"/>
      <c r="NNF75" s="192"/>
      <c r="NNG75" s="192"/>
      <c r="NNH75" s="192"/>
      <c r="NNI75" s="192"/>
      <c r="NNJ75" s="192"/>
      <c r="NNK75" s="192"/>
      <c r="NNL75" s="192"/>
      <c r="NNM75" s="192"/>
      <c r="NNN75" s="192"/>
      <c r="NNO75" s="192"/>
      <c r="NNP75" s="192"/>
      <c r="NNQ75" s="192"/>
      <c r="NNR75" s="192"/>
      <c r="NNS75" s="192"/>
      <c r="NNT75" s="192"/>
      <c r="NNU75" s="192"/>
      <c r="NNV75" s="192"/>
      <c r="NNW75" s="192"/>
      <c r="NNX75" s="192"/>
      <c r="NNY75" s="192"/>
      <c r="NNZ75" s="192"/>
      <c r="NOA75" s="192"/>
      <c r="NOB75" s="192"/>
      <c r="NOC75" s="192"/>
      <c r="NOD75" s="192"/>
      <c r="NOE75" s="192"/>
      <c r="NOF75" s="192"/>
      <c r="NOG75" s="192"/>
      <c r="NOH75" s="192"/>
      <c r="NOI75" s="192"/>
      <c r="NOJ75" s="192"/>
      <c r="NOK75" s="192"/>
      <c r="NOL75" s="192"/>
      <c r="NOM75" s="192"/>
      <c r="NON75" s="192"/>
      <c r="NOO75" s="192"/>
      <c r="NOP75" s="192"/>
      <c r="NOQ75" s="192"/>
      <c r="NOR75" s="192"/>
      <c r="NOS75" s="192"/>
      <c r="NOT75" s="192"/>
      <c r="NOU75" s="192"/>
      <c r="NOV75" s="192"/>
      <c r="NOW75" s="192"/>
      <c r="NOX75" s="192"/>
      <c r="NOY75" s="192"/>
      <c r="NOZ75" s="192"/>
      <c r="NPA75" s="192"/>
      <c r="NPB75" s="192"/>
      <c r="NPC75" s="192"/>
      <c r="NPD75" s="192"/>
      <c r="NPE75" s="192"/>
      <c r="NPF75" s="192"/>
      <c r="NPG75" s="192"/>
      <c r="NPH75" s="192"/>
      <c r="NPI75" s="192"/>
      <c r="NPJ75" s="192"/>
      <c r="NPK75" s="192"/>
      <c r="NPL75" s="192"/>
      <c r="NPM75" s="192"/>
      <c r="NPN75" s="192"/>
      <c r="NPO75" s="192"/>
      <c r="NPP75" s="192"/>
      <c r="NPQ75" s="192"/>
      <c r="NPR75" s="192"/>
      <c r="NPS75" s="192"/>
      <c r="NPT75" s="192"/>
      <c r="NPU75" s="192"/>
      <c r="NPV75" s="192"/>
      <c r="NPW75" s="192"/>
      <c r="NPX75" s="192"/>
      <c r="NPY75" s="192"/>
      <c r="NPZ75" s="192"/>
      <c r="NQA75" s="192"/>
      <c r="NQB75" s="192"/>
      <c r="NQC75" s="192"/>
      <c r="NQD75" s="192"/>
      <c r="NQE75" s="192"/>
      <c r="NQF75" s="192"/>
      <c r="NQG75" s="192"/>
      <c r="NQH75" s="192"/>
      <c r="NQI75" s="192"/>
      <c r="NQJ75" s="192"/>
      <c r="NQK75" s="192"/>
      <c r="NQL75" s="192"/>
      <c r="NQM75" s="192"/>
      <c r="NQN75" s="192"/>
      <c r="NQO75" s="192"/>
      <c r="NQP75" s="192"/>
      <c r="NQQ75" s="192"/>
      <c r="NQR75" s="192"/>
      <c r="NQS75" s="192"/>
      <c r="NQT75" s="192"/>
      <c r="NQU75" s="192"/>
      <c r="NQV75" s="192"/>
      <c r="NQW75" s="192"/>
      <c r="NQX75" s="192"/>
      <c r="NQY75" s="192"/>
      <c r="NQZ75" s="192"/>
      <c r="NRA75" s="192"/>
      <c r="NRB75" s="192"/>
      <c r="NRC75" s="192"/>
      <c r="NRD75" s="192"/>
      <c r="NRE75" s="192"/>
      <c r="NRF75" s="192"/>
      <c r="NRG75" s="192"/>
      <c r="NRH75" s="192"/>
      <c r="NRI75" s="192"/>
      <c r="NRJ75" s="192"/>
      <c r="NRK75" s="192"/>
      <c r="NRL75" s="192"/>
      <c r="NRM75" s="192"/>
      <c r="NRN75" s="192"/>
      <c r="NRO75" s="192"/>
      <c r="NRP75" s="192"/>
      <c r="NRQ75" s="192"/>
      <c r="NRR75" s="192"/>
      <c r="NRS75" s="192"/>
      <c r="NRT75" s="192"/>
      <c r="NRU75" s="192"/>
      <c r="NRV75" s="192"/>
      <c r="NRW75" s="192"/>
      <c r="NRX75" s="192"/>
      <c r="NRY75" s="192"/>
      <c r="NRZ75" s="192"/>
      <c r="NSA75" s="192"/>
      <c r="NSB75" s="192"/>
      <c r="NSC75" s="192"/>
      <c r="NSD75" s="192"/>
      <c r="NSE75" s="192"/>
      <c r="NSF75" s="192"/>
      <c r="NSG75" s="192"/>
      <c r="NSH75" s="192"/>
      <c r="NSI75" s="192"/>
      <c r="NSJ75" s="192"/>
      <c r="NSK75" s="192"/>
      <c r="NSL75" s="192"/>
      <c r="NSM75" s="192"/>
      <c r="NSN75" s="192"/>
      <c r="NSO75" s="192"/>
      <c r="NSP75" s="192"/>
      <c r="NSQ75" s="192"/>
      <c r="NSR75" s="192"/>
      <c r="NSS75" s="192"/>
      <c r="NST75" s="192"/>
      <c r="NSU75" s="192"/>
      <c r="NSV75" s="192"/>
      <c r="NSW75" s="192"/>
      <c r="NSX75" s="192"/>
      <c r="NSY75" s="192"/>
      <c r="NSZ75" s="192"/>
      <c r="NTA75" s="192"/>
      <c r="NTB75" s="192"/>
      <c r="NTC75" s="192"/>
      <c r="NTD75" s="192"/>
      <c r="NTE75" s="192"/>
      <c r="NTF75" s="192"/>
      <c r="NTG75" s="192"/>
      <c r="NTH75" s="192"/>
      <c r="NTI75" s="192"/>
      <c r="NTJ75" s="192"/>
      <c r="NTK75" s="192"/>
      <c r="NTL75" s="192"/>
      <c r="NTM75" s="192"/>
      <c r="NTN75" s="192"/>
      <c r="NTO75" s="192"/>
      <c r="NTP75" s="192"/>
      <c r="NTQ75" s="192"/>
      <c r="NTR75" s="192"/>
      <c r="NTS75" s="192"/>
      <c r="NTT75" s="192"/>
      <c r="NTU75" s="192"/>
      <c r="NTV75" s="192"/>
      <c r="NTW75" s="192"/>
      <c r="NTX75" s="192"/>
      <c r="NTY75" s="192"/>
      <c r="NTZ75" s="192"/>
      <c r="NUA75" s="192"/>
      <c r="NUB75" s="192"/>
      <c r="NUC75" s="192"/>
      <c r="NUD75" s="192"/>
      <c r="NUE75" s="192"/>
      <c r="NUF75" s="192"/>
      <c r="NUG75" s="192"/>
      <c r="NUH75" s="192"/>
      <c r="NUI75" s="192"/>
      <c r="NUJ75" s="192"/>
      <c r="NUK75" s="192"/>
      <c r="NUL75" s="192"/>
      <c r="NUM75" s="192"/>
      <c r="NUN75" s="192"/>
      <c r="NUO75" s="192"/>
      <c r="NUP75" s="192"/>
      <c r="NUQ75" s="192"/>
      <c r="NUR75" s="192"/>
      <c r="NUS75" s="192"/>
      <c r="NUT75" s="192"/>
      <c r="NUU75" s="192"/>
      <c r="NUV75" s="192"/>
      <c r="NUW75" s="192"/>
      <c r="NUX75" s="192"/>
      <c r="NUY75" s="192"/>
      <c r="NUZ75" s="192"/>
      <c r="NVA75" s="192"/>
      <c r="NVB75" s="192"/>
      <c r="NVC75" s="192"/>
      <c r="NVD75" s="192"/>
      <c r="NVE75" s="192"/>
      <c r="NVF75" s="192"/>
      <c r="NVG75" s="192"/>
      <c r="NVH75" s="192"/>
      <c r="NVI75" s="192"/>
      <c r="NVJ75" s="192"/>
      <c r="NVK75" s="192"/>
      <c r="NVL75" s="192"/>
      <c r="NVM75" s="192"/>
      <c r="NVN75" s="192"/>
      <c r="NVO75" s="192"/>
      <c r="NVP75" s="192"/>
      <c r="NVQ75" s="192"/>
      <c r="NVR75" s="192"/>
      <c r="NVS75" s="192"/>
      <c r="NVT75" s="192"/>
      <c r="NVU75" s="192"/>
      <c r="NVV75" s="192"/>
      <c r="NVW75" s="192"/>
      <c r="NVX75" s="192"/>
      <c r="NVY75" s="192"/>
      <c r="NVZ75" s="192"/>
      <c r="NWA75" s="192"/>
      <c r="NWB75" s="192"/>
      <c r="NWC75" s="192"/>
      <c r="NWD75" s="192"/>
      <c r="NWE75" s="192"/>
      <c r="NWF75" s="192"/>
      <c r="NWG75" s="192"/>
      <c r="NWH75" s="192"/>
      <c r="NWI75" s="192"/>
      <c r="NWJ75" s="192"/>
      <c r="NWK75" s="192"/>
      <c r="NWL75" s="192"/>
      <c r="NWM75" s="192"/>
      <c r="NWN75" s="192"/>
      <c r="NWO75" s="192"/>
      <c r="NWP75" s="192"/>
      <c r="NWQ75" s="192"/>
      <c r="NWR75" s="192"/>
      <c r="NWS75" s="192"/>
      <c r="NWT75" s="192"/>
      <c r="NWU75" s="192"/>
      <c r="NWV75" s="192"/>
      <c r="NWW75" s="192"/>
      <c r="NWX75" s="192"/>
      <c r="NWY75" s="192"/>
      <c r="NWZ75" s="192"/>
      <c r="NXA75" s="192"/>
      <c r="NXB75" s="192"/>
      <c r="NXC75" s="192"/>
      <c r="NXD75" s="192"/>
      <c r="NXE75" s="192"/>
      <c r="NXF75" s="192"/>
      <c r="NXG75" s="192"/>
      <c r="NXH75" s="192"/>
      <c r="NXI75" s="192"/>
      <c r="NXJ75" s="192"/>
      <c r="NXK75" s="192"/>
      <c r="NXL75" s="192"/>
      <c r="NXM75" s="192"/>
      <c r="NXN75" s="192"/>
      <c r="NXO75" s="192"/>
      <c r="NXP75" s="192"/>
      <c r="NXQ75" s="192"/>
      <c r="NXR75" s="192"/>
      <c r="NXS75" s="192"/>
      <c r="NXT75" s="192"/>
      <c r="NXU75" s="192"/>
      <c r="NXV75" s="192"/>
      <c r="NXW75" s="192"/>
      <c r="NXX75" s="192"/>
      <c r="NXY75" s="192"/>
      <c r="NXZ75" s="192"/>
      <c r="NYA75" s="192"/>
      <c r="NYB75" s="192"/>
      <c r="NYC75" s="192"/>
      <c r="NYD75" s="192"/>
      <c r="NYE75" s="192"/>
      <c r="NYF75" s="192"/>
      <c r="NYG75" s="192"/>
      <c r="NYH75" s="192"/>
      <c r="NYI75" s="192"/>
      <c r="NYJ75" s="192"/>
      <c r="NYK75" s="192"/>
      <c r="NYL75" s="192"/>
      <c r="NYM75" s="192"/>
      <c r="NYN75" s="192"/>
      <c r="NYO75" s="192"/>
      <c r="NYP75" s="192"/>
      <c r="NYQ75" s="192"/>
      <c r="NYR75" s="192"/>
      <c r="NYS75" s="192"/>
      <c r="NYT75" s="192"/>
      <c r="NYU75" s="192"/>
      <c r="NYV75" s="192"/>
      <c r="NYW75" s="192"/>
      <c r="NYX75" s="192"/>
      <c r="NYY75" s="192"/>
      <c r="NYZ75" s="192"/>
      <c r="NZA75" s="192"/>
      <c r="NZB75" s="192"/>
      <c r="NZC75" s="192"/>
      <c r="NZD75" s="192"/>
      <c r="NZE75" s="192"/>
      <c r="NZF75" s="192"/>
      <c r="NZG75" s="192"/>
      <c r="NZH75" s="192"/>
      <c r="NZI75" s="192"/>
      <c r="NZJ75" s="192"/>
      <c r="NZK75" s="192"/>
      <c r="NZL75" s="192"/>
      <c r="NZM75" s="192"/>
      <c r="NZN75" s="192"/>
      <c r="NZO75" s="192"/>
      <c r="NZP75" s="192"/>
      <c r="NZQ75" s="192"/>
      <c r="NZR75" s="192"/>
      <c r="NZS75" s="192"/>
      <c r="NZT75" s="192"/>
      <c r="NZU75" s="192"/>
      <c r="NZV75" s="192"/>
      <c r="NZW75" s="192"/>
      <c r="NZX75" s="192"/>
      <c r="NZY75" s="192"/>
      <c r="NZZ75" s="192"/>
      <c r="OAA75" s="192"/>
      <c r="OAB75" s="192"/>
      <c r="OAC75" s="192"/>
      <c r="OAD75" s="192"/>
      <c r="OAE75" s="192"/>
      <c r="OAF75" s="192"/>
      <c r="OAG75" s="192"/>
      <c r="OAH75" s="192"/>
      <c r="OAI75" s="192"/>
      <c r="OAJ75" s="192"/>
      <c r="OAK75" s="192"/>
      <c r="OAL75" s="192"/>
      <c r="OAM75" s="192"/>
      <c r="OAN75" s="192"/>
      <c r="OAO75" s="192"/>
      <c r="OAP75" s="192"/>
      <c r="OAQ75" s="192"/>
      <c r="OAR75" s="192"/>
      <c r="OAS75" s="192"/>
      <c r="OAT75" s="192"/>
      <c r="OAU75" s="192"/>
      <c r="OAV75" s="192"/>
      <c r="OAW75" s="192"/>
      <c r="OAX75" s="192"/>
      <c r="OAY75" s="192"/>
      <c r="OAZ75" s="192"/>
      <c r="OBA75" s="192"/>
      <c r="OBB75" s="192"/>
      <c r="OBC75" s="192"/>
      <c r="OBD75" s="192"/>
      <c r="OBE75" s="192"/>
      <c r="OBF75" s="192"/>
      <c r="OBG75" s="192"/>
      <c r="OBH75" s="192"/>
      <c r="OBI75" s="192"/>
      <c r="OBJ75" s="192"/>
      <c r="OBK75" s="192"/>
      <c r="OBL75" s="192"/>
      <c r="OBM75" s="192"/>
      <c r="OBN75" s="192"/>
      <c r="OBO75" s="192"/>
      <c r="OBP75" s="192"/>
      <c r="OBQ75" s="192"/>
      <c r="OBR75" s="192"/>
      <c r="OBS75" s="192"/>
      <c r="OBT75" s="192"/>
      <c r="OBU75" s="192"/>
      <c r="OBV75" s="192"/>
      <c r="OBW75" s="192"/>
      <c r="OBX75" s="192"/>
      <c r="OBY75" s="192"/>
      <c r="OBZ75" s="192"/>
      <c r="OCA75" s="192"/>
      <c r="OCB75" s="192"/>
      <c r="OCC75" s="192"/>
      <c r="OCD75" s="192"/>
      <c r="OCE75" s="192"/>
      <c r="OCF75" s="192"/>
      <c r="OCG75" s="192"/>
      <c r="OCH75" s="192"/>
      <c r="OCI75" s="192"/>
      <c r="OCJ75" s="192"/>
      <c r="OCK75" s="192"/>
      <c r="OCL75" s="192"/>
      <c r="OCM75" s="192"/>
      <c r="OCN75" s="192"/>
      <c r="OCO75" s="192"/>
      <c r="OCP75" s="192"/>
      <c r="OCQ75" s="192"/>
      <c r="OCR75" s="192"/>
      <c r="OCS75" s="192"/>
      <c r="OCT75" s="192"/>
      <c r="OCU75" s="192"/>
      <c r="OCV75" s="192"/>
      <c r="OCW75" s="192"/>
      <c r="OCX75" s="192"/>
      <c r="OCY75" s="192"/>
      <c r="OCZ75" s="192"/>
      <c r="ODA75" s="192"/>
      <c r="ODB75" s="192"/>
      <c r="ODC75" s="192"/>
      <c r="ODD75" s="192"/>
      <c r="ODE75" s="192"/>
      <c r="ODF75" s="192"/>
      <c r="ODG75" s="192"/>
      <c r="ODH75" s="192"/>
      <c r="ODI75" s="192"/>
      <c r="ODJ75" s="192"/>
      <c r="ODK75" s="192"/>
      <c r="ODL75" s="192"/>
      <c r="ODM75" s="192"/>
      <c r="ODN75" s="192"/>
      <c r="ODO75" s="192"/>
      <c r="ODP75" s="192"/>
      <c r="ODQ75" s="192"/>
      <c r="ODR75" s="192"/>
      <c r="ODS75" s="192"/>
      <c r="ODT75" s="192"/>
      <c r="ODU75" s="192"/>
      <c r="ODV75" s="192"/>
      <c r="ODW75" s="192"/>
      <c r="ODX75" s="192"/>
      <c r="ODY75" s="192"/>
      <c r="ODZ75" s="192"/>
      <c r="OEA75" s="192"/>
      <c r="OEB75" s="192"/>
      <c r="OEC75" s="192"/>
      <c r="OED75" s="192"/>
      <c r="OEE75" s="192"/>
      <c r="OEF75" s="192"/>
      <c r="OEG75" s="192"/>
      <c r="OEH75" s="192"/>
      <c r="OEI75" s="192"/>
      <c r="OEJ75" s="192"/>
      <c r="OEK75" s="192"/>
      <c r="OEL75" s="192"/>
      <c r="OEM75" s="192"/>
      <c r="OEN75" s="192"/>
      <c r="OEO75" s="192"/>
      <c r="OEP75" s="192"/>
      <c r="OEQ75" s="192"/>
      <c r="OER75" s="192"/>
      <c r="OES75" s="192"/>
      <c r="OET75" s="192"/>
      <c r="OEU75" s="192"/>
      <c r="OEV75" s="192"/>
      <c r="OEW75" s="192"/>
      <c r="OEX75" s="192"/>
      <c r="OEY75" s="192"/>
      <c r="OEZ75" s="192"/>
      <c r="OFA75" s="192"/>
      <c r="OFB75" s="192"/>
      <c r="OFC75" s="192"/>
      <c r="OFD75" s="192"/>
      <c r="OFE75" s="192"/>
      <c r="OFF75" s="192"/>
      <c r="OFG75" s="192"/>
      <c r="OFH75" s="192"/>
      <c r="OFI75" s="192"/>
      <c r="OFJ75" s="192"/>
      <c r="OFK75" s="192"/>
      <c r="OFL75" s="192"/>
      <c r="OFM75" s="192"/>
      <c r="OFN75" s="192"/>
      <c r="OFO75" s="192"/>
      <c r="OFP75" s="192"/>
      <c r="OFQ75" s="192"/>
      <c r="OFR75" s="192"/>
      <c r="OFS75" s="192"/>
      <c r="OFT75" s="192"/>
      <c r="OFU75" s="192"/>
      <c r="OFV75" s="192"/>
      <c r="OFW75" s="192"/>
      <c r="OFX75" s="192"/>
      <c r="OFY75" s="192"/>
      <c r="OFZ75" s="192"/>
      <c r="OGA75" s="192"/>
      <c r="OGB75" s="192"/>
      <c r="OGC75" s="192"/>
      <c r="OGD75" s="192"/>
      <c r="OGE75" s="192"/>
      <c r="OGF75" s="192"/>
      <c r="OGG75" s="192"/>
      <c r="OGH75" s="192"/>
      <c r="OGI75" s="192"/>
      <c r="OGJ75" s="192"/>
      <c r="OGK75" s="192"/>
      <c r="OGL75" s="192"/>
      <c r="OGM75" s="192"/>
      <c r="OGN75" s="192"/>
      <c r="OGO75" s="192"/>
      <c r="OGP75" s="192"/>
      <c r="OGQ75" s="192"/>
      <c r="OGR75" s="192"/>
      <c r="OGS75" s="192"/>
      <c r="OGT75" s="192"/>
      <c r="OGU75" s="192"/>
      <c r="OGV75" s="192"/>
      <c r="OGW75" s="192"/>
      <c r="OGX75" s="192"/>
      <c r="OGY75" s="192"/>
      <c r="OGZ75" s="192"/>
      <c r="OHA75" s="192"/>
      <c r="OHB75" s="192"/>
      <c r="OHC75" s="192"/>
      <c r="OHD75" s="192"/>
      <c r="OHE75" s="192"/>
      <c r="OHF75" s="192"/>
      <c r="OHG75" s="192"/>
      <c r="OHH75" s="192"/>
      <c r="OHI75" s="192"/>
      <c r="OHJ75" s="192"/>
      <c r="OHK75" s="192"/>
      <c r="OHL75" s="192"/>
      <c r="OHM75" s="192"/>
      <c r="OHN75" s="192"/>
      <c r="OHO75" s="192"/>
      <c r="OHP75" s="192"/>
      <c r="OHQ75" s="192"/>
      <c r="OHR75" s="192"/>
      <c r="OHS75" s="192"/>
      <c r="OHT75" s="192"/>
      <c r="OHU75" s="192"/>
      <c r="OHV75" s="192"/>
      <c r="OHW75" s="192"/>
      <c r="OHX75" s="192"/>
      <c r="OHY75" s="192"/>
      <c r="OHZ75" s="192"/>
      <c r="OIA75" s="192"/>
      <c r="OIB75" s="192"/>
      <c r="OIC75" s="192"/>
      <c r="OID75" s="192"/>
      <c r="OIE75" s="192"/>
      <c r="OIF75" s="192"/>
      <c r="OIG75" s="192"/>
      <c r="OIH75" s="192"/>
      <c r="OII75" s="192"/>
      <c r="OIJ75" s="192"/>
      <c r="OIK75" s="192"/>
      <c r="OIL75" s="192"/>
      <c r="OIM75" s="192"/>
      <c r="OIN75" s="192"/>
      <c r="OIO75" s="192"/>
      <c r="OIP75" s="192"/>
      <c r="OIQ75" s="192"/>
      <c r="OIR75" s="192"/>
      <c r="OIS75" s="192"/>
      <c r="OIT75" s="192"/>
      <c r="OIU75" s="192"/>
      <c r="OIV75" s="192"/>
      <c r="OIW75" s="192"/>
      <c r="OIX75" s="192"/>
      <c r="OIY75" s="192"/>
      <c r="OIZ75" s="192"/>
      <c r="OJA75" s="192"/>
      <c r="OJB75" s="192"/>
      <c r="OJC75" s="192"/>
      <c r="OJD75" s="192"/>
      <c r="OJE75" s="192"/>
      <c r="OJF75" s="192"/>
      <c r="OJG75" s="192"/>
      <c r="OJH75" s="192"/>
      <c r="OJI75" s="192"/>
      <c r="OJJ75" s="192"/>
      <c r="OJK75" s="192"/>
      <c r="OJL75" s="192"/>
      <c r="OJM75" s="192"/>
      <c r="OJN75" s="192"/>
      <c r="OJO75" s="192"/>
      <c r="OJP75" s="192"/>
      <c r="OJQ75" s="192"/>
      <c r="OJR75" s="192"/>
      <c r="OJS75" s="192"/>
      <c r="OJT75" s="192"/>
      <c r="OJU75" s="192"/>
      <c r="OJV75" s="192"/>
      <c r="OJW75" s="192"/>
      <c r="OJX75" s="192"/>
      <c r="OJY75" s="192"/>
      <c r="OJZ75" s="192"/>
      <c r="OKA75" s="192"/>
      <c r="OKB75" s="192"/>
      <c r="OKC75" s="192"/>
      <c r="OKD75" s="192"/>
      <c r="OKE75" s="192"/>
      <c r="OKF75" s="192"/>
      <c r="OKG75" s="192"/>
      <c r="OKH75" s="192"/>
      <c r="OKI75" s="192"/>
      <c r="OKJ75" s="192"/>
      <c r="OKK75" s="192"/>
      <c r="OKL75" s="192"/>
      <c r="OKM75" s="192"/>
      <c r="OKN75" s="192"/>
      <c r="OKO75" s="192"/>
      <c r="OKP75" s="192"/>
      <c r="OKQ75" s="192"/>
      <c r="OKR75" s="192"/>
      <c r="OKS75" s="192"/>
      <c r="OKT75" s="192"/>
      <c r="OKU75" s="192"/>
      <c r="OKV75" s="192"/>
      <c r="OKW75" s="192"/>
      <c r="OKX75" s="192"/>
      <c r="OKY75" s="192"/>
      <c r="OKZ75" s="192"/>
      <c r="OLA75" s="192"/>
      <c r="OLB75" s="192"/>
      <c r="OLC75" s="192"/>
      <c r="OLD75" s="192"/>
      <c r="OLE75" s="192"/>
      <c r="OLF75" s="192"/>
      <c r="OLG75" s="192"/>
      <c r="OLH75" s="192"/>
      <c r="OLI75" s="192"/>
      <c r="OLJ75" s="192"/>
      <c r="OLK75" s="192"/>
      <c r="OLL75" s="192"/>
      <c r="OLM75" s="192"/>
      <c r="OLN75" s="192"/>
      <c r="OLO75" s="192"/>
      <c r="OLP75" s="192"/>
      <c r="OLQ75" s="192"/>
      <c r="OLR75" s="192"/>
      <c r="OLS75" s="192"/>
      <c r="OLT75" s="192"/>
      <c r="OLU75" s="192"/>
      <c r="OLV75" s="192"/>
      <c r="OLW75" s="192"/>
      <c r="OLX75" s="192"/>
      <c r="OLY75" s="192"/>
      <c r="OLZ75" s="192"/>
      <c r="OMA75" s="192"/>
      <c r="OMB75" s="192"/>
      <c r="OMC75" s="192"/>
      <c r="OMD75" s="192"/>
      <c r="OME75" s="192"/>
      <c r="OMF75" s="192"/>
      <c r="OMG75" s="192"/>
      <c r="OMH75" s="192"/>
      <c r="OMI75" s="192"/>
      <c r="OMJ75" s="192"/>
      <c r="OMK75" s="192"/>
      <c r="OML75" s="192"/>
      <c r="OMM75" s="192"/>
      <c r="OMN75" s="192"/>
      <c r="OMO75" s="192"/>
      <c r="OMP75" s="192"/>
      <c r="OMQ75" s="192"/>
      <c r="OMR75" s="192"/>
      <c r="OMS75" s="192"/>
      <c r="OMT75" s="192"/>
      <c r="OMU75" s="192"/>
      <c r="OMV75" s="192"/>
      <c r="OMW75" s="192"/>
      <c r="OMX75" s="192"/>
      <c r="OMY75" s="192"/>
      <c r="OMZ75" s="192"/>
      <c r="ONA75" s="192"/>
      <c r="ONB75" s="192"/>
      <c r="ONC75" s="192"/>
      <c r="OND75" s="192"/>
      <c r="ONE75" s="192"/>
      <c r="ONF75" s="192"/>
      <c r="ONG75" s="192"/>
      <c r="ONH75" s="192"/>
      <c r="ONI75" s="192"/>
      <c r="ONJ75" s="192"/>
      <c r="ONK75" s="192"/>
      <c r="ONL75" s="192"/>
      <c r="ONM75" s="192"/>
      <c r="ONN75" s="192"/>
      <c r="ONO75" s="192"/>
      <c r="ONP75" s="192"/>
      <c r="ONQ75" s="192"/>
      <c r="ONR75" s="192"/>
      <c r="ONS75" s="192"/>
      <c r="ONT75" s="192"/>
      <c r="ONU75" s="192"/>
      <c r="ONV75" s="192"/>
      <c r="ONW75" s="192"/>
      <c r="ONX75" s="192"/>
      <c r="ONY75" s="192"/>
      <c r="ONZ75" s="192"/>
      <c r="OOA75" s="192"/>
      <c r="OOB75" s="192"/>
      <c r="OOC75" s="192"/>
      <c r="OOD75" s="192"/>
      <c r="OOE75" s="192"/>
      <c r="OOF75" s="192"/>
      <c r="OOG75" s="192"/>
      <c r="OOH75" s="192"/>
      <c r="OOI75" s="192"/>
      <c r="OOJ75" s="192"/>
      <c r="OOK75" s="192"/>
      <c r="OOL75" s="192"/>
      <c r="OOM75" s="192"/>
      <c r="OON75" s="192"/>
      <c r="OOO75" s="192"/>
      <c r="OOP75" s="192"/>
      <c r="OOQ75" s="192"/>
      <c r="OOR75" s="192"/>
      <c r="OOS75" s="192"/>
      <c r="OOT75" s="192"/>
      <c r="OOU75" s="192"/>
      <c r="OOV75" s="192"/>
      <c r="OOW75" s="192"/>
      <c r="OOX75" s="192"/>
      <c r="OOY75" s="192"/>
      <c r="OOZ75" s="192"/>
      <c r="OPA75" s="192"/>
      <c r="OPB75" s="192"/>
      <c r="OPC75" s="192"/>
      <c r="OPD75" s="192"/>
      <c r="OPE75" s="192"/>
      <c r="OPF75" s="192"/>
      <c r="OPG75" s="192"/>
      <c r="OPH75" s="192"/>
      <c r="OPI75" s="192"/>
      <c r="OPJ75" s="192"/>
      <c r="OPK75" s="192"/>
      <c r="OPL75" s="192"/>
      <c r="OPM75" s="192"/>
      <c r="OPN75" s="192"/>
      <c r="OPO75" s="192"/>
      <c r="OPP75" s="192"/>
      <c r="OPQ75" s="192"/>
      <c r="OPR75" s="192"/>
      <c r="OPS75" s="192"/>
      <c r="OPT75" s="192"/>
      <c r="OPU75" s="192"/>
      <c r="OPV75" s="192"/>
      <c r="OPW75" s="192"/>
      <c r="OPX75" s="192"/>
      <c r="OPY75" s="192"/>
      <c r="OPZ75" s="192"/>
      <c r="OQA75" s="192"/>
      <c r="OQB75" s="192"/>
      <c r="OQC75" s="192"/>
      <c r="OQD75" s="192"/>
      <c r="OQE75" s="192"/>
      <c r="OQF75" s="192"/>
      <c r="OQG75" s="192"/>
      <c r="OQH75" s="192"/>
      <c r="OQI75" s="192"/>
      <c r="OQJ75" s="192"/>
      <c r="OQK75" s="192"/>
      <c r="OQL75" s="192"/>
      <c r="OQM75" s="192"/>
      <c r="OQN75" s="192"/>
      <c r="OQO75" s="192"/>
      <c r="OQP75" s="192"/>
      <c r="OQQ75" s="192"/>
      <c r="OQR75" s="192"/>
      <c r="OQS75" s="192"/>
      <c r="OQT75" s="192"/>
      <c r="OQU75" s="192"/>
      <c r="OQV75" s="192"/>
      <c r="OQW75" s="192"/>
      <c r="OQX75" s="192"/>
      <c r="OQY75" s="192"/>
      <c r="OQZ75" s="192"/>
      <c r="ORA75" s="192"/>
      <c r="ORB75" s="192"/>
      <c r="ORC75" s="192"/>
      <c r="ORD75" s="192"/>
      <c r="ORE75" s="192"/>
      <c r="ORF75" s="192"/>
      <c r="ORG75" s="192"/>
      <c r="ORH75" s="192"/>
      <c r="ORI75" s="192"/>
      <c r="ORJ75" s="192"/>
      <c r="ORK75" s="192"/>
      <c r="ORL75" s="192"/>
      <c r="ORM75" s="192"/>
      <c r="ORN75" s="192"/>
      <c r="ORO75" s="192"/>
      <c r="ORP75" s="192"/>
      <c r="ORQ75" s="192"/>
      <c r="ORR75" s="192"/>
      <c r="ORS75" s="192"/>
      <c r="ORT75" s="192"/>
      <c r="ORU75" s="192"/>
      <c r="ORV75" s="192"/>
      <c r="ORW75" s="192"/>
      <c r="ORX75" s="192"/>
      <c r="ORY75" s="192"/>
      <c r="ORZ75" s="192"/>
      <c r="OSA75" s="192"/>
      <c r="OSB75" s="192"/>
      <c r="OSC75" s="192"/>
      <c r="OSD75" s="192"/>
      <c r="OSE75" s="192"/>
      <c r="OSF75" s="192"/>
      <c r="OSG75" s="192"/>
      <c r="OSH75" s="192"/>
      <c r="OSI75" s="192"/>
      <c r="OSJ75" s="192"/>
      <c r="OSK75" s="192"/>
      <c r="OSL75" s="192"/>
      <c r="OSM75" s="192"/>
      <c r="OSN75" s="192"/>
      <c r="OSO75" s="192"/>
      <c r="OSP75" s="192"/>
      <c r="OSQ75" s="192"/>
      <c r="OSR75" s="192"/>
      <c r="OSS75" s="192"/>
      <c r="OST75" s="192"/>
      <c r="OSU75" s="192"/>
      <c r="OSV75" s="192"/>
      <c r="OSW75" s="192"/>
      <c r="OSX75" s="192"/>
      <c r="OSY75" s="192"/>
      <c r="OSZ75" s="192"/>
      <c r="OTA75" s="192"/>
      <c r="OTB75" s="192"/>
      <c r="OTC75" s="192"/>
      <c r="OTD75" s="192"/>
      <c r="OTE75" s="192"/>
      <c r="OTF75" s="192"/>
      <c r="OTG75" s="192"/>
      <c r="OTH75" s="192"/>
      <c r="OTI75" s="192"/>
      <c r="OTJ75" s="192"/>
      <c r="OTK75" s="192"/>
      <c r="OTL75" s="192"/>
      <c r="OTM75" s="192"/>
      <c r="OTN75" s="192"/>
      <c r="OTO75" s="192"/>
      <c r="OTP75" s="192"/>
      <c r="OTQ75" s="192"/>
      <c r="OTR75" s="192"/>
      <c r="OTS75" s="192"/>
      <c r="OTT75" s="192"/>
      <c r="OTU75" s="192"/>
      <c r="OTV75" s="192"/>
      <c r="OTW75" s="192"/>
      <c r="OTX75" s="192"/>
      <c r="OTY75" s="192"/>
      <c r="OTZ75" s="192"/>
      <c r="OUA75" s="192"/>
      <c r="OUB75" s="192"/>
      <c r="OUC75" s="192"/>
      <c r="OUD75" s="192"/>
      <c r="OUE75" s="192"/>
      <c r="OUF75" s="192"/>
      <c r="OUG75" s="192"/>
      <c r="OUH75" s="192"/>
      <c r="OUI75" s="192"/>
      <c r="OUJ75" s="192"/>
      <c r="OUK75" s="192"/>
      <c r="OUL75" s="192"/>
      <c r="OUM75" s="192"/>
      <c r="OUN75" s="192"/>
      <c r="OUO75" s="192"/>
      <c r="OUP75" s="192"/>
      <c r="OUQ75" s="192"/>
      <c r="OUR75" s="192"/>
      <c r="OUS75" s="192"/>
      <c r="OUT75" s="192"/>
      <c r="OUU75" s="192"/>
      <c r="OUV75" s="192"/>
      <c r="OUW75" s="192"/>
      <c r="OUX75" s="192"/>
      <c r="OUY75" s="192"/>
      <c r="OUZ75" s="192"/>
      <c r="OVA75" s="192"/>
      <c r="OVB75" s="192"/>
      <c r="OVC75" s="192"/>
      <c r="OVD75" s="192"/>
      <c r="OVE75" s="192"/>
      <c r="OVF75" s="192"/>
      <c r="OVG75" s="192"/>
      <c r="OVH75" s="192"/>
      <c r="OVI75" s="192"/>
      <c r="OVJ75" s="192"/>
      <c r="OVK75" s="192"/>
      <c r="OVL75" s="192"/>
      <c r="OVM75" s="192"/>
      <c r="OVN75" s="192"/>
      <c r="OVO75" s="192"/>
      <c r="OVP75" s="192"/>
      <c r="OVQ75" s="192"/>
      <c r="OVR75" s="192"/>
      <c r="OVS75" s="192"/>
      <c r="OVT75" s="192"/>
      <c r="OVU75" s="192"/>
      <c r="OVV75" s="192"/>
      <c r="OVW75" s="192"/>
      <c r="OVX75" s="192"/>
      <c r="OVY75" s="192"/>
      <c r="OVZ75" s="192"/>
      <c r="OWA75" s="192"/>
      <c r="OWB75" s="192"/>
      <c r="OWC75" s="192"/>
      <c r="OWD75" s="192"/>
      <c r="OWE75" s="192"/>
      <c r="OWF75" s="192"/>
      <c r="OWG75" s="192"/>
      <c r="OWH75" s="192"/>
      <c r="OWI75" s="192"/>
      <c r="OWJ75" s="192"/>
      <c r="OWK75" s="192"/>
      <c r="OWL75" s="192"/>
      <c r="OWM75" s="192"/>
      <c r="OWN75" s="192"/>
      <c r="OWO75" s="192"/>
      <c r="OWP75" s="192"/>
      <c r="OWQ75" s="192"/>
      <c r="OWR75" s="192"/>
      <c r="OWS75" s="192"/>
      <c r="OWT75" s="192"/>
      <c r="OWU75" s="192"/>
      <c r="OWV75" s="192"/>
      <c r="OWW75" s="192"/>
      <c r="OWX75" s="192"/>
      <c r="OWY75" s="192"/>
      <c r="OWZ75" s="192"/>
      <c r="OXA75" s="192"/>
      <c r="OXB75" s="192"/>
      <c r="OXC75" s="192"/>
      <c r="OXD75" s="192"/>
      <c r="OXE75" s="192"/>
      <c r="OXF75" s="192"/>
      <c r="OXG75" s="192"/>
      <c r="OXH75" s="192"/>
      <c r="OXI75" s="192"/>
      <c r="OXJ75" s="192"/>
      <c r="OXK75" s="192"/>
      <c r="OXL75" s="192"/>
      <c r="OXM75" s="192"/>
      <c r="OXN75" s="192"/>
      <c r="OXO75" s="192"/>
      <c r="OXP75" s="192"/>
      <c r="OXQ75" s="192"/>
      <c r="OXR75" s="192"/>
      <c r="OXS75" s="192"/>
      <c r="OXT75" s="192"/>
      <c r="OXU75" s="192"/>
      <c r="OXV75" s="192"/>
      <c r="OXW75" s="192"/>
      <c r="OXX75" s="192"/>
      <c r="OXY75" s="192"/>
      <c r="OXZ75" s="192"/>
      <c r="OYA75" s="192"/>
      <c r="OYB75" s="192"/>
      <c r="OYC75" s="192"/>
      <c r="OYD75" s="192"/>
      <c r="OYE75" s="192"/>
      <c r="OYF75" s="192"/>
      <c r="OYG75" s="192"/>
      <c r="OYH75" s="192"/>
      <c r="OYI75" s="192"/>
      <c r="OYJ75" s="192"/>
      <c r="OYK75" s="192"/>
      <c r="OYL75" s="192"/>
      <c r="OYM75" s="192"/>
      <c r="OYN75" s="192"/>
      <c r="OYO75" s="192"/>
      <c r="OYP75" s="192"/>
      <c r="OYQ75" s="192"/>
      <c r="OYR75" s="192"/>
      <c r="OYS75" s="192"/>
      <c r="OYT75" s="192"/>
      <c r="OYU75" s="192"/>
      <c r="OYV75" s="192"/>
      <c r="OYW75" s="192"/>
      <c r="OYX75" s="192"/>
      <c r="OYY75" s="192"/>
      <c r="OYZ75" s="192"/>
      <c r="OZA75" s="192"/>
      <c r="OZB75" s="192"/>
      <c r="OZC75" s="192"/>
      <c r="OZD75" s="192"/>
      <c r="OZE75" s="192"/>
      <c r="OZF75" s="192"/>
      <c r="OZG75" s="192"/>
      <c r="OZH75" s="192"/>
      <c r="OZI75" s="192"/>
      <c r="OZJ75" s="192"/>
      <c r="OZK75" s="192"/>
      <c r="OZL75" s="192"/>
      <c r="OZM75" s="192"/>
      <c r="OZN75" s="192"/>
      <c r="OZO75" s="192"/>
      <c r="OZP75" s="192"/>
      <c r="OZQ75" s="192"/>
      <c r="OZR75" s="192"/>
      <c r="OZS75" s="192"/>
      <c r="OZT75" s="192"/>
      <c r="OZU75" s="192"/>
      <c r="OZV75" s="192"/>
      <c r="OZW75" s="192"/>
      <c r="OZX75" s="192"/>
      <c r="OZY75" s="192"/>
      <c r="OZZ75" s="192"/>
      <c r="PAA75" s="192"/>
      <c r="PAB75" s="192"/>
      <c r="PAC75" s="192"/>
      <c r="PAD75" s="192"/>
      <c r="PAE75" s="192"/>
      <c r="PAF75" s="192"/>
      <c r="PAG75" s="192"/>
      <c r="PAH75" s="192"/>
      <c r="PAI75" s="192"/>
      <c r="PAJ75" s="192"/>
      <c r="PAK75" s="192"/>
      <c r="PAL75" s="192"/>
      <c r="PAM75" s="192"/>
      <c r="PAN75" s="192"/>
      <c r="PAO75" s="192"/>
      <c r="PAP75" s="192"/>
      <c r="PAQ75" s="192"/>
      <c r="PAR75" s="192"/>
      <c r="PAS75" s="192"/>
      <c r="PAT75" s="192"/>
      <c r="PAU75" s="192"/>
      <c r="PAV75" s="192"/>
      <c r="PAW75" s="192"/>
      <c r="PAX75" s="192"/>
      <c r="PAY75" s="192"/>
      <c r="PAZ75" s="192"/>
      <c r="PBA75" s="192"/>
      <c r="PBB75" s="192"/>
      <c r="PBC75" s="192"/>
      <c r="PBD75" s="192"/>
      <c r="PBE75" s="192"/>
      <c r="PBF75" s="192"/>
      <c r="PBG75" s="192"/>
      <c r="PBH75" s="192"/>
      <c r="PBI75" s="192"/>
      <c r="PBJ75" s="192"/>
      <c r="PBK75" s="192"/>
      <c r="PBL75" s="192"/>
      <c r="PBM75" s="192"/>
      <c r="PBN75" s="192"/>
      <c r="PBO75" s="192"/>
      <c r="PBP75" s="192"/>
      <c r="PBQ75" s="192"/>
      <c r="PBR75" s="192"/>
      <c r="PBS75" s="192"/>
      <c r="PBT75" s="192"/>
      <c r="PBU75" s="192"/>
      <c r="PBV75" s="192"/>
      <c r="PBW75" s="192"/>
      <c r="PBX75" s="192"/>
      <c r="PBY75" s="192"/>
      <c r="PBZ75" s="192"/>
      <c r="PCA75" s="192"/>
      <c r="PCB75" s="192"/>
      <c r="PCC75" s="192"/>
      <c r="PCD75" s="192"/>
      <c r="PCE75" s="192"/>
      <c r="PCF75" s="192"/>
      <c r="PCG75" s="192"/>
      <c r="PCH75" s="192"/>
      <c r="PCI75" s="192"/>
      <c r="PCJ75" s="192"/>
      <c r="PCK75" s="192"/>
      <c r="PCL75" s="192"/>
      <c r="PCM75" s="192"/>
      <c r="PCN75" s="192"/>
      <c r="PCO75" s="192"/>
      <c r="PCP75" s="192"/>
      <c r="PCQ75" s="192"/>
      <c r="PCR75" s="192"/>
      <c r="PCS75" s="192"/>
      <c r="PCT75" s="192"/>
      <c r="PCU75" s="192"/>
      <c r="PCV75" s="192"/>
      <c r="PCW75" s="192"/>
      <c r="PCX75" s="192"/>
      <c r="PCY75" s="192"/>
      <c r="PCZ75" s="192"/>
      <c r="PDA75" s="192"/>
      <c r="PDB75" s="192"/>
      <c r="PDC75" s="192"/>
      <c r="PDD75" s="192"/>
      <c r="PDE75" s="192"/>
      <c r="PDF75" s="192"/>
      <c r="PDG75" s="192"/>
      <c r="PDH75" s="192"/>
      <c r="PDI75" s="192"/>
      <c r="PDJ75" s="192"/>
      <c r="PDK75" s="192"/>
      <c r="PDL75" s="192"/>
      <c r="PDM75" s="192"/>
      <c r="PDN75" s="192"/>
      <c r="PDO75" s="192"/>
      <c r="PDP75" s="192"/>
      <c r="PDQ75" s="192"/>
      <c r="PDR75" s="192"/>
      <c r="PDS75" s="192"/>
      <c r="PDT75" s="192"/>
      <c r="PDU75" s="192"/>
      <c r="PDV75" s="192"/>
      <c r="PDW75" s="192"/>
      <c r="PDX75" s="192"/>
      <c r="PDY75" s="192"/>
      <c r="PDZ75" s="192"/>
      <c r="PEA75" s="192"/>
      <c r="PEB75" s="192"/>
      <c r="PEC75" s="192"/>
      <c r="PED75" s="192"/>
      <c r="PEE75" s="192"/>
      <c r="PEF75" s="192"/>
      <c r="PEG75" s="192"/>
      <c r="PEH75" s="192"/>
      <c r="PEI75" s="192"/>
      <c r="PEJ75" s="192"/>
      <c r="PEK75" s="192"/>
      <c r="PEL75" s="192"/>
      <c r="PEM75" s="192"/>
      <c r="PEN75" s="192"/>
      <c r="PEO75" s="192"/>
      <c r="PEP75" s="192"/>
      <c r="PEQ75" s="192"/>
      <c r="PER75" s="192"/>
      <c r="PES75" s="192"/>
      <c r="PET75" s="192"/>
      <c r="PEU75" s="192"/>
      <c r="PEV75" s="192"/>
      <c r="PEW75" s="192"/>
      <c r="PEX75" s="192"/>
      <c r="PEY75" s="192"/>
      <c r="PEZ75" s="192"/>
      <c r="PFA75" s="192"/>
      <c r="PFB75" s="192"/>
      <c r="PFC75" s="192"/>
      <c r="PFD75" s="192"/>
      <c r="PFE75" s="192"/>
      <c r="PFF75" s="192"/>
      <c r="PFG75" s="192"/>
      <c r="PFH75" s="192"/>
      <c r="PFI75" s="192"/>
      <c r="PFJ75" s="192"/>
      <c r="PFK75" s="192"/>
      <c r="PFL75" s="192"/>
      <c r="PFM75" s="192"/>
      <c r="PFN75" s="192"/>
      <c r="PFO75" s="192"/>
      <c r="PFP75" s="192"/>
      <c r="PFQ75" s="192"/>
      <c r="PFR75" s="192"/>
      <c r="PFS75" s="192"/>
      <c r="PFT75" s="192"/>
      <c r="PFU75" s="192"/>
      <c r="PFV75" s="192"/>
      <c r="PFW75" s="192"/>
      <c r="PFX75" s="192"/>
      <c r="PFY75" s="192"/>
      <c r="PFZ75" s="192"/>
      <c r="PGA75" s="192"/>
      <c r="PGB75" s="192"/>
      <c r="PGC75" s="192"/>
      <c r="PGD75" s="192"/>
      <c r="PGE75" s="192"/>
      <c r="PGF75" s="192"/>
      <c r="PGG75" s="192"/>
      <c r="PGH75" s="192"/>
      <c r="PGI75" s="192"/>
      <c r="PGJ75" s="192"/>
      <c r="PGK75" s="192"/>
      <c r="PGL75" s="192"/>
      <c r="PGM75" s="192"/>
      <c r="PGN75" s="192"/>
      <c r="PGO75" s="192"/>
      <c r="PGP75" s="192"/>
      <c r="PGQ75" s="192"/>
      <c r="PGR75" s="192"/>
      <c r="PGS75" s="192"/>
      <c r="PGT75" s="192"/>
      <c r="PGU75" s="192"/>
      <c r="PGV75" s="192"/>
      <c r="PGW75" s="192"/>
      <c r="PGX75" s="192"/>
      <c r="PGY75" s="192"/>
      <c r="PGZ75" s="192"/>
      <c r="PHA75" s="192"/>
      <c r="PHB75" s="192"/>
      <c r="PHC75" s="192"/>
      <c r="PHD75" s="192"/>
      <c r="PHE75" s="192"/>
      <c r="PHF75" s="192"/>
      <c r="PHG75" s="192"/>
      <c r="PHH75" s="192"/>
      <c r="PHI75" s="192"/>
      <c r="PHJ75" s="192"/>
      <c r="PHK75" s="192"/>
      <c r="PHL75" s="192"/>
      <c r="PHM75" s="192"/>
      <c r="PHN75" s="192"/>
      <c r="PHO75" s="192"/>
      <c r="PHP75" s="192"/>
      <c r="PHQ75" s="192"/>
      <c r="PHR75" s="192"/>
      <c r="PHS75" s="192"/>
      <c r="PHT75" s="192"/>
      <c r="PHU75" s="192"/>
      <c r="PHV75" s="192"/>
      <c r="PHW75" s="192"/>
      <c r="PHX75" s="192"/>
      <c r="PHY75" s="192"/>
      <c r="PHZ75" s="192"/>
      <c r="PIA75" s="192"/>
      <c r="PIB75" s="192"/>
      <c r="PIC75" s="192"/>
      <c r="PID75" s="192"/>
      <c r="PIE75" s="192"/>
      <c r="PIF75" s="192"/>
      <c r="PIG75" s="192"/>
      <c r="PIH75" s="192"/>
      <c r="PII75" s="192"/>
      <c r="PIJ75" s="192"/>
      <c r="PIK75" s="192"/>
      <c r="PIL75" s="192"/>
      <c r="PIM75" s="192"/>
      <c r="PIN75" s="192"/>
      <c r="PIO75" s="192"/>
      <c r="PIP75" s="192"/>
      <c r="PIQ75" s="192"/>
      <c r="PIR75" s="192"/>
      <c r="PIS75" s="192"/>
      <c r="PIT75" s="192"/>
      <c r="PIU75" s="192"/>
      <c r="PIV75" s="192"/>
      <c r="PIW75" s="192"/>
      <c r="PIX75" s="192"/>
      <c r="PIY75" s="192"/>
      <c r="PIZ75" s="192"/>
      <c r="PJA75" s="192"/>
      <c r="PJB75" s="192"/>
      <c r="PJC75" s="192"/>
      <c r="PJD75" s="192"/>
      <c r="PJE75" s="192"/>
      <c r="PJF75" s="192"/>
      <c r="PJG75" s="192"/>
      <c r="PJH75" s="192"/>
      <c r="PJI75" s="192"/>
      <c r="PJJ75" s="192"/>
      <c r="PJK75" s="192"/>
      <c r="PJL75" s="192"/>
      <c r="PJM75" s="192"/>
      <c r="PJN75" s="192"/>
      <c r="PJO75" s="192"/>
      <c r="PJP75" s="192"/>
      <c r="PJQ75" s="192"/>
      <c r="PJR75" s="192"/>
      <c r="PJS75" s="192"/>
      <c r="PJT75" s="192"/>
      <c r="PJU75" s="192"/>
      <c r="PJV75" s="192"/>
      <c r="PJW75" s="192"/>
      <c r="PJX75" s="192"/>
      <c r="PJY75" s="192"/>
      <c r="PJZ75" s="192"/>
      <c r="PKA75" s="192"/>
      <c r="PKB75" s="192"/>
      <c r="PKC75" s="192"/>
      <c r="PKD75" s="192"/>
      <c r="PKE75" s="192"/>
      <c r="PKF75" s="192"/>
      <c r="PKG75" s="192"/>
      <c r="PKH75" s="192"/>
      <c r="PKI75" s="192"/>
      <c r="PKJ75" s="192"/>
      <c r="PKK75" s="192"/>
      <c r="PKL75" s="192"/>
      <c r="PKM75" s="192"/>
      <c r="PKN75" s="192"/>
      <c r="PKO75" s="192"/>
      <c r="PKP75" s="192"/>
      <c r="PKQ75" s="192"/>
      <c r="PKR75" s="192"/>
      <c r="PKS75" s="192"/>
      <c r="PKT75" s="192"/>
      <c r="PKU75" s="192"/>
      <c r="PKV75" s="192"/>
      <c r="PKW75" s="192"/>
      <c r="PKX75" s="192"/>
      <c r="PKY75" s="192"/>
      <c r="PKZ75" s="192"/>
      <c r="PLA75" s="192"/>
      <c r="PLB75" s="192"/>
      <c r="PLC75" s="192"/>
      <c r="PLD75" s="192"/>
      <c r="PLE75" s="192"/>
      <c r="PLF75" s="192"/>
      <c r="PLG75" s="192"/>
      <c r="PLH75" s="192"/>
      <c r="PLI75" s="192"/>
      <c r="PLJ75" s="192"/>
      <c r="PLK75" s="192"/>
      <c r="PLL75" s="192"/>
      <c r="PLM75" s="192"/>
      <c r="PLN75" s="192"/>
      <c r="PLO75" s="192"/>
      <c r="PLP75" s="192"/>
      <c r="PLQ75" s="192"/>
      <c r="PLR75" s="192"/>
      <c r="PLS75" s="192"/>
      <c r="PLT75" s="192"/>
      <c r="PLU75" s="192"/>
      <c r="PLV75" s="192"/>
      <c r="PLW75" s="192"/>
      <c r="PLX75" s="192"/>
      <c r="PLY75" s="192"/>
      <c r="PLZ75" s="192"/>
      <c r="PMA75" s="192"/>
      <c r="PMB75" s="192"/>
      <c r="PMC75" s="192"/>
      <c r="PMD75" s="192"/>
      <c r="PME75" s="192"/>
      <c r="PMF75" s="192"/>
      <c r="PMG75" s="192"/>
      <c r="PMH75" s="192"/>
      <c r="PMI75" s="192"/>
      <c r="PMJ75" s="192"/>
      <c r="PMK75" s="192"/>
      <c r="PML75" s="192"/>
      <c r="PMM75" s="192"/>
      <c r="PMN75" s="192"/>
      <c r="PMO75" s="192"/>
      <c r="PMP75" s="192"/>
      <c r="PMQ75" s="192"/>
      <c r="PMR75" s="192"/>
      <c r="PMS75" s="192"/>
      <c r="PMT75" s="192"/>
      <c r="PMU75" s="192"/>
      <c r="PMV75" s="192"/>
      <c r="PMW75" s="192"/>
      <c r="PMX75" s="192"/>
      <c r="PMY75" s="192"/>
      <c r="PMZ75" s="192"/>
      <c r="PNA75" s="192"/>
      <c r="PNB75" s="192"/>
      <c r="PNC75" s="192"/>
      <c r="PND75" s="192"/>
      <c r="PNE75" s="192"/>
      <c r="PNF75" s="192"/>
      <c r="PNG75" s="192"/>
      <c r="PNH75" s="192"/>
      <c r="PNI75" s="192"/>
      <c r="PNJ75" s="192"/>
      <c r="PNK75" s="192"/>
      <c r="PNL75" s="192"/>
      <c r="PNM75" s="192"/>
      <c r="PNN75" s="192"/>
      <c r="PNO75" s="192"/>
      <c r="PNP75" s="192"/>
      <c r="PNQ75" s="192"/>
      <c r="PNR75" s="192"/>
      <c r="PNS75" s="192"/>
      <c r="PNT75" s="192"/>
      <c r="PNU75" s="192"/>
      <c r="PNV75" s="192"/>
      <c r="PNW75" s="192"/>
      <c r="PNX75" s="192"/>
      <c r="PNY75" s="192"/>
      <c r="PNZ75" s="192"/>
      <c r="POA75" s="192"/>
      <c r="POB75" s="192"/>
      <c r="POC75" s="192"/>
      <c r="POD75" s="192"/>
      <c r="POE75" s="192"/>
      <c r="POF75" s="192"/>
      <c r="POG75" s="192"/>
      <c r="POH75" s="192"/>
      <c r="POI75" s="192"/>
      <c r="POJ75" s="192"/>
      <c r="POK75" s="192"/>
      <c r="POL75" s="192"/>
      <c r="POM75" s="192"/>
      <c r="PON75" s="192"/>
      <c r="POO75" s="192"/>
      <c r="POP75" s="192"/>
      <c r="POQ75" s="192"/>
      <c r="POR75" s="192"/>
      <c r="POS75" s="192"/>
      <c r="POT75" s="192"/>
      <c r="POU75" s="192"/>
      <c r="POV75" s="192"/>
      <c r="POW75" s="192"/>
      <c r="POX75" s="192"/>
      <c r="POY75" s="192"/>
      <c r="POZ75" s="192"/>
      <c r="PPA75" s="192"/>
      <c r="PPB75" s="192"/>
      <c r="PPC75" s="192"/>
      <c r="PPD75" s="192"/>
      <c r="PPE75" s="192"/>
      <c r="PPF75" s="192"/>
      <c r="PPG75" s="192"/>
      <c r="PPH75" s="192"/>
      <c r="PPI75" s="192"/>
      <c r="PPJ75" s="192"/>
      <c r="PPK75" s="192"/>
      <c r="PPL75" s="192"/>
      <c r="PPM75" s="192"/>
      <c r="PPN75" s="192"/>
      <c r="PPO75" s="192"/>
      <c r="PPP75" s="192"/>
      <c r="PPQ75" s="192"/>
      <c r="PPR75" s="192"/>
      <c r="PPS75" s="192"/>
      <c r="PPT75" s="192"/>
      <c r="PPU75" s="192"/>
      <c r="PPV75" s="192"/>
      <c r="PPW75" s="192"/>
      <c r="PPX75" s="192"/>
      <c r="PPY75" s="192"/>
      <c r="PPZ75" s="192"/>
      <c r="PQA75" s="192"/>
      <c r="PQB75" s="192"/>
      <c r="PQC75" s="192"/>
      <c r="PQD75" s="192"/>
      <c r="PQE75" s="192"/>
      <c r="PQF75" s="192"/>
      <c r="PQG75" s="192"/>
      <c r="PQH75" s="192"/>
      <c r="PQI75" s="192"/>
      <c r="PQJ75" s="192"/>
      <c r="PQK75" s="192"/>
      <c r="PQL75" s="192"/>
      <c r="PQM75" s="192"/>
      <c r="PQN75" s="192"/>
      <c r="PQO75" s="192"/>
      <c r="PQP75" s="192"/>
      <c r="PQQ75" s="192"/>
      <c r="PQR75" s="192"/>
      <c r="PQS75" s="192"/>
      <c r="PQT75" s="192"/>
      <c r="PQU75" s="192"/>
      <c r="PQV75" s="192"/>
      <c r="PQW75" s="192"/>
      <c r="PQX75" s="192"/>
      <c r="PQY75" s="192"/>
      <c r="PQZ75" s="192"/>
      <c r="PRA75" s="192"/>
      <c r="PRB75" s="192"/>
      <c r="PRC75" s="192"/>
      <c r="PRD75" s="192"/>
      <c r="PRE75" s="192"/>
      <c r="PRF75" s="192"/>
      <c r="PRG75" s="192"/>
      <c r="PRH75" s="192"/>
      <c r="PRI75" s="192"/>
      <c r="PRJ75" s="192"/>
      <c r="PRK75" s="192"/>
      <c r="PRL75" s="192"/>
      <c r="PRM75" s="192"/>
      <c r="PRN75" s="192"/>
      <c r="PRO75" s="192"/>
      <c r="PRP75" s="192"/>
      <c r="PRQ75" s="192"/>
      <c r="PRR75" s="192"/>
      <c r="PRS75" s="192"/>
      <c r="PRT75" s="192"/>
      <c r="PRU75" s="192"/>
      <c r="PRV75" s="192"/>
      <c r="PRW75" s="192"/>
      <c r="PRX75" s="192"/>
      <c r="PRY75" s="192"/>
      <c r="PRZ75" s="192"/>
      <c r="PSA75" s="192"/>
      <c r="PSB75" s="192"/>
      <c r="PSC75" s="192"/>
      <c r="PSD75" s="192"/>
      <c r="PSE75" s="192"/>
      <c r="PSF75" s="192"/>
      <c r="PSG75" s="192"/>
      <c r="PSH75" s="192"/>
      <c r="PSI75" s="192"/>
      <c r="PSJ75" s="192"/>
      <c r="PSK75" s="192"/>
      <c r="PSL75" s="192"/>
      <c r="PSM75" s="192"/>
      <c r="PSN75" s="192"/>
      <c r="PSO75" s="192"/>
      <c r="PSP75" s="192"/>
      <c r="PSQ75" s="192"/>
      <c r="PSR75" s="192"/>
      <c r="PSS75" s="192"/>
      <c r="PST75" s="192"/>
      <c r="PSU75" s="192"/>
      <c r="PSV75" s="192"/>
      <c r="PSW75" s="192"/>
      <c r="PSX75" s="192"/>
      <c r="PSY75" s="192"/>
      <c r="PSZ75" s="192"/>
      <c r="PTA75" s="192"/>
      <c r="PTB75" s="192"/>
      <c r="PTC75" s="192"/>
      <c r="PTD75" s="192"/>
      <c r="PTE75" s="192"/>
      <c r="PTF75" s="192"/>
      <c r="PTG75" s="192"/>
      <c r="PTH75" s="192"/>
      <c r="PTI75" s="192"/>
      <c r="PTJ75" s="192"/>
      <c r="PTK75" s="192"/>
      <c r="PTL75" s="192"/>
      <c r="PTM75" s="192"/>
      <c r="PTN75" s="192"/>
      <c r="PTO75" s="192"/>
      <c r="PTP75" s="192"/>
      <c r="PTQ75" s="192"/>
      <c r="PTR75" s="192"/>
      <c r="PTS75" s="192"/>
      <c r="PTT75" s="192"/>
      <c r="PTU75" s="192"/>
      <c r="PTV75" s="192"/>
      <c r="PTW75" s="192"/>
      <c r="PTX75" s="192"/>
      <c r="PTY75" s="192"/>
      <c r="PTZ75" s="192"/>
      <c r="PUA75" s="192"/>
      <c r="PUB75" s="192"/>
      <c r="PUC75" s="192"/>
      <c r="PUD75" s="192"/>
      <c r="PUE75" s="192"/>
      <c r="PUF75" s="192"/>
      <c r="PUG75" s="192"/>
      <c r="PUH75" s="192"/>
      <c r="PUI75" s="192"/>
      <c r="PUJ75" s="192"/>
      <c r="PUK75" s="192"/>
      <c r="PUL75" s="192"/>
      <c r="PUM75" s="192"/>
      <c r="PUN75" s="192"/>
      <c r="PUO75" s="192"/>
      <c r="PUP75" s="192"/>
      <c r="PUQ75" s="192"/>
      <c r="PUR75" s="192"/>
      <c r="PUS75" s="192"/>
      <c r="PUT75" s="192"/>
      <c r="PUU75" s="192"/>
      <c r="PUV75" s="192"/>
      <c r="PUW75" s="192"/>
      <c r="PUX75" s="192"/>
      <c r="PUY75" s="192"/>
      <c r="PUZ75" s="192"/>
      <c r="PVA75" s="192"/>
      <c r="PVB75" s="192"/>
      <c r="PVC75" s="192"/>
      <c r="PVD75" s="192"/>
      <c r="PVE75" s="192"/>
      <c r="PVF75" s="192"/>
      <c r="PVG75" s="192"/>
      <c r="PVH75" s="192"/>
      <c r="PVI75" s="192"/>
      <c r="PVJ75" s="192"/>
      <c r="PVK75" s="192"/>
      <c r="PVL75" s="192"/>
      <c r="PVM75" s="192"/>
      <c r="PVN75" s="192"/>
      <c r="PVO75" s="192"/>
      <c r="PVP75" s="192"/>
      <c r="PVQ75" s="192"/>
      <c r="PVR75" s="192"/>
      <c r="PVS75" s="192"/>
      <c r="PVT75" s="192"/>
      <c r="PVU75" s="192"/>
      <c r="PVV75" s="192"/>
      <c r="PVW75" s="192"/>
      <c r="PVX75" s="192"/>
      <c r="PVY75" s="192"/>
      <c r="PVZ75" s="192"/>
      <c r="PWA75" s="192"/>
      <c r="PWB75" s="192"/>
      <c r="PWC75" s="192"/>
      <c r="PWD75" s="192"/>
      <c r="PWE75" s="192"/>
      <c r="PWF75" s="192"/>
      <c r="PWG75" s="192"/>
      <c r="PWH75" s="192"/>
      <c r="PWI75" s="192"/>
      <c r="PWJ75" s="192"/>
      <c r="PWK75" s="192"/>
      <c r="PWL75" s="192"/>
      <c r="PWM75" s="192"/>
      <c r="PWN75" s="192"/>
      <c r="PWO75" s="192"/>
      <c r="PWP75" s="192"/>
      <c r="PWQ75" s="192"/>
      <c r="PWR75" s="192"/>
      <c r="PWS75" s="192"/>
      <c r="PWT75" s="192"/>
      <c r="PWU75" s="192"/>
      <c r="PWV75" s="192"/>
      <c r="PWW75" s="192"/>
      <c r="PWX75" s="192"/>
      <c r="PWY75" s="192"/>
      <c r="PWZ75" s="192"/>
      <c r="PXA75" s="192"/>
      <c r="PXB75" s="192"/>
      <c r="PXC75" s="192"/>
      <c r="PXD75" s="192"/>
      <c r="PXE75" s="192"/>
      <c r="PXF75" s="192"/>
      <c r="PXG75" s="192"/>
      <c r="PXH75" s="192"/>
      <c r="PXI75" s="192"/>
      <c r="PXJ75" s="192"/>
      <c r="PXK75" s="192"/>
      <c r="PXL75" s="192"/>
      <c r="PXM75" s="192"/>
      <c r="PXN75" s="192"/>
      <c r="PXO75" s="192"/>
      <c r="PXP75" s="192"/>
      <c r="PXQ75" s="192"/>
      <c r="PXR75" s="192"/>
      <c r="PXS75" s="192"/>
      <c r="PXT75" s="192"/>
      <c r="PXU75" s="192"/>
      <c r="PXV75" s="192"/>
      <c r="PXW75" s="192"/>
      <c r="PXX75" s="192"/>
      <c r="PXY75" s="192"/>
      <c r="PXZ75" s="192"/>
      <c r="PYA75" s="192"/>
      <c r="PYB75" s="192"/>
      <c r="PYC75" s="192"/>
      <c r="PYD75" s="192"/>
      <c r="PYE75" s="192"/>
      <c r="PYF75" s="192"/>
      <c r="PYG75" s="192"/>
      <c r="PYH75" s="192"/>
      <c r="PYI75" s="192"/>
      <c r="PYJ75" s="192"/>
      <c r="PYK75" s="192"/>
      <c r="PYL75" s="192"/>
      <c r="PYM75" s="192"/>
      <c r="PYN75" s="192"/>
      <c r="PYO75" s="192"/>
      <c r="PYP75" s="192"/>
      <c r="PYQ75" s="192"/>
      <c r="PYR75" s="192"/>
      <c r="PYS75" s="192"/>
      <c r="PYT75" s="192"/>
      <c r="PYU75" s="192"/>
      <c r="PYV75" s="192"/>
      <c r="PYW75" s="192"/>
      <c r="PYX75" s="192"/>
      <c r="PYY75" s="192"/>
      <c r="PYZ75" s="192"/>
      <c r="PZA75" s="192"/>
      <c r="PZB75" s="192"/>
      <c r="PZC75" s="192"/>
      <c r="PZD75" s="192"/>
      <c r="PZE75" s="192"/>
      <c r="PZF75" s="192"/>
      <c r="PZG75" s="192"/>
      <c r="PZH75" s="192"/>
      <c r="PZI75" s="192"/>
      <c r="PZJ75" s="192"/>
      <c r="PZK75" s="192"/>
      <c r="PZL75" s="192"/>
      <c r="PZM75" s="192"/>
      <c r="PZN75" s="192"/>
      <c r="PZO75" s="192"/>
      <c r="PZP75" s="192"/>
      <c r="PZQ75" s="192"/>
      <c r="PZR75" s="192"/>
      <c r="PZS75" s="192"/>
      <c r="PZT75" s="192"/>
      <c r="PZU75" s="192"/>
      <c r="PZV75" s="192"/>
      <c r="PZW75" s="192"/>
      <c r="PZX75" s="192"/>
      <c r="PZY75" s="192"/>
      <c r="PZZ75" s="192"/>
      <c r="QAA75" s="192"/>
      <c r="QAB75" s="192"/>
      <c r="QAC75" s="192"/>
      <c r="QAD75" s="192"/>
      <c r="QAE75" s="192"/>
      <c r="QAF75" s="192"/>
      <c r="QAG75" s="192"/>
      <c r="QAH75" s="192"/>
      <c r="QAI75" s="192"/>
      <c r="QAJ75" s="192"/>
      <c r="QAK75" s="192"/>
      <c r="QAL75" s="192"/>
      <c r="QAM75" s="192"/>
      <c r="QAN75" s="192"/>
      <c r="QAO75" s="192"/>
      <c r="QAP75" s="192"/>
      <c r="QAQ75" s="192"/>
      <c r="QAR75" s="192"/>
      <c r="QAS75" s="192"/>
      <c r="QAT75" s="192"/>
      <c r="QAU75" s="192"/>
      <c r="QAV75" s="192"/>
      <c r="QAW75" s="192"/>
      <c r="QAX75" s="192"/>
      <c r="QAY75" s="192"/>
      <c r="QAZ75" s="192"/>
      <c r="QBA75" s="192"/>
      <c r="QBB75" s="192"/>
      <c r="QBC75" s="192"/>
      <c r="QBD75" s="192"/>
      <c r="QBE75" s="192"/>
      <c r="QBF75" s="192"/>
      <c r="QBG75" s="192"/>
      <c r="QBH75" s="192"/>
      <c r="QBI75" s="192"/>
      <c r="QBJ75" s="192"/>
      <c r="QBK75" s="192"/>
      <c r="QBL75" s="192"/>
      <c r="QBM75" s="192"/>
      <c r="QBN75" s="192"/>
      <c r="QBO75" s="192"/>
      <c r="QBP75" s="192"/>
      <c r="QBQ75" s="192"/>
      <c r="QBR75" s="192"/>
      <c r="QBS75" s="192"/>
      <c r="QBT75" s="192"/>
      <c r="QBU75" s="192"/>
      <c r="QBV75" s="192"/>
      <c r="QBW75" s="192"/>
      <c r="QBX75" s="192"/>
      <c r="QBY75" s="192"/>
      <c r="QBZ75" s="192"/>
      <c r="QCA75" s="192"/>
      <c r="QCB75" s="192"/>
      <c r="QCC75" s="192"/>
      <c r="QCD75" s="192"/>
      <c r="QCE75" s="192"/>
      <c r="QCF75" s="192"/>
      <c r="QCG75" s="192"/>
      <c r="QCH75" s="192"/>
      <c r="QCI75" s="192"/>
      <c r="QCJ75" s="192"/>
      <c r="QCK75" s="192"/>
      <c r="QCL75" s="192"/>
      <c r="QCM75" s="192"/>
      <c r="QCN75" s="192"/>
      <c r="QCO75" s="192"/>
      <c r="QCP75" s="192"/>
      <c r="QCQ75" s="192"/>
      <c r="QCR75" s="192"/>
      <c r="QCS75" s="192"/>
      <c r="QCT75" s="192"/>
      <c r="QCU75" s="192"/>
      <c r="QCV75" s="192"/>
      <c r="QCW75" s="192"/>
      <c r="QCX75" s="192"/>
      <c r="QCY75" s="192"/>
      <c r="QCZ75" s="192"/>
      <c r="QDA75" s="192"/>
      <c r="QDB75" s="192"/>
      <c r="QDC75" s="192"/>
      <c r="QDD75" s="192"/>
      <c r="QDE75" s="192"/>
      <c r="QDF75" s="192"/>
      <c r="QDG75" s="192"/>
      <c r="QDH75" s="192"/>
      <c r="QDI75" s="192"/>
      <c r="QDJ75" s="192"/>
      <c r="QDK75" s="192"/>
      <c r="QDL75" s="192"/>
      <c r="QDM75" s="192"/>
      <c r="QDN75" s="192"/>
      <c r="QDO75" s="192"/>
      <c r="QDP75" s="192"/>
      <c r="QDQ75" s="192"/>
      <c r="QDR75" s="192"/>
      <c r="QDS75" s="192"/>
      <c r="QDT75" s="192"/>
      <c r="QDU75" s="192"/>
      <c r="QDV75" s="192"/>
      <c r="QDW75" s="192"/>
      <c r="QDX75" s="192"/>
      <c r="QDY75" s="192"/>
      <c r="QDZ75" s="192"/>
      <c r="QEA75" s="192"/>
      <c r="QEB75" s="192"/>
      <c r="QEC75" s="192"/>
      <c r="QED75" s="192"/>
      <c r="QEE75" s="192"/>
      <c r="QEF75" s="192"/>
      <c r="QEG75" s="192"/>
      <c r="QEH75" s="192"/>
      <c r="QEI75" s="192"/>
      <c r="QEJ75" s="192"/>
      <c r="QEK75" s="192"/>
      <c r="QEL75" s="192"/>
      <c r="QEM75" s="192"/>
      <c r="QEN75" s="192"/>
      <c r="QEO75" s="192"/>
      <c r="QEP75" s="192"/>
      <c r="QEQ75" s="192"/>
      <c r="QER75" s="192"/>
      <c r="QES75" s="192"/>
      <c r="QET75" s="192"/>
      <c r="QEU75" s="192"/>
      <c r="QEV75" s="192"/>
      <c r="QEW75" s="192"/>
      <c r="QEX75" s="192"/>
      <c r="QEY75" s="192"/>
      <c r="QEZ75" s="192"/>
      <c r="QFA75" s="192"/>
      <c r="QFB75" s="192"/>
      <c r="QFC75" s="192"/>
      <c r="QFD75" s="192"/>
      <c r="QFE75" s="192"/>
      <c r="QFF75" s="192"/>
      <c r="QFG75" s="192"/>
      <c r="QFH75" s="192"/>
      <c r="QFI75" s="192"/>
      <c r="QFJ75" s="192"/>
      <c r="QFK75" s="192"/>
      <c r="QFL75" s="192"/>
      <c r="QFM75" s="192"/>
      <c r="QFN75" s="192"/>
      <c r="QFO75" s="192"/>
      <c r="QFP75" s="192"/>
      <c r="QFQ75" s="192"/>
      <c r="QFR75" s="192"/>
      <c r="QFS75" s="192"/>
      <c r="QFT75" s="192"/>
      <c r="QFU75" s="192"/>
      <c r="QFV75" s="192"/>
      <c r="QFW75" s="192"/>
      <c r="QFX75" s="192"/>
      <c r="QFY75" s="192"/>
      <c r="QFZ75" s="192"/>
      <c r="QGA75" s="192"/>
      <c r="QGB75" s="192"/>
      <c r="QGC75" s="192"/>
      <c r="QGD75" s="192"/>
      <c r="QGE75" s="192"/>
      <c r="QGF75" s="192"/>
      <c r="QGG75" s="192"/>
      <c r="QGH75" s="192"/>
      <c r="QGI75" s="192"/>
      <c r="QGJ75" s="192"/>
      <c r="QGK75" s="192"/>
      <c r="QGL75" s="192"/>
      <c r="QGM75" s="192"/>
      <c r="QGN75" s="192"/>
      <c r="QGO75" s="192"/>
      <c r="QGP75" s="192"/>
      <c r="QGQ75" s="192"/>
      <c r="QGR75" s="192"/>
      <c r="QGS75" s="192"/>
      <c r="QGT75" s="192"/>
      <c r="QGU75" s="192"/>
      <c r="QGV75" s="192"/>
      <c r="QGW75" s="192"/>
      <c r="QGX75" s="192"/>
      <c r="QGY75" s="192"/>
      <c r="QGZ75" s="192"/>
      <c r="QHA75" s="192"/>
      <c r="QHB75" s="192"/>
      <c r="QHC75" s="192"/>
      <c r="QHD75" s="192"/>
      <c r="QHE75" s="192"/>
      <c r="QHF75" s="192"/>
      <c r="QHG75" s="192"/>
      <c r="QHH75" s="192"/>
      <c r="QHI75" s="192"/>
      <c r="QHJ75" s="192"/>
      <c r="QHK75" s="192"/>
      <c r="QHL75" s="192"/>
      <c r="QHM75" s="192"/>
      <c r="QHN75" s="192"/>
      <c r="QHO75" s="192"/>
      <c r="QHP75" s="192"/>
      <c r="QHQ75" s="192"/>
      <c r="QHR75" s="192"/>
      <c r="QHS75" s="192"/>
      <c r="QHT75" s="192"/>
      <c r="QHU75" s="192"/>
      <c r="QHV75" s="192"/>
      <c r="QHW75" s="192"/>
      <c r="QHX75" s="192"/>
      <c r="QHY75" s="192"/>
      <c r="QHZ75" s="192"/>
      <c r="QIA75" s="192"/>
      <c r="QIB75" s="192"/>
      <c r="QIC75" s="192"/>
      <c r="QID75" s="192"/>
      <c r="QIE75" s="192"/>
      <c r="QIF75" s="192"/>
      <c r="QIG75" s="192"/>
      <c r="QIH75" s="192"/>
      <c r="QII75" s="192"/>
      <c r="QIJ75" s="192"/>
      <c r="QIK75" s="192"/>
      <c r="QIL75" s="192"/>
      <c r="QIM75" s="192"/>
      <c r="QIN75" s="192"/>
      <c r="QIO75" s="192"/>
      <c r="QIP75" s="192"/>
      <c r="QIQ75" s="192"/>
      <c r="QIR75" s="192"/>
      <c r="QIS75" s="192"/>
      <c r="QIT75" s="192"/>
      <c r="QIU75" s="192"/>
      <c r="QIV75" s="192"/>
      <c r="QIW75" s="192"/>
      <c r="QIX75" s="192"/>
      <c r="QIY75" s="192"/>
      <c r="QIZ75" s="192"/>
      <c r="QJA75" s="192"/>
      <c r="QJB75" s="192"/>
      <c r="QJC75" s="192"/>
      <c r="QJD75" s="192"/>
      <c r="QJE75" s="192"/>
      <c r="QJF75" s="192"/>
      <c r="QJG75" s="192"/>
      <c r="QJH75" s="192"/>
      <c r="QJI75" s="192"/>
      <c r="QJJ75" s="192"/>
      <c r="QJK75" s="192"/>
      <c r="QJL75" s="192"/>
      <c r="QJM75" s="192"/>
      <c r="QJN75" s="192"/>
      <c r="QJO75" s="192"/>
      <c r="QJP75" s="192"/>
      <c r="QJQ75" s="192"/>
      <c r="QJR75" s="192"/>
      <c r="QJS75" s="192"/>
      <c r="QJT75" s="192"/>
      <c r="QJU75" s="192"/>
      <c r="QJV75" s="192"/>
      <c r="QJW75" s="192"/>
      <c r="QJX75" s="192"/>
      <c r="QJY75" s="192"/>
      <c r="QJZ75" s="192"/>
      <c r="QKA75" s="192"/>
      <c r="QKB75" s="192"/>
      <c r="QKC75" s="192"/>
      <c r="QKD75" s="192"/>
      <c r="QKE75" s="192"/>
      <c r="QKF75" s="192"/>
      <c r="QKG75" s="192"/>
      <c r="QKH75" s="192"/>
      <c r="QKI75" s="192"/>
      <c r="QKJ75" s="192"/>
      <c r="QKK75" s="192"/>
      <c r="QKL75" s="192"/>
      <c r="QKM75" s="192"/>
      <c r="QKN75" s="192"/>
      <c r="QKO75" s="192"/>
      <c r="QKP75" s="192"/>
      <c r="QKQ75" s="192"/>
      <c r="QKR75" s="192"/>
      <c r="QKS75" s="192"/>
      <c r="QKT75" s="192"/>
      <c r="QKU75" s="192"/>
      <c r="QKV75" s="192"/>
      <c r="QKW75" s="192"/>
      <c r="QKX75" s="192"/>
      <c r="QKY75" s="192"/>
      <c r="QKZ75" s="192"/>
      <c r="QLA75" s="192"/>
      <c r="QLB75" s="192"/>
      <c r="QLC75" s="192"/>
      <c r="QLD75" s="192"/>
      <c r="QLE75" s="192"/>
      <c r="QLF75" s="192"/>
      <c r="QLG75" s="192"/>
      <c r="QLH75" s="192"/>
      <c r="QLI75" s="192"/>
      <c r="QLJ75" s="192"/>
      <c r="QLK75" s="192"/>
      <c r="QLL75" s="192"/>
      <c r="QLM75" s="192"/>
      <c r="QLN75" s="192"/>
      <c r="QLO75" s="192"/>
      <c r="QLP75" s="192"/>
      <c r="QLQ75" s="192"/>
      <c r="QLR75" s="192"/>
      <c r="QLS75" s="192"/>
      <c r="QLT75" s="192"/>
      <c r="QLU75" s="192"/>
      <c r="QLV75" s="192"/>
      <c r="QLW75" s="192"/>
      <c r="QLX75" s="192"/>
      <c r="QLY75" s="192"/>
      <c r="QLZ75" s="192"/>
      <c r="QMA75" s="192"/>
      <c r="QMB75" s="192"/>
      <c r="QMC75" s="192"/>
      <c r="QMD75" s="192"/>
      <c r="QME75" s="192"/>
      <c r="QMF75" s="192"/>
      <c r="QMG75" s="192"/>
      <c r="QMH75" s="192"/>
      <c r="QMI75" s="192"/>
      <c r="QMJ75" s="192"/>
      <c r="QMK75" s="192"/>
      <c r="QML75" s="192"/>
      <c r="QMM75" s="192"/>
      <c r="QMN75" s="192"/>
      <c r="QMO75" s="192"/>
      <c r="QMP75" s="192"/>
      <c r="QMQ75" s="192"/>
      <c r="QMR75" s="192"/>
      <c r="QMS75" s="192"/>
      <c r="QMT75" s="192"/>
      <c r="QMU75" s="192"/>
      <c r="QMV75" s="192"/>
      <c r="QMW75" s="192"/>
      <c r="QMX75" s="192"/>
      <c r="QMY75" s="192"/>
      <c r="QMZ75" s="192"/>
      <c r="QNA75" s="192"/>
      <c r="QNB75" s="192"/>
      <c r="QNC75" s="192"/>
      <c r="QND75" s="192"/>
      <c r="QNE75" s="192"/>
      <c r="QNF75" s="192"/>
      <c r="QNG75" s="192"/>
      <c r="QNH75" s="192"/>
      <c r="QNI75" s="192"/>
      <c r="QNJ75" s="192"/>
      <c r="QNK75" s="192"/>
      <c r="QNL75" s="192"/>
      <c r="QNM75" s="192"/>
      <c r="QNN75" s="192"/>
      <c r="QNO75" s="192"/>
      <c r="QNP75" s="192"/>
      <c r="QNQ75" s="192"/>
      <c r="QNR75" s="192"/>
      <c r="QNS75" s="192"/>
      <c r="QNT75" s="192"/>
      <c r="QNU75" s="192"/>
      <c r="QNV75" s="192"/>
      <c r="QNW75" s="192"/>
      <c r="QNX75" s="192"/>
      <c r="QNY75" s="192"/>
      <c r="QNZ75" s="192"/>
      <c r="QOA75" s="192"/>
      <c r="QOB75" s="192"/>
      <c r="QOC75" s="192"/>
      <c r="QOD75" s="192"/>
      <c r="QOE75" s="192"/>
      <c r="QOF75" s="192"/>
      <c r="QOG75" s="192"/>
      <c r="QOH75" s="192"/>
      <c r="QOI75" s="192"/>
      <c r="QOJ75" s="192"/>
      <c r="QOK75" s="192"/>
      <c r="QOL75" s="192"/>
      <c r="QOM75" s="192"/>
      <c r="QON75" s="192"/>
      <c r="QOO75" s="192"/>
      <c r="QOP75" s="192"/>
      <c r="QOQ75" s="192"/>
      <c r="QOR75" s="192"/>
      <c r="QOS75" s="192"/>
      <c r="QOT75" s="192"/>
      <c r="QOU75" s="192"/>
      <c r="QOV75" s="192"/>
      <c r="QOW75" s="192"/>
      <c r="QOX75" s="192"/>
      <c r="QOY75" s="192"/>
      <c r="QOZ75" s="192"/>
      <c r="QPA75" s="192"/>
      <c r="QPB75" s="192"/>
      <c r="QPC75" s="192"/>
      <c r="QPD75" s="192"/>
      <c r="QPE75" s="192"/>
      <c r="QPF75" s="192"/>
      <c r="QPG75" s="192"/>
      <c r="QPH75" s="192"/>
      <c r="QPI75" s="192"/>
      <c r="QPJ75" s="192"/>
      <c r="QPK75" s="192"/>
      <c r="QPL75" s="192"/>
      <c r="QPM75" s="192"/>
      <c r="QPN75" s="192"/>
      <c r="QPO75" s="192"/>
      <c r="QPP75" s="192"/>
      <c r="QPQ75" s="192"/>
      <c r="QPR75" s="192"/>
      <c r="QPS75" s="192"/>
      <c r="QPT75" s="192"/>
      <c r="QPU75" s="192"/>
      <c r="QPV75" s="192"/>
      <c r="QPW75" s="192"/>
      <c r="QPX75" s="192"/>
      <c r="QPY75" s="192"/>
      <c r="QPZ75" s="192"/>
      <c r="QQA75" s="192"/>
      <c r="QQB75" s="192"/>
      <c r="QQC75" s="192"/>
      <c r="QQD75" s="192"/>
      <c r="QQE75" s="192"/>
      <c r="QQF75" s="192"/>
      <c r="QQG75" s="192"/>
      <c r="QQH75" s="192"/>
      <c r="QQI75" s="192"/>
      <c r="QQJ75" s="192"/>
      <c r="QQK75" s="192"/>
      <c r="QQL75" s="192"/>
      <c r="QQM75" s="192"/>
      <c r="QQN75" s="192"/>
      <c r="QQO75" s="192"/>
      <c r="QQP75" s="192"/>
      <c r="QQQ75" s="192"/>
      <c r="QQR75" s="192"/>
      <c r="QQS75" s="192"/>
      <c r="QQT75" s="192"/>
      <c r="QQU75" s="192"/>
      <c r="QQV75" s="192"/>
      <c r="QQW75" s="192"/>
      <c r="QQX75" s="192"/>
      <c r="QQY75" s="192"/>
      <c r="QQZ75" s="192"/>
      <c r="QRA75" s="192"/>
      <c r="QRB75" s="192"/>
      <c r="QRC75" s="192"/>
      <c r="QRD75" s="192"/>
      <c r="QRE75" s="192"/>
      <c r="QRF75" s="192"/>
      <c r="QRG75" s="192"/>
      <c r="QRH75" s="192"/>
      <c r="QRI75" s="192"/>
      <c r="QRJ75" s="192"/>
      <c r="QRK75" s="192"/>
      <c r="QRL75" s="192"/>
      <c r="QRM75" s="192"/>
      <c r="QRN75" s="192"/>
      <c r="QRO75" s="192"/>
      <c r="QRP75" s="192"/>
      <c r="QRQ75" s="192"/>
      <c r="QRR75" s="192"/>
      <c r="QRS75" s="192"/>
      <c r="QRT75" s="192"/>
      <c r="QRU75" s="192"/>
      <c r="QRV75" s="192"/>
      <c r="QRW75" s="192"/>
      <c r="QRX75" s="192"/>
      <c r="QRY75" s="192"/>
      <c r="QRZ75" s="192"/>
      <c r="QSA75" s="192"/>
      <c r="QSB75" s="192"/>
      <c r="QSC75" s="192"/>
      <c r="QSD75" s="192"/>
      <c r="QSE75" s="192"/>
      <c r="QSF75" s="192"/>
      <c r="QSG75" s="192"/>
      <c r="QSH75" s="192"/>
      <c r="QSI75" s="192"/>
      <c r="QSJ75" s="192"/>
      <c r="QSK75" s="192"/>
      <c r="QSL75" s="192"/>
      <c r="QSM75" s="192"/>
      <c r="QSN75" s="192"/>
      <c r="QSO75" s="192"/>
      <c r="QSP75" s="192"/>
      <c r="QSQ75" s="192"/>
      <c r="QSR75" s="192"/>
      <c r="QSS75" s="192"/>
      <c r="QST75" s="192"/>
      <c r="QSU75" s="192"/>
      <c r="QSV75" s="192"/>
      <c r="QSW75" s="192"/>
      <c r="QSX75" s="192"/>
      <c r="QSY75" s="192"/>
      <c r="QSZ75" s="192"/>
      <c r="QTA75" s="192"/>
      <c r="QTB75" s="192"/>
      <c r="QTC75" s="192"/>
      <c r="QTD75" s="192"/>
      <c r="QTE75" s="192"/>
      <c r="QTF75" s="192"/>
      <c r="QTG75" s="192"/>
      <c r="QTH75" s="192"/>
      <c r="QTI75" s="192"/>
      <c r="QTJ75" s="192"/>
      <c r="QTK75" s="192"/>
      <c r="QTL75" s="192"/>
      <c r="QTM75" s="192"/>
      <c r="QTN75" s="192"/>
      <c r="QTO75" s="192"/>
      <c r="QTP75" s="192"/>
      <c r="QTQ75" s="192"/>
      <c r="QTR75" s="192"/>
      <c r="QTS75" s="192"/>
      <c r="QTT75" s="192"/>
      <c r="QTU75" s="192"/>
      <c r="QTV75" s="192"/>
      <c r="QTW75" s="192"/>
      <c r="QTX75" s="192"/>
      <c r="QTY75" s="192"/>
      <c r="QTZ75" s="192"/>
      <c r="QUA75" s="192"/>
      <c r="QUB75" s="192"/>
      <c r="QUC75" s="192"/>
      <c r="QUD75" s="192"/>
      <c r="QUE75" s="192"/>
      <c r="QUF75" s="192"/>
      <c r="QUG75" s="192"/>
      <c r="QUH75" s="192"/>
      <c r="QUI75" s="192"/>
      <c r="QUJ75" s="192"/>
      <c r="QUK75" s="192"/>
      <c r="QUL75" s="192"/>
      <c r="QUM75" s="192"/>
      <c r="QUN75" s="192"/>
      <c r="QUO75" s="192"/>
      <c r="QUP75" s="192"/>
      <c r="QUQ75" s="192"/>
      <c r="QUR75" s="192"/>
      <c r="QUS75" s="192"/>
      <c r="QUT75" s="192"/>
      <c r="QUU75" s="192"/>
      <c r="QUV75" s="192"/>
      <c r="QUW75" s="192"/>
      <c r="QUX75" s="192"/>
      <c r="QUY75" s="192"/>
      <c r="QUZ75" s="192"/>
      <c r="QVA75" s="192"/>
      <c r="QVB75" s="192"/>
      <c r="QVC75" s="192"/>
      <c r="QVD75" s="192"/>
      <c r="QVE75" s="192"/>
      <c r="QVF75" s="192"/>
      <c r="QVG75" s="192"/>
      <c r="QVH75" s="192"/>
      <c r="QVI75" s="192"/>
      <c r="QVJ75" s="192"/>
      <c r="QVK75" s="192"/>
      <c r="QVL75" s="192"/>
      <c r="QVM75" s="192"/>
      <c r="QVN75" s="192"/>
      <c r="QVO75" s="192"/>
      <c r="QVP75" s="192"/>
      <c r="QVQ75" s="192"/>
      <c r="QVR75" s="192"/>
      <c r="QVS75" s="192"/>
      <c r="QVT75" s="192"/>
      <c r="QVU75" s="192"/>
      <c r="QVV75" s="192"/>
      <c r="QVW75" s="192"/>
      <c r="QVX75" s="192"/>
      <c r="QVY75" s="192"/>
      <c r="QVZ75" s="192"/>
      <c r="QWA75" s="192"/>
      <c r="QWB75" s="192"/>
      <c r="QWC75" s="192"/>
      <c r="QWD75" s="192"/>
      <c r="QWE75" s="192"/>
      <c r="QWF75" s="192"/>
      <c r="QWG75" s="192"/>
      <c r="QWH75" s="192"/>
      <c r="QWI75" s="192"/>
      <c r="QWJ75" s="192"/>
      <c r="QWK75" s="192"/>
      <c r="QWL75" s="192"/>
      <c r="QWM75" s="192"/>
      <c r="QWN75" s="192"/>
      <c r="QWO75" s="192"/>
      <c r="QWP75" s="192"/>
      <c r="QWQ75" s="192"/>
      <c r="QWR75" s="192"/>
      <c r="QWS75" s="192"/>
      <c r="QWT75" s="192"/>
      <c r="QWU75" s="192"/>
      <c r="QWV75" s="192"/>
      <c r="QWW75" s="192"/>
      <c r="QWX75" s="192"/>
      <c r="QWY75" s="192"/>
      <c r="QWZ75" s="192"/>
      <c r="QXA75" s="192"/>
      <c r="QXB75" s="192"/>
      <c r="QXC75" s="192"/>
      <c r="QXD75" s="192"/>
      <c r="QXE75" s="192"/>
      <c r="QXF75" s="192"/>
      <c r="QXG75" s="192"/>
      <c r="QXH75" s="192"/>
      <c r="QXI75" s="192"/>
      <c r="QXJ75" s="192"/>
      <c r="QXK75" s="192"/>
      <c r="QXL75" s="192"/>
      <c r="QXM75" s="192"/>
      <c r="QXN75" s="192"/>
      <c r="QXO75" s="192"/>
      <c r="QXP75" s="192"/>
      <c r="QXQ75" s="192"/>
      <c r="QXR75" s="192"/>
      <c r="QXS75" s="192"/>
      <c r="QXT75" s="192"/>
      <c r="QXU75" s="192"/>
      <c r="QXV75" s="192"/>
      <c r="QXW75" s="192"/>
      <c r="QXX75" s="192"/>
      <c r="QXY75" s="192"/>
      <c r="QXZ75" s="192"/>
      <c r="QYA75" s="192"/>
      <c r="QYB75" s="192"/>
      <c r="QYC75" s="192"/>
      <c r="QYD75" s="192"/>
      <c r="QYE75" s="192"/>
      <c r="QYF75" s="192"/>
      <c r="QYG75" s="192"/>
      <c r="QYH75" s="192"/>
      <c r="QYI75" s="192"/>
      <c r="QYJ75" s="192"/>
      <c r="QYK75" s="192"/>
      <c r="QYL75" s="192"/>
      <c r="QYM75" s="192"/>
      <c r="QYN75" s="192"/>
      <c r="QYO75" s="192"/>
      <c r="QYP75" s="192"/>
      <c r="QYQ75" s="192"/>
      <c r="QYR75" s="192"/>
      <c r="QYS75" s="192"/>
      <c r="QYT75" s="192"/>
      <c r="QYU75" s="192"/>
      <c r="QYV75" s="192"/>
      <c r="QYW75" s="192"/>
      <c r="QYX75" s="192"/>
      <c r="QYY75" s="192"/>
      <c r="QYZ75" s="192"/>
      <c r="QZA75" s="192"/>
      <c r="QZB75" s="192"/>
      <c r="QZC75" s="192"/>
      <c r="QZD75" s="192"/>
      <c r="QZE75" s="192"/>
      <c r="QZF75" s="192"/>
      <c r="QZG75" s="192"/>
      <c r="QZH75" s="192"/>
      <c r="QZI75" s="192"/>
      <c r="QZJ75" s="192"/>
      <c r="QZK75" s="192"/>
      <c r="QZL75" s="192"/>
      <c r="QZM75" s="192"/>
      <c r="QZN75" s="192"/>
      <c r="QZO75" s="192"/>
      <c r="QZP75" s="192"/>
      <c r="QZQ75" s="192"/>
      <c r="QZR75" s="192"/>
      <c r="QZS75" s="192"/>
      <c r="QZT75" s="192"/>
      <c r="QZU75" s="192"/>
      <c r="QZV75" s="192"/>
      <c r="QZW75" s="192"/>
      <c r="QZX75" s="192"/>
      <c r="QZY75" s="192"/>
      <c r="QZZ75" s="192"/>
      <c r="RAA75" s="192"/>
      <c r="RAB75" s="192"/>
      <c r="RAC75" s="192"/>
      <c r="RAD75" s="192"/>
      <c r="RAE75" s="192"/>
      <c r="RAF75" s="192"/>
      <c r="RAG75" s="192"/>
      <c r="RAH75" s="192"/>
      <c r="RAI75" s="192"/>
      <c r="RAJ75" s="192"/>
      <c r="RAK75" s="192"/>
      <c r="RAL75" s="192"/>
      <c r="RAM75" s="192"/>
      <c r="RAN75" s="192"/>
      <c r="RAO75" s="192"/>
      <c r="RAP75" s="192"/>
      <c r="RAQ75" s="192"/>
      <c r="RAR75" s="192"/>
      <c r="RAS75" s="192"/>
      <c r="RAT75" s="192"/>
      <c r="RAU75" s="192"/>
      <c r="RAV75" s="192"/>
      <c r="RAW75" s="192"/>
      <c r="RAX75" s="192"/>
      <c r="RAY75" s="192"/>
      <c r="RAZ75" s="192"/>
      <c r="RBA75" s="192"/>
      <c r="RBB75" s="192"/>
      <c r="RBC75" s="192"/>
      <c r="RBD75" s="192"/>
      <c r="RBE75" s="192"/>
      <c r="RBF75" s="192"/>
      <c r="RBG75" s="192"/>
      <c r="RBH75" s="192"/>
      <c r="RBI75" s="192"/>
      <c r="RBJ75" s="192"/>
      <c r="RBK75" s="192"/>
      <c r="RBL75" s="192"/>
      <c r="RBM75" s="192"/>
      <c r="RBN75" s="192"/>
      <c r="RBO75" s="192"/>
      <c r="RBP75" s="192"/>
      <c r="RBQ75" s="192"/>
      <c r="RBR75" s="192"/>
      <c r="RBS75" s="192"/>
      <c r="RBT75" s="192"/>
      <c r="RBU75" s="192"/>
      <c r="RBV75" s="192"/>
      <c r="RBW75" s="192"/>
      <c r="RBX75" s="192"/>
      <c r="RBY75" s="192"/>
      <c r="RBZ75" s="192"/>
      <c r="RCA75" s="192"/>
      <c r="RCB75" s="192"/>
      <c r="RCC75" s="192"/>
      <c r="RCD75" s="192"/>
      <c r="RCE75" s="192"/>
      <c r="RCF75" s="192"/>
      <c r="RCG75" s="192"/>
      <c r="RCH75" s="192"/>
      <c r="RCI75" s="192"/>
      <c r="RCJ75" s="192"/>
      <c r="RCK75" s="192"/>
      <c r="RCL75" s="192"/>
      <c r="RCM75" s="192"/>
      <c r="RCN75" s="192"/>
      <c r="RCO75" s="192"/>
      <c r="RCP75" s="192"/>
      <c r="RCQ75" s="192"/>
      <c r="RCR75" s="192"/>
      <c r="RCS75" s="192"/>
      <c r="RCT75" s="192"/>
      <c r="RCU75" s="192"/>
      <c r="RCV75" s="192"/>
      <c r="RCW75" s="192"/>
      <c r="RCX75" s="192"/>
      <c r="RCY75" s="192"/>
      <c r="RCZ75" s="192"/>
      <c r="RDA75" s="192"/>
      <c r="RDB75" s="192"/>
      <c r="RDC75" s="192"/>
      <c r="RDD75" s="192"/>
      <c r="RDE75" s="192"/>
      <c r="RDF75" s="192"/>
      <c r="RDG75" s="192"/>
      <c r="RDH75" s="192"/>
      <c r="RDI75" s="192"/>
      <c r="RDJ75" s="192"/>
      <c r="RDK75" s="192"/>
      <c r="RDL75" s="192"/>
      <c r="RDM75" s="192"/>
      <c r="RDN75" s="192"/>
      <c r="RDO75" s="192"/>
      <c r="RDP75" s="192"/>
      <c r="RDQ75" s="192"/>
      <c r="RDR75" s="192"/>
      <c r="RDS75" s="192"/>
      <c r="RDT75" s="192"/>
      <c r="RDU75" s="192"/>
      <c r="RDV75" s="192"/>
      <c r="RDW75" s="192"/>
      <c r="RDX75" s="192"/>
      <c r="RDY75" s="192"/>
      <c r="RDZ75" s="192"/>
      <c r="REA75" s="192"/>
      <c r="REB75" s="192"/>
      <c r="REC75" s="192"/>
      <c r="RED75" s="192"/>
      <c r="REE75" s="192"/>
      <c r="REF75" s="192"/>
      <c r="REG75" s="192"/>
      <c r="REH75" s="192"/>
      <c r="REI75" s="192"/>
      <c r="REJ75" s="192"/>
      <c r="REK75" s="192"/>
      <c r="REL75" s="192"/>
      <c r="REM75" s="192"/>
      <c r="REN75" s="192"/>
      <c r="REO75" s="192"/>
      <c r="REP75" s="192"/>
      <c r="REQ75" s="192"/>
      <c r="RER75" s="192"/>
      <c r="RES75" s="192"/>
      <c r="RET75" s="192"/>
      <c r="REU75" s="192"/>
      <c r="REV75" s="192"/>
      <c r="REW75" s="192"/>
      <c r="REX75" s="192"/>
      <c r="REY75" s="192"/>
      <c r="REZ75" s="192"/>
      <c r="RFA75" s="192"/>
      <c r="RFB75" s="192"/>
      <c r="RFC75" s="192"/>
      <c r="RFD75" s="192"/>
      <c r="RFE75" s="192"/>
      <c r="RFF75" s="192"/>
      <c r="RFG75" s="192"/>
      <c r="RFH75" s="192"/>
      <c r="RFI75" s="192"/>
      <c r="RFJ75" s="192"/>
      <c r="RFK75" s="192"/>
      <c r="RFL75" s="192"/>
      <c r="RFM75" s="192"/>
      <c r="RFN75" s="192"/>
      <c r="RFO75" s="192"/>
      <c r="RFP75" s="192"/>
      <c r="RFQ75" s="192"/>
      <c r="RFR75" s="192"/>
      <c r="RFS75" s="192"/>
      <c r="RFT75" s="192"/>
      <c r="RFU75" s="192"/>
      <c r="RFV75" s="192"/>
      <c r="RFW75" s="192"/>
      <c r="RFX75" s="192"/>
      <c r="RFY75" s="192"/>
      <c r="RFZ75" s="192"/>
      <c r="RGA75" s="192"/>
      <c r="RGB75" s="192"/>
      <c r="RGC75" s="192"/>
      <c r="RGD75" s="192"/>
      <c r="RGE75" s="192"/>
      <c r="RGF75" s="192"/>
      <c r="RGG75" s="192"/>
      <c r="RGH75" s="192"/>
      <c r="RGI75" s="192"/>
      <c r="RGJ75" s="192"/>
      <c r="RGK75" s="192"/>
      <c r="RGL75" s="192"/>
      <c r="RGM75" s="192"/>
      <c r="RGN75" s="192"/>
      <c r="RGO75" s="192"/>
      <c r="RGP75" s="192"/>
      <c r="RGQ75" s="192"/>
      <c r="RGR75" s="192"/>
      <c r="RGS75" s="192"/>
      <c r="RGT75" s="192"/>
      <c r="RGU75" s="192"/>
      <c r="RGV75" s="192"/>
      <c r="RGW75" s="192"/>
      <c r="RGX75" s="192"/>
      <c r="RGY75" s="192"/>
      <c r="RGZ75" s="192"/>
      <c r="RHA75" s="192"/>
      <c r="RHB75" s="192"/>
      <c r="RHC75" s="192"/>
      <c r="RHD75" s="192"/>
      <c r="RHE75" s="192"/>
      <c r="RHF75" s="192"/>
      <c r="RHG75" s="192"/>
      <c r="RHH75" s="192"/>
      <c r="RHI75" s="192"/>
      <c r="RHJ75" s="192"/>
      <c r="RHK75" s="192"/>
      <c r="RHL75" s="192"/>
      <c r="RHM75" s="192"/>
      <c r="RHN75" s="192"/>
      <c r="RHO75" s="192"/>
      <c r="RHP75" s="192"/>
      <c r="RHQ75" s="192"/>
      <c r="RHR75" s="192"/>
      <c r="RHS75" s="192"/>
      <c r="RHT75" s="192"/>
      <c r="RHU75" s="192"/>
      <c r="RHV75" s="192"/>
      <c r="RHW75" s="192"/>
      <c r="RHX75" s="192"/>
      <c r="RHY75" s="192"/>
      <c r="RHZ75" s="192"/>
      <c r="RIA75" s="192"/>
      <c r="RIB75" s="192"/>
      <c r="RIC75" s="192"/>
      <c r="RID75" s="192"/>
      <c r="RIE75" s="192"/>
      <c r="RIF75" s="192"/>
      <c r="RIG75" s="192"/>
      <c r="RIH75" s="192"/>
      <c r="RII75" s="192"/>
      <c r="RIJ75" s="192"/>
      <c r="RIK75" s="192"/>
      <c r="RIL75" s="192"/>
      <c r="RIM75" s="192"/>
      <c r="RIN75" s="192"/>
      <c r="RIO75" s="192"/>
      <c r="RIP75" s="192"/>
      <c r="RIQ75" s="192"/>
      <c r="RIR75" s="192"/>
      <c r="RIS75" s="192"/>
      <c r="RIT75" s="192"/>
      <c r="RIU75" s="192"/>
      <c r="RIV75" s="192"/>
      <c r="RIW75" s="192"/>
      <c r="RIX75" s="192"/>
      <c r="RIY75" s="192"/>
      <c r="RIZ75" s="192"/>
      <c r="RJA75" s="192"/>
      <c r="RJB75" s="192"/>
      <c r="RJC75" s="192"/>
      <c r="RJD75" s="192"/>
      <c r="RJE75" s="192"/>
      <c r="RJF75" s="192"/>
      <c r="RJG75" s="192"/>
      <c r="RJH75" s="192"/>
      <c r="RJI75" s="192"/>
      <c r="RJJ75" s="192"/>
      <c r="RJK75" s="192"/>
      <c r="RJL75" s="192"/>
      <c r="RJM75" s="192"/>
      <c r="RJN75" s="192"/>
      <c r="RJO75" s="192"/>
      <c r="RJP75" s="192"/>
      <c r="RJQ75" s="192"/>
      <c r="RJR75" s="192"/>
      <c r="RJS75" s="192"/>
      <c r="RJT75" s="192"/>
      <c r="RJU75" s="192"/>
      <c r="RJV75" s="192"/>
      <c r="RJW75" s="192"/>
      <c r="RJX75" s="192"/>
      <c r="RJY75" s="192"/>
      <c r="RJZ75" s="192"/>
      <c r="RKA75" s="192"/>
      <c r="RKB75" s="192"/>
      <c r="RKC75" s="192"/>
      <c r="RKD75" s="192"/>
      <c r="RKE75" s="192"/>
      <c r="RKF75" s="192"/>
      <c r="RKG75" s="192"/>
      <c r="RKH75" s="192"/>
      <c r="RKI75" s="192"/>
      <c r="RKJ75" s="192"/>
      <c r="RKK75" s="192"/>
      <c r="RKL75" s="192"/>
      <c r="RKM75" s="192"/>
      <c r="RKN75" s="192"/>
      <c r="RKO75" s="192"/>
      <c r="RKP75" s="192"/>
      <c r="RKQ75" s="192"/>
      <c r="RKR75" s="192"/>
      <c r="RKS75" s="192"/>
      <c r="RKT75" s="192"/>
      <c r="RKU75" s="192"/>
      <c r="RKV75" s="192"/>
      <c r="RKW75" s="192"/>
      <c r="RKX75" s="192"/>
      <c r="RKY75" s="192"/>
      <c r="RKZ75" s="192"/>
      <c r="RLA75" s="192"/>
      <c r="RLB75" s="192"/>
      <c r="RLC75" s="192"/>
      <c r="RLD75" s="192"/>
      <c r="RLE75" s="192"/>
      <c r="RLF75" s="192"/>
      <c r="RLG75" s="192"/>
      <c r="RLH75" s="192"/>
      <c r="RLI75" s="192"/>
      <c r="RLJ75" s="192"/>
      <c r="RLK75" s="192"/>
      <c r="RLL75" s="192"/>
      <c r="RLM75" s="192"/>
      <c r="RLN75" s="192"/>
      <c r="RLO75" s="192"/>
      <c r="RLP75" s="192"/>
      <c r="RLQ75" s="192"/>
      <c r="RLR75" s="192"/>
      <c r="RLS75" s="192"/>
      <c r="RLT75" s="192"/>
      <c r="RLU75" s="192"/>
      <c r="RLV75" s="192"/>
      <c r="RLW75" s="192"/>
      <c r="RLX75" s="192"/>
      <c r="RLY75" s="192"/>
      <c r="RLZ75" s="192"/>
      <c r="RMA75" s="192"/>
      <c r="RMB75" s="192"/>
      <c r="RMC75" s="192"/>
      <c r="RMD75" s="192"/>
      <c r="RME75" s="192"/>
      <c r="RMF75" s="192"/>
      <c r="RMG75" s="192"/>
      <c r="RMH75" s="192"/>
      <c r="RMI75" s="192"/>
      <c r="RMJ75" s="192"/>
      <c r="RMK75" s="192"/>
      <c r="RML75" s="192"/>
      <c r="RMM75" s="192"/>
      <c r="RMN75" s="192"/>
      <c r="RMO75" s="192"/>
      <c r="RMP75" s="192"/>
      <c r="RMQ75" s="192"/>
      <c r="RMR75" s="192"/>
      <c r="RMS75" s="192"/>
      <c r="RMT75" s="192"/>
      <c r="RMU75" s="192"/>
      <c r="RMV75" s="192"/>
      <c r="RMW75" s="192"/>
      <c r="RMX75" s="192"/>
      <c r="RMY75" s="192"/>
      <c r="RMZ75" s="192"/>
      <c r="RNA75" s="192"/>
      <c r="RNB75" s="192"/>
      <c r="RNC75" s="192"/>
      <c r="RND75" s="192"/>
      <c r="RNE75" s="192"/>
      <c r="RNF75" s="192"/>
      <c r="RNG75" s="192"/>
      <c r="RNH75" s="192"/>
      <c r="RNI75" s="192"/>
      <c r="RNJ75" s="192"/>
      <c r="RNK75" s="192"/>
      <c r="RNL75" s="192"/>
      <c r="RNM75" s="192"/>
      <c r="RNN75" s="192"/>
      <c r="RNO75" s="192"/>
      <c r="RNP75" s="192"/>
      <c r="RNQ75" s="192"/>
      <c r="RNR75" s="192"/>
      <c r="RNS75" s="192"/>
      <c r="RNT75" s="192"/>
      <c r="RNU75" s="192"/>
      <c r="RNV75" s="192"/>
      <c r="RNW75" s="192"/>
      <c r="RNX75" s="192"/>
      <c r="RNY75" s="192"/>
      <c r="RNZ75" s="192"/>
      <c r="ROA75" s="192"/>
      <c r="ROB75" s="192"/>
      <c r="ROC75" s="192"/>
      <c r="ROD75" s="192"/>
      <c r="ROE75" s="192"/>
      <c r="ROF75" s="192"/>
      <c r="ROG75" s="192"/>
      <c r="ROH75" s="192"/>
      <c r="ROI75" s="192"/>
      <c r="ROJ75" s="192"/>
      <c r="ROK75" s="192"/>
      <c r="ROL75" s="192"/>
      <c r="ROM75" s="192"/>
      <c r="RON75" s="192"/>
      <c r="ROO75" s="192"/>
      <c r="ROP75" s="192"/>
      <c r="ROQ75" s="192"/>
      <c r="ROR75" s="192"/>
      <c r="ROS75" s="192"/>
      <c r="ROT75" s="192"/>
      <c r="ROU75" s="192"/>
      <c r="ROV75" s="192"/>
      <c r="ROW75" s="192"/>
      <c r="ROX75" s="192"/>
      <c r="ROY75" s="192"/>
      <c r="ROZ75" s="192"/>
      <c r="RPA75" s="192"/>
      <c r="RPB75" s="192"/>
      <c r="RPC75" s="192"/>
      <c r="RPD75" s="192"/>
      <c r="RPE75" s="192"/>
      <c r="RPF75" s="192"/>
      <c r="RPG75" s="192"/>
      <c r="RPH75" s="192"/>
      <c r="RPI75" s="192"/>
      <c r="RPJ75" s="192"/>
      <c r="RPK75" s="192"/>
      <c r="RPL75" s="192"/>
      <c r="RPM75" s="192"/>
      <c r="RPN75" s="192"/>
      <c r="RPO75" s="192"/>
      <c r="RPP75" s="192"/>
      <c r="RPQ75" s="192"/>
      <c r="RPR75" s="192"/>
      <c r="RPS75" s="192"/>
      <c r="RPT75" s="192"/>
      <c r="RPU75" s="192"/>
      <c r="RPV75" s="192"/>
      <c r="RPW75" s="192"/>
      <c r="RPX75" s="192"/>
      <c r="RPY75" s="192"/>
      <c r="RPZ75" s="192"/>
      <c r="RQA75" s="192"/>
      <c r="RQB75" s="192"/>
      <c r="RQC75" s="192"/>
      <c r="RQD75" s="192"/>
      <c r="RQE75" s="192"/>
      <c r="RQF75" s="192"/>
      <c r="RQG75" s="192"/>
      <c r="RQH75" s="192"/>
      <c r="RQI75" s="192"/>
      <c r="RQJ75" s="192"/>
      <c r="RQK75" s="192"/>
      <c r="RQL75" s="192"/>
      <c r="RQM75" s="192"/>
      <c r="RQN75" s="192"/>
      <c r="RQO75" s="192"/>
      <c r="RQP75" s="192"/>
      <c r="RQQ75" s="192"/>
      <c r="RQR75" s="192"/>
      <c r="RQS75" s="192"/>
      <c r="RQT75" s="192"/>
      <c r="RQU75" s="192"/>
      <c r="RQV75" s="192"/>
      <c r="RQW75" s="192"/>
      <c r="RQX75" s="192"/>
      <c r="RQY75" s="192"/>
      <c r="RQZ75" s="192"/>
      <c r="RRA75" s="192"/>
      <c r="RRB75" s="192"/>
      <c r="RRC75" s="192"/>
      <c r="RRD75" s="192"/>
      <c r="RRE75" s="192"/>
      <c r="RRF75" s="192"/>
      <c r="RRG75" s="192"/>
      <c r="RRH75" s="192"/>
      <c r="RRI75" s="192"/>
      <c r="RRJ75" s="192"/>
      <c r="RRK75" s="192"/>
      <c r="RRL75" s="192"/>
      <c r="RRM75" s="192"/>
      <c r="RRN75" s="192"/>
      <c r="RRO75" s="192"/>
      <c r="RRP75" s="192"/>
      <c r="RRQ75" s="192"/>
      <c r="RRR75" s="192"/>
      <c r="RRS75" s="192"/>
      <c r="RRT75" s="192"/>
      <c r="RRU75" s="192"/>
      <c r="RRV75" s="192"/>
      <c r="RRW75" s="192"/>
      <c r="RRX75" s="192"/>
      <c r="RRY75" s="192"/>
      <c r="RRZ75" s="192"/>
      <c r="RSA75" s="192"/>
      <c r="RSB75" s="192"/>
      <c r="RSC75" s="192"/>
      <c r="RSD75" s="192"/>
      <c r="RSE75" s="192"/>
      <c r="RSF75" s="192"/>
      <c r="RSG75" s="192"/>
      <c r="RSH75" s="192"/>
      <c r="RSI75" s="192"/>
      <c r="RSJ75" s="192"/>
      <c r="RSK75" s="192"/>
      <c r="RSL75" s="192"/>
      <c r="RSM75" s="192"/>
      <c r="RSN75" s="192"/>
      <c r="RSO75" s="192"/>
      <c r="RSP75" s="192"/>
      <c r="RSQ75" s="192"/>
      <c r="RSR75" s="192"/>
      <c r="RSS75" s="192"/>
      <c r="RST75" s="192"/>
      <c r="RSU75" s="192"/>
      <c r="RSV75" s="192"/>
      <c r="RSW75" s="192"/>
      <c r="RSX75" s="192"/>
      <c r="RSY75" s="192"/>
      <c r="RSZ75" s="192"/>
      <c r="RTA75" s="192"/>
      <c r="RTB75" s="192"/>
      <c r="RTC75" s="192"/>
      <c r="RTD75" s="192"/>
      <c r="RTE75" s="192"/>
      <c r="RTF75" s="192"/>
      <c r="RTG75" s="192"/>
      <c r="RTH75" s="192"/>
      <c r="RTI75" s="192"/>
      <c r="RTJ75" s="192"/>
      <c r="RTK75" s="192"/>
      <c r="RTL75" s="192"/>
      <c r="RTM75" s="192"/>
      <c r="RTN75" s="192"/>
      <c r="RTO75" s="192"/>
      <c r="RTP75" s="192"/>
      <c r="RTQ75" s="192"/>
      <c r="RTR75" s="192"/>
      <c r="RTS75" s="192"/>
      <c r="RTT75" s="192"/>
      <c r="RTU75" s="192"/>
      <c r="RTV75" s="192"/>
      <c r="RTW75" s="192"/>
      <c r="RTX75" s="192"/>
      <c r="RTY75" s="192"/>
      <c r="RTZ75" s="192"/>
      <c r="RUA75" s="192"/>
      <c r="RUB75" s="192"/>
      <c r="RUC75" s="192"/>
      <c r="RUD75" s="192"/>
      <c r="RUE75" s="192"/>
      <c r="RUF75" s="192"/>
      <c r="RUG75" s="192"/>
      <c r="RUH75" s="192"/>
      <c r="RUI75" s="192"/>
      <c r="RUJ75" s="192"/>
      <c r="RUK75" s="192"/>
      <c r="RUL75" s="192"/>
      <c r="RUM75" s="192"/>
      <c r="RUN75" s="192"/>
      <c r="RUO75" s="192"/>
      <c r="RUP75" s="192"/>
      <c r="RUQ75" s="192"/>
      <c r="RUR75" s="192"/>
      <c r="RUS75" s="192"/>
      <c r="RUT75" s="192"/>
      <c r="RUU75" s="192"/>
      <c r="RUV75" s="192"/>
      <c r="RUW75" s="192"/>
      <c r="RUX75" s="192"/>
      <c r="RUY75" s="192"/>
      <c r="RUZ75" s="192"/>
      <c r="RVA75" s="192"/>
      <c r="RVB75" s="192"/>
      <c r="RVC75" s="192"/>
      <c r="RVD75" s="192"/>
      <c r="RVE75" s="192"/>
      <c r="RVF75" s="192"/>
      <c r="RVG75" s="192"/>
      <c r="RVH75" s="192"/>
      <c r="RVI75" s="192"/>
      <c r="RVJ75" s="192"/>
      <c r="RVK75" s="192"/>
      <c r="RVL75" s="192"/>
      <c r="RVM75" s="192"/>
      <c r="RVN75" s="192"/>
      <c r="RVO75" s="192"/>
      <c r="RVP75" s="192"/>
      <c r="RVQ75" s="192"/>
      <c r="RVR75" s="192"/>
      <c r="RVS75" s="192"/>
      <c r="RVT75" s="192"/>
      <c r="RVU75" s="192"/>
      <c r="RVV75" s="192"/>
      <c r="RVW75" s="192"/>
      <c r="RVX75" s="192"/>
      <c r="RVY75" s="192"/>
      <c r="RVZ75" s="192"/>
      <c r="RWA75" s="192"/>
      <c r="RWB75" s="192"/>
      <c r="RWC75" s="192"/>
      <c r="RWD75" s="192"/>
      <c r="RWE75" s="192"/>
      <c r="RWF75" s="192"/>
      <c r="RWG75" s="192"/>
      <c r="RWH75" s="192"/>
      <c r="RWI75" s="192"/>
      <c r="RWJ75" s="192"/>
      <c r="RWK75" s="192"/>
      <c r="RWL75" s="192"/>
      <c r="RWM75" s="192"/>
      <c r="RWN75" s="192"/>
      <c r="RWO75" s="192"/>
      <c r="RWP75" s="192"/>
      <c r="RWQ75" s="192"/>
      <c r="RWR75" s="192"/>
      <c r="RWS75" s="192"/>
      <c r="RWT75" s="192"/>
      <c r="RWU75" s="192"/>
      <c r="RWV75" s="192"/>
      <c r="RWW75" s="192"/>
      <c r="RWX75" s="192"/>
      <c r="RWY75" s="192"/>
      <c r="RWZ75" s="192"/>
      <c r="RXA75" s="192"/>
      <c r="RXB75" s="192"/>
      <c r="RXC75" s="192"/>
      <c r="RXD75" s="192"/>
      <c r="RXE75" s="192"/>
      <c r="RXF75" s="192"/>
      <c r="RXG75" s="192"/>
      <c r="RXH75" s="192"/>
      <c r="RXI75" s="192"/>
      <c r="RXJ75" s="192"/>
      <c r="RXK75" s="192"/>
      <c r="RXL75" s="192"/>
      <c r="RXM75" s="192"/>
      <c r="RXN75" s="192"/>
      <c r="RXO75" s="192"/>
      <c r="RXP75" s="192"/>
      <c r="RXQ75" s="192"/>
      <c r="RXR75" s="192"/>
      <c r="RXS75" s="192"/>
      <c r="RXT75" s="192"/>
      <c r="RXU75" s="192"/>
      <c r="RXV75" s="192"/>
      <c r="RXW75" s="192"/>
      <c r="RXX75" s="192"/>
      <c r="RXY75" s="192"/>
      <c r="RXZ75" s="192"/>
      <c r="RYA75" s="192"/>
      <c r="RYB75" s="192"/>
      <c r="RYC75" s="192"/>
      <c r="RYD75" s="192"/>
      <c r="RYE75" s="192"/>
      <c r="RYF75" s="192"/>
      <c r="RYG75" s="192"/>
      <c r="RYH75" s="192"/>
      <c r="RYI75" s="192"/>
      <c r="RYJ75" s="192"/>
      <c r="RYK75" s="192"/>
      <c r="RYL75" s="192"/>
      <c r="RYM75" s="192"/>
      <c r="RYN75" s="192"/>
      <c r="RYO75" s="192"/>
      <c r="RYP75" s="192"/>
      <c r="RYQ75" s="192"/>
      <c r="RYR75" s="192"/>
      <c r="RYS75" s="192"/>
      <c r="RYT75" s="192"/>
      <c r="RYU75" s="192"/>
      <c r="RYV75" s="192"/>
      <c r="RYW75" s="192"/>
      <c r="RYX75" s="192"/>
      <c r="RYY75" s="192"/>
      <c r="RYZ75" s="192"/>
      <c r="RZA75" s="192"/>
      <c r="RZB75" s="192"/>
      <c r="RZC75" s="192"/>
      <c r="RZD75" s="192"/>
      <c r="RZE75" s="192"/>
      <c r="RZF75" s="192"/>
      <c r="RZG75" s="192"/>
      <c r="RZH75" s="192"/>
      <c r="RZI75" s="192"/>
      <c r="RZJ75" s="192"/>
      <c r="RZK75" s="192"/>
      <c r="RZL75" s="192"/>
      <c r="RZM75" s="192"/>
      <c r="RZN75" s="192"/>
      <c r="RZO75" s="192"/>
      <c r="RZP75" s="192"/>
      <c r="RZQ75" s="192"/>
      <c r="RZR75" s="192"/>
      <c r="RZS75" s="192"/>
      <c r="RZT75" s="192"/>
      <c r="RZU75" s="192"/>
      <c r="RZV75" s="192"/>
      <c r="RZW75" s="192"/>
      <c r="RZX75" s="192"/>
      <c r="RZY75" s="192"/>
      <c r="RZZ75" s="192"/>
      <c r="SAA75" s="192"/>
      <c r="SAB75" s="192"/>
      <c r="SAC75" s="192"/>
      <c r="SAD75" s="192"/>
      <c r="SAE75" s="192"/>
      <c r="SAF75" s="192"/>
      <c r="SAG75" s="192"/>
      <c r="SAH75" s="192"/>
      <c r="SAI75" s="192"/>
      <c r="SAJ75" s="192"/>
      <c r="SAK75" s="192"/>
      <c r="SAL75" s="192"/>
      <c r="SAM75" s="192"/>
      <c r="SAN75" s="192"/>
      <c r="SAO75" s="192"/>
      <c r="SAP75" s="192"/>
      <c r="SAQ75" s="192"/>
      <c r="SAR75" s="192"/>
      <c r="SAS75" s="192"/>
      <c r="SAT75" s="192"/>
      <c r="SAU75" s="192"/>
      <c r="SAV75" s="192"/>
      <c r="SAW75" s="192"/>
      <c r="SAX75" s="192"/>
      <c r="SAY75" s="192"/>
      <c r="SAZ75" s="192"/>
      <c r="SBA75" s="192"/>
      <c r="SBB75" s="192"/>
      <c r="SBC75" s="192"/>
      <c r="SBD75" s="192"/>
      <c r="SBE75" s="192"/>
      <c r="SBF75" s="192"/>
      <c r="SBG75" s="192"/>
      <c r="SBH75" s="192"/>
      <c r="SBI75" s="192"/>
      <c r="SBJ75" s="192"/>
      <c r="SBK75" s="192"/>
      <c r="SBL75" s="192"/>
      <c r="SBM75" s="192"/>
      <c r="SBN75" s="192"/>
      <c r="SBO75" s="192"/>
      <c r="SBP75" s="192"/>
      <c r="SBQ75" s="192"/>
      <c r="SBR75" s="192"/>
      <c r="SBS75" s="192"/>
      <c r="SBT75" s="192"/>
      <c r="SBU75" s="192"/>
      <c r="SBV75" s="192"/>
      <c r="SBW75" s="192"/>
      <c r="SBX75" s="192"/>
      <c r="SBY75" s="192"/>
      <c r="SBZ75" s="192"/>
      <c r="SCA75" s="192"/>
      <c r="SCB75" s="192"/>
      <c r="SCC75" s="192"/>
      <c r="SCD75" s="192"/>
      <c r="SCE75" s="192"/>
      <c r="SCF75" s="192"/>
      <c r="SCG75" s="192"/>
      <c r="SCH75" s="192"/>
      <c r="SCI75" s="192"/>
      <c r="SCJ75" s="192"/>
      <c r="SCK75" s="192"/>
      <c r="SCL75" s="192"/>
      <c r="SCM75" s="192"/>
      <c r="SCN75" s="192"/>
      <c r="SCO75" s="192"/>
      <c r="SCP75" s="192"/>
      <c r="SCQ75" s="192"/>
      <c r="SCR75" s="192"/>
      <c r="SCS75" s="192"/>
      <c r="SCT75" s="192"/>
      <c r="SCU75" s="192"/>
      <c r="SCV75" s="192"/>
      <c r="SCW75" s="192"/>
      <c r="SCX75" s="192"/>
      <c r="SCY75" s="192"/>
      <c r="SCZ75" s="192"/>
      <c r="SDA75" s="192"/>
      <c r="SDB75" s="192"/>
      <c r="SDC75" s="192"/>
      <c r="SDD75" s="192"/>
      <c r="SDE75" s="192"/>
      <c r="SDF75" s="192"/>
      <c r="SDG75" s="192"/>
      <c r="SDH75" s="192"/>
      <c r="SDI75" s="192"/>
      <c r="SDJ75" s="192"/>
      <c r="SDK75" s="192"/>
      <c r="SDL75" s="192"/>
      <c r="SDM75" s="192"/>
      <c r="SDN75" s="192"/>
      <c r="SDO75" s="192"/>
      <c r="SDP75" s="192"/>
      <c r="SDQ75" s="192"/>
      <c r="SDR75" s="192"/>
      <c r="SDS75" s="192"/>
      <c r="SDT75" s="192"/>
      <c r="SDU75" s="192"/>
      <c r="SDV75" s="192"/>
      <c r="SDW75" s="192"/>
      <c r="SDX75" s="192"/>
      <c r="SDY75" s="192"/>
      <c r="SDZ75" s="192"/>
      <c r="SEA75" s="192"/>
      <c r="SEB75" s="192"/>
      <c r="SEC75" s="192"/>
      <c r="SED75" s="192"/>
      <c r="SEE75" s="192"/>
      <c r="SEF75" s="192"/>
      <c r="SEG75" s="192"/>
      <c r="SEH75" s="192"/>
      <c r="SEI75" s="192"/>
      <c r="SEJ75" s="192"/>
      <c r="SEK75" s="192"/>
      <c r="SEL75" s="192"/>
      <c r="SEM75" s="192"/>
      <c r="SEN75" s="192"/>
      <c r="SEO75" s="192"/>
      <c r="SEP75" s="192"/>
      <c r="SEQ75" s="192"/>
      <c r="SER75" s="192"/>
      <c r="SES75" s="192"/>
      <c r="SET75" s="192"/>
      <c r="SEU75" s="192"/>
      <c r="SEV75" s="192"/>
      <c r="SEW75" s="192"/>
      <c r="SEX75" s="192"/>
      <c r="SEY75" s="192"/>
      <c r="SEZ75" s="192"/>
      <c r="SFA75" s="192"/>
      <c r="SFB75" s="192"/>
      <c r="SFC75" s="192"/>
      <c r="SFD75" s="192"/>
      <c r="SFE75" s="192"/>
      <c r="SFF75" s="192"/>
      <c r="SFG75" s="192"/>
      <c r="SFH75" s="192"/>
      <c r="SFI75" s="192"/>
      <c r="SFJ75" s="192"/>
      <c r="SFK75" s="192"/>
      <c r="SFL75" s="192"/>
      <c r="SFM75" s="192"/>
      <c r="SFN75" s="192"/>
      <c r="SFO75" s="192"/>
      <c r="SFP75" s="192"/>
      <c r="SFQ75" s="192"/>
      <c r="SFR75" s="192"/>
      <c r="SFS75" s="192"/>
      <c r="SFT75" s="192"/>
      <c r="SFU75" s="192"/>
      <c r="SFV75" s="192"/>
      <c r="SFW75" s="192"/>
      <c r="SFX75" s="192"/>
      <c r="SFY75" s="192"/>
      <c r="SFZ75" s="192"/>
      <c r="SGA75" s="192"/>
      <c r="SGB75" s="192"/>
      <c r="SGC75" s="192"/>
      <c r="SGD75" s="192"/>
      <c r="SGE75" s="192"/>
      <c r="SGF75" s="192"/>
      <c r="SGG75" s="192"/>
      <c r="SGH75" s="192"/>
      <c r="SGI75" s="192"/>
      <c r="SGJ75" s="192"/>
      <c r="SGK75" s="192"/>
      <c r="SGL75" s="192"/>
      <c r="SGM75" s="192"/>
      <c r="SGN75" s="192"/>
      <c r="SGO75" s="192"/>
      <c r="SGP75" s="192"/>
      <c r="SGQ75" s="192"/>
      <c r="SGR75" s="192"/>
      <c r="SGS75" s="192"/>
      <c r="SGT75" s="192"/>
      <c r="SGU75" s="192"/>
      <c r="SGV75" s="192"/>
      <c r="SGW75" s="192"/>
      <c r="SGX75" s="192"/>
      <c r="SGY75" s="192"/>
      <c r="SGZ75" s="192"/>
      <c r="SHA75" s="192"/>
      <c r="SHB75" s="192"/>
      <c r="SHC75" s="192"/>
      <c r="SHD75" s="192"/>
      <c r="SHE75" s="192"/>
      <c r="SHF75" s="192"/>
      <c r="SHG75" s="192"/>
      <c r="SHH75" s="192"/>
      <c r="SHI75" s="192"/>
      <c r="SHJ75" s="192"/>
      <c r="SHK75" s="192"/>
      <c r="SHL75" s="192"/>
      <c r="SHM75" s="192"/>
      <c r="SHN75" s="192"/>
      <c r="SHO75" s="192"/>
      <c r="SHP75" s="192"/>
      <c r="SHQ75" s="192"/>
      <c r="SHR75" s="192"/>
      <c r="SHS75" s="192"/>
      <c r="SHT75" s="192"/>
      <c r="SHU75" s="192"/>
      <c r="SHV75" s="192"/>
      <c r="SHW75" s="192"/>
      <c r="SHX75" s="192"/>
      <c r="SHY75" s="192"/>
      <c r="SHZ75" s="192"/>
      <c r="SIA75" s="192"/>
      <c r="SIB75" s="192"/>
      <c r="SIC75" s="192"/>
      <c r="SID75" s="192"/>
      <c r="SIE75" s="192"/>
      <c r="SIF75" s="192"/>
      <c r="SIG75" s="192"/>
      <c r="SIH75" s="192"/>
      <c r="SII75" s="192"/>
      <c r="SIJ75" s="192"/>
      <c r="SIK75" s="192"/>
      <c r="SIL75" s="192"/>
      <c r="SIM75" s="192"/>
      <c r="SIN75" s="192"/>
      <c r="SIO75" s="192"/>
      <c r="SIP75" s="192"/>
      <c r="SIQ75" s="192"/>
      <c r="SIR75" s="192"/>
      <c r="SIS75" s="192"/>
      <c r="SIT75" s="192"/>
      <c r="SIU75" s="192"/>
      <c r="SIV75" s="192"/>
      <c r="SIW75" s="192"/>
      <c r="SIX75" s="192"/>
      <c r="SIY75" s="192"/>
      <c r="SIZ75" s="192"/>
      <c r="SJA75" s="192"/>
      <c r="SJB75" s="192"/>
      <c r="SJC75" s="192"/>
      <c r="SJD75" s="192"/>
      <c r="SJE75" s="192"/>
      <c r="SJF75" s="192"/>
      <c r="SJG75" s="192"/>
      <c r="SJH75" s="192"/>
      <c r="SJI75" s="192"/>
      <c r="SJJ75" s="192"/>
      <c r="SJK75" s="192"/>
      <c r="SJL75" s="192"/>
      <c r="SJM75" s="192"/>
      <c r="SJN75" s="192"/>
      <c r="SJO75" s="192"/>
      <c r="SJP75" s="192"/>
      <c r="SJQ75" s="192"/>
      <c r="SJR75" s="192"/>
      <c r="SJS75" s="192"/>
      <c r="SJT75" s="192"/>
      <c r="SJU75" s="192"/>
      <c r="SJV75" s="192"/>
      <c r="SJW75" s="192"/>
      <c r="SJX75" s="192"/>
      <c r="SJY75" s="192"/>
      <c r="SJZ75" s="192"/>
      <c r="SKA75" s="192"/>
      <c r="SKB75" s="192"/>
      <c r="SKC75" s="192"/>
      <c r="SKD75" s="192"/>
      <c r="SKE75" s="192"/>
      <c r="SKF75" s="192"/>
      <c r="SKG75" s="192"/>
      <c r="SKH75" s="192"/>
      <c r="SKI75" s="192"/>
      <c r="SKJ75" s="192"/>
      <c r="SKK75" s="192"/>
      <c r="SKL75" s="192"/>
      <c r="SKM75" s="192"/>
      <c r="SKN75" s="192"/>
      <c r="SKO75" s="192"/>
      <c r="SKP75" s="192"/>
      <c r="SKQ75" s="192"/>
      <c r="SKR75" s="192"/>
      <c r="SKS75" s="192"/>
      <c r="SKT75" s="192"/>
      <c r="SKU75" s="192"/>
      <c r="SKV75" s="192"/>
      <c r="SKW75" s="192"/>
      <c r="SKX75" s="192"/>
      <c r="SKY75" s="192"/>
      <c r="SKZ75" s="192"/>
      <c r="SLA75" s="192"/>
      <c r="SLB75" s="192"/>
      <c r="SLC75" s="192"/>
      <c r="SLD75" s="192"/>
      <c r="SLE75" s="192"/>
      <c r="SLF75" s="192"/>
      <c r="SLG75" s="192"/>
      <c r="SLH75" s="192"/>
      <c r="SLI75" s="192"/>
      <c r="SLJ75" s="192"/>
      <c r="SLK75" s="192"/>
      <c r="SLL75" s="192"/>
      <c r="SLM75" s="192"/>
      <c r="SLN75" s="192"/>
      <c r="SLO75" s="192"/>
      <c r="SLP75" s="192"/>
      <c r="SLQ75" s="192"/>
      <c r="SLR75" s="192"/>
      <c r="SLS75" s="192"/>
      <c r="SLT75" s="192"/>
      <c r="SLU75" s="192"/>
      <c r="SLV75" s="192"/>
      <c r="SLW75" s="192"/>
      <c r="SLX75" s="192"/>
      <c r="SLY75" s="192"/>
      <c r="SLZ75" s="192"/>
      <c r="SMA75" s="192"/>
      <c r="SMB75" s="192"/>
      <c r="SMC75" s="192"/>
      <c r="SMD75" s="192"/>
      <c r="SME75" s="192"/>
      <c r="SMF75" s="192"/>
      <c r="SMG75" s="192"/>
      <c r="SMH75" s="192"/>
      <c r="SMI75" s="192"/>
      <c r="SMJ75" s="192"/>
      <c r="SMK75" s="192"/>
      <c r="SML75" s="192"/>
      <c r="SMM75" s="192"/>
      <c r="SMN75" s="192"/>
      <c r="SMO75" s="192"/>
      <c r="SMP75" s="192"/>
      <c r="SMQ75" s="192"/>
      <c r="SMR75" s="192"/>
      <c r="SMS75" s="192"/>
      <c r="SMT75" s="192"/>
      <c r="SMU75" s="192"/>
      <c r="SMV75" s="192"/>
      <c r="SMW75" s="192"/>
      <c r="SMX75" s="192"/>
      <c r="SMY75" s="192"/>
      <c r="SMZ75" s="192"/>
      <c r="SNA75" s="192"/>
      <c r="SNB75" s="192"/>
      <c r="SNC75" s="192"/>
      <c r="SND75" s="192"/>
      <c r="SNE75" s="192"/>
      <c r="SNF75" s="192"/>
      <c r="SNG75" s="192"/>
      <c r="SNH75" s="192"/>
      <c r="SNI75" s="192"/>
      <c r="SNJ75" s="192"/>
      <c r="SNK75" s="192"/>
      <c r="SNL75" s="192"/>
      <c r="SNM75" s="192"/>
      <c r="SNN75" s="192"/>
      <c r="SNO75" s="192"/>
      <c r="SNP75" s="192"/>
      <c r="SNQ75" s="192"/>
      <c r="SNR75" s="192"/>
      <c r="SNS75" s="192"/>
      <c r="SNT75" s="192"/>
      <c r="SNU75" s="192"/>
      <c r="SNV75" s="192"/>
      <c r="SNW75" s="192"/>
      <c r="SNX75" s="192"/>
      <c r="SNY75" s="192"/>
      <c r="SNZ75" s="192"/>
      <c r="SOA75" s="192"/>
      <c r="SOB75" s="192"/>
      <c r="SOC75" s="192"/>
      <c r="SOD75" s="192"/>
      <c r="SOE75" s="192"/>
      <c r="SOF75" s="192"/>
      <c r="SOG75" s="192"/>
      <c r="SOH75" s="192"/>
      <c r="SOI75" s="192"/>
      <c r="SOJ75" s="192"/>
      <c r="SOK75" s="192"/>
      <c r="SOL75" s="192"/>
      <c r="SOM75" s="192"/>
      <c r="SON75" s="192"/>
      <c r="SOO75" s="192"/>
      <c r="SOP75" s="192"/>
      <c r="SOQ75" s="192"/>
      <c r="SOR75" s="192"/>
      <c r="SOS75" s="192"/>
      <c r="SOT75" s="192"/>
      <c r="SOU75" s="192"/>
      <c r="SOV75" s="192"/>
      <c r="SOW75" s="192"/>
      <c r="SOX75" s="192"/>
      <c r="SOY75" s="192"/>
      <c r="SOZ75" s="192"/>
      <c r="SPA75" s="192"/>
      <c r="SPB75" s="192"/>
      <c r="SPC75" s="192"/>
      <c r="SPD75" s="192"/>
      <c r="SPE75" s="192"/>
      <c r="SPF75" s="192"/>
      <c r="SPG75" s="192"/>
      <c r="SPH75" s="192"/>
      <c r="SPI75" s="192"/>
      <c r="SPJ75" s="192"/>
      <c r="SPK75" s="192"/>
      <c r="SPL75" s="192"/>
      <c r="SPM75" s="192"/>
      <c r="SPN75" s="192"/>
      <c r="SPO75" s="192"/>
      <c r="SPP75" s="192"/>
      <c r="SPQ75" s="192"/>
      <c r="SPR75" s="192"/>
      <c r="SPS75" s="192"/>
      <c r="SPT75" s="192"/>
      <c r="SPU75" s="192"/>
      <c r="SPV75" s="192"/>
      <c r="SPW75" s="192"/>
      <c r="SPX75" s="192"/>
      <c r="SPY75" s="192"/>
      <c r="SPZ75" s="192"/>
      <c r="SQA75" s="192"/>
      <c r="SQB75" s="192"/>
      <c r="SQC75" s="192"/>
      <c r="SQD75" s="192"/>
      <c r="SQE75" s="192"/>
      <c r="SQF75" s="192"/>
      <c r="SQG75" s="192"/>
      <c r="SQH75" s="192"/>
      <c r="SQI75" s="192"/>
      <c r="SQJ75" s="192"/>
      <c r="SQK75" s="192"/>
      <c r="SQL75" s="192"/>
      <c r="SQM75" s="192"/>
      <c r="SQN75" s="192"/>
      <c r="SQO75" s="192"/>
      <c r="SQP75" s="192"/>
      <c r="SQQ75" s="192"/>
      <c r="SQR75" s="192"/>
      <c r="SQS75" s="192"/>
      <c r="SQT75" s="192"/>
      <c r="SQU75" s="192"/>
      <c r="SQV75" s="192"/>
      <c r="SQW75" s="192"/>
      <c r="SQX75" s="192"/>
      <c r="SQY75" s="192"/>
      <c r="SQZ75" s="192"/>
      <c r="SRA75" s="192"/>
      <c r="SRB75" s="192"/>
      <c r="SRC75" s="192"/>
      <c r="SRD75" s="192"/>
      <c r="SRE75" s="192"/>
      <c r="SRF75" s="192"/>
      <c r="SRG75" s="192"/>
      <c r="SRH75" s="192"/>
      <c r="SRI75" s="192"/>
      <c r="SRJ75" s="192"/>
      <c r="SRK75" s="192"/>
      <c r="SRL75" s="192"/>
      <c r="SRM75" s="192"/>
      <c r="SRN75" s="192"/>
      <c r="SRO75" s="192"/>
      <c r="SRP75" s="192"/>
      <c r="SRQ75" s="192"/>
      <c r="SRR75" s="192"/>
      <c r="SRS75" s="192"/>
      <c r="SRT75" s="192"/>
      <c r="SRU75" s="192"/>
      <c r="SRV75" s="192"/>
      <c r="SRW75" s="192"/>
      <c r="SRX75" s="192"/>
      <c r="SRY75" s="192"/>
      <c r="SRZ75" s="192"/>
      <c r="SSA75" s="192"/>
      <c r="SSB75" s="192"/>
      <c r="SSC75" s="192"/>
      <c r="SSD75" s="192"/>
      <c r="SSE75" s="192"/>
      <c r="SSF75" s="192"/>
      <c r="SSG75" s="192"/>
      <c r="SSH75" s="192"/>
      <c r="SSI75" s="192"/>
      <c r="SSJ75" s="192"/>
      <c r="SSK75" s="192"/>
      <c r="SSL75" s="192"/>
      <c r="SSM75" s="192"/>
      <c r="SSN75" s="192"/>
      <c r="SSO75" s="192"/>
      <c r="SSP75" s="192"/>
      <c r="SSQ75" s="192"/>
      <c r="SSR75" s="192"/>
      <c r="SSS75" s="192"/>
      <c r="SST75" s="192"/>
      <c r="SSU75" s="192"/>
      <c r="SSV75" s="192"/>
      <c r="SSW75" s="192"/>
      <c r="SSX75" s="192"/>
      <c r="SSY75" s="192"/>
      <c r="SSZ75" s="192"/>
      <c r="STA75" s="192"/>
      <c r="STB75" s="192"/>
      <c r="STC75" s="192"/>
      <c r="STD75" s="192"/>
      <c r="STE75" s="192"/>
      <c r="STF75" s="192"/>
      <c r="STG75" s="192"/>
      <c r="STH75" s="192"/>
      <c r="STI75" s="192"/>
      <c r="STJ75" s="192"/>
      <c r="STK75" s="192"/>
      <c r="STL75" s="192"/>
      <c r="STM75" s="192"/>
      <c r="STN75" s="192"/>
      <c r="STO75" s="192"/>
      <c r="STP75" s="192"/>
      <c r="STQ75" s="192"/>
      <c r="STR75" s="192"/>
      <c r="STS75" s="192"/>
      <c r="STT75" s="192"/>
      <c r="STU75" s="192"/>
      <c r="STV75" s="192"/>
      <c r="STW75" s="192"/>
      <c r="STX75" s="192"/>
      <c r="STY75" s="192"/>
      <c r="STZ75" s="192"/>
      <c r="SUA75" s="192"/>
      <c r="SUB75" s="192"/>
      <c r="SUC75" s="192"/>
      <c r="SUD75" s="192"/>
      <c r="SUE75" s="192"/>
      <c r="SUF75" s="192"/>
      <c r="SUG75" s="192"/>
      <c r="SUH75" s="192"/>
      <c r="SUI75" s="192"/>
      <c r="SUJ75" s="192"/>
      <c r="SUK75" s="192"/>
      <c r="SUL75" s="192"/>
      <c r="SUM75" s="192"/>
      <c r="SUN75" s="192"/>
      <c r="SUO75" s="192"/>
      <c r="SUP75" s="192"/>
      <c r="SUQ75" s="192"/>
      <c r="SUR75" s="192"/>
      <c r="SUS75" s="192"/>
      <c r="SUT75" s="192"/>
      <c r="SUU75" s="192"/>
      <c r="SUV75" s="192"/>
      <c r="SUW75" s="192"/>
      <c r="SUX75" s="192"/>
      <c r="SUY75" s="192"/>
      <c r="SUZ75" s="192"/>
      <c r="SVA75" s="192"/>
      <c r="SVB75" s="192"/>
      <c r="SVC75" s="192"/>
      <c r="SVD75" s="192"/>
      <c r="SVE75" s="192"/>
      <c r="SVF75" s="192"/>
      <c r="SVG75" s="192"/>
      <c r="SVH75" s="192"/>
      <c r="SVI75" s="192"/>
      <c r="SVJ75" s="192"/>
      <c r="SVK75" s="192"/>
      <c r="SVL75" s="192"/>
      <c r="SVM75" s="192"/>
      <c r="SVN75" s="192"/>
      <c r="SVO75" s="192"/>
      <c r="SVP75" s="192"/>
      <c r="SVQ75" s="192"/>
      <c r="SVR75" s="192"/>
      <c r="SVS75" s="192"/>
      <c r="SVT75" s="192"/>
      <c r="SVU75" s="192"/>
      <c r="SVV75" s="192"/>
      <c r="SVW75" s="192"/>
      <c r="SVX75" s="192"/>
      <c r="SVY75" s="192"/>
      <c r="SVZ75" s="192"/>
      <c r="SWA75" s="192"/>
      <c r="SWB75" s="192"/>
      <c r="SWC75" s="192"/>
      <c r="SWD75" s="192"/>
      <c r="SWE75" s="192"/>
      <c r="SWF75" s="192"/>
      <c r="SWG75" s="192"/>
      <c r="SWH75" s="192"/>
      <c r="SWI75" s="192"/>
      <c r="SWJ75" s="192"/>
      <c r="SWK75" s="192"/>
      <c r="SWL75" s="192"/>
      <c r="SWM75" s="192"/>
      <c r="SWN75" s="192"/>
      <c r="SWO75" s="192"/>
      <c r="SWP75" s="192"/>
      <c r="SWQ75" s="192"/>
      <c r="SWR75" s="192"/>
      <c r="SWS75" s="192"/>
      <c r="SWT75" s="192"/>
      <c r="SWU75" s="192"/>
      <c r="SWV75" s="192"/>
      <c r="SWW75" s="192"/>
      <c r="SWX75" s="192"/>
      <c r="SWY75" s="192"/>
      <c r="SWZ75" s="192"/>
      <c r="SXA75" s="192"/>
      <c r="SXB75" s="192"/>
      <c r="SXC75" s="192"/>
      <c r="SXD75" s="192"/>
      <c r="SXE75" s="192"/>
      <c r="SXF75" s="192"/>
      <c r="SXG75" s="192"/>
      <c r="SXH75" s="192"/>
      <c r="SXI75" s="192"/>
      <c r="SXJ75" s="192"/>
      <c r="SXK75" s="192"/>
      <c r="SXL75" s="192"/>
      <c r="SXM75" s="192"/>
      <c r="SXN75" s="192"/>
      <c r="SXO75" s="192"/>
      <c r="SXP75" s="192"/>
      <c r="SXQ75" s="192"/>
      <c r="SXR75" s="192"/>
      <c r="SXS75" s="192"/>
      <c r="SXT75" s="192"/>
      <c r="SXU75" s="192"/>
      <c r="SXV75" s="192"/>
      <c r="SXW75" s="192"/>
      <c r="SXX75" s="192"/>
      <c r="SXY75" s="192"/>
      <c r="SXZ75" s="192"/>
      <c r="SYA75" s="192"/>
      <c r="SYB75" s="192"/>
      <c r="SYC75" s="192"/>
      <c r="SYD75" s="192"/>
      <c r="SYE75" s="192"/>
      <c r="SYF75" s="192"/>
      <c r="SYG75" s="192"/>
      <c r="SYH75" s="192"/>
      <c r="SYI75" s="192"/>
      <c r="SYJ75" s="192"/>
      <c r="SYK75" s="192"/>
      <c r="SYL75" s="192"/>
      <c r="SYM75" s="192"/>
      <c r="SYN75" s="192"/>
      <c r="SYO75" s="192"/>
      <c r="SYP75" s="192"/>
      <c r="SYQ75" s="192"/>
      <c r="SYR75" s="192"/>
      <c r="SYS75" s="192"/>
      <c r="SYT75" s="192"/>
      <c r="SYU75" s="192"/>
      <c r="SYV75" s="192"/>
      <c r="SYW75" s="192"/>
      <c r="SYX75" s="192"/>
      <c r="SYY75" s="192"/>
      <c r="SYZ75" s="192"/>
      <c r="SZA75" s="192"/>
      <c r="SZB75" s="192"/>
      <c r="SZC75" s="192"/>
      <c r="SZD75" s="192"/>
      <c r="SZE75" s="192"/>
      <c r="SZF75" s="192"/>
      <c r="SZG75" s="192"/>
      <c r="SZH75" s="192"/>
      <c r="SZI75" s="192"/>
      <c r="SZJ75" s="192"/>
      <c r="SZK75" s="192"/>
      <c r="SZL75" s="192"/>
      <c r="SZM75" s="192"/>
      <c r="SZN75" s="192"/>
      <c r="SZO75" s="192"/>
      <c r="SZP75" s="192"/>
      <c r="SZQ75" s="192"/>
      <c r="SZR75" s="192"/>
      <c r="SZS75" s="192"/>
      <c r="SZT75" s="192"/>
      <c r="SZU75" s="192"/>
      <c r="SZV75" s="192"/>
      <c r="SZW75" s="192"/>
      <c r="SZX75" s="192"/>
      <c r="SZY75" s="192"/>
      <c r="SZZ75" s="192"/>
      <c r="TAA75" s="192"/>
      <c r="TAB75" s="192"/>
      <c r="TAC75" s="192"/>
      <c r="TAD75" s="192"/>
      <c r="TAE75" s="192"/>
      <c r="TAF75" s="192"/>
      <c r="TAG75" s="192"/>
      <c r="TAH75" s="192"/>
      <c r="TAI75" s="192"/>
      <c r="TAJ75" s="192"/>
      <c r="TAK75" s="192"/>
      <c r="TAL75" s="192"/>
      <c r="TAM75" s="192"/>
      <c r="TAN75" s="192"/>
      <c r="TAO75" s="192"/>
      <c r="TAP75" s="192"/>
      <c r="TAQ75" s="192"/>
      <c r="TAR75" s="192"/>
      <c r="TAS75" s="192"/>
      <c r="TAT75" s="192"/>
      <c r="TAU75" s="192"/>
      <c r="TAV75" s="192"/>
      <c r="TAW75" s="192"/>
      <c r="TAX75" s="192"/>
      <c r="TAY75" s="192"/>
      <c r="TAZ75" s="192"/>
      <c r="TBA75" s="192"/>
      <c r="TBB75" s="192"/>
      <c r="TBC75" s="192"/>
      <c r="TBD75" s="192"/>
      <c r="TBE75" s="192"/>
      <c r="TBF75" s="192"/>
      <c r="TBG75" s="192"/>
      <c r="TBH75" s="192"/>
      <c r="TBI75" s="192"/>
      <c r="TBJ75" s="192"/>
      <c r="TBK75" s="192"/>
      <c r="TBL75" s="192"/>
      <c r="TBM75" s="192"/>
      <c r="TBN75" s="192"/>
      <c r="TBO75" s="192"/>
      <c r="TBP75" s="192"/>
      <c r="TBQ75" s="192"/>
      <c r="TBR75" s="192"/>
      <c r="TBS75" s="192"/>
      <c r="TBT75" s="192"/>
      <c r="TBU75" s="192"/>
      <c r="TBV75" s="192"/>
      <c r="TBW75" s="192"/>
      <c r="TBX75" s="192"/>
      <c r="TBY75" s="192"/>
      <c r="TBZ75" s="192"/>
      <c r="TCA75" s="192"/>
      <c r="TCB75" s="192"/>
      <c r="TCC75" s="192"/>
      <c r="TCD75" s="192"/>
      <c r="TCE75" s="192"/>
      <c r="TCF75" s="192"/>
      <c r="TCG75" s="192"/>
      <c r="TCH75" s="192"/>
      <c r="TCI75" s="192"/>
      <c r="TCJ75" s="192"/>
      <c r="TCK75" s="192"/>
      <c r="TCL75" s="192"/>
      <c r="TCM75" s="192"/>
      <c r="TCN75" s="192"/>
      <c r="TCO75" s="192"/>
      <c r="TCP75" s="192"/>
      <c r="TCQ75" s="192"/>
      <c r="TCR75" s="192"/>
      <c r="TCS75" s="192"/>
      <c r="TCT75" s="192"/>
      <c r="TCU75" s="192"/>
      <c r="TCV75" s="192"/>
      <c r="TCW75" s="192"/>
      <c r="TCX75" s="192"/>
      <c r="TCY75" s="192"/>
      <c r="TCZ75" s="192"/>
      <c r="TDA75" s="192"/>
      <c r="TDB75" s="192"/>
      <c r="TDC75" s="192"/>
      <c r="TDD75" s="192"/>
      <c r="TDE75" s="192"/>
      <c r="TDF75" s="192"/>
      <c r="TDG75" s="192"/>
      <c r="TDH75" s="192"/>
      <c r="TDI75" s="192"/>
      <c r="TDJ75" s="192"/>
      <c r="TDK75" s="192"/>
      <c r="TDL75" s="192"/>
      <c r="TDM75" s="192"/>
      <c r="TDN75" s="192"/>
      <c r="TDO75" s="192"/>
      <c r="TDP75" s="192"/>
      <c r="TDQ75" s="192"/>
      <c r="TDR75" s="192"/>
      <c r="TDS75" s="192"/>
      <c r="TDT75" s="192"/>
      <c r="TDU75" s="192"/>
      <c r="TDV75" s="192"/>
      <c r="TDW75" s="192"/>
      <c r="TDX75" s="192"/>
      <c r="TDY75" s="192"/>
      <c r="TDZ75" s="192"/>
      <c r="TEA75" s="192"/>
      <c r="TEB75" s="192"/>
      <c r="TEC75" s="192"/>
      <c r="TED75" s="192"/>
      <c r="TEE75" s="192"/>
      <c r="TEF75" s="192"/>
      <c r="TEG75" s="192"/>
      <c r="TEH75" s="192"/>
      <c r="TEI75" s="192"/>
      <c r="TEJ75" s="192"/>
      <c r="TEK75" s="192"/>
      <c r="TEL75" s="192"/>
      <c r="TEM75" s="192"/>
      <c r="TEN75" s="192"/>
      <c r="TEO75" s="192"/>
      <c r="TEP75" s="192"/>
      <c r="TEQ75" s="192"/>
      <c r="TER75" s="192"/>
      <c r="TES75" s="192"/>
      <c r="TET75" s="192"/>
      <c r="TEU75" s="192"/>
      <c r="TEV75" s="192"/>
      <c r="TEW75" s="192"/>
      <c r="TEX75" s="192"/>
      <c r="TEY75" s="192"/>
      <c r="TEZ75" s="192"/>
      <c r="TFA75" s="192"/>
      <c r="TFB75" s="192"/>
      <c r="TFC75" s="192"/>
      <c r="TFD75" s="192"/>
      <c r="TFE75" s="192"/>
      <c r="TFF75" s="192"/>
      <c r="TFG75" s="192"/>
      <c r="TFH75" s="192"/>
      <c r="TFI75" s="192"/>
      <c r="TFJ75" s="192"/>
      <c r="TFK75" s="192"/>
      <c r="TFL75" s="192"/>
      <c r="TFM75" s="192"/>
      <c r="TFN75" s="192"/>
      <c r="TFO75" s="192"/>
      <c r="TFP75" s="192"/>
      <c r="TFQ75" s="192"/>
      <c r="TFR75" s="192"/>
      <c r="TFS75" s="192"/>
      <c r="TFT75" s="192"/>
      <c r="TFU75" s="192"/>
      <c r="TFV75" s="192"/>
      <c r="TFW75" s="192"/>
      <c r="TFX75" s="192"/>
      <c r="TFY75" s="192"/>
      <c r="TFZ75" s="192"/>
      <c r="TGA75" s="192"/>
      <c r="TGB75" s="192"/>
      <c r="TGC75" s="192"/>
      <c r="TGD75" s="192"/>
      <c r="TGE75" s="192"/>
      <c r="TGF75" s="192"/>
      <c r="TGG75" s="192"/>
      <c r="TGH75" s="192"/>
      <c r="TGI75" s="192"/>
      <c r="TGJ75" s="192"/>
      <c r="TGK75" s="192"/>
      <c r="TGL75" s="192"/>
      <c r="TGM75" s="192"/>
      <c r="TGN75" s="192"/>
      <c r="TGO75" s="192"/>
      <c r="TGP75" s="192"/>
      <c r="TGQ75" s="192"/>
      <c r="TGR75" s="192"/>
      <c r="TGS75" s="192"/>
      <c r="TGT75" s="192"/>
      <c r="TGU75" s="192"/>
      <c r="TGV75" s="192"/>
      <c r="TGW75" s="192"/>
      <c r="TGX75" s="192"/>
      <c r="TGY75" s="192"/>
      <c r="TGZ75" s="192"/>
      <c r="THA75" s="192"/>
      <c r="THB75" s="192"/>
      <c r="THC75" s="192"/>
      <c r="THD75" s="192"/>
      <c r="THE75" s="192"/>
      <c r="THF75" s="192"/>
      <c r="THG75" s="192"/>
      <c r="THH75" s="192"/>
      <c r="THI75" s="192"/>
      <c r="THJ75" s="192"/>
      <c r="THK75" s="192"/>
      <c r="THL75" s="192"/>
      <c r="THM75" s="192"/>
      <c r="THN75" s="192"/>
      <c r="THO75" s="192"/>
      <c r="THP75" s="192"/>
      <c r="THQ75" s="192"/>
      <c r="THR75" s="192"/>
      <c r="THS75" s="192"/>
      <c r="THT75" s="192"/>
      <c r="THU75" s="192"/>
      <c r="THV75" s="192"/>
      <c r="THW75" s="192"/>
      <c r="THX75" s="192"/>
      <c r="THY75" s="192"/>
      <c r="THZ75" s="192"/>
      <c r="TIA75" s="192"/>
      <c r="TIB75" s="192"/>
      <c r="TIC75" s="192"/>
      <c r="TID75" s="192"/>
      <c r="TIE75" s="192"/>
      <c r="TIF75" s="192"/>
      <c r="TIG75" s="192"/>
      <c r="TIH75" s="192"/>
      <c r="TII75" s="192"/>
      <c r="TIJ75" s="192"/>
      <c r="TIK75" s="192"/>
      <c r="TIL75" s="192"/>
      <c r="TIM75" s="192"/>
      <c r="TIN75" s="192"/>
      <c r="TIO75" s="192"/>
      <c r="TIP75" s="192"/>
      <c r="TIQ75" s="192"/>
      <c r="TIR75" s="192"/>
      <c r="TIS75" s="192"/>
      <c r="TIT75" s="192"/>
      <c r="TIU75" s="192"/>
      <c r="TIV75" s="192"/>
      <c r="TIW75" s="192"/>
      <c r="TIX75" s="192"/>
      <c r="TIY75" s="192"/>
      <c r="TIZ75" s="192"/>
      <c r="TJA75" s="192"/>
      <c r="TJB75" s="192"/>
      <c r="TJC75" s="192"/>
      <c r="TJD75" s="192"/>
      <c r="TJE75" s="192"/>
      <c r="TJF75" s="192"/>
      <c r="TJG75" s="192"/>
      <c r="TJH75" s="192"/>
      <c r="TJI75" s="192"/>
      <c r="TJJ75" s="192"/>
      <c r="TJK75" s="192"/>
      <c r="TJL75" s="192"/>
      <c r="TJM75" s="192"/>
      <c r="TJN75" s="192"/>
      <c r="TJO75" s="192"/>
      <c r="TJP75" s="192"/>
      <c r="TJQ75" s="192"/>
      <c r="TJR75" s="192"/>
      <c r="TJS75" s="192"/>
      <c r="TJT75" s="192"/>
      <c r="TJU75" s="192"/>
      <c r="TJV75" s="192"/>
      <c r="TJW75" s="192"/>
      <c r="TJX75" s="192"/>
      <c r="TJY75" s="192"/>
      <c r="TJZ75" s="192"/>
      <c r="TKA75" s="192"/>
      <c r="TKB75" s="192"/>
      <c r="TKC75" s="192"/>
      <c r="TKD75" s="192"/>
      <c r="TKE75" s="192"/>
      <c r="TKF75" s="192"/>
      <c r="TKG75" s="192"/>
      <c r="TKH75" s="192"/>
      <c r="TKI75" s="192"/>
      <c r="TKJ75" s="192"/>
      <c r="TKK75" s="192"/>
      <c r="TKL75" s="192"/>
      <c r="TKM75" s="192"/>
      <c r="TKN75" s="192"/>
      <c r="TKO75" s="192"/>
      <c r="TKP75" s="192"/>
      <c r="TKQ75" s="192"/>
      <c r="TKR75" s="192"/>
      <c r="TKS75" s="192"/>
      <c r="TKT75" s="192"/>
      <c r="TKU75" s="192"/>
      <c r="TKV75" s="192"/>
      <c r="TKW75" s="192"/>
      <c r="TKX75" s="192"/>
      <c r="TKY75" s="192"/>
      <c r="TKZ75" s="192"/>
      <c r="TLA75" s="192"/>
      <c r="TLB75" s="192"/>
      <c r="TLC75" s="192"/>
      <c r="TLD75" s="192"/>
      <c r="TLE75" s="192"/>
      <c r="TLF75" s="192"/>
      <c r="TLG75" s="192"/>
      <c r="TLH75" s="192"/>
      <c r="TLI75" s="192"/>
      <c r="TLJ75" s="192"/>
      <c r="TLK75" s="192"/>
      <c r="TLL75" s="192"/>
      <c r="TLM75" s="192"/>
      <c r="TLN75" s="192"/>
      <c r="TLO75" s="192"/>
      <c r="TLP75" s="192"/>
      <c r="TLQ75" s="192"/>
      <c r="TLR75" s="192"/>
      <c r="TLS75" s="192"/>
      <c r="TLT75" s="192"/>
      <c r="TLU75" s="192"/>
      <c r="TLV75" s="192"/>
      <c r="TLW75" s="192"/>
      <c r="TLX75" s="192"/>
      <c r="TLY75" s="192"/>
      <c r="TLZ75" s="192"/>
      <c r="TMA75" s="192"/>
      <c r="TMB75" s="192"/>
      <c r="TMC75" s="192"/>
      <c r="TMD75" s="192"/>
      <c r="TME75" s="192"/>
      <c r="TMF75" s="192"/>
      <c r="TMG75" s="192"/>
      <c r="TMH75" s="192"/>
      <c r="TMI75" s="192"/>
      <c r="TMJ75" s="192"/>
      <c r="TMK75" s="192"/>
      <c r="TML75" s="192"/>
      <c r="TMM75" s="192"/>
      <c r="TMN75" s="192"/>
      <c r="TMO75" s="192"/>
      <c r="TMP75" s="192"/>
      <c r="TMQ75" s="192"/>
      <c r="TMR75" s="192"/>
      <c r="TMS75" s="192"/>
      <c r="TMT75" s="192"/>
      <c r="TMU75" s="192"/>
      <c r="TMV75" s="192"/>
      <c r="TMW75" s="192"/>
      <c r="TMX75" s="192"/>
      <c r="TMY75" s="192"/>
      <c r="TMZ75" s="192"/>
      <c r="TNA75" s="192"/>
      <c r="TNB75" s="192"/>
      <c r="TNC75" s="192"/>
      <c r="TND75" s="192"/>
      <c r="TNE75" s="192"/>
      <c r="TNF75" s="192"/>
      <c r="TNG75" s="192"/>
      <c r="TNH75" s="192"/>
      <c r="TNI75" s="192"/>
      <c r="TNJ75" s="192"/>
      <c r="TNK75" s="192"/>
      <c r="TNL75" s="192"/>
      <c r="TNM75" s="192"/>
      <c r="TNN75" s="192"/>
      <c r="TNO75" s="192"/>
      <c r="TNP75" s="192"/>
      <c r="TNQ75" s="192"/>
      <c r="TNR75" s="192"/>
      <c r="TNS75" s="192"/>
      <c r="TNT75" s="192"/>
      <c r="TNU75" s="192"/>
      <c r="TNV75" s="192"/>
      <c r="TNW75" s="192"/>
      <c r="TNX75" s="192"/>
      <c r="TNY75" s="192"/>
      <c r="TNZ75" s="192"/>
      <c r="TOA75" s="192"/>
      <c r="TOB75" s="192"/>
      <c r="TOC75" s="192"/>
      <c r="TOD75" s="192"/>
      <c r="TOE75" s="192"/>
      <c r="TOF75" s="192"/>
      <c r="TOG75" s="192"/>
      <c r="TOH75" s="192"/>
      <c r="TOI75" s="192"/>
      <c r="TOJ75" s="192"/>
      <c r="TOK75" s="192"/>
      <c r="TOL75" s="192"/>
      <c r="TOM75" s="192"/>
      <c r="TON75" s="192"/>
      <c r="TOO75" s="192"/>
      <c r="TOP75" s="192"/>
      <c r="TOQ75" s="192"/>
      <c r="TOR75" s="192"/>
      <c r="TOS75" s="192"/>
      <c r="TOT75" s="192"/>
      <c r="TOU75" s="192"/>
      <c r="TOV75" s="192"/>
      <c r="TOW75" s="192"/>
      <c r="TOX75" s="192"/>
      <c r="TOY75" s="192"/>
      <c r="TOZ75" s="192"/>
      <c r="TPA75" s="192"/>
      <c r="TPB75" s="192"/>
      <c r="TPC75" s="192"/>
      <c r="TPD75" s="192"/>
      <c r="TPE75" s="192"/>
      <c r="TPF75" s="192"/>
      <c r="TPG75" s="192"/>
      <c r="TPH75" s="192"/>
      <c r="TPI75" s="192"/>
      <c r="TPJ75" s="192"/>
      <c r="TPK75" s="192"/>
      <c r="TPL75" s="192"/>
      <c r="TPM75" s="192"/>
      <c r="TPN75" s="192"/>
      <c r="TPO75" s="192"/>
      <c r="TPP75" s="192"/>
      <c r="TPQ75" s="192"/>
      <c r="TPR75" s="192"/>
      <c r="TPS75" s="192"/>
      <c r="TPT75" s="192"/>
      <c r="TPU75" s="192"/>
      <c r="TPV75" s="192"/>
      <c r="TPW75" s="192"/>
      <c r="TPX75" s="192"/>
      <c r="TPY75" s="192"/>
      <c r="TPZ75" s="192"/>
      <c r="TQA75" s="192"/>
      <c r="TQB75" s="192"/>
      <c r="TQC75" s="192"/>
      <c r="TQD75" s="192"/>
      <c r="TQE75" s="192"/>
      <c r="TQF75" s="192"/>
      <c r="TQG75" s="192"/>
      <c r="TQH75" s="192"/>
      <c r="TQI75" s="192"/>
      <c r="TQJ75" s="192"/>
      <c r="TQK75" s="192"/>
      <c r="TQL75" s="192"/>
      <c r="TQM75" s="192"/>
      <c r="TQN75" s="192"/>
      <c r="TQO75" s="192"/>
      <c r="TQP75" s="192"/>
      <c r="TQQ75" s="192"/>
      <c r="TQR75" s="192"/>
      <c r="TQS75" s="192"/>
      <c r="TQT75" s="192"/>
      <c r="TQU75" s="192"/>
      <c r="TQV75" s="192"/>
      <c r="TQW75" s="192"/>
      <c r="TQX75" s="192"/>
      <c r="TQY75" s="192"/>
      <c r="TQZ75" s="192"/>
      <c r="TRA75" s="192"/>
      <c r="TRB75" s="192"/>
      <c r="TRC75" s="192"/>
      <c r="TRD75" s="192"/>
      <c r="TRE75" s="192"/>
      <c r="TRF75" s="192"/>
      <c r="TRG75" s="192"/>
      <c r="TRH75" s="192"/>
      <c r="TRI75" s="192"/>
      <c r="TRJ75" s="192"/>
      <c r="TRK75" s="192"/>
      <c r="TRL75" s="192"/>
      <c r="TRM75" s="192"/>
      <c r="TRN75" s="192"/>
      <c r="TRO75" s="192"/>
      <c r="TRP75" s="192"/>
      <c r="TRQ75" s="192"/>
      <c r="TRR75" s="192"/>
      <c r="TRS75" s="192"/>
      <c r="TRT75" s="192"/>
      <c r="TRU75" s="192"/>
      <c r="TRV75" s="192"/>
      <c r="TRW75" s="192"/>
      <c r="TRX75" s="192"/>
      <c r="TRY75" s="192"/>
      <c r="TRZ75" s="192"/>
      <c r="TSA75" s="192"/>
      <c r="TSB75" s="192"/>
      <c r="TSC75" s="192"/>
      <c r="TSD75" s="192"/>
      <c r="TSE75" s="192"/>
      <c r="TSF75" s="192"/>
      <c r="TSG75" s="192"/>
      <c r="TSH75" s="192"/>
      <c r="TSI75" s="192"/>
      <c r="TSJ75" s="192"/>
      <c r="TSK75" s="192"/>
      <c r="TSL75" s="192"/>
      <c r="TSM75" s="192"/>
      <c r="TSN75" s="192"/>
      <c r="TSO75" s="192"/>
      <c r="TSP75" s="192"/>
      <c r="TSQ75" s="192"/>
      <c r="TSR75" s="192"/>
      <c r="TSS75" s="192"/>
      <c r="TST75" s="192"/>
      <c r="TSU75" s="192"/>
      <c r="TSV75" s="192"/>
      <c r="TSW75" s="192"/>
      <c r="TSX75" s="192"/>
      <c r="TSY75" s="192"/>
      <c r="TSZ75" s="192"/>
      <c r="TTA75" s="192"/>
      <c r="TTB75" s="192"/>
      <c r="TTC75" s="192"/>
      <c r="TTD75" s="192"/>
      <c r="TTE75" s="192"/>
      <c r="TTF75" s="192"/>
      <c r="TTG75" s="192"/>
      <c r="TTH75" s="192"/>
      <c r="TTI75" s="192"/>
      <c r="TTJ75" s="192"/>
      <c r="TTK75" s="192"/>
      <c r="TTL75" s="192"/>
      <c r="TTM75" s="192"/>
      <c r="TTN75" s="192"/>
      <c r="TTO75" s="192"/>
      <c r="TTP75" s="192"/>
      <c r="TTQ75" s="192"/>
      <c r="TTR75" s="192"/>
      <c r="TTS75" s="192"/>
      <c r="TTT75" s="192"/>
      <c r="TTU75" s="192"/>
      <c r="TTV75" s="192"/>
      <c r="TTW75" s="192"/>
      <c r="TTX75" s="192"/>
      <c r="TTY75" s="192"/>
      <c r="TTZ75" s="192"/>
      <c r="TUA75" s="192"/>
      <c r="TUB75" s="192"/>
      <c r="TUC75" s="192"/>
      <c r="TUD75" s="192"/>
      <c r="TUE75" s="192"/>
      <c r="TUF75" s="192"/>
      <c r="TUG75" s="192"/>
      <c r="TUH75" s="192"/>
      <c r="TUI75" s="192"/>
      <c r="TUJ75" s="192"/>
      <c r="TUK75" s="192"/>
      <c r="TUL75" s="192"/>
      <c r="TUM75" s="192"/>
      <c r="TUN75" s="192"/>
      <c r="TUO75" s="192"/>
      <c r="TUP75" s="192"/>
      <c r="TUQ75" s="192"/>
      <c r="TUR75" s="192"/>
      <c r="TUS75" s="192"/>
      <c r="TUT75" s="192"/>
      <c r="TUU75" s="192"/>
      <c r="TUV75" s="192"/>
      <c r="TUW75" s="192"/>
      <c r="TUX75" s="192"/>
      <c r="TUY75" s="192"/>
      <c r="TUZ75" s="192"/>
      <c r="TVA75" s="192"/>
      <c r="TVB75" s="192"/>
      <c r="TVC75" s="192"/>
      <c r="TVD75" s="192"/>
      <c r="TVE75" s="192"/>
      <c r="TVF75" s="192"/>
      <c r="TVG75" s="192"/>
      <c r="TVH75" s="192"/>
      <c r="TVI75" s="192"/>
      <c r="TVJ75" s="192"/>
      <c r="TVK75" s="192"/>
      <c r="TVL75" s="192"/>
      <c r="TVM75" s="192"/>
      <c r="TVN75" s="192"/>
      <c r="TVO75" s="192"/>
      <c r="TVP75" s="192"/>
      <c r="TVQ75" s="192"/>
      <c r="TVR75" s="192"/>
      <c r="TVS75" s="192"/>
      <c r="TVT75" s="192"/>
      <c r="TVU75" s="192"/>
      <c r="TVV75" s="192"/>
      <c r="TVW75" s="192"/>
      <c r="TVX75" s="192"/>
      <c r="TVY75" s="192"/>
      <c r="TVZ75" s="192"/>
      <c r="TWA75" s="192"/>
      <c r="TWB75" s="192"/>
      <c r="TWC75" s="192"/>
      <c r="TWD75" s="192"/>
      <c r="TWE75" s="192"/>
      <c r="TWF75" s="192"/>
      <c r="TWG75" s="192"/>
      <c r="TWH75" s="192"/>
      <c r="TWI75" s="192"/>
      <c r="TWJ75" s="192"/>
      <c r="TWK75" s="192"/>
      <c r="TWL75" s="192"/>
      <c r="TWM75" s="192"/>
      <c r="TWN75" s="192"/>
      <c r="TWO75" s="192"/>
      <c r="TWP75" s="192"/>
      <c r="TWQ75" s="192"/>
      <c r="TWR75" s="192"/>
      <c r="TWS75" s="192"/>
      <c r="TWT75" s="192"/>
      <c r="TWU75" s="192"/>
      <c r="TWV75" s="192"/>
      <c r="TWW75" s="192"/>
      <c r="TWX75" s="192"/>
      <c r="TWY75" s="192"/>
      <c r="TWZ75" s="192"/>
      <c r="TXA75" s="192"/>
      <c r="TXB75" s="192"/>
      <c r="TXC75" s="192"/>
      <c r="TXD75" s="192"/>
      <c r="TXE75" s="192"/>
      <c r="TXF75" s="192"/>
      <c r="TXG75" s="192"/>
      <c r="TXH75" s="192"/>
      <c r="TXI75" s="192"/>
      <c r="TXJ75" s="192"/>
      <c r="TXK75" s="192"/>
      <c r="TXL75" s="192"/>
      <c r="TXM75" s="192"/>
      <c r="TXN75" s="192"/>
      <c r="TXO75" s="192"/>
      <c r="TXP75" s="192"/>
      <c r="TXQ75" s="192"/>
      <c r="TXR75" s="192"/>
      <c r="TXS75" s="192"/>
      <c r="TXT75" s="192"/>
      <c r="TXU75" s="192"/>
      <c r="TXV75" s="192"/>
      <c r="TXW75" s="192"/>
      <c r="TXX75" s="192"/>
      <c r="TXY75" s="192"/>
      <c r="TXZ75" s="192"/>
      <c r="TYA75" s="192"/>
      <c r="TYB75" s="192"/>
      <c r="TYC75" s="192"/>
      <c r="TYD75" s="192"/>
      <c r="TYE75" s="192"/>
      <c r="TYF75" s="192"/>
      <c r="TYG75" s="192"/>
      <c r="TYH75" s="192"/>
      <c r="TYI75" s="192"/>
      <c r="TYJ75" s="192"/>
      <c r="TYK75" s="192"/>
      <c r="TYL75" s="192"/>
      <c r="TYM75" s="192"/>
      <c r="TYN75" s="192"/>
      <c r="TYO75" s="192"/>
      <c r="TYP75" s="192"/>
      <c r="TYQ75" s="192"/>
      <c r="TYR75" s="192"/>
      <c r="TYS75" s="192"/>
      <c r="TYT75" s="192"/>
      <c r="TYU75" s="192"/>
      <c r="TYV75" s="192"/>
      <c r="TYW75" s="192"/>
      <c r="TYX75" s="192"/>
      <c r="TYY75" s="192"/>
      <c r="TYZ75" s="192"/>
      <c r="TZA75" s="192"/>
      <c r="TZB75" s="192"/>
      <c r="TZC75" s="192"/>
      <c r="TZD75" s="192"/>
      <c r="TZE75" s="192"/>
      <c r="TZF75" s="192"/>
      <c r="TZG75" s="192"/>
      <c r="TZH75" s="192"/>
      <c r="TZI75" s="192"/>
      <c r="TZJ75" s="192"/>
      <c r="TZK75" s="192"/>
      <c r="TZL75" s="192"/>
      <c r="TZM75" s="192"/>
      <c r="TZN75" s="192"/>
      <c r="TZO75" s="192"/>
      <c r="TZP75" s="192"/>
      <c r="TZQ75" s="192"/>
      <c r="TZR75" s="192"/>
      <c r="TZS75" s="192"/>
      <c r="TZT75" s="192"/>
      <c r="TZU75" s="192"/>
      <c r="TZV75" s="192"/>
      <c r="TZW75" s="192"/>
      <c r="TZX75" s="192"/>
      <c r="TZY75" s="192"/>
      <c r="TZZ75" s="192"/>
      <c r="UAA75" s="192"/>
      <c r="UAB75" s="192"/>
      <c r="UAC75" s="192"/>
      <c r="UAD75" s="192"/>
      <c r="UAE75" s="192"/>
      <c r="UAF75" s="192"/>
      <c r="UAG75" s="192"/>
      <c r="UAH75" s="192"/>
      <c r="UAI75" s="192"/>
      <c r="UAJ75" s="192"/>
      <c r="UAK75" s="192"/>
      <c r="UAL75" s="192"/>
      <c r="UAM75" s="192"/>
      <c r="UAN75" s="192"/>
      <c r="UAO75" s="192"/>
      <c r="UAP75" s="192"/>
      <c r="UAQ75" s="192"/>
      <c r="UAR75" s="192"/>
      <c r="UAS75" s="192"/>
      <c r="UAT75" s="192"/>
      <c r="UAU75" s="192"/>
      <c r="UAV75" s="192"/>
      <c r="UAW75" s="192"/>
      <c r="UAX75" s="192"/>
      <c r="UAY75" s="192"/>
      <c r="UAZ75" s="192"/>
      <c r="UBA75" s="192"/>
      <c r="UBB75" s="192"/>
      <c r="UBC75" s="192"/>
      <c r="UBD75" s="192"/>
      <c r="UBE75" s="192"/>
      <c r="UBF75" s="192"/>
      <c r="UBG75" s="192"/>
      <c r="UBH75" s="192"/>
      <c r="UBI75" s="192"/>
      <c r="UBJ75" s="192"/>
      <c r="UBK75" s="192"/>
      <c r="UBL75" s="192"/>
      <c r="UBM75" s="192"/>
      <c r="UBN75" s="192"/>
      <c r="UBO75" s="192"/>
      <c r="UBP75" s="192"/>
      <c r="UBQ75" s="192"/>
      <c r="UBR75" s="192"/>
      <c r="UBS75" s="192"/>
      <c r="UBT75" s="192"/>
      <c r="UBU75" s="192"/>
      <c r="UBV75" s="192"/>
      <c r="UBW75" s="192"/>
      <c r="UBX75" s="192"/>
      <c r="UBY75" s="192"/>
      <c r="UBZ75" s="192"/>
      <c r="UCA75" s="192"/>
      <c r="UCB75" s="192"/>
      <c r="UCC75" s="192"/>
      <c r="UCD75" s="192"/>
      <c r="UCE75" s="192"/>
      <c r="UCF75" s="192"/>
      <c r="UCG75" s="192"/>
      <c r="UCH75" s="192"/>
      <c r="UCI75" s="192"/>
      <c r="UCJ75" s="192"/>
      <c r="UCK75" s="192"/>
      <c r="UCL75" s="192"/>
      <c r="UCM75" s="192"/>
      <c r="UCN75" s="192"/>
      <c r="UCO75" s="192"/>
      <c r="UCP75" s="192"/>
      <c r="UCQ75" s="192"/>
      <c r="UCR75" s="192"/>
      <c r="UCS75" s="192"/>
      <c r="UCT75" s="192"/>
      <c r="UCU75" s="192"/>
      <c r="UCV75" s="192"/>
      <c r="UCW75" s="192"/>
      <c r="UCX75" s="192"/>
      <c r="UCY75" s="192"/>
      <c r="UCZ75" s="192"/>
      <c r="UDA75" s="192"/>
      <c r="UDB75" s="192"/>
      <c r="UDC75" s="192"/>
      <c r="UDD75" s="192"/>
      <c r="UDE75" s="192"/>
      <c r="UDF75" s="192"/>
      <c r="UDG75" s="192"/>
      <c r="UDH75" s="192"/>
      <c r="UDI75" s="192"/>
      <c r="UDJ75" s="192"/>
      <c r="UDK75" s="192"/>
      <c r="UDL75" s="192"/>
      <c r="UDM75" s="192"/>
      <c r="UDN75" s="192"/>
      <c r="UDO75" s="192"/>
      <c r="UDP75" s="192"/>
      <c r="UDQ75" s="192"/>
      <c r="UDR75" s="192"/>
      <c r="UDS75" s="192"/>
      <c r="UDT75" s="192"/>
      <c r="UDU75" s="192"/>
      <c r="UDV75" s="192"/>
      <c r="UDW75" s="192"/>
      <c r="UDX75" s="192"/>
      <c r="UDY75" s="192"/>
      <c r="UDZ75" s="192"/>
      <c r="UEA75" s="192"/>
      <c r="UEB75" s="192"/>
      <c r="UEC75" s="192"/>
      <c r="UED75" s="192"/>
      <c r="UEE75" s="192"/>
      <c r="UEF75" s="192"/>
      <c r="UEG75" s="192"/>
      <c r="UEH75" s="192"/>
      <c r="UEI75" s="192"/>
      <c r="UEJ75" s="192"/>
      <c r="UEK75" s="192"/>
      <c r="UEL75" s="192"/>
      <c r="UEM75" s="192"/>
      <c r="UEN75" s="192"/>
      <c r="UEO75" s="192"/>
      <c r="UEP75" s="192"/>
      <c r="UEQ75" s="192"/>
      <c r="UER75" s="192"/>
      <c r="UES75" s="192"/>
      <c r="UET75" s="192"/>
      <c r="UEU75" s="192"/>
      <c r="UEV75" s="192"/>
      <c r="UEW75" s="192"/>
      <c r="UEX75" s="192"/>
      <c r="UEY75" s="192"/>
      <c r="UEZ75" s="192"/>
      <c r="UFA75" s="192"/>
      <c r="UFB75" s="192"/>
      <c r="UFC75" s="192"/>
      <c r="UFD75" s="192"/>
      <c r="UFE75" s="192"/>
      <c r="UFF75" s="192"/>
      <c r="UFG75" s="192"/>
      <c r="UFH75" s="192"/>
      <c r="UFI75" s="192"/>
      <c r="UFJ75" s="192"/>
      <c r="UFK75" s="192"/>
      <c r="UFL75" s="192"/>
      <c r="UFM75" s="192"/>
      <c r="UFN75" s="192"/>
      <c r="UFO75" s="192"/>
      <c r="UFP75" s="192"/>
      <c r="UFQ75" s="192"/>
      <c r="UFR75" s="192"/>
      <c r="UFS75" s="192"/>
      <c r="UFT75" s="192"/>
      <c r="UFU75" s="192"/>
      <c r="UFV75" s="192"/>
      <c r="UFW75" s="192"/>
      <c r="UFX75" s="192"/>
      <c r="UFY75" s="192"/>
      <c r="UFZ75" s="192"/>
      <c r="UGA75" s="192"/>
      <c r="UGB75" s="192"/>
      <c r="UGC75" s="192"/>
      <c r="UGD75" s="192"/>
      <c r="UGE75" s="192"/>
      <c r="UGF75" s="192"/>
      <c r="UGG75" s="192"/>
      <c r="UGH75" s="192"/>
      <c r="UGI75" s="192"/>
      <c r="UGJ75" s="192"/>
      <c r="UGK75" s="192"/>
      <c r="UGL75" s="192"/>
      <c r="UGM75" s="192"/>
      <c r="UGN75" s="192"/>
      <c r="UGO75" s="192"/>
      <c r="UGP75" s="192"/>
      <c r="UGQ75" s="192"/>
      <c r="UGR75" s="192"/>
      <c r="UGS75" s="192"/>
      <c r="UGT75" s="192"/>
      <c r="UGU75" s="192"/>
      <c r="UGV75" s="192"/>
      <c r="UGW75" s="192"/>
      <c r="UGX75" s="192"/>
      <c r="UGY75" s="192"/>
      <c r="UGZ75" s="192"/>
      <c r="UHA75" s="192"/>
      <c r="UHB75" s="192"/>
      <c r="UHC75" s="192"/>
      <c r="UHD75" s="192"/>
      <c r="UHE75" s="192"/>
      <c r="UHF75" s="192"/>
      <c r="UHG75" s="192"/>
      <c r="UHH75" s="192"/>
      <c r="UHI75" s="192"/>
      <c r="UHJ75" s="192"/>
      <c r="UHK75" s="192"/>
      <c r="UHL75" s="192"/>
      <c r="UHM75" s="192"/>
      <c r="UHN75" s="192"/>
      <c r="UHO75" s="192"/>
      <c r="UHP75" s="192"/>
      <c r="UHQ75" s="192"/>
      <c r="UHR75" s="192"/>
      <c r="UHS75" s="192"/>
      <c r="UHT75" s="192"/>
      <c r="UHU75" s="192"/>
      <c r="UHV75" s="192"/>
      <c r="UHW75" s="192"/>
      <c r="UHX75" s="192"/>
      <c r="UHY75" s="192"/>
      <c r="UHZ75" s="192"/>
      <c r="UIA75" s="192"/>
      <c r="UIB75" s="192"/>
      <c r="UIC75" s="192"/>
      <c r="UID75" s="192"/>
      <c r="UIE75" s="192"/>
      <c r="UIF75" s="192"/>
      <c r="UIG75" s="192"/>
      <c r="UIH75" s="192"/>
      <c r="UII75" s="192"/>
      <c r="UIJ75" s="192"/>
      <c r="UIK75" s="192"/>
      <c r="UIL75" s="192"/>
      <c r="UIM75" s="192"/>
      <c r="UIN75" s="192"/>
      <c r="UIO75" s="192"/>
      <c r="UIP75" s="192"/>
      <c r="UIQ75" s="192"/>
      <c r="UIR75" s="192"/>
      <c r="UIS75" s="192"/>
      <c r="UIT75" s="192"/>
      <c r="UIU75" s="192"/>
      <c r="UIV75" s="192"/>
      <c r="UIW75" s="192"/>
      <c r="UIX75" s="192"/>
      <c r="UIY75" s="192"/>
      <c r="UIZ75" s="192"/>
      <c r="UJA75" s="192"/>
      <c r="UJB75" s="192"/>
      <c r="UJC75" s="192"/>
      <c r="UJD75" s="192"/>
      <c r="UJE75" s="192"/>
      <c r="UJF75" s="192"/>
      <c r="UJG75" s="192"/>
      <c r="UJH75" s="192"/>
      <c r="UJI75" s="192"/>
      <c r="UJJ75" s="192"/>
      <c r="UJK75" s="192"/>
      <c r="UJL75" s="192"/>
      <c r="UJM75" s="192"/>
      <c r="UJN75" s="192"/>
      <c r="UJO75" s="192"/>
      <c r="UJP75" s="192"/>
      <c r="UJQ75" s="192"/>
      <c r="UJR75" s="192"/>
      <c r="UJS75" s="192"/>
      <c r="UJT75" s="192"/>
      <c r="UJU75" s="192"/>
      <c r="UJV75" s="192"/>
      <c r="UJW75" s="192"/>
      <c r="UJX75" s="192"/>
      <c r="UJY75" s="192"/>
      <c r="UJZ75" s="192"/>
      <c r="UKA75" s="192"/>
      <c r="UKB75" s="192"/>
      <c r="UKC75" s="192"/>
      <c r="UKD75" s="192"/>
      <c r="UKE75" s="192"/>
      <c r="UKF75" s="192"/>
      <c r="UKG75" s="192"/>
      <c r="UKH75" s="192"/>
      <c r="UKI75" s="192"/>
      <c r="UKJ75" s="192"/>
      <c r="UKK75" s="192"/>
      <c r="UKL75" s="192"/>
      <c r="UKM75" s="192"/>
      <c r="UKN75" s="192"/>
      <c r="UKO75" s="192"/>
      <c r="UKP75" s="192"/>
      <c r="UKQ75" s="192"/>
      <c r="UKR75" s="192"/>
      <c r="UKS75" s="192"/>
      <c r="UKT75" s="192"/>
      <c r="UKU75" s="192"/>
      <c r="UKV75" s="192"/>
      <c r="UKW75" s="192"/>
      <c r="UKX75" s="192"/>
      <c r="UKY75" s="192"/>
      <c r="UKZ75" s="192"/>
      <c r="ULA75" s="192"/>
      <c r="ULB75" s="192"/>
      <c r="ULC75" s="192"/>
      <c r="ULD75" s="192"/>
      <c r="ULE75" s="192"/>
      <c r="ULF75" s="192"/>
      <c r="ULG75" s="192"/>
      <c r="ULH75" s="192"/>
      <c r="ULI75" s="192"/>
      <c r="ULJ75" s="192"/>
      <c r="ULK75" s="192"/>
      <c r="ULL75" s="192"/>
      <c r="ULM75" s="192"/>
      <c r="ULN75" s="192"/>
      <c r="ULO75" s="192"/>
      <c r="ULP75" s="192"/>
      <c r="ULQ75" s="192"/>
      <c r="ULR75" s="192"/>
      <c r="ULS75" s="192"/>
      <c r="ULT75" s="192"/>
      <c r="ULU75" s="192"/>
      <c r="ULV75" s="192"/>
      <c r="ULW75" s="192"/>
      <c r="ULX75" s="192"/>
      <c r="ULY75" s="192"/>
      <c r="ULZ75" s="192"/>
      <c r="UMA75" s="192"/>
      <c r="UMB75" s="192"/>
      <c r="UMC75" s="192"/>
      <c r="UMD75" s="192"/>
      <c r="UME75" s="192"/>
      <c r="UMF75" s="192"/>
      <c r="UMG75" s="192"/>
      <c r="UMH75" s="192"/>
      <c r="UMI75" s="192"/>
      <c r="UMJ75" s="192"/>
      <c r="UMK75" s="192"/>
      <c r="UML75" s="192"/>
      <c r="UMM75" s="192"/>
      <c r="UMN75" s="192"/>
      <c r="UMO75" s="192"/>
      <c r="UMP75" s="192"/>
      <c r="UMQ75" s="192"/>
      <c r="UMR75" s="192"/>
      <c r="UMS75" s="192"/>
      <c r="UMT75" s="192"/>
      <c r="UMU75" s="192"/>
      <c r="UMV75" s="192"/>
      <c r="UMW75" s="192"/>
      <c r="UMX75" s="192"/>
      <c r="UMY75" s="192"/>
      <c r="UMZ75" s="192"/>
      <c r="UNA75" s="192"/>
      <c r="UNB75" s="192"/>
      <c r="UNC75" s="192"/>
      <c r="UND75" s="192"/>
      <c r="UNE75" s="192"/>
      <c r="UNF75" s="192"/>
      <c r="UNG75" s="192"/>
      <c r="UNH75" s="192"/>
      <c r="UNI75" s="192"/>
      <c r="UNJ75" s="192"/>
      <c r="UNK75" s="192"/>
      <c r="UNL75" s="192"/>
      <c r="UNM75" s="192"/>
      <c r="UNN75" s="192"/>
      <c r="UNO75" s="192"/>
      <c r="UNP75" s="192"/>
      <c r="UNQ75" s="192"/>
      <c r="UNR75" s="192"/>
      <c r="UNS75" s="192"/>
      <c r="UNT75" s="192"/>
      <c r="UNU75" s="192"/>
      <c r="UNV75" s="192"/>
      <c r="UNW75" s="192"/>
      <c r="UNX75" s="192"/>
      <c r="UNY75" s="192"/>
      <c r="UNZ75" s="192"/>
      <c r="UOA75" s="192"/>
      <c r="UOB75" s="192"/>
      <c r="UOC75" s="192"/>
      <c r="UOD75" s="192"/>
      <c r="UOE75" s="192"/>
      <c r="UOF75" s="192"/>
      <c r="UOG75" s="192"/>
      <c r="UOH75" s="192"/>
      <c r="UOI75" s="192"/>
      <c r="UOJ75" s="192"/>
      <c r="UOK75" s="192"/>
      <c r="UOL75" s="192"/>
      <c r="UOM75" s="192"/>
      <c r="UON75" s="192"/>
      <c r="UOO75" s="192"/>
      <c r="UOP75" s="192"/>
      <c r="UOQ75" s="192"/>
      <c r="UOR75" s="192"/>
      <c r="UOS75" s="192"/>
      <c r="UOT75" s="192"/>
      <c r="UOU75" s="192"/>
      <c r="UOV75" s="192"/>
      <c r="UOW75" s="192"/>
      <c r="UOX75" s="192"/>
      <c r="UOY75" s="192"/>
      <c r="UOZ75" s="192"/>
      <c r="UPA75" s="192"/>
      <c r="UPB75" s="192"/>
      <c r="UPC75" s="192"/>
      <c r="UPD75" s="192"/>
      <c r="UPE75" s="192"/>
      <c r="UPF75" s="192"/>
      <c r="UPG75" s="192"/>
      <c r="UPH75" s="192"/>
      <c r="UPI75" s="192"/>
      <c r="UPJ75" s="192"/>
      <c r="UPK75" s="192"/>
      <c r="UPL75" s="192"/>
      <c r="UPM75" s="192"/>
      <c r="UPN75" s="192"/>
      <c r="UPO75" s="192"/>
      <c r="UPP75" s="192"/>
      <c r="UPQ75" s="192"/>
      <c r="UPR75" s="192"/>
      <c r="UPS75" s="192"/>
      <c r="UPT75" s="192"/>
      <c r="UPU75" s="192"/>
      <c r="UPV75" s="192"/>
      <c r="UPW75" s="192"/>
      <c r="UPX75" s="192"/>
      <c r="UPY75" s="192"/>
      <c r="UPZ75" s="192"/>
      <c r="UQA75" s="192"/>
      <c r="UQB75" s="192"/>
      <c r="UQC75" s="192"/>
      <c r="UQD75" s="192"/>
      <c r="UQE75" s="192"/>
      <c r="UQF75" s="192"/>
      <c r="UQG75" s="192"/>
      <c r="UQH75" s="192"/>
      <c r="UQI75" s="192"/>
      <c r="UQJ75" s="192"/>
      <c r="UQK75" s="192"/>
      <c r="UQL75" s="192"/>
      <c r="UQM75" s="192"/>
      <c r="UQN75" s="192"/>
      <c r="UQO75" s="192"/>
      <c r="UQP75" s="192"/>
      <c r="UQQ75" s="192"/>
      <c r="UQR75" s="192"/>
      <c r="UQS75" s="192"/>
      <c r="UQT75" s="192"/>
      <c r="UQU75" s="192"/>
      <c r="UQV75" s="192"/>
      <c r="UQW75" s="192"/>
      <c r="UQX75" s="192"/>
      <c r="UQY75" s="192"/>
      <c r="UQZ75" s="192"/>
      <c r="URA75" s="192"/>
      <c r="URB75" s="192"/>
      <c r="URC75" s="192"/>
      <c r="URD75" s="192"/>
      <c r="URE75" s="192"/>
      <c r="URF75" s="192"/>
      <c r="URG75" s="192"/>
      <c r="URH75" s="192"/>
      <c r="URI75" s="192"/>
      <c r="URJ75" s="192"/>
      <c r="URK75" s="192"/>
      <c r="URL75" s="192"/>
      <c r="URM75" s="192"/>
      <c r="URN75" s="192"/>
      <c r="URO75" s="192"/>
      <c r="URP75" s="192"/>
      <c r="URQ75" s="192"/>
      <c r="URR75" s="192"/>
      <c r="URS75" s="192"/>
      <c r="URT75" s="192"/>
      <c r="URU75" s="192"/>
      <c r="URV75" s="192"/>
      <c r="URW75" s="192"/>
      <c r="URX75" s="192"/>
      <c r="URY75" s="192"/>
      <c r="URZ75" s="192"/>
      <c r="USA75" s="192"/>
      <c r="USB75" s="192"/>
      <c r="USC75" s="192"/>
      <c r="USD75" s="192"/>
      <c r="USE75" s="192"/>
      <c r="USF75" s="192"/>
      <c r="USG75" s="192"/>
      <c r="USH75" s="192"/>
      <c r="USI75" s="192"/>
      <c r="USJ75" s="192"/>
      <c r="USK75" s="192"/>
      <c r="USL75" s="192"/>
      <c r="USM75" s="192"/>
      <c r="USN75" s="192"/>
      <c r="USO75" s="192"/>
      <c r="USP75" s="192"/>
      <c r="USQ75" s="192"/>
      <c r="USR75" s="192"/>
      <c r="USS75" s="192"/>
      <c r="UST75" s="192"/>
      <c r="USU75" s="192"/>
      <c r="USV75" s="192"/>
      <c r="USW75" s="192"/>
      <c r="USX75" s="192"/>
      <c r="USY75" s="192"/>
      <c r="USZ75" s="192"/>
      <c r="UTA75" s="192"/>
      <c r="UTB75" s="192"/>
      <c r="UTC75" s="192"/>
      <c r="UTD75" s="192"/>
      <c r="UTE75" s="192"/>
      <c r="UTF75" s="192"/>
      <c r="UTG75" s="192"/>
      <c r="UTH75" s="192"/>
      <c r="UTI75" s="192"/>
      <c r="UTJ75" s="192"/>
      <c r="UTK75" s="192"/>
      <c r="UTL75" s="192"/>
      <c r="UTM75" s="192"/>
      <c r="UTN75" s="192"/>
      <c r="UTO75" s="192"/>
      <c r="UTP75" s="192"/>
      <c r="UTQ75" s="192"/>
      <c r="UTR75" s="192"/>
      <c r="UTS75" s="192"/>
      <c r="UTT75" s="192"/>
      <c r="UTU75" s="192"/>
      <c r="UTV75" s="192"/>
      <c r="UTW75" s="192"/>
      <c r="UTX75" s="192"/>
      <c r="UTY75" s="192"/>
      <c r="UTZ75" s="192"/>
      <c r="UUA75" s="192"/>
      <c r="UUB75" s="192"/>
      <c r="UUC75" s="192"/>
      <c r="UUD75" s="192"/>
      <c r="UUE75" s="192"/>
      <c r="UUF75" s="192"/>
      <c r="UUG75" s="192"/>
      <c r="UUH75" s="192"/>
      <c r="UUI75" s="192"/>
      <c r="UUJ75" s="192"/>
      <c r="UUK75" s="192"/>
      <c r="UUL75" s="192"/>
      <c r="UUM75" s="192"/>
      <c r="UUN75" s="192"/>
      <c r="UUO75" s="192"/>
      <c r="UUP75" s="192"/>
      <c r="UUQ75" s="192"/>
      <c r="UUR75" s="192"/>
      <c r="UUS75" s="192"/>
      <c r="UUT75" s="192"/>
      <c r="UUU75" s="192"/>
      <c r="UUV75" s="192"/>
      <c r="UUW75" s="192"/>
      <c r="UUX75" s="192"/>
      <c r="UUY75" s="192"/>
      <c r="UUZ75" s="192"/>
      <c r="UVA75" s="192"/>
      <c r="UVB75" s="192"/>
      <c r="UVC75" s="192"/>
      <c r="UVD75" s="192"/>
      <c r="UVE75" s="192"/>
      <c r="UVF75" s="192"/>
      <c r="UVG75" s="192"/>
      <c r="UVH75" s="192"/>
      <c r="UVI75" s="192"/>
      <c r="UVJ75" s="192"/>
      <c r="UVK75" s="192"/>
      <c r="UVL75" s="192"/>
      <c r="UVM75" s="192"/>
      <c r="UVN75" s="192"/>
      <c r="UVO75" s="192"/>
      <c r="UVP75" s="192"/>
      <c r="UVQ75" s="192"/>
      <c r="UVR75" s="192"/>
      <c r="UVS75" s="192"/>
      <c r="UVT75" s="192"/>
      <c r="UVU75" s="192"/>
      <c r="UVV75" s="192"/>
      <c r="UVW75" s="192"/>
      <c r="UVX75" s="192"/>
      <c r="UVY75" s="192"/>
      <c r="UVZ75" s="192"/>
      <c r="UWA75" s="192"/>
      <c r="UWB75" s="192"/>
      <c r="UWC75" s="192"/>
      <c r="UWD75" s="192"/>
      <c r="UWE75" s="192"/>
      <c r="UWF75" s="192"/>
      <c r="UWG75" s="192"/>
      <c r="UWH75" s="192"/>
      <c r="UWI75" s="192"/>
      <c r="UWJ75" s="192"/>
      <c r="UWK75" s="192"/>
      <c r="UWL75" s="192"/>
      <c r="UWM75" s="192"/>
      <c r="UWN75" s="192"/>
      <c r="UWO75" s="192"/>
      <c r="UWP75" s="192"/>
      <c r="UWQ75" s="192"/>
      <c r="UWR75" s="192"/>
      <c r="UWS75" s="192"/>
      <c r="UWT75" s="192"/>
      <c r="UWU75" s="192"/>
      <c r="UWV75" s="192"/>
      <c r="UWW75" s="192"/>
      <c r="UWX75" s="192"/>
      <c r="UWY75" s="192"/>
      <c r="UWZ75" s="192"/>
      <c r="UXA75" s="192"/>
      <c r="UXB75" s="192"/>
      <c r="UXC75" s="192"/>
      <c r="UXD75" s="192"/>
      <c r="UXE75" s="192"/>
      <c r="UXF75" s="192"/>
      <c r="UXG75" s="192"/>
      <c r="UXH75" s="192"/>
      <c r="UXI75" s="192"/>
      <c r="UXJ75" s="192"/>
      <c r="UXK75" s="192"/>
      <c r="UXL75" s="192"/>
      <c r="UXM75" s="192"/>
      <c r="UXN75" s="192"/>
      <c r="UXO75" s="192"/>
      <c r="UXP75" s="192"/>
      <c r="UXQ75" s="192"/>
      <c r="UXR75" s="192"/>
      <c r="UXS75" s="192"/>
      <c r="UXT75" s="192"/>
      <c r="UXU75" s="192"/>
      <c r="UXV75" s="192"/>
      <c r="UXW75" s="192"/>
      <c r="UXX75" s="192"/>
      <c r="UXY75" s="192"/>
      <c r="UXZ75" s="192"/>
      <c r="UYA75" s="192"/>
      <c r="UYB75" s="192"/>
      <c r="UYC75" s="192"/>
      <c r="UYD75" s="192"/>
      <c r="UYE75" s="192"/>
      <c r="UYF75" s="192"/>
      <c r="UYG75" s="192"/>
      <c r="UYH75" s="192"/>
      <c r="UYI75" s="192"/>
      <c r="UYJ75" s="192"/>
      <c r="UYK75" s="192"/>
      <c r="UYL75" s="192"/>
      <c r="UYM75" s="192"/>
      <c r="UYN75" s="192"/>
      <c r="UYO75" s="192"/>
      <c r="UYP75" s="192"/>
      <c r="UYQ75" s="192"/>
      <c r="UYR75" s="192"/>
      <c r="UYS75" s="192"/>
      <c r="UYT75" s="192"/>
      <c r="UYU75" s="192"/>
      <c r="UYV75" s="192"/>
      <c r="UYW75" s="192"/>
      <c r="UYX75" s="192"/>
      <c r="UYY75" s="192"/>
      <c r="UYZ75" s="192"/>
      <c r="UZA75" s="192"/>
      <c r="UZB75" s="192"/>
      <c r="UZC75" s="192"/>
      <c r="UZD75" s="192"/>
      <c r="UZE75" s="192"/>
      <c r="UZF75" s="192"/>
      <c r="UZG75" s="192"/>
      <c r="UZH75" s="192"/>
      <c r="UZI75" s="192"/>
      <c r="UZJ75" s="192"/>
      <c r="UZK75" s="192"/>
      <c r="UZL75" s="192"/>
      <c r="UZM75" s="192"/>
      <c r="UZN75" s="192"/>
      <c r="UZO75" s="192"/>
      <c r="UZP75" s="192"/>
      <c r="UZQ75" s="192"/>
      <c r="UZR75" s="192"/>
      <c r="UZS75" s="192"/>
      <c r="UZT75" s="192"/>
      <c r="UZU75" s="192"/>
      <c r="UZV75" s="192"/>
      <c r="UZW75" s="192"/>
      <c r="UZX75" s="192"/>
      <c r="UZY75" s="192"/>
      <c r="UZZ75" s="192"/>
      <c r="VAA75" s="192"/>
      <c r="VAB75" s="192"/>
      <c r="VAC75" s="192"/>
      <c r="VAD75" s="192"/>
      <c r="VAE75" s="192"/>
      <c r="VAF75" s="192"/>
      <c r="VAG75" s="192"/>
      <c r="VAH75" s="192"/>
      <c r="VAI75" s="192"/>
      <c r="VAJ75" s="192"/>
      <c r="VAK75" s="192"/>
      <c r="VAL75" s="192"/>
      <c r="VAM75" s="192"/>
      <c r="VAN75" s="192"/>
      <c r="VAO75" s="192"/>
      <c r="VAP75" s="192"/>
      <c r="VAQ75" s="192"/>
      <c r="VAR75" s="192"/>
      <c r="VAS75" s="192"/>
      <c r="VAT75" s="192"/>
      <c r="VAU75" s="192"/>
      <c r="VAV75" s="192"/>
      <c r="VAW75" s="192"/>
      <c r="VAX75" s="192"/>
      <c r="VAY75" s="192"/>
      <c r="VAZ75" s="192"/>
      <c r="VBA75" s="192"/>
      <c r="VBB75" s="192"/>
      <c r="VBC75" s="192"/>
      <c r="VBD75" s="192"/>
      <c r="VBE75" s="192"/>
      <c r="VBF75" s="192"/>
      <c r="VBG75" s="192"/>
      <c r="VBH75" s="192"/>
      <c r="VBI75" s="192"/>
      <c r="VBJ75" s="192"/>
      <c r="VBK75" s="192"/>
      <c r="VBL75" s="192"/>
      <c r="VBM75" s="192"/>
      <c r="VBN75" s="192"/>
      <c r="VBO75" s="192"/>
      <c r="VBP75" s="192"/>
      <c r="VBQ75" s="192"/>
      <c r="VBR75" s="192"/>
      <c r="VBS75" s="192"/>
      <c r="VBT75" s="192"/>
      <c r="VBU75" s="192"/>
      <c r="VBV75" s="192"/>
      <c r="VBW75" s="192"/>
      <c r="VBX75" s="192"/>
      <c r="VBY75" s="192"/>
      <c r="VBZ75" s="192"/>
      <c r="VCA75" s="192"/>
      <c r="VCB75" s="192"/>
      <c r="VCC75" s="192"/>
      <c r="VCD75" s="192"/>
      <c r="VCE75" s="192"/>
      <c r="VCF75" s="192"/>
      <c r="VCG75" s="192"/>
      <c r="VCH75" s="192"/>
      <c r="VCI75" s="192"/>
      <c r="VCJ75" s="192"/>
      <c r="VCK75" s="192"/>
      <c r="VCL75" s="192"/>
      <c r="VCM75" s="192"/>
      <c r="VCN75" s="192"/>
      <c r="VCO75" s="192"/>
      <c r="VCP75" s="192"/>
      <c r="VCQ75" s="192"/>
      <c r="VCR75" s="192"/>
      <c r="VCS75" s="192"/>
      <c r="VCT75" s="192"/>
      <c r="VCU75" s="192"/>
      <c r="VCV75" s="192"/>
      <c r="VCW75" s="192"/>
      <c r="VCX75" s="192"/>
      <c r="VCY75" s="192"/>
      <c r="VCZ75" s="192"/>
      <c r="VDA75" s="192"/>
      <c r="VDB75" s="192"/>
      <c r="VDC75" s="192"/>
      <c r="VDD75" s="192"/>
      <c r="VDE75" s="192"/>
      <c r="VDF75" s="192"/>
      <c r="VDG75" s="192"/>
      <c r="VDH75" s="192"/>
      <c r="VDI75" s="192"/>
      <c r="VDJ75" s="192"/>
      <c r="VDK75" s="192"/>
      <c r="VDL75" s="192"/>
      <c r="VDM75" s="192"/>
      <c r="VDN75" s="192"/>
      <c r="VDO75" s="192"/>
      <c r="VDP75" s="192"/>
      <c r="VDQ75" s="192"/>
      <c r="VDR75" s="192"/>
      <c r="VDS75" s="192"/>
      <c r="VDT75" s="192"/>
      <c r="VDU75" s="192"/>
      <c r="VDV75" s="192"/>
      <c r="VDW75" s="192"/>
      <c r="VDX75" s="192"/>
      <c r="VDY75" s="192"/>
      <c r="VDZ75" s="192"/>
      <c r="VEA75" s="192"/>
      <c r="VEB75" s="192"/>
      <c r="VEC75" s="192"/>
      <c r="VED75" s="192"/>
      <c r="VEE75" s="192"/>
      <c r="VEF75" s="192"/>
      <c r="VEG75" s="192"/>
      <c r="VEH75" s="192"/>
      <c r="VEI75" s="192"/>
      <c r="VEJ75" s="192"/>
      <c r="VEK75" s="192"/>
      <c r="VEL75" s="192"/>
      <c r="VEM75" s="192"/>
      <c r="VEN75" s="192"/>
      <c r="VEO75" s="192"/>
      <c r="VEP75" s="192"/>
      <c r="VEQ75" s="192"/>
      <c r="VER75" s="192"/>
      <c r="VES75" s="192"/>
      <c r="VET75" s="192"/>
      <c r="VEU75" s="192"/>
      <c r="VEV75" s="192"/>
      <c r="VEW75" s="192"/>
      <c r="VEX75" s="192"/>
      <c r="VEY75" s="192"/>
      <c r="VEZ75" s="192"/>
      <c r="VFA75" s="192"/>
      <c r="VFB75" s="192"/>
      <c r="VFC75" s="192"/>
      <c r="VFD75" s="192"/>
      <c r="VFE75" s="192"/>
      <c r="VFF75" s="192"/>
      <c r="VFG75" s="192"/>
      <c r="VFH75" s="192"/>
      <c r="VFI75" s="192"/>
      <c r="VFJ75" s="192"/>
      <c r="VFK75" s="192"/>
      <c r="VFL75" s="192"/>
      <c r="VFM75" s="192"/>
      <c r="VFN75" s="192"/>
      <c r="VFO75" s="192"/>
      <c r="VFP75" s="192"/>
      <c r="VFQ75" s="192"/>
      <c r="VFR75" s="192"/>
      <c r="VFS75" s="192"/>
      <c r="VFT75" s="192"/>
      <c r="VFU75" s="192"/>
      <c r="VFV75" s="192"/>
      <c r="VFW75" s="192"/>
      <c r="VFX75" s="192"/>
      <c r="VFY75" s="192"/>
      <c r="VFZ75" s="192"/>
      <c r="VGA75" s="192"/>
      <c r="VGB75" s="192"/>
      <c r="VGC75" s="192"/>
      <c r="VGD75" s="192"/>
      <c r="VGE75" s="192"/>
      <c r="VGF75" s="192"/>
      <c r="VGG75" s="192"/>
      <c r="VGH75" s="192"/>
      <c r="VGI75" s="192"/>
      <c r="VGJ75" s="192"/>
      <c r="VGK75" s="192"/>
      <c r="VGL75" s="192"/>
      <c r="VGM75" s="192"/>
      <c r="VGN75" s="192"/>
      <c r="VGO75" s="192"/>
      <c r="VGP75" s="192"/>
      <c r="VGQ75" s="192"/>
      <c r="VGR75" s="192"/>
      <c r="VGS75" s="192"/>
      <c r="VGT75" s="192"/>
      <c r="VGU75" s="192"/>
      <c r="VGV75" s="192"/>
      <c r="VGW75" s="192"/>
      <c r="VGX75" s="192"/>
      <c r="VGY75" s="192"/>
      <c r="VGZ75" s="192"/>
      <c r="VHA75" s="192"/>
      <c r="VHB75" s="192"/>
      <c r="VHC75" s="192"/>
      <c r="VHD75" s="192"/>
      <c r="VHE75" s="192"/>
      <c r="VHF75" s="192"/>
      <c r="VHG75" s="192"/>
      <c r="VHH75" s="192"/>
      <c r="VHI75" s="192"/>
      <c r="VHJ75" s="192"/>
      <c r="VHK75" s="192"/>
      <c r="VHL75" s="192"/>
      <c r="VHM75" s="192"/>
      <c r="VHN75" s="192"/>
      <c r="VHO75" s="192"/>
      <c r="VHP75" s="192"/>
      <c r="VHQ75" s="192"/>
      <c r="VHR75" s="192"/>
      <c r="VHS75" s="192"/>
      <c r="VHT75" s="192"/>
      <c r="VHU75" s="192"/>
      <c r="VHV75" s="192"/>
      <c r="VHW75" s="192"/>
      <c r="VHX75" s="192"/>
      <c r="VHY75" s="192"/>
      <c r="VHZ75" s="192"/>
      <c r="VIA75" s="192"/>
      <c r="VIB75" s="192"/>
      <c r="VIC75" s="192"/>
      <c r="VID75" s="192"/>
      <c r="VIE75" s="192"/>
      <c r="VIF75" s="192"/>
      <c r="VIG75" s="192"/>
      <c r="VIH75" s="192"/>
      <c r="VII75" s="192"/>
      <c r="VIJ75" s="192"/>
      <c r="VIK75" s="192"/>
      <c r="VIL75" s="192"/>
      <c r="VIM75" s="192"/>
      <c r="VIN75" s="192"/>
      <c r="VIO75" s="192"/>
      <c r="VIP75" s="192"/>
      <c r="VIQ75" s="192"/>
      <c r="VIR75" s="192"/>
      <c r="VIS75" s="192"/>
      <c r="VIT75" s="192"/>
      <c r="VIU75" s="192"/>
      <c r="VIV75" s="192"/>
      <c r="VIW75" s="192"/>
      <c r="VIX75" s="192"/>
      <c r="VIY75" s="192"/>
      <c r="VIZ75" s="192"/>
      <c r="VJA75" s="192"/>
      <c r="VJB75" s="192"/>
      <c r="VJC75" s="192"/>
      <c r="VJD75" s="192"/>
      <c r="VJE75" s="192"/>
      <c r="VJF75" s="192"/>
      <c r="VJG75" s="192"/>
      <c r="VJH75" s="192"/>
      <c r="VJI75" s="192"/>
      <c r="VJJ75" s="192"/>
      <c r="VJK75" s="192"/>
      <c r="VJL75" s="192"/>
      <c r="VJM75" s="192"/>
      <c r="VJN75" s="192"/>
      <c r="VJO75" s="192"/>
      <c r="VJP75" s="192"/>
      <c r="VJQ75" s="192"/>
      <c r="VJR75" s="192"/>
      <c r="VJS75" s="192"/>
      <c r="VJT75" s="192"/>
      <c r="VJU75" s="192"/>
      <c r="VJV75" s="192"/>
      <c r="VJW75" s="192"/>
      <c r="VJX75" s="192"/>
      <c r="VJY75" s="192"/>
      <c r="VJZ75" s="192"/>
      <c r="VKA75" s="192"/>
      <c r="VKB75" s="192"/>
      <c r="VKC75" s="192"/>
      <c r="VKD75" s="192"/>
      <c r="VKE75" s="192"/>
      <c r="VKF75" s="192"/>
      <c r="VKG75" s="192"/>
      <c r="VKH75" s="192"/>
      <c r="VKI75" s="192"/>
      <c r="VKJ75" s="192"/>
      <c r="VKK75" s="192"/>
      <c r="VKL75" s="192"/>
      <c r="VKM75" s="192"/>
      <c r="VKN75" s="192"/>
      <c r="VKO75" s="192"/>
      <c r="VKP75" s="192"/>
      <c r="VKQ75" s="192"/>
      <c r="VKR75" s="192"/>
      <c r="VKS75" s="192"/>
      <c r="VKT75" s="192"/>
      <c r="VKU75" s="192"/>
      <c r="VKV75" s="192"/>
      <c r="VKW75" s="192"/>
      <c r="VKX75" s="192"/>
      <c r="VKY75" s="192"/>
      <c r="VKZ75" s="192"/>
      <c r="VLA75" s="192"/>
      <c r="VLB75" s="192"/>
      <c r="VLC75" s="192"/>
      <c r="VLD75" s="192"/>
      <c r="VLE75" s="192"/>
      <c r="VLF75" s="192"/>
      <c r="VLG75" s="192"/>
      <c r="VLH75" s="192"/>
      <c r="VLI75" s="192"/>
      <c r="VLJ75" s="192"/>
      <c r="VLK75" s="192"/>
      <c r="VLL75" s="192"/>
      <c r="VLM75" s="192"/>
      <c r="VLN75" s="192"/>
      <c r="VLO75" s="192"/>
      <c r="VLP75" s="192"/>
      <c r="VLQ75" s="192"/>
      <c r="VLR75" s="192"/>
      <c r="VLS75" s="192"/>
      <c r="VLT75" s="192"/>
      <c r="VLU75" s="192"/>
      <c r="VLV75" s="192"/>
      <c r="VLW75" s="192"/>
      <c r="VLX75" s="192"/>
      <c r="VLY75" s="192"/>
      <c r="VLZ75" s="192"/>
      <c r="VMA75" s="192"/>
      <c r="VMB75" s="192"/>
      <c r="VMC75" s="192"/>
      <c r="VMD75" s="192"/>
      <c r="VME75" s="192"/>
      <c r="VMF75" s="192"/>
      <c r="VMG75" s="192"/>
      <c r="VMH75" s="192"/>
      <c r="VMI75" s="192"/>
      <c r="VMJ75" s="192"/>
      <c r="VMK75" s="192"/>
      <c r="VML75" s="192"/>
      <c r="VMM75" s="192"/>
      <c r="VMN75" s="192"/>
      <c r="VMO75" s="192"/>
      <c r="VMP75" s="192"/>
      <c r="VMQ75" s="192"/>
      <c r="VMR75" s="192"/>
      <c r="VMS75" s="192"/>
      <c r="VMT75" s="192"/>
      <c r="VMU75" s="192"/>
      <c r="VMV75" s="192"/>
      <c r="VMW75" s="192"/>
      <c r="VMX75" s="192"/>
      <c r="VMY75" s="192"/>
      <c r="VMZ75" s="192"/>
      <c r="VNA75" s="192"/>
      <c r="VNB75" s="192"/>
      <c r="VNC75" s="192"/>
      <c r="VND75" s="192"/>
      <c r="VNE75" s="192"/>
      <c r="VNF75" s="192"/>
      <c r="VNG75" s="192"/>
      <c r="VNH75" s="192"/>
      <c r="VNI75" s="192"/>
      <c r="VNJ75" s="192"/>
      <c r="VNK75" s="192"/>
      <c r="VNL75" s="192"/>
      <c r="VNM75" s="192"/>
      <c r="VNN75" s="192"/>
      <c r="VNO75" s="192"/>
      <c r="VNP75" s="192"/>
      <c r="VNQ75" s="192"/>
      <c r="VNR75" s="192"/>
      <c r="VNS75" s="192"/>
      <c r="VNT75" s="192"/>
      <c r="VNU75" s="192"/>
      <c r="VNV75" s="192"/>
      <c r="VNW75" s="192"/>
      <c r="VNX75" s="192"/>
      <c r="VNY75" s="192"/>
      <c r="VNZ75" s="192"/>
      <c r="VOA75" s="192"/>
      <c r="VOB75" s="192"/>
      <c r="VOC75" s="192"/>
      <c r="VOD75" s="192"/>
      <c r="VOE75" s="192"/>
      <c r="VOF75" s="192"/>
      <c r="VOG75" s="192"/>
      <c r="VOH75" s="192"/>
      <c r="VOI75" s="192"/>
      <c r="VOJ75" s="192"/>
      <c r="VOK75" s="192"/>
      <c r="VOL75" s="192"/>
      <c r="VOM75" s="192"/>
      <c r="VON75" s="192"/>
      <c r="VOO75" s="192"/>
      <c r="VOP75" s="192"/>
      <c r="VOQ75" s="192"/>
      <c r="VOR75" s="192"/>
      <c r="VOS75" s="192"/>
      <c r="VOT75" s="192"/>
      <c r="VOU75" s="192"/>
      <c r="VOV75" s="192"/>
      <c r="VOW75" s="192"/>
      <c r="VOX75" s="192"/>
      <c r="VOY75" s="192"/>
      <c r="VOZ75" s="192"/>
      <c r="VPA75" s="192"/>
      <c r="VPB75" s="192"/>
      <c r="VPC75" s="192"/>
      <c r="VPD75" s="192"/>
      <c r="VPE75" s="192"/>
      <c r="VPF75" s="192"/>
      <c r="VPG75" s="192"/>
      <c r="VPH75" s="192"/>
      <c r="VPI75" s="192"/>
      <c r="VPJ75" s="192"/>
      <c r="VPK75" s="192"/>
      <c r="VPL75" s="192"/>
      <c r="VPM75" s="192"/>
      <c r="VPN75" s="192"/>
      <c r="VPO75" s="192"/>
      <c r="VPP75" s="192"/>
      <c r="VPQ75" s="192"/>
      <c r="VPR75" s="192"/>
      <c r="VPS75" s="192"/>
      <c r="VPT75" s="192"/>
      <c r="VPU75" s="192"/>
      <c r="VPV75" s="192"/>
      <c r="VPW75" s="192"/>
      <c r="VPX75" s="192"/>
      <c r="VPY75" s="192"/>
      <c r="VPZ75" s="192"/>
      <c r="VQA75" s="192"/>
      <c r="VQB75" s="192"/>
      <c r="VQC75" s="192"/>
      <c r="VQD75" s="192"/>
      <c r="VQE75" s="192"/>
      <c r="VQF75" s="192"/>
      <c r="VQG75" s="192"/>
      <c r="VQH75" s="192"/>
      <c r="VQI75" s="192"/>
      <c r="VQJ75" s="192"/>
      <c r="VQK75" s="192"/>
      <c r="VQL75" s="192"/>
      <c r="VQM75" s="192"/>
      <c r="VQN75" s="192"/>
      <c r="VQO75" s="192"/>
      <c r="VQP75" s="192"/>
      <c r="VQQ75" s="192"/>
      <c r="VQR75" s="192"/>
      <c r="VQS75" s="192"/>
      <c r="VQT75" s="192"/>
      <c r="VQU75" s="192"/>
      <c r="VQV75" s="192"/>
      <c r="VQW75" s="192"/>
      <c r="VQX75" s="192"/>
      <c r="VQY75" s="192"/>
      <c r="VQZ75" s="192"/>
      <c r="VRA75" s="192"/>
      <c r="VRB75" s="192"/>
      <c r="VRC75" s="192"/>
      <c r="VRD75" s="192"/>
      <c r="VRE75" s="192"/>
      <c r="VRF75" s="192"/>
      <c r="VRG75" s="192"/>
      <c r="VRH75" s="192"/>
      <c r="VRI75" s="192"/>
      <c r="VRJ75" s="192"/>
      <c r="VRK75" s="192"/>
      <c r="VRL75" s="192"/>
      <c r="VRM75" s="192"/>
      <c r="VRN75" s="192"/>
      <c r="VRO75" s="192"/>
      <c r="VRP75" s="192"/>
      <c r="VRQ75" s="192"/>
      <c r="VRR75" s="192"/>
      <c r="VRS75" s="192"/>
      <c r="VRT75" s="192"/>
      <c r="VRU75" s="192"/>
      <c r="VRV75" s="192"/>
      <c r="VRW75" s="192"/>
      <c r="VRX75" s="192"/>
      <c r="VRY75" s="192"/>
      <c r="VRZ75" s="192"/>
      <c r="VSA75" s="192"/>
      <c r="VSB75" s="192"/>
      <c r="VSC75" s="192"/>
      <c r="VSD75" s="192"/>
      <c r="VSE75" s="192"/>
      <c r="VSF75" s="192"/>
      <c r="VSG75" s="192"/>
      <c r="VSH75" s="192"/>
      <c r="VSI75" s="192"/>
      <c r="VSJ75" s="192"/>
      <c r="VSK75" s="192"/>
      <c r="VSL75" s="192"/>
      <c r="VSM75" s="192"/>
      <c r="VSN75" s="192"/>
      <c r="VSO75" s="192"/>
      <c r="VSP75" s="192"/>
      <c r="VSQ75" s="192"/>
      <c r="VSR75" s="192"/>
      <c r="VSS75" s="192"/>
      <c r="VST75" s="192"/>
      <c r="VSU75" s="192"/>
      <c r="VSV75" s="192"/>
      <c r="VSW75" s="192"/>
      <c r="VSX75" s="192"/>
      <c r="VSY75" s="192"/>
      <c r="VSZ75" s="192"/>
      <c r="VTA75" s="192"/>
      <c r="VTB75" s="192"/>
      <c r="VTC75" s="192"/>
      <c r="VTD75" s="192"/>
      <c r="VTE75" s="192"/>
      <c r="VTF75" s="192"/>
      <c r="VTG75" s="192"/>
      <c r="VTH75" s="192"/>
      <c r="VTI75" s="192"/>
      <c r="VTJ75" s="192"/>
      <c r="VTK75" s="192"/>
      <c r="VTL75" s="192"/>
      <c r="VTM75" s="192"/>
      <c r="VTN75" s="192"/>
      <c r="VTO75" s="192"/>
      <c r="VTP75" s="192"/>
      <c r="VTQ75" s="192"/>
      <c r="VTR75" s="192"/>
      <c r="VTS75" s="192"/>
      <c r="VTT75" s="192"/>
      <c r="VTU75" s="192"/>
      <c r="VTV75" s="192"/>
      <c r="VTW75" s="192"/>
      <c r="VTX75" s="192"/>
      <c r="VTY75" s="192"/>
      <c r="VTZ75" s="192"/>
      <c r="VUA75" s="192"/>
      <c r="VUB75" s="192"/>
      <c r="VUC75" s="192"/>
      <c r="VUD75" s="192"/>
      <c r="VUE75" s="192"/>
      <c r="VUF75" s="192"/>
      <c r="VUG75" s="192"/>
      <c r="VUH75" s="192"/>
      <c r="VUI75" s="192"/>
      <c r="VUJ75" s="192"/>
      <c r="VUK75" s="192"/>
      <c r="VUL75" s="192"/>
      <c r="VUM75" s="192"/>
      <c r="VUN75" s="192"/>
      <c r="VUO75" s="192"/>
      <c r="VUP75" s="192"/>
      <c r="VUQ75" s="192"/>
      <c r="VUR75" s="192"/>
      <c r="VUS75" s="192"/>
      <c r="VUT75" s="192"/>
      <c r="VUU75" s="192"/>
      <c r="VUV75" s="192"/>
      <c r="VUW75" s="192"/>
      <c r="VUX75" s="192"/>
      <c r="VUY75" s="192"/>
      <c r="VUZ75" s="192"/>
      <c r="VVA75" s="192"/>
      <c r="VVB75" s="192"/>
      <c r="VVC75" s="192"/>
      <c r="VVD75" s="192"/>
      <c r="VVE75" s="192"/>
      <c r="VVF75" s="192"/>
      <c r="VVG75" s="192"/>
      <c r="VVH75" s="192"/>
      <c r="VVI75" s="192"/>
      <c r="VVJ75" s="192"/>
      <c r="VVK75" s="192"/>
      <c r="VVL75" s="192"/>
      <c r="VVM75" s="192"/>
      <c r="VVN75" s="192"/>
      <c r="VVO75" s="192"/>
      <c r="VVP75" s="192"/>
      <c r="VVQ75" s="192"/>
      <c r="VVR75" s="192"/>
      <c r="VVS75" s="192"/>
      <c r="VVT75" s="192"/>
      <c r="VVU75" s="192"/>
      <c r="VVV75" s="192"/>
      <c r="VVW75" s="192"/>
      <c r="VVX75" s="192"/>
      <c r="VVY75" s="192"/>
      <c r="VVZ75" s="192"/>
      <c r="VWA75" s="192"/>
      <c r="VWB75" s="192"/>
      <c r="VWC75" s="192"/>
      <c r="VWD75" s="192"/>
      <c r="VWE75" s="192"/>
      <c r="VWF75" s="192"/>
      <c r="VWG75" s="192"/>
      <c r="VWH75" s="192"/>
      <c r="VWI75" s="192"/>
      <c r="VWJ75" s="192"/>
      <c r="VWK75" s="192"/>
      <c r="VWL75" s="192"/>
      <c r="VWM75" s="192"/>
      <c r="VWN75" s="192"/>
      <c r="VWO75" s="192"/>
      <c r="VWP75" s="192"/>
      <c r="VWQ75" s="192"/>
      <c r="VWR75" s="192"/>
      <c r="VWS75" s="192"/>
      <c r="VWT75" s="192"/>
      <c r="VWU75" s="192"/>
      <c r="VWV75" s="192"/>
      <c r="VWW75" s="192"/>
      <c r="VWX75" s="192"/>
      <c r="VWY75" s="192"/>
      <c r="VWZ75" s="192"/>
      <c r="VXA75" s="192"/>
      <c r="VXB75" s="192"/>
      <c r="VXC75" s="192"/>
      <c r="VXD75" s="192"/>
      <c r="VXE75" s="192"/>
      <c r="VXF75" s="192"/>
      <c r="VXG75" s="192"/>
      <c r="VXH75" s="192"/>
      <c r="VXI75" s="192"/>
      <c r="VXJ75" s="192"/>
      <c r="VXK75" s="192"/>
      <c r="VXL75" s="192"/>
      <c r="VXM75" s="192"/>
      <c r="VXN75" s="192"/>
      <c r="VXO75" s="192"/>
      <c r="VXP75" s="192"/>
      <c r="VXQ75" s="192"/>
      <c r="VXR75" s="192"/>
      <c r="VXS75" s="192"/>
      <c r="VXT75" s="192"/>
      <c r="VXU75" s="192"/>
      <c r="VXV75" s="192"/>
      <c r="VXW75" s="192"/>
      <c r="VXX75" s="192"/>
      <c r="VXY75" s="192"/>
      <c r="VXZ75" s="192"/>
      <c r="VYA75" s="192"/>
      <c r="VYB75" s="192"/>
      <c r="VYC75" s="192"/>
      <c r="VYD75" s="192"/>
      <c r="VYE75" s="192"/>
      <c r="VYF75" s="192"/>
      <c r="VYG75" s="192"/>
      <c r="VYH75" s="192"/>
      <c r="VYI75" s="192"/>
      <c r="VYJ75" s="192"/>
      <c r="VYK75" s="192"/>
      <c r="VYL75" s="192"/>
      <c r="VYM75" s="192"/>
      <c r="VYN75" s="192"/>
      <c r="VYO75" s="192"/>
      <c r="VYP75" s="192"/>
      <c r="VYQ75" s="192"/>
      <c r="VYR75" s="192"/>
      <c r="VYS75" s="192"/>
      <c r="VYT75" s="192"/>
      <c r="VYU75" s="192"/>
      <c r="VYV75" s="192"/>
      <c r="VYW75" s="192"/>
      <c r="VYX75" s="192"/>
      <c r="VYY75" s="192"/>
      <c r="VYZ75" s="192"/>
      <c r="VZA75" s="192"/>
      <c r="VZB75" s="192"/>
      <c r="VZC75" s="192"/>
      <c r="VZD75" s="192"/>
      <c r="VZE75" s="192"/>
      <c r="VZF75" s="192"/>
      <c r="VZG75" s="192"/>
      <c r="VZH75" s="192"/>
      <c r="VZI75" s="192"/>
      <c r="VZJ75" s="192"/>
      <c r="VZK75" s="192"/>
      <c r="VZL75" s="192"/>
      <c r="VZM75" s="192"/>
      <c r="VZN75" s="192"/>
      <c r="VZO75" s="192"/>
      <c r="VZP75" s="192"/>
      <c r="VZQ75" s="192"/>
      <c r="VZR75" s="192"/>
      <c r="VZS75" s="192"/>
      <c r="VZT75" s="192"/>
      <c r="VZU75" s="192"/>
      <c r="VZV75" s="192"/>
      <c r="VZW75" s="192"/>
      <c r="VZX75" s="192"/>
      <c r="VZY75" s="192"/>
      <c r="VZZ75" s="192"/>
      <c r="WAA75" s="192"/>
      <c r="WAB75" s="192"/>
      <c r="WAC75" s="192"/>
      <c r="WAD75" s="192"/>
      <c r="WAE75" s="192"/>
      <c r="WAF75" s="192"/>
      <c r="WAG75" s="192"/>
      <c r="WAH75" s="192"/>
      <c r="WAI75" s="192"/>
      <c r="WAJ75" s="192"/>
      <c r="WAK75" s="192"/>
      <c r="WAL75" s="192"/>
      <c r="WAM75" s="192"/>
      <c r="WAN75" s="192"/>
      <c r="WAO75" s="192"/>
      <c r="WAP75" s="192"/>
      <c r="WAQ75" s="192"/>
      <c r="WAR75" s="192"/>
      <c r="WAS75" s="192"/>
      <c r="WAT75" s="192"/>
      <c r="WAU75" s="192"/>
      <c r="WAV75" s="192"/>
      <c r="WAW75" s="192"/>
      <c r="WAX75" s="192"/>
      <c r="WAY75" s="192"/>
      <c r="WAZ75" s="192"/>
      <c r="WBA75" s="192"/>
      <c r="WBB75" s="192"/>
      <c r="WBC75" s="192"/>
      <c r="WBD75" s="192"/>
      <c r="WBE75" s="192"/>
      <c r="WBF75" s="192"/>
      <c r="WBG75" s="192"/>
      <c r="WBH75" s="192"/>
      <c r="WBI75" s="192"/>
      <c r="WBJ75" s="192"/>
      <c r="WBK75" s="192"/>
      <c r="WBL75" s="192"/>
      <c r="WBM75" s="192"/>
      <c r="WBN75" s="192"/>
      <c r="WBO75" s="192"/>
      <c r="WBP75" s="192"/>
      <c r="WBQ75" s="192"/>
      <c r="WBR75" s="192"/>
      <c r="WBS75" s="192"/>
      <c r="WBT75" s="192"/>
      <c r="WBU75" s="192"/>
      <c r="WBV75" s="192"/>
      <c r="WBW75" s="192"/>
      <c r="WBX75" s="192"/>
      <c r="WBY75" s="192"/>
      <c r="WBZ75" s="192"/>
      <c r="WCA75" s="192"/>
      <c r="WCB75" s="192"/>
      <c r="WCC75" s="192"/>
      <c r="WCD75" s="192"/>
      <c r="WCE75" s="192"/>
      <c r="WCF75" s="192"/>
      <c r="WCG75" s="192"/>
      <c r="WCH75" s="192"/>
      <c r="WCI75" s="192"/>
      <c r="WCJ75" s="192"/>
      <c r="WCK75" s="192"/>
      <c r="WCL75" s="192"/>
      <c r="WCM75" s="192"/>
      <c r="WCN75" s="192"/>
      <c r="WCO75" s="192"/>
      <c r="WCP75" s="192"/>
      <c r="WCQ75" s="192"/>
      <c r="WCR75" s="192"/>
      <c r="WCS75" s="192"/>
      <c r="WCT75" s="192"/>
      <c r="WCU75" s="192"/>
      <c r="WCV75" s="192"/>
      <c r="WCW75" s="192"/>
      <c r="WCX75" s="192"/>
      <c r="WCY75" s="192"/>
      <c r="WCZ75" s="192"/>
      <c r="WDA75" s="192"/>
      <c r="WDB75" s="192"/>
      <c r="WDC75" s="192"/>
      <c r="WDD75" s="192"/>
      <c r="WDE75" s="192"/>
      <c r="WDF75" s="192"/>
      <c r="WDG75" s="192"/>
      <c r="WDH75" s="192"/>
      <c r="WDI75" s="192"/>
      <c r="WDJ75" s="192"/>
      <c r="WDK75" s="192"/>
      <c r="WDL75" s="192"/>
      <c r="WDM75" s="192"/>
      <c r="WDN75" s="192"/>
      <c r="WDO75" s="192"/>
      <c r="WDP75" s="192"/>
      <c r="WDQ75" s="192"/>
      <c r="WDR75" s="192"/>
      <c r="WDS75" s="192"/>
      <c r="WDT75" s="192"/>
      <c r="WDU75" s="192"/>
      <c r="WDV75" s="192"/>
      <c r="WDW75" s="192"/>
      <c r="WDX75" s="192"/>
      <c r="WDY75" s="192"/>
      <c r="WDZ75" s="192"/>
      <c r="WEA75" s="192"/>
      <c r="WEB75" s="192"/>
      <c r="WEC75" s="192"/>
      <c r="WED75" s="192"/>
      <c r="WEE75" s="192"/>
      <c r="WEF75" s="192"/>
      <c r="WEG75" s="192"/>
      <c r="WEH75" s="192"/>
      <c r="WEI75" s="192"/>
      <c r="WEJ75" s="192"/>
      <c r="WEK75" s="192"/>
      <c r="WEL75" s="192"/>
      <c r="WEM75" s="192"/>
      <c r="WEN75" s="192"/>
      <c r="WEO75" s="192"/>
      <c r="WEP75" s="192"/>
      <c r="WEQ75" s="192"/>
      <c r="WER75" s="192"/>
      <c r="WES75" s="192"/>
      <c r="WET75" s="192"/>
      <c r="WEU75" s="192"/>
      <c r="WEV75" s="192"/>
      <c r="WEW75" s="192"/>
      <c r="WEX75" s="192"/>
      <c r="WEY75" s="192"/>
      <c r="WEZ75" s="192"/>
      <c r="WFA75" s="192"/>
      <c r="WFB75" s="192"/>
      <c r="WFC75" s="192"/>
      <c r="WFD75" s="192"/>
      <c r="WFE75" s="192"/>
      <c r="WFF75" s="192"/>
      <c r="WFG75" s="192"/>
      <c r="WFH75" s="192"/>
      <c r="WFI75" s="192"/>
      <c r="WFJ75" s="192"/>
      <c r="WFK75" s="192"/>
      <c r="WFL75" s="192"/>
      <c r="WFM75" s="192"/>
      <c r="WFN75" s="192"/>
      <c r="WFO75" s="192"/>
      <c r="WFP75" s="192"/>
      <c r="WFQ75" s="192"/>
      <c r="WFR75" s="192"/>
      <c r="WFS75" s="192"/>
      <c r="WFT75" s="192"/>
      <c r="WFU75" s="192"/>
      <c r="WFV75" s="192"/>
      <c r="WFW75" s="192"/>
      <c r="WFX75" s="192"/>
      <c r="WFY75" s="192"/>
      <c r="WFZ75" s="192"/>
      <c r="WGA75" s="192"/>
      <c r="WGB75" s="192"/>
      <c r="WGC75" s="192"/>
      <c r="WGD75" s="192"/>
      <c r="WGE75" s="192"/>
      <c r="WGF75" s="192"/>
      <c r="WGG75" s="192"/>
      <c r="WGH75" s="192"/>
      <c r="WGI75" s="192"/>
      <c r="WGJ75" s="192"/>
      <c r="WGK75" s="192"/>
      <c r="WGL75" s="192"/>
      <c r="WGM75" s="192"/>
      <c r="WGN75" s="192"/>
      <c r="WGO75" s="192"/>
      <c r="WGP75" s="192"/>
      <c r="WGQ75" s="192"/>
      <c r="WGR75" s="192"/>
      <c r="WGS75" s="192"/>
      <c r="WGT75" s="192"/>
      <c r="WGU75" s="192"/>
      <c r="WGV75" s="192"/>
      <c r="WGW75" s="192"/>
      <c r="WGX75" s="192"/>
      <c r="WGY75" s="192"/>
      <c r="WGZ75" s="192"/>
      <c r="WHA75" s="192"/>
      <c r="WHB75" s="192"/>
      <c r="WHC75" s="192"/>
      <c r="WHD75" s="192"/>
      <c r="WHE75" s="192"/>
      <c r="WHF75" s="192"/>
      <c r="WHG75" s="192"/>
      <c r="WHH75" s="192"/>
      <c r="WHI75" s="192"/>
      <c r="WHJ75" s="192"/>
      <c r="WHK75" s="192"/>
      <c r="WHL75" s="192"/>
      <c r="WHM75" s="192"/>
      <c r="WHN75" s="192"/>
      <c r="WHO75" s="192"/>
      <c r="WHP75" s="192"/>
      <c r="WHQ75" s="192"/>
      <c r="WHR75" s="192"/>
      <c r="WHS75" s="192"/>
      <c r="WHT75" s="192"/>
      <c r="WHU75" s="192"/>
      <c r="WHV75" s="192"/>
      <c r="WHW75" s="192"/>
      <c r="WHX75" s="192"/>
      <c r="WHY75" s="192"/>
      <c r="WHZ75" s="192"/>
      <c r="WIA75" s="192"/>
      <c r="WIB75" s="192"/>
      <c r="WIC75" s="192"/>
      <c r="WID75" s="192"/>
      <c r="WIE75" s="192"/>
      <c r="WIF75" s="192"/>
      <c r="WIG75" s="192"/>
      <c r="WIH75" s="192"/>
      <c r="WII75" s="192"/>
      <c r="WIJ75" s="192"/>
      <c r="WIK75" s="192"/>
      <c r="WIL75" s="192"/>
      <c r="WIM75" s="192"/>
      <c r="WIN75" s="192"/>
      <c r="WIO75" s="192"/>
      <c r="WIP75" s="192"/>
      <c r="WIQ75" s="192"/>
      <c r="WIR75" s="192"/>
      <c r="WIS75" s="192"/>
      <c r="WIT75" s="192"/>
      <c r="WIU75" s="192"/>
      <c r="WIV75" s="192"/>
      <c r="WIW75" s="192"/>
      <c r="WIX75" s="192"/>
      <c r="WIY75" s="192"/>
      <c r="WIZ75" s="192"/>
      <c r="WJA75" s="192"/>
      <c r="WJB75" s="192"/>
      <c r="WJC75" s="192"/>
      <c r="WJD75" s="192"/>
      <c r="WJE75" s="192"/>
      <c r="WJF75" s="192"/>
      <c r="WJG75" s="192"/>
      <c r="WJH75" s="192"/>
      <c r="WJI75" s="192"/>
      <c r="WJJ75" s="192"/>
      <c r="WJK75" s="192"/>
      <c r="WJL75" s="192"/>
      <c r="WJM75" s="192"/>
      <c r="WJN75" s="192"/>
      <c r="WJO75" s="192"/>
      <c r="WJP75" s="192"/>
      <c r="WJQ75" s="192"/>
      <c r="WJR75" s="192"/>
      <c r="WJS75" s="192"/>
      <c r="WJT75" s="192"/>
      <c r="WJU75" s="192"/>
      <c r="WJV75" s="192"/>
      <c r="WJW75" s="192"/>
      <c r="WJX75" s="192"/>
      <c r="WJY75" s="192"/>
      <c r="WJZ75" s="192"/>
      <c r="WKA75" s="192"/>
      <c r="WKB75" s="192"/>
      <c r="WKC75" s="192"/>
      <c r="WKD75" s="192"/>
      <c r="WKE75" s="192"/>
      <c r="WKF75" s="192"/>
      <c r="WKG75" s="192"/>
      <c r="WKH75" s="192"/>
      <c r="WKI75" s="192"/>
      <c r="WKJ75" s="192"/>
      <c r="WKK75" s="192"/>
      <c r="WKL75" s="192"/>
      <c r="WKM75" s="192"/>
      <c r="WKN75" s="192"/>
      <c r="WKO75" s="192"/>
      <c r="WKP75" s="192"/>
      <c r="WKQ75" s="192"/>
      <c r="WKR75" s="192"/>
      <c r="WKS75" s="192"/>
      <c r="WKT75" s="192"/>
      <c r="WKU75" s="192"/>
      <c r="WKV75" s="192"/>
      <c r="WKW75" s="192"/>
      <c r="WKX75" s="192"/>
      <c r="WKY75" s="192"/>
      <c r="WKZ75" s="192"/>
      <c r="WLA75" s="192"/>
      <c r="WLB75" s="192"/>
      <c r="WLC75" s="192"/>
      <c r="WLD75" s="192"/>
      <c r="WLE75" s="192"/>
      <c r="WLF75" s="192"/>
      <c r="WLG75" s="192"/>
      <c r="WLH75" s="192"/>
      <c r="WLI75" s="192"/>
      <c r="WLJ75" s="192"/>
      <c r="WLK75" s="192"/>
      <c r="WLL75" s="192"/>
      <c r="WLM75" s="192"/>
      <c r="WLN75" s="192"/>
      <c r="WLO75" s="192"/>
      <c r="WLP75" s="192"/>
      <c r="WLQ75" s="192"/>
      <c r="WLR75" s="192"/>
      <c r="WLS75" s="192"/>
      <c r="WLT75" s="192"/>
      <c r="WLU75" s="192"/>
      <c r="WLV75" s="192"/>
      <c r="WLW75" s="192"/>
      <c r="WLX75" s="192"/>
      <c r="WLY75" s="192"/>
      <c r="WLZ75" s="192"/>
      <c r="WMA75" s="192"/>
      <c r="WMB75" s="192"/>
      <c r="WMC75" s="192"/>
      <c r="WMD75" s="192"/>
      <c r="WME75" s="192"/>
      <c r="WMF75" s="192"/>
      <c r="WMG75" s="192"/>
      <c r="WMH75" s="192"/>
      <c r="WMI75" s="192"/>
      <c r="WMJ75" s="192"/>
      <c r="WMK75" s="192"/>
      <c r="WML75" s="192"/>
      <c r="WMM75" s="192"/>
      <c r="WMN75" s="192"/>
      <c r="WMO75" s="192"/>
      <c r="WMP75" s="192"/>
      <c r="WMQ75" s="192"/>
      <c r="WMR75" s="192"/>
      <c r="WMS75" s="192"/>
      <c r="WMT75" s="192"/>
      <c r="WMU75" s="192"/>
      <c r="WMV75" s="192"/>
      <c r="WMW75" s="192"/>
      <c r="WMX75" s="192"/>
      <c r="WMY75" s="192"/>
      <c r="WMZ75" s="192"/>
      <c r="WNA75" s="192"/>
      <c r="WNB75" s="192"/>
      <c r="WNC75" s="192"/>
      <c r="WND75" s="192"/>
      <c r="WNE75" s="192"/>
      <c r="WNF75" s="192"/>
      <c r="WNG75" s="192"/>
      <c r="WNH75" s="192"/>
      <c r="WNI75" s="192"/>
      <c r="WNJ75" s="192"/>
      <c r="WNK75" s="192"/>
      <c r="WNL75" s="192"/>
      <c r="WNM75" s="192"/>
      <c r="WNN75" s="192"/>
      <c r="WNO75" s="192"/>
      <c r="WNP75" s="192"/>
      <c r="WNQ75" s="192"/>
      <c r="WNR75" s="192"/>
      <c r="WNS75" s="192"/>
      <c r="WNT75" s="192"/>
      <c r="WNU75" s="192"/>
      <c r="WNV75" s="192"/>
      <c r="WNW75" s="192"/>
      <c r="WNX75" s="192"/>
      <c r="WNY75" s="192"/>
      <c r="WNZ75" s="192"/>
      <c r="WOA75" s="192"/>
      <c r="WOB75" s="192"/>
      <c r="WOC75" s="192"/>
      <c r="WOD75" s="192"/>
      <c r="WOE75" s="192"/>
      <c r="WOF75" s="192"/>
      <c r="WOG75" s="192"/>
      <c r="WOH75" s="192"/>
      <c r="WOI75" s="192"/>
      <c r="WOJ75" s="192"/>
      <c r="WOK75" s="192"/>
      <c r="WOL75" s="192"/>
      <c r="WOM75" s="192"/>
      <c r="WON75" s="192"/>
      <c r="WOO75" s="192"/>
      <c r="WOP75" s="192"/>
      <c r="WOQ75" s="192"/>
      <c r="WOR75" s="192"/>
      <c r="WOS75" s="192"/>
      <c r="WOT75" s="192"/>
      <c r="WOU75" s="192"/>
      <c r="WOV75" s="192"/>
      <c r="WOW75" s="192"/>
      <c r="WOX75" s="192"/>
      <c r="WOY75" s="192"/>
      <c r="WOZ75" s="192"/>
      <c r="WPA75" s="192"/>
      <c r="WPB75" s="192"/>
      <c r="WPC75" s="192"/>
      <c r="WPD75" s="192"/>
      <c r="WPE75" s="192"/>
      <c r="WPF75" s="192"/>
      <c r="WPG75" s="192"/>
      <c r="WPH75" s="192"/>
      <c r="WPI75" s="192"/>
      <c r="WPJ75" s="192"/>
      <c r="WPK75" s="192"/>
      <c r="WPL75" s="192"/>
      <c r="WPM75" s="192"/>
      <c r="WPN75" s="192"/>
      <c r="WPO75" s="192"/>
      <c r="WPP75" s="192"/>
      <c r="WPQ75" s="192"/>
      <c r="WPR75" s="192"/>
      <c r="WPS75" s="192"/>
      <c r="WPT75" s="192"/>
      <c r="WPU75" s="192"/>
      <c r="WPV75" s="192"/>
      <c r="WPW75" s="192"/>
      <c r="WPX75" s="192"/>
      <c r="WPY75" s="192"/>
      <c r="WPZ75" s="192"/>
      <c r="WQA75" s="192"/>
      <c r="WQB75" s="192"/>
      <c r="WQC75" s="192"/>
      <c r="WQD75" s="192"/>
      <c r="WQE75" s="192"/>
      <c r="WQF75" s="192"/>
      <c r="WQG75" s="192"/>
      <c r="WQH75" s="192"/>
      <c r="WQI75" s="192"/>
      <c r="WQJ75" s="192"/>
      <c r="WQK75" s="192"/>
      <c r="WQL75" s="192"/>
      <c r="WQM75" s="192"/>
      <c r="WQN75" s="192"/>
      <c r="WQO75" s="192"/>
      <c r="WQP75" s="192"/>
      <c r="WQQ75" s="192"/>
      <c r="WQR75" s="192"/>
      <c r="WQS75" s="192"/>
      <c r="WQT75" s="192"/>
      <c r="WQU75" s="192"/>
      <c r="WQV75" s="192"/>
      <c r="WQW75" s="192"/>
      <c r="WQX75" s="192"/>
      <c r="WQY75" s="192"/>
      <c r="WQZ75" s="192"/>
      <c r="WRA75" s="192"/>
      <c r="WRB75" s="192"/>
      <c r="WRC75" s="192"/>
      <c r="WRD75" s="192"/>
      <c r="WRE75" s="192"/>
      <c r="WRF75" s="192"/>
      <c r="WRG75" s="192"/>
      <c r="WRH75" s="192"/>
      <c r="WRI75" s="192"/>
      <c r="WRJ75" s="192"/>
      <c r="WRK75" s="192"/>
      <c r="WRL75" s="192"/>
      <c r="WRM75" s="192"/>
      <c r="WRN75" s="192"/>
      <c r="WRO75" s="192"/>
      <c r="WRP75" s="192"/>
      <c r="WRQ75" s="192"/>
      <c r="WRR75" s="192"/>
      <c r="WRS75" s="192"/>
      <c r="WRT75" s="192"/>
      <c r="WRU75" s="192"/>
      <c r="WRV75" s="192"/>
      <c r="WRW75" s="192"/>
      <c r="WRX75" s="192"/>
      <c r="WRY75" s="192"/>
      <c r="WRZ75" s="192"/>
      <c r="WSA75" s="192"/>
      <c r="WSB75" s="192"/>
      <c r="WSC75" s="192"/>
      <c r="WSD75" s="192"/>
      <c r="WSE75" s="192"/>
      <c r="WSF75" s="192"/>
      <c r="WSG75" s="192"/>
      <c r="WSH75" s="192"/>
      <c r="WSI75" s="192"/>
      <c r="WSJ75" s="192"/>
      <c r="WSK75" s="192"/>
      <c r="WSL75" s="192"/>
      <c r="WSM75" s="192"/>
      <c r="WSN75" s="192"/>
      <c r="WSO75" s="192"/>
      <c r="WSP75" s="192"/>
      <c r="WSQ75" s="192"/>
      <c r="WSR75" s="192"/>
      <c r="WSS75" s="192"/>
      <c r="WST75" s="192"/>
      <c r="WSU75" s="192"/>
      <c r="WSV75" s="192"/>
      <c r="WSW75" s="192"/>
      <c r="WSX75" s="192"/>
      <c r="WSY75" s="192"/>
      <c r="WSZ75" s="192"/>
      <c r="WTA75" s="192"/>
      <c r="WTB75" s="192"/>
      <c r="WTC75" s="192"/>
      <c r="WTD75" s="192"/>
      <c r="WTE75" s="192"/>
      <c r="WTF75" s="192"/>
      <c r="WTG75" s="192"/>
      <c r="WTH75" s="192"/>
      <c r="WTI75" s="192"/>
      <c r="WTJ75" s="192"/>
      <c r="WTK75" s="192"/>
      <c r="WTL75" s="192"/>
      <c r="WTM75" s="192"/>
      <c r="WTN75" s="192"/>
      <c r="WTO75" s="192"/>
      <c r="WTP75" s="192"/>
      <c r="WTQ75" s="192"/>
      <c r="WTR75" s="192"/>
      <c r="WTS75" s="192"/>
      <c r="WTT75" s="192"/>
      <c r="WTU75" s="192"/>
      <c r="WTV75" s="192"/>
      <c r="WTW75" s="192"/>
      <c r="WTX75" s="192"/>
      <c r="WTY75" s="192"/>
      <c r="WTZ75" s="192"/>
      <c r="WUA75" s="192"/>
      <c r="WUB75" s="192"/>
      <c r="WUC75" s="192"/>
      <c r="WUD75" s="192"/>
      <c r="WUE75" s="192"/>
      <c r="WUF75" s="192"/>
      <c r="WUG75" s="192"/>
      <c r="WUH75" s="192"/>
      <c r="WUI75" s="192"/>
      <c r="WUJ75" s="192"/>
      <c r="WUK75" s="192"/>
      <c r="WUL75" s="192"/>
      <c r="WUM75" s="192"/>
      <c r="WUN75" s="192"/>
      <c r="WUO75" s="192"/>
      <c r="WUP75" s="192"/>
      <c r="WUQ75" s="192"/>
      <c r="WUR75" s="192"/>
      <c r="WUS75" s="192"/>
      <c r="WUT75" s="192"/>
      <c r="WUU75" s="192"/>
      <c r="WUV75" s="192"/>
      <c r="WUW75" s="192"/>
      <c r="WUX75" s="192"/>
      <c r="WUY75" s="192"/>
      <c r="WUZ75" s="192"/>
      <c r="WVA75" s="192"/>
      <c r="WVB75" s="192"/>
      <c r="WVC75" s="192"/>
      <c r="WVD75" s="192"/>
      <c r="WVE75" s="192"/>
      <c r="WVF75" s="192"/>
      <c r="WVG75" s="192"/>
      <c r="WVH75" s="192"/>
      <c r="WVI75" s="192"/>
      <c r="WVJ75" s="192"/>
      <c r="WVK75" s="192"/>
      <c r="WVL75" s="192"/>
      <c r="WVM75" s="192"/>
      <c r="WVN75" s="192"/>
      <c r="WVO75" s="192"/>
      <c r="WVP75" s="192"/>
      <c r="WVQ75" s="192"/>
      <c r="WVR75" s="192"/>
      <c r="WVS75" s="192"/>
      <c r="WVT75" s="192"/>
      <c r="WVU75" s="192"/>
      <c r="WVV75" s="192"/>
      <c r="WVW75" s="192"/>
      <c r="WVX75" s="192"/>
      <c r="WVY75" s="192"/>
      <c r="WVZ75" s="192"/>
      <c r="WWA75" s="192"/>
      <c r="WWB75" s="192"/>
      <c r="WWC75" s="192"/>
      <c r="WWD75" s="192"/>
      <c r="WWE75" s="192"/>
      <c r="WWF75" s="192"/>
      <c r="WWG75" s="192"/>
      <c r="WWH75" s="192"/>
      <c r="WWI75" s="192"/>
      <c r="WWJ75" s="192"/>
      <c r="WWK75" s="192"/>
      <c r="WWL75" s="192"/>
      <c r="WWM75" s="192"/>
      <c r="WWN75" s="192"/>
      <c r="WWO75" s="192"/>
      <c r="WWP75" s="192"/>
      <c r="WWQ75" s="192"/>
      <c r="WWR75" s="192"/>
      <c r="WWS75" s="192"/>
      <c r="WWT75" s="192"/>
      <c r="WWU75" s="192"/>
      <c r="WWV75" s="192"/>
      <c r="WWW75" s="192"/>
      <c r="WWX75" s="192"/>
      <c r="WWY75" s="192"/>
      <c r="WWZ75" s="192"/>
      <c r="WXA75" s="192"/>
      <c r="WXB75" s="192"/>
      <c r="WXC75" s="192"/>
      <c r="WXD75" s="192"/>
      <c r="WXE75" s="192"/>
      <c r="WXF75" s="192"/>
      <c r="WXG75" s="192"/>
      <c r="WXH75" s="192"/>
      <c r="WXI75" s="192"/>
      <c r="WXJ75" s="192"/>
      <c r="WXK75" s="192"/>
      <c r="WXL75" s="192"/>
      <c r="WXM75" s="192"/>
      <c r="WXN75" s="192"/>
      <c r="WXO75" s="192"/>
      <c r="WXP75" s="192"/>
      <c r="WXQ75" s="192"/>
      <c r="WXR75" s="192"/>
      <c r="WXS75" s="192"/>
      <c r="WXT75" s="192"/>
      <c r="WXU75" s="192"/>
      <c r="WXV75" s="192"/>
      <c r="WXW75" s="192"/>
      <c r="WXX75" s="192"/>
      <c r="WXY75" s="192"/>
      <c r="WXZ75" s="192"/>
      <c r="WYA75" s="192"/>
      <c r="WYB75" s="192"/>
      <c r="WYC75" s="192"/>
      <c r="WYD75" s="192"/>
      <c r="WYE75" s="192"/>
      <c r="WYF75" s="192"/>
      <c r="WYG75" s="192"/>
      <c r="WYH75" s="192"/>
      <c r="WYI75" s="192"/>
      <c r="WYJ75" s="192"/>
      <c r="WYK75" s="192"/>
      <c r="WYL75" s="192"/>
      <c r="WYM75" s="192"/>
      <c r="WYN75" s="192"/>
      <c r="WYO75" s="192"/>
      <c r="WYP75" s="192"/>
      <c r="WYQ75" s="192"/>
      <c r="WYR75" s="192"/>
      <c r="WYS75" s="192"/>
      <c r="WYT75" s="192"/>
      <c r="WYU75" s="192"/>
      <c r="WYV75" s="192"/>
      <c r="WYW75" s="192"/>
      <c r="WYX75" s="192"/>
      <c r="WYY75" s="192"/>
      <c r="WYZ75" s="192"/>
      <c r="WZA75" s="192"/>
      <c r="WZB75" s="192"/>
      <c r="WZC75" s="192"/>
      <c r="WZD75" s="192"/>
      <c r="WZE75" s="192"/>
      <c r="WZF75" s="192"/>
      <c r="WZG75" s="192"/>
      <c r="WZH75" s="192"/>
      <c r="WZI75" s="192"/>
      <c r="WZJ75" s="192"/>
      <c r="WZK75" s="192"/>
      <c r="WZL75" s="192"/>
      <c r="WZM75" s="192"/>
      <c r="WZN75" s="192"/>
      <c r="WZO75" s="192"/>
      <c r="WZP75" s="192"/>
      <c r="WZQ75" s="192"/>
      <c r="WZR75" s="192"/>
      <c r="WZS75" s="192"/>
      <c r="WZT75" s="192"/>
      <c r="WZU75" s="192"/>
      <c r="WZV75" s="192"/>
      <c r="WZW75" s="192"/>
      <c r="WZX75" s="192"/>
      <c r="WZY75" s="192"/>
      <c r="WZZ75" s="192"/>
      <c r="XAA75" s="192"/>
      <c r="XAB75" s="192"/>
      <c r="XAC75" s="192"/>
      <c r="XAD75" s="192"/>
      <c r="XAE75" s="192"/>
      <c r="XAF75" s="192"/>
      <c r="XAG75" s="192"/>
      <c r="XAH75" s="192"/>
      <c r="XAI75" s="192"/>
      <c r="XAJ75" s="192"/>
      <c r="XAK75" s="192"/>
      <c r="XAL75" s="192"/>
      <c r="XAM75" s="192"/>
      <c r="XAN75" s="192"/>
      <c r="XAO75" s="192"/>
      <c r="XAP75" s="192"/>
      <c r="XAQ75" s="192"/>
      <c r="XAR75" s="192"/>
      <c r="XAS75" s="192"/>
      <c r="XAT75" s="192"/>
      <c r="XAU75" s="192"/>
      <c r="XAV75" s="192"/>
      <c r="XAW75" s="192"/>
      <c r="XAX75" s="192"/>
      <c r="XAY75" s="192"/>
      <c r="XAZ75" s="192"/>
      <c r="XBA75" s="192"/>
      <c r="XBB75" s="192"/>
      <c r="XBC75" s="192"/>
      <c r="XBD75" s="192"/>
      <c r="XBE75" s="192"/>
      <c r="XBF75" s="192"/>
      <c r="XBG75" s="192"/>
      <c r="XBH75" s="192"/>
      <c r="XBI75" s="192"/>
      <c r="XBJ75" s="192"/>
      <c r="XBK75" s="192"/>
      <c r="XBL75" s="192"/>
      <c r="XBM75" s="192"/>
      <c r="XBN75" s="192"/>
      <c r="XBO75" s="192"/>
      <c r="XBP75" s="192"/>
      <c r="XBQ75" s="192"/>
      <c r="XBR75" s="192"/>
      <c r="XBS75" s="192"/>
      <c r="XBT75" s="192"/>
      <c r="XBU75" s="192"/>
      <c r="XBV75" s="192"/>
      <c r="XBW75" s="192"/>
      <c r="XBX75" s="192"/>
      <c r="XBY75" s="192"/>
      <c r="XBZ75" s="192"/>
      <c r="XCA75" s="192"/>
      <c r="XCB75" s="192"/>
      <c r="XCC75" s="192"/>
      <c r="XCD75" s="192"/>
      <c r="XCE75" s="192"/>
      <c r="XCF75" s="192"/>
      <c r="XCG75" s="192"/>
      <c r="XCH75" s="192"/>
      <c r="XCI75" s="192"/>
      <c r="XCJ75" s="192"/>
      <c r="XCK75" s="192"/>
      <c r="XCL75" s="192"/>
      <c r="XCM75" s="192"/>
      <c r="XCN75" s="192"/>
      <c r="XCO75" s="192"/>
      <c r="XCP75" s="192"/>
      <c r="XCQ75" s="192"/>
      <c r="XCR75" s="192"/>
      <c r="XCS75" s="192"/>
      <c r="XCT75" s="192"/>
      <c r="XCU75" s="192"/>
      <c r="XCV75" s="192"/>
      <c r="XCW75" s="192"/>
      <c r="XCX75" s="192"/>
      <c r="XCY75" s="192"/>
      <c r="XCZ75" s="192"/>
      <c r="XDA75" s="192"/>
      <c r="XDB75" s="192"/>
      <c r="XDC75" s="192"/>
      <c r="XDD75" s="192"/>
      <c r="XDE75" s="192"/>
      <c r="XDF75" s="192"/>
      <c r="XDG75" s="192"/>
      <c r="XDH75" s="192"/>
      <c r="XDI75" s="192"/>
      <c r="XDJ75" s="192"/>
      <c r="XDK75" s="192"/>
      <c r="XDL75" s="192"/>
      <c r="XDM75" s="192"/>
      <c r="XDN75" s="192"/>
      <c r="XDO75" s="192"/>
      <c r="XDP75" s="192"/>
      <c r="XDQ75" s="192"/>
      <c r="XDR75" s="192"/>
      <c r="XDS75" s="192"/>
      <c r="XDT75" s="192"/>
      <c r="XDU75" s="192"/>
      <c r="XDV75" s="192"/>
      <c r="XDW75" s="192"/>
      <c r="XDX75" s="192"/>
      <c r="XDY75" s="192"/>
      <c r="XDZ75" s="192"/>
      <c r="XEA75" s="192"/>
      <c r="XEB75" s="192"/>
      <c r="XEC75" s="192"/>
      <c r="XED75" s="192"/>
      <c r="XEE75" s="192"/>
      <c r="XEF75" s="192"/>
      <c r="XEG75" s="192"/>
      <c r="XEH75" s="192"/>
    </row>
    <row r="76" spans="1:16362" s="192" customFormat="1" hidden="1" x14ac:dyDescent="0.25">
      <c r="A76" s="116">
        <v>117429</v>
      </c>
      <c r="B76" s="116">
        <v>3</v>
      </c>
      <c r="C76" s="116">
        <v>1012100020</v>
      </c>
      <c r="D76" s="116" t="s">
        <v>10488</v>
      </c>
      <c r="E76" s="339">
        <v>63117.88</v>
      </c>
      <c r="F76" s="194">
        <v>2</v>
      </c>
      <c r="G76" s="194">
        <v>2</v>
      </c>
      <c r="H76" s="194" t="s">
        <v>10119</v>
      </c>
      <c r="I76" s="194">
        <f t="shared" si="3"/>
        <v>0</v>
      </c>
      <c r="J76" s="116" t="s">
        <v>10120</v>
      </c>
      <c r="K76" s="116" t="s">
        <v>10487</v>
      </c>
      <c r="L76" s="197"/>
      <c r="M76" s="116" t="s">
        <v>9743</v>
      </c>
      <c r="N76" s="197">
        <v>45377</v>
      </c>
      <c r="O76" s="388">
        <f t="shared" si="4"/>
        <v>31558.94</v>
      </c>
      <c r="P76" s="339">
        <f t="shared" si="5"/>
        <v>0</v>
      </c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/>
      <c r="AHL76"/>
      <c r="AHM76"/>
      <c r="AHN76"/>
      <c r="AHO76"/>
      <c r="AHP76"/>
      <c r="AHQ76"/>
      <c r="AHR76"/>
      <c r="AHS76"/>
      <c r="AHT76"/>
      <c r="AHU76"/>
      <c r="AHV76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/>
      <c r="AJT76"/>
      <c r="AJU76"/>
      <c r="AJV76"/>
      <c r="AJW76"/>
      <c r="AJX76"/>
      <c r="AJY76"/>
      <c r="AJZ76"/>
      <c r="AKA76"/>
      <c r="AKB76"/>
      <c r="AKC76"/>
      <c r="AKD76"/>
      <c r="AKE76"/>
      <c r="AKF76"/>
      <c r="AKG76"/>
      <c r="AKH76"/>
      <c r="AKI76"/>
      <c r="AKJ76"/>
      <c r="AKK76"/>
      <c r="AKL76"/>
      <c r="AKM76"/>
      <c r="AKN76"/>
      <c r="AKO76"/>
      <c r="AKP76"/>
      <c r="AKQ76"/>
      <c r="AKR76"/>
      <c r="AKS76"/>
      <c r="AKT76"/>
      <c r="AKU76"/>
      <c r="AKV76"/>
      <c r="AKW76"/>
      <c r="AKX76"/>
      <c r="AKY76"/>
      <c r="AKZ76"/>
      <c r="ALA76"/>
      <c r="ALB76"/>
      <c r="ALC76"/>
      <c r="ALD76"/>
      <c r="ALE76"/>
      <c r="ALF76"/>
      <c r="ALG76"/>
      <c r="ALH76"/>
      <c r="ALI76"/>
      <c r="ALJ76"/>
      <c r="ALK76"/>
      <c r="ALL76"/>
      <c r="ALM76"/>
      <c r="ALN76"/>
      <c r="ALO76"/>
      <c r="ALP76"/>
      <c r="ALQ76"/>
      <c r="ALR76"/>
      <c r="ALS76"/>
      <c r="ALT76"/>
      <c r="ALU76"/>
      <c r="ALV76"/>
      <c r="ALW76"/>
      <c r="ALX76"/>
      <c r="ALY76"/>
      <c r="ALZ76"/>
      <c r="AMA76"/>
      <c r="AMB76"/>
      <c r="AMC76"/>
      <c r="AMD76"/>
      <c r="AME76"/>
      <c r="AMF76"/>
      <c r="AMG76"/>
      <c r="AMH76"/>
      <c r="AMI76"/>
      <c r="AMJ76"/>
      <c r="AMK76"/>
      <c r="AML76"/>
      <c r="AMM76"/>
      <c r="AMN76"/>
      <c r="AMO76"/>
      <c r="AMP76"/>
      <c r="AMQ76"/>
      <c r="AMR76"/>
      <c r="AMS76"/>
      <c r="AMT76"/>
      <c r="AMU76"/>
      <c r="AMV76"/>
      <c r="AMW76"/>
      <c r="AMX76"/>
      <c r="AMY76"/>
      <c r="AMZ76"/>
      <c r="ANA76"/>
      <c r="ANB76"/>
      <c r="ANC76"/>
      <c r="AND76"/>
      <c r="ANE76"/>
      <c r="ANF76"/>
      <c r="ANG76"/>
      <c r="ANH76"/>
      <c r="ANI76"/>
      <c r="ANJ76"/>
      <c r="ANK76"/>
      <c r="ANL76"/>
      <c r="ANM76"/>
      <c r="ANN76"/>
      <c r="ANO76"/>
      <c r="ANP76"/>
      <c r="ANQ76"/>
      <c r="ANR76"/>
      <c r="ANS76"/>
      <c r="ANT76"/>
      <c r="ANU76"/>
      <c r="ANV76"/>
      <c r="ANW76"/>
      <c r="ANX76"/>
      <c r="ANY76"/>
      <c r="ANZ76"/>
      <c r="AOA76"/>
      <c r="AOB76"/>
      <c r="AOC76"/>
      <c r="AOD76"/>
      <c r="AOE76"/>
      <c r="AOF76"/>
      <c r="AOG76"/>
      <c r="AOH76"/>
      <c r="AOI76"/>
      <c r="AOJ76"/>
      <c r="AOK76"/>
      <c r="AOL76"/>
      <c r="AOM76"/>
      <c r="AON76"/>
      <c r="AOO76"/>
      <c r="AOP76"/>
      <c r="AOQ76"/>
      <c r="AOR76"/>
      <c r="AOS76"/>
      <c r="AOT76"/>
      <c r="AOU76"/>
      <c r="AOV76"/>
      <c r="AOW76"/>
      <c r="AOX76"/>
      <c r="AOY76"/>
      <c r="AOZ76"/>
      <c r="APA76"/>
      <c r="APB76"/>
      <c r="APC76"/>
      <c r="APD76"/>
      <c r="APE76"/>
      <c r="APF76"/>
      <c r="APG76"/>
      <c r="APH76"/>
      <c r="API76"/>
      <c r="APJ76"/>
      <c r="APK76"/>
      <c r="APL76"/>
      <c r="APM76"/>
      <c r="APN76"/>
      <c r="APO76"/>
      <c r="APP76"/>
      <c r="APQ76"/>
      <c r="APR76"/>
      <c r="APS76"/>
      <c r="APT76"/>
      <c r="APU76"/>
      <c r="APV76"/>
      <c r="APW76"/>
      <c r="APX76"/>
      <c r="APY76"/>
      <c r="APZ76"/>
      <c r="AQA76"/>
      <c r="AQB76"/>
      <c r="AQC76"/>
      <c r="AQD76"/>
      <c r="AQE76"/>
      <c r="AQF76"/>
      <c r="AQG76"/>
      <c r="AQH76"/>
      <c r="AQI76"/>
      <c r="AQJ76"/>
      <c r="AQK76"/>
      <c r="AQL76"/>
      <c r="AQM76"/>
      <c r="AQN76"/>
      <c r="AQO76"/>
      <c r="AQP76"/>
      <c r="AQQ76"/>
      <c r="AQR76"/>
      <c r="AQS76"/>
      <c r="AQT76"/>
      <c r="AQU76"/>
      <c r="AQV76"/>
      <c r="AQW76"/>
      <c r="AQX76"/>
      <c r="AQY76"/>
      <c r="AQZ76"/>
      <c r="ARA76"/>
      <c r="ARB76"/>
      <c r="ARC76"/>
      <c r="ARD76"/>
      <c r="ARE76"/>
      <c r="ARF76"/>
      <c r="ARG76"/>
      <c r="ARH76"/>
      <c r="ARI76"/>
      <c r="ARJ76"/>
      <c r="ARK76"/>
      <c r="ARL76"/>
      <c r="ARM76"/>
      <c r="ARN76"/>
      <c r="ARO76"/>
      <c r="ARP76"/>
      <c r="ARQ76"/>
      <c r="ARR76"/>
      <c r="ARS76"/>
      <c r="ART76"/>
      <c r="ARU76"/>
      <c r="ARV76"/>
      <c r="ARW76"/>
      <c r="ARX76"/>
      <c r="ARY76"/>
      <c r="ARZ76"/>
      <c r="ASA76"/>
      <c r="ASB76"/>
      <c r="ASC76"/>
      <c r="ASD76"/>
      <c r="ASE76"/>
      <c r="ASF76"/>
      <c r="ASG76"/>
      <c r="ASH76"/>
      <c r="ASI76"/>
      <c r="ASJ76"/>
      <c r="ASK76"/>
      <c r="ASL76"/>
      <c r="ASM76"/>
      <c r="ASN76"/>
      <c r="ASO76"/>
      <c r="ASP76"/>
      <c r="ASQ76"/>
      <c r="ASR76"/>
      <c r="ASS76"/>
      <c r="AST76"/>
      <c r="ASU76"/>
      <c r="ASV76"/>
      <c r="ASW76"/>
      <c r="ASX76"/>
      <c r="ASY76"/>
      <c r="ASZ76"/>
      <c r="ATA76"/>
      <c r="ATB76"/>
      <c r="ATC76"/>
      <c r="ATD76"/>
      <c r="ATE76"/>
      <c r="ATF76"/>
      <c r="ATG76"/>
      <c r="ATH76"/>
      <c r="ATI76"/>
      <c r="ATJ76"/>
      <c r="ATK76"/>
      <c r="ATL76"/>
      <c r="ATM76"/>
      <c r="ATN76"/>
      <c r="ATO76"/>
      <c r="ATP76"/>
      <c r="ATQ76"/>
      <c r="ATR76"/>
      <c r="ATS76"/>
      <c r="ATT76"/>
      <c r="ATU76"/>
      <c r="ATV76"/>
      <c r="ATW76"/>
      <c r="ATX76"/>
      <c r="ATY76"/>
      <c r="ATZ76"/>
      <c r="AUA76"/>
      <c r="AUB76"/>
      <c r="AUC76"/>
      <c r="AUD76"/>
      <c r="AUE76"/>
      <c r="AUF76"/>
      <c r="AUG76"/>
      <c r="AUH76"/>
      <c r="AUI76"/>
      <c r="AUJ76"/>
      <c r="AUK76"/>
      <c r="AUL76"/>
      <c r="AUM76"/>
      <c r="AUN76"/>
      <c r="AUO76"/>
      <c r="AUP76"/>
      <c r="AUQ76"/>
      <c r="AUR76"/>
      <c r="AUS76"/>
      <c r="AUT76"/>
      <c r="AUU76"/>
      <c r="AUV76"/>
      <c r="AUW76"/>
      <c r="AUX76"/>
      <c r="AUY76"/>
      <c r="AUZ76"/>
      <c r="AVA76"/>
      <c r="AVB76"/>
      <c r="AVC76"/>
      <c r="AVD76"/>
      <c r="AVE76"/>
      <c r="AVF76"/>
      <c r="AVG76"/>
      <c r="AVH76"/>
      <c r="AVI76"/>
      <c r="AVJ76"/>
      <c r="AVK76"/>
      <c r="AVL76"/>
      <c r="AVM76"/>
      <c r="AVN76"/>
      <c r="AVO76"/>
      <c r="AVP76"/>
      <c r="AVQ76"/>
      <c r="AVR76"/>
      <c r="AVS76"/>
      <c r="AVT76"/>
      <c r="AVU76"/>
      <c r="AVV76"/>
      <c r="AVW76"/>
      <c r="AVX76"/>
      <c r="AVY76"/>
      <c r="AVZ76"/>
      <c r="AWA76"/>
      <c r="AWB76"/>
      <c r="AWC76"/>
      <c r="AWD76"/>
      <c r="AWE76"/>
      <c r="AWF76"/>
      <c r="AWG76"/>
      <c r="AWH76"/>
      <c r="AWI76"/>
      <c r="AWJ76"/>
      <c r="AWK76"/>
      <c r="AWL76"/>
      <c r="AWM76"/>
      <c r="AWN76"/>
      <c r="AWO76"/>
      <c r="AWP76"/>
      <c r="AWQ76"/>
      <c r="AWR76"/>
      <c r="AWS76"/>
      <c r="AWT76"/>
      <c r="AWU76"/>
      <c r="AWV76"/>
      <c r="AWW76"/>
      <c r="AWX76"/>
      <c r="AWY76"/>
      <c r="AWZ76"/>
      <c r="AXA76"/>
      <c r="AXB76"/>
      <c r="AXC76"/>
      <c r="AXD76"/>
      <c r="AXE76"/>
      <c r="AXF76"/>
      <c r="AXG76"/>
      <c r="AXH76"/>
      <c r="AXI76"/>
      <c r="AXJ76"/>
      <c r="AXK76"/>
      <c r="AXL76"/>
      <c r="AXM76"/>
      <c r="AXN76"/>
      <c r="AXO76"/>
      <c r="AXP76"/>
      <c r="AXQ76"/>
      <c r="AXR76"/>
      <c r="AXS76"/>
      <c r="AXT76"/>
      <c r="AXU76"/>
      <c r="AXV76"/>
      <c r="AXW76"/>
      <c r="AXX76"/>
      <c r="AXY76"/>
      <c r="AXZ76"/>
      <c r="AYA76"/>
      <c r="AYB76"/>
      <c r="AYC76"/>
      <c r="AYD76"/>
      <c r="AYE76"/>
      <c r="AYF76"/>
      <c r="AYG76"/>
      <c r="AYH76"/>
      <c r="AYI76"/>
      <c r="AYJ76"/>
      <c r="AYK76"/>
      <c r="AYL76"/>
      <c r="AYM76"/>
      <c r="AYN76"/>
      <c r="AYO76"/>
      <c r="AYP76"/>
      <c r="AYQ76"/>
      <c r="AYR76"/>
      <c r="AYS76"/>
      <c r="AYT76"/>
      <c r="AYU76"/>
      <c r="AYV76"/>
      <c r="AYW76"/>
      <c r="AYX76"/>
      <c r="AYY76"/>
      <c r="AYZ76"/>
      <c r="AZA76"/>
      <c r="AZB76"/>
      <c r="AZC76"/>
      <c r="AZD76"/>
      <c r="AZE76"/>
      <c r="AZF76"/>
      <c r="AZG76"/>
      <c r="AZH76"/>
      <c r="AZI76"/>
      <c r="AZJ76"/>
      <c r="AZK76"/>
      <c r="AZL76"/>
      <c r="AZM76"/>
      <c r="AZN76"/>
      <c r="AZO76"/>
      <c r="AZP76"/>
      <c r="AZQ76"/>
      <c r="AZR76"/>
      <c r="AZS76"/>
      <c r="AZT76"/>
      <c r="AZU76"/>
      <c r="AZV76"/>
      <c r="AZW76"/>
      <c r="AZX76"/>
      <c r="AZY76"/>
      <c r="AZZ76"/>
      <c r="BAA76"/>
      <c r="BAB76"/>
      <c r="BAC76"/>
      <c r="BAD76"/>
      <c r="BAE76"/>
      <c r="BAF76"/>
      <c r="BAG76"/>
      <c r="BAH76"/>
      <c r="BAI76"/>
      <c r="BAJ76"/>
      <c r="BAK76"/>
      <c r="BAL76"/>
      <c r="BAM76"/>
      <c r="BAN76"/>
      <c r="BAO76"/>
      <c r="BAP76"/>
      <c r="BAQ76"/>
      <c r="BAR76"/>
      <c r="BAS76"/>
      <c r="BAT76"/>
      <c r="BAU76"/>
      <c r="BAV76"/>
      <c r="BAW76"/>
      <c r="BAX76"/>
      <c r="BAY76"/>
      <c r="BAZ76"/>
      <c r="BBA76"/>
      <c r="BBB76"/>
      <c r="BBC76"/>
      <c r="BBD76"/>
      <c r="BBE76"/>
      <c r="BBF76"/>
      <c r="BBG76"/>
      <c r="BBH76"/>
      <c r="BBI76"/>
      <c r="BBJ76"/>
      <c r="BBK76"/>
      <c r="BBL76"/>
      <c r="BBM76"/>
      <c r="BBN76"/>
      <c r="BBO76"/>
      <c r="BBP76"/>
      <c r="BBQ76"/>
      <c r="BBR76"/>
      <c r="BBS76"/>
      <c r="BBT76"/>
      <c r="BBU76"/>
      <c r="BBV76"/>
      <c r="BBW76"/>
      <c r="BBX76"/>
      <c r="BBY76"/>
      <c r="BBZ76"/>
      <c r="BCA76"/>
      <c r="BCB76"/>
      <c r="BCC76"/>
      <c r="BCD76"/>
      <c r="BCE76"/>
      <c r="BCF76"/>
      <c r="BCG76"/>
      <c r="BCH76"/>
      <c r="BCI76"/>
      <c r="BCJ76"/>
      <c r="BCK76"/>
      <c r="BCL76"/>
      <c r="BCM76"/>
      <c r="BCN76"/>
      <c r="BCO76"/>
      <c r="BCP76"/>
      <c r="BCQ76"/>
      <c r="BCR76"/>
      <c r="BCS76"/>
      <c r="BCT76"/>
      <c r="BCU76"/>
      <c r="BCV76"/>
      <c r="BCW76"/>
      <c r="BCX76"/>
      <c r="BCY76"/>
      <c r="BCZ76"/>
      <c r="BDA76"/>
      <c r="BDB76"/>
      <c r="BDC76"/>
      <c r="BDD76"/>
      <c r="BDE76"/>
      <c r="BDF76"/>
      <c r="BDG76"/>
      <c r="BDH76"/>
      <c r="BDI76"/>
      <c r="BDJ76"/>
      <c r="BDK76"/>
      <c r="BDL76"/>
      <c r="BDM76"/>
      <c r="BDN76"/>
      <c r="BDO76"/>
      <c r="BDP76"/>
      <c r="BDQ76"/>
      <c r="BDR76"/>
      <c r="BDS76"/>
      <c r="BDT76"/>
      <c r="BDU76"/>
      <c r="BDV76"/>
      <c r="BDW76"/>
      <c r="BDX76"/>
      <c r="BDY76"/>
      <c r="BDZ76"/>
      <c r="BEA76"/>
      <c r="BEB76"/>
      <c r="BEC76"/>
      <c r="BED76"/>
      <c r="BEE76"/>
      <c r="BEF76"/>
      <c r="BEG76"/>
      <c r="BEH76"/>
      <c r="BEI76"/>
      <c r="BEJ76"/>
      <c r="BEK76"/>
      <c r="BEL76"/>
      <c r="BEM76"/>
      <c r="BEN76"/>
      <c r="BEO76"/>
      <c r="BEP76"/>
      <c r="BEQ76"/>
      <c r="BER76"/>
      <c r="BES76"/>
      <c r="BET76"/>
      <c r="BEU76"/>
      <c r="BEV76"/>
      <c r="BEW76"/>
      <c r="BEX76"/>
      <c r="BEY76"/>
      <c r="BEZ76"/>
      <c r="BFA76"/>
      <c r="BFB76"/>
      <c r="BFC76"/>
      <c r="BFD76"/>
      <c r="BFE76"/>
      <c r="BFF76"/>
      <c r="BFG76"/>
      <c r="BFH76"/>
      <c r="BFI76"/>
      <c r="BFJ76"/>
      <c r="BFK76"/>
      <c r="BFL76"/>
      <c r="BFM76"/>
      <c r="BFN76"/>
      <c r="BFO76"/>
      <c r="BFP76"/>
      <c r="BFQ76"/>
      <c r="BFR76"/>
      <c r="BFS76"/>
      <c r="BFT76"/>
      <c r="BFU76"/>
      <c r="BFV76"/>
      <c r="BFW76"/>
      <c r="BFX76"/>
      <c r="BFY76"/>
      <c r="BFZ76"/>
      <c r="BGA76"/>
      <c r="BGB76"/>
      <c r="BGC76"/>
      <c r="BGD76"/>
      <c r="BGE76"/>
      <c r="BGF76"/>
      <c r="BGG76"/>
      <c r="BGH76"/>
      <c r="BGI76"/>
      <c r="BGJ76"/>
      <c r="BGK76"/>
      <c r="BGL76"/>
      <c r="BGM76"/>
      <c r="BGN76"/>
      <c r="BGO76"/>
      <c r="BGP76"/>
      <c r="BGQ76"/>
      <c r="BGR76"/>
      <c r="BGS76"/>
      <c r="BGT76"/>
      <c r="BGU76"/>
      <c r="BGV76"/>
      <c r="BGW76"/>
      <c r="BGX76"/>
      <c r="BGY76"/>
      <c r="BGZ76"/>
      <c r="BHA76"/>
      <c r="BHB76"/>
      <c r="BHC76"/>
      <c r="BHD76"/>
      <c r="BHE76"/>
      <c r="BHF76"/>
      <c r="BHG76"/>
      <c r="BHH76"/>
      <c r="BHI76"/>
      <c r="BHJ76"/>
      <c r="BHK76"/>
      <c r="BHL76"/>
      <c r="BHM76"/>
      <c r="BHN76"/>
      <c r="BHO76"/>
      <c r="BHP76"/>
      <c r="BHQ76"/>
      <c r="BHR76"/>
      <c r="BHS76"/>
      <c r="BHT76"/>
      <c r="BHU76"/>
      <c r="BHV76"/>
      <c r="BHW76"/>
      <c r="BHX76"/>
      <c r="BHY76"/>
      <c r="BHZ76"/>
      <c r="BIA76"/>
      <c r="BIB76"/>
      <c r="BIC76"/>
      <c r="BID76"/>
      <c r="BIE76"/>
      <c r="BIF76"/>
      <c r="BIG76"/>
      <c r="BIH76"/>
      <c r="BII76"/>
      <c r="BIJ76"/>
      <c r="BIK76"/>
      <c r="BIL76"/>
      <c r="BIM76"/>
      <c r="BIN76"/>
      <c r="BIO76"/>
      <c r="BIP76"/>
      <c r="BIQ76"/>
      <c r="BIR76"/>
      <c r="BIS76"/>
      <c r="BIT76"/>
      <c r="BIU76"/>
      <c r="BIV76"/>
      <c r="BIW76"/>
      <c r="BIX76"/>
      <c r="BIY76"/>
      <c r="BIZ76"/>
      <c r="BJA76"/>
      <c r="BJB76"/>
      <c r="BJC76"/>
      <c r="BJD76"/>
      <c r="BJE76"/>
      <c r="BJF76"/>
      <c r="BJG76"/>
      <c r="BJH76"/>
      <c r="BJI76"/>
      <c r="BJJ76"/>
      <c r="BJK76"/>
      <c r="BJL76"/>
      <c r="BJM76"/>
      <c r="BJN76"/>
      <c r="BJO76"/>
      <c r="BJP76"/>
      <c r="BJQ76"/>
      <c r="BJR76"/>
      <c r="BJS76"/>
      <c r="BJT76"/>
      <c r="BJU76"/>
      <c r="BJV76"/>
      <c r="BJW76"/>
      <c r="BJX76"/>
      <c r="BJY76"/>
      <c r="BJZ76"/>
      <c r="BKA76"/>
      <c r="BKB76"/>
      <c r="BKC76"/>
      <c r="BKD76"/>
      <c r="BKE76"/>
      <c r="BKF76"/>
      <c r="BKG76"/>
      <c r="BKH76"/>
      <c r="BKI76"/>
      <c r="BKJ76"/>
      <c r="BKK76"/>
      <c r="BKL76"/>
      <c r="BKM76"/>
      <c r="BKN76"/>
      <c r="BKO76"/>
      <c r="BKP76"/>
      <c r="BKQ76"/>
      <c r="BKR76"/>
      <c r="BKS76"/>
      <c r="BKT76"/>
      <c r="BKU76"/>
      <c r="BKV76"/>
      <c r="BKW76"/>
      <c r="BKX76"/>
      <c r="BKY76"/>
      <c r="BKZ76"/>
      <c r="BLA76"/>
      <c r="BLB76"/>
      <c r="BLC76"/>
      <c r="BLD76"/>
      <c r="BLE76"/>
      <c r="BLF76"/>
      <c r="BLG76"/>
      <c r="BLH76"/>
      <c r="BLI76"/>
      <c r="BLJ76"/>
      <c r="BLK76"/>
      <c r="BLL76"/>
      <c r="BLM76"/>
      <c r="BLN76"/>
      <c r="BLO76"/>
      <c r="BLP76"/>
      <c r="BLQ76"/>
      <c r="BLR76"/>
      <c r="BLS76"/>
      <c r="BLT76"/>
      <c r="BLU76"/>
      <c r="BLV76"/>
      <c r="BLW76"/>
      <c r="BLX76"/>
      <c r="BLY76"/>
      <c r="BLZ76"/>
      <c r="BMA76"/>
      <c r="BMB76"/>
      <c r="BMC76"/>
      <c r="BMD76"/>
      <c r="BME76"/>
      <c r="BMF76"/>
      <c r="BMG76"/>
      <c r="BMH76"/>
      <c r="BMI76"/>
      <c r="BMJ76"/>
      <c r="BMK76"/>
      <c r="BML76"/>
      <c r="BMM76"/>
      <c r="BMN76"/>
      <c r="BMO76"/>
      <c r="BMP76"/>
      <c r="BMQ76"/>
      <c r="BMR76"/>
      <c r="BMS76"/>
      <c r="BMT76"/>
      <c r="BMU76"/>
      <c r="BMV76"/>
      <c r="BMW76"/>
      <c r="BMX76"/>
      <c r="BMY76"/>
      <c r="BMZ76"/>
      <c r="BNA76"/>
      <c r="BNB76"/>
      <c r="BNC76"/>
      <c r="BND76"/>
      <c r="BNE76"/>
      <c r="BNF76"/>
      <c r="BNG76"/>
      <c r="BNH76"/>
      <c r="BNI76"/>
      <c r="BNJ76"/>
      <c r="BNK76"/>
      <c r="BNL76"/>
      <c r="BNM76"/>
      <c r="BNN76"/>
      <c r="BNO76"/>
      <c r="BNP76"/>
      <c r="BNQ76"/>
      <c r="BNR76"/>
      <c r="BNS76"/>
      <c r="BNT76"/>
      <c r="BNU76"/>
      <c r="BNV76"/>
      <c r="BNW76"/>
      <c r="BNX76"/>
      <c r="BNY76"/>
      <c r="BNZ76"/>
      <c r="BOA76"/>
      <c r="BOB76"/>
      <c r="BOC76"/>
      <c r="BOD76"/>
      <c r="BOE76"/>
      <c r="BOF76"/>
      <c r="BOG76"/>
      <c r="BOH76"/>
      <c r="BOI76"/>
      <c r="BOJ76"/>
      <c r="BOK76"/>
      <c r="BOL76"/>
      <c r="BOM76"/>
      <c r="BON76"/>
      <c r="BOO76"/>
      <c r="BOP76"/>
      <c r="BOQ76"/>
      <c r="BOR76"/>
      <c r="BOS76"/>
      <c r="BOT76"/>
      <c r="BOU76"/>
      <c r="BOV76"/>
      <c r="BOW76"/>
      <c r="BOX76"/>
      <c r="BOY76"/>
      <c r="BOZ76"/>
      <c r="BPA76"/>
      <c r="BPB76"/>
      <c r="BPC76"/>
      <c r="BPD76"/>
      <c r="BPE76"/>
      <c r="BPF76"/>
      <c r="BPG76"/>
      <c r="BPH76"/>
      <c r="BPI76"/>
      <c r="BPJ76"/>
      <c r="BPK76"/>
      <c r="BPL76"/>
      <c r="BPM76"/>
      <c r="BPN76"/>
      <c r="BPO76"/>
      <c r="BPP76"/>
      <c r="BPQ76"/>
      <c r="BPR76"/>
      <c r="BPS76"/>
      <c r="BPT76"/>
      <c r="BPU76"/>
      <c r="BPV76"/>
      <c r="BPW76"/>
      <c r="BPX76"/>
      <c r="BPY76"/>
      <c r="BPZ76"/>
      <c r="BQA76"/>
      <c r="BQB76"/>
      <c r="BQC76"/>
      <c r="BQD76"/>
      <c r="BQE76"/>
      <c r="BQF76"/>
      <c r="BQG76"/>
      <c r="BQH76"/>
      <c r="BQI76"/>
      <c r="BQJ76"/>
      <c r="BQK76"/>
      <c r="BQL76"/>
      <c r="BQM76"/>
      <c r="BQN76"/>
      <c r="BQO76"/>
      <c r="BQP76"/>
      <c r="BQQ76"/>
      <c r="BQR76"/>
      <c r="BQS76"/>
      <c r="BQT76"/>
      <c r="BQU76"/>
      <c r="BQV76"/>
      <c r="BQW76"/>
      <c r="BQX76"/>
      <c r="BQY76"/>
      <c r="BQZ76"/>
      <c r="BRA76"/>
      <c r="BRB76"/>
      <c r="BRC76"/>
      <c r="BRD76"/>
      <c r="BRE76"/>
      <c r="BRF76"/>
      <c r="BRG76"/>
      <c r="BRH76"/>
      <c r="BRI76"/>
      <c r="BRJ76"/>
      <c r="BRK76"/>
      <c r="BRL76"/>
      <c r="BRM76"/>
      <c r="BRN76"/>
      <c r="BRO76"/>
      <c r="BRP76"/>
      <c r="BRQ76"/>
      <c r="BRR76"/>
      <c r="BRS76"/>
      <c r="BRT76"/>
      <c r="BRU76"/>
      <c r="BRV76"/>
      <c r="BRW76"/>
      <c r="BRX76"/>
      <c r="BRY76"/>
      <c r="BRZ76"/>
      <c r="BSA76"/>
      <c r="BSB76"/>
      <c r="BSC76"/>
      <c r="BSD76"/>
      <c r="BSE76"/>
      <c r="BSF76"/>
      <c r="BSG76"/>
      <c r="BSH76"/>
      <c r="BSI76"/>
      <c r="BSJ76"/>
      <c r="BSK76"/>
      <c r="BSL76"/>
      <c r="BSM76"/>
      <c r="BSN76"/>
      <c r="BSO76"/>
      <c r="BSP76"/>
      <c r="BSQ76"/>
      <c r="BSR76"/>
      <c r="BSS76"/>
      <c r="BST76"/>
      <c r="BSU76"/>
      <c r="BSV76"/>
      <c r="BSW76"/>
      <c r="BSX76"/>
      <c r="BSY76"/>
      <c r="BSZ76"/>
      <c r="BTA76"/>
      <c r="BTB76"/>
      <c r="BTC76"/>
      <c r="BTD76"/>
      <c r="BTE76"/>
      <c r="BTF76"/>
      <c r="BTG76"/>
      <c r="BTH76"/>
      <c r="BTI76"/>
      <c r="BTJ76"/>
      <c r="BTK76"/>
      <c r="BTL76"/>
      <c r="BTM76"/>
      <c r="BTN76"/>
      <c r="BTO76"/>
      <c r="BTP76"/>
      <c r="BTQ76"/>
      <c r="BTR76"/>
      <c r="BTS76"/>
      <c r="BTT76"/>
      <c r="BTU76"/>
      <c r="BTV76"/>
      <c r="BTW76"/>
      <c r="BTX76"/>
      <c r="BTY76"/>
      <c r="BTZ76"/>
      <c r="BUA76"/>
      <c r="BUB76"/>
      <c r="BUC76"/>
      <c r="BUD76"/>
      <c r="BUE76"/>
      <c r="BUF76"/>
      <c r="BUG76"/>
      <c r="BUH76"/>
      <c r="BUI76"/>
      <c r="BUJ76"/>
      <c r="BUK76"/>
      <c r="BUL76"/>
      <c r="BUM76"/>
      <c r="BUN76"/>
      <c r="BUO76"/>
      <c r="BUP76"/>
      <c r="BUQ76"/>
      <c r="BUR76"/>
      <c r="BUS76"/>
      <c r="BUT76"/>
      <c r="BUU76"/>
      <c r="BUV76"/>
      <c r="BUW76"/>
      <c r="BUX76"/>
      <c r="BUY76"/>
      <c r="BUZ76"/>
      <c r="BVA76"/>
      <c r="BVB76"/>
      <c r="BVC76"/>
      <c r="BVD76"/>
      <c r="BVE76"/>
      <c r="BVF76"/>
      <c r="BVG76"/>
      <c r="BVH76"/>
      <c r="BVI76"/>
      <c r="BVJ76"/>
      <c r="BVK76"/>
      <c r="BVL76"/>
      <c r="BVM76"/>
      <c r="BVN76"/>
      <c r="BVO76"/>
      <c r="BVP76"/>
      <c r="BVQ76"/>
      <c r="BVR76"/>
      <c r="BVS76"/>
      <c r="BVT76"/>
      <c r="BVU76"/>
      <c r="BVV76"/>
      <c r="BVW76"/>
      <c r="BVX76"/>
      <c r="BVY76"/>
      <c r="BVZ76"/>
      <c r="BWA76"/>
      <c r="BWB76"/>
      <c r="BWC76"/>
      <c r="BWD76"/>
      <c r="BWE76"/>
      <c r="BWF76"/>
      <c r="BWG76"/>
      <c r="BWH76"/>
      <c r="BWI76"/>
      <c r="BWJ76"/>
      <c r="BWK76"/>
      <c r="BWL76"/>
      <c r="BWM76"/>
      <c r="BWN76"/>
      <c r="BWO76"/>
      <c r="BWP76"/>
      <c r="BWQ76"/>
      <c r="BWR76"/>
      <c r="BWS76"/>
      <c r="BWT76"/>
      <c r="BWU76"/>
      <c r="BWV76"/>
      <c r="BWW76"/>
      <c r="BWX76"/>
      <c r="BWY76"/>
      <c r="BWZ76"/>
      <c r="BXA76"/>
      <c r="BXB76"/>
      <c r="BXC76"/>
      <c r="BXD76"/>
      <c r="BXE76"/>
      <c r="BXF76"/>
      <c r="BXG76"/>
      <c r="BXH76"/>
      <c r="BXI76"/>
      <c r="BXJ76"/>
      <c r="BXK76"/>
      <c r="BXL76"/>
      <c r="BXM76"/>
      <c r="BXN76"/>
      <c r="BXO76"/>
      <c r="BXP76"/>
      <c r="BXQ76"/>
      <c r="BXR76"/>
      <c r="BXS76"/>
      <c r="BXT76"/>
      <c r="BXU76"/>
      <c r="BXV76"/>
      <c r="BXW76"/>
      <c r="BXX76"/>
      <c r="BXY76"/>
      <c r="BXZ76"/>
      <c r="BYA76"/>
      <c r="BYB76"/>
      <c r="BYC76"/>
      <c r="BYD76"/>
      <c r="BYE76"/>
      <c r="BYF76"/>
      <c r="BYG76"/>
      <c r="BYH76"/>
      <c r="BYI76"/>
      <c r="BYJ76"/>
      <c r="BYK76"/>
      <c r="BYL76"/>
      <c r="BYM76"/>
      <c r="BYN76"/>
      <c r="BYO76"/>
      <c r="BYP76"/>
      <c r="BYQ76"/>
      <c r="BYR76"/>
      <c r="BYS76"/>
      <c r="BYT76"/>
      <c r="BYU76"/>
      <c r="BYV76"/>
      <c r="BYW76"/>
      <c r="BYX76"/>
      <c r="BYY76"/>
      <c r="BYZ76"/>
      <c r="BZA76"/>
      <c r="BZB76"/>
      <c r="BZC76"/>
      <c r="BZD76"/>
      <c r="BZE76"/>
      <c r="BZF76"/>
      <c r="BZG76"/>
      <c r="BZH76"/>
      <c r="BZI76"/>
      <c r="BZJ76"/>
      <c r="BZK76"/>
      <c r="BZL76"/>
      <c r="BZM76"/>
      <c r="BZN76"/>
      <c r="BZO76"/>
      <c r="BZP76"/>
      <c r="BZQ76"/>
      <c r="BZR76"/>
      <c r="BZS76"/>
      <c r="BZT76"/>
      <c r="BZU76"/>
      <c r="BZV76"/>
      <c r="BZW76"/>
      <c r="BZX76"/>
      <c r="BZY76"/>
      <c r="BZZ76"/>
      <c r="CAA76"/>
      <c r="CAB76"/>
      <c r="CAC76"/>
      <c r="CAD76"/>
      <c r="CAE76"/>
      <c r="CAF76"/>
      <c r="CAG76"/>
      <c r="CAH76"/>
      <c r="CAI76"/>
      <c r="CAJ76"/>
      <c r="CAK76"/>
      <c r="CAL76"/>
      <c r="CAM76"/>
      <c r="CAN76"/>
      <c r="CAO76"/>
      <c r="CAP76"/>
      <c r="CAQ76"/>
      <c r="CAR76"/>
      <c r="CAS76"/>
      <c r="CAT76"/>
      <c r="CAU76"/>
      <c r="CAV76"/>
      <c r="CAW76"/>
      <c r="CAX76"/>
      <c r="CAY76"/>
      <c r="CAZ76"/>
      <c r="CBA76"/>
      <c r="CBB76"/>
      <c r="CBC76"/>
      <c r="CBD76"/>
      <c r="CBE76"/>
      <c r="CBF76"/>
      <c r="CBG76"/>
      <c r="CBH76"/>
      <c r="CBI76"/>
      <c r="CBJ76"/>
      <c r="CBK76"/>
      <c r="CBL76"/>
      <c r="CBM76"/>
      <c r="CBN76"/>
      <c r="CBO76"/>
      <c r="CBP76"/>
      <c r="CBQ76"/>
      <c r="CBR76"/>
      <c r="CBS76"/>
      <c r="CBT76"/>
      <c r="CBU76"/>
      <c r="CBV76"/>
      <c r="CBW76"/>
      <c r="CBX76"/>
      <c r="CBY76"/>
      <c r="CBZ76"/>
      <c r="CCA76"/>
      <c r="CCB76"/>
      <c r="CCC76"/>
      <c r="CCD76"/>
      <c r="CCE76"/>
      <c r="CCF76"/>
      <c r="CCG76"/>
      <c r="CCH76"/>
      <c r="CCI76"/>
      <c r="CCJ76"/>
      <c r="CCK76"/>
      <c r="CCL76"/>
      <c r="CCM76"/>
      <c r="CCN76"/>
      <c r="CCO76"/>
      <c r="CCP76"/>
      <c r="CCQ76"/>
      <c r="CCR76"/>
      <c r="CCS76"/>
      <c r="CCT76"/>
      <c r="CCU76"/>
      <c r="CCV76"/>
      <c r="CCW76"/>
      <c r="CCX76"/>
      <c r="CCY76"/>
      <c r="CCZ76"/>
      <c r="CDA76"/>
      <c r="CDB76"/>
      <c r="CDC76"/>
      <c r="CDD76"/>
      <c r="CDE76"/>
      <c r="CDF76"/>
      <c r="CDG76"/>
      <c r="CDH76"/>
      <c r="CDI76"/>
      <c r="CDJ76"/>
      <c r="CDK76"/>
      <c r="CDL76"/>
      <c r="CDM76"/>
      <c r="CDN76"/>
      <c r="CDO76"/>
      <c r="CDP76"/>
      <c r="CDQ76"/>
      <c r="CDR76"/>
      <c r="CDS76"/>
      <c r="CDT76"/>
      <c r="CDU76"/>
      <c r="CDV76"/>
      <c r="CDW76"/>
      <c r="CDX76"/>
      <c r="CDY76"/>
      <c r="CDZ76"/>
      <c r="CEA76"/>
      <c r="CEB76"/>
      <c r="CEC76"/>
      <c r="CED76"/>
      <c r="CEE76"/>
      <c r="CEF76"/>
      <c r="CEG76"/>
      <c r="CEH76"/>
      <c r="CEI76"/>
      <c r="CEJ76"/>
      <c r="CEK76"/>
      <c r="CEL76"/>
      <c r="CEM76"/>
      <c r="CEN76"/>
      <c r="CEO76"/>
      <c r="CEP76"/>
      <c r="CEQ76"/>
      <c r="CER76"/>
      <c r="CES76"/>
      <c r="CET76"/>
      <c r="CEU76"/>
      <c r="CEV76"/>
      <c r="CEW76"/>
      <c r="CEX76"/>
      <c r="CEY76"/>
      <c r="CEZ76"/>
      <c r="CFA76"/>
      <c r="CFB76"/>
      <c r="CFC76"/>
      <c r="CFD76"/>
      <c r="CFE76"/>
      <c r="CFF76"/>
      <c r="CFG76"/>
      <c r="CFH76"/>
      <c r="CFI76"/>
      <c r="CFJ76"/>
      <c r="CFK76"/>
      <c r="CFL76"/>
      <c r="CFM76"/>
      <c r="CFN76"/>
      <c r="CFO76"/>
      <c r="CFP76"/>
      <c r="CFQ76"/>
      <c r="CFR76"/>
      <c r="CFS76"/>
      <c r="CFT76"/>
      <c r="CFU76"/>
      <c r="CFV76"/>
      <c r="CFW76"/>
      <c r="CFX76"/>
      <c r="CFY76"/>
      <c r="CFZ76"/>
      <c r="CGA76"/>
      <c r="CGB76"/>
      <c r="CGC76"/>
      <c r="CGD76"/>
      <c r="CGE76"/>
      <c r="CGF76"/>
      <c r="CGG76"/>
      <c r="CGH76"/>
      <c r="CGI76"/>
      <c r="CGJ76"/>
      <c r="CGK76"/>
      <c r="CGL76"/>
      <c r="CGM76"/>
      <c r="CGN76"/>
      <c r="CGO76"/>
      <c r="CGP76"/>
      <c r="CGQ76"/>
      <c r="CGR76"/>
      <c r="CGS76"/>
      <c r="CGT76"/>
      <c r="CGU76"/>
      <c r="CGV76"/>
      <c r="CGW76"/>
      <c r="CGX76"/>
      <c r="CGY76"/>
      <c r="CGZ76"/>
      <c r="CHA76"/>
      <c r="CHB76"/>
      <c r="CHC76"/>
      <c r="CHD76"/>
      <c r="CHE76"/>
      <c r="CHF76"/>
      <c r="CHG76"/>
      <c r="CHH76"/>
      <c r="CHI76"/>
      <c r="CHJ76"/>
      <c r="CHK76"/>
      <c r="CHL76"/>
      <c r="CHM76"/>
      <c r="CHN76"/>
      <c r="CHO76"/>
      <c r="CHP76"/>
      <c r="CHQ76"/>
      <c r="CHR76"/>
      <c r="CHS76"/>
      <c r="CHT76"/>
      <c r="CHU76"/>
      <c r="CHV76"/>
      <c r="CHW76"/>
      <c r="CHX76"/>
      <c r="CHY76"/>
      <c r="CHZ76"/>
      <c r="CIA76"/>
      <c r="CIB76"/>
      <c r="CIC76"/>
      <c r="CID76"/>
      <c r="CIE76"/>
      <c r="CIF76"/>
      <c r="CIG76"/>
      <c r="CIH76"/>
      <c r="CII76"/>
      <c r="CIJ76"/>
      <c r="CIK76"/>
      <c r="CIL76"/>
      <c r="CIM76"/>
      <c r="CIN76"/>
      <c r="CIO76"/>
      <c r="CIP76"/>
      <c r="CIQ76"/>
      <c r="CIR76"/>
      <c r="CIS76"/>
      <c r="CIT76"/>
      <c r="CIU76"/>
      <c r="CIV76"/>
      <c r="CIW76"/>
      <c r="CIX76"/>
      <c r="CIY76"/>
      <c r="CIZ76"/>
      <c r="CJA76"/>
      <c r="CJB76"/>
      <c r="CJC76"/>
      <c r="CJD76"/>
      <c r="CJE76"/>
      <c r="CJF76"/>
      <c r="CJG76"/>
      <c r="CJH76"/>
      <c r="CJI76"/>
      <c r="CJJ76"/>
      <c r="CJK76"/>
      <c r="CJL76"/>
      <c r="CJM76"/>
      <c r="CJN76"/>
      <c r="CJO76"/>
      <c r="CJP76"/>
      <c r="CJQ76"/>
      <c r="CJR76"/>
      <c r="CJS76"/>
      <c r="CJT76"/>
      <c r="CJU76"/>
      <c r="CJV76"/>
      <c r="CJW76"/>
      <c r="CJX76"/>
      <c r="CJY76"/>
      <c r="CJZ76"/>
      <c r="CKA76"/>
      <c r="CKB76"/>
      <c r="CKC76"/>
      <c r="CKD76"/>
      <c r="CKE76"/>
      <c r="CKF76"/>
      <c r="CKG76"/>
      <c r="CKH76"/>
      <c r="CKI76"/>
      <c r="CKJ76"/>
      <c r="CKK76"/>
      <c r="CKL76"/>
      <c r="CKM76"/>
      <c r="CKN76"/>
      <c r="CKO76"/>
      <c r="CKP76"/>
      <c r="CKQ76"/>
      <c r="CKR76"/>
      <c r="CKS76"/>
      <c r="CKT76"/>
      <c r="CKU76"/>
      <c r="CKV76"/>
      <c r="CKW76"/>
      <c r="CKX76"/>
      <c r="CKY76"/>
      <c r="CKZ76"/>
      <c r="CLA76"/>
      <c r="CLB76"/>
      <c r="CLC76"/>
      <c r="CLD76"/>
      <c r="CLE76"/>
      <c r="CLF76"/>
      <c r="CLG76"/>
      <c r="CLH76"/>
      <c r="CLI76"/>
      <c r="CLJ76"/>
      <c r="CLK76"/>
      <c r="CLL76"/>
      <c r="CLM76"/>
      <c r="CLN76"/>
      <c r="CLO76"/>
      <c r="CLP76"/>
      <c r="CLQ76"/>
      <c r="CLR76"/>
      <c r="CLS76"/>
      <c r="CLT76"/>
      <c r="CLU76"/>
      <c r="CLV76"/>
      <c r="CLW76"/>
      <c r="CLX76"/>
      <c r="CLY76"/>
      <c r="CLZ76"/>
      <c r="CMA76"/>
      <c r="CMB76"/>
      <c r="CMC76"/>
      <c r="CMD76"/>
      <c r="CME76"/>
      <c r="CMF76"/>
      <c r="CMG76"/>
      <c r="CMH76"/>
      <c r="CMI76"/>
      <c r="CMJ76"/>
      <c r="CMK76"/>
      <c r="CML76"/>
      <c r="CMM76"/>
      <c r="CMN76"/>
      <c r="CMO76"/>
      <c r="CMP76"/>
      <c r="CMQ76"/>
      <c r="CMR76"/>
      <c r="CMS76"/>
      <c r="CMT76"/>
      <c r="CMU76"/>
      <c r="CMV76"/>
      <c r="CMW76"/>
      <c r="CMX76"/>
      <c r="CMY76"/>
      <c r="CMZ76"/>
      <c r="CNA76"/>
      <c r="CNB76"/>
      <c r="CNC76"/>
      <c r="CND76"/>
      <c r="CNE76"/>
      <c r="CNF76"/>
      <c r="CNG76"/>
      <c r="CNH76"/>
      <c r="CNI76"/>
      <c r="CNJ76"/>
      <c r="CNK76"/>
      <c r="CNL76"/>
      <c r="CNM76"/>
      <c r="CNN76"/>
      <c r="CNO76"/>
      <c r="CNP76"/>
      <c r="CNQ76"/>
      <c r="CNR76"/>
      <c r="CNS76"/>
      <c r="CNT76"/>
      <c r="CNU76"/>
      <c r="CNV76"/>
      <c r="CNW76"/>
      <c r="CNX76"/>
      <c r="CNY76"/>
      <c r="CNZ76"/>
      <c r="COA76"/>
      <c r="COB76"/>
      <c r="COC76"/>
      <c r="COD76"/>
      <c r="COE76"/>
      <c r="COF76"/>
      <c r="COG76"/>
      <c r="COH76"/>
      <c r="COI76"/>
      <c r="COJ76"/>
      <c r="COK76"/>
      <c r="COL76"/>
      <c r="COM76"/>
      <c r="CON76"/>
      <c r="COO76"/>
      <c r="COP76"/>
      <c r="COQ76"/>
      <c r="COR76"/>
      <c r="COS76"/>
      <c r="COT76"/>
      <c r="COU76"/>
      <c r="COV76"/>
      <c r="COW76"/>
      <c r="COX76"/>
      <c r="COY76"/>
      <c r="COZ76"/>
      <c r="CPA76"/>
      <c r="CPB76"/>
      <c r="CPC76"/>
      <c r="CPD76"/>
      <c r="CPE76"/>
      <c r="CPF76"/>
      <c r="CPG76"/>
      <c r="CPH76"/>
      <c r="CPI76"/>
      <c r="CPJ76"/>
      <c r="CPK76"/>
      <c r="CPL76"/>
      <c r="CPM76"/>
      <c r="CPN76"/>
      <c r="CPO76"/>
      <c r="CPP76"/>
      <c r="CPQ76"/>
      <c r="CPR76"/>
      <c r="CPS76"/>
      <c r="CPT76"/>
      <c r="CPU76"/>
      <c r="CPV76"/>
      <c r="CPW76"/>
      <c r="CPX76"/>
      <c r="CPY76"/>
      <c r="CPZ76"/>
      <c r="CQA76"/>
      <c r="CQB76"/>
      <c r="CQC76"/>
      <c r="CQD76"/>
      <c r="CQE76"/>
      <c r="CQF76"/>
      <c r="CQG76"/>
      <c r="CQH76"/>
      <c r="CQI76"/>
      <c r="CQJ76"/>
      <c r="CQK76"/>
      <c r="CQL76"/>
      <c r="CQM76"/>
      <c r="CQN76"/>
      <c r="CQO76"/>
      <c r="CQP76"/>
      <c r="CQQ76"/>
      <c r="CQR76"/>
      <c r="CQS76"/>
      <c r="CQT76"/>
      <c r="CQU76"/>
      <c r="CQV76"/>
      <c r="CQW76"/>
      <c r="CQX76"/>
      <c r="CQY76"/>
      <c r="CQZ76"/>
      <c r="CRA76"/>
      <c r="CRB76"/>
      <c r="CRC76"/>
      <c r="CRD76"/>
      <c r="CRE76"/>
      <c r="CRF76"/>
      <c r="CRG76"/>
      <c r="CRH76"/>
      <c r="CRI76"/>
      <c r="CRJ76"/>
      <c r="CRK76"/>
      <c r="CRL76"/>
      <c r="CRM76"/>
      <c r="CRN76"/>
      <c r="CRO76"/>
      <c r="CRP76"/>
      <c r="CRQ76"/>
      <c r="CRR76"/>
      <c r="CRS76"/>
      <c r="CRT76"/>
      <c r="CRU76"/>
      <c r="CRV76"/>
      <c r="CRW76"/>
      <c r="CRX76"/>
      <c r="CRY76"/>
      <c r="CRZ76"/>
      <c r="CSA76"/>
      <c r="CSB76"/>
      <c r="CSC76"/>
      <c r="CSD76"/>
      <c r="CSE76"/>
      <c r="CSF76"/>
      <c r="CSG76"/>
      <c r="CSH76"/>
      <c r="CSI76"/>
      <c r="CSJ76"/>
      <c r="CSK76"/>
      <c r="CSL76"/>
      <c r="CSM76"/>
      <c r="CSN76"/>
      <c r="CSO76"/>
      <c r="CSP76"/>
      <c r="CSQ76"/>
      <c r="CSR76"/>
      <c r="CSS76"/>
      <c r="CST76"/>
      <c r="CSU76"/>
      <c r="CSV76"/>
      <c r="CSW76"/>
      <c r="CSX76"/>
      <c r="CSY76"/>
      <c r="CSZ76"/>
      <c r="CTA76"/>
      <c r="CTB76"/>
      <c r="CTC76"/>
      <c r="CTD76"/>
      <c r="CTE76"/>
      <c r="CTF76"/>
      <c r="CTG76"/>
      <c r="CTH76"/>
      <c r="CTI76"/>
      <c r="CTJ76"/>
      <c r="CTK76"/>
      <c r="CTL76"/>
      <c r="CTM76"/>
      <c r="CTN76"/>
      <c r="CTO76"/>
      <c r="CTP76"/>
      <c r="CTQ76"/>
      <c r="CTR76"/>
      <c r="CTS76"/>
      <c r="CTT76"/>
      <c r="CTU76"/>
      <c r="CTV76"/>
      <c r="CTW76"/>
      <c r="CTX76"/>
      <c r="CTY76"/>
      <c r="CTZ76"/>
      <c r="CUA76"/>
      <c r="CUB76"/>
      <c r="CUC76"/>
      <c r="CUD76"/>
      <c r="CUE76"/>
      <c r="CUF76"/>
      <c r="CUG76"/>
      <c r="CUH76"/>
      <c r="CUI76"/>
      <c r="CUJ76"/>
      <c r="CUK76"/>
      <c r="CUL76"/>
      <c r="CUM76"/>
      <c r="CUN76"/>
      <c r="CUO76"/>
      <c r="CUP76"/>
      <c r="CUQ76"/>
      <c r="CUR76"/>
      <c r="CUS76"/>
      <c r="CUT76"/>
      <c r="CUU76"/>
      <c r="CUV76"/>
      <c r="CUW76"/>
      <c r="CUX76"/>
      <c r="CUY76"/>
      <c r="CUZ76"/>
      <c r="CVA76"/>
      <c r="CVB76"/>
      <c r="CVC76"/>
      <c r="CVD76"/>
      <c r="CVE76"/>
      <c r="CVF76"/>
      <c r="CVG76"/>
      <c r="CVH76"/>
      <c r="CVI76"/>
      <c r="CVJ76"/>
      <c r="CVK76"/>
      <c r="CVL76"/>
      <c r="CVM76"/>
      <c r="CVN76"/>
      <c r="CVO76"/>
      <c r="CVP76"/>
      <c r="CVQ76"/>
      <c r="CVR76"/>
      <c r="CVS76"/>
      <c r="CVT76"/>
      <c r="CVU76"/>
      <c r="CVV76"/>
      <c r="CVW76"/>
      <c r="CVX76"/>
      <c r="CVY76"/>
      <c r="CVZ76"/>
      <c r="CWA76"/>
      <c r="CWB76"/>
      <c r="CWC76"/>
      <c r="CWD76"/>
      <c r="CWE76"/>
      <c r="CWF76"/>
      <c r="CWG76"/>
      <c r="CWH76"/>
      <c r="CWI76"/>
      <c r="CWJ76"/>
      <c r="CWK76"/>
      <c r="CWL76"/>
      <c r="CWM76"/>
      <c r="CWN76"/>
      <c r="CWO76"/>
      <c r="CWP76"/>
      <c r="CWQ76"/>
      <c r="CWR76"/>
      <c r="CWS76"/>
      <c r="CWT76"/>
      <c r="CWU76"/>
      <c r="CWV76"/>
      <c r="CWW76"/>
      <c r="CWX76"/>
      <c r="CWY76"/>
      <c r="CWZ76"/>
      <c r="CXA76"/>
      <c r="CXB76"/>
      <c r="CXC76"/>
      <c r="CXD76"/>
      <c r="CXE76"/>
      <c r="CXF76"/>
      <c r="CXG76"/>
      <c r="CXH76"/>
      <c r="CXI76"/>
      <c r="CXJ76"/>
      <c r="CXK76"/>
      <c r="CXL76"/>
      <c r="CXM76"/>
      <c r="CXN76"/>
      <c r="CXO76"/>
      <c r="CXP76"/>
      <c r="CXQ76"/>
      <c r="CXR76"/>
      <c r="CXS76"/>
      <c r="CXT76"/>
      <c r="CXU76"/>
      <c r="CXV76"/>
      <c r="CXW76"/>
      <c r="CXX76"/>
      <c r="CXY76"/>
      <c r="CXZ76"/>
      <c r="CYA76"/>
      <c r="CYB76"/>
      <c r="CYC76"/>
      <c r="CYD76"/>
      <c r="CYE76"/>
      <c r="CYF76"/>
      <c r="CYG76"/>
      <c r="CYH76"/>
      <c r="CYI76"/>
      <c r="CYJ76"/>
      <c r="CYK76"/>
      <c r="CYL76"/>
      <c r="CYM76"/>
      <c r="CYN76"/>
      <c r="CYO76"/>
      <c r="CYP76"/>
      <c r="CYQ76"/>
      <c r="CYR76"/>
      <c r="CYS76"/>
      <c r="CYT76"/>
      <c r="CYU76"/>
      <c r="CYV76"/>
      <c r="CYW76"/>
      <c r="CYX76"/>
      <c r="CYY76"/>
      <c r="CYZ76"/>
      <c r="CZA76"/>
      <c r="CZB76"/>
      <c r="CZC76"/>
      <c r="CZD76"/>
      <c r="CZE76"/>
      <c r="CZF76"/>
      <c r="CZG76"/>
      <c r="CZH76"/>
      <c r="CZI76"/>
      <c r="CZJ76"/>
      <c r="CZK76"/>
      <c r="CZL76"/>
      <c r="CZM76"/>
      <c r="CZN76"/>
      <c r="CZO76"/>
      <c r="CZP76"/>
      <c r="CZQ76"/>
      <c r="CZR76"/>
      <c r="CZS76"/>
      <c r="CZT76"/>
      <c r="CZU76"/>
      <c r="CZV76"/>
      <c r="CZW76"/>
      <c r="CZX76"/>
      <c r="CZY76"/>
      <c r="CZZ76"/>
      <c r="DAA76"/>
      <c r="DAB76"/>
      <c r="DAC76"/>
      <c r="DAD76"/>
      <c r="DAE76"/>
      <c r="DAF76"/>
      <c r="DAG76"/>
      <c r="DAH76"/>
      <c r="DAI76"/>
      <c r="DAJ76"/>
      <c r="DAK76"/>
      <c r="DAL76"/>
      <c r="DAM76"/>
      <c r="DAN76"/>
      <c r="DAO76"/>
      <c r="DAP76"/>
      <c r="DAQ76"/>
      <c r="DAR76"/>
      <c r="DAS76"/>
      <c r="DAT76"/>
      <c r="DAU76"/>
      <c r="DAV76"/>
      <c r="DAW76"/>
      <c r="DAX76"/>
      <c r="DAY76"/>
      <c r="DAZ76"/>
      <c r="DBA76"/>
      <c r="DBB76"/>
      <c r="DBC76"/>
      <c r="DBD76"/>
      <c r="DBE76"/>
      <c r="DBF76"/>
      <c r="DBG76"/>
      <c r="DBH76"/>
      <c r="DBI76"/>
      <c r="DBJ76"/>
      <c r="DBK76"/>
      <c r="DBL76"/>
      <c r="DBM76"/>
      <c r="DBN76"/>
      <c r="DBO76"/>
      <c r="DBP76"/>
      <c r="DBQ76"/>
      <c r="DBR76"/>
      <c r="DBS76"/>
      <c r="DBT76"/>
      <c r="DBU76"/>
      <c r="DBV76"/>
      <c r="DBW76"/>
      <c r="DBX76"/>
      <c r="DBY76"/>
      <c r="DBZ76"/>
      <c r="DCA76"/>
      <c r="DCB76"/>
      <c r="DCC76"/>
      <c r="DCD76"/>
      <c r="DCE76"/>
      <c r="DCF76"/>
      <c r="DCG76"/>
      <c r="DCH76"/>
      <c r="DCI76"/>
      <c r="DCJ76"/>
      <c r="DCK76"/>
      <c r="DCL76"/>
      <c r="DCM76"/>
      <c r="DCN76"/>
      <c r="DCO76"/>
      <c r="DCP76"/>
      <c r="DCQ76"/>
      <c r="DCR76"/>
      <c r="DCS76"/>
      <c r="DCT76"/>
      <c r="DCU76"/>
      <c r="DCV76"/>
      <c r="DCW76"/>
      <c r="DCX76"/>
      <c r="DCY76"/>
      <c r="DCZ76"/>
      <c r="DDA76"/>
      <c r="DDB76"/>
      <c r="DDC76"/>
      <c r="DDD76"/>
      <c r="DDE76"/>
      <c r="DDF76"/>
      <c r="DDG76"/>
      <c r="DDH76"/>
      <c r="DDI76"/>
      <c r="DDJ76"/>
      <c r="DDK76"/>
      <c r="DDL76"/>
      <c r="DDM76"/>
      <c r="DDN76"/>
      <c r="DDO76"/>
      <c r="DDP76"/>
      <c r="DDQ76"/>
      <c r="DDR76"/>
      <c r="DDS76"/>
      <c r="DDT76"/>
      <c r="DDU76"/>
      <c r="DDV76"/>
      <c r="DDW76"/>
      <c r="DDX76"/>
      <c r="DDY76"/>
      <c r="DDZ76"/>
      <c r="DEA76"/>
      <c r="DEB76"/>
      <c r="DEC76"/>
      <c r="DED76"/>
      <c r="DEE76"/>
      <c r="DEF76"/>
      <c r="DEG76"/>
      <c r="DEH76"/>
      <c r="DEI76"/>
      <c r="DEJ76"/>
      <c r="DEK76"/>
      <c r="DEL76"/>
      <c r="DEM76"/>
      <c r="DEN76"/>
      <c r="DEO76"/>
      <c r="DEP76"/>
      <c r="DEQ76"/>
      <c r="DER76"/>
      <c r="DES76"/>
      <c r="DET76"/>
      <c r="DEU76"/>
      <c r="DEV76"/>
      <c r="DEW76"/>
      <c r="DEX76"/>
      <c r="DEY76"/>
      <c r="DEZ76"/>
      <c r="DFA76"/>
      <c r="DFB76"/>
      <c r="DFC76"/>
      <c r="DFD76"/>
      <c r="DFE76"/>
      <c r="DFF76"/>
      <c r="DFG76"/>
      <c r="DFH76"/>
      <c r="DFI76"/>
      <c r="DFJ76"/>
      <c r="DFK76"/>
      <c r="DFL76"/>
      <c r="DFM76"/>
      <c r="DFN76"/>
      <c r="DFO76"/>
      <c r="DFP76"/>
      <c r="DFQ76"/>
      <c r="DFR76"/>
      <c r="DFS76"/>
      <c r="DFT76"/>
      <c r="DFU76"/>
      <c r="DFV76"/>
      <c r="DFW76"/>
      <c r="DFX76"/>
      <c r="DFY76"/>
      <c r="DFZ76"/>
      <c r="DGA76"/>
      <c r="DGB76"/>
      <c r="DGC76"/>
      <c r="DGD76"/>
      <c r="DGE76"/>
      <c r="DGF76"/>
      <c r="DGG76"/>
      <c r="DGH76"/>
      <c r="DGI76"/>
      <c r="DGJ76"/>
      <c r="DGK76"/>
      <c r="DGL76"/>
      <c r="DGM76"/>
      <c r="DGN76"/>
      <c r="DGO76"/>
      <c r="DGP76"/>
      <c r="DGQ76"/>
      <c r="DGR76"/>
      <c r="DGS76"/>
      <c r="DGT76"/>
      <c r="DGU76"/>
      <c r="DGV76"/>
      <c r="DGW76"/>
      <c r="DGX76"/>
      <c r="DGY76"/>
      <c r="DGZ76"/>
      <c r="DHA76"/>
      <c r="DHB76"/>
      <c r="DHC76"/>
      <c r="DHD76"/>
      <c r="DHE76"/>
      <c r="DHF76"/>
      <c r="DHG76"/>
      <c r="DHH76"/>
      <c r="DHI76"/>
      <c r="DHJ76"/>
      <c r="DHK76"/>
      <c r="DHL76"/>
      <c r="DHM76"/>
      <c r="DHN76"/>
      <c r="DHO76"/>
      <c r="DHP76"/>
      <c r="DHQ76"/>
      <c r="DHR76"/>
      <c r="DHS76"/>
      <c r="DHT76"/>
      <c r="DHU76"/>
      <c r="DHV76"/>
      <c r="DHW76"/>
      <c r="DHX76"/>
      <c r="DHY76"/>
      <c r="DHZ76"/>
      <c r="DIA76"/>
      <c r="DIB76"/>
      <c r="DIC76"/>
      <c r="DID76"/>
      <c r="DIE76"/>
      <c r="DIF76"/>
      <c r="DIG76"/>
      <c r="DIH76"/>
      <c r="DII76"/>
      <c r="DIJ76"/>
      <c r="DIK76"/>
      <c r="DIL76"/>
      <c r="DIM76"/>
      <c r="DIN76"/>
      <c r="DIO76"/>
      <c r="DIP76"/>
      <c r="DIQ76"/>
      <c r="DIR76"/>
      <c r="DIS76"/>
      <c r="DIT76"/>
      <c r="DIU76"/>
      <c r="DIV76"/>
      <c r="DIW76"/>
      <c r="DIX76"/>
      <c r="DIY76"/>
      <c r="DIZ76"/>
      <c r="DJA76"/>
      <c r="DJB76"/>
      <c r="DJC76"/>
      <c r="DJD76"/>
      <c r="DJE76"/>
      <c r="DJF76"/>
      <c r="DJG76"/>
      <c r="DJH76"/>
      <c r="DJI76"/>
      <c r="DJJ76"/>
      <c r="DJK76"/>
      <c r="DJL76"/>
      <c r="DJM76"/>
      <c r="DJN76"/>
      <c r="DJO76"/>
      <c r="DJP76"/>
      <c r="DJQ76"/>
      <c r="DJR76"/>
      <c r="DJS76"/>
      <c r="DJT76"/>
      <c r="DJU76"/>
      <c r="DJV76"/>
      <c r="DJW76"/>
      <c r="DJX76"/>
      <c r="DJY76"/>
      <c r="DJZ76"/>
      <c r="DKA76"/>
      <c r="DKB76"/>
      <c r="DKC76"/>
      <c r="DKD76"/>
      <c r="DKE76"/>
      <c r="DKF76"/>
      <c r="DKG76"/>
      <c r="DKH76"/>
      <c r="DKI76"/>
      <c r="DKJ76"/>
      <c r="DKK76"/>
      <c r="DKL76"/>
      <c r="DKM76"/>
      <c r="DKN76"/>
      <c r="DKO76"/>
      <c r="DKP76"/>
      <c r="DKQ76"/>
      <c r="DKR76"/>
      <c r="DKS76"/>
      <c r="DKT76"/>
      <c r="DKU76"/>
      <c r="DKV76"/>
      <c r="DKW76"/>
      <c r="DKX76"/>
      <c r="DKY76"/>
      <c r="DKZ76"/>
      <c r="DLA76"/>
      <c r="DLB76"/>
      <c r="DLC76"/>
      <c r="DLD76"/>
      <c r="DLE76"/>
      <c r="DLF76"/>
      <c r="DLG76"/>
      <c r="DLH76"/>
      <c r="DLI76"/>
      <c r="DLJ76"/>
      <c r="DLK76"/>
      <c r="DLL76"/>
      <c r="DLM76"/>
      <c r="DLN76"/>
      <c r="DLO76"/>
      <c r="DLP76"/>
      <c r="DLQ76"/>
      <c r="DLR76"/>
      <c r="DLS76"/>
      <c r="DLT76"/>
      <c r="DLU76"/>
      <c r="DLV76"/>
      <c r="DLW76"/>
      <c r="DLX76"/>
      <c r="DLY76"/>
      <c r="DLZ76"/>
      <c r="DMA76"/>
      <c r="DMB76"/>
      <c r="DMC76"/>
      <c r="DMD76"/>
      <c r="DME76"/>
      <c r="DMF76"/>
      <c r="DMG76"/>
      <c r="DMH76"/>
      <c r="DMI76"/>
      <c r="DMJ76"/>
      <c r="DMK76"/>
      <c r="DML76"/>
      <c r="DMM76"/>
      <c r="DMN76"/>
      <c r="DMO76"/>
      <c r="DMP76"/>
      <c r="DMQ76"/>
      <c r="DMR76"/>
      <c r="DMS76"/>
      <c r="DMT76"/>
      <c r="DMU76"/>
      <c r="DMV76"/>
      <c r="DMW76"/>
      <c r="DMX76"/>
      <c r="DMY76"/>
      <c r="DMZ76"/>
      <c r="DNA76"/>
      <c r="DNB76"/>
      <c r="DNC76"/>
      <c r="DND76"/>
      <c r="DNE76"/>
      <c r="DNF76"/>
      <c r="DNG76"/>
      <c r="DNH76"/>
      <c r="DNI76"/>
      <c r="DNJ76"/>
      <c r="DNK76"/>
      <c r="DNL76"/>
      <c r="DNM76"/>
      <c r="DNN76"/>
      <c r="DNO76"/>
      <c r="DNP76"/>
      <c r="DNQ76"/>
      <c r="DNR76"/>
      <c r="DNS76"/>
      <c r="DNT76"/>
      <c r="DNU76"/>
      <c r="DNV76"/>
      <c r="DNW76"/>
      <c r="DNX76"/>
      <c r="DNY76"/>
      <c r="DNZ76"/>
      <c r="DOA76"/>
      <c r="DOB76"/>
      <c r="DOC76"/>
      <c r="DOD76"/>
      <c r="DOE76"/>
      <c r="DOF76"/>
      <c r="DOG76"/>
      <c r="DOH76"/>
      <c r="DOI76"/>
      <c r="DOJ76"/>
      <c r="DOK76"/>
      <c r="DOL76"/>
      <c r="DOM76"/>
      <c r="DON76"/>
      <c r="DOO76"/>
      <c r="DOP76"/>
      <c r="DOQ76"/>
      <c r="DOR76"/>
      <c r="DOS76"/>
      <c r="DOT76"/>
      <c r="DOU76"/>
      <c r="DOV76"/>
      <c r="DOW76"/>
      <c r="DOX76"/>
      <c r="DOY76"/>
      <c r="DOZ76"/>
      <c r="DPA76"/>
      <c r="DPB76"/>
      <c r="DPC76"/>
      <c r="DPD76"/>
      <c r="DPE76"/>
      <c r="DPF76"/>
      <c r="DPG76"/>
      <c r="DPH76"/>
      <c r="DPI76"/>
      <c r="DPJ76"/>
      <c r="DPK76"/>
      <c r="DPL76"/>
      <c r="DPM76"/>
      <c r="DPN76"/>
      <c r="DPO76"/>
      <c r="DPP76"/>
      <c r="DPQ76"/>
      <c r="DPR76"/>
      <c r="DPS76"/>
      <c r="DPT76"/>
      <c r="DPU76"/>
      <c r="DPV76"/>
      <c r="DPW76"/>
      <c r="DPX76"/>
      <c r="DPY76"/>
      <c r="DPZ76"/>
      <c r="DQA76"/>
      <c r="DQB76"/>
      <c r="DQC76"/>
      <c r="DQD76"/>
      <c r="DQE76"/>
      <c r="DQF76"/>
      <c r="DQG76"/>
      <c r="DQH76"/>
      <c r="DQI76"/>
      <c r="DQJ76"/>
      <c r="DQK76"/>
      <c r="DQL76"/>
      <c r="DQM76"/>
      <c r="DQN76"/>
      <c r="DQO76"/>
      <c r="DQP76"/>
      <c r="DQQ76"/>
      <c r="DQR76"/>
      <c r="DQS76"/>
      <c r="DQT76"/>
      <c r="DQU76"/>
      <c r="DQV76"/>
      <c r="DQW76"/>
      <c r="DQX76"/>
      <c r="DQY76"/>
      <c r="DQZ76"/>
      <c r="DRA76"/>
      <c r="DRB76"/>
      <c r="DRC76"/>
      <c r="DRD76"/>
      <c r="DRE76"/>
      <c r="DRF76"/>
      <c r="DRG76"/>
      <c r="DRH76"/>
      <c r="DRI76"/>
      <c r="DRJ76"/>
      <c r="DRK76"/>
      <c r="DRL76"/>
      <c r="DRM76"/>
      <c r="DRN76"/>
      <c r="DRO76"/>
      <c r="DRP76"/>
      <c r="DRQ76"/>
      <c r="DRR76"/>
      <c r="DRS76"/>
      <c r="DRT76"/>
      <c r="DRU76"/>
      <c r="DRV76"/>
      <c r="DRW76"/>
      <c r="DRX76"/>
      <c r="DRY76"/>
      <c r="DRZ76"/>
      <c r="DSA76"/>
      <c r="DSB76"/>
      <c r="DSC76"/>
      <c r="DSD76"/>
      <c r="DSE76"/>
      <c r="DSF76"/>
      <c r="DSG76"/>
      <c r="DSH76"/>
      <c r="DSI76"/>
      <c r="DSJ76"/>
      <c r="DSK76"/>
      <c r="DSL76"/>
      <c r="DSM76"/>
      <c r="DSN76"/>
      <c r="DSO76"/>
      <c r="DSP76"/>
      <c r="DSQ76"/>
      <c r="DSR76"/>
      <c r="DSS76"/>
      <c r="DST76"/>
      <c r="DSU76"/>
      <c r="DSV76"/>
      <c r="DSW76"/>
      <c r="DSX76"/>
      <c r="DSY76"/>
      <c r="DSZ76"/>
      <c r="DTA76"/>
      <c r="DTB76"/>
      <c r="DTC76"/>
      <c r="DTD76"/>
      <c r="DTE76"/>
      <c r="DTF76"/>
      <c r="DTG76"/>
      <c r="DTH76"/>
      <c r="DTI76"/>
      <c r="DTJ76"/>
      <c r="DTK76"/>
      <c r="DTL76"/>
      <c r="DTM76"/>
      <c r="DTN76"/>
      <c r="DTO76"/>
      <c r="DTP76"/>
      <c r="DTQ76"/>
      <c r="DTR76"/>
      <c r="DTS76"/>
      <c r="DTT76"/>
      <c r="DTU76"/>
      <c r="DTV76"/>
      <c r="DTW76"/>
      <c r="DTX76"/>
      <c r="DTY76"/>
      <c r="DTZ76"/>
      <c r="DUA76"/>
      <c r="DUB76"/>
      <c r="DUC76"/>
      <c r="DUD76"/>
      <c r="DUE76"/>
      <c r="DUF76"/>
      <c r="DUG76"/>
      <c r="DUH76"/>
      <c r="DUI76"/>
      <c r="DUJ76"/>
      <c r="DUK76"/>
      <c r="DUL76"/>
      <c r="DUM76"/>
      <c r="DUN76"/>
      <c r="DUO76"/>
      <c r="DUP76"/>
      <c r="DUQ76"/>
      <c r="DUR76"/>
      <c r="DUS76"/>
      <c r="DUT76"/>
      <c r="DUU76"/>
      <c r="DUV76"/>
      <c r="DUW76"/>
      <c r="DUX76"/>
      <c r="DUY76"/>
      <c r="DUZ76"/>
      <c r="DVA76"/>
      <c r="DVB76"/>
      <c r="DVC76"/>
      <c r="DVD76"/>
      <c r="DVE76"/>
      <c r="DVF76"/>
      <c r="DVG76"/>
      <c r="DVH76"/>
      <c r="DVI76"/>
      <c r="DVJ76"/>
      <c r="DVK76"/>
      <c r="DVL76"/>
      <c r="DVM76"/>
      <c r="DVN76"/>
      <c r="DVO76"/>
      <c r="DVP76"/>
      <c r="DVQ76"/>
      <c r="DVR76"/>
      <c r="DVS76"/>
      <c r="DVT76"/>
      <c r="DVU76"/>
      <c r="DVV76"/>
      <c r="DVW76"/>
      <c r="DVX76"/>
      <c r="DVY76"/>
      <c r="DVZ76"/>
      <c r="DWA76"/>
      <c r="DWB76"/>
      <c r="DWC76"/>
      <c r="DWD76"/>
      <c r="DWE76"/>
      <c r="DWF76"/>
      <c r="DWG76"/>
      <c r="DWH76"/>
      <c r="DWI76"/>
      <c r="DWJ76"/>
      <c r="DWK76"/>
      <c r="DWL76"/>
      <c r="DWM76"/>
      <c r="DWN76"/>
      <c r="DWO76"/>
      <c r="DWP76"/>
      <c r="DWQ76"/>
      <c r="DWR76"/>
      <c r="DWS76"/>
      <c r="DWT76"/>
      <c r="DWU76"/>
      <c r="DWV76"/>
      <c r="DWW76"/>
      <c r="DWX76"/>
      <c r="DWY76"/>
      <c r="DWZ76"/>
      <c r="DXA76"/>
      <c r="DXB76"/>
      <c r="DXC76"/>
      <c r="DXD76"/>
      <c r="DXE76"/>
      <c r="DXF76"/>
      <c r="DXG76"/>
      <c r="DXH76"/>
      <c r="DXI76"/>
      <c r="DXJ76"/>
      <c r="DXK76"/>
      <c r="DXL76"/>
      <c r="DXM76"/>
      <c r="DXN76"/>
      <c r="DXO76"/>
      <c r="DXP76"/>
      <c r="DXQ76"/>
      <c r="DXR76"/>
      <c r="DXS76"/>
      <c r="DXT76"/>
      <c r="DXU76"/>
      <c r="DXV76"/>
      <c r="DXW76"/>
      <c r="DXX76"/>
      <c r="DXY76"/>
      <c r="DXZ76"/>
      <c r="DYA76"/>
      <c r="DYB76"/>
      <c r="DYC76"/>
      <c r="DYD76"/>
      <c r="DYE76"/>
      <c r="DYF76"/>
      <c r="DYG76"/>
      <c r="DYH76"/>
      <c r="DYI76"/>
      <c r="DYJ76"/>
      <c r="DYK76"/>
      <c r="DYL76"/>
      <c r="DYM76"/>
      <c r="DYN76"/>
      <c r="DYO76"/>
      <c r="DYP76"/>
      <c r="DYQ76"/>
      <c r="DYR76"/>
      <c r="DYS76"/>
      <c r="DYT76"/>
      <c r="DYU76"/>
      <c r="DYV76"/>
      <c r="DYW76"/>
      <c r="DYX76"/>
      <c r="DYY76"/>
      <c r="DYZ76"/>
      <c r="DZA76"/>
      <c r="DZB76"/>
      <c r="DZC76"/>
      <c r="DZD76"/>
      <c r="DZE76"/>
      <c r="DZF76"/>
      <c r="DZG76"/>
      <c r="DZH76"/>
      <c r="DZI76"/>
      <c r="DZJ76"/>
      <c r="DZK76"/>
      <c r="DZL76"/>
      <c r="DZM76"/>
      <c r="DZN76"/>
      <c r="DZO76"/>
      <c r="DZP76"/>
      <c r="DZQ76"/>
      <c r="DZR76"/>
      <c r="DZS76"/>
      <c r="DZT76"/>
      <c r="DZU76"/>
      <c r="DZV76"/>
      <c r="DZW76"/>
      <c r="DZX76"/>
      <c r="DZY76"/>
      <c r="DZZ76"/>
      <c r="EAA76"/>
      <c r="EAB76"/>
      <c r="EAC76"/>
      <c r="EAD76"/>
      <c r="EAE76"/>
      <c r="EAF76"/>
      <c r="EAG76"/>
      <c r="EAH76"/>
      <c r="EAI76"/>
      <c r="EAJ76"/>
      <c r="EAK76"/>
      <c r="EAL76"/>
      <c r="EAM76"/>
      <c r="EAN76"/>
      <c r="EAO76"/>
      <c r="EAP76"/>
      <c r="EAQ76"/>
      <c r="EAR76"/>
      <c r="EAS76"/>
      <c r="EAT76"/>
      <c r="EAU76"/>
      <c r="EAV76"/>
      <c r="EAW76"/>
      <c r="EAX76"/>
      <c r="EAY76"/>
      <c r="EAZ76"/>
      <c r="EBA76"/>
      <c r="EBB76"/>
      <c r="EBC76"/>
      <c r="EBD76"/>
      <c r="EBE76"/>
      <c r="EBF76"/>
      <c r="EBG76"/>
      <c r="EBH76"/>
      <c r="EBI76"/>
      <c r="EBJ76"/>
      <c r="EBK76"/>
      <c r="EBL76"/>
      <c r="EBM76"/>
      <c r="EBN76"/>
      <c r="EBO76"/>
      <c r="EBP76"/>
      <c r="EBQ76"/>
      <c r="EBR76"/>
      <c r="EBS76"/>
      <c r="EBT76"/>
      <c r="EBU76"/>
      <c r="EBV76"/>
      <c r="EBW76"/>
      <c r="EBX76"/>
      <c r="EBY76"/>
      <c r="EBZ76"/>
      <c r="ECA76"/>
      <c r="ECB76"/>
      <c r="ECC76"/>
      <c r="ECD76"/>
      <c r="ECE76"/>
      <c r="ECF76"/>
      <c r="ECG76"/>
      <c r="ECH76"/>
      <c r="ECI76"/>
      <c r="ECJ76"/>
      <c r="ECK76"/>
      <c r="ECL76"/>
      <c r="ECM76"/>
      <c r="ECN76"/>
      <c r="ECO76"/>
      <c r="ECP76"/>
      <c r="ECQ76"/>
      <c r="ECR76"/>
      <c r="ECS76"/>
      <c r="ECT76"/>
      <c r="ECU76"/>
      <c r="ECV76"/>
      <c r="ECW76"/>
      <c r="ECX76"/>
      <c r="ECY76"/>
      <c r="ECZ76"/>
      <c r="EDA76"/>
      <c r="EDB76"/>
      <c r="EDC76"/>
      <c r="EDD76"/>
      <c r="EDE76"/>
      <c r="EDF76"/>
      <c r="EDG76"/>
      <c r="EDH76"/>
      <c r="EDI76"/>
      <c r="EDJ76"/>
      <c r="EDK76"/>
      <c r="EDL76"/>
      <c r="EDM76"/>
      <c r="EDN76"/>
      <c r="EDO76"/>
      <c r="EDP76"/>
      <c r="EDQ76"/>
      <c r="EDR76"/>
      <c r="EDS76"/>
      <c r="EDT76"/>
      <c r="EDU76"/>
      <c r="EDV76"/>
      <c r="EDW76"/>
      <c r="EDX76"/>
      <c r="EDY76"/>
      <c r="EDZ76"/>
      <c r="EEA76"/>
      <c r="EEB76"/>
      <c r="EEC76"/>
      <c r="EED76"/>
      <c r="EEE76"/>
      <c r="EEF76"/>
      <c r="EEG76"/>
      <c r="EEH76"/>
      <c r="EEI76"/>
      <c r="EEJ76"/>
      <c r="EEK76"/>
      <c r="EEL76"/>
      <c r="EEM76"/>
      <c r="EEN76"/>
      <c r="EEO76"/>
      <c r="EEP76"/>
      <c r="EEQ76"/>
      <c r="EER76"/>
      <c r="EES76"/>
      <c r="EET76"/>
      <c r="EEU76"/>
      <c r="EEV76"/>
      <c r="EEW76"/>
      <c r="EEX76"/>
      <c r="EEY76"/>
      <c r="EEZ76"/>
      <c r="EFA76"/>
      <c r="EFB76"/>
      <c r="EFC76"/>
      <c r="EFD76"/>
      <c r="EFE76"/>
      <c r="EFF76"/>
      <c r="EFG76"/>
      <c r="EFH76"/>
      <c r="EFI76"/>
      <c r="EFJ76"/>
      <c r="EFK76"/>
      <c r="EFL76"/>
      <c r="EFM76"/>
      <c r="EFN76"/>
      <c r="EFO76"/>
      <c r="EFP76"/>
      <c r="EFQ76"/>
      <c r="EFR76"/>
      <c r="EFS76"/>
      <c r="EFT76"/>
      <c r="EFU76"/>
      <c r="EFV76"/>
      <c r="EFW76"/>
      <c r="EFX76"/>
      <c r="EFY76"/>
      <c r="EFZ76"/>
      <c r="EGA76"/>
      <c r="EGB76"/>
      <c r="EGC76"/>
      <c r="EGD76"/>
      <c r="EGE76"/>
      <c r="EGF76"/>
      <c r="EGG76"/>
      <c r="EGH76"/>
      <c r="EGI76"/>
      <c r="EGJ76"/>
      <c r="EGK76"/>
      <c r="EGL76"/>
      <c r="EGM76"/>
      <c r="EGN76"/>
      <c r="EGO76"/>
      <c r="EGP76"/>
      <c r="EGQ76"/>
      <c r="EGR76"/>
      <c r="EGS76"/>
      <c r="EGT76"/>
      <c r="EGU76"/>
      <c r="EGV76"/>
      <c r="EGW76"/>
      <c r="EGX76"/>
      <c r="EGY76"/>
      <c r="EGZ76"/>
      <c r="EHA76"/>
      <c r="EHB76"/>
      <c r="EHC76"/>
      <c r="EHD76"/>
      <c r="EHE76"/>
      <c r="EHF76"/>
      <c r="EHG76"/>
      <c r="EHH76"/>
      <c r="EHI76"/>
      <c r="EHJ76"/>
      <c r="EHK76"/>
      <c r="EHL76"/>
      <c r="EHM76"/>
      <c r="EHN76"/>
      <c r="EHO76"/>
      <c r="EHP76"/>
      <c r="EHQ76"/>
      <c r="EHR76"/>
      <c r="EHS76"/>
      <c r="EHT76"/>
      <c r="EHU76"/>
      <c r="EHV76"/>
      <c r="EHW76"/>
      <c r="EHX76"/>
      <c r="EHY76"/>
      <c r="EHZ76"/>
      <c r="EIA76"/>
      <c r="EIB76"/>
      <c r="EIC76"/>
      <c r="EID76"/>
      <c r="EIE76"/>
      <c r="EIF76"/>
      <c r="EIG76"/>
      <c r="EIH76"/>
      <c r="EII76"/>
      <c r="EIJ76"/>
      <c r="EIK76"/>
      <c r="EIL76"/>
      <c r="EIM76"/>
      <c r="EIN76"/>
      <c r="EIO76"/>
      <c r="EIP76"/>
      <c r="EIQ76"/>
      <c r="EIR76"/>
      <c r="EIS76"/>
      <c r="EIT76"/>
      <c r="EIU76"/>
      <c r="EIV76"/>
      <c r="EIW76"/>
      <c r="EIX76"/>
      <c r="EIY76"/>
      <c r="EIZ76"/>
      <c r="EJA76"/>
      <c r="EJB76"/>
      <c r="EJC76"/>
      <c r="EJD76"/>
      <c r="EJE76"/>
      <c r="EJF76"/>
      <c r="EJG76"/>
      <c r="EJH76"/>
      <c r="EJI76"/>
      <c r="EJJ76"/>
      <c r="EJK76"/>
      <c r="EJL76"/>
      <c r="EJM76"/>
      <c r="EJN76"/>
      <c r="EJO76"/>
      <c r="EJP76"/>
      <c r="EJQ76"/>
      <c r="EJR76"/>
      <c r="EJS76"/>
      <c r="EJT76"/>
      <c r="EJU76"/>
      <c r="EJV76"/>
      <c r="EJW76"/>
      <c r="EJX76"/>
      <c r="EJY76"/>
      <c r="EJZ76"/>
      <c r="EKA76"/>
      <c r="EKB76"/>
      <c r="EKC76"/>
      <c r="EKD76"/>
      <c r="EKE76"/>
      <c r="EKF76"/>
      <c r="EKG76"/>
      <c r="EKH76"/>
      <c r="EKI76"/>
      <c r="EKJ76"/>
      <c r="EKK76"/>
      <c r="EKL76"/>
      <c r="EKM76"/>
      <c r="EKN76"/>
      <c r="EKO76"/>
      <c r="EKP76"/>
      <c r="EKQ76"/>
      <c r="EKR76"/>
      <c r="EKS76"/>
      <c r="EKT76"/>
      <c r="EKU76"/>
      <c r="EKV76"/>
      <c r="EKW76"/>
      <c r="EKX76"/>
      <c r="EKY76"/>
      <c r="EKZ76"/>
      <c r="ELA76"/>
      <c r="ELB76"/>
      <c r="ELC76"/>
      <c r="ELD76"/>
      <c r="ELE76"/>
      <c r="ELF76"/>
      <c r="ELG76"/>
      <c r="ELH76"/>
      <c r="ELI76"/>
      <c r="ELJ76"/>
      <c r="ELK76"/>
      <c r="ELL76"/>
      <c r="ELM76"/>
      <c r="ELN76"/>
      <c r="ELO76"/>
      <c r="ELP76"/>
      <c r="ELQ76"/>
      <c r="ELR76"/>
      <c r="ELS76"/>
      <c r="ELT76"/>
      <c r="ELU76"/>
      <c r="ELV76"/>
      <c r="ELW76"/>
      <c r="ELX76"/>
      <c r="ELY76"/>
      <c r="ELZ76"/>
      <c r="EMA76"/>
      <c r="EMB76"/>
      <c r="EMC76"/>
      <c r="EMD76"/>
      <c r="EME76"/>
      <c r="EMF76"/>
      <c r="EMG76"/>
      <c r="EMH76"/>
      <c r="EMI76"/>
      <c r="EMJ76"/>
      <c r="EMK76"/>
      <c r="EML76"/>
      <c r="EMM76"/>
      <c r="EMN76"/>
      <c r="EMO76"/>
      <c r="EMP76"/>
      <c r="EMQ76"/>
      <c r="EMR76"/>
      <c r="EMS76"/>
      <c r="EMT76"/>
      <c r="EMU76"/>
      <c r="EMV76"/>
      <c r="EMW76"/>
      <c r="EMX76"/>
      <c r="EMY76"/>
      <c r="EMZ76"/>
      <c r="ENA76"/>
      <c r="ENB76"/>
      <c r="ENC76"/>
      <c r="END76"/>
      <c r="ENE76"/>
      <c r="ENF76"/>
      <c r="ENG76"/>
      <c r="ENH76"/>
      <c r="ENI76"/>
      <c r="ENJ76"/>
      <c r="ENK76"/>
      <c r="ENL76"/>
      <c r="ENM76"/>
      <c r="ENN76"/>
      <c r="ENO76"/>
      <c r="ENP76"/>
      <c r="ENQ76"/>
      <c r="ENR76"/>
      <c r="ENS76"/>
      <c r="ENT76"/>
      <c r="ENU76"/>
      <c r="ENV76"/>
      <c r="ENW76"/>
      <c r="ENX76"/>
      <c r="ENY76"/>
      <c r="ENZ76"/>
      <c r="EOA76"/>
      <c r="EOB76"/>
      <c r="EOC76"/>
      <c r="EOD76"/>
      <c r="EOE76"/>
      <c r="EOF76"/>
      <c r="EOG76"/>
      <c r="EOH76"/>
      <c r="EOI76"/>
      <c r="EOJ76"/>
      <c r="EOK76"/>
      <c r="EOL76"/>
      <c r="EOM76"/>
      <c r="EON76"/>
      <c r="EOO76"/>
      <c r="EOP76"/>
      <c r="EOQ76"/>
      <c r="EOR76"/>
      <c r="EOS76"/>
      <c r="EOT76"/>
      <c r="EOU76"/>
      <c r="EOV76"/>
      <c r="EOW76"/>
      <c r="EOX76"/>
      <c r="EOY76"/>
      <c r="EOZ76"/>
      <c r="EPA76"/>
      <c r="EPB76"/>
      <c r="EPC76"/>
      <c r="EPD76"/>
      <c r="EPE76"/>
      <c r="EPF76"/>
      <c r="EPG76"/>
      <c r="EPH76"/>
      <c r="EPI76"/>
      <c r="EPJ76"/>
      <c r="EPK76"/>
      <c r="EPL76"/>
      <c r="EPM76"/>
      <c r="EPN76"/>
      <c r="EPO76"/>
      <c r="EPP76"/>
      <c r="EPQ76"/>
      <c r="EPR76"/>
      <c r="EPS76"/>
      <c r="EPT76"/>
      <c r="EPU76"/>
      <c r="EPV76"/>
      <c r="EPW76"/>
      <c r="EPX76"/>
      <c r="EPY76"/>
      <c r="EPZ76"/>
      <c r="EQA76"/>
      <c r="EQB76"/>
      <c r="EQC76"/>
      <c r="EQD76"/>
      <c r="EQE76"/>
      <c r="EQF76"/>
      <c r="EQG76"/>
      <c r="EQH76"/>
      <c r="EQI76"/>
      <c r="EQJ76"/>
      <c r="EQK76"/>
      <c r="EQL76"/>
      <c r="EQM76"/>
      <c r="EQN76"/>
      <c r="EQO76"/>
      <c r="EQP76"/>
      <c r="EQQ76"/>
      <c r="EQR76"/>
      <c r="EQS76"/>
      <c r="EQT76"/>
      <c r="EQU76"/>
      <c r="EQV76"/>
      <c r="EQW76"/>
      <c r="EQX76"/>
      <c r="EQY76"/>
      <c r="EQZ76"/>
      <c r="ERA76"/>
      <c r="ERB76"/>
      <c r="ERC76"/>
      <c r="ERD76"/>
      <c r="ERE76"/>
      <c r="ERF76"/>
      <c r="ERG76"/>
      <c r="ERH76"/>
      <c r="ERI76"/>
      <c r="ERJ76"/>
      <c r="ERK76"/>
      <c r="ERL76"/>
      <c r="ERM76"/>
      <c r="ERN76"/>
      <c r="ERO76"/>
      <c r="ERP76"/>
      <c r="ERQ76"/>
      <c r="ERR76"/>
      <c r="ERS76"/>
      <c r="ERT76"/>
      <c r="ERU76"/>
      <c r="ERV76"/>
      <c r="ERW76"/>
      <c r="ERX76"/>
      <c r="ERY76"/>
      <c r="ERZ76"/>
      <c r="ESA76"/>
      <c r="ESB76"/>
      <c r="ESC76"/>
      <c r="ESD76"/>
      <c r="ESE76"/>
      <c r="ESF76"/>
      <c r="ESG76"/>
      <c r="ESH76"/>
      <c r="ESI76"/>
      <c r="ESJ76"/>
      <c r="ESK76"/>
      <c r="ESL76"/>
      <c r="ESM76"/>
      <c r="ESN76"/>
      <c r="ESO76"/>
      <c r="ESP76"/>
      <c r="ESQ76"/>
      <c r="ESR76"/>
      <c r="ESS76"/>
      <c r="EST76"/>
      <c r="ESU76"/>
      <c r="ESV76"/>
      <c r="ESW76"/>
      <c r="ESX76"/>
      <c r="ESY76"/>
      <c r="ESZ76"/>
      <c r="ETA76"/>
      <c r="ETB76"/>
      <c r="ETC76"/>
      <c r="ETD76"/>
      <c r="ETE76"/>
      <c r="ETF76"/>
      <c r="ETG76"/>
      <c r="ETH76"/>
      <c r="ETI76"/>
      <c r="ETJ76"/>
      <c r="ETK76"/>
      <c r="ETL76"/>
      <c r="ETM76"/>
      <c r="ETN76"/>
      <c r="ETO76"/>
      <c r="ETP76"/>
      <c r="ETQ76"/>
      <c r="ETR76"/>
      <c r="ETS76"/>
      <c r="ETT76"/>
      <c r="ETU76"/>
      <c r="ETV76"/>
      <c r="ETW76"/>
      <c r="ETX76"/>
      <c r="ETY76"/>
      <c r="ETZ76"/>
      <c r="EUA76"/>
      <c r="EUB76"/>
      <c r="EUC76"/>
      <c r="EUD76"/>
      <c r="EUE76"/>
      <c r="EUF76"/>
      <c r="EUG76"/>
      <c r="EUH76"/>
      <c r="EUI76"/>
      <c r="EUJ76"/>
      <c r="EUK76"/>
      <c r="EUL76"/>
      <c r="EUM76"/>
      <c r="EUN76"/>
      <c r="EUO76"/>
      <c r="EUP76"/>
      <c r="EUQ76"/>
      <c r="EUR76"/>
      <c r="EUS76"/>
      <c r="EUT76"/>
      <c r="EUU76"/>
      <c r="EUV76"/>
      <c r="EUW76"/>
      <c r="EUX76"/>
      <c r="EUY76"/>
      <c r="EUZ76"/>
      <c r="EVA76"/>
      <c r="EVB76"/>
      <c r="EVC76"/>
      <c r="EVD76"/>
      <c r="EVE76"/>
      <c r="EVF76"/>
      <c r="EVG76"/>
      <c r="EVH76"/>
      <c r="EVI76"/>
      <c r="EVJ76"/>
      <c r="EVK76"/>
      <c r="EVL76"/>
      <c r="EVM76"/>
      <c r="EVN76"/>
      <c r="EVO76"/>
      <c r="EVP76"/>
      <c r="EVQ76"/>
      <c r="EVR76"/>
      <c r="EVS76"/>
      <c r="EVT76"/>
      <c r="EVU76"/>
      <c r="EVV76"/>
      <c r="EVW76"/>
      <c r="EVX76"/>
      <c r="EVY76"/>
      <c r="EVZ76"/>
      <c r="EWA76"/>
      <c r="EWB76"/>
      <c r="EWC76"/>
      <c r="EWD76"/>
      <c r="EWE76"/>
      <c r="EWF76"/>
      <c r="EWG76"/>
      <c r="EWH76"/>
      <c r="EWI76"/>
      <c r="EWJ76"/>
      <c r="EWK76"/>
      <c r="EWL76"/>
      <c r="EWM76"/>
      <c r="EWN76"/>
      <c r="EWO76"/>
      <c r="EWP76"/>
      <c r="EWQ76"/>
      <c r="EWR76"/>
      <c r="EWS76"/>
      <c r="EWT76"/>
      <c r="EWU76"/>
      <c r="EWV76"/>
      <c r="EWW76"/>
      <c r="EWX76"/>
      <c r="EWY76"/>
      <c r="EWZ76"/>
      <c r="EXA76"/>
      <c r="EXB76"/>
      <c r="EXC76"/>
      <c r="EXD76"/>
      <c r="EXE76"/>
      <c r="EXF76"/>
      <c r="EXG76"/>
      <c r="EXH76"/>
      <c r="EXI76"/>
      <c r="EXJ76"/>
      <c r="EXK76"/>
      <c r="EXL76"/>
      <c r="EXM76"/>
      <c r="EXN76"/>
      <c r="EXO76"/>
      <c r="EXP76"/>
      <c r="EXQ76"/>
      <c r="EXR76"/>
      <c r="EXS76"/>
      <c r="EXT76"/>
      <c r="EXU76"/>
      <c r="EXV76"/>
      <c r="EXW76"/>
      <c r="EXX76"/>
      <c r="EXY76"/>
      <c r="EXZ76"/>
      <c r="EYA76"/>
      <c r="EYB76"/>
      <c r="EYC76"/>
      <c r="EYD76"/>
      <c r="EYE76"/>
      <c r="EYF76"/>
      <c r="EYG76"/>
      <c r="EYH76"/>
      <c r="EYI76"/>
      <c r="EYJ76"/>
      <c r="EYK76"/>
      <c r="EYL76"/>
      <c r="EYM76"/>
      <c r="EYN76"/>
      <c r="EYO76"/>
      <c r="EYP76"/>
      <c r="EYQ76"/>
      <c r="EYR76"/>
      <c r="EYS76"/>
      <c r="EYT76"/>
      <c r="EYU76"/>
      <c r="EYV76"/>
      <c r="EYW76"/>
      <c r="EYX76"/>
      <c r="EYY76"/>
      <c r="EYZ76"/>
      <c r="EZA76"/>
      <c r="EZB76"/>
      <c r="EZC76"/>
      <c r="EZD76"/>
      <c r="EZE76"/>
      <c r="EZF76"/>
      <c r="EZG76"/>
      <c r="EZH76"/>
      <c r="EZI76"/>
      <c r="EZJ76"/>
      <c r="EZK76"/>
      <c r="EZL76"/>
      <c r="EZM76"/>
      <c r="EZN76"/>
      <c r="EZO76"/>
      <c r="EZP76"/>
      <c r="EZQ76"/>
      <c r="EZR76"/>
      <c r="EZS76"/>
      <c r="EZT76"/>
      <c r="EZU76"/>
      <c r="EZV76"/>
      <c r="EZW76"/>
      <c r="EZX76"/>
      <c r="EZY76"/>
      <c r="EZZ76"/>
      <c r="FAA76"/>
      <c r="FAB76"/>
      <c r="FAC76"/>
      <c r="FAD76"/>
      <c r="FAE76"/>
      <c r="FAF76"/>
      <c r="FAG76"/>
      <c r="FAH76"/>
      <c r="FAI76"/>
      <c r="FAJ76"/>
      <c r="FAK76"/>
      <c r="FAL76"/>
      <c r="FAM76"/>
      <c r="FAN76"/>
      <c r="FAO76"/>
      <c r="FAP76"/>
      <c r="FAQ76"/>
      <c r="FAR76"/>
      <c r="FAS76"/>
      <c r="FAT76"/>
      <c r="FAU76"/>
      <c r="FAV76"/>
      <c r="FAW76"/>
      <c r="FAX76"/>
      <c r="FAY76"/>
      <c r="FAZ76"/>
      <c r="FBA76"/>
      <c r="FBB76"/>
      <c r="FBC76"/>
      <c r="FBD76"/>
      <c r="FBE76"/>
      <c r="FBF76"/>
      <c r="FBG76"/>
      <c r="FBH76"/>
      <c r="FBI76"/>
      <c r="FBJ76"/>
      <c r="FBK76"/>
      <c r="FBL76"/>
      <c r="FBM76"/>
      <c r="FBN76"/>
      <c r="FBO76"/>
      <c r="FBP76"/>
      <c r="FBQ76"/>
      <c r="FBR76"/>
      <c r="FBS76"/>
      <c r="FBT76"/>
      <c r="FBU76"/>
      <c r="FBV76"/>
      <c r="FBW76"/>
      <c r="FBX76"/>
      <c r="FBY76"/>
      <c r="FBZ76"/>
      <c r="FCA76"/>
      <c r="FCB76"/>
      <c r="FCC76"/>
      <c r="FCD76"/>
      <c r="FCE76"/>
      <c r="FCF76"/>
      <c r="FCG76"/>
      <c r="FCH76"/>
      <c r="FCI76"/>
      <c r="FCJ76"/>
      <c r="FCK76"/>
      <c r="FCL76"/>
      <c r="FCM76"/>
      <c r="FCN76"/>
      <c r="FCO76"/>
      <c r="FCP76"/>
      <c r="FCQ76"/>
      <c r="FCR76"/>
      <c r="FCS76"/>
      <c r="FCT76"/>
      <c r="FCU76"/>
      <c r="FCV76"/>
      <c r="FCW76"/>
      <c r="FCX76"/>
      <c r="FCY76"/>
      <c r="FCZ76"/>
      <c r="FDA76"/>
      <c r="FDB76"/>
      <c r="FDC76"/>
      <c r="FDD76"/>
      <c r="FDE76"/>
      <c r="FDF76"/>
      <c r="FDG76"/>
      <c r="FDH76"/>
      <c r="FDI76"/>
      <c r="FDJ76"/>
      <c r="FDK76"/>
      <c r="FDL76"/>
      <c r="FDM76"/>
      <c r="FDN76"/>
      <c r="FDO76"/>
      <c r="FDP76"/>
      <c r="FDQ76"/>
      <c r="FDR76"/>
      <c r="FDS76"/>
      <c r="FDT76"/>
      <c r="FDU76"/>
      <c r="FDV76"/>
      <c r="FDW76"/>
      <c r="FDX76"/>
      <c r="FDY76"/>
      <c r="FDZ76"/>
      <c r="FEA76"/>
      <c r="FEB76"/>
      <c r="FEC76"/>
      <c r="FED76"/>
      <c r="FEE76"/>
      <c r="FEF76"/>
      <c r="FEG76"/>
      <c r="FEH76"/>
      <c r="FEI76"/>
      <c r="FEJ76"/>
      <c r="FEK76"/>
      <c r="FEL76"/>
      <c r="FEM76"/>
      <c r="FEN76"/>
      <c r="FEO76"/>
      <c r="FEP76"/>
      <c r="FEQ76"/>
      <c r="FER76"/>
      <c r="FES76"/>
      <c r="FET76"/>
      <c r="FEU76"/>
      <c r="FEV76"/>
      <c r="FEW76"/>
      <c r="FEX76"/>
      <c r="FEY76"/>
      <c r="FEZ76"/>
      <c r="FFA76"/>
      <c r="FFB76"/>
      <c r="FFC76"/>
      <c r="FFD76"/>
      <c r="FFE76"/>
      <c r="FFF76"/>
      <c r="FFG76"/>
      <c r="FFH76"/>
      <c r="FFI76"/>
      <c r="FFJ76"/>
      <c r="FFK76"/>
      <c r="FFL76"/>
      <c r="FFM76"/>
      <c r="FFN76"/>
      <c r="FFO76"/>
      <c r="FFP76"/>
      <c r="FFQ76"/>
      <c r="FFR76"/>
      <c r="FFS76"/>
      <c r="FFT76"/>
      <c r="FFU76"/>
      <c r="FFV76"/>
      <c r="FFW76"/>
      <c r="FFX76"/>
      <c r="FFY76"/>
      <c r="FFZ76"/>
      <c r="FGA76"/>
      <c r="FGB76"/>
      <c r="FGC76"/>
      <c r="FGD76"/>
      <c r="FGE76"/>
      <c r="FGF76"/>
      <c r="FGG76"/>
      <c r="FGH76"/>
      <c r="FGI76"/>
      <c r="FGJ76"/>
      <c r="FGK76"/>
      <c r="FGL76"/>
      <c r="FGM76"/>
      <c r="FGN76"/>
      <c r="FGO76"/>
      <c r="FGP76"/>
      <c r="FGQ76"/>
      <c r="FGR76"/>
      <c r="FGS76"/>
      <c r="FGT76"/>
      <c r="FGU76"/>
      <c r="FGV76"/>
      <c r="FGW76"/>
      <c r="FGX76"/>
      <c r="FGY76"/>
      <c r="FGZ76"/>
      <c r="FHA76"/>
      <c r="FHB76"/>
      <c r="FHC76"/>
      <c r="FHD76"/>
      <c r="FHE76"/>
      <c r="FHF76"/>
      <c r="FHG76"/>
      <c r="FHH76"/>
      <c r="FHI76"/>
      <c r="FHJ76"/>
      <c r="FHK76"/>
      <c r="FHL76"/>
      <c r="FHM76"/>
      <c r="FHN76"/>
      <c r="FHO76"/>
      <c r="FHP76"/>
      <c r="FHQ76"/>
      <c r="FHR76"/>
      <c r="FHS76"/>
      <c r="FHT76"/>
      <c r="FHU76"/>
      <c r="FHV76"/>
      <c r="FHW76"/>
      <c r="FHX76"/>
      <c r="FHY76"/>
      <c r="FHZ76"/>
      <c r="FIA76"/>
      <c r="FIB76"/>
      <c r="FIC76"/>
      <c r="FID76"/>
      <c r="FIE76"/>
      <c r="FIF76"/>
      <c r="FIG76"/>
      <c r="FIH76"/>
      <c r="FII76"/>
      <c r="FIJ76"/>
      <c r="FIK76"/>
      <c r="FIL76"/>
      <c r="FIM76"/>
      <c r="FIN76"/>
      <c r="FIO76"/>
      <c r="FIP76"/>
      <c r="FIQ76"/>
      <c r="FIR76"/>
      <c r="FIS76"/>
      <c r="FIT76"/>
      <c r="FIU76"/>
      <c r="FIV76"/>
      <c r="FIW76"/>
      <c r="FIX76"/>
      <c r="FIY76"/>
      <c r="FIZ76"/>
      <c r="FJA76"/>
      <c r="FJB76"/>
      <c r="FJC76"/>
      <c r="FJD76"/>
      <c r="FJE76"/>
      <c r="FJF76"/>
      <c r="FJG76"/>
      <c r="FJH76"/>
      <c r="FJI76"/>
      <c r="FJJ76"/>
      <c r="FJK76"/>
      <c r="FJL76"/>
      <c r="FJM76"/>
      <c r="FJN76"/>
      <c r="FJO76"/>
      <c r="FJP76"/>
      <c r="FJQ76"/>
      <c r="FJR76"/>
      <c r="FJS76"/>
      <c r="FJT76"/>
      <c r="FJU76"/>
      <c r="FJV76"/>
      <c r="FJW76"/>
      <c r="FJX76"/>
      <c r="FJY76"/>
      <c r="FJZ76"/>
      <c r="FKA76"/>
      <c r="FKB76"/>
      <c r="FKC76"/>
      <c r="FKD76"/>
      <c r="FKE76"/>
      <c r="FKF76"/>
      <c r="FKG76"/>
      <c r="FKH76"/>
      <c r="FKI76"/>
      <c r="FKJ76"/>
      <c r="FKK76"/>
      <c r="FKL76"/>
      <c r="FKM76"/>
      <c r="FKN76"/>
      <c r="FKO76"/>
      <c r="FKP76"/>
      <c r="FKQ76"/>
      <c r="FKR76"/>
      <c r="FKS76"/>
      <c r="FKT76"/>
      <c r="FKU76"/>
      <c r="FKV76"/>
      <c r="FKW76"/>
      <c r="FKX76"/>
      <c r="FKY76"/>
      <c r="FKZ76"/>
      <c r="FLA76"/>
      <c r="FLB76"/>
      <c r="FLC76"/>
      <c r="FLD76"/>
      <c r="FLE76"/>
      <c r="FLF76"/>
      <c r="FLG76"/>
      <c r="FLH76"/>
      <c r="FLI76"/>
      <c r="FLJ76"/>
      <c r="FLK76"/>
      <c r="FLL76"/>
      <c r="FLM76"/>
      <c r="FLN76"/>
      <c r="FLO76"/>
      <c r="FLP76"/>
      <c r="FLQ76"/>
      <c r="FLR76"/>
      <c r="FLS76"/>
      <c r="FLT76"/>
      <c r="FLU76"/>
      <c r="FLV76"/>
      <c r="FLW76"/>
      <c r="FLX76"/>
      <c r="FLY76"/>
      <c r="FLZ76"/>
      <c r="FMA76"/>
      <c r="FMB76"/>
      <c r="FMC76"/>
      <c r="FMD76"/>
      <c r="FME76"/>
      <c r="FMF76"/>
      <c r="FMG76"/>
      <c r="FMH76"/>
      <c r="FMI76"/>
      <c r="FMJ76"/>
      <c r="FMK76"/>
      <c r="FML76"/>
      <c r="FMM76"/>
      <c r="FMN76"/>
      <c r="FMO76"/>
      <c r="FMP76"/>
      <c r="FMQ76"/>
      <c r="FMR76"/>
      <c r="FMS76"/>
      <c r="FMT76"/>
      <c r="FMU76"/>
      <c r="FMV76"/>
      <c r="FMW76"/>
      <c r="FMX76"/>
      <c r="FMY76"/>
      <c r="FMZ76"/>
      <c r="FNA76"/>
      <c r="FNB76"/>
      <c r="FNC76"/>
      <c r="FND76"/>
      <c r="FNE76"/>
      <c r="FNF76"/>
      <c r="FNG76"/>
      <c r="FNH76"/>
      <c r="FNI76"/>
      <c r="FNJ76"/>
      <c r="FNK76"/>
      <c r="FNL76"/>
      <c r="FNM76"/>
      <c r="FNN76"/>
      <c r="FNO76"/>
      <c r="FNP76"/>
      <c r="FNQ76"/>
      <c r="FNR76"/>
      <c r="FNS76"/>
      <c r="FNT76"/>
      <c r="FNU76"/>
      <c r="FNV76"/>
      <c r="FNW76"/>
      <c r="FNX76"/>
      <c r="FNY76"/>
      <c r="FNZ76"/>
      <c r="FOA76"/>
      <c r="FOB76"/>
      <c r="FOC76"/>
      <c r="FOD76"/>
      <c r="FOE76"/>
      <c r="FOF76"/>
      <c r="FOG76"/>
      <c r="FOH76"/>
      <c r="FOI76"/>
      <c r="FOJ76"/>
      <c r="FOK76"/>
      <c r="FOL76"/>
      <c r="FOM76"/>
      <c r="FON76"/>
      <c r="FOO76"/>
      <c r="FOP76"/>
      <c r="FOQ76"/>
      <c r="FOR76"/>
      <c r="FOS76"/>
      <c r="FOT76"/>
      <c r="FOU76"/>
      <c r="FOV76"/>
      <c r="FOW76"/>
      <c r="FOX76"/>
      <c r="FOY76"/>
      <c r="FOZ76"/>
      <c r="FPA76"/>
      <c r="FPB76"/>
      <c r="FPC76"/>
      <c r="FPD76"/>
      <c r="FPE76"/>
      <c r="FPF76"/>
      <c r="FPG76"/>
      <c r="FPH76"/>
      <c r="FPI76"/>
      <c r="FPJ76"/>
      <c r="FPK76"/>
      <c r="FPL76"/>
      <c r="FPM76"/>
      <c r="FPN76"/>
      <c r="FPO76"/>
      <c r="FPP76"/>
      <c r="FPQ76"/>
      <c r="FPR76"/>
      <c r="FPS76"/>
      <c r="FPT76"/>
      <c r="FPU76"/>
      <c r="FPV76"/>
      <c r="FPW76"/>
      <c r="FPX76"/>
      <c r="FPY76"/>
      <c r="FPZ76"/>
      <c r="FQA76"/>
      <c r="FQB76"/>
      <c r="FQC76"/>
      <c r="FQD76"/>
      <c r="FQE76"/>
      <c r="FQF76"/>
      <c r="FQG76"/>
      <c r="FQH76"/>
      <c r="FQI76"/>
      <c r="FQJ76"/>
      <c r="FQK76"/>
      <c r="FQL76"/>
      <c r="FQM76"/>
      <c r="FQN76"/>
      <c r="FQO76"/>
      <c r="FQP76"/>
      <c r="FQQ76"/>
      <c r="FQR76"/>
      <c r="FQS76"/>
      <c r="FQT76"/>
      <c r="FQU76"/>
      <c r="FQV76"/>
      <c r="FQW76"/>
      <c r="FQX76"/>
      <c r="FQY76"/>
      <c r="FQZ76"/>
      <c r="FRA76"/>
      <c r="FRB76"/>
      <c r="FRC76"/>
      <c r="FRD76"/>
      <c r="FRE76"/>
      <c r="FRF76"/>
      <c r="FRG76"/>
      <c r="FRH76"/>
      <c r="FRI76"/>
      <c r="FRJ76"/>
      <c r="FRK76"/>
      <c r="FRL76"/>
      <c r="FRM76"/>
      <c r="FRN76"/>
      <c r="FRO76"/>
      <c r="FRP76"/>
      <c r="FRQ76"/>
      <c r="FRR76"/>
      <c r="FRS76"/>
      <c r="FRT76"/>
      <c r="FRU76"/>
      <c r="FRV76"/>
      <c r="FRW76"/>
      <c r="FRX76"/>
      <c r="FRY76"/>
      <c r="FRZ76"/>
      <c r="FSA76"/>
      <c r="FSB76"/>
      <c r="FSC76"/>
      <c r="FSD76"/>
      <c r="FSE76"/>
      <c r="FSF76"/>
      <c r="FSG76"/>
      <c r="FSH76"/>
      <c r="FSI76"/>
      <c r="FSJ76"/>
      <c r="FSK76"/>
      <c r="FSL76"/>
      <c r="FSM76"/>
      <c r="FSN76"/>
      <c r="FSO76"/>
      <c r="FSP76"/>
      <c r="FSQ76"/>
      <c r="FSR76"/>
      <c r="FSS76"/>
      <c r="FST76"/>
      <c r="FSU76"/>
      <c r="FSV76"/>
      <c r="FSW76"/>
      <c r="FSX76"/>
      <c r="FSY76"/>
      <c r="FSZ76"/>
      <c r="FTA76"/>
      <c r="FTB76"/>
      <c r="FTC76"/>
      <c r="FTD76"/>
      <c r="FTE76"/>
      <c r="FTF76"/>
      <c r="FTG76"/>
      <c r="FTH76"/>
      <c r="FTI76"/>
      <c r="FTJ76"/>
      <c r="FTK76"/>
      <c r="FTL76"/>
      <c r="FTM76"/>
      <c r="FTN76"/>
      <c r="FTO76"/>
      <c r="FTP76"/>
      <c r="FTQ76"/>
      <c r="FTR76"/>
      <c r="FTS76"/>
      <c r="FTT76"/>
      <c r="FTU76"/>
      <c r="FTV76"/>
      <c r="FTW76"/>
      <c r="FTX76"/>
      <c r="FTY76"/>
      <c r="FTZ76"/>
      <c r="FUA76"/>
      <c r="FUB76"/>
      <c r="FUC76"/>
      <c r="FUD76"/>
      <c r="FUE76"/>
      <c r="FUF76"/>
      <c r="FUG76"/>
      <c r="FUH76"/>
      <c r="FUI76"/>
      <c r="FUJ76"/>
      <c r="FUK76"/>
      <c r="FUL76"/>
      <c r="FUM76"/>
      <c r="FUN76"/>
      <c r="FUO76"/>
      <c r="FUP76"/>
      <c r="FUQ76"/>
      <c r="FUR76"/>
      <c r="FUS76"/>
      <c r="FUT76"/>
      <c r="FUU76"/>
      <c r="FUV76"/>
      <c r="FUW76"/>
      <c r="FUX76"/>
      <c r="FUY76"/>
      <c r="FUZ76"/>
      <c r="FVA76"/>
      <c r="FVB76"/>
      <c r="FVC76"/>
      <c r="FVD76"/>
      <c r="FVE76"/>
      <c r="FVF76"/>
      <c r="FVG76"/>
      <c r="FVH76"/>
      <c r="FVI76"/>
      <c r="FVJ76"/>
      <c r="FVK76"/>
      <c r="FVL76"/>
      <c r="FVM76"/>
      <c r="FVN76"/>
      <c r="FVO76"/>
      <c r="FVP76"/>
      <c r="FVQ76"/>
      <c r="FVR76"/>
      <c r="FVS76"/>
      <c r="FVT76"/>
      <c r="FVU76"/>
      <c r="FVV76"/>
      <c r="FVW76"/>
      <c r="FVX76"/>
      <c r="FVY76"/>
      <c r="FVZ76"/>
      <c r="FWA76"/>
      <c r="FWB76"/>
      <c r="FWC76"/>
      <c r="FWD76"/>
      <c r="FWE76"/>
      <c r="FWF76"/>
      <c r="FWG76"/>
      <c r="FWH76"/>
      <c r="FWI76"/>
      <c r="FWJ76"/>
      <c r="FWK76"/>
      <c r="FWL76"/>
      <c r="FWM76"/>
      <c r="FWN76"/>
      <c r="FWO76"/>
      <c r="FWP76"/>
      <c r="FWQ76"/>
      <c r="FWR76"/>
      <c r="FWS76"/>
      <c r="FWT76"/>
      <c r="FWU76"/>
      <c r="FWV76"/>
      <c r="FWW76"/>
      <c r="FWX76"/>
      <c r="FWY76"/>
      <c r="FWZ76"/>
      <c r="FXA76"/>
      <c r="FXB76"/>
      <c r="FXC76"/>
      <c r="FXD76"/>
      <c r="FXE76"/>
      <c r="FXF76"/>
      <c r="FXG76"/>
      <c r="FXH76"/>
      <c r="FXI76"/>
      <c r="FXJ76"/>
      <c r="FXK76"/>
      <c r="FXL76"/>
      <c r="FXM76"/>
      <c r="FXN76"/>
      <c r="FXO76"/>
      <c r="FXP76"/>
      <c r="FXQ76"/>
      <c r="FXR76"/>
      <c r="FXS76"/>
      <c r="FXT76"/>
      <c r="FXU76"/>
      <c r="FXV76"/>
      <c r="FXW76"/>
      <c r="FXX76"/>
      <c r="FXY76"/>
      <c r="FXZ76"/>
      <c r="FYA76"/>
      <c r="FYB76"/>
      <c r="FYC76"/>
      <c r="FYD76"/>
      <c r="FYE76"/>
      <c r="FYF76"/>
      <c r="FYG76"/>
      <c r="FYH76"/>
      <c r="FYI76"/>
      <c r="FYJ76"/>
      <c r="FYK76"/>
      <c r="FYL76"/>
      <c r="FYM76"/>
      <c r="FYN76"/>
      <c r="FYO76"/>
      <c r="FYP76"/>
      <c r="FYQ76"/>
      <c r="FYR76"/>
      <c r="FYS76"/>
      <c r="FYT76"/>
      <c r="FYU76"/>
      <c r="FYV76"/>
      <c r="FYW76"/>
      <c r="FYX76"/>
      <c r="FYY76"/>
      <c r="FYZ76"/>
      <c r="FZA76"/>
      <c r="FZB76"/>
      <c r="FZC76"/>
      <c r="FZD76"/>
      <c r="FZE76"/>
      <c r="FZF76"/>
      <c r="FZG76"/>
      <c r="FZH76"/>
      <c r="FZI76"/>
      <c r="FZJ76"/>
      <c r="FZK76"/>
      <c r="FZL76"/>
      <c r="FZM76"/>
      <c r="FZN76"/>
      <c r="FZO76"/>
      <c r="FZP76"/>
      <c r="FZQ76"/>
      <c r="FZR76"/>
      <c r="FZS76"/>
      <c r="FZT76"/>
      <c r="FZU76"/>
      <c r="FZV76"/>
      <c r="FZW76"/>
      <c r="FZX76"/>
      <c r="FZY76"/>
      <c r="FZZ76"/>
      <c r="GAA76"/>
      <c r="GAB76"/>
      <c r="GAC76"/>
      <c r="GAD76"/>
      <c r="GAE76"/>
      <c r="GAF76"/>
      <c r="GAG76"/>
      <c r="GAH76"/>
      <c r="GAI76"/>
      <c r="GAJ76"/>
      <c r="GAK76"/>
      <c r="GAL76"/>
      <c r="GAM76"/>
      <c r="GAN76"/>
      <c r="GAO76"/>
      <c r="GAP76"/>
      <c r="GAQ76"/>
      <c r="GAR76"/>
      <c r="GAS76"/>
      <c r="GAT76"/>
      <c r="GAU76"/>
      <c r="GAV76"/>
      <c r="GAW76"/>
      <c r="GAX76"/>
      <c r="GAY76"/>
      <c r="GAZ76"/>
      <c r="GBA76"/>
      <c r="GBB76"/>
      <c r="GBC76"/>
      <c r="GBD76"/>
      <c r="GBE76"/>
      <c r="GBF76"/>
      <c r="GBG76"/>
      <c r="GBH76"/>
      <c r="GBI76"/>
      <c r="GBJ76"/>
      <c r="GBK76"/>
      <c r="GBL76"/>
      <c r="GBM76"/>
      <c r="GBN76"/>
      <c r="GBO76"/>
      <c r="GBP76"/>
      <c r="GBQ76"/>
      <c r="GBR76"/>
      <c r="GBS76"/>
      <c r="GBT76"/>
      <c r="GBU76"/>
      <c r="GBV76"/>
      <c r="GBW76"/>
      <c r="GBX76"/>
      <c r="GBY76"/>
      <c r="GBZ76"/>
      <c r="GCA76"/>
      <c r="GCB76"/>
      <c r="GCC76"/>
      <c r="GCD76"/>
      <c r="GCE76"/>
      <c r="GCF76"/>
      <c r="GCG76"/>
      <c r="GCH76"/>
      <c r="GCI76"/>
      <c r="GCJ76"/>
      <c r="GCK76"/>
      <c r="GCL76"/>
      <c r="GCM76"/>
      <c r="GCN76"/>
      <c r="GCO76"/>
      <c r="GCP76"/>
      <c r="GCQ76"/>
      <c r="GCR76"/>
      <c r="GCS76"/>
      <c r="GCT76"/>
      <c r="GCU76"/>
      <c r="GCV76"/>
      <c r="GCW76"/>
      <c r="GCX76"/>
      <c r="GCY76"/>
      <c r="GCZ76"/>
      <c r="GDA76"/>
      <c r="GDB76"/>
      <c r="GDC76"/>
      <c r="GDD76"/>
      <c r="GDE76"/>
      <c r="GDF76"/>
      <c r="GDG76"/>
      <c r="GDH76"/>
      <c r="GDI76"/>
      <c r="GDJ76"/>
      <c r="GDK76"/>
      <c r="GDL76"/>
      <c r="GDM76"/>
      <c r="GDN76"/>
      <c r="GDO76"/>
      <c r="GDP76"/>
      <c r="GDQ76"/>
      <c r="GDR76"/>
      <c r="GDS76"/>
      <c r="GDT76"/>
      <c r="GDU76"/>
      <c r="GDV76"/>
      <c r="GDW76"/>
      <c r="GDX76"/>
      <c r="GDY76"/>
      <c r="GDZ76"/>
      <c r="GEA76"/>
      <c r="GEB76"/>
      <c r="GEC76"/>
      <c r="GED76"/>
      <c r="GEE76"/>
      <c r="GEF76"/>
      <c r="GEG76"/>
      <c r="GEH76"/>
      <c r="GEI76"/>
      <c r="GEJ76"/>
      <c r="GEK76"/>
      <c r="GEL76"/>
      <c r="GEM76"/>
      <c r="GEN76"/>
      <c r="GEO76"/>
      <c r="GEP76"/>
      <c r="GEQ76"/>
      <c r="GER76"/>
      <c r="GES76"/>
      <c r="GET76"/>
      <c r="GEU76"/>
      <c r="GEV76"/>
      <c r="GEW76"/>
      <c r="GEX76"/>
      <c r="GEY76"/>
      <c r="GEZ76"/>
      <c r="GFA76"/>
      <c r="GFB76"/>
      <c r="GFC76"/>
      <c r="GFD76"/>
      <c r="GFE76"/>
      <c r="GFF76"/>
      <c r="GFG76"/>
      <c r="GFH76"/>
      <c r="GFI76"/>
      <c r="GFJ76"/>
      <c r="GFK76"/>
      <c r="GFL76"/>
      <c r="GFM76"/>
      <c r="GFN76"/>
      <c r="GFO76"/>
      <c r="GFP76"/>
      <c r="GFQ76"/>
      <c r="GFR76"/>
      <c r="GFS76"/>
      <c r="GFT76"/>
      <c r="GFU76"/>
      <c r="GFV76"/>
      <c r="GFW76"/>
      <c r="GFX76"/>
      <c r="GFY76"/>
      <c r="GFZ76"/>
      <c r="GGA76"/>
      <c r="GGB76"/>
      <c r="GGC76"/>
      <c r="GGD76"/>
      <c r="GGE76"/>
      <c r="GGF76"/>
      <c r="GGG76"/>
      <c r="GGH76"/>
      <c r="GGI76"/>
      <c r="GGJ76"/>
      <c r="GGK76"/>
      <c r="GGL76"/>
      <c r="GGM76"/>
      <c r="GGN76"/>
      <c r="GGO76"/>
      <c r="GGP76"/>
      <c r="GGQ76"/>
      <c r="GGR76"/>
      <c r="GGS76"/>
      <c r="GGT76"/>
      <c r="GGU76"/>
      <c r="GGV76"/>
      <c r="GGW76"/>
      <c r="GGX76"/>
      <c r="GGY76"/>
      <c r="GGZ76"/>
      <c r="GHA76"/>
      <c r="GHB76"/>
      <c r="GHC76"/>
      <c r="GHD76"/>
      <c r="GHE76"/>
      <c r="GHF76"/>
      <c r="GHG76"/>
      <c r="GHH76"/>
      <c r="GHI76"/>
      <c r="GHJ76"/>
      <c r="GHK76"/>
      <c r="GHL76"/>
      <c r="GHM76"/>
      <c r="GHN76"/>
      <c r="GHO76"/>
      <c r="GHP76"/>
      <c r="GHQ76"/>
      <c r="GHR76"/>
      <c r="GHS76"/>
      <c r="GHT76"/>
      <c r="GHU76"/>
      <c r="GHV76"/>
      <c r="GHW76"/>
      <c r="GHX76"/>
      <c r="GHY76"/>
      <c r="GHZ76"/>
      <c r="GIA76"/>
      <c r="GIB76"/>
      <c r="GIC76"/>
      <c r="GID76"/>
      <c r="GIE76"/>
      <c r="GIF76"/>
      <c r="GIG76"/>
      <c r="GIH76"/>
      <c r="GII76"/>
      <c r="GIJ76"/>
      <c r="GIK76"/>
      <c r="GIL76"/>
      <c r="GIM76"/>
      <c r="GIN76"/>
      <c r="GIO76"/>
      <c r="GIP76"/>
      <c r="GIQ76"/>
      <c r="GIR76"/>
      <c r="GIS76"/>
      <c r="GIT76"/>
      <c r="GIU76"/>
      <c r="GIV76"/>
      <c r="GIW76"/>
      <c r="GIX76"/>
      <c r="GIY76"/>
      <c r="GIZ76"/>
      <c r="GJA76"/>
      <c r="GJB76"/>
      <c r="GJC76"/>
      <c r="GJD76"/>
      <c r="GJE76"/>
      <c r="GJF76"/>
      <c r="GJG76"/>
      <c r="GJH76"/>
      <c r="GJI76"/>
      <c r="GJJ76"/>
      <c r="GJK76"/>
      <c r="GJL76"/>
      <c r="GJM76"/>
      <c r="GJN76"/>
      <c r="GJO76"/>
      <c r="GJP76"/>
      <c r="GJQ76"/>
      <c r="GJR76"/>
      <c r="GJS76"/>
      <c r="GJT76"/>
      <c r="GJU76"/>
      <c r="GJV76"/>
      <c r="GJW76"/>
      <c r="GJX76"/>
      <c r="GJY76"/>
      <c r="GJZ76"/>
      <c r="GKA76"/>
      <c r="GKB76"/>
      <c r="GKC76"/>
      <c r="GKD76"/>
      <c r="GKE76"/>
      <c r="GKF76"/>
      <c r="GKG76"/>
      <c r="GKH76"/>
      <c r="GKI76"/>
      <c r="GKJ76"/>
      <c r="GKK76"/>
      <c r="GKL76"/>
      <c r="GKM76"/>
      <c r="GKN76"/>
      <c r="GKO76"/>
      <c r="GKP76"/>
      <c r="GKQ76"/>
      <c r="GKR76"/>
      <c r="GKS76"/>
      <c r="GKT76"/>
      <c r="GKU76"/>
      <c r="GKV76"/>
      <c r="GKW76"/>
      <c r="GKX76"/>
      <c r="GKY76"/>
      <c r="GKZ76"/>
      <c r="GLA76"/>
      <c r="GLB76"/>
      <c r="GLC76"/>
      <c r="GLD76"/>
      <c r="GLE76"/>
      <c r="GLF76"/>
      <c r="GLG76"/>
      <c r="GLH76"/>
      <c r="GLI76"/>
      <c r="GLJ76"/>
      <c r="GLK76"/>
      <c r="GLL76"/>
      <c r="GLM76"/>
      <c r="GLN76"/>
      <c r="GLO76"/>
      <c r="GLP76"/>
      <c r="GLQ76"/>
      <c r="GLR76"/>
      <c r="GLS76"/>
      <c r="GLT76"/>
      <c r="GLU76"/>
      <c r="GLV76"/>
      <c r="GLW76"/>
      <c r="GLX76"/>
      <c r="GLY76"/>
      <c r="GLZ76"/>
      <c r="GMA76"/>
      <c r="GMB76"/>
      <c r="GMC76"/>
      <c r="GMD76"/>
      <c r="GME76"/>
      <c r="GMF76"/>
      <c r="GMG76"/>
      <c r="GMH76"/>
      <c r="GMI76"/>
      <c r="GMJ76"/>
      <c r="GMK76"/>
      <c r="GML76"/>
      <c r="GMM76"/>
      <c r="GMN76"/>
      <c r="GMO76"/>
      <c r="GMP76"/>
      <c r="GMQ76"/>
      <c r="GMR76"/>
      <c r="GMS76"/>
      <c r="GMT76"/>
      <c r="GMU76"/>
      <c r="GMV76"/>
      <c r="GMW76"/>
      <c r="GMX76"/>
      <c r="GMY76"/>
      <c r="GMZ76"/>
      <c r="GNA76"/>
      <c r="GNB76"/>
      <c r="GNC76"/>
      <c r="GND76"/>
      <c r="GNE76"/>
      <c r="GNF76"/>
      <c r="GNG76"/>
      <c r="GNH76"/>
      <c r="GNI76"/>
      <c r="GNJ76"/>
      <c r="GNK76"/>
      <c r="GNL76"/>
      <c r="GNM76"/>
      <c r="GNN76"/>
      <c r="GNO76"/>
      <c r="GNP76"/>
      <c r="GNQ76"/>
      <c r="GNR76"/>
      <c r="GNS76"/>
      <c r="GNT76"/>
      <c r="GNU76"/>
      <c r="GNV76"/>
      <c r="GNW76"/>
      <c r="GNX76"/>
      <c r="GNY76"/>
      <c r="GNZ76"/>
      <c r="GOA76"/>
      <c r="GOB76"/>
      <c r="GOC76"/>
      <c r="GOD76"/>
      <c r="GOE76"/>
      <c r="GOF76"/>
      <c r="GOG76"/>
      <c r="GOH76"/>
      <c r="GOI76"/>
      <c r="GOJ76"/>
      <c r="GOK76"/>
      <c r="GOL76"/>
      <c r="GOM76"/>
      <c r="GON76"/>
      <c r="GOO76"/>
      <c r="GOP76"/>
      <c r="GOQ76"/>
      <c r="GOR76"/>
      <c r="GOS76"/>
      <c r="GOT76"/>
      <c r="GOU76"/>
      <c r="GOV76"/>
      <c r="GOW76"/>
      <c r="GOX76"/>
      <c r="GOY76"/>
      <c r="GOZ76"/>
      <c r="GPA76"/>
      <c r="GPB76"/>
      <c r="GPC76"/>
      <c r="GPD76"/>
      <c r="GPE76"/>
      <c r="GPF76"/>
      <c r="GPG76"/>
      <c r="GPH76"/>
      <c r="GPI76"/>
      <c r="GPJ76"/>
      <c r="GPK76"/>
      <c r="GPL76"/>
      <c r="GPM76"/>
      <c r="GPN76"/>
      <c r="GPO76"/>
      <c r="GPP76"/>
      <c r="GPQ76"/>
      <c r="GPR76"/>
      <c r="GPS76"/>
      <c r="GPT76"/>
      <c r="GPU76"/>
      <c r="GPV76"/>
      <c r="GPW76"/>
      <c r="GPX76"/>
      <c r="GPY76"/>
      <c r="GPZ76"/>
      <c r="GQA76"/>
      <c r="GQB76"/>
      <c r="GQC76"/>
      <c r="GQD76"/>
      <c r="GQE76"/>
      <c r="GQF76"/>
      <c r="GQG76"/>
      <c r="GQH76"/>
      <c r="GQI76"/>
      <c r="GQJ76"/>
      <c r="GQK76"/>
      <c r="GQL76"/>
      <c r="GQM76"/>
      <c r="GQN76"/>
      <c r="GQO76"/>
      <c r="GQP76"/>
      <c r="GQQ76"/>
      <c r="GQR76"/>
      <c r="GQS76"/>
      <c r="GQT76"/>
      <c r="GQU76"/>
      <c r="GQV76"/>
      <c r="GQW76"/>
      <c r="GQX76"/>
      <c r="GQY76"/>
      <c r="GQZ76"/>
      <c r="GRA76"/>
      <c r="GRB76"/>
      <c r="GRC76"/>
      <c r="GRD76"/>
      <c r="GRE76"/>
      <c r="GRF76"/>
      <c r="GRG76"/>
      <c r="GRH76"/>
      <c r="GRI76"/>
      <c r="GRJ76"/>
      <c r="GRK76"/>
      <c r="GRL76"/>
      <c r="GRM76"/>
      <c r="GRN76"/>
      <c r="GRO76"/>
      <c r="GRP76"/>
      <c r="GRQ76"/>
      <c r="GRR76"/>
      <c r="GRS76"/>
      <c r="GRT76"/>
      <c r="GRU76"/>
      <c r="GRV76"/>
      <c r="GRW76"/>
      <c r="GRX76"/>
      <c r="GRY76"/>
      <c r="GRZ76"/>
      <c r="GSA76"/>
      <c r="GSB76"/>
      <c r="GSC76"/>
      <c r="GSD76"/>
      <c r="GSE76"/>
      <c r="GSF76"/>
      <c r="GSG76"/>
      <c r="GSH76"/>
      <c r="GSI76"/>
      <c r="GSJ76"/>
      <c r="GSK76"/>
      <c r="GSL76"/>
      <c r="GSM76"/>
      <c r="GSN76"/>
      <c r="GSO76"/>
      <c r="GSP76"/>
      <c r="GSQ76"/>
      <c r="GSR76"/>
      <c r="GSS76"/>
      <c r="GST76"/>
      <c r="GSU76"/>
      <c r="GSV76"/>
      <c r="GSW76"/>
      <c r="GSX76"/>
      <c r="GSY76"/>
      <c r="GSZ76"/>
      <c r="GTA76"/>
      <c r="GTB76"/>
      <c r="GTC76"/>
      <c r="GTD76"/>
      <c r="GTE76"/>
      <c r="GTF76"/>
      <c r="GTG76"/>
      <c r="GTH76"/>
      <c r="GTI76"/>
      <c r="GTJ76"/>
      <c r="GTK76"/>
      <c r="GTL76"/>
      <c r="GTM76"/>
      <c r="GTN76"/>
      <c r="GTO76"/>
      <c r="GTP76"/>
      <c r="GTQ76"/>
      <c r="GTR76"/>
      <c r="GTS76"/>
      <c r="GTT76"/>
      <c r="GTU76"/>
      <c r="GTV76"/>
      <c r="GTW76"/>
      <c r="GTX76"/>
      <c r="GTY76"/>
      <c r="GTZ76"/>
      <c r="GUA76"/>
      <c r="GUB76"/>
      <c r="GUC76"/>
      <c r="GUD76"/>
      <c r="GUE76"/>
      <c r="GUF76"/>
      <c r="GUG76"/>
      <c r="GUH76"/>
      <c r="GUI76"/>
      <c r="GUJ76"/>
      <c r="GUK76"/>
      <c r="GUL76"/>
      <c r="GUM76"/>
      <c r="GUN76"/>
      <c r="GUO76"/>
      <c r="GUP76"/>
      <c r="GUQ76"/>
      <c r="GUR76"/>
      <c r="GUS76"/>
      <c r="GUT76"/>
      <c r="GUU76"/>
      <c r="GUV76"/>
      <c r="GUW76"/>
      <c r="GUX76"/>
      <c r="GUY76"/>
      <c r="GUZ76"/>
      <c r="GVA76"/>
      <c r="GVB76"/>
      <c r="GVC76"/>
      <c r="GVD76"/>
      <c r="GVE76"/>
      <c r="GVF76"/>
      <c r="GVG76"/>
      <c r="GVH76"/>
      <c r="GVI76"/>
      <c r="GVJ76"/>
      <c r="GVK76"/>
      <c r="GVL76"/>
      <c r="GVM76"/>
      <c r="GVN76"/>
      <c r="GVO76"/>
      <c r="GVP76"/>
      <c r="GVQ76"/>
      <c r="GVR76"/>
      <c r="GVS76"/>
      <c r="GVT76"/>
      <c r="GVU76"/>
      <c r="GVV76"/>
      <c r="GVW76"/>
      <c r="GVX76"/>
      <c r="GVY76"/>
      <c r="GVZ76"/>
      <c r="GWA76"/>
      <c r="GWB76"/>
      <c r="GWC76"/>
      <c r="GWD76"/>
      <c r="GWE76"/>
      <c r="GWF76"/>
      <c r="GWG76"/>
      <c r="GWH76"/>
      <c r="GWI76"/>
      <c r="GWJ76"/>
      <c r="GWK76"/>
      <c r="GWL76"/>
      <c r="GWM76"/>
      <c r="GWN76"/>
      <c r="GWO76"/>
      <c r="GWP76"/>
      <c r="GWQ76"/>
      <c r="GWR76"/>
      <c r="GWS76"/>
      <c r="GWT76"/>
      <c r="GWU76"/>
      <c r="GWV76"/>
      <c r="GWW76"/>
      <c r="GWX76"/>
      <c r="GWY76"/>
      <c r="GWZ76"/>
      <c r="GXA76"/>
      <c r="GXB76"/>
      <c r="GXC76"/>
      <c r="GXD76"/>
      <c r="GXE76"/>
      <c r="GXF76"/>
      <c r="GXG76"/>
      <c r="GXH76"/>
      <c r="GXI76"/>
      <c r="GXJ76"/>
      <c r="GXK76"/>
      <c r="GXL76"/>
      <c r="GXM76"/>
      <c r="GXN76"/>
      <c r="GXO76"/>
      <c r="GXP76"/>
      <c r="GXQ76"/>
      <c r="GXR76"/>
      <c r="GXS76"/>
      <c r="GXT76"/>
      <c r="GXU76"/>
      <c r="GXV76"/>
      <c r="GXW76"/>
      <c r="GXX76"/>
      <c r="GXY76"/>
      <c r="GXZ76"/>
      <c r="GYA76"/>
      <c r="GYB76"/>
      <c r="GYC76"/>
      <c r="GYD76"/>
      <c r="GYE76"/>
      <c r="GYF76"/>
      <c r="GYG76"/>
      <c r="GYH76"/>
      <c r="GYI76"/>
      <c r="GYJ76"/>
      <c r="GYK76"/>
      <c r="GYL76"/>
      <c r="GYM76"/>
      <c r="GYN76"/>
      <c r="GYO76"/>
      <c r="GYP76"/>
      <c r="GYQ76"/>
      <c r="GYR76"/>
      <c r="GYS76"/>
      <c r="GYT76"/>
      <c r="GYU76"/>
      <c r="GYV76"/>
      <c r="GYW76"/>
      <c r="GYX76"/>
      <c r="GYY76"/>
      <c r="GYZ76"/>
      <c r="GZA76"/>
      <c r="GZB76"/>
      <c r="GZC76"/>
      <c r="GZD76"/>
      <c r="GZE76"/>
      <c r="GZF76"/>
      <c r="GZG76"/>
      <c r="GZH76"/>
      <c r="GZI76"/>
      <c r="GZJ76"/>
      <c r="GZK76"/>
      <c r="GZL76"/>
      <c r="GZM76"/>
      <c r="GZN76"/>
      <c r="GZO76"/>
      <c r="GZP76"/>
      <c r="GZQ76"/>
      <c r="GZR76"/>
      <c r="GZS76"/>
      <c r="GZT76"/>
      <c r="GZU76"/>
      <c r="GZV76"/>
      <c r="GZW76"/>
      <c r="GZX76"/>
      <c r="GZY76"/>
      <c r="GZZ76"/>
      <c r="HAA76"/>
      <c r="HAB76"/>
      <c r="HAC76"/>
      <c r="HAD76"/>
      <c r="HAE76"/>
      <c r="HAF76"/>
      <c r="HAG76"/>
      <c r="HAH76"/>
      <c r="HAI76"/>
      <c r="HAJ76"/>
      <c r="HAK76"/>
      <c r="HAL76"/>
      <c r="HAM76"/>
      <c r="HAN76"/>
      <c r="HAO76"/>
      <c r="HAP76"/>
      <c r="HAQ76"/>
      <c r="HAR76"/>
      <c r="HAS76"/>
      <c r="HAT76"/>
      <c r="HAU76"/>
      <c r="HAV76"/>
      <c r="HAW76"/>
      <c r="HAX76"/>
      <c r="HAY76"/>
      <c r="HAZ76"/>
      <c r="HBA76"/>
      <c r="HBB76"/>
      <c r="HBC76"/>
      <c r="HBD76"/>
      <c r="HBE76"/>
      <c r="HBF76"/>
      <c r="HBG76"/>
      <c r="HBH76"/>
      <c r="HBI76"/>
      <c r="HBJ76"/>
      <c r="HBK76"/>
      <c r="HBL76"/>
      <c r="HBM76"/>
      <c r="HBN76"/>
      <c r="HBO76"/>
      <c r="HBP76"/>
      <c r="HBQ76"/>
      <c r="HBR76"/>
      <c r="HBS76"/>
      <c r="HBT76"/>
      <c r="HBU76"/>
      <c r="HBV76"/>
      <c r="HBW76"/>
      <c r="HBX76"/>
      <c r="HBY76"/>
      <c r="HBZ76"/>
      <c r="HCA76"/>
      <c r="HCB76"/>
      <c r="HCC76"/>
      <c r="HCD76"/>
      <c r="HCE76"/>
      <c r="HCF76"/>
      <c r="HCG76"/>
      <c r="HCH76"/>
      <c r="HCI76"/>
      <c r="HCJ76"/>
      <c r="HCK76"/>
      <c r="HCL76"/>
      <c r="HCM76"/>
      <c r="HCN76"/>
      <c r="HCO76"/>
      <c r="HCP76"/>
      <c r="HCQ76"/>
      <c r="HCR76"/>
      <c r="HCS76"/>
      <c r="HCT76"/>
      <c r="HCU76"/>
      <c r="HCV76"/>
      <c r="HCW76"/>
      <c r="HCX76"/>
      <c r="HCY76"/>
      <c r="HCZ76"/>
      <c r="HDA76"/>
      <c r="HDB76"/>
      <c r="HDC76"/>
      <c r="HDD76"/>
      <c r="HDE76"/>
      <c r="HDF76"/>
      <c r="HDG76"/>
      <c r="HDH76"/>
      <c r="HDI76"/>
      <c r="HDJ76"/>
      <c r="HDK76"/>
      <c r="HDL76"/>
      <c r="HDM76"/>
      <c r="HDN76"/>
      <c r="HDO76"/>
      <c r="HDP76"/>
      <c r="HDQ76"/>
      <c r="HDR76"/>
      <c r="HDS76"/>
      <c r="HDT76"/>
      <c r="HDU76"/>
      <c r="HDV76"/>
      <c r="HDW76"/>
      <c r="HDX76"/>
      <c r="HDY76"/>
      <c r="HDZ76"/>
      <c r="HEA76"/>
      <c r="HEB76"/>
      <c r="HEC76"/>
      <c r="HED76"/>
      <c r="HEE76"/>
      <c r="HEF76"/>
      <c r="HEG76"/>
      <c r="HEH76"/>
      <c r="HEI76"/>
      <c r="HEJ76"/>
      <c r="HEK76"/>
      <c r="HEL76"/>
      <c r="HEM76"/>
      <c r="HEN76"/>
      <c r="HEO76"/>
      <c r="HEP76"/>
      <c r="HEQ76"/>
      <c r="HER76"/>
      <c r="HES76"/>
      <c r="HET76"/>
      <c r="HEU76"/>
      <c r="HEV76"/>
      <c r="HEW76"/>
      <c r="HEX76"/>
      <c r="HEY76"/>
      <c r="HEZ76"/>
      <c r="HFA76"/>
      <c r="HFB76"/>
      <c r="HFC76"/>
      <c r="HFD76"/>
      <c r="HFE76"/>
      <c r="HFF76"/>
      <c r="HFG76"/>
      <c r="HFH76"/>
      <c r="HFI76"/>
      <c r="HFJ76"/>
      <c r="HFK76"/>
      <c r="HFL76"/>
      <c r="HFM76"/>
      <c r="HFN76"/>
      <c r="HFO76"/>
      <c r="HFP76"/>
      <c r="HFQ76"/>
      <c r="HFR76"/>
      <c r="HFS76"/>
      <c r="HFT76"/>
      <c r="HFU76"/>
      <c r="HFV76"/>
      <c r="HFW76"/>
      <c r="HFX76"/>
      <c r="HFY76"/>
      <c r="HFZ76"/>
      <c r="HGA76"/>
      <c r="HGB76"/>
      <c r="HGC76"/>
      <c r="HGD76"/>
      <c r="HGE76"/>
      <c r="HGF76"/>
      <c r="HGG76"/>
      <c r="HGH76"/>
      <c r="HGI76"/>
      <c r="HGJ76"/>
      <c r="HGK76"/>
      <c r="HGL76"/>
      <c r="HGM76"/>
      <c r="HGN76"/>
      <c r="HGO76"/>
      <c r="HGP76"/>
      <c r="HGQ76"/>
      <c r="HGR76"/>
      <c r="HGS76"/>
      <c r="HGT76"/>
      <c r="HGU76"/>
      <c r="HGV76"/>
      <c r="HGW76"/>
      <c r="HGX76"/>
      <c r="HGY76"/>
      <c r="HGZ76"/>
      <c r="HHA76"/>
      <c r="HHB76"/>
      <c r="HHC76"/>
      <c r="HHD76"/>
      <c r="HHE76"/>
      <c r="HHF76"/>
      <c r="HHG76"/>
      <c r="HHH76"/>
      <c r="HHI76"/>
      <c r="HHJ76"/>
      <c r="HHK76"/>
      <c r="HHL76"/>
      <c r="HHM76"/>
      <c r="HHN76"/>
      <c r="HHO76"/>
      <c r="HHP76"/>
      <c r="HHQ76"/>
      <c r="HHR76"/>
      <c r="HHS76"/>
      <c r="HHT76"/>
      <c r="HHU76"/>
      <c r="HHV76"/>
      <c r="HHW76"/>
      <c r="HHX76"/>
      <c r="HHY76"/>
      <c r="HHZ76"/>
      <c r="HIA76"/>
      <c r="HIB76"/>
      <c r="HIC76"/>
      <c r="HID76"/>
      <c r="HIE76"/>
      <c r="HIF76"/>
      <c r="HIG76"/>
      <c r="HIH76"/>
      <c r="HII76"/>
      <c r="HIJ76"/>
      <c r="HIK76"/>
      <c r="HIL76"/>
      <c r="HIM76"/>
      <c r="HIN76"/>
      <c r="HIO76"/>
      <c r="HIP76"/>
      <c r="HIQ76"/>
      <c r="HIR76"/>
      <c r="HIS76"/>
      <c r="HIT76"/>
      <c r="HIU76"/>
      <c r="HIV76"/>
      <c r="HIW76"/>
      <c r="HIX76"/>
      <c r="HIY76"/>
      <c r="HIZ76"/>
      <c r="HJA76"/>
      <c r="HJB76"/>
      <c r="HJC76"/>
      <c r="HJD76"/>
      <c r="HJE76"/>
      <c r="HJF76"/>
      <c r="HJG76"/>
      <c r="HJH76"/>
      <c r="HJI76"/>
      <c r="HJJ76"/>
      <c r="HJK76"/>
      <c r="HJL76"/>
      <c r="HJM76"/>
      <c r="HJN76"/>
      <c r="HJO76"/>
      <c r="HJP76"/>
      <c r="HJQ76"/>
      <c r="HJR76"/>
      <c r="HJS76"/>
      <c r="HJT76"/>
      <c r="HJU76"/>
      <c r="HJV76"/>
      <c r="HJW76"/>
      <c r="HJX76"/>
      <c r="HJY76"/>
      <c r="HJZ76"/>
      <c r="HKA76"/>
      <c r="HKB76"/>
      <c r="HKC76"/>
      <c r="HKD76"/>
      <c r="HKE76"/>
      <c r="HKF76"/>
      <c r="HKG76"/>
      <c r="HKH76"/>
      <c r="HKI76"/>
      <c r="HKJ76"/>
      <c r="HKK76"/>
      <c r="HKL76"/>
      <c r="HKM76"/>
      <c r="HKN76"/>
      <c r="HKO76"/>
      <c r="HKP76"/>
      <c r="HKQ76"/>
      <c r="HKR76"/>
      <c r="HKS76"/>
      <c r="HKT76"/>
      <c r="HKU76"/>
      <c r="HKV76"/>
      <c r="HKW76"/>
      <c r="HKX76"/>
      <c r="HKY76"/>
      <c r="HKZ76"/>
      <c r="HLA76"/>
      <c r="HLB76"/>
      <c r="HLC76"/>
      <c r="HLD76"/>
      <c r="HLE76"/>
      <c r="HLF76"/>
      <c r="HLG76"/>
      <c r="HLH76"/>
      <c r="HLI76"/>
      <c r="HLJ76"/>
      <c r="HLK76"/>
      <c r="HLL76"/>
      <c r="HLM76"/>
      <c r="HLN76"/>
      <c r="HLO76"/>
      <c r="HLP76"/>
      <c r="HLQ76"/>
      <c r="HLR76"/>
      <c r="HLS76"/>
      <c r="HLT76"/>
      <c r="HLU76"/>
      <c r="HLV76"/>
      <c r="HLW76"/>
      <c r="HLX76"/>
      <c r="HLY76"/>
      <c r="HLZ76"/>
      <c r="HMA76"/>
      <c r="HMB76"/>
      <c r="HMC76"/>
      <c r="HMD76"/>
      <c r="HME76"/>
      <c r="HMF76"/>
      <c r="HMG76"/>
      <c r="HMH76"/>
      <c r="HMI76"/>
      <c r="HMJ76"/>
      <c r="HMK76"/>
      <c r="HML76"/>
      <c r="HMM76"/>
      <c r="HMN76"/>
      <c r="HMO76"/>
      <c r="HMP76"/>
      <c r="HMQ76"/>
      <c r="HMR76"/>
      <c r="HMS76"/>
      <c r="HMT76"/>
      <c r="HMU76"/>
      <c r="HMV76"/>
      <c r="HMW76"/>
      <c r="HMX76"/>
      <c r="HMY76"/>
      <c r="HMZ76"/>
      <c r="HNA76"/>
      <c r="HNB76"/>
      <c r="HNC76"/>
      <c r="HND76"/>
      <c r="HNE76"/>
      <c r="HNF76"/>
      <c r="HNG76"/>
      <c r="HNH76"/>
      <c r="HNI76"/>
      <c r="HNJ76"/>
      <c r="HNK76"/>
      <c r="HNL76"/>
      <c r="HNM76"/>
      <c r="HNN76"/>
      <c r="HNO76"/>
      <c r="HNP76"/>
      <c r="HNQ76"/>
      <c r="HNR76"/>
      <c r="HNS76"/>
      <c r="HNT76"/>
      <c r="HNU76"/>
      <c r="HNV76"/>
      <c r="HNW76"/>
      <c r="HNX76"/>
      <c r="HNY76"/>
      <c r="HNZ76"/>
      <c r="HOA76"/>
      <c r="HOB76"/>
      <c r="HOC76"/>
      <c r="HOD76"/>
      <c r="HOE76"/>
      <c r="HOF76"/>
      <c r="HOG76"/>
      <c r="HOH76"/>
      <c r="HOI76"/>
      <c r="HOJ76"/>
      <c r="HOK76"/>
      <c r="HOL76"/>
      <c r="HOM76"/>
      <c r="HON76"/>
      <c r="HOO76"/>
      <c r="HOP76"/>
      <c r="HOQ76"/>
      <c r="HOR76"/>
      <c r="HOS76"/>
      <c r="HOT76"/>
      <c r="HOU76"/>
      <c r="HOV76"/>
      <c r="HOW76"/>
      <c r="HOX76"/>
      <c r="HOY76"/>
      <c r="HOZ76"/>
      <c r="HPA76"/>
      <c r="HPB76"/>
      <c r="HPC76"/>
      <c r="HPD76"/>
      <c r="HPE76"/>
      <c r="HPF76"/>
      <c r="HPG76"/>
      <c r="HPH76"/>
      <c r="HPI76"/>
      <c r="HPJ76"/>
      <c r="HPK76"/>
      <c r="HPL76"/>
      <c r="HPM76"/>
      <c r="HPN76"/>
      <c r="HPO76"/>
      <c r="HPP76"/>
      <c r="HPQ76"/>
      <c r="HPR76"/>
      <c r="HPS76"/>
      <c r="HPT76"/>
      <c r="HPU76"/>
      <c r="HPV76"/>
      <c r="HPW76"/>
      <c r="HPX76"/>
      <c r="HPY76"/>
      <c r="HPZ76"/>
      <c r="HQA76"/>
      <c r="HQB76"/>
      <c r="HQC76"/>
      <c r="HQD76"/>
      <c r="HQE76"/>
      <c r="HQF76"/>
      <c r="HQG76"/>
      <c r="HQH76"/>
      <c r="HQI76"/>
      <c r="HQJ76"/>
      <c r="HQK76"/>
      <c r="HQL76"/>
      <c r="HQM76"/>
      <c r="HQN76"/>
      <c r="HQO76"/>
      <c r="HQP76"/>
      <c r="HQQ76"/>
      <c r="HQR76"/>
      <c r="HQS76"/>
      <c r="HQT76"/>
      <c r="HQU76"/>
      <c r="HQV76"/>
      <c r="HQW76"/>
      <c r="HQX76"/>
      <c r="HQY76"/>
      <c r="HQZ76"/>
      <c r="HRA76"/>
      <c r="HRB76"/>
      <c r="HRC76"/>
      <c r="HRD76"/>
      <c r="HRE76"/>
      <c r="HRF76"/>
      <c r="HRG76"/>
      <c r="HRH76"/>
      <c r="HRI76"/>
      <c r="HRJ76"/>
      <c r="HRK76"/>
      <c r="HRL76"/>
      <c r="HRM76"/>
      <c r="HRN76"/>
      <c r="HRO76"/>
      <c r="HRP76"/>
      <c r="HRQ76"/>
      <c r="HRR76"/>
      <c r="HRS76"/>
      <c r="HRT76"/>
      <c r="HRU76"/>
      <c r="HRV76"/>
      <c r="HRW76"/>
      <c r="HRX76"/>
      <c r="HRY76"/>
      <c r="HRZ76"/>
      <c r="HSA76"/>
      <c r="HSB76"/>
      <c r="HSC76"/>
      <c r="HSD76"/>
      <c r="HSE76"/>
      <c r="HSF76"/>
      <c r="HSG76"/>
      <c r="HSH76"/>
      <c r="HSI76"/>
      <c r="HSJ76"/>
      <c r="HSK76"/>
      <c r="HSL76"/>
      <c r="HSM76"/>
      <c r="HSN76"/>
      <c r="HSO76"/>
      <c r="HSP76"/>
      <c r="HSQ76"/>
      <c r="HSR76"/>
      <c r="HSS76"/>
      <c r="HST76"/>
      <c r="HSU76"/>
      <c r="HSV76"/>
      <c r="HSW76"/>
      <c r="HSX76"/>
      <c r="HSY76"/>
      <c r="HSZ76"/>
      <c r="HTA76"/>
      <c r="HTB76"/>
      <c r="HTC76"/>
      <c r="HTD76"/>
      <c r="HTE76"/>
      <c r="HTF76"/>
      <c r="HTG76"/>
      <c r="HTH76"/>
      <c r="HTI76"/>
      <c r="HTJ76"/>
      <c r="HTK76"/>
      <c r="HTL76"/>
      <c r="HTM76"/>
      <c r="HTN76"/>
      <c r="HTO76"/>
      <c r="HTP76"/>
      <c r="HTQ76"/>
      <c r="HTR76"/>
      <c r="HTS76"/>
      <c r="HTT76"/>
      <c r="HTU76"/>
      <c r="HTV76"/>
      <c r="HTW76"/>
      <c r="HTX76"/>
      <c r="HTY76"/>
      <c r="HTZ76"/>
      <c r="HUA76"/>
      <c r="HUB76"/>
      <c r="HUC76"/>
      <c r="HUD76"/>
      <c r="HUE76"/>
      <c r="HUF76"/>
      <c r="HUG76"/>
      <c r="HUH76"/>
      <c r="HUI76"/>
      <c r="HUJ76"/>
      <c r="HUK76"/>
      <c r="HUL76"/>
      <c r="HUM76"/>
      <c r="HUN76"/>
      <c r="HUO76"/>
      <c r="HUP76"/>
      <c r="HUQ76"/>
      <c r="HUR76"/>
      <c r="HUS76"/>
      <c r="HUT76"/>
      <c r="HUU76"/>
      <c r="HUV76"/>
      <c r="HUW76"/>
      <c r="HUX76"/>
      <c r="HUY76"/>
      <c r="HUZ76"/>
      <c r="HVA76"/>
      <c r="HVB76"/>
      <c r="HVC76"/>
      <c r="HVD76"/>
      <c r="HVE76"/>
      <c r="HVF76"/>
      <c r="HVG76"/>
      <c r="HVH76"/>
      <c r="HVI76"/>
      <c r="HVJ76"/>
      <c r="HVK76"/>
      <c r="HVL76"/>
      <c r="HVM76"/>
      <c r="HVN76"/>
      <c r="HVO76"/>
      <c r="HVP76"/>
      <c r="HVQ76"/>
      <c r="HVR76"/>
      <c r="HVS76"/>
      <c r="HVT76"/>
      <c r="HVU76"/>
      <c r="HVV76"/>
      <c r="HVW76"/>
      <c r="HVX76"/>
      <c r="HVY76"/>
      <c r="HVZ76"/>
      <c r="HWA76"/>
      <c r="HWB76"/>
      <c r="HWC76"/>
      <c r="HWD76"/>
      <c r="HWE76"/>
      <c r="HWF76"/>
      <c r="HWG76"/>
      <c r="HWH76"/>
      <c r="HWI76"/>
      <c r="HWJ76"/>
      <c r="HWK76"/>
      <c r="HWL76"/>
      <c r="HWM76"/>
      <c r="HWN76"/>
      <c r="HWO76"/>
      <c r="HWP76"/>
      <c r="HWQ76"/>
      <c r="HWR76"/>
      <c r="HWS76"/>
      <c r="HWT76"/>
      <c r="HWU76"/>
      <c r="HWV76"/>
      <c r="HWW76"/>
      <c r="HWX76"/>
      <c r="HWY76"/>
      <c r="HWZ76"/>
      <c r="HXA76"/>
      <c r="HXB76"/>
      <c r="HXC76"/>
      <c r="HXD76"/>
      <c r="HXE76"/>
      <c r="HXF76"/>
      <c r="HXG76"/>
      <c r="HXH76"/>
      <c r="HXI76"/>
      <c r="HXJ76"/>
      <c r="HXK76"/>
      <c r="HXL76"/>
      <c r="HXM76"/>
      <c r="HXN76"/>
      <c r="HXO76"/>
      <c r="HXP76"/>
      <c r="HXQ76"/>
      <c r="HXR76"/>
      <c r="HXS76"/>
      <c r="HXT76"/>
      <c r="HXU76"/>
      <c r="HXV76"/>
      <c r="HXW76"/>
      <c r="HXX76"/>
      <c r="HXY76"/>
      <c r="HXZ76"/>
      <c r="HYA76"/>
      <c r="HYB76"/>
      <c r="HYC76"/>
      <c r="HYD76"/>
      <c r="HYE76"/>
      <c r="HYF76"/>
      <c r="HYG76"/>
      <c r="HYH76"/>
      <c r="HYI76"/>
      <c r="HYJ76"/>
      <c r="HYK76"/>
      <c r="HYL76"/>
      <c r="HYM76"/>
      <c r="HYN76"/>
      <c r="HYO76"/>
      <c r="HYP76"/>
      <c r="HYQ76"/>
      <c r="HYR76"/>
      <c r="HYS76"/>
      <c r="HYT76"/>
      <c r="HYU76"/>
      <c r="HYV76"/>
      <c r="HYW76"/>
      <c r="HYX76"/>
      <c r="HYY76"/>
      <c r="HYZ76"/>
      <c r="HZA76"/>
      <c r="HZB76"/>
      <c r="HZC76"/>
      <c r="HZD76"/>
      <c r="HZE76"/>
      <c r="HZF76"/>
      <c r="HZG76"/>
      <c r="HZH76"/>
      <c r="HZI76"/>
      <c r="HZJ76"/>
      <c r="HZK76"/>
      <c r="HZL76"/>
      <c r="HZM76"/>
      <c r="HZN76"/>
      <c r="HZO76"/>
      <c r="HZP76"/>
      <c r="HZQ76"/>
      <c r="HZR76"/>
      <c r="HZS76"/>
      <c r="HZT76"/>
      <c r="HZU76"/>
      <c r="HZV76"/>
      <c r="HZW76"/>
      <c r="HZX76"/>
      <c r="HZY76"/>
      <c r="HZZ76"/>
      <c r="IAA76"/>
      <c r="IAB76"/>
      <c r="IAC76"/>
      <c r="IAD76"/>
      <c r="IAE76"/>
      <c r="IAF76"/>
      <c r="IAG76"/>
      <c r="IAH76"/>
      <c r="IAI76"/>
      <c r="IAJ76"/>
      <c r="IAK76"/>
      <c r="IAL76"/>
      <c r="IAM76"/>
      <c r="IAN76"/>
      <c r="IAO76"/>
      <c r="IAP76"/>
      <c r="IAQ76"/>
      <c r="IAR76"/>
      <c r="IAS76"/>
      <c r="IAT76"/>
      <c r="IAU76"/>
      <c r="IAV76"/>
      <c r="IAW76"/>
      <c r="IAX76"/>
      <c r="IAY76"/>
      <c r="IAZ76"/>
      <c r="IBA76"/>
      <c r="IBB76"/>
      <c r="IBC76"/>
      <c r="IBD76"/>
      <c r="IBE76"/>
      <c r="IBF76"/>
      <c r="IBG76"/>
      <c r="IBH76"/>
      <c r="IBI76"/>
      <c r="IBJ76"/>
      <c r="IBK76"/>
      <c r="IBL76"/>
      <c r="IBM76"/>
      <c r="IBN76"/>
      <c r="IBO76"/>
      <c r="IBP76"/>
      <c r="IBQ76"/>
      <c r="IBR76"/>
      <c r="IBS76"/>
      <c r="IBT76"/>
      <c r="IBU76"/>
      <c r="IBV76"/>
      <c r="IBW76"/>
      <c r="IBX76"/>
      <c r="IBY76"/>
      <c r="IBZ76"/>
      <c r="ICA76"/>
      <c r="ICB76"/>
      <c r="ICC76"/>
      <c r="ICD76"/>
      <c r="ICE76"/>
      <c r="ICF76"/>
      <c r="ICG76"/>
      <c r="ICH76"/>
      <c r="ICI76"/>
      <c r="ICJ76"/>
      <c r="ICK76"/>
      <c r="ICL76"/>
      <c r="ICM76"/>
      <c r="ICN76"/>
      <c r="ICO76"/>
      <c r="ICP76"/>
      <c r="ICQ76"/>
      <c r="ICR76"/>
      <c r="ICS76"/>
      <c r="ICT76"/>
      <c r="ICU76"/>
      <c r="ICV76"/>
      <c r="ICW76"/>
      <c r="ICX76"/>
      <c r="ICY76"/>
      <c r="ICZ76"/>
      <c r="IDA76"/>
      <c r="IDB76"/>
      <c r="IDC76"/>
      <c r="IDD76"/>
      <c r="IDE76"/>
      <c r="IDF76"/>
      <c r="IDG76"/>
      <c r="IDH76"/>
      <c r="IDI76"/>
      <c r="IDJ76"/>
      <c r="IDK76"/>
      <c r="IDL76"/>
      <c r="IDM76"/>
      <c r="IDN76"/>
      <c r="IDO76"/>
      <c r="IDP76"/>
      <c r="IDQ76"/>
      <c r="IDR76"/>
      <c r="IDS76"/>
      <c r="IDT76"/>
      <c r="IDU76"/>
      <c r="IDV76"/>
      <c r="IDW76"/>
      <c r="IDX76"/>
      <c r="IDY76"/>
      <c r="IDZ76"/>
      <c r="IEA76"/>
      <c r="IEB76"/>
      <c r="IEC76"/>
      <c r="IED76"/>
      <c r="IEE76"/>
      <c r="IEF76"/>
      <c r="IEG76"/>
      <c r="IEH76"/>
      <c r="IEI76"/>
      <c r="IEJ76"/>
      <c r="IEK76"/>
      <c r="IEL76"/>
      <c r="IEM76"/>
      <c r="IEN76"/>
      <c r="IEO76"/>
      <c r="IEP76"/>
      <c r="IEQ76"/>
      <c r="IER76"/>
      <c r="IES76"/>
      <c r="IET76"/>
      <c r="IEU76"/>
      <c r="IEV76"/>
      <c r="IEW76"/>
      <c r="IEX76"/>
      <c r="IEY76"/>
      <c r="IEZ76"/>
      <c r="IFA76"/>
      <c r="IFB76"/>
      <c r="IFC76"/>
      <c r="IFD76"/>
      <c r="IFE76"/>
      <c r="IFF76"/>
      <c r="IFG76"/>
      <c r="IFH76"/>
      <c r="IFI76"/>
      <c r="IFJ76"/>
      <c r="IFK76"/>
      <c r="IFL76"/>
      <c r="IFM76"/>
      <c r="IFN76"/>
      <c r="IFO76"/>
      <c r="IFP76"/>
      <c r="IFQ76"/>
      <c r="IFR76"/>
      <c r="IFS76"/>
      <c r="IFT76"/>
      <c r="IFU76"/>
      <c r="IFV76"/>
      <c r="IFW76"/>
      <c r="IFX76"/>
      <c r="IFY76"/>
      <c r="IFZ76"/>
      <c r="IGA76"/>
      <c r="IGB76"/>
      <c r="IGC76"/>
      <c r="IGD76"/>
      <c r="IGE76"/>
      <c r="IGF76"/>
      <c r="IGG76"/>
      <c r="IGH76"/>
      <c r="IGI76"/>
      <c r="IGJ76"/>
      <c r="IGK76"/>
      <c r="IGL76"/>
      <c r="IGM76"/>
      <c r="IGN76"/>
      <c r="IGO76"/>
      <c r="IGP76"/>
      <c r="IGQ76"/>
      <c r="IGR76"/>
      <c r="IGS76"/>
      <c r="IGT76"/>
      <c r="IGU76"/>
      <c r="IGV76"/>
      <c r="IGW76"/>
      <c r="IGX76"/>
      <c r="IGY76"/>
      <c r="IGZ76"/>
      <c r="IHA76"/>
      <c r="IHB76"/>
      <c r="IHC76"/>
      <c r="IHD76"/>
      <c r="IHE76"/>
      <c r="IHF76"/>
      <c r="IHG76"/>
      <c r="IHH76"/>
      <c r="IHI76"/>
      <c r="IHJ76"/>
      <c r="IHK76"/>
      <c r="IHL76"/>
      <c r="IHM76"/>
      <c r="IHN76"/>
      <c r="IHO76"/>
      <c r="IHP76"/>
      <c r="IHQ76"/>
      <c r="IHR76"/>
      <c r="IHS76"/>
      <c r="IHT76"/>
      <c r="IHU76"/>
      <c r="IHV76"/>
      <c r="IHW76"/>
      <c r="IHX76"/>
      <c r="IHY76"/>
      <c r="IHZ76"/>
      <c r="IIA76"/>
      <c r="IIB76"/>
      <c r="IIC76"/>
      <c r="IID76"/>
      <c r="IIE76"/>
      <c r="IIF76"/>
      <c r="IIG76"/>
      <c r="IIH76"/>
      <c r="III76"/>
      <c r="IIJ76"/>
      <c r="IIK76"/>
      <c r="IIL76"/>
      <c r="IIM76"/>
      <c r="IIN76"/>
      <c r="IIO76"/>
      <c r="IIP76"/>
      <c r="IIQ76"/>
      <c r="IIR76"/>
      <c r="IIS76"/>
      <c r="IIT76"/>
      <c r="IIU76"/>
      <c r="IIV76"/>
      <c r="IIW76"/>
      <c r="IIX76"/>
      <c r="IIY76"/>
      <c r="IIZ76"/>
      <c r="IJA76"/>
      <c r="IJB76"/>
      <c r="IJC76"/>
      <c r="IJD76"/>
      <c r="IJE76"/>
      <c r="IJF76"/>
      <c r="IJG76"/>
      <c r="IJH76"/>
      <c r="IJI76"/>
      <c r="IJJ76"/>
      <c r="IJK76"/>
      <c r="IJL76"/>
      <c r="IJM76"/>
      <c r="IJN76"/>
      <c r="IJO76"/>
      <c r="IJP76"/>
      <c r="IJQ76"/>
      <c r="IJR76"/>
      <c r="IJS76"/>
      <c r="IJT76"/>
      <c r="IJU76"/>
      <c r="IJV76"/>
      <c r="IJW76"/>
      <c r="IJX76"/>
      <c r="IJY76"/>
      <c r="IJZ76"/>
      <c r="IKA76"/>
      <c r="IKB76"/>
      <c r="IKC76"/>
      <c r="IKD76"/>
      <c r="IKE76"/>
      <c r="IKF76"/>
      <c r="IKG76"/>
      <c r="IKH76"/>
      <c r="IKI76"/>
      <c r="IKJ76"/>
      <c r="IKK76"/>
      <c r="IKL76"/>
      <c r="IKM76"/>
      <c r="IKN76"/>
      <c r="IKO76"/>
      <c r="IKP76"/>
      <c r="IKQ76"/>
      <c r="IKR76"/>
      <c r="IKS76"/>
      <c r="IKT76"/>
      <c r="IKU76"/>
      <c r="IKV76"/>
      <c r="IKW76"/>
      <c r="IKX76"/>
      <c r="IKY76"/>
      <c r="IKZ76"/>
      <c r="ILA76"/>
      <c r="ILB76"/>
      <c r="ILC76"/>
      <c r="ILD76"/>
      <c r="ILE76"/>
      <c r="ILF76"/>
      <c r="ILG76"/>
      <c r="ILH76"/>
      <c r="ILI76"/>
      <c r="ILJ76"/>
      <c r="ILK76"/>
      <c r="ILL76"/>
      <c r="ILM76"/>
      <c r="ILN76"/>
      <c r="ILO76"/>
      <c r="ILP76"/>
      <c r="ILQ76"/>
      <c r="ILR76"/>
      <c r="ILS76"/>
      <c r="ILT76"/>
      <c r="ILU76"/>
      <c r="ILV76"/>
      <c r="ILW76"/>
      <c r="ILX76"/>
      <c r="ILY76"/>
      <c r="ILZ76"/>
      <c r="IMA76"/>
      <c r="IMB76"/>
      <c r="IMC76"/>
      <c r="IMD76"/>
      <c r="IME76"/>
      <c r="IMF76"/>
      <c r="IMG76"/>
      <c r="IMH76"/>
      <c r="IMI76"/>
      <c r="IMJ76"/>
      <c r="IMK76"/>
      <c r="IML76"/>
      <c r="IMM76"/>
      <c r="IMN76"/>
      <c r="IMO76"/>
      <c r="IMP76"/>
      <c r="IMQ76"/>
      <c r="IMR76"/>
      <c r="IMS76"/>
      <c r="IMT76"/>
      <c r="IMU76"/>
      <c r="IMV76"/>
      <c r="IMW76"/>
      <c r="IMX76"/>
      <c r="IMY76"/>
      <c r="IMZ76"/>
      <c r="INA76"/>
      <c r="INB76"/>
      <c r="INC76"/>
      <c r="IND76"/>
      <c r="INE76"/>
      <c r="INF76"/>
      <c r="ING76"/>
      <c r="INH76"/>
      <c r="INI76"/>
      <c r="INJ76"/>
      <c r="INK76"/>
      <c r="INL76"/>
      <c r="INM76"/>
      <c r="INN76"/>
      <c r="INO76"/>
      <c r="INP76"/>
      <c r="INQ76"/>
      <c r="INR76"/>
      <c r="INS76"/>
      <c r="INT76"/>
      <c r="INU76"/>
      <c r="INV76"/>
      <c r="INW76"/>
      <c r="INX76"/>
      <c r="INY76"/>
      <c r="INZ76"/>
      <c r="IOA76"/>
      <c r="IOB76"/>
      <c r="IOC76"/>
      <c r="IOD76"/>
      <c r="IOE76"/>
      <c r="IOF76"/>
      <c r="IOG76"/>
      <c r="IOH76"/>
      <c r="IOI76"/>
      <c r="IOJ76"/>
      <c r="IOK76"/>
      <c r="IOL76"/>
      <c r="IOM76"/>
      <c r="ION76"/>
      <c r="IOO76"/>
      <c r="IOP76"/>
      <c r="IOQ76"/>
      <c r="IOR76"/>
      <c r="IOS76"/>
      <c r="IOT76"/>
      <c r="IOU76"/>
      <c r="IOV76"/>
      <c r="IOW76"/>
      <c r="IOX76"/>
      <c r="IOY76"/>
      <c r="IOZ76"/>
      <c r="IPA76"/>
      <c r="IPB76"/>
      <c r="IPC76"/>
      <c r="IPD76"/>
      <c r="IPE76"/>
      <c r="IPF76"/>
      <c r="IPG76"/>
      <c r="IPH76"/>
      <c r="IPI76"/>
      <c r="IPJ76"/>
      <c r="IPK76"/>
      <c r="IPL76"/>
      <c r="IPM76"/>
      <c r="IPN76"/>
      <c r="IPO76"/>
      <c r="IPP76"/>
      <c r="IPQ76"/>
      <c r="IPR76"/>
      <c r="IPS76"/>
      <c r="IPT76"/>
      <c r="IPU76"/>
      <c r="IPV76"/>
      <c r="IPW76"/>
      <c r="IPX76"/>
      <c r="IPY76"/>
      <c r="IPZ76"/>
      <c r="IQA76"/>
      <c r="IQB76"/>
      <c r="IQC76"/>
      <c r="IQD76"/>
      <c r="IQE76"/>
      <c r="IQF76"/>
      <c r="IQG76"/>
      <c r="IQH76"/>
      <c r="IQI76"/>
      <c r="IQJ76"/>
      <c r="IQK76"/>
      <c r="IQL76"/>
      <c r="IQM76"/>
      <c r="IQN76"/>
      <c r="IQO76"/>
      <c r="IQP76"/>
      <c r="IQQ76"/>
      <c r="IQR76"/>
      <c r="IQS76"/>
      <c r="IQT76"/>
      <c r="IQU76"/>
      <c r="IQV76"/>
      <c r="IQW76"/>
      <c r="IQX76"/>
      <c r="IQY76"/>
      <c r="IQZ76"/>
      <c r="IRA76"/>
      <c r="IRB76"/>
      <c r="IRC76"/>
      <c r="IRD76"/>
      <c r="IRE76"/>
      <c r="IRF76"/>
      <c r="IRG76"/>
      <c r="IRH76"/>
      <c r="IRI76"/>
      <c r="IRJ76"/>
      <c r="IRK76"/>
      <c r="IRL76"/>
      <c r="IRM76"/>
      <c r="IRN76"/>
      <c r="IRO76"/>
      <c r="IRP76"/>
      <c r="IRQ76"/>
      <c r="IRR76"/>
      <c r="IRS76"/>
      <c r="IRT76"/>
      <c r="IRU76"/>
      <c r="IRV76"/>
      <c r="IRW76"/>
      <c r="IRX76"/>
      <c r="IRY76"/>
      <c r="IRZ76"/>
      <c r="ISA76"/>
      <c r="ISB76"/>
      <c r="ISC76"/>
      <c r="ISD76"/>
      <c r="ISE76"/>
      <c r="ISF76"/>
      <c r="ISG76"/>
      <c r="ISH76"/>
      <c r="ISI76"/>
      <c r="ISJ76"/>
      <c r="ISK76"/>
      <c r="ISL76"/>
      <c r="ISM76"/>
      <c r="ISN76"/>
      <c r="ISO76"/>
      <c r="ISP76"/>
      <c r="ISQ76"/>
      <c r="ISR76"/>
      <c r="ISS76"/>
      <c r="IST76"/>
      <c r="ISU76"/>
      <c r="ISV76"/>
      <c r="ISW76"/>
      <c r="ISX76"/>
      <c r="ISY76"/>
      <c r="ISZ76"/>
      <c r="ITA76"/>
      <c r="ITB76"/>
      <c r="ITC76"/>
      <c r="ITD76"/>
      <c r="ITE76"/>
      <c r="ITF76"/>
      <c r="ITG76"/>
      <c r="ITH76"/>
      <c r="ITI76"/>
      <c r="ITJ76"/>
      <c r="ITK76"/>
      <c r="ITL76"/>
      <c r="ITM76"/>
      <c r="ITN76"/>
      <c r="ITO76"/>
      <c r="ITP76"/>
      <c r="ITQ76"/>
      <c r="ITR76"/>
      <c r="ITS76"/>
      <c r="ITT76"/>
      <c r="ITU76"/>
      <c r="ITV76"/>
      <c r="ITW76"/>
      <c r="ITX76"/>
      <c r="ITY76"/>
      <c r="ITZ76"/>
      <c r="IUA76"/>
      <c r="IUB76"/>
      <c r="IUC76"/>
      <c r="IUD76"/>
      <c r="IUE76"/>
      <c r="IUF76"/>
      <c r="IUG76"/>
      <c r="IUH76"/>
      <c r="IUI76"/>
      <c r="IUJ76"/>
      <c r="IUK76"/>
      <c r="IUL76"/>
      <c r="IUM76"/>
      <c r="IUN76"/>
      <c r="IUO76"/>
      <c r="IUP76"/>
      <c r="IUQ76"/>
      <c r="IUR76"/>
      <c r="IUS76"/>
      <c r="IUT76"/>
      <c r="IUU76"/>
      <c r="IUV76"/>
      <c r="IUW76"/>
      <c r="IUX76"/>
      <c r="IUY76"/>
      <c r="IUZ76"/>
      <c r="IVA76"/>
      <c r="IVB76"/>
      <c r="IVC76"/>
      <c r="IVD76"/>
      <c r="IVE76"/>
      <c r="IVF76"/>
      <c r="IVG76"/>
      <c r="IVH76"/>
      <c r="IVI76"/>
      <c r="IVJ76"/>
      <c r="IVK76"/>
      <c r="IVL76"/>
      <c r="IVM76"/>
      <c r="IVN76"/>
      <c r="IVO76"/>
      <c r="IVP76"/>
      <c r="IVQ76"/>
      <c r="IVR76"/>
      <c r="IVS76"/>
      <c r="IVT76"/>
      <c r="IVU76"/>
      <c r="IVV76"/>
      <c r="IVW76"/>
      <c r="IVX76"/>
      <c r="IVY76"/>
      <c r="IVZ76"/>
      <c r="IWA76"/>
      <c r="IWB76"/>
      <c r="IWC76"/>
      <c r="IWD76"/>
      <c r="IWE76"/>
      <c r="IWF76"/>
      <c r="IWG76"/>
      <c r="IWH76"/>
      <c r="IWI76"/>
      <c r="IWJ76"/>
      <c r="IWK76"/>
      <c r="IWL76"/>
      <c r="IWM76"/>
      <c r="IWN76"/>
      <c r="IWO76"/>
      <c r="IWP76"/>
      <c r="IWQ76"/>
      <c r="IWR76"/>
      <c r="IWS76"/>
      <c r="IWT76"/>
      <c r="IWU76"/>
      <c r="IWV76"/>
      <c r="IWW76"/>
      <c r="IWX76"/>
      <c r="IWY76"/>
      <c r="IWZ76"/>
      <c r="IXA76"/>
      <c r="IXB76"/>
      <c r="IXC76"/>
      <c r="IXD76"/>
      <c r="IXE76"/>
      <c r="IXF76"/>
      <c r="IXG76"/>
      <c r="IXH76"/>
      <c r="IXI76"/>
      <c r="IXJ76"/>
      <c r="IXK76"/>
      <c r="IXL76"/>
      <c r="IXM76"/>
      <c r="IXN76"/>
      <c r="IXO76"/>
      <c r="IXP76"/>
      <c r="IXQ76"/>
      <c r="IXR76"/>
      <c r="IXS76"/>
      <c r="IXT76"/>
      <c r="IXU76"/>
      <c r="IXV76"/>
      <c r="IXW76"/>
      <c r="IXX76"/>
      <c r="IXY76"/>
      <c r="IXZ76"/>
      <c r="IYA76"/>
      <c r="IYB76"/>
      <c r="IYC76"/>
      <c r="IYD76"/>
      <c r="IYE76"/>
      <c r="IYF76"/>
      <c r="IYG76"/>
      <c r="IYH76"/>
      <c r="IYI76"/>
      <c r="IYJ76"/>
      <c r="IYK76"/>
      <c r="IYL76"/>
      <c r="IYM76"/>
      <c r="IYN76"/>
      <c r="IYO76"/>
      <c r="IYP76"/>
      <c r="IYQ76"/>
      <c r="IYR76"/>
      <c r="IYS76"/>
      <c r="IYT76"/>
      <c r="IYU76"/>
      <c r="IYV76"/>
      <c r="IYW76"/>
      <c r="IYX76"/>
      <c r="IYY76"/>
      <c r="IYZ76"/>
      <c r="IZA76"/>
      <c r="IZB76"/>
      <c r="IZC76"/>
      <c r="IZD76"/>
      <c r="IZE76"/>
      <c r="IZF76"/>
      <c r="IZG76"/>
      <c r="IZH76"/>
      <c r="IZI76"/>
      <c r="IZJ76"/>
      <c r="IZK76"/>
      <c r="IZL76"/>
      <c r="IZM76"/>
      <c r="IZN76"/>
      <c r="IZO76"/>
      <c r="IZP76"/>
      <c r="IZQ76"/>
      <c r="IZR76"/>
      <c r="IZS76"/>
      <c r="IZT76"/>
      <c r="IZU76"/>
      <c r="IZV76"/>
      <c r="IZW76"/>
      <c r="IZX76"/>
      <c r="IZY76"/>
      <c r="IZZ76"/>
      <c r="JAA76"/>
      <c r="JAB76"/>
      <c r="JAC76"/>
      <c r="JAD76"/>
      <c r="JAE76"/>
      <c r="JAF76"/>
      <c r="JAG76"/>
      <c r="JAH76"/>
      <c r="JAI76"/>
      <c r="JAJ76"/>
      <c r="JAK76"/>
      <c r="JAL76"/>
      <c r="JAM76"/>
      <c r="JAN76"/>
      <c r="JAO76"/>
      <c r="JAP76"/>
      <c r="JAQ76"/>
      <c r="JAR76"/>
      <c r="JAS76"/>
      <c r="JAT76"/>
      <c r="JAU76"/>
      <c r="JAV76"/>
      <c r="JAW76"/>
      <c r="JAX76"/>
      <c r="JAY76"/>
      <c r="JAZ76"/>
      <c r="JBA76"/>
      <c r="JBB76"/>
      <c r="JBC76"/>
      <c r="JBD76"/>
      <c r="JBE76"/>
      <c r="JBF76"/>
      <c r="JBG76"/>
      <c r="JBH76"/>
      <c r="JBI76"/>
      <c r="JBJ76"/>
      <c r="JBK76"/>
      <c r="JBL76"/>
      <c r="JBM76"/>
      <c r="JBN76"/>
      <c r="JBO76"/>
      <c r="JBP76"/>
      <c r="JBQ76"/>
      <c r="JBR76"/>
      <c r="JBS76"/>
      <c r="JBT76"/>
      <c r="JBU76"/>
      <c r="JBV76"/>
      <c r="JBW76"/>
      <c r="JBX76"/>
      <c r="JBY76"/>
      <c r="JBZ76"/>
      <c r="JCA76"/>
      <c r="JCB76"/>
      <c r="JCC76"/>
      <c r="JCD76"/>
      <c r="JCE76"/>
      <c r="JCF76"/>
      <c r="JCG76"/>
      <c r="JCH76"/>
      <c r="JCI76"/>
      <c r="JCJ76"/>
      <c r="JCK76"/>
      <c r="JCL76"/>
      <c r="JCM76"/>
      <c r="JCN76"/>
      <c r="JCO76"/>
      <c r="JCP76"/>
      <c r="JCQ76"/>
      <c r="JCR76"/>
      <c r="JCS76"/>
      <c r="JCT76"/>
      <c r="JCU76"/>
      <c r="JCV76"/>
      <c r="JCW76"/>
      <c r="JCX76"/>
      <c r="JCY76"/>
      <c r="JCZ76"/>
      <c r="JDA76"/>
      <c r="JDB76"/>
      <c r="JDC76"/>
      <c r="JDD76"/>
      <c r="JDE76"/>
      <c r="JDF76"/>
      <c r="JDG76"/>
      <c r="JDH76"/>
      <c r="JDI76"/>
      <c r="JDJ76"/>
      <c r="JDK76"/>
      <c r="JDL76"/>
      <c r="JDM76"/>
      <c r="JDN76"/>
      <c r="JDO76"/>
      <c r="JDP76"/>
      <c r="JDQ76"/>
      <c r="JDR76"/>
      <c r="JDS76"/>
      <c r="JDT76"/>
      <c r="JDU76"/>
      <c r="JDV76"/>
      <c r="JDW76"/>
      <c r="JDX76"/>
      <c r="JDY76"/>
      <c r="JDZ76"/>
      <c r="JEA76"/>
      <c r="JEB76"/>
      <c r="JEC76"/>
      <c r="JED76"/>
      <c r="JEE76"/>
      <c r="JEF76"/>
      <c r="JEG76"/>
      <c r="JEH76"/>
      <c r="JEI76"/>
      <c r="JEJ76"/>
      <c r="JEK76"/>
      <c r="JEL76"/>
      <c r="JEM76"/>
      <c r="JEN76"/>
      <c r="JEO76"/>
      <c r="JEP76"/>
      <c r="JEQ76"/>
      <c r="JER76"/>
      <c r="JES76"/>
      <c r="JET76"/>
      <c r="JEU76"/>
      <c r="JEV76"/>
      <c r="JEW76"/>
      <c r="JEX76"/>
      <c r="JEY76"/>
      <c r="JEZ76"/>
      <c r="JFA76"/>
      <c r="JFB76"/>
      <c r="JFC76"/>
      <c r="JFD76"/>
      <c r="JFE76"/>
      <c r="JFF76"/>
      <c r="JFG76"/>
      <c r="JFH76"/>
      <c r="JFI76"/>
      <c r="JFJ76"/>
      <c r="JFK76"/>
      <c r="JFL76"/>
      <c r="JFM76"/>
      <c r="JFN76"/>
      <c r="JFO76"/>
      <c r="JFP76"/>
      <c r="JFQ76"/>
      <c r="JFR76"/>
      <c r="JFS76"/>
      <c r="JFT76"/>
      <c r="JFU76"/>
      <c r="JFV76"/>
      <c r="JFW76"/>
      <c r="JFX76"/>
      <c r="JFY76"/>
      <c r="JFZ76"/>
      <c r="JGA76"/>
      <c r="JGB76"/>
      <c r="JGC76"/>
      <c r="JGD76"/>
      <c r="JGE76"/>
      <c r="JGF76"/>
      <c r="JGG76"/>
      <c r="JGH76"/>
      <c r="JGI76"/>
      <c r="JGJ76"/>
      <c r="JGK76"/>
      <c r="JGL76"/>
      <c r="JGM76"/>
      <c r="JGN76"/>
      <c r="JGO76"/>
      <c r="JGP76"/>
      <c r="JGQ76"/>
      <c r="JGR76"/>
      <c r="JGS76"/>
      <c r="JGT76"/>
      <c r="JGU76"/>
      <c r="JGV76"/>
      <c r="JGW76"/>
      <c r="JGX76"/>
      <c r="JGY76"/>
      <c r="JGZ76"/>
      <c r="JHA76"/>
      <c r="JHB76"/>
      <c r="JHC76"/>
      <c r="JHD76"/>
      <c r="JHE76"/>
      <c r="JHF76"/>
      <c r="JHG76"/>
      <c r="JHH76"/>
      <c r="JHI76"/>
      <c r="JHJ76"/>
      <c r="JHK76"/>
      <c r="JHL76"/>
      <c r="JHM76"/>
      <c r="JHN76"/>
      <c r="JHO76"/>
      <c r="JHP76"/>
      <c r="JHQ76"/>
      <c r="JHR76"/>
      <c r="JHS76"/>
      <c r="JHT76"/>
      <c r="JHU76"/>
      <c r="JHV76"/>
      <c r="JHW76"/>
      <c r="JHX76"/>
      <c r="JHY76"/>
      <c r="JHZ76"/>
      <c r="JIA76"/>
      <c r="JIB76"/>
      <c r="JIC76"/>
      <c r="JID76"/>
      <c r="JIE76"/>
      <c r="JIF76"/>
      <c r="JIG76"/>
      <c r="JIH76"/>
      <c r="JII76"/>
      <c r="JIJ76"/>
      <c r="JIK76"/>
      <c r="JIL76"/>
      <c r="JIM76"/>
      <c r="JIN76"/>
      <c r="JIO76"/>
      <c r="JIP76"/>
      <c r="JIQ76"/>
      <c r="JIR76"/>
      <c r="JIS76"/>
      <c r="JIT76"/>
      <c r="JIU76"/>
      <c r="JIV76"/>
      <c r="JIW76"/>
      <c r="JIX76"/>
      <c r="JIY76"/>
      <c r="JIZ76"/>
      <c r="JJA76"/>
      <c r="JJB76"/>
      <c r="JJC76"/>
      <c r="JJD76"/>
      <c r="JJE76"/>
      <c r="JJF76"/>
      <c r="JJG76"/>
      <c r="JJH76"/>
      <c r="JJI76"/>
      <c r="JJJ76"/>
      <c r="JJK76"/>
      <c r="JJL76"/>
      <c r="JJM76"/>
      <c r="JJN76"/>
      <c r="JJO76"/>
      <c r="JJP76"/>
      <c r="JJQ76"/>
      <c r="JJR76"/>
      <c r="JJS76"/>
      <c r="JJT76"/>
      <c r="JJU76"/>
      <c r="JJV76"/>
      <c r="JJW76"/>
      <c r="JJX76"/>
      <c r="JJY76"/>
      <c r="JJZ76"/>
      <c r="JKA76"/>
      <c r="JKB76"/>
      <c r="JKC76"/>
      <c r="JKD76"/>
      <c r="JKE76"/>
      <c r="JKF76"/>
      <c r="JKG76"/>
      <c r="JKH76"/>
      <c r="JKI76"/>
      <c r="JKJ76"/>
      <c r="JKK76"/>
      <c r="JKL76"/>
      <c r="JKM76"/>
      <c r="JKN76"/>
      <c r="JKO76"/>
      <c r="JKP76"/>
      <c r="JKQ76"/>
      <c r="JKR76"/>
      <c r="JKS76"/>
      <c r="JKT76"/>
      <c r="JKU76"/>
      <c r="JKV76"/>
      <c r="JKW76"/>
      <c r="JKX76"/>
      <c r="JKY76"/>
      <c r="JKZ76"/>
      <c r="JLA76"/>
      <c r="JLB76"/>
      <c r="JLC76"/>
      <c r="JLD76"/>
      <c r="JLE76"/>
      <c r="JLF76"/>
      <c r="JLG76"/>
      <c r="JLH76"/>
      <c r="JLI76"/>
      <c r="JLJ76"/>
      <c r="JLK76"/>
      <c r="JLL76"/>
      <c r="JLM76"/>
      <c r="JLN76"/>
      <c r="JLO76"/>
      <c r="JLP76"/>
      <c r="JLQ76"/>
      <c r="JLR76"/>
      <c r="JLS76"/>
      <c r="JLT76"/>
      <c r="JLU76"/>
      <c r="JLV76"/>
      <c r="JLW76"/>
      <c r="JLX76"/>
      <c r="JLY76"/>
      <c r="JLZ76"/>
      <c r="JMA76"/>
      <c r="JMB76"/>
      <c r="JMC76"/>
      <c r="JMD76"/>
      <c r="JME76"/>
      <c r="JMF76"/>
      <c r="JMG76"/>
      <c r="JMH76"/>
      <c r="JMI76"/>
      <c r="JMJ76"/>
      <c r="JMK76"/>
      <c r="JML76"/>
      <c r="JMM76"/>
      <c r="JMN76"/>
      <c r="JMO76"/>
      <c r="JMP76"/>
      <c r="JMQ76"/>
      <c r="JMR76"/>
      <c r="JMS76"/>
      <c r="JMT76"/>
      <c r="JMU76"/>
      <c r="JMV76"/>
      <c r="JMW76"/>
      <c r="JMX76"/>
      <c r="JMY76"/>
      <c r="JMZ76"/>
      <c r="JNA76"/>
      <c r="JNB76"/>
      <c r="JNC76"/>
      <c r="JND76"/>
      <c r="JNE76"/>
      <c r="JNF76"/>
      <c r="JNG76"/>
      <c r="JNH76"/>
      <c r="JNI76"/>
      <c r="JNJ76"/>
      <c r="JNK76"/>
      <c r="JNL76"/>
      <c r="JNM76"/>
      <c r="JNN76"/>
      <c r="JNO76"/>
      <c r="JNP76"/>
      <c r="JNQ76"/>
      <c r="JNR76"/>
      <c r="JNS76"/>
      <c r="JNT76"/>
      <c r="JNU76"/>
      <c r="JNV76"/>
      <c r="JNW76"/>
      <c r="JNX76"/>
      <c r="JNY76"/>
      <c r="JNZ76"/>
      <c r="JOA76"/>
      <c r="JOB76"/>
      <c r="JOC76"/>
      <c r="JOD76"/>
      <c r="JOE76"/>
      <c r="JOF76"/>
      <c r="JOG76"/>
      <c r="JOH76"/>
      <c r="JOI76"/>
      <c r="JOJ76"/>
      <c r="JOK76"/>
      <c r="JOL76"/>
      <c r="JOM76"/>
      <c r="JON76"/>
      <c r="JOO76"/>
      <c r="JOP76"/>
      <c r="JOQ76"/>
      <c r="JOR76"/>
      <c r="JOS76"/>
      <c r="JOT76"/>
      <c r="JOU76"/>
      <c r="JOV76"/>
      <c r="JOW76"/>
      <c r="JOX76"/>
      <c r="JOY76"/>
      <c r="JOZ76"/>
      <c r="JPA76"/>
      <c r="JPB76"/>
      <c r="JPC76"/>
      <c r="JPD76"/>
      <c r="JPE76"/>
      <c r="JPF76"/>
      <c r="JPG76"/>
      <c r="JPH76"/>
      <c r="JPI76"/>
      <c r="JPJ76"/>
      <c r="JPK76"/>
      <c r="JPL76"/>
      <c r="JPM76"/>
      <c r="JPN76"/>
      <c r="JPO76"/>
      <c r="JPP76"/>
      <c r="JPQ76"/>
      <c r="JPR76"/>
      <c r="JPS76"/>
      <c r="JPT76"/>
      <c r="JPU76"/>
      <c r="JPV76"/>
      <c r="JPW76"/>
      <c r="JPX76"/>
      <c r="JPY76"/>
      <c r="JPZ76"/>
      <c r="JQA76"/>
      <c r="JQB76"/>
      <c r="JQC76"/>
      <c r="JQD76"/>
      <c r="JQE76"/>
      <c r="JQF76"/>
      <c r="JQG76"/>
      <c r="JQH76"/>
      <c r="JQI76"/>
      <c r="JQJ76"/>
      <c r="JQK76"/>
      <c r="JQL76"/>
      <c r="JQM76"/>
      <c r="JQN76"/>
      <c r="JQO76"/>
      <c r="JQP76"/>
      <c r="JQQ76"/>
      <c r="JQR76"/>
      <c r="JQS76"/>
      <c r="JQT76"/>
      <c r="JQU76"/>
      <c r="JQV76"/>
      <c r="JQW76"/>
      <c r="JQX76"/>
      <c r="JQY76"/>
      <c r="JQZ76"/>
      <c r="JRA76"/>
      <c r="JRB76"/>
      <c r="JRC76"/>
      <c r="JRD76"/>
      <c r="JRE76"/>
      <c r="JRF76"/>
      <c r="JRG76"/>
      <c r="JRH76"/>
      <c r="JRI76"/>
      <c r="JRJ76"/>
      <c r="JRK76"/>
      <c r="JRL76"/>
      <c r="JRM76"/>
      <c r="JRN76"/>
      <c r="JRO76"/>
      <c r="JRP76"/>
      <c r="JRQ76"/>
      <c r="JRR76"/>
      <c r="JRS76"/>
      <c r="JRT76"/>
      <c r="JRU76"/>
      <c r="JRV76"/>
      <c r="JRW76"/>
      <c r="JRX76"/>
      <c r="JRY76"/>
      <c r="JRZ76"/>
      <c r="JSA76"/>
      <c r="JSB76"/>
      <c r="JSC76"/>
      <c r="JSD76"/>
      <c r="JSE76"/>
      <c r="JSF76"/>
      <c r="JSG76"/>
      <c r="JSH76"/>
      <c r="JSI76"/>
      <c r="JSJ76"/>
      <c r="JSK76"/>
      <c r="JSL76"/>
      <c r="JSM76"/>
      <c r="JSN76"/>
      <c r="JSO76"/>
      <c r="JSP76"/>
      <c r="JSQ76"/>
      <c r="JSR76"/>
      <c r="JSS76"/>
      <c r="JST76"/>
      <c r="JSU76"/>
      <c r="JSV76"/>
      <c r="JSW76"/>
      <c r="JSX76"/>
      <c r="JSY76"/>
      <c r="JSZ76"/>
      <c r="JTA76"/>
      <c r="JTB76"/>
      <c r="JTC76"/>
      <c r="JTD76"/>
      <c r="JTE76"/>
      <c r="JTF76"/>
      <c r="JTG76"/>
      <c r="JTH76"/>
      <c r="JTI76"/>
      <c r="JTJ76"/>
      <c r="JTK76"/>
      <c r="JTL76"/>
      <c r="JTM76"/>
      <c r="JTN76"/>
      <c r="JTO76"/>
      <c r="JTP76"/>
      <c r="JTQ76"/>
      <c r="JTR76"/>
      <c r="JTS76"/>
      <c r="JTT76"/>
      <c r="JTU76"/>
      <c r="JTV76"/>
      <c r="JTW76"/>
      <c r="JTX76"/>
      <c r="JTY76"/>
      <c r="JTZ76"/>
      <c r="JUA76"/>
      <c r="JUB76"/>
      <c r="JUC76"/>
      <c r="JUD76"/>
      <c r="JUE76"/>
      <c r="JUF76"/>
      <c r="JUG76"/>
      <c r="JUH76"/>
      <c r="JUI76"/>
      <c r="JUJ76"/>
      <c r="JUK76"/>
      <c r="JUL76"/>
      <c r="JUM76"/>
      <c r="JUN76"/>
      <c r="JUO76"/>
      <c r="JUP76"/>
      <c r="JUQ76"/>
      <c r="JUR76"/>
      <c r="JUS76"/>
      <c r="JUT76"/>
      <c r="JUU76"/>
      <c r="JUV76"/>
      <c r="JUW76"/>
      <c r="JUX76"/>
      <c r="JUY76"/>
      <c r="JUZ76"/>
      <c r="JVA76"/>
      <c r="JVB76"/>
      <c r="JVC76"/>
      <c r="JVD76"/>
      <c r="JVE76"/>
      <c r="JVF76"/>
      <c r="JVG76"/>
      <c r="JVH76"/>
      <c r="JVI76"/>
      <c r="JVJ76"/>
      <c r="JVK76"/>
      <c r="JVL76"/>
      <c r="JVM76"/>
      <c r="JVN76"/>
      <c r="JVO76"/>
      <c r="JVP76"/>
      <c r="JVQ76"/>
      <c r="JVR76"/>
      <c r="JVS76"/>
      <c r="JVT76"/>
      <c r="JVU76"/>
      <c r="JVV76"/>
      <c r="JVW76"/>
      <c r="JVX76"/>
      <c r="JVY76"/>
      <c r="JVZ76"/>
      <c r="JWA76"/>
      <c r="JWB76"/>
      <c r="JWC76"/>
      <c r="JWD76"/>
      <c r="JWE76"/>
      <c r="JWF76"/>
      <c r="JWG76"/>
      <c r="JWH76"/>
      <c r="JWI76"/>
      <c r="JWJ76"/>
      <c r="JWK76"/>
      <c r="JWL76"/>
      <c r="JWM76"/>
      <c r="JWN76"/>
      <c r="JWO76"/>
      <c r="JWP76"/>
      <c r="JWQ76"/>
      <c r="JWR76"/>
      <c r="JWS76"/>
      <c r="JWT76"/>
      <c r="JWU76"/>
      <c r="JWV76"/>
      <c r="JWW76"/>
      <c r="JWX76"/>
      <c r="JWY76"/>
      <c r="JWZ76"/>
      <c r="JXA76"/>
      <c r="JXB76"/>
      <c r="JXC76"/>
      <c r="JXD76"/>
      <c r="JXE76"/>
      <c r="JXF76"/>
      <c r="JXG76"/>
      <c r="JXH76"/>
      <c r="JXI76"/>
      <c r="JXJ76"/>
      <c r="JXK76"/>
      <c r="JXL76"/>
      <c r="JXM76"/>
      <c r="JXN76"/>
      <c r="JXO76"/>
      <c r="JXP76"/>
      <c r="JXQ76"/>
      <c r="JXR76"/>
      <c r="JXS76"/>
      <c r="JXT76"/>
      <c r="JXU76"/>
      <c r="JXV76"/>
      <c r="JXW76"/>
      <c r="JXX76"/>
      <c r="JXY76"/>
      <c r="JXZ76"/>
      <c r="JYA76"/>
      <c r="JYB76"/>
      <c r="JYC76"/>
      <c r="JYD76"/>
      <c r="JYE76"/>
      <c r="JYF76"/>
      <c r="JYG76"/>
      <c r="JYH76"/>
      <c r="JYI76"/>
      <c r="JYJ76"/>
      <c r="JYK76"/>
      <c r="JYL76"/>
      <c r="JYM76"/>
      <c r="JYN76"/>
      <c r="JYO76"/>
      <c r="JYP76"/>
      <c r="JYQ76"/>
      <c r="JYR76"/>
      <c r="JYS76"/>
      <c r="JYT76"/>
      <c r="JYU76"/>
      <c r="JYV76"/>
      <c r="JYW76"/>
      <c r="JYX76"/>
      <c r="JYY76"/>
      <c r="JYZ76"/>
      <c r="JZA76"/>
      <c r="JZB76"/>
      <c r="JZC76"/>
      <c r="JZD76"/>
      <c r="JZE76"/>
      <c r="JZF76"/>
      <c r="JZG76"/>
      <c r="JZH76"/>
      <c r="JZI76"/>
      <c r="JZJ76"/>
      <c r="JZK76"/>
      <c r="JZL76"/>
      <c r="JZM76"/>
      <c r="JZN76"/>
      <c r="JZO76"/>
      <c r="JZP76"/>
      <c r="JZQ76"/>
      <c r="JZR76"/>
      <c r="JZS76"/>
      <c r="JZT76"/>
      <c r="JZU76"/>
      <c r="JZV76"/>
      <c r="JZW76"/>
      <c r="JZX76"/>
      <c r="JZY76"/>
      <c r="JZZ76"/>
      <c r="KAA76"/>
      <c r="KAB76"/>
      <c r="KAC76"/>
      <c r="KAD76"/>
      <c r="KAE76"/>
      <c r="KAF76"/>
      <c r="KAG76"/>
      <c r="KAH76"/>
      <c r="KAI76"/>
      <c r="KAJ76"/>
      <c r="KAK76"/>
      <c r="KAL76"/>
      <c r="KAM76"/>
      <c r="KAN76"/>
      <c r="KAO76"/>
      <c r="KAP76"/>
      <c r="KAQ76"/>
      <c r="KAR76"/>
      <c r="KAS76"/>
      <c r="KAT76"/>
      <c r="KAU76"/>
      <c r="KAV76"/>
      <c r="KAW76"/>
      <c r="KAX76"/>
      <c r="KAY76"/>
      <c r="KAZ76"/>
      <c r="KBA76"/>
      <c r="KBB76"/>
      <c r="KBC76"/>
      <c r="KBD76"/>
      <c r="KBE76"/>
      <c r="KBF76"/>
      <c r="KBG76"/>
      <c r="KBH76"/>
      <c r="KBI76"/>
      <c r="KBJ76"/>
      <c r="KBK76"/>
      <c r="KBL76"/>
      <c r="KBM76"/>
      <c r="KBN76"/>
      <c r="KBO76"/>
      <c r="KBP76"/>
      <c r="KBQ76"/>
      <c r="KBR76"/>
      <c r="KBS76"/>
      <c r="KBT76"/>
      <c r="KBU76"/>
      <c r="KBV76"/>
      <c r="KBW76"/>
      <c r="KBX76"/>
      <c r="KBY76"/>
      <c r="KBZ76"/>
      <c r="KCA76"/>
      <c r="KCB76"/>
      <c r="KCC76"/>
      <c r="KCD76"/>
      <c r="KCE76"/>
      <c r="KCF76"/>
      <c r="KCG76"/>
      <c r="KCH76"/>
      <c r="KCI76"/>
      <c r="KCJ76"/>
      <c r="KCK76"/>
      <c r="KCL76"/>
      <c r="KCM76"/>
      <c r="KCN76"/>
      <c r="KCO76"/>
      <c r="KCP76"/>
      <c r="KCQ76"/>
      <c r="KCR76"/>
      <c r="KCS76"/>
      <c r="KCT76"/>
      <c r="KCU76"/>
      <c r="KCV76"/>
      <c r="KCW76"/>
      <c r="KCX76"/>
      <c r="KCY76"/>
      <c r="KCZ76"/>
      <c r="KDA76"/>
      <c r="KDB76"/>
      <c r="KDC76"/>
      <c r="KDD76"/>
      <c r="KDE76"/>
      <c r="KDF76"/>
      <c r="KDG76"/>
      <c r="KDH76"/>
      <c r="KDI76"/>
      <c r="KDJ76"/>
      <c r="KDK76"/>
      <c r="KDL76"/>
      <c r="KDM76"/>
      <c r="KDN76"/>
      <c r="KDO76"/>
      <c r="KDP76"/>
      <c r="KDQ76"/>
      <c r="KDR76"/>
      <c r="KDS76"/>
      <c r="KDT76"/>
      <c r="KDU76"/>
      <c r="KDV76"/>
      <c r="KDW76"/>
      <c r="KDX76"/>
      <c r="KDY76"/>
      <c r="KDZ76"/>
      <c r="KEA76"/>
      <c r="KEB76"/>
      <c r="KEC76"/>
      <c r="KED76"/>
      <c r="KEE76"/>
      <c r="KEF76"/>
      <c r="KEG76"/>
      <c r="KEH76"/>
      <c r="KEI76"/>
      <c r="KEJ76"/>
      <c r="KEK76"/>
      <c r="KEL76"/>
      <c r="KEM76"/>
      <c r="KEN76"/>
      <c r="KEO76"/>
      <c r="KEP76"/>
      <c r="KEQ76"/>
      <c r="KER76"/>
      <c r="KES76"/>
      <c r="KET76"/>
      <c r="KEU76"/>
      <c r="KEV76"/>
      <c r="KEW76"/>
      <c r="KEX76"/>
      <c r="KEY76"/>
      <c r="KEZ76"/>
      <c r="KFA76"/>
      <c r="KFB76"/>
      <c r="KFC76"/>
      <c r="KFD76"/>
      <c r="KFE76"/>
      <c r="KFF76"/>
      <c r="KFG76"/>
      <c r="KFH76"/>
      <c r="KFI76"/>
      <c r="KFJ76"/>
      <c r="KFK76"/>
      <c r="KFL76"/>
      <c r="KFM76"/>
      <c r="KFN76"/>
      <c r="KFO76"/>
      <c r="KFP76"/>
      <c r="KFQ76"/>
      <c r="KFR76"/>
      <c r="KFS76"/>
      <c r="KFT76"/>
      <c r="KFU76"/>
      <c r="KFV76"/>
      <c r="KFW76"/>
      <c r="KFX76"/>
      <c r="KFY76"/>
      <c r="KFZ76"/>
      <c r="KGA76"/>
      <c r="KGB76"/>
      <c r="KGC76"/>
      <c r="KGD76"/>
      <c r="KGE76"/>
      <c r="KGF76"/>
      <c r="KGG76"/>
      <c r="KGH76"/>
      <c r="KGI76"/>
      <c r="KGJ76"/>
      <c r="KGK76"/>
      <c r="KGL76"/>
      <c r="KGM76"/>
      <c r="KGN76"/>
      <c r="KGO76"/>
      <c r="KGP76"/>
      <c r="KGQ76"/>
      <c r="KGR76"/>
      <c r="KGS76"/>
      <c r="KGT76"/>
      <c r="KGU76"/>
      <c r="KGV76"/>
      <c r="KGW76"/>
      <c r="KGX76"/>
      <c r="KGY76"/>
      <c r="KGZ76"/>
      <c r="KHA76"/>
      <c r="KHB76"/>
      <c r="KHC76"/>
      <c r="KHD76"/>
      <c r="KHE76"/>
      <c r="KHF76"/>
      <c r="KHG76"/>
      <c r="KHH76"/>
      <c r="KHI76"/>
      <c r="KHJ76"/>
      <c r="KHK76"/>
      <c r="KHL76"/>
      <c r="KHM76"/>
      <c r="KHN76"/>
      <c r="KHO76"/>
      <c r="KHP76"/>
      <c r="KHQ76"/>
      <c r="KHR76"/>
      <c r="KHS76"/>
      <c r="KHT76"/>
      <c r="KHU76"/>
      <c r="KHV76"/>
      <c r="KHW76"/>
      <c r="KHX76"/>
      <c r="KHY76"/>
      <c r="KHZ76"/>
      <c r="KIA76"/>
      <c r="KIB76"/>
      <c r="KIC76"/>
      <c r="KID76"/>
      <c r="KIE76"/>
      <c r="KIF76"/>
      <c r="KIG76"/>
      <c r="KIH76"/>
      <c r="KII76"/>
      <c r="KIJ76"/>
      <c r="KIK76"/>
      <c r="KIL76"/>
      <c r="KIM76"/>
      <c r="KIN76"/>
      <c r="KIO76"/>
      <c r="KIP76"/>
      <c r="KIQ76"/>
      <c r="KIR76"/>
      <c r="KIS76"/>
      <c r="KIT76"/>
      <c r="KIU76"/>
      <c r="KIV76"/>
      <c r="KIW76"/>
      <c r="KIX76"/>
      <c r="KIY76"/>
      <c r="KIZ76"/>
      <c r="KJA76"/>
      <c r="KJB76"/>
      <c r="KJC76"/>
      <c r="KJD76"/>
      <c r="KJE76"/>
      <c r="KJF76"/>
      <c r="KJG76"/>
      <c r="KJH76"/>
      <c r="KJI76"/>
      <c r="KJJ76"/>
      <c r="KJK76"/>
      <c r="KJL76"/>
      <c r="KJM76"/>
      <c r="KJN76"/>
      <c r="KJO76"/>
      <c r="KJP76"/>
      <c r="KJQ76"/>
      <c r="KJR76"/>
      <c r="KJS76"/>
      <c r="KJT76"/>
      <c r="KJU76"/>
      <c r="KJV76"/>
      <c r="KJW76"/>
      <c r="KJX76"/>
      <c r="KJY76"/>
      <c r="KJZ76"/>
      <c r="KKA76"/>
      <c r="KKB76"/>
      <c r="KKC76"/>
      <c r="KKD76"/>
      <c r="KKE76"/>
      <c r="KKF76"/>
      <c r="KKG76"/>
      <c r="KKH76"/>
      <c r="KKI76"/>
      <c r="KKJ76"/>
      <c r="KKK76"/>
      <c r="KKL76"/>
      <c r="KKM76"/>
      <c r="KKN76"/>
      <c r="KKO76"/>
      <c r="KKP76"/>
      <c r="KKQ76"/>
      <c r="KKR76"/>
      <c r="KKS76"/>
      <c r="KKT76"/>
      <c r="KKU76"/>
      <c r="KKV76"/>
      <c r="KKW76"/>
      <c r="KKX76"/>
      <c r="KKY76"/>
      <c r="KKZ76"/>
      <c r="KLA76"/>
      <c r="KLB76"/>
      <c r="KLC76"/>
      <c r="KLD76"/>
      <c r="KLE76"/>
      <c r="KLF76"/>
      <c r="KLG76"/>
      <c r="KLH76"/>
      <c r="KLI76"/>
      <c r="KLJ76"/>
      <c r="KLK76"/>
      <c r="KLL76"/>
      <c r="KLM76"/>
      <c r="KLN76"/>
      <c r="KLO76"/>
      <c r="KLP76"/>
      <c r="KLQ76"/>
      <c r="KLR76"/>
      <c r="KLS76"/>
      <c r="KLT76"/>
      <c r="KLU76"/>
      <c r="KLV76"/>
      <c r="KLW76"/>
      <c r="KLX76"/>
      <c r="KLY76"/>
      <c r="KLZ76"/>
      <c r="KMA76"/>
      <c r="KMB76"/>
      <c r="KMC76"/>
      <c r="KMD76"/>
      <c r="KME76"/>
      <c r="KMF76"/>
      <c r="KMG76"/>
      <c r="KMH76"/>
      <c r="KMI76"/>
      <c r="KMJ76"/>
      <c r="KMK76"/>
      <c r="KML76"/>
      <c r="KMM76"/>
      <c r="KMN76"/>
      <c r="KMO76"/>
      <c r="KMP76"/>
      <c r="KMQ76"/>
      <c r="KMR76"/>
      <c r="KMS76"/>
      <c r="KMT76"/>
      <c r="KMU76"/>
      <c r="KMV76"/>
      <c r="KMW76"/>
      <c r="KMX76"/>
      <c r="KMY76"/>
      <c r="KMZ76"/>
      <c r="KNA76"/>
      <c r="KNB76"/>
      <c r="KNC76"/>
      <c r="KND76"/>
      <c r="KNE76"/>
      <c r="KNF76"/>
      <c r="KNG76"/>
      <c r="KNH76"/>
      <c r="KNI76"/>
      <c r="KNJ76"/>
      <c r="KNK76"/>
      <c r="KNL76"/>
      <c r="KNM76"/>
      <c r="KNN76"/>
      <c r="KNO76"/>
      <c r="KNP76"/>
      <c r="KNQ76"/>
      <c r="KNR76"/>
      <c r="KNS76"/>
      <c r="KNT76"/>
      <c r="KNU76"/>
      <c r="KNV76"/>
      <c r="KNW76"/>
      <c r="KNX76"/>
      <c r="KNY76"/>
      <c r="KNZ76"/>
      <c r="KOA76"/>
      <c r="KOB76"/>
      <c r="KOC76"/>
      <c r="KOD76"/>
      <c r="KOE76"/>
      <c r="KOF76"/>
      <c r="KOG76"/>
      <c r="KOH76"/>
      <c r="KOI76"/>
      <c r="KOJ76"/>
      <c r="KOK76"/>
      <c r="KOL76"/>
      <c r="KOM76"/>
      <c r="KON76"/>
      <c r="KOO76"/>
      <c r="KOP76"/>
      <c r="KOQ76"/>
      <c r="KOR76"/>
      <c r="KOS76"/>
      <c r="KOT76"/>
      <c r="KOU76"/>
      <c r="KOV76"/>
      <c r="KOW76"/>
      <c r="KOX76"/>
      <c r="KOY76"/>
      <c r="KOZ76"/>
      <c r="KPA76"/>
      <c r="KPB76"/>
      <c r="KPC76"/>
      <c r="KPD76"/>
      <c r="KPE76"/>
      <c r="KPF76"/>
      <c r="KPG76"/>
      <c r="KPH76"/>
      <c r="KPI76"/>
      <c r="KPJ76"/>
      <c r="KPK76"/>
      <c r="KPL76"/>
      <c r="KPM76"/>
      <c r="KPN76"/>
      <c r="KPO76"/>
      <c r="KPP76"/>
      <c r="KPQ76"/>
      <c r="KPR76"/>
      <c r="KPS76"/>
      <c r="KPT76"/>
      <c r="KPU76"/>
      <c r="KPV76"/>
      <c r="KPW76"/>
      <c r="KPX76"/>
      <c r="KPY76"/>
      <c r="KPZ76"/>
      <c r="KQA76"/>
      <c r="KQB76"/>
      <c r="KQC76"/>
      <c r="KQD76"/>
      <c r="KQE76"/>
      <c r="KQF76"/>
      <c r="KQG76"/>
      <c r="KQH76"/>
      <c r="KQI76"/>
      <c r="KQJ76"/>
      <c r="KQK76"/>
      <c r="KQL76"/>
      <c r="KQM76"/>
      <c r="KQN76"/>
      <c r="KQO76"/>
      <c r="KQP76"/>
      <c r="KQQ76"/>
      <c r="KQR76"/>
      <c r="KQS76"/>
      <c r="KQT76"/>
      <c r="KQU76"/>
      <c r="KQV76"/>
      <c r="KQW76"/>
      <c r="KQX76"/>
      <c r="KQY76"/>
      <c r="KQZ76"/>
      <c r="KRA76"/>
      <c r="KRB76"/>
      <c r="KRC76"/>
      <c r="KRD76"/>
      <c r="KRE76"/>
      <c r="KRF76"/>
      <c r="KRG76"/>
      <c r="KRH76"/>
      <c r="KRI76"/>
      <c r="KRJ76"/>
      <c r="KRK76"/>
      <c r="KRL76"/>
      <c r="KRM76"/>
      <c r="KRN76"/>
      <c r="KRO76"/>
      <c r="KRP76"/>
      <c r="KRQ76"/>
      <c r="KRR76"/>
      <c r="KRS76"/>
      <c r="KRT76"/>
      <c r="KRU76"/>
      <c r="KRV76"/>
      <c r="KRW76"/>
      <c r="KRX76"/>
      <c r="KRY76"/>
      <c r="KRZ76"/>
      <c r="KSA76"/>
      <c r="KSB76"/>
      <c r="KSC76"/>
      <c r="KSD76"/>
      <c r="KSE76"/>
      <c r="KSF76"/>
      <c r="KSG76"/>
      <c r="KSH76"/>
      <c r="KSI76"/>
      <c r="KSJ76"/>
      <c r="KSK76"/>
      <c r="KSL76"/>
      <c r="KSM76"/>
      <c r="KSN76"/>
      <c r="KSO76"/>
      <c r="KSP76"/>
      <c r="KSQ76"/>
      <c r="KSR76"/>
      <c r="KSS76"/>
      <c r="KST76"/>
      <c r="KSU76"/>
      <c r="KSV76"/>
      <c r="KSW76"/>
      <c r="KSX76"/>
      <c r="KSY76"/>
      <c r="KSZ76"/>
      <c r="KTA76"/>
      <c r="KTB76"/>
      <c r="KTC76"/>
      <c r="KTD76"/>
      <c r="KTE76"/>
      <c r="KTF76"/>
      <c r="KTG76"/>
      <c r="KTH76"/>
      <c r="KTI76"/>
      <c r="KTJ76"/>
      <c r="KTK76"/>
      <c r="KTL76"/>
      <c r="KTM76"/>
      <c r="KTN76"/>
      <c r="KTO76"/>
      <c r="KTP76"/>
      <c r="KTQ76"/>
      <c r="KTR76"/>
      <c r="KTS76"/>
      <c r="KTT76"/>
      <c r="KTU76"/>
      <c r="KTV76"/>
      <c r="KTW76"/>
      <c r="KTX76"/>
      <c r="KTY76"/>
      <c r="KTZ76"/>
      <c r="KUA76"/>
      <c r="KUB76"/>
      <c r="KUC76"/>
      <c r="KUD76"/>
      <c r="KUE76"/>
      <c r="KUF76"/>
      <c r="KUG76"/>
      <c r="KUH76"/>
      <c r="KUI76"/>
      <c r="KUJ76"/>
      <c r="KUK76"/>
      <c r="KUL76"/>
      <c r="KUM76"/>
      <c r="KUN76"/>
      <c r="KUO76"/>
      <c r="KUP76"/>
      <c r="KUQ76"/>
      <c r="KUR76"/>
      <c r="KUS76"/>
      <c r="KUT76"/>
      <c r="KUU76"/>
      <c r="KUV76"/>
      <c r="KUW76"/>
      <c r="KUX76"/>
      <c r="KUY76"/>
      <c r="KUZ76"/>
      <c r="KVA76"/>
      <c r="KVB76"/>
      <c r="KVC76"/>
      <c r="KVD76"/>
      <c r="KVE76"/>
      <c r="KVF76"/>
      <c r="KVG76"/>
      <c r="KVH76"/>
      <c r="KVI76"/>
      <c r="KVJ76"/>
      <c r="KVK76"/>
      <c r="KVL76"/>
      <c r="KVM76"/>
      <c r="KVN76"/>
      <c r="KVO76"/>
      <c r="KVP76"/>
      <c r="KVQ76"/>
      <c r="KVR76"/>
      <c r="KVS76"/>
      <c r="KVT76"/>
      <c r="KVU76"/>
      <c r="KVV76"/>
      <c r="KVW76"/>
      <c r="KVX76"/>
      <c r="KVY76"/>
      <c r="KVZ76"/>
      <c r="KWA76"/>
      <c r="KWB76"/>
      <c r="KWC76"/>
      <c r="KWD76"/>
      <c r="KWE76"/>
      <c r="KWF76"/>
      <c r="KWG76"/>
      <c r="KWH76"/>
      <c r="KWI76"/>
      <c r="KWJ76"/>
      <c r="KWK76"/>
      <c r="KWL76"/>
      <c r="KWM76"/>
      <c r="KWN76"/>
      <c r="KWO76"/>
      <c r="KWP76"/>
      <c r="KWQ76"/>
      <c r="KWR76"/>
      <c r="KWS76"/>
      <c r="KWT76"/>
      <c r="KWU76"/>
      <c r="KWV76"/>
      <c r="KWW76"/>
      <c r="KWX76"/>
      <c r="KWY76"/>
      <c r="KWZ76"/>
      <c r="KXA76"/>
      <c r="KXB76"/>
      <c r="KXC76"/>
      <c r="KXD76"/>
      <c r="KXE76"/>
      <c r="KXF76"/>
      <c r="KXG76"/>
      <c r="KXH76"/>
      <c r="KXI76"/>
      <c r="KXJ76"/>
      <c r="KXK76"/>
      <c r="KXL76"/>
      <c r="KXM76"/>
      <c r="KXN76"/>
      <c r="KXO76"/>
      <c r="KXP76"/>
      <c r="KXQ76"/>
      <c r="KXR76"/>
      <c r="KXS76"/>
      <c r="KXT76"/>
      <c r="KXU76"/>
      <c r="KXV76"/>
      <c r="KXW76"/>
      <c r="KXX76"/>
      <c r="KXY76"/>
      <c r="KXZ76"/>
      <c r="KYA76"/>
      <c r="KYB76"/>
      <c r="KYC76"/>
      <c r="KYD76"/>
      <c r="KYE76"/>
      <c r="KYF76"/>
      <c r="KYG76"/>
      <c r="KYH76"/>
      <c r="KYI76"/>
      <c r="KYJ76"/>
      <c r="KYK76"/>
      <c r="KYL76"/>
      <c r="KYM76"/>
      <c r="KYN76"/>
      <c r="KYO76"/>
      <c r="KYP76"/>
      <c r="KYQ76"/>
      <c r="KYR76"/>
      <c r="KYS76"/>
      <c r="KYT76"/>
      <c r="KYU76"/>
      <c r="KYV76"/>
      <c r="KYW76"/>
      <c r="KYX76"/>
      <c r="KYY76"/>
      <c r="KYZ76"/>
      <c r="KZA76"/>
      <c r="KZB76"/>
      <c r="KZC76"/>
      <c r="KZD76"/>
      <c r="KZE76"/>
      <c r="KZF76"/>
      <c r="KZG76"/>
      <c r="KZH76"/>
      <c r="KZI76"/>
      <c r="KZJ76"/>
      <c r="KZK76"/>
      <c r="KZL76"/>
      <c r="KZM76"/>
      <c r="KZN76"/>
      <c r="KZO76"/>
      <c r="KZP76"/>
      <c r="KZQ76"/>
      <c r="KZR76"/>
      <c r="KZS76"/>
      <c r="KZT76"/>
      <c r="KZU76"/>
      <c r="KZV76"/>
      <c r="KZW76"/>
      <c r="KZX76"/>
      <c r="KZY76"/>
      <c r="KZZ76"/>
      <c r="LAA76"/>
      <c r="LAB76"/>
      <c r="LAC76"/>
      <c r="LAD76"/>
      <c r="LAE76"/>
      <c r="LAF76"/>
      <c r="LAG76"/>
      <c r="LAH76"/>
      <c r="LAI76"/>
      <c r="LAJ76"/>
      <c r="LAK76"/>
      <c r="LAL76"/>
      <c r="LAM76"/>
      <c r="LAN76"/>
      <c r="LAO76"/>
      <c r="LAP76"/>
      <c r="LAQ76"/>
      <c r="LAR76"/>
      <c r="LAS76"/>
      <c r="LAT76"/>
      <c r="LAU76"/>
      <c r="LAV76"/>
      <c r="LAW76"/>
      <c r="LAX76"/>
      <c r="LAY76"/>
      <c r="LAZ76"/>
      <c r="LBA76"/>
      <c r="LBB76"/>
      <c r="LBC76"/>
      <c r="LBD76"/>
      <c r="LBE76"/>
      <c r="LBF76"/>
      <c r="LBG76"/>
      <c r="LBH76"/>
      <c r="LBI76"/>
      <c r="LBJ76"/>
      <c r="LBK76"/>
      <c r="LBL76"/>
      <c r="LBM76"/>
      <c r="LBN76"/>
      <c r="LBO76"/>
      <c r="LBP76"/>
      <c r="LBQ76"/>
      <c r="LBR76"/>
      <c r="LBS76"/>
      <c r="LBT76"/>
      <c r="LBU76"/>
      <c r="LBV76"/>
      <c r="LBW76"/>
      <c r="LBX76"/>
      <c r="LBY76"/>
      <c r="LBZ76"/>
      <c r="LCA76"/>
      <c r="LCB76"/>
      <c r="LCC76"/>
      <c r="LCD76"/>
      <c r="LCE76"/>
      <c r="LCF76"/>
      <c r="LCG76"/>
      <c r="LCH76"/>
      <c r="LCI76"/>
      <c r="LCJ76"/>
      <c r="LCK76"/>
      <c r="LCL76"/>
      <c r="LCM76"/>
      <c r="LCN76"/>
      <c r="LCO76"/>
      <c r="LCP76"/>
      <c r="LCQ76"/>
      <c r="LCR76"/>
      <c r="LCS76"/>
      <c r="LCT76"/>
      <c r="LCU76"/>
      <c r="LCV76"/>
      <c r="LCW76"/>
      <c r="LCX76"/>
      <c r="LCY76"/>
      <c r="LCZ76"/>
      <c r="LDA76"/>
      <c r="LDB76"/>
      <c r="LDC76"/>
      <c r="LDD76"/>
      <c r="LDE76"/>
      <c r="LDF76"/>
      <c r="LDG76"/>
      <c r="LDH76"/>
      <c r="LDI76"/>
      <c r="LDJ76"/>
      <c r="LDK76"/>
      <c r="LDL76"/>
      <c r="LDM76"/>
      <c r="LDN76"/>
      <c r="LDO76"/>
      <c r="LDP76"/>
      <c r="LDQ76"/>
      <c r="LDR76"/>
      <c r="LDS76"/>
      <c r="LDT76"/>
      <c r="LDU76"/>
      <c r="LDV76"/>
      <c r="LDW76"/>
      <c r="LDX76"/>
      <c r="LDY76"/>
      <c r="LDZ76"/>
      <c r="LEA76"/>
      <c r="LEB76"/>
      <c r="LEC76"/>
      <c r="LED76"/>
      <c r="LEE76"/>
      <c r="LEF76"/>
      <c r="LEG76"/>
      <c r="LEH76"/>
      <c r="LEI76"/>
      <c r="LEJ76"/>
      <c r="LEK76"/>
      <c r="LEL76"/>
      <c r="LEM76"/>
      <c r="LEN76"/>
      <c r="LEO76"/>
      <c r="LEP76"/>
      <c r="LEQ76"/>
      <c r="LER76"/>
      <c r="LES76"/>
      <c r="LET76"/>
      <c r="LEU76"/>
      <c r="LEV76"/>
      <c r="LEW76"/>
      <c r="LEX76"/>
      <c r="LEY76"/>
      <c r="LEZ76"/>
      <c r="LFA76"/>
      <c r="LFB76"/>
      <c r="LFC76"/>
      <c r="LFD76"/>
      <c r="LFE76"/>
      <c r="LFF76"/>
      <c r="LFG76"/>
      <c r="LFH76"/>
      <c r="LFI76"/>
      <c r="LFJ76"/>
      <c r="LFK76"/>
      <c r="LFL76"/>
      <c r="LFM76"/>
      <c r="LFN76"/>
      <c r="LFO76"/>
      <c r="LFP76"/>
      <c r="LFQ76"/>
      <c r="LFR76"/>
      <c r="LFS76"/>
      <c r="LFT76"/>
      <c r="LFU76"/>
      <c r="LFV76"/>
      <c r="LFW76"/>
      <c r="LFX76"/>
      <c r="LFY76"/>
      <c r="LFZ76"/>
      <c r="LGA76"/>
      <c r="LGB76"/>
      <c r="LGC76"/>
      <c r="LGD76"/>
      <c r="LGE76"/>
      <c r="LGF76"/>
      <c r="LGG76"/>
      <c r="LGH76"/>
      <c r="LGI76"/>
      <c r="LGJ76"/>
      <c r="LGK76"/>
      <c r="LGL76"/>
      <c r="LGM76"/>
      <c r="LGN76"/>
      <c r="LGO76"/>
      <c r="LGP76"/>
      <c r="LGQ76"/>
      <c r="LGR76"/>
      <c r="LGS76"/>
      <c r="LGT76"/>
      <c r="LGU76"/>
      <c r="LGV76"/>
      <c r="LGW76"/>
      <c r="LGX76"/>
      <c r="LGY76"/>
      <c r="LGZ76"/>
      <c r="LHA76"/>
      <c r="LHB76"/>
      <c r="LHC76"/>
      <c r="LHD76"/>
      <c r="LHE76"/>
      <c r="LHF76"/>
      <c r="LHG76"/>
      <c r="LHH76"/>
      <c r="LHI76"/>
      <c r="LHJ76"/>
      <c r="LHK76"/>
      <c r="LHL76"/>
      <c r="LHM76"/>
      <c r="LHN76"/>
      <c r="LHO76"/>
      <c r="LHP76"/>
      <c r="LHQ76"/>
      <c r="LHR76"/>
      <c r="LHS76"/>
      <c r="LHT76"/>
      <c r="LHU76"/>
      <c r="LHV76"/>
      <c r="LHW76"/>
      <c r="LHX76"/>
      <c r="LHY76"/>
      <c r="LHZ76"/>
      <c r="LIA76"/>
      <c r="LIB76"/>
      <c r="LIC76"/>
      <c r="LID76"/>
      <c r="LIE76"/>
      <c r="LIF76"/>
      <c r="LIG76"/>
      <c r="LIH76"/>
      <c r="LII76"/>
      <c r="LIJ76"/>
      <c r="LIK76"/>
      <c r="LIL76"/>
      <c r="LIM76"/>
      <c r="LIN76"/>
      <c r="LIO76"/>
      <c r="LIP76"/>
      <c r="LIQ76"/>
      <c r="LIR76"/>
      <c r="LIS76"/>
      <c r="LIT76"/>
      <c r="LIU76"/>
      <c r="LIV76"/>
      <c r="LIW76"/>
      <c r="LIX76"/>
      <c r="LIY76"/>
      <c r="LIZ76"/>
      <c r="LJA76"/>
      <c r="LJB76"/>
      <c r="LJC76"/>
      <c r="LJD76"/>
      <c r="LJE76"/>
      <c r="LJF76"/>
      <c r="LJG76"/>
      <c r="LJH76"/>
      <c r="LJI76"/>
      <c r="LJJ76"/>
      <c r="LJK76"/>
      <c r="LJL76"/>
      <c r="LJM76"/>
      <c r="LJN76"/>
      <c r="LJO76"/>
      <c r="LJP76"/>
      <c r="LJQ76"/>
      <c r="LJR76"/>
      <c r="LJS76"/>
      <c r="LJT76"/>
      <c r="LJU76"/>
      <c r="LJV76"/>
      <c r="LJW76"/>
      <c r="LJX76"/>
      <c r="LJY76"/>
      <c r="LJZ76"/>
      <c r="LKA76"/>
      <c r="LKB76"/>
      <c r="LKC76"/>
      <c r="LKD76"/>
      <c r="LKE76"/>
      <c r="LKF76"/>
      <c r="LKG76"/>
      <c r="LKH76"/>
      <c r="LKI76"/>
      <c r="LKJ76"/>
      <c r="LKK76"/>
      <c r="LKL76"/>
      <c r="LKM76"/>
      <c r="LKN76"/>
      <c r="LKO76"/>
      <c r="LKP76"/>
      <c r="LKQ76"/>
      <c r="LKR76"/>
      <c r="LKS76"/>
      <c r="LKT76"/>
      <c r="LKU76"/>
      <c r="LKV76"/>
      <c r="LKW76"/>
      <c r="LKX76"/>
      <c r="LKY76"/>
      <c r="LKZ76"/>
      <c r="LLA76"/>
      <c r="LLB76"/>
      <c r="LLC76"/>
      <c r="LLD76"/>
      <c r="LLE76"/>
      <c r="LLF76"/>
      <c r="LLG76"/>
      <c r="LLH76"/>
      <c r="LLI76"/>
      <c r="LLJ76"/>
      <c r="LLK76"/>
      <c r="LLL76"/>
      <c r="LLM76"/>
      <c r="LLN76"/>
      <c r="LLO76"/>
      <c r="LLP76"/>
      <c r="LLQ76"/>
      <c r="LLR76"/>
      <c r="LLS76"/>
      <c r="LLT76"/>
      <c r="LLU76"/>
      <c r="LLV76"/>
      <c r="LLW76"/>
      <c r="LLX76"/>
      <c r="LLY76"/>
      <c r="LLZ76"/>
      <c r="LMA76"/>
      <c r="LMB76"/>
      <c r="LMC76"/>
      <c r="LMD76"/>
      <c r="LME76"/>
      <c r="LMF76"/>
      <c r="LMG76"/>
      <c r="LMH76"/>
      <c r="LMI76"/>
      <c r="LMJ76"/>
      <c r="LMK76"/>
      <c r="LML76"/>
      <c r="LMM76"/>
      <c r="LMN76"/>
      <c r="LMO76"/>
      <c r="LMP76"/>
      <c r="LMQ76"/>
      <c r="LMR76"/>
      <c r="LMS76"/>
      <c r="LMT76"/>
      <c r="LMU76"/>
      <c r="LMV76"/>
      <c r="LMW76"/>
      <c r="LMX76"/>
      <c r="LMY76"/>
      <c r="LMZ76"/>
      <c r="LNA76"/>
      <c r="LNB76"/>
      <c r="LNC76"/>
      <c r="LND76"/>
      <c r="LNE76"/>
      <c r="LNF76"/>
      <c r="LNG76"/>
      <c r="LNH76"/>
      <c r="LNI76"/>
      <c r="LNJ76"/>
      <c r="LNK76"/>
      <c r="LNL76"/>
      <c r="LNM76"/>
      <c r="LNN76"/>
      <c r="LNO76"/>
      <c r="LNP76"/>
      <c r="LNQ76"/>
      <c r="LNR76"/>
      <c r="LNS76"/>
      <c r="LNT76"/>
      <c r="LNU76"/>
      <c r="LNV76"/>
      <c r="LNW76"/>
      <c r="LNX76"/>
      <c r="LNY76"/>
      <c r="LNZ76"/>
      <c r="LOA76"/>
      <c r="LOB76"/>
      <c r="LOC76"/>
      <c r="LOD76"/>
      <c r="LOE76"/>
      <c r="LOF76"/>
      <c r="LOG76"/>
      <c r="LOH76"/>
      <c r="LOI76"/>
      <c r="LOJ76"/>
      <c r="LOK76"/>
      <c r="LOL76"/>
      <c r="LOM76"/>
      <c r="LON76"/>
      <c r="LOO76"/>
      <c r="LOP76"/>
      <c r="LOQ76"/>
      <c r="LOR76"/>
      <c r="LOS76"/>
      <c r="LOT76"/>
      <c r="LOU76"/>
      <c r="LOV76"/>
      <c r="LOW76"/>
      <c r="LOX76"/>
      <c r="LOY76"/>
      <c r="LOZ76"/>
      <c r="LPA76"/>
      <c r="LPB76"/>
      <c r="LPC76"/>
      <c r="LPD76"/>
      <c r="LPE76"/>
      <c r="LPF76"/>
      <c r="LPG76"/>
      <c r="LPH76"/>
      <c r="LPI76"/>
      <c r="LPJ76"/>
      <c r="LPK76"/>
      <c r="LPL76"/>
      <c r="LPM76"/>
      <c r="LPN76"/>
      <c r="LPO76"/>
      <c r="LPP76"/>
      <c r="LPQ76"/>
      <c r="LPR76"/>
      <c r="LPS76"/>
      <c r="LPT76"/>
      <c r="LPU76"/>
      <c r="LPV76"/>
      <c r="LPW76"/>
      <c r="LPX76"/>
      <c r="LPY76"/>
      <c r="LPZ76"/>
      <c r="LQA76"/>
      <c r="LQB76"/>
      <c r="LQC76"/>
      <c r="LQD76"/>
      <c r="LQE76"/>
      <c r="LQF76"/>
      <c r="LQG76"/>
      <c r="LQH76"/>
      <c r="LQI76"/>
      <c r="LQJ76"/>
      <c r="LQK76"/>
      <c r="LQL76"/>
      <c r="LQM76"/>
      <c r="LQN76"/>
      <c r="LQO76"/>
      <c r="LQP76"/>
      <c r="LQQ76"/>
      <c r="LQR76"/>
      <c r="LQS76"/>
      <c r="LQT76"/>
      <c r="LQU76"/>
      <c r="LQV76"/>
      <c r="LQW76"/>
      <c r="LQX76"/>
      <c r="LQY76"/>
      <c r="LQZ76"/>
      <c r="LRA76"/>
      <c r="LRB76"/>
      <c r="LRC76"/>
      <c r="LRD76"/>
      <c r="LRE76"/>
      <c r="LRF76"/>
      <c r="LRG76"/>
      <c r="LRH76"/>
      <c r="LRI76"/>
      <c r="LRJ76"/>
      <c r="LRK76"/>
      <c r="LRL76"/>
      <c r="LRM76"/>
      <c r="LRN76"/>
      <c r="LRO76"/>
      <c r="LRP76"/>
      <c r="LRQ76"/>
      <c r="LRR76"/>
      <c r="LRS76"/>
      <c r="LRT76"/>
      <c r="LRU76"/>
      <c r="LRV76"/>
      <c r="LRW76"/>
      <c r="LRX76"/>
      <c r="LRY76"/>
      <c r="LRZ76"/>
      <c r="LSA76"/>
      <c r="LSB76"/>
      <c r="LSC76"/>
      <c r="LSD76"/>
      <c r="LSE76"/>
      <c r="LSF76"/>
      <c r="LSG76"/>
      <c r="LSH76"/>
      <c r="LSI76"/>
      <c r="LSJ76"/>
      <c r="LSK76"/>
      <c r="LSL76"/>
      <c r="LSM76"/>
      <c r="LSN76"/>
      <c r="LSO76"/>
      <c r="LSP76"/>
      <c r="LSQ76"/>
      <c r="LSR76"/>
      <c r="LSS76"/>
      <c r="LST76"/>
      <c r="LSU76"/>
      <c r="LSV76"/>
      <c r="LSW76"/>
      <c r="LSX76"/>
      <c r="LSY76"/>
      <c r="LSZ76"/>
      <c r="LTA76"/>
      <c r="LTB76"/>
      <c r="LTC76"/>
      <c r="LTD76"/>
      <c r="LTE76"/>
      <c r="LTF76"/>
      <c r="LTG76"/>
      <c r="LTH76"/>
      <c r="LTI76"/>
      <c r="LTJ76"/>
      <c r="LTK76"/>
      <c r="LTL76"/>
      <c r="LTM76"/>
      <c r="LTN76"/>
      <c r="LTO76"/>
      <c r="LTP76"/>
      <c r="LTQ76"/>
      <c r="LTR76"/>
      <c r="LTS76"/>
      <c r="LTT76"/>
      <c r="LTU76"/>
      <c r="LTV76"/>
      <c r="LTW76"/>
      <c r="LTX76"/>
      <c r="LTY76"/>
      <c r="LTZ76"/>
      <c r="LUA76"/>
      <c r="LUB76"/>
      <c r="LUC76"/>
      <c r="LUD76"/>
      <c r="LUE76"/>
      <c r="LUF76"/>
      <c r="LUG76"/>
      <c r="LUH76"/>
      <c r="LUI76"/>
      <c r="LUJ76"/>
      <c r="LUK76"/>
      <c r="LUL76"/>
      <c r="LUM76"/>
      <c r="LUN76"/>
      <c r="LUO76"/>
      <c r="LUP76"/>
      <c r="LUQ76"/>
      <c r="LUR76"/>
      <c r="LUS76"/>
      <c r="LUT76"/>
      <c r="LUU76"/>
      <c r="LUV76"/>
      <c r="LUW76"/>
      <c r="LUX76"/>
      <c r="LUY76"/>
      <c r="LUZ76"/>
      <c r="LVA76"/>
      <c r="LVB76"/>
      <c r="LVC76"/>
      <c r="LVD76"/>
      <c r="LVE76"/>
      <c r="LVF76"/>
      <c r="LVG76"/>
      <c r="LVH76"/>
      <c r="LVI76"/>
      <c r="LVJ76"/>
      <c r="LVK76"/>
      <c r="LVL76"/>
      <c r="LVM76"/>
      <c r="LVN76"/>
      <c r="LVO76"/>
      <c r="LVP76"/>
      <c r="LVQ76"/>
      <c r="LVR76"/>
      <c r="LVS76"/>
      <c r="LVT76"/>
      <c r="LVU76"/>
      <c r="LVV76"/>
      <c r="LVW76"/>
      <c r="LVX76"/>
      <c r="LVY76"/>
      <c r="LVZ76"/>
      <c r="LWA76"/>
      <c r="LWB76"/>
      <c r="LWC76"/>
      <c r="LWD76"/>
      <c r="LWE76"/>
      <c r="LWF76"/>
      <c r="LWG76"/>
      <c r="LWH76"/>
      <c r="LWI76"/>
      <c r="LWJ76"/>
      <c r="LWK76"/>
      <c r="LWL76"/>
      <c r="LWM76"/>
      <c r="LWN76"/>
      <c r="LWO76"/>
      <c r="LWP76"/>
      <c r="LWQ76"/>
      <c r="LWR76"/>
      <c r="LWS76"/>
      <c r="LWT76"/>
      <c r="LWU76"/>
      <c r="LWV76"/>
      <c r="LWW76"/>
      <c r="LWX76"/>
      <c r="LWY76"/>
      <c r="LWZ76"/>
      <c r="LXA76"/>
      <c r="LXB76"/>
      <c r="LXC76"/>
      <c r="LXD76"/>
      <c r="LXE76"/>
      <c r="LXF76"/>
      <c r="LXG76"/>
      <c r="LXH76"/>
      <c r="LXI76"/>
      <c r="LXJ76"/>
      <c r="LXK76"/>
      <c r="LXL76"/>
      <c r="LXM76"/>
      <c r="LXN76"/>
      <c r="LXO76"/>
      <c r="LXP76"/>
      <c r="LXQ76"/>
      <c r="LXR76"/>
      <c r="LXS76"/>
      <c r="LXT76"/>
      <c r="LXU76"/>
      <c r="LXV76"/>
      <c r="LXW76"/>
      <c r="LXX76"/>
      <c r="LXY76"/>
      <c r="LXZ76"/>
      <c r="LYA76"/>
      <c r="LYB76"/>
      <c r="LYC76"/>
      <c r="LYD76"/>
      <c r="LYE76"/>
      <c r="LYF76"/>
      <c r="LYG76"/>
      <c r="LYH76"/>
      <c r="LYI76"/>
      <c r="LYJ76"/>
      <c r="LYK76"/>
      <c r="LYL76"/>
      <c r="LYM76"/>
      <c r="LYN76"/>
      <c r="LYO76"/>
      <c r="LYP76"/>
      <c r="LYQ76"/>
      <c r="LYR76"/>
      <c r="LYS76"/>
      <c r="LYT76"/>
      <c r="LYU76"/>
      <c r="LYV76"/>
      <c r="LYW76"/>
      <c r="LYX76"/>
      <c r="LYY76"/>
      <c r="LYZ76"/>
      <c r="LZA76"/>
      <c r="LZB76"/>
      <c r="LZC76"/>
      <c r="LZD76"/>
      <c r="LZE76"/>
      <c r="LZF76"/>
      <c r="LZG76"/>
      <c r="LZH76"/>
      <c r="LZI76"/>
      <c r="LZJ76"/>
      <c r="LZK76"/>
      <c r="LZL76"/>
      <c r="LZM76"/>
      <c r="LZN76"/>
      <c r="LZO76"/>
      <c r="LZP76"/>
      <c r="LZQ76"/>
      <c r="LZR76"/>
      <c r="LZS76"/>
      <c r="LZT76"/>
      <c r="LZU76"/>
      <c r="LZV76"/>
      <c r="LZW76"/>
      <c r="LZX76"/>
      <c r="LZY76"/>
      <c r="LZZ76"/>
      <c r="MAA76"/>
      <c r="MAB76"/>
      <c r="MAC76"/>
      <c r="MAD76"/>
      <c r="MAE76"/>
      <c r="MAF76"/>
      <c r="MAG76"/>
      <c r="MAH76"/>
      <c r="MAI76"/>
      <c r="MAJ76"/>
      <c r="MAK76"/>
      <c r="MAL76"/>
      <c r="MAM76"/>
      <c r="MAN76"/>
      <c r="MAO76"/>
      <c r="MAP76"/>
      <c r="MAQ76"/>
      <c r="MAR76"/>
      <c r="MAS76"/>
      <c r="MAT76"/>
      <c r="MAU76"/>
      <c r="MAV76"/>
      <c r="MAW76"/>
      <c r="MAX76"/>
      <c r="MAY76"/>
      <c r="MAZ76"/>
      <c r="MBA76"/>
      <c r="MBB76"/>
      <c r="MBC76"/>
      <c r="MBD76"/>
      <c r="MBE76"/>
      <c r="MBF76"/>
      <c r="MBG76"/>
      <c r="MBH76"/>
      <c r="MBI76"/>
      <c r="MBJ76"/>
      <c r="MBK76"/>
      <c r="MBL76"/>
      <c r="MBM76"/>
      <c r="MBN76"/>
      <c r="MBO76"/>
      <c r="MBP76"/>
      <c r="MBQ76"/>
      <c r="MBR76"/>
      <c r="MBS76"/>
      <c r="MBT76"/>
      <c r="MBU76"/>
      <c r="MBV76"/>
      <c r="MBW76"/>
      <c r="MBX76"/>
      <c r="MBY76"/>
      <c r="MBZ76"/>
      <c r="MCA76"/>
      <c r="MCB76"/>
      <c r="MCC76"/>
      <c r="MCD76"/>
      <c r="MCE76"/>
      <c r="MCF76"/>
      <c r="MCG76"/>
      <c r="MCH76"/>
      <c r="MCI76"/>
      <c r="MCJ76"/>
      <c r="MCK76"/>
      <c r="MCL76"/>
      <c r="MCM76"/>
      <c r="MCN76"/>
      <c r="MCO76"/>
      <c r="MCP76"/>
      <c r="MCQ76"/>
      <c r="MCR76"/>
      <c r="MCS76"/>
      <c r="MCT76"/>
      <c r="MCU76"/>
      <c r="MCV76"/>
      <c r="MCW76"/>
      <c r="MCX76"/>
      <c r="MCY76"/>
      <c r="MCZ76"/>
      <c r="MDA76"/>
      <c r="MDB76"/>
      <c r="MDC76"/>
      <c r="MDD76"/>
      <c r="MDE76"/>
      <c r="MDF76"/>
      <c r="MDG76"/>
      <c r="MDH76"/>
      <c r="MDI76"/>
      <c r="MDJ76"/>
      <c r="MDK76"/>
      <c r="MDL76"/>
      <c r="MDM76"/>
      <c r="MDN76"/>
      <c r="MDO76"/>
      <c r="MDP76"/>
      <c r="MDQ76"/>
      <c r="MDR76"/>
      <c r="MDS76"/>
      <c r="MDT76"/>
      <c r="MDU76"/>
      <c r="MDV76"/>
      <c r="MDW76"/>
      <c r="MDX76"/>
      <c r="MDY76"/>
      <c r="MDZ76"/>
      <c r="MEA76"/>
      <c r="MEB76"/>
      <c r="MEC76"/>
      <c r="MED76"/>
      <c r="MEE76"/>
      <c r="MEF76"/>
      <c r="MEG76"/>
      <c r="MEH76"/>
      <c r="MEI76"/>
      <c r="MEJ76"/>
      <c r="MEK76"/>
      <c r="MEL76"/>
      <c r="MEM76"/>
      <c r="MEN76"/>
      <c r="MEO76"/>
      <c r="MEP76"/>
      <c r="MEQ76"/>
      <c r="MER76"/>
      <c r="MES76"/>
      <c r="MET76"/>
      <c r="MEU76"/>
      <c r="MEV76"/>
      <c r="MEW76"/>
      <c r="MEX76"/>
      <c r="MEY76"/>
      <c r="MEZ76"/>
      <c r="MFA76"/>
      <c r="MFB76"/>
      <c r="MFC76"/>
      <c r="MFD76"/>
      <c r="MFE76"/>
      <c r="MFF76"/>
      <c r="MFG76"/>
      <c r="MFH76"/>
      <c r="MFI76"/>
      <c r="MFJ76"/>
      <c r="MFK76"/>
      <c r="MFL76"/>
      <c r="MFM76"/>
      <c r="MFN76"/>
      <c r="MFO76"/>
      <c r="MFP76"/>
      <c r="MFQ76"/>
      <c r="MFR76"/>
      <c r="MFS76"/>
      <c r="MFT76"/>
      <c r="MFU76"/>
      <c r="MFV76"/>
      <c r="MFW76"/>
      <c r="MFX76"/>
      <c r="MFY76"/>
      <c r="MFZ76"/>
      <c r="MGA76"/>
      <c r="MGB76"/>
      <c r="MGC76"/>
      <c r="MGD76"/>
      <c r="MGE76"/>
      <c r="MGF76"/>
      <c r="MGG76"/>
      <c r="MGH76"/>
      <c r="MGI76"/>
      <c r="MGJ76"/>
      <c r="MGK76"/>
      <c r="MGL76"/>
      <c r="MGM76"/>
      <c r="MGN76"/>
      <c r="MGO76"/>
      <c r="MGP76"/>
      <c r="MGQ76"/>
      <c r="MGR76"/>
      <c r="MGS76"/>
      <c r="MGT76"/>
      <c r="MGU76"/>
      <c r="MGV76"/>
      <c r="MGW76"/>
      <c r="MGX76"/>
      <c r="MGY76"/>
      <c r="MGZ76"/>
      <c r="MHA76"/>
      <c r="MHB76"/>
      <c r="MHC76"/>
      <c r="MHD76"/>
      <c r="MHE76"/>
      <c r="MHF76"/>
      <c r="MHG76"/>
      <c r="MHH76"/>
      <c r="MHI76"/>
      <c r="MHJ76"/>
      <c r="MHK76"/>
      <c r="MHL76"/>
      <c r="MHM76"/>
      <c r="MHN76"/>
      <c r="MHO76"/>
      <c r="MHP76"/>
      <c r="MHQ76"/>
      <c r="MHR76"/>
      <c r="MHS76"/>
      <c r="MHT76"/>
      <c r="MHU76"/>
      <c r="MHV76"/>
      <c r="MHW76"/>
      <c r="MHX76"/>
      <c r="MHY76"/>
      <c r="MHZ76"/>
      <c r="MIA76"/>
      <c r="MIB76"/>
      <c r="MIC76"/>
      <c r="MID76"/>
      <c r="MIE76"/>
      <c r="MIF76"/>
      <c r="MIG76"/>
      <c r="MIH76"/>
      <c r="MII76"/>
      <c r="MIJ76"/>
      <c r="MIK76"/>
      <c r="MIL76"/>
      <c r="MIM76"/>
      <c r="MIN76"/>
      <c r="MIO76"/>
      <c r="MIP76"/>
      <c r="MIQ76"/>
      <c r="MIR76"/>
      <c r="MIS76"/>
      <c r="MIT76"/>
      <c r="MIU76"/>
      <c r="MIV76"/>
      <c r="MIW76"/>
      <c r="MIX76"/>
      <c r="MIY76"/>
      <c r="MIZ76"/>
      <c r="MJA76"/>
      <c r="MJB76"/>
      <c r="MJC76"/>
      <c r="MJD76"/>
      <c r="MJE76"/>
      <c r="MJF76"/>
      <c r="MJG76"/>
      <c r="MJH76"/>
      <c r="MJI76"/>
      <c r="MJJ76"/>
      <c r="MJK76"/>
      <c r="MJL76"/>
      <c r="MJM76"/>
      <c r="MJN76"/>
      <c r="MJO76"/>
      <c r="MJP76"/>
      <c r="MJQ76"/>
      <c r="MJR76"/>
      <c r="MJS76"/>
      <c r="MJT76"/>
      <c r="MJU76"/>
      <c r="MJV76"/>
      <c r="MJW76"/>
      <c r="MJX76"/>
      <c r="MJY76"/>
      <c r="MJZ76"/>
      <c r="MKA76"/>
      <c r="MKB76"/>
      <c r="MKC76"/>
      <c r="MKD76"/>
      <c r="MKE76"/>
      <c r="MKF76"/>
      <c r="MKG76"/>
      <c r="MKH76"/>
      <c r="MKI76"/>
      <c r="MKJ76"/>
      <c r="MKK76"/>
      <c r="MKL76"/>
      <c r="MKM76"/>
      <c r="MKN76"/>
      <c r="MKO76"/>
      <c r="MKP76"/>
      <c r="MKQ76"/>
      <c r="MKR76"/>
      <c r="MKS76"/>
      <c r="MKT76"/>
      <c r="MKU76"/>
      <c r="MKV76"/>
      <c r="MKW76"/>
      <c r="MKX76"/>
      <c r="MKY76"/>
      <c r="MKZ76"/>
      <c r="MLA76"/>
      <c r="MLB76"/>
      <c r="MLC76"/>
      <c r="MLD76"/>
      <c r="MLE76"/>
      <c r="MLF76"/>
      <c r="MLG76"/>
      <c r="MLH76"/>
      <c r="MLI76"/>
      <c r="MLJ76"/>
      <c r="MLK76"/>
      <c r="MLL76"/>
      <c r="MLM76"/>
      <c r="MLN76"/>
      <c r="MLO76"/>
      <c r="MLP76"/>
      <c r="MLQ76"/>
      <c r="MLR76"/>
      <c r="MLS76"/>
      <c r="MLT76"/>
      <c r="MLU76"/>
      <c r="MLV76"/>
      <c r="MLW76"/>
      <c r="MLX76"/>
      <c r="MLY76"/>
      <c r="MLZ76"/>
      <c r="MMA76"/>
      <c r="MMB76"/>
      <c r="MMC76"/>
      <c r="MMD76"/>
      <c r="MME76"/>
      <c r="MMF76"/>
      <c r="MMG76"/>
      <c r="MMH76"/>
      <c r="MMI76"/>
      <c r="MMJ76"/>
      <c r="MMK76"/>
      <c r="MML76"/>
      <c r="MMM76"/>
      <c r="MMN76"/>
      <c r="MMO76"/>
      <c r="MMP76"/>
      <c r="MMQ76"/>
      <c r="MMR76"/>
      <c r="MMS76"/>
      <c r="MMT76"/>
      <c r="MMU76"/>
      <c r="MMV76"/>
      <c r="MMW76"/>
      <c r="MMX76"/>
      <c r="MMY76"/>
      <c r="MMZ76"/>
      <c r="MNA76"/>
      <c r="MNB76"/>
      <c r="MNC76"/>
      <c r="MND76"/>
      <c r="MNE76"/>
      <c r="MNF76"/>
      <c r="MNG76"/>
      <c r="MNH76"/>
      <c r="MNI76"/>
      <c r="MNJ76"/>
      <c r="MNK76"/>
      <c r="MNL76"/>
      <c r="MNM76"/>
      <c r="MNN76"/>
      <c r="MNO76"/>
      <c r="MNP76"/>
      <c r="MNQ76"/>
      <c r="MNR76"/>
      <c r="MNS76"/>
      <c r="MNT76"/>
      <c r="MNU76"/>
      <c r="MNV76"/>
      <c r="MNW76"/>
      <c r="MNX76"/>
      <c r="MNY76"/>
      <c r="MNZ76"/>
      <c r="MOA76"/>
      <c r="MOB76"/>
      <c r="MOC76"/>
      <c r="MOD76"/>
      <c r="MOE76"/>
      <c r="MOF76"/>
      <c r="MOG76"/>
      <c r="MOH76"/>
      <c r="MOI76"/>
      <c r="MOJ76"/>
      <c r="MOK76"/>
      <c r="MOL76"/>
      <c r="MOM76"/>
      <c r="MON76"/>
      <c r="MOO76"/>
      <c r="MOP76"/>
      <c r="MOQ76"/>
      <c r="MOR76"/>
      <c r="MOS76"/>
      <c r="MOT76"/>
      <c r="MOU76"/>
      <c r="MOV76"/>
      <c r="MOW76"/>
      <c r="MOX76"/>
      <c r="MOY76"/>
      <c r="MOZ76"/>
      <c r="MPA76"/>
      <c r="MPB76"/>
      <c r="MPC76"/>
      <c r="MPD76"/>
      <c r="MPE76"/>
      <c r="MPF76"/>
      <c r="MPG76"/>
      <c r="MPH76"/>
      <c r="MPI76"/>
      <c r="MPJ76"/>
      <c r="MPK76"/>
      <c r="MPL76"/>
      <c r="MPM76"/>
      <c r="MPN76"/>
      <c r="MPO76"/>
      <c r="MPP76"/>
      <c r="MPQ76"/>
      <c r="MPR76"/>
      <c r="MPS76"/>
      <c r="MPT76"/>
      <c r="MPU76"/>
      <c r="MPV76"/>
      <c r="MPW76"/>
      <c r="MPX76"/>
      <c r="MPY76"/>
      <c r="MPZ76"/>
      <c r="MQA76"/>
      <c r="MQB76"/>
      <c r="MQC76"/>
      <c r="MQD76"/>
      <c r="MQE76"/>
      <c r="MQF76"/>
      <c r="MQG76"/>
      <c r="MQH76"/>
      <c r="MQI76"/>
      <c r="MQJ76"/>
      <c r="MQK76"/>
      <c r="MQL76"/>
      <c r="MQM76"/>
      <c r="MQN76"/>
      <c r="MQO76"/>
      <c r="MQP76"/>
      <c r="MQQ76"/>
      <c r="MQR76"/>
      <c r="MQS76"/>
      <c r="MQT76"/>
      <c r="MQU76"/>
      <c r="MQV76"/>
      <c r="MQW76"/>
      <c r="MQX76"/>
      <c r="MQY76"/>
      <c r="MQZ76"/>
      <c r="MRA76"/>
      <c r="MRB76"/>
      <c r="MRC76"/>
      <c r="MRD76"/>
      <c r="MRE76"/>
      <c r="MRF76"/>
      <c r="MRG76"/>
      <c r="MRH76"/>
      <c r="MRI76"/>
      <c r="MRJ76"/>
      <c r="MRK76"/>
      <c r="MRL76"/>
      <c r="MRM76"/>
      <c r="MRN76"/>
      <c r="MRO76"/>
      <c r="MRP76"/>
      <c r="MRQ76"/>
      <c r="MRR76"/>
      <c r="MRS76"/>
      <c r="MRT76"/>
      <c r="MRU76"/>
      <c r="MRV76"/>
      <c r="MRW76"/>
      <c r="MRX76"/>
      <c r="MRY76"/>
      <c r="MRZ76"/>
      <c r="MSA76"/>
      <c r="MSB76"/>
      <c r="MSC76"/>
      <c r="MSD76"/>
      <c r="MSE76"/>
      <c r="MSF76"/>
      <c r="MSG76"/>
      <c r="MSH76"/>
      <c r="MSI76"/>
      <c r="MSJ76"/>
      <c r="MSK76"/>
      <c r="MSL76"/>
      <c r="MSM76"/>
      <c r="MSN76"/>
      <c r="MSO76"/>
      <c r="MSP76"/>
      <c r="MSQ76"/>
      <c r="MSR76"/>
      <c r="MSS76"/>
      <c r="MST76"/>
      <c r="MSU76"/>
      <c r="MSV76"/>
      <c r="MSW76"/>
      <c r="MSX76"/>
      <c r="MSY76"/>
      <c r="MSZ76"/>
      <c r="MTA76"/>
      <c r="MTB76"/>
      <c r="MTC76"/>
      <c r="MTD76"/>
      <c r="MTE76"/>
      <c r="MTF76"/>
      <c r="MTG76"/>
      <c r="MTH76"/>
      <c r="MTI76"/>
      <c r="MTJ76"/>
      <c r="MTK76"/>
      <c r="MTL76"/>
      <c r="MTM76"/>
      <c r="MTN76"/>
      <c r="MTO76"/>
      <c r="MTP76"/>
      <c r="MTQ76"/>
      <c r="MTR76"/>
      <c r="MTS76"/>
      <c r="MTT76"/>
      <c r="MTU76"/>
      <c r="MTV76"/>
      <c r="MTW76"/>
      <c r="MTX76"/>
      <c r="MTY76"/>
      <c r="MTZ76"/>
      <c r="MUA76"/>
      <c r="MUB76"/>
      <c r="MUC76"/>
      <c r="MUD76"/>
      <c r="MUE76"/>
      <c r="MUF76"/>
      <c r="MUG76"/>
      <c r="MUH76"/>
      <c r="MUI76"/>
      <c r="MUJ76"/>
      <c r="MUK76"/>
      <c r="MUL76"/>
      <c r="MUM76"/>
      <c r="MUN76"/>
      <c r="MUO76"/>
      <c r="MUP76"/>
      <c r="MUQ76"/>
      <c r="MUR76"/>
      <c r="MUS76"/>
      <c r="MUT76"/>
      <c r="MUU76"/>
      <c r="MUV76"/>
      <c r="MUW76"/>
      <c r="MUX76"/>
      <c r="MUY76"/>
      <c r="MUZ76"/>
      <c r="MVA76"/>
      <c r="MVB76"/>
      <c r="MVC76"/>
      <c r="MVD76"/>
      <c r="MVE76"/>
      <c r="MVF76"/>
      <c r="MVG76"/>
      <c r="MVH76"/>
      <c r="MVI76"/>
      <c r="MVJ76"/>
      <c r="MVK76"/>
      <c r="MVL76"/>
      <c r="MVM76"/>
      <c r="MVN76"/>
      <c r="MVO76"/>
      <c r="MVP76"/>
      <c r="MVQ76"/>
      <c r="MVR76"/>
      <c r="MVS76"/>
      <c r="MVT76"/>
      <c r="MVU76"/>
      <c r="MVV76"/>
      <c r="MVW76"/>
      <c r="MVX76"/>
      <c r="MVY76"/>
      <c r="MVZ76"/>
      <c r="MWA76"/>
      <c r="MWB76"/>
      <c r="MWC76"/>
      <c r="MWD76"/>
      <c r="MWE76"/>
      <c r="MWF76"/>
      <c r="MWG76"/>
      <c r="MWH76"/>
      <c r="MWI76"/>
      <c r="MWJ76"/>
      <c r="MWK76"/>
      <c r="MWL76"/>
      <c r="MWM76"/>
      <c r="MWN76"/>
      <c r="MWO76"/>
      <c r="MWP76"/>
      <c r="MWQ76"/>
      <c r="MWR76"/>
      <c r="MWS76"/>
      <c r="MWT76"/>
      <c r="MWU76"/>
      <c r="MWV76"/>
      <c r="MWW76"/>
      <c r="MWX76"/>
      <c r="MWY76"/>
      <c r="MWZ76"/>
      <c r="MXA76"/>
      <c r="MXB76"/>
      <c r="MXC76"/>
      <c r="MXD76"/>
      <c r="MXE76"/>
      <c r="MXF76"/>
      <c r="MXG76"/>
      <c r="MXH76"/>
      <c r="MXI76"/>
      <c r="MXJ76"/>
      <c r="MXK76"/>
      <c r="MXL76"/>
      <c r="MXM76"/>
      <c r="MXN76"/>
      <c r="MXO76"/>
      <c r="MXP76"/>
      <c r="MXQ76"/>
      <c r="MXR76"/>
      <c r="MXS76"/>
      <c r="MXT76"/>
      <c r="MXU76"/>
      <c r="MXV76"/>
      <c r="MXW76"/>
      <c r="MXX76"/>
      <c r="MXY76"/>
      <c r="MXZ76"/>
      <c r="MYA76"/>
      <c r="MYB76"/>
      <c r="MYC76"/>
      <c r="MYD76"/>
      <c r="MYE76"/>
      <c r="MYF76"/>
      <c r="MYG76"/>
      <c r="MYH76"/>
      <c r="MYI76"/>
      <c r="MYJ76"/>
      <c r="MYK76"/>
      <c r="MYL76"/>
      <c r="MYM76"/>
      <c r="MYN76"/>
      <c r="MYO76"/>
      <c r="MYP76"/>
      <c r="MYQ76"/>
      <c r="MYR76"/>
      <c r="MYS76"/>
      <c r="MYT76"/>
      <c r="MYU76"/>
      <c r="MYV76"/>
      <c r="MYW76"/>
      <c r="MYX76"/>
      <c r="MYY76"/>
      <c r="MYZ76"/>
      <c r="MZA76"/>
      <c r="MZB76"/>
      <c r="MZC76"/>
      <c r="MZD76"/>
      <c r="MZE76"/>
      <c r="MZF76"/>
      <c r="MZG76"/>
      <c r="MZH76"/>
      <c r="MZI76"/>
      <c r="MZJ76"/>
      <c r="MZK76"/>
      <c r="MZL76"/>
      <c r="MZM76"/>
      <c r="MZN76"/>
      <c r="MZO76"/>
      <c r="MZP76"/>
      <c r="MZQ76"/>
      <c r="MZR76"/>
      <c r="MZS76"/>
      <c r="MZT76"/>
      <c r="MZU76"/>
      <c r="MZV76"/>
      <c r="MZW76"/>
      <c r="MZX76"/>
      <c r="MZY76"/>
      <c r="MZZ76"/>
      <c r="NAA76"/>
      <c r="NAB76"/>
      <c r="NAC76"/>
      <c r="NAD76"/>
      <c r="NAE76"/>
      <c r="NAF76"/>
      <c r="NAG76"/>
      <c r="NAH76"/>
      <c r="NAI76"/>
      <c r="NAJ76"/>
      <c r="NAK76"/>
      <c r="NAL76"/>
      <c r="NAM76"/>
      <c r="NAN76"/>
      <c r="NAO76"/>
      <c r="NAP76"/>
      <c r="NAQ76"/>
      <c r="NAR76"/>
      <c r="NAS76"/>
      <c r="NAT76"/>
      <c r="NAU76"/>
      <c r="NAV76"/>
      <c r="NAW76"/>
      <c r="NAX76"/>
      <c r="NAY76"/>
      <c r="NAZ76"/>
      <c r="NBA76"/>
      <c r="NBB76"/>
      <c r="NBC76"/>
      <c r="NBD76"/>
      <c r="NBE76"/>
      <c r="NBF76"/>
      <c r="NBG76"/>
      <c r="NBH76"/>
      <c r="NBI76"/>
      <c r="NBJ76"/>
      <c r="NBK76"/>
      <c r="NBL76"/>
      <c r="NBM76"/>
      <c r="NBN76"/>
      <c r="NBO76"/>
      <c r="NBP76"/>
      <c r="NBQ76"/>
      <c r="NBR76"/>
      <c r="NBS76"/>
      <c r="NBT76"/>
      <c r="NBU76"/>
      <c r="NBV76"/>
      <c r="NBW76"/>
      <c r="NBX76"/>
      <c r="NBY76"/>
      <c r="NBZ76"/>
      <c r="NCA76"/>
      <c r="NCB76"/>
      <c r="NCC76"/>
      <c r="NCD76"/>
      <c r="NCE76"/>
      <c r="NCF76"/>
      <c r="NCG76"/>
      <c r="NCH76"/>
      <c r="NCI76"/>
      <c r="NCJ76"/>
      <c r="NCK76"/>
      <c r="NCL76"/>
      <c r="NCM76"/>
      <c r="NCN76"/>
      <c r="NCO76"/>
      <c r="NCP76"/>
      <c r="NCQ76"/>
      <c r="NCR76"/>
      <c r="NCS76"/>
      <c r="NCT76"/>
      <c r="NCU76"/>
      <c r="NCV76"/>
      <c r="NCW76"/>
      <c r="NCX76"/>
      <c r="NCY76"/>
      <c r="NCZ76"/>
      <c r="NDA76"/>
      <c r="NDB76"/>
      <c r="NDC76"/>
      <c r="NDD76"/>
      <c r="NDE76"/>
      <c r="NDF76"/>
      <c r="NDG76"/>
      <c r="NDH76"/>
      <c r="NDI76"/>
      <c r="NDJ76"/>
      <c r="NDK76"/>
      <c r="NDL76"/>
      <c r="NDM76"/>
      <c r="NDN76"/>
      <c r="NDO76"/>
      <c r="NDP76"/>
      <c r="NDQ76"/>
      <c r="NDR76"/>
      <c r="NDS76"/>
      <c r="NDT76"/>
      <c r="NDU76"/>
      <c r="NDV76"/>
      <c r="NDW76"/>
      <c r="NDX76"/>
      <c r="NDY76"/>
      <c r="NDZ76"/>
      <c r="NEA76"/>
      <c r="NEB76"/>
      <c r="NEC76"/>
      <c r="NED76"/>
      <c r="NEE76"/>
      <c r="NEF76"/>
      <c r="NEG76"/>
      <c r="NEH76"/>
      <c r="NEI76"/>
      <c r="NEJ76"/>
      <c r="NEK76"/>
      <c r="NEL76"/>
      <c r="NEM76"/>
      <c r="NEN76"/>
      <c r="NEO76"/>
      <c r="NEP76"/>
      <c r="NEQ76"/>
      <c r="NER76"/>
      <c r="NES76"/>
      <c r="NET76"/>
      <c r="NEU76"/>
      <c r="NEV76"/>
      <c r="NEW76"/>
      <c r="NEX76"/>
      <c r="NEY76"/>
      <c r="NEZ76"/>
      <c r="NFA76"/>
      <c r="NFB76"/>
      <c r="NFC76"/>
      <c r="NFD76"/>
      <c r="NFE76"/>
      <c r="NFF76"/>
      <c r="NFG76"/>
      <c r="NFH76"/>
      <c r="NFI76"/>
      <c r="NFJ76"/>
      <c r="NFK76"/>
      <c r="NFL76"/>
      <c r="NFM76"/>
      <c r="NFN76"/>
      <c r="NFO76"/>
      <c r="NFP76"/>
      <c r="NFQ76"/>
      <c r="NFR76"/>
      <c r="NFS76"/>
      <c r="NFT76"/>
      <c r="NFU76"/>
      <c r="NFV76"/>
      <c r="NFW76"/>
      <c r="NFX76"/>
      <c r="NFY76"/>
      <c r="NFZ76"/>
      <c r="NGA76"/>
      <c r="NGB76"/>
      <c r="NGC76"/>
      <c r="NGD76"/>
      <c r="NGE76"/>
      <c r="NGF76"/>
      <c r="NGG76"/>
      <c r="NGH76"/>
      <c r="NGI76"/>
      <c r="NGJ76"/>
      <c r="NGK76"/>
      <c r="NGL76"/>
      <c r="NGM76"/>
      <c r="NGN76"/>
      <c r="NGO76"/>
      <c r="NGP76"/>
      <c r="NGQ76"/>
      <c r="NGR76"/>
      <c r="NGS76"/>
      <c r="NGT76"/>
      <c r="NGU76"/>
      <c r="NGV76"/>
      <c r="NGW76"/>
      <c r="NGX76"/>
      <c r="NGY76"/>
      <c r="NGZ76"/>
      <c r="NHA76"/>
      <c r="NHB76"/>
      <c r="NHC76"/>
      <c r="NHD76"/>
      <c r="NHE76"/>
      <c r="NHF76"/>
      <c r="NHG76"/>
      <c r="NHH76"/>
      <c r="NHI76"/>
      <c r="NHJ76"/>
      <c r="NHK76"/>
      <c r="NHL76"/>
      <c r="NHM76"/>
      <c r="NHN76"/>
      <c r="NHO76"/>
      <c r="NHP76"/>
      <c r="NHQ76"/>
      <c r="NHR76"/>
      <c r="NHS76"/>
      <c r="NHT76"/>
      <c r="NHU76"/>
      <c r="NHV76"/>
      <c r="NHW76"/>
      <c r="NHX76"/>
      <c r="NHY76"/>
      <c r="NHZ76"/>
      <c r="NIA76"/>
      <c r="NIB76"/>
      <c r="NIC76"/>
      <c r="NID76"/>
      <c r="NIE76"/>
      <c r="NIF76"/>
      <c r="NIG76"/>
      <c r="NIH76"/>
      <c r="NII76"/>
      <c r="NIJ76"/>
      <c r="NIK76"/>
      <c r="NIL76"/>
      <c r="NIM76"/>
      <c r="NIN76"/>
      <c r="NIO76"/>
      <c r="NIP76"/>
      <c r="NIQ76"/>
      <c r="NIR76"/>
      <c r="NIS76"/>
      <c r="NIT76"/>
      <c r="NIU76"/>
      <c r="NIV76"/>
      <c r="NIW76"/>
      <c r="NIX76"/>
      <c r="NIY76"/>
      <c r="NIZ76"/>
      <c r="NJA76"/>
      <c r="NJB76"/>
      <c r="NJC76"/>
      <c r="NJD76"/>
      <c r="NJE76"/>
      <c r="NJF76"/>
      <c r="NJG76"/>
      <c r="NJH76"/>
      <c r="NJI76"/>
      <c r="NJJ76"/>
      <c r="NJK76"/>
      <c r="NJL76"/>
      <c r="NJM76"/>
      <c r="NJN76"/>
      <c r="NJO76"/>
      <c r="NJP76"/>
      <c r="NJQ76"/>
      <c r="NJR76"/>
      <c r="NJS76"/>
      <c r="NJT76"/>
      <c r="NJU76"/>
      <c r="NJV76"/>
      <c r="NJW76"/>
      <c r="NJX76"/>
      <c r="NJY76"/>
      <c r="NJZ76"/>
      <c r="NKA76"/>
      <c r="NKB76"/>
      <c r="NKC76"/>
      <c r="NKD76"/>
      <c r="NKE76"/>
      <c r="NKF76"/>
      <c r="NKG76"/>
      <c r="NKH76"/>
      <c r="NKI76"/>
      <c r="NKJ76"/>
      <c r="NKK76"/>
      <c r="NKL76"/>
      <c r="NKM76"/>
      <c r="NKN76"/>
      <c r="NKO76"/>
      <c r="NKP76"/>
      <c r="NKQ76"/>
      <c r="NKR76"/>
      <c r="NKS76"/>
      <c r="NKT76"/>
      <c r="NKU76"/>
      <c r="NKV76"/>
      <c r="NKW76"/>
      <c r="NKX76"/>
      <c r="NKY76"/>
      <c r="NKZ76"/>
      <c r="NLA76"/>
      <c r="NLB76"/>
      <c r="NLC76"/>
      <c r="NLD76"/>
      <c r="NLE76"/>
      <c r="NLF76"/>
      <c r="NLG76"/>
      <c r="NLH76"/>
      <c r="NLI76"/>
      <c r="NLJ76"/>
      <c r="NLK76"/>
      <c r="NLL76"/>
      <c r="NLM76"/>
      <c r="NLN76"/>
      <c r="NLO76"/>
      <c r="NLP76"/>
      <c r="NLQ76"/>
      <c r="NLR76"/>
      <c r="NLS76"/>
      <c r="NLT76"/>
      <c r="NLU76"/>
      <c r="NLV76"/>
      <c r="NLW76"/>
      <c r="NLX76"/>
      <c r="NLY76"/>
      <c r="NLZ76"/>
      <c r="NMA76"/>
      <c r="NMB76"/>
      <c r="NMC76"/>
      <c r="NMD76"/>
      <c r="NME76"/>
      <c r="NMF76"/>
      <c r="NMG76"/>
      <c r="NMH76"/>
      <c r="NMI76"/>
      <c r="NMJ76"/>
      <c r="NMK76"/>
      <c r="NML76"/>
      <c r="NMM76"/>
      <c r="NMN76"/>
      <c r="NMO76"/>
      <c r="NMP76"/>
      <c r="NMQ76"/>
      <c r="NMR76"/>
      <c r="NMS76"/>
      <c r="NMT76"/>
      <c r="NMU76"/>
      <c r="NMV76"/>
      <c r="NMW76"/>
      <c r="NMX76"/>
      <c r="NMY76"/>
      <c r="NMZ76"/>
      <c r="NNA76"/>
      <c r="NNB76"/>
      <c r="NNC76"/>
      <c r="NND76"/>
      <c r="NNE76"/>
      <c r="NNF76"/>
      <c r="NNG76"/>
      <c r="NNH76"/>
      <c r="NNI76"/>
      <c r="NNJ76"/>
      <c r="NNK76"/>
      <c r="NNL76"/>
      <c r="NNM76"/>
      <c r="NNN76"/>
      <c r="NNO76"/>
      <c r="NNP76"/>
      <c r="NNQ76"/>
      <c r="NNR76"/>
      <c r="NNS76"/>
      <c r="NNT76"/>
      <c r="NNU76"/>
      <c r="NNV76"/>
      <c r="NNW76"/>
      <c r="NNX76"/>
      <c r="NNY76"/>
      <c r="NNZ76"/>
      <c r="NOA76"/>
      <c r="NOB76"/>
      <c r="NOC76"/>
      <c r="NOD76"/>
      <c r="NOE76"/>
      <c r="NOF76"/>
      <c r="NOG76"/>
      <c r="NOH76"/>
      <c r="NOI76"/>
      <c r="NOJ76"/>
      <c r="NOK76"/>
      <c r="NOL76"/>
      <c r="NOM76"/>
      <c r="NON76"/>
      <c r="NOO76"/>
      <c r="NOP76"/>
      <c r="NOQ76"/>
      <c r="NOR76"/>
      <c r="NOS76"/>
      <c r="NOT76"/>
      <c r="NOU76"/>
      <c r="NOV76"/>
      <c r="NOW76"/>
      <c r="NOX76"/>
      <c r="NOY76"/>
      <c r="NOZ76"/>
      <c r="NPA76"/>
      <c r="NPB76"/>
      <c r="NPC76"/>
      <c r="NPD76"/>
      <c r="NPE76"/>
      <c r="NPF76"/>
      <c r="NPG76"/>
      <c r="NPH76"/>
      <c r="NPI76"/>
      <c r="NPJ76"/>
      <c r="NPK76"/>
      <c r="NPL76"/>
      <c r="NPM76"/>
      <c r="NPN76"/>
      <c r="NPO76"/>
      <c r="NPP76"/>
      <c r="NPQ76"/>
      <c r="NPR76"/>
      <c r="NPS76"/>
      <c r="NPT76"/>
      <c r="NPU76"/>
      <c r="NPV76"/>
      <c r="NPW76"/>
      <c r="NPX76"/>
      <c r="NPY76"/>
      <c r="NPZ76"/>
      <c r="NQA76"/>
      <c r="NQB76"/>
      <c r="NQC76"/>
      <c r="NQD76"/>
      <c r="NQE76"/>
      <c r="NQF76"/>
      <c r="NQG76"/>
      <c r="NQH76"/>
      <c r="NQI76"/>
      <c r="NQJ76"/>
      <c r="NQK76"/>
      <c r="NQL76"/>
      <c r="NQM76"/>
      <c r="NQN76"/>
      <c r="NQO76"/>
      <c r="NQP76"/>
      <c r="NQQ76"/>
      <c r="NQR76"/>
      <c r="NQS76"/>
      <c r="NQT76"/>
      <c r="NQU76"/>
      <c r="NQV76"/>
      <c r="NQW76"/>
      <c r="NQX76"/>
      <c r="NQY76"/>
      <c r="NQZ76"/>
      <c r="NRA76"/>
      <c r="NRB76"/>
      <c r="NRC76"/>
      <c r="NRD76"/>
      <c r="NRE76"/>
      <c r="NRF76"/>
      <c r="NRG76"/>
      <c r="NRH76"/>
      <c r="NRI76"/>
      <c r="NRJ76"/>
      <c r="NRK76"/>
      <c r="NRL76"/>
      <c r="NRM76"/>
      <c r="NRN76"/>
      <c r="NRO76"/>
      <c r="NRP76"/>
      <c r="NRQ76"/>
      <c r="NRR76"/>
      <c r="NRS76"/>
      <c r="NRT76"/>
      <c r="NRU76"/>
      <c r="NRV76"/>
      <c r="NRW76"/>
      <c r="NRX76"/>
      <c r="NRY76"/>
      <c r="NRZ76"/>
      <c r="NSA76"/>
      <c r="NSB76"/>
      <c r="NSC76"/>
      <c r="NSD76"/>
      <c r="NSE76"/>
      <c r="NSF76"/>
      <c r="NSG76"/>
      <c r="NSH76"/>
      <c r="NSI76"/>
      <c r="NSJ76"/>
      <c r="NSK76"/>
      <c r="NSL76"/>
      <c r="NSM76"/>
      <c r="NSN76"/>
      <c r="NSO76"/>
      <c r="NSP76"/>
      <c r="NSQ76"/>
      <c r="NSR76"/>
      <c r="NSS76"/>
      <c r="NST76"/>
      <c r="NSU76"/>
      <c r="NSV76"/>
      <c r="NSW76"/>
      <c r="NSX76"/>
      <c r="NSY76"/>
      <c r="NSZ76"/>
      <c r="NTA76"/>
      <c r="NTB76"/>
      <c r="NTC76"/>
      <c r="NTD76"/>
      <c r="NTE76"/>
      <c r="NTF76"/>
      <c r="NTG76"/>
      <c r="NTH76"/>
      <c r="NTI76"/>
      <c r="NTJ76"/>
      <c r="NTK76"/>
      <c r="NTL76"/>
      <c r="NTM76"/>
      <c r="NTN76"/>
      <c r="NTO76"/>
      <c r="NTP76"/>
      <c r="NTQ76"/>
      <c r="NTR76"/>
      <c r="NTS76"/>
      <c r="NTT76"/>
      <c r="NTU76"/>
      <c r="NTV76"/>
      <c r="NTW76"/>
      <c r="NTX76"/>
      <c r="NTY76"/>
      <c r="NTZ76"/>
      <c r="NUA76"/>
      <c r="NUB76"/>
      <c r="NUC76"/>
      <c r="NUD76"/>
      <c r="NUE76"/>
      <c r="NUF76"/>
      <c r="NUG76"/>
      <c r="NUH76"/>
      <c r="NUI76"/>
      <c r="NUJ76"/>
      <c r="NUK76"/>
      <c r="NUL76"/>
      <c r="NUM76"/>
      <c r="NUN76"/>
      <c r="NUO76"/>
      <c r="NUP76"/>
      <c r="NUQ76"/>
      <c r="NUR76"/>
      <c r="NUS76"/>
      <c r="NUT76"/>
      <c r="NUU76"/>
      <c r="NUV76"/>
      <c r="NUW76"/>
      <c r="NUX76"/>
      <c r="NUY76"/>
      <c r="NUZ76"/>
      <c r="NVA76"/>
      <c r="NVB76"/>
      <c r="NVC76"/>
      <c r="NVD76"/>
      <c r="NVE76"/>
      <c r="NVF76"/>
      <c r="NVG76"/>
      <c r="NVH76"/>
      <c r="NVI76"/>
      <c r="NVJ76"/>
      <c r="NVK76"/>
      <c r="NVL76"/>
      <c r="NVM76"/>
      <c r="NVN76"/>
      <c r="NVO76"/>
      <c r="NVP76"/>
      <c r="NVQ76"/>
      <c r="NVR76"/>
      <c r="NVS76"/>
      <c r="NVT76"/>
      <c r="NVU76"/>
      <c r="NVV76"/>
      <c r="NVW76"/>
      <c r="NVX76"/>
      <c r="NVY76"/>
      <c r="NVZ76"/>
      <c r="NWA76"/>
      <c r="NWB76"/>
      <c r="NWC76"/>
      <c r="NWD76"/>
      <c r="NWE76"/>
      <c r="NWF76"/>
      <c r="NWG76"/>
      <c r="NWH76"/>
      <c r="NWI76"/>
      <c r="NWJ76"/>
      <c r="NWK76"/>
      <c r="NWL76"/>
      <c r="NWM76"/>
      <c r="NWN76"/>
      <c r="NWO76"/>
      <c r="NWP76"/>
      <c r="NWQ76"/>
      <c r="NWR76"/>
      <c r="NWS76"/>
      <c r="NWT76"/>
      <c r="NWU76"/>
      <c r="NWV76"/>
      <c r="NWW76"/>
      <c r="NWX76"/>
      <c r="NWY76"/>
      <c r="NWZ76"/>
      <c r="NXA76"/>
      <c r="NXB76"/>
      <c r="NXC76"/>
      <c r="NXD76"/>
      <c r="NXE76"/>
      <c r="NXF76"/>
      <c r="NXG76"/>
      <c r="NXH76"/>
      <c r="NXI76"/>
      <c r="NXJ76"/>
      <c r="NXK76"/>
      <c r="NXL76"/>
      <c r="NXM76"/>
      <c r="NXN76"/>
      <c r="NXO76"/>
      <c r="NXP76"/>
      <c r="NXQ76"/>
      <c r="NXR76"/>
      <c r="NXS76"/>
      <c r="NXT76"/>
      <c r="NXU76"/>
      <c r="NXV76"/>
      <c r="NXW76"/>
      <c r="NXX76"/>
      <c r="NXY76"/>
      <c r="NXZ76"/>
      <c r="NYA76"/>
      <c r="NYB76"/>
      <c r="NYC76"/>
      <c r="NYD76"/>
      <c r="NYE76"/>
      <c r="NYF76"/>
      <c r="NYG76"/>
      <c r="NYH76"/>
      <c r="NYI76"/>
      <c r="NYJ76"/>
      <c r="NYK76"/>
      <c r="NYL76"/>
      <c r="NYM76"/>
      <c r="NYN76"/>
      <c r="NYO76"/>
      <c r="NYP76"/>
      <c r="NYQ76"/>
      <c r="NYR76"/>
      <c r="NYS76"/>
      <c r="NYT76"/>
      <c r="NYU76"/>
      <c r="NYV76"/>
      <c r="NYW76"/>
      <c r="NYX76"/>
      <c r="NYY76"/>
      <c r="NYZ76"/>
      <c r="NZA76"/>
      <c r="NZB76"/>
      <c r="NZC76"/>
      <c r="NZD76"/>
      <c r="NZE76"/>
      <c r="NZF76"/>
      <c r="NZG76"/>
      <c r="NZH76"/>
      <c r="NZI76"/>
      <c r="NZJ76"/>
      <c r="NZK76"/>
      <c r="NZL76"/>
      <c r="NZM76"/>
      <c r="NZN76"/>
      <c r="NZO76"/>
      <c r="NZP76"/>
      <c r="NZQ76"/>
      <c r="NZR76"/>
      <c r="NZS76"/>
      <c r="NZT76"/>
      <c r="NZU76"/>
      <c r="NZV76"/>
      <c r="NZW76"/>
      <c r="NZX76"/>
      <c r="NZY76"/>
      <c r="NZZ76"/>
      <c r="OAA76"/>
      <c r="OAB76"/>
      <c r="OAC76"/>
      <c r="OAD76"/>
      <c r="OAE76"/>
      <c r="OAF76"/>
      <c r="OAG76"/>
      <c r="OAH76"/>
      <c r="OAI76"/>
      <c r="OAJ76"/>
      <c r="OAK76"/>
      <c r="OAL76"/>
      <c r="OAM76"/>
      <c r="OAN76"/>
      <c r="OAO76"/>
      <c r="OAP76"/>
      <c r="OAQ76"/>
      <c r="OAR76"/>
      <c r="OAS76"/>
      <c r="OAT76"/>
      <c r="OAU76"/>
      <c r="OAV76"/>
      <c r="OAW76"/>
      <c r="OAX76"/>
      <c r="OAY76"/>
      <c r="OAZ76"/>
      <c r="OBA76"/>
      <c r="OBB76"/>
      <c r="OBC76"/>
      <c r="OBD76"/>
      <c r="OBE76"/>
      <c r="OBF76"/>
      <c r="OBG76"/>
      <c r="OBH76"/>
      <c r="OBI76"/>
      <c r="OBJ76"/>
      <c r="OBK76"/>
      <c r="OBL76"/>
      <c r="OBM76"/>
      <c r="OBN76"/>
      <c r="OBO76"/>
      <c r="OBP76"/>
      <c r="OBQ76"/>
      <c r="OBR76"/>
      <c r="OBS76"/>
      <c r="OBT76"/>
      <c r="OBU76"/>
      <c r="OBV76"/>
      <c r="OBW76"/>
      <c r="OBX76"/>
      <c r="OBY76"/>
      <c r="OBZ76"/>
      <c r="OCA76"/>
      <c r="OCB76"/>
      <c r="OCC76"/>
      <c r="OCD76"/>
      <c r="OCE76"/>
      <c r="OCF76"/>
      <c r="OCG76"/>
      <c r="OCH76"/>
      <c r="OCI76"/>
      <c r="OCJ76"/>
      <c r="OCK76"/>
      <c r="OCL76"/>
      <c r="OCM76"/>
      <c r="OCN76"/>
      <c r="OCO76"/>
      <c r="OCP76"/>
      <c r="OCQ76"/>
      <c r="OCR76"/>
      <c r="OCS76"/>
      <c r="OCT76"/>
      <c r="OCU76"/>
      <c r="OCV76"/>
      <c r="OCW76"/>
      <c r="OCX76"/>
      <c r="OCY76"/>
      <c r="OCZ76"/>
      <c r="ODA76"/>
      <c r="ODB76"/>
      <c r="ODC76"/>
      <c r="ODD76"/>
      <c r="ODE76"/>
      <c r="ODF76"/>
      <c r="ODG76"/>
      <c r="ODH76"/>
      <c r="ODI76"/>
      <c r="ODJ76"/>
      <c r="ODK76"/>
      <c r="ODL76"/>
      <c r="ODM76"/>
      <c r="ODN76"/>
      <c r="ODO76"/>
      <c r="ODP76"/>
      <c r="ODQ76"/>
      <c r="ODR76"/>
      <c r="ODS76"/>
      <c r="ODT76"/>
      <c r="ODU76"/>
      <c r="ODV76"/>
      <c r="ODW76"/>
      <c r="ODX76"/>
      <c r="ODY76"/>
      <c r="ODZ76"/>
      <c r="OEA76"/>
      <c r="OEB76"/>
      <c r="OEC76"/>
      <c r="OED76"/>
      <c r="OEE76"/>
      <c r="OEF76"/>
      <c r="OEG76"/>
      <c r="OEH76"/>
      <c r="OEI76"/>
      <c r="OEJ76"/>
      <c r="OEK76"/>
      <c r="OEL76"/>
      <c r="OEM76"/>
      <c r="OEN76"/>
      <c r="OEO76"/>
      <c r="OEP76"/>
      <c r="OEQ76"/>
      <c r="OER76"/>
      <c r="OES76"/>
      <c r="OET76"/>
      <c r="OEU76"/>
      <c r="OEV76"/>
      <c r="OEW76"/>
      <c r="OEX76"/>
      <c r="OEY76"/>
      <c r="OEZ76"/>
      <c r="OFA76"/>
      <c r="OFB76"/>
      <c r="OFC76"/>
      <c r="OFD76"/>
      <c r="OFE76"/>
      <c r="OFF76"/>
      <c r="OFG76"/>
      <c r="OFH76"/>
      <c r="OFI76"/>
      <c r="OFJ76"/>
      <c r="OFK76"/>
      <c r="OFL76"/>
      <c r="OFM76"/>
      <c r="OFN76"/>
      <c r="OFO76"/>
      <c r="OFP76"/>
      <c r="OFQ76"/>
      <c r="OFR76"/>
      <c r="OFS76"/>
      <c r="OFT76"/>
      <c r="OFU76"/>
      <c r="OFV76"/>
      <c r="OFW76"/>
      <c r="OFX76"/>
      <c r="OFY76"/>
      <c r="OFZ76"/>
      <c r="OGA76"/>
      <c r="OGB76"/>
      <c r="OGC76"/>
      <c r="OGD76"/>
      <c r="OGE76"/>
      <c r="OGF76"/>
      <c r="OGG76"/>
      <c r="OGH76"/>
      <c r="OGI76"/>
      <c r="OGJ76"/>
      <c r="OGK76"/>
      <c r="OGL76"/>
      <c r="OGM76"/>
      <c r="OGN76"/>
      <c r="OGO76"/>
      <c r="OGP76"/>
      <c r="OGQ76"/>
      <c r="OGR76"/>
      <c r="OGS76"/>
      <c r="OGT76"/>
      <c r="OGU76"/>
      <c r="OGV76"/>
      <c r="OGW76"/>
      <c r="OGX76"/>
      <c r="OGY76"/>
      <c r="OGZ76"/>
      <c r="OHA76"/>
      <c r="OHB76"/>
      <c r="OHC76"/>
      <c r="OHD76"/>
      <c r="OHE76"/>
      <c r="OHF76"/>
      <c r="OHG76"/>
      <c r="OHH76"/>
      <c r="OHI76"/>
      <c r="OHJ76"/>
      <c r="OHK76"/>
      <c r="OHL76"/>
      <c r="OHM76"/>
      <c r="OHN76"/>
      <c r="OHO76"/>
      <c r="OHP76"/>
      <c r="OHQ76"/>
      <c r="OHR76"/>
      <c r="OHS76"/>
      <c r="OHT76"/>
      <c r="OHU76"/>
      <c r="OHV76"/>
      <c r="OHW76"/>
      <c r="OHX76"/>
      <c r="OHY76"/>
      <c r="OHZ76"/>
      <c r="OIA76"/>
      <c r="OIB76"/>
      <c r="OIC76"/>
      <c r="OID76"/>
      <c r="OIE76"/>
      <c r="OIF76"/>
      <c r="OIG76"/>
      <c r="OIH76"/>
      <c r="OII76"/>
      <c r="OIJ76"/>
      <c r="OIK76"/>
      <c r="OIL76"/>
      <c r="OIM76"/>
      <c r="OIN76"/>
      <c r="OIO76"/>
      <c r="OIP76"/>
      <c r="OIQ76"/>
      <c r="OIR76"/>
      <c r="OIS76"/>
      <c r="OIT76"/>
      <c r="OIU76"/>
      <c r="OIV76"/>
      <c r="OIW76"/>
      <c r="OIX76"/>
      <c r="OIY76"/>
      <c r="OIZ76"/>
      <c r="OJA76"/>
      <c r="OJB76"/>
      <c r="OJC76"/>
      <c r="OJD76"/>
      <c r="OJE76"/>
      <c r="OJF76"/>
      <c r="OJG76"/>
      <c r="OJH76"/>
      <c r="OJI76"/>
      <c r="OJJ76"/>
      <c r="OJK76"/>
      <c r="OJL76"/>
      <c r="OJM76"/>
      <c r="OJN76"/>
      <c r="OJO76"/>
      <c r="OJP76"/>
      <c r="OJQ76"/>
      <c r="OJR76"/>
      <c r="OJS76"/>
      <c r="OJT76"/>
      <c r="OJU76"/>
      <c r="OJV76"/>
      <c r="OJW76"/>
      <c r="OJX76"/>
      <c r="OJY76"/>
      <c r="OJZ76"/>
      <c r="OKA76"/>
      <c r="OKB76"/>
      <c r="OKC76"/>
      <c r="OKD76"/>
      <c r="OKE76"/>
      <c r="OKF76"/>
      <c r="OKG76"/>
      <c r="OKH76"/>
      <c r="OKI76"/>
      <c r="OKJ76"/>
      <c r="OKK76"/>
      <c r="OKL76"/>
      <c r="OKM76"/>
      <c r="OKN76"/>
      <c r="OKO76"/>
      <c r="OKP76"/>
      <c r="OKQ76"/>
      <c r="OKR76"/>
      <c r="OKS76"/>
      <c r="OKT76"/>
      <c r="OKU76"/>
      <c r="OKV76"/>
      <c r="OKW76"/>
      <c r="OKX76"/>
      <c r="OKY76"/>
      <c r="OKZ76"/>
      <c r="OLA76"/>
      <c r="OLB76"/>
      <c r="OLC76"/>
      <c r="OLD76"/>
      <c r="OLE76"/>
      <c r="OLF76"/>
      <c r="OLG76"/>
      <c r="OLH76"/>
      <c r="OLI76"/>
      <c r="OLJ76"/>
      <c r="OLK76"/>
      <c r="OLL76"/>
      <c r="OLM76"/>
      <c r="OLN76"/>
      <c r="OLO76"/>
      <c r="OLP76"/>
      <c r="OLQ76"/>
      <c r="OLR76"/>
      <c r="OLS76"/>
      <c r="OLT76"/>
      <c r="OLU76"/>
      <c r="OLV76"/>
      <c r="OLW76"/>
      <c r="OLX76"/>
      <c r="OLY76"/>
      <c r="OLZ76"/>
      <c r="OMA76"/>
      <c r="OMB76"/>
      <c r="OMC76"/>
      <c r="OMD76"/>
      <c r="OME76"/>
      <c r="OMF76"/>
      <c r="OMG76"/>
      <c r="OMH76"/>
      <c r="OMI76"/>
      <c r="OMJ76"/>
      <c r="OMK76"/>
      <c r="OML76"/>
      <c r="OMM76"/>
      <c r="OMN76"/>
      <c r="OMO76"/>
      <c r="OMP76"/>
      <c r="OMQ76"/>
      <c r="OMR76"/>
      <c r="OMS76"/>
      <c r="OMT76"/>
      <c r="OMU76"/>
      <c r="OMV76"/>
      <c r="OMW76"/>
      <c r="OMX76"/>
      <c r="OMY76"/>
      <c r="OMZ76"/>
      <c r="ONA76"/>
      <c r="ONB76"/>
      <c r="ONC76"/>
      <c r="OND76"/>
      <c r="ONE76"/>
      <c r="ONF76"/>
      <c r="ONG76"/>
      <c r="ONH76"/>
      <c r="ONI76"/>
      <c r="ONJ76"/>
      <c r="ONK76"/>
      <c r="ONL76"/>
      <c r="ONM76"/>
      <c r="ONN76"/>
      <c r="ONO76"/>
      <c r="ONP76"/>
      <c r="ONQ76"/>
      <c r="ONR76"/>
      <c r="ONS76"/>
      <c r="ONT76"/>
      <c r="ONU76"/>
      <c r="ONV76"/>
      <c r="ONW76"/>
      <c r="ONX76"/>
      <c r="ONY76"/>
      <c r="ONZ76"/>
      <c r="OOA76"/>
      <c r="OOB76"/>
      <c r="OOC76"/>
      <c r="OOD76"/>
      <c r="OOE76"/>
      <c r="OOF76"/>
      <c r="OOG76"/>
      <c r="OOH76"/>
      <c r="OOI76"/>
      <c r="OOJ76"/>
      <c r="OOK76"/>
      <c r="OOL76"/>
      <c r="OOM76"/>
      <c r="OON76"/>
      <c r="OOO76"/>
      <c r="OOP76"/>
      <c r="OOQ76"/>
      <c r="OOR76"/>
      <c r="OOS76"/>
      <c r="OOT76"/>
      <c r="OOU76"/>
      <c r="OOV76"/>
      <c r="OOW76"/>
      <c r="OOX76"/>
      <c r="OOY76"/>
      <c r="OOZ76"/>
      <c r="OPA76"/>
      <c r="OPB76"/>
      <c r="OPC76"/>
      <c r="OPD76"/>
      <c r="OPE76"/>
      <c r="OPF76"/>
      <c r="OPG76"/>
      <c r="OPH76"/>
      <c r="OPI76"/>
      <c r="OPJ76"/>
      <c r="OPK76"/>
      <c r="OPL76"/>
      <c r="OPM76"/>
      <c r="OPN76"/>
      <c r="OPO76"/>
      <c r="OPP76"/>
      <c r="OPQ76"/>
      <c r="OPR76"/>
      <c r="OPS76"/>
      <c r="OPT76"/>
      <c r="OPU76"/>
      <c r="OPV76"/>
      <c r="OPW76"/>
      <c r="OPX76"/>
      <c r="OPY76"/>
      <c r="OPZ76"/>
      <c r="OQA76"/>
      <c r="OQB76"/>
      <c r="OQC76"/>
      <c r="OQD76"/>
      <c r="OQE76"/>
      <c r="OQF76"/>
      <c r="OQG76"/>
      <c r="OQH76"/>
      <c r="OQI76"/>
      <c r="OQJ76"/>
      <c r="OQK76"/>
      <c r="OQL76"/>
      <c r="OQM76"/>
      <c r="OQN76"/>
      <c r="OQO76"/>
      <c r="OQP76"/>
      <c r="OQQ76"/>
      <c r="OQR76"/>
      <c r="OQS76"/>
      <c r="OQT76"/>
      <c r="OQU76"/>
      <c r="OQV76"/>
      <c r="OQW76"/>
      <c r="OQX76"/>
      <c r="OQY76"/>
      <c r="OQZ76"/>
      <c r="ORA76"/>
      <c r="ORB76"/>
      <c r="ORC76"/>
      <c r="ORD76"/>
      <c r="ORE76"/>
      <c r="ORF76"/>
      <c r="ORG76"/>
      <c r="ORH76"/>
      <c r="ORI76"/>
      <c r="ORJ76"/>
      <c r="ORK76"/>
      <c r="ORL76"/>
      <c r="ORM76"/>
      <c r="ORN76"/>
      <c r="ORO76"/>
      <c r="ORP76"/>
      <c r="ORQ76"/>
      <c r="ORR76"/>
      <c r="ORS76"/>
      <c r="ORT76"/>
      <c r="ORU76"/>
      <c r="ORV76"/>
      <c r="ORW76"/>
      <c r="ORX76"/>
      <c r="ORY76"/>
      <c r="ORZ76"/>
      <c r="OSA76"/>
      <c r="OSB76"/>
      <c r="OSC76"/>
      <c r="OSD76"/>
      <c r="OSE76"/>
      <c r="OSF76"/>
      <c r="OSG76"/>
      <c r="OSH76"/>
      <c r="OSI76"/>
      <c r="OSJ76"/>
      <c r="OSK76"/>
      <c r="OSL76"/>
      <c r="OSM76"/>
      <c r="OSN76"/>
      <c r="OSO76"/>
      <c r="OSP76"/>
      <c r="OSQ76"/>
      <c r="OSR76"/>
      <c r="OSS76"/>
      <c r="OST76"/>
      <c r="OSU76"/>
      <c r="OSV76"/>
      <c r="OSW76"/>
      <c r="OSX76"/>
      <c r="OSY76"/>
      <c r="OSZ76"/>
      <c r="OTA76"/>
      <c r="OTB76"/>
      <c r="OTC76"/>
      <c r="OTD76"/>
      <c r="OTE76"/>
      <c r="OTF76"/>
      <c r="OTG76"/>
      <c r="OTH76"/>
      <c r="OTI76"/>
      <c r="OTJ76"/>
      <c r="OTK76"/>
      <c r="OTL76"/>
      <c r="OTM76"/>
      <c r="OTN76"/>
      <c r="OTO76"/>
      <c r="OTP76"/>
      <c r="OTQ76"/>
      <c r="OTR76"/>
      <c r="OTS76"/>
      <c r="OTT76"/>
      <c r="OTU76"/>
      <c r="OTV76"/>
      <c r="OTW76"/>
      <c r="OTX76"/>
      <c r="OTY76"/>
      <c r="OTZ76"/>
      <c r="OUA76"/>
      <c r="OUB76"/>
      <c r="OUC76"/>
      <c r="OUD76"/>
      <c r="OUE76"/>
      <c r="OUF76"/>
      <c r="OUG76"/>
      <c r="OUH76"/>
      <c r="OUI76"/>
      <c r="OUJ76"/>
      <c r="OUK76"/>
      <c r="OUL76"/>
      <c r="OUM76"/>
      <c r="OUN76"/>
      <c r="OUO76"/>
      <c r="OUP76"/>
      <c r="OUQ76"/>
      <c r="OUR76"/>
      <c r="OUS76"/>
      <c r="OUT76"/>
      <c r="OUU76"/>
      <c r="OUV76"/>
      <c r="OUW76"/>
      <c r="OUX76"/>
      <c r="OUY76"/>
      <c r="OUZ76"/>
      <c r="OVA76"/>
      <c r="OVB76"/>
      <c r="OVC76"/>
      <c r="OVD76"/>
      <c r="OVE76"/>
      <c r="OVF76"/>
      <c r="OVG76"/>
      <c r="OVH76"/>
      <c r="OVI76"/>
      <c r="OVJ76"/>
      <c r="OVK76"/>
      <c r="OVL76"/>
      <c r="OVM76"/>
      <c r="OVN76"/>
      <c r="OVO76"/>
      <c r="OVP76"/>
      <c r="OVQ76"/>
      <c r="OVR76"/>
      <c r="OVS76"/>
      <c r="OVT76"/>
      <c r="OVU76"/>
      <c r="OVV76"/>
      <c r="OVW76"/>
      <c r="OVX76"/>
      <c r="OVY76"/>
      <c r="OVZ76"/>
      <c r="OWA76"/>
      <c r="OWB76"/>
      <c r="OWC76"/>
      <c r="OWD76"/>
      <c r="OWE76"/>
      <c r="OWF76"/>
      <c r="OWG76"/>
      <c r="OWH76"/>
      <c r="OWI76"/>
      <c r="OWJ76"/>
      <c r="OWK76"/>
      <c r="OWL76"/>
      <c r="OWM76"/>
      <c r="OWN76"/>
      <c r="OWO76"/>
      <c r="OWP76"/>
      <c r="OWQ76"/>
      <c r="OWR76"/>
      <c r="OWS76"/>
      <c r="OWT76"/>
      <c r="OWU76"/>
      <c r="OWV76"/>
      <c r="OWW76"/>
      <c r="OWX76"/>
      <c r="OWY76"/>
      <c r="OWZ76"/>
      <c r="OXA76"/>
      <c r="OXB76"/>
      <c r="OXC76"/>
      <c r="OXD76"/>
      <c r="OXE76"/>
      <c r="OXF76"/>
      <c r="OXG76"/>
      <c r="OXH76"/>
      <c r="OXI76"/>
      <c r="OXJ76"/>
      <c r="OXK76"/>
      <c r="OXL76"/>
      <c r="OXM76"/>
      <c r="OXN76"/>
      <c r="OXO76"/>
      <c r="OXP76"/>
      <c r="OXQ76"/>
      <c r="OXR76"/>
      <c r="OXS76"/>
      <c r="OXT76"/>
      <c r="OXU76"/>
      <c r="OXV76"/>
      <c r="OXW76"/>
      <c r="OXX76"/>
      <c r="OXY76"/>
      <c r="OXZ76"/>
      <c r="OYA76"/>
      <c r="OYB76"/>
      <c r="OYC76"/>
      <c r="OYD76"/>
      <c r="OYE76"/>
      <c r="OYF76"/>
      <c r="OYG76"/>
      <c r="OYH76"/>
      <c r="OYI76"/>
      <c r="OYJ76"/>
      <c r="OYK76"/>
      <c r="OYL76"/>
      <c r="OYM76"/>
      <c r="OYN76"/>
      <c r="OYO76"/>
      <c r="OYP76"/>
      <c r="OYQ76"/>
      <c r="OYR76"/>
      <c r="OYS76"/>
      <c r="OYT76"/>
      <c r="OYU76"/>
      <c r="OYV76"/>
      <c r="OYW76"/>
      <c r="OYX76"/>
      <c r="OYY76"/>
      <c r="OYZ76"/>
      <c r="OZA76"/>
      <c r="OZB76"/>
      <c r="OZC76"/>
      <c r="OZD76"/>
      <c r="OZE76"/>
      <c r="OZF76"/>
      <c r="OZG76"/>
      <c r="OZH76"/>
      <c r="OZI76"/>
      <c r="OZJ76"/>
      <c r="OZK76"/>
      <c r="OZL76"/>
      <c r="OZM76"/>
      <c r="OZN76"/>
      <c r="OZO76"/>
      <c r="OZP76"/>
      <c r="OZQ76"/>
      <c r="OZR76"/>
      <c r="OZS76"/>
      <c r="OZT76"/>
      <c r="OZU76"/>
      <c r="OZV76"/>
      <c r="OZW76"/>
      <c r="OZX76"/>
      <c r="OZY76"/>
      <c r="OZZ76"/>
      <c r="PAA76"/>
      <c r="PAB76"/>
      <c r="PAC76"/>
      <c r="PAD76"/>
      <c r="PAE76"/>
      <c r="PAF76"/>
      <c r="PAG76"/>
      <c r="PAH76"/>
      <c r="PAI76"/>
      <c r="PAJ76"/>
      <c r="PAK76"/>
      <c r="PAL76"/>
      <c r="PAM76"/>
      <c r="PAN76"/>
      <c r="PAO76"/>
      <c r="PAP76"/>
      <c r="PAQ76"/>
      <c r="PAR76"/>
      <c r="PAS76"/>
      <c r="PAT76"/>
      <c r="PAU76"/>
      <c r="PAV76"/>
      <c r="PAW76"/>
      <c r="PAX76"/>
      <c r="PAY76"/>
      <c r="PAZ76"/>
      <c r="PBA76"/>
      <c r="PBB76"/>
      <c r="PBC76"/>
      <c r="PBD76"/>
      <c r="PBE76"/>
      <c r="PBF76"/>
      <c r="PBG76"/>
      <c r="PBH76"/>
      <c r="PBI76"/>
      <c r="PBJ76"/>
      <c r="PBK76"/>
      <c r="PBL76"/>
      <c r="PBM76"/>
      <c r="PBN76"/>
      <c r="PBO76"/>
      <c r="PBP76"/>
      <c r="PBQ76"/>
      <c r="PBR76"/>
      <c r="PBS76"/>
      <c r="PBT76"/>
      <c r="PBU76"/>
      <c r="PBV76"/>
      <c r="PBW76"/>
      <c r="PBX76"/>
      <c r="PBY76"/>
      <c r="PBZ76"/>
      <c r="PCA76"/>
      <c r="PCB76"/>
      <c r="PCC76"/>
      <c r="PCD76"/>
      <c r="PCE76"/>
      <c r="PCF76"/>
      <c r="PCG76"/>
      <c r="PCH76"/>
      <c r="PCI76"/>
      <c r="PCJ76"/>
      <c r="PCK76"/>
      <c r="PCL76"/>
      <c r="PCM76"/>
      <c r="PCN76"/>
      <c r="PCO76"/>
      <c r="PCP76"/>
      <c r="PCQ76"/>
      <c r="PCR76"/>
      <c r="PCS76"/>
      <c r="PCT76"/>
      <c r="PCU76"/>
      <c r="PCV76"/>
      <c r="PCW76"/>
      <c r="PCX76"/>
      <c r="PCY76"/>
      <c r="PCZ76"/>
      <c r="PDA76"/>
      <c r="PDB76"/>
      <c r="PDC76"/>
      <c r="PDD76"/>
      <c r="PDE76"/>
      <c r="PDF76"/>
      <c r="PDG76"/>
      <c r="PDH76"/>
      <c r="PDI76"/>
      <c r="PDJ76"/>
      <c r="PDK76"/>
      <c r="PDL76"/>
      <c r="PDM76"/>
      <c r="PDN76"/>
      <c r="PDO76"/>
      <c r="PDP76"/>
      <c r="PDQ76"/>
      <c r="PDR76"/>
      <c r="PDS76"/>
      <c r="PDT76"/>
      <c r="PDU76"/>
      <c r="PDV76"/>
      <c r="PDW76"/>
      <c r="PDX76"/>
      <c r="PDY76"/>
      <c r="PDZ76"/>
      <c r="PEA76"/>
      <c r="PEB76"/>
      <c r="PEC76"/>
      <c r="PED76"/>
      <c r="PEE76"/>
      <c r="PEF76"/>
      <c r="PEG76"/>
      <c r="PEH76"/>
      <c r="PEI76"/>
      <c r="PEJ76"/>
      <c r="PEK76"/>
      <c r="PEL76"/>
      <c r="PEM76"/>
      <c r="PEN76"/>
      <c r="PEO76"/>
      <c r="PEP76"/>
      <c r="PEQ76"/>
      <c r="PER76"/>
      <c r="PES76"/>
      <c r="PET76"/>
      <c r="PEU76"/>
      <c r="PEV76"/>
      <c r="PEW76"/>
      <c r="PEX76"/>
      <c r="PEY76"/>
      <c r="PEZ76"/>
      <c r="PFA76"/>
      <c r="PFB76"/>
      <c r="PFC76"/>
      <c r="PFD76"/>
      <c r="PFE76"/>
      <c r="PFF76"/>
      <c r="PFG76"/>
      <c r="PFH76"/>
      <c r="PFI76"/>
      <c r="PFJ76"/>
      <c r="PFK76"/>
      <c r="PFL76"/>
      <c r="PFM76"/>
      <c r="PFN76"/>
      <c r="PFO76"/>
      <c r="PFP76"/>
      <c r="PFQ76"/>
      <c r="PFR76"/>
      <c r="PFS76"/>
      <c r="PFT76"/>
      <c r="PFU76"/>
      <c r="PFV76"/>
      <c r="PFW76"/>
      <c r="PFX76"/>
      <c r="PFY76"/>
      <c r="PFZ76"/>
      <c r="PGA76"/>
      <c r="PGB76"/>
      <c r="PGC76"/>
      <c r="PGD76"/>
      <c r="PGE76"/>
      <c r="PGF76"/>
      <c r="PGG76"/>
      <c r="PGH76"/>
      <c r="PGI76"/>
      <c r="PGJ76"/>
      <c r="PGK76"/>
      <c r="PGL76"/>
      <c r="PGM76"/>
      <c r="PGN76"/>
      <c r="PGO76"/>
      <c r="PGP76"/>
      <c r="PGQ76"/>
      <c r="PGR76"/>
      <c r="PGS76"/>
      <c r="PGT76"/>
      <c r="PGU76"/>
      <c r="PGV76"/>
      <c r="PGW76"/>
      <c r="PGX76"/>
      <c r="PGY76"/>
      <c r="PGZ76"/>
      <c r="PHA76"/>
      <c r="PHB76"/>
      <c r="PHC76"/>
      <c r="PHD76"/>
      <c r="PHE76"/>
      <c r="PHF76"/>
      <c r="PHG76"/>
      <c r="PHH76"/>
      <c r="PHI76"/>
      <c r="PHJ76"/>
      <c r="PHK76"/>
      <c r="PHL76"/>
      <c r="PHM76"/>
      <c r="PHN76"/>
      <c r="PHO76"/>
      <c r="PHP76"/>
      <c r="PHQ76"/>
      <c r="PHR76"/>
      <c r="PHS76"/>
      <c r="PHT76"/>
      <c r="PHU76"/>
      <c r="PHV76"/>
      <c r="PHW76"/>
      <c r="PHX76"/>
      <c r="PHY76"/>
      <c r="PHZ76"/>
      <c r="PIA76"/>
      <c r="PIB76"/>
      <c r="PIC76"/>
      <c r="PID76"/>
      <c r="PIE76"/>
      <c r="PIF76"/>
      <c r="PIG76"/>
      <c r="PIH76"/>
      <c r="PII76"/>
      <c r="PIJ76"/>
      <c r="PIK76"/>
      <c r="PIL76"/>
      <c r="PIM76"/>
      <c r="PIN76"/>
      <c r="PIO76"/>
      <c r="PIP76"/>
      <c r="PIQ76"/>
      <c r="PIR76"/>
      <c r="PIS76"/>
      <c r="PIT76"/>
      <c r="PIU76"/>
      <c r="PIV76"/>
      <c r="PIW76"/>
      <c r="PIX76"/>
      <c r="PIY76"/>
      <c r="PIZ76"/>
      <c r="PJA76"/>
      <c r="PJB76"/>
      <c r="PJC76"/>
      <c r="PJD76"/>
      <c r="PJE76"/>
      <c r="PJF76"/>
      <c r="PJG76"/>
      <c r="PJH76"/>
      <c r="PJI76"/>
      <c r="PJJ76"/>
      <c r="PJK76"/>
      <c r="PJL76"/>
      <c r="PJM76"/>
      <c r="PJN76"/>
      <c r="PJO76"/>
      <c r="PJP76"/>
      <c r="PJQ76"/>
      <c r="PJR76"/>
      <c r="PJS76"/>
      <c r="PJT76"/>
      <c r="PJU76"/>
      <c r="PJV76"/>
      <c r="PJW76"/>
      <c r="PJX76"/>
      <c r="PJY76"/>
      <c r="PJZ76"/>
      <c r="PKA76"/>
      <c r="PKB76"/>
      <c r="PKC76"/>
      <c r="PKD76"/>
      <c r="PKE76"/>
      <c r="PKF76"/>
      <c r="PKG76"/>
      <c r="PKH76"/>
      <c r="PKI76"/>
      <c r="PKJ76"/>
      <c r="PKK76"/>
      <c r="PKL76"/>
      <c r="PKM76"/>
      <c r="PKN76"/>
      <c r="PKO76"/>
      <c r="PKP76"/>
      <c r="PKQ76"/>
      <c r="PKR76"/>
      <c r="PKS76"/>
      <c r="PKT76"/>
      <c r="PKU76"/>
      <c r="PKV76"/>
      <c r="PKW76"/>
      <c r="PKX76"/>
      <c r="PKY76"/>
      <c r="PKZ76"/>
      <c r="PLA76"/>
      <c r="PLB76"/>
      <c r="PLC76"/>
      <c r="PLD76"/>
      <c r="PLE76"/>
      <c r="PLF76"/>
      <c r="PLG76"/>
      <c r="PLH76"/>
      <c r="PLI76"/>
      <c r="PLJ76"/>
      <c r="PLK76"/>
      <c r="PLL76"/>
      <c r="PLM76"/>
      <c r="PLN76"/>
      <c r="PLO76"/>
      <c r="PLP76"/>
      <c r="PLQ76"/>
      <c r="PLR76"/>
      <c r="PLS76"/>
      <c r="PLT76"/>
      <c r="PLU76"/>
      <c r="PLV76"/>
      <c r="PLW76"/>
      <c r="PLX76"/>
      <c r="PLY76"/>
      <c r="PLZ76"/>
      <c r="PMA76"/>
      <c r="PMB76"/>
      <c r="PMC76"/>
      <c r="PMD76"/>
      <c r="PME76"/>
      <c r="PMF76"/>
      <c r="PMG76"/>
      <c r="PMH76"/>
      <c r="PMI76"/>
      <c r="PMJ76"/>
      <c r="PMK76"/>
      <c r="PML76"/>
      <c r="PMM76"/>
      <c r="PMN76"/>
      <c r="PMO76"/>
      <c r="PMP76"/>
      <c r="PMQ76"/>
      <c r="PMR76"/>
      <c r="PMS76"/>
      <c r="PMT76"/>
      <c r="PMU76"/>
      <c r="PMV76"/>
      <c r="PMW76"/>
      <c r="PMX76"/>
      <c r="PMY76"/>
      <c r="PMZ76"/>
      <c r="PNA76"/>
      <c r="PNB76"/>
      <c r="PNC76"/>
      <c r="PND76"/>
      <c r="PNE76"/>
      <c r="PNF76"/>
      <c r="PNG76"/>
      <c r="PNH76"/>
      <c r="PNI76"/>
      <c r="PNJ76"/>
      <c r="PNK76"/>
      <c r="PNL76"/>
      <c r="PNM76"/>
      <c r="PNN76"/>
      <c r="PNO76"/>
      <c r="PNP76"/>
      <c r="PNQ76"/>
      <c r="PNR76"/>
      <c r="PNS76"/>
      <c r="PNT76"/>
      <c r="PNU76"/>
      <c r="PNV76"/>
      <c r="PNW76"/>
      <c r="PNX76"/>
      <c r="PNY76"/>
      <c r="PNZ76"/>
      <c r="POA76"/>
      <c r="POB76"/>
      <c r="POC76"/>
      <c r="POD76"/>
      <c r="POE76"/>
      <c r="POF76"/>
      <c r="POG76"/>
      <c r="POH76"/>
      <c r="POI76"/>
      <c r="POJ76"/>
      <c r="POK76"/>
      <c r="POL76"/>
      <c r="POM76"/>
      <c r="PON76"/>
      <c r="POO76"/>
      <c r="POP76"/>
      <c r="POQ76"/>
      <c r="POR76"/>
      <c r="POS76"/>
      <c r="POT76"/>
      <c r="POU76"/>
      <c r="POV76"/>
      <c r="POW76"/>
      <c r="POX76"/>
      <c r="POY76"/>
      <c r="POZ76"/>
      <c r="PPA76"/>
      <c r="PPB76"/>
      <c r="PPC76"/>
      <c r="PPD76"/>
      <c r="PPE76"/>
      <c r="PPF76"/>
      <c r="PPG76"/>
      <c r="PPH76"/>
      <c r="PPI76"/>
      <c r="PPJ76"/>
      <c r="PPK76"/>
      <c r="PPL76"/>
      <c r="PPM76"/>
      <c r="PPN76"/>
      <c r="PPO76"/>
      <c r="PPP76"/>
      <c r="PPQ76"/>
      <c r="PPR76"/>
      <c r="PPS76"/>
      <c r="PPT76"/>
      <c r="PPU76"/>
      <c r="PPV76"/>
      <c r="PPW76"/>
      <c r="PPX76"/>
      <c r="PPY76"/>
      <c r="PPZ76"/>
      <c r="PQA76"/>
      <c r="PQB76"/>
      <c r="PQC76"/>
      <c r="PQD76"/>
      <c r="PQE76"/>
      <c r="PQF76"/>
      <c r="PQG76"/>
      <c r="PQH76"/>
      <c r="PQI76"/>
      <c r="PQJ76"/>
      <c r="PQK76"/>
      <c r="PQL76"/>
      <c r="PQM76"/>
      <c r="PQN76"/>
      <c r="PQO76"/>
      <c r="PQP76"/>
      <c r="PQQ76"/>
      <c r="PQR76"/>
      <c r="PQS76"/>
      <c r="PQT76"/>
      <c r="PQU76"/>
      <c r="PQV76"/>
      <c r="PQW76"/>
      <c r="PQX76"/>
      <c r="PQY76"/>
      <c r="PQZ76"/>
      <c r="PRA76"/>
      <c r="PRB76"/>
      <c r="PRC76"/>
      <c r="PRD76"/>
      <c r="PRE76"/>
      <c r="PRF76"/>
      <c r="PRG76"/>
      <c r="PRH76"/>
      <c r="PRI76"/>
      <c r="PRJ76"/>
      <c r="PRK76"/>
      <c r="PRL76"/>
      <c r="PRM76"/>
      <c r="PRN76"/>
      <c r="PRO76"/>
      <c r="PRP76"/>
      <c r="PRQ76"/>
      <c r="PRR76"/>
      <c r="PRS76"/>
      <c r="PRT76"/>
      <c r="PRU76"/>
      <c r="PRV76"/>
      <c r="PRW76"/>
      <c r="PRX76"/>
      <c r="PRY76"/>
      <c r="PRZ76"/>
      <c r="PSA76"/>
      <c r="PSB76"/>
      <c r="PSC76"/>
      <c r="PSD76"/>
      <c r="PSE76"/>
      <c r="PSF76"/>
      <c r="PSG76"/>
      <c r="PSH76"/>
      <c r="PSI76"/>
      <c r="PSJ76"/>
      <c r="PSK76"/>
      <c r="PSL76"/>
      <c r="PSM76"/>
      <c r="PSN76"/>
      <c r="PSO76"/>
      <c r="PSP76"/>
      <c r="PSQ76"/>
      <c r="PSR76"/>
      <c r="PSS76"/>
      <c r="PST76"/>
      <c r="PSU76"/>
      <c r="PSV76"/>
      <c r="PSW76"/>
      <c r="PSX76"/>
      <c r="PSY76"/>
      <c r="PSZ76"/>
      <c r="PTA76"/>
      <c r="PTB76"/>
      <c r="PTC76"/>
      <c r="PTD76"/>
      <c r="PTE76"/>
      <c r="PTF76"/>
      <c r="PTG76"/>
      <c r="PTH76"/>
      <c r="PTI76"/>
      <c r="PTJ76"/>
      <c r="PTK76"/>
      <c r="PTL76"/>
      <c r="PTM76"/>
      <c r="PTN76"/>
      <c r="PTO76"/>
      <c r="PTP76"/>
      <c r="PTQ76"/>
      <c r="PTR76"/>
      <c r="PTS76"/>
      <c r="PTT76"/>
      <c r="PTU76"/>
      <c r="PTV76"/>
      <c r="PTW76"/>
      <c r="PTX76"/>
      <c r="PTY76"/>
      <c r="PTZ76"/>
      <c r="PUA76"/>
      <c r="PUB76"/>
      <c r="PUC76"/>
      <c r="PUD76"/>
      <c r="PUE76"/>
      <c r="PUF76"/>
      <c r="PUG76"/>
      <c r="PUH76"/>
      <c r="PUI76"/>
      <c r="PUJ76"/>
      <c r="PUK76"/>
      <c r="PUL76"/>
      <c r="PUM76"/>
      <c r="PUN76"/>
      <c r="PUO76"/>
      <c r="PUP76"/>
      <c r="PUQ76"/>
      <c r="PUR76"/>
      <c r="PUS76"/>
      <c r="PUT76"/>
      <c r="PUU76"/>
      <c r="PUV76"/>
      <c r="PUW76"/>
      <c r="PUX76"/>
      <c r="PUY76"/>
      <c r="PUZ76"/>
      <c r="PVA76"/>
      <c r="PVB76"/>
      <c r="PVC76"/>
      <c r="PVD76"/>
      <c r="PVE76"/>
      <c r="PVF76"/>
      <c r="PVG76"/>
      <c r="PVH76"/>
      <c r="PVI76"/>
      <c r="PVJ76"/>
      <c r="PVK76"/>
      <c r="PVL76"/>
      <c r="PVM76"/>
      <c r="PVN76"/>
      <c r="PVO76"/>
      <c r="PVP76"/>
      <c r="PVQ76"/>
      <c r="PVR76"/>
      <c r="PVS76"/>
      <c r="PVT76"/>
      <c r="PVU76"/>
      <c r="PVV76"/>
      <c r="PVW76"/>
      <c r="PVX76"/>
      <c r="PVY76"/>
      <c r="PVZ76"/>
      <c r="PWA76"/>
      <c r="PWB76"/>
      <c r="PWC76"/>
      <c r="PWD76"/>
      <c r="PWE76"/>
      <c r="PWF76"/>
      <c r="PWG76"/>
      <c r="PWH76"/>
      <c r="PWI76"/>
      <c r="PWJ76"/>
      <c r="PWK76"/>
      <c r="PWL76"/>
      <c r="PWM76"/>
      <c r="PWN76"/>
      <c r="PWO76"/>
      <c r="PWP76"/>
      <c r="PWQ76"/>
      <c r="PWR76"/>
      <c r="PWS76"/>
      <c r="PWT76"/>
      <c r="PWU76"/>
      <c r="PWV76"/>
      <c r="PWW76"/>
      <c r="PWX76"/>
      <c r="PWY76"/>
      <c r="PWZ76"/>
      <c r="PXA76"/>
      <c r="PXB76"/>
      <c r="PXC76"/>
      <c r="PXD76"/>
      <c r="PXE76"/>
      <c r="PXF76"/>
      <c r="PXG76"/>
      <c r="PXH76"/>
      <c r="PXI76"/>
      <c r="PXJ76"/>
      <c r="PXK76"/>
      <c r="PXL76"/>
      <c r="PXM76"/>
      <c r="PXN76"/>
      <c r="PXO76"/>
      <c r="PXP76"/>
      <c r="PXQ76"/>
      <c r="PXR76"/>
      <c r="PXS76"/>
      <c r="PXT76"/>
      <c r="PXU76"/>
      <c r="PXV76"/>
      <c r="PXW76"/>
      <c r="PXX76"/>
      <c r="PXY76"/>
      <c r="PXZ76"/>
      <c r="PYA76"/>
      <c r="PYB76"/>
      <c r="PYC76"/>
      <c r="PYD76"/>
      <c r="PYE76"/>
      <c r="PYF76"/>
      <c r="PYG76"/>
      <c r="PYH76"/>
      <c r="PYI76"/>
      <c r="PYJ76"/>
      <c r="PYK76"/>
      <c r="PYL76"/>
      <c r="PYM76"/>
      <c r="PYN76"/>
      <c r="PYO76"/>
      <c r="PYP76"/>
      <c r="PYQ76"/>
      <c r="PYR76"/>
      <c r="PYS76"/>
      <c r="PYT76"/>
      <c r="PYU76"/>
      <c r="PYV76"/>
      <c r="PYW76"/>
      <c r="PYX76"/>
      <c r="PYY76"/>
      <c r="PYZ76"/>
      <c r="PZA76"/>
      <c r="PZB76"/>
      <c r="PZC76"/>
      <c r="PZD76"/>
      <c r="PZE76"/>
      <c r="PZF76"/>
      <c r="PZG76"/>
      <c r="PZH76"/>
      <c r="PZI76"/>
      <c r="PZJ76"/>
      <c r="PZK76"/>
      <c r="PZL76"/>
      <c r="PZM76"/>
      <c r="PZN76"/>
      <c r="PZO76"/>
      <c r="PZP76"/>
      <c r="PZQ76"/>
      <c r="PZR76"/>
      <c r="PZS76"/>
      <c r="PZT76"/>
      <c r="PZU76"/>
      <c r="PZV76"/>
      <c r="PZW76"/>
      <c r="PZX76"/>
      <c r="PZY76"/>
      <c r="PZZ76"/>
      <c r="QAA76"/>
      <c r="QAB76"/>
      <c r="QAC76"/>
      <c r="QAD76"/>
      <c r="QAE76"/>
      <c r="QAF76"/>
      <c r="QAG76"/>
      <c r="QAH76"/>
      <c r="QAI76"/>
      <c r="QAJ76"/>
      <c r="QAK76"/>
      <c r="QAL76"/>
      <c r="QAM76"/>
      <c r="QAN76"/>
      <c r="QAO76"/>
      <c r="QAP76"/>
      <c r="QAQ76"/>
      <c r="QAR76"/>
      <c r="QAS76"/>
      <c r="QAT76"/>
      <c r="QAU76"/>
      <c r="QAV76"/>
      <c r="QAW76"/>
      <c r="QAX76"/>
      <c r="QAY76"/>
      <c r="QAZ76"/>
      <c r="QBA76"/>
      <c r="QBB76"/>
      <c r="QBC76"/>
      <c r="QBD76"/>
      <c r="QBE76"/>
      <c r="QBF76"/>
      <c r="QBG76"/>
      <c r="QBH76"/>
      <c r="QBI76"/>
      <c r="QBJ76"/>
      <c r="QBK76"/>
      <c r="QBL76"/>
      <c r="QBM76"/>
      <c r="QBN76"/>
      <c r="QBO76"/>
      <c r="QBP76"/>
      <c r="QBQ76"/>
      <c r="QBR76"/>
      <c r="QBS76"/>
      <c r="QBT76"/>
      <c r="QBU76"/>
      <c r="QBV76"/>
      <c r="QBW76"/>
      <c r="QBX76"/>
      <c r="QBY76"/>
      <c r="QBZ76"/>
      <c r="QCA76"/>
      <c r="QCB76"/>
      <c r="QCC76"/>
      <c r="QCD76"/>
      <c r="QCE76"/>
      <c r="QCF76"/>
      <c r="QCG76"/>
      <c r="QCH76"/>
      <c r="QCI76"/>
      <c r="QCJ76"/>
      <c r="QCK76"/>
      <c r="QCL76"/>
      <c r="QCM76"/>
      <c r="QCN76"/>
      <c r="QCO76"/>
      <c r="QCP76"/>
      <c r="QCQ76"/>
      <c r="QCR76"/>
      <c r="QCS76"/>
      <c r="QCT76"/>
      <c r="QCU76"/>
      <c r="QCV76"/>
      <c r="QCW76"/>
      <c r="QCX76"/>
      <c r="QCY76"/>
      <c r="QCZ76"/>
      <c r="QDA76"/>
      <c r="QDB76"/>
      <c r="QDC76"/>
      <c r="QDD76"/>
      <c r="QDE76"/>
      <c r="QDF76"/>
      <c r="QDG76"/>
      <c r="QDH76"/>
      <c r="QDI76"/>
      <c r="QDJ76"/>
      <c r="QDK76"/>
      <c r="QDL76"/>
      <c r="QDM76"/>
      <c r="QDN76"/>
      <c r="QDO76"/>
      <c r="QDP76"/>
      <c r="QDQ76"/>
      <c r="QDR76"/>
      <c r="QDS76"/>
      <c r="QDT76"/>
      <c r="QDU76"/>
      <c r="QDV76"/>
      <c r="QDW76"/>
      <c r="QDX76"/>
      <c r="QDY76"/>
      <c r="QDZ76"/>
      <c r="QEA76"/>
      <c r="QEB76"/>
      <c r="QEC76"/>
      <c r="QED76"/>
      <c r="QEE76"/>
      <c r="QEF76"/>
      <c r="QEG76"/>
      <c r="QEH76"/>
      <c r="QEI76"/>
      <c r="QEJ76"/>
      <c r="QEK76"/>
      <c r="QEL76"/>
      <c r="QEM76"/>
      <c r="QEN76"/>
      <c r="QEO76"/>
      <c r="QEP76"/>
      <c r="QEQ76"/>
      <c r="QER76"/>
      <c r="QES76"/>
      <c r="QET76"/>
      <c r="QEU76"/>
      <c r="QEV76"/>
      <c r="QEW76"/>
      <c r="QEX76"/>
      <c r="QEY76"/>
      <c r="QEZ76"/>
      <c r="QFA76"/>
      <c r="QFB76"/>
      <c r="QFC76"/>
      <c r="QFD76"/>
      <c r="QFE76"/>
      <c r="QFF76"/>
      <c r="QFG76"/>
      <c r="QFH76"/>
      <c r="QFI76"/>
      <c r="QFJ76"/>
      <c r="QFK76"/>
      <c r="QFL76"/>
      <c r="QFM76"/>
      <c r="QFN76"/>
      <c r="QFO76"/>
      <c r="QFP76"/>
      <c r="QFQ76"/>
      <c r="QFR76"/>
      <c r="QFS76"/>
      <c r="QFT76"/>
      <c r="QFU76"/>
      <c r="QFV76"/>
      <c r="QFW76"/>
      <c r="QFX76"/>
      <c r="QFY76"/>
      <c r="QFZ76"/>
      <c r="QGA76"/>
      <c r="QGB76"/>
      <c r="QGC76"/>
      <c r="QGD76"/>
      <c r="QGE76"/>
      <c r="QGF76"/>
      <c r="QGG76"/>
      <c r="QGH76"/>
      <c r="QGI76"/>
      <c r="QGJ76"/>
      <c r="QGK76"/>
      <c r="QGL76"/>
      <c r="QGM76"/>
      <c r="QGN76"/>
      <c r="QGO76"/>
      <c r="QGP76"/>
      <c r="QGQ76"/>
      <c r="QGR76"/>
      <c r="QGS76"/>
      <c r="QGT76"/>
      <c r="QGU76"/>
      <c r="QGV76"/>
      <c r="QGW76"/>
      <c r="QGX76"/>
      <c r="QGY76"/>
      <c r="QGZ76"/>
      <c r="QHA76"/>
      <c r="QHB76"/>
      <c r="QHC76"/>
      <c r="QHD76"/>
      <c r="QHE76"/>
      <c r="QHF76"/>
      <c r="QHG76"/>
      <c r="QHH76"/>
      <c r="QHI76"/>
      <c r="QHJ76"/>
      <c r="QHK76"/>
      <c r="QHL76"/>
      <c r="QHM76"/>
      <c r="QHN76"/>
      <c r="QHO76"/>
      <c r="QHP76"/>
      <c r="QHQ76"/>
      <c r="QHR76"/>
      <c r="QHS76"/>
      <c r="QHT76"/>
      <c r="QHU76"/>
      <c r="QHV76"/>
      <c r="QHW76"/>
      <c r="QHX76"/>
      <c r="QHY76"/>
      <c r="QHZ76"/>
      <c r="QIA76"/>
      <c r="QIB76"/>
      <c r="QIC76"/>
      <c r="QID76"/>
      <c r="QIE76"/>
      <c r="QIF76"/>
      <c r="QIG76"/>
      <c r="QIH76"/>
      <c r="QII76"/>
      <c r="QIJ76"/>
      <c r="QIK76"/>
      <c r="QIL76"/>
      <c r="QIM76"/>
      <c r="QIN76"/>
      <c r="QIO76"/>
      <c r="QIP76"/>
      <c r="QIQ76"/>
      <c r="QIR76"/>
      <c r="QIS76"/>
      <c r="QIT76"/>
      <c r="QIU76"/>
      <c r="QIV76"/>
      <c r="QIW76"/>
      <c r="QIX76"/>
      <c r="QIY76"/>
      <c r="QIZ76"/>
      <c r="QJA76"/>
      <c r="QJB76"/>
      <c r="QJC76"/>
      <c r="QJD76"/>
      <c r="QJE76"/>
      <c r="QJF76"/>
      <c r="QJG76"/>
      <c r="QJH76"/>
      <c r="QJI76"/>
      <c r="QJJ76"/>
      <c r="QJK76"/>
      <c r="QJL76"/>
      <c r="QJM76"/>
      <c r="QJN76"/>
      <c r="QJO76"/>
      <c r="QJP76"/>
      <c r="QJQ76"/>
      <c r="QJR76"/>
      <c r="QJS76"/>
      <c r="QJT76"/>
      <c r="QJU76"/>
      <c r="QJV76"/>
      <c r="QJW76"/>
      <c r="QJX76"/>
      <c r="QJY76"/>
      <c r="QJZ76"/>
      <c r="QKA76"/>
      <c r="QKB76"/>
      <c r="QKC76"/>
      <c r="QKD76"/>
      <c r="QKE76"/>
      <c r="QKF76"/>
      <c r="QKG76"/>
      <c r="QKH76"/>
      <c r="QKI76"/>
      <c r="QKJ76"/>
      <c r="QKK76"/>
      <c r="QKL76"/>
      <c r="QKM76"/>
      <c r="QKN76"/>
      <c r="QKO76"/>
      <c r="QKP76"/>
      <c r="QKQ76"/>
      <c r="QKR76"/>
      <c r="QKS76"/>
      <c r="QKT76"/>
      <c r="QKU76"/>
      <c r="QKV76"/>
      <c r="QKW76"/>
      <c r="QKX76"/>
      <c r="QKY76"/>
      <c r="QKZ76"/>
      <c r="QLA76"/>
      <c r="QLB76"/>
      <c r="QLC76"/>
      <c r="QLD76"/>
      <c r="QLE76"/>
      <c r="QLF76"/>
      <c r="QLG76"/>
      <c r="QLH76"/>
      <c r="QLI76"/>
      <c r="QLJ76"/>
      <c r="QLK76"/>
      <c r="QLL76"/>
      <c r="QLM76"/>
      <c r="QLN76"/>
      <c r="QLO76"/>
      <c r="QLP76"/>
      <c r="QLQ76"/>
      <c r="QLR76"/>
      <c r="QLS76"/>
      <c r="QLT76"/>
      <c r="QLU76"/>
      <c r="QLV76"/>
      <c r="QLW76"/>
      <c r="QLX76"/>
      <c r="QLY76"/>
      <c r="QLZ76"/>
      <c r="QMA76"/>
      <c r="QMB76"/>
      <c r="QMC76"/>
      <c r="QMD76"/>
      <c r="QME76"/>
      <c r="QMF76"/>
      <c r="QMG76"/>
      <c r="QMH76"/>
      <c r="QMI76"/>
      <c r="QMJ76"/>
      <c r="QMK76"/>
      <c r="QML76"/>
      <c r="QMM76"/>
      <c r="QMN76"/>
      <c r="QMO76"/>
      <c r="QMP76"/>
      <c r="QMQ76"/>
      <c r="QMR76"/>
      <c r="QMS76"/>
      <c r="QMT76"/>
      <c r="QMU76"/>
      <c r="QMV76"/>
      <c r="QMW76"/>
      <c r="QMX76"/>
      <c r="QMY76"/>
      <c r="QMZ76"/>
      <c r="QNA76"/>
      <c r="QNB76"/>
      <c r="QNC76"/>
      <c r="QND76"/>
      <c r="QNE76"/>
      <c r="QNF76"/>
      <c r="QNG76"/>
      <c r="QNH76"/>
      <c r="QNI76"/>
      <c r="QNJ76"/>
      <c r="QNK76"/>
      <c r="QNL76"/>
      <c r="QNM76"/>
      <c r="QNN76"/>
      <c r="QNO76"/>
      <c r="QNP76"/>
      <c r="QNQ76"/>
      <c r="QNR76"/>
      <c r="QNS76"/>
      <c r="QNT76"/>
      <c r="QNU76"/>
      <c r="QNV76"/>
      <c r="QNW76"/>
      <c r="QNX76"/>
      <c r="QNY76"/>
      <c r="QNZ76"/>
      <c r="QOA76"/>
      <c r="QOB76"/>
      <c r="QOC76"/>
      <c r="QOD76"/>
      <c r="QOE76"/>
      <c r="QOF76"/>
      <c r="QOG76"/>
      <c r="QOH76"/>
      <c r="QOI76"/>
      <c r="QOJ76"/>
      <c r="QOK76"/>
      <c r="QOL76"/>
      <c r="QOM76"/>
      <c r="QON76"/>
      <c r="QOO76"/>
      <c r="QOP76"/>
      <c r="QOQ76"/>
      <c r="QOR76"/>
      <c r="QOS76"/>
      <c r="QOT76"/>
      <c r="QOU76"/>
      <c r="QOV76"/>
      <c r="QOW76"/>
      <c r="QOX76"/>
      <c r="QOY76"/>
      <c r="QOZ76"/>
      <c r="QPA76"/>
      <c r="QPB76"/>
      <c r="QPC76"/>
      <c r="QPD76"/>
      <c r="QPE76"/>
      <c r="QPF76"/>
      <c r="QPG76"/>
      <c r="QPH76"/>
      <c r="QPI76"/>
      <c r="QPJ76"/>
      <c r="QPK76"/>
      <c r="QPL76"/>
      <c r="QPM76"/>
      <c r="QPN76"/>
      <c r="QPO76"/>
      <c r="QPP76"/>
      <c r="QPQ76"/>
      <c r="QPR76"/>
      <c r="QPS76"/>
      <c r="QPT76"/>
      <c r="QPU76"/>
      <c r="QPV76"/>
      <c r="QPW76"/>
      <c r="QPX76"/>
      <c r="QPY76"/>
      <c r="QPZ76"/>
      <c r="QQA76"/>
      <c r="QQB76"/>
      <c r="QQC76"/>
      <c r="QQD76"/>
      <c r="QQE76"/>
      <c r="QQF76"/>
      <c r="QQG76"/>
      <c r="QQH76"/>
      <c r="QQI76"/>
      <c r="QQJ76"/>
      <c r="QQK76"/>
      <c r="QQL76"/>
      <c r="QQM76"/>
      <c r="QQN76"/>
      <c r="QQO76"/>
      <c r="QQP76"/>
      <c r="QQQ76"/>
      <c r="QQR76"/>
      <c r="QQS76"/>
      <c r="QQT76"/>
      <c r="QQU76"/>
      <c r="QQV76"/>
      <c r="QQW76"/>
      <c r="QQX76"/>
      <c r="QQY76"/>
      <c r="QQZ76"/>
      <c r="QRA76"/>
      <c r="QRB76"/>
      <c r="QRC76"/>
      <c r="QRD76"/>
      <c r="QRE76"/>
      <c r="QRF76"/>
      <c r="QRG76"/>
      <c r="QRH76"/>
      <c r="QRI76"/>
      <c r="QRJ76"/>
      <c r="QRK76"/>
      <c r="QRL76"/>
      <c r="QRM76"/>
      <c r="QRN76"/>
      <c r="QRO76"/>
      <c r="QRP76"/>
      <c r="QRQ76"/>
      <c r="QRR76"/>
      <c r="QRS76"/>
      <c r="QRT76"/>
      <c r="QRU76"/>
      <c r="QRV76"/>
      <c r="QRW76"/>
      <c r="QRX76"/>
      <c r="QRY76"/>
      <c r="QRZ76"/>
      <c r="QSA76"/>
      <c r="QSB76"/>
      <c r="QSC76"/>
      <c r="QSD76"/>
      <c r="QSE76"/>
      <c r="QSF76"/>
      <c r="QSG76"/>
      <c r="QSH76"/>
      <c r="QSI76"/>
      <c r="QSJ76"/>
      <c r="QSK76"/>
      <c r="QSL76"/>
      <c r="QSM76"/>
      <c r="QSN76"/>
      <c r="QSO76"/>
      <c r="QSP76"/>
      <c r="QSQ76"/>
      <c r="QSR76"/>
      <c r="QSS76"/>
      <c r="QST76"/>
      <c r="QSU76"/>
      <c r="QSV76"/>
      <c r="QSW76"/>
      <c r="QSX76"/>
      <c r="QSY76"/>
      <c r="QSZ76"/>
      <c r="QTA76"/>
      <c r="QTB76"/>
      <c r="QTC76"/>
      <c r="QTD76"/>
      <c r="QTE76"/>
      <c r="QTF76"/>
      <c r="QTG76"/>
      <c r="QTH76"/>
      <c r="QTI76"/>
      <c r="QTJ76"/>
      <c r="QTK76"/>
      <c r="QTL76"/>
      <c r="QTM76"/>
      <c r="QTN76"/>
      <c r="QTO76"/>
      <c r="QTP76"/>
      <c r="QTQ76"/>
      <c r="QTR76"/>
      <c r="QTS76"/>
      <c r="QTT76"/>
      <c r="QTU76"/>
      <c r="QTV76"/>
      <c r="QTW76"/>
      <c r="QTX76"/>
      <c r="QTY76"/>
      <c r="QTZ76"/>
      <c r="QUA76"/>
      <c r="QUB76"/>
      <c r="QUC76"/>
      <c r="QUD76"/>
      <c r="QUE76"/>
      <c r="QUF76"/>
      <c r="QUG76"/>
      <c r="QUH76"/>
      <c r="QUI76"/>
      <c r="QUJ76"/>
      <c r="QUK76"/>
      <c r="QUL76"/>
      <c r="QUM76"/>
      <c r="QUN76"/>
      <c r="QUO76"/>
      <c r="QUP76"/>
      <c r="QUQ76"/>
      <c r="QUR76"/>
      <c r="QUS76"/>
      <c r="QUT76"/>
      <c r="QUU76"/>
      <c r="QUV76"/>
      <c r="QUW76"/>
      <c r="QUX76"/>
      <c r="QUY76"/>
      <c r="QUZ76"/>
      <c r="QVA76"/>
      <c r="QVB76"/>
      <c r="QVC76"/>
      <c r="QVD76"/>
      <c r="QVE76"/>
      <c r="QVF76"/>
      <c r="QVG76"/>
      <c r="QVH76"/>
      <c r="QVI76"/>
      <c r="QVJ76"/>
      <c r="QVK76"/>
      <c r="QVL76"/>
      <c r="QVM76"/>
      <c r="QVN76"/>
      <c r="QVO76"/>
      <c r="QVP76"/>
      <c r="QVQ76"/>
      <c r="QVR76"/>
      <c r="QVS76"/>
      <c r="QVT76"/>
      <c r="QVU76"/>
      <c r="QVV76"/>
      <c r="QVW76"/>
      <c r="QVX76"/>
      <c r="QVY76"/>
      <c r="QVZ76"/>
      <c r="QWA76"/>
      <c r="QWB76"/>
      <c r="QWC76"/>
      <c r="QWD76"/>
      <c r="QWE76"/>
      <c r="QWF76"/>
      <c r="QWG76"/>
      <c r="QWH76"/>
      <c r="QWI76"/>
      <c r="QWJ76"/>
      <c r="QWK76"/>
      <c r="QWL76"/>
      <c r="QWM76"/>
      <c r="QWN76"/>
      <c r="QWO76"/>
      <c r="QWP76"/>
      <c r="QWQ76"/>
      <c r="QWR76"/>
      <c r="QWS76"/>
      <c r="QWT76"/>
      <c r="QWU76"/>
      <c r="QWV76"/>
      <c r="QWW76"/>
      <c r="QWX76"/>
      <c r="QWY76"/>
      <c r="QWZ76"/>
      <c r="QXA76"/>
      <c r="QXB76"/>
      <c r="QXC76"/>
      <c r="QXD76"/>
      <c r="QXE76"/>
      <c r="QXF76"/>
      <c r="QXG76"/>
      <c r="QXH76"/>
      <c r="QXI76"/>
      <c r="QXJ76"/>
      <c r="QXK76"/>
      <c r="QXL76"/>
      <c r="QXM76"/>
      <c r="QXN76"/>
      <c r="QXO76"/>
      <c r="QXP76"/>
      <c r="QXQ76"/>
      <c r="QXR76"/>
      <c r="QXS76"/>
      <c r="QXT76"/>
      <c r="QXU76"/>
      <c r="QXV76"/>
      <c r="QXW76"/>
      <c r="QXX76"/>
      <c r="QXY76"/>
      <c r="QXZ76"/>
      <c r="QYA76"/>
      <c r="QYB76"/>
      <c r="QYC76"/>
      <c r="QYD76"/>
      <c r="QYE76"/>
      <c r="QYF76"/>
      <c r="QYG76"/>
      <c r="QYH76"/>
      <c r="QYI76"/>
      <c r="QYJ76"/>
      <c r="QYK76"/>
      <c r="QYL76"/>
      <c r="QYM76"/>
      <c r="QYN76"/>
      <c r="QYO76"/>
      <c r="QYP76"/>
      <c r="QYQ76"/>
      <c r="QYR76"/>
      <c r="QYS76"/>
      <c r="QYT76"/>
      <c r="QYU76"/>
      <c r="QYV76"/>
      <c r="QYW76"/>
      <c r="QYX76"/>
      <c r="QYY76"/>
      <c r="QYZ76"/>
      <c r="QZA76"/>
      <c r="QZB76"/>
      <c r="QZC76"/>
      <c r="QZD76"/>
      <c r="QZE76"/>
      <c r="QZF76"/>
      <c r="QZG76"/>
      <c r="QZH76"/>
      <c r="QZI76"/>
      <c r="QZJ76"/>
      <c r="QZK76"/>
      <c r="QZL76"/>
      <c r="QZM76"/>
      <c r="QZN76"/>
      <c r="QZO76"/>
      <c r="QZP76"/>
      <c r="QZQ76"/>
      <c r="QZR76"/>
      <c r="QZS76"/>
      <c r="QZT76"/>
      <c r="QZU76"/>
      <c r="QZV76"/>
      <c r="QZW76"/>
      <c r="QZX76"/>
      <c r="QZY76"/>
      <c r="QZZ76"/>
      <c r="RAA76"/>
      <c r="RAB76"/>
      <c r="RAC76"/>
      <c r="RAD76"/>
      <c r="RAE76"/>
      <c r="RAF76"/>
      <c r="RAG76"/>
      <c r="RAH76"/>
      <c r="RAI76"/>
      <c r="RAJ76"/>
      <c r="RAK76"/>
      <c r="RAL76"/>
      <c r="RAM76"/>
      <c r="RAN76"/>
      <c r="RAO76"/>
      <c r="RAP76"/>
      <c r="RAQ76"/>
      <c r="RAR76"/>
      <c r="RAS76"/>
      <c r="RAT76"/>
      <c r="RAU76"/>
      <c r="RAV76"/>
      <c r="RAW76"/>
      <c r="RAX76"/>
      <c r="RAY76"/>
      <c r="RAZ76"/>
      <c r="RBA76"/>
      <c r="RBB76"/>
      <c r="RBC76"/>
      <c r="RBD76"/>
      <c r="RBE76"/>
      <c r="RBF76"/>
      <c r="RBG76"/>
      <c r="RBH76"/>
      <c r="RBI76"/>
      <c r="RBJ76"/>
      <c r="RBK76"/>
      <c r="RBL76"/>
      <c r="RBM76"/>
      <c r="RBN76"/>
      <c r="RBO76"/>
      <c r="RBP76"/>
      <c r="RBQ76"/>
      <c r="RBR76"/>
      <c r="RBS76"/>
      <c r="RBT76"/>
      <c r="RBU76"/>
      <c r="RBV76"/>
      <c r="RBW76"/>
      <c r="RBX76"/>
      <c r="RBY76"/>
      <c r="RBZ76"/>
      <c r="RCA76"/>
      <c r="RCB76"/>
      <c r="RCC76"/>
      <c r="RCD76"/>
      <c r="RCE76"/>
      <c r="RCF76"/>
      <c r="RCG76"/>
      <c r="RCH76"/>
      <c r="RCI76"/>
      <c r="RCJ76"/>
      <c r="RCK76"/>
      <c r="RCL76"/>
      <c r="RCM76"/>
      <c r="RCN76"/>
      <c r="RCO76"/>
      <c r="RCP76"/>
      <c r="RCQ76"/>
      <c r="RCR76"/>
      <c r="RCS76"/>
      <c r="RCT76"/>
      <c r="RCU76"/>
      <c r="RCV76"/>
      <c r="RCW76"/>
      <c r="RCX76"/>
      <c r="RCY76"/>
      <c r="RCZ76"/>
      <c r="RDA76"/>
      <c r="RDB76"/>
      <c r="RDC76"/>
      <c r="RDD76"/>
      <c r="RDE76"/>
      <c r="RDF76"/>
      <c r="RDG76"/>
      <c r="RDH76"/>
      <c r="RDI76"/>
      <c r="RDJ76"/>
      <c r="RDK76"/>
      <c r="RDL76"/>
      <c r="RDM76"/>
      <c r="RDN76"/>
      <c r="RDO76"/>
      <c r="RDP76"/>
      <c r="RDQ76"/>
      <c r="RDR76"/>
      <c r="RDS76"/>
      <c r="RDT76"/>
      <c r="RDU76"/>
      <c r="RDV76"/>
      <c r="RDW76"/>
      <c r="RDX76"/>
      <c r="RDY76"/>
      <c r="RDZ76"/>
      <c r="REA76"/>
      <c r="REB76"/>
      <c r="REC76"/>
      <c r="RED76"/>
      <c r="REE76"/>
      <c r="REF76"/>
      <c r="REG76"/>
      <c r="REH76"/>
      <c r="REI76"/>
      <c r="REJ76"/>
      <c r="REK76"/>
      <c r="REL76"/>
      <c r="REM76"/>
      <c r="REN76"/>
      <c r="REO76"/>
      <c r="REP76"/>
      <c r="REQ76"/>
      <c r="RER76"/>
      <c r="RES76"/>
      <c r="RET76"/>
      <c r="REU76"/>
      <c r="REV76"/>
      <c r="REW76"/>
      <c r="REX76"/>
      <c r="REY76"/>
      <c r="REZ76"/>
      <c r="RFA76"/>
      <c r="RFB76"/>
      <c r="RFC76"/>
      <c r="RFD76"/>
      <c r="RFE76"/>
      <c r="RFF76"/>
      <c r="RFG76"/>
      <c r="RFH76"/>
      <c r="RFI76"/>
      <c r="RFJ76"/>
      <c r="RFK76"/>
      <c r="RFL76"/>
      <c r="RFM76"/>
      <c r="RFN76"/>
      <c r="RFO76"/>
      <c r="RFP76"/>
      <c r="RFQ76"/>
      <c r="RFR76"/>
      <c r="RFS76"/>
      <c r="RFT76"/>
      <c r="RFU76"/>
      <c r="RFV76"/>
      <c r="RFW76"/>
      <c r="RFX76"/>
      <c r="RFY76"/>
      <c r="RFZ76"/>
      <c r="RGA76"/>
      <c r="RGB76"/>
      <c r="RGC76"/>
      <c r="RGD76"/>
      <c r="RGE76"/>
      <c r="RGF76"/>
      <c r="RGG76"/>
      <c r="RGH76"/>
      <c r="RGI76"/>
      <c r="RGJ76"/>
      <c r="RGK76"/>
      <c r="RGL76"/>
      <c r="RGM76"/>
      <c r="RGN76"/>
      <c r="RGO76"/>
      <c r="RGP76"/>
      <c r="RGQ76"/>
      <c r="RGR76"/>
      <c r="RGS76"/>
      <c r="RGT76"/>
      <c r="RGU76"/>
      <c r="RGV76"/>
      <c r="RGW76"/>
      <c r="RGX76"/>
      <c r="RGY76"/>
      <c r="RGZ76"/>
      <c r="RHA76"/>
      <c r="RHB76"/>
      <c r="RHC76"/>
      <c r="RHD76"/>
      <c r="RHE76"/>
      <c r="RHF76"/>
      <c r="RHG76"/>
      <c r="RHH76"/>
      <c r="RHI76"/>
      <c r="RHJ76"/>
      <c r="RHK76"/>
      <c r="RHL76"/>
      <c r="RHM76"/>
      <c r="RHN76"/>
      <c r="RHO76"/>
      <c r="RHP76"/>
      <c r="RHQ76"/>
      <c r="RHR76"/>
      <c r="RHS76"/>
      <c r="RHT76"/>
      <c r="RHU76"/>
      <c r="RHV76"/>
      <c r="RHW76"/>
      <c r="RHX76"/>
      <c r="RHY76"/>
      <c r="RHZ76"/>
      <c r="RIA76"/>
      <c r="RIB76"/>
      <c r="RIC76"/>
      <c r="RID76"/>
      <c r="RIE76"/>
      <c r="RIF76"/>
      <c r="RIG76"/>
      <c r="RIH76"/>
      <c r="RII76"/>
      <c r="RIJ76"/>
      <c r="RIK76"/>
      <c r="RIL76"/>
      <c r="RIM76"/>
      <c r="RIN76"/>
      <c r="RIO76"/>
      <c r="RIP76"/>
      <c r="RIQ76"/>
      <c r="RIR76"/>
      <c r="RIS76"/>
      <c r="RIT76"/>
      <c r="RIU76"/>
      <c r="RIV76"/>
      <c r="RIW76"/>
      <c r="RIX76"/>
      <c r="RIY76"/>
      <c r="RIZ76"/>
      <c r="RJA76"/>
      <c r="RJB76"/>
      <c r="RJC76"/>
      <c r="RJD76"/>
      <c r="RJE76"/>
      <c r="RJF76"/>
      <c r="RJG76"/>
      <c r="RJH76"/>
      <c r="RJI76"/>
      <c r="RJJ76"/>
      <c r="RJK76"/>
      <c r="RJL76"/>
      <c r="RJM76"/>
      <c r="RJN76"/>
      <c r="RJO76"/>
      <c r="RJP76"/>
      <c r="RJQ76"/>
      <c r="RJR76"/>
      <c r="RJS76"/>
      <c r="RJT76"/>
      <c r="RJU76"/>
      <c r="RJV76"/>
      <c r="RJW76"/>
      <c r="RJX76"/>
      <c r="RJY76"/>
      <c r="RJZ76"/>
      <c r="RKA76"/>
      <c r="RKB76"/>
      <c r="RKC76"/>
      <c r="RKD76"/>
      <c r="RKE76"/>
      <c r="RKF76"/>
      <c r="RKG76"/>
      <c r="RKH76"/>
      <c r="RKI76"/>
      <c r="RKJ76"/>
      <c r="RKK76"/>
      <c r="RKL76"/>
      <c r="RKM76"/>
      <c r="RKN76"/>
      <c r="RKO76"/>
      <c r="RKP76"/>
      <c r="RKQ76"/>
      <c r="RKR76"/>
      <c r="RKS76"/>
      <c r="RKT76"/>
      <c r="RKU76"/>
      <c r="RKV76"/>
      <c r="RKW76"/>
      <c r="RKX76"/>
      <c r="RKY76"/>
      <c r="RKZ76"/>
      <c r="RLA76"/>
      <c r="RLB76"/>
      <c r="RLC76"/>
      <c r="RLD76"/>
      <c r="RLE76"/>
      <c r="RLF76"/>
      <c r="RLG76"/>
      <c r="RLH76"/>
      <c r="RLI76"/>
      <c r="RLJ76"/>
      <c r="RLK76"/>
      <c r="RLL76"/>
      <c r="RLM76"/>
      <c r="RLN76"/>
      <c r="RLO76"/>
      <c r="RLP76"/>
      <c r="RLQ76"/>
      <c r="RLR76"/>
      <c r="RLS76"/>
      <c r="RLT76"/>
      <c r="RLU76"/>
      <c r="RLV76"/>
      <c r="RLW76"/>
      <c r="RLX76"/>
      <c r="RLY76"/>
      <c r="RLZ76"/>
      <c r="RMA76"/>
      <c r="RMB76"/>
      <c r="RMC76"/>
      <c r="RMD76"/>
      <c r="RME76"/>
      <c r="RMF76"/>
      <c r="RMG76"/>
      <c r="RMH76"/>
      <c r="RMI76"/>
      <c r="RMJ76"/>
      <c r="RMK76"/>
      <c r="RML76"/>
      <c r="RMM76"/>
      <c r="RMN76"/>
      <c r="RMO76"/>
      <c r="RMP76"/>
      <c r="RMQ76"/>
      <c r="RMR76"/>
      <c r="RMS76"/>
      <c r="RMT76"/>
      <c r="RMU76"/>
      <c r="RMV76"/>
      <c r="RMW76"/>
      <c r="RMX76"/>
      <c r="RMY76"/>
      <c r="RMZ76"/>
      <c r="RNA76"/>
      <c r="RNB76"/>
      <c r="RNC76"/>
      <c r="RND76"/>
      <c r="RNE76"/>
      <c r="RNF76"/>
      <c r="RNG76"/>
      <c r="RNH76"/>
      <c r="RNI76"/>
      <c r="RNJ76"/>
      <c r="RNK76"/>
      <c r="RNL76"/>
      <c r="RNM76"/>
      <c r="RNN76"/>
      <c r="RNO76"/>
      <c r="RNP76"/>
      <c r="RNQ76"/>
      <c r="RNR76"/>
      <c r="RNS76"/>
      <c r="RNT76"/>
      <c r="RNU76"/>
      <c r="RNV76"/>
      <c r="RNW76"/>
      <c r="RNX76"/>
      <c r="RNY76"/>
      <c r="RNZ76"/>
      <c r="ROA76"/>
      <c r="ROB76"/>
      <c r="ROC76"/>
      <c r="ROD76"/>
      <c r="ROE76"/>
      <c r="ROF76"/>
      <c r="ROG76"/>
      <c r="ROH76"/>
      <c r="ROI76"/>
      <c r="ROJ76"/>
      <c r="ROK76"/>
      <c r="ROL76"/>
      <c r="ROM76"/>
      <c r="RON76"/>
      <c r="ROO76"/>
      <c r="ROP76"/>
      <c r="ROQ76"/>
      <c r="ROR76"/>
      <c r="ROS76"/>
      <c r="ROT76"/>
      <c r="ROU76"/>
      <c r="ROV76"/>
      <c r="ROW76"/>
      <c r="ROX76"/>
      <c r="ROY76"/>
      <c r="ROZ76"/>
      <c r="RPA76"/>
      <c r="RPB76"/>
      <c r="RPC76"/>
      <c r="RPD76"/>
      <c r="RPE76"/>
      <c r="RPF76"/>
      <c r="RPG76"/>
      <c r="RPH76"/>
      <c r="RPI76"/>
      <c r="RPJ76"/>
      <c r="RPK76"/>
      <c r="RPL76"/>
      <c r="RPM76"/>
      <c r="RPN76"/>
      <c r="RPO76"/>
      <c r="RPP76"/>
      <c r="RPQ76"/>
      <c r="RPR76"/>
      <c r="RPS76"/>
      <c r="RPT76"/>
      <c r="RPU76"/>
      <c r="RPV76"/>
      <c r="RPW76"/>
      <c r="RPX76"/>
      <c r="RPY76"/>
      <c r="RPZ76"/>
      <c r="RQA76"/>
      <c r="RQB76"/>
      <c r="RQC76"/>
      <c r="RQD76"/>
      <c r="RQE76"/>
      <c r="RQF76"/>
      <c r="RQG76"/>
      <c r="RQH76"/>
      <c r="RQI76"/>
      <c r="RQJ76"/>
      <c r="RQK76"/>
      <c r="RQL76"/>
      <c r="RQM76"/>
      <c r="RQN76"/>
      <c r="RQO76"/>
      <c r="RQP76"/>
      <c r="RQQ76"/>
      <c r="RQR76"/>
      <c r="RQS76"/>
      <c r="RQT76"/>
      <c r="RQU76"/>
      <c r="RQV76"/>
      <c r="RQW76"/>
      <c r="RQX76"/>
      <c r="RQY76"/>
      <c r="RQZ76"/>
      <c r="RRA76"/>
      <c r="RRB76"/>
      <c r="RRC76"/>
      <c r="RRD76"/>
      <c r="RRE76"/>
      <c r="RRF76"/>
      <c r="RRG76"/>
      <c r="RRH76"/>
      <c r="RRI76"/>
      <c r="RRJ76"/>
      <c r="RRK76"/>
      <c r="RRL76"/>
      <c r="RRM76"/>
      <c r="RRN76"/>
      <c r="RRO76"/>
      <c r="RRP76"/>
      <c r="RRQ76"/>
      <c r="RRR76"/>
      <c r="RRS76"/>
      <c r="RRT76"/>
      <c r="RRU76"/>
      <c r="RRV76"/>
      <c r="RRW76"/>
      <c r="RRX76"/>
      <c r="RRY76"/>
      <c r="RRZ76"/>
      <c r="RSA76"/>
      <c r="RSB76"/>
      <c r="RSC76"/>
      <c r="RSD76"/>
      <c r="RSE76"/>
      <c r="RSF76"/>
      <c r="RSG76"/>
      <c r="RSH76"/>
      <c r="RSI76"/>
      <c r="RSJ76"/>
      <c r="RSK76"/>
      <c r="RSL76"/>
      <c r="RSM76"/>
      <c r="RSN76"/>
      <c r="RSO76"/>
      <c r="RSP76"/>
      <c r="RSQ76"/>
      <c r="RSR76"/>
      <c r="RSS76"/>
      <c r="RST76"/>
      <c r="RSU76"/>
      <c r="RSV76"/>
      <c r="RSW76"/>
      <c r="RSX76"/>
      <c r="RSY76"/>
      <c r="RSZ76"/>
      <c r="RTA76"/>
      <c r="RTB76"/>
      <c r="RTC76"/>
      <c r="RTD76"/>
      <c r="RTE76"/>
      <c r="RTF76"/>
      <c r="RTG76"/>
      <c r="RTH76"/>
      <c r="RTI76"/>
      <c r="RTJ76"/>
      <c r="RTK76"/>
      <c r="RTL76"/>
      <c r="RTM76"/>
      <c r="RTN76"/>
      <c r="RTO76"/>
      <c r="RTP76"/>
      <c r="RTQ76"/>
      <c r="RTR76"/>
      <c r="RTS76"/>
      <c r="RTT76"/>
      <c r="RTU76"/>
      <c r="RTV76"/>
      <c r="RTW76"/>
      <c r="RTX76"/>
      <c r="RTY76"/>
      <c r="RTZ76"/>
      <c r="RUA76"/>
      <c r="RUB76"/>
      <c r="RUC76"/>
      <c r="RUD76"/>
      <c r="RUE76"/>
      <c r="RUF76"/>
      <c r="RUG76"/>
      <c r="RUH76"/>
      <c r="RUI76"/>
      <c r="RUJ76"/>
      <c r="RUK76"/>
      <c r="RUL76"/>
      <c r="RUM76"/>
      <c r="RUN76"/>
      <c r="RUO76"/>
      <c r="RUP76"/>
      <c r="RUQ76"/>
      <c r="RUR76"/>
      <c r="RUS76"/>
      <c r="RUT76"/>
      <c r="RUU76"/>
      <c r="RUV76"/>
      <c r="RUW76"/>
      <c r="RUX76"/>
      <c r="RUY76"/>
      <c r="RUZ76"/>
      <c r="RVA76"/>
      <c r="RVB76"/>
      <c r="RVC76"/>
      <c r="RVD76"/>
      <c r="RVE76"/>
      <c r="RVF76"/>
      <c r="RVG76"/>
      <c r="RVH76"/>
      <c r="RVI76"/>
      <c r="RVJ76"/>
      <c r="RVK76"/>
      <c r="RVL76"/>
      <c r="RVM76"/>
      <c r="RVN76"/>
      <c r="RVO76"/>
      <c r="RVP76"/>
      <c r="RVQ76"/>
      <c r="RVR76"/>
      <c r="RVS76"/>
      <c r="RVT76"/>
      <c r="RVU76"/>
      <c r="RVV76"/>
      <c r="RVW76"/>
      <c r="RVX76"/>
      <c r="RVY76"/>
      <c r="RVZ76"/>
      <c r="RWA76"/>
      <c r="RWB76"/>
      <c r="RWC76"/>
      <c r="RWD76"/>
      <c r="RWE76"/>
      <c r="RWF76"/>
      <c r="RWG76"/>
      <c r="RWH76"/>
      <c r="RWI76"/>
      <c r="RWJ76"/>
      <c r="RWK76"/>
      <c r="RWL76"/>
      <c r="RWM76"/>
      <c r="RWN76"/>
      <c r="RWO76"/>
      <c r="RWP76"/>
      <c r="RWQ76"/>
      <c r="RWR76"/>
      <c r="RWS76"/>
      <c r="RWT76"/>
      <c r="RWU76"/>
      <c r="RWV76"/>
      <c r="RWW76"/>
      <c r="RWX76"/>
      <c r="RWY76"/>
      <c r="RWZ76"/>
      <c r="RXA76"/>
      <c r="RXB76"/>
      <c r="RXC76"/>
      <c r="RXD76"/>
      <c r="RXE76"/>
      <c r="RXF76"/>
      <c r="RXG76"/>
      <c r="RXH76"/>
      <c r="RXI76"/>
      <c r="RXJ76"/>
      <c r="RXK76"/>
      <c r="RXL76"/>
      <c r="RXM76"/>
      <c r="RXN76"/>
      <c r="RXO76"/>
      <c r="RXP76"/>
      <c r="RXQ76"/>
      <c r="RXR76"/>
      <c r="RXS76"/>
      <c r="RXT76"/>
      <c r="RXU76"/>
      <c r="RXV76"/>
      <c r="RXW76"/>
      <c r="RXX76"/>
      <c r="RXY76"/>
      <c r="RXZ76"/>
      <c r="RYA76"/>
      <c r="RYB76"/>
      <c r="RYC76"/>
      <c r="RYD76"/>
      <c r="RYE76"/>
      <c r="RYF76"/>
      <c r="RYG76"/>
      <c r="RYH76"/>
      <c r="RYI76"/>
      <c r="RYJ76"/>
      <c r="RYK76"/>
      <c r="RYL76"/>
      <c r="RYM76"/>
      <c r="RYN76"/>
      <c r="RYO76"/>
      <c r="RYP76"/>
      <c r="RYQ76"/>
      <c r="RYR76"/>
      <c r="RYS76"/>
      <c r="RYT76"/>
      <c r="RYU76"/>
      <c r="RYV76"/>
      <c r="RYW76"/>
      <c r="RYX76"/>
      <c r="RYY76"/>
      <c r="RYZ76"/>
      <c r="RZA76"/>
      <c r="RZB76"/>
      <c r="RZC76"/>
      <c r="RZD76"/>
      <c r="RZE76"/>
      <c r="RZF76"/>
      <c r="RZG76"/>
      <c r="RZH76"/>
      <c r="RZI76"/>
      <c r="RZJ76"/>
      <c r="RZK76"/>
      <c r="RZL76"/>
      <c r="RZM76"/>
      <c r="RZN76"/>
      <c r="RZO76"/>
      <c r="RZP76"/>
      <c r="RZQ76"/>
      <c r="RZR76"/>
      <c r="RZS76"/>
      <c r="RZT76"/>
      <c r="RZU76"/>
      <c r="RZV76"/>
      <c r="RZW76"/>
      <c r="RZX76"/>
      <c r="RZY76"/>
      <c r="RZZ76"/>
      <c r="SAA76"/>
      <c r="SAB76"/>
      <c r="SAC76"/>
      <c r="SAD76"/>
      <c r="SAE76"/>
      <c r="SAF76"/>
      <c r="SAG76"/>
      <c r="SAH76"/>
      <c r="SAI76"/>
      <c r="SAJ76"/>
      <c r="SAK76"/>
      <c r="SAL76"/>
      <c r="SAM76"/>
      <c r="SAN76"/>
      <c r="SAO76"/>
      <c r="SAP76"/>
      <c r="SAQ76"/>
      <c r="SAR76"/>
      <c r="SAS76"/>
      <c r="SAT76"/>
      <c r="SAU76"/>
      <c r="SAV76"/>
      <c r="SAW76"/>
      <c r="SAX76"/>
      <c r="SAY76"/>
      <c r="SAZ76"/>
      <c r="SBA76"/>
      <c r="SBB76"/>
      <c r="SBC76"/>
      <c r="SBD76"/>
      <c r="SBE76"/>
      <c r="SBF76"/>
      <c r="SBG76"/>
      <c r="SBH76"/>
      <c r="SBI76"/>
      <c r="SBJ76"/>
      <c r="SBK76"/>
      <c r="SBL76"/>
      <c r="SBM76"/>
      <c r="SBN76"/>
      <c r="SBO76"/>
      <c r="SBP76"/>
      <c r="SBQ76"/>
      <c r="SBR76"/>
      <c r="SBS76"/>
      <c r="SBT76"/>
      <c r="SBU76"/>
      <c r="SBV76"/>
      <c r="SBW76"/>
      <c r="SBX76"/>
      <c r="SBY76"/>
      <c r="SBZ76"/>
      <c r="SCA76"/>
      <c r="SCB76"/>
      <c r="SCC76"/>
      <c r="SCD76"/>
      <c r="SCE76"/>
      <c r="SCF76"/>
      <c r="SCG76"/>
      <c r="SCH76"/>
      <c r="SCI76"/>
      <c r="SCJ76"/>
      <c r="SCK76"/>
      <c r="SCL76"/>
      <c r="SCM76"/>
      <c r="SCN76"/>
      <c r="SCO76"/>
      <c r="SCP76"/>
      <c r="SCQ76"/>
      <c r="SCR76"/>
      <c r="SCS76"/>
      <c r="SCT76"/>
      <c r="SCU76"/>
      <c r="SCV76"/>
      <c r="SCW76"/>
      <c r="SCX76"/>
      <c r="SCY76"/>
      <c r="SCZ76"/>
      <c r="SDA76"/>
      <c r="SDB76"/>
      <c r="SDC76"/>
      <c r="SDD76"/>
      <c r="SDE76"/>
      <c r="SDF76"/>
      <c r="SDG76"/>
      <c r="SDH76"/>
      <c r="SDI76"/>
      <c r="SDJ76"/>
      <c r="SDK76"/>
      <c r="SDL76"/>
      <c r="SDM76"/>
      <c r="SDN76"/>
      <c r="SDO76"/>
      <c r="SDP76"/>
      <c r="SDQ76"/>
      <c r="SDR76"/>
      <c r="SDS76"/>
      <c r="SDT76"/>
      <c r="SDU76"/>
      <c r="SDV76"/>
      <c r="SDW76"/>
      <c r="SDX76"/>
      <c r="SDY76"/>
      <c r="SDZ76"/>
      <c r="SEA76"/>
      <c r="SEB76"/>
      <c r="SEC76"/>
      <c r="SED76"/>
      <c r="SEE76"/>
      <c r="SEF76"/>
      <c r="SEG76"/>
      <c r="SEH76"/>
      <c r="SEI76"/>
      <c r="SEJ76"/>
      <c r="SEK76"/>
      <c r="SEL76"/>
      <c r="SEM76"/>
      <c r="SEN76"/>
      <c r="SEO76"/>
      <c r="SEP76"/>
      <c r="SEQ76"/>
      <c r="SER76"/>
      <c r="SES76"/>
      <c r="SET76"/>
      <c r="SEU76"/>
      <c r="SEV76"/>
      <c r="SEW76"/>
      <c r="SEX76"/>
      <c r="SEY76"/>
      <c r="SEZ76"/>
      <c r="SFA76"/>
      <c r="SFB76"/>
      <c r="SFC76"/>
      <c r="SFD76"/>
      <c r="SFE76"/>
      <c r="SFF76"/>
      <c r="SFG76"/>
      <c r="SFH76"/>
      <c r="SFI76"/>
      <c r="SFJ76"/>
      <c r="SFK76"/>
      <c r="SFL76"/>
      <c r="SFM76"/>
      <c r="SFN76"/>
      <c r="SFO76"/>
      <c r="SFP76"/>
      <c r="SFQ76"/>
      <c r="SFR76"/>
      <c r="SFS76"/>
      <c r="SFT76"/>
      <c r="SFU76"/>
      <c r="SFV76"/>
      <c r="SFW76"/>
      <c r="SFX76"/>
      <c r="SFY76"/>
      <c r="SFZ76"/>
      <c r="SGA76"/>
      <c r="SGB76"/>
      <c r="SGC76"/>
      <c r="SGD76"/>
      <c r="SGE76"/>
      <c r="SGF76"/>
      <c r="SGG76"/>
      <c r="SGH76"/>
      <c r="SGI76"/>
      <c r="SGJ76"/>
      <c r="SGK76"/>
      <c r="SGL76"/>
      <c r="SGM76"/>
      <c r="SGN76"/>
      <c r="SGO76"/>
      <c r="SGP76"/>
      <c r="SGQ76"/>
      <c r="SGR76"/>
      <c r="SGS76"/>
      <c r="SGT76"/>
      <c r="SGU76"/>
      <c r="SGV76"/>
      <c r="SGW76"/>
      <c r="SGX76"/>
      <c r="SGY76"/>
      <c r="SGZ76"/>
      <c r="SHA76"/>
      <c r="SHB76"/>
      <c r="SHC76"/>
      <c r="SHD76"/>
      <c r="SHE76"/>
      <c r="SHF76"/>
      <c r="SHG76"/>
      <c r="SHH76"/>
      <c r="SHI76"/>
      <c r="SHJ76"/>
      <c r="SHK76"/>
      <c r="SHL76"/>
      <c r="SHM76"/>
      <c r="SHN76"/>
      <c r="SHO76"/>
      <c r="SHP76"/>
      <c r="SHQ76"/>
      <c r="SHR76"/>
      <c r="SHS76"/>
      <c r="SHT76"/>
      <c r="SHU76"/>
      <c r="SHV76"/>
      <c r="SHW76"/>
      <c r="SHX76"/>
      <c r="SHY76"/>
      <c r="SHZ76"/>
      <c r="SIA76"/>
      <c r="SIB76"/>
      <c r="SIC76"/>
      <c r="SID76"/>
      <c r="SIE76"/>
      <c r="SIF76"/>
      <c r="SIG76"/>
      <c r="SIH76"/>
      <c r="SII76"/>
      <c r="SIJ76"/>
      <c r="SIK76"/>
      <c r="SIL76"/>
      <c r="SIM76"/>
      <c r="SIN76"/>
      <c r="SIO76"/>
      <c r="SIP76"/>
      <c r="SIQ76"/>
      <c r="SIR76"/>
      <c r="SIS76"/>
      <c r="SIT76"/>
      <c r="SIU76"/>
      <c r="SIV76"/>
      <c r="SIW76"/>
      <c r="SIX76"/>
      <c r="SIY76"/>
      <c r="SIZ76"/>
      <c r="SJA76"/>
      <c r="SJB76"/>
      <c r="SJC76"/>
      <c r="SJD76"/>
      <c r="SJE76"/>
      <c r="SJF76"/>
      <c r="SJG76"/>
      <c r="SJH76"/>
      <c r="SJI76"/>
      <c r="SJJ76"/>
      <c r="SJK76"/>
      <c r="SJL76"/>
      <c r="SJM76"/>
      <c r="SJN76"/>
      <c r="SJO76"/>
      <c r="SJP76"/>
      <c r="SJQ76"/>
      <c r="SJR76"/>
      <c r="SJS76"/>
      <c r="SJT76"/>
      <c r="SJU76"/>
      <c r="SJV76"/>
      <c r="SJW76"/>
      <c r="SJX76"/>
      <c r="SJY76"/>
      <c r="SJZ76"/>
      <c r="SKA76"/>
      <c r="SKB76"/>
      <c r="SKC76"/>
      <c r="SKD76"/>
      <c r="SKE76"/>
      <c r="SKF76"/>
      <c r="SKG76"/>
      <c r="SKH76"/>
      <c r="SKI76"/>
      <c r="SKJ76"/>
      <c r="SKK76"/>
      <c r="SKL76"/>
      <c r="SKM76"/>
      <c r="SKN76"/>
      <c r="SKO76"/>
      <c r="SKP76"/>
      <c r="SKQ76"/>
      <c r="SKR76"/>
      <c r="SKS76"/>
      <c r="SKT76"/>
      <c r="SKU76"/>
      <c r="SKV76"/>
      <c r="SKW76"/>
      <c r="SKX76"/>
      <c r="SKY76"/>
      <c r="SKZ76"/>
      <c r="SLA76"/>
      <c r="SLB76"/>
      <c r="SLC76"/>
      <c r="SLD76"/>
      <c r="SLE76"/>
      <c r="SLF76"/>
      <c r="SLG76"/>
      <c r="SLH76"/>
      <c r="SLI76"/>
      <c r="SLJ76"/>
      <c r="SLK76"/>
      <c r="SLL76"/>
      <c r="SLM76"/>
      <c r="SLN76"/>
      <c r="SLO76"/>
      <c r="SLP76"/>
      <c r="SLQ76"/>
      <c r="SLR76"/>
      <c r="SLS76"/>
      <c r="SLT76"/>
      <c r="SLU76"/>
      <c r="SLV76"/>
      <c r="SLW76"/>
      <c r="SLX76"/>
      <c r="SLY76"/>
      <c r="SLZ76"/>
      <c r="SMA76"/>
      <c r="SMB76"/>
      <c r="SMC76"/>
      <c r="SMD76"/>
      <c r="SME76"/>
      <c r="SMF76"/>
      <c r="SMG76"/>
      <c r="SMH76"/>
      <c r="SMI76"/>
      <c r="SMJ76"/>
      <c r="SMK76"/>
      <c r="SML76"/>
      <c r="SMM76"/>
      <c r="SMN76"/>
      <c r="SMO76"/>
      <c r="SMP76"/>
      <c r="SMQ76"/>
      <c r="SMR76"/>
      <c r="SMS76"/>
      <c r="SMT76"/>
      <c r="SMU76"/>
      <c r="SMV76"/>
      <c r="SMW76"/>
      <c r="SMX76"/>
      <c r="SMY76"/>
      <c r="SMZ76"/>
      <c r="SNA76"/>
      <c r="SNB76"/>
      <c r="SNC76"/>
      <c r="SND76"/>
      <c r="SNE76"/>
      <c r="SNF76"/>
      <c r="SNG76"/>
      <c r="SNH76"/>
      <c r="SNI76"/>
      <c r="SNJ76"/>
      <c r="SNK76"/>
      <c r="SNL76"/>
      <c r="SNM76"/>
      <c r="SNN76"/>
      <c r="SNO76"/>
      <c r="SNP76"/>
      <c r="SNQ76"/>
      <c r="SNR76"/>
      <c r="SNS76"/>
      <c r="SNT76"/>
      <c r="SNU76"/>
      <c r="SNV76"/>
      <c r="SNW76"/>
      <c r="SNX76"/>
      <c r="SNY76"/>
      <c r="SNZ76"/>
      <c r="SOA76"/>
      <c r="SOB76"/>
      <c r="SOC76"/>
      <c r="SOD76"/>
      <c r="SOE76"/>
      <c r="SOF76"/>
      <c r="SOG76"/>
      <c r="SOH76"/>
      <c r="SOI76"/>
      <c r="SOJ76"/>
      <c r="SOK76"/>
      <c r="SOL76"/>
      <c r="SOM76"/>
      <c r="SON76"/>
      <c r="SOO76"/>
      <c r="SOP76"/>
      <c r="SOQ76"/>
      <c r="SOR76"/>
      <c r="SOS76"/>
      <c r="SOT76"/>
      <c r="SOU76"/>
      <c r="SOV76"/>
      <c r="SOW76"/>
      <c r="SOX76"/>
      <c r="SOY76"/>
      <c r="SOZ76"/>
      <c r="SPA76"/>
      <c r="SPB76"/>
      <c r="SPC76"/>
      <c r="SPD76"/>
      <c r="SPE76"/>
      <c r="SPF76"/>
      <c r="SPG76"/>
      <c r="SPH76"/>
      <c r="SPI76"/>
      <c r="SPJ76"/>
      <c r="SPK76"/>
      <c r="SPL76"/>
      <c r="SPM76"/>
      <c r="SPN76"/>
      <c r="SPO76"/>
      <c r="SPP76"/>
      <c r="SPQ76"/>
      <c r="SPR76"/>
      <c r="SPS76"/>
      <c r="SPT76"/>
      <c r="SPU76"/>
      <c r="SPV76"/>
      <c r="SPW76"/>
      <c r="SPX76"/>
      <c r="SPY76"/>
      <c r="SPZ76"/>
      <c r="SQA76"/>
      <c r="SQB76"/>
      <c r="SQC76"/>
      <c r="SQD76"/>
      <c r="SQE76"/>
      <c r="SQF76"/>
      <c r="SQG76"/>
      <c r="SQH76"/>
      <c r="SQI76"/>
      <c r="SQJ76"/>
      <c r="SQK76"/>
      <c r="SQL76"/>
      <c r="SQM76"/>
      <c r="SQN76"/>
      <c r="SQO76"/>
      <c r="SQP76"/>
      <c r="SQQ76"/>
      <c r="SQR76"/>
      <c r="SQS76"/>
      <c r="SQT76"/>
      <c r="SQU76"/>
      <c r="SQV76"/>
      <c r="SQW76"/>
      <c r="SQX76"/>
      <c r="SQY76"/>
      <c r="SQZ76"/>
      <c r="SRA76"/>
      <c r="SRB76"/>
      <c r="SRC76"/>
      <c r="SRD76"/>
      <c r="SRE76"/>
      <c r="SRF76"/>
      <c r="SRG76"/>
      <c r="SRH76"/>
      <c r="SRI76"/>
      <c r="SRJ76"/>
      <c r="SRK76"/>
      <c r="SRL76"/>
      <c r="SRM76"/>
      <c r="SRN76"/>
      <c r="SRO76"/>
      <c r="SRP76"/>
      <c r="SRQ76"/>
      <c r="SRR76"/>
      <c r="SRS76"/>
      <c r="SRT76"/>
      <c r="SRU76"/>
      <c r="SRV76"/>
      <c r="SRW76"/>
      <c r="SRX76"/>
      <c r="SRY76"/>
      <c r="SRZ76"/>
      <c r="SSA76"/>
      <c r="SSB76"/>
      <c r="SSC76"/>
      <c r="SSD76"/>
      <c r="SSE76"/>
      <c r="SSF76"/>
      <c r="SSG76"/>
      <c r="SSH76"/>
      <c r="SSI76"/>
      <c r="SSJ76"/>
      <c r="SSK76"/>
      <c r="SSL76"/>
      <c r="SSM76"/>
      <c r="SSN76"/>
      <c r="SSO76"/>
      <c r="SSP76"/>
      <c r="SSQ76"/>
      <c r="SSR76"/>
      <c r="SSS76"/>
      <c r="SST76"/>
      <c r="SSU76"/>
      <c r="SSV76"/>
      <c r="SSW76"/>
      <c r="SSX76"/>
      <c r="SSY76"/>
      <c r="SSZ76"/>
      <c r="STA76"/>
      <c r="STB76"/>
      <c r="STC76"/>
      <c r="STD76"/>
      <c r="STE76"/>
      <c r="STF76"/>
      <c r="STG76"/>
      <c r="STH76"/>
      <c r="STI76"/>
      <c r="STJ76"/>
      <c r="STK76"/>
      <c r="STL76"/>
      <c r="STM76"/>
      <c r="STN76"/>
      <c r="STO76"/>
      <c r="STP76"/>
      <c r="STQ76"/>
      <c r="STR76"/>
      <c r="STS76"/>
      <c r="STT76"/>
      <c r="STU76"/>
      <c r="STV76"/>
      <c r="STW76"/>
      <c r="STX76"/>
      <c r="STY76"/>
      <c r="STZ76"/>
      <c r="SUA76"/>
      <c r="SUB76"/>
      <c r="SUC76"/>
      <c r="SUD76"/>
      <c r="SUE76"/>
      <c r="SUF76"/>
      <c r="SUG76"/>
      <c r="SUH76"/>
      <c r="SUI76"/>
      <c r="SUJ76"/>
      <c r="SUK76"/>
      <c r="SUL76"/>
      <c r="SUM76"/>
      <c r="SUN76"/>
      <c r="SUO76"/>
      <c r="SUP76"/>
      <c r="SUQ76"/>
      <c r="SUR76"/>
      <c r="SUS76"/>
      <c r="SUT76"/>
      <c r="SUU76"/>
      <c r="SUV76"/>
      <c r="SUW76"/>
      <c r="SUX76"/>
      <c r="SUY76"/>
      <c r="SUZ76"/>
      <c r="SVA76"/>
      <c r="SVB76"/>
      <c r="SVC76"/>
      <c r="SVD76"/>
      <c r="SVE76"/>
      <c r="SVF76"/>
      <c r="SVG76"/>
      <c r="SVH76"/>
      <c r="SVI76"/>
      <c r="SVJ76"/>
      <c r="SVK76"/>
      <c r="SVL76"/>
      <c r="SVM76"/>
      <c r="SVN76"/>
      <c r="SVO76"/>
      <c r="SVP76"/>
      <c r="SVQ76"/>
      <c r="SVR76"/>
      <c r="SVS76"/>
      <c r="SVT76"/>
      <c r="SVU76"/>
      <c r="SVV76"/>
      <c r="SVW76"/>
      <c r="SVX76"/>
      <c r="SVY76"/>
      <c r="SVZ76"/>
      <c r="SWA76"/>
      <c r="SWB76"/>
      <c r="SWC76"/>
      <c r="SWD76"/>
      <c r="SWE76"/>
      <c r="SWF76"/>
      <c r="SWG76"/>
      <c r="SWH76"/>
      <c r="SWI76"/>
      <c r="SWJ76"/>
      <c r="SWK76"/>
      <c r="SWL76"/>
      <c r="SWM76"/>
      <c r="SWN76"/>
      <c r="SWO76"/>
      <c r="SWP76"/>
      <c r="SWQ76"/>
      <c r="SWR76"/>
      <c r="SWS76"/>
      <c r="SWT76"/>
      <c r="SWU76"/>
      <c r="SWV76"/>
      <c r="SWW76"/>
      <c r="SWX76"/>
      <c r="SWY76"/>
      <c r="SWZ76"/>
      <c r="SXA76"/>
      <c r="SXB76"/>
      <c r="SXC76"/>
      <c r="SXD76"/>
      <c r="SXE76"/>
      <c r="SXF76"/>
      <c r="SXG76"/>
      <c r="SXH76"/>
      <c r="SXI76"/>
      <c r="SXJ76"/>
      <c r="SXK76"/>
      <c r="SXL76"/>
      <c r="SXM76"/>
      <c r="SXN76"/>
      <c r="SXO76"/>
      <c r="SXP76"/>
      <c r="SXQ76"/>
      <c r="SXR76"/>
      <c r="SXS76"/>
      <c r="SXT76"/>
      <c r="SXU76"/>
      <c r="SXV76"/>
      <c r="SXW76"/>
      <c r="SXX76"/>
      <c r="SXY76"/>
      <c r="SXZ76"/>
      <c r="SYA76"/>
      <c r="SYB76"/>
      <c r="SYC76"/>
      <c r="SYD76"/>
      <c r="SYE76"/>
      <c r="SYF76"/>
      <c r="SYG76"/>
      <c r="SYH76"/>
      <c r="SYI76"/>
      <c r="SYJ76"/>
      <c r="SYK76"/>
      <c r="SYL76"/>
      <c r="SYM76"/>
      <c r="SYN76"/>
      <c r="SYO76"/>
      <c r="SYP76"/>
      <c r="SYQ76"/>
      <c r="SYR76"/>
      <c r="SYS76"/>
      <c r="SYT76"/>
      <c r="SYU76"/>
      <c r="SYV76"/>
      <c r="SYW76"/>
      <c r="SYX76"/>
      <c r="SYY76"/>
      <c r="SYZ76"/>
      <c r="SZA76"/>
      <c r="SZB76"/>
      <c r="SZC76"/>
      <c r="SZD76"/>
      <c r="SZE76"/>
      <c r="SZF76"/>
      <c r="SZG76"/>
      <c r="SZH76"/>
      <c r="SZI76"/>
      <c r="SZJ76"/>
      <c r="SZK76"/>
      <c r="SZL76"/>
      <c r="SZM76"/>
      <c r="SZN76"/>
      <c r="SZO76"/>
      <c r="SZP76"/>
      <c r="SZQ76"/>
      <c r="SZR76"/>
      <c r="SZS76"/>
      <c r="SZT76"/>
      <c r="SZU76"/>
      <c r="SZV76"/>
      <c r="SZW76"/>
      <c r="SZX76"/>
      <c r="SZY76"/>
      <c r="SZZ76"/>
      <c r="TAA76"/>
      <c r="TAB76"/>
      <c r="TAC76"/>
      <c r="TAD76"/>
      <c r="TAE76"/>
      <c r="TAF76"/>
      <c r="TAG76"/>
      <c r="TAH76"/>
      <c r="TAI76"/>
      <c r="TAJ76"/>
      <c r="TAK76"/>
      <c r="TAL76"/>
      <c r="TAM76"/>
      <c r="TAN76"/>
      <c r="TAO76"/>
      <c r="TAP76"/>
      <c r="TAQ76"/>
      <c r="TAR76"/>
      <c r="TAS76"/>
      <c r="TAT76"/>
      <c r="TAU76"/>
      <c r="TAV76"/>
      <c r="TAW76"/>
      <c r="TAX76"/>
      <c r="TAY76"/>
      <c r="TAZ76"/>
      <c r="TBA76"/>
      <c r="TBB76"/>
      <c r="TBC76"/>
      <c r="TBD76"/>
      <c r="TBE76"/>
      <c r="TBF76"/>
      <c r="TBG76"/>
      <c r="TBH76"/>
      <c r="TBI76"/>
      <c r="TBJ76"/>
      <c r="TBK76"/>
      <c r="TBL76"/>
      <c r="TBM76"/>
      <c r="TBN76"/>
      <c r="TBO76"/>
      <c r="TBP76"/>
      <c r="TBQ76"/>
      <c r="TBR76"/>
      <c r="TBS76"/>
      <c r="TBT76"/>
      <c r="TBU76"/>
      <c r="TBV76"/>
      <c r="TBW76"/>
      <c r="TBX76"/>
      <c r="TBY76"/>
      <c r="TBZ76"/>
      <c r="TCA76"/>
      <c r="TCB76"/>
      <c r="TCC76"/>
      <c r="TCD76"/>
      <c r="TCE76"/>
      <c r="TCF76"/>
      <c r="TCG76"/>
      <c r="TCH76"/>
      <c r="TCI76"/>
      <c r="TCJ76"/>
      <c r="TCK76"/>
      <c r="TCL76"/>
      <c r="TCM76"/>
      <c r="TCN76"/>
      <c r="TCO76"/>
      <c r="TCP76"/>
      <c r="TCQ76"/>
      <c r="TCR76"/>
      <c r="TCS76"/>
      <c r="TCT76"/>
      <c r="TCU76"/>
      <c r="TCV76"/>
      <c r="TCW76"/>
      <c r="TCX76"/>
      <c r="TCY76"/>
      <c r="TCZ76"/>
      <c r="TDA76"/>
      <c r="TDB76"/>
      <c r="TDC76"/>
      <c r="TDD76"/>
      <c r="TDE76"/>
      <c r="TDF76"/>
      <c r="TDG76"/>
      <c r="TDH76"/>
      <c r="TDI76"/>
      <c r="TDJ76"/>
      <c r="TDK76"/>
      <c r="TDL76"/>
      <c r="TDM76"/>
      <c r="TDN76"/>
      <c r="TDO76"/>
      <c r="TDP76"/>
      <c r="TDQ76"/>
      <c r="TDR76"/>
      <c r="TDS76"/>
      <c r="TDT76"/>
      <c r="TDU76"/>
      <c r="TDV76"/>
      <c r="TDW76"/>
      <c r="TDX76"/>
      <c r="TDY76"/>
      <c r="TDZ76"/>
      <c r="TEA76"/>
      <c r="TEB76"/>
      <c r="TEC76"/>
      <c r="TED76"/>
      <c r="TEE76"/>
      <c r="TEF76"/>
      <c r="TEG76"/>
      <c r="TEH76"/>
      <c r="TEI76"/>
      <c r="TEJ76"/>
      <c r="TEK76"/>
      <c r="TEL76"/>
      <c r="TEM76"/>
      <c r="TEN76"/>
      <c r="TEO76"/>
      <c r="TEP76"/>
      <c r="TEQ76"/>
      <c r="TER76"/>
      <c r="TES76"/>
      <c r="TET76"/>
      <c r="TEU76"/>
      <c r="TEV76"/>
      <c r="TEW76"/>
      <c r="TEX76"/>
      <c r="TEY76"/>
      <c r="TEZ76"/>
      <c r="TFA76"/>
      <c r="TFB76"/>
      <c r="TFC76"/>
      <c r="TFD76"/>
      <c r="TFE76"/>
      <c r="TFF76"/>
      <c r="TFG76"/>
      <c r="TFH76"/>
      <c r="TFI76"/>
      <c r="TFJ76"/>
      <c r="TFK76"/>
      <c r="TFL76"/>
      <c r="TFM76"/>
      <c r="TFN76"/>
      <c r="TFO76"/>
      <c r="TFP76"/>
      <c r="TFQ76"/>
      <c r="TFR76"/>
      <c r="TFS76"/>
      <c r="TFT76"/>
      <c r="TFU76"/>
      <c r="TFV76"/>
      <c r="TFW76"/>
      <c r="TFX76"/>
      <c r="TFY76"/>
      <c r="TFZ76"/>
      <c r="TGA76"/>
      <c r="TGB76"/>
      <c r="TGC76"/>
      <c r="TGD76"/>
      <c r="TGE76"/>
      <c r="TGF76"/>
      <c r="TGG76"/>
      <c r="TGH76"/>
      <c r="TGI76"/>
      <c r="TGJ76"/>
      <c r="TGK76"/>
      <c r="TGL76"/>
      <c r="TGM76"/>
      <c r="TGN76"/>
      <c r="TGO76"/>
      <c r="TGP76"/>
      <c r="TGQ76"/>
      <c r="TGR76"/>
      <c r="TGS76"/>
      <c r="TGT76"/>
      <c r="TGU76"/>
      <c r="TGV76"/>
      <c r="TGW76"/>
      <c r="TGX76"/>
      <c r="TGY76"/>
      <c r="TGZ76"/>
      <c r="THA76"/>
      <c r="THB76"/>
      <c r="THC76"/>
      <c r="THD76"/>
      <c r="THE76"/>
      <c r="THF76"/>
      <c r="THG76"/>
      <c r="THH76"/>
      <c r="THI76"/>
      <c r="THJ76"/>
      <c r="THK76"/>
      <c r="THL76"/>
      <c r="THM76"/>
      <c r="THN76"/>
      <c r="THO76"/>
      <c r="THP76"/>
      <c r="THQ76"/>
      <c r="THR76"/>
      <c r="THS76"/>
      <c r="THT76"/>
      <c r="THU76"/>
      <c r="THV76"/>
      <c r="THW76"/>
      <c r="THX76"/>
      <c r="THY76"/>
      <c r="THZ76"/>
      <c r="TIA76"/>
      <c r="TIB76"/>
      <c r="TIC76"/>
      <c r="TID76"/>
      <c r="TIE76"/>
      <c r="TIF76"/>
      <c r="TIG76"/>
      <c r="TIH76"/>
      <c r="TII76"/>
      <c r="TIJ76"/>
      <c r="TIK76"/>
      <c r="TIL76"/>
      <c r="TIM76"/>
      <c r="TIN76"/>
      <c r="TIO76"/>
      <c r="TIP76"/>
      <c r="TIQ76"/>
      <c r="TIR76"/>
      <c r="TIS76"/>
      <c r="TIT76"/>
      <c r="TIU76"/>
      <c r="TIV76"/>
      <c r="TIW76"/>
      <c r="TIX76"/>
      <c r="TIY76"/>
      <c r="TIZ76"/>
      <c r="TJA76"/>
      <c r="TJB76"/>
      <c r="TJC76"/>
      <c r="TJD76"/>
      <c r="TJE76"/>
      <c r="TJF76"/>
      <c r="TJG76"/>
      <c r="TJH76"/>
      <c r="TJI76"/>
      <c r="TJJ76"/>
      <c r="TJK76"/>
      <c r="TJL76"/>
      <c r="TJM76"/>
      <c r="TJN76"/>
      <c r="TJO76"/>
      <c r="TJP76"/>
      <c r="TJQ76"/>
      <c r="TJR76"/>
      <c r="TJS76"/>
      <c r="TJT76"/>
      <c r="TJU76"/>
      <c r="TJV76"/>
      <c r="TJW76"/>
      <c r="TJX76"/>
      <c r="TJY76"/>
      <c r="TJZ76"/>
      <c r="TKA76"/>
      <c r="TKB76"/>
      <c r="TKC76"/>
      <c r="TKD76"/>
      <c r="TKE76"/>
      <c r="TKF76"/>
      <c r="TKG76"/>
      <c r="TKH76"/>
      <c r="TKI76"/>
      <c r="TKJ76"/>
      <c r="TKK76"/>
      <c r="TKL76"/>
      <c r="TKM76"/>
      <c r="TKN76"/>
      <c r="TKO76"/>
      <c r="TKP76"/>
      <c r="TKQ76"/>
      <c r="TKR76"/>
      <c r="TKS76"/>
      <c r="TKT76"/>
      <c r="TKU76"/>
      <c r="TKV76"/>
      <c r="TKW76"/>
      <c r="TKX76"/>
      <c r="TKY76"/>
      <c r="TKZ76"/>
      <c r="TLA76"/>
      <c r="TLB76"/>
      <c r="TLC76"/>
      <c r="TLD76"/>
      <c r="TLE76"/>
      <c r="TLF76"/>
      <c r="TLG76"/>
      <c r="TLH76"/>
      <c r="TLI76"/>
      <c r="TLJ76"/>
      <c r="TLK76"/>
      <c r="TLL76"/>
      <c r="TLM76"/>
      <c r="TLN76"/>
      <c r="TLO76"/>
      <c r="TLP76"/>
      <c r="TLQ76"/>
      <c r="TLR76"/>
      <c r="TLS76"/>
      <c r="TLT76"/>
      <c r="TLU76"/>
      <c r="TLV76"/>
      <c r="TLW76"/>
      <c r="TLX76"/>
      <c r="TLY76"/>
      <c r="TLZ76"/>
      <c r="TMA76"/>
      <c r="TMB76"/>
      <c r="TMC76"/>
      <c r="TMD76"/>
      <c r="TME76"/>
      <c r="TMF76"/>
      <c r="TMG76"/>
      <c r="TMH76"/>
      <c r="TMI76"/>
      <c r="TMJ76"/>
      <c r="TMK76"/>
      <c r="TML76"/>
      <c r="TMM76"/>
      <c r="TMN76"/>
      <c r="TMO76"/>
      <c r="TMP76"/>
      <c r="TMQ76"/>
      <c r="TMR76"/>
      <c r="TMS76"/>
      <c r="TMT76"/>
      <c r="TMU76"/>
      <c r="TMV76"/>
      <c r="TMW76"/>
      <c r="TMX76"/>
      <c r="TMY76"/>
      <c r="TMZ76"/>
      <c r="TNA76"/>
      <c r="TNB76"/>
      <c r="TNC76"/>
      <c r="TND76"/>
      <c r="TNE76"/>
      <c r="TNF76"/>
      <c r="TNG76"/>
      <c r="TNH76"/>
      <c r="TNI76"/>
      <c r="TNJ76"/>
      <c r="TNK76"/>
      <c r="TNL76"/>
      <c r="TNM76"/>
      <c r="TNN76"/>
      <c r="TNO76"/>
      <c r="TNP76"/>
      <c r="TNQ76"/>
      <c r="TNR76"/>
      <c r="TNS76"/>
      <c r="TNT76"/>
      <c r="TNU76"/>
      <c r="TNV76"/>
      <c r="TNW76"/>
      <c r="TNX76"/>
      <c r="TNY76"/>
      <c r="TNZ76"/>
      <c r="TOA76"/>
      <c r="TOB76"/>
      <c r="TOC76"/>
      <c r="TOD76"/>
      <c r="TOE76"/>
      <c r="TOF76"/>
      <c r="TOG76"/>
      <c r="TOH76"/>
      <c r="TOI76"/>
      <c r="TOJ76"/>
      <c r="TOK76"/>
      <c r="TOL76"/>
      <c r="TOM76"/>
      <c r="TON76"/>
      <c r="TOO76"/>
      <c r="TOP76"/>
      <c r="TOQ76"/>
      <c r="TOR76"/>
      <c r="TOS76"/>
      <c r="TOT76"/>
      <c r="TOU76"/>
      <c r="TOV76"/>
      <c r="TOW76"/>
      <c r="TOX76"/>
      <c r="TOY76"/>
      <c r="TOZ76"/>
      <c r="TPA76"/>
      <c r="TPB76"/>
      <c r="TPC76"/>
      <c r="TPD76"/>
      <c r="TPE76"/>
      <c r="TPF76"/>
      <c r="TPG76"/>
      <c r="TPH76"/>
      <c r="TPI76"/>
      <c r="TPJ76"/>
      <c r="TPK76"/>
      <c r="TPL76"/>
      <c r="TPM76"/>
      <c r="TPN76"/>
      <c r="TPO76"/>
      <c r="TPP76"/>
      <c r="TPQ76"/>
      <c r="TPR76"/>
      <c r="TPS76"/>
      <c r="TPT76"/>
      <c r="TPU76"/>
      <c r="TPV76"/>
      <c r="TPW76"/>
      <c r="TPX76"/>
      <c r="TPY76"/>
      <c r="TPZ76"/>
      <c r="TQA76"/>
      <c r="TQB76"/>
      <c r="TQC76"/>
      <c r="TQD76"/>
      <c r="TQE76"/>
      <c r="TQF76"/>
      <c r="TQG76"/>
      <c r="TQH76"/>
      <c r="TQI76"/>
      <c r="TQJ76"/>
      <c r="TQK76"/>
      <c r="TQL76"/>
      <c r="TQM76"/>
      <c r="TQN76"/>
      <c r="TQO76"/>
      <c r="TQP76"/>
      <c r="TQQ76"/>
      <c r="TQR76"/>
      <c r="TQS76"/>
      <c r="TQT76"/>
      <c r="TQU76"/>
      <c r="TQV76"/>
      <c r="TQW76"/>
      <c r="TQX76"/>
      <c r="TQY76"/>
      <c r="TQZ76"/>
      <c r="TRA76"/>
      <c r="TRB76"/>
      <c r="TRC76"/>
      <c r="TRD76"/>
      <c r="TRE76"/>
      <c r="TRF76"/>
      <c r="TRG76"/>
      <c r="TRH76"/>
      <c r="TRI76"/>
      <c r="TRJ76"/>
      <c r="TRK76"/>
      <c r="TRL76"/>
      <c r="TRM76"/>
      <c r="TRN76"/>
      <c r="TRO76"/>
      <c r="TRP76"/>
      <c r="TRQ76"/>
      <c r="TRR76"/>
      <c r="TRS76"/>
      <c r="TRT76"/>
      <c r="TRU76"/>
      <c r="TRV76"/>
      <c r="TRW76"/>
      <c r="TRX76"/>
      <c r="TRY76"/>
      <c r="TRZ76"/>
      <c r="TSA76"/>
      <c r="TSB76"/>
      <c r="TSC76"/>
      <c r="TSD76"/>
      <c r="TSE76"/>
      <c r="TSF76"/>
      <c r="TSG76"/>
      <c r="TSH76"/>
      <c r="TSI76"/>
      <c r="TSJ76"/>
      <c r="TSK76"/>
      <c r="TSL76"/>
      <c r="TSM76"/>
      <c r="TSN76"/>
      <c r="TSO76"/>
      <c r="TSP76"/>
      <c r="TSQ76"/>
      <c r="TSR76"/>
      <c r="TSS76"/>
      <c r="TST76"/>
      <c r="TSU76"/>
      <c r="TSV76"/>
      <c r="TSW76"/>
      <c r="TSX76"/>
      <c r="TSY76"/>
      <c r="TSZ76"/>
      <c r="TTA76"/>
      <c r="TTB76"/>
      <c r="TTC76"/>
      <c r="TTD76"/>
      <c r="TTE76"/>
      <c r="TTF76"/>
      <c r="TTG76"/>
      <c r="TTH76"/>
      <c r="TTI76"/>
      <c r="TTJ76"/>
      <c r="TTK76"/>
      <c r="TTL76"/>
      <c r="TTM76"/>
      <c r="TTN76"/>
      <c r="TTO76"/>
      <c r="TTP76"/>
      <c r="TTQ76"/>
      <c r="TTR76"/>
      <c r="TTS76"/>
      <c r="TTT76"/>
      <c r="TTU76"/>
      <c r="TTV76"/>
      <c r="TTW76"/>
      <c r="TTX76"/>
      <c r="TTY76"/>
      <c r="TTZ76"/>
      <c r="TUA76"/>
      <c r="TUB76"/>
      <c r="TUC76"/>
      <c r="TUD76"/>
      <c r="TUE76"/>
      <c r="TUF76"/>
      <c r="TUG76"/>
      <c r="TUH76"/>
      <c r="TUI76"/>
      <c r="TUJ76"/>
      <c r="TUK76"/>
      <c r="TUL76"/>
      <c r="TUM76"/>
      <c r="TUN76"/>
      <c r="TUO76"/>
      <c r="TUP76"/>
      <c r="TUQ76"/>
      <c r="TUR76"/>
      <c r="TUS76"/>
      <c r="TUT76"/>
      <c r="TUU76"/>
      <c r="TUV76"/>
      <c r="TUW76"/>
      <c r="TUX76"/>
      <c r="TUY76"/>
      <c r="TUZ76"/>
      <c r="TVA76"/>
      <c r="TVB76"/>
      <c r="TVC76"/>
      <c r="TVD76"/>
      <c r="TVE76"/>
      <c r="TVF76"/>
      <c r="TVG76"/>
      <c r="TVH76"/>
      <c r="TVI76"/>
      <c r="TVJ76"/>
      <c r="TVK76"/>
      <c r="TVL76"/>
      <c r="TVM76"/>
      <c r="TVN76"/>
      <c r="TVO76"/>
      <c r="TVP76"/>
      <c r="TVQ76"/>
      <c r="TVR76"/>
      <c r="TVS76"/>
      <c r="TVT76"/>
      <c r="TVU76"/>
      <c r="TVV76"/>
      <c r="TVW76"/>
      <c r="TVX76"/>
      <c r="TVY76"/>
      <c r="TVZ76"/>
      <c r="TWA76"/>
      <c r="TWB76"/>
      <c r="TWC76"/>
      <c r="TWD76"/>
      <c r="TWE76"/>
      <c r="TWF76"/>
      <c r="TWG76"/>
      <c r="TWH76"/>
      <c r="TWI76"/>
      <c r="TWJ76"/>
      <c r="TWK76"/>
      <c r="TWL76"/>
      <c r="TWM76"/>
      <c r="TWN76"/>
      <c r="TWO76"/>
      <c r="TWP76"/>
      <c r="TWQ76"/>
      <c r="TWR76"/>
      <c r="TWS76"/>
      <c r="TWT76"/>
      <c r="TWU76"/>
      <c r="TWV76"/>
      <c r="TWW76"/>
      <c r="TWX76"/>
      <c r="TWY76"/>
      <c r="TWZ76"/>
      <c r="TXA76"/>
      <c r="TXB76"/>
      <c r="TXC76"/>
      <c r="TXD76"/>
      <c r="TXE76"/>
      <c r="TXF76"/>
      <c r="TXG76"/>
      <c r="TXH76"/>
      <c r="TXI76"/>
      <c r="TXJ76"/>
      <c r="TXK76"/>
      <c r="TXL76"/>
      <c r="TXM76"/>
      <c r="TXN76"/>
      <c r="TXO76"/>
      <c r="TXP76"/>
      <c r="TXQ76"/>
      <c r="TXR76"/>
      <c r="TXS76"/>
      <c r="TXT76"/>
      <c r="TXU76"/>
      <c r="TXV76"/>
      <c r="TXW76"/>
      <c r="TXX76"/>
      <c r="TXY76"/>
      <c r="TXZ76"/>
      <c r="TYA76"/>
      <c r="TYB76"/>
      <c r="TYC76"/>
      <c r="TYD76"/>
      <c r="TYE76"/>
      <c r="TYF76"/>
      <c r="TYG76"/>
      <c r="TYH76"/>
      <c r="TYI76"/>
      <c r="TYJ76"/>
      <c r="TYK76"/>
      <c r="TYL76"/>
      <c r="TYM76"/>
      <c r="TYN76"/>
      <c r="TYO76"/>
      <c r="TYP76"/>
      <c r="TYQ76"/>
      <c r="TYR76"/>
      <c r="TYS76"/>
      <c r="TYT76"/>
      <c r="TYU76"/>
      <c r="TYV76"/>
      <c r="TYW76"/>
      <c r="TYX76"/>
      <c r="TYY76"/>
      <c r="TYZ76"/>
      <c r="TZA76"/>
      <c r="TZB76"/>
      <c r="TZC76"/>
      <c r="TZD76"/>
      <c r="TZE76"/>
      <c r="TZF76"/>
      <c r="TZG76"/>
      <c r="TZH76"/>
      <c r="TZI76"/>
      <c r="TZJ76"/>
      <c r="TZK76"/>
      <c r="TZL76"/>
      <c r="TZM76"/>
      <c r="TZN76"/>
      <c r="TZO76"/>
      <c r="TZP76"/>
      <c r="TZQ76"/>
      <c r="TZR76"/>
      <c r="TZS76"/>
      <c r="TZT76"/>
      <c r="TZU76"/>
      <c r="TZV76"/>
      <c r="TZW76"/>
      <c r="TZX76"/>
      <c r="TZY76"/>
      <c r="TZZ76"/>
      <c r="UAA76"/>
      <c r="UAB76"/>
      <c r="UAC76"/>
      <c r="UAD76"/>
      <c r="UAE76"/>
      <c r="UAF76"/>
      <c r="UAG76"/>
      <c r="UAH76"/>
      <c r="UAI76"/>
      <c r="UAJ76"/>
      <c r="UAK76"/>
      <c r="UAL76"/>
      <c r="UAM76"/>
      <c r="UAN76"/>
      <c r="UAO76"/>
      <c r="UAP76"/>
      <c r="UAQ76"/>
      <c r="UAR76"/>
      <c r="UAS76"/>
      <c r="UAT76"/>
      <c r="UAU76"/>
      <c r="UAV76"/>
      <c r="UAW76"/>
      <c r="UAX76"/>
      <c r="UAY76"/>
      <c r="UAZ76"/>
      <c r="UBA76"/>
      <c r="UBB76"/>
      <c r="UBC76"/>
      <c r="UBD76"/>
      <c r="UBE76"/>
      <c r="UBF76"/>
      <c r="UBG76"/>
      <c r="UBH76"/>
      <c r="UBI76"/>
      <c r="UBJ76"/>
      <c r="UBK76"/>
      <c r="UBL76"/>
      <c r="UBM76"/>
      <c r="UBN76"/>
      <c r="UBO76"/>
      <c r="UBP76"/>
      <c r="UBQ76"/>
      <c r="UBR76"/>
      <c r="UBS76"/>
      <c r="UBT76"/>
      <c r="UBU76"/>
      <c r="UBV76"/>
      <c r="UBW76"/>
      <c r="UBX76"/>
      <c r="UBY76"/>
      <c r="UBZ76"/>
      <c r="UCA76"/>
      <c r="UCB76"/>
      <c r="UCC76"/>
      <c r="UCD76"/>
      <c r="UCE76"/>
      <c r="UCF76"/>
      <c r="UCG76"/>
      <c r="UCH76"/>
      <c r="UCI76"/>
      <c r="UCJ76"/>
      <c r="UCK76"/>
      <c r="UCL76"/>
      <c r="UCM76"/>
      <c r="UCN76"/>
      <c r="UCO76"/>
      <c r="UCP76"/>
      <c r="UCQ76"/>
      <c r="UCR76"/>
      <c r="UCS76"/>
      <c r="UCT76"/>
      <c r="UCU76"/>
      <c r="UCV76"/>
      <c r="UCW76"/>
      <c r="UCX76"/>
      <c r="UCY76"/>
      <c r="UCZ76"/>
      <c r="UDA76"/>
      <c r="UDB76"/>
      <c r="UDC76"/>
      <c r="UDD76"/>
      <c r="UDE76"/>
      <c r="UDF76"/>
      <c r="UDG76"/>
      <c r="UDH76"/>
      <c r="UDI76"/>
      <c r="UDJ76"/>
      <c r="UDK76"/>
      <c r="UDL76"/>
      <c r="UDM76"/>
      <c r="UDN76"/>
      <c r="UDO76"/>
      <c r="UDP76"/>
      <c r="UDQ76"/>
      <c r="UDR76"/>
      <c r="UDS76"/>
      <c r="UDT76"/>
      <c r="UDU76"/>
      <c r="UDV76"/>
      <c r="UDW76"/>
      <c r="UDX76"/>
      <c r="UDY76"/>
      <c r="UDZ76"/>
      <c r="UEA76"/>
      <c r="UEB76"/>
      <c r="UEC76"/>
      <c r="UED76"/>
      <c r="UEE76"/>
      <c r="UEF76"/>
      <c r="UEG76"/>
      <c r="UEH76"/>
      <c r="UEI76"/>
      <c r="UEJ76"/>
      <c r="UEK76"/>
      <c r="UEL76"/>
      <c r="UEM76"/>
      <c r="UEN76"/>
      <c r="UEO76"/>
      <c r="UEP76"/>
      <c r="UEQ76"/>
      <c r="UER76"/>
      <c r="UES76"/>
      <c r="UET76"/>
      <c r="UEU76"/>
      <c r="UEV76"/>
      <c r="UEW76"/>
      <c r="UEX76"/>
      <c r="UEY76"/>
      <c r="UEZ76"/>
      <c r="UFA76"/>
      <c r="UFB76"/>
      <c r="UFC76"/>
      <c r="UFD76"/>
      <c r="UFE76"/>
      <c r="UFF76"/>
      <c r="UFG76"/>
      <c r="UFH76"/>
      <c r="UFI76"/>
      <c r="UFJ76"/>
      <c r="UFK76"/>
      <c r="UFL76"/>
      <c r="UFM76"/>
      <c r="UFN76"/>
      <c r="UFO76"/>
      <c r="UFP76"/>
      <c r="UFQ76"/>
      <c r="UFR76"/>
      <c r="UFS76"/>
      <c r="UFT76"/>
      <c r="UFU76"/>
      <c r="UFV76"/>
      <c r="UFW76"/>
      <c r="UFX76"/>
      <c r="UFY76"/>
      <c r="UFZ76"/>
      <c r="UGA76"/>
      <c r="UGB76"/>
      <c r="UGC76"/>
      <c r="UGD76"/>
      <c r="UGE76"/>
      <c r="UGF76"/>
      <c r="UGG76"/>
      <c r="UGH76"/>
      <c r="UGI76"/>
      <c r="UGJ76"/>
      <c r="UGK76"/>
      <c r="UGL76"/>
      <c r="UGM76"/>
      <c r="UGN76"/>
      <c r="UGO76"/>
      <c r="UGP76"/>
      <c r="UGQ76"/>
      <c r="UGR76"/>
      <c r="UGS76"/>
      <c r="UGT76"/>
      <c r="UGU76"/>
      <c r="UGV76"/>
      <c r="UGW76"/>
      <c r="UGX76"/>
      <c r="UGY76"/>
      <c r="UGZ76"/>
      <c r="UHA76"/>
      <c r="UHB76"/>
      <c r="UHC76"/>
      <c r="UHD76"/>
      <c r="UHE76"/>
      <c r="UHF76"/>
      <c r="UHG76"/>
      <c r="UHH76"/>
      <c r="UHI76"/>
      <c r="UHJ76"/>
      <c r="UHK76"/>
      <c r="UHL76"/>
      <c r="UHM76"/>
      <c r="UHN76"/>
      <c r="UHO76"/>
      <c r="UHP76"/>
      <c r="UHQ76"/>
      <c r="UHR76"/>
      <c r="UHS76"/>
      <c r="UHT76"/>
      <c r="UHU76"/>
      <c r="UHV76"/>
      <c r="UHW76"/>
      <c r="UHX76"/>
      <c r="UHY76"/>
      <c r="UHZ76"/>
      <c r="UIA76"/>
      <c r="UIB76"/>
      <c r="UIC76"/>
      <c r="UID76"/>
      <c r="UIE76"/>
      <c r="UIF76"/>
      <c r="UIG76"/>
      <c r="UIH76"/>
      <c r="UII76"/>
      <c r="UIJ76"/>
      <c r="UIK76"/>
      <c r="UIL76"/>
      <c r="UIM76"/>
      <c r="UIN76"/>
      <c r="UIO76"/>
      <c r="UIP76"/>
      <c r="UIQ76"/>
      <c r="UIR76"/>
      <c r="UIS76"/>
      <c r="UIT76"/>
      <c r="UIU76"/>
      <c r="UIV76"/>
      <c r="UIW76"/>
      <c r="UIX76"/>
      <c r="UIY76"/>
      <c r="UIZ76"/>
      <c r="UJA76"/>
      <c r="UJB76"/>
      <c r="UJC76"/>
      <c r="UJD76"/>
      <c r="UJE76"/>
      <c r="UJF76"/>
      <c r="UJG76"/>
      <c r="UJH76"/>
      <c r="UJI76"/>
      <c r="UJJ76"/>
      <c r="UJK76"/>
      <c r="UJL76"/>
      <c r="UJM76"/>
      <c r="UJN76"/>
      <c r="UJO76"/>
      <c r="UJP76"/>
      <c r="UJQ76"/>
      <c r="UJR76"/>
      <c r="UJS76"/>
      <c r="UJT76"/>
      <c r="UJU76"/>
      <c r="UJV76"/>
      <c r="UJW76"/>
      <c r="UJX76"/>
      <c r="UJY76"/>
      <c r="UJZ76"/>
      <c r="UKA76"/>
      <c r="UKB76"/>
      <c r="UKC76"/>
      <c r="UKD76"/>
      <c r="UKE76"/>
      <c r="UKF76"/>
      <c r="UKG76"/>
      <c r="UKH76"/>
      <c r="UKI76"/>
      <c r="UKJ76"/>
      <c r="UKK76"/>
      <c r="UKL76"/>
      <c r="UKM76"/>
      <c r="UKN76"/>
      <c r="UKO76"/>
      <c r="UKP76"/>
      <c r="UKQ76"/>
      <c r="UKR76"/>
      <c r="UKS76"/>
      <c r="UKT76"/>
      <c r="UKU76"/>
      <c r="UKV76"/>
      <c r="UKW76"/>
      <c r="UKX76"/>
      <c r="UKY76"/>
      <c r="UKZ76"/>
      <c r="ULA76"/>
      <c r="ULB76"/>
      <c r="ULC76"/>
      <c r="ULD76"/>
      <c r="ULE76"/>
      <c r="ULF76"/>
      <c r="ULG76"/>
      <c r="ULH76"/>
      <c r="ULI76"/>
      <c r="ULJ76"/>
      <c r="ULK76"/>
      <c r="ULL76"/>
      <c r="ULM76"/>
      <c r="ULN76"/>
      <c r="ULO76"/>
      <c r="ULP76"/>
      <c r="ULQ76"/>
      <c r="ULR76"/>
      <c r="ULS76"/>
      <c r="ULT76"/>
      <c r="ULU76"/>
      <c r="ULV76"/>
      <c r="ULW76"/>
      <c r="ULX76"/>
      <c r="ULY76"/>
      <c r="ULZ76"/>
      <c r="UMA76"/>
      <c r="UMB76"/>
      <c r="UMC76"/>
      <c r="UMD76"/>
      <c r="UME76"/>
      <c r="UMF76"/>
      <c r="UMG76"/>
      <c r="UMH76"/>
      <c r="UMI76"/>
      <c r="UMJ76"/>
      <c r="UMK76"/>
      <c r="UML76"/>
      <c r="UMM76"/>
      <c r="UMN76"/>
      <c r="UMO76"/>
      <c r="UMP76"/>
      <c r="UMQ76"/>
      <c r="UMR76"/>
      <c r="UMS76"/>
      <c r="UMT76"/>
      <c r="UMU76"/>
      <c r="UMV76"/>
      <c r="UMW76"/>
      <c r="UMX76"/>
      <c r="UMY76"/>
      <c r="UMZ76"/>
      <c r="UNA76"/>
      <c r="UNB76"/>
      <c r="UNC76"/>
      <c r="UND76"/>
      <c r="UNE76"/>
      <c r="UNF76"/>
      <c r="UNG76"/>
      <c r="UNH76"/>
      <c r="UNI76"/>
      <c r="UNJ76"/>
      <c r="UNK76"/>
      <c r="UNL76"/>
      <c r="UNM76"/>
      <c r="UNN76"/>
      <c r="UNO76"/>
      <c r="UNP76"/>
      <c r="UNQ76"/>
      <c r="UNR76"/>
      <c r="UNS76"/>
      <c r="UNT76"/>
      <c r="UNU76"/>
      <c r="UNV76"/>
      <c r="UNW76"/>
      <c r="UNX76"/>
      <c r="UNY76"/>
      <c r="UNZ76"/>
      <c r="UOA76"/>
      <c r="UOB76"/>
      <c r="UOC76"/>
      <c r="UOD76"/>
      <c r="UOE76"/>
      <c r="UOF76"/>
      <c r="UOG76"/>
      <c r="UOH76"/>
      <c r="UOI76"/>
      <c r="UOJ76"/>
      <c r="UOK76"/>
      <c r="UOL76"/>
      <c r="UOM76"/>
      <c r="UON76"/>
      <c r="UOO76"/>
      <c r="UOP76"/>
      <c r="UOQ76"/>
      <c r="UOR76"/>
      <c r="UOS76"/>
      <c r="UOT76"/>
      <c r="UOU76"/>
      <c r="UOV76"/>
      <c r="UOW76"/>
      <c r="UOX76"/>
      <c r="UOY76"/>
      <c r="UOZ76"/>
      <c r="UPA76"/>
      <c r="UPB76"/>
      <c r="UPC76"/>
      <c r="UPD76"/>
      <c r="UPE76"/>
      <c r="UPF76"/>
      <c r="UPG76"/>
      <c r="UPH76"/>
      <c r="UPI76"/>
      <c r="UPJ76"/>
      <c r="UPK76"/>
      <c r="UPL76"/>
      <c r="UPM76"/>
      <c r="UPN76"/>
      <c r="UPO76"/>
      <c r="UPP76"/>
      <c r="UPQ76"/>
      <c r="UPR76"/>
      <c r="UPS76"/>
      <c r="UPT76"/>
      <c r="UPU76"/>
      <c r="UPV76"/>
      <c r="UPW76"/>
      <c r="UPX76"/>
      <c r="UPY76"/>
      <c r="UPZ76"/>
      <c r="UQA76"/>
      <c r="UQB76"/>
      <c r="UQC76"/>
      <c r="UQD76"/>
      <c r="UQE76"/>
      <c r="UQF76"/>
      <c r="UQG76"/>
      <c r="UQH76"/>
      <c r="UQI76"/>
      <c r="UQJ76"/>
      <c r="UQK76"/>
      <c r="UQL76"/>
      <c r="UQM76"/>
      <c r="UQN76"/>
      <c r="UQO76"/>
      <c r="UQP76"/>
      <c r="UQQ76"/>
      <c r="UQR76"/>
      <c r="UQS76"/>
      <c r="UQT76"/>
      <c r="UQU76"/>
      <c r="UQV76"/>
      <c r="UQW76"/>
      <c r="UQX76"/>
      <c r="UQY76"/>
      <c r="UQZ76"/>
      <c r="URA76"/>
      <c r="URB76"/>
      <c r="URC76"/>
      <c r="URD76"/>
      <c r="URE76"/>
      <c r="URF76"/>
      <c r="URG76"/>
      <c r="URH76"/>
      <c r="URI76"/>
      <c r="URJ76"/>
      <c r="URK76"/>
      <c r="URL76"/>
      <c r="URM76"/>
      <c r="URN76"/>
      <c r="URO76"/>
      <c r="URP76"/>
      <c r="URQ76"/>
      <c r="URR76"/>
      <c r="URS76"/>
      <c r="URT76"/>
      <c r="URU76"/>
      <c r="URV76"/>
      <c r="URW76"/>
      <c r="URX76"/>
      <c r="URY76"/>
      <c r="URZ76"/>
      <c r="USA76"/>
      <c r="USB76"/>
      <c r="USC76"/>
      <c r="USD76"/>
      <c r="USE76"/>
      <c r="USF76"/>
      <c r="USG76"/>
      <c r="USH76"/>
      <c r="USI76"/>
      <c r="USJ76"/>
      <c r="USK76"/>
      <c r="USL76"/>
      <c r="USM76"/>
      <c r="USN76"/>
      <c r="USO76"/>
      <c r="USP76"/>
      <c r="USQ76"/>
      <c r="USR76"/>
      <c r="USS76"/>
      <c r="UST76"/>
      <c r="USU76"/>
      <c r="USV76"/>
      <c r="USW76"/>
      <c r="USX76"/>
      <c r="USY76"/>
      <c r="USZ76"/>
      <c r="UTA76"/>
      <c r="UTB76"/>
      <c r="UTC76"/>
      <c r="UTD76"/>
      <c r="UTE76"/>
      <c r="UTF76"/>
      <c r="UTG76"/>
      <c r="UTH76"/>
      <c r="UTI76"/>
      <c r="UTJ76"/>
      <c r="UTK76"/>
      <c r="UTL76"/>
      <c r="UTM76"/>
      <c r="UTN76"/>
      <c r="UTO76"/>
      <c r="UTP76"/>
      <c r="UTQ76"/>
      <c r="UTR76"/>
      <c r="UTS76"/>
      <c r="UTT76"/>
      <c r="UTU76"/>
      <c r="UTV76"/>
      <c r="UTW76"/>
      <c r="UTX76"/>
      <c r="UTY76"/>
      <c r="UTZ76"/>
      <c r="UUA76"/>
      <c r="UUB76"/>
      <c r="UUC76"/>
      <c r="UUD76"/>
      <c r="UUE76"/>
      <c r="UUF76"/>
      <c r="UUG76"/>
      <c r="UUH76"/>
      <c r="UUI76"/>
      <c r="UUJ76"/>
      <c r="UUK76"/>
      <c r="UUL76"/>
      <c r="UUM76"/>
      <c r="UUN76"/>
      <c r="UUO76"/>
      <c r="UUP76"/>
      <c r="UUQ76"/>
      <c r="UUR76"/>
      <c r="UUS76"/>
      <c r="UUT76"/>
      <c r="UUU76"/>
      <c r="UUV76"/>
      <c r="UUW76"/>
      <c r="UUX76"/>
      <c r="UUY76"/>
      <c r="UUZ76"/>
      <c r="UVA76"/>
      <c r="UVB76"/>
      <c r="UVC76"/>
      <c r="UVD76"/>
      <c r="UVE76"/>
      <c r="UVF76"/>
      <c r="UVG76"/>
      <c r="UVH76"/>
      <c r="UVI76"/>
      <c r="UVJ76"/>
      <c r="UVK76"/>
      <c r="UVL76"/>
      <c r="UVM76"/>
      <c r="UVN76"/>
      <c r="UVO76"/>
      <c r="UVP76"/>
      <c r="UVQ76"/>
      <c r="UVR76"/>
      <c r="UVS76"/>
      <c r="UVT76"/>
      <c r="UVU76"/>
      <c r="UVV76"/>
      <c r="UVW76"/>
      <c r="UVX76"/>
      <c r="UVY76"/>
      <c r="UVZ76"/>
      <c r="UWA76"/>
      <c r="UWB76"/>
      <c r="UWC76"/>
      <c r="UWD76"/>
      <c r="UWE76"/>
      <c r="UWF76"/>
      <c r="UWG76"/>
      <c r="UWH76"/>
      <c r="UWI76"/>
      <c r="UWJ76"/>
      <c r="UWK76"/>
      <c r="UWL76"/>
      <c r="UWM76"/>
      <c r="UWN76"/>
      <c r="UWO76"/>
      <c r="UWP76"/>
      <c r="UWQ76"/>
      <c r="UWR76"/>
      <c r="UWS76"/>
      <c r="UWT76"/>
      <c r="UWU76"/>
      <c r="UWV76"/>
      <c r="UWW76"/>
      <c r="UWX76"/>
      <c r="UWY76"/>
      <c r="UWZ76"/>
      <c r="UXA76"/>
      <c r="UXB76"/>
      <c r="UXC76"/>
      <c r="UXD76"/>
      <c r="UXE76"/>
      <c r="UXF76"/>
      <c r="UXG76"/>
      <c r="UXH76"/>
      <c r="UXI76"/>
      <c r="UXJ76"/>
      <c r="UXK76"/>
      <c r="UXL76"/>
      <c r="UXM76"/>
      <c r="UXN76"/>
      <c r="UXO76"/>
      <c r="UXP76"/>
      <c r="UXQ76"/>
      <c r="UXR76"/>
      <c r="UXS76"/>
      <c r="UXT76"/>
      <c r="UXU76"/>
      <c r="UXV76"/>
      <c r="UXW76"/>
      <c r="UXX76"/>
      <c r="UXY76"/>
      <c r="UXZ76"/>
      <c r="UYA76"/>
      <c r="UYB76"/>
      <c r="UYC76"/>
      <c r="UYD76"/>
      <c r="UYE76"/>
      <c r="UYF76"/>
      <c r="UYG76"/>
      <c r="UYH76"/>
      <c r="UYI76"/>
      <c r="UYJ76"/>
      <c r="UYK76"/>
      <c r="UYL76"/>
      <c r="UYM76"/>
      <c r="UYN76"/>
      <c r="UYO76"/>
      <c r="UYP76"/>
      <c r="UYQ76"/>
      <c r="UYR76"/>
      <c r="UYS76"/>
      <c r="UYT76"/>
      <c r="UYU76"/>
      <c r="UYV76"/>
      <c r="UYW76"/>
      <c r="UYX76"/>
      <c r="UYY76"/>
      <c r="UYZ76"/>
      <c r="UZA76"/>
      <c r="UZB76"/>
      <c r="UZC76"/>
      <c r="UZD76"/>
      <c r="UZE76"/>
      <c r="UZF76"/>
      <c r="UZG76"/>
      <c r="UZH76"/>
      <c r="UZI76"/>
      <c r="UZJ76"/>
      <c r="UZK76"/>
      <c r="UZL76"/>
      <c r="UZM76"/>
      <c r="UZN76"/>
      <c r="UZO76"/>
      <c r="UZP76"/>
      <c r="UZQ76"/>
      <c r="UZR76"/>
      <c r="UZS76"/>
      <c r="UZT76"/>
      <c r="UZU76"/>
      <c r="UZV76"/>
      <c r="UZW76"/>
      <c r="UZX76"/>
      <c r="UZY76"/>
      <c r="UZZ76"/>
      <c r="VAA76"/>
      <c r="VAB76"/>
      <c r="VAC76"/>
      <c r="VAD76"/>
      <c r="VAE76"/>
      <c r="VAF76"/>
      <c r="VAG76"/>
      <c r="VAH76"/>
      <c r="VAI76"/>
      <c r="VAJ76"/>
      <c r="VAK76"/>
      <c r="VAL76"/>
      <c r="VAM76"/>
      <c r="VAN76"/>
      <c r="VAO76"/>
      <c r="VAP76"/>
      <c r="VAQ76"/>
      <c r="VAR76"/>
      <c r="VAS76"/>
      <c r="VAT76"/>
      <c r="VAU76"/>
      <c r="VAV76"/>
      <c r="VAW76"/>
      <c r="VAX76"/>
      <c r="VAY76"/>
      <c r="VAZ76"/>
      <c r="VBA76"/>
      <c r="VBB76"/>
      <c r="VBC76"/>
      <c r="VBD76"/>
      <c r="VBE76"/>
      <c r="VBF76"/>
      <c r="VBG76"/>
      <c r="VBH76"/>
      <c r="VBI76"/>
      <c r="VBJ76"/>
      <c r="VBK76"/>
      <c r="VBL76"/>
      <c r="VBM76"/>
      <c r="VBN76"/>
      <c r="VBO76"/>
      <c r="VBP76"/>
      <c r="VBQ76"/>
      <c r="VBR76"/>
      <c r="VBS76"/>
      <c r="VBT76"/>
      <c r="VBU76"/>
      <c r="VBV76"/>
      <c r="VBW76"/>
      <c r="VBX76"/>
      <c r="VBY76"/>
      <c r="VBZ76"/>
      <c r="VCA76"/>
      <c r="VCB76"/>
      <c r="VCC76"/>
      <c r="VCD76"/>
      <c r="VCE76"/>
      <c r="VCF76"/>
      <c r="VCG76"/>
      <c r="VCH76"/>
      <c r="VCI76"/>
      <c r="VCJ76"/>
      <c r="VCK76"/>
      <c r="VCL76"/>
      <c r="VCM76"/>
      <c r="VCN76"/>
      <c r="VCO76"/>
      <c r="VCP76"/>
      <c r="VCQ76"/>
      <c r="VCR76"/>
      <c r="VCS76"/>
      <c r="VCT76"/>
      <c r="VCU76"/>
      <c r="VCV76"/>
      <c r="VCW76"/>
      <c r="VCX76"/>
      <c r="VCY76"/>
      <c r="VCZ76"/>
      <c r="VDA76"/>
      <c r="VDB76"/>
      <c r="VDC76"/>
      <c r="VDD76"/>
      <c r="VDE76"/>
      <c r="VDF76"/>
      <c r="VDG76"/>
      <c r="VDH76"/>
      <c r="VDI76"/>
      <c r="VDJ76"/>
      <c r="VDK76"/>
      <c r="VDL76"/>
      <c r="VDM76"/>
      <c r="VDN76"/>
      <c r="VDO76"/>
      <c r="VDP76"/>
      <c r="VDQ76"/>
      <c r="VDR76"/>
      <c r="VDS76"/>
      <c r="VDT76"/>
      <c r="VDU76"/>
      <c r="VDV76"/>
      <c r="VDW76"/>
      <c r="VDX76"/>
      <c r="VDY76"/>
      <c r="VDZ76"/>
      <c r="VEA76"/>
      <c r="VEB76"/>
      <c r="VEC76"/>
      <c r="VED76"/>
      <c r="VEE76"/>
      <c r="VEF76"/>
      <c r="VEG76"/>
      <c r="VEH76"/>
      <c r="VEI76"/>
      <c r="VEJ76"/>
      <c r="VEK76"/>
      <c r="VEL76"/>
      <c r="VEM76"/>
      <c r="VEN76"/>
      <c r="VEO76"/>
      <c r="VEP76"/>
      <c r="VEQ76"/>
      <c r="VER76"/>
      <c r="VES76"/>
      <c r="VET76"/>
      <c r="VEU76"/>
      <c r="VEV76"/>
      <c r="VEW76"/>
      <c r="VEX76"/>
      <c r="VEY76"/>
      <c r="VEZ76"/>
      <c r="VFA76"/>
      <c r="VFB76"/>
      <c r="VFC76"/>
      <c r="VFD76"/>
      <c r="VFE76"/>
      <c r="VFF76"/>
      <c r="VFG76"/>
      <c r="VFH76"/>
      <c r="VFI76"/>
      <c r="VFJ76"/>
      <c r="VFK76"/>
      <c r="VFL76"/>
      <c r="VFM76"/>
      <c r="VFN76"/>
      <c r="VFO76"/>
      <c r="VFP76"/>
      <c r="VFQ76"/>
      <c r="VFR76"/>
      <c r="VFS76"/>
      <c r="VFT76"/>
      <c r="VFU76"/>
      <c r="VFV76"/>
      <c r="VFW76"/>
      <c r="VFX76"/>
      <c r="VFY76"/>
      <c r="VFZ76"/>
      <c r="VGA76"/>
      <c r="VGB76"/>
      <c r="VGC76"/>
      <c r="VGD76"/>
      <c r="VGE76"/>
      <c r="VGF76"/>
      <c r="VGG76"/>
      <c r="VGH76"/>
      <c r="VGI76"/>
      <c r="VGJ76"/>
      <c r="VGK76"/>
      <c r="VGL76"/>
      <c r="VGM76"/>
      <c r="VGN76"/>
      <c r="VGO76"/>
      <c r="VGP76"/>
      <c r="VGQ76"/>
      <c r="VGR76"/>
      <c r="VGS76"/>
      <c r="VGT76"/>
      <c r="VGU76"/>
      <c r="VGV76"/>
      <c r="VGW76"/>
      <c r="VGX76"/>
      <c r="VGY76"/>
      <c r="VGZ76"/>
      <c r="VHA76"/>
      <c r="VHB76"/>
      <c r="VHC76"/>
      <c r="VHD76"/>
      <c r="VHE76"/>
      <c r="VHF76"/>
      <c r="VHG76"/>
      <c r="VHH76"/>
      <c r="VHI76"/>
      <c r="VHJ76"/>
      <c r="VHK76"/>
      <c r="VHL76"/>
      <c r="VHM76"/>
      <c r="VHN76"/>
      <c r="VHO76"/>
      <c r="VHP76"/>
      <c r="VHQ76"/>
      <c r="VHR76"/>
      <c r="VHS76"/>
      <c r="VHT76"/>
      <c r="VHU76"/>
      <c r="VHV76"/>
      <c r="VHW76"/>
      <c r="VHX76"/>
      <c r="VHY76"/>
      <c r="VHZ76"/>
      <c r="VIA76"/>
      <c r="VIB76"/>
      <c r="VIC76"/>
      <c r="VID76"/>
      <c r="VIE76"/>
      <c r="VIF76"/>
      <c r="VIG76"/>
      <c r="VIH76"/>
      <c r="VII76"/>
      <c r="VIJ76"/>
      <c r="VIK76"/>
      <c r="VIL76"/>
      <c r="VIM76"/>
      <c r="VIN76"/>
      <c r="VIO76"/>
      <c r="VIP76"/>
      <c r="VIQ76"/>
      <c r="VIR76"/>
      <c r="VIS76"/>
      <c r="VIT76"/>
      <c r="VIU76"/>
      <c r="VIV76"/>
      <c r="VIW76"/>
      <c r="VIX76"/>
      <c r="VIY76"/>
      <c r="VIZ76"/>
      <c r="VJA76"/>
      <c r="VJB76"/>
      <c r="VJC76"/>
      <c r="VJD76"/>
      <c r="VJE76"/>
      <c r="VJF76"/>
      <c r="VJG76"/>
      <c r="VJH76"/>
      <c r="VJI76"/>
      <c r="VJJ76"/>
      <c r="VJK76"/>
      <c r="VJL76"/>
      <c r="VJM76"/>
      <c r="VJN76"/>
      <c r="VJO76"/>
      <c r="VJP76"/>
      <c r="VJQ76"/>
      <c r="VJR76"/>
      <c r="VJS76"/>
      <c r="VJT76"/>
      <c r="VJU76"/>
      <c r="VJV76"/>
      <c r="VJW76"/>
      <c r="VJX76"/>
      <c r="VJY76"/>
      <c r="VJZ76"/>
      <c r="VKA76"/>
      <c r="VKB76"/>
      <c r="VKC76"/>
      <c r="VKD76"/>
      <c r="VKE76"/>
      <c r="VKF76"/>
      <c r="VKG76"/>
      <c r="VKH76"/>
      <c r="VKI76"/>
      <c r="VKJ76"/>
      <c r="VKK76"/>
      <c r="VKL76"/>
      <c r="VKM76"/>
      <c r="VKN76"/>
      <c r="VKO76"/>
      <c r="VKP76"/>
      <c r="VKQ76"/>
      <c r="VKR76"/>
      <c r="VKS76"/>
      <c r="VKT76"/>
      <c r="VKU76"/>
      <c r="VKV76"/>
      <c r="VKW76"/>
      <c r="VKX76"/>
      <c r="VKY76"/>
      <c r="VKZ76"/>
      <c r="VLA76"/>
      <c r="VLB76"/>
      <c r="VLC76"/>
      <c r="VLD76"/>
      <c r="VLE76"/>
      <c r="VLF76"/>
      <c r="VLG76"/>
      <c r="VLH76"/>
      <c r="VLI76"/>
      <c r="VLJ76"/>
      <c r="VLK76"/>
      <c r="VLL76"/>
      <c r="VLM76"/>
      <c r="VLN76"/>
      <c r="VLO76"/>
      <c r="VLP76"/>
      <c r="VLQ76"/>
      <c r="VLR76"/>
      <c r="VLS76"/>
      <c r="VLT76"/>
      <c r="VLU76"/>
      <c r="VLV76"/>
      <c r="VLW76"/>
      <c r="VLX76"/>
      <c r="VLY76"/>
      <c r="VLZ76"/>
      <c r="VMA76"/>
      <c r="VMB76"/>
      <c r="VMC76"/>
      <c r="VMD76"/>
      <c r="VME76"/>
      <c r="VMF76"/>
      <c r="VMG76"/>
      <c r="VMH76"/>
      <c r="VMI76"/>
      <c r="VMJ76"/>
      <c r="VMK76"/>
      <c r="VML76"/>
      <c r="VMM76"/>
      <c r="VMN76"/>
      <c r="VMO76"/>
      <c r="VMP76"/>
      <c r="VMQ76"/>
      <c r="VMR76"/>
      <c r="VMS76"/>
      <c r="VMT76"/>
      <c r="VMU76"/>
      <c r="VMV76"/>
      <c r="VMW76"/>
      <c r="VMX76"/>
      <c r="VMY76"/>
      <c r="VMZ76"/>
      <c r="VNA76"/>
      <c r="VNB76"/>
      <c r="VNC76"/>
      <c r="VND76"/>
      <c r="VNE76"/>
      <c r="VNF76"/>
      <c r="VNG76"/>
      <c r="VNH76"/>
      <c r="VNI76"/>
      <c r="VNJ76"/>
      <c r="VNK76"/>
      <c r="VNL76"/>
      <c r="VNM76"/>
      <c r="VNN76"/>
      <c r="VNO76"/>
      <c r="VNP76"/>
      <c r="VNQ76"/>
      <c r="VNR76"/>
      <c r="VNS76"/>
      <c r="VNT76"/>
      <c r="VNU76"/>
      <c r="VNV76"/>
      <c r="VNW76"/>
      <c r="VNX76"/>
      <c r="VNY76"/>
      <c r="VNZ76"/>
      <c r="VOA76"/>
      <c r="VOB76"/>
      <c r="VOC76"/>
      <c r="VOD76"/>
      <c r="VOE76"/>
      <c r="VOF76"/>
      <c r="VOG76"/>
      <c r="VOH76"/>
      <c r="VOI76"/>
      <c r="VOJ76"/>
      <c r="VOK76"/>
      <c r="VOL76"/>
      <c r="VOM76"/>
      <c r="VON76"/>
      <c r="VOO76"/>
      <c r="VOP76"/>
      <c r="VOQ76"/>
      <c r="VOR76"/>
      <c r="VOS76"/>
      <c r="VOT76"/>
      <c r="VOU76"/>
      <c r="VOV76"/>
      <c r="VOW76"/>
      <c r="VOX76"/>
      <c r="VOY76"/>
      <c r="VOZ76"/>
      <c r="VPA76"/>
      <c r="VPB76"/>
      <c r="VPC76"/>
      <c r="VPD76"/>
      <c r="VPE76"/>
      <c r="VPF76"/>
      <c r="VPG76"/>
      <c r="VPH76"/>
      <c r="VPI76"/>
      <c r="VPJ76"/>
      <c r="VPK76"/>
      <c r="VPL76"/>
      <c r="VPM76"/>
      <c r="VPN76"/>
      <c r="VPO76"/>
      <c r="VPP76"/>
      <c r="VPQ76"/>
      <c r="VPR76"/>
      <c r="VPS76"/>
      <c r="VPT76"/>
      <c r="VPU76"/>
      <c r="VPV76"/>
      <c r="VPW76"/>
      <c r="VPX76"/>
      <c r="VPY76"/>
      <c r="VPZ76"/>
      <c r="VQA76"/>
      <c r="VQB76"/>
      <c r="VQC76"/>
      <c r="VQD76"/>
      <c r="VQE76"/>
      <c r="VQF76"/>
      <c r="VQG76"/>
      <c r="VQH76"/>
      <c r="VQI76"/>
      <c r="VQJ76"/>
      <c r="VQK76"/>
      <c r="VQL76"/>
      <c r="VQM76"/>
      <c r="VQN76"/>
      <c r="VQO76"/>
      <c r="VQP76"/>
      <c r="VQQ76"/>
      <c r="VQR76"/>
      <c r="VQS76"/>
      <c r="VQT76"/>
      <c r="VQU76"/>
      <c r="VQV76"/>
      <c r="VQW76"/>
      <c r="VQX76"/>
      <c r="VQY76"/>
      <c r="VQZ76"/>
      <c r="VRA76"/>
      <c r="VRB76"/>
      <c r="VRC76"/>
      <c r="VRD76"/>
      <c r="VRE76"/>
      <c r="VRF76"/>
      <c r="VRG76"/>
      <c r="VRH76"/>
      <c r="VRI76"/>
      <c r="VRJ76"/>
      <c r="VRK76"/>
      <c r="VRL76"/>
      <c r="VRM76"/>
      <c r="VRN76"/>
      <c r="VRO76"/>
      <c r="VRP76"/>
      <c r="VRQ76"/>
      <c r="VRR76"/>
      <c r="VRS76"/>
      <c r="VRT76"/>
      <c r="VRU76"/>
      <c r="VRV76"/>
      <c r="VRW76"/>
      <c r="VRX76"/>
      <c r="VRY76"/>
      <c r="VRZ76"/>
      <c r="VSA76"/>
      <c r="VSB76"/>
      <c r="VSC76"/>
      <c r="VSD76"/>
      <c r="VSE76"/>
      <c r="VSF76"/>
      <c r="VSG76"/>
      <c r="VSH76"/>
      <c r="VSI76"/>
      <c r="VSJ76"/>
      <c r="VSK76"/>
      <c r="VSL76"/>
      <c r="VSM76"/>
      <c r="VSN76"/>
      <c r="VSO76"/>
      <c r="VSP76"/>
      <c r="VSQ76"/>
      <c r="VSR76"/>
      <c r="VSS76"/>
      <c r="VST76"/>
      <c r="VSU76"/>
      <c r="VSV76"/>
      <c r="VSW76"/>
      <c r="VSX76"/>
      <c r="VSY76"/>
      <c r="VSZ76"/>
      <c r="VTA76"/>
      <c r="VTB76"/>
      <c r="VTC76"/>
      <c r="VTD76"/>
      <c r="VTE76"/>
      <c r="VTF76"/>
      <c r="VTG76"/>
      <c r="VTH76"/>
      <c r="VTI76"/>
      <c r="VTJ76"/>
      <c r="VTK76"/>
      <c r="VTL76"/>
      <c r="VTM76"/>
      <c r="VTN76"/>
      <c r="VTO76"/>
      <c r="VTP76"/>
      <c r="VTQ76"/>
      <c r="VTR76"/>
      <c r="VTS76"/>
      <c r="VTT76"/>
      <c r="VTU76"/>
      <c r="VTV76"/>
      <c r="VTW76"/>
      <c r="VTX76"/>
      <c r="VTY76"/>
      <c r="VTZ76"/>
      <c r="VUA76"/>
      <c r="VUB76"/>
      <c r="VUC76"/>
      <c r="VUD76"/>
      <c r="VUE76"/>
      <c r="VUF76"/>
      <c r="VUG76"/>
      <c r="VUH76"/>
      <c r="VUI76"/>
      <c r="VUJ76"/>
      <c r="VUK76"/>
      <c r="VUL76"/>
      <c r="VUM76"/>
      <c r="VUN76"/>
      <c r="VUO76"/>
      <c r="VUP76"/>
      <c r="VUQ76"/>
      <c r="VUR76"/>
      <c r="VUS76"/>
      <c r="VUT76"/>
      <c r="VUU76"/>
      <c r="VUV76"/>
      <c r="VUW76"/>
      <c r="VUX76"/>
      <c r="VUY76"/>
      <c r="VUZ76"/>
      <c r="VVA76"/>
      <c r="VVB76"/>
      <c r="VVC76"/>
      <c r="VVD76"/>
      <c r="VVE76"/>
      <c r="VVF76"/>
      <c r="VVG76"/>
      <c r="VVH76"/>
      <c r="VVI76"/>
      <c r="VVJ76"/>
      <c r="VVK76"/>
      <c r="VVL76"/>
      <c r="VVM76"/>
      <c r="VVN76"/>
      <c r="VVO76"/>
      <c r="VVP76"/>
      <c r="VVQ76"/>
      <c r="VVR76"/>
      <c r="VVS76"/>
      <c r="VVT76"/>
      <c r="VVU76"/>
      <c r="VVV76"/>
      <c r="VVW76"/>
      <c r="VVX76"/>
      <c r="VVY76"/>
      <c r="VVZ76"/>
      <c r="VWA76"/>
      <c r="VWB76"/>
      <c r="VWC76"/>
      <c r="VWD76"/>
      <c r="VWE76"/>
      <c r="VWF76"/>
      <c r="VWG76"/>
      <c r="VWH76"/>
      <c r="VWI76"/>
      <c r="VWJ76"/>
      <c r="VWK76"/>
      <c r="VWL76"/>
      <c r="VWM76"/>
      <c r="VWN76"/>
      <c r="VWO76"/>
      <c r="VWP76"/>
      <c r="VWQ76"/>
      <c r="VWR76"/>
      <c r="VWS76"/>
      <c r="VWT76"/>
      <c r="VWU76"/>
      <c r="VWV76"/>
      <c r="VWW76"/>
      <c r="VWX76"/>
      <c r="VWY76"/>
      <c r="VWZ76"/>
      <c r="VXA76"/>
      <c r="VXB76"/>
      <c r="VXC76"/>
      <c r="VXD76"/>
      <c r="VXE76"/>
      <c r="VXF76"/>
      <c r="VXG76"/>
      <c r="VXH76"/>
      <c r="VXI76"/>
      <c r="VXJ76"/>
      <c r="VXK76"/>
      <c r="VXL76"/>
      <c r="VXM76"/>
      <c r="VXN76"/>
      <c r="VXO76"/>
      <c r="VXP76"/>
      <c r="VXQ76"/>
      <c r="VXR76"/>
      <c r="VXS76"/>
      <c r="VXT76"/>
      <c r="VXU76"/>
      <c r="VXV76"/>
      <c r="VXW76"/>
      <c r="VXX76"/>
      <c r="VXY76"/>
      <c r="VXZ76"/>
      <c r="VYA76"/>
      <c r="VYB76"/>
      <c r="VYC76"/>
      <c r="VYD76"/>
      <c r="VYE76"/>
      <c r="VYF76"/>
      <c r="VYG76"/>
      <c r="VYH76"/>
      <c r="VYI76"/>
      <c r="VYJ76"/>
      <c r="VYK76"/>
      <c r="VYL76"/>
      <c r="VYM76"/>
      <c r="VYN76"/>
      <c r="VYO76"/>
      <c r="VYP76"/>
      <c r="VYQ76"/>
      <c r="VYR76"/>
      <c r="VYS76"/>
      <c r="VYT76"/>
      <c r="VYU76"/>
      <c r="VYV76"/>
      <c r="VYW76"/>
      <c r="VYX76"/>
      <c r="VYY76"/>
      <c r="VYZ76"/>
      <c r="VZA76"/>
      <c r="VZB76"/>
      <c r="VZC76"/>
      <c r="VZD76"/>
      <c r="VZE76"/>
      <c r="VZF76"/>
      <c r="VZG76"/>
      <c r="VZH76"/>
      <c r="VZI76"/>
      <c r="VZJ76"/>
      <c r="VZK76"/>
      <c r="VZL76"/>
      <c r="VZM76"/>
      <c r="VZN76"/>
      <c r="VZO76"/>
      <c r="VZP76"/>
      <c r="VZQ76"/>
      <c r="VZR76"/>
      <c r="VZS76"/>
      <c r="VZT76"/>
      <c r="VZU76"/>
      <c r="VZV76"/>
      <c r="VZW76"/>
      <c r="VZX76"/>
      <c r="VZY76"/>
      <c r="VZZ76"/>
      <c r="WAA76"/>
      <c r="WAB76"/>
      <c r="WAC76"/>
      <c r="WAD76"/>
      <c r="WAE76"/>
      <c r="WAF76"/>
      <c r="WAG76"/>
      <c r="WAH76"/>
      <c r="WAI76"/>
      <c r="WAJ76"/>
      <c r="WAK76"/>
      <c r="WAL76"/>
      <c r="WAM76"/>
      <c r="WAN76"/>
      <c r="WAO76"/>
      <c r="WAP76"/>
      <c r="WAQ76"/>
      <c r="WAR76"/>
      <c r="WAS76"/>
      <c r="WAT76"/>
      <c r="WAU76"/>
      <c r="WAV76"/>
      <c r="WAW76"/>
      <c r="WAX76"/>
      <c r="WAY76"/>
      <c r="WAZ76"/>
      <c r="WBA76"/>
      <c r="WBB76"/>
      <c r="WBC76"/>
      <c r="WBD76"/>
      <c r="WBE76"/>
      <c r="WBF76"/>
      <c r="WBG76"/>
      <c r="WBH76"/>
      <c r="WBI76"/>
      <c r="WBJ76"/>
      <c r="WBK76"/>
      <c r="WBL76"/>
      <c r="WBM76"/>
      <c r="WBN76"/>
      <c r="WBO76"/>
      <c r="WBP76"/>
      <c r="WBQ76"/>
      <c r="WBR76"/>
      <c r="WBS76"/>
      <c r="WBT76"/>
      <c r="WBU76"/>
      <c r="WBV76"/>
      <c r="WBW76"/>
      <c r="WBX76"/>
      <c r="WBY76"/>
      <c r="WBZ76"/>
      <c r="WCA76"/>
      <c r="WCB76"/>
      <c r="WCC76"/>
      <c r="WCD76"/>
      <c r="WCE76"/>
      <c r="WCF76"/>
      <c r="WCG76"/>
      <c r="WCH76"/>
      <c r="WCI76"/>
      <c r="WCJ76"/>
      <c r="WCK76"/>
      <c r="WCL76"/>
      <c r="WCM76"/>
      <c r="WCN76"/>
      <c r="WCO76"/>
      <c r="WCP76"/>
      <c r="WCQ76"/>
      <c r="WCR76"/>
      <c r="WCS76"/>
      <c r="WCT76"/>
      <c r="WCU76"/>
      <c r="WCV76"/>
      <c r="WCW76"/>
      <c r="WCX76"/>
      <c r="WCY76"/>
      <c r="WCZ76"/>
      <c r="WDA76"/>
      <c r="WDB76"/>
      <c r="WDC76"/>
      <c r="WDD76"/>
      <c r="WDE76"/>
      <c r="WDF76"/>
      <c r="WDG76"/>
      <c r="WDH76"/>
      <c r="WDI76"/>
      <c r="WDJ76"/>
      <c r="WDK76"/>
      <c r="WDL76"/>
      <c r="WDM76"/>
      <c r="WDN76"/>
      <c r="WDO76"/>
      <c r="WDP76"/>
      <c r="WDQ76"/>
      <c r="WDR76"/>
      <c r="WDS76"/>
      <c r="WDT76"/>
      <c r="WDU76"/>
      <c r="WDV76"/>
      <c r="WDW76"/>
      <c r="WDX76"/>
      <c r="WDY76"/>
      <c r="WDZ76"/>
      <c r="WEA76"/>
      <c r="WEB76"/>
      <c r="WEC76"/>
      <c r="WED76"/>
      <c r="WEE76"/>
      <c r="WEF76"/>
      <c r="WEG76"/>
      <c r="WEH76"/>
      <c r="WEI76"/>
      <c r="WEJ76"/>
      <c r="WEK76"/>
      <c r="WEL76"/>
      <c r="WEM76"/>
      <c r="WEN76"/>
      <c r="WEO76"/>
      <c r="WEP76"/>
      <c r="WEQ76"/>
      <c r="WER76"/>
      <c r="WES76"/>
      <c r="WET76"/>
      <c r="WEU76"/>
      <c r="WEV76"/>
      <c r="WEW76"/>
      <c r="WEX76"/>
      <c r="WEY76"/>
      <c r="WEZ76"/>
      <c r="WFA76"/>
      <c r="WFB76"/>
      <c r="WFC76"/>
      <c r="WFD76"/>
      <c r="WFE76"/>
      <c r="WFF76"/>
      <c r="WFG76"/>
      <c r="WFH76"/>
      <c r="WFI76"/>
      <c r="WFJ76"/>
      <c r="WFK76"/>
      <c r="WFL76"/>
      <c r="WFM76"/>
      <c r="WFN76"/>
      <c r="WFO76"/>
      <c r="WFP76"/>
      <c r="WFQ76"/>
      <c r="WFR76"/>
      <c r="WFS76"/>
      <c r="WFT76"/>
      <c r="WFU76"/>
      <c r="WFV76"/>
      <c r="WFW76"/>
      <c r="WFX76"/>
      <c r="WFY76"/>
      <c r="WFZ76"/>
      <c r="WGA76"/>
      <c r="WGB76"/>
      <c r="WGC76"/>
      <c r="WGD76"/>
      <c r="WGE76"/>
      <c r="WGF76"/>
      <c r="WGG76"/>
      <c r="WGH76"/>
      <c r="WGI76"/>
      <c r="WGJ76"/>
      <c r="WGK76"/>
      <c r="WGL76"/>
      <c r="WGM76"/>
      <c r="WGN76"/>
      <c r="WGO76"/>
      <c r="WGP76"/>
      <c r="WGQ76"/>
      <c r="WGR76"/>
      <c r="WGS76"/>
      <c r="WGT76"/>
      <c r="WGU76"/>
      <c r="WGV76"/>
      <c r="WGW76"/>
      <c r="WGX76"/>
      <c r="WGY76"/>
      <c r="WGZ76"/>
      <c r="WHA76"/>
      <c r="WHB76"/>
      <c r="WHC76"/>
      <c r="WHD76"/>
      <c r="WHE76"/>
      <c r="WHF76"/>
      <c r="WHG76"/>
      <c r="WHH76"/>
      <c r="WHI76"/>
      <c r="WHJ76"/>
      <c r="WHK76"/>
      <c r="WHL76"/>
      <c r="WHM76"/>
      <c r="WHN76"/>
      <c r="WHO76"/>
      <c r="WHP76"/>
      <c r="WHQ76"/>
      <c r="WHR76"/>
      <c r="WHS76"/>
      <c r="WHT76"/>
      <c r="WHU76"/>
      <c r="WHV76"/>
      <c r="WHW76"/>
      <c r="WHX76"/>
      <c r="WHY76"/>
      <c r="WHZ76"/>
      <c r="WIA76"/>
      <c r="WIB76"/>
      <c r="WIC76"/>
      <c r="WID76"/>
      <c r="WIE76"/>
      <c r="WIF76"/>
      <c r="WIG76"/>
      <c r="WIH76"/>
      <c r="WII76"/>
      <c r="WIJ76"/>
      <c r="WIK76"/>
      <c r="WIL76"/>
      <c r="WIM76"/>
      <c r="WIN76"/>
      <c r="WIO76"/>
      <c r="WIP76"/>
      <c r="WIQ76"/>
      <c r="WIR76"/>
      <c r="WIS76"/>
      <c r="WIT76"/>
      <c r="WIU76"/>
      <c r="WIV76"/>
      <c r="WIW76"/>
      <c r="WIX76"/>
      <c r="WIY76"/>
      <c r="WIZ76"/>
      <c r="WJA76"/>
      <c r="WJB76"/>
      <c r="WJC76"/>
      <c r="WJD76"/>
      <c r="WJE76"/>
      <c r="WJF76"/>
      <c r="WJG76"/>
      <c r="WJH76"/>
      <c r="WJI76"/>
      <c r="WJJ76"/>
      <c r="WJK76"/>
      <c r="WJL76"/>
      <c r="WJM76"/>
      <c r="WJN76"/>
      <c r="WJO76"/>
      <c r="WJP76"/>
      <c r="WJQ76"/>
      <c r="WJR76"/>
      <c r="WJS76"/>
      <c r="WJT76"/>
      <c r="WJU76"/>
      <c r="WJV76"/>
      <c r="WJW76"/>
      <c r="WJX76"/>
      <c r="WJY76"/>
      <c r="WJZ76"/>
      <c r="WKA76"/>
      <c r="WKB76"/>
      <c r="WKC76"/>
      <c r="WKD76"/>
      <c r="WKE76"/>
      <c r="WKF76"/>
      <c r="WKG76"/>
      <c r="WKH76"/>
      <c r="WKI76"/>
      <c r="WKJ76"/>
      <c r="WKK76"/>
      <c r="WKL76"/>
      <c r="WKM76"/>
      <c r="WKN76"/>
      <c r="WKO76"/>
      <c r="WKP76"/>
      <c r="WKQ76"/>
      <c r="WKR76"/>
      <c r="WKS76"/>
      <c r="WKT76"/>
      <c r="WKU76"/>
      <c r="WKV76"/>
      <c r="WKW76"/>
      <c r="WKX76"/>
      <c r="WKY76"/>
      <c r="WKZ76"/>
      <c r="WLA76"/>
      <c r="WLB76"/>
      <c r="WLC76"/>
      <c r="WLD76"/>
      <c r="WLE76"/>
      <c r="WLF76"/>
      <c r="WLG76"/>
      <c r="WLH76"/>
      <c r="WLI76"/>
      <c r="WLJ76"/>
      <c r="WLK76"/>
      <c r="WLL76"/>
      <c r="WLM76"/>
      <c r="WLN76"/>
      <c r="WLO76"/>
      <c r="WLP76"/>
      <c r="WLQ76"/>
      <c r="WLR76"/>
      <c r="WLS76"/>
      <c r="WLT76"/>
      <c r="WLU76"/>
      <c r="WLV76"/>
      <c r="WLW76"/>
      <c r="WLX76"/>
      <c r="WLY76"/>
      <c r="WLZ76"/>
      <c r="WMA76"/>
      <c r="WMB76"/>
      <c r="WMC76"/>
      <c r="WMD76"/>
      <c r="WME76"/>
      <c r="WMF76"/>
      <c r="WMG76"/>
      <c r="WMH76"/>
      <c r="WMI76"/>
      <c r="WMJ76"/>
      <c r="WMK76"/>
      <c r="WML76"/>
      <c r="WMM76"/>
      <c r="WMN76"/>
      <c r="WMO76"/>
      <c r="WMP76"/>
      <c r="WMQ76"/>
      <c r="WMR76"/>
      <c r="WMS76"/>
      <c r="WMT76"/>
      <c r="WMU76"/>
      <c r="WMV76"/>
      <c r="WMW76"/>
      <c r="WMX76"/>
      <c r="WMY76"/>
      <c r="WMZ76"/>
      <c r="WNA76"/>
      <c r="WNB76"/>
      <c r="WNC76"/>
      <c r="WND76"/>
      <c r="WNE76"/>
      <c r="WNF76"/>
      <c r="WNG76"/>
      <c r="WNH76"/>
      <c r="WNI76"/>
      <c r="WNJ76"/>
      <c r="WNK76"/>
      <c r="WNL76"/>
      <c r="WNM76"/>
      <c r="WNN76"/>
      <c r="WNO76"/>
      <c r="WNP76"/>
      <c r="WNQ76"/>
      <c r="WNR76"/>
      <c r="WNS76"/>
      <c r="WNT76"/>
      <c r="WNU76"/>
      <c r="WNV76"/>
      <c r="WNW76"/>
      <c r="WNX76"/>
      <c r="WNY76"/>
      <c r="WNZ76"/>
      <c r="WOA76"/>
      <c r="WOB76"/>
      <c r="WOC76"/>
      <c r="WOD76"/>
      <c r="WOE76"/>
      <c r="WOF76"/>
      <c r="WOG76"/>
      <c r="WOH76"/>
      <c r="WOI76"/>
      <c r="WOJ76"/>
      <c r="WOK76"/>
      <c r="WOL76"/>
      <c r="WOM76"/>
      <c r="WON76"/>
      <c r="WOO76"/>
      <c r="WOP76"/>
      <c r="WOQ76"/>
      <c r="WOR76"/>
      <c r="WOS76"/>
      <c r="WOT76"/>
      <c r="WOU76"/>
      <c r="WOV76"/>
      <c r="WOW76"/>
      <c r="WOX76"/>
      <c r="WOY76"/>
      <c r="WOZ76"/>
      <c r="WPA76"/>
      <c r="WPB76"/>
      <c r="WPC76"/>
      <c r="WPD76"/>
      <c r="WPE76"/>
      <c r="WPF76"/>
      <c r="WPG76"/>
      <c r="WPH76"/>
      <c r="WPI76"/>
      <c r="WPJ76"/>
      <c r="WPK76"/>
      <c r="WPL76"/>
      <c r="WPM76"/>
      <c r="WPN76"/>
      <c r="WPO76"/>
      <c r="WPP76"/>
      <c r="WPQ76"/>
      <c r="WPR76"/>
      <c r="WPS76"/>
      <c r="WPT76"/>
      <c r="WPU76"/>
      <c r="WPV76"/>
      <c r="WPW76"/>
      <c r="WPX76"/>
      <c r="WPY76"/>
      <c r="WPZ76"/>
      <c r="WQA76"/>
      <c r="WQB76"/>
      <c r="WQC76"/>
      <c r="WQD76"/>
      <c r="WQE76"/>
      <c r="WQF76"/>
      <c r="WQG76"/>
      <c r="WQH76"/>
      <c r="WQI76"/>
      <c r="WQJ76"/>
      <c r="WQK76"/>
      <c r="WQL76"/>
      <c r="WQM76"/>
      <c r="WQN76"/>
      <c r="WQO76"/>
      <c r="WQP76"/>
      <c r="WQQ76"/>
      <c r="WQR76"/>
      <c r="WQS76"/>
      <c r="WQT76"/>
      <c r="WQU76"/>
      <c r="WQV76"/>
      <c r="WQW76"/>
      <c r="WQX76"/>
      <c r="WQY76"/>
      <c r="WQZ76"/>
      <c r="WRA76"/>
      <c r="WRB76"/>
      <c r="WRC76"/>
      <c r="WRD76"/>
      <c r="WRE76"/>
      <c r="WRF76"/>
      <c r="WRG76"/>
      <c r="WRH76"/>
      <c r="WRI76"/>
      <c r="WRJ76"/>
      <c r="WRK76"/>
      <c r="WRL76"/>
      <c r="WRM76"/>
      <c r="WRN76"/>
      <c r="WRO76"/>
      <c r="WRP76"/>
      <c r="WRQ76"/>
      <c r="WRR76"/>
      <c r="WRS76"/>
      <c r="WRT76"/>
      <c r="WRU76"/>
      <c r="WRV76"/>
      <c r="WRW76"/>
      <c r="WRX76"/>
      <c r="WRY76"/>
      <c r="WRZ76"/>
      <c r="WSA76"/>
      <c r="WSB76"/>
      <c r="WSC76"/>
      <c r="WSD76"/>
      <c r="WSE76"/>
      <c r="WSF76"/>
      <c r="WSG76"/>
      <c r="WSH76"/>
      <c r="WSI76"/>
      <c r="WSJ76"/>
      <c r="WSK76"/>
      <c r="WSL76"/>
      <c r="WSM76"/>
      <c r="WSN76"/>
      <c r="WSO76"/>
      <c r="WSP76"/>
      <c r="WSQ76"/>
      <c r="WSR76"/>
      <c r="WSS76"/>
      <c r="WST76"/>
      <c r="WSU76"/>
      <c r="WSV76"/>
      <c r="WSW76"/>
      <c r="WSX76"/>
      <c r="WSY76"/>
      <c r="WSZ76"/>
      <c r="WTA76"/>
      <c r="WTB76"/>
      <c r="WTC76"/>
      <c r="WTD76"/>
      <c r="WTE76"/>
      <c r="WTF76"/>
      <c r="WTG76"/>
      <c r="WTH76"/>
      <c r="WTI76"/>
      <c r="WTJ76"/>
      <c r="WTK76"/>
      <c r="WTL76"/>
      <c r="WTM76"/>
      <c r="WTN76"/>
      <c r="WTO76"/>
      <c r="WTP76"/>
      <c r="WTQ76"/>
      <c r="WTR76"/>
      <c r="WTS76"/>
      <c r="WTT76"/>
      <c r="WTU76"/>
      <c r="WTV76"/>
      <c r="WTW76"/>
      <c r="WTX76"/>
      <c r="WTY76"/>
      <c r="WTZ76"/>
      <c r="WUA76"/>
      <c r="WUB76"/>
      <c r="WUC76"/>
      <c r="WUD76"/>
      <c r="WUE76"/>
      <c r="WUF76"/>
      <c r="WUG76"/>
      <c r="WUH76"/>
      <c r="WUI76"/>
      <c r="WUJ76"/>
      <c r="WUK76"/>
      <c r="WUL76"/>
      <c r="WUM76"/>
      <c r="WUN76"/>
      <c r="WUO76"/>
      <c r="WUP76"/>
      <c r="WUQ76"/>
      <c r="WUR76"/>
      <c r="WUS76"/>
      <c r="WUT76"/>
      <c r="WUU76"/>
      <c r="WUV76"/>
      <c r="WUW76"/>
      <c r="WUX76"/>
      <c r="WUY76"/>
      <c r="WUZ76"/>
      <c r="WVA76"/>
      <c r="WVB76"/>
      <c r="WVC76"/>
      <c r="WVD76"/>
      <c r="WVE76"/>
      <c r="WVF76"/>
      <c r="WVG76"/>
      <c r="WVH76"/>
      <c r="WVI76"/>
      <c r="WVJ76"/>
      <c r="WVK76"/>
      <c r="WVL76"/>
      <c r="WVM76"/>
      <c r="WVN76"/>
      <c r="WVO76"/>
      <c r="WVP76"/>
      <c r="WVQ76"/>
      <c r="WVR76"/>
      <c r="WVS76"/>
      <c r="WVT76"/>
      <c r="WVU76"/>
      <c r="WVV76"/>
      <c r="WVW76"/>
      <c r="WVX76"/>
      <c r="WVY76"/>
      <c r="WVZ76"/>
      <c r="WWA76"/>
      <c r="WWB76"/>
      <c r="WWC76"/>
      <c r="WWD76"/>
      <c r="WWE76"/>
      <c r="WWF76"/>
      <c r="WWG76"/>
      <c r="WWH76"/>
      <c r="WWI76"/>
      <c r="WWJ76"/>
      <c r="WWK76"/>
      <c r="WWL76"/>
      <c r="WWM76"/>
      <c r="WWN76"/>
      <c r="WWO76"/>
      <c r="WWP76"/>
      <c r="WWQ76"/>
      <c r="WWR76"/>
      <c r="WWS76"/>
      <c r="WWT76"/>
      <c r="WWU76"/>
      <c r="WWV76"/>
      <c r="WWW76"/>
      <c r="WWX76"/>
      <c r="WWY76"/>
      <c r="WWZ76"/>
      <c r="WXA76"/>
      <c r="WXB76"/>
      <c r="WXC76"/>
      <c r="WXD76"/>
      <c r="WXE76"/>
      <c r="WXF76"/>
      <c r="WXG76"/>
      <c r="WXH76"/>
      <c r="WXI76"/>
      <c r="WXJ76"/>
      <c r="WXK76"/>
      <c r="WXL76"/>
      <c r="WXM76"/>
      <c r="WXN76"/>
      <c r="WXO76"/>
      <c r="WXP76"/>
      <c r="WXQ76"/>
      <c r="WXR76"/>
      <c r="WXS76"/>
      <c r="WXT76"/>
      <c r="WXU76"/>
      <c r="WXV76"/>
      <c r="WXW76"/>
      <c r="WXX76"/>
      <c r="WXY76"/>
      <c r="WXZ76"/>
      <c r="WYA76"/>
      <c r="WYB76"/>
      <c r="WYC76"/>
      <c r="WYD76"/>
      <c r="WYE76"/>
      <c r="WYF76"/>
      <c r="WYG76"/>
      <c r="WYH76"/>
      <c r="WYI76"/>
      <c r="WYJ76"/>
      <c r="WYK76"/>
      <c r="WYL76"/>
      <c r="WYM76"/>
      <c r="WYN76"/>
      <c r="WYO76"/>
      <c r="WYP76"/>
      <c r="WYQ76"/>
      <c r="WYR76"/>
      <c r="WYS76"/>
      <c r="WYT76"/>
      <c r="WYU76"/>
      <c r="WYV76"/>
      <c r="WYW76"/>
      <c r="WYX76"/>
      <c r="WYY76"/>
      <c r="WYZ76"/>
      <c r="WZA76"/>
      <c r="WZB76"/>
      <c r="WZC76"/>
      <c r="WZD76"/>
      <c r="WZE76"/>
      <c r="WZF76"/>
      <c r="WZG76"/>
      <c r="WZH76"/>
      <c r="WZI76"/>
      <c r="WZJ76"/>
      <c r="WZK76"/>
      <c r="WZL76"/>
      <c r="WZM76"/>
      <c r="WZN76"/>
      <c r="WZO76"/>
      <c r="WZP76"/>
      <c r="WZQ76"/>
      <c r="WZR76"/>
      <c r="WZS76"/>
      <c r="WZT76"/>
      <c r="WZU76"/>
      <c r="WZV76"/>
      <c r="WZW76"/>
      <c r="WZX76"/>
      <c r="WZY76"/>
      <c r="WZZ76"/>
      <c r="XAA76"/>
      <c r="XAB76"/>
      <c r="XAC76"/>
      <c r="XAD76"/>
      <c r="XAE76"/>
      <c r="XAF76"/>
      <c r="XAG76"/>
      <c r="XAH76"/>
      <c r="XAI76"/>
      <c r="XAJ76"/>
      <c r="XAK76"/>
      <c r="XAL76"/>
      <c r="XAM76"/>
      <c r="XAN76"/>
      <c r="XAO76"/>
      <c r="XAP76"/>
      <c r="XAQ76"/>
      <c r="XAR76"/>
      <c r="XAS76"/>
      <c r="XAT76"/>
      <c r="XAU76"/>
      <c r="XAV76"/>
      <c r="XAW76"/>
      <c r="XAX76"/>
      <c r="XAY76"/>
      <c r="XAZ76"/>
      <c r="XBA76"/>
      <c r="XBB76"/>
      <c r="XBC76"/>
      <c r="XBD76"/>
      <c r="XBE76"/>
      <c r="XBF76"/>
      <c r="XBG76"/>
      <c r="XBH76"/>
      <c r="XBI76"/>
      <c r="XBJ76"/>
      <c r="XBK76"/>
      <c r="XBL76"/>
      <c r="XBM76"/>
      <c r="XBN76"/>
      <c r="XBO76"/>
      <c r="XBP76"/>
      <c r="XBQ76"/>
      <c r="XBR76"/>
      <c r="XBS76"/>
      <c r="XBT76"/>
      <c r="XBU76"/>
      <c r="XBV76"/>
      <c r="XBW76"/>
      <c r="XBX76"/>
      <c r="XBY76"/>
      <c r="XBZ76"/>
      <c r="XCA76"/>
      <c r="XCB76"/>
      <c r="XCC76"/>
      <c r="XCD76"/>
      <c r="XCE76"/>
      <c r="XCF76"/>
      <c r="XCG76"/>
      <c r="XCH76"/>
      <c r="XCI76"/>
      <c r="XCJ76"/>
      <c r="XCK76"/>
      <c r="XCL76"/>
      <c r="XCM76"/>
      <c r="XCN76"/>
      <c r="XCO76"/>
      <c r="XCP76"/>
      <c r="XCQ76"/>
      <c r="XCR76"/>
      <c r="XCS76"/>
      <c r="XCT76"/>
      <c r="XCU76"/>
      <c r="XCV76"/>
      <c r="XCW76"/>
      <c r="XCX76"/>
      <c r="XCY76"/>
      <c r="XCZ76"/>
      <c r="XDA76"/>
      <c r="XDB76"/>
      <c r="XDC76"/>
      <c r="XDD76"/>
      <c r="XDE76"/>
      <c r="XDF76"/>
      <c r="XDG76"/>
      <c r="XDH76"/>
      <c r="XDI76"/>
      <c r="XDJ76"/>
      <c r="XDK76"/>
      <c r="XDL76"/>
      <c r="XDM76"/>
      <c r="XDN76"/>
      <c r="XDO76"/>
      <c r="XDP76"/>
      <c r="XDQ76"/>
      <c r="XDR76"/>
      <c r="XDS76"/>
      <c r="XDT76"/>
      <c r="XDU76"/>
      <c r="XDV76"/>
      <c r="XDW76"/>
      <c r="XDX76"/>
      <c r="XDY76"/>
      <c r="XDZ76"/>
      <c r="XEA76"/>
      <c r="XEB76"/>
      <c r="XEC76"/>
      <c r="XED76"/>
      <c r="XEE76"/>
      <c r="XEF76"/>
      <c r="XEG76"/>
      <c r="XEH76"/>
    </row>
    <row r="77" spans="1:16362" hidden="1" x14ac:dyDescent="0.25">
      <c r="A77" s="116">
        <v>117429</v>
      </c>
      <c r="B77" s="116">
        <v>4</v>
      </c>
      <c r="C77" s="116">
        <v>1016101340</v>
      </c>
      <c r="D77" s="116" t="s">
        <v>10489</v>
      </c>
      <c r="E77" s="339">
        <v>18790</v>
      </c>
      <c r="F77" s="194">
        <v>2</v>
      </c>
      <c r="G77" s="194">
        <v>2</v>
      </c>
      <c r="H77" s="194" t="s">
        <v>10119</v>
      </c>
      <c r="I77" s="194">
        <f t="shared" si="3"/>
        <v>0</v>
      </c>
      <c r="J77" s="116" t="s">
        <v>10120</v>
      </c>
      <c r="K77" s="116" t="s">
        <v>10487</v>
      </c>
      <c r="L77" s="197"/>
      <c r="M77" s="116" t="s">
        <v>9112</v>
      </c>
      <c r="N77" s="197">
        <v>45378</v>
      </c>
      <c r="O77" s="388">
        <f t="shared" si="4"/>
        <v>9395</v>
      </c>
      <c r="P77" s="339">
        <f t="shared" si="5"/>
        <v>0</v>
      </c>
    </row>
    <row r="78" spans="1:16362" hidden="1" x14ac:dyDescent="0.25">
      <c r="A78" s="116">
        <v>117429</v>
      </c>
      <c r="B78" s="116">
        <v>1</v>
      </c>
      <c r="C78" s="116">
        <v>1512107790</v>
      </c>
      <c r="D78" s="116" t="s">
        <v>17457</v>
      </c>
      <c r="E78" s="339">
        <v>3180</v>
      </c>
      <c r="F78" s="194">
        <v>6</v>
      </c>
      <c r="G78" s="194">
        <v>6</v>
      </c>
      <c r="H78" s="194" t="s">
        <v>10119</v>
      </c>
      <c r="I78" s="194">
        <f t="shared" si="3"/>
        <v>0</v>
      </c>
      <c r="J78" s="116" t="s">
        <v>10120</v>
      </c>
      <c r="K78" s="116" t="s">
        <v>10487</v>
      </c>
      <c r="L78" s="197"/>
      <c r="M78" s="116" t="s">
        <v>9743</v>
      </c>
      <c r="N78" s="197">
        <v>45371</v>
      </c>
      <c r="O78" s="388">
        <f t="shared" si="4"/>
        <v>530</v>
      </c>
      <c r="P78" s="339">
        <f t="shared" si="5"/>
        <v>0</v>
      </c>
    </row>
    <row r="79" spans="1:16362" hidden="1" x14ac:dyDescent="0.25">
      <c r="A79" s="116">
        <v>117448</v>
      </c>
      <c r="B79" s="116">
        <v>1</v>
      </c>
      <c r="C79" s="116">
        <v>1016100160</v>
      </c>
      <c r="D79" s="116" t="s">
        <v>10490</v>
      </c>
      <c r="E79" s="339">
        <v>98530</v>
      </c>
      <c r="F79" s="194">
        <v>1</v>
      </c>
      <c r="G79" s="194">
        <v>1</v>
      </c>
      <c r="H79" s="194" t="s">
        <v>10119</v>
      </c>
      <c r="I79" s="194">
        <f t="shared" si="3"/>
        <v>0</v>
      </c>
      <c r="J79" s="116" t="s">
        <v>10126</v>
      </c>
      <c r="K79" s="116" t="s">
        <v>10352</v>
      </c>
      <c r="L79" s="197"/>
      <c r="M79" s="116" t="s">
        <v>9743</v>
      </c>
      <c r="N79" s="197">
        <v>45371</v>
      </c>
      <c r="O79" s="388">
        <f t="shared" si="4"/>
        <v>98530</v>
      </c>
      <c r="P79" s="339">
        <f t="shared" si="5"/>
        <v>0</v>
      </c>
    </row>
    <row r="80" spans="1:16362" hidden="1" x14ac:dyDescent="0.25">
      <c r="A80" s="116">
        <v>117552</v>
      </c>
      <c r="B80" s="116">
        <v>1</v>
      </c>
      <c r="C80" s="116">
        <v>1011100040</v>
      </c>
      <c r="D80" s="116" t="s">
        <v>10481</v>
      </c>
      <c r="E80" s="339">
        <v>7250</v>
      </c>
      <c r="F80" s="194">
        <v>5</v>
      </c>
      <c r="G80" s="194">
        <v>5</v>
      </c>
      <c r="H80" s="194" t="s">
        <v>10119</v>
      </c>
      <c r="I80" s="194">
        <f t="shared" si="3"/>
        <v>0</v>
      </c>
      <c r="J80" s="116" t="s">
        <v>10120</v>
      </c>
      <c r="K80" s="116" t="s">
        <v>10121</v>
      </c>
      <c r="L80" s="197"/>
      <c r="M80" s="116" t="s">
        <v>8409</v>
      </c>
      <c r="N80" s="197">
        <v>45377</v>
      </c>
      <c r="O80" s="388">
        <f t="shared" si="4"/>
        <v>1450</v>
      </c>
      <c r="P80" s="339">
        <f t="shared" si="5"/>
        <v>0</v>
      </c>
    </row>
    <row r="81" spans="1:16" hidden="1" x14ac:dyDescent="0.25">
      <c r="A81" s="116">
        <v>117567</v>
      </c>
      <c r="B81" s="116">
        <v>11</v>
      </c>
      <c r="C81" s="116">
        <v>1012100010</v>
      </c>
      <c r="D81" s="116" t="s">
        <v>10369</v>
      </c>
      <c r="E81" s="339">
        <v>65000</v>
      </c>
      <c r="F81" s="194">
        <v>1</v>
      </c>
      <c r="G81" s="194">
        <v>1</v>
      </c>
      <c r="H81" s="194" t="s">
        <v>10119</v>
      </c>
      <c r="I81" s="194">
        <f t="shared" si="3"/>
        <v>0</v>
      </c>
      <c r="J81" s="116" t="s">
        <v>10120</v>
      </c>
      <c r="K81" s="116" t="s">
        <v>10491</v>
      </c>
      <c r="L81" s="197"/>
      <c r="M81" s="116" t="s">
        <v>9112</v>
      </c>
      <c r="N81" s="197">
        <v>45377</v>
      </c>
      <c r="O81" s="388">
        <f t="shared" si="4"/>
        <v>65000</v>
      </c>
      <c r="P81" s="339">
        <f t="shared" si="5"/>
        <v>0</v>
      </c>
    </row>
    <row r="82" spans="1:16" hidden="1" x14ac:dyDescent="0.25">
      <c r="A82" s="116">
        <v>117653</v>
      </c>
      <c r="B82" s="116">
        <v>1</v>
      </c>
      <c r="C82" s="116">
        <v>1012100120</v>
      </c>
      <c r="D82" s="116" t="s">
        <v>10492</v>
      </c>
      <c r="E82" s="339">
        <v>45000</v>
      </c>
      <c r="F82" s="194">
        <v>2</v>
      </c>
      <c r="G82" s="194">
        <v>2</v>
      </c>
      <c r="H82" s="194" t="s">
        <v>10119</v>
      </c>
      <c r="I82" s="194">
        <f t="shared" si="3"/>
        <v>0</v>
      </c>
      <c r="J82" s="116" t="s">
        <v>10120</v>
      </c>
      <c r="K82" s="116" t="s">
        <v>10493</v>
      </c>
      <c r="L82" s="197"/>
      <c r="M82" s="116" t="s">
        <v>9112</v>
      </c>
      <c r="N82" s="197">
        <v>45377</v>
      </c>
      <c r="O82" s="388">
        <f t="shared" si="4"/>
        <v>22500</v>
      </c>
      <c r="P82" s="339">
        <f t="shared" si="5"/>
        <v>0</v>
      </c>
    </row>
    <row r="83" spans="1:16" hidden="1" x14ac:dyDescent="0.25">
      <c r="A83" s="116">
        <v>117736</v>
      </c>
      <c r="B83" s="116">
        <v>1</v>
      </c>
      <c r="C83" s="116">
        <v>1017100180</v>
      </c>
      <c r="D83" s="116" t="s">
        <v>10494</v>
      </c>
      <c r="E83" s="339">
        <v>1010300</v>
      </c>
      <c r="F83" s="194">
        <v>10</v>
      </c>
      <c r="G83" s="194">
        <v>10</v>
      </c>
      <c r="H83" s="194" t="s">
        <v>10119</v>
      </c>
      <c r="I83" s="194">
        <f t="shared" si="3"/>
        <v>0</v>
      </c>
      <c r="J83" s="116" t="s">
        <v>10126</v>
      </c>
      <c r="K83" s="116" t="s">
        <v>10352</v>
      </c>
      <c r="L83" s="197"/>
      <c r="M83" s="116" t="s">
        <v>8409</v>
      </c>
      <c r="N83" s="197">
        <v>45371</v>
      </c>
      <c r="O83" s="388">
        <f t="shared" si="4"/>
        <v>101030</v>
      </c>
      <c r="P83" s="339">
        <f t="shared" si="5"/>
        <v>0</v>
      </c>
    </row>
    <row r="84" spans="1:16" hidden="1" x14ac:dyDescent="0.25">
      <c r="A84" s="116">
        <v>117814</v>
      </c>
      <c r="B84" s="116">
        <v>2</v>
      </c>
      <c r="C84" s="116">
        <v>1011100110</v>
      </c>
      <c r="D84" s="116" t="s">
        <v>10354</v>
      </c>
      <c r="E84" s="339">
        <v>10440</v>
      </c>
      <c r="F84" s="194">
        <v>3</v>
      </c>
      <c r="G84" s="194">
        <v>3</v>
      </c>
      <c r="H84" s="194" t="s">
        <v>10119</v>
      </c>
      <c r="I84" s="194">
        <f t="shared" si="3"/>
        <v>0</v>
      </c>
      <c r="J84" s="116" t="s">
        <v>10120</v>
      </c>
      <c r="K84" s="116" t="s">
        <v>10121</v>
      </c>
      <c r="L84" s="197"/>
      <c r="M84" s="116" t="s">
        <v>8409</v>
      </c>
      <c r="N84" s="197">
        <v>45378</v>
      </c>
      <c r="O84" s="388">
        <f t="shared" si="4"/>
        <v>3480</v>
      </c>
      <c r="P84" s="339">
        <f t="shared" si="5"/>
        <v>0</v>
      </c>
    </row>
    <row r="85" spans="1:16" hidden="1" x14ac:dyDescent="0.25">
      <c r="A85" s="116">
        <v>117814</v>
      </c>
      <c r="B85" s="116">
        <v>10</v>
      </c>
      <c r="C85" s="116">
        <v>1022100510</v>
      </c>
      <c r="D85" s="116" t="s">
        <v>16163</v>
      </c>
      <c r="E85" s="339">
        <v>3168</v>
      </c>
      <c r="F85" s="194">
        <v>3</v>
      </c>
      <c r="G85" s="194">
        <v>3</v>
      </c>
      <c r="H85" s="194" t="s">
        <v>10119</v>
      </c>
      <c r="I85" s="194">
        <f t="shared" si="3"/>
        <v>0</v>
      </c>
      <c r="J85" s="116" t="s">
        <v>10120</v>
      </c>
      <c r="K85" s="116" t="s">
        <v>10121</v>
      </c>
      <c r="L85" s="197"/>
      <c r="M85" s="116" t="s">
        <v>9112</v>
      </c>
      <c r="N85" s="197">
        <v>45378</v>
      </c>
      <c r="O85" s="388">
        <f t="shared" si="4"/>
        <v>1056</v>
      </c>
      <c r="P85" s="339">
        <f t="shared" si="5"/>
        <v>0</v>
      </c>
    </row>
    <row r="86" spans="1:16" hidden="1" x14ac:dyDescent="0.25">
      <c r="A86" s="116">
        <v>117814</v>
      </c>
      <c r="B86" s="116">
        <v>3</v>
      </c>
      <c r="C86" s="116">
        <v>1546103150</v>
      </c>
      <c r="D86" s="116" t="s">
        <v>17458</v>
      </c>
      <c r="E86" s="339">
        <v>48705</v>
      </c>
      <c r="F86" s="194">
        <v>1</v>
      </c>
      <c r="G86" s="194">
        <v>1</v>
      </c>
      <c r="H86" s="194" t="s">
        <v>10119</v>
      </c>
      <c r="I86" s="194">
        <f t="shared" si="3"/>
        <v>0</v>
      </c>
      <c r="J86" s="116" t="s">
        <v>10120</v>
      </c>
      <c r="K86" s="116" t="s">
        <v>10121</v>
      </c>
      <c r="L86" s="197"/>
      <c r="M86" s="116" t="s">
        <v>9112</v>
      </c>
      <c r="N86" s="197">
        <v>45378</v>
      </c>
      <c r="O86" s="388">
        <f t="shared" si="4"/>
        <v>48705</v>
      </c>
      <c r="P86" s="339">
        <f t="shared" si="5"/>
        <v>0</v>
      </c>
    </row>
    <row r="87" spans="1:16" s="192" customFormat="1" hidden="1" x14ac:dyDescent="0.25">
      <c r="A87" s="116">
        <v>117877</v>
      </c>
      <c r="B87" s="116">
        <v>1</v>
      </c>
      <c r="C87" s="116">
        <v>1219102900</v>
      </c>
      <c r="D87" s="116" t="s">
        <v>10562</v>
      </c>
      <c r="E87" s="339">
        <v>109537</v>
      </c>
      <c r="F87" s="194">
        <v>1</v>
      </c>
      <c r="G87" s="194">
        <v>1</v>
      </c>
      <c r="H87" s="194" t="s">
        <v>10119</v>
      </c>
      <c r="I87" s="194">
        <f t="shared" si="3"/>
        <v>0</v>
      </c>
      <c r="J87" s="116" t="s">
        <v>10126</v>
      </c>
      <c r="K87" s="116" t="s">
        <v>10482</v>
      </c>
      <c r="L87" s="197"/>
      <c r="M87" s="116" t="s">
        <v>9112</v>
      </c>
      <c r="N87" s="197">
        <v>45397</v>
      </c>
      <c r="O87" s="388">
        <f t="shared" si="4"/>
        <v>109537</v>
      </c>
      <c r="P87" s="339">
        <f t="shared" si="5"/>
        <v>0</v>
      </c>
    </row>
    <row r="88" spans="1:16" hidden="1" x14ac:dyDescent="0.25">
      <c r="A88" s="116">
        <v>117910</v>
      </c>
      <c r="B88" s="116">
        <v>3</v>
      </c>
      <c r="C88" s="116">
        <v>1521100100</v>
      </c>
      <c r="D88" s="116" t="s">
        <v>10563</v>
      </c>
      <c r="E88" s="339">
        <v>131996.4</v>
      </c>
      <c r="F88" s="194">
        <v>120</v>
      </c>
      <c r="G88" s="194">
        <v>120</v>
      </c>
      <c r="H88" s="194" t="s">
        <v>10119</v>
      </c>
      <c r="I88" s="194">
        <f t="shared" si="3"/>
        <v>0</v>
      </c>
      <c r="J88" s="116" t="s">
        <v>10126</v>
      </c>
      <c r="K88" s="116" t="s">
        <v>8716</v>
      </c>
      <c r="L88" s="197"/>
      <c r="M88" s="116" t="s">
        <v>9112</v>
      </c>
      <c r="N88" s="197" t="s">
        <v>10446</v>
      </c>
      <c r="O88" s="388">
        <f t="shared" si="4"/>
        <v>1099.97</v>
      </c>
      <c r="P88" s="339">
        <f t="shared" si="5"/>
        <v>0</v>
      </c>
    </row>
    <row r="89" spans="1:16" hidden="1" x14ac:dyDescent="0.25">
      <c r="A89" s="116">
        <v>117912</v>
      </c>
      <c r="B89" s="116">
        <v>2</v>
      </c>
      <c r="C89" s="116">
        <v>1022103940</v>
      </c>
      <c r="D89" s="116" t="s">
        <v>9155</v>
      </c>
      <c r="E89" s="339">
        <v>4500</v>
      </c>
      <c r="F89" s="194">
        <v>1</v>
      </c>
      <c r="G89" s="194">
        <v>1</v>
      </c>
      <c r="H89" s="194" t="s">
        <v>10119</v>
      </c>
      <c r="I89" s="194">
        <f t="shared" si="3"/>
        <v>0</v>
      </c>
      <c r="J89" s="116" t="s">
        <v>10120</v>
      </c>
      <c r="K89" s="116" t="s">
        <v>10121</v>
      </c>
      <c r="L89" s="197"/>
      <c r="M89" s="116"/>
      <c r="N89" s="197">
        <v>45442</v>
      </c>
      <c r="O89" s="388">
        <f t="shared" si="4"/>
        <v>4500</v>
      </c>
      <c r="P89" s="339">
        <f t="shared" si="5"/>
        <v>0</v>
      </c>
    </row>
    <row r="90" spans="1:16" s="192" customFormat="1" hidden="1" x14ac:dyDescent="0.25">
      <c r="A90" s="116">
        <v>117912</v>
      </c>
      <c r="B90" s="116">
        <v>4</v>
      </c>
      <c r="C90" s="116">
        <v>1022103960</v>
      </c>
      <c r="D90" s="116" t="s">
        <v>17450</v>
      </c>
      <c r="E90" s="339">
        <v>4800</v>
      </c>
      <c r="F90" s="194">
        <v>1</v>
      </c>
      <c r="G90" s="194">
        <v>1</v>
      </c>
      <c r="H90" s="194" t="s">
        <v>10119</v>
      </c>
      <c r="I90" s="194">
        <f t="shared" si="3"/>
        <v>0</v>
      </c>
      <c r="J90" s="116" t="s">
        <v>10120</v>
      </c>
      <c r="K90" s="116" t="s">
        <v>10121</v>
      </c>
      <c r="L90" s="197"/>
      <c r="M90" s="116"/>
      <c r="N90" s="197">
        <v>45442</v>
      </c>
      <c r="O90" s="388">
        <f t="shared" si="4"/>
        <v>4800</v>
      </c>
      <c r="P90" s="339">
        <f t="shared" si="5"/>
        <v>0</v>
      </c>
    </row>
    <row r="91" spans="1:16" s="192" customFormat="1" hidden="1" x14ac:dyDescent="0.25">
      <c r="A91" s="116">
        <v>117933</v>
      </c>
      <c r="B91" s="116">
        <v>3</v>
      </c>
      <c r="C91" s="116">
        <v>1213101730</v>
      </c>
      <c r="D91" s="116" t="s">
        <v>10564</v>
      </c>
      <c r="E91" s="339">
        <v>55980</v>
      </c>
      <c r="F91" s="194">
        <v>100</v>
      </c>
      <c r="G91" s="194">
        <v>100</v>
      </c>
      <c r="H91" s="194" t="s">
        <v>10119</v>
      </c>
      <c r="I91" s="194">
        <f t="shared" si="3"/>
        <v>0</v>
      </c>
      <c r="J91" s="116" t="s">
        <v>10120</v>
      </c>
      <c r="K91" s="116" t="s">
        <v>10381</v>
      </c>
      <c r="L91" s="197"/>
      <c r="M91" s="116" t="s">
        <v>9112</v>
      </c>
      <c r="N91" s="197">
        <v>45397</v>
      </c>
      <c r="O91" s="388">
        <f t="shared" si="4"/>
        <v>559.79999999999995</v>
      </c>
      <c r="P91" s="339">
        <f t="shared" si="5"/>
        <v>0</v>
      </c>
    </row>
    <row r="92" spans="1:16" s="192" customFormat="1" hidden="1" x14ac:dyDescent="0.25">
      <c r="A92" s="116">
        <v>117934</v>
      </c>
      <c r="B92" s="116">
        <v>1</v>
      </c>
      <c r="C92" s="116">
        <v>1010103220</v>
      </c>
      <c r="D92" s="116" t="s">
        <v>10565</v>
      </c>
      <c r="E92" s="339">
        <v>25700</v>
      </c>
      <c r="F92" s="194">
        <v>10</v>
      </c>
      <c r="G92" s="194">
        <v>10</v>
      </c>
      <c r="H92" s="194" t="s">
        <v>10119</v>
      </c>
      <c r="I92" s="194">
        <f t="shared" si="3"/>
        <v>0</v>
      </c>
      <c r="J92" s="116" t="s">
        <v>10120</v>
      </c>
      <c r="K92" s="116" t="s">
        <v>10566</v>
      </c>
      <c r="L92" s="197"/>
      <c r="M92" s="116" t="s">
        <v>9112</v>
      </c>
      <c r="N92" s="197">
        <v>45398</v>
      </c>
      <c r="O92" s="388">
        <f t="shared" si="4"/>
        <v>2570</v>
      </c>
      <c r="P92" s="339">
        <f t="shared" si="5"/>
        <v>0</v>
      </c>
    </row>
    <row r="93" spans="1:16" s="192" customFormat="1" hidden="1" x14ac:dyDescent="0.25">
      <c r="A93" s="116">
        <v>117935</v>
      </c>
      <c r="B93" s="116">
        <v>3</v>
      </c>
      <c r="C93" s="116">
        <v>1546101890</v>
      </c>
      <c r="D93" s="116" t="s">
        <v>17459</v>
      </c>
      <c r="E93" s="339">
        <v>95916</v>
      </c>
      <c r="F93" s="194">
        <v>50</v>
      </c>
      <c r="G93" s="194">
        <v>50</v>
      </c>
      <c r="H93" s="194" t="s">
        <v>10119</v>
      </c>
      <c r="I93" s="194">
        <f t="shared" si="3"/>
        <v>0</v>
      </c>
      <c r="J93" s="116" t="s">
        <v>10120</v>
      </c>
      <c r="K93" s="116" t="s">
        <v>10487</v>
      </c>
      <c r="L93" s="197"/>
      <c r="M93" s="116" t="s">
        <v>9112</v>
      </c>
      <c r="N93" s="197">
        <v>45397</v>
      </c>
      <c r="O93" s="388">
        <f t="shared" si="4"/>
        <v>1918.32</v>
      </c>
      <c r="P93" s="339">
        <f t="shared" si="5"/>
        <v>0</v>
      </c>
    </row>
    <row r="94" spans="1:16" s="192" customFormat="1" hidden="1" x14ac:dyDescent="0.25">
      <c r="A94" s="116">
        <v>117935</v>
      </c>
      <c r="B94" s="116">
        <v>1</v>
      </c>
      <c r="C94" s="116">
        <v>1810101770</v>
      </c>
      <c r="D94" s="116" t="s">
        <v>10567</v>
      </c>
      <c r="E94" s="339">
        <v>39000</v>
      </c>
      <c r="F94" s="194">
        <v>6</v>
      </c>
      <c r="G94" s="194">
        <v>6</v>
      </c>
      <c r="H94" s="194" t="s">
        <v>10119</v>
      </c>
      <c r="I94" s="194">
        <f t="shared" si="3"/>
        <v>0</v>
      </c>
      <c r="J94" s="116" t="s">
        <v>10120</v>
      </c>
      <c r="K94" s="116" t="s">
        <v>10487</v>
      </c>
      <c r="L94" s="197"/>
      <c r="M94" s="116" t="s">
        <v>9112</v>
      </c>
      <c r="N94" s="197">
        <v>45398</v>
      </c>
      <c r="O94" s="388">
        <f t="shared" si="4"/>
        <v>6500</v>
      </c>
      <c r="P94" s="339">
        <f t="shared" si="5"/>
        <v>0</v>
      </c>
    </row>
    <row r="95" spans="1:16" hidden="1" x14ac:dyDescent="0.25">
      <c r="A95" s="116">
        <v>118017</v>
      </c>
      <c r="B95" s="116">
        <v>7</v>
      </c>
      <c r="C95" s="116">
        <v>1810104240</v>
      </c>
      <c r="D95" s="116" t="s">
        <v>17460</v>
      </c>
      <c r="E95" s="339">
        <v>96493.32</v>
      </c>
      <c r="F95" s="194">
        <v>42</v>
      </c>
      <c r="G95" s="194">
        <v>42</v>
      </c>
      <c r="H95" s="194" t="s">
        <v>10119</v>
      </c>
      <c r="I95" s="194">
        <f t="shared" si="3"/>
        <v>0</v>
      </c>
      <c r="J95" s="116" t="s">
        <v>10120</v>
      </c>
      <c r="K95" s="116" t="s">
        <v>10491</v>
      </c>
      <c r="L95" s="197"/>
      <c r="M95" s="116" t="s">
        <v>9112</v>
      </c>
      <c r="N95" s="197">
        <v>45391</v>
      </c>
      <c r="O95" s="388">
        <f t="shared" si="4"/>
        <v>2297.46</v>
      </c>
      <c r="P95" s="339">
        <f t="shared" si="5"/>
        <v>0</v>
      </c>
    </row>
    <row r="96" spans="1:16" s="192" customFormat="1" hidden="1" x14ac:dyDescent="0.25">
      <c r="A96" s="116">
        <v>118017</v>
      </c>
      <c r="B96" s="116">
        <v>8</v>
      </c>
      <c r="C96" s="116">
        <v>1810104380</v>
      </c>
      <c r="D96" s="116" t="s">
        <v>17461</v>
      </c>
      <c r="E96" s="339">
        <v>237600</v>
      </c>
      <c r="F96" s="194">
        <v>33</v>
      </c>
      <c r="G96" s="194">
        <v>33</v>
      </c>
      <c r="H96" s="194" t="s">
        <v>10119</v>
      </c>
      <c r="I96" s="194">
        <f t="shared" si="3"/>
        <v>0</v>
      </c>
      <c r="J96" s="116" t="s">
        <v>10120</v>
      </c>
      <c r="K96" s="116" t="s">
        <v>10491</v>
      </c>
      <c r="L96" s="197"/>
      <c r="M96" s="116" t="s">
        <v>9112</v>
      </c>
      <c r="N96" s="197">
        <v>45391</v>
      </c>
      <c r="O96" s="388">
        <f t="shared" si="4"/>
        <v>7200</v>
      </c>
      <c r="P96" s="339">
        <f t="shared" si="5"/>
        <v>0</v>
      </c>
    </row>
    <row r="97" spans="1:16" hidden="1" x14ac:dyDescent="0.25">
      <c r="A97" s="116">
        <v>118018</v>
      </c>
      <c r="B97" s="116">
        <v>1</v>
      </c>
      <c r="C97" s="116">
        <v>1810105190</v>
      </c>
      <c r="D97" s="116" t="s">
        <v>10568</v>
      </c>
      <c r="E97" s="339">
        <v>10697.6</v>
      </c>
      <c r="F97" s="194">
        <v>32</v>
      </c>
      <c r="G97" s="194">
        <v>32</v>
      </c>
      <c r="H97" s="194" t="s">
        <v>10119</v>
      </c>
      <c r="I97" s="194">
        <f t="shared" si="3"/>
        <v>0</v>
      </c>
      <c r="J97" s="116" t="s">
        <v>10120</v>
      </c>
      <c r="K97" s="116" t="s">
        <v>10485</v>
      </c>
      <c r="L97" s="197"/>
      <c r="M97" s="116" t="s">
        <v>10569</v>
      </c>
      <c r="N97" s="197">
        <v>45384</v>
      </c>
      <c r="O97" s="388">
        <f t="shared" si="4"/>
        <v>334.3</v>
      </c>
      <c r="P97" s="339">
        <f t="shared" si="5"/>
        <v>0</v>
      </c>
    </row>
    <row r="98" spans="1:16" hidden="1" x14ac:dyDescent="0.25">
      <c r="A98" s="116">
        <v>118035</v>
      </c>
      <c r="B98" s="116">
        <v>2</v>
      </c>
      <c r="C98" s="116">
        <v>1015102920</v>
      </c>
      <c r="D98" s="116" t="s">
        <v>17462</v>
      </c>
      <c r="E98" s="339">
        <v>45052</v>
      </c>
      <c r="F98" s="194">
        <v>2</v>
      </c>
      <c r="G98" s="194">
        <v>2</v>
      </c>
      <c r="H98" s="194" t="s">
        <v>10119</v>
      </c>
      <c r="I98" s="194">
        <f t="shared" si="3"/>
        <v>0</v>
      </c>
      <c r="J98" s="116" t="s">
        <v>10120</v>
      </c>
      <c r="K98" s="116" t="s">
        <v>10121</v>
      </c>
      <c r="L98" s="197"/>
      <c r="M98" s="116" t="s">
        <v>9112</v>
      </c>
      <c r="N98" s="197">
        <v>45397</v>
      </c>
      <c r="O98" s="388">
        <f t="shared" si="4"/>
        <v>22526</v>
      </c>
      <c r="P98" s="339">
        <f t="shared" si="5"/>
        <v>0</v>
      </c>
    </row>
    <row r="99" spans="1:16" hidden="1" x14ac:dyDescent="0.25">
      <c r="A99" s="116">
        <v>118162</v>
      </c>
      <c r="B99" s="116">
        <v>3</v>
      </c>
      <c r="C99" s="116">
        <v>1011100140</v>
      </c>
      <c r="D99" s="116" t="s">
        <v>17454</v>
      </c>
      <c r="E99" s="339">
        <v>58140</v>
      </c>
      <c r="F99" s="194">
        <v>6</v>
      </c>
      <c r="G99" s="194">
        <v>6</v>
      </c>
      <c r="H99" s="194" t="s">
        <v>10119</v>
      </c>
      <c r="I99" s="194">
        <f t="shared" si="3"/>
        <v>0</v>
      </c>
      <c r="J99" s="116" t="s">
        <v>10389</v>
      </c>
      <c r="K99" s="116" t="s">
        <v>10390</v>
      </c>
      <c r="L99" s="197"/>
      <c r="M99" s="116"/>
      <c r="N99" s="197">
        <v>45377</v>
      </c>
      <c r="O99" s="388">
        <f t="shared" si="4"/>
        <v>9690</v>
      </c>
      <c r="P99" s="339">
        <f t="shared" si="5"/>
        <v>0</v>
      </c>
    </row>
    <row r="100" spans="1:16" hidden="1" x14ac:dyDescent="0.25">
      <c r="A100" s="116">
        <v>118476</v>
      </c>
      <c r="B100" s="116">
        <v>1</v>
      </c>
      <c r="C100" s="116">
        <v>1022101080</v>
      </c>
      <c r="D100" s="116" t="s">
        <v>17463</v>
      </c>
      <c r="E100" s="339">
        <v>31320</v>
      </c>
      <c r="F100" s="194">
        <v>5</v>
      </c>
      <c r="G100" s="194">
        <v>5</v>
      </c>
      <c r="H100" s="194" t="s">
        <v>10119</v>
      </c>
      <c r="I100" s="194">
        <f t="shared" si="3"/>
        <v>0</v>
      </c>
      <c r="J100" s="116" t="s">
        <v>10120</v>
      </c>
      <c r="K100" s="116" t="s">
        <v>10121</v>
      </c>
      <c r="L100" s="197"/>
      <c r="M100" s="116"/>
      <c r="N100" s="197">
        <v>45405</v>
      </c>
      <c r="O100" s="388">
        <f t="shared" si="4"/>
        <v>6264</v>
      </c>
      <c r="P100" s="339">
        <f t="shared" si="5"/>
        <v>0</v>
      </c>
    </row>
    <row r="101" spans="1:16" hidden="1" x14ac:dyDescent="0.25">
      <c r="A101" s="116">
        <v>118476</v>
      </c>
      <c r="B101" s="116">
        <v>4</v>
      </c>
      <c r="C101" s="116">
        <v>1226100460</v>
      </c>
      <c r="D101" s="116" t="s">
        <v>10641</v>
      </c>
      <c r="E101" s="339">
        <v>13620</v>
      </c>
      <c r="F101" s="194">
        <v>6</v>
      </c>
      <c r="G101" s="194">
        <v>6</v>
      </c>
      <c r="H101" s="194" t="s">
        <v>10119</v>
      </c>
      <c r="I101" s="194">
        <f t="shared" si="3"/>
        <v>0</v>
      </c>
      <c r="J101" s="116" t="s">
        <v>10120</v>
      </c>
      <c r="K101" s="116" t="s">
        <v>10121</v>
      </c>
      <c r="L101" s="197"/>
      <c r="M101" s="116"/>
      <c r="N101" s="197">
        <v>45401</v>
      </c>
      <c r="O101" s="388">
        <f t="shared" si="4"/>
        <v>2270</v>
      </c>
      <c r="P101" s="339">
        <f t="shared" si="5"/>
        <v>0</v>
      </c>
    </row>
    <row r="102" spans="1:16" hidden="1" x14ac:dyDescent="0.25">
      <c r="A102" s="116">
        <v>118489</v>
      </c>
      <c r="B102" s="116">
        <v>2</v>
      </c>
      <c r="C102" s="116">
        <v>1018100000</v>
      </c>
      <c r="D102" s="116" t="s">
        <v>10642</v>
      </c>
      <c r="E102" s="339">
        <v>84133.2</v>
      </c>
      <c r="F102" s="194">
        <v>10</v>
      </c>
      <c r="G102" s="194">
        <v>10</v>
      </c>
      <c r="H102" s="194" t="s">
        <v>10119</v>
      </c>
      <c r="I102" s="194">
        <f t="shared" si="3"/>
        <v>0</v>
      </c>
      <c r="J102" s="116" t="s">
        <v>10126</v>
      </c>
      <c r="K102" s="116" t="s">
        <v>8716</v>
      </c>
      <c r="L102" s="197"/>
      <c r="M102" s="116"/>
      <c r="N102" s="197">
        <v>45412</v>
      </c>
      <c r="O102" s="388">
        <f t="shared" si="4"/>
        <v>8413.32</v>
      </c>
      <c r="P102" s="339">
        <f t="shared" si="5"/>
        <v>0</v>
      </c>
    </row>
    <row r="103" spans="1:16" hidden="1" x14ac:dyDescent="0.25">
      <c r="A103" s="116">
        <v>118489</v>
      </c>
      <c r="B103" s="116">
        <v>4</v>
      </c>
      <c r="C103" s="116">
        <v>1019100040</v>
      </c>
      <c r="D103" s="116" t="s">
        <v>10643</v>
      </c>
      <c r="E103" s="339">
        <v>39980</v>
      </c>
      <c r="F103" s="194">
        <v>10</v>
      </c>
      <c r="G103" s="194">
        <v>10</v>
      </c>
      <c r="H103" s="194" t="s">
        <v>10119</v>
      </c>
      <c r="I103" s="194">
        <f t="shared" si="3"/>
        <v>0</v>
      </c>
      <c r="J103" s="116" t="s">
        <v>10126</v>
      </c>
      <c r="K103" s="116" t="s">
        <v>8716</v>
      </c>
      <c r="L103" s="197"/>
      <c r="M103" s="116"/>
      <c r="N103" s="197">
        <v>45401</v>
      </c>
      <c r="O103" s="388">
        <f t="shared" si="4"/>
        <v>3998</v>
      </c>
      <c r="P103" s="339">
        <f t="shared" si="5"/>
        <v>0</v>
      </c>
    </row>
    <row r="104" spans="1:16" hidden="1" x14ac:dyDescent="0.25">
      <c r="A104" s="116">
        <v>118489</v>
      </c>
      <c r="B104" s="116">
        <v>3</v>
      </c>
      <c r="C104" s="116">
        <v>1233100280</v>
      </c>
      <c r="D104" s="116" t="s">
        <v>17464</v>
      </c>
      <c r="E104" s="339">
        <v>21039.9</v>
      </c>
      <c r="F104" s="194">
        <v>10</v>
      </c>
      <c r="G104" s="194">
        <v>10</v>
      </c>
      <c r="H104" s="194" t="s">
        <v>10119</v>
      </c>
      <c r="I104" s="194">
        <f t="shared" si="3"/>
        <v>0</v>
      </c>
      <c r="J104" s="116" t="s">
        <v>10126</v>
      </c>
      <c r="K104" s="116" t="s">
        <v>8716</v>
      </c>
      <c r="L104" s="197"/>
      <c r="M104" s="116"/>
      <c r="N104" s="197">
        <v>45393</v>
      </c>
      <c r="O104" s="388">
        <f t="shared" si="4"/>
        <v>2103.9900000000002</v>
      </c>
      <c r="P104" s="339">
        <f t="shared" si="5"/>
        <v>0</v>
      </c>
    </row>
    <row r="105" spans="1:16" hidden="1" x14ac:dyDescent="0.25">
      <c r="A105" s="116">
        <v>118489</v>
      </c>
      <c r="B105" s="116">
        <v>1</v>
      </c>
      <c r="C105" s="116">
        <v>1513100320</v>
      </c>
      <c r="D105" s="116" t="s">
        <v>16197</v>
      </c>
      <c r="E105" s="339">
        <v>867168.9</v>
      </c>
      <c r="F105" s="194">
        <v>90</v>
      </c>
      <c r="G105" s="194">
        <v>90</v>
      </c>
      <c r="H105" s="194" t="s">
        <v>10119</v>
      </c>
      <c r="I105" s="194">
        <f t="shared" si="3"/>
        <v>0</v>
      </c>
      <c r="J105" s="116" t="s">
        <v>10126</v>
      </c>
      <c r="K105" s="116" t="s">
        <v>8716</v>
      </c>
      <c r="L105" s="197"/>
      <c r="M105" s="116" t="s">
        <v>8409</v>
      </c>
      <c r="N105" s="197">
        <v>45393</v>
      </c>
      <c r="O105" s="388">
        <f t="shared" si="4"/>
        <v>9635.2100000000009</v>
      </c>
      <c r="P105" s="339">
        <f t="shared" si="5"/>
        <v>0</v>
      </c>
    </row>
    <row r="106" spans="1:16" hidden="1" x14ac:dyDescent="0.25">
      <c r="A106" s="116">
        <v>118548</v>
      </c>
      <c r="B106" s="116">
        <v>2</v>
      </c>
      <c r="C106" s="116">
        <v>1123100000</v>
      </c>
      <c r="D106" s="116" t="s">
        <v>17465</v>
      </c>
      <c r="E106" s="339">
        <v>188799.92</v>
      </c>
      <c r="F106" s="194">
        <v>8</v>
      </c>
      <c r="G106" s="194">
        <v>8</v>
      </c>
      <c r="H106" s="194" t="s">
        <v>10119</v>
      </c>
      <c r="I106" s="194">
        <f t="shared" si="3"/>
        <v>0</v>
      </c>
      <c r="J106" s="116" t="s">
        <v>10126</v>
      </c>
      <c r="K106" s="116" t="s">
        <v>10644</v>
      </c>
      <c r="L106" s="197"/>
      <c r="M106" s="116" t="s">
        <v>9112</v>
      </c>
      <c r="N106" s="197">
        <v>45393</v>
      </c>
      <c r="O106" s="388">
        <f t="shared" si="4"/>
        <v>23599.99</v>
      </c>
      <c r="P106" s="339">
        <f t="shared" si="5"/>
        <v>0</v>
      </c>
    </row>
    <row r="107" spans="1:16" hidden="1" x14ac:dyDescent="0.25">
      <c r="A107" s="116">
        <v>118548</v>
      </c>
      <c r="B107" s="116">
        <v>1</v>
      </c>
      <c r="C107" s="116">
        <v>1513100320</v>
      </c>
      <c r="D107" s="116" t="s">
        <v>16197</v>
      </c>
      <c r="E107" s="339">
        <v>578112.6</v>
      </c>
      <c r="F107" s="194">
        <v>60</v>
      </c>
      <c r="G107" s="194">
        <v>60</v>
      </c>
      <c r="H107" s="194" t="s">
        <v>10119</v>
      </c>
      <c r="I107" s="194">
        <f t="shared" si="3"/>
        <v>0</v>
      </c>
      <c r="J107" s="116" t="s">
        <v>10126</v>
      </c>
      <c r="K107" s="116" t="s">
        <v>10644</v>
      </c>
      <c r="L107" s="197"/>
      <c r="M107" s="116" t="s">
        <v>8409</v>
      </c>
      <c r="N107" s="197">
        <v>45393</v>
      </c>
      <c r="O107" s="388">
        <f t="shared" si="4"/>
        <v>9635.2099999999991</v>
      </c>
      <c r="P107" s="339">
        <f t="shared" si="5"/>
        <v>0</v>
      </c>
    </row>
    <row r="108" spans="1:16" hidden="1" x14ac:dyDescent="0.25">
      <c r="A108" s="116">
        <v>118633</v>
      </c>
      <c r="B108" s="116">
        <v>1</v>
      </c>
      <c r="C108" s="116">
        <v>1524100880</v>
      </c>
      <c r="D108" s="116" t="s">
        <v>17466</v>
      </c>
      <c r="E108" s="339">
        <v>961489</v>
      </c>
      <c r="F108" s="194">
        <v>1</v>
      </c>
      <c r="G108" s="194">
        <v>1</v>
      </c>
      <c r="H108" s="194" t="s">
        <v>10119</v>
      </c>
      <c r="I108" s="194">
        <f t="shared" si="3"/>
        <v>0</v>
      </c>
      <c r="J108" s="116" t="s">
        <v>11045</v>
      </c>
      <c r="K108" s="116" t="s">
        <v>11046</v>
      </c>
      <c r="L108" s="197">
        <v>45390</v>
      </c>
      <c r="M108" s="116" t="s">
        <v>17455</v>
      </c>
      <c r="N108" s="197">
        <v>45595</v>
      </c>
      <c r="O108" s="388">
        <f t="shared" si="4"/>
        <v>961489</v>
      </c>
      <c r="P108" s="339">
        <f t="shared" si="5"/>
        <v>0</v>
      </c>
    </row>
    <row r="109" spans="1:16" hidden="1" x14ac:dyDescent="0.25">
      <c r="A109" s="116">
        <v>118644</v>
      </c>
      <c r="B109" s="116">
        <v>6</v>
      </c>
      <c r="C109" s="116">
        <v>1018100000</v>
      </c>
      <c r="D109" s="116" t="s">
        <v>10642</v>
      </c>
      <c r="E109" s="339">
        <v>42066.6</v>
      </c>
      <c r="F109" s="194">
        <v>5</v>
      </c>
      <c r="G109" s="194">
        <v>5</v>
      </c>
      <c r="H109" s="194" t="s">
        <v>10119</v>
      </c>
      <c r="I109" s="194">
        <f t="shared" si="3"/>
        <v>0</v>
      </c>
      <c r="J109" s="116" t="s">
        <v>10126</v>
      </c>
      <c r="K109" s="116" t="s">
        <v>10482</v>
      </c>
      <c r="L109" s="197"/>
      <c r="M109" s="116"/>
      <c r="N109" s="197">
        <v>45412</v>
      </c>
      <c r="O109" s="388">
        <f t="shared" si="4"/>
        <v>8413.32</v>
      </c>
      <c r="P109" s="339">
        <f t="shared" si="5"/>
        <v>0</v>
      </c>
    </row>
    <row r="110" spans="1:16" hidden="1" x14ac:dyDescent="0.25">
      <c r="A110" s="116">
        <v>118644</v>
      </c>
      <c r="B110" s="116">
        <v>7</v>
      </c>
      <c r="C110" s="116">
        <v>1018100010</v>
      </c>
      <c r="D110" s="116" t="s">
        <v>10356</v>
      </c>
      <c r="E110" s="339">
        <v>27390.55</v>
      </c>
      <c r="F110" s="194">
        <v>5</v>
      </c>
      <c r="G110" s="194">
        <v>5</v>
      </c>
      <c r="H110" s="194" t="s">
        <v>10119</v>
      </c>
      <c r="I110" s="194">
        <f t="shared" si="3"/>
        <v>0</v>
      </c>
      <c r="J110" s="116" t="s">
        <v>10126</v>
      </c>
      <c r="K110" s="116" t="s">
        <v>10482</v>
      </c>
      <c r="L110" s="197"/>
      <c r="M110" s="116"/>
      <c r="N110" s="197">
        <v>45412</v>
      </c>
      <c r="O110" s="388">
        <f t="shared" si="4"/>
        <v>5478.11</v>
      </c>
      <c r="P110" s="339">
        <f t="shared" si="5"/>
        <v>0</v>
      </c>
    </row>
    <row r="111" spans="1:16" hidden="1" x14ac:dyDescent="0.25">
      <c r="A111" s="116">
        <v>118644</v>
      </c>
      <c r="B111" s="116">
        <v>3</v>
      </c>
      <c r="C111" s="116">
        <v>1019100040</v>
      </c>
      <c r="D111" s="116" t="s">
        <v>10643</v>
      </c>
      <c r="E111" s="339">
        <v>7996</v>
      </c>
      <c r="F111" s="194">
        <v>2</v>
      </c>
      <c r="G111" s="194">
        <v>2</v>
      </c>
      <c r="H111" s="194" t="s">
        <v>10119</v>
      </c>
      <c r="I111" s="194">
        <f t="shared" si="3"/>
        <v>0</v>
      </c>
      <c r="J111" s="116" t="s">
        <v>10126</v>
      </c>
      <c r="K111" s="116" t="s">
        <v>10482</v>
      </c>
      <c r="L111" s="197"/>
      <c r="M111" s="116"/>
      <c r="N111" s="197">
        <v>45401</v>
      </c>
      <c r="O111" s="388">
        <f t="shared" si="4"/>
        <v>3998</v>
      </c>
      <c r="P111" s="339">
        <f t="shared" si="5"/>
        <v>0</v>
      </c>
    </row>
    <row r="112" spans="1:16" hidden="1" x14ac:dyDescent="0.25">
      <c r="A112" s="116">
        <v>118644</v>
      </c>
      <c r="B112" s="116">
        <v>9</v>
      </c>
      <c r="C112" s="116">
        <v>1022101080</v>
      </c>
      <c r="D112" s="116" t="s">
        <v>17463</v>
      </c>
      <c r="E112" s="339">
        <v>12528</v>
      </c>
      <c r="F112" s="194">
        <v>2</v>
      </c>
      <c r="G112" s="194">
        <v>2</v>
      </c>
      <c r="H112" s="194" t="s">
        <v>10119</v>
      </c>
      <c r="I112" s="194">
        <f t="shared" si="3"/>
        <v>0</v>
      </c>
      <c r="J112" s="116" t="s">
        <v>10126</v>
      </c>
      <c r="K112" s="116" t="s">
        <v>10482</v>
      </c>
      <c r="L112" s="197"/>
      <c r="M112" s="116"/>
      <c r="N112" s="197">
        <v>45405</v>
      </c>
      <c r="O112" s="388">
        <f t="shared" si="4"/>
        <v>6264</v>
      </c>
      <c r="P112" s="339">
        <f t="shared" si="5"/>
        <v>0</v>
      </c>
    </row>
    <row r="113" spans="1:16" hidden="1" x14ac:dyDescent="0.25">
      <c r="A113" s="116">
        <v>118644</v>
      </c>
      <c r="B113" s="116">
        <v>5</v>
      </c>
      <c r="C113" s="116">
        <v>1026100080</v>
      </c>
      <c r="D113" s="116" t="s">
        <v>17456</v>
      </c>
      <c r="E113" s="339">
        <v>67945</v>
      </c>
      <c r="F113" s="194">
        <v>1</v>
      </c>
      <c r="G113" s="194">
        <v>1</v>
      </c>
      <c r="H113" s="194" t="s">
        <v>10119</v>
      </c>
      <c r="I113" s="194">
        <f t="shared" si="3"/>
        <v>0</v>
      </c>
      <c r="J113" s="116" t="s">
        <v>10126</v>
      </c>
      <c r="K113" s="116" t="s">
        <v>10482</v>
      </c>
      <c r="L113" s="197"/>
      <c r="M113" s="116"/>
      <c r="N113" s="197">
        <v>45393</v>
      </c>
      <c r="O113" s="388">
        <f t="shared" si="4"/>
        <v>67945</v>
      </c>
      <c r="P113" s="339">
        <f t="shared" si="5"/>
        <v>0</v>
      </c>
    </row>
    <row r="114" spans="1:16" hidden="1" x14ac:dyDescent="0.25">
      <c r="A114" s="116">
        <v>118644</v>
      </c>
      <c r="B114" s="116">
        <v>4</v>
      </c>
      <c r="C114" s="116">
        <v>1027100100</v>
      </c>
      <c r="D114" s="116" t="s">
        <v>10645</v>
      </c>
      <c r="E114" s="339">
        <v>99000</v>
      </c>
      <c r="F114" s="194">
        <v>3</v>
      </c>
      <c r="G114" s="194">
        <v>3</v>
      </c>
      <c r="H114" s="194" t="s">
        <v>10119</v>
      </c>
      <c r="I114" s="194">
        <f t="shared" si="3"/>
        <v>0</v>
      </c>
      <c r="J114" s="116" t="s">
        <v>10126</v>
      </c>
      <c r="K114" s="116" t="s">
        <v>10482</v>
      </c>
      <c r="L114" s="197"/>
      <c r="M114" s="116"/>
      <c r="N114" s="197">
        <v>45393</v>
      </c>
      <c r="O114" s="388">
        <f t="shared" si="4"/>
        <v>33000</v>
      </c>
      <c r="P114" s="339">
        <f t="shared" si="5"/>
        <v>0</v>
      </c>
    </row>
    <row r="115" spans="1:16" hidden="1" x14ac:dyDescent="0.25">
      <c r="A115" s="116">
        <v>118644</v>
      </c>
      <c r="B115" s="116">
        <v>1</v>
      </c>
      <c r="C115" s="116">
        <v>1123100000</v>
      </c>
      <c r="D115" s="116" t="s">
        <v>17465</v>
      </c>
      <c r="E115" s="339">
        <v>188799.92</v>
      </c>
      <c r="F115" s="194">
        <v>8</v>
      </c>
      <c r="G115" s="194">
        <v>8</v>
      </c>
      <c r="H115" s="194" t="s">
        <v>10119</v>
      </c>
      <c r="I115" s="194">
        <f t="shared" si="3"/>
        <v>0</v>
      </c>
      <c r="J115" s="116" t="s">
        <v>10126</v>
      </c>
      <c r="K115" s="116" t="s">
        <v>10482</v>
      </c>
      <c r="L115" s="197"/>
      <c r="M115" s="116" t="s">
        <v>9112</v>
      </c>
      <c r="N115" s="197">
        <v>45393</v>
      </c>
      <c r="O115" s="388">
        <f t="shared" si="4"/>
        <v>23599.99</v>
      </c>
      <c r="P115" s="339">
        <f t="shared" si="5"/>
        <v>0</v>
      </c>
    </row>
    <row r="116" spans="1:16" hidden="1" x14ac:dyDescent="0.25">
      <c r="A116" s="116">
        <v>118644</v>
      </c>
      <c r="B116" s="116">
        <v>2</v>
      </c>
      <c r="C116" s="116">
        <v>1513100320</v>
      </c>
      <c r="D116" s="116" t="s">
        <v>16197</v>
      </c>
      <c r="E116" s="339">
        <v>578112.6</v>
      </c>
      <c r="F116" s="194">
        <v>60</v>
      </c>
      <c r="G116" s="194">
        <v>60</v>
      </c>
      <c r="H116" s="194" t="s">
        <v>10119</v>
      </c>
      <c r="I116" s="194">
        <f t="shared" si="3"/>
        <v>0</v>
      </c>
      <c r="J116" s="116" t="s">
        <v>10126</v>
      </c>
      <c r="K116" s="116" t="s">
        <v>10482</v>
      </c>
      <c r="L116" s="197"/>
      <c r="M116" s="116"/>
      <c r="N116" s="197">
        <v>45405</v>
      </c>
      <c r="O116" s="388">
        <f t="shared" si="4"/>
        <v>9635.2099999999991</v>
      </c>
      <c r="P116" s="339">
        <f t="shared" si="5"/>
        <v>0</v>
      </c>
    </row>
    <row r="117" spans="1:16" hidden="1" x14ac:dyDescent="0.25">
      <c r="A117" s="116">
        <v>118644</v>
      </c>
      <c r="B117" s="116">
        <v>8</v>
      </c>
      <c r="C117" s="116">
        <v>1520102960</v>
      </c>
      <c r="D117" s="116" t="s">
        <v>10646</v>
      </c>
      <c r="E117" s="339">
        <v>592926</v>
      </c>
      <c r="F117" s="194">
        <v>1</v>
      </c>
      <c r="G117" s="194">
        <v>1</v>
      </c>
      <c r="H117" s="194" t="s">
        <v>10119</v>
      </c>
      <c r="I117" s="194">
        <f t="shared" si="3"/>
        <v>0</v>
      </c>
      <c r="J117" s="116" t="s">
        <v>10126</v>
      </c>
      <c r="K117" s="116" t="s">
        <v>10482</v>
      </c>
      <c r="L117" s="197"/>
      <c r="M117" s="116"/>
      <c r="N117" s="197">
        <v>45393</v>
      </c>
      <c r="O117" s="388">
        <f t="shared" si="4"/>
        <v>592926</v>
      </c>
      <c r="P117" s="339">
        <f t="shared" si="5"/>
        <v>0</v>
      </c>
    </row>
    <row r="118" spans="1:16" hidden="1" x14ac:dyDescent="0.25">
      <c r="A118" s="116">
        <v>118650</v>
      </c>
      <c r="B118" s="116">
        <v>13</v>
      </c>
      <c r="C118" s="116">
        <v>1010102030</v>
      </c>
      <c r="D118" s="116" t="s">
        <v>10648</v>
      </c>
      <c r="E118" s="339">
        <v>17693.099999999999</v>
      </c>
      <c r="F118" s="194">
        <v>15</v>
      </c>
      <c r="G118" s="194">
        <v>15</v>
      </c>
      <c r="H118" s="194" t="s">
        <v>10119</v>
      </c>
      <c r="I118" s="194">
        <f t="shared" si="3"/>
        <v>0</v>
      </c>
      <c r="J118" s="116" t="s">
        <v>10120</v>
      </c>
      <c r="K118" s="116" t="s">
        <v>10647</v>
      </c>
      <c r="L118" s="197"/>
      <c r="M118" s="116"/>
      <c r="N118" s="197">
        <v>45404</v>
      </c>
      <c r="O118" s="388">
        <f t="shared" si="4"/>
        <v>1179.54</v>
      </c>
      <c r="P118" s="339">
        <f t="shared" si="5"/>
        <v>0</v>
      </c>
    </row>
    <row r="119" spans="1:16" hidden="1" x14ac:dyDescent="0.25">
      <c r="A119" s="116">
        <v>118650</v>
      </c>
      <c r="B119" s="116">
        <v>7</v>
      </c>
      <c r="C119" s="116">
        <v>1012100010</v>
      </c>
      <c r="D119" s="116" t="s">
        <v>10369</v>
      </c>
      <c r="E119" s="339">
        <v>69000</v>
      </c>
      <c r="F119" s="194">
        <v>1</v>
      </c>
      <c r="G119" s="194">
        <v>1</v>
      </c>
      <c r="H119" s="194" t="s">
        <v>10119</v>
      </c>
      <c r="I119" s="194">
        <f t="shared" si="3"/>
        <v>0</v>
      </c>
      <c r="J119" s="116" t="s">
        <v>10120</v>
      </c>
      <c r="K119" s="116" t="s">
        <v>10647</v>
      </c>
      <c r="L119" s="197"/>
      <c r="M119" s="197" t="s">
        <v>11619</v>
      </c>
      <c r="N119" s="197">
        <v>45404</v>
      </c>
      <c r="O119" s="388">
        <f t="shared" si="4"/>
        <v>69000</v>
      </c>
      <c r="P119" s="339">
        <f t="shared" si="5"/>
        <v>0</v>
      </c>
    </row>
    <row r="120" spans="1:16" hidden="1" x14ac:dyDescent="0.25">
      <c r="A120" s="116">
        <v>118659</v>
      </c>
      <c r="B120" s="116">
        <v>12</v>
      </c>
      <c r="C120" s="116">
        <v>1323100020</v>
      </c>
      <c r="D120" s="116" t="s">
        <v>10649</v>
      </c>
      <c r="E120" s="339">
        <v>0</v>
      </c>
      <c r="F120" s="194">
        <v>1</v>
      </c>
      <c r="G120" s="194">
        <v>1</v>
      </c>
      <c r="H120" s="194" t="s">
        <v>10119</v>
      </c>
      <c r="I120" s="194">
        <f t="shared" si="3"/>
        <v>0</v>
      </c>
      <c r="J120" s="116" t="s">
        <v>10120</v>
      </c>
      <c r="K120" s="116" t="s">
        <v>10647</v>
      </c>
      <c r="L120" s="197"/>
      <c r="M120" s="116"/>
      <c r="N120" s="197">
        <v>45401</v>
      </c>
      <c r="O120" s="388">
        <f t="shared" si="4"/>
        <v>0</v>
      </c>
      <c r="P120" s="339">
        <f t="shared" si="5"/>
        <v>0</v>
      </c>
    </row>
    <row r="121" spans="1:16" hidden="1" x14ac:dyDescent="0.25">
      <c r="A121" s="116">
        <v>118660</v>
      </c>
      <c r="B121" s="116">
        <v>12</v>
      </c>
      <c r="C121" s="116">
        <v>1016100000</v>
      </c>
      <c r="D121" s="116" t="s">
        <v>10650</v>
      </c>
      <c r="E121" s="339">
        <v>38448</v>
      </c>
      <c r="F121" s="194">
        <v>4</v>
      </c>
      <c r="G121" s="194">
        <v>4</v>
      </c>
      <c r="H121" s="194" t="s">
        <v>10119</v>
      </c>
      <c r="I121" s="194">
        <f t="shared" si="3"/>
        <v>0</v>
      </c>
      <c r="J121" s="116" t="s">
        <v>10120</v>
      </c>
      <c r="K121" s="116" t="s">
        <v>10651</v>
      </c>
      <c r="L121" s="197"/>
      <c r="M121" s="116"/>
      <c r="N121" s="197">
        <v>45401</v>
      </c>
      <c r="O121" s="388">
        <f t="shared" si="4"/>
        <v>9612</v>
      </c>
      <c r="P121" s="339">
        <f t="shared" si="5"/>
        <v>0</v>
      </c>
    </row>
    <row r="122" spans="1:16" hidden="1" x14ac:dyDescent="0.25">
      <c r="A122" s="116">
        <v>118663</v>
      </c>
      <c r="B122" s="116">
        <v>1</v>
      </c>
      <c r="C122" s="116">
        <v>1011100940</v>
      </c>
      <c r="D122" s="116" t="s">
        <v>10652</v>
      </c>
      <c r="E122" s="339">
        <v>82000</v>
      </c>
      <c r="F122" s="194">
        <v>4</v>
      </c>
      <c r="G122" s="194">
        <v>4</v>
      </c>
      <c r="H122" s="194" t="s">
        <v>10119</v>
      </c>
      <c r="I122" s="194">
        <f t="shared" si="3"/>
        <v>0</v>
      </c>
      <c r="J122" s="116" t="s">
        <v>10120</v>
      </c>
      <c r="K122" s="116" t="s">
        <v>10647</v>
      </c>
      <c r="L122" s="197"/>
      <c r="M122" s="116" t="s">
        <v>9112</v>
      </c>
      <c r="N122" s="197">
        <v>45391</v>
      </c>
      <c r="O122" s="388">
        <f t="shared" si="4"/>
        <v>20500</v>
      </c>
      <c r="P122" s="339">
        <f t="shared" si="5"/>
        <v>0</v>
      </c>
    </row>
    <row r="123" spans="1:16" hidden="1" x14ac:dyDescent="0.25">
      <c r="A123" s="116">
        <v>118664</v>
      </c>
      <c r="B123" s="116">
        <v>1</v>
      </c>
      <c r="C123" s="116">
        <v>1011100940</v>
      </c>
      <c r="D123" s="116" t="s">
        <v>10652</v>
      </c>
      <c r="E123" s="339">
        <v>123000</v>
      </c>
      <c r="F123" s="194">
        <v>6</v>
      </c>
      <c r="G123" s="194">
        <v>6</v>
      </c>
      <c r="H123" s="194" t="s">
        <v>10119</v>
      </c>
      <c r="I123" s="194">
        <f t="shared" si="3"/>
        <v>0</v>
      </c>
      <c r="J123" s="116" t="s">
        <v>10120</v>
      </c>
      <c r="K123" s="116" t="s">
        <v>10653</v>
      </c>
      <c r="L123" s="197"/>
      <c r="M123" s="116" t="s">
        <v>9112</v>
      </c>
      <c r="N123" s="197">
        <v>45398</v>
      </c>
      <c r="O123" s="388">
        <f t="shared" si="4"/>
        <v>20500</v>
      </c>
      <c r="P123" s="339">
        <f t="shared" si="5"/>
        <v>0</v>
      </c>
    </row>
    <row r="124" spans="1:16" hidden="1" x14ac:dyDescent="0.25">
      <c r="A124" s="116">
        <v>118666</v>
      </c>
      <c r="B124" s="116">
        <v>1</v>
      </c>
      <c r="C124" s="116">
        <v>1018100000</v>
      </c>
      <c r="D124" s="116" t="s">
        <v>10642</v>
      </c>
      <c r="E124" s="339">
        <v>84133.2</v>
      </c>
      <c r="F124" s="194">
        <v>10</v>
      </c>
      <c r="G124" s="194">
        <v>10</v>
      </c>
      <c r="H124" s="194" t="s">
        <v>10119</v>
      </c>
      <c r="I124" s="194">
        <f t="shared" si="3"/>
        <v>0</v>
      </c>
      <c r="J124" s="116" t="s">
        <v>10126</v>
      </c>
      <c r="K124" s="116" t="s">
        <v>10352</v>
      </c>
      <c r="L124" s="197"/>
      <c r="M124" s="116"/>
      <c r="N124" s="197">
        <v>45412</v>
      </c>
      <c r="O124" s="388">
        <f t="shared" si="4"/>
        <v>8413.32</v>
      </c>
      <c r="P124" s="339">
        <f t="shared" si="5"/>
        <v>0</v>
      </c>
    </row>
    <row r="125" spans="1:16" hidden="1" x14ac:dyDescent="0.25">
      <c r="A125" s="116">
        <v>118666</v>
      </c>
      <c r="B125" s="116">
        <v>2</v>
      </c>
      <c r="C125" s="116">
        <v>1018100010</v>
      </c>
      <c r="D125" s="116" t="s">
        <v>10356</v>
      </c>
      <c r="E125" s="339">
        <v>54781.1</v>
      </c>
      <c r="F125" s="194">
        <v>10</v>
      </c>
      <c r="G125" s="194">
        <v>10</v>
      </c>
      <c r="H125" s="194" t="s">
        <v>10119</v>
      </c>
      <c r="I125" s="194">
        <f t="shared" si="3"/>
        <v>0</v>
      </c>
      <c r="J125" s="116" t="s">
        <v>10126</v>
      </c>
      <c r="K125" s="116" t="s">
        <v>10352</v>
      </c>
      <c r="L125" s="197"/>
      <c r="M125" s="116"/>
      <c r="N125" s="197">
        <v>45412</v>
      </c>
      <c r="O125" s="388">
        <f t="shared" si="4"/>
        <v>5478.11</v>
      </c>
      <c r="P125" s="339">
        <f t="shared" si="5"/>
        <v>0</v>
      </c>
    </row>
    <row r="126" spans="1:16" hidden="1" x14ac:dyDescent="0.25">
      <c r="A126" s="116">
        <v>118666</v>
      </c>
      <c r="B126" s="116">
        <v>3</v>
      </c>
      <c r="C126" s="116">
        <v>1018100110</v>
      </c>
      <c r="D126" s="116" t="s">
        <v>17467</v>
      </c>
      <c r="E126" s="339">
        <v>8600</v>
      </c>
      <c r="F126" s="194">
        <v>200</v>
      </c>
      <c r="G126" s="194">
        <v>200</v>
      </c>
      <c r="H126" s="194" t="s">
        <v>10119</v>
      </c>
      <c r="I126" s="194">
        <f t="shared" si="3"/>
        <v>0</v>
      </c>
      <c r="J126" s="116" t="s">
        <v>10126</v>
      </c>
      <c r="K126" s="116" t="s">
        <v>10352</v>
      </c>
      <c r="L126" s="197"/>
      <c r="M126" s="116"/>
      <c r="N126" s="197">
        <v>45414</v>
      </c>
      <c r="O126" s="388">
        <f t="shared" si="4"/>
        <v>43</v>
      </c>
      <c r="P126" s="339">
        <f t="shared" si="5"/>
        <v>0</v>
      </c>
    </row>
    <row r="127" spans="1:16" hidden="1" x14ac:dyDescent="0.25">
      <c r="A127" s="116">
        <v>118667</v>
      </c>
      <c r="B127" s="116">
        <v>12</v>
      </c>
      <c r="C127" s="116">
        <v>1016100000</v>
      </c>
      <c r="D127" s="116" t="s">
        <v>10650</v>
      </c>
      <c r="E127" s="339">
        <v>38448</v>
      </c>
      <c r="F127" s="194">
        <v>4</v>
      </c>
      <c r="G127" s="194">
        <v>4</v>
      </c>
      <c r="H127" s="194" t="s">
        <v>10119</v>
      </c>
      <c r="I127" s="194">
        <f t="shared" si="3"/>
        <v>0</v>
      </c>
      <c r="J127" s="116" t="s">
        <v>10120</v>
      </c>
      <c r="K127" s="116" t="s">
        <v>10654</v>
      </c>
      <c r="L127" s="197"/>
      <c r="M127" s="116"/>
      <c r="N127" s="197">
        <v>45401</v>
      </c>
      <c r="O127" s="388">
        <f t="shared" si="4"/>
        <v>9612</v>
      </c>
      <c r="P127" s="339">
        <f t="shared" si="5"/>
        <v>0</v>
      </c>
    </row>
    <row r="128" spans="1:16" hidden="1" x14ac:dyDescent="0.25">
      <c r="A128" s="116">
        <v>118667</v>
      </c>
      <c r="B128" s="116">
        <v>11</v>
      </c>
      <c r="C128" s="116">
        <v>1016101010</v>
      </c>
      <c r="D128" s="116" t="s">
        <v>10655</v>
      </c>
      <c r="E128" s="339">
        <v>32938</v>
      </c>
      <c r="F128" s="194">
        <v>2</v>
      </c>
      <c r="G128" s="194">
        <v>2</v>
      </c>
      <c r="H128" s="194" t="s">
        <v>10119</v>
      </c>
      <c r="I128" s="194">
        <f t="shared" si="3"/>
        <v>0</v>
      </c>
      <c r="J128" s="116" t="s">
        <v>10120</v>
      </c>
      <c r="K128" s="116" t="s">
        <v>10654</v>
      </c>
      <c r="L128" s="197"/>
      <c r="M128" s="116"/>
      <c r="N128" s="197">
        <v>45412</v>
      </c>
      <c r="O128" s="388">
        <f t="shared" si="4"/>
        <v>16469</v>
      </c>
      <c r="P128" s="339">
        <f t="shared" si="5"/>
        <v>0</v>
      </c>
    </row>
    <row r="129" spans="1:16" hidden="1" x14ac:dyDescent="0.25">
      <c r="A129" s="116">
        <v>118667</v>
      </c>
      <c r="B129" s="116">
        <v>13</v>
      </c>
      <c r="C129" s="116">
        <v>1017102120</v>
      </c>
      <c r="D129" s="116" t="s">
        <v>10656</v>
      </c>
      <c r="E129" s="339">
        <v>750000</v>
      </c>
      <c r="F129" s="194">
        <v>5</v>
      </c>
      <c r="G129" s="194">
        <v>5</v>
      </c>
      <c r="H129" s="194" t="s">
        <v>10119</v>
      </c>
      <c r="I129" s="194">
        <f t="shared" si="3"/>
        <v>0</v>
      </c>
      <c r="J129" s="116" t="s">
        <v>10120</v>
      </c>
      <c r="K129" s="116" t="s">
        <v>10654</v>
      </c>
      <c r="L129" s="197"/>
      <c r="M129" s="116" t="s">
        <v>9112</v>
      </c>
      <c r="N129" s="197" t="s">
        <v>10446</v>
      </c>
      <c r="O129" s="388">
        <f t="shared" si="4"/>
        <v>150000</v>
      </c>
      <c r="P129" s="339">
        <f t="shared" si="5"/>
        <v>0</v>
      </c>
    </row>
    <row r="130" spans="1:16" hidden="1" x14ac:dyDescent="0.25">
      <c r="A130" s="116">
        <v>118667</v>
      </c>
      <c r="B130" s="116">
        <v>13</v>
      </c>
      <c r="C130" s="116">
        <v>1017102120</v>
      </c>
      <c r="D130" s="116" t="s">
        <v>10656</v>
      </c>
      <c r="E130" s="339">
        <v>750000</v>
      </c>
      <c r="F130" s="194">
        <v>5</v>
      </c>
      <c r="G130" s="194">
        <v>5</v>
      </c>
      <c r="H130" s="194" t="s">
        <v>10119</v>
      </c>
      <c r="I130" s="194">
        <f t="shared" ref="I130:I193" si="6">+F130-G130</f>
        <v>0</v>
      </c>
      <c r="J130" s="116" t="s">
        <v>10120</v>
      </c>
      <c r="K130" s="116" t="s">
        <v>10654</v>
      </c>
      <c r="L130" s="197"/>
      <c r="M130" s="116"/>
      <c r="N130" s="197">
        <v>45399</v>
      </c>
      <c r="O130" s="388">
        <f t="shared" ref="O130:O193" si="7">+E130/F130</f>
        <v>150000</v>
      </c>
      <c r="P130" s="339">
        <f t="shared" ref="P130:P193" si="8">+O130*I130</f>
        <v>0</v>
      </c>
    </row>
    <row r="131" spans="1:16" hidden="1" x14ac:dyDescent="0.25">
      <c r="A131" s="116">
        <v>118667</v>
      </c>
      <c r="B131" s="116">
        <v>10</v>
      </c>
      <c r="C131" s="116">
        <v>1019100040</v>
      </c>
      <c r="D131" s="116" t="s">
        <v>10643</v>
      </c>
      <c r="E131" s="339">
        <v>19990</v>
      </c>
      <c r="F131" s="194">
        <v>5</v>
      </c>
      <c r="G131" s="194">
        <v>5</v>
      </c>
      <c r="H131" s="194" t="s">
        <v>10119</v>
      </c>
      <c r="I131" s="194">
        <f t="shared" si="6"/>
        <v>0</v>
      </c>
      <c r="J131" s="116" t="s">
        <v>10120</v>
      </c>
      <c r="K131" s="116" t="s">
        <v>10654</v>
      </c>
      <c r="L131" s="197"/>
      <c r="M131" s="116"/>
      <c r="N131" s="197">
        <v>45401</v>
      </c>
      <c r="O131" s="388">
        <f t="shared" si="7"/>
        <v>3998</v>
      </c>
      <c r="P131" s="339">
        <f t="shared" si="8"/>
        <v>0</v>
      </c>
    </row>
    <row r="132" spans="1:16" hidden="1" x14ac:dyDescent="0.25">
      <c r="A132" s="116">
        <v>118711</v>
      </c>
      <c r="B132" s="116">
        <v>3</v>
      </c>
      <c r="C132" s="116">
        <v>1018100000</v>
      </c>
      <c r="D132" s="116" t="s">
        <v>10642</v>
      </c>
      <c r="E132" s="339">
        <v>84133.2</v>
      </c>
      <c r="F132" s="194">
        <v>10</v>
      </c>
      <c r="G132" s="194">
        <v>10</v>
      </c>
      <c r="H132" s="194" t="s">
        <v>10119</v>
      </c>
      <c r="I132" s="194">
        <f t="shared" si="6"/>
        <v>0</v>
      </c>
      <c r="J132" s="116" t="s">
        <v>10126</v>
      </c>
      <c r="K132" s="116" t="s">
        <v>10483</v>
      </c>
      <c r="L132" s="197"/>
      <c r="M132" s="116" t="s">
        <v>10505</v>
      </c>
      <c r="N132" s="197">
        <v>45412</v>
      </c>
      <c r="O132" s="388">
        <f t="shared" si="7"/>
        <v>8413.32</v>
      </c>
      <c r="P132" s="339">
        <f t="shared" si="8"/>
        <v>0</v>
      </c>
    </row>
    <row r="133" spans="1:16" hidden="1" x14ac:dyDescent="0.25">
      <c r="A133" s="116">
        <v>118711</v>
      </c>
      <c r="B133" s="116">
        <v>2</v>
      </c>
      <c r="C133" s="116">
        <v>1018100010</v>
      </c>
      <c r="D133" s="116" t="s">
        <v>10356</v>
      </c>
      <c r="E133" s="339">
        <v>54781.1</v>
      </c>
      <c r="F133" s="194">
        <v>10</v>
      </c>
      <c r="G133" s="194">
        <v>10</v>
      </c>
      <c r="H133" s="194" t="s">
        <v>10119</v>
      </c>
      <c r="I133" s="194">
        <f t="shared" si="6"/>
        <v>0</v>
      </c>
      <c r="J133" s="116" t="s">
        <v>10126</v>
      </c>
      <c r="K133" s="116" t="s">
        <v>10483</v>
      </c>
      <c r="L133" s="197"/>
      <c r="M133" s="116"/>
      <c r="N133" s="197">
        <v>45412</v>
      </c>
      <c r="O133" s="388">
        <f t="shared" si="7"/>
        <v>5478.11</v>
      </c>
      <c r="P133" s="339">
        <f t="shared" si="8"/>
        <v>0</v>
      </c>
    </row>
    <row r="134" spans="1:16" hidden="1" x14ac:dyDescent="0.25">
      <c r="A134" s="116">
        <v>118711</v>
      </c>
      <c r="B134" s="116">
        <v>5</v>
      </c>
      <c r="C134" s="116">
        <v>1022101080</v>
      </c>
      <c r="D134" s="116" t="s">
        <v>17463</v>
      </c>
      <c r="E134" s="339">
        <v>6264</v>
      </c>
      <c r="F134" s="194">
        <v>1</v>
      </c>
      <c r="G134" s="194">
        <v>1</v>
      </c>
      <c r="H134" s="194" t="s">
        <v>10119</v>
      </c>
      <c r="I134" s="194">
        <f t="shared" si="6"/>
        <v>0</v>
      </c>
      <c r="J134" s="116" t="s">
        <v>10126</v>
      </c>
      <c r="K134" s="116" t="s">
        <v>10483</v>
      </c>
      <c r="L134" s="197"/>
      <c r="M134" s="116"/>
      <c r="N134" s="197">
        <v>45405</v>
      </c>
      <c r="O134" s="388">
        <f t="shared" si="7"/>
        <v>6264</v>
      </c>
      <c r="P134" s="339">
        <f t="shared" si="8"/>
        <v>0</v>
      </c>
    </row>
    <row r="135" spans="1:16" hidden="1" x14ac:dyDescent="0.25">
      <c r="A135" s="116">
        <v>118711</v>
      </c>
      <c r="B135" s="116">
        <v>1</v>
      </c>
      <c r="C135" s="116">
        <v>1513100320</v>
      </c>
      <c r="D135" s="116" t="s">
        <v>16197</v>
      </c>
      <c r="E135" s="339">
        <v>578112.6</v>
      </c>
      <c r="F135" s="194">
        <v>60</v>
      </c>
      <c r="G135" s="194">
        <v>60</v>
      </c>
      <c r="H135" s="194" t="s">
        <v>10119</v>
      </c>
      <c r="I135" s="194">
        <f t="shared" si="6"/>
        <v>0</v>
      </c>
      <c r="J135" s="116" t="s">
        <v>10126</v>
      </c>
      <c r="K135" s="116" t="s">
        <v>10483</v>
      </c>
      <c r="L135" s="197"/>
      <c r="M135" s="116"/>
      <c r="N135" s="197">
        <v>45406</v>
      </c>
      <c r="O135" s="388">
        <f t="shared" si="7"/>
        <v>9635.2099999999991</v>
      </c>
      <c r="P135" s="339">
        <f t="shared" si="8"/>
        <v>0</v>
      </c>
    </row>
    <row r="136" spans="1:16" hidden="1" x14ac:dyDescent="0.25">
      <c r="A136" s="116">
        <v>118721</v>
      </c>
      <c r="B136" s="116">
        <v>1</v>
      </c>
      <c r="C136" s="116">
        <v>1123100000</v>
      </c>
      <c r="D136" s="116" t="s">
        <v>17465</v>
      </c>
      <c r="E136" s="339">
        <v>943999.6</v>
      </c>
      <c r="F136" s="194">
        <v>40</v>
      </c>
      <c r="G136" s="194">
        <v>40</v>
      </c>
      <c r="H136" s="194" t="s">
        <v>10119</v>
      </c>
      <c r="I136" s="194">
        <f t="shared" si="6"/>
        <v>0</v>
      </c>
      <c r="J136" s="116" t="s">
        <v>10126</v>
      </c>
      <c r="K136" s="116" t="s">
        <v>10352</v>
      </c>
      <c r="L136" s="197"/>
      <c r="M136" s="116"/>
      <c r="N136" s="197" t="s">
        <v>10446</v>
      </c>
      <c r="O136" s="388">
        <f t="shared" si="7"/>
        <v>23599.989999999998</v>
      </c>
      <c r="P136" s="339">
        <f t="shared" si="8"/>
        <v>0</v>
      </c>
    </row>
    <row r="137" spans="1:16" hidden="1" x14ac:dyDescent="0.25">
      <c r="A137" s="116">
        <v>118721</v>
      </c>
      <c r="B137" s="116">
        <v>2</v>
      </c>
      <c r="C137" s="116">
        <v>1513100320</v>
      </c>
      <c r="D137" s="116" t="s">
        <v>16197</v>
      </c>
      <c r="E137" s="339">
        <v>578112.6</v>
      </c>
      <c r="F137" s="194">
        <v>60</v>
      </c>
      <c r="G137" s="194">
        <v>60</v>
      </c>
      <c r="H137" s="194" t="s">
        <v>10119</v>
      </c>
      <c r="I137" s="194">
        <f t="shared" si="6"/>
        <v>0</v>
      </c>
      <c r="J137" s="116" t="s">
        <v>10126</v>
      </c>
      <c r="K137" s="116" t="s">
        <v>10352</v>
      </c>
      <c r="L137" s="197"/>
      <c r="M137" s="116"/>
      <c r="N137" s="197">
        <v>45397</v>
      </c>
      <c r="O137" s="388">
        <f t="shared" si="7"/>
        <v>9635.2099999999991</v>
      </c>
      <c r="P137" s="339">
        <f t="shared" si="8"/>
        <v>0</v>
      </c>
    </row>
    <row r="138" spans="1:16" hidden="1" x14ac:dyDescent="0.25">
      <c r="A138" s="116">
        <v>118731</v>
      </c>
      <c r="B138" s="116">
        <v>5</v>
      </c>
      <c r="C138" s="116">
        <v>1010102030</v>
      </c>
      <c r="D138" s="116" t="s">
        <v>10648</v>
      </c>
      <c r="E138" s="339">
        <v>5900</v>
      </c>
      <c r="F138" s="194">
        <v>5</v>
      </c>
      <c r="G138" s="194">
        <v>5</v>
      </c>
      <c r="H138" s="194" t="s">
        <v>10119</v>
      </c>
      <c r="I138" s="194">
        <f t="shared" si="6"/>
        <v>0</v>
      </c>
      <c r="J138" s="116" t="s">
        <v>10126</v>
      </c>
      <c r="K138" s="116" t="s">
        <v>10683</v>
      </c>
      <c r="L138" s="197"/>
      <c r="M138" s="116"/>
      <c r="N138" s="197">
        <v>45404</v>
      </c>
      <c r="O138" s="388">
        <f t="shared" si="7"/>
        <v>1180</v>
      </c>
      <c r="P138" s="339">
        <f t="shared" si="8"/>
        <v>0</v>
      </c>
    </row>
    <row r="139" spans="1:16" hidden="1" x14ac:dyDescent="0.25">
      <c r="A139" s="116">
        <v>118731</v>
      </c>
      <c r="B139" s="116">
        <v>10</v>
      </c>
      <c r="C139" s="116">
        <v>1022101080</v>
      </c>
      <c r="D139" s="116" t="s">
        <v>17463</v>
      </c>
      <c r="E139" s="339">
        <v>37584</v>
      </c>
      <c r="F139" s="194">
        <v>6</v>
      </c>
      <c r="G139" s="194">
        <v>6</v>
      </c>
      <c r="H139" s="194" t="s">
        <v>10119</v>
      </c>
      <c r="I139" s="194">
        <f t="shared" si="6"/>
        <v>0</v>
      </c>
      <c r="J139" s="116" t="s">
        <v>10126</v>
      </c>
      <c r="K139" s="116" t="s">
        <v>10683</v>
      </c>
      <c r="L139" s="197"/>
      <c r="M139" s="116"/>
      <c r="N139" s="197">
        <v>45405</v>
      </c>
      <c r="O139" s="388">
        <f t="shared" si="7"/>
        <v>6264</v>
      </c>
      <c r="P139" s="339">
        <f t="shared" si="8"/>
        <v>0</v>
      </c>
    </row>
    <row r="140" spans="1:16" hidden="1" x14ac:dyDescent="0.25">
      <c r="A140" s="116">
        <v>118731</v>
      </c>
      <c r="B140" s="116">
        <v>6</v>
      </c>
      <c r="C140" s="116">
        <v>1234100630</v>
      </c>
      <c r="D140" s="116" t="s">
        <v>10382</v>
      </c>
      <c r="E140" s="339">
        <v>52700</v>
      </c>
      <c r="F140" s="194">
        <v>1</v>
      </c>
      <c r="G140" s="194">
        <v>1</v>
      </c>
      <c r="H140" s="194" t="s">
        <v>10119</v>
      </c>
      <c r="I140" s="194">
        <f t="shared" si="6"/>
        <v>0</v>
      </c>
      <c r="J140" s="116" t="s">
        <v>10126</v>
      </c>
      <c r="K140" s="116" t="s">
        <v>10683</v>
      </c>
      <c r="L140" s="197"/>
      <c r="M140" s="116"/>
      <c r="N140" s="197">
        <v>45412</v>
      </c>
      <c r="O140" s="388">
        <f t="shared" si="7"/>
        <v>52700</v>
      </c>
      <c r="P140" s="339">
        <f t="shared" si="8"/>
        <v>0</v>
      </c>
    </row>
    <row r="141" spans="1:16" hidden="1" x14ac:dyDescent="0.25">
      <c r="A141" s="116">
        <v>118731</v>
      </c>
      <c r="B141" s="116">
        <v>2</v>
      </c>
      <c r="C141" s="116">
        <v>1513100320</v>
      </c>
      <c r="D141" s="116" t="s">
        <v>16197</v>
      </c>
      <c r="E141" s="339">
        <v>289056.3</v>
      </c>
      <c r="F141" s="194">
        <v>30</v>
      </c>
      <c r="G141" s="194">
        <v>30</v>
      </c>
      <c r="H141" s="194" t="s">
        <v>10119</v>
      </c>
      <c r="I141" s="194">
        <f t="shared" si="6"/>
        <v>0</v>
      </c>
      <c r="J141" s="116" t="s">
        <v>10126</v>
      </c>
      <c r="K141" s="116" t="s">
        <v>10683</v>
      </c>
      <c r="L141" s="197"/>
      <c r="M141" s="116"/>
      <c r="N141" s="197" t="s">
        <v>10446</v>
      </c>
      <c r="O141" s="388">
        <f t="shared" si="7"/>
        <v>9635.2099999999991</v>
      </c>
      <c r="P141" s="339">
        <f t="shared" si="8"/>
        <v>0</v>
      </c>
    </row>
    <row r="142" spans="1:16" hidden="1" x14ac:dyDescent="0.25">
      <c r="A142" s="116">
        <v>118731</v>
      </c>
      <c r="B142" s="116">
        <v>3</v>
      </c>
      <c r="C142" s="116">
        <v>1520102950</v>
      </c>
      <c r="D142" s="116" t="s">
        <v>10684</v>
      </c>
      <c r="E142" s="339">
        <v>305754</v>
      </c>
      <c r="F142" s="194">
        <v>1</v>
      </c>
      <c r="G142" s="194">
        <v>1</v>
      </c>
      <c r="H142" s="194" t="s">
        <v>10119</v>
      </c>
      <c r="I142" s="194">
        <f t="shared" si="6"/>
        <v>0</v>
      </c>
      <c r="J142" s="116" t="s">
        <v>10126</v>
      </c>
      <c r="K142" s="116" t="s">
        <v>10683</v>
      </c>
      <c r="L142" s="197"/>
      <c r="M142" s="116"/>
      <c r="N142" s="197">
        <v>45397</v>
      </c>
      <c r="O142" s="388">
        <f t="shared" si="7"/>
        <v>305754</v>
      </c>
      <c r="P142" s="339">
        <f t="shared" si="8"/>
        <v>0</v>
      </c>
    </row>
    <row r="143" spans="1:16" hidden="1" x14ac:dyDescent="0.25">
      <c r="A143" s="116">
        <v>118732</v>
      </c>
      <c r="B143" s="116">
        <v>1</v>
      </c>
      <c r="C143" s="116">
        <v>1018100030</v>
      </c>
      <c r="D143" s="116" t="s">
        <v>10657</v>
      </c>
      <c r="E143" s="339">
        <v>3735.65</v>
      </c>
      <c r="F143" s="194">
        <v>5</v>
      </c>
      <c r="G143" s="194">
        <v>5</v>
      </c>
      <c r="H143" s="194" t="s">
        <v>10119</v>
      </c>
      <c r="I143" s="194">
        <f t="shared" si="6"/>
        <v>0</v>
      </c>
      <c r="J143" s="116" t="s">
        <v>10120</v>
      </c>
      <c r="K143" s="116" t="s">
        <v>10121</v>
      </c>
      <c r="L143" s="197"/>
      <c r="M143" s="116"/>
      <c r="N143" s="197">
        <v>45428</v>
      </c>
      <c r="O143" s="388">
        <f t="shared" si="7"/>
        <v>747.13</v>
      </c>
      <c r="P143" s="339">
        <f t="shared" si="8"/>
        <v>0</v>
      </c>
    </row>
    <row r="144" spans="1:16" hidden="1" x14ac:dyDescent="0.25">
      <c r="A144" s="116">
        <v>118760</v>
      </c>
      <c r="B144" s="116">
        <v>6</v>
      </c>
      <c r="C144" s="116">
        <v>1810104410</v>
      </c>
      <c r="D144" s="116" t="s">
        <v>17468</v>
      </c>
      <c r="E144" s="339">
        <v>361326.08000000002</v>
      </c>
      <c r="F144" s="194">
        <v>32</v>
      </c>
      <c r="G144" s="194">
        <v>32</v>
      </c>
      <c r="H144" s="194" t="s">
        <v>10119</v>
      </c>
      <c r="I144" s="194">
        <f t="shared" si="6"/>
        <v>0</v>
      </c>
      <c r="J144" s="116" t="s">
        <v>10120</v>
      </c>
      <c r="K144" s="116" t="s">
        <v>10493</v>
      </c>
      <c r="L144" s="197"/>
      <c r="M144" s="116"/>
      <c r="N144" s="197">
        <v>45412</v>
      </c>
      <c r="O144" s="388">
        <f t="shared" si="7"/>
        <v>11291.44</v>
      </c>
      <c r="P144" s="339">
        <f t="shared" si="8"/>
        <v>0</v>
      </c>
    </row>
    <row r="145" spans="1:16" hidden="1" x14ac:dyDescent="0.25">
      <c r="A145" s="116">
        <v>118772</v>
      </c>
      <c r="B145" s="116">
        <v>13</v>
      </c>
      <c r="C145" s="116">
        <v>1010102080</v>
      </c>
      <c r="D145" s="116" t="s">
        <v>16158</v>
      </c>
      <c r="E145" s="339">
        <v>60050.25</v>
      </c>
      <c r="F145" s="194">
        <v>25</v>
      </c>
      <c r="G145" s="194">
        <v>25</v>
      </c>
      <c r="H145" s="194" t="s">
        <v>10119</v>
      </c>
      <c r="I145" s="194">
        <f t="shared" si="6"/>
        <v>0</v>
      </c>
      <c r="J145" s="116" t="s">
        <v>10120</v>
      </c>
      <c r="K145" s="116" t="s">
        <v>10685</v>
      </c>
      <c r="L145" s="197"/>
      <c r="M145" s="116"/>
      <c r="N145" s="197">
        <v>45428</v>
      </c>
      <c r="O145" s="388">
        <f t="shared" si="7"/>
        <v>2402.0100000000002</v>
      </c>
      <c r="P145" s="339">
        <f t="shared" si="8"/>
        <v>0</v>
      </c>
    </row>
    <row r="146" spans="1:16" hidden="1" x14ac:dyDescent="0.25">
      <c r="A146" s="116">
        <v>118772</v>
      </c>
      <c r="B146" s="116">
        <v>10</v>
      </c>
      <c r="C146" s="116">
        <v>1017100480</v>
      </c>
      <c r="D146" s="116" t="s">
        <v>10686</v>
      </c>
      <c r="E146" s="339">
        <v>63600</v>
      </c>
      <c r="F146" s="194">
        <v>2</v>
      </c>
      <c r="G146" s="194">
        <v>2</v>
      </c>
      <c r="H146" s="194" t="s">
        <v>10119</v>
      </c>
      <c r="I146" s="194">
        <f t="shared" si="6"/>
        <v>0</v>
      </c>
      <c r="J146" s="116" t="s">
        <v>10120</v>
      </c>
      <c r="K146" s="116" t="s">
        <v>10685</v>
      </c>
      <c r="L146" s="197"/>
      <c r="M146" s="116"/>
      <c r="N146" s="197">
        <v>45412</v>
      </c>
      <c r="O146" s="388">
        <f t="shared" si="7"/>
        <v>31800</v>
      </c>
      <c r="P146" s="339">
        <f t="shared" si="8"/>
        <v>0</v>
      </c>
    </row>
    <row r="147" spans="1:16" hidden="1" x14ac:dyDescent="0.25">
      <c r="A147" s="116">
        <v>118772</v>
      </c>
      <c r="B147" s="116">
        <v>11</v>
      </c>
      <c r="C147" s="116">
        <v>1019100040</v>
      </c>
      <c r="D147" s="116" t="s">
        <v>10643</v>
      </c>
      <c r="E147" s="339">
        <v>19990</v>
      </c>
      <c r="F147" s="194">
        <v>5</v>
      </c>
      <c r="G147" s="194">
        <v>5</v>
      </c>
      <c r="H147" s="194" t="s">
        <v>10119</v>
      </c>
      <c r="I147" s="194">
        <f t="shared" si="6"/>
        <v>0</v>
      </c>
      <c r="J147" s="116" t="s">
        <v>10120</v>
      </c>
      <c r="K147" s="116" t="s">
        <v>10685</v>
      </c>
      <c r="L147" s="197"/>
      <c r="M147" s="116"/>
      <c r="N147" s="197">
        <v>45401</v>
      </c>
      <c r="O147" s="388">
        <f t="shared" si="7"/>
        <v>3998</v>
      </c>
      <c r="P147" s="339">
        <f t="shared" si="8"/>
        <v>0</v>
      </c>
    </row>
    <row r="148" spans="1:16" hidden="1" x14ac:dyDescent="0.25">
      <c r="A148" s="116">
        <v>118772</v>
      </c>
      <c r="B148" s="116">
        <v>14</v>
      </c>
      <c r="C148" s="116">
        <v>1510102270</v>
      </c>
      <c r="D148" s="116" t="s">
        <v>10687</v>
      </c>
      <c r="E148" s="339">
        <v>257000</v>
      </c>
      <c r="F148" s="194">
        <v>2</v>
      </c>
      <c r="G148" s="194">
        <v>2</v>
      </c>
      <c r="H148" s="194" t="s">
        <v>10119</v>
      </c>
      <c r="I148" s="194">
        <f t="shared" si="6"/>
        <v>0</v>
      </c>
      <c r="J148" s="116" t="s">
        <v>10120</v>
      </c>
      <c r="K148" s="116" t="s">
        <v>10685</v>
      </c>
      <c r="L148" s="197"/>
      <c r="M148" s="116"/>
      <c r="N148" s="197">
        <v>45414</v>
      </c>
      <c r="O148" s="388">
        <f t="shared" si="7"/>
        <v>128500</v>
      </c>
      <c r="P148" s="339">
        <f t="shared" si="8"/>
        <v>0</v>
      </c>
    </row>
    <row r="149" spans="1:16" hidden="1" x14ac:dyDescent="0.25">
      <c r="A149" s="116">
        <v>118772</v>
      </c>
      <c r="B149" s="116">
        <v>12</v>
      </c>
      <c r="C149" s="116">
        <v>1546101870</v>
      </c>
      <c r="D149" s="116" t="s">
        <v>16201</v>
      </c>
      <c r="E149" s="339">
        <v>5122</v>
      </c>
      <c r="F149" s="194">
        <v>10</v>
      </c>
      <c r="G149" s="194">
        <v>10</v>
      </c>
      <c r="H149" s="194" t="s">
        <v>10119</v>
      </c>
      <c r="I149" s="194">
        <f t="shared" si="6"/>
        <v>0</v>
      </c>
      <c r="J149" s="116" t="s">
        <v>10120</v>
      </c>
      <c r="K149" s="116" t="s">
        <v>10685</v>
      </c>
      <c r="L149" s="197"/>
      <c r="M149" s="116"/>
      <c r="N149" s="197">
        <v>45428</v>
      </c>
      <c r="O149" s="388">
        <f t="shared" si="7"/>
        <v>512.20000000000005</v>
      </c>
      <c r="P149" s="339">
        <f t="shared" si="8"/>
        <v>0</v>
      </c>
    </row>
    <row r="150" spans="1:16" hidden="1" x14ac:dyDescent="0.25">
      <c r="A150" s="116">
        <v>118791</v>
      </c>
      <c r="B150" s="116">
        <v>2</v>
      </c>
      <c r="C150" s="116">
        <v>1310101740</v>
      </c>
      <c r="D150" s="116" t="s">
        <v>10700</v>
      </c>
      <c r="E150" s="339">
        <v>130644</v>
      </c>
      <c r="F150" s="194">
        <v>2</v>
      </c>
      <c r="G150" s="194">
        <v>2</v>
      </c>
      <c r="H150" s="194" t="s">
        <v>10119</v>
      </c>
      <c r="I150" s="194">
        <f t="shared" si="6"/>
        <v>0</v>
      </c>
      <c r="J150" s="116" t="s">
        <v>10120</v>
      </c>
      <c r="K150" s="116" t="s">
        <v>10701</v>
      </c>
      <c r="L150" s="197"/>
      <c r="M150" s="116"/>
      <c r="N150" s="197">
        <v>45412</v>
      </c>
      <c r="O150" s="388">
        <f t="shared" si="7"/>
        <v>65322</v>
      </c>
      <c r="P150" s="339">
        <f t="shared" si="8"/>
        <v>0</v>
      </c>
    </row>
    <row r="151" spans="1:16" hidden="1" x14ac:dyDescent="0.25">
      <c r="A151" s="116">
        <v>118791</v>
      </c>
      <c r="B151" s="116">
        <v>5</v>
      </c>
      <c r="C151" s="116">
        <v>1318101510</v>
      </c>
      <c r="D151" s="116" t="s">
        <v>10702</v>
      </c>
      <c r="E151" s="339">
        <v>477000</v>
      </c>
      <c r="F151" s="194">
        <v>3</v>
      </c>
      <c r="G151" s="194">
        <v>3</v>
      </c>
      <c r="H151" s="194" t="s">
        <v>10119</v>
      </c>
      <c r="I151" s="194">
        <f t="shared" si="6"/>
        <v>0</v>
      </c>
      <c r="J151" s="116" t="s">
        <v>10120</v>
      </c>
      <c r="K151" s="116" t="s">
        <v>10701</v>
      </c>
      <c r="L151" s="197"/>
      <c r="M151" s="116"/>
      <c r="N151" s="197">
        <v>45450</v>
      </c>
      <c r="O151" s="388">
        <f t="shared" si="7"/>
        <v>159000</v>
      </c>
      <c r="P151" s="339">
        <f t="shared" si="8"/>
        <v>0</v>
      </c>
    </row>
    <row r="152" spans="1:16" hidden="1" x14ac:dyDescent="0.25">
      <c r="A152" s="116">
        <v>118791</v>
      </c>
      <c r="B152" s="116">
        <v>6</v>
      </c>
      <c r="C152" s="116">
        <v>1318101640</v>
      </c>
      <c r="D152" s="116" t="s">
        <v>10703</v>
      </c>
      <c r="E152" s="339">
        <v>506277</v>
      </c>
      <c r="F152" s="194">
        <v>3</v>
      </c>
      <c r="G152" s="194">
        <v>3</v>
      </c>
      <c r="H152" s="194" t="s">
        <v>10119</v>
      </c>
      <c r="I152" s="194">
        <f t="shared" si="6"/>
        <v>0</v>
      </c>
      <c r="J152" s="116" t="s">
        <v>10120</v>
      </c>
      <c r="K152" s="116" t="s">
        <v>10701</v>
      </c>
      <c r="L152" s="197"/>
      <c r="M152" s="116"/>
      <c r="N152" s="197">
        <v>45450</v>
      </c>
      <c r="O152" s="388">
        <f t="shared" si="7"/>
        <v>168759</v>
      </c>
      <c r="P152" s="339">
        <f t="shared" si="8"/>
        <v>0</v>
      </c>
    </row>
    <row r="153" spans="1:16" hidden="1" x14ac:dyDescent="0.25">
      <c r="A153" s="116">
        <v>118804</v>
      </c>
      <c r="B153" s="116">
        <v>3</v>
      </c>
      <c r="C153" s="116">
        <v>1010102080</v>
      </c>
      <c r="D153" s="116" t="s">
        <v>16158</v>
      </c>
      <c r="E153" s="339">
        <v>12010.05</v>
      </c>
      <c r="F153" s="194">
        <v>5</v>
      </c>
      <c r="G153" s="194">
        <v>5</v>
      </c>
      <c r="H153" s="194" t="s">
        <v>10119</v>
      </c>
      <c r="I153" s="194">
        <f t="shared" si="6"/>
        <v>0</v>
      </c>
      <c r="J153" s="116" t="s">
        <v>10120</v>
      </c>
      <c r="K153" s="116" t="s">
        <v>10653</v>
      </c>
      <c r="L153" s="197"/>
      <c r="M153" s="116"/>
      <c r="N153" s="197">
        <v>45428</v>
      </c>
      <c r="O153" s="388">
        <f t="shared" si="7"/>
        <v>2402.0099999999998</v>
      </c>
      <c r="P153" s="339">
        <f t="shared" si="8"/>
        <v>0</v>
      </c>
    </row>
    <row r="154" spans="1:16" hidden="1" x14ac:dyDescent="0.25">
      <c r="A154" s="116">
        <v>118804</v>
      </c>
      <c r="B154" s="116">
        <v>4</v>
      </c>
      <c r="C154" s="116">
        <v>1016100000</v>
      </c>
      <c r="D154" s="116" t="s">
        <v>10650</v>
      </c>
      <c r="E154" s="339">
        <v>9612</v>
      </c>
      <c r="F154" s="194">
        <v>1</v>
      </c>
      <c r="G154" s="194">
        <v>1</v>
      </c>
      <c r="H154" s="194" t="s">
        <v>10119</v>
      </c>
      <c r="I154" s="194">
        <f t="shared" si="6"/>
        <v>0</v>
      </c>
      <c r="J154" s="116" t="s">
        <v>10120</v>
      </c>
      <c r="K154" s="116" t="s">
        <v>10653</v>
      </c>
      <c r="L154" s="197"/>
      <c r="M154" s="116"/>
      <c r="N154" s="197">
        <v>45401</v>
      </c>
      <c r="O154" s="388">
        <f t="shared" si="7"/>
        <v>9612</v>
      </c>
      <c r="P154" s="339">
        <f t="shared" si="8"/>
        <v>0</v>
      </c>
    </row>
    <row r="155" spans="1:16" hidden="1" x14ac:dyDescent="0.25">
      <c r="A155" s="116">
        <v>118804</v>
      </c>
      <c r="B155" s="116">
        <v>5</v>
      </c>
      <c r="C155" s="116">
        <v>1017102120</v>
      </c>
      <c r="D155" s="116" t="s">
        <v>10656</v>
      </c>
      <c r="E155" s="339">
        <v>150000</v>
      </c>
      <c r="F155" s="194">
        <v>1</v>
      </c>
      <c r="G155" s="194">
        <v>1</v>
      </c>
      <c r="H155" s="194" t="s">
        <v>10119</v>
      </c>
      <c r="I155" s="194">
        <f t="shared" si="6"/>
        <v>0</v>
      </c>
      <c r="J155" s="116" t="s">
        <v>10120</v>
      </c>
      <c r="K155" s="116" t="s">
        <v>10653</v>
      </c>
      <c r="L155" s="197"/>
      <c r="M155" s="116"/>
      <c r="N155" s="197">
        <v>45399</v>
      </c>
      <c r="O155" s="388">
        <f t="shared" si="7"/>
        <v>150000</v>
      </c>
      <c r="P155" s="339">
        <f t="shared" si="8"/>
        <v>0</v>
      </c>
    </row>
    <row r="156" spans="1:16" hidden="1" x14ac:dyDescent="0.25">
      <c r="A156" s="116">
        <v>118804</v>
      </c>
      <c r="B156" s="116">
        <v>2</v>
      </c>
      <c r="C156" s="116">
        <v>1022102160</v>
      </c>
      <c r="D156" s="116" t="s">
        <v>10704</v>
      </c>
      <c r="E156" s="339">
        <v>27732</v>
      </c>
      <c r="F156" s="194">
        <v>2</v>
      </c>
      <c r="G156" s="194">
        <v>2</v>
      </c>
      <c r="H156" s="194" t="s">
        <v>10119</v>
      </c>
      <c r="I156" s="194">
        <f t="shared" si="6"/>
        <v>0</v>
      </c>
      <c r="J156" s="116" t="s">
        <v>10120</v>
      </c>
      <c r="K156" s="116" t="s">
        <v>10653</v>
      </c>
      <c r="L156" s="197"/>
      <c r="M156" s="116"/>
      <c r="N156" s="197">
        <v>45412</v>
      </c>
      <c r="O156" s="388">
        <f t="shared" si="7"/>
        <v>13866</v>
      </c>
      <c r="P156" s="339">
        <f t="shared" si="8"/>
        <v>0</v>
      </c>
    </row>
    <row r="157" spans="1:16" hidden="1" x14ac:dyDescent="0.25">
      <c r="A157" s="116">
        <v>118805</v>
      </c>
      <c r="B157" s="116">
        <v>1</v>
      </c>
      <c r="C157" s="116">
        <v>1017100180</v>
      </c>
      <c r="D157" s="116" t="s">
        <v>10494</v>
      </c>
      <c r="E157" s="339">
        <v>1157950</v>
      </c>
      <c r="F157" s="194">
        <v>10</v>
      </c>
      <c r="G157" s="194">
        <v>10</v>
      </c>
      <c r="H157" s="194" t="s">
        <v>10119</v>
      </c>
      <c r="I157" s="194">
        <f t="shared" si="6"/>
        <v>0</v>
      </c>
      <c r="J157" s="116" t="s">
        <v>10126</v>
      </c>
      <c r="K157" s="116" t="s">
        <v>10352</v>
      </c>
      <c r="L157" s="197"/>
      <c r="M157" s="116"/>
      <c r="N157" s="197">
        <v>45399</v>
      </c>
      <c r="O157" s="388">
        <f t="shared" si="7"/>
        <v>115795</v>
      </c>
      <c r="P157" s="339">
        <f t="shared" si="8"/>
        <v>0</v>
      </c>
    </row>
    <row r="158" spans="1:16" hidden="1" x14ac:dyDescent="0.25">
      <c r="A158" s="116">
        <v>118805</v>
      </c>
      <c r="B158" s="116">
        <v>1</v>
      </c>
      <c r="C158" s="116">
        <v>1017100180</v>
      </c>
      <c r="D158" s="116" t="s">
        <v>10494</v>
      </c>
      <c r="E158" s="339">
        <v>1157950</v>
      </c>
      <c r="F158" s="194">
        <v>10</v>
      </c>
      <c r="G158" s="194">
        <v>10</v>
      </c>
      <c r="H158" s="194" t="s">
        <v>10119</v>
      </c>
      <c r="I158" s="194">
        <f t="shared" si="6"/>
        <v>0</v>
      </c>
      <c r="J158" s="116" t="s">
        <v>10126</v>
      </c>
      <c r="K158" s="116" t="s">
        <v>10352</v>
      </c>
      <c r="L158" s="197"/>
      <c r="M158" s="116"/>
      <c r="N158" s="197">
        <v>45399</v>
      </c>
      <c r="O158" s="388">
        <f t="shared" si="7"/>
        <v>115795</v>
      </c>
      <c r="P158" s="339">
        <f t="shared" si="8"/>
        <v>0</v>
      </c>
    </row>
    <row r="159" spans="1:16" hidden="1" x14ac:dyDescent="0.25">
      <c r="A159" s="116">
        <v>118823</v>
      </c>
      <c r="B159" s="116">
        <v>1</v>
      </c>
      <c r="C159" s="116">
        <v>1010101120</v>
      </c>
      <c r="D159" s="116" t="s">
        <v>9376</v>
      </c>
      <c r="E159" s="339">
        <v>13450</v>
      </c>
      <c r="F159" s="194">
        <v>5</v>
      </c>
      <c r="G159" s="194">
        <v>5</v>
      </c>
      <c r="H159" s="194" t="s">
        <v>10119</v>
      </c>
      <c r="I159" s="194">
        <f t="shared" si="6"/>
        <v>0</v>
      </c>
      <c r="J159" s="116" t="s">
        <v>10126</v>
      </c>
      <c r="K159" s="116" t="s">
        <v>10683</v>
      </c>
      <c r="L159" s="197"/>
      <c r="M159" s="116"/>
      <c r="N159" s="197">
        <v>45425</v>
      </c>
      <c r="O159" s="388">
        <f t="shared" si="7"/>
        <v>2690</v>
      </c>
      <c r="P159" s="339">
        <f t="shared" si="8"/>
        <v>0</v>
      </c>
    </row>
    <row r="160" spans="1:16" hidden="1" x14ac:dyDescent="0.25">
      <c r="A160" s="116">
        <v>118823</v>
      </c>
      <c r="B160" s="116">
        <v>3</v>
      </c>
      <c r="C160" s="116">
        <v>1010102030</v>
      </c>
      <c r="D160" s="116" t="s">
        <v>10648</v>
      </c>
      <c r="E160" s="339">
        <v>11800</v>
      </c>
      <c r="F160" s="194">
        <v>10</v>
      </c>
      <c r="G160" s="194">
        <v>10</v>
      </c>
      <c r="H160" s="194" t="s">
        <v>10119</v>
      </c>
      <c r="I160" s="194">
        <f t="shared" si="6"/>
        <v>0</v>
      </c>
      <c r="J160" s="116" t="s">
        <v>10126</v>
      </c>
      <c r="K160" s="116" t="s">
        <v>10683</v>
      </c>
      <c r="L160" s="197"/>
      <c r="M160" s="116"/>
      <c r="N160" s="197">
        <v>45404</v>
      </c>
      <c r="O160" s="388">
        <f t="shared" si="7"/>
        <v>1180</v>
      </c>
      <c r="P160" s="339">
        <f t="shared" si="8"/>
        <v>0</v>
      </c>
    </row>
    <row r="161" spans="1:16" hidden="1" x14ac:dyDescent="0.25">
      <c r="A161" s="116">
        <v>118823</v>
      </c>
      <c r="B161" s="116">
        <v>6</v>
      </c>
      <c r="C161" s="116">
        <v>1016100010</v>
      </c>
      <c r="D161" s="116" t="s">
        <v>10705</v>
      </c>
      <c r="E161" s="339">
        <v>38456.559999999998</v>
      </c>
      <c r="F161" s="194">
        <v>2</v>
      </c>
      <c r="G161" s="194">
        <v>2</v>
      </c>
      <c r="H161" s="194" t="s">
        <v>10119</v>
      </c>
      <c r="I161" s="194">
        <f t="shared" si="6"/>
        <v>0</v>
      </c>
      <c r="J161" s="116" t="s">
        <v>10126</v>
      </c>
      <c r="K161" s="116" t="s">
        <v>10683</v>
      </c>
      <c r="L161" s="197"/>
      <c r="M161" s="116"/>
      <c r="N161" s="197">
        <v>45412</v>
      </c>
      <c r="O161" s="388">
        <f t="shared" si="7"/>
        <v>19228.28</v>
      </c>
      <c r="P161" s="339">
        <f t="shared" si="8"/>
        <v>0</v>
      </c>
    </row>
    <row r="162" spans="1:16" hidden="1" x14ac:dyDescent="0.25">
      <c r="A162" s="116">
        <v>118825</v>
      </c>
      <c r="B162" s="116">
        <v>4</v>
      </c>
      <c r="C162" s="116">
        <v>1220100190</v>
      </c>
      <c r="D162" s="116" t="s">
        <v>10706</v>
      </c>
      <c r="E162" s="339">
        <v>876328</v>
      </c>
      <c r="F162" s="194">
        <v>2</v>
      </c>
      <c r="G162" s="194">
        <v>2</v>
      </c>
      <c r="H162" s="194" t="s">
        <v>10119</v>
      </c>
      <c r="I162" s="194">
        <f t="shared" si="6"/>
        <v>0</v>
      </c>
      <c r="J162" s="116" t="s">
        <v>10120</v>
      </c>
      <c r="K162" s="116" t="s">
        <v>10707</v>
      </c>
      <c r="L162" s="197"/>
      <c r="M162" s="116"/>
      <c r="N162" s="197">
        <v>45453</v>
      </c>
      <c r="O162" s="388">
        <f t="shared" si="7"/>
        <v>438164</v>
      </c>
      <c r="P162" s="339">
        <f t="shared" si="8"/>
        <v>0</v>
      </c>
    </row>
    <row r="163" spans="1:16" hidden="1" x14ac:dyDescent="0.25">
      <c r="A163" s="116">
        <v>118825</v>
      </c>
      <c r="B163" s="116">
        <v>10</v>
      </c>
      <c r="C163" s="116">
        <v>1220100240</v>
      </c>
      <c r="D163" s="116" t="s">
        <v>10710</v>
      </c>
      <c r="E163" s="339">
        <v>941640</v>
      </c>
      <c r="F163" s="194">
        <v>14</v>
      </c>
      <c r="G163" s="194">
        <v>14</v>
      </c>
      <c r="H163" s="194" t="s">
        <v>10119</v>
      </c>
      <c r="I163" s="194">
        <f t="shared" si="6"/>
        <v>0</v>
      </c>
      <c r="J163" s="116" t="s">
        <v>10120</v>
      </c>
      <c r="K163" s="116" t="s">
        <v>10707</v>
      </c>
      <c r="L163" s="197"/>
      <c r="M163" s="116"/>
      <c r="N163" s="197">
        <v>45453</v>
      </c>
      <c r="O163" s="388">
        <f t="shared" si="7"/>
        <v>67260</v>
      </c>
      <c r="P163" s="339">
        <f t="shared" si="8"/>
        <v>0</v>
      </c>
    </row>
    <row r="164" spans="1:16" hidden="1" x14ac:dyDescent="0.25">
      <c r="A164" s="116">
        <v>118825</v>
      </c>
      <c r="B164" s="116">
        <v>9</v>
      </c>
      <c r="C164" s="116">
        <v>1220100320</v>
      </c>
      <c r="D164" s="116" t="s">
        <v>10709</v>
      </c>
      <c r="E164" s="339">
        <v>246702</v>
      </c>
      <c r="F164" s="194">
        <v>3</v>
      </c>
      <c r="G164" s="194">
        <v>3</v>
      </c>
      <c r="H164" s="194" t="s">
        <v>10119</v>
      </c>
      <c r="I164" s="194">
        <f t="shared" si="6"/>
        <v>0</v>
      </c>
      <c r="J164" s="116" t="s">
        <v>10120</v>
      </c>
      <c r="K164" s="116" t="s">
        <v>10707</v>
      </c>
      <c r="L164" s="197"/>
      <c r="M164" s="116"/>
      <c r="N164" s="197">
        <v>45428</v>
      </c>
      <c r="O164" s="388">
        <f t="shared" si="7"/>
        <v>82234</v>
      </c>
      <c r="P164" s="339">
        <f t="shared" si="8"/>
        <v>0</v>
      </c>
    </row>
    <row r="165" spans="1:16" hidden="1" x14ac:dyDescent="0.25">
      <c r="A165" s="116">
        <v>118825</v>
      </c>
      <c r="B165" s="116">
        <v>6</v>
      </c>
      <c r="C165" s="116">
        <v>1228100280</v>
      </c>
      <c r="D165" s="116" t="s">
        <v>10708</v>
      </c>
      <c r="E165" s="339">
        <v>598603.06000000006</v>
      </c>
      <c r="F165" s="194">
        <v>46</v>
      </c>
      <c r="G165" s="194">
        <v>46</v>
      </c>
      <c r="H165" s="194" t="s">
        <v>10119</v>
      </c>
      <c r="I165" s="194">
        <f t="shared" si="6"/>
        <v>0</v>
      </c>
      <c r="J165" s="116" t="s">
        <v>10120</v>
      </c>
      <c r="K165" s="116" t="s">
        <v>10707</v>
      </c>
      <c r="L165" s="197"/>
      <c r="M165" s="116"/>
      <c r="N165" s="197">
        <v>45428</v>
      </c>
      <c r="O165" s="388">
        <f t="shared" si="7"/>
        <v>13013.11</v>
      </c>
      <c r="P165" s="339">
        <f t="shared" si="8"/>
        <v>0</v>
      </c>
    </row>
    <row r="166" spans="1:16" hidden="1" x14ac:dyDescent="0.25">
      <c r="A166" s="116">
        <v>118825</v>
      </c>
      <c r="B166" s="116">
        <v>15</v>
      </c>
      <c r="C166" s="116">
        <v>1230100280</v>
      </c>
      <c r="D166" s="116" t="s">
        <v>10711</v>
      </c>
      <c r="E166" s="339">
        <v>485760</v>
      </c>
      <c r="F166" s="194">
        <v>12</v>
      </c>
      <c r="G166" s="194">
        <v>12</v>
      </c>
      <c r="H166" s="194" t="s">
        <v>10119</v>
      </c>
      <c r="I166" s="194">
        <f t="shared" si="6"/>
        <v>0</v>
      </c>
      <c r="J166" s="116" t="s">
        <v>10120</v>
      </c>
      <c r="K166" s="116" t="s">
        <v>10707</v>
      </c>
      <c r="L166" s="197"/>
      <c r="M166" s="116"/>
      <c r="N166" s="197">
        <v>45421</v>
      </c>
      <c r="O166" s="388">
        <f t="shared" si="7"/>
        <v>40480</v>
      </c>
      <c r="P166" s="339">
        <f t="shared" si="8"/>
        <v>0</v>
      </c>
    </row>
    <row r="167" spans="1:16" hidden="1" x14ac:dyDescent="0.25">
      <c r="A167" s="116">
        <v>118828</v>
      </c>
      <c r="B167" s="116">
        <v>14</v>
      </c>
      <c r="C167" s="116">
        <v>1224100030</v>
      </c>
      <c r="D167" s="116" t="s">
        <v>10486</v>
      </c>
      <c r="E167" s="339">
        <v>121122</v>
      </c>
      <c r="F167" s="194">
        <v>6</v>
      </c>
      <c r="G167" s="194">
        <v>6</v>
      </c>
      <c r="H167" s="194" t="s">
        <v>10119</v>
      </c>
      <c r="I167" s="194">
        <f t="shared" si="6"/>
        <v>0</v>
      </c>
      <c r="J167" s="116" t="s">
        <v>10712</v>
      </c>
      <c r="K167" s="116" t="s">
        <v>10707</v>
      </c>
      <c r="L167" s="197"/>
      <c r="M167" s="116"/>
      <c r="N167" s="197">
        <v>45405</v>
      </c>
      <c r="O167" s="388">
        <f t="shared" si="7"/>
        <v>20187</v>
      </c>
      <c r="P167" s="339">
        <f t="shared" si="8"/>
        <v>0</v>
      </c>
    </row>
    <row r="168" spans="1:16" hidden="1" x14ac:dyDescent="0.25">
      <c r="A168" s="116">
        <v>118991</v>
      </c>
      <c r="B168" s="116">
        <v>2</v>
      </c>
      <c r="C168" s="116">
        <v>1230100160</v>
      </c>
      <c r="D168" s="116" t="s">
        <v>17469</v>
      </c>
      <c r="E168" s="339">
        <v>83115.899999999994</v>
      </c>
      <c r="F168" s="194">
        <v>3</v>
      </c>
      <c r="G168" s="194">
        <v>3</v>
      </c>
      <c r="H168" s="194" t="s">
        <v>10119</v>
      </c>
      <c r="I168" s="194">
        <f t="shared" si="6"/>
        <v>0</v>
      </c>
      <c r="J168" s="116" t="s">
        <v>10126</v>
      </c>
      <c r="K168" s="116" t="s">
        <v>10483</v>
      </c>
      <c r="L168" s="197"/>
      <c r="M168" s="116"/>
      <c r="N168" s="197">
        <v>45421</v>
      </c>
      <c r="O168" s="388">
        <f t="shared" si="7"/>
        <v>27705.3</v>
      </c>
      <c r="P168" s="339">
        <f t="shared" si="8"/>
        <v>0</v>
      </c>
    </row>
    <row r="169" spans="1:16" hidden="1" x14ac:dyDescent="0.25">
      <c r="A169" s="116">
        <v>119024</v>
      </c>
      <c r="B169" s="116">
        <v>2</v>
      </c>
      <c r="C169" s="116">
        <v>1029100850</v>
      </c>
      <c r="D169" s="116" t="s">
        <v>17470</v>
      </c>
      <c r="E169" s="339">
        <v>22804</v>
      </c>
      <c r="F169" s="194">
        <v>4</v>
      </c>
      <c r="G169" s="194">
        <v>4</v>
      </c>
      <c r="H169" s="194" t="s">
        <v>10119</v>
      </c>
      <c r="I169" s="194">
        <f t="shared" si="6"/>
        <v>0</v>
      </c>
      <c r="J169" s="116" t="s">
        <v>10126</v>
      </c>
      <c r="K169" s="116" t="s">
        <v>10483</v>
      </c>
      <c r="L169" s="197"/>
      <c r="M169" s="116"/>
      <c r="N169" s="197">
        <v>45414</v>
      </c>
      <c r="O169" s="388">
        <f t="shared" si="7"/>
        <v>5701</v>
      </c>
      <c r="P169" s="339">
        <f t="shared" si="8"/>
        <v>0</v>
      </c>
    </row>
    <row r="170" spans="1:16" hidden="1" x14ac:dyDescent="0.25">
      <c r="A170" s="116">
        <v>119043</v>
      </c>
      <c r="B170" s="116">
        <v>10</v>
      </c>
      <c r="C170" s="116">
        <v>1017100480</v>
      </c>
      <c r="D170" s="116" t="s">
        <v>10686</v>
      </c>
      <c r="E170" s="339">
        <v>63600</v>
      </c>
      <c r="F170" s="194">
        <v>2</v>
      </c>
      <c r="G170" s="194">
        <v>2</v>
      </c>
      <c r="H170" s="194" t="s">
        <v>10119</v>
      </c>
      <c r="I170" s="194">
        <f t="shared" si="6"/>
        <v>0</v>
      </c>
      <c r="J170" s="116" t="s">
        <v>10120</v>
      </c>
      <c r="K170" s="116" t="s">
        <v>10121</v>
      </c>
      <c r="L170" s="197"/>
      <c r="M170" s="116"/>
      <c r="N170" s="197">
        <v>45412</v>
      </c>
      <c r="O170" s="388">
        <f t="shared" si="7"/>
        <v>31800</v>
      </c>
      <c r="P170" s="339">
        <f t="shared" si="8"/>
        <v>0</v>
      </c>
    </row>
    <row r="171" spans="1:16" hidden="1" x14ac:dyDescent="0.25">
      <c r="A171" s="116">
        <v>119043</v>
      </c>
      <c r="B171" s="116">
        <v>9</v>
      </c>
      <c r="C171" s="116">
        <v>1022101080</v>
      </c>
      <c r="D171" s="116" t="s">
        <v>17463</v>
      </c>
      <c r="E171" s="339">
        <v>25056</v>
      </c>
      <c r="F171" s="194">
        <v>4</v>
      </c>
      <c r="G171" s="194">
        <v>4</v>
      </c>
      <c r="H171" s="194" t="s">
        <v>10119</v>
      </c>
      <c r="I171" s="194">
        <f t="shared" si="6"/>
        <v>0</v>
      </c>
      <c r="J171" s="116" t="s">
        <v>10120</v>
      </c>
      <c r="K171" s="116" t="s">
        <v>10121</v>
      </c>
      <c r="L171" s="197"/>
      <c r="M171" s="116"/>
      <c r="N171" s="197">
        <v>45405</v>
      </c>
      <c r="O171" s="388">
        <f t="shared" si="7"/>
        <v>6264</v>
      </c>
      <c r="P171" s="339">
        <f t="shared" si="8"/>
        <v>0</v>
      </c>
    </row>
    <row r="172" spans="1:16" hidden="1" x14ac:dyDescent="0.25">
      <c r="A172" s="116">
        <v>119161</v>
      </c>
      <c r="B172" s="116">
        <v>4</v>
      </c>
      <c r="C172" s="116">
        <v>1010100360</v>
      </c>
      <c r="D172" s="116" t="s">
        <v>10773</v>
      </c>
      <c r="E172" s="339">
        <v>85872.5</v>
      </c>
      <c r="F172" s="194">
        <v>25</v>
      </c>
      <c r="G172" s="194">
        <v>25</v>
      </c>
      <c r="H172" s="194" t="s">
        <v>10119</v>
      </c>
      <c r="I172" s="194">
        <f t="shared" si="6"/>
        <v>0</v>
      </c>
      <c r="J172" s="116" t="s">
        <v>10120</v>
      </c>
      <c r="K172" s="116" t="s">
        <v>10491</v>
      </c>
      <c r="L172" s="197"/>
      <c r="M172" s="116"/>
      <c r="N172" s="197">
        <v>45407</v>
      </c>
      <c r="O172" s="388">
        <f t="shared" si="7"/>
        <v>3434.9</v>
      </c>
      <c r="P172" s="339">
        <f t="shared" si="8"/>
        <v>0</v>
      </c>
    </row>
    <row r="173" spans="1:16" hidden="1" x14ac:dyDescent="0.25">
      <c r="A173" s="116">
        <v>119161</v>
      </c>
      <c r="B173" s="116">
        <v>2</v>
      </c>
      <c r="C173" s="116">
        <v>1010103220</v>
      </c>
      <c r="D173" s="116" t="s">
        <v>10565</v>
      </c>
      <c r="E173" s="339">
        <v>51400</v>
      </c>
      <c r="F173" s="194">
        <v>20</v>
      </c>
      <c r="G173" s="194">
        <v>20</v>
      </c>
      <c r="H173" s="194" t="s">
        <v>10119</v>
      </c>
      <c r="I173" s="194">
        <f t="shared" si="6"/>
        <v>0</v>
      </c>
      <c r="J173" s="116" t="s">
        <v>10120</v>
      </c>
      <c r="K173" s="116" t="s">
        <v>10491</v>
      </c>
      <c r="L173" s="197"/>
      <c r="M173" s="116"/>
      <c r="N173" s="197">
        <v>45470</v>
      </c>
      <c r="O173" s="388">
        <f t="shared" si="7"/>
        <v>2570</v>
      </c>
      <c r="P173" s="339">
        <f t="shared" si="8"/>
        <v>0</v>
      </c>
    </row>
    <row r="174" spans="1:16" hidden="1" x14ac:dyDescent="0.25">
      <c r="A174" s="116">
        <v>119328</v>
      </c>
      <c r="B174" s="116">
        <v>3</v>
      </c>
      <c r="C174" s="116">
        <v>1016100430</v>
      </c>
      <c r="D174" s="116" t="s">
        <v>10368</v>
      </c>
      <c r="E174" s="339">
        <v>17000</v>
      </c>
      <c r="F174" s="194">
        <v>10</v>
      </c>
      <c r="G174" s="194">
        <v>10</v>
      </c>
      <c r="H174" s="194" t="s">
        <v>10119</v>
      </c>
      <c r="I174" s="194">
        <f t="shared" si="6"/>
        <v>0</v>
      </c>
      <c r="J174" s="116" t="s">
        <v>10126</v>
      </c>
      <c r="K174" s="116" t="s">
        <v>10352</v>
      </c>
      <c r="L174" s="197"/>
      <c r="M174" s="116"/>
      <c r="N174" s="197">
        <v>45435</v>
      </c>
      <c r="O174" s="388">
        <f t="shared" si="7"/>
        <v>1700</v>
      </c>
      <c r="P174" s="339">
        <f t="shared" si="8"/>
        <v>0</v>
      </c>
    </row>
    <row r="175" spans="1:16" hidden="1" x14ac:dyDescent="0.25">
      <c r="A175" s="116">
        <v>119370</v>
      </c>
      <c r="B175" s="116">
        <v>4</v>
      </c>
      <c r="C175" s="116">
        <v>1010100360</v>
      </c>
      <c r="D175" s="116" t="s">
        <v>10773</v>
      </c>
      <c r="E175" s="339">
        <v>74250</v>
      </c>
      <c r="F175" s="194">
        <v>25</v>
      </c>
      <c r="G175" s="194">
        <v>25</v>
      </c>
      <c r="H175" s="194" t="s">
        <v>10119</v>
      </c>
      <c r="I175" s="194">
        <f t="shared" si="6"/>
        <v>0</v>
      </c>
      <c r="J175" s="116" t="s">
        <v>10120</v>
      </c>
      <c r="K175" s="116" t="s">
        <v>10491</v>
      </c>
      <c r="L175" s="197"/>
      <c r="M175" s="116"/>
      <c r="N175" s="197">
        <v>45439</v>
      </c>
      <c r="O175" s="388">
        <f t="shared" si="7"/>
        <v>2970</v>
      </c>
      <c r="P175" s="339">
        <f t="shared" si="8"/>
        <v>0</v>
      </c>
    </row>
    <row r="176" spans="1:16" hidden="1" x14ac:dyDescent="0.25">
      <c r="A176" s="116">
        <v>119370</v>
      </c>
      <c r="B176" s="116">
        <v>1</v>
      </c>
      <c r="C176" s="116">
        <v>1010103010</v>
      </c>
      <c r="D176" s="116" t="s">
        <v>10839</v>
      </c>
      <c r="E176" s="339">
        <v>39361.300000000003</v>
      </c>
      <c r="F176" s="194">
        <v>10</v>
      </c>
      <c r="G176" s="194">
        <v>10</v>
      </c>
      <c r="H176" s="194" t="s">
        <v>10119</v>
      </c>
      <c r="I176" s="194">
        <f t="shared" si="6"/>
        <v>0</v>
      </c>
      <c r="J176" s="116" t="s">
        <v>10120</v>
      </c>
      <c r="K176" s="116" t="s">
        <v>10491</v>
      </c>
      <c r="L176" s="197"/>
      <c r="M176" s="116"/>
      <c r="N176" s="197">
        <v>45441</v>
      </c>
      <c r="O176" s="388">
        <f t="shared" si="7"/>
        <v>3936.13</v>
      </c>
      <c r="P176" s="339">
        <f t="shared" si="8"/>
        <v>0</v>
      </c>
    </row>
    <row r="177" spans="1:16" hidden="1" x14ac:dyDescent="0.25">
      <c r="A177" s="116">
        <v>119370</v>
      </c>
      <c r="B177" s="116">
        <v>2</v>
      </c>
      <c r="C177" s="116">
        <v>1010103220</v>
      </c>
      <c r="D177" s="116" t="s">
        <v>10565</v>
      </c>
      <c r="E177" s="339">
        <v>51400</v>
      </c>
      <c r="F177" s="194">
        <v>20</v>
      </c>
      <c r="G177" s="194">
        <v>20</v>
      </c>
      <c r="H177" s="194" t="s">
        <v>10119</v>
      </c>
      <c r="I177" s="194">
        <f t="shared" si="6"/>
        <v>0</v>
      </c>
      <c r="J177" s="116" t="s">
        <v>10120</v>
      </c>
      <c r="K177" s="116" t="s">
        <v>10491</v>
      </c>
      <c r="L177" s="197"/>
      <c r="M177" s="116"/>
      <c r="N177" s="197">
        <v>45470</v>
      </c>
      <c r="O177" s="388">
        <f t="shared" si="7"/>
        <v>2570</v>
      </c>
      <c r="P177" s="339">
        <f t="shared" si="8"/>
        <v>0</v>
      </c>
    </row>
    <row r="178" spans="1:16" hidden="1" x14ac:dyDescent="0.25">
      <c r="A178" s="116">
        <v>119371</v>
      </c>
      <c r="B178" s="116">
        <v>18</v>
      </c>
      <c r="C178" s="116">
        <v>1810104400</v>
      </c>
      <c r="D178" s="116" t="s">
        <v>16206</v>
      </c>
      <c r="E178" s="339">
        <v>263520</v>
      </c>
      <c r="F178" s="194">
        <v>24</v>
      </c>
      <c r="G178" s="194">
        <v>24</v>
      </c>
      <c r="H178" s="194" t="s">
        <v>10119</v>
      </c>
      <c r="I178" s="194">
        <f t="shared" si="6"/>
        <v>0</v>
      </c>
      <c r="J178" s="116" t="s">
        <v>10120</v>
      </c>
      <c r="K178" s="116" t="s">
        <v>10487</v>
      </c>
      <c r="L178" s="197"/>
      <c r="M178" s="116"/>
      <c r="N178" s="197">
        <v>45440</v>
      </c>
      <c r="O178" s="388">
        <f t="shared" si="7"/>
        <v>10980</v>
      </c>
      <c r="P178" s="339">
        <f t="shared" si="8"/>
        <v>0</v>
      </c>
    </row>
    <row r="179" spans="1:16" hidden="1" x14ac:dyDescent="0.25">
      <c r="A179" s="116">
        <v>119465</v>
      </c>
      <c r="B179" s="116">
        <v>3</v>
      </c>
      <c r="C179" s="116">
        <v>1022100230</v>
      </c>
      <c r="D179" s="116" t="s">
        <v>16162</v>
      </c>
      <c r="E179" s="339">
        <v>33600</v>
      </c>
      <c r="F179" s="194">
        <v>20</v>
      </c>
      <c r="G179" s="194">
        <v>20</v>
      </c>
      <c r="H179" s="194" t="s">
        <v>10119</v>
      </c>
      <c r="I179" s="194">
        <f t="shared" si="6"/>
        <v>0</v>
      </c>
      <c r="J179" s="116" t="s">
        <v>10120</v>
      </c>
      <c r="K179" s="116" t="s">
        <v>10121</v>
      </c>
      <c r="L179" s="197"/>
      <c r="M179" s="116"/>
      <c r="N179" s="197">
        <v>45435</v>
      </c>
      <c r="O179" s="388">
        <f t="shared" si="7"/>
        <v>1680</v>
      </c>
      <c r="P179" s="339">
        <f t="shared" si="8"/>
        <v>0</v>
      </c>
    </row>
    <row r="180" spans="1:16" hidden="1" x14ac:dyDescent="0.25">
      <c r="A180" s="116">
        <v>119597</v>
      </c>
      <c r="B180" s="116">
        <v>13</v>
      </c>
      <c r="C180" s="116">
        <v>1027100250</v>
      </c>
      <c r="D180" s="116" t="s">
        <v>10840</v>
      </c>
      <c r="E180" s="339">
        <v>458000</v>
      </c>
      <c r="F180" s="194">
        <v>1</v>
      </c>
      <c r="G180" s="194">
        <v>1</v>
      </c>
      <c r="H180" s="194" t="s">
        <v>10119</v>
      </c>
      <c r="I180" s="194">
        <f t="shared" si="6"/>
        <v>0</v>
      </c>
      <c r="J180" s="116" t="s">
        <v>10120</v>
      </c>
      <c r="K180" s="116" t="s">
        <v>10841</v>
      </c>
      <c r="L180" s="197"/>
      <c r="M180" s="116"/>
      <c r="N180" s="197">
        <v>45425</v>
      </c>
      <c r="O180" s="388">
        <f t="shared" si="7"/>
        <v>458000</v>
      </c>
      <c r="P180" s="339">
        <f t="shared" si="8"/>
        <v>0</v>
      </c>
    </row>
    <row r="181" spans="1:16" hidden="1" x14ac:dyDescent="0.25">
      <c r="A181" s="116">
        <v>119597</v>
      </c>
      <c r="B181" s="116">
        <v>20</v>
      </c>
      <c r="C181" s="116">
        <v>1526106920</v>
      </c>
      <c r="D181" s="116" t="s">
        <v>10842</v>
      </c>
      <c r="E181" s="339">
        <v>9752</v>
      </c>
      <c r="F181" s="194">
        <v>4</v>
      </c>
      <c r="G181" s="194">
        <v>4</v>
      </c>
      <c r="H181" s="194" t="s">
        <v>10119</v>
      </c>
      <c r="I181" s="194">
        <f t="shared" si="6"/>
        <v>0</v>
      </c>
      <c r="J181" s="116" t="s">
        <v>10120</v>
      </c>
      <c r="K181" s="116" t="s">
        <v>10841</v>
      </c>
      <c r="L181" s="197"/>
      <c r="M181" s="116"/>
      <c r="N181" s="197">
        <v>45435</v>
      </c>
      <c r="O181" s="388">
        <f t="shared" si="7"/>
        <v>2438</v>
      </c>
      <c r="P181" s="339">
        <f t="shared" si="8"/>
        <v>0</v>
      </c>
    </row>
    <row r="182" spans="1:16" hidden="1" x14ac:dyDescent="0.25">
      <c r="A182" s="116">
        <v>119597</v>
      </c>
      <c r="B182" s="116">
        <v>23</v>
      </c>
      <c r="C182" s="116">
        <v>1810104430</v>
      </c>
      <c r="D182" s="116" t="s">
        <v>17471</v>
      </c>
      <c r="E182" s="339">
        <v>0</v>
      </c>
      <c r="F182" s="194">
        <v>16</v>
      </c>
      <c r="G182" s="194">
        <v>16</v>
      </c>
      <c r="H182" s="194" t="s">
        <v>10119</v>
      </c>
      <c r="I182" s="194">
        <f t="shared" si="6"/>
        <v>0</v>
      </c>
      <c r="J182" s="116" t="s">
        <v>10120</v>
      </c>
      <c r="K182" s="116" t="s">
        <v>10841</v>
      </c>
      <c r="L182" s="197"/>
      <c r="M182" s="116"/>
      <c r="N182" s="197">
        <v>45440</v>
      </c>
      <c r="O182" s="388">
        <f t="shared" si="7"/>
        <v>0</v>
      </c>
      <c r="P182" s="339">
        <f t="shared" si="8"/>
        <v>0</v>
      </c>
    </row>
    <row r="183" spans="1:16" hidden="1" x14ac:dyDescent="0.25">
      <c r="A183" s="116">
        <v>119603</v>
      </c>
      <c r="B183" s="116">
        <v>2</v>
      </c>
      <c r="C183" s="116">
        <v>1515100080</v>
      </c>
      <c r="D183" s="116" t="s">
        <v>7607</v>
      </c>
      <c r="E183" s="339">
        <v>1065700</v>
      </c>
      <c r="F183" s="194">
        <v>1</v>
      </c>
      <c r="G183" s="194">
        <v>1</v>
      </c>
      <c r="H183" s="194" t="s">
        <v>10119</v>
      </c>
      <c r="I183" s="194">
        <f t="shared" si="6"/>
        <v>0</v>
      </c>
      <c r="J183" s="116" t="s">
        <v>10120</v>
      </c>
      <c r="K183" s="116" t="s">
        <v>10491</v>
      </c>
      <c r="L183" s="197">
        <v>45407</v>
      </c>
      <c r="M183" s="116"/>
      <c r="N183" s="197">
        <v>45593</v>
      </c>
      <c r="O183" s="388">
        <f t="shared" si="7"/>
        <v>1065700</v>
      </c>
      <c r="P183" s="339">
        <f t="shared" si="8"/>
        <v>0</v>
      </c>
    </row>
    <row r="184" spans="1:16" hidden="1" x14ac:dyDescent="0.25">
      <c r="A184" s="116">
        <v>119603</v>
      </c>
      <c r="B184" s="116">
        <v>3</v>
      </c>
      <c r="C184" s="116">
        <v>1519101450</v>
      </c>
      <c r="D184" s="116" t="s">
        <v>9063</v>
      </c>
      <c r="E184" s="339">
        <v>144334</v>
      </c>
      <c r="F184" s="194">
        <v>1</v>
      </c>
      <c r="G184" s="194">
        <v>1</v>
      </c>
      <c r="H184" s="194" t="s">
        <v>10119</v>
      </c>
      <c r="I184" s="194">
        <f t="shared" si="6"/>
        <v>0</v>
      </c>
      <c r="J184" s="116" t="s">
        <v>10120</v>
      </c>
      <c r="K184" s="116" t="s">
        <v>10491</v>
      </c>
      <c r="L184" s="197">
        <v>45407</v>
      </c>
      <c r="M184" s="116"/>
      <c r="N184" s="197">
        <v>45726</v>
      </c>
      <c r="O184" s="388">
        <f t="shared" si="7"/>
        <v>144334</v>
      </c>
      <c r="P184" s="339">
        <f t="shared" si="8"/>
        <v>0</v>
      </c>
    </row>
    <row r="185" spans="1:16" hidden="1" x14ac:dyDescent="0.25">
      <c r="A185" s="116">
        <v>119645</v>
      </c>
      <c r="B185" s="116">
        <v>4</v>
      </c>
      <c r="C185" s="116">
        <v>1522100070</v>
      </c>
      <c r="D185" s="116" t="s">
        <v>10843</v>
      </c>
      <c r="E185" s="339">
        <v>201273.33</v>
      </c>
      <c r="F185" s="194">
        <v>1</v>
      </c>
      <c r="G185" s="194">
        <v>1</v>
      </c>
      <c r="H185" s="194" t="s">
        <v>10119</v>
      </c>
      <c r="I185" s="194">
        <f t="shared" si="6"/>
        <v>0</v>
      </c>
      <c r="J185" s="116" t="s">
        <v>10120</v>
      </c>
      <c r="K185" s="116" t="s">
        <v>10647</v>
      </c>
      <c r="L185" s="197"/>
      <c r="M185" s="116"/>
      <c r="N185" s="197">
        <v>45457</v>
      </c>
      <c r="O185" s="388">
        <f t="shared" si="7"/>
        <v>201273.33</v>
      </c>
      <c r="P185" s="339">
        <f t="shared" si="8"/>
        <v>0</v>
      </c>
    </row>
    <row r="186" spans="1:16" hidden="1" x14ac:dyDescent="0.25">
      <c r="A186" s="116">
        <v>119754</v>
      </c>
      <c r="B186" s="116">
        <v>8</v>
      </c>
      <c r="C186" s="116">
        <v>1526115420</v>
      </c>
      <c r="D186" s="116" t="s">
        <v>17472</v>
      </c>
      <c r="E186" s="339">
        <v>67634</v>
      </c>
      <c r="F186" s="194">
        <v>1</v>
      </c>
      <c r="G186" s="194">
        <v>1</v>
      </c>
      <c r="H186" s="194" t="s">
        <v>10119</v>
      </c>
      <c r="I186" s="194">
        <f t="shared" si="6"/>
        <v>0</v>
      </c>
      <c r="J186" s="116" t="s">
        <v>10120</v>
      </c>
      <c r="K186" s="116" t="s">
        <v>10121</v>
      </c>
      <c r="L186" s="197">
        <v>45411</v>
      </c>
      <c r="M186" s="116"/>
      <c r="N186" s="197">
        <v>45446</v>
      </c>
      <c r="O186" s="388">
        <f t="shared" si="7"/>
        <v>67634</v>
      </c>
      <c r="P186" s="339">
        <f t="shared" si="8"/>
        <v>0</v>
      </c>
    </row>
    <row r="187" spans="1:16" hidden="1" x14ac:dyDescent="0.25">
      <c r="A187" s="116">
        <v>119754</v>
      </c>
      <c r="B187" s="116">
        <v>6</v>
      </c>
      <c r="C187" s="116">
        <v>1526115430</v>
      </c>
      <c r="D187" s="116" t="s">
        <v>17473</v>
      </c>
      <c r="E187" s="339">
        <v>62088</v>
      </c>
      <c r="F187" s="194">
        <v>1</v>
      </c>
      <c r="G187" s="194">
        <v>1</v>
      </c>
      <c r="H187" s="194" t="s">
        <v>10119</v>
      </c>
      <c r="I187" s="194">
        <f t="shared" si="6"/>
        <v>0</v>
      </c>
      <c r="J187" s="116" t="s">
        <v>10120</v>
      </c>
      <c r="K187" s="116" t="s">
        <v>10121</v>
      </c>
      <c r="L187" s="197">
        <v>45411</v>
      </c>
      <c r="M187" s="116"/>
      <c r="N187" s="197">
        <v>45446</v>
      </c>
      <c r="O187" s="388">
        <f t="shared" si="7"/>
        <v>62088</v>
      </c>
      <c r="P187" s="339">
        <f t="shared" si="8"/>
        <v>0</v>
      </c>
    </row>
    <row r="188" spans="1:16" hidden="1" x14ac:dyDescent="0.25">
      <c r="A188" s="116">
        <v>119754</v>
      </c>
      <c r="B188" s="116">
        <v>5</v>
      </c>
      <c r="C188" s="116">
        <v>1526115450</v>
      </c>
      <c r="D188" s="116" t="s">
        <v>17474</v>
      </c>
      <c r="E188" s="339">
        <v>72433</v>
      </c>
      <c r="F188" s="194">
        <v>1</v>
      </c>
      <c r="G188" s="194">
        <v>1</v>
      </c>
      <c r="H188" s="194" t="s">
        <v>10119</v>
      </c>
      <c r="I188" s="194">
        <f t="shared" si="6"/>
        <v>0</v>
      </c>
      <c r="J188" s="116" t="s">
        <v>10120</v>
      </c>
      <c r="K188" s="116" t="s">
        <v>10121</v>
      </c>
      <c r="L188" s="197">
        <v>45411</v>
      </c>
      <c r="M188" s="116"/>
      <c r="N188" s="197">
        <v>45600</v>
      </c>
      <c r="O188" s="388">
        <f t="shared" si="7"/>
        <v>72433</v>
      </c>
      <c r="P188" s="339">
        <f t="shared" si="8"/>
        <v>0</v>
      </c>
    </row>
    <row r="189" spans="1:16" hidden="1" x14ac:dyDescent="0.25">
      <c r="A189" s="116">
        <v>119944</v>
      </c>
      <c r="B189" s="116">
        <v>1</v>
      </c>
      <c r="C189" s="116">
        <v>1233100280</v>
      </c>
      <c r="D189" s="116" t="s">
        <v>17464</v>
      </c>
      <c r="E189" s="339">
        <v>25247.759999999998</v>
      </c>
      <c r="F189" s="194">
        <v>12</v>
      </c>
      <c r="G189" s="194">
        <v>12</v>
      </c>
      <c r="H189" s="194" t="s">
        <v>10119</v>
      </c>
      <c r="I189" s="194">
        <f t="shared" si="6"/>
        <v>0</v>
      </c>
      <c r="J189" s="116" t="s">
        <v>10126</v>
      </c>
      <c r="K189" s="116" t="s">
        <v>10482</v>
      </c>
      <c r="L189" s="197"/>
      <c r="M189" s="116"/>
      <c r="N189" s="197">
        <v>45435</v>
      </c>
      <c r="O189" s="388">
        <f t="shared" si="7"/>
        <v>2103.98</v>
      </c>
      <c r="P189" s="339">
        <f t="shared" si="8"/>
        <v>0</v>
      </c>
    </row>
    <row r="190" spans="1:16" hidden="1" x14ac:dyDescent="0.25">
      <c r="A190" s="116">
        <v>119944</v>
      </c>
      <c r="B190" s="116">
        <v>3</v>
      </c>
      <c r="C190" s="116">
        <v>1522101310</v>
      </c>
      <c r="D190" s="116" t="s">
        <v>8037</v>
      </c>
      <c r="E190" s="339">
        <v>252665.7</v>
      </c>
      <c r="F190" s="194">
        <v>15</v>
      </c>
      <c r="G190" s="194">
        <v>15</v>
      </c>
      <c r="H190" s="194" t="s">
        <v>10119</v>
      </c>
      <c r="I190" s="194">
        <f t="shared" si="6"/>
        <v>0</v>
      </c>
      <c r="J190" s="116" t="s">
        <v>10126</v>
      </c>
      <c r="K190" s="116" t="s">
        <v>10482</v>
      </c>
      <c r="L190" s="197"/>
      <c r="M190" s="116"/>
      <c r="N190" s="197">
        <v>45461</v>
      </c>
      <c r="O190" s="388">
        <f t="shared" si="7"/>
        <v>16844.38</v>
      </c>
      <c r="P190" s="339">
        <f t="shared" si="8"/>
        <v>0</v>
      </c>
    </row>
    <row r="191" spans="1:16" hidden="1" x14ac:dyDescent="0.25">
      <c r="A191" s="116">
        <v>120094</v>
      </c>
      <c r="B191" s="116">
        <v>5</v>
      </c>
      <c r="C191" s="116">
        <v>1011100110</v>
      </c>
      <c r="D191" s="116" t="s">
        <v>10354</v>
      </c>
      <c r="E191" s="339">
        <v>34800</v>
      </c>
      <c r="F191" s="194">
        <v>10</v>
      </c>
      <c r="G191" s="194">
        <v>10</v>
      </c>
      <c r="H191" s="194" t="s">
        <v>10119</v>
      </c>
      <c r="I191" s="194">
        <f t="shared" si="6"/>
        <v>0</v>
      </c>
      <c r="J191" s="116" t="s">
        <v>10126</v>
      </c>
      <c r="K191" s="116" t="s">
        <v>10483</v>
      </c>
      <c r="L191" s="197"/>
      <c r="M191" s="116"/>
      <c r="N191" s="197">
        <v>45428</v>
      </c>
      <c r="O191" s="388">
        <f t="shared" si="7"/>
        <v>3480</v>
      </c>
      <c r="P191" s="339">
        <f t="shared" si="8"/>
        <v>0</v>
      </c>
    </row>
    <row r="192" spans="1:16" hidden="1" x14ac:dyDescent="0.25">
      <c r="A192" s="116">
        <v>120094</v>
      </c>
      <c r="B192" s="116">
        <v>3</v>
      </c>
      <c r="C192" s="116">
        <v>1016101340</v>
      </c>
      <c r="D192" s="116" t="s">
        <v>10489</v>
      </c>
      <c r="E192" s="339">
        <v>15074</v>
      </c>
      <c r="F192" s="194">
        <v>2</v>
      </c>
      <c r="G192" s="194">
        <v>2</v>
      </c>
      <c r="H192" s="194" t="s">
        <v>10119</v>
      </c>
      <c r="I192" s="194">
        <f t="shared" si="6"/>
        <v>0</v>
      </c>
      <c r="J192" s="116" t="s">
        <v>10126</v>
      </c>
      <c r="K192" s="116" t="s">
        <v>10483</v>
      </c>
      <c r="L192" s="197"/>
      <c r="M192" s="116"/>
      <c r="N192" s="197">
        <v>45435</v>
      </c>
      <c r="O192" s="388">
        <f t="shared" si="7"/>
        <v>7537</v>
      </c>
      <c r="P192" s="339">
        <f t="shared" si="8"/>
        <v>0</v>
      </c>
    </row>
    <row r="193" spans="1:16" hidden="1" x14ac:dyDescent="0.25">
      <c r="A193" s="116">
        <v>120094</v>
      </c>
      <c r="B193" s="116">
        <v>1</v>
      </c>
      <c r="C193" s="116">
        <v>1513100320</v>
      </c>
      <c r="D193" s="116" t="s">
        <v>16197</v>
      </c>
      <c r="E193" s="339">
        <v>578381.4</v>
      </c>
      <c r="F193" s="194">
        <v>60</v>
      </c>
      <c r="G193" s="194">
        <v>60</v>
      </c>
      <c r="H193" s="194" t="s">
        <v>10119</v>
      </c>
      <c r="I193" s="194">
        <f t="shared" si="6"/>
        <v>0</v>
      </c>
      <c r="J193" s="116" t="s">
        <v>10126</v>
      </c>
      <c r="K193" s="116" t="s">
        <v>10483</v>
      </c>
      <c r="L193" s="197"/>
      <c r="M193" s="116"/>
      <c r="N193" s="197">
        <v>45434</v>
      </c>
      <c r="O193" s="388">
        <f t="shared" si="7"/>
        <v>9639.69</v>
      </c>
      <c r="P193" s="339">
        <f t="shared" si="8"/>
        <v>0</v>
      </c>
    </row>
    <row r="194" spans="1:16" hidden="1" x14ac:dyDescent="0.25">
      <c r="A194" s="116">
        <v>120095</v>
      </c>
      <c r="B194" s="116">
        <v>10</v>
      </c>
      <c r="C194" s="116">
        <v>1011100110</v>
      </c>
      <c r="D194" s="116" t="s">
        <v>10354</v>
      </c>
      <c r="E194" s="339">
        <v>34800</v>
      </c>
      <c r="F194" s="194">
        <v>10</v>
      </c>
      <c r="G194" s="194">
        <v>10</v>
      </c>
      <c r="H194" s="194" t="s">
        <v>10119</v>
      </c>
      <c r="I194" s="194">
        <f t="shared" ref="I194:I257" si="9">+F194-G194</f>
        <v>0</v>
      </c>
      <c r="J194" s="116" t="s">
        <v>10126</v>
      </c>
      <c r="K194" s="116" t="s">
        <v>10482</v>
      </c>
      <c r="L194" s="197"/>
      <c r="M194" s="116"/>
      <c r="N194" s="197">
        <v>45428</v>
      </c>
      <c r="O194" s="388">
        <f t="shared" ref="O194:O257" si="10">+E194/F194</f>
        <v>3480</v>
      </c>
      <c r="P194" s="339">
        <f t="shared" ref="P194:P257" si="11">+O194*I194</f>
        <v>0</v>
      </c>
    </row>
    <row r="195" spans="1:16" hidden="1" x14ac:dyDescent="0.25">
      <c r="A195" s="116">
        <v>120095</v>
      </c>
      <c r="B195" s="116">
        <v>11</v>
      </c>
      <c r="C195" s="116">
        <v>1011100430</v>
      </c>
      <c r="D195" s="116" t="s">
        <v>17451</v>
      </c>
      <c r="E195" s="339">
        <v>14930</v>
      </c>
      <c r="F195" s="194">
        <v>2</v>
      </c>
      <c r="G195" s="194">
        <v>2</v>
      </c>
      <c r="H195" s="194" t="s">
        <v>10119</v>
      </c>
      <c r="I195" s="194">
        <f t="shared" si="9"/>
        <v>0</v>
      </c>
      <c r="J195" s="116" t="s">
        <v>10126</v>
      </c>
      <c r="K195" s="116" t="s">
        <v>10482</v>
      </c>
      <c r="L195" s="197"/>
      <c r="M195" s="116"/>
      <c r="N195" s="197">
        <v>45436</v>
      </c>
      <c r="O195" s="388">
        <f t="shared" si="10"/>
        <v>7465</v>
      </c>
      <c r="P195" s="339">
        <f t="shared" si="11"/>
        <v>0</v>
      </c>
    </row>
    <row r="196" spans="1:16" hidden="1" x14ac:dyDescent="0.25">
      <c r="A196" s="116">
        <v>120095</v>
      </c>
      <c r="B196" s="116">
        <v>6</v>
      </c>
      <c r="C196" s="116">
        <v>1019101600</v>
      </c>
      <c r="D196" s="116" t="s">
        <v>10852</v>
      </c>
      <c r="E196" s="339">
        <v>94192</v>
      </c>
      <c r="F196" s="194">
        <v>4</v>
      </c>
      <c r="G196" s="194">
        <v>4</v>
      </c>
      <c r="H196" s="194" t="s">
        <v>10119</v>
      </c>
      <c r="I196" s="194">
        <f t="shared" si="9"/>
        <v>0</v>
      </c>
      <c r="J196" s="116" t="s">
        <v>10126</v>
      </c>
      <c r="K196" s="116" t="s">
        <v>10482</v>
      </c>
      <c r="L196" s="197"/>
      <c r="M196" s="116"/>
      <c r="N196" s="197">
        <v>45425</v>
      </c>
      <c r="O196" s="388">
        <f t="shared" si="10"/>
        <v>23548</v>
      </c>
      <c r="P196" s="339">
        <f t="shared" si="11"/>
        <v>0</v>
      </c>
    </row>
    <row r="197" spans="1:16" hidden="1" x14ac:dyDescent="0.25">
      <c r="A197" s="116">
        <v>120095</v>
      </c>
      <c r="B197" s="116">
        <v>5</v>
      </c>
      <c r="C197" s="116">
        <v>1026100080</v>
      </c>
      <c r="D197" s="116" t="s">
        <v>17456</v>
      </c>
      <c r="E197" s="339">
        <v>67945</v>
      </c>
      <c r="F197" s="194">
        <v>1</v>
      </c>
      <c r="G197" s="194">
        <v>1</v>
      </c>
      <c r="H197" s="194" t="s">
        <v>10119</v>
      </c>
      <c r="I197" s="194">
        <f t="shared" si="9"/>
        <v>0</v>
      </c>
      <c r="J197" s="116" t="s">
        <v>10126</v>
      </c>
      <c r="K197" s="116" t="s">
        <v>10482</v>
      </c>
      <c r="L197" s="197"/>
      <c r="M197" s="116"/>
      <c r="N197" s="197">
        <v>45435</v>
      </c>
      <c r="O197" s="388">
        <f t="shared" si="10"/>
        <v>67945</v>
      </c>
      <c r="P197" s="339">
        <f t="shared" si="11"/>
        <v>0</v>
      </c>
    </row>
    <row r="198" spans="1:16" hidden="1" x14ac:dyDescent="0.25">
      <c r="A198" s="116">
        <v>120095</v>
      </c>
      <c r="B198" s="116">
        <v>1</v>
      </c>
      <c r="C198" s="116">
        <v>1123100000</v>
      </c>
      <c r="D198" s="116" t="s">
        <v>17465</v>
      </c>
      <c r="E198" s="339">
        <v>188796.79999999999</v>
      </c>
      <c r="F198" s="194">
        <v>8</v>
      </c>
      <c r="G198" s="194">
        <v>8</v>
      </c>
      <c r="H198" s="194" t="s">
        <v>10119</v>
      </c>
      <c r="I198" s="194">
        <f t="shared" si="9"/>
        <v>0</v>
      </c>
      <c r="J198" s="116" t="s">
        <v>10126</v>
      </c>
      <c r="K198" s="116" t="s">
        <v>10482</v>
      </c>
      <c r="L198" s="197"/>
      <c r="M198" s="116"/>
      <c r="N198" s="197">
        <v>45446</v>
      </c>
      <c r="O198" s="388">
        <f t="shared" si="10"/>
        <v>23599.599999999999</v>
      </c>
      <c r="P198" s="339">
        <f t="shared" si="11"/>
        <v>0</v>
      </c>
    </row>
    <row r="199" spans="1:16" hidden="1" x14ac:dyDescent="0.25">
      <c r="A199" s="116">
        <v>120095</v>
      </c>
      <c r="B199" s="116">
        <v>2</v>
      </c>
      <c r="C199" s="116">
        <v>1513100320</v>
      </c>
      <c r="D199" s="116" t="s">
        <v>16197</v>
      </c>
      <c r="E199" s="339">
        <v>578381.4</v>
      </c>
      <c r="F199" s="194">
        <v>60</v>
      </c>
      <c r="G199" s="194">
        <v>60</v>
      </c>
      <c r="H199" s="194" t="s">
        <v>10119</v>
      </c>
      <c r="I199" s="194">
        <f t="shared" si="9"/>
        <v>0</v>
      </c>
      <c r="J199" s="116" t="s">
        <v>10126</v>
      </c>
      <c r="K199" s="116" t="s">
        <v>10482</v>
      </c>
      <c r="L199" s="197"/>
      <c r="M199" s="116"/>
      <c r="N199" s="197">
        <v>45421</v>
      </c>
      <c r="O199" s="388">
        <f t="shared" si="10"/>
        <v>9639.69</v>
      </c>
      <c r="P199" s="339">
        <f t="shared" si="11"/>
        <v>0</v>
      </c>
    </row>
    <row r="200" spans="1:16" hidden="1" x14ac:dyDescent="0.25">
      <c r="A200" s="116">
        <v>120109</v>
      </c>
      <c r="B200" s="116">
        <v>6</v>
      </c>
      <c r="C200" s="116">
        <v>1011100110</v>
      </c>
      <c r="D200" s="116" t="s">
        <v>10354</v>
      </c>
      <c r="E200" s="339">
        <v>17400</v>
      </c>
      <c r="F200" s="194">
        <v>5</v>
      </c>
      <c r="G200" s="194">
        <v>5</v>
      </c>
      <c r="H200" s="194" t="s">
        <v>10119</v>
      </c>
      <c r="I200" s="194">
        <f t="shared" si="9"/>
        <v>0</v>
      </c>
      <c r="J200" s="116" t="s">
        <v>10126</v>
      </c>
      <c r="K200" s="116" t="s">
        <v>10644</v>
      </c>
      <c r="L200" s="197"/>
      <c r="M200" s="116"/>
      <c r="N200" s="197">
        <v>45428</v>
      </c>
      <c r="O200" s="388">
        <f t="shared" si="10"/>
        <v>3480</v>
      </c>
      <c r="P200" s="339">
        <f t="shared" si="11"/>
        <v>0</v>
      </c>
    </row>
    <row r="201" spans="1:16" hidden="1" x14ac:dyDescent="0.25">
      <c r="A201" s="116">
        <v>120109</v>
      </c>
      <c r="B201" s="116">
        <v>2</v>
      </c>
      <c r="C201" s="116">
        <v>1123100000</v>
      </c>
      <c r="D201" s="116" t="s">
        <v>17465</v>
      </c>
      <c r="E201" s="339">
        <v>188796.79999999999</v>
      </c>
      <c r="F201" s="194">
        <v>8</v>
      </c>
      <c r="G201" s="194">
        <v>8</v>
      </c>
      <c r="H201" s="194" t="s">
        <v>10119</v>
      </c>
      <c r="I201" s="194">
        <f t="shared" si="9"/>
        <v>0</v>
      </c>
      <c r="J201" s="116" t="s">
        <v>10126</v>
      </c>
      <c r="K201" s="116" t="s">
        <v>10644</v>
      </c>
      <c r="L201" s="197"/>
      <c r="M201" s="116"/>
      <c r="N201" s="197">
        <v>45446</v>
      </c>
      <c r="O201" s="388">
        <f t="shared" si="10"/>
        <v>23599.599999999999</v>
      </c>
      <c r="P201" s="339">
        <f t="shared" si="11"/>
        <v>0</v>
      </c>
    </row>
    <row r="202" spans="1:16" hidden="1" x14ac:dyDescent="0.25">
      <c r="A202" s="116">
        <v>120110</v>
      </c>
      <c r="B202" s="116">
        <v>2</v>
      </c>
      <c r="C202" s="116">
        <v>1011100040</v>
      </c>
      <c r="D202" s="116" t="s">
        <v>10481</v>
      </c>
      <c r="E202" s="339">
        <v>29000</v>
      </c>
      <c r="F202" s="194">
        <v>20</v>
      </c>
      <c r="G202" s="194">
        <v>20</v>
      </c>
      <c r="H202" s="194" t="s">
        <v>10119</v>
      </c>
      <c r="I202" s="194">
        <f t="shared" si="9"/>
        <v>0</v>
      </c>
      <c r="J202" s="116" t="s">
        <v>10126</v>
      </c>
      <c r="K202" s="116" t="s">
        <v>8716</v>
      </c>
      <c r="L202" s="197"/>
      <c r="M202" s="116"/>
      <c r="N202" s="197">
        <v>45428</v>
      </c>
      <c r="O202" s="388">
        <f t="shared" si="10"/>
        <v>1450</v>
      </c>
      <c r="P202" s="339">
        <f t="shared" si="11"/>
        <v>0</v>
      </c>
    </row>
    <row r="203" spans="1:16" hidden="1" x14ac:dyDescent="0.25">
      <c r="A203" s="116">
        <v>120110</v>
      </c>
      <c r="B203" s="116">
        <v>5</v>
      </c>
      <c r="C203" s="116">
        <v>1011100110</v>
      </c>
      <c r="D203" s="116" t="s">
        <v>10354</v>
      </c>
      <c r="E203" s="339">
        <v>17400</v>
      </c>
      <c r="F203" s="194">
        <v>5</v>
      </c>
      <c r="G203" s="194">
        <v>5</v>
      </c>
      <c r="H203" s="194" t="s">
        <v>10119</v>
      </c>
      <c r="I203" s="194">
        <f t="shared" si="9"/>
        <v>0</v>
      </c>
      <c r="J203" s="116" t="s">
        <v>10126</v>
      </c>
      <c r="K203" s="116" t="s">
        <v>8716</v>
      </c>
      <c r="L203" s="197"/>
      <c r="M203" s="116"/>
      <c r="N203" s="197">
        <v>45428</v>
      </c>
      <c r="O203" s="388">
        <f t="shared" si="10"/>
        <v>3480</v>
      </c>
      <c r="P203" s="339">
        <f t="shared" si="11"/>
        <v>0</v>
      </c>
    </row>
    <row r="204" spans="1:16" hidden="1" x14ac:dyDescent="0.25">
      <c r="A204" s="116">
        <v>120110</v>
      </c>
      <c r="B204" s="116">
        <v>3</v>
      </c>
      <c r="C204" s="116">
        <v>1026100080</v>
      </c>
      <c r="D204" s="116" t="s">
        <v>17456</v>
      </c>
      <c r="E204" s="339">
        <v>67945</v>
      </c>
      <c r="F204" s="194">
        <v>1</v>
      </c>
      <c r="G204" s="194">
        <v>1</v>
      </c>
      <c r="H204" s="194" t="s">
        <v>10119</v>
      </c>
      <c r="I204" s="194">
        <f t="shared" si="9"/>
        <v>0</v>
      </c>
      <c r="J204" s="116" t="s">
        <v>10126</v>
      </c>
      <c r="K204" s="116" t="s">
        <v>8716</v>
      </c>
      <c r="L204" s="197"/>
      <c r="M204" s="116"/>
      <c r="N204" s="197">
        <v>45435</v>
      </c>
      <c r="O204" s="388">
        <f t="shared" si="10"/>
        <v>67945</v>
      </c>
      <c r="P204" s="339">
        <f t="shared" si="11"/>
        <v>0</v>
      </c>
    </row>
    <row r="205" spans="1:16" hidden="1" x14ac:dyDescent="0.25">
      <c r="A205" s="116">
        <v>120110</v>
      </c>
      <c r="B205" s="116">
        <v>1</v>
      </c>
      <c r="C205" s="116">
        <v>1513100320</v>
      </c>
      <c r="D205" s="116" t="s">
        <v>16197</v>
      </c>
      <c r="E205" s="339">
        <v>867572.1</v>
      </c>
      <c r="F205" s="194">
        <v>90</v>
      </c>
      <c r="G205" s="194">
        <v>90</v>
      </c>
      <c r="H205" s="194" t="s">
        <v>10119</v>
      </c>
      <c r="I205" s="194">
        <f t="shared" si="9"/>
        <v>0</v>
      </c>
      <c r="J205" s="116" t="s">
        <v>10126</v>
      </c>
      <c r="K205" s="116" t="s">
        <v>8716</v>
      </c>
      <c r="L205" s="197"/>
      <c r="M205" s="116"/>
      <c r="N205" s="197">
        <v>45446</v>
      </c>
      <c r="O205" s="388">
        <f t="shared" si="10"/>
        <v>9639.69</v>
      </c>
      <c r="P205" s="339">
        <f t="shared" si="11"/>
        <v>0</v>
      </c>
    </row>
    <row r="206" spans="1:16" hidden="1" x14ac:dyDescent="0.25">
      <c r="A206" s="116">
        <v>120111</v>
      </c>
      <c r="B206" s="116">
        <v>1</v>
      </c>
      <c r="C206" s="116">
        <v>1022103750</v>
      </c>
      <c r="D206" s="116" t="s">
        <v>8803</v>
      </c>
      <c r="E206" s="339">
        <v>27541</v>
      </c>
      <c r="F206" s="194">
        <v>1</v>
      </c>
      <c r="G206" s="194">
        <v>1</v>
      </c>
      <c r="H206" s="194" t="s">
        <v>10119</v>
      </c>
      <c r="I206" s="194">
        <f t="shared" si="9"/>
        <v>0</v>
      </c>
      <c r="J206" s="116" t="s">
        <v>10126</v>
      </c>
      <c r="K206" s="116" t="s">
        <v>8716</v>
      </c>
      <c r="L206" s="197"/>
      <c r="M206" s="116"/>
      <c r="N206" s="197">
        <v>45455</v>
      </c>
      <c r="O206" s="388">
        <f t="shared" si="10"/>
        <v>27541</v>
      </c>
      <c r="P206" s="339">
        <f t="shared" si="11"/>
        <v>0</v>
      </c>
    </row>
    <row r="207" spans="1:16" hidden="1" x14ac:dyDescent="0.25">
      <c r="A207" s="116">
        <v>120114</v>
      </c>
      <c r="B207" s="116">
        <v>2</v>
      </c>
      <c r="C207" s="116">
        <v>1239100060</v>
      </c>
      <c r="D207" s="116" t="s">
        <v>16192</v>
      </c>
      <c r="E207" s="339">
        <v>6970</v>
      </c>
      <c r="F207" s="194">
        <v>10</v>
      </c>
      <c r="G207" s="194">
        <v>10</v>
      </c>
      <c r="H207" s="194" t="s">
        <v>10119</v>
      </c>
      <c r="I207" s="194">
        <f t="shared" si="9"/>
        <v>0</v>
      </c>
      <c r="J207" s="116" t="s">
        <v>10120</v>
      </c>
      <c r="K207" s="116" t="s">
        <v>10121</v>
      </c>
      <c r="L207" s="197"/>
      <c r="M207" s="116"/>
      <c r="N207" s="197">
        <v>45446</v>
      </c>
      <c r="O207" s="388">
        <f t="shared" si="10"/>
        <v>697</v>
      </c>
      <c r="P207" s="339">
        <f t="shared" si="11"/>
        <v>0</v>
      </c>
    </row>
    <row r="208" spans="1:16" hidden="1" x14ac:dyDescent="0.25">
      <c r="A208" s="116">
        <v>120194</v>
      </c>
      <c r="B208" s="116">
        <v>5</v>
      </c>
      <c r="C208" s="116">
        <v>1010102030</v>
      </c>
      <c r="D208" s="116" t="s">
        <v>10648</v>
      </c>
      <c r="E208" s="339">
        <v>6260</v>
      </c>
      <c r="F208" s="194">
        <v>5</v>
      </c>
      <c r="G208" s="194">
        <v>5</v>
      </c>
      <c r="H208" s="194" t="s">
        <v>10119</v>
      </c>
      <c r="I208" s="194">
        <f t="shared" si="9"/>
        <v>0</v>
      </c>
      <c r="J208" s="116" t="s">
        <v>10126</v>
      </c>
      <c r="K208" s="116" t="s">
        <v>10853</v>
      </c>
      <c r="L208" s="197"/>
      <c r="M208" s="116"/>
      <c r="N208" s="197">
        <v>45435</v>
      </c>
      <c r="O208" s="388">
        <f t="shared" si="10"/>
        <v>1252</v>
      </c>
      <c r="P208" s="339">
        <f t="shared" si="11"/>
        <v>0</v>
      </c>
    </row>
    <row r="209" spans="1:16" hidden="1" x14ac:dyDescent="0.25">
      <c r="A209" s="116">
        <v>120194</v>
      </c>
      <c r="B209" s="116">
        <v>1</v>
      </c>
      <c r="C209" s="116">
        <v>1011100040</v>
      </c>
      <c r="D209" s="116" t="s">
        <v>10481</v>
      </c>
      <c r="E209" s="339">
        <v>29000</v>
      </c>
      <c r="F209" s="194">
        <v>20</v>
      </c>
      <c r="G209" s="194">
        <v>20</v>
      </c>
      <c r="H209" s="194" t="s">
        <v>10119</v>
      </c>
      <c r="I209" s="194">
        <f t="shared" si="9"/>
        <v>0</v>
      </c>
      <c r="J209" s="116" t="s">
        <v>10126</v>
      </c>
      <c r="K209" s="116" t="s">
        <v>10853</v>
      </c>
      <c r="L209" s="197"/>
      <c r="M209" s="116"/>
      <c r="N209" s="197">
        <v>45435</v>
      </c>
      <c r="O209" s="388">
        <f t="shared" si="10"/>
        <v>1450</v>
      </c>
      <c r="P209" s="339">
        <f t="shared" si="11"/>
        <v>0</v>
      </c>
    </row>
    <row r="210" spans="1:16" hidden="1" x14ac:dyDescent="0.25">
      <c r="A210" s="116">
        <v>120194</v>
      </c>
      <c r="B210" s="116">
        <v>8</v>
      </c>
      <c r="C210" s="116">
        <v>1011100110</v>
      </c>
      <c r="D210" s="116" t="s">
        <v>10354</v>
      </c>
      <c r="E210" s="339">
        <v>17400</v>
      </c>
      <c r="F210" s="194">
        <v>5</v>
      </c>
      <c r="G210" s="194">
        <v>5</v>
      </c>
      <c r="H210" s="194" t="s">
        <v>10119</v>
      </c>
      <c r="I210" s="194">
        <f t="shared" si="9"/>
        <v>0</v>
      </c>
      <c r="J210" s="116" t="s">
        <v>10126</v>
      </c>
      <c r="K210" s="116" t="s">
        <v>10853</v>
      </c>
      <c r="L210" s="197"/>
      <c r="M210" s="116"/>
      <c r="N210" s="197">
        <v>45428</v>
      </c>
      <c r="O210" s="388">
        <f t="shared" si="10"/>
        <v>3480</v>
      </c>
      <c r="P210" s="339">
        <f t="shared" si="11"/>
        <v>0</v>
      </c>
    </row>
    <row r="211" spans="1:16" hidden="1" x14ac:dyDescent="0.25">
      <c r="A211" s="116">
        <v>120194</v>
      </c>
      <c r="B211" s="116">
        <v>9</v>
      </c>
      <c r="C211" s="116">
        <v>1011100430</v>
      </c>
      <c r="D211" s="116" t="s">
        <v>17451</v>
      </c>
      <c r="E211" s="339">
        <v>7465</v>
      </c>
      <c r="F211" s="194">
        <v>1</v>
      </c>
      <c r="G211" s="194">
        <v>1</v>
      </c>
      <c r="H211" s="194" t="s">
        <v>10119</v>
      </c>
      <c r="I211" s="194">
        <f t="shared" si="9"/>
        <v>0</v>
      </c>
      <c r="J211" s="116" t="s">
        <v>10126</v>
      </c>
      <c r="K211" s="116" t="s">
        <v>10853</v>
      </c>
      <c r="L211" s="197"/>
      <c r="M211" s="116"/>
      <c r="N211" s="197">
        <v>45436</v>
      </c>
      <c r="O211" s="388">
        <f t="shared" si="10"/>
        <v>7465</v>
      </c>
      <c r="P211" s="339">
        <f t="shared" si="11"/>
        <v>0</v>
      </c>
    </row>
    <row r="212" spans="1:16" hidden="1" x14ac:dyDescent="0.25">
      <c r="A212" s="116">
        <v>120194</v>
      </c>
      <c r="B212" s="116">
        <v>6</v>
      </c>
      <c r="C212" s="116">
        <v>1027100100</v>
      </c>
      <c r="D212" s="116" t="s">
        <v>10645</v>
      </c>
      <c r="E212" s="339">
        <v>330000</v>
      </c>
      <c r="F212" s="194">
        <v>10</v>
      </c>
      <c r="G212" s="194">
        <v>10</v>
      </c>
      <c r="H212" s="194" t="s">
        <v>10119</v>
      </c>
      <c r="I212" s="194">
        <f t="shared" si="9"/>
        <v>0</v>
      </c>
      <c r="J212" s="116" t="s">
        <v>10126</v>
      </c>
      <c r="K212" s="116" t="s">
        <v>10853</v>
      </c>
      <c r="L212" s="197"/>
      <c r="M212" s="116"/>
      <c r="N212" s="197">
        <v>45440</v>
      </c>
      <c r="O212" s="388">
        <f t="shared" si="10"/>
        <v>33000</v>
      </c>
      <c r="P212" s="339">
        <f t="shared" si="11"/>
        <v>0</v>
      </c>
    </row>
    <row r="213" spans="1:16" hidden="1" x14ac:dyDescent="0.25">
      <c r="A213" s="116">
        <v>120194</v>
      </c>
      <c r="B213" s="116">
        <v>3</v>
      </c>
      <c r="C213" s="116">
        <v>1513100320</v>
      </c>
      <c r="D213" s="116" t="s">
        <v>16197</v>
      </c>
      <c r="E213" s="339">
        <v>289190.7</v>
      </c>
      <c r="F213" s="194">
        <v>30</v>
      </c>
      <c r="G213" s="194">
        <v>30</v>
      </c>
      <c r="H213" s="194" t="s">
        <v>10119</v>
      </c>
      <c r="I213" s="194">
        <f t="shared" si="9"/>
        <v>0</v>
      </c>
      <c r="J213" s="116" t="s">
        <v>10126</v>
      </c>
      <c r="K213" s="116" t="s">
        <v>10853</v>
      </c>
      <c r="L213" s="197"/>
      <c r="M213" s="116"/>
      <c r="N213" s="197">
        <v>45426</v>
      </c>
      <c r="O213" s="388">
        <f t="shared" si="10"/>
        <v>9639.69</v>
      </c>
      <c r="P213" s="339">
        <f t="shared" si="11"/>
        <v>0</v>
      </c>
    </row>
    <row r="214" spans="1:16" hidden="1" x14ac:dyDescent="0.25">
      <c r="A214" s="116">
        <v>120196</v>
      </c>
      <c r="B214" s="116">
        <v>1</v>
      </c>
      <c r="C214" s="116">
        <v>1011100040</v>
      </c>
      <c r="D214" s="116" t="s">
        <v>10481</v>
      </c>
      <c r="E214" s="339">
        <v>29000</v>
      </c>
      <c r="F214" s="194">
        <v>20</v>
      </c>
      <c r="G214" s="194">
        <v>20</v>
      </c>
      <c r="H214" s="194" t="s">
        <v>10119</v>
      </c>
      <c r="I214" s="194">
        <f t="shared" si="9"/>
        <v>0</v>
      </c>
      <c r="J214" s="116" t="s">
        <v>10126</v>
      </c>
      <c r="K214" s="116" t="s">
        <v>10683</v>
      </c>
      <c r="L214" s="197"/>
      <c r="M214" s="116"/>
      <c r="N214" s="197">
        <v>45429</v>
      </c>
      <c r="O214" s="388">
        <f t="shared" si="10"/>
        <v>1450</v>
      </c>
      <c r="P214" s="339">
        <f t="shared" si="11"/>
        <v>0</v>
      </c>
    </row>
    <row r="215" spans="1:16" hidden="1" x14ac:dyDescent="0.25">
      <c r="A215" s="116">
        <v>120196</v>
      </c>
      <c r="B215" s="116">
        <v>7</v>
      </c>
      <c r="C215" s="116">
        <v>1011100110</v>
      </c>
      <c r="D215" s="116" t="s">
        <v>10354</v>
      </c>
      <c r="E215" s="339">
        <v>17400</v>
      </c>
      <c r="F215" s="194">
        <v>5</v>
      </c>
      <c r="G215" s="194">
        <v>5</v>
      </c>
      <c r="H215" s="194" t="s">
        <v>10119</v>
      </c>
      <c r="I215" s="194">
        <f t="shared" si="9"/>
        <v>0</v>
      </c>
      <c r="J215" s="116" t="s">
        <v>10126</v>
      </c>
      <c r="K215" s="116" t="s">
        <v>10683</v>
      </c>
      <c r="L215" s="197"/>
      <c r="M215" s="116"/>
      <c r="N215" s="197">
        <v>45428</v>
      </c>
      <c r="O215" s="388">
        <f t="shared" si="10"/>
        <v>3480</v>
      </c>
      <c r="P215" s="339">
        <f t="shared" si="11"/>
        <v>0</v>
      </c>
    </row>
    <row r="216" spans="1:16" hidden="1" x14ac:dyDescent="0.25">
      <c r="A216" s="116">
        <v>120196</v>
      </c>
      <c r="B216" s="116">
        <v>8</v>
      </c>
      <c r="C216" s="116">
        <v>1011100430</v>
      </c>
      <c r="D216" s="116" t="s">
        <v>17451</v>
      </c>
      <c r="E216" s="339">
        <v>7465</v>
      </c>
      <c r="F216" s="194">
        <v>1</v>
      </c>
      <c r="G216" s="194">
        <v>1</v>
      </c>
      <c r="H216" s="194" t="s">
        <v>10119</v>
      </c>
      <c r="I216" s="194">
        <f t="shared" si="9"/>
        <v>0</v>
      </c>
      <c r="J216" s="116" t="s">
        <v>10126</v>
      </c>
      <c r="K216" s="116" t="s">
        <v>10683</v>
      </c>
      <c r="L216" s="197"/>
      <c r="M216" s="116"/>
      <c r="N216" s="197">
        <v>45436</v>
      </c>
      <c r="O216" s="388">
        <f t="shared" si="10"/>
        <v>7465</v>
      </c>
      <c r="P216" s="339">
        <f t="shared" si="11"/>
        <v>0</v>
      </c>
    </row>
    <row r="217" spans="1:16" hidden="1" x14ac:dyDescent="0.25">
      <c r="A217" s="116">
        <v>120196</v>
      </c>
      <c r="B217" s="116">
        <v>2</v>
      </c>
      <c r="C217" s="116">
        <v>1513100320</v>
      </c>
      <c r="D217" s="116" t="s">
        <v>16197</v>
      </c>
      <c r="E217" s="339">
        <v>289190.7</v>
      </c>
      <c r="F217" s="194">
        <v>30</v>
      </c>
      <c r="G217" s="194">
        <v>30</v>
      </c>
      <c r="H217" s="194" t="s">
        <v>10119</v>
      </c>
      <c r="I217" s="194">
        <f t="shared" si="9"/>
        <v>0</v>
      </c>
      <c r="J217" s="116" t="s">
        <v>10126</v>
      </c>
      <c r="K217" s="116" t="s">
        <v>10683</v>
      </c>
      <c r="L217" s="197"/>
      <c r="M217" s="116"/>
      <c r="N217" s="197">
        <v>45426</v>
      </c>
      <c r="O217" s="388">
        <f t="shared" si="10"/>
        <v>9639.69</v>
      </c>
      <c r="P217" s="339">
        <f t="shared" si="11"/>
        <v>0</v>
      </c>
    </row>
    <row r="218" spans="1:16" hidden="1" x14ac:dyDescent="0.25">
      <c r="A218" s="116">
        <v>120197</v>
      </c>
      <c r="B218" s="116">
        <v>1</v>
      </c>
      <c r="C218" s="116">
        <v>1011100430</v>
      </c>
      <c r="D218" s="116" t="s">
        <v>17451</v>
      </c>
      <c r="E218" s="339">
        <v>74650</v>
      </c>
      <c r="F218" s="194">
        <v>10</v>
      </c>
      <c r="G218" s="194">
        <v>10</v>
      </c>
      <c r="H218" s="194" t="s">
        <v>10119</v>
      </c>
      <c r="I218" s="194">
        <f t="shared" si="9"/>
        <v>0</v>
      </c>
      <c r="J218" s="116" t="s">
        <v>10120</v>
      </c>
      <c r="K218" s="116" t="s">
        <v>10121</v>
      </c>
      <c r="L218" s="197"/>
      <c r="M218" s="116"/>
      <c r="N218" s="197">
        <v>45436</v>
      </c>
      <c r="O218" s="388">
        <f t="shared" si="10"/>
        <v>7465</v>
      </c>
      <c r="P218" s="339">
        <f t="shared" si="11"/>
        <v>0</v>
      </c>
    </row>
    <row r="219" spans="1:16" hidden="1" x14ac:dyDescent="0.25">
      <c r="A219" s="116">
        <v>120199</v>
      </c>
      <c r="B219" s="116">
        <v>1</v>
      </c>
      <c r="C219" s="116">
        <v>1016101380</v>
      </c>
      <c r="D219" s="116" t="s">
        <v>10854</v>
      </c>
      <c r="E219" s="339">
        <v>59805</v>
      </c>
      <c r="F219" s="194">
        <v>3</v>
      </c>
      <c r="G219" s="194">
        <v>3</v>
      </c>
      <c r="H219" s="194" t="s">
        <v>10119</v>
      </c>
      <c r="I219" s="194">
        <f t="shared" si="9"/>
        <v>0</v>
      </c>
      <c r="J219" s="116" t="s">
        <v>10120</v>
      </c>
      <c r="K219" s="116" t="s">
        <v>10855</v>
      </c>
      <c r="L219" s="197"/>
      <c r="M219" s="116"/>
      <c r="N219" s="197">
        <v>45435</v>
      </c>
      <c r="O219" s="388">
        <f t="shared" si="10"/>
        <v>19935</v>
      </c>
      <c r="P219" s="339">
        <f t="shared" si="11"/>
        <v>0</v>
      </c>
    </row>
    <row r="220" spans="1:16" hidden="1" x14ac:dyDescent="0.25">
      <c r="A220" s="116">
        <v>120201</v>
      </c>
      <c r="B220" s="116">
        <v>1</v>
      </c>
      <c r="C220" s="116">
        <v>1019101600</v>
      </c>
      <c r="D220" s="116" t="s">
        <v>10852</v>
      </c>
      <c r="E220" s="339">
        <v>70644</v>
      </c>
      <c r="F220" s="194">
        <v>3</v>
      </c>
      <c r="G220" s="194">
        <v>3</v>
      </c>
      <c r="H220" s="194" t="s">
        <v>10119</v>
      </c>
      <c r="I220" s="194">
        <f t="shared" si="9"/>
        <v>0</v>
      </c>
      <c r="J220" s="116" t="s">
        <v>10120</v>
      </c>
      <c r="K220" s="116" t="s">
        <v>10856</v>
      </c>
      <c r="L220" s="197"/>
      <c r="M220" s="116"/>
      <c r="N220" s="197">
        <v>45425</v>
      </c>
      <c r="O220" s="388">
        <f t="shared" si="10"/>
        <v>23548</v>
      </c>
      <c r="P220" s="339">
        <f t="shared" si="11"/>
        <v>0</v>
      </c>
    </row>
    <row r="221" spans="1:16" hidden="1" x14ac:dyDescent="0.25">
      <c r="A221" s="116">
        <v>120203</v>
      </c>
      <c r="B221" s="116">
        <v>14</v>
      </c>
      <c r="C221" s="116">
        <v>1022100230</v>
      </c>
      <c r="D221" s="116" t="s">
        <v>16162</v>
      </c>
      <c r="E221" s="339">
        <v>16800</v>
      </c>
      <c r="F221" s="194">
        <v>10</v>
      </c>
      <c r="G221" s="194">
        <v>10</v>
      </c>
      <c r="H221" s="194" t="s">
        <v>10119</v>
      </c>
      <c r="I221" s="194">
        <f t="shared" si="9"/>
        <v>0</v>
      </c>
      <c r="J221" s="116" t="s">
        <v>10120</v>
      </c>
      <c r="K221" s="116" t="s">
        <v>10121</v>
      </c>
      <c r="L221" s="197"/>
      <c r="M221" s="116"/>
      <c r="N221" s="197">
        <v>45435</v>
      </c>
      <c r="O221" s="388">
        <f t="shared" si="10"/>
        <v>1680</v>
      </c>
      <c r="P221" s="339">
        <f t="shared" si="11"/>
        <v>0</v>
      </c>
    </row>
    <row r="222" spans="1:16" hidden="1" x14ac:dyDescent="0.25">
      <c r="A222" s="116">
        <v>120203</v>
      </c>
      <c r="B222" s="116">
        <v>17</v>
      </c>
      <c r="C222" s="116">
        <v>1022100510</v>
      </c>
      <c r="D222" s="116" t="s">
        <v>16163</v>
      </c>
      <c r="E222" s="339">
        <v>2879.16</v>
      </c>
      <c r="F222" s="194">
        <v>6</v>
      </c>
      <c r="G222" s="194">
        <v>6</v>
      </c>
      <c r="H222" s="194" t="s">
        <v>10119</v>
      </c>
      <c r="I222" s="194">
        <f t="shared" si="9"/>
        <v>0</v>
      </c>
      <c r="J222" s="116" t="s">
        <v>10120</v>
      </c>
      <c r="K222" s="116" t="s">
        <v>10121</v>
      </c>
      <c r="L222" s="197"/>
      <c r="M222" s="116"/>
      <c r="N222" s="197">
        <v>45462</v>
      </c>
      <c r="O222" s="388">
        <f t="shared" si="10"/>
        <v>479.85999999999996</v>
      </c>
      <c r="P222" s="339">
        <f t="shared" si="11"/>
        <v>0</v>
      </c>
    </row>
    <row r="223" spans="1:16" hidden="1" x14ac:dyDescent="0.25">
      <c r="A223" s="116">
        <v>120203</v>
      </c>
      <c r="B223" s="116">
        <v>8</v>
      </c>
      <c r="C223" s="116">
        <v>1022103940</v>
      </c>
      <c r="D223" s="116" t="s">
        <v>9155</v>
      </c>
      <c r="E223" s="339">
        <v>9000</v>
      </c>
      <c r="F223" s="194">
        <v>2</v>
      </c>
      <c r="G223" s="194">
        <v>2</v>
      </c>
      <c r="H223" s="194" t="s">
        <v>10119</v>
      </c>
      <c r="I223" s="194">
        <f t="shared" si="9"/>
        <v>0</v>
      </c>
      <c r="J223" s="116" t="s">
        <v>10120</v>
      </c>
      <c r="K223" s="116" t="s">
        <v>10121</v>
      </c>
      <c r="L223" s="197"/>
      <c r="M223" s="116"/>
      <c r="N223" s="197">
        <v>45442</v>
      </c>
      <c r="O223" s="388">
        <f t="shared" si="10"/>
        <v>4500</v>
      </c>
      <c r="P223" s="339">
        <f t="shared" si="11"/>
        <v>0</v>
      </c>
    </row>
    <row r="224" spans="1:16" hidden="1" x14ac:dyDescent="0.25">
      <c r="A224" s="116">
        <v>120203</v>
      </c>
      <c r="B224" s="116">
        <v>10</v>
      </c>
      <c r="C224" s="116">
        <v>1022103960</v>
      </c>
      <c r="D224" s="116" t="s">
        <v>17450</v>
      </c>
      <c r="E224" s="339">
        <v>9600</v>
      </c>
      <c r="F224" s="194">
        <v>2</v>
      </c>
      <c r="G224" s="194">
        <v>2</v>
      </c>
      <c r="H224" s="194" t="s">
        <v>10119</v>
      </c>
      <c r="I224" s="194">
        <f t="shared" si="9"/>
        <v>0</v>
      </c>
      <c r="J224" s="116" t="s">
        <v>10120</v>
      </c>
      <c r="K224" s="116" t="s">
        <v>10121</v>
      </c>
      <c r="L224" s="197"/>
      <c r="M224" s="116"/>
      <c r="N224" s="197">
        <v>45442</v>
      </c>
      <c r="O224" s="388">
        <f t="shared" si="10"/>
        <v>4800</v>
      </c>
      <c r="P224" s="339">
        <f t="shared" si="11"/>
        <v>0</v>
      </c>
    </row>
    <row r="225" spans="1:16" hidden="1" x14ac:dyDescent="0.25">
      <c r="A225" s="116">
        <v>120203</v>
      </c>
      <c r="B225" s="116">
        <v>18</v>
      </c>
      <c r="C225" s="116">
        <v>1526107740</v>
      </c>
      <c r="D225" s="116" t="s">
        <v>10367</v>
      </c>
      <c r="E225" s="339">
        <v>3110</v>
      </c>
      <c r="F225" s="194">
        <v>2</v>
      </c>
      <c r="G225" s="194">
        <v>2</v>
      </c>
      <c r="H225" s="194" t="s">
        <v>10119</v>
      </c>
      <c r="I225" s="194">
        <f t="shared" si="9"/>
        <v>0</v>
      </c>
      <c r="J225" s="116" t="s">
        <v>10120</v>
      </c>
      <c r="K225" s="116" t="s">
        <v>10121</v>
      </c>
      <c r="L225" s="197"/>
      <c r="M225" s="116"/>
      <c r="N225" s="197">
        <v>45469</v>
      </c>
      <c r="O225" s="388">
        <f t="shared" si="10"/>
        <v>1555</v>
      </c>
      <c r="P225" s="339">
        <f t="shared" si="11"/>
        <v>0</v>
      </c>
    </row>
    <row r="226" spans="1:16" hidden="1" x14ac:dyDescent="0.25">
      <c r="A226" s="116">
        <v>120208</v>
      </c>
      <c r="B226" s="116">
        <v>2</v>
      </c>
      <c r="C226" s="116">
        <v>1321100480</v>
      </c>
      <c r="D226" s="116" t="s">
        <v>10385</v>
      </c>
      <c r="E226" s="339">
        <v>220000</v>
      </c>
      <c r="F226" s="194">
        <v>2</v>
      </c>
      <c r="G226" s="194">
        <v>2</v>
      </c>
      <c r="H226" s="194" t="s">
        <v>10119</v>
      </c>
      <c r="I226" s="194">
        <f t="shared" si="9"/>
        <v>0</v>
      </c>
      <c r="J226" s="116" t="s">
        <v>10120</v>
      </c>
      <c r="K226" s="116" t="s">
        <v>10955</v>
      </c>
      <c r="L226" s="197"/>
      <c r="M226" s="116"/>
      <c r="N226" s="197">
        <v>45446</v>
      </c>
      <c r="O226" s="388">
        <f t="shared" si="10"/>
        <v>110000</v>
      </c>
      <c r="P226" s="339">
        <f t="shared" si="11"/>
        <v>0</v>
      </c>
    </row>
    <row r="227" spans="1:16" hidden="1" x14ac:dyDescent="0.25">
      <c r="A227" s="116">
        <v>120208</v>
      </c>
      <c r="B227" s="116">
        <v>1</v>
      </c>
      <c r="C227" s="116">
        <v>1321100610</v>
      </c>
      <c r="D227" s="116" t="s">
        <v>6938</v>
      </c>
      <c r="E227" s="339">
        <v>96000</v>
      </c>
      <c r="F227" s="194">
        <v>2</v>
      </c>
      <c r="G227" s="194">
        <v>2</v>
      </c>
      <c r="H227" s="194" t="s">
        <v>10119</v>
      </c>
      <c r="I227" s="194">
        <f t="shared" si="9"/>
        <v>0</v>
      </c>
      <c r="J227" s="116" t="s">
        <v>10120</v>
      </c>
      <c r="K227" s="116" t="s">
        <v>10955</v>
      </c>
      <c r="L227" s="197"/>
      <c r="M227" s="116"/>
      <c r="N227" s="197">
        <v>45446</v>
      </c>
      <c r="O227" s="388">
        <f t="shared" si="10"/>
        <v>48000</v>
      </c>
      <c r="P227" s="339">
        <f t="shared" si="11"/>
        <v>0</v>
      </c>
    </row>
    <row r="228" spans="1:16" hidden="1" x14ac:dyDescent="0.25">
      <c r="A228" s="116">
        <v>120209</v>
      </c>
      <c r="B228" s="116">
        <v>1</v>
      </c>
      <c r="C228" s="116">
        <v>1810102240</v>
      </c>
      <c r="D228" s="116" t="s">
        <v>10956</v>
      </c>
      <c r="E228" s="339">
        <v>330000</v>
      </c>
      <c r="F228" s="194">
        <v>6</v>
      </c>
      <c r="G228" s="194">
        <v>6</v>
      </c>
      <c r="H228" s="194" t="s">
        <v>10119</v>
      </c>
      <c r="I228" s="194">
        <f t="shared" si="9"/>
        <v>0</v>
      </c>
      <c r="J228" s="116" t="s">
        <v>10120</v>
      </c>
      <c r="K228" s="116" t="s">
        <v>10365</v>
      </c>
      <c r="L228" s="197"/>
      <c r="M228" s="116"/>
      <c r="N228" s="197">
        <v>45446</v>
      </c>
      <c r="O228" s="388">
        <f t="shared" si="10"/>
        <v>55000</v>
      </c>
      <c r="P228" s="339">
        <f t="shared" si="11"/>
        <v>0</v>
      </c>
    </row>
    <row r="229" spans="1:16" hidden="1" x14ac:dyDescent="0.25">
      <c r="A229" s="116">
        <v>120211</v>
      </c>
      <c r="B229" s="116">
        <v>4</v>
      </c>
      <c r="C229" s="116">
        <v>1016100000</v>
      </c>
      <c r="D229" s="116" t="s">
        <v>10650</v>
      </c>
      <c r="E229" s="339">
        <v>19224</v>
      </c>
      <c r="F229" s="194">
        <v>2</v>
      </c>
      <c r="G229" s="194">
        <v>2</v>
      </c>
      <c r="H229" s="194" t="s">
        <v>10119</v>
      </c>
      <c r="I229" s="194">
        <f t="shared" si="9"/>
        <v>0</v>
      </c>
      <c r="J229" s="116" t="s">
        <v>10120</v>
      </c>
      <c r="K229" s="116" t="s">
        <v>10958</v>
      </c>
      <c r="L229" s="197"/>
      <c r="M229" s="116"/>
      <c r="N229" s="197">
        <v>45461</v>
      </c>
      <c r="O229" s="388">
        <f t="shared" si="10"/>
        <v>9612</v>
      </c>
      <c r="P229" s="339">
        <f t="shared" si="11"/>
        <v>0</v>
      </c>
    </row>
    <row r="230" spans="1:16" hidden="1" x14ac:dyDescent="0.25">
      <c r="A230" s="116">
        <v>120211</v>
      </c>
      <c r="B230" s="116">
        <v>2</v>
      </c>
      <c r="C230" s="116">
        <v>1546101840</v>
      </c>
      <c r="D230" s="116" t="s">
        <v>10957</v>
      </c>
      <c r="E230" s="339">
        <v>21400</v>
      </c>
      <c r="F230" s="194">
        <v>2</v>
      </c>
      <c r="G230" s="194">
        <v>2</v>
      </c>
      <c r="H230" s="194" t="s">
        <v>10119</v>
      </c>
      <c r="I230" s="194">
        <f t="shared" si="9"/>
        <v>0</v>
      </c>
      <c r="J230" s="116" t="s">
        <v>10120</v>
      </c>
      <c r="K230" s="116" t="s">
        <v>10958</v>
      </c>
      <c r="L230" s="197"/>
      <c r="M230" s="116"/>
      <c r="N230" s="197">
        <v>45447</v>
      </c>
      <c r="O230" s="388">
        <f t="shared" si="10"/>
        <v>10700</v>
      </c>
      <c r="P230" s="339">
        <f t="shared" si="11"/>
        <v>0</v>
      </c>
    </row>
    <row r="231" spans="1:16" hidden="1" x14ac:dyDescent="0.25">
      <c r="A231" s="116">
        <v>120213</v>
      </c>
      <c r="B231" s="116">
        <v>12</v>
      </c>
      <c r="C231" s="116">
        <v>1029102130</v>
      </c>
      <c r="D231" s="116" t="s">
        <v>10961</v>
      </c>
      <c r="E231" s="339">
        <v>58000</v>
      </c>
      <c r="F231" s="194">
        <v>20</v>
      </c>
      <c r="G231" s="194">
        <v>20</v>
      </c>
      <c r="H231" s="194" t="s">
        <v>10119</v>
      </c>
      <c r="I231" s="194">
        <f t="shared" si="9"/>
        <v>0</v>
      </c>
      <c r="J231" s="116" t="s">
        <v>10120</v>
      </c>
      <c r="K231" s="116" t="s">
        <v>10960</v>
      </c>
      <c r="L231" s="197"/>
      <c r="M231" s="116"/>
      <c r="N231" s="197">
        <v>45446</v>
      </c>
      <c r="O231" s="388">
        <f t="shared" si="10"/>
        <v>2900</v>
      </c>
      <c r="P231" s="339">
        <f t="shared" si="11"/>
        <v>0</v>
      </c>
    </row>
    <row r="232" spans="1:16" hidden="1" x14ac:dyDescent="0.25">
      <c r="A232" s="116">
        <v>120213</v>
      </c>
      <c r="B232" s="116">
        <v>19</v>
      </c>
      <c r="C232" s="116">
        <v>1310103040</v>
      </c>
      <c r="D232" s="116" t="s">
        <v>10963</v>
      </c>
      <c r="E232" s="339">
        <v>14500</v>
      </c>
      <c r="F232" s="194">
        <v>10</v>
      </c>
      <c r="G232" s="194">
        <v>10</v>
      </c>
      <c r="H232" s="194" t="s">
        <v>10119</v>
      </c>
      <c r="I232" s="194">
        <f t="shared" si="9"/>
        <v>0</v>
      </c>
      <c r="J232" s="116" t="s">
        <v>10120</v>
      </c>
      <c r="K232" s="116" t="s">
        <v>10960</v>
      </c>
      <c r="L232" s="197"/>
      <c r="M232" s="116"/>
      <c r="N232" s="197">
        <v>45446</v>
      </c>
      <c r="O232" s="388">
        <f t="shared" si="10"/>
        <v>1450</v>
      </c>
      <c r="P232" s="339">
        <f t="shared" si="11"/>
        <v>0</v>
      </c>
    </row>
    <row r="233" spans="1:16" hidden="1" x14ac:dyDescent="0.25">
      <c r="A233" s="116">
        <v>120213</v>
      </c>
      <c r="B233" s="116">
        <v>17</v>
      </c>
      <c r="C233" s="116">
        <v>1310103110</v>
      </c>
      <c r="D233" s="116" t="s">
        <v>10962</v>
      </c>
      <c r="E233" s="339">
        <v>24695.599999999999</v>
      </c>
      <c r="F233" s="194">
        <v>20</v>
      </c>
      <c r="G233" s="194">
        <v>20</v>
      </c>
      <c r="H233" s="194" t="s">
        <v>10119</v>
      </c>
      <c r="I233" s="194">
        <f t="shared" si="9"/>
        <v>0</v>
      </c>
      <c r="J233" s="116" t="s">
        <v>10120</v>
      </c>
      <c r="K233" s="116" t="s">
        <v>10960</v>
      </c>
      <c r="L233" s="197"/>
      <c r="M233" s="116"/>
      <c r="N233" s="197">
        <v>45446</v>
      </c>
      <c r="O233" s="388">
        <f t="shared" si="10"/>
        <v>1234.78</v>
      </c>
      <c r="P233" s="339">
        <f t="shared" si="11"/>
        <v>0</v>
      </c>
    </row>
    <row r="234" spans="1:16" hidden="1" x14ac:dyDescent="0.25">
      <c r="A234" s="116">
        <v>120213</v>
      </c>
      <c r="B234" s="116">
        <v>8</v>
      </c>
      <c r="C234" s="116">
        <v>1311100810</v>
      </c>
      <c r="D234" s="116" t="s">
        <v>10959</v>
      </c>
      <c r="E234" s="339">
        <v>127440</v>
      </c>
      <c r="F234" s="194">
        <v>6</v>
      </c>
      <c r="G234" s="194">
        <v>6</v>
      </c>
      <c r="H234" s="194" t="s">
        <v>10119</v>
      </c>
      <c r="I234" s="194">
        <f t="shared" si="9"/>
        <v>0</v>
      </c>
      <c r="J234" s="116" t="s">
        <v>10120</v>
      </c>
      <c r="K234" s="116" t="s">
        <v>10960</v>
      </c>
      <c r="L234" s="197"/>
      <c r="M234" s="116"/>
      <c r="N234" s="197">
        <v>45446</v>
      </c>
      <c r="O234" s="388">
        <f t="shared" si="10"/>
        <v>21240</v>
      </c>
      <c r="P234" s="339">
        <f t="shared" si="11"/>
        <v>0</v>
      </c>
    </row>
    <row r="235" spans="1:16" hidden="1" x14ac:dyDescent="0.25">
      <c r="A235" s="116">
        <v>120213</v>
      </c>
      <c r="B235" s="116">
        <v>14</v>
      </c>
      <c r="C235" s="116">
        <v>1321100610</v>
      </c>
      <c r="D235" s="116" t="s">
        <v>6938</v>
      </c>
      <c r="E235" s="339">
        <v>576000</v>
      </c>
      <c r="F235" s="194">
        <v>12</v>
      </c>
      <c r="G235" s="194">
        <v>12</v>
      </c>
      <c r="H235" s="194" t="s">
        <v>10119</v>
      </c>
      <c r="I235" s="194">
        <f t="shared" si="9"/>
        <v>0</v>
      </c>
      <c r="J235" s="116" t="s">
        <v>10120</v>
      </c>
      <c r="K235" s="116" t="s">
        <v>10960</v>
      </c>
      <c r="L235" s="197"/>
      <c r="M235" s="116"/>
      <c r="N235" s="197">
        <v>45446</v>
      </c>
      <c r="O235" s="388">
        <f t="shared" si="10"/>
        <v>48000</v>
      </c>
      <c r="P235" s="339">
        <f t="shared" si="11"/>
        <v>0</v>
      </c>
    </row>
    <row r="236" spans="1:16" hidden="1" x14ac:dyDescent="0.25">
      <c r="A236" s="116">
        <v>120221</v>
      </c>
      <c r="B236" s="116">
        <v>1</v>
      </c>
      <c r="C236" s="116">
        <v>1022101960</v>
      </c>
      <c r="D236" s="116" t="s">
        <v>10226</v>
      </c>
      <c r="E236" s="339">
        <v>49658</v>
      </c>
      <c r="F236" s="194">
        <v>1</v>
      </c>
      <c r="G236" s="194">
        <v>1</v>
      </c>
      <c r="H236" s="194" t="s">
        <v>10119</v>
      </c>
      <c r="I236" s="194">
        <f t="shared" si="9"/>
        <v>0</v>
      </c>
      <c r="J236" s="116" t="s">
        <v>10126</v>
      </c>
      <c r="K236" s="116" t="s">
        <v>10352</v>
      </c>
      <c r="L236" s="197"/>
      <c r="M236" s="116"/>
      <c r="N236" s="197">
        <v>45447</v>
      </c>
      <c r="O236" s="388">
        <f t="shared" si="10"/>
        <v>49658</v>
      </c>
      <c r="P236" s="339">
        <f t="shared" si="11"/>
        <v>0</v>
      </c>
    </row>
    <row r="237" spans="1:16" hidden="1" x14ac:dyDescent="0.25">
      <c r="A237" s="116">
        <v>120311</v>
      </c>
      <c r="B237" s="116">
        <v>2</v>
      </c>
      <c r="C237" s="116">
        <v>1011100430</v>
      </c>
      <c r="D237" s="116" t="s">
        <v>17451</v>
      </c>
      <c r="E237" s="339">
        <v>44790</v>
      </c>
      <c r="F237" s="194">
        <v>6</v>
      </c>
      <c r="G237" s="194">
        <v>6</v>
      </c>
      <c r="H237" s="194" t="s">
        <v>10119</v>
      </c>
      <c r="I237" s="194">
        <f t="shared" si="9"/>
        <v>0</v>
      </c>
      <c r="J237" s="116" t="s">
        <v>10389</v>
      </c>
      <c r="K237" s="116" t="s">
        <v>10390</v>
      </c>
      <c r="L237" s="197"/>
      <c r="M237" s="116"/>
      <c r="N237" s="197">
        <v>45436</v>
      </c>
      <c r="O237" s="388">
        <f t="shared" si="10"/>
        <v>7465</v>
      </c>
      <c r="P237" s="339">
        <f t="shared" si="11"/>
        <v>0</v>
      </c>
    </row>
    <row r="238" spans="1:16" hidden="1" x14ac:dyDescent="0.25">
      <c r="A238" s="116">
        <v>120311</v>
      </c>
      <c r="B238" s="116">
        <v>3</v>
      </c>
      <c r="C238" s="116">
        <v>1022100230</v>
      </c>
      <c r="D238" s="116" t="s">
        <v>16162</v>
      </c>
      <c r="E238" s="339">
        <v>33600</v>
      </c>
      <c r="F238" s="194">
        <v>20</v>
      </c>
      <c r="G238" s="194">
        <v>20</v>
      </c>
      <c r="H238" s="194" t="s">
        <v>10119</v>
      </c>
      <c r="I238" s="194">
        <f t="shared" si="9"/>
        <v>0</v>
      </c>
      <c r="J238" s="116" t="s">
        <v>10389</v>
      </c>
      <c r="K238" s="116" t="s">
        <v>10390</v>
      </c>
      <c r="L238" s="197"/>
      <c r="M238" s="116"/>
      <c r="N238" s="197">
        <v>45435</v>
      </c>
      <c r="O238" s="388">
        <f t="shared" si="10"/>
        <v>1680</v>
      </c>
      <c r="P238" s="339">
        <f t="shared" si="11"/>
        <v>0</v>
      </c>
    </row>
    <row r="239" spans="1:16" hidden="1" x14ac:dyDescent="0.25">
      <c r="A239" s="116">
        <v>120311</v>
      </c>
      <c r="B239" s="116">
        <v>5</v>
      </c>
      <c r="C239" s="116">
        <v>1022102620</v>
      </c>
      <c r="D239" s="116" t="s">
        <v>16164</v>
      </c>
      <c r="E239" s="339">
        <v>13687.2</v>
      </c>
      <c r="F239" s="194">
        <v>20</v>
      </c>
      <c r="G239" s="194">
        <v>20</v>
      </c>
      <c r="H239" s="194" t="s">
        <v>10119</v>
      </c>
      <c r="I239" s="194">
        <f t="shared" si="9"/>
        <v>0</v>
      </c>
      <c r="J239" s="116" t="s">
        <v>10389</v>
      </c>
      <c r="K239" s="116" t="s">
        <v>10390</v>
      </c>
      <c r="L239" s="197"/>
      <c r="M239" s="116"/>
      <c r="N239" s="197">
        <v>45446</v>
      </c>
      <c r="O239" s="388">
        <f t="shared" si="10"/>
        <v>684.36</v>
      </c>
      <c r="P239" s="339">
        <f t="shared" si="11"/>
        <v>0</v>
      </c>
    </row>
    <row r="240" spans="1:16" hidden="1" x14ac:dyDescent="0.25">
      <c r="A240" s="116">
        <v>120311</v>
      </c>
      <c r="B240" s="116">
        <v>4</v>
      </c>
      <c r="C240" s="116">
        <v>1239100060</v>
      </c>
      <c r="D240" s="116" t="s">
        <v>16192</v>
      </c>
      <c r="E240" s="339">
        <v>10455</v>
      </c>
      <c r="F240" s="194">
        <v>15</v>
      </c>
      <c r="G240" s="194">
        <v>15</v>
      </c>
      <c r="H240" s="194" t="s">
        <v>10119</v>
      </c>
      <c r="I240" s="194">
        <f t="shared" si="9"/>
        <v>0</v>
      </c>
      <c r="J240" s="116" t="s">
        <v>10389</v>
      </c>
      <c r="K240" s="116" t="s">
        <v>10390</v>
      </c>
      <c r="L240" s="197"/>
      <c r="M240" s="116"/>
      <c r="N240" s="197">
        <v>45446</v>
      </c>
      <c r="O240" s="388">
        <f t="shared" si="10"/>
        <v>697</v>
      </c>
      <c r="P240" s="339">
        <f t="shared" si="11"/>
        <v>0</v>
      </c>
    </row>
    <row r="241" spans="1:16" hidden="1" x14ac:dyDescent="0.25">
      <c r="A241" s="116">
        <v>120446</v>
      </c>
      <c r="B241" s="116">
        <v>5</v>
      </c>
      <c r="C241" s="116">
        <v>1010102030</v>
      </c>
      <c r="D241" s="116" t="s">
        <v>10648</v>
      </c>
      <c r="E241" s="339">
        <v>25040</v>
      </c>
      <c r="F241" s="194">
        <v>20</v>
      </c>
      <c r="G241" s="194">
        <v>20</v>
      </c>
      <c r="H241" s="194" t="s">
        <v>10119</v>
      </c>
      <c r="I241" s="194">
        <f t="shared" si="9"/>
        <v>0</v>
      </c>
      <c r="J241" s="116" t="s">
        <v>10126</v>
      </c>
      <c r="K241" s="116" t="s">
        <v>10853</v>
      </c>
      <c r="L241" s="197"/>
      <c r="M241" s="116"/>
      <c r="N241" s="197">
        <v>45435</v>
      </c>
      <c r="O241" s="388">
        <f t="shared" si="10"/>
        <v>1252</v>
      </c>
      <c r="P241" s="339">
        <f t="shared" si="11"/>
        <v>0</v>
      </c>
    </row>
    <row r="242" spans="1:16" hidden="1" x14ac:dyDescent="0.25">
      <c r="A242" s="116">
        <v>120446</v>
      </c>
      <c r="B242" s="116">
        <v>1</v>
      </c>
      <c r="C242" s="116">
        <v>1010103050</v>
      </c>
      <c r="D242" s="116" t="s">
        <v>10964</v>
      </c>
      <c r="E242" s="339">
        <v>11690</v>
      </c>
      <c r="F242" s="194">
        <v>5</v>
      </c>
      <c r="G242" s="194">
        <v>5</v>
      </c>
      <c r="H242" s="194" t="s">
        <v>10119</v>
      </c>
      <c r="I242" s="194">
        <f t="shared" si="9"/>
        <v>0</v>
      </c>
      <c r="J242" s="116" t="s">
        <v>10126</v>
      </c>
      <c r="K242" s="116" t="s">
        <v>10853</v>
      </c>
      <c r="L242" s="197"/>
      <c r="M242" s="116"/>
      <c r="N242" s="197">
        <v>45484</v>
      </c>
      <c r="O242" s="388">
        <f t="shared" si="10"/>
        <v>2338</v>
      </c>
      <c r="P242" s="339">
        <f t="shared" si="11"/>
        <v>0</v>
      </c>
    </row>
    <row r="243" spans="1:16" hidden="1" x14ac:dyDescent="0.25">
      <c r="A243" s="116">
        <v>120526</v>
      </c>
      <c r="B243" s="116">
        <v>1</v>
      </c>
      <c r="C243" s="116">
        <v>1610100300</v>
      </c>
      <c r="D243" s="116" t="s">
        <v>10965</v>
      </c>
      <c r="E243" s="339">
        <v>34798</v>
      </c>
      <c r="F243" s="194">
        <v>10</v>
      </c>
      <c r="G243" s="194">
        <v>10</v>
      </c>
      <c r="H243" s="194" t="s">
        <v>10119</v>
      </c>
      <c r="I243" s="194">
        <f t="shared" si="9"/>
        <v>0</v>
      </c>
      <c r="J243" s="116" t="s">
        <v>10120</v>
      </c>
      <c r="K243" s="116" t="s">
        <v>10121</v>
      </c>
      <c r="L243" s="197"/>
      <c r="M243" s="116"/>
      <c r="N243" s="197">
        <v>45436</v>
      </c>
      <c r="O243" s="388">
        <f t="shared" si="10"/>
        <v>3479.8</v>
      </c>
      <c r="P243" s="339">
        <f t="shared" si="11"/>
        <v>0</v>
      </c>
    </row>
    <row r="244" spans="1:16" hidden="1" x14ac:dyDescent="0.25">
      <c r="A244" s="116">
        <v>120542</v>
      </c>
      <c r="B244" s="116">
        <v>4</v>
      </c>
      <c r="C244" s="116">
        <v>1224100030</v>
      </c>
      <c r="D244" s="116" t="s">
        <v>10486</v>
      </c>
      <c r="E244" s="339">
        <v>3363</v>
      </c>
      <c r="F244" s="194">
        <v>3</v>
      </c>
      <c r="G244" s="194">
        <v>3</v>
      </c>
      <c r="H244" s="194" t="s">
        <v>10119</v>
      </c>
      <c r="I244" s="194">
        <f t="shared" si="9"/>
        <v>0</v>
      </c>
      <c r="J244" s="116" t="s">
        <v>10120</v>
      </c>
      <c r="K244" s="116" t="s">
        <v>10966</v>
      </c>
      <c r="L244" s="197"/>
      <c r="M244" s="116"/>
      <c r="N244" s="197">
        <v>45469</v>
      </c>
      <c r="O244" s="388">
        <f t="shared" si="10"/>
        <v>1121</v>
      </c>
      <c r="P244" s="339">
        <f t="shared" si="11"/>
        <v>0</v>
      </c>
    </row>
    <row r="245" spans="1:16" hidden="1" x14ac:dyDescent="0.25">
      <c r="A245" s="116">
        <v>120547</v>
      </c>
      <c r="B245" s="116">
        <v>1</v>
      </c>
      <c r="C245" s="116">
        <v>1553102040</v>
      </c>
      <c r="D245" s="116" t="s">
        <v>10967</v>
      </c>
      <c r="E245" s="339">
        <v>110279</v>
      </c>
      <c r="F245" s="194">
        <v>1</v>
      </c>
      <c r="G245" s="194">
        <v>1</v>
      </c>
      <c r="H245" s="194" t="s">
        <v>10119</v>
      </c>
      <c r="I245" s="194">
        <f t="shared" si="9"/>
        <v>0</v>
      </c>
      <c r="J245" s="116" t="s">
        <v>10126</v>
      </c>
      <c r="K245" s="116" t="s">
        <v>10853</v>
      </c>
      <c r="L245" s="197">
        <v>45427</v>
      </c>
      <c r="M245" s="116" t="s">
        <v>11726</v>
      </c>
      <c r="N245" s="197">
        <v>45526</v>
      </c>
      <c r="O245" s="388">
        <f t="shared" si="10"/>
        <v>110279</v>
      </c>
      <c r="P245" s="339">
        <f t="shared" si="11"/>
        <v>0</v>
      </c>
    </row>
    <row r="246" spans="1:16" hidden="1" x14ac:dyDescent="0.25">
      <c r="A246" s="116">
        <v>120551</v>
      </c>
      <c r="B246" s="116">
        <v>1</v>
      </c>
      <c r="C246" s="116">
        <v>1016101720</v>
      </c>
      <c r="D246" s="116" t="s">
        <v>10817</v>
      </c>
      <c r="E246" s="339">
        <v>0</v>
      </c>
      <c r="F246" s="194">
        <v>1</v>
      </c>
      <c r="G246" s="194">
        <v>1</v>
      </c>
      <c r="H246" s="194" t="s">
        <v>10119</v>
      </c>
      <c r="I246" s="194">
        <f t="shared" si="9"/>
        <v>0</v>
      </c>
      <c r="J246" s="116" t="s">
        <v>10120</v>
      </c>
      <c r="K246" s="116" t="s">
        <v>10841</v>
      </c>
      <c r="L246" s="197"/>
      <c r="M246" s="116"/>
      <c r="N246" s="197">
        <v>45435</v>
      </c>
      <c r="O246" s="388">
        <f t="shared" si="10"/>
        <v>0</v>
      </c>
      <c r="P246" s="339">
        <f t="shared" si="11"/>
        <v>0</v>
      </c>
    </row>
    <row r="247" spans="1:16" hidden="1" x14ac:dyDescent="0.25">
      <c r="A247" s="116">
        <v>120551</v>
      </c>
      <c r="B247" s="116">
        <v>2</v>
      </c>
      <c r="C247" s="116">
        <v>1016101760</v>
      </c>
      <c r="D247" s="116" t="s">
        <v>10968</v>
      </c>
      <c r="E247" s="339">
        <v>227900</v>
      </c>
      <c r="F247" s="194">
        <v>1</v>
      </c>
      <c r="G247" s="194">
        <v>1</v>
      </c>
      <c r="H247" s="194" t="s">
        <v>10119</v>
      </c>
      <c r="I247" s="194">
        <f t="shared" si="9"/>
        <v>0</v>
      </c>
      <c r="J247" s="116" t="s">
        <v>10120</v>
      </c>
      <c r="K247" s="116" t="s">
        <v>10841</v>
      </c>
      <c r="L247" s="197"/>
      <c r="M247" s="116"/>
      <c r="N247" s="197">
        <v>45435</v>
      </c>
      <c r="O247" s="388">
        <f t="shared" si="10"/>
        <v>227900</v>
      </c>
      <c r="P247" s="339">
        <f t="shared" si="11"/>
        <v>0</v>
      </c>
    </row>
    <row r="248" spans="1:16" hidden="1" x14ac:dyDescent="0.25">
      <c r="A248" s="116">
        <v>120551</v>
      </c>
      <c r="B248" s="116">
        <v>11</v>
      </c>
      <c r="C248" s="116">
        <v>1023100340</v>
      </c>
      <c r="D248" s="116" t="s">
        <v>10969</v>
      </c>
      <c r="E248" s="339">
        <v>48352</v>
      </c>
      <c r="F248" s="194">
        <v>2</v>
      </c>
      <c r="G248" s="194">
        <v>2</v>
      </c>
      <c r="H248" s="194" t="s">
        <v>10119</v>
      </c>
      <c r="I248" s="194">
        <f t="shared" si="9"/>
        <v>0</v>
      </c>
      <c r="J248" s="116" t="s">
        <v>10120</v>
      </c>
      <c r="K248" s="116" t="s">
        <v>10841</v>
      </c>
      <c r="L248" s="197"/>
      <c r="M248" s="116"/>
      <c r="N248" s="197">
        <v>45435</v>
      </c>
      <c r="O248" s="388">
        <f t="shared" si="10"/>
        <v>24176</v>
      </c>
      <c r="P248" s="339">
        <f t="shared" si="11"/>
        <v>0</v>
      </c>
    </row>
    <row r="249" spans="1:16" hidden="1" x14ac:dyDescent="0.25">
      <c r="A249" s="116">
        <v>120551</v>
      </c>
      <c r="B249" s="116">
        <v>8</v>
      </c>
      <c r="C249" s="116">
        <v>1519110800</v>
      </c>
      <c r="D249" s="116" t="s">
        <v>8102</v>
      </c>
      <c r="E249" s="339">
        <v>73</v>
      </c>
      <c r="F249" s="194">
        <v>1</v>
      </c>
      <c r="G249" s="194">
        <v>1</v>
      </c>
      <c r="H249" s="194" t="s">
        <v>10119</v>
      </c>
      <c r="I249" s="194">
        <f t="shared" si="9"/>
        <v>0</v>
      </c>
      <c r="J249" s="116" t="s">
        <v>10120</v>
      </c>
      <c r="K249" s="116" t="s">
        <v>10841</v>
      </c>
      <c r="L249" s="197"/>
      <c r="M249" s="116"/>
      <c r="N249" s="197">
        <v>45441</v>
      </c>
      <c r="O249" s="388">
        <f t="shared" si="10"/>
        <v>73</v>
      </c>
      <c r="P249" s="339">
        <f t="shared" si="11"/>
        <v>0</v>
      </c>
    </row>
    <row r="250" spans="1:16" hidden="1" x14ac:dyDescent="0.25">
      <c r="A250" s="116">
        <v>120551</v>
      </c>
      <c r="B250" s="116">
        <v>6</v>
      </c>
      <c r="C250" s="116">
        <v>1810104110</v>
      </c>
      <c r="D250" s="116" t="s">
        <v>17475</v>
      </c>
      <c r="E250" s="339">
        <v>15280</v>
      </c>
      <c r="F250" s="194">
        <v>8</v>
      </c>
      <c r="G250" s="194">
        <v>8</v>
      </c>
      <c r="H250" s="194" t="s">
        <v>10119</v>
      </c>
      <c r="I250" s="194">
        <f t="shared" si="9"/>
        <v>0</v>
      </c>
      <c r="J250" s="116" t="s">
        <v>10120</v>
      </c>
      <c r="K250" s="116" t="s">
        <v>10841</v>
      </c>
      <c r="L250" s="197"/>
      <c r="M250" s="116"/>
      <c r="N250" s="197">
        <v>45446</v>
      </c>
      <c r="O250" s="388">
        <f t="shared" si="10"/>
        <v>1910</v>
      </c>
      <c r="P250" s="339">
        <f t="shared" si="11"/>
        <v>0</v>
      </c>
    </row>
    <row r="251" spans="1:16" hidden="1" x14ac:dyDescent="0.25">
      <c r="A251" s="116">
        <v>120553</v>
      </c>
      <c r="B251" s="116">
        <v>4</v>
      </c>
      <c r="C251" s="116">
        <v>1019101740</v>
      </c>
      <c r="D251" s="116" t="s">
        <v>10970</v>
      </c>
      <c r="E251" s="339">
        <v>4227</v>
      </c>
      <c r="F251" s="194">
        <v>6</v>
      </c>
      <c r="G251" s="194">
        <v>6</v>
      </c>
      <c r="H251" s="194" t="s">
        <v>10119</v>
      </c>
      <c r="I251" s="194">
        <f t="shared" si="9"/>
        <v>0</v>
      </c>
      <c r="J251" s="116" t="s">
        <v>10120</v>
      </c>
      <c r="K251" s="116" t="s">
        <v>10841</v>
      </c>
      <c r="L251" s="197"/>
      <c r="M251" s="116"/>
      <c r="N251" s="197">
        <v>45446</v>
      </c>
      <c r="O251" s="388">
        <f t="shared" si="10"/>
        <v>704.5</v>
      </c>
      <c r="P251" s="339">
        <f t="shared" si="11"/>
        <v>0</v>
      </c>
    </row>
    <row r="252" spans="1:16" hidden="1" x14ac:dyDescent="0.25">
      <c r="A252" s="116">
        <v>120553</v>
      </c>
      <c r="B252" s="116">
        <v>12</v>
      </c>
      <c r="C252" s="116">
        <v>1546101870</v>
      </c>
      <c r="D252" s="116" t="s">
        <v>16201</v>
      </c>
      <c r="E252" s="339">
        <v>5200</v>
      </c>
      <c r="F252" s="194">
        <v>10</v>
      </c>
      <c r="G252" s="194">
        <v>10</v>
      </c>
      <c r="H252" s="194" t="s">
        <v>10119</v>
      </c>
      <c r="I252" s="194">
        <f t="shared" si="9"/>
        <v>0</v>
      </c>
      <c r="J252" s="116" t="s">
        <v>10120</v>
      </c>
      <c r="K252" s="116" t="s">
        <v>10841</v>
      </c>
      <c r="L252" s="197"/>
      <c r="M252" s="116"/>
      <c r="N252" s="197">
        <v>45429</v>
      </c>
      <c r="O252" s="388">
        <f t="shared" si="10"/>
        <v>520</v>
      </c>
      <c r="P252" s="339">
        <f t="shared" si="11"/>
        <v>0</v>
      </c>
    </row>
    <row r="253" spans="1:16" hidden="1" x14ac:dyDescent="0.25">
      <c r="A253" s="116">
        <v>120553</v>
      </c>
      <c r="B253" s="116">
        <v>15</v>
      </c>
      <c r="C253" s="116">
        <v>1810103990</v>
      </c>
      <c r="D253" s="116" t="s">
        <v>17476</v>
      </c>
      <c r="E253" s="339">
        <v>60033.599999999999</v>
      </c>
      <c r="F253" s="194">
        <v>33</v>
      </c>
      <c r="G253" s="194">
        <v>33</v>
      </c>
      <c r="H253" s="194" t="s">
        <v>10119</v>
      </c>
      <c r="I253" s="194">
        <f t="shared" si="9"/>
        <v>0</v>
      </c>
      <c r="J253" s="116" t="s">
        <v>10120</v>
      </c>
      <c r="K253" s="116" t="s">
        <v>10841</v>
      </c>
      <c r="L253" s="197"/>
      <c r="M253" s="116"/>
      <c r="N253" s="197">
        <v>45446</v>
      </c>
      <c r="O253" s="388">
        <f t="shared" si="10"/>
        <v>1819.2</v>
      </c>
      <c r="P253" s="339">
        <f t="shared" si="11"/>
        <v>0</v>
      </c>
    </row>
    <row r="254" spans="1:16" hidden="1" x14ac:dyDescent="0.25">
      <c r="A254" s="116">
        <v>120614</v>
      </c>
      <c r="B254" s="116">
        <v>24</v>
      </c>
      <c r="C254" s="116">
        <v>1010100750</v>
      </c>
      <c r="D254" s="116" t="s">
        <v>11041</v>
      </c>
      <c r="E254" s="339">
        <v>36029.550000000003</v>
      </c>
      <c r="F254" s="194">
        <v>15</v>
      </c>
      <c r="G254" s="194">
        <v>15</v>
      </c>
      <c r="H254" s="194" t="s">
        <v>10119</v>
      </c>
      <c r="I254" s="194">
        <f t="shared" si="9"/>
        <v>0</v>
      </c>
      <c r="J254" s="116" t="s">
        <v>10120</v>
      </c>
      <c r="K254" s="116" t="s">
        <v>11038</v>
      </c>
      <c r="L254" s="197"/>
      <c r="M254" s="116"/>
      <c r="N254" s="197">
        <v>45446</v>
      </c>
      <c r="O254" s="388">
        <f t="shared" si="10"/>
        <v>2401.9700000000003</v>
      </c>
      <c r="P254" s="339">
        <f t="shared" si="11"/>
        <v>0</v>
      </c>
    </row>
    <row r="255" spans="1:16" hidden="1" x14ac:dyDescent="0.25">
      <c r="A255" s="116">
        <v>120614</v>
      </c>
      <c r="B255" s="116">
        <v>1</v>
      </c>
      <c r="C255" s="116">
        <v>1013100090</v>
      </c>
      <c r="D255" s="116" t="s">
        <v>11037</v>
      </c>
      <c r="E255" s="339">
        <v>990000</v>
      </c>
      <c r="F255" s="194">
        <v>3</v>
      </c>
      <c r="G255" s="194">
        <v>3</v>
      </c>
      <c r="H255" s="194" t="s">
        <v>10119</v>
      </c>
      <c r="I255" s="194">
        <f t="shared" si="9"/>
        <v>0</v>
      </c>
      <c r="J255" s="116" t="s">
        <v>10120</v>
      </c>
      <c r="K255" s="116" t="s">
        <v>11038</v>
      </c>
      <c r="L255" s="197"/>
      <c r="M255" s="116"/>
      <c r="N255" s="197">
        <v>45440</v>
      </c>
      <c r="O255" s="388">
        <f t="shared" si="10"/>
        <v>330000</v>
      </c>
      <c r="P255" s="339">
        <f t="shared" si="11"/>
        <v>0</v>
      </c>
    </row>
    <row r="256" spans="1:16" hidden="1" x14ac:dyDescent="0.25">
      <c r="A256" s="116">
        <v>120614</v>
      </c>
      <c r="B256" s="116">
        <v>5</v>
      </c>
      <c r="C256" s="116">
        <v>1029102130</v>
      </c>
      <c r="D256" s="116" t="s">
        <v>10961</v>
      </c>
      <c r="E256" s="339">
        <v>116000</v>
      </c>
      <c r="F256" s="194">
        <v>40</v>
      </c>
      <c r="G256" s="194">
        <v>40</v>
      </c>
      <c r="H256" s="194" t="s">
        <v>10119</v>
      </c>
      <c r="I256" s="194">
        <f t="shared" si="9"/>
        <v>0</v>
      </c>
      <c r="J256" s="116" t="s">
        <v>10120</v>
      </c>
      <c r="K256" s="116" t="s">
        <v>11038</v>
      </c>
      <c r="L256" s="197"/>
      <c r="M256" s="116"/>
      <c r="N256" s="197">
        <v>45446</v>
      </c>
      <c r="O256" s="388">
        <f t="shared" si="10"/>
        <v>2900</v>
      </c>
      <c r="P256" s="339">
        <f t="shared" si="11"/>
        <v>0</v>
      </c>
    </row>
    <row r="257" spans="1:16" hidden="1" x14ac:dyDescent="0.25">
      <c r="A257" s="116">
        <v>120614</v>
      </c>
      <c r="B257" s="116">
        <v>14</v>
      </c>
      <c r="C257" s="116">
        <v>1311100810</v>
      </c>
      <c r="D257" s="116" t="s">
        <v>10959</v>
      </c>
      <c r="E257" s="339">
        <v>84360</v>
      </c>
      <c r="F257" s="194">
        <v>4</v>
      </c>
      <c r="G257" s="194">
        <v>4</v>
      </c>
      <c r="H257" s="194" t="s">
        <v>10119</v>
      </c>
      <c r="I257" s="194">
        <f t="shared" si="9"/>
        <v>0</v>
      </c>
      <c r="J257" s="116" t="s">
        <v>10120</v>
      </c>
      <c r="K257" s="116" t="s">
        <v>11038</v>
      </c>
      <c r="L257" s="197"/>
      <c r="M257" s="116"/>
      <c r="N257" s="197">
        <v>45446</v>
      </c>
      <c r="O257" s="388">
        <f t="shared" si="10"/>
        <v>21090</v>
      </c>
      <c r="P257" s="339">
        <f t="shared" si="11"/>
        <v>0</v>
      </c>
    </row>
    <row r="258" spans="1:16" hidden="1" x14ac:dyDescent="0.25">
      <c r="A258" s="116">
        <v>120614</v>
      </c>
      <c r="B258" s="116">
        <v>19</v>
      </c>
      <c r="C258" s="116">
        <v>1315101570</v>
      </c>
      <c r="D258" s="116" t="s">
        <v>11040</v>
      </c>
      <c r="E258" s="339">
        <v>48123</v>
      </c>
      <c r="F258" s="194">
        <v>1</v>
      </c>
      <c r="G258" s="194">
        <v>1</v>
      </c>
      <c r="H258" s="194" t="s">
        <v>10119</v>
      </c>
      <c r="I258" s="194">
        <f t="shared" ref="I258:I321" si="12">+F258-G258</f>
        <v>0</v>
      </c>
      <c r="J258" s="116" t="s">
        <v>10120</v>
      </c>
      <c r="K258" s="116" t="s">
        <v>11038</v>
      </c>
      <c r="L258" s="197"/>
      <c r="M258" s="116"/>
      <c r="N258" s="197">
        <v>45449</v>
      </c>
      <c r="O258" s="388">
        <f t="shared" ref="O258:O321" si="13">+E258/F258</f>
        <v>48123</v>
      </c>
      <c r="P258" s="339">
        <f t="shared" ref="P258:P321" si="14">+O258*I258</f>
        <v>0</v>
      </c>
    </row>
    <row r="259" spans="1:16" hidden="1" x14ac:dyDescent="0.25">
      <c r="A259" s="116">
        <v>120614</v>
      </c>
      <c r="B259" s="116">
        <v>15</v>
      </c>
      <c r="C259" s="116">
        <v>1321100480</v>
      </c>
      <c r="D259" s="116" t="s">
        <v>10385</v>
      </c>
      <c r="E259" s="339">
        <v>220000</v>
      </c>
      <c r="F259" s="194">
        <v>2</v>
      </c>
      <c r="G259" s="194">
        <v>2</v>
      </c>
      <c r="H259" s="194" t="s">
        <v>10119</v>
      </c>
      <c r="I259" s="194">
        <f t="shared" si="12"/>
        <v>0</v>
      </c>
      <c r="J259" s="116" t="s">
        <v>10120</v>
      </c>
      <c r="K259" s="116" t="s">
        <v>11038</v>
      </c>
      <c r="L259" s="197"/>
      <c r="M259" s="116"/>
      <c r="N259" s="197">
        <v>45446</v>
      </c>
      <c r="O259" s="388">
        <f t="shared" si="13"/>
        <v>110000</v>
      </c>
      <c r="P259" s="339">
        <f t="shared" si="14"/>
        <v>0</v>
      </c>
    </row>
    <row r="260" spans="1:16" hidden="1" x14ac:dyDescent="0.25">
      <c r="A260" s="116">
        <v>120614</v>
      </c>
      <c r="B260" s="116">
        <v>12</v>
      </c>
      <c r="C260" s="116">
        <v>1321100610</v>
      </c>
      <c r="D260" s="116" t="s">
        <v>6938</v>
      </c>
      <c r="E260" s="339">
        <v>384000</v>
      </c>
      <c r="F260" s="194">
        <v>8</v>
      </c>
      <c r="G260" s="194">
        <v>8</v>
      </c>
      <c r="H260" s="194" t="s">
        <v>10119</v>
      </c>
      <c r="I260" s="194">
        <f t="shared" si="12"/>
        <v>0</v>
      </c>
      <c r="J260" s="116" t="s">
        <v>10120</v>
      </c>
      <c r="K260" s="116" t="s">
        <v>11038</v>
      </c>
      <c r="L260" s="197"/>
      <c r="M260" s="116"/>
      <c r="N260" s="197">
        <v>45446</v>
      </c>
      <c r="O260" s="388">
        <f t="shared" si="13"/>
        <v>48000</v>
      </c>
      <c r="P260" s="339">
        <f t="shared" si="14"/>
        <v>0</v>
      </c>
    </row>
    <row r="261" spans="1:16" hidden="1" x14ac:dyDescent="0.25">
      <c r="A261" s="116">
        <v>120614</v>
      </c>
      <c r="B261" s="116">
        <v>4</v>
      </c>
      <c r="C261" s="116">
        <v>1323100010</v>
      </c>
      <c r="D261" s="116" t="s">
        <v>11039</v>
      </c>
      <c r="E261" s="339">
        <v>116390</v>
      </c>
      <c r="F261" s="194">
        <v>1</v>
      </c>
      <c r="G261" s="194">
        <v>1</v>
      </c>
      <c r="H261" s="194" t="s">
        <v>10119</v>
      </c>
      <c r="I261" s="194">
        <f t="shared" si="12"/>
        <v>0</v>
      </c>
      <c r="J261" s="116" t="s">
        <v>10120</v>
      </c>
      <c r="K261" s="116" t="s">
        <v>11038</v>
      </c>
      <c r="L261" s="197"/>
      <c r="M261" s="116"/>
      <c r="N261" s="197">
        <v>45481</v>
      </c>
      <c r="O261" s="388">
        <f t="shared" si="13"/>
        <v>116390</v>
      </c>
      <c r="P261" s="339">
        <f t="shared" si="14"/>
        <v>0</v>
      </c>
    </row>
    <row r="262" spans="1:16" hidden="1" x14ac:dyDescent="0.25">
      <c r="A262" s="116">
        <v>120614</v>
      </c>
      <c r="B262" s="116">
        <v>3</v>
      </c>
      <c r="C262" s="116">
        <v>1323100030</v>
      </c>
      <c r="D262" s="116" t="s">
        <v>7204</v>
      </c>
      <c r="E262" s="339">
        <v>16000</v>
      </c>
      <c r="F262" s="194">
        <v>1</v>
      </c>
      <c r="G262" s="194">
        <v>1</v>
      </c>
      <c r="H262" s="194" t="s">
        <v>10119</v>
      </c>
      <c r="I262" s="194">
        <f t="shared" si="12"/>
        <v>0</v>
      </c>
      <c r="J262" s="116" t="s">
        <v>10120</v>
      </c>
      <c r="K262" s="116" t="s">
        <v>11038</v>
      </c>
      <c r="L262" s="197"/>
      <c r="M262" s="116"/>
      <c r="N262" s="197">
        <v>45462</v>
      </c>
      <c r="O262" s="388">
        <f t="shared" si="13"/>
        <v>16000</v>
      </c>
      <c r="P262" s="339">
        <f t="shared" si="14"/>
        <v>0</v>
      </c>
    </row>
    <row r="263" spans="1:16" hidden="1" x14ac:dyDescent="0.25">
      <c r="A263" s="116">
        <v>120670</v>
      </c>
      <c r="B263" s="116">
        <v>1</v>
      </c>
      <c r="C263" s="116">
        <v>1022103750</v>
      </c>
      <c r="D263" s="116" t="s">
        <v>8803</v>
      </c>
      <c r="E263" s="339">
        <v>165244.14000000001</v>
      </c>
      <c r="F263" s="194">
        <v>6</v>
      </c>
      <c r="G263" s="194">
        <v>6</v>
      </c>
      <c r="H263" s="194" t="s">
        <v>10119</v>
      </c>
      <c r="I263" s="194">
        <f t="shared" si="12"/>
        <v>0</v>
      </c>
      <c r="J263" s="116" t="s">
        <v>10126</v>
      </c>
      <c r="K263" s="116" t="s">
        <v>10352</v>
      </c>
      <c r="L263" s="197"/>
      <c r="M263" s="116"/>
      <c r="N263" s="197">
        <v>45490</v>
      </c>
      <c r="O263" s="388">
        <f t="shared" si="13"/>
        <v>27540.690000000002</v>
      </c>
      <c r="P263" s="339">
        <f t="shared" si="14"/>
        <v>0</v>
      </c>
    </row>
    <row r="264" spans="1:16" hidden="1" x14ac:dyDescent="0.25">
      <c r="A264" s="116">
        <v>120678</v>
      </c>
      <c r="B264" s="116">
        <v>1</v>
      </c>
      <c r="C264" s="116">
        <v>1029102130</v>
      </c>
      <c r="D264" s="116" t="s">
        <v>10961</v>
      </c>
      <c r="E264" s="339">
        <v>43500</v>
      </c>
      <c r="F264" s="194">
        <v>15</v>
      </c>
      <c r="G264" s="194">
        <v>15</v>
      </c>
      <c r="H264" s="194" t="s">
        <v>10119</v>
      </c>
      <c r="I264" s="194">
        <f t="shared" si="12"/>
        <v>0</v>
      </c>
      <c r="J264" s="116" t="s">
        <v>10126</v>
      </c>
      <c r="K264" s="116" t="s">
        <v>11042</v>
      </c>
      <c r="L264" s="197"/>
      <c r="M264" s="116"/>
      <c r="N264" s="197">
        <v>45446</v>
      </c>
      <c r="O264" s="388">
        <f t="shared" si="13"/>
        <v>2900</v>
      </c>
      <c r="P264" s="339">
        <f t="shared" si="14"/>
        <v>0</v>
      </c>
    </row>
    <row r="265" spans="1:16" hidden="1" x14ac:dyDescent="0.25">
      <c r="A265" s="116">
        <v>120713</v>
      </c>
      <c r="B265" s="116">
        <v>25</v>
      </c>
      <c r="C265" s="116">
        <v>1324103590</v>
      </c>
      <c r="D265" s="116" t="s">
        <v>11043</v>
      </c>
      <c r="E265" s="339">
        <v>472087.44</v>
      </c>
      <c r="F265" s="194">
        <v>18</v>
      </c>
      <c r="G265" s="194">
        <v>18</v>
      </c>
      <c r="H265" s="194" t="s">
        <v>10119</v>
      </c>
      <c r="I265" s="194">
        <f t="shared" si="12"/>
        <v>0</v>
      </c>
      <c r="J265" s="116" t="s">
        <v>10126</v>
      </c>
      <c r="K265" s="116" t="s">
        <v>11042</v>
      </c>
      <c r="L265" s="197"/>
      <c r="M265" s="116"/>
      <c r="N265" s="197">
        <v>45446</v>
      </c>
      <c r="O265" s="388">
        <f t="shared" si="13"/>
        <v>26227.08</v>
      </c>
      <c r="P265" s="339">
        <f t="shared" si="14"/>
        <v>0</v>
      </c>
    </row>
    <row r="266" spans="1:16" hidden="1" x14ac:dyDescent="0.25">
      <c r="A266" s="116">
        <v>120757</v>
      </c>
      <c r="B266" s="116">
        <v>1</v>
      </c>
      <c r="C266" s="116">
        <v>1022103750</v>
      </c>
      <c r="D266" s="116" t="s">
        <v>8803</v>
      </c>
      <c r="E266" s="339">
        <v>27540.69</v>
      </c>
      <c r="F266" s="194">
        <v>1</v>
      </c>
      <c r="G266" s="194">
        <v>1</v>
      </c>
      <c r="H266" s="194" t="s">
        <v>10119</v>
      </c>
      <c r="I266" s="194">
        <f t="shared" si="12"/>
        <v>0</v>
      </c>
      <c r="J266" s="116" t="s">
        <v>10126</v>
      </c>
      <c r="K266" s="116" t="s">
        <v>11044</v>
      </c>
      <c r="L266" s="197"/>
      <c r="M266" s="116"/>
      <c r="N266" s="197">
        <v>45491</v>
      </c>
      <c r="O266" s="388">
        <f t="shared" si="13"/>
        <v>27540.69</v>
      </c>
      <c r="P266" s="339">
        <f t="shared" si="14"/>
        <v>0</v>
      </c>
    </row>
    <row r="267" spans="1:16" hidden="1" x14ac:dyDescent="0.25">
      <c r="A267" s="116">
        <v>120936</v>
      </c>
      <c r="B267" s="116">
        <v>3</v>
      </c>
      <c r="C267" s="116">
        <v>1010100750</v>
      </c>
      <c r="D267" s="116" t="s">
        <v>11041</v>
      </c>
      <c r="E267" s="339">
        <v>60050</v>
      </c>
      <c r="F267" s="194">
        <v>25</v>
      </c>
      <c r="G267" s="194">
        <v>25</v>
      </c>
      <c r="H267" s="194" t="s">
        <v>10119</v>
      </c>
      <c r="I267" s="194">
        <f t="shared" si="12"/>
        <v>0</v>
      </c>
      <c r="J267" s="116" t="s">
        <v>10120</v>
      </c>
      <c r="K267" s="116" t="s">
        <v>11054</v>
      </c>
      <c r="L267" s="197"/>
      <c r="M267" s="116"/>
      <c r="N267" s="197">
        <v>45446</v>
      </c>
      <c r="O267" s="388">
        <f t="shared" si="13"/>
        <v>2402</v>
      </c>
      <c r="P267" s="339">
        <f t="shared" si="14"/>
        <v>0</v>
      </c>
    </row>
    <row r="268" spans="1:16" hidden="1" x14ac:dyDescent="0.25">
      <c r="A268" s="116">
        <v>120936</v>
      </c>
      <c r="B268" s="116">
        <v>2</v>
      </c>
      <c r="C268" s="116">
        <v>1010101250</v>
      </c>
      <c r="D268" s="116" t="s">
        <v>17477</v>
      </c>
      <c r="E268" s="339">
        <v>32704</v>
      </c>
      <c r="F268" s="194">
        <v>100</v>
      </c>
      <c r="G268" s="194">
        <v>100</v>
      </c>
      <c r="H268" s="194" t="s">
        <v>10119</v>
      </c>
      <c r="I268" s="194">
        <f t="shared" si="12"/>
        <v>0</v>
      </c>
      <c r="J268" s="116" t="s">
        <v>10120</v>
      </c>
      <c r="K268" s="116" t="s">
        <v>11054</v>
      </c>
      <c r="L268" s="197"/>
      <c r="M268" s="116"/>
      <c r="N268" s="197">
        <v>45470</v>
      </c>
      <c r="O268" s="388">
        <f t="shared" si="13"/>
        <v>327.04000000000002</v>
      </c>
      <c r="P268" s="339">
        <f t="shared" si="14"/>
        <v>0</v>
      </c>
    </row>
    <row r="269" spans="1:16" hidden="1" x14ac:dyDescent="0.25">
      <c r="A269" s="116">
        <v>120936</v>
      </c>
      <c r="B269" s="116">
        <v>1</v>
      </c>
      <c r="C269" s="116">
        <v>1010103010</v>
      </c>
      <c r="D269" s="116" t="s">
        <v>10839</v>
      </c>
      <c r="E269" s="339">
        <v>78000</v>
      </c>
      <c r="F269" s="194">
        <v>20</v>
      </c>
      <c r="G269" s="194">
        <v>20</v>
      </c>
      <c r="H269" s="194" t="s">
        <v>10119</v>
      </c>
      <c r="I269" s="194">
        <f t="shared" si="12"/>
        <v>0</v>
      </c>
      <c r="J269" s="116" t="s">
        <v>10120</v>
      </c>
      <c r="K269" s="116" t="s">
        <v>11054</v>
      </c>
      <c r="L269" s="197"/>
      <c r="M269" s="116"/>
      <c r="N269" s="197">
        <v>45441</v>
      </c>
      <c r="O269" s="388">
        <f t="shared" si="13"/>
        <v>3900</v>
      </c>
      <c r="P269" s="339">
        <f t="shared" si="14"/>
        <v>0</v>
      </c>
    </row>
    <row r="270" spans="1:16" hidden="1" x14ac:dyDescent="0.25">
      <c r="A270" s="116">
        <v>120936</v>
      </c>
      <c r="B270" s="116">
        <v>6</v>
      </c>
      <c r="C270" s="116">
        <v>1016100000</v>
      </c>
      <c r="D270" s="116" t="s">
        <v>10650</v>
      </c>
      <c r="E270" s="339">
        <v>19224</v>
      </c>
      <c r="F270" s="194">
        <v>2</v>
      </c>
      <c r="G270" s="194">
        <v>2</v>
      </c>
      <c r="H270" s="194" t="s">
        <v>10119</v>
      </c>
      <c r="I270" s="194">
        <f t="shared" si="12"/>
        <v>0</v>
      </c>
      <c r="J270" s="116" t="s">
        <v>10120</v>
      </c>
      <c r="K270" s="116" t="s">
        <v>11054</v>
      </c>
      <c r="L270" s="197"/>
      <c r="M270" s="116"/>
      <c r="N270" s="197">
        <v>45462</v>
      </c>
      <c r="O270" s="388">
        <f t="shared" si="13"/>
        <v>9612</v>
      </c>
      <c r="P270" s="339">
        <f t="shared" si="14"/>
        <v>0</v>
      </c>
    </row>
    <row r="271" spans="1:16" hidden="1" x14ac:dyDescent="0.25">
      <c r="A271" s="116">
        <v>120943</v>
      </c>
      <c r="B271" s="116">
        <v>4</v>
      </c>
      <c r="C271" s="116">
        <v>1511100420</v>
      </c>
      <c r="D271" s="116" t="s">
        <v>17478</v>
      </c>
      <c r="E271" s="339">
        <v>3640</v>
      </c>
      <c r="F271" s="194">
        <v>14</v>
      </c>
      <c r="G271" s="194">
        <v>14</v>
      </c>
      <c r="H271" s="194" t="s">
        <v>10119</v>
      </c>
      <c r="I271" s="194">
        <f t="shared" si="12"/>
        <v>0</v>
      </c>
      <c r="J271" s="116" t="s">
        <v>10120</v>
      </c>
      <c r="K271" s="116" t="s">
        <v>10966</v>
      </c>
      <c r="L271" s="197"/>
      <c r="M271" s="116"/>
      <c r="N271" s="197">
        <v>45470</v>
      </c>
      <c r="O271" s="388">
        <f t="shared" si="13"/>
        <v>260</v>
      </c>
      <c r="P271" s="339">
        <f t="shared" si="14"/>
        <v>0</v>
      </c>
    </row>
    <row r="272" spans="1:16" hidden="1" x14ac:dyDescent="0.25">
      <c r="A272" s="116">
        <v>120943</v>
      </c>
      <c r="B272" s="116">
        <v>7</v>
      </c>
      <c r="C272" s="116">
        <v>1521100250</v>
      </c>
      <c r="D272" s="116" t="s">
        <v>11055</v>
      </c>
      <c r="E272" s="339">
        <v>1560</v>
      </c>
      <c r="F272" s="194">
        <v>20</v>
      </c>
      <c r="G272" s="194">
        <v>20</v>
      </c>
      <c r="H272" s="194" t="s">
        <v>10119</v>
      </c>
      <c r="I272" s="194">
        <f t="shared" si="12"/>
        <v>0</v>
      </c>
      <c r="J272" s="116" t="s">
        <v>10120</v>
      </c>
      <c r="K272" s="116" t="s">
        <v>10966</v>
      </c>
      <c r="L272" s="197"/>
      <c r="M272" s="116"/>
      <c r="N272" s="197">
        <v>45446</v>
      </c>
      <c r="O272" s="388">
        <f t="shared" si="13"/>
        <v>78</v>
      </c>
      <c r="P272" s="339">
        <f t="shared" si="14"/>
        <v>0</v>
      </c>
    </row>
    <row r="273" spans="1:16" hidden="1" x14ac:dyDescent="0.25">
      <c r="A273" s="116">
        <v>120952</v>
      </c>
      <c r="B273" s="116">
        <v>1</v>
      </c>
      <c r="C273" s="116">
        <v>1810104320</v>
      </c>
      <c r="D273" s="116" t="s">
        <v>17479</v>
      </c>
      <c r="E273" s="339">
        <v>111928.56</v>
      </c>
      <c r="F273" s="194">
        <v>12</v>
      </c>
      <c r="G273" s="194">
        <v>12</v>
      </c>
      <c r="H273" s="194" t="s">
        <v>10119</v>
      </c>
      <c r="I273" s="194">
        <f t="shared" si="12"/>
        <v>0</v>
      </c>
      <c r="J273" s="116" t="s">
        <v>10120</v>
      </c>
      <c r="K273" s="116" t="s">
        <v>10856</v>
      </c>
      <c r="L273" s="197"/>
      <c r="M273" s="116"/>
      <c r="N273" s="197">
        <v>45461</v>
      </c>
      <c r="O273" s="388">
        <f t="shared" si="13"/>
        <v>9327.3799999999992</v>
      </c>
      <c r="P273" s="339">
        <f t="shared" si="14"/>
        <v>0</v>
      </c>
    </row>
    <row r="274" spans="1:16" hidden="1" x14ac:dyDescent="0.25">
      <c r="A274" s="116">
        <v>121197</v>
      </c>
      <c r="B274" s="116">
        <v>4</v>
      </c>
      <c r="C274" s="116">
        <v>1810101950</v>
      </c>
      <c r="D274" s="116" t="s">
        <v>11058</v>
      </c>
      <c r="E274" s="339">
        <v>436870</v>
      </c>
      <c r="F274" s="194">
        <v>2</v>
      </c>
      <c r="G274" s="194">
        <v>2</v>
      </c>
      <c r="H274" s="194" t="s">
        <v>10119</v>
      </c>
      <c r="I274" s="194">
        <f t="shared" si="12"/>
        <v>0</v>
      </c>
      <c r="J274" s="116" t="s">
        <v>10120</v>
      </c>
      <c r="K274" s="116" t="s">
        <v>11056</v>
      </c>
      <c r="L274" s="197"/>
      <c r="M274" s="116"/>
      <c r="N274" s="197">
        <v>45446</v>
      </c>
      <c r="O274" s="388">
        <f t="shared" si="13"/>
        <v>218435</v>
      </c>
      <c r="P274" s="339">
        <f t="shared" si="14"/>
        <v>0</v>
      </c>
    </row>
    <row r="275" spans="1:16" hidden="1" x14ac:dyDescent="0.25">
      <c r="A275" s="116">
        <v>121197</v>
      </c>
      <c r="B275" s="116">
        <v>1</v>
      </c>
      <c r="C275" s="116">
        <v>1810102240</v>
      </c>
      <c r="D275" s="116" t="s">
        <v>10956</v>
      </c>
      <c r="E275" s="339">
        <v>330000</v>
      </c>
      <c r="F275" s="194">
        <v>6</v>
      </c>
      <c r="G275" s="194">
        <v>6</v>
      </c>
      <c r="H275" s="194" t="s">
        <v>10119</v>
      </c>
      <c r="I275" s="194">
        <f t="shared" si="12"/>
        <v>0</v>
      </c>
      <c r="J275" s="116" t="s">
        <v>10120</v>
      </c>
      <c r="K275" s="116" t="s">
        <v>11056</v>
      </c>
      <c r="L275" s="197"/>
      <c r="M275" s="116"/>
      <c r="N275" s="197">
        <v>45446</v>
      </c>
      <c r="O275" s="388">
        <f t="shared" si="13"/>
        <v>55000</v>
      </c>
      <c r="P275" s="339">
        <f t="shared" si="14"/>
        <v>0</v>
      </c>
    </row>
    <row r="276" spans="1:16" hidden="1" x14ac:dyDescent="0.25">
      <c r="A276" s="116">
        <v>121197</v>
      </c>
      <c r="B276" s="116">
        <v>2</v>
      </c>
      <c r="C276" s="116">
        <v>1810102280</v>
      </c>
      <c r="D276" s="116" t="s">
        <v>11057</v>
      </c>
      <c r="E276" s="339">
        <v>675402</v>
      </c>
      <c r="F276" s="194">
        <v>6</v>
      </c>
      <c r="G276" s="194">
        <v>6</v>
      </c>
      <c r="H276" s="194" t="s">
        <v>10119</v>
      </c>
      <c r="I276" s="194">
        <f t="shared" si="12"/>
        <v>0</v>
      </c>
      <c r="J276" s="116" t="s">
        <v>10120</v>
      </c>
      <c r="K276" s="116" t="s">
        <v>11056</v>
      </c>
      <c r="L276" s="197"/>
      <c r="M276" s="116"/>
      <c r="N276" s="197">
        <v>45446</v>
      </c>
      <c r="O276" s="388">
        <f t="shared" si="13"/>
        <v>112567</v>
      </c>
      <c r="P276" s="339">
        <f t="shared" si="14"/>
        <v>0</v>
      </c>
    </row>
    <row r="277" spans="1:16" hidden="1" x14ac:dyDescent="0.25">
      <c r="A277" s="116">
        <v>121198</v>
      </c>
      <c r="B277" s="116">
        <v>12</v>
      </c>
      <c r="C277" s="116">
        <v>1523100680</v>
      </c>
      <c r="D277" s="116" t="s">
        <v>17480</v>
      </c>
      <c r="E277" s="339">
        <v>8000</v>
      </c>
      <c r="F277" s="194">
        <v>10</v>
      </c>
      <c r="G277" s="194">
        <v>10</v>
      </c>
      <c r="H277" s="194" t="s">
        <v>10119</v>
      </c>
      <c r="I277" s="194">
        <f t="shared" si="12"/>
        <v>0</v>
      </c>
      <c r="J277" s="116" t="s">
        <v>10120</v>
      </c>
      <c r="K277" s="116" t="s">
        <v>11056</v>
      </c>
      <c r="L277" s="197"/>
      <c r="M277" s="116"/>
      <c r="N277" s="197">
        <v>45454</v>
      </c>
      <c r="O277" s="388">
        <f t="shared" si="13"/>
        <v>800</v>
      </c>
      <c r="P277" s="339">
        <f t="shared" si="14"/>
        <v>0</v>
      </c>
    </row>
    <row r="278" spans="1:16" hidden="1" x14ac:dyDescent="0.25">
      <c r="A278" s="116">
        <v>121202</v>
      </c>
      <c r="B278" s="116">
        <v>1</v>
      </c>
      <c r="C278" s="116">
        <v>1029102130</v>
      </c>
      <c r="D278" s="116" t="s">
        <v>10961</v>
      </c>
      <c r="E278" s="339">
        <v>29000</v>
      </c>
      <c r="F278" s="194">
        <v>10</v>
      </c>
      <c r="G278" s="194">
        <v>10</v>
      </c>
      <c r="H278" s="194" t="s">
        <v>10119</v>
      </c>
      <c r="I278" s="194">
        <f t="shared" si="12"/>
        <v>0</v>
      </c>
      <c r="J278" s="116" t="s">
        <v>10120</v>
      </c>
      <c r="K278" s="116" t="s">
        <v>10841</v>
      </c>
      <c r="L278" s="197">
        <v>45439</v>
      </c>
      <c r="M278" s="116"/>
      <c r="N278" s="197">
        <v>45446</v>
      </c>
      <c r="O278" s="388">
        <f t="shared" si="13"/>
        <v>2900</v>
      </c>
      <c r="P278" s="339">
        <f t="shared" si="14"/>
        <v>0</v>
      </c>
    </row>
    <row r="279" spans="1:16" hidden="1" x14ac:dyDescent="0.25">
      <c r="A279" s="116">
        <v>121202</v>
      </c>
      <c r="B279" s="116">
        <v>6</v>
      </c>
      <c r="C279" s="116">
        <v>1515100230</v>
      </c>
      <c r="D279" s="116" t="s">
        <v>9092</v>
      </c>
      <c r="E279" s="339">
        <v>1119253</v>
      </c>
      <c r="F279" s="194">
        <v>1</v>
      </c>
      <c r="G279" s="194">
        <v>1</v>
      </c>
      <c r="H279" s="194" t="s">
        <v>10119</v>
      </c>
      <c r="I279" s="194">
        <f t="shared" si="12"/>
        <v>0</v>
      </c>
      <c r="J279" s="116" t="s">
        <v>10120</v>
      </c>
      <c r="K279" s="116" t="s">
        <v>10841</v>
      </c>
      <c r="L279" s="197">
        <v>45439</v>
      </c>
      <c r="M279" s="116" t="s">
        <v>11693</v>
      </c>
      <c r="N279" s="197">
        <v>45526</v>
      </c>
      <c r="O279" s="388">
        <f t="shared" si="13"/>
        <v>1119253</v>
      </c>
      <c r="P279" s="339">
        <f t="shared" si="14"/>
        <v>0</v>
      </c>
    </row>
    <row r="280" spans="1:16" hidden="1" x14ac:dyDescent="0.25">
      <c r="A280" s="116">
        <v>121202</v>
      </c>
      <c r="B280" s="116">
        <v>3</v>
      </c>
      <c r="C280" s="116">
        <v>1810104100</v>
      </c>
      <c r="D280" s="116" t="s">
        <v>17481</v>
      </c>
      <c r="E280" s="339">
        <v>45134.6</v>
      </c>
      <c r="F280" s="194">
        <v>28</v>
      </c>
      <c r="G280" s="194">
        <v>28</v>
      </c>
      <c r="H280" s="194" t="s">
        <v>10119</v>
      </c>
      <c r="I280" s="194">
        <f t="shared" si="12"/>
        <v>0</v>
      </c>
      <c r="J280" s="116" t="s">
        <v>10120</v>
      </c>
      <c r="K280" s="116" t="s">
        <v>10841</v>
      </c>
      <c r="L280" s="197">
        <v>45439</v>
      </c>
      <c r="M280" s="116"/>
      <c r="N280" s="197">
        <v>45484</v>
      </c>
      <c r="O280" s="388">
        <f t="shared" si="13"/>
        <v>1611.95</v>
      </c>
      <c r="P280" s="339">
        <f t="shared" si="14"/>
        <v>0</v>
      </c>
    </row>
    <row r="281" spans="1:16" hidden="1" x14ac:dyDescent="0.25">
      <c r="A281" s="116">
        <v>121295</v>
      </c>
      <c r="B281" s="116">
        <v>4</v>
      </c>
      <c r="C281" s="116">
        <v>1234100200</v>
      </c>
      <c r="D281" s="116" t="s">
        <v>6559</v>
      </c>
      <c r="E281" s="339">
        <v>94183</v>
      </c>
      <c r="F281" s="194">
        <v>1</v>
      </c>
      <c r="G281" s="194">
        <v>1</v>
      </c>
      <c r="H281" s="194" t="s">
        <v>10119</v>
      </c>
      <c r="I281" s="194">
        <f t="shared" si="12"/>
        <v>0</v>
      </c>
      <c r="J281" s="116" t="s">
        <v>10120</v>
      </c>
      <c r="K281" s="116" t="s">
        <v>10966</v>
      </c>
      <c r="L281" s="197"/>
      <c r="M281" s="116"/>
      <c r="N281" s="197">
        <v>45443</v>
      </c>
      <c r="O281" s="388">
        <f t="shared" si="13"/>
        <v>94183</v>
      </c>
      <c r="P281" s="339">
        <f t="shared" si="14"/>
        <v>0</v>
      </c>
    </row>
    <row r="282" spans="1:16" hidden="1" x14ac:dyDescent="0.25">
      <c r="A282" s="116">
        <v>121317</v>
      </c>
      <c r="B282" s="116">
        <v>3</v>
      </c>
      <c r="C282" s="116">
        <v>1212100040</v>
      </c>
      <c r="D282" s="116" t="s">
        <v>17482</v>
      </c>
      <c r="E282" s="339">
        <v>101093</v>
      </c>
      <c r="F282" s="194">
        <v>100</v>
      </c>
      <c r="G282" s="194">
        <v>100</v>
      </c>
      <c r="H282" s="194" t="s">
        <v>10119</v>
      </c>
      <c r="I282" s="194">
        <f t="shared" si="12"/>
        <v>0</v>
      </c>
      <c r="J282" s="116" t="s">
        <v>10126</v>
      </c>
      <c r="K282" s="116" t="s">
        <v>11042</v>
      </c>
      <c r="L282" s="197"/>
      <c r="M282" s="116"/>
      <c r="N282" s="197">
        <v>45453</v>
      </c>
      <c r="O282" s="388">
        <f t="shared" si="13"/>
        <v>1010.93</v>
      </c>
      <c r="P282" s="339">
        <f t="shared" si="14"/>
        <v>0</v>
      </c>
    </row>
    <row r="283" spans="1:16" hidden="1" x14ac:dyDescent="0.25">
      <c r="A283" s="116">
        <v>121322</v>
      </c>
      <c r="B283" s="116">
        <v>1</v>
      </c>
      <c r="C283" s="116">
        <v>1210100460</v>
      </c>
      <c r="D283" s="116" t="s">
        <v>11071</v>
      </c>
      <c r="E283" s="339">
        <v>164313</v>
      </c>
      <c r="F283" s="194">
        <v>3</v>
      </c>
      <c r="G283" s="194">
        <v>3</v>
      </c>
      <c r="H283" s="194" t="s">
        <v>10119</v>
      </c>
      <c r="I283" s="194">
        <f t="shared" si="12"/>
        <v>0</v>
      </c>
      <c r="J283" s="116" t="s">
        <v>10120</v>
      </c>
      <c r="K283" s="116" t="s">
        <v>10966</v>
      </c>
      <c r="L283" s="197"/>
      <c r="M283" s="116" t="s">
        <v>11561</v>
      </c>
      <c r="N283" s="197">
        <v>45470</v>
      </c>
      <c r="O283" s="388">
        <f t="shared" si="13"/>
        <v>54771</v>
      </c>
      <c r="P283" s="339">
        <f t="shared" si="14"/>
        <v>0</v>
      </c>
    </row>
    <row r="284" spans="1:16" hidden="1" x14ac:dyDescent="0.25">
      <c r="A284" s="116">
        <v>121331</v>
      </c>
      <c r="B284" s="116">
        <v>2</v>
      </c>
      <c r="C284" s="116">
        <v>1010105540</v>
      </c>
      <c r="D284" s="116" t="s">
        <v>11073</v>
      </c>
      <c r="E284" s="339">
        <v>120950</v>
      </c>
      <c r="F284" s="194">
        <v>2</v>
      </c>
      <c r="G284" s="194">
        <v>2</v>
      </c>
      <c r="H284" s="194" t="s">
        <v>10119</v>
      </c>
      <c r="I284" s="194">
        <f t="shared" si="12"/>
        <v>0</v>
      </c>
      <c r="J284" s="116" t="s">
        <v>10120</v>
      </c>
      <c r="K284" s="116" t="s">
        <v>10121</v>
      </c>
      <c r="L284" s="197"/>
      <c r="M284" s="116"/>
      <c r="N284" s="197">
        <v>45460</v>
      </c>
      <c r="O284" s="388">
        <f t="shared" si="13"/>
        <v>60475</v>
      </c>
      <c r="P284" s="339">
        <f t="shared" si="14"/>
        <v>0</v>
      </c>
    </row>
    <row r="285" spans="1:16" hidden="1" x14ac:dyDescent="0.25">
      <c r="A285" s="116">
        <v>121331</v>
      </c>
      <c r="B285" s="116">
        <v>1</v>
      </c>
      <c r="C285" s="116">
        <v>1010108370</v>
      </c>
      <c r="D285" s="116" t="s">
        <v>11072</v>
      </c>
      <c r="E285" s="339">
        <v>63340</v>
      </c>
      <c r="F285" s="194">
        <v>2</v>
      </c>
      <c r="G285" s="194">
        <v>2</v>
      </c>
      <c r="H285" s="194" t="s">
        <v>10119</v>
      </c>
      <c r="I285" s="194">
        <f t="shared" si="12"/>
        <v>0</v>
      </c>
      <c r="J285" s="116" t="s">
        <v>10120</v>
      </c>
      <c r="K285" s="116" t="s">
        <v>10121</v>
      </c>
      <c r="L285" s="197"/>
      <c r="M285" s="116"/>
      <c r="N285" s="197">
        <v>45443</v>
      </c>
      <c r="O285" s="388">
        <f t="shared" si="13"/>
        <v>31670</v>
      </c>
      <c r="P285" s="339">
        <f t="shared" si="14"/>
        <v>0</v>
      </c>
    </row>
    <row r="286" spans="1:16" hidden="1" x14ac:dyDescent="0.25">
      <c r="A286" s="116">
        <v>121331</v>
      </c>
      <c r="B286" s="116">
        <v>6</v>
      </c>
      <c r="C286" s="116">
        <v>1012100120</v>
      </c>
      <c r="D286" s="116" t="s">
        <v>10492</v>
      </c>
      <c r="E286" s="339">
        <v>90000</v>
      </c>
      <c r="F286" s="194">
        <v>4</v>
      </c>
      <c r="G286" s="194">
        <v>4</v>
      </c>
      <c r="H286" s="194" t="s">
        <v>10119</v>
      </c>
      <c r="I286" s="194">
        <f t="shared" si="12"/>
        <v>0</v>
      </c>
      <c r="J286" s="116" t="s">
        <v>10120</v>
      </c>
      <c r="K286" s="116" t="s">
        <v>10121</v>
      </c>
      <c r="L286" s="197"/>
      <c r="M286" s="116"/>
      <c r="N286" s="197">
        <v>45447</v>
      </c>
      <c r="O286" s="388">
        <f t="shared" si="13"/>
        <v>22500</v>
      </c>
      <c r="P286" s="339">
        <f t="shared" si="14"/>
        <v>0</v>
      </c>
    </row>
    <row r="287" spans="1:16" hidden="1" x14ac:dyDescent="0.25">
      <c r="A287" s="116">
        <v>121331</v>
      </c>
      <c r="B287" s="116">
        <v>4</v>
      </c>
      <c r="C287" s="116">
        <v>1014100030</v>
      </c>
      <c r="D287" s="116" t="s">
        <v>11074</v>
      </c>
      <c r="E287" s="339">
        <v>8800</v>
      </c>
      <c r="F287" s="194">
        <v>100</v>
      </c>
      <c r="G287" s="194">
        <v>100</v>
      </c>
      <c r="H287" s="194" t="s">
        <v>10119</v>
      </c>
      <c r="I287" s="194">
        <f t="shared" si="12"/>
        <v>0</v>
      </c>
      <c r="J287" s="116" t="s">
        <v>10120</v>
      </c>
      <c r="K287" s="116" t="s">
        <v>10121</v>
      </c>
      <c r="L287" s="197"/>
      <c r="M287" s="116"/>
      <c r="N287" s="197">
        <v>45468</v>
      </c>
      <c r="O287" s="388">
        <f t="shared" si="13"/>
        <v>88</v>
      </c>
      <c r="P287" s="339">
        <f t="shared" si="14"/>
        <v>0</v>
      </c>
    </row>
    <row r="288" spans="1:16" hidden="1" x14ac:dyDescent="0.25">
      <c r="A288" s="116">
        <v>121331</v>
      </c>
      <c r="B288" s="116">
        <v>5</v>
      </c>
      <c r="C288" s="116">
        <v>1014106330</v>
      </c>
      <c r="D288" s="116" t="s">
        <v>11075</v>
      </c>
      <c r="E288" s="339">
        <v>4030</v>
      </c>
      <c r="F288" s="194">
        <v>10</v>
      </c>
      <c r="G288" s="194">
        <v>10</v>
      </c>
      <c r="H288" s="194" t="s">
        <v>10119</v>
      </c>
      <c r="I288" s="194">
        <f t="shared" si="12"/>
        <v>0</v>
      </c>
      <c r="J288" s="116" t="s">
        <v>10120</v>
      </c>
      <c r="K288" s="116" t="s">
        <v>10121</v>
      </c>
      <c r="L288" s="197"/>
      <c r="M288" s="116"/>
      <c r="N288" s="197">
        <v>45443</v>
      </c>
      <c r="O288" s="388">
        <f t="shared" si="13"/>
        <v>403</v>
      </c>
      <c r="P288" s="339">
        <f t="shared" si="14"/>
        <v>0</v>
      </c>
    </row>
    <row r="289" spans="1:16" hidden="1" x14ac:dyDescent="0.25">
      <c r="A289" s="116">
        <v>121331</v>
      </c>
      <c r="B289" s="116">
        <v>7</v>
      </c>
      <c r="C289" s="116">
        <v>1022100230</v>
      </c>
      <c r="D289" s="116" t="s">
        <v>16162</v>
      </c>
      <c r="E289" s="339">
        <v>16500</v>
      </c>
      <c r="F289" s="194">
        <v>10</v>
      </c>
      <c r="G289" s="194">
        <v>10</v>
      </c>
      <c r="H289" s="194" t="s">
        <v>10119</v>
      </c>
      <c r="I289" s="194">
        <f t="shared" si="12"/>
        <v>0</v>
      </c>
      <c r="J289" s="116" t="s">
        <v>10120</v>
      </c>
      <c r="K289" s="116" t="s">
        <v>10121</v>
      </c>
      <c r="L289" s="197"/>
      <c r="M289" s="116"/>
      <c r="N289" s="197">
        <v>45455</v>
      </c>
      <c r="O289" s="388">
        <f t="shared" si="13"/>
        <v>1650</v>
      </c>
      <c r="P289" s="339">
        <f t="shared" si="14"/>
        <v>0</v>
      </c>
    </row>
    <row r="290" spans="1:16" hidden="1" x14ac:dyDescent="0.25">
      <c r="A290" s="116">
        <v>121331</v>
      </c>
      <c r="B290" s="116">
        <v>3</v>
      </c>
      <c r="C290" s="116">
        <v>1029103710</v>
      </c>
      <c r="D290" s="116" t="s">
        <v>17483</v>
      </c>
      <c r="E290" s="339">
        <v>12100</v>
      </c>
      <c r="F290" s="194">
        <v>100</v>
      </c>
      <c r="G290" s="194">
        <v>100</v>
      </c>
      <c r="H290" s="194" t="s">
        <v>10119</v>
      </c>
      <c r="I290" s="194">
        <f t="shared" si="12"/>
        <v>0</v>
      </c>
      <c r="J290" s="116" t="s">
        <v>10120</v>
      </c>
      <c r="K290" s="116" t="s">
        <v>10121</v>
      </c>
      <c r="L290" s="197"/>
      <c r="M290" s="116"/>
      <c r="N290" s="197">
        <v>45468</v>
      </c>
      <c r="O290" s="388">
        <f t="shared" si="13"/>
        <v>121</v>
      </c>
      <c r="P290" s="339">
        <f t="shared" si="14"/>
        <v>0</v>
      </c>
    </row>
    <row r="291" spans="1:16" hidden="1" x14ac:dyDescent="0.25">
      <c r="A291" s="116">
        <v>121410</v>
      </c>
      <c r="B291" s="116">
        <v>2</v>
      </c>
      <c r="C291" s="116">
        <v>1010100750</v>
      </c>
      <c r="D291" s="116" t="s">
        <v>11041</v>
      </c>
      <c r="E291" s="339">
        <v>58499.75</v>
      </c>
      <c r="F291" s="194">
        <v>25</v>
      </c>
      <c r="G291" s="194">
        <v>25</v>
      </c>
      <c r="H291" s="194" t="s">
        <v>10119</v>
      </c>
      <c r="I291" s="194">
        <f t="shared" si="12"/>
        <v>0</v>
      </c>
      <c r="J291" s="116" t="s">
        <v>10120</v>
      </c>
      <c r="K291" s="116" t="s">
        <v>11054</v>
      </c>
      <c r="L291" s="197"/>
      <c r="M291" s="116"/>
      <c r="N291" s="197">
        <v>45461</v>
      </c>
      <c r="O291" s="388">
        <f t="shared" si="13"/>
        <v>2339.9899999999998</v>
      </c>
      <c r="P291" s="339">
        <f t="shared" si="14"/>
        <v>0</v>
      </c>
    </row>
    <row r="292" spans="1:16" hidden="1" x14ac:dyDescent="0.25">
      <c r="A292" s="116">
        <v>121410</v>
      </c>
      <c r="B292" s="116">
        <v>3</v>
      </c>
      <c r="C292" s="116">
        <v>1546101890</v>
      </c>
      <c r="D292" s="116" t="s">
        <v>17459</v>
      </c>
      <c r="E292" s="339">
        <v>52000</v>
      </c>
      <c r="F292" s="194">
        <v>25</v>
      </c>
      <c r="G292" s="194">
        <v>25</v>
      </c>
      <c r="H292" s="194" t="s">
        <v>10119</v>
      </c>
      <c r="I292" s="194">
        <f t="shared" si="12"/>
        <v>0</v>
      </c>
      <c r="J292" s="116" t="s">
        <v>10120</v>
      </c>
      <c r="K292" s="116" t="s">
        <v>11054</v>
      </c>
      <c r="L292" s="197"/>
      <c r="M292" s="116"/>
      <c r="N292" s="197">
        <v>45461</v>
      </c>
      <c r="O292" s="388">
        <f t="shared" si="13"/>
        <v>2080</v>
      </c>
      <c r="P292" s="339">
        <f t="shared" si="14"/>
        <v>0</v>
      </c>
    </row>
    <row r="293" spans="1:16" hidden="1" x14ac:dyDescent="0.25">
      <c r="A293" s="116">
        <v>121429</v>
      </c>
      <c r="B293" s="116">
        <v>2</v>
      </c>
      <c r="C293" s="116">
        <v>1010102150</v>
      </c>
      <c r="D293" s="116" t="s">
        <v>11093</v>
      </c>
      <c r="E293" s="339">
        <v>30210</v>
      </c>
      <c r="F293" s="194">
        <v>15</v>
      </c>
      <c r="G293" s="194">
        <v>15</v>
      </c>
      <c r="H293" s="194" t="s">
        <v>10119</v>
      </c>
      <c r="I293" s="194">
        <f t="shared" si="12"/>
        <v>0</v>
      </c>
      <c r="J293" s="116" t="s">
        <v>10126</v>
      </c>
      <c r="K293" s="116" t="s">
        <v>10352</v>
      </c>
      <c r="L293" s="197"/>
      <c r="M293" s="116"/>
      <c r="N293" s="197">
        <v>45490</v>
      </c>
      <c r="O293" s="388">
        <f t="shared" si="13"/>
        <v>2014</v>
      </c>
      <c r="P293" s="339">
        <f t="shared" si="14"/>
        <v>0</v>
      </c>
    </row>
    <row r="294" spans="1:16" hidden="1" x14ac:dyDescent="0.25">
      <c r="A294" s="116">
        <v>121429</v>
      </c>
      <c r="B294" s="116">
        <v>1</v>
      </c>
      <c r="C294" s="116">
        <v>1610100300</v>
      </c>
      <c r="D294" s="116" t="s">
        <v>10965</v>
      </c>
      <c r="E294" s="339">
        <v>69617.600000000006</v>
      </c>
      <c r="F294" s="194">
        <v>20</v>
      </c>
      <c r="G294" s="194">
        <v>20</v>
      </c>
      <c r="H294" s="194" t="s">
        <v>10119</v>
      </c>
      <c r="I294" s="194">
        <f t="shared" si="12"/>
        <v>0</v>
      </c>
      <c r="J294" s="116" t="s">
        <v>10126</v>
      </c>
      <c r="K294" s="116" t="s">
        <v>10352</v>
      </c>
      <c r="L294" s="197"/>
      <c r="M294" s="116"/>
      <c r="N294" s="197">
        <v>45469</v>
      </c>
      <c r="O294" s="388">
        <f t="shared" si="13"/>
        <v>3480.88</v>
      </c>
      <c r="P294" s="339">
        <f t="shared" si="14"/>
        <v>0</v>
      </c>
    </row>
    <row r="295" spans="1:16" hidden="1" x14ac:dyDescent="0.25">
      <c r="A295" s="116">
        <v>121677</v>
      </c>
      <c r="B295" s="116">
        <v>5</v>
      </c>
      <c r="C295" s="116">
        <v>1011100140</v>
      </c>
      <c r="D295" s="116" t="s">
        <v>17454</v>
      </c>
      <c r="E295" s="339">
        <v>38760</v>
      </c>
      <c r="F295" s="194">
        <v>4</v>
      </c>
      <c r="G295" s="194">
        <v>4</v>
      </c>
      <c r="H295" s="194" t="s">
        <v>10119</v>
      </c>
      <c r="I295" s="194">
        <f t="shared" si="12"/>
        <v>0</v>
      </c>
      <c r="J295" s="116" t="s">
        <v>10120</v>
      </c>
      <c r="K295" s="116" t="s">
        <v>10121</v>
      </c>
      <c r="L295" s="197"/>
      <c r="M295" s="116"/>
      <c r="N295" s="197">
        <v>45470</v>
      </c>
      <c r="O295" s="388">
        <f t="shared" si="13"/>
        <v>9690</v>
      </c>
      <c r="P295" s="339">
        <f t="shared" si="14"/>
        <v>0</v>
      </c>
    </row>
    <row r="296" spans="1:16" hidden="1" x14ac:dyDescent="0.25">
      <c r="A296" s="116">
        <v>121677</v>
      </c>
      <c r="B296" s="116">
        <v>3</v>
      </c>
      <c r="C296" s="116">
        <v>1017100480</v>
      </c>
      <c r="D296" s="116" t="s">
        <v>10686</v>
      </c>
      <c r="E296" s="339">
        <v>127200</v>
      </c>
      <c r="F296" s="194">
        <v>4</v>
      </c>
      <c r="G296" s="194">
        <v>4</v>
      </c>
      <c r="H296" s="194" t="s">
        <v>10119</v>
      </c>
      <c r="I296" s="194">
        <f t="shared" si="12"/>
        <v>0</v>
      </c>
      <c r="J296" s="116" t="s">
        <v>10120</v>
      </c>
      <c r="K296" s="116" t="s">
        <v>10121</v>
      </c>
      <c r="L296" s="197"/>
      <c r="M296" s="116" t="s">
        <v>11562</v>
      </c>
      <c r="N296" s="197">
        <v>45481</v>
      </c>
      <c r="O296" s="388">
        <f t="shared" si="13"/>
        <v>31800</v>
      </c>
      <c r="P296" s="339">
        <f t="shared" si="14"/>
        <v>0</v>
      </c>
    </row>
    <row r="297" spans="1:16" hidden="1" x14ac:dyDescent="0.25">
      <c r="A297" s="116">
        <v>121677</v>
      </c>
      <c r="B297" s="116">
        <v>2</v>
      </c>
      <c r="C297" s="116">
        <v>1022102240</v>
      </c>
      <c r="D297" s="116" t="s">
        <v>10388</v>
      </c>
      <c r="E297" s="339">
        <v>27950</v>
      </c>
      <c r="F297" s="194">
        <v>1</v>
      </c>
      <c r="G297" s="194">
        <v>1</v>
      </c>
      <c r="H297" s="194" t="s">
        <v>10119</v>
      </c>
      <c r="I297" s="194">
        <f t="shared" si="12"/>
        <v>0</v>
      </c>
      <c r="J297" s="116" t="s">
        <v>10120</v>
      </c>
      <c r="K297" s="116" t="s">
        <v>10121</v>
      </c>
      <c r="L297" s="197"/>
      <c r="M297" s="116"/>
      <c r="N297" s="197">
        <v>45470</v>
      </c>
      <c r="O297" s="388">
        <f t="shared" si="13"/>
        <v>27950</v>
      </c>
      <c r="P297" s="339">
        <f t="shared" si="14"/>
        <v>0</v>
      </c>
    </row>
    <row r="298" spans="1:16" hidden="1" x14ac:dyDescent="0.25">
      <c r="A298" s="116">
        <v>121686</v>
      </c>
      <c r="B298" s="116">
        <v>4</v>
      </c>
      <c r="C298" s="116">
        <v>1513100320</v>
      </c>
      <c r="D298" s="116" t="s">
        <v>16197</v>
      </c>
      <c r="E298" s="339">
        <v>289199.40000000002</v>
      </c>
      <c r="F298" s="194">
        <v>30</v>
      </c>
      <c r="G298" s="194">
        <v>30</v>
      </c>
      <c r="H298" s="194" t="s">
        <v>10119</v>
      </c>
      <c r="I298" s="194">
        <f t="shared" si="12"/>
        <v>0</v>
      </c>
      <c r="J298" s="116" t="s">
        <v>10126</v>
      </c>
      <c r="K298" s="116" t="s">
        <v>10853</v>
      </c>
      <c r="L298" s="197"/>
      <c r="M298" s="116"/>
      <c r="N298" s="197">
        <v>45460</v>
      </c>
      <c r="O298" s="388">
        <f t="shared" si="13"/>
        <v>9639.9800000000014</v>
      </c>
      <c r="P298" s="339">
        <f t="shared" si="14"/>
        <v>0</v>
      </c>
    </row>
    <row r="299" spans="1:16" hidden="1" x14ac:dyDescent="0.25">
      <c r="A299" s="116">
        <v>121687</v>
      </c>
      <c r="B299" s="116">
        <v>7</v>
      </c>
      <c r="C299" s="116">
        <v>1210100190</v>
      </c>
      <c r="D299" s="116" t="s">
        <v>11189</v>
      </c>
      <c r="E299" s="339">
        <v>270885</v>
      </c>
      <c r="F299" s="194">
        <v>1</v>
      </c>
      <c r="G299" s="194">
        <v>1</v>
      </c>
      <c r="H299" s="194" t="s">
        <v>10119</v>
      </c>
      <c r="I299" s="194">
        <f t="shared" si="12"/>
        <v>0</v>
      </c>
      <c r="J299" s="116" t="s">
        <v>10126</v>
      </c>
      <c r="K299" s="116" t="s">
        <v>10683</v>
      </c>
      <c r="L299" s="197"/>
      <c r="M299" s="116"/>
      <c r="N299" s="197">
        <v>45469</v>
      </c>
      <c r="O299" s="388">
        <f t="shared" si="13"/>
        <v>270885</v>
      </c>
      <c r="P299" s="339">
        <f t="shared" si="14"/>
        <v>0</v>
      </c>
    </row>
    <row r="300" spans="1:16" hidden="1" x14ac:dyDescent="0.25">
      <c r="A300" s="116">
        <v>121687</v>
      </c>
      <c r="B300" s="116">
        <v>2</v>
      </c>
      <c r="C300" s="116">
        <v>1513100320</v>
      </c>
      <c r="D300" s="116" t="s">
        <v>16197</v>
      </c>
      <c r="E300" s="339">
        <v>867598.2</v>
      </c>
      <c r="F300" s="194">
        <v>90</v>
      </c>
      <c r="G300" s="194">
        <v>90</v>
      </c>
      <c r="H300" s="194" t="s">
        <v>10119</v>
      </c>
      <c r="I300" s="194">
        <f t="shared" si="12"/>
        <v>0</v>
      </c>
      <c r="J300" s="116" t="s">
        <v>10126</v>
      </c>
      <c r="K300" s="116" t="s">
        <v>10683</v>
      </c>
      <c r="L300" s="197"/>
      <c r="M300" s="116"/>
      <c r="N300" s="197">
        <v>45461</v>
      </c>
      <c r="O300" s="388">
        <f t="shared" si="13"/>
        <v>9639.98</v>
      </c>
      <c r="P300" s="339">
        <f t="shared" si="14"/>
        <v>0</v>
      </c>
    </row>
    <row r="301" spans="1:16" hidden="1" x14ac:dyDescent="0.25">
      <c r="A301" s="116">
        <v>121693</v>
      </c>
      <c r="B301" s="116">
        <v>1</v>
      </c>
      <c r="C301" s="116">
        <v>1029100450</v>
      </c>
      <c r="D301" s="116" t="s">
        <v>6550</v>
      </c>
      <c r="E301" s="339">
        <v>87000</v>
      </c>
      <c r="F301" s="194">
        <v>6</v>
      </c>
      <c r="G301" s="194">
        <v>6</v>
      </c>
      <c r="H301" s="194" t="s">
        <v>10119</v>
      </c>
      <c r="I301" s="194">
        <f t="shared" si="12"/>
        <v>0</v>
      </c>
      <c r="J301" s="116" t="s">
        <v>10126</v>
      </c>
      <c r="K301" s="116" t="s">
        <v>11042</v>
      </c>
      <c r="L301" s="197"/>
      <c r="M301" s="116"/>
      <c r="N301" s="197">
        <v>45496</v>
      </c>
      <c r="O301" s="388">
        <f t="shared" si="13"/>
        <v>14500</v>
      </c>
      <c r="P301" s="339">
        <f t="shared" si="14"/>
        <v>0</v>
      </c>
    </row>
    <row r="302" spans="1:16" hidden="1" x14ac:dyDescent="0.25">
      <c r="A302" s="116">
        <v>121699</v>
      </c>
      <c r="B302" s="116">
        <v>3</v>
      </c>
      <c r="C302" s="116">
        <v>1223100160</v>
      </c>
      <c r="D302" s="116" t="s">
        <v>9294</v>
      </c>
      <c r="E302" s="339">
        <v>92955</v>
      </c>
      <c r="F302" s="194">
        <v>2</v>
      </c>
      <c r="G302" s="194">
        <v>2</v>
      </c>
      <c r="H302" s="194" t="s">
        <v>10119</v>
      </c>
      <c r="I302" s="194">
        <f t="shared" si="12"/>
        <v>0</v>
      </c>
      <c r="J302" s="116" t="s">
        <v>10126</v>
      </c>
      <c r="K302" s="116" t="s">
        <v>10482</v>
      </c>
      <c r="L302" s="197"/>
      <c r="M302" s="116"/>
      <c r="N302" s="197">
        <v>45470</v>
      </c>
      <c r="O302" s="388">
        <f t="shared" si="13"/>
        <v>46477.5</v>
      </c>
      <c r="P302" s="339">
        <f t="shared" si="14"/>
        <v>0</v>
      </c>
    </row>
    <row r="303" spans="1:16" hidden="1" x14ac:dyDescent="0.25">
      <c r="A303" s="116">
        <v>121699</v>
      </c>
      <c r="B303" s="116">
        <v>2</v>
      </c>
      <c r="C303" s="116">
        <v>1513100320</v>
      </c>
      <c r="D303" s="116" t="s">
        <v>16197</v>
      </c>
      <c r="E303" s="339">
        <v>481999</v>
      </c>
      <c r="F303" s="194">
        <v>50</v>
      </c>
      <c r="G303" s="194">
        <v>50</v>
      </c>
      <c r="H303" s="194" t="s">
        <v>10119</v>
      </c>
      <c r="I303" s="194">
        <f t="shared" si="12"/>
        <v>0</v>
      </c>
      <c r="J303" s="116" t="s">
        <v>10126</v>
      </c>
      <c r="K303" s="116" t="s">
        <v>10482</v>
      </c>
      <c r="L303" s="197"/>
      <c r="M303" s="116"/>
      <c r="N303" s="197">
        <v>45460</v>
      </c>
      <c r="O303" s="388">
        <f t="shared" si="13"/>
        <v>9639.98</v>
      </c>
      <c r="P303" s="339">
        <f t="shared" si="14"/>
        <v>0</v>
      </c>
    </row>
    <row r="304" spans="1:16" hidden="1" x14ac:dyDescent="0.25">
      <c r="A304" s="116">
        <v>121756</v>
      </c>
      <c r="B304" s="116">
        <v>1</v>
      </c>
      <c r="C304" s="116">
        <v>1022100230</v>
      </c>
      <c r="D304" s="116" t="s">
        <v>16162</v>
      </c>
      <c r="E304" s="339">
        <v>41250</v>
      </c>
      <c r="F304" s="194">
        <v>25</v>
      </c>
      <c r="G304" s="194">
        <v>25</v>
      </c>
      <c r="H304" s="194" t="s">
        <v>10119</v>
      </c>
      <c r="I304" s="194">
        <f t="shared" si="12"/>
        <v>0</v>
      </c>
      <c r="J304" s="116" t="s">
        <v>10389</v>
      </c>
      <c r="K304" s="116" t="s">
        <v>10390</v>
      </c>
      <c r="L304" s="197"/>
      <c r="M304" s="116"/>
      <c r="N304" s="197">
        <v>45455</v>
      </c>
      <c r="O304" s="388">
        <f t="shared" si="13"/>
        <v>1650</v>
      </c>
      <c r="P304" s="339">
        <f t="shared" si="14"/>
        <v>0</v>
      </c>
    </row>
    <row r="305" spans="1:16" hidden="1" x14ac:dyDescent="0.25">
      <c r="A305" s="116">
        <v>121935</v>
      </c>
      <c r="B305" s="116">
        <v>7</v>
      </c>
      <c r="C305" s="116">
        <v>1223100160</v>
      </c>
      <c r="D305" s="116" t="s">
        <v>9294</v>
      </c>
      <c r="E305" s="339">
        <v>92955</v>
      </c>
      <c r="F305" s="194">
        <v>2</v>
      </c>
      <c r="G305" s="194">
        <v>2</v>
      </c>
      <c r="H305" s="194" t="s">
        <v>10119</v>
      </c>
      <c r="I305" s="194">
        <f t="shared" si="12"/>
        <v>0</v>
      </c>
      <c r="J305" s="116" t="s">
        <v>10120</v>
      </c>
      <c r="K305" s="116" t="s">
        <v>11388</v>
      </c>
      <c r="L305" s="197"/>
      <c r="M305" s="116"/>
      <c r="N305" s="197">
        <v>45470</v>
      </c>
      <c r="O305" s="388">
        <f t="shared" si="13"/>
        <v>46477.5</v>
      </c>
      <c r="P305" s="339">
        <f t="shared" si="14"/>
        <v>0</v>
      </c>
    </row>
    <row r="306" spans="1:16" hidden="1" x14ac:dyDescent="0.25">
      <c r="A306" s="116">
        <v>121935</v>
      </c>
      <c r="B306" s="116">
        <v>2</v>
      </c>
      <c r="C306" s="116">
        <v>1510100490</v>
      </c>
      <c r="D306" s="116" t="s">
        <v>11276</v>
      </c>
      <c r="E306" s="339">
        <v>471280</v>
      </c>
      <c r="F306" s="194">
        <v>1</v>
      </c>
      <c r="G306" s="194">
        <v>1</v>
      </c>
      <c r="H306" s="194" t="s">
        <v>10119</v>
      </c>
      <c r="I306" s="194">
        <f t="shared" si="12"/>
        <v>0</v>
      </c>
      <c r="J306" s="116" t="s">
        <v>10120</v>
      </c>
      <c r="K306" s="116" t="s">
        <v>11388</v>
      </c>
      <c r="L306" s="197"/>
      <c r="M306" s="116"/>
      <c r="N306" s="197">
        <v>45461</v>
      </c>
      <c r="O306" s="388">
        <f t="shared" si="13"/>
        <v>471280</v>
      </c>
      <c r="P306" s="339">
        <f t="shared" si="14"/>
        <v>0</v>
      </c>
    </row>
    <row r="307" spans="1:16" hidden="1" x14ac:dyDescent="0.25">
      <c r="A307" s="116">
        <v>121935</v>
      </c>
      <c r="B307" s="116">
        <v>5</v>
      </c>
      <c r="C307" s="116">
        <v>1522101310</v>
      </c>
      <c r="D307" s="116" t="s">
        <v>8037</v>
      </c>
      <c r="E307" s="339">
        <v>51000</v>
      </c>
      <c r="F307" s="194">
        <v>3</v>
      </c>
      <c r="G307" s="194">
        <v>3</v>
      </c>
      <c r="H307" s="194" t="s">
        <v>10119</v>
      </c>
      <c r="I307" s="194">
        <f t="shared" si="12"/>
        <v>0</v>
      </c>
      <c r="J307" s="116" t="s">
        <v>10120</v>
      </c>
      <c r="K307" s="116" t="s">
        <v>11388</v>
      </c>
      <c r="L307" s="197"/>
      <c r="M307" s="116"/>
      <c r="N307" s="197">
        <v>45461</v>
      </c>
      <c r="O307" s="388">
        <f t="shared" si="13"/>
        <v>17000</v>
      </c>
      <c r="P307" s="339">
        <f t="shared" si="14"/>
        <v>0</v>
      </c>
    </row>
    <row r="308" spans="1:16" hidden="1" x14ac:dyDescent="0.25">
      <c r="A308" s="116">
        <v>121938</v>
      </c>
      <c r="B308" s="116">
        <v>2</v>
      </c>
      <c r="C308" s="116">
        <v>1213100670</v>
      </c>
      <c r="D308" s="116" t="s">
        <v>11389</v>
      </c>
      <c r="E308" s="339">
        <v>24880</v>
      </c>
      <c r="F308" s="194">
        <v>20</v>
      </c>
      <c r="G308" s="194">
        <v>20</v>
      </c>
      <c r="H308" s="194" t="s">
        <v>10119</v>
      </c>
      <c r="I308" s="194">
        <f t="shared" si="12"/>
        <v>0</v>
      </c>
      <c r="J308" s="116" t="s">
        <v>10120</v>
      </c>
      <c r="K308" s="116" t="s">
        <v>10841</v>
      </c>
      <c r="L308" s="197"/>
      <c r="M308" s="116"/>
      <c r="N308" s="197">
        <v>45470</v>
      </c>
      <c r="O308" s="388">
        <f t="shared" si="13"/>
        <v>1244</v>
      </c>
      <c r="P308" s="339">
        <f t="shared" si="14"/>
        <v>0</v>
      </c>
    </row>
    <row r="309" spans="1:16" hidden="1" x14ac:dyDescent="0.25">
      <c r="A309" s="116">
        <v>121938</v>
      </c>
      <c r="B309" s="116">
        <v>4</v>
      </c>
      <c r="C309" s="116">
        <v>1213102090</v>
      </c>
      <c r="D309" s="116" t="s">
        <v>11203</v>
      </c>
      <c r="E309" s="339">
        <v>892900</v>
      </c>
      <c r="F309" s="194">
        <v>20</v>
      </c>
      <c r="G309" s="194">
        <v>20</v>
      </c>
      <c r="H309" s="194" t="s">
        <v>10119</v>
      </c>
      <c r="I309" s="194">
        <f t="shared" si="12"/>
        <v>0</v>
      </c>
      <c r="J309" s="116" t="s">
        <v>10120</v>
      </c>
      <c r="K309" s="116" t="s">
        <v>10841</v>
      </c>
      <c r="L309" s="197"/>
      <c r="M309" s="116"/>
      <c r="N309" s="197">
        <v>45495</v>
      </c>
      <c r="O309" s="388">
        <f t="shared" si="13"/>
        <v>44645</v>
      </c>
      <c r="P309" s="339">
        <f t="shared" si="14"/>
        <v>0</v>
      </c>
    </row>
    <row r="310" spans="1:16" hidden="1" x14ac:dyDescent="0.25">
      <c r="A310" s="116">
        <v>121938</v>
      </c>
      <c r="B310" s="116">
        <v>1</v>
      </c>
      <c r="C310" s="116">
        <v>1217100800</v>
      </c>
      <c r="D310" s="116" t="s">
        <v>16175</v>
      </c>
      <c r="E310" s="339">
        <v>162178</v>
      </c>
      <c r="F310" s="194">
        <v>200</v>
      </c>
      <c r="G310" s="194">
        <v>200</v>
      </c>
      <c r="H310" s="194" t="s">
        <v>10119</v>
      </c>
      <c r="I310" s="194">
        <f t="shared" si="12"/>
        <v>0</v>
      </c>
      <c r="J310" s="116" t="s">
        <v>10120</v>
      </c>
      <c r="K310" s="116" t="s">
        <v>10841</v>
      </c>
      <c r="L310" s="197"/>
      <c r="M310" s="116"/>
      <c r="N310" s="197">
        <v>45461</v>
      </c>
      <c r="O310" s="388">
        <f t="shared" si="13"/>
        <v>810.89</v>
      </c>
      <c r="P310" s="339">
        <f t="shared" si="14"/>
        <v>0</v>
      </c>
    </row>
    <row r="311" spans="1:16" hidden="1" x14ac:dyDescent="0.25">
      <c r="A311" s="116">
        <v>121939</v>
      </c>
      <c r="B311" s="116">
        <v>2</v>
      </c>
      <c r="C311" s="116">
        <v>1022104240</v>
      </c>
      <c r="D311" s="116" t="s">
        <v>11563</v>
      </c>
      <c r="E311" s="339">
        <v>28290</v>
      </c>
      <c r="F311" s="194">
        <v>1</v>
      </c>
      <c r="G311" s="194">
        <v>1</v>
      </c>
      <c r="H311" s="194" t="s">
        <v>10119</v>
      </c>
      <c r="I311" s="194">
        <f t="shared" si="12"/>
        <v>0</v>
      </c>
      <c r="J311" s="116" t="s">
        <v>10120</v>
      </c>
      <c r="K311" s="116" t="s">
        <v>10121</v>
      </c>
      <c r="L311" s="197"/>
      <c r="M311" s="116"/>
      <c r="N311" s="197">
        <v>45490</v>
      </c>
      <c r="O311" s="388">
        <f t="shared" si="13"/>
        <v>28290</v>
      </c>
      <c r="P311" s="339">
        <f t="shared" si="14"/>
        <v>0</v>
      </c>
    </row>
    <row r="312" spans="1:16" hidden="1" x14ac:dyDescent="0.25">
      <c r="A312" s="116">
        <v>121991</v>
      </c>
      <c r="B312" s="116">
        <v>6</v>
      </c>
      <c r="C312" s="116">
        <v>1112102150</v>
      </c>
      <c r="D312" s="116" t="s">
        <v>11176</v>
      </c>
      <c r="E312" s="339">
        <v>493432</v>
      </c>
      <c r="F312" s="194">
        <v>4</v>
      </c>
      <c r="G312" s="194">
        <v>4</v>
      </c>
      <c r="H312" s="194" t="s">
        <v>10119</v>
      </c>
      <c r="I312" s="194">
        <f t="shared" si="12"/>
        <v>0</v>
      </c>
      <c r="J312" s="116" t="s">
        <v>10120</v>
      </c>
      <c r="K312" s="116" t="s">
        <v>11564</v>
      </c>
      <c r="L312" s="197">
        <v>45455</v>
      </c>
      <c r="M312" s="116" t="s">
        <v>11694</v>
      </c>
      <c r="N312" s="197">
        <v>45526</v>
      </c>
      <c r="O312" s="388">
        <f t="shared" si="13"/>
        <v>123358</v>
      </c>
      <c r="P312" s="339">
        <f t="shared" si="14"/>
        <v>0</v>
      </c>
    </row>
    <row r="313" spans="1:16" hidden="1" x14ac:dyDescent="0.25">
      <c r="A313" s="116">
        <v>121991</v>
      </c>
      <c r="B313" s="116">
        <v>7</v>
      </c>
      <c r="C313" s="116">
        <v>1112102170</v>
      </c>
      <c r="D313" s="116" t="s">
        <v>11177</v>
      </c>
      <c r="E313" s="339">
        <v>77396.399999999994</v>
      </c>
      <c r="F313" s="194">
        <v>6</v>
      </c>
      <c r="G313" s="194">
        <v>6</v>
      </c>
      <c r="H313" s="194" t="s">
        <v>10119</v>
      </c>
      <c r="I313" s="194">
        <f t="shared" si="12"/>
        <v>0</v>
      </c>
      <c r="J313" s="116" t="s">
        <v>10120</v>
      </c>
      <c r="K313" s="116" t="s">
        <v>11564</v>
      </c>
      <c r="L313" s="197">
        <v>45455</v>
      </c>
      <c r="M313" s="116" t="s">
        <v>11694</v>
      </c>
      <c r="N313" s="197">
        <v>45526</v>
      </c>
      <c r="O313" s="388">
        <f t="shared" si="13"/>
        <v>12899.4</v>
      </c>
      <c r="P313" s="339">
        <f t="shared" si="14"/>
        <v>0</v>
      </c>
    </row>
    <row r="314" spans="1:16" hidden="1" x14ac:dyDescent="0.25">
      <c r="A314" s="116">
        <v>122025</v>
      </c>
      <c r="B314" s="116">
        <v>3</v>
      </c>
      <c r="C314" s="116">
        <v>1324103570</v>
      </c>
      <c r="D314" s="116" t="s">
        <v>11273</v>
      </c>
      <c r="E314" s="339">
        <v>785184</v>
      </c>
      <c r="F314" s="194">
        <v>6</v>
      </c>
      <c r="G314" s="194">
        <v>6</v>
      </c>
      <c r="H314" s="194" t="s">
        <v>10119</v>
      </c>
      <c r="I314" s="194">
        <f t="shared" si="12"/>
        <v>0</v>
      </c>
      <c r="J314" s="116" t="s">
        <v>10712</v>
      </c>
      <c r="K314" s="116" t="s">
        <v>11565</v>
      </c>
      <c r="L314" s="197"/>
      <c r="M314" s="116"/>
      <c r="N314" s="197">
        <v>45484</v>
      </c>
      <c r="O314" s="388">
        <f t="shared" si="13"/>
        <v>130864</v>
      </c>
      <c r="P314" s="339">
        <f t="shared" si="14"/>
        <v>0</v>
      </c>
    </row>
    <row r="315" spans="1:16" hidden="1" x14ac:dyDescent="0.25">
      <c r="A315" s="116">
        <v>122158</v>
      </c>
      <c r="B315" s="116">
        <v>6</v>
      </c>
      <c r="C315" s="116">
        <v>1810104490</v>
      </c>
      <c r="D315" s="116" t="s">
        <v>17484</v>
      </c>
      <c r="E315" s="339">
        <v>23840</v>
      </c>
      <c r="F315" s="194">
        <v>32</v>
      </c>
      <c r="G315" s="194">
        <v>32</v>
      </c>
      <c r="H315" s="194" t="s">
        <v>10119</v>
      </c>
      <c r="I315" s="194">
        <f t="shared" si="12"/>
        <v>0</v>
      </c>
      <c r="J315" s="116" t="s">
        <v>10712</v>
      </c>
      <c r="K315" s="116" t="s">
        <v>11565</v>
      </c>
      <c r="L315" s="197"/>
      <c r="M315" s="116"/>
      <c r="N315" s="197">
        <v>45491</v>
      </c>
      <c r="O315" s="388">
        <f t="shared" si="13"/>
        <v>745</v>
      </c>
      <c r="P315" s="339">
        <f t="shared" si="14"/>
        <v>0</v>
      </c>
    </row>
    <row r="316" spans="1:16" hidden="1" x14ac:dyDescent="0.25">
      <c r="A316" s="116">
        <v>122166</v>
      </c>
      <c r="B316" s="116">
        <v>1</v>
      </c>
      <c r="C316" s="116">
        <v>1113100220</v>
      </c>
      <c r="D316" s="116" t="s">
        <v>8599</v>
      </c>
      <c r="E316" s="339">
        <v>84000</v>
      </c>
      <c r="F316" s="194">
        <v>3</v>
      </c>
      <c r="G316" s="194">
        <v>3</v>
      </c>
      <c r="H316" s="194" t="s">
        <v>10119</v>
      </c>
      <c r="I316" s="194">
        <f t="shared" si="12"/>
        <v>0</v>
      </c>
      <c r="J316" s="116" t="s">
        <v>10120</v>
      </c>
      <c r="K316" s="116" t="s">
        <v>10856</v>
      </c>
      <c r="L316" s="197">
        <v>45457</v>
      </c>
      <c r="M316" s="116"/>
      <c r="N316" s="197">
        <v>45484</v>
      </c>
      <c r="O316" s="388">
        <f t="shared" si="13"/>
        <v>28000</v>
      </c>
      <c r="P316" s="339">
        <f t="shared" si="14"/>
        <v>0</v>
      </c>
    </row>
    <row r="317" spans="1:16" hidden="1" x14ac:dyDescent="0.25">
      <c r="A317" s="116">
        <v>122166</v>
      </c>
      <c r="B317" s="116">
        <v>12</v>
      </c>
      <c r="C317" s="116">
        <v>1120100050</v>
      </c>
      <c r="D317" s="116" t="s">
        <v>11185</v>
      </c>
      <c r="E317" s="339">
        <v>2583399</v>
      </c>
      <c r="F317" s="194">
        <v>3</v>
      </c>
      <c r="G317" s="194">
        <v>3</v>
      </c>
      <c r="H317" s="194" t="s">
        <v>10119</v>
      </c>
      <c r="I317" s="194">
        <f t="shared" si="12"/>
        <v>0</v>
      </c>
      <c r="J317" s="116" t="s">
        <v>10120</v>
      </c>
      <c r="K317" s="116" t="s">
        <v>10856</v>
      </c>
      <c r="L317" s="197">
        <v>45457</v>
      </c>
      <c r="M317" s="116" t="s">
        <v>11694</v>
      </c>
      <c r="N317" s="197">
        <v>45526</v>
      </c>
      <c r="O317" s="388">
        <f t="shared" si="13"/>
        <v>861133</v>
      </c>
      <c r="P317" s="339">
        <f t="shared" si="14"/>
        <v>0</v>
      </c>
    </row>
    <row r="318" spans="1:16" hidden="1" x14ac:dyDescent="0.25">
      <c r="A318" s="116">
        <v>122166</v>
      </c>
      <c r="B318" s="116">
        <v>2</v>
      </c>
      <c r="C318" s="116">
        <v>1810104320</v>
      </c>
      <c r="D318" s="116" t="s">
        <v>17479</v>
      </c>
      <c r="E318" s="339">
        <v>220800</v>
      </c>
      <c r="F318" s="194">
        <v>24</v>
      </c>
      <c r="G318" s="194">
        <v>24</v>
      </c>
      <c r="H318" s="194" t="s">
        <v>10119</v>
      </c>
      <c r="I318" s="194">
        <f t="shared" si="12"/>
        <v>0</v>
      </c>
      <c r="J318" s="116" t="s">
        <v>10120</v>
      </c>
      <c r="K318" s="116" t="s">
        <v>10856</v>
      </c>
      <c r="L318" s="197">
        <v>45457</v>
      </c>
      <c r="M318" s="116"/>
      <c r="N318" s="197">
        <v>45495</v>
      </c>
      <c r="O318" s="388">
        <f t="shared" si="13"/>
        <v>9200</v>
      </c>
      <c r="P318" s="339">
        <f t="shared" si="14"/>
        <v>0</v>
      </c>
    </row>
    <row r="319" spans="1:16" hidden="1" x14ac:dyDescent="0.25">
      <c r="A319" s="116">
        <v>122166</v>
      </c>
      <c r="B319" s="116">
        <v>7</v>
      </c>
      <c r="C319" s="116">
        <v>1810104410</v>
      </c>
      <c r="D319" s="116" t="s">
        <v>17468</v>
      </c>
      <c r="E319" s="339">
        <v>316800</v>
      </c>
      <c r="F319" s="194">
        <v>32</v>
      </c>
      <c r="G319" s="194">
        <v>32</v>
      </c>
      <c r="H319" s="194" t="s">
        <v>10119</v>
      </c>
      <c r="I319" s="194">
        <f t="shared" si="12"/>
        <v>0</v>
      </c>
      <c r="J319" s="116" t="s">
        <v>10120</v>
      </c>
      <c r="K319" s="116" t="s">
        <v>10856</v>
      </c>
      <c r="L319" s="197">
        <v>45457</v>
      </c>
      <c r="M319" s="116"/>
      <c r="N319" s="197">
        <v>45495</v>
      </c>
      <c r="O319" s="388">
        <f t="shared" si="13"/>
        <v>9900</v>
      </c>
      <c r="P319" s="339">
        <f t="shared" si="14"/>
        <v>0</v>
      </c>
    </row>
    <row r="320" spans="1:16" hidden="1" x14ac:dyDescent="0.25">
      <c r="A320" s="116">
        <v>122188</v>
      </c>
      <c r="B320" s="116">
        <v>1</v>
      </c>
      <c r="C320" s="116">
        <v>1029102130</v>
      </c>
      <c r="D320" s="116" t="s">
        <v>10961</v>
      </c>
      <c r="E320" s="339">
        <v>37350</v>
      </c>
      <c r="F320" s="194">
        <v>15</v>
      </c>
      <c r="G320" s="194">
        <v>15</v>
      </c>
      <c r="H320" s="194" t="s">
        <v>10119</v>
      </c>
      <c r="I320" s="194">
        <f t="shared" si="12"/>
        <v>0</v>
      </c>
      <c r="J320" s="116" t="s">
        <v>10120</v>
      </c>
      <c r="K320" s="116" t="s">
        <v>11566</v>
      </c>
      <c r="L320" s="197"/>
      <c r="M320" s="116"/>
      <c r="N320" s="197">
        <v>45481</v>
      </c>
      <c r="O320" s="388">
        <f t="shared" si="13"/>
        <v>2490</v>
      </c>
      <c r="P320" s="339">
        <f t="shared" si="14"/>
        <v>0</v>
      </c>
    </row>
    <row r="321" spans="1:16" hidden="1" x14ac:dyDescent="0.25">
      <c r="A321" s="116">
        <v>122204</v>
      </c>
      <c r="B321" s="116">
        <v>9</v>
      </c>
      <c r="C321" s="116">
        <v>1018100830</v>
      </c>
      <c r="D321" s="116" t="s">
        <v>11159</v>
      </c>
      <c r="E321" s="339">
        <v>1208250</v>
      </c>
      <c r="F321" s="194">
        <v>50</v>
      </c>
      <c r="G321" s="194">
        <v>50</v>
      </c>
      <c r="H321" s="194" t="s">
        <v>10119</v>
      </c>
      <c r="I321" s="194">
        <f t="shared" si="12"/>
        <v>0</v>
      </c>
      <c r="J321" s="116" t="s">
        <v>10712</v>
      </c>
      <c r="K321" s="116" t="s">
        <v>11565</v>
      </c>
      <c r="L321" s="197"/>
      <c r="M321" s="197" t="s">
        <v>11618</v>
      </c>
      <c r="N321" s="197">
        <v>45470</v>
      </c>
      <c r="O321" s="388">
        <f t="shared" si="13"/>
        <v>24165</v>
      </c>
      <c r="P321" s="339">
        <f t="shared" si="14"/>
        <v>0</v>
      </c>
    </row>
    <row r="322" spans="1:16" hidden="1" x14ac:dyDescent="0.25">
      <c r="A322" s="116">
        <v>122204</v>
      </c>
      <c r="B322" s="116">
        <v>7</v>
      </c>
      <c r="C322" s="116">
        <v>1226100030</v>
      </c>
      <c r="D322" s="116" t="s">
        <v>11221</v>
      </c>
      <c r="E322" s="339">
        <v>101263.5</v>
      </c>
      <c r="F322" s="194">
        <v>18</v>
      </c>
      <c r="G322" s="194">
        <v>18</v>
      </c>
      <c r="H322" s="194" t="s">
        <v>10119</v>
      </c>
      <c r="I322" s="194">
        <f t="shared" ref="I322:I385" si="15">+F322-G322</f>
        <v>0</v>
      </c>
      <c r="J322" s="116" t="s">
        <v>10712</v>
      </c>
      <c r="K322" s="116" t="s">
        <v>11565</v>
      </c>
      <c r="L322" s="197"/>
      <c r="M322" s="116"/>
      <c r="N322" s="197">
        <v>45495</v>
      </c>
      <c r="O322" s="388">
        <f t="shared" ref="O322:O385" si="16">+E322/F322</f>
        <v>5625.75</v>
      </c>
      <c r="P322" s="339">
        <f t="shared" ref="P322:P385" si="17">+O322*I322</f>
        <v>0</v>
      </c>
    </row>
    <row r="323" spans="1:16" hidden="1" x14ac:dyDescent="0.25">
      <c r="A323" s="116">
        <v>122204</v>
      </c>
      <c r="B323" s="116">
        <v>3</v>
      </c>
      <c r="C323" s="116">
        <v>1230100140</v>
      </c>
      <c r="D323" s="116" t="s">
        <v>10128</v>
      </c>
      <c r="E323" s="339">
        <v>117946.65</v>
      </c>
      <c r="F323" s="194">
        <v>5</v>
      </c>
      <c r="G323" s="194">
        <v>5</v>
      </c>
      <c r="H323" s="194" t="s">
        <v>10119</v>
      </c>
      <c r="I323" s="194">
        <f t="shared" si="15"/>
        <v>0</v>
      </c>
      <c r="J323" s="116" t="s">
        <v>10712</v>
      </c>
      <c r="K323" s="116" t="s">
        <v>11565</v>
      </c>
      <c r="L323" s="197"/>
      <c r="M323" s="116"/>
      <c r="N323" s="197">
        <v>45503</v>
      </c>
      <c r="O323" s="388">
        <f t="shared" si="16"/>
        <v>23589.329999999998</v>
      </c>
      <c r="P323" s="339">
        <f t="shared" si="17"/>
        <v>0</v>
      </c>
    </row>
    <row r="324" spans="1:16" hidden="1" x14ac:dyDescent="0.25">
      <c r="A324" s="116">
        <v>122204</v>
      </c>
      <c r="B324" s="116">
        <v>2</v>
      </c>
      <c r="C324" s="116">
        <v>1232100020</v>
      </c>
      <c r="D324" s="116" t="s">
        <v>11233</v>
      </c>
      <c r="E324" s="339">
        <v>195578.53</v>
      </c>
      <c r="F324" s="194">
        <v>7</v>
      </c>
      <c r="G324" s="194">
        <v>7</v>
      </c>
      <c r="H324" s="194" t="s">
        <v>10119</v>
      </c>
      <c r="I324" s="194">
        <f t="shared" si="15"/>
        <v>0</v>
      </c>
      <c r="J324" s="116" t="s">
        <v>10712</v>
      </c>
      <c r="K324" s="116" t="s">
        <v>11565</v>
      </c>
      <c r="L324" s="197"/>
      <c r="M324" s="116"/>
      <c r="N324" s="197">
        <v>45503</v>
      </c>
      <c r="O324" s="388">
        <f t="shared" si="16"/>
        <v>27939.79</v>
      </c>
      <c r="P324" s="339">
        <f t="shared" si="17"/>
        <v>0</v>
      </c>
    </row>
    <row r="325" spans="1:16" hidden="1" x14ac:dyDescent="0.25">
      <c r="A325" s="116">
        <v>122209</v>
      </c>
      <c r="B325" s="116">
        <v>3</v>
      </c>
      <c r="C325" s="116">
        <v>1523104460</v>
      </c>
      <c r="D325" s="116" t="s">
        <v>11567</v>
      </c>
      <c r="E325" s="339">
        <v>7363</v>
      </c>
      <c r="F325" s="194">
        <v>1</v>
      </c>
      <c r="G325" s="194">
        <v>1</v>
      </c>
      <c r="H325" s="194" t="s">
        <v>10119</v>
      </c>
      <c r="I325" s="194">
        <f t="shared" si="15"/>
        <v>0</v>
      </c>
      <c r="J325" s="116" t="s">
        <v>10120</v>
      </c>
      <c r="K325" s="116" t="s">
        <v>11388</v>
      </c>
      <c r="L325" s="197"/>
      <c r="M325" s="116"/>
      <c r="N325" s="197">
        <v>45485</v>
      </c>
      <c r="O325" s="388">
        <f t="shared" si="16"/>
        <v>7363</v>
      </c>
      <c r="P325" s="339">
        <f t="shared" si="17"/>
        <v>0</v>
      </c>
    </row>
    <row r="326" spans="1:16" hidden="1" x14ac:dyDescent="0.25">
      <c r="A326" s="116">
        <v>122209</v>
      </c>
      <c r="B326" s="116">
        <v>4</v>
      </c>
      <c r="C326" s="116">
        <v>1810103730</v>
      </c>
      <c r="D326" s="116" t="s">
        <v>17485</v>
      </c>
      <c r="E326" s="339">
        <v>3650</v>
      </c>
      <c r="F326" s="194">
        <v>10</v>
      </c>
      <c r="G326" s="194">
        <v>10</v>
      </c>
      <c r="H326" s="194" t="s">
        <v>10119</v>
      </c>
      <c r="I326" s="194">
        <f t="shared" si="15"/>
        <v>0</v>
      </c>
      <c r="J326" s="116" t="s">
        <v>10120</v>
      </c>
      <c r="K326" s="116" t="s">
        <v>11388</v>
      </c>
      <c r="L326" s="197"/>
      <c r="M326" s="116"/>
      <c r="N326" s="197">
        <v>45490</v>
      </c>
      <c r="O326" s="388">
        <f t="shared" si="16"/>
        <v>365</v>
      </c>
      <c r="P326" s="339">
        <f t="shared" si="17"/>
        <v>0</v>
      </c>
    </row>
    <row r="327" spans="1:16" hidden="1" x14ac:dyDescent="0.25">
      <c r="A327" s="116">
        <v>122234</v>
      </c>
      <c r="B327" s="116">
        <v>11</v>
      </c>
      <c r="C327" s="116">
        <v>1022100230</v>
      </c>
      <c r="D327" s="116" t="s">
        <v>16162</v>
      </c>
      <c r="E327" s="339">
        <v>33000</v>
      </c>
      <c r="F327" s="194">
        <v>20</v>
      </c>
      <c r="G327" s="194">
        <v>20</v>
      </c>
      <c r="H327" s="194" t="s">
        <v>10119</v>
      </c>
      <c r="I327" s="194">
        <f t="shared" si="15"/>
        <v>0</v>
      </c>
      <c r="J327" s="116" t="s">
        <v>10120</v>
      </c>
      <c r="K327" s="116" t="s">
        <v>10121</v>
      </c>
      <c r="L327" s="197"/>
      <c r="M327" s="116"/>
      <c r="N327" s="197">
        <v>45484</v>
      </c>
      <c r="O327" s="388">
        <f t="shared" si="16"/>
        <v>1650</v>
      </c>
      <c r="P327" s="339">
        <f t="shared" si="17"/>
        <v>0</v>
      </c>
    </row>
    <row r="328" spans="1:16" hidden="1" x14ac:dyDescent="0.25">
      <c r="A328" s="116">
        <v>122234</v>
      </c>
      <c r="B328" s="116">
        <v>14</v>
      </c>
      <c r="C328" s="116">
        <v>1022101070</v>
      </c>
      <c r="D328" s="116" t="s">
        <v>17486</v>
      </c>
      <c r="E328" s="339">
        <v>46800</v>
      </c>
      <c r="F328" s="194">
        <v>1</v>
      </c>
      <c r="G328" s="194">
        <v>1</v>
      </c>
      <c r="H328" s="194" t="s">
        <v>10119</v>
      </c>
      <c r="I328" s="194">
        <f t="shared" si="15"/>
        <v>0</v>
      </c>
      <c r="J328" s="116" t="s">
        <v>10120</v>
      </c>
      <c r="K328" s="116" t="s">
        <v>10121</v>
      </c>
      <c r="L328" s="197"/>
      <c r="M328" s="116"/>
      <c r="N328" s="197">
        <v>45490</v>
      </c>
      <c r="O328" s="388">
        <f t="shared" si="16"/>
        <v>46800</v>
      </c>
      <c r="P328" s="339">
        <f t="shared" si="17"/>
        <v>0</v>
      </c>
    </row>
    <row r="329" spans="1:16" hidden="1" x14ac:dyDescent="0.25">
      <c r="A329" s="116">
        <v>122234</v>
      </c>
      <c r="B329" s="116">
        <v>22</v>
      </c>
      <c r="C329" s="116">
        <v>1022103750</v>
      </c>
      <c r="D329" s="116" t="s">
        <v>8803</v>
      </c>
      <c r="E329" s="339">
        <v>55081.2</v>
      </c>
      <c r="F329" s="194">
        <v>2</v>
      </c>
      <c r="G329" s="194">
        <v>2</v>
      </c>
      <c r="H329" s="194" t="s">
        <v>10119</v>
      </c>
      <c r="I329" s="194">
        <f t="shared" si="15"/>
        <v>0</v>
      </c>
      <c r="J329" s="116" t="s">
        <v>10120</v>
      </c>
      <c r="K329" s="116" t="s">
        <v>10121</v>
      </c>
      <c r="L329" s="197"/>
      <c r="M329" s="116" t="s">
        <v>11625</v>
      </c>
      <c r="N329" s="197">
        <v>45495</v>
      </c>
      <c r="O329" s="388">
        <f t="shared" si="16"/>
        <v>27540.6</v>
      </c>
      <c r="P329" s="339">
        <f t="shared" si="17"/>
        <v>0</v>
      </c>
    </row>
    <row r="330" spans="1:16" hidden="1" x14ac:dyDescent="0.25">
      <c r="A330" s="116">
        <v>122246</v>
      </c>
      <c r="B330" s="116">
        <v>1</v>
      </c>
      <c r="C330" s="116">
        <v>1322101460</v>
      </c>
      <c r="D330" s="116" t="s">
        <v>11568</v>
      </c>
      <c r="E330" s="339">
        <v>2530000</v>
      </c>
      <c r="F330" s="194">
        <v>4</v>
      </c>
      <c r="G330" s="194">
        <v>4</v>
      </c>
      <c r="H330" s="194" t="s">
        <v>10119</v>
      </c>
      <c r="I330" s="194">
        <f t="shared" si="15"/>
        <v>0</v>
      </c>
      <c r="J330" s="116" t="s">
        <v>10120</v>
      </c>
      <c r="K330" s="116" t="s">
        <v>11569</v>
      </c>
      <c r="L330" s="197"/>
      <c r="M330" s="116"/>
      <c r="N330" s="197">
        <v>45484</v>
      </c>
      <c r="O330" s="388">
        <f t="shared" si="16"/>
        <v>632500</v>
      </c>
      <c r="P330" s="339">
        <f t="shared" si="17"/>
        <v>0</v>
      </c>
    </row>
    <row r="331" spans="1:16" hidden="1" x14ac:dyDescent="0.25">
      <c r="A331" s="116">
        <v>122391</v>
      </c>
      <c r="B331" s="116">
        <v>1</v>
      </c>
      <c r="C331" s="116">
        <v>1211103380</v>
      </c>
      <c r="D331" s="116" t="s">
        <v>9286</v>
      </c>
      <c r="E331" s="339">
        <v>97180</v>
      </c>
      <c r="F331" s="194">
        <v>1</v>
      </c>
      <c r="G331" s="194">
        <v>1</v>
      </c>
      <c r="H331" s="194" t="s">
        <v>10119</v>
      </c>
      <c r="I331" s="194">
        <f t="shared" si="15"/>
        <v>0</v>
      </c>
      <c r="J331" s="116" t="s">
        <v>10126</v>
      </c>
      <c r="K331" s="116" t="s">
        <v>10352</v>
      </c>
      <c r="L331" s="197"/>
      <c r="M331" s="197" t="s">
        <v>11643</v>
      </c>
      <c r="N331" s="197">
        <v>45499</v>
      </c>
      <c r="O331" s="388">
        <f t="shared" si="16"/>
        <v>97180</v>
      </c>
      <c r="P331" s="339">
        <f t="shared" si="17"/>
        <v>0</v>
      </c>
    </row>
    <row r="332" spans="1:16" hidden="1" x14ac:dyDescent="0.25">
      <c r="A332" s="116">
        <v>122466</v>
      </c>
      <c r="B332" s="116">
        <v>1</v>
      </c>
      <c r="C332" s="116">
        <v>1022101780</v>
      </c>
      <c r="D332" s="116" t="s">
        <v>11168</v>
      </c>
      <c r="E332" s="339">
        <v>135150</v>
      </c>
      <c r="F332" s="194">
        <v>50</v>
      </c>
      <c r="G332" s="194">
        <v>50</v>
      </c>
      <c r="H332" s="194" t="s">
        <v>10119</v>
      </c>
      <c r="I332" s="194">
        <f t="shared" si="15"/>
        <v>0</v>
      </c>
      <c r="J332" s="116" t="s">
        <v>10389</v>
      </c>
      <c r="K332" s="116" t="s">
        <v>10390</v>
      </c>
      <c r="L332" s="197"/>
      <c r="M332" s="116"/>
      <c r="N332" s="197">
        <v>45490</v>
      </c>
      <c r="O332" s="388">
        <f t="shared" si="16"/>
        <v>2703</v>
      </c>
      <c r="P332" s="339">
        <f t="shared" si="17"/>
        <v>0</v>
      </c>
    </row>
    <row r="333" spans="1:16" hidden="1" x14ac:dyDescent="0.25">
      <c r="A333" s="116">
        <v>122480</v>
      </c>
      <c r="B333" s="116">
        <v>1</v>
      </c>
      <c r="C333" s="116">
        <v>1022100230</v>
      </c>
      <c r="D333" s="116" t="s">
        <v>16162</v>
      </c>
      <c r="E333" s="339">
        <v>33000</v>
      </c>
      <c r="F333" s="194">
        <v>20</v>
      </c>
      <c r="G333" s="194">
        <v>20</v>
      </c>
      <c r="H333" s="194" t="s">
        <v>10119</v>
      </c>
      <c r="I333" s="194">
        <f t="shared" si="15"/>
        <v>0</v>
      </c>
      <c r="J333" s="116" t="s">
        <v>10389</v>
      </c>
      <c r="K333" s="116" t="s">
        <v>10390</v>
      </c>
      <c r="L333" s="197"/>
      <c r="M333" s="116"/>
      <c r="N333" s="197">
        <v>45484</v>
      </c>
      <c r="O333" s="388">
        <f t="shared" si="16"/>
        <v>1650</v>
      </c>
      <c r="P333" s="339">
        <f t="shared" si="17"/>
        <v>0</v>
      </c>
    </row>
    <row r="334" spans="1:16" hidden="1" x14ac:dyDescent="0.25">
      <c r="A334" s="116">
        <v>122765</v>
      </c>
      <c r="B334" s="116">
        <v>9</v>
      </c>
      <c r="C334" s="116">
        <v>1016100560</v>
      </c>
      <c r="D334" s="116" t="s">
        <v>10378</v>
      </c>
      <c r="E334" s="339">
        <v>341367</v>
      </c>
      <c r="F334" s="194">
        <v>13</v>
      </c>
      <c r="G334" s="194">
        <v>13</v>
      </c>
      <c r="H334" s="194" t="s">
        <v>10119</v>
      </c>
      <c r="I334" s="194">
        <f t="shared" si="15"/>
        <v>0</v>
      </c>
      <c r="J334" s="116" t="s">
        <v>10120</v>
      </c>
      <c r="K334" s="116" t="s">
        <v>10121</v>
      </c>
      <c r="L334" s="197"/>
      <c r="M334" s="116"/>
      <c r="N334" s="197">
        <v>45496</v>
      </c>
      <c r="O334" s="388">
        <f t="shared" si="16"/>
        <v>26259</v>
      </c>
      <c r="P334" s="339">
        <f t="shared" si="17"/>
        <v>0</v>
      </c>
    </row>
    <row r="335" spans="1:16" hidden="1" x14ac:dyDescent="0.25">
      <c r="A335" s="116">
        <v>122765</v>
      </c>
      <c r="B335" s="116">
        <v>6</v>
      </c>
      <c r="C335" s="116">
        <v>1022101070</v>
      </c>
      <c r="D335" s="116" t="s">
        <v>17486</v>
      </c>
      <c r="E335" s="339">
        <v>46800</v>
      </c>
      <c r="F335" s="194">
        <v>1</v>
      </c>
      <c r="G335" s="194">
        <v>1</v>
      </c>
      <c r="H335" s="194" t="s">
        <v>10119</v>
      </c>
      <c r="I335" s="194">
        <f t="shared" si="15"/>
        <v>0</v>
      </c>
      <c r="J335" s="116" t="s">
        <v>10120</v>
      </c>
      <c r="K335" s="116" t="s">
        <v>10121</v>
      </c>
      <c r="L335" s="197"/>
      <c r="M335" s="116"/>
      <c r="N335" s="197">
        <v>45490</v>
      </c>
      <c r="O335" s="388">
        <f t="shared" si="16"/>
        <v>46800</v>
      </c>
      <c r="P335" s="339">
        <f t="shared" si="17"/>
        <v>0</v>
      </c>
    </row>
    <row r="336" spans="1:16" hidden="1" x14ac:dyDescent="0.25">
      <c r="A336" s="116">
        <v>122765</v>
      </c>
      <c r="B336" s="116">
        <v>12</v>
      </c>
      <c r="C336" s="116">
        <v>1022102360</v>
      </c>
      <c r="D336" s="116" t="s">
        <v>11170</v>
      </c>
      <c r="E336" s="339">
        <v>7870</v>
      </c>
      <c r="F336" s="194">
        <v>10</v>
      </c>
      <c r="G336" s="194">
        <v>10</v>
      </c>
      <c r="H336" s="194" t="s">
        <v>10119</v>
      </c>
      <c r="I336" s="194">
        <f t="shared" si="15"/>
        <v>0</v>
      </c>
      <c r="J336" s="116" t="s">
        <v>10120</v>
      </c>
      <c r="K336" s="116" t="s">
        <v>10121</v>
      </c>
      <c r="L336" s="197"/>
      <c r="M336" s="116"/>
      <c r="N336" s="197">
        <v>45495</v>
      </c>
      <c r="O336" s="388">
        <f t="shared" si="16"/>
        <v>787</v>
      </c>
      <c r="P336" s="339">
        <f t="shared" si="17"/>
        <v>0</v>
      </c>
    </row>
    <row r="337" spans="1:16" hidden="1" x14ac:dyDescent="0.25">
      <c r="A337" s="116">
        <v>122770</v>
      </c>
      <c r="B337" s="116">
        <v>2</v>
      </c>
      <c r="C337" s="116">
        <v>1315103580</v>
      </c>
      <c r="D337" s="116" t="s">
        <v>11257</v>
      </c>
      <c r="E337" s="339">
        <v>1319191</v>
      </c>
      <c r="F337" s="194">
        <v>1</v>
      </c>
      <c r="G337" s="194">
        <v>1</v>
      </c>
      <c r="H337" s="194" t="s">
        <v>10119</v>
      </c>
      <c r="I337" s="194">
        <f t="shared" si="15"/>
        <v>0</v>
      </c>
      <c r="J337" s="116" t="s">
        <v>10120</v>
      </c>
      <c r="K337" s="116" t="s">
        <v>11570</v>
      </c>
      <c r="L337" s="197">
        <v>45468</v>
      </c>
      <c r="M337" s="116" t="s">
        <v>11827</v>
      </c>
      <c r="N337" s="197">
        <v>45560</v>
      </c>
      <c r="O337" s="388">
        <f t="shared" si="16"/>
        <v>1319191</v>
      </c>
      <c r="P337" s="339">
        <f t="shared" si="17"/>
        <v>0</v>
      </c>
    </row>
    <row r="338" spans="1:16" hidden="1" x14ac:dyDescent="0.25">
      <c r="A338" s="116">
        <v>122770</v>
      </c>
      <c r="B338" s="116">
        <v>4</v>
      </c>
      <c r="C338" s="116">
        <v>1316107640</v>
      </c>
      <c r="D338" s="116" t="s">
        <v>11260</v>
      </c>
      <c r="E338" s="339">
        <v>132678</v>
      </c>
      <c r="F338" s="194">
        <v>1</v>
      </c>
      <c r="G338" s="194">
        <v>1</v>
      </c>
      <c r="H338" s="194" t="s">
        <v>10119</v>
      </c>
      <c r="I338" s="194">
        <f t="shared" si="15"/>
        <v>0</v>
      </c>
      <c r="J338" s="116" t="s">
        <v>10120</v>
      </c>
      <c r="K338" s="116" t="s">
        <v>11570</v>
      </c>
      <c r="L338" s="197">
        <v>45468</v>
      </c>
      <c r="M338" s="116"/>
      <c r="N338" s="197">
        <v>45481</v>
      </c>
      <c r="O338" s="388">
        <f t="shared" si="16"/>
        <v>132678</v>
      </c>
      <c r="P338" s="339">
        <f t="shared" si="17"/>
        <v>0</v>
      </c>
    </row>
    <row r="339" spans="1:16" hidden="1" x14ac:dyDescent="0.25">
      <c r="A339" s="116">
        <v>122770</v>
      </c>
      <c r="B339" s="116">
        <v>14</v>
      </c>
      <c r="C339" s="116">
        <v>1318100300</v>
      </c>
      <c r="D339" s="116" t="s">
        <v>11265</v>
      </c>
      <c r="E339" s="339">
        <v>346000</v>
      </c>
      <c r="F339" s="194">
        <v>1</v>
      </c>
      <c r="G339" s="194">
        <v>1</v>
      </c>
      <c r="H339" s="194" t="s">
        <v>10119</v>
      </c>
      <c r="I339" s="194">
        <f t="shared" si="15"/>
        <v>0</v>
      </c>
      <c r="J339" s="116" t="s">
        <v>10120</v>
      </c>
      <c r="K339" s="116" t="s">
        <v>11570</v>
      </c>
      <c r="L339" s="197">
        <v>45468</v>
      </c>
      <c r="M339" s="116"/>
      <c r="N339" s="197">
        <v>45485</v>
      </c>
      <c r="O339" s="388">
        <f t="shared" si="16"/>
        <v>346000</v>
      </c>
      <c r="P339" s="339">
        <f t="shared" si="17"/>
        <v>0</v>
      </c>
    </row>
    <row r="340" spans="1:16" hidden="1" x14ac:dyDescent="0.25">
      <c r="A340" s="116">
        <v>122770</v>
      </c>
      <c r="B340" s="116">
        <v>7</v>
      </c>
      <c r="C340" s="116">
        <v>1323100010</v>
      </c>
      <c r="D340" s="116" t="s">
        <v>11039</v>
      </c>
      <c r="E340" s="339">
        <v>116390</v>
      </c>
      <c r="F340" s="194">
        <v>1</v>
      </c>
      <c r="G340" s="194">
        <v>1</v>
      </c>
      <c r="H340" s="194" t="s">
        <v>10119</v>
      </c>
      <c r="I340" s="194">
        <f t="shared" si="15"/>
        <v>0</v>
      </c>
      <c r="J340" s="116" t="s">
        <v>10120</v>
      </c>
      <c r="K340" s="116" t="s">
        <v>11570</v>
      </c>
      <c r="L340" s="197">
        <v>45468</v>
      </c>
      <c r="M340" s="116"/>
      <c r="N340" s="197">
        <v>45481</v>
      </c>
      <c r="O340" s="388">
        <f t="shared" si="16"/>
        <v>116390</v>
      </c>
      <c r="P340" s="339">
        <f t="shared" si="17"/>
        <v>0</v>
      </c>
    </row>
    <row r="341" spans="1:16" hidden="1" x14ac:dyDescent="0.25">
      <c r="A341" s="116">
        <v>122771</v>
      </c>
      <c r="B341" s="116">
        <v>3</v>
      </c>
      <c r="C341" s="116">
        <v>1029102130</v>
      </c>
      <c r="D341" s="116" t="s">
        <v>10961</v>
      </c>
      <c r="E341" s="339">
        <v>74700</v>
      </c>
      <c r="F341" s="194">
        <v>30</v>
      </c>
      <c r="G341" s="194">
        <v>30</v>
      </c>
      <c r="H341" s="194" t="s">
        <v>10119</v>
      </c>
      <c r="I341" s="194">
        <f t="shared" si="15"/>
        <v>0</v>
      </c>
      <c r="J341" s="116" t="s">
        <v>10120</v>
      </c>
      <c r="K341" s="116" t="s">
        <v>11570</v>
      </c>
      <c r="L341" s="197"/>
      <c r="M341" s="116"/>
      <c r="N341" s="197">
        <v>45481</v>
      </c>
      <c r="O341" s="388">
        <f t="shared" si="16"/>
        <v>2490</v>
      </c>
      <c r="P341" s="339">
        <f t="shared" si="17"/>
        <v>0</v>
      </c>
    </row>
    <row r="342" spans="1:16" hidden="1" x14ac:dyDescent="0.25">
      <c r="A342" s="116">
        <v>122771</v>
      </c>
      <c r="B342" s="116">
        <v>9</v>
      </c>
      <c r="C342" s="116">
        <v>1310103060</v>
      </c>
      <c r="D342" s="116" t="s">
        <v>11242</v>
      </c>
      <c r="E342" s="339">
        <v>31444</v>
      </c>
      <c r="F342" s="194">
        <v>10</v>
      </c>
      <c r="G342" s="194">
        <v>10</v>
      </c>
      <c r="H342" s="194" t="s">
        <v>10119</v>
      </c>
      <c r="I342" s="194">
        <f t="shared" si="15"/>
        <v>0</v>
      </c>
      <c r="J342" s="116" t="s">
        <v>10120</v>
      </c>
      <c r="K342" s="116" t="s">
        <v>11570</v>
      </c>
      <c r="L342" s="197"/>
      <c r="M342" s="116"/>
      <c r="N342" s="197">
        <v>45496</v>
      </c>
      <c r="O342" s="388">
        <f t="shared" si="16"/>
        <v>3144.4</v>
      </c>
      <c r="P342" s="339">
        <f t="shared" si="17"/>
        <v>0</v>
      </c>
    </row>
    <row r="343" spans="1:16" hidden="1" x14ac:dyDescent="0.25">
      <c r="A343" s="116">
        <v>122844</v>
      </c>
      <c r="B343" s="116">
        <v>6</v>
      </c>
      <c r="C343" s="116">
        <v>1217100890</v>
      </c>
      <c r="D343" s="116" t="s">
        <v>16176</v>
      </c>
      <c r="E343" s="339">
        <v>22260</v>
      </c>
      <c r="F343" s="194">
        <v>4</v>
      </c>
      <c r="G343" s="194">
        <v>4</v>
      </c>
      <c r="H343" s="194" t="s">
        <v>10119</v>
      </c>
      <c r="I343" s="194">
        <f t="shared" si="15"/>
        <v>0</v>
      </c>
      <c r="J343" s="116" t="s">
        <v>10120</v>
      </c>
      <c r="K343" s="116" t="s">
        <v>11570</v>
      </c>
      <c r="L343" s="197"/>
      <c r="M343" s="116"/>
      <c r="N343" s="197">
        <v>45516</v>
      </c>
      <c r="O343" s="388">
        <f t="shared" si="16"/>
        <v>5565</v>
      </c>
      <c r="P343" s="339">
        <f t="shared" si="17"/>
        <v>0</v>
      </c>
    </row>
    <row r="344" spans="1:16" hidden="1" x14ac:dyDescent="0.25">
      <c r="A344" s="116">
        <v>122844</v>
      </c>
      <c r="B344" s="116">
        <v>14</v>
      </c>
      <c r="C344" s="116">
        <v>1230100170</v>
      </c>
      <c r="D344" s="116" t="s">
        <v>17487</v>
      </c>
      <c r="E344" s="339">
        <v>85086.9</v>
      </c>
      <c r="F344" s="194">
        <v>3</v>
      </c>
      <c r="G344" s="194">
        <v>3</v>
      </c>
      <c r="H344" s="194" t="s">
        <v>10119</v>
      </c>
      <c r="I344" s="194">
        <f t="shared" si="15"/>
        <v>0</v>
      </c>
      <c r="J344" s="116" t="s">
        <v>10120</v>
      </c>
      <c r="K344" s="116" t="s">
        <v>11570</v>
      </c>
      <c r="L344" s="197"/>
      <c r="M344" s="116"/>
      <c r="N344" s="197">
        <v>45490</v>
      </c>
      <c r="O344" s="388">
        <f t="shared" si="16"/>
        <v>28362.3</v>
      </c>
      <c r="P344" s="339">
        <f t="shared" si="17"/>
        <v>0</v>
      </c>
    </row>
    <row r="345" spans="1:16" hidden="1" x14ac:dyDescent="0.25">
      <c r="A345" s="116">
        <v>122844</v>
      </c>
      <c r="B345" s="116">
        <v>12</v>
      </c>
      <c r="C345" s="116">
        <v>1232100020</v>
      </c>
      <c r="D345" s="116" t="s">
        <v>11233</v>
      </c>
      <c r="E345" s="339">
        <v>223518.32</v>
      </c>
      <c r="F345" s="194">
        <v>8</v>
      </c>
      <c r="G345" s="194">
        <v>8</v>
      </c>
      <c r="H345" s="194" t="s">
        <v>10119</v>
      </c>
      <c r="I345" s="194">
        <f t="shared" si="15"/>
        <v>0</v>
      </c>
      <c r="J345" s="116" t="s">
        <v>10120</v>
      </c>
      <c r="K345" s="116" t="s">
        <v>11570</v>
      </c>
      <c r="L345" s="197"/>
      <c r="M345" s="116"/>
      <c r="N345" s="197">
        <v>45503</v>
      </c>
      <c r="O345" s="388">
        <f t="shared" si="16"/>
        <v>27939.79</v>
      </c>
      <c r="P345" s="339">
        <f t="shared" si="17"/>
        <v>0</v>
      </c>
    </row>
    <row r="346" spans="1:16" hidden="1" x14ac:dyDescent="0.25">
      <c r="A346" s="116">
        <v>122846</v>
      </c>
      <c r="B346" s="116">
        <v>15</v>
      </c>
      <c r="C346" s="116">
        <v>1226100010</v>
      </c>
      <c r="D346" s="116" t="s">
        <v>11571</v>
      </c>
      <c r="E346" s="339">
        <v>54735</v>
      </c>
      <c r="F346" s="194">
        <v>3</v>
      </c>
      <c r="G346" s="194">
        <v>3</v>
      </c>
      <c r="H346" s="194" t="s">
        <v>10119</v>
      </c>
      <c r="I346" s="194">
        <f t="shared" si="15"/>
        <v>0</v>
      </c>
      <c r="J346" s="116" t="s">
        <v>10120</v>
      </c>
      <c r="K346" s="116" t="s">
        <v>11570</v>
      </c>
      <c r="L346" s="197"/>
      <c r="M346" s="116"/>
      <c r="N346" s="197">
        <v>45490</v>
      </c>
      <c r="O346" s="388">
        <f t="shared" si="16"/>
        <v>18245</v>
      </c>
      <c r="P346" s="339">
        <f t="shared" si="17"/>
        <v>0</v>
      </c>
    </row>
    <row r="347" spans="1:16" hidden="1" x14ac:dyDescent="0.25">
      <c r="A347" s="116">
        <v>122846</v>
      </c>
      <c r="B347" s="116">
        <v>13</v>
      </c>
      <c r="C347" s="116">
        <v>1230100140</v>
      </c>
      <c r="D347" s="116" t="s">
        <v>10128</v>
      </c>
      <c r="E347" s="339">
        <v>47178.66</v>
      </c>
      <c r="F347" s="194">
        <v>2</v>
      </c>
      <c r="G347" s="194">
        <v>2</v>
      </c>
      <c r="H347" s="194" t="s">
        <v>10119</v>
      </c>
      <c r="I347" s="194">
        <f t="shared" si="15"/>
        <v>0</v>
      </c>
      <c r="J347" s="116" t="s">
        <v>10120</v>
      </c>
      <c r="K347" s="116" t="s">
        <v>11570</v>
      </c>
      <c r="L347" s="197"/>
      <c r="M347" s="116"/>
      <c r="N347" s="197">
        <v>45503</v>
      </c>
      <c r="O347" s="388">
        <f t="shared" si="16"/>
        <v>23589.33</v>
      </c>
      <c r="P347" s="339">
        <f t="shared" si="17"/>
        <v>0</v>
      </c>
    </row>
    <row r="348" spans="1:16" hidden="1" x14ac:dyDescent="0.25">
      <c r="A348" s="116">
        <v>122846</v>
      </c>
      <c r="B348" s="116">
        <v>2</v>
      </c>
      <c r="C348" s="116">
        <v>1234100090</v>
      </c>
      <c r="D348" s="116" t="s">
        <v>10383</v>
      </c>
      <c r="E348" s="339">
        <v>77993.31</v>
      </c>
      <c r="F348" s="194">
        <v>3</v>
      </c>
      <c r="G348" s="194">
        <v>3</v>
      </c>
      <c r="H348" s="194" t="s">
        <v>10119</v>
      </c>
      <c r="I348" s="194">
        <f t="shared" si="15"/>
        <v>0</v>
      </c>
      <c r="J348" s="116" t="s">
        <v>10120</v>
      </c>
      <c r="K348" s="116" t="s">
        <v>11570</v>
      </c>
      <c r="L348" s="197"/>
      <c r="M348" s="116"/>
      <c r="N348" s="197">
        <v>45490</v>
      </c>
      <c r="O348" s="388">
        <f t="shared" si="16"/>
        <v>25997.77</v>
      </c>
      <c r="P348" s="339">
        <f t="shared" si="17"/>
        <v>0</v>
      </c>
    </row>
    <row r="349" spans="1:16" hidden="1" x14ac:dyDescent="0.25">
      <c r="A349" s="116">
        <v>122846</v>
      </c>
      <c r="B349" s="116">
        <v>12</v>
      </c>
      <c r="C349" s="116">
        <v>1234100630</v>
      </c>
      <c r="D349" s="116" t="s">
        <v>10382</v>
      </c>
      <c r="E349" s="339">
        <v>105400</v>
      </c>
      <c r="F349" s="194">
        <v>2</v>
      </c>
      <c r="G349" s="194">
        <v>2</v>
      </c>
      <c r="H349" s="194" t="s">
        <v>10119</v>
      </c>
      <c r="I349" s="194">
        <f t="shared" si="15"/>
        <v>0</v>
      </c>
      <c r="J349" s="116" t="s">
        <v>10120</v>
      </c>
      <c r="K349" s="116" t="s">
        <v>11570</v>
      </c>
      <c r="L349" s="197"/>
      <c r="M349" s="116"/>
      <c r="N349" s="197">
        <v>45513</v>
      </c>
      <c r="O349" s="388">
        <f t="shared" si="16"/>
        <v>52700</v>
      </c>
      <c r="P349" s="339">
        <f t="shared" si="17"/>
        <v>0</v>
      </c>
    </row>
    <row r="350" spans="1:16" hidden="1" x14ac:dyDescent="0.25">
      <c r="A350" s="116">
        <v>122849</v>
      </c>
      <c r="B350" s="116">
        <v>2</v>
      </c>
      <c r="C350" s="116">
        <v>1211101530</v>
      </c>
      <c r="D350" s="116" t="s">
        <v>17488</v>
      </c>
      <c r="E350" s="339">
        <v>15500</v>
      </c>
      <c r="F350" s="194">
        <v>1</v>
      </c>
      <c r="G350" s="194">
        <v>1</v>
      </c>
      <c r="H350" s="194" t="s">
        <v>10119</v>
      </c>
      <c r="I350" s="194">
        <f t="shared" si="15"/>
        <v>0</v>
      </c>
      <c r="J350" s="116" t="s">
        <v>10120</v>
      </c>
      <c r="K350" s="116" t="s">
        <v>11570</v>
      </c>
      <c r="L350" s="197"/>
      <c r="M350" s="197" t="s">
        <v>11654</v>
      </c>
      <c r="N350" s="197">
        <v>45502</v>
      </c>
      <c r="O350" s="388">
        <f t="shared" si="16"/>
        <v>15500</v>
      </c>
      <c r="P350" s="339">
        <f t="shared" si="17"/>
        <v>0</v>
      </c>
    </row>
    <row r="351" spans="1:16" hidden="1" x14ac:dyDescent="0.25">
      <c r="A351" s="116">
        <v>122851</v>
      </c>
      <c r="B351" s="116">
        <v>7</v>
      </c>
      <c r="C351" s="116">
        <v>1810103750</v>
      </c>
      <c r="D351" s="116" t="s">
        <v>17489</v>
      </c>
      <c r="E351" s="339">
        <v>9023.2000000000007</v>
      </c>
      <c r="F351" s="194">
        <v>20</v>
      </c>
      <c r="G351" s="194">
        <v>20</v>
      </c>
      <c r="H351" s="194" t="s">
        <v>10119</v>
      </c>
      <c r="I351" s="194">
        <f t="shared" si="15"/>
        <v>0</v>
      </c>
      <c r="J351" s="116" t="s">
        <v>10120</v>
      </c>
      <c r="K351" s="116" t="s">
        <v>11570</v>
      </c>
      <c r="L351" s="197"/>
      <c r="M351" s="116"/>
      <c r="N351" s="197">
        <v>45495</v>
      </c>
      <c r="O351" s="388">
        <f t="shared" si="16"/>
        <v>451.16</v>
      </c>
      <c r="P351" s="339">
        <f t="shared" si="17"/>
        <v>0</v>
      </c>
    </row>
    <row r="352" spans="1:16" hidden="1" x14ac:dyDescent="0.25">
      <c r="A352" s="116">
        <v>122854</v>
      </c>
      <c r="B352" s="116">
        <v>1</v>
      </c>
      <c r="C352" s="116">
        <v>1022100240</v>
      </c>
      <c r="D352" s="116" t="s">
        <v>11167</v>
      </c>
      <c r="E352" s="339">
        <v>37440</v>
      </c>
      <c r="F352" s="194">
        <v>20</v>
      </c>
      <c r="G352" s="194">
        <v>20</v>
      </c>
      <c r="H352" s="194" t="s">
        <v>10119</v>
      </c>
      <c r="I352" s="194">
        <f t="shared" si="15"/>
        <v>0</v>
      </c>
      <c r="J352" s="116" t="s">
        <v>10389</v>
      </c>
      <c r="K352" s="116" t="s">
        <v>10390</v>
      </c>
      <c r="L352" s="197"/>
      <c r="M352" s="116"/>
      <c r="N352" s="197">
        <v>45490</v>
      </c>
      <c r="O352" s="388">
        <f t="shared" si="16"/>
        <v>1872</v>
      </c>
      <c r="P352" s="339">
        <f t="shared" si="17"/>
        <v>0</v>
      </c>
    </row>
    <row r="353" spans="1:16" hidden="1" x14ac:dyDescent="0.25">
      <c r="A353" s="116">
        <v>122869</v>
      </c>
      <c r="B353" s="116">
        <v>13</v>
      </c>
      <c r="C353" s="116">
        <v>1010100750</v>
      </c>
      <c r="D353" s="116" t="s">
        <v>11041</v>
      </c>
      <c r="E353" s="339">
        <v>57349.75</v>
      </c>
      <c r="F353" s="194">
        <v>25</v>
      </c>
      <c r="G353" s="194">
        <v>25</v>
      </c>
      <c r="H353" s="194" t="s">
        <v>10119</v>
      </c>
      <c r="I353" s="194">
        <f t="shared" si="15"/>
        <v>0</v>
      </c>
      <c r="J353" s="116" t="s">
        <v>10120</v>
      </c>
      <c r="K353" s="116" t="s">
        <v>11572</v>
      </c>
      <c r="L353" s="197"/>
      <c r="M353" s="116"/>
      <c r="N353" s="197">
        <v>45498</v>
      </c>
      <c r="O353" s="388">
        <f t="shared" si="16"/>
        <v>2293.9899999999998</v>
      </c>
      <c r="P353" s="339">
        <f t="shared" si="17"/>
        <v>0</v>
      </c>
    </row>
    <row r="354" spans="1:16" hidden="1" x14ac:dyDescent="0.25">
      <c r="A354" s="116">
        <v>122869</v>
      </c>
      <c r="B354" s="116">
        <v>8</v>
      </c>
      <c r="C354" s="116">
        <v>1010101250</v>
      </c>
      <c r="D354" s="116" t="s">
        <v>17477</v>
      </c>
      <c r="E354" s="339">
        <v>12500</v>
      </c>
      <c r="F354" s="194">
        <v>50</v>
      </c>
      <c r="G354" s="194">
        <v>50</v>
      </c>
      <c r="H354" s="194" t="s">
        <v>10119</v>
      </c>
      <c r="I354" s="194">
        <f t="shared" si="15"/>
        <v>0</v>
      </c>
      <c r="J354" s="116" t="s">
        <v>10120</v>
      </c>
      <c r="K354" s="116" t="s">
        <v>11572</v>
      </c>
      <c r="L354" s="197"/>
      <c r="M354" s="116"/>
      <c r="N354" s="197">
        <v>45490</v>
      </c>
      <c r="O354" s="388">
        <f t="shared" si="16"/>
        <v>250</v>
      </c>
      <c r="P354" s="339">
        <f t="shared" si="17"/>
        <v>0</v>
      </c>
    </row>
    <row r="355" spans="1:16" hidden="1" x14ac:dyDescent="0.25">
      <c r="A355" s="116">
        <v>122869</v>
      </c>
      <c r="B355" s="116">
        <v>12</v>
      </c>
      <c r="C355" s="116">
        <v>1010101250</v>
      </c>
      <c r="D355" s="116" t="s">
        <v>17477</v>
      </c>
      <c r="E355" s="339">
        <v>25000</v>
      </c>
      <c r="F355" s="194">
        <v>100</v>
      </c>
      <c r="G355" s="194">
        <v>100</v>
      </c>
      <c r="H355" s="194" t="s">
        <v>10119</v>
      </c>
      <c r="I355" s="194">
        <f t="shared" si="15"/>
        <v>0</v>
      </c>
      <c r="J355" s="116" t="s">
        <v>10120</v>
      </c>
      <c r="K355" s="116" t="s">
        <v>11572</v>
      </c>
      <c r="L355" s="197"/>
      <c r="M355" s="116"/>
      <c r="N355" s="197">
        <v>45490</v>
      </c>
      <c r="O355" s="388">
        <f t="shared" si="16"/>
        <v>250</v>
      </c>
      <c r="P355" s="339">
        <f t="shared" si="17"/>
        <v>0</v>
      </c>
    </row>
    <row r="356" spans="1:16" hidden="1" x14ac:dyDescent="0.25">
      <c r="A356" s="116">
        <v>122869</v>
      </c>
      <c r="B356" s="116">
        <v>17</v>
      </c>
      <c r="C356" s="116">
        <v>1010108320</v>
      </c>
      <c r="D356" s="116" t="s">
        <v>17490</v>
      </c>
      <c r="E356" s="339">
        <v>19478</v>
      </c>
      <c r="F356" s="194">
        <v>1</v>
      </c>
      <c r="G356" s="194">
        <v>1</v>
      </c>
      <c r="H356" s="194" t="s">
        <v>10119</v>
      </c>
      <c r="I356" s="194">
        <f t="shared" si="15"/>
        <v>0</v>
      </c>
      <c r="J356" s="116" t="s">
        <v>10120</v>
      </c>
      <c r="K356" s="116" t="s">
        <v>11572</v>
      </c>
      <c r="L356" s="197"/>
      <c r="M356" s="116"/>
      <c r="N356" s="197">
        <v>45490</v>
      </c>
      <c r="O356" s="388">
        <f t="shared" si="16"/>
        <v>19478</v>
      </c>
      <c r="P356" s="339">
        <f t="shared" si="17"/>
        <v>0</v>
      </c>
    </row>
    <row r="357" spans="1:16" hidden="1" x14ac:dyDescent="0.25">
      <c r="A357" s="116">
        <v>122888</v>
      </c>
      <c r="B357" s="116">
        <v>2</v>
      </c>
      <c r="C357" s="116">
        <v>1519106720</v>
      </c>
      <c r="D357" s="116" t="s">
        <v>10132</v>
      </c>
      <c r="E357" s="339">
        <v>931166</v>
      </c>
      <c r="F357" s="194">
        <v>2</v>
      </c>
      <c r="G357" s="194">
        <v>2</v>
      </c>
      <c r="H357" s="194" t="s">
        <v>10119</v>
      </c>
      <c r="I357" s="194">
        <f t="shared" si="15"/>
        <v>0</v>
      </c>
      <c r="J357" s="116" t="s">
        <v>10120</v>
      </c>
      <c r="K357" s="116" t="s">
        <v>10487</v>
      </c>
      <c r="L357" s="197"/>
      <c r="M357" s="116" t="s">
        <v>11693</v>
      </c>
      <c r="N357" s="197">
        <v>45516</v>
      </c>
      <c r="O357" s="388">
        <f t="shared" si="16"/>
        <v>465583</v>
      </c>
      <c r="P357" s="339">
        <f t="shared" si="17"/>
        <v>0</v>
      </c>
    </row>
    <row r="358" spans="1:16" hidden="1" x14ac:dyDescent="0.25">
      <c r="A358" s="116">
        <v>122888</v>
      </c>
      <c r="B358" s="116">
        <v>3</v>
      </c>
      <c r="C358" s="116">
        <v>1810104400</v>
      </c>
      <c r="D358" s="116" t="s">
        <v>16206</v>
      </c>
      <c r="E358" s="339">
        <v>351360</v>
      </c>
      <c r="F358" s="194">
        <v>32</v>
      </c>
      <c r="G358" s="194">
        <v>32</v>
      </c>
      <c r="H358" s="194" t="s">
        <v>10119</v>
      </c>
      <c r="I358" s="194">
        <f t="shared" si="15"/>
        <v>0</v>
      </c>
      <c r="J358" s="116" t="s">
        <v>10120</v>
      </c>
      <c r="K358" s="116" t="s">
        <v>10487</v>
      </c>
      <c r="L358" s="197"/>
      <c r="M358" s="116"/>
      <c r="N358" s="197">
        <v>45495</v>
      </c>
      <c r="O358" s="388">
        <f t="shared" si="16"/>
        <v>10980</v>
      </c>
      <c r="P358" s="339">
        <f t="shared" si="17"/>
        <v>0</v>
      </c>
    </row>
    <row r="359" spans="1:16" hidden="1" x14ac:dyDescent="0.25">
      <c r="A359" s="116">
        <v>122891</v>
      </c>
      <c r="B359" s="116">
        <v>5</v>
      </c>
      <c r="C359" s="116">
        <v>1010108320</v>
      </c>
      <c r="D359" s="116" t="s">
        <v>17490</v>
      </c>
      <c r="E359" s="339">
        <v>19478</v>
      </c>
      <c r="F359" s="194">
        <v>1</v>
      </c>
      <c r="G359" s="194">
        <v>1</v>
      </c>
      <c r="H359" s="194" t="s">
        <v>10119</v>
      </c>
      <c r="I359" s="194">
        <f t="shared" si="15"/>
        <v>0</v>
      </c>
      <c r="J359" s="116" t="s">
        <v>10120</v>
      </c>
      <c r="K359" s="116" t="s">
        <v>11570</v>
      </c>
      <c r="L359" s="197"/>
      <c r="M359" s="116"/>
      <c r="N359" s="197">
        <v>45490</v>
      </c>
      <c r="O359" s="388">
        <f t="shared" si="16"/>
        <v>19478</v>
      </c>
      <c r="P359" s="339">
        <f t="shared" si="17"/>
        <v>0</v>
      </c>
    </row>
    <row r="360" spans="1:16" hidden="1" x14ac:dyDescent="0.25">
      <c r="A360" s="116">
        <v>122938</v>
      </c>
      <c r="B360" s="116">
        <v>1</v>
      </c>
      <c r="C360" s="116">
        <v>1013100090</v>
      </c>
      <c r="D360" s="116" t="s">
        <v>11037</v>
      </c>
      <c r="E360" s="339">
        <v>990000</v>
      </c>
      <c r="F360" s="194">
        <v>3</v>
      </c>
      <c r="G360" s="194">
        <v>3</v>
      </c>
      <c r="H360" s="194" t="s">
        <v>10119</v>
      </c>
      <c r="I360" s="194">
        <f t="shared" si="15"/>
        <v>0</v>
      </c>
      <c r="J360" s="116" t="s">
        <v>10120</v>
      </c>
      <c r="K360" s="116" t="s">
        <v>11566</v>
      </c>
      <c r="L360" s="197"/>
      <c r="M360" s="116"/>
      <c r="N360" s="197">
        <v>45498</v>
      </c>
      <c r="O360" s="388">
        <f t="shared" si="16"/>
        <v>330000</v>
      </c>
      <c r="P360" s="339">
        <f t="shared" si="17"/>
        <v>0</v>
      </c>
    </row>
    <row r="361" spans="1:16" hidden="1" x14ac:dyDescent="0.25">
      <c r="A361" s="116">
        <v>122941</v>
      </c>
      <c r="B361" s="116">
        <v>1</v>
      </c>
      <c r="C361" s="116">
        <v>1522101310</v>
      </c>
      <c r="D361" s="116" t="s">
        <v>8037</v>
      </c>
      <c r="E361" s="339">
        <v>399504</v>
      </c>
      <c r="F361" s="194">
        <v>24</v>
      </c>
      <c r="G361" s="194">
        <v>24</v>
      </c>
      <c r="H361" s="194" t="s">
        <v>10119</v>
      </c>
      <c r="I361" s="194">
        <f t="shared" si="15"/>
        <v>0</v>
      </c>
      <c r="J361" s="116" t="s">
        <v>10120</v>
      </c>
      <c r="K361" s="116" t="s">
        <v>11588</v>
      </c>
      <c r="L361" s="197"/>
      <c r="M361" s="116" t="s">
        <v>11693</v>
      </c>
      <c r="N361" s="197">
        <v>45532</v>
      </c>
      <c r="O361" s="388">
        <f t="shared" si="16"/>
        <v>16646</v>
      </c>
      <c r="P361" s="339">
        <f t="shared" si="17"/>
        <v>0</v>
      </c>
    </row>
    <row r="362" spans="1:16" hidden="1" x14ac:dyDescent="0.25">
      <c r="A362" s="116">
        <v>122942</v>
      </c>
      <c r="B362" s="116">
        <v>2</v>
      </c>
      <c r="C362" s="116">
        <v>1310103060</v>
      </c>
      <c r="D362" s="116" t="s">
        <v>11242</v>
      </c>
      <c r="E362" s="339">
        <v>13200</v>
      </c>
      <c r="F362" s="194">
        <v>4</v>
      </c>
      <c r="G362" s="194">
        <v>4</v>
      </c>
      <c r="H362" s="194" t="s">
        <v>10119</v>
      </c>
      <c r="I362" s="194">
        <f t="shared" si="15"/>
        <v>0</v>
      </c>
      <c r="J362" s="116" t="s">
        <v>10126</v>
      </c>
      <c r="K362" s="116" t="s">
        <v>10352</v>
      </c>
      <c r="L362" s="197"/>
      <c r="M362" s="116"/>
      <c r="N362" s="197">
        <v>45496</v>
      </c>
      <c r="O362" s="388">
        <f t="shared" si="16"/>
        <v>3300</v>
      </c>
      <c r="P362" s="339">
        <f t="shared" si="17"/>
        <v>0</v>
      </c>
    </row>
    <row r="363" spans="1:16" hidden="1" x14ac:dyDescent="0.25">
      <c r="A363" s="116">
        <v>122942</v>
      </c>
      <c r="B363" s="116">
        <v>3</v>
      </c>
      <c r="C363" s="116">
        <v>1310103070</v>
      </c>
      <c r="D363" s="116" t="s">
        <v>11243</v>
      </c>
      <c r="E363" s="339">
        <v>3760</v>
      </c>
      <c r="F363" s="194">
        <v>4</v>
      </c>
      <c r="G363" s="194">
        <v>4</v>
      </c>
      <c r="H363" s="194" t="s">
        <v>10119</v>
      </c>
      <c r="I363" s="194">
        <f t="shared" si="15"/>
        <v>0</v>
      </c>
      <c r="J363" s="116" t="s">
        <v>10126</v>
      </c>
      <c r="K363" s="116" t="s">
        <v>10352</v>
      </c>
      <c r="L363" s="197"/>
      <c r="M363" s="116"/>
      <c r="N363" s="197">
        <v>45496</v>
      </c>
      <c r="O363" s="388">
        <f t="shared" si="16"/>
        <v>940</v>
      </c>
      <c r="P363" s="339">
        <f t="shared" si="17"/>
        <v>0</v>
      </c>
    </row>
    <row r="364" spans="1:16" hidden="1" x14ac:dyDescent="0.25">
      <c r="A364" s="116">
        <v>122963</v>
      </c>
      <c r="B364" s="116">
        <v>1</v>
      </c>
      <c r="C364" s="116">
        <v>1018100290</v>
      </c>
      <c r="D364" s="116" t="s">
        <v>11156</v>
      </c>
      <c r="E364" s="339">
        <v>7803.4</v>
      </c>
      <c r="F364" s="194">
        <v>10</v>
      </c>
      <c r="G364" s="194">
        <v>10</v>
      </c>
      <c r="H364" s="194" t="s">
        <v>10119</v>
      </c>
      <c r="I364" s="194">
        <f t="shared" si="15"/>
        <v>0</v>
      </c>
      <c r="J364" s="116" t="s">
        <v>10120</v>
      </c>
      <c r="K364" s="116" t="s">
        <v>10121</v>
      </c>
      <c r="L364" s="197"/>
      <c r="M364" s="116"/>
      <c r="N364" s="197">
        <v>45498</v>
      </c>
      <c r="O364" s="388">
        <f t="shared" si="16"/>
        <v>780.33999999999992</v>
      </c>
      <c r="P364" s="339">
        <f t="shared" si="17"/>
        <v>0</v>
      </c>
    </row>
    <row r="365" spans="1:16" hidden="1" x14ac:dyDescent="0.25">
      <c r="A365" s="116">
        <v>123152</v>
      </c>
      <c r="B365" s="116">
        <v>5</v>
      </c>
      <c r="C365" s="116">
        <v>1016101340</v>
      </c>
      <c r="D365" s="116" t="s">
        <v>10489</v>
      </c>
      <c r="E365" s="339">
        <v>15090.66</v>
      </c>
      <c r="F365" s="194">
        <v>2</v>
      </c>
      <c r="G365" s="194">
        <v>2</v>
      </c>
      <c r="H365" s="194" t="s">
        <v>10119</v>
      </c>
      <c r="I365" s="194">
        <f t="shared" si="15"/>
        <v>0</v>
      </c>
      <c r="J365" s="116" t="s">
        <v>10126</v>
      </c>
      <c r="K365" s="116" t="s">
        <v>10482</v>
      </c>
      <c r="L365" s="197"/>
      <c r="M365" s="116"/>
      <c r="N365" s="197">
        <v>45498</v>
      </c>
      <c r="O365" s="388">
        <f t="shared" si="16"/>
        <v>7545.33</v>
      </c>
      <c r="P365" s="339">
        <f t="shared" si="17"/>
        <v>0</v>
      </c>
    </row>
    <row r="366" spans="1:16" hidden="1" x14ac:dyDescent="0.25">
      <c r="A366" s="116">
        <v>123152</v>
      </c>
      <c r="B366" s="116">
        <v>7</v>
      </c>
      <c r="C366" s="116">
        <v>1520101440</v>
      </c>
      <c r="D366" s="116" t="s">
        <v>11316</v>
      </c>
      <c r="E366" s="339">
        <v>100500</v>
      </c>
      <c r="F366" s="194">
        <v>3</v>
      </c>
      <c r="G366" s="194">
        <v>3</v>
      </c>
      <c r="H366" s="194" t="s">
        <v>10119</v>
      </c>
      <c r="I366" s="194">
        <f t="shared" si="15"/>
        <v>0</v>
      </c>
      <c r="J366" s="116" t="s">
        <v>10126</v>
      </c>
      <c r="K366" s="116" t="s">
        <v>10482</v>
      </c>
      <c r="L366" s="197"/>
      <c r="M366" s="116"/>
      <c r="N366" s="197">
        <v>45504</v>
      </c>
      <c r="O366" s="388">
        <f t="shared" si="16"/>
        <v>33500</v>
      </c>
      <c r="P366" s="339">
        <f t="shared" si="17"/>
        <v>0</v>
      </c>
    </row>
    <row r="367" spans="1:16" hidden="1" x14ac:dyDescent="0.25">
      <c r="A367" s="116">
        <v>123154</v>
      </c>
      <c r="B367" s="116">
        <v>1</v>
      </c>
      <c r="C367" s="116">
        <v>1022103970</v>
      </c>
      <c r="D367" s="116" t="s">
        <v>10345</v>
      </c>
      <c r="E367" s="339">
        <v>4500</v>
      </c>
      <c r="F367" s="194">
        <v>1</v>
      </c>
      <c r="G367" s="194">
        <v>1</v>
      </c>
      <c r="H367" s="194" t="s">
        <v>10119</v>
      </c>
      <c r="I367" s="194">
        <f t="shared" si="15"/>
        <v>0</v>
      </c>
      <c r="J367" s="116" t="s">
        <v>10120</v>
      </c>
      <c r="K367" s="116" t="s">
        <v>10121</v>
      </c>
      <c r="L367" s="197">
        <v>45476</v>
      </c>
      <c r="M367" s="116"/>
      <c r="N367" s="197">
        <v>45587</v>
      </c>
      <c r="O367" s="388">
        <f t="shared" si="16"/>
        <v>4500</v>
      </c>
      <c r="P367" s="339">
        <f t="shared" si="17"/>
        <v>0</v>
      </c>
    </row>
    <row r="368" spans="1:16" hidden="1" x14ac:dyDescent="0.25">
      <c r="A368" s="116">
        <v>123155</v>
      </c>
      <c r="B368" s="116">
        <v>1</v>
      </c>
      <c r="C368" s="116">
        <v>1029100840</v>
      </c>
      <c r="D368" s="116" t="s">
        <v>11589</v>
      </c>
      <c r="E368" s="339">
        <v>10218</v>
      </c>
      <c r="F368" s="194">
        <v>2</v>
      </c>
      <c r="G368" s="194">
        <v>2</v>
      </c>
      <c r="H368" s="194" t="s">
        <v>10119</v>
      </c>
      <c r="I368" s="194">
        <f t="shared" si="15"/>
        <v>0</v>
      </c>
      <c r="J368" s="116" t="s">
        <v>10120</v>
      </c>
      <c r="K368" s="116" t="s">
        <v>10121</v>
      </c>
      <c r="L368" s="197"/>
      <c r="M368" s="197" t="s">
        <v>11620</v>
      </c>
      <c r="N368" s="197">
        <v>45491</v>
      </c>
      <c r="O368" s="388">
        <f t="shared" si="16"/>
        <v>5109</v>
      </c>
      <c r="P368" s="339">
        <f t="shared" si="17"/>
        <v>0</v>
      </c>
    </row>
    <row r="369" spans="1:16" hidden="1" x14ac:dyDescent="0.25">
      <c r="A369" s="116">
        <v>123155</v>
      </c>
      <c r="B369" s="116">
        <v>2</v>
      </c>
      <c r="C369" s="116">
        <v>1520103700</v>
      </c>
      <c r="D369" s="116" t="s">
        <v>17491</v>
      </c>
      <c r="E369" s="339">
        <v>22680</v>
      </c>
      <c r="F369" s="194">
        <v>2</v>
      </c>
      <c r="G369" s="194">
        <v>2</v>
      </c>
      <c r="H369" s="194" t="s">
        <v>10119</v>
      </c>
      <c r="I369" s="194">
        <f t="shared" si="15"/>
        <v>0</v>
      </c>
      <c r="J369" s="116" t="s">
        <v>10120</v>
      </c>
      <c r="K369" s="116" t="s">
        <v>10121</v>
      </c>
      <c r="L369" s="197"/>
      <c r="M369" s="116"/>
      <c r="N369" s="197">
        <v>45491</v>
      </c>
      <c r="O369" s="388">
        <f t="shared" si="16"/>
        <v>11340</v>
      </c>
      <c r="P369" s="339">
        <f t="shared" si="17"/>
        <v>0</v>
      </c>
    </row>
    <row r="370" spans="1:16" hidden="1" x14ac:dyDescent="0.25">
      <c r="A370" s="116">
        <v>123161</v>
      </c>
      <c r="B370" s="116">
        <v>3</v>
      </c>
      <c r="C370" s="116">
        <v>1027100100</v>
      </c>
      <c r="D370" s="116" t="s">
        <v>10645</v>
      </c>
      <c r="E370" s="339">
        <v>330000</v>
      </c>
      <c r="F370" s="194">
        <v>10</v>
      </c>
      <c r="G370" s="194">
        <v>10</v>
      </c>
      <c r="H370" s="194" t="s">
        <v>10119</v>
      </c>
      <c r="I370" s="194">
        <f t="shared" si="15"/>
        <v>0</v>
      </c>
      <c r="J370" s="116" t="s">
        <v>10126</v>
      </c>
      <c r="K370" s="116" t="s">
        <v>10853</v>
      </c>
      <c r="L370" s="197"/>
      <c r="M370" s="116"/>
      <c r="N370" s="197">
        <v>45498</v>
      </c>
      <c r="O370" s="388">
        <f t="shared" si="16"/>
        <v>33000</v>
      </c>
      <c r="P370" s="339">
        <f t="shared" si="17"/>
        <v>0</v>
      </c>
    </row>
    <row r="371" spans="1:16" hidden="1" x14ac:dyDescent="0.25">
      <c r="A371" s="116">
        <v>123161</v>
      </c>
      <c r="B371" s="116">
        <v>4</v>
      </c>
      <c r="C371" s="116">
        <v>1029100900</v>
      </c>
      <c r="D371" s="116" t="s">
        <v>17492</v>
      </c>
      <c r="E371" s="339">
        <v>36096</v>
      </c>
      <c r="F371" s="194">
        <v>4</v>
      </c>
      <c r="G371" s="194">
        <v>4</v>
      </c>
      <c r="H371" s="194" t="s">
        <v>10119</v>
      </c>
      <c r="I371" s="194">
        <f t="shared" si="15"/>
        <v>0</v>
      </c>
      <c r="J371" s="116" t="s">
        <v>10126</v>
      </c>
      <c r="K371" s="116" t="s">
        <v>10853</v>
      </c>
      <c r="L371" s="197"/>
      <c r="M371" s="197" t="s">
        <v>11621</v>
      </c>
      <c r="N371" s="197">
        <v>45490</v>
      </c>
      <c r="O371" s="388">
        <f t="shared" si="16"/>
        <v>9024</v>
      </c>
      <c r="P371" s="339">
        <f t="shared" si="17"/>
        <v>0</v>
      </c>
    </row>
    <row r="372" spans="1:16" hidden="1" x14ac:dyDescent="0.25">
      <c r="A372" s="116">
        <v>123161</v>
      </c>
      <c r="B372" s="116">
        <v>9</v>
      </c>
      <c r="C372" s="116">
        <v>1029100900</v>
      </c>
      <c r="D372" s="116" t="s">
        <v>17492</v>
      </c>
      <c r="E372" s="339">
        <v>54144</v>
      </c>
      <c r="F372" s="194">
        <v>6</v>
      </c>
      <c r="G372" s="194">
        <v>6</v>
      </c>
      <c r="H372" s="194" t="s">
        <v>10119</v>
      </c>
      <c r="I372" s="194">
        <f t="shared" si="15"/>
        <v>0</v>
      </c>
      <c r="J372" s="116" t="s">
        <v>10126</v>
      </c>
      <c r="K372" s="116" t="s">
        <v>10853</v>
      </c>
      <c r="L372" s="197"/>
      <c r="M372" s="197" t="s">
        <v>11621</v>
      </c>
      <c r="N372" s="197">
        <v>45490</v>
      </c>
      <c r="O372" s="388">
        <f t="shared" si="16"/>
        <v>9024</v>
      </c>
      <c r="P372" s="339">
        <f t="shared" si="17"/>
        <v>0</v>
      </c>
    </row>
    <row r="373" spans="1:16" hidden="1" x14ac:dyDescent="0.25">
      <c r="A373" s="116">
        <v>123162</v>
      </c>
      <c r="B373" s="116">
        <v>10</v>
      </c>
      <c r="C373" s="116">
        <v>1027100100</v>
      </c>
      <c r="D373" s="116" t="s">
        <v>10645</v>
      </c>
      <c r="E373" s="339">
        <v>165000</v>
      </c>
      <c r="F373" s="194">
        <v>5</v>
      </c>
      <c r="G373" s="194">
        <v>5</v>
      </c>
      <c r="H373" s="194" t="s">
        <v>10119</v>
      </c>
      <c r="I373" s="194">
        <f t="shared" si="15"/>
        <v>0</v>
      </c>
      <c r="J373" s="116" t="s">
        <v>10126</v>
      </c>
      <c r="K373" s="116" t="s">
        <v>10683</v>
      </c>
      <c r="L373" s="197"/>
      <c r="M373" s="116"/>
      <c r="N373" s="197">
        <v>45498</v>
      </c>
      <c r="O373" s="388">
        <f t="shared" si="16"/>
        <v>33000</v>
      </c>
      <c r="P373" s="339">
        <f t="shared" si="17"/>
        <v>0</v>
      </c>
    </row>
    <row r="374" spans="1:16" hidden="1" x14ac:dyDescent="0.25">
      <c r="A374" s="116">
        <v>123162</v>
      </c>
      <c r="B374" s="116">
        <v>8</v>
      </c>
      <c r="C374" s="116">
        <v>1234100630</v>
      </c>
      <c r="D374" s="116" t="s">
        <v>10382</v>
      </c>
      <c r="E374" s="339">
        <v>52700</v>
      </c>
      <c r="F374" s="194">
        <v>1</v>
      </c>
      <c r="G374" s="194">
        <v>1</v>
      </c>
      <c r="H374" s="194" t="s">
        <v>10119</v>
      </c>
      <c r="I374" s="194">
        <f t="shared" si="15"/>
        <v>0</v>
      </c>
      <c r="J374" s="116" t="s">
        <v>10126</v>
      </c>
      <c r="K374" s="116" t="s">
        <v>10683</v>
      </c>
      <c r="L374" s="197"/>
      <c r="M374" s="116"/>
      <c r="N374" s="197">
        <v>45513</v>
      </c>
      <c r="O374" s="388">
        <f t="shared" si="16"/>
        <v>52700</v>
      </c>
      <c r="P374" s="339">
        <f t="shared" si="17"/>
        <v>0</v>
      </c>
    </row>
    <row r="375" spans="1:16" hidden="1" x14ac:dyDescent="0.25">
      <c r="A375" s="116">
        <v>123180</v>
      </c>
      <c r="B375" s="116">
        <v>1</v>
      </c>
      <c r="C375" s="116">
        <v>1022100230</v>
      </c>
      <c r="D375" s="116" t="s">
        <v>16162</v>
      </c>
      <c r="E375" s="339">
        <v>33000</v>
      </c>
      <c r="F375" s="194">
        <v>20</v>
      </c>
      <c r="G375" s="194">
        <v>20</v>
      </c>
      <c r="H375" s="194" t="s">
        <v>10119</v>
      </c>
      <c r="I375" s="194">
        <f t="shared" si="15"/>
        <v>0</v>
      </c>
      <c r="J375" s="116" t="s">
        <v>10120</v>
      </c>
      <c r="K375" s="116" t="s">
        <v>10121</v>
      </c>
      <c r="L375" s="197"/>
      <c r="M375" s="116" t="s">
        <v>11661</v>
      </c>
      <c r="N375" s="197">
        <v>45502</v>
      </c>
      <c r="O375" s="388">
        <f t="shared" si="16"/>
        <v>1650</v>
      </c>
      <c r="P375" s="339">
        <f t="shared" si="17"/>
        <v>0</v>
      </c>
    </row>
    <row r="376" spans="1:16" hidden="1" x14ac:dyDescent="0.25">
      <c r="A376" s="116">
        <v>123232</v>
      </c>
      <c r="B376" s="116">
        <v>8</v>
      </c>
      <c r="C376" s="116">
        <v>1012100120</v>
      </c>
      <c r="D376" s="116" t="s">
        <v>10492</v>
      </c>
      <c r="E376" s="339">
        <v>225000</v>
      </c>
      <c r="F376" s="194">
        <v>10</v>
      </c>
      <c r="G376" s="194">
        <v>10</v>
      </c>
      <c r="H376" s="194" t="s">
        <v>10119</v>
      </c>
      <c r="I376" s="194">
        <f t="shared" si="15"/>
        <v>0</v>
      </c>
      <c r="J376" s="116" t="s">
        <v>10120</v>
      </c>
      <c r="K376" s="116" t="s">
        <v>10121</v>
      </c>
      <c r="L376" s="197">
        <v>45477</v>
      </c>
      <c r="M376" s="116"/>
      <c r="N376" s="197">
        <v>45490</v>
      </c>
      <c r="O376" s="388">
        <f t="shared" si="16"/>
        <v>22500</v>
      </c>
      <c r="P376" s="339">
        <f t="shared" si="17"/>
        <v>0</v>
      </c>
    </row>
    <row r="377" spans="1:16" hidden="1" x14ac:dyDescent="0.25">
      <c r="A377" s="116">
        <v>123232</v>
      </c>
      <c r="B377" s="116">
        <v>13</v>
      </c>
      <c r="C377" s="116">
        <v>1018100290</v>
      </c>
      <c r="D377" s="116" t="s">
        <v>11156</v>
      </c>
      <c r="E377" s="339">
        <v>11705.1</v>
      </c>
      <c r="F377" s="194">
        <v>15</v>
      </c>
      <c r="G377" s="194">
        <v>15</v>
      </c>
      <c r="H377" s="194" t="s">
        <v>10119</v>
      </c>
      <c r="I377" s="194">
        <f t="shared" si="15"/>
        <v>0</v>
      </c>
      <c r="J377" s="116" t="s">
        <v>10120</v>
      </c>
      <c r="K377" s="116" t="s">
        <v>10121</v>
      </c>
      <c r="L377" s="197">
        <v>45477</v>
      </c>
      <c r="M377" s="116" t="s">
        <v>11640</v>
      </c>
      <c r="N377" s="197">
        <v>45503</v>
      </c>
      <c r="O377" s="388">
        <f t="shared" si="16"/>
        <v>780.34</v>
      </c>
      <c r="P377" s="339">
        <f t="shared" si="17"/>
        <v>0</v>
      </c>
    </row>
    <row r="378" spans="1:16" hidden="1" x14ac:dyDescent="0.25">
      <c r="A378" s="116">
        <v>123232</v>
      </c>
      <c r="B378" s="116">
        <v>9</v>
      </c>
      <c r="C378" s="116">
        <v>1022100230</v>
      </c>
      <c r="D378" s="116" t="s">
        <v>16162</v>
      </c>
      <c r="E378" s="339">
        <v>41250</v>
      </c>
      <c r="F378" s="194">
        <v>25</v>
      </c>
      <c r="G378" s="194">
        <v>25</v>
      </c>
      <c r="H378" s="194" t="s">
        <v>10119</v>
      </c>
      <c r="I378" s="194">
        <f t="shared" si="15"/>
        <v>0</v>
      </c>
      <c r="J378" s="116" t="s">
        <v>10120</v>
      </c>
      <c r="K378" s="116" t="s">
        <v>10121</v>
      </c>
      <c r="L378" s="197">
        <v>45477</v>
      </c>
      <c r="M378" s="116"/>
      <c r="N378" s="197">
        <v>45502</v>
      </c>
      <c r="O378" s="388">
        <f t="shared" si="16"/>
        <v>1650</v>
      </c>
      <c r="P378" s="339">
        <f t="shared" si="17"/>
        <v>0</v>
      </c>
    </row>
    <row r="379" spans="1:16" hidden="1" x14ac:dyDescent="0.25">
      <c r="A379" s="116">
        <v>123232</v>
      </c>
      <c r="B379" s="116">
        <v>3</v>
      </c>
      <c r="C379" s="116">
        <v>1022103970</v>
      </c>
      <c r="D379" s="116" t="s">
        <v>10345</v>
      </c>
      <c r="E379" s="339">
        <v>18000</v>
      </c>
      <c r="F379" s="194">
        <v>4</v>
      </c>
      <c r="G379" s="194">
        <v>4</v>
      </c>
      <c r="H379" s="194" t="s">
        <v>10119</v>
      </c>
      <c r="I379" s="194">
        <f t="shared" si="15"/>
        <v>0</v>
      </c>
      <c r="J379" s="116" t="s">
        <v>10120</v>
      </c>
      <c r="K379" s="116" t="s">
        <v>10121</v>
      </c>
      <c r="L379" s="197">
        <v>45477</v>
      </c>
      <c r="M379" s="116"/>
      <c r="N379" s="197">
        <v>45587</v>
      </c>
      <c r="O379" s="388">
        <f t="shared" si="16"/>
        <v>4500</v>
      </c>
      <c r="P379" s="339">
        <f t="shared" si="17"/>
        <v>0</v>
      </c>
    </row>
    <row r="380" spans="1:16" hidden="1" x14ac:dyDescent="0.25">
      <c r="A380" s="116">
        <v>123232</v>
      </c>
      <c r="B380" s="116">
        <v>17</v>
      </c>
      <c r="C380" s="116">
        <v>1526105950</v>
      </c>
      <c r="D380" s="116" t="s">
        <v>11346</v>
      </c>
      <c r="E380" s="339">
        <v>218254</v>
      </c>
      <c r="F380" s="194">
        <v>2</v>
      </c>
      <c r="G380" s="194">
        <v>2</v>
      </c>
      <c r="H380" s="194" t="s">
        <v>10119</v>
      </c>
      <c r="I380" s="194">
        <f t="shared" si="15"/>
        <v>0</v>
      </c>
      <c r="J380" s="116" t="s">
        <v>10120</v>
      </c>
      <c r="K380" s="116" t="s">
        <v>10121</v>
      </c>
      <c r="L380" s="197">
        <v>45477</v>
      </c>
      <c r="M380" s="116"/>
      <c r="N380" s="197">
        <v>45503</v>
      </c>
      <c r="O380" s="388">
        <f t="shared" si="16"/>
        <v>109127</v>
      </c>
      <c r="P380" s="339">
        <f t="shared" si="17"/>
        <v>0</v>
      </c>
    </row>
    <row r="381" spans="1:16" hidden="1" x14ac:dyDescent="0.25">
      <c r="A381" s="116">
        <v>123317</v>
      </c>
      <c r="B381" s="116">
        <v>17</v>
      </c>
      <c r="C381" s="116">
        <v>1112100280</v>
      </c>
      <c r="D381" s="116" t="s">
        <v>11173</v>
      </c>
      <c r="E381" s="339">
        <v>3559.2</v>
      </c>
      <c r="F381" s="194">
        <v>16</v>
      </c>
      <c r="G381" s="194">
        <v>16</v>
      </c>
      <c r="H381" s="194" t="s">
        <v>10119</v>
      </c>
      <c r="I381" s="194">
        <f t="shared" si="15"/>
        <v>0</v>
      </c>
      <c r="J381" s="116" t="s">
        <v>10120</v>
      </c>
      <c r="K381" s="116" t="s">
        <v>11603</v>
      </c>
      <c r="L381" s="197"/>
      <c r="M381" s="116"/>
      <c r="N381" s="197">
        <v>45490</v>
      </c>
      <c r="O381" s="388">
        <f t="shared" si="16"/>
        <v>222.45</v>
      </c>
      <c r="P381" s="339">
        <f t="shared" si="17"/>
        <v>0</v>
      </c>
    </row>
    <row r="382" spans="1:16" hidden="1" x14ac:dyDescent="0.25">
      <c r="A382" s="116">
        <v>123317</v>
      </c>
      <c r="B382" s="116">
        <v>7</v>
      </c>
      <c r="C382" s="116">
        <v>1112102150</v>
      </c>
      <c r="D382" s="116" t="s">
        <v>11176</v>
      </c>
      <c r="E382" s="339">
        <v>346308</v>
      </c>
      <c r="F382" s="194">
        <v>3</v>
      </c>
      <c r="G382" s="194">
        <v>3</v>
      </c>
      <c r="H382" s="194" t="s">
        <v>10119</v>
      </c>
      <c r="I382" s="194">
        <f t="shared" si="15"/>
        <v>0</v>
      </c>
      <c r="J382" s="116" t="s">
        <v>10120</v>
      </c>
      <c r="K382" s="116" t="s">
        <v>11603</v>
      </c>
      <c r="L382" s="197"/>
      <c r="M382" s="116" t="s">
        <v>11694</v>
      </c>
      <c r="N382" s="197">
        <v>45526</v>
      </c>
      <c r="O382" s="388">
        <f t="shared" si="16"/>
        <v>115436</v>
      </c>
      <c r="P382" s="339">
        <f t="shared" si="17"/>
        <v>0</v>
      </c>
    </row>
    <row r="383" spans="1:16" hidden="1" x14ac:dyDescent="0.25">
      <c r="A383" s="116">
        <v>123317</v>
      </c>
      <c r="B383" s="116">
        <v>8</v>
      </c>
      <c r="C383" s="116">
        <v>1112102170</v>
      </c>
      <c r="D383" s="116" t="s">
        <v>11177</v>
      </c>
      <c r="E383" s="339">
        <v>51600</v>
      </c>
      <c r="F383" s="194">
        <v>4</v>
      </c>
      <c r="G383" s="194">
        <v>4</v>
      </c>
      <c r="H383" s="194" t="s">
        <v>10119</v>
      </c>
      <c r="I383" s="194">
        <f t="shared" si="15"/>
        <v>0</v>
      </c>
      <c r="J383" s="116" t="s">
        <v>10120</v>
      </c>
      <c r="K383" s="116" t="s">
        <v>11603</v>
      </c>
      <c r="L383" s="197"/>
      <c r="M383" s="116" t="s">
        <v>11694</v>
      </c>
      <c r="N383" s="197">
        <v>45526</v>
      </c>
      <c r="O383" s="388">
        <f t="shared" si="16"/>
        <v>12900</v>
      </c>
      <c r="P383" s="339">
        <f t="shared" si="17"/>
        <v>0</v>
      </c>
    </row>
    <row r="384" spans="1:16" hidden="1" x14ac:dyDescent="0.25">
      <c r="A384" s="116">
        <v>123317</v>
      </c>
      <c r="B384" s="116">
        <v>15</v>
      </c>
      <c r="C384" s="116">
        <v>1316103600</v>
      </c>
      <c r="D384" s="116" t="s">
        <v>17493</v>
      </c>
      <c r="E384" s="339">
        <v>524453.28</v>
      </c>
      <c r="F384" s="194">
        <v>16</v>
      </c>
      <c r="G384" s="194">
        <v>16</v>
      </c>
      <c r="H384" s="194" t="s">
        <v>10119</v>
      </c>
      <c r="I384" s="194">
        <f t="shared" si="15"/>
        <v>0</v>
      </c>
      <c r="J384" s="116" t="s">
        <v>10120</v>
      </c>
      <c r="K384" s="116" t="s">
        <v>11603</v>
      </c>
      <c r="L384" s="197"/>
      <c r="M384" s="116" t="s">
        <v>11694</v>
      </c>
      <c r="N384" s="197">
        <v>45526</v>
      </c>
      <c r="O384" s="388">
        <f t="shared" si="16"/>
        <v>32778.33</v>
      </c>
      <c r="P384" s="339">
        <f t="shared" si="17"/>
        <v>0</v>
      </c>
    </row>
    <row r="385" spans="1:16" hidden="1" x14ac:dyDescent="0.25">
      <c r="A385" s="116">
        <v>123318</v>
      </c>
      <c r="B385" s="116">
        <v>9</v>
      </c>
      <c r="C385" s="116">
        <v>1013100090</v>
      </c>
      <c r="D385" s="116" t="s">
        <v>11037</v>
      </c>
      <c r="E385" s="339">
        <v>330000</v>
      </c>
      <c r="F385" s="194">
        <v>1</v>
      </c>
      <c r="G385" s="194">
        <v>1</v>
      </c>
      <c r="H385" s="194" t="s">
        <v>10119</v>
      </c>
      <c r="I385" s="194">
        <f t="shared" si="15"/>
        <v>0</v>
      </c>
      <c r="J385" s="116" t="s">
        <v>10120</v>
      </c>
      <c r="K385" s="116" t="s">
        <v>10487</v>
      </c>
      <c r="L385" s="197">
        <v>45481</v>
      </c>
      <c r="M385" s="116"/>
      <c r="N385" s="197">
        <v>45490</v>
      </c>
      <c r="O385" s="388">
        <f t="shared" si="16"/>
        <v>330000</v>
      </c>
      <c r="P385" s="339">
        <f t="shared" si="17"/>
        <v>0</v>
      </c>
    </row>
    <row r="386" spans="1:16" hidden="1" x14ac:dyDescent="0.25">
      <c r="A386" s="116">
        <v>123318</v>
      </c>
      <c r="B386" s="116">
        <v>4</v>
      </c>
      <c r="C386" s="116">
        <v>1322101460</v>
      </c>
      <c r="D386" s="116" t="s">
        <v>11568</v>
      </c>
      <c r="E386" s="339">
        <v>2530000</v>
      </c>
      <c r="F386" s="194">
        <v>4</v>
      </c>
      <c r="G386" s="194">
        <v>4</v>
      </c>
      <c r="H386" s="194" t="s">
        <v>10119</v>
      </c>
      <c r="I386" s="194">
        <f t="shared" ref="I386:I449" si="18">+F386-G386</f>
        <v>0</v>
      </c>
      <c r="J386" s="116" t="s">
        <v>10120</v>
      </c>
      <c r="K386" s="116" t="s">
        <v>10487</v>
      </c>
      <c r="L386" s="197">
        <v>45481</v>
      </c>
      <c r="M386" s="116" t="s">
        <v>11693</v>
      </c>
      <c r="N386" s="197">
        <v>45523</v>
      </c>
      <c r="O386" s="388">
        <f t="shared" ref="O386:O449" si="19">+E386/F386</f>
        <v>632500</v>
      </c>
      <c r="P386" s="339">
        <f t="shared" ref="P386:P449" si="20">+O386*I386</f>
        <v>0</v>
      </c>
    </row>
    <row r="387" spans="1:16" hidden="1" x14ac:dyDescent="0.25">
      <c r="A387" s="116">
        <v>123318</v>
      </c>
      <c r="B387" s="116">
        <v>7</v>
      </c>
      <c r="C387" s="116">
        <v>1516101650</v>
      </c>
      <c r="D387" s="116" t="s">
        <v>10379</v>
      </c>
      <c r="E387" s="339">
        <v>17300</v>
      </c>
      <c r="F387" s="194">
        <v>10</v>
      </c>
      <c r="G387" s="194">
        <v>10</v>
      </c>
      <c r="H387" s="194" t="s">
        <v>10119</v>
      </c>
      <c r="I387" s="194">
        <f t="shared" si="18"/>
        <v>0</v>
      </c>
      <c r="J387" s="116" t="s">
        <v>10120</v>
      </c>
      <c r="K387" s="116" t="s">
        <v>10487</v>
      </c>
      <c r="L387" s="197">
        <v>45481</v>
      </c>
      <c r="M387" s="116"/>
      <c r="N387" s="197">
        <v>45490</v>
      </c>
      <c r="O387" s="388">
        <f t="shared" si="19"/>
        <v>1730</v>
      </c>
      <c r="P387" s="339">
        <f t="shared" si="20"/>
        <v>0</v>
      </c>
    </row>
    <row r="388" spans="1:16" hidden="1" x14ac:dyDescent="0.25">
      <c r="A388" s="116">
        <v>123318</v>
      </c>
      <c r="B388" s="116">
        <v>5</v>
      </c>
      <c r="C388" s="116">
        <v>1524102320</v>
      </c>
      <c r="D388" s="116" t="s">
        <v>7590</v>
      </c>
      <c r="E388" s="339">
        <v>148842</v>
      </c>
      <c r="F388" s="194">
        <v>6</v>
      </c>
      <c r="G388" s="194">
        <v>6</v>
      </c>
      <c r="H388" s="194" t="s">
        <v>10119</v>
      </c>
      <c r="I388" s="194">
        <f t="shared" si="18"/>
        <v>0</v>
      </c>
      <c r="J388" s="116" t="s">
        <v>10120</v>
      </c>
      <c r="K388" s="116" t="s">
        <v>10487</v>
      </c>
      <c r="L388" s="197">
        <v>45481</v>
      </c>
      <c r="M388" s="116"/>
      <c r="N388" s="197">
        <v>45603</v>
      </c>
      <c r="O388" s="388">
        <f t="shared" si="19"/>
        <v>24807</v>
      </c>
      <c r="P388" s="339">
        <f t="shared" si="20"/>
        <v>0</v>
      </c>
    </row>
    <row r="389" spans="1:16" hidden="1" x14ac:dyDescent="0.25">
      <c r="A389" s="116">
        <v>123318</v>
      </c>
      <c r="B389" s="116">
        <v>14</v>
      </c>
      <c r="C389" s="116">
        <v>1810103730</v>
      </c>
      <c r="D389" s="116" t="s">
        <v>17485</v>
      </c>
      <c r="E389" s="339">
        <v>17520</v>
      </c>
      <c r="F389" s="194">
        <v>48</v>
      </c>
      <c r="G389" s="194">
        <v>48</v>
      </c>
      <c r="H389" s="194" t="s">
        <v>10119</v>
      </c>
      <c r="I389" s="194">
        <f t="shared" si="18"/>
        <v>0</v>
      </c>
      <c r="J389" s="116" t="s">
        <v>10120</v>
      </c>
      <c r="K389" s="116" t="s">
        <v>10487</v>
      </c>
      <c r="L389" s="197">
        <v>45481</v>
      </c>
      <c r="M389" s="116"/>
      <c r="N389" s="197">
        <v>45523</v>
      </c>
      <c r="O389" s="388">
        <f t="shared" si="19"/>
        <v>365</v>
      </c>
      <c r="P389" s="339">
        <f t="shared" si="20"/>
        <v>0</v>
      </c>
    </row>
    <row r="390" spans="1:16" hidden="1" x14ac:dyDescent="0.25">
      <c r="A390" s="116">
        <v>123318</v>
      </c>
      <c r="B390" s="116">
        <v>21</v>
      </c>
      <c r="C390" s="116">
        <v>1810104400</v>
      </c>
      <c r="D390" s="116" t="s">
        <v>16206</v>
      </c>
      <c r="E390" s="339">
        <v>131760</v>
      </c>
      <c r="F390" s="194">
        <v>12</v>
      </c>
      <c r="G390" s="194">
        <v>12</v>
      </c>
      <c r="H390" s="194" t="s">
        <v>10119</v>
      </c>
      <c r="I390" s="194">
        <f t="shared" si="18"/>
        <v>0</v>
      </c>
      <c r="J390" s="116" t="s">
        <v>10120</v>
      </c>
      <c r="K390" s="116" t="s">
        <v>10487</v>
      </c>
      <c r="L390" s="197">
        <v>45481</v>
      </c>
      <c r="M390" s="116"/>
      <c r="N390" s="197">
        <v>45495</v>
      </c>
      <c r="O390" s="388">
        <f t="shared" si="19"/>
        <v>10980</v>
      </c>
      <c r="P390" s="339">
        <f t="shared" si="20"/>
        <v>0</v>
      </c>
    </row>
    <row r="391" spans="1:16" hidden="1" x14ac:dyDescent="0.25">
      <c r="A391" s="116">
        <v>123324</v>
      </c>
      <c r="B391" s="116">
        <v>7</v>
      </c>
      <c r="C391" s="116">
        <v>1012100010</v>
      </c>
      <c r="D391" s="116" t="s">
        <v>10369</v>
      </c>
      <c r="E391" s="339">
        <v>69000</v>
      </c>
      <c r="F391" s="194">
        <v>1</v>
      </c>
      <c r="G391" s="194">
        <v>1</v>
      </c>
      <c r="H391" s="194" t="s">
        <v>10119</v>
      </c>
      <c r="I391" s="194">
        <f t="shared" si="18"/>
        <v>0</v>
      </c>
      <c r="J391" s="116" t="s">
        <v>10120</v>
      </c>
      <c r="K391" s="116" t="s">
        <v>11604</v>
      </c>
      <c r="L391" s="197"/>
      <c r="M391" s="116"/>
      <c r="N391" s="197">
        <v>45502</v>
      </c>
      <c r="O391" s="388">
        <f t="shared" si="19"/>
        <v>69000</v>
      </c>
      <c r="P391" s="339">
        <f t="shared" si="20"/>
        <v>0</v>
      </c>
    </row>
    <row r="392" spans="1:16" hidden="1" x14ac:dyDescent="0.25">
      <c r="A392" s="116">
        <v>123324</v>
      </c>
      <c r="B392" s="116">
        <v>9</v>
      </c>
      <c r="C392" s="116">
        <v>1016101340</v>
      </c>
      <c r="D392" s="116" t="s">
        <v>10489</v>
      </c>
      <c r="E392" s="339">
        <v>15090.66</v>
      </c>
      <c r="F392" s="194">
        <v>2</v>
      </c>
      <c r="G392" s="194">
        <v>2</v>
      </c>
      <c r="H392" s="194" t="s">
        <v>10119</v>
      </c>
      <c r="I392" s="194">
        <f t="shared" si="18"/>
        <v>0</v>
      </c>
      <c r="J392" s="116" t="s">
        <v>10120</v>
      </c>
      <c r="K392" s="116" t="s">
        <v>11604</v>
      </c>
      <c r="L392" s="197"/>
      <c r="M392" s="116"/>
      <c r="N392" s="197">
        <v>45498</v>
      </c>
      <c r="O392" s="388">
        <f t="shared" si="19"/>
        <v>7545.33</v>
      </c>
      <c r="P392" s="339">
        <f t="shared" si="20"/>
        <v>0</v>
      </c>
    </row>
    <row r="393" spans="1:16" hidden="1" x14ac:dyDescent="0.25">
      <c r="A393" s="116">
        <v>123362</v>
      </c>
      <c r="B393" s="116">
        <v>2</v>
      </c>
      <c r="C393" s="116">
        <v>1520103700</v>
      </c>
      <c r="D393" s="116" t="s">
        <v>17491</v>
      </c>
      <c r="E393" s="339">
        <v>22680</v>
      </c>
      <c r="F393" s="194">
        <v>2</v>
      </c>
      <c r="G393" s="194">
        <v>2</v>
      </c>
      <c r="H393" s="194" t="s">
        <v>10119</v>
      </c>
      <c r="I393" s="194">
        <f t="shared" si="18"/>
        <v>0</v>
      </c>
      <c r="J393" s="116" t="s">
        <v>10120</v>
      </c>
      <c r="K393" s="116" t="s">
        <v>10121</v>
      </c>
      <c r="L393" s="197"/>
      <c r="M393" s="116"/>
      <c r="N393" s="197">
        <v>45491</v>
      </c>
      <c r="O393" s="388">
        <f t="shared" si="19"/>
        <v>11340</v>
      </c>
      <c r="P393" s="339">
        <f t="shared" si="20"/>
        <v>0</v>
      </c>
    </row>
    <row r="394" spans="1:16" hidden="1" x14ac:dyDescent="0.25">
      <c r="A394" s="116">
        <v>123424</v>
      </c>
      <c r="B394" s="116">
        <v>10</v>
      </c>
      <c r="C394" s="116">
        <v>1013100090</v>
      </c>
      <c r="D394" s="116" t="s">
        <v>11037</v>
      </c>
      <c r="E394" s="339">
        <v>990000</v>
      </c>
      <c r="F394" s="194">
        <v>3</v>
      </c>
      <c r="G394" s="194">
        <v>3</v>
      </c>
      <c r="H394" s="194" t="s">
        <v>10119</v>
      </c>
      <c r="I394" s="194">
        <f t="shared" si="18"/>
        <v>0</v>
      </c>
      <c r="J394" s="116" t="s">
        <v>10120</v>
      </c>
      <c r="K394" s="116" t="s">
        <v>11566</v>
      </c>
      <c r="L394" s="197"/>
      <c r="M394" s="116"/>
      <c r="N394" s="197">
        <v>45498</v>
      </c>
      <c r="O394" s="388">
        <f t="shared" si="19"/>
        <v>330000</v>
      </c>
      <c r="P394" s="339">
        <f t="shared" si="20"/>
        <v>0</v>
      </c>
    </row>
    <row r="395" spans="1:16" hidden="1" x14ac:dyDescent="0.25">
      <c r="A395" s="116">
        <v>123424</v>
      </c>
      <c r="B395" s="116">
        <v>9</v>
      </c>
      <c r="C395" s="116">
        <v>1311100810</v>
      </c>
      <c r="D395" s="116" t="s">
        <v>10959</v>
      </c>
      <c r="E395" s="339">
        <v>65970</v>
      </c>
      <c r="F395" s="194">
        <v>3</v>
      </c>
      <c r="G395" s="194">
        <v>3</v>
      </c>
      <c r="H395" s="194" t="s">
        <v>10119</v>
      </c>
      <c r="I395" s="194">
        <f t="shared" si="18"/>
        <v>0</v>
      </c>
      <c r="J395" s="116" t="s">
        <v>10120</v>
      </c>
      <c r="K395" s="116" t="s">
        <v>11566</v>
      </c>
      <c r="L395" s="197"/>
      <c r="M395" s="116"/>
      <c r="N395" s="197">
        <v>45496</v>
      </c>
      <c r="O395" s="388">
        <f t="shared" si="19"/>
        <v>21990</v>
      </c>
      <c r="P395" s="339">
        <f t="shared" si="20"/>
        <v>0</v>
      </c>
    </row>
    <row r="396" spans="1:16" hidden="1" x14ac:dyDescent="0.25">
      <c r="A396" s="116">
        <v>123424</v>
      </c>
      <c r="B396" s="116">
        <v>3</v>
      </c>
      <c r="C396" s="116">
        <v>1317100800</v>
      </c>
      <c r="D396" s="116" t="s">
        <v>11605</v>
      </c>
      <c r="E396" s="339">
        <v>152741</v>
      </c>
      <c r="F396" s="194">
        <v>1</v>
      </c>
      <c r="G396" s="194">
        <v>1</v>
      </c>
      <c r="H396" s="194" t="s">
        <v>10119</v>
      </c>
      <c r="I396" s="194">
        <f t="shared" si="18"/>
        <v>0</v>
      </c>
      <c r="J396" s="116" t="s">
        <v>10120</v>
      </c>
      <c r="K396" s="116" t="s">
        <v>11566</v>
      </c>
      <c r="L396" s="197"/>
      <c r="M396" s="116"/>
      <c r="N396" s="197">
        <v>45499</v>
      </c>
      <c r="O396" s="388">
        <f t="shared" si="19"/>
        <v>152741</v>
      </c>
      <c r="P396" s="339">
        <f t="shared" si="20"/>
        <v>0</v>
      </c>
    </row>
    <row r="397" spans="1:16" hidden="1" x14ac:dyDescent="0.25">
      <c r="A397" s="116">
        <v>123424</v>
      </c>
      <c r="B397" s="116">
        <v>4</v>
      </c>
      <c r="C397" s="116">
        <v>1318100240</v>
      </c>
      <c r="D397" s="116" t="s">
        <v>11264</v>
      </c>
      <c r="E397" s="339">
        <v>849862.68</v>
      </c>
      <c r="F397" s="194">
        <v>4</v>
      </c>
      <c r="G397" s="194">
        <v>4</v>
      </c>
      <c r="H397" s="194" t="s">
        <v>10119</v>
      </c>
      <c r="I397" s="194">
        <f t="shared" si="18"/>
        <v>0</v>
      </c>
      <c r="J397" s="116" t="s">
        <v>10120</v>
      </c>
      <c r="K397" s="116" t="s">
        <v>11566</v>
      </c>
      <c r="L397" s="197"/>
      <c r="M397" s="116"/>
      <c r="N397" s="197">
        <v>45503</v>
      </c>
      <c r="O397" s="388">
        <f t="shared" si="19"/>
        <v>212465.67</v>
      </c>
      <c r="P397" s="339">
        <f t="shared" si="20"/>
        <v>0</v>
      </c>
    </row>
    <row r="398" spans="1:16" hidden="1" x14ac:dyDescent="0.25">
      <c r="A398" s="116">
        <v>123424</v>
      </c>
      <c r="B398" s="116">
        <v>5</v>
      </c>
      <c r="C398" s="116">
        <v>1318101640</v>
      </c>
      <c r="D398" s="116" t="s">
        <v>10703</v>
      </c>
      <c r="E398" s="339">
        <v>640000</v>
      </c>
      <c r="F398" s="194">
        <v>4</v>
      </c>
      <c r="G398" s="194">
        <v>4</v>
      </c>
      <c r="H398" s="194" t="s">
        <v>10119</v>
      </c>
      <c r="I398" s="194">
        <f t="shared" si="18"/>
        <v>0</v>
      </c>
      <c r="J398" s="116" t="s">
        <v>10120</v>
      </c>
      <c r="K398" s="116" t="s">
        <v>11566</v>
      </c>
      <c r="L398" s="197"/>
      <c r="M398" s="116"/>
      <c r="N398" s="197">
        <v>45495</v>
      </c>
      <c r="O398" s="388">
        <f t="shared" si="19"/>
        <v>160000</v>
      </c>
      <c r="P398" s="339">
        <f t="shared" si="20"/>
        <v>0</v>
      </c>
    </row>
    <row r="399" spans="1:16" hidden="1" x14ac:dyDescent="0.25">
      <c r="A399" s="116">
        <v>123424</v>
      </c>
      <c r="B399" s="116">
        <v>6</v>
      </c>
      <c r="C399" s="116">
        <v>1810104490</v>
      </c>
      <c r="D399" s="116" t="s">
        <v>17484</v>
      </c>
      <c r="E399" s="339">
        <v>23840</v>
      </c>
      <c r="F399" s="194">
        <v>32</v>
      </c>
      <c r="G399" s="194">
        <v>32</v>
      </c>
      <c r="H399" s="194" t="s">
        <v>10119</v>
      </c>
      <c r="I399" s="194">
        <f t="shared" si="18"/>
        <v>0</v>
      </c>
      <c r="J399" s="116" t="s">
        <v>10120</v>
      </c>
      <c r="K399" s="116" t="s">
        <v>11566</v>
      </c>
      <c r="L399" s="197"/>
      <c r="M399" s="116"/>
      <c r="N399" s="197">
        <v>45490</v>
      </c>
      <c r="O399" s="388">
        <f t="shared" si="19"/>
        <v>745</v>
      </c>
      <c r="P399" s="339">
        <f t="shared" si="20"/>
        <v>0</v>
      </c>
    </row>
    <row r="400" spans="1:16" hidden="1" x14ac:dyDescent="0.25">
      <c r="A400" s="116">
        <v>123426</v>
      </c>
      <c r="B400" s="116">
        <v>5</v>
      </c>
      <c r="C400" s="116">
        <v>1524102330</v>
      </c>
      <c r="D400" s="116" t="s">
        <v>7589</v>
      </c>
      <c r="E400" s="339">
        <v>210362</v>
      </c>
      <c r="F400" s="194">
        <v>2</v>
      </c>
      <c r="G400" s="194">
        <v>2</v>
      </c>
      <c r="H400" s="194" t="s">
        <v>10119</v>
      </c>
      <c r="I400" s="194">
        <f t="shared" si="18"/>
        <v>0</v>
      </c>
      <c r="J400" s="116" t="s">
        <v>10120</v>
      </c>
      <c r="K400" s="116" t="s">
        <v>10487</v>
      </c>
      <c r="L400" s="197"/>
      <c r="M400" s="116"/>
      <c r="N400" s="197">
        <v>45490</v>
      </c>
      <c r="O400" s="388">
        <f t="shared" si="19"/>
        <v>105181</v>
      </c>
      <c r="P400" s="339">
        <f t="shared" si="20"/>
        <v>0</v>
      </c>
    </row>
    <row r="401" spans="1:16" hidden="1" x14ac:dyDescent="0.25">
      <c r="A401" s="116">
        <v>123535</v>
      </c>
      <c r="B401" s="116">
        <v>8</v>
      </c>
      <c r="C401" s="116">
        <v>1012100120</v>
      </c>
      <c r="D401" s="116" t="s">
        <v>10492</v>
      </c>
      <c r="E401" s="339">
        <v>180000</v>
      </c>
      <c r="F401" s="194">
        <v>8</v>
      </c>
      <c r="G401" s="194">
        <v>8</v>
      </c>
      <c r="H401" s="194" t="s">
        <v>10119</v>
      </c>
      <c r="I401" s="194">
        <f t="shared" si="18"/>
        <v>0</v>
      </c>
      <c r="J401" s="116" t="s">
        <v>10120</v>
      </c>
      <c r="K401" s="116" t="s">
        <v>10121</v>
      </c>
      <c r="L401" s="197">
        <v>45485</v>
      </c>
      <c r="M401" s="116" t="s">
        <v>11653</v>
      </c>
      <c r="N401" s="197">
        <v>45502</v>
      </c>
      <c r="O401" s="388">
        <f t="shared" si="19"/>
        <v>22500</v>
      </c>
      <c r="P401" s="339">
        <f t="shared" si="20"/>
        <v>0</v>
      </c>
    </row>
    <row r="402" spans="1:16" hidden="1" x14ac:dyDescent="0.25">
      <c r="A402" s="116">
        <v>123535</v>
      </c>
      <c r="B402" s="116">
        <v>5</v>
      </c>
      <c r="C402" s="116">
        <v>1022100230</v>
      </c>
      <c r="D402" s="116" t="s">
        <v>16162</v>
      </c>
      <c r="E402" s="339">
        <v>33000</v>
      </c>
      <c r="F402" s="194">
        <v>20</v>
      </c>
      <c r="G402" s="194">
        <v>20</v>
      </c>
      <c r="H402" s="194" t="s">
        <v>10119</v>
      </c>
      <c r="I402" s="194">
        <f t="shared" si="18"/>
        <v>0</v>
      </c>
      <c r="J402" s="116" t="s">
        <v>10120</v>
      </c>
      <c r="K402" s="116" t="s">
        <v>10121</v>
      </c>
      <c r="L402" s="197">
        <v>45485</v>
      </c>
      <c r="M402" s="116"/>
      <c r="N402" s="197">
        <v>45513</v>
      </c>
      <c r="O402" s="388">
        <f t="shared" si="19"/>
        <v>1650</v>
      </c>
      <c r="P402" s="339">
        <f t="shared" si="20"/>
        <v>0</v>
      </c>
    </row>
    <row r="403" spans="1:16" hidden="1" x14ac:dyDescent="0.25">
      <c r="A403" s="116">
        <v>123535</v>
      </c>
      <c r="B403" s="116">
        <v>11</v>
      </c>
      <c r="C403" s="116">
        <v>1022103970</v>
      </c>
      <c r="D403" s="116" t="s">
        <v>10345</v>
      </c>
      <c r="E403" s="339">
        <v>9000</v>
      </c>
      <c r="F403" s="194">
        <v>2</v>
      </c>
      <c r="G403" s="194">
        <v>2</v>
      </c>
      <c r="H403" s="194" t="s">
        <v>10119</v>
      </c>
      <c r="I403" s="194">
        <f t="shared" si="18"/>
        <v>0</v>
      </c>
      <c r="J403" s="116" t="s">
        <v>10120</v>
      </c>
      <c r="K403" s="116" t="s">
        <v>10121</v>
      </c>
      <c r="L403" s="197">
        <v>45485</v>
      </c>
      <c r="M403" s="116"/>
      <c r="N403" s="197">
        <v>45587</v>
      </c>
      <c r="O403" s="388">
        <f t="shared" si="19"/>
        <v>4500</v>
      </c>
      <c r="P403" s="339">
        <f t="shared" si="20"/>
        <v>0</v>
      </c>
    </row>
    <row r="404" spans="1:16" hidden="1" x14ac:dyDescent="0.25">
      <c r="A404" s="116">
        <v>123738</v>
      </c>
      <c r="B404" s="116">
        <v>8</v>
      </c>
      <c r="C404" s="116">
        <v>1016101340</v>
      </c>
      <c r="D404" s="116" t="s">
        <v>10489</v>
      </c>
      <c r="E404" s="339">
        <v>15092</v>
      </c>
      <c r="F404" s="194">
        <v>2</v>
      </c>
      <c r="G404" s="194">
        <v>2</v>
      </c>
      <c r="H404" s="194" t="s">
        <v>10119</v>
      </c>
      <c r="I404" s="194">
        <f t="shared" si="18"/>
        <v>0</v>
      </c>
      <c r="J404" s="116" t="s">
        <v>10120</v>
      </c>
      <c r="K404" s="116" t="s">
        <v>11622</v>
      </c>
      <c r="L404" s="197"/>
      <c r="M404" s="116"/>
      <c r="N404" s="197">
        <v>45498</v>
      </c>
      <c r="O404" s="388">
        <f t="shared" si="19"/>
        <v>7546</v>
      </c>
      <c r="P404" s="339">
        <f t="shared" si="20"/>
        <v>0</v>
      </c>
    </row>
    <row r="405" spans="1:16" hidden="1" x14ac:dyDescent="0.25">
      <c r="A405" s="116">
        <v>123778</v>
      </c>
      <c r="B405" s="116">
        <v>1</v>
      </c>
      <c r="C405" s="116">
        <v>1013100090</v>
      </c>
      <c r="D405" s="116" t="s">
        <v>11037</v>
      </c>
      <c r="E405" s="339">
        <v>330000</v>
      </c>
      <c r="F405" s="194">
        <v>1</v>
      </c>
      <c r="G405" s="194">
        <v>1</v>
      </c>
      <c r="H405" s="194" t="s">
        <v>10119</v>
      </c>
      <c r="I405" s="194">
        <f t="shared" si="18"/>
        <v>0</v>
      </c>
      <c r="J405" s="116" t="s">
        <v>10126</v>
      </c>
      <c r="K405" s="116" t="s">
        <v>10853</v>
      </c>
      <c r="L405" s="197"/>
      <c r="M405" s="116"/>
      <c r="N405" s="197">
        <v>45498</v>
      </c>
      <c r="O405" s="388">
        <f t="shared" si="19"/>
        <v>330000</v>
      </c>
      <c r="P405" s="339">
        <f t="shared" si="20"/>
        <v>0</v>
      </c>
    </row>
    <row r="406" spans="1:16" hidden="1" x14ac:dyDescent="0.25">
      <c r="A406" s="116">
        <v>123778</v>
      </c>
      <c r="B406" s="116">
        <v>2</v>
      </c>
      <c r="C406" s="116">
        <v>1027100250</v>
      </c>
      <c r="D406" s="116" t="s">
        <v>10840</v>
      </c>
      <c r="E406" s="339">
        <v>458000</v>
      </c>
      <c r="F406" s="194">
        <v>1</v>
      </c>
      <c r="G406" s="194">
        <v>1</v>
      </c>
      <c r="H406" s="194" t="s">
        <v>10119</v>
      </c>
      <c r="I406" s="194">
        <f t="shared" si="18"/>
        <v>0</v>
      </c>
      <c r="J406" s="116" t="s">
        <v>10126</v>
      </c>
      <c r="K406" s="116" t="s">
        <v>10853</v>
      </c>
      <c r="L406" s="197"/>
      <c r="M406" s="116"/>
      <c r="N406" s="197">
        <v>45498</v>
      </c>
      <c r="O406" s="388">
        <f t="shared" si="19"/>
        <v>458000</v>
      </c>
      <c r="P406" s="339">
        <f t="shared" si="20"/>
        <v>0</v>
      </c>
    </row>
    <row r="407" spans="1:16" hidden="1" x14ac:dyDescent="0.25">
      <c r="A407" s="116">
        <v>123786</v>
      </c>
      <c r="B407" s="116">
        <v>1</v>
      </c>
      <c r="C407" s="116">
        <v>1013100090</v>
      </c>
      <c r="D407" s="116" t="s">
        <v>11037</v>
      </c>
      <c r="E407" s="339">
        <v>660000</v>
      </c>
      <c r="F407" s="194">
        <v>2</v>
      </c>
      <c r="G407" s="194">
        <v>2</v>
      </c>
      <c r="H407" s="194" t="s">
        <v>10119</v>
      </c>
      <c r="I407" s="194">
        <f t="shared" si="18"/>
        <v>0</v>
      </c>
      <c r="J407" s="116" t="s">
        <v>10120</v>
      </c>
      <c r="K407" s="116" t="s">
        <v>11570</v>
      </c>
      <c r="L407" s="197">
        <v>45491</v>
      </c>
      <c r="M407" s="116"/>
      <c r="N407" s="197">
        <v>45498</v>
      </c>
      <c r="O407" s="388">
        <f t="shared" si="19"/>
        <v>330000</v>
      </c>
      <c r="P407" s="339">
        <f t="shared" si="20"/>
        <v>0</v>
      </c>
    </row>
    <row r="408" spans="1:16" hidden="1" x14ac:dyDescent="0.25">
      <c r="A408" s="116">
        <v>123786</v>
      </c>
      <c r="B408" s="116">
        <v>7</v>
      </c>
      <c r="C408" s="116">
        <v>1311100810</v>
      </c>
      <c r="D408" s="116" t="s">
        <v>10959</v>
      </c>
      <c r="E408" s="339">
        <v>87960</v>
      </c>
      <c r="F408" s="194">
        <v>4</v>
      </c>
      <c r="G408" s="194">
        <v>4</v>
      </c>
      <c r="H408" s="194" t="s">
        <v>10119</v>
      </c>
      <c r="I408" s="194">
        <f t="shared" si="18"/>
        <v>0</v>
      </c>
      <c r="J408" s="116" t="s">
        <v>10120</v>
      </c>
      <c r="K408" s="116" t="s">
        <v>11570</v>
      </c>
      <c r="L408" s="197">
        <v>45491</v>
      </c>
      <c r="M408" s="116"/>
      <c r="N408" s="197">
        <v>45496</v>
      </c>
      <c r="O408" s="388">
        <f t="shared" si="19"/>
        <v>21990</v>
      </c>
      <c r="P408" s="339">
        <f t="shared" si="20"/>
        <v>0</v>
      </c>
    </row>
    <row r="409" spans="1:16" hidden="1" x14ac:dyDescent="0.25">
      <c r="A409" s="116">
        <v>123786</v>
      </c>
      <c r="B409" s="116">
        <v>5</v>
      </c>
      <c r="C409" s="116">
        <v>1327100060</v>
      </c>
      <c r="D409" s="116" t="s">
        <v>10386</v>
      </c>
      <c r="E409" s="339">
        <v>1130104</v>
      </c>
      <c r="F409" s="194">
        <v>2</v>
      </c>
      <c r="G409" s="194">
        <v>2</v>
      </c>
      <c r="H409" s="194" t="s">
        <v>10119</v>
      </c>
      <c r="I409" s="194">
        <f t="shared" si="18"/>
        <v>0</v>
      </c>
      <c r="J409" s="116" t="s">
        <v>10120</v>
      </c>
      <c r="K409" s="116" t="s">
        <v>11570</v>
      </c>
      <c r="L409" s="197">
        <v>45491</v>
      </c>
      <c r="M409" s="116"/>
      <c r="N409" s="197">
        <v>45621</v>
      </c>
      <c r="O409" s="388">
        <f t="shared" si="19"/>
        <v>565052</v>
      </c>
      <c r="P409" s="339">
        <f t="shared" si="20"/>
        <v>0</v>
      </c>
    </row>
    <row r="410" spans="1:16" hidden="1" x14ac:dyDescent="0.25">
      <c r="A410" s="116">
        <v>123936</v>
      </c>
      <c r="B410" s="116">
        <v>2</v>
      </c>
      <c r="C410" s="116">
        <v>1022100240</v>
      </c>
      <c r="D410" s="116" t="s">
        <v>11167</v>
      </c>
      <c r="E410" s="339">
        <v>73950</v>
      </c>
      <c r="F410" s="194">
        <v>50</v>
      </c>
      <c r="G410" s="194">
        <v>50</v>
      </c>
      <c r="H410" s="194" t="s">
        <v>10119</v>
      </c>
      <c r="I410" s="194">
        <f t="shared" si="18"/>
        <v>0</v>
      </c>
      <c r="J410" s="116" t="s">
        <v>10389</v>
      </c>
      <c r="K410" s="116" t="s">
        <v>10390</v>
      </c>
      <c r="L410" s="197">
        <v>45496</v>
      </c>
      <c r="M410" s="116" t="s">
        <v>11741</v>
      </c>
      <c r="N410" s="197">
        <v>45544</v>
      </c>
      <c r="O410" s="388">
        <f t="shared" si="19"/>
        <v>1479</v>
      </c>
      <c r="P410" s="339">
        <f t="shared" si="20"/>
        <v>0</v>
      </c>
    </row>
    <row r="411" spans="1:16" hidden="1" x14ac:dyDescent="0.25">
      <c r="A411" s="116">
        <v>123936</v>
      </c>
      <c r="B411" s="116">
        <v>1</v>
      </c>
      <c r="C411" s="116">
        <v>1022101780</v>
      </c>
      <c r="D411" s="116" t="s">
        <v>11168</v>
      </c>
      <c r="E411" s="339">
        <v>135150</v>
      </c>
      <c r="F411" s="194">
        <v>50</v>
      </c>
      <c r="G411" s="194">
        <v>50</v>
      </c>
      <c r="H411" s="194" t="s">
        <v>10119</v>
      </c>
      <c r="I411" s="194">
        <f t="shared" si="18"/>
        <v>0</v>
      </c>
      <c r="J411" s="116" t="s">
        <v>10389</v>
      </c>
      <c r="K411" s="116" t="s">
        <v>10390</v>
      </c>
      <c r="L411" s="197">
        <v>45496</v>
      </c>
      <c r="M411" s="116" t="s">
        <v>16512</v>
      </c>
      <c r="N411" s="197">
        <v>45560</v>
      </c>
      <c r="O411" s="388">
        <f t="shared" si="19"/>
        <v>2703</v>
      </c>
      <c r="P411" s="339">
        <f t="shared" si="20"/>
        <v>0</v>
      </c>
    </row>
    <row r="412" spans="1:16" hidden="1" x14ac:dyDescent="0.25">
      <c r="A412" s="116">
        <v>123952</v>
      </c>
      <c r="B412" s="116">
        <v>4</v>
      </c>
      <c r="C412" s="116">
        <v>1010101000</v>
      </c>
      <c r="D412" s="116" t="s">
        <v>11125</v>
      </c>
      <c r="E412" s="339">
        <v>4210</v>
      </c>
      <c r="F412" s="194">
        <v>10</v>
      </c>
      <c r="G412" s="194">
        <v>10</v>
      </c>
      <c r="H412" s="194" t="s">
        <v>10119</v>
      </c>
      <c r="I412" s="194">
        <f t="shared" si="18"/>
        <v>0</v>
      </c>
      <c r="J412" s="116" t="s">
        <v>10120</v>
      </c>
      <c r="K412" s="116" t="s">
        <v>10487</v>
      </c>
      <c r="L412" s="197">
        <v>45496</v>
      </c>
      <c r="M412" s="116"/>
      <c r="N412" s="197">
        <v>45531</v>
      </c>
      <c r="O412" s="388">
        <f t="shared" si="19"/>
        <v>421</v>
      </c>
      <c r="P412" s="339">
        <f t="shared" si="20"/>
        <v>0</v>
      </c>
    </row>
    <row r="413" spans="1:16" hidden="1" x14ac:dyDescent="0.25">
      <c r="A413" s="116">
        <v>123990</v>
      </c>
      <c r="B413" s="116">
        <v>2</v>
      </c>
      <c r="C413" s="116">
        <v>1010101000</v>
      </c>
      <c r="D413" s="116" t="s">
        <v>11125</v>
      </c>
      <c r="E413" s="339">
        <v>8420</v>
      </c>
      <c r="F413" s="194">
        <v>20</v>
      </c>
      <c r="G413" s="194">
        <v>20</v>
      </c>
      <c r="H413" s="194" t="s">
        <v>10119</v>
      </c>
      <c r="I413" s="194">
        <f t="shared" si="18"/>
        <v>0</v>
      </c>
      <c r="J413" s="116" t="s">
        <v>10120</v>
      </c>
      <c r="K413" s="116" t="s">
        <v>11604</v>
      </c>
      <c r="L413" s="197">
        <v>45497</v>
      </c>
      <c r="M413" s="116"/>
      <c r="N413" s="197">
        <v>45531</v>
      </c>
      <c r="O413" s="388">
        <f t="shared" si="19"/>
        <v>421</v>
      </c>
      <c r="P413" s="339">
        <f t="shared" si="20"/>
        <v>0</v>
      </c>
    </row>
    <row r="414" spans="1:16" hidden="1" x14ac:dyDescent="0.25">
      <c r="A414" s="116">
        <v>123991</v>
      </c>
      <c r="B414" s="116">
        <v>4</v>
      </c>
      <c r="C414" s="116">
        <v>1518104520</v>
      </c>
      <c r="D414" s="116" t="s">
        <v>7991</v>
      </c>
      <c r="E414" s="339">
        <v>480638</v>
      </c>
      <c r="F414" s="194">
        <v>2</v>
      </c>
      <c r="G414" s="194">
        <v>2</v>
      </c>
      <c r="H414" s="194" t="s">
        <v>10119</v>
      </c>
      <c r="I414" s="194">
        <f t="shared" si="18"/>
        <v>0</v>
      </c>
      <c r="J414" s="116" t="s">
        <v>10120</v>
      </c>
      <c r="K414" s="116" t="s">
        <v>11655</v>
      </c>
      <c r="L414" s="197"/>
      <c r="M414" s="116" t="s">
        <v>11738</v>
      </c>
      <c r="N414" s="197">
        <v>45530</v>
      </c>
      <c r="O414" s="388">
        <f t="shared" si="19"/>
        <v>240319</v>
      </c>
      <c r="P414" s="339">
        <f t="shared" si="20"/>
        <v>0</v>
      </c>
    </row>
    <row r="415" spans="1:16" hidden="1" x14ac:dyDescent="0.25">
      <c r="A415" s="116">
        <v>123991</v>
      </c>
      <c r="B415" s="116">
        <v>8</v>
      </c>
      <c r="C415" s="116">
        <v>1537100290</v>
      </c>
      <c r="D415" s="116" t="s">
        <v>11351</v>
      </c>
      <c r="E415" s="339">
        <v>20287.2</v>
      </c>
      <c r="F415" s="194">
        <v>40</v>
      </c>
      <c r="G415" s="194">
        <v>40</v>
      </c>
      <c r="H415" s="194" t="s">
        <v>10119</v>
      </c>
      <c r="I415" s="194">
        <f t="shared" si="18"/>
        <v>0</v>
      </c>
      <c r="J415" s="116" t="s">
        <v>10120</v>
      </c>
      <c r="K415" s="116" t="s">
        <v>11655</v>
      </c>
      <c r="L415" s="197"/>
      <c r="M415" s="116"/>
      <c r="N415" s="197">
        <v>45523</v>
      </c>
      <c r="O415" s="388">
        <f t="shared" si="19"/>
        <v>507.18</v>
      </c>
      <c r="P415" s="339">
        <f t="shared" si="20"/>
        <v>0</v>
      </c>
    </row>
    <row r="416" spans="1:16" hidden="1" x14ac:dyDescent="0.25">
      <c r="A416" s="116">
        <v>123991</v>
      </c>
      <c r="B416" s="116">
        <v>10</v>
      </c>
      <c r="C416" s="116">
        <v>1810104110</v>
      </c>
      <c r="D416" s="116" t="s">
        <v>17475</v>
      </c>
      <c r="E416" s="339">
        <v>54600</v>
      </c>
      <c r="F416" s="194">
        <v>35</v>
      </c>
      <c r="G416" s="194">
        <v>35</v>
      </c>
      <c r="H416" s="194" t="s">
        <v>10119</v>
      </c>
      <c r="I416" s="194">
        <f t="shared" si="18"/>
        <v>0</v>
      </c>
      <c r="J416" s="116" t="s">
        <v>10120</v>
      </c>
      <c r="K416" s="116" t="s">
        <v>11655</v>
      </c>
      <c r="L416" s="197"/>
      <c r="M416" s="116"/>
      <c r="N416" s="197">
        <v>45503</v>
      </c>
      <c r="O416" s="388">
        <f t="shared" si="19"/>
        <v>1560</v>
      </c>
      <c r="P416" s="339">
        <f t="shared" si="20"/>
        <v>0</v>
      </c>
    </row>
    <row r="417" spans="1:16" hidden="1" x14ac:dyDescent="0.25">
      <c r="A417" s="116">
        <v>124080</v>
      </c>
      <c r="B417" s="116">
        <v>1</v>
      </c>
      <c r="C417" s="116">
        <v>1226100180</v>
      </c>
      <c r="D417" s="116" t="s">
        <v>11225</v>
      </c>
      <c r="E417" s="339">
        <v>20940</v>
      </c>
      <c r="F417" s="194">
        <v>3</v>
      </c>
      <c r="G417" s="194">
        <v>3</v>
      </c>
      <c r="H417" s="194" t="s">
        <v>10119</v>
      </c>
      <c r="I417" s="194">
        <f t="shared" si="18"/>
        <v>0</v>
      </c>
      <c r="J417" s="116" t="s">
        <v>10120</v>
      </c>
      <c r="K417" s="116" t="s">
        <v>10121</v>
      </c>
      <c r="L417" s="197">
        <v>45498</v>
      </c>
      <c r="M417" s="116"/>
      <c r="N417" s="197">
        <v>45539</v>
      </c>
      <c r="O417" s="388">
        <f t="shared" si="19"/>
        <v>6980</v>
      </c>
      <c r="P417" s="339">
        <f t="shared" si="20"/>
        <v>0</v>
      </c>
    </row>
    <row r="418" spans="1:16" hidden="1" x14ac:dyDescent="0.25">
      <c r="A418" s="116">
        <v>124082</v>
      </c>
      <c r="B418" s="116">
        <v>19</v>
      </c>
      <c r="C418" s="116">
        <v>1213103190</v>
      </c>
      <c r="D418" s="116" t="s">
        <v>17494</v>
      </c>
      <c r="E418" s="339">
        <v>62910</v>
      </c>
      <c r="F418" s="194">
        <v>3</v>
      </c>
      <c r="G418" s="194">
        <v>3</v>
      </c>
      <c r="H418" s="194" t="s">
        <v>10119</v>
      </c>
      <c r="I418" s="194">
        <f t="shared" si="18"/>
        <v>0</v>
      </c>
      <c r="J418" s="116" t="s">
        <v>10120</v>
      </c>
      <c r="K418" s="116" t="s">
        <v>11656</v>
      </c>
      <c r="L418" s="197">
        <v>45498</v>
      </c>
      <c r="M418" s="116"/>
      <c r="N418" s="197">
        <v>45539</v>
      </c>
      <c r="O418" s="388">
        <f t="shared" si="19"/>
        <v>20970</v>
      </c>
      <c r="P418" s="339">
        <f t="shared" si="20"/>
        <v>0</v>
      </c>
    </row>
    <row r="419" spans="1:16" hidden="1" x14ac:dyDescent="0.25">
      <c r="A419" s="116">
        <v>124082</v>
      </c>
      <c r="B419" s="116">
        <v>1</v>
      </c>
      <c r="C419" s="116">
        <v>1217100800</v>
      </c>
      <c r="D419" s="116" t="s">
        <v>16175</v>
      </c>
      <c r="E419" s="339">
        <v>95520</v>
      </c>
      <c r="F419" s="194">
        <v>120</v>
      </c>
      <c r="G419" s="194">
        <v>120</v>
      </c>
      <c r="H419" s="194" t="s">
        <v>10119</v>
      </c>
      <c r="I419" s="194">
        <f t="shared" si="18"/>
        <v>0</v>
      </c>
      <c r="J419" s="116" t="s">
        <v>10120</v>
      </c>
      <c r="K419" s="116" t="s">
        <v>11656</v>
      </c>
      <c r="L419" s="197">
        <v>45498</v>
      </c>
      <c r="M419" s="116"/>
      <c r="N419" s="197">
        <v>45537</v>
      </c>
      <c r="O419" s="388">
        <f t="shared" si="19"/>
        <v>796</v>
      </c>
      <c r="P419" s="339">
        <f t="shared" si="20"/>
        <v>0</v>
      </c>
    </row>
    <row r="420" spans="1:16" hidden="1" x14ac:dyDescent="0.25">
      <c r="A420" s="116">
        <v>124082</v>
      </c>
      <c r="B420" s="116">
        <v>2</v>
      </c>
      <c r="C420" s="116">
        <v>1217100890</v>
      </c>
      <c r="D420" s="116" t="s">
        <v>16176</v>
      </c>
      <c r="E420" s="339">
        <v>22260</v>
      </c>
      <c r="F420" s="194">
        <v>4</v>
      </c>
      <c r="G420" s="194">
        <v>4</v>
      </c>
      <c r="H420" s="194" t="s">
        <v>10119</v>
      </c>
      <c r="I420" s="194">
        <f t="shared" si="18"/>
        <v>0</v>
      </c>
      <c r="J420" s="116" t="s">
        <v>10120</v>
      </c>
      <c r="K420" s="116" t="s">
        <v>11656</v>
      </c>
      <c r="L420" s="197">
        <v>45498</v>
      </c>
      <c r="M420" s="116"/>
      <c r="N420" s="197">
        <v>45516</v>
      </c>
      <c r="O420" s="388">
        <f t="shared" si="19"/>
        <v>5565</v>
      </c>
      <c r="P420" s="339">
        <f t="shared" si="20"/>
        <v>0</v>
      </c>
    </row>
    <row r="421" spans="1:16" hidden="1" x14ac:dyDescent="0.25">
      <c r="A421" s="116">
        <v>124086</v>
      </c>
      <c r="B421" s="116">
        <v>22</v>
      </c>
      <c r="C421" s="116">
        <v>1210100190</v>
      </c>
      <c r="D421" s="116" t="s">
        <v>11189</v>
      </c>
      <c r="E421" s="339">
        <v>254120</v>
      </c>
      <c r="F421" s="194">
        <v>1</v>
      </c>
      <c r="G421" s="194">
        <v>1</v>
      </c>
      <c r="H421" s="194" t="s">
        <v>10119</v>
      </c>
      <c r="I421" s="194">
        <f t="shared" si="18"/>
        <v>0</v>
      </c>
      <c r="J421" s="116" t="s">
        <v>10126</v>
      </c>
      <c r="K421" s="116" t="s">
        <v>11657</v>
      </c>
      <c r="L421" s="197"/>
      <c r="M421" s="116"/>
      <c r="N421" s="197">
        <v>45523</v>
      </c>
      <c r="O421" s="388">
        <f t="shared" si="19"/>
        <v>254120</v>
      </c>
      <c r="P421" s="339">
        <f t="shared" si="20"/>
        <v>0</v>
      </c>
    </row>
    <row r="422" spans="1:16" hidden="1" x14ac:dyDescent="0.25">
      <c r="A422" s="116">
        <v>124086</v>
      </c>
      <c r="B422" s="116">
        <v>14</v>
      </c>
      <c r="C422" s="116">
        <v>1211101550</v>
      </c>
      <c r="D422" s="116" t="s">
        <v>11658</v>
      </c>
      <c r="E422" s="339">
        <v>1079100</v>
      </c>
      <c r="F422" s="194">
        <v>20</v>
      </c>
      <c r="G422" s="194">
        <v>20</v>
      </c>
      <c r="H422" s="194" t="s">
        <v>10119</v>
      </c>
      <c r="I422" s="194">
        <f t="shared" si="18"/>
        <v>0</v>
      </c>
      <c r="J422" s="116" t="s">
        <v>10126</v>
      </c>
      <c r="K422" s="116" t="s">
        <v>11657</v>
      </c>
      <c r="L422" s="197"/>
      <c r="M422" s="116"/>
      <c r="N422" s="197">
        <v>45523</v>
      </c>
      <c r="O422" s="388">
        <f t="shared" si="19"/>
        <v>53955</v>
      </c>
      <c r="P422" s="339">
        <f t="shared" si="20"/>
        <v>0</v>
      </c>
    </row>
    <row r="423" spans="1:16" hidden="1" x14ac:dyDescent="0.25">
      <c r="A423" s="116">
        <v>124086</v>
      </c>
      <c r="B423" s="116">
        <v>16</v>
      </c>
      <c r="C423" s="116">
        <v>1520101440</v>
      </c>
      <c r="D423" s="116" t="s">
        <v>11316</v>
      </c>
      <c r="E423" s="339">
        <v>134000</v>
      </c>
      <c r="F423" s="194">
        <v>4</v>
      </c>
      <c r="G423" s="194">
        <v>4</v>
      </c>
      <c r="H423" s="194" t="s">
        <v>10119</v>
      </c>
      <c r="I423" s="194">
        <f t="shared" si="18"/>
        <v>0</v>
      </c>
      <c r="J423" s="116" t="s">
        <v>10126</v>
      </c>
      <c r="K423" s="116" t="s">
        <v>11657</v>
      </c>
      <c r="L423" s="197"/>
      <c r="M423" s="116" t="s">
        <v>11666</v>
      </c>
      <c r="N423" s="197">
        <v>45523</v>
      </c>
      <c r="O423" s="388">
        <f t="shared" si="19"/>
        <v>33500</v>
      </c>
      <c r="P423" s="339">
        <f t="shared" si="20"/>
        <v>0</v>
      </c>
    </row>
    <row r="424" spans="1:16" hidden="1" x14ac:dyDescent="0.25">
      <c r="A424" s="116">
        <v>124086</v>
      </c>
      <c r="B424" s="116">
        <v>15</v>
      </c>
      <c r="C424" s="116">
        <v>1520102950</v>
      </c>
      <c r="D424" s="116" t="s">
        <v>10684</v>
      </c>
      <c r="E424" s="339">
        <v>611508</v>
      </c>
      <c r="F424" s="194">
        <v>2</v>
      </c>
      <c r="G424" s="194">
        <v>2</v>
      </c>
      <c r="H424" s="194" t="s">
        <v>10119</v>
      </c>
      <c r="I424" s="194">
        <f t="shared" si="18"/>
        <v>0</v>
      </c>
      <c r="J424" s="116" t="s">
        <v>10126</v>
      </c>
      <c r="K424" s="116" t="s">
        <v>11657</v>
      </c>
      <c r="L424" s="197"/>
      <c r="M424" s="116"/>
      <c r="N424" s="197">
        <v>45532</v>
      </c>
      <c r="O424" s="388">
        <f t="shared" si="19"/>
        <v>305754</v>
      </c>
      <c r="P424" s="339">
        <f t="shared" si="20"/>
        <v>0</v>
      </c>
    </row>
    <row r="425" spans="1:16" hidden="1" x14ac:dyDescent="0.25">
      <c r="A425" s="116">
        <v>124086</v>
      </c>
      <c r="B425" s="116">
        <v>12</v>
      </c>
      <c r="C425" s="116">
        <v>1520102960</v>
      </c>
      <c r="D425" s="116" t="s">
        <v>10646</v>
      </c>
      <c r="E425" s="339">
        <v>2724736</v>
      </c>
      <c r="F425" s="194">
        <v>4</v>
      </c>
      <c r="G425" s="194">
        <v>4</v>
      </c>
      <c r="H425" s="194" t="s">
        <v>10119</v>
      </c>
      <c r="I425" s="194">
        <f t="shared" si="18"/>
        <v>0</v>
      </c>
      <c r="J425" s="116" t="s">
        <v>10126</v>
      </c>
      <c r="K425" s="116" t="s">
        <v>11657</v>
      </c>
      <c r="L425" s="197"/>
      <c r="M425" s="116"/>
      <c r="N425" s="197">
        <v>45532</v>
      </c>
      <c r="O425" s="388">
        <f t="shared" si="19"/>
        <v>681184</v>
      </c>
      <c r="P425" s="339">
        <f t="shared" si="20"/>
        <v>0</v>
      </c>
    </row>
    <row r="426" spans="1:16" hidden="1" x14ac:dyDescent="0.25">
      <c r="A426" s="116">
        <v>124088</v>
      </c>
      <c r="B426" s="116">
        <v>3</v>
      </c>
      <c r="C426" s="116">
        <v>1213102100</v>
      </c>
      <c r="D426" s="116" t="s">
        <v>11204</v>
      </c>
      <c r="E426" s="339">
        <v>4998000</v>
      </c>
      <c r="F426" s="194">
        <v>70</v>
      </c>
      <c r="G426" s="194">
        <v>70</v>
      </c>
      <c r="H426" s="194" t="s">
        <v>10119</v>
      </c>
      <c r="I426" s="194">
        <f t="shared" si="18"/>
        <v>0</v>
      </c>
      <c r="J426" s="116" t="s">
        <v>10126</v>
      </c>
      <c r="K426" s="116" t="s">
        <v>11659</v>
      </c>
      <c r="L426" s="197"/>
      <c r="M426" s="116"/>
      <c r="N426" s="197">
        <v>45523</v>
      </c>
      <c r="O426" s="388">
        <f t="shared" si="19"/>
        <v>71400</v>
      </c>
      <c r="P426" s="339">
        <f t="shared" si="20"/>
        <v>0</v>
      </c>
    </row>
    <row r="427" spans="1:16" hidden="1" x14ac:dyDescent="0.25">
      <c r="A427" s="116">
        <v>124088</v>
      </c>
      <c r="B427" s="116">
        <v>2</v>
      </c>
      <c r="C427" s="116">
        <v>1520102950</v>
      </c>
      <c r="D427" s="116" t="s">
        <v>10684</v>
      </c>
      <c r="E427" s="339">
        <v>305754</v>
      </c>
      <c r="F427" s="194">
        <v>1</v>
      </c>
      <c r="G427" s="194">
        <v>1</v>
      </c>
      <c r="H427" s="194" t="s">
        <v>10119</v>
      </c>
      <c r="I427" s="194">
        <f t="shared" si="18"/>
        <v>0</v>
      </c>
      <c r="J427" s="116" t="s">
        <v>10126</v>
      </c>
      <c r="K427" s="116" t="s">
        <v>11659</v>
      </c>
      <c r="L427" s="197"/>
      <c r="M427" s="116"/>
      <c r="N427" s="197">
        <v>45532</v>
      </c>
      <c r="O427" s="388">
        <f t="shared" si="19"/>
        <v>305754</v>
      </c>
      <c r="P427" s="339">
        <f t="shared" si="20"/>
        <v>0</v>
      </c>
    </row>
    <row r="428" spans="1:16" hidden="1" x14ac:dyDescent="0.25">
      <c r="A428" s="116">
        <v>124088</v>
      </c>
      <c r="B428" s="116">
        <v>1</v>
      </c>
      <c r="C428" s="116">
        <v>1520102960</v>
      </c>
      <c r="D428" s="116" t="s">
        <v>10646</v>
      </c>
      <c r="E428" s="339">
        <v>1362368</v>
      </c>
      <c r="F428" s="194">
        <v>2</v>
      </c>
      <c r="G428" s="194">
        <v>2</v>
      </c>
      <c r="H428" s="194" t="s">
        <v>10119</v>
      </c>
      <c r="I428" s="194">
        <f t="shared" si="18"/>
        <v>0</v>
      </c>
      <c r="J428" s="116" t="s">
        <v>10126</v>
      </c>
      <c r="K428" s="116" t="s">
        <v>11659</v>
      </c>
      <c r="L428" s="197"/>
      <c r="M428" s="116"/>
      <c r="N428" s="197">
        <v>45532</v>
      </c>
      <c r="O428" s="388">
        <f t="shared" si="19"/>
        <v>681184</v>
      </c>
      <c r="P428" s="339">
        <f t="shared" si="20"/>
        <v>0</v>
      </c>
    </row>
    <row r="429" spans="1:16" hidden="1" x14ac:dyDescent="0.25">
      <c r="A429" s="116">
        <v>124088</v>
      </c>
      <c r="B429" s="116">
        <v>5</v>
      </c>
      <c r="C429" s="116">
        <v>1810104390</v>
      </c>
      <c r="D429" s="116" t="s">
        <v>17495</v>
      </c>
      <c r="E429" s="339">
        <v>1130980</v>
      </c>
      <c r="F429" s="194">
        <v>200</v>
      </c>
      <c r="G429" s="194">
        <v>200</v>
      </c>
      <c r="H429" s="194" t="s">
        <v>10119</v>
      </c>
      <c r="I429" s="194">
        <f t="shared" si="18"/>
        <v>0</v>
      </c>
      <c r="J429" s="116" t="s">
        <v>10126</v>
      </c>
      <c r="K429" s="116" t="s">
        <v>11659</v>
      </c>
      <c r="L429" s="197"/>
      <c r="M429" s="116"/>
      <c r="N429" s="197">
        <v>45523</v>
      </c>
      <c r="O429" s="388">
        <f t="shared" si="19"/>
        <v>5654.9</v>
      </c>
      <c r="P429" s="339">
        <f t="shared" si="20"/>
        <v>0</v>
      </c>
    </row>
    <row r="430" spans="1:16" hidden="1" x14ac:dyDescent="0.25">
      <c r="A430" s="116">
        <v>124132</v>
      </c>
      <c r="B430" s="116">
        <v>20</v>
      </c>
      <c r="C430" s="116">
        <v>1010102050</v>
      </c>
      <c r="D430" s="116" t="s">
        <v>17496</v>
      </c>
      <c r="E430" s="339">
        <v>15264</v>
      </c>
      <c r="F430" s="194">
        <v>8</v>
      </c>
      <c r="G430" s="194">
        <v>8</v>
      </c>
      <c r="H430" s="194" t="s">
        <v>10119</v>
      </c>
      <c r="I430" s="194">
        <f t="shared" si="18"/>
        <v>0</v>
      </c>
      <c r="J430" s="116" t="s">
        <v>10120</v>
      </c>
      <c r="K430" s="116" t="s">
        <v>11660</v>
      </c>
      <c r="L430" s="197">
        <v>45499</v>
      </c>
      <c r="M430" s="116"/>
      <c r="N430" s="197">
        <v>45583</v>
      </c>
      <c r="O430" s="388">
        <f t="shared" si="19"/>
        <v>1908</v>
      </c>
      <c r="P430" s="339">
        <f t="shared" si="20"/>
        <v>0</v>
      </c>
    </row>
    <row r="431" spans="1:16" hidden="1" x14ac:dyDescent="0.25">
      <c r="A431" s="116">
        <v>124132</v>
      </c>
      <c r="B431" s="116">
        <v>19</v>
      </c>
      <c r="C431" s="116">
        <v>1012100010</v>
      </c>
      <c r="D431" s="116" t="s">
        <v>10369</v>
      </c>
      <c r="E431" s="339">
        <v>69000</v>
      </c>
      <c r="F431" s="194">
        <v>1</v>
      </c>
      <c r="G431" s="194">
        <v>1</v>
      </c>
      <c r="H431" s="194" t="s">
        <v>10119</v>
      </c>
      <c r="I431" s="194">
        <f t="shared" si="18"/>
        <v>0</v>
      </c>
      <c r="J431" s="116" t="s">
        <v>10120</v>
      </c>
      <c r="K431" s="116" t="s">
        <v>11660</v>
      </c>
      <c r="L431" s="197">
        <v>45499</v>
      </c>
      <c r="M431" s="116"/>
      <c r="N431" s="197">
        <v>45538</v>
      </c>
      <c r="O431" s="388">
        <f t="shared" si="19"/>
        <v>69000</v>
      </c>
      <c r="P431" s="339">
        <f t="shared" si="20"/>
        <v>0</v>
      </c>
    </row>
    <row r="432" spans="1:16" hidden="1" x14ac:dyDescent="0.25">
      <c r="A432" s="116">
        <v>124132</v>
      </c>
      <c r="B432" s="116">
        <v>18</v>
      </c>
      <c r="C432" s="116">
        <v>1012100020</v>
      </c>
      <c r="D432" s="116" t="s">
        <v>10488</v>
      </c>
      <c r="E432" s="339">
        <v>29522</v>
      </c>
      <c r="F432" s="194">
        <v>1</v>
      </c>
      <c r="G432" s="194">
        <v>1</v>
      </c>
      <c r="H432" s="194" t="s">
        <v>10119</v>
      </c>
      <c r="I432" s="194">
        <f t="shared" si="18"/>
        <v>0</v>
      </c>
      <c r="J432" s="116" t="s">
        <v>10120</v>
      </c>
      <c r="K432" s="116" t="s">
        <v>11660</v>
      </c>
      <c r="L432" s="197">
        <v>45499</v>
      </c>
      <c r="M432" s="116"/>
      <c r="N432" s="197">
        <v>45509</v>
      </c>
      <c r="O432" s="388">
        <f t="shared" si="19"/>
        <v>29522</v>
      </c>
      <c r="P432" s="339">
        <f t="shared" si="20"/>
        <v>0</v>
      </c>
    </row>
    <row r="433" spans="1:16" hidden="1" x14ac:dyDescent="0.25">
      <c r="A433" s="116">
        <v>124132</v>
      </c>
      <c r="B433" s="116">
        <v>16</v>
      </c>
      <c r="C433" s="116">
        <v>1522101310</v>
      </c>
      <c r="D433" s="116" t="s">
        <v>8037</v>
      </c>
      <c r="E433" s="339">
        <v>66584</v>
      </c>
      <c r="F433" s="194">
        <v>4</v>
      </c>
      <c r="G433" s="194">
        <v>4</v>
      </c>
      <c r="H433" s="194" t="s">
        <v>10119</v>
      </c>
      <c r="I433" s="194">
        <f t="shared" si="18"/>
        <v>0</v>
      </c>
      <c r="J433" s="116" t="s">
        <v>10120</v>
      </c>
      <c r="K433" s="116" t="s">
        <v>11660</v>
      </c>
      <c r="L433" s="197">
        <v>45499</v>
      </c>
      <c r="M433" s="116"/>
      <c r="N433" s="197">
        <v>45532</v>
      </c>
      <c r="O433" s="388">
        <f t="shared" si="19"/>
        <v>16646</v>
      </c>
      <c r="P433" s="339">
        <f t="shared" si="20"/>
        <v>0</v>
      </c>
    </row>
    <row r="434" spans="1:16" hidden="1" x14ac:dyDescent="0.25">
      <c r="A434" s="116">
        <v>124132</v>
      </c>
      <c r="B434" s="116">
        <v>17</v>
      </c>
      <c r="C434" s="116">
        <v>1523100680</v>
      </c>
      <c r="D434" s="116" t="s">
        <v>17480</v>
      </c>
      <c r="E434" s="339">
        <v>8800</v>
      </c>
      <c r="F434" s="194">
        <v>10</v>
      </c>
      <c r="G434" s="194">
        <v>10</v>
      </c>
      <c r="H434" s="194" t="s">
        <v>10119</v>
      </c>
      <c r="I434" s="194">
        <f t="shared" si="18"/>
        <v>0</v>
      </c>
      <c r="J434" s="116" t="s">
        <v>10120</v>
      </c>
      <c r="K434" s="116" t="s">
        <v>11660</v>
      </c>
      <c r="L434" s="197">
        <v>45499</v>
      </c>
      <c r="M434" s="116"/>
      <c r="N434" s="197">
        <v>45509</v>
      </c>
      <c r="O434" s="388">
        <f t="shared" si="19"/>
        <v>880</v>
      </c>
      <c r="P434" s="339">
        <f t="shared" si="20"/>
        <v>0</v>
      </c>
    </row>
    <row r="435" spans="1:16" hidden="1" x14ac:dyDescent="0.25">
      <c r="A435" s="116">
        <v>124280</v>
      </c>
      <c r="B435" s="116">
        <v>1</v>
      </c>
      <c r="C435" s="116">
        <v>1210100190</v>
      </c>
      <c r="D435" s="116" t="s">
        <v>11189</v>
      </c>
      <c r="E435" s="339">
        <v>254120</v>
      </c>
      <c r="F435" s="194">
        <v>1</v>
      </c>
      <c r="G435" s="194">
        <v>1</v>
      </c>
      <c r="H435" s="194" t="s">
        <v>10119</v>
      </c>
      <c r="I435" s="194">
        <f t="shared" si="18"/>
        <v>0</v>
      </c>
      <c r="J435" s="116" t="s">
        <v>10126</v>
      </c>
      <c r="K435" s="116" t="s">
        <v>10483</v>
      </c>
      <c r="L435" s="197"/>
      <c r="M435" s="116"/>
      <c r="N435" s="197">
        <v>45523</v>
      </c>
      <c r="O435" s="388">
        <f t="shared" si="19"/>
        <v>254120</v>
      </c>
      <c r="P435" s="339">
        <f t="shared" si="20"/>
        <v>0</v>
      </c>
    </row>
    <row r="436" spans="1:16" hidden="1" x14ac:dyDescent="0.25">
      <c r="A436" s="116">
        <v>124299</v>
      </c>
      <c r="B436" s="116">
        <v>1</v>
      </c>
      <c r="C436" s="116">
        <v>1022104240</v>
      </c>
      <c r="D436" s="116" t="s">
        <v>11563</v>
      </c>
      <c r="E436" s="339">
        <v>113160</v>
      </c>
      <c r="F436" s="194">
        <v>4</v>
      </c>
      <c r="G436" s="194">
        <v>4</v>
      </c>
      <c r="H436" s="194" t="s">
        <v>10119</v>
      </c>
      <c r="I436" s="194">
        <f t="shared" si="18"/>
        <v>0</v>
      </c>
      <c r="J436" s="116" t="s">
        <v>10126</v>
      </c>
      <c r="K436" s="116" t="s">
        <v>10352</v>
      </c>
      <c r="L436" s="197"/>
      <c r="M436" s="116" t="s">
        <v>16368</v>
      </c>
      <c r="N436" s="197">
        <v>45506</v>
      </c>
      <c r="O436" s="388">
        <f t="shared" si="19"/>
        <v>28290</v>
      </c>
      <c r="P436" s="339">
        <f t="shared" si="20"/>
        <v>0</v>
      </c>
    </row>
    <row r="437" spans="1:16" hidden="1" x14ac:dyDescent="0.25">
      <c r="A437" s="116">
        <v>124376</v>
      </c>
      <c r="B437" s="116">
        <v>1</v>
      </c>
      <c r="C437" s="116">
        <v>1512102040</v>
      </c>
      <c r="D437" s="116" t="s">
        <v>17497</v>
      </c>
      <c r="E437" s="339">
        <v>26560</v>
      </c>
      <c r="F437" s="194">
        <v>8</v>
      </c>
      <c r="G437" s="194">
        <v>8</v>
      </c>
      <c r="H437" s="194" t="s">
        <v>10119</v>
      </c>
      <c r="I437" s="194">
        <f t="shared" si="18"/>
        <v>0</v>
      </c>
      <c r="J437" s="116" t="s">
        <v>10120</v>
      </c>
      <c r="K437" s="116" t="s">
        <v>11388</v>
      </c>
      <c r="L437" s="197"/>
      <c r="M437" s="116"/>
      <c r="N437" s="197">
        <v>45523</v>
      </c>
      <c r="O437" s="388">
        <f t="shared" si="19"/>
        <v>3320</v>
      </c>
      <c r="P437" s="339">
        <f t="shared" si="20"/>
        <v>0</v>
      </c>
    </row>
    <row r="438" spans="1:16" hidden="1" x14ac:dyDescent="0.25">
      <c r="A438" s="116">
        <v>124435</v>
      </c>
      <c r="B438" s="116">
        <v>1</v>
      </c>
      <c r="C438" s="116">
        <v>1022100230</v>
      </c>
      <c r="D438" s="116" t="s">
        <v>16162</v>
      </c>
      <c r="E438" s="339">
        <v>49500</v>
      </c>
      <c r="F438" s="194">
        <v>30</v>
      </c>
      <c r="G438" s="194">
        <f>10+20</f>
        <v>30</v>
      </c>
      <c r="H438" s="194" t="s">
        <v>10119</v>
      </c>
      <c r="I438" s="194">
        <f t="shared" si="18"/>
        <v>0</v>
      </c>
      <c r="J438" s="116" t="s">
        <v>10389</v>
      </c>
      <c r="K438" s="116" t="s">
        <v>10390</v>
      </c>
      <c r="L438" s="197"/>
      <c r="M438" s="116" t="s">
        <v>16367</v>
      </c>
      <c r="N438" s="197">
        <v>45530</v>
      </c>
      <c r="O438" s="388">
        <f t="shared" si="19"/>
        <v>1650</v>
      </c>
      <c r="P438" s="339">
        <f t="shared" si="20"/>
        <v>0</v>
      </c>
    </row>
    <row r="439" spans="1:16" hidden="1" x14ac:dyDescent="0.25">
      <c r="A439" s="116">
        <v>124445</v>
      </c>
      <c r="B439" s="116">
        <v>2</v>
      </c>
      <c r="C439" s="116">
        <v>1522101310</v>
      </c>
      <c r="D439" s="116" t="s">
        <v>8037</v>
      </c>
      <c r="E439" s="339">
        <v>49938</v>
      </c>
      <c r="F439" s="194">
        <v>3</v>
      </c>
      <c r="G439" s="194">
        <v>3</v>
      </c>
      <c r="H439" s="194" t="s">
        <v>10119</v>
      </c>
      <c r="I439" s="194">
        <f t="shared" si="18"/>
        <v>0</v>
      </c>
      <c r="J439" s="116" t="s">
        <v>10120</v>
      </c>
      <c r="K439" s="116" t="s">
        <v>11388</v>
      </c>
      <c r="L439" s="197"/>
      <c r="M439" s="116"/>
      <c r="N439" s="197">
        <v>45532</v>
      </c>
      <c r="O439" s="388">
        <f t="shared" si="19"/>
        <v>16646</v>
      </c>
      <c r="P439" s="339">
        <f t="shared" si="20"/>
        <v>0</v>
      </c>
    </row>
    <row r="440" spans="1:16" hidden="1" x14ac:dyDescent="0.25">
      <c r="A440" s="116">
        <v>124595</v>
      </c>
      <c r="B440" s="116">
        <v>1</v>
      </c>
      <c r="C440" s="116">
        <v>1022100240</v>
      </c>
      <c r="D440" s="116" t="s">
        <v>11167</v>
      </c>
      <c r="E440" s="339">
        <v>29580</v>
      </c>
      <c r="F440" s="194">
        <v>20</v>
      </c>
      <c r="G440" s="194">
        <v>20</v>
      </c>
      <c r="H440" s="194" t="s">
        <v>10119</v>
      </c>
      <c r="I440" s="194">
        <f t="shared" si="18"/>
        <v>0</v>
      </c>
      <c r="J440" s="116" t="s">
        <v>10389</v>
      </c>
      <c r="K440" s="116" t="s">
        <v>10390</v>
      </c>
      <c r="L440" s="197">
        <v>45509</v>
      </c>
      <c r="M440" s="116" t="s">
        <v>11741</v>
      </c>
      <c r="N440" s="197">
        <v>45544</v>
      </c>
      <c r="O440" s="388">
        <f t="shared" si="19"/>
        <v>1479</v>
      </c>
      <c r="P440" s="339">
        <f t="shared" si="20"/>
        <v>0</v>
      </c>
    </row>
    <row r="441" spans="1:16" hidden="1" x14ac:dyDescent="0.25">
      <c r="A441" s="116">
        <v>124600</v>
      </c>
      <c r="B441" s="116">
        <v>4</v>
      </c>
      <c r="C441" s="116">
        <v>1520102950</v>
      </c>
      <c r="D441" s="116" t="s">
        <v>10684</v>
      </c>
      <c r="E441" s="339">
        <v>611508</v>
      </c>
      <c r="F441" s="194">
        <v>2</v>
      </c>
      <c r="G441" s="194">
        <v>2</v>
      </c>
      <c r="H441" s="194" t="s">
        <v>10119</v>
      </c>
      <c r="I441" s="194">
        <f t="shared" si="18"/>
        <v>0</v>
      </c>
      <c r="J441" s="116" t="s">
        <v>10126</v>
      </c>
      <c r="K441" s="116" t="s">
        <v>10482</v>
      </c>
      <c r="L441" s="197"/>
      <c r="M441" s="116"/>
      <c r="N441" s="197">
        <v>45532</v>
      </c>
      <c r="O441" s="388">
        <f t="shared" si="19"/>
        <v>305754</v>
      </c>
      <c r="P441" s="339">
        <f t="shared" si="20"/>
        <v>0</v>
      </c>
    </row>
    <row r="442" spans="1:16" hidden="1" x14ac:dyDescent="0.25">
      <c r="A442" s="116">
        <v>124615</v>
      </c>
      <c r="B442" s="116">
        <v>12</v>
      </c>
      <c r="C442" s="116">
        <v>1322101460</v>
      </c>
      <c r="D442" s="116" t="s">
        <v>11568</v>
      </c>
      <c r="E442" s="339">
        <v>2530000</v>
      </c>
      <c r="F442" s="194">
        <v>4</v>
      </c>
      <c r="G442" s="194">
        <v>4</v>
      </c>
      <c r="H442" s="194" t="s">
        <v>10119</v>
      </c>
      <c r="I442" s="194">
        <f t="shared" si="18"/>
        <v>0</v>
      </c>
      <c r="J442" s="116" t="s">
        <v>10120</v>
      </c>
      <c r="K442" s="116" t="s">
        <v>11622</v>
      </c>
      <c r="L442" s="197"/>
      <c r="M442" s="116" t="s">
        <v>11693</v>
      </c>
      <c r="N442" s="197">
        <v>45575</v>
      </c>
      <c r="O442" s="388">
        <f t="shared" si="19"/>
        <v>632500</v>
      </c>
      <c r="P442" s="339">
        <f t="shared" si="20"/>
        <v>0</v>
      </c>
    </row>
    <row r="443" spans="1:16" hidden="1" x14ac:dyDescent="0.25">
      <c r="A443" s="116">
        <v>124615</v>
      </c>
      <c r="B443" s="116">
        <v>13</v>
      </c>
      <c r="C443" s="116">
        <v>1553102040</v>
      </c>
      <c r="D443" s="116" t="s">
        <v>10967</v>
      </c>
      <c r="E443" s="339">
        <v>420814.32</v>
      </c>
      <c r="F443" s="194">
        <v>4</v>
      </c>
      <c r="G443" s="194">
        <v>4</v>
      </c>
      <c r="H443" s="194" t="s">
        <v>10119</v>
      </c>
      <c r="I443" s="194">
        <f t="shared" si="18"/>
        <v>0</v>
      </c>
      <c r="J443" s="116" t="s">
        <v>10120</v>
      </c>
      <c r="K443" s="116" t="s">
        <v>11622</v>
      </c>
      <c r="L443" s="197"/>
      <c r="M443" s="116" t="s">
        <v>11727</v>
      </c>
      <c r="N443" s="197">
        <v>45526</v>
      </c>
      <c r="O443" s="388">
        <f t="shared" si="19"/>
        <v>105203.58</v>
      </c>
      <c r="P443" s="339">
        <f t="shared" si="20"/>
        <v>0</v>
      </c>
    </row>
    <row r="444" spans="1:16" hidden="1" x14ac:dyDescent="0.25">
      <c r="A444" s="116">
        <v>124670</v>
      </c>
      <c r="B444" s="116">
        <v>5</v>
      </c>
      <c r="C444" s="116">
        <v>1015100980</v>
      </c>
      <c r="D444" s="116" t="s">
        <v>17498</v>
      </c>
      <c r="E444" s="339">
        <v>73214</v>
      </c>
      <c r="F444" s="194">
        <v>1</v>
      </c>
      <c r="G444" s="194">
        <v>1</v>
      </c>
      <c r="H444" s="194" t="s">
        <v>10119</v>
      </c>
      <c r="I444" s="194">
        <f t="shared" si="18"/>
        <v>0</v>
      </c>
      <c r="J444" s="116" t="s">
        <v>10120</v>
      </c>
      <c r="K444" s="116" t="s">
        <v>11689</v>
      </c>
      <c r="L444" s="197"/>
      <c r="M444" s="197" t="s">
        <v>11716</v>
      </c>
      <c r="N444" s="197">
        <v>45524</v>
      </c>
      <c r="O444" s="388">
        <f t="shared" si="19"/>
        <v>73214</v>
      </c>
      <c r="P444" s="339">
        <f t="shared" si="20"/>
        <v>0</v>
      </c>
    </row>
    <row r="445" spans="1:16" hidden="1" x14ac:dyDescent="0.25">
      <c r="A445" s="116">
        <v>124670</v>
      </c>
      <c r="B445" s="116">
        <v>3</v>
      </c>
      <c r="C445" s="116">
        <v>1015103040</v>
      </c>
      <c r="D445" s="116" t="s">
        <v>17499</v>
      </c>
      <c r="E445" s="339">
        <v>77688</v>
      </c>
      <c r="F445" s="194">
        <v>3</v>
      </c>
      <c r="G445" s="194">
        <v>3</v>
      </c>
      <c r="H445" s="194" t="s">
        <v>10119</v>
      </c>
      <c r="I445" s="194">
        <f t="shared" si="18"/>
        <v>0</v>
      </c>
      <c r="J445" s="116" t="s">
        <v>10120</v>
      </c>
      <c r="K445" s="116" t="s">
        <v>11689</v>
      </c>
      <c r="L445" s="197"/>
      <c r="M445" s="197" t="s">
        <v>11716</v>
      </c>
      <c r="N445" s="197">
        <v>45524</v>
      </c>
      <c r="O445" s="388">
        <f t="shared" si="19"/>
        <v>25896</v>
      </c>
      <c r="P445" s="339">
        <f t="shared" si="20"/>
        <v>0</v>
      </c>
    </row>
    <row r="446" spans="1:16" hidden="1" x14ac:dyDescent="0.25">
      <c r="A446" s="116">
        <v>124670</v>
      </c>
      <c r="B446" s="116">
        <v>4</v>
      </c>
      <c r="C446" s="116">
        <v>1810101520</v>
      </c>
      <c r="D446" s="116" t="s">
        <v>11362</v>
      </c>
      <c r="E446" s="339">
        <v>3150.39</v>
      </c>
      <c r="F446" s="194">
        <v>3</v>
      </c>
      <c r="G446" s="194">
        <f>1+2</f>
        <v>3</v>
      </c>
      <c r="H446" s="194" t="s">
        <v>10119</v>
      </c>
      <c r="I446" s="194">
        <f t="shared" si="18"/>
        <v>0</v>
      </c>
      <c r="J446" s="116" t="s">
        <v>10120</v>
      </c>
      <c r="K446" s="116" t="s">
        <v>11689</v>
      </c>
      <c r="L446" s="197"/>
      <c r="M446" s="197" t="s">
        <v>11716</v>
      </c>
      <c r="N446" s="197">
        <v>45524</v>
      </c>
      <c r="O446" s="388">
        <f t="shared" si="19"/>
        <v>1050.1299999999999</v>
      </c>
      <c r="P446" s="339">
        <f t="shared" si="20"/>
        <v>0</v>
      </c>
    </row>
    <row r="447" spans="1:16" hidden="1" x14ac:dyDescent="0.25">
      <c r="A447" s="116">
        <v>124670</v>
      </c>
      <c r="B447" s="116">
        <v>1</v>
      </c>
      <c r="C447" s="116">
        <v>1810104090</v>
      </c>
      <c r="D447" s="116" t="s">
        <v>17500</v>
      </c>
      <c r="E447" s="339">
        <v>35873.279999999999</v>
      </c>
      <c r="F447" s="194">
        <v>16</v>
      </c>
      <c r="G447" s="194">
        <v>16</v>
      </c>
      <c r="H447" s="194" t="s">
        <v>10119</v>
      </c>
      <c r="I447" s="194">
        <f t="shared" si="18"/>
        <v>0</v>
      </c>
      <c r="J447" s="116" t="s">
        <v>10120</v>
      </c>
      <c r="K447" s="116" t="s">
        <v>11689</v>
      </c>
      <c r="L447" s="197"/>
      <c r="M447" s="197" t="s">
        <v>11716</v>
      </c>
      <c r="N447" s="197">
        <v>45524</v>
      </c>
      <c r="O447" s="388">
        <f t="shared" si="19"/>
        <v>2242.08</v>
      </c>
      <c r="P447" s="339">
        <f t="shared" si="20"/>
        <v>0</v>
      </c>
    </row>
    <row r="448" spans="1:16" hidden="1" x14ac:dyDescent="0.25">
      <c r="A448" s="116">
        <v>124670</v>
      </c>
      <c r="B448" s="116">
        <v>2</v>
      </c>
      <c r="C448" s="116">
        <v>1810104260</v>
      </c>
      <c r="D448" s="116" t="s">
        <v>17501</v>
      </c>
      <c r="E448" s="339">
        <v>26400</v>
      </c>
      <c r="F448" s="194">
        <v>8</v>
      </c>
      <c r="G448" s="194">
        <v>8</v>
      </c>
      <c r="H448" s="194" t="s">
        <v>10119</v>
      </c>
      <c r="I448" s="194">
        <f t="shared" si="18"/>
        <v>0</v>
      </c>
      <c r="J448" s="116" t="s">
        <v>10120</v>
      </c>
      <c r="K448" s="116" t="s">
        <v>11689</v>
      </c>
      <c r="L448" s="197"/>
      <c r="M448" s="197" t="s">
        <v>11716</v>
      </c>
      <c r="N448" s="197">
        <v>45524</v>
      </c>
      <c r="O448" s="388">
        <f t="shared" si="19"/>
        <v>3300</v>
      </c>
      <c r="P448" s="339">
        <f t="shared" si="20"/>
        <v>0</v>
      </c>
    </row>
    <row r="449" spans="1:16" hidden="1" x14ac:dyDescent="0.25">
      <c r="A449" s="116">
        <v>124671</v>
      </c>
      <c r="B449" s="116">
        <v>5</v>
      </c>
      <c r="C449" s="116">
        <v>1012100120</v>
      </c>
      <c r="D449" s="116" t="s">
        <v>10492</v>
      </c>
      <c r="E449" s="339">
        <v>282000</v>
      </c>
      <c r="F449" s="194">
        <v>12</v>
      </c>
      <c r="G449" s="194">
        <v>12</v>
      </c>
      <c r="H449" s="194" t="s">
        <v>10119</v>
      </c>
      <c r="I449" s="194">
        <f t="shared" si="18"/>
        <v>0</v>
      </c>
      <c r="J449" s="116" t="s">
        <v>10120</v>
      </c>
      <c r="K449" s="116" t="s">
        <v>10121</v>
      </c>
      <c r="L449" s="197">
        <v>45510</v>
      </c>
      <c r="M449" s="116"/>
      <c r="N449" s="197">
        <v>45530</v>
      </c>
      <c r="O449" s="388">
        <f t="shared" si="19"/>
        <v>23500</v>
      </c>
      <c r="P449" s="339">
        <f t="shared" si="20"/>
        <v>0</v>
      </c>
    </row>
    <row r="450" spans="1:16" hidden="1" x14ac:dyDescent="0.25">
      <c r="A450" s="116">
        <v>124671</v>
      </c>
      <c r="B450" s="116">
        <v>6</v>
      </c>
      <c r="C450" s="116">
        <v>1022100230</v>
      </c>
      <c r="D450" s="116" t="s">
        <v>16162</v>
      </c>
      <c r="E450" s="339">
        <v>41250</v>
      </c>
      <c r="F450" s="194">
        <v>25</v>
      </c>
      <c r="G450" s="194">
        <v>25</v>
      </c>
      <c r="H450" s="194" t="s">
        <v>10119</v>
      </c>
      <c r="I450" s="194">
        <f t="shared" ref="I450:I513" si="21">+F450-G450</f>
        <v>0</v>
      </c>
      <c r="J450" s="116" t="s">
        <v>10120</v>
      </c>
      <c r="K450" s="116" t="s">
        <v>10121</v>
      </c>
      <c r="L450" s="197">
        <v>45510</v>
      </c>
      <c r="M450" s="116"/>
      <c r="N450" s="197">
        <v>45530</v>
      </c>
      <c r="O450" s="388">
        <f t="shared" ref="O450:O513" si="22">+E450/F450</f>
        <v>1650</v>
      </c>
      <c r="P450" s="339">
        <f t="shared" ref="P450:P513" si="23">+O450*I450</f>
        <v>0</v>
      </c>
    </row>
    <row r="451" spans="1:16" hidden="1" x14ac:dyDescent="0.25">
      <c r="A451" s="116">
        <v>124695</v>
      </c>
      <c r="B451" s="116">
        <v>1</v>
      </c>
      <c r="C451" s="116">
        <v>1315103420</v>
      </c>
      <c r="D451" s="116" t="s">
        <v>8929</v>
      </c>
      <c r="E451" s="339">
        <v>0</v>
      </c>
      <c r="F451" s="194">
        <v>1</v>
      </c>
      <c r="G451" s="194">
        <v>1</v>
      </c>
      <c r="H451" s="194" t="s">
        <v>10119</v>
      </c>
      <c r="I451" s="194">
        <f t="shared" si="21"/>
        <v>0</v>
      </c>
      <c r="J451" s="116" t="s">
        <v>10120</v>
      </c>
      <c r="K451" s="116" t="s">
        <v>11690</v>
      </c>
      <c r="L451" s="197">
        <v>45511</v>
      </c>
      <c r="M451" s="116"/>
      <c r="N451" s="197">
        <v>45572</v>
      </c>
      <c r="O451" s="388">
        <f t="shared" si="22"/>
        <v>0</v>
      </c>
      <c r="P451" s="339">
        <f t="shared" si="23"/>
        <v>0</v>
      </c>
    </row>
    <row r="452" spans="1:16" hidden="1" x14ac:dyDescent="0.25">
      <c r="A452" s="116">
        <v>124696</v>
      </c>
      <c r="B452" s="116">
        <v>13</v>
      </c>
      <c r="C452" s="116">
        <v>1013100090</v>
      </c>
      <c r="D452" s="116" t="s">
        <v>11037</v>
      </c>
      <c r="E452" s="339">
        <v>660000</v>
      </c>
      <c r="F452" s="194">
        <v>2</v>
      </c>
      <c r="G452" s="194">
        <v>2</v>
      </c>
      <c r="H452" s="194" t="s">
        <v>10119</v>
      </c>
      <c r="I452" s="194">
        <f t="shared" si="21"/>
        <v>0</v>
      </c>
      <c r="J452" s="116" t="s">
        <v>10120</v>
      </c>
      <c r="K452" s="116" t="s">
        <v>11690</v>
      </c>
      <c r="L452" s="197"/>
      <c r="M452" s="116"/>
      <c r="N452" s="197">
        <v>45531</v>
      </c>
      <c r="O452" s="388">
        <f t="shared" si="22"/>
        <v>330000</v>
      </c>
      <c r="P452" s="339">
        <f t="shared" si="23"/>
        <v>0</v>
      </c>
    </row>
    <row r="453" spans="1:16" hidden="1" x14ac:dyDescent="0.25">
      <c r="A453" s="116">
        <v>124709</v>
      </c>
      <c r="B453" s="116">
        <v>3</v>
      </c>
      <c r="C453" s="116">
        <v>1520102950</v>
      </c>
      <c r="D453" s="116" t="s">
        <v>10684</v>
      </c>
      <c r="E453" s="339">
        <v>305754</v>
      </c>
      <c r="F453" s="194">
        <v>1</v>
      </c>
      <c r="G453" s="194">
        <v>1</v>
      </c>
      <c r="H453" s="194" t="s">
        <v>10119</v>
      </c>
      <c r="I453" s="194">
        <f t="shared" si="21"/>
        <v>0</v>
      </c>
      <c r="J453" s="116" t="s">
        <v>10126</v>
      </c>
      <c r="K453" s="116" t="s">
        <v>10683</v>
      </c>
      <c r="L453" s="197"/>
      <c r="M453" s="116"/>
      <c r="N453" s="197">
        <v>45532</v>
      </c>
      <c r="O453" s="388">
        <f t="shared" si="22"/>
        <v>305754</v>
      </c>
      <c r="P453" s="339">
        <f t="shared" si="23"/>
        <v>0</v>
      </c>
    </row>
    <row r="454" spans="1:16" hidden="1" x14ac:dyDescent="0.25">
      <c r="A454" s="116">
        <v>124727</v>
      </c>
      <c r="B454" s="116">
        <v>4</v>
      </c>
      <c r="C454" s="116">
        <v>1523101800</v>
      </c>
      <c r="D454" s="116" t="s">
        <v>11328</v>
      </c>
      <c r="E454" s="339">
        <v>18860</v>
      </c>
      <c r="F454" s="194">
        <v>1</v>
      </c>
      <c r="G454" s="194">
        <v>1</v>
      </c>
      <c r="H454" s="194" t="s">
        <v>10119</v>
      </c>
      <c r="I454" s="194">
        <f t="shared" si="21"/>
        <v>0</v>
      </c>
      <c r="J454" s="116" t="s">
        <v>10120</v>
      </c>
      <c r="K454" s="116" t="s">
        <v>11691</v>
      </c>
      <c r="L454" s="197"/>
      <c r="M454" s="116"/>
      <c r="N454" s="197">
        <v>45524</v>
      </c>
      <c r="O454" s="388">
        <f t="shared" si="22"/>
        <v>18860</v>
      </c>
      <c r="P454" s="339">
        <f t="shared" si="23"/>
        <v>0</v>
      </c>
    </row>
    <row r="455" spans="1:16" hidden="1" x14ac:dyDescent="0.25">
      <c r="A455" s="116">
        <v>124728</v>
      </c>
      <c r="B455" s="116">
        <v>4</v>
      </c>
      <c r="C455" s="116">
        <v>1523101800</v>
      </c>
      <c r="D455" s="116" t="s">
        <v>11328</v>
      </c>
      <c r="E455" s="339">
        <v>18860</v>
      </c>
      <c r="F455" s="194">
        <v>1</v>
      </c>
      <c r="G455" s="194">
        <v>1</v>
      </c>
      <c r="H455" s="194" t="s">
        <v>10119</v>
      </c>
      <c r="I455" s="194">
        <f t="shared" si="21"/>
        <v>0</v>
      </c>
      <c r="J455" s="116" t="s">
        <v>10120</v>
      </c>
      <c r="K455" s="116" t="s">
        <v>11692</v>
      </c>
      <c r="L455" s="197"/>
      <c r="M455" s="116"/>
      <c r="N455" s="197">
        <v>45524</v>
      </c>
      <c r="O455" s="388">
        <f t="shared" si="22"/>
        <v>18860</v>
      </c>
      <c r="P455" s="339">
        <f t="shared" si="23"/>
        <v>0</v>
      </c>
    </row>
    <row r="456" spans="1:16" hidden="1" x14ac:dyDescent="0.25">
      <c r="A456" s="116">
        <v>124802</v>
      </c>
      <c r="B456" s="116">
        <v>7</v>
      </c>
      <c r="C456" s="116">
        <v>1213103380</v>
      </c>
      <c r="D456" s="116" t="s">
        <v>16173</v>
      </c>
      <c r="E456" s="339">
        <v>45500.01</v>
      </c>
      <c r="F456" s="194">
        <v>3</v>
      </c>
      <c r="G456" s="194">
        <v>3</v>
      </c>
      <c r="H456" s="194" t="s">
        <v>10119</v>
      </c>
      <c r="I456" s="194">
        <f t="shared" si="21"/>
        <v>0</v>
      </c>
      <c r="J456" s="116" t="s">
        <v>10120</v>
      </c>
      <c r="K456" s="116" t="s">
        <v>11690</v>
      </c>
      <c r="L456" s="197">
        <v>45513</v>
      </c>
      <c r="M456" s="116"/>
      <c r="N456" s="197">
        <v>45537</v>
      </c>
      <c r="O456" s="388">
        <f t="shared" si="22"/>
        <v>15166.67</v>
      </c>
      <c r="P456" s="339">
        <f t="shared" si="23"/>
        <v>0</v>
      </c>
    </row>
    <row r="457" spans="1:16" hidden="1" x14ac:dyDescent="0.25">
      <c r="A457" s="116">
        <v>124802</v>
      </c>
      <c r="B457" s="116">
        <v>8</v>
      </c>
      <c r="C457" s="116">
        <v>1216100150</v>
      </c>
      <c r="D457" s="116" t="s">
        <v>11710</v>
      </c>
      <c r="E457" s="339">
        <v>63145</v>
      </c>
      <c r="F457" s="194">
        <v>1</v>
      </c>
      <c r="G457" s="194">
        <v>1</v>
      </c>
      <c r="H457" s="194" t="s">
        <v>10119</v>
      </c>
      <c r="I457" s="194">
        <f t="shared" si="21"/>
        <v>0</v>
      </c>
      <c r="J457" s="116" t="s">
        <v>10120</v>
      </c>
      <c r="K457" s="116" t="s">
        <v>11690</v>
      </c>
      <c r="L457" s="197">
        <v>45513</v>
      </c>
      <c r="M457" s="116"/>
      <c r="N457" s="197">
        <v>45539</v>
      </c>
      <c r="O457" s="388">
        <f t="shared" si="22"/>
        <v>63145</v>
      </c>
      <c r="P457" s="339">
        <f t="shared" si="23"/>
        <v>0</v>
      </c>
    </row>
    <row r="458" spans="1:16" hidden="1" x14ac:dyDescent="0.25">
      <c r="A458" s="116">
        <v>124802</v>
      </c>
      <c r="B458" s="116">
        <v>3</v>
      </c>
      <c r="C458" s="116">
        <v>1232100020</v>
      </c>
      <c r="D458" s="116" t="s">
        <v>11233</v>
      </c>
      <c r="E458" s="339">
        <v>167633.28</v>
      </c>
      <c r="F458" s="194">
        <v>6</v>
      </c>
      <c r="G458" s="194">
        <v>6</v>
      </c>
      <c r="H458" s="194" t="s">
        <v>10119</v>
      </c>
      <c r="I458" s="194">
        <f t="shared" si="21"/>
        <v>0</v>
      </c>
      <c r="J458" s="116" t="s">
        <v>10120</v>
      </c>
      <c r="K458" s="116" t="s">
        <v>11690</v>
      </c>
      <c r="L458" s="197">
        <v>45513</v>
      </c>
      <c r="M458" s="116" t="s">
        <v>11931</v>
      </c>
      <c r="N458" s="197">
        <v>45573</v>
      </c>
      <c r="O458" s="388">
        <f t="shared" si="22"/>
        <v>27938.880000000001</v>
      </c>
      <c r="P458" s="339">
        <f t="shared" si="23"/>
        <v>0</v>
      </c>
    </row>
    <row r="459" spans="1:16" hidden="1" x14ac:dyDescent="0.25">
      <c r="A459" s="116">
        <v>124802</v>
      </c>
      <c r="B459" s="116">
        <v>14</v>
      </c>
      <c r="C459" s="116">
        <v>1238100070</v>
      </c>
      <c r="D459" s="116" t="s">
        <v>17502</v>
      </c>
      <c r="E459" s="339">
        <v>47526</v>
      </c>
      <c r="F459" s="194">
        <v>1</v>
      </c>
      <c r="G459" s="194">
        <v>1</v>
      </c>
      <c r="H459" s="194" t="s">
        <v>10119</v>
      </c>
      <c r="I459" s="194">
        <f t="shared" si="21"/>
        <v>0</v>
      </c>
      <c r="J459" s="116" t="s">
        <v>10120</v>
      </c>
      <c r="K459" s="116" t="s">
        <v>11690</v>
      </c>
      <c r="L459" s="197">
        <v>45513</v>
      </c>
      <c r="M459" s="116"/>
      <c r="N459" s="197">
        <v>45551</v>
      </c>
      <c r="O459" s="388">
        <f t="shared" si="22"/>
        <v>47526</v>
      </c>
      <c r="P459" s="339">
        <f t="shared" si="23"/>
        <v>0</v>
      </c>
    </row>
    <row r="460" spans="1:16" hidden="1" x14ac:dyDescent="0.25">
      <c r="A460" s="116">
        <v>124803</v>
      </c>
      <c r="B460" s="116">
        <v>3</v>
      </c>
      <c r="C460" s="116">
        <v>1213101730</v>
      </c>
      <c r="D460" s="116" t="s">
        <v>10564</v>
      </c>
      <c r="E460" s="339">
        <v>40804.400000000001</v>
      </c>
      <c r="F460" s="194">
        <v>70</v>
      </c>
      <c r="G460" s="194">
        <v>70</v>
      </c>
      <c r="H460" s="194" t="s">
        <v>10119</v>
      </c>
      <c r="I460" s="194">
        <f t="shared" si="21"/>
        <v>0</v>
      </c>
      <c r="J460" s="116" t="s">
        <v>10120</v>
      </c>
      <c r="K460" s="116" t="s">
        <v>11690</v>
      </c>
      <c r="L460" s="197">
        <v>45513</v>
      </c>
      <c r="M460" s="116"/>
      <c r="N460" s="197">
        <v>45546</v>
      </c>
      <c r="O460" s="388">
        <f t="shared" si="22"/>
        <v>582.92000000000007</v>
      </c>
      <c r="P460" s="339">
        <f t="shared" si="23"/>
        <v>0</v>
      </c>
    </row>
    <row r="461" spans="1:16" hidden="1" x14ac:dyDescent="0.25">
      <c r="A461" s="116">
        <v>124803</v>
      </c>
      <c r="B461" s="116">
        <v>4</v>
      </c>
      <c r="C461" s="116">
        <v>1219102300</v>
      </c>
      <c r="D461" s="116" t="s">
        <v>17503</v>
      </c>
      <c r="E461" s="339">
        <v>30900</v>
      </c>
      <c r="F461" s="194">
        <v>100</v>
      </c>
      <c r="G461" s="194">
        <v>100</v>
      </c>
      <c r="H461" s="194" t="s">
        <v>10119</v>
      </c>
      <c r="I461" s="194">
        <f t="shared" si="21"/>
        <v>0</v>
      </c>
      <c r="J461" s="116" t="s">
        <v>10120</v>
      </c>
      <c r="K461" s="116" t="s">
        <v>11690</v>
      </c>
      <c r="L461" s="197">
        <v>45513</v>
      </c>
      <c r="M461" s="116"/>
      <c r="N461" s="197">
        <v>45539</v>
      </c>
      <c r="O461" s="388">
        <f t="shared" si="22"/>
        <v>309</v>
      </c>
      <c r="P461" s="339">
        <f t="shared" si="23"/>
        <v>0</v>
      </c>
    </row>
    <row r="462" spans="1:16" hidden="1" x14ac:dyDescent="0.25">
      <c r="A462" s="116">
        <v>124804</v>
      </c>
      <c r="B462" s="116">
        <v>16</v>
      </c>
      <c r="C462" s="116">
        <v>1015102150</v>
      </c>
      <c r="D462" s="116" t="s">
        <v>11144</v>
      </c>
      <c r="E462" s="339">
        <v>6268.75</v>
      </c>
      <c r="F462" s="194">
        <v>5</v>
      </c>
      <c r="G462" s="194">
        <v>5</v>
      </c>
      <c r="H462" s="194" t="s">
        <v>10119</v>
      </c>
      <c r="I462" s="194">
        <f t="shared" si="21"/>
        <v>0</v>
      </c>
      <c r="J462" s="116" t="s">
        <v>10120</v>
      </c>
      <c r="K462" s="116" t="s">
        <v>11690</v>
      </c>
      <c r="L462" s="197">
        <v>45513</v>
      </c>
      <c r="M462" s="116"/>
      <c r="N462" s="197">
        <v>45532</v>
      </c>
      <c r="O462" s="388">
        <f t="shared" si="22"/>
        <v>1253.75</v>
      </c>
      <c r="P462" s="339">
        <f t="shared" si="23"/>
        <v>0</v>
      </c>
    </row>
    <row r="463" spans="1:16" hidden="1" x14ac:dyDescent="0.25">
      <c r="A463" s="116">
        <v>124804</v>
      </c>
      <c r="B463" s="116">
        <v>2</v>
      </c>
      <c r="C463" s="116">
        <v>1215100010</v>
      </c>
      <c r="D463" s="116" t="s">
        <v>11206</v>
      </c>
      <c r="E463" s="339">
        <v>5190.3999999999996</v>
      </c>
      <c r="F463" s="194">
        <v>1</v>
      </c>
      <c r="G463" s="194">
        <v>1</v>
      </c>
      <c r="H463" s="194" t="s">
        <v>10119</v>
      </c>
      <c r="I463" s="194">
        <f t="shared" si="21"/>
        <v>0</v>
      </c>
      <c r="J463" s="116" t="s">
        <v>10120</v>
      </c>
      <c r="K463" s="116" t="s">
        <v>11690</v>
      </c>
      <c r="L463" s="197">
        <v>45513</v>
      </c>
      <c r="M463" s="116"/>
      <c r="N463" s="197">
        <v>45533</v>
      </c>
      <c r="O463" s="388">
        <f t="shared" si="22"/>
        <v>5190.3999999999996</v>
      </c>
      <c r="P463" s="339">
        <f t="shared" si="23"/>
        <v>0</v>
      </c>
    </row>
    <row r="464" spans="1:16" hidden="1" x14ac:dyDescent="0.25">
      <c r="A464" s="116">
        <v>124804</v>
      </c>
      <c r="B464" s="116">
        <v>3</v>
      </c>
      <c r="C464" s="116">
        <v>1219102950</v>
      </c>
      <c r="D464" s="116" t="s">
        <v>16177</v>
      </c>
      <c r="E464" s="339">
        <v>3534</v>
      </c>
      <c r="F464" s="194">
        <v>3</v>
      </c>
      <c r="G464" s="194">
        <v>3</v>
      </c>
      <c r="H464" s="194" t="s">
        <v>10119</v>
      </c>
      <c r="I464" s="194">
        <f t="shared" si="21"/>
        <v>0</v>
      </c>
      <c r="J464" s="116" t="s">
        <v>10120</v>
      </c>
      <c r="K464" s="116" t="s">
        <v>11690</v>
      </c>
      <c r="L464" s="197">
        <v>45513</v>
      </c>
      <c r="M464" s="116"/>
      <c r="N464" s="197">
        <v>45539</v>
      </c>
      <c r="O464" s="388">
        <f t="shared" si="22"/>
        <v>1178</v>
      </c>
      <c r="P464" s="339">
        <f t="shared" si="23"/>
        <v>0</v>
      </c>
    </row>
    <row r="465" spans="1:16" hidden="1" x14ac:dyDescent="0.25">
      <c r="A465" s="116">
        <v>124804</v>
      </c>
      <c r="B465" s="116">
        <v>5</v>
      </c>
      <c r="C465" s="116">
        <v>1234100260</v>
      </c>
      <c r="D465" s="116" t="s">
        <v>16191</v>
      </c>
      <c r="E465" s="339">
        <v>3599.01</v>
      </c>
      <c r="F465" s="194">
        <v>3</v>
      </c>
      <c r="G465" s="194">
        <v>3</v>
      </c>
      <c r="H465" s="194" t="s">
        <v>10119</v>
      </c>
      <c r="I465" s="194">
        <f t="shared" si="21"/>
        <v>0</v>
      </c>
      <c r="J465" s="116" t="s">
        <v>10120</v>
      </c>
      <c r="K465" s="116" t="s">
        <v>11690</v>
      </c>
      <c r="L465" s="197">
        <v>45513</v>
      </c>
      <c r="M465" s="116"/>
      <c r="N465" s="197">
        <v>45562</v>
      </c>
      <c r="O465" s="388">
        <f t="shared" si="22"/>
        <v>1199.67</v>
      </c>
      <c r="P465" s="339">
        <f t="shared" si="23"/>
        <v>0</v>
      </c>
    </row>
    <row r="466" spans="1:16" hidden="1" x14ac:dyDescent="0.25">
      <c r="A466" s="116">
        <v>124804</v>
      </c>
      <c r="B466" s="116">
        <v>1</v>
      </c>
      <c r="C466" s="116">
        <v>1242100040</v>
      </c>
      <c r="D466" s="116" t="s">
        <v>10131</v>
      </c>
      <c r="E466" s="339">
        <v>6000</v>
      </c>
      <c r="F466" s="194">
        <v>5</v>
      </c>
      <c r="G466" s="194">
        <v>5</v>
      </c>
      <c r="H466" s="194" t="s">
        <v>10119</v>
      </c>
      <c r="I466" s="194">
        <f t="shared" si="21"/>
        <v>0</v>
      </c>
      <c r="J466" s="116" t="s">
        <v>10120</v>
      </c>
      <c r="K466" s="116" t="s">
        <v>11690</v>
      </c>
      <c r="L466" s="197">
        <v>45513</v>
      </c>
      <c r="M466" s="116"/>
      <c r="N466" s="197">
        <v>45562</v>
      </c>
      <c r="O466" s="388">
        <f t="shared" si="22"/>
        <v>1200</v>
      </c>
      <c r="P466" s="339">
        <f t="shared" si="23"/>
        <v>0</v>
      </c>
    </row>
    <row r="467" spans="1:16" hidden="1" x14ac:dyDescent="0.25">
      <c r="A467" s="116">
        <v>124804</v>
      </c>
      <c r="B467" s="116">
        <v>4</v>
      </c>
      <c r="C467" s="116">
        <v>1513101700</v>
      </c>
      <c r="D467" s="116" t="s">
        <v>11282</v>
      </c>
      <c r="E467" s="339">
        <v>8100</v>
      </c>
      <c r="F467" s="194">
        <v>3</v>
      </c>
      <c r="G467" s="194">
        <v>3</v>
      </c>
      <c r="H467" s="194" t="s">
        <v>10119</v>
      </c>
      <c r="I467" s="194">
        <f t="shared" si="21"/>
        <v>0</v>
      </c>
      <c r="J467" s="116" t="s">
        <v>10120</v>
      </c>
      <c r="K467" s="116" t="s">
        <v>11690</v>
      </c>
      <c r="L467" s="197">
        <v>45513</v>
      </c>
      <c r="M467" s="116"/>
      <c r="N467" s="197">
        <v>45530</v>
      </c>
      <c r="O467" s="388">
        <f t="shared" si="22"/>
        <v>2700</v>
      </c>
      <c r="P467" s="339">
        <f t="shared" si="23"/>
        <v>0</v>
      </c>
    </row>
    <row r="468" spans="1:16" hidden="1" x14ac:dyDescent="0.25">
      <c r="A468" s="116">
        <v>124806</v>
      </c>
      <c r="B468" s="116">
        <v>17</v>
      </c>
      <c r="C468" s="116">
        <v>1217100800</v>
      </c>
      <c r="D468" s="116" t="s">
        <v>16175</v>
      </c>
      <c r="E468" s="339">
        <v>78008</v>
      </c>
      <c r="F468" s="194">
        <v>98</v>
      </c>
      <c r="G468" s="194">
        <v>98</v>
      </c>
      <c r="H468" s="194" t="s">
        <v>10119</v>
      </c>
      <c r="I468" s="194">
        <f t="shared" si="21"/>
        <v>0</v>
      </c>
      <c r="J468" s="116" t="s">
        <v>10120</v>
      </c>
      <c r="K468" s="116" t="s">
        <v>11690</v>
      </c>
      <c r="L468" s="197">
        <v>45513</v>
      </c>
      <c r="M468" s="116"/>
      <c r="N468" s="197">
        <v>45537</v>
      </c>
      <c r="O468" s="388">
        <f t="shared" si="22"/>
        <v>796</v>
      </c>
      <c r="P468" s="339">
        <f t="shared" si="23"/>
        <v>0</v>
      </c>
    </row>
    <row r="469" spans="1:16" hidden="1" x14ac:dyDescent="0.25">
      <c r="A469" s="116">
        <v>124806</v>
      </c>
      <c r="B469" s="116">
        <v>19</v>
      </c>
      <c r="C469" s="116">
        <v>1230100140</v>
      </c>
      <c r="D469" s="116" t="s">
        <v>10128</v>
      </c>
      <c r="E469" s="339">
        <v>17895</v>
      </c>
      <c r="F469" s="194">
        <v>1</v>
      </c>
      <c r="G469" s="194">
        <v>1</v>
      </c>
      <c r="H469" s="194" t="s">
        <v>10119</v>
      </c>
      <c r="I469" s="194">
        <f t="shared" si="21"/>
        <v>0</v>
      </c>
      <c r="J469" s="116" t="s">
        <v>10120</v>
      </c>
      <c r="K469" s="116" t="s">
        <v>11690</v>
      </c>
      <c r="L469" s="197">
        <v>45513</v>
      </c>
      <c r="M469" s="116"/>
      <c r="N469" s="197">
        <v>45539</v>
      </c>
      <c r="O469" s="388">
        <f t="shared" si="22"/>
        <v>17895</v>
      </c>
      <c r="P469" s="339">
        <f t="shared" si="23"/>
        <v>0</v>
      </c>
    </row>
    <row r="470" spans="1:16" hidden="1" x14ac:dyDescent="0.25">
      <c r="A470" s="116">
        <v>124817</v>
      </c>
      <c r="B470" s="116">
        <v>1</v>
      </c>
      <c r="C470" s="116">
        <v>1019101040</v>
      </c>
      <c r="D470" s="116" t="s">
        <v>11160</v>
      </c>
      <c r="E470" s="339">
        <v>258000</v>
      </c>
      <c r="F470" s="194">
        <v>20</v>
      </c>
      <c r="G470" s="194">
        <v>20</v>
      </c>
      <c r="H470" s="194" t="s">
        <v>10119</v>
      </c>
      <c r="I470" s="194">
        <f t="shared" si="21"/>
        <v>0</v>
      </c>
      <c r="J470" s="116" t="s">
        <v>10120</v>
      </c>
      <c r="K470" s="116" t="s">
        <v>10121</v>
      </c>
      <c r="L470" s="197">
        <v>45513</v>
      </c>
      <c r="M470" s="116"/>
      <c r="N470" s="197">
        <v>45551</v>
      </c>
      <c r="O470" s="388">
        <f t="shared" si="22"/>
        <v>12900</v>
      </c>
      <c r="P470" s="339">
        <f t="shared" si="23"/>
        <v>0</v>
      </c>
    </row>
    <row r="471" spans="1:16" hidden="1" x14ac:dyDescent="0.25">
      <c r="A471" s="116">
        <v>124818</v>
      </c>
      <c r="B471" s="116">
        <v>4</v>
      </c>
      <c r="C471" s="116">
        <v>1019101750</v>
      </c>
      <c r="D471" s="116" t="s">
        <v>11162</v>
      </c>
      <c r="E471" s="339">
        <v>10400</v>
      </c>
      <c r="F471" s="194">
        <v>20</v>
      </c>
      <c r="G471" s="194">
        <v>20</v>
      </c>
      <c r="H471" s="194" t="s">
        <v>10119</v>
      </c>
      <c r="I471" s="194">
        <f t="shared" si="21"/>
        <v>0</v>
      </c>
      <c r="J471" s="116" t="s">
        <v>10120</v>
      </c>
      <c r="K471" s="116" t="s">
        <v>11622</v>
      </c>
      <c r="L471" s="197">
        <v>45515</v>
      </c>
      <c r="M471" s="116"/>
      <c r="N471" s="197">
        <v>45523</v>
      </c>
      <c r="O471" s="388">
        <f t="shared" si="22"/>
        <v>520</v>
      </c>
      <c r="P471" s="339">
        <f t="shared" si="23"/>
        <v>0</v>
      </c>
    </row>
    <row r="472" spans="1:16" hidden="1" x14ac:dyDescent="0.25">
      <c r="A472" s="116">
        <v>124818</v>
      </c>
      <c r="B472" s="116">
        <v>11</v>
      </c>
      <c r="C472" s="116">
        <v>1512102870</v>
      </c>
      <c r="D472" s="116" t="s">
        <v>17504</v>
      </c>
      <c r="E472" s="339">
        <v>15360</v>
      </c>
      <c r="F472" s="194">
        <v>48</v>
      </c>
      <c r="G472" s="194">
        <v>48</v>
      </c>
      <c r="H472" s="194" t="s">
        <v>10119</v>
      </c>
      <c r="I472" s="194">
        <f t="shared" si="21"/>
        <v>0</v>
      </c>
      <c r="J472" s="116" t="s">
        <v>10120</v>
      </c>
      <c r="K472" s="116" t="s">
        <v>11622</v>
      </c>
      <c r="L472" s="197">
        <v>45515</v>
      </c>
      <c r="M472" s="116"/>
      <c r="N472" s="197">
        <v>45530</v>
      </c>
      <c r="O472" s="388">
        <f t="shared" si="22"/>
        <v>320</v>
      </c>
      <c r="P472" s="339">
        <f t="shared" si="23"/>
        <v>0</v>
      </c>
    </row>
    <row r="473" spans="1:16" hidden="1" x14ac:dyDescent="0.25">
      <c r="A473" s="116">
        <v>124818</v>
      </c>
      <c r="B473" s="116">
        <v>3</v>
      </c>
      <c r="C473" s="116">
        <v>1522100400</v>
      </c>
      <c r="D473" s="116" t="s">
        <v>11322</v>
      </c>
      <c r="E473" s="339">
        <v>242205</v>
      </c>
      <c r="F473" s="194">
        <v>6</v>
      </c>
      <c r="G473" s="194">
        <v>6</v>
      </c>
      <c r="H473" s="194" t="s">
        <v>10119</v>
      </c>
      <c r="I473" s="194">
        <f t="shared" si="21"/>
        <v>0</v>
      </c>
      <c r="J473" s="116" t="s">
        <v>10120</v>
      </c>
      <c r="K473" s="116" t="s">
        <v>11622</v>
      </c>
      <c r="L473" s="197">
        <v>45515</v>
      </c>
      <c r="M473" s="116"/>
      <c r="N473" s="197">
        <v>45532</v>
      </c>
      <c r="O473" s="388">
        <f t="shared" si="22"/>
        <v>40367.5</v>
      </c>
      <c r="P473" s="339">
        <f t="shared" si="23"/>
        <v>0</v>
      </c>
    </row>
    <row r="474" spans="1:16" hidden="1" x14ac:dyDescent="0.25">
      <c r="A474" s="116">
        <v>124854</v>
      </c>
      <c r="B474" s="116">
        <v>13</v>
      </c>
      <c r="C474" s="116">
        <v>1215100010</v>
      </c>
      <c r="D474" s="116" t="s">
        <v>11206</v>
      </c>
      <c r="E474" s="339">
        <v>10380.799999999999</v>
      </c>
      <c r="F474" s="194">
        <v>2</v>
      </c>
      <c r="G474" s="194">
        <v>2</v>
      </c>
      <c r="H474" s="194" t="s">
        <v>10119</v>
      </c>
      <c r="I474" s="194">
        <f t="shared" si="21"/>
        <v>0</v>
      </c>
      <c r="J474" s="116" t="s">
        <v>10712</v>
      </c>
      <c r="K474" s="116" t="s">
        <v>11711</v>
      </c>
      <c r="L474" s="197">
        <v>45516</v>
      </c>
      <c r="M474" s="116"/>
      <c r="N474" s="197">
        <v>45533</v>
      </c>
      <c r="O474" s="388">
        <f t="shared" si="22"/>
        <v>5190.3999999999996</v>
      </c>
      <c r="P474" s="339">
        <f t="shared" si="23"/>
        <v>0</v>
      </c>
    </row>
    <row r="475" spans="1:16" hidden="1" x14ac:dyDescent="0.25">
      <c r="A475" s="116">
        <v>124854</v>
      </c>
      <c r="B475" s="116">
        <v>12</v>
      </c>
      <c r="C475" s="116">
        <v>1217100800</v>
      </c>
      <c r="D475" s="116" t="s">
        <v>16175</v>
      </c>
      <c r="E475" s="339">
        <v>23880</v>
      </c>
      <c r="F475" s="194">
        <v>30</v>
      </c>
      <c r="G475" s="194">
        <v>30</v>
      </c>
      <c r="H475" s="194" t="s">
        <v>10119</v>
      </c>
      <c r="I475" s="194">
        <f t="shared" si="21"/>
        <v>0</v>
      </c>
      <c r="J475" s="116" t="s">
        <v>10712</v>
      </c>
      <c r="K475" s="116" t="s">
        <v>11711</v>
      </c>
      <c r="L475" s="197">
        <v>45516</v>
      </c>
      <c r="M475" s="116"/>
      <c r="N475" s="197">
        <v>45537</v>
      </c>
      <c r="O475" s="388">
        <f t="shared" si="22"/>
        <v>796</v>
      </c>
      <c r="P475" s="339">
        <f t="shared" si="23"/>
        <v>0</v>
      </c>
    </row>
    <row r="476" spans="1:16" hidden="1" x14ac:dyDescent="0.25">
      <c r="A476" s="116">
        <v>124859</v>
      </c>
      <c r="B476" s="116">
        <v>7</v>
      </c>
      <c r="C476" s="116">
        <v>1213102070</v>
      </c>
      <c r="D476" s="116" t="s">
        <v>11202</v>
      </c>
      <c r="E476" s="339">
        <v>539160</v>
      </c>
      <c r="F476" s="194">
        <v>40</v>
      </c>
      <c r="G476" s="194">
        <v>40</v>
      </c>
      <c r="H476" s="194" t="s">
        <v>10119</v>
      </c>
      <c r="I476" s="194">
        <f t="shared" si="21"/>
        <v>0</v>
      </c>
      <c r="J476" s="116" t="s">
        <v>10712</v>
      </c>
      <c r="K476" s="116" t="s">
        <v>11711</v>
      </c>
      <c r="L476" s="197">
        <v>45516</v>
      </c>
      <c r="M476" s="116"/>
      <c r="N476" s="197">
        <v>45574</v>
      </c>
      <c r="O476" s="388">
        <f t="shared" si="22"/>
        <v>13479</v>
      </c>
      <c r="P476" s="339">
        <f t="shared" si="23"/>
        <v>0</v>
      </c>
    </row>
    <row r="477" spans="1:16" hidden="1" x14ac:dyDescent="0.25">
      <c r="A477" s="116">
        <v>124859</v>
      </c>
      <c r="B477" s="116">
        <v>17</v>
      </c>
      <c r="C477" s="116">
        <v>1219102950</v>
      </c>
      <c r="D477" s="116" t="s">
        <v>16177</v>
      </c>
      <c r="E477" s="339">
        <v>3534</v>
      </c>
      <c r="F477" s="194">
        <v>3</v>
      </c>
      <c r="G477" s="194">
        <v>3</v>
      </c>
      <c r="H477" s="194" t="s">
        <v>10119</v>
      </c>
      <c r="I477" s="194">
        <f t="shared" si="21"/>
        <v>0</v>
      </c>
      <c r="J477" s="116" t="s">
        <v>10712</v>
      </c>
      <c r="K477" s="116" t="s">
        <v>11711</v>
      </c>
      <c r="L477" s="197">
        <v>45516</v>
      </c>
      <c r="M477" s="116"/>
      <c r="N477" s="197">
        <v>45539</v>
      </c>
      <c r="O477" s="388">
        <f t="shared" si="22"/>
        <v>1178</v>
      </c>
      <c r="P477" s="339">
        <f t="shared" si="23"/>
        <v>0</v>
      </c>
    </row>
    <row r="478" spans="1:16" hidden="1" x14ac:dyDescent="0.25">
      <c r="A478" s="116">
        <v>124859</v>
      </c>
      <c r="B478" s="116">
        <v>14</v>
      </c>
      <c r="C478" s="116">
        <v>1235100970</v>
      </c>
      <c r="D478" s="116" t="s">
        <v>8591</v>
      </c>
      <c r="E478" s="339">
        <v>85000</v>
      </c>
      <c r="F478" s="194">
        <v>1</v>
      </c>
      <c r="G478" s="194">
        <v>1</v>
      </c>
      <c r="H478" s="194" t="s">
        <v>10119</v>
      </c>
      <c r="I478" s="194">
        <f t="shared" si="21"/>
        <v>0</v>
      </c>
      <c r="J478" s="116" t="s">
        <v>10712</v>
      </c>
      <c r="K478" s="116" t="s">
        <v>11711</v>
      </c>
      <c r="L478" s="197">
        <v>45516</v>
      </c>
      <c r="M478" s="116"/>
      <c r="N478" s="197">
        <v>45532</v>
      </c>
      <c r="O478" s="388">
        <f t="shared" si="22"/>
        <v>85000</v>
      </c>
      <c r="P478" s="339">
        <f t="shared" si="23"/>
        <v>0</v>
      </c>
    </row>
    <row r="479" spans="1:16" hidden="1" x14ac:dyDescent="0.25">
      <c r="A479" s="116">
        <v>124859</v>
      </c>
      <c r="B479" s="116">
        <v>3</v>
      </c>
      <c r="C479" s="116">
        <v>1511103130</v>
      </c>
      <c r="D479" s="116" t="s">
        <v>17505</v>
      </c>
      <c r="E479" s="339">
        <v>700</v>
      </c>
      <c r="F479" s="194">
        <v>10</v>
      </c>
      <c r="G479" s="194">
        <v>10</v>
      </c>
      <c r="H479" s="194" t="s">
        <v>10119</v>
      </c>
      <c r="I479" s="194">
        <f t="shared" si="21"/>
        <v>0</v>
      </c>
      <c r="J479" s="116" t="s">
        <v>10712</v>
      </c>
      <c r="K479" s="116" t="s">
        <v>11711</v>
      </c>
      <c r="L479" s="197">
        <v>45516</v>
      </c>
      <c r="M479" s="116"/>
      <c r="N479" s="197">
        <v>45538</v>
      </c>
      <c r="O479" s="388">
        <f t="shared" si="22"/>
        <v>70</v>
      </c>
      <c r="P479" s="339">
        <f t="shared" si="23"/>
        <v>0</v>
      </c>
    </row>
    <row r="480" spans="1:16" hidden="1" x14ac:dyDescent="0.25">
      <c r="A480" s="116">
        <v>124875</v>
      </c>
      <c r="B480" s="116">
        <v>7</v>
      </c>
      <c r="C480" s="116">
        <v>1112102170</v>
      </c>
      <c r="D480" s="116" t="s">
        <v>11177</v>
      </c>
      <c r="E480" s="339">
        <v>61605.65</v>
      </c>
      <c r="F480" s="194">
        <v>5</v>
      </c>
      <c r="G480" s="194">
        <v>5</v>
      </c>
      <c r="H480" s="194" t="s">
        <v>10119</v>
      </c>
      <c r="I480" s="194">
        <f t="shared" si="21"/>
        <v>0</v>
      </c>
      <c r="J480" s="116" t="s">
        <v>10120</v>
      </c>
      <c r="K480" s="116" t="s">
        <v>11712</v>
      </c>
      <c r="L480" s="197">
        <v>45517</v>
      </c>
      <c r="M480" s="116"/>
      <c r="N480" s="197">
        <v>45526</v>
      </c>
      <c r="O480" s="388">
        <f t="shared" si="22"/>
        <v>12321.130000000001</v>
      </c>
      <c r="P480" s="339">
        <f t="shared" si="23"/>
        <v>0</v>
      </c>
    </row>
    <row r="481" spans="1:16" hidden="1" x14ac:dyDescent="0.25">
      <c r="A481" s="116">
        <v>124875</v>
      </c>
      <c r="B481" s="116">
        <v>14</v>
      </c>
      <c r="C481" s="116">
        <v>1316103600</v>
      </c>
      <c r="D481" s="116" t="s">
        <v>17493</v>
      </c>
      <c r="E481" s="339">
        <v>333097.27</v>
      </c>
      <c r="F481" s="194">
        <v>11</v>
      </c>
      <c r="G481" s="194">
        <v>11</v>
      </c>
      <c r="H481" s="194" t="s">
        <v>10119</v>
      </c>
      <c r="I481" s="194">
        <f t="shared" si="21"/>
        <v>0</v>
      </c>
      <c r="J481" s="116" t="s">
        <v>10120</v>
      </c>
      <c r="K481" s="116" t="s">
        <v>11712</v>
      </c>
      <c r="L481" s="197">
        <v>45517</v>
      </c>
      <c r="M481" s="116"/>
      <c r="N481" s="197">
        <v>45526</v>
      </c>
      <c r="O481" s="388">
        <f t="shared" si="22"/>
        <v>30281.570000000003</v>
      </c>
      <c r="P481" s="339">
        <f t="shared" si="23"/>
        <v>0</v>
      </c>
    </row>
    <row r="482" spans="1:16" hidden="1" x14ac:dyDescent="0.25">
      <c r="A482" s="116">
        <v>125319</v>
      </c>
      <c r="B482" s="116">
        <v>1</v>
      </c>
      <c r="C482" s="116">
        <v>1022103970</v>
      </c>
      <c r="D482" s="116" t="s">
        <v>10345</v>
      </c>
      <c r="E482" s="339">
        <v>4500</v>
      </c>
      <c r="F482" s="194">
        <v>1</v>
      </c>
      <c r="G482" s="194">
        <v>1</v>
      </c>
      <c r="H482" s="194" t="s">
        <v>10119</v>
      </c>
      <c r="I482" s="194">
        <f t="shared" si="21"/>
        <v>0</v>
      </c>
      <c r="J482" s="116" t="s">
        <v>10120</v>
      </c>
      <c r="K482" s="116" t="s">
        <v>10121</v>
      </c>
      <c r="L482" s="197">
        <v>45525</v>
      </c>
      <c r="M482" s="116"/>
      <c r="N482" s="197">
        <v>45587</v>
      </c>
      <c r="O482" s="388">
        <f t="shared" si="22"/>
        <v>4500</v>
      </c>
      <c r="P482" s="339">
        <f t="shared" si="23"/>
        <v>0</v>
      </c>
    </row>
    <row r="483" spans="1:16" hidden="1" x14ac:dyDescent="0.25">
      <c r="A483" s="116">
        <v>125345</v>
      </c>
      <c r="B483" s="116">
        <v>2</v>
      </c>
      <c r="C483" s="116">
        <v>1012100120</v>
      </c>
      <c r="D483" s="116" t="s">
        <v>10492</v>
      </c>
      <c r="E483" s="339">
        <v>282000</v>
      </c>
      <c r="F483" s="194">
        <v>12</v>
      </c>
      <c r="G483" s="194">
        <v>12</v>
      </c>
      <c r="H483" s="194" t="s">
        <v>10119</v>
      </c>
      <c r="I483" s="194">
        <f t="shared" si="21"/>
        <v>0</v>
      </c>
      <c r="J483" s="116" t="s">
        <v>10120</v>
      </c>
      <c r="K483" s="116" t="s">
        <v>10121</v>
      </c>
      <c r="L483" s="197">
        <v>45525</v>
      </c>
      <c r="M483" s="116" t="s">
        <v>11761</v>
      </c>
      <c r="N483" s="197">
        <v>45544</v>
      </c>
      <c r="O483" s="388">
        <f t="shared" si="22"/>
        <v>23500</v>
      </c>
      <c r="P483" s="339">
        <f t="shared" si="23"/>
        <v>0</v>
      </c>
    </row>
    <row r="484" spans="1:16" hidden="1" x14ac:dyDescent="0.25">
      <c r="A484" s="116">
        <v>125345</v>
      </c>
      <c r="B484" s="116">
        <v>3</v>
      </c>
      <c r="C484" s="116">
        <v>1022100230</v>
      </c>
      <c r="D484" s="116" t="s">
        <v>16162</v>
      </c>
      <c r="E484" s="339">
        <v>41250</v>
      </c>
      <c r="F484" s="194">
        <v>25</v>
      </c>
      <c r="G484" s="194">
        <v>25</v>
      </c>
      <c r="H484" s="194" t="s">
        <v>10119</v>
      </c>
      <c r="I484" s="194">
        <f t="shared" si="21"/>
        <v>0</v>
      </c>
      <c r="J484" s="116" t="s">
        <v>10120</v>
      </c>
      <c r="K484" s="116" t="s">
        <v>10121</v>
      </c>
      <c r="L484" s="197">
        <v>45525</v>
      </c>
      <c r="M484" s="116"/>
      <c r="N484" s="197">
        <v>45581</v>
      </c>
      <c r="O484" s="388">
        <f t="shared" si="22"/>
        <v>1650</v>
      </c>
      <c r="P484" s="339">
        <f t="shared" si="23"/>
        <v>0</v>
      </c>
    </row>
    <row r="485" spans="1:16" hidden="1" x14ac:dyDescent="0.25">
      <c r="A485" s="116">
        <v>125345</v>
      </c>
      <c r="B485" s="116">
        <v>4</v>
      </c>
      <c r="C485" s="116">
        <v>1022101080</v>
      </c>
      <c r="D485" s="116" t="s">
        <v>17463</v>
      </c>
      <c r="E485" s="339">
        <v>16140</v>
      </c>
      <c r="F485" s="194">
        <v>4</v>
      </c>
      <c r="G485" s="194">
        <v>4</v>
      </c>
      <c r="H485" s="194" t="s">
        <v>10119</v>
      </c>
      <c r="I485" s="194">
        <f t="shared" si="21"/>
        <v>0</v>
      </c>
      <c r="J485" s="116" t="s">
        <v>10120</v>
      </c>
      <c r="K485" s="116" t="s">
        <v>10121</v>
      </c>
      <c r="L485" s="197">
        <v>45525</v>
      </c>
      <c r="M485" s="116"/>
      <c r="N485" s="197">
        <v>45551</v>
      </c>
      <c r="O485" s="388">
        <f t="shared" si="22"/>
        <v>4035</v>
      </c>
      <c r="P485" s="339">
        <f t="shared" si="23"/>
        <v>0</v>
      </c>
    </row>
    <row r="486" spans="1:16" hidden="1" x14ac:dyDescent="0.25">
      <c r="A486" s="116">
        <v>125354</v>
      </c>
      <c r="B486" s="116">
        <v>3</v>
      </c>
      <c r="C486" s="116">
        <v>1015103040</v>
      </c>
      <c r="D486" s="116" t="s">
        <v>17499</v>
      </c>
      <c r="E486" s="339">
        <v>77688</v>
      </c>
      <c r="F486" s="194">
        <v>3</v>
      </c>
      <c r="G486" s="194">
        <v>3</v>
      </c>
      <c r="H486" s="194" t="s">
        <v>10119</v>
      </c>
      <c r="I486" s="194">
        <f t="shared" si="21"/>
        <v>0</v>
      </c>
      <c r="J486" s="116" t="s">
        <v>10120</v>
      </c>
      <c r="K486" s="116" t="s">
        <v>11689</v>
      </c>
      <c r="L486" s="197">
        <v>45527</v>
      </c>
      <c r="M486" s="116"/>
      <c r="N486" s="197">
        <v>45532</v>
      </c>
      <c r="O486" s="388">
        <f t="shared" si="22"/>
        <v>25896</v>
      </c>
      <c r="P486" s="339">
        <f t="shared" si="23"/>
        <v>0</v>
      </c>
    </row>
    <row r="487" spans="1:16" hidden="1" x14ac:dyDescent="0.25">
      <c r="A487" s="116">
        <v>125354</v>
      </c>
      <c r="B487" s="116">
        <v>4</v>
      </c>
      <c r="C487" s="116">
        <v>1810101520</v>
      </c>
      <c r="D487" s="116" t="s">
        <v>11362</v>
      </c>
      <c r="E487" s="339">
        <v>3150</v>
      </c>
      <c r="F487" s="194">
        <v>3</v>
      </c>
      <c r="G487" s="194">
        <v>3</v>
      </c>
      <c r="H487" s="194" t="s">
        <v>10119</v>
      </c>
      <c r="I487" s="194">
        <f t="shared" si="21"/>
        <v>0</v>
      </c>
      <c r="J487" s="116" t="s">
        <v>10120</v>
      </c>
      <c r="K487" s="116" t="s">
        <v>11689</v>
      </c>
      <c r="L487" s="197">
        <v>45527</v>
      </c>
      <c r="M487" s="116"/>
      <c r="N487" s="197">
        <v>45532</v>
      </c>
      <c r="O487" s="388">
        <f t="shared" si="22"/>
        <v>1050</v>
      </c>
      <c r="P487" s="339">
        <f t="shared" si="23"/>
        <v>0</v>
      </c>
    </row>
    <row r="488" spans="1:16" hidden="1" x14ac:dyDescent="0.25">
      <c r="A488" s="116">
        <v>125444</v>
      </c>
      <c r="B488" s="116">
        <v>7</v>
      </c>
      <c r="C488" s="116">
        <v>1016100540</v>
      </c>
      <c r="D488" s="116" t="s">
        <v>11148</v>
      </c>
      <c r="E488" s="339">
        <v>3586</v>
      </c>
      <c r="F488" s="194">
        <v>2</v>
      </c>
      <c r="G488" s="194">
        <v>2</v>
      </c>
      <c r="H488" s="194" t="s">
        <v>10119</v>
      </c>
      <c r="I488" s="194">
        <f t="shared" si="21"/>
        <v>0</v>
      </c>
      <c r="J488" s="116" t="s">
        <v>10120</v>
      </c>
      <c r="K488" s="116" t="s">
        <v>11690</v>
      </c>
      <c r="L488" s="197">
        <v>45527</v>
      </c>
      <c r="M488" s="116"/>
      <c r="N488" s="197">
        <v>45537</v>
      </c>
      <c r="O488" s="388">
        <f t="shared" si="22"/>
        <v>1793</v>
      </c>
      <c r="P488" s="339">
        <f t="shared" si="23"/>
        <v>0</v>
      </c>
    </row>
    <row r="489" spans="1:16" hidden="1" x14ac:dyDescent="0.25">
      <c r="A489" s="116">
        <v>125444</v>
      </c>
      <c r="B489" s="116">
        <v>4</v>
      </c>
      <c r="C489" s="116">
        <v>1213101730</v>
      </c>
      <c r="D489" s="116" t="s">
        <v>10564</v>
      </c>
      <c r="E489" s="339">
        <v>58300</v>
      </c>
      <c r="F489" s="194">
        <v>100</v>
      </c>
      <c r="G489" s="194">
        <v>100</v>
      </c>
      <c r="H489" s="194" t="s">
        <v>10119</v>
      </c>
      <c r="I489" s="194">
        <f t="shared" si="21"/>
        <v>0</v>
      </c>
      <c r="J489" s="116" t="s">
        <v>10120</v>
      </c>
      <c r="K489" s="116" t="s">
        <v>11690</v>
      </c>
      <c r="L489" s="197">
        <v>45527</v>
      </c>
      <c r="M489" s="116"/>
      <c r="N489" s="197">
        <v>45546</v>
      </c>
      <c r="O489" s="388">
        <f t="shared" si="22"/>
        <v>583</v>
      </c>
      <c r="P489" s="339">
        <f t="shared" si="23"/>
        <v>0</v>
      </c>
    </row>
    <row r="490" spans="1:16" hidden="1" x14ac:dyDescent="0.25">
      <c r="A490" s="116">
        <v>125444</v>
      </c>
      <c r="B490" s="116">
        <v>3</v>
      </c>
      <c r="C490" s="116">
        <v>1213103380</v>
      </c>
      <c r="D490" s="116" t="s">
        <v>16173</v>
      </c>
      <c r="E490" s="339">
        <v>15500</v>
      </c>
      <c r="F490" s="194">
        <v>1</v>
      </c>
      <c r="G490" s="194">
        <v>1</v>
      </c>
      <c r="H490" s="194" t="s">
        <v>10119</v>
      </c>
      <c r="I490" s="194">
        <f t="shared" si="21"/>
        <v>0</v>
      </c>
      <c r="J490" s="116" t="s">
        <v>10120</v>
      </c>
      <c r="K490" s="116" t="s">
        <v>11690</v>
      </c>
      <c r="L490" s="197">
        <v>45527</v>
      </c>
      <c r="M490" s="116"/>
      <c r="N490" s="197">
        <v>45537</v>
      </c>
      <c r="O490" s="388">
        <f t="shared" si="22"/>
        <v>15500</v>
      </c>
      <c r="P490" s="339">
        <f t="shared" si="23"/>
        <v>0</v>
      </c>
    </row>
    <row r="491" spans="1:16" hidden="1" x14ac:dyDescent="0.25">
      <c r="A491" s="116">
        <v>125445</v>
      </c>
      <c r="B491" s="116">
        <v>1</v>
      </c>
      <c r="C491" s="116">
        <v>1810104010</v>
      </c>
      <c r="D491" s="116" t="s">
        <v>17506</v>
      </c>
      <c r="E491" s="339">
        <v>25142</v>
      </c>
      <c r="F491" s="194">
        <v>10</v>
      </c>
      <c r="G491" s="194">
        <v>10</v>
      </c>
      <c r="H491" s="194" t="s">
        <v>10119</v>
      </c>
      <c r="I491" s="194">
        <f t="shared" si="21"/>
        <v>0</v>
      </c>
      <c r="J491" s="116" t="s">
        <v>10120</v>
      </c>
      <c r="K491" s="116" t="s">
        <v>11388</v>
      </c>
      <c r="L491" s="197">
        <v>45527</v>
      </c>
      <c r="M491" s="116" t="s">
        <v>11762</v>
      </c>
      <c r="N491" s="197">
        <v>45538</v>
      </c>
      <c r="O491" s="388">
        <f t="shared" si="22"/>
        <v>2514.1999999999998</v>
      </c>
      <c r="P491" s="339">
        <f t="shared" si="23"/>
        <v>0</v>
      </c>
    </row>
    <row r="492" spans="1:16" hidden="1" x14ac:dyDescent="0.25">
      <c r="A492" s="116">
        <v>125595</v>
      </c>
      <c r="B492" s="116">
        <v>13</v>
      </c>
      <c r="C492" s="116">
        <v>1010108070</v>
      </c>
      <c r="D492" s="116" t="s">
        <v>9544</v>
      </c>
      <c r="E492" s="339">
        <v>40968</v>
      </c>
      <c r="F492" s="194">
        <v>3</v>
      </c>
      <c r="G492" s="194">
        <v>3</v>
      </c>
      <c r="H492" s="194" t="s">
        <v>10119</v>
      </c>
      <c r="I492" s="194">
        <f t="shared" si="21"/>
        <v>0</v>
      </c>
      <c r="J492" s="116" t="s">
        <v>10120</v>
      </c>
      <c r="K492" s="116" t="s">
        <v>11622</v>
      </c>
      <c r="L492" s="197">
        <v>45530</v>
      </c>
      <c r="M492" s="116"/>
      <c r="N492" s="197">
        <v>45568</v>
      </c>
      <c r="O492" s="388">
        <f t="shared" si="22"/>
        <v>13656</v>
      </c>
      <c r="P492" s="339">
        <f t="shared" si="23"/>
        <v>0</v>
      </c>
    </row>
    <row r="493" spans="1:16" hidden="1" x14ac:dyDescent="0.25">
      <c r="A493" s="116">
        <v>125595</v>
      </c>
      <c r="B493" s="116">
        <v>1</v>
      </c>
      <c r="C493" s="116">
        <v>1519106720</v>
      </c>
      <c r="D493" s="116" t="s">
        <v>10132</v>
      </c>
      <c r="E493" s="339">
        <v>2360000</v>
      </c>
      <c r="F493" s="194">
        <v>2</v>
      </c>
      <c r="G493" s="194">
        <v>2</v>
      </c>
      <c r="H493" s="194" t="s">
        <v>10119</v>
      </c>
      <c r="I493" s="194">
        <f t="shared" si="21"/>
        <v>0</v>
      </c>
      <c r="J493" s="116" t="s">
        <v>10120</v>
      </c>
      <c r="K493" s="116" t="s">
        <v>11622</v>
      </c>
      <c r="L493" s="197">
        <v>45530</v>
      </c>
      <c r="M493" s="116"/>
      <c r="N493" s="197">
        <v>45546</v>
      </c>
      <c r="O493" s="388">
        <f t="shared" si="22"/>
        <v>1180000</v>
      </c>
      <c r="P493" s="339">
        <f t="shared" si="23"/>
        <v>0</v>
      </c>
    </row>
    <row r="494" spans="1:16" hidden="1" x14ac:dyDescent="0.25">
      <c r="A494" s="116">
        <v>125595</v>
      </c>
      <c r="B494" s="116">
        <v>11</v>
      </c>
      <c r="C494" s="116">
        <v>1810101750</v>
      </c>
      <c r="D494" s="116" t="s">
        <v>11365</v>
      </c>
      <c r="E494" s="339">
        <v>13500</v>
      </c>
      <c r="F494" s="194">
        <v>3</v>
      </c>
      <c r="G494" s="194">
        <v>3</v>
      </c>
      <c r="H494" s="194" t="s">
        <v>10119</v>
      </c>
      <c r="I494" s="194">
        <f t="shared" si="21"/>
        <v>0</v>
      </c>
      <c r="J494" s="116" t="s">
        <v>10120</v>
      </c>
      <c r="K494" s="116" t="s">
        <v>11622</v>
      </c>
      <c r="L494" s="197">
        <v>45530</v>
      </c>
      <c r="M494" s="116"/>
      <c r="N494" s="197">
        <v>45568</v>
      </c>
      <c r="O494" s="388">
        <f t="shared" si="22"/>
        <v>4500</v>
      </c>
      <c r="P494" s="339">
        <f t="shared" si="23"/>
        <v>0</v>
      </c>
    </row>
    <row r="495" spans="1:16" hidden="1" x14ac:dyDescent="0.25">
      <c r="A495" s="116">
        <v>125595</v>
      </c>
      <c r="B495" s="116">
        <v>12</v>
      </c>
      <c r="C495" s="116">
        <v>1810101770</v>
      </c>
      <c r="D495" s="116" t="s">
        <v>10567</v>
      </c>
      <c r="E495" s="339">
        <v>13860</v>
      </c>
      <c r="F495" s="194">
        <v>3</v>
      </c>
      <c r="G495" s="194">
        <v>3</v>
      </c>
      <c r="H495" s="194" t="s">
        <v>10119</v>
      </c>
      <c r="I495" s="194">
        <f t="shared" si="21"/>
        <v>0</v>
      </c>
      <c r="J495" s="116" t="s">
        <v>10120</v>
      </c>
      <c r="K495" s="116" t="s">
        <v>11622</v>
      </c>
      <c r="L495" s="197">
        <v>45530</v>
      </c>
      <c r="M495" s="116"/>
      <c r="N495" s="197">
        <v>45568</v>
      </c>
      <c r="O495" s="388">
        <f t="shared" si="22"/>
        <v>4620</v>
      </c>
      <c r="P495" s="339">
        <f t="shared" si="23"/>
        <v>0</v>
      </c>
    </row>
    <row r="496" spans="1:16" hidden="1" x14ac:dyDescent="0.25">
      <c r="A496" s="116">
        <v>125597</v>
      </c>
      <c r="B496" s="116">
        <v>4</v>
      </c>
      <c r="C496" s="116">
        <v>1017100480</v>
      </c>
      <c r="D496" s="116" t="s">
        <v>10686</v>
      </c>
      <c r="E496" s="339">
        <v>159000</v>
      </c>
      <c r="F496" s="194">
        <v>5</v>
      </c>
      <c r="G496" s="194">
        <v>5</v>
      </c>
      <c r="H496" s="194" t="s">
        <v>10119</v>
      </c>
      <c r="I496" s="194">
        <f t="shared" si="21"/>
        <v>0</v>
      </c>
      <c r="J496" s="116" t="s">
        <v>10120</v>
      </c>
      <c r="K496" s="116" t="s">
        <v>10121</v>
      </c>
      <c r="L496" s="197">
        <v>45530</v>
      </c>
      <c r="M496" s="116"/>
      <c r="N496" s="197">
        <v>45551</v>
      </c>
      <c r="O496" s="388">
        <f t="shared" si="22"/>
        <v>31800</v>
      </c>
      <c r="P496" s="339">
        <f t="shared" si="23"/>
        <v>0</v>
      </c>
    </row>
    <row r="497" spans="1:16" hidden="1" x14ac:dyDescent="0.25">
      <c r="A497" s="116">
        <v>125610</v>
      </c>
      <c r="B497" s="116">
        <v>4</v>
      </c>
      <c r="C497" s="116">
        <v>1012100010</v>
      </c>
      <c r="D497" s="116" t="s">
        <v>10369</v>
      </c>
      <c r="E497" s="339">
        <v>69000</v>
      </c>
      <c r="F497" s="194">
        <v>1</v>
      </c>
      <c r="G497" s="194">
        <v>1</v>
      </c>
      <c r="H497" s="194" t="s">
        <v>10119</v>
      </c>
      <c r="I497" s="194">
        <f t="shared" si="21"/>
        <v>0</v>
      </c>
      <c r="J497" s="116" t="s">
        <v>10120</v>
      </c>
      <c r="K497" s="116" t="s">
        <v>11690</v>
      </c>
      <c r="L497" s="197">
        <v>45530</v>
      </c>
      <c r="M497" s="116"/>
      <c r="N497" s="197">
        <v>45538</v>
      </c>
      <c r="O497" s="388">
        <f t="shared" si="22"/>
        <v>69000</v>
      </c>
      <c r="P497" s="339">
        <f t="shared" si="23"/>
        <v>0</v>
      </c>
    </row>
    <row r="498" spans="1:16" hidden="1" x14ac:dyDescent="0.25">
      <c r="A498" s="116">
        <v>125610</v>
      </c>
      <c r="B498" s="116">
        <v>8</v>
      </c>
      <c r="C498" s="116">
        <v>1016100540</v>
      </c>
      <c r="D498" s="116" t="s">
        <v>11148</v>
      </c>
      <c r="E498" s="339">
        <v>3586</v>
      </c>
      <c r="F498" s="194">
        <v>2</v>
      </c>
      <c r="G498" s="194">
        <v>2</v>
      </c>
      <c r="H498" s="194" t="s">
        <v>10119</v>
      </c>
      <c r="I498" s="194">
        <f t="shared" si="21"/>
        <v>0</v>
      </c>
      <c r="J498" s="116" t="s">
        <v>10120</v>
      </c>
      <c r="K498" s="116" t="s">
        <v>11690</v>
      </c>
      <c r="L498" s="197">
        <v>45530</v>
      </c>
      <c r="M498" s="116"/>
      <c r="N498" s="197">
        <v>45537</v>
      </c>
      <c r="O498" s="388">
        <f t="shared" si="22"/>
        <v>1793</v>
      </c>
      <c r="P498" s="339">
        <f t="shared" si="23"/>
        <v>0</v>
      </c>
    </row>
    <row r="499" spans="1:16" hidden="1" x14ac:dyDescent="0.25">
      <c r="A499" s="116">
        <v>125613</v>
      </c>
      <c r="B499" s="116">
        <v>2</v>
      </c>
      <c r="C499" s="116">
        <v>1810101810</v>
      </c>
      <c r="D499" s="116" t="s">
        <v>17507</v>
      </c>
      <c r="E499" s="339">
        <v>6251.3</v>
      </c>
      <c r="F499" s="194">
        <v>11</v>
      </c>
      <c r="G499" s="194">
        <v>11</v>
      </c>
      <c r="H499" s="194" t="s">
        <v>10119</v>
      </c>
      <c r="I499" s="194">
        <f t="shared" si="21"/>
        <v>0</v>
      </c>
      <c r="J499" s="116" t="s">
        <v>10120</v>
      </c>
      <c r="K499" s="116" t="s">
        <v>10121</v>
      </c>
      <c r="L499" s="197">
        <v>45530</v>
      </c>
      <c r="M499" s="116"/>
      <c r="N499" s="197">
        <v>45558</v>
      </c>
      <c r="O499" s="388">
        <f t="shared" si="22"/>
        <v>568.30000000000007</v>
      </c>
      <c r="P499" s="339">
        <f t="shared" si="23"/>
        <v>0</v>
      </c>
    </row>
    <row r="500" spans="1:16" hidden="1" x14ac:dyDescent="0.25">
      <c r="A500" s="116">
        <v>125694</v>
      </c>
      <c r="B500" s="116">
        <v>1</v>
      </c>
      <c r="C500" s="116">
        <v>1029102840</v>
      </c>
      <c r="D500" s="116" t="s">
        <v>7360</v>
      </c>
      <c r="E500" s="339">
        <v>587932.38</v>
      </c>
      <c r="F500" s="194">
        <v>6</v>
      </c>
      <c r="G500" s="194">
        <v>6</v>
      </c>
      <c r="H500" s="194" t="s">
        <v>10119</v>
      </c>
      <c r="I500" s="194">
        <f t="shared" si="21"/>
        <v>0</v>
      </c>
      <c r="J500" s="116" t="s">
        <v>10126</v>
      </c>
      <c r="K500" s="116" t="s">
        <v>11757</v>
      </c>
      <c r="L500" s="197">
        <v>45531</v>
      </c>
      <c r="M500" s="116" t="s">
        <v>16515</v>
      </c>
      <c r="N500" s="197">
        <v>45601</v>
      </c>
      <c r="O500" s="388">
        <f t="shared" si="22"/>
        <v>97988.73</v>
      </c>
      <c r="P500" s="339">
        <f t="shared" si="23"/>
        <v>0</v>
      </c>
    </row>
    <row r="501" spans="1:16" hidden="1" x14ac:dyDescent="0.25">
      <c r="A501" s="116">
        <v>125695</v>
      </c>
      <c r="B501" s="116">
        <v>2</v>
      </c>
      <c r="C501" s="116">
        <v>1029102840</v>
      </c>
      <c r="D501" s="116" t="s">
        <v>7360</v>
      </c>
      <c r="E501" s="339">
        <v>587932.38</v>
      </c>
      <c r="F501" s="194">
        <v>6</v>
      </c>
      <c r="G501" s="194">
        <v>6</v>
      </c>
      <c r="H501" s="194" t="s">
        <v>10119</v>
      </c>
      <c r="I501" s="194">
        <f t="shared" si="21"/>
        <v>0</v>
      </c>
      <c r="J501" s="116" t="s">
        <v>10126</v>
      </c>
      <c r="K501" s="116" t="s">
        <v>8716</v>
      </c>
      <c r="L501" s="197">
        <v>45531</v>
      </c>
      <c r="M501" s="116" t="s">
        <v>16515</v>
      </c>
      <c r="N501" s="197">
        <v>45601</v>
      </c>
      <c r="O501" s="388">
        <f t="shared" si="22"/>
        <v>97988.73</v>
      </c>
      <c r="P501" s="339">
        <f t="shared" si="23"/>
        <v>0</v>
      </c>
    </row>
    <row r="502" spans="1:16" hidden="1" x14ac:dyDescent="0.25">
      <c r="A502" s="116">
        <v>125711</v>
      </c>
      <c r="B502" s="116">
        <v>1</v>
      </c>
      <c r="C502" s="116">
        <v>1022100230</v>
      </c>
      <c r="D502" s="116" t="s">
        <v>16162</v>
      </c>
      <c r="E502" s="339">
        <v>49500</v>
      </c>
      <c r="F502" s="194">
        <v>30</v>
      </c>
      <c r="G502" s="194">
        <v>30</v>
      </c>
      <c r="H502" s="194" t="s">
        <v>10119</v>
      </c>
      <c r="I502" s="194">
        <f t="shared" si="21"/>
        <v>0</v>
      </c>
      <c r="J502" s="116" t="s">
        <v>10389</v>
      </c>
      <c r="K502" s="116" t="s">
        <v>10390</v>
      </c>
      <c r="L502" s="197">
        <v>45531</v>
      </c>
      <c r="M502" s="116"/>
      <c r="N502" s="197">
        <v>45562</v>
      </c>
      <c r="O502" s="388">
        <f t="shared" si="22"/>
        <v>1650</v>
      </c>
      <c r="P502" s="339">
        <f t="shared" si="23"/>
        <v>0</v>
      </c>
    </row>
    <row r="503" spans="1:16" hidden="1" x14ac:dyDescent="0.25">
      <c r="A503" s="116">
        <v>125730</v>
      </c>
      <c r="B503" s="116">
        <v>1</v>
      </c>
      <c r="C503" s="116">
        <v>1029100450</v>
      </c>
      <c r="D503" s="116" t="s">
        <v>6550</v>
      </c>
      <c r="E503" s="339">
        <v>87000</v>
      </c>
      <c r="F503" s="194">
        <v>6</v>
      </c>
      <c r="G503" s="194">
        <v>6</v>
      </c>
      <c r="H503" s="194" t="s">
        <v>10119</v>
      </c>
      <c r="I503" s="194">
        <f t="shared" si="21"/>
        <v>0</v>
      </c>
      <c r="J503" s="116" t="s">
        <v>10126</v>
      </c>
      <c r="K503" s="116" t="s">
        <v>10352</v>
      </c>
      <c r="L503" s="197">
        <v>45532</v>
      </c>
      <c r="M503" s="116"/>
      <c r="N503" s="197">
        <v>45539</v>
      </c>
      <c r="O503" s="388">
        <f t="shared" si="22"/>
        <v>14500</v>
      </c>
      <c r="P503" s="339">
        <f t="shared" si="23"/>
        <v>0</v>
      </c>
    </row>
    <row r="504" spans="1:16" hidden="1" x14ac:dyDescent="0.25">
      <c r="A504" s="116">
        <v>125757</v>
      </c>
      <c r="B504" s="116">
        <v>1</v>
      </c>
      <c r="C504" s="116">
        <v>1022102100</v>
      </c>
      <c r="D504" s="116" t="s">
        <v>11169</v>
      </c>
      <c r="E504" s="339">
        <v>10107</v>
      </c>
      <c r="F504" s="194">
        <v>3</v>
      </c>
      <c r="G504" s="194">
        <v>3</v>
      </c>
      <c r="H504" s="194" t="s">
        <v>10119</v>
      </c>
      <c r="I504" s="194">
        <f t="shared" si="21"/>
        <v>0</v>
      </c>
      <c r="J504" s="116" t="s">
        <v>10389</v>
      </c>
      <c r="K504" s="116" t="s">
        <v>11758</v>
      </c>
      <c r="L504" s="197">
        <v>45532</v>
      </c>
      <c r="M504" s="116"/>
      <c r="N504" s="197">
        <v>45572</v>
      </c>
      <c r="O504" s="388">
        <f t="shared" si="22"/>
        <v>3369</v>
      </c>
      <c r="P504" s="339">
        <f t="shared" si="23"/>
        <v>0</v>
      </c>
    </row>
    <row r="505" spans="1:16" hidden="1" x14ac:dyDescent="0.25">
      <c r="A505" s="116">
        <v>125757</v>
      </c>
      <c r="B505" s="116">
        <v>2</v>
      </c>
      <c r="C505" s="116">
        <v>1022102620</v>
      </c>
      <c r="D505" s="116" t="s">
        <v>16164</v>
      </c>
      <c r="E505" s="339">
        <v>8732.0400000000009</v>
      </c>
      <c r="F505" s="194">
        <v>12</v>
      </c>
      <c r="G505" s="194">
        <v>12</v>
      </c>
      <c r="H505" s="194" t="s">
        <v>10119</v>
      </c>
      <c r="I505" s="194">
        <f t="shared" si="21"/>
        <v>0</v>
      </c>
      <c r="J505" s="116" t="s">
        <v>10389</v>
      </c>
      <c r="K505" s="116" t="s">
        <v>11758</v>
      </c>
      <c r="L505" s="197">
        <v>45532</v>
      </c>
      <c r="M505" s="116"/>
      <c r="N505" s="197">
        <v>45537</v>
      </c>
      <c r="O505" s="388">
        <f t="shared" si="22"/>
        <v>727.67000000000007</v>
      </c>
      <c r="P505" s="339">
        <f t="shared" si="23"/>
        <v>0</v>
      </c>
    </row>
    <row r="506" spans="1:16" hidden="1" x14ac:dyDescent="0.25">
      <c r="A506" s="116">
        <v>125803</v>
      </c>
      <c r="B506" s="116">
        <v>1</v>
      </c>
      <c r="C506" s="116">
        <v>1513100320</v>
      </c>
      <c r="D506" s="116" t="s">
        <v>16197</v>
      </c>
      <c r="E506" s="339">
        <v>575640.6</v>
      </c>
      <c r="F506" s="194">
        <v>60</v>
      </c>
      <c r="G506" s="194">
        <v>60</v>
      </c>
      <c r="H506" s="194" t="s">
        <v>10119</v>
      </c>
      <c r="I506" s="194">
        <f t="shared" si="21"/>
        <v>0</v>
      </c>
      <c r="J506" s="116" t="s">
        <v>10126</v>
      </c>
      <c r="K506" s="116" t="s">
        <v>11757</v>
      </c>
      <c r="L506" s="197">
        <v>45533</v>
      </c>
      <c r="M506" s="116"/>
      <c r="N506" s="197">
        <v>45537</v>
      </c>
      <c r="O506" s="388">
        <f t="shared" si="22"/>
        <v>9594.01</v>
      </c>
      <c r="P506" s="339">
        <f t="shared" si="23"/>
        <v>0</v>
      </c>
    </row>
    <row r="507" spans="1:16" hidden="1" x14ac:dyDescent="0.25">
      <c r="A507" s="116">
        <v>125825</v>
      </c>
      <c r="B507" s="116">
        <v>2</v>
      </c>
      <c r="C507" s="116">
        <v>1525100840</v>
      </c>
      <c r="D507" s="116" t="s">
        <v>11759</v>
      </c>
      <c r="E507" s="339">
        <v>0</v>
      </c>
      <c r="F507" s="194">
        <v>6</v>
      </c>
      <c r="G507" s="194">
        <v>6</v>
      </c>
      <c r="H507" s="194" t="s">
        <v>10119</v>
      </c>
      <c r="I507" s="194">
        <f t="shared" si="21"/>
        <v>0</v>
      </c>
      <c r="J507" s="116" t="s">
        <v>10120</v>
      </c>
      <c r="K507" s="116" t="s">
        <v>10491</v>
      </c>
      <c r="L507" s="197">
        <v>45533</v>
      </c>
      <c r="M507" s="197" t="s">
        <v>11790</v>
      </c>
      <c r="N507" s="197">
        <v>45540</v>
      </c>
      <c r="O507" s="388">
        <f t="shared" si="22"/>
        <v>0</v>
      </c>
      <c r="P507" s="339">
        <f t="shared" si="23"/>
        <v>0</v>
      </c>
    </row>
    <row r="508" spans="1:16" hidden="1" x14ac:dyDescent="0.25">
      <c r="A508" s="116">
        <v>125825</v>
      </c>
      <c r="B508" s="116">
        <v>4</v>
      </c>
      <c r="C508" s="116">
        <v>1525103930</v>
      </c>
      <c r="D508" s="116" t="s">
        <v>11339</v>
      </c>
      <c r="E508" s="339">
        <v>167454</v>
      </c>
      <c r="F508" s="194">
        <v>6</v>
      </c>
      <c r="G508" s="194">
        <v>6</v>
      </c>
      <c r="H508" s="194" t="s">
        <v>10119</v>
      </c>
      <c r="I508" s="194">
        <f t="shared" si="21"/>
        <v>0</v>
      </c>
      <c r="J508" s="116" t="s">
        <v>10120</v>
      </c>
      <c r="K508" s="116" t="s">
        <v>10491</v>
      </c>
      <c r="L508" s="197">
        <v>45533</v>
      </c>
      <c r="M508" s="116"/>
      <c r="N508" s="197">
        <v>45582</v>
      </c>
      <c r="O508" s="388">
        <f t="shared" si="22"/>
        <v>27909</v>
      </c>
      <c r="P508" s="339">
        <f t="shared" si="23"/>
        <v>0</v>
      </c>
    </row>
    <row r="509" spans="1:16" hidden="1" x14ac:dyDescent="0.25">
      <c r="A509" s="116">
        <v>125825</v>
      </c>
      <c r="B509" s="116">
        <v>6</v>
      </c>
      <c r="C509" s="116">
        <v>1810103720</v>
      </c>
      <c r="D509" s="116" t="s">
        <v>17508</v>
      </c>
      <c r="E509" s="339">
        <v>10240</v>
      </c>
      <c r="F509" s="194">
        <v>32</v>
      </c>
      <c r="G509" s="194">
        <v>32</v>
      </c>
      <c r="H509" s="194" t="s">
        <v>10119</v>
      </c>
      <c r="I509" s="194">
        <f t="shared" si="21"/>
        <v>0</v>
      </c>
      <c r="J509" s="116" t="s">
        <v>10120</v>
      </c>
      <c r="K509" s="116" t="s">
        <v>10491</v>
      </c>
      <c r="L509" s="197">
        <v>45533</v>
      </c>
      <c r="M509" s="116"/>
      <c r="N509" s="197">
        <v>45567</v>
      </c>
      <c r="O509" s="388">
        <f t="shared" si="22"/>
        <v>320</v>
      </c>
      <c r="P509" s="339">
        <f t="shared" si="23"/>
        <v>0</v>
      </c>
    </row>
    <row r="510" spans="1:16" hidden="1" x14ac:dyDescent="0.25">
      <c r="A510" s="116">
        <v>125873</v>
      </c>
      <c r="B510" s="116">
        <v>1</v>
      </c>
      <c r="C510" s="116">
        <v>1226100200</v>
      </c>
      <c r="D510" s="116" t="s">
        <v>11227</v>
      </c>
      <c r="E510" s="339">
        <v>4019</v>
      </c>
      <c r="F510" s="194">
        <v>1</v>
      </c>
      <c r="G510" s="194">
        <v>1</v>
      </c>
      <c r="H510" s="194" t="s">
        <v>10119</v>
      </c>
      <c r="I510" s="194">
        <f t="shared" si="21"/>
        <v>0</v>
      </c>
      <c r="J510" s="116" t="s">
        <v>10120</v>
      </c>
      <c r="K510" s="116" t="s">
        <v>11776</v>
      </c>
      <c r="L510" s="197">
        <v>45540</v>
      </c>
      <c r="M510" s="116"/>
      <c r="N510" s="197">
        <v>45540</v>
      </c>
      <c r="O510" s="388">
        <f t="shared" si="22"/>
        <v>4019</v>
      </c>
      <c r="P510" s="339">
        <f t="shared" si="23"/>
        <v>0</v>
      </c>
    </row>
    <row r="511" spans="1:16" hidden="1" x14ac:dyDescent="0.25">
      <c r="A511" s="116">
        <v>126056</v>
      </c>
      <c r="B511" s="116">
        <v>2</v>
      </c>
      <c r="C511" s="116">
        <v>1610100400</v>
      </c>
      <c r="D511" s="116" t="s">
        <v>9595</v>
      </c>
      <c r="E511" s="339">
        <v>19200</v>
      </c>
      <c r="F511" s="194">
        <v>1</v>
      </c>
      <c r="G511" s="194">
        <v>1</v>
      </c>
      <c r="H511" s="194" t="s">
        <v>10119</v>
      </c>
      <c r="I511" s="194">
        <f t="shared" si="21"/>
        <v>0</v>
      </c>
      <c r="J511" s="116" t="s">
        <v>10712</v>
      </c>
      <c r="K511" s="116" t="s">
        <v>11711</v>
      </c>
      <c r="L511" s="197">
        <v>45540</v>
      </c>
      <c r="M511" s="116"/>
      <c r="N511" s="197">
        <v>45593</v>
      </c>
      <c r="O511" s="388">
        <f t="shared" si="22"/>
        <v>19200</v>
      </c>
      <c r="P511" s="339">
        <f t="shared" si="23"/>
        <v>0</v>
      </c>
    </row>
    <row r="512" spans="1:16" hidden="1" x14ac:dyDescent="0.25">
      <c r="A512" s="116">
        <v>126056</v>
      </c>
      <c r="B512" s="116">
        <v>1</v>
      </c>
      <c r="C512" s="116">
        <v>1610100420</v>
      </c>
      <c r="D512" s="116" t="s">
        <v>9589</v>
      </c>
      <c r="E512" s="339">
        <v>19200</v>
      </c>
      <c r="F512" s="194">
        <v>1</v>
      </c>
      <c r="G512" s="194">
        <v>1</v>
      </c>
      <c r="H512" s="194" t="s">
        <v>10119</v>
      </c>
      <c r="I512" s="194">
        <f t="shared" si="21"/>
        <v>0</v>
      </c>
      <c r="J512" s="116" t="s">
        <v>10712</v>
      </c>
      <c r="K512" s="116" t="s">
        <v>11711</v>
      </c>
      <c r="L512" s="197">
        <v>45540</v>
      </c>
      <c r="M512" s="116"/>
      <c r="N512" s="197">
        <v>45593</v>
      </c>
      <c r="O512" s="388">
        <f t="shared" si="22"/>
        <v>19200</v>
      </c>
      <c r="P512" s="339">
        <f t="shared" si="23"/>
        <v>0</v>
      </c>
    </row>
    <row r="513" spans="1:16" hidden="1" x14ac:dyDescent="0.25">
      <c r="A513" s="116">
        <v>126057</v>
      </c>
      <c r="B513" s="116">
        <v>8</v>
      </c>
      <c r="C513" s="116">
        <v>1011100040</v>
      </c>
      <c r="D513" s="116" t="s">
        <v>10481</v>
      </c>
      <c r="E513" s="339">
        <v>27607</v>
      </c>
      <c r="F513" s="194">
        <v>20</v>
      </c>
      <c r="G513" s="194">
        <v>20</v>
      </c>
      <c r="H513" s="194" t="s">
        <v>10119</v>
      </c>
      <c r="I513" s="194">
        <f t="shared" si="21"/>
        <v>0</v>
      </c>
      <c r="J513" s="116" t="s">
        <v>10126</v>
      </c>
      <c r="K513" s="116" t="s">
        <v>10482</v>
      </c>
      <c r="L513" s="197">
        <v>45540</v>
      </c>
      <c r="M513" s="116"/>
      <c r="N513" s="197">
        <v>45540</v>
      </c>
      <c r="O513" s="388">
        <f t="shared" si="22"/>
        <v>1380.35</v>
      </c>
      <c r="P513" s="339">
        <f t="shared" si="23"/>
        <v>0</v>
      </c>
    </row>
    <row r="514" spans="1:16" hidden="1" x14ac:dyDescent="0.25">
      <c r="A514" s="116">
        <v>126057</v>
      </c>
      <c r="B514" s="116">
        <v>10</v>
      </c>
      <c r="C514" s="116">
        <v>1011100110</v>
      </c>
      <c r="D514" s="116" t="s">
        <v>10354</v>
      </c>
      <c r="E514" s="339">
        <v>17400</v>
      </c>
      <c r="F514" s="194">
        <v>5</v>
      </c>
      <c r="G514" s="194">
        <v>5</v>
      </c>
      <c r="H514" s="194" t="s">
        <v>10119</v>
      </c>
      <c r="I514" s="194">
        <f t="shared" ref="I514:I577" si="24">+F514-G514</f>
        <v>0</v>
      </c>
      <c r="J514" s="116" t="s">
        <v>10126</v>
      </c>
      <c r="K514" s="116" t="s">
        <v>10482</v>
      </c>
      <c r="L514" s="197">
        <v>45540</v>
      </c>
      <c r="M514" s="116"/>
      <c r="N514" s="197">
        <v>45540</v>
      </c>
      <c r="O514" s="388">
        <f t="shared" ref="O514:O577" si="25">+E514/F514</f>
        <v>3480</v>
      </c>
      <c r="P514" s="339">
        <f t="shared" ref="P514:P577" si="26">+O514*I514</f>
        <v>0</v>
      </c>
    </row>
    <row r="515" spans="1:16" hidden="1" x14ac:dyDescent="0.25">
      <c r="A515" s="116">
        <v>126057</v>
      </c>
      <c r="B515" s="116">
        <v>12</v>
      </c>
      <c r="C515" s="116">
        <v>1011100430</v>
      </c>
      <c r="D515" s="116" t="s">
        <v>17451</v>
      </c>
      <c r="E515" s="339">
        <v>7205</v>
      </c>
      <c r="F515" s="194">
        <v>1</v>
      </c>
      <c r="G515" s="194">
        <v>1</v>
      </c>
      <c r="H515" s="194" t="s">
        <v>10119</v>
      </c>
      <c r="I515" s="194">
        <f t="shared" si="24"/>
        <v>0</v>
      </c>
      <c r="J515" s="116" t="s">
        <v>10126</v>
      </c>
      <c r="K515" s="116" t="s">
        <v>10482</v>
      </c>
      <c r="L515" s="197">
        <v>45540</v>
      </c>
      <c r="M515" s="116"/>
      <c r="N515" s="197">
        <v>45540</v>
      </c>
      <c r="O515" s="388">
        <f t="shared" si="25"/>
        <v>7205</v>
      </c>
      <c r="P515" s="339">
        <f t="shared" si="26"/>
        <v>0</v>
      </c>
    </row>
    <row r="516" spans="1:16" hidden="1" x14ac:dyDescent="0.25">
      <c r="A516" s="116">
        <v>126057</v>
      </c>
      <c r="B516" s="116">
        <v>11</v>
      </c>
      <c r="C516" s="116">
        <v>1014104530</v>
      </c>
      <c r="D516" s="116" t="s">
        <v>10355</v>
      </c>
      <c r="E516" s="339">
        <v>62492</v>
      </c>
      <c r="F516" s="194">
        <v>2</v>
      </c>
      <c r="G516" s="194">
        <v>2</v>
      </c>
      <c r="H516" s="194" t="s">
        <v>10119</v>
      </c>
      <c r="I516" s="194">
        <f t="shared" si="24"/>
        <v>0</v>
      </c>
      <c r="J516" s="116" t="s">
        <v>10126</v>
      </c>
      <c r="K516" s="116" t="s">
        <v>10482</v>
      </c>
      <c r="L516" s="197">
        <v>45540</v>
      </c>
      <c r="M516" s="116"/>
      <c r="N516" s="197">
        <v>45558</v>
      </c>
      <c r="O516" s="388">
        <f t="shared" si="25"/>
        <v>31246</v>
      </c>
      <c r="P516" s="339">
        <f t="shared" si="26"/>
        <v>0</v>
      </c>
    </row>
    <row r="517" spans="1:16" hidden="1" x14ac:dyDescent="0.25">
      <c r="A517" s="116">
        <v>126057</v>
      </c>
      <c r="B517" s="116">
        <v>5</v>
      </c>
      <c r="C517" s="116">
        <v>1016101340</v>
      </c>
      <c r="D517" s="116" t="s">
        <v>10489</v>
      </c>
      <c r="E517" s="339">
        <v>15604</v>
      </c>
      <c r="F517" s="194">
        <v>2</v>
      </c>
      <c r="G517" s="194">
        <v>2</v>
      </c>
      <c r="H517" s="194" t="s">
        <v>10119</v>
      </c>
      <c r="I517" s="194">
        <f t="shared" si="24"/>
        <v>0</v>
      </c>
      <c r="J517" s="116" t="s">
        <v>10126</v>
      </c>
      <c r="K517" s="116" t="s">
        <v>10482</v>
      </c>
      <c r="L517" s="197">
        <v>45540</v>
      </c>
      <c r="M517" s="116"/>
      <c r="N517" s="197">
        <v>45540</v>
      </c>
      <c r="O517" s="388">
        <f t="shared" si="25"/>
        <v>7802</v>
      </c>
      <c r="P517" s="339">
        <f t="shared" si="26"/>
        <v>0</v>
      </c>
    </row>
    <row r="518" spans="1:16" hidden="1" x14ac:dyDescent="0.25">
      <c r="A518" s="116">
        <v>126057</v>
      </c>
      <c r="B518" s="116">
        <v>3</v>
      </c>
      <c r="C518" s="116">
        <v>1019100040</v>
      </c>
      <c r="D518" s="116" t="s">
        <v>10643</v>
      </c>
      <c r="E518" s="339">
        <v>8664.8799999999992</v>
      </c>
      <c r="F518" s="194">
        <v>2</v>
      </c>
      <c r="G518" s="194">
        <v>2</v>
      </c>
      <c r="H518" s="194" t="s">
        <v>10119</v>
      </c>
      <c r="I518" s="194">
        <f t="shared" si="24"/>
        <v>0</v>
      </c>
      <c r="J518" s="116" t="s">
        <v>10126</v>
      </c>
      <c r="K518" s="116" t="s">
        <v>10482</v>
      </c>
      <c r="L518" s="197">
        <v>45540</v>
      </c>
      <c r="M518" s="116" t="s">
        <v>11793</v>
      </c>
      <c r="N518" s="197">
        <v>45572</v>
      </c>
      <c r="O518" s="388">
        <f t="shared" si="25"/>
        <v>4332.4399999999996</v>
      </c>
      <c r="P518" s="339">
        <f t="shared" si="26"/>
        <v>0</v>
      </c>
    </row>
    <row r="519" spans="1:16" hidden="1" x14ac:dyDescent="0.25">
      <c r="A519" s="116">
        <v>126057</v>
      </c>
      <c r="B519" s="116">
        <v>7</v>
      </c>
      <c r="C519" s="116">
        <v>1027100100</v>
      </c>
      <c r="D519" s="116" t="s">
        <v>10645</v>
      </c>
      <c r="E519" s="339">
        <v>132000</v>
      </c>
      <c r="F519" s="194">
        <v>4</v>
      </c>
      <c r="G519" s="194">
        <v>4</v>
      </c>
      <c r="H519" s="194" t="s">
        <v>10119</v>
      </c>
      <c r="I519" s="194">
        <f t="shared" si="24"/>
        <v>0</v>
      </c>
      <c r="J519" s="116" t="s">
        <v>10126</v>
      </c>
      <c r="K519" s="116" t="s">
        <v>10482</v>
      </c>
      <c r="L519" s="197">
        <v>45540</v>
      </c>
      <c r="M519" s="116"/>
      <c r="N519" s="197">
        <v>45540</v>
      </c>
      <c r="O519" s="388">
        <f t="shared" si="25"/>
        <v>33000</v>
      </c>
      <c r="P519" s="339">
        <f t="shared" si="26"/>
        <v>0</v>
      </c>
    </row>
    <row r="520" spans="1:16" hidden="1" x14ac:dyDescent="0.25">
      <c r="A520" s="116">
        <v>126057</v>
      </c>
      <c r="B520" s="116">
        <v>1</v>
      </c>
      <c r="C520" s="116">
        <v>1123100000</v>
      </c>
      <c r="D520" s="116" t="s">
        <v>17465</v>
      </c>
      <c r="E520" s="339">
        <v>276006.24</v>
      </c>
      <c r="F520" s="194">
        <v>12</v>
      </c>
      <c r="G520" s="194">
        <v>12</v>
      </c>
      <c r="H520" s="194" t="s">
        <v>10119</v>
      </c>
      <c r="I520" s="194">
        <f t="shared" si="24"/>
        <v>0</v>
      </c>
      <c r="J520" s="116" t="s">
        <v>10126</v>
      </c>
      <c r="K520" s="116" t="s">
        <v>10482</v>
      </c>
      <c r="L520" s="197">
        <v>45540</v>
      </c>
      <c r="M520" s="116"/>
      <c r="N520" s="197">
        <v>45540</v>
      </c>
      <c r="O520" s="388">
        <f t="shared" si="25"/>
        <v>23000.52</v>
      </c>
      <c r="P520" s="339">
        <f t="shared" si="26"/>
        <v>0</v>
      </c>
    </row>
    <row r="521" spans="1:16" hidden="1" x14ac:dyDescent="0.25">
      <c r="A521" s="116">
        <v>126057</v>
      </c>
      <c r="B521" s="116">
        <v>9</v>
      </c>
      <c r="C521" s="116">
        <v>1210100190</v>
      </c>
      <c r="D521" s="116" t="s">
        <v>11189</v>
      </c>
      <c r="E521" s="339">
        <v>259949</v>
      </c>
      <c r="F521" s="194">
        <v>1</v>
      </c>
      <c r="G521" s="194">
        <v>1</v>
      </c>
      <c r="H521" s="194" t="s">
        <v>10119</v>
      </c>
      <c r="I521" s="194">
        <f t="shared" si="24"/>
        <v>0</v>
      </c>
      <c r="J521" s="116" t="s">
        <v>10126</v>
      </c>
      <c r="K521" s="116" t="s">
        <v>10482</v>
      </c>
      <c r="L521" s="197">
        <v>45540</v>
      </c>
      <c r="M521" s="116"/>
      <c r="N521" s="197">
        <v>45540</v>
      </c>
      <c r="O521" s="388">
        <f t="shared" si="25"/>
        <v>259949</v>
      </c>
      <c r="P521" s="339">
        <f t="shared" si="26"/>
        <v>0</v>
      </c>
    </row>
    <row r="522" spans="1:16" hidden="1" x14ac:dyDescent="0.25">
      <c r="A522" s="116">
        <v>126057</v>
      </c>
      <c r="B522" s="116">
        <v>6</v>
      </c>
      <c r="C522" s="116">
        <v>1215100010</v>
      </c>
      <c r="D522" s="116" t="s">
        <v>11206</v>
      </c>
      <c r="E522" s="339">
        <v>10452.1</v>
      </c>
      <c r="F522" s="194">
        <v>2</v>
      </c>
      <c r="G522" s="194">
        <v>2</v>
      </c>
      <c r="H522" s="194" t="s">
        <v>10119</v>
      </c>
      <c r="I522" s="194">
        <f t="shared" si="24"/>
        <v>0</v>
      </c>
      <c r="J522" s="116" t="s">
        <v>10126</v>
      </c>
      <c r="K522" s="116" t="s">
        <v>10482</v>
      </c>
      <c r="L522" s="197">
        <v>45540</v>
      </c>
      <c r="M522" s="116"/>
      <c r="N522" s="197">
        <v>45540</v>
      </c>
      <c r="O522" s="388">
        <f t="shared" si="25"/>
        <v>5226.05</v>
      </c>
      <c r="P522" s="339">
        <f t="shared" si="26"/>
        <v>0</v>
      </c>
    </row>
    <row r="523" spans="1:16" hidden="1" x14ac:dyDescent="0.25">
      <c r="A523" s="116">
        <v>126057</v>
      </c>
      <c r="B523" s="116">
        <v>2</v>
      </c>
      <c r="C523" s="116">
        <v>1513100320</v>
      </c>
      <c r="D523" s="116" t="s">
        <v>16197</v>
      </c>
      <c r="E523" s="339">
        <v>576489.6</v>
      </c>
      <c r="F523" s="194">
        <v>60</v>
      </c>
      <c r="G523" s="194">
        <v>60</v>
      </c>
      <c r="H523" s="194" t="s">
        <v>10119</v>
      </c>
      <c r="I523" s="194">
        <f t="shared" si="24"/>
        <v>0</v>
      </c>
      <c r="J523" s="116" t="s">
        <v>10126</v>
      </c>
      <c r="K523" s="116" t="s">
        <v>10482</v>
      </c>
      <c r="L523" s="197">
        <v>45540</v>
      </c>
      <c r="M523" s="116"/>
      <c r="N523" s="197">
        <v>45540</v>
      </c>
      <c r="O523" s="388">
        <f t="shared" si="25"/>
        <v>9608.16</v>
      </c>
      <c r="P523" s="339">
        <f t="shared" si="26"/>
        <v>0</v>
      </c>
    </row>
    <row r="524" spans="1:16" hidden="1" x14ac:dyDescent="0.25">
      <c r="A524" s="116">
        <v>126057</v>
      </c>
      <c r="B524" s="116">
        <v>4</v>
      </c>
      <c r="C524" s="116">
        <v>1520102960</v>
      </c>
      <c r="D524" s="116" t="s">
        <v>10646</v>
      </c>
      <c r="E524" s="339">
        <v>592927</v>
      </c>
      <c r="F524" s="194">
        <v>1</v>
      </c>
      <c r="G524" s="194">
        <v>1</v>
      </c>
      <c r="H524" s="194" t="s">
        <v>10119</v>
      </c>
      <c r="I524" s="194">
        <f t="shared" si="24"/>
        <v>0</v>
      </c>
      <c r="J524" s="116" t="s">
        <v>10126</v>
      </c>
      <c r="K524" s="116" t="s">
        <v>10482</v>
      </c>
      <c r="L524" s="197">
        <v>45540</v>
      </c>
      <c r="M524" s="116"/>
      <c r="N524" s="197">
        <v>45540</v>
      </c>
      <c r="O524" s="388">
        <f t="shared" si="25"/>
        <v>592927</v>
      </c>
      <c r="P524" s="339">
        <f t="shared" si="26"/>
        <v>0</v>
      </c>
    </row>
    <row r="525" spans="1:16" hidden="1" x14ac:dyDescent="0.25">
      <c r="A525" s="116">
        <v>126058</v>
      </c>
      <c r="B525" s="116">
        <v>1</v>
      </c>
      <c r="C525" s="116">
        <v>1810101870</v>
      </c>
      <c r="D525" s="116" t="s">
        <v>11367</v>
      </c>
      <c r="E525" s="339">
        <v>10423</v>
      </c>
      <c r="F525" s="194">
        <v>1</v>
      </c>
      <c r="G525" s="194">
        <v>1</v>
      </c>
      <c r="H525" s="194" t="s">
        <v>10119</v>
      </c>
      <c r="I525" s="194">
        <f t="shared" si="24"/>
        <v>0</v>
      </c>
      <c r="J525" s="116" t="s">
        <v>10120</v>
      </c>
      <c r="K525" s="116" t="s">
        <v>10121</v>
      </c>
      <c r="L525" s="197">
        <v>45540</v>
      </c>
      <c r="M525" s="116" t="s">
        <v>11780</v>
      </c>
      <c r="N525" s="197">
        <v>45540</v>
      </c>
      <c r="O525" s="388">
        <f t="shared" si="25"/>
        <v>10423</v>
      </c>
      <c r="P525" s="339">
        <f t="shared" si="26"/>
        <v>0</v>
      </c>
    </row>
    <row r="526" spans="1:16" hidden="1" x14ac:dyDescent="0.25">
      <c r="A526" s="116">
        <v>126061</v>
      </c>
      <c r="B526" s="116">
        <v>9</v>
      </c>
      <c r="C526" s="116">
        <v>1011100040</v>
      </c>
      <c r="D526" s="116" t="s">
        <v>10481</v>
      </c>
      <c r="E526" s="339">
        <v>34508.75</v>
      </c>
      <c r="F526" s="194">
        <v>25</v>
      </c>
      <c r="G526" s="194">
        <v>25</v>
      </c>
      <c r="H526" s="194" t="s">
        <v>10119</v>
      </c>
      <c r="I526" s="194">
        <f t="shared" si="24"/>
        <v>0</v>
      </c>
      <c r="J526" s="116" t="s">
        <v>10126</v>
      </c>
      <c r="K526" s="116" t="s">
        <v>10853</v>
      </c>
      <c r="L526" s="197">
        <v>45540</v>
      </c>
      <c r="M526" s="116"/>
      <c r="N526" s="197">
        <v>45540</v>
      </c>
      <c r="O526" s="388">
        <f t="shared" si="25"/>
        <v>1380.35</v>
      </c>
      <c r="P526" s="339">
        <f t="shared" si="26"/>
        <v>0</v>
      </c>
    </row>
    <row r="527" spans="1:16" hidden="1" x14ac:dyDescent="0.25">
      <c r="A527" s="116">
        <v>126061</v>
      </c>
      <c r="B527" s="116">
        <v>11</v>
      </c>
      <c r="C527" s="116">
        <v>1011100110</v>
      </c>
      <c r="D527" s="116" t="s">
        <v>10354</v>
      </c>
      <c r="E527" s="339">
        <v>17400</v>
      </c>
      <c r="F527" s="194">
        <v>5</v>
      </c>
      <c r="G527" s="194">
        <v>5</v>
      </c>
      <c r="H527" s="194" t="s">
        <v>10119</v>
      </c>
      <c r="I527" s="194">
        <f t="shared" si="24"/>
        <v>0</v>
      </c>
      <c r="J527" s="116" t="s">
        <v>10126</v>
      </c>
      <c r="K527" s="116" t="s">
        <v>10853</v>
      </c>
      <c r="L527" s="197">
        <v>45540</v>
      </c>
      <c r="M527" s="116"/>
      <c r="N527" s="197">
        <v>45540</v>
      </c>
      <c r="O527" s="388">
        <f t="shared" si="25"/>
        <v>3480</v>
      </c>
      <c r="P527" s="339">
        <f t="shared" si="26"/>
        <v>0</v>
      </c>
    </row>
    <row r="528" spans="1:16" hidden="1" x14ac:dyDescent="0.25">
      <c r="A528" s="116">
        <v>126061</v>
      </c>
      <c r="B528" s="116">
        <v>13</v>
      </c>
      <c r="C528" s="116">
        <v>1011100430</v>
      </c>
      <c r="D528" s="116" t="s">
        <v>17451</v>
      </c>
      <c r="E528" s="339">
        <v>7205</v>
      </c>
      <c r="F528" s="194">
        <v>1</v>
      </c>
      <c r="G528" s="194">
        <v>1</v>
      </c>
      <c r="H528" s="194" t="s">
        <v>10119</v>
      </c>
      <c r="I528" s="194">
        <f t="shared" si="24"/>
        <v>0</v>
      </c>
      <c r="J528" s="116" t="s">
        <v>10126</v>
      </c>
      <c r="K528" s="116" t="s">
        <v>10853</v>
      </c>
      <c r="L528" s="197">
        <v>45540</v>
      </c>
      <c r="M528" s="116"/>
      <c r="N528" s="197">
        <v>45540</v>
      </c>
      <c r="O528" s="388">
        <f t="shared" si="25"/>
        <v>7205</v>
      </c>
      <c r="P528" s="339">
        <f t="shared" si="26"/>
        <v>0</v>
      </c>
    </row>
    <row r="529" spans="1:16" hidden="1" x14ac:dyDescent="0.25">
      <c r="A529" s="116">
        <v>126061</v>
      </c>
      <c r="B529" s="116">
        <v>1</v>
      </c>
      <c r="C529" s="116">
        <v>1013100090</v>
      </c>
      <c r="D529" s="116" t="s">
        <v>11037</v>
      </c>
      <c r="E529" s="339">
        <v>330000</v>
      </c>
      <c r="F529" s="194">
        <v>1</v>
      </c>
      <c r="G529" s="194">
        <v>1</v>
      </c>
      <c r="H529" s="194" t="s">
        <v>10119</v>
      </c>
      <c r="I529" s="194">
        <f t="shared" si="24"/>
        <v>0</v>
      </c>
      <c r="J529" s="116" t="s">
        <v>10126</v>
      </c>
      <c r="K529" s="116" t="s">
        <v>10853</v>
      </c>
      <c r="L529" s="197">
        <v>45540</v>
      </c>
      <c r="M529" s="116"/>
      <c r="N529" s="197">
        <v>45540</v>
      </c>
      <c r="O529" s="388">
        <f t="shared" si="25"/>
        <v>330000</v>
      </c>
      <c r="P529" s="339">
        <f t="shared" si="26"/>
        <v>0</v>
      </c>
    </row>
    <row r="530" spans="1:16" hidden="1" x14ac:dyDescent="0.25">
      <c r="A530" s="116">
        <v>126061</v>
      </c>
      <c r="B530" s="116">
        <v>12</v>
      </c>
      <c r="C530" s="116">
        <v>1014104530</v>
      </c>
      <c r="D530" s="116" t="s">
        <v>10355</v>
      </c>
      <c r="E530" s="339">
        <v>62492</v>
      </c>
      <c r="F530" s="194">
        <v>2</v>
      </c>
      <c r="G530" s="194">
        <v>2</v>
      </c>
      <c r="H530" s="194" t="s">
        <v>10119</v>
      </c>
      <c r="I530" s="194">
        <f t="shared" si="24"/>
        <v>0</v>
      </c>
      <c r="J530" s="116" t="s">
        <v>10126</v>
      </c>
      <c r="K530" s="116" t="s">
        <v>10853</v>
      </c>
      <c r="L530" s="197">
        <v>45540</v>
      </c>
      <c r="M530" s="116"/>
      <c r="N530" s="197">
        <v>45558</v>
      </c>
      <c r="O530" s="388">
        <f t="shared" si="25"/>
        <v>31246</v>
      </c>
      <c r="P530" s="339">
        <f t="shared" si="26"/>
        <v>0</v>
      </c>
    </row>
    <row r="531" spans="1:16" hidden="1" x14ac:dyDescent="0.25">
      <c r="A531" s="116">
        <v>126061</v>
      </c>
      <c r="B531" s="116">
        <v>10</v>
      </c>
      <c r="C531" s="116">
        <v>1017102120</v>
      </c>
      <c r="D531" s="116" t="s">
        <v>10656</v>
      </c>
      <c r="E531" s="339">
        <v>162000</v>
      </c>
      <c r="F531" s="194">
        <v>1</v>
      </c>
      <c r="G531" s="194">
        <v>1</v>
      </c>
      <c r="H531" s="194" t="s">
        <v>10119</v>
      </c>
      <c r="I531" s="194">
        <f t="shared" si="24"/>
        <v>0</v>
      </c>
      <c r="J531" s="116" t="s">
        <v>10126</v>
      </c>
      <c r="K531" s="116" t="s">
        <v>10853</v>
      </c>
      <c r="L531" s="197">
        <v>45540</v>
      </c>
      <c r="M531" s="116"/>
      <c r="N531" s="197">
        <v>45540</v>
      </c>
      <c r="O531" s="388">
        <f t="shared" si="25"/>
        <v>162000</v>
      </c>
      <c r="P531" s="339">
        <f t="shared" si="26"/>
        <v>0</v>
      </c>
    </row>
    <row r="532" spans="1:16" hidden="1" x14ac:dyDescent="0.25">
      <c r="A532" s="116">
        <v>126061</v>
      </c>
      <c r="B532" s="116">
        <v>5</v>
      </c>
      <c r="C532" s="116">
        <v>1019100040</v>
      </c>
      <c r="D532" s="116" t="s">
        <v>10643</v>
      </c>
      <c r="E532" s="339">
        <v>25994.639999999999</v>
      </c>
      <c r="F532" s="194">
        <v>6</v>
      </c>
      <c r="G532" s="194">
        <v>6</v>
      </c>
      <c r="H532" s="194" t="s">
        <v>10119</v>
      </c>
      <c r="I532" s="194">
        <f t="shared" si="24"/>
        <v>0</v>
      </c>
      <c r="J532" s="116" t="s">
        <v>10126</v>
      </c>
      <c r="K532" s="116" t="s">
        <v>10853</v>
      </c>
      <c r="L532" s="197">
        <v>45540</v>
      </c>
      <c r="M532" s="116"/>
      <c r="N532" s="197">
        <v>45540</v>
      </c>
      <c r="O532" s="388">
        <f t="shared" si="25"/>
        <v>4332.4399999999996</v>
      </c>
      <c r="P532" s="339">
        <f t="shared" si="26"/>
        <v>0</v>
      </c>
    </row>
    <row r="533" spans="1:16" hidden="1" x14ac:dyDescent="0.25">
      <c r="A533" s="116">
        <v>126061</v>
      </c>
      <c r="B533" s="116">
        <v>3</v>
      </c>
      <c r="C533" s="116">
        <v>1027100250</v>
      </c>
      <c r="D533" s="116" t="s">
        <v>10840</v>
      </c>
      <c r="E533" s="339">
        <v>458000</v>
      </c>
      <c r="F533" s="194">
        <v>1</v>
      </c>
      <c r="G533" s="194">
        <v>1</v>
      </c>
      <c r="H533" s="194" t="s">
        <v>10119</v>
      </c>
      <c r="I533" s="194">
        <f t="shared" si="24"/>
        <v>0</v>
      </c>
      <c r="J533" s="116" t="s">
        <v>10126</v>
      </c>
      <c r="K533" s="116" t="s">
        <v>10853</v>
      </c>
      <c r="L533" s="197">
        <v>45540</v>
      </c>
      <c r="M533" s="116"/>
      <c r="N533" s="197">
        <v>45540</v>
      </c>
      <c r="O533" s="388">
        <f t="shared" si="25"/>
        <v>458000</v>
      </c>
      <c r="P533" s="339">
        <f t="shared" si="26"/>
        <v>0</v>
      </c>
    </row>
    <row r="534" spans="1:16" hidden="1" x14ac:dyDescent="0.25">
      <c r="A534" s="116">
        <v>126061</v>
      </c>
      <c r="B534" s="116">
        <v>2</v>
      </c>
      <c r="C534" s="116">
        <v>1027100530</v>
      </c>
      <c r="D534" s="116" t="s">
        <v>11172</v>
      </c>
      <c r="E534" s="339">
        <v>189900</v>
      </c>
      <c r="F534" s="194">
        <v>1</v>
      </c>
      <c r="G534" s="194">
        <v>1</v>
      </c>
      <c r="H534" s="194" t="s">
        <v>10119</v>
      </c>
      <c r="I534" s="194">
        <f t="shared" si="24"/>
        <v>0</v>
      </c>
      <c r="J534" s="116" t="s">
        <v>10126</v>
      </c>
      <c r="K534" s="116" t="s">
        <v>10853</v>
      </c>
      <c r="L534" s="197">
        <v>45540</v>
      </c>
      <c r="M534" s="116"/>
      <c r="N534" s="197">
        <v>45540</v>
      </c>
      <c r="O534" s="388">
        <f t="shared" si="25"/>
        <v>189900</v>
      </c>
      <c r="P534" s="339">
        <f t="shared" si="26"/>
        <v>0</v>
      </c>
    </row>
    <row r="535" spans="1:16" hidden="1" x14ac:dyDescent="0.25">
      <c r="A535" s="116">
        <v>126061</v>
      </c>
      <c r="B535" s="116">
        <v>4</v>
      </c>
      <c r="C535" s="116">
        <v>1110101810</v>
      </c>
      <c r="D535" s="116" t="s">
        <v>17509</v>
      </c>
      <c r="E535" s="339">
        <v>4464736</v>
      </c>
      <c r="F535" s="194">
        <v>1</v>
      </c>
      <c r="G535" s="194">
        <v>1</v>
      </c>
      <c r="H535" s="194" t="s">
        <v>10119</v>
      </c>
      <c r="I535" s="194">
        <f t="shared" si="24"/>
        <v>0</v>
      </c>
      <c r="J535" s="116" t="s">
        <v>10126</v>
      </c>
      <c r="K535" s="116" t="s">
        <v>10853</v>
      </c>
      <c r="L535" s="197">
        <v>45540</v>
      </c>
      <c r="M535" s="116"/>
      <c r="N535" s="197">
        <v>45540</v>
      </c>
      <c r="O535" s="388">
        <f t="shared" si="25"/>
        <v>4464736</v>
      </c>
      <c r="P535" s="339">
        <f t="shared" si="26"/>
        <v>0</v>
      </c>
    </row>
    <row r="536" spans="1:16" hidden="1" x14ac:dyDescent="0.25">
      <c r="A536" s="116">
        <v>126061</v>
      </c>
      <c r="B536" s="116">
        <v>8</v>
      </c>
      <c r="C536" s="116">
        <v>1123100000</v>
      </c>
      <c r="D536" s="116" t="s">
        <v>17465</v>
      </c>
      <c r="E536" s="339">
        <v>368008.32</v>
      </c>
      <c r="F536" s="194">
        <v>16</v>
      </c>
      <c r="G536" s="194">
        <v>16</v>
      </c>
      <c r="H536" s="194" t="s">
        <v>10119</v>
      </c>
      <c r="I536" s="194">
        <f t="shared" si="24"/>
        <v>0</v>
      </c>
      <c r="J536" s="116" t="s">
        <v>10126</v>
      </c>
      <c r="K536" s="116" t="s">
        <v>10853</v>
      </c>
      <c r="L536" s="197">
        <v>45540</v>
      </c>
      <c r="M536" s="116"/>
      <c r="N536" s="197">
        <v>45540</v>
      </c>
      <c r="O536" s="388">
        <f t="shared" si="25"/>
        <v>23000.52</v>
      </c>
      <c r="P536" s="339">
        <f t="shared" si="26"/>
        <v>0</v>
      </c>
    </row>
    <row r="537" spans="1:16" hidden="1" x14ac:dyDescent="0.25">
      <c r="A537" s="116">
        <v>126061</v>
      </c>
      <c r="B537" s="116">
        <v>6</v>
      </c>
      <c r="C537" s="116">
        <v>1233100280</v>
      </c>
      <c r="D537" s="116" t="s">
        <v>17464</v>
      </c>
      <c r="E537" s="339">
        <v>24632.7</v>
      </c>
      <c r="F537" s="194">
        <v>10</v>
      </c>
      <c r="G537" s="194">
        <v>10</v>
      </c>
      <c r="H537" s="194" t="s">
        <v>10119</v>
      </c>
      <c r="I537" s="194">
        <f t="shared" si="24"/>
        <v>0</v>
      </c>
      <c r="J537" s="116" t="s">
        <v>10126</v>
      </c>
      <c r="K537" s="116" t="s">
        <v>10853</v>
      </c>
      <c r="L537" s="197">
        <v>45540</v>
      </c>
      <c r="M537" s="116"/>
      <c r="N537" s="197">
        <v>45540</v>
      </c>
      <c r="O537" s="388">
        <f t="shared" si="25"/>
        <v>2463.27</v>
      </c>
      <c r="P537" s="339">
        <f t="shared" si="26"/>
        <v>0</v>
      </c>
    </row>
    <row r="538" spans="1:16" hidden="1" x14ac:dyDescent="0.25">
      <c r="A538" s="116">
        <v>126061</v>
      </c>
      <c r="B538" s="116">
        <v>7</v>
      </c>
      <c r="C538" s="116">
        <v>1513100320</v>
      </c>
      <c r="D538" s="116" t="s">
        <v>16197</v>
      </c>
      <c r="E538" s="339">
        <v>403542.72</v>
      </c>
      <c r="F538" s="194">
        <v>42</v>
      </c>
      <c r="G538" s="194">
        <v>42</v>
      </c>
      <c r="H538" s="194" t="s">
        <v>10119</v>
      </c>
      <c r="I538" s="194">
        <f t="shared" si="24"/>
        <v>0</v>
      </c>
      <c r="J538" s="116" t="s">
        <v>10126</v>
      </c>
      <c r="K538" s="116" t="s">
        <v>10853</v>
      </c>
      <c r="L538" s="197">
        <v>45540</v>
      </c>
      <c r="M538" s="116"/>
      <c r="N538" s="197">
        <v>45540</v>
      </c>
      <c r="O538" s="388">
        <f t="shared" si="25"/>
        <v>9608.16</v>
      </c>
      <c r="P538" s="339">
        <f t="shared" si="26"/>
        <v>0</v>
      </c>
    </row>
    <row r="539" spans="1:16" hidden="1" x14ac:dyDescent="0.25">
      <c r="A539" s="116">
        <v>126062</v>
      </c>
      <c r="B539" s="116">
        <v>3</v>
      </c>
      <c r="C539" s="116">
        <v>1318101510</v>
      </c>
      <c r="D539" s="116" t="s">
        <v>10702</v>
      </c>
      <c r="E539" s="339">
        <v>594796</v>
      </c>
      <c r="F539" s="194">
        <v>4</v>
      </c>
      <c r="G539" s="194">
        <v>4</v>
      </c>
      <c r="H539" s="194" t="s">
        <v>10119</v>
      </c>
      <c r="I539" s="194">
        <f t="shared" si="24"/>
        <v>0</v>
      </c>
      <c r="J539" s="116" t="s">
        <v>10120</v>
      </c>
      <c r="K539" s="116" t="s">
        <v>11777</v>
      </c>
      <c r="L539" s="197">
        <v>45540</v>
      </c>
      <c r="M539" s="116" t="s">
        <v>11779</v>
      </c>
      <c r="N539" s="197">
        <v>45544</v>
      </c>
      <c r="O539" s="388">
        <f t="shared" si="25"/>
        <v>148699</v>
      </c>
      <c r="P539" s="339">
        <f t="shared" si="26"/>
        <v>0</v>
      </c>
    </row>
    <row r="540" spans="1:16" hidden="1" x14ac:dyDescent="0.25">
      <c r="A540" s="116">
        <v>126064</v>
      </c>
      <c r="B540" s="116">
        <v>19</v>
      </c>
      <c r="C540" s="116">
        <v>1010100120</v>
      </c>
      <c r="D540" s="116" t="s">
        <v>17510</v>
      </c>
      <c r="E540" s="339">
        <v>55017.5</v>
      </c>
      <c r="F540" s="194">
        <v>25</v>
      </c>
      <c r="G540" s="194">
        <v>25</v>
      </c>
      <c r="H540" s="194" t="s">
        <v>10119</v>
      </c>
      <c r="I540" s="194">
        <f t="shared" si="24"/>
        <v>0</v>
      </c>
      <c r="J540" s="116" t="s">
        <v>10120</v>
      </c>
      <c r="K540" s="116" t="s">
        <v>11778</v>
      </c>
      <c r="L540" s="197">
        <v>45540</v>
      </c>
      <c r="M540" s="116"/>
      <c r="N540" s="197">
        <v>45540</v>
      </c>
      <c r="O540" s="388">
        <f t="shared" si="25"/>
        <v>2200.6999999999998</v>
      </c>
      <c r="P540" s="339">
        <f t="shared" si="26"/>
        <v>0</v>
      </c>
    </row>
    <row r="541" spans="1:16" hidden="1" x14ac:dyDescent="0.25">
      <c r="A541" s="116">
        <v>126064</v>
      </c>
      <c r="B541" s="116">
        <v>20</v>
      </c>
      <c r="C541" s="116">
        <v>1010100750</v>
      </c>
      <c r="D541" s="116" t="s">
        <v>11041</v>
      </c>
      <c r="E541" s="339">
        <v>55691.5</v>
      </c>
      <c r="F541" s="194">
        <v>25</v>
      </c>
      <c r="G541" s="194">
        <v>25</v>
      </c>
      <c r="H541" s="194" t="s">
        <v>10119</v>
      </c>
      <c r="I541" s="194">
        <f t="shared" si="24"/>
        <v>0</v>
      </c>
      <c r="J541" s="116" t="s">
        <v>10120</v>
      </c>
      <c r="K541" s="116" t="s">
        <v>11778</v>
      </c>
      <c r="L541" s="197">
        <v>45540</v>
      </c>
      <c r="M541" s="116"/>
      <c r="N541" s="197">
        <v>45540</v>
      </c>
      <c r="O541" s="388">
        <f t="shared" si="25"/>
        <v>2227.66</v>
      </c>
      <c r="P541" s="339">
        <f t="shared" si="26"/>
        <v>0</v>
      </c>
    </row>
    <row r="542" spans="1:16" hidden="1" x14ac:dyDescent="0.25">
      <c r="A542" s="116">
        <v>126064</v>
      </c>
      <c r="B542" s="116">
        <v>21</v>
      </c>
      <c r="C542" s="116">
        <v>1010101000</v>
      </c>
      <c r="D542" s="116" t="s">
        <v>11125</v>
      </c>
      <c r="E542" s="339">
        <v>5750</v>
      </c>
      <c r="F542" s="194">
        <v>10</v>
      </c>
      <c r="G542" s="194">
        <v>10</v>
      </c>
      <c r="H542" s="194" t="s">
        <v>10119</v>
      </c>
      <c r="I542" s="194">
        <f t="shared" si="24"/>
        <v>0</v>
      </c>
      <c r="J542" s="116" t="s">
        <v>10120</v>
      </c>
      <c r="K542" s="116" t="s">
        <v>11778</v>
      </c>
      <c r="L542" s="197">
        <v>45540</v>
      </c>
      <c r="M542" s="116"/>
      <c r="N542" s="197">
        <v>45572</v>
      </c>
      <c r="O542" s="388">
        <f t="shared" si="25"/>
        <v>575</v>
      </c>
      <c r="P542" s="339">
        <f t="shared" si="26"/>
        <v>0</v>
      </c>
    </row>
    <row r="543" spans="1:16" hidden="1" x14ac:dyDescent="0.25">
      <c r="A543" s="116">
        <v>126064</v>
      </c>
      <c r="B543" s="116">
        <v>22</v>
      </c>
      <c r="C543" s="116">
        <v>1010101010</v>
      </c>
      <c r="D543" s="116" t="s">
        <v>11126</v>
      </c>
      <c r="E543" s="339">
        <v>4816.1000000000004</v>
      </c>
      <c r="F543" s="194">
        <v>10</v>
      </c>
      <c r="G543" s="194">
        <v>10</v>
      </c>
      <c r="H543" s="194" t="s">
        <v>10119</v>
      </c>
      <c r="I543" s="194">
        <f t="shared" si="24"/>
        <v>0</v>
      </c>
      <c r="J543" s="116" t="s">
        <v>10120</v>
      </c>
      <c r="K543" s="116" t="s">
        <v>11778</v>
      </c>
      <c r="L543" s="197">
        <v>45540</v>
      </c>
      <c r="M543" s="116"/>
      <c r="N543" s="197">
        <v>45540</v>
      </c>
      <c r="O543" s="388">
        <f t="shared" si="25"/>
        <v>481.61</v>
      </c>
      <c r="P543" s="339">
        <f t="shared" si="26"/>
        <v>0</v>
      </c>
    </row>
    <row r="544" spans="1:16" hidden="1" x14ac:dyDescent="0.25">
      <c r="A544" s="116">
        <v>126064</v>
      </c>
      <c r="B544" s="116">
        <v>4</v>
      </c>
      <c r="C544" s="116">
        <v>1011100940</v>
      </c>
      <c r="D544" s="116" t="s">
        <v>10652</v>
      </c>
      <c r="E544" s="339">
        <v>41000</v>
      </c>
      <c r="F544" s="194">
        <v>2</v>
      </c>
      <c r="G544" s="194">
        <v>2</v>
      </c>
      <c r="H544" s="194" t="s">
        <v>10119</v>
      </c>
      <c r="I544" s="194">
        <f t="shared" si="24"/>
        <v>0</v>
      </c>
      <c r="J544" s="116" t="s">
        <v>10120</v>
      </c>
      <c r="K544" s="116" t="s">
        <v>11778</v>
      </c>
      <c r="L544" s="197">
        <v>45540</v>
      </c>
      <c r="M544" s="116"/>
      <c r="N544" s="197">
        <v>45540</v>
      </c>
      <c r="O544" s="388">
        <f t="shared" si="25"/>
        <v>20500</v>
      </c>
      <c r="P544" s="339">
        <f t="shared" si="26"/>
        <v>0</v>
      </c>
    </row>
    <row r="545" spans="1:16" hidden="1" x14ac:dyDescent="0.25">
      <c r="A545" s="116">
        <v>126064</v>
      </c>
      <c r="B545" s="116">
        <v>8</v>
      </c>
      <c r="C545" s="116">
        <v>1015100020</v>
      </c>
      <c r="D545" s="116" t="s">
        <v>10351</v>
      </c>
      <c r="E545" s="339">
        <v>36695</v>
      </c>
      <c r="F545" s="194">
        <v>1</v>
      </c>
      <c r="G545" s="194">
        <v>1</v>
      </c>
      <c r="H545" s="194" t="s">
        <v>10119</v>
      </c>
      <c r="I545" s="194">
        <f t="shared" si="24"/>
        <v>0</v>
      </c>
      <c r="J545" s="116" t="s">
        <v>10120</v>
      </c>
      <c r="K545" s="116" t="s">
        <v>11778</v>
      </c>
      <c r="L545" s="197">
        <v>45540</v>
      </c>
      <c r="M545" s="116"/>
      <c r="N545" s="197">
        <v>45540</v>
      </c>
      <c r="O545" s="388">
        <f t="shared" si="25"/>
        <v>36695</v>
      </c>
      <c r="P545" s="339">
        <f t="shared" si="26"/>
        <v>0</v>
      </c>
    </row>
    <row r="546" spans="1:16" hidden="1" x14ac:dyDescent="0.25">
      <c r="A546" s="116">
        <v>126064</v>
      </c>
      <c r="B546" s="116">
        <v>11</v>
      </c>
      <c r="C546" s="116">
        <v>1016100000</v>
      </c>
      <c r="D546" s="116" t="s">
        <v>10650</v>
      </c>
      <c r="E546" s="339">
        <v>10278</v>
      </c>
      <c r="F546" s="194">
        <v>1</v>
      </c>
      <c r="G546" s="194">
        <v>1</v>
      </c>
      <c r="H546" s="194" t="s">
        <v>10119</v>
      </c>
      <c r="I546" s="194">
        <f t="shared" si="24"/>
        <v>0</v>
      </c>
      <c r="J546" s="116" t="s">
        <v>10120</v>
      </c>
      <c r="K546" s="116" t="s">
        <v>11778</v>
      </c>
      <c r="L546" s="197">
        <v>45540</v>
      </c>
      <c r="M546" s="116"/>
      <c r="N546" s="197">
        <v>45540</v>
      </c>
      <c r="O546" s="388">
        <f t="shared" si="25"/>
        <v>10278</v>
      </c>
      <c r="P546" s="339">
        <f t="shared" si="26"/>
        <v>0</v>
      </c>
    </row>
    <row r="547" spans="1:16" hidden="1" x14ac:dyDescent="0.25">
      <c r="A547" s="116">
        <v>126064</v>
      </c>
      <c r="B547" s="116">
        <v>10</v>
      </c>
      <c r="C547" s="116">
        <v>1016101010</v>
      </c>
      <c r="D547" s="116" t="s">
        <v>10655</v>
      </c>
      <c r="E547" s="339">
        <v>17905</v>
      </c>
      <c r="F547" s="194">
        <v>1</v>
      </c>
      <c r="G547" s="194">
        <v>1</v>
      </c>
      <c r="H547" s="194" t="s">
        <v>10119</v>
      </c>
      <c r="I547" s="194">
        <f t="shared" si="24"/>
        <v>0</v>
      </c>
      <c r="J547" s="116" t="s">
        <v>10120</v>
      </c>
      <c r="K547" s="116" t="s">
        <v>11778</v>
      </c>
      <c r="L547" s="197">
        <v>45540</v>
      </c>
      <c r="M547" s="116"/>
      <c r="N547" s="197">
        <v>45540</v>
      </c>
      <c r="O547" s="388">
        <f t="shared" si="25"/>
        <v>17905</v>
      </c>
      <c r="P547" s="339">
        <f t="shared" si="26"/>
        <v>0</v>
      </c>
    </row>
    <row r="548" spans="1:16" hidden="1" x14ac:dyDescent="0.25">
      <c r="A548" s="116">
        <v>126064</v>
      </c>
      <c r="B548" s="116">
        <v>16</v>
      </c>
      <c r="C548" s="116">
        <v>1016101380</v>
      </c>
      <c r="D548" s="116" t="s">
        <v>10854</v>
      </c>
      <c r="E548" s="339">
        <v>30067</v>
      </c>
      <c r="F548" s="194">
        <v>1</v>
      </c>
      <c r="G548" s="194">
        <v>1</v>
      </c>
      <c r="H548" s="194" t="s">
        <v>10119</v>
      </c>
      <c r="I548" s="194">
        <f t="shared" si="24"/>
        <v>0</v>
      </c>
      <c r="J548" s="116" t="s">
        <v>10120</v>
      </c>
      <c r="K548" s="116" t="s">
        <v>11778</v>
      </c>
      <c r="L548" s="197">
        <v>45540</v>
      </c>
      <c r="M548" s="116"/>
      <c r="N548" s="197">
        <v>45540</v>
      </c>
      <c r="O548" s="388">
        <f t="shared" si="25"/>
        <v>30067</v>
      </c>
      <c r="P548" s="339">
        <f t="shared" si="26"/>
        <v>0</v>
      </c>
    </row>
    <row r="549" spans="1:16" hidden="1" x14ac:dyDescent="0.25">
      <c r="A549" s="116">
        <v>126064</v>
      </c>
      <c r="B549" s="116">
        <v>5</v>
      </c>
      <c r="C549" s="116">
        <v>1019100040</v>
      </c>
      <c r="D549" s="116" t="s">
        <v>10643</v>
      </c>
      <c r="E549" s="339">
        <v>8664.8799999999992</v>
      </c>
      <c r="F549" s="194">
        <v>2</v>
      </c>
      <c r="G549" s="194">
        <v>2</v>
      </c>
      <c r="H549" s="194" t="s">
        <v>10119</v>
      </c>
      <c r="I549" s="194">
        <f t="shared" si="24"/>
        <v>0</v>
      </c>
      <c r="J549" s="116" t="s">
        <v>10120</v>
      </c>
      <c r="K549" s="116" t="s">
        <v>11778</v>
      </c>
      <c r="L549" s="197">
        <v>45540</v>
      </c>
      <c r="M549" s="116"/>
      <c r="N549" s="197">
        <v>45540</v>
      </c>
      <c r="O549" s="388">
        <f t="shared" si="25"/>
        <v>4332.4399999999996</v>
      </c>
      <c r="P549" s="339">
        <f t="shared" si="26"/>
        <v>0</v>
      </c>
    </row>
    <row r="550" spans="1:16" hidden="1" x14ac:dyDescent="0.25">
      <c r="A550" s="116">
        <v>126064</v>
      </c>
      <c r="B550" s="116">
        <v>7</v>
      </c>
      <c r="C550" s="116">
        <v>1023100140</v>
      </c>
      <c r="D550" s="116" t="s">
        <v>11171</v>
      </c>
      <c r="E550" s="339">
        <v>58579.68</v>
      </c>
      <c r="F550" s="194">
        <v>3</v>
      </c>
      <c r="G550" s="194">
        <v>3</v>
      </c>
      <c r="H550" s="194" t="s">
        <v>10119</v>
      </c>
      <c r="I550" s="194">
        <f t="shared" si="24"/>
        <v>0</v>
      </c>
      <c r="J550" s="116" t="s">
        <v>10120</v>
      </c>
      <c r="K550" s="116" t="s">
        <v>11778</v>
      </c>
      <c r="L550" s="197">
        <v>45540</v>
      </c>
      <c r="M550" s="116"/>
      <c r="N550" s="197">
        <v>45540</v>
      </c>
      <c r="O550" s="388">
        <f t="shared" si="25"/>
        <v>19526.560000000001</v>
      </c>
      <c r="P550" s="339">
        <f t="shared" si="26"/>
        <v>0</v>
      </c>
    </row>
    <row r="551" spans="1:16" hidden="1" x14ac:dyDescent="0.25">
      <c r="A551" s="116">
        <v>126064</v>
      </c>
      <c r="B551" s="116">
        <v>6</v>
      </c>
      <c r="C551" s="116">
        <v>1023100340</v>
      </c>
      <c r="D551" s="116" t="s">
        <v>10969</v>
      </c>
      <c r="E551" s="339">
        <v>36780</v>
      </c>
      <c r="F551" s="194">
        <v>2</v>
      </c>
      <c r="G551" s="194">
        <v>2</v>
      </c>
      <c r="H551" s="194" t="s">
        <v>10119</v>
      </c>
      <c r="I551" s="194">
        <f t="shared" si="24"/>
        <v>0</v>
      </c>
      <c r="J551" s="116" t="s">
        <v>10120</v>
      </c>
      <c r="K551" s="116" t="s">
        <v>11778</v>
      </c>
      <c r="L551" s="197">
        <v>45540</v>
      </c>
      <c r="M551" s="116"/>
      <c r="N551" s="197">
        <v>45540</v>
      </c>
      <c r="O551" s="388">
        <f t="shared" si="25"/>
        <v>18390</v>
      </c>
      <c r="P551" s="339">
        <f t="shared" si="26"/>
        <v>0</v>
      </c>
    </row>
    <row r="552" spans="1:16" hidden="1" x14ac:dyDescent="0.25">
      <c r="A552" s="116">
        <v>126064</v>
      </c>
      <c r="B552" s="116">
        <v>14</v>
      </c>
      <c r="C552" s="116">
        <v>1113100220</v>
      </c>
      <c r="D552" s="116" t="s">
        <v>8599</v>
      </c>
      <c r="E552" s="339">
        <v>52449</v>
      </c>
      <c r="F552" s="194">
        <v>3</v>
      </c>
      <c r="G552" s="194">
        <v>3</v>
      </c>
      <c r="H552" s="194" t="s">
        <v>10119</v>
      </c>
      <c r="I552" s="194">
        <f t="shared" si="24"/>
        <v>0</v>
      </c>
      <c r="J552" s="116" t="s">
        <v>10120</v>
      </c>
      <c r="K552" s="116" t="s">
        <v>11778</v>
      </c>
      <c r="L552" s="197">
        <v>45540</v>
      </c>
      <c r="M552" s="116"/>
      <c r="N552" s="197">
        <v>45540</v>
      </c>
      <c r="O552" s="388">
        <f t="shared" si="25"/>
        <v>17483</v>
      </c>
      <c r="P552" s="339">
        <f t="shared" si="26"/>
        <v>0</v>
      </c>
    </row>
    <row r="553" spans="1:16" hidden="1" x14ac:dyDescent="0.25">
      <c r="A553" s="116">
        <v>126064</v>
      </c>
      <c r="B553" s="116">
        <v>9</v>
      </c>
      <c r="C553" s="116">
        <v>1122100000</v>
      </c>
      <c r="D553" s="116" t="s">
        <v>11187</v>
      </c>
      <c r="E553" s="339">
        <v>324938</v>
      </c>
      <c r="F553" s="194">
        <v>1</v>
      </c>
      <c r="G553" s="194">
        <v>1</v>
      </c>
      <c r="H553" s="194" t="s">
        <v>10119</v>
      </c>
      <c r="I553" s="194">
        <f t="shared" si="24"/>
        <v>0</v>
      </c>
      <c r="J553" s="116" t="s">
        <v>10120</v>
      </c>
      <c r="K553" s="116" t="s">
        <v>11778</v>
      </c>
      <c r="L553" s="197">
        <v>45540</v>
      </c>
      <c r="M553" s="116"/>
      <c r="N553" s="197">
        <v>45540</v>
      </c>
      <c r="O553" s="388">
        <f t="shared" si="25"/>
        <v>324938</v>
      </c>
      <c r="P553" s="339">
        <f t="shared" si="26"/>
        <v>0</v>
      </c>
    </row>
    <row r="554" spans="1:16" hidden="1" x14ac:dyDescent="0.25">
      <c r="A554" s="116">
        <v>126064</v>
      </c>
      <c r="B554" s="116">
        <v>15</v>
      </c>
      <c r="C554" s="116">
        <v>1512107790</v>
      </c>
      <c r="D554" s="116" t="s">
        <v>17457</v>
      </c>
      <c r="E554" s="339">
        <v>6360</v>
      </c>
      <c r="F554" s="194">
        <v>12</v>
      </c>
      <c r="G554" s="194">
        <v>12</v>
      </c>
      <c r="H554" s="194" t="s">
        <v>10119</v>
      </c>
      <c r="I554" s="194">
        <f t="shared" si="24"/>
        <v>0</v>
      </c>
      <c r="J554" s="116" t="s">
        <v>10120</v>
      </c>
      <c r="K554" s="116" t="s">
        <v>11778</v>
      </c>
      <c r="L554" s="197">
        <v>45540</v>
      </c>
      <c r="M554" s="116"/>
      <c r="N554" s="197">
        <v>45540</v>
      </c>
      <c r="O554" s="388">
        <f t="shared" si="25"/>
        <v>530</v>
      </c>
      <c r="P554" s="339">
        <f t="shared" si="26"/>
        <v>0</v>
      </c>
    </row>
    <row r="555" spans="1:16" hidden="1" x14ac:dyDescent="0.25">
      <c r="A555" s="116">
        <v>126064</v>
      </c>
      <c r="B555" s="116">
        <v>13</v>
      </c>
      <c r="C555" s="116">
        <v>1523100200</v>
      </c>
      <c r="D555" s="116" t="s">
        <v>11324</v>
      </c>
      <c r="E555" s="339">
        <v>92200</v>
      </c>
      <c r="F555" s="194">
        <v>10</v>
      </c>
      <c r="G555" s="194">
        <v>10</v>
      </c>
      <c r="H555" s="194" t="s">
        <v>10119</v>
      </c>
      <c r="I555" s="194">
        <f t="shared" si="24"/>
        <v>0</v>
      </c>
      <c r="J555" s="116" t="s">
        <v>10120</v>
      </c>
      <c r="K555" s="116" t="s">
        <v>11778</v>
      </c>
      <c r="L555" s="197">
        <v>45540</v>
      </c>
      <c r="M555" s="116"/>
      <c r="N555" s="197">
        <v>45540</v>
      </c>
      <c r="O555" s="388">
        <f t="shared" si="25"/>
        <v>9220</v>
      </c>
      <c r="P555" s="339">
        <f t="shared" si="26"/>
        <v>0</v>
      </c>
    </row>
    <row r="556" spans="1:16" hidden="1" x14ac:dyDescent="0.25">
      <c r="A556" s="116">
        <v>126064</v>
      </c>
      <c r="B556" s="116">
        <v>18</v>
      </c>
      <c r="C556" s="116">
        <v>1546101870</v>
      </c>
      <c r="D556" s="116" t="s">
        <v>16201</v>
      </c>
      <c r="E556" s="339">
        <v>13711.5</v>
      </c>
      <c r="F556" s="194">
        <v>25</v>
      </c>
      <c r="G556" s="194">
        <v>25</v>
      </c>
      <c r="H556" s="194" t="s">
        <v>10119</v>
      </c>
      <c r="I556" s="194">
        <f t="shared" si="24"/>
        <v>0</v>
      </c>
      <c r="J556" s="116" t="s">
        <v>10120</v>
      </c>
      <c r="K556" s="116" t="s">
        <v>11778</v>
      </c>
      <c r="L556" s="197">
        <v>45540</v>
      </c>
      <c r="M556" s="116"/>
      <c r="N556" s="197">
        <v>45540</v>
      </c>
      <c r="O556" s="388">
        <f t="shared" si="25"/>
        <v>548.46</v>
      </c>
      <c r="P556" s="339">
        <f t="shared" si="26"/>
        <v>0</v>
      </c>
    </row>
    <row r="557" spans="1:16" hidden="1" x14ac:dyDescent="0.25">
      <c r="A557" s="116">
        <v>126064</v>
      </c>
      <c r="B557" s="116">
        <v>1</v>
      </c>
      <c r="C557" s="116">
        <v>1550100300</v>
      </c>
      <c r="D557" s="116" t="s">
        <v>11357</v>
      </c>
      <c r="E557" s="339">
        <v>163651.28</v>
      </c>
      <c r="F557" s="194">
        <v>4</v>
      </c>
      <c r="G557" s="194">
        <v>4</v>
      </c>
      <c r="H557" s="194" t="s">
        <v>10119</v>
      </c>
      <c r="I557" s="194">
        <f t="shared" si="24"/>
        <v>0</v>
      </c>
      <c r="J557" s="116" t="s">
        <v>10120</v>
      </c>
      <c r="K557" s="116" t="s">
        <v>11778</v>
      </c>
      <c r="L557" s="197">
        <v>45540</v>
      </c>
      <c r="M557" s="116"/>
      <c r="N557" s="197">
        <v>45540</v>
      </c>
      <c r="O557" s="388">
        <f t="shared" si="25"/>
        <v>40912.82</v>
      </c>
      <c r="P557" s="339">
        <f t="shared" si="26"/>
        <v>0</v>
      </c>
    </row>
    <row r="558" spans="1:16" hidden="1" x14ac:dyDescent="0.25">
      <c r="A558" s="116">
        <v>126064</v>
      </c>
      <c r="B558" s="116">
        <v>2</v>
      </c>
      <c r="C558" s="116">
        <v>1550101090</v>
      </c>
      <c r="D558" s="116" t="s">
        <v>11359</v>
      </c>
      <c r="E558" s="339">
        <v>60480</v>
      </c>
      <c r="F558" s="194">
        <v>5</v>
      </c>
      <c r="G558" s="194">
        <v>5</v>
      </c>
      <c r="H558" s="194" t="s">
        <v>10119</v>
      </c>
      <c r="I558" s="194">
        <f t="shared" si="24"/>
        <v>0</v>
      </c>
      <c r="J558" s="116" t="s">
        <v>10120</v>
      </c>
      <c r="K558" s="116" t="s">
        <v>11778</v>
      </c>
      <c r="L558" s="197">
        <v>45540</v>
      </c>
      <c r="M558" s="116"/>
      <c r="N558" s="197">
        <v>45540</v>
      </c>
      <c r="O558" s="388">
        <f t="shared" si="25"/>
        <v>12096</v>
      </c>
      <c r="P558" s="339">
        <f t="shared" si="26"/>
        <v>0</v>
      </c>
    </row>
    <row r="559" spans="1:16" hidden="1" x14ac:dyDescent="0.25">
      <c r="A559" s="116">
        <v>126064</v>
      </c>
      <c r="B559" s="116">
        <v>2</v>
      </c>
      <c r="C559" s="116">
        <v>1550101090</v>
      </c>
      <c r="D559" s="116" t="s">
        <v>11359</v>
      </c>
      <c r="E559" s="339">
        <v>60480</v>
      </c>
      <c r="F559" s="194">
        <v>5</v>
      </c>
      <c r="G559" s="194">
        <v>5</v>
      </c>
      <c r="H559" s="194" t="s">
        <v>10119</v>
      </c>
      <c r="I559" s="194">
        <f t="shared" si="24"/>
        <v>0</v>
      </c>
      <c r="J559" s="116" t="s">
        <v>10120</v>
      </c>
      <c r="K559" s="116" t="s">
        <v>11778</v>
      </c>
      <c r="L559" s="197">
        <v>45540</v>
      </c>
      <c r="M559" s="116"/>
      <c r="N559" s="197">
        <v>45548</v>
      </c>
      <c r="O559" s="388">
        <f t="shared" si="25"/>
        <v>12096</v>
      </c>
      <c r="P559" s="339">
        <f t="shared" si="26"/>
        <v>0</v>
      </c>
    </row>
    <row r="560" spans="1:16" hidden="1" x14ac:dyDescent="0.25">
      <c r="A560" s="116">
        <v>126064</v>
      </c>
      <c r="B560" s="116">
        <v>12</v>
      </c>
      <c r="C560" s="116">
        <v>1810101750</v>
      </c>
      <c r="D560" s="116" t="s">
        <v>11365</v>
      </c>
      <c r="E560" s="339">
        <v>22500</v>
      </c>
      <c r="F560" s="194">
        <v>5</v>
      </c>
      <c r="G560" s="194">
        <v>5</v>
      </c>
      <c r="H560" s="194" t="s">
        <v>10119</v>
      </c>
      <c r="I560" s="194">
        <f t="shared" si="24"/>
        <v>0</v>
      </c>
      <c r="J560" s="116" t="s">
        <v>10120</v>
      </c>
      <c r="K560" s="116" t="s">
        <v>11778</v>
      </c>
      <c r="L560" s="197">
        <v>45540</v>
      </c>
      <c r="M560" s="116"/>
      <c r="N560" s="197">
        <v>45572</v>
      </c>
      <c r="O560" s="388">
        <f t="shared" si="25"/>
        <v>4500</v>
      </c>
      <c r="P560" s="339">
        <f t="shared" si="26"/>
        <v>0</v>
      </c>
    </row>
    <row r="561" spans="1:16" hidden="1" x14ac:dyDescent="0.25">
      <c r="A561" s="116">
        <v>126064</v>
      </c>
      <c r="B561" s="116">
        <v>17</v>
      </c>
      <c r="C561" s="116">
        <v>1810105190</v>
      </c>
      <c r="D561" s="116" t="s">
        <v>10568</v>
      </c>
      <c r="E561" s="339">
        <v>4011.6</v>
      </c>
      <c r="F561" s="194">
        <v>12</v>
      </c>
      <c r="G561" s="194">
        <v>12</v>
      </c>
      <c r="H561" s="194" t="s">
        <v>10119</v>
      </c>
      <c r="I561" s="194">
        <f t="shared" si="24"/>
        <v>0</v>
      </c>
      <c r="J561" s="116" t="s">
        <v>10120</v>
      </c>
      <c r="K561" s="116" t="s">
        <v>11778</v>
      </c>
      <c r="L561" s="197">
        <v>45540</v>
      </c>
      <c r="M561" s="116"/>
      <c r="N561" s="197">
        <v>45540</v>
      </c>
      <c r="O561" s="388">
        <f t="shared" si="25"/>
        <v>334.3</v>
      </c>
      <c r="P561" s="339">
        <f t="shared" si="26"/>
        <v>0</v>
      </c>
    </row>
    <row r="562" spans="1:16" hidden="1" x14ac:dyDescent="0.25">
      <c r="A562" s="116">
        <v>126065</v>
      </c>
      <c r="B562" s="116">
        <v>9</v>
      </c>
      <c r="C562" s="116">
        <v>1011100040</v>
      </c>
      <c r="D562" s="116" t="s">
        <v>10481</v>
      </c>
      <c r="E562" s="339">
        <v>16564.2</v>
      </c>
      <c r="F562" s="194">
        <v>12</v>
      </c>
      <c r="G562" s="194">
        <v>12</v>
      </c>
      <c r="H562" s="194" t="s">
        <v>10119</v>
      </c>
      <c r="I562" s="194">
        <f t="shared" si="24"/>
        <v>0</v>
      </c>
      <c r="J562" s="116" t="s">
        <v>10120</v>
      </c>
      <c r="K562" s="116" t="s">
        <v>11814</v>
      </c>
      <c r="L562" s="197">
        <v>45544</v>
      </c>
      <c r="M562" s="116"/>
      <c r="N562" s="197">
        <v>45544</v>
      </c>
      <c r="O562" s="388">
        <f t="shared" si="25"/>
        <v>1380.3500000000001</v>
      </c>
      <c r="P562" s="339">
        <f t="shared" si="26"/>
        <v>0</v>
      </c>
    </row>
    <row r="563" spans="1:16" hidden="1" x14ac:dyDescent="0.25">
      <c r="A563" s="116">
        <v>126065</v>
      </c>
      <c r="B563" s="116">
        <v>12</v>
      </c>
      <c r="C563" s="116">
        <v>1016100000</v>
      </c>
      <c r="D563" s="116" t="s">
        <v>10650</v>
      </c>
      <c r="E563" s="339">
        <v>30832.5</v>
      </c>
      <c r="F563" s="194">
        <v>3</v>
      </c>
      <c r="G563" s="194">
        <v>3</v>
      </c>
      <c r="H563" s="194" t="s">
        <v>10119</v>
      </c>
      <c r="I563" s="194">
        <f t="shared" si="24"/>
        <v>0</v>
      </c>
      <c r="J563" s="116" t="s">
        <v>10120</v>
      </c>
      <c r="K563" s="116" t="s">
        <v>11814</v>
      </c>
      <c r="L563" s="197">
        <v>45544</v>
      </c>
      <c r="M563" s="116"/>
      <c r="N563" s="197">
        <v>45544</v>
      </c>
      <c r="O563" s="388">
        <f t="shared" si="25"/>
        <v>10277.5</v>
      </c>
      <c r="P563" s="339">
        <f t="shared" si="26"/>
        <v>0</v>
      </c>
    </row>
    <row r="564" spans="1:16" hidden="1" x14ac:dyDescent="0.25">
      <c r="A564" s="116">
        <v>126065</v>
      </c>
      <c r="B564" s="116">
        <v>11</v>
      </c>
      <c r="C564" s="116">
        <v>1016101010</v>
      </c>
      <c r="D564" s="116" t="s">
        <v>10655</v>
      </c>
      <c r="E564" s="339">
        <v>35810.5</v>
      </c>
      <c r="F564" s="194">
        <v>2</v>
      </c>
      <c r="G564" s="194">
        <v>2</v>
      </c>
      <c r="H564" s="194" t="s">
        <v>10119</v>
      </c>
      <c r="I564" s="194">
        <f t="shared" si="24"/>
        <v>0</v>
      </c>
      <c r="J564" s="116" t="s">
        <v>10120</v>
      </c>
      <c r="K564" s="116" t="s">
        <v>11814</v>
      </c>
      <c r="L564" s="197">
        <v>45544</v>
      </c>
      <c r="M564" s="116"/>
      <c r="N564" s="197">
        <v>45544</v>
      </c>
      <c r="O564" s="388">
        <f t="shared" si="25"/>
        <v>17905.25</v>
      </c>
      <c r="P564" s="339">
        <f t="shared" si="26"/>
        <v>0</v>
      </c>
    </row>
    <row r="565" spans="1:16" hidden="1" x14ac:dyDescent="0.25">
      <c r="A565" s="116">
        <v>126065</v>
      </c>
      <c r="B565" s="116">
        <v>13</v>
      </c>
      <c r="C565" s="116">
        <v>1017102120</v>
      </c>
      <c r="D565" s="116" t="s">
        <v>10656</v>
      </c>
      <c r="E565" s="339">
        <v>648000</v>
      </c>
      <c r="F565" s="194">
        <v>4</v>
      </c>
      <c r="G565" s="194">
        <v>4</v>
      </c>
      <c r="H565" s="194" t="s">
        <v>10119</v>
      </c>
      <c r="I565" s="194">
        <f t="shared" si="24"/>
        <v>0</v>
      </c>
      <c r="J565" s="116" t="s">
        <v>10120</v>
      </c>
      <c r="K565" s="116" t="s">
        <v>11814</v>
      </c>
      <c r="L565" s="197">
        <v>45544</v>
      </c>
      <c r="M565" s="116" t="s">
        <v>11818</v>
      </c>
      <c r="N565" s="197">
        <v>45545</v>
      </c>
      <c r="O565" s="388">
        <f t="shared" si="25"/>
        <v>162000</v>
      </c>
      <c r="P565" s="339">
        <f t="shared" si="26"/>
        <v>0</v>
      </c>
    </row>
    <row r="566" spans="1:16" hidden="1" x14ac:dyDescent="0.25">
      <c r="A566" s="116">
        <v>126065</v>
      </c>
      <c r="B566" s="116">
        <v>10</v>
      </c>
      <c r="C566" s="116">
        <v>1019100040</v>
      </c>
      <c r="D566" s="116" t="s">
        <v>10643</v>
      </c>
      <c r="E566" s="339">
        <v>25994.639999999999</v>
      </c>
      <c r="F566" s="194">
        <v>6</v>
      </c>
      <c r="G566" s="194">
        <v>6</v>
      </c>
      <c r="H566" s="194" t="s">
        <v>10119</v>
      </c>
      <c r="I566" s="194">
        <f t="shared" si="24"/>
        <v>0</v>
      </c>
      <c r="J566" s="116" t="s">
        <v>10120</v>
      </c>
      <c r="K566" s="116" t="s">
        <v>11814</v>
      </c>
      <c r="L566" s="197">
        <v>45544</v>
      </c>
      <c r="M566" s="116" t="s">
        <v>11858</v>
      </c>
      <c r="N566" s="197">
        <v>45572</v>
      </c>
      <c r="O566" s="388">
        <f t="shared" si="25"/>
        <v>4332.4399999999996</v>
      </c>
      <c r="P566" s="339">
        <f t="shared" si="26"/>
        <v>0</v>
      </c>
    </row>
    <row r="567" spans="1:16" hidden="1" x14ac:dyDescent="0.25">
      <c r="A567" s="116">
        <v>126065</v>
      </c>
      <c r="B567" s="116">
        <v>5</v>
      </c>
      <c r="C567" s="116">
        <v>1112100430</v>
      </c>
      <c r="D567" s="116" t="s">
        <v>7760</v>
      </c>
      <c r="E567" s="339">
        <v>171649.14</v>
      </c>
      <c r="F567" s="194">
        <v>26</v>
      </c>
      <c r="G567" s="194">
        <v>26</v>
      </c>
      <c r="H567" s="194" t="s">
        <v>10119</v>
      </c>
      <c r="I567" s="194">
        <f t="shared" si="24"/>
        <v>0</v>
      </c>
      <c r="J567" s="116" t="s">
        <v>10120</v>
      </c>
      <c r="K567" s="116" t="s">
        <v>11814</v>
      </c>
      <c r="L567" s="197">
        <v>45544</v>
      </c>
      <c r="M567" s="116"/>
      <c r="N567" s="197">
        <v>45544</v>
      </c>
      <c r="O567" s="388">
        <f t="shared" si="25"/>
        <v>6601.89</v>
      </c>
      <c r="P567" s="339">
        <f t="shared" si="26"/>
        <v>0</v>
      </c>
    </row>
    <row r="568" spans="1:16" hidden="1" x14ac:dyDescent="0.25">
      <c r="A568" s="116">
        <v>126065</v>
      </c>
      <c r="B568" s="116">
        <v>14</v>
      </c>
      <c r="C568" s="116">
        <v>1112100780</v>
      </c>
      <c r="D568" s="116" t="s">
        <v>17511</v>
      </c>
      <c r="E568" s="339">
        <v>750992</v>
      </c>
      <c r="F568" s="194">
        <v>2</v>
      </c>
      <c r="G568" s="194">
        <v>2</v>
      </c>
      <c r="H568" s="194" t="s">
        <v>10119</v>
      </c>
      <c r="I568" s="194">
        <f t="shared" si="24"/>
        <v>0</v>
      </c>
      <c r="J568" s="116" t="s">
        <v>10120</v>
      </c>
      <c r="K568" s="116" t="s">
        <v>11814</v>
      </c>
      <c r="L568" s="197">
        <v>45544</v>
      </c>
      <c r="M568" s="116"/>
      <c r="N568" s="197">
        <v>45544</v>
      </c>
      <c r="O568" s="388">
        <f t="shared" si="25"/>
        <v>375496</v>
      </c>
      <c r="P568" s="339">
        <f t="shared" si="26"/>
        <v>0</v>
      </c>
    </row>
    <row r="569" spans="1:16" hidden="1" x14ac:dyDescent="0.25">
      <c r="A569" s="116">
        <v>126065</v>
      </c>
      <c r="B569" s="116">
        <v>7</v>
      </c>
      <c r="C569" s="116">
        <v>1112102150</v>
      </c>
      <c r="D569" s="116" t="s">
        <v>11176</v>
      </c>
      <c r="E569" s="339">
        <v>611405.35</v>
      </c>
      <c r="F569" s="194">
        <v>5</v>
      </c>
      <c r="G569" s="194">
        <v>5</v>
      </c>
      <c r="H569" s="194" t="s">
        <v>10119</v>
      </c>
      <c r="I569" s="194">
        <f t="shared" si="24"/>
        <v>0</v>
      </c>
      <c r="J569" s="116" t="s">
        <v>10120</v>
      </c>
      <c r="K569" s="116" t="s">
        <v>11814</v>
      </c>
      <c r="L569" s="197">
        <v>45544</v>
      </c>
      <c r="M569" s="116"/>
      <c r="N569" s="197">
        <v>45544</v>
      </c>
      <c r="O569" s="388">
        <f t="shared" si="25"/>
        <v>122281.06999999999</v>
      </c>
      <c r="P569" s="339">
        <f t="shared" si="26"/>
        <v>0</v>
      </c>
    </row>
    <row r="570" spans="1:16" hidden="1" x14ac:dyDescent="0.25">
      <c r="A570" s="116">
        <v>126065</v>
      </c>
      <c r="B570" s="116">
        <v>8</v>
      </c>
      <c r="C570" s="116">
        <v>1112102170</v>
      </c>
      <c r="D570" s="116" t="s">
        <v>11177</v>
      </c>
      <c r="E570" s="339">
        <v>78691.8</v>
      </c>
      <c r="F570" s="194">
        <v>6</v>
      </c>
      <c r="G570" s="194">
        <v>6</v>
      </c>
      <c r="H570" s="194" t="s">
        <v>10119</v>
      </c>
      <c r="I570" s="194">
        <f t="shared" si="24"/>
        <v>0</v>
      </c>
      <c r="J570" s="116" t="s">
        <v>10120</v>
      </c>
      <c r="K570" s="116" t="s">
        <v>11814</v>
      </c>
      <c r="L570" s="197">
        <v>45544</v>
      </c>
      <c r="M570" s="116"/>
      <c r="N570" s="197">
        <v>45544</v>
      </c>
      <c r="O570" s="388">
        <f t="shared" si="25"/>
        <v>13115.300000000001</v>
      </c>
      <c r="P570" s="339">
        <f t="shared" si="26"/>
        <v>0</v>
      </c>
    </row>
    <row r="571" spans="1:16" hidden="1" x14ac:dyDescent="0.25">
      <c r="A571" s="116">
        <v>126065</v>
      </c>
      <c r="B571" s="116">
        <v>15</v>
      </c>
      <c r="C571" s="116">
        <v>1316103600</v>
      </c>
      <c r="D571" s="116" t="s">
        <v>17493</v>
      </c>
      <c r="E571" s="339">
        <v>857930.58</v>
      </c>
      <c r="F571" s="194">
        <v>26</v>
      </c>
      <c r="G571" s="194">
        <v>26</v>
      </c>
      <c r="H571" s="194" t="s">
        <v>10119</v>
      </c>
      <c r="I571" s="194">
        <f t="shared" si="24"/>
        <v>0</v>
      </c>
      <c r="J571" s="116" t="s">
        <v>10120</v>
      </c>
      <c r="K571" s="116" t="s">
        <v>11814</v>
      </c>
      <c r="L571" s="197">
        <v>45544</v>
      </c>
      <c r="M571" s="116"/>
      <c r="N571" s="197">
        <v>45544</v>
      </c>
      <c r="O571" s="388">
        <f t="shared" si="25"/>
        <v>32997.33</v>
      </c>
      <c r="P571" s="339">
        <f t="shared" si="26"/>
        <v>0</v>
      </c>
    </row>
    <row r="572" spans="1:16" hidden="1" x14ac:dyDescent="0.25">
      <c r="A572" s="116">
        <v>126065</v>
      </c>
      <c r="B572" s="116">
        <v>1</v>
      </c>
      <c r="C572" s="116">
        <v>1511102130</v>
      </c>
      <c r="D572" s="116" t="s">
        <v>10484</v>
      </c>
      <c r="E572" s="339">
        <v>36896.400000000001</v>
      </c>
      <c r="F572" s="194">
        <v>36</v>
      </c>
      <c r="G572" s="194">
        <v>36</v>
      </c>
      <c r="H572" s="194" t="s">
        <v>10119</v>
      </c>
      <c r="I572" s="194">
        <f t="shared" si="24"/>
        <v>0</v>
      </c>
      <c r="J572" s="116" t="s">
        <v>10120</v>
      </c>
      <c r="K572" s="116" t="s">
        <v>11814</v>
      </c>
      <c r="L572" s="197">
        <v>45544</v>
      </c>
      <c r="M572" s="116"/>
      <c r="N572" s="197">
        <v>45544</v>
      </c>
      <c r="O572" s="388">
        <f t="shared" si="25"/>
        <v>1024.9000000000001</v>
      </c>
      <c r="P572" s="339">
        <f t="shared" si="26"/>
        <v>0</v>
      </c>
    </row>
    <row r="573" spans="1:16" hidden="1" x14ac:dyDescent="0.25">
      <c r="A573" s="116">
        <v>126065</v>
      </c>
      <c r="B573" s="116">
        <v>2</v>
      </c>
      <c r="C573" s="116">
        <v>1521100650</v>
      </c>
      <c r="D573" s="116" t="s">
        <v>17512</v>
      </c>
      <c r="E573" s="339">
        <v>7020</v>
      </c>
      <c r="F573" s="194">
        <v>52</v>
      </c>
      <c r="G573" s="194">
        <v>52</v>
      </c>
      <c r="H573" s="194" t="s">
        <v>10119</v>
      </c>
      <c r="I573" s="194">
        <f t="shared" si="24"/>
        <v>0</v>
      </c>
      <c r="J573" s="116" t="s">
        <v>10120</v>
      </c>
      <c r="K573" s="116" t="s">
        <v>11814</v>
      </c>
      <c r="L573" s="197">
        <v>45544</v>
      </c>
      <c r="M573" s="116"/>
      <c r="N573" s="197">
        <v>45544</v>
      </c>
      <c r="O573" s="388">
        <f t="shared" si="25"/>
        <v>135</v>
      </c>
      <c r="P573" s="339">
        <f t="shared" si="26"/>
        <v>0</v>
      </c>
    </row>
    <row r="574" spans="1:16" hidden="1" x14ac:dyDescent="0.25">
      <c r="A574" s="116">
        <v>126065</v>
      </c>
      <c r="B574" s="116">
        <v>4</v>
      </c>
      <c r="C574" s="116">
        <v>1546101840</v>
      </c>
      <c r="D574" s="116" t="s">
        <v>10957</v>
      </c>
      <c r="E574" s="339">
        <v>112927.5</v>
      </c>
      <c r="F574" s="194">
        <v>10</v>
      </c>
      <c r="G574" s="194">
        <v>10</v>
      </c>
      <c r="H574" s="194" t="s">
        <v>10119</v>
      </c>
      <c r="I574" s="194">
        <f t="shared" si="24"/>
        <v>0</v>
      </c>
      <c r="J574" s="116" t="s">
        <v>10120</v>
      </c>
      <c r="K574" s="116" t="s">
        <v>11814</v>
      </c>
      <c r="L574" s="197">
        <v>45544</v>
      </c>
      <c r="M574" s="116"/>
      <c r="N574" s="197">
        <v>45544</v>
      </c>
      <c r="O574" s="388">
        <f t="shared" si="25"/>
        <v>11292.75</v>
      </c>
      <c r="P574" s="339">
        <f t="shared" si="26"/>
        <v>0</v>
      </c>
    </row>
    <row r="575" spans="1:16" hidden="1" x14ac:dyDescent="0.25">
      <c r="A575" s="116">
        <v>126065</v>
      </c>
      <c r="B575" s="116">
        <v>6</v>
      </c>
      <c r="C575" s="116">
        <v>1546101870</v>
      </c>
      <c r="D575" s="116" t="s">
        <v>16201</v>
      </c>
      <c r="E575" s="339">
        <v>13711.5</v>
      </c>
      <c r="F575" s="194">
        <v>25</v>
      </c>
      <c r="G575" s="194">
        <v>25</v>
      </c>
      <c r="H575" s="194" t="s">
        <v>10119</v>
      </c>
      <c r="I575" s="194">
        <f t="shared" si="24"/>
        <v>0</v>
      </c>
      <c r="J575" s="116" t="s">
        <v>10120</v>
      </c>
      <c r="K575" s="116" t="s">
        <v>11814</v>
      </c>
      <c r="L575" s="197">
        <v>45544</v>
      </c>
      <c r="M575" s="116"/>
      <c r="N575" s="197">
        <v>45544</v>
      </c>
      <c r="O575" s="388">
        <f t="shared" si="25"/>
        <v>548.46</v>
      </c>
      <c r="P575" s="339">
        <f t="shared" si="26"/>
        <v>0</v>
      </c>
    </row>
    <row r="576" spans="1:16" hidden="1" x14ac:dyDescent="0.25">
      <c r="A576" s="116">
        <v>126065</v>
      </c>
      <c r="B576" s="116">
        <v>3</v>
      </c>
      <c r="C576" s="116">
        <v>1810105190</v>
      </c>
      <c r="D576" s="116" t="s">
        <v>10568</v>
      </c>
      <c r="E576" s="339">
        <v>34767.199999999997</v>
      </c>
      <c r="F576" s="194">
        <v>104</v>
      </c>
      <c r="G576" s="194">
        <v>104</v>
      </c>
      <c r="H576" s="194" t="s">
        <v>10119</v>
      </c>
      <c r="I576" s="194">
        <f t="shared" si="24"/>
        <v>0</v>
      </c>
      <c r="J576" s="116" t="s">
        <v>10120</v>
      </c>
      <c r="K576" s="116" t="s">
        <v>11814</v>
      </c>
      <c r="L576" s="197">
        <v>45544</v>
      </c>
      <c r="M576" s="116"/>
      <c r="N576" s="197">
        <v>45544</v>
      </c>
      <c r="O576" s="388">
        <f t="shared" si="25"/>
        <v>334.29999999999995</v>
      </c>
      <c r="P576" s="339">
        <f t="shared" si="26"/>
        <v>0</v>
      </c>
    </row>
    <row r="577" spans="1:16" hidden="1" x14ac:dyDescent="0.25">
      <c r="A577" s="116">
        <v>126066</v>
      </c>
      <c r="B577" s="116">
        <v>1</v>
      </c>
      <c r="C577" s="116">
        <v>1011100040</v>
      </c>
      <c r="D577" s="116" t="s">
        <v>10481</v>
      </c>
      <c r="E577" s="339">
        <v>34508.75</v>
      </c>
      <c r="F577" s="194">
        <v>25</v>
      </c>
      <c r="G577" s="194">
        <v>25</v>
      </c>
      <c r="H577" s="194" t="s">
        <v>10119</v>
      </c>
      <c r="I577" s="194">
        <f t="shared" si="24"/>
        <v>0</v>
      </c>
      <c r="J577" s="116" t="s">
        <v>10126</v>
      </c>
      <c r="K577" s="116" t="s">
        <v>10683</v>
      </c>
      <c r="L577" s="197">
        <v>45540</v>
      </c>
      <c r="M577" s="116"/>
      <c r="N577" s="197">
        <v>45540</v>
      </c>
      <c r="O577" s="388">
        <f t="shared" si="25"/>
        <v>1380.35</v>
      </c>
      <c r="P577" s="339">
        <f t="shared" si="26"/>
        <v>0</v>
      </c>
    </row>
    <row r="578" spans="1:16" hidden="1" x14ac:dyDescent="0.25">
      <c r="A578" s="116">
        <v>126066</v>
      </c>
      <c r="B578" s="116">
        <v>8</v>
      </c>
      <c r="C578" s="116">
        <v>1011100110</v>
      </c>
      <c r="D578" s="116" t="s">
        <v>10354</v>
      </c>
      <c r="E578" s="339">
        <v>17400</v>
      </c>
      <c r="F578" s="194">
        <v>5</v>
      </c>
      <c r="G578" s="194">
        <v>5</v>
      </c>
      <c r="H578" s="194" t="s">
        <v>10119</v>
      </c>
      <c r="I578" s="194">
        <f t="shared" ref="I578:I641" si="27">+F578-G578</f>
        <v>0</v>
      </c>
      <c r="J578" s="116" t="s">
        <v>10126</v>
      </c>
      <c r="K578" s="116" t="s">
        <v>10683</v>
      </c>
      <c r="L578" s="197">
        <v>45540</v>
      </c>
      <c r="M578" s="116"/>
      <c r="N578" s="197">
        <v>45540</v>
      </c>
      <c r="O578" s="388">
        <f t="shared" ref="O578:O641" si="28">+E578/F578</f>
        <v>3480</v>
      </c>
      <c r="P578" s="339">
        <f t="shared" ref="P578:P641" si="29">+O578*I578</f>
        <v>0</v>
      </c>
    </row>
    <row r="579" spans="1:16" hidden="1" x14ac:dyDescent="0.25">
      <c r="A579" s="116">
        <v>126066</v>
      </c>
      <c r="B579" s="116">
        <v>10</v>
      </c>
      <c r="C579" s="116">
        <v>1011100430</v>
      </c>
      <c r="D579" s="116" t="s">
        <v>17451</v>
      </c>
      <c r="E579" s="339">
        <v>7205</v>
      </c>
      <c r="F579" s="194">
        <v>1</v>
      </c>
      <c r="G579" s="194">
        <v>1</v>
      </c>
      <c r="H579" s="194" t="s">
        <v>10119</v>
      </c>
      <c r="I579" s="194">
        <f t="shared" si="27"/>
        <v>0</v>
      </c>
      <c r="J579" s="116" t="s">
        <v>10126</v>
      </c>
      <c r="K579" s="116" t="s">
        <v>10683</v>
      </c>
      <c r="L579" s="197">
        <v>45540</v>
      </c>
      <c r="M579" s="116"/>
      <c r="N579" s="197">
        <v>45540</v>
      </c>
      <c r="O579" s="388">
        <f t="shared" si="28"/>
        <v>7205</v>
      </c>
      <c r="P579" s="339">
        <f t="shared" si="29"/>
        <v>0</v>
      </c>
    </row>
    <row r="580" spans="1:16" hidden="1" x14ac:dyDescent="0.25">
      <c r="A580" s="116">
        <v>126066</v>
      </c>
      <c r="B580" s="116">
        <v>9</v>
      </c>
      <c r="C580" s="116">
        <v>1014104530</v>
      </c>
      <c r="D580" s="116" t="s">
        <v>10355</v>
      </c>
      <c r="E580" s="339">
        <v>62492</v>
      </c>
      <c r="F580" s="194">
        <v>2</v>
      </c>
      <c r="G580" s="194">
        <v>2</v>
      </c>
      <c r="H580" s="194" t="s">
        <v>10119</v>
      </c>
      <c r="I580" s="194">
        <f t="shared" si="27"/>
        <v>0</v>
      </c>
      <c r="J580" s="116" t="s">
        <v>10126</v>
      </c>
      <c r="K580" s="116" t="s">
        <v>10683</v>
      </c>
      <c r="L580" s="197">
        <v>45540</v>
      </c>
      <c r="M580" s="116"/>
      <c r="N580" s="197">
        <v>45558</v>
      </c>
      <c r="O580" s="388">
        <f t="shared" si="28"/>
        <v>31246</v>
      </c>
      <c r="P580" s="339">
        <f t="shared" si="29"/>
        <v>0</v>
      </c>
    </row>
    <row r="581" spans="1:16" hidden="1" x14ac:dyDescent="0.25">
      <c r="A581" s="116">
        <v>126066</v>
      </c>
      <c r="B581" s="116">
        <v>9</v>
      </c>
      <c r="C581" s="116">
        <v>1014104530</v>
      </c>
      <c r="D581" s="116" t="s">
        <v>10355</v>
      </c>
      <c r="E581" s="339">
        <v>62492</v>
      </c>
      <c r="F581" s="194">
        <v>2</v>
      </c>
      <c r="G581" s="194">
        <v>2</v>
      </c>
      <c r="H581" s="194" t="s">
        <v>10119</v>
      </c>
      <c r="I581" s="194">
        <f t="shared" si="27"/>
        <v>0</v>
      </c>
      <c r="J581" s="116" t="s">
        <v>10126</v>
      </c>
      <c r="K581" s="116" t="s">
        <v>10683</v>
      </c>
      <c r="L581" s="197">
        <v>45544</v>
      </c>
      <c r="M581" s="116"/>
      <c r="N581" s="197">
        <v>45558</v>
      </c>
      <c r="O581" s="388">
        <f t="shared" si="28"/>
        <v>31246</v>
      </c>
      <c r="P581" s="339">
        <f t="shared" si="29"/>
        <v>0</v>
      </c>
    </row>
    <row r="582" spans="1:16" hidden="1" x14ac:dyDescent="0.25">
      <c r="A582" s="116">
        <v>126066</v>
      </c>
      <c r="B582" s="116">
        <v>7</v>
      </c>
      <c r="C582" s="116">
        <v>1016101340</v>
      </c>
      <c r="D582" s="116" t="s">
        <v>10489</v>
      </c>
      <c r="E582" s="339">
        <v>15604</v>
      </c>
      <c r="F582" s="194">
        <v>2</v>
      </c>
      <c r="G582" s="194">
        <v>2</v>
      </c>
      <c r="H582" s="194" t="s">
        <v>10119</v>
      </c>
      <c r="I582" s="194">
        <f t="shared" si="27"/>
        <v>0</v>
      </c>
      <c r="J582" s="116" t="s">
        <v>10126</v>
      </c>
      <c r="K582" s="116" t="s">
        <v>10683</v>
      </c>
      <c r="L582" s="197">
        <v>45540</v>
      </c>
      <c r="M582" s="116"/>
      <c r="N582" s="197">
        <v>45540</v>
      </c>
      <c r="O582" s="388">
        <f t="shared" si="28"/>
        <v>7802</v>
      </c>
      <c r="P582" s="339">
        <f t="shared" si="29"/>
        <v>0</v>
      </c>
    </row>
    <row r="583" spans="1:16" hidden="1" x14ac:dyDescent="0.25">
      <c r="A583" s="116">
        <v>126066</v>
      </c>
      <c r="B583" s="116">
        <v>2</v>
      </c>
      <c r="C583" s="116">
        <v>1123100000</v>
      </c>
      <c r="D583" s="116" t="s">
        <v>17465</v>
      </c>
      <c r="E583" s="339">
        <v>368008.32</v>
      </c>
      <c r="F583" s="194">
        <v>16</v>
      </c>
      <c r="G583" s="194">
        <v>16</v>
      </c>
      <c r="H583" s="194" t="s">
        <v>10119</v>
      </c>
      <c r="I583" s="194">
        <f t="shared" si="27"/>
        <v>0</v>
      </c>
      <c r="J583" s="116" t="s">
        <v>10126</v>
      </c>
      <c r="K583" s="116" t="s">
        <v>10683</v>
      </c>
      <c r="L583" s="197">
        <v>45540</v>
      </c>
      <c r="M583" s="116"/>
      <c r="N583" s="197">
        <v>45540</v>
      </c>
      <c r="O583" s="388">
        <f t="shared" si="28"/>
        <v>23000.52</v>
      </c>
      <c r="P583" s="339">
        <f t="shared" si="29"/>
        <v>0</v>
      </c>
    </row>
    <row r="584" spans="1:16" hidden="1" x14ac:dyDescent="0.25">
      <c r="A584" s="116">
        <v>126066</v>
      </c>
      <c r="B584" s="116">
        <v>6</v>
      </c>
      <c r="C584" s="116">
        <v>1234100200</v>
      </c>
      <c r="D584" s="116" t="s">
        <v>6559</v>
      </c>
      <c r="E584" s="339">
        <v>79240</v>
      </c>
      <c r="F584" s="194">
        <v>1</v>
      </c>
      <c r="G584" s="194">
        <v>1</v>
      </c>
      <c r="H584" s="194" t="s">
        <v>10119</v>
      </c>
      <c r="I584" s="194">
        <f t="shared" si="27"/>
        <v>0</v>
      </c>
      <c r="J584" s="116" t="s">
        <v>10126</v>
      </c>
      <c r="K584" s="116" t="s">
        <v>10683</v>
      </c>
      <c r="L584" s="197">
        <v>45544</v>
      </c>
      <c r="M584" s="116"/>
      <c r="N584" s="197">
        <v>45546</v>
      </c>
      <c r="O584" s="388">
        <f t="shared" si="28"/>
        <v>79240</v>
      </c>
      <c r="P584" s="339">
        <f t="shared" si="29"/>
        <v>0</v>
      </c>
    </row>
    <row r="585" spans="1:16" hidden="1" x14ac:dyDescent="0.25">
      <c r="A585" s="116">
        <v>126066</v>
      </c>
      <c r="B585" s="116">
        <v>3</v>
      </c>
      <c r="C585" s="116">
        <v>1513100320</v>
      </c>
      <c r="D585" s="116" t="s">
        <v>16197</v>
      </c>
      <c r="E585" s="339">
        <v>787869.12</v>
      </c>
      <c r="F585" s="194">
        <v>82</v>
      </c>
      <c r="G585" s="194">
        <v>82</v>
      </c>
      <c r="H585" s="194" t="s">
        <v>10119</v>
      </c>
      <c r="I585" s="194">
        <f t="shared" si="27"/>
        <v>0</v>
      </c>
      <c r="J585" s="116" t="s">
        <v>10126</v>
      </c>
      <c r="K585" s="116" t="s">
        <v>10683</v>
      </c>
      <c r="L585" s="197">
        <v>45540</v>
      </c>
      <c r="M585" s="116"/>
      <c r="N585" s="197">
        <v>45540</v>
      </c>
      <c r="O585" s="388">
        <f t="shared" si="28"/>
        <v>9608.16</v>
      </c>
      <c r="P585" s="339">
        <f t="shared" si="29"/>
        <v>0</v>
      </c>
    </row>
    <row r="586" spans="1:16" hidden="1" x14ac:dyDescent="0.25">
      <c r="A586" s="116">
        <v>126066</v>
      </c>
      <c r="B586" s="116">
        <v>5</v>
      </c>
      <c r="C586" s="116">
        <v>1520102950</v>
      </c>
      <c r="D586" s="116" t="s">
        <v>10684</v>
      </c>
      <c r="E586" s="339">
        <v>305754</v>
      </c>
      <c r="F586" s="194">
        <v>1</v>
      </c>
      <c r="G586" s="194">
        <v>1</v>
      </c>
      <c r="H586" s="194" t="s">
        <v>10119</v>
      </c>
      <c r="I586" s="194">
        <f t="shared" si="27"/>
        <v>0</v>
      </c>
      <c r="J586" s="116" t="s">
        <v>10126</v>
      </c>
      <c r="K586" s="116" t="s">
        <v>10683</v>
      </c>
      <c r="L586" s="197">
        <v>45540</v>
      </c>
      <c r="M586" s="116"/>
      <c r="N586" s="197">
        <v>45540</v>
      </c>
      <c r="O586" s="388">
        <f t="shared" si="28"/>
        <v>305754</v>
      </c>
      <c r="P586" s="339">
        <f t="shared" si="29"/>
        <v>0</v>
      </c>
    </row>
    <row r="587" spans="1:16" hidden="1" x14ac:dyDescent="0.25">
      <c r="A587" s="116">
        <v>126066</v>
      </c>
      <c r="B587" s="116">
        <v>4</v>
      </c>
      <c r="C587" s="116">
        <v>1521100100</v>
      </c>
      <c r="D587" s="116" t="s">
        <v>10563</v>
      </c>
      <c r="E587" s="339">
        <v>55000</v>
      </c>
      <c r="F587" s="194">
        <v>50</v>
      </c>
      <c r="G587" s="194">
        <v>50</v>
      </c>
      <c r="H587" s="194" t="s">
        <v>10119</v>
      </c>
      <c r="I587" s="194">
        <f t="shared" si="27"/>
        <v>0</v>
      </c>
      <c r="J587" s="116" t="s">
        <v>10126</v>
      </c>
      <c r="K587" s="116" t="s">
        <v>10683</v>
      </c>
      <c r="L587" s="197">
        <v>45540</v>
      </c>
      <c r="M587" s="116"/>
      <c r="N587" s="197">
        <v>45540</v>
      </c>
      <c r="O587" s="388">
        <f t="shared" si="28"/>
        <v>1100</v>
      </c>
      <c r="P587" s="339">
        <f t="shared" si="29"/>
        <v>0</v>
      </c>
    </row>
    <row r="588" spans="1:16" hidden="1" x14ac:dyDescent="0.25">
      <c r="A588" s="116">
        <v>126067</v>
      </c>
      <c r="B588" s="116">
        <v>2</v>
      </c>
      <c r="C588" s="116">
        <v>1324103570</v>
      </c>
      <c r="D588" s="116" t="s">
        <v>11273</v>
      </c>
      <c r="E588" s="339">
        <v>807976.44</v>
      </c>
      <c r="F588" s="194">
        <v>6</v>
      </c>
      <c r="G588" s="194">
        <v>6</v>
      </c>
      <c r="H588" s="194" t="s">
        <v>10119</v>
      </c>
      <c r="I588" s="194">
        <f t="shared" si="27"/>
        <v>0</v>
      </c>
      <c r="J588" s="116" t="s">
        <v>10126</v>
      </c>
      <c r="K588" s="116" t="s">
        <v>11659</v>
      </c>
      <c r="L588" s="197">
        <v>45540</v>
      </c>
      <c r="M588" s="116"/>
      <c r="N588" s="197">
        <v>45540</v>
      </c>
      <c r="O588" s="388">
        <f t="shared" si="28"/>
        <v>134662.74</v>
      </c>
      <c r="P588" s="339">
        <f t="shared" si="29"/>
        <v>0</v>
      </c>
    </row>
    <row r="589" spans="1:16" hidden="1" x14ac:dyDescent="0.25">
      <c r="A589" s="116">
        <v>126067</v>
      </c>
      <c r="B589" s="116">
        <v>1</v>
      </c>
      <c r="C589" s="116">
        <v>1324103580</v>
      </c>
      <c r="D589" s="116" t="s">
        <v>11274</v>
      </c>
      <c r="E589" s="339">
        <v>165480</v>
      </c>
      <c r="F589" s="194">
        <v>6</v>
      </c>
      <c r="G589" s="194">
        <v>6</v>
      </c>
      <c r="H589" s="194" t="s">
        <v>10119</v>
      </c>
      <c r="I589" s="194">
        <f t="shared" si="27"/>
        <v>0</v>
      </c>
      <c r="J589" s="116" t="s">
        <v>10126</v>
      </c>
      <c r="K589" s="116" t="s">
        <v>11659</v>
      </c>
      <c r="L589" s="197">
        <v>45540</v>
      </c>
      <c r="M589" s="116"/>
      <c r="N589" s="197">
        <v>45540</v>
      </c>
      <c r="O589" s="388">
        <f t="shared" si="28"/>
        <v>27580</v>
      </c>
      <c r="P589" s="339">
        <f t="shared" si="29"/>
        <v>0</v>
      </c>
    </row>
    <row r="590" spans="1:16" hidden="1" x14ac:dyDescent="0.25">
      <c r="A590" s="116">
        <v>126068</v>
      </c>
      <c r="B590" s="116">
        <v>1</v>
      </c>
      <c r="C590" s="116">
        <v>1029102130</v>
      </c>
      <c r="D590" s="116" t="s">
        <v>10961</v>
      </c>
      <c r="E590" s="339">
        <v>87000</v>
      </c>
      <c r="F590" s="194">
        <v>30</v>
      </c>
      <c r="G590" s="194">
        <v>30</v>
      </c>
      <c r="H590" s="194" t="s">
        <v>10119</v>
      </c>
      <c r="I590" s="194">
        <f t="shared" si="27"/>
        <v>0</v>
      </c>
      <c r="J590" s="116" t="s">
        <v>10126</v>
      </c>
      <c r="K590" s="116" t="s">
        <v>11787</v>
      </c>
      <c r="L590" s="197">
        <v>45540</v>
      </c>
      <c r="M590" s="116"/>
      <c r="N590" s="197">
        <v>45540</v>
      </c>
      <c r="O590" s="388">
        <f t="shared" si="28"/>
        <v>2900</v>
      </c>
      <c r="P590" s="339">
        <f t="shared" si="29"/>
        <v>0</v>
      </c>
    </row>
    <row r="591" spans="1:16" hidden="1" x14ac:dyDescent="0.25">
      <c r="A591" s="116">
        <v>126112</v>
      </c>
      <c r="B591" s="116">
        <v>3</v>
      </c>
      <c r="C591" s="116">
        <v>1226100060</v>
      </c>
      <c r="D591" s="116" t="s">
        <v>2449</v>
      </c>
      <c r="E591" s="339">
        <v>19427.86</v>
      </c>
      <c r="F591" s="194">
        <v>2</v>
      </c>
      <c r="G591" s="194">
        <v>2</v>
      </c>
      <c r="H591" s="194" t="s">
        <v>10119</v>
      </c>
      <c r="I591" s="194">
        <f t="shared" si="27"/>
        <v>0</v>
      </c>
      <c r="J591" s="116" t="s">
        <v>10120</v>
      </c>
      <c r="K591" s="116" t="s">
        <v>11711</v>
      </c>
      <c r="L591" s="197">
        <v>45540</v>
      </c>
      <c r="M591" s="116"/>
      <c r="N591" s="197">
        <v>45540</v>
      </c>
      <c r="O591" s="388">
        <f t="shared" si="28"/>
        <v>9713.93</v>
      </c>
      <c r="P591" s="339">
        <f t="shared" si="29"/>
        <v>0</v>
      </c>
    </row>
    <row r="592" spans="1:16" hidden="1" x14ac:dyDescent="0.25">
      <c r="A592" s="116">
        <v>126112</v>
      </c>
      <c r="B592" s="116">
        <v>4</v>
      </c>
      <c r="C592" s="116">
        <v>1226100070</v>
      </c>
      <c r="D592" s="116" t="s">
        <v>2416</v>
      </c>
      <c r="E592" s="339">
        <v>19339.54</v>
      </c>
      <c r="F592" s="194">
        <v>2</v>
      </c>
      <c r="G592" s="194">
        <v>2</v>
      </c>
      <c r="H592" s="194" t="s">
        <v>10119</v>
      </c>
      <c r="I592" s="194">
        <f t="shared" si="27"/>
        <v>0</v>
      </c>
      <c r="J592" s="116" t="s">
        <v>10120</v>
      </c>
      <c r="K592" s="116" t="s">
        <v>11711</v>
      </c>
      <c r="L592" s="197">
        <v>45540</v>
      </c>
      <c r="M592" s="116"/>
      <c r="N592" s="197">
        <v>45540</v>
      </c>
      <c r="O592" s="388">
        <f t="shared" si="28"/>
        <v>9669.77</v>
      </c>
      <c r="P592" s="339">
        <f t="shared" si="29"/>
        <v>0</v>
      </c>
    </row>
    <row r="593" spans="1:16" hidden="1" x14ac:dyDescent="0.25">
      <c r="A593" s="116">
        <v>126112</v>
      </c>
      <c r="B593" s="116">
        <v>1</v>
      </c>
      <c r="C593" s="116">
        <v>1234100080</v>
      </c>
      <c r="D593" s="116" t="s">
        <v>11237</v>
      </c>
      <c r="E593" s="339">
        <v>30717.06</v>
      </c>
      <c r="F593" s="194">
        <v>2</v>
      </c>
      <c r="G593" s="194">
        <v>2</v>
      </c>
      <c r="H593" s="194" t="s">
        <v>10119</v>
      </c>
      <c r="I593" s="194">
        <f t="shared" si="27"/>
        <v>0</v>
      </c>
      <c r="J593" s="116" t="s">
        <v>10120</v>
      </c>
      <c r="K593" s="116" t="s">
        <v>11711</v>
      </c>
      <c r="L593" s="197">
        <v>45540</v>
      </c>
      <c r="M593" s="116"/>
      <c r="N593" s="197">
        <v>45540</v>
      </c>
      <c r="O593" s="388">
        <f t="shared" si="28"/>
        <v>15358.53</v>
      </c>
      <c r="P593" s="339">
        <f t="shared" si="29"/>
        <v>0</v>
      </c>
    </row>
    <row r="594" spans="1:16" hidden="1" x14ac:dyDescent="0.25">
      <c r="A594" s="116">
        <v>126112</v>
      </c>
      <c r="B594" s="116">
        <v>2</v>
      </c>
      <c r="C594" s="116">
        <v>1234100140</v>
      </c>
      <c r="D594" s="116" t="s">
        <v>17513</v>
      </c>
      <c r="E594" s="339">
        <v>19265.78</v>
      </c>
      <c r="F594" s="194">
        <v>2</v>
      </c>
      <c r="G594" s="194">
        <v>2</v>
      </c>
      <c r="H594" s="194" t="s">
        <v>10119</v>
      </c>
      <c r="I594" s="194">
        <f t="shared" si="27"/>
        <v>0</v>
      </c>
      <c r="J594" s="116" t="s">
        <v>10120</v>
      </c>
      <c r="K594" s="116" t="s">
        <v>11711</v>
      </c>
      <c r="L594" s="197">
        <v>45540</v>
      </c>
      <c r="M594" s="116"/>
      <c r="N594" s="197">
        <v>45540</v>
      </c>
      <c r="O594" s="388">
        <f t="shared" si="28"/>
        <v>9632.89</v>
      </c>
      <c r="P594" s="339">
        <f t="shared" si="29"/>
        <v>0</v>
      </c>
    </row>
    <row r="595" spans="1:16" hidden="1" x14ac:dyDescent="0.25">
      <c r="A595" s="116">
        <v>126115</v>
      </c>
      <c r="B595" s="116">
        <v>1</v>
      </c>
      <c r="C595" s="116">
        <v>1519101810</v>
      </c>
      <c r="D595" s="116" t="s">
        <v>11299</v>
      </c>
      <c r="E595" s="339">
        <v>276000</v>
      </c>
      <c r="F595" s="194">
        <v>6</v>
      </c>
      <c r="G595" s="194">
        <v>6</v>
      </c>
      <c r="H595" s="194" t="s">
        <v>10119</v>
      </c>
      <c r="I595" s="194">
        <f t="shared" si="27"/>
        <v>0</v>
      </c>
      <c r="J595" s="116" t="s">
        <v>10126</v>
      </c>
      <c r="K595" s="116" t="s">
        <v>11657</v>
      </c>
      <c r="L595" s="197">
        <v>45540</v>
      </c>
      <c r="M595" s="116"/>
      <c r="N595" s="197">
        <v>45540</v>
      </c>
      <c r="O595" s="388">
        <f t="shared" si="28"/>
        <v>46000</v>
      </c>
      <c r="P595" s="339">
        <f t="shared" si="29"/>
        <v>0</v>
      </c>
    </row>
    <row r="596" spans="1:16" hidden="1" x14ac:dyDescent="0.25">
      <c r="A596" s="116">
        <v>126116</v>
      </c>
      <c r="B596" s="116">
        <v>4</v>
      </c>
      <c r="C596" s="116">
        <v>1011100940</v>
      </c>
      <c r="D596" s="116" t="s">
        <v>10652</v>
      </c>
      <c r="E596" s="339">
        <v>41000</v>
      </c>
      <c r="F596" s="194">
        <v>2</v>
      </c>
      <c r="G596" s="194">
        <v>2</v>
      </c>
      <c r="H596" s="194" t="s">
        <v>10119</v>
      </c>
      <c r="I596" s="194">
        <f t="shared" si="27"/>
        <v>0</v>
      </c>
      <c r="J596" s="116" t="s">
        <v>10120</v>
      </c>
      <c r="K596" s="116" t="s">
        <v>11788</v>
      </c>
      <c r="L596" s="197">
        <v>45540</v>
      </c>
      <c r="M596" s="116"/>
      <c r="N596" s="197">
        <v>45540</v>
      </c>
      <c r="O596" s="388">
        <f t="shared" si="28"/>
        <v>20500</v>
      </c>
      <c r="P596" s="339">
        <f t="shared" si="29"/>
        <v>0</v>
      </c>
    </row>
    <row r="597" spans="1:16" hidden="1" x14ac:dyDescent="0.25">
      <c r="A597" s="116">
        <v>126116</v>
      </c>
      <c r="B597" s="116">
        <v>8</v>
      </c>
      <c r="C597" s="116">
        <v>1015100020</v>
      </c>
      <c r="D597" s="116" t="s">
        <v>10351</v>
      </c>
      <c r="E597" s="339">
        <v>36695</v>
      </c>
      <c r="F597" s="194">
        <v>1</v>
      </c>
      <c r="G597" s="194">
        <v>1</v>
      </c>
      <c r="H597" s="194" t="s">
        <v>10119</v>
      </c>
      <c r="I597" s="194">
        <f t="shared" si="27"/>
        <v>0</v>
      </c>
      <c r="J597" s="116" t="s">
        <v>10120</v>
      </c>
      <c r="K597" s="116" t="s">
        <v>11788</v>
      </c>
      <c r="L597" s="197">
        <v>45540</v>
      </c>
      <c r="M597" s="116"/>
      <c r="N597" s="197">
        <v>45540</v>
      </c>
      <c r="O597" s="388">
        <f t="shared" si="28"/>
        <v>36695</v>
      </c>
      <c r="P597" s="339">
        <f t="shared" si="29"/>
        <v>0</v>
      </c>
    </row>
    <row r="598" spans="1:16" hidden="1" x14ac:dyDescent="0.25">
      <c r="A598" s="116">
        <v>126116</v>
      </c>
      <c r="B598" s="116">
        <v>10</v>
      </c>
      <c r="C598" s="116">
        <v>1016100000</v>
      </c>
      <c r="D598" s="116" t="s">
        <v>10650</v>
      </c>
      <c r="E598" s="339">
        <v>10277.5</v>
      </c>
      <c r="F598" s="194">
        <v>1</v>
      </c>
      <c r="G598" s="194">
        <v>1</v>
      </c>
      <c r="H598" s="194" t="s">
        <v>10119</v>
      </c>
      <c r="I598" s="194">
        <f t="shared" si="27"/>
        <v>0</v>
      </c>
      <c r="J598" s="116" t="s">
        <v>10120</v>
      </c>
      <c r="K598" s="116" t="s">
        <v>11788</v>
      </c>
      <c r="L598" s="197">
        <v>45540</v>
      </c>
      <c r="M598" s="116"/>
      <c r="N598" s="197">
        <v>45540</v>
      </c>
      <c r="O598" s="388">
        <f t="shared" si="28"/>
        <v>10277.5</v>
      </c>
      <c r="P598" s="339">
        <f t="shared" si="29"/>
        <v>0</v>
      </c>
    </row>
    <row r="599" spans="1:16" hidden="1" x14ac:dyDescent="0.25">
      <c r="A599" s="116">
        <v>126116</v>
      </c>
      <c r="B599" s="116">
        <v>5</v>
      </c>
      <c r="C599" s="116">
        <v>1019100040</v>
      </c>
      <c r="D599" s="116" t="s">
        <v>10643</v>
      </c>
      <c r="E599" s="339">
        <v>8664.8799999999992</v>
      </c>
      <c r="F599" s="194">
        <v>2</v>
      </c>
      <c r="G599" s="194">
        <v>2</v>
      </c>
      <c r="H599" s="194" t="s">
        <v>10119</v>
      </c>
      <c r="I599" s="194">
        <f t="shared" si="27"/>
        <v>0</v>
      </c>
      <c r="J599" s="116" t="s">
        <v>10120</v>
      </c>
      <c r="K599" s="116" t="s">
        <v>11788</v>
      </c>
      <c r="L599" s="197">
        <v>45540</v>
      </c>
      <c r="M599" s="116"/>
      <c r="N599" s="197">
        <v>45572</v>
      </c>
      <c r="O599" s="388">
        <f t="shared" si="28"/>
        <v>4332.4399999999996</v>
      </c>
      <c r="P599" s="339">
        <f t="shared" si="29"/>
        <v>0</v>
      </c>
    </row>
    <row r="600" spans="1:16" hidden="1" x14ac:dyDescent="0.25">
      <c r="A600" s="116">
        <v>126116</v>
      </c>
      <c r="B600" s="116">
        <v>7</v>
      </c>
      <c r="C600" s="116">
        <v>1023100140</v>
      </c>
      <c r="D600" s="116" t="s">
        <v>11171</v>
      </c>
      <c r="E600" s="339">
        <v>19527</v>
      </c>
      <c r="F600" s="194">
        <v>1</v>
      </c>
      <c r="G600" s="194">
        <v>1</v>
      </c>
      <c r="H600" s="194" t="s">
        <v>10119</v>
      </c>
      <c r="I600" s="194">
        <f t="shared" si="27"/>
        <v>0</v>
      </c>
      <c r="J600" s="116" t="s">
        <v>10120</v>
      </c>
      <c r="K600" s="116" t="s">
        <v>11788</v>
      </c>
      <c r="L600" s="197">
        <v>45540</v>
      </c>
      <c r="M600" s="116"/>
      <c r="N600" s="197">
        <v>45540</v>
      </c>
      <c r="O600" s="388">
        <f t="shared" si="28"/>
        <v>19527</v>
      </c>
      <c r="P600" s="339">
        <f t="shared" si="29"/>
        <v>0</v>
      </c>
    </row>
    <row r="601" spans="1:16" hidden="1" x14ac:dyDescent="0.25">
      <c r="A601" s="116">
        <v>126116</v>
      </c>
      <c r="B601" s="116">
        <v>6</v>
      </c>
      <c r="C601" s="116">
        <v>1023100340</v>
      </c>
      <c r="D601" s="116" t="s">
        <v>10969</v>
      </c>
      <c r="E601" s="339">
        <v>18390</v>
      </c>
      <c r="F601" s="194">
        <v>1</v>
      </c>
      <c r="G601" s="194">
        <v>1</v>
      </c>
      <c r="H601" s="194" t="s">
        <v>10119</v>
      </c>
      <c r="I601" s="194">
        <f t="shared" si="27"/>
        <v>0</v>
      </c>
      <c r="J601" s="116" t="s">
        <v>10120</v>
      </c>
      <c r="K601" s="116" t="s">
        <v>11788</v>
      </c>
      <c r="L601" s="197">
        <v>45540</v>
      </c>
      <c r="M601" s="116"/>
      <c r="N601" s="197">
        <v>45540</v>
      </c>
      <c r="O601" s="388">
        <f t="shared" si="28"/>
        <v>18390</v>
      </c>
      <c r="P601" s="339">
        <f t="shared" si="29"/>
        <v>0</v>
      </c>
    </row>
    <row r="602" spans="1:16" hidden="1" x14ac:dyDescent="0.25">
      <c r="A602" s="116">
        <v>126116</v>
      </c>
      <c r="B602" s="116">
        <v>9</v>
      </c>
      <c r="C602" s="116">
        <v>1122100000</v>
      </c>
      <c r="D602" s="116" t="s">
        <v>11187</v>
      </c>
      <c r="E602" s="339">
        <v>324938</v>
      </c>
      <c r="F602" s="194">
        <v>1</v>
      </c>
      <c r="G602" s="194">
        <v>1</v>
      </c>
      <c r="H602" s="194" t="s">
        <v>10119</v>
      </c>
      <c r="I602" s="194">
        <f t="shared" si="27"/>
        <v>0</v>
      </c>
      <c r="J602" s="116" t="s">
        <v>10120</v>
      </c>
      <c r="K602" s="116" t="s">
        <v>11788</v>
      </c>
      <c r="L602" s="197">
        <v>45540</v>
      </c>
      <c r="M602" s="116"/>
      <c r="N602" s="197">
        <v>45540</v>
      </c>
      <c r="O602" s="388">
        <f t="shared" si="28"/>
        <v>324938</v>
      </c>
      <c r="P602" s="339">
        <f t="shared" si="29"/>
        <v>0</v>
      </c>
    </row>
    <row r="603" spans="1:16" hidden="1" x14ac:dyDescent="0.25">
      <c r="A603" s="116">
        <v>126116</v>
      </c>
      <c r="B603" s="116">
        <v>1</v>
      </c>
      <c r="C603" s="116">
        <v>1550100300</v>
      </c>
      <c r="D603" s="116" t="s">
        <v>11357</v>
      </c>
      <c r="E603" s="339">
        <v>163651.28</v>
      </c>
      <c r="F603" s="194">
        <v>4</v>
      </c>
      <c r="G603" s="194">
        <v>4</v>
      </c>
      <c r="H603" s="194" t="s">
        <v>10119</v>
      </c>
      <c r="I603" s="194">
        <f t="shared" si="27"/>
        <v>0</v>
      </c>
      <c r="J603" s="116" t="s">
        <v>10120</v>
      </c>
      <c r="K603" s="116" t="s">
        <v>11788</v>
      </c>
      <c r="L603" s="197">
        <v>45540</v>
      </c>
      <c r="M603" s="116"/>
      <c r="N603" s="197">
        <v>45540</v>
      </c>
      <c r="O603" s="388">
        <f t="shared" si="28"/>
        <v>40912.82</v>
      </c>
      <c r="P603" s="339">
        <f t="shared" si="29"/>
        <v>0</v>
      </c>
    </row>
    <row r="604" spans="1:16" hidden="1" x14ac:dyDescent="0.25">
      <c r="A604" s="116">
        <v>126116</v>
      </c>
      <c r="B604" s="116">
        <v>2</v>
      </c>
      <c r="C604" s="116">
        <v>1550101090</v>
      </c>
      <c r="D604" s="116" t="s">
        <v>11359</v>
      </c>
      <c r="E604" s="339">
        <v>60480</v>
      </c>
      <c r="F604" s="194">
        <v>5</v>
      </c>
      <c r="G604" s="194">
        <v>5</v>
      </c>
      <c r="H604" s="194" t="s">
        <v>10119</v>
      </c>
      <c r="I604" s="194">
        <f t="shared" si="27"/>
        <v>0</v>
      </c>
      <c r="J604" s="116" t="s">
        <v>10120</v>
      </c>
      <c r="K604" s="116" t="s">
        <v>11788</v>
      </c>
      <c r="L604" s="197">
        <v>45540</v>
      </c>
      <c r="M604" s="116"/>
      <c r="N604" s="197">
        <v>45548</v>
      </c>
      <c r="O604" s="388">
        <f t="shared" si="28"/>
        <v>12096</v>
      </c>
      <c r="P604" s="339">
        <f t="shared" si="29"/>
        <v>0</v>
      </c>
    </row>
    <row r="605" spans="1:16" hidden="1" x14ac:dyDescent="0.25">
      <c r="A605" s="116">
        <v>126116</v>
      </c>
      <c r="B605" s="116">
        <v>3</v>
      </c>
      <c r="C605" s="116">
        <v>1550101150</v>
      </c>
      <c r="D605" s="116" t="s">
        <v>11360</v>
      </c>
      <c r="E605" s="339">
        <v>8574</v>
      </c>
      <c r="F605" s="194">
        <v>1</v>
      </c>
      <c r="G605" s="194">
        <v>1</v>
      </c>
      <c r="H605" s="194" t="s">
        <v>10119</v>
      </c>
      <c r="I605" s="194">
        <f t="shared" si="27"/>
        <v>0</v>
      </c>
      <c r="J605" s="116" t="s">
        <v>10120</v>
      </c>
      <c r="K605" s="116" t="s">
        <v>11788</v>
      </c>
      <c r="L605" s="197">
        <v>45540</v>
      </c>
      <c r="M605" s="116"/>
      <c r="N605" s="197">
        <v>45540</v>
      </c>
      <c r="O605" s="388">
        <f t="shared" si="28"/>
        <v>8574</v>
      </c>
      <c r="P605" s="339">
        <f t="shared" si="29"/>
        <v>0</v>
      </c>
    </row>
    <row r="606" spans="1:16" hidden="1" x14ac:dyDescent="0.25">
      <c r="A606" s="116">
        <v>126116</v>
      </c>
      <c r="B606" s="116">
        <v>11</v>
      </c>
      <c r="C606" s="116">
        <v>1810101770</v>
      </c>
      <c r="D606" s="116" t="s">
        <v>10567</v>
      </c>
      <c r="E606" s="339">
        <v>23100</v>
      </c>
      <c r="F606" s="194">
        <v>5</v>
      </c>
      <c r="G606" s="194">
        <v>5</v>
      </c>
      <c r="H606" s="194" t="s">
        <v>10119</v>
      </c>
      <c r="I606" s="194">
        <f t="shared" si="27"/>
        <v>0</v>
      </c>
      <c r="J606" s="116" t="s">
        <v>10120</v>
      </c>
      <c r="K606" s="116" t="s">
        <v>11788</v>
      </c>
      <c r="L606" s="197">
        <v>45540</v>
      </c>
      <c r="M606" s="116"/>
      <c r="N606" s="197">
        <v>45572</v>
      </c>
      <c r="O606" s="388">
        <f t="shared" si="28"/>
        <v>4620</v>
      </c>
      <c r="P606" s="339">
        <f t="shared" si="29"/>
        <v>0</v>
      </c>
    </row>
    <row r="607" spans="1:16" hidden="1" x14ac:dyDescent="0.25">
      <c r="A607" s="116">
        <v>126117</v>
      </c>
      <c r="B607" s="116">
        <v>4</v>
      </c>
      <c r="C607" s="116">
        <v>1016101380</v>
      </c>
      <c r="D607" s="116" t="s">
        <v>10854</v>
      </c>
      <c r="E607" s="339">
        <v>30067</v>
      </c>
      <c r="F607" s="194">
        <v>1</v>
      </c>
      <c r="G607" s="194">
        <v>1</v>
      </c>
      <c r="H607" s="194" t="s">
        <v>10119</v>
      </c>
      <c r="I607" s="194">
        <f t="shared" si="27"/>
        <v>0</v>
      </c>
      <c r="J607" s="116" t="s">
        <v>10120</v>
      </c>
      <c r="K607" s="116" t="s">
        <v>11788</v>
      </c>
      <c r="L607" s="197">
        <v>45540</v>
      </c>
      <c r="M607" s="116"/>
      <c r="N607" s="197">
        <v>45540</v>
      </c>
      <c r="O607" s="388">
        <f t="shared" si="28"/>
        <v>30067</v>
      </c>
      <c r="P607" s="339">
        <f t="shared" si="29"/>
        <v>0</v>
      </c>
    </row>
    <row r="608" spans="1:16" hidden="1" x14ac:dyDescent="0.25">
      <c r="A608" s="116">
        <v>126117</v>
      </c>
      <c r="B608" s="116">
        <v>2</v>
      </c>
      <c r="C608" s="116">
        <v>1113100220</v>
      </c>
      <c r="D608" s="116" t="s">
        <v>8599</v>
      </c>
      <c r="E608" s="339">
        <v>52449</v>
      </c>
      <c r="F608" s="194">
        <v>3</v>
      </c>
      <c r="G608" s="194">
        <v>3</v>
      </c>
      <c r="H608" s="194" t="s">
        <v>10119</v>
      </c>
      <c r="I608" s="194">
        <f t="shared" si="27"/>
        <v>0</v>
      </c>
      <c r="J608" s="116" t="s">
        <v>10120</v>
      </c>
      <c r="K608" s="116" t="s">
        <v>11788</v>
      </c>
      <c r="L608" s="197">
        <v>45540</v>
      </c>
      <c r="M608" s="116"/>
      <c r="N608" s="197">
        <v>45540</v>
      </c>
      <c r="O608" s="388">
        <f t="shared" si="28"/>
        <v>17483</v>
      </c>
      <c r="P608" s="339">
        <f t="shared" si="29"/>
        <v>0</v>
      </c>
    </row>
    <row r="609" spans="1:16" hidden="1" x14ac:dyDescent="0.25">
      <c r="A609" s="116">
        <v>126117</v>
      </c>
      <c r="B609" s="116">
        <v>6</v>
      </c>
      <c r="C609" s="116">
        <v>1512102040</v>
      </c>
      <c r="D609" s="116" t="s">
        <v>17497</v>
      </c>
      <c r="E609" s="339">
        <v>50400</v>
      </c>
      <c r="F609" s="194">
        <v>18</v>
      </c>
      <c r="G609" s="194">
        <v>18</v>
      </c>
      <c r="H609" s="194" t="s">
        <v>10119</v>
      </c>
      <c r="I609" s="194">
        <f t="shared" si="27"/>
        <v>0</v>
      </c>
      <c r="J609" s="116" t="s">
        <v>10120</v>
      </c>
      <c r="K609" s="116" t="s">
        <v>11788</v>
      </c>
      <c r="L609" s="197">
        <v>45540</v>
      </c>
      <c r="M609" s="116"/>
      <c r="N609" s="197">
        <v>45540</v>
      </c>
      <c r="O609" s="388">
        <f t="shared" si="28"/>
        <v>2800</v>
      </c>
      <c r="P609" s="339">
        <f t="shared" si="29"/>
        <v>0</v>
      </c>
    </row>
    <row r="610" spans="1:16" hidden="1" x14ac:dyDescent="0.25">
      <c r="A610" s="116">
        <v>126117</v>
      </c>
      <c r="B610" s="116">
        <v>3</v>
      </c>
      <c r="C610" s="116">
        <v>1512107790</v>
      </c>
      <c r="D610" s="116" t="s">
        <v>17457</v>
      </c>
      <c r="E610" s="339">
        <v>6360</v>
      </c>
      <c r="F610" s="194">
        <v>12</v>
      </c>
      <c r="G610" s="194">
        <v>12</v>
      </c>
      <c r="H610" s="194" t="s">
        <v>10119</v>
      </c>
      <c r="I610" s="194">
        <f t="shared" si="27"/>
        <v>0</v>
      </c>
      <c r="J610" s="116" t="s">
        <v>10120</v>
      </c>
      <c r="K610" s="116" t="s">
        <v>11788</v>
      </c>
      <c r="L610" s="197">
        <v>45540</v>
      </c>
      <c r="M610" s="116"/>
      <c r="N610" s="197">
        <v>45540</v>
      </c>
      <c r="O610" s="388">
        <f t="shared" si="28"/>
        <v>530</v>
      </c>
      <c r="P610" s="339">
        <f t="shared" si="29"/>
        <v>0</v>
      </c>
    </row>
    <row r="611" spans="1:16" hidden="1" x14ac:dyDescent="0.25">
      <c r="A611" s="116">
        <v>126117</v>
      </c>
      <c r="B611" s="116">
        <v>9</v>
      </c>
      <c r="C611" s="116">
        <v>1521100240</v>
      </c>
      <c r="D611" s="116" t="s">
        <v>11318</v>
      </c>
      <c r="E611" s="339">
        <v>697.8</v>
      </c>
      <c r="F611" s="194">
        <v>20</v>
      </c>
      <c r="G611" s="194">
        <v>20</v>
      </c>
      <c r="H611" s="194" t="s">
        <v>10119</v>
      </c>
      <c r="I611" s="194">
        <f t="shared" si="27"/>
        <v>0</v>
      </c>
      <c r="J611" s="116" t="s">
        <v>10120</v>
      </c>
      <c r="K611" s="116" t="s">
        <v>11788</v>
      </c>
      <c r="L611" s="197">
        <v>45540</v>
      </c>
      <c r="M611" s="116"/>
      <c r="N611" s="197">
        <v>45540</v>
      </c>
      <c r="O611" s="388">
        <f t="shared" si="28"/>
        <v>34.89</v>
      </c>
      <c r="P611" s="339">
        <f t="shared" si="29"/>
        <v>0</v>
      </c>
    </row>
    <row r="612" spans="1:16" hidden="1" x14ac:dyDescent="0.25">
      <c r="A612" s="116">
        <v>126117</v>
      </c>
      <c r="B612" s="116">
        <v>1</v>
      </c>
      <c r="C612" s="116">
        <v>1523100200</v>
      </c>
      <c r="D612" s="116" t="s">
        <v>11324</v>
      </c>
      <c r="E612" s="339">
        <v>92200</v>
      </c>
      <c r="F612" s="194">
        <v>10</v>
      </c>
      <c r="G612" s="194">
        <v>10</v>
      </c>
      <c r="H612" s="194" t="s">
        <v>10119</v>
      </c>
      <c r="I612" s="194">
        <f t="shared" si="27"/>
        <v>0</v>
      </c>
      <c r="J612" s="116" t="s">
        <v>10120</v>
      </c>
      <c r="K612" s="116" t="s">
        <v>11788</v>
      </c>
      <c r="L612" s="197">
        <v>45540</v>
      </c>
      <c r="M612" s="116" t="s">
        <v>11791</v>
      </c>
      <c r="N612" s="197">
        <v>45600</v>
      </c>
      <c r="O612" s="388">
        <f t="shared" si="28"/>
        <v>9220</v>
      </c>
      <c r="P612" s="339">
        <f t="shared" si="29"/>
        <v>0</v>
      </c>
    </row>
    <row r="613" spans="1:16" hidden="1" x14ac:dyDescent="0.25">
      <c r="A613" s="116">
        <v>126117</v>
      </c>
      <c r="B613" s="116">
        <v>11</v>
      </c>
      <c r="C613" s="116">
        <v>1810101870</v>
      </c>
      <c r="D613" s="116" t="s">
        <v>11367</v>
      </c>
      <c r="E613" s="339">
        <v>20846.099999999999</v>
      </c>
      <c r="F613" s="194">
        <v>2</v>
      </c>
      <c r="G613" s="194">
        <v>2</v>
      </c>
      <c r="H613" s="194" t="s">
        <v>10119</v>
      </c>
      <c r="I613" s="194">
        <f t="shared" si="27"/>
        <v>0</v>
      </c>
      <c r="J613" s="116" t="s">
        <v>10120</v>
      </c>
      <c r="K613" s="116" t="s">
        <v>11788</v>
      </c>
      <c r="L613" s="197">
        <v>45540</v>
      </c>
      <c r="M613" s="116"/>
      <c r="N613" s="197">
        <v>45540</v>
      </c>
      <c r="O613" s="388">
        <f t="shared" si="28"/>
        <v>10423.049999999999</v>
      </c>
      <c r="P613" s="339">
        <f t="shared" si="29"/>
        <v>0</v>
      </c>
    </row>
    <row r="614" spans="1:16" hidden="1" x14ac:dyDescent="0.25">
      <c r="A614" s="116">
        <v>126117</v>
      </c>
      <c r="B614" s="116">
        <v>8</v>
      </c>
      <c r="C614" s="116">
        <v>1810103680</v>
      </c>
      <c r="D614" s="116" t="s">
        <v>17514</v>
      </c>
      <c r="E614" s="339">
        <v>5700</v>
      </c>
      <c r="F614" s="194">
        <v>20</v>
      </c>
      <c r="G614" s="194">
        <v>20</v>
      </c>
      <c r="H614" s="194" t="s">
        <v>10119</v>
      </c>
      <c r="I614" s="194">
        <f t="shared" si="27"/>
        <v>0</v>
      </c>
      <c r="J614" s="116" t="s">
        <v>10120</v>
      </c>
      <c r="K614" s="116" t="s">
        <v>11788</v>
      </c>
      <c r="L614" s="197">
        <v>45540</v>
      </c>
      <c r="M614" s="116"/>
      <c r="N614" s="197">
        <v>45540</v>
      </c>
      <c r="O614" s="388">
        <f t="shared" si="28"/>
        <v>285</v>
      </c>
      <c r="P614" s="339">
        <f t="shared" si="29"/>
        <v>0</v>
      </c>
    </row>
    <row r="615" spans="1:16" hidden="1" x14ac:dyDescent="0.25">
      <c r="A615" s="116">
        <v>126117</v>
      </c>
      <c r="B615" s="116">
        <v>10</v>
      </c>
      <c r="C615" s="116">
        <v>1810104170</v>
      </c>
      <c r="D615" s="116" t="s">
        <v>17515</v>
      </c>
      <c r="E615" s="339">
        <v>54879.57</v>
      </c>
      <c r="F615" s="194">
        <v>9</v>
      </c>
      <c r="G615" s="194">
        <v>9</v>
      </c>
      <c r="H615" s="194" t="s">
        <v>10119</v>
      </c>
      <c r="I615" s="194">
        <f t="shared" si="27"/>
        <v>0</v>
      </c>
      <c r="J615" s="116" t="s">
        <v>10120</v>
      </c>
      <c r="K615" s="116" t="s">
        <v>11788</v>
      </c>
      <c r="L615" s="197">
        <v>45540</v>
      </c>
      <c r="M615" s="116"/>
      <c r="N615" s="197">
        <v>45540</v>
      </c>
      <c r="O615" s="388">
        <f t="shared" si="28"/>
        <v>6097.73</v>
      </c>
      <c r="P615" s="339">
        <f t="shared" si="29"/>
        <v>0</v>
      </c>
    </row>
    <row r="616" spans="1:16" hidden="1" x14ac:dyDescent="0.25">
      <c r="A616" s="116">
        <v>126117</v>
      </c>
      <c r="B616" s="116">
        <v>5</v>
      </c>
      <c r="C616" s="116">
        <v>1810105190</v>
      </c>
      <c r="D616" s="116" t="s">
        <v>10568</v>
      </c>
      <c r="E616" s="339">
        <v>4011.6</v>
      </c>
      <c r="F616" s="194">
        <v>12</v>
      </c>
      <c r="G616" s="194">
        <v>12</v>
      </c>
      <c r="H616" s="194" t="s">
        <v>10119</v>
      </c>
      <c r="I616" s="194">
        <f t="shared" si="27"/>
        <v>0</v>
      </c>
      <c r="J616" s="116" t="s">
        <v>10120</v>
      </c>
      <c r="K616" s="116" t="s">
        <v>11788</v>
      </c>
      <c r="L616" s="197">
        <v>45540</v>
      </c>
      <c r="M616" s="116"/>
      <c r="N616" s="197">
        <v>45540</v>
      </c>
      <c r="O616" s="388">
        <f t="shared" si="28"/>
        <v>334.3</v>
      </c>
      <c r="P616" s="339">
        <f t="shared" si="29"/>
        <v>0</v>
      </c>
    </row>
    <row r="617" spans="1:16" hidden="1" x14ac:dyDescent="0.25">
      <c r="A617" s="116">
        <v>126117</v>
      </c>
      <c r="B617" s="116">
        <v>7</v>
      </c>
      <c r="C617" s="116">
        <v>1810105200</v>
      </c>
      <c r="D617" s="116" t="s">
        <v>11378</v>
      </c>
      <c r="E617" s="339">
        <v>6228.54</v>
      </c>
      <c r="F617" s="194">
        <v>18</v>
      </c>
      <c r="G617" s="194">
        <v>18</v>
      </c>
      <c r="H617" s="194" t="s">
        <v>10119</v>
      </c>
      <c r="I617" s="194">
        <f t="shared" si="27"/>
        <v>0</v>
      </c>
      <c r="J617" s="116" t="s">
        <v>10120</v>
      </c>
      <c r="K617" s="116" t="s">
        <v>11788</v>
      </c>
      <c r="L617" s="197">
        <v>45540</v>
      </c>
      <c r="M617" s="116"/>
      <c r="N617" s="197">
        <v>45540</v>
      </c>
      <c r="O617" s="388">
        <f t="shared" si="28"/>
        <v>346.03</v>
      </c>
      <c r="P617" s="339">
        <f t="shared" si="29"/>
        <v>0</v>
      </c>
    </row>
    <row r="618" spans="1:16" hidden="1" x14ac:dyDescent="0.25">
      <c r="A618" s="116">
        <v>126120</v>
      </c>
      <c r="B618" s="116">
        <v>13</v>
      </c>
      <c r="C618" s="116">
        <v>1016101250</v>
      </c>
      <c r="D618" s="116" t="s">
        <v>11152</v>
      </c>
      <c r="E618" s="339">
        <v>1791</v>
      </c>
      <c r="F618" s="194">
        <v>1</v>
      </c>
      <c r="G618" s="194">
        <v>1</v>
      </c>
      <c r="H618" s="194" t="s">
        <v>10119</v>
      </c>
      <c r="I618" s="194">
        <f t="shared" si="27"/>
        <v>0</v>
      </c>
      <c r="J618" s="116" t="s">
        <v>10120</v>
      </c>
      <c r="K618" s="116" t="s">
        <v>11789</v>
      </c>
      <c r="L618" s="197">
        <v>45540</v>
      </c>
      <c r="M618" s="116"/>
      <c r="N618" s="197">
        <v>45540</v>
      </c>
      <c r="O618" s="388">
        <f t="shared" si="28"/>
        <v>1791</v>
      </c>
      <c r="P618" s="339">
        <f t="shared" si="29"/>
        <v>0</v>
      </c>
    </row>
    <row r="619" spans="1:16" hidden="1" x14ac:dyDescent="0.25">
      <c r="A619" s="116">
        <v>126120</v>
      </c>
      <c r="B619" s="116">
        <v>12</v>
      </c>
      <c r="C619" s="116">
        <v>1019100040</v>
      </c>
      <c r="D619" s="116" t="s">
        <v>10643</v>
      </c>
      <c r="E619" s="339">
        <v>8664.86</v>
      </c>
      <c r="F619" s="194">
        <v>2</v>
      </c>
      <c r="G619" s="194">
        <v>2</v>
      </c>
      <c r="H619" s="194" t="s">
        <v>10119</v>
      </c>
      <c r="I619" s="194">
        <f t="shared" si="27"/>
        <v>0</v>
      </c>
      <c r="J619" s="116" t="s">
        <v>10120</v>
      </c>
      <c r="K619" s="116" t="s">
        <v>11789</v>
      </c>
      <c r="L619" s="197">
        <v>45540</v>
      </c>
      <c r="M619" s="116" t="s">
        <v>11859</v>
      </c>
      <c r="N619" s="197">
        <v>45572</v>
      </c>
      <c r="O619" s="388">
        <f t="shared" si="28"/>
        <v>4332.43</v>
      </c>
      <c r="P619" s="339">
        <f t="shared" si="29"/>
        <v>0</v>
      </c>
    </row>
    <row r="620" spans="1:16" hidden="1" x14ac:dyDescent="0.25">
      <c r="A620" s="116">
        <v>126120</v>
      </c>
      <c r="B620" s="116">
        <v>11</v>
      </c>
      <c r="C620" s="116">
        <v>1019101600</v>
      </c>
      <c r="D620" s="116" t="s">
        <v>10852</v>
      </c>
      <c r="E620" s="339">
        <v>74220.210000000006</v>
      </c>
      <c r="F620" s="194">
        <v>3</v>
      </c>
      <c r="G620" s="194">
        <v>3</v>
      </c>
      <c r="H620" s="194" t="s">
        <v>10119</v>
      </c>
      <c r="I620" s="194">
        <f t="shared" si="27"/>
        <v>0</v>
      </c>
      <c r="J620" s="116" t="s">
        <v>10120</v>
      </c>
      <c r="K620" s="116" t="s">
        <v>11789</v>
      </c>
      <c r="L620" s="197">
        <v>45540</v>
      </c>
      <c r="M620" s="116"/>
      <c r="N620" s="197">
        <v>45540</v>
      </c>
      <c r="O620" s="388">
        <f t="shared" si="28"/>
        <v>24740.070000000003</v>
      </c>
      <c r="P620" s="339">
        <f t="shared" si="29"/>
        <v>0</v>
      </c>
    </row>
    <row r="621" spans="1:16" hidden="1" x14ac:dyDescent="0.25">
      <c r="A621" s="116">
        <v>126120</v>
      </c>
      <c r="B621" s="116">
        <v>1</v>
      </c>
      <c r="C621" s="116">
        <v>1120100050</v>
      </c>
      <c r="D621" s="116" t="s">
        <v>11185</v>
      </c>
      <c r="E621" s="339">
        <v>2152440.6</v>
      </c>
      <c r="F621" s="194">
        <v>3</v>
      </c>
      <c r="G621" s="194">
        <v>3</v>
      </c>
      <c r="H621" s="194" t="s">
        <v>10119</v>
      </c>
      <c r="I621" s="194">
        <f t="shared" si="27"/>
        <v>0</v>
      </c>
      <c r="J621" s="116" t="s">
        <v>10120</v>
      </c>
      <c r="K621" s="116" t="s">
        <v>11789</v>
      </c>
      <c r="L621" s="197">
        <v>45540</v>
      </c>
      <c r="M621" s="116"/>
      <c r="N621" s="197">
        <v>45540</v>
      </c>
      <c r="O621" s="388">
        <f t="shared" si="28"/>
        <v>717480.20000000007</v>
      </c>
      <c r="P621" s="339">
        <f t="shared" si="29"/>
        <v>0</v>
      </c>
    </row>
    <row r="622" spans="1:16" hidden="1" x14ac:dyDescent="0.25">
      <c r="A622" s="116">
        <v>126120</v>
      </c>
      <c r="B622" s="116">
        <v>8</v>
      </c>
      <c r="C622" s="116">
        <v>1810104170</v>
      </c>
      <c r="D622" s="116" t="s">
        <v>17515</v>
      </c>
      <c r="E622" s="339">
        <v>146345.51999999999</v>
      </c>
      <c r="F622" s="194">
        <v>24</v>
      </c>
      <c r="G622" s="194">
        <v>24</v>
      </c>
      <c r="H622" s="194" t="s">
        <v>10119</v>
      </c>
      <c r="I622" s="194">
        <f t="shared" si="27"/>
        <v>0</v>
      </c>
      <c r="J622" s="116" t="s">
        <v>10120</v>
      </c>
      <c r="K622" s="116" t="s">
        <v>11789</v>
      </c>
      <c r="L622" s="197">
        <v>45540</v>
      </c>
      <c r="M622" s="116" t="s">
        <v>11792</v>
      </c>
      <c r="N622" s="197">
        <v>45593</v>
      </c>
      <c r="O622" s="388">
        <f t="shared" si="28"/>
        <v>6097.73</v>
      </c>
      <c r="P622" s="339">
        <f t="shared" si="29"/>
        <v>0</v>
      </c>
    </row>
    <row r="623" spans="1:16" hidden="1" x14ac:dyDescent="0.25">
      <c r="A623" s="116">
        <v>126120</v>
      </c>
      <c r="B623" s="116">
        <v>2</v>
      </c>
      <c r="C623" s="116">
        <v>1810104330</v>
      </c>
      <c r="D623" s="116" t="s">
        <v>17516</v>
      </c>
      <c r="E623" s="339">
        <v>241717.44</v>
      </c>
      <c r="F623" s="194">
        <v>24</v>
      </c>
      <c r="G623" s="194">
        <v>24</v>
      </c>
      <c r="H623" s="194" t="s">
        <v>10119</v>
      </c>
      <c r="I623" s="194">
        <f t="shared" si="27"/>
        <v>0</v>
      </c>
      <c r="J623" s="116" t="s">
        <v>10120</v>
      </c>
      <c r="K623" s="116" t="s">
        <v>11789</v>
      </c>
      <c r="L623" s="197">
        <v>45540</v>
      </c>
      <c r="M623" s="116"/>
      <c r="N623" s="197">
        <v>45540</v>
      </c>
      <c r="O623" s="388">
        <f t="shared" si="28"/>
        <v>10071.56</v>
      </c>
      <c r="P623" s="339">
        <f t="shared" si="29"/>
        <v>0</v>
      </c>
    </row>
    <row r="624" spans="1:16" hidden="1" x14ac:dyDescent="0.25">
      <c r="A624" s="116">
        <v>126120</v>
      </c>
      <c r="B624" s="116">
        <v>5</v>
      </c>
      <c r="C624" s="116">
        <v>1810104420</v>
      </c>
      <c r="D624" s="116" t="s">
        <v>17517</v>
      </c>
      <c r="E624" s="339">
        <v>196572.79999999999</v>
      </c>
      <c r="F624" s="194">
        <v>32</v>
      </c>
      <c r="G624" s="194">
        <v>32</v>
      </c>
      <c r="H624" s="194" t="s">
        <v>10119</v>
      </c>
      <c r="I624" s="194">
        <f t="shared" si="27"/>
        <v>0</v>
      </c>
      <c r="J624" s="116" t="s">
        <v>10120</v>
      </c>
      <c r="K624" s="116" t="s">
        <v>11789</v>
      </c>
      <c r="L624" s="197">
        <v>45540</v>
      </c>
      <c r="M624" s="116"/>
      <c r="N624" s="197">
        <v>45540</v>
      </c>
      <c r="O624" s="388">
        <f t="shared" si="28"/>
        <v>6142.9</v>
      </c>
      <c r="P624" s="339">
        <f t="shared" si="29"/>
        <v>0</v>
      </c>
    </row>
    <row r="625" spans="1:16" hidden="1" x14ac:dyDescent="0.25">
      <c r="A625" s="116">
        <v>126120</v>
      </c>
      <c r="B625" s="116">
        <v>10</v>
      </c>
      <c r="C625" s="116">
        <v>1810104780</v>
      </c>
      <c r="D625" s="116" t="s">
        <v>11372</v>
      </c>
      <c r="E625" s="339">
        <v>68502.960000000006</v>
      </c>
      <c r="F625" s="194">
        <v>24</v>
      </c>
      <c r="G625" s="194">
        <v>24</v>
      </c>
      <c r="H625" s="194" t="s">
        <v>10119</v>
      </c>
      <c r="I625" s="194">
        <f t="shared" si="27"/>
        <v>0</v>
      </c>
      <c r="J625" s="116" t="s">
        <v>10120</v>
      </c>
      <c r="K625" s="116" t="s">
        <v>11789</v>
      </c>
      <c r="L625" s="197">
        <v>45540</v>
      </c>
      <c r="M625" s="116"/>
      <c r="N625" s="197">
        <v>45540</v>
      </c>
      <c r="O625" s="388">
        <f t="shared" si="28"/>
        <v>2854.2900000000004</v>
      </c>
      <c r="P625" s="339">
        <f t="shared" si="29"/>
        <v>0</v>
      </c>
    </row>
    <row r="626" spans="1:16" hidden="1" x14ac:dyDescent="0.25">
      <c r="A626" s="116">
        <v>126120</v>
      </c>
      <c r="B626" s="116">
        <v>4</v>
      </c>
      <c r="C626" s="116">
        <v>1810104800</v>
      </c>
      <c r="D626" s="116" t="s">
        <v>11373</v>
      </c>
      <c r="E626" s="339">
        <v>66312.72</v>
      </c>
      <c r="F626" s="194">
        <v>24</v>
      </c>
      <c r="G626" s="194">
        <v>24</v>
      </c>
      <c r="H626" s="194" t="s">
        <v>10119</v>
      </c>
      <c r="I626" s="194">
        <f t="shared" si="27"/>
        <v>0</v>
      </c>
      <c r="J626" s="116" t="s">
        <v>10120</v>
      </c>
      <c r="K626" s="116" t="s">
        <v>11789</v>
      </c>
      <c r="L626" s="197">
        <v>45540</v>
      </c>
      <c r="M626" s="116"/>
      <c r="N626" s="197">
        <v>45540</v>
      </c>
      <c r="O626" s="388">
        <f t="shared" si="28"/>
        <v>2763.03</v>
      </c>
      <c r="P626" s="339">
        <f t="shared" si="29"/>
        <v>0</v>
      </c>
    </row>
    <row r="627" spans="1:16" hidden="1" x14ac:dyDescent="0.25">
      <c r="A627" s="116">
        <v>126120</v>
      </c>
      <c r="B627" s="116">
        <v>7</v>
      </c>
      <c r="C627" s="116">
        <v>1810104820</v>
      </c>
      <c r="D627" s="116" t="s">
        <v>10134</v>
      </c>
      <c r="E627" s="339">
        <v>98499.520000000004</v>
      </c>
      <c r="F627" s="194">
        <v>32</v>
      </c>
      <c r="G627" s="194">
        <v>32</v>
      </c>
      <c r="H627" s="194" t="s">
        <v>10119</v>
      </c>
      <c r="I627" s="194">
        <f t="shared" si="27"/>
        <v>0</v>
      </c>
      <c r="J627" s="116" t="s">
        <v>10120</v>
      </c>
      <c r="K627" s="116" t="s">
        <v>11789</v>
      </c>
      <c r="L627" s="197">
        <v>45540</v>
      </c>
      <c r="M627" s="116"/>
      <c r="N627" s="197">
        <v>45540</v>
      </c>
      <c r="O627" s="388">
        <f t="shared" si="28"/>
        <v>3078.11</v>
      </c>
      <c r="P627" s="339">
        <f t="shared" si="29"/>
        <v>0</v>
      </c>
    </row>
    <row r="628" spans="1:16" hidden="1" x14ac:dyDescent="0.25">
      <c r="A628" s="116">
        <v>126120</v>
      </c>
      <c r="B628" s="116">
        <v>9</v>
      </c>
      <c r="C628" s="116">
        <v>1810105210</v>
      </c>
      <c r="D628" s="116" t="s">
        <v>11379</v>
      </c>
      <c r="E628" s="339">
        <v>9238.56</v>
      </c>
      <c r="F628" s="194">
        <v>24</v>
      </c>
      <c r="G628" s="194">
        <v>24</v>
      </c>
      <c r="H628" s="194" t="s">
        <v>10119</v>
      </c>
      <c r="I628" s="194">
        <f t="shared" si="27"/>
        <v>0</v>
      </c>
      <c r="J628" s="116" t="s">
        <v>10120</v>
      </c>
      <c r="K628" s="116" t="s">
        <v>11789</v>
      </c>
      <c r="L628" s="197">
        <v>45540</v>
      </c>
      <c r="M628" s="116"/>
      <c r="N628" s="197">
        <v>45540</v>
      </c>
      <c r="O628" s="388">
        <f t="shared" si="28"/>
        <v>384.94</v>
      </c>
      <c r="P628" s="339">
        <f t="shared" si="29"/>
        <v>0</v>
      </c>
    </row>
    <row r="629" spans="1:16" hidden="1" x14ac:dyDescent="0.25">
      <c r="A629" s="116">
        <v>126120</v>
      </c>
      <c r="B629" s="116">
        <v>3</v>
      </c>
      <c r="C629" s="116">
        <v>1810105220</v>
      </c>
      <c r="D629" s="116" t="s">
        <v>11380</v>
      </c>
      <c r="E629" s="339">
        <v>29239.68</v>
      </c>
      <c r="F629" s="194">
        <v>24</v>
      </c>
      <c r="G629" s="194">
        <v>24</v>
      </c>
      <c r="H629" s="194" t="s">
        <v>10119</v>
      </c>
      <c r="I629" s="194">
        <f t="shared" si="27"/>
        <v>0</v>
      </c>
      <c r="J629" s="116" t="s">
        <v>10120</v>
      </c>
      <c r="K629" s="116" t="s">
        <v>11789</v>
      </c>
      <c r="L629" s="197">
        <v>45540</v>
      </c>
      <c r="M629" s="116"/>
      <c r="N629" s="197">
        <v>45540</v>
      </c>
      <c r="O629" s="388">
        <f t="shared" si="28"/>
        <v>1218.32</v>
      </c>
      <c r="P629" s="339">
        <f t="shared" si="29"/>
        <v>0</v>
      </c>
    </row>
    <row r="630" spans="1:16" hidden="1" x14ac:dyDescent="0.25">
      <c r="A630" s="116">
        <v>126120</v>
      </c>
      <c r="B630" s="116">
        <v>6</v>
      </c>
      <c r="C630" s="116">
        <v>1810105230</v>
      </c>
      <c r="D630" s="116" t="s">
        <v>11381</v>
      </c>
      <c r="E630" s="339">
        <v>108109.75999999999</v>
      </c>
      <c r="F630" s="194">
        <v>32</v>
      </c>
      <c r="G630" s="194">
        <v>32</v>
      </c>
      <c r="H630" s="194" t="s">
        <v>10119</v>
      </c>
      <c r="I630" s="194">
        <f t="shared" si="27"/>
        <v>0</v>
      </c>
      <c r="J630" s="116" t="s">
        <v>10120</v>
      </c>
      <c r="K630" s="116" t="s">
        <v>11789</v>
      </c>
      <c r="L630" s="197">
        <v>45540</v>
      </c>
      <c r="M630" s="116"/>
      <c r="N630" s="197">
        <v>45540</v>
      </c>
      <c r="O630" s="388">
        <f t="shared" si="28"/>
        <v>3378.43</v>
      </c>
      <c r="P630" s="339">
        <f t="shared" si="29"/>
        <v>0</v>
      </c>
    </row>
    <row r="631" spans="1:16" hidden="1" x14ac:dyDescent="0.25">
      <c r="A631" s="116">
        <v>126123</v>
      </c>
      <c r="B631" s="116">
        <v>1</v>
      </c>
      <c r="C631" s="116">
        <v>1022101990</v>
      </c>
      <c r="D631" s="116" t="s">
        <v>652</v>
      </c>
      <c r="E631" s="339">
        <v>76605.990000000005</v>
      </c>
      <c r="F631" s="194">
        <v>3</v>
      </c>
      <c r="G631" s="194">
        <v>3</v>
      </c>
      <c r="H631" s="194">
        <v>0</v>
      </c>
      <c r="I631" s="194">
        <f t="shared" si="27"/>
        <v>0</v>
      </c>
      <c r="J631" s="116" t="s">
        <v>10120</v>
      </c>
      <c r="K631" s="116" t="s">
        <v>10121</v>
      </c>
      <c r="L631" s="197">
        <v>45540</v>
      </c>
      <c r="M631" s="116"/>
      <c r="N631" s="197">
        <v>45540</v>
      </c>
      <c r="O631" s="388">
        <f t="shared" si="28"/>
        <v>25535.33</v>
      </c>
      <c r="P631" s="339">
        <f t="shared" si="29"/>
        <v>0</v>
      </c>
    </row>
    <row r="632" spans="1:16" hidden="1" x14ac:dyDescent="0.25">
      <c r="A632" s="116">
        <v>126123</v>
      </c>
      <c r="B632" s="116">
        <v>2</v>
      </c>
      <c r="C632" s="116">
        <v>1022102010</v>
      </c>
      <c r="D632" s="116" t="s">
        <v>7842</v>
      </c>
      <c r="E632" s="339">
        <v>6831</v>
      </c>
      <c r="F632" s="194">
        <v>1</v>
      </c>
      <c r="G632" s="194">
        <v>1</v>
      </c>
      <c r="H632" s="194">
        <v>0</v>
      </c>
      <c r="I632" s="194">
        <f t="shared" si="27"/>
        <v>0</v>
      </c>
      <c r="J632" s="116" t="s">
        <v>10120</v>
      </c>
      <c r="K632" s="116" t="s">
        <v>10121</v>
      </c>
      <c r="L632" s="197">
        <v>45540</v>
      </c>
      <c r="M632" s="116"/>
      <c r="N632" s="197">
        <v>45540</v>
      </c>
      <c r="O632" s="388">
        <f t="shared" si="28"/>
        <v>6831</v>
      </c>
      <c r="P632" s="339">
        <f t="shared" si="29"/>
        <v>0</v>
      </c>
    </row>
    <row r="633" spans="1:16" hidden="1" x14ac:dyDescent="0.25">
      <c r="A633" s="116">
        <v>126133</v>
      </c>
      <c r="B633" s="116">
        <v>1</v>
      </c>
      <c r="C633" s="116">
        <v>1022101990</v>
      </c>
      <c r="D633" s="116" t="s">
        <v>652</v>
      </c>
      <c r="E633" s="339">
        <v>51070.66</v>
      </c>
      <c r="F633" s="194">
        <v>2</v>
      </c>
      <c r="G633" s="194">
        <v>2</v>
      </c>
      <c r="H633" s="194">
        <v>0</v>
      </c>
      <c r="I633" s="194">
        <f t="shared" si="27"/>
        <v>0</v>
      </c>
      <c r="J633" s="116" t="s">
        <v>10120</v>
      </c>
      <c r="K633" s="116" t="s">
        <v>10121</v>
      </c>
      <c r="L633" s="197">
        <v>45540</v>
      </c>
      <c r="M633" s="116"/>
      <c r="N633" s="197">
        <v>45540</v>
      </c>
      <c r="O633" s="388">
        <f t="shared" si="28"/>
        <v>25535.33</v>
      </c>
      <c r="P633" s="339">
        <f t="shared" si="29"/>
        <v>0</v>
      </c>
    </row>
    <row r="634" spans="1:16" hidden="1" x14ac:dyDescent="0.25">
      <c r="A634" s="116">
        <v>126136</v>
      </c>
      <c r="B634" s="116">
        <v>8</v>
      </c>
      <c r="C634" s="116">
        <v>1011100110</v>
      </c>
      <c r="D634" s="116" t="s">
        <v>10354</v>
      </c>
      <c r="E634" s="339">
        <v>6960</v>
      </c>
      <c r="F634" s="194">
        <v>2</v>
      </c>
      <c r="G634" s="194">
        <v>2</v>
      </c>
      <c r="H634" s="194" t="s">
        <v>10119</v>
      </c>
      <c r="I634" s="194">
        <f t="shared" si="27"/>
        <v>0</v>
      </c>
      <c r="J634" s="116" t="s">
        <v>10120</v>
      </c>
      <c r="K634" s="116" t="s">
        <v>10121</v>
      </c>
      <c r="L634" s="197">
        <v>45541</v>
      </c>
      <c r="M634" s="116"/>
      <c r="N634" s="197">
        <v>45544</v>
      </c>
      <c r="O634" s="388">
        <f t="shared" si="28"/>
        <v>3480</v>
      </c>
      <c r="P634" s="339">
        <f t="shared" si="29"/>
        <v>0</v>
      </c>
    </row>
    <row r="635" spans="1:16" hidden="1" x14ac:dyDescent="0.25">
      <c r="A635" s="116">
        <v>126136</v>
      </c>
      <c r="B635" s="116">
        <v>1</v>
      </c>
      <c r="C635" s="116">
        <v>1012100120</v>
      </c>
      <c r="D635" s="116" t="s">
        <v>10492</v>
      </c>
      <c r="E635" s="339">
        <v>282000</v>
      </c>
      <c r="F635" s="194">
        <v>12</v>
      </c>
      <c r="G635" s="194">
        <v>12</v>
      </c>
      <c r="H635" s="194" t="s">
        <v>10119</v>
      </c>
      <c r="I635" s="194">
        <f t="shared" si="27"/>
        <v>0</v>
      </c>
      <c r="J635" s="116" t="s">
        <v>10120</v>
      </c>
      <c r="K635" s="116" t="s">
        <v>10121</v>
      </c>
      <c r="L635" s="197">
        <v>45541</v>
      </c>
      <c r="M635" s="116" t="s">
        <v>11843</v>
      </c>
      <c r="N635" s="197">
        <v>45562</v>
      </c>
      <c r="O635" s="388">
        <f t="shared" si="28"/>
        <v>23500</v>
      </c>
      <c r="P635" s="339">
        <f t="shared" si="29"/>
        <v>0</v>
      </c>
    </row>
    <row r="636" spans="1:16" hidden="1" x14ac:dyDescent="0.25">
      <c r="A636" s="116">
        <v>126136</v>
      </c>
      <c r="B636" s="116">
        <v>3</v>
      </c>
      <c r="C636" s="116">
        <v>1014103530</v>
      </c>
      <c r="D636" s="116" t="s">
        <v>11139</v>
      </c>
      <c r="E636" s="339">
        <v>211500</v>
      </c>
      <c r="F636" s="194">
        <v>3</v>
      </c>
      <c r="G636" s="194">
        <v>3</v>
      </c>
      <c r="H636" s="194" t="s">
        <v>10119</v>
      </c>
      <c r="I636" s="194">
        <f t="shared" si="27"/>
        <v>0</v>
      </c>
      <c r="J636" s="116" t="s">
        <v>10120</v>
      </c>
      <c r="K636" s="116" t="s">
        <v>10121</v>
      </c>
      <c r="L636" s="197">
        <v>45541</v>
      </c>
      <c r="M636" s="116" t="s">
        <v>11809</v>
      </c>
      <c r="N636" s="197">
        <v>45566</v>
      </c>
      <c r="O636" s="388">
        <f t="shared" si="28"/>
        <v>70500</v>
      </c>
      <c r="P636" s="339">
        <f t="shared" si="29"/>
        <v>0</v>
      </c>
    </row>
    <row r="637" spans="1:16" hidden="1" x14ac:dyDescent="0.25">
      <c r="A637" s="116">
        <v>126136</v>
      </c>
      <c r="B637" s="116">
        <v>9</v>
      </c>
      <c r="C637" s="116">
        <v>1022100110</v>
      </c>
      <c r="D637" s="116" t="s">
        <v>10343</v>
      </c>
      <c r="E637" s="339">
        <v>20411.400000000001</v>
      </c>
      <c r="F637" s="194">
        <v>10</v>
      </c>
      <c r="G637" s="194">
        <v>10</v>
      </c>
      <c r="H637" s="194" t="s">
        <v>10119</v>
      </c>
      <c r="I637" s="194">
        <f t="shared" si="27"/>
        <v>0</v>
      </c>
      <c r="J637" s="116" t="s">
        <v>10120</v>
      </c>
      <c r="K637" s="116" t="s">
        <v>10121</v>
      </c>
      <c r="L637" s="197">
        <v>45541</v>
      </c>
      <c r="M637" s="116" t="s">
        <v>11818</v>
      </c>
      <c r="N637" s="197">
        <v>45579</v>
      </c>
      <c r="O637" s="388">
        <f t="shared" si="28"/>
        <v>2041.14</v>
      </c>
      <c r="P637" s="339">
        <f t="shared" si="29"/>
        <v>0</v>
      </c>
    </row>
    <row r="638" spans="1:16" hidden="1" x14ac:dyDescent="0.25">
      <c r="A638" s="116">
        <v>126136</v>
      </c>
      <c r="B638" s="116">
        <v>2</v>
      </c>
      <c r="C638" s="116">
        <v>1022100230</v>
      </c>
      <c r="D638" s="116" t="s">
        <v>16162</v>
      </c>
      <c r="E638" s="339">
        <v>41250</v>
      </c>
      <c r="F638" s="194">
        <v>25</v>
      </c>
      <c r="G638" s="194">
        <v>25</v>
      </c>
      <c r="H638" s="194" t="s">
        <v>10119</v>
      </c>
      <c r="I638" s="194">
        <f t="shared" si="27"/>
        <v>0</v>
      </c>
      <c r="J638" s="116" t="s">
        <v>10120</v>
      </c>
      <c r="K638" s="116" t="s">
        <v>10121</v>
      </c>
      <c r="L638" s="197">
        <v>45541</v>
      </c>
      <c r="M638" s="116"/>
      <c r="N638" s="197">
        <v>45581</v>
      </c>
      <c r="O638" s="388">
        <f t="shared" si="28"/>
        <v>1650</v>
      </c>
      <c r="P638" s="339">
        <f t="shared" si="29"/>
        <v>0</v>
      </c>
    </row>
    <row r="639" spans="1:16" hidden="1" x14ac:dyDescent="0.25">
      <c r="A639" s="116">
        <v>126136</v>
      </c>
      <c r="B639" s="116">
        <v>15</v>
      </c>
      <c r="C639" s="116">
        <v>1022101300</v>
      </c>
      <c r="D639" s="116" t="s">
        <v>10363</v>
      </c>
      <c r="E639" s="339">
        <v>19650</v>
      </c>
      <c r="F639" s="194">
        <v>3</v>
      </c>
      <c r="G639" s="194">
        <v>3</v>
      </c>
      <c r="H639" s="194" t="s">
        <v>10119</v>
      </c>
      <c r="I639" s="194">
        <f t="shared" si="27"/>
        <v>0</v>
      </c>
      <c r="J639" s="116" t="s">
        <v>10120</v>
      </c>
      <c r="K639" s="116" t="s">
        <v>10121</v>
      </c>
      <c r="L639" s="197">
        <v>45541</v>
      </c>
      <c r="M639" s="116" t="s">
        <v>11809</v>
      </c>
      <c r="N639" s="197">
        <v>45587</v>
      </c>
      <c r="O639" s="388">
        <f t="shared" si="28"/>
        <v>6550</v>
      </c>
      <c r="P639" s="339">
        <f t="shared" si="29"/>
        <v>0</v>
      </c>
    </row>
    <row r="640" spans="1:16" hidden="1" x14ac:dyDescent="0.25">
      <c r="A640" s="116">
        <v>126136</v>
      </c>
      <c r="B640" s="116">
        <v>16</v>
      </c>
      <c r="C640" s="116">
        <v>1022103900</v>
      </c>
      <c r="D640" s="116" t="s">
        <v>9163</v>
      </c>
      <c r="E640" s="339">
        <v>3800</v>
      </c>
      <c r="F640" s="194">
        <v>1</v>
      </c>
      <c r="G640" s="194">
        <v>1</v>
      </c>
      <c r="H640" s="194" t="s">
        <v>10119</v>
      </c>
      <c r="I640" s="194">
        <f t="shared" si="27"/>
        <v>0</v>
      </c>
      <c r="J640" s="116" t="s">
        <v>10120</v>
      </c>
      <c r="K640" s="116" t="s">
        <v>10121</v>
      </c>
      <c r="L640" s="197">
        <v>45541</v>
      </c>
      <c r="M640" s="116"/>
      <c r="N640" s="197">
        <v>45544</v>
      </c>
      <c r="O640" s="388">
        <f t="shared" si="28"/>
        <v>3800</v>
      </c>
      <c r="P640" s="339">
        <f t="shared" si="29"/>
        <v>0</v>
      </c>
    </row>
    <row r="641" spans="1:16" hidden="1" x14ac:dyDescent="0.25">
      <c r="A641" s="116">
        <v>126136</v>
      </c>
      <c r="B641" s="116">
        <v>17</v>
      </c>
      <c r="C641" s="116">
        <v>1022103920</v>
      </c>
      <c r="D641" s="116" t="s">
        <v>10347</v>
      </c>
      <c r="E641" s="339">
        <v>18000</v>
      </c>
      <c r="F641" s="194">
        <v>3</v>
      </c>
      <c r="G641" s="194">
        <v>3</v>
      </c>
      <c r="H641" s="194" t="s">
        <v>10119</v>
      </c>
      <c r="I641" s="194">
        <f t="shared" si="27"/>
        <v>0</v>
      </c>
      <c r="J641" s="116" t="s">
        <v>10120</v>
      </c>
      <c r="K641" s="116" t="s">
        <v>10121</v>
      </c>
      <c r="L641" s="197">
        <v>45541</v>
      </c>
      <c r="M641" s="116" t="s">
        <v>11812</v>
      </c>
      <c r="N641" s="197">
        <v>45587</v>
      </c>
      <c r="O641" s="388">
        <f t="shared" si="28"/>
        <v>6000</v>
      </c>
      <c r="P641" s="339">
        <f t="shared" si="29"/>
        <v>0</v>
      </c>
    </row>
    <row r="642" spans="1:16" hidden="1" x14ac:dyDescent="0.25">
      <c r="A642" s="116">
        <v>126136</v>
      </c>
      <c r="B642" s="116">
        <v>18</v>
      </c>
      <c r="C642" s="116">
        <v>1022103930</v>
      </c>
      <c r="D642" s="116" t="s">
        <v>10346</v>
      </c>
      <c r="E642" s="339">
        <v>3800</v>
      </c>
      <c r="F642" s="194">
        <v>1</v>
      </c>
      <c r="G642" s="194">
        <v>1</v>
      </c>
      <c r="H642" s="194" t="s">
        <v>10119</v>
      </c>
      <c r="I642" s="194">
        <f t="shared" ref="I642:I705" si="30">+F642-G642</f>
        <v>0</v>
      </c>
      <c r="J642" s="116" t="s">
        <v>10120</v>
      </c>
      <c r="K642" s="116" t="s">
        <v>10121</v>
      </c>
      <c r="L642" s="197">
        <v>45541</v>
      </c>
      <c r="M642" s="116"/>
      <c r="N642" s="197">
        <v>45544</v>
      </c>
      <c r="O642" s="388">
        <f t="shared" ref="O642:O705" si="31">+E642/F642</f>
        <v>3800</v>
      </c>
      <c r="P642" s="339">
        <f t="shared" ref="P642:P705" si="32">+O642*I642</f>
        <v>0</v>
      </c>
    </row>
    <row r="643" spans="1:16" hidden="1" x14ac:dyDescent="0.25">
      <c r="A643" s="116">
        <v>126136</v>
      </c>
      <c r="B643" s="116">
        <v>19</v>
      </c>
      <c r="C643" s="116">
        <v>1022103940</v>
      </c>
      <c r="D643" s="116" t="s">
        <v>9155</v>
      </c>
      <c r="E643" s="339">
        <v>18000</v>
      </c>
      <c r="F643" s="194">
        <v>3</v>
      </c>
      <c r="G643" s="194">
        <v>3</v>
      </c>
      <c r="H643" s="194" t="s">
        <v>10119</v>
      </c>
      <c r="I643" s="194">
        <f t="shared" si="30"/>
        <v>0</v>
      </c>
      <c r="J643" s="116" t="s">
        <v>10120</v>
      </c>
      <c r="K643" s="116" t="s">
        <v>10121</v>
      </c>
      <c r="L643" s="197">
        <v>45541</v>
      </c>
      <c r="M643" s="116" t="s">
        <v>11812</v>
      </c>
      <c r="N643" s="197">
        <v>45587</v>
      </c>
      <c r="O643" s="388">
        <f t="shared" si="31"/>
        <v>6000</v>
      </c>
      <c r="P643" s="339">
        <f t="shared" si="32"/>
        <v>0</v>
      </c>
    </row>
    <row r="644" spans="1:16" hidden="1" x14ac:dyDescent="0.25">
      <c r="A644" s="116">
        <v>126136</v>
      </c>
      <c r="B644" s="116">
        <v>20</v>
      </c>
      <c r="C644" s="116">
        <v>1022103950</v>
      </c>
      <c r="D644" s="116" t="s">
        <v>17449</v>
      </c>
      <c r="E644" s="339">
        <v>9000</v>
      </c>
      <c r="F644" s="194">
        <v>2</v>
      </c>
      <c r="G644" s="194">
        <v>2</v>
      </c>
      <c r="H644" s="194" t="s">
        <v>10119</v>
      </c>
      <c r="I644" s="194">
        <f t="shared" si="30"/>
        <v>0</v>
      </c>
      <c r="J644" s="116" t="s">
        <v>10120</v>
      </c>
      <c r="K644" s="116" t="s">
        <v>10121</v>
      </c>
      <c r="L644" s="197">
        <v>45541</v>
      </c>
      <c r="M644" s="116"/>
      <c r="N644" s="197">
        <v>45587</v>
      </c>
      <c r="O644" s="388">
        <f t="shared" si="31"/>
        <v>4500</v>
      </c>
      <c r="P644" s="339">
        <f t="shared" si="32"/>
        <v>0</v>
      </c>
    </row>
    <row r="645" spans="1:16" hidden="1" x14ac:dyDescent="0.25">
      <c r="A645" s="116">
        <v>126136</v>
      </c>
      <c r="B645" s="116">
        <v>21</v>
      </c>
      <c r="C645" s="116">
        <v>1022103960</v>
      </c>
      <c r="D645" s="116" t="s">
        <v>17450</v>
      </c>
      <c r="E645" s="339">
        <v>12000</v>
      </c>
      <c r="F645" s="194">
        <v>2</v>
      </c>
      <c r="G645" s="194">
        <v>2</v>
      </c>
      <c r="H645" s="194" t="s">
        <v>10119</v>
      </c>
      <c r="I645" s="194">
        <f t="shared" si="30"/>
        <v>0</v>
      </c>
      <c r="J645" s="116" t="s">
        <v>10120</v>
      </c>
      <c r="K645" s="116" t="s">
        <v>10121</v>
      </c>
      <c r="L645" s="197">
        <v>45541</v>
      </c>
      <c r="M645" s="116"/>
      <c r="N645" s="197">
        <v>45587</v>
      </c>
      <c r="O645" s="388">
        <f t="shared" si="31"/>
        <v>6000</v>
      </c>
      <c r="P645" s="339">
        <f t="shared" si="32"/>
        <v>0</v>
      </c>
    </row>
    <row r="646" spans="1:16" hidden="1" x14ac:dyDescent="0.25">
      <c r="A646" s="116">
        <v>126136</v>
      </c>
      <c r="B646" s="116">
        <v>22</v>
      </c>
      <c r="C646" s="116">
        <v>1022103970</v>
      </c>
      <c r="D646" s="116" t="s">
        <v>10345</v>
      </c>
      <c r="E646" s="339">
        <v>13500</v>
      </c>
      <c r="F646" s="194">
        <v>3</v>
      </c>
      <c r="G646" s="194">
        <v>3</v>
      </c>
      <c r="H646" s="194" t="s">
        <v>10119</v>
      </c>
      <c r="I646" s="194">
        <f t="shared" si="30"/>
        <v>0</v>
      </c>
      <c r="J646" s="116" t="s">
        <v>10120</v>
      </c>
      <c r="K646" s="116" t="s">
        <v>10121</v>
      </c>
      <c r="L646" s="197">
        <v>45541</v>
      </c>
      <c r="M646" s="116"/>
      <c r="N646" s="197">
        <v>45544</v>
      </c>
      <c r="O646" s="388">
        <f t="shared" si="31"/>
        <v>4500</v>
      </c>
      <c r="P646" s="339">
        <f t="shared" si="32"/>
        <v>0</v>
      </c>
    </row>
    <row r="647" spans="1:16" hidden="1" x14ac:dyDescent="0.25">
      <c r="A647" s="116">
        <v>126136</v>
      </c>
      <c r="B647" s="116">
        <v>14</v>
      </c>
      <c r="C647" s="116">
        <v>1022104010</v>
      </c>
      <c r="D647" s="116" t="s">
        <v>10344</v>
      </c>
      <c r="E647" s="339">
        <v>12600</v>
      </c>
      <c r="F647" s="194">
        <v>3</v>
      </c>
      <c r="G647" s="194">
        <v>3</v>
      </c>
      <c r="H647" s="194" t="s">
        <v>10119</v>
      </c>
      <c r="I647" s="194">
        <f t="shared" si="30"/>
        <v>0</v>
      </c>
      <c r="J647" s="116" t="s">
        <v>10120</v>
      </c>
      <c r="K647" s="116" t="s">
        <v>10121</v>
      </c>
      <c r="L647" s="197">
        <v>45541</v>
      </c>
      <c r="M647" s="116" t="s">
        <v>11812</v>
      </c>
      <c r="N647" s="197">
        <v>45587</v>
      </c>
      <c r="O647" s="388">
        <f t="shared" si="31"/>
        <v>4200</v>
      </c>
      <c r="P647" s="339">
        <f t="shared" si="32"/>
        <v>0</v>
      </c>
    </row>
    <row r="648" spans="1:16" hidden="1" x14ac:dyDescent="0.25">
      <c r="A648" s="116">
        <v>126136</v>
      </c>
      <c r="B648" s="116">
        <v>7</v>
      </c>
      <c r="C648" s="116">
        <v>1022104230</v>
      </c>
      <c r="D648" s="116" t="s">
        <v>11795</v>
      </c>
      <c r="E648" s="339">
        <v>26976</v>
      </c>
      <c r="F648" s="194">
        <v>4</v>
      </c>
      <c r="G648" s="194">
        <v>4</v>
      </c>
      <c r="H648" s="194" t="s">
        <v>10119</v>
      </c>
      <c r="I648" s="194">
        <f t="shared" si="30"/>
        <v>0</v>
      </c>
      <c r="J648" s="116" t="s">
        <v>10120</v>
      </c>
      <c r="K648" s="116" t="s">
        <v>10121</v>
      </c>
      <c r="L648" s="197">
        <v>45541</v>
      </c>
      <c r="M648" s="116"/>
      <c r="N648" s="197">
        <v>45544</v>
      </c>
      <c r="O648" s="388">
        <f t="shared" si="31"/>
        <v>6744</v>
      </c>
      <c r="P648" s="339">
        <f t="shared" si="32"/>
        <v>0</v>
      </c>
    </row>
    <row r="649" spans="1:16" hidden="1" x14ac:dyDescent="0.25">
      <c r="A649" s="116">
        <v>126136</v>
      </c>
      <c r="B649" s="116">
        <v>12</v>
      </c>
      <c r="C649" s="116">
        <v>1212100030</v>
      </c>
      <c r="D649" s="116" t="s">
        <v>17518</v>
      </c>
      <c r="E649" s="339">
        <v>52500</v>
      </c>
      <c r="F649" s="194">
        <v>30</v>
      </c>
      <c r="G649" s="194">
        <v>30</v>
      </c>
      <c r="H649" s="194" t="s">
        <v>10119</v>
      </c>
      <c r="I649" s="194">
        <f t="shared" si="30"/>
        <v>0</v>
      </c>
      <c r="J649" s="116" t="s">
        <v>10120</v>
      </c>
      <c r="K649" s="116" t="s">
        <v>10121</v>
      </c>
      <c r="L649" s="197">
        <v>45541</v>
      </c>
      <c r="M649" s="116" t="s">
        <v>11811</v>
      </c>
      <c r="N649" s="197">
        <v>45546</v>
      </c>
      <c r="O649" s="388">
        <f t="shared" si="31"/>
        <v>1750</v>
      </c>
      <c r="P649" s="339">
        <f t="shared" si="32"/>
        <v>0</v>
      </c>
    </row>
    <row r="650" spans="1:16" hidden="1" x14ac:dyDescent="0.25">
      <c r="A650" s="116">
        <v>126136</v>
      </c>
      <c r="B650" s="116">
        <v>6</v>
      </c>
      <c r="C650" s="116">
        <v>1213101930</v>
      </c>
      <c r="D650" s="116" t="s">
        <v>11201</v>
      </c>
      <c r="E650" s="339">
        <v>130352.85</v>
      </c>
      <c r="F650" s="194">
        <v>45</v>
      </c>
      <c r="G650" s="194">
        <v>45</v>
      </c>
      <c r="H650" s="194" t="s">
        <v>10119</v>
      </c>
      <c r="I650" s="194">
        <f t="shared" si="30"/>
        <v>0</v>
      </c>
      <c r="J650" s="116" t="s">
        <v>10120</v>
      </c>
      <c r="K650" s="116" t="s">
        <v>10121</v>
      </c>
      <c r="L650" s="197">
        <v>45541</v>
      </c>
      <c r="M650" s="116" t="s">
        <v>11810</v>
      </c>
      <c r="N650" s="197">
        <v>45574</v>
      </c>
      <c r="O650" s="388">
        <f t="shared" si="31"/>
        <v>2896.73</v>
      </c>
      <c r="P650" s="339">
        <f t="shared" si="32"/>
        <v>0</v>
      </c>
    </row>
    <row r="651" spans="1:16" hidden="1" x14ac:dyDescent="0.25">
      <c r="A651" s="116">
        <v>126136</v>
      </c>
      <c r="B651" s="116">
        <v>5</v>
      </c>
      <c r="C651" s="116">
        <v>1226100080</v>
      </c>
      <c r="D651" s="116" t="s">
        <v>11224</v>
      </c>
      <c r="E651" s="339">
        <v>14867.28</v>
      </c>
      <c r="F651" s="194">
        <v>4</v>
      </c>
      <c r="G651" s="194">
        <v>4</v>
      </c>
      <c r="H651" s="194" t="s">
        <v>10119</v>
      </c>
      <c r="I651" s="194">
        <f t="shared" si="30"/>
        <v>0</v>
      </c>
      <c r="J651" s="116" t="s">
        <v>10120</v>
      </c>
      <c r="K651" s="116" t="s">
        <v>10121</v>
      </c>
      <c r="L651" s="197">
        <v>45541</v>
      </c>
      <c r="M651" s="116"/>
      <c r="N651" s="197">
        <v>45544</v>
      </c>
      <c r="O651" s="388">
        <f t="shared" si="31"/>
        <v>3716.82</v>
      </c>
      <c r="P651" s="339">
        <f t="shared" si="32"/>
        <v>0</v>
      </c>
    </row>
    <row r="652" spans="1:16" hidden="1" x14ac:dyDescent="0.25">
      <c r="A652" s="116">
        <v>126136</v>
      </c>
      <c r="B652" s="116">
        <v>10</v>
      </c>
      <c r="C652" s="116">
        <v>1226100190</v>
      </c>
      <c r="D652" s="116" t="s">
        <v>11226</v>
      </c>
      <c r="E652" s="339">
        <v>16405.5</v>
      </c>
      <c r="F652" s="194">
        <v>3</v>
      </c>
      <c r="G652" s="194">
        <v>3</v>
      </c>
      <c r="H652" s="194" t="s">
        <v>10119</v>
      </c>
      <c r="I652" s="194">
        <f t="shared" si="30"/>
        <v>0</v>
      </c>
      <c r="J652" s="116" t="s">
        <v>10120</v>
      </c>
      <c r="K652" s="116" t="s">
        <v>10121</v>
      </c>
      <c r="L652" s="197">
        <v>45541</v>
      </c>
      <c r="M652" s="116"/>
      <c r="N652" s="197">
        <v>45544</v>
      </c>
      <c r="O652" s="388">
        <f t="shared" si="31"/>
        <v>5468.5</v>
      </c>
      <c r="P652" s="339">
        <f t="shared" si="32"/>
        <v>0</v>
      </c>
    </row>
    <row r="653" spans="1:16" hidden="1" x14ac:dyDescent="0.25">
      <c r="A653" s="116">
        <v>126136</v>
      </c>
      <c r="B653" s="116">
        <v>11</v>
      </c>
      <c r="C653" s="116">
        <v>1226100200</v>
      </c>
      <c r="D653" s="116" t="s">
        <v>11227</v>
      </c>
      <c r="E653" s="339">
        <v>12057</v>
      </c>
      <c r="F653" s="194">
        <v>3</v>
      </c>
      <c r="G653" s="194">
        <v>3</v>
      </c>
      <c r="H653" s="194" t="s">
        <v>10119</v>
      </c>
      <c r="I653" s="194">
        <f t="shared" si="30"/>
        <v>0</v>
      </c>
      <c r="J653" s="116" t="s">
        <v>10120</v>
      </c>
      <c r="K653" s="116" t="s">
        <v>10121</v>
      </c>
      <c r="L653" s="197">
        <v>45541</v>
      </c>
      <c r="M653" s="116"/>
      <c r="N653" s="197">
        <v>45544</v>
      </c>
      <c r="O653" s="388">
        <f t="shared" si="31"/>
        <v>4019</v>
      </c>
      <c r="P653" s="339">
        <f t="shared" si="32"/>
        <v>0</v>
      </c>
    </row>
    <row r="654" spans="1:16" hidden="1" x14ac:dyDescent="0.25">
      <c r="A654" s="116">
        <v>126136</v>
      </c>
      <c r="B654" s="116">
        <v>4</v>
      </c>
      <c r="C654" s="116">
        <v>1226100460</v>
      </c>
      <c r="D654" s="116" t="s">
        <v>10641</v>
      </c>
      <c r="E654" s="339">
        <v>20078.88</v>
      </c>
      <c r="F654" s="194">
        <v>8</v>
      </c>
      <c r="G654" s="194">
        <v>8</v>
      </c>
      <c r="H654" s="194" t="s">
        <v>10119</v>
      </c>
      <c r="I654" s="194">
        <f t="shared" si="30"/>
        <v>0</v>
      </c>
      <c r="J654" s="116" t="s">
        <v>10120</v>
      </c>
      <c r="K654" s="116" t="s">
        <v>10121</v>
      </c>
      <c r="L654" s="197">
        <v>45541</v>
      </c>
      <c r="M654" s="116"/>
      <c r="N654" s="197">
        <v>45544</v>
      </c>
      <c r="O654" s="388">
        <f t="shared" si="31"/>
        <v>2509.86</v>
      </c>
      <c r="P654" s="339">
        <f t="shared" si="32"/>
        <v>0</v>
      </c>
    </row>
    <row r="655" spans="1:16" hidden="1" x14ac:dyDescent="0.25">
      <c r="A655" s="116">
        <v>126136</v>
      </c>
      <c r="B655" s="116">
        <v>13</v>
      </c>
      <c r="C655" s="116">
        <v>1612100030</v>
      </c>
      <c r="D655" s="116" t="s">
        <v>10348</v>
      </c>
      <c r="E655" s="339">
        <v>9200</v>
      </c>
      <c r="F655" s="194">
        <v>4</v>
      </c>
      <c r="G655" s="194">
        <v>4</v>
      </c>
      <c r="H655" s="194" t="s">
        <v>10119</v>
      </c>
      <c r="I655" s="194">
        <f t="shared" si="30"/>
        <v>0</v>
      </c>
      <c r="J655" s="116" t="s">
        <v>10120</v>
      </c>
      <c r="K655" s="116" t="s">
        <v>10121</v>
      </c>
      <c r="L655" s="197">
        <v>45541</v>
      </c>
      <c r="M655" s="116"/>
      <c r="N655" s="197">
        <v>45544</v>
      </c>
      <c r="O655" s="388">
        <f t="shared" si="31"/>
        <v>2300</v>
      </c>
      <c r="P655" s="339">
        <f t="shared" si="32"/>
        <v>0</v>
      </c>
    </row>
    <row r="656" spans="1:16" hidden="1" x14ac:dyDescent="0.25">
      <c r="A656" s="116">
        <v>126159</v>
      </c>
      <c r="B656" s="116">
        <v>3</v>
      </c>
      <c r="C656" s="116">
        <v>1022102620</v>
      </c>
      <c r="D656" s="116" t="s">
        <v>16164</v>
      </c>
      <c r="E656" s="339">
        <v>2865.06</v>
      </c>
      <c r="F656" s="194">
        <v>6</v>
      </c>
      <c r="G656" s="194">
        <v>6</v>
      </c>
      <c r="H656" s="194" t="s">
        <v>10119</v>
      </c>
      <c r="I656" s="194">
        <f t="shared" si="30"/>
        <v>0</v>
      </c>
      <c r="J656" s="116" t="s">
        <v>10120</v>
      </c>
      <c r="K656" s="116" t="s">
        <v>10121</v>
      </c>
      <c r="L656" s="197">
        <v>45546</v>
      </c>
      <c r="M656" s="116"/>
      <c r="N656" s="197">
        <v>45546</v>
      </c>
      <c r="O656" s="388">
        <f t="shared" si="31"/>
        <v>477.51</v>
      </c>
      <c r="P656" s="339">
        <f t="shared" si="32"/>
        <v>0</v>
      </c>
    </row>
    <row r="657" spans="1:16" hidden="1" x14ac:dyDescent="0.25">
      <c r="A657" s="116">
        <v>126159</v>
      </c>
      <c r="B657" s="116">
        <v>2</v>
      </c>
      <c r="C657" s="116">
        <v>1239100060</v>
      </c>
      <c r="D657" s="116" t="s">
        <v>16192</v>
      </c>
      <c r="E657" s="339">
        <v>5685</v>
      </c>
      <c r="F657" s="194">
        <v>10</v>
      </c>
      <c r="G657" s="194">
        <v>10</v>
      </c>
      <c r="H657" s="194" t="s">
        <v>10119</v>
      </c>
      <c r="I657" s="194">
        <f t="shared" si="30"/>
        <v>0</v>
      </c>
      <c r="J657" s="116" t="s">
        <v>10120</v>
      </c>
      <c r="K657" s="116" t="s">
        <v>10121</v>
      </c>
      <c r="L657" s="197">
        <v>45546</v>
      </c>
      <c r="M657" s="116"/>
      <c r="N657" s="197">
        <v>45546</v>
      </c>
      <c r="O657" s="388">
        <f t="shared" si="31"/>
        <v>568.5</v>
      </c>
      <c r="P657" s="339">
        <f t="shared" si="32"/>
        <v>0</v>
      </c>
    </row>
    <row r="658" spans="1:16" hidden="1" x14ac:dyDescent="0.25">
      <c r="A658" s="116">
        <v>126159</v>
      </c>
      <c r="B658" s="116">
        <v>1</v>
      </c>
      <c r="C658" s="116">
        <v>1610100300</v>
      </c>
      <c r="D658" s="116" t="s">
        <v>10965</v>
      </c>
      <c r="E658" s="339">
        <v>34809.599999999999</v>
      </c>
      <c r="F658" s="194">
        <v>10</v>
      </c>
      <c r="G658" s="194">
        <v>10</v>
      </c>
      <c r="H658" s="194" t="s">
        <v>10119</v>
      </c>
      <c r="I658" s="194">
        <f t="shared" si="30"/>
        <v>0</v>
      </c>
      <c r="J658" s="116" t="s">
        <v>10120</v>
      </c>
      <c r="K658" s="116" t="s">
        <v>10121</v>
      </c>
      <c r="L658" s="197">
        <v>45546</v>
      </c>
      <c r="M658" s="116"/>
      <c r="N658" s="197">
        <v>45546</v>
      </c>
      <c r="O658" s="388">
        <f t="shared" si="31"/>
        <v>3480.96</v>
      </c>
      <c r="P658" s="339">
        <f t="shared" si="32"/>
        <v>0</v>
      </c>
    </row>
    <row r="659" spans="1:16" hidden="1" x14ac:dyDescent="0.25">
      <c r="A659" s="116">
        <v>126161</v>
      </c>
      <c r="B659" s="116">
        <v>1</v>
      </c>
      <c r="C659" s="116">
        <v>1012100020</v>
      </c>
      <c r="D659" s="116" t="s">
        <v>10488</v>
      </c>
      <c r="E659" s="339">
        <v>91247.82</v>
      </c>
      <c r="F659" s="194">
        <v>3</v>
      </c>
      <c r="G659" s="194">
        <v>3</v>
      </c>
      <c r="H659" s="194" t="s">
        <v>10119</v>
      </c>
      <c r="I659" s="194">
        <f t="shared" si="30"/>
        <v>0</v>
      </c>
      <c r="J659" s="116" t="s">
        <v>10120</v>
      </c>
      <c r="K659" s="116" t="s">
        <v>11804</v>
      </c>
      <c r="L659" s="197">
        <v>45544</v>
      </c>
      <c r="M659" s="116"/>
      <c r="N659" s="197">
        <v>45544</v>
      </c>
      <c r="O659" s="388">
        <f t="shared" si="31"/>
        <v>30415.940000000002</v>
      </c>
      <c r="P659" s="339">
        <f t="shared" si="32"/>
        <v>0</v>
      </c>
    </row>
    <row r="660" spans="1:16" hidden="1" x14ac:dyDescent="0.25">
      <c r="A660" s="116">
        <v>126161</v>
      </c>
      <c r="B660" s="116">
        <v>3</v>
      </c>
      <c r="C660" s="116">
        <v>1512106930</v>
      </c>
      <c r="D660" s="116" t="s">
        <v>17519</v>
      </c>
      <c r="E660" s="339">
        <v>22800</v>
      </c>
      <c r="F660" s="194">
        <v>4</v>
      </c>
      <c r="G660" s="194">
        <v>4</v>
      </c>
      <c r="H660" s="194" t="s">
        <v>10119</v>
      </c>
      <c r="I660" s="194">
        <f t="shared" si="30"/>
        <v>0</v>
      </c>
      <c r="J660" s="116" t="s">
        <v>10120</v>
      </c>
      <c r="K660" s="116" t="s">
        <v>11804</v>
      </c>
      <c r="L660" s="197">
        <v>45544</v>
      </c>
      <c r="M660" s="116" t="s">
        <v>11808</v>
      </c>
      <c r="N660" s="197">
        <v>45544</v>
      </c>
      <c r="O660" s="388">
        <f t="shared" si="31"/>
        <v>5700</v>
      </c>
      <c r="P660" s="339">
        <f t="shared" si="32"/>
        <v>0</v>
      </c>
    </row>
    <row r="661" spans="1:16" hidden="1" x14ac:dyDescent="0.25">
      <c r="A661" s="116">
        <v>126161</v>
      </c>
      <c r="B661" s="116">
        <v>2</v>
      </c>
      <c r="C661" s="116">
        <v>1810104030</v>
      </c>
      <c r="D661" s="116" t="s">
        <v>17520</v>
      </c>
      <c r="E661" s="339">
        <v>17718.400000000001</v>
      </c>
      <c r="F661" s="194">
        <v>4</v>
      </c>
      <c r="G661" s="194">
        <v>4</v>
      </c>
      <c r="H661" s="194" t="s">
        <v>10119</v>
      </c>
      <c r="I661" s="194">
        <f t="shared" si="30"/>
        <v>0</v>
      </c>
      <c r="J661" s="116" t="s">
        <v>10120</v>
      </c>
      <c r="K661" s="116" t="s">
        <v>11804</v>
      </c>
      <c r="L661" s="197">
        <v>45544</v>
      </c>
      <c r="M661" s="116" t="s">
        <v>11808</v>
      </c>
      <c r="N661" s="197">
        <v>45544</v>
      </c>
      <c r="O661" s="388">
        <f t="shared" si="31"/>
        <v>4429.6000000000004</v>
      </c>
      <c r="P661" s="339">
        <f t="shared" si="32"/>
        <v>0</v>
      </c>
    </row>
    <row r="662" spans="1:16" hidden="1" x14ac:dyDescent="0.25">
      <c r="A662" s="116">
        <v>126162</v>
      </c>
      <c r="B662" s="116">
        <v>3</v>
      </c>
      <c r="C662" s="116">
        <v>1010102150</v>
      </c>
      <c r="D662" s="116" t="s">
        <v>11093</v>
      </c>
      <c r="E662" s="339">
        <v>10050</v>
      </c>
      <c r="F662" s="194">
        <v>5</v>
      </c>
      <c r="G662" s="194">
        <v>5</v>
      </c>
      <c r="H662" s="194" t="s">
        <v>10119</v>
      </c>
      <c r="I662" s="194">
        <f t="shared" si="30"/>
        <v>0</v>
      </c>
      <c r="J662" s="116" t="s">
        <v>10126</v>
      </c>
      <c r="K662" s="116" t="s">
        <v>10483</v>
      </c>
      <c r="L662" s="197">
        <v>45544</v>
      </c>
      <c r="M662" s="116"/>
      <c r="N662" s="197">
        <v>45544</v>
      </c>
      <c r="O662" s="388">
        <f t="shared" si="31"/>
        <v>2010</v>
      </c>
      <c r="P662" s="339">
        <f t="shared" si="32"/>
        <v>0</v>
      </c>
    </row>
    <row r="663" spans="1:16" hidden="1" x14ac:dyDescent="0.25">
      <c r="A663" s="116">
        <v>126162</v>
      </c>
      <c r="B663" s="116">
        <v>2</v>
      </c>
      <c r="C663" s="116">
        <v>1016101340</v>
      </c>
      <c r="D663" s="116" t="s">
        <v>10489</v>
      </c>
      <c r="E663" s="339">
        <v>15604</v>
      </c>
      <c r="F663" s="194">
        <v>2</v>
      </c>
      <c r="G663" s="194">
        <v>2</v>
      </c>
      <c r="H663" s="194" t="s">
        <v>10119</v>
      </c>
      <c r="I663" s="194">
        <f t="shared" si="30"/>
        <v>0</v>
      </c>
      <c r="J663" s="116" t="s">
        <v>10126</v>
      </c>
      <c r="K663" s="116" t="s">
        <v>10483</v>
      </c>
      <c r="L663" s="197">
        <v>45544</v>
      </c>
      <c r="M663" s="116"/>
      <c r="N663" s="197">
        <v>45544</v>
      </c>
      <c r="O663" s="388">
        <f t="shared" si="31"/>
        <v>7802</v>
      </c>
      <c r="P663" s="339">
        <f t="shared" si="32"/>
        <v>0</v>
      </c>
    </row>
    <row r="664" spans="1:16" hidden="1" x14ac:dyDescent="0.25">
      <c r="A664" s="116">
        <v>126162</v>
      </c>
      <c r="B664" s="116">
        <v>6</v>
      </c>
      <c r="C664" s="116">
        <v>1123100000</v>
      </c>
      <c r="D664" s="116" t="s">
        <v>17465</v>
      </c>
      <c r="E664" s="339">
        <v>92002.08</v>
      </c>
      <c r="F664" s="194">
        <v>4</v>
      </c>
      <c r="G664" s="194">
        <v>4</v>
      </c>
      <c r="H664" s="194" t="s">
        <v>10119</v>
      </c>
      <c r="I664" s="194">
        <f t="shared" si="30"/>
        <v>0</v>
      </c>
      <c r="J664" s="116" t="s">
        <v>10126</v>
      </c>
      <c r="K664" s="116" t="s">
        <v>10483</v>
      </c>
      <c r="L664" s="197">
        <v>45544</v>
      </c>
      <c r="M664" s="116"/>
      <c r="N664" s="197">
        <v>45544</v>
      </c>
      <c r="O664" s="388">
        <f t="shared" si="31"/>
        <v>23000.52</v>
      </c>
      <c r="P664" s="339">
        <f t="shared" si="32"/>
        <v>0</v>
      </c>
    </row>
    <row r="665" spans="1:16" hidden="1" x14ac:dyDescent="0.25">
      <c r="A665" s="116">
        <v>126162</v>
      </c>
      <c r="B665" s="116">
        <v>1</v>
      </c>
      <c r="C665" s="116">
        <v>1215100010</v>
      </c>
      <c r="D665" s="116" t="s">
        <v>11206</v>
      </c>
      <c r="E665" s="339">
        <v>10452.14</v>
      </c>
      <c r="F665" s="194">
        <v>2</v>
      </c>
      <c r="G665" s="194">
        <v>2</v>
      </c>
      <c r="H665" s="194" t="s">
        <v>10119</v>
      </c>
      <c r="I665" s="194">
        <f t="shared" si="30"/>
        <v>0</v>
      </c>
      <c r="J665" s="116" t="s">
        <v>10126</v>
      </c>
      <c r="K665" s="116" t="s">
        <v>10483</v>
      </c>
      <c r="L665" s="197">
        <v>45544</v>
      </c>
      <c r="M665" s="116"/>
      <c r="N665" s="197">
        <v>45544</v>
      </c>
      <c r="O665" s="388">
        <f t="shared" si="31"/>
        <v>5226.07</v>
      </c>
      <c r="P665" s="339">
        <f t="shared" si="32"/>
        <v>0</v>
      </c>
    </row>
    <row r="666" spans="1:16" hidden="1" x14ac:dyDescent="0.25">
      <c r="A666" s="116">
        <v>126162</v>
      </c>
      <c r="B666" s="116">
        <v>5</v>
      </c>
      <c r="C666" s="116">
        <v>1513100320</v>
      </c>
      <c r="D666" s="116" t="s">
        <v>16197</v>
      </c>
      <c r="E666" s="339">
        <v>403542.72</v>
      </c>
      <c r="F666" s="194">
        <v>42</v>
      </c>
      <c r="G666" s="194">
        <v>42</v>
      </c>
      <c r="H666" s="194" t="s">
        <v>10119</v>
      </c>
      <c r="I666" s="194">
        <f t="shared" si="30"/>
        <v>0</v>
      </c>
      <c r="J666" s="116" t="s">
        <v>10126</v>
      </c>
      <c r="K666" s="116" t="s">
        <v>10483</v>
      </c>
      <c r="L666" s="197">
        <v>45544</v>
      </c>
      <c r="M666" s="116"/>
      <c r="N666" s="197">
        <v>45544</v>
      </c>
      <c r="O666" s="388">
        <f t="shared" si="31"/>
        <v>9608.16</v>
      </c>
      <c r="P666" s="339">
        <f t="shared" si="32"/>
        <v>0</v>
      </c>
    </row>
    <row r="667" spans="1:16" hidden="1" x14ac:dyDescent="0.25">
      <c r="A667" s="116">
        <v>126162</v>
      </c>
      <c r="B667" s="116">
        <v>4</v>
      </c>
      <c r="C667" s="116">
        <v>1520101440</v>
      </c>
      <c r="D667" s="116" t="s">
        <v>11316</v>
      </c>
      <c r="E667" s="339">
        <v>85311</v>
      </c>
      <c r="F667" s="194">
        <v>3</v>
      </c>
      <c r="G667" s="194">
        <v>3</v>
      </c>
      <c r="H667" s="194" t="s">
        <v>10119</v>
      </c>
      <c r="I667" s="194">
        <f t="shared" si="30"/>
        <v>0</v>
      </c>
      <c r="J667" s="116" t="s">
        <v>10126</v>
      </c>
      <c r="K667" s="116" t="s">
        <v>10483</v>
      </c>
      <c r="L667" s="197">
        <v>45544</v>
      </c>
      <c r="M667" s="116"/>
      <c r="N667" s="197">
        <v>45544</v>
      </c>
      <c r="O667" s="388">
        <f t="shared" si="31"/>
        <v>28437</v>
      </c>
      <c r="P667" s="339">
        <f t="shared" si="32"/>
        <v>0</v>
      </c>
    </row>
    <row r="668" spans="1:16" hidden="1" x14ac:dyDescent="0.25">
      <c r="A668" s="116">
        <v>126163</v>
      </c>
      <c r="B668" s="116">
        <v>1</v>
      </c>
      <c r="C668" s="116">
        <v>1312100370</v>
      </c>
      <c r="D668" s="116" t="s">
        <v>9411</v>
      </c>
      <c r="E668" s="339">
        <v>449093</v>
      </c>
      <c r="F668" s="194">
        <v>1</v>
      </c>
      <c r="G668" s="194">
        <v>1</v>
      </c>
      <c r="H668" s="194" t="s">
        <v>10119</v>
      </c>
      <c r="I668" s="194">
        <f t="shared" si="30"/>
        <v>0</v>
      </c>
      <c r="J668" s="116" t="s">
        <v>10120</v>
      </c>
      <c r="K668" s="116" t="s">
        <v>10491</v>
      </c>
      <c r="L668" s="197">
        <v>45544</v>
      </c>
      <c r="M668" s="116"/>
      <c r="N668" s="197">
        <v>45544</v>
      </c>
      <c r="O668" s="388">
        <f t="shared" si="31"/>
        <v>449093</v>
      </c>
      <c r="P668" s="339">
        <f t="shared" si="32"/>
        <v>0</v>
      </c>
    </row>
    <row r="669" spans="1:16" hidden="1" x14ac:dyDescent="0.25">
      <c r="A669" s="116">
        <v>126163</v>
      </c>
      <c r="B669" s="116">
        <v>3</v>
      </c>
      <c r="C669" s="116">
        <v>1512103040</v>
      </c>
      <c r="D669" s="116" t="s">
        <v>17521</v>
      </c>
      <c r="E669" s="339">
        <v>32000.1</v>
      </c>
      <c r="F669" s="194">
        <v>10</v>
      </c>
      <c r="G669" s="194">
        <v>10</v>
      </c>
      <c r="H669" s="194" t="s">
        <v>10119</v>
      </c>
      <c r="I669" s="194">
        <f t="shared" si="30"/>
        <v>0</v>
      </c>
      <c r="J669" s="116" t="s">
        <v>10120</v>
      </c>
      <c r="K669" s="116" t="s">
        <v>10491</v>
      </c>
      <c r="L669" s="197">
        <v>45544</v>
      </c>
      <c r="M669" s="116"/>
      <c r="N669" s="197">
        <v>45544</v>
      </c>
      <c r="O669" s="388">
        <f t="shared" si="31"/>
        <v>3200.0099999999998</v>
      </c>
      <c r="P669" s="339">
        <f t="shared" si="32"/>
        <v>0</v>
      </c>
    </row>
    <row r="670" spans="1:16" hidden="1" x14ac:dyDescent="0.25">
      <c r="A670" s="116">
        <v>126163</v>
      </c>
      <c r="B670" s="116">
        <v>10</v>
      </c>
      <c r="C670" s="116">
        <v>1512107790</v>
      </c>
      <c r="D670" s="116" t="s">
        <v>17457</v>
      </c>
      <c r="E670" s="339">
        <v>14840</v>
      </c>
      <c r="F670" s="194">
        <v>28</v>
      </c>
      <c r="G670" s="194">
        <v>28</v>
      </c>
      <c r="H670" s="194" t="s">
        <v>10119</v>
      </c>
      <c r="I670" s="194">
        <f t="shared" si="30"/>
        <v>0</v>
      </c>
      <c r="J670" s="116" t="s">
        <v>10120</v>
      </c>
      <c r="K670" s="116" t="s">
        <v>10491</v>
      </c>
      <c r="L670" s="197">
        <v>45544</v>
      </c>
      <c r="M670" s="116" t="s">
        <v>11816</v>
      </c>
      <c r="N670" s="197">
        <v>45574</v>
      </c>
      <c r="O670" s="388">
        <f t="shared" si="31"/>
        <v>530</v>
      </c>
      <c r="P670" s="339">
        <f t="shared" si="32"/>
        <v>0</v>
      </c>
    </row>
    <row r="671" spans="1:16" hidden="1" x14ac:dyDescent="0.25">
      <c r="A671" s="116">
        <v>126163</v>
      </c>
      <c r="B671" s="116">
        <v>2</v>
      </c>
      <c r="C671" s="116">
        <v>1517100570</v>
      </c>
      <c r="D671" s="116" t="s">
        <v>7631</v>
      </c>
      <c r="E671" s="339">
        <v>181451.2</v>
      </c>
      <c r="F671" s="194">
        <v>4</v>
      </c>
      <c r="G671" s="194">
        <v>4</v>
      </c>
      <c r="H671" s="194" t="s">
        <v>10119</v>
      </c>
      <c r="I671" s="194">
        <f t="shared" si="30"/>
        <v>0</v>
      </c>
      <c r="J671" s="116" t="s">
        <v>10120</v>
      </c>
      <c r="K671" s="116" t="s">
        <v>10491</v>
      </c>
      <c r="L671" s="197">
        <v>45544</v>
      </c>
      <c r="M671" s="116"/>
      <c r="N671" s="197">
        <v>45545</v>
      </c>
      <c r="O671" s="388">
        <f t="shared" si="31"/>
        <v>45362.8</v>
      </c>
      <c r="P671" s="339">
        <f t="shared" si="32"/>
        <v>0</v>
      </c>
    </row>
    <row r="672" spans="1:16" hidden="1" x14ac:dyDescent="0.25">
      <c r="A672" s="116">
        <v>126163</v>
      </c>
      <c r="B672" s="116">
        <v>15</v>
      </c>
      <c r="C672" s="116">
        <v>1521100080</v>
      </c>
      <c r="D672" s="116" t="s">
        <v>11317</v>
      </c>
      <c r="E672" s="339">
        <v>4384.95</v>
      </c>
      <c r="F672" s="194">
        <v>15</v>
      </c>
      <c r="G672" s="194">
        <v>15</v>
      </c>
      <c r="H672" s="194" t="s">
        <v>10119</v>
      </c>
      <c r="I672" s="194">
        <f t="shared" si="30"/>
        <v>0</v>
      </c>
      <c r="J672" s="116" t="s">
        <v>10120</v>
      </c>
      <c r="K672" s="116" t="s">
        <v>10491</v>
      </c>
      <c r="L672" s="197">
        <v>45544</v>
      </c>
      <c r="M672" s="116"/>
      <c r="N672" s="197">
        <v>45544</v>
      </c>
      <c r="O672" s="388">
        <f t="shared" si="31"/>
        <v>292.33</v>
      </c>
      <c r="P672" s="339">
        <f t="shared" si="32"/>
        <v>0</v>
      </c>
    </row>
    <row r="673" spans="1:16" hidden="1" x14ac:dyDescent="0.25">
      <c r="A673" s="116">
        <v>126163</v>
      </c>
      <c r="B673" s="116">
        <v>20</v>
      </c>
      <c r="C673" s="116">
        <v>1523100260</v>
      </c>
      <c r="D673" s="116" t="s">
        <v>11325</v>
      </c>
      <c r="E673" s="339">
        <v>28550</v>
      </c>
      <c r="F673" s="194">
        <v>20</v>
      </c>
      <c r="G673" s="194">
        <v>20</v>
      </c>
      <c r="H673" s="194" t="s">
        <v>10119</v>
      </c>
      <c r="I673" s="194">
        <f t="shared" si="30"/>
        <v>0</v>
      </c>
      <c r="J673" s="116" t="s">
        <v>10120</v>
      </c>
      <c r="K673" s="116" t="s">
        <v>10491</v>
      </c>
      <c r="L673" s="197">
        <v>45544</v>
      </c>
      <c r="M673" s="116"/>
      <c r="N673" s="197">
        <v>45544</v>
      </c>
      <c r="O673" s="388">
        <f t="shared" si="31"/>
        <v>1427.5</v>
      </c>
      <c r="P673" s="339">
        <f t="shared" si="32"/>
        <v>0</v>
      </c>
    </row>
    <row r="674" spans="1:16" hidden="1" x14ac:dyDescent="0.25">
      <c r="A674" s="116">
        <v>126163</v>
      </c>
      <c r="B674" s="116">
        <v>18</v>
      </c>
      <c r="C674" s="116">
        <v>1523100680</v>
      </c>
      <c r="D674" s="116" t="s">
        <v>17480</v>
      </c>
      <c r="E674" s="339">
        <v>15960</v>
      </c>
      <c r="F674" s="194">
        <v>20</v>
      </c>
      <c r="G674" s="194">
        <v>20</v>
      </c>
      <c r="H674" s="194" t="s">
        <v>10119</v>
      </c>
      <c r="I674" s="194">
        <f t="shared" si="30"/>
        <v>0</v>
      </c>
      <c r="J674" s="116" t="s">
        <v>10120</v>
      </c>
      <c r="K674" s="116" t="s">
        <v>10491</v>
      </c>
      <c r="L674" s="197">
        <v>45544</v>
      </c>
      <c r="M674" s="116"/>
      <c r="N674" s="197">
        <v>45544</v>
      </c>
      <c r="O674" s="388">
        <f t="shared" si="31"/>
        <v>798</v>
      </c>
      <c r="P674" s="339">
        <f t="shared" si="32"/>
        <v>0</v>
      </c>
    </row>
    <row r="675" spans="1:16" hidden="1" x14ac:dyDescent="0.25">
      <c r="A675" s="116">
        <v>126163</v>
      </c>
      <c r="B675" s="116">
        <v>19</v>
      </c>
      <c r="C675" s="116">
        <v>1523100770</v>
      </c>
      <c r="D675" s="116" t="s">
        <v>11326</v>
      </c>
      <c r="E675" s="339">
        <v>6400</v>
      </c>
      <c r="F675" s="194">
        <v>20</v>
      </c>
      <c r="G675" s="194">
        <v>20</v>
      </c>
      <c r="H675" s="194" t="s">
        <v>10119</v>
      </c>
      <c r="I675" s="194">
        <f t="shared" si="30"/>
        <v>0</v>
      </c>
      <c r="J675" s="116" t="s">
        <v>10120</v>
      </c>
      <c r="K675" s="116" t="s">
        <v>10491</v>
      </c>
      <c r="L675" s="197">
        <v>45544</v>
      </c>
      <c r="M675" s="116"/>
      <c r="N675" s="197">
        <v>45544</v>
      </c>
      <c r="O675" s="388">
        <f t="shared" si="31"/>
        <v>320</v>
      </c>
      <c r="P675" s="339">
        <f t="shared" si="32"/>
        <v>0</v>
      </c>
    </row>
    <row r="676" spans="1:16" hidden="1" x14ac:dyDescent="0.25">
      <c r="A676" s="116">
        <v>126163</v>
      </c>
      <c r="B676" s="116">
        <v>5</v>
      </c>
      <c r="C676" s="116">
        <v>1523100820</v>
      </c>
      <c r="D676" s="116" t="s">
        <v>11327</v>
      </c>
      <c r="E676" s="339">
        <v>22982.54</v>
      </c>
      <c r="F676" s="194">
        <v>2</v>
      </c>
      <c r="G676" s="194">
        <v>2</v>
      </c>
      <c r="H676" s="194" t="s">
        <v>10119</v>
      </c>
      <c r="I676" s="194">
        <f t="shared" si="30"/>
        <v>0</v>
      </c>
      <c r="J676" s="116" t="s">
        <v>10120</v>
      </c>
      <c r="K676" s="116" t="s">
        <v>10491</v>
      </c>
      <c r="L676" s="197">
        <v>45544</v>
      </c>
      <c r="M676" s="116"/>
      <c r="N676" s="197">
        <v>45544</v>
      </c>
      <c r="O676" s="388">
        <f t="shared" si="31"/>
        <v>11491.27</v>
      </c>
      <c r="P676" s="339">
        <f t="shared" si="32"/>
        <v>0</v>
      </c>
    </row>
    <row r="677" spans="1:16" hidden="1" x14ac:dyDescent="0.25">
      <c r="A677" s="116">
        <v>126163</v>
      </c>
      <c r="B677" s="116">
        <v>21</v>
      </c>
      <c r="C677" s="116">
        <v>1810103660</v>
      </c>
      <c r="D677" s="116" t="s">
        <v>17522</v>
      </c>
      <c r="E677" s="339">
        <v>9096</v>
      </c>
      <c r="F677" s="194">
        <v>48</v>
      </c>
      <c r="G677" s="194">
        <v>48</v>
      </c>
      <c r="H677" s="194" t="s">
        <v>10119</v>
      </c>
      <c r="I677" s="194">
        <f t="shared" si="30"/>
        <v>0</v>
      </c>
      <c r="J677" s="116" t="s">
        <v>10120</v>
      </c>
      <c r="K677" s="116" t="s">
        <v>10491</v>
      </c>
      <c r="L677" s="197">
        <v>45544</v>
      </c>
      <c r="M677" s="116" t="s">
        <v>11817</v>
      </c>
      <c r="N677" s="197">
        <v>45574</v>
      </c>
      <c r="O677" s="388">
        <f t="shared" si="31"/>
        <v>189.5</v>
      </c>
      <c r="P677" s="339">
        <f t="shared" si="32"/>
        <v>0</v>
      </c>
    </row>
    <row r="678" spans="1:16" hidden="1" x14ac:dyDescent="0.25">
      <c r="A678" s="116">
        <v>126163</v>
      </c>
      <c r="B678" s="116">
        <v>4</v>
      </c>
      <c r="C678" s="116">
        <v>1810103990</v>
      </c>
      <c r="D678" s="116" t="s">
        <v>17476</v>
      </c>
      <c r="E678" s="339">
        <v>21360</v>
      </c>
      <c r="F678" s="194">
        <v>12</v>
      </c>
      <c r="G678" s="194">
        <v>12</v>
      </c>
      <c r="H678" s="194" t="s">
        <v>10119</v>
      </c>
      <c r="I678" s="194">
        <f t="shared" si="30"/>
        <v>0</v>
      </c>
      <c r="J678" s="116" t="s">
        <v>10120</v>
      </c>
      <c r="K678" s="116" t="s">
        <v>10491</v>
      </c>
      <c r="L678" s="197">
        <v>45544</v>
      </c>
      <c r="M678" s="116"/>
      <c r="N678" s="197">
        <v>45544</v>
      </c>
      <c r="O678" s="388">
        <f t="shared" si="31"/>
        <v>1780</v>
      </c>
      <c r="P678" s="339">
        <f t="shared" si="32"/>
        <v>0</v>
      </c>
    </row>
    <row r="679" spans="1:16" hidden="1" x14ac:dyDescent="0.25">
      <c r="A679" s="116">
        <v>126163</v>
      </c>
      <c r="B679" s="116">
        <v>8</v>
      </c>
      <c r="C679" s="116">
        <v>1810104100</v>
      </c>
      <c r="D679" s="116" t="s">
        <v>17481</v>
      </c>
      <c r="E679" s="339">
        <v>27600</v>
      </c>
      <c r="F679" s="194">
        <v>24</v>
      </c>
      <c r="G679" s="194">
        <v>24</v>
      </c>
      <c r="H679" s="194" t="s">
        <v>10119</v>
      </c>
      <c r="I679" s="194">
        <f t="shared" si="30"/>
        <v>0</v>
      </c>
      <c r="J679" s="116" t="s">
        <v>10120</v>
      </c>
      <c r="K679" s="116" t="s">
        <v>10491</v>
      </c>
      <c r="L679" s="197">
        <v>45544</v>
      </c>
      <c r="M679" s="116"/>
      <c r="N679" s="197">
        <v>45544</v>
      </c>
      <c r="O679" s="388">
        <f t="shared" si="31"/>
        <v>1150</v>
      </c>
      <c r="P679" s="339">
        <f t="shared" si="32"/>
        <v>0</v>
      </c>
    </row>
    <row r="680" spans="1:16" hidden="1" x14ac:dyDescent="0.25">
      <c r="A680" s="116">
        <v>126163</v>
      </c>
      <c r="B680" s="116">
        <v>7</v>
      </c>
      <c r="C680" s="116">
        <v>1810104110</v>
      </c>
      <c r="D680" s="116" t="s">
        <v>17475</v>
      </c>
      <c r="E680" s="339">
        <v>74880</v>
      </c>
      <c r="F680" s="194">
        <v>48</v>
      </c>
      <c r="G680" s="194">
        <v>48</v>
      </c>
      <c r="H680" s="194" t="s">
        <v>10119</v>
      </c>
      <c r="I680" s="194">
        <f t="shared" si="30"/>
        <v>0</v>
      </c>
      <c r="J680" s="116" t="s">
        <v>10120</v>
      </c>
      <c r="K680" s="116" t="s">
        <v>10491</v>
      </c>
      <c r="L680" s="197">
        <v>45544</v>
      </c>
      <c r="M680" s="116" t="s">
        <v>11815</v>
      </c>
      <c r="N680" s="197">
        <v>45574</v>
      </c>
      <c r="O680" s="388">
        <f t="shared" si="31"/>
        <v>1560</v>
      </c>
      <c r="P680" s="339">
        <f t="shared" si="32"/>
        <v>0</v>
      </c>
    </row>
    <row r="681" spans="1:16" hidden="1" x14ac:dyDescent="0.25">
      <c r="A681" s="116">
        <v>126163</v>
      </c>
      <c r="B681" s="116">
        <v>6</v>
      </c>
      <c r="C681" s="116">
        <v>1810104120</v>
      </c>
      <c r="D681" s="116" t="s">
        <v>17523</v>
      </c>
      <c r="E681" s="339">
        <v>74772.460000000006</v>
      </c>
      <c r="F681" s="194">
        <v>34</v>
      </c>
      <c r="G681" s="194">
        <v>34</v>
      </c>
      <c r="H681" s="194" t="s">
        <v>10119</v>
      </c>
      <c r="I681" s="194">
        <f t="shared" si="30"/>
        <v>0</v>
      </c>
      <c r="J681" s="116" t="s">
        <v>10120</v>
      </c>
      <c r="K681" s="116" t="s">
        <v>10491</v>
      </c>
      <c r="L681" s="197">
        <v>45544</v>
      </c>
      <c r="M681" s="116" t="s">
        <v>11935</v>
      </c>
      <c r="N681" s="197">
        <v>45574</v>
      </c>
      <c r="O681" s="388">
        <f t="shared" si="31"/>
        <v>2199.19</v>
      </c>
      <c r="P681" s="339">
        <f t="shared" si="32"/>
        <v>0</v>
      </c>
    </row>
    <row r="682" spans="1:16" hidden="1" x14ac:dyDescent="0.25">
      <c r="A682" s="116">
        <v>126163</v>
      </c>
      <c r="B682" s="116">
        <v>13</v>
      </c>
      <c r="C682" s="116">
        <v>1810104170</v>
      </c>
      <c r="D682" s="116" t="s">
        <v>17515</v>
      </c>
      <c r="E682" s="339">
        <v>256116</v>
      </c>
      <c r="F682" s="194">
        <v>42</v>
      </c>
      <c r="G682" s="194">
        <v>42</v>
      </c>
      <c r="H682" s="194" t="s">
        <v>10119</v>
      </c>
      <c r="I682" s="194">
        <f t="shared" si="30"/>
        <v>0</v>
      </c>
      <c r="J682" s="116" t="s">
        <v>10120</v>
      </c>
      <c r="K682" s="116" t="s">
        <v>10491</v>
      </c>
      <c r="L682" s="197">
        <v>45544</v>
      </c>
      <c r="M682" s="116" t="s">
        <v>11934</v>
      </c>
      <c r="N682" s="197">
        <v>45593</v>
      </c>
      <c r="O682" s="388">
        <f t="shared" si="31"/>
        <v>6098</v>
      </c>
      <c r="P682" s="339">
        <f t="shared" si="32"/>
        <v>0</v>
      </c>
    </row>
    <row r="683" spans="1:16" hidden="1" x14ac:dyDescent="0.25">
      <c r="A683" s="116">
        <v>126163</v>
      </c>
      <c r="B683" s="116">
        <v>16</v>
      </c>
      <c r="C683" s="116">
        <v>1810104400</v>
      </c>
      <c r="D683" s="116" t="s">
        <v>16206</v>
      </c>
      <c r="E683" s="339">
        <v>129600</v>
      </c>
      <c r="F683" s="194">
        <v>10</v>
      </c>
      <c r="G683" s="194">
        <v>10</v>
      </c>
      <c r="H683" s="194" t="s">
        <v>10119</v>
      </c>
      <c r="I683" s="194">
        <f t="shared" si="30"/>
        <v>0</v>
      </c>
      <c r="J683" s="116" t="s">
        <v>10120</v>
      </c>
      <c r="K683" s="116" t="s">
        <v>10491</v>
      </c>
      <c r="L683" s="197">
        <v>45544</v>
      </c>
      <c r="M683" s="116"/>
      <c r="N683" s="197">
        <v>45544</v>
      </c>
      <c r="O683" s="388">
        <f t="shared" si="31"/>
        <v>12960</v>
      </c>
      <c r="P683" s="339">
        <f t="shared" si="32"/>
        <v>0</v>
      </c>
    </row>
    <row r="684" spans="1:16" hidden="1" x14ac:dyDescent="0.25">
      <c r="A684" s="116">
        <v>126163</v>
      </c>
      <c r="B684" s="116">
        <v>11</v>
      </c>
      <c r="C684" s="116">
        <v>1810105170</v>
      </c>
      <c r="D684" s="116" t="s">
        <v>11376</v>
      </c>
      <c r="E684" s="339">
        <v>18200</v>
      </c>
      <c r="F684" s="194">
        <v>28</v>
      </c>
      <c r="G684" s="194">
        <v>28</v>
      </c>
      <c r="H684" s="194" t="s">
        <v>10119</v>
      </c>
      <c r="I684" s="194">
        <f t="shared" si="30"/>
        <v>0</v>
      </c>
      <c r="J684" s="116" t="s">
        <v>10120</v>
      </c>
      <c r="K684" s="116" t="s">
        <v>10491</v>
      </c>
      <c r="L684" s="197">
        <v>45544</v>
      </c>
      <c r="M684" s="116"/>
      <c r="N684" s="197">
        <v>45544</v>
      </c>
      <c r="O684" s="388">
        <f t="shared" si="31"/>
        <v>650</v>
      </c>
      <c r="P684" s="339">
        <f t="shared" si="32"/>
        <v>0</v>
      </c>
    </row>
    <row r="685" spans="1:16" hidden="1" x14ac:dyDescent="0.25">
      <c r="A685" s="116">
        <v>126163</v>
      </c>
      <c r="B685" s="116">
        <v>9</v>
      </c>
      <c r="C685" s="116">
        <v>1810105200</v>
      </c>
      <c r="D685" s="116" t="s">
        <v>11378</v>
      </c>
      <c r="E685" s="339">
        <v>34603</v>
      </c>
      <c r="F685" s="194">
        <v>100</v>
      </c>
      <c r="G685" s="194">
        <v>100</v>
      </c>
      <c r="H685" s="194" t="s">
        <v>10119</v>
      </c>
      <c r="I685" s="194">
        <f t="shared" si="30"/>
        <v>0</v>
      </c>
      <c r="J685" s="116" t="s">
        <v>10120</v>
      </c>
      <c r="K685" s="116" t="s">
        <v>10491</v>
      </c>
      <c r="L685" s="197">
        <v>45544</v>
      </c>
      <c r="M685" s="116"/>
      <c r="N685" s="197">
        <v>45544</v>
      </c>
      <c r="O685" s="388">
        <f t="shared" si="31"/>
        <v>346.03</v>
      </c>
      <c r="P685" s="339">
        <f t="shared" si="32"/>
        <v>0</v>
      </c>
    </row>
    <row r="686" spans="1:16" hidden="1" x14ac:dyDescent="0.25">
      <c r="A686" s="116">
        <v>126163</v>
      </c>
      <c r="B686" s="116">
        <v>14</v>
      </c>
      <c r="C686" s="116">
        <v>1810105200</v>
      </c>
      <c r="D686" s="116" t="s">
        <v>11378</v>
      </c>
      <c r="E686" s="339">
        <v>5190.45</v>
      </c>
      <c r="F686" s="194">
        <v>15</v>
      </c>
      <c r="G686" s="194">
        <v>15</v>
      </c>
      <c r="H686" s="194" t="s">
        <v>10119</v>
      </c>
      <c r="I686" s="194">
        <f t="shared" si="30"/>
        <v>0</v>
      </c>
      <c r="J686" s="116" t="s">
        <v>10120</v>
      </c>
      <c r="K686" s="116" t="s">
        <v>10491</v>
      </c>
      <c r="L686" s="197">
        <v>45544</v>
      </c>
      <c r="M686" s="116"/>
      <c r="N686" s="197">
        <v>45544</v>
      </c>
      <c r="O686" s="388">
        <f t="shared" si="31"/>
        <v>346.03</v>
      </c>
      <c r="P686" s="339">
        <f t="shared" si="32"/>
        <v>0</v>
      </c>
    </row>
    <row r="687" spans="1:16" hidden="1" x14ac:dyDescent="0.25">
      <c r="A687" s="116">
        <v>126163</v>
      </c>
      <c r="B687" s="116">
        <v>12</v>
      </c>
      <c r="C687" s="116">
        <v>1810105220</v>
      </c>
      <c r="D687" s="116" t="s">
        <v>11380</v>
      </c>
      <c r="E687" s="339">
        <v>30458</v>
      </c>
      <c r="F687" s="194">
        <v>25</v>
      </c>
      <c r="G687" s="194">
        <v>25</v>
      </c>
      <c r="H687" s="194" t="s">
        <v>10119</v>
      </c>
      <c r="I687" s="194">
        <f t="shared" si="30"/>
        <v>0</v>
      </c>
      <c r="J687" s="116" t="s">
        <v>10120</v>
      </c>
      <c r="K687" s="116" t="s">
        <v>10491</v>
      </c>
      <c r="L687" s="197">
        <v>45544</v>
      </c>
      <c r="M687" s="116"/>
      <c r="N687" s="197">
        <v>45544</v>
      </c>
      <c r="O687" s="388">
        <f t="shared" si="31"/>
        <v>1218.32</v>
      </c>
      <c r="P687" s="339">
        <f t="shared" si="32"/>
        <v>0</v>
      </c>
    </row>
    <row r="688" spans="1:16" hidden="1" x14ac:dyDescent="0.25">
      <c r="A688" s="116">
        <v>126163</v>
      </c>
      <c r="B688" s="116">
        <v>17</v>
      </c>
      <c r="C688" s="116">
        <v>1810105230</v>
      </c>
      <c r="D688" s="116" t="s">
        <v>11381</v>
      </c>
      <c r="E688" s="339">
        <v>81082.320000000007</v>
      </c>
      <c r="F688" s="194">
        <v>24</v>
      </c>
      <c r="G688" s="194">
        <v>24</v>
      </c>
      <c r="H688" s="194" t="s">
        <v>10119</v>
      </c>
      <c r="I688" s="194">
        <f t="shared" si="30"/>
        <v>0</v>
      </c>
      <c r="J688" s="116" t="s">
        <v>10120</v>
      </c>
      <c r="K688" s="116" t="s">
        <v>10491</v>
      </c>
      <c r="L688" s="197">
        <v>45544</v>
      </c>
      <c r="M688" s="116"/>
      <c r="N688" s="197">
        <v>45544</v>
      </c>
      <c r="O688" s="388">
        <f t="shared" si="31"/>
        <v>3378.4300000000003</v>
      </c>
      <c r="P688" s="339">
        <f t="shared" si="32"/>
        <v>0</v>
      </c>
    </row>
    <row r="689" spans="1:16" hidden="1" x14ac:dyDescent="0.25">
      <c r="A689" s="116">
        <v>126282</v>
      </c>
      <c r="B689" s="116">
        <v>1</v>
      </c>
      <c r="C689" s="116">
        <v>1016101250</v>
      </c>
      <c r="D689" s="116" t="s">
        <v>11152</v>
      </c>
      <c r="E689" s="339">
        <v>3582.26</v>
      </c>
      <c r="F689" s="194">
        <v>2</v>
      </c>
      <c r="G689" s="194">
        <v>2</v>
      </c>
      <c r="H689" s="194" t="s">
        <v>10119</v>
      </c>
      <c r="I689" s="194">
        <f t="shared" si="30"/>
        <v>0</v>
      </c>
      <c r="J689" s="116" t="s">
        <v>10120</v>
      </c>
      <c r="K689" s="116" t="s">
        <v>10121</v>
      </c>
      <c r="L689" s="197">
        <v>45546</v>
      </c>
      <c r="M689" s="116"/>
      <c r="N689" s="197">
        <v>45546</v>
      </c>
      <c r="O689" s="388">
        <f t="shared" si="31"/>
        <v>1791.13</v>
      </c>
      <c r="P689" s="339">
        <f t="shared" si="32"/>
        <v>0</v>
      </c>
    </row>
    <row r="690" spans="1:16" hidden="1" x14ac:dyDescent="0.25">
      <c r="A690" s="116">
        <v>126336</v>
      </c>
      <c r="B690" s="116">
        <v>1</v>
      </c>
      <c r="C690" s="116">
        <v>1513100630</v>
      </c>
      <c r="D690" s="116" t="s">
        <v>11281</v>
      </c>
      <c r="E690" s="339">
        <v>777041.28</v>
      </c>
      <c r="F690" s="194">
        <v>16</v>
      </c>
      <c r="G690" s="194">
        <v>16</v>
      </c>
      <c r="H690" s="194" t="s">
        <v>10119</v>
      </c>
      <c r="I690" s="194">
        <f t="shared" si="30"/>
        <v>0</v>
      </c>
      <c r="J690" s="116" t="s">
        <v>10126</v>
      </c>
      <c r="K690" s="116" t="s">
        <v>10853</v>
      </c>
      <c r="L690" s="197">
        <v>45545</v>
      </c>
      <c r="M690" s="116"/>
      <c r="N690" s="197">
        <v>45545</v>
      </c>
      <c r="O690" s="388">
        <f t="shared" si="31"/>
        <v>48565.08</v>
      </c>
      <c r="P690" s="339">
        <f t="shared" si="32"/>
        <v>0</v>
      </c>
    </row>
    <row r="691" spans="1:16" hidden="1" x14ac:dyDescent="0.25">
      <c r="A691" s="116">
        <v>126340</v>
      </c>
      <c r="B691" s="116">
        <v>1</v>
      </c>
      <c r="C691" s="116">
        <v>1511102130</v>
      </c>
      <c r="D691" s="116" t="s">
        <v>10484</v>
      </c>
      <c r="E691" s="339">
        <v>28697.200000000001</v>
      </c>
      <c r="F691" s="194">
        <v>28</v>
      </c>
      <c r="G691" s="194">
        <v>28</v>
      </c>
      <c r="H691" s="194" t="s">
        <v>10119</v>
      </c>
      <c r="I691" s="194">
        <f t="shared" si="30"/>
        <v>0</v>
      </c>
      <c r="J691" s="116" t="s">
        <v>10126</v>
      </c>
      <c r="K691" s="116" t="s">
        <v>10352</v>
      </c>
      <c r="L691" s="197">
        <v>45546</v>
      </c>
      <c r="M691" s="116"/>
      <c r="N691" s="197">
        <v>45546</v>
      </c>
      <c r="O691" s="388">
        <f t="shared" si="31"/>
        <v>1024.9000000000001</v>
      </c>
      <c r="P691" s="339">
        <f t="shared" si="32"/>
        <v>0</v>
      </c>
    </row>
    <row r="692" spans="1:16" hidden="1" x14ac:dyDescent="0.25">
      <c r="A692" s="116">
        <v>126340</v>
      </c>
      <c r="B692" s="116">
        <v>2</v>
      </c>
      <c r="C692" s="116">
        <v>1521100650</v>
      </c>
      <c r="D692" s="116" t="s">
        <v>17512</v>
      </c>
      <c r="E692" s="339">
        <v>3780</v>
      </c>
      <c r="F692" s="194">
        <v>28</v>
      </c>
      <c r="G692" s="194">
        <v>28</v>
      </c>
      <c r="H692" s="194" t="s">
        <v>10119</v>
      </c>
      <c r="I692" s="194">
        <f t="shared" si="30"/>
        <v>0</v>
      </c>
      <c r="J692" s="116" t="s">
        <v>10126</v>
      </c>
      <c r="K692" s="116" t="s">
        <v>10352</v>
      </c>
      <c r="L692" s="197">
        <v>45546</v>
      </c>
      <c r="M692" s="116"/>
      <c r="N692" s="197">
        <v>45546</v>
      </c>
      <c r="O692" s="388">
        <f t="shared" si="31"/>
        <v>135</v>
      </c>
      <c r="P692" s="339">
        <f t="shared" si="32"/>
        <v>0</v>
      </c>
    </row>
    <row r="693" spans="1:16" hidden="1" x14ac:dyDescent="0.25">
      <c r="A693" s="116">
        <v>126340</v>
      </c>
      <c r="B693" s="116">
        <v>3</v>
      </c>
      <c r="C693" s="116">
        <v>1810105190</v>
      </c>
      <c r="D693" s="116" t="s">
        <v>10568</v>
      </c>
      <c r="E693" s="339">
        <v>18720.240000000002</v>
      </c>
      <c r="F693" s="194">
        <v>56</v>
      </c>
      <c r="G693" s="194">
        <v>56</v>
      </c>
      <c r="H693" s="194" t="s">
        <v>10119</v>
      </c>
      <c r="I693" s="194">
        <f t="shared" si="30"/>
        <v>0</v>
      </c>
      <c r="J693" s="116" t="s">
        <v>10126</v>
      </c>
      <c r="K693" s="116" t="s">
        <v>10352</v>
      </c>
      <c r="L693" s="197">
        <v>45546</v>
      </c>
      <c r="M693" s="116"/>
      <c r="N693" s="197">
        <v>45546</v>
      </c>
      <c r="O693" s="388">
        <f t="shared" si="31"/>
        <v>334.29</v>
      </c>
      <c r="P693" s="339">
        <f t="shared" si="32"/>
        <v>0</v>
      </c>
    </row>
    <row r="694" spans="1:16" hidden="1" x14ac:dyDescent="0.25">
      <c r="A694" s="116">
        <v>126341</v>
      </c>
      <c r="B694" s="116">
        <v>1</v>
      </c>
      <c r="C694" s="116">
        <v>1511101290</v>
      </c>
      <c r="D694" s="116" t="s">
        <v>17524</v>
      </c>
      <c r="E694" s="339">
        <v>40600.28</v>
      </c>
      <c r="F694" s="194">
        <v>28</v>
      </c>
      <c r="G694" s="194">
        <v>28</v>
      </c>
      <c r="H694" s="194" t="s">
        <v>10119</v>
      </c>
      <c r="I694" s="194">
        <f t="shared" si="30"/>
        <v>0</v>
      </c>
      <c r="J694" s="116" t="s">
        <v>10126</v>
      </c>
      <c r="K694" s="116" t="s">
        <v>11042</v>
      </c>
      <c r="L694" s="197">
        <v>45546</v>
      </c>
      <c r="M694" s="116"/>
      <c r="N694" s="197">
        <v>45546</v>
      </c>
      <c r="O694" s="388">
        <f t="shared" si="31"/>
        <v>1450.01</v>
      </c>
      <c r="P694" s="339">
        <f t="shared" si="32"/>
        <v>0</v>
      </c>
    </row>
    <row r="695" spans="1:16" hidden="1" x14ac:dyDescent="0.25">
      <c r="A695" s="116">
        <v>126341</v>
      </c>
      <c r="B695" s="116">
        <v>2</v>
      </c>
      <c r="C695" s="116">
        <v>1521100650</v>
      </c>
      <c r="D695" s="116" t="s">
        <v>17512</v>
      </c>
      <c r="E695" s="339">
        <v>3780</v>
      </c>
      <c r="F695" s="194">
        <v>28</v>
      </c>
      <c r="G695" s="194">
        <v>28</v>
      </c>
      <c r="H695" s="194" t="s">
        <v>10119</v>
      </c>
      <c r="I695" s="194">
        <f t="shared" si="30"/>
        <v>0</v>
      </c>
      <c r="J695" s="116" t="s">
        <v>10126</v>
      </c>
      <c r="K695" s="116" t="s">
        <v>11042</v>
      </c>
      <c r="L695" s="197">
        <v>45546</v>
      </c>
      <c r="M695" s="116"/>
      <c r="N695" s="197">
        <v>45546</v>
      </c>
      <c r="O695" s="388">
        <f t="shared" si="31"/>
        <v>135</v>
      </c>
      <c r="P695" s="339">
        <f t="shared" si="32"/>
        <v>0</v>
      </c>
    </row>
    <row r="696" spans="1:16" hidden="1" x14ac:dyDescent="0.25">
      <c r="A696" s="116">
        <v>126341</v>
      </c>
      <c r="B696" s="116">
        <v>3</v>
      </c>
      <c r="C696" s="116">
        <v>1810105190</v>
      </c>
      <c r="D696" s="116" t="s">
        <v>10568</v>
      </c>
      <c r="E696" s="339">
        <v>18720.240000000002</v>
      </c>
      <c r="F696" s="194">
        <v>56</v>
      </c>
      <c r="G696" s="194">
        <v>56</v>
      </c>
      <c r="H696" s="194" t="s">
        <v>10119</v>
      </c>
      <c r="I696" s="194">
        <f t="shared" si="30"/>
        <v>0</v>
      </c>
      <c r="J696" s="116" t="s">
        <v>10126</v>
      </c>
      <c r="K696" s="116" t="s">
        <v>11042</v>
      </c>
      <c r="L696" s="197">
        <v>45546</v>
      </c>
      <c r="M696" s="116"/>
      <c r="N696" s="197">
        <v>45546</v>
      </c>
      <c r="O696" s="388">
        <f t="shared" si="31"/>
        <v>334.29</v>
      </c>
      <c r="P696" s="339">
        <f t="shared" si="32"/>
        <v>0</v>
      </c>
    </row>
    <row r="697" spans="1:16" hidden="1" x14ac:dyDescent="0.25">
      <c r="A697" s="116">
        <v>126348</v>
      </c>
      <c r="B697" s="116">
        <v>1</v>
      </c>
      <c r="C697" s="116">
        <v>1026100060</v>
      </c>
      <c r="D697" s="116" t="s">
        <v>17525</v>
      </c>
      <c r="E697" s="339">
        <v>133199</v>
      </c>
      <c r="F697" s="194">
        <v>1</v>
      </c>
      <c r="G697" s="194">
        <v>1</v>
      </c>
      <c r="H697" s="194" t="s">
        <v>10119</v>
      </c>
      <c r="I697" s="194">
        <f t="shared" si="30"/>
        <v>0</v>
      </c>
      <c r="J697" s="116" t="s">
        <v>10120</v>
      </c>
      <c r="K697" s="116" t="s">
        <v>11823</v>
      </c>
      <c r="L697" s="197">
        <v>45545</v>
      </c>
      <c r="M697" s="116"/>
      <c r="N697" s="197">
        <v>45545</v>
      </c>
      <c r="O697">
        <f t="shared" si="31"/>
        <v>133199</v>
      </c>
      <c r="P697" s="339">
        <f t="shared" si="32"/>
        <v>0</v>
      </c>
    </row>
    <row r="698" spans="1:16" hidden="1" x14ac:dyDescent="0.25">
      <c r="A698" s="116">
        <v>126350</v>
      </c>
      <c r="B698" s="116">
        <v>2</v>
      </c>
      <c r="C698" s="116">
        <v>1011100110</v>
      </c>
      <c r="D698" s="116" t="s">
        <v>10354</v>
      </c>
      <c r="E698" s="339">
        <v>13920</v>
      </c>
      <c r="F698" s="194">
        <v>4</v>
      </c>
      <c r="G698" s="194">
        <v>4</v>
      </c>
      <c r="H698" s="194" t="s">
        <v>10119</v>
      </c>
      <c r="I698" s="194">
        <f t="shared" si="30"/>
        <v>0</v>
      </c>
      <c r="J698" s="116" t="s">
        <v>10389</v>
      </c>
      <c r="K698" s="116" t="s">
        <v>11758</v>
      </c>
      <c r="L698" s="197">
        <v>45545</v>
      </c>
      <c r="M698" s="116"/>
      <c r="N698" s="197">
        <v>45545</v>
      </c>
      <c r="O698">
        <f t="shared" si="31"/>
        <v>3480</v>
      </c>
      <c r="P698" s="339">
        <f t="shared" si="32"/>
        <v>0</v>
      </c>
    </row>
    <row r="699" spans="1:16" hidden="1" x14ac:dyDescent="0.25">
      <c r="A699" s="116">
        <v>126350</v>
      </c>
      <c r="B699" s="116">
        <v>1</v>
      </c>
      <c r="C699" s="116">
        <v>1022100510</v>
      </c>
      <c r="D699" s="116" t="s">
        <v>16163</v>
      </c>
      <c r="E699" s="339">
        <v>4185</v>
      </c>
      <c r="F699" s="194">
        <v>5</v>
      </c>
      <c r="G699" s="194">
        <v>5</v>
      </c>
      <c r="H699" s="194" t="s">
        <v>10119</v>
      </c>
      <c r="I699" s="194">
        <f t="shared" si="30"/>
        <v>0</v>
      </c>
      <c r="J699" s="116" t="s">
        <v>10389</v>
      </c>
      <c r="K699" s="116" t="s">
        <v>11758</v>
      </c>
      <c r="L699" s="197">
        <v>45545</v>
      </c>
      <c r="M699" s="116"/>
      <c r="N699" s="197">
        <v>45545</v>
      </c>
      <c r="O699">
        <f t="shared" si="31"/>
        <v>837</v>
      </c>
      <c r="P699" s="339">
        <f t="shared" si="32"/>
        <v>0</v>
      </c>
    </row>
    <row r="700" spans="1:16" hidden="1" x14ac:dyDescent="0.25">
      <c r="A700" s="116">
        <v>126391</v>
      </c>
      <c r="B700" s="116">
        <v>1</v>
      </c>
      <c r="C700" s="116">
        <v>1016100060</v>
      </c>
      <c r="D700" s="116" t="s">
        <v>11147</v>
      </c>
      <c r="E700" s="339">
        <v>72600</v>
      </c>
      <c r="F700" s="194">
        <v>6</v>
      </c>
      <c r="G700" s="194">
        <v>6</v>
      </c>
      <c r="H700" s="194" t="s">
        <v>10119</v>
      </c>
      <c r="I700" s="194">
        <f t="shared" si="30"/>
        <v>0</v>
      </c>
      <c r="J700" s="116" t="s">
        <v>10120</v>
      </c>
      <c r="K700" s="116" t="s">
        <v>11789</v>
      </c>
      <c r="L700" s="197">
        <v>45546</v>
      </c>
      <c r="M700" s="116" t="s">
        <v>11828</v>
      </c>
      <c r="N700" s="197">
        <v>45559</v>
      </c>
      <c r="O700">
        <f t="shared" si="31"/>
        <v>12100</v>
      </c>
      <c r="P700" s="339">
        <f t="shared" si="32"/>
        <v>0</v>
      </c>
    </row>
    <row r="701" spans="1:16" hidden="1" x14ac:dyDescent="0.25">
      <c r="A701" s="116">
        <v>126438</v>
      </c>
      <c r="B701" s="116">
        <v>3</v>
      </c>
      <c r="C701" s="116">
        <v>1011100110</v>
      </c>
      <c r="D701" s="116" t="s">
        <v>10354</v>
      </c>
      <c r="E701" s="339">
        <v>17400</v>
      </c>
      <c r="F701" s="194">
        <v>5</v>
      </c>
      <c r="G701" s="194">
        <v>5</v>
      </c>
      <c r="H701" s="194" t="s">
        <v>10119</v>
      </c>
      <c r="I701" s="194">
        <f t="shared" si="30"/>
        <v>0</v>
      </c>
      <c r="J701" s="116" t="s">
        <v>10126</v>
      </c>
      <c r="K701" s="116" t="s">
        <v>8716</v>
      </c>
      <c r="L701" s="197">
        <v>45551</v>
      </c>
      <c r="M701" s="116"/>
      <c r="N701" s="197">
        <v>45552</v>
      </c>
      <c r="O701">
        <f t="shared" si="31"/>
        <v>3480</v>
      </c>
      <c r="P701" s="339">
        <f t="shared" si="32"/>
        <v>0</v>
      </c>
    </row>
    <row r="702" spans="1:16" hidden="1" x14ac:dyDescent="0.25">
      <c r="A702" s="116">
        <v>126438</v>
      </c>
      <c r="B702" s="116">
        <v>5</v>
      </c>
      <c r="C702" s="116">
        <v>1011100430</v>
      </c>
      <c r="D702" s="116" t="s">
        <v>17451</v>
      </c>
      <c r="E702" s="339">
        <v>7205</v>
      </c>
      <c r="F702" s="194">
        <v>1</v>
      </c>
      <c r="G702" s="194">
        <v>1</v>
      </c>
      <c r="H702" s="194" t="s">
        <v>10119</v>
      </c>
      <c r="I702" s="194">
        <f t="shared" si="30"/>
        <v>0</v>
      </c>
      <c r="J702" s="116" t="s">
        <v>10126</v>
      </c>
      <c r="K702" s="116" t="s">
        <v>8716</v>
      </c>
      <c r="L702" s="197">
        <v>45551</v>
      </c>
      <c r="M702" s="116"/>
      <c r="N702" s="197">
        <v>45552</v>
      </c>
      <c r="O702">
        <f t="shared" si="31"/>
        <v>7205</v>
      </c>
      <c r="P702" s="339">
        <f t="shared" si="32"/>
        <v>0</v>
      </c>
    </row>
    <row r="703" spans="1:16" hidden="1" x14ac:dyDescent="0.25">
      <c r="A703" s="116">
        <v>126438</v>
      </c>
      <c r="B703" s="116">
        <v>4</v>
      </c>
      <c r="C703" s="116">
        <v>1014104530</v>
      </c>
      <c r="D703" s="116" t="s">
        <v>10355</v>
      </c>
      <c r="E703" s="339">
        <v>62492</v>
      </c>
      <c r="F703" s="194">
        <v>2</v>
      </c>
      <c r="G703" s="194">
        <v>2</v>
      </c>
      <c r="H703" s="194" t="s">
        <v>10119</v>
      </c>
      <c r="I703" s="194">
        <f t="shared" si="30"/>
        <v>0</v>
      </c>
      <c r="J703" s="116" t="s">
        <v>10126</v>
      </c>
      <c r="K703" s="116" t="s">
        <v>8716</v>
      </c>
      <c r="L703" s="197">
        <v>45551</v>
      </c>
      <c r="M703" s="116"/>
      <c r="N703" s="197">
        <v>45558</v>
      </c>
      <c r="O703">
        <f t="shared" si="31"/>
        <v>31246</v>
      </c>
      <c r="P703" s="339">
        <f t="shared" si="32"/>
        <v>0</v>
      </c>
    </row>
    <row r="704" spans="1:16" hidden="1" x14ac:dyDescent="0.25">
      <c r="A704" s="116">
        <v>126438</v>
      </c>
      <c r="B704" s="116">
        <v>2</v>
      </c>
      <c r="C704" s="116">
        <v>1026100080</v>
      </c>
      <c r="D704" s="116" t="s">
        <v>17456</v>
      </c>
      <c r="E704" s="339">
        <v>67945</v>
      </c>
      <c r="F704" s="194">
        <v>1</v>
      </c>
      <c r="G704" s="194">
        <v>1</v>
      </c>
      <c r="H704" s="194" t="s">
        <v>10119</v>
      </c>
      <c r="I704" s="194">
        <f t="shared" si="30"/>
        <v>0</v>
      </c>
      <c r="J704" s="116" t="s">
        <v>10126</v>
      </c>
      <c r="K704" s="116" t="s">
        <v>8716</v>
      </c>
      <c r="L704" s="197">
        <v>45551</v>
      </c>
      <c r="M704" s="116"/>
      <c r="N704" s="197">
        <v>45552</v>
      </c>
      <c r="O704">
        <f t="shared" si="31"/>
        <v>67945</v>
      </c>
      <c r="P704" s="339">
        <f t="shared" si="32"/>
        <v>0</v>
      </c>
    </row>
    <row r="705" spans="1:16" hidden="1" x14ac:dyDescent="0.25">
      <c r="A705" s="116">
        <v>126438</v>
      </c>
      <c r="B705" s="116">
        <v>1</v>
      </c>
      <c r="C705" s="116">
        <v>1513100320</v>
      </c>
      <c r="D705" s="116" t="s">
        <v>16197</v>
      </c>
      <c r="E705" s="339">
        <v>691787.52</v>
      </c>
      <c r="F705" s="194">
        <v>72</v>
      </c>
      <c r="G705" s="194">
        <v>72</v>
      </c>
      <c r="H705" s="194" t="s">
        <v>10119</v>
      </c>
      <c r="I705" s="194">
        <f t="shared" si="30"/>
        <v>0</v>
      </c>
      <c r="J705" s="116" t="s">
        <v>10126</v>
      </c>
      <c r="K705" s="116" t="s">
        <v>8716</v>
      </c>
      <c r="L705" s="197">
        <v>45551</v>
      </c>
      <c r="M705" s="116"/>
      <c r="N705" s="197">
        <v>45552</v>
      </c>
      <c r="O705">
        <f t="shared" si="31"/>
        <v>9608.16</v>
      </c>
      <c r="P705" s="339">
        <f t="shared" si="32"/>
        <v>0</v>
      </c>
    </row>
    <row r="706" spans="1:16" hidden="1" x14ac:dyDescent="0.25">
      <c r="A706" s="116">
        <v>126439</v>
      </c>
      <c r="B706" s="116">
        <v>2</v>
      </c>
      <c r="C706" s="116">
        <v>1011100110</v>
      </c>
      <c r="D706" s="116" t="s">
        <v>10354</v>
      </c>
      <c r="E706" s="339">
        <v>34800</v>
      </c>
      <c r="F706" s="194">
        <v>10</v>
      </c>
      <c r="G706" s="194">
        <v>10</v>
      </c>
      <c r="H706" s="194" t="s">
        <v>10119</v>
      </c>
      <c r="I706" s="194">
        <f t="shared" ref="I706:I769" si="33">+F706-G706</f>
        <v>0</v>
      </c>
      <c r="J706" s="116" t="s">
        <v>10126</v>
      </c>
      <c r="K706" s="116" t="s">
        <v>11757</v>
      </c>
      <c r="L706" s="197">
        <v>45551</v>
      </c>
      <c r="M706" s="116"/>
      <c r="N706" s="197">
        <v>45552</v>
      </c>
      <c r="O706">
        <f t="shared" ref="O706:O769" si="34">+E706/F706</f>
        <v>3480</v>
      </c>
      <c r="P706" s="339">
        <f t="shared" ref="P706:P769" si="35">+O706*I706</f>
        <v>0</v>
      </c>
    </row>
    <row r="707" spans="1:16" hidden="1" x14ac:dyDescent="0.25">
      <c r="A707" s="116">
        <v>126439</v>
      </c>
      <c r="B707" s="116">
        <v>1</v>
      </c>
      <c r="C707" s="116">
        <v>1513100320</v>
      </c>
      <c r="D707" s="116" t="s">
        <v>16197</v>
      </c>
      <c r="E707" s="339">
        <v>115297.92</v>
      </c>
      <c r="F707" s="194">
        <v>12</v>
      </c>
      <c r="G707" s="194">
        <v>12</v>
      </c>
      <c r="H707" s="194" t="s">
        <v>10119</v>
      </c>
      <c r="I707" s="194">
        <f t="shared" si="33"/>
        <v>0</v>
      </c>
      <c r="J707" s="116" t="s">
        <v>10126</v>
      </c>
      <c r="K707" s="116" t="s">
        <v>11757</v>
      </c>
      <c r="L707" s="197">
        <v>45551</v>
      </c>
      <c r="M707" s="116"/>
      <c r="N707" s="197">
        <v>45552</v>
      </c>
      <c r="O707">
        <f t="shared" si="34"/>
        <v>9608.16</v>
      </c>
      <c r="P707" s="339">
        <f t="shared" si="35"/>
        <v>0</v>
      </c>
    </row>
    <row r="708" spans="1:16" hidden="1" x14ac:dyDescent="0.25">
      <c r="A708" s="116">
        <v>126440</v>
      </c>
      <c r="B708" s="116">
        <v>2</v>
      </c>
      <c r="C708" s="116">
        <v>1011100110</v>
      </c>
      <c r="D708" s="116" t="s">
        <v>10354</v>
      </c>
      <c r="E708" s="339">
        <v>17400</v>
      </c>
      <c r="F708" s="194">
        <v>5</v>
      </c>
      <c r="G708" s="194">
        <v>5</v>
      </c>
      <c r="H708" s="194" t="s">
        <v>10119</v>
      </c>
      <c r="I708" s="194">
        <f t="shared" si="33"/>
        <v>0</v>
      </c>
      <c r="J708" s="116" t="s">
        <v>10126</v>
      </c>
      <c r="K708" s="116" t="s">
        <v>11659</v>
      </c>
      <c r="L708" s="197">
        <v>45551</v>
      </c>
      <c r="M708" s="116"/>
      <c r="N708" s="197">
        <v>45552</v>
      </c>
      <c r="O708">
        <f t="shared" si="34"/>
        <v>3480</v>
      </c>
      <c r="P708" s="339">
        <f t="shared" si="35"/>
        <v>0</v>
      </c>
    </row>
    <row r="709" spans="1:16" hidden="1" x14ac:dyDescent="0.25">
      <c r="A709" s="116">
        <v>126440</v>
      </c>
      <c r="B709" s="116">
        <v>3</v>
      </c>
      <c r="C709" s="116">
        <v>1011100430</v>
      </c>
      <c r="D709" s="116" t="s">
        <v>17451</v>
      </c>
      <c r="E709" s="339">
        <v>7205</v>
      </c>
      <c r="F709" s="194">
        <v>1</v>
      </c>
      <c r="G709" s="194">
        <v>1</v>
      </c>
      <c r="H709" s="194" t="s">
        <v>10119</v>
      </c>
      <c r="I709" s="194">
        <f t="shared" si="33"/>
        <v>0</v>
      </c>
      <c r="J709" s="116" t="s">
        <v>10126</v>
      </c>
      <c r="K709" s="116" t="s">
        <v>11659</v>
      </c>
      <c r="L709" s="197">
        <v>45551</v>
      </c>
      <c r="M709" s="116"/>
      <c r="N709" s="197">
        <v>45552</v>
      </c>
      <c r="O709">
        <f t="shared" si="34"/>
        <v>7205</v>
      </c>
      <c r="P709" s="339">
        <f t="shared" si="35"/>
        <v>0</v>
      </c>
    </row>
    <row r="710" spans="1:16" hidden="1" x14ac:dyDescent="0.25">
      <c r="A710" s="116">
        <v>126440</v>
      </c>
      <c r="B710" s="116">
        <v>1</v>
      </c>
      <c r="C710" s="116">
        <v>1014104530</v>
      </c>
      <c r="D710" s="116" t="s">
        <v>10355</v>
      </c>
      <c r="E710" s="339">
        <v>312460</v>
      </c>
      <c r="F710" s="194">
        <v>10</v>
      </c>
      <c r="G710" s="194">
        <v>10</v>
      </c>
      <c r="H710" s="194" t="s">
        <v>10119</v>
      </c>
      <c r="I710" s="194">
        <f t="shared" si="33"/>
        <v>0</v>
      </c>
      <c r="J710" s="116" t="s">
        <v>10126</v>
      </c>
      <c r="K710" s="116" t="s">
        <v>11659</v>
      </c>
      <c r="L710" s="197">
        <v>45551</v>
      </c>
      <c r="M710" s="116"/>
      <c r="N710" s="197">
        <v>45558</v>
      </c>
      <c r="O710">
        <f t="shared" si="34"/>
        <v>31246</v>
      </c>
      <c r="P710" s="339">
        <f t="shared" si="35"/>
        <v>0</v>
      </c>
    </row>
    <row r="711" spans="1:16" hidden="1" x14ac:dyDescent="0.25">
      <c r="A711" s="116">
        <v>126441</v>
      </c>
      <c r="B711" s="116">
        <v>2</v>
      </c>
      <c r="C711" s="116">
        <v>1011100110</v>
      </c>
      <c r="D711" s="116" t="s">
        <v>10354</v>
      </c>
      <c r="E711" s="339">
        <v>34800</v>
      </c>
      <c r="F711" s="194">
        <v>10</v>
      </c>
      <c r="G711" s="194">
        <v>10</v>
      </c>
      <c r="H711" s="194" t="s">
        <v>10119</v>
      </c>
      <c r="I711" s="194">
        <f t="shared" si="33"/>
        <v>0</v>
      </c>
      <c r="J711" s="116" t="s">
        <v>10126</v>
      </c>
      <c r="K711" s="116" t="s">
        <v>11657</v>
      </c>
      <c r="L711" s="197">
        <v>45551</v>
      </c>
      <c r="M711" s="116"/>
      <c r="N711" s="197">
        <v>45552</v>
      </c>
      <c r="O711">
        <f t="shared" si="34"/>
        <v>3480</v>
      </c>
      <c r="P711" s="339">
        <f t="shared" si="35"/>
        <v>0</v>
      </c>
    </row>
    <row r="712" spans="1:16" hidden="1" x14ac:dyDescent="0.25">
      <c r="A712" s="116">
        <v>126441</v>
      </c>
      <c r="B712" s="116">
        <v>1</v>
      </c>
      <c r="C712" s="116">
        <v>1014104530</v>
      </c>
      <c r="D712" s="116" t="s">
        <v>10355</v>
      </c>
      <c r="E712" s="339">
        <v>187476</v>
      </c>
      <c r="F712" s="194">
        <v>6</v>
      </c>
      <c r="G712" s="194">
        <v>6</v>
      </c>
      <c r="H712" s="194" t="s">
        <v>10119</v>
      </c>
      <c r="I712" s="194">
        <f t="shared" si="33"/>
        <v>0</v>
      </c>
      <c r="J712" s="116" t="s">
        <v>10126</v>
      </c>
      <c r="K712" s="116" t="s">
        <v>11657</v>
      </c>
      <c r="L712" s="197">
        <v>45551</v>
      </c>
      <c r="M712" s="116"/>
      <c r="N712" s="197">
        <v>45558</v>
      </c>
      <c r="O712">
        <f t="shared" si="34"/>
        <v>31246</v>
      </c>
      <c r="P712" s="339">
        <f t="shared" si="35"/>
        <v>0</v>
      </c>
    </row>
    <row r="713" spans="1:16" hidden="1" x14ac:dyDescent="0.25">
      <c r="A713" s="116">
        <v>126445</v>
      </c>
      <c r="B713" s="116">
        <v>8</v>
      </c>
      <c r="C713" s="116">
        <v>1016100540</v>
      </c>
      <c r="D713" s="116" t="s">
        <v>11148</v>
      </c>
      <c r="E713" s="339">
        <v>3548</v>
      </c>
      <c r="F713" s="194">
        <v>2</v>
      </c>
      <c r="G713" s="194">
        <v>2</v>
      </c>
      <c r="H713" s="194" t="s">
        <v>10119</v>
      </c>
      <c r="I713" s="194">
        <f t="shared" si="33"/>
        <v>0</v>
      </c>
      <c r="J713" s="116" t="s">
        <v>10120</v>
      </c>
      <c r="K713" s="116" t="s">
        <v>11823</v>
      </c>
      <c r="L713" s="197">
        <v>45546</v>
      </c>
      <c r="M713" s="116"/>
      <c r="N713" s="197">
        <v>45546</v>
      </c>
      <c r="O713">
        <f t="shared" si="34"/>
        <v>1774</v>
      </c>
      <c r="P713" s="339">
        <f t="shared" si="35"/>
        <v>0</v>
      </c>
    </row>
    <row r="714" spans="1:16" hidden="1" x14ac:dyDescent="0.25">
      <c r="A714" s="116">
        <v>126445</v>
      </c>
      <c r="B714" s="116">
        <v>9</v>
      </c>
      <c r="C714" s="116">
        <v>1016100850</v>
      </c>
      <c r="D714" s="116" t="s">
        <v>11149</v>
      </c>
      <c r="E714" s="339">
        <v>5980.36</v>
      </c>
      <c r="F714" s="194">
        <v>2</v>
      </c>
      <c r="G714" s="194">
        <v>2</v>
      </c>
      <c r="H714" s="194" t="s">
        <v>10119</v>
      </c>
      <c r="I714" s="194">
        <f t="shared" si="33"/>
        <v>0</v>
      </c>
      <c r="J714" s="116" t="s">
        <v>10120</v>
      </c>
      <c r="K714" s="116" t="s">
        <v>11823</v>
      </c>
      <c r="L714" s="197">
        <v>45546</v>
      </c>
      <c r="M714" s="116"/>
      <c r="N714" s="197">
        <v>45546</v>
      </c>
      <c r="O714">
        <f t="shared" si="34"/>
        <v>2990.18</v>
      </c>
      <c r="P714" s="339">
        <f t="shared" si="35"/>
        <v>0</v>
      </c>
    </row>
    <row r="715" spans="1:16" hidden="1" x14ac:dyDescent="0.25">
      <c r="A715" s="116">
        <v>126445</v>
      </c>
      <c r="B715" s="116">
        <v>7</v>
      </c>
      <c r="C715" s="116">
        <v>1016100880</v>
      </c>
      <c r="D715" s="116" t="s">
        <v>11152</v>
      </c>
      <c r="E715" s="339">
        <v>2530</v>
      </c>
      <c r="F715" s="194">
        <v>2</v>
      </c>
      <c r="G715" s="194">
        <v>2</v>
      </c>
      <c r="H715" s="194" t="s">
        <v>10119</v>
      </c>
      <c r="I715" s="194">
        <f t="shared" si="33"/>
        <v>0</v>
      </c>
      <c r="J715" s="116" t="s">
        <v>10120</v>
      </c>
      <c r="K715" s="116" t="s">
        <v>11823</v>
      </c>
      <c r="L715" s="197">
        <v>45546</v>
      </c>
      <c r="M715" s="116"/>
      <c r="N715" s="197">
        <v>45546</v>
      </c>
      <c r="O715">
        <f t="shared" si="34"/>
        <v>1265</v>
      </c>
      <c r="P715" s="339">
        <f t="shared" si="35"/>
        <v>0</v>
      </c>
    </row>
    <row r="716" spans="1:16" hidden="1" x14ac:dyDescent="0.25">
      <c r="A716" s="116">
        <v>126445</v>
      </c>
      <c r="B716" s="116">
        <v>10</v>
      </c>
      <c r="C716" s="116">
        <v>1017100480</v>
      </c>
      <c r="D716" s="116" t="s">
        <v>10686</v>
      </c>
      <c r="E716" s="339">
        <v>63600</v>
      </c>
      <c r="F716" s="194">
        <v>2</v>
      </c>
      <c r="G716" s="194">
        <v>2</v>
      </c>
      <c r="H716" s="194" t="s">
        <v>10119</v>
      </c>
      <c r="I716" s="194">
        <f t="shared" si="33"/>
        <v>0</v>
      </c>
      <c r="J716" s="116" t="s">
        <v>10120</v>
      </c>
      <c r="K716" s="116" t="s">
        <v>11823</v>
      </c>
      <c r="L716" s="197">
        <v>45546</v>
      </c>
      <c r="M716" s="116"/>
      <c r="N716" s="197">
        <v>45551</v>
      </c>
      <c r="O716">
        <f t="shared" si="34"/>
        <v>31800</v>
      </c>
      <c r="P716" s="339">
        <f t="shared" si="35"/>
        <v>0</v>
      </c>
    </row>
    <row r="717" spans="1:16" hidden="1" x14ac:dyDescent="0.25">
      <c r="A717" s="116">
        <v>126445</v>
      </c>
      <c r="B717" s="116">
        <v>1</v>
      </c>
      <c r="C717" s="116">
        <v>1510101880</v>
      </c>
      <c r="D717" s="116" t="s">
        <v>11278</v>
      </c>
      <c r="E717" s="339">
        <v>637095.54</v>
      </c>
      <c r="F717" s="194">
        <v>2</v>
      </c>
      <c r="G717" s="194">
        <v>2</v>
      </c>
      <c r="H717" s="194" t="s">
        <v>10119</v>
      </c>
      <c r="I717" s="194">
        <f t="shared" si="33"/>
        <v>0</v>
      </c>
      <c r="J717" s="116" t="s">
        <v>10120</v>
      </c>
      <c r="K717" s="116" t="s">
        <v>11823</v>
      </c>
      <c r="L717" s="197">
        <v>45546</v>
      </c>
      <c r="M717" s="116"/>
      <c r="N717" s="197">
        <v>45546</v>
      </c>
      <c r="O717">
        <f t="shared" si="34"/>
        <v>318547.77</v>
      </c>
      <c r="P717" s="339">
        <f t="shared" si="35"/>
        <v>0</v>
      </c>
    </row>
    <row r="718" spans="1:16" hidden="1" x14ac:dyDescent="0.25">
      <c r="A718" s="116">
        <v>126445</v>
      </c>
      <c r="B718" s="116">
        <v>11</v>
      </c>
      <c r="C718" s="116">
        <v>1511100420</v>
      </c>
      <c r="D718" s="116" t="s">
        <v>17478</v>
      </c>
      <c r="E718" s="339">
        <v>4200</v>
      </c>
      <c r="F718" s="194">
        <v>20</v>
      </c>
      <c r="G718" s="194">
        <v>20</v>
      </c>
      <c r="H718" s="194" t="s">
        <v>10119</v>
      </c>
      <c r="I718" s="194">
        <f t="shared" si="33"/>
        <v>0</v>
      </c>
      <c r="J718" s="116" t="s">
        <v>10120</v>
      </c>
      <c r="K718" s="116" t="s">
        <v>11823</v>
      </c>
      <c r="L718" s="197">
        <v>45546</v>
      </c>
      <c r="M718" s="116"/>
      <c r="N718" s="197">
        <v>45546</v>
      </c>
      <c r="O718">
        <f t="shared" si="34"/>
        <v>210</v>
      </c>
      <c r="P718" s="339">
        <f t="shared" si="35"/>
        <v>0</v>
      </c>
    </row>
    <row r="719" spans="1:16" hidden="1" x14ac:dyDescent="0.25">
      <c r="A719" s="116">
        <v>126445</v>
      </c>
      <c r="B719" s="116">
        <v>5</v>
      </c>
      <c r="C719" s="116">
        <v>1522101310</v>
      </c>
      <c r="D719" s="116" t="s">
        <v>8037</v>
      </c>
      <c r="E719" s="339">
        <v>49938</v>
      </c>
      <c r="F719" s="194">
        <v>3</v>
      </c>
      <c r="G719" s="194">
        <v>3</v>
      </c>
      <c r="H719" s="194" t="s">
        <v>10119</v>
      </c>
      <c r="I719" s="194">
        <f t="shared" si="33"/>
        <v>0</v>
      </c>
      <c r="J719" s="116" t="s">
        <v>10120</v>
      </c>
      <c r="K719" s="116" t="s">
        <v>11823</v>
      </c>
      <c r="L719" s="197">
        <v>45546</v>
      </c>
      <c r="M719" s="116"/>
      <c r="N719" s="197">
        <v>45546</v>
      </c>
      <c r="O719">
        <f t="shared" si="34"/>
        <v>16646</v>
      </c>
      <c r="P719" s="339">
        <f t="shared" si="35"/>
        <v>0</v>
      </c>
    </row>
    <row r="720" spans="1:16" hidden="1" x14ac:dyDescent="0.25">
      <c r="A720" s="116">
        <v>126445</v>
      </c>
      <c r="B720" s="116">
        <v>4</v>
      </c>
      <c r="C720" s="116">
        <v>1523102280</v>
      </c>
      <c r="D720" s="116" t="s">
        <v>11329</v>
      </c>
      <c r="E720" s="339">
        <v>3553</v>
      </c>
      <c r="F720" s="194">
        <v>1</v>
      </c>
      <c r="G720" s="194">
        <v>1</v>
      </c>
      <c r="H720" s="194" t="s">
        <v>10119</v>
      </c>
      <c r="I720" s="194">
        <f t="shared" si="33"/>
        <v>0</v>
      </c>
      <c r="J720" s="116" t="s">
        <v>10120</v>
      </c>
      <c r="K720" s="116" t="s">
        <v>11823</v>
      </c>
      <c r="L720" s="197">
        <v>45546</v>
      </c>
      <c r="M720" s="116"/>
      <c r="N720" s="197">
        <v>45546</v>
      </c>
      <c r="O720">
        <f t="shared" si="34"/>
        <v>3553</v>
      </c>
      <c r="P720" s="339">
        <f t="shared" si="35"/>
        <v>0</v>
      </c>
    </row>
    <row r="721" spans="1:16" hidden="1" x14ac:dyDescent="0.25">
      <c r="A721" s="116">
        <v>126445</v>
      </c>
      <c r="B721" s="116">
        <v>3</v>
      </c>
      <c r="C721" s="116">
        <v>1523104460</v>
      </c>
      <c r="D721" s="116" t="s">
        <v>11567</v>
      </c>
      <c r="E721" s="339">
        <v>7448</v>
      </c>
      <c r="F721" s="194">
        <v>1</v>
      </c>
      <c r="G721" s="194">
        <v>1</v>
      </c>
      <c r="H721" s="194" t="s">
        <v>10119</v>
      </c>
      <c r="I721" s="194">
        <f t="shared" si="33"/>
        <v>0</v>
      </c>
      <c r="J721" s="116" t="s">
        <v>10120</v>
      </c>
      <c r="K721" s="116" t="s">
        <v>11823</v>
      </c>
      <c r="L721" s="197">
        <v>45546</v>
      </c>
      <c r="M721" s="116"/>
      <c r="N721" s="197">
        <v>45546</v>
      </c>
      <c r="O721">
        <f t="shared" si="34"/>
        <v>7448</v>
      </c>
      <c r="P721" s="339">
        <f t="shared" si="35"/>
        <v>0</v>
      </c>
    </row>
    <row r="722" spans="1:16" hidden="1" x14ac:dyDescent="0.25">
      <c r="A722" s="116">
        <v>126445</v>
      </c>
      <c r="B722" s="116">
        <v>2</v>
      </c>
      <c r="C722" s="116">
        <v>1810102430</v>
      </c>
      <c r="D722" s="116" t="s">
        <v>11369</v>
      </c>
      <c r="E722" s="339">
        <v>252643</v>
      </c>
      <c r="F722" s="194">
        <v>1</v>
      </c>
      <c r="G722" s="194">
        <v>1</v>
      </c>
      <c r="H722" s="194" t="s">
        <v>10119</v>
      </c>
      <c r="I722" s="194">
        <f t="shared" si="33"/>
        <v>0</v>
      </c>
      <c r="J722" s="116" t="s">
        <v>10120</v>
      </c>
      <c r="K722" s="116" t="s">
        <v>11823</v>
      </c>
      <c r="L722" s="197">
        <v>45546</v>
      </c>
      <c r="M722" s="116"/>
      <c r="N722" s="197">
        <v>45546</v>
      </c>
      <c r="O722">
        <f t="shared" si="34"/>
        <v>252643</v>
      </c>
      <c r="P722" s="339">
        <f t="shared" si="35"/>
        <v>0</v>
      </c>
    </row>
    <row r="723" spans="1:16" hidden="1" x14ac:dyDescent="0.25">
      <c r="A723" s="116">
        <v>126445</v>
      </c>
      <c r="B723" s="116">
        <v>6</v>
      </c>
      <c r="C723" s="116">
        <v>1810103990</v>
      </c>
      <c r="D723" s="116" t="s">
        <v>17476</v>
      </c>
      <c r="E723" s="339">
        <v>21360</v>
      </c>
      <c r="F723" s="194">
        <v>12</v>
      </c>
      <c r="G723" s="194">
        <v>12</v>
      </c>
      <c r="H723" s="194" t="s">
        <v>10119</v>
      </c>
      <c r="I723" s="194">
        <f t="shared" si="33"/>
        <v>0</v>
      </c>
      <c r="J723" s="116" t="s">
        <v>10120</v>
      </c>
      <c r="K723" s="116" t="s">
        <v>11823</v>
      </c>
      <c r="L723" s="197">
        <v>45546</v>
      </c>
      <c r="M723" s="116" t="s">
        <v>11829</v>
      </c>
      <c r="N723" s="197">
        <v>45567</v>
      </c>
      <c r="O723">
        <f t="shared" si="34"/>
        <v>1780</v>
      </c>
      <c r="P723" s="339">
        <f t="shared" si="35"/>
        <v>0</v>
      </c>
    </row>
    <row r="724" spans="1:16" hidden="1" x14ac:dyDescent="0.25">
      <c r="A724" s="116">
        <v>126445</v>
      </c>
      <c r="B724" s="116">
        <v>12</v>
      </c>
      <c r="C724" s="116">
        <v>1810105170</v>
      </c>
      <c r="D724" s="116" t="s">
        <v>11376</v>
      </c>
      <c r="E724" s="339">
        <v>13000</v>
      </c>
      <c r="F724" s="194">
        <v>20</v>
      </c>
      <c r="G724" s="194">
        <v>20</v>
      </c>
      <c r="H724" s="194" t="s">
        <v>10119</v>
      </c>
      <c r="I724" s="194">
        <f t="shared" si="33"/>
        <v>0</v>
      </c>
      <c r="J724" s="116" t="s">
        <v>10120</v>
      </c>
      <c r="K724" s="116" t="s">
        <v>11823</v>
      </c>
      <c r="L724" s="197">
        <v>45546</v>
      </c>
      <c r="M724" s="116"/>
      <c r="N724" s="197">
        <v>45546</v>
      </c>
      <c r="O724">
        <f t="shared" si="34"/>
        <v>650</v>
      </c>
      <c r="P724" s="339">
        <f t="shared" si="35"/>
        <v>0</v>
      </c>
    </row>
    <row r="725" spans="1:16" hidden="1" x14ac:dyDescent="0.25">
      <c r="A725" s="116">
        <v>126476</v>
      </c>
      <c r="B725" s="116">
        <v>1</v>
      </c>
      <c r="C725" s="116">
        <v>1014100500</v>
      </c>
      <c r="D725" s="116" t="s">
        <v>1915</v>
      </c>
      <c r="E725" s="339">
        <v>9259.26</v>
      </c>
      <c r="F725" s="194">
        <v>2</v>
      </c>
      <c r="G725" s="194">
        <v>2</v>
      </c>
      <c r="H725" s="194" t="s">
        <v>10119</v>
      </c>
      <c r="I725" s="194">
        <f t="shared" si="33"/>
        <v>0</v>
      </c>
      <c r="J725" s="116" t="s">
        <v>10389</v>
      </c>
      <c r="K725" s="116" t="s">
        <v>11758</v>
      </c>
      <c r="L725" s="197">
        <v>45547</v>
      </c>
      <c r="M725" s="116"/>
      <c r="N725" s="197">
        <v>45547</v>
      </c>
      <c r="O725">
        <f t="shared" si="34"/>
        <v>4629.63</v>
      </c>
      <c r="P725" s="339">
        <f t="shared" si="35"/>
        <v>0</v>
      </c>
    </row>
    <row r="726" spans="1:16" hidden="1" x14ac:dyDescent="0.25">
      <c r="A726" s="116">
        <v>126476</v>
      </c>
      <c r="B726" s="116">
        <v>2</v>
      </c>
      <c r="C726" s="116">
        <v>1022104010</v>
      </c>
      <c r="D726" s="116" t="s">
        <v>10344</v>
      </c>
      <c r="E726" s="339">
        <v>8400</v>
      </c>
      <c r="F726" s="194">
        <v>2</v>
      </c>
      <c r="G726" s="194">
        <v>2</v>
      </c>
      <c r="H726" s="194" t="s">
        <v>10119</v>
      </c>
      <c r="I726" s="194">
        <f t="shared" si="33"/>
        <v>0</v>
      </c>
      <c r="J726" s="116" t="s">
        <v>10389</v>
      </c>
      <c r="K726" s="116" t="s">
        <v>11758</v>
      </c>
      <c r="L726" s="197">
        <v>45547</v>
      </c>
      <c r="M726" s="116"/>
      <c r="N726" s="197">
        <v>45587</v>
      </c>
      <c r="O726">
        <f t="shared" si="34"/>
        <v>4200</v>
      </c>
      <c r="P726" s="339">
        <f t="shared" si="35"/>
        <v>0</v>
      </c>
    </row>
    <row r="727" spans="1:16" hidden="1" x14ac:dyDescent="0.25">
      <c r="A727" s="116">
        <v>126477</v>
      </c>
      <c r="B727" s="116">
        <v>1</v>
      </c>
      <c r="C727" s="116">
        <v>1213100670</v>
      </c>
      <c r="D727" s="116" t="s">
        <v>11389</v>
      </c>
      <c r="E727" s="339">
        <v>20745</v>
      </c>
      <c r="F727" s="194">
        <v>10</v>
      </c>
      <c r="G727" s="194">
        <v>10</v>
      </c>
      <c r="H727" s="194" t="s">
        <v>10119</v>
      </c>
      <c r="I727" s="194">
        <f t="shared" si="33"/>
        <v>0</v>
      </c>
      <c r="J727" s="116" t="s">
        <v>10120</v>
      </c>
      <c r="K727" s="116" t="s">
        <v>11690</v>
      </c>
      <c r="L727" s="197">
        <v>45551</v>
      </c>
      <c r="M727" s="116"/>
      <c r="N727" s="197">
        <v>45551</v>
      </c>
      <c r="O727">
        <f t="shared" si="34"/>
        <v>2074.5</v>
      </c>
      <c r="P727" s="339">
        <f t="shared" si="35"/>
        <v>0</v>
      </c>
    </row>
    <row r="728" spans="1:16" hidden="1" x14ac:dyDescent="0.25">
      <c r="A728" s="116">
        <v>126477</v>
      </c>
      <c r="B728" s="116">
        <v>2</v>
      </c>
      <c r="C728" s="116">
        <v>1521100030</v>
      </c>
      <c r="D728" s="116" t="s">
        <v>16199</v>
      </c>
      <c r="E728" s="339">
        <v>261.8</v>
      </c>
      <c r="F728" s="194">
        <v>10</v>
      </c>
      <c r="G728" s="194">
        <v>10</v>
      </c>
      <c r="H728" s="194" t="s">
        <v>10119</v>
      </c>
      <c r="I728" s="194">
        <f t="shared" si="33"/>
        <v>0</v>
      </c>
      <c r="J728" s="116" t="s">
        <v>10120</v>
      </c>
      <c r="K728" s="116" t="s">
        <v>11690</v>
      </c>
      <c r="L728" s="197">
        <v>45551</v>
      </c>
      <c r="M728" s="116"/>
      <c r="N728" s="197">
        <v>45551</v>
      </c>
      <c r="O728">
        <f t="shared" si="34"/>
        <v>26.18</v>
      </c>
      <c r="P728" s="339">
        <f t="shared" si="35"/>
        <v>0</v>
      </c>
    </row>
    <row r="729" spans="1:16" hidden="1" x14ac:dyDescent="0.25">
      <c r="A729" s="116">
        <v>126478</v>
      </c>
      <c r="B729" s="116">
        <v>2</v>
      </c>
      <c r="C729" s="116">
        <v>1015100020</v>
      </c>
      <c r="D729" s="116" t="s">
        <v>10351</v>
      </c>
      <c r="E729" s="339">
        <v>36695</v>
      </c>
      <c r="F729" s="194">
        <v>1</v>
      </c>
      <c r="G729" s="194">
        <v>1</v>
      </c>
      <c r="H729" s="194" t="s">
        <v>10119</v>
      </c>
      <c r="I729" s="194">
        <f t="shared" si="33"/>
        <v>0</v>
      </c>
      <c r="J729" s="116" t="s">
        <v>10126</v>
      </c>
      <c r="K729" s="116" t="s">
        <v>10853</v>
      </c>
      <c r="L729" s="197">
        <v>45559</v>
      </c>
      <c r="M729" s="116"/>
      <c r="N729" s="197">
        <v>45559</v>
      </c>
      <c r="O729">
        <f t="shared" si="34"/>
        <v>36695</v>
      </c>
      <c r="P729" s="339">
        <f t="shared" si="35"/>
        <v>0</v>
      </c>
    </row>
    <row r="730" spans="1:16" hidden="1" x14ac:dyDescent="0.25">
      <c r="A730" s="116">
        <v>126478</v>
      </c>
      <c r="B730" s="116">
        <v>1</v>
      </c>
      <c r="C730" s="116">
        <v>1122100000</v>
      </c>
      <c r="D730" s="116" t="s">
        <v>11187</v>
      </c>
      <c r="E730" s="339">
        <v>324938</v>
      </c>
      <c r="F730" s="194">
        <v>1</v>
      </c>
      <c r="G730" s="194">
        <v>1</v>
      </c>
      <c r="H730" s="194" t="s">
        <v>10119</v>
      </c>
      <c r="I730" s="194">
        <f t="shared" si="33"/>
        <v>0</v>
      </c>
      <c r="J730" s="116" t="s">
        <v>10126</v>
      </c>
      <c r="K730" s="116" t="s">
        <v>10853</v>
      </c>
      <c r="L730" s="197">
        <v>45559</v>
      </c>
      <c r="M730" s="116"/>
      <c r="N730" s="197">
        <v>45559</v>
      </c>
      <c r="O730">
        <f t="shared" si="34"/>
        <v>324938</v>
      </c>
      <c r="P730" s="339">
        <f t="shared" si="35"/>
        <v>0</v>
      </c>
    </row>
    <row r="731" spans="1:16" hidden="1" x14ac:dyDescent="0.25">
      <c r="A731" s="116">
        <v>126479</v>
      </c>
      <c r="B731" s="116">
        <v>1</v>
      </c>
      <c r="C731" s="116">
        <v>1013100040</v>
      </c>
      <c r="D731" s="116" t="s">
        <v>16159</v>
      </c>
      <c r="E731" s="339">
        <v>254585</v>
      </c>
      <c r="F731" s="194">
        <v>1</v>
      </c>
      <c r="G731" s="194">
        <v>1</v>
      </c>
      <c r="H731" s="194" t="s">
        <v>10119</v>
      </c>
      <c r="I731" s="194">
        <f t="shared" si="33"/>
        <v>0</v>
      </c>
      <c r="J731" s="116" t="s">
        <v>10126</v>
      </c>
      <c r="K731" s="116" t="s">
        <v>11657</v>
      </c>
      <c r="L731" s="197">
        <v>45551</v>
      </c>
      <c r="M731" s="116"/>
      <c r="N731" s="197">
        <v>45551</v>
      </c>
      <c r="O731">
        <f t="shared" si="34"/>
        <v>254585</v>
      </c>
      <c r="P731" s="339">
        <f t="shared" si="35"/>
        <v>0</v>
      </c>
    </row>
    <row r="732" spans="1:16" hidden="1" x14ac:dyDescent="0.25">
      <c r="A732" s="116">
        <v>126479</v>
      </c>
      <c r="B732" s="116">
        <v>2</v>
      </c>
      <c r="C732" s="116">
        <v>1026100080</v>
      </c>
      <c r="D732" s="116" t="s">
        <v>17456</v>
      </c>
      <c r="E732" s="339">
        <v>67945</v>
      </c>
      <c r="F732" s="194">
        <v>1</v>
      </c>
      <c r="G732" s="194">
        <v>1</v>
      </c>
      <c r="H732" s="194" t="s">
        <v>10119</v>
      </c>
      <c r="I732" s="194">
        <f t="shared" si="33"/>
        <v>0</v>
      </c>
      <c r="J732" s="116" t="s">
        <v>10126</v>
      </c>
      <c r="K732" s="116" t="s">
        <v>11657</v>
      </c>
      <c r="L732" s="197">
        <v>45551</v>
      </c>
      <c r="M732" s="116"/>
      <c r="N732" s="197">
        <v>45552</v>
      </c>
      <c r="O732">
        <f t="shared" si="34"/>
        <v>67945</v>
      </c>
      <c r="P732" s="339">
        <f t="shared" si="35"/>
        <v>0</v>
      </c>
    </row>
    <row r="733" spans="1:16" hidden="1" x14ac:dyDescent="0.25">
      <c r="A733" s="116">
        <v>126479</v>
      </c>
      <c r="B733" s="116">
        <v>3</v>
      </c>
      <c r="C733" s="116">
        <v>1118100290</v>
      </c>
      <c r="D733" s="116" t="s">
        <v>11183</v>
      </c>
      <c r="E733" s="339">
        <v>48472</v>
      </c>
      <c r="F733" s="194">
        <v>1</v>
      </c>
      <c r="G733" s="194">
        <v>1</v>
      </c>
      <c r="H733" s="194" t="s">
        <v>10119</v>
      </c>
      <c r="I733" s="194">
        <f t="shared" si="33"/>
        <v>0</v>
      </c>
      <c r="J733" s="116" t="s">
        <v>10126</v>
      </c>
      <c r="K733" s="116" t="s">
        <v>11657</v>
      </c>
      <c r="L733" s="197">
        <v>45551</v>
      </c>
      <c r="M733" s="116"/>
      <c r="N733" s="197">
        <v>45551</v>
      </c>
      <c r="O733">
        <f t="shared" si="34"/>
        <v>48472</v>
      </c>
      <c r="P733" s="339">
        <f t="shared" si="35"/>
        <v>0</v>
      </c>
    </row>
    <row r="734" spans="1:16" hidden="1" x14ac:dyDescent="0.25">
      <c r="A734" s="116">
        <v>126479</v>
      </c>
      <c r="B734" s="116">
        <v>4</v>
      </c>
      <c r="C734" s="116">
        <v>1118100300</v>
      </c>
      <c r="D734" s="116" t="s">
        <v>11835</v>
      </c>
      <c r="E734" s="339">
        <v>28000</v>
      </c>
      <c r="F734" s="194">
        <v>1</v>
      </c>
      <c r="G734" s="194">
        <v>1</v>
      </c>
      <c r="H734" s="194" t="s">
        <v>10119</v>
      </c>
      <c r="I734" s="194">
        <f t="shared" si="33"/>
        <v>0</v>
      </c>
      <c r="J734" s="116" t="s">
        <v>10126</v>
      </c>
      <c r="K734" s="116" t="s">
        <v>11657</v>
      </c>
      <c r="L734" s="197">
        <v>45551</v>
      </c>
      <c r="M734" s="116"/>
      <c r="N734" s="197">
        <v>45600</v>
      </c>
      <c r="O734">
        <f t="shared" si="34"/>
        <v>28000</v>
      </c>
      <c r="P734" s="339">
        <f t="shared" si="35"/>
        <v>0</v>
      </c>
    </row>
    <row r="735" spans="1:16" hidden="1" x14ac:dyDescent="0.25">
      <c r="A735" s="116">
        <v>126479</v>
      </c>
      <c r="B735" s="116">
        <v>5</v>
      </c>
      <c r="C735" s="116">
        <v>1118100310</v>
      </c>
      <c r="D735" s="116" t="s">
        <v>11834</v>
      </c>
      <c r="E735" s="339">
        <v>42000</v>
      </c>
      <c r="F735" s="194">
        <v>1</v>
      </c>
      <c r="G735" s="194">
        <v>1</v>
      </c>
      <c r="H735" s="194" t="s">
        <v>10119</v>
      </c>
      <c r="I735" s="194">
        <f t="shared" si="33"/>
        <v>0</v>
      </c>
      <c r="J735" s="116" t="s">
        <v>10126</v>
      </c>
      <c r="K735" s="116" t="s">
        <v>11657</v>
      </c>
      <c r="L735" s="197">
        <v>45551</v>
      </c>
      <c r="M735" s="116"/>
      <c r="N735" s="197">
        <v>45600</v>
      </c>
      <c r="O735">
        <f t="shared" si="34"/>
        <v>42000</v>
      </c>
      <c r="P735" s="339">
        <f t="shared" si="35"/>
        <v>0</v>
      </c>
    </row>
    <row r="736" spans="1:16" hidden="1" x14ac:dyDescent="0.25">
      <c r="A736" s="116">
        <v>126570</v>
      </c>
      <c r="B736" s="116">
        <v>2</v>
      </c>
      <c r="C736" s="116">
        <v>1019104240</v>
      </c>
      <c r="D736" s="116" t="s">
        <v>11166</v>
      </c>
      <c r="E736" s="339">
        <v>11792.8</v>
      </c>
      <c r="F736" s="194">
        <v>2</v>
      </c>
      <c r="G736" s="194">
        <v>2</v>
      </c>
      <c r="H736" s="194" t="s">
        <v>10119</v>
      </c>
      <c r="I736" s="194">
        <f t="shared" si="33"/>
        <v>0</v>
      </c>
      <c r="J736" s="116" t="s">
        <v>10120</v>
      </c>
      <c r="K736" s="116" t="s">
        <v>11833</v>
      </c>
      <c r="L736" s="197">
        <v>45551</v>
      </c>
      <c r="M736" s="116"/>
      <c r="N736" s="197">
        <v>45551</v>
      </c>
      <c r="O736">
        <f t="shared" si="34"/>
        <v>5896.4</v>
      </c>
      <c r="P736" s="339">
        <f t="shared" si="35"/>
        <v>0</v>
      </c>
    </row>
    <row r="737" spans="1:16" hidden="1" x14ac:dyDescent="0.25">
      <c r="A737" s="116">
        <v>126570</v>
      </c>
      <c r="B737" s="116">
        <v>3</v>
      </c>
      <c r="C737" s="116">
        <v>1324103590</v>
      </c>
      <c r="D737" s="116" t="s">
        <v>11043</v>
      </c>
      <c r="E737" s="339">
        <v>25854</v>
      </c>
      <c r="F737" s="194">
        <v>1</v>
      </c>
      <c r="G737" s="194">
        <v>1</v>
      </c>
      <c r="H737" s="194" t="s">
        <v>10119</v>
      </c>
      <c r="I737" s="194">
        <f t="shared" si="33"/>
        <v>0</v>
      </c>
      <c r="J737" s="116" t="s">
        <v>10120</v>
      </c>
      <c r="K737" s="116" t="s">
        <v>11833</v>
      </c>
      <c r="L737" s="197">
        <v>45551</v>
      </c>
      <c r="M737" s="116"/>
      <c r="N737" s="197">
        <v>45551</v>
      </c>
      <c r="O737">
        <f t="shared" si="34"/>
        <v>25854</v>
      </c>
      <c r="P737" s="339">
        <f t="shared" si="35"/>
        <v>0</v>
      </c>
    </row>
    <row r="738" spans="1:16" hidden="1" x14ac:dyDescent="0.25">
      <c r="A738" s="116">
        <v>126570</v>
      </c>
      <c r="B738" s="116">
        <v>1</v>
      </c>
      <c r="C738" s="116">
        <v>1810104590</v>
      </c>
      <c r="D738" s="116" t="s">
        <v>17526</v>
      </c>
      <c r="E738" s="339">
        <v>630.16</v>
      </c>
      <c r="F738" s="194">
        <v>8</v>
      </c>
      <c r="G738" s="194">
        <v>8</v>
      </c>
      <c r="H738" s="194" t="s">
        <v>10119</v>
      </c>
      <c r="I738" s="194">
        <f t="shared" si="33"/>
        <v>0</v>
      </c>
      <c r="J738" s="116" t="s">
        <v>10120</v>
      </c>
      <c r="K738" s="116" t="s">
        <v>11833</v>
      </c>
      <c r="L738" s="197">
        <v>45551</v>
      </c>
      <c r="M738" s="116"/>
      <c r="N738" s="197">
        <v>45551</v>
      </c>
      <c r="O738">
        <f t="shared" si="34"/>
        <v>78.77</v>
      </c>
      <c r="P738" s="339">
        <f t="shared" si="35"/>
        <v>0</v>
      </c>
    </row>
    <row r="739" spans="1:16" hidden="1" x14ac:dyDescent="0.25">
      <c r="A739" s="116">
        <v>126571</v>
      </c>
      <c r="B739" s="116">
        <v>1</v>
      </c>
      <c r="C739" s="116">
        <v>1015100980</v>
      </c>
      <c r="D739" s="116" t="s">
        <v>17498</v>
      </c>
      <c r="E739" s="339">
        <v>143164</v>
      </c>
      <c r="F739" s="194">
        <v>2</v>
      </c>
      <c r="G739" s="194">
        <v>2</v>
      </c>
      <c r="H739" s="194" t="s">
        <v>10119</v>
      </c>
      <c r="I739" s="194">
        <f t="shared" si="33"/>
        <v>0</v>
      </c>
      <c r="J739" s="116" t="s">
        <v>10120</v>
      </c>
      <c r="K739" s="116" t="s">
        <v>10121</v>
      </c>
      <c r="L739" s="197">
        <v>45551</v>
      </c>
      <c r="M739" s="116"/>
      <c r="N739" s="197">
        <v>45552</v>
      </c>
      <c r="O739">
        <f t="shared" si="34"/>
        <v>71582</v>
      </c>
      <c r="P739" s="339">
        <f t="shared" si="35"/>
        <v>0</v>
      </c>
    </row>
    <row r="740" spans="1:16" hidden="1" x14ac:dyDescent="0.25">
      <c r="A740" s="116">
        <v>126571</v>
      </c>
      <c r="B740" s="116">
        <v>2</v>
      </c>
      <c r="C740" s="116">
        <v>1015102920</v>
      </c>
      <c r="D740" s="116" t="s">
        <v>17462</v>
      </c>
      <c r="E740" s="339">
        <v>46938</v>
      </c>
      <c r="F740" s="194">
        <v>2</v>
      </c>
      <c r="G740" s="194">
        <v>2</v>
      </c>
      <c r="H740" s="194" t="s">
        <v>10119</v>
      </c>
      <c r="I740" s="194">
        <f t="shared" si="33"/>
        <v>0</v>
      </c>
      <c r="J740" s="116" t="s">
        <v>10120</v>
      </c>
      <c r="K740" s="116" t="s">
        <v>10121</v>
      </c>
      <c r="L740" s="197">
        <v>45551</v>
      </c>
      <c r="M740" s="116"/>
      <c r="N740" s="197">
        <v>45552</v>
      </c>
      <c r="O740">
        <f t="shared" si="34"/>
        <v>23469</v>
      </c>
      <c r="P740" s="339">
        <f t="shared" si="35"/>
        <v>0</v>
      </c>
    </row>
    <row r="741" spans="1:16" hidden="1" x14ac:dyDescent="0.25">
      <c r="A741" s="116">
        <v>126571</v>
      </c>
      <c r="B741" s="116">
        <v>3</v>
      </c>
      <c r="C741" s="116">
        <v>1526105890</v>
      </c>
      <c r="D741" s="116" t="s">
        <v>11345</v>
      </c>
      <c r="E741" s="339">
        <v>54938</v>
      </c>
      <c r="F741" s="194">
        <v>2</v>
      </c>
      <c r="G741" s="194">
        <v>2</v>
      </c>
      <c r="H741" s="194" t="s">
        <v>10119</v>
      </c>
      <c r="I741" s="194">
        <f t="shared" si="33"/>
        <v>0</v>
      </c>
      <c r="J741" s="116" t="s">
        <v>10120</v>
      </c>
      <c r="K741" s="116" t="s">
        <v>10121</v>
      </c>
      <c r="L741" s="197">
        <v>45551</v>
      </c>
      <c r="M741" s="116"/>
      <c r="N741" s="197">
        <v>45566</v>
      </c>
      <c r="O741">
        <f t="shared" si="34"/>
        <v>27469</v>
      </c>
      <c r="P741" s="339">
        <f t="shared" si="35"/>
        <v>0</v>
      </c>
    </row>
    <row r="742" spans="1:16" hidden="1" x14ac:dyDescent="0.25">
      <c r="A742" s="116">
        <v>126571</v>
      </c>
      <c r="B742" s="116">
        <v>4</v>
      </c>
      <c r="C742" s="116">
        <v>1526105910</v>
      </c>
      <c r="D742" s="116" t="s">
        <v>11837</v>
      </c>
      <c r="E742" s="339">
        <v>68798</v>
      </c>
      <c r="F742" s="194">
        <v>2</v>
      </c>
      <c r="G742" s="194">
        <v>2</v>
      </c>
      <c r="H742" s="194" t="s">
        <v>10119</v>
      </c>
      <c r="I742" s="194">
        <f t="shared" si="33"/>
        <v>0</v>
      </c>
      <c r="J742" s="116" t="s">
        <v>10120</v>
      </c>
      <c r="K742" s="116" t="s">
        <v>10121</v>
      </c>
      <c r="L742" s="197">
        <v>45551</v>
      </c>
      <c r="M742" s="116"/>
      <c r="N742" s="197">
        <v>45576</v>
      </c>
      <c r="O742">
        <f t="shared" si="34"/>
        <v>34399</v>
      </c>
      <c r="P742" s="339">
        <f t="shared" si="35"/>
        <v>0</v>
      </c>
    </row>
    <row r="743" spans="1:16" hidden="1" x14ac:dyDescent="0.25">
      <c r="A743" s="116">
        <v>126571</v>
      </c>
      <c r="B743" s="116">
        <v>5</v>
      </c>
      <c r="C743" s="116">
        <v>1526105950</v>
      </c>
      <c r="D743" s="116" t="s">
        <v>11346</v>
      </c>
      <c r="E743" s="339">
        <v>213372</v>
      </c>
      <c r="F743" s="194">
        <v>2</v>
      </c>
      <c r="G743" s="194">
        <v>2</v>
      </c>
      <c r="H743" s="194" t="s">
        <v>10119</v>
      </c>
      <c r="I743" s="194">
        <f t="shared" si="33"/>
        <v>0</v>
      </c>
      <c r="J743" s="116" t="s">
        <v>10120</v>
      </c>
      <c r="K743" s="116" t="s">
        <v>10121</v>
      </c>
      <c r="L743" s="197">
        <v>45551</v>
      </c>
      <c r="M743" s="116"/>
      <c r="N743" s="197">
        <v>45552</v>
      </c>
      <c r="O743">
        <f t="shared" si="34"/>
        <v>106686</v>
      </c>
      <c r="P743" s="339">
        <f t="shared" si="35"/>
        <v>0</v>
      </c>
    </row>
    <row r="744" spans="1:16" hidden="1" x14ac:dyDescent="0.25">
      <c r="A744" s="116">
        <v>126571</v>
      </c>
      <c r="B744" s="116">
        <v>6</v>
      </c>
      <c r="C744" s="116">
        <v>1810100390</v>
      </c>
      <c r="D744" s="116" t="s">
        <v>17527</v>
      </c>
      <c r="E744" s="339">
        <v>347450</v>
      </c>
      <c r="F744" s="194">
        <v>2</v>
      </c>
      <c r="G744" s="194">
        <v>2</v>
      </c>
      <c r="H744" s="194" t="s">
        <v>10119</v>
      </c>
      <c r="I744" s="194">
        <f t="shared" si="33"/>
        <v>0</v>
      </c>
      <c r="J744" s="116" t="s">
        <v>10120</v>
      </c>
      <c r="K744" s="116" t="s">
        <v>10121</v>
      </c>
      <c r="L744" s="197">
        <v>45551</v>
      </c>
      <c r="M744" s="116"/>
      <c r="N744" s="197">
        <v>45552</v>
      </c>
      <c r="O744">
        <f t="shared" si="34"/>
        <v>173725</v>
      </c>
      <c r="P744" s="339">
        <f t="shared" si="35"/>
        <v>0</v>
      </c>
    </row>
    <row r="745" spans="1:16" hidden="1" x14ac:dyDescent="0.25">
      <c r="A745" s="116">
        <v>126572</v>
      </c>
      <c r="B745" s="116">
        <v>1</v>
      </c>
      <c r="C745" s="116">
        <v>1010101250</v>
      </c>
      <c r="D745" s="116" t="s">
        <v>17477</v>
      </c>
      <c r="E745" s="339">
        <v>39600</v>
      </c>
      <c r="F745" s="194">
        <v>200</v>
      </c>
      <c r="G745" s="194">
        <v>200</v>
      </c>
      <c r="H745" s="194" t="s">
        <v>10119</v>
      </c>
      <c r="I745" s="194">
        <f t="shared" si="33"/>
        <v>0</v>
      </c>
      <c r="J745" s="116" t="s">
        <v>10120</v>
      </c>
      <c r="K745" s="116" t="s">
        <v>11788</v>
      </c>
      <c r="L745" s="197">
        <v>45551</v>
      </c>
      <c r="M745" s="116"/>
      <c r="N745" s="197">
        <v>45551</v>
      </c>
      <c r="O745">
        <f t="shared" si="34"/>
        <v>198</v>
      </c>
      <c r="P745" s="339">
        <f t="shared" si="35"/>
        <v>0</v>
      </c>
    </row>
    <row r="746" spans="1:16" hidden="1" x14ac:dyDescent="0.25">
      <c r="A746" s="116">
        <v>126572</v>
      </c>
      <c r="B746" s="116">
        <v>3</v>
      </c>
      <c r="C746" s="116">
        <v>1012100030</v>
      </c>
      <c r="D746" s="116" t="s">
        <v>11137</v>
      </c>
      <c r="E746" s="339">
        <v>159892</v>
      </c>
      <c r="F746" s="194">
        <v>2</v>
      </c>
      <c r="G746" s="194">
        <v>2</v>
      </c>
      <c r="H746" s="194" t="s">
        <v>10119</v>
      </c>
      <c r="I746" s="194">
        <f t="shared" si="33"/>
        <v>0</v>
      </c>
      <c r="J746" s="116" t="s">
        <v>10120</v>
      </c>
      <c r="K746" s="116" t="s">
        <v>11788</v>
      </c>
      <c r="L746" s="197">
        <v>45551</v>
      </c>
      <c r="M746" s="116" t="s">
        <v>11838</v>
      </c>
      <c r="N746" s="197">
        <v>45561</v>
      </c>
      <c r="O746">
        <f t="shared" si="34"/>
        <v>79946</v>
      </c>
      <c r="P746" s="339">
        <f t="shared" si="35"/>
        <v>0</v>
      </c>
    </row>
    <row r="747" spans="1:16" hidden="1" x14ac:dyDescent="0.25">
      <c r="A747" s="116">
        <v>126572</v>
      </c>
      <c r="B747" s="116">
        <v>2</v>
      </c>
      <c r="C747" s="116">
        <v>1520103240</v>
      </c>
      <c r="D747" s="116" t="s">
        <v>9551</v>
      </c>
      <c r="E747" s="339">
        <v>16984</v>
      </c>
      <c r="F747" s="194">
        <v>2</v>
      </c>
      <c r="G747" s="194">
        <v>2</v>
      </c>
      <c r="H747" s="194" t="s">
        <v>10119</v>
      </c>
      <c r="I747" s="194">
        <f t="shared" si="33"/>
        <v>0</v>
      </c>
      <c r="J747" s="116" t="s">
        <v>10120</v>
      </c>
      <c r="K747" s="116" t="s">
        <v>11788</v>
      </c>
      <c r="L747" s="197">
        <v>45551</v>
      </c>
      <c r="M747" s="116"/>
      <c r="N747" s="197">
        <v>45551</v>
      </c>
      <c r="O747">
        <f t="shared" si="34"/>
        <v>8492</v>
      </c>
      <c r="P747" s="339">
        <f t="shared" si="35"/>
        <v>0</v>
      </c>
    </row>
    <row r="748" spans="1:16" hidden="1" x14ac:dyDescent="0.25">
      <c r="A748" s="116">
        <v>126573</v>
      </c>
      <c r="B748" s="116">
        <v>8</v>
      </c>
      <c r="C748" s="116">
        <v>1010100120</v>
      </c>
      <c r="D748" s="116" t="s">
        <v>17510</v>
      </c>
      <c r="E748" s="339">
        <v>11003.4</v>
      </c>
      <c r="F748" s="194">
        <v>5</v>
      </c>
      <c r="G748" s="194">
        <v>5</v>
      </c>
      <c r="H748" s="194" t="s">
        <v>10119</v>
      </c>
      <c r="I748" s="194">
        <f t="shared" si="33"/>
        <v>0</v>
      </c>
      <c r="J748" s="116" t="s">
        <v>10120</v>
      </c>
      <c r="K748" s="116" t="s">
        <v>11814</v>
      </c>
      <c r="L748" s="197">
        <v>45551</v>
      </c>
      <c r="M748" s="116"/>
      <c r="N748" s="197">
        <v>45552</v>
      </c>
      <c r="O748">
        <f t="shared" si="34"/>
        <v>2200.6799999999998</v>
      </c>
      <c r="P748" s="339">
        <f t="shared" si="35"/>
        <v>0</v>
      </c>
    </row>
    <row r="749" spans="1:16" hidden="1" x14ac:dyDescent="0.25">
      <c r="A749" s="116">
        <v>126573</v>
      </c>
      <c r="B749" s="116">
        <v>9</v>
      </c>
      <c r="C749" s="116">
        <v>1010100750</v>
      </c>
      <c r="D749" s="116" t="s">
        <v>11041</v>
      </c>
      <c r="E749" s="339">
        <v>11138.3</v>
      </c>
      <c r="F749" s="194">
        <v>5</v>
      </c>
      <c r="G749" s="194">
        <v>5</v>
      </c>
      <c r="H749" s="194" t="s">
        <v>10119</v>
      </c>
      <c r="I749" s="194">
        <f t="shared" si="33"/>
        <v>0</v>
      </c>
      <c r="J749" s="116" t="s">
        <v>10120</v>
      </c>
      <c r="K749" s="116" t="s">
        <v>11814</v>
      </c>
      <c r="L749" s="197">
        <v>45551</v>
      </c>
      <c r="M749" s="116"/>
      <c r="N749" s="197">
        <v>45552</v>
      </c>
      <c r="O749">
        <f t="shared" si="34"/>
        <v>2227.66</v>
      </c>
      <c r="P749" s="339">
        <f t="shared" si="35"/>
        <v>0</v>
      </c>
    </row>
    <row r="750" spans="1:16" hidden="1" x14ac:dyDescent="0.25">
      <c r="A750" s="116">
        <v>126573</v>
      </c>
      <c r="B750" s="116">
        <v>14</v>
      </c>
      <c r="C750" s="116">
        <v>1010101070</v>
      </c>
      <c r="D750" s="116" t="s">
        <v>8794</v>
      </c>
      <c r="E750" s="339">
        <v>60944</v>
      </c>
      <c r="F750" s="194">
        <v>1</v>
      </c>
      <c r="G750" s="194">
        <v>1</v>
      </c>
      <c r="H750" s="194" t="s">
        <v>10119</v>
      </c>
      <c r="I750" s="194">
        <f t="shared" si="33"/>
        <v>0</v>
      </c>
      <c r="J750" s="116" t="s">
        <v>10120</v>
      </c>
      <c r="K750" s="116" t="s">
        <v>11814</v>
      </c>
      <c r="L750" s="197">
        <v>45551</v>
      </c>
      <c r="M750" s="116"/>
      <c r="N750" s="197">
        <v>45552</v>
      </c>
      <c r="O750">
        <f t="shared" si="34"/>
        <v>60944</v>
      </c>
      <c r="P750" s="339">
        <f t="shared" si="35"/>
        <v>0</v>
      </c>
    </row>
    <row r="751" spans="1:16" hidden="1" x14ac:dyDescent="0.25">
      <c r="A751" s="116">
        <v>126573</v>
      </c>
      <c r="B751" s="116">
        <v>13</v>
      </c>
      <c r="C751" s="116">
        <v>1013100150</v>
      </c>
      <c r="D751" s="116" t="s">
        <v>11138</v>
      </c>
      <c r="E751" s="339">
        <v>38280</v>
      </c>
      <c r="F751" s="194">
        <v>1</v>
      </c>
      <c r="G751" s="194">
        <v>1</v>
      </c>
      <c r="H751" s="194" t="s">
        <v>10119</v>
      </c>
      <c r="I751" s="194">
        <f t="shared" si="33"/>
        <v>0</v>
      </c>
      <c r="J751" s="116" t="s">
        <v>10120</v>
      </c>
      <c r="K751" s="116" t="s">
        <v>11814</v>
      </c>
      <c r="L751" s="197">
        <v>45551</v>
      </c>
      <c r="M751" s="116"/>
      <c r="N751" s="197">
        <v>45552</v>
      </c>
      <c r="O751">
        <f t="shared" si="34"/>
        <v>38280</v>
      </c>
      <c r="P751" s="339">
        <f t="shared" si="35"/>
        <v>0</v>
      </c>
    </row>
    <row r="752" spans="1:16" hidden="1" x14ac:dyDescent="0.25">
      <c r="A752" s="116">
        <v>126573</v>
      </c>
      <c r="B752" s="116">
        <v>12</v>
      </c>
      <c r="C752" s="116">
        <v>1016101340</v>
      </c>
      <c r="D752" s="116" t="s">
        <v>10489</v>
      </c>
      <c r="E752" s="339">
        <v>7802</v>
      </c>
      <c r="F752" s="194">
        <v>1</v>
      </c>
      <c r="G752" s="194">
        <v>1</v>
      </c>
      <c r="H752" s="194" t="s">
        <v>10119</v>
      </c>
      <c r="I752" s="194">
        <f t="shared" si="33"/>
        <v>0</v>
      </c>
      <c r="J752" s="116" t="s">
        <v>10120</v>
      </c>
      <c r="K752" s="116" t="s">
        <v>11814</v>
      </c>
      <c r="L752" s="197">
        <v>45551</v>
      </c>
      <c r="M752" s="116"/>
      <c r="N752" s="197">
        <v>45552</v>
      </c>
      <c r="O752">
        <f t="shared" si="34"/>
        <v>7802</v>
      </c>
      <c r="P752" s="339">
        <f t="shared" si="35"/>
        <v>0</v>
      </c>
    </row>
    <row r="753" spans="1:16" hidden="1" x14ac:dyDescent="0.25">
      <c r="A753" s="116">
        <v>126573</v>
      </c>
      <c r="B753" s="116">
        <v>11</v>
      </c>
      <c r="C753" s="116">
        <v>1023100140</v>
      </c>
      <c r="D753" s="116" t="s">
        <v>11171</v>
      </c>
      <c r="E753" s="339">
        <v>39053.06</v>
      </c>
      <c r="F753" s="194">
        <v>2</v>
      </c>
      <c r="G753" s="194">
        <v>2</v>
      </c>
      <c r="H753" s="194" t="s">
        <v>10119</v>
      </c>
      <c r="I753" s="194">
        <f t="shared" si="33"/>
        <v>0</v>
      </c>
      <c r="J753" s="116" t="s">
        <v>10120</v>
      </c>
      <c r="K753" s="116" t="s">
        <v>11814</v>
      </c>
      <c r="L753" s="197">
        <v>45551</v>
      </c>
      <c r="M753" s="116"/>
      <c r="N753" s="197">
        <v>45552</v>
      </c>
      <c r="O753">
        <f t="shared" si="34"/>
        <v>19526.53</v>
      </c>
      <c r="P753" s="339">
        <f t="shared" si="35"/>
        <v>0</v>
      </c>
    </row>
    <row r="754" spans="1:16" hidden="1" x14ac:dyDescent="0.25">
      <c r="A754" s="116">
        <v>126573</v>
      </c>
      <c r="B754" s="116">
        <v>10</v>
      </c>
      <c r="C754" s="116">
        <v>1023100340</v>
      </c>
      <c r="D754" s="116" t="s">
        <v>10969</v>
      </c>
      <c r="E754" s="339">
        <v>36780</v>
      </c>
      <c r="F754" s="194">
        <v>2</v>
      </c>
      <c r="G754" s="194">
        <v>2</v>
      </c>
      <c r="H754" s="194" t="s">
        <v>10119</v>
      </c>
      <c r="I754" s="194">
        <f t="shared" si="33"/>
        <v>0</v>
      </c>
      <c r="J754" s="116" t="s">
        <v>10120</v>
      </c>
      <c r="K754" s="116" t="s">
        <v>11814</v>
      </c>
      <c r="L754" s="197">
        <v>45551</v>
      </c>
      <c r="M754" s="116"/>
      <c r="N754" s="197">
        <v>45552</v>
      </c>
      <c r="O754">
        <f t="shared" si="34"/>
        <v>18390</v>
      </c>
      <c r="P754" s="339">
        <f t="shared" si="35"/>
        <v>0</v>
      </c>
    </row>
    <row r="755" spans="1:16" hidden="1" x14ac:dyDescent="0.25">
      <c r="A755" s="116">
        <v>126573</v>
      </c>
      <c r="B755" s="116">
        <v>2</v>
      </c>
      <c r="C755" s="116">
        <v>1112100280</v>
      </c>
      <c r="D755" s="116" t="s">
        <v>11173</v>
      </c>
      <c r="E755" s="339">
        <v>3360.14</v>
      </c>
      <c r="F755" s="194">
        <v>14</v>
      </c>
      <c r="G755" s="194">
        <v>14</v>
      </c>
      <c r="H755" s="194" t="s">
        <v>10119</v>
      </c>
      <c r="I755" s="194">
        <f t="shared" si="33"/>
        <v>0</v>
      </c>
      <c r="J755" s="116" t="s">
        <v>10120</v>
      </c>
      <c r="K755" s="116" t="s">
        <v>11814</v>
      </c>
      <c r="L755" s="197">
        <v>45551</v>
      </c>
      <c r="M755" s="116"/>
      <c r="N755" s="197">
        <v>45552</v>
      </c>
      <c r="O755">
        <f t="shared" si="34"/>
        <v>240.01</v>
      </c>
      <c r="P755" s="339">
        <f t="shared" si="35"/>
        <v>0</v>
      </c>
    </row>
    <row r="756" spans="1:16" hidden="1" x14ac:dyDescent="0.25">
      <c r="A756" s="116">
        <v>126573</v>
      </c>
      <c r="B756" s="116">
        <v>6</v>
      </c>
      <c r="C756" s="116">
        <v>1112100610</v>
      </c>
      <c r="D756" s="116" t="s">
        <v>11174</v>
      </c>
      <c r="E756" s="339">
        <v>2900.82</v>
      </c>
      <c r="F756" s="194">
        <v>26</v>
      </c>
      <c r="G756" s="194">
        <v>26</v>
      </c>
      <c r="H756" s="194" t="s">
        <v>10119</v>
      </c>
      <c r="I756" s="194">
        <f t="shared" si="33"/>
        <v>0</v>
      </c>
      <c r="J756" s="116" t="s">
        <v>10120</v>
      </c>
      <c r="K756" s="116" t="s">
        <v>11814</v>
      </c>
      <c r="L756" s="197">
        <v>45551</v>
      </c>
      <c r="M756" s="116"/>
      <c r="N756" s="197">
        <v>45552</v>
      </c>
      <c r="O756">
        <f t="shared" si="34"/>
        <v>111.57000000000001</v>
      </c>
      <c r="P756" s="339">
        <f t="shared" si="35"/>
        <v>0</v>
      </c>
    </row>
    <row r="757" spans="1:16" hidden="1" x14ac:dyDescent="0.25">
      <c r="A757" s="116">
        <v>126573</v>
      </c>
      <c r="B757" s="116">
        <v>5</v>
      </c>
      <c r="C757" s="116">
        <v>1112100710</v>
      </c>
      <c r="D757" s="116" t="s">
        <v>17528</v>
      </c>
      <c r="E757" s="339">
        <v>52799.76</v>
      </c>
      <c r="F757" s="194">
        <v>52</v>
      </c>
      <c r="G757" s="194">
        <v>52</v>
      </c>
      <c r="H757" s="194" t="s">
        <v>10119</v>
      </c>
      <c r="I757" s="194">
        <f t="shared" si="33"/>
        <v>0</v>
      </c>
      <c r="J757" s="116" t="s">
        <v>10120</v>
      </c>
      <c r="K757" s="116" t="s">
        <v>11814</v>
      </c>
      <c r="L757" s="197">
        <v>45551</v>
      </c>
      <c r="M757" s="116"/>
      <c r="N757" s="197">
        <v>45552</v>
      </c>
      <c r="O757">
        <f t="shared" si="34"/>
        <v>1015.38</v>
      </c>
      <c r="P757" s="339">
        <f t="shared" si="35"/>
        <v>0</v>
      </c>
    </row>
    <row r="758" spans="1:16" hidden="1" x14ac:dyDescent="0.25">
      <c r="A758" s="116">
        <v>126573</v>
      </c>
      <c r="B758" s="116">
        <v>7</v>
      </c>
      <c r="C758" s="116">
        <v>1112102270</v>
      </c>
      <c r="D758" s="116" t="s">
        <v>11178</v>
      </c>
      <c r="E758" s="339">
        <v>25799.02</v>
      </c>
      <c r="F758" s="194">
        <v>26</v>
      </c>
      <c r="G758" s="194">
        <v>26</v>
      </c>
      <c r="H758" s="194" t="s">
        <v>10119</v>
      </c>
      <c r="I758" s="194">
        <f t="shared" si="33"/>
        <v>0</v>
      </c>
      <c r="J758" s="116" t="s">
        <v>10120</v>
      </c>
      <c r="K758" s="116" t="s">
        <v>11814</v>
      </c>
      <c r="L758" s="197">
        <v>45551</v>
      </c>
      <c r="M758" s="116" t="s">
        <v>15159</v>
      </c>
      <c r="N758" s="197">
        <v>45728</v>
      </c>
      <c r="O758">
        <f t="shared" si="34"/>
        <v>992.27</v>
      </c>
      <c r="P758" s="339">
        <f t="shared" si="35"/>
        <v>0</v>
      </c>
    </row>
    <row r="759" spans="1:16" hidden="1" x14ac:dyDescent="0.25">
      <c r="A759" s="116">
        <v>126573</v>
      </c>
      <c r="B759" s="116">
        <v>1</v>
      </c>
      <c r="C759" s="116">
        <v>1316103580</v>
      </c>
      <c r="D759" s="116" t="s">
        <v>17529</v>
      </c>
      <c r="E759" s="339">
        <v>433612.92</v>
      </c>
      <c r="F759" s="194">
        <v>26</v>
      </c>
      <c r="G759" s="194">
        <v>26</v>
      </c>
      <c r="H759" s="194" t="s">
        <v>10119</v>
      </c>
      <c r="I759" s="194">
        <f t="shared" si="33"/>
        <v>0</v>
      </c>
      <c r="J759" s="116" t="s">
        <v>10120</v>
      </c>
      <c r="K759" s="116" t="s">
        <v>11814</v>
      </c>
      <c r="L759" s="197">
        <v>45551</v>
      </c>
      <c r="M759" s="116"/>
      <c r="N759" s="197">
        <v>45552</v>
      </c>
      <c r="O759">
        <f t="shared" si="34"/>
        <v>16677.419999999998</v>
      </c>
      <c r="P759" s="339">
        <f t="shared" si="35"/>
        <v>0</v>
      </c>
    </row>
    <row r="760" spans="1:16" hidden="1" x14ac:dyDescent="0.25">
      <c r="A760" s="116">
        <v>126573</v>
      </c>
      <c r="B760" s="116">
        <v>4</v>
      </c>
      <c r="C760" s="116">
        <v>1318100000</v>
      </c>
      <c r="D760" s="116" t="s">
        <v>11261</v>
      </c>
      <c r="E760" s="339">
        <v>11191.32</v>
      </c>
      <c r="F760" s="194">
        <v>14</v>
      </c>
      <c r="G760" s="194">
        <v>14</v>
      </c>
      <c r="H760" s="194" t="s">
        <v>10119</v>
      </c>
      <c r="I760" s="194">
        <f t="shared" si="33"/>
        <v>0</v>
      </c>
      <c r="J760" s="116" t="s">
        <v>10120</v>
      </c>
      <c r="K760" s="116" t="s">
        <v>11814</v>
      </c>
      <c r="L760" s="197">
        <v>45551</v>
      </c>
      <c r="M760" s="116"/>
      <c r="N760" s="197">
        <v>45552</v>
      </c>
      <c r="O760" s="388">
        <f t="shared" si="34"/>
        <v>799.38</v>
      </c>
      <c r="P760" s="339">
        <f t="shared" si="35"/>
        <v>0</v>
      </c>
    </row>
    <row r="761" spans="1:16" hidden="1" x14ac:dyDescent="0.25">
      <c r="A761" s="116">
        <v>126573</v>
      </c>
      <c r="B761" s="116">
        <v>3</v>
      </c>
      <c r="C761" s="116">
        <v>1523109070</v>
      </c>
      <c r="D761" s="116" t="s">
        <v>16200</v>
      </c>
      <c r="E761" s="339">
        <v>21567</v>
      </c>
      <c r="F761" s="194">
        <v>26</v>
      </c>
      <c r="G761" s="194">
        <v>26</v>
      </c>
      <c r="H761" s="194" t="s">
        <v>10119</v>
      </c>
      <c r="I761" s="194">
        <f t="shared" si="33"/>
        <v>0</v>
      </c>
      <c r="J761" s="116" t="s">
        <v>10120</v>
      </c>
      <c r="K761" s="116" t="s">
        <v>11814</v>
      </c>
      <c r="L761" s="197">
        <v>45551</v>
      </c>
      <c r="M761" s="116" t="s">
        <v>11842</v>
      </c>
      <c r="N761" s="197">
        <v>45678</v>
      </c>
      <c r="O761" s="388">
        <f t="shared" si="34"/>
        <v>829.5</v>
      </c>
      <c r="P761" s="339">
        <f t="shared" si="35"/>
        <v>0</v>
      </c>
    </row>
    <row r="762" spans="1:16" hidden="1" x14ac:dyDescent="0.25">
      <c r="A762" s="116">
        <v>126574</v>
      </c>
      <c r="B762" s="116">
        <v>1</v>
      </c>
      <c r="C762" s="116">
        <v>1013100090</v>
      </c>
      <c r="D762" s="116" t="s">
        <v>11037</v>
      </c>
      <c r="E762" s="339">
        <v>330000</v>
      </c>
      <c r="F762" s="194">
        <v>1</v>
      </c>
      <c r="G762" s="194">
        <v>1</v>
      </c>
      <c r="H762" s="194" t="s">
        <v>10119</v>
      </c>
      <c r="I762" s="194">
        <f t="shared" si="33"/>
        <v>0</v>
      </c>
      <c r="J762" s="116" t="s">
        <v>10120</v>
      </c>
      <c r="K762" s="116" t="s">
        <v>11836</v>
      </c>
      <c r="L762" s="197">
        <v>45551</v>
      </c>
      <c r="M762" s="116"/>
      <c r="N762" s="197">
        <v>45552</v>
      </c>
      <c r="O762" s="388">
        <f t="shared" si="34"/>
        <v>330000</v>
      </c>
      <c r="P762" s="339">
        <f t="shared" si="35"/>
        <v>0</v>
      </c>
    </row>
    <row r="763" spans="1:16" hidden="1" x14ac:dyDescent="0.25">
      <c r="A763" s="116">
        <v>126574</v>
      </c>
      <c r="B763" s="116">
        <v>2</v>
      </c>
      <c r="C763" s="116">
        <v>1029102130</v>
      </c>
      <c r="D763" s="116" t="s">
        <v>10961</v>
      </c>
      <c r="E763" s="339">
        <v>43500</v>
      </c>
      <c r="F763" s="194">
        <v>15</v>
      </c>
      <c r="G763" s="194">
        <v>15</v>
      </c>
      <c r="H763" s="194" t="s">
        <v>10119</v>
      </c>
      <c r="I763" s="194">
        <f t="shared" si="33"/>
        <v>0</v>
      </c>
      <c r="J763" s="116" t="s">
        <v>10120</v>
      </c>
      <c r="K763" s="116" t="s">
        <v>11836</v>
      </c>
      <c r="L763" s="197">
        <v>45551</v>
      </c>
      <c r="M763" s="116"/>
      <c r="N763" s="197">
        <v>45552</v>
      </c>
      <c r="O763" s="388">
        <f t="shared" si="34"/>
        <v>2900</v>
      </c>
      <c r="P763" s="339">
        <f t="shared" si="35"/>
        <v>0</v>
      </c>
    </row>
    <row r="764" spans="1:16" hidden="1" x14ac:dyDescent="0.25">
      <c r="A764" s="116">
        <v>126575</v>
      </c>
      <c r="B764" s="116">
        <v>4</v>
      </c>
      <c r="C764" s="116">
        <v>1010100120</v>
      </c>
      <c r="D764" s="116" t="s">
        <v>17510</v>
      </c>
      <c r="E764" s="339">
        <v>55017</v>
      </c>
      <c r="F764" s="194">
        <v>25</v>
      </c>
      <c r="G764" s="194">
        <v>25</v>
      </c>
      <c r="H764" s="194" t="s">
        <v>10119</v>
      </c>
      <c r="I764" s="194">
        <f t="shared" si="33"/>
        <v>0</v>
      </c>
      <c r="J764" s="116" t="s">
        <v>10120</v>
      </c>
      <c r="K764" s="116" t="s">
        <v>10491</v>
      </c>
      <c r="L764" s="197">
        <v>45551</v>
      </c>
      <c r="M764" s="116" t="s">
        <v>11839</v>
      </c>
      <c r="N764" s="197">
        <v>45566</v>
      </c>
      <c r="O764" s="388">
        <f t="shared" si="34"/>
        <v>2200.6799999999998</v>
      </c>
      <c r="P764" s="339">
        <f t="shared" si="35"/>
        <v>0</v>
      </c>
    </row>
    <row r="765" spans="1:16" hidden="1" x14ac:dyDescent="0.25">
      <c r="A765" s="116">
        <v>126575</v>
      </c>
      <c r="B765" s="116">
        <v>9</v>
      </c>
      <c r="C765" s="116">
        <v>1010100360</v>
      </c>
      <c r="D765" s="116" t="s">
        <v>10773</v>
      </c>
      <c r="E765" s="339">
        <v>32000</v>
      </c>
      <c r="F765" s="194">
        <v>10</v>
      </c>
      <c r="G765" s="194">
        <v>10</v>
      </c>
      <c r="H765" s="194" t="s">
        <v>10119</v>
      </c>
      <c r="I765" s="194">
        <f t="shared" si="33"/>
        <v>0</v>
      </c>
      <c r="J765" s="116" t="s">
        <v>10120</v>
      </c>
      <c r="K765" s="116" t="s">
        <v>10491</v>
      </c>
      <c r="L765" s="197">
        <v>45551</v>
      </c>
      <c r="M765" s="116"/>
      <c r="N765" s="197">
        <v>45552</v>
      </c>
      <c r="O765" s="388">
        <f t="shared" si="34"/>
        <v>3200</v>
      </c>
      <c r="P765" s="339">
        <f t="shared" si="35"/>
        <v>0</v>
      </c>
    </row>
    <row r="766" spans="1:16" hidden="1" x14ac:dyDescent="0.25">
      <c r="A766" s="116">
        <v>126575</v>
      </c>
      <c r="B766" s="116">
        <v>1</v>
      </c>
      <c r="C766" s="116">
        <v>1010101250</v>
      </c>
      <c r="D766" s="116" t="s">
        <v>17477</v>
      </c>
      <c r="E766" s="339">
        <v>19800</v>
      </c>
      <c r="F766" s="194">
        <v>100</v>
      </c>
      <c r="G766" s="194">
        <v>100</v>
      </c>
      <c r="H766" s="194" t="s">
        <v>10119</v>
      </c>
      <c r="I766" s="194">
        <f t="shared" si="33"/>
        <v>0</v>
      </c>
      <c r="J766" s="116" t="s">
        <v>10120</v>
      </c>
      <c r="K766" s="116" t="s">
        <v>10491</v>
      </c>
      <c r="L766" s="197">
        <v>45551</v>
      </c>
      <c r="M766" s="116"/>
      <c r="N766" s="197">
        <v>45552</v>
      </c>
      <c r="O766" s="388">
        <f t="shared" si="34"/>
        <v>198</v>
      </c>
      <c r="P766" s="339">
        <f t="shared" si="35"/>
        <v>0</v>
      </c>
    </row>
    <row r="767" spans="1:16" hidden="1" x14ac:dyDescent="0.25">
      <c r="A767" s="116">
        <v>126575</v>
      </c>
      <c r="B767" s="116">
        <v>10</v>
      </c>
      <c r="C767" s="116">
        <v>1010103220</v>
      </c>
      <c r="D767" s="116" t="s">
        <v>10565</v>
      </c>
      <c r="E767" s="339">
        <v>45362.8</v>
      </c>
      <c r="F767" s="194">
        <v>10</v>
      </c>
      <c r="G767" s="194">
        <v>10</v>
      </c>
      <c r="H767" s="194" t="s">
        <v>10119</v>
      </c>
      <c r="I767" s="194">
        <f t="shared" si="33"/>
        <v>0</v>
      </c>
      <c r="J767" s="116" t="s">
        <v>10120</v>
      </c>
      <c r="K767" s="116" t="s">
        <v>10491</v>
      </c>
      <c r="L767" s="197">
        <v>45551</v>
      </c>
      <c r="M767" s="116"/>
      <c r="N767" s="197">
        <v>45552</v>
      </c>
      <c r="O767" s="388">
        <f t="shared" si="34"/>
        <v>4536.2800000000007</v>
      </c>
      <c r="P767" s="339">
        <f t="shared" si="35"/>
        <v>0</v>
      </c>
    </row>
    <row r="768" spans="1:16" hidden="1" x14ac:dyDescent="0.25">
      <c r="A768" s="116">
        <v>126575</v>
      </c>
      <c r="B768" s="116">
        <v>8</v>
      </c>
      <c r="C768" s="116">
        <v>1010106890</v>
      </c>
      <c r="D768" s="116" t="s">
        <v>11136</v>
      </c>
      <c r="E768" s="339">
        <v>57693.4</v>
      </c>
      <c r="F768" s="194">
        <v>10</v>
      </c>
      <c r="G768" s="194">
        <v>10</v>
      </c>
      <c r="H768" s="194" t="s">
        <v>10119</v>
      </c>
      <c r="I768" s="194">
        <f t="shared" si="33"/>
        <v>0</v>
      </c>
      <c r="J768" s="116" t="s">
        <v>10120</v>
      </c>
      <c r="K768" s="116" t="s">
        <v>10491</v>
      </c>
      <c r="L768" s="197">
        <v>45551</v>
      </c>
      <c r="M768" s="116"/>
      <c r="N768" s="197">
        <v>45552</v>
      </c>
      <c r="O768" s="388">
        <f t="shared" si="34"/>
        <v>5769.34</v>
      </c>
      <c r="P768" s="339">
        <f t="shared" si="35"/>
        <v>0</v>
      </c>
    </row>
    <row r="769" spans="1:16" hidden="1" x14ac:dyDescent="0.25">
      <c r="A769" s="116">
        <v>126575</v>
      </c>
      <c r="B769" s="116">
        <v>2</v>
      </c>
      <c r="C769" s="116">
        <v>1012100030</v>
      </c>
      <c r="D769" s="116" t="s">
        <v>11137</v>
      </c>
      <c r="E769" s="339">
        <v>159892</v>
      </c>
      <c r="F769" s="194">
        <v>2</v>
      </c>
      <c r="G769" s="194">
        <v>2</v>
      </c>
      <c r="H769" s="194" t="s">
        <v>10119</v>
      </c>
      <c r="I769" s="194">
        <f t="shared" si="33"/>
        <v>0</v>
      </c>
      <c r="J769" s="116" t="s">
        <v>10120</v>
      </c>
      <c r="K769" s="116" t="s">
        <v>10491</v>
      </c>
      <c r="L769" s="197">
        <v>45551</v>
      </c>
      <c r="M769" s="116"/>
      <c r="N769" s="197">
        <v>45561</v>
      </c>
      <c r="O769" s="388">
        <f t="shared" si="34"/>
        <v>79946</v>
      </c>
      <c r="P769" s="339">
        <f t="shared" si="35"/>
        <v>0</v>
      </c>
    </row>
    <row r="770" spans="1:16" hidden="1" x14ac:dyDescent="0.25">
      <c r="A770" s="116">
        <v>126575</v>
      </c>
      <c r="B770" s="116">
        <v>7</v>
      </c>
      <c r="C770" s="116">
        <v>1522100200</v>
      </c>
      <c r="D770" s="116" t="s">
        <v>11321</v>
      </c>
      <c r="E770" s="339">
        <v>204563.25</v>
      </c>
      <c r="F770" s="194">
        <v>1</v>
      </c>
      <c r="G770" s="194">
        <v>1</v>
      </c>
      <c r="H770" s="194" t="s">
        <v>10119</v>
      </c>
      <c r="I770" s="194">
        <f t="shared" ref="I770:I833" si="36">+F770-G770</f>
        <v>0</v>
      </c>
      <c r="J770" s="116" t="s">
        <v>10120</v>
      </c>
      <c r="K770" s="116" t="s">
        <v>10491</v>
      </c>
      <c r="L770" s="197">
        <v>45551</v>
      </c>
      <c r="M770" s="116"/>
      <c r="N770" s="197">
        <v>45552</v>
      </c>
      <c r="O770" s="388">
        <f t="shared" ref="O770:O833" si="37">+E770/F770</f>
        <v>204563.25</v>
      </c>
      <c r="P770" s="339">
        <f t="shared" ref="P770:P833" si="38">+O770*I770</f>
        <v>0</v>
      </c>
    </row>
    <row r="771" spans="1:16" hidden="1" x14ac:dyDescent="0.25">
      <c r="A771" s="116">
        <v>126575</v>
      </c>
      <c r="B771" s="116">
        <v>3</v>
      </c>
      <c r="C771" s="116">
        <v>1546101870</v>
      </c>
      <c r="D771" s="116" t="s">
        <v>16201</v>
      </c>
      <c r="E771" s="339">
        <v>13711.25</v>
      </c>
      <c r="F771" s="194">
        <v>25</v>
      </c>
      <c r="G771" s="194">
        <v>25</v>
      </c>
      <c r="H771" s="194" t="s">
        <v>10119</v>
      </c>
      <c r="I771" s="194">
        <f t="shared" si="36"/>
        <v>0</v>
      </c>
      <c r="J771" s="116" t="s">
        <v>10120</v>
      </c>
      <c r="K771" s="116" t="s">
        <v>10491</v>
      </c>
      <c r="L771" s="197">
        <v>45551</v>
      </c>
      <c r="M771" s="116"/>
      <c r="N771" s="197">
        <v>45552</v>
      </c>
      <c r="O771" s="388">
        <f t="shared" si="37"/>
        <v>548.45000000000005</v>
      </c>
      <c r="P771" s="339">
        <f t="shared" si="38"/>
        <v>0</v>
      </c>
    </row>
    <row r="772" spans="1:16" hidden="1" x14ac:dyDescent="0.25">
      <c r="A772" s="116">
        <v>126575</v>
      </c>
      <c r="B772" s="116">
        <v>5</v>
      </c>
      <c r="C772" s="116">
        <v>1810103640</v>
      </c>
      <c r="D772" s="116" t="s">
        <v>17530</v>
      </c>
      <c r="E772" s="339">
        <v>4147.5200000000004</v>
      </c>
      <c r="F772" s="194">
        <v>32</v>
      </c>
      <c r="G772" s="194">
        <v>32</v>
      </c>
      <c r="H772" s="194" t="s">
        <v>10119</v>
      </c>
      <c r="I772" s="194">
        <f t="shared" si="36"/>
        <v>0</v>
      </c>
      <c r="J772" s="116" t="s">
        <v>10120</v>
      </c>
      <c r="K772" s="116" t="s">
        <v>10491</v>
      </c>
      <c r="L772" s="197">
        <v>45551</v>
      </c>
      <c r="M772" s="116"/>
      <c r="N772" s="197">
        <v>45552</v>
      </c>
      <c r="O772" s="388">
        <f t="shared" si="37"/>
        <v>129.61000000000001</v>
      </c>
      <c r="P772" s="339">
        <f t="shared" si="38"/>
        <v>0</v>
      </c>
    </row>
    <row r="773" spans="1:16" hidden="1" x14ac:dyDescent="0.25">
      <c r="A773" s="116">
        <v>126575</v>
      </c>
      <c r="B773" s="116">
        <v>6</v>
      </c>
      <c r="C773" s="116">
        <v>1810104240</v>
      </c>
      <c r="D773" s="116" t="s">
        <v>17460</v>
      </c>
      <c r="E773" s="339">
        <v>8850</v>
      </c>
      <c r="F773" s="194">
        <v>3</v>
      </c>
      <c r="G773" s="194">
        <v>3</v>
      </c>
      <c r="H773" s="194" t="s">
        <v>10119</v>
      </c>
      <c r="I773" s="194">
        <f t="shared" si="36"/>
        <v>0</v>
      </c>
      <c r="J773" s="116" t="s">
        <v>10120</v>
      </c>
      <c r="K773" s="116" t="s">
        <v>10491</v>
      </c>
      <c r="L773" s="197">
        <v>45551</v>
      </c>
      <c r="M773" s="116"/>
      <c r="N773" s="197">
        <v>45552</v>
      </c>
      <c r="O773" s="388">
        <f t="shared" si="37"/>
        <v>2950</v>
      </c>
      <c r="P773" s="339">
        <f t="shared" si="38"/>
        <v>0</v>
      </c>
    </row>
    <row r="774" spans="1:16" hidden="1" x14ac:dyDescent="0.25">
      <c r="A774" s="116">
        <v>126602</v>
      </c>
      <c r="B774" s="116">
        <v>1</v>
      </c>
      <c r="C774" s="116">
        <v>1610100300</v>
      </c>
      <c r="D774" s="116" t="s">
        <v>10965</v>
      </c>
      <c r="E774" s="339">
        <v>3481</v>
      </c>
      <c r="F774" s="194">
        <v>1</v>
      </c>
      <c r="G774" s="194">
        <v>1</v>
      </c>
      <c r="H774" s="194" t="s">
        <v>10119</v>
      </c>
      <c r="I774" s="194">
        <f t="shared" si="36"/>
        <v>0</v>
      </c>
      <c r="J774" s="116" t="s">
        <v>10120</v>
      </c>
      <c r="K774" s="116" t="s">
        <v>10121</v>
      </c>
      <c r="L774" s="197">
        <v>45551</v>
      </c>
      <c r="M774" s="116"/>
      <c r="N774" s="197">
        <v>45551</v>
      </c>
      <c r="O774" s="388">
        <f t="shared" si="37"/>
        <v>3481</v>
      </c>
      <c r="P774" s="339">
        <f t="shared" si="38"/>
        <v>0</v>
      </c>
    </row>
    <row r="775" spans="1:16" hidden="1" x14ac:dyDescent="0.25">
      <c r="A775" s="116">
        <v>126606</v>
      </c>
      <c r="B775" s="116">
        <v>2</v>
      </c>
      <c r="C775" s="116">
        <v>1010100130</v>
      </c>
      <c r="D775" s="116" t="s">
        <v>17531</v>
      </c>
      <c r="E775" s="339">
        <v>32691</v>
      </c>
      <c r="F775" s="194">
        <v>25</v>
      </c>
      <c r="G775" s="194">
        <v>25</v>
      </c>
      <c r="H775" s="194" t="s">
        <v>10119</v>
      </c>
      <c r="I775" s="194">
        <f t="shared" si="36"/>
        <v>0</v>
      </c>
      <c r="J775" s="116" t="s">
        <v>10126</v>
      </c>
      <c r="K775" s="116" t="s">
        <v>10352</v>
      </c>
      <c r="L775" s="197">
        <v>45558</v>
      </c>
      <c r="M775" s="116"/>
      <c r="N775" s="197">
        <v>45558</v>
      </c>
      <c r="O775" s="388">
        <f t="shared" si="37"/>
        <v>1307.6400000000001</v>
      </c>
      <c r="P775" s="339">
        <f t="shared" si="38"/>
        <v>0</v>
      </c>
    </row>
    <row r="776" spans="1:16" hidden="1" x14ac:dyDescent="0.25">
      <c r="A776" s="116">
        <v>126606</v>
      </c>
      <c r="B776" s="116">
        <v>1</v>
      </c>
      <c r="C776" s="116">
        <v>1546101880</v>
      </c>
      <c r="D776" s="116" t="s">
        <v>11354</v>
      </c>
      <c r="E776" s="339">
        <v>72997.5</v>
      </c>
      <c r="F776" s="194">
        <v>50</v>
      </c>
      <c r="G776" s="194">
        <v>50</v>
      </c>
      <c r="H776" s="194" t="s">
        <v>10119</v>
      </c>
      <c r="I776" s="194">
        <f t="shared" si="36"/>
        <v>0</v>
      </c>
      <c r="J776" s="116" t="s">
        <v>10126</v>
      </c>
      <c r="K776" s="116" t="s">
        <v>10352</v>
      </c>
      <c r="L776" s="197">
        <v>45558</v>
      </c>
      <c r="M776" s="116"/>
      <c r="N776" s="197">
        <v>45558</v>
      </c>
      <c r="O776" s="388">
        <f t="shared" si="37"/>
        <v>1459.95</v>
      </c>
      <c r="P776" s="339">
        <f t="shared" si="38"/>
        <v>0</v>
      </c>
    </row>
    <row r="777" spans="1:16" hidden="1" x14ac:dyDescent="0.25">
      <c r="A777" s="116">
        <v>126609</v>
      </c>
      <c r="B777" s="116">
        <v>1</v>
      </c>
      <c r="C777" s="116">
        <v>1214100060</v>
      </c>
      <c r="D777" s="116" t="s">
        <v>11205</v>
      </c>
      <c r="E777" s="339">
        <v>1189766</v>
      </c>
      <c r="F777" s="194">
        <v>1</v>
      </c>
      <c r="G777" s="194">
        <v>1</v>
      </c>
      <c r="H777" s="194" t="s">
        <v>10119</v>
      </c>
      <c r="I777" s="194">
        <f t="shared" si="36"/>
        <v>0</v>
      </c>
      <c r="J777" s="116" t="s">
        <v>10126</v>
      </c>
      <c r="K777" s="116" t="s">
        <v>10853</v>
      </c>
      <c r="L777" s="197">
        <v>45561</v>
      </c>
      <c r="M777" s="116"/>
      <c r="N777" s="197">
        <v>45561</v>
      </c>
      <c r="O777" s="388">
        <f t="shared" si="37"/>
        <v>1189766</v>
      </c>
      <c r="P777" s="339">
        <f t="shared" si="38"/>
        <v>0</v>
      </c>
    </row>
    <row r="778" spans="1:16" hidden="1" x14ac:dyDescent="0.25">
      <c r="A778" s="116">
        <v>126613</v>
      </c>
      <c r="B778" s="116">
        <v>13</v>
      </c>
      <c r="C778" s="116">
        <v>1010107990</v>
      </c>
      <c r="D778" s="116" t="s">
        <v>9364</v>
      </c>
      <c r="E778" s="339">
        <v>536000</v>
      </c>
      <c r="F778" s="194">
        <v>4</v>
      </c>
      <c r="G778" s="194">
        <v>4</v>
      </c>
      <c r="H778" s="194" t="s">
        <v>10119</v>
      </c>
      <c r="I778" s="194">
        <f t="shared" si="36"/>
        <v>0</v>
      </c>
      <c r="J778" s="116" t="s">
        <v>10120</v>
      </c>
      <c r="K778" s="116" t="s">
        <v>11711</v>
      </c>
      <c r="L778" s="197">
        <v>45551</v>
      </c>
      <c r="M778" s="116" t="s">
        <v>11844</v>
      </c>
      <c r="N778" s="197">
        <v>45558</v>
      </c>
      <c r="O778" s="388">
        <f t="shared" si="37"/>
        <v>134000</v>
      </c>
      <c r="P778" s="339">
        <f t="shared" si="38"/>
        <v>0</v>
      </c>
    </row>
    <row r="779" spans="1:16" hidden="1" x14ac:dyDescent="0.25">
      <c r="A779" s="116">
        <v>126613</v>
      </c>
      <c r="B779" s="116">
        <v>14</v>
      </c>
      <c r="C779" s="116">
        <v>1213103170</v>
      </c>
      <c r="D779" s="116" t="s">
        <v>16171</v>
      </c>
      <c r="E779" s="339">
        <v>71670</v>
      </c>
      <c r="F779" s="194">
        <v>4</v>
      </c>
      <c r="G779" s="194">
        <v>4</v>
      </c>
      <c r="H779" s="194" t="s">
        <v>10119</v>
      </c>
      <c r="I779" s="194">
        <f t="shared" si="36"/>
        <v>0</v>
      </c>
      <c r="J779" s="116" t="s">
        <v>10120</v>
      </c>
      <c r="K779" s="116" t="s">
        <v>11711</v>
      </c>
      <c r="L779" s="197">
        <v>45551</v>
      </c>
      <c r="M779" s="116" t="s">
        <v>11841</v>
      </c>
      <c r="N779" s="197">
        <v>45562</v>
      </c>
      <c r="O779" s="388">
        <f t="shared" si="37"/>
        <v>17917.5</v>
      </c>
      <c r="P779" s="339">
        <f t="shared" si="38"/>
        <v>0</v>
      </c>
    </row>
    <row r="780" spans="1:16" hidden="1" x14ac:dyDescent="0.25">
      <c r="A780" s="116">
        <v>126613</v>
      </c>
      <c r="B780" s="116">
        <v>6</v>
      </c>
      <c r="C780" s="116">
        <v>1213103760</v>
      </c>
      <c r="D780" s="116" t="s">
        <v>16174</v>
      </c>
      <c r="E780" s="339">
        <v>0</v>
      </c>
      <c r="F780" s="194">
        <v>3</v>
      </c>
      <c r="G780" s="194">
        <v>3</v>
      </c>
      <c r="H780" s="194" t="s">
        <v>10119</v>
      </c>
      <c r="I780" s="194">
        <f t="shared" si="36"/>
        <v>0</v>
      </c>
      <c r="J780" s="116" t="s">
        <v>10120</v>
      </c>
      <c r="K780" s="116" t="s">
        <v>11711</v>
      </c>
      <c r="L780" s="197">
        <v>45551</v>
      </c>
      <c r="M780" s="116"/>
      <c r="N780" s="197">
        <v>45574</v>
      </c>
      <c r="O780" s="388">
        <f t="shared" si="37"/>
        <v>0</v>
      </c>
      <c r="P780" s="339">
        <f t="shared" si="38"/>
        <v>0</v>
      </c>
    </row>
    <row r="781" spans="1:16" hidden="1" x14ac:dyDescent="0.25">
      <c r="A781" s="116">
        <v>126613</v>
      </c>
      <c r="B781" s="116">
        <v>7</v>
      </c>
      <c r="C781" s="116">
        <v>1217100800</v>
      </c>
      <c r="D781" s="116" t="s">
        <v>16175</v>
      </c>
      <c r="E781" s="339">
        <v>169800</v>
      </c>
      <c r="F781" s="194">
        <v>200</v>
      </c>
      <c r="G781" s="194">
        <v>200</v>
      </c>
      <c r="H781" s="194" t="s">
        <v>10119</v>
      </c>
      <c r="I781" s="194">
        <f t="shared" si="36"/>
        <v>0</v>
      </c>
      <c r="J781" s="116" t="s">
        <v>10120</v>
      </c>
      <c r="K781" s="116" t="s">
        <v>11711</v>
      </c>
      <c r="L781" s="197">
        <v>45551</v>
      </c>
      <c r="M781" s="116" t="s">
        <v>11869</v>
      </c>
      <c r="N781" s="197">
        <v>45579</v>
      </c>
      <c r="O781" s="388">
        <f t="shared" si="37"/>
        <v>849</v>
      </c>
      <c r="P781" s="339">
        <f t="shared" si="38"/>
        <v>0</v>
      </c>
    </row>
    <row r="782" spans="1:16" hidden="1" x14ac:dyDescent="0.25">
      <c r="A782" s="116">
        <v>126613</v>
      </c>
      <c r="B782" s="116">
        <v>1</v>
      </c>
      <c r="C782" s="116">
        <v>1219102950</v>
      </c>
      <c r="D782" s="116" t="s">
        <v>16177</v>
      </c>
      <c r="E782" s="339">
        <v>7210</v>
      </c>
      <c r="F782" s="194">
        <v>5</v>
      </c>
      <c r="G782" s="194">
        <v>5</v>
      </c>
      <c r="H782" s="194" t="s">
        <v>10119</v>
      </c>
      <c r="I782" s="194">
        <f t="shared" si="36"/>
        <v>0</v>
      </c>
      <c r="J782" s="116" t="s">
        <v>10120</v>
      </c>
      <c r="K782" s="116" t="s">
        <v>11711</v>
      </c>
      <c r="L782" s="197">
        <v>45551</v>
      </c>
      <c r="M782" s="116"/>
      <c r="N782" s="197">
        <v>45552</v>
      </c>
      <c r="O782" s="388">
        <f t="shared" si="37"/>
        <v>1442</v>
      </c>
      <c r="P782" s="339">
        <f t="shared" si="38"/>
        <v>0</v>
      </c>
    </row>
    <row r="783" spans="1:16" hidden="1" x14ac:dyDescent="0.25">
      <c r="A783" s="116">
        <v>126613</v>
      </c>
      <c r="B783" s="116">
        <v>12</v>
      </c>
      <c r="C783" s="116">
        <v>1226100040</v>
      </c>
      <c r="D783" s="116" t="s">
        <v>11222</v>
      </c>
      <c r="E783" s="339">
        <v>21860.2</v>
      </c>
      <c r="F783" s="194">
        <v>4</v>
      </c>
      <c r="G783" s="194">
        <v>4</v>
      </c>
      <c r="H783" s="194" t="s">
        <v>10119</v>
      </c>
      <c r="I783" s="194">
        <f t="shared" si="36"/>
        <v>0</v>
      </c>
      <c r="J783" s="116" t="s">
        <v>10120</v>
      </c>
      <c r="K783" s="116" t="s">
        <v>11711</v>
      </c>
      <c r="L783" s="197">
        <v>45551</v>
      </c>
      <c r="M783" s="116"/>
      <c r="N783" s="197">
        <v>45552</v>
      </c>
      <c r="O783" s="388">
        <f t="shared" si="37"/>
        <v>5465.05</v>
      </c>
      <c r="P783" s="339">
        <f t="shared" si="38"/>
        <v>0</v>
      </c>
    </row>
    <row r="784" spans="1:16" hidden="1" x14ac:dyDescent="0.25">
      <c r="A784" s="116">
        <v>126613</v>
      </c>
      <c r="B784" s="116">
        <v>11</v>
      </c>
      <c r="C784" s="116">
        <v>1226100050</v>
      </c>
      <c r="D784" s="116" t="s">
        <v>11223</v>
      </c>
      <c r="E784" s="339">
        <v>22246.720000000001</v>
      </c>
      <c r="F784" s="194">
        <v>4</v>
      </c>
      <c r="G784" s="194">
        <v>4</v>
      </c>
      <c r="H784" s="194" t="s">
        <v>10119</v>
      </c>
      <c r="I784" s="194">
        <f t="shared" si="36"/>
        <v>0</v>
      </c>
      <c r="J784" s="116" t="s">
        <v>10120</v>
      </c>
      <c r="K784" s="116" t="s">
        <v>11711</v>
      </c>
      <c r="L784" s="197">
        <v>45551</v>
      </c>
      <c r="M784" s="116"/>
      <c r="N784" s="197">
        <v>45552</v>
      </c>
      <c r="O784" s="388">
        <f t="shared" si="37"/>
        <v>5561.68</v>
      </c>
      <c r="P784" s="339">
        <f t="shared" si="38"/>
        <v>0</v>
      </c>
    </row>
    <row r="785" spans="1:16" hidden="1" x14ac:dyDescent="0.25">
      <c r="A785" s="116">
        <v>126613</v>
      </c>
      <c r="B785" s="116">
        <v>8</v>
      </c>
      <c r="C785" s="116">
        <v>1226101880</v>
      </c>
      <c r="D785" s="116" t="s">
        <v>17532</v>
      </c>
      <c r="E785" s="339">
        <v>28500</v>
      </c>
      <c r="F785" s="194">
        <v>10</v>
      </c>
      <c r="G785" s="194">
        <v>10</v>
      </c>
      <c r="H785" s="194" t="s">
        <v>10119</v>
      </c>
      <c r="I785" s="194">
        <f t="shared" si="36"/>
        <v>0</v>
      </c>
      <c r="J785" s="116" t="s">
        <v>10120</v>
      </c>
      <c r="K785" s="116" t="s">
        <v>11711</v>
      </c>
      <c r="L785" s="197">
        <v>45551</v>
      </c>
      <c r="M785" s="116"/>
      <c r="N785" s="197">
        <v>45552</v>
      </c>
      <c r="O785" s="388">
        <f t="shared" si="37"/>
        <v>2850</v>
      </c>
      <c r="P785" s="339">
        <f t="shared" si="38"/>
        <v>0</v>
      </c>
    </row>
    <row r="786" spans="1:16" hidden="1" x14ac:dyDescent="0.25">
      <c r="A786" s="116">
        <v>126613</v>
      </c>
      <c r="B786" s="116">
        <v>2</v>
      </c>
      <c r="C786" s="116">
        <v>1230100140</v>
      </c>
      <c r="D786" s="116" t="s">
        <v>10128</v>
      </c>
      <c r="E786" s="339">
        <v>89475</v>
      </c>
      <c r="F786" s="194">
        <v>5</v>
      </c>
      <c r="G786" s="194">
        <v>5</v>
      </c>
      <c r="H786" s="194" t="s">
        <v>10119</v>
      </c>
      <c r="I786" s="194">
        <f t="shared" si="36"/>
        <v>0</v>
      </c>
      <c r="J786" s="116" t="s">
        <v>10120</v>
      </c>
      <c r="K786" s="116" t="s">
        <v>11711</v>
      </c>
      <c r="L786" s="197">
        <v>45551</v>
      </c>
      <c r="M786" s="116" t="s">
        <v>11868</v>
      </c>
      <c r="N786" s="197">
        <v>45579</v>
      </c>
      <c r="O786" s="388">
        <f t="shared" si="37"/>
        <v>17895</v>
      </c>
      <c r="P786" s="339">
        <f t="shared" si="38"/>
        <v>0</v>
      </c>
    </row>
    <row r="787" spans="1:16" hidden="1" x14ac:dyDescent="0.25">
      <c r="A787" s="116">
        <v>126613</v>
      </c>
      <c r="B787" s="116">
        <v>4</v>
      </c>
      <c r="C787" s="116">
        <v>1230100160</v>
      </c>
      <c r="D787" s="116" t="s">
        <v>17469</v>
      </c>
      <c r="E787" s="339">
        <v>131290.4</v>
      </c>
      <c r="F787" s="194">
        <v>5</v>
      </c>
      <c r="G787" s="194">
        <v>5</v>
      </c>
      <c r="H787" s="194" t="s">
        <v>10119</v>
      </c>
      <c r="I787" s="194">
        <f t="shared" si="36"/>
        <v>0</v>
      </c>
      <c r="J787" s="116" t="s">
        <v>10120</v>
      </c>
      <c r="K787" s="116" t="s">
        <v>11711</v>
      </c>
      <c r="L787" s="197">
        <v>45551</v>
      </c>
      <c r="M787" s="116"/>
      <c r="N787" s="197">
        <v>45562</v>
      </c>
      <c r="O787" s="388">
        <f t="shared" si="37"/>
        <v>26258.079999999998</v>
      </c>
      <c r="P787" s="339">
        <f t="shared" si="38"/>
        <v>0</v>
      </c>
    </row>
    <row r="788" spans="1:16" hidden="1" x14ac:dyDescent="0.25">
      <c r="A788" s="116">
        <v>126613</v>
      </c>
      <c r="B788" s="116">
        <v>5</v>
      </c>
      <c r="C788" s="116">
        <v>1230100170</v>
      </c>
      <c r="D788" s="116" t="s">
        <v>17487</v>
      </c>
      <c r="E788" s="339">
        <v>129825.15</v>
      </c>
      <c r="F788" s="194">
        <v>5</v>
      </c>
      <c r="G788" s="194">
        <v>5</v>
      </c>
      <c r="H788" s="194" t="s">
        <v>10119</v>
      </c>
      <c r="I788" s="194">
        <f t="shared" si="36"/>
        <v>0</v>
      </c>
      <c r="J788" s="116" t="s">
        <v>10120</v>
      </c>
      <c r="K788" s="116" t="s">
        <v>11711</v>
      </c>
      <c r="L788" s="197">
        <v>45551</v>
      </c>
      <c r="M788" s="116"/>
      <c r="N788" s="197">
        <v>45552</v>
      </c>
      <c r="O788" s="388">
        <f t="shared" si="37"/>
        <v>25965.03</v>
      </c>
      <c r="P788" s="339">
        <f t="shared" si="38"/>
        <v>0</v>
      </c>
    </row>
    <row r="789" spans="1:16" hidden="1" x14ac:dyDescent="0.25">
      <c r="A789" s="116">
        <v>126613</v>
      </c>
      <c r="B789" s="116">
        <v>3</v>
      </c>
      <c r="C789" s="116">
        <v>1232100060</v>
      </c>
      <c r="D789" s="116" t="s">
        <v>11234</v>
      </c>
      <c r="E789" s="339">
        <v>46615</v>
      </c>
      <c r="F789" s="194">
        <v>5</v>
      </c>
      <c r="G789" s="194">
        <v>5</v>
      </c>
      <c r="H789" s="194" t="s">
        <v>10119</v>
      </c>
      <c r="I789" s="194">
        <f t="shared" si="36"/>
        <v>0</v>
      </c>
      <c r="J789" s="116" t="s">
        <v>10120</v>
      </c>
      <c r="K789" s="116" t="s">
        <v>11711</v>
      </c>
      <c r="L789" s="197">
        <v>45551</v>
      </c>
      <c r="M789" s="116" t="s">
        <v>16514</v>
      </c>
      <c r="N789" s="197">
        <v>45573</v>
      </c>
      <c r="O789" s="388">
        <f t="shared" si="37"/>
        <v>9323</v>
      </c>
      <c r="P789" s="339">
        <f t="shared" si="38"/>
        <v>0</v>
      </c>
    </row>
    <row r="790" spans="1:16" hidden="1" x14ac:dyDescent="0.25">
      <c r="A790" s="116">
        <v>126613</v>
      </c>
      <c r="B790" s="116">
        <v>9</v>
      </c>
      <c r="C790" s="116">
        <v>1234100070</v>
      </c>
      <c r="D790" s="116" t="s">
        <v>11236</v>
      </c>
      <c r="E790" s="339">
        <v>40370.68</v>
      </c>
      <c r="F790" s="194">
        <v>2</v>
      </c>
      <c r="G790" s="194">
        <v>2</v>
      </c>
      <c r="H790" s="194" t="s">
        <v>10119</v>
      </c>
      <c r="I790" s="194">
        <f t="shared" si="36"/>
        <v>0</v>
      </c>
      <c r="J790" s="116" t="s">
        <v>10120</v>
      </c>
      <c r="K790" s="116" t="s">
        <v>11711</v>
      </c>
      <c r="L790" s="197">
        <v>45551</v>
      </c>
      <c r="M790" s="116"/>
      <c r="N790" s="197">
        <v>45552</v>
      </c>
      <c r="O790" s="388">
        <f t="shared" si="37"/>
        <v>20185.34</v>
      </c>
      <c r="P790" s="339">
        <f t="shared" si="38"/>
        <v>0</v>
      </c>
    </row>
    <row r="791" spans="1:16" hidden="1" x14ac:dyDescent="0.25">
      <c r="A791" s="116">
        <v>126613</v>
      </c>
      <c r="B791" s="116">
        <v>10</v>
      </c>
      <c r="C791" s="116">
        <v>1234100130</v>
      </c>
      <c r="D791" s="116" t="s">
        <v>17533</v>
      </c>
      <c r="E791" s="339">
        <v>23654.1</v>
      </c>
      <c r="F791" s="194">
        <v>2</v>
      </c>
      <c r="G791" s="194">
        <v>2</v>
      </c>
      <c r="H791" s="194" t="s">
        <v>10119</v>
      </c>
      <c r="I791" s="194">
        <f t="shared" si="36"/>
        <v>0</v>
      </c>
      <c r="J791" s="116" t="s">
        <v>10120</v>
      </c>
      <c r="K791" s="116" t="s">
        <v>11711</v>
      </c>
      <c r="L791" s="197">
        <v>45551</v>
      </c>
      <c r="M791" s="116"/>
      <c r="N791" s="197">
        <v>45552</v>
      </c>
      <c r="O791" s="388">
        <f t="shared" si="37"/>
        <v>11827.05</v>
      </c>
      <c r="P791" s="339">
        <f t="shared" si="38"/>
        <v>0</v>
      </c>
    </row>
    <row r="792" spans="1:16" hidden="1" x14ac:dyDescent="0.25">
      <c r="A792" s="116">
        <v>126647</v>
      </c>
      <c r="B792" s="116">
        <v>1</v>
      </c>
      <c r="C792" s="116">
        <v>1512101320</v>
      </c>
      <c r="D792" s="116" t="s">
        <v>17534</v>
      </c>
      <c r="E792" s="339">
        <v>116215.44</v>
      </c>
      <c r="F792" s="194">
        <v>12</v>
      </c>
      <c r="G792" s="194">
        <v>12</v>
      </c>
      <c r="H792" s="194" t="s">
        <v>10119</v>
      </c>
      <c r="I792" s="194">
        <f t="shared" si="36"/>
        <v>0</v>
      </c>
      <c r="J792" s="116" t="s">
        <v>10126</v>
      </c>
      <c r="K792" s="116" t="s">
        <v>11659</v>
      </c>
      <c r="L792" s="197">
        <v>45552</v>
      </c>
      <c r="M792" s="116"/>
      <c r="N792" s="197">
        <v>45552</v>
      </c>
      <c r="O792" s="388">
        <f t="shared" si="37"/>
        <v>9684.6200000000008</v>
      </c>
      <c r="P792" s="339">
        <f t="shared" si="38"/>
        <v>0</v>
      </c>
    </row>
    <row r="793" spans="1:16" hidden="1" x14ac:dyDescent="0.25">
      <c r="A793" s="116">
        <v>126647</v>
      </c>
      <c r="B793" s="116">
        <v>2</v>
      </c>
      <c r="C793" s="116">
        <v>1521100100</v>
      </c>
      <c r="D793" s="116" t="s">
        <v>10563</v>
      </c>
      <c r="E793" s="339">
        <v>13200</v>
      </c>
      <c r="F793" s="194">
        <v>12</v>
      </c>
      <c r="G793" s="194">
        <v>12</v>
      </c>
      <c r="H793" s="194" t="s">
        <v>10119</v>
      </c>
      <c r="I793" s="194">
        <f t="shared" si="36"/>
        <v>0</v>
      </c>
      <c r="J793" s="116" t="s">
        <v>10126</v>
      </c>
      <c r="K793" s="116" t="s">
        <v>11659</v>
      </c>
      <c r="L793" s="197">
        <v>45552</v>
      </c>
      <c r="M793" s="116"/>
      <c r="N793" s="197">
        <v>45552</v>
      </c>
      <c r="O793" s="388">
        <f t="shared" si="37"/>
        <v>1100</v>
      </c>
      <c r="P793" s="339">
        <f t="shared" si="38"/>
        <v>0</v>
      </c>
    </row>
    <row r="794" spans="1:16" hidden="1" x14ac:dyDescent="0.25">
      <c r="A794" s="116">
        <v>126647</v>
      </c>
      <c r="B794" s="116">
        <v>3</v>
      </c>
      <c r="C794" s="116">
        <v>1810105220</v>
      </c>
      <c r="D794" s="116" t="s">
        <v>11380</v>
      </c>
      <c r="E794" s="339">
        <v>14619.84</v>
      </c>
      <c r="F794" s="194">
        <v>12</v>
      </c>
      <c r="G794" s="194">
        <v>12</v>
      </c>
      <c r="H794" s="194" t="s">
        <v>10119</v>
      </c>
      <c r="I794" s="194">
        <f t="shared" si="36"/>
        <v>0</v>
      </c>
      <c r="J794" s="116" t="s">
        <v>10126</v>
      </c>
      <c r="K794" s="116" t="s">
        <v>11659</v>
      </c>
      <c r="L794" s="197">
        <v>45552</v>
      </c>
      <c r="M794" s="116"/>
      <c r="N794" s="197">
        <v>45552</v>
      </c>
      <c r="O794" s="388">
        <f t="shared" si="37"/>
        <v>1218.32</v>
      </c>
      <c r="P794" s="339">
        <f t="shared" si="38"/>
        <v>0</v>
      </c>
    </row>
    <row r="795" spans="1:16" hidden="1" x14ac:dyDescent="0.25">
      <c r="A795" s="116">
        <v>127000</v>
      </c>
      <c r="B795" s="116">
        <v>1</v>
      </c>
      <c r="C795" s="116">
        <v>1512108100</v>
      </c>
      <c r="D795" s="116" t="s">
        <v>17535</v>
      </c>
      <c r="E795" s="339">
        <v>36400</v>
      </c>
      <c r="F795" s="194">
        <v>14</v>
      </c>
      <c r="G795" s="194">
        <v>14</v>
      </c>
      <c r="H795" s="194" t="s">
        <v>10119</v>
      </c>
      <c r="I795" s="194">
        <f t="shared" si="36"/>
        <v>0</v>
      </c>
      <c r="J795" s="116" t="s">
        <v>10120</v>
      </c>
      <c r="K795" s="116" t="s">
        <v>11926</v>
      </c>
      <c r="L795" s="197">
        <v>45572</v>
      </c>
      <c r="M795" s="116" t="s">
        <v>11927</v>
      </c>
      <c r="N795" s="197">
        <v>45572</v>
      </c>
      <c r="O795" s="388">
        <f t="shared" si="37"/>
        <v>2600</v>
      </c>
      <c r="P795" s="339">
        <f t="shared" si="38"/>
        <v>0</v>
      </c>
    </row>
    <row r="796" spans="1:16" hidden="1" x14ac:dyDescent="0.25">
      <c r="A796" s="116">
        <v>127000</v>
      </c>
      <c r="B796" s="116">
        <v>3</v>
      </c>
      <c r="C796" s="116">
        <v>1810103670</v>
      </c>
      <c r="D796" s="116" t="s">
        <v>17536</v>
      </c>
      <c r="E796" s="339">
        <v>2283.3000000000002</v>
      </c>
      <c r="F796" s="194">
        <v>10</v>
      </c>
      <c r="G796" s="194">
        <v>10</v>
      </c>
      <c r="H796" s="194" t="s">
        <v>10119</v>
      </c>
      <c r="I796" s="194">
        <f t="shared" si="36"/>
        <v>0</v>
      </c>
      <c r="J796" s="116" t="s">
        <v>10120</v>
      </c>
      <c r="K796" s="116" t="s">
        <v>11926</v>
      </c>
      <c r="L796" s="197">
        <v>45572</v>
      </c>
      <c r="M796" s="116" t="s">
        <v>11927</v>
      </c>
      <c r="N796" s="197">
        <v>45572</v>
      </c>
      <c r="O796" s="388">
        <f t="shared" si="37"/>
        <v>228.33</v>
      </c>
      <c r="P796" s="339">
        <f t="shared" si="38"/>
        <v>0</v>
      </c>
    </row>
    <row r="797" spans="1:16" hidden="1" x14ac:dyDescent="0.25">
      <c r="A797" s="116">
        <v>127000</v>
      </c>
      <c r="B797" s="116">
        <v>2</v>
      </c>
      <c r="C797" s="116">
        <v>1810104090</v>
      </c>
      <c r="D797" s="116" t="s">
        <v>17500</v>
      </c>
      <c r="E797" s="339">
        <v>56052.25</v>
      </c>
      <c r="F797" s="194">
        <v>25</v>
      </c>
      <c r="G797" s="194">
        <v>25</v>
      </c>
      <c r="H797" s="194" t="s">
        <v>10119</v>
      </c>
      <c r="I797" s="194">
        <f t="shared" si="36"/>
        <v>0</v>
      </c>
      <c r="J797" s="116" t="s">
        <v>10120</v>
      </c>
      <c r="K797" s="116" t="s">
        <v>11926</v>
      </c>
      <c r="L797" s="197">
        <v>45572</v>
      </c>
      <c r="M797" s="116" t="s">
        <v>11927</v>
      </c>
      <c r="N797" s="197">
        <v>45572</v>
      </c>
      <c r="O797" s="388">
        <f t="shared" si="37"/>
        <v>2242.09</v>
      </c>
      <c r="P797" s="339">
        <f t="shared" si="38"/>
        <v>0</v>
      </c>
    </row>
    <row r="798" spans="1:16" hidden="1" x14ac:dyDescent="0.25">
      <c r="A798" s="116">
        <v>127004</v>
      </c>
      <c r="B798" s="116">
        <v>1</v>
      </c>
      <c r="C798" s="116">
        <v>1519100900</v>
      </c>
      <c r="D798" s="116" t="s">
        <v>7853</v>
      </c>
      <c r="E798" s="339">
        <v>1908663</v>
      </c>
      <c r="F798" s="194">
        <v>1</v>
      </c>
      <c r="G798" s="194">
        <v>1</v>
      </c>
      <c r="H798" s="194" t="s">
        <v>10119</v>
      </c>
      <c r="I798" s="194">
        <f t="shared" si="36"/>
        <v>0</v>
      </c>
      <c r="J798" s="116" t="s">
        <v>10120</v>
      </c>
      <c r="K798" s="116" t="s">
        <v>11848</v>
      </c>
      <c r="L798" s="197">
        <v>45559</v>
      </c>
      <c r="M798" s="116"/>
      <c r="N798" s="197">
        <v>45559</v>
      </c>
      <c r="O798" s="388">
        <f t="shared" si="37"/>
        <v>1908663</v>
      </c>
      <c r="P798" s="339">
        <f t="shared" si="38"/>
        <v>0</v>
      </c>
    </row>
    <row r="799" spans="1:16" hidden="1" x14ac:dyDescent="0.25">
      <c r="A799" s="116">
        <v>127053</v>
      </c>
      <c r="B799" s="116">
        <v>9</v>
      </c>
      <c r="C799" s="116">
        <v>1011100040</v>
      </c>
      <c r="D799" s="116" t="s">
        <v>10481</v>
      </c>
      <c r="E799" s="339">
        <v>13803.4</v>
      </c>
      <c r="F799" s="194">
        <v>10</v>
      </c>
      <c r="G799" s="194">
        <v>10</v>
      </c>
      <c r="H799" s="194" t="s">
        <v>10119</v>
      </c>
      <c r="I799" s="194">
        <f t="shared" si="36"/>
        <v>0</v>
      </c>
      <c r="J799" s="116" t="s">
        <v>10120</v>
      </c>
      <c r="K799" s="116" t="s">
        <v>11851</v>
      </c>
      <c r="L799" s="197">
        <v>45559</v>
      </c>
      <c r="M799" s="116"/>
      <c r="N799" s="197">
        <v>45560</v>
      </c>
      <c r="O799" s="388">
        <f t="shared" si="37"/>
        <v>1380.34</v>
      </c>
      <c r="P799" s="339">
        <f t="shared" si="38"/>
        <v>0</v>
      </c>
    </row>
    <row r="800" spans="1:16" hidden="1" x14ac:dyDescent="0.25">
      <c r="A800" s="116">
        <v>127053</v>
      </c>
      <c r="B800" s="116">
        <v>12</v>
      </c>
      <c r="C800" s="116">
        <v>1016100000</v>
      </c>
      <c r="D800" s="116" t="s">
        <v>10650</v>
      </c>
      <c r="E800" s="339">
        <v>30832.2</v>
      </c>
      <c r="F800" s="194">
        <v>3</v>
      </c>
      <c r="G800" s="194">
        <v>3</v>
      </c>
      <c r="H800" s="194" t="s">
        <v>10119</v>
      </c>
      <c r="I800" s="194">
        <f t="shared" si="36"/>
        <v>0</v>
      </c>
      <c r="J800" s="116" t="s">
        <v>10120</v>
      </c>
      <c r="K800" s="116" t="s">
        <v>11851</v>
      </c>
      <c r="L800" s="197">
        <v>45559</v>
      </c>
      <c r="M800" s="116"/>
      <c r="N800" s="197">
        <v>45560</v>
      </c>
      <c r="O800" s="388">
        <f t="shared" si="37"/>
        <v>10277.4</v>
      </c>
      <c r="P800" s="339">
        <f t="shared" si="38"/>
        <v>0</v>
      </c>
    </row>
    <row r="801" spans="1:16" hidden="1" x14ac:dyDescent="0.25">
      <c r="A801" s="116">
        <v>127053</v>
      </c>
      <c r="B801" s="116">
        <v>11</v>
      </c>
      <c r="C801" s="116">
        <v>1016101010</v>
      </c>
      <c r="D801" s="116" t="s">
        <v>10655</v>
      </c>
      <c r="E801" s="339">
        <v>35810.44</v>
      </c>
      <c r="F801" s="194">
        <v>2</v>
      </c>
      <c r="G801" s="194">
        <v>2</v>
      </c>
      <c r="H801" s="194" t="s">
        <v>10119</v>
      </c>
      <c r="I801" s="194">
        <f t="shared" si="36"/>
        <v>0</v>
      </c>
      <c r="J801" s="116" t="s">
        <v>10120</v>
      </c>
      <c r="K801" s="116" t="s">
        <v>11851</v>
      </c>
      <c r="L801" s="197">
        <v>45559</v>
      </c>
      <c r="M801" s="116"/>
      <c r="N801" s="197">
        <v>45560</v>
      </c>
      <c r="O801" s="388">
        <f t="shared" si="37"/>
        <v>17905.22</v>
      </c>
      <c r="P801" s="339">
        <f t="shared" si="38"/>
        <v>0</v>
      </c>
    </row>
    <row r="802" spans="1:16" hidden="1" x14ac:dyDescent="0.25">
      <c r="A802" s="116">
        <v>127053</v>
      </c>
      <c r="B802" s="116">
        <v>13</v>
      </c>
      <c r="C802" s="116">
        <v>1017102120</v>
      </c>
      <c r="D802" s="116" t="s">
        <v>10656</v>
      </c>
      <c r="E802" s="339">
        <v>486000</v>
      </c>
      <c r="F802" s="194">
        <v>3</v>
      </c>
      <c r="G802" s="194">
        <v>3</v>
      </c>
      <c r="H802" s="194" t="s">
        <v>10119</v>
      </c>
      <c r="I802" s="194">
        <f t="shared" si="36"/>
        <v>0</v>
      </c>
      <c r="J802" s="116" t="s">
        <v>10120</v>
      </c>
      <c r="K802" s="116" t="s">
        <v>11851</v>
      </c>
      <c r="L802" s="197">
        <v>45559</v>
      </c>
      <c r="M802" s="116"/>
      <c r="N802" s="197">
        <v>45560</v>
      </c>
      <c r="O802" s="388">
        <f t="shared" si="37"/>
        <v>162000</v>
      </c>
      <c r="P802" s="339">
        <f t="shared" si="38"/>
        <v>0</v>
      </c>
    </row>
    <row r="803" spans="1:16" hidden="1" x14ac:dyDescent="0.25">
      <c r="A803" s="116">
        <v>127053</v>
      </c>
      <c r="B803" s="116">
        <v>10</v>
      </c>
      <c r="C803" s="116">
        <v>1019100040</v>
      </c>
      <c r="D803" s="116" t="s">
        <v>10643</v>
      </c>
      <c r="E803" s="339">
        <v>19990</v>
      </c>
      <c r="F803" s="194">
        <v>5</v>
      </c>
      <c r="G803" s="194">
        <v>5</v>
      </c>
      <c r="H803" s="194" t="s">
        <v>10119</v>
      </c>
      <c r="I803" s="194">
        <f t="shared" si="36"/>
        <v>0</v>
      </c>
      <c r="J803" s="116" t="s">
        <v>10120</v>
      </c>
      <c r="K803" s="116" t="s">
        <v>11851</v>
      </c>
      <c r="L803" s="197">
        <v>45559</v>
      </c>
      <c r="M803" s="116" t="s">
        <v>11860</v>
      </c>
      <c r="N803" s="197">
        <v>45572</v>
      </c>
      <c r="O803" s="388">
        <f t="shared" si="37"/>
        <v>3998</v>
      </c>
      <c r="P803" s="339">
        <f t="shared" si="38"/>
        <v>0</v>
      </c>
    </row>
    <row r="804" spans="1:16" hidden="1" x14ac:dyDescent="0.25">
      <c r="A804" s="116">
        <v>127053</v>
      </c>
      <c r="B804" s="116">
        <v>5</v>
      </c>
      <c r="C804" s="116">
        <v>1112100430</v>
      </c>
      <c r="D804" s="116" t="s">
        <v>7760</v>
      </c>
      <c r="E804" s="339">
        <v>92426.46</v>
      </c>
      <c r="F804" s="194">
        <v>14</v>
      </c>
      <c r="G804" s="194">
        <v>14</v>
      </c>
      <c r="H804" s="194" t="s">
        <v>10119</v>
      </c>
      <c r="I804" s="194">
        <f t="shared" si="36"/>
        <v>0</v>
      </c>
      <c r="J804" s="116" t="s">
        <v>10120</v>
      </c>
      <c r="K804" s="116" t="s">
        <v>11851</v>
      </c>
      <c r="L804" s="197">
        <v>45559</v>
      </c>
      <c r="M804" s="116"/>
      <c r="N804" s="197">
        <v>45560</v>
      </c>
      <c r="O804" s="388">
        <f t="shared" si="37"/>
        <v>6601.89</v>
      </c>
      <c r="P804" s="339">
        <f t="shared" si="38"/>
        <v>0</v>
      </c>
    </row>
    <row r="805" spans="1:16" hidden="1" x14ac:dyDescent="0.25">
      <c r="A805" s="116">
        <v>127053</v>
      </c>
      <c r="B805" s="116">
        <v>7</v>
      </c>
      <c r="C805" s="116">
        <v>1112102150</v>
      </c>
      <c r="D805" s="116" t="s">
        <v>11176</v>
      </c>
      <c r="E805" s="339">
        <v>489124.44</v>
      </c>
      <c r="F805" s="194">
        <v>4</v>
      </c>
      <c r="G805" s="194">
        <v>4</v>
      </c>
      <c r="H805" s="194" t="s">
        <v>10119</v>
      </c>
      <c r="I805" s="194">
        <f t="shared" si="36"/>
        <v>0</v>
      </c>
      <c r="J805" s="116" t="s">
        <v>10120</v>
      </c>
      <c r="K805" s="116" t="s">
        <v>11851</v>
      </c>
      <c r="L805" s="197">
        <v>45559</v>
      </c>
      <c r="M805" s="116"/>
      <c r="N805" s="197">
        <v>45560</v>
      </c>
      <c r="O805" s="388">
        <f t="shared" si="37"/>
        <v>122281.11</v>
      </c>
      <c r="P805" s="339">
        <f t="shared" si="38"/>
        <v>0</v>
      </c>
    </row>
    <row r="806" spans="1:16" hidden="1" x14ac:dyDescent="0.25">
      <c r="A806" s="116">
        <v>127053</v>
      </c>
      <c r="B806" s="116">
        <v>8</v>
      </c>
      <c r="C806" s="116">
        <v>1112102170</v>
      </c>
      <c r="D806" s="116" t="s">
        <v>11177</v>
      </c>
      <c r="E806" s="339">
        <v>26230.58</v>
      </c>
      <c r="F806" s="194">
        <v>2</v>
      </c>
      <c r="G806" s="194">
        <v>2</v>
      </c>
      <c r="H806" s="194" t="s">
        <v>10119</v>
      </c>
      <c r="I806" s="194">
        <f t="shared" si="36"/>
        <v>0</v>
      </c>
      <c r="J806" s="116" t="s">
        <v>10120</v>
      </c>
      <c r="K806" s="116" t="s">
        <v>11851</v>
      </c>
      <c r="L806" s="197">
        <v>45559</v>
      </c>
      <c r="M806" s="116"/>
      <c r="N806" s="197">
        <v>45560</v>
      </c>
      <c r="O806" s="388">
        <f t="shared" si="37"/>
        <v>13115.29</v>
      </c>
      <c r="P806" s="339">
        <f t="shared" si="38"/>
        <v>0</v>
      </c>
    </row>
    <row r="807" spans="1:16" hidden="1" x14ac:dyDescent="0.25">
      <c r="A807" s="116">
        <v>127053</v>
      </c>
      <c r="B807" s="116">
        <v>1</v>
      </c>
      <c r="C807" s="116">
        <v>1511102130</v>
      </c>
      <c r="D807" s="116" t="s">
        <v>10484</v>
      </c>
      <c r="E807" s="339">
        <v>28697.200000000001</v>
      </c>
      <c r="F807" s="194">
        <v>28</v>
      </c>
      <c r="G807" s="194">
        <v>28</v>
      </c>
      <c r="H807" s="194" t="s">
        <v>10119</v>
      </c>
      <c r="I807" s="194">
        <f t="shared" si="36"/>
        <v>0</v>
      </c>
      <c r="J807" s="116" t="s">
        <v>10120</v>
      </c>
      <c r="K807" s="116" t="s">
        <v>11851</v>
      </c>
      <c r="L807" s="197">
        <v>45559</v>
      </c>
      <c r="M807" s="116"/>
      <c r="N807" s="197">
        <v>45560</v>
      </c>
      <c r="O807" s="388">
        <f t="shared" si="37"/>
        <v>1024.9000000000001</v>
      </c>
      <c r="P807" s="339">
        <f t="shared" si="38"/>
        <v>0</v>
      </c>
    </row>
    <row r="808" spans="1:16" hidden="1" x14ac:dyDescent="0.25">
      <c r="A808" s="116">
        <v>127053</v>
      </c>
      <c r="B808" s="116">
        <v>2</v>
      </c>
      <c r="C808" s="116">
        <v>1521100650</v>
      </c>
      <c r="D808" s="116" t="s">
        <v>17537</v>
      </c>
      <c r="E808" s="339">
        <v>3780</v>
      </c>
      <c r="F808" s="194">
        <v>28</v>
      </c>
      <c r="G808" s="194">
        <v>28</v>
      </c>
      <c r="H808" s="194" t="s">
        <v>10119</v>
      </c>
      <c r="I808" s="194">
        <f t="shared" si="36"/>
        <v>0</v>
      </c>
      <c r="J808" s="116" t="s">
        <v>10120</v>
      </c>
      <c r="K808" s="116" t="s">
        <v>11851</v>
      </c>
      <c r="L808" s="197">
        <v>45559</v>
      </c>
      <c r="M808" s="116"/>
      <c r="N808" s="197">
        <v>45560</v>
      </c>
      <c r="O808" s="388">
        <f t="shared" si="37"/>
        <v>135</v>
      </c>
      <c r="P808" s="339">
        <f t="shared" si="38"/>
        <v>0</v>
      </c>
    </row>
    <row r="809" spans="1:16" hidden="1" x14ac:dyDescent="0.25">
      <c r="A809" s="116">
        <v>127053</v>
      </c>
      <c r="B809" s="116">
        <v>4</v>
      </c>
      <c r="C809" s="116">
        <v>1546101840</v>
      </c>
      <c r="D809" s="116" t="s">
        <v>10957</v>
      </c>
      <c r="E809" s="339">
        <v>67756.44</v>
      </c>
      <c r="F809" s="194">
        <v>6</v>
      </c>
      <c r="G809" s="194">
        <v>6</v>
      </c>
      <c r="H809" s="194" t="s">
        <v>10119</v>
      </c>
      <c r="I809" s="194">
        <f t="shared" si="36"/>
        <v>0</v>
      </c>
      <c r="J809" s="116" t="s">
        <v>10120</v>
      </c>
      <c r="K809" s="116" t="s">
        <v>11851</v>
      </c>
      <c r="L809" s="197">
        <v>45559</v>
      </c>
      <c r="M809" s="116"/>
      <c r="N809" s="197">
        <v>45560</v>
      </c>
      <c r="O809" s="388">
        <f t="shared" si="37"/>
        <v>11292.74</v>
      </c>
      <c r="P809" s="339">
        <f t="shared" si="38"/>
        <v>0</v>
      </c>
    </row>
    <row r="810" spans="1:16" hidden="1" x14ac:dyDescent="0.25">
      <c r="A810" s="116">
        <v>127053</v>
      </c>
      <c r="B810" s="116">
        <v>6</v>
      </c>
      <c r="C810" s="116">
        <v>1546101870</v>
      </c>
      <c r="D810" s="116" t="s">
        <v>16201</v>
      </c>
      <c r="E810" s="339">
        <v>13711.5</v>
      </c>
      <c r="F810" s="194">
        <v>25</v>
      </c>
      <c r="G810" s="194">
        <v>25</v>
      </c>
      <c r="H810" s="194" t="s">
        <v>10119</v>
      </c>
      <c r="I810" s="194">
        <f t="shared" si="36"/>
        <v>0</v>
      </c>
      <c r="J810" s="116" t="s">
        <v>10120</v>
      </c>
      <c r="K810" s="116" t="s">
        <v>11851</v>
      </c>
      <c r="L810" s="197">
        <v>45559</v>
      </c>
      <c r="M810" s="116"/>
      <c r="N810" s="197">
        <v>45560</v>
      </c>
      <c r="O810" s="388">
        <f t="shared" si="37"/>
        <v>548.46</v>
      </c>
      <c r="P810" s="339">
        <f t="shared" si="38"/>
        <v>0</v>
      </c>
    </row>
    <row r="811" spans="1:16" hidden="1" x14ac:dyDescent="0.25">
      <c r="A811" s="116">
        <v>127053</v>
      </c>
      <c r="B811" s="116">
        <v>3</v>
      </c>
      <c r="C811" s="116">
        <v>1810105190</v>
      </c>
      <c r="D811" s="116" t="s">
        <v>10568</v>
      </c>
      <c r="E811" s="339">
        <v>18720.240000000002</v>
      </c>
      <c r="F811" s="194">
        <v>56</v>
      </c>
      <c r="G811" s="194">
        <v>56</v>
      </c>
      <c r="H811" s="194" t="s">
        <v>10119</v>
      </c>
      <c r="I811" s="194">
        <f t="shared" si="36"/>
        <v>0</v>
      </c>
      <c r="J811" s="116" t="s">
        <v>10120</v>
      </c>
      <c r="K811" s="116" t="s">
        <v>11851</v>
      </c>
      <c r="L811" s="197">
        <v>45559</v>
      </c>
      <c r="M811" s="116"/>
      <c r="N811" s="197">
        <v>45560</v>
      </c>
      <c r="O811" s="388">
        <f t="shared" si="37"/>
        <v>334.29</v>
      </c>
      <c r="P811" s="339">
        <f t="shared" si="38"/>
        <v>0</v>
      </c>
    </row>
    <row r="812" spans="1:16" hidden="1" x14ac:dyDescent="0.25">
      <c r="A812" s="116">
        <v>127054</v>
      </c>
      <c r="B812" s="116">
        <v>11</v>
      </c>
      <c r="C812" s="116">
        <v>1010100120</v>
      </c>
      <c r="D812" s="116" t="s">
        <v>17538</v>
      </c>
      <c r="E812" s="339">
        <v>11320</v>
      </c>
      <c r="F812" s="194">
        <v>5</v>
      </c>
      <c r="G812" s="194">
        <v>5</v>
      </c>
      <c r="H812" s="194" t="s">
        <v>10119</v>
      </c>
      <c r="I812" s="194">
        <f t="shared" si="36"/>
        <v>0</v>
      </c>
      <c r="J812" s="116" t="s">
        <v>10120</v>
      </c>
      <c r="K812" s="116" t="s">
        <v>11851</v>
      </c>
      <c r="L812" s="197">
        <v>45561</v>
      </c>
      <c r="M812" s="116"/>
      <c r="N812" s="197">
        <v>45566</v>
      </c>
      <c r="O812" s="388">
        <f t="shared" si="37"/>
        <v>2264</v>
      </c>
      <c r="P812" s="339">
        <f t="shared" si="38"/>
        <v>0</v>
      </c>
    </row>
    <row r="813" spans="1:16" hidden="1" x14ac:dyDescent="0.25">
      <c r="A813" s="116">
        <v>127054</v>
      </c>
      <c r="B813" s="116">
        <v>12</v>
      </c>
      <c r="C813" s="116">
        <v>1010100750</v>
      </c>
      <c r="D813" s="116" t="s">
        <v>11041</v>
      </c>
      <c r="E813" s="339">
        <v>11138.3</v>
      </c>
      <c r="F813" s="194">
        <v>5</v>
      </c>
      <c r="G813" s="194">
        <v>5</v>
      </c>
      <c r="H813" s="194" t="s">
        <v>10119</v>
      </c>
      <c r="I813" s="194">
        <f t="shared" si="36"/>
        <v>0</v>
      </c>
      <c r="J813" s="116" t="s">
        <v>10120</v>
      </c>
      <c r="K813" s="116" t="s">
        <v>11851</v>
      </c>
      <c r="L813" s="197">
        <v>45561</v>
      </c>
      <c r="M813" s="116"/>
      <c r="N813" s="197">
        <v>45561</v>
      </c>
      <c r="O813" s="388">
        <f t="shared" si="37"/>
        <v>2227.66</v>
      </c>
      <c r="P813" s="339">
        <f t="shared" si="38"/>
        <v>0</v>
      </c>
    </row>
    <row r="814" spans="1:16" hidden="1" x14ac:dyDescent="0.25">
      <c r="A814" s="116">
        <v>127054</v>
      </c>
      <c r="B814" s="116">
        <v>9</v>
      </c>
      <c r="C814" s="116">
        <v>1010105600</v>
      </c>
      <c r="D814" s="116" t="s">
        <v>11133</v>
      </c>
      <c r="E814" s="339">
        <v>199327.45</v>
      </c>
      <c r="F814" s="194">
        <v>5</v>
      </c>
      <c r="G814" s="194">
        <v>5</v>
      </c>
      <c r="H814" s="194" t="s">
        <v>10119</v>
      </c>
      <c r="I814" s="194">
        <f t="shared" si="36"/>
        <v>0</v>
      </c>
      <c r="J814" s="116" t="s">
        <v>10120</v>
      </c>
      <c r="K814" s="116" t="s">
        <v>11851</v>
      </c>
      <c r="L814" s="197">
        <v>45561</v>
      </c>
      <c r="M814" s="116"/>
      <c r="N814" s="197">
        <v>45561</v>
      </c>
      <c r="O814" s="388">
        <f t="shared" si="37"/>
        <v>39865.490000000005</v>
      </c>
      <c r="P814" s="339">
        <f t="shared" si="38"/>
        <v>0</v>
      </c>
    </row>
    <row r="815" spans="1:16" hidden="1" x14ac:dyDescent="0.25">
      <c r="A815" s="116">
        <v>127054</v>
      </c>
      <c r="B815" s="116">
        <v>15</v>
      </c>
      <c r="C815" s="116">
        <v>1016101340</v>
      </c>
      <c r="D815" s="116" t="s">
        <v>10489</v>
      </c>
      <c r="E815" s="339">
        <v>15604</v>
      </c>
      <c r="F815" s="194">
        <v>2</v>
      </c>
      <c r="G815" s="194">
        <v>2</v>
      </c>
      <c r="H815" s="194" t="s">
        <v>10119</v>
      </c>
      <c r="I815" s="194">
        <f t="shared" si="36"/>
        <v>0</v>
      </c>
      <c r="J815" s="116" t="s">
        <v>10120</v>
      </c>
      <c r="K815" s="116" t="s">
        <v>11851</v>
      </c>
      <c r="L815" s="197">
        <v>45561</v>
      </c>
      <c r="M815" s="116"/>
      <c r="N815" s="197">
        <v>45561</v>
      </c>
      <c r="O815" s="388">
        <f t="shared" si="37"/>
        <v>7802</v>
      </c>
      <c r="P815" s="339">
        <f t="shared" si="38"/>
        <v>0</v>
      </c>
    </row>
    <row r="816" spans="1:16" hidden="1" x14ac:dyDescent="0.25">
      <c r="A816" s="116">
        <v>127054</v>
      </c>
      <c r="B816" s="116">
        <v>14</v>
      </c>
      <c r="C816" s="116">
        <v>1023100140</v>
      </c>
      <c r="D816" s="116" t="s">
        <v>11171</v>
      </c>
      <c r="E816" s="339">
        <v>39053.08</v>
      </c>
      <c r="F816" s="194">
        <v>2</v>
      </c>
      <c r="G816" s="194">
        <v>2</v>
      </c>
      <c r="H816" s="194" t="s">
        <v>10119</v>
      </c>
      <c r="I816" s="194">
        <f t="shared" si="36"/>
        <v>0</v>
      </c>
      <c r="J816" s="116" t="s">
        <v>10120</v>
      </c>
      <c r="K816" s="116" t="s">
        <v>11851</v>
      </c>
      <c r="L816" s="197">
        <v>45561</v>
      </c>
      <c r="M816" s="116"/>
      <c r="N816" s="197">
        <v>45561</v>
      </c>
      <c r="O816" s="388">
        <f t="shared" si="37"/>
        <v>19526.54</v>
      </c>
      <c r="P816" s="339">
        <f t="shared" si="38"/>
        <v>0</v>
      </c>
    </row>
    <row r="817" spans="1:16" hidden="1" x14ac:dyDescent="0.25">
      <c r="A817" s="116">
        <v>127054</v>
      </c>
      <c r="B817" s="116">
        <v>13</v>
      </c>
      <c r="C817" s="116">
        <v>1023100340</v>
      </c>
      <c r="D817" s="116" t="s">
        <v>10969</v>
      </c>
      <c r="E817" s="339">
        <v>36780</v>
      </c>
      <c r="F817" s="194">
        <v>2</v>
      </c>
      <c r="G817" s="194">
        <v>2</v>
      </c>
      <c r="H817" s="194" t="s">
        <v>10119</v>
      </c>
      <c r="I817" s="194">
        <f t="shared" si="36"/>
        <v>0</v>
      </c>
      <c r="J817" s="116" t="s">
        <v>10120</v>
      </c>
      <c r="K817" s="116" t="s">
        <v>11851</v>
      </c>
      <c r="L817" s="197">
        <v>45561</v>
      </c>
      <c r="M817" s="116"/>
      <c r="N817" s="197">
        <v>45561</v>
      </c>
      <c r="O817" s="388">
        <f t="shared" si="37"/>
        <v>18390</v>
      </c>
      <c r="P817" s="339">
        <f t="shared" si="38"/>
        <v>0</v>
      </c>
    </row>
    <row r="818" spans="1:16" hidden="1" x14ac:dyDescent="0.25">
      <c r="A818" s="116">
        <v>127054</v>
      </c>
      <c r="B818" s="116">
        <v>4</v>
      </c>
      <c r="C818" s="116">
        <v>1112100280</v>
      </c>
      <c r="D818" s="116" t="s">
        <v>11173</v>
      </c>
      <c r="E818" s="339">
        <v>3360.84</v>
      </c>
      <c r="F818" s="194">
        <v>14</v>
      </c>
      <c r="G818" s="194">
        <v>14</v>
      </c>
      <c r="H818" s="194" t="s">
        <v>10119</v>
      </c>
      <c r="I818" s="194">
        <f t="shared" si="36"/>
        <v>0</v>
      </c>
      <c r="J818" s="116" t="s">
        <v>10120</v>
      </c>
      <c r="K818" s="116" t="s">
        <v>11851</v>
      </c>
      <c r="L818" s="197">
        <v>45561</v>
      </c>
      <c r="M818" s="116" t="s">
        <v>11861</v>
      </c>
      <c r="N818" s="197">
        <v>45567</v>
      </c>
      <c r="O818" s="388">
        <f t="shared" si="37"/>
        <v>240.06</v>
      </c>
      <c r="P818" s="339">
        <f t="shared" si="38"/>
        <v>0</v>
      </c>
    </row>
    <row r="819" spans="1:16" hidden="1" x14ac:dyDescent="0.25">
      <c r="A819" s="116">
        <v>127054</v>
      </c>
      <c r="B819" s="116">
        <v>8</v>
      </c>
      <c r="C819" s="116">
        <v>1112100610</v>
      </c>
      <c r="D819" s="116" t="s">
        <v>11174</v>
      </c>
      <c r="E819" s="339">
        <v>1561.98</v>
      </c>
      <c r="F819" s="194">
        <v>14</v>
      </c>
      <c r="G819" s="194">
        <v>14</v>
      </c>
      <c r="H819" s="194" t="s">
        <v>10119</v>
      </c>
      <c r="I819" s="194">
        <f t="shared" si="36"/>
        <v>0</v>
      </c>
      <c r="J819" s="116" t="s">
        <v>10120</v>
      </c>
      <c r="K819" s="116" t="s">
        <v>11851</v>
      </c>
      <c r="L819" s="197">
        <v>45561</v>
      </c>
      <c r="M819" s="116"/>
      <c r="N819" s="197">
        <v>45561</v>
      </c>
      <c r="O819" s="388">
        <f t="shared" si="37"/>
        <v>111.57000000000001</v>
      </c>
      <c r="P819" s="339">
        <f t="shared" si="38"/>
        <v>0</v>
      </c>
    </row>
    <row r="820" spans="1:16" hidden="1" x14ac:dyDescent="0.25">
      <c r="A820" s="116">
        <v>127054</v>
      </c>
      <c r="B820" s="116">
        <v>7</v>
      </c>
      <c r="C820" s="116">
        <v>1112100710</v>
      </c>
      <c r="D820" s="116" t="s">
        <v>17528</v>
      </c>
      <c r="E820" s="339">
        <v>24369.119999999999</v>
      </c>
      <c r="F820" s="194">
        <v>24</v>
      </c>
      <c r="G820" s="194">
        <v>24</v>
      </c>
      <c r="H820" s="194" t="s">
        <v>10119</v>
      </c>
      <c r="I820" s="194">
        <f t="shared" si="36"/>
        <v>0</v>
      </c>
      <c r="J820" s="116" t="s">
        <v>10120</v>
      </c>
      <c r="K820" s="116" t="s">
        <v>11851</v>
      </c>
      <c r="L820" s="197">
        <v>45561</v>
      </c>
      <c r="M820" s="116"/>
      <c r="N820" s="197">
        <v>45561</v>
      </c>
      <c r="O820" s="388">
        <f t="shared" si="37"/>
        <v>1015.38</v>
      </c>
      <c r="P820" s="339">
        <f t="shared" si="38"/>
        <v>0</v>
      </c>
    </row>
    <row r="821" spans="1:16" hidden="1" x14ac:dyDescent="0.25">
      <c r="A821" s="116">
        <v>127054</v>
      </c>
      <c r="B821" s="116">
        <v>1</v>
      </c>
      <c r="C821" s="116">
        <v>1112100780</v>
      </c>
      <c r="D821" s="116" t="s">
        <v>17511</v>
      </c>
      <c r="E821" s="339">
        <v>1126488</v>
      </c>
      <c r="F821" s="194">
        <v>3</v>
      </c>
      <c r="G821" s="194">
        <v>3</v>
      </c>
      <c r="H821" s="194" t="s">
        <v>10119</v>
      </c>
      <c r="I821" s="194">
        <f t="shared" si="36"/>
        <v>0</v>
      </c>
      <c r="J821" s="116" t="s">
        <v>10120</v>
      </c>
      <c r="K821" s="116" t="s">
        <v>11851</v>
      </c>
      <c r="L821" s="197">
        <v>45561</v>
      </c>
      <c r="M821" s="116"/>
      <c r="N821" s="197">
        <v>45561</v>
      </c>
      <c r="O821" s="388">
        <f t="shared" si="37"/>
        <v>375496</v>
      </c>
      <c r="P821" s="339">
        <f t="shared" si="38"/>
        <v>0</v>
      </c>
    </row>
    <row r="822" spans="1:16" hidden="1" x14ac:dyDescent="0.25">
      <c r="A822" s="116">
        <v>127054</v>
      </c>
      <c r="B822" s="116">
        <v>10</v>
      </c>
      <c r="C822" s="116">
        <v>1112102270</v>
      </c>
      <c r="D822" s="116" t="s">
        <v>11178</v>
      </c>
      <c r="E822" s="339">
        <v>13888</v>
      </c>
      <c r="F822" s="194">
        <v>14</v>
      </c>
      <c r="G822" s="194">
        <v>14</v>
      </c>
      <c r="H822" s="194" t="s">
        <v>10119</v>
      </c>
      <c r="I822" s="194">
        <f t="shared" si="36"/>
        <v>0</v>
      </c>
      <c r="J822" s="116" t="s">
        <v>10120</v>
      </c>
      <c r="K822" s="116" t="s">
        <v>11851</v>
      </c>
      <c r="L822" s="197">
        <v>45561</v>
      </c>
      <c r="M822" s="116" t="s">
        <v>16670</v>
      </c>
      <c r="N822" s="197">
        <v>45561</v>
      </c>
      <c r="O822" s="388">
        <f t="shared" si="37"/>
        <v>992</v>
      </c>
      <c r="P822" s="339">
        <f t="shared" si="38"/>
        <v>0</v>
      </c>
    </row>
    <row r="823" spans="1:16" hidden="1" x14ac:dyDescent="0.25">
      <c r="A823" s="116">
        <v>127054</v>
      </c>
      <c r="B823" s="116">
        <v>3</v>
      </c>
      <c r="C823" s="116">
        <v>1316103580</v>
      </c>
      <c r="D823" s="116" t="s">
        <v>17529</v>
      </c>
      <c r="E823" s="339">
        <v>233483.88</v>
      </c>
      <c r="F823" s="194">
        <v>14</v>
      </c>
      <c r="G823" s="194">
        <v>14</v>
      </c>
      <c r="H823" s="194" t="s">
        <v>10119</v>
      </c>
      <c r="I823" s="194">
        <f t="shared" si="36"/>
        <v>0</v>
      </c>
      <c r="J823" s="116" t="s">
        <v>10120</v>
      </c>
      <c r="K823" s="116" t="s">
        <v>11851</v>
      </c>
      <c r="L823" s="197">
        <v>45561</v>
      </c>
      <c r="M823" s="116"/>
      <c r="N823" s="197">
        <v>45561</v>
      </c>
      <c r="O823" s="388">
        <f t="shared" si="37"/>
        <v>16677.420000000002</v>
      </c>
      <c r="P823" s="339">
        <f t="shared" si="38"/>
        <v>0</v>
      </c>
    </row>
    <row r="824" spans="1:16" hidden="1" x14ac:dyDescent="0.25">
      <c r="A824" s="116">
        <v>127054</v>
      </c>
      <c r="B824" s="116">
        <v>2</v>
      </c>
      <c r="C824" s="116">
        <v>1316103600</v>
      </c>
      <c r="D824" s="116" t="s">
        <v>17493</v>
      </c>
      <c r="E824" s="339">
        <v>461962.62</v>
      </c>
      <c r="F824" s="194">
        <v>14</v>
      </c>
      <c r="G824" s="194">
        <v>14</v>
      </c>
      <c r="H824" s="194" t="s">
        <v>10119</v>
      </c>
      <c r="I824" s="194">
        <f t="shared" si="36"/>
        <v>0</v>
      </c>
      <c r="J824" s="116" t="s">
        <v>10120</v>
      </c>
      <c r="K824" s="116" t="s">
        <v>11851</v>
      </c>
      <c r="L824" s="197">
        <v>45561</v>
      </c>
      <c r="M824" s="116"/>
      <c r="N824" s="197">
        <v>45561</v>
      </c>
      <c r="O824" s="388">
        <f t="shared" si="37"/>
        <v>32997.33</v>
      </c>
      <c r="P824" s="339">
        <f t="shared" si="38"/>
        <v>0</v>
      </c>
    </row>
    <row r="825" spans="1:16" hidden="1" x14ac:dyDescent="0.25">
      <c r="A825" s="116">
        <v>127054</v>
      </c>
      <c r="B825" s="116">
        <v>6</v>
      </c>
      <c r="C825" s="116">
        <v>1318100000</v>
      </c>
      <c r="D825" s="116" t="s">
        <v>11261</v>
      </c>
      <c r="E825" s="339">
        <v>11191.32</v>
      </c>
      <c r="F825" s="194">
        <v>14</v>
      </c>
      <c r="G825" s="194">
        <v>14</v>
      </c>
      <c r="H825" s="194" t="s">
        <v>10119</v>
      </c>
      <c r="I825" s="194">
        <f t="shared" si="36"/>
        <v>0</v>
      </c>
      <c r="J825" s="116" t="s">
        <v>10120</v>
      </c>
      <c r="K825" s="116" t="s">
        <v>11851</v>
      </c>
      <c r="L825" s="197">
        <v>45561</v>
      </c>
      <c r="M825" s="116"/>
      <c r="N825" s="197">
        <v>45561</v>
      </c>
      <c r="O825" s="388">
        <f t="shared" si="37"/>
        <v>799.38</v>
      </c>
      <c r="P825" s="339">
        <f t="shared" si="38"/>
        <v>0</v>
      </c>
    </row>
    <row r="826" spans="1:16" hidden="1" x14ac:dyDescent="0.25">
      <c r="A826" s="116">
        <v>127054</v>
      </c>
      <c r="B826" s="116">
        <v>5</v>
      </c>
      <c r="C826" s="116">
        <v>1523109070</v>
      </c>
      <c r="D826" s="116" t="s">
        <v>16200</v>
      </c>
      <c r="E826" s="339">
        <v>6264</v>
      </c>
      <c r="F826" s="194">
        <v>24</v>
      </c>
      <c r="G826" s="194">
        <v>24</v>
      </c>
      <c r="H826" s="194" t="s">
        <v>10119</v>
      </c>
      <c r="I826" s="194">
        <f t="shared" si="36"/>
        <v>0</v>
      </c>
      <c r="J826" s="116" t="s">
        <v>10120</v>
      </c>
      <c r="K826" s="116" t="s">
        <v>11851</v>
      </c>
      <c r="L826" s="197">
        <v>45561</v>
      </c>
      <c r="M826" s="116"/>
      <c r="N826" s="197">
        <v>45678</v>
      </c>
      <c r="O826" s="388">
        <f t="shared" si="37"/>
        <v>261</v>
      </c>
      <c r="P826" s="339">
        <f t="shared" si="38"/>
        <v>0</v>
      </c>
    </row>
    <row r="827" spans="1:16" hidden="1" x14ac:dyDescent="0.25">
      <c r="A827" s="116">
        <v>127066</v>
      </c>
      <c r="B827" s="116">
        <v>2</v>
      </c>
      <c r="C827" s="116">
        <v>1023100340</v>
      </c>
      <c r="D827" s="116" t="s">
        <v>10969</v>
      </c>
      <c r="E827" s="339">
        <v>91950</v>
      </c>
      <c r="F827" s="194">
        <v>5</v>
      </c>
      <c r="G827" s="194">
        <v>5</v>
      </c>
      <c r="H827" s="194" t="s">
        <v>10119</v>
      </c>
      <c r="I827" s="194">
        <f t="shared" si="36"/>
        <v>0</v>
      </c>
      <c r="J827" s="116" t="s">
        <v>10126</v>
      </c>
      <c r="K827" s="116" t="s">
        <v>11657</v>
      </c>
      <c r="L827" s="197">
        <v>45566</v>
      </c>
      <c r="M827" s="116"/>
      <c r="N827" s="197">
        <v>45566</v>
      </c>
      <c r="O827" s="388">
        <f t="shared" si="37"/>
        <v>18390</v>
      </c>
      <c r="P827" s="339">
        <f t="shared" si="38"/>
        <v>0</v>
      </c>
    </row>
    <row r="828" spans="1:16" hidden="1" x14ac:dyDescent="0.25">
      <c r="A828" s="116">
        <v>127066</v>
      </c>
      <c r="B828" s="116">
        <v>4</v>
      </c>
      <c r="C828" s="116">
        <v>1520103680</v>
      </c>
      <c r="D828" s="116" t="s">
        <v>11882</v>
      </c>
      <c r="E828" s="339">
        <v>52224</v>
      </c>
      <c r="F828" s="194">
        <v>3</v>
      </c>
      <c r="G828" s="194">
        <v>3</v>
      </c>
      <c r="H828" s="194" t="s">
        <v>10119</v>
      </c>
      <c r="I828" s="194">
        <f t="shared" si="36"/>
        <v>0</v>
      </c>
      <c r="J828" s="116" t="s">
        <v>10126</v>
      </c>
      <c r="K828" s="116" t="s">
        <v>11657</v>
      </c>
      <c r="L828" s="197">
        <v>45566</v>
      </c>
      <c r="M828" s="116"/>
      <c r="N828" s="197">
        <v>45566</v>
      </c>
      <c r="O828" s="388">
        <f t="shared" si="37"/>
        <v>17408</v>
      </c>
      <c r="P828" s="339">
        <f t="shared" si="38"/>
        <v>0</v>
      </c>
    </row>
    <row r="829" spans="1:16" hidden="1" x14ac:dyDescent="0.25">
      <c r="A829" s="116">
        <v>127066</v>
      </c>
      <c r="B829" s="116">
        <v>3</v>
      </c>
      <c r="C829" s="116">
        <v>1526108570</v>
      </c>
      <c r="D829" s="116" t="s">
        <v>11347</v>
      </c>
      <c r="E829" s="339">
        <v>7924</v>
      </c>
      <c r="F829" s="194">
        <v>1</v>
      </c>
      <c r="G829" s="194">
        <v>1</v>
      </c>
      <c r="H829" s="194" t="s">
        <v>10119</v>
      </c>
      <c r="I829" s="194">
        <f t="shared" si="36"/>
        <v>0</v>
      </c>
      <c r="J829" s="116" t="s">
        <v>10126</v>
      </c>
      <c r="K829" s="116" t="s">
        <v>11657</v>
      </c>
      <c r="L829" s="197">
        <v>45566</v>
      </c>
      <c r="M829" s="116"/>
      <c r="N829" s="197">
        <v>45566</v>
      </c>
      <c r="O829" s="388">
        <f t="shared" si="37"/>
        <v>7924</v>
      </c>
      <c r="P829" s="339">
        <f t="shared" si="38"/>
        <v>0</v>
      </c>
    </row>
    <row r="830" spans="1:16" hidden="1" x14ac:dyDescent="0.25">
      <c r="A830" s="116">
        <v>127066</v>
      </c>
      <c r="B830" s="116">
        <v>1</v>
      </c>
      <c r="C830" s="116">
        <v>1810101720</v>
      </c>
      <c r="D830" s="116" t="s">
        <v>11363</v>
      </c>
      <c r="E830" s="339">
        <v>110452.5</v>
      </c>
      <c r="F830" s="194">
        <v>5</v>
      </c>
      <c r="G830" s="194">
        <v>5</v>
      </c>
      <c r="H830" s="194" t="s">
        <v>10119</v>
      </c>
      <c r="I830" s="194">
        <f t="shared" si="36"/>
        <v>0</v>
      </c>
      <c r="J830" s="116" t="s">
        <v>10126</v>
      </c>
      <c r="K830" s="116" t="s">
        <v>11657</v>
      </c>
      <c r="L830" s="197">
        <v>45566</v>
      </c>
      <c r="M830" s="116"/>
      <c r="N830" s="197">
        <v>45566</v>
      </c>
      <c r="O830" s="388">
        <f t="shared" si="37"/>
        <v>22090.5</v>
      </c>
      <c r="P830" s="339">
        <f t="shared" si="38"/>
        <v>0</v>
      </c>
    </row>
    <row r="831" spans="1:16" hidden="1" x14ac:dyDescent="0.25">
      <c r="A831" s="116">
        <v>127067</v>
      </c>
      <c r="B831" s="116">
        <v>1</v>
      </c>
      <c r="C831" s="116">
        <v>1023100140</v>
      </c>
      <c r="D831" s="116" t="s">
        <v>11171</v>
      </c>
      <c r="E831" s="339">
        <v>97632.7</v>
      </c>
      <c r="F831" s="194">
        <v>5</v>
      </c>
      <c r="G831" s="194">
        <v>5</v>
      </c>
      <c r="H831" s="194" t="s">
        <v>10119</v>
      </c>
      <c r="I831" s="194">
        <f t="shared" si="36"/>
        <v>0</v>
      </c>
      <c r="J831" s="116" t="s">
        <v>10126</v>
      </c>
      <c r="K831" s="116" t="s">
        <v>11659</v>
      </c>
      <c r="L831" s="197">
        <v>45566</v>
      </c>
      <c r="M831" s="116"/>
      <c r="N831" s="197">
        <v>45566</v>
      </c>
      <c r="O831" s="388">
        <f t="shared" si="37"/>
        <v>19526.54</v>
      </c>
      <c r="P831" s="339">
        <f t="shared" si="38"/>
        <v>0</v>
      </c>
    </row>
    <row r="832" spans="1:16" hidden="1" x14ac:dyDescent="0.25">
      <c r="A832" s="116">
        <v>127067</v>
      </c>
      <c r="B832" s="116">
        <v>3</v>
      </c>
      <c r="C832" s="116">
        <v>1118101100</v>
      </c>
      <c r="D832" s="116" t="s">
        <v>7081</v>
      </c>
      <c r="E832" s="339">
        <v>84346</v>
      </c>
      <c r="F832" s="194">
        <v>1</v>
      </c>
      <c r="G832" s="194">
        <v>1</v>
      </c>
      <c r="H832" s="194" t="s">
        <v>10119</v>
      </c>
      <c r="I832" s="194">
        <f t="shared" si="36"/>
        <v>0</v>
      </c>
      <c r="J832" s="116" t="s">
        <v>10126</v>
      </c>
      <c r="K832" s="116" t="s">
        <v>11659</v>
      </c>
      <c r="L832" s="197">
        <v>45566</v>
      </c>
      <c r="M832" s="116"/>
      <c r="N832" s="197">
        <v>45566</v>
      </c>
      <c r="O832" s="388">
        <f t="shared" si="37"/>
        <v>84346</v>
      </c>
      <c r="P832" s="339">
        <f t="shared" si="38"/>
        <v>0</v>
      </c>
    </row>
    <row r="833" spans="1:16" hidden="1" x14ac:dyDescent="0.25">
      <c r="A833" s="116">
        <v>127067</v>
      </c>
      <c r="B833" s="116">
        <v>2</v>
      </c>
      <c r="C833" s="116">
        <v>1526101690</v>
      </c>
      <c r="D833" s="116" t="s">
        <v>10357</v>
      </c>
      <c r="E833" s="339">
        <v>70800</v>
      </c>
      <c r="F833" s="194">
        <v>1</v>
      </c>
      <c r="G833" s="194">
        <v>1</v>
      </c>
      <c r="H833" s="194" t="s">
        <v>10119</v>
      </c>
      <c r="I833" s="194">
        <f t="shared" si="36"/>
        <v>0</v>
      </c>
      <c r="J833" s="116" t="s">
        <v>10126</v>
      </c>
      <c r="K833" s="116" t="s">
        <v>11659</v>
      </c>
      <c r="L833" s="197">
        <v>45566</v>
      </c>
      <c r="M833" s="116"/>
      <c r="N833" s="197">
        <v>45566</v>
      </c>
      <c r="O833" s="388">
        <f t="shared" si="37"/>
        <v>70800</v>
      </c>
      <c r="P833" s="339">
        <f t="shared" si="38"/>
        <v>0</v>
      </c>
    </row>
    <row r="834" spans="1:16" hidden="1" x14ac:dyDescent="0.25">
      <c r="A834" s="116">
        <v>127069</v>
      </c>
      <c r="B834" s="116">
        <v>1</v>
      </c>
      <c r="C834" s="116">
        <v>1014111720</v>
      </c>
      <c r="D834" s="116" t="s">
        <v>11140</v>
      </c>
      <c r="E834" s="339">
        <v>3300</v>
      </c>
      <c r="F834" s="194">
        <v>2</v>
      </c>
      <c r="G834" s="194">
        <v>2</v>
      </c>
      <c r="H834" s="194" t="s">
        <v>10119</v>
      </c>
      <c r="I834" s="194">
        <f t="shared" ref="I834:I897" si="39">+F834-G834</f>
        <v>0</v>
      </c>
      <c r="J834" s="116" t="s">
        <v>11883</v>
      </c>
      <c r="K834" s="116" t="s">
        <v>10352</v>
      </c>
      <c r="L834" s="197">
        <v>45566</v>
      </c>
      <c r="M834" s="116"/>
      <c r="N834" s="197">
        <v>45566</v>
      </c>
      <c r="O834" s="388">
        <f t="shared" ref="O834:O897" si="40">+E834/F834</f>
        <v>1650</v>
      </c>
      <c r="P834" s="339">
        <f t="shared" ref="P834:P897" si="41">+O834*I834</f>
        <v>0</v>
      </c>
    </row>
    <row r="835" spans="1:16" hidden="1" x14ac:dyDescent="0.25">
      <c r="A835" s="116">
        <v>127069</v>
      </c>
      <c r="B835" s="116">
        <v>2</v>
      </c>
      <c r="C835" s="116">
        <v>1018101080</v>
      </c>
      <c r="D835" s="116" t="s">
        <v>17539</v>
      </c>
      <c r="E835" s="339">
        <v>3496</v>
      </c>
      <c r="F835" s="194">
        <v>2</v>
      </c>
      <c r="G835" s="194">
        <v>2</v>
      </c>
      <c r="H835" s="194" t="s">
        <v>10119</v>
      </c>
      <c r="I835" s="194">
        <f t="shared" si="39"/>
        <v>0</v>
      </c>
      <c r="J835" s="116" t="s">
        <v>11883</v>
      </c>
      <c r="K835" s="116" t="s">
        <v>10352</v>
      </c>
      <c r="L835" s="197">
        <v>45566</v>
      </c>
      <c r="M835" s="116"/>
      <c r="N835" s="197">
        <v>45566</v>
      </c>
      <c r="O835" s="388">
        <f t="shared" si="40"/>
        <v>1748</v>
      </c>
      <c r="P835" s="339">
        <f t="shared" si="41"/>
        <v>0</v>
      </c>
    </row>
    <row r="836" spans="1:16" hidden="1" x14ac:dyDescent="0.25">
      <c r="A836" s="116">
        <v>127069</v>
      </c>
      <c r="B836" s="116">
        <v>4</v>
      </c>
      <c r="C836" s="116">
        <v>1215100010</v>
      </c>
      <c r="D836" s="116" t="s">
        <v>11206</v>
      </c>
      <c r="E836" s="339">
        <v>10452</v>
      </c>
      <c r="F836" s="194">
        <v>2</v>
      </c>
      <c r="G836" s="194">
        <v>2</v>
      </c>
      <c r="H836" s="194" t="s">
        <v>10119</v>
      </c>
      <c r="I836" s="194">
        <f t="shared" si="39"/>
        <v>0</v>
      </c>
      <c r="J836" s="116" t="s">
        <v>11883</v>
      </c>
      <c r="K836" s="116" t="s">
        <v>10352</v>
      </c>
      <c r="L836" s="197">
        <v>45566</v>
      </c>
      <c r="M836" s="116"/>
      <c r="N836" s="197">
        <v>45566</v>
      </c>
      <c r="O836" s="388">
        <f t="shared" si="40"/>
        <v>5226</v>
      </c>
      <c r="P836" s="339">
        <f t="shared" si="41"/>
        <v>0</v>
      </c>
    </row>
    <row r="837" spans="1:16" hidden="1" x14ac:dyDescent="0.25">
      <c r="A837" s="116">
        <v>127069</v>
      </c>
      <c r="B837" s="116">
        <v>3</v>
      </c>
      <c r="C837" s="116">
        <v>1219100370</v>
      </c>
      <c r="D837" s="116" t="s">
        <v>17540</v>
      </c>
      <c r="E837" s="339">
        <v>2974</v>
      </c>
      <c r="F837" s="194">
        <v>1</v>
      </c>
      <c r="G837" s="194">
        <v>1</v>
      </c>
      <c r="H837" s="194" t="s">
        <v>10119</v>
      </c>
      <c r="I837" s="194">
        <f t="shared" si="39"/>
        <v>0</v>
      </c>
      <c r="J837" s="116" t="s">
        <v>11883</v>
      </c>
      <c r="K837" s="116" t="s">
        <v>10352</v>
      </c>
      <c r="L837" s="197">
        <v>45566</v>
      </c>
      <c r="M837" s="116"/>
      <c r="N837" s="197">
        <v>45566</v>
      </c>
      <c r="O837" s="388">
        <f t="shared" si="40"/>
        <v>2974</v>
      </c>
      <c r="P837" s="339">
        <f t="shared" si="41"/>
        <v>0</v>
      </c>
    </row>
    <row r="838" spans="1:16" hidden="1" x14ac:dyDescent="0.25">
      <c r="A838" s="116">
        <v>127116</v>
      </c>
      <c r="B838" s="116">
        <v>2</v>
      </c>
      <c r="C838" s="116">
        <v>1011100140</v>
      </c>
      <c r="D838" s="116" t="s">
        <v>17454</v>
      </c>
      <c r="E838" s="339">
        <v>48450</v>
      </c>
      <c r="F838" s="194">
        <v>5</v>
      </c>
      <c r="G838" s="194">
        <v>5</v>
      </c>
      <c r="H838" s="194" t="s">
        <v>10119</v>
      </c>
      <c r="I838" s="194">
        <f t="shared" si="39"/>
        <v>0</v>
      </c>
      <c r="J838" s="116" t="s">
        <v>10120</v>
      </c>
      <c r="K838" s="116" t="s">
        <v>10121</v>
      </c>
      <c r="L838" s="197">
        <v>45566</v>
      </c>
      <c r="M838" s="116" t="s">
        <v>11892</v>
      </c>
      <c r="N838" s="197">
        <v>45600</v>
      </c>
      <c r="O838" s="388">
        <f t="shared" si="40"/>
        <v>9690</v>
      </c>
      <c r="P838" s="339">
        <f t="shared" si="41"/>
        <v>0</v>
      </c>
    </row>
    <row r="839" spans="1:16" hidden="1" x14ac:dyDescent="0.25">
      <c r="A839" s="116">
        <v>127116</v>
      </c>
      <c r="B839" s="116">
        <v>1</v>
      </c>
      <c r="C839" s="116">
        <v>1011100430</v>
      </c>
      <c r="D839" s="116" t="s">
        <v>17451</v>
      </c>
      <c r="E839" s="339">
        <v>36026.6</v>
      </c>
      <c r="F839" s="194">
        <v>5</v>
      </c>
      <c r="G839" s="194">
        <v>5</v>
      </c>
      <c r="H839" s="194" t="s">
        <v>10119</v>
      </c>
      <c r="I839" s="194">
        <f t="shared" si="39"/>
        <v>0</v>
      </c>
      <c r="J839" s="116" t="s">
        <v>10120</v>
      </c>
      <c r="K839" s="116" t="s">
        <v>10121</v>
      </c>
      <c r="L839" s="197">
        <v>45566</v>
      </c>
      <c r="M839" s="116" t="s">
        <v>11891</v>
      </c>
      <c r="N839" s="197">
        <v>45587</v>
      </c>
      <c r="O839" s="388">
        <f t="shared" si="40"/>
        <v>7205.32</v>
      </c>
      <c r="P839" s="339">
        <f t="shared" si="41"/>
        <v>0</v>
      </c>
    </row>
    <row r="840" spans="1:16" hidden="1" x14ac:dyDescent="0.25">
      <c r="A840" s="116">
        <v>127116</v>
      </c>
      <c r="B840" s="116">
        <v>3</v>
      </c>
      <c r="C840" s="116">
        <v>1017100480</v>
      </c>
      <c r="D840" s="116" t="s">
        <v>10686</v>
      </c>
      <c r="E840" s="339">
        <v>159000</v>
      </c>
      <c r="F840" s="194">
        <v>5</v>
      </c>
      <c r="G840" s="194">
        <v>5</v>
      </c>
      <c r="H840" s="194" t="s">
        <v>10119</v>
      </c>
      <c r="I840" s="194">
        <f t="shared" si="39"/>
        <v>0</v>
      </c>
      <c r="J840" s="116" t="s">
        <v>10120</v>
      </c>
      <c r="K840" s="116" t="s">
        <v>10121</v>
      </c>
      <c r="L840" s="197">
        <v>45566</v>
      </c>
      <c r="M840" s="116"/>
      <c r="N840" s="197">
        <v>45566</v>
      </c>
      <c r="O840" s="388">
        <f t="shared" si="40"/>
        <v>31800</v>
      </c>
      <c r="P840" s="339">
        <f t="shared" si="41"/>
        <v>0</v>
      </c>
    </row>
    <row r="841" spans="1:16" hidden="1" x14ac:dyDescent="0.25">
      <c r="A841" s="116">
        <v>127128</v>
      </c>
      <c r="B841" s="116">
        <v>1</v>
      </c>
      <c r="C841" s="116">
        <v>1017100180</v>
      </c>
      <c r="D841" s="116" t="s">
        <v>10494</v>
      </c>
      <c r="E841" s="339">
        <v>577530</v>
      </c>
      <c r="F841" s="194">
        <v>5</v>
      </c>
      <c r="G841" s="194">
        <v>5</v>
      </c>
      <c r="H841" s="194" t="s">
        <v>10119</v>
      </c>
      <c r="I841" s="194">
        <f t="shared" si="39"/>
        <v>0</v>
      </c>
      <c r="J841" s="116" t="s">
        <v>10126</v>
      </c>
      <c r="K841" s="116" t="s">
        <v>11042</v>
      </c>
      <c r="L841" s="197">
        <v>45566</v>
      </c>
      <c r="M841" s="116"/>
      <c r="N841" s="197">
        <v>45566</v>
      </c>
      <c r="O841" s="388">
        <f t="shared" si="40"/>
        <v>115506</v>
      </c>
      <c r="P841" s="339">
        <f t="shared" si="41"/>
        <v>0</v>
      </c>
    </row>
    <row r="842" spans="1:16" hidden="1" x14ac:dyDescent="0.25">
      <c r="A842" s="116">
        <v>127128</v>
      </c>
      <c r="B842" s="116">
        <v>2</v>
      </c>
      <c r="C842" s="116">
        <v>1017102120</v>
      </c>
      <c r="D842" s="116" t="s">
        <v>10656</v>
      </c>
      <c r="E842" s="339">
        <v>162000</v>
      </c>
      <c r="F842" s="194">
        <v>1</v>
      </c>
      <c r="G842" s="194">
        <v>1</v>
      </c>
      <c r="H842" s="194" t="s">
        <v>10119</v>
      </c>
      <c r="I842" s="194">
        <f t="shared" si="39"/>
        <v>0</v>
      </c>
      <c r="J842" s="116" t="s">
        <v>10126</v>
      </c>
      <c r="K842" s="116" t="s">
        <v>11042</v>
      </c>
      <c r="L842" s="197">
        <v>45566</v>
      </c>
      <c r="M842" s="116"/>
      <c r="N842" s="197">
        <v>45566</v>
      </c>
      <c r="O842" s="388">
        <f t="shared" si="40"/>
        <v>162000</v>
      </c>
      <c r="P842" s="339">
        <f t="shared" si="41"/>
        <v>0</v>
      </c>
    </row>
    <row r="843" spans="1:16" hidden="1" x14ac:dyDescent="0.25">
      <c r="A843" s="116">
        <v>127175</v>
      </c>
      <c r="B843" s="116">
        <v>1</v>
      </c>
      <c r="C843" s="116">
        <v>1511101290</v>
      </c>
      <c r="D843" s="116" t="s">
        <v>17524</v>
      </c>
      <c r="E843" s="339">
        <v>11601.2</v>
      </c>
      <c r="F843" s="194">
        <v>8</v>
      </c>
      <c r="G843" s="194">
        <v>8</v>
      </c>
      <c r="H843" s="194" t="s">
        <v>10119</v>
      </c>
      <c r="I843" s="194">
        <f t="shared" si="39"/>
        <v>0</v>
      </c>
      <c r="J843" s="116" t="s">
        <v>10126</v>
      </c>
      <c r="K843" s="116" t="s">
        <v>10853</v>
      </c>
      <c r="L843" s="197">
        <v>45566</v>
      </c>
      <c r="M843" s="116" t="s">
        <v>11892</v>
      </c>
      <c r="N843" s="197">
        <v>45579</v>
      </c>
      <c r="O843" s="388">
        <f t="shared" si="40"/>
        <v>1450.15</v>
      </c>
      <c r="P843" s="339">
        <f t="shared" si="41"/>
        <v>0</v>
      </c>
    </row>
    <row r="844" spans="1:16" hidden="1" x14ac:dyDescent="0.25">
      <c r="A844" s="116">
        <v>127175</v>
      </c>
      <c r="B844" s="116">
        <v>2</v>
      </c>
      <c r="C844" s="116">
        <v>1521100650</v>
      </c>
      <c r="D844" s="116" t="s">
        <v>17537</v>
      </c>
      <c r="E844" s="339">
        <v>1080</v>
      </c>
      <c r="F844" s="194">
        <v>8</v>
      </c>
      <c r="G844" s="194">
        <v>8</v>
      </c>
      <c r="H844" s="194" t="s">
        <v>10119</v>
      </c>
      <c r="I844" s="194">
        <f t="shared" si="39"/>
        <v>0</v>
      </c>
      <c r="J844" s="116" t="s">
        <v>10126</v>
      </c>
      <c r="K844" s="116" t="s">
        <v>10853</v>
      </c>
      <c r="L844" s="197">
        <v>45566</v>
      </c>
      <c r="M844" s="116"/>
      <c r="N844" s="197">
        <v>45566</v>
      </c>
      <c r="O844" s="388">
        <f t="shared" si="40"/>
        <v>135</v>
      </c>
      <c r="P844" s="339">
        <f t="shared" si="41"/>
        <v>0</v>
      </c>
    </row>
    <row r="845" spans="1:16" hidden="1" x14ac:dyDescent="0.25">
      <c r="A845" s="116">
        <v>127175</v>
      </c>
      <c r="B845" s="116">
        <v>3</v>
      </c>
      <c r="C845" s="116">
        <v>1810105190</v>
      </c>
      <c r="D845" s="116" t="s">
        <v>10568</v>
      </c>
      <c r="E845" s="339">
        <v>5348.64</v>
      </c>
      <c r="F845" s="194">
        <v>16</v>
      </c>
      <c r="G845" s="194">
        <v>16</v>
      </c>
      <c r="H845" s="194" t="s">
        <v>10119</v>
      </c>
      <c r="I845" s="194">
        <f t="shared" si="39"/>
        <v>0</v>
      </c>
      <c r="J845" s="116" t="s">
        <v>10126</v>
      </c>
      <c r="K845" s="116" t="s">
        <v>10853</v>
      </c>
      <c r="L845" s="197">
        <v>45566</v>
      </c>
      <c r="M845" s="116"/>
      <c r="N845" s="197">
        <v>45566</v>
      </c>
      <c r="O845" s="388">
        <f t="shared" si="40"/>
        <v>334.29</v>
      </c>
      <c r="P845" s="339">
        <f t="shared" si="41"/>
        <v>0</v>
      </c>
    </row>
    <row r="846" spans="1:16" hidden="1" x14ac:dyDescent="0.25">
      <c r="A846" s="116">
        <v>127178</v>
      </c>
      <c r="B846" s="116">
        <v>1</v>
      </c>
      <c r="C846" s="116">
        <v>1017100180</v>
      </c>
      <c r="D846" s="116" t="s">
        <v>10494</v>
      </c>
      <c r="E846" s="339">
        <v>577530</v>
      </c>
      <c r="F846" s="194">
        <v>5</v>
      </c>
      <c r="G846" s="194">
        <v>5</v>
      </c>
      <c r="H846" s="194" t="s">
        <v>10119</v>
      </c>
      <c r="I846" s="194">
        <f t="shared" si="39"/>
        <v>0</v>
      </c>
      <c r="J846" s="116" t="s">
        <v>10126</v>
      </c>
      <c r="K846" s="116" t="s">
        <v>10352</v>
      </c>
      <c r="L846" s="197">
        <v>45566</v>
      </c>
      <c r="M846" s="116"/>
      <c r="N846" s="197">
        <v>45566</v>
      </c>
      <c r="O846" s="388">
        <f t="shared" si="40"/>
        <v>115506</v>
      </c>
      <c r="P846" s="339">
        <f t="shared" si="41"/>
        <v>0</v>
      </c>
    </row>
    <row r="847" spans="1:16" hidden="1" x14ac:dyDescent="0.25">
      <c r="A847" s="116">
        <v>127178</v>
      </c>
      <c r="B847" s="116">
        <v>2</v>
      </c>
      <c r="C847" s="116">
        <v>1017102120</v>
      </c>
      <c r="D847" s="116" t="s">
        <v>10656</v>
      </c>
      <c r="E847" s="339">
        <v>162000</v>
      </c>
      <c r="F847" s="194">
        <v>1</v>
      </c>
      <c r="G847" s="194">
        <v>1</v>
      </c>
      <c r="H847" s="194" t="s">
        <v>10119</v>
      </c>
      <c r="I847" s="194">
        <f t="shared" si="39"/>
        <v>0</v>
      </c>
      <c r="J847" s="116" t="s">
        <v>10126</v>
      </c>
      <c r="K847" s="116" t="s">
        <v>10352</v>
      </c>
      <c r="L847" s="197">
        <v>45566</v>
      </c>
      <c r="M847" s="116"/>
      <c r="N847" s="197">
        <v>45566</v>
      </c>
      <c r="O847" s="388">
        <f t="shared" si="40"/>
        <v>162000</v>
      </c>
      <c r="P847" s="339">
        <f t="shared" si="41"/>
        <v>0</v>
      </c>
    </row>
    <row r="848" spans="1:16" hidden="1" x14ac:dyDescent="0.25">
      <c r="A848" s="116">
        <v>127179</v>
      </c>
      <c r="B848" s="116">
        <v>3</v>
      </c>
      <c r="C848" s="116">
        <v>1321100480</v>
      </c>
      <c r="D848" s="116" t="s">
        <v>10385</v>
      </c>
      <c r="E848" s="339">
        <v>1320000</v>
      </c>
      <c r="F848" s="194">
        <v>12</v>
      </c>
      <c r="G848" s="194">
        <v>12</v>
      </c>
      <c r="H848" s="194" t="s">
        <v>10119</v>
      </c>
      <c r="I848" s="194">
        <f t="shared" si="39"/>
        <v>0</v>
      </c>
      <c r="J848" s="116" t="s">
        <v>10126</v>
      </c>
      <c r="K848" s="116" t="s">
        <v>11777</v>
      </c>
      <c r="L848" s="197">
        <v>45567</v>
      </c>
      <c r="M848" s="116"/>
      <c r="N848" s="197">
        <v>45573</v>
      </c>
      <c r="O848" s="388">
        <f t="shared" si="40"/>
        <v>110000</v>
      </c>
      <c r="P848" s="339">
        <f t="shared" si="41"/>
        <v>0</v>
      </c>
    </row>
    <row r="849" spans="1:16" hidden="1" x14ac:dyDescent="0.25">
      <c r="A849" s="116">
        <v>127179</v>
      </c>
      <c r="B849" s="116">
        <v>4</v>
      </c>
      <c r="C849" s="116">
        <v>1321100610</v>
      </c>
      <c r="D849" s="116" t="s">
        <v>6938</v>
      </c>
      <c r="E849" s="339">
        <v>297415.38</v>
      </c>
      <c r="F849" s="194">
        <v>6</v>
      </c>
      <c r="G849" s="194">
        <v>6</v>
      </c>
      <c r="H849" s="194" t="s">
        <v>10119</v>
      </c>
      <c r="I849" s="194">
        <f t="shared" si="39"/>
        <v>0</v>
      </c>
      <c r="J849" s="116" t="s">
        <v>10126</v>
      </c>
      <c r="K849" s="116" t="s">
        <v>11777</v>
      </c>
      <c r="L849" s="197">
        <v>45567</v>
      </c>
      <c r="M849" s="116"/>
      <c r="N849" s="197">
        <v>45567</v>
      </c>
      <c r="O849" s="388">
        <f t="shared" si="40"/>
        <v>49569.23</v>
      </c>
      <c r="P849" s="339">
        <f t="shared" si="41"/>
        <v>0</v>
      </c>
    </row>
    <row r="850" spans="1:16" hidden="1" x14ac:dyDescent="0.25">
      <c r="A850" s="116">
        <v>127179</v>
      </c>
      <c r="B850" s="116">
        <v>2</v>
      </c>
      <c r="C850" s="116">
        <v>1324103570</v>
      </c>
      <c r="D850" s="116" t="s">
        <v>11273</v>
      </c>
      <c r="E850" s="339">
        <v>806004</v>
      </c>
      <c r="F850" s="194">
        <v>6</v>
      </c>
      <c r="G850" s="194">
        <v>6</v>
      </c>
      <c r="H850" s="194" t="s">
        <v>10119</v>
      </c>
      <c r="I850" s="194">
        <f t="shared" si="39"/>
        <v>0</v>
      </c>
      <c r="J850" s="116" t="s">
        <v>10126</v>
      </c>
      <c r="K850" s="116" t="s">
        <v>11777</v>
      </c>
      <c r="L850" s="197">
        <v>45567</v>
      </c>
      <c r="M850" s="116"/>
      <c r="N850" s="197">
        <v>45567</v>
      </c>
      <c r="O850" s="388">
        <f t="shared" si="40"/>
        <v>134334</v>
      </c>
      <c r="P850" s="339">
        <f t="shared" si="41"/>
        <v>0</v>
      </c>
    </row>
    <row r="851" spans="1:16" hidden="1" x14ac:dyDescent="0.25">
      <c r="A851" s="116">
        <v>127179</v>
      </c>
      <c r="B851" s="116">
        <v>1</v>
      </c>
      <c r="C851" s="116">
        <v>1324103590</v>
      </c>
      <c r="D851" s="116" t="s">
        <v>11043</v>
      </c>
      <c r="E851" s="339">
        <v>775501.5</v>
      </c>
      <c r="F851" s="194">
        <v>30</v>
      </c>
      <c r="G851" s="194">
        <v>30</v>
      </c>
      <c r="H851" s="194" t="s">
        <v>10119</v>
      </c>
      <c r="I851" s="194">
        <f t="shared" si="39"/>
        <v>0</v>
      </c>
      <c r="J851" s="116" t="s">
        <v>10126</v>
      </c>
      <c r="K851" s="116" t="s">
        <v>11777</v>
      </c>
      <c r="L851" s="197">
        <v>45567</v>
      </c>
      <c r="M851" s="116"/>
      <c r="N851" s="197">
        <v>45567</v>
      </c>
      <c r="O851" s="388">
        <f t="shared" si="40"/>
        <v>25850.05</v>
      </c>
      <c r="P851" s="339">
        <f t="shared" si="41"/>
        <v>0</v>
      </c>
    </row>
    <row r="852" spans="1:16" hidden="1" x14ac:dyDescent="0.25">
      <c r="A852" s="116">
        <v>127182</v>
      </c>
      <c r="B852" s="116">
        <v>1</v>
      </c>
      <c r="C852" s="116">
        <v>1315100490</v>
      </c>
      <c r="D852" s="116" t="s">
        <v>17541</v>
      </c>
      <c r="E852" s="339">
        <v>1804721.33</v>
      </c>
      <c r="F852" s="194">
        <v>1</v>
      </c>
      <c r="G852" s="194">
        <v>1</v>
      </c>
      <c r="H852" s="194" t="s">
        <v>10119</v>
      </c>
      <c r="I852" s="194">
        <f t="shared" si="39"/>
        <v>0</v>
      </c>
      <c r="J852" s="116" t="s">
        <v>10126</v>
      </c>
      <c r="K852" s="116" t="s">
        <v>10853</v>
      </c>
      <c r="L852" s="197">
        <v>45567</v>
      </c>
      <c r="M852" s="116"/>
      <c r="N852" s="197">
        <v>45567</v>
      </c>
      <c r="O852" s="388">
        <f t="shared" si="40"/>
        <v>1804721.33</v>
      </c>
      <c r="P852" s="339">
        <f t="shared" si="41"/>
        <v>0</v>
      </c>
    </row>
    <row r="853" spans="1:16" hidden="1" x14ac:dyDescent="0.25">
      <c r="A853" s="116">
        <v>127196</v>
      </c>
      <c r="B853" s="116">
        <v>1</v>
      </c>
      <c r="C853" s="116">
        <v>1321100480</v>
      </c>
      <c r="D853" s="116" t="s">
        <v>10385</v>
      </c>
      <c r="E853" s="339">
        <v>220000</v>
      </c>
      <c r="F853" s="194">
        <v>2</v>
      </c>
      <c r="G853" s="194">
        <v>2</v>
      </c>
      <c r="H853" s="194" t="s">
        <v>10119</v>
      </c>
      <c r="I853" s="194">
        <f t="shared" si="39"/>
        <v>0</v>
      </c>
      <c r="J853" s="116" t="s">
        <v>10126</v>
      </c>
      <c r="K853" s="116" t="s">
        <v>11659</v>
      </c>
      <c r="L853" s="197">
        <v>45561</v>
      </c>
      <c r="M853" s="116"/>
      <c r="N853" s="197">
        <v>45561</v>
      </c>
      <c r="O853" s="388">
        <f t="shared" si="40"/>
        <v>110000</v>
      </c>
      <c r="P853" s="339">
        <f t="shared" si="41"/>
        <v>0</v>
      </c>
    </row>
    <row r="854" spans="1:16" hidden="1" x14ac:dyDescent="0.25">
      <c r="A854" s="116">
        <v>127234</v>
      </c>
      <c r="B854" s="116">
        <v>1</v>
      </c>
      <c r="C854" s="116">
        <v>1019101110</v>
      </c>
      <c r="D854" s="116" t="s">
        <v>11161</v>
      </c>
      <c r="E854" s="339">
        <v>8822</v>
      </c>
      <c r="F854" s="194">
        <v>1</v>
      </c>
      <c r="G854" s="194">
        <v>1</v>
      </c>
      <c r="H854" s="194" t="s">
        <v>10119</v>
      </c>
      <c r="I854" s="194">
        <f t="shared" si="39"/>
        <v>0</v>
      </c>
      <c r="J854" s="116" t="s">
        <v>10389</v>
      </c>
      <c r="K854" s="116" t="s">
        <v>11758</v>
      </c>
      <c r="L854" s="197">
        <v>45561</v>
      </c>
      <c r="M854" s="116"/>
      <c r="N854" s="197">
        <v>45561</v>
      </c>
      <c r="O854" s="388">
        <f t="shared" si="40"/>
        <v>8822</v>
      </c>
      <c r="P854" s="339">
        <f t="shared" si="41"/>
        <v>0</v>
      </c>
    </row>
    <row r="855" spans="1:16" hidden="1" x14ac:dyDescent="0.25">
      <c r="A855" s="116">
        <v>127237</v>
      </c>
      <c r="B855" s="116">
        <v>1</v>
      </c>
      <c r="C855" s="116">
        <v>1011100140</v>
      </c>
      <c r="D855" s="116" t="s">
        <v>17454</v>
      </c>
      <c r="E855" s="339">
        <v>96900</v>
      </c>
      <c r="F855" s="194">
        <v>10</v>
      </c>
      <c r="G855" s="194">
        <v>10</v>
      </c>
      <c r="H855" s="194" t="s">
        <v>10119</v>
      </c>
      <c r="I855" s="194">
        <f t="shared" si="39"/>
        <v>0</v>
      </c>
      <c r="J855" s="116" t="s">
        <v>10389</v>
      </c>
      <c r="K855" s="116" t="s">
        <v>10390</v>
      </c>
      <c r="L855" s="197">
        <v>45566</v>
      </c>
      <c r="M855" s="116"/>
      <c r="N855" s="197">
        <v>45566</v>
      </c>
      <c r="O855" s="388">
        <f t="shared" si="40"/>
        <v>9690</v>
      </c>
      <c r="P855" s="339">
        <f t="shared" si="41"/>
        <v>0</v>
      </c>
    </row>
    <row r="856" spans="1:16" hidden="1" x14ac:dyDescent="0.25">
      <c r="A856" s="116">
        <v>127240</v>
      </c>
      <c r="B856" s="116">
        <v>1</v>
      </c>
      <c r="C856" s="116">
        <v>1011100430</v>
      </c>
      <c r="D856" s="116" t="s">
        <v>17451</v>
      </c>
      <c r="E856" s="339">
        <v>7205</v>
      </c>
      <c r="F856" s="194">
        <v>1</v>
      </c>
      <c r="G856" s="194">
        <v>1</v>
      </c>
      <c r="H856" s="194" t="s">
        <v>10119</v>
      </c>
      <c r="I856" s="194">
        <f t="shared" si="39"/>
        <v>0</v>
      </c>
      <c r="J856" s="116" t="s">
        <v>10389</v>
      </c>
      <c r="K856" s="116" t="s">
        <v>10390</v>
      </c>
      <c r="L856" s="197">
        <v>45566</v>
      </c>
      <c r="M856" s="116"/>
      <c r="N856" s="197">
        <v>45566</v>
      </c>
      <c r="O856" s="388">
        <f t="shared" si="40"/>
        <v>7205</v>
      </c>
      <c r="P856" s="339">
        <f t="shared" si="41"/>
        <v>0</v>
      </c>
    </row>
    <row r="857" spans="1:16" hidden="1" x14ac:dyDescent="0.25">
      <c r="A857" s="116">
        <v>127248</v>
      </c>
      <c r="B857" s="116">
        <v>1</v>
      </c>
      <c r="C857" s="116">
        <v>1011100430</v>
      </c>
      <c r="D857" s="116" t="s">
        <v>17451</v>
      </c>
      <c r="E857" s="339">
        <v>144106.4</v>
      </c>
      <c r="F857" s="194">
        <v>20</v>
      </c>
      <c r="G857" s="194">
        <v>20</v>
      </c>
      <c r="H857" s="194" t="s">
        <v>10119</v>
      </c>
      <c r="I857" s="194">
        <f t="shared" si="39"/>
        <v>0</v>
      </c>
      <c r="J857" s="116" t="s">
        <v>10389</v>
      </c>
      <c r="K857" s="116" t="s">
        <v>10390</v>
      </c>
      <c r="L857" s="197">
        <v>45566</v>
      </c>
      <c r="M857" s="116"/>
      <c r="N857" s="197">
        <v>45566</v>
      </c>
      <c r="O857" s="388">
        <f t="shared" si="40"/>
        <v>7205.32</v>
      </c>
      <c r="P857" s="339">
        <f t="shared" si="41"/>
        <v>0</v>
      </c>
    </row>
    <row r="858" spans="1:16" hidden="1" x14ac:dyDescent="0.25">
      <c r="A858" s="116">
        <v>127357</v>
      </c>
      <c r="B858" s="116">
        <v>4</v>
      </c>
      <c r="C858" s="116">
        <v>1016101340</v>
      </c>
      <c r="D858" s="116" t="s">
        <v>10489</v>
      </c>
      <c r="E858" s="339">
        <v>15604</v>
      </c>
      <c r="F858" s="194">
        <v>2</v>
      </c>
      <c r="G858" s="194">
        <v>2</v>
      </c>
      <c r="H858" s="194" t="s">
        <v>10119</v>
      </c>
      <c r="I858" s="194">
        <f t="shared" si="39"/>
        <v>0</v>
      </c>
      <c r="J858" s="116" t="s">
        <v>10126</v>
      </c>
      <c r="K858" s="116" t="s">
        <v>11657</v>
      </c>
      <c r="L858" s="197">
        <v>45566</v>
      </c>
      <c r="M858" s="116"/>
      <c r="N858" s="197">
        <v>45580</v>
      </c>
      <c r="O858" s="388">
        <f t="shared" si="40"/>
        <v>7802</v>
      </c>
      <c r="P858" s="339">
        <f t="shared" si="41"/>
        <v>0</v>
      </c>
    </row>
    <row r="859" spans="1:16" hidden="1" x14ac:dyDescent="0.25">
      <c r="A859" s="116">
        <v>127357</v>
      </c>
      <c r="B859" s="116">
        <v>6</v>
      </c>
      <c r="C859" s="116">
        <v>1017102120</v>
      </c>
      <c r="D859" s="116" t="s">
        <v>10656</v>
      </c>
      <c r="E859" s="339">
        <v>162000</v>
      </c>
      <c r="F859" s="194">
        <v>1</v>
      </c>
      <c r="G859" s="194">
        <v>1</v>
      </c>
      <c r="H859" s="194" t="s">
        <v>10119</v>
      </c>
      <c r="I859" s="194">
        <f t="shared" si="39"/>
        <v>0</v>
      </c>
      <c r="J859" s="116" t="s">
        <v>10126</v>
      </c>
      <c r="K859" s="116" t="s">
        <v>11657</v>
      </c>
      <c r="L859" s="197">
        <v>45566</v>
      </c>
      <c r="M859" s="116"/>
      <c r="N859" s="197">
        <v>45580</v>
      </c>
      <c r="O859" s="388">
        <f t="shared" si="40"/>
        <v>162000</v>
      </c>
      <c r="P859" s="339">
        <f t="shared" si="41"/>
        <v>0</v>
      </c>
    </row>
    <row r="860" spans="1:16" hidden="1" x14ac:dyDescent="0.25">
      <c r="A860" s="116">
        <v>127357</v>
      </c>
      <c r="B860" s="116">
        <v>3</v>
      </c>
      <c r="C860" s="116">
        <v>1022101960</v>
      </c>
      <c r="D860" s="116" t="s">
        <v>10226</v>
      </c>
      <c r="E860" s="339">
        <v>95535.38</v>
      </c>
      <c r="F860" s="194">
        <v>1</v>
      </c>
      <c r="G860" s="194">
        <v>1</v>
      </c>
      <c r="H860" s="194" t="s">
        <v>10119</v>
      </c>
      <c r="I860" s="194">
        <f t="shared" si="39"/>
        <v>0</v>
      </c>
      <c r="J860" s="116" t="s">
        <v>10126</v>
      </c>
      <c r="K860" s="116" t="s">
        <v>11657</v>
      </c>
      <c r="L860" s="197">
        <v>45566</v>
      </c>
      <c r="M860" s="116"/>
      <c r="N860" s="197">
        <v>45572</v>
      </c>
      <c r="O860" s="388">
        <f t="shared" si="40"/>
        <v>95535.38</v>
      </c>
      <c r="P860" s="339">
        <f t="shared" si="41"/>
        <v>0</v>
      </c>
    </row>
    <row r="861" spans="1:16" hidden="1" x14ac:dyDescent="0.25">
      <c r="A861" s="116">
        <v>127357</v>
      </c>
      <c r="B861" s="116">
        <v>5</v>
      </c>
      <c r="C861" s="116">
        <v>1022102100</v>
      </c>
      <c r="D861" s="116" t="s">
        <v>11169</v>
      </c>
      <c r="E861" s="339">
        <v>6738</v>
      </c>
      <c r="F861" s="194">
        <v>2</v>
      </c>
      <c r="G861" s="194">
        <v>2</v>
      </c>
      <c r="H861" s="194" t="s">
        <v>10119</v>
      </c>
      <c r="I861" s="194">
        <f t="shared" si="39"/>
        <v>0</v>
      </c>
      <c r="J861" s="116" t="s">
        <v>10126</v>
      </c>
      <c r="K861" s="116" t="s">
        <v>11657</v>
      </c>
      <c r="L861" s="197">
        <v>45566</v>
      </c>
      <c r="M861" s="116"/>
      <c r="N861" s="197">
        <v>45572</v>
      </c>
      <c r="O861" s="388">
        <f t="shared" si="40"/>
        <v>3369</v>
      </c>
      <c r="P861" s="339">
        <f t="shared" si="41"/>
        <v>0</v>
      </c>
    </row>
    <row r="862" spans="1:16" hidden="1" x14ac:dyDescent="0.25">
      <c r="A862" s="116">
        <v>127357</v>
      </c>
      <c r="B862" s="116">
        <v>2</v>
      </c>
      <c r="C862" s="116">
        <v>1123100000</v>
      </c>
      <c r="D862" s="116" t="s">
        <v>17465</v>
      </c>
      <c r="E862" s="339">
        <v>460010.4</v>
      </c>
      <c r="F862" s="194">
        <v>20</v>
      </c>
      <c r="G862" s="194">
        <v>20</v>
      </c>
      <c r="H862" s="194" t="s">
        <v>10119</v>
      </c>
      <c r="I862" s="194">
        <f t="shared" si="39"/>
        <v>0</v>
      </c>
      <c r="J862" s="116" t="s">
        <v>10126</v>
      </c>
      <c r="K862" s="116" t="s">
        <v>11657</v>
      </c>
      <c r="L862" s="197">
        <v>45566</v>
      </c>
      <c r="M862" s="116"/>
      <c r="N862" s="197">
        <v>45572</v>
      </c>
      <c r="O862" s="388">
        <f t="shared" si="40"/>
        <v>23000.52</v>
      </c>
      <c r="P862" s="339">
        <f t="shared" si="41"/>
        <v>0</v>
      </c>
    </row>
    <row r="863" spans="1:16" hidden="1" x14ac:dyDescent="0.25">
      <c r="A863" s="116">
        <v>127357</v>
      </c>
      <c r="B863" s="116">
        <v>1</v>
      </c>
      <c r="C863" s="116">
        <v>1513100320</v>
      </c>
      <c r="D863" s="116" t="s">
        <v>16197</v>
      </c>
      <c r="E863" s="339">
        <v>867042.9</v>
      </c>
      <c r="F863" s="194">
        <v>90</v>
      </c>
      <c r="G863" s="194">
        <v>90</v>
      </c>
      <c r="H863" s="194" t="s">
        <v>10119</v>
      </c>
      <c r="I863" s="194">
        <f t="shared" si="39"/>
        <v>0</v>
      </c>
      <c r="J863" s="116" t="s">
        <v>10126</v>
      </c>
      <c r="K863" s="116" t="s">
        <v>11657</v>
      </c>
      <c r="L863" s="197">
        <v>45566</v>
      </c>
      <c r="M863" s="116"/>
      <c r="N863" s="197">
        <v>45572</v>
      </c>
      <c r="O863" s="388">
        <f t="shared" si="40"/>
        <v>9633.81</v>
      </c>
      <c r="P863" s="339">
        <f t="shared" si="41"/>
        <v>0</v>
      </c>
    </row>
    <row r="864" spans="1:16" hidden="1" x14ac:dyDescent="0.25">
      <c r="A864" s="116">
        <v>127369</v>
      </c>
      <c r="B864" s="116">
        <v>4</v>
      </c>
      <c r="C864" s="116">
        <v>1228100260</v>
      </c>
      <c r="D864" s="116" t="s">
        <v>11230</v>
      </c>
      <c r="E864" s="339">
        <v>12465</v>
      </c>
      <c r="F864" s="194">
        <v>2</v>
      </c>
      <c r="G864" s="194">
        <v>2</v>
      </c>
      <c r="H864" s="194" t="s">
        <v>10119</v>
      </c>
      <c r="I864" s="194">
        <f t="shared" si="39"/>
        <v>0</v>
      </c>
      <c r="J864" s="116" t="s">
        <v>11883</v>
      </c>
      <c r="K864" s="116" t="s">
        <v>10352</v>
      </c>
      <c r="L864" s="197">
        <v>45566</v>
      </c>
      <c r="M864" s="116"/>
      <c r="N864" s="197">
        <v>45566</v>
      </c>
      <c r="O864" s="388">
        <f t="shared" si="40"/>
        <v>6232.5</v>
      </c>
      <c r="P864" s="339">
        <f t="shared" si="41"/>
        <v>0</v>
      </c>
    </row>
    <row r="865" spans="1:16" hidden="1" x14ac:dyDescent="0.25">
      <c r="A865" s="116">
        <v>127369</v>
      </c>
      <c r="B865" s="116">
        <v>5</v>
      </c>
      <c r="C865" s="116">
        <v>1228100280</v>
      </c>
      <c r="D865" s="116" t="s">
        <v>10708</v>
      </c>
      <c r="E865" s="339">
        <v>25855.34</v>
      </c>
      <c r="F865" s="194">
        <v>2</v>
      </c>
      <c r="G865" s="194">
        <v>2</v>
      </c>
      <c r="H865" s="194" t="s">
        <v>10119</v>
      </c>
      <c r="I865" s="194">
        <f t="shared" si="39"/>
        <v>0</v>
      </c>
      <c r="J865" s="116" t="s">
        <v>11883</v>
      </c>
      <c r="K865" s="116" t="s">
        <v>10352</v>
      </c>
      <c r="L865" s="197">
        <v>45566</v>
      </c>
      <c r="M865" s="116"/>
      <c r="N865" s="197">
        <v>45566</v>
      </c>
      <c r="O865" s="388">
        <f t="shared" si="40"/>
        <v>12927.67</v>
      </c>
      <c r="P865" s="339">
        <f t="shared" si="41"/>
        <v>0</v>
      </c>
    </row>
    <row r="866" spans="1:16" hidden="1" x14ac:dyDescent="0.25">
      <c r="A866" s="116">
        <v>127369</v>
      </c>
      <c r="B866" s="116">
        <v>1</v>
      </c>
      <c r="C866" s="116">
        <v>1513101190</v>
      </c>
      <c r="D866" s="116" t="s">
        <v>6564</v>
      </c>
      <c r="E866" s="339">
        <v>58365</v>
      </c>
      <c r="F866" s="194">
        <v>2</v>
      </c>
      <c r="G866" s="194">
        <v>2</v>
      </c>
      <c r="H866" s="194" t="s">
        <v>10119</v>
      </c>
      <c r="I866" s="194">
        <f t="shared" si="39"/>
        <v>0</v>
      </c>
      <c r="J866" s="116" t="s">
        <v>11883</v>
      </c>
      <c r="K866" s="116" t="s">
        <v>10352</v>
      </c>
      <c r="L866" s="197">
        <v>45566</v>
      </c>
      <c r="M866" s="116"/>
      <c r="N866" s="197">
        <v>45566</v>
      </c>
      <c r="O866" s="388">
        <f t="shared" si="40"/>
        <v>29182.5</v>
      </c>
      <c r="P866" s="339">
        <f t="shared" si="41"/>
        <v>0</v>
      </c>
    </row>
    <row r="867" spans="1:16" hidden="1" x14ac:dyDescent="0.25">
      <c r="A867" s="116">
        <v>127369</v>
      </c>
      <c r="B867" s="116">
        <v>2</v>
      </c>
      <c r="C867" s="116">
        <v>1519108530</v>
      </c>
      <c r="D867" s="116" t="s">
        <v>11310</v>
      </c>
      <c r="E867" s="339">
        <v>72956.34</v>
      </c>
      <c r="F867" s="194">
        <v>2</v>
      </c>
      <c r="G867" s="194">
        <v>2</v>
      </c>
      <c r="H867" s="194" t="s">
        <v>10119</v>
      </c>
      <c r="I867" s="194">
        <f t="shared" si="39"/>
        <v>0</v>
      </c>
      <c r="J867" s="116" t="s">
        <v>11883</v>
      </c>
      <c r="K867" s="116" t="s">
        <v>10352</v>
      </c>
      <c r="L867" s="197">
        <v>45566</v>
      </c>
      <c r="M867" s="116"/>
      <c r="N867" s="197">
        <v>45566</v>
      </c>
      <c r="O867" s="388">
        <f t="shared" si="40"/>
        <v>36478.17</v>
      </c>
      <c r="P867" s="339">
        <f t="shared" si="41"/>
        <v>0</v>
      </c>
    </row>
    <row r="868" spans="1:16" hidden="1" x14ac:dyDescent="0.25">
      <c r="A868" s="116">
        <v>127369</v>
      </c>
      <c r="B868" s="116">
        <v>3</v>
      </c>
      <c r="C868" s="116">
        <v>1519108540</v>
      </c>
      <c r="D868" s="116" t="s">
        <v>11311</v>
      </c>
      <c r="E868" s="339">
        <v>96302.34</v>
      </c>
      <c r="F868" s="194">
        <v>2</v>
      </c>
      <c r="G868" s="194">
        <v>2</v>
      </c>
      <c r="H868" s="194" t="s">
        <v>10119</v>
      </c>
      <c r="I868" s="194">
        <f t="shared" si="39"/>
        <v>0</v>
      </c>
      <c r="J868" s="116" t="s">
        <v>11883</v>
      </c>
      <c r="K868" s="116" t="s">
        <v>10352</v>
      </c>
      <c r="L868" s="197">
        <v>45566</v>
      </c>
      <c r="M868" s="116"/>
      <c r="N868" s="197">
        <v>45566</v>
      </c>
      <c r="O868" s="388">
        <f t="shared" si="40"/>
        <v>48151.17</v>
      </c>
      <c r="P868" s="339">
        <f t="shared" si="41"/>
        <v>0</v>
      </c>
    </row>
    <row r="869" spans="1:16" hidden="1" x14ac:dyDescent="0.25">
      <c r="A869" s="116">
        <v>127552</v>
      </c>
      <c r="B869" s="116">
        <v>3</v>
      </c>
      <c r="C869" s="116">
        <v>1012100010</v>
      </c>
      <c r="D869" s="116" t="s">
        <v>10369</v>
      </c>
      <c r="E869" s="339">
        <v>69000</v>
      </c>
      <c r="F869" s="194">
        <v>1</v>
      </c>
      <c r="G869" s="194">
        <v>1</v>
      </c>
      <c r="H869" s="194" t="s">
        <v>10119</v>
      </c>
      <c r="I869" s="194">
        <f t="shared" si="39"/>
        <v>0</v>
      </c>
      <c r="J869" s="116" t="s">
        <v>10120</v>
      </c>
      <c r="K869" s="116" t="s">
        <v>11896</v>
      </c>
      <c r="L869" s="197">
        <v>45568</v>
      </c>
      <c r="M869" s="116"/>
      <c r="N869" s="197">
        <v>45579</v>
      </c>
      <c r="O869" s="388">
        <f t="shared" si="40"/>
        <v>69000</v>
      </c>
      <c r="P869" s="339">
        <f t="shared" si="41"/>
        <v>0</v>
      </c>
    </row>
    <row r="870" spans="1:16" hidden="1" x14ac:dyDescent="0.25">
      <c r="A870" s="116">
        <v>127552</v>
      </c>
      <c r="B870" s="116">
        <v>1</v>
      </c>
      <c r="C870" s="116">
        <v>1012100020</v>
      </c>
      <c r="D870" s="116" t="s">
        <v>10488</v>
      </c>
      <c r="E870" s="339">
        <v>59013.08</v>
      </c>
      <c r="F870" s="194">
        <v>2</v>
      </c>
      <c r="G870" s="194">
        <v>2</v>
      </c>
      <c r="H870" s="194" t="s">
        <v>10119</v>
      </c>
      <c r="I870" s="194">
        <f t="shared" si="39"/>
        <v>0</v>
      </c>
      <c r="J870" s="116" t="s">
        <v>10120</v>
      </c>
      <c r="K870" s="116" t="s">
        <v>11896</v>
      </c>
      <c r="L870" s="197">
        <v>45568</v>
      </c>
      <c r="M870" s="116"/>
      <c r="N870" s="197">
        <v>45568</v>
      </c>
      <c r="O870" s="388">
        <f t="shared" si="40"/>
        <v>29506.54</v>
      </c>
      <c r="P870" s="339">
        <f t="shared" si="41"/>
        <v>0</v>
      </c>
    </row>
    <row r="871" spans="1:16" hidden="1" x14ac:dyDescent="0.25">
      <c r="A871" s="116">
        <v>127552</v>
      </c>
      <c r="B871" s="116">
        <v>2</v>
      </c>
      <c r="C871" s="116">
        <v>1012100030</v>
      </c>
      <c r="D871" s="116" t="s">
        <v>11137</v>
      </c>
      <c r="E871" s="339">
        <v>160762</v>
      </c>
      <c r="F871" s="194">
        <v>2</v>
      </c>
      <c r="G871" s="194">
        <v>2</v>
      </c>
      <c r="H871" s="194" t="s">
        <v>10119</v>
      </c>
      <c r="I871" s="194">
        <f t="shared" si="39"/>
        <v>0</v>
      </c>
      <c r="J871" s="116" t="s">
        <v>10120</v>
      </c>
      <c r="K871" s="116" t="s">
        <v>11896</v>
      </c>
      <c r="L871" s="197">
        <v>45568</v>
      </c>
      <c r="M871" s="116"/>
      <c r="N871" s="197">
        <v>45594</v>
      </c>
      <c r="O871" s="388">
        <f t="shared" si="40"/>
        <v>80381</v>
      </c>
      <c r="P871" s="339">
        <f t="shared" si="41"/>
        <v>0</v>
      </c>
    </row>
    <row r="872" spans="1:16" hidden="1" x14ac:dyDescent="0.25">
      <c r="A872" s="116">
        <v>127552</v>
      </c>
      <c r="B872" s="116">
        <v>5</v>
      </c>
      <c r="C872" s="116">
        <v>1016101010</v>
      </c>
      <c r="D872" s="116" t="s">
        <v>10655</v>
      </c>
      <c r="E872" s="339">
        <v>17905.29</v>
      </c>
      <c r="F872" s="194">
        <v>1</v>
      </c>
      <c r="G872" s="194">
        <v>1</v>
      </c>
      <c r="H872" s="194" t="s">
        <v>10119</v>
      </c>
      <c r="I872" s="194">
        <f t="shared" si="39"/>
        <v>0</v>
      </c>
      <c r="J872" s="116" t="s">
        <v>10120</v>
      </c>
      <c r="K872" s="116" t="s">
        <v>11896</v>
      </c>
      <c r="L872" s="197">
        <v>45568</v>
      </c>
      <c r="M872" s="116"/>
      <c r="N872" s="197">
        <v>45568</v>
      </c>
      <c r="O872" s="388">
        <f t="shared" si="40"/>
        <v>17905.29</v>
      </c>
      <c r="P872" s="339">
        <f t="shared" si="41"/>
        <v>0</v>
      </c>
    </row>
    <row r="873" spans="1:16" hidden="1" x14ac:dyDescent="0.25">
      <c r="A873" s="116">
        <v>127552</v>
      </c>
      <c r="B873" s="116">
        <v>4</v>
      </c>
      <c r="C873" s="116">
        <v>1122100230</v>
      </c>
      <c r="D873" s="116" t="s">
        <v>17542</v>
      </c>
      <c r="E873" s="339">
        <v>53999.62</v>
      </c>
      <c r="F873" s="194">
        <v>1</v>
      </c>
      <c r="G873" s="194">
        <v>1</v>
      </c>
      <c r="H873" s="194" t="s">
        <v>10119</v>
      </c>
      <c r="I873" s="194">
        <f t="shared" si="39"/>
        <v>0</v>
      </c>
      <c r="J873" s="116" t="s">
        <v>10120</v>
      </c>
      <c r="K873" s="116" t="s">
        <v>11896</v>
      </c>
      <c r="L873" s="197">
        <v>45568</v>
      </c>
      <c r="M873" s="116"/>
      <c r="N873" s="197">
        <v>45568</v>
      </c>
      <c r="O873" s="388">
        <f t="shared" si="40"/>
        <v>53999.62</v>
      </c>
      <c r="P873" s="339">
        <f t="shared" si="41"/>
        <v>0</v>
      </c>
    </row>
    <row r="874" spans="1:16" hidden="1" x14ac:dyDescent="0.25">
      <c r="A874" s="116">
        <v>127553</v>
      </c>
      <c r="B874" s="116">
        <v>4</v>
      </c>
      <c r="C874" s="116">
        <v>1012100010</v>
      </c>
      <c r="D874" s="116" t="s">
        <v>10369</v>
      </c>
      <c r="E874" s="339">
        <v>69000</v>
      </c>
      <c r="F874" s="194">
        <v>1</v>
      </c>
      <c r="G874" s="194">
        <v>1</v>
      </c>
      <c r="H874" s="194" t="s">
        <v>10119</v>
      </c>
      <c r="I874" s="194">
        <f t="shared" si="39"/>
        <v>0</v>
      </c>
      <c r="J874" s="116" t="s">
        <v>10120</v>
      </c>
      <c r="K874" s="116" t="s">
        <v>10491</v>
      </c>
      <c r="L874" s="197">
        <v>45568</v>
      </c>
      <c r="M874" s="116"/>
      <c r="N874" s="197">
        <v>45579</v>
      </c>
      <c r="O874" s="388">
        <f t="shared" si="40"/>
        <v>69000</v>
      </c>
      <c r="P874" s="339">
        <f t="shared" si="41"/>
        <v>0</v>
      </c>
    </row>
    <row r="875" spans="1:16" hidden="1" x14ac:dyDescent="0.25">
      <c r="A875" s="116">
        <v>127553</v>
      </c>
      <c r="B875" s="116">
        <v>3</v>
      </c>
      <c r="C875" s="116">
        <v>1012100030</v>
      </c>
      <c r="D875" s="116" t="s">
        <v>11137</v>
      </c>
      <c r="E875" s="339">
        <v>80381</v>
      </c>
      <c r="F875" s="194">
        <v>1</v>
      </c>
      <c r="G875" s="194">
        <v>1</v>
      </c>
      <c r="H875" s="194" t="s">
        <v>10119</v>
      </c>
      <c r="I875" s="194">
        <f t="shared" si="39"/>
        <v>0</v>
      </c>
      <c r="J875" s="116" t="s">
        <v>10120</v>
      </c>
      <c r="K875" s="116" t="s">
        <v>10491</v>
      </c>
      <c r="L875" s="197">
        <v>45568</v>
      </c>
      <c r="M875" s="116"/>
      <c r="N875" s="197">
        <v>45602</v>
      </c>
      <c r="O875" s="388">
        <f t="shared" si="40"/>
        <v>80381</v>
      </c>
      <c r="P875" s="339">
        <f t="shared" si="41"/>
        <v>0</v>
      </c>
    </row>
    <row r="876" spans="1:16" hidden="1" x14ac:dyDescent="0.25">
      <c r="A876" s="116">
        <v>127553</v>
      </c>
      <c r="B876" s="116">
        <v>8</v>
      </c>
      <c r="C876" s="116">
        <v>1014115280</v>
      </c>
      <c r="D876" s="116" t="s">
        <v>11895</v>
      </c>
      <c r="E876" s="339">
        <v>30000</v>
      </c>
      <c r="F876" s="194">
        <v>15</v>
      </c>
      <c r="G876" s="194">
        <v>15</v>
      </c>
      <c r="H876" s="194" t="s">
        <v>10119</v>
      </c>
      <c r="I876" s="194">
        <f t="shared" si="39"/>
        <v>0</v>
      </c>
      <c r="J876" s="116" t="s">
        <v>10120</v>
      </c>
      <c r="K876" s="116" t="s">
        <v>10491</v>
      </c>
      <c r="L876" s="197">
        <v>45568</v>
      </c>
      <c r="M876" s="116"/>
      <c r="N876" s="197">
        <v>45587</v>
      </c>
      <c r="O876" s="388">
        <f t="shared" si="40"/>
        <v>2000</v>
      </c>
      <c r="P876" s="339">
        <f t="shared" si="41"/>
        <v>0</v>
      </c>
    </row>
    <row r="877" spans="1:16" hidden="1" x14ac:dyDescent="0.25">
      <c r="A877" s="116">
        <v>127553</v>
      </c>
      <c r="B877" s="116">
        <v>10</v>
      </c>
      <c r="C877" s="116">
        <v>1016100540</v>
      </c>
      <c r="D877" s="116" t="s">
        <v>11148</v>
      </c>
      <c r="E877" s="339">
        <v>3548</v>
      </c>
      <c r="F877" s="194">
        <v>2</v>
      </c>
      <c r="G877" s="194">
        <v>2</v>
      </c>
      <c r="H877" s="194" t="s">
        <v>10119</v>
      </c>
      <c r="I877" s="194">
        <f t="shared" si="39"/>
        <v>0</v>
      </c>
      <c r="J877" s="116" t="s">
        <v>10120</v>
      </c>
      <c r="K877" s="116" t="s">
        <v>10491</v>
      </c>
      <c r="L877" s="197">
        <v>45568</v>
      </c>
      <c r="M877" s="116"/>
      <c r="N877" s="197">
        <v>45568</v>
      </c>
      <c r="O877" s="388">
        <f t="shared" si="40"/>
        <v>1774</v>
      </c>
      <c r="P877" s="339">
        <f t="shared" si="41"/>
        <v>0</v>
      </c>
    </row>
    <row r="878" spans="1:16" hidden="1" x14ac:dyDescent="0.25">
      <c r="A878" s="116">
        <v>127553</v>
      </c>
      <c r="B878" s="116">
        <v>9</v>
      </c>
      <c r="C878" s="116">
        <v>1016101250</v>
      </c>
      <c r="D878" s="116" t="s">
        <v>11152</v>
      </c>
      <c r="E878" s="339">
        <v>3582.28</v>
      </c>
      <c r="F878" s="194">
        <v>2</v>
      </c>
      <c r="G878" s="194">
        <v>2</v>
      </c>
      <c r="H878" s="194" t="s">
        <v>10119</v>
      </c>
      <c r="I878" s="194">
        <f t="shared" si="39"/>
        <v>0</v>
      </c>
      <c r="J878" s="116" t="s">
        <v>10120</v>
      </c>
      <c r="K878" s="116" t="s">
        <v>10491</v>
      </c>
      <c r="L878" s="197">
        <v>45568</v>
      </c>
      <c r="M878" s="116"/>
      <c r="N878" s="197">
        <v>45568</v>
      </c>
      <c r="O878" s="388">
        <f t="shared" si="40"/>
        <v>1791.14</v>
      </c>
      <c r="P878" s="339">
        <f t="shared" si="41"/>
        <v>0</v>
      </c>
    </row>
    <row r="879" spans="1:16" hidden="1" x14ac:dyDescent="0.25">
      <c r="A879" s="116">
        <v>127553</v>
      </c>
      <c r="B879" s="116">
        <v>6</v>
      </c>
      <c r="C879" s="116">
        <v>1019102800</v>
      </c>
      <c r="D879" s="116" t="s">
        <v>11163</v>
      </c>
      <c r="E879" s="339">
        <v>4790</v>
      </c>
      <c r="F879" s="194">
        <v>1</v>
      </c>
      <c r="G879" s="194">
        <v>1</v>
      </c>
      <c r="H879" s="194" t="s">
        <v>10119</v>
      </c>
      <c r="I879" s="194">
        <f t="shared" si="39"/>
        <v>0</v>
      </c>
      <c r="J879" s="116" t="s">
        <v>10120</v>
      </c>
      <c r="K879" s="116" t="s">
        <v>10491</v>
      </c>
      <c r="L879" s="197">
        <v>45568</v>
      </c>
      <c r="M879" s="116"/>
      <c r="N879" s="197">
        <v>45568</v>
      </c>
      <c r="O879" s="388">
        <f t="shared" si="40"/>
        <v>4790</v>
      </c>
      <c r="P879" s="339">
        <f t="shared" si="41"/>
        <v>0</v>
      </c>
    </row>
    <row r="880" spans="1:16" hidden="1" x14ac:dyDescent="0.25">
      <c r="A880" s="116">
        <v>127553</v>
      </c>
      <c r="B880" s="116">
        <v>5</v>
      </c>
      <c r="C880" s="116">
        <v>1027100530</v>
      </c>
      <c r="D880" s="116" t="s">
        <v>11172</v>
      </c>
      <c r="E880" s="339">
        <v>189900</v>
      </c>
      <c r="F880" s="194">
        <v>1</v>
      </c>
      <c r="G880" s="194">
        <v>1</v>
      </c>
      <c r="H880" s="194" t="s">
        <v>10119</v>
      </c>
      <c r="I880" s="194">
        <f t="shared" si="39"/>
        <v>0</v>
      </c>
      <c r="J880" s="116" t="s">
        <v>10120</v>
      </c>
      <c r="K880" s="116" t="s">
        <v>10491</v>
      </c>
      <c r="L880" s="197">
        <v>45568</v>
      </c>
      <c r="M880" s="116"/>
      <c r="N880" s="197">
        <v>45568</v>
      </c>
      <c r="O880" s="388">
        <f t="shared" si="40"/>
        <v>189900</v>
      </c>
      <c r="P880" s="339">
        <f t="shared" si="41"/>
        <v>0</v>
      </c>
    </row>
    <row r="881" spans="1:16" hidden="1" x14ac:dyDescent="0.25">
      <c r="A881" s="116">
        <v>127553</v>
      </c>
      <c r="B881" s="116">
        <v>7</v>
      </c>
      <c r="C881" s="116">
        <v>1029102130</v>
      </c>
      <c r="D881" s="116" t="s">
        <v>10961</v>
      </c>
      <c r="E881" s="339">
        <v>43500</v>
      </c>
      <c r="F881" s="194">
        <v>15</v>
      </c>
      <c r="G881" s="194">
        <v>15</v>
      </c>
      <c r="H881" s="194" t="s">
        <v>10119</v>
      </c>
      <c r="I881" s="194">
        <f t="shared" si="39"/>
        <v>0</v>
      </c>
      <c r="J881" s="116" t="s">
        <v>10120</v>
      </c>
      <c r="K881" s="116" t="s">
        <v>10491</v>
      </c>
      <c r="L881" s="197">
        <v>45568</v>
      </c>
      <c r="M881" s="116"/>
      <c r="N881" s="197">
        <v>45568</v>
      </c>
      <c r="O881" s="388">
        <f t="shared" si="40"/>
        <v>2900</v>
      </c>
      <c r="P881" s="339">
        <f t="shared" si="41"/>
        <v>0</v>
      </c>
    </row>
    <row r="882" spans="1:16" hidden="1" x14ac:dyDescent="0.25">
      <c r="A882" s="116">
        <v>127553</v>
      </c>
      <c r="B882" s="116">
        <v>1</v>
      </c>
      <c r="C882" s="116">
        <v>1310106970</v>
      </c>
      <c r="D882" s="116" t="s">
        <v>11245</v>
      </c>
      <c r="E882" s="339">
        <v>60854</v>
      </c>
      <c r="F882" s="194">
        <v>2</v>
      </c>
      <c r="G882" s="194">
        <v>2</v>
      </c>
      <c r="H882" s="194" t="s">
        <v>10119</v>
      </c>
      <c r="I882" s="194">
        <f t="shared" si="39"/>
        <v>0</v>
      </c>
      <c r="J882" s="116" t="s">
        <v>10120</v>
      </c>
      <c r="K882" s="116" t="s">
        <v>10491</v>
      </c>
      <c r="L882" s="197">
        <v>45568</v>
      </c>
      <c r="M882" s="116"/>
      <c r="N882" s="197">
        <v>45586</v>
      </c>
      <c r="O882" s="388">
        <f t="shared" si="40"/>
        <v>30427</v>
      </c>
      <c r="P882" s="339">
        <f t="shared" si="41"/>
        <v>0</v>
      </c>
    </row>
    <row r="883" spans="1:16" hidden="1" x14ac:dyDescent="0.25">
      <c r="A883" s="116">
        <v>127553</v>
      </c>
      <c r="B883" s="116">
        <v>2</v>
      </c>
      <c r="C883" s="116">
        <v>1310106980</v>
      </c>
      <c r="D883" s="116" t="s">
        <v>11246</v>
      </c>
      <c r="E883" s="339">
        <v>74530</v>
      </c>
      <c r="F883" s="194">
        <v>2</v>
      </c>
      <c r="G883" s="194">
        <v>2</v>
      </c>
      <c r="H883" s="194" t="s">
        <v>10119</v>
      </c>
      <c r="I883" s="194">
        <f t="shared" si="39"/>
        <v>0</v>
      </c>
      <c r="J883" s="116" t="s">
        <v>10120</v>
      </c>
      <c r="K883" s="116" t="s">
        <v>10491</v>
      </c>
      <c r="L883" s="197">
        <v>45568</v>
      </c>
      <c r="M883" s="116"/>
      <c r="N883" s="197">
        <v>45568</v>
      </c>
      <c r="O883" s="388">
        <f t="shared" si="40"/>
        <v>37265</v>
      </c>
      <c r="P883" s="339">
        <f t="shared" si="41"/>
        <v>0</v>
      </c>
    </row>
    <row r="884" spans="1:16" hidden="1" x14ac:dyDescent="0.25">
      <c r="A884" s="116">
        <v>127554</v>
      </c>
      <c r="B884" s="116">
        <v>9</v>
      </c>
      <c r="C884" s="116">
        <v>1011100040</v>
      </c>
      <c r="D884" s="116" t="s">
        <v>10481</v>
      </c>
      <c r="E884" s="339">
        <v>8282.1</v>
      </c>
      <c r="F884" s="194">
        <v>6</v>
      </c>
      <c r="G884" s="194">
        <v>6</v>
      </c>
      <c r="H884" s="194" t="s">
        <v>10119</v>
      </c>
      <c r="I884" s="194">
        <f t="shared" si="39"/>
        <v>0</v>
      </c>
      <c r="J884" s="116" t="s">
        <v>10120</v>
      </c>
      <c r="K884" s="116" t="s">
        <v>11920</v>
      </c>
      <c r="L884" s="197">
        <v>45572</v>
      </c>
      <c r="M884" s="116"/>
      <c r="N884" s="197">
        <v>45572</v>
      </c>
      <c r="O884" s="388">
        <f t="shared" si="40"/>
        <v>1380.3500000000001</v>
      </c>
      <c r="P884" s="339">
        <f t="shared" si="41"/>
        <v>0</v>
      </c>
    </row>
    <row r="885" spans="1:16" hidden="1" x14ac:dyDescent="0.25">
      <c r="A885" s="116">
        <v>127554</v>
      </c>
      <c r="B885" s="116">
        <v>12</v>
      </c>
      <c r="C885" s="116">
        <v>1016100000</v>
      </c>
      <c r="D885" s="116" t="s">
        <v>10650</v>
      </c>
      <c r="E885" s="339">
        <v>20555</v>
      </c>
      <c r="F885" s="194">
        <v>2</v>
      </c>
      <c r="G885" s="194">
        <v>2</v>
      </c>
      <c r="H885" s="194" t="s">
        <v>10119</v>
      </c>
      <c r="I885" s="194">
        <f t="shared" si="39"/>
        <v>0</v>
      </c>
      <c r="J885" s="116" t="s">
        <v>10120</v>
      </c>
      <c r="K885" s="116" t="s">
        <v>11920</v>
      </c>
      <c r="L885" s="197">
        <v>45572</v>
      </c>
      <c r="M885" s="116" t="s">
        <v>11925</v>
      </c>
      <c r="N885" s="197">
        <v>45586</v>
      </c>
      <c r="O885" s="388">
        <f t="shared" si="40"/>
        <v>10277.5</v>
      </c>
      <c r="P885" s="339">
        <f t="shared" si="41"/>
        <v>0</v>
      </c>
    </row>
    <row r="886" spans="1:16" hidden="1" x14ac:dyDescent="0.25">
      <c r="A886" s="116">
        <v>127554</v>
      </c>
      <c r="B886" s="116">
        <v>11</v>
      </c>
      <c r="C886" s="116">
        <v>1016101010</v>
      </c>
      <c r="D886" s="116" t="s">
        <v>10655</v>
      </c>
      <c r="E886" s="339">
        <v>17905.29</v>
      </c>
      <c r="F886" s="194">
        <v>1</v>
      </c>
      <c r="G886" s="194">
        <v>1</v>
      </c>
      <c r="H886" s="194" t="s">
        <v>10119</v>
      </c>
      <c r="I886" s="194">
        <f t="shared" si="39"/>
        <v>0</v>
      </c>
      <c r="J886" s="116" t="s">
        <v>10120</v>
      </c>
      <c r="K886" s="116" t="s">
        <v>11920</v>
      </c>
      <c r="L886" s="197">
        <v>45572</v>
      </c>
      <c r="M886" s="116"/>
      <c r="N886" s="197">
        <v>45572</v>
      </c>
      <c r="O886" s="388">
        <f t="shared" si="40"/>
        <v>17905.29</v>
      </c>
      <c r="P886" s="339">
        <f t="shared" si="41"/>
        <v>0</v>
      </c>
    </row>
    <row r="887" spans="1:16" hidden="1" x14ac:dyDescent="0.25">
      <c r="A887" s="116">
        <v>127554</v>
      </c>
      <c r="B887" s="116">
        <v>13</v>
      </c>
      <c r="C887" s="116">
        <v>1017102120</v>
      </c>
      <c r="D887" s="116" t="s">
        <v>10656</v>
      </c>
      <c r="E887" s="339">
        <v>324000</v>
      </c>
      <c r="F887" s="194">
        <v>2</v>
      </c>
      <c r="G887" s="194">
        <v>2</v>
      </c>
      <c r="H887" s="194" t="s">
        <v>10119</v>
      </c>
      <c r="I887" s="194">
        <f t="shared" si="39"/>
        <v>0</v>
      </c>
      <c r="J887" s="116" t="s">
        <v>10120</v>
      </c>
      <c r="K887" s="116" t="s">
        <v>11920</v>
      </c>
      <c r="L887" s="197">
        <v>45572</v>
      </c>
      <c r="M887" s="116"/>
      <c r="N887" s="197">
        <v>45580</v>
      </c>
      <c r="O887" s="388">
        <f t="shared" si="40"/>
        <v>162000</v>
      </c>
      <c r="P887" s="339">
        <f t="shared" si="41"/>
        <v>0</v>
      </c>
    </row>
    <row r="888" spans="1:16" hidden="1" x14ac:dyDescent="0.25">
      <c r="A888" s="116">
        <v>127554</v>
      </c>
      <c r="B888" s="116">
        <v>10</v>
      </c>
      <c r="C888" s="116">
        <v>1019100040</v>
      </c>
      <c r="D888" s="116" t="s">
        <v>10643</v>
      </c>
      <c r="E888" s="339">
        <v>11994</v>
      </c>
      <c r="F888" s="194">
        <v>3</v>
      </c>
      <c r="G888" s="194">
        <v>3</v>
      </c>
      <c r="H888" s="194" t="s">
        <v>10119</v>
      </c>
      <c r="I888" s="194">
        <f t="shared" si="39"/>
        <v>0</v>
      </c>
      <c r="J888" s="116" t="s">
        <v>10120</v>
      </c>
      <c r="K888" s="116" t="s">
        <v>11920</v>
      </c>
      <c r="L888" s="197">
        <v>45572</v>
      </c>
      <c r="M888" s="116"/>
      <c r="N888" s="197">
        <v>45572</v>
      </c>
      <c r="O888" s="388">
        <f t="shared" si="40"/>
        <v>3998</v>
      </c>
      <c r="P888" s="339">
        <f t="shared" si="41"/>
        <v>0</v>
      </c>
    </row>
    <row r="889" spans="1:16" hidden="1" x14ac:dyDescent="0.25">
      <c r="A889" s="116">
        <v>127554</v>
      </c>
      <c r="B889" s="116">
        <v>5</v>
      </c>
      <c r="C889" s="116">
        <v>1112100430</v>
      </c>
      <c r="D889" s="116" t="s">
        <v>7760</v>
      </c>
      <c r="E889" s="339">
        <v>92426.46</v>
      </c>
      <c r="F889" s="194">
        <v>14</v>
      </c>
      <c r="G889" s="194">
        <v>14</v>
      </c>
      <c r="H889" s="194" t="s">
        <v>10119</v>
      </c>
      <c r="I889" s="194">
        <f t="shared" si="39"/>
        <v>0</v>
      </c>
      <c r="J889" s="116" t="s">
        <v>10120</v>
      </c>
      <c r="K889" s="116" t="s">
        <v>11920</v>
      </c>
      <c r="L889" s="197">
        <v>45572</v>
      </c>
      <c r="M889" s="116"/>
      <c r="N889" s="197">
        <v>45572</v>
      </c>
      <c r="O889" s="388">
        <f t="shared" si="40"/>
        <v>6601.89</v>
      </c>
      <c r="P889" s="339">
        <f t="shared" si="41"/>
        <v>0</v>
      </c>
    </row>
    <row r="890" spans="1:16" hidden="1" x14ac:dyDescent="0.25">
      <c r="A890" s="116">
        <v>127554</v>
      </c>
      <c r="B890" s="116">
        <v>14</v>
      </c>
      <c r="C890" s="116">
        <v>1112100780</v>
      </c>
      <c r="D890" s="116" t="s">
        <v>17511</v>
      </c>
      <c r="E890" s="339">
        <v>750992</v>
      </c>
      <c r="F890" s="194">
        <v>2</v>
      </c>
      <c r="G890" s="194">
        <v>2</v>
      </c>
      <c r="H890" s="194" t="s">
        <v>10119</v>
      </c>
      <c r="I890" s="194">
        <f t="shared" si="39"/>
        <v>0</v>
      </c>
      <c r="J890" s="116" t="s">
        <v>10120</v>
      </c>
      <c r="K890" s="116" t="s">
        <v>11920</v>
      </c>
      <c r="L890" s="197">
        <v>45572</v>
      </c>
      <c r="M890" s="116"/>
      <c r="N890" s="197">
        <v>45572</v>
      </c>
      <c r="O890" s="388">
        <f t="shared" si="40"/>
        <v>375496</v>
      </c>
      <c r="P890" s="339">
        <f t="shared" si="41"/>
        <v>0</v>
      </c>
    </row>
    <row r="891" spans="1:16" hidden="1" x14ac:dyDescent="0.25">
      <c r="A891" s="116">
        <v>127554</v>
      </c>
      <c r="B891" s="116">
        <v>7</v>
      </c>
      <c r="C891" s="116">
        <v>1112102150</v>
      </c>
      <c r="D891" s="116" t="s">
        <v>11176</v>
      </c>
      <c r="E891" s="339">
        <v>244562.4</v>
      </c>
      <c r="F891" s="194">
        <v>2</v>
      </c>
      <c r="G891" s="194">
        <v>2</v>
      </c>
      <c r="H891" s="194" t="s">
        <v>10119</v>
      </c>
      <c r="I891" s="194">
        <f t="shared" si="39"/>
        <v>0</v>
      </c>
      <c r="J891" s="116" t="s">
        <v>10120</v>
      </c>
      <c r="K891" s="116" t="s">
        <v>11920</v>
      </c>
      <c r="L891" s="197">
        <v>45572</v>
      </c>
      <c r="M891" s="116"/>
      <c r="N891" s="197">
        <v>45572</v>
      </c>
      <c r="O891" s="388">
        <f t="shared" si="40"/>
        <v>122281.2</v>
      </c>
      <c r="P891" s="339">
        <f t="shared" si="41"/>
        <v>0</v>
      </c>
    </row>
    <row r="892" spans="1:16" hidden="1" x14ac:dyDescent="0.25">
      <c r="A892" s="116">
        <v>127554</v>
      </c>
      <c r="B892" s="116">
        <v>8</v>
      </c>
      <c r="C892" s="116">
        <v>1112102170</v>
      </c>
      <c r="D892" s="116" t="s">
        <v>11177</v>
      </c>
      <c r="E892" s="339">
        <v>78691.5</v>
      </c>
      <c r="F892" s="194">
        <v>6</v>
      </c>
      <c r="G892" s="194">
        <v>6</v>
      </c>
      <c r="H892" s="194" t="s">
        <v>10119</v>
      </c>
      <c r="I892" s="194">
        <f t="shared" si="39"/>
        <v>0</v>
      </c>
      <c r="J892" s="116" t="s">
        <v>10120</v>
      </c>
      <c r="K892" s="116" t="s">
        <v>11920</v>
      </c>
      <c r="L892" s="197">
        <v>45572</v>
      </c>
      <c r="M892" s="116"/>
      <c r="N892" s="197">
        <v>45572</v>
      </c>
      <c r="O892" s="388">
        <f t="shared" si="40"/>
        <v>13115.25</v>
      </c>
      <c r="P892" s="339">
        <f t="shared" si="41"/>
        <v>0</v>
      </c>
    </row>
    <row r="893" spans="1:16" hidden="1" x14ac:dyDescent="0.25">
      <c r="A893" s="116">
        <v>127554</v>
      </c>
      <c r="B893" s="116">
        <v>1</v>
      </c>
      <c r="C893" s="116">
        <v>1511102130</v>
      </c>
      <c r="D893" s="116" t="s">
        <v>10484</v>
      </c>
      <c r="E893" s="339">
        <v>24597.599999999999</v>
      </c>
      <c r="F893" s="194">
        <v>24</v>
      </c>
      <c r="G893" s="194">
        <v>24</v>
      </c>
      <c r="H893" s="194" t="s">
        <v>10119</v>
      </c>
      <c r="I893" s="194">
        <f t="shared" si="39"/>
        <v>0</v>
      </c>
      <c r="J893" s="116" t="s">
        <v>10120</v>
      </c>
      <c r="K893" s="116" t="s">
        <v>11920</v>
      </c>
      <c r="L893" s="197">
        <v>45572</v>
      </c>
      <c r="M893" s="116"/>
      <c r="N893" s="197">
        <v>45572</v>
      </c>
      <c r="O893" s="388">
        <f t="shared" si="40"/>
        <v>1024.8999999999999</v>
      </c>
      <c r="P893" s="339">
        <f t="shared" si="41"/>
        <v>0</v>
      </c>
    </row>
    <row r="894" spans="1:16" hidden="1" x14ac:dyDescent="0.25">
      <c r="A894" s="116">
        <v>127554</v>
      </c>
      <c r="B894" s="116">
        <v>2</v>
      </c>
      <c r="C894" s="116">
        <v>1521100650</v>
      </c>
      <c r="D894" s="116" t="s">
        <v>17537</v>
      </c>
      <c r="E894" s="339">
        <v>3240</v>
      </c>
      <c r="F894" s="194">
        <v>24</v>
      </c>
      <c r="G894" s="194">
        <v>24</v>
      </c>
      <c r="H894" s="194" t="s">
        <v>10119</v>
      </c>
      <c r="I894" s="194">
        <f t="shared" si="39"/>
        <v>0</v>
      </c>
      <c r="J894" s="116" t="s">
        <v>10120</v>
      </c>
      <c r="K894" s="116" t="s">
        <v>11920</v>
      </c>
      <c r="L894" s="197">
        <v>45572</v>
      </c>
      <c r="M894" s="116"/>
      <c r="N894" s="197">
        <v>45572</v>
      </c>
      <c r="O894" s="388">
        <f t="shared" si="40"/>
        <v>135</v>
      </c>
      <c r="P894" s="339">
        <f t="shared" si="41"/>
        <v>0</v>
      </c>
    </row>
    <row r="895" spans="1:16" hidden="1" x14ac:dyDescent="0.25">
      <c r="A895" s="116">
        <v>127554</v>
      </c>
      <c r="B895" s="116">
        <v>4</v>
      </c>
      <c r="C895" s="116">
        <v>1546101840</v>
      </c>
      <c r="D895" s="116" t="s">
        <v>10957</v>
      </c>
      <c r="E895" s="339">
        <v>22585.5</v>
      </c>
      <c r="F895" s="194">
        <v>2</v>
      </c>
      <c r="G895" s="194">
        <v>2</v>
      </c>
      <c r="H895" s="194" t="s">
        <v>10119</v>
      </c>
      <c r="I895" s="194">
        <f t="shared" si="39"/>
        <v>0</v>
      </c>
      <c r="J895" s="116" t="s">
        <v>10120</v>
      </c>
      <c r="K895" s="116" t="s">
        <v>11920</v>
      </c>
      <c r="L895" s="197">
        <v>45572</v>
      </c>
      <c r="M895" s="116"/>
      <c r="N895" s="197">
        <v>45572</v>
      </c>
      <c r="O895" s="388">
        <f t="shared" si="40"/>
        <v>11292.75</v>
      </c>
      <c r="P895" s="339">
        <f t="shared" si="41"/>
        <v>0</v>
      </c>
    </row>
    <row r="896" spans="1:16" hidden="1" x14ac:dyDescent="0.25">
      <c r="A896" s="116">
        <v>127554</v>
      </c>
      <c r="B896" s="116">
        <v>6</v>
      </c>
      <c r="C896" s="116">
        <v>1546101870</v>
      </c>
      <c r="D896" s="116" t="s">
        <v>16201</v>
      </c>
      <c r="E896" s="339">
        <v>2193.7600000000002</v>
      </c>
      <c r="F896" s="194">
        <v>4</v>
      </c>
      <c r="G896" s="194">
        <v>4</v>
      </c>
      <c r="H896" s="194" t="s">
        <v>10119</v>
      </c>
      <c r="I896" s="194">
        <f t="shared" si="39"/>
        <v>0</v>
      </c>
      <c r="J896" s="116" t="s">
        <v>10120</v>
      </c>
      <c r="K896" s="116" t="s">
        <v>11920</v>
      </c>
      <c r="L896" s="197">
        <v>45572</v>
      </c>
      <c r="M896" s="116"/>
      <c r="N896" s="197">
        <v>45572</v>
      </c>
      <c r="O896" s="388">
        <f t="shared" si="40"/>
        <v>548.44000000000005</v>
      </c>
      <c r="P896" s="339">
        <f t="shared" si="41"/>
        <v>0</v>
      </c>
    </row>
    <row r="897" spans="1:16" hidden="1" x14ac:dyDescent="0.25">
      <c r="A897" s="116">
        <v>127554</v>
      </c>
      <c r="B897" s="116">
        <v>3</v>
      </c>
      <c r="C897" s="116">
        <v>1810105190</v>
      </c>
      <c r="D897" s="116" t="s">
        <v>10568</v>
      </c>
      <c r="E897" s="339">
        <v>8023.2</v>
      </c>
      <c r="F897" s="194">
        <v>24</v>
      </c>
      <c r="G897" s="194">
        <v>24</v>
      </c>
      <c r="H897" s="194" t="s">
        <v>10119</v>
      </c>
      <c r="I897" s="194">
        <f t="shared" si="39"/>
        <v>0</v>
      </c>
      <c r="J897" s="116" t="s">
        <v>10120</v>
      </c>
      <c r="K897" s="116" t="s">
        <v>11920</v>
      </c>
      <c r="L897" s="197">
        <v>45572</v>
      </c>
      <c r="M897" s="116"/>
      <c r="N897" s="197">
        <v>45572</v>
      </c>
      <c r="O897" s="388">
        <f t="shared" si="40"/>
        <v>334.3</v>
      </c>
      <c r="P897" s="339">
        <f t="shared" si="41"/>
        <v>0</v>
      </c>
    </row>
    <row r="898" spans="1:16" hidden="1" x14ac:dyDescent="0.25">
      <c r="A898" s="116">
        <v>127556</v>
      </c>
      <c r="B898" s="116">
        <v>1</v>
      </c>
      <c r="C898" s="116">
        <v>1521100080</v>
      </c>
      <c r="D898" s="116" t="s">
        <v>17543</v>
      </c>
      <c r="E898" s="339">
        <v>584.66</v>
      </c>
      <c r="F898" s="194">
        <v>2</v>
      </c>
      <c r="G898" s="194">
        <v>2</v>
      </c>
      <c r="H898" s="194" t="s">
        <v>10119</v>
      </c>
      <c r="I898" s="194">
        <f t="shared" ref="I898:I961" si="42">+F898-G898</f>
        <v>0</v>
      </c>
      <c r="J898" s="116" t="s">
        <v>10120</v>
      </c>
      <c r="K898" s="116" t="s">
        <v>10491</v>
      </c>
      <c r="L898" s="197">
        <v>45572</v>
      </c>
      <c r="M898" s="116"/>
      <c r="N898" s="197">
        <v>45572</v>
      </c>
      <c r="O898" s="388">
        <f t="shared" ref="O898:O961" si="43">+E898/F898</f>
        <v>292.33</v>
      </c>
      <c r="P898" s="339">
        <f t="shared" ref="P898:P961" si="44">+O898*I898</f>
        <v>0</v>
      </c>
    </row>
    <row r="899" spans="1:16" hidden="1" x14ac:dyDescent="0.25">
      <c r="A899" s="116">
        <v>127559</v>
      </c>
      <c r="B899" s="116">
        <v>2</v>
      </c>
      <c r="C899" s="116">
        <v>1022100510</v>
      </c>
      <c r="D899" s="116" t="s">
        <v>16163</v>
      </c>
      <c r="E899" s="339">
        <v>837</v>
      </c>
      <c r="F899" s="194">
        <v>1</v>
      </c>
      <c r="G899" s="194">
        <v>1</v>
      </c>
      <c r="H899" s="194" t="s">
        <v>10119</v>
      </c>
      <c r="I899" s="194">
        <f t="shared" si="42"/>
        <v>0</v>
      </c>
      <c r="J899" s="116" t="s">
        <v>10120</v>
      </c>
      <c r="K899" s="116" t="s">
        <v>10121</v>
      </c>
      <c r="L899" s="197">
        <v>45572</v>
      </c>
      <c r="M899" s="116"/>
      <c r="N899" s="197">
        <v>45572</v>
      </c>
      <c r="O899" s="388">
        <f t="shared" si="43"/>
        <v>837</v>
      </c>
      <c r="P899" s="339">
        <f t="shared" si="44"/>
        <v>0</v>
      </c>
    </row>
    <row r="900" spans="1:16" hidden="1" x14ac:dyDescent="0.25">
      <c r="A900" s="116">
        <v>127559</v>
      </c>
      <c r="B900" s="116">
        <v>1</v>
      </c>
      <c r="C900" s="116">
        <v>1022102620</v>
      </c>
      <c r="D900" s="116" t="s">
        <v>16164</v>
      </c>
      <c r="E900" s="339">
        <v>3820.08</v>
      </c>
      <c r="F900" s="194">
        <v>8</v>
      </c>
      <c r="G900" s="194">
        <v>8</v>
      </c>
      <c r="H900" s="194" t="s">
        <v>10119</v>
      </c>
      <c r="I900" s="194">
        <f t="shared" si="42"/>
        <v>0</v>
      </c>
      <c r="J900" s="116" t="s">
        <v>10120</v>
      </c>
      <c r="K900" s="116" t="s">
        <v>10121</v>
      </c>
      <c r="L900" s="197">
        <v>45572</v>
      </c>
      <c r="M900" s="116"/>
      <c r="N900" s="197">
        <v>45572</v>
      </c>
      <c r="O900" s="388">
        <f t="shared" si="43"/>
        <v>477.51</v>
      </c>
      <c r="P900" s="339">
        <f t="shared" si="44"/>
        <v>0</v>
      </c>
    </row>
    <row r="901" spans="1:16" hidden="1" x14ac:dyDescent="0.25">
      <c r="A901" s="116">
        <v>127560</v>
      </c>
      <c r="B901" s="116">
        <v>10</v>
      </c>
      <c r="C901" s="116">
        <v>1010100750</v>
      </c>
      <c r="D901" s="116" t="s">
        <v>11041</v>
      </c>
      <c r="E901" s="339">
        <v>11138.35</v>
      </c>
      <c r="F901" s="194">
        <v>5</v>
      </c>
      <c r="G901" s="194">
        <v>5</v>
      </c>
      <c r="H901" s="194" t="s">
        <v>10119</v>
      </c>
      <c r="I901" s="194">
        <f t="shared" si="42"/>
        <v>0</v>
      </c>
      <c r="J901" s="116" t="s">
        <v>10120</v>
      </c>
      <c r="K901" s="116" t="s">
        <v>11920</v>
      </c>
      <c r="L901" s="197">
        <v>45572</v>
      </c>
      <c r="M901" s="116"/>
      <c r="N901" s="197">
        <v>45572</v>
      </c>
      <c r="O901" s="388">
        <f t="shared" si="43"/>
        <v>2227.67</v>
      </c>
      <c r="P901" s="339">
        <f t="shared" si="44"/>
        <v>0</v>
      </c>
    </row>
    <row r="902" spans="1:16" hidden="1" x14ac:dyDescent="0.25">
      <c r="A902" s="116">
        <v>127560</v>
      </c>
      <c r="B902" s="116">
        <v>8</v>
      </c>
      <c r="C902" s="116">
        <v>1010105600</v>
      </c>
      <c r="D902" s="116" t="s">
        <v>11133</v>
      </c>
      <c r="E902" s="339">
        <v>199327.5</v>
      </c>
      <c r="F902" s="194">
        <v>5</v>
      </c>
      <c r="G902" s="194">
        <v>5</v>
      </c>
      <c r="H902" s="194" t="s">
        <v>10119</v>
      </c>
      <c r="I902" s="194">
        <f t="shared" si="42"/>
        <v>0</v>
      </c>
      <c r="J902" s="116" t="s">
        <v>10120</v>
      </c>
      <c r="K902" s="116" t="s">
        <v>11920</v>
      </c>
      <c r="L902" s="197">
        <v>45572</v>
      </c>
      <c r="M902" s="116"/>
      <c r="N902" s="197">
        <v>45572</v>
      </c>
      <c r="O902" s="388">
        <f t="shared" si="43"/>
        <v>39865.5</v>
      </c>
      <c r="P902" s="339">
        <f t="shared" si="44"/>
        <v>0</v>
      </c>
    </row>
    <row r="903" spans="1:16" hidden="1" x14ac:dyDescent="0.25">
      <c r="A903" s="116">
        <v>127560</v>
      </c>
      <c r="B903" s="116">
        <v>13</v>
      </c>
      <c r="C903" s="116">
        <v>1016101340</v>
      </c>
      <c r="D903" s="116" t="s">
        <v>10489</v>
      </c>
      <c r="E903" s="339">
        <v>15604</v>
      </c>
      <c r="F903" s="194">
        <v>2</v>
      </c>
      <c r="G903" s="194">
        <v>2</v>
      </c>
      <c r="H903" s="194" t="s">
        <v>10119</v>
      </c>
      <c r="I903" s="194">
        <f t="shared" si="42"/>
        <v>0</v>
      </c>
      <c r="J903" s="116" t="s">
        <v>10120</v>
      </c>
      <c r="K903" s="116" t="s">
        <v>11920</v>
      </c>
      <c r="L903" s="197">
        <v>45572</v>
      </c>
      <c r="M903" s="116"/>
      <c r="N903" s="197">
        <v>45572</v>
      </c>
      <c r="O903" s="388">
        <f t="shared" si="43"/>
        <v>7802</v>
      </c>
      <c r="P903" s="339">
        <f t="shared" si="44"/>
        <v>0</v>
      </c>
    </row>
    <row r="904" spans="1:16" hidden="1" x14ac:dyDescent="0.25">
      <c r="A904" s="116">
        <v>127560</v>
      </c>
      <c r="B904" s="116">
        <v>14</v>
      </c>
      <c r="C904" s="116">
        <v>1019102800</v>
      </c>
      <c r="D904" s="116" t="s">
        <v>11163</v>
      </c>
      <c r="E904" s="339">
        <v>38320</v>
      </c>
      <c r="F904" s="194">
        <v>8</v>
      </c>
      <c r="G904" s="194">
        <v>8</v>
      </c>
      <c r="H904" s="194" t="s">
        <v>10119</v>
      </c>
      <c r="I904" s="194">
        <f t="shared" si="42"/>
        <v>0</v>
      </c>
      <c r="J904" s="116" t="s">
        <v>10120</v>
      </c>
      <c r="K904" s="116" t="s">
        <v>11920</v>
      </c>
      <c r="L904" s="197">
        <v>45572</v>
      </c>
      <c r="M904" s="116"/>
      <c r="N904" s="197">
        <v>45572</v>
      </c>
      <c r="O904" s="388">
        <f t="shared" si="43"/>
        <v>4790</v>
      </c>
      <c r="P904" s="339">
        <f t="shared" si="44"/>
        <v>0</v>
      </c>
    </row>
    <row r="905" spans="1:16" hidden="1" x14ac:dyDescent="0.25">
      <c r="A905" s="116">
        <v>127560</v>
      </c>
      <c r="B905" s="116">
        <v>12</v>
      </c>
      <c r="C905" s="116">
        <v>1023100140</v>
      </c>
      <c r="D905" s="116" t="s">
        <v>11171</v>
      </c>
      <c r="E905" s="339">
        <v>19526.52</v>
      </c>
      <c r="F905" s="194">
        <v>1</v>
      </c>
      <c r="G905" s="194">
        <v>1</v>
      </c>
      <c r="H905" s="194" t="s">
        <v>10119</v>
      </c>
      <c r="I905" s="194">
        <f t="shared" si="42"/>
        <v>0</v>
      </c>
      <c r="J905" s="116" t="s">
        <v>10120</v>
      </c>
      <c r="K905" s="116" t="s">
        <v>11920</v>
      </c>
      <c r="L905" s="197">
        <v>45572</v>
      </c>
      <c r="M905" s="116"/>
      <c r="N905" s="197">
        <v>45572</v>
      </c>
      <c r="O905" s="388">
        <f t="shared" si="43"/>
        <v>19526.52</v>
      </c>
      <c r="P905" s="339">
        <f t="shared" si="44"/>
        <v>0</v>
      </c>
    </row>
    <row r="906" spans="1:16" hidden="1" x14ac:dyDescent="0.25">
      <c r="A906" s="116">
        <v>127560</v>
      </c>
      <c r="B906" s="116">
        <v>11</v>
      </c>
      <c r="C906" s="116">
        <v>1023100340</v>
      </c>
      <c r="D906" s="116" t="s">
        <v>10969</v>
      </c>
      <c r="E906" s="339">
        <v>18390</v>
      </c>
      <c r="F906" s="194">
        <v>1</v>
      </c>
      <c r="G906" s="194">
        <v>1</v>
      </c>
      <c r="H906" s="194" t="s">
        <v>10119</v>
      </c>
      <c r="I906" s="194">
        <f t="shared" si="42"/>
        <v>0</v>
      </c>
      <c r="J906" s="116" t="s">
        <v>10120</v>
      </c>
      <c r="K906" s="116" t="s">
        <v>11920</v>
      </c>
      <c r="L906" s="197">
        <v>45572</v>
      </c>
      <c r="M906" s="116"/>
      <c r="N906" s="197">
        <v>45572</v>
      </c>
      <c r="O906" s="388">
        <f t="shared" si="43"/>
        <v>18390</v>
      </c>
      <c r="P906" s="339">
        <f t="shared" si="44"/>
        <v>0</v>
      </c>
    </row>
    <row r="907" spans="1:16" hidden="1" x14ac:dyDescent="0.25">
      <c r="A907" s="116">
        <v>127560</v>
      </c>
      <c r="B907" s="116">
        <v>3</v>
      </c>
      <c r="C907" s="116">
        <v>1112100280</v>
      </c>
      <c r="D907" s="116" t="s">
        <v>11173</v>
      </c>
      <c r="E907" s="339">
        <v>3360.14</v>
      </c>
      <c r="F907" s="194">
        <v>14</v>
      </c>
      <c r="G907" s="194">
        <v>14</v>
      </c>
      <c r="H907" s="194" t="s">
        <v>10119</v>
      </c>
      <c r="I907" s="194">
        <f t="shared" si="42"/>
        <v>0</v>
      </c>
      <c r="J907" s="116" t="s">
        <v>10120</v>
      </c>
      <c r="K907" s="116" t="s">
        <v>11920</v>
      </c>
      <c r="L907" s="197">
        <v>45572</v>
      </c>
      <c r="M907" s="116"/>
      <c r="N907" s="197">
        <v>45572</v>
      </c>
      <c r="O907" s="388">
        <f t="shared" si="43"/>
        <v>240.01</v>
      </c>
      <c r="P907" s="339">
        <f t="shared" si="44"/>
        <v>0</v>
      </c>
    </row>
    <row r="908" spans="1:16" hidden="1" x14ac:dyDescent="0.25">
      <c r="A908" s="116">
        <v>127560</v>
      </c>
      <c r="B908" s="116">
        <v>7</v>
      </c>
      <c r="C908" s="116">
        <v>1112100610</v>
      </c>
      <c r="D908" s="116" t="s">
        <v>11174</v>
      </c>
      <c r="E908" s="339">
        <v>1561.98</v>
      </c>
      <c r="F908" s="194">
        <v>14</v>
      </c>
      <c r="G908" s="194">
        <v>14</v>
      </c>
      <c r="H908" s="194" t="s">
        <v>10119</v>
      </c>
      <c r="I908" s="194">
        <f t="shared" si="42"/>
        <v>0</v>
      </c>
      <c r="J908" s="116" t="s">
        <v>10120</v>
      </c>
      <c r="K908" s="116" t="s">
        <v>11920</v>
      </c>
      <c r="L908" s="197">
        <v>45572</v>
      </c>
      <c r="M908" s="116"/>
      <c r="N908" s="197">
        <v>45572</v>
      </c>
      <c r="O908" s="388">
        <f t="shared" si="43"/>
        <v>111.57000000000001</v>
      </c>
      <c r="P908" s="339">
        <f t="shared" si="44"/>
        <v>0</v>
      </c>
    </row>
    <row r="909" spans="1:16" hidden="1" x14ac:dyDescent="0.25">
      <c r="A909" s="116">
        <v>127560</v>
      </c>
      <c r="B909" s="116">
        <v>6</v>
      </c>
      <c r="C909" s="116">
        <v>1112100710</v>
      </c>
      <c r="D909" s="116" t="s">
        <v>17528</v>
      </c>
      <c r="E909" s="339">
        <v>28430.639999999999</v>
      </c>
      <c r="F909" s="194">
        <v>28</v>
      </c>
      <c r="G909" s="194">
        <v>28</v>
      </c>
      <c r="H909" s="194" t="s">
        <v>10119</v>
      </c>
      <c r="I909" s="194">
        <f t="shared" si="42"/>
        <v>0</v>
      </c>
      <c r="J909" s="116" t="s">
        <v>10120</v>
      </c>
      <c r="K909" s="116" t="s">
        <v>11920</v>
      </c>
      <c r="L909" s="197">
        <v>45572</v>
      </c>
      <c r="M909" s="116"/>
      <c r="N909" s="197">
        <v>45572</v>
      </c>
      <c r="O909" s="388">
        <f t="shared" si="43"/>
        <v>1015.38</v>
      </c>
      <c r="P909" s="339">
        <f t="shared" si="44"/>
        <v>0</v>
      </c>
    </row>
    <row r="910" spans="1:16" hidden="1" x14ac:dyDescent="0.25">
      <c r="A910" s="116">
        <v>127560</v>
      </c>
      <c r="B910" s="116">
        <v>9</v>
      </c>
      <c r="C910" s="116">
        <v>1112102270</v>
      </c>
      <c r="D910" s="116" t="s">
        <v>11178</v>
      </c>
      <c r="E910" s="339">
        <v>13888</v>
      </c>
      <c r="F910" s="194">
        <v>14</v>
      </c>
      <c r="G910" s="194">
        <v>14</v>
      </c>
      <c r="H910" s="194" t="s">
        <v>10119</v>
      </c>
      <c r="I910" s="194">
        <f t="shared" si="42"/>
        <v>0</v>
      </c>
      <c r="J910" s="116" t="s">
        <v>10120</v>
      </c>
      <c r="K910" s="116" t="s">
        <v>11920</v>
      </c>
      <c r="L910" s="197">
        <v>45572</v>
      </c>
      <c r="M910" s="116" t="s">
        <v>14921</v>
      </c>
      <c r="N910" s="197">
        <v>45728</v>
      </c>
      <c r="O910" s="388">
        <f t="shared" si="43"/>
        <v>992</v>
      </c>
      <c r="P910" s="339">
        <f t="shared" si="44"/>
        <v>0</v>
      </c>
    </row>
    <row r="911" spans="1:16" hidden="1" x14ac:dyDescent="0.25">
      <c r="A911" s="116">
        <v>127560</v>
      </c>
      <c r="B911" s="116">
        <v>2</v>
      </c>
      <c r="C911" s="116">
        <v>1316103580</v>
      </c>
      <c r="D911" s="116" t="s">
        <v>17529</v>
      </c>
      <c r="E911" s="339">
        <v>233483.88</v>
      </c>
      <c r="F911" s="194">
        <v>14</v>
      </c>
      <c r="G911" s="194">
        <v>14</v>
      </c>
      <c r="H911" s="194" t="s">
        <v>10119</v>
      </c>
      <c r="I911" s="194">
        <f t="shared" si="42"/>
        <v>0</v>
      </c>
      <c r="J911" s="116" t="s">
        <v>10120</v>
      </c>
      <c r="K911" s="116" t="s">
        <v>11920</v>
      </c>
      <c r="L911" s="197">
        <v>45572</v>
      </c>
      <c r="M911" s="116"/>
      <c r="N911" s="197">
        <v>45572</v>
      </c>
      <c r="O911" s="388">
        <f t="shared" si="43"/>
        <v>16677.420000000002</v>
      </c>
      <c r="P911" s="339">
        <f t="shared" si="44"/>
        <v>0</v>
      </c>
    </row>
    <row r="912" spans="1:16" hidden="1" x14ac:dyDescent="0.25">
      <c r="A912" s="116">
        <v>127560</v>
      </c>
      <c r="B912" s="116">
        <v>1</v>
      </c>
      <c r="C912" s="116">
        <v>1316103600</v>
      </c>
      <c r="D912" s="116" t="s">
        <v>17493</v>
      </c>
      <c r="E912" s="339">
        <v>461962.62</v>
      </c>
      <c r="F912" s="194">
        <v>14</v>
      </c>
      <c r="G912" s="194">
        <v>14</v>
      </c>
      <c r="H912" s="194" t="s">
        <v>10119</v>
      </c>
      <c r="I912" s="194">
        <f t="shared" si="42"/>
        <v>0</v>
      </c>
      <c r="J912" s="116" t="s">
        <v>10120</v>
      </c>
      <c r="K912" s="116" t="s">
        <v>11920</v>
      </c>
      <c r="L912" s="197">
        <v>45572</v>
      </c>
      <c r="M912" s="116"/>
      <c r="N912" s="197">
        <v>45572</v>
      </c>
      <c r="O912" s="388">
        <f t="shared" si="43"/>
        <v>32997.33</v>
      </c>
      <c r="P912" s="339">
        <f t="shared" si="44"/>
        <v>0</v>
      </c>
    </row>
    <row r="913" spans="1:16" hidden="1" x14ac:dyDescent="0.25">
      <c r="A913" s="116">
        <v>127560</v>
      </c>
      <c r="B913" s="116">
        <v>5</v>
      </c>
      <c r="C913" s="116">
        <v>1318100000</v>
      </c>
      <c r="D913" s="116" t="s">
        <v>11261</v>
      </c>
      <c r="E913" s="339">
        <v>11191.32</v>
      </c>
      <c r="F913" s="194">
        <v>14</v>
      </c>
      <c r="G913" s="194">
        <v>14</v>
      </c>
      <c r="H913" s="194" t="s">
        <v>10119</v>
      </c>
      <c r="I913" s="194">
        <f t="shared" si="42"/>
        <v>0</v>
      </c>
      <c r="J913" s="116" t="s">
        <v>10120</v>
      </c>
      <c r="K913" s="116" t="s">
        <v>11920</v>
      </c>
      <c r="L913" s="197">
        <v>45572</v>
      </c>
      <c r="M913" s="116"/>
      <c r="N913" s="197">
        <v>45572</v>
      </c>
      <c r="O913" s="388">
        <f t="shared" si="43"/>
        <v>799.38</v>
      </c>
      <c r="P913" s="339">
        <f t="shared" si="44"/>
        <v>0</v>
      </c>
    </row>
    <row r="914" spans="1:16" hidden="1" x14ac:dyDescent="0.25">
      <c r="A914" s="116">
        <v>127560</v>
      </c>
      <c r="B914" s="116">
        <v>15</v>
      </c>
      <c r="C914" s="116">
        <v>1521100650</v>
      </c>
      <c r="D914" s="116" t="s">
        <v>17537</v>
      </c>
      <c r="E914" s="339">
        <v>2160</v>
      </c>
      <c r="F914" s="194">
        <v>16</v>
      </c>
      <c r="G914" s="194">
        <v>16</v>
      </c>
      <c r="H914" s="194" t="s">
        <v>10119</v>
      </c>
      <c r="I914" s="194">
        <f t="shared" si="42"/>
        <v>0</v>
      </c>
      <c r="J914" s="116" t="s">
        <v>10120</v>
      </c>
      <c r="K914" s="116" t="s">
        <v>11920</v>
      </c>
      <c r="L914" s="197">
        <v>45572</v>
      </c>
      <c r="M914" s="116"/>
      <c r="N914" s="197">
        <v>45572</v>
      </c>
      <c r="O914" s="388">
        <f t="shared" si="43"/>
        <v>135</v>
      </c>
      <c r="P914" s="339">
        <f t="shared" si="44"/>
        <v>0</v>
      </c>
    </row>
    <row r="915" spans="1:16" hidden="1" x14ac:dyDescent="0.25">
      <c r="A915" s="116">
        <v>127560</v>
      </c>
      <c r="B915" s="116">
        <v>4</v>
      </c>
      <c r="C915" s="116">
        <v>1523109070</v>
      </c>
      <c r="D915" s="116" t="s">
        <v>16200</v>
      </c>
      <c r="E915" s="339">
        <v>3654</v>
      </c>
      <c r="F915" s="194">
        <v>14</v>
      </c>
      <c r="G915" s="194">
        <v>14</v>
      </c>
      <c r="H915" s="194" t="s">
        <v>10119</v>
      </c>
      <c r="I915" s="194">
        <f t="shared" si="42"/>
        <v>0</v>
      </c>
      <c r="J915" s="116" t="s">
        <v>10120</v>
      </c>
      <c r="K915" s="116" t="s">
        <v>11920</v>
      </c>
      <c r="L915" s="197">
        <v>45572</v>
      </c>
      <c r="M915" s="116"/>
      <c r="N915" s="197">
        <v>45678</v>
      </c>
      <c r="O915" s="388">
        <f t="shared" si="43"/>
        <v>261</v>
      </c>
      <c r="P915" s="339">
        <f t="shared" si="44"/>
        <v>0</v>
      </c>
    </row>
    <row r="916" spans="1:16" hidden="1" x14ac:dyDescent="0.25">
      <c r="A916" s="116">
        <v>127631</v>
      </c>
      <c r="B916" s="116">
        <v>4</v>
      </c>
      <c r="C916" s="116">
        <v>1011100110</v>
      </c>
      <c r="D916" s="116" t="s">
        <v>10354</v>
      </c>
      <c r="E916" s="339">
        <v>17400</v>
      </c>
      <c r="F916" s="194">
        <v>5</v>
      </c>
      <c r="G916" s="194">
        <v>5</v>
      </c>
      <c r="H916" s="194" t="s">
        <v>10119</v>
      </c>
      <c r="I916" s="194">
        <f t="shared" si="42"/>
        <v>0</v>
      </c>
      <c r="J916" s="116" t="s">
        <v>10120</v>
      </c>
      <c r="K916" s="116" t="s">
        <v>10121</v>
      </c>
      <c r="L916" s="197">
        <v>45572</v>
      </c>
      <c r="M916" s="116"/>
      <c r="N916" s="197">
        <v>45572</v>
      </c>
      <c r="O916" s="388">
        <f t="shared" si="43"/>
        <v>3480</v>
      </c>
      <c r="P916" s="339">
        <f t="shared" si="44"/>
        <v>0</v>
      </c>
    </row>
    <row r="917" spans="1:16" hidden="1" x14ac:dyDescent="0.25">
      <c r="A917" s="116">
        <v>127631</v>
      </c>
      <c r="B917" s="116">
        <v>1</v>
      </c>
      <c r="C917" s="116">
        <v>1012100120</v>
      </c>
      <c r="D917" s="116" t="s">
        <v>10492</v>
      </c>
      <c r="E917" s="339">
        <v>282000</v>
      </c>
      <c r="F917" s="194">
        <v>12</v>
      </c>
      <c r="G917" s="194">
        <v>12</v>
      </c>
      <c r="H917" s="194" t="s">
        <v>10119</v>
      </c>
      <c r="I917" s="194">
        <f t="shared" si="42"/>
        <v>0</v>
      </c>
      <c r="J917" s="116" t="s">
        <v>10120</v>
      </c>
      <c r="K917" s="116" t="s">
        <v>10121</v>
      </c>
      <c r="L917" s="197">
        <v>45572</v>
      </c>
      <c r="M917" s="116" t="s">
        <v>11923</v>
      </c>
      <c r="N917" s="197">
        <v>45579</v>
      </c>
      <c r="O917" s="388">
        <f t="shared" si="43"/>
        <v>23500</v>
      </c>
      <c r="P917" s="339">
        <f t="shared" si="44"/>
        <v>0</v>
      </c>
    </row>
    <row r="918" spans="1:16" hidden="1" x14ac:dyDescent="0.25">
      <c r="A918" s="116">
        <v>127631</v>
      </c>
      <c r="B918" s="116">
        <v>6</v>
      </c>
      <c r="C918" s="116">
        <v>1014100030</v>
      </c>
      <c r="D918" s="116" t="s">
        <v>11074</v>
      </c>
      <c r="E918" s="339">
        <v>18000</v>
      </c>
      <c r="F918" s="194">
        <v>100</v>
      </c>
      <c r="G918" s="194">
        <v>100</v>
      </c>
      <c r="H918" s="194" t="s">
        <v>10119</v>
      </c>
      <c r="I918" s="194">
        <f t="shared" si="42"/>
        <v>0</v>
      </c>
      <c r="J918" s="116" t="s">
        <v>10120</v>
      </c>
      <c r="K918" s="116" t="s">
        <v>10121</v>
      </c>
      <c r="L918" s="197">
        <v>45572</v>
      </c>
      <c r="M918" s="116"/>
      <c r="N918" s="197">
        <v>45572</v>
      </c>
      <c r="O918" s="388">
        <f t="shared" si="43"/>
        <v>180</v>
      </c>
      <c r="P918" s="339">
        <f t="shared" si="44"/>
        <v>0</v>
      </c>
    </row>
    <row r="919" spans="1:16" hidden="1" x14ac:dyDescent="0.25">
      <c r="A919" s="116">
        <v>127631</v>
      </c>
      <c r="B919" s="116">
        <v>17</v>
      </c>
      <c r="C919" s="116">
        <v>1017101920</v>
      </c>
      <c r="D919" s="116" t="s">
        <v>11154</v>
      </c>
      <c r="E919" s="339">
        <v>5874</v>
      </c>
      <c r="F919" s="194">
        <v>1</v>
      </c>
      <c r="G919" s="194">
        <v>1</v>
      </c>
      <c r="H919" s="194" t="s">
        <v>10119</v>
      </c>
      <c r="I919" s="194">
        <f t="shared" si="42"/>
        <v>0</v>
      </c>
      <c r="J919" s="116" t="s">
        <v>10120</v>
      </c>
      <c r="K919" s="116" t="s">
        <v>10121</v>
      </c>
      <c r="L919" s="197">
        <v>45572</v>
      </c>
      <c r="M919" s="116"/>
      <c r="N919" s="197">
        <v>45572</v>
      </c>
      <c r="O919" s="388">
        <f t="shared" si="43"/>
        <v>5874</v>
      </c>
      <c r="P919" s="339">
        <f t="shared" si="44"/>
        <v>0</v>
      </c>
    </row>
    <row r="920" spans="1:16" hidden="1" x14ac:dyDescent="0.25">
      <c r="A920" s="116">
        <v>127631</v>
      </c>
      <c r="B920" s="116">
        <v>5</v>
      </c>
      <c r="C920" s="116">
        <v>1022100110</v>
      </c>
      <c r="D920" s="116" t="s">
        <v>10343</v>
      </c>
      <c r="E920" s="339">
        <v>16816</v>
      </c>
      <c r="F920" s="194">
        <v>8</v>
      </c>
      <c r="G920" s="194">
        <v>8</v>
      </c>
      <c r="H920" s="194" t="s">
        <v>10119</v>
      </c>
      <c r="I920" s="194">
        <f t="shared" si="42"/>
        <v>0</v>
      </c>
      <c r="J920" s="116" t="s">
        <v>10120</v>
      </c>
      <c r="K920" s="116" t="s">
        <v>10121</v>
      </c>
      <c r="L920" s="197">
        <v>45572</v>
      </c>
      <c r="M920" s="116"/>
      <c r="N920" s="197">
        <v>45579</v>
      </c>
      <c r="O920" s="388">
        <f t="shared" si="43"/>
        <v>2102</v>
      </c>
      <c r="P920" s="339">
        <f t="shared" si="44"/>
        <v>0</v>
      </c>
    </row>
    <row r="921" spans="1:16" hidden="1" x14ac:dyDescent="0.25">
      <c r="A921" s="116">
        <v>127631</v>
      </c>
      <c r="B921" s="116">
        <v>2</v>
      </c>
      <c r="C921" s="116">
        <v>1022100230</v>
      </c>
      <c r="D921" s="116" t="s">
        <v>16162</v>
      </c>
      <c r="E921" s="339">
        <v>41250</v>
      </c>
      <c r="F921" s="194">
        <v>25</v>
      </c>
      <c r="G921" s="194">
        <v>25</v>
      </c>
      <c r="H921" s="194" t="s">
        <v>10119</v>
      </c>
      <c r="I921" s="194">
        <f t="shared" si="42"/>
        <v>0</v>
      </c>
      <c r="J921" s="116" t="s">
        <v>10120</v>
      </c>
      <c r="K921" s="116" t="s">
        <v>10121</v>
      </c>
      <c r="L921" s="197">
        <v>45572</v>
      </c>
      <c r="M921" s="116" t="s">
        <v>11996</v>
      </c>
      <c r="N921" s="197">
        <v>45594</v>
      </c>
      <c r="O921" s="388">
        <f t="shared" si="43"/>
        <v>1650</v>
      </c>
      <c r="P921" s="339">
        <f t="shared" si="44"/>
        <v>0</v>
      </c>
    </row>
    <row r="922" spans="1:16" hidden="1" x14ac:dyDescent="0.25">
      <c r="A922" s="116">
        <v>127631</v>
      </c>
      <c r="B922" s="116">
        <v>12</v>
      </c>
      <c r="C922" s="116">
        <v>1022101300</v>
      </c>
      <c r="D922" s="116" t="s">
        <v>10363</v>
      </c>
      <c r="E922" s="339">
        <v>7600</v>
      </c>
      <c r="F922" s="194">
        <v>2</v>
      </c>
      <c r="G922" s="194">
        <v>2</v>
      </c>
      <c r="H922" s="194" t="s">
        <v>10119</v>
      </c>
      <c r="I922" s="194">
        <f t="shared" si="42"/>
        <v>0</v>
      </c>
      <c r="J922" s="116" t="s">
        <v>10120</v>
      </c>
      <c r="K922" s="116" t="s">
        <v>10121</v>
      </c>
      <c r="L922" s="197">
        <v>45572</v>
      </c>
      <c r="M922" s="116"/>
      <c r="N922" s="197">
        <v>45587</v>
      </c>
      <c r="O922" s="388">
        <f t="shared" si="43"/>
        <v>3800</v>
      </c>
      <c r="P922" s="339">
        <f t="shared" si="44"/>
        <v>0</v>
      </c>
    </row>
    <row r="923" spans="1:16" hidden="1" x14ac:dyDescent="0.25">
      <c r="A923" s="116">
        <v>127631</v>
      </c>
      <c r="B923" s="116">
        <v>13</v>
      </c>
      <c r="C923" s="116">
        <v>1022103920</v>
      </c>
      <c r="D923" s="116" t="s">
        <v>10347</v>
      </c>
      <c r="E923" s="339">
        <v>12000</v>
      </c>
      <c r="F923" s="194">
        <v>2</v>
      </c>
      <c r="G923" s="194">
        <v>2</v>
      </c>
      <c r="H923" s="194" t="s">
        <v>10119</v>
      </c>
      <c r="I923" s="194">
        <f t="shared" si="42"/>
        <v>0</v>
      </c>
      <c r="J923" s="116" t="s">
        <v>10120</v>
      </c>
      <c r="K923" s="116" t="s">
        <v>10121</v>
      </c>
      <c r="L923" s="197">
        <v>45572</v>
      </c>
      <c r="M923" s="116"/>
      <c r="N923" s="197">
        <v>45587</v>
      </c>
      <c r="O923" s="388">
        <f t="shared" si="43"/>
        <v>6000</v>
      </c>
      <c r="P923" s="339">
        <f t="shared" si="44"/>
        <v>0</v>
      </c>
    </row>
    <row r="924" spans="1:16" hidden="1" x14ac:dyDescent="0.25">
      <c r="A924" s="116">
        <v>127631</v>
      </c>
      <c r="B924" s="116">
        <v>14</v>
      </c>
      <c r="C924" s="116">
        <v>1022103950</v>
      </c>
      <c r="D924" s="116" t="s">
        <v>17449</v>
      </c>
      <c r="E924" s="339">
        <v>9000</v>
      </c>
      <c r="F924" s="194">
        <v>2</v>
      </c>
      <c r="G924" s="194">
        <v>2</v>
      </c>
      <c r="H924" s="194" t="s">
        <v>10119</v>
      </c>
      <c r="I924" s="194">
        <f t="shared" si="42"/>
        <v>0</v>
      </c>
      <c r="J924" s="116" t="s">
        <v>10120</v>
      </c>
      <c r="K924" s="116" t="s">
        <v>10121</v>
      </c>
      <c r="L924" s="197">
        <v>45572</v>
      </c>
      <c r="M924" s="116"/>
      <c r="N924" s="197">
        <v>45587</v>
      </c>
      <c r="O924" s="388">
        <f t="shared" si="43"/>
        <v>4500</v>
      </c>
      <c r="P924" s="339">
        <f t="shared" si="44"/>
        <v>0</v>
      </c>
    </row>
    <row r="925" spans="1:16" hidden="1" x14ac:dyDescent="0.25">
      <c r="A925" s="116">
        <v>127631</v>
      </c>
      <c r="B925" s="116">
        <v>16</v>
      </c>
      <c r="C925" s="116">
        <v>1022103970</v>
      </c>
      <c r="D925" s="116" t="s">
        <v>10345</v>
      </c>
      <c r="E925" s="339">
        <v>13500</v>
      </c>
      <c r="F925" s="194">
        <v>3</v>
      </c>
      <c r="G925" s="194">
        <v>3</v>
      </c>
      <c r="H925" s="194" t="s">
        <v>10119</v>
      </c>
      <c r="I925" s="194">
        <f t="shared" si="42"/>
        <v>0</v>
      </c>
      <c r="J925" s="116" t="s">
        <v>10120</v>
      </c>
      <c r="K925" s="116" t="s">
        <v>10121</v>
      </c>
      <c r="L925" s="197">
        <v>45572</v>
      </c>
      <c r="M925" s="116"/>
      <c r="N925" s="197">
        <v>45587</v>
      </c>
      <c r="O925" s="388">
        <f t="shared" si="43"/>
        <v>4500</v>
      </c>
      <c r="P925" s="339">
        <f t="shared" si="44"/>
        <v>0</v>
      </c>
    </row>
    <row r="926" spans="1:16" hidden="1" x14ac:dyDescent="0.25">
      <c r="A926" s="116">
        <v>127631</v>
      </c>
      <c r="B926" s="116">
        <v>3</v>
      </c>
      <c r="C926" s="116">
        <v>1022104230</v>
      </c>
      <c r="D926" s="116" t="s">
        <v>11795</v>
      </c>
      <c r="E926" s="339">
        <v>4720</v>
      </c>
      <c r="F926" s="194">
        <v>1</v>
      </c>
      <c r="G926" s="194">
        <v>1</v>
      </c>
      <c r="H926" s="194" t="s">
        <v>10119</v>
      </c>
      <c r="I926" s="194">
        <f t="shared" si="42"/>
        <v>0</v>
      </c>
      <c r="J926" s="116" t="s">
        <v>10120</v>
      </c>
      <c r="K926" s="116" t="s">
        <v>10121</v>
      </c>
      <c r="L926" s="197">
        <v>45572</v>
      </c>
      <c r="M926" s="116"/>
      <c r="N926" s="197">
        <v>45572</v>
      </c>
      <c r="O926" s="388">
        <f t="shared" si="43"/>
        <v>4720</v>
      </c>
      <c r="P926" s="339">
        <f t="shared" si="44"/>
        <v>0</v>
      </c>
    </row>
    <row r="927" spans="1:16" hidden="1" x14ac:dyDescent="0.25">
      <c r="A927" s="116">
        <v>127631</v>
      </c>
      <c r="B927" s="116">
        <v>9</v>
      </c>
      <c r="C927" s="116">
        <v>1029100840</v>
      </c>
      <c r="D927" s="116" t="s">
        <v>11589</v>
      </c>
      <c r="E927" s="339">
        <v>15327</v>
      </c>
      <c r="F927" s="194">
        <v>3</v>
      </c>
      <c r="G927" s="194">
        <v>3</v>
      </c>
      <c r="H927" s="194" t="s">
        <v>10119</v>
      </c>
      <c r="I927" s="194">
        <f t="shared" si="42"/>
        <v>0</v>
      </c>
      <c r="J927" s="116" t="s">
        <v>10120</v>
      </c>
      <c r="K927" s="116" t="s">
        <v>10121</v>
      </c>
      <c r="L927" s="197">
        <v>45572</v>
      </c>
      <c r="M927" s="116" t="s">
        <v>16513</v>
      </c>
      <c r="N927" s="197">
        <v>45600</v>
      </c>
      <c r="O927" s="388">
        <f t="shared" si="43"/>
        <v>5109</v>
      </c>
      <c r="P927" s="339">
        <f t="shared" si="44"/>
        <v>0</v>
      </c>
    </row>
    <row r="928" spans="1:16" hidden="1" x14ac:dyDescent="0.25">
      <c r="A928" s="116">
        <v>127631</v>
      </c>
      <c r="B928" s="116">
        <v>10</v>
      </c>
      <c r="C928" s="116">
        <v>1029100850</v>
      </c>
      <c r="D928" s="116" t="s">
        <v>17470</v>
      </c>
      <c r="E928" s="339">
        <v>31635</v>
      </c>
      <c r="F928" s="194">
        <v>3</v>
      </c>
      <c r="G928" s="194">
        <v>3</v>
      </c>
      <c r="H928" s="194" t="s">
        <v>10119</v>
      </c>
      <c r="I928" s="194">
        <f t="shared" si="42"/>
        <v>0</v>
      </c>
      <c r="J928" s="116" t="s">
        <v>10120</v>
      </c>
      <c r="K928" s="116" t="s">
        <v>10121</v>
      </c>
      <c r="L928" s="197">
        <v>45572</v>
      </c>
      <c r="M928" s="116" t="s">
        <v>16513</v>
      </c>
      <c r="N928" s="197">
        <v>45600</v>
      </c>
      <c r="O928" s="388">
        <f t="shared" si="43"/>
        <v>10545</v>
      </c>
      <c r="P928" s="339">
        <f t="shared" si="44"/>
        <v>0</v>
      </c>
    </row>
    <row r="929" spans="1:16" hidden="1" x14ac:dyDescent="0.25">
      <c r="A929" s="116">
        <v>127631</v>
      </c>
      <c r="B929" s="116">
        <v>8</v>
      </c>
      <c r="C929" s="116">
        <v>1029100860</v>
      </c>
      <c r="D929" s="116" t="s">
        <v>17544</v>
      </c>
      <c r="E929" s="339">
        <v>26240</v>
      </c>
      <c r="F929" s="194">
        <v>4</v>
      </c>
      <c r="G929" s="194">
        <v>4</v>
      </c>
      <c r="H929" s="194" t="s">
        <v>10119</v>
      </c>
      <c r="I929" s="194">
        <f t="shared" si="42"/>
        <v>0</v>
      </c>
      <c r="J929" s="116" t="s">
        <v>10120</v>
      </c>
      <c r="K929" s="116" t="s">
        <v>10121</v>
      </c>
      <c r="L929" s="197">
        <v>45572</v>
      </c>
      <c r="M929" s="116" t="s">
        <v>16513</v>
      </c>
      <c r="N929" s="197">
        <v>45600</v>
      </c>
      <c r="O929" s="388">
        <f t="shared" si="43"/>
        <v>6560</v>
      </c>
      <c r="P929" s="339">
        <f t="shared" si="44"/>
        <v>0</v>
      </c>
    </row>
    <row r="930" spans="1:16" hidden="1" x14ac:dyDescent="0.25">
      <c r="A930" s="116">
        <v>127631</v>
      </c>
      <c r="B930" s="116">
        <v>7</v>
      </c>
      <c r="C930" s="116">
        <v>1520100730</v>
      </c>
      <c r="D930" s="116" t="s">
        <v>11313</v>
      </c>
      <c r="E930" s="339">
        <v>132004</v>
      </c>
      <c r="F930" s="194">
        <v>4</v>
      </c>
      <c r="G930" s="194">
        <v>4</v>
      </c>
      <c r="H930" s="194" t="s">
        <v>10119</v>
      </c>
      <c r="I930" s="194">
        <f t="shared" si="42"/>
        <v>0</v>
      </c>
      <c r="J930" s="116" t="s">
        <v>10120</v>
      </c>
      <c r="K930" s="116" t="s">
        <v>10121</v>
      </c>
      <c r="L930" s="197">
        <v>45572</v>
      </c>
      <c r="M930" s="116" t="s">
        <v>16513</v>
      </c>
      <c r="N930" s="197">
        <v>45600</v>
      </c>
      <c r="O930" s="388">
        <f t="shared" si="43"/>
        <v>33001</v>
      </c>
      <c r="P930" s="339">
        <f t="shared" si="44"/>
        <v>0</v>
      </c>
    </row>
    <row r="931" spans="1:16" hidden="1" x14ac:dyDescent="0.25">
      <c r="A931" s="116">
        <v>127631</v>
      </c>
      <c r="B931" s="116">
        <v>11</v>
      </c>
      <c r="C931" s="116">
        <v>1520103650</v>
      </c>
      <c r="D931" s="116" t="s">
        <v>11382</v>
      </c>
      <c r="E931" s="339">
        <v>16514</v>
      </c>
      <c r="F931" s="194">
        <v>2</v>
      </c>
      <c r="G931" s="194">
        <v>2</v>
      </c>
      <c r="H931" s="194" t="s">
        <v>10119</v>
      </c>
      <c r="I931" s="194">
        <f t="shared" si="42"/>
        <v>0</v>
      </c>
      <c r="J931" s="116" t="s">
        <v>10120</v>
      </c>
      <c r="K931" s="116" t="s">
        <v>10121</v>
      </c>
      <c r="L931" s="197">
        <v>45572</v>
      </c>
      <c r="M931" s="116"/>
      <c r="N931" s="197">
        <v>45572</v>
      </c>
      <c r="O931" s="388">
        <f t="shared" si="43"/>
        <v>8257</v>
      </c>
      <c r="P931" s="339">
        <f t="shared" si="44"/>
        <v>0</v>
      </c>
    </row>
    <row r="932" spans="1:16" hidden="1" x14ac:dyDescent="0.25">
      <c r="A932" s="116">
        <v>127631</v>
      </c>
      <c r="B932" s="116">
        <v>15</v>
      </c>
      <c r="C932" s="116">
        <v>1612100030</v>
      </c>
      <c r="D932" s="116" t="s">
        <v>10348</v>
      </c>
      <c r="E932" s="339">
        <v>4600</v>
      </c>
      <c r="F932" s="194">
        <v>2</v>
      </c>
      <c r="G932" s="194">
        <v>2</v>
      </c>
      <c r="H932" s="194" t="s">
        <v>10119</v>
      </c>
      <c r="I932" s="194">
        <f t="shared" si="42"/>
        <v>0</v>
      </c>
      <c r="J932" s="116" t="s">
        <v>10120</v>
      </c>
      <c r="K932" s="116" t="s">
        <v>10121</v>
      </c>
      <c r="L932" s="197">
        <v>45572</v>
      </c>
      <c r="M932" s="116"/>
      <c r="N932" s="197">
        <v>45572</v>
      </c>
      <c r="O932" s="388">
        <f t="shared" si="43"/>
        <v>2300</v>
      </c>
      <c r="P932" s="339">
        <f t="shared" si="44"/>
        <v>0</v>
      </c>
    </row>
    <row r="933" spans="1:16" hidden="1" x14ac:dyDescent="0.25">
      <c r="A933" s="116">
        <v>127634</v>
      </c>
      <c r="B933" s="116">
        <v>12</v>
      </c>
      <c r="C933" s="116">
        <v>1011100110</v>
      </c>
      <c r="D933" s="116" t="s">
        <v>10354</v>
      </c>
      <c r="E933" s="339">
        <v>17400</v>
      </c>
      <c r="F933" s="194">
        <v>5</v>
      </c>
      <c r="G933" s="194">
        <v>5</v>
      </c>
      <c r="H933" s="194" t="s">
        <v>10119</v>
      </c>
      <c r="I933" s="194">
        <f t="shared" si="42"/>
        <v>0</v>
      </c>
      <c r="J933" s="116" t="s">
        <v>10126</v>
      </c>
      <c r="K933" s="116" t="s">
        <v>10482</v>
      </c>
      <c r="L933" s="197">
        <v>45572</v>
      </c>
      <c r="M933" s="116"/>
      <c r="N933" s="197">
        <v>45574</v>
      </c>
      <c r="O933" s="388">
        <f t="shared" si="43"/>
        <v>3480</v>
      </c>
      <c r="P933" s="339">
        <f t="shared" si="44"/>
        <v>0</v>
      </c>
    </row>
    <row r="934" spans="1:16" hidden="1" x14ac:dyDescent="0.25">
      <c r="A934" s="116">
        <v>127634</v>
      </c>
      <c r="B934" s="116">
        <v>14</v>
      </c>
      <c r="C934" s="116">
        <v>1011100430</v>
      </c>
      <c r="D934" s="116" t="s">
        <v>17451</v>
      </c>
      <c r="E934" s="339">
        <v>7200</v>
      </c>
      <c r="F934" s="194">
        <v>1</v>
      </c>
      <c r="G934" s="194">
        <v>1</v>
      </c>
      <c r="H934" s="194" t="s">
        <v>10119</v>
      </c>
      <c r="I934" s="194">
        <f t="shared" si="42"/>
        <v>0</v>
      </c>
      <c r="J934" s="116" t="s">
        <v>10126</v>
      </c>
      <c r="K934" s="116" t="s">
        <v>10482</v>
      </c>
      <c r="L934" s="197">
        <v>45572</v>
      </c>
      <c r="M934" s="116"/>
      <c r="N934" s="197">
        <v>45587</v>
      </c>
      <c r="O934" s="388">
        <f t="shared" si="43"/>
        <v>7200</v>
      </c>
      <c r="P934" s="339">
        <f t="shared" si="44"/>
        <v>0</v>
      </c>
    </row>
    <row r="935" spans="1:16" hidden="1" x14ac:dyDescent="0.25">
      <c r="A935" s="116">
        <v>127634</v>
      </c>
      <c r="B935" s="116">
        <v>13</v>
      </c>
      <c r="C935" s="116">
        <v>1014104530</v>
      </c>
      <c r="D935" s="116" t="s">
        <v>10355</v>
      </c>
      <c r="E935" s="339">
        <v>58391.72</v>
      </c>
      <c r="F935" s="194">
        <v>2</v>
      </c>
      <c r="G935" s="194">
        <v>2</v>
      </c>
      <c r="H935" s="194" t="s">
        <v>10119</v>
      </c>
      <c r="I935" s="194">
        <f t="shared" si="42"/>
        <v>0</v>
      </c>
      <c r="J935" s="116" t="s">
        <v>10126</v>
      </c>
      <c r="K935" s="116" t="s">
        <v>10482</v>
      </c>
      <c r="L935" s="197">
        <v>45572</v>
      </c>
      <c r="M935" s="116"/>
      <c r="N935" s="197">
        <v>45574</v>
      </c>
      <c r="O935" s="388">
        <f t="shared" si="43"/>
        <v>29195.86</v>
      </c>
      <c r="P935" s="339">
        <f t="shared" si="44"/>
        <v>0</v>
      </c>
    </row>
    <row r="936" spans="1:16" hidden="1" x14ac:dyDescent="0.25">
      <c r="A936" s="116">
        <v>127634</v>
      </c>
      <c r="B936" s="116">
        <v>8</v>
      </c>
      <c r="C936" s="116">
        <v>1016101340</v>
      </c>
      <c r="D936" s="116" t="s">
        <v>10489</v>
      </c>
      <c r="E936" s="339">
        <v>15604</v>
      </c>
      <c r="F936" s="194">
        <v>2</v>
      </c>
      <c r="G936" s="194">
        <v>2</v>
      </c>
      <c r="H936" s="194" t="s">
        <v>10119</v>
      </c>
      <c r="I936" s="194">
        <f t="shared" si="42"/>
        <v>0</v>
      </c>
      <c r="J936" s="116" t="s">
        <v>10126</v>
      </c>
      <c r="K936" s="116" t="s">
        <v>10482</v>
      </c>
      <c r="L936" s="197">
        <v>45572</v>
      </c>
      <c r="M936" s="116"/>
      <c r="N936" s="197">
        <v>45580</v>
      </c>
      <c r="O936" s="388">
        <f t="shared" si="43"/>
        <v>7802</v>
      </c>
      <c r="P936" s="339">
        <f t="shared" si="44"/>
        <v>0</v>
      </c>
    </row>
    <row r="937" spans="1:16" hidden="1" x14ac:dyDescent="0.25">
      <c r="A937" s="116">
        <v>127634</v>
      </c>
      <c r="B937" s="116">
        <v>10</v>
      </c>
      <c r="C937" s="116">
        <v>1027100100</v>
      </c>
      <c r="D937" s="116" t="s">
        <v>10645</v>
      </c>
      <c r="E937" s="339">
        <v>132000</v>
      </c>
      <c r="F937" s="194">
        <v>4</v>
      </c>
      <c r="G937" s="194">
        <v>4</v>
      </c>
      <c r="H937" s="194" t="s">
        <v>10119</v>
      </c>
      <c r="I937" s="194">
        <f t="shared" si="42"/>
        <v>0</v>
      </c>
      <c r="J937" s="116" t="s">
        <v>10126</v>
      </c>
      <c r="K937" s="116" t="s">
        <v>10482</v>
      </c>
      <c r="L937" s="197">
        <v>45572</v>
      </c>
      <c r="M937" s="116"/>
      <c r="N937" s="197">
        <v>45574</v>
      </c>
      <c r="O937" s="388">
        <f t="shared" si="43"/>
        <v>33000</v>
      </c>
      <c r="P937" s="339">
        <f t="shared" si="44"/>
        <v>0</v>
      </c>
    </row>
    <row r="938" spans="1:16" hidden="1" x14ac:dyDescent="0.25">
      <c r="A938" s="116">
        <v>127634</v>
      </c>
      <c r="B938" s="116">
        <v>1</v>
      </c>
      <c r="C938" s="116">
        <v>1123100000</v>
      </c>
      <c r="D938" s="116" t="s">
        <v>17465</v>
      </c>
      <c r="E938" s="339">
        <v>92002.08</v>
      </c>
      <c r="F938" s="194">
        <v>4</v>
      </c>
      <c r="G938" s="194">
        <v>4</v>
      </c>
      <c r="H938" s="194" t="s">
        <v>10119</v>
      </c>
      <c r="I938" s="194">
        <f t="shared" si="42"/>
        <v>0</v>
      </c>
      <c r="J938" s="116" t="s">
        <v>10126</v>
      </c>
      <c r="K938" s="116" t="s">
        <v>10482</v>
      </c>
      <c r="L938" s="197">
        <v>45572</v>
      </c>
      <c r="M938" s="116"/>
      <c r="N938" s="197">
        <v>45574</v>
      </c>
      <c r="O938" s="388">
        <f t="shared" si="43"/>
        <v>23000.52</v>
      </c>
      <c r="P938" s="339">
        <f t="shared" si="44"/>
        <v>0</v>
      </c>
    </row>
    <row r="939" spans="1:16" hidden="1" x14ac:dyDescent="0.25">
      <c r="A939" s="116">
        <v>127634</v>
      </c>
      <c r="B939" s="116">
        <v>9</v>
      </c>
      <c r="C939" s="116">
        <v>1215100010</v>
      </c>
      <c r="D939" s="116" t="s">
        <v>11206</v>
      </c>
      <c r="E939" s="339">
        <v>10452.4</v>
      </c>
      <c r="F939" s="194">
        <v>2</v>
      </c>
      <c r="G939" s="194">
        <v>2</v>
      </c>
      <c r="H939" s="194" t="s">
        <v>10119</v>
      </c>
      <c r="I939" s="194">
        <f t="shared" si="42"/>
        <v>0</v>
      </c>
      <c r="J939" s="116" t="s">
        <v>10126</v>
      </c>
      <c r="K939" s="116" t="s">
        <v>10482</v>
      </c>
      <c r="L939" s="197">
        <v>45572</v>
      </c>
      <c r="M939" s="116"/>
      <c r="N939" s="197">
        <v>45574</v>
      </c>
      <c r="O939" s="388">
        <f t="shared" si="43"/>
        <v>5226.2</v>
      </c>
      <c r="P939" s="339">
        <f t="shared" si="44"/>
        <v>0</v>
      </c>
    </row>
    <row r="940" spans="1:16" hidden="1" x14ac:dyDescent="0.25">
      <c r="A940" s="116">
        <v>127634</v>
      </c>
      <c r="B940" s="116">
        <v>2</v>
      </c>
      <c r="C940" s="116">
        <v>1513100320</v>
      </c>
      <c r="D940" s="116" t="s">
        <v>16197</v>
      </c>
      <c r="E940" s="339">
        <v>578121</v>
      </c>
      <c r="F940" s="194">
        <v>60</v>
      </c>
      <c r="G940" s="194">
        <v>60</v>
      </c>
      <c r="H940" s="194" t="s">
        <v>10119</v>
      </c>
      <c r="I940" s="194">
        <f t="shared" si="42"/>
        <v>0</v>
      </c>
      <c r="J940" s="116" t="s">
        <v>10126</v>
      </c>
      <c r="K940" s="116" t="s">
        <v>10482</v>
      </c>
      <c r="L940" s="197">
        <v>45572</v>
      </c>
      <c r="M940" s="116"/>
      <c r="N940" s="197">
        <v>45580</v>
      </c>
      <c r="O940" s="388">
        <f t="shared" si="43"/>
        <v>9635.35</v>
      </c>
      <c r="P940" s="339">
        <f t="shared" si="44"/>
        <v>0</v>
      </c>
    </row>
    <row r="941" spans="1:16" hidden="1" x14ac:dyDescent="0.25">
      <c r="A941" s="116">
        <v>127634</v>
      </c>
      <c r="B941" s="116">
        <v>11</v>
      </c>
      <c r="C941" s="116">
        <v>1517100570</v>
      </c>
      <c r="D941" s="116" t="s">
        <v>7631</v>
      </c>
      <c r="E941" s="339">
        <v>204658.28</v>
      </c>
      <c r="F941" s="194">
        <v>4</v>
      </c>
      <c r="G941" s="194">
        <v>4</v>
      </c>
      <c r="H941" s="194" t="s">
        <v>10119</v>
      </c>
      <c r="I941" s="194">
        <f t="shared" si="42"/>
        <v>0</v>
      </c>
      <c r="J941" s="116" t="s">
        <v>10126</v>
      </c>
      <c r="K941" s="116" t="s">
        <v>10482</v>
      </c>
      <c r="L941" s="197">
        <v>45572</v>
      </c>
      <c r="M941" s="116"/>
      <c r="N941" s="197">
        <v>45574</v>
      </c>
      <c r="O941" s="388">
        <f t="shared" si="43"/>
        <v>51164.57</v>
      </c>
      <c r="P941" s="339">
        <f t="shared" si="44"/>
        <v>0</v>
      </c>
    </row>
    <row r="942" spans="1:16" hidden="1" x14ac:dyDescent="0.25">
      <c r="A942" s="116">
        <v>127634</v>
      </c>
      <c r="B942" s="116">
        <v>3</v>
      </c>
      <c r="C942" s="116">
        <v>1520102960</v>
      </c>
      <c r="D942" s="116" t="s">
        <v>10646</v>
      </c>
      <c r="E942" s="339">
        <v>592926.32999999996</v>
      </c>
      <c r="F942" s="194">
        <v>1</v>
      </c>
      <c r="G942" s="194">
        <v>1</v>
      </c>
      <c r="H942" s="194" t="s">
        <v>10119</v>
      </c>
      <c r="I942" s="194">
        <f t="shared" si="42"/>
        <v>0</v>
      </c>
      <c r="J942" s="116" t="s">
        <v>10126</v>
      </c>
      <c r="K942" s="116" t="s">
        <v>10482</v>
      </c>
      <c r="L942" s="197">
        <v>45572</v>
      </c>
      <c r="M942" s="116"/>
      <c r="N942" s="197">
        <v>45574</v>
      </c>
      <c r="O942" s="388">
        <f t="shared" si="43"/>
        <v>592926.32999999996</v>
      </c>
      <c r="P942" s="339">
        <f t="shared" si="44"/>
        <v>0</v>
      </c>
    </row>
    <row r="943" spans="1:16" hidden="1" x14ac:dyDescent="0.25">
      <c r="A943" s="116">
        <v>127634</v>
      </c>
      <c r="B943" s="116">
        <v>6</v>
      </c>
      <c r="C943" s="116">
        <v>1810104150</v>
      </c>
      <c r="D943" s="116" t="s">
        <v>17545</v>
      </c>
      <c r="E943" s="339">
        <v>51000</v>
      </c>
      <c r="F943" s="194">
        <v>10</v>
      </c>
      <c r="G943" s="194">
        <v>10</v>
      </c>
      <c r="H943" s="194" t="s">
        <v>10119</v>
      </c>
      <c r="I943" s="194">
        <f t="shared" si="42"/>
        <v>0</v>
      </c>
      <c r="J943" s="116" t="s">
        <v>10126</v>
      </c>
      <c r="K943" s="116" t="s">
        <v>10482</v>
      </c>
      <c r="L943" s="197">
        <v>45572</v>
      </c>
      <c r="M943" s="116"/>
      <c r="N943" s="197">
        <v>45574</v>
      </c>
      <c r="O943" s="388">
        <f t="shared" si="43"/>
        <v>5100</v>
      </c>
      <c r="P943" s="339">
        <f t="shared" si="44"/>
        <v>0</v>
      </c>
    </row>
    <row r="944" spans="1:16" hidden="1" x14ac:dyDescent="0.25">
      <c r="A944" s="116">
        <v>127634</v>
      </c>
      <c r="B944" s="116">
        <v>4</v>
      </c>
      <c r="C944" s="116">
        <v>1810104310</v>
      </c>
      <c r="D944" s="116" t="s">
        <v>17546</v>
      </c>
      <c r="E944" s="339">
        <v>69514.44</v>
      </c>
      <c r="F944" s="194">
        <v>6</v>
      </c>
      <c r="G944" s="194">
        <v>6</v>
      </c>
      <c r="H944" s="194" t="s">
        <v>10119</v>
      </c>
      <c r="I944" s="194">
        <f t="shared" si="42"/>
        <v>0</v>
      </c>
      <c r="J944" s="116" t="s">
        <v>10126</v>
      </c>
      <c r="K944" s="116" t="s">
        <v>10482</v>
      </c>
      <c r="L944" s="197">
        <v>45572</v>
      </c>
      <c r="M944" s="116"/>
      <c r="N944" s="197">
        <v>45574</v>
      </c>
      <c r="O944" s="388">
        <f t="shared" si="43"/>
        <v>11585.74</v>
      </c>
      <c r="P944" s="339">
        <f t="shared" si="44"/>
        <v>0</v>
      </c>
    </row>
    <row r="945" spans="1:16" hidden="1" x14ac:dyDescent="0.25">
      <c r="A945" s="116">
        <v>127634</v>
      </c>
      <c r="B945" s="116">
        <v>7</v>
      </c>
      <c r="C945" s="116">
        <v>1810105210</v>
      </c>
      <c r="D945" s="116" t="s">
        <v>11379</v>
      </c>
      <c r="E945" s="339">
        <v>3849.4</v>
      </c>
      <c r="F945" s="194">
        <v>10</v>
      </c>
      <c r="G945" s="194">
        <v>10</v>
      </c>
      <c r="H945" s="194" t="s">
        <v>10119</v>
      </c>
      <c r="I945" s="194">
        <f t="shared" si="42"/>
        <v>0</v>
      </c>
      <c r="J945" s="116" t="s">
        <v>10126</v>
      </c>
      <c r="K945" s="116" t="s">
        <v>10482</v>
      </c>
      <c r="L945" s="197">
        <v>45572</v>
      </c>
      <c r="M945" s="116"/>
      <c r="N945" s="197">
        <v>45574</v>
      </c>
      <c r="O945" s="388">
        <f t="shared" si="43"/>
        <v>384.94</v>
      </c>
      <c r="P945" s="339">
        <f t="shared" si="44"/>
        <v>0</v>
      </c>
    </row>
    <row r="946" spans="1:16" hidden="1" x14ac:dyDescent="0.25">
      <c r="A946" s="116">
        <v>127634</v>
      </c>
      <c r="B946" s="116">
        <v>5</v>
      </c>
      <c r="C946" s="116">
        <v>1810105220</v>
      </c>
      <c r="D946" s="116" t="s">
        <v>11380</v>
      </c>
      <c r="E946" s="339">
        <v>7309.92</v>
      </c>
      <c r="F946" s="194">
        <v>6</v>
      </c>
      <c r="G946" s="194">
        <v>6</v>
      </c>
      <c r="H946" s="194" t="s">
        <v>10119</v>
      </c>
      <c r="I946" s="194">
        <f t="shared" si="42"/>
        <v>0</v>
      </c>
      <c r="J946" s="116" t="s">
        <v>10126</v>
      </c>
      <c r="K946" s="116" t="s">
        <v>10482</v>
      </c>
      <c r="L946" s="197">
        <v>45572</v>
      </c>
      <c r="M946" s="116"/>
      <c r="N946" s="197">
        <v>45574</v>
      </c>
      <c r="O946" s="388">
        <f t="shared" si="43"/>
        <v>1218.32</v>
      </c>
      <c r="P946" s="339">
        <f t="shared" si="44"/>
        <v>0</v>
      </c>
    </row>
    <row r="947" spans="1:16" hidden="1" x14ac:dyDescent="0.25">
      <c r="A947" s="116">
        <v>127635</v>
      </c>
      <c r="B947" s="116">
        <v>1</v>
      </c>
      <c r="C947" s="116">
        <v>1016100000</v>
      </c>
      <c r="D947" s="116" t="s">
        <v>10650</v>
      </c>
      <c r="E947" s="339">
        <v>10277.5</v>
      </c>
      <c r="F947" s="194">
        <v>1</v>
      </c>
      <c r="G947" s="194">
        <v>1</v>
      </c>
      <c r="H947" s="194" t="s">
        <v>10119</v>
      </c>
      <c r="I947" s="194">
        <f t="shared" si="42"/>
        <v>0</v>
      </c>
      <c r="J947" s="116" t="s">
        <v>10120</v>
      </c>
      <c r="K947" s="116" t="s">
        <v>11921</v>
      </c>
      <c r="L947" s="197">
        <v>45572</v>
      </c>
      <c r="M947" s="116"/>
      <c r="N947" s="197">
        <v>45572</v>
      </c>
      <c r="O947" s="388">
        <f t="shared" si="43"/>
        <v>10277.5</v>
      </c>
      <c r="P947" s="339">
        <f t="shared" si="44"/>
        <v>0</v>
      </c>
    </row>
    <row r="948" spans="1:16" hidden="1" x14ac:dyDescent="0.25">
      <c r="A948" s="116">
        <v>127636</v>
      </c>
      <c r="B948" s="116">
        <v>1</v>
      </c>
      <c r="C948" s="116">
        <v>1011100040</v>
      </c>
      <c r="D948" s="116" t="s">
        <v>10481</v>
      </c>
      <c r="E948" s="339">
        <v>6901.75</v>
      </c>
      <c r="F948" s="194">
        <v>5</v>
      </c>
      <c r="G948" s="194">
        <v>5</v>
      </c>
      <c r="H948" s="194" t="s">
        <v>10119</v>
      </c>
      <c r="I948" s="194">
        <f t="shared" si="42"/>
        <v>0</v>
      </c>
      <c r="J948" s="116" t="s">
        <v>10120</v>
      </c>
      <c r="K948" s="116" t="s">
        <v>11921</v>
      </c>
      <c r="L948" s="197">
        <v>45572</v>
      </c>
      <c r="M948" s="116"/>
      <c r="N948" s="197">
        <v>45572</v>
      </c>
      <c r="O948" s="388">
        <f t="shared" si="43"/>
        <v>1380.35</v>
      </c>
      <c r="P948" s="339">
        <f t="shared" si="44"/>
        <v>0</v>
      </c>
    </row>
    <row r="949" spans="1:16" hidden="1" x14ac:dyDescent="0.25">
      <c r="A949" s="116">
        <v>127637</v>
      </c>
      <c r="B949" s="116">
        <v>2</v>
      </c>
      <c r="C949" s="116">
        <v>1010103600</v>
      </c>
      <c r="D949" s="116" t="s">
        <v>11132</v>
      </c>
      <c r="E949" s="339">
        <v>83633</v>
      </c>
      <c r="F949" s="194">
        <v>2</v>
      </c>
      <c r="G949" s="194">
        <v>2</v>
      </c>
      <c r="H949" s="194" t="s">
        <v>10119</v>
      </c>
      <c r="I949" s="194">
        <f t="shared" si="42"/>
        <v>0</v>
      </c>
      <c r="J949" s="116" t="s">
        <v>10120</v>
      </c>
      <c r="K949" s="116" t="s">
        <v>11921</v>
      </c>
      <c r="L949" s="197">
        <v>45572</v>
      </c>
      <c r="M949" s="116"/>
      <c r="N949" s="197">
        <v>45572</v>
      </c>
      <c r="O949" s="388">
        <f t="shared" si="43"/>
        <v>41816.5</v>
      </c>
      <c r="P949" s="339">
        <f t="shared" si="44"/>
        <v>0</v>
      </c>
    </row>
    <row r="950" spans="1:16" hidden="1" x14ac:dyDescent="0.25">
      <c r="A950" s="116">
        <v>127637</v>
      </c>
      <c r="B950" s="116">
        <v>1</v>
      </c>
      <c r="C950" s="116">
        <v>1014104530</v>
      </c>
      <c r="D950" s="116" t="s">
        <v>10355</v>
      </c>
      <c r="E950" s="339">
        <v>58391.72</v>
      </c>
      <c r="F950" s="194">
        <v>2</v>
      </c>
      <c r="G950" s="194">
        <v>2</v>
      </c>
      <c r="H950" s="194" t="s">
        <v>10119</v>
      </c>
      <c r="I950" s="194">
        <f t="shared" si="42"/>
        <v>0</v>
      </c>
      <c r="J950" s="116" t="s">
        <v>10120</v>
      </c>
      <c r="K950" s="116" t="s">
        <v>11921</v>
      </c>
      <c r="L950" s="197">
        <v>45572</v>
      </c>
      <c r="M950" s="116"/>
      <c r="N950" s="197">
        <v>45572</v>
      </c>
      <c r="O950" s="388">
        <f t="shared" si="43"/>
        <v>29195.86</v>
      </c>
      <c r="P950" s="339">
        <f t="shared" si="44"/>
        <v>0</v>
      </c>
    </row>
    <row r="951" spans="1:16" hidden="1" x14ac:dyDescent="0.25">
      <c r="A951" s="116">
        <v>127638</v>
      </c>
      <c r="B951" s="116">
        <v>1</v>
      </c>
      <c r="C951" s="116">
        <v>1523100170</v>
      </c>
      <c r="D951" s="116" t="s">
        <v>7149</v>
      </c>
      <c r="E951" s="339">
        <v>94405.28</v>
      </c>
      <c r="F951" s="194">
        <v>4</v>
      </c>
      <c r="G951" s="194">
        <v>4</v>
      </c>
      <c r="H951" s="194" t="s">
        <v>10119</v>
      </c>
      <c r="I951" s="194">
        <f t="shared" si="42"/>
        <v>0</v>
      </c>
      <c r="J951" s="116" t="s">
        <v>10120</v>
      </c>
      <c r="K951" s="116" t="s">
        <v>10491</v>
      </c>
      <c r="L951" s="197">
        <v>45572</v>
      </c>
      <c r="M951" s="116"/>
      <c r="N951" s="197">
        <v>45572</v>
      </c>
      <c r="O951" s="388">
        <f t="shared" si="43"/>
        <v>23601.32</v>
      </c>
      <c r="P951" s="339">
        <f t="shared" si="44"/>
        <v>0</v>
      </c>
    </row>
    <row r="952" spans="1:16" hidden="1" x14ac:dyDescent="0.25">
      <c r="A952" s="116">
        <v>127640</v>
      </c>
      <c r="B952" s="116">
        <v>1</v>
      </c>
      <c r="C952" s="116">
        <v>1310106970</v>
      </c>
      <c r="D952" s="116" t="s">
        <v>11245</v>
      </c>
      <c r="E952" s="339">
        <v>91281</v>
      </c>
      <c r="F952" s="194">
        <v>3</v>
      </c>
      <c r="G952" s="194">
        <v>3</v>
      </c>
      <c r="H952" s="194" t="s">
        <v>10119</v>
      </c>
      <c r="I952" s="194">
        <f t="shared" si="42"/>
        <v>0</v>
      </c>
      <c r="J952" s="116" t="s">
        <v>10120</v>
      </c>
      <c r="K952" s="116" t="s">
        <v>10491</v>
      </c>
      <c r="L952" s="197">
        <v>45572</v>
      </c>
      <c r="M952" s="116" t="s">
        <v>11922</v>
      </c>
      <c r="N952" s="197">
        <v>45586</v>
      </c>
      <c r="O952" s="388">
        <f t="shared" si="43"/>
        <v>30427</v>
      </c>
      <c r="P952" s="339">
        <f t="shared" si="44"/>
        <v>0</v>
      </c>
    </row>
    <row r="953" spans="1:16" hidden="1" x14ac:dyDescent="0.25">
      <c r="A953" s="116">
        <v>127640</v>
      </c>
      <c r="B953" s="116">
        <v>2</v>
      </c>
      <c r="C953" s="116">
        <v>1310106980</v>
      </c>
      <c r="D953" s="116" t="s">
        <v>11246</v>
      </c>
      <c r="E953" s="339">
        <v>111795</v>
      </c>
      <c r="F953" s="194">
        <v>3</v>
      </c>
      <c r="G953" s="194">
        <v>3</v>
      </c>
      <c r="H953" s="194" t="s">
        <v>10119</v>
      </c>
      <c r="I953" s="194">
        <f t="shared" si="42"/>
        <v>0</v>
      </c>
      <c r="J953" s="116" t="s">
        <v>10120</v>
      </c>
      <c r="K953" s="116" t="s">
        <v>10491</v>
      </c>
      <c r="L953" s="197">
        <v>45572</v>
      </c>
      <c r="M953" s="116"/>
      <c r="N953" s="197">
        <v>45572</v>
      </c>
      <c r="O953" s="388">
        <f t="shared" si="43"/>
        <v>37265</v>
      </c>
      <c r="P953" s="339">
        <f t="shared" si="44"/>
        <v>0</v>
      </c>
    </row>
    <row r="954" spans="1:16" hidden="1" x14ac:dyDescent="0.25">
      <c r="A954" s="116">
        <v>127640</v>
      </c>
      <c r="B954" s="116">
        <v>3</v>
      </c>
      <c r="C954" s="116">
        <v>1523101580</v>
      </c>
      <c r="D954" s="116" t="s">
        <v>6784</v>
      </c>
      <c r="E954" s="339">
        <v>14131.2</v>
      </c>
      <c r="F954" s="194">
        <v>10</v>
      </c>
      <c r="G954" s="194">
        <v>10</v>
      </c>
      <c r="H954" s="194" t="s">
        <v>10119</v>
      </c>
      <c r="I954" s="194">
        <f t="shared" si="42"/>
        <v>0</v>
      </c>
      <c r="J954" s="116" t="s">
        <v>10120</v>
      </c>
      <c r="K954" s="116" t="s">
        <v>10491</v>
      </c>
      <c r="L954" s="197">
        <v>45572</v>
      </c>
      <c r="M954" s="116"/>
      <c r="N954" s="197">
        <v>45572</v>
      </c>
      <c r="O954" s="388">
        <f t="shared" si="43"/>
        <v>1413.1200000000001</v>
      </c>
      <c r="P954" s="339">
        <f t="shared" si="44"/>
        <v>0</v>
      </c>
    </row>
    <row r="955" spans="1:16" hidden="1" x14ac:dyDescent="0.25">
      <c r="A955" s="116">
        <v>127641</v>
      </c>
      <c r="B955" s="116">
        <v>3</v>
      </c>
      <c r="C955" s="116">
        <v>1027100530</v>
      </c>
      <c r="D955" s="116" t="s">
        <v>11172</v>
      </c>
      <c r="E955" s="339">
        <v>379800</v>
      </c>
      <c r="F955" s="194">
        <v>2</v>
      </c>
      <c r="G955" s="194">
        <v>2</v>
      </c>
      <c r="H955" s="194" t="s">
        <v>10119</v>
      </c>
      <c r="I955" s="194">
        <f t="shared" si="42"/>
        <v>0</v>
      </c>
      <c r="J955" s="116" t="s">
        <v>10120</v>
      </c>
      <c r="K955" s="116" t="s">
        <v>10491</v>
      </c>
      <c r="L955" s="197">
        <v>45572</v>
      </c>
      <c r="M955" s="116"/>
      <c r="N955" s="197">
        <v>45572</v>
      </c>
      <c r="O955" s="388">
        <f t="shared" si="43"/>
        <v>189900</v>
      </c>
      <c r="P955" s="339">
        <f t="shared" si="44"/>
        <v>0</v>
      </c>
    </row>
    <row r="956" spans="1:16" hidden="1" x14ac:dyDescent="0.25">
      <c r="A956" s="116">
        <v>127641</v>
      </c>
      <c r="B956" s="116">
        <v>2</v>
      </c>
      <c r="C956" s="116">
        <v>1810104080</v>
      </c>
      <c r="D956" s="116" t="s">
        <v>16202</v>
      </c>
      <c r="E956" s="339">
        <v>23200</v>
      </c>
      <c r="F956" s="194">
        <v>20</v>
      </c>
      <c r="G956" s="194">
        <v>20</v>
      </c>
      <c r="H956" s="194" t="s">
        <v>10119</v>
      </c>
      <c r="I956" s="194">
        <f t="shared" si="42"/>
        <v>0</v>
      </c>
      <c r="J956" s="116" t="s">
        <v>10120</v>
      </c>
      <c r="K956" s="116" t="s">
        <v>10491</v>
      </c>
      <c r="L956" s="197">
        <v>45572</v>
      </c>
      <c r="M956" s="116"/>
      <c r="N956" s="197">
        <v>45572</v>
      </c>
      <c r="O956" s="388">
        <f t="shared" si="43"/>
        <v>1160</v>
      </c>
      <c r="P956" s="339">
        <f t="shared" si="44"/>
        <v>0</v>
      </c>
    </row>
    <row r="957" spans="1:16" hidden="1" x14ac:dyDescent="0.25">
      <c r="A957" s="116">
        <v>127641</v>
      </c>
      <c r="B957" s="116">
        <v>1</v>
      </c>
      <c r="C957" s="116">
        <v>1810104090</v>
      </c>
      <c r="D957" s="116" t="s">
        <v>17500</v>
      </c>
      <c r="E957" s="339">
        <v>22420.9</v>
      </c>
      <c r="F957" s="194">
        <v>10</v>
      </c>
      <c r="G957" s="194">
        <v>10</v>
      </c>
      <c r="H957" s="194" t="s">
        <v>10119</v>
      </c>
      <c r="I957" s="194">
        <f t="shared" si="42"/>
        <v>0</v>
      </c>
      <c r="J957" s="116" t="s">
        <v>10120</v>
      </c>
      <c r="K957" s="116" t="s">
        <v>10491</v>
      </c>
      <c r="L957" s="197">
        <v>45572</v>
      </c>
      <c r="M957" s="116"/>
      <c r="N957" s="197">
        <v>45572</v>
      </c>
      <c r="O957" s="388">
        <f t="shared" si="43"/>
        <v>2242.09</v>
      </c>
      <c r="P957" s="339">
        <f t="shared" si="44"/>
        <v>0</v>
      </c>
    </row>
    <row r="958" spans="1:16" hidden="1" x14ac:dyDescent="0.25">
      <c r="A958" s="116">
        <v>127656</v>
      </c>
      <c r="B958" s="116">
        <v>1</v>
      </c>
      <c r="C958" s="116">
        <v>1027100250</v>
      </c>
      <c r="D958" s="116" t="s">
        <v>10840</v>
      </c>
      <c r="E958" s="339">
        <v>458000</v>
      </c>
      <c r="F958" s="194">
        <v>1</v>
      </c>
      <c r="G958" s="194">
        <v>1</v>
      </c>
      <c r="H958" s="194" t="s">
        <v>10119</v>
      </c>
      <c r="I958" s="194">
        <f t="shared" si="42"/>
        <v>0</v>
      </c>
      <c r="J958" s="116" t="s">
        <v>10126</v>
      </c>
      <c r="K958" s="116" t="s">
        <v>10352</v>
      </c>
      <c r="L958" s="197">
        <v>45573</v>
      </c>
      <c r="M958" s="116"/>
      <c r="N958" s="197">
        <v>45573</v>
      </c>
      <c r="O958" s="388">
        <f t="shared" si="43"/>
        <v>458000</v>
      </c>
      <c r="P958" s="339">
        <f t="shared" si="44"/>
        <v>0</v>
      </c>
    </row>
    <row r="959" spans="1:16" hidden="1" x14ac:dyDescent="0.25">
      <c r="A959" s="116">
        <v>127657</v>
      </c>
      <c r="B959" s="116">
        <v>3</v>
      </c>
      <c r="C959" s="116">
        <v>1018100030</v>
      </c>
      <c r="D959" s="116" t="s">
        <v>10657</v>
      </c>
      <c r="E959" s="339">
        <v>1401.96</v>
      </c>
      <c r="F959" s="194">
        <v>2</v>
      </c>
      <c r="G959" s="194">
        <v>2</v>
      </c>
      <c r="H959" s="194" t="s">
        <v>10119</v>
      </c>
      <c r="I959" s="194">
        <f t="shared" si="42"/>
        <v>0</v>
      </c>
      <c r="J959" s="116" t="s">
        <v>10126</v>
      </c>
      <c r="K959" s="116" t="s">
        <v>10352</v>
      </c>
      <c r="L959" s="197">
        <v>45572</v>
      </c>
      <c r="M959" s="116"/>
      <c r="N959" s="197">
        <v>45573</v>
      </c>
      <c r="O959" s="388">
        <f t="shared" si="43"/>
        <v>700.98</v>
      </c>
      <c r="P959" s="339">
        <f t="shared" si="44"/>
        <v>0</v>
      </c>
    </row>
    <row r="960" spans="1:16" hidden="1" x14ac:dyDescent="0.25">
      <c r="A960" s="116">
        <v>127657</v>
      </c>
      <c r="B960" s="116">
        <v>1</v>
      </c>
      <c r="C960" s="116">
        <v>1019100040</v>
      </c>
      <c r="D960" s="116" t="s">
        <v>10643</v>
      </c>
      <c r="E960" s="339">
        <v>31984</v>
      </c>
      <c r="F960" s="194">
        <v>8</v>
      </c>
      <c r="G960" s="194">
        <v>8</v>
      </c>
      <c r="H960" s="194" t="s">
        <v>10119</v>
      </c>
      <c r="I960" s="194">
        <f t="shared" si="42"/>
        <v>0</v>
      </c>
      <c r="J960" s="116" t="s">
        <v>10126</v>
      </c>
      <c r="K960" s="116" t="s">
        <v>10352</v>
      </c>
      <c r="L960" s="197">
        <v>45572</v>
      </c>
      <c r="M960" s="116"/>
      <c r="N960" s="197">
        <v>45573</v>
      </c>
      <c r="O960" s="388">
        <f t="shared" si="43"/>
        <v>3998</v>
      </c>
      <c r="P960" s="339">
        <f t="shared" si="44"/>
        <v>0</v>
      </c>
    </row>
    <row r="961" spans="1:16" hidden="1" x14ac:dyDescent="0.25">
      <c r="A961" s="116">
        <v>127657</v>
      </c>
      <c r="B961" s="116">
        <v>2</v>
      </c>
      <c r="C961" s="116">
        <v>1019103020</v>
      </c>
      <c r="D961" s="116" t="s">
        <v>7809</v>
      </c>
      <c r="E961" s="339">
        <v>3836</v>
      </c>
      <c r="F961" s="194">
        <v>2</v>
      </c>
      <c r="G961" s="194">
        <v>2</v>
      </c>
      <c r="H961" s="194" t="s">
        <v>10119</v>
      </c>
      <c r="I961" s="194">
        <f t="shared" si="42"/>
        <v>0</v>
      </c>
      <c r="J961" s="116" t="s">
        <v>10126</v>
      </c>
      <c r="K961" s="116" t="s">
        <v>10352</v>
      </c>
      <c r="L961" s="197">
        <v>45572</v>
      </c>
      <c r="M961" s="116"/>
      <c r="N961" s="197">
        <v>45586</v>
      </c>
      <c r="O961" s="388">
        <f t="shared" si="43"/>
        <v>1918</v>
      </c>
      <c r="P961" s="339">
        <f t="shared" si="44"/>
        <v>0</v>
      </c>
    </row>
    <row r="962" spans="1:16" hidden="1" x14ac:dyDescent="0.25">
      <c r="A962" s="116">
        <v>127657</v>
      </c>
      <c r="B962" s="116">
        <v>4</v>
      </c>
      <c r="C962" s="116">
        <v>1022100500</v>
      </c>
      <c r="D962" s="116" t="s">
        <v>17547</v>
      </c>
      <c r="E962" s="339">
        <v>2951.34</v>
      </c>
      <c r="F962" s="194">
        <v>3</v>
      </c>
      <c r="G962" s="194">
        <v>3</v>
      </c>
      <c r="H962" s="194" t="s">
        <v>10119</v>
      </c>
      <c r="I962" s="194">
        <f t="shared" ref="I962:I1025" si="45">+F962-G962</f>
        <v>0</v>
      </c>
      <c r="J962" s="116" t="s">
        <v>10126</v>
      </c>
      <c r="K962" s="116" t="s">
        <v>10352</v>
      </c>
      <c r="L962" s="197">
        <v>45572</v>
      </c>
      <c r="M962" s="116"/>
      <c r="N962" s="197">
        <v>45573</v>
      </c>
      <c r="O962" s="388">
        <f t="shared" ref="O962:O1025" si="46">+E962/F962</f>
        <v>983.78000000000009</v>
      </c>
      <c r="P962" s="339">
        <f t="shared" ref="P962:P1025" si="47">+O962*I962</f>
        <v>0</v>
      </c>
    </row>
    <row r="963" spans="1:16" hidden="1" x14ac:dyDescent="0.25">
      <c r="A963" s="116">
        <v>127657</v>
      </c>
      <c r="B963" s="116">
        <v>5</v>
      </c>
      <c r="C963" s="116">
        <v>1022100510</v>
      </c>
      <c r="D963" s="116" t="s">
        <v>16163</v>
      </c>
      <c r="E963" s="339">
        <v>5859</v>
      </c>
      <c r="F963" s="194">
        <v>7</v>
      </c>
      <c r="G963" s="194">
        <v>7</v>
      </c>
      <c r="H963" s="194" t="s">
        <v>10119</v>
      </c>
      <c r="I963" s="194">
        <f t="shared" si="45"/>
        <v>0</v>
      </c>
      <c r="J963" s="116" t="s">
        <v>10126</v>
      </c>
      <c r="K963" s="116" t="s">
        <v>10352</v>
      </c>
      <c r="L963" s="197">
        <v>45572</v>
      </c>
      <c r="M963" s="116"/>
      <c r="N963" s="197">
        <v>45579</v>
      </c>
      <c r="O963" s="388">
        <f t="shared" si="46"/>
        <v>837</v>
      </c>
      <c r="P963" s="339">
        <f t="shared" si="47"/>
        <v>0</v>
      </c>
    </row>
    <row r="964" spans="1:16" hidden="1" x14ac:dyDescent="0.25">
      <c r="A964" s="116">
        <v>127715</v>
      </c>
      <c r="B964" s="116">
        <v>1</v>
      </c>
      <c r="C964" s="116">
        <v>1318102730</v>
      </c>
      <c r="D964" s="116" t="s">
        <v>11269</v>
      </c>
      <c r="E964" s="339">
        <v>1861134</v>
      </c>
      <c r="F964" s="194">
        <v>1</v>
      </c>
      <c r="G964" s="194">
        <v>1</v>
      </c>
      <c r="H964" s="194" t="s">
        <v>10119</v>
      </c>
      <c r="I964" s="194">
        <f t="shared" si="45"/>
        <v>0</v>
      </c>
      <c r="J964" s="116" t="s">
        <v>10120</v>
      </c>
      <c r="K964" s="116" t="s">
        <v>11777</v>
      </c>
      <c r="L964" s="197">
        <v>45574</v>
      </c>
      <c r="M964" s="116"/>
      <c r="N964" s="197">
        <v>45574</v>
      </c>
      <c r="O964" s="388">
        <f t="shared" si="46"/>
        <v>1861134</v>
      </c>
      <c r="P964" s="339">
        <f t="shared" si="47"/>
        <v>0</v>
      </c>
    </row>
    <row r="965" spans="1:16" hidden="1" x14ac:dyDescent="0.25">
      <c r="A965" s="116">
        <v>127720</v>
      </c>
      <c r="B965" s="116">
        <v>1</v>
      </c>
      <c r="C965" s="116">
        <v>1011100110</v>
      </c>
      <c r="D965" s="116" t="s">
        <v>10354</v>
      </c>
      <c r="E965" s="339">
        <v>10440</v>
      </c>
      <c r="F965" s="194">
        <v>3</v>
      </c>
      <c r="G965" s="194">
        <v>3</v>
      </c>
      <c r="H965" s="194" t="s">
        <v>10119</v>
      </c>
      <c r="I965" s="194">
        <f t="shared" si="45"/>
        <v>0</v>
      </c>
      <c r="J965" s="116" t="s">
        <v>10389</v>
      </c>
      <c r="K965" s="116" t="s">
        <v>11758</v>
      </c>
      <c r="L965" s="197">
        <v>45572</v>
      </c>
      <c r="M965" s="116"/>
      <c r="N965" s="197">
        <v>45572</v>
      </c>
      <c r="O965" s="388">
        <f t="shared" si="46"/>
        <v>3480</v>
      </c>
      <c r="P965" s="339">
        <f t="shared" si="47"/>
        <v>0</v>
      </c>
    </row>
    <row r="966" spans="1:16" hidden="1" x14ac:dyDescent="0.25">
      <c r="A966" s="116">
        <v>127720</v>
      </c>
      <c r="B966" s="116">
        <v>2</v>
      </c>
      <c r="C966" s="116">
        <v>1011100140</v>
      </c>
      <c r="D966" s="116" t="s">
        <v>17454</v>
      </c>
      <c r="E966" s="339">
        <v>58140</v>
      </c>
      <c r="F966" s="194">
        <v>6</v>
      </c>
      <c r="G966" s="194">
        <v>6</v>
      </c>
      <c r="H966" s="194" t="s">
        <v>10119</v>
      </c>
      <c r="I966" s="194">
        <f t="shared" si="45"/>
        <v>0</v>
      </c>
      <c r="J966" s="116" t="s">
        <v>10389</v>
      </c>
      <c r="K966" s="116" t="s">
        <v>11758</v>
      </c>
      <c r="L966" s="197">
        <v>45572</v>
      </c>
      <c r="M966" s="116"/>
      <c r="N966" s="197">
        <v>45600</v>
      </c>
      <c r="O966" s="388">
        <f t="shared" si="46"/>
        <v>9690</v>
      </c>
      <c r="P966" s="339">
        <f t="shared" si="47"/>
        <v>0</v>
      </c>
    </row>
    <row r="967" spans="1:16" hidden="1" x14ac:dyDescent="0.25">
      <c r="A967" s="116">
        <v>127720</v>
      </c>
      <c r="B967" s="116">
        <v>3</v>
      </c>
      <c r="C967" s="116">
        <v>1011100430</v>
      </c>
      <c r="D967" s="116" t="s">
        <v>17451</v>
      </c>
      <c r="E967" s="339">
        <v>43200</v>
      </c>
      <c r="F967" s="194">
        <v>6</v>
      </c>
      <c r="G967" s="194">
        <v>6</v>
      </c>
      <c r="H967" s="194" t="s">
        <v>10119</v>
      </c>
      <c r="I967" s="194">
        <f t="shared" si="45"/>
        <v>0</v>
      </c>
      <c r="J967" s="116" t="s">
        <v>10389</v>
      </c>
      <c r="K967" s="116" t="s">
        <v>11758</v>
      </c>
      <c r="L967" s="197">
        <v>45572</v>
      </c>
      <c r="M967" s="116"/>
      <c r="N967" s="197">
        <v>45587</v>
      </c>
      <c r="O967" s="388">
        <f t="shared" si="46"/>
        <v>7200</v>
      </c>
      <c r="P967" s="339">
        <f t="shared" si="47"/>
        <v>0</v>
      </c>
    </row>
    <row r="968" spans="1:16" hidden="1" x14ac:dyDescent="0.25">
      <c r="A968" s="116">
        <v>127720</v>
      </c>
      <c r="B968" s="116">
        <v>4</v>
      </c>
      <c r="C968" s="116">
        <v>1022104240</v>
      </c>
      <c r="D968" s="116" t="s">
        <v>11563</v>
      </c>
      <c r="E968" s="339">
        <v>28258.67</v>
      </c>
      <c r="F968" s="194">
        <v>1</v>
      </c>
      <c r="G968" s="194">
        <v>1</v>
      </c>
      <c r="H968" s="194" t="s">
        <v>10119</v>
      </c>
      <c r="I968" s="194">
        <f t="shared" si="45"/>
        <v>0</v>
      </c>
      <c r="J968" s="116" t="s">
        <v>10389</v>
      </c>
      <c r="K968" s="116" t="s">
        <v>11758</v>
      </c>
      <c r="L968" s="197">
        <v>45572</v>
      </c>
      <c r="M968" s="116"/>
      <c r="N968" s="197">
        <v>45572</v>
      </c>
      <c r="O968" s="388">
        <f t="shared" si="46"/>
        <v>28258.67</v>
      </c>
      <c r="P968" s="339">
        <f t="shared" si="47"/>
        <v>0</v>
      </c>
    </row>
    <row r="969" spans="1:16" hidden="1" x14ac:dyDescent="0.25">
      <c r="A969" s="116">
        <v>127736</v>
      </c>
      <c r="B969" s="116">
        <v>3</v>
      </c>
      <c r="C969" s="116">
        <v>1011100110</v>
      </c>
      <c r="D969" s="116" t="s">
        <v>10354</v>
      </c>
      <c r="E969" s="339">
        <v>34800</v>
      </c>
      <c r="F969" s="194">
        <v>10</v>
      </c>
      <c r="G969" s="194">
        <v>10</v>
      </c>
      <c r="H969" s="194" t="s">
        <v>10119</v>
      </c>
      <c r="I969" s="194">
        <f t="shared" si="45"/>
        <v>0</v>
      </c>
      <c r="J969" s="116" t="s">
        <v>10126</v>
      </c>
      <c r="K969" s="116" t="s">
        <v>11757</v>
      </c>
      <c r="L969" s="197">
        <v>45572</v>
      </c>
      <c r="M969" s="116"/>
      <c r="N969" s="197">
        <v>45573</v>
      </c>
      <c r="O969" s="388">
        <f t="shared" si="46"/>
        <v>3480</v>
      </c>
      <c r="P969" s="339">
        <f t="shared" si="47"/>
        <v>0</v>
      </c>
    </row>
    <row r="970" spans="1:16" hidden="1" x14ac:dyDescent="0.25">
      <c r="A970" s="116">
        <v>127736</v>
      </c>
      <c r="B970" s="116">
        <v>5</v>
      </c>
      <c r="C970" s="116">
        <v>1011100430</v>
      </c>
      <c r="D970" s="116" t="s">
        <v>17451</v>
      </c>
      <c r="E970" s="339">
        <v>7200</v>
      </c>
      <c r="F970" s="194">
        <v>1</v>
      </c>
      <c r="G970" s="194">
        <v>1</v>
      </c>
      <c r="H970" s="194" t="s">
        <v>10119</v>
      </c>
      <c r="I970" s="194">
        <f t="shared" si="45"/>
        <v>0</v>
      </c>
      <c r="J970" s="116" t="s">
        <v>10126</v>
      </c>
      <c r="K970" s="116" t="s">
        <v>11757</v>
      </c>
      <c r="L970" s="197">
        <v>45572</v>
      </c>
      <c r="M970" s="116"/>
      <c r="N970" s="197">
        <v>45587</v>
      </c>
      <c r="O970" s="388">
        <f t="shared" si="46"/>
        <v>7200</v>
      </c>
      <c r="P970" s="339">
        <f t="shared" si="47"/>
        <v>0</v>
      </c>
    </row>
    <row r="971" spans="1:16" hidden="1" x14ac:dyDescent="0.25">
      <c r="A971" s="116">
        <v>127736</v>
      </c>
      <c r="B971" s="116">
        <v>4</v>
      </c>
      <c r="C971" s="116">
        <v>1014104530</v>
      </c>
      <c r="D971" s="116" t="s">
        <v>10355</v>
      </c>
      <c r="E971" s="339">
        <v>58391.72</v>
      </c>
      <c r="F971" s="194">
        <v>2</v>
      </c>
      <c r="G971" s="194">
        <v>2</v>
      </c>
      <c r="H971" s="194" t="s">
        <v>10119</v>
      </c>
      <c r="I971" s="194">
        <f t="shared" si="45"/>
        <v>0</v>
      </c>
      <c r="J971" s="116" t="s">
        <v>10126</v>
      </c>
      <c r="K971" s="116" t="s">
        <v>11757</v>
      </c>
      <c r="L971" s="197">
        <v>45572</v>
      </c>
      <c r="M971" s="116"/>
      <c r="N971" s="197">
        <v>45573</v>
      </c>
      <c r="O971" s="388">
        <f t="shared" si="46"/>
        <v>29195.86</v>
      </c>
      <c r="P971" s="339">
        <f t="shared" si="47"/>
        <v>0</v>
      </c>
    </row>
    <row r="972" spans="1:16" hidden="1" x14ac:dyDescent="0.25">
      <c r="A972" s="116">
        <v>127736</v>
      </c>
      <c r="B972" s="116">
        <v>2</v>
      </c>
      <c r="C972" s="116">
        <v>1018100010</v>
      </c>
      <c r="D972" s="116" t="s">
        <v>10356</v>
      </c>
      <c r="E972" s="339">
        <v>40538.800000000003</v>
      </c>
      <c r="F972" s="194">
        <v>10</v>
      </c>
      <c r="G972" s="194">
        <v>10</v>
      </c>
      <c r="H972" s="194" t="s">
        <v>10119</v>
      </c>
      <c r="I972" s="194">
        <f t="shared" si="45"/>
        <v>0</v>
      </c>
      <c r="J972" s="116" t="s">
        <v>10126</v>
      </c>
      <c r="K972" s="116" t="s">
        <v>11757</v>
      </c>
      <c r="L972" s="197">
        <v>45572</v>
      </c>
      <c r="M972" s="116"/>
      <c r="N972" s="197">
        <v>45573</v>
      </c>
      <c r="O972" s="388">
        <f t="shared" si="46"/>
        <v>4053.88</v>
      </c>
      <c r="P972" s="339">
        <f t="shared" si="47"/>
        <v>0</v>
      </c>
    </row>
    <row r="973" spans="1:16" hidden="1" x14ac:dyDescent="0.25">
      <c r="A973" s="116">
        <v>127736</v>
      </c>
      <c r="B973" s="116">
        <v>1</v>
      </c>
      <c r="C973" s="116">
        <v>1513100320</v>
      </c>
      <c r="D973" s="116" t="s">
        <v>16197</v>
      </c>
      <c r="E973" s="339">
        <v>578121</v>
      </c>
      <c r="F973" s="194">
        <v>60</v>
      </c>
      <c r="G973" s="194">
        <v>60</v>
      </c>
      <c r="H973" s="194" t="s">
        <v>10119</v>
      </c>
      <c r="I973" s="194">
        <f t="shared" si="45"/>
        <v>0</v>
      </c>
      <c r="J973" s="116" t="s">
        <v>10126</v>
      </c>
      <c r="K973" s="116" t="s">
        <v>11757</v>
      </c>
      <c r="L973" s="197">
        <v>45572</v>
      </c>
      <c r="M973" s="116"/>
      <c r="N973" s="197">
        <v>45573</v>
      </c>
      <c r="O973" s="388">
        <f t="shared" si="46"/>
        <v>9635.35</v>
      </c>
      <c r="P973" s="339">
        <f t="shared" si="47"/>
        <v>0</v>
      </c>
    </row>
    <row r="974" spans="1:16" hidden="1" x14ac:dyDescent="0.25">
      <c r="A974" s="116">
        <v>127742</v>
      </c>
      <c r="B974" s="116">
        <v>7</v>
      </c>
      <c r="C974" s="116">
        <v>1026100080</v>
      </c>
      <c r="D974" s="116" t="s">
        <v>17456</v>
      </c>
      <c r="E974" s="339">
        <v>67945</v>
      </c>
      <c r="F974" s="194">
        <v>1</v>
      </c>
      <c r="G974" s="194">
        <v>1</v>
      </c>
      <c r="H974" s="194" t="s">
        <v>10119</v>
      </c>
      <c r="I974" s="194">
        <f t="shared" si="45"/>
        <v>0</v>
      </c>
      <c r="J974" s="116" t="s">
        <v>10126</v>
      </c>
      <c r="K974" s="116" t="s">
        <v>10483</v>
      </c>
      <c r="L974" s="197">
        <v>45572</v>
      </c>
      <c r="M974" s="116"/>
      <c r="N974" s="197">
        <v>45575</v>
      </c>
      <c r="O974" s="388">
        <f t="shared" si="46"/>
        <v>67945</v>
      </c>
      <c r="P974" s="339">
        <f t="shared" si="47"/>
        <v>0</v>
      </c>
    </row>
    <row r="975" spans="1:16" hidden="1" x14ac:dyDescent="0.25">
      <c r="A975" s="116">
        <v>127742</v>
      </c>
      <c r="B975" s="116">
        <v>1</v>
      </c>
      <c r="C975" s="116">
        <v>1123100000</v>
      </c>
      <c r="D975" s="116" t="s">
        <v>17465</v>
      </c>
      <c r="E975" s="339">
        <v>23000.52</v>
      </c>
      <c r="F975" s="194">
        <v>1</v>
      </c>
      <c r="G975" s="194">
        <v>1</v>
      </c>
      <c r="H975" s="194" t="s">
        <v>10119</v>
      </c>
      <c r="I975" s="194">
        <f t="shared" si="45"/>
        <v>0</v>
      </c>
      <c r="J975" s="116" t="s">
        <v>10126</v>
      </c>
      <c r="K975" s="116" t="s">
        <v>10483</v>
      </c>
      <c r="L975" s="197">
        <v>45572</v>
      </c>
      <c r="M975" s="197" t="s">
        <v>11929</v>
      </c>
      <c r="N975" s="197">
        <v>45573</v>
      </c>
      <c r="O975" s="388">
        <f t="shared" si="46"/>
        <v>23000.52</v>
      </c>
      <c r="P975" s="339">
        <f t="shared" si="47"/>
        <v>0</v>
      </c>
    </row>
    <row r="976" spans="1:16" hidden="1" x14ac:dyDescent="0.25">
      <c r="A976" s="116">
        <v>127742</v>
      </c>
      <c r="B976" s="116">
        <v>5</v>
      </c>
      <c r="C976" s="116">
        <v>1213102100</v>
      </c>
      <c r="D976" s="116" t="s">
        <v>11204</v>
      </c>
      <c r="E976" s="339">
        <v>2459151.7999999998</v>
      </c>
      <c r="F976" s="194">
        <v>35</v>
      </c>
      <c r="G976" s="194">
        <v>35</v>
      </c>
      <c r="H976" s="194" t="s">
        <v>10119</v>
      </c>
      <c r="I976" s="194">
        <f t="shared" si="45"/>
        <v>0</v>
      </c>
      <c r="J976" s="116" t="s">
        <v>10126</v>
      </c>
      <c r="K976" s="116" t="s">
        <v>10483</v>
      </c>
      <c r="L976" s="197">
        <v>45572</v>
      </c>
      <c r="M976" s="116"/>
      <c r="N976" s="197">
        <v>45586</v>
      </c>
      <c r="O976" s="388">
        <f t="shared" si="46"/>
        <v>70261.48</v>
      </c>
      <c r="P976" s="339">
        <f t="shared" si="47"/>
        <v>0</v>
      </c>
    </row>
    <row r="977" spans="1:16" hidden="1" x14ac:dyDescent="0.25">
      <c r="A977" s="116">
        <v>127742</v>
      </c>
      <c r="B977" s="116">
        <v>8</v>
      </c>
      <c r="C977" s="116">
        <v>1233100280</v>
      </c>
      <c r="D977" s="116" t="s">
        <v>17464</v>
      </c>
      <c r="E977" s="339">
        <v>19706.16</v>
      </c>
      <c r="F977" s="194">
        <v>8</v>
      </c>
      <c r="G977" s="194">
        <v>8</v>
      </c>
      <c r="H977" s="194" t="s">
        <v>10119</v>
      </c>
      <c r="I977" s="194">
        <f t="shared" si="45"/>
        <v>0</v>
      </c>
      <c r="J977" s="116" t="s">
        <v>10126</v>
      </c>
      <c r="K977" s="116" t="s">
        <v>10483</v>
      </c>
      <c r="L977" s="197">
        <v>45572</v>
      </c>
      <c r="M977" s="116"/>
      <c r="N977" s="197">
        <v>45575</v>
      </c>
      <c r="O977" s="388">
        <f t="shared" si="46"/>
        <v>2463.27</v>
      </c>
      <c r="P977" s="339">
        <f t="shared" si="47"/>
        <v>0</v>
      </c>
    </row>
    <row r="978" spans="1:16" hidden="1" x14ac:dyDescent="0.25">
      <c r="A978" s="116">
        <v>127742</v>
      </c>
      <c r="B978" s="116">
        <v>2</v>
      </c>
      <c r="C978" s="116">
        <v>1513100320</v>
      </c>
      <c r="D978" s="116" t="s">
        <v>16197</v>
      </c>
      <c r="E978" s="339">
        <v>289060.5</v>
      </c>
      <c r="F978" s="194">
        <v>30</v>
      </c>
      <c r="G978" s="194">
        <v>30</v>
      </c>
      <c r="H978" s="194" t="s">
        <v>10119</v>
      </c>
      <c r="I978" s="194">
        <f t="shared" si="45"/>
        <v>0</v>
      </c>
      <c r="J978" s="116" t="s">
        <v>10126</v>
      </c>
      <c r="K978" s="116" t="s">
        <v>10483</v>
      </c>
      <c r="L978" s="197">
        <v>45572</v>
      </c>
      <c r="M978" s="116"/>
      <c r="N978" s="197">
        <v>45575</v>
      </c>
      <c r="O978" s="388">
        <f t="shared" si="46"/>
        <v>9635.35</v>
      </c>
      <c r="P978" s="339">
        <f t="shared" si="47"/>
        <v>0</v>
      </c>
    </row>
    <row r="979" spans="1:16" hidden="1" x14ac:dyDescent="0.25">
      <c r="A979" s="116">
        <v>127742</v>
      </c>
      <c r="B979" s="116">
        <v>4</v>
      </c>
      <c r="C979" s="116">
        <v>1520102950</v>
      </c>
      <c r="D979" s="116" t="s">
        <v>10684</v>
      </c>
      <c r="E979" s="339">
        <v>305753.67</v>
      </c>
      <c r="F979" s="194">
        <v>1</v>
      </c>
      <c r="G979" s="194">
        <v>1</v>
      </c>
      <c r="H979" s="194" t="s">
        <v>10119</v>
      </c>
      <c r="I979" s="194">
        <f t="shared" si="45"/>
        <v>0</v>
      </c>
      <c r="J979" s="116" t="s">
        <v>10126</v>
      </c>
      <c r="K979" s="116" t="s">
        <v>10483</v>
      </c>
      <c r="L979" s="197">
        <v>45572</v>
      </c>
      <c r="M979" s="116"/>
      <c r="N979" s="197">
        <v>45575</v>
      </c>
      <c r="O979" s="388">
        <f t="shared" si="46"/>
        <v>305753.67</v>
      </c>
      <c r="P979" s="339">
        <f t="shared" si="47"/>
        <v>0</v>
      </c>
    </row>
    <row r="980" spans="1:16" hidden="1" x14ac:dyDescent="0.25">
      <c r="A980" s="116">
        <v>127742</v>
      </c>
      <c r="B980" s="116">
        <v>3</v>
      </c>
      <c r="C980" s="116">
        <v>1520102960</v>
      </c>
      <c r="D980" s="116" t="s">
        <v>10646</v>
      </c>
      <c r="E980" s="339">
        <v>592926.32999999996</v>
      </c>
      <c r="F980" s="194">
        <v>1</v>
      </c>
      <c r="G980" s="194">
        <v>1</v>
      </c>
      <c r="H980" s="194" t="s">
        <v>10119</v>
      </c>
      <c r="I980" s="194">
        <f t="shared" si="45"/>
        <v>0</v>
      </c>
      <c r="J980" s="116" t="s">
        <v>10126</v>
      </c>
      <c r="K980" s="116" t="s">
        <v>10483</v>
      </c>
      <c r="L980" s="197">
        <v>45572</v>
      </c>
      <c r="M980" s="116"/>
      <c r="N980" s="197">
        <v>45575</v>
      </c>
      <c r="O980" s="388">
        <f t="shared" si="46"/>
        <v>592926.32999999996</v>
      </c>
      <c r="P980" s="339">
        <f t="shared" si="47"/>
        <v>0</v>
      </c>
    </row>
    <row r="981" spans="1:16" hidden="1" x14ac:dyDescent="0.25">
      <c r="A981" s="116">
        <v>127742</v>
      </c>
      <c r="B981" s="116">
        <v>6</v>
      </c>
      <c r="C981" s="116">
        <v>1810104390</v>
      </c>
      <c r="D981" s="116" t="s">
        <v>17495</v>
      </c>
      <c r="E981" s="339">
        <v>208000</v>
      </c>
      <c r="F981" s="194">
        <v>40</v>
      </c>
      <c r="G981" s="194">
        <v>40</v>
      </c>
      <c r="H981" s="194" t="s">
        <v>10119</v>
      </c>
      <c r="I981" s="194">
        <f t="shared" si="45"/>
        <v>0</v>
      </c>
      <c r="J981" s="116" t="s">
        <v>10126</v>
      </c>
      <c r="K981" s="116" t="s">
        <v>10483</v>
      </c>
      <c r="L981" s="197">
        <v>45572</v>
      </c>
      <c r="M981" s="116"/>
      <c r="N981" s="197">
        <v>45575</v>
      </c>
      <c r="O981" s="388">
        <f t="shared" si="46"/>
        <v>5200</v>
      </c>
      <c r="P981" s="339">
        <f t="shared" si="47"/>
        <v>0</v>
      </c>
    </row>
    <row r="982" spans="1:16" hidden="1" x14ac:dyDescent="0.25">
      <c r="A982" s="116">
        <v>127743</v>
      </c>
      <c r="B982" s="116">
        <v>2</v>
      </c>
      <c r="C982" s="116">
        <v>1015100020</v>
      </c>
      <c r="D982" s="116" t="s">
        <v>10351</v>
      </c>
      <c r="E982" s="339">
        <v>36694.49</v>
      </c>
      <c r="F982" s="194">
        <v>1</v>
      </c>
      <c r="G982" s="194">
        <v>1</v>
      </c>
      <c r="H982" s="194" t="s">
        <v>10119</v>
      </c>
      <c r="I982" s="194">
        <f t="shared" si="45"/>
        <v>0</v>
      </c>
      <c r="J982" s="116" t="s">
        <v>10126</v>
      </c>
      <c r="K982" s="116" t="s">
        <v>10352</v>
      </c>
      <c r="L982" s="197">
        <v>45572</v>
      </c>
      <c r="M982" s="116"/>
      <c r="N982" s="197">
        <v>45573</v>
      </c>
      <c r="O982" s="388">
        <f t="shared" si="46"/>
        <v>36694.49</v>
      </c>
      <c r="P982" s="339">
        <f t="shared" si="47"/>
        <v>0</v>
      </c>
    </row>
    <row r="983" spans="1:16" hidden="1" x14ac:dyDescent="0.25">
      <c r="A983" s="116">
        <v>127743</v>
      </c>
      <c r="B983" s="116">
        <v>1</v>
      </c>
      <c r="C983" s="116">
        <v>1114100610</v>
      </c>
      <c r="D983" s="116" t="s">
        <v>10353</v>
      </c>
      <c r="E983" s="339">
        <v>215000</v>
      </c>
      <c r="F983" s="194">
        <v>1</v>
      </c>
      <c r="G983" s="194">
        <v>1</v>
      </c>
      <c r="H983" s="194" t="s">
        <v>10119</v>
      </c>
      <c r="I983" s="194">
        <f t="shared" si="45"/>
        <v>0</v>
      </c>
      <c r="J983" s="116" t="s">
        <v>10126</v>
      </c>
      <c r="K983" s="116" t="s">
        <v>10352</v>
      </c>
      <c r="L983" s="197">
        <v>45572</v>
      </c>
      <c r="M983" s="116"/>
      <c r="N983" s="197">
        <v>45573</v>
      </c>
      <c r="O983" s="388">
        <f t="shared" si="46"/>
        <v>215000</v>
      </c>
      <c r="P983" s="339">
        <f t="shared" si="47"/>
        <v>0</v>
      </c>
    </row>
    <row r="984" spans="1:16" hidden="1" x14ac:dyDescent="0.25">
      <c r="A984" s="116">
        <v>127751</v>
      </c>
      <c r="B984" s="116">
        <v>1</v>
      </c>
      <c r="C984" s="116">
        <v>1010102150</v>
      </c>
      <c r="D984" s="116" t="s">
        <v>11093</v>
      </c>
      <c r="E984" s="339">
        <v>12060</v>
      </c>
      <c r="F984" s="194">
        <v>6</v>
      </c>
      <c r="G984" s="194">
        <v>6</v>
      </c>
      <c r="H984" s="194" t="s">
        <v>10119</v>
      </c>
      <c r="I984" s="194">
        <f t="shared" si="45"/>
        <v>0</v>
      </c>
      <c r="J984" s="116" t="s">
        <v>10126</v>
      </c>
      <c r="K984" s="116" t="s">
        <v>10683</v>
      </c>
      <c r="L984" s="197">
        <v>45572</v>
      </c>
      <c r="M984" s="116"/>
      <c r="N984" s="197">
        <v>45573</v>
      </c>
      <c r="O984" s="388">
        <f t="shared" si="46"/>
        <v>2010</v>
      </c>
      <c r="P984" s="339">
        <f t="shared" si="47"/>
        <v>0</v>
      </c>
    </row>
    <row r="985" spans="1:16" hidden="1" x14ac:dyDescent="0.25">
      <c r="A985" s="116">
        <v>127751</v>
      </c>
      <c r="B985" s="116">
        <v>6</v>
      </c>
      <c r="C985" s="116">
        <v>1011100110</v>
      </c>
      <c r="D985" s="116" t="s">
        <v>10354</v>
      </c>
      <c r="E985" s="339">
        <v>69600</v>
      </c>
      <c r="F985" s="194">
        <v>20</v>
      </c>
      <c r="G985" s="194">
        <v>20</v>
      </c>
      <c r="H985" s="194" t="s">
        <v>10119</v>
      </c>
      <c r="I985" s="194">
        <f t="shared" si="45"/>
        <v>0</v>
      </c>
      <c r="J985" s="116" t="s">
        <v>10126</v>
      </c>
      <c r="K985" s="116" t="s">
        <v>10683</v>
      </c>
      <c r="L985" s="197">
        <v>45572</v>
      </c>
      <c r="M985" s="116"/>
      <c r="N985" s="197">
        <v>45573</v>
      </c>
      <c r="O985" s="388">
        <f t="shared" si="46"/>
        <v>3480</v>
      </c>
      <c r="P985" s="339">
        <f t="shared" si="47"/>
        <v>0</v>
      </c>
    </row>
    <row r="986" spans="1:16" hidden="1" x14ac:dyDescent="0.25">
      <c r="A986" s="116">
        <v>127751</v>
      </c>
      <c r="B986" s="116">
        <v>8</v>
      </c>
      <c r="C986" s="116">
        <v>1011100430</v>
      </c>
      <c r="D986" s="116" t="s">
        <v>17451</v>
      </c>
      <c r="E986" s="339">
        <v>7200</v>
      </c>
      <c r="F986" s="194">
        <v>1</v>
      </c>
      <c r="G986" s="194">
        <v>1</v>
      </c>
      <c r="H986" s="194" t="s">
        <v>10119</v>
      </c>
      <c r="I986" s="194">
        <f t="shared" si="45"/>
        <v>0</v>
      </c>
      <c r="J986" s="116" t="s">
        <v>10126</v>
      </c>
      <c r="K986" s="116" t="s">
        <v>10683</v>
      </c>
      <c r="L986" s="197">
        <v>45572</v>
      </c>
      <c r="M986" s="116"/>
      <c r="N986" s="197">
        <v>45587</v>
      </c>
      <c r="O986" s="388">
        <f t="shared" si="46"/>
        <v>7200</v>
      </c>
      <c r="P986" s="339">
        <f t="shared" si="47"/>
        <v>0</v>
      </c>
    </row>
    <row r="987" spans="1:16" hidden="1" x14ac:dyDescent="0.25">
      <c r="A987" s="116">
        <v>127751</v>
      </c>
      <c r="B987" s="116">
        <v>10</v>
      </c>
      <c r="C987" s="116">
        <v>1011100940</v>
      </c>
      <c r="D987" s="116" t="s">
        <v>10652</v>
      </c>
      <c r="E987" s="339">
        <v>82000</v>
      </c>
      <c r="F987" s="194">
        <v>4</v>
      </c>
      <c r="G987" s="194">
        <v>4</v>
      </c>
      <c r="H987" s="194" t="s">
        <v>10119</v>
      </c>
      <c r="I987" s="194">
        <f t="shared" si="45"/>
        <v>0</v>
      </c>
      <c r="J987" s="116" t="s">
        <v>10126</v>
      </c>
      <c r="K987" s="116" t="s">
        <v>10683</v>
      </c>
      <c r="L987" s="197">
        <v>45572</v>
      </c>
      <c r="M987" s="116"/>
      <c r="N987" s="197">
        <v>45573</v>
      </c>
      <c r="O987" s="388">
        <f t="shared" si="46"/>
        <v>20500</v>
      </c>
      <c r="P987" s="339">
        <f t="shared" si="47"/>
        <v>0</v>
      </c>
    </row>
    <row r="988" spans="1:16" hidden="1" x14ac:dyDescent="0.25">
      <c r="A988" s="116">
        <v>127751</v>
      </c>
      <c r="B988" s="116">
        <v>7</v>
      </c>
      <c r="C988" s="116">
        <v>1014104530</v>
      </c>
      <c r="D988" s="116" t="s">
        <v>10355</v>
      </c>
      <c r="E988" s="339">
        <v>58391.72</v>
      </c>
      <c r="F988" s="194">
        <v>2</v>
      </c>
      <c r="G988" s="194">
        <v>2</v>
      </c>
      <c r="H988" s="194" t="s">
        <v>10119</v>
      </c>
      <c r="I988" s="194">
        <f t="shared" si="45"/>
        <v>0</v>
      </c>
      <c r="J988" s="116" t="s">
        <v>10126</v>
      </c>
      <c r="K988" s="116" t="s">
        <v>10683</v>
      </c>
      <c r="L988" s="197">
        <v>45572</v>
      </c>
      <c r="M988" s="116"/>
      <c r="N988" s="197">
        <v>45573</v>
      </c>
      <c r="O988" s="388">
        <f t="shared" si="46"/>
        <v>29195.86</v>
      </c>
      <c r="P988" s="339">
        <f t="shared" si="47"/>
        <v>0</v>
      </c>
    </row>
    <row r="989" spans="1:16" hidden="1" x14ac:dyDescent="0.25">
      <c r="A989" s="116">
        <v>127751</v>
      </c>
      <c r="B989" s="116">
        <v>2</v>
      </c>
      <c r="C989" s="116">
        <v>1027100100</v>
      </c>
      <c r="D989" s="116" t="s">
        <v>10645</v>
      </c>
      <c r="E989" s="339">
        <v>132000</v>
      </c>
      <c r="F989" s="194">
        <v>4</v>
      </c>
      <c r="G989" s="194">
        <v>4</v>
      </c>
      <c r="H989" s="194" t="s">
        <v>10119</v>
      </c>
      <c r="I989" s="194">
        <f t="shared" si="45"/>
        <v>0</v>
      </c>
      <c r="J989" s="116" t="s">
        <v>10126</v>
      </c>
      <c r="K989" s="116" t="s">
        <v>10683</v>
      </c>
      <c r="L989" s="197">
        <v>45572</v>
      </c>
      <c r="M989" s="116"/>
      <c r="N989" s="197">
        <v>45573</v>
      </c>
      <c r="O989" s="388">
        <f t="shared" si="46"/>
        <v>33000</v>
      </c>
      <c r="P989" s="339">
        <f t="shared" si="47"/>
        <v>0</v>
      </c>
    </row>
    <row r="990" spans="1:16" hidden="1" x14ac:dyDescent="0.25">
      <c r="A990" s="116">
        <v>127751</v>
      </c>
      <c r="B990" s="116">
        <v>4</v>
      </c>
      <c r="C990" s="116">
        <v>1123100000</v>
      </c>
      <c r="D990" s="116" t="s">
        <v>17465</v>
      </c>
      <c r="E990" s="339">
        <v>690015.6</v>
      </c>
      <c r="F990" s="194">
        <v>30</v>
      </c>
      <c r="G990" s="194">
        <v>30</v>
      </c>
      <c r="H990" s="194" t="s">
        <v>10119</v>
      </c>
      <c r="I990" s="194">
        <f t="shared" si="45"/>
        <v>0</v>
      </c>
      <c r="J990" s="116" t="s">
        <v>10126</v>
      </c>
      <c r="K990" s="116" t="s">
        <v>10683</v>
      </c>
      <c r="L990" s="197">
        <v>45572</v>
      </c>
      <c r="M990" s="116"/>
      <c r="N990" s="197">
        <v>45573</v>
      </c>
      <c r="O990" s="388">
        <f t="shared" si="46"/>
        <v>23000.52</v>
      </c>
      <c r="P990" s="339">
        <f t="shared" si="47"/>
        <v>0</v>
      </c>
    </row>
    <row r="991" spans="1:16" hidden="1" x14ac:dyDescent="0.25">
      <c r="A991" s="116">
        <v>127751</v>
      </c>
      <c r="B991" s="116">
        <v>9</v>
      </c>
      <c r="C991" s="116">
        <v>1210100520</v>
      </c>
      <c r="D991" s="116" t="s">
        <v>11192</v>
      </c>
      <c r="E991" s="339">
        <v>40308</v>
      </c>
      <c r="F991" s="194">
        <v>2</v>
      </c>
      <c r="G991" s="194">
        <v>2</v>
      </c>
      <c r="H991" s="194" t="s">
        <v>10119</v>
      </c>
      <c r="I991" s="194">
        <f t="shared" si="45"/>
        <v>0</v>
      </c>
      <c r="J991" s="116" t="s">
        <v>10126</v>
      </c>
      <c r="K991" s="116" t="s">
        <v>10683</v>
      </c>
      <c r="L991" s="197">
        <v>45572</v>
      </c>
      <c r="M991" s="116" t="s">
        <v>11930</v>
      </c>
      <c r="N991" s="197">
        <v>45586</v>
      </c>
      <c r="O991" s="388">
        <f t="shared" si="46"/>
        <v>20154</v>
      </c>
      <c r="P991" s="339">
        <f t="shared" si="47"/>
        <v>0</v>
      </c>
    </row>
    <row r="992" spans="1:16" hidden="1" x14ac:dyDescent="0.25">
      <c r="A992" s="116">
        <v>127751</v>
      </c>
      <c r="B992" s="116">
        <v>5</v>
      </c>
      <c r="C992" s="116">
        <v>1233100280</v>
      </c>
      <c r="D992" s="116" t="s">
        <v>17464</v>
      </c>
      <c r="E992" s="339">
        <v>36949.050000000003</v>
      </c>
      <c r="F992" s="194">
        <v>15</v>
      </c>
      <c r="G992" s="194">
        <v>15</v>
      </c>
      <c r="H992" s="194" t="s">
        <v>10119</v>
      </c>
      <c r="I992" s="194">
        <f t="shared" si="45"/>
        <v>0</v>
      </c>
      <c r="J992" s="116" t="s">
        <v>10126</v>
      </c>
      <c r="K992" s="116" t="s">
        <v>10683</v>
      </c>
      <c r="L992" s="197">
        <v>45572</v>
      </c>
      <c r="M992" s="116"/>
      <c r="N992" s="197">
        <v>45573</v>
      </c>
      <c r="O992" s="388">
        <f t="shared" si="46"/>
        <v>2463.27</v>
      </c>
      <c r="P992" s="339">
        <f t="shared" si="47"/>
        <v>0</v>
      </c>
    </row>
    <row r="993" spans="1:16" hidden="1" x14ac:dyDescent="0.25">
      <c r="A993" s="116">
        <v>127751</v>
      </c>
      <c r="B993" s="116">
        <v>3</v>
      </c>
      <c r="C993" s="116">
        <v>1513100320</v>
      </c>
      <c r="D993" s="116" t="s">
        <v>16197</v>
      </c>
      <c r="E993" s="339">
        <v>578121</v>
      </c>
      <c r="F993" s="194">
        <v>60</v>
      </c>
      <c r="G993" s="194">
        <v>60</v>
      </c>
      <c r="H993" s="194" t="s">
        <v>10119</v>
      </c>
      <c r="I993" s="194">
        <f t="shared" si="45"/>
        <v>0</v>
      </c>
      <c r="J993" s="116" t="s">
        <v>10126</v>
      </c>
      <c r="K993" s="116" t="s">
        <v>10683</v>
      </c>
      <c r="L993" s="197">
        <v>45572</v>
      </c>
      <c r="M993" s="116"/>
      <c r="N993" s="197">
        <v>45573</v>
      </c>
      <c r="O993" s="388">
        <f t="shared" si="46"/>
        <v>9635.35</v>
      </c>
      <c r="P993" s="339">
        <f t="shared" si="47"/>
        <v>0</v>
      </c>
    </row>
    <row r="994" spans="1:16" hidden="1" x14ac:dyDescent="0.25">
      <c r="A994" s="116">
        <v>127753</v>
      </c>
      <c r="B994" s="116">
        <v>3</v>
      </c>
      <c r="C994" s="116">
        <v>1113101930</v>
      </c>
      <c r="D994" s="116" t="s">
        <v>8054</v>
      </c>
      <c r="E994" s="339">
        <v>58538.16</v>
      </c>
      <c r="F994" s="194">
        <v>8</v>
      </c>
      <c r="G994" s="194">
        <v>8</v>
      </c>
      <c r="H994" s="194" t="s">
        <v>10119</v>
      </c>
      <c r="I994" s="194">
        <f t="shared" si="45"/>
        <v>0</v>
      </c>
      <c r="J994" s="116" t="s">
        <v>10120</v>
      </c>
      <c r="K994" s="116" t="s">
        <v>11936</v>
      </c>
      <c r="L994" s="197">
        <v>45574</v>
      </c>
      <c r="M994" s="116"/>
      <c r="N994" s="197">
        <v>45574</v>
      </c>
      <c r="O994" s="388">
        <f t="shared" si="46"/>
        <v>7317.27</v>
      </c>
      <c r="P994" s="339">
        <f t="shared" si="47"/>
        <v>0</v>
      </c>
    </row>
    <row r="995" spans="1:16" hidden="1" x14ac:dyDescent="0.25">
      <c r="A995" s="116">
        <v>127753</v>
      </c>
      <c r="B995" s="116">
        <v>4</v>
      </c>
      <c r="C995" s="116">
        <v>1113101960</v>
      </c>
      <c r="D995" s="116" t="s">
        <v>8547</v>
      </c>
      <c r="E995" s="339">
        <v>93069.119999999995</v>
      </c>
      <c r="F995" s="194">
        <v>8</v>
      </c>
      <c r="G995" s="194">
        <v>8</v>
      </c>
      <c r="H995" s="194" t="s">
        <v>10119</v>
      </c>
      <c r="I995" s="194">
        <f t="shared" si="45"/>
        <v>0</v>
      </c>
      <c r="J995" s="116" t="s">
        <v>10120</v>
      </c>
      <c r="K995" s="116" t="s">
        <v>11936</v>
      </c>
      <c r="L995" s="197">
        <v>45574</v>
      </c>
      <c r="M995" s="116"/>
      <c r="N995" s="197">
        <v>45574</v>
      </c>
      <c r="O995" s="388">
        <f t="shared" si="46"/>
        <v>11633.64</v>
      </c>
      <c r="P995" s="339">
        <f t="shared" si="47"/>
        <v>0</v>
      </c>
    </row>
    <row r="996" spans="1:16" hidden="1" x14ac:dyDescent="0.25">
      <c r="A996" s="116">
        <v>127753</v>
      </c>
      <c r="B996" s="116">
        <v>2</v>
      </c>
      <c r="C996" s="116">
        <v>1120100070</v>
      </c>
      <c r="D996" s="116" t="s">
        <v>11186</v>
      </c>
      <c r="E996" s="339">
        <v>1347206.46</v>
      </c>
      <c r="F996" s="194">
        <v>2</v>
      </c>
      <c r="G996" s="194">
        <v>2</v>
      </c>
      <c r="H996" s="194" t="s">
        <v>10119</v>
      </c>
      <c r="I996" s="194">
        <f t="shared" si="45"/>
        <v>0</v>
      </c>
      <c r="J996" s="116" t="s">
        <v>10120</v>
      </c>
      <c r="K996" s="116" t="s">
        <v>11936</v>
      </c>
      <c r="L996" s="197">
        <v>45574</v>
      </c>
      <c r="M996" s="116"/>
      <c r="N996" s="197">
        <v>45574</v>
      </c>
      <c r="O996" s="388">
        <f t="shared" si="46"/>
        <v>673603.23</v>
      </c>
      <c r="P996" s="339">
        <f t="shared" si="47"/>
        <v>0</v>
      </c>
    </row>
    <row r="997" spans="1:16" hidden="1" x14ac:dyDescent="0.25">
      <c r="A997" s="116">
        <v>127753</v>
      </c>
      <c r="B997" s="116">
        <v>1</v>
      </c>
      <c r="C997" s="116">
        <v>1810101870</v>
      </c>
      <c r="D997" s="116" t="s">
        <v>11367</v>
      </c>
      <c r="E997" s="339">
        <v>20846.12</v>
      </c>
      <c r="F997" s="194">
        <v>2</v>
      </c>
      <c r="G997" s="194">
        <v>2</v>
      </c>
      <c r="H997" s="194" t="s">
        <v>10119</v>
      </c>
      <c r="I997" s="194">
        <f t="shared" si="45"/>
        <v>0</v>
      </c>
      <c r="J997" s="116" t="s">
        <v>10120</v>
      </c>
      <c r="K997" s="116" t="s">
        <v>11936</v>
      </c>
      <c r="L997" s="197">
        <v>45574</v>
      </c>
      <c r="M997" s="116"/>
      <c r="N997" s="197">
        <v>45574</v>
      </c>
      <c r="O997" s="388">
        <f t="shared" si="46"/>
        <v>10423.06</v>
      </c>
      <c r="P997" s="339">
        <f t="shared" si="47"/>
        <v>0</v>
      </c>
    </row>
    <row r="998" spans="1:16" hidden="1" x14ac:dyDescent="0.25">
      <c r="A998" s="116">
        <v>127753</v>
      </c>
      <c r="B998" s="116">
        <v>5</v>
      </c>
      <c r="C998" s="116">
        <v>1810104130</v>
      </c>
      <c r="D998" s="116" t="s">
        <v>16203</v>
      </c>
      <c r="E998" s="339">
        <v>30171.119999999999</v>
      </c>
      <c r="F998" s="194">
        <v>8</v>
      </c>
      <c r="G998" s="194">
        <v>8</v>
      </c>
      <c r="H998" s="194" t="s">
        <v>10119</v>
      </c>
      <c r="I998" s="194">
        <f t="shared" si="45"/>
        <v>0</v>
      </c>
      <c r="J998" s="116" t="s">
        <v>10120</v>
      </c>
      <c r="K998" s="116" t="s">
        <v>11936</v>
      </c>
      <c r="L998" s="197">
        <v>45574</v>
      </c>
      <c r="M998" s="116"/>
      <c r="N998" s="197">
        <v>45574</v>
      </c>
      <c r="O998" s="388">
        <f t="shared" si="46"/>
        <v>3771.39</v>
      </c>
      <c r="P998" s="339">
        <f t="shared" si="47"/>
        <v>0</v>
      </c>
    </row>
    <row r="999" spans="1:16" hidden="1" x14ac:dyDescent="0.25">
      <c r="A999" s="116">
        <v>127780</v>
      </c>
      <c r="B999" s="116">
        <v>2</v>
      </c>
      <c r="C999" s="116">
        <v>1022102620</v>
      </c>
      <c r="D999" s="116" t="s">
        <v>16164</v>
      </c>
      <c r="E999" s="339">
        <v>4775.1000000000004</v>
      </c>
      <c r="F999" s="194">
        <v>10</v>
      </c>
      <c r="G999" s="194">
        <v>10</v>
      </c>
      <c r="H999" s="194" t="s">
        <v>10119</v>
      </c>
      <c r="I999" s="194">
        <f t="shared" si="45"/>
        <v>0</v>
      </c>
      <c r="J999" s="116" t="s">
        <v>10389</v>
      </c>
      <c r="K999" s="116" t="s">
        <v>10390</v>
      </c>
      <c r="L999" s="197">
        <v>45573</v>
      </c>
      <c r="M999" s="116"/>
      <c r="N999" s="197">
        <v>45573</v>
      </c>
      <c r="O999" s="388">
        <f t="shared" si="46"/>
        <v>477.51000000000005</v>
      </c>
      <c r="P999" s="339">
        <f t="shared" si="47"/>
        <v>0</v>
      </c>
    </row>
    <row r="1000" spans="1:16" hidden="1" x14ac:dyDescent="0.25">
      <c r="A1000" s="116">
        <v>127780</v>
      </c>
      <c r="B1000" s="116">
        <v>3</v>
      </c>
      <c r="C1000" s="116">
        <v>1239100060</v>
      </c>
      <c r="D1000" s="116" t="s">
        <v>16192</v>
      </c>
      <c r="E1000" s="339">
        <v>5685</v>
      </c>
      <c r="F1000" s="194">
        <v>10</v>
      </c>
      <c r="G1000" s="194">
        <v>10</v>
      </c>
      <c r="H1000" s="194" t="s">
        <v>10119</v>
      </c>
      <c r="I1000" s="194">
        <f t="shared" si="45"/>
        <v>0</v>
      </c>
      <c r="J1000" s="116" t="s">
        <v>10389</v>
      </c>
      <c r="K1000" s="116" t="s">
        <v>10390</v>
      </c>
      <c r="L1000" s="197">
        <v>45573</v>
      </c>
      <c r="M1000" s="116"/>
      <c r="N1000" s="197">
        <v>45573</v>
      </c>
      <c r="O1000" s="388">
        <f t="shared" si="46"/>
        <v>568.5</v>
      </c>
      <c r="P1000" s="339">
        <f t="shared" si="47"/>
        <v>0</v>
      </c>
    </row>
    <row r="1001" spans="1:16" hidden="1" x14ac:dyDescent="0.25">
      <c r="A1001" s="116">
        <v>127780</v>
      </c>
      <c r="B1001" s="116">
        <v>1</v>
      </c>
      <c r="C1001" s="116">
        <v>1610100300</v>
      </c>
      <c r="D1001" s="116" t="s">
        <v>10965</v>
      </c>
      <c r="E1001" s="339">
        <v>34809.199999999997</v>
      </c>
      <c r="F1001" s="194">
        <v>10</v>
      </c>
      <c r="G1001" s="194">
        <v>10</v>
      </c>
      <c r="H1001" s="194" t="s">
        <v>10119</v>
      </c>
      <c r="I1001" s="194">
        <f t="shared" si="45"/>
        <v>0</v>
      </c>
      <c r="J1001" s="116" t="s">
        <v>10389</v>
      </c>
      <c r="K1001" s="116" t="s">
        <v>10390</v>
      </c>
      <c r="L1001" s="197">
        <v>45573</v>
      </c>
      <c r="M1001" s="116"/>
      <c r="N1001" s="197">
        <v>45573</v>
      </c>
      <c r="O1001" s="388">
        <f t="shared" si="46"/>
        <v>3480.9199999999996</v>
      </c>
      <c r="P1001" s="339">
        <f t="shared" si="47"/>
        <v>0</v>
      </c>
    </row>
    <row r="1002" spans="1:16" hidden="1" x14ac:dyDescent="0.25">
      <c r="A1002" s="116">
        <v>127782</v>
      </c>
      <c r="B1002" s="116">
        <v>3</v>
      </c>
      <c r="C1002" s="116">
        <v>1011100040</v>
      </c>
      <c r="D1002" s="116" t="s">
        <v>10481</v>
      </c>
      <c r="E1002" s="339">
        <v>6901.75</v>
      </c>
      <c r="F1002" s="194">
        <v>5</v>
      </c>
      <c r="G1002" s="194">
        <v>5</v>
      </c>
      <c r="H1002" s="194" t="s">
        <v>10119</v>
      </c>
      <c r="I1002" s="194">
        <f t="shared" si="45"/>
        <v>0</v>
      </c>
      <c r="J1002" s="116" t="s">
        <v>10120</v>
      </c>
      <c r="K1002" s="116" t="s">
        <v>11937</v>
      </c>
      <c r="L1002" s="197">
        <v>45574</v>
      </c>
      <c r="M1002" s="116"/>
      <c r="N1002" s="197">
        <v>45574</v>
      </c>
      <c r="O1002" s="388">
        <f t="shared" si="46"/>
        <v>1380.35</v>
      </c>
      <c r="P1002" s="339">
        <f t="shared" si="47"/>
        <v>0</v>
      </c>
    </row>
    <row r="1003" spans="1:16" hidden="1" x14ac:dyDescent="0.25">
      <c r="A1003" s="116">
        <v>127782</v>
      </c>
      <c r="B1003" s="116">
        <v>4</v>
      </c>
      <c r="C1003" s="116">
        <v>1016101220</v>
      </c>
      <c r="D1003" s="116" t="s">
        <v>11150</v>
      </c>
      <c r="E1003" s="339">
        <v>4988.46</v>
      </c>
      <c r="F1003" s="194">
        <v>3</v>
      </c>
      <c r="G1003" s="194">
        <v>3</v>
      </c>
      <c r="H1003" s="194" t="s">
        <v>10119</v>
      </c>
      <c r="I1003" s="194">
        <f t="shared" si="45"/>
        <v>0</v>
      </c>
      <c r="J1003" s="116" t="s">
        <v>10120</v>
      </c>
      <c r="K1003" s="116" t="s">
        <v>11937</v>
      </c>
      <c r="L1003" s="197">
        <v>45574</v>
      </c>
      <c r="M1003" s="116"/>
      <c r="N1003" s="197">
        <v>45574</v>
      </c>
      <c r="O1003" s="388">
        <f t="shared" si="46"/>
        <v>1662.82</v>
      </c>
      <c r="P1003" s="339">
        <f t="shared" si="47"/>
        <v>0</v>
      </c>
    </row>
    <row r="1004" spans="1:16" hidden="1" x14ac:dyDescent="0.25">
      <c r="A1004" s="116">
        <v>127782</v>
      </c>
      <c r="B1004" s="116">
        <v>5</v>
      </c>
      <c r="C1004" s="116">
        <v>1016101250</v>
      </c>
      <c r="D1004" s="116" t="s">
        <v>11152</v>
      </c>
      <c r="E1004" s="339">
        <v>5373.42</v>
      </c>
      <c r="F1004" s="194">
        <v>3</v>
      </c>
      <c r="G1004" s="194">
        <v>3</v>
      </c>
      <c r="H1004" s="194" t="s">
        <v>10119</v>
      </c>
      <c r="I1004" s="194">
        <f t="shared" si="45"/>
        <v>0</v>
      </c>
      <c r="J1004" s="116" t="s">
        <v>10120</v>
      </c>
      <c r="K1004" s="116" t="s">
        <v>11937</v>
      </c>
      <c r="L1004" s="197">
        <v>45574</v>
      </c>
      <c r="M1004" s="116"/>
      <c r="N1004" s="197">
        <v>45574</v>
      </c>
      <c r="O1004" s="388">
        <f t="shared" si="46"/>
        <v>1791.14</v>
      </c>
      <c r="P1004" s="339">
        <f t="shared" si="47"/>
        <v>0</v>
      </c>
    </row>
    <row r="1005" spans="1:16" hidden="1" x14ac:dyDescent="0.25">
      <c r="A1005" s="116">
        <v>127782</v>
      </c>
      <c r="B1005" s="116">
        <v>1</v>
      </c>
      <c r="C1005" s="116">
        <v>1023100140</v>
      </c>
      <c r="D1005" s="116" t="s">
        <v>11171</v>
      </c>
      <c r="E1005" s="339">
        <v>117159.12</v>
      </c>
      <c r="F1005" s="194">
        <v>6</v>
      </c>
      <c r="G1005" s="194">
        <v>6</v>
      </c>
      <c r="H1005" s="194" t="s">
        <v>10119</v>
      </c>
      <c r="I1005" s="194">
        <f t="shared" si="45"/>
        <v>0</v>
      </c>
      <c r="J1005" s="116" t="s">
        <v>10120</v>
      </c>
      <c r="K1005" s="116" t="s">
        <v>11937</v>
      </c>
      <c r="L1005" s="197">
        <v>45574</v>
      </c>
      <c r="M1005" s="116"/>
      <c r="N1005" s="197">
        <v>45574</v>
      </c>
      <c r="O1005" s="388">
        <f t="shared" si="46"/>
        <v>19526.52</v>
      </c>
      <c r="P1005" s="339">
        <f t="shared" si="47"/>
        <v>0</v>
      </c>
    </row>
    <row r="1006" spans="1:16" hidden="1" x14ac:dyDescent="0.25">
      <c r="A1006" s="116">
        <v>127782</v>
      </c>
      <c r="B1006" s="116">
        <v>2</v>
      </c>
      <c r="C1006" s="116">
        <v>1023100340</v>
      </c>
      <c r="D1006" s="116" t="s">
        <v>10969</v>
      </c>
      <c r="E1006" s="339">
        <v>220680</v>
      </c>
      <c r="F1006" s="194">
        <v>12</v>
      </c>
      <c r="G1006" s="194">
        <v>12</v>
      </c>
      <c r="H1006" s="194" t="s">
        <v>10119</v>
      </c>
      <c r="I1006" s="194">
        <f t="shared" si="45"/>
        <v>0</v>
      </c>
      <c r="J1006" s="116" t="s">
        <v>10120</v>
      </c>
      <c r="K1006" s="116" t="s">
        <v>11937</v>
      </c>
      <c r="L1006" s="197">
        <v>45574</v>
      </c>
      <c r="M1006" s="116"/>
      <c r="N1006" s="197">
        <v>45574</v>
      </c>
      <c r="O1006" s="388">
        <f t="shared" si="46"/>
        <v>18390</v>
      </c>
      <c r="P1006" s="339">
        <f t="shared" si="47"/>
        <v>0</v>
      </c>
    </row>
    <row r="1007" spans="1:16" hidden="1" x14ac:dyDescent="0.25">
      <c r="A1007" s="116">
        <v>127783</v>
      </c>
      <c r="B1007" s="116">
        <v>2</v>
      </c>
      <c r="C1007" s="116">
        <v>1022102100</v>
      </c>
      <c r="D1007" s="116" t="s">
        <v>11169</v>
      </c>
      <c r="E1007" s="339">
        <v>16080</v>
      </c>
      <c r="F1007" s="194">
        <v>5</v>
      </c>
      <c r="G1007" s="194">
        <v>5</v>
      </c>
      <c r="H1007" s="194" t="s">
        <v>10119</v>
      </c>
      <c r="I1007" s="194">
        <f t="shared" si="45"/>
        <v>0</v>
      </c>
      <c r="J1007" s="116" t="s">
        <v>10120</v>
      </c>
      <c r="K1007" s="116" t="s">
        <v>10121</v>
      </c>
      <c r="L1007" s="197">
        <v>45574</v>
      </c>
      <c r="M1007" s="116"/>
      <c r="N1007" s="197">
        <v>45574</v>
      </c>
      <c r="O1007" s="388">
        <f t="shared" si="46"/>
        <v>3216</v>
      </c>
      <c r="P1007" s="339">
        <f t="shared" si="47"/>
        <v>0</v>
      </c>
    </row>
    <row r="1008" spans="1:16" hidden="1" x14ac:dyDescent="0.25">
      <c r="A1008" s="116">
        <v>127783</v>
      </c>
      <c r="B1008" s="116">
        <v>1</v>
      </c>
      <c r="C1008" s="116">
        <v>1022102620</v>
      </c>
      <c r="D1008" s="116" t="s">
        <v>16164</v>
      </c>
      <c r="E1008" s="339">
        <v>7162.65</v>
      </c>
      <c r="F1008" s="194">
        <v>15</v>
      </c>
      <c r="G1008" s="194">
        <v>15</v>
      </c>
      <c r="H1008" s="194" t="s">
        <v>10119</v>
      </c>
      <c r="I1008" s="194">
        <f t="shared" si="45"/>
        <v>0</v>
      </c>
      <c r="J1008" s="116" t="s">
        <v>10120</v>
      </c>
      <c r="K1008" s="116" t="s">
        <v>10121</v>
      </c>
      <c r="L1008" s="197">
        <v>45574</v>
      </c>
      <c r="M1008" s="116"/>
      <c r="N1008" s="197">
        <v>45574</v>
      </c>
      <c r="O1008" s="388">
        <f t="shared" si="46"/>
        <v>477.51</v>
      </c>
      <c r="P1008" s="339">
        <f t="shared" si="47"/>
        <v>0</v>
      </c>
    </row>
    <row r="1009" spans="1:16" hidden="1" x14ac:dyDescent="0.25">
      <c r="A1009" s="116">
        <v>127783</v>
      </c>
      <c r="B1009" s="116">
        <v>3</v>
      </c>
      <c r="C1009" s="116">
        <v>1239100060</v>
      </c>
      <c r="D1009" s="116" t="s">
        <v>16192</v>
      </c>
      <c r="E1009" s="339">
        <v>8527.5</v>
      </c>
      <c r="F1009" s="194">
        <v>15</v>
      </c>
      <c r="G1009" s="194">
        <v>15</v>
      </c>
      <c r="H1009" s="194" t="s">
        <v>10119</v>
      </c>
      <c r="I1009" s="194">
        <f t="shared" si="45"/>
        <v>0</v>
      </c>
      <c r="J1009" s="116" t="s">
        <v>10120</v>
      </c>
      <c r="K1009" s="116" t="s">
        <v>10121</v>
      </c>
      <c r="L1009" s="197">
        <v>45574</v>
      </c>
      <c r="M1009" s="116"/>
      <c r="N1009" s="197">
        <v>45574</v>
      </c>
      <c r="O1009" s="388">
        <f t="shared" si="46"/>
        <v>568.5</v>
      </c>
      <c r="P1009" s="339">
        <f t="shared" si="47"/>
        <v>0</v>
      </c>
    </row>
    <row r="1010" spans="1:16" hidden="1" x14ac:dyDescent="0.25">
      <c r="A1010" s="116">
        <v>127787</v>
      </c>
      <c r="B1010" s="116">
        <v>4</v>
      </c>
      <c r="C1010" s="116">
        <v>1213100460</v>
      </c>
      <c r="D1010" s="116" t="s">
        <v>11198</v>
      </c>
      <c r="E1010" s="339">
        <v>19363.2</v>
      </c>
      <c r="F1010" s="194">
        <v>20</v>
      </c>
      <c r="G1010" s="194">
        <v>20</v>
      </c>
      <c r="H1010" s="194" t="s">
        <v>10119</v>
      </c>
      <c r="I1010" s="194">
        <f t="shared" si="45"/>
        <v>0</v>
      </c>
      <c r="J1010" s="116" t="s">
        <v>10712</v>
      </c>
      <c r="K1010" s="116" t="s">
        <v>11711</v>
      </c>
      <c r="L1010" s="197">
        <v>45573</v>
      </c>
      <c r="M1010" s="116"/>
      <c r="N1010" s="197">
        <v>45574</v>
      </c>
      <c r="O1010" s="388">
        <f t="shared" si="46"/>
        <v>968.16000000000008</v>
      </c>
      <c r="P1010" s="339">
        <f t="shared" si="47"/>
        <v>0</v>
      </c>
    </row>
    <row r="1011" spans="1:16" hidden="1" x14ac:dyDescent="0.25">
      <c r="A1011" s="116">
        <v>127787</v>
      </c>
      <c r="B1011" s="116">
        <v>5</v>
      </c>
      <c r="C1011" s="116">
        <v>1213100670</v>
      </c>
      <c r="D1011" s="116" t="s">
        <v>11389</v>
      </c>
      <c r="E1011" s="339">
        <v>41490</v>
      </c>
      <c r="F1011" s="194">
        <v>20</v>
      </c>
      <c r="G1011" s="194">
        <v>20</v>
      </c>
      <c r="H1011" s="194" t="s">
        <v>10119</v>
      </c>
      <c r="I1011" s="194">
        <f t="shared" si="45"/>
        <v>0</v>
      </c>
      <c r="J1011" s="116" t="s">
        <v>10712</v>
      </c>
      <c r="K1011" s="116" t="s">
        <v>11711</v>
      </c>
      <c r="L1011" s="197">
        <v>45573</v>
      </c>
      <c r="M1011" s="116"/>
      <c r="N1011" s="197">
        <v>45574</v>
      </c>
      <c r="O1011" s="388">
        <f t="shared" si="46"/>
        <v>2074.5</v>
      </c>
      <c r="P1011" s="339">
        <f t="shared" si="47"/>
        <v>0</v>
      </c>
    </row>
    <row r="1012" spans="1:16" hidden="1" x14ac:dyDescent="0.25">
      <c r="A1012" s="116">
        <v>127787</v>
      </c>
      <c r="B1012" s="116">
        <v>1</v>
      </c>
      <c r="C1012" s="116">
        <v>1213102070</v>
      </c>
      <c r="D1012" s="116" t="s">
        <v>11202</v>
      </c>
      <c r="E1012" s="339">
        <v>404370</v>
      </c>
      <c r="F1012" s="194">
        <v>30</v>
      </c>
      <c r="G1012" s="194">
        <v>30</v>
      </c>
      <c r="H1012" s="194" t="s">
        <v>10119</v>
      </c>
      <c r="I1012" s="194">
        <f t="shared" si="45"/>
        <v>0</v>
      </c>
      <c r="J1012" s="116" t="s">
        <v>10712</v>
      </c>
      <c r="K1012" s="116" t="s">
        <v>11711</v>
      </c>
      <c r="L1012" s="197">
        <v>45573</v>
      </c>
      <c r="M1012" s="116"/>
      <c r="N1012" s="197">
        <v>45574</v>
      </c>
      <c r="O1012" s="388">
        <f t="shared" si="46"/>
        <v>13479</v>
      </c>
      <c r="P1012" s="339">
        <f t="shared" si="47"/>
        <v>0</v>
      </c>
    </row>
    <row r="1013" spans="1:16" hidden="1" x14ac:dyDescent="0.25">
      <c r="A1013" s="116">
        <v>127787</v>
      </c>
      <c r="B1013" s="116">
        <v>2</v>
      </c>
      <c r="C1013" s="116">
        <v>1218100190</v>
      </c>
      <c r="D1013" s="116" t="s">
        <v>11208</v>
      </c>
      <c r="E1013" s="339">
        <v>4073.85</v>
      </c>
      <c r="F1013" s="194">
        <v>3</v>
      </c>
      <c r="G1013" s="194">
        <v>3</v>
      </c>
      <c r="H1013" s="194" t="s">
        <v>10119</v>
      </c>
      <c r="I1013" s="194">
        <f t="shared" si="45"/>
        <v>0</v>
      </c>
      <c r="J1013" s="116" t="s">
        <v>10712</v>
      </c>
      <c r="K1013" s="116" t="s">
        <v>11711</v>
      </c>
      <c r="L1013" s="197">
        <v>45573</v>
      </c>
      <c r="M1013" s="116"/>
      <c r="N1013" s="197">
        <v>45574</v>
      </c>
      <c r="O1013" s="388">
        <f t="shared" si="46"/>
        <v>1357.95</v>
      </c>
      <c r="P1013" s="339">
        <f t="shared" si="47"/>
        <v>0</v>
      </c>
    </row>
    <row r="1014" spans="1:16" hidden="1" x14ac:dyDescent="0.25">
      <c r="A1014" s="116">
        <v>127787</v>
      </c>
      <c r="B1014" s="116">
        <v>3</v>
      </c>
      <c r="C1014" s="116">
        <v>1219102910</v>
      </c>
      <c r="D1014" s="116" t="s">
        <v>11214</v>
      </c>
      <c r="E1014" s="339">
        <v>12348.72</v>
      </c>
      <c r="F1014" s="194">
        <v>3</v>
      </c>
      <c r="G1014" s="194">
        <v>3</v>
      </c>
      <c r="H1014" s="194" t="s">
        <v>10119</v>
      </c>
      <c r="I1014" s="194">
        <f t="shared" si="45"/>
        <v>0</v>
      </c>
      <c r="J1014" s="116" t="s">
        <v>10712</v>
      </c>
      <c r="K1014" s="116" t="s">
        <v>11711</v>
      </c>
      <c r="L1014" s="197">
        <v>45573</v>
      </c>
      <c r="M1014" s="116"/>
      <c r="N1014" s="197">
        <v>45574</v>
      </c>
      <c r="O1014" s="388">
        <f t="shared" si="46"/>
        <v>4116.24</v>
      </c>
      <c r="P1014" s="339">
        <f t="shared" si="47"/>
        <v>0</v>
      </c>
    </row>
    <row r="1015" spans="1:16" hidden="1" x14ac:dyDescent="0.25">
      <c r="A1015" s="116">
        <v>127787</v>
      </c>
      <c r="B1015" s="116">
        <v>6</v>
      </c>
      <c r="C1015" s="116">
        <v>1226100080</v>
      </c>
      <c r="D1015" s="116" t="s">
        <v>11224</v>
      </c>
      <c r="E1015" s="339">
        <v>3716.85</v>
      </c>
      <c r="F1015" s="194">
        <v>1</v>
      </c>
      <c r="G1015" s="194">
        <v>1</v>
      </c>
      <c r="H1015" s="194" t="s">
        <v>10119</v>
      </c>
      <c r="I1015" s="194">
        <f t="shared" si="45"/>
        <v>0</v>
      </c>
      <c r="J1015" s="116" t="s">
        <v>10712</v>
      </c>
      <c r="K1015" s="116" t="s">
        <v>11711</v>
      </c>
      <c r="L1015" s="197">
        <v>45573</v>
      </c>
      <c r="M1015" s="116"/>
      <c r="N1015" s="197">
        <v>45574</v>
      </c>
      <c r="O1015" s="388">
        <f t="shared" si="46"/>
        <v>3716.85</v>
      </c>
      <c r="P1015" s="339">
        <f t="shared" si="47"/>
        <v>0</v>
      </c>
    </row>
    <row r="1016" spans="1:16" hidden="1" x14ac:dyDescent="0.25">
      <c r="A1016" s="116">
        <v>127787</v>
      </c>
      <c r="B1016" s="116">
        <v>8</v>
      </c>
      <c r="C1016" s="116">
        <v>1226100190</v>
      </c>
      <c r="D1016" s="116" t="s">
        <v>11226</v>
      </c>
      <c r="E1016" s="339">
        <v>5468.33</v>
      </c>
      <c r="F1016" s="194">
        <v>1</v>
      </c>
      <c r="G1016" s="194">
        <v>1</v>
      </c>
      <c r="H1016" s="194" t="s">
        <v>10119</v>
      </c>
      <c r="I1016" s="194">
        <f t="shared" si="45"/>
        <v>0</v>
      </c>
      <c r="J1016" s="116" t="s">
        <v>10712</v>
      </c>
      <c r="K1016" s="116" t="s">
        <v>11711</v>
      </c>
      <c r="L1016" s="197">
        <v>45573</v>
      </c>
      <c r="M1016" s="116"/>
      <c r="N1016" s="197">
        <v>45574</v>
      </c>
      <c r="O1016" s="388">
        <f t="shared" si="46"/>
        <v>5468.33</v>
      </c>
      <c r="P1016" s="339">
        <f t="shared" si="47"/>
        <v>0</v>
      </c>
    </row>
    <row r="1017" spans="1:16" hidden="1" x14ac:dyDescent="0.25">
      <c r="A1017" s="116">
        <v>127787</v>
      </c>
      <c r="B1017" s="116">
        <v>9</v>
      </c>
      <c r="C1017" s="116">
        <v>1226100200</v>
      </c>
      <c r="D1017" s="116" t="s">
        <v>11227</v>
      </c>
      <c r="E1017" s="339">
        <v>4019</v>
      </c>
      <c r="F1017" s="194">
        <v>1</v>
      </c>
      <c r="G1017" s="194">
        <v>1</v>
      </c>
      <c r="H1017" s="194" t="s">
        <v>10119</v>
      </c>
      <c r="I1017" s="194">
        <f t="shared" si="45"/>
        <v>0</v>
      </c>
      <c r="J1017" s="116" t="s">
        <v>10712</v>
      </c>
      <c r="K1017" s="116" t="s">
        <v>11711</v>
      </c>
      <c r="L1017" s="197">
        <v>45573</v>
      </c>
      <c r="M1017" s="116"/>
      <c r="N1017" s="197">
        <v>45574</v>
      </c>
      <c r="O1017" s="388">
        <f t="shared" si="46"/>
        <v>4019</v>
      </c>
      <c r="P1017" s="339">
        <f t="shared" si="47"/>
        <v>0</v>
      </c>
    </row>
    <row r="1018" spans="1:16" hidden="1" x14ac:dyDescent="0.25">
      <c r="A1018" s="116">
        <v>127787</v>
      </c>
      <c r="B1018" s="116">
        <v>7</v>
      </c>
      <c r="C1018" s="116">
        <v>1226100460</v>
      </c>
      <c r="D1018" s="116" t="s">
        <v>10641</v>
      </c>
      <c r="E1018" s="339">
        <v>2509.86</v>
      </c>
      <c r="F1018" s="194">
        <v>1</v>
      </c>
      <c r="G1018" s="194">
        <v>1</v>
      </c>
      <c r="H1018" s="194" t="s">
        <v>10119</v>
      </c>
      <c r="I1018" s="194">
        <f t="shared" si="45"/>
        <v>0</v>
      </c>
      <c r="J1018" s="116" t="s">
        <v>10712</v>
      </c>
      <c r="K1018" s="116" t="s">
        <v>11711</v>
      </c>
      <c r="L1018" s="197">
        <v>45573</v>
      </c>
      <c r="M1018" s="116"/>
      <c r="N1018" s="197">
        <v>45574</v>
      </c>
      <c r="O1018" s="388">
        <f t="shared" si="46"/>
        <v>2509.86</v>
      </c>
      <c r="P1018" s="339">
        <f t="shared" si="47"/>
        <v>0</v>
      </c>
    </row>
    <row r="1019" spans="1:16" hidden="1" x14ac:dyDescent="0.25">
      <c r="A1019" s="116">
        <v>127789</v>
      </c>
      <c r="B1019" s="116">
        <v>1</v>
      </c>
      <c r="C1019" s="116">
        <v>1223100160</v>
      </c>
      <c r="D1019" s="116" t="s">
        <v>9294</v>
      </c>
      <c r="E1019" s="339">
        <v>151731</v>
      </c>
      <c r="F1019" s="194">
        <v>3</v>
      </c>
      <c r="G1019" s="194">
        <v>3</v>
      </c>
      <c r="H1019" s="194" t="s">
        <v>10119</v>
      </c>
      <c r="I1019" s="194">
        <f t="shared" si="45"/>
        <v>0</v>
      </c>
      <c r="J1019" s="116" t="s">
        <v>10120</v>
      </c>
      <c r="K1019" s="116" t="s">
        <v>11823</v>
      </c>
      <c r="L1019" s="197">
        <v>45573</v>
      </c>
      <c r="M1019" s="116"/>
      <c r="N1019" s="197">
        <v>45573</v>
      </c>
      <c r="O1019" s="388">
        <f t="shared" si="46"/>
        <v>50577</v>
      </c>
      <c r="P1019" s="339">
        <f t="shared" si="47"/>
        <v>0</v>
      </c>
    </row>
    <row r="1020" spans="1:16" hidden="1" x14ac:dyDescent="0.25">
      <c r="A1020" s="116">
        <v>127789</v>
      </c>
      <c r="B1020" s="116">
        <v>4</v>
      </c>
      <c r="C1020" s="116">
        <v>1521101140</v>
      </c>
      <c r="D1020" s="116" t="s">
        <v>17548</v>
      </c>
      <c r="E1020" s="339">
        <v>16719.36</v>
      </c>
      <c r="F1020" s="194">
        <v>8</v>
      </c>
      <c r="G1020" s="194">
        <v>8</v>
      </c>
      <c r="H1020" s="194" t="s">
        <v>10119</v>
      </c>
      <c r="I1020" s="194">
        <f t="shared" si="45"/>
        <v>0</v>
      </c>
      <c r="J1020" s="116" t="s">
        <v>10120</v>
      </c>
      <c r="K1020" s="116" t="s">
        <v>11823</v>
      </c>
      <c r="L1020" s="197">
        <v>45573</v>
      </c>
      <c r="M1020" s="116"/>
      <c r="N1020" s="197">
        <v>45573</v>
      </c>
      <c r="O1020" s="388">
        <f t="shared" si="46"/>
        <v>2089.92</v>
      </c>
      <c r="P1020" s="339">
        <f t="shared" si="47"/>
        <v>0</v>
      </c>
    </row>
    <row r="1021" spans="1:16" hidden="1" x14ac:dyDescent="0.25">
      <c r="A1021" s="116">
        <v>127789</v>
      </c>
      <c r="B1021" s="116">
        <v>2</v>
      </c>
      <c r="C1021" s="116">
        <v>1810103740</v>
      </c>
      <c r="D1021" s="116" t="s">
        <v>17549</v>
      </c>
      <c r="E1021" s="339">
        <v>3360</v>
      </c>
      <c r="F1021" s="194">
        <v>8</v>
      </c>
      <c r="G1021" s="194">
        <v>8</v>
      </c>
      <c r="H1021" s="194" t="s">
        <v>10119</v>
      </c>
      <c r="I1021" s="194">
        <f t="shared" si="45"/>
        <v>0</v>
      </c>
      <c r="J1021" s="116" t="s">
        <v>10120</v>
      </c>
      <c r="K1021" s="116" t="s">
        <v>11823</v>
      </c>
      <c r="L1021" s="197">
        <v>45573</v>
      </c>
      <c r="M1021" s="116"/>
      <c r="N1021" s="197">
        <v>45573</v>
      </c>
      <c r="O1021" s="388">
        <f t="shared" si="46"/>
        <v>420</v>
      </c>
      <c r="P1021" s="339">
        <f t="shared" si="47"/>
        <v>0</v>
      </c>
    </row>
    <row r="1022" spans="1:16" hidden="1" x14ac:dyDescent="0.25">
      <c r="A1022" s="116">
        <v>127789</v>
      </c>
      <c r="B1022" s="116">
        <v>3</v>
      </c>
      <c r="C1022" s="116">
        <v>1810105080</v>
      </c>
      <c r="D1022" s="116" t="s">
        <v>11375</v>
      </c>
      <c r="E1022" s="339">
        <v>152.24</v>
      </c>
      <c r="F1022" s="194">
        <v>8</v>
      </c>
      <c r="G1022" s="194">
        <v>8</v>
      </c>
      <c r="H1022" s="194" t="s">
        <v>10119</v>
      </c>
      <c r="I1022" s="194">
        <f t="shared" si="45"/>
        <v>0</v>
      </c>
      <c r="J1022" s="116" t="s">
        <v>10120</v>
      </c>
      <c r="K1022" s="116" t="s">
        <v>11823</v>
      </c>
      <c r="L1022" s="197">
        <v>45573</v>
      </c>
      <c r="M1022" s="116"/>
      <c r="N1022" s="197">
        <v>45573</v>
      </c>
      <c r="O1022" s="388">
        <f t="shared" si="46"/>
        <v>19.03</v>
      </c>
      <c r="P1022" s="339">
        <f t="shared" si="47"/>
        <v>0</v>
      </c>
    </row>
    <row r="1023" spans="1:16" hidden="1" x14ac:dyDescent="0.25">
      <c r="A1023" s="116">
        <v>127807</v>
      </c>
      <c r="B1023" s="116">
        <v>1</v>
      </c>
      <c r="C1023" s="116">
        <v>1210100330</v>
      </c>
      <c r="D1023" s="116" t="s">
        <v>11191</v>
      </c>
      <c r="E1023" s="339">
        <v>22454.080000000002</v>
      </c>
      <c r="F1023" s="194">
        <v>1</v>
      </c>
      <c r="G1023" s="194">
        <v>1</v>
      </c>
      <c r="H1023" s="194" t="s">
        <v>10119</v>
      </c>
      <c r="I1023" s="194">
        <f t="shared" si="45"/>
        <v>0</v>
      </c>
      <c r="J1023" s="116" t="s">
        <v>10126</v>
      </c>
      <c r="K1023" s="116" t="s">
        <v>10352</v>
      </c>
      <c r="L1023" s="197">
        <v>45575</v>
      </c>
      <c r="M1023" s="116"/>
      <c r="N1023" s="197">
        <v>45575</v>
      </c>
      <c r="O1023" s="388">
        <f t="shared" si="46"/>
        <v>22454.080000000002</v>
      </c>
      <c r="P1023" s="339">
        <f t="shared" si="47"/>
        <v>0</v>
      </c>
    </row>
    <row r="1024" spans="1:16" hidden="1" x14ac:dyDescent="0.25">
      <c r="A1024" s="116">
        <v>127809</v>
      </c>
      <c r="B1024" s="116">
        <v>7</v>
      </c>
      <c r="C1024" s="116">
        <v>1010102890</v>
      </c>
      <c r="D1024" s="116" t="s">
        <v>11131</v>
      </c>
      <c r="E1024" s="339">
        <v>373</v>
      </c>
      <c r="F1024" s="194">
        <v>1</v>
      </c>
      <c r="G1024" s="194">
        <v>1</v>
      </c>
      <c r="H1024" s="194" t="s">
        <v>10119</v>
      </c>
      <c r="I1024" s="194">
        <f t="shared" si="45"/>
        <v>0</v>
      </c>
      <c r="J1024" s="116" t="s">
        <v>10126</v>
      </c>
      <c r="K1024" s="116" t="s">
        <v>11947</v>
      </c>
      <c r="L1024" s="197">
        <v>45575</v>
      </c>
      <c r="M1024" s="116"/>
      <c r="N1024" s="197">
        <v>45575</v>
      </c>
      <c r="O1024" s="388">
        <f t="shared" si="46"/>
        <v>373</v>
      </c>
      <c r="P1024" s="339">
        <f t="shared" si="47"/>
        <v>0</v>
      </c>
    </row>
    <row r="1025" spans="1:16" hidden="1" x14ac:dyDescent="0.25">
      <c r="A1025" s="116">
        <v>127809</v>
      </c>
      <c r="B1025" s="116">
        <v>8</v>
      </c>
      <c r="C1025" s="116">
        <v>1011100110</v>
      </c>
      <c r="D1025" s="116" t="s">
        <v>10354</v>
      </c>
      <c r="E1025" s="339">
        <v>3480</v>
      </c>
      <c r="F1025" s="194">
        <v>1</v>
      </c>
      <c r="G1025" s="194">
        <v>1</v>
      </c>
      <c r="H1025" s="194" t="s">
        <v>10119</v>
      </c>
      <c r="I1025" s="194">
        <f t="shared" si="45"/>
        <v>0</v>
      </c>
      <c r="J1025" s="116" t="s">
        <v>10126</v>
      </c>
      <c r="K1025" s="116" t="s">
        <v>11947</v>
      </c>
      <c r="L1025" s="197">
        <v>45575</v>
      </c>
      <c r="M1025" s="116"/>
      <c r="N1025" s="197">
        <v>45575</v>
      </c>
      <c r="O1025" s="388">
        <f t="shared" si="46"/>
        <v>3480</v>
      </c>
      <c r="P1025" s="339">
        <f t="shared" si="47"/>
        <v>0</v>
      </c>
    </row>
    <row r="1026" spans="1:16" hidden="1" x14ac:dyDescent="0.25">
      <c r="A1026" s="116">
        <v>127809</v>
      </c>
      <c r="B1026" s="116">
        <v>9</v>
      </c>
      <c r="C1026" s="116">
        <v>1012100120</v>
      </c>
      <c r="D1026" s="116" t="s">
        <v>10492</v>
      </c>
      <c r="E1026" s="339">
        <v>70500</v>
      </c>
      <c r="F1026" s="194">
        <v>3</v>
      </c>
      <c r="G1026" s="194">
        <v>3</v>
      </c>
      <c r="H1026" s="194" t="s">
        <v>10119</v>
      </c>
      <c r="I1026" s="194">
        <f t="shared" ref="I1026:I1089" si="48">+F1026-G1026</f>
        <v>0</v>
      </c>
      <c r="J1026" s="116" t="s">
        <v>10126</v>
      </c>
      <c r="K1026" s="116" t="s">
        <v>11947</v>
      </c>
      <c r="L1026" s="197">
        <v>45575</v>
      </c>
      <c r="M1026" s="116"/>
      <c r="N1026" s="197">
        <v>45575</v>
      </c>
      <c r="O1026" s="388">
        <f t="shared" ref="O1026:O1089" si="49">+E1026/F1026</f>
        <v>23500</v>
      </c>
      <c r="P1026" s="339">
        <f t="shared" ref="P1026:P1089" si="50">+O1026*I1026</f>
        <v>0</v>
      </c>
    </row>
    <row r="1027" spans="1:16" hidden="1" x14ac:dyDescent="0.25">
      <c r="A1027" s="116">
        <v>127809</v>
      </c>
      <c r="B1027" s="116">
        <v>15</v>
      </c>
      <c r="C1027" s="116">
        <v>1014104530</v>
      </c>
      <c r="D1027" s="116" t="s">
        <v>10355</v>
      </c>
      <c r="E1027" s="339">
        <v>29196</v>
      </c>
      <c r="F1027" s="194">
        <v>1</v>
      </c>
      <c r="G1027" s="194">
        <v>1</v>
      </c>
      <c r="H1027" s="194" t="s">
        <v>10119</v>
      </c>
      <c r="I1027" s="194">
        <f t="shared" si="48"/>
        <v>0</v>
      </c>
      <c r="J1027" s="116" t="s">
        <v>10126</v>
      </c>
      <c r="K1027" s="116" t="s">
        <v>11947</v>
      </c>
      <c r="L1027" s="197">
        <v>45575</v>
      </c>
      <c r="M1027" s="116"/>
      <c r="N1027" s="197">
        <v>45575</v>
      </c>
      <c r="O1027" s="388">
        <f t="shared" si="49"/>
        <v>29196</v>
      </c>
      <c r="P1027" s="339">
        <f t="shared" si="50"/>
        <v>0</v>
      </c>
    </row>
    <row r="1028" spans="1:16" hidden="1" x14ac:dyDescent="0.25">
      <c r="A1028" s="116">
        <v>127809</v>
      </c>
      <c r="B1028" s="116">
        <v>6</v>
      </c>
      <c r="C1028" s="116">
        <v>1022100240</v>
      </c>
      <c r="D1028" s="116" t="s">
        <v>11167</v>
      </c>
      <c r="E1028" s="339">
        <v>2958</v>
      </c>
      <c r="F1028" s="194">
        <v>2</v>
      </c>
      <c r="G1028" s="194">
        <v>2</v>
      </c>
      <c r="H1028" s="194" t="s">
        <v>10119</v>
      </c>
      <c r="I1028" s="194">
        <f t="shared" si="48"/>
        <v>0</v>
      </c>
      <c r="J1028" s="116" t="s">
        <v>10126</v>
      </c>
      <c r="K1028" s="116" t="s">
        <v>11947</v>
      </c>
      <c r="L1028" s="197">
        <v>45575</v>
      </c>
      <c r="M1028" s="116"/>
      <c r="N1028" s="197">
        <v>45575</v>
      </c>
      <c r="O1028" s="388">
        <f t="shared" si="49"/>
        <v>1479</v>
      </c>
      <c r="P1028" s="339">
        <f t="shared" si="50"/>
        <v>0</v>
      </c>
    </row>
    <row r="1029" spans="1:16" hidden="1" x14ac:dyDescent="0.25">
      <c r="A1029" s="116">
        <v>127809</v>
      </c>
      <c r="B1029" s="116">
        <v>3</v>
      </c>
      <c r="C1029" s="116">
        <v>1022100510</v>
      </c>
      <c r="D1029" s="116" t="s">
        <v>16163</v>
      </c>
      <c r="E1029" s="339">
        <v>2511</v>
      </c>
      <c r="F1029" s="194">
        <v>3</v>
      </c>
      <c r="G1029" s="194">
        <v>3</v>
      </c>
      <c r="H1029" s="194" t="s">
        <v>10119</v>
      </c>
      <c r="I1029" s="194">
        <f t="shared" si="48"/>
        <v>0</v>
      </c>
      <c r="J1029" s="116" t="s">
        <v>10126</v>
      </c>
      <c r="K1029" s="116" t="s">
        <v>11947</v>
      </c>
      <c r="L1029" s="197">
        <v>45575</v>
      </c>
      <c r="M1029" s="116"/>
      <c r="N1029" s="197">
        <v>45575</v>
      </c>
      <c r="O1029" s="388">
        <f t="shared" si="49"/>
        <v>837</v>
      </c>
      <c r="P1029" s="339">
        <f t="shared" si="50"/>
        <v>0</v>
      </c>
    </row>
    <row r="1030" spans="1:16" hidden="1" x14ac:dyDescent="0.25">
      <c r="A1030" s="116">
        <v>127809</v>
      </c>
      <c r="B1030" s="116">
        <v>2</v>
      </c>
      <c r="C1030" s="116">
        <v>1022102620</v>
      </c>
      <c r="D1030" s="116" t="s">
        <v>16164</v>
      </c>
      <c r="E1030" s="339">
        <v>2387.6</v>
      </c>
      <c r="F1030" s="194">
        <v>5</v>
      </c>
      <c r="G1030" s="194">
        <v>5</v>
      </c>
      <c r="H1030" s="194" t="s">
        <v>10119</v>
      </c>
      <c r="I1030" s="194">
        <f t="shared" si="48"/>
        <v>0</v>
      </c>
      <c r="J1030" s="116" t="s">
        <v>10126</v>
      </c>
      <c r="K1030" s="116" t="s">
        <v>11947</v>
      </c>
      <c r="L1030" s="197">
        <v>45575</v>
      </c>
      <c r="M1030" s="116"/>
      <c r="N1030" s="197">
        <v>45575</v>
      </c>
      <c r="O1030" s="388">
        <f t="shared" si="49"/>
        <v>477.52</v>
      </c>
      <c r="P1030" s="339">
        <f t="shared" si="50"/>
        <v>0</v>
      </c>
    </row>
    <row r="1031" spans="1:16" hidden="1" x14ac:dyDescent="0.25">
      <c r="A1031" s="116">
        <v>127809</v>
      </c>
      <c r="B1031" s="116">
        <v>5</v>
      </c>
      <c r="C1031" s="116">
        <v>1022104230</v>
      </c>
      <c r="D1031" s="116" t="s">
        <v>11795</v>
      </c>
      <c r="E1031" s="339">
        <v>4720</v>
      </c>
      <c r="F1031" s="194">
        <v>1</v>
      </c>
      <c r="G1031" s="194">
        <v>1</v>
      </c>
      <c r="H1031" s="194" t="s">
        <v>10119</v>
      </c>
      <c r="I1031" s="194">
        <f t="shared" si="48"/>
        <v>0</v>
      </c>
      <c r="J1031" s="116" t="s">
        <v>10126</v>
      </c>
      <c r="K1031" s="116" t="s">
        <v>11947</v>
      </c>
      <c r="L1031" s="197">
        <v>45575</v>
      </c>
      <c r="M1031" s="116"/>
      <c r="N1031" s="197">
        <v>45575</v>
      </c>
      <c r="O1031" s="388">
        <f t="shared" si="49"/>
        <v>4720</v>
      </c>
      <c r="P1031" s="339">
        <f t="shared" si="50"/>
        <v>0</v>
      </c>
    </row>
    <row r="1032" spans="1:16" hidden="1" x14ac:dyDescent="0.25">
      <c r="A1032" s="116">
        <v>127809</v>
      </c>
      <c r="B1032" s="116">
        <v>10</v>
      </c>
      <c r="C1032" s="116">
        <v>1023100140</v>
      </c>
      <c r="D1032" s="116" t="s">
        <v>11171</v>
      </c>
      <c r="E1032" s="339">
        <v>234318.24</v>
      </c>
      <c r="F1032" s="194">
        <v>12</v>
      </c>
      <c r="G1032" s="194">
        <v>12</v>
      </c>
      <c r="H1032" s="194" t="s">
        <v>10119</v>
      </c>
      <c r="I1032" s="194">
        <f t="shared" si="48"/>
        <v>0</v>
      </c>
      <c r="J1032" s="116" t="s">
        <v>10126</v>
      </c>
      <c r="K1032" s="116" t="s">
        <v>11947</v>
      </c>
      <c r="L1032" s="197">
        <v>45575</v>
      </c>
      <c r="M1032" s="116"/>
      <c r="N1032" s="197">
        <v>45575</v>
      </c>
      <c r="O1032" s="388">
        <f t="shared" si="49"/>
        <v>19526.52</v>
      </c>
      <c r="P1032" s="339">
        <f t="shared" si="50"/>
        <v>0</v>
      </c>
    </row>
    <row r="1033" spans="1:16" hidden="1" x14ac:dyDescent="0.25">
      <c r="A1033" s="116">
        <v>127809</v>
      </c>
      <c r="B1033" s="116">
        <v>1</v>
      </c>
      <c r="C1033" s="116">
        <v>1239100060</v>
      </c>
      <c r="D1033" s="116" t="s">
        <v>16192</v>
      </c>
      <c r="E1033" s="339">
        <v>2274</v>
      </c>
      <c r="F1033" s="194">
        <v>4</v>
      </c>
      <c r="G1033" s="194">
        <v>4</v>
      </c>
      <c r="H1033" s="194" t="s">
        <v>10119</v>
      </c>
      <c r="I1033" s="194">
        <f t="shared" si="48"/>
        <v>0</v>
      </c>
      <c r="J1033" s="116" t="s">
        <v>10126</v>
      </c>
      <c r="K1033" s="116" t="s">
        <v>11947</v>
      </c>
      <c r="L1033" s="197">
        <v>45575</v>
      </c>
      <c r="M1033" s="116"/>
      <c r="N1033" s="197">
        <v>45575</v>
      </c>
      <c r="O1033" s="388">
        <f t="shared" si="49"/>
        <v>568.5</v>
      </c>
      <c r="P1033" s="339">
        <f t="shared" si="50"/>
        <v>0</v>
      </c>
    </row>
    <row r="1034" spans="1:16" hidden="1" x14ac:dyDescent="0.25">
      <c r="A1034" s="116">
        <v>127809</v>
      </c>
      <c r="B1034" s="116">
        <v>13</v>
      </c>
      <c r="C1034" s="116">
        <v>1512100580</v>
      </c>
      <c r="D1034" s="116" t="s">
        <v>17550</v>
      </c>
      <c r="E1034" s="339">
        <v>358</v>
      </c>
      <c r="F1034" s="194">
        <v>1</v>
      </c>
      <c r="G1034" s="194">
        <v>1</v>
      </c>
      <c r="H1034" s="194" t="s">
        <v>10119</v>
      </c>
      <c r="I1034" s="194">
        <f t="shared" si="48"/>
        <v>0</v>
      </c>
      <c r="J1034" s="116" t="s">
        <v>10126</v>
      </c>
      <c r="K1034" s="116" t="s">
        <v>11947</v>
      </c>
      <c r="L1034" s="197">
        <v>45575</v>
      </c>
      <c r="M1034" s="116"/>
      <c r="N1034" s="197">
        <v>45575</v>
      </c>
      <c r="O1034" s="388">
        <f t="shared" si="49"/>
        <v>358</v>
      </c>
      <c r="P1034" s="339">
        <f t="shared" si="50"/>
        <v>0</v>
      </c>
    </row>
    <row r="1035" spans="1:16" hidden="1" x14ac:dyDescent="0.25">
      <c r="A1035" s="116">
        <v>127809</v>
      </c>
      <c r="B1035" s="116">
        <v>11</v>
      </c>
      <c r="C1035" s="116">
        <v>1521100030</v>
      </c>
      <c r="D1035" s="116" t="s">
        <v>16199</v>
      </c>
      <c r="E1035" s="339">
        <v>157.02000000000001</v>
      </c>
      <c r="F1035" s="194">
        <v>6</v>
      </c>
      <c r="G1035" s="194">
        <v>6</v>
      </c>
      <c r="H1035" s="194" t="s">
        <v>10119</v>
      </c>
      <c r="I1035" s="194">
        <f t="shared" si="48"/>
        <v>0</v>
      </c>
      <c r="J1035" s="116" t="s">
        <v>10126</v>
      </c>
      <c r="K1035" s="116" t="s">
        <v>11947</v>
      </c>
      <c r="L1035" s="197">
        <v>45575</v>
      </c>
      <c r="M1035" s="116"/>
      <c r="N1035" s="197">
        <v>45575</v>
      </c>
      <c r="O1035" s="388">
        <f t="shared" si="49"/>
        <v>26.17</v>
      </c>
      <c r="P1035" s="339">
        <f t="shared" si="50"/>
        <v>0</v>
      </c>
    </row>
    <row r="1036" spans="1:16" hidden="1" x14ac:dyDescent="0.25">
      <c r="A1036" s="116">
        <v>127809</v>
      </c>
      <c r="B1036" s="116">
        <v>12</v>
      </c>
      <c r="C1036" s="116">
        <v>1521100080</v>
      </c>
      <c r="D1036" s="116" t="s">
        <v>17543</v>
      </c>
      <c r="E1036" s="339">
        <v>292</v>
      </c>
      <c r="F1036" s="194">
        <v>1</v>
      </c>
      <c r="G1036" s="194">
        <v>1</v>
      </c>
      <c r="H1036" s="194" t="s">
        <v>10119</v>
      </c>
      <c r="I1036" s="194">
        <f t="shared" si="48"/>
        <v>0</v>
      </c>
      <c r="J1036" s="116" t="s">
        <v>10126</v>
      </c>
      <c r="K1036" s="116" t="s">
        <v>11947</v>
      </c>
      <c r="L1036" s="197">
        <v>45575</v>
      </c>
      <c r="M1036" s="116"/>
      <c r="N1036" s="197">
        <v>45575</v>
      </c>
      <c r="O1036" s="388">
        <f t="shared" si="49"/>
        <v>292</v>
      </c>
      <c r="P1036" s="339">
        <f t="shared" si="50"/>
        <v>0</v>
      </c>
    </row>
    <row r="1037" spans="1:16" hidden="1" x14ac:dyDescent="0.25">
      <c r="A1037" s="116">
        <v>127809</v>
      </c>
      <c r="B1037" s="116">
        <v>14</v>
      </c>
      <c r="C1037" s="116">
        <v>1521100480</v>
      </c>
      <c r="D1037" s="116" t="s">
        <v>11820</v>
      </c>
      <c r="E1037" s="339">
        <v>18750</v>
      </c>
      <c r="F1037" s="194">
        <v>150</v>
      </c>
      <c r="G1037" s="194">
        <v>150</v>
      </c>
      <c r="H1037" s="194" t="s">
        <v>10119</v>
      </c>
      <c r="I1037" s="194">
        <f t="shared" si="48"/>
        <v>0</v>
      </c>
      <c r="J1037" s="116" t="s">
        <v>10126</v>
      </c>
      <c r="K1037" s="116" t="s">
        <v>11947</v>
      </c>
      <c r="L1037" s="197">
        <v>45575</v>
      </c>
      <c r="M1037" s="197" t="s">
        <v>11961</v>
      </c>
      <c r="N1037" s="197">
        <v>45575</v>
      </c>
      <c r="O1037" s="388">
        <f t="shared" si="49"/>
        <v>125</v>
      </c>
      <c r="P1037" s="339">
        <f t="shared" si="50"/>
        <v>0</v>
      </c>
    </row>
    <row r="1038" spans="1:16" hidden="1" x14ac:dyDescent="0.25">
      <c r="A1038" s="116">
        <v>127809</v>
      </c>
      <c r="B1038" s="116">
        <v>4</v>
      </c>
      <c r="C1038" s="116">
        <v>1610100300</v>
      </c>
      <c r="D1038" s="116" t="s">
        <v>10965</v>
      </c>
      <c r="E1038" s="339">
        <v>10443</v>
      </c>
      <c r="F1038" s="194">
        <v>3</v>
      </c>
      <c r="G1038" s="194">
        <v>3</v>
      </c>
      <c r="H1038" s="194" t="s">
        <v>10119</v>
      </c>
      <c r="I1038" s="194">
        <f t="shared" si="48"/>
        <v>0</v>
      </c>
      <c r="J1038" s="116" t="s">
        <v>10126</v>
      </c>
      <c r="K1038" s="116" t="s">
        <v>11947</v>
      </c>
      <c r="L1038" s="197">
        <v>45575</v>
      </c>
      <c r="M1038" s="116"/>
      <c r="N1038" s="197">
        <v>45575</v>
      </c>
      <c r="O1038" s="388">
        <f t="shared" si="49"/>
        <v>3481</v>
      </c>
      <c r="P1038" s="339">
        <f t="shared" si="50"/>
        <v>0</v>
      </c>
    </row>
    <row r="1039" spans="1:16" hidden="1" x14ac:dyDescent="0.25">
      <c r="A1039" s="116">
        <v>127810</v>
      </c>
      <c r="B1039" s="116">
        <v>1</v>
      </c>
      <c r="C1039" s="116">
        <v>1022103750</v>
      </c>
      <c r="D1039" s="116" t="s">
        <v>8803</v>
      </c>
      <c r="E1039" s="339">
        <v>27161</v>
      </c>
      <c r="F1039" s="194">
        <v>1</v>
      </c>
      <c r="G1039" s="194">
        <v>1</v>
      </c>
      <c r="H1039" s="194" t="s">
        <v>10119</v>
      </c>
      <c r="I1039" s="194">
        <f t="shared" si="48"/>
        <v>0</v>
      </c>
      <c r="J1039" s="116" t="s">
        <v>10120</v>
      </c>
      <c r="K1039" s="116" t="s">
        <v>10121</v>
      </c>
      <c r="L1039" s="197">
        <v>45574</v>
      </c>
      <c r="M1039" s="116"/>
      <c r="N1039" s="197">
        <v>45574</v>
      </c>
      <c r="O1039" s="388">
        <f t="shared" si="49"/>
        <v>27161</v>
      </c>
      <c r="P1039" s="339">
        <f t="shared" si="50"/>
        <v>0</v>
      </c>
    </row>
    <row r="1040" spans="1:16" hidden="1" x14ac:dyDescent="0.25">
      <c r="A1040" s="116">
        <v>127812</v>
      </c>
      <c r="B1040" s="116">
        <v>1</v>
      </c>
      <c r="C1040" s="116">
        <v>1012100020</v>
      </c>
      <c r="D1040" s="116" t="s">
        <v>10488</v>
      </c>
      <c r="E1040" s="339">
        <v>59013.08</v>
      </c>
      <c r="F1040" s="194">
        <v>2</v>
      </c>
      <c r="G1040" s="194">
        <v>2</v>
      </c>
      <c r="H1040" s="194" t="s">
        <v>10119</v>
      </c>
      <c r="I1040" s="194">
        <f t="shared" si="48"/>
        <v>0</v>
      </c>
      <c r="J1040" s="116" t="s">
        <v>10120</v>
      </c>
      <c r="K1040" s="116" t="s">
        <v>11920</v>
      </c>
      <c r="L1040" s="197">
        <v>45574</v>
      </c>
      <c r="M1040" s="116"/>
      <c r="N1040" s="197">
        <v>45574</v>
      </c>
      <c r="O1040" s="388">
        <f t="shared" si="49"/>
        <v>29506.54</v>
      </c>
      <c r="P1040" s="339">
        <f t="shared" si="50"/>
        <v>0</v>
      </c>
    </row>
    <row r="1041" spans="1:16" hidden="1" x14ac:dyDescent="0.25">
      <c r="A1041" s="116">
        <v>127877</v>
      </c>
      <c r="B1041" s="116">
        <v>2</v>
      </c>
      <c r="C1041" s="116">
        <v>1014115280</v>
      </c>
      <c r="D1041" s="116" t="s">
        <v>11895</v>
      </c>
      <c r="E1041" s="339">
        <v>30000</v>
      </c>
      <c r="F1041" s="194">
        <v>15</v>
      </c>
      <c r="G1041" s="194">
        <v>15</v>
      </c>
      <c r="H1041" s="194" t="s">
        <v>10119</v>
      </c>
      <c r="I1041" s="194">
        <f t="shared" si="48"/>
        <v>0</v>
      </c>
      <c r="J1041" s="116" t="s">
        <v>10120</v>
      </c>
      <c r="K1041" s="116" t="s">
        <v>11948</v>
      </c>
      <c r="L1041" s="197">
        <v>45575</v>
      </c>
      <c r="M1041" s="116"/>
      <c r="N1041" s="197">
        <v>45587</v>
      </c>
      <c r="O1041" s="388">
        <f t="shared" si="49"/>
        <v>2000</v>
      </c>
      <c r="P1041" s="339">
        <f t="shared" si="50"/>
        <v>0</v>
      </c>
    </row>
    <row r="1042" spans="1:16" hidden="1" x14ac:dyDescent="0.25">
      <c r="A1042" s="116">
        <v>127877</v>
      </c>
      <c r="B1042" s="116">
        <v>1</v>
      </c>
      <c r="C1042" s="116">
        <v>1029102130</v>
      </c>
      <c r="D1042" s="116" t="s">
        <v>10961</v>
      </c>
      <c r="E1042" s="339">
        <v>29000</v>
      </c>
      <c r="F1042" s="194">
        <v>10</v>
      </c>
      <c r="G1042" s="194">
        <v>10</v>
      </c>
      <c r="H1042" s="194" t="s">
        <v>10119</v>
      </c>
      <c r="I1042" s="194">
        <f t="shared" si="48"/>
        <v>0</v>
      </c>
      <c r="J1042" s="116" t="s">
        <v>10120</v>
      </c>
      <c r="K1042" s="116" t="s">
        <v>11948</v>
      </c>
      <c r="L1042" s="197">
        <v>45575</v>
      </c>
      <c r="M1042" s="116"/>
      <c r="N1042" s="197">
        <v>45575</v>
      </c>
      <c r="O1042" s="388">
        <f t="shared" si="49"/>
        <v>2900</v>
      </c>
      <c r="P1042" s="339">
        <f t="shared" si="50"/>
        <v>0</v>
      </c>
    </row>
    <row r="1043" spans="1:16" hidden="1" x14ac:dyDescent="0.25">
      <c r="A1043" s="116">
        <v>127877</v>
      </c>
      <c r="B1043" s="116">
        <v>3</v>
      </c>
      <c r="C1043" s="116">
        <v>1322101460</v>
      </c>
      <c r="D1043" s="116" t="s">
        <v>11568</v>
      </c>
      <c r="E1043" s="339">
        <v>2614333.3199999998</v>
      </c>
      <c r="F1043" s="194">
        <v>4</v>
      </c>
      <c r="G1043" s="194">
        <v>4</v>
      </c>
      <c r="H1043" s="194" t="s">
        <v>10119</v>
      </c>
      <c r="I1043" s="194">
        <f t="shared" si="48"/>
        <v>0</v>
      </c>
      <c r="J1043" s="116" t="s">
        <v>10120</v>
      </c>
      <c r="K1043" s="116" t="s">
        <v>11948</v>
      </c>
      <c r="L1043" s="197">
        <v>45575</v>
      </c>
      <c r="M1043" s="116"/>
      <c r="N1043" s="197">
        <v>45575</v>
      </c>
      <c r="O1043" s="388">
        <f t="shared" si="49"/>
        <v>653583.32999999996</v>
      </c>
      <c r="P1043" s="339">
        <f t="shared" si="50"/>
        <v>0</v>
      </c>
    </row>
    <row r="1044" spans="1:16" hidden="1" x14ac:dyDescent="0.25">
      <c r="A1044" s="116">
        <v>127877</v>
      </c>
      <c r="B1044" s="116">
        <v>10</v>
      </c>
      <c r="C1044" s="116">
        <v>1512107410</v>
      </c>
      <c r="D1044" s="116" t="s">
        <v>17551</v>
      </c>
      <c r="E1044" s="339">
        <v>88000</v>
      </c>
      <c r="F1044" s="194">
        <v>8</v>
      </c>
      <c r="G1044" s="194">
        <v>8</v>
      </c>
      <c r="H1044" s="194" t="s">
        <v>10119</v>
      </c>
      <c r="I1044" s="194">
        <f t="shared" si="48"/>
        <v>0</v>
      </c>
      <c r="J1044" s="116" t="s">
        <v>10120</v>
      </c>
      <c r="K1044" s="116" t="s">
        <v>11948</v>
      </c>
      <c r="L1044" s="197">
        <v>45575</v>
      </c>
      <c r="M1044" s="116"/>
      <c r="N1044" s="197">
        <v>45575</v>
      </c>
      <c r="O1044" s="388">
        <f t="shared" si="49"/>
        <v>11000</v>
      </c>
      <c r="P1044" s="339">
        <f t="shared" si="50"/>
        <v>0</v>
      </c>
    </row>
    <row r="1045" spans="1:16" hidden="1" x14ac:dyDescent="0.25">
      <c r="A1045" s="116">
        <v>127877</v>
      </c>
      <c r="B1045" s="116">
        <v>8</v>
      </c>
      <c r="C1045" s="116">
        <v>1512108100</v>
      </c>
      <c r="D1045" s="116" t="s">
        <v>17535</v>
      </c>
      <c r="E1045" s="339">
        <v>7800</v>
      </c>
      <c r="F1045" s="194">
        <v>3</v>
      </c>
      <c r="G1045" s="194">
        <v>3</v>
      </c>
      <c r="H1045" s="194" t="s">
        <v>10119</v>
      </c>
      <c r="I1045" s="194">
        <f t="shared" si="48"/>
        <v>0</v>
      </c>
      <c r="J1045" s="116" t="s">
        <v>10120</v>
      </c>
      <c r="K1045" s="116" t="s">
        <v>11948</v>
      </c>
      <c r="L1045" s="197">
        <v>45575</v>
      </c>
      <c r="M1045" s="116"/>
      <c r="N1045" s="197">
        <v>45603</v>
      </c>
      <c r="O1045" s="388">
        <f t="shared" si="49"/>
        <v>2600</v>
      </c>
      <c r="P1045" s="339">
        <f t="shared" si="50"/>
        <v>0</v>
      </c>
    </row>
    <row r="1046" spans="1:16" hidden="1" x14ac:dyDescent="0.25">
      <c r="A1046" s="116">
        <v>127877</v>
      </c>
      <c r="B1046" s="116">
        <v>5</v>
      </c>
      <c r="C1046" s="116">
        <v>1516101650</v>
      </c>
      <c r="D1046" s="116" t="s">
        <v>10379</v>
      </c>
      <c r="E1046" s="339">
        <v>13840</v>
      </c>
      <c r="F1046" s="194">
        <v>8</v>
      </c>
      <c r="G1046" s="194">
        <v>8</v>
      </c>
      <c r="H1046" s="194" t="s">
        <v>10119</v>
      </c>
      <c r="I1046" s="194">
        <f t="shared" si="48"/>
        <v>0</v>
      </c>
      <c r="J1046" s="116" t="s">
        <v>10120</v>
      </c>
      <c r="K1046" s="116" t="s">
        <v>11948</v>
      </c>
      <c r="L1046" s="197">
        <v>45575</v>
      </c>
      <c r="M1046" s="116"/>
      <c r="N1046" s="197">
        <v>45575</v>
      </c>
      <c r="O1046" s="388">
        <f t="shared" si="49"/>
        <v>1730</v>
      </c>
      <c r="P1046" s="339">
        <f t="shared" si="50"/>
        <v>0</v>
      </c>
    </row>
    <row r="1047" spans="1:16" hidden="1" x14ac:dyDescent="0.25">
      <c r="A1047" s="116">
        <v>127877</v>
      </c>
      <c r="B1047" s="116">
        <v>12</v>
      </c>
      <c r="C1047" s="116">
        <v>1517100570</v>
      </c>
      <c r="D1047" s="116" t="s">
        <v>7631</v>
      </c>
      <c r="E1047" s="339">
        <v>204658.36</v>
      </c>
      <c r="F1047" s="194">
        <v>4</v>
      </c>
      <c r="G1047" s="194">
        <v>4</v>
      </c>
      <c r="H1047" s="194" t="s">
        <v>10119</v>
      </c>
      <c r="I1047" s="194">
        <f t="shared" si="48"/>
        <v>0</v>
      </c>
      <c r="J1047" s="116" t="s">
        <v>10120</v>
      </c>
      <c r="K1047" s="116" t="s">
        <v>11948</v>
      </c>
      <c r="L1047" s="197">
        <v>45575</v>
      </c>
      <c r="M1047" s="116"/>
      <c r="N1047" s="197">
        <v>45575</v>
      </c>
      <c r="O1047" s="388">
        <f t="shared" si="49"/>
        <v>51164.59</v>
      </c>
      <c r="P1047" s="339">
        <f t="shared" si="50"/>
        <v>0</v>
      </c>
    </row>
    <row r="1048" spans="1:16" hidden="1" x14ac:dyDescent="0.25">
      <c r="A1048" s="116">
        <v>127877</v>
      </c>
      <c r="B1048" s="116">
        <v>9</v>
      </c>
      <c r="C1048" s="116">
        <v>1519106720</v>
      </c>
      <c r="D1048" s="116" t="s">
        <v>10132</v>
      </c>
      <c r="E1048" s="339">
        <v>1800000</v>
      </c>
      <c r="F1048" s="194">
        <v>2</v>
      </c>
      <c r="G1048" s="194">
        <v>2</v>
      </c>
      <c r="H1048" s="194" t="s">
        <v>10119</v>
      </c>
      <c r="I1048" s="194">
        <f t="shared" si="48"/>
        <v>0</v>
      </c>
      <c r="J1048" s="116" t="s">
        <v>10120</v>
      </c>
      <c r="K1048" s="116" t="s">
        <v>11948</v>
      </c>
      <c r="L1048" s="197">
        <v>45575</v>
      </c>
      <c r="M1048" s="116"/>
      <c r="N1048" s="197">
        <v>45593</v>
      </c>
      <c r="O1048" s="388">
        <f t="shared" si="49"/>
        <v>900000</v>
      </c>
      <c r="P1048" s="339">
        <f t="shared" si="50"/>
        <v>0</v>
      </c>
    </row>
    <row r="1049" spans="1:16" hidden="1" x14ac:dyDescent="0.25">
      <c r="A1049" s="116">
        <v>127877</v>
      </c>
      <c r="B1049" s="116">
        <v>4</v>
      </c>
      <c r="C1049" s="116">
        <v>1524102320</v>
      </c>
      <c r="D1049" s="116" t="s">
        <v>7590</v>
      </c>
      <c r="E1049" s="339">
        <v>148842</v>
      </c>
      <c r="F1049" s="194">
        <v>6</v>
      </c>
      <c r="G1049" s="194">
        <v>6</v>
      </c>
      <c r="H1049" s="194" t="s">
        <v>10119</v>
      </c>
      <c r="I1049" s="194">
        <f t="shared" si="48"/>
        <v>0</v>
      </c>
      <c r="J1049" s="116" t="s">
        <v>10120</v>
      </c>
      <c r="K1049" s="116" t="s">
        <v>11948</v>
      </c>
      <c r="L1049" s="197">
        <v>45575</v>
      </c>
      <c r="M1049" s="116"/>
      <c r="N1049" s="197">
        <v>45603</v>
      </c>
      <c r="O1049" s="388">
        <f t="shared" si="49"/>
        <v>24807</v>
      </c>
      <c r="P1049" s="339">
        <f t="shared" si="50"/>
        <v>0</v>
      </c>
    </row>
    <row r="1050" spans="1:16" hidden="1" x14ac:dyDescent="0.25">
      <c r="A1050" s="116">
        <v>127877</v>
      </c>
      <c r="B1050" s="116">
        <v>11</v>
      </c>
      <c r="C1050" s="116">
        <v>1553102040</v>
      </c>
      <c r="D1050" s="116" t="s">
        <v>10967</v>
      </c>
      <c r="E1050" s="339">
        <v>449852</v>
      </c>
      <c r="F1050" s="194">
        <v>4</v>
      </c>
      <c r="G1050" s="194">
        <v>4</v>
      </c>
      <c r="H1050" s="194" t="s">
        <v>10119</v>
      </c>
      <c r="I1050" s="194">
        <f t="shared" si="48"/>
        <v>0</v>
      </c>
      <c r="J1050" s="116" t="s">
        <v>10120</v>
      </c>
      <c r="K1050" s="116" t="s">
        <v>11948</v>
      </c>
      <c r="L1050" s="197">
        <v>45575</v>
      </c>
      <c r="M1050" s="116"/>
      <c r="N1050" s="197">
        <v>45575</v>
      </c>
      <c r="O1050" s="388">
        <f t="shared" si="49"/>
        <v>112463</v>
      </c>
      <c r="P1050" s="339">
        <f t="shared" si="50"/>
        <v>0</v>
      </c>
    </row>
    <row r="1051" spans="1:16" hidden="1" x14ac:dyDescent="0.25">
      <c r="A1051" s="116">
        <v>127877</v>
      </c>
      <c r="B1051" s="116">
        <v>7</v>
      </c>
      <c r="C1051" s="116">
        <v>1810103930</v>
      </c>
      <c r="D1051" s="116" t="s">
        <v>17552</v>
      </c>
      <c r="E1051" s="339">
        <v>3000</v>
      </c>
      <c r="F1051" s="194">
        <v>4</v>
      </c>
      <c r="G1051" s="194">
        <v>4</v>
      </c>
      <c r="H1051" s="194" t="s">
        <v>10119</v>
      </c>
      <c r="I1051" s="194">
        <f t="shared" si="48"/>
        <v>0</v>
      </c>
      <c r="J1051" s="116" t="s">
        <v>10120</v>
      </c>
      <c r="K1051" s="116" t="s">
        <v>11948</v>
      </c>
      <c r="L1051" s="197">
        <v>45575</v>
      </c>
      <c r="M1051" s="116"/>
      <c r="N1051" s="197">
        <v>45575</v>
      </c>
      <c r="O1051" s="388">
        <f t="shared" si="49"/>
        <v>750</v>
      </c>
      <c r="P1051" s="339">
        <f t="shared" si="50"/>
        <v>0</v>
      </c>
    </row>
    <row r="1052" spans="1:16" hidden="1" x14ac:dyDescent="0.25">
      <c r="A1052" s="116">
        <v>127877</v>
      </c>
      <c r="B1052" s="116">
        <v>6</v>
      </c>
      <c r="C1052" s="116">
        <v>1810104130</v>
      </c>
      <c r="D1052" s="116" t="s">
        <v>16203</v>
      </c>
      <c r="E1052" s="339">
        <v>135770.04</v>
      </c>
      <c r="F1052" s="194">
        <v>36</v>
      </c>
      <c r="G1052" s="194">
        <v>36</v>
      </c>
      <c r="H1052" s="194" t="s">
        <v>10119</v>
      </c>
      <c r="I1052" s="194">
        <f t="shared" si="48"/>
        <v>0</v>
      </c>
      <c r="J1052" s="116" t="s">
        <v>10120</v>
      </c>
      <c r="K1052" s="116" t="s">
        <v>11948</v>
      </c>
      <c r="L1052" s="197">
        <v>45575</v>
      </c>
      <c r="M1052" s="116"/>
      <c r="N1052" s="197">
        <v>45575</v>
      </c>
      <c r="O1052" s="388">
        <f t="shared" si="49"/>
        <v>3771.3900000000003</v>
      </c>
      <c r="P1052" s="339">
        <f t="shared" si="50"/>
        <v>0</v>
      </c>
    </row>
    <row r="1053" spans="1:16" hidden="1" x14ac:dyDescent="0.25">
      <c r="A1053" s="116">
        <v>127878</v>
      </c>
      <c r="B1053" s="116">
        <v>13</v>
      </c>
      <c r="C1053" s="116">
        <v>1010101250</v>
      </c>
      <c r="D1053" s="116" t="s">
        <v>17477</v>
      </c>
      <c r="E1053" s="339">
        <v>4949.75</v>
      </c>
      <c r="F1053" s="194">
        <v>25</v>
      </c>
      <c r="G1053" s="194">
        <v>25</v>
      </c>
      <c r="H1053" s="194" t="s">
        <v>10119</v>
      </c>
      <c r="I1053" s="194">
        <f t="shared" si="48"/>
        <v>0</v>
      </c>
      <c r="J1053" s="116" t="s">
        <v>10120</v>
      </c>
      <c r="K1053" s="116" t="s">
        <v>11948</v>
      </c>
      <c r="L1053" s="197">
        <v>45575</v>
      </c>
      <c r="M1053" s="116"/>
      <c r="N1053" s="197">
        <v>45575</v>
      </c>
      <c r="O1053" s="388">
        <f t="shared" si="49"/>
        <v>197.99</v>
      </c>
      <c r="P1053" s="339">
        <f t="shared" si="50"/>
        <v>0</v>
      </c>
    </row>
    <row r="1054" spans="1:16" hidden="1" x14ac:dyDescent="0.25">
      <c r="A1054" s="116">
        <v>127878</v>
      </c>
      <c r="B1054" s="116">
        <v>12</v>
      </c>
      <c r="C1054" s="116">
        <v>1015100080</v>
      </c>
      <c r="D1054" s="116" t="s">
        <v>11141</v>
      </c>
      <c r="E1054" s="339">
        <v>47065.919999999998</v>
      </c>
      <c r="F1054" s="194">
        <v>2</v>
      </c>
      <c r="G1054" s="194">
        <v>2</v>
      </c>
      <c r="H1054" s="194" t="s">
        <v>10119</v>
      </c>
      <c r="I1054" s="194">
        <f t="shared" si="48"/>
        <v>0</v>
      </c>
      <c r="J1054" s="116" t="s">
        <v>10120</v>
      </c>
      <c r="K1054" s="116" t="s">
        <v>11948</v>
      </c>
      <c r="L1054" s="197">
        <v>45575</v>
      </c>
      <c r="M1054" s="116"/>
      <c r="N1054" s="197">
        <v>45575</v>
      </c>
      <c r="O1054" s="388">
        <f t="shared" si="49"/>
        <v>23532.959999999999</v>
      </c>
      <c r="P1054" s="339">
        <f t="shared" si="50"/>
        <v>0</v>
      </c>
    </row>
    <row r="1055" spans="1:16" hidden="1" x14ac:dyDescent="0.25">
      <c r="A1055" s="116">
        <v>127878</v>
      </c>
      <c r="B1055" s="116">
        <v>8</v>
      </c>
      <c r="C1055" s="116">
        <v>1019101750</v>
      </c>
      <c r="D1055" s="116" t="s">
        <v>11162</v>
      </c>
      <c r="E1055" s="339">
        <v>1940</v>
      </c>
      <c r="F1055" s="194">
        <v>4</v>
      </c>
      <c r="G1055" s="194">
        <v>4</v>
      </c>
      <c r="H1055" s="194" t="s">
        <v>10119</v>
      </c>
      <c r="I1055" s="194">
        <f t="shared" si="48"/>
        <v>0</v>
      </c>
      <c r="J1055" s="116" t="s">
        <v>10120</v>
      </c>
      <c r="K1055" s="116" t="s">
        <v>11948</v>
      </c>
      <c r="L1055" s="197">
        <v>45575</v>
      </c>
      <c r="M1055" s="116"/>
      <c r="N1055" s="197">
        <v>45575</v>
      </c>
      <c r="O1055" s="388">
        <f t="shared" si="49"/>
        <v>485</v>
      </c>
      <c r="P1055" s="339">
        <f t="shared" si="50"/>
        <v>0</v>
      </c>
    </row>
    <row r="1056" spans="1:16" hidden="1" x14ac:dyDescent="0.25">
      <c r="A1056" s="116">
        <v>127878</v>
      </c>
      <c r="B1056" s="116">
        <v>3</v>
      </c>
      <c r="C1056" s="116">
        <v>1512102040</v>
      </c>
      <c r="D1056" s="116" t="s">
        <v>17497</v>
      </c>
      <c r="E1056" s="339">
        <v>44800</v>
      </c>
      <c r="F1056" s="194">
        <v>16</v>
      </c>
      <c r="G1056" s="194">
        <v>16</v>
      </c>
      <c r="H1056" s="194" t="s">
        <v>10119</v>
      </c>
      <c r="I1056" s="194">
        <f t="shared" si="48"/>
        <v>0</v>
      </c>
      <c r="J1056" s="116" t="s">
        <v>10120</v>
      </c>
      <c r="K1056" s="116" t="s">
        <v>11948</v>
      </c>
      <c r="L1056" s="197">
        <v>45575</v>
      </c>
      <c r="M1056" s="116"/>
      <c r="N1056" s="197">
        <v>45575</v>
      </c>
      <c r="O1056" s="388">
        <f t="shared" si="49"/>
        <v>2800</v>
      </c>
      <c r="P1056" s="339">
        <f t="shared" si="50"/>
        <v>0</v>
      </c>
    </row>
    <row r="1057" spans="1:16" hidden="1" x14ac:dyDescent="0.25">
      <c r="A1057" s="116">
        <v>127878</v>
      </c>
      <c r="B1057" s="116">
        <v>1</v>
      </c>
      <c r="C1057" s="116">
        <v>1519103800</v>
      </c>
      <c r="D1057" s="116" t="s">
        <v>11300</v>
      </c>
      <c r="E1057" s="339">
        <v>698378.68</v>
      </c>
      <c r="F1057" s="194">
        <v>4</v>
      </c>
      <c r="G1057" s="194">
        <v>4</v>
      </c>
      <c r="H1057" s="194" t="s">
        <v>10119</v>
      </c>
      <c r="I1057" s="194">
        <f t="shared" si="48"/>
        <v>0</v>
      </c>
      <c r="J1057" s="116" t="s">
        <v>10120</v>
      </c>
      <c r="K1057" s="116"/>
      <c r="L1057" s="197">
        <v>45575</v>
      </c>
      <c r="M1057" s="116"/>
      <c r="N1057" s="197">
        <v>45575</v>
      </c>
      <c r="O1057" s="388">
        <f t="shared" si="49"/>
        <v>174594.67</v>
      </c>
      <c r="P1057" s="339">
        <f t="shared" si="50"/>
        <v>0</v>
      </c>
    </row>
    <row r="1058" spans="1:16" hidden="1" x14ac:dyDescent="0.25">
      <c r="A1058" s="116">
        <v>127878</v>
      </c>
      <c r="B1058" s="116">
        <v>10</v>
      </c>
      <c r="C1058" s="116">
        <v>1522100060</v>
      </c>
      <c r="D1058" s="116" t="s">
        <v>11319</v>
      </c>
      <c r="E1058" s="339">
        <v>414323.44</v>
      </c>
      <c r="F1058" s="194">
        <v>2</v>
      </c>
      <c r="G1058" s="194">
        <v>2</v>
      </c>
      <c r="H1058" s="194" t="s">
        <v>10119</v>
      </c>
      <c r="I1058" s="194">
        <f t="shared" si="48"/>
        <v>0</v>
      </c>
      <c r="J1058" s="116" t="s">
        <v>10120</v>
      </c>
      <c r="K1058" s="116" t="s">
        <v>11948</v>
      </c>
      <c r="L1058" s="197">
        <v>45575</v>
      </c>
      <c r="M1058" s="116"/>
      <c r="N1058" s="197">
        <v>45575</v>
      </c>
      <c r="O1058" s="388">
        <f t="shared" si="49"/>
        <v>207161.72</v>
      </c>
      <c r="P1058" s="339">
        <f t="shared" si="50"/>
        <v>0</v>
      </c>
    </row>
    <row r="1059" spans="1:16" hidden="1" x14ac:dyDescent="0.25">
      <c r="A1059" s="116">
        <v>127878</v>
      </c>
      <c r="B1059" s="116">
        <v>9</v>
      </c>
      <c r="C1059" s="116">
        <v>1522100070</v>
      </c>
      <c r="D1059" s="116" t="s">
        <v>10843</v>
      </c>
      <c r="E1059" s="339">
        <v>508800</v>
      </c>
      <c r="F1059" s="194">
        <v>2</v>
      </c>
      <c r="G1059" s="194">
        <v>2</v>
      </c>
      <c r="H1059" s="194" t="s">
        <v>10119</v>
      </c>
      <c r="I1059" s="194">
        <f t="shared" si="48"/>
        <v>0</v>
      </c>
      <c r="J1059" s="116" t="s">
        <v>10120</v>
      </c>
      <c r="K1059" s="116" t="s">
        <v>11948</v>
      </c>
      <c r="L1059" s="197">
        <v>45575</v>
      </c>
      <c r="M1059" s="116"/>
      <c r="N1059" s="197">
        <v>45575</v>
      </c>
      <c r="O1059" s="388">
        <f t="shared" si="49"/>
        <v>254400</v>
      </c>
      <c r="P1059" s="339">
        <f t="shared" si="50"/>
        <v>0</v>
      </c>
    </row>
    <row r="1060" spans="1:16" hidden="1" x14ac:dyDescent="0.25">
      <c r="A1060" s="116">
        <v>127878</v>
      </c>
      <c r="B1060" s="116">
        <v>11</v>
      </c>
      <c r="C1060" s="116">
        <v>1522100200</v>
      </c>
      <c r="D1060" s="116" t="s">
        <v>11321</v>
      </c>
      <c r="E1060" s="339">
        <v>818253.32</v>
      </c>
      <c r="F1060" s="194">
        <v>4</v>
      </c>
      <c r="G1060" s="194">
        <v>4</v>
      </c>
      <c r="H1060" s="194" t="s">
        <v>10119</v>
      </c>
      <c r="I1060" s="194">
        <f t="shared" si="48"/>
        <v>0</v>
      </c>
      <c r="J1060" s="116" t="s">
        <v>10120</v>
      </c>
      <c r="K1060" s="116" t="s">
        <v>11948</v>
      </c>
      <c r="L1060" s="197">
        <v>45575</v>
      </c>
      <c r="M1060" s="116" t="s">
        <v>11963</v>
      </c>
      <c r="N1060" s="197">
        <v>45628</v>
      </c>
      <c r="O1060" s="388">
        <f t="shared" si="49"/>
        <v>204563.33</v>
      </c>
      <c r="P1060" s="339">
        <f t="shared" si="50"/>
        <v>0</v>
      </c>
    </row>
    <row r="1061" spans="1:16" hidden="1" x14ac:dyDescent="0.25">
      <c r="A1061" s="116">
        <v>127878</v>
      </c>
      <c r="B1061" s="116">
        <v>2</v>
      </c>
      <c r="C1061" s="116">
        <v>1810103720</v>
      </c>
      <c r="D1061" s="116" t="s">
        <v>17508</v>
      </c>
      <c r="E1061" s="339">
        <v>15360</v>
      </c>
      <c r="F1061" s="194">
        <v>48</v>
      </c>
      <c r="G1061" s="194">
        <v>48</v>
      </c>
      <c r="H1061" s="194" t="s">
        <v>10119</v>
      </c>
      <c r="I1061" s="194">
        <f t="shared" si="48"/>
        <v>0</v>
      </c>
      <c r="J1061" s="116" t="s">
        <v>10120</v>
      </c>
      <c r="K1061" s="116" t="s">
        <v>11948</v>
      </c>
      <c r="L1061" s="197">
        <v>45575</v>
      </c>
      <c r="M1061" s="116" t="s">
        <v>11962</v>
      </c>
      <c r="N1061" s="197">
        <v>45603</v>
      </c>
      <c r="O1061" s="388">
        <f t="shared" si="49"/>
        <v>320</v>
      </c>
      <c r="P1061" s="339">
        <f t="shared" si="50"/>
        <v>0</v>
      </c>
    </row>
    <row r="1062" spans="1:16" hidden="1" x14ac:dyDescent="0.25">
      <c r="A1062" s="116">
        <v>127878</v>
      </c>
      <c r="B1062" s="116">
        <v>4</v>
      </c>
      <c r="C1062" s="116">
        <v>1810104150</v>
      </c>
      <c r="D1062" s="116" t="s">
        <v>17545</v>
      </c>
      <c r="E1062" s="339">
        <v>81600</v>
      </c>
      <c r="F1062" s="194">
        <v>16</v>
      </c>
      <c r="G1062" s="194">
        <v>16</v>
      </c>
      <c r="H1062" s="194" t="s">
        <v>10119</v>
      </c>
      <c r="I1062" s="194">
        <f t="shared" si="48"/>
        <v>0</v>
      </c>
      <c r="J1062" s="116" t="s">
        <v>10120</v>
      </c>
      <c r="K1062" s="116" t="s">
        <v>11948</v>
      </c>
      <c r="L1062" s="197">
        <v>45575</v>
      </c>
      <c r="M1062" s="116"/>
      <c r="N1062" s="197">
        <v>45575</v>
      </c>
      <c r="O1062" s="388">
        <f t="shared" si="49"/>
        <v>5100</v>
      </c>
      <c r="P1062" s="339">
        <f t="shared" si="50"/>
        <v>0</v>
      </c>
    </row>
    <row r="1063" spans="1:16" hidden="1" x14ac:dyDescent="0.25">
      <c r="A1063" s="116">
        <v>127878</v>
      </c>
      <c r="B1063" s="116">
        <v>5</v>
      </c>
      <c r="C1063" s="116">
        <v>1810104890</v>
      </c>
      <c r="D1063" s="116" t="s">
        <v>17553</v>
      </c>
      <c r="E1063" s="339">
        <v>22498.38</v>
      </c>
      <c r="F1063" s="194">
        <v>6</v>
      </c>
      <c r="G1063" s="194">
        <v>6</v>
      </c>
      <c r="H1063" s="194" t="s">
        <v>10119</v>
      </c>
      <c r="I1063" s="194">
        <f t="shared" si="48"/>
        <v>0</v>
      </c>
      <c r="J1063" s="116" t="s">
        <v>10120</v>
      </c>
      <c r="K1063" s="116" t="s">
        <v>11948</v>
      </c>
      <c r="L1063" s="197">
        <v>45575</v>
      </c>
      <c r="M1063" s="116"/>
      <c r="N1063" s="197">
        <v>45575</v>
      </c>
      <c r="O1063" s="388">
        <f t="shared" si="49"/>
        <v>3749.73</v>
      </c>
      <c r="P1063" s="339">
        <f t="shared" si="50"/>
        <v>0</v>
      </c>
    </row>
    <row r="1064" spans="1:16" hidden="1" x14ac:dyDescent="0.25">
      <c r="A1064" s="116">
        <v>127878</v>
      </c>
      <c r="B1064" s="116">
        <v>6</v>
      </c>
      <c r="C1064" s="116">
        <v>1810105200</v>
      </c>
      <c r="D1064" s="116" t="s">
        <v>11378</v>
      </c>
      <c r="E1064" s="339">
        <v>5536.48</v>
      </c>
      <c r="F1064" s="194">
        <v>16</v>
      </c>
      <c r="G1064" s="194">
        <v>16</v>
      </c>
      <c r="H1064" s="194" t="s">
        <v>10119</v>
      </c>
      <c r="I1064" s="194">
        <f t="shared" si="48"/>
        <v>0</v>
      </c>
      <c r="J1064" s="116" t="s">
        <v>10120</v>
      </c>
      <c r="K1064" s="116" t="s">
        <v>11948</v>
      </c>
      <c r="L1064" s="197">
        <v>45575</v>
      </c>
      <c r="M1064" s="116"/>
      <c r="N1064" s="197">
        <v>45575</v>
      </c>
      <c r="O1064" s="388">
        <f t="shared" si="49"/>
        <v>346.03</v>
      </c>
      <c r="P1064" s="339">
        <f t="shared" si="50"/>
        <v>0</v>
      </c>
    </row>
    <row r="1065" spans="1:16" hidden="1" x14ac:dyDescent="0.25">
      <c r="A1065" s="116">
        <v>127878</v>
      </c>
      <c r="B1065" s="116">
        <v>7</v>
      </c>
      <c r="C1065" s="116">
        <v>1810105210</v>
      </c>
      <c r="D1065" s="116" t="s">
        <v>11379</v>
      </c>
      <c r="E1065" s="339">
        <v>6159.04</v>
      </c>
      <c r="F1065" s="194">
        <v>16</v>
      </c>
      <c r="G1065" s="194">
        <v>16</v>
      </c>
      <c r="H1065" s="194" t="s">
        <v>10119</v>
      </c>
      <c r="I1065" s="194">
        <f t="shared" si="48"/>
        <v>0</v>
      </c>
      <c r="J1065" s="116" t="s">
        <v>10120</v>
      </c>
      <c r="K1065" s="116" t="s">
        <v>11948</v>
      </c>
      <c r="L1065" s="197">
        <v>45575</v>
      </c>
      <c r="M1065" s="116"/>
      <c r="N1065" s="197">
        <v>45575</v>
      </c>
      <c r="O1065" s="388">
        <f t="shared" si="49"/>
        <v>384.94</v>
      </c>
      <c r="P1065" s="339">
        <f t="shared" si="50"/>
        <v>0</v>
      </c>
    </row>
    <row r="1066" spans="1:16" hidden="1" x14ac:dyDescent="0.25">
      <c r="A1066" s="116">
        <v>127987</v>
      </c>
      <c r="B1066" s="116">
        <v>1</v>
      </c>
      <c r="C1066" s="116">
        <v>1521100240</v>
      </c>
      <c r="D1066" s="116" t="s">
        <v>17554</v>
      </c>
      <c r="E1066" s="339">
        <v>1046.7</v>
      </c>
      <c r="F1066" s="194">
        <v>30</v>
      </c>
      <c r="G1066" s="194">
        <v>30</v>
      </c>
      <c r="H1066" s="194" t="s">
        <v>10119</v>
      </c>
      <c r="I1066" s="194">
        <f t="shared" si="48"/>
        <v>0</v>
      </c>
      <c r="J1066" s="116" t="s">
        <v>10120</v>
      </c>
      <c r="K1066" s="116" t="s">
        <v>11965</v>
      </c>
      <c r="L1066" s="197">
        <v>45580</v>
      </c>
      <c r="M1066" s="116"/>
      <c r="N1066" s="197">
        <v>45580</v>
      </c>
      <c r="O1066" s="388">
        <f t="shared" si="49"/>
        <v>34.89</v>
      </c>
      <c r="P1066" s="339">
        <f t="shared" si="50"/>
        <v>0</v>
      </c>
    </row>
    <row r="1067" spans="1:16" hidden="1" x14ac:dyDescent="0.25">
      <c r="A1067" s="116">
        <v>127987</v>
      </c>
      <c r="B1067" s="116">
        <v>2</v>
      </c>
      <c r="C1067" s="116">
        <v>1521100250</v>
      </c>
      <c r="D1067" s="116" t="s">
        <v>11055</v>
      </c>
      <c r="E1067" s="339">
        <v>1170</v>
      </c>
      <c r="F1067" s="194">
        <v>15</v>
      </c>
      <c r="G1067" s="194">
        <v>15</v>
      </c>
      <c r="H1067" s="194" t="s">
        <v>10119</v>
      </c>
      <c r="I1067" s="194">
        <f t="shared" si="48"/>
        <v>0</v>
      </c>
      <c r="J1067" s="116" t="s">
        <v>10120</v>
      </c>
      <c r="K1067" s="116" t="s">
        <v>11965</v>
      </c>
      <c r="L1067" s="197">
        <v>45580</v>
      </c>
      <c r="M1067" s="116"/>
      <c r="N1067" s="197">
        <v>45580</v>
      </c>
      <c r="O1067" s="388">
        <f t="shared" si="49"/>
        <v>78</v>
      </c>
      <c r="P1067" s="339">
        <f t="shared" si="50"/>
        <v>0</v>
      </c>
    </row>
    <row r="1068" spans="1:16" hidden="1" x14ac:dyDescent="0.25">
      <c r="A1068" s="116">
        <v>127988</v>
      </c>
      <c r="B1068" s="116">
        <v>9</v>
      </c>
      <c r="C1068" s="116">
        <v>1011100040</v>
      </c>
      <c r="D1068" s="116" t="s">
        <v>10481</v>
      </c>
      <c r="E1068" s="339">
        <v>5521.36</v>
      </c>
      <c r="F1068" s="194">
        <v>4</v>
      </c>
      <c r="G1068" s="194">
        <v>4</v>
      </c>
      <c r="H1068" s="194" t="s">
        <v>10119</v>
      </c>
      <c r="I1068" s="194">
        <f t="shared" si="48"/>
        <v>0</v>
      </c>
      <c r="J1068" s="116" t="s">
        <v>10120</v>
      </c>
      <c r="K1068" s="116" t="s">
        <v>11965</v>
      </c>
      <c r="L1068" s="197">
        <v>45579</v>
      </c>
      <c r="M1068" s="116"/>
      <c r="N1068" s="197">
        <v>45579</v>
      </c>
      <c r="O1068" s="388">
        <f t="shared" si="49"/>
        <v>1380.34</v>
      </c>
      <c r="P1068" s="339">
        <f t="shared" si="50"/>
        <v>0</v>
      </c>
    </row>
    <row r="1069" spans="1:16" hidden="1" x14ac:dyDescent="0.25">
      <c r="A1069" s="116">
        <v>127988</v>
      </c>
      <c r="B1069" s="116">
        <v>12</v>
      </c>
      <c r="C1069" s="116">
        <v>1016100000</v>
      </c>
      <c r="D1069" s="116" t="s">
        <v>10650</v>
      </c>
      <c r="E1069" s="339">
        <v>20866</v>
      </c>
      <c r="F1069" s="194">
        <v>2</v>
      </c>
      <c r="G1069" s="194">
        <v>2</v>
      </c>
      <c r="H1069" s="194" t="s">
        <v>10119</v>
      </c>
      <c r="I1069" s="194">
        <f t="shared" si="48"/>
        <v>0</v>
      </c>
      <c r="J1069" s="116" t="s">
        <v>10120</v>
      </c>
      <c r="K1069" s="116" t="s">
        <v>11965</v>
      </c>
      <c r="L1069" s="197">
        <v>45579</v>
      </c>
      <c r="M1069" s="116"/>
      <c r="N1069" s="197">
        <v>45586</v>
      </c>
      <c r="O1069" s="388">
        <f t="shared" si="49"/>
        <v>10433</v>
      </c>
      <c r="P1069" s="339">
        <f t="shared" si="50"/>
        <v>0</v>
      </c>
    </row>
    <row r="1070" spans="1:16" hidden="1" x14ac:dyDescent="0.25">
      <c r="A1070" s="116">
        <v>127988</v>
      </c>
      <c r="B1070" s="116">
        <v>11</v>
      </c>
      <c r="C1070" s="116">
        <v>1016101010</v>
      </c>
      <c r="D1070" s="116" t="s">
        <v>10655</v>
      </c>
      <c r="E1070" s="339">
        <v>17905</v>
      </c>
      <c r="F1070" s="194">
        <v>1</v>
      </c>
      <c r="G1070" s="194">
        <v>1</v>
      </c>
      <c r="H1070" s="194" t="s">
        <v>10119</v>
      </c>
      <c r="I1070" s="194">
        <f t="shared" si="48"/>
        <v>0</v>
      </c>
      <c r="J1070" s="116" t="s">
        <v>10120</v>
      </c>
      <c r="K1070" s="116" t="s">
        <v>11965</v>
      </c>
      <c r="L1070" s="197">
        <v>45579</v>
      </c>
      <c r="M1070" s="116"/>
      <c r="N1070" s="197">
        <v>45579</v>
      </c>
      <c r="O1070" s="388">
        <f t="shared" si="49"/>
        <v>17905</v>
      </c>
      <c r="P1070" s="339">
        <f t="shared" si="50"/>
        <v>0</v>
      </c>
    </row>
    <row r="1071" spans="1:16" hidden="1" x14ac:dyDescent="0.25">
      <c r="A1071" s="116">
        <v>127988</v>
      </c>
      <c r="B1071" s="116">
        <v>13</v>
      </c>
      <c r="C1071" s="116">
        <v>1017102120</v>
      </c>
      <c r="D1071" s="116" t="s">
        <v>10656</v>
      </c>
      <c r="E1071" s="339">
        <v>162000</v>
      </c>
      <c r="F1071" s="194">
        <v>1</v>
      </c>
      <c r="G1071" s="194">
        <v>1</v>
      </c>
      <c r="H1071" s="194" t="s">
        <v>10119</v>
      </c>
      <c r="I1071" s="194">
        <f t="shared" si="48"/>
        <v>0</v>
      </c>
      <c r="J1071" s="116" t="s">
        <v>10120</v>
      </c>
      <c r="K1071" s="116" t="s">
        <v>11965</v>
      </c>
      <c r="L1071" s="197">
        <v>45579</v>
      </c>
      <c r="M1071" s="116"/>
      <c r="N1071" s="197">
        <v>45580</v>
      </c>
      <c r="O1071" s="388">
        <f t="shared" si="49"/>
        <v>162000</v>
      </c>
      <c r="P1071" s="339">
        <f t="shared" si="50"/>
        <v>0</v>
      </c>
    </row>
    <row r="1072" spans="1:16" hidden="1" x14ac:dyDescent="0.25">
      <c r="A1072" s="116">
        <v>127988</v>
      </c>
      <c r="B1072" s="116">
        <v>10</v>
      </c>
      <c r="C1072" s="116">
        <v>1019100040</v>
      </c>
      <c r="D1072" s="116" t="s">
        <v>10643</v>
      </c>
      <c r="E1072" s="339">
        <v>6398.66</v>
      </c>
      <c r="F1072" s="194">
        <v>2</v>
      </c>
      <c r="G1072" s="194">
        <v>2</v>
      </c>
      <c r="H1072" s="194" t="s">
        <v>10119</v>
      </c>
      <c r="I1072" s="194">
        <f t="shared" si="48"/>
        <v>0</v>
      </c>
      <c r="J1072" s="116" t="s">
        <v>10120</v>
      </c>
      <c r="K1072" s="116" t="s">
        <v>11965</v>
      </c>
      <c r="L1072" s="197">
        <v>45579</v>
      </c>
      <c r="M1072" s="116"/>
      <c r="N1072" s="197">
        <v>45579</v>
      </c>
      <c r="O1072" s="388">
        <f t="shared" si="49"/>
        <v>3199.33</v>
      </c>
      <c r="P1072" s="339">
        <f t="shared" si="50"/>
        <v>0</v>
      </c>
    </row>
    <row r="1073" spans="1:16" hidden="1" x14ac:dyDescent="0.25">
      <c r="A1073" s="116">
        <v>127988</v>
      </c>
      <c r="B1073" s="116">
        <v>5</v>
      </c>
      <c r="C1073" s="116">
        <v>1112100430</v>
      </c>
      <c r="D1073" s="116" t="s">
        <v>7760</v>
      </c>
      <c r="E1073" s="339">
        <v>52815.12</v>
      </c>
      <c r="F1073" s="194">
        <v>8</v>
      </c>
      <c r="G1073" s="194">
        <v>8</v>
      </c>
      <c r="H1073" s="194" t="s">
        <v>10119</v>
      </c>
      <c r="I1073" s="194">
        <f t="shared" si="48"/>
        <v>0</v>
      </c>
      <c r="J1073" s="116" t="s">
        <v>10120</v>
      </c>
      <c r="K1073" s="116" t="s">
        <v>11965</v>
      </c>
      <c r="L1073" s="197">
        <v>45579</v>
      </c>
      <c r="M1073" s="116"/>
      <c r="N1073" s="197">
        <v>45579</v>
      </c>
      <c r="O1073" s="388">
        <f t="shared" si="49"/>
        <v>6601.89</v>
      </c>
      <c r="P1073" s="339">
        <f t="shared" si="50"/>
        <v>0</v>
      </c>
    </row>
    <row r="1074" spans="1:16" hidden="1" x14ac:dyDescent="0.25">
      <c r="A1074" s="116">
        <v>127988</v>
      </c>
      <c r="B1074" s="116">
        <v>14</v>
      </c>
      <c r="C1074" s="116">
        <v>1112100780</v>
      </c>
      <c r="D1074" s="116" t="s">
        <v>17511</v>
      </c>
      <c r="E1074" s="339">
        <v>375496</v>
      </c>
      <c r="F1074" s="194">
        <v>1</v>
      </c>
      <c r="G1074" s="194">
        <v>1</v>
      </c>
      <c r="H1074" s="194" t="s">
        <v>10119</v>
      </c>
      <c r="I1074" s="194">
        <f t="shared" si="48"/>
        <v>0</v>
      </c>
      <c r="J1074" s="116" t="s">
        <v>10120</v>
      </c>
      <c r="K1074" s="116" t="s">
        <v>11965</v>
      </c>
      <c r="L1074" s="197">
        <v>45579</v>
      </c>
      <c r="M1074" s="116"/>
      <c r="N1074" s="197">
        <v>45579</v>
      </c>
      <c r="O1074" s="388">
        <f t="shared" si="49"/>
        <v>375496</v>
      </c>
      <c r="P1074" s="339">
        <f t="shared" si="50"/>
        <v>0</v>
      </c>
    </row>
    <row r="1075" spans="1:16" hidden="1" x14ac:dyDescent="0.25">
      <c r="A1075" s="116">
        <v>127988</v>
      </c>
      <c r="B1075" s="116">
        <v>7</v>
      </c>
      <c r="C1075" s="116">
        <v>1112102150</v>
      </c>
      <c r="D1075" s="116" t="s">
        <v>11176</v>
      </c>
      <c r="E1075" s="339">
        <v>122281.2</v>
      </c>
      <c r="F1075" s="194">
        <v>1</v>
      </c>
      <c r="G1075" s="194">
        <v>1</v>
      </c>
      <c r="H1075" s="194" t="s">
        <v>10119</v>
      </c>
      <c r="I1075" s="194">
        <f t="shared" si="48"/>
        <v>0</v>
      </c>
      <c r="J1075" s="116" t="s">
        <v>10120</v>
      </c>
      <c r="K1075" s="116" t="s">
        <v>11965</v>
      </c>
      <c r="L1075" s="197">
        <v>45579</v>
      </c>
      <c r="M1075" s="116"/>
      <c r="N1075" s="197">
        <v>45579</v>
      </c>
      <c r="O1075" s="388">
        <f t="shared" si="49"/>
        <v>122281.2</v>
      </c>
      <c r="P1075" s="339">
        <f t="shared" si="50"/>
        <v>0</v>
      </c>
    </row>
    <row r="1076" spans="1:16" hidden="1" x14ac:dyDescent="0.25">
      <c r="A1076" s="116">
        <v>127988</v>
      </c>
      <c r="B1076" s="116">
        <v>8</v>
      </c>
      <c r="C1076" s="116">
        <v>1112102170</v>
      </c>
      <c r="D1076" s="116" t="s">
        <v>11177</v>
      </c>
      <c r="E1076" s="339">
        <v>26230.5</v>
      </c>
      <c r="F1076" s="194">
        <v>2</v>
      </c>
      <c r="G1076" s="194">
        <v>2</v>
      </c>
      <c r="H1076" s="194" t="s">
        <v>10119</v>
      </c>
      <c r="I1076" s="194">
        <f t="shared" si="48"/>
        <v>0</v>
      </c>
      <c r="J1076" s="116" t="s">
        <v>10120</v>
      </c>
      <c r="K1076" s="116" t="s">
        <v>11965</v>
      </c>
      <c r="L1076" s="197">
        <v>45579</v>
      </c>
      <c r="M1076" s="116"/>
      <c r="N1076" s="197">
        <v>45579</v>
      </c>
      <c r="O1076" s="388">
        <f t="shared" si="49"/>
        <v>13115.25</v>
      </c>
      <c r="P1076" s="339">
        <f t="shared" si="50"/>
        <v>0</v>
      </c>
    </row>
    <row r="1077" spans="1:16" hidden="1" x14ac:dyDescent="0.25">
      <c r="A1077" s="116">
        <v>127988</v>
      </c>
      <c r="B1077" s="116">
        <v>1</v>
      </c>
      <c r="C1077" s="116">
        <v>1511102130</v>
      </c>
      <c r="D1077" s="116" t="s">
        <v>10484</v>
      </c>
      <c r="E1077" s="339">
        <v>16456.48</v>
      </c>
      <c r="F1077" s="194">
        <v>16</v>
      </c>
      <c r="G1077" s="194">
        <v>16</v>
      </c>
      <c r="H1077" s="194" t="s">
        <v>10119</v>
      </c>
      <c r="I1077" s="194">
        <f t="shared" si="48"/>
        <v>0</v>
      </c>
      <c r="J1077" s="116" t="s">
        <v>10120</v>
      </c>
      <c r="K1077" s="116" t="s">
        <v>11965</v>
      </c>
      <c r="L1077" s="197">
        <v>45579</v>
      </c>
      <c r="M1077" s="116"/>
      <c r="N1077" s="197">
        <v>45579</v>
      </c>
      <c r="O1077" s="388">
        <f t="shared" si="49"/>
        <v>1028.53</v>
      </c>
      <c r="P1077" s="339">
        <f t="shared" si="50"/>
        <v>0</v>
      </c>
    </row>
    <row r="1078" spans="1:16" hidden="1" x14ac:dyDescent="0.25">
      <c r="A1078" s="116">
        <v>127988</v>
      </c>
      <c r="B1078" s="116">
        <v>2</v>
      </c>
      <c r="C1078" s="116">
        <v>1521100650</v>
      </c>
      <c r="D1078" s="116" t="s">
        <v>17537</v>
      </c>
      <c r="E1078" s="339">
        <v>2160</v>
      </c>
      <c r="F1078" s="194">
        <v>16</v>
      </c>
      <c r="G1078" s="194">
        <v>16</v>
      </c>
      <c r="H1078" s="194" t="s">
        <v>10119</v>
      </c>
      <c r="I1078" s="194">
        <f t="shared" si="48"/>
        <v>0</v>
      </c>
      <c r="J1078" s="116" t="s">
        <v>10120</v>
      </c>
      <c r="K1078" s="116" t="s">
        <v>11965</v>
      </c>
      <c r="L1078" s="197">
        <v>45579</v>
      </c>
      <c r="M1078" s="116"/>
      <c r="N1078" s="197">
        <v>45579</v>
      </c>
      <c r="O1078" s="388">
        <f t="shared" si="49"/>
        <v>135</v>
      </c>
      <c r="P1078" s="339">
        <f t="shared" si="50"/>
        <v>0</v>
      </c>
    </row>
    <row r="1079" spans="1:16" hidden="1" x14ac:dyDescent="0.25">
      <c r="A1079" s="116">
        <v>127988</v>
      </c>
      <c r="B1079" s="116">
        <v>4</v>
      </c>
      <c r="C1079" s="116">
        <v>1546101840</v>
      </c>
      <c r="D1079" s="116" t="s">
        <v>10957</v>
      </c>
      <c r="E1079" s="339">
        <v>22585.5</v>
      </c>
      <c r="F1079" s="194">
        <v>2</v>
      </c>
      <c r="G1079" s="194">
        <v>2</v>
      </c>
      <c r="H1079" s="194" t="s">
        <v>10119</v>
      </c>
      <c r="I1079" s="194">
        <f t="shared" si="48"/>
        <v>0</v>
      </c>
      <c r="J1079" s="116" t="s">
        <v>10120</v>
      </c>
      <c r="K1079" s="116" t="s">
        <v>11965</v>
      </c>
      <c r="L1079" s="197">
        <v>45579</v>
      </c>
      <c r="M1079" s="116"/>
      <c r="N1079" s="197">
        <v>45579</v>
      </c>
      <c r="O1079" s="388">
        <f t="shared" si="49"/>
        <v>11292.75</v>
      </c>
      <c r="P1079" s="339">
        <f t="shared" si="50"/>
        <v>0</v>
      </c>
    </row>
    <row r="1080" spans="1:16" hidden="1" x14ac:dyDescent="0.25">
      <c r="A1080" s="116">
        <v>127988</v>
      </c>
      <c r="B1080" s="116">
        <v>6</v>
      </c>
      <c r="C1080" s="116">
        <v>1546101870</v>
      </c>
      <c r="D1080" s="116" t="s">
        <v>16201</v>
      </c>
      <c r="E1080" s="339">
        <v>2294.7199999999998</v>
      </c>
      <c r="F1080" s="194">
        <v>4</v>
      </c>
      <c r="G1080" s="194">
        <v>4</v>
      </c>
      <c r="H1080" s="194" t="s">
        <v>10119</v>
      </c>
      <c r="I1080" s="194">
        <f t="shared" si="48"/>
        <v>0</v>
      </c>
      <c r="J1080" s="116" t="s">
        <v>10120</v>
      </c>
      <c r="K1080" s="116" t="s">
        <v>11965</v>
      </c>
      <c r="L1080" s="197">
        <v>45579</v>
      </c>
      <c r="M1080" s="116"/>
      <c r="N1080" s="197">
        <v>45579</v>
      </c>
      <c r="O1080" s="388">
        <f t="shared" si="49"/>
        <v>573.67999999999995</v>
      </c>
      <c r="P1080" s="339">
        <f t="shared" si="50"/>
        <v>0</v>
      </c>
    </row>
    <row r="1081" spans="1:16" hidden="1" x14ac:dyDescent="0.25">
      <c r="A1081" s="116">
        <v>127988</v>
      </c>
      <c r="B1081" s="116">
        <v>3</v>
      </c>
      <c r="C1081" s="116">
        <v>1810105190</v>
      </c>
      <c r="D1081" s="116" t="s">
        <v>10568</v>
      </c>
      <c r="E1081" s="339">
        <v>9592.64</v>
      </c>
      <c r="F1081" s="194">
        <v>16</v>
      </c>
      <c r="G1081" s="194">
        <v>16</v>
      </c>
      <c r="H1081" s="194" t="s">
        <v>10119</v>
      </c>
      <c r="I1081" s="194">
        <f t="shared" si="48"/>
        <v>0</v>
      </c>
      <c r="J1081" s="116" t="s">
        <v>10120</v>
      </c>
      <c r="K1081" s="116" t="s">
        <v>11965</v>
      </c>
      <c r="L1081" s="197">
        <v>45579</v>
      </c>
      <c r="M1081" s="116"/>
      <c r="N1081" s="197">
        <v>45579</v>
      </c>
      <c r="O1081" s="388">
        <f t="shared" si="49"/>
        <v>599.54</v>
      </c>
      <c r="P1081" s="339">
        <f t="shared" si="50"/>
        <v>0</v>
      </c>
    </row>
    <row r="1082" spans="1:16" hidden="1" x14ac:dyDescent="0.25">
      <c r="A1082" s="116">
        <v>127989</v>
      </c>
      <c r="B1082" s="116">
        <v>9</v>
      </c>
      <c r="C1082" s="116">
        <v>1010100120</v>
      </c>
      <c r="D1082" s="116" t="s">
        <v>17538</v>
      </c>
      <c r="E1082" s="339">
        <v>4232</v>
      </c>
      <c r="F1082" s="194">
        <v>4</v>
      </c>
      <c r="G1082" s="194">
        <v>4</v>
      </c>
      <c r="H1082" s="194" t="s">
        <v>10119</v>
      </c>
      <c r="I1082" s="194">
        <f t="shared" si="48"/>
        <v>0</v>
      </c>
      <c r="J1082" s="116" t="s">
        <v>10120</v>
      </c>
      <c r="K1082" s="116" t="s">
        <v>11965</v>
      </c>
      <c r="L1082" s="197">
        <v>45579</v>
      </c>
      <c r="M1082" s="116"/>
      <c r="N1082" s="197">
        <v>45579</v>
      </c>
      <c r="O1082" s="388">
        <f t="shared" si="49"/>
        <v>1058</v>
      </c>
      <c r="P1082" s="339">
        <f t="shared" si="50"/>
        <v>0</v>
      </c>
    </row>
    <row r="1083" spans="1:16" hidden="1" x14ac:dyDescent="0.25">
      <c r="A1083" s="116">
        <v>127989</v>
      </c>
      <c r="B1083" s="116">
        <v>10</v>
      </c>
      <c r="C1083" s="116">
        <v>1010100750</v>
      </c>
      <c r="D1083" s="116" t="s">
        <v>11041</v>
      </c>
      <c r="E1083" s="339">
        <v>6683.01</v>
      </c>
      <c r="F1083" s="194">
        <v>3</v>
      </c>
      <c r="G1083" s="194">
        <v>3</v>
      </c>
      <c r="H1083" s="194" t="s">
        <v>10119</v>
      </c>
      <c r="I1083" s="194">
        <f t="shared" si="48"/>
        <v>0</v>
      </c>
      <c r="J1083" s="116" t="s">
        <v>10120</v>
      </c>
      <c r="K1083" s="116" t="s">
        <v>11965</v>
      </c>
      <c r="L1083" s="197">
        <v>45579</v>
      </c>
      <c r="M1083" s="116"/>
      <c r="N1083" s="197">
        <v>45579</v>
      </c>
      <c r="O1083" s="388">
        <f t="shared" si="49"/>
        <v>2227.67</v>
      </c>
      <c r="P1083" s="339">
        <f t="shared" si="50"/>
        <v>0</v>
      </c>
    </row>
    <row r="1084" spans="1:16" hidden="1" x14ac:dyDescent="0.25">
      <c r="A1084" s="116">
        <v>127989</v>
      </c>
      <c r="B1084" s="116">
        <v>13</v>
      </c>
      <c r="C1084" s="116">
        <v>1016101340</v>
      </c>
      <c r="D1084" s="116" t="s">
        <v>10489</v>
      </c>
      <c r="E1084" s="339">
        <v>8338</v>
      </c>
      <c r="F1084" s="194">
        <v>1</v>
      </c>
      <c r="G1084" s="194">
        <v>1</v>
      </c>
      <c r="H1084" s="194" t="s">
        <v>10119</v>
      </c>
      <c r="I1084" s="194">
        <f t="shared" si="48"/>
        <v>0</v>
      </c>
      <c r="J1084" s="116" t="s">
        <v>10120</v>
      </c>
      <c r="K1084" s="116" t="s">
        <v>11965</v>
      </c>
      <c r="L1084" s="197">
        <v>45579</v>
      </c>
      <c r="M1084" s="116"/>
      <c r="N1084" s="197">
        <v>45579</v>
      </c>
      <c r="O1084" s="388">
        <f t="shared" si="49"/>
        <v>8338</v>
      </c>
      <c r="P1084" s="339">
        <f t="shared" si="50"/>
        <v>0</v>
      </c>
    </row>
    <row r="1085" spans="1:16" hidden="1" x14ac:dyDescent="0.25">
      <c r="A1085" s="116">
        <v>127989</v>
      </c>
      <c r="B1085" s="116">
        <v>14</v>
      </c>
      <c r="C1085" s="116">
        <v>1019102800</v>
      </c>
      <c r="D1085" s="116" t="s">
        <v>11163</v>
      </c>
      <c r="E1085" s="339">
        <v>38320</v>
      </c>
      <c r="F1085" s="194">
        <v>8</v>
      </c>
      <c r="G1085" s="194">
        <v>8</v>
      </c>
      <c r="H1085" s="194" t="s">
        <v>10119</v>
      </c>
      <c r="I1085" s="194">
        <f t="shared" si="48"/>
        <v>0</v>
      </c>
      <c r="J1085" s="116" t="s">
        <v>10120</v>
      </c>
      <c r="K1085" s="116" t="s">
        <v>11965</v>
      </c>
      <c r="L1085" s="197">
        <v>45579</v>
      </c>
      <c r="M1085" s="116" t="s">
        <v>11966</v>
      </c>
      <c r="N1085" s="197">
        <v>45603</v>
      </c>
      <c r="O1085" s="388">
        <f t="shared" si="49"/>
        <v>4790</v>
      </c>
      <c r="P1085" s="339">
        <f t="shared" si="50"/>
        <v>0</v>
      </c>
    </row>
    <row r="1086" spans="1:16" hidden="1" x14ac:dyDescent="0.25">
      <c r="A1086" s="116">
        <v>127989</v>
      </c>
      <c r="B1086" s="116">
        <v>12</v>
      </c>
      <c r="C1086" s="116">
        <v>1023100140</v>
      </c>
      <c r="D1086" s="116" t="s">
        <v>11171</v>
      </c>
      <c r="E1086" s="339">
        <v>19527</v>
      </c>
      <c r="F1086" s="194">
        <v>1</v>
      </c>
      <c r="G1086" s="194">
        <v>1</v>
      </c>
      <c r="H1086" s="194" t="s">
        <v>10119</v>
      </c>
      <c r="I1086" s="194">
        <f t="shared" si="48"/>
        <v>0</v>
      </c>
      <c r="J1086" s="116" t="s">
        <v>10120</v>
      </c>
      <c r="K1086" s="116" t="s">
        <v>11965</v>
      </c>
      <c r="L1086" s="197">
        <v>45579</v>
      </c>
      <c r="M1086" s="116"/>
      <c r="N1086" s="197">
        <v>45579</v>
      </c>
      <c r="O1086" s="388">
        <f t="shared" si="49"/>
        <v>19527</v>
      </c>
      <c r="P1086" s="339">
        <f t="shared" si="50"/>
        <v>0</v>
      </c>
    </row>
    <row r="1087" spans="1:16" hidden="1" x14ac:dyDescent="0.25">
      <c r="A1087" s="116">
        <v>127989</v>
      </c>
      <c r="B1087" s="116">
        <v>11</v>
      </c>
      <c r="C1087" s="116">
        <v>1023100340</v>
      </c>
      <c r="D1087" s="116" t="s">
        <v>10969</v>
      </c>
      <c r="E1087" s="339">
        <v>18390</v>
      </c>
      <c r="F1087" s="194">
        <v>1</v>
      </c>
      <c r="G1087" s="194">
        <v>1</v>
      </c>
      <c r="H1087" s="194" t="s">
        <v>10119</v>
      </c>
      <c r="I1087" s="194">
        <f t="shared" si="48"/>
        <v>0</v>
      </c>
      <c r="J1087" s="116" t="s">
        <v>10120</v>
      </c>
      <c r="K1087" s="116" t="s">
        <v>11965</v>
      </c>
      <c r="L1087" s="197">
        <v>45579</v>
      </c>
      <c r="M1087" s="116"/>
      <c r="N1087" s="197">
        <v>45579</v>
      </c>
      <c r="O1087" s="388">
        <f t="shared" si="49"/>
        <v>18390</v>
      </c>
      <c r="P1087" s="339">
        <f t="shared" si="50"/>
        <v>0</v>
      </c>
    </row>
    <row r="1088" spans="1:16" hidden="1" x14ac:dyDescent="0.25">
      <c r="A1088" s="116">
        <v>127989</v>
      </c>
      <c r="B1088" s="116">
        <v>3</v>
      </c>
      <c r="C1088" s="116">
        <v>1112100280</v>
      </c>
      <c r="D1088" s="116" t="s">
        <v>11173</v>
      </c>
      <c r="E1088" s="339">
        <v>1920.08</v>
      </c>
      <c r="F1088" s="194">
        <v>8</v>
      </c>
      <c r="G1088" s="194">
        <v>8</v>
      </c>
      <c r="H1088" s="194" t="s">
        <v>10119</v>
      </c>
      <c r="I1088" s="194">
        <f t="shared" si="48"/>
        <v>0</v>
      </c>
      <c r="J1088" s="116" t="s">
        <v>10120</v>
      </c>
      <c r="K1088" s="116" t="s">
        <v>11965</v>
      </c>
      <c r="L1088" s="197">
        <v>45579</v>
      </c>
      <c r="M1088" s="116"/>
      <c r="N1088" s="197">
        <v>45579</v>
      </c>
      <c r="O1088" s="388">
        <f t="shared" si="49"/>
        <v>240.01</v>
      </c>
      <c r="P1088" s="339">
        <f t="shared" si="50"/>
        <v>0</v>
      </c>
    </row>
    <row r="1089" spans="1:16" hidden="1" x14ac:dyDescent="0.25">
      <c r="A1089" s="116">
        <v>127989</v>
      </c>
      <c r="B1089" s="116">
        <v>7</v>
      </c>
      <c r="C1089" s="116">
        <v>1112100610</v>
      </c>
      <c r="D1089" s="116" t="s">
        <v>11174</v>
      </c>
      <c r="E1089" s="339">
        <v>892.56</v>
      </c>
      <c r="F1089" s="194">
        <v>8</v>
      </c>
      <c r="G1089" s="194">
        <v>8</v>
      </c>
      <c r="H1089" s="194" t="s">
        <v>10119</v>
      </c>
      <c r="I1089" s="194">
        <f t="shared" si="48"/>
        <v>0</v>
      </c>
      <c r="J1089" s="116" t="s">
        <v>10120</v>
      </c>
      <c r="K1089" s="116" t="s">
        <v>11965</v>
      </c>
      <c r="L1089" s="197">
        <v>45579</v>
      </c>
      <c r="M1089" s="116"/>
      <c r="N1089" s="197">
        <v>45579</v>
      </c>
      <c r="O1089" s="388">
        <f t="shared" si="49"/>
        <v>111.57</v>
      </c>
      <c r="P1089" s="339">
        <f t="shared" si="50"/>
        <v>0</v>
      </c>
    </row>
    <row r="1090" spans="1:16" hidden="1" x14ac:dyDescent="0.25">
      <c r="A1090" s="116">
        <v>127989</v>
      </c>
      <c r="B1090" s="116">
        <v>6</v>
      </c>
      <c r="C1090" s="116">
        <v>1112100710</v>
      </c>
      <c r="D1090" s="116" t="s">
        <v>17528</v>
      </c>
      <c r="E1090" s="339">
        <v>16246.08</v>
      </c>
      <c r="F1090" s="194">
        <v>16</v>
      </c>
      <c r="G1090" s="194">
        <v>16</v>
      </c>
      <c r="H1090" s="194" t="s">
        <v>10119</v>
      </c>
      <c r="I1090" s="194">
        <f t="shared" ref="I1090:I1153" si="51">+F1090-G1090</f>
        <v>0</v>
      </c>
      <c r="J1090" s="116" t="s">
        <v>10120</v>
      </c>
      <c r="K1090" s="116" t="s">
        <v>11965</v>
      </c>
      <c r="L1090" s="197">
        <v>45579</v>
      </c>
      <c r="M1090" s="116"/>
      <c r="N1090" s="197">
        <v>45579</v>
      </c>
      <c r="O1090" s="388">
        <f t="shared" ref="O1090:O1153" si="52">+E1090/F1090</f>
        <v>1015.38</v>
      </c>
      <c r="P1090" s="339">
        <f t="shared" ref="P1090:P1153" si="53">+O1090*I1090</f>
        <v>0</v>
      </c>
    </row>
    <row r="1091" spans="1:16" hidden="1" x14ac:dyDescent="0.25">
      <c r="A1091" s="116">
        <v>127989</v>
      </c>
      <c r="B1091" s="116">
        <v>8</v>
      </c>
      <c r="C1091" s="116">
        <v>1112102270</v>
      </c>
      <c r="D1091" s="116" t="s">
        <v>11178</v>
      </c>
      <c r="E1091" s="339">
        <v>7936</v>
      </c>
      <c r="F1091" s="194">
        <v>8</v>
      </c>
      <c r="G1091" s="194">
        <v>8</v>
      </c>
      <c r="H1091" s="194" t="s">
        <v>10119</v>
      </c>
      <c r="I1091" s="194">
        <f t="shared" si="51"/>
        <v>0</v>
      </c>
      <c r="J1091" s="116" t="s">
        <v>10120</v>
      </c>
      <c r="K1091" s="116" t="s">
        <v>11965</v>
      </c>
      <c r="L1091" s="197">
        <v>45579</v>
      </c>
      <c r="M1091" s="116" t="s">
        <v>14923</v>
      </c>
      <c r="N1091" s="197">
        <v>45728</v>
      </c>
      <c r="O1091" s="388">
        <f t="shared" si="52"/>
        <v>992</v>
      </c>
      <c r="P1091" s="339">
        <f t="shared" si="53"/>
        <v>0</v>
      </c>
    </row>
    <row r="1092" spans="1:16" hidden="1" x14ac:dyDescent="0.25">
      <c r="A1092" s="116">
        <v>127989</v>
      </c>
      <c r="B1092" s="116">
        <v>2</v>
      </c>
      <c r="C1092" s="116">
        <v>1316103580</v>
      </c>
      <c r="D1092" s="116" t="s">
        <v>17529</v>
      </c>
      <c r="E1092" s="339">
        <v>133419.35999999999</v>
      </c>
      <c r="F1092" s="194">
        <v>8</v>
      </c>
      <c r="G1092" s="194">
        <v>8</v>
      </c>
      <c r="H1092" s="194" t="s">
        <v>10119</v>
      </c>
      <c r="I1092" s="194">
        <f t="shared" si="51"/>
        <v>0</v>
      </c>
      <c r="J1092" s="116" t="s">
        <v>10120</v>
      </c>
      <c r="K1092" s="116" t="s">
        <v>11965</v>
      </c>
      <c r="L1092" s="197">
        <v>45579</v>
      </c>
      <c r="M1092" s="116"/>
      <c r="N1092" s="197">
        <v>45579</v>
      </c>
      <c r="O1092" s="388">
        <f t="shared" si="52"/>
        <v>16677.419999999998</v>
      </c>
      <c r="P1092" s="339">
        <f t="shared" si="53"/>
        <v>0</v>
      </c>
    </row>
    <row r="1093" spans="1:16" hidden="1" x14ac:dyDescent="0.25">
      <c r="A1093" s="116">
        <v>127989</v>
      </c>
      <c r="B1093" s="116">
        <v>1</v>
      </c>
      <c r="C1093" s="116">
        <v>1316103600</v>
      </c>
      <c r="D1093" s="116" t="s">
        <v>17493</v>
      </c>
      <c r="E1093" s="339">
        <v>263978.64</v>
      </c>
      <c r="F1093" s="194">
        <v>8</v>
      </c>
      <c r="G1093" s="194">
        <v>8</v>
      </c>
      <c r="H1093" s="194" t="s">
        <v>10119</v>
      </c>
      <c r="I1093" s="194">
        <f t="shared" si="51"/>
        <v>0</v>
      </c>
      <c r="J1093" s="116" t="s">
        <v>10120</v>
      </c>
      <c r="K1093" s="116" t="s">
        <v>11965</v>
      </c>
      <c r="L1093" s="197">
        <v>45579</v>
      </c>
      <c r="M1093" s="116"/>
      <c r="N1093" s="197">
        <v>45579</v>
      </c>
      <c r="O1093" s="388">
        <f t="shared" si="52"/>
        <v>32997.33</v>
      </c>
      <c r="P1093" s="339">
        <f t="shared" si="53"/>
        <v>0</v>
      </c>
    </row>
    <row r="1094" spans="1:16" hidden="1" x14ac:dyDescent="0.25">
      <c r="A1094" s="116">
        <v>127989</v>
      </c>
      <c r="B1094" s="116">
        <v>5</v>
      </c>
      <c r="C1094" s="116">
        <v>1318100000</v>
      </c>
      <c r="D1094" s="116" t="s">
        <v>11261</v>
      </c>
      <c r="E1094" s="339">
        <v>6395.04</v>
      </c>
      <c r="F1094" s="194">
        <v>8</v>
      </c>
      <c r="G1094" s="194">
        <v>8</v>
      </c>
      <c r="H1094" s="194" t="s">
        <v>10119</v>
      </c>
      <c r="I1094" s="194">
        <f t="shared" si="51"/>
        <v>0</v>
      </c>
      <c r="J1094" s="116" t="s">
        <v>10120</v>
      </c>
      <c r="K1094" s="116" t="s">
        <v>11965</v>
      </c>
      <c r="L1094" s="197">
        <v>45579</v>
      </c>
      <c r="M1094" s="116"/>
      <c r="N1094" s="197">
        <v>45579</v>
      </c>
      <c r="O1094" s="388">
        <f t="shared" si="52"/>
        <v>799.38</v>
      </c>
      <c r="P1094" s="339">
        <f t="shared" si="53"/>
        <v>0</v>
      </c>
    </row>
    <row r="1095" spans="1:16" hidden="1" x14ac:dyDescent="0.25">
      <c r="A1095" s="116">
        <v>127989</v>
      </c>
      <c r="B1095" s="116">
        <v>15</v>
      </c>
      <c r="C1095" s="116">
        <v>1521100650</v>
      </c>
      <c r="D1095" s="116" t="s">
        <v>17537</v>
      </c>
      <c r="E1095" s="339">
        <v>2160</v>
      </c>
      <c r="F1095" s="194">
        <v>16</v>
      </c>
      <c r="G1095" s="194">
        <v>16</v>
      </c>
      <c r="H1095" s="194" t="s">
        <v>10119</v>
      </c>
      <c r="I1095" s="194">
        <f t="shared" si="51"/>
        <v>0</v>
      </c>
      <c r="J1095" s="116" t="s">
        <v>10120</v>
      </c>
      <c r="K1095" s="116" t="s">
        <v>11965</v>
      </c>
      <c r="L1095" s="197">
        <v>45579</v>
      </c>
      <c r="M1095" s="116"/>
      <c r="N1095" s="197">
        <v>45579</v>
      </c>
      <c r="O1095" s="388">
        <f t="shared" si="52"/>
        <v>135</v>
      </c>
      <c r="P1095" s="339">
        <f t="shared" si="53"/>
        <v>0</v>
      </c>
    </row>
    <row r="1096" spans="1:16" hidden="1" x14ac:dyDescent="0.25">
      <c r="A1096" s="116">
        <v>127989</v>
      </c>
      <c r="B1096" s="116">
        <v>4</v>
      </c>
      <c r="C1096" s="116">
        <v>1523109070</v>
      </c>
      <c r="D1096" s="116" t="s">
        <v>16200</v>
      </c>
      <c r="E1096" s="339">
        <v>2088</v>
      </c>
      <c r="F1096" s="194">
        <v>8</v>
      </c>
      <c r="G1096" s="194">
        <v>8</v>
      </c>
      <c r="H1096" s="194" t="s">
        <v>10119</v>
      </c>
      <c r="I1096" s="194">
        <f t="shared" si="51"/>
        <v>0</v>
      </c>
      <c r="J1096" s="116" t="s">
        <v>10120</v>
      </c>
      <c r="K1096" s="116" t="s">
        <v>11965</v>
      </c>
      <c r="L1096" s="197">
        <v>45579</v>
      </c>
      <c r="M1096" s="116"/>
      <c r="N1096" s="197">
        <v>45678</v>
      </c>
      <c r="O1096" s="388">
        <f t="shared" si="52"/>
        <v>261</v>
      </c>
      <c r="P1096" s="339">
        <f t="shared" si="53"/>
        <v>0</v>
      </c>
    </row>
    <row r="1097" spans="1:16" hidden="1" x14ac:dyDescent="0.25">
      <c r="A1097" s="116">
        <v>128047</v>
      </c>
      <c r="B1097" s="116">
        <v>1</v>
      </c>
      <c r="C1097" s="116">
        <v>1120100050</v>
      </c>
      <c r="D1097" s="116" t="s">
        <v>11185</v>
      </c>
      <c r="E1097" s="339">
        <v>2869920</v>
      </c>
      <c r="F1097" s="194">
        <v>4</v>
      </c>
      <c r="G1097" s="194">
        <v>4</v>
      </c>
      <c r="H1097" s="194" t="s">
        <v>10119</v>
      </c>
      <c r="I1097" s="194">
        <f t="shared" si="51"/>
        <v>0</v>
      </c>
      <c r="J1097" s="116" t="s">
        <v>10126</v>
      </c>
      <c r="K1097" s="116" t="s">
        <v>10853</v>
      </c>
      <c r="L1097" s="197">
        <v>45579</v>
      </c>
      <c r="M1097" s="116" t="s">
        <v>11967</v>
      </c>
      <c r="N1097" s="197">
        <v>45638</v>
      </c>
      <c r="O1097" s="388">
        <f t="shared" si="52"/>
        <v>717480</v>
      </c>
      <c r="P1097" s="339">
        <f t="shared" si="53"/>
        <v>0</v>
      </c>
    </row>
    <row r="1098" spans="1:16" hidden="1" x14ac:dyDescent="0.25">
      <c r="A1098" s="116">
        <v>128057</v>
      </c>
      <c r="B1098" s="116">
        <v>1</v>
      </c>
      <c r="C1098" s="116">
        <v>1018100360</v>
      </c>
      <c r="D1098" s="116" t="s">
        <v>11157</v>
      </c>
      <c r="E1098" s="339">
        <v>4235.58</v>
      </c>
      <c r="F1098" s="194">
        <v>3</v>
      </c>
      <c r="G1098" s="194">
        <v>3</v>
      </c>
      <c r="H1098" s="194" t="s">
        <v>10119</v>
      </c>
      <c r="I1098" s="194">
        <f t="shared" si="51"/>
        <v>0</v>
      </c>
      <c r="J1098" s="116" t="s">
        <v>10120</v>
      </c>
      <c r="K1098" s="116" t="s">
        <v>10121</v>
      </c>
      <c r="L1098" s="197">
        <v>45580</v>
      </c>
      <c r="M1098" s="116"/>
      <c r="N1098" s="197">
        <v>45580</v>
      </c>
      <c r="O1098" s="388">
        <f t="shared" si="52"/>
        <v>1411.86</v>
      </c>
      <c r="P1098" s="339">
        <f t="shared" si="53"/>
        <v>0</v>
      </c>
    </row>
    <row r="1099" spans="1:16" hidden="1" x14ac:dyDescent="0.25">
      <c r="A1099" s="116">
        <v>128062</v>
      </c>
      <c r="B1099" s="116">
        <v>2</v>
      </c>
      <c r="C1099" s="116">
        <v>1019104240</v>
      </c>
      <c r="D1099" s="116" t="s">
        <v>11166</v>
      </c>
      <c r="E1099" s="339">
        <v>5896</v>
      </c>
      <c r="F1099" s="194">
        <v>1</v>
      </c>
      <c r="G1099" s="194">
        <v>1</v>
      </c>
      <c r="H1099" s="194" t="s">
        <v>10119</v>
      </c>
      <c r="I1099" s="194">
        <f t="shared" si="51"/>
        <v>0</v>
      </c>
      <c r="J1099" s="116" t="s">
        <v>10120</v>
      </c>
      <c r="K1099" s="116" t="s">
        <v>10121</v>
      </c>
      <c r="L1099" s="197">
        <v>45580</v>
      </c>
      <c r="M1099" s="116"/>
      <c r="N1099" s="197">
        <v>45580</v>
      </c>
      <c r="O1099" s="388">
        <f t="shared" si="52"/>
        <v>5896</v>
      </c>
      <c r="P1099" s="339">
        <f t="shared" si="53"/>
        <v>0</v>
      </c>
    </row>
    <row r="1100" spans="1:16" hidden="1" x14ac:dyDescent="0.25">
      <c r="A1100" s="116">
        <v>128062</v>
      </c>
      <c r="B1100" s="116">
        <v>1</v>
      </c>
      <c r="C1100" s="116">
        <v>1310106900</v>
      </c>
      <c r="D1100" s="116" t="s">
        <v>11244</v>
      </c>
      <c r="E1100" s="339">
        <v>15208.14</v>
      </c>
      <c r="F1100" s="194">
        <v>3</v>
      </c>
      <c r="G1100" s="194">
        <v>3</v>
      </c>
      <c r="H1100" s="194" t="s">
        <v>10119</v>
      </c>
      <c r="I1100" s="194">
        <f t="shared" si="51"/>
        <v>0</v>
      </c>
      <c r="J1100" s="116" t="s">
        <v>10120</v>
      </c>
      <c r="K1100" s="116" t="s">
        <v>10121</v>
      </c>
      <c r="L1100" s="197">
        <v>45580</v>
      </c>
      <c r="M1100" s="116"/>
      <c r="N1100" s="197">
        <v>45580</v>
      </c>
      <c r="O1100" s="388">
        <f t="shared" si="52"/>
        <v>5069.38</v>
      </c>
      <c r="P1100" s="339">
        <f t="shared" si="53"/>
        <v>0</v>
      </c>
    </row>
    <row r="1101" spans="1:16" hidden="1" x14ac:dyDescent="0.25">
      <c r="A1101" s="116">
        <v>128069</v>
      </c>
      <c r="B1101" s="116">
        <v>2</v>
      </c>
      <c r="C1101" s="116">
        <v>1550100220</v>
      </c>
      <c r="D1101" s="116" t="s">
        <v>11356</v>
      </c>
      <c r="E1101" s="339">
        <v>108951.51</v>
      </c>
      <c r="F1101" s="194">
        <v>3</v>
      </c>
      <c r="G1101" s="194">
        <v>3</v>
      </c>
      <c r="H1101" s="194" t="s">
        <v>10119</v>
      </c>
      <c r="I1101" s="194">
        <f t="shared" si="51"/>
        <v>0</v>
      </c>
      <c r="J1101" s="116" t="s">
        <v>10120</v>
      </c>
      <c r="K1101" s="116" t="s">
        <v>11973</v>
      </c>
      <c r="L1101" s="197">
        <v>45580</v>
      </c>
      <c r="M1101" s="116"/>
      <c r="N1101" s="197">
        <v>45580</v>
      </c>
      <c r="O1101" s="388">
        <f t="shared" si="52"/>
        <v>36317.17</v>
      </c>
      <c r="P1101" s="339">
        <f t="shared" si="53"/>
        <v>0</v>
      </c>
    </row>
    <row r="1102" spans="1:16" hidden="1" x14ac:dyDescent="0.25">
      <c r="A1102" s="116">
        <v>128069</v>
      </c>
      <c r="B1102" s="116">
        <v>3</v>
      </c>
      <c r="C1102" s="116">
        <v>1550100330</v>
      </c>
      <c r="D1102" s="116" t="s">
        <v>11358</v>
      </c>
      <c r="E1102" s="339">
        <v>78433.66</v>
      </c>
      <c r="F1102" s="194">
        <v>2</v>
      </c>
      <c r="G1102" s="194">
        <v>2</v>
      </c>
      <c r="H1102" s="194" t="s">
        <v>10119</v>
      </c>
      <c r="I1102" s="194">
        <f t="shared" si="51"/>
        <v>0</v>
      </c>
      <c r="J1102" s="116" t="s">
        <v>10120</v>
      </c>
      <c r="K1102" s="116" t="s">
        <v>11973</v>
      </c>
      <c r="L1102" s="197">
        <v>45580</v>
      </c>
      <c r="M1102" s="116"/>
      <c r="N1102" s="197">
        <v>45580</v>
      </c>
      <c r="O1102" s="388">
        <f t="shared" si="52"/>
        <v>39216.83</v>
      </c>
      <c r="P1102" s="339">
        <f t="shared" si="53"/>
        <v>0</v>
      </c>
    </row>
    <row r="1103" spans="1:16" hidden="1" x14ac:dyDescent="0.25">
      <c r="A1103" s="116">
        <v>128069</v>
      </c>
      <c r="B1103" s="116">
        <v>1</v>
      </c>
      <c r="C1103" s="116">
        <v>1550102180</v>
      </c>
      <c r="D1103" s="116" t="s">
        <v>11361</v>
      </c>
      <c r="E1103" s="339">
        <v>166950</v>
      </c>
      <c r="F1103" s="194">
        <v>10</v>
      </c>
      <c r="G1103" s="194">
        <v>10</v>
      </c>
      <c r="H1103" s="194" t="s">
        <v>10119</v>
      </c>
      <c r="I1103" s="194">
        <f t="shared" si="51"/>
        <v>0</v>
      </c>
      <c r="J1103" s="116" t="s">
        <v>10120</v>
      </c>
      <c r="K1103" s="116" t="s">
        <v>11973</v>
      </c>
      <c r="L1103" s="197">
        <v>45580</v>
      </c>
      <c r="M1103" s="116"/>
      <c r="N1103" s="197">
        <v>45580</v>
      </c>
      <c r="O1103" s="388">
        <f t="shared" si="52"/>
        <v>16695</v>
      </c>
      <c r="P1103" s="339">
        <f t="shared" si="53"/>
        <v>0</v>
      </c>
    </row>
    <row r="1104" spans="1:16" hidden="1" x14ac:dyDescent="0.25">
      <c r="A1104" s="116">
        <v>128070</v>
      </c>
      <c r="B1104" s="116">
        <v>4</v>
      </c>
      <c r="C1104" s="116">
        <v>1011100940</v>
      </c>
      <c r="D1104" s="116" t="s">
        <v>10652</v>
      </c>
      <c r="E1104" s="339">
        <v>20500</v>
      </c>
      <c r="F1104" s="194">
        <v>1</v>
      </c>
      <c r="G1104" s="194">
        <v>1</v>
      </c>
      <c r="H1104" s="194" t="s">
        <v>10119</v>
      </c>
      <c r="I1104" s="194">
        <f t="shared" si="51"/>
        <v>0</v>
      </c>
      <c r="J1104" s="116" t="s">
        <v>10120</v>
      </c>
      <c r="K1104" s="116" t="s">
        <v>10491</v>
      </c>
      <c r="L1104" s="197">
        <v>45580</v>
      </c>
      <c r="M1104" s="116"/>
      <c r="N1104" s="197">
        <v>45580</v>
      </c>
      <c r="O1104" s="388">
        <f t="shared" si="52"/>
        <v>20500</v>
      </c>
      <c r="P1104" s="339">
        <f t="shared" si="53"/>
        <v>0</v>
      </c>
    </row>
    <row r="1105" spans="1:16" hidden="1" x14ac:dyDescent="0.25">
      <c r="A1105" s="116">
        <v>128070</v>
      </c>
      <c r="B1105" s="116">
        <v>1</v>
      </c>
      <c r="C1105" s="116">
        <v>1512100590</v>
      </c>
      <c r="D1105" s="116" t="s">
        <v>17555</v>
      </c>
      <c r="E1105" s="339">
        <v>657</v>
      </c>
      <c r="F1105" s="194">
        <v>1</v>
      </c>
      <c r="G1105" s="194">
        <v>1</v>
      </c>
      <c r="H1105" s="194" t="s">
        <v>10119</v>
      </c>
      <c r="I1105" s="194">
        <f t="shared" si="51"/>
        <v>0</v>
      </c>
      <c r="J1105" s="116" t="s">
        <v>10120</v>
      </c>
      <c r="K1105" s="116" t="s">
        <v>10491</v>
      </c>
      <c r="L1105" s="197">
        <v>45580</v>
      </c>
      <c r="M1105" s="116"/>
      <c r="N1105" s="197">
        <v>45580</v>
      </c>
      <c r="O1105" s="388">
        <f t="shared" si="52"/>
        <v>657</v>
      </c>
      <c r="P1105" s="339">
        <f t="shared" si="53"/>
        <v>0</v>
      </c>
    </row>
    <row r="1106" spans="1:16" hidden="1" x14ac:dyDescent="0.25">
      <c r="A1106" s="116">
        <v>128070</v>
      </c>
      <c r="B1106" s="116">
        <v>3</v>
      </c>
      <c r="C1106" s="116">
        <v>1519108440</v>
      </c>
      <c r="D1106" s="116" t="s">
        <v>9417</v>
      </c>
      <c r="E1106" s="339">
        <v>64312.68</v>
      </c>
      <c r="F1106" s="194">
        <v>4</v>
      </c>
      <c r="G1106" s="194">
        <v>4</v>
      </c>
      <c r="H1106" s="194" t="s">
        <v>10119</v>
      </c>
      <c r="I1106" s="194">
        <f t="shared" si="51"/>
        <v>0</v>
      </c>
      <c r="J1106" s="116" t="s">
        <v>10120</v>
      </c>
      <c r="K1106" s="116" t="s">
        <v>10491</v>
      </c>
      <c r="L1106" s="197">
        <v>45580</v>
      </c>
      <c r="M1106" s="116"/>
      <c r="N1106" s="197">
        <v>45580</v>
      </c>
      <c r="O1106" s="388">
        <f t="shared" si="52"/>
        <v>16078.17</v>
      </c>
      <c r="P1106" s="339">
        <f t="shared" si="53"/>
        <v>0</v>
      </c>
    </row>
    <row r="1107" spans="1:16" hidden="1" x14ac:dyDescent="0.25">
      <c r="A1107" s="116">
        <v>128070</v>
      </c>
      <c r="B1107" s="116">
        <v>2</v>
      </c>
      <c r="C1107" s="116">
        <v>1810104810</v>
      </c>
      <c r="D1107" s="116" t="s">
        <v>17556</v>
      </c>
      <c r="E1107" s="339">
        <v>1796</v>
      </c>
      <c r="F1107" s="194">
        <v>4</v>
      </c>
      <c r="G1107" s="194">
        <v>4</v>
      </c>
      <c r="H1107" s="194" t="s">
        <v>10119</v>
      </c>
      <c r="I1107" s="194">
        <f t="shared" si="51"/>
        <v>0</v>
      </c>
      <c r="J1107" s="116" t="s">
        <v>10120</v>
      </c>
      <c r="K1107" s="116" t="s">
        <v>10491</v>
      </c>
      <c r="L1107" s="197">
        <v>45580</v>
      </c>
      <c r="M1107" s="116"/>
      <c r="N1107" s="197">
        <v>45580</v>
      </c>
      <c r="O1107" s="388">
        <f t="shared" si="52"/>
        <v>449</v>
      </c>
      <c r="P1107" s="339">
        <f t="shared" si="53"/>
        <v>0</v>
      </c>
    </row>
    <row r="1108" spans="1:16" hidden="1" x14ac:dyDescent="0.25">
      <c r="A1108" s="116">
        <v>128072</v>
      </c>
      <c r="B1108" s="116">
        <v>6</v>
      </c>
      <c r="C1108" s="116">
        <v>1010101070</v>
      </c>
      <c r="D1108" s="116" t="s">
        <v>8794</v>
      </c>
      <c r="E1108" s="339">
        <v>60944</v>
      </c>
      <c r="F1108" s="194">
        <v>1</v>
      </c>
      <c r="G1108" s="194">
        <v>1</v>
      </c>
      <c r="H1108" s="194" t="s">
        <v>10119</v>
      </c>
      <c r="I1108" s="194">
        <f t="shared" si="51"/>
        <v>0</v>
      </c>
      <c r="J1108" s="116" t="s">
        <v>10120</v>
      </c>
      <c r="K1108" s="116" t="s">
        <v>11622</v>
      </c>
      <c r="L1108" s="197">
        <v>45580</v>
      </c>
      <c r="M1108" s="116"/>
      <c r="N1108" s="197">
        <v>45580</v>
      </c>
      <c r="O1108" s="388">
        <f t="shared" si="52"/>
        <v>60944</v>
      </c>
      <c r="P1108" s="339">
        <f t="shared" si="53"/>
        <v>0</v>
      </c>
    </row>
    <row r="1109" spans="1:16" hidden="1" x14ac:dyDescent="0.25">
      <c r="A1109" s="116">
        <v>128072</v>
      </c>
      <c r="B1109" s="116">
        <v>9</v>
      </c>
      <c r="C1109" s="116">
        <v>1010101140</v>
      </c>
      <c r="D1109" s="116" t="s">
        <v>17557</v>
      </c>
      <c r="E1109" s="339">
        <v>38550</v>
      </c>
      <c r="F1109" s="194">
        <v>15</v>
      </c>
      <c r="G1109" s="194">
        <v>15</v>
      </c>
      <c r="H1109" s="194" t="s">
        <v>10119</v>
      </c>
      <c r="I1109" s="194">
        <f t="shared" si="51"/>
        <v>0</v>
      </c>
      <c r="J1109" s="116" t="s">
        <v>10120</v>
      </c>
      <c r="K1109" s="116" t="s">
        <v>11622</v>
      </c>
      <c r="L1109" s="197">
        <v>45580</v>
      </c>
      <c r="M1109" s="116"/>
      <c r="N1109" s="197">
        <v>45580</v>
      </c>
      <c r="O1109" s="388">
        <f t="shared" si="52"/>
        <v>2570</v>
      </c>
      <c r="P1109" s="339">
        <f t="shared" si="53"/>
        <v>0</v>
      </c>
    </row>
    <row r="1110" spans="1:16" hidden="1" x14ac:dyDescent="0.25">
      <c r="A1110" s="116">
        <v>128072</v>
      </c>
      <c r="B1110" s="116">
        <v>10</v>
      </c>
      <c r="C1110" s="116">
        <v>1010103010</v>
      </c>
      <c r="D1110" s="116" t="s">
        <v>10839</v>
      </c>
      <c r="E1110" s="339">
        <v>83134.649999999994</v>
      </c>
      <c r="F1110" s="194">
        <v>15</v>
      </c>
      <c r="G1110" s="194">
        <f>13+2</f>
        <v>15</v>
      </c>
      <c r="H1110" s="194" t="s">
        <v>10119</v>
      </c>
      <c r="I1110" s="194">
        <f t="shared" si="51"/>
        <v>0</v>
      </c>
      <c r="J1110" s="116" t="s">
        <v>10120</v>
      </c>
      <c r="K1110" s="116" t="s">
        <v>11622</v>
      </c>
      <c r="L1110" s="197">
        <v>45580</v>
      </c>
      <c r="M1110" s="116" t="s">
        <v>11995</v>
      </c>
      <c r="N1110" s="197">
        <v>45946</v>
      </c>
      <c r="O1110" s="388">
        <f t="shared" si="52"/>
        <v>5542.3099999999995</v>
      </c>
      <c r="P1110" s="339">
        <f t="shared" si="53"/>
        <v>0</v>
      </c>
    </row>
    <row r="1111" spans="1:16" hidden="1" x14ac:dyDescent="0.25">
      <c r="A1111" s="116">
        <v>128072</v>
      </c>
      <c r="B1111" s="116">
        <v>5</v>
      </c>
      <c r="C1111" s="116">
        <v>1015100080</v>
      </c>
      <c r="D1111" s="116" t="s">
        <v>11141</v>
      </c>
      <c r="E1111" s="339">
        <v>47065.919999999998</v>
      </c>
      <c r="F1111" s="194">
        <v>2</v>
      </c>
      <c r="G1111" s="194">
        <v>2</v>
      </c>
      <c r="H1111" s="194" t="s">
        <v>10119</v>
      </c>
      <c r="I1111" s="194">
        <f t="shared" si="51"/>
        <v>0</v>
      </c>
      <c r="J1111" s="116" t="s">
        <v>10120</v>
      </c>
      <c r="K1111" s="116" t="s">
        <v>11622</v>
      </c>
      <c r="L1111" s="197">
        <v>45580</v>
      </c>
      <c r="M1111" s="116"/>
      <c r="N1111" s="197">
        <v>45580</v>
      </c>
      <c r="O1111" s="388">
        <f t="shared" si="52"/>
        <v>23532.959999999999</v>
      </c>
      <c r="P1111" s="339">
        <f t="shared" si="53"/>
        <v>0</v>
      </c>
    </row>
    <row r="1112" spans="1:16" hidden="1" x14ac:dyDescent="0.25">
      <c r="A1112" s="116">
        <v>128072</v>
      </c>
      <c r="B1112" s="116">
        <v>3</v>
      </c>
      <c r="C1112" s="116">
        <v>1016100540</v>
      </c>
      <c r="D1112" s="116" t="s">
        <v>11148</v>
      </c>
      <c r="E1112" s="339">
        <v>5322</v>
      </c>
      <c r="F1112" s="194">
        <v>3</v>
      </c>
      <c r="G1112" s="194">
        <v>3</v>
      </c>
      <c r="H1112" s="194" t="s">
        <v>10119</v>
      </c>
      <c r="I1112" s="194">
        <f t="shared" si="51"/>
        <v>0</v>
      </c>
      <c r="J1112" s="116" t="s">
        <v>10120</v>
      </c>
      <c r="K1112" s="116" t="s">
        <v>11622</v>
      </c>
      <c r="L1112" s="197">
        <v>45580</v>
      </c>
      <c r="M1112" s="116"/>
      <c r="N1112" s="197">
        <v>45580</v>
      </c>
      <c r="O1112" s="388">
        <f t="shared" si="52"/>
        <v>1774</v>
      </c>
      <c r="P1112" s="339">
        <f t="shared" si="53"/>
        <v>0</v>
      </c>
    </row>
    <row r="1113" spans="1:16" hidden="1" x14ac:dyDescent="0.25">
      <c r="A1113" s="116">
        <v>128072</v>
      </c>
      <c r="B1113" s="116">
        <v>2</v>
      </c>
      <c r="C1113" s="116">
        <v>1016101250</v>
      </c>
      <c r="D1113" s="116" t="s">
        <v>11152</v>
      </c>
      <c r="E1113" s="339">
        <v>5373.42</v>
      </c>
      <c r="F1113" s="194">
        <v>3</v>
      </c>
      <c r="G1113" s="194">
        <v>3</v>
      </c>
      <c r="H1113" s="194" t="s">
        <v>10119</v>
      </c>
      <c r="I1113" s="194">
        <f t="shared" si="51"/>
        <v>0</v>
      </c>
      <c r="J1113" s="116" t="s">
        <v>10120</v>
      </c>
      <c r="K1113" s="116" t="s">
        <v>11622</v>
      </c>
      <c r="L1113" s="197">
        <v>45580</v>
      </c>
      <c r="M1113" s="116"/>
      <c r="N1113" s="197">
        <v>45580</v>
      </c>
      <c r="O1113" s="388">
        <f t="shared" si="52"/>
        <v>1791.14</v>
      </c>
      <c r="P1113" s="339">
        <f t="shared" si="53"/>
        <v>0</v>
      </c>
    </row>
    <row r="1114" spans="1:16" hidden="1" x14ac:dyDescent="0.25">
      <c r="A1114" s="116">
        <v>128072</v>
      </c>
      <c r="B1114" s="116">
        <v>1</v>
      </c>
      <c r="C1114" s="116">
        <v>1016101340</v>
      </c>
      <c r="D1114" s="116" t="s">
        <v>10489</v>
      </c>
      <c r="E1114" s="339">
        <v>23406</v>
      </c>
      <c r="F1114" s="194">
        <v>3</v>
      </c>
      <c r="G1114" s="194">
        <v>3</v>
      </c>
      <c r="H1114" s="194" t="s">
        <v>10119</v>
      </c>
      <c r="I1114" s="194">
        <f t="shared" si="51"/>
        <v>0</v>
      </c>
      <c r="J1114" s="116" t="s">
        <v>10120</v>
      </c>
      <c r="K1114" s="116" t="s">
        <v>11622</v>
      </c>
      <c r="L1114" s="197">
        <v>45580</v>
      </c>
      <c r="M1114" s="116"/>
      <c r="N1114" s="197">
        <v>45580</v>
      </c>
      <c r="O1114" s="388">
        <f t="shared" si="52"/>
        <v>7802</v>
      </c>
      <c r="P1114" s="339">
        <f t="shared" si="53"/>
        <v>0</v>
      </c>
    </row>
    <row r="1115" spans="1:16" hidden="1" x14ac:dyDescent="0.25">
      <c r="A1115" s="116">
        <v>128072</v>
      </c>
      <c r="B1115" s="116">
        <v>4</v>
      </c>
      <c r="C1115" s="116">
        <v>1016101380</v>
      </c>
      <c r="D1115" s="116" t="s">
        <v>10854</v>
      </c>
      <c r="E1115" s="339">
        <v>90201</v>
      </c>
      <c r="F1115" s="194">
        <v>3</v>
      </c>
      <c r="G1115" s="194">
        <v>3</v>
      </c>
      <c r="H1115" s="194" t="s">
        <v>10119</v>
      </c>
      <c r="I1115" s="194">
        <f t="shared" si="51"/>
        <v>0</v>
      </c>
      <c r="J1115" s="116" t="s">
        <v>10120</v>
      </c>
      <c r="K1115" s="116" t="s">
        <v>11622</v>
      </c>
      <c r="L1115" s="197">
        <v>45580</v>
      </c>
      <c r="M1115" s="116"/>
      <c r="N1115" s="197">
        <v>45580</v>
      </c>
      <c r="O1115" s="388">
        <f t="shared" si="52"/>
        <v>30067</v>
      </c>
      <c r="P1115" s="339">
        <f t="shared" si="53"/>
        <v>0</v>
      </c>
    </row>
    <row r="1116" spans="1:16" hidden="1" x14ac:dyDescent="0.25">
      <c r="A1116" s="116">
        <v>128072</v>
      </c>
      <c r="B1116" s="116">
        <v>7</v>
      </c>
      <c r="C1116" s="116">
        <v>1019100040</v>
      </c>
      <c r="D1116" s="116" t="s">
        <v>10643</v>
      </c>
      <c r="E1116" s="339">
        <v>11994</v>
      </c>
      <c r="F1116" s="194">
        <v>3</v>
      </c>
      <c r="G1116" s="194">
        <v>3</v>
      </c>
      <c r="H1116" s="194" t="s">
        <v>10119</v>
      </c>
      <c r="I1116" s="194">
        <f t="shared" si="51"/>
        <v>0</v>
      </c>
      <c r="J1116" s="116" t="s">
        <v>10120</v>
      </c>
      <c r="K1116" s="116" t="s">
        <v>11622</v>
      </c>
      <c r="L1116" s="197">
        <v>45580</v>
      </c>
      <c r="M1116" s="116"/>
      <c r="N1116" s="197">
        <v>45580</v>
      </c>
      <c r="O1116" s="388">
        <f t="shared" si="52"/>
        <v>3998</v>
      </c>
      <c r="P1116" s="339">
        <f t="shared" si="53"/>
        <v>0</v>
      </c>
    </row>
    <row r="1117" spans="1:16" hidden="1" x14ac:dyDescent="0.25">
      <c r="A1117" s="116">
        <v>128072</v>
      </c>
      <c r="B1117" s="116">
        <v>8</v>
      </c>
      <c r="C1117" s="116">
        <v>1019103360</v>
      </c>
      <c r="D1117" s="116" t="s">
        <v>11164</v>
      </c>
      <c r="E1117" s="339">
        <v>62328</v>
      </c>
      <c r="F1117" s="194">
        <v>3</v>
      </c>
      <c r="G1117" s="194">
        <v>3</v>
      </c>
      <c r="H1117" s="194" t="s">
        <v>10119</v>
      </c>
      <c r="I1117" s="194">
        <f t="shared" si="51"/>
        <v>0</v>
      </c>
      <c r="J1117" s="116" t="s">
        <v>10120</v>
      </c>
      <c r="K1117" s="116" t="s">
        <v>11622</v>
      </c>
      <c r="L1117" s="197">
        <v>45580</v>
      </c>
      <c r="M1117" s="116"/>
      <c r="N1117" s="197">
        <v>45580</v>
      </c>
      <c r="O1117" s="388">
        <f t="shared" si="52"/>
        <v>20776</v>
      </c>
      <c r="P1117" s="339">
        <f t="shared" si="53"/>
        <v>0</v>
      </c>
    </row>
    <row r="1118" spans="1:16" hidden="1" x14ac:dyDescent="0.25">
      <c r="A1118" s="116">
        <v>128072</v>
      </c>
      <c r="B1118" s="116">
        <v>11</v>
      </c>
      <c r="C1118" s="116">
        <v>1324103590</v>
      </c>
      <c r="D1118" s="116" t="s">
        <v>11043</v>
      </c>
      <c r="E1118" s="339">
        <v>155100.29999999999</v>
      </c>
      <c r="F1118" s="194">
        <v>6</v>
      </c>
      <c r="G1118" s="194">
        <v>6</v>
      </c>
      <c r="H1118" s="194" t="s">
        <v>10119</v>
      </c>
      <c r="I1118" s="194">
        <f t="shared" si="51"/>
        <v>0</v>
      </c>
      <c r="J1118" s="116" t="s">
        <v>10120</v>
      </c>
      <c r="K1118" s="116" t="s">
        <v>11622</v>
      </c>
      <c r="L1118" s="197">
        <v>45580</v>
      </c>
      <c r="M1118" s="116" t="s">
        <v>11980</v>
      </c>
      <c r="N1118" s="197">
        <v>45586</v>
      </c>
      <c r="O1118" s="388">
        <f t="shared" si="52"/>
        <v>25850.05</v>
      </c>
      <c r="P1118" s="339">
        <f t="shared" si="53"/>
        <v>0</v>
      </c>
    </row>
    <row r="1119" spans="1:16" hidden="1" x14ac:dyDescent="0.25">
      <c r="A1119" s="116">
        <v>128074</v>
      </c>
      <c r="B1119" s="116">
        <v>8</v>
      </c>
      <c r="C1119" s="116">
        <v>1514100040</v>
      </c>
      <c r="D1119" s="116" t="s">
        <v>9067</v>
      </c>
      <c r="E1119" s="339">
        <v>155867</v>
      </c>
      <c r="F1119" s="194">
        <v>1</v>
      </c>
      <c r="G1119" s="194">
        <v>1</v>
      </c>
      <c r="H1119" s="194" t="s">
        <v>10119</v>
      </c>
      <c r="I1119" s="194">
        <f t="shared" si="51"/>
        <v>0</v>
      </c>
      <c r="J1119" s="116" t="s">
        <v>10120</v>
      </c>
      <c r="K1119" s="116" t="s">
        <v>11848</v>
      </c>
      <c r="L1119" s="197">
        <v>45580</v>
      </c>
      <c r="M1119" s="116"/>
      <c r="N1119" s="197">
        <v>45580</v>
      </c>
      <c r="O1119" s="388">
        <f t="shared" si="52"/>
        <v>155867</v>
      </c>
      <c r="P1119" s="339">
        <f t="shared" si="53"/>
        <v>0</v>
      </c>
    </row>
    <row r="1120" spans="1:16" hidden="1" x14ac:dyDescent="0.25">
      <c r="A1120" s="116">
        <v>128074</v>
      </c>
      <c r="B1120" s="116">
        <v>2</v>
      </c>
      <c r="C1120" s="116">
        <v>1515100080</v>
      </c>
      <c r="D1120" s="116" t="s">
        <v>7607</v>
      </c>
      <c r="E1120" s="339">
        <v>1060978</v>
      </c>
      <c r="F1120" s="194">
        <v>1</v>
      </c>
      <c r="G1120" s="194">
        <v>1</v>
      </c>
      <c r="H1120" s="194" t="s">
        <v>10119</v>
      </c>
      <c r="I1120" s="194">
        <f t="shared" si="51"/>
        <v>0</v>
      </c>
      <c r="J1120" s="116" t="s">
        <v>10120</v>
      </c>
      <c r="K1120" s="116" t="s">
        <v>11848</v>
      </c>
      <c r="L1120" s="197">
        <v>45580</v>
      </c>
      <c r="M1120" s="116"/>
      <c r="N1120" s="197">
        <v>45726</v>
      </c>
      <c r="O1120" s="388">
        <f t="shared" si="52"/>
        <v>1060978</v>
      </c>
      <c r="P1120" s="339">
        <f t="shared" si="53"/>
        <v>0</v>
      </c>
    </row>
    <row r="1121" spans="1:16" hidden="1" x14ac:dyDescent="0.25">
      <c r="A1121" s="116">
        <v>128074</v>
      </c>
      <c r="B1121" s="116">
        <v>1</v>
      </c>
      <c r="C1121" s="116">
        <v>1515100090</v>
      </c>
      <c r="D1121" s="116" t="s">
        <v>11284</v>
      </c>
      <c r="E1121" s="339">
        <v>1481491</v>
      </c>
      <c r="F1121" s="194">
        <v>1</v>
      </c>
      <c r="G1121" s="194">
        <v>1</v>
      </c>
      <c r="H1121" s="194" t="s">
        <v>10119</v>
      </c>
      <c r="I1121" s="194">
        <f t="shared" si="51"/>
        <v>0</v>
      </c>
      <c r="J1121" s="116" t="s">
        <v>10120</v>
      </c>
      <c r="K1121" s="116" t="s">
        <v>11848</v>
      </c>
      <c r="L1121" s="197">
        <v>45580</v>
      </c>
      <c r="M1121" s="116"/>
      <c r="N1121" s="197">
        <v>45580</v>
      </c>
      <c r="O1121" s="388">
        <f t="shared" si="52"/>
        <v>1481491</v>
      </c>
      <c r="P1121" s="339">
        <f t="shared" si="53"/>
        <v>0</v>
      </c>
    </row>
    <row r="1122" spans="1:16" hidden="1" x14ac:dyDescent="0.25">
      <c r="A1122" s="116">
        <v>128074</v>
      </c>
      <c r="B1122" s="116">
        <v>3</v>
      </c>
      <c r="C1122" s="116">
        <v>1518100300</v>
      </c>
      <c r="D1122" s="116" t="s">
        <v>7999</v>
      </c>
      <c r="E1122" s="339">
        <v>709644</v>
      </c>
      <c r="F1122" s="194">
        <v>1</v>
      </c>
      <c r="G1122" s="194">
        <v>1</v>
      </c>
      <c r="H1122" s="194" t="s">
        <v>10119</v>
      </c>
      <c r="I1122" s="194">
        <f t="shared" si="51"/>
        <v>0</v>
      </c>
      <c r="J1122" s="116" t="s">
        <v>10120</v>
      </c>
      <c r="K1122" s="116" t="s">
        <v>11848</v>
      </c>
      <c r="L1122" s="197">
        <v>45580</v>
      </c>
      <c r="M1122" s="116"/>
      <c r="N1122" s="197">
        <v>45580</v>
      </c>
      <c r="O1122" s="388">
        <f t="shared" si="52"/>
        <v>709644</v>
      </c>
      <c r="P1122" s="339">
        <f t="shared" si="53"/>
        <v>0</v>
      </c>
    </row>
    <row r="1123" spans="1:16" hidden="1" x14ac:dyDescent="0.25">
      <c r="A1123" s="116">
        <v>128074</v>
      </c>
      <c r="B1123" s="116">
        <v>4</v>
      </c>
      <c r="C1123" s="116">
        <v>1518100310</v>
      </c>
      <c r="D1123" s="116" t="s">
        <v>8382</v>
      </c>
      <c r="E1123" s="339">
        <v>407166</v>
      </c>
      <c r="F1123" s="194">
        <v>1</v>
      </c>
      <c r="G1123" s="194">
        <v>1</v>
      </c>
      <c r="H1123" s="194" t="s">
        <v>10119</v>
      </c>
      <c r="I1123" s="194">
        <f t="shared" si="51"/>
        <v>0</v>
      </c>
      <c r="J1123" s="116" t="s">
        <v>10120</v>
      </c>
      <c r="K1123" s="116" t="s">
        <v>11848</v>
      </c>
      <c r="L1123" s="197">
        <v>45580</v>
      </c>
      <c r="M1123" s="116"/>
      <c r="N1123" s="197">
        <v>45580</v>
      </c>
      <c r="O1123" s="388">
        <f t="shared" si="52"/>
        <v>407166</v>
      </c>
      <c r="P1123" s="339">
        <f t="shared" si="53"/>
        <v>0</v>
      </c>
    </row>
    <row r="1124" spans="1:16" hidden="1" x14ac:dyDescent="0.25">
      <c r="A1124" s="116">
        <v>128074</v>
      </c>
      <c r="B1124" s="116">
        <v>7</v>
      </c>
      <c r="C1124" s="116">
        <v>1519101020</v>
      </c>
      <c r="D1124" s="116" t="s">
        <v>11296</v>
      </c>
      <c r="E1124" s="339">
        <v>188389</v>
      </c>
      <c r="F1124" s="194">
        <v>1</v>
      </c>
      <c r="G1124" s="194">
        <v>1</v>
      </c>
      <c r="H1124" s="194" t="s">
        <v>10119</v>
      </c>
      <c r="I1124" s="194">
        <f t="shared" si="51"/>
        <v>0</v>
      </c>
      <c r="J1124" s="116" t="s">
        <v>10120</v>
      </c>
      <c r="K1124" s="116" t="s">
        <v>11848</v>
      </c>
      <c r="L1124" s="197">
        <v>45580</v>
      </c>
      <c r="M1124" s="116"/>
      <c r="N1124" s="197">
        <v>45580</v>
      </c>
      <c r="O1124" s="388">
        <f t="shared" si="52"/>
        <v>188389</v>
      </c>
      <c r="P1124" s="339">
        <f t="shared" si="53"/>
        <v>0</v>
      </c>
    </row>
    <row r="1125" spans="1:16" hidden="1" x14ac:dyDescent="0.25">
      <c r="A1125" s="116">
        <v>128074</v>
      </c>
      <c r="B1125" s="116">
        <v>5</v>
      </c>
      <c r="C1125" s="116">
        <v>1523100820</v>
      </c>
      <c r="D1125" s="116" t="s">
        <v>11327</v>
      </c>
      <c r="E1125" s="339">
        <v>22982.44</v>
      </c>
      <c r="F1125" s="194">
        <v>2</v>
      </c>
      <c r="G1125" s="194">
        <v>2</v>
      </c>
      <c r="H1125" s="194" t="s">
        <v>10119</v>
      </c>
      <c r="I1125" s="194">
        <f t="shared" si="51"/>
        <v>0</v>
      </c>
      <c r="J1125" s="116" t="s">
        <v>10120</v>
      </c>
      <c r="K1125" s="116" t="s">
        <v>11848</v>
      </c>
      <c r="L1125" s="197">
        <v>45580</v>
      </c>
      <c r="M1125" s="116"/>
      <c r="N1125" s="197">
        <v>45580</v>
      </c>
      <c r="O1125" s="388">
        <f t="shared" si="52"/>
        <v>11491.22</v>
      </c>
      <c r="P1125" s="339">
        <f t="shared" si="53"/>
        <v>0</v>
      </c>
    </row>
    <row r="1126" spans="1:16" hidden="1" x14ac:dyDescent="0.25">
      <c r="A1126" s="116">
        <v>128074</v>
      </c>
      <c r="B1126" s="116">
        <v>9</v>
      </c>
      <c r="C1126" s="116">
        <v>1525104030</v>
      </c>
      <c r="D1126" s="116" t="s">
        <v>11975</v>
      </c>
      <c r="E1126" s="339">
        <v>108573.04</v>
      </c>
      <c r="F1126" s="194">
        <v>8</v>
      </c>
      <c r="G1126" s="194">
        <v>8</v>
      </c>
      <c r="H1126" s="194" t="s">
        <v>10119</v>
      </c>
      <c r="I1126" s="194">
        <f t="shared" si="51"/>
        <v>0</v>
      </c>
      <c r="J1126" s="116" t="s">
        <v>10120</v>
      </c>
      <c r="K1126" s="116" t="s">
        <v>11848</v>
      </c>
      <c r="L1126" s="197">
        <v>45580</v>
      </c>
      <c r="M1126" s="116"/>
      <c r="N1126" s="197">
        <v>45580</v>
      </c>
      <c r="O1126" s="388">
        <f t="shared" si="52"/>
        <v>13571.63</v>
      </c>
      <c r="P1126" s="339">
        <f t="shared" si="53"/>
        <v>0</v>
      </c>
    </row>
    <row r="1127" spans="1:16" hidden="1" x14ac:dyDescent="0.25">
      <c r="A1127" s="116">
        <v>128074</v>
      </c>
      <c r="B1127" s="116">
        <v>6</v>
      </c>
      <c r="C1127" s="116">
        <v>1525106390</v>
      </c>
      <c r="D1127" s="116" t="s">
        <v>11974</v>
      </c>
      <c r="E1127" s="339">
        <v>63120</v>
      </c>
      <c r="F1127" s="194">
        <v>12</v>
      </c>
      <c r="G1127" s="194">
        <v>12</v>
      </c>
      <c r="H1127" s="194" t="s">
        <v>10119</v>
      </c>
      <c r="I1127" s="194">
        <f t="shared" si="51"/>
        <v>0</v>
      </c>
      <c r="J1127" s="116" t="s">
        <v>10120</v>
      </c>
      <c r="K1127" s="116" t="s">
        <v>11848</v>
      </c>
      <c r="L1127" s="197">
        <v>45580</v>
      </c>
      <c r="M1127" s="116"/>
      <c r="N1127" s="197">
        <v>45580</v>
      </c>
      <c r="O1127" s="388">
        <f t="shared" si="52"/>
        <v>5260</v>
      </c>
      <c r="P1127" s="339">
        <f t="shared" si="53"/>
        <v>0</v>
      </c>
    </row>
    <row r="1128" spans="1:16" hidden="1" x14ac:dyDescent="0.25">
      <c r="A1128" s="116">
        <v>128077</v>
      </c>
      <c r="B1128" s="116">
        <v>1</v>
      </c>
      <c r="C1128" s="116">
        <v>1228102590</v>
      </c>
      <c r="D1128" s="116" t="s">
        <v>11976</v>
      </c>
      <c r="E1128" s="339">
        <v>31036.2</v>
      </c>
      <c r="F1128" s="194">
        <v>3</v>
      </c>
      <c r="G1128" s="194">
        <v>3</v>
      </c>
      <c r="H1128" s="194" t="s">
        <v>10119</v>
      </c>
      <c r="I1128" s="194">
        <f t="shared" si="51"/>
        <v>0</v>
      </c>
      <c r="J1128" s="116" t="s">
        <v>10120</v>
      </c>
      <c r="K1128" s="116" t="s">
        <v>11711</v>
      </c>
      <c r="L1128" s="197">
        <v>45580</v>
      </c>
      <c r="M1128" s="116"/>
      <c r="N1128" s="197">
        <v>45580</v>
      </c>
      <c r="O1128" s="388">
        <f t="shared" si="52"/>
        <v>10345.4</v>
      </c>
      <c r="P1128" s="339">
        <f t="shared" si="53"/>
        <v>0</v>
      </c>
    </row>
    <row r="1129" spans="1:16" hidden="1" x14ac:dyDescent="0.25">
      <c r="A1129" s="116">
        <v>128120</v>
      </c>
      <c r="B1129" s="116">
        <v>1</v>
      </c>
      <c r="C1129" s="116">
        <v>1014104530</v>
      </c>
      <c r="D1129" s="116" t="s">
        <v>10355</v>
      </c>
      <c r="E1129" s="339">
        <v>29196</v>
      </c>
      <c r="F1129" s="194">
        <v>1</v>
      </c>
      <c r="G1129" s="194">
        <v>1</v>
      </c>
      <c r="H1129" s="194" t="s">
        <v>10119</v>
      </c>
      <c r="I1129" s="194">
        <f t="shared" si="51"/>
        <v>0</v>
      </c>
      <c r="J1129" s="116" t="s">
        <v>10120</v>
      </c>
      <c r="K1129" s="116" t="s">
        <v>10121</v>
      </c>
      <c r="L1129" s="197">
        <v>45580</v>
      </c>
      <c r="M1129" s="116"/>
      <c r="N1129" s="197">
        <v>45580</v>
      </c>
      <c r="O1129" s="388">
        <f t="shared" si="52"/>
        <v>29196</v>
      </c>
      <c r="P1129" s="339">
        <f t="shared" si="53"/>
        <v>0</v>
      </c>
    </row>
    <row r="1130" spans="1:16" hidden="1" x14ac:dyDescent="0.25">
      <c r="A1130" s="116">
        <v>128133</v>
      </c>
      <c r="B1130" s="116">
        <v>1</v>
      </c>
      <c r="C1130" s="116">
        <v>1016101720</v>
      </c>
      <c r="D1130" s="116" t="s">
        <v>10817</v>
      </c>
      <c r="E1130" s="339">
        <v>177142</v>
      </c>
      <c r="F1130" s="194">
        <v>1</v>
      </c>
      <c r="G1130" s="194">
        <v>1</v>
      </c>
      <c r="H1130" s="194" t="s">
        <v>10119</v>
      </c>
      <c r="I1130" s="194">
        <f t="shared" si="51"/>
        <v>0</v>
      </c>
      <c r="J1130" s="116" t="s">
        <v>10120</v>
      </c>
      <c r="K1130" s="116" t="s">
        <v>11985</v>
      </c>
      <c r="L1130" s="197">
        <v>45581</v>
      </c>
      <c r="M1130" s="116"/>
      <c r="N1130" s="197">
        <v>45581</v>
      </c>
      <c r="O1130" s="388">
        <f t="shared" si="52"/>
        <v>177142</v>
      </c>
      <c r="P1130" s="339">
        <f t="shared" si="53"/>
        <v>0</v>
      </c>
    </row>
    <row r="1131" spans="1:16" hidden="1" x14ac:dyDescent="0.25">
      <c r="A1131" s="116">
        <v>128134</v>
      </c>
      <c r="B1131" s="116">
        <v>3</v>
      </c>
      <c r="C1131" s="116">
        <v>1016101340</v>
      </c>
      <c r="D1131" s="116" t="s">
        <v>10489</v>
      </c>
      <c r="E1131" s="339">
        <v>25014</v>
      </c>
      <c r="F1131" s="194">
        <v>3</v>
      </c>
      <c r="G1131" s="194">
        <v>3</v>
      </c>
      <c r="H1131" s="194" t="s">
        <v>10119</v>
      </c>
      <c r="I1131" s="194">
        <f t="shared" si="51"/>
        <v>0</v>
      </c>
      <c r="J1131" s="116" t="s">
        <v>10120</v>
      </c>
      <c r="K1131" s="116" t="s">
        <v>11965</v>
      </c>
      <c r="L1131" s="197">
        <v>45581</v>
      </c>
      <c r="M1131" s="116"/>
      <c r="N1131" s="197">
        <v>45581</v>
      </c>
      <c r="O1131" s="388">
        <f t="shared" si="52"/>
        <v>8338</v>
      </c>
      <c r="P1131" s="339">
        <f t="shared" si="53"/>
        <v>0</v>
      </c>
    </row>
    <row r="1132" spans="1:16" hidden="1" x14ac:dyDescent="0.25">
      <c r="A1132" s="116">
        <v>128134</v>
      </c>
      <c r="B1132" s="116">
        <v>2</v>
      </c>
      <c r="C1132" s="116">
        <v>1023100140</v>
      </c>
      <c r="D1132" s="116" t="s">
        <v>11171</v>
      </c>
      <c r="E1132" s="339">
        <v>78105.919999999998</v>
      </c>
      <c r="F1132" s="194">
        <v>4</v>
      </c>
      <c r="G1132" s="194">
        <v>4</v>
      </c>
      <c r="H1132" s="194" t="s">
        <v>10119</v>
      </c>
      <c r="I1132" s="194">
        <f t="shared" si="51"/>
        <v>0</v>
      </c>
      <c r="J1132" s="116" t="s">
        <v>10120</v>
      </c>
      <c r="K1132" s="116" t="s">
        <v>11965</v>
      </c>
      <c r="L1132" s="197">
        <v>45581</v>
      </c>
      <c r="M1132" s="116" t="s">
        <v>11986</v>
      </c>
      <c r="N1132" s="197">
        <v>45583</v>
      </c>
      <c r="O1132" s="388">
        <f t="shared" si="52"/>
        <v>19526.48</v>
      </c>
      <c r="P1132" s="339">
        <f t="shared" si="53"/>
        <v>0</v>
      </c>
    </row>
    <row r="1133" spans="1:16" hidden="1" x14ac:dyDescent="0.25">
      <c r="A1133" s="116">
        <v>128134</v>
      </c>
      <c r="B1133" s="116">
        <v>1</v>
      </c>
      <c r="C1133" s="116">
        <v>1023100340</v>
      </c>
      <c r="D1133" s="116" t="s">
        <v>10969</v>
      </c>
      <c r="E1133" s="339">
        <v>73560</v>
      </c>
      <c r="F1133" s="194">
        <v>4</v>
      </c>
      <c r="G1133" s="194">
        <v>4</v>
      </c>
      <c r="H1133" s="194" t="s">
        <v>10119</v>
      </c>
      <c r="I1133" s="194">
        <f t="shared" si="51"/>
        <v>0</v>
      </c>
      <c r="J1133" s="116" t="s">
        <v>10120</v>
      </c>
      <c r="K1133" s="116" t="s">
        <v>11965</v>
      </c>
      <c r="L1133" s="197">
        <v>45581</v>
      </c>
      <c r="M1133" s="116"/>
      <c r="N1133" s="197">
        <v>45581</v>
      </c>
      <c r="O1133" s="388">
        <f t="shared" si="52"/>
        <v>18390</v>
      </c>
      <c r="P1133" s="339">
        <f t="shared" si="53"/>
        <v>0</v>
      </c>
    </row>
    <row r="1134" spans="1:16" hidden="1" x14ac:dyDescent="0.25">
      <c r="A1134" s="116">
        <v>128181</v>
      </c>
      <c r="B1134" s="116">
        <v>3</v>
      </c>
      <c r="C1134" s="116">
        <v>1011100040</v>
      </c>
      <c r="D1134" s="116" t="s">
        <v>10481</v>
      </c>
      <c r="E1134" s="339">
        <v>6901.75</v>
      </c>
      <c r="F1134" s="194">
        <v>5</v>
      </c>
      <c r="G1134" s="194">
        <v>5</v>
      </c>
      <c r="H1134" s="194" t="s">
        <v>10119</v>
      </c>
      <c r="I1134" s="194">
        <f t="shared" si="51"/>
        <v>0</v>
      </c>
      <c r="J1134" s="116" t="s">
        <v>10120</v>
      </c>
      <c r="K1134" s="116" t="s">
        <v>12000</v>
      </c>
      <c r="L1134" s="197">
        <v>45582</v>
      </c>
      <c r="M1134" s="116"/>
      <c r="N1134" s="197">
        <v>45583</v>
      </c>
      <c r="O1134" s="388">
        <f t="shared" si="52"/>
        <v>1380.35</v>
      </c>
      <c r="P1134" s="339">
        <f t="shared" si="53"/>
        <v>0</v>
      </c>
    </row>
    <row r="1135" spans="1:16" hidden="1" x14ac:dyDescent="0.25">
      <c r="A1135" s="116">
        <v>128181</v>
      </c>
      <c r="B1135" s="116">
        <v>1</v>
      </c>
      <c r="C1135" s="116">
        <v>1023100140</v>
      </c>
      <c r="D1135" s="116" t="s">
        <v>11171</v>
      </c>
      <c r="E1135" s="339">
        <v>234317.76</v>
      </c>
      <c r="F1135" s="194">
        <v>12</v>
      </c>
      <c r="G1135" s="194">
        <v>12</v>
      </c>
      <c r="H1135" s="194" t="s">
        <v>10119</v>
      </c>
      <c r="I1135" s="194">
        <f t="shared" si="51"/>
        <v>0</v>
      </c>
      <c r="J1135" s="116" t="s">
        <v>10120</v>
      </c>
      <c r="K1135" s="116" t="s">
        <v>12000</v>
      </c>
      <c r="L1135" s="197">
        <v>45582</v>
      </c>
      <c r="M1135" s="116"/>
      <c r="N1135" s="197">
        <v>45583</v>
      </c>
      <c r="O1135" s="388">
        <f t="shared" si="52"/>
        <v>19526.48</v>
      </c>
      <c r="P1135" s="339">
        <f t="shared" si="53"/>
        <v>0</v>
      </c>
    </row>
    <row r="1136" spans="1:16" hidden="1" x14ac:dyDescent="0.25">
      <c r="A1136" s="116">
        <v>128181</v>
      </c>
      <c r="B1136" s="116">
        <v>2</v>
      </c>
      <c r="C1136" s="116">
        <v>1023100340</v>
      </c>
      <c r="D1136" s="116" t="s">
        <v>10969</v>
      </c>
      <c r="E1136" s="339">
        <v>110340</v>
      </c>
      <c r="F1136" s="194">
        <v>6</v>
      </c>
      <c r="G1136" s="194">
        <v>6</v>
      </c>
      <c r="H1136" s="194" t="s">
        <v>10119</v>
      </c>
      <c r="I1136" s="194">
        <f t="shared" si="51"/>
        <v>0</v>
      </c>
      <c r="J1136" s="116" t="s">
        <v>10120</v>
      </c>
      <c r="K1136" s="116" t="s">
        <v>12000</v>
      </c>
      <c r="L1136" s="197">
        <v>45582</v>
      </c>
      <c r="M1136" s="116"/>
      <c r="N1136" s="197">
        <v>45583</v>
      </c>
      <c r="O1136" s="388">
        <f t="shared" si="52"/>
        <v>18390</v>
      </c>
      <c r="P1136" s="339">
        <f t="shared" si="53"/>
        <v>0</v>
      </c>
    </row>
    <row r="1137" spans="1:16" hidden="1" x14ac:dyDescent="0.25">
      <c r="A1137" s="116">
        <v>128190</v>
      </c>
      <c r="B1137" s="116">
        <v>1</v>
      </c>
      <c r="C1137" s="116">
        <v>1010102150</v>
      </c>
      <c r="D1137" s="116" t="s">
        <v>11093</v>
      </c>
      <c r="E1137" s="339">
        <v>8040</v>
      </c>
      <c r="F1137" s="194">
        <v>4</v>
      </c>
      <c r="G1137" s="194">
        <v>4</v>
      </c>
      <c r="H1137" s="194" t="s">
        <v>10119</v>
      </c>
      <c r="I1137" s="194">
        <f t="shared" si="51"/>
        <v>0</v>
      </c>
      <c r="J1137" s="116" t="s">
        <v>10126</v>
      </c>
      <c r="K1137" s="116" t="s">
        <v>10853</v>
      </c>
      <c r="L1137" s="197">
        <v>45583</v>
      </c>
      <c r="M1137" s="116"/>
      <c r="N1137" s="197">
        <v>45583</v>
      </c>
      <c r="O1137" s="388">
        <f t="shared" si="52"/>
        <v>2010</v>
      </c>
      <c r="P1137" s="339">
        <f t="shared" si="53"/>
        <v>0</v>
      </c>
    </row>
    <row r="1138" spans="1:16" hidden="1" x14ac:dyDescent="0.25">
      <c r="A1138" s="116">
        <v>128190</v>
      </c>
      <c r="B1138" s="116">
        <v>8</v>
      </c>
      <c r="C1138" s="116">
        <v>1017102120</v>
      </c>
      <c r="D1138" s="116" t="s">
        <v>10656</v>
      </c>
      <c r="E1138" s="339">
        <v>162000</v>
      </c>
      <c r="F1138" s="194">
        <v>1</v>
      </c>
      <c r="G1138" s="194">
        <v>1</v>
      </c>
      <c r="H1138" s="194" t="s">
        <v>10119</v>
      </c>
      <c r="I1138" s="194">
        <f t="shared" si="51"/>
        <v>0</v>
      </c>
      <c r="J1138" s="116" t="s">
        <v>10126</v>
      </c>
      <c r="K1138" s="116" t="s">
        <v>10853</v>
      </c>
      <c r="L1138" s="197">
        <v>45583</v>
      </c>
      <c r="M1138" s="116"/>
      <c r="N1138" s="197">
        <v>45583</v>
      </c>
      <c r="O1138" s="388">
        <f t="shared" si="52"/>
        <v>162000</v>
      </c>
      <c r="P1138" s="339">
        <f t="shared" si="53"/>
        <v>0</v>
      </c>
    </row>
    <row r="1139" spans="1:16" hidden="1" x14ac:dyDescent="0.25">
      <c r="A1139" s="116">
        <v>128190</v>
      </c>
      <c r="B1139" s="116">
        <v>2</v>
      </c>
      <c r="C1139" s="116">
        <v>1027100250</v>
      </c>
      <c r="D1139" s="116" t="s">
        <v>10840</v>
      </c>
      <c r="E1139" s="339">
        <v>458000</v>
      </c>
      <c r="F1139" s="194">
        <v>1</v>
      </c>
      <c r="G1139" s="194">
        <v>1</v>
      </c>
      <c r="H1139" s="194" t="s">
        <v>10119</v>
      </c>
      <c r="I1139" s="194">
        <f t="shared" si="51"/>
        <v>0</v>
      </c>
      <c r="J1139" s="116" t="s">
        <v>10126</v>
      </c>
      <c r="K1139" s="116" t="s">
        <v>10853</v>
      </c>
      <c r="L1139" s="197">
        <v>45583</v>
      </c>
      <c r="M1139" s="116"/>
      <c r="N1139" s="197">
        <v>45583</v>
      </c>
      <c r="O1139" s="388">
        <f t="shared" si="52"/>
        <v>458000</v>
      </c>
      <c r="P1139" s="339">
        <f t="shared" si="53"/>
        <v>0</v>
      </c>
    </row>
    <row r="1140" spans="1:16" hidden="1" x14ac:dyDescent="0.25">
      <c r="A1140" s="116">
        <v>128190</v>
      </c>
      <c r="B1140" s="116">
        <v>6</v>
      </c>
      <c r="C1140" s="116">
        <v>1123100000</v>
      </c>
      <c r="D1140" s="116" t="s">
        <v>17465</v>
      </c>
      <c r="E1140" s="339">
        <v>368008.32</v>
      </c>
      <c r="F1140" s="194">
        <v>16</v>
      </c>
      <c r="G1140" s="194">
        <v>16</v>
      </c>
      <c r="H1140" s="194" t="s">
        <v>10119</v>
      </c>
      <c r="I1140" s="194">
        <f t="shared" si="51"/>
        <v>0</v>
      </c>
      <c r="J1140" s="116" t="s">
        <v>10126</v>
      </c>
      <c r="K1140" s="116" t="s">
        <v>10853</v>
      </c>
      <c r="L1140" s="197">
        <v>45583</v>
      </c>
      <c r="M1140" s="116"/>
      <c r="N1140" s="197">
        <v>45583</v>
      </c>
      <c r="O1140" s="388">
        <f t="shared" si="52"/>
        <v>23000.52</v>
      </c>
      <c r="P1140" s="339">
        <f t="shared" si="53"/>
        <v>0</v>
      </c>
    </row>
    <row r="1141" spans="1:16" hidden="1" x14ac:dyDescent="0.25">
      <c r="A1141" s="116">
        <v>128190</v>
      </c>
      <c r="B1141" s="116">
        <v>4</v>
      </c>
      <c r="C1141" s="116">
        <v>1233100280</v>
      </c>
      <c r="D1141" s="116" t="s">
        <v>17464</v>
      </c>
      <c r="E1141" s="339">
        <v>24632.7</v>
      </c>
      <c r="F1141" s="194">
        <v>10</v>
      </c>
      <c r="G1141" s="194">
        <v>10</v>
      </c>
      <c r="H1141" s="194" t="s">
        <v>10119</v>
      </c>
      <c r="I1141" s="194">
        <f t="shared" si="51"/>
        <v>0</v>
      </c>
      <c r="J1141" s="116" t="s">
        <v>10126</v>
      </c>
      <c r="K1141" s="116" t="s">
        <v>10853</v>
      </c>
      <c r="L1141" s="197">
        <v>45583</v>
      </c>
      <c r="M1141" s="116"/>
      <c r="N1141" s="197">
        <v>45583</v>
      </c>
      <c r="O1141" s="388">
        <f t="shared" si="52"/>
        <v>2463.27</v>
      </c>
      <c r="P1141" s="339">
        <f t="shared" si="53"/>
        <v>0</v>
      </c>
    </row>
    <row r="1142" spans="1:16" hidden="1" x14ac:dyDescent="0.25">
      <c r="A1142" s="116">
        <v>128190</v>
      </c>
      <c r="B1142" s="116">
        <v>5</v>
      </c>
      <c r="C1142" s="116">
        <v>1513100320</v>
      </c>
      <c r="D1142" s="116" t="s">
        <v>16197</v>
      </c>
      <c r="E1142" s="339">
        <v>289200</v>
      </c>
      <c r="F1142" s="194">
        <v>30</v>
      </c>
      <c r="G1142" s="194">
        <v>30</v>
      </c>
      <c r="H1142" s="194" t="s">
        <v>10119</v>
      </c>
      <c r="I1142" s="194">
        <f t="shared" si="51"/>
        <v>0</v>
      </c>
      <c r="J1142" s="116" t="s">
        <v>10126</v>
      </c>
      <c r="K1142" s="116" t="s">
        <v>10853</v>
      </c>
      <c r="L1142" s="197">
        <v>45583</v>
      </c>
      <c r="M1142" s="116"/>
      <c r="N1142" s="197">
        <v>45586</v>
      </c>
      <c r="O1142" s="388">
        <f t="shared" si="52"/>
        <v>9640</v>
      </c>
      <c r="P1142" s="339">
        <f t="shared" si="53"/>
        <v>0</v>
      </c>
    </row>
    <row r="1143" spans="1:16" hidden="1" x14ac:dyDescent="0.25">
      <c r="A1143" s="116">
        <v>128190</v>
      </c>
      <c r="B1143" s="116">
        <v>7</v>
      </c>
      <c r="C1143" s="116">
        <v>1520102950</v>
      </c>
      <c r="D1143" s="116" t="s">
        <v>10684</v>
      </c>
      <c r="E1143" s="339">
        <v>305754</v>
      </c>
      <c r="F1143" s="194">
        <v>1</v>
      </c>
      <c r="G1143" s="194">
        <v>1</v>
      </c>
      <c r="H1143" s="194" t="s">
        <v>10119</v>
      </c>
      <c r="I1143" s="194">
        <f t="shared" si="51"/>
        <v>0</v>
      </c>
      <c r="J1143" s="116" t="s">
        <v>10126</v>
      </c>
      <c r="K1143" s="116" t="s">
        <v>10853</v>
      </c>
      <c r="L1143" s="197">
        <v>45583</v>
      </c>
      <c r="M1143" s="116"/>
      <c r="N1143" s="197">
        <v>45583</v>
      </c>
      <c r="O1143" s="388">
        <f t="shared" si="52"/>
        <v>305754</v>
      </c>
      <c r="P1143" s="339">
        <f t="shared" si="53"/>
        <v>0</v>
      </c>
    </row>
    <row r="1144" spans="1:16" hidden="1" x14ac:dyDescent="0.25">
      <c r="A1144" s="116">
        <v>128190</v>
      </c>
      <c r="B1144" s="116">
        <v>3</v>
      </c>
      <c r="C1144" s="116">
        <v>1520102960</v>
      </c>
      <c r="D1144" s="116" t="s">
        <v>10646</v>
      </c>
      <c r="E1144" s="339">
        <v>592926</v>
      </c>
      <c r="F1144" s="194">
        <v>1</v>
      </c>
      <c r="G1144" s="194">
        <v>1</v>
      </c>
      <c r="H1144" s="194" t="s">
        <v>10119</v>
      </c>
      <c r="I1144" s="194">
        <f t="shared" si="51"/>
        <v>0</v>
      </c>
      <c r="J1144" s="116" t="s">
        <v>10126</v>
      </c>
      <c r="K1144" s="116" t="s">
        <v>10853</v>
      </c>
      <c r="L1144" s="197">
        <v>45583</v>
      </c>
      <c r="M1144" s="116"/>
      <c r="N1144" s="197">
        <v>45583</v>
      </c>
      <c r="O1144" s="388">
        <f t="shared" si="52"/>
        <v>592926</v>
      </c>
      <c r="P1144" s="339">
        <f t="shared" si="53"/>
        <v>0</v>
      </c>
    </row>
    <row r="1145" spans="1:16" hidden="1" x14ac:dyDescent="0.25">
      <c r="A1145" s="116">
        <v>128250</v>
      </c>
      <c r="B1145" s="116">
        <v>1</v>
      </c>
      <c r="C1145" s="116">
        <v>1010107850</v>
      </c>
      <c r="D1145" s="116" t="s">
        <v>9210</v>
      </c>
      <c r="E1145" s="339">
        <v>56900</v>
      </c>
      <c r="F1145" s="194">
        <v>4</v>
      </c>
      <c r="G1145" s="194">
        <v>4</v>
      </c>
      <c r="H1145" s="194" t="s">
        <v>10119</v>
      </c>
      <c r="I1145" s="194">
        <f t="shared" si="51"/>
        <v>0</v>
      </c>
      <c r="J1145" s="116" t="s">
        <v>10120</v>
      </c>
      <c r="K1145" s="116" t="s">
        <v>10121</v>
      </c>
      <c r="L1145" s="197">
        <v>45582</v>
      </c>
      <c r="M1145" s="116" t="s">
        <v>12002</v>
      </c>
      <c r="N1145" s="197">
        <v>45594</v>
      </c>
      <c r="O1145" s="388">
        <f t="shared" si="52"/>
        <v>14225</v>
      </c>
      <c r="P1145" s="339">
        <f t="shared" si="53"/>
        <v>0</v>
      </c>
    </row>
    <row r="1146" spans="1:16" hidden="1" x14ac:dyDescent="0.25">
      <c r="A1146" s="116">
        <v>128250</v>
      </c>
      <c r="B1146" s="116">
        <v>2</v>
      </c>
      <c r="C1146" s="116">
        <v>1010107860</v>
      </c>
      <c r="D1146" s="116" t="s">
        <v>9213</v>
      </c>
      <c r="E1146" s="339">
        <v>73900</v>
      </c>
      <c r="F1146" s="194">
        <v>4</v>
      </c>
      <c r="G1146" s="194">
        <v>4</v>
      </c>
      <c r="H1146" s="194" t="s">
        <v>10119</v>
      </c>
      <c r="I1146" s="194">
        <f t="shared" si="51"/>
        <v>0</v>
      </c>
      <c r="J1146" s="116" t="s">
        <v>10120</v>
      </c>
      <c r="K1146" s="116" t="s">
        <v>10121</v>
      </c>
      <c r="L1146" s="197">
        <v>45582</v>
      </c>
      <c r="M1146" s="116" t="s">
        <v>12002</v>
      </c>
      <c r="N1146" s="197">
        <v>45594</v>
      </c>
      <c r="O1146" s="388">
        <f t="shared" si="52"/>
        <v>18475</v>
      </c>
      <c r="P1146" s="339">
        <f t="shared" si="53"/>
        <v>0</v>
      </c>
    </row>
    <row r="1147" spans="1:16" hidden="1" x14ac:dyDescent="0.25">
      <c r="A1147" s="116">
        <v>128271</v>
      </c>
      <c r="B1147" s="116">
        <v>1</v>
      </c>
      <c r="C1147" s="116">
        <v>1546101880</v>
      </c>
      <c r="D1147" s="116" t="s">
        <v>11354</v>
      </c>
      <c r="E1147" s="339">
        <v>26691.200000000001</v>
      </c>
      <c r="F1147" s="194">
        <v>20</v>
      </c>
      <c r="G1147" s="194">
        <v>20</v>
      </c>
      <c r="H1147" s="194" t="s">
        <v>10119</v>
      </c>
      <c r="I1147" s="194">
        <f t="shared" si="51"/>
        <v>0</v>
      </c>
      <c r="J1147" s="116" t="s">
        <v>10126</v>
      </c>
      <c r="K1147" s="116" t="s">
        <v>11657</v>
      </c>
      <c r="L1147" s="197">
        <v>45583</v>
      </c>
      <c r="M1147" s="116"/>
      <c r="N1147" s="197">
        <v>45583</v>
      </c>
      <c r="O1147" s="388">
        <f t="shared" si="52"/>
        <v>1334.56</v>
      </c>
      <c r="P1147" s="339">
        <f t="shared" si="53"/>
        <v>0</v>
      </c>
    </row>
    <row r="1148" spans="1:16" hidden="1" x14ac:dyDescent="0.25">
      <c r="A1148" s="116">
        <v>128274</v>
      </c>
      <c r="B1148" s="116">
        <v>1</v>
      </c>
      <c r="C1148" s="116">
        <v>1546101900</v>
      </c>
      <c r="D1148" s="116" t="s">
        <v>12004</v>
      </c>
      <c r="E1148" s="339">
        <v>62244.2</v>
      </c>
      <c r="F1148" s="194">
        <v>20</v>
      </c>
      <c r="G1148" s="194">
        <v>20</v>
      </c>
      <c r="H1148" s="194" t="s">
        <v>10119</v>
      </c>
      <c r="I1148" s="194">
        <f t="shared" si="51"/>
        <v>0</v>
      </c>
      <c r="J1148" s="116" t="s">
        <v>10126</v>
      </c>
      <c r="K1148" s="116" t="s">
        <v>11659</v>
      </c>
      <c r="L1148" s="197">
        <v>45583</v>
      </c>
      <c r="M1148" s="116"/>
      <c r="N1148" s="197">
        <v>45583</v>
      </c>
      <c r="O1148" s="388">
        <f t="shared" si="52"/>
        <v>3112.21</v>
      </c>
      <c r="P1148" s="339">
        <f t="shared" si="53"/>
        <v>0</v>
      </c>
    </row>
    <row r="1149" spans="1:16" hidden="1" x14ac:dyDescent="0.25">
      <c r="A1149" s="116">
        <v>128283</v>
      </c>
      <c r="B1149" s="116">
        <v>7</v>
      </c>
      <c r="C1149" s="116">
        <v>1212100220</v>
      </c>
      <c r="D1149" s="116" t="s">
        <v>11197</v>
      </c>
      <c r="E1149" s="339">
        <v>140000</v>
      </c>
      <c r="F1149" s="194">
        <v>1</v>
      </c>
      <c r="G1149" s="194">
        <v>1</v>
      </c>
      <c r="H1149" s="194" t="s">
        <v>10119</v>
      </c>
      <c r="I1149" s="194">
        <f t="shared" si="51"/>
        <v>0</v>
      </c>
      <c r="J1149" s="116"/>
      <c r="K1149" s="116" t="s">
        <v>11691</v>
      </c>
      <c r="L1149" s="197">
        <v>45593</v>
      </c>
      <c r="M1149" s="116"/>
      <c r="N1149" s="197">
        <v>45593</v>
      </c>
      <c r="O1149" s="388">
        <f t="shared" si="52"/>
        <v>140000</v>
      </c>
      <c r="P1149" s="339">
        <f t="shared" si="53"/>
        <v>0</v>
      </c>
    </row>
    <row r="1150" spans="1:16" hidden="1" x14ac:dyDescent="0.25">
      <c r="A1150" s="116">
        <v>128283</v>
      </c>
      <c r="B1150" s="116">
        <v>6</v>
      </c>
      <c r="C1150" s="116">
        <v>1213101560</v>
      </c>
      <c r="D1150" s="116" t="s">
        <v>11200</v>
      </c>
      <c r="E1150" s="339">
        <v>18419</v>
      </c>
      <c r="F1150" s="194">
        <v>10</v>
      </c>
      <c r="G1150" s="194">
        <v>10</v>
      </c>
      <c r="H1150" s="194" t="s">
        <v>10119</v>
      </c>
      <c r="I1150" s="194">
        <f t="shared" si="51"/>
        <v>0</v>
      </c>
      <c r="J1150" s="116"/>
      <c r="K1150" s="116" t="s">
        <v>11691</v>
      </c>
      <c r="L1150" s="197">
        <v>45593</v>
      </c>
      <c r="M1150" s="116"/>
      <c r="N1150" s="197">
        <v>45593</v>
      </c>
      <c r="O1150" s="388">
        <f t="shared" si="52"/>
        <v>1841.9</v>
      </c>
      <c r="P1150" s="339">
        <f t="shared" si="53"/>
        <v>0</v>
      </c>
    </row>
    <row r="1151" spans="1:16" hidden="1" x14ac:dyDescent="0.25">
      <c r="A1151" s="116">
        <v>128283</v>
      </c>
      <c r="B1151" s="116">
        <v>4</v>
      </c>
      <c r="C1151" s="116">
        <v>1219105290</v>
      </c>
      <c r="D1151" s="116" t="s">
        <v>16183</v>
      </c>
      <c r="E1151" s="339">
        <v>15900</v>
      </c>
      <c r="F1151" s="194">
        <v>25</v>
      </c>
      <c r="G1151" s="194">
        <v>25</v>
      </c>
      <c r="H1151" s="194" t="s">
        <v>10119</v>
      </c>
      <c r="I1151" s="194">
        <f t="shared" si="51"/>
        <v>0</v>
      </c>
      <c r="J1151" s="116"/>
      <c r="K1151" s="116" t="s">
        <v>11691</v>
      </c>
      <c r="L1151" s="197">
        <v>45593</v>
      </c>
      <c r="M1151" s="116"/>
      <c r="N1151" s="197">
        <v>45623</v>
      </c>
      <c r="O1151" s="388">
        <f t="shared" si="52"/>
        <v>636</v>
      </c>
      <c r="P1151" s="339">
        <f t="shared" si="53"/>
        <v>0</v>
      </c>
    </row>
    <row r="1152" spans="1:16" hidden="1" x14ac:dyDescent="0.25">
      <c r="A1152" s="116">
        <v>128283</v>
      </c>
      <c r="B1152" s="116">
        <v>5</v>
      </c>
      <c r="C1152" s="116">
        <v>1219105300</v>
      </c>
      <c r="D1152" s="116" t="s">
        <v>11216</v>
      </c>
      <c r="E1152" s="339">
        <v>62000</v>
      </c>
      <c r="F1152" s="194">
        <v>20</v>
      </c>
      <c r="G1152" s="194">
        <v>20</v>
      </c>
      <c r="H1152" s="194" t="s">
        <v>10119</v>
      </c>
      <c r="I1152" s="194">
        <f t="shared" si="51"/>
        <v>0</v>
      </c>
      <c r="J1152" s="116"/>
      <c r="K1152" s="116" t="s">
        <v>11691</v>
      </c>
      <c r="L1152" s="197">
        <v>45593</v>
      </c>
      <c r="M1152" s="116"/>
      <c r="N1152" s="197">
        <v>45593</v>
      </c>
      <c r="O1152" s="388">
        <f t="shared" si="52"/>
        <v>3100</v>
      </c>
      <c r="P1152" s="339">
        <f t="shared" si="53"/>
        <v>0</v>
      </c>
    </row>
    <row r="1153" spans="1:16" hidden="1" x14ac:dyDescent="0.25">
      <c r="A1153" s="116">
        <v>128283</v>
      </c>
      <c r="B1153" s="116">
        <v>3</v>
      </c>
      <c r="C1153" s="116">
        <v>1219105330</v>
      </c>
      <c r="D1153" s="116" t="s">
        <v>8786</v>
      </c>
      <c r="E1153" s="339">
        <v>37536</v>
      </c>
      <c r="F1153" s="194">
        <v>2</v>
      </c>
      <c r="G1153" s="194">
        <v>2</v>
      </c>
      <c r="H1153" s="194" t="s">
        <v>10119</v>
      </c>
      <c r="I1153" s="194">
        <f t="shared" si="51"/>
        <v>0</v>
      </c>
      <c r="J1153" s="116"/>
      <c r="K1153" s="116" t="s">
        <v>11691</v>
      </c>
      <c r="L1153" s="197">
        <v>45593</v>
      </c>
      <c r="M1153" s="116"/>
      <c r="N1153" s="197">
        <v>45623</v>
      </c>
      <c r="O1153" s="388">
        <f t="shared" si="52"/>
        <v>18768</v>
      </c>
      <c r="P1153" s="339">
        <f t="shared" si="53"/>
        <v>0</v>
      </c>
    </row>
    <row r="1154" spans="1:16" hidden="1" x14ac:dyDescent="0.25">
      <c r="A1154" s="116">
        <v>128283</v>
      </c>
      <c r="B1154" s="116">
        <v>1</v>
      </c>
      <c r="C1154" s="116">
        <v>1219105370</v>
      </c>
      <c r="D1154" s="116" t="s">
        <v>17558</v>
      </c>
      <c r="E1154" s="339">
        <v>390000</v>
      </c>
      <c r="F1154" s="194">
        <v>3</v>
      </c>
      <c r="G1154" s="194">
        <v>3</v>
      </c>
      <c r="H1154" s="194" t="s">
        <v>10119</v>
      </c>
      <c r="I1154" s="194">
        <f t="shared" ref="I1154:I1217" si="54">+F1154-G1154</f>
        <v>0</v>
      </c>
      <c r="J1154" s="116"/>
      <c r="K1154" s="116" t="s">
        <v>11691</v>
      </c>
      <c r="L1154" s="197">
        <v>45593</v>
      </c>
      <c r="M1154" s="116"/>
      <c r="N1154" s="197">
        <v>45593</v>
      </c>
      <c r="O1154" s="388">
        <f t="shared" ref="O1154:O1217" si="55">+E1154/F1154</f>
        <v>130000</v>
      </c>
      <c r="P1154" s="339">
        <f t="shared" ref="P1154:P1217" si="56">+O1154*I1154</f>
        <v>0</v>
      </c>
    </row>
    <row r="1155" spans="1:16" hidden="1" x14ac:dyDescent="0.25">
      <c r="A1155" s="116">
        <v>128283</v>
      </c>
      <c r="B1155" s="116">
        <v>8</v>
      </c>
      <c r="C1155" s="116">
        <v>1219105380</v>
      </c>
      <c r="D1155" s="116" t="s">
        <v>17559</v>
      </c>
      <c r="E1155" s="339">
        <v>41638</v>
      </c>
      <c r="F1155" s="194">
        <v>2</v>
      </c>
      <c r="G1155" s="194">
        <v>2</v>
      </c>
      <c r="H1155" s="194" t="s">
        <v>10119</v>
      </c>
      <c r="I1155" s="194">
        <f t="shared" si="54"/>
        <v>0</v>
      </c>
      <c r="J1155" s="116"/>
      <c r="K1155" s="116" t="s">
        <v>11691</v>
      </c>
      <c r="L1155" s="197">
        <v>45593</v>
      </c>
      <c r="M1155" s="116"/>
      <c r="N1155" s="197">
        <v>45623</v>
      </c>
      <c r="O1155" s="388">
        <f t="shared" si="55"/>
        <v>20819</v>
      </c>
      <c r="P1155" s="339">
        <f t="shared" si="56"/>
        <v>0</v>
      </c>
    </row>
    <row r="1156" spans="1:16" hidden="1" x14ac:dyDescent="0.25">
      <c r="A1156" s="116">
        <v>128283</v>
      </c>
      <c r="B1156" s="116">
        <v>2</v>
      </c>
      <c r="C1156" s="116">
        <v>1219105410</v>
      </c>
      <c r="D1156" s="116" t="s">
        <v>17560</v>
      </c>
      <c r="E1156" s="339">
        <v>2072160</v>
      </c>
      <c r="F1156" s="194">
        <v>144</v>
      </c>
      <c r="G1156" s="194">
        <v>144</v>
      </c>
      <c r="H1156" s="194" t="s">
        <v>10119</v>
      </c>
      <c r="I1156" s="194">
        <f t="shared" si="54"/>
        <v>0</v>
      </c>
      <c r="J1156" s="116"/>
      <c r="K1156" s="116" t="s">
        <v>11691</v>
      </c>
      <c r="L1156" s="197">
        <v>45593</v>
      </c>
      <c r="M1156" s="116" t="s">
        <v>12157</v>
      </c>
      <c r="N1156" s="197">
        <v>45623</v>
      </c>
      <c r="O1156" s="388">
        <f t="shared" si="55"/>
        <v>14390</v>
      </c>
      <c r="P1156" s="339">
        <f t="shared" si="56"/>
        <v>0</v>
      </c>
    </row>
    <row r="1157" spans="1:16" hidden="1" x14ac:dyDescent="0.25">
      <c r="A1157" s="116">
        <v>128288</v>
      </c>
      <c r="B1157" s="116">
        <v>3</v>
      </c>
      <c r="C1157" s="116">
        <v>1010103660</v>
      </c>
      <c r="D1157" s="116" t="s">
        <v>17561</v>
      </c>
      <c r="E1157" s="339">
        <v>243991.05</v>
      </c>
      <c r="F1157" s="194">
        <v>15</v>
      </c>
      <c r="G1157" s="194">
        <v>15</v>
      </c>
      <c r="H1157" s="194" t="s">
        <v>10119</v>
      </c>
      <c r="I1157" s="194">
        <f t="shared" si="54"/>
        <v>0</v>
      </c>
      <c r="J1157" s="116" t="s">
        <v>10120</v>
      </c>
      <c r="K1157" s="116" t="s">
        <v>12001</v>
      </c>
      <c r="L1157" s="197">
        <v>45582</v>
      </c>
      <c r="M1157" s="116"/>
      <c r="N1157" s="197">
        <v>45583</v>
      </c>
      <c r="O1157" s="388">
        <f t="shared" si="55"/>
        <v>16266.07</v>
      </c>
      <c r="P1157" s="339">
        <f t="shared" si="56"/>
        <v>0</v>
      </c>
    </row>
    <row r="1158" spans="1:16" hidden="1" x14ac:dyDescent="0.25">
      <c r="A1158" s="116">
        <v>128288</v>
      </c>
      <c r="B1158" s="116">
        <v>2</v>
      </c>
      <c r="C1158" s="116">
        <v>1010108320</v>
      </c>
      <c r="D1158" s="116" t="s">
        <v>17490</v>
      </c>
      <c r="E1158" s="339">
        <v>45900</v>
      </c>
      <c r="F1158" s="194">
        <v>2</v>
      </c>
      <c r="G1158" s="194">
        <v>2</v>
      </c>
      <c r="H1158" s="194" t="s">
        <v>10119</v>
      </c>
      <c r="I1158" s="194">
        <f t="shared" si="54"/>
        <v>0</v>
      </c>
      <c r="J1158" s="116" t="s">
        <v>10120</v>
      </c>
      <c r="K1158" s="116" t="s">
        <v>12001</v>
      </c>
      <c r="L1158" s="197">
        <v>45582</v>
      </c>
      <c r="M1158" s="116" t="s">
        <v>12003</v>
      </c>
      <c r="N1158" s="197">
        <v>45607</v>
      </c>
      <c r="O1158" s="388">
        <f t="shared" si="55"/>
        <v>22950</v>
      </c>
      <c r="P1158" s="339">
        <f t="shared" si="56"/>
        <v>0</v>
      </c>
    </row>
    <row r="1159" spans="1:16" hidden="1" x14ac:dyDescent="0.25">
      <c r="A1159" s="116">
        <v>128288</v>
      </c>
      <c r="B1159" s="116">
        <v>4</v>
      </c>
      <c r="C1159" s="116">
        <v>1012100020</v>
      </c>
      <c r="D1159" s="116" t="s">
        <v>10488</v>
      </c>
      <c r="E1159" s="339">
        <v>118026.72</v>
      </c>
      <c r="F1159" s="194">
        <v>4</v>
      </c>
      <c r="G1159" s="194">
        <v>4</v>
      </c>
      <c r="H1159" s="194" t="s">
        <v>10119</v>
      </c>
      <c r="I1159" s="194">
        <f t="shared" si="54"/>
        <v>0</v>
      </c>
      <c r="J1159" s="116" t="s">
        <v>10120</v>
      </c>
      <c r="K1159" s="116" t="s">
        <v>12001</v>
      </c>
      <c r="L1159" s="197">
        <v>45582</v>
      </c>
      <c r="M1159" s="116" t="s">
        <v>12012</v>
      </c>
      <c r="N1159" s="197">
        <v>45593</v>
      </c>
      <c r="O1159" s="388">
        <f t="shared" si="55"/>
        <v>29506.68</v>
      </c>
      <c r="P1159" s="339">
        <f t="shared" si="56"/>
        <v>0</v>
      </c>
    </row>
    <row r="1160" spans="1:16" hidden="1" x14ac:dyDescent="0.25">
      <c r="A1160" s="116">
        <v>128288</v>
      </c>
      <c r="B1160" s="116">
        <v>1</v>
      </c>
      <c r="C1160" s="116">
        <v>1012100030</v>
      </c>
      <c r="D1160" s="116" t="s">
        <v>11137</v>
      </c>
      <c r="E1160" s="339">
        <v>80381</v>
      </c>
      <c r="F1160" s="194">
        <v>1</v>
      </c>
      <c r="G1160" s="194">
        <v>1</v>
      </c>
      <c r="H1160" s="194" t="s">
        <v>10119</v>
      </c>
      <c r="I1160" s="194">
        <f t="shared" si="54"/>
        <v>0</v>
      </c>
      <c r="J1160" s="116" t="s">
        <v>10120</v>
      </c>
      <c r="K1160" s="116" t="s">
        <v>12001</v>
      </c>
      <c r="L1160" s="197">
        <v>45582</v>
      </c>
      <c r="M1160" s="116"/>
      <c r="N1160" s="197">
        <v>45602</v>
      </c>
      <c r="O1160" s="388">
        <f t="shared" si="55"/>
        <v>80381</v>
      </c>
      <c r="P1160" s="339">
        <f t="shared" si="56"/>
        <v>0</v>
      </c>
    </row>
    <row r="1161" spans="1:16" hidden="1" x14ac:dyDescent="0.25">
      <c r="A1161" s="116">
        <v>128325</v>
      </c>
      <c r="B1161" s="116">
        <v>1</v>
      </c>
      <c r="C1161" s="116">
        <v>1123100000</v>
      </c>
      <c r="D1161" s="116" t="s">
        <v>17465</v>
      </c>
      <c r="E1161" s="339">
        <v>736016.64</v>
      </c>
      <c r="F1161" s="194">
        <v>32</v>
      </c>
      <c r="G1161" s="194">
        <v>32</v>
      </c>
      <c r="H1161" s="194" t="s">
        <v>10119</v>
      </c>
      <c r="I1161" s="194">
        <f t="shared" si="54"/>
        <v>0</v>
      </c>
      <c r="J1161" s="116" t="s">
        <v>10126</v>
      </c>
      <c r="K1161" s="116" t="s">
        <v>10352</v>
      </c>
      <c r="L1161" s="197">
        <v>45586</v>
      </c>
      <c r="M1161" s="116"/>
      <c r="N1161" s="197">
        <v>45586</v>
      </c>
      <c r="O1161" s="388">
        <f t="shared" si="55"/>
        <v>23000.52</v>
      </c>
      <c r="P1161" s="339">
        <f t="shared" si="56"/>
        <v>0</v>
      </c>
    </row>
    <row r="1162" spans="1:16" hidden="1" x14ac:dyDescent="0.25">
      <c r="A1162" s="116">
        <v>128328</v>
      </c>
      <c r="B1162" s="116">
        <v>1</v>
      </c>
      <c r="C1162" s="116">
        <v>1315101570</v>
      </c>
      <c r="D1162" s="116" t="s">
        <v>11040</v>
      </c>
      <c r="E1162" s="339">
        <v>32482</v>
      </c>
      <c r="F1162" s="194">
        <v>1</v>
      </c>
      <c r="G1162" s="194">
        <v>1</v>
      </c>
      <c r="H1162" s="194" t="s">
        <v>10119</v>
      </c>
      <c r="I1162" s="194">
        <f t="shared" si="54"/>
        <v>0</v>
      </c>
      <c r="J1162" s="116" t="s">
        <v>10126</v>
      </c>
      <c r="K1162" s="116" t="s">
        <v>11042</v>
      </c>
      <c r="L1162" s="197">
        <v>45586</v>
      </c>
      <c r="M1162" s="116"/>
      <c r="N1162" s="197">
        <v>45586</v>
      </c>
      <c r="O1162" s="388">
        <f t="shared" si="55"/>
        <v>32482</v>
      </c>
      <c r="P1162" s="339">
        <f t="shared" si="56"/>
        <v>0</v>
      </c>
    </row>
    <row r="1163" spans="1:16" hidden="1" x14ac:dyDescent="0.25">
      <c r="A1163" s="116">
        <v>128348</v>
      </c>
      <c r="B1163" s="116">
        <v>2</v>
      </c>
      <c r="C1163" s="116">
        <v>1123100000</v>
      </c>
      <c r="D1163" s="116" t="s">
        <v>17465</v>
      </c>
      <c r="E1163" s="339">
        <v>92002.08</v>
      </c>
      <c r="F1163" s="194">
        <v>4</v>
      </c>
      <c r="G1163" s="194">
        <v>4</v>
      </c>
      <c r="H1163" s="194" t="s">
        <v>10119</v>
      </c>
      <c r="I1163" s="194">
        <f t="shared" si="54"/>
        <v>0</v>
      </c>
      <c r="J1163" s="116" t="s">
        <v>10126</v>
      </c>
      <c r="K1163" s="116" t="s">
        <v>10483</v>
      </c>
      <c r="L1163" s="197">
        <v>45586</v>
      </c>
      <c r="M1163" s="116"/>
      <c r="N1163" s="197">
        <v>45586</v>
      </c>
      <c r="O1163" s="388">
        <f t="shared" si="55"/>
        <v>23000.52</v>
      </c>
      <c r="P1163" s="339">
        <f t="shared" si="56"/>
        <v>0</v>
      </c>
    </row>
    <row r="1164" spans="1:16" hidden="1" x14ac:dyDescent="0.25">
      <c r="A1164" s="116">
        <v>128348</v>
      </c>
      <c r="B1164" s="116">
        <v>1</v>
      </c>
      <c r="C1164" s="116">
        <v>1213102100</v>
      </c>
      <c r="D1164" s="116" t="s">
        <v>11204</v>
      </c>
      <c r="E1164" s="339">
        <v>1756537</v>
      </c>
      <c r="F1164" s="194">
        <v>25</v>
      </c>
      <c r="G1164" s="194">
        <v>25</v>
      </c>
      <c r="H1164" s="194" t="s">
        <v>10119</v>
      </c>
      <c r="I1164" s="194">
        <f t="shared" si="54"/>
        <v>0</v>
      </c>
      <c r="J1164" s="116" t="s">
        <v>10126</v>
      </c>
      <c r="K1164" s="116" t="s">
        <v>10483</v>
      </c>
      <c r="L1164" s="197">
        <v>45586</v>
      </c>
      <c r="M1164" s="116"/>
      <c r="N1164" s="197">
        <v>45586</v>
      </c>
      <c r="O1164" s="388">
        <f t="shared" si="55"/>
        <v>70261.48</v>
      </c>
      <c r="P1164" s="339">
        <f t="shared" si="56"/>
        <v>0</v>
      </c>
    </row>
    <row r="1165" spans="1:16" hidden="1" x14ac:dyDescent="0.25">
      <c r="A1165" s="116">
        <v>128350</v>
      </c>
      <c r="B1165" s="116">
        <v>2</v>
      </c>
      <c r="C1165" s="116">
        <v>1521100100</v>
      </c>
      <c r="D1165" s="116" t="s">
        <v>10563</v>
      </c>
      <c r="E1165" s="339">
        <v>132000</v>
      </c>
      <c r="F1165" s="194">
        <v>120</v>
      </c>
      <c r="G1165" s="194">
        <v>120</v>
      </c>
      <c r="H1165" s="194" t="s">
        <v>10119</v>
      </c>
      <c r="I1165" s="194">
        <f t="shared" si="54"/>
        <v>0</v>
      </c>
      <c r="J1165" s="116" t="s">
        <v>10126</v>
      </c>
      <c r="K1165" s="116" t="s">
        <v>11659</v>
      </c>
      <c r="L1165" s="197">
        <v>45586</v>
      </c>
      <c r="M1165" s="116"/>
      <c r="N1165" s="197">
        <v>45586</v>
      </c>
      <c r="O1165" s="388">
        <f t="shared" si="55"/>
        <v>1100</v>
      </c>
      <c r="P1165" s="339">
        <f t="shared" si="56"/>
        <v>0</v>
      </c>
    </row>
    <row r="1166" spans="1:16" hidden="1" x14ac:dyDescent="0.25">
      <c r="A1166" s="116">
        <v>128350</v>
      </c>
      <c r="B1166" s="116">
        <v>1</v>
      </c>
      <c r="C1166" s="116">
        <v>1810104280</v>
      </c>
      <c r="D1166" s="116" t="s">
        <v>16205</v>
      </c>
      <c r="E1166" s="339">
        <v>943558.8</v>
      </c>
      <c r="F1166" s="194">
        <v>120</v>
      </c>
      <c r="G1166" s="194">
        <v>120</v>
      </c>
      <c r="H1166" s="194" t="s">
        <v>10119</v>
      </c>
      <c r="I1166" s="194">
        <f t="shared" si="54"/>
        <v>0</v>
      </c>
      <c r="J1166" s="116" t="s">
        <v>10126</v>
      </c>
      <c r="K1166" s="116" t="s">
        <v>11659</v>
      </c>
      <c r="L1166" s="197">
        <v>45586</v>
      </c>
      <c r="M1166" s="116" t="s">
        <v>12006</v>
      </c>
      <c r="N1166" s="197">
        <v>45643</v>
      </c>
      <c r="O1166" s="388">
        <f t="shared" si="55"/>
        <v>7862.9900000000007</v>
      </c>
      <c r="P1166" s="339">
        <f t="shared" si="56"/>
        <v>0</v>
      </c>
    </row>
    <row r="1167" spans="1:16" hidden="1" x14ac:dyDescent="0.25">
      <c r="A1167" s="116">
        <v>128381</v>
      </c>
      <c r="B1167" s="116">
        <v>1</v>
      </c>
      <c r="C1167" s="116">
        <v>1011100040</v>
      </c>
      <c r="D1167" s="116" t="s">
        <v>10481</v>
      </c>
      <c r="E1167" s="339">
        <v>69017.5</v>
      </c>
      <c r="F1167" s="194">
        <v>50</v>
      </c>
      <c r="G1167" s="194">
        <v>50</v>
      </c>
      <c r="H1167" s="194" t="s">
        <v>10119</v>
      </c>
      <c r="I1167" s="194">
        <f t="shared" si="54"/>
        <v>0</v>
      </c>
      <c r="J1167" s="116" t="s">
        <v>10126</v>
      </c>
      <c r="K1167" s="116" t="s">
        <v>10352</v>
      </c>
      <c r="L1167" s="197">
        <v>45586</v>
      </c>
      <c r="M1167" s="116"/>
      <c r="N1167" s="197">
        <v>45586</v>
      </c>
      <c r="O1167" s="388">
        <f t="shared" si="55"/>
        <v>1380.35</v>
      </c>
      <c r="P1167" s="339">
        <f t="shared" si="56"/>
        <v>0</v>
      </c>
    </row>
    <row r="1168" spans="1:16" hidden="1" x14ac:dyDescent="0.25">
      <c r="A1168" s="116">
        <v>128381</v>
      </c>
      <c r="B1168" s="116">
        <v>2</v>
      </c>
      <c r="C1168" s="116">
        <v>1026100080</v>
      </c>
      <c r="D1168" s="116" t="s">
        <v>17456</v>
      </c>
      <c r="E1168" s="339">
        <v>130953.64</v>
      </c>
      <c r="F1168" s="194">
        <v>2</v>
      </c>
      <c r="G1168" s="194">
        <v>2</v>
      </c>
      <c r="H1168" s="194" t="s">
        <v>10119</v>
      </c>
      <c r="I1168" s="194">
        <f t="shared" si="54"/>
        <v>0</v>
      </c>
      <c r="J1168" s="116" t="s">
        <v>10126</v>
      </c>
      <c r="K1168" s="116" t="s">
        <v>10352</v>
      </c>
      <c r="L1168" s="197">
        <v>45586</v>
      </c>
      <c r="M1168" s="116"/>
      <c r="N1168" s="197">
        <v>45586</v>
      </c>
      <c r="O1168" s="388">
        <f t="shared" si="55"/>
        <v>65476.82</v>
      </c>
      <c r="P1168" s="339">
        <f t="shared" si="56"/>
        <v>0</v>
      </c>
    </row>
    <row r="1169" spans="1:16" hidden="1" x14ac:dyDescent="0.25">
      <c r="A1169" s="116">
        <v>128381</v>
      </c>
      <c r="B1169" s="116">
        <v>3</v>
      </c>
      <c r="C1169" s="116">
        <v>1029100450</v>
      </c>
      <c r="D1169" s="116" t="s">
        <v>6550</v>
      </c>
      <c r="E1169" s="339">
        <v>58000</v>
      </c>
      <c r="F1169" s="194">
        <v>4</v>
      </c>
      <c r="G1169" s="194">
        <v>4</v>
      </c>
      <c r="H1169" s="194" t="s">
        <v>10119</v>
      </c>
      <c r="I1169" s="194">
        <f t="shared" si="54"/>
        <v>0</v>
      </c>
      <c r="J1169" s="116" t="s">
        <v>10126</v>
      </c>
      <c r="K1169" s="116" t="s">
        <v>10352</v>
      </c>
      <c r="L1169" s="197">
        <v>45586</v>
      </c>
      <c r="M1169" s="116"/>
      <c r="N1169" s="197">
        <v>45586</v>
      </c>
      <c r="O1169" s="388">
        <f t="shared" si="55"/>
        <v>14500</v>
      </c>
      <c r="P1169" s="339">
        <f t="shared" si="56"/>
        <v>0</v>
      </c>
    </row>
    <row r="1170" spans="1:16" hidden="1" x14ac:dyDescent="0.25">
      <c r="A1170" s="116">
        <v>128403</v>
      </c>
      <c r="B1170" s="116">
        <v>1</v>
      </c>
      <c r="C1170" s="116">
        <v>1210100200</v>
      </c>
      <c r="D1170" s="116" t="s">
        <v>11190</v>
      </c>
      <c r="E1170" s="339">
        <v>226339</v>
      </c>
      <c r="F1170" s="194">
        <v>1</v>
      </c>
      <c r="G1170" s="194">
        <v>1</v>
      </c>
      <c r="H1170" s="194" t="s">
        <v>10119</v>
      </c>
      <c r="I1170" s="194">
        <f t="shared" si="54"/>
        <v>0</v>
      </c>
      <c r="J1170" s="116" t="s">
        <v>10126</v>
      </c>
      <c r="K1170" s="116" t="s">
        <v>11042</v>
      </c>
      <c r="L1170" s="197">
        <v>45586</v>
      </c>
      <c r="M1170" s="116"/>
      <c r="N1170" s="197">
        <v>45586</v>
      </c>
      <c r="O1170" s="388">
        <f t="shared" si="55"/>
        <v>226339</v>
      </c>
      <c r="P1170" s="339">
        <f t="shared" si="56"/>
        <v>0</v>
      </c>
    </row>
    <row r="1171" spans="1:16" hidden="1" x14ac:dyDescent="0.25">
      <c r="A1171" s="116">
        <v>128435</v>
      </c>
      <c r="B1171" s="116">
        <v>4</v>
      </c>
      <c r="C1171" s="116">
        <v>1011100110</v>
      </c>
      <c r="D1171" s="116" t="s">
        <v>10354</v>
      </c>
      <c r="E1171" s="339">
        <v>17400</v>
      </c>
      <c r="F1171" s="194">
        <v>5</v>
      </c>
      <c r="G1171" s="194">
        <v>5</v>
      </c>
      <c r="H1171" s="194" t="s">
        <v>10119</v>
      </c>
      <c r="I1171" s="194">
        <f t="shared" si="54"/>
        <v>0</v>
      </c>
      <c r="J1171" s="116" t="s">
        <v>10120</v>
      </c>
      <c r="K1171" s="116" t="s">
        <v>10121</v>
      </c>
      <c r="L1171" s="197">
        <v>45587</v>
      </c>
      <c r="M1171" s="116"/>
      <c r="N1171" s="197">
        <v>45587</v>
      </c>
      <c r="O1171" s="388">
        <f t="shared" si="55"/>
        <v>3480</v>
      </c>
      <c r="P1171" s="339">
        <f t="shared" si="56"/>
        <v>0</v>
      </c>
    </row>
    <row r="1172" spans="1:16" hidden="1" x14ac:dyDescent="0.25">
      <c r="A1172" s="116">
        <v>128435</v>
      </c>
      <c r="B1172" s="116">
        <v>1</v>
      </c>
      <c r="C1172" s="116">
        <v>1012100120</v>
      </c>
      <c r="D1172" s="116" t="s">
        <v>10492</v>
      </c>
      <c r="E1172" s="339">
        <v>288000</v>
      </c>
      <c r="F1172" s="194">
        <v>12</v>
      </c>
      <c r="G1172" s="194">
        <v>12</v>
      </c>
      <c r="H1172" s="194" t="s">
        <v>10119</v>
      </c>
      <c r="I1172" s="194">
        <f t="shared" si="54"/>
        <v>0</v>
      </c>
      <c r="J1172" s="116" t="s">
        <v>10120</v>
      </c>
      <c r="K1172" s="116" t="s">
        <v>10121</v>
      </c>
      <c r="L1172" s="197">
        <v>45587</v>
      </c>
      <c r="M1172" s="116" t="s">
        <v>12042</v>
      </c>
      <c r="N1172" s="197">
        <v>45601</v>
      </c>
      <c r="O1172" s="388">
        <f t="shared" si="55"/>
        <v>24000</v>
      </c>
      <c r="P1172" s="339">
        <f t="shared" si="56"/>
        <v>0</v>
      </c>
    </row>
    <row r="1173" spans="1:16" hidden="1" x14ac:dyDescent="0.25">
      <c r="A1173" s="116">
        <v>128435</v>
      </c>
      <c r="B1173" s="116">
        <v>2</v>
      </c>
      <c r="C1173" s="116">
        <v>1022100230</v>
      </c>
      <c r="D1173" s="116" t="s">
        <v>16162</v>
      </c>
      <c r="E1173" s="339">
        <v>41250</v>
      </c>
      <c r="F1173" s="194">
        <v>25</v>
      </c>
      <c r="G1173" s="194">
        <v>25</v>
      </c>
      <c r="H1173" s="194" t="s">
        <v>10119</v>
      </c>
      <c r="I1173" s="194">
        <f t="shared" si="54"/>
        <v>0</v>
      </c>
      <c r="J1173" s="116" t="s">
        <v>10120</v>
      </c>
      <c r="K1173" s="116" t="s">
        <v>10121</v>
      </c>
      <c r="L1173" s="197">
        <v>45587</v>
      </c>
      <c r="M1173" s="116" t="s">
        <v>12041</v>
      </c>
      <c r="N1173" s="197">
        <v>45628</v>
      </c>
      <c r="O1173" s="388">
        <f t="shared" si="55"/>
        <v>1650</v>
      </c>
      <c r="P1173" s="339">
        <f t="shared" si="56"/>
        <v>0</v>
      </c>
    </row>
    <row r="1174" spans="1:16" hidden="1" x14ac:dyDescent="0.25">
      <c r="A1174" s="116">
        <v>128435</v>
      </c>
      <c r="B1174" s="116">
        <v>3</v>
      </c>
      <c r="C1174" s="116">
        <v>1022104230</v>
      </c>
      <c r="D1174" s="116" t="s">
        <v>11795</v>
      </c>
      <c r="E1174" s="339">
        <v>4720</v>
      </c>
      <c r="F1174" s="194">
        <v>1</v>
      </c>
      <c r="G1174" s="194">
        <v>1</v>
      </c>
      <c r="H1174" s="194" t="s">
        <v>10119</v>
      </c>
      <c r="I1174" s="194">
        <f t="shared" si="54"/>
        <v>0</v>
      </c>
      <c r="J1174" s="116" t="s">
        <v>10120</v>
      </c>
      <c r="K1174" s="116" t="s">
        <v>10121</v>
      </c>
      <c r="L1174" s="197">
        <v>45587</v>
      </c>
      <c r="M1174" s="116"/>
      <c r="N1174" s="197">
        <v>45587</v>
      </c>
      <c r="O1174" s="388">
        <f t="shared" si="55"/>
        <v>4720</v>
      </c>
      <c r="P1174" s="339">
        <f t="shared" si="56"/>
        <v>0</v>
      </c>
    </row>
    <row r="1175" spans="1:16" hidden="1" x14ac:dyDescent="0.25">
      <c r="A1175" s="116">
        <v>128477</v>
      </c>
      <c r="B1175" s="116">
        <v>1</v>
      </c>
      <c r="C1175" s="116">
        <v>1610100300</v>
      </c>
      <c r="D1175" s="116" t="s">
        <v>10965</v>
      </c>
      <c r="E1175" s="339">
        <v>28680</v>
      </c>
      <c r="F1175" s="194">
        <v>8</v>
      </c>
      <c r="G1175" s="194">
        <v>8</v>
      </c>
      <c r="H1175" s="194" t="s">
        <v>10119</v>
      </c>
      <c r="I1175" s="194">
        <f t="shared" si="54"/>
        <v>0</v>
      </c>
      <c r="J1175" s="116" t="s">
        <v>10120</v>
      </c>
      <c r="K1175" s="116" t="s">
        <v>10121</v>
      </c>
      <c r="L1175" s="197">
        <v>45588</v>
      </c>
      <c r="M1175" s="116"/>
      <c r="N1175" s="197">
        <v>45588</v>
      </c>
      <c r="O1175" s="388">
        <f t="shared" si="55"/>
        <v>3585</v>
      </c>
      <c r="P1175" s="339">
        <f t="shared" si="56"/>
        <v>0</v>
      </c>
    </row>
    <row r="1176" spans="1:16" hidden="1" x14ac:dyDescent="0.25">
      <c r="A1176" s="116">
        <v>128509</v>
      </c>
      <c r="B1176" s="116">
        <v>1</v>
      </c>
      <c r="C1176" s="116">
        <v>1029100450</v>
      </c>
      <c r="D1176" s="116" t="s">
        <v>6550</v>
      </c>
      <c r="E1176" s="339">
        <v>29000</v>
      </c>
      <c r="F1176" s="194">
        <v>2</v>
      </c>
      <c r="G1176" s="194">
        <v>2</v>
      </c>
      <c r="H1176" s="194" t="s">
        <v>10119</v>
      </c>
      <c r="I1176" s="194">
        <f t="shared" si="54"/>
        <v>0</v>
      </c>
      <c r="J1176" s="116" t="s">
        <v>10120</v>
      </c>
      <c r="K1176" s="116" t="s">
        <v>10121</v>
      </c>
      <c r="L1176" s="197">
        <v>45588</v>
      </c>
      <c r="M1176" s="116"/>
      <c r="N1176" s="197">
        <v>45588</v>
      </c>
      <c r="O1176" s="388">
        <f t="shared" si="55"/>
        <v>14500</v>
      </c>
      <c r="P1176" s="339">
        <f t="shared" si="56"/>
        <v>0</v>
      </c>
    </row>
    <row r="1177" spans="1:16" hidden="1" x14ac:dyDescent="0.25">
      <c r="A1177" s="116">
        <v>128559</v>
      </c>
      <c r="B1177" s="116">
        <v>1</v>
      </c>
      <c r="C1177" s="116">
        <v>1122100230</v>
      </c>
      <c r="D1177" s="116" t="s">
        <v>17542</v>
      </c>
      <c r="E1177" s="339">
        <v>54000</v>
      </c>
      <c r="F1177" s="194">
        <v>1</v>
      </c>
      <c r="G1177" s="194">
        <v>1</v>
      </c>
      <c r="H1177" s="194" t="s">
        <v>10119</v>
      </c>
      <c r="I1177" s="194">
        <f t="shared" si="54"/>
        <v>0</v>
      </c>
      <c r="J1177" s="116" t="s">
        <v>10126</v>
      </c>
      <c r="K1177" s="116" t="s">
        <v>10483</v>
      </c>
      <c r="L1177" s="197">
        <v>45588</v>
      </c>
      <c r="M1177" s="116"/>
      <c r="N1177" s="197">
        <v>45588</v>
      </c>
      <c r="O1177" s="388">
        <f t="shared" si="55"/>
        <v>54000</v>
      </c>
      <c r="P1177" s="339">
        <f t="shared" si="56"/>
        <v>0</v>
      </c>
    </row>
    <row r="1178" spans="1:16" hidden="1" x14ac:dyDescent="0.25">
      <c r="A1178" s="116">
        <v>128559</v>
      </c>
      <c r="B1178" s="116">
        <v>2</v>
      </c>
      <c r="C1178" s="116">
        <v>1511101290</v>
      </c>
      <c r="D1178" s="116" t="s">
        <v>17524</v>
      </c>
      <c r="E1178" s="339">
        <v>11600.08</v>
      </c>
      <c r="F1178" s="194">
        <v>8</v>
      </c>
      <c r="G1178" s="194">
        <v>8</v>
      </c>
      <c r="H1178" s="194" t="s">
        <v>10119</v>
      </c>
      <c r="I1178" s="194">
        <f t="shared" si="54"/>
        <v>0</v>
      </c>
      <c r="J1178" s="116" t="s">
        <v>10126</v>
      </c>
      <c r="K1178" s="116" t="s">
        <v>10483</v>
      </c>
      <c r="L1178" s="197">
        <v>45588</v>
      </c>
      <c r="M1178" s="116"/>
      <c r="N1178" s="197">
        <v>45588</v>
      </c>
      <c r="O1178" s="388">
        <f t="shared" si="55"/>
        <v>1450.01</v>
      </c>
      <c r="P1178" s="339">
        <f t="shared" si="56"/>
        <v>0</v>
      </c>
    </row>
    <row r="1179" spans="1:16" hidden="1" x14ac:dyDescent="0.25">
      <c r="A1179" s="116">
        <v>128559</v>
      </c>
      <c r="B1179" s="116">
        <v>5</v>
      </c>
      <c r="C1179" s="116">
        <v>1521100100</v>
      </c>
      <c r="D1179" s="116" t="s">
        <v>10563</v>
      </c>
      <c r="E1179" s="339">
        <v>44000</v>
      </c>
      <c r="F1179" s="194">
        <v>40</v>
      </c>
      <c r="G1179" s="194">
        <v>40</v>
      </c>
      <c r="H1179" s="194" t="s">
        <v>10119</v>
      </c>
      <c r="I1179" s="194">
        <f t="shared" si="54"/>
        <v>0</v>
      </c>
      <c r="J1179" s="116" t="s">
        <v>10126</v>
      </c>
      <c r="K1179" s="116" t="s">
        <v>10483</v>
      </c>
      <c r="L1179" s="197">
        <v>45588</v>
      </c>
      <c r="M1179" s="116"/>
      <c r="N1179" s="197">
        <v>45588</v>
      </c>
      <c r="O1179" s="388">
        <f t="shared" si="55"/>
        <v>1100</v>
      </c>
      <c r="P1179" s="339">
        <f t="shared" si="56"/>
        <v>0</v>
      </c>
    </row>
    <row r="1180" spans="1:16" hidden="1" x14ac:dyDescent="0.25">
      <c r="A1180" s="116">
        <v>128559</v>
      </c>
      <c r="B1180" s="116">
        <v>4</v>
      </c>
      <c r="C1180" s="116">
        <v>1521100650</v>
      </c>
      <c r="D1180" s="116" t="s">
        <v>17537</v>
      </c>
      <c r="E1180" s="339">
        <v>1080</v>
      </c>
      <c r="F1180" s="194">
        <v>8</v>
      </c>
      <c r="G1180" s="194">
        <v>8</v>
      </c>
      <c r="H1180" s="194" t="s">
        <v>10119</v>
      </c>
      <c r="I1180" s="194">
        <f t="shared" si="54"/>
        <v>0</v>
      </c>
      <c r="J1180" s="116" t="s">
        <v>10126</v>
      </c>
      <c r="K1180" s="116" t="s">
        <v>10483</v>
      </c>
      <c r="L1180" s="197">
        <v>45588</v>
      </c>
      <c r="M1180" s="116"/>
      <c r="N1180" s="197">
        <v>45588</v>
      </c>
      <c r="O1180" s="388">
        <f t="shared" si="55"/>
        <v>135</v>
      </c>
      <c r="P1180" s="339">
        <f t="shared" si="56"/>
        <v>0</v>
      </c>
    </row>
    <row r="1181" spans="1:16" hidden="1" x14ac:dyDescent="0.25">
      <c r="A1181" s="116">
        <v>128559</v>
      </c>
      <c r="B1181" s="116">
        <v>3</v>
      </c>
      <c r="C1181" s="116">
        <v>1810105190</v>
      </c>
      <c r="D1181" s="116" t="s">
        <v>10568</v>
      </c>
      <c r="E1181" s="339">
        <v>9592.64</v>
      </c>
      <c r="F1181" s="194">
        <v>16</v>
      </c>
      <c r="G1181" s="194">
        <v>16</v>
      </c>
      <c r="H1181" s="194" t="s">
        <v>10119</v>
      </c>
      <c r="I1181" s="194">
        <f t="shared" si="54"/>
        <v>0</v>
      </c>
      <c r="J1181" s="116" t="s">
        <v>10126</v>
      </c>
      <c r="K1181" s="116" t="s">
        <v>10483</v>
      </c>
      <c r="L1181" s="197">
        <v>45588</v>
      </c>
      <c r="M1181" s="116"/>
      <c r="N1181" s="197">
        <v>45588</v>
      </c>
      <c r="O1181" s="388">
        <f t="shared" si="55"/>
        <v>599.54</v>
      </c>
      <c r="P1181" s="339">
        <f t="shared" si="56"/>
        <v>0</v>
      </c>
    </row>
    <row r="1182" spans="1:16" hidden="1" x14ac:dyDescent="0.25">
      <c r="A1182" s="116">
        <v>128584</v>
      </c>
      <c r="B1182" s="116">
        <v>2</v>
      </c>
      <c r="C1182" s="116">
        <v>1011100000</v>
      </c>
      <c r="D1182" s="116" t="s">
        <v>463</v>
      </c>
      <c r="E1182" s="339">
        <v>97500</v>
      </c>
      <c r="F1182" s="194">
        <v>5</v>
      </c>
      <c r="G1182" s="194">
        <v>5</v>
      </c>
      <c r="H1182" s="194" t="s">
        <v>10119</v>
      </c>
      <c r="I1182" s="194">
        <f t="shared" si="54"/>
        <v>0</v>
      </c>
      <c r="J1182" s="116" t="s">
        <v>10126</v>
      </c>
      <c r="K1182" s="116" t="s">
        <v>11659</v>
      </c>
      <c r="L1182" s="197">
        <v>45589</v>
      </c>
      <c r="M1182" s="116" t="s">
        <v>16516</v>
      </c>
      <c r="N1182" s="197">
        <v>45589</v>
      </c>
      <c r="O1182" s="388">
        <f t="shared" si="55"/>
        <v>19500</v>
      </c>
      <c r="P1182" s="339">
        <f t="shared" si="56"/>
        <v>0</v>
      </c>
    </row>
    <row r="1183" spans="1:16" hidden="1" x14ac:dyDescent="0.25">
      <c r="A1183" s="116">
        <v>128584</v>
      </c>
      <c r="B1183" s="116">
        <v>1</v>
      </c>
      <c r="C1183" s="116">
        <v>1011100040</v>
      </c>
      <c r="D1183" s="116" t="s">
        <v>10481</v>
      </c>
      <c r="E1183" s="339">
        <v>28873.4</v>
      </c>
      <c r="F1183" s="194">
        <v>20</v>
      </c>
      <c r="G1183" s="194">
        <v>20</v>
      </c>
      <c r="H1183" s="194" t="s">
        <v>10119</v>
      </c>
      <c r="I1183" s="194">
        <f t="shared" si="54"/>
        <v>0</v>
      </c>
      <c r="J1183" s="116" t="s">
        <v>10126</v>
      </c>
      <c r="K1183" s="116" t="s">
        <v>11659</v>
      </c>
      <c r="L1183" s="197">
        <v>45589</v>
      </c>
      <c r="M1183" s="116"/>
      <c r="N1183" s="197">
        <v>45589</v>
      </c>
      <c r="O1183" s="388">
        <f t="shared" si="55"/>
        <v>1443.67</v>
      </c>
      <c r="P1183" s="339">
        <f t="shared" si="56"/>
        <v>0</v>
      </c>
    </row>
    <row r="1184" spans="1:16" hidden="1" x14ac:dyDescent="0.25">
      <c r="A1184" s="116">
        <v>128594</v>
      </c>
      <c r="B1184" s="116">
        <v>1</v>
      </c>
      <c r="C1184" s="116">
        <v>1213102100</v>
      </c>
      <c r="D1184" s="116" t="s">
        <v>11204</v>
      </c>
      <c r="E1184" s="339">
        <v>1732140</v>
      </c>
      <c r="F1184" s="194">
        <v>30</v>
      </c>
      <c r="G1184" s="194">
        <v>30</v>
      </c>
      <c r="H1184" s="194" t="s">
        <v>10119</v>
      </c>
      <c r="I1184" s="194">
        <f t="shared" si="54"/>
        <v>0</v>
      </c>
      <c r="J1184" s="116" t="s">
        <v>10126</v>
      </c>
      <c r="K1184" s="116" t="s">
        <v>11757</v>
      </c>
      <c r="L1184" s="197">
        <v>45589</v>
      </c>
      <c r="M1184" s="116"/>
      <c r="N1184" s="197">
        <v>45600</v>
      </c>
      <c r="O1184" s="388">
        <f t="shared" si="55"/>
        <v>57738</v>
      </c>
      <c r="P1184" s="339">
        <f t="shared" si="56"/>
        <v>0</v>
      </c>
    </row>
    <row r="1185" spans="1:16" hidden="1" x14ac:dyDescent="0.25">
      <c r="A1185" s="116">
        <v>128594</v>
      </c>
      <c r="B1185" s="116">
        <v>2</v>
      </c>
      <c r="C1185" s="116">
        <v>1233100280</v>
      </c>
      <c r="D1185" s="116" t="s">
        <v>17464</v>
      </c>
      <c r="E1185" s="339">
        <v>24632.7</v>
      </c>
      <c r="F1185" s="194">
        <v>10</v>
      </c>
      <c r="G1185" s="194">
        <v>10</v>
      </c>
      <c r="H1185" s="194" t="s">
        <v>10119</v>
      </c>
      <c r="I1185" s="194">
        <f t="shared" si="54"/>
        <v>0</v>
      </c>
      <c r="J1185" s="116" t="s">
        <v>10126</v>
      </c>
      <c r="K1185" s="116" t="s">
        <v>11757</v>
      </c>
      <c r="L1185" s="197">
        <v>45589</v>
      </c>
      <c r="M1185" s="116"/>
      <c r="N1185" s="197">
        <v>45589</v>
      </c>
      <c r="O1185" s="388">
        <f t="shared" si="55"/>
        <v>2463.27</v>
      </c>
      <c r="P1185" s="339">
        <f t="shared" si="56"/>
        <v>0</v>
      </c>
    </row>
    <row r="1186" spans="1:16" hidden="1" x14ac:dyDescent="0.25">
      <c r="A1186" s="116">
        <v>128625</v>
      </c>
      <c r="B1186" s="116">
        <v>1</v>
      </c>
      <c r="C1186" s="116">
        <v>1526104030</v>
      </c>
      <c r="D1186" s="116" t="s">
        <v>12015</v>
      </c>
      <c r="E1186" s="339">
        <v>0</v>
      </c>
      <c r="F1186" s="194">
        <v>2</v>
      </c>
      <c r="G1186" s="194">
        <v>2</v>
      </c>
      <c r="H1186" s="194" t="s">
        <v>10119</v>
      </c>
      <c r="I1186" s="194">
        <f t="shared" si="54"/>
        <v>0</v>
      </c>
      <c r="J1186" s="116" t="s">
        <v>10120</v>
      </c>
      <c r="K1186" s="116" t="s">
        <v>10121</v>
      </c>
      <c r="L1186" s="197">
        <v>45590</v>
      </c>
      <c r="M1186" s="116"/>
      <c r="N1186" s="197">
        <v>45670</v>
      </c>
      <c r="O1186" s="388">
        <f t="shared" si="55"/>
        <v>0</v>
      </c>
      <c r="P1186" s="339">
        <f t="shared" si="56"/>
        <v>0</v>
      </c>
    </row>
    <row r="1187" spans="1:16" hidden="1" x14ac:dyDescent="0.25">
      <c r="A1187" s="116">
        <v>128625</v>
      </c>
      <c r="B1187" s="116">
        <v>2</v>
      </c>
      <c r="C1187" s="116">
        <v>1526115420</v>
      </c>
      <c r="D1187" s="116" t="s">
        <v>17472</v>
      </c>
      <c r="E1187" s="339">
        <v>291402</v>
      </c>
      <c r="F1187" s="194">
        <v>3</v>
      </c>
      <c r="G1187" s="194">
        <v>3</v>
      </c>
      <c r="H1187" s="194" t="s">
        <v>10119</v>
      </c>
      <c r="I1187" s="194">
        <f t="shared" si="54"/>
        <v>0</v>
      </c>
      <c r="J1187" s="116" t="s">
        <v>10120</v>
      </c>
      <c r="K1187" s="116" t="s">
        <v>11921</v>
      </c>
      <c r="L1187" s="197">
        <v>45590</v>
      </c>
      <c r="M1187" s="116"/>
      <c r="N1187" s="197">
        <v>45600</v>
      </c>
      <c r="O1187" s="388">
        <f t="shared" si="55"/>
        <v>97134</v>
      </c>
      <c r="P1187" s="339">
        <f t="shared" si="56"/>
        <v>0</v>
      </c>
    </row>
    <row r="1188" spans="1:16" hidden="1" x14ac:dyDescent="0.25">
      <c r="A1188" s="116">
        <v>128625</v>
      </c>
      <c r="B1188" s="116">
        <v>3</v>
      </c>
      <c r="C1188" s="116">
        <v>1526115430</v>
      </c>
      <c r="D1188" s="116" t="s">
        <v>17473</v>
      </c>
      <c r="E1188" s="339">
        <v>267504</v>
      </c>
      <c r="F1188" s="194">
        <v>3</v>
      </c>
      <c r="G1188" s="194">
        <v>3</v>
      </c>
      <c r="H1188" s="194" t="s">
        <v>10119</v>
      </c>
      <c r="I1188" s="194">
        <f t="shared" si="54"/>
        <v>0</v>
      </c>
      <c r="J1188" s="116" t="s">
        <v>10120</v>
      </c>
      <c r="K1188" s="116" t="s">
        <v>11921</v>
      </c>
      <c r="L1188" s="197">
        <v>45590</v>
      </c>
      <c r="M1188" s="116"/>
      <c r="N1188" s="197">
        <v>45600</v>
      </c>
      <c r="O1188" s="388">
        <f t="shared" si="55"/>
        <v>89168</v>
      </c>
      <c r="P1188" s="339">
        <f t="shared" si="56"/>
        <v>0</v>
      </c>
    </row>
    <row r="1189" spans="1:16" hidden="1" x14ac:dyDescent="0.25">
      <c r="A1189" s="116">
        <v>128626</v>
      </c>
      <c r="B1189" s="116">
        <v>2</v>
      </c>
      <c r="C1189" s="116">
        <v>1019101040</v>
      </c>
      <c r="D1189" s="116" t="s">
        <v>11160</v>
      </c>
      <c r="E1189" s="339">
        <v>53152</v>
      </c>
      <c r="F1189" s="194">
        <v>4</v>
      </c>
      <c r="G1189" s="194">
        <v>4</v>
      </c>
      <c r="H1189" s="194" t="s">
        <v>10119</v>
      </c>
      <c r="I1189" s="194">
        <f t="shared" si="54"/>
        <v>0</v>
      </c>
      <c r="J1189" s="116" t="s">
        <v>10120</v>
      </c>
      <c r="K1189" s="116" t="s">
        <v>10121</v>
      </c>
      <c r="L1189" s="197">
        <v>45589</v>
      </c>
      <c r="M1189" s="116"/>
      <c r="N1189" s="197">
        <v>45589</v>
      </c>
      <c r="O1189" s="388">
        <f t="shared" si="55"/>
        <v>13288</v>
      </c>
      <c r="P1189" s="339">
        <f t="shared" si="56"/>
        <v>0</v>
      </c>
    </row>
    <row r="1190" spans="1:16" hidden="1" x14ac:dyDescent="0.25">
      <c r="A1190" s="116">
        <v>128626</v>
      </c>
      <c r="B1190" s="116">
        <v>4</v>
      </c>
      <c r="C1190" s="116">
        <v>1520103640</v>
      </c>
      <c r="D1190" s="116" t="s">
        <v>17562</v>
      </c>
      <c r="E1190" s="339">
        <v>38496</v>
      </c>
      <c r="F1190" s="194">
        <v>3</v>
      </c>
      <c r="G1190" s="194">
        <v>3</v>
      </c>
      <c r="H1190" s="194" t="s">
        <v>10119</v>
      </c>
      <c r="I1190" s="194">
        <f t="shared" si="54"/>
        <v>0</v>
      </c>
      <c r="J1190" s="116" t="s">
        <v>10120</v>
      </c>
      <c r="K1190" s="116" t="s">
        <v>10121</v>
      </c>
      <c r="L1190" s="197">
        <v>45589</v>
      </c>
      <c r="M1190" s="116"/>
      <c r="N1190" s="197">
        <v>45589</v>
      </c>
      <c r="O1190" s="388">
        <f t="shared" si="55"/>
        <v>12832</v>
      </c>
      <c r="P1190" s="339">
        <f t="shared" si="56"/>
        <v>0</v>
      </c>
    </row>
    <row r="1191" spans="1:16" hidden="1" x14ac:dyDescent="0.25">
      <c r="A1191" s="116">
        <v>128626</v>
      </c>
      <c r="B1191" s="116">
        <v>3</v>
      </c>
      <c r="C1191" s="116">
        <v>1520103660</v>
      </c>
      <c r="D1191" s="116" t="s">
        <v>16198</v>
      </c>
      <c r="E1191" s="339">
        <v>116952</v>
      </c>
      <c r="F1191" s="194">
        <v>4</v>
      </c>
      <c r="G1191" s="194">
        <v>4</v>
      </c>
      <c r="H1191" s="194" t="s">
        <v>10119</v>
      </c>
      <c r="I1191" s="194">
        <f t="shared" si="54"/>
        <v>0</v>
      </c>
      <c r="J1191" s="116" t="s">
        <v>10120</v>
      </c>
      <c r="K1191" s="116" t="s">
        <v>10121</v>
      </c>
      <c r="L1191" s="197">
        <v>45589</v>
      </c>
      <c r="M1191" s="116"/>
      <c r="N1191" s="197">
        <v>45589</v>
      </c>
      <c r="O1191" s="388">
        <f t="shared" si="55"/>
        <v>29238</v>
      </c>
      <c r="P1191" s="339">
        <f t="shared" si="56"/>
        <v>0</v>
      </c>
    </row>
    <row r="1192" spans="1:16" hidden="1" x14ac:dyDescent="0.25">
      <c r="A1192" s="116">
        <v>128626</v>
      </c>
      <c r="B1192" s="116">
        <v>5</v>
      </c>
      <c r="C1192" s="116">
        <v>1520103670</v>
      </c>
      <c r="D1192" s="116" t="s">
        <v>17563</v>
      </c>
      <c r="E1192" s="339">
        <v>45360</v>
      </c>
      <c r="F1192" s="194">
        <v>3</v>
      </c>
      <c r="G1192" s="194">
        <v>3</v>
      </c>
      <c r="H1192" s="194" t="s">
        <v>10119</v>
      </c>
      <c r="I1192" s="194">
        <f t="shared" si="54"/>
        <v>0</v>
      </c>
      <c r="J1192" s="116" t="s">
        <v>10120</v>
      </c>
      <c r="K1192" s="116" t="s">
        <v>10121</v>
      </c>
      <c r="L1192" s="197">
        <v>45589</v>
      </c>
      <c r="M1192" s="116"/>
      <c r="N1192" s="197">
        <v>45589</v>
      </c>
      <c r="O1192" s="388">
        <f t="shared" si="55"/>
        <v>15120</v>
      </c>
      <c r="P1192" s="339">
        <f t="shared" si="56"/>
        <v>0</v>
      </c>
    </row>
    <row r="1193" spans="1:16" hidden="1" x14ac:dyDescent="0.25">
      <c r="A1193" s="116">
        <v>128626</v>
      </c>
      <c r="B1193" s="116">
        <v>1</v>
      </c>
      <c r="C1193" s="116">
        <v>1610100330</v>
      </c>
      <c r="D1193" s="116" t="s">
        <v>10133</v>
      </c>
      <c r="E1193" s="339">
        <v>9664.75</v>
      </c>
      <c r="F1193" s="194">
        <v>5</v>
      </c>
      <c r="G1193" s="194">
        <v>5</v>
      </c>
      <c r="H1193" s="194" t="s">
        <v>10119</v>
      </c>
      <c r="I1193" s="194">
        <f t="shared" si="54"/>
        <v>0</v>
      </c>
      <c r="J1193" s="116" t="s">
        <v>10120</v>
      </c>
      <c r="K1193" s="116" t="s">
        <v>10121</v>
      </c>
      <c r="L1193" s="197">
        <v>45589</v>
      </c>
      <c r="M1193" s="116"/>
      <c r="N1193" s="197">
        <v>45589</v>
      </c>
      <c r="O1193" s="388">
        <f t="shared" si="55"/>
        <v>1932.95</v>
      </c>
      <c r="P1193" s="339">
        <f t="shared" si="56"/>
        <v>0</v>
      </c>
    </row>
    <row r="1194" spans="1:16" hidden="1" x14ac:dyDescent="0.25">
      <c r="A1194" s="116">
        <v>128638</v>
      </c>
      <c r="B1194" s="116">
        <v>5</v>
      </c>
      <c r="C1194" s="116">
        <v>1016101010</v>
      </c>
      <c r="D1194" s="116" t="s">
        <v>10655</v>
      </c>
      <c r="E1194" s="339">
        <v>33473.06</v>
      </c>
      <c r="F1194" s="194">
        <v>2</v>
      </c>
      <c r="G1194" s="194">
        <v>2</v>
      </c>
      <c r="H1194" s="194" t="s">
        <v>10119</v>
      </c>
      <c r="I1194" s="194">
        <f t="shared" si="54"/>
        <v>0</v>
      </c>
      <c r="J1194" s="116" t="s">
        <v>10120</v>
      </c>
      <c r="K1194" s="116" t="s">
        <v>12013</v>
      </c>
      <c r="L1194" s="197">
        <v>45589</v>
      </c>
      <c r="M1194" s="116"/>
      <c r="N1194" s="197">
        <v>45589</v>
      </c>
      <c r="O1194" s="388">
        <f t="shared" si="55"/>
        <v>16736.53</v>
      </c>
      <c r="P1194" s="339">
        <f t="shared" si="56"/>
        <v>0</v>
      </c>
    </row>
    <row r="1195" spans="1:16" hidden="1" x14ac:dyDescent="0.25">
      <c r="A1195" s="116">
        <v>128638</v>
      </c>
      <c r="B1195" s="116">
        <v>6</v>
      </c>
      <c r="C1195" s="116">
        <v>1019100040</v>
      </c>
      <c r="D1195" s="116" t="s">
        <v>10643</v>
      </c>
      <c r="E1195" s="339">
        <v>5845.74</v>
      </c>
      <c r="F1195" s="194">
        <v>2</v>
      </c>
      <c r="G1195" s="194">
        <v>2</v>
      </c>
      <c r="H1195" s="194" t="s">
        <v>10119</v>
      </c>
      <c r="I1195" s="194">
        <f t="shared" si="54"/>
        <v>0</v>
      </c>
      <c r="J1195" s="116" t="s">
        <v>10120</v>
      </c>
      <c r="K1195" s="116" t="s">
        <v>12013</v>
      </c>
      <c r="L1195" s="197">
        <v>45589</v>
      </c>
      <c r="M1195" s="116"/>
      <c r="N1195" s="197">
        <v>45589</v>
      </c>
      <c r="O1195" s="388">
        <f t="shared" si="55"/>
        <v>2922.87</v>
      </c>
      <c r="P1195" s="339">
        <f t="shared" si="56"/>
        <v>0</v>
      </c>
    </row>
    <row r="1196" spans="1:16" hidden="1" x14ac:dyDescent="0.25">
      <c r="A1196" s="116">
        <v>128638</v>
      </c>
      <c r="B1196" s="116">
        <v>1</v>
      </c>
      <c r="C1196" s="116">
        <v>1120100070</v>
      </c>
      <c r="D1196" s="116" t="s">
        <v>11186</v>
      </c>
      <c r="E1196" s="339">
        <v>1347206.28</v>
      </c>
      <c r="F1196" s="194">
        <v>2</v>
      </c>
      <c r="G1196" s="194">
        <v>2</v>
      </c>
      <c r="H1196" s="194" t="s">
        <v>10119</v>
      </c>
      <c r="I1196" s="194">
        <f t="shared" si="54"/>
        <v>0</v>
      </c>
      <c r="J1196" s="116" t="s">
        <v>10120</v>
      </c>
      <c r="K1196" s="116" t="s">
        <v>12013</v>
      </c>
      <c r="L1196" s="197">
        <v>45589</v>
      </c>
      <c r="M1196" s="116"/>
      <c r="N1196" s="197">
        <v>45589</v>
      </c>
      <c r="O1196" s="388">
        <f t="shared" si="55"/>
        <v>673603.14</v>
      </c>
      <c r="P1196" s="339">
        <f t="shared" si="56"/>
        <v>0</v>
      </c>
    </row>
    <row r="1197" spans="1:16" hidden="1" x14ac:dyDescent="0.25">
      <c r="A1197" s="116">
        <v>128638</v>
      </c>
      <c r="B1197" s="116">
        <v>3</v>
      </c>
      <c r="C1197" s="116">
        <v>1521100100</v>
      </c>
      <c r="D1197" s="116" t="s">
        <v>10563</v>
      </c>
      <c r="E1197" s="339">
        <v>22000</v>
      </c>
      <c r="F1197" s="194">
        <v>20</v>
      </c>
      <c r="G1197" s="194">
        <v>20</v>
      </c>
      <c r="H1197" s="194" t="s">
        <v>10119</v>
      </c>
      <c r="I1197" s="194">
        <f t="shared" si="54"/>
        <v>0</v>
      </c>
      <c r="J1197" s="116" t="s">
        <v>10120</v>
      </c>
      <c r="K1197" s="116" t="s">
        <v>12013</v>
      </c>
      <c r="L1197" s="197">
        <v>45589</v>
      </c>
      <c r="M1197" s="116"/>
      <c r="N1197" s="197">
        <v>45589</v>
      </c>
      <c r="O1197" s="388">
        <f t="shared" si="55"/>
        <v>1100</v>
      </c>
      <c r="P1197" s="339">
        <f t="shared" si="56"/>
        <v>0</v>
      </c>
    </row>
    <row r="1198" spans="1:16" hidden="1" x14ac:dyDescent="0.25">
      <c r="A1198" s="116">
        <v>128638</v>
      </c>
      <c r="B1198" s="116">
        <v>2</v>
      </c>
      <c r="C1198" s="116">
        <v>1521100110</v>
      </c>
      <c r="D1198" s="116" t="s">
        <v>17564</v>
      </c>
      <c r="E1198" s="339">
        <v>36034.800000000003</v>
      </c>
      <c r="F1198" s="194">
        <v>20</v>
      </c>
      <c r="G1198" s="194">
        <v>20</v>
      </c>
      <c r="H1198" s="194" t="s">
        <v>10119</v>
      </c>
      <c r="I1198" s="194">
        <f t="shared" si="54"/>
        <v>0</v>
      </c>
      <c r="J1198" s="116" t="s">
        <v>10120</v>
      </c>
      <c r="K1198" s="116" t="s">
        <v>12013</v>
      </c>
      <c r="L1198" s="197">
        <v>45589</v>
      </c>
      <c r="M1198" s="116"/>
      <c r="N1198" s="197">
        <v>45589</v>
      </c>
      <c r="O1198" s="388">
        <f t="shared" si="55"/>
        <v>1801.7400000000002</v>
      </c>
      <c r="P1198" s="339">
        <f t="shared" si="56"/>
        <v>0</v>
      </c>
    </row>
    <row r="1199" spans="1:16" hidden="1" x14ac:dyDescent="0.25">
      <c r="A1199" s="116">
        <v>128638</v>
      </c>
      <c r="B1199" s="116">
        <v>4</v>
      </c>
      <c r="C1199" s="116">
        <v>1810104170</v>
      </c>
      <c r="D1199" s="116" t="s">
        <v>17515</v>
      </c>
      <c r="E1199" s="339">
        <v>130000</v>
      </c>
      <c r="F1199" s="194">
        <v>25</v>
      </c>
      <c r="G1199" s="194">
        <v>25</v>
      </c>
      <c r="H1199" s="194" t="s">
        <v>10119</v>
      </c>
      <c r="I1199" s="194">
        <f t="shared" si="54"/>
        <v>0</v>
      </c>
      <c r="J1199" s="116" t="s">
        <v>10120</v>
      </c>
      <c r="K1199" s="116" t="s">
        <v>12013</v>
      </c>
      <c r="L1199" s="197">
        <v>45589</v>
      </c>
      <c r="M1199" s="116"/>
      <c r="N1199" s="197">
        <v>45593</v>
      </c>
      <c r="O1199" s="388">
        <f t="shared" si="55"/>
        <v>5200</v>
      </c>
      <c r="P1199" s="339">
        <f t="shared" si="56"/>
        <v>0</v>
      </c>
    </row>
    <row r="1200" spans="1:16" hidden="1" x14ac:dyDescent="0.25">
      <c r="A1200" s="116">
        <v>128647</v>
      </c>
      <c r="B1200" s="116">
        <v>2</v>
      </c>
      <c r="C1200" s="116">
        <v>1010101250</v>
      </c>
      <c r="D1200" s="116" t="s">
        <v>17477</v>
      </c>
      <c r="E1200" s="339">
        <v>11879.4</v>
      </c>
      <c r="F1200" s="194">
        <v>60</v>
      </c>
      <c r="G1200" s="194">
        <v>60</v>
      </c>
      <c r="H1200" s="194" t="s">
        <v>10119</v>
      </c>
      <c r="I1200" s="194">
        <f t="shared" si="54"/>
        <v>0</v>
      </c>
      <c r="J1200" s="116" t="s">
        <v>10120</v>
      </c>
      <c r="K1200" s="116" t="s">
        <v>11937</v>
      </c>
      <c r="L1200" s="197">
        <v>45601</v>
      </c>
      <c r="M1200" s="116" t="s">
        <v>12050</v>
      </c>
      <c r="N1200" s="197">
        <v>45601</v>
      </c>
      <c r="O1200" s="388">
        <f t="shared" si="55"/>
        <v>197.98999999999998</v>
      </c>
      <c r="P1200" s="339">
        <f t="shared" si="56"/>
        <v>0</v>
      </c>
    </row>
    <row r="1201" spans="1:16" hidden="1" x14ac:dyDescent="0.25">
      <c r="A1201" s="116">
        <v>128647</v>
      </c>
      <c r="B1201" s="116">
        <v>1</v>
      </c>
      <c r="C1201" s="116">
        <v>1011100940</v>
      </c>
      <c r="D1201" s="116" t="s">
        <v>10652</v>
      </c>
      <c r="E1201" s="339">
        <v>61500</v>
      </c>
      <c r="F1201" s="194">
        <v>3</v>
      </c>
      <c r="G1201" s="194">
        <v>3</v>
      </c>
      <c r="H1201" s="194" t="s">
        <v>10119</v>
      </c>
      <c r="I1201" s="194">
        <f t="shared" si="54"/>
        <v>0</v>
      </c>
      <c r="J1201" s="116" t="s">
        <v>10120</v>
      </c>
      <c r="K1201" s="116" t="s">
        <v>11937</v>
      </c>
      <c r="L1201" s="197">
        <v>45601</v>
      </c>
      <c r="M1201" s="116" t="s">
        <v>12049</v>
      </c>
      <c r="N1201" s="197">
        <v>45601</v>
      </c>
      <c r="O1201" s="388">
        <f t="shared" si="55"/>
        <v>20500</v>
      </c>
      <c r="P1201" s="339">
        <f t="shared" si="56"/>
        <v>0</v>
      </c>
    </row>
    <row r="1202" spans="1:16" hidden="1" x14ac:dyDescent="0.25">
      <c r="A1202" s="116">
        <v>128685</v>
      </c>
      <c r="B1202" s="116">
        <v>1</v>
      </c>
      <c r="C1202" s="116">
        <v>1810104130</v>
      </c>
      <c r="D1202" s="116" t="s">
        <v>16203</v>
      </c>
      <c r="E1202" s="339">
        <v>45256.800000000003</v>
      </c>
      <c r="F1202" s="194">
        <v>12</v>
      </c>
      <c r="G1202" s="194">
        <v>12</v>
      </c>
      <c r="H1202" s="194" t="s">
        <v>10119</v>
      </c>
      <c r="I1202" s="194">
        <f t="shared" si="54"/>
        <v>0</v>
      </c>
      <c r="J1202" s="116" t="s">
        <v>10126</v>
      </c>
      <c r="K1202" s="116" t="s">
        <v>11757</v>
      </c>
      <c r="L1202" s="197">
        <v>45593</v>
      </c>
      <c r="M1202" s="116" t="s">
        <v>12020</v>
      </c>
      <c r="N1202" s="197">
        <v>45604</v>
      </c>
      <c r="O1202" s="388">
        <f t="shared" si="55"/>
        <v>3771.4</v>
      </c>
      <c r="P1202" s="339">
        <f t="shared" si="56"/>
        <v>0</v>
      </c>
    </row>
    <row r="1203" spans="1:16" hidden="1" x14ac:dyDescent="0.25">
      <c r="A1203" s="116">
        <v>128687</v>
      </c>
      <c r="B1203" s="116">
        <v>1</v>
      </c>
      <c r="C1203" s="116">
        <v>1011100940</v>
      </c>
      <c r="D1203" s="116" t="s">
        <v>10652</v>
      </c>
      <c r="E1203" s="339">
        <v>102500</v>
      </c>
      <c r="F1203" s="194">
        <v>5</v>
      </c>
      <c r="G1203" s="194">
        <v>5</v>
      </c>
      <c r="H1203" s="194" t="s">
        <v>10119</v>
      </c>
      <c r="I1203" s="194">
        <f t="shared" si="54"/>
        <v>0</v>
      </c>
      <c r="J1203" s="116" t="s">
        <v>11883</v>
      </c>
      <c r="K1203" s="116" t="s">
        <v>11659</v>
      </c>
      <c r="L1203" s="197">
        <v>45590</v>
      </c>
      <c r="M1203" s="116" t="s">
        <v>16517</v>
      </c>
      <c r="N1203" s="197">
        <v>45593</v>
      </c>
      <c r="O1203" s="388">
        <f t="shared" si="55"/>
        <v>20500</v>
      </c>
      <c r="P1203" s="339">
        <f t="shared" si="56"/>
        <v>0</v>
      </c>
    </row>
    <row r="1204" spans="1:16" hidden="1" x14ac:dyDescent="0.25">
      <c r="A1204" s="116">
        <v>128834</v>
      </c>
      <c r="B1204" s="116">
        <v>1</v>
      </c>
      <c r="C1204" s="116">
        <v>1011100940</v>
      </c>
      <c r="D1204" s="116" t="s">
        <v>10652</v>
      </c>
      <c r="E1204" s="339">
        <v>106071.45</v>
      </c>
      <c r="F1204" s="194">
        <v>5</v>
      </c>
      <c r="G1204" s="194">
        <v>5</v>
      </c>
      <c r="H1204" s="194" t="s">
        <v>10119</v>
      </c>
      <c r="I1204" s="194">
        <f t="shared" si="54"/>
        <v>0</v>
      </c>
      <c r="J1204" s="116" t="s">
        <v>10126</v>
      </c>
      <c r="K1204" s="116" t="s">
        <v>11659</v>
      </c>
      <c r="L1204" s="197">
        <v>45593</v>
      </c>
      <c r="M1204" s="116"/>
      <c r="N1204" s="197">
        <v>45593</v>
      </c>
      <c r="O1204" s="388">
        <f t="shared" si="55"/>
        <v>21214.29</v>
      </c>
      <c r="P1204" s="339">
        <f t="shared" si="56"/>
        <v>0</v>
      </c>
    </row>
    <row r="1205" spans="1:16" hidden="1" x14ac:dyDescent="0.25">
      <c r="A1205" s="116">
        <v>128839</v>
      </c>
      <c r="B1205" s="116">
        <v>9</v>
      </c>
      <c r="C1205" s="116">
        <v>1011100040</v>
      </c>
      <c r="D1205" s="116" t="s">
        <v>10481</v>
      </c>
      <c r="E1205" s="339">
        <v>8662.02</v>
      </c>
      <c r="F1205" s="194">
        <v>6</v>
      </c>
      <c r="G1205" s="194">
        <v>6</v>
      </c>
      <c r="H1205" s="194" t="s">
        <v>10119</v>
      </c>
      <c r="I1205" s="194">
        <f t="shared" si="54"/>
        <v>0</v>
      </c>
      <c r="J1205" s="116" t="s">
        <v>10120</v>
      </c>
      <c r="K1205" s="116" t="s">
        <v>11814</v>
      </c>
      <c r="L1205" s="197">
        <v>45594</v>
      </c>
      <c r="M1205" s="116"/>
      <c r="N1205" s="197">
        <v>45594</v>
      </c>
      <c r="O1205" s="388">
        <f t="shared" si="55"/>
        <v>1443.67</v>
      </c>
      <c r="P1205" s="339">
        <f t="shared" si="56"/>
        <v>0</v>
      </c>
    </row>
    <row r="1206" spans="1:16" hidden="1" x14ac:dyDescent="0.25">
      <c r="A1206" s="116">
        <v>128839</v>
      </c>
      <c r="B1206" s="116">
        <v>12</v>
      </c>
      <c r="C1206" s="116">
        <v>1016100000</v>
      </c>
      <c r="D1206" s="116" t="s">
        <v>10650</v>
      </c>
      <c r="E1206" s="339">
        <v>18636</v>
      </c>
      <c r="F1206" s="194">
        <v>2</v>
      </c>
      <c r="G1206" s="194">
        <v>2</v>
      </c>
      <c r="H1206" s="194" t="s">
        <v>10119</v>
      </c>
      <c r="I1206" s="194">
        <f t="shared" si="54"/>
        <v>0</v>
      </c>
      <c r="J1206" s="116" t="s">
        <v>10120</v>
      </c>
      <c r="K1206" s="116" t="s">
        <v>11814</v>
      </c>
      <c r="L1206" s="197">
        <v>45594</v>
      </c>
      <c r="M1206" s="116"/>
      <c r="N1206" s="197">
        <v>45594</v>
      </c>
      <c r="O1206" s="388">
        <f t="shared" si="55"/>
        <v>9318</v>
      </c>
      <c r="P1206" s="339">
        <f t="shared" si="56"/>
        <v>0</v>
      </c>
    </row>
    <row r="1207" spans="1:16" hidden="1" x14ac:dyDescent="0.25">
      <c r="A1207" s="116">
        <v>128839</v>
      </c>
      <c r="B1207" s="116">
        <v>11</v>
      </c>
      <c r="C1207" s="116">
        <v>1016101010</v>
      </c>
      <c r="D1207" s="116" t="s">
        <v>10655</v>
      </c>
      <c r="E1207" s="339">
        <v>33473.08</v>
      </c>
      <c r="F1207" s="194">
        <v>2</v>
      </c>
      <c r="G1207" s="194">
        <v>2</v>
      </c>
      <c r="H1207" s="194" t="s">
        <v>10119</v>
      </c>
      <c r="I1207" s="194">
        <f t="shared" si="54"/>
        <v>0</v>
      </c>
      <c r="J1207" s="116" t="s">
        <v>10120</v>
      </c>
      <c r="K1207" s="116" t="s">
        <v>11814</v>
      </c>
      <c r="L1207" s="197">
        <v>45594</v>
      </c>
      <c r="M1207" s="116"/>
      <c r="N1207" s="197">
        <v>45594</v>
      </c>
      <c r="O1207" s="388">
        <f t="shared" si="55"/>
        <v>16736.54</v>
      </c>
      <c r="P1207" s="339">
        <f t="shared" si="56"/>
        <v>0</v>
      </c>
    </row>
    <row r="1208" spans="1:16" hidden="1" x14ac:dyDescent="0.25">
      <c r="A1208" s="116">
        <v>128839</v>
      </c>
      <c r="B1208" s="116">
        <v>13</v>
      </c>
      <c r="C1208" s="116">
        <v>1017102120</v>
      </c>
      <c r="D1208" s="116" t="s">
        <v>10656</v>
      </c>
      <c r="E1208" s="339">
        <v>324000</v>
      </c>
      <c r="F1208" s="194">
        <v>2</v>
      </c>
      <c r="G1208" s="194">
        <v>2</v>
      </c>
      <c r="H1208" s="194" t="s">
        <v>10119</v>
      </c>
      <c r="I1208" s="194">
        <f t="shared" si="54"/>
        <v>0</v>
      </c>
      <c r="J1208" s="116" t="s">
        <v>10120</v>
      </c>
      <c r="K1208" s="116" t="s">
        <v>11814</v>
      </c>
      <c r="L1208" s="197">
        <v>45594</v>
      </c>
      <c r="M1208" s="116"/>
      <c r="N1208" s="197">
        <v>45594</v>
      </c>
      <c r="O1208" s="388">
        <f t="shared" si="55"/>
        <v>162000</v>
      </c>
      <c r="P1208" s="339">
        <f t="shared" si="56"/>
        <v>0</v>
      </c>
    </row>
    <row r="1209" spans="1:16" hidden="1" x14ac:dyDescent="0.25">
      <c r="A1209" s="116">
        <v>128839</v>
      </c>
      <c r="B1209" s="116">
        <v>10</v>
      </c>
      <c r="C1209" s="116">
        <v>1019100040</v>
      </c>
      <c r="D1209" s="116" t="s">
        <v>10643</v>
      </c>
      <c r="E1209" s="339">
        <v>17537.16</v>
      </c>
      <c r="F1209" s="194">
        <v>6</v>
      </c>
      <c r="G1209" s="194">
        <v>6</v>
      </c>
      <c r="H1209" s="194" t="s">
        <v>10119</v>
      </c>
      <c r="I1209" s="194">
        <f t="shared" si="54"/>
        <v>0</v>
      </c>
      <c r="J1209" s="116" t="s">
        <v>10120</v>
      </c>
      <c r="K1209" s="116" t="s">
        <v>11814</v>
      </c>
      <c r="L1209" s="197">
        <v>45594</v>
      </c>
      <c r="M1209" s="116"/>
      <c r="N1209" s="197">
        <v>45594</v>
      </c>
      <c r="O1209" s="388">
        <f t="shared" si="55"/>
        <v>2922.86</v>
      </c>
      <c r="P1209" s="339">
        <f t="shared" si="56"/>
        <v>0</v>
      </c>
    </row>
    <row r="1210" spans="1:16" hidden="1" x14ac:dyDescent="0.25">
      <c r="A1210" s="116">
        <v>128839</v>
      </c>
      <c r="B1210" s="116">
        <v>5</v>
      </c>
      <c r="C1210" s="116">
        <v>1112100430</v>
      </c>
      <c r="D1210" s="116" t="s">
        <v>7760</v>
      </c>
      <c r="E1210" s="348">
        <v>171649.14</v>
      </c>
      <c r="F1210" s="194">
        <v>26</v>
      </c>
      <c r="G1210" s="194">
        <f>6+20</f>
        <v>26</v>
      </c>
      <c r="H1210" s="194" t="s">
        <v>10119</v>
      </c>
      <c r="I1210" s="194">
        <f t="shared" si="54"/>
        <v>0</v>
      </c>
      <c r="J1210" s="116" t="s">
        <v>10120</v>
      </c>
      <c r="K1210" s="116" t="s">
        <v>11814</v>
      </c>
      <c r="L1210" s="197">
        <v>45594</v>
      </c>
      <c r="M1210" s="116"/>
      <c r="N1210" s="197">
        <v>45595</v>
      </c>
      <c r="O1210" s="388">
        <f t="shared" si="55"/>
        <v>6601.89</v>
      </c>
      <c r="P1210" s="339">
        <f t="shared" si="56"/>
        <v>0</v>
      </c>
    </row>
    <row r="1211" spans="1:16" hidden="1" x14ac:dyDescent="0.25">
      <c r="A1211" s="116">
        <v>128839</v>
      </c>
      <c r="B1211" s="116">
        <v>14</v>
      </c>
      <c r="C1211" s="116">
        <v>1112100780</v>
      </c>
      <c r="D1211" s="116" t="s">
        <v>17511</v>
      </c>
      <c r="E1211" s="339">
        <v>750992</v>
      </c>
      <c r="F1211" s="194">
        <v>26</v>
      </c>
      <c r="G1211" s="194">
        <v>26</v>
      </c>
      <c r="H1211" s="194" t="s">
        <v>10119</v>
      </c>
      <c r="I1211" s="194">
        <f t="shared" si="54"/>
        <v>0</v>
      </c>
      <c r="J1211" s="116" t="s">
        <v>10120</v>
      </c>
      <c r="K1211" s="116" t="s">
        <v>11814</v>
      </c>
      <c r="L1211" s="197">
        <v>45594</v>
      </c>
      <c r="M1211" s="116"/>
      <c r="N1211" s="197">
        <v>45594</v>
      </c>
      <c r="O1211" s="388">
        <f t="shared" si="55"/>
        <v>28884.307692307691</v>
      </c>
      <c r="P1211" s="339">
        <f t="shared" si="56"/>
        <v>0</v>
      </c>
    </row>
    <row r="1212" spans="1:16" hidden="1" x14ac:dyDescent="0.25">
      <c r="A1212" s="116">
        <v>128839</v>
      </c>
      <c r="B1212" s="116">
        <v>7</v>
      </c>
      <c r="C1212" s="116">
        <v>1112102150</v>
      </c>
      <c r="D1212" s="116" t="s">
        <v>11176</v>
      </c>
      <c r="E1212" s="339">
        <v>489125.2</v>
      </c>
      <c r="F1212" s="194">
        <v>4</v>
      </c>
      <c r="G1212" s="194">
        <v>4</v>
      </c>
      <c r="H1212" s="194" t="s">
        <v>10119</v>
      </c>
      <c r="I1212" s="194">
        <f t="shared" si="54"/>
        <v>0</v>
      </c>
      <c r="J1212" s="116" t="s">
        <v>10120</v>
      </c>
      <c r="K1212" s="116" t="s">
        <v>11814</v>
      </c>
      <c r="L1212" s="197">
        <v>45594</v>
      </c>
      <c r="M1212" s="116" t="s">
        <v>17565</v>
      </c>
      <c r="N1212" s="197">
        <v>45726</v>
      </c>
      <c r="O1212" s="388">
        <f t="shared" si="55"/>
        <v>122281.3</v>
      </c>
      <c r="P1212" s="339">
        <f t="shared" si="56"/>
        <v>0</v>
      </c>
    </row>
    <row r="1213" spans="1:16" hidden="1" x14ac:dyDescent="0.25">
      <c r="A1213" s="116">
        <v>128839</v>
      </c>
      <c r="B1213" s="116">
        <v>8</v>
      </c>
      <c r="C1213" s="116">
        <v>1112102170</v>
      </c>
      <c r="D1213" s="116" t="s">
        <v>11177</v>
      </c>
      <c r="E1213" s="339">
        <v>78690.78</v>
      </c>
      <c r="F1213" s="194">
        <v>6</v>
      </c>
      <c r="G1213" s="194">
        <v>6</v>
      </c>
      <c r="H1213" s="194" t="s">
        <v>10119</v>
      </c>
      <c r="I1213" s="194">
        <f t="shared" si="54"/>
        <v>0</v>
      </c>
      <c r="J1213" s="116" t="s">
        <v>10120</v>
      </c>
      <c r="K1213" s="116" t="s">
        <v>11814</v>
      </c>
      <c r="L1213" s="197">
        <v>45594</v>
      </c>
      <c r="M1213" s="116" t="s">
        <v>12043</v>
      </c>
      <c r="N1213" s="197">
        <v>45729</v>
      </c>
      <c r="O1213" s="388">
        <f t="shared" si="55"/>
        <v>13115.13</v>
      </c>
      <c r="P1213" s="339">
        <f t="shared" si="56"/>
        <v>0</v>
      </c>
    </row>
    <row r="1214" spans="1:16" hidden="1" x14ac:dyDescent="0.25">
      <c r="A1214" s="116">
        <v>128839</v>
      </c>
      <c r="B1214" s="116">
        <v>1</v>
      </c>
      <c r="C1214" s="116">
        <v>1511102130</v>
      </c>
      <c r="D1214" s="116" t="s">
        <v>10484</v>
      </c>
      <c r="E1214" s="339">
        <v>53483.56</v>
      </c>
      <c r="F1214" s="194">
        <v>52</v>
      </c>
      <c r="G1214" s="194">
        <v>52</v>
      </c>
      <c r="H1214" s="194" t="s">
        <v>10119</v>
      </c>
      <c r="I1214" s="194">
        <f t="shared" si="54"/>
        <v>0</v>
      </c>
      <c r="J1214" s="116" t="s">
        <v>10120</v>
      </c>
      <c r="K1214" s="116" t="s">
        <v>11814</v>
      </c>
      <c r="L1214" s="197">
        <v>45594</v>
      </c>
      <c r="M1214" s="116"/>
      <c r="N1214" s="197">
        <v>45594</v>
      </c>
      <c r="O1214" s="388">
        <f t="shared" si="55"/>
        <v>1028.53</v>
      </c>
      <c r="P1214" s="339">
        <f t="shared" si="56"/>
        <v>0</v>
      </c>
    </row>
    <row r="1215" spans="1:16" hidden="1" x14ac:dyDescent="0.25">
      <c r="A1215" s="116">
        <v>128839</v>
      </c>
      <c r="B1215" s="116">
        <v>2</v>
      </c>
      <c r="C1215" s="116">
        <v>1521100650</v>
      </c>
      <c r="D1215" s="116" t="s">
        <v>17537</v>
      </c>
      <c r="E1215" s="339">
        <v>7020</v>
      </c>
      <c r="F1215" s="194">
        <v>52</v>
      </c>
      <c r="G1215" s="194">
        <v>52</v>
      </c>
      <c r="H1215" s="194" t="s">
        <v>10119</v>
      </c>
      <c r="I1215" s="194">
        <f t="shared" si="54"/>
        <v>0</v>
      </c>
      <c r="J1215" s="116" t="s">
        <v>10120</v>
      </c>
      <c r="K1215" s="116" t="s">
        <v>11814</v>
      </c>
      <c r="L1215" s="197">
        <v>45594</v>
      </c>
      <c r="M1215" s="116"/>
      <c r="N1215" s="197">
        <v>45594</v>
      </c>
      <c r="O1215" s="388">
        <f t="shared" si="55"/>
        <v>135</v>
      </c>
      <c r="P1215" s="339">
        <f t="shared" si="56"/>
        <v>0</v>
      </c>
    </row>
    <row r="1216" spans="1:16" hidden="1" x14ac:dyDescent="0.25">
      <c r="A1216" s="116">
        <v>128839</v>
      </c>
      <c r="B1216" s="116">
        <v>4</v>
      </c>
      <c r="C1216" s="116">
        <v>1546101840</v>
      </c>
      <c r="D1216" s="116" t="s">
        <v>10957</v>
      </c>
      <c r="E1216" s="339">
        <v>112927.4</v>
      </c>
      <c r="F1216" s="194">
        <v>10</v>
      </c>
      <c r="G1216" s="194">
        <v>10</v>
      </c>
      <c r="H1216" s="194" t="s">
        <v>10119</v>
      </c>
      <c r="I1216" s="194">
        <f t="shared" si="54"/>
        <v>0</v>
      </c>
      <c r="J1216" s="116" t="s">
        <v>10120</v>
      </c>
      <c r="K1216" s="116" t="s">
        <v>11814</v>
      </c>
      <c r="L1216" s="197">
        <v>45594</v>
      </c>
      <c r="M1216" s="116"/>
      <c r="N1216" s="197">
        <v>45594</v>
      </c>
      <c r="O1216" s="388">
        <f t="shared" si="55"/>
        <v>11292.74</v>
      </c>
      <c r="P1216" s="339">
        <f t="shared" si="56"/>
        <v>0</v>
      </c>
    </row>
    <row r="1217" spans="1:16" hidden="1" x14ac:dyDescent="0.25">
      <c r="A1217" s="116">
        <v>128839</v>
      </c>
      <c r="B1217" s="116">
        <v>6</v>
      </c>
      <c r="C1217" s="116">
        <v>1546101870</v>
      </c>
      <c r="D1217" s="116" t="s">
        <v>16201</v>
      </c>
      <c r="E1217" s="339">
        <v>3442.02</v>
      </c>
      <c r="F1217" s="194">
        <v>6</v>
      </c>
      <c r="G1217" s="194">
        <v>6</v>
      </c>
      <c r="H1217" s="194" t="s">
        <v>10119</v>
      </c>
      <c r="I1217" s="194">
        <f t="shared" si="54"/>
        <v>0</v>
      </c>
      <c r="J1217" s="116" t="s">
        <v>10120</v>
      </c>
      <c r="K1217" s="116" t="s">
        <v>11814</v>
      </c>
      <c r="L1217" s="197">
        <v>45594</v>
      </c>
      <c r="M1217" s="116"/>
      <c r="N1217" s="197">
        <v>45594</v>
      </c>
      <c r="O1217" s="388">
        <f t="shared" si="55"/>
        <v>573.66999999999996</v>
      </c>
      <c r="P1217" s="339">
        <f t="shared" si="56"/>
        <v>0</v>
      </c>
    </row>
    <row r="1218" spans="1:16" hidden="1" x14ac:dyDescent="0.25">
      <c r="A1218" s="116">
        <v>128839</v>
      </c>
      <c r="B1218" s="116">
        <v>3</v>
      </c>
      <c r="C1218" s="116">
        <v>1810105190</v>
      </c>
      <c r="D1218" s="116" t="s">
        <v>10568</v>
      </c>
      <c r="E1218" s="339">
        <v>68023.28</v>
      </c>
      <c r="F1218" s="194">
        <v>104</v>
      </c>
      <c r="G1218" s="194">
        <v>104</v>
      </c>
      <c r="H1218" s="194" t="s">
        <v>10119</v>
      </c>
      <c r="I1218" s="194">
        <f t="shared" ref="I1218:I1281" si="57">+F1218-G1218</f>
        <v>0</v>
      </c>
      <c r="J1218" s="116" t="s">
        <v>10120</v>
      </c>
      <c r="K1218" s="116" t="s">
        <v>11814</v>
      </c>
      <c r="L1218" s="197">
        <v>45594</v>
      </c>
      <c r="M1218" s="116"/>
      <c r="N1218" s="197">
        <v>45594</v>
      </c>
      <c r="O1218" s="388">
        <f t="shared" ref="O1218:O1281" si="58">+E1218/F1218</f>
        <v>654.06999999999994</v>
      </c>
      <c r="P1218" s="339">
        <f t="shared" ref="P1218:P1281" si="59">+O1218*I1218</f>
        <v>0</v>
      </c>
    </row>
    <row r="1219" spans="1:16" hidden="1" x14ac:dyDescent="0.25">
      <c r="A1219" s="116">
        <v>128842</v>
      </c>
      <c r="B1219" s="116">
        <v>9</v>
      </c>
      <c r="C1219" s="116">
        <v>1010100120</v>
      </c>
      <c r="D1219" s="116" t="s">
        <v>17538</v>
      </c>
      <c r="E1219" s="339">
        <v>4232</v>
      </c>
      <c r="F1219" s="194">
        <v>4</v>
      </c>
      <c r="G1219" s="194">
        <v>4</v>
      </c>
      <c r="H1219" s="194" t="s">
        <v>10119</v>
      </c>
      <c r="I1219" s="194">
        <f t="shared" si="57"/>
        <v>0</v>
      </c>
      <c r="J1219" s="116" t="s">
        <v>10120</v>
      </c>
      <c r="K1219" s="116" t="s">
        <v>11814</v>
      </c>
      <c r="L1219" s="197">
        <v>45594</v>
      </c>
      <c r="M1219" s="116"/>
      <c r="N1219" s="197">
        <v>45594</v>
      </c>
      <c r="O1219" s="388">
        <f t="shared" si="58"/>
        <v>1058</v>
      </c>
      <c r="P1219" s="339">
        <f t="shared" si="59"/>
        <v>0</v>
      </c>
    </row>
    <row r="1220" spans="1:16" hidden="1" x14ac:dyDescent="0.25">
      <c r="A1220" s="116">
        <v>128842</v>
      </c>
      <c r="B1220" s="116">
        <v>10</v>
      </c>
      <c r="C1220" s="116">
        <v>1010100750</v>
      </c>
      <c r="D1220" s="116" t="s">
        <v>11041</v>
      </c>
      <c r="E1220" s="339">
        <v>22276.7</v>
      </c>
      <c r="F1220" s="194">
        <v>10</v>
      </c>
      <c r="G1220" s="194">
        <v>10</v>
      </c>
      <c r="H1220" s="194" t="s">
        <v>10119</v>
      </c>
      <c r="I1220" s="194">
        <f t="shared" si="57"/>
        <v>0</v>
      </c>
      <c r="J1220" s="116" t="s">
        <v>10120</v>
      </c>
      <c r="K1220" s="116" t="s">
        <v>11814</v>
      </c>
      <c r="L1220" s="197">
        <v>45594</v>
      </c>
      <c r="M1220" s="116"/>
      <c r="N1220" s="197">
        <v>45594</v>
      </c>
      <c r="O1220" s="388">
        <f t="shared" si="58"/>
        <v>2227.67</v>
      </c>
      <c r="P1220" s="339">
        <f t="shared" si="59"/>
        <v>0</v>
      </c>
    </row>
    <row r="1221" spans="1:16" hidden="1" x14ac:dyDescent="0.25">
      <c r="A1221" s="116">
        <v>128842</v>
      </c>
      <c r="B1221" s="116">
        <v>13</v>
      </c>
      <c r="C1221" s="116">
        <v>1016101340</v>
      </c>
      <c r="D1221" s="116" t="s">
        <v>10489</v>
      </c>
      <c r="E1221" s="339">
        <v>8338</v>
      </c>
      <c r="F1221" s="194">
        <v>1</v>
      </c>
      <c r="G1221" s="194">
        <v>1</v>
      </c>
      <c r="H1221" s="194" t="s">
        <v>10119</v>
      </c>
      <c r="I1221" s="194">
        <f t="shared" si="57"/>
        <v>0</v>
      </c>
      <c r="J1221" s="116" t="s">
        <v>10120</v>
      </c>
      <c r="K1221" s="116" t="s">
        <v>11814</v>
      </c>
      <c r="L1221" s="197">
        <v>45594</v>
      </c>
      <c r="M1221" s="116"/>
      <c r="N1221" s="197">
        <v>45594</v>
      </c>
      <c r="O1221" s="388">
        <f t="shared" si="58"/>
        <v>8338</v>
      </c>
      <c r="P1221" s="339">
        <f t="shared" si="59"/>
        <v>0</v>
      </c>
    </row>
    <row r="1222" spans="1:16" hidden="1" x14ac:dyDescent="0.25">
      <c r="A1222" s="116">
        <v>128842</v>
      </c>
      <c r="B1222" s="116">
        <v>12</v>
      </c>
      <c r="C1222" s="116">
        <v>1023100140</v>
      </c>
      <c r="D1222" s="116" t="s">
        <v>11171</v>
      </c>
      <c r="E1222" s="339">
        <v>18390.009999999998</v>
      </c>
      <c r="F1222" s="194">
        <v>1</v>
      </c>
      <c r="G1222" s="194">
        <v>1</v>
      </c>
      <c r="H1222" s="194" t="s">
        <v>10119</v>
      </c>
      <c r="I1222" s="194">
        <f t="shared" si="57"/>
        <v>0</v>
      </c>
      <c r="J1222" s="116" t="s">
        <v>10120</v>
      </c>
      <c r="K1222" s="116" t="s">
        <v>11814</v>
      </c>
      <c r="L1222" s="197">
        <v>45594</v>
      </c>
      <c r="M1222" s="116"/>
      <c r="N1222" s="197">
        <v>45594</v>
      </c>
      <c r="O1222" s="388">
        <f t="shared" si="58"/>
        <v>18390.009999999998</v>
      </c>
      <c r="P1222" s="339">
        <f t="shared" si="59"/>
        <v>0</v>
      </c>
    </row>
    <row r="1223" spans="1:16" hidden="1" x14ac:dyDescent="0.25">
      <c r="A1223" s="116">
        <v>128842</v>
      </c>
      <c r="B1223" s="116">
        <v>11</v>
      </c>
      <c r="C1223" s="116">
        <v>1023100340</v>
      </c>
      <c r="D1223" s="116" t="s">
        <v>10969</v>
      </c>
      <c r="E1223" s="339">
        <v>18390</v>
      </c>
      <c r="F1223" s="194">
        <v>1</v>
      </c>
      <c r="G1223" s="194">
        <v>1</v>
      </c>
      <c r="H1223" s="194" t="s">
        <v>10119</v>
      </c>
      <c r="I1223" s="194">
        <f t="shared" si="57"/>
        <v>0</v>
      </c>
      <c r="J1223" s="116" t="s">
        <v>10120</v>
      </c>
      <c r="K1223" s="116" t="s">
        <v>11814</v>
      </c>
      <c r="L1223" s="197">
        <v>45594</v>
      </c>
      <c r="M1223" s="116"/>
      <c r="N1223" s="197">
        <v>45594</v>
      </c>
      <c r="O1223" s="388">
        <f t="shared" si="58"/>
        <v>18390</v>
      </c>
      <c r="P1223" s="339">
        <f t="shared" si="59"/>
        <v>0</v>
      </c>
    </row>
    <row r="1224" spans="1:16" hidden="1" x14ac:dyDescent="0.25">
      <c r="A1224" s="116">
        <v>128842</v>
      </c>
      <c r="B1224" s="116">
        <v>3</v>
      </c>
      <c r="C1224" s="116">
        <v>1112100280</v>
      </c>
      <c r="D1224" s="116" t="s">
        <v>11173</v>
      </c>
      <c r="E1224" s="339">
        <v>3360.28</v>
      </c>
      <c r="F1224" s="194">
        <v>14</v>
      </c>
      <c r="G1224" s="194">
        <v>14</v>
      </c>
      <c r="H1224" s="194" t="s">
        <v>10119</v>
      </c>
      <c r="I1224" s="194">
        <f t="shared" si="57"/>
        <v>0</v>
      </c>
      <c r="J1224" s="116" t="s">
        <v>10120</v>
      </c>
      <c r="K1224" s="116" t="s">
        <v>11814</v>
      </c>
      <c r="L1224" s="197">
        <v>45594</v>
      </c>
      <c r="M1224" s="116" t="s">
        <v>12044</v>
      </c>
      <c r="N1224" s="197">
        <v>45602</v>
      </c>
      <c r="O1224" s="388">
        <f t="shared" si="58"/>
        <v>240.02</v>
      </c>
      <c r="P1224" s="339">
        <f t="shared" si="59"/>
        <v>0</v>
      </c>
    </row>
    <row r="1225" spans="1:16" hidden="1" x14ac:dyDescent="0.25">
      <c r="A1225" s="116">
        <v>128842</v>
      </c>
      <c r="B1225" s="116">
        <v>7</v>
      </c>
      <c r="C1225" s="116">
        <v>1112100610</v>
      </c>
      <c r="D1225" s="116" t="s">
        <v>11174</v>
      </c>
      <c r="E1225" s="339">
        <v>2900.82</v>
      </c>
      <c r="F1225" s="194">
        <v>26</v>
      </c>
      <c r="G1225" s="194">
        <v>26</v>
      </c>
      <c r="H1225" s="194" t="s">
        <v>10119</v>
      </c>
      <c r="I1225" s="194">
        <f t="shared" si="57"/>
        <v>0</v>
      </c>
      <c r="J1225" s="116" t="s">
        <v>10120</v>
      </c>
      <c r="K1225" s="116" t="s">
        <v>11814</v>
      </c>
      <c r="L1225" s="197">
        <v>45594</v>
      </c>
      <c r="M1225" s="116"/>
      <c r="N1225" s="197">
        <v>45594</v>
      </c>
      <c r="O1225" s="388">
        <f t="shared" si="58"/>
        <v>111.57000000000001</v>
      </c>
      <c r="P1225" s="339">
        <f t="shared" si="59"/>
        <v>0</v>
      </c>
    </row>
    <row r="1226" spans="1:16" hidden="1" x14ac:dyDescent="0.25">
      <c r="A1226" s="116">
        <v>128842</v>
      </c>
      <c r="B1226" s="116">
        <v>6</v>
      </c>
      <c r="C1226" s="116">
        <v>1112100710</v>
      </c>
      <c r="D1226" s="116" t="s">
        <v>17528</v>
      </c>
      <c r="E1226" s="339">
        <v>52799.76</v>
      </c>
      <c r="F1226" s="194">
        <v>52</v>
      </c>
      <c r="G1226" s="194">
        <v>52</v>
      </c>
      <c r="H1226" s="194" t="s">
        <v>10119</v>
      </c>
      <c r="I1226" s="194">
        <f t="shared" si="57"/>
        <v>0</v>
      </c>
      <c r="J1226" s="116" t="s">
        <v>10120</v>
      </c>
      <c r="K1226" s="116" t="s">
        <v>11814</v>
      </c>
      <c r="L1226" s="197">
        <v>45594</v>
      </c>
      <c r="M1226" s="116"/>
      <c r="N1226" s="197">
        <v>45594</v>
      </c>
      <c r="O1226" s="388">
        <f t="shared" si="58"/>
        <v>1015.38</v>
      </c>
      <c r="P1226" s="339">
        <f t="shared" si="59"/>
        <v>0</v>
      </c>
    </row>
    <row r="1227" spans="1:16" hidden="1" x14ac:dyDescent="0.25">
      <c r="A1227" s="116">
        <v>128842</v>
      </c>
      <c r="B1227" s="116">
        <v>8</v>
      </c>
      <c r="C1227" s="116">
        <v>1112102270</v>
      </c>
      <c r="D1227" s="116" t="s">
        <v>11178</v>
      </c>
      <c r="E1227" s="339">
        <v>25792</v>
      </c>
      <c r="F1227" s="194">
        <v>26</v>
      </c>
      <c r="G1227" s="194">
        <v>26</v>
      </c>
      <c r="H1227" s="194" t="s">
        <v>10119</v>
      </c>
      <c r="I1227" s="194">
        <f t="shared" si="57"/>
        <v>0</v>
      </c>
      <c r="J1227" s="116" t="s">
        <v>10120</v>
      </c>
      <c r="K1227" s="116" t="s">
        <v>11814</v>
      </c>
      <c r="L1227" s="197">
        <v>45594</v>
      </c>
      <c r="M1227" s="116" t="s">
        <v>14924</v>
      </c>
      <c r="N1227" s="197">
        <v>45728</v>
      </c>
      <c r="O1227" s="388">
        <f t="shared" si="58"/>
        <v>992</v>
      </c>
      <c r="P1227" s="339">
        <f t="shared" si="59"/>
        <v>0</v>
      </c>
    </row>
    <row r="1228" spans="1:16" hidden="1" x14ac:dyDescent="0.25">
      <c r="A1228" s="116">
        <v>128842</v>
      </c>
      <c r="B1228" s="116">
        <v>2</v>
      </c>
      <c r="C1228" s="116">
        <v>1316103580</v>
      </c>
      <c r="D1228" s="116" t="s">
        <v>17529</v>
      </c>
      <c r="E1228" s="339">
        <v>433612.92</v>
      </c>
      <c r="F1228" s="194">
        <v>26</v>
      </c>
      <c r="G1228" s="194">
        <v>26</v>
      </c>
      <c r="H1228" s="194" t="s">
        <v>10119</v>
      </c>
      <c r="I1228" s="194">
        <f t="shared" si="57"/>
        <v>0</v>
      </c>
      <c r="J1228" s="116" t="s">
        <v>10120</v>
      </c>
      <c r="K1228" s="116" t="s">
        <v>11814</v>
      </c>
      <c r="L1228" s="197">
        <v>45594</v>
      </c>
      <c r="M1228" s="116"/>
      <c r="N1228" s="197">
        <v>45594</v>
      </c>
      <c r="O1228" s="388">
        <f t="shared" si="58"/>
        <v>16677.419999999998</v>
      </c>
      <c r="P1228" s="339">
        <f t="shared" si="59"/>
        <v>0</v>
      </c>
    </row>
    <row r="1229" spans="1:16" hidden="1" x14ac:dyDescent="0.25">
      <c r="A1229" s="116">
        <v>128842</v>
      </c>
      <c r="B1229" s="116">
        <v>1</v>
      </c>
      <c r="C1229" s="116">
        <v>1316103600</v>
      </c>
      <c r="D1229" s="116" t="s">
        <v>17493</v>
      </c>
      <c r="E1229" s="339">
        <v>857930.32</v>
      </c>
      <c r="F1229" s="194">
        <v>26</v>
      </c>
      <c r="G1229" s="194">
        <v>26</v>
      </c>
      <c r="H1229" s="194" t="s">
        <v>10119</v>
      </c>
      <c r="I1229" s="194">
        <f t="shared" si="57"/>
        <v>0</v>
      </c>
      <c r="J1229" s="116" t="s">
        <v>10120</v>
      </c>
      <c r="K1229" s="116" t="s">
        <v>11814</v>
      </c>
      <c r="L1229" s="197">
        <v>45594</v>
      </c>
      <c r="M1229" s="116"/>
      <c r="N1229" s="197">
        <v>45594</v>
      </c>
      <c r="O1229" s="388">
        <f t="shared" si="58"/>
        <v>32997.32</v>
      </c>
      <c r="P1229" s="339">
        <f t="shared" si="59"/>
        <v>0</v>
      </c>
    </row>
    <row r="1230" spans="1:16" hidden="1" x14ac:dyDescent="0.25">
      <c r="A1230" s="116">
        <v>128842</v>
      </c>
      <c r="B1230" s="116">
        <v>5</v>
      </c>
      <c r="C1230" s="116">
        <v>1318100000</v>
      </c>
      <c r="D1230" s="116" t="s">
        <v>11261</v>
      </c>
      <c r="E1230" s="339">
        <v>11191.32</v>
      </c>
      <c r="F1230" s="194">
        <v>14</v>
      </c>
      <c r="G1230" s="194">
        <v>14</v>
      </c>
      <c r="H1230" s="194" t="s">
        <v>10119</v>
      </c>
      <c r="I1230" s="194">
        <f t="shared" si="57"/>
        <v>0</v>
      </c>
      <c r="J1230" s="116" t="s">
        <v>10120</v>
      </c>
      <c r="K1230" s="116" t="s">
        <v>11814</v>
      </c>
      <c r="L1230" s="197">
        <v>45594</v>
      </c>
      <c r="M1230" s="116"/>
      <c r="N1230" s="197">
        <v>45594</v>
      </c>
      <c r="O1230" s="388">
        <f t="shared" si="58"/>
        <v>799.38</v>
      </c>
      <c r="P1230" s="339">
        <f t="shared" si="59"/>
        <v>0</v>
      </c>
    </row>
    <row r="1231" spans="1:16" hidden="1" x14ac:dyDescent="0.25">
      <c r="A1231" s="116">
        <v>128842</v>
      </c>
      <c r="B1231" s="116">
        <v>4</v>
      </c>
      <c r="C1231" s="116">
        <v>1523109070</v>
      </c>
      <c r="D1231" s="116" t="s">
        <v>16200</v>
      </c>
      <c r="E1231" s="339">
        <v>6786</v>
      </c>
      <c r="F1231" s="194">
        <v>26</v>
      </c>
      <c r="G1231" s="194">
        <v>26</v>
      </c>
      <c r="H1231" s="194" t="s">
        <v>10119</v>
      </c>
      <c r="I1231" s="194">
        <f t="shared" si="57"/>
        <v>0</v>
      </c>
      <c r="J1231" s="116" t="s">
        <v>10120</v>
      </c>
      <c r="K1231" s="116" t="s">
        <v>11814</v>
      </c>
      <c r="L1231" s="197">
        <v>45594</v>
      </c>
      <c r="M1231" s="116"/>
      <c r="N1231" s="197">
        <v>45678</v>
      </c>
      <c r="O1231" s="388">
        <f t="shared" si="58"/>
        <v>261</v>
      </c>
      <c r="P1231" s="339">
        <f t="shared" si="59"/>
        <v>0</v>
      </c>
    </row>
    <row r="1232" spans="1:16" hidden="1" x14ac:dyDescent="0.25">
      <c r="A1232" s="116">
        <v>128843</v>
      </c>
      <c r="B1232" s="116">
        <v>1</v>
      </c>
      <c r="C1232" s="116">
        <v>1512107030</v>
      </c>
      <c r="D1232" s="116" t="s">
        <v>17566</v>
      </c>
      <c r="E1232" s="339">
        <v>33444</v>
      </c>
      <c r="F1232" s="194">
        <v>16</v>
      </c>
      <c r="G1232" s="194">
        <v>16</v>
      </c>
      <c r="H1232" s="194" t="s">
        <v>10119</v>
      </c>
      <c r="I1232" s="194">
        <f t="shared" si="57"/>
        <v>0</v>
      </c>
      <c r="J1232" s="116" t="s">
        <v>10120</v>
      </c>
      <c r="K1232" s="116" t="s">
        <v>11948</v>
      </c>
      <c r="L1232" s="197">
        <v>45602</v>
      </c>
      <c r="M1232" s="116"/>
      <c r="N1232" s="197">
        <v>45602</v>
      </c>
      <c r="O1232" s="388">
        <f t="shared" si="58"/>
        <v>2090.25</v>
      </c>
      <c r="P1232" s="339">
        <f t="shared" si="59"/>
        <v>0</v>
      </c>
    </row>
    <row r="1233" spans="1:16" hidden="1" x14ac:dyDescent="0.25">
      <c r="A1233" s="116">
        <v>128843</v>
      </c>
      <c r="B1233" s="116">
        <v>2</v>
      </c>
      <c r="C1233" s="116">
        <v>1810104380</v>
      </c>
      <c r="D1233" s="116" t="s">
        <v>17461</v>
      </c>
      <c r="E1233" s="339">
        <v>49050</v>
      </c>
      <c r="F1233" s="194">
        <v>9</v>
      </c>
      <c r="G1233" s="194">
        <v>9</v>
      </c>
      <c r="H1233" s="194" t="s">
        <v>10119</v>
      </c>
      <c r="I1233" s="194">
        <f t="shared" si="57"/>
        <v>0</v>
      </c>
      <c r="J1233" s="116" t="s">
        <v>10120</v>
      </c>
      <c r="K1233" s="116" t="s">
        <v>11948</v>
      </c>
      <c r="L1233" s="197">
        <v>45602</v>
      </c>
      <c r="M1233" s="116"/>
      <c r="N1233" s="197">
        <v>45602</v>
      </c>
      <c r="O1233" s="388">
        <f t="shared" si="58"/>
        <v>5450</v>
      </c>
      <c r="P1233" s="339">
        <f t="shared" si="59"/>
        <v>0</v>
      </c>
    </row>
    <row r="1234" spans="1:16" hidden="1" x14ac:dyDescent="0.25">
      <c r="A1234" s="116">
        <v>128844</v>
      </c>
      <c r="B1234" s="116">
        <v>4</v>
      </c>
      <c r="C1234" s="116">
        <v>1010100120</v>
      </c>
      <c r="D1234" s="116" t="s">
        <v>17538</v>
      </c>
      <c r="E1234" s="339">
        <v>9522</v>
      </c>
      <c r="F1234" s="194">
        <v>9</v>
      </c>
      <c r="G1234" s="194">
        <v>9</v>
      </c>
      <c r="H1234" s="194" t="s">
        <v>10119</v>
      </c>
      <c r="I1234" s="194">
        <f t="shared" si="57"/>
        <v>0</v>
      </c>
      <c r="J1234" s="116" t="s">
        <v>10120</v>
      </c>
      <c r="K1234" s="116" t="s">
        <v>11823</v>
      </c>
      <c r="L1234" s="197">
        <v>45594</v>
      </c>
      <c r="M1234" s="116"/>
      <c r="N1234" s="197">
        <v>45595</v>
      </c>
      <c r="O1234" s="388">
        <f t="shared" si="58"/>
        <v>1058</v>
      </c>
      <c r="P1234" s="339">
        <f t="shared" si="59"/>
        <v>0</v>
      </c>
    </row>
    <row r="1235" spans="1:16" hidden="1" x14ac:dyDescent="0.25">
      <c r="A1235" s="116">
        <v>128844</v>
      </c>
      <c r="B1235" s="116">
        <v>1</v>
      </c>
      <c r="C1235" s="116">
        <v>1010105600</v>
      </c>
      <c r="D1235" s="116" t="s">
        <v>11133</v>
      </c>
      <c r="E1235" s="339">
        <v>199327.5</v>
      </c>
      <c r="F1235" s="194">
        <v>5</v>
      </c>
      <c r="G1235" s="194">
        <v>5</v>
      </c>
      <c r="H1235" s="194" t="s">
        <v>10119</v>
      </c>
      <c r="I1235" s="194">
        <f t="shared" si="57"/>
        <v>0</v>
      </c>
      <c r="J1235" s="116" t="s">
        <v>10120</v>
      </c>
      <c r="K1235" s="116" t="s">
        <v>11823</v>
      </c>
      <c r="L1235" s="197">
        <v>45594</v>
      </c>
      <c r="M1235" s="116"/>
      <c r="N1235" s="197">
        <v>45595</v>
      </c>
      <c r="O1235" s="388">
        <f t="shared" si="58"/>
        <v>39865.5</v>
      </c>
      <c r="P1235" s="339">
        <f t="shared" si="59"/>
        <v>0</v>
      </c>
    </row>
    <row r="1236" spans="1:16" hidden="1" x14ac:dyDescent="0.25">
      <c r="A1236" s="116">
        <v>128844</v>
      </c>
      <c r="B1236" s="116">
        <v>5</v>
      </c>
      <c r="C1236" s="116">
        <v>1012100020</v>
      </c>
      <c r="D1236" s="116" t="s">
        <v>10488</v>
      </c>
      <c r="E1236" s="339">
        <v>29382.67</v>
      </c>
      <c r="F1236" s="194">
        <v>1</v>
      </c>
      <c r="G1236" s="194">
        <v>1</v>
      </c>
      <c r="H1236" s="194" t="s">
        <v>10119</v>
      </c>
      <c r="I1236" s="194">
        <f t="shared" si="57"/>
        <v>0</v>
      </c>
      <c r="J1236" s="116" t="s">
        <v>10120</v>
      </c>
      <c r="K1236" s="116" t="s">
        <v>11823</v>
      </c>
      <c r="L1236" s="197">
        <v>45594</v>
      </c>
      <c r="M1236" s="116"/>
      <c r="N1236" s="197">
        <v>45595</v>
      </c>
      <c r="O1236" s="388">
        <f t="shared" si="58"/>
        <v>29382.67</v>
      </c>
      <c r="P1236" s="339">
        <f t="shared" si="59"/>
        <v>0</v>
      </c>
    </row>
    <row r="1237" spans="1:16" hidden="1" x14ac:dyDescent="0.25">
      <c r="A1237" s="116">
        <v>128844</v>
      </c>
      <c r="B1237" s="116">
        <v>2</v>
      </c>
      <c r="C1237" s="116">
        <v>1015100080</v>
      </c>
      <c r="D1237" s="116" t="s">
        <v>11141</v>
      </c>
      <c r="E1237" s="339">
        <v>47065.9</v>
      </c>
      <c r="F1237" s="194">
        <v>2</v>
      </c>
      <c r="G1237" s="194">
        <v>2</v>
      </c>
      <c r="H1237" s="194" t="s">
        <v>10119</v>
      </c>
      <c r="I1237" s="194">
        <f t="shared" si="57"/>
        <v>0</v>
      </c>
      <c r="J1237" s="116" t="s">
        <v>10120</v>
      </c>
      <c r="K1237" s="116" t="s">
        <v>11823</v>
      </c>
      <c r="L1237" s="197">
        <v>45594</v>
      </c>
      <c r="M1237" s="116"/>
      <c r="N1237" s="197">
        <v>45595</v>
      </c>
      <c r="O1237" s="388">
        <f t="shared" si="58"/>
        <v>23532.95</v>
      </c>
      <c r="P1237" s="339">
        <f t="shared" si="59"/>
        <v>0</v>
      </c>
    </row>
    <row r="1238" spans="1:16" hidden="1" x14ac:dyDescent="0.25">
      <c r="A1238" s="116">
        <v>128844</v>
      </c>
      <c r="B1238" s="116">
        <v>3</v>
      </c>
      <c r="C1238" s="116">
        <v>1016101720</v>
      </c>
      <c r="D1238" s="116" t="s">
        <v>10817</v>
      </c>
      <c r="E1238" s="339">
        <v>177143</v>
      </c>
      <c r="F1238" s="194">
        <v>1</v>
      </c>
      <c r="G1238" s="194">
        <v>1</v>
      </c>
      <c r="H1238" s="194" t="s">
        <v>10119</v>
      </c>
      <c r="I1238" s="194">
        <f t="shared" si="57"/>
        <v>0</v>
      </c>
      <c r="J1238" s="116" t="s">
        <v>10120</v>
      </c>
      <c r="K1238" s="116" t="s">
        <v>11823</v>
      </c>
      <c r="L1238" s="197">
        <v>45594</v>
      </c>
      <c r="M1238" s="116"/>
      <c r="N1238" s="197">
        <v>45595</v>
      </c>
      <c r="O1238" s="388">
        <f t="shared" si="58"/>
        <v>177143</v>
      </c>
      <c r="P1238" s="339">
        <f t="shared" si="59"/>
        <v>0</v>
      </c>
    </row>
    <row r="1239" spans="1:16" hidden="1" x14ac:dyDescent="0.25">
      <c r="A1239" s="116">
        <v>128844</v>
      </c>
      <c r="B1239" s="116">
        <v>10</v>
      </c>
      <c r="C1239" s="116">
        <v>1219100290</v>
      </c>
      <c r="D1239" s="116" t="s">
        <v>11210</v>
      </c>
      <c r="E1239" s="339">
        <v>118043</v>
      </c>
      <c r="F1239" s="194">
        <v>7</v>
      </c>
      <c r="G1239" s="194">
        <v>7</v>
      </c>
      <c r="H1239" s="194" t="s">
        <v>10119</v>
      </c>
      <c r="I1239" s="194">
        <f t="shared" si="57"/>
        <v>0</v>
      </c>
      <c r="J1239" s="116" t="s">
        <v>10120</v>
      </c>
      <c r="K1239" s="116" t="s">
        <v>11823</v>
      </c>
      <c r="L1239" s="197">
        <v>45594</v>
      </c>
      <c r="M1239" s="116"/>
      <c r="N1239" s="197">
        <v>45595</v>
      </c>
      <c r="O1239" s="388">
        <f t="shared" si="58"/>
        <v>16863.285714285714</v>
      </c>
      <c r="P1239" s="339">
        <f t="shared" si="59"/>
        <v>0</v>
      </c>
    </row>
    <row r="1240" spans="1:16" hidden="1" x14ac:dyDescent="0.25">
      <c r="A1240" s="116">
        <v>128844</v>
      </c>
      <c r="B1240" s="116">
        <v>8</v>
      </c>
      <c r="C1240" s="116">
        <v>1523104120</v>
      </c>
      <c r="D1240" s="116" t="s">
        <v>11331</v>
      </c>
      <c r="E1240" s="339">
        <v>3320</v>
      </c>
      <c r="F1240" s="194">
        <v>1</v>
      </c>
      <c r="G1240" s="194">
        <v>1</v>
      </c>
      <c r="H1240" s="194" t="s">
        <v>10119</v>
      </c>
      <c r="I1240" s="194">
        <f t="shared" si="57"/>
        <v>0</v>
      </c>
      <c r="J1240" s="116" t="s">
        <v>10120</v>
      </c>
      <c r="K1240" s="116" t="s">
        <v>11823</v>
      </c>
      <c r="L1240" s="197">
        <v>45594</v>
      </c>
      <c r="M1240" s="116"/>
      <c r="N1240" s="197">
        <v>45595</v>
      </c>
      <c r="O1240" s="388">
        <f t="shared" si="58"/>
        <v>3320</v>
      </c>
      <c r="P1240" s="339">
        <f t="shared" si="59"/>
        <v>0</v>
      </c>
    </row>
    <row r="1241" spans="1:16" hidden="1" x14ac:dyDescent="0.25">
      <c r="A1241" s="116">
        <v>128844</v>
      </c>
      <c r="B1241" s="116">
        <v>9</v>
      </c>
      <c r="C1241" s="116">
        <v>1523104460</v>
      </c>
      <c r="D1241" s="116" t="s">
        <v>11567</v>
      </c>
      <c r="E1241" s="339">
        <v>7448</v>
      </c>
      <c r="F1241" s="194">
        <v>1</v>
      </c>
      <c r="G1241" s="194">
        <v>1</v>
      </c>
      <c r="H1241" s="194" t="s">
        <v>10119</v>
      </c>
      <c r="I1241" s="194">
        <f t="shared" si="57"/>
        <v>0</v>
      </c>
      <c r="J1241" s="116" t="s">
        <v>10120</v>
      </c>
      <c r="K1241" s="116" t="s">
        <v>11823</v>
      </c>
      <c r="L1241" s="197">
        <v>45594</v>
      </c>
      <c r="M1241" s="116"/>
      <c r="N1241" s="197">
        <v>45595</v>
      </c>
      <c r="O1241" s="388">
        <f t="shared" si="58"/>
        <v>7448</v>
      </c>
      <c r="P1241" s="339">
        <f t="shared" si="59"/>
        <v>0</v>
      </c>
    </row>
    <row r="1242" spans="1:16" hidden="1" x14ac:dyDescent="0.25">
      <c r="A1242" s="116">
        <v>128844</v>
      </c>
      <c r="B1242" s="116">
        <v>7</v>
      </c>
      <c r="C1242" s="116">
        <v>1523104480</v>
      </c>
      <c r="D1242" s="116" t="s">
        <v>11333</v>
      </c>
      <c r="E1242" s="339">
        <v>8006</v>
      </c>
      <c r="F1242" s="194">
        <v>1</v>
      </c>
      <c r="G1242" s="194">
        <v>1</v>
      </c>
      <c r="H1242" s="194" t="s">
        <v>10119</v>
      </c>
      <c r="I1242" s="194">
        <f t="shared" si="57"/>
        <v>0</v>
      </c>
      <c r="J1242" s="116" t="s">
        <v>10120</v>
      </c>
      <c r="K1242" s="116" t="s">
        <v>11823</v>
      </c>
      <c r="L1242" s="197">
        <v>45594</v>
      </c>
      <c r="M1242" s="116"/>
      <c r="N1242" s="197">
        <v>45595</v>
      </c>
      <c r="O1242" s="388">
        <f t="shared" si="58"/>
        <v>8006</v>
      </c>
      <c r="P1242" s="339">
        <f t="shared" si="59"/>
        <v>0</v>
      </c>
    </row>
    <row r="1243" spans="1:16" hidden="1" x14ac:dyDescent="0.25">
      <c r="A1243" s="116">
        <v>128844</v>
      </c>
      <c r="B1243" s="116">
        <v>6</v>
      </c>
      <c r="C1243" s="116">
        <v>1810103730</v>
      </c>
      <c r="D1243" s="116" t="s">
        <v>17485</v>
      </c>
      <c r="E1243" s="339">
        <v>3150</v>
      </c>
      <c r="F1243" s="194">
        <v>9</v>
      </c>
      <c r="G1243" s="194">
        <v>9</v>
      </c>
      <c r="H1243" s="194" t="s">
        <v>10119</v>
      </c>
      <c r="I1243" s="194">
        <f t="shared" si="57"/>
        <v>0</v>
      </c>
      <c r="J1243" s="116" t="s">
        <v>10120</v>
      </c>
      <c r="K1243" s="116" t="s">
        <v>11823</v>
      </c>
      <c r="L1243" s="197">
        <v>45594</v>
      </c>
      <c r="M1243" s="116"/>
      <c r="N1243" s="197">
        <v>45595</v>
      </c>
      <c r="O1243" s="388">
        <f t="shared" si="58"/>
        <v>350</v>
      </c>
      <c r="P1243" s="339">
        <f t="shared" si="59"/>
        <v>0</v>
      </c>
    </row>
    <row r="1244" spans="1:16" hidden="1" x14ac:dyDescent="0.25">
      <c r="A1244" s="116">
        <v>128847</v>
      </c>
      <c r="B1244" s="116">
        <v>6</v>
      </c>
      <c r="C1244" s="116">
        <v>1519103810</v>
      </c>
      <c r="D1244" s="116" t="s">
        <v>11301</v>
      </c>
      <c r="E1244" s="339">
        <v>301574</v>
      </c>
      <c r="F1244" s="194">
        <v>1</v>
      </c>
      <c r="G1244" s="194">
        <v>1</v>
      </c>
      <c r="H1244" s="194" t="s">
        <v>10119</v>
      </c>
      <c r="I1244" s="194">
        <f t="shared" si="57"/>
        <v>0</v>
      </c>
      <c r="J1244" s="116" t="s">
        <v>10120</v>
      </c>
      <c r="K1244" s="116" t="s">
        <v>12038</v>
      </c>
      <c r="L1244" s="197">
        <v>45594</v>
      </c>
      <c r="M1244" s="116"/>
      <c r="N1244" s="197">
        <v>45595</v>
      </c>
      <c r="O1244" s="388">
        <f t="shared" si="58"/>
        <v>301574</v>
      </c>
      <c r="P1244" s="339">
        <f t="shared" si="59"/>
        <v>0</v>
      </c>
    </row>
    <row r="1245" spans="1:16" hidden="1" x14ac:dyDescent="0.25">
      <c r="A1245" s="116">
        <v>128847</v>
      </c>
      <c r="B1245" s="116">
        <v>5</v>
      </c>
      <c r="C1245" s="116">
        <v>1519103820</v>
      </c>
      <c r="D1245" s="116" t="s">
        <v>11302</v>
      </c>
      <c r="E1245" s="339">
        <v>250567</v>
      </c>
      <c r="F1245" s="194">
        <v>1</v>
      </c>
      <c r="G1245" s="194">
        <v>1</v>
      </c>
      <c r="H1245" s="194" t="s">
        <v>10119</v>
      </c>
      <c r="I1245" s="194">
        <f t="shared" si="57"/>
        <v>0</v>
      </c>
      <c r="J1245" s="116" t="s">
        <v>10120</v>
      </c>
      <c r="K1245" s="116" t="s">
        <v>12038</v>
      </c>
      <c r="L1245" s="197">
        <v>45594</v>
      </c>
      <c r="M1245" s="116"/>
      <c r="N1245" s="197">
        <v>45595</v>
      </c>
      <c r="O1245" s="388">
        <f t="shared" si="58"/>
        <v>250567</v>
      </c>
      <c r="P1245" s="339">
        <f t="shared" si="59"/>
        <v>0</v>
      </c>
    </row>
    <row r="1246" spans="1:16" hidden="1" x14ac:dyDescent="0.25">
      <c r="A1246" s="116">
        <v>128847</v>
      </c>
      <c r="B1246" s="116">
        <v>3</v>
      </c>
      <c r="C1246" s="116">
        <v>1519103830</v>
      </c>
      <c r="D1246" s="116" t="s">
        <v>11303</v>
      </c>
      <c r="E1246" s="339">
        <v>136096</v>
      </c>
      <c r="F1246" s="194">
        <v>1</v>
      </c>
      <c r="G1246" s="194">
        <v>1</v>
      </c>
      <c r="H1246" s="194" t="s">
        <v>10119</v>
      </c>
      <c r="I1246" s="194">
        <f t="shared" si="57"/>
        <v>0</v>
      </c>
      <c r="J1246" s="116" t="s">
        <v>10120</v>
      </c>
      <c r="K1246" s="116" t="s">
        <v>12038</v>
      </c>
      <c r="L1246" s="197">
        <v>45594</v>
      </c>
      <c r="M1246" s="116"/>
      <c r="N1246" s="197">
        <v>45595</v>
      </c>
      <c r="O1246" s="388">
        <f t="shared" si="58"/>
        <v>136096</v>
      </c>
      <c r="P1246" s="339">
        <f t="shared" si="59"/>
        <v>0</v>
      </c>
    </row>
    <row r="1247" spans="1:16" hidden="1" x14ac:dyDescent="0.25">
      <c r="A1247" s="116">
        <v>128847</v>
      </c>
      <c r="B1247" s="116">
        <v>4</v>
      </c>
      <c r="C1247" s="116">
        <v>1519103840</v>
      </c>
      <c r="D1247" s="116" t="s">
        <v>11304</v>
      </c>
      <c r="E1247" s="339">
        <v>124877</v>
      </c>
      <c r="F1247" s="194">
        <v>1</v>
      </c>
      <c r="G1247" s="194">
        <v>1</v>
      </c>
      <c r="H1247" s="194" t="s">
        <v>10119</v>
      </c>
      <c r="I1247" s="194">
        <f t="shared" si="57"/>
        <v>0</v>
      </c>
      <c r="J1247" s="116" t="s">
        <v>10120</v>
      </c>
      <c r="K1247" s="116" t="s">
        <v>12038</v>
      </c>
      <c r="L1247" s="197">
        <v>45594</v>
      </c>
      <c r="M1247" s="116"/>
      <c r="N1247" s="197">
        <v>45595</v>
      </c>
      <c r="O1247" s="388">
        <f t="shared" si="58"/>
        <v>124877</v>
      </c>
      <c r="P1247" s="339">
        <f t="shared" si="59"/>
        <v>0</v>
      </c>
    </row>
    <row r="1248" spans="1:16" hidden="1" x14ac:dyDescent="0.25">
      <c r="A1248" s="116">
        <v>128847</v>
      </c>
      <c r="B1248" s="116">
        <v>1</v>
      </c>
      <c r="C1248" s="116">
        <v>1519103850</v>
      </c>
      <c r="D1248" s="116" t="s">
        <v>11305</v>
      </c>
      <c r="E1248" s="339">
        <v>118269</v>
      </c>
      <c r="F1248" s="194">
        <v>1</v>
      </c>
      <c r="G1248" s="194">
        <v>1</v>
      </c>
      <c r="H1248" s="194" t="s">
        <v>10119</v>
      </c>
      <c r="I1248" s="194">
        <f t="shared" si="57"/>
        <v>0</v>
      </c>
      <c r="J1248" s="116" t="s">
        <v>10120</v>
      </c>
      <c r="K1248" s="116" t="s">
        <v>12038</v>
      </c>
      <c r="L1248" s="197">
        <v>45594</v>
      </c>
      <c r="M1248" s="116"/>
      <c r="N1248" s="197">
        <v>45595</v>
      </c>
      <c r="O1248" s="388">
        <f t="shared" si="58"/>
        <v>118269</v>
      </c>
      <c r="P1248" s="339">
        <f t="shared" si="59"/>
        <v>0</v>
      </c>
    </row>
    <row r="1249" spans="1:16" hidden="1" x14ac:dyDescent="0.25">
      <c r="A1249" s="116">
        <v>128847</v>
      </c>
      <c r="B1249" s="116">
        <v>2</v>
      </c>
      <c r="C1249" s="116">
        <v>1519103860</v>
      </c>
      <c r="D1249" s="116" t="s">
        <v>11306</v>
      </c>
      <c r="E1249" s="339">
        <v>145443</v>
      </c>
      <c r="F1249" s="194">
        <v>1</v>
      </c>
      <c r="G1249" s="194">
        <v>1</v>
      </c>
      <c r="H1249" s="194" t="s">
        <v>10119</v>
      </c>
      <c r="I1249" s="194">
        <f t="shared" si="57"/>
        <v>0</v>
      </c>
      <c r="J1249" s="116" t="s">
        <v>10120</v>
      </c>
      <c r="K1249" s="116" t="s">
        <v>12038</v>
      </c>
      <c r="L1249" s="197">
        <v>45594</v>
      </c>
      <c r="M1249" s="116"/>
      <c r="N1249" s="197">
        <v>45595</v>
      </c>
      <c r="O1249" s="388">
        <f t="shared" si="58"/>
        <v>145443</v>
      </c>
      <c r="P1249" s="339">
        <f t="shared" si="59"/>
        <v>0</v>
      </c>
    </row>
    <row r="1250" spans="1:16" hidden="1" x14ac:dyDescent="0.25">
      <c r="A1250" s="116">
        <v>128847</v>
      </c>
      <c r="B1250" s="116">
        <v>8</v>
      </c>
      <c r="C1250" s="116">
        <v>1519103870</v>
      </c>
      <c r="D1250" s="116" t="s">
        <v>11307</v>
      </c>
      <c r="E1250" s="339">
        <v>342127</v>
      </c>
      <c r="F1250" s="194">
        <v>1</v>
      </c>
      <c r="G1250" s="194">
        <v>1</v>
      </c>
      <c r="H1250" s="194" t="s">
        <v>10119</v>
      </c>
      <c r="I1250" s="194">
        <f t="shared" si="57"/>
        <v>0</v>
      </c>
      <c r="J1250" s="116" t="s">
        <v>10120</v>
      </c>
      <c r="K1250" s="116" t="s">
        <v>12038</v>
      </c>
      <c r="L1250" s="197">
        <v>45594</v>
      </c>
      <c r="M1250" s="116"/>
      <c r="N1250" s="197">
        <v>45595</v>
      </c>
      <c r="O1250" s="388">
        <f t="shared" si="58"/>
        <v>342127</v>
      </c>
      <c r="P1250" s="339">
        <f t="shared" si="59"/>
        <v>0</v>
      </c>
    </row>
    <row r="1251" spans="1:16" hidden="1" x14ac:dyDescent="0.25">
      <c r="A1251" s="116">
        <v>128847</v>
      </c>
      <c r="B1251" s="116">
        <v>7</v>
      </c>
      <c r="C1251" s="116">
        <v>1519103880</v>
      </c>
      <c r="D1251" s="116" t="s">
        <v>11308</v>
      </c>
      <c r="E1251" s="339">
        <v>245207</v>
      </c>
      <c r="F1251" s="194">
        <v>1</v>
      </c>
      <c r="G1251" s="194">
        <v>1</v>
      </c>
      <c r="H1251" s="194" t="s">
        <v>10119</v>
      </c>
      <c r="I1251" s="194">
        <f t="shared" si="57"/>
        <v>0</v>
      </c>
      <c r="J1251" s="116" t="s">
        <v>10120</v>
      </c>
      <c r="K1251" s="116" t="s">
        <v>12038</v>
      </c>
      <c r="L1251" s="197">
        <v>45594</v>
      </c>
      <c r="M1251" s="116"/>
      <c r="N1251" s="197">
        <v>45595</v>
      </c>
      <c r="O1251" s="388">
        <f t="shared" si="58"/>
        <v>245207</v>
      </c>
      <c r="P1251" s="339">
        <f t="shared" si="59"/>
        <v>0</v>
      </c>
    </row>
    <row r="1252" spans="1:16" hidden="1" x14ac:dyDescent="0.25">
      <c r="A1252" s="116">
        <v>128847</v>
      </c>
      <c r="B1252" s="116">
        <v>9</v>
      </c>
      <c r="C1252" s="116">
        <v>1524100840</v>
      </c>
      <c r="D1252" s="116" t="s">
        <v>11335</v>
      </c>
      <c r="E1252" s="339">
        <v>213314</v>
      </c>
      <c r="F1252" s="194">
        <v>1</v>
      </c>
      <c r="G1252" s="194">
        <v>1</v>
      </c>
      <c r="H1252" s="194" t="s">
        <v>10119</v>
      </c>
      <c r="I1252" s="194">
        <f t="shared" si="57"/>
        <v>0</v>
      </c>
      <c r="J1252" s="116" t="s">
        <v>10120</v>
      </c>
      <c r="K1252" s="116" t="s">
        <v>12038</v>
      </c>
      <c r="L1252" s="197">
        <v>45594</v>
      </c>
      <c r="M1252" s="116"/>
      <c r="N1252" s="197">
        <v>45595</v>
      </c>
      <c r="O1252" s="388">
        <f t="shared" si="58"/>
        <v>213314</v>
      </c>
      <c r="P1252" s="339">
        <f t="shared" si="59"/>
        <v>0</v>
      </c>
    </row>
    <row r="1253" spans="1:16" hidden="1" x14ac:dyDescent="0.25">
      <c r="A1253" s="116">
        <v>128847</v>
      </c>
      <c r="B1253" s="116">
        <v>10</v>
      </c>
      <c r="C1253" s="116">
        <v>1524100850</v>
      </c>
      <c r="D1253" s="116" t="s">
        <v>11336</v>
      </c>
      <c r="E1253" s="339">
        <v>236670</v>
      </c>
      <c r="F1253" s="194">
        <v>1</v>
      </c>
      <c r="G1253" s="194">
        <v>1</v>
      </c>
      <c r="H1253" s="194" t="s">
        <v>10119</v>
      </c>
      <c r="I1253" s="194">
        <f t="shared" si="57"/>
        <v>0</v>
      </c>
      <c r="J1253" s="116" t="s">
        <v>10120</v>
      </c>
      <c r="K1253" s="116" t="s">
        <v>12038</v>
      </c>
      <c r="L1253" s="197">
        <v>45594</v>
      </c>
      <c r="M1253" s="116"/>
      <c r="N1253" s="197">
        <v>45595</v>
      </c>
      <c r="O1253" s="388">
        <f t="shared" si="58"/>
        <v>236670</v>
      </c>
      <c r="P1253" s="339">
        <f t="shared" si="59"/>
        <v>0</v>
      </c>
    </row>
    <row r="1254" spans="1:16" hidden="1" x14ac:dyDescent="0.25">
      <c r="A1254" s="116">
        <v>128848</v>
      </c>
      <c r="B1254" s="116">
        <v>6</v>
      </c>
      <c r="C1254" s="116">
        <v>1029102130</v>
      </c>
      <c r="D1254" s="116" t="s">
        <v>10961</v>
      </c>
      <c r="E1254" s="339">
        <v>58000</v>
      </c>
      <c r="F1254" s="194">
        <v>20</v>
      </c>
      <c r="G1254" s="194">
        <v>20</v>
      </c>
      <c r="H1254" s="194" t="s">
        <v>10119</v>
      </c>
      <c r="I1254" s="194">
        <f t="shared" si="57"/>
        <v>0</v>
      </c>
      <c r="J1254" s="116" t="s">
        <v>10120</v>
      </c>
      <c r="K1254" s="116" t="s">
        <v>12038</v>
      </c>
      <c r="L1254" s="197">
        <v>45594</v>
      </c>
      <c r="M1254" s="116"/>
      <c r="N1254" s="197">
        <v>45594</v>
      </c>
      <c r="O1254" s="388">
        <f t="shared" si="58"/>
        <v>2900</v>
      </c>
      <c r="P1254" s="339">
        <f t="shared" si="59"/>
        <v>0</v>
      </c>
    </row>
    <row r="1255" spans="1:16" hidden="1" x14ac:dyDescent="0.25">
      <c r="A1255" s="116">
        <v>128848</v>
      </c>
      <c r="B1255" s="116">
        <v>5</v>
      </c>
      <c r="C1255" s="116">
        <v>1516101650</v>
      </c>
      <c r="D1255" s="116" t="s">
        <v>10379</v>
      </c>
      <c r="E1255" s="339">
        <v>17300</v>
      </c>
      <c r="F1255" s="194">
        <v>10</v>
      </c>
      <c r="G1255" s="194">
        <v>10</v>
      </c>
      <c r="H1255" s="194" t="s">
        <v>10119</v>
      </c>
      <c r="I1255" s="194">
        <f t="shared" si="57"/>
        <v>0</v>
      </c>
      <c r="J1255" s="116" t="s">
        <v>10120</v>
      </c>
      <c r="K1255" s="116" t="s">
        <v>12038</v>
      </c>
      <c r="L1255" s="197">
        <v>45594</v>
      </c>
      <c r="M1255" s="116"/>
      <c r="N1255" s="197">
        <v>45594</v>
      </c>
      <c r="O1255" s="388">
        <f t="shared" si="58"/>
        <v>1730</v>
      </c>
      <c r="P1255" s="339">
        <f t="shared" si="59"/>
        <v>0</v>
      </c>
    </row>
    <row r="1256" spans="1:16" hidden="1" x14ac:dyDescent="0.25">
      <c r="A1256" s="116">
        <v>128848</v>
      </c>
      <c r="B1256" s="116">
        <v>3</v>
      </c>
      <c r="C1256" s="116">
        <v>1517100570</v>
      </c>
      <c r="D1256" s="116" t="s">
        <v>7631</v>
      </c>
      <c r="E1256" s="339">
        <v>204658.48</v>
      </c>
      <c r="F1256" s="194">
        <v>4</v>
      </c>
      <c r="G1256" s="194">
        <v>4</v>
      </c>
      <c r="H1256" s="194" t="s">
        <v>10119</v>
      </c>
      <c r="I1256" s="194">
        <f t="shared" si="57"/>
        <v>0</v>
      </c>
      <c r="J1256" s="116" t="s">
        <v>10120</v>
      </c>
      <c r="K1256" s="116" t="s">
        <v>12038</v>
      </c>
      <c r="L1256" s="197">
        <v>45594</v>
      </c>
      <c r="M1256" s="116"/>
      <c r="N1256" s="197">
        <v>45594</v>
      </c>
      <c r="O1256" s="388">
        <f t="shared" si="58"/>
        <v>51164.62</v>
      </c>
      <c r="P1256" s="339">
        <f t="shared" si="59"/>
        <v>0</v>
      </c>
    </row>
    <row r="1257" spans="1:16" hidden="1" x14ac:dyDescent="0.25">
      <c r="A1257" s="116">
        <v>128848</v>
      </c>
      <c r="B1257" s="116">
        <v>10</v>
      </c>
      <c r="C1257" s="116">
        <v>1519103800</v>
      </c>
      <c r="D1257" s="116" t="s">
        <v>11300</v>
      </c>
      <c r="E1257" s="339">
        <v>698378.56</v>
      </c>
      <c r="F1257" s="194">
        <v>4</v>
      </c>
      <c r="G1257" s="194">
        <v>4</v>
      </c>
      <c r="H1257" s="194" t="s">
        <v>10119</v>
      </c>
      <c r="I1257" s="194">
        <f t="shared" si="57"/>
        <v>0</v>
      </c>
      <c r="J1257" s="116" t="s">
        <v>10120</v>
      </c>
      <c r="K1257" s="116" t="s">
        <v>12038</v>
      </c>
      <c r="L1257" s="197">
        <v>45594</v>
      </c>
      <c r="M1257" s="116"/>
      <c r="N1257" s="197">
        <v>45594</v>
      </c>
      <c r="O1257" s="388">
        <f t="shared" si="58"/>
        <v>174594.64</v>
      </c>
      <c r="P1257" s="339">
        <f t="shared" si="59"/>
        <v>0</v>
      </c>
    </row>
    <row r="1258" spans="1:16" hidden="1" x14ac:dyDescent="0.25">
      <c r="A1258" s="116">
        <v>128848</v>
      </c>
      <c r="B1258" s="116">
        <v>11</v>
      </c>
      <c r="C1258" s="116">
        <v>1519106720</v>
      </c>
      <c r="D1258" s="116" t="s">
        <v>10132</v>
      </c>
      <c r="E1258" s="339">
        <v>1800000</v>
      </c>
      <c r="F1258" s="194">
        <v>2</v>
      </c>
      <c r="G1258" s="194">
        <v>2</v>
      </c>
      <c r="H1258" s="194" t="s">
        <v>10119</v>
      </c>
      <c r="I1258" s="194">
        <f t="shared" si="57"/>
        <v>0</v>
      </c>
      <c r="J1258" s="116" t="s">
        <v>10120</v>
      </c>
      <c r="K1258" s="116" t="s">
        <v>12038</v>
      </c>
      <c r="L1258" s="197">
        <v>45594</v>
      </c>
      <c r="M1258" s="116"/>
      <c r="N1258" s="197">
        <v>45618</v>
      </c>
      <c r="O1258" s="388">
        <f t="shared" si="58"/>
        <v>900000</v>
      </c>
      <c r="P1258" s="339">
        <f t="shared" si="59"/>
        <v>0</v>
      </c>
    </row>
    <row r="1259" spans="1:16" hidden="1" x14ac:dyDescent="0.25">
      <c r="A1259" s="116">
        <v>128848</v>
      </c>
      <c r="B1259" s="116">
        <v>11</v>
      </c>
      <c r="C1259" s="116">
        <v>1519106720</v>
      </c>
      <c r="D1259" s="116" t="s">
        <v>10132</v>
      </c>
      <c r="E1259" s="339">
        <v>1800000</v>
      </c>
      <c r="F1259" s="194">
        <v>2</v>
      </c>
      <c r="G1259" s="194">
        <v>2</v>
      </c>
      <c r="H1259" s="194" t="s">
        <v>10119</v>
      </c>
      <c r="I1259" s="194">
        <f t="shared" si="57"/>
        <v>0</v>
      </c>
      <c r="J1259" s="116" t="s">
        <v>10120</v>
      </c>
      <c r="K1259" s="116" t="s">
        <v>12038</v>
      </c>
      <c r="L1259" s="197">
        <v>45594</v>
      </c>
      <c r="M1259" s="116"/>
      <c r="N1259" s="197">
        <v>45618</v>
      </c>
      <c r="O1259" s="388">
        <f t="shared" si="58"/>
        <v>900000</v>
      </c>
      <c r="P1259" s="339">
        <f t="shared" si="59"/>
        <v>0</v>
      </c>
    </row>
    <row r="1260" spans="1:16" hidden="1" x14ac:dyDescent="0.25">
      <c r="A1260" s="116">
        <v>128848</v>
      </c>
      <c r="B1260" s="116">
        <v>8</v>
      </c>
      <c r="C1260" s="116">
        <v>1522100060</v>
      </c>
      <c r="D1260" s="116" t="s">
        <v>11319</v>
      </c>
      <c r="E1260" s="339">
        <v>414323.58</v>
      </c>
      <c r="F1260" s="194">
        <v>2</v>
      </c>
      <c r="G1260" s="194">
        <v>2</v>
      </c>
      <c r="H1260" s="194" t="s">
        <v>10119</v>
      </c>
      <c r="I1260" s="194">
        <f t="shared" si="57"/>
        <v>0</v>
      </c>
      <c r="J1260" s="116" t="s">
        <v>10120</v>
      </c>
      <c r="K1260" s="116" t="s">
        <v>12038</v>
      </c>
      <c r="L1260" s="197">
        <v>45594</v>
      </c>
      <c r="M1260" s="116"/>
      <c r="N1260" s="197">
        <v>45594</v>
      </c>
      <c r="O1260" s="388">
        <f t="shared" si="58"/>
        <v>207161.79</v>
      </c>
      <c r="P1260" s="339">
        <f t="shared" si="59"/>
        <v>0</v>
      </c>
    </row>
    <row r="1261" spans="1:16" hidden="1" x14ac:dyDescent="0.25">
      <c r="A1261" s="116">
        <v>128848</v>
      </c>
      <c r="B1261" s="116">
        <v>7</v>
      </c>
      <c r="C1261" s="116">
        <v>1522100070</v>
      </c>
      <c r="D1261" s="116" t="s">
        <v>10843</v>
      </c>
      <c r="E1261" s="339">
        <v>508800</v>
      </c>
      <c r="F1261" s="194">
        <v>2</v>
      </c>
      <c r="G1261" s="194">
        <v>2</v>
      </c>
      <c r="H1261" s="194" t="s">
        <v>10119</v>
      </c>
      <c r="I1261" s="194">
        <f t="shared" si="57"/>
        <v>0</v>
      </c>
      <c r="J1261" s="116" t="s">
        <v>10120</v>
      </c>
      <c r="K1261" s="116" t="s">
        <v>12038</v>
      </c>
      <c r="L1261" s="197">
        <v>45594</v>
      </c>
      <c r="M1261" s="116"/>
      <c r="N1261" s="197">
        <v>45603</v>
      </c>
      <c r="O1261" s="388">
        <f t="shared" si="58"/>
        <v>254400</v>
      </c>
      <c r="P1261" s="339">
        <f t="shared" si="59"/>
        <v>0</v>
      </c>
    </row>
    <row r="1262" spans="1:16" hidden="1" x14ac:dyDescent="0.25">
      <c r="A1262" s="116">
        <v>128848</v>
      </c>
      <c r="B1262" s="116">
        <v>7</v>
      </c>
      <c r="C1262" s="116">
        <v>1522100070</v>
      </c>
      <c r="D1262" s="116" t="s">
        <v>10843</v>
      </c>
      <c r="E1262" s="339">
        <v>508800</v>
      </c>
      <c r="F1262" s="194">
        <v>2</v>
      </c>
      <c r="G1262" s="194">
        <v>2</v>
      </c>
      <c r="H1262" s="194" t="s">
        <v>10119</v>
      </c>
      <c r="I1262" s="194">
        <f t="shared" si="57"/>
        <v>0</v>
      </c>
      <c r="J1262" s="116" t="s">
        <v>10120</v>
      </c>
      <c r="K1262" s="116" t="s">
        <v>12038</v>
      </c>
      <c r="L1262" s="197">
        <v>45594</v>
      </c>
      <c r="M1262" s="116"/>
      <c r="N1262" s="197">
        <v>45603</v>
      </c>
      <c r="O1262" s="388">
        <f t="shared" si="58"/>
        <v>254400</v>
      </c>
      <c r="P1262" s="339">
        <f t="shared" si="59"/>
        <v>0</v>
      </c>
    </row>
    <row r="1263" spans="1:16" hidden="1" x14ac:dyDescent="0.25">
      <c r="A1263" s="116">
        <v>128848</v>
      </c>
      <c r="B1263" s="116">
        <v>9</v>
      </c>
      <c r="C1263" s="116">
        <v>1522100200</v>
      </c>
      <c r="D1263" s="116" t="s">
        <v>11321</v>
      </c>
      <c r="E1263" s="339">
        <v>972380</v>
      </c>
      <c r="F1263" s="194">
        <v>4</v>
      </c>
      <c r="G1263" s="194">
        <v>4</v>
      </c>
      <c r="H1263" s="194" t="s">
        <v>10119</v>
      </c>
      <c r="I1263" s="194">
        <f t="shared" si="57"/>
        <v>0</v>
      </c>
      <c r="J1263" s="116" t="s">
        <v>10120</v>
      </c>
      <c r="K1263" s="116" t="s">
        <v>12038</v>
      </c>
      <c r="L1263" s="197">
        <v>45594</v>
      </c>
      <c r="M1263" s="116"/>
      <c r="N1263" s="197">
        <v>45608</v>
      </c>
      <c r="O1263" s="388">
        <f t="shared" si="58"/>
        <v>243095</v>
      </c>
      <c r="P1263" s="339">
        <f t="shared" si="59"/>
        <v>0</v>
      </c>
    </row>
    <row r="1264" spans="1:16" hidden="1" x14ac:dyDescent="0.25">
      <c r="A1264" s="116">
        <v>128848</v>
      </c>
      <c r="B1264" s="116">
        <v>9</v>
      </c>
      <c r="C1264" s="116">
        <v>1522100200</v>
      </c>
      <c r="D1264" s="116" t="s">
        <v>11321</v>
      </c>
      <c r="E1264" s="339">
        <v>972380</v>
      </c>
      <c r="F1264" s="194">
        <v>4</v>
      </c>
      <c r="G1264" s="194">
        <v>4</v>
      </c>
      <c r="H1264" s="194" t="s">
        <v>10119</v>
      </c>
      <c r="I1264" s="194">
        <f t="shared" si="57"/>
        <v>0</v>
      </c>
      <c r="J1264" s="116" t="s">
        <v>10120</v>
      </c>
      <c r="K1264" s="116" t="s">
        <v>12038</v>
      </c>
      <c r="L1264" s="197">
        <v>45594</v>
      </c>
      <c r="M1264" s="116"/>
      <c r="N1264" s="197">
        <v>45608</v>
      </c>
      <c r="O1264" s="388">
        <f t="shared" si="58"/>
        <v>243095</v>
      </c>
      <c r="P1264" s="339">
        <f t="shared" si="59"/>
        <v>0</v>
      </c>
    </row>
    <row r="1265" spans="1:16" hidden="1" x14ac:dyDescent="0.25">
      <c r="A1265" s="116">
        <v>128848</v>
      </c>
      <c r="B1265" s="116">
        <v>4</v>
      </c>
      <c r="C1265" s="116">
        <v>1522100400</v>
      </c>
      <c r="D1265" s="116" t="s">
        <v>11322</v>
      </c>
      <c r="E1265" s="339">
        <v>377250</v>
      </c>
      <c r="F1265" s="194">
        <v>6</v>
      </c>
      <c r="G1265" s="194">
        <v>6</v>
      </c>
      <c r="H1265" s="194" t="s">
        <v>10119</v>
      </c>
      <c r="I1265" s="194">
        <f t="shared" si="57"/>
        <v>0</v>
      </c>
      <c r="J1265" s="116" t="s">
        <v>10120</v>
      </c>
      <c r="K1265" s="116" t="s">
        <v>12038</v>
      </c>
      <c r="L1265" s="197">
        <v>45594</v>
      </c>
      <c r="M1265" s="116"/>
      <c r="N1265" s="197">
        <v>45594</v>
      </c>
      <c r="O1265" s="388">
        <f t="shared" si="58"/>
        <v>62875</v>
      </c>
      <c r="P1265" s="339">
        <f t="shared" si="59"/>
        <v>0</v>
      </c>
    </row>
    <row r="1266" spans="1:16" hidden="1" x14ac:dyDescent="0.25">
      <c r="A1266" s="116">
        <v>128848</v>
      </c>
      <c r="B1266" s="116">
        <v>1</v>
      </c>
      <c r="C1266" s="116">
        <v>1524100860</v>
      </c>
      <c r="D1266" s="116" t="s">
        <v>11337</v>
      </c>
      <c r="E1266" s="339">
        <v>518709</v>
      </c>
      <c r="F1266" s="194">
        <v>2</v>
      </c>
      <c r="G1266" s="194">
        <v>2</v>
      </c>
      <c r="H1266" s="194" t="s">
        <v>10119</v>
      </c>
      <c r="I1266" s="194">
        <f t="shared" si="57"/>
        <v>0</v>
      </c>
      <c r="J1266" s="116" t="s">
        <v>10120</v>
      </c>
      <c r="K1266" s="116" t="s">
        <v>12038</v>
      </c>
      <c r="L1266" s="197">
        <v>45594</v>
      </c>
      <c r="M1266" s="116"/>
      <c r="N1266" s="197">
        <v>45594</v>
      </c>
      <c r="O1266" s="388">
        <f t="shared" si="58"/>
        <v>259354.5</v>
      </c>
      <c r="P1266" s="339">
        <f t="shared" si="59"/>
        <v>0</v>
      </c>
    </row>
    <row r="1267" spans="1:16" hidden="1" x14ac:dyDescent="0.25">
      <c r="A1267" s="116">
        <v>128848</v>
      </c>
      <c r="B1267" s="116">
        <v>2</v>
      </c>
      <c r="C1267" s="116">
        <v>1553102040</v>
      </c>
      <c r="D1267" s="116" t="s">
        <v>10967</v>
      </c>
      <c r="E1267" s="339">
        <v>449852</v>
      </c>
      <c r="F1267" s="194">
        <v>4</v>
      </c>
      <c r="G1267" s="194">
        <v>4</v>
      </c>
      <c r="H1267" s="194" t="s">
        <v>10119</v>
      </c>
      <c r="I1267" s="194">
        <f t="shared" si="57"/>
        <v>0</v>
      </c>
      <c r="J1267" s="116" t="s">
        <v>10120</v>
      </c>
      <c r="K1267" s="116" t="s">
        <v>12038</v>
      </c>
      <c r="L1267" s="197">
        <v>45594</v>
      </c>
      <c r="M1267" s="116" t="s">
        <v>12051</v>
      </c>
      <c r="N1267" s="197">
        <v>45726</v>
      </c>
      <c r="O1267" s="388">
        <f t="shared" si="58"/>
        <v>112463</v>
      </c>
      <c r="P1267" s="339">
        <f t="shared" si="59"/>
        <v>0</v>
      </c>
    </row>
    <row r="1268" spans="1:16" hidden="1" x14ac:dyDescent="0.25">
      <c r="A1268" s="116">
        <v>128848</v>
      </c>
      <c r="B1268" s="116">
        <v>2</v>
      </c>
      <c r="C1268" s="116">
        <v>1553102040</v>
      </c>
      <c r="D1268" s="116" t="s">
        <v>10967</v>
      </c>
      <c r="E1268" s="339">
        <v>449852</v>
      </c>
      <c r="F1268" s="194">
        <v>4</v>
      </c>
      <c r="G1268" s="194">
        <v>4</v>
      </c>
      <c r="H1268" s="194" t="s">
        <v>10119</v>
      </c>
      <c r="I1268" s="194">
        <f t="shared" si="57"/>
        <v>0</v>
      </c>
      <c r="J1268" s="116" t="s">
        <v>10120</v>
      </c>
      <c r="K1268" s="116" t="s">
        <v>12038</v>
      </c>
      <c r="L1268" s="197">
        <v>45594</v>
      </c>
      <c r="M1268" s="116" t="s">
        <v>12045</v>
      </c>
      <c r="N1268" s="197">
        <v>45726</v>
      </c>
      <c r="O1268" s="388">
        <f t="shared" si="58"/>
        <v>112463</v>
      </c>
      <c r="P1268" s="339">
        <f t="shared" si="59"/>
        <v>0</v>
      </c>
    </row>
    <row r="1269" spans="1:16" hidden="1" x14ac:dyDescent="0.25">
      <c r="A1269" s="116">
        <v>128849</v>
      </c>
      <c r="B1269" s="116">
        <v>13</v>
      </c>
      <c r="C1269" s="116">
        <v>1013100090</v>
      </c>
      <c r="D1269" s="116" t="s">
        <v>11037</v>
      </c>
      <c r="E1269" s="339">
        <v>668000</v>
      </c>
      <c r="F1269" s="194">
        <v>2</v>
      </c>
      <c r="G1269" s="194">
        <v>2</v>
      </c>
      <c r="H1269" s="194" t="s">
        <v>10119</v>
      </c>
      <c r="I1269" s="194">
        <f t="shared" si="57"/>
        <v>0</v>
      </c>
      <c r="J1269" s="116" t="s">
        <v>10120</v>
      </c>
      <c r="K1269" s="116" t="s">
        <v>12037</v>
      </c>
      <c r="L1269" s="197">
        <v>45594</v>
      </c>
      <c r="M1269" s="116"/>
      <c r="N1269" s="197">
        <v>45594</v>
      </c>
      <c r="O1269" s="388">
        <f t="shared" si="58"/>
        <v>334000</v>
      </c>
      <c r="P1269" s="339">
        <f t="shared" si="59"/>
        <v>0</v>
      </c>
    </row>
    <row r="1270" spans="1:16" hidden="1" x14ac:dyDescent="0.25">
      <c r="A1270" s="116">
        <v>128849</v>
      </c>
      <c r="B1270" s="116">
        <v>10</v>
      </c>
      <c r="C1270" s="116">
        <v>1311100070</v>
      </c>
      <c r="D1270" s="116" t="s">
        <v>11247</v>
      </c>
      <c r="E1270" s="339">
        <v>25738</v>
      </c>
      <c r="F1270" s="194">
        <v>1</v>
      </c>
      <c r="G1270" s="194">
        <v>1</v>
      </c>
      <c r="H1270" s="194" t="s">
        <v>10119</v>
      </c>
      <c r="I1270" s="194">
        <f t="shared" si="57"/>
        <v>0</v>
      </c>
      <c r="J1270" s="116" t="s">
        <v>10120</v>
      </c>
      <c r="K1270" s="116" t="s">
        <v>12037</v>
      </c>
      <c r="L1270" s="197">
        <v>45594</v>
      </c>
      <c r="M1270" s="116"/>
      <c r="N1270" s="197">
        <v>45594</v>
      </c>
      <c r="O1270" s="388">
        <f t="shared" si="58"/>
        <v>25738</v>
      </c>
      <c r="P1270" s="339">
        <f t="shared" si="59"/>
        <v>0</v>
      </c>
    </row>
    <row r="1271" spans="1:16" hidden="1" x14ac:dyDescent="0.25">
      <c r="A1271" s="116">
        <v>128849</v>
      </c>
      <c r="B1271" s="116">
        <v>9</v>
      </c>
      <c r="C1271" s="116">
        <v>1311100810</v>
      </c>
      <c r="D1271" s="116" t="s">
        <v>10959</v>
      </c>
      <c r="E1271" s="339">
        <v>109950</v>
      </c>
      <c r="F1271" s="194">
        <v>5</v>
      </c>
      <c r="G1271" s="194">
        <v>5</v>
      </c>
      <c r="H1271" s="194" t="s">
        <v>10119</v>
      </c>
      <c r="I1271" s="194">
        <f t="shared" si="57"/>
        <v>0</v>
      </c>
      <c r="J1271" s="116" t="s">
        <v>10120</v>
      </c>
      <c r="K1271" s="116" t="s">
        <v>12037</v>
      </c>
      <c r="L1271" s="197">
        <v>45594</v>
      </c>
      <c r="M1271" s="116"/>
      <c r="N1271" s="197">
        <v>45594</v>
      </c>
      <c r="O1271" s="388">
        <f t="shared" si="58"/>
        <v>21990</v>
      </c>
      <c r="P1271" s="339">
        <f t="shared" si="59"/>
        <v>0</v>
      </c>
    </row>
    <row r="1272" spans="1:16" hidden="1" x14ac:dyDescent="0.25">
      <c r="A1272" s="116">
        <v>128849</v>
      </c>
      <c r="B1272" s="116">
        <v>8</v>
      </c>
      <c r="C1272" s="116">
        <v>1315103420</v>
      </c>
      <c r="D1272" s="116" t="s">
        <v>8929</v>
      </c>
      <c r="E1272" s="339">
        <v>0</v>
      </c>
      <c r="F1272" s="194">
        <v>1</v>
      </c>
      <c r="G1272" s="194">
        <v>1</v>
      </c>
      <c r="H1272" s="194" t="s">
        <v>10119</v>
      </c>
      <c r="I1272" s="194">
        <f t="shared" si="57"/>
        <v>0</v>
      </c>
      <c r="J1272" s="116" t="s">
        <v>10120</v>
      </c>
      <c r="K1272" s="116" t="s">
        <v>12037</v>
      </c>
      <c r="L1272" s="197">
        <v>45594</v>
      </c>
      <c r="M1272" s="116"/>
      <c r="N1272" s="197">
        <v>45677</v>
      </c>
      <c r="O1272" s="388">
        <f t="shared" si="58"/>
        <v>0</v>
      </c>
      <c r="P1272" s="339">
        <f t="shared" si="59"/>
        <v>0</v>
      </c>
    </row>
    <row r="1273" spans="1:16" hidden="1" x14ac:dyDescent="0.25">
      <c r="A1273" s="116">
        <v>128849</v>
      </c>
      <c r="B1273" s="116">
        <v>2</v>
      </c>
      <c r="C1273" s="116">
        <v>1318100010</v>
      </c>
      <c r="D1273" s="116" t="s">
        <v>11262</v>
      </c>
      <c r="E1273" s="339">
        <v>65597.5</v>
      </c>
      <c r="F1273" s="194">
        <v>2</v>
      </c>
      <c r="G1273" s="194">
        <v>2</v>
      </c>
      <c r="H1273" s="194" t="s">
        <v>10119</v>
      </c>
      <c r="I1273" s="194">
        <f t="shared" si="57"/>
        <v>0</v>
      </c>
      <c r="J1273" s="116" t="s">
        <v>10120</v>
      </c>
      <c r="K1273" s="116" t="s">
        <v>12037</v>
      </c>
      <c r="L1273" s="197">
        <v>45594</v>
      </c>
      <c r="M1273" s="116"/>
      <c r="N1273" s="197">
        <v>45594</v>
      </c>
      <c r="O1273" s="388">
        <f t="shared" si="58"/>
        <v>32798.75</v>
      </c>
      <c r="P1273" s="339">
        <f t="shared" si="59"/>
        <v>0</v>
      </c>
    </row>
    <row r="1274" spans="1:16" hidden="1" x14ac:dyDescent="0.25">
      <c r="A1274" s="116">
        <v>128849</v>
      </c>
      <c r="B1274" s="116">
        <v>3</v>
      </c>
      <c r="C1274" s="116">
        <v>1318100020</v>
      </c>
      <c r="D1274" s="116" t="s">
        <v>11263</v>
      </c>
      <c r="E1274" s="339">
        <v>139609.60000000001</v>
      </c>
      <c r="F1274" s="194">
        <v>2</v>
      </c>
      <c r="G1274" s="194">
        <v>2</v>
      </c>
      <c r="H1274" s="194" t="s">
        <v>10119</v>
      </c>
      <c r="I1274" s="194">
        <f t="shared" si="57"/>
        <v>0</v>
      </c>
      <c r="J1274" s="116" t="s">
        <v>10120</v>
      </c>
      <c r="K1274" s="116" t="s">
        <v>12037</v>
      </c>
      <c r="L1274" s="197">
        <v>45594</v>
      </c>
      <c r="M1274" s="116"/>
      <c r="N1274" s="197">
        <v>45594</v>
      </c>
      <c r="O1274" s="388">
        <f t="shared" si="58"/>
        <v>69804.800000000003</v>
      </c>
      <c r="P1274" s="339">
        <f t="shared" si="59"/>
        <v>0</v>
      </c>
    </row>
    <row r="1275" spans="1:16" hidden="1" x14ac:dyDescent="0.25">
      <c r="A1275" s="116">
        <v>128849</v>
      </c>
      <c r="B1275" s="116">
        <v>12</v>
      </c>
      <c r="C1275" s="116">
        <v>1318100240</v>
      </c>
      <c r="D1275" s="116" t="s">
        <v>11264</v>
      </c>
      <c r="E1275" s="339">
        <v>189000</v>
      </c>
      <c r="F1275" s="194">
        <v>1</v>
      </c>
      <c r="G1275" s="194">
        <v>1</v>
      </c>
      <c r="H1275" s="194" t="s">
        <v>10119</v>
      </c>
      <c r="I1275" s="194">
        <f t="shared" si="57"/>
        <v>0</v>
      </c>
      <c r="J1275" s="116" t="s">
        <v>10120</v>
      </c>
      <c r="K1275" s="116" t="s">
        <v>12037</v>
      </c>
      <c r="L1275" s="197">
        <v>45594</v>
      </c>
      <c r="M1275" s="116" t="s">
        <v>16635</v>
      </c>
      <c r="N1275" s="197">
        <v>45904</v>
      </c>
      <c r="O1275" s="388">
        <f t="shared" si="58"/>
        <v>189000</v>
      </c>
      <c r="P1275" s="339">
        <f t="shared" si="59"/>
        <v>0</v>
      </c>
    </row>
    <row r="1276" spans="1:16" hidden="1" x14ac:dyDescent="0.25">
      <c r="A1276" s="116">
        <v>128849</v>
      </c>
      <c r="B1276" s="116">
        <v>11</v>
      </c>
      <c r="C1276" s="116">
        <v>1318100300</v>
      </c>
      <c r="D1276" s="116" t="s">
        <v>11265</v>
      </c>
      <c r="E1276" s="339">
        <v>218800</v>
      </c>
      <c r="F1276" s="194">
        <v>1</v>
      </c>
      <c r="G1276" s="194">
        <v>1</v>
      </c>
      <c r="H1276" s="194" t="s">
        <v>10119</v>
      </c>
      <c r="I1276" s="194">
        <f t="shared" si="57"/>
        <v>0</v>
      </c>
      <c r="J1276" s="116" t="s">
        <v>10120</v>
      </c>
      <c r="K1276" s="116" t="s">
        <v>12037</v>
      </c>
      <c r="L1276" s="197">
        <v>45594</v>
      </c>
      <c r="M1276" s="116"/>
      <c r="N1276" s="197">
        <v>45594</v>
      </c>
      <c r="O1276" s="388">
        <f t="shared" si="58"/>
        <v>218800</v>
      </c>
      <c r="P1276" s="339">
        <f t="shared" si="59"/>
        <v>0</v>
      </c>
    </row>
    <row r="1277" spans="1:16" hidden="1" x14ac:dyDescent="0.25">
      <c r="A1277" s="116">
        <v>128849</v>
      </c>
      <c r="B1277" s="116">
        <v>7</v>
      </c>
      <c r="C1277" s="116">
        <v>1318102450</v>
      </c>
      <c r="D1277" s="116" t="s">
        <v>11268</v>
      </c>
      <c r="E1277" s="339">
        <v>299460</v>
      </c>
      <c r="F1277" s="194">
        <v>2</v>
      </c>
      <c r="G1277" s="194">
        <v>2</v>
      </c>
      <c r="H1277" s="194" t="s">
        <v>10119</v>
      </c>
      <c r="I1277" s="194">
        <f t="shared" si="57"/>
        <v>0</v>
      </c>
      <c r="J1277" s="116" t="s">
        <v>10120</v>
      </c>
      <c r="K1277" s="116" t="s">
        <v>12037</v>
      </c>
      <c r="L1277" s="197">
        <v>45594</v>
      </c>
      <c r="M1277" s="116"/>
      <c r="N1277" s="197">
        <v>45630</v>
      </c>
      <c r="O1277" s="388">
        <f t="shared" si="58"/>
        <v>149730</v>
      </c>
      <c r="P1277" s="339">
        <f t="shared" si="59"/>
        <v>0</v>
      </c>
    </row>
    <row r="1278" spans="1:16" hidden="1" x14ac:dyDescent="0.25">
      <c r="A1278" s="116">
        <v>128849</v>
      </c>
      <c r="B1278" s="116">
        <v>1</v>
      </c>
      <c r="C1278" s="116">
        <v>1320100000</v>
      </c>
      <c r="D1278" s="116" t="s">
        <v>11270</v>
      </c>
      <c r="E1278" s="339">
        <v>576629</v>
      </c>
      <c r="F1278" s="194">
        <v>1</v>
      </c>
      <c r="G1278" s="194">
        <v>1</v>
      </c>
      <c r="H1278" s="194" t="s">
        <v>10119</v>
      </c>
      <c r="I1278" s="194">
        <f t="shared" si="57"/>
        <v>0</v>
      </c>
      <c r="J1278" s="116" t="s">
        <v>10120</v>
      </c>
      <c r="K1278" s="116" t="s">
        <v>12037</v>
      </c>
      <c r="L1278" s="197">
        <v>45594</v>
      </c>
      <c r="M1278" s="116"/>
      <c r="N1278" s="197">
        <v>45594</v>
      </c>
      <c r="O1278" s="388">
        <f t="shared" si="58"/>
        <v>576629</v>
      </c>
      <c r="P1278" s="339">
        <f t="shared" si="59"/>
        <v>0</v>
      </c>
    </row>
    <row r="1279" spans="1:16" hidden="1" x14ac:dyDescent="0.25">
      <c r="A1279" s="116">
        <v>128849</v>
      </c>
      <c r="B1279" s="116">
        <v>4</v>
      </c>
      <c r="C1279" s="116">
        <v>1323100010</v>
      </c>
      <c r="D1279" s="116" t="s">
        <v>11039</v>
      </c>
      <c r="E1279" s="339">
        <v>82349.89</v>
      </c>
      <c r="F1279" s="194">
        <v>1</v>
      </c>
      <c r="G1279" s="194">
        <v>1</v>
      </c>
      <c r="H1279" s="194" t="s">
        <v>10119</v>
      </c>
      <c r="I1279" s="194">
        <f t="shared" si="57"/>
        <v>0</v>
      </c>
      <c r="J1279" s="116" t="s">
        <v>10120</v>
      </c>
      <c r="K1279" s="116" t="s">
        <v>12037</v>
      </c>
      <c r="L1279" s="197">
        <v>45594</v>
      </c>
      <c r="M1279" s="116"/>
      <c r="N1279" s="197">
        <v>45594</v>
      </c>
      <c r="O1279" s="388">
        <f t="shared" si="58"/>
        <v>82349.89</v>
      </c>
      <c r="P1279" s="339">
        <f t="shared" si="59"/>
        <v>0</v>
      </c>
    </row>
    <row r="1280" spans="1:16" hidden="1" x14ac:dyDescent="0.25">
      <c r="A1280" s="116">
        <v>128849</v>
      </c>
      <c r="B1280" s="116">
        <v>6</v>
      </c>
      <c r="C1280" s="116">
        <v>1323100030</v>
      </c>
      <c r="D1280" s="116" t="s">
        <v>7204</v>
      </c>
      <c r="E1280" s="339">
        <v>17000</v>
      </c>
      <c r="F1280" s="194">
        <v>1</v>
      </c>
      <c r="G1280" s="194">
        <v>1</v>
      </c>
      <c r="H1280" s="194" t="s">
        <v>10119</v>
      </c>
      <c r="I1280" s="194">
        <f t="shared" si="57"/>
        <v>0</v>
      </c>
      <c r="J1280" s="116" t="s">
        <v>10120</v>
      </c>
      <c r="K1280" s="116" t="s">
        <v>12037</v>
      </c>
      <c r="L1280" s="197">
        <v>45594</v>
      </c>
      <c r="M1280" s="116"/>
      <c r="N1280" s="197">
        <v>45594</v>
      </c>
      <c r="O1280" s="388">
        <f t="shared" si="58"/>
        <v>17000</v>
      </c>
      <c r="P1280" s="339">
        <f t="shared" si="59"/>
        <v>0</v>
      </c>
    </row>
    <row r="1281" spans="1:16" hidden="1" x14ac:dyDescent="0.25">
      <c r="A1281" s="116">
        <v>128849</v>
      </c>
      <c r="B1281" s="116">
        <v>5</v>
      </c>
      <c r="C1281" s="116">
        <v>1323100700</v>
      </c>
      <c r="D1281" s="116" t="s">
        <v>17567</v>
      </c>
      <c r="E1281" s="339">
        <v>104643</v>
      </c>
      <c r="F1281" s="194">
        <v>1</v>
      </c>
      <c r="G1281" s="194">
        <v>1</v>
      </c>
      <c r="H1281" s="194" t="s">
        <v>10119</v>
      </c>
      <c r="I1281" s="194">
        <f t="shared" si="57"/>
        <v>0</v>
      </c>
      <c r="J1281" s="116" t="s">
        <v>10120</v>
      </c>
      <c r="K1281" s="116" t="s">
        <v>12037</v>
      </c>
      <c r="L1281" s="197">
        <v>45594</v>
      </c>
      <c r="M1281" s="116"/>
      <c r="N1281" s="197">
        <v>45594</v>
      </c>
      <c r="O1281" s="388">
        <f t="shared" si="58"/>
        <v>104643</v>
      </c>
      <c r="P1281" s="339">
        <f t="shared" si="59"/>
        <v>0</v>
      </c>
    </row>
    <row r="1282" spans="1:16" hidden="1" x14ac:dyDescent="0.25">
      <c r="A1282" s="116">
        <v>128850</v>
      </c>
      <c r="B1282" s="116">
        <v>2</v>
      </c>
      <c r="C1282" s="116">
        <v>1029102130</v>
      </c>
      <c r="D1282" s="116" t="s">
        <v>10961</v>
      </c>
      <c r="E1282" s="339">
        <v>87000</v>
      </c>
      <c r="F1282" s="194">
        <v>30</v>
      </c>
      <c r="G1282" s="194">
        <v>30</v>
      </c>
      <c r="H1282" s="194" t="s">
        <v>10119</v>
      </c>
      <c r="I1282" s="194">
        <f t="shared" ref="I1282:I1345" si="60">+F1282-G1282</f>
        <v>0</v>
      </c>
      <c r="J1282" s="116" t="s">
        <v>10120</v>
      </c>
      <c r="K1282" s="116" t="s">
        <v>12037</v>
      </c>
      <c r="L1282" s="197">
        <v>45594</v>
      </c>
      <c r="M1282" s="116"/>
      <c r="N1282" s="197">
        <v>45594</v>
      </c>
      <c r="O1282" s="388">
        <f t="shared" ref="O1282:O1345" si="61">+E1282/F1282</f>
        <v>2900</v>
      </c>
      <c r="P1282" s="339">
        <f t="shared" ref="P1282:P1345" si="62">+O1282*I1282</f>
        <v>0</v>
      </c>
    </row>
    <row r="1283" spans="1:16" hidden="1" x14ac:dyDescent="0.25">
      <c r="A1283" s="116">
        <v>128850</v>
      </c>
      <c r="B1283" s="116">
        <v>5</v>
      </c>
      <c r="C1283" s="116">
        <v>1310101740</v>
      </c>
      <c r="D1283" s="116" t="s">
        <v>10700</v>
      </c>
      <c r="E1283" s="339">
        <v>208000</v>
      </c>
      <c r="F1283" s="194">
        <v>4</v>
      </c>
      <c r="G1283" s="194">
        <v>4</v>
      </c>
      <c r="H1283" s="194" t="s">
        <v>10119</v>
      </c>
      <c r="I1283" s="194">
        <f t="shared" si="60"/>
        <v>0</v>
      </c>
      <c r="J1283" s="116" t="s">
        <v>10120</v>
      </c>
      <c r="K1283" s="116" t="s">
        <v>12037</v>
      </c>
      <c r="L1283" s="197">
        <v>45594</v>
      </c>
      <c r="M1283" s="116"/>
      <c r="N1283" s="197">
        <v>45594</v>
      </c>
      <c r="O1283" s="388">
        <f t="shared" si="61"/>
        <v>52000</v>
      </c>
      <c r="P1283" s="339">
        <f t="shared" si="62"/>
        <v>0</v>
      </c>
    </row>
    <row r="1284" spans="1:16" hidden="1" x14ac:dyDescent="0.25">
      <c r="A1284" s="116">
        <v>128850</v>
      </c>
      <c r="B1284" s="116">
        <v>10</v>
      </c>
      <c r="C1284" s="116">
        <v>1310103040</v>
      </c>
      <c r="D1284" s="116" t="s">
        <v>10963</v>
      </c>
      <c r="E1284" s="339">
        <v>14243.6</v>
      </c>
      <c r="F1284" s="194">
        <v>10</v>
      </c>
      <c r="G1284" s="194">
        <v>10</v>
      </c>
      <c r="H1284" s="194" t="s">
        <v>10119</v>
      </c>
      <c r="I1284" s="194">
        <f t="shared" si="60"/>
        <v>0</v>
      </c>
      <c r="J1284" s="116" t="s">
        <v>10120</v>
      </c>
      <c r="K1284" s="116" t="s">
        <v>12037</v>
      </c>
      <c r="L1284" s="197">
        <v>45594</v>
      </c>
      <c r="M1284" s="116"/>
      <c r="N1284" s="197">
        <v>45594</v>
      </c>
      <c r="O1284" s="388">
        <f t="shared" si="61"/>
        <v>1424.3600000000001</v>
      </c>
      <c r="P1284" s="339">
        <f t="shared" si="62"/>
        <v>0</v>
      </c>
    </row>
    <row r="1285" spans="1:16" hidden="1" x14ac:dyDescent="0.25">
      <c r="A1285" s="116">
        <v>128850</v>
      </c>
      <c r="B1285" s="116">
        <v>8</v>
      </c>
      <c r="C1285" s="116">
        <v>1310103060</v>
      </c>
      <c r="D1285" s="116" t="s">
        <v>11242</v>
      </c>
      <c r="E1285" s="339">
        <v>29456.5</v>
      </c>
      <c r="F1285" s="194">
        <v>10</v>
      </c>
      <c r="G1285" s="194">
        <v>10</v>
      </c>
      <c r="H1285" s="194" t="s">
        <v>10119</v>
      </c>
      <c r="I1285" s="194">
        <f t="shared" si="60"/>
        <v>0</v>
      </c>
      <c r="J1285" s="116" t="s">
        <v>10120</v>
      </c>
      <c r="K1285" s="116" t="s">
        <v>12037</v>
      </c>
      <c r="L1285" s="197">
        <v>45594</v>
      </c>
      <c r="M1285" s="116"/>
      <c r="N1285" s="197">
        <v>45594</v>
      </c>
      <c r="O1285" s="388">
        <f t="shared" si="61"/>
        <v>2945.65</v>
      </c>
      <c r="P1285" s="339">
        <f t="shared" si="62"/>
        <v>0</v>
      </c>
    </row>
    <row r="1286" spans="1:16" hidden="1" x14ac:dyDescent="0.25">
      <c r="A1286" s="116">
        <v>128850</v>
      </c>
      <c r="B1286" s="116">
        <v>7</v>
      </c>
      <c r="C1286" s="116">
        <v>1310103070</v>
      </c>
      <c r="D1286" s="116" t="s">
        <v>11243</v>
      </c>
      <c r="E1286" s="339">
        <v>30239.1</v>
      </c>
      <c r="F1286" s="194">
        <v>10</v>
      </c>
      <c r="G1286" s="194">
        <v>10</v>
      </c>
      <c r="H1286" s="194" t="s">
        <v>10119</v>
      </c>
      <c r="I1286" s="194">
        <f t="shared" si="60"/>
        <v>0</v>
      </c>
      <c r="J1286" s="116" t="s">
        <v>10120</v>
      </c>
      <c r="K1286" s="116" t="s">
        <v>12037</v>
      </c>
      <c r="L1286" s="197">
        <v>45594</v>
      </c>
      <c r="M1286" s="116"/>
      <c r="N1286" s="197">
        <v>45594</v>
      </c>
      <c r="O1286" s="388">
        <f t="shared" si="61"/>
        <v>3023.91</v>
      </c>
      <c r="P1286" s="339">
        <f t="shared" si="62"/>
        <v>0</v>
      </c>
    </row>
    <row r="1287" spans="1:16" hidden="1" x14ac:dyDescent="0.25">
      <c r="A1287" s="116">
        <v>128850</v>
      </c>
      <c r="B1287" s="116">
        <v>9</v>
      </c>
      <c r="C1287" s="116">
        <v>1310103090</v>
      </c>
      <c r="D1287" s="116" t="s">
        <v>10393</v>
      </c>
      <c r="E1287" s="339">
        <v>12100</v>
      </c>
      <c r="F1287" s="194">
        <v>10</v>
      </c>
      <c r="G1287" s="194">
        <v>10</v>
      </c>
      <c r="H1287" s="194" t="s">
        <v>10119</v>
      </c>
      <c r="I1287" s="194">
        <f t="shared" si="60"/>
        <v>0</v>
      </c>
      <c r="J1287" s="116" t="s">
        <v>10120</v>
      </c>
      <c r="K1287" s="116" t="s">
        <v>12037</v>
      </c>
      <c r="L1287" s="197">
        <v>45594</v>
      </c>
      <c r="M1287" s="116"/>
      <c r="N1287" s="197">
        <v>45594</v>
      </c>
      <c r="O1287" s="388">
        <f t="shared" si="61"/>
        <v>1210</v>
      </c>
      <c r="P1287" s="339">
        <f t="shared" si="62"/>
        <v>0</v>
      </c>
    </row>
    <row r="1288" spans="1:16" hidden="1" x14ac:dyDescent="0.25">
      <c r="A1288" s="116">
        <v>128850</v>
      </c>
      <c r="B1288" s="116">
        <v>11</v>
      </c>
      <c r="C1288" s="116">
        <v>1310103110</v>
      </c>
      <c r="D1288" s="116" t="s">
        <v>10962</v>
      </c>
      <c r="E1288" s="339">
        <v>10642.8</v>
      </c>
      <c r="F1288" s="194">
        <v>10</v>
      </c>
      <c r="G1288" s="194">
        <v>10</v>
      </c>
      <c r="H1288" s="194" t="s">
        <v>10119</v>
      </c>
      <c r="I1288" s="194">
        <f t="shared" si="60"/>
        <v>0</v>
      </c>
      <c r="J1288" s="116" t="s">
        <v>10120</v>
      </c>
      <c r="K1288" s="116" t="s">
        <v>12037</v>
      </c>
      <c r="L1288" s="197">
        <v>45594</v>
      </c>
      <c r="M1288" s="116"/>
      <c r="N1288" s="197">
        <v>45594</v>
      </c>
      <c r="O1288" s="388">
        <f t="shared" si="61"/>
        <v>1064.28</v>
      </c>
      <c r="P1288" s="339">
        <f t="shared" si="62"/>
        <v>0</v>
      </c>
    </row>
    <row r="1289" spans="1:16" hidden="1" x14ac:dyDescent="0.25">
      <c r="A1289" s="116">
        <v>128850</v>
      </c>
      <c r="B1289" s="116">
        <v>12</v>
      </c>
      <c r="C1289" s="116">
        <v>1310103120</v>
      </c>
      <c r="D1289" s="116" t="s">
        <v>10392</v>
      </c>
      <c r="E1289" s="339">
        <v>9500</v>
      </c>
      <c r="F1289" s="194">
        <v>10</v>
      </c>
      <c r="G1289" s="194">
        <v>10</v>
      </c>
      <c r="H1289" s="194" t="s">
        <v>10119</v>
      </c>
      <c r="I1289" s="194">
        <f t="shared" si="60"/>
        <v>0</v>
      </c>
      <c r="J1289" s="116" t="s">
        <v>10120</v>
      </c>
      <c r="K1289" s="116" t="s">
        <v>12037</v>
      </c>
      <c r="L1289" s="197">
        <v>45594</v>
      </c>
      <c r="M1289" s="116"/>
      <c r="N1289" s="197">
        <v>45594</v>
      </c>
      <c r="O1289" s="388">
        <f t="shared" si="61"/>
        <v>950</v>
      </c>
      <c r="P1289" s="339">
        <f t="shared" si="62"/>
        <v>0</v>
      </c>
    </row>
    <row r="1290" spans="1:16" hidden="1" x14ac:dyDescent="0.25">
      <c r="A1290" s="116">
        <v>128850</v>
      </c>
      <c r="B1290" s="116">
        <v>1</v>
      </c>
      <c r="C1290" s="116">
        <v>1315101570</v>
      </c>
      <c r="D1290" s="116" t="s">
        <v>11040</v>
      </c>
      <c r="E1290" s="339">
        <v>32482</v>
      </c>
      <c r="F1290" s="194">
        <v>1</v>
      </c>
      <c r="G1290" s="194">
        <v>1</v>
      </c>
      <c r="H1290" s="194" t="s">
        <v>10119</v>
      </c>
      <c r="I1290" s="194">
        <f t="shared" si="60"/>
        <v>0</v>
      </c>
      <c r="J1290" s="116" t="s">
        <v>10120</v>
      </c>
      <c r="K1290" s="116" t="s">
        <v>12037</v>
      </c>
      <c r="L1290" s="197">
        <v>45594</v>
      </c>
      <c r="M1290" s="116"/>
      <c r="N1290" s="197">
        <v>45594</v>
      </c>
      <c r="O1290" s="388">
        <f t="shared" si="61"/>
        <v>32482</v>
      </c>
      <c r="P1290" s="339">
        <f t="shared" si="62"/>
        <v>0</v>
      </c>
    </row>
    <row r="1291" spans="1:16" hidden="1" x14ac:dyDescent="0.25">
      <c r="A1291" s="116">
        <v>128850</v>
      </c>
      <c r="B1291" s="116">
        <v>3</v>
      </c>
      <c r="C1291" s="116">
        <v>1318100740</v>
      </c>
      <c r="D1291" s="116" t="s">
        <v>11266</v>
      </c>
      <c r="E1291" s="339">
        <v>214500</v>
      </c>
      <c r="F1291" s="194">
        <v>3</v>
      </c>
      <c r="G1291" s="194">
        <v>3</v>
      </c>
      <c r="H1291" s="194" t="s">
        <v>10119</v>
      </c>
      <c r="I1291" s="194">
        <f t="shared" si="60"/>
        <v>0</v>
      </c>
      <c r="J1291" s="116" t="s">
        <v>10120</v>
      </c>
      <c r="K1291" s="116" t="s">
        <v>12037</v>
      </c>
      <c r="L1291" s="197">
        <v>45594</v>
      </c>
      <c r="M1291" s="116"/>
      <c r="N1291" s="197">
        <v>45594</v>
      </c>
      <c r="O1291" s="388">
        <f t="shared" si="61"/>
        <v>71500</v>
      </c>
      <c r="P1291" s="339">
        <f t="shared" si="62"/>
        <v>0</v>
      </c>
    </row>
    <row r="1292" spans="1:16" hidden="1" x14ac:dyDescent="0.25">
      <c r="A1292" s="116">
        <v>128850</v>
      </c>
      <c r="B1292" s="116">
        <v>6</v>
      </c>
      <c r="C1292" s="116">
        <v>1321100480</v>
      </c>
      <c r="D1292" s="116" t="s">
        <v>10385</v>
      </c>
      <c r="E1292" s="339">
        <v>472000</v>
      </c>
      <c r="F1292" s="194">
        <v>4</v>
      </c>
      <c r="G1292" s="194">
        <v>4</v>
      </c>
      <c r="H1292" s="194" t="s">
        <v>10119</v>
      </c>
      <c r="I1292" s="194">
        <f t="shared" si="60"/>
        <v>0</v>
      </c>
      <c r="J1292" s="116" t="s">
        <v>10120</v>
      </c>
      <c r="K1292" s="116" t="s">
        <v>12037</v>
      </c>
      <c r="L1292" s="197">
        <v>45594</v>
      </c>
      <c r="M1292" s="116"/>
      <c r="N1292" s="197">
        <v>45607</v>
      </c>
      <c r="O1292" s="388">
        <f t="shared" si="61"/>
        <v>118000</v>
      </c>
      <c r="P1292" s="339">
        <f t="shared" si="62"/>
        <v>0</v>
      </c>
    </row>
    <row r="1293" spans="1:16" hidden="1" x14ac:dyDescent="0.25">
      <c r="A1293" s="116">
        <v>128850</v>
      </c>
      <c r="B1293" s="116">
        <v>4</v>
      </c>
      <c r="C1293" s="116">
        <v>1321100610</v>
      </c>
      <c r="D1293" s="116" t="s">
        <v>6938</v>
      </c>
      <c r="E1293" s="339">
        <v>198276.96</v>
      </c>
      <c r="F1293" s="194">
        <v>4</v>
      </c>
      <c r="G1293" s="194">
        <v>4</v>
      </c>
      <c r="H1293" s="194" t="s">
        <v>10119</v>
      </c>
      <c r="I1293" s="194">
        <f t="shared" si="60"/>
        <v>0</v>
      </c>
      <c r="J1293" s="116" t="s">
        <v>10120</v>
      </c>
      <c r="K1293" s="116" t="s">
        <v>12037</v>
      </c>
      <c r="L1293" s="197">
        <v>45594</v>
      </c>
      <c r="M1293" s="116"/>
      <c r="N1293" s="197">
        <v>45594</v>
      </c>
      <c r="O1293" s="388">
        <f t="shared" si="61"/>
        <v>49569.24</v>
      </c>
      <c r="P1293" s="339">
        <f t="shared" si="62"/>
        <v>0</v>
      </c>
    </row>
    <row r="1294" spans="1:16" hidden="1" x14ac:dyDescent="0.25">
      <c r="A1294" s="116">
        <v>128947</v>
      </c>
      <c r="B1294" s="116">
        <v>1</v>
      </c>
      <c r="C1294" s="116">
        <v>1019103740</v>
      </c>
      <c r="D1294" s="116" t="s">
        <v>11165</v>
      </c>
      <c r="E1294" s="339">
        <v>420</v>
      </c>
      <c r="F1294" s="194">
        <v>2</v>
      </c>
      <c r="G1294" s="194">
        <v>2</v>
      </c>
      <c r="H1294" s="194" t="s">
        <v>10119</v>
      </c>
      <c r="I1294" s="194">
        <f t="shared" si="60"/>
        <v>0</v>
      </c>
      <c r="J1294" s="116" t="s">
        <v>10126</v>
      </c>
      <c r="K1294" s="116" t="s">
        <v>11659</v>
      </c>
      <c r="L1294" s="197">
        <v>45600</v>
      </c>
      <c r="M1294" s="116"/>
      <c r="N1294" s="197">
        <v>45600</v>
      </c>
      <c r="O1294" s="388">
        <f t="shared" si="61"/>
        <v>210</v>
      </c>
      <c r="P1294" s="339">
        <f t="shared" si="62"/>
        <v>0</v>
      </c>
    </row>
    <row r="1295" spans="1:16" hidden="1" x14ac:dyDescent="0.25">
      <c r="A1295" s="116">
        <v>128990</v>
      </c>
      <c r="B1295" s="116">
        <v>1</v>
      </c>
      <c r="C1295" s="116">
        <v>1110101800</v>
      </c>
      <c r="D1295" s="116" t="s">
        <v>16165</v>
      </c>
      <c r="E1295" s="339">
        <v>2374801</v>
      </c>
      <c r="F1295" s="194">
        <v>1</v>
      </c>
      <c r="G1295" s="194">
        <v>1</v>
      </c>
      <c r="H1295" s="194" t="s">
        <v>10119</v>
      </c>
      <c r="I1295" s="194">
        <f t="shared" si="60"/>
        <v>0</v>
      </c>
      <c r="J1295" s="116" t="s">
        <v>10126</v>
      </c>
      <c r="K1295" s="116" t="s">
        <v>11657</v>
      </c>
      <c r="L1295" s="197">
        <v>45600</v>
      </c>
      <c r="M1295" s="116" t="s">
        <v>15121</v>
      </c>
      <c r="N1295" s="197">
        <v>45726</v>
      </c>
      <c r="O1295" s="388">
        <f t="shared" si="61"/>
        <v>2374801</v>
      </c>
      <c r="P1295" s="339">
        <f t="shared" si="62"/>
        <v>0</v>
      </c>
    </row>
    <row r="1296" spans="1:16" hidden="1" x14ac:dyDescent="0.25">
      <c r="A1296" s="116">
        <v>129059</v>
      </c>
      <c r="B1296" s="116">
        <v>1</v>
      </c>
      <c r="C1296" s="116">
        <v>1022100230</v>
      </c>
      <c r="D1296" s="116" t="s">
        <v>16162</v>
      </c>
      <c r="E1296" s="339">
        <v>49500</v>
      </c>
      <c r="F1296" s="194">
        <v>30</v>
      </c>
      <c r="G1296" s="194">
        <v>30</v>
      </c>
      <c r="H1296" s="194" t="s">
        <v>10119</v>
      </c>
      <c r="I1296" s="194">
        <f t="shared" si="60"/>
        <v>0</v>
      </c>
      <c r="J1296" s="116" t="s">
        <v>12088</v>
      </c>
      <c r="K1296" s="116" t="s">
        <v>10390</v>
      </c>
      <c r="L1296" s="197">
        <v>45610</v>
      </c>
      <c r="M1296" s="116"/>
      <c r="N1296" s="197">
        <v>45610</v>
      </c>
      <c r="O1296" s="388">
        <f t="shared" si="61"/>
        <v>1650</v>
      </c>
      <c r="P1296" s="339">
        <f t="shared" si="62"/>
        <v>0</v>
      </c>
    </row>
    <row r="1297" spans="1:16" hidden="1" x14ac:dyDescent="0.25">
      <c r="A1297" s="116">
        <v>129062</v>
      </c>
      <c r="B1297" s="116">
        <v>1</v>
      </c>
      <c r="C1297" s="116">
        <v>1010105790</v>
      </c>
      <c r="D1297" s="116" t="s">
        <v>11135</v>
      </c>
      <c r="E1297" s="339">
        <v>14360</v>
      </c>
      <c r="F1297" s="194">
        <v>2</v>
      </c>
      <c r="G1297" s="194">
        <v>2</v>
      </c>
      <c r="H1297" s="194" t="s">
        <v>10119</v>
      </c>
      <c r="I1297" s="194">
        <f t="shared" si="60"/>
        <v>0</v>
      </c>
      <c r="J1297" s="116" t="s">
        <v>10120</v>
      </c>
      <c r="K1297" s="116" t="s">
        <v>10121</v>
      </c>
      <c r="L1297" s="197">
        <v>45601</v>
      </c>
      <c r="M1297" s="116" t="s">
        <v>12056</v>
      </c>
      <c r="N1297" s="197">
        <v>45601</v>
      </c>
      <c r="O1297" s="388">
        <f t="shared" si="61"/>
        <v>7180</v>
      </c>
      <c r="P1297" s="339">
        <f t="shared" si="62"/>
        <v>0</v>
      </c>
    </row>
    <row r="1298" spans="1:16" hidden="1" x14ac:dyDescent="0.25">
      <c r="A1298" s="116">
        <v>129098</v>
      </c>
      <c r="B1298" s="116">
        <v>11</v>
      </c>
      <c r="C1298" s="116">
        <v>1211101530</v>
      </c>
      <c r="D1298" s="116" t="s">
        <v>17488</v>
      </c>
      <c r="E1298" s="339">
        <v>15500</v>
      </c>
      <c r="F1298" s="194">
        <v>1</v>
      </c>
      <c r="G1298" s="194">
        <v>1</v>
      </c>
      <c r="H1298" s="194" t="s">
        <v>10119</v>
      </c>
      <c r="I1298" s="194">
        <f t="shared" si="60"/>
        <v>0</v>
      </c>
      <c r="J1298" s="116" t="s">
        <v>10120</v>
      </c>
      <c r="K1298" s="116" t="s">
        <v>12037</v>
      </c>
      <c r="L1298" s="197">
        <v>45601</v>
      </c>
      <c r="M1298" s="116" t="s">
        <v>16518</v>
      </c>
      <c r="N1298" s="197">
        <v>45601</v>
      </c>
      <c r="O1298" s="388">
        <f t="shared" si="61"/>
        <v>15500</v>
      </c>
      <c r="P1298" s="339">
        <f t="shared" si="62"/>
        <v>0</v>
      </c>
    </row>
    <row r="1299" spans="1:16" hidden="1" x14ac:dyDescent="0.25">
      <c r="A1299" s="116">
        <v>129098</v>
      </c>
      <c r="B1299" s="116">
        <v>1</v>
      </c>
      <c r="C1299" s="116">
        <v>1217100800</v>
      </c>
      <c r="D1299" s="116" t="s">
        <v>16175</v>
      </c>
      <c r="E1299" s="339">
        <v>84900</v>
      </c>
      <c r="F1299" s="194">
        <v>100</v>
      </c>
      <c r="G1299" s="194">
        <v>100</v>
      </c>
      <c r="H1299" s="194" t="s">
        <v>10119</v>
      </c>
      <c r="I1299" s="194">
        <f t="shared" si="60"/>
        <v>0</v>
      </c>
      <c r="J1299" s="116" t="s">
        <v>10120</v>
      </c>
      <c r="K1299" s="116" t="s">
        <v>12037</v>
      </c>
      <c r="L1299" s="197">
        <v>45601</v>
      </c>
      <c r="M1299" s="116"/>
      <c r="N1299" s="197">
        <v>45601</v>
      </c>
      <c r="O1299" s="388">
        <f t="shared" si="61"/>
        <v>849</v>
      </c>
      <c r="P1299" s="339">
        <f t="shared" si="62"/>
        <v>0</v>
      </c>
    </row>
    <row r="1300" spans="1:16" hidden="1" x14ac:dyDescent="0.25">
      <c r="A1300" s="116">
        <v>129098</v>
      </c>
      <c r="B1300" s="116">
        <v>10</v>
      </c>
      <c r="C1300" s="116">
        <v>1217100830</v>
      </c>
      <c r="D1300" s="116" t="s">
        <v>17568</v>
      </c>
      <c r="E1300" s="339">
        <v>18286.900000000001</v>
      </c>
      <c r="F1300" s="194">
        <v>10</v>
      </c>
      <c r="G1300" s="194">
        <v>10</v>
      </c>
      <c r="H1300" s="194" t="s">
        <v>10119</v>
      </c>
      <c r="I1300" s="194">
        <f t="shared" si="60"/>
        <v>0</v>
      </c>
      <c r="J1300" s="116" t="s">
        <v>10120</v>
      </c>
      <c r="K1300" s="116" t="s">
        <v>12037</v>
      </c>
      <c r="L1300" s="197">
        <v>45601</v>
      </c>
      <c r="M1300" s="116"/>
      <c r="N1300" s="197">
        <v>45601</v>
      </c>
      <c r="O1300" s="388">
        <f t="shared" si="61"/>
        <v>1828.69</v>
      </c>
      <c r="P1300" s="339">
        <f t="shared" si="62"/>
        <v>0</v>
      </c>
    </row>
    <row r="1301" spans="1:16" hidden="1" x14ac:dyDescent="0.25">
      <c r="A1301" s="116">
        <v>129098</v>
      </c>
      <c r="B1301" s="116">
        <v>2</v>
      </c>
      <c r="C1301" s="116">
        <v>1217100890</v>
      </c>
      <c r="D1301" s="116" t="s">
        <v>16176</v>
      </c>
      <c r="E1301" s="339">
        <v>23388</v>
      </c>
      <c r="F1301" s="194">
        <v>4</v>
      </c>
      <c r="G1301" s="194">
        <v>4</v>
      </c>
      <c r="H1301" s="194" t="s">
        <v>10119</v>
      </c>
      <c r="I1301" s="194">
        <f t="shared" si="60"/>
        <v>0</v>
      </c>
      <c r="J1301" s="116" t="s">
        <v>10120</v>
      </c>
      <c r="K1301" s="116" t="s">
        <v>12037</v>
      </c>
      <c r="L1301" s="197">
        <v>45601</v>
      </c>
      <c r="M1301" s="116"/>
      <c r="N1301" s="197">
        <v>45601</v>
      </c>
      <c r="O1301" s="388">
        <f t="shared" si="61"/>
        <v>5847</v>
      </c>
      <c r="P1301" s="339">
        <f t="shared" si="62"/>
        <v>0</v>
      </c>
    </row>
    <row r="1302" spans="1:16" hidden="1" x14ac:dyDescent="0.25">
      <c r="A1302" s="116">
        <v>129098</v>
      </c>
      <c r="B1302" s="116">
        <v>5</v>
      </c>
      <c r="C1302" s="116">
        <v>1219102820</v>
      </c>
      <c r="D1302" s="116" t="s">
        <v>11212</v>
      </c>
      <c r="E1302" s="339">
        <v>4839</v>
      </c>
      <c r="F1302" s="194">
        <v>1</v>
      </c>
      <c r="G1302" s="194">
        <v>1</v>
      </c>
      <c r="H1302" s="194" t="s">
        <v>10119</v>
      </c>
      <c r="I1302" s="194">
        <f t="shared" si="60"/>
        <v>0</v>
      </c>
      <c r="J1302" s="116" t="s">
        <v>10120</v>
      </c>
      <c r="K1302" s="116" t="s">
        <v>12037</v>
      </c>
      <c r="L1302" s="197">
        <v>45601</v>
      </c>
      <c r="M1302" s="116"/>
      <c r="N1302" s="197">
        <v>45601</v>
      </c>
      <c r="O1302" s="388">
        <f t="shared" si="61"/>
        <v>4839</v>
      </c>
      <c r="P1302" s="339">
        <f t="shared" si="62"/>
        <v>0</v>
      </c>
    </row>
    <row r="1303" spans="1:16" hidden="1" x14ac:dyDescent="0.25">
      <c r="A1303" s="116">
        <v>129098</v>
      </c>
      <c r="B1303" s="116">
        <v>13</v>
      </c>
      <c r="C1303" s="116">
        <v>1226100010</v>
      </c>
      <c r="D1303" s="116" t="s">
        <v>11571</v>
      </c>
      <c r="E1303" s="339">
        <v>38008.86</v>
      </c>
      <c r="F1303" s="194">
        <v>2</v>
      </c>
      <c r="G1303" s="194">
        <v>2</v>
      </c>
      <c r="H1303" s="194" t="s">
        <v>10119</v>
      </c>
      <c r="I1303" s="194">
        <f t="shared" si="60"/>
        <v>0</v>
      </c>
      <c r="J1303" s="116" t="s">
        <v>10120</v>
      </c>
      <c r="K1303" s="116" t="s">
        <v>12037</v>
      </c>
      <c r="L1303" s="197">
        <v>45601</v>
      </c>
      <c r="M1303" s="116"/>
      <c r="N1303" s="197">
        <v>45601</v>
      </c>
      <c r="O1303" s="388">
        <f t="shared" si="61"/>
        <v>19004.43</v>
      </c>
      <c r="P1303" s="339">
        <f t="shared" si="62"/>
        <v>0</v>
      </c>
    </row>
    <row r="1304" spans="1:16" hidden="1" x14ac:dyDescent="0.25">
      <c r="A1304" s="116">
        <v>129098</v>
      </c>
      <c r="B1304" s="116">
        <v>12</v>
      </c>
      <c r="C1304" s="116">
        <v>1226100020</v>
      </c>
      <c r="D1304" s="116" t="s">
        <v>11220</v>
      </c>
      <c r="E1304" s="339">
        <v>40723.54</v>
      </c>
      <c r="F1304" s="194">
        <v>2</v>
      </c>
      <c r="G1304" s="194">
        <v>2</v>
      </c>
      <c r="H1304" s="194" t="s">
        <v>10119</v>
      </c>
      <c r="I1304" s="194">
        <f t="shared" si="60"/>
        <v>0</v>
      </c>
      <c r="J1304" s="116" t="s">
        <v>10120</v>
      </c>
      <c r="K1304" s="116" t="s">
        <v>12037</v>
      </c>
      <c r="L1304" s="197">
        <v>45601</v>
      </c>
      <c r="M1304" s="116"/>
      <c r="N1304" s="197">
        <v>45601</v>
      </c>
      <c r="O1304" s="388">
        <f t="shared" si="61"/>
        <v>20361.77</v>
      </c>
      <c r="P1304" s="339">
        <f t="shared" si="62"/>
        <v>0</v>
      </c>
    </row>
    <row r="1305" spans="1:16" hidden="1" x14ac:dyDescent="0.25">
      <c r="A1305" s="116">
        <v>129098</v>
      </c>
      <c r="B1305" s="116">
        <v>9</v>
      </c>
      <c r="C1305" s="116">
        <v>1226101880</v>
      </c>
      <c r="D1305" s="116" t="s">
        <v>17532</v>
      </c>
      <c r="E1305" s="339">
        <v>2850</v>
      </c>
      <c r="F1305" s="194">
        <v>1</v>
      </c>
      <c r="G1305" s="194">
        <v>1</v>
      </c>
      <c r="H1305" s="194" t="s">
        <v>10119</v>
      </c>
      <c r="I1305" s="194">
        <f t="shared" si="60"/>
        <v>0</v>
      </c>
      <c r="J1305" s="116" t="s">
        <v>10120</v>
      </c>
      <c r="K1305" s="116" t="s">
        <v>12037</v>
      </c>
      <c r="L1305" s="197">
        <v>45601</v>
      </c>
      <c r="M1305" s="116"/>
      <c r="N1305" s="197">
        <v>45601</v>
      </c>
      <c r="O1305" s="388">
        <f t="shared" si="61"/>
        <v>2850</v>
      </c>
      <c r="P1305" s="339">
        <f t="shared" si="62"/>
        <v>0</v>
      </c>
    </row>
    <row r="1306" spans="1:16" hidden="1" x14ac:dyDescent="0.25">
      <c r="A1306" s="116">
        <v>129098</v>
      </c>
      <c r="B1306" s="116">
        <v>7</v>
      </c>
      <c r="C1306" s="116">
        <v>1233100280</v>
      </c>
      <c r="D1306" s="116" t="s">
        <v>17464</v>
      </c>
      <c r="E1306" s="339">
        <v>29559.24</v>
      </c>
      <c r="F1306" s="194">
        <v>12</v>
      </c>
      <c r="G1306" s="194">
        <v>12</v>
      </c>
      <c r="H1306" s="194" t="s">
        <v>10119</v>
      </c>
      <c r="I1306" s="194">
        <f t="shared" si="60"/>
        <v>0</v>
      </c>
      <c r="J1306" s="116" t="s">
        <v>10120</v>
      </c>
      <c r="K1306" s="116" t="s">
        <v>12037</v>
      </c>
      <c r="L1306" s="197">
        <v>45601</v>
      </c>
      <c r="M1306" s="116"/>
      <c r="N1306" s="197">
        <v>45601</v>
      </c>
      <c r="O1306" s="388">
        <f t="shared" si="61"/>
        <v>2463.27</v>
      </c>
      <c r="P1306" s="339">
        <f t="shared" si="62"/>
        <v>0</v>
      </c>
    </row>
    <row r="1307" spans="1:16" hidden="1" x14ac:dyDescent="0.25">
      <c r="A1307" s="116">
        <v>129098</v>
      </c>
      <c r="B1307" s="116">
        <v>6</v>
      </c>
      <c r="C1307" s="116">
        <v>1233100580</v>
      </c>
      <c r="D1307" s="116" t="s">
        <v>16187</v>
      </c>
      <c r="E1307" s="339">
        <v>7840.5</v>
      </c>
      <c r="F1307" s="194">
        <v>2</v>
      </c>
      <c r="G1307" s="194">
        <v>2</v>
      </c>
      <c r="H1307" s="194" t="s">
        <v>10119</v>
      </c>
      <c r="I1307" s="194">
        <f t="shared" si="60"/>
        <v>0</v>
      </c>
      <c r="J1307" s="116" t="s">
        <v>10120</v>
      </c>
      <c r="K1307" s="116" t="s">
        <v>12037</v>
      </c>
      <c r="L1307" s="197">
        <v>45601</v>
      </c>
      <c r="M1307" s="116"/>
      <c r="N1307" s="197">
        <v>45601</v>
      </c>
      <c r="O1307" s="388">
        <f t="shared" si="61"/>
        <v>3920.25</v>
      </c>
      <c r="P1307" s="339">
        <f t="shared" si="62"/>
        <v>0</v>
      </c>
    </row>
    <row r="1308" spans="1:16" hidden="1" x14ac:dyDescent="0.25">
      <c r="A1308" s="116">
        <v>129098</v>
      </c>
      <c r="B1308" s="116">
        <v>8</v>
      </c>
      <c r="C1308" s="116">
        <v>1233101500</v>
      </c>
      <c r="D1308" s="116" t="s">
        <v>16188</v>
      </c>
      <c r="E1308" s="339">
        <v>15811.2</v>
      </c>
      <c r="F1308" s="194">
        <v>18</v>
      </c>
      <c r="G1308" s="194">
        <v>18</v>
      </c>
      <c r="H1308" s="194" t="s">
        <v>10119</v>
      </c>
      <c r="I1308" s="194">
        <f t="shared" si="60"/>
        <v>0</v>
      </c>
      <c r="J1308" s="116" t="s">
        <v>10120</v>
      </c>
      <c r="K1308" s="116" t="s">
        <v>12037</v>
      </c>
      <c r="L1308" s="197">
        <v>45601</v>
      </c>
      <c r="M1308" s="116"/>
      <c r="N1308" s="197">
        <v>45601</v>
      </c>
      <c r="O1308" s="388">
        <f t="shared" si="61"/>
        <v>878.40000000000009</v>
      </c>
      <c r="P1308" s="339">
        <f t="shared" si="62"/>
        <v>0</v>
      </c>
    </row>
    <row r="1309" spans="1:16" hidden="1" x14ac:dyDescent="0.25">
      <c r="A1309" s="116">
        <v>129098</v>
      </c>
      <c r="B1309" s="116">
        <v>4</v>
      </c>
      <c r="C1309" s="116">
        <v>1233101510</v>
      </c>
      <c r="D1309" s="116" t="s">
        <v>16189</v>
      </c>
      <c r="E1309" s="339">
        <v>14768</v>
      </c>
      <c r="F1309" s="194">
        <v>2</v>
      </c>
      <c r="G1309" s="194">
        <v>2</v>
      </c>
      <c r="H1309" s="194" t="s">
        <v>10119</v>
      </c>
      <c r="I1309" s="194">
        <f t="shared" si="60"/>
        <v>0</v>
      </c>
      <c r="J1309" s="116" t="s">
        <v>10120</v>
      </c>
      <c r="K1309" s="116" t="s">
        <v>12037</v>
      </c>
      <c r="L1309" s="197">
        <v>45601</v>
      </c>
      <c r="M1309" s="116"/>
      <c r="N1309" s="197">
        <v>45601</v>
      </c>
      <c r="O1309" s="388">
        <f t="shared" si="61"/>
        <v>7384</v>
      </c>
      <c r="P1309" s="339">
        <f t="shared" si="62"/>
        <v>0</v>
      </c>
    </row>
    <row r="1310" spans="1:16" hidden="1" x14ac:dyDescent="0.25">
      <c r="A1310" s="116">
        <v>129098</v>
      </c>
      <c r="B1310" s="116">
        <v>14</v>
      </c>
      <c r="C1310" s="116">
        <v>1234100090</v>
      </c>
      <c r="D1310" s="116" t="s">
        <v>10383</v>
      </c>
      <c r="E1310" s="339">
        <v>108455.12</v>
      </c>
      <c r="F1310" s="194">
        <v>4</v>
      </c>
      <c r="G1310" s="194">
        <v>4</v>
      </c>
      <c r="H1310" s="194" t="s">
        <v>10119</v>
      </c>
      <c r="I1310" s="194">
        <f t="shared" si="60"/>
        <v>0</v>
      </c>
      <c r="J1310" s="116" t="s">
        <v>10120</v>
      </c>
      <c r="K1310" s="116" t="s">
        <v>12037</v>
      </c>
      <c r="L1310" s="197">
        <v>45601</v>
      </c>
      <c r="M1310" s="116"/>
      <c r="N1310" s="197">
        <v>45601</v>
      </c>
      <c r="O1310" s="388">
        <f t="shared" si="61"/>
        <v>27113.78</v>
      </c>
      <c r="P1310" s="339">
        <f t="shared" si="62"/>
        <v>0</v>
      </c>
    </row>
    <row r="1311" spans="1:16" hidden="1" x14ac:dyDescent="0.25">
      <c r="A1311" s="116">
        <v>129098</v>
      </c>
      <c r="B1311" s="116">
        <v>3</v>
      </c>
      <c r="C1311" s="116">
        <v>1242100040</v>
      </c>
      <c r="D1311" s="116" t="s">
        <v>10131</v>
      </c>
      <c r="E1311" s="339">
        <v>9600</v>
      </c>
      <c r="F1311" s="194">
        <v>8</v>
      </c>
      <c r="G1311" s="194">
        <v>8</v>
      </c>
      <c r="H1311" s="194" t="s">
        <v>10119</v>
      </c>
      <c r="I1311" s="194">
        <f t="shared" si="60"/>
        <v>0</v>
      </c>
      <c r="J1311" s="116" t="s">
        <v>10120</v>
      </c>
      <c r="K1311" s="116" t="s">
        <v>12037</v>
      </c>
      <c r="L1311" s="197">
        <v>45601</v>
      </c>
      <c r="M1311" s="116"/>
      <c r="N1311" s="197">
        <v>45601</v>
      </c>
      <c r="O1311" s="388">
        <f t="shared" si="61"/>
        <v>1200</v>
      </c>
      <c r="P1311" s="339">
        <f t="shared" si="62"/>
        <v>0</v>
      </c>
    </row>
    <row r="1312" spans="1:16" hidden="1" x14ac:dyDescent="0.25">
      <c r="A1312" s="116">
        <v>129099</v>
      </c>
      <c r="B1312" s="116">
        <v>10</v>
      </c>
      <c r="C1312" s="116">
        <v>1210100460</v>
      </c>
      <c r="D1312" s="116" t="s">
        <v>11071</v>
      </c>
      <c r="E1312" s="339">
        <v>110102</v>
      </c>
      <c r="F1312" s="194">
        <v>2</v>
      </c>
      <c r="G1312" s="194">
        <v>2</v>
      </c>
      <c r="H1312" s="194" t="s">
        <v>10119</v>
      </c>
      <c r="I1312" s="194">
        <f t="shared" si="60"/>
        <v>0</v>
      </c>
      <c r="J1312" s="116" t="s">
        <v>10120</v>
      </c>
      <c r="K1312" s="116" t="s">
        <v>12037</v>
      </c>
      <c r="L1312" s="197">
        <v>45601</v>
      </c>
      <c r="M1312" s="116"/>
      <c r="N1312" s="197">
        <v>45601</v>
      </c>
      <c r="O1312" s="388">
        <f t="shared" si="61"/>
        <v>55051</v>
      </c>
      <c r="P1312" s="339">
        <f t="shared" si="62"/>
        <v>0</v>
      </c>
    </row>
    <row r="1313" spans="1:16" hidden="1" x14ac:dyDescent="0.25">
      <c r="A1313" s="116">
        <v>129099</v>
      </c>
      <c r="B1313" s="116">
        <v>2</v>
      </c>
      <c r="C1313" s="116">
        <v>1212100120</v>
      </c>
      <c r="D1313" s="116" t="s">
        <v>17569</v>
      </c>
      <c r="E1313" s="339">
        <v>231921.3</v>
      </c>
      <c r="F1313" s="194">
        <v>30</v>
      </c>
      <c r="G1313" s="194">
        <v>30</v>
      </c>
      <c r="H1313" s="194" t="s">
        <v>10119</v>
      </c>
      <c r="I1313" s="194">
        <f t="shared" si="60"/>
        <v>0</v>
      </c>
      <c r="J1313" s="116" t="s">
        <v>10120</v>
      </c>
      <c r="K1313" s="116" t="s">
        <v>12037</v>
      </c>
      <c r="L1313" s="197">
        <v>45601</v>
      </c>
      <c r="M1313" s="116"/>
      <c r="N1313" s="197">
        <v>45601</v>
      </c>
      <c r="O1313" s="388">
        <f t="shared" si="61"/>
        <v>7730.71</v>
      </c>
      <c r="P1313" s="339">
        <f t="shared" si="62"/>
        <v>0</v>
      </c>
    </row>
    <row r="1314" spans="1:16" hidden="1" x14ac:dyDescent="0.25">
      <c r="A1314" s="116">
        <v>129099</v>
      </c>
      <c r="B1314" s="116">
        <v>12</v>
      </c>
      <c r="C1314" s="116">
        <v>1213101730</v>
      </c>
      <c r="D1314" s="116" t="s">
        <v>10564</v>
      </c>
      <c r="E1314" s="339">
        <v>18198</v>
      </c>
      <c r="F1314" s="194">
        <v>30</v>
      </c>
      <c r="G1314" s="194">
        <v>30</v>
      </c>
      <c r="H1314" s="194" t="s">
        <v>10119</v>
      </c>
      <c r="I1314" s="194">
        <f t="shared" si="60"/>
        <v>0</v>
      </c>
      <c r="J1314" s="116" t="s">
        <v>10120</v>
      </c>
      <c r="K1314" s="116" t="s">
        <v>12037</v>
      </c>
      <c r="L1314" s="197">
        <v>45601</v>
      </c>
      <c r="M1314" s="116"/>
      <c r="N1314" s="197">
        <v>45601</v>
      </c>
      <c r="O1314" s="388">
        <f t="shared" si="61"/>
        <v>606.6</v>
      </c>
      <c r="P1314" s="339">
        <f t="shared" si="62"/>
        <v>0</v>
      </c>
    </row>
    <row r="1315" spans="1:16" hidden="1" x14ac:dyDescent="0.25">
      <c r="A1315" s="116">
        <v>129099</v>
      </c>
      <c r="B1315" s="116">
        <v>11</v>
      </c>
      <c r="C1315" s="116">
        <v>1213102260</v>
      </c>
      <c r="D1315" s="116" t="s">
        <v>16170</v>
      </c>
      <c r="E1315" s="339">
        <v>561878</v>
      </c>
      <c r="F1315" s="194">
        <v>2</v>
      </c>
      <c r="G1315" s="194">
        <v>2</v>
      </c>
      <c r="H1315" s="194" t="s">
        <v>10119</v>
      </c>
      <c r="I1315" s="194">
        <f t="shared" si="60"/>
        <v>0</v>
      </c>
      <c r="J1315" s="116" t="s">
        <v>10120</v>
      </c>
      <c r="K1315" s="116" t="s">
        <v>12037</v>
      </c>
      <c r="L1315" s="197">
        <v>45601</v>
      </c>
      <c r="M1315" s="116"/>
      <c r="N1315" s="197">
        <v>45601</v>
      </c>
      <c r="O1315" s="388">
        <f t="shared" si="61"/>
        <v>280939</v>
      </c>
      <c r="P1315" s="339">
        <f t="shared" si="62"/>
        <v>0</v>
      </c>
    </row>
    <row r="1316" spans="1:16" hidden="1" x14ac:dyDescent="0.25">
      <c r="A1316" s="116">
        <v>129099</v>
      </c>
      <c r="B1316" s="116">
        <v>3</v>
      </c>
      <c r="C1316" s="116">
        <v>1219102430</v>
      </c>
      <c r="D1316" s="116" t="s">
        <v>11211</v>
      </c>
      <c r="E1316" s="339">
        <v>271336</v>
      </c>
      <c r="F1316" s="194">
        <v>2</v>
      </c>
      <c r="G1316" s="194">
        <v>2</v>
      </c>
      <c r="H1316" s="194" t="s">
        <v>10119</v>
      </c>
      <c r="I1316" s="194">
        <f t="shared" si="60"/>
        <v>0</v>
      </c>
      <c r="J1316" s="116" t="s">
        <v>10120</v>
      </c>
      <c r="K1316" s="116" t="s">
        <v>12037</v>
      </c>
      <c r="L1316" s="197">
        <v>45601</v>
      </c>
      <c r="M1316" s="116" t="s">
        <v>16519</v>
      </c>
      <c r="N1316" s="197">
        <v>45601</v>
      </c>
      <c r="O1316" s="388">
        <f t="shared" si="61"/>
        <v>135668</v>
      </c>
      <c r="P1316" s="339">
        <f t="shared" si="62"/>
        <v>0</v>
      </c>
    </row>
    <row r="1317" spans="1:16" hidden="1" x14ac:dyDescent="0.25">
      <c r="A1317" s="116">
        <v>129099</v>
      </c>
      <c r="B1317" s="116">
        <v>9</v>
      </c>
      <c r="C1317" s="116">
        <v>1219102900</v>
      </c>
      <c r="D1317" s="116" t="s">
        <v>10562</v>
      </c>
      <c r="E1317" s="339">
        <v>133612</v>
      </c>
      <c r="F1317" s="194">
        <v>1</v>
      </c>
      <c r="G1317" s="194">
        <v>1</v>
      </c>
      <c r="H1317" s="194" t="s">
        <v>10119</v>
      </c>
      <c r="I1317" s="194">
        <f t="shared" si="60"/>
        <v>0</v>
      </c>
      <c r="J1317" s="116" t="s">
        <v>10120</v>
      </c>
      <c r="K1317" s="116" t="s">
        <v>12037</v>
      </c>
      <c r="L1317" s="197">
        <v>45601</v>
      </c>
      <c r="M1317" s="116"/>
      <c r="N1317" s="197">
        <v>45601</v>
      </c>
      <c r="O1317" s="388">
        <f t="shared" si="61"/>
        <v>133612</v>
      </c>
      <c r="P1317" s="339">
        <f t="shared" si="62"/>
        <v>0</v>
      </c>
    </row>
    <row r="1318" spans="1:16" hidden="1" x14ac:dyDescent="0.25">
      <c r="A1318" s="116">
        <v>129099</v>
      </c>
      <c r="B1318" s="116">
        <v>8</v>
      </c>
      <c r="C1318" s="116">
        <v>1220101340</v>
      </c>
      <c r="D1318" s="116" t="s">
        <v>17570</v>
      </c>
      <c r="E1318" s="339">
        <v>11776</v>
      </c>
      <c r="F1318" s="194">
        <v>1</v>
      </c>
      <c r="G1318" s="194">
        <v>1</v>
      </c>
      <c r="H1318" s="194" t="s">
        <v>10119</v>
      </c>
      <c r="I1318" s="194">
        <f t="shared" si="60"/>
        <v>0</v>
      </c>
      <c r="J1318" s="116" t="s">
        <v>10120</v>
      </c>
      <c r="K1318" s="116" t="s">
        <v>12037</v>
      </c>
      <c r="L1318" s="197">
        <v>45601</v>
      </c>
      <c r="M1318" s="116"/>
      <c r="N1318" s="197">
        <v>45601</v>
      </c>
      <c r="O1318" s="388">
        <f t="shared" si="61"/>
        <v>11776</v>
      </c>
      <c r="P1318" s="339">
        <f t="shared" si="62"/>
        <v>0</v>
      </c>
    </row>
    <row r="1319" spans="1:16" hidden="1" x14ac:dyDescent="0.25">
      <c r="A1319" s="116">
        <v>129099</v>
      </c>
      <c r="B1319" s="116">
        <v>14</v>
      </c>
      <c r="C1319" s="116">
        <v>1224100030</v>
      </c>
      <c r="D1319" s="116" t="s">
        <v>10486</v>
      </c>
      <c r="E1319" s="339">
        <v>5072.76</v>
      </c>
      <c r="F1319" s="194">
        <v>6</v>
      </c>
      <c r="G1319" s="194">
        <v>6</v>
      </c>
      <c r="H1319" s="194" t="s">
        <v>10119</v>
      </c>
      <c r="I1319" s="194">
        <f t="shared" si="60"/>
        <v>0</v>
      </c>
      <c r="J1319" s="116" t="s">
        <v>10120</v>
      </c>
      <c r="K1319" s="116" t="s">
        <v>12037</v>
      </c>
      <c r="L1319" s="197">
        <v>45601</v>
      </c>
      <c r="M1319" s="116"/>
      <c r="N1319" s="197">
        <v>45601</v>
      </c>
      <c r="O1319" s="388">
        <f t="shared" si="61"/>
        <v>845.46</v>
      </c>
      <c r="P1319" s="339">
        <f t="shared" si="62"/>
        <v>0</v>
      </c>
    </row>
    <row r="1320" spans="1:16" hidden="1" x14ac:dyDescent="0.25">
      <c r="A1320" s="116">
        <v>129099</v>
      </c>
      <c r="B1320" s="116">
        <v>7</v>
      </c>
      <c r="C1320" s="116">
        <v>1230100160</v>
      </c>
      <c r="D1320" s="116" t="s">
        <v>17469</v>
      </c>
      <c r="E1320" s="339">
        <v>101183.56</v>
      </c>
      <c r="F1320" s="194">
        <v>4</v>
      </c>
      <c r="G1320" s="194">
        <v>4</v>
      </c>
      <c r="H1320" s="194" t="s">
        <v>10119</v>
      </c>
      <c r="I1320" s="194">
        <f t="shared" si="60"/>
        <v>0</v>
      </c>
      <c r="J1320" s="116" t="s">
        <v>10120</v>
      </c>
      <c r="K1320" s="116" t="s">
        <v>12037</v>
      </c>
      <c r="L1320" s="197">
        <v>45601</v>
      </c>
      <c r="M1320" s="116"/>
      <c r="N1320" s="197">
        <v>45601</v>
      </c>
      <c r="O1320" s="388">
        <f t="shared" si="61"/>
        <v>25295.89</v>
      </c>
      <c r="P1320" s="339">
        <f t="shared" si="62"/>
        <v>0</v>
      </c>
    </row>
    <row r="1321" spans="1:16" hidden="1" x14ac:dyDescent="0.25">
      <c r="A1321" s="116">
        <v>129099</v>
      </c>
      <c r="B1321" s="116">
        <v>6</v>
      </c>
      <c r="C1321" s="116">
        <v>1230100170</v>
      </c>
      <c r="D1321" s="116" t="s">
        <v>17487</v>
      </c>
      <c r="E1321" s="339">
        <v>77895.240000000005</v>
      </c>
      <c r="F1321" s="194">
        <v>3</v>
      </c>
      <c r="G1321" s="194">
        <v>3</v>
      </c>
      <c r="H1321" s="194" t="s">
        <v>10119</v>
      </c>
      <c r="I1321" s="194">
        <f t="shared" si="60"/>
        <v>0</v>
      </c>
      <c r="J1321" s="116" t="s">
        <v>10120</v>
      </c>
      <c r="K1321" s="116" t="s">
        <v>12037</v>
      </c>
      <c r="L1321" s="197">
        <v>45601</v>
      </c>
      <c r="M1321" s="116"/>
      <c r="N1321" s="197">
        <v>45601</v>
      </c>
      <c r="O1321" s="388">
        <f t="shared" si="61"/>
        <v>25965.08</v>
      </c>
      <c r="P1321" s="339">
        <f t="shared" si="62"/>
        <v>0</v>
      </c>
    </row>
    <row r="1322" spans="1:16" hidden="1" x14ac:dyDescent="0.25">
      <c r="A1322" s="116">
        <v>129099</v>
      </c>
      <c r="B1322" s="116">
        <v>1</v>
      </c>
      <c r="C1322" s="116">
        <v>1234100150</v>
      </c>
      <c r="D1322" s="116" t="s">
        <v>16190</v>
      </c>
      <c r="E1322" s="339">
        <v>69580.479999999996</v>
      </c>
      <c r="F1322" s="194">
        <v>4</v>
      </c>
      <c r="G1322" s="194">
        <v>4</v>
      </c>
      <c r="H1322" s="194" t="s">
        <v>10119</v>
      </c>
      <c r="I1322" s="194">
        <f t="shared" si="60"/>
        <v>0</v>
      </c>
      <c r="J1322" s="116" t="s">
        <v>10120</v>
      </c>
      <c r="K1322" s="116" t="s">
        <v>12037</v>
      </c>
      <c r="L1322" s="197">
        <v>45601</v>
      </c>
      <c r="M1322" s="116"/>
      <c r="N1322" s="197">
        <v>45601</v>
      </c>
      <c r="O1322" s="388">
        <f t="shared" si="61"/>
        <v>17395.12</v>
      </c>
      <c r="P1322" s="339">
        <f t="shared" si="62"/>
        <v>0</v>
      </c>
    </row>
    <row r="1323" spans="1:16" hidden="1" x14ac:dyDescent="0.25">
      <c r="A1323" s="116">
        <v>129099</v>
      </c>
      <c r="B1323" s="116">
        <v>5</v>
      </c>
      <c r="C1323" s="116">
        <v>1234100260</v>
      </c>
      <c r="D1323" s="116" t="s">
        <v>16191</v>
      </c>
      <c r="E1323" s="339">
        <v>1199.95</v>
      </c>
      <c r="F1323" s="194">
        <v>1</v>
      </c>
      <c r="G1323" s="194">
        <v>1</v>
      </c>
      <c r="H1323" s="194" t="s">
        <v>10119</v>
      </c>
      <c r="I1323" s="194">
        <f t="shared" si="60"/>
        <v>0</v>
      </c>
      <c r="J1323" s="116" t="s">
        <v>10120</v>
      </c>
      <c r="K1323" s="116" t="s">
        <v>12037</v>
      </c>
      <c r="L1323" s="197">
        <v>45601</v>
      </c>
      <c r="M1323" s="116"/>
      <c r="N1323" s="197">
        <v>45601</v>
      </c>
      <c r="O1323" s="388">
        <f t="shared" si="61"/>
        <v>1199.95</v>
      </c>
      <c r="P1323" s="339">
        <f t="shared" si="62"/>
        <v>0</v>
      </c>
    </row>
    <row r="1324" spans="1:16" hidden="1" x14ac:dyDescent="0.25">
      <c r="A1324" s="116">
        <v>129099</v>
      </c>
      <c r="B1324" s="116">
        <v>13</v>
      </c>
      <c r="C1324" s="116">
        <v>1247100410</v>
      </c>
      <c r="D1324" s="116" t="s">
        <v>11240</v>
      </c>
      <c r="E1324" s="339">
        <v>1062</v>
      </c>
      <c r="F1324" s="194">
        <v>6</v>
      </c>
      <c r="G1324" s="194">
        <v>6</v>
      </c>
      <c r="H1324" s="194" t="s">
        <v>10119</v>
      </c>
      <c r="I1324" s="194">
        <f t="shared" si="60"/>
        <v>0</v>
      </c>
      <c r="J1324" s="116" t="s">
        <v>10120</v>
      </c>
      <c r="K1324" s="116" t="s">
        <v>12037</v>
      </c>
      <c r="L1324" s="197">
        <v>45601</v>
      </c>
      <c r="M1324" s="116"/>
      <c r="N1324" s="197">
        <v>45601</v>
      </c>
      <c r="O1324" s="388">
        <f t="shared" si="61"/>
        <v>177</v>
      </c>
      <c r="P1324" s="339">
        <f t="shared" si="62"/>
        <v>0</v>
      </c>
    </row>
    <row r="1325" spans="1:16" hidden="1" x14ac:dyDescent="0.25">
      <c r="A1325" s="116">
        <v>129099</v>
      </c>
      <c r="B1325" s="116">
        <v>4</v>
      </c>
      <c r="C1325" s="116">
        <v>1248100030</v>
      </c>
      <c r="D1325" s="116" t="s">
        <v>11241</v>
      </c>
      <c r="E1325" s="339">
        <v>16318.44</v>
      </c>
      <c r="F1325" s="194">
        <v>2</v>
      </c>
      <c r="G1325" s="194">
        <v>2</v>
      </c>
      <c r="H1325" s="194" t="s">
        <v>10119</v>
      </c>
      <c r="I1325" s="194">
        <f t="shared" si="60"/>
        <v>0</v>
      </c>
      <c r="J1325" s="116" t="s">
        <v>10120</v>
      </c>
      <c r="K1325" s="116" t="s">
        <v>12037</v>
      </c>
      <c r="L1325" s="197">
        <v>45601</v>
      </c>
      <c r="M1325" s="116"/>
      <c r="N1325" s="197">
        <v>45601</v>
      </c>
      <c r="O1325" s="388">
        <f t="shared" si="61"/>
        <v>8159.22</v>
      </c>
      <c r="P1325" s="339">
        <f t="shared" si="62"/>
        <v>0</v>
      </c>
    </row>
    <row r="1326" spans="1:16" hidden="1" x14ac:dyDescent="0.25">
      <c r="A1326" s="116">
        <v>129102</v>
      </c>
      <c r="B1326" s="116">
        <v>6</v>
      </c>
      <c r="C1326" s="116">
        <v>1010107850</v>
      </c>
      <c r="D1326" s="116" t="s">
        <v>9210</v>
      </c>
      <c r="E1326" s="339">
        <v>14729</v>
      </c>
      <c r="F1326" s="194">
        <v>1</v>
      </c>
      <c r="G1326" s="194">
        <v>1</v>
      </c>
      <c r="H1326" s="194" t="s">
        <v>10119</v>
      </c>
      <c r="I1326" s="194">
        <f t="shared" si="60"/>
        <v>0</v>
      </c>
      <c r="J1326" s="116" t="s">
        <v>10120</v>
      </c>
      <c r="K1326" s="116" t="s">
        <v>12037</v>
      </c>
      <c r="L1326" s="197">
        <v>45601</v>
      </c>
      <c r="M1326" s="116"/>
      <c r="N1326" s="197">
        <v>45601</v>
      </c>
      <c r="O1326" s="388">
        <f t="shared" si="61"/>
        <v>14729</v>
      </c>
      <c r="P1326" s="339">
        <f t="shared" si="62"/>
        <v>0</v>
      </c>
    </row>
    <row r="1327" spans="1:16" hidden="1" x14ac:dyDescent="0.25">
      <c r="A1327" s="116">
        <v>129102</v>
      </c>
      <c r="B1327" s="116">
        <v>7</v>
      </c>
      <c r="C1327" s="116">
        <v>1210100330</v>
      </c>
      <c r="D1327" s="116" t="s">
        <v>11191</v>
      </c>
      <c r="E1327" s="339">
        <v>44908.18</v>
      </c>
      <c r="F1327" s="194">
        <v>2</v>
      </c>
      <c r="G1327" s="194">
        <v>2</v>
      </c>
      <c r="H1327" s="194" t="s">
        <v>10119</v>
      </c>
      <c r="I1327" s="194">
        <f t="shared" si="60"/>
        <v>0</v>
      </c>
      <c r="J1327" s="116" t="s">
        <v>10120</v>
      </c>
      <c r="K1327" s="116" t="s">
        <v>12037</v>
      </c>
      <c r="L1327" s="197">
        <v>45601</v>
      </c>
      <c r="M1327" s="116"/>
      <c r="N1327" s="197">
        <v>45601</v>
      </c>
      <c r="O1327" s="388">
        <f t="shared" si="61"/>
        <v>22454.09</v>
      </c>
      <c r="P1327" s="339">
        <f t="shared" si="62"/>
        <v>0</v>
      </c>
    </row>
    <row r="1328" spans="1:16" hidden="1" x14ac:dyDescent="0.25">
      <c r="A1328" s="116">
        <v>129102</v>
      </c>
      <c r="B1328" s="116">
        <v>9</v>
      </c>
      <c r="C1328" s="116">
        <v>1210100520</v>
      </c>
      <c r="D1328" s="116" t="s">
        <v>11192</v>
      </c>
      <c r="E1328" s="339">
        <v>16854</v>
      </c>
      <c r="F1328" s="194">
        <v>1</v>
      </c>
      <c r="G1328" s="194">
        <v>1</v>
      </c>
      <c r="H1328" s="194" t="s">
        <v>10119</v>
      </c>
      <c r="I1328" s="194">
        <f t="shared" si="60"/>
        <v>0</v>
      </c>
      <c r="J1328" s="116" t="s">
        <v>10120</v>
      </c>
      <c r="K1328" s="116" t="s">
        <v>12037</v>
      </c>
      <c r="L1328" s="197">
        <v>45601</v>
      </c>
      <c r="M1328" s="116"/>
      <c r="N1328" s="197">
        <v>45601</v>
      </c>
      <c r="O1328" s="388">
        <f t="shared" si="61"/>
        <v>16854</v>
      </c>
      <c r="P1328" s="339">
        <f t="shared" si="62"/>
        <v>0</v>
      </c>
    </row>
    <row r="1329" spans="1:16" hidden="1" x14ac:dyDescent="0.25">
      <c r="A1329" s="116">
        <v>129102</v>
      </c>
      <c r="B1329" s="116">
        <v>8</v>
      </c>
      <c r="C1329" s="116">
        <v>1210101200</v>
      </c>
      <c r="D1329" s="116" t="s">
        <v>11193</v>
      </c>
      <c r="E1329" s="339">
        <v>16956</v>
      </c>
      <c r="F1329" s="194">
        <v>1</v>
      </c>
      <c r="G1329" s="194">
        <v>1</v>
      </c>
      <c r="H1329" s="194" t="s">
        <v>10119</v>
      </c>
      <c r="I1329" s="194">
        <f t="shared" si="60"/>
        <v>0</v>
      </c>
      <c r="J1329" s="116" t="s">
        <v>10120</v>
      </c>
      <c r="K1329" s="116" t="s">
        <v>12037</v>
      </c>
      <c r="L1329" s="197">
        <v>45601</v>
      </c>
      <c r="M1329" s="116"/>
      <c r="N1329" s="197">
        <v>45601</v>
      </c>
      <c r="O1329" s="388">
        <f t="shared" si="61"/>
        <v>16956</v>
      </c>
      <c r="P1329" s="339">
        <f t="shared" si="62"/>
        <v>0</v>
      </c>
    </row>
    <row r="1330" spans="1:16" hidden="1" x14ac:dyDescent="0.25">
      <c r="A1330" s="116">
        <v>129102</v>
      </c>
      <c r="B1330" s="116">
        <v>14</v>
      </c>
      <c r="C1330" s="116">
        <v>1212100140</v>
      </c>
      <c r="D1330" s="116" t="s">
        <v>11196</v>
      </c>
      <c r="E1330" s="339">
        <v>31261.58</v>
      </c>
      <c r="F1330" s="194">
        <v>2</v>
      </c>
      <c r="G1330" s="194">
        <v>2</v>
      </c>
      <c r="H1330" s="194" t="s">
        <v>10119</v>
      </c>
      <c r="I1330" s="194">
        <f t="shared" si="60"/>
        <v>0</v>
      </c>
      <c r="J1330" s="116" t="s">
        <v>10120</v>
      </c>
      <c r="K1330" s="116" t="s">
        <v>12037</v>
      </c>
      <c r="L1330" s="197">
        <v>45601</v>
      </c>
      <c r="M1330" s="116"/>
      <c r="N1330" s="197">
        <v>45601</v>
      </c>
      <c r="O1330" s="388">
        <f t="shared" si="61"/>
        <v>15630.79</v>
      </c>
      <c r="P1330" s="339">
        <f t="shared" si="62"/>
        <v>0</v>
      </c>
    </row>
    <row r="1331" spans="1:16" hidden="1" x14ac:dyDescent="0.25">
      <c r="A1331" s="116">
        <v>129102</v>
      </c>
      <c r="B1331" s="116">
        <v>3</v>
      </c>
      <c r="C1331" s="116">
        <v>1228102590</v>
      </c>
      <c r="D1331" s="116" t="s">
        <v>11976</v>
      </c>
      <c r="E1331" s="339">
        <v>9048</v>
      </c>
      <c r="F1331" s="194">
        <v>1</v>
      </c>
      <c r="G1331" s="194">
        <v>1</v>
      </c>
      <c r="H1331" s="194" t="s">
        <v>10119</v>
      </c>
      <c r="I1331" s="194">
        <f t="shared" si="60"/>
        <v>0</v>
      </c>
      <c r="J1331" s="116" t="s">
        <v>10120</v>
      </c>
      <c r="K1331" s="116" t="s">
        <v>12037</v>
      </c>
      <c r="L1331" s="197">
        <v>45601</v>
      </c>
      <c r="M1331" s="116"/>
      <c r="N1331" s="197">
        <v>45601</v>
      </c>
      <c r="O1331" s="388">
        <f t="shared" si="61"/>
        <v>9048</v>
      </c>
      <c r="P1331" s="339">
        <f t="shared" si="62"/>
        <v>0</v>
      </c>
    </row>
    <row r="1332" spans="1:16" hidden="1" x14ac:dyDescent="0.25">
      <c r="A1332" s="116">
        <v>129102</v>
      </c>
      <c r="B1332" s="116">
        <v>2</v>
      </c>
      <c r="C1332" s="116">
        <v>1228102600</v>
      </c>
      <c r="D1332" s="116" t="s">
        <v>12055</v>
      </c>
      <c r="E1332" s="339">
        <v>4008</v>
      </c>
      <c r="F1332" s="194">
        <v>1</v>
      </c>
      <c r="G1332" s="194">
        <v>1</v>
      </c>
      <c r="H1332" s="194" t="s">
        <v>10119</v>
      </c>
      <c r="I1332" s="194">
        <f t="shared" si="60"/>
        <v>0</v>
      </c>
      <c r="J1332" s="116" t="s">
        <v>10120</v>
      </c>
      <c r="K1332" s="116" t="s">
        <v>12037</v>
      </c>
      <c r="L1332" s="197">
        <v>45601</v>
      </c>
      <c r="M1332" s="116"/>
      <c r="N1332" s="197">
        <v>45601</v>
      </c>
      <c r="O1332" s="388">
        <f t="shared" si="61"/>
        <v>4008</v>
      </c>
      <c r="P1332" s="339">
        <f t="shared" si="62"/>
        <v>0</v>
      </c>
    </row>
    <row r="1333" spans="1:16" hidden="1" x14ac:dyDescent="0.25">
      <c r="A1333" s="116">
        <v>129102</v>
      </c>
      <c r="B1333" s="116">
        <v>11</v>
      </c>
      <c r="C1333" s="116">
        <v>1230100140</v>
      </c>
      <c r="D1333" s="116" t="s">
        <v>10128</v>
      </c>
      <c r="E1333" s="339">
        <v>33600</v>
      </c>
      <c r="F1333" s="194">
        <v>2</v>
      </c>
      <c r="G1333" s="194">
        <v>2</v>
      </c>
      <c r="H1333" s="194" t="s">
        <v>10119</v>
      </c>
      <c r="I1333" s="194">
        <f t="shared" si="60"/>
        <v>0</v>
      </c>
      <c r="J1333" s="116" t="s">
        <v>10120</v>
      </c>
      <c r="K1333" s="116" t="s">
        <v>12037</v>
      </c>
      <c r="L1333" s="197">
        <v>45601</v>
      </c>
      <c r="M1333" s="116"/>
      <c r="N1333" s="197">
        <v>45601</v>
      </c>
      <c r="O1333" s="388">
        <f t="shared" si="61"/>
        <v>16800</v>
      </c>
      <c r="P1333" s="339">
        <f t="shared" si="62"/>
        <v>0</v>
      </c>
    </row>
    <row r="1334" spans="1:16" hidden="1" x14ac:dyDescent="0.25">
      <c r="A1334" s="116">
        <v>129102</v>
      </c>
      <c r="B1334" s="116">
        <v>10</v>
      </c>
      <c r="C1334" s="116">
        <v>1230100150</v>
      </c>
      <c r="D1334" s="116" t="s">
        <v>10129</v>
      </c>
      <c r="E1334" s="339">
        <v>75233.52</v>
      </c>
      <c r="F1334" s="194">
        <v>4</v>
      </c>
      <c r="G1334" s="194">
        <v>4</v>
      </c>
      <c r="H1334" s="194" t="s">
        <v>10119</v>
      </c>
      <c r="I1334" s="194">
        <f t="shared" si="60"/>
        <v>0</v>
      </c>
      <c r="J1334" s="116" t="s">
        <v>10120</v>
      </c>
      <c r="K1334" s="116" t="s">
        <v>12037</v>
      </c>
      <c r="L1334" s="197">
        <v>45601</v>
      </c>
      <c r="M1334" s="116"/>
      <c r="N1334" s="197">
        <v>45601</v>
      </c>
      <c r="O1334" s="388">
        <f t="shared" si="61"/>
        <v>18808.38</v>
      </c>
      <c r="P1334" s="339">
        <f t="shared" si="62"/>
        <v>0</v>
      </c>
    </row>
    <row r="1335" spans="1:16" hidden="1" x14ac:dyDescent="0.25">
      <c r="A1335" s="116">
        <v>129102</v>
      </c>
      <c r="B1335" s="116">
        <v>13</v>
      </c>
      <c r="C1335" s="116">
        <v>1232100010</v>
      </c>
      <c r="D1335" s="116" t="s">
        <v>11232</v>
      </c>
      <c r="E1335" s="339">
        <v>25403.08</v>
      </c>
      <c r="F1335" s="194">
        <v>1</v>
      </c>
      <c r="G1335" s="194">
        <v>1</v>
      </c>
      <c r="H1335" s="194" t="s">
        <v>10119</v>
      </c>
      <c r="I1335" s="194">
        <f t="shared" si="60"/>
        <v>0</v>
      </c>
      <c r="J1335" s="116" t="s">
        <v>10120</v>
      </c>
      <c r="K1335" s="116" t="s">
        <v>12037</v>
      </c>
      <c r="L1335" s="197">
        <v>45601</v>
      </c>
      <c r="M1335" s="116"/>
      <c r="N1335" s="197">
        <v>45601</v>
      </c>
      <c r="O1335" s="388">
        <f t="shared" si="61"/>
        <v>25403.08</v>
      </c>
      <c r="P1335" s="339">
        <f t="shared" si="62"/>
        <v>0</v>
      </c>
    </row>
    <row r="1336" spans="1:16" hidden="1" x14ac:dyDescent="0.25">
      <c r="A1336" s="116">
        <v>129102</v>
      </c>
      <c r="B1336" s="116">
        <v>12</v>
      </c>
      <c r="C1336" s="116">
        <v>1232100020</v>
      </c>
      <c r="D1336" s="116" t="s">
        <v>11233</v>
      </c>
      <c r="E1336" s="339">
        <v>105508.08</v>
      </c>
      <c r="F1336" s="194">
        <v>4</v>
      </c>
      <c r="G1336" s="194">
        <v>4</v>
      </c>
      <c r="H1336" s="194" t="s">
        <v>10119</v>
      </c>
      <c r="I1336" s="194">
        <f t="shared" si="60"/>
        <v>0</v>
      </c>
      <c r="J1336" s="116" t="s">
        <v>10120</v>
      </c>
      <c r="K1336" s="116" t="s">
        <v>12037</v>
      </c>
      <c r="L1336" s="197">
        <v>45601</v>
      </c>
      <c r="M1336" s="116"/>
      <c r="N1336" s="197">
        <v>45601</v>
      </c>
      <c r="O1336" s="388">
        <f t="shared" si="61"/>
        <v>26377.02</v>
      </c>
      <c r="P1336" s="339">
        <f t="shared" si="62"/>
        <v>0</v>
      </c>
    </row>
    <row r="1337" spans="1:16" hidden="1" x14ac:dyDescent="0.25">
      <c r="A1337" s="116">
        <v>129102</v>
      </c>
      <c r="B1337" s="116">
        <v>4</v>
      </c>
      <c r="C1337" s="116">
        <v>1234100630</v>
      </c>
      <c r="D1337" s="116" t="s">
        <v>10382</v>
      </c>
      <c r="E1337" s="339">
        <v>97709</v>
      </c>
      <c r="F1337" s="194">
        <v>2</v>
      </c>
      <c r="G1337" s="194">
        <v>2</v>
      </c>
      <c r="H1337" s="194" t="s">
        <v>10119</v>
      </c>
      <c r="I1337" s="194">
        <f t="shared" si="60"/>
        <v>0</v>
      </c>
      <c r="J1337" s="116" t="s">
        <v>10120</v>
      </c>
      <c r="K1337" s="116" t="s">
        <v>12037</v>
      </c>
      <c r="L1337" s="197">
        <v>45601</v>
      </c>
      <c r="M1337" s="116"/>
      <c r="N1337" s="197">
        <v>45601</v>
      </c>
      <c r="O1337" s="388">
        <f t="shared" si="61"/>
        <v>48854.5</v>
      </c>
      <c r="P1337" s="339">
        <f t="shared" si="62"/>
        <v>0</v>
      </c>
    </row>
    <row r="1338" spans="1:16" hidden="1" x14ac:dyDescent="0.25">
      <c r="A1338" s="116">
        <v>129102</v>
      </c>
      <c r="B1338" s="116">
        <v>5</v>
      </c>
      <c r="C1338" s="116">
        <v>1234100640</v>
      </c>
      <c r="D1338" s="116" t="s">
        <v>12054</v>
      </c>
      <c r="E1338" s="339">
        <v>4000</v>
      </c>
      <c r="F1338" s="194">
        <v>1</v>
      </c>
      <c r="G1338" s="194">
        <v>1</v>
      </c>
      <c r="H1338" s="194" t="s">
        <v>10119</v>
      </c>
      <c r="I1338" s="194">
        <f t="shared" si="60"/>
        <v>0</v>
      </c>
      <c r="J1338" s="116" t="s">
        <v>10120</v>
      </c>
      <c r="K1338" s="116" t="s">
        <v>12037</v>
      </c>
      <c r="L1338" s="197">
        <v>45601</v>
      </c>
      <c r="M1338" s="116"/>
      <c r="N1338" s="197">
        <v>45601</v>
      </c>
      <c r="O1338" s="388">
        <f t="shared" si="61"/>
        <v>4000</v>
      </c>
      <c r="P1338" s="339">
        <f t="shared" si="62"/>
        <v>0</v>
      </c>
    </row>
    <row r="1339" spans="1:16" hidden="1" x14ac:dyDescent="0.25">
      <c r="A1339" s="116">
        <v>129102</v>
      </c>
      <c r="B1339" s="116">
        <v>1</v>
      </c>
      <c r="C1339" s="116">
        <v>1238100070</v>
      </c>
      <c r="D1339" s="116" t="s">
        <v>17502</v>
      </c>
      <c r="E1339" s="339">
        <v>63677</v>
      </c>
      <c r="F1339" s="194">
        <v>1</v>
      </c>
      <c r="G1339" s="194">
        <v>1</v>
      </c>
      <c r="H1339" s="194" t="s">
        <v>10119</v>
      </c>
      <c r="I1339" s="194">
        <f t="shared" si="60"/>
        <v>0</v>
      </c>
      <c r="J1339" s="116" t="s">
        <v>10120</v>
      </c>
      <c r="K1339" s="116" t="s">
        <v>12037</v>
      </c>
      <c r="L1339" s="197">
        <v>45601</v>
      </c>
      <c r="M1339" s="116"/>
      <c r="N1339" s="197">
        <v>45601</v>
      </c>
      <c r="O1339" s="388">
        <f t="shared" si="61"/>
        <v>63677</v>
      </c>
      <c r="P1339" s="339">
        <f t="shared" si="62"/>
        <v>0</v>
      </c>
    </row>
    <row r="1340" spans="1:16" hidden="1" x14ac:dyDescent="0.25">
      <c r="A1340" s="116">
        <v>129104</v>
      </c>
      <c r="B1340" s="116">
        <v>5</v>
      </c>
      <c r="C1340" s="116">
        <v>1010107990</v>
      </c>
      <c r="D1340" s="116" t="s">
        <v>9364</v>
      </c>
      <c r="E1340" s="339">
        <v>137750</v>
      </c>
      <c r="F1340" s="194">
        <v>1</v>
      </c>
      <c r="G1340" s="194">
        <v>1</v>
      </c>
      <c r="H1340" s="194" t="s">
        <v>10119</v>
      </c>
      <c r="I1340" s="194">
        <f t="shared" si="60"/>
        <v>0</v>
      </c>
      <c r="J1340" s="116" t="s">
        <v>10120</v>
      </c>
      <c r="K1340" s="116" t="s">
        <v>12037</v>
      </c>
      <c r="L1340" s="197">
        <v>45601</v>
      </c>
      <c r="M1340" s="116"/>
      <c r="N1340" s="197">
        <v>45601</v>
      </c>
      <c r="O1340" s="388">
        <f t="shared" si="61"/>
        <v>137750</v>
      </c>
      <c r="P1340" s="339">
        <f t="shared" si="62"/>
        <v>0</v>
      </c>
    </row>
    <row r="1341" spans="1:16" hidden="1" x14ac:dyDescent="0.25">
      <c r="A1341" s="116">
        <v>129104</v>
      </c>
      <c r="B1341" s="116">
        <v>15</v>
      </c>
      <c r="C1341" s="116">
        <v>1016100000</v>
      </c>
      <c r="D1341" s="116" t="s">
        <v>10650</v>
      </c>
      <c r="E1341" s="339">
        <v>9318</v>
      </c>
      <c r="F1341" s="194">
        <v>1</v>
      </c>
      <c r="G1341" s="194">
        <v>1</v>
      </c>
      <c r="H1341" s="194" t="s">
        <v>10119</v>
      </c>
      <c r="I1341" s="194">
        <f t="shared" si="60"/>
        <v>0</v>
      </c>
      <c r="J1341" s="116" t="s">
        <v>10120</v>
      </c>
      <c r="K1341" s="116" t="s">
        <v>12037</v>
      </c>
      <c r="L1341" s="197">
        <v>45601</v>
      </c>
      <c r="M1341" s="116"/>
      <c r="N1341" s="197">
        <v>45601</v>
      </c>
      <c r="O1341" s="388">
        <f t="shared" si="61"/>
        <v>9318</v>
      </c>
      <c r="P1341" s="339">
        <f t="shared" si="62"/>
        <v>0</v>
      </c>
    </row>
    <row r="1342" spans="1:16" hidden="1" x14ac:dyDescent="0.25">
      <c r="A1342" s="116">
        <v>129104</v>
      </c>
      <c r="B1342" s="116">
        <v>14</v>
      </c>
      <c r="C1342" s="116">
        <v>1016100010</v>
      </c>
      <c r="D1342" s="116" t="s">
        <v>10705</v>
      </c>
      <c r="E1342" s="339">
        <v>20229</v>
      </c>
      <c r="F1342" s="194">
        <v>1</v>
      </c>
      <c r="G1342" s="194">
        <v>1</v>
      </c>
      <c r="H1342" s="194" t="s">
        <v>10119</v>
      </c>
      <c r="I1342" s="194">
        <f t="shared" si="60"/>
        <v>0</v>
      </c>
      <c r="J1342" s="116" t="s">
        <v>10120</v>
      </c>
      <c r="K1342" s="116" t="s">
        <v>12037</v>
      </c>
      <c r="L1342" s="197">
        <v>45601</v>
      </c>
      <c r="M1342" s="116"/>
      <c r="N1342" s="197">
        <v>45601</v>
      </c>
      <c r="O1342" s="388">
        <f t="shared" si="61"/>
        <v>20229</v>
      </c>
      <c r="P1342" s="339">
        <f t="shared" si="62"/>
        <v>0</v>
      </c>
    </row>
    <row r="1343" spans="1:16" hidden="1" x14ac:dyDescent="0.25">
      <c r="A1343" s="116">
        <v>129104</v>
      </c>
      <c r="B1343" s="116">
        <v>13</v>
      </c>
      <c r="C1343" s="116">
        <v>1016100050</v>
      </c>
      <c r="D1343" s="116" t="s">
        <v>11146</v>
      </c>
      <c r="E1343" s="339">
        <v>17323</v>
      </c>
      <c r="F1343" s="194">
        <v>1</v>
      </c>
      <c r="G1343" s="194">
        <v>1</v>
      </c>
      <c r="H1343" s="194" t="s">
        <v>10119</v>
      </c>
      <c r="I1343" s="194">
        <f t="shared" si="60"/>
        <v>0</v>
      </c>
      <c r="J1343" s="116" t="s">
        <v>10120</v>
      </c>
      <c r="K1343" s="116" t="s">
        <v>12037</v>
      </c>
      <c r="L1343" s="197">
        <v>45601</v>
      </c>
      <c r="M1343" s="116"/>
      <c r="N1343" s="197">
        <v>45601</v>
      </c>
      <c r="O1343" s="388">
        <f t="shared" si="61"/>
        <v>17323</v>
      </c>
      <c r="P1343" s="339">
        <f t="shared" si="62"/>
        <v>0</v>
      </c>
    </row>
    <row r="1344" spans="1:16" hidden="1" x14ac:dyDescent="0.25">
      <c r="A1344" s="116">
        <v>129104</v>
      </c>
      <c r="B1344" s="116">
        <v>16</v>
      </c>
      <c r="C1344" s="116">
        <v>1016100850</v>
      </c>
      <c r="D1344" s="116" t="s">
        <v>11149</v>
      </c>
      <c r="E1344" s="339">
        <v>2990</v>
      </c>
      <c r="F1344" s="194">
        <v>1</v>
      </c>
      <c r="G1344" s="194">
        <v>1</v>
      </c>
      <c r="H1344" s="194" t="s">
        <v>10119</v>
      </c>
      <c r="I1344" s="194">
        <f t="shared" si="60"/>
        <v>0</v>
      </c>
      <c r="J1344" s="116" t="s">
        <v>10120</v>
      </c>
      <c r="K1344" s="116" t="s">
        <v>12037</v>
      </c>
      <c r="L1344" s="197">
        <v>45601</v>
      </c>
      <c r="M1344" s="116"/>
      <c r="N1344" s="197">
        <v>45601</v>
      </c>
      <c r="O1344" s="388">
        <f t="shared" si="61"/>
        <v>2990</v>
      </c>
      <c r="P1344" s="339">
        <f t="shared" si="62"/>
        <v>0</v>
      </c>
    </row>
    <row r="1345" spans="1:16" hidden="1" x14ac:dyDescent="0.25">
      <c r="A1345" s="116">
        <v>129104</v>
      </c>
      <c r="B1345" s="116">
        <v>17</v>
      </c>
      <c r="C1345" s="116">
        <v>1016101250</v>
      </c>
      <c r="D1345" s="116" t="s">
        <v>11152</v>
      </c>
      <c r="E1345" s="339">
        <v>1791</v>
      </c>
      <c r="F1345" s="194">
        <v>1</v>
      </c>
      <c r="G1345" s="194">
        <v>1</v>
      </c>
      <c r="H1345" s="194" t="s">
        <v>10119</v>
      </c>
      <c r="I1345" s="194">
        <f t="shared" si="60"/>
        <v>0</v>
      </c>
      <c r="J1345" s="116" t="s">
        <v>10120</v>
      </c>
      <c r="K1345" s="116" t="s">
        <v>12037</v>
      </c>
      <c r="L1345" s="197">
        <v>45601</v>
      </c>
      <c r="M1345" s="116"/>
      <c r="N1345" s="197">
        <v>45601</v>
      </c>
      <c r="O1345" s="388">
        <f t="shared" si="61"/>
        <v>1791</v>
      </c>
      <c r="P1345" s="339">
        <f t="shared" si="62"/>
        <v>0</v>
      </c>
    </row>
    <row r="1346" spans="1:16" hidden="1" x14ac:dyDescent="0.25">
      <c r="A1346" s="116">
        <v>129104</v>
      </c>
      <c r="B1346" s="116">
        <v>18</v>
      </c>
      <c r="C1346" s="116">
        <v>1219100030</v>
      </c>
      <c r="D1346" s="116" t="s">
        <v>11209</v>
      </c>
      <c r="E1346" s="339">
        <v>12500</v>
      </c>
      <c r="F1346" s="194">
        <v>200</v>
      </c>
      <c r="G1346" s="194">
        <v>200</v>
      </c>
      <c r="H1346" s="194" t="s">
        <v>10119</v>
      </c>
      <c r="I1346" s="194">
        <f t="shared" ref="I1346:I1409" si="63">+F1346-G1346</f>
        <v>0</v>
      </c>
      <c r="J1346" s="116" t="s">
        <v>10120</v>
      </c>
      <c r="K1346" s="116" t="s">
        <v>12037</v>
      </c>
      <c r="L1346" s="197">
        <v>45601</v>
      </c>
      <c r="M1346" s="116"/>
      <c r="N1346" s="197">
        <v>45601</v>
      </c>
      <c r="O1346" s="388">
        <f t="shared" ref="O1346:O1409" si="64">+E1346/F1346</f>
        <v>62.5</v>
      </c>
      <c r="P1346" s="339">
        <f t="shared" ref="P1346:P1409" si="65">+O1346*I1346</f>
        <v>0</v>
      </c>
    </row>
    <row r="1347" spans="1:16" hidden="1" x14ac:dyDescent="0.25">
      <c r="A1347" s="116">
        <v>129104</v>
      </c>
      <c r="B1347" s="116">
        <v>3</v>
      </c>
      <c r="C1347" s="116">
        <v>1219102860</v>
      </c>
      <c r="D1347" s="116" t="s">
        <v>11213</v>
      </c>
      <c r="E1347" s="339">
        <v>4673.5</v>
      </c>
      <c r="F1347" s="194">
        <v>50</v>
      </c>
      <c r="G1347" s="194">
        <v>50</v>
      </c>
      <c r="H1347" s="194" t="s">
        <v>10119</v>
      </c>
      <c r="I1347" s="194">
        <f t="shared" si="63"/>
        <v>0</v>
      </c>
      <c r="J1347" s="116" t="s">
        <v>10120</v>
      </c>
      <c r="K1347" s="116" t="s">
        <v>12037</v>
      </c>
      <c r="L1347" s="197">
        <v>45601</v>
      </c>
      <c r="M1347" s="116"/>
      <c r="N1347" s="197">
        <v>45601</v>
      </c>
      <c r="O1347" s="388">
        <f t="shared" si="64"/>
        <v>93.47</v>
      </c>
      <c r="P1347" s="339">
        <f t="shared" si="65"/>
        <v>0</v>
      </c>
    </row>
    <row r="1348" spans="1:16" hidden="1" x14ac:dyDescent="0.25">
      <c r="A1348" s="116">
        <v>129104</v>
      </c>
      <c r="B1348" s="116">
        <v>4</v>
      </c>
      <c r="C1348" s="116">
        <v>1219102950</v>
      </c>
      <c r="D1348" s="116" t="s">
        <v>16177</v>
      </c>
      <c r="E1348" s="339">
        <v>7210</v>
      </c>
      <c r="F1348" s="194">
        <v>5</v>
      </c>
      <c r="G1348" s="194">
        <v>5</v>
      </c>
      <c r="H1348" s="194" t="s">
        <v>10119</v>
      </c>
      <c r="I1348" s="194">
        <f t="shared" si="63"/>
        <v>0</v>
      </c>
      <c r="J1348" s="116" t="s">
        <v>10120</v>
      </c>
      <c r="K1348" s="116" t="s">
        <v>12037</v>
      </c>
      <c r="L1348" s="197">
        <v>45601</v>
      </c>
      <c r="M1348" s="116"/>
      <c r="N1348" s="197">
        <v>45601</v>
      </c>
      <c r="O1348" s="388">
        <f t="shared" si="64"/>
        <v>1442</v>
      </c>
      <c r="P1348" s="339">
        <f t="shared" si="65"/>
        <v>0</v>
      </c>
    </row>
    <row r="1349" spans="1:16" hidden="1" x14ac:dyDescent="0.25">
      <c r="A1349" s="116">
        <v>129104</v>
      </c>
      <c r="B1349" s="116">
        <v>19</v>
      </c>
      <c r="C1349" s="116">
        <v>1219103750</v>
      </c>
      <c r="D1349" s="116" t="s">
        <v>11215</v>
      </c>
      <c r="E1349" s="339">
        <v>14584</v>
      </c>
      <c r="F1349" s="194">
        <v>200</v>
      </c>
      <c r="G1349" s="194">
        <v>200</v>
      </c>
      <c r="H1349" s="194" t="s">
        <v>10119</v>
      </c>
      <c r="I1349" s="194">
        <f t="shared" si="63"/>
        <v>0</v>
      </c>
      <c r="J1349" s="116" t="s">
        <v>10120</v>
      </c>
      <c r="K1349" s="116" t="s">
        <v>12037</v>
      </c>
      <c r="L1349" s="197">
        <v>45601</v>
      </c>
      <c r="M1349" s="116"/>
      <c r="N1349" s="197">
        <v>45601</v>
      </c>
      <c r="O1349" s="388">
        <f t="shared" si="64"/>
        <v>72.92</v>
      </c>
      <c r="P1349" s="339">
        <f t="shared" si="65"/>
        <v>0</v>
      </c>
    </row>
    <row r="1350" spans="1:16" hidden="1" x14ac:dyDescent="0.25">
      <c r="A1350" s="116">
        <v>129104</v>
      </c>
      <c r="B1350" s="116">
        <v>1</v>
      </c>
      <c r="C1350" s="116">
        <v>1232100120</v>
      </c>
      <c r="D1350" s="116" t="s">
        <v>11235</v>
      </c>
      <c r="E1350" s="339">
        <v>35788</v>
      </c>
      <c r="F1350" s="194">
        <v>2</v>
      </c>
      <c r="G1350" s="194">
        <v>2</v>
      </c>
      <c r="H1350" s="194" t="s">
        <v>10119</v>
      </c>
      <c r="I1350" s="194">
        <f t="shared" si="63"/>
        <v>0</v>
      </c>
      <c r="J1350" s="116" t="s">
        <v>10120</v>
      </c>
      <c r="K1350" s="116" t="s">
        <v>12037</v>
      </c>
      <c r="L1350" s="197">
        <v>45601</v>
      </c>
      <c r="M1350" s="116"/>
      <c r="N1350" s="197">
        <v>45601</v>
      </c>
      <c r="O1350" s="388">
        <f t="shared" si="64"/>
        <v>17894</v>
      </c>
      <c r="P1350" s="339">
        <f t="shared" si="65"/>
        <v>0</v>
      </c>
    </row>
    <row r="1351" spans="1:16" hidden="1" x14ac:dyDescent="0.25">
      <c r="A1351" s="116">
        <v>129104</v>
      </c>
      <c r="B1351" s="116">
        <v>2</v>
      </c>
      <c r="C1351" s="116">
        <v>1232100500</v>
      </c>
      <c r="D1351" s="116" t="s">
        <v>10130</v>
      </c>
      <c r="E1351" s="339">
        <v>99533.1</v>
      </c>
      <c r="F1351" s="194">
        <v>2</v>
      </c>
      <c r="G1351" s="194">
        <v>2</v>
      </c>
      <c r="H1351" s="194" t="s">
        <v>10119</v>
      </c>
      <c r="I1351" s="194">
        <f t="shared" si="63"/>
        <v>0</v>
      </c>
      <c r="J1351" s="116" t="s">
        <v>10120</v>
      </c>
      <c r="K1351" s="116" t="s">
        <v>12037</v>
      </c>
      <c r="L1351" s="197">
        <v>45601</v>
      </c>
      <c r="M1351" s="116"/>
      <c r="N1351" s="197">
        <v>45601</v>
      </c>
      <c r="O1351" s="388">
        <f t="shared" si="64"/>
        <v>49766.55</v>
      </c>
      <c r="P1351" s="339">
        <f t="shared" si="65"/>
        <v>0</v>
      </c>
    </row>
    <row r="1352" spans="1:16" hidden="1" x14ac:dyDescent="0.25">
      <c r="A1352" s="116">
        <v>129104</v>
      </c>
      <c r="B1352" s="116">
        <v>12</v>
      </c>
      <c r="C1352" s="116">
        <v>1521100030</v>
      </c>
      <c r="D1352" s="116" t="s">
        <v>16199</v>
      </c>
      <c r="E1352" s="339">
        <v>261.7</v>
      </c>
      <c r="F1352" s="194">
        <v>10</v>
      </c>
      <c r="G1352" s="194">
        <v>10</v>
      </c>
      <c r="H1352" s="194" t="s">
        <v>10119</v>
      </c>
      <c r="I1352" s="194">
        <f t="shared" si="63"/>
        <v>0</v>
      </c>
      <c r="J1352" s="116" t="s">
        <v>10120</v>
      </c>
      <c r="K1352" s="116" t="s">
        <v>12037</v>
      </c>
      <c r="L1352" s="197">
        <v>45601</v>
      </c>
      <c r="M1352" s="116"/>
      <c r="N1352" s="197">
        <v>45601</v>
      </c>
      <c r="O1352" s="388">
        <f t="shared" si="64"/>
        <v>26.169999999999998</v>
      </c>
      <c r="P1352" s="339">
        <f t="shared" si="65"/>
        <v>0</v>
      </c>
    </row>
    <row r="1353" spans="1:16" hidden="1" x14ac:dyDescent="0.25">
      <c r="A1353" s="116">
        <v>129104</v>
      </c>
      <c r="B1353" s="116">
        <v>7</v>
      </c>
      <c r="C1353" s="116">
        <v>1521100250</v>
      </c>
      <c r="D1353" s="116" t="s">
        <v>11055</v>
      </c>
      <c r="E1353" s="339">
        <v>936</v>
      </c>
      <c r="F1353" s="194">
        <v>12</v>
      </c>
      <c r="G1353" s="194">
        <v>12</v>
      </c>
      <c r="H1353" s="194" t="s">
        <v>10119</v>
      </c>
      <c r="I1353" s="194">
        <f t="shared" si="63"/>
        <v>0</v>
      </c>
      <c r="J1353" s="116" t="s">
        <v>10120</v>
      </c>
      <c r="K1353" s="116" t="s">
        <v>12037</v>
      </c>
      <c r="L1353" s="197">
        <v>45601</v>
      </c>
      <c r="M1353" s="116"/>
      <c r="N1353" s="197">
        <v>45601</v>
      </c>
      <c r="O1353" s="388">
        <f t="shared" si="64"/>
        <v>78</v>
      </c>
      <c r="P1353" s="339">
        <f t="shared" si="65"/>
        <v>0</v>
      </c>
    </row>
    <row r="1354" spans="1:16" hidden="1" x14ac:dyDescent="0.25">
      <c r="A1354" s="116">
        <v>129104</v>
      </c>
      <c r="B1354" s="116">
        <v>6</v>
      </c>
      <c r="C1354" s="116">
        <v>1810103750</v>
      </c>
      <c r="D1354" s="116" t="s">
        <v>17489</v>
      </c>
      <c r="E1354" s="339">
        <v>2555.8200000000002</v>
      </c>
      <c r="F1354" s="194">
        <v>6</v>
      </c>
      <c r="G1354" s="194">
        <v>6</v>
      </c>
      <c r="H1354" s="194" t="s">
        <v>10119</v>
      </c>
      <c r="I1354" s="194">
        <f t="shared" si="63"/>
        <v>0</v>
      </c>
      <c r="J1354" s="116" t="s">
        <v>10120</v>
      </c>
      <c r="K1354" s="116" t="s">
        <v>12037</v>
      </c>
      <c r="L1354" s="197">
        <v>45601</v>
      </c>
      <c r="M1354" s="116"/>
      <c r="N1354" s="197">
        <v>45601</v>
      </c>
      <c r="O1354" s="388">
        <f t="shared" si="64"/>
        <v>425.97</v>
      </c>
      <c r="P1354" s="339">
        <f t="shared" si="65"/>
        <v>0</v>
      </c>
    </row>
    <row r="1355" spans="1:16" hidden="1" x14ac:dyDescent="0.25">
      <c r="A1355" s="116">
        <v>129104</v>
      </c>
      <c r="B1355" s="116">
        <v>10</v>
      </c>
      <c r="C1355" s="116">
        <v>1810104600</v>
      </c>
      <c r="D1355" s="116" t="s">
        <v>16207</v>
      </c>
      <c r="E1355" s="339">
        <v>1097.5999999999999</v>
      </c>
      <c r="F1355" s="194">
        <v>10</v>
      </c>
      <c r="G1355" s="194">
        <v>10</v>
      </c>
      <c r="H1355" s="194" t="s">
        <v>10119</v>
      </c>
      <c r="I1355" s="194">
        <f t="shared" si="63"/>
        <v>0</v>
      </c>
      <c r="J1355" s="116" t="s">
        <v>10120</v>
      </c>
      <c r="K1355" s="116" t="s">
        <v>12037</v>
      </c>
      <c r="L1355" s="197">
        <v>45601</v>
      </c>
      <c r="M1355" s="116"/>
      <c r="N1355" s="197">
        <v>45601</v>
      </c>
      <c r="O1355" s="388">
        <f t="shared" si="64"/>
        <v>109.75999999999999</v>
      </c>
      <c r="P1355" s="339">
        <f t="shared" si="65"/>
        <v>0</v>
      </c>
    </row>
    <row r="1356" spans="1:16" hidden="1" x14ac:dyDescent="0.25">
      <c r="A1356" s="116">
        <v>129104</v>
      </c>
      <c r="B1356" s="116">
        <v>8</v>
      </c>
      <c r="C1356" s="116">
        <v>1810104950</v>
      </c>
      <c r="D1356" s="116" t="s">
        <v>12053</v>
      </c>
      <c r="E1356" s="339">
        <v>600</v>
      </c>
      <c r="F1356" s="194">
        <v>24</v>
      </c>
      <c r="G1356" s="194">
        <v>24</v>
      </c>
      <c r="H1356" s="194" t="s">
        <v>10119</v>
      </c>
      <c r="I1356" s="194">
        <f t="shared" si="63"/>
        <v>0</v>
      </c>
      <c r="J1356" s="116" t="s">
        <v>10120</v>
      </c>
      <c r="K1356" s="116" t="s">
        <v>12037</v>
      </c>
      <c r="L1356" s="197">
        <v>45601</v>
      </c>
      <c r="M1356" s="116"/>
      <c r="N1356" s="197">
        <v>45601</v>
      </c>
      <c r="O1356" s="388">
        <f t="shared" si="64"/>
        <v>25</v>
      </c>
      <c r="P1356" s="339">
        <f t="shared" si="65"/>
        <v>0</v>
      </c>
    </row>
    <row r="1357" spans="1:16" hidden="1" x14ac:dyDescent="0.25">
      <c r="A1357" s="116">
        <v>129104</v>
      </c>
      <c r="B1357" s="116">
        <v>11</v>
      </c>
      <c r="C1357" s="116">
        <v>1810105040</v>
      </c>
      <c r="D1357" s="116" t="s">
        <v>11374</v>
      </c>
      <c r="E1357" s="339">
        <v>140</v>
      </c>
      <c r="F1357" s="194">
        <v>20</v>
      </c>
      <c r="G1357" s="194">
        <v>20</v>
      </c>
      <c r="H1357" s="194" t="s">
        <v>10119</v>
      </c>
      <c r="I1357" s="194">
        <f t="shared" si="63"/>
        <v>0</v>
      </c>
      <c r="J1357" s="116" t="s">
        <v>10120</v>
      </c>
      <c r="K1357" s="116" t="s">
        <v>12037</v>
      </c>
      <c r="L1357" s="197">
        <v>45601</v>
      </c>
      <c r="M1357" s="116"/>
      <c r="N1357" s="197">
        <v>45601</v>
      </c>
      <c r="O1357" s="388">
        <f t="shared" si="64"/>
        <v>7</v>
      </c>
      <c r="P1357" s="339">
        <f t="shared" si="65"/>
        <v>0</v>
      </c>
    </row>
    <row r="1358" spans="1:16" hidden="1" x14ac:dyDescent="0.25">
      <c r="A1358" s="116">
        <v>129104</v>
      </c>
      <c r="B1358" s="116">
        <v>9</v>
      </c>
      <c r="C1358" s="116">
        <v>1810105080</v>
      </c>
      <c r="D1358" s="116" t="s">
        <v>11375</v>
      </c>
      <c r="E1358" s="339">
        <v>228.6</v>
      </c>
      <c r="F1358" s="194">
        <v>12</v>
      </c>
      <c r="G1358" s="194">
        <v>12</v>
      </c>
      <c r="H1358" s="194" t="s">
        <v>10119</v>
      </c>
      <c r="I1358" s="194">
        <f t="shared" si="63"/>
        <v>0</v>
      </c>
      <c r="J1358" s="116" t="s">
        <v>10120</v>
      </c>
      <c r="K1358" s="116" t="s">
        <v>12037</v>
      </c>
      <c r="L1358" s="197">
        <v>45601</v>
      </c>
      <c r="M1358" s="116"/>
      <c r="N1358" s="197">
        <v>45601</v>
      </c>
      <c r="O1358" s="388">
        <f t="shared" si="64"/>
        <v>19.05</v>
      </c>
      <c r="P1358" s="339">
        <f t="shared" si="65"/>
        <v>0</v>
      </c>
    </row>
    <row r="1359" spans="1:16" hidden="1" x14ac:dyDescent="0.25">
      <c r="A1359" s="116">
        <v>129110</v>
      </c>
      <c r="B1359" s="116">
        <v>8</v>
      </c>
      <c r="C1359" s="116">
        <v>1011100040</v>
      </c>
      <c r="D1359" s="116" t="s">
        <v>10481</v>
      </c>
      <c r="E1359" s="339">
        <v>5774.68</v>
      </c>
      <c r="F1359" s="194">
        <v>4</v>
      </c>
      <c r="G1359" s="194">
        <v>4</v>
      </c>
      <c r="H1359" s="194" t="s">
        <v>10119</v>
      </c>
      <c r="I1359" s="194">
        <f t="shared" si="63"/>
        <v>0</v>
      </c>
      <c r="J1359" s="116" t="s">
        <v>10120</v>
      </c>
      <c r="K1359" s="116" t="s">
        <v>11711</v>
      </c>
      <c r="L1359" s="197">
        <v>45601</v>
      </c>
      <c r="M1359" s="116"/>
      <c r="N1359" s="197">
        <v>45601</v>
      </c>
      <c r="O1359" s="388">
        <f t="shared" si="64"/>
        <v>1443.67</v>
      </c>
      <c r="P1359" s="339">
        <f t="shared" si="65"/>
        <v>0</v>
      </c>
    </row>
    <row r="1360" spans="1:16" hidden="1" x14ac:dyDescent="0.25">
      <c r="A1360" s="116">
        <v>129110</v>
      </c>
      <c r="B1360" s="116">
        <v>7</v>
      </c>
      <c r="C1360" s="116">
        <v>1016100540</v>
      </c>
      <c r="D1360" s="116" t="s">
        <v>11148</v>
      </c>
      <c r="E1360" s="339">
        <v>3548</v>
      </c>
      <c r="F1360" s="194">
        <v>2</v>
      </c>
      <c r="G1360" s="194">
        <v>2</v>
      </c>
      <c r="H1360" s="194" t="s">
        <v>10119</v>
      </c>
      <c r="I1360" s="194">
        <f t="shared" si="63"/>
        <v>0</v>
      </c>
      <c r="J1360" s="116" t="s">
        <v>10120</v>
      </c>
      <c r="K1360" s="116" t="s">
        <v>11711</v>
      </c>
      <c r="L1360" s="197">
        <v>45601</v>
      </c>
      <c r="M1360" s="116"/>
      <c r="N1360" s="197">
        <v>45601</v>
      </c>
      <c r="O1360" s="388">
        <f t="shared" si="64"/>
        <v>1774</v>
      </c>
      <c r="P1360" s="339">
        <f t="shared" si="65"/>
        <v>0</v>
      </c>
    </row>
    <row r="1361" spans="1:16" hidden="1" x14ac:dyDescent="0.25">
      <c r="A1361" s="116">
        <v>129110</v>
      </c>
      <c r="B1361" s="116">
        <v>2</v>
      </c>
      <c r="C1361" s="116">
        <v>1018100000</v>
      </c>
      <c r="D1361" s="116" t="s">
        <v>10642</v>
      </c>
      <c r="E1361" s="339">
        <v>35869.760000000002</v>
      </c>
      <c r="F1361" s="194">
        <v>4</v>
      </c>
      <c r="G1361" s="194">
        <v>4</v>
      </c>
      <c r="H1361" s="194" t="s">
        <v>10119</v>
      </c>
      <c r="I1361" s="194">
        <f t="shared" si="63"/>
        <v>0</v>
      </c>
      <c r="J1361" s="116" t="s">
        <v>10120</v>
      </c>
      <c r="K1361" s="116" t="s">
        <v>11711</v>
      </c>
      <c r="L1361" s="197">
        <v>45601</v>
      </c>
      <c r="M1361" s="116"/>
      <c r="N1361" s="197">
        <v>45601</v>
      </c>
      <c r="O1361" s="388">
        <f t="shared" si="64"/>
        <v>8967.44</v>
      </c>
      <c r="P1361" s="339">
        <f t="shared" si="65"/>
        <v>0</v>
      </c>
    </row>
    <row r="1362" spans="1:16" hidden="1" x14ac:dyDescent="0.25">
      <c r="A1362" s="116">
        <v>129110</v>
      </c>
      <c r="B1362" s="116">
        <v>1</v>
      </c>
      <c r="C1362" s="116">
        <v>1018100010</v>
      </c>
      <c r="D1362" s="116" t="s">
        <v>10356</v>
      </c>
      <c r="E1362" s="339">
        <v>16215.52</v>
      </c>
      <c r="F1362" s="194">
        <v>4</v>
      </c>
      <c r="G1362" s="194">
        <v>4</v>
      </c>
      <c r="H1362" s="194" t="s">
        <v>10119</v>
      </c>
      <c r="I1362" s="194">
        <f t="shared" si="63"/>
        <v>0</v>
      </c>
      <c r="J1362" s="116" t="s">
        <v>10120</v>
      </c>
      <c r="K1362" s="116" t="s">
        <v>11711</v>
      </c>
      <c r="L1362" s="197">
        <v>45601</v>
      </c>
      <c r="M1362" s="116"/>
      <c r="N1362" s="197">
        <v>45601</v>
      </c>
      <c r="O1362" s="388">
        <f t="shared" si="64"/>
        <v>4053.88</v>
      </c>
      <c r="P1362" s="339">
        <f t="shared" si="65"/>
        <v>0</v>
      </c>
    </row>
    <row r="1363" spans="1:16" hidden="1" x14ac:dyDescent="0.25">
      <c r="A1363" s="116">
        <v>129110</v>
      </c>
      <c r="B1363" s="116">
        <v>6</v>
      </c>
      <c r="C1363" s="116">
        <v>1219100750</v>
      </c>
      <c r="D1363" s="116" t="s">
        <v>7683</v>
      </c>
      <c r="E1363" s="339">
        <v>16358</v>
      </c>
      <c r="F1363" s="194">
        <v>1</v>
      </c>
      <c r="G1363" s="194">
        <v>1</v>
      </c>
      <c r="H1363" s="194" t="s">
        <v>10119</v>
      </c>
      <c r="I1363" s="194">
        <f t="shared" si="63"/>
        <v>0</v>
      </c>
      <c r="J1363" s="116" t="s">
        <v>10120</v>
      </c>
      <c r="K1363" s="116" t="s">
        <v>11711</v>
      </c>
      <c r="L1363" s="197">
        <v>45601</v>
      </c>
      <c r="M1363" s="116"/>
      <c r="N1363" s="197">
        <v>45601</v>
      </c>
      <c r="O1363" s="388">
        <f t="shared" si="64"/>
        <v>16358</v>
      </c>
      <c r="P1363" s="339">
        <f t="shared" si="65"/>
        <v>0</v>
      </c>
    </row>
    <row r="1364" spans="1:16" hidden="1" x14ac:dyDescent="0.25">
      <c r="A1364" s="116">
        <v>129110</v>
      </c>
      <c r="B1364" s="116">
        <v>4</v>
      </c>
      <c r="C1364" s="116">
        <v>1219102860</v>
      </c>
      <c r="D1364" s="116" t="s">
        <v>11213</v>
      </c>
      <c r="E1364" s="339">
        <v>2336.75</v>
      </c>
      <c r="F1364" s="194">
        <v>25</v>
      </c>
      <c r="G1364" s="194">
        <v>25</v>
      </c>
      <c r="H1364" s="194" t="s">
        <v>10119</v>
      </c>
      <c r="I1364" s="194">
        <f t="shared" si="63"/>
        <v>0</v>
      </c>
      <c r="J1364" s="116" t="s">
        <v>10120</v>
      </c>
      <c r="K1364" s="116" t="s">
        <v>11711</v>
      </c>
      <c r="L1364" s="197">
        <v>45601</v>
      </c>
      <c r="M1364" s="116"/>
      <c r="N1364" s="197">
        <v>45601</v>
      </c>
      <c r="O1364" s="388">
        <f t="shared" si="64"/>
        <v>93.47</v>
      </c>
      <c r="P1364" s="339">
        <f t="shared" si="65"/>
        <v>0</v>
      </c>
    </row>
    <row r="1365" spans="1:16" hidden="1" x14ac:dyDescent="0.25">
      <c r="A1365" s="116">
        <v>129110</v>
      </c>
      <c r="B1365" s="116">
        <v>11</v>
      </c>
      <c r="C1365" s="116">
        <v>1228100180</v>
      </c>
      <c r="D1365" s="116" t="s">
        <v>11229</v>
      </c>
      <c r="E1365" s="339">
        <v>11169.87</v>
      </c>
      <c r="F1365" s="194">
        <v>3</v>
      </c>
      <c r="G1365" s="194">
        <v>3</v>
      </c>
      <c r="H1365" s="194" t="s">
        <v>10119</v>
      </c>
      <c r="I1365" s="194">
        <f t="shared" si="63"/>
        <v>0</v>
      </c>
      <c r="J1365" s="116" t="s">
        <v>10120</v>
      </c>
      <c r="K1365" s="116" t="s">
        <v>11711</v>
      </c>
      <c r="L1365" s="197">
        <v>45601</v>
      </c>
      <c r="M1365" s="116"/>
      <c r="N1365" s="197">
        <v>45601</v>
      </c>
      <c r="O1365" s="388">
        <f t="shared" si="64"/>
        <v>3723.2900000000004</v>
      </c>
      <c r="P1365" s="339">
        <f t="shared" si="65"/>
        <v>0</v>
      </c>
    </row>
    <row r="1366" spans="1:16" hidden="1" x14ac:dyDescent="0.25">
      <c r="A1366" s="116">
        <v>129110</v>
      </c>
      <c r="B1366" s="116">
        <v>3</v>
      </c>
      <c r="C1366" s="116">
        <v>1242100040</v>
      </c>
      <c r="D1366" s="116" t="s">
        <v>10131</v>
      </c>
      <c r="E1366" s="339">
        <v>6000</v>
      </c>
      <c r="F1366" s="194">
        <v>5</v>
      </c>
      <c r="G1366" s="194">
        <v>5</v>
      </c>
      <c r="H1366" s="194" t="s">
        <v>10119</v>
      </c>
      <c r="I1366" s="194">
        <f t="shared" si="63"/>
        <v>0</v>
      </c>
      <c r="J1366" s="116" t="s">
        <v>10120</v>
      </c>
      <c r="K1366" s="116" t="s">
        <v>11711</v>
      </c>
      <c r="L1366" s="197">
        <v>45601</v>
      </c>
      <c r="M1366" s="116"/>
      <c r="N1366" s="197">
        <v>45601</v>
      </c>
      <c r="O1366" s="388">
        <f t="shared" si="64"/>
        <v>1200</v>
      </c>
      <c r="P1366" s="339">
        <f t="shared" si="65"/>
        <v>0</v>
      </c>
    </row>
    <row r="1367" spans="1:16" hidden="1" x14ac:dyDescent="0.25">
      <c r="A1367" s="116">
        <v>129110</v>
      </c>
      <c r="B1367" s="116">
        <v>5</v>
      </c>
      <c r="C1367" s="116">
        <v>1248100030</v>
      </c>
      <c r="D1367" s="116" t="s">
        <v>11241</v>
      </c>
      <c r="E1367" s="339">
        <v>16318.44</v>
      </c>
      <c r="F1367" s="194">
        <v>2</v>
      </c>
      <c r="G1367" s="194">
        <v>2</v>
      </c>
      <c r="H1367" s="194" t="s">
        <v>10119</v>
      </c>
      <c r="I1367" s="194">
        <f t="shared" si="63"/>
        <v>0</v>
      </c>
      <c r="J1367" s="116" t="s">
        <v>10120</v>
      </c>
      <c r="K1367" s="116" t="s">
        <v>11711</v>
      </c>
      <c r="L1367" s="197">
        <v>45601</v>
      </c>
      <c r="M1367" s="116"/>
      <c r="N1367" s="197">
        <v>45601</v>
      </c>
      <c r="O1367" s="388">
        <f t="shared" si="64"/>
        <v>8159.22</v>
      </c>
      <c r="P1367" s="339">
        <f t="shared" si="65"/>
        <v>0</v>
      </c>
    </row>
    <row r="1368" spans="1:16" hidden="1" x14ac:dyDescent="0.25">
      <c r="A1368" s="116">
        <v>129110</v>
      </c>
      <c r="B1368" s="116">
        <v>10</v>
      </c>
      <c r="C1368" s="116">
        <v>1546101870</v>
      </c>
      <c r="D1368" s="116" t="s">
        <v>16201</v>
      </c>
      <c r="E1368" s="339">
        <v>8605.0499999999993</v>
      </c>
      <c r="F1368" s="194">
        <v>15</v>
      </c>
      <c r="G1368" s="194">
        <v>15</v>
      </c>
      <c r="H1368" s="194" t="s">
        <v>10119</v>
      </c>
      <c r="I1368" s="194">
        <f t="shared" si="63"/>
        <v>0</v>
      </c>
      <c r="J1368" s="116" t="s">
        <v>10120</v>
      </c>
      <c r="K1368" s="116" t="s">
        <v>11711</v>
      </c>
      <c r="L1368" s="197">
        <v>45601</v>
      </c>
      <c r="M1368" s="116"/>
      <c r="N1368" s="197">
        <v>45601</v>
      </c>
      <c r="O1368" s="388">
        <f t="shared" si="64"/>
        <v>573.66999999999996</v>
      </c>
      <c r="P1368" s="339">
        <f t="shared" si="65"/>
        <v>0</v>
      </c>
    </row>
    <row r="1369" spans="1:16" hidden="1" x14ac:dyDescent="0.25">
      <c r="A1369" s="116">
        <v>129110</v>
      </c>
      <c r="B1369" s="116">
        <v>9</v>
      </c>
      <c r="C1369" s="116">
        <v>1810101870</v>
      </c>
      <c r="D1369" s="116" t="s">
        <v>11367</v>
      </c>
      <c r="E1369" s="339">
        <v>20846.14</v>
      </c>
      <c r="F1369" s="194">
        <v>2</v>
      </c>
      <c r="G1369" s="194">
        <v>2</v>
      </c>
      <c r="H1369" s="194" t="s">
        <v>10119</v>
      </c>
      <c r="I1369" s="194">
        <f t="shared" si="63"/>
        <v>0</v>
      </c>
      <c r="J1369" s="116" t="s">
        <v>10120</v>
      </c>
      <c r="K1369" s="116" t="s">
        <v>11711</v>
      </c>
      <c r="L1369" s="197">
        <v>45601</v>
      </c>
      <c r="M1369" s="116"/>
      <c r="N1369" s="197">
        <v>45601</v>
      </c>
      <c r="O1369" s="388">
        <f t="shared" si="64"/>
        <v>10423.07</v>
      </c>
      <c r="P1369" s="339">
        <f t="shared" si="65"/>
        <v>0</v>
      </c>
    </row>
    <row r="1370" spans="1:16" hidden="1" x14ac:dyDescent="0.25">
      <c r="A1370" s="116">
        <v>129122</v>
      </c>
      <c r="B1370" s="116">
        <v>2</v>
      </c>
      <c r="C1370" s="116">
        <v>1011100040</v>
      </c>
      <c r="D1370" s="116" t="s">
        <v>10481</v>
      </c>
      <c r="E1370" s="339">
        <v>7218.35</v>
      </c>
      <c r="F1370" s="194">
        <v>5</v>
      </c>
      <c r="G1370" s="194">
        <v>5</v>
      </c>
      <c r="H1370" s="194" t="s">
        <v>10119</v>
      </c>
      <c r="I1370" s="194">
        <f t="shared" si="63"/>
        <v>0</v>
      </c>
      <c r="J1370" s="116" t="s">
        <v>10120</v>
      </c>
      <c r="K1370" s="116" t="s">
        <v>11937</v>
      </c>
      <c r="L1370" s="197">
        <v>45601</v>
      </c>
      <c r="M1370" s="116"/>
      <c r="N1370" s="197">
        <v>45601</v>
      </c>
      <c r="O1370" s="388">
        <f t="shared" si="64"/>
        <v>1443.67</v>
      </c>
      <c r="P1370" s="339">
        <f t="shared" si="65"/>
        <v>0</v>
      </c>
    </row>
    <row r="1371" spans="1:16" hidden="1" x14ac:dyDescent="0.25">
      <c r="A1371" s="116">
        <v>129122</v>
      </c>
      <c r="B1371" s="116">
        <v>3</v>
      </c>
      <c r="C1371" s="116">
        <v>1016101250</v>
      </c>
      <c r="D1371" s="116" t="s">
        <v>11152</v>
      </c>
      <c r="E1371" s="339">
        <v>3582.36</v>
      </c>
      <c r="F1371" s="194">
        <v>2</v>
      </c>
      <c r="G1371" s="194">
        <v>2</v>
      </c>
      <c r="H1371" s="194" t="s">
        <v>10119</v>
      </c>
      <c r="I1371" s="194">
        <f t="shared" si="63"/>
        <v>0</v>
      </c>
      <c r="J1371" s="116" t="s">
        <v>10120</v>
      </c>
      <c r="K1371" s="116" t="s">
        <v>11937</v>
      </c>
      <c r="L1371" s="197">
        <v>45601</v>
      </c>
      <c r="M1371" s="116"/>
      <c r="N1371" s="197">
        <v>45601</v>
      </c>
      <c r="O1371" s="388">
        <f t="shared" si="64"/>
        <v>1791.18</v>
      </c>
      <c r="P1371" s="339">
        <f t="shared" si="65"/>
        <v>0</v>
      </c>
    </row>
    <row r="1372" spans="1:16" hidden="1" x14ac:dyDescent="0.25">
      <c r="A1372" s="116">
        <v>129122</v>
      </c>
      <c r="B1372" s="116">
        <v>1</v>
      </c>
      <c r="C1372" s="116">
        <v>1023100140</v>
      </c>
      <c r="D1372" s="116" t="s">
        <v>11171</v>
      </c>
      <c r="E1372" s="339">
        <v>220680.12</v>
      </c>
      <c r="F1372" s="194">
        <v>12</v>
      </c>
      <c r="G1372" s="194">
        <v>12</v>
      </c>
      <c r="H1372" s="194" t="s">
        <v>10119</v>
      </c>
      <c r="I1372" s="194">
        <f t="shared" si="63"/>
        <v>0</v>
      </c>
      <c r="J1372" s="116" t="s">
        <v>10120</v>
      </c>
      <c r="K1372" s="116" t="s">
        <v>11937</v>
      </c>
      <c r="L1372" s="197">
        <v>45601</v>
      </c>
      <c r="M1372" s="116"/>
      <c r="N1372" s="197">
        <v>45601</v>
      </c>
      <c r="O1372" s="388">
        <f t="shared" si="64"/>
        <v>18390.009999999998</v>
      </c>
      <c r="P1372" s="339">
        <f t="shared" si="65"/>
        <v>0</v>
      </c>
    </row>
    <row r="1373" spans="1:16" hidden="1" x14ac:dyDescent="0.25">
      <c r="A1373" s="116">
        <v>129362</v>
      </c>
      <c r="B1373" s="116">
        <v>1</v>
      </c>
      <c r="C1373" s="116">
        <v>1012100120</v>
      </c>
      <c r="D1373" s="116" t="s">
        <v>10492</v>
      </c>
      <c r="E1373" s="339">
        <v>240000</v>
      </c>
      <c r="F1373" s="194">
        <v>10</v>
      </c>
      <c r="G1373" s="194">
        <v>10</v>
      </c>
      <c r="H1373" s="194" t="s">
        <v>10119</v>
      </c>
      <c r="I1373" s="194">
        <f t="shared" si="63"/>
        <v>0</v>
      </c>
      <c r="J1373" s="116" t="s">
        <v>10120</v>
      </c>
      <c r="K1373" s="116" t="s">
        <v>10121</v>
      </c>
      <c r="L1373" s="197">
        <v>45622</v>
      </c>
      <c r="M1373" s="116" t="s">
        <v>12227</v>
      </c>
      <c r="N1373" s="197">
        <v>45644</v>
      </c>
      <c r="O1373" s="388">
        <f t="shared" si="64"/>
        <v>24000</v>
      </c>
      <c r="P1373" s="339">
        <f t="shared" si="65"/>
        <v>0</v>
      </c>
    </row>
    <row r="1374" spans="1:16" hidden="1" x14ac:dyDescent="0.25">
      <c r="A1374" s="116">
        <v>129366</v>
      </c>
      <c r="B1374" s="116">
        <v>1</v>
      </c>
      <c r="C1374" s="116">
        <v>1110101800</v>
      </c>
      <c r="D1374" s="116" t="s">
        <v>16165</v>
      </c>
      <c r="E1374" s="339">
        <v>2374801</v>
      </c>
      <c r="F1374" s="194">
        <v>1</v>
      </c>
      <c r="G1374" s="194">
        <v>1</v>
      </c>
      <c r="H1374" s="194" t="s">
        <v>10119</v>
      </c>
      <c r="I1374" s="194">
        <f t="shared" si="63"/>
        <v>0</v>
      </c>
      <c r="J1374" s="116" t="s">
        <v>10126</v>
      </c>
      <c r="K1374" s="116" t="s">
        <v>10352</v>
      </c>
      <c r="L1374" s="197">
        <v>45603</v>
      </c>
      <c r="M1374" s="116" t="s">
        <v>15122</v>
      </c>
      <c r="N1374" s="197">
        <v>45726</v>
      </c>
      <c r="O1374" s="388">
        <f t="shared" si="64"/>
        <v>2374801</v>
      </c>
      <c r="P1374" s="339">
        <f t="shared" si="65"/>
        <v>0</v>
      </c>
    </row>
    <row r="1375" spans="1:16" hidden="1" x14ac:dyDescent="0.25">
      <c r="A1375" s="116">
        <v>129425</v>
      </c>
      <c r="B1375" s="116">
        <v>1</v>
      </c>
      <c r="C1375" s="116">
        <v>1519101260</v>
      </c>
      <c r="D1375" s="116" t="s">
        <v>11297</v>
      </c>
      <c r="E1375" s="339">
        <v>1262979</v>
      </c>
      <c r="F1375" s="194">
        <v>2</v>
      </c>
      <c r="G1375" s="194">
        <v>2</v>
      </c>
      <c r="H1375" s="194" t="s">
        <v>10119</v>
      </c>
      <c r="I1375" s="194">
        <f t="shared" si="63"/>
        <v>0</v>
      </c>
      <c r="J1375" s="116" t="s">
        <v>10120</v>
      </c>
      <c r="K1375" s="116" t="s">
        <v>11948</v>
      </c>
      <c r="L1375" s="197">
        <v>45602</v>
      </c>
      <c r="M1375" s="116"/>
      <c r="N1375" s="197">
        <v>45602</v>
      </c>
      <c r="O1375" s="388">
        <f t="shared" si="64"/>
        <v>631489.5</v>
      </c>
      <c r="P1375" s="339">
        <f t="shared" si="65"/>
        <v>0</v>
      </c>
    </row>
    <row r="1376" spans="1:16" hidden="1" x14ac:dyDescent="0.25">
      <c r="A1376" s="116">
        <v>129425</v>
      </c>
      <c r="B1376" s="116">
        <v>4</v>
      </c>
      <c r="C1376" s="116">
        <v>1524102270</v>
      </c>
      <c r="D1376" s="116" t="s">
        <v>7602</v>
      </c>
      <c r="E1376" s="339">
        <v>61521</v>
      </c>
      <c r="F1376" s="194">
        <v>1</v>
      </c>
      <c r="G1376" s="194">
        <v>1</v>
      </c>
      <c r="H1376" s="194" t="s">
        <v>10119</v>
      </c>
      <c r="I1376" s="194">
        <f t="shared" si="63"/>
        <v>0</v>
      </c>
      <c r="J1376" s="116" t="s">
        <v>10120</v>
      </c>
      <c r="K1376" s="116" t="s">
        <v>11948</v>
      </c>
      <c r="L1376" s="197">
        <v>45602</v>
      </c>
      <c r="M1376" s="116"/>
      <c r="N1376" s="197">
        <v>45602</v>
      </c>
      <c r="O1376" s="388">
        <f t="shared" si="64"/>
        <v>61521</v>
      </c>
      <c r="P1376" s="339">
        <f t="shared" si="65"/>
        <v>0</v>
      </c>
    </row>
    <row r="1377" spans="1:16" hidden="1" x14ac:dyDescent="0.25">
      <c r="A1377" s="116">
        <v>129425</v>
      </c>
      <c r="B1377" s="116">
        <v>2</v>
      </c>
      <c r="C1377" s="116">
        <v>1524102280</v>
      </c>
      <c r="D1377" s="116" t="s">
        <v>7605</v>
      </c>
      <c r="E1377" s="339">
        <v>313500</v>
      </c>
      <c r="F1377" s="194">
        <v>1</v>
      </c>
      <c r="G1377" s="194">
        <v>1</v>
      </c>
      <c r="H1377" s="194" t="s">
        <v>10119</v>
      </c>
      <c r="I1377" s="194">
        <f t="shared" si="63"/>
        <v>0</v>
      </c>
      <c r="J1377" s="116" t="s">
        <v>10120</v>
      </c>
      <c r="K1377" s="116" t="s">
        <v>11948</v>
      </c>
      <c r="L1377" s="197">
        <v>45602</v>
      </c>
      <c r="M1377" s="116"/>
      <c r="N1377" s="197">
        <v>45602</v>
      </c>
      <c r="O1377" s="388">
        <f t="shared" si="64"/>
        <v>313500</v>
      </c>
      <c r="P1377" s="339">
        <f t="shared" si="65"/>
        <v>0</v>
      </c>
    </row>
    <row r="1378" spans="1:16" hidden="1" x14ac:dyDescent="0.25">
      <c r="A1378" s="116">
        <v>129425</v>
      </c>
      <c r="B1378" s="116">
        <v>5</v>
      </c>
      <c r="C1378" s="116">
        <v>1524102290</v>
      </c>
      <c r="D1378" s="116" t="s">
        <v>7599</v>
      </c>
      <c r="E1378" s="339">
        <v>83351</v>
      </c>
      <c r="F1378" s="194">
        <v>1</v>
      </c>
      <c r="G1378" s="194">
        <v>1</v>
      </c>
      <c r="H1378" s="194" t="s">
        <v>10119</v>
      </c>
      <c r="I1378" s="194">
        <f t="shared" si="63"/>
        <v>0</v>
      </c>
      <c r="J1378" s="116" t="s">
        <v>10120</v>
      </c>
      <c r="K1378" s="116" t="s">
        <v>11948</v>
      </c>
      <c r="L1378" s="197">
        <v>45602</v>
      </c>
      <c r="M1378" s="116"/>
      <c r="N1378" s="197">
        <v>45644</v>
      </c>
      <c r="O1378" s="388">
        <f t="shared" si="64"/>
        <v>83351</v>
      </c>
      <c r="P1378" s="339">
        <f t="shared" si="65"/>
        <v>0</v>
      </c>
    </row>
    <row r="1379" spans="1:16" hidden="1" x14ac:dyDescent="0.25">
      <c r="A1379" s="116">
        <v>129425</v>
      </c>
      <c r="B1379" s="116">
        <v>3</v>
      </c>
      <c r="C1379" s="116">
        <v>1524102300</v>
      </c>
      <c r="D1379" s="116" t="s">
        <v>7596</v>
      </c>
      <c r="E1379" s="339">
        <v>313500</v>
      </c>
      <c r="F1379" s="194">
        <v>1</v>
      </c>
      <c r="G1379" s="194">
        <v>1</v>
      </c>
      <c r="H1379" s="194" t="s">
        <v>10119</v>
      </c>
      <c r="I1379" s="194">
        <f t="shared" si="63"/>
        <v>0</v>
      </c>
      <c r="J1379" s="116" t="s">
        <v>10120</v>
      </c>
      <c r="K1379" s="116" t="s">
        <v>11948</v>
      </c>
      <c r="L1379" s="197">
        <v>45602</v>
      </c>
      <c r="M1379" s="116"/>
      <c r="N1379" s="197">
        <v>45602</v>
      </c>
      <c r="O1379" s="388">
        <f t="shared" si="64"/>
        <v>313500</v>
      </c>
      <c r="P1379" s="339">
        <f t="shared" si="65"/>
        <v>0</v>
      </c>
    </row>
    <row r="1380" spans="1:16" hidden="1" x14ac:dyDescent="0.25">
      <c r="A1380" s="116">
        <v>129427</v>
      </c>
      <c r="B1380" s="116">
        <v>9</v>
      </c>
      <c r="C1380" s="116">
        <v>1011100040</v>
      </c>
      <c r="D1380" s="116" t="s">
        <v>10481</v>
      </c>
      <c r="E1380" s="339">
        <v>7218.35</v>
      </c>
      <c r="F1380" s="194">
        <v>5</v>
      </c>
      <c r="G1380" s="194">
        <v>5</v>
      </c>
      <c r="H1380" s="194" t="s">
        <v>10119</v>
      </c>
      <c r="I1380" s="194">
        <f t="shared" si="63"/>
        <v>0</v>
      </c>
      <c r="J1380" s="116" t="s">
        <v>10120</v>
      </c>
      <c r="K1380" s="116" t="s">
        <v>12068</v>
      </c>
      <c r="L1380" s="197">
        <v>45602</v>
      </c>
      <c r="M1380" s="116"/>
      <c r="N1380" s="197">
        <v>45603</v>
      </c>
      <c r="O1380" s="388">
        <f t="shared" si="64"/>
        <v>1443.67</v>
      </c>
      <c r="P1380" s="339">
        <f t="shared" si="65"/>
        <v>0</v>
      </c>
    </row>
    <row r="1381" spans="1:16" hidden="1" x14ac:dyDescent="0.25">
      <c r="A1381" s="116">
        <v>129427</v>
      </c>
      <c r="B1381" s="116">
        <v>12</v>
      </c>
      <c r="C1381" s="116">
        <v>1016100000</v>
      </c>
      <c r="D1381" s="116" t="s">
        <v>10650</v>
      </c>
      <c r="E1381" s="339">
        <v>9318</v>
      </c>
      <c r="F1381" s="194">
        <v>1</v>
      </c>
      <c r="G1381" s="194">
        <v>1</v>
      </c>
      <c r="H1381" s="194" t="s">
        <v>10119</v>
      </c>
      <c r="I1381" s="194">
        <f t="shared" si="63"/>
        <v>0</v>
      </c>
      <c r="J1381" s="116" t="s">
        <v>10120</v>
      </c>
      <c r="K1381" s="116" t="s">
        <v>12068</v>
      </c>
      <c r="L1381" s="197">
        <v>45602</v>
      </c>
      <c r="M1381" s="116"/>
      <c r="N1381" s="197">
        <v>45603</v>
      </c>
      <c r="O1381" s="388">
        <f t="shared" si="64"/>
        <v>9318</v>
      </c>
      <c r="P1381" s="339">
        <f t="shared" si="65"/>
        <v>0</v>
      </c>
    </row>
    <row r="1382" spans="1:16" hidden="1" x14ac:dyDescent="0.25">
      <c r="A1382" s="116">
        <v>129427</v>
      </c>
      <c r="B1382" s="116">
        <v>11</v>
      </c>
      <c r="C1382" s="116">
        <v>1016101010</v>
      </c>
      <c r="D1382" s="116" t="s">
        <v>10655</v>
      </c>
      <c r="E1382" s="339">
        <v>16737</v>
      </c>
      <c r="F1382" s="194">
        <v>1</v>
      </c>
      <c r="G1382" s="194">
        <v>1</v>
      </c>
      <c r="H1382" s="194" t="s">
        <v>10119</v>
      </c>
      <c r="I1382" s="194">
        <f t="shared" si="63"/>
        <v>0</v>
      </c>
      <c r="J1382" s="116" t="s">
        <v>10120</v>
      </c>
      <c r="K1382" s="116" t="s">
        <v>12068</v>
      </c>
      <c r="L1382" s="197">
        <v>45602</v>
      </c>
      <c r="M1382" s="116"/>
      <c r="N1382" s="197">
        <v>45603</v>
      </c>
      <c r="O1382" s="388">
        <f t="shared" si="64"/>
        <v>16737</v>
      </c>
      <c r="P1382" s="339">
        <f t="shared" si="65"/>
        <v>0</v>
      </c>
    </row>
    <row r="1383" spans="1:16" hidden="1" x14ac:dyDescent="0.25">
      <c r="A1383" s="116">
        <v>129427</v>
      </c>
      <c r="B1383" s="116">
        <v>10</v>
      </c>
      <c r="C1383" s="116">
        <v>1019100040</v>
      </c>
      <c r="D1383" s="116" t="s">
        <v>10643</v>
      </c>
      <c r="E1383" s="339">
        <v>8768.58</v>
      </c>
      <c r="F1383" s="194">
        <v>3</v>
      </c>
      <c r="G1383" s="194">
        <v>3</v>
      </c>
      <c r="H1383" s="194" t="s">
        <v>10119</v>
      </c>
      <c r="I1383" s="194">
        <f t="shared" si="63"/>
        <v>0</v>
      </c>
      <c r="J1383" s="116" t="s">
        <v>10120</v>
      </c>
      <c r="K1383" s="116" t="s">
        <v>12068</v>
      </c>
      <c r="L1383" s="197">
        <v>45602</v>
      </c>
      <c r="M1383" s="116"/>
      <c r="N1383" s="197">
        <v>45603</v>
      </c>
      <c r="O1383" s="388">
        <f t="shared" si="64"/>
        <v>2922.86</v>
      </c>
      <c r="P1383" s="339">
        <f t="shared" si="65"/>
        <v>0</v>
      </c>
    </row>
    <row r="1384" spans="1:16" hidden="1" x14ac:dyDescent="0.25">
      <c r="A1384" s="116">
        <v>129427</v>
      </c>
      <c r="B1384" s="116">
        <v>5</v>
      </c>
      <c r="C1384" s="116">
        <v>1112100430</v>
      </c>
      <c r="D1384" s="116" t="s">
        <v>7760</v>
      </c>
      <c r="E1384" s="339">
        <v>52815.199999999997</v>
      </c>
      <c r="F1384" s="194">
        <v>8</v>
      </c>
      <c r="G1384" s="194">
        <v>8</v>
      </c>
      <c r="H1384" s="194" t="s">
        <v>10119</v>
      </c>
      <c r="I1384" s="194">
        <f t="shared" si="63"/>
        <v>0</v>
      </c>
      <c r="J1384" s="116" t="s">
        <v>10120</v>
      </c>
      <c r="K1384" s="116" t="s">
        <v>12068</v>
      </c>
      <c r="L1384" s="197">
        <v>45602</v>
      </c>
      <c r="M1384" s="116"/>
      <c r="N1384" s="197">
        <v>45603</v>
      </c>
      <c r="O1384" s="388">
        <f t="shared" si="64"/>
        <v>6601.9</v>
      </c>
      <c r="P1384" s="339">
        <f t="shared" si="65"/>
        <v>0</v>
      </c>
    </row>
    <row r="1385" spans="1:16" hidden="1" x14ac:dyDescent="0.25">
      <c r="A1385" s="116">
        <v>129427</v>
      </c>
      <c r="B1385" s="116">
        <v>7</v>
      </c>
      <c r="C1385" s="116">
        <v>1112102150</v>
      </c>
      <c r="D1385" s="116" t="s">
        <v>11176</v>
      </c>
      <c r="E1385" s="339">
        <v>120788</v>
      </c>
      <c r="F1385" s="194">
        <v>1</v>
      </c>
      <c r="G1385" s="194">
        <v>1</v>
      </c>
      <c r="H1385" s="194" t="s">
        <v>10119</v>
      </c>
      <c r="I1385" s="194">
        <f t="shared" si="63"/>
        <v>0</v>
      </c>
      <c r="J1385" s="116" t="s">
        <v>10120</v>
      </c>
      <c r="K1385" s="116" t="s">
        <v>12068</v>
      </c>
      <c r="L1385" s="197">
        <v>45602</v>
      </c>
      <c r="M1385" s="116" t="s">
        <v>17571</v>
      </c>
      <c r="N1385" s="197">
        <v>45726</v>
      </c>
      <c r="O1385" s="388">
        <f t="shared" si="64"/>
        <v>120788</v>
      </c>
      <c r="P1385" s="339">
        <f t="shared" si="65"/>
        <v>0</v>
      </c>
    </row>
    <row r="1386" spans="1:16" hidden="1" x14ac:dyDescent="0.25">
      <c r="A1386" s="116">
        <v>129427</v>
      </c>
      <c r="B1386" s="116">
        <v>8</v>
      </c>
      <c r="C1386" s="116">
        <v>1112102170</v>
      </c>
      <c r="D1386" s="116" t="s">
        <v>11177</v>
      </c>
      <c r="E1386" s="339">
        <v>51788</v>
      </c>
      <c r="F1386" s="194">
        <v>4</v>
      </c>
      <c r="G1386" s="194">
        <v>4</v>
      </c>
      <c r="H1386" s="194" t="s">
        <v>10119</v>
      </c>
      <c r="I1386" s="194">
        <f t="shared" si="63"/>
        <v>0</v>
      </c>
      <c r="J1386" s="116" t="s">
        <v>10120</v>
      </c>
      <c r="K1386" s="116" t="s">
        <v>12068</v>
      </c>
      <c r="L1386" s="197">
        <v>45602</v>
      </c>
      <c r="M1386" s="116"/>
      <c r="N1386" s="197">
        <v>45729</v>
      </c>
      <c r="O1386" s="388">
        <f t="shared" si="64"/>
        <v>12947</v>
      </c>
      <c r="P1386" s="339">
        <f t="shared" si="65"/>
        <v>0</v>
      </c>
    </row>
    <row r="1387" spans="1:16" hidden="1" x14ac:dyDescent="0.25">
      <c r="A1387" s="116">
        <v>129427</v>
      </c>
      <c r="B1387" s="116">
        <v>1</v>
      </c>
      <c r="C1387" s="116">
        <v>1511102130</v>
      </c>
      <c r="D1387" s="116" t="s">
        <v>10484</v>
      </c>
      <c r="E1387" s="339">
        <v>16456.48</v>
      </c>
      <c r="F1387" s="194">
        <v>16</v>
      </c>
      <c r="G1387" s="194">
        <v>16</v>
      </c>
      <c r="H1387" s="194" t="s">
        <v>10119</v>
      </c>
      <c r="I1387" s="194">
        <f t="shared" si="63"/>
        <v>0</v>
      </c>
      <c r="J1387" s="116" t="s">
        <v>10120</v>
      </c>
      <c r="K1387" s="116" t="s">
        <v>12068</v>
      </c>
      <c r="L1387" s="197">
        <v>45602</v>
      </c>
      <c r="M1387" s="116"/>
      <c r="N1387" s="197">
        <v>45603</v>
      </c>
      <c r="O1387" s="388">
        <f t="shared" si="64"/>
        <v>1028.53</v>
      </c>
      <c r="P1387" s="339">
        <f t="shared" si="65"/>
        <v>0</v>
      </c>
    </row>
    <row r="1388" spans="1:16" hidden="1" x14ac:dyDescent="0.25">
      <c r="A1388" s="116">
        <v>129427</v>
      </c>
      <c r="B1388" s="116">
        <v>2</v>
      </c>
      <c r="C1388" s="116">
        <v>1521100650</v>
      </c>
      <c r="D1388" s="116" t="s">
        <v>17537</v>
      </c>
      <c r="E1388" s="339">
        <v>2160</v>
      </c>
      <c r="F1388" s="194">
        <v>16</v>
      </c>
      <c r="G1388" s="194">
        <v>16</v>
      </c>
      <c r="H1388" s="194" t="s">
        <v>10119</v>
      </c>
      <c r="I1388" s="194">
        <f t="shared" si="63"/>
        <v>0</v>
      </c>
      <c r="J1388" s="116" t="s">
        <v>10120</v>
      </c>
      <c r="K1388" s="116" t="s">
        <v>12068</v>
      </c>
      <c r="L1388" s="197">
        <v>45602</v>
      </c>
      <c r="M1388" s="116"/>
      <c r="N1388" s="197">
        <v>45603</v>
      </c>
      <c r="O1388" s="388">
        <f t="shared" si="64"/>
        <v>135</v>
      </c>
      <c r="P1388" s="339">
        <f t="shared" si="65"/>
        <v>0</v>
      </c>
    </row>
    <row r="1389" spans="1:16" hidden="1" x14ac:dyDescent="0.25">
      <c r="A1389" s="116">
        <v>129427</v>
      </c>
      <c r="B1389" s="116">
        <v>4</v>
      </c>
      <c r="C1389" s="116">
        <v>1546101840</v>
      </c>
      <c r="D1389" s="116" t="s">
        <v>10957</v>
      </c>
      <c r="E1389" s="339">
        <v>169391.25</v>
      </c>
      <c r="F1389" s="194">
        <v>15</v>
      </c>
      <c r="G1389" s="194">
        <v>15</v>
      </c>
      <c r="H1389" s="194" t="s">
        <v>10119</v>
      </c>
      <c r="I1389" s="194">
        <f t="shared" si="63"/>
        <v>0</v>
      </c>
      <c r="J1389" s="116" t="s">
        <v>10120</v>
      </c>
      <c r="K1389" s="116" t="s">
        <v>12068</v>
      </c>
      <c r="L1389" s="197">
        <v>45602</v>
      </c>
      <c r="M1389" s="116"/>
      <c r="N1389" s="197">
        <v>45603</v>
      </c>
      <c r="O1389" s="388">
        <f t="shared" si="64"/>
        <v>11292.75</v>
      </c>
      <c r="P1389" s="339">
        <f t="shared" si="65"/>
        <v>0</v>
      </c>
    </row>
    <row r="1390" spans="1:16" hidden="1" x14ac:dyDescent="0.25">
      <c r="A1390" s="116">
        <v>129427</v>
      </c>
      <c r="B1390" s="116">
        <v>6</v>
      </c>
      <c r="C1390" s="116">
        <v>1546101870</v>
      </c>
      <c r="D1390" s="116" t="s">
        <v>16201</v>
      </c>
      <c r="E1390" s="339">
        <v>2294.6799999999998</v>
      </c>
      <c r="F1390" s="194">
        <v>4</v>
      </c>
      <c r="G1390" s="194">
        <v>4</v>
      </c>
      <c r="H1390" s="194" t="s">
        <v>10119</v>
      </c>
      <c r="I1390" s="194">
        <f t="shared" si="63"/>
        <v>0</v>
      </c>
      <c r="J1390" s="116" t="s">
        <v>10120</v>
      </c>
      <c r="K1390" s="116" t="s">
        <v>12068</v>
      </c>
      <c r="L1390" s="197">
        <v>45602</v>
      </c>
      <c r="M1390" s="116"/>
      <c r="N1390" s="197">
        <v>45603</v>
      </c>
      <c r="O1390" s="388">
        <f t="shared" si="64"/>
        <v>573.66999999999996</v>
      </c>
      <c r="P1390" s="339">
        <f t="shared" si="65"/>
        <v>0</v>
      </c>
    </row>
    <row r="1391" spans="1:16" hidden="1" x14ac:dyDescent="0.25">
      <c r="A1391" s="116">
        <v>129427</v>
      </c>
      <c r="B1391" s="116">
        <v>3</v>
      </c>
      <c r="C1391" s="116">
        <v>1810105190</v>
      </c>
      <c r="D1391" s="116" t="s">
        <v>10568</v>
      </c>
      <c r="E1391" s="339">
        <v>20930.240000000002</v>
      </c>
      <c r="F1391" s="194">
        <v>32</v>
      </c>
      <c r="G1391" s="194">
        <v>32</v>
      </c>
      <c r="H1391" s="194" t="s">
        <v>10119</v>
      </c>
      <c r="I1391" s="194">
        <f t="shared" si="63"/>
        <v>0</v>
      </c>
      <c r="J1391" s="116" t="s">
        <v>10120</v>
      </c>
      <c r="K1391" s="116" t="s">
        <v>12068</v>
      </c>
      <c r="L1391" s="197">
        <v>45602</v>
      </c>
      <c r="M1391" s="116"/>
      <c r="N1391" s="197">
        <v>45603</v>
      </c>
      <c r="O1391" s="388">
        <f t="shared" si="64"/>
        <v>654.07000000000005</v>
      </c>
      <c r="P1391" s="339">
        <f t="shared" si="65"/>
        <v>0</v>
      </c>
    </row>
    <row r="1392" spans="1:16" hidden="1" x14ac:dyDescent="0.25">
      <c r="A1392" s="116">
        <v>129428</v>
      </c>
      <c r="B1392" s="116">
        <v>9</v>
      </c>
      <c r="C1392" s="116">
        <v>1010100120</v>
      </c>
      <c r="D1392" s="116" t="s">
        <v>17538</v>
      </c>
      <c r="E1392" s="339">
        <v>4232</v>
      </c>
      <c r="F1392" s="194">
        <v>4</v>
      </c>
      <c r="G1392" s="194">
        <v>4</v>
      </c>
      <c r="H1392" s="194" t="s">
        <v>10119</v>
      </c>
      <c r="I1392" s="194">
        <f t="shared" si="63"/>
        <v>0</v>
      </c>
      <c r="J1392" s="116" t="s">
        <v>10120</v>
      </c>
      <c r="K1392" s="116" t="s">
        <v>12068</v>
      </c>
      <c r="L1392" s="197">
        <v>45602</v>
      </c>
      <c r="M1392" s="116"/>
      <c r="N1392" s="197">
        <v>45603</v>
      </c>
      <c r="O1392" s="388">
        <f t="shared" si="64"/>
        <v>1058</v>
      </c>
      <c r="P1392" s="339">
        <f t="shared" si="65"/>
        <v>0</v>
      </c>
    </row>
    <row r="1393" spans="1:16" hidden="1" x14ac:dyDescent="0.25">
      <c r="A1393" s="116">
        <v>129428</v>
      </c>
      <c r="B1393" s="116">
        <v>10</v>
      </c>
      <c r="C1393" s="116">
        <v>1010100750</v>
      </c>
      <c r="D1393" s="116" t="s">
        <v>11041</v>
      </c>
      <c r="E1393" s="339">
        <v>22276.6</v>
      </c>
      <c r="F1393" s="194">
        <v>10</v>
      </c>
      <c r="G1393" s="194">
        <v>10</v>
      </c>
      <c r="H1393" s="194" t="s">
        <v>10119</v>
      </c>
      <c r="I1393" s="194">
        <f t="shared" si="63"/>
        <v>0</v>
      </c>
      <c r="J1393" s="116" t="s">
        <v>10120</v>
      </c>
      <c r="K1393" s="116" t="s">
        <v>12068</v>
      </c>
      <c r="L1393" s="197">
        <v>45602</v>
      </c>
      <c r="M1393" s="116"/>
      <c r="N1393" s="197">
        <v>45603</v>
      </c>
      <c r="O1393" s="388">
        <f t="shared" si="64"/>
        <v>2227.66</v>
      </c>
      <c r="P1393" s="339">
        <f t="shared" si="65"/>
        <v>0</v>
      </c>
    </row>
    <row r="1394" spans="1:16" hidden="1" x14ac:dyDescent="0.25">
      <c r="A1394" s="116">
        <v>129428</v>
      </c>
      <c r="B1394" s="116">
        <v>15</v>
      </c>
      <c r="C1394" s="116">
        <v>1012100020</v>
      </c>
      <c r="D1394" s="116" t="s">
        <v>10488</v>
      </c>
      <c r="E1394" s="339">
        <v>52965.62</v>
      </c>
      <c r="F1394" s="194">
        <v>2</v>
      </c>
      <c r="G1394" s="194">
        <v>2</v>
      </c>
      <c r="H1394" s="194" t="s">
        <v>10119</v>
      </c>
      <c r="I1394" s="194">
        <f t="shared" si="63"/>
        <v>0</v>
      </c>
      <c r="J1394" s="116" t="s">
        <v>10120</v>
      </c>
      <c r="K1394" s="116" t="s">
        <v>12068</v>
      </c>
      <c r="L1394" s="197">
        <v>45602</v>
      </c>
      <c r="M1394" s="116"/>
      <c r="N1394" s="197">
        <v>45603</v>
      </c>
      <c r="O1394" s="388">
        <f t="shared" si="64"/>
        <v>26482.81</v>
      </c>
      <c r="P1394" s="339">
        <f t="shared" si="65"/>
        <v>0</v>
      </c>
    </row>
    <row r="1395" spans="1:16" hidden="1" x14ac:dyDescent="0.25">
      <c r="A1395" s="116">
        <v>129428</v>
      </c>
      <c r="B1395" s="116">
        <v>14</v>
      </c>
      <c r="C1395" s="116">
        <v>1012100030</v>
      </c>
      <c r="D1395" s="116" t="s">
        <v>11137</v>
      </c>
      <c r="E1395" s="339">
        <v>111166</v>
      </c>
      <c r="F1395" s="194">
        <v>2</v>
      </c>
      <c r="G1395" s="194">
        <v>2</v>
      </c>
      <c r="H1395" s="194" t="s">
        <v>10119</v>
      </c>
      <c r="I1395" s="194">
        <f t="shared" si="63"/>
        <v>0</v>
      </c>
      <c r="J1395" s="116" t="s">
        <v>10120</v>
      </c>
      <c r="K1395" s="116" t="s">
        <v>12068</v>
      </c>
      <c r="L1395" s="197">
        <v>45602</v>
      </c>
      <c r="M1395" s="116"/>
      <c r="N1395" s="197">
        <v>45603</v>
      </c>
      <c r="O1395" s="388">
        <f t="shared" si="64"/>
        <v>55583</v>
      </c>
      <c r="P1395" s="339">
        <f t="shared" si="65"/>
        <v>0</v>
      </c>
    </row>
    <row r="1396" spans="1:16" hidden="1" x14ac:dyDescent="0.25">
      <c r="A1396" s="116">
        <v>129428</v>
      </c>
      <c r="B1396" s="116">
        <v>13</v>
      </c>
      <c r="C1396" s="116">
        <v>1016101340</v>
      </c>
      <c r="D1396" s="116" t="s">
        <v>10489</v>
      </c>
      <c r="E1396" s="339">
        <v>8338</v>
      </c>
      <c r="F1396" s="194">
        <v>1</v>
      </c>
      <c r="G1396" s="194">
        <v>1</v>
      </c>
      <c r="H1396" s="194" t="s">
        <v>10119</v>
      </c>
      <c r="I1396" s="194">
        <f t="shared" si="63"/>
        <v>0</v>
      </c>
      <c r="J1396" s="116" t="s">
        <v>10120</v>
      </c>
      <c r="K1396" s="116" t="s">
        <v>12068</v>
      </c>
      <c r="L1396" s="197">
        <v>45602</v>
      </c>
      <c r="M1396" s="116"/>
      <c r="N1396" s="197">
        <v>45603</v>
      </c>
      <c r="O1396" s="388">
        <f t="shared" si="64"/>
        <v>8338</v>
      </c>
      <c r="P1396" s="339">
        <f t="shared" si="65"/>
        <v>0</v>
      </c>
    </row>
    <row r="1397" spans="1:16" hidden="1" x14ac:dyDescent="0.25">
      <c r="A1397" s="116">
        <v>129428</v>
      </c>
      <c r="B1397" s="116">
        <v>12</v>
      </c>
      <c r="C1397" s="116">
        <v>1023100140</v>
      </c>
      <c r="D1397" s="116" t="s">
        <v>11171</v>
      </c>
      <c r="E1397" s="339">
        <v>18390.02</v>
      </c>
      <c r="F1397" s="194">
        <v>1</v>
      </c>
      <c r="G1397" s="194">
        <v>1</v>
      </c>
      <c r="H1397" s="194" t="s">
        <v>10119</v>
      </c>
      <c r="I1397" s="194">
        <f t="shared" si="63"/>
        <v>0</v>
      </c>
      <c r="J1397" s="116" t="s">
        <v>10120</v>
      </c>
      <c r="K1397" s="116" t="s">
        <v>12068</v>
      </c>
      <c r="L1397" s="197">
        <v>45602</v>
      </c>
      <c r="M1397" s="116"/>
      <c r="N1397" s="197">
        <v>45603</v>
      </c>
      <c r="O1397" s="388">
        <f t="shared" si="64"/>
        <v>18390.02</v>
      </c>
      <c r="P1397" s="339">
        <f t="shared" si="65"/>
        <v>0</v>
      </c>
    </row>
    <row r="1398" spans="1:16" hidden="1" x14ac:dyDescent="0.25">
      <c r="A1398" s="116">
        <v>129428</v>
      </c>
      <c r="B1398" s="116">
        <v>11</v>
      </c>
      <c r="C1398" s="116">
        <v>1023100340</v>
      </c>
      <c r="D1398" s="116" t="s">
        <v>10969</v>
      </c>
      <c r="E1398" s="339">
        <v>18390</v>
      </c>
      <c r="F1398" s="194">
        <v>1</v>
      </c>
      <c r="G1398" s="194">
        <v>1</v>
      </c>
      <c r="H1398" s="194" t="s">
        <v>10119</v>
      </c>
      <c r="I1398" s="194">
        <f t="shared" si="63"/>
        <v>0</v>
      </c>
      <c r="J1398" s="116" t="s">
        <v>10120</v>
      </c>
      <c r="K1398" s="116" t="s">
        <v>12068</v>
      </c>
      <c r="L1398" s="197">
        <v>45602</v>
      </c>
      <c r="M1398" s="116"/>
      <c r="N1398" s="197">
        <v>45603</v>
      </c>
      <c r="O1398" s="388">
        <f t="shared" si="64"/>
        <v>18390</v>
      </c>
      <c r="P1398" s="339">
        <f t="shared" si="65"/>
        <v>0</v>
      </c>
    </row>
    <row r="1399" spans="1:16" hidden="1" x14ac:dyDescent="0.25">
      <c r="A1399" s="116">
        <v>129428</v>
      </c>
      <c r="B1399" s="116">
        <v>3</v>
      </c>
      <c r="C1399" s="116">
        <v>1112100280</v>
      </c>
      <c r="D1399" s="116" t="s">
        <v>11173</v>
      </c>
      <c r="E1399" s="339">
        <v>1920</v>
      </c>
      <c r="F1399" s="194">
        <v>8</v>
      </c>
      <c r="G1399" s="194">
        <v>8</v>
      </c>
      <c r="H1399" s="194" t="s">
        <v>10119</v>
      </c>
      <c r="I1399" s="194">
        <f t="shared" si="63"/>
        <v>0</v>
      </c>
      <c r="J1399" s="116" t="s">
        <v>10120</v>
      </c>
      <c r="K1399" s="116" t="s">
        <v>12068</v>
      </c>
      <c r="L1399" s="197">
        <v>45602</v>
      </c>
      <c r="M1399" s="116"/>
      <c r="N1399" s="197">
        <v>45603</v>
      </c>
      <c r="O1399" s="388">
        <f t="shared" si="64"/>
        <v>240</v>
      </c>
      <c r="P1399" s="339">
        <f t="shared" si="65"/>
        <v>0</v>
      </c>
    </row>
    <row r="1400" spans="1:16" hidden="1" x14ac:dyDescent="0.25">
      <c r="A1400" s="116">
        <v>129428</v>
      </c>
      <c r="B1400" s="116">
        <v>7</v>
      </c>
      <c r="C1400" s="116">
        <v>1112100610</v>
      </c>
      <c r="D1400" s="116" t="s">
        <v>11174</v>
      </c>
      <c r="E1400" s="339">
        <v>892.56</v>
      </c>
      <c r="F1400" s="194">
        <v>8</v>
      </c>
      <c r="G1400" s="194">
        <v>8</v>
      </c>
      <c r="H1400" s="194" t="s">
        <v>10119</v>
      </c>
      <c r="I1400" s="194">
        <f t="shared" si="63"/>
        <v>0</v>
      </c>
      <c r="J1400" s="116" t="s">
        <v>10120</v>
      </c>
      <c r="K1400" s="116" t="s">
        <v>12068</v>
      </c>
      <c r="L1400" s="197">
        <v>45602</v>
      </c>
      <c r="M1400" s="116"/>
      <c r="N1400" s="197">
        <v>45603</v>
      </c>
      <c r="O1400" s="388">
        <f t="shared" si="64"/>
        <v>111.57</v>
      </c>
      <c r="P1400" s="339">
        <f t="shared" si="65"/>
        <v>0</v>
      </c>
    </row>
    <row r="1401" spans="1:16" hidden="1" x14ac:dyDescent="0.25">
      <c r="A1401" s="116">
        <v>129428</v>
      </c>
      <c r="B1401" s="116">
        <v>6</v>
      </c>
      <c r="C1401" s="116">
        <v>1112100710</v>
      </c>
      <c r="D1401" s="116" t="s">
        <v>17528</v>
      </c>
      <c r="E1401" s="339">
        <v>16246.08</v>
      </c>
      <c r="F1401" s="194">
        <v>16</v>
      </c>
      <c r="G1401" s="194">
        <v>16</v>
      </c>
      <c r="H1401" s="194" t="s">
        <v>10119</v>
      </c>
      <c r="I1401" s="194">
        <f t="shared" si="63"/>
        <v>0</v>
      </c>
      <c r="J1401" s="116" t="s">
        <v>10120</v>
      </c>
      <c r="K1401" s="116" t="s">
        <v>12068</v>
      </c>
      <c r="L1401" s="197">
        <v>45602</v>
      </c>
      <c r="M1401" s="116"/>
      <c r="N1401" s="197">
        <v>45603</v>
      </c>
      <c r="O1401" s="388">
        <f t="shared" si="64"/>
        <v>1015.38</v>
      </c>
      <c r="P1401" s="339">
        <f t="shared" si="65"/>
        <v>0</v>
      </c>
    </row>
    <row r="1402" spans="1:16" hidden="1" x14ac:dyDescent="0.25">
      <c r="A1402" s="116">
        <v>129428</v>
      </c>
      <c r="B1402" s="116">
        <v>8</v>
      </c>
      <c r="C1402" s="116">
        <v>1112102270</v>
      </c>
      <c r="D1402" s="116" t="s">
        <v>11178</v>
      </c>
      <c r="E1402" s="339">
        <v>7936</v>
      </c>
      <c r="F1402" s="194">
        <v>8</v>
      </c>
      <c r="G1402" s="194">
        <v>8</v>
      </c>
      <c r="H1402" s="194" t="s">
        <v>10119</v>
      </c>
      <c r="I1402" s="194">
        <f t="shared" si="63"/>
        <v>0</v>
      </c>
      <c r="J1402" s="116" t="s">
        <v>10120</v>
      </c>
      <c r="K1402" s="116" t="s">
        <v>12068</v>
      </c>
      <c r="L1402" s="197">
        <v>45602</v>
      </c>
      <c r="M1402" s="116" t="s">
        <v>14923</v>
      </c>
      <c r="N1402" s="197">
        <v>45728</v>
      </c>
      <c r="O1402" s="388">
        <f t="shared" si="64"/>
        <v>992</v>
      </c>
      <c r="P1402" s="339">
        <f t="shared" si="65"/>
        <v>0</v>
      </c>
    </row>
    <row r="1403" spans="1:16" hidden="1" x14ac:dyDescent="0.25">
      <c r="A1403" s="116">
        <v>129428</v>
      </c>
      <c r="B1403" s="116">
        <v>2</v>
      </c>
      <c r="C1403" s="116">
        <v>1316103580</v>
      </c>
      <c r="D1403" s="116" t="s">
        <v>17529</v>
      </c>
      <c r="E1403" s="339">
        <v>133419.35999999999</v>
      </c>
      <c r="F1403" s="194">
        <v>8</v>
      </c>
      <c r="G1403" s="194">
        <v>8</v>
      </c>
      <c r="H1403" s="194" t="s">
        <v>10119</v>
      </c>
      <c r="I1403" s="194">
        <f t="shared" si="63"/>
        <v>0</v>
      </c>
      <c r="J1403" s="116" t="s">
        <v>10120</v>
      </c>
      <c r="K1403" s="116" t="s">
        <v>12068</v>
      </c>
      <c r="L1403" s="197">
        <v>45602</v>
      </c>
      <c r="M1403" s="116"/>
      <c r="N1403" s="197">
        <v>45603</v>
      </c>
      <c r="O1403" s="388">
        <f t="shared" si="64"/>
        <v>16677.419999999998</v>
      </c>
      <c r="P1403" s="339">
        <f t="shared" si="65"/>
        <v>0</v>
      </c>
    </row>
    <row r="1404" spans="1:16" hidden="1" x14ac:dyDescent="0.25">
      <c r="A1404" s="116">
        <v>129428</v>
      </c>
      <c r="B1404" s="116">
        <v>1</v>
      </c>
      <c r="C1404" s="116">
        <v>1316103600</v>
      </c>
      <c r="D1404" s="116" t="s">
        <v>17493</v>
      </c>
      <c r="E1404" s="339">
        <v>263978.64</v>
      </c>
      <c r="F1404" s="194">
        <v>8</v>
      </c>
      <c r="G1404" s="194">
        <v>8</v>
      </c>
      <c r="H1404" s="194" t="s">
        <v>10119</v>
      </c>
      <c r="I1404" s="194">
        <f t="shared" si="63"/>
        <v>0</v>
      </c>
      <c r="J1404" s="116" t="s">
        <v>10120</v>
      </c>
      <c r="K1404" s="116" t="s">
        <v>12068</v>
      </c>
      <c r="L1404" s="197">
        <v>45602</v>
      </c>
      <c r="M1404" s="116"/>
      <c r="N1404" s="197">
        <v>45603</v>
      </c>
      <c r="O1404" s="388">
        <f t="shared" si="64"/>
        <v>32997.33</v>
      </c>
      <c r="P1404" s="339">
        <f t="shared" si="65"/>
        <v>0</v>
      </c>
    </row>
    <row r="1405" spans="1:16" hidden="1" x14ac:dyDescent="0.25">
      <c r="A1405" s="116">
        <v>129428</v>
      </c>
      <c r="B1405" s="116">
        <v>5</v>
      </c>
      <c r="C1405" s="116">
        <v>1318100000</v>
      </c>
      <c r="D1405" s="116" t="s">
        <v>11261</v>
      </c>
      <c r="E1405" s="339">
        <v>6395.04</v>
      </c>
      <c r="F1405" s="194">
        <v>8</v>
      </c>
      <c r="G1405" s="194">
        <v>8</v>
      </c>
      <c r="H1405" s="194" t="s">
        <v>10119</v>
      </c>
      <c r="I1405" s="194">
        <f t="shared" si="63"/>
        <v>0</v>
      </c>
      <c r="J1405" s="116" t="s">
        <v>10120</v>
      </c>
      <c r="K1405" s="116" t="s">
        <v>12068</v>
      </c>
      <c r="L1405" s="197">
        <v>45602</v>
      </c>
      <c r="M1405" s="116"/>
      <c r="N1405" s="197">
        <v>45603</v>
      </c>
      <c r="O1405" s="388">
        <f t="shared" si="64"/>
        <v>799.38</v>
      </c>
      <c r="P1405" s="339">
        <f t="shared" si="65"/>
        <v>0</v>
      </c>
    </row>
    <row r="1406" spans="1:16" hidden="1" x14ac:dyDescent="0.25">
      <c r="A1406" s="116">
        <v>129428</v>
      </c>
      <c r="B1406" s="116">
        <v>4</v>
      </c>
      <c r="C1406" s="116">
        <v>1523109070</v>
      </c>
      <c r="D1406" s="116" t="s">
        <v>16200</v>
      </c>
      <c r="E1406" s="339">
        <v>4176</v>
      </c>
      <c r="F1406" s="194">
        <v>16</v>
      </c>
      <c r="G1406" s="194">
        <f>8+8</f>
        <v>16</v>
      </c>
      <c r="H1406" s="194" t="s">
        <v>10119</v>
      </c>
      <c r="I1406" s="194">
        <f t="shared" si="63"/>
        <v>0</v>
      </c>
      <c r="J1406" s="116" t="s">
        <v>10120</v>
      </c>
      <c r="K1406" s="116" t="s">
        <v>12068</v>
      </c>
      <c r="L1406" s="197">
        <v>45602</v>
      </c>
      <c r="M1406" s="116" t="s">
        <v>16661</v>
      </c>
      <c r="N1406" s="197">
        <v>45951</v>
      </c>
      <c r="O1406" s="388">
        <f t="shared" si="64"/>
        <v>261</v>
      </c>
      <c r="P1406" s="339">
        <f t="shared" si="65"/>
        <v>0</v>
      </c>
    </row>
    <row r="1407" spans="1:16" hidden="1" x14ac:dyDescent="0.25">
      <c r="A1407" s="116">
        <v>129454</v>
      </c>
      <c r="B1407" s="116">
        <v>7</v>
      </c>
      <c r="C1407" s="116">
        <v>1011100110</v>
      </c>
      <c r="D1407" s="116" t="s">
        <v>10354</v>
      </c>
      <c r="E1407" s="339">
        <v>17400</v>
      </c>
      <c r="F1407" s="194">
        <v>5</v>
      </c>
      <c r="G1407" s="194">
        <v>5</v>
      </c>
      <c r="H1407" s="194" t="s">
        <v>10119</v>
      </c>
      <c r="I1407" s="194">
        <f t="shared" si="63"/>
        <v>0</v>
      </c>
      <c r="J1407" s="116" t="s">
        <v>10120</v>
      </c>
      <c r="K1407" s="116" t="s">
        <v>10121</v>
      </c>
      <c r="L1407" s="197">
        <v>45603</v>
      </c>
      <c r="M1407" s="116"/>
      <c r="N1407" s="197">
        <v>45603</v>
      </c>
      <c r="O1407" s="388">
        <f t="shared" si="64"/>
        <v>3480</v>
      </c>
      <c r="P1407" s="339">
        <f t="shared" si="65"/>
        <v>0</v>
      </c>
    </row>
    <row r="1408" spans="1:16" hidden="1" x14ac:dyDescent="0.25">
      <c r="A1408" s="116">
        <v>129454</v>
      </c>
      <c r="B1408" s="116">
        <v>1</v>
      </c>
      <c r="C1408" s="116">
        <v>1012100120</v>
      </c>
      <c r="D1408" s="116" t="s">
        <v>10492</v>
      </c>
      <c r="E1408" s="339">
        <v>288000</v>
      </c>
      <c r="F1408" s="194">
        <v>12</v>
      </c>
      <c r="G1408" s="194">
        <v>12</v>
      </c>
      <c r="H1408" s="194" t="s">
        <v>10119</v>
      </c>
      <c r="I1408" s="194">
        <f t="shared" si="63"/>
        <v>0</v>
      </c>
      <c r="J1408" s="116" t="s">
        <v>10120</v>
      </c>
      <c r="K1408" s="116" t="s">
        <v>10121</v>
      </c>
      <c r="L1408" s="197">
        <v>45603</v>
      </c>
      <c r="M1408" s="116" t="s">
        <v>12072</v>
      </c>
      <c r="N1408" s="197">
        <v>45615</v>
      </c>
      <c r="O1408" s="388">
        <f t="shared" si="64"/>
        <v>24000</v>
      </c>
      <c r="P1408" s="339">
        <f t="shared" si="65"/>
        <v>0</v>
      </c>
    </row>
    <row r="1409" spans="1:16" hidden="1" x14ac:dyDescent="0.25">
      <c r="A1409" s="116">
        <v>129454</v>
      </c>
      <c r="B1409" s="116">
        <v>10</v>
      </c>
      <c r="C1409" s="116">
        <v>1014100030</v>
      </c>
      <c r="D1409" s="116" t="s">
        <v>11074</v>
      </c>
      <c r="E1409" s="339">
        <v>8400</v>
      </c>
      <c r="F1409" s="194">
        <v>100</v>
      </c>
      <c r="G1409" s="194">
        <v>100</v>
      </c>
      <c r="H1409" s="194" t="s">
        <v>10119</v>
      </c>
      <c r="I1409" s="194">
        <f t="shared" si="63"/>
        <v>0</v>
      </c>
      <c r="J1409" s="116" t="s">
        <v>10120</v>
      </c>
      <c r="K1409" s="116" t="s">
        <v>10121</v>
      </c>
      <c r="L1409" s="197">
        <v>45603</v>
      </c>
      <c r="M1409" s="116"/>
      <c r="N1409" s="197">
        <v>45603</v>
      </c>
      <c r="O1409" s="388">
        <f t="shared" si="64"/>
        <v>84</v>
      </c>
      <c r="P1409" s="339">
        <f t="shared" si="65"/>
        <v>0</v>
      </c>
    </row>
    <row r="1410" spans="1:16" hidden="1" x14ac:dyDescent="0.25">
      <c r="A1410" s="116">
        <v>129454</v>
      </c>
      <c r="B1410" s="116">
        <v>11</v>
      </c>
      <c r="C1410" s="116">
        <v>1017101920</v>
      </c>
      <c r="D1410" s="116" t="s">
        <v>11154</v>
      </c>
      <c r="E1410" s="339">
        <v>7493</v>
      </c>
      <c r="F1410" s="194">
        <v>1</v>
      </c>
      <c r="G1410" s="194">
        <v>1</v>
      </c>
      <c r="H1410" s="194" t="s">
        <v>10119</v>
      </c>
      <c r="I1410" s="194">
        <f t="shared" ref="I1410:I1473" si="66">+F1410-G1410</f>
        <v>0</v>
      </c>
      <c r="J1410" s="116" t="s">
        <v>10120</v>
      </c>
      <c r="K1410" s="116" t="s">
        <v>10121</v>
      </c>
      <c r="L1410" s="197">
        <v>45603</v>
      </c>
      <c r="M1410" s="116"/>
      <c r="N1410" s="197">
        <v>45603</v>
      </c>
      <c r="O1410" s="388">
        <f t="shared" ref="O1410:O1473" si="67">+E1410/F1410</f>
        <v>7493</v>
      </c>
      <c r="P1410" s="339">
        <f t="shared" ref="P1410:P1473" si="68">+O1410*I1410</f>
        <v>0</v>
      </c>
    </row>
    <row r="1411" spans="1:16" hidden="1" x14ac:dyDescent="0.25">
      <c r="A1411" s="116">
        <v>129454</v>
      </c>
      <c r="B1411" s="116">
        <v>9</v>
      </c>
      <c r="C1411" s="116">
        <v>1022100110</v>
      </c>
      <c r="D1411" s="116" t="s">
        <v>10343</v>
      </c>
      <c r="E1411" s="339">
        <v>17368</v>
      </c>
      <c r="F1411" s="194">
        <v>8</v>
      </c>
      <c r="G1411" s="194">
        <v>8</v>
      </c>
      <c r="H1411" s="194" t="s">
        <v>10119</v>
      </c>
      <c r="I1411" s="194">
        <f t="shared" si="66"/>
        <v>0</v>
      </c>
      <c r="J1411" s="116" t="s">
        <v>10120</v>
      </c>
      <c r="K1411" s="116" t="s">
        <v>10121</v>
      </c>
      <c r="L1411" s="197">
        <v>45603</v>
      </c>
      <c r="M1411" s="116"/>
      <c r="N1411" s="197">
        <v>45603</v>
      </c>
      <c r="O1411" s="388">
        <f t="shared" si="67"/>
        <v>2171</v>
      </c>
      <c r="P1411" s="339">
        <f t="shared" si="68"/>
        <v>0</v>
      </c>
    </row>
    <row r="1412" spans="1:16" hidden="1" x14ac:dyDescent="0.25">
      <c r="A1412" s="116">
        <v>129454</v>
      </c>
      <c r="B1412" s="116">
        <v>5</v>
      </c>
      <c r="C1412" s="116">
        <v>1022100230</v>
      </c>
      <c r="D1412" s="116" t="s">
        <v>16162</v>
      </c>
      <c r="E1412" s="339">
        <v>49500</v>
      </c>
      <c r="F1412" s="194">
        <v>30</v>
      </c>
      <c r="G1412" s="194">
        <v>30</v>
      </c>
      <c r="H1412" s="194" t="s">
        <v>10119</v>
      </c>
      <c r="I1412" s="194">
        <f t="shared" si="66"/>
        <v>0</v>
      </c>
      <c r="J1412" s="116" t="s">
        <v>10120</v>
      </c>
      <c r="K1412" s="116" t="s">
        <v>10121</v>
      </c>
      <c r="L1412" s="197">
        <v>45603</v>
      </c>
      <c r="M1412" s="116"/>
      <c r="N1412" s="197">
        <v>45628</v>
      </c>
      <c r="O1412" s="388">
        <f t="shared" si="67"/>
        <v>1650</v>
      </c>
      <c r="P1412" s="339">
        <f t="shared" si="68"/>
        <v>0</v>
      </c>
    </row>
    <row r="1413" spans="1:16" hidden="1" x14ac:dyDescent="0.25">
      <c r="A1413" s="116">
        <v>129454</v>
      </c>
      <c r="B1413" s="116">
        <v>6</v>
      </c>
      <c r="C1413" s="116">
        <v>1022104230</v>
      </c>
      <c r="D1413" s="116" t="s">
        <v>11795</v>
      </c>
      <c r="E1413" s="339">
        <v>18880</v>
      </c>
      <c r="F1413" s="194">
        <v>4</v>
      </c>
      <c r="G1413" s="194">
        <v>4</v>
      </c>
      <c r="H1413" s="194" t="s">
        <v>10119</v>
      </c>
      <c r="I1413" s="194">
        <f t="shared" si="66"/>
        <v>0</v>
      </c>
      <c r="J1413" s="116" t="s">
        <v>10120</v>
      </c>
      <c r="K1413" s="116" t="s">
        <v>10121</v>
      </c>
      <c r="L1413" s="197">
        <v>45603</v>
      </c>
      <c r="M1413" s="116"/>
      <c r="N1413" s="197">
        <v>45603</v>
      </c>
      <c r="O1413" s="388">
        <f t="shared" si="67"/>
        <v>4720</v>
      </c>
      <c r="P1413" s="339">
        <f t="shared" si="68"/>
        <v>0</v>
      </c>
    </row>
    <row r="1414" spans="1:16" hidden="1" x14ac:dyDescent="0.25">
      <c r="A1414" s="116">
        <v>129454</v>
      </c>
      <c r="B1414" s="116">
        <v>3</v>
      </c>
      <c r="C1414" s="116">
        <v>1520103640</v>
      </c>
      <c r="D1414" s="116" t="s">
        <v>17562</v>
      </c>
      <c r="E1414" s="339">
        <v>38496</v>
      </c>
      <c r="F1414" s="194">
        <v>3</v>
      </c>
      <c r="G1414" s="194">
        <v>3</v>
      </c>
      <c r="H1414" s="194" t="s">
        <v>10119</v>
      </c>
      <c r="I1414" s="194">
        <f t="shared" si="66"/>
        <v>0</v>
      </c>
      <c r="J1414" s="116" t="s">
        <v>10120</v>
      </c>
      <c r="K1414" s="116" t="s">
        <v>10121</v>
      </c>
      <c r="L1414" s="197">
        <v>45603</v>
      </c>
      <c r="M1414" s="116"/>
      <c r="N1414" s="197">
        <v>45603</v>
      </c>
      <c r="O1414" s="388">
        <f t="shared" si="67"/>
        <v>12832</v>
      </c>
      <c r="P1414" s="339">
        <f t="shared" si="68"/>
        <v>0</v>
      </c>
    </row>
    <row r="1415" spans="1:16" hidden="1" x14ac:dyDescent="0.25">
      <c r="A1415" s="116">
        <v>129454</v>
      </c>
      <c r="B1415" s="116">
        <v>8</v>
      </c>
      <c r="C1415" s="116">
        <v>1520103650</v>
      </c>
      <c r="D1415" s="116" t="s">
        <v>11382</v>
      </c>
      <c r="E1415" s="339">
        <v>16514</v>
      </c>
      <c r="F1415" s="194">
        <v>2</v>
      </c>
      <c r="G1415" s="194">
        <v>2</v>
      </c>
      <c r="H1415" s="194" t="s">
        <v>10119</v>
      </c>
      <c r="I1415" s="194">
        <f t="shared" si="66"/>
        <v>0</v>
      </c>
      <c r="J1415" s="116" t="s">
        <v>10120</v>
      </c>
      <c r="K1415" s="116" t="s">
        <v>10121</v>
      </c>
      <c r="L1415" s="197">
        <v>45603</v>
      </c>
      <c r="M1415" s="116"/>
      <c r="N1415" s="197">
        <v>45603</v>
      </c>
      <c r="O1415" s="388">
        <f t="shared" si="67"/>
        <v>8257</v>
      </c>
      <c r="P1415" s="339">
        <f t="shared" si="68"/>
        <v>0</v>
      </c>
    </row>
    <row r="1416" spans="1:16" hidden="1" x14ac:dyDescent="0.25">
      <c r="A1416" s="116">
        <v>129454</v>
      </c>
      <c r="B1416" s="116">
        <v>2</v>
      </c>
      <c r="C1416" s="116">
        <v>1520103660</v>
      </c>
      <c r="D1416" s="116" t="s">
        <v>16198</v>
      </c>
      <c r="E1416" s="339">
        <v>116952</v>
      </c>
      <c r="F1416" s="194">
        <v>4</v>
      </c>
      <c r="G1416" s="194">
        <v>4</v>
      </c>
      <c r="H1416" s="194" t="s">
        <v>10119</v>
      </c>
      <c r="I1416" s="194">
        <f t="shared" si="66"/>
        <v>0</v>
      </c>
      <c r="J1416" s="116" t="s">
        <v>10120</v>
      </c>
      <c r="K1416" s="116" t="s">
        <v>10121</v>
      </c>
      <c r="L1416" s="197">
        <v>45603</v>
      </c>
      <c r="M1416" s="116"/>
      <c r="N1416" s="197">
        <v>45616</v>
      </c>
      <c r="O1416" s="388">
        <f t="shared" si="67"/>
        <v>29238</v>
      </c>
      <c r="P1416" s="339">
        <f t="shared" si="68"/>
        <v>0</v>
      </c>
    </row>
    <row r="1417" spans="1:16" hidden="1" x14ac:dyDescent="0.25">
      <c r="A1417" s="116">
        <v>129454</v>
      </c>
      <c r="B1417" s="116">
        <v>4</v>
      </c>
      <c r="C1417" s="116">
        <v>1520103670</v>
      </c>
      <c r="D1417" s="116" t="s">
        <v>17563</v>
      </c>
      <c r="E1417" s="339">
        <v>45360</v>
      </c>
      <c r="F1417" s="194">
        <v>3</v>
      </c>
      <c r="G1417" s="194">
        <v>3</v>
      </c>
      <c r="H1417" s="194" t="s">
        <v>10119</v>
      </c>
      <c r="I1417" s="194">
        <f t="shared" si="66"/>
        <v>0</v>
      </c>
      <c r="J1417" s="116" t="s">
        <v>10120</v>
      </c>
      <c r="K1417" s="116" t="s">
        <v>10121</v>
      </c>
      <c r="L1417" s="197">
        <v>45603</v>
      </c>
      <c r="M1417" s="116"/>
      <c r="N1417" s="197">
        <v>45603</v>
      </c>
      <c r="O1417" s="388">
        <f t="shared" si="67"/>
        <v>15120</v>
      </c>
      <c r="P1417" s="339">
        <f t="shared" si="68"/>
        <v>0</v>
      </c>
    </row>
    <row r="1418" spans="1:16" hidden="1" x14ac:dyDescent="0.25">
      <c r="A1418" s="116">
        <v>129454</v>
      </c>
      <c r="B1418" s="116">
        <v>12</v>
      </c>
      <c r="C1418" s="116">
        <v>1526104030</v>
      </c>
      <c r="D1418" s="116" t="s">
        <v>12015</v>
      </c>
      <c r="E1418" s="339">
        <v>0</v>
      </c>
      <c r="F1418" s="194">
        <v>2</v>
      </c>
      <c r="G1418" s="194">
        <v>2</v>
      </c>
      <c r="H1418" s="194" t="s">
        <v>10119</v>
      </c>
      <c r="I1418" s="194">
        <f t="shared" si="66"/>
        <v>0</v>
      </c>
      <c r="J1418" s="116" t="s">
        <v>10120</v>
      </c>
      <c r="K1418" s="116" t="s">
        <v>10121</v>
      </c>
      <c r="L1418" s="197">
        <v>45603</v>
      </c>
      <c r="M1418" s="116"/>
      <c r="N1418" s="197">
        <v>45834</v>
      </c>
      <c r="O1418" s="388">
        <f t="shared" si="67"/>
        <v>0</v>
      </c>
      <c r="P1418" s="339">
        <f t="shared" si="68"/>
        <v>0</v>
      </c>
    </row>
    <row r="1419" spans="1:16" hidden="1" x14ac:dyDescent="0.25">
      <c r="A1419" s="116">
        <v>129462</v>
      </c>
      <c r="B1419" s="116">
        <v>4</v>
      </c>
      <c r="C1419" s="116">
        <v>1010100120</v>
      </c>
      <c r="D1419" s="116" t="s">
        <v>17538</v>
      </c>
      <c r="E1419" s="339">
        <v>26450</v>
      </c>
      <c r="F1419" s="194">
        <v>25</v>
      </c>
      <c r="G1419" s="194">
        <v>25</v>
      </c>
      <c r="H1419" s="194" t="s">
        <v>10119</v>
      </c>
      <c r="I1419" s="194">
        <f t="shared" si="66"/>
        <v>0</v>
      </c>
      <c r="J1419" s="116" t="s">
        <v>10120</v>
      </c>
      <c r="K1419" s="116" t="s">
        <v>11937</v>
      </c>
      <c r="L1419" s="197">
        <v>45603</v>
      </c>
      <c r="M1419" s="116"/>
      <c r="N1419" s="197">
        <v>45603</v>
      </c>
      <c r="O1419" s="388">
        <f t="shared" si="67"/>
        <v>1058</v>
      </c>
      <c r="P1419" s="339">
        <f t="shared" si="68"/>
        <v>0</v>
      </c>
    </row>
    <row r="1420" spans="1:16" hidden="1" x14ac:dyDescent="0.25">
      <c r="A1420" s="116">
        <v>129462</v>
      </c>
      <c r="B1420" s="116">
        <v>5</v>
      </c>
      <c r="C1420" s="116">
        <v>1010100750</v>
      </c>
      <c r="D1420" s="116" t="s">
        <v>11041</v>
      </c>
      <c r="E1420" s="339">
        <v>33414.9</v>
      </c>
      <c r="F1420" s="194">
        <v>15</v>
      </c>
      <c r="G1420" s="194">
        <v>15</v>
      </c>
      <c r="H1420" s="194" t="s">
        <v>10119</v>
      </c>
      <c r="I1420" s="194">
        <f t="shared" si="66"/>
        <v>0</v>
      </c>
      <c r="J1420" s="116" t="s">
        <v>10120</v>
      </c>
      <c r="K1420" s="116" t="s">
        <v>11937</v>
      </c>
      <c r="L1420" s="197">
        <v>45603</v>
      </c>
      <c r="M1420" s="116"/>
      <c r="N1420" s="197">
        <v>45603</v>
      </c>
      <c r="O1420" s="388">
        <f t="shared" si="67"/>
        <v>2227.6600000000003</v>
      </c>
      <c r="P1420" s="339">
        <f t="shared" si="68"/>
        <v>0</v>
      </c>
    </row>
    <row r="1421" spans="1:16" hidden="1" x14ac:dyDescent="0.25">
      <c r="A1421" s="116">
        <v>129462</v>
      </c>
      <c r="B1421" s="116">
        <v>6</v>
      </c>
      <c r="C1421" s="116">
        <v>1010101250</v>
      </c>
      <c r="D1421" s="116" t="s">
        <v>17477</v>
      </c>
      <c r="E1421" s="339">
        <v>28988</v>
      </c>
      <c r="F1421" s="194">
        <v>80</v>
      </c>
      <c r="G1421" s="194">
        <v>80</v>
      </c>
      <c r="H1421" s="194" t="s">
        <v>10119</v>
      </c>
      <c r="I1421" s="194">
        <f t="shared" si="66"/>
        <v>0</v>
      </c>
      <c r="J1421" s="116" t="s">
        <v>10120</v>
      </c>
      <c r="K1421" s="116" t="s">
        <v>11937</v>
      </c>
      <c r="L1421" s="197">
        <v>45603</v>
      </c>
      <c r="M1421" s="116"/>
      <c r="N1421" s="197">
        <v>45603</v>
      </c>
      <c r="O1421" s="388">
        <f t="shared" si="67"/>
        <v>362.35</v>
      </c>
      <c r="P1421" s="339">
        <f t="shared" si="68"/>
        <v>0</v>
      </c>
    </row>
    <row r="1422" spans="1:16" hidden="1" x14ac:dyDescent="0.25">
      <c r="A1422" s="116">
        <v>129462</v>
      </c>
      <c r="B1422" s="116">
        <v>2</v>
      </c>
      <c r="C1422" s="116">
        <v>1012100020</v>
      </c>
      <c r="D1422" s="116" t="s">
        <v>10488</v>
      </c>
      <c r="E1422" s="339">
        <v>52965.62</v>
      </c>
      <c r="F1422" s="194">
        <v>2</v>
      </c>
      <c r="G1422" s="194">
        <v>2</v>
      </c>
      <c r="H1422" s="194" t="s">
        <v>10119</v>
      </c>
      <c r="I1422" s="194">
        <f t="shared" si="66"/>
        <v>0</v>
      </c>
      <c r="J1422" s="116" t="s">
        <v>10120</v>
      </c>
      <c r="K1422" s="116" t="s">
        <v>11937</v>
      </c>
      <c r="L1422" s="197">
        <v>45603</v>
      </c>
      <c r="M1422" s="116"/>
      <c r="N1422" s="197">
        <v>45603</v>
      </c>
      <c r="O1422" s="388">
        <f t="shared" si="67"/>
        <v>26482.81</v>
      </c>
      <c r="P1422" s="339">
        <f t="shared" si="68"/>
        <v>0</v>
      </c>
    </row>
    <row r="1423" spans="1:16" hidden="1" x14ac:dyDescent="0.25">
      <c r="A1423" s="116">
        <v>129462</v>
      </c>
      <c r="B1423" s="116">
        <v>1</v>
      </c>
      <c r="C1423" s="116">
        <v>1012100030</v>
      </c>
      <c r="D1423" s="116" t="s">
        <v>11137</v>
      </c>
      <c r="E1423" s="339">
        <v>111166.66</v>
      </c>
      <c r="F1423" s="194">
        <v>2</v>
      </c>
      <c r="G1423" s="194">
        <v>2</v>
      </c>
      <c r="H1423" s="194" t="s">
        <v>10119</v>
      </c>
      <c r="I1423" s="194">
        <f t="shared" si="66"/>
        <v>0</v>
      </c>
      <c r="J1423" s="116" t="s">
        <v>10120</v>
      </c>
      <c r="K1423" s="116" t="s">
        <v>11937</v>
      </c>
      <c r="L1423" s="197">
        <v>45603</v>
      </c>
      <c r="M1423" s="116"/>
      <c r="N1423" s="197">
        <v>45603</v>
      </c>
      <c r="O1423" s="388">
        <f t="shared" si="67"/>
        <v>55583.33</v>
      </c>
      <c r="P1423" s="339">
        <f t="shared" si="68"/>
        <v>0</v>
      </c>
    </row>
    <row r="1424" spans="1:16" hidden="1" x14ac:dyDescent="0.25">
      <c r="A1424" s="116">
        <v>129462</v>
      </c>
      <c r="B1424" s="116">
        <v>3</v>
      </c>
      <c r="C1424" s="116">
        <v>1546101870</v>
      </c>
      <c r="D1424" s="116" t="s">
        <v>16201</v>
      </c>
      <c r="E1424" s="339">
        <v>14341.75</v>
      </c>
      <c r="F1424" s="194">
        <v>25</v>
      </c>
      <c r="G1424" s="194">
        <v>25</v>
      </c>
      <c r="H1424" s="194" t="s">
        <v>10119</v>
      </c>
      <c r="I1424" s="194">
        <f t="shared" si="66"/>
        <v>0</v>
      </c>
      <c r="J1424" s="116" t="s">
        <v>10120</v>
      </c>
      <c r="K1424" s="116" t="s">
        <v>11937</v>
      </c>
      <c r="L1424" s="197">
        <v>45603</v>
      </c>
      <c r="M1424" s="116"/>
      <c r="N1424" s="197">
        <v>45603</v>
      </c>
      <c r="O1424" s="388">
        <f t="shared" si="67"/>
        <v>573.66999999999996</v>
      </c>
      <c r="P1424" s="339">
        <f t="shared" si="68"/>
        <v>0</v>
      </c>
    </row>
    <row r="1425" spans="1:16" hidden="1" x14ac:dyDescent="0.25">
      <c r="A1425" s="116">
        <v>129463</v>
      </c>
      <c r="B1425" s="116">
        <v>10</v>
      </c>
      <c r="C1425" s="116">
        <v>1010106890</v>
      </c>
      <c r="D1425" s="116" t="s">
        <v>11136</v>
      </c>
      <c r="E1425" s="339">
        <v>28846.799999999999</v>
      </c>
      <c r="F1425" s="194">
        <v>5</v>
      </c>
      <c r="G1425" s="194">
        <v>5</v>
      </c>
      <c r="H1425" s="194" t="s">
        <v>10119</v>
      </c>
      <c r="I1425" s="194">
        <f t="shared" si="66"/>
        <v>0</v>
      </c>
      <c r="J1425" s="116" t="s">
        <v>10126</v>
      </c>
      <c r="K1425" s="116" t="s">
        <v>10853</v>
      </c>
      <c r="L1425" s="197">
        <v>45603</v>
      </c>
      <c r="M1425" s="116"/>
      <c r="N1425" s="197">
        <v>45603</v>
      </c>
      <c r="O1425" s="388">
        <f t="shared" si="67"/>
        <v>5769.36</v>
      </c>
      <c r="P1425" s="339">
        <f t="shared" si="68"/>
        <v>0</v>
      </c>
    </row>
    <row r="1426" spans="1:16" hidden="1" x14ac:dyDescent="0.25">
      <c r="A1426" s="116">
        <v>129463</v>
      </c>
      <c r="B1426" s="116">
        <v>9</v>
      </c>
      <c r="C1426" s="116">
        <v>1019101600</v>
      </c>
      <c r="D1426" s="116" t="s">
        <v>10852</v>
      </c>
      <c r="E1426" s="339">
        <v>98960.320000000007</v>
      </c>
      <c r="F1426" s="194">
        <v>4</v>
      </c>
      <c r="G1426" s="194">
        <v>4</v>
      </c>
      <c r="H1426" s="194" t="s">
        <v>10119</v>
      </c>
      <c r="I1426" s="194">
        <f t="shared" si="66"/>
        <v>0</v>
      </c>
      <c r="J1426" s="116" t="s">
        <v>10126</v>
      </c>
      <c r="K1426" s="116" t="s">
        <v>10853</v>
      </c>
      <c r="L1426" s="197">
        <v>45603</v>
      </c>
      <c r="M1426" s="116"/>
      <c r="N1426" s="197">
        <v>45603</v>
      </c>
      <c r="O1426" s="388">
        <f t="shared" si="67"/>
        <v>24740.080000000002</v>
      </c>
      <c r="P1426" s="339">
        <f t="shared" si="68"/>
        <v>0</v>
      </c>
    </row>
    <row r="1427" spans="1:16" hidden="1" x14ac:dyDescent="0.25">
      <c r="A1427" s="116">
        <v>129463</v>
      </c>
      <c r="B1427" s="116">
        <v>4</v>
      </c>
      <c r="C1427" s="116">
        <v>1521100100</v>
      </c>
      <c r="D1427" s="116" t="s">
        <v>10563</v>
      </c>
      <c r="E1427" s="339">
        <v>26399.759999999998</v>
      </c>
      <c r="F1427" s="194">
        <v>24</v>
      </c>
      <c r="G1427" s="194">
        <v>24</v>
      </c>
      <c r="H1427" s="194" t="s">
        <v>10119</v>
      </c>
      <c r="I1427" s="194">
        <f t="shared" si="66"/>
        <v>0</v>
      </c>
      <c r="J1427" s="116" t="s">
        <v>10126</v>
      </c>
      <c r="K1427" s="116" t="s">
        <v>10853</v>
      </c>
      <c r="L1427" s="197">
        <v>45603</v>
      </c>
      <c r="M1427" s="116"/>
      <c r="N1427" s="197">
        <v>45603</v>
      </c>
      <c r="O1427" s="388">
        <f t="shared" si="67"/>
        <v>1099.99</v>
      </c>
      <c r="P1427" s="339">
        <f t="shared" si="68"/>
        <v>0</v>
      </c>
    </row>
    <row r="1428" spans="1:16" hidden="1" x14ac:dyDescent="0.25">
      <c r="A1428" s="116">
        <v>129463</v>
      </c>
      <c r="B1428" s="116">
        <v>5</v>
      </c>
      <c r="C1428" s="116">
        <v>1521100110</v>
      </c>
      <c r="D1428" s="116" t="s">
        <v>17564</v>
      </c>
      <c r="E1428" s="339">
        <v>72069.600000000006</v>
      </c>
      <c r="F1428" s="194">
        <v>40</v>
      </c>
      <c r="G1428" s="194">
        <v>40</v>
      </c>
      <c r="H1428" s="194" t="s">
        <v>10119</v>
      </c>
      <c r="I1428" s="194">
        <f t="shared" si="66"/>
        <v>0</v>
      </c>
      <c r="J1428" s="116" t="s">
        <v>10126</v>
      </c>
      <c r="K1428" s="116" t="s">
        <v>10853</v>
      </c>
      <c r="L1428" s="197">
        <v>45603</v>
      </c>
      <c r="M1428" s="116"/>
      <c r="N1428" s="197">
        <v>45603</v>
      </c>
      <c r="O1428" s="388">
        <f t="shared" si="67"/>
        <v>1801.7400000000002</v>
      </c>
      <c r="P1428" s="339">
        <f t="shared" si="68"/>
        <v>0</v>
      </c>
    </row>
    <row r="1429" spans="1:16" hidden="1" x14ac:dyDescent="0.25">
      <c r="A1429" s="116">
        <v>129463</v>
      </c>
      <c r="B1429" s="116">
        <v>1</v>
      </c>
      <c r="C1429" s="116">
        <v>1810104330</v>
      </c>
      <c r="D1429" s="116" t="s">
        <v>17516</v>
      </c>
      <c r="E1429" s="339">
        <v>238466.64</v>
      </c>
      <c r="F1429" s="194">
        <v>24</v>
      </c>
      <c r="G1429" s="194">
        <v>24</v>
      </c>
      <c r="H1429" s="194" t="s">
        <v>10119</v>
      </c>
      <c r="I1429" s="194">
        <f t="shared" si="66"/>
        <v>0</v>
      </c>
      <c r="J1429" s="116" t="s">
        <v>10126</v>
      </c>
      <c r="K1429" s="116" t="s">
        <v>10853</v>
      </c>
      <c r="L1429" s="197">
        <v>45603</v>
      </c>
      <c r="M1429" s="116"/>
      <c r="N1429" s="197">
        <v>45603</v>
      </c>
      <c r="O1429" s="388">
        <f t="shared" si="67"/>
        <v>9936.11</v>
      </c>
      <c r="P1429" s="339">
        <f t="shared" si="68"/>
        <v>0</v>
      </c>
    </row>
    <row r="1430" spans="1:16" hidden="1" x14ac:dyDescent="0.25">
      <c r="A1430" s="116">
        <v>129463</v>
      </c>
      <c r="B1430" s="116">
        <v>8</v>
      </c>
      <c r="C1430" s="116">
        <v>1810104410</v>
      </c>
      <c r="D1430" s="116" t="s">
        <v>17468</v>
      </c>
      <c r="E1430" s="339">
        <v>380000</v>
      </c>
      <c r="F1430" s="194">
        <v>40</v>
      </c>
      <c r="G1430" s="194">
        <v>40</v>
      </c>
      <c r="H1430" s="194" t="s">
        <v>10119</v>
      </c>
      <c r="I1430" s="194">
        <f t="shared" si="66"/>
        <v>0</v>
      </c>
      <c r="J1430" s="116" t="s">
        <v>10126</v>
      </c>
      <c r="K1430" s="116" t="s">
        <v>10853</v>
      </c>
      <c r="L1430" s="197">
        <v>45603</v>
      </c>
      <c r="M1430" s="116" t="s">
        <v>12073</v>
      </c>
      <c r="N1430" s="197">
        <v>45635</v>
      </c>
      <c r="O1430" s="388">
        <f t="shared" si="67"/>
        <v>9500</v>
      </c>
      <c r="P1430" s="339">
        <f t="shared" si="68"/>
        <v>0</v>
      </c>
    </row>
    <row r="1431" spans="1:16" hidden="1" x14ac:dyDescent="0.25">
      <c r="A1431" s="116">
        <v>129463</v>
      </c>
      <c r="B1431" s="116">
        <v>3</v>
      </c>
      <c r="C1431" s="116">
        <v>1810104800</v>
      </c>
      <c r="D1431" s="116" t="s">
        <v>11373</v>
      </c>
      <c r="E1431" s="339">
        <v>66312.72</v>
      </c>
      <c r="F1431" s="194">
        <v>24</v>
      </c>
      <c r="G1431" s="194">
        <v>24</v>
      </c>
      <c r="H1431" s="194" t="s">
        <v>10119</v>
      </c>
      <c r="I1431" s="194">
        <f t="shared" si="66"/>
        <v>0</v>
      </c>
      <c r="J1431" s="116" t="s">
        <v>10126</v>
      </c>
      <c r="K1431" s="116" t="s">
        <v>10853</v>
      </c>
      <c r="L1431" s="197">
        <v>45603</v>
      </c>
      <c r="M1431" s="116"/>
      <c r="N1431" s="197">
        <v>45603</v>
      </c>
      <c r="O1431" s="388">
        <f t="shared" si="67"/>
        <v>2763.03</v>
      </c>
      <c r="P1431" s="339">
        <f t="shared" si="68"/>
        <v>0</v>
      </c>
    </row>
    <row r="1432" spans="1:16" hidden="1" x14ac:dyDescent="0.25">
      <c r="A1432" s="116">
        <v>129463</v>
      </c>
      <c r="B1432" s="116">
        <v>6</v>
      </c>
      <c r="C1432" s="116">
        <v>1810104820</v>
      </c>
      <c r="D1432" s="116" t="s">
        <v>10134</v>
      </c>
      <c r="E1432" s="339">
        <v>123124.4</v>
      </c>
      <c r="F1432" s="194">
        <v>40</v>
      </c>
      <c r="G1432" s="194">
        <v>40</v>
      </c>
      <c r="H1432" s="194" t="s">
        <v>10119</v>
      </c>
      <c r="I1432" s="194">
        <f t="shared" si="66"/>
        <v>0</v>
      </c>
      <c r="J1432" s="116" t="s">
        <v>10126</v>
      </c>
      <c r="K1432" s="116" t="s">
        <v>10853</v>
      </c>
      <c r="L1432" s="197">
        <v>45603</v>
      </c>
      <c r="M1432" s="116"/>
      <c r="N1432" s="197">
        <v>45603</v>
      </c>
      <c r="O1432" s="388">
        <f t="shared" si="67"/>
        <v>3078.1099999999997</v>
      </c>
      <c r="P1432" s="339">
        <f t="shared" si="68"/>
        <v>0</v>
      </c>
    </row>
    <row r="1433" spans="1:16" hidden="1" x14ac:dyDescent="0.25">
      <c r="A1433" s="116">
        <v>129463</v>
      </c>
      <c r="B1433" s="116">
        <v>2</v>
      </c>
      <c r="C1433" s="116">
        <v>1810105220</v>
      </c>
      <c r="D1433" s="116" t="s">
        <v>11380</v>
      </c>
      <c r="E1433" s="339">
        <v>58479.360000000001</v>
      </c>
      <c r="F1433" s="194">
        <v>48</v>
      </c>
      <c r="G1433" s="194">
        <v>48</v>
      </c>
      <c r="H1433" s="194" t="s">
        <v>10119</v>
      </c>
      <c r="I1433" s="194">
        <f t="shared" si="66"/>
        <v>0</v>
      </c>
      <c r="J1433" s="116" t="s">
        <v>10126</v>
      </c>
      <c r="K1433" s="116" t="s">
        <v>10853</v>
      </c>
      <c r="L1433" s="197">
        <v>45603</v>
      </c>
      <c r="M1433" s="116"/>
      <c r="N1433" s="197">
        <v>45603</v>
      </c>
      <c r="O1433" s="388">
        <f t="shared" si="67"/>
        <v>1218.32</v>
      </c>
      <c r="P1433" s="339">
        <f t="shared" si="68"/>
        <v>0</v>
      </c>
    </row>
    <row r="1434" spans="1:16" hidden="1" x14ac:dyDescent="0.25">
      <c r="A1434" s="116">
        <v>129463</v>
      </c>
      <c r="B1434" s="116">
        <v>7</v>
      </c>
      <c r="C1434" s="116">
        <v>1810105230</v>
      </c>
      <c r="D1434" s="116" t="s">
        <v>11381</v>
      </c>
      <c r="E1434" s="339">
        <v>270274.40000000002</v>
      </c>
      <c r="F1434" s="194">
        <v>80</v>
      </c>
      <c r="G1434" s="194">
        <v>80</v>
      </c>
      <c r="H1434" s="194" t="s">
        <v>10119</v>
      </c>
      <c r="I1434" s="194">
        <f t="shared" si="66"/>
        <v>0</v>
      </c>
      <c r="J1434" s="116" t="s">
        <v>10126</v>
      </c>
      <c r="K1434" s="116" t="s">
        <v>10853</v>
      </c>
      <c r="L1434" s="197">
        <v>45603</v>
      </c>
      <c r="M1434" s="116"/>
      <c r="N1434" s="197">
        <v>45603</v>
      </c>
      <c r="O1434" s="388">
        <f t="shared" si="67"/>
        <v>3378.4300000000003</v>
      </c>
      <c r="P1434" s="339">
        <f t="shared" si="68"/>
        <v>0</v>
      </c>
    </row>
    <row r="1435" spans="1:16" hidden="1" x14ac:dyDescent="0.25">
      <c r="A1435" s="116">
        <v>129464</v>
      </c>
      <c r="B1435" s="116">
        <v>1</v>
      </c>
      <c r="C1435" s="116">
        <v>1110101810</v>
      </c>
      <c r="D1435" s="116" t="s">
        <v>17509</v>
      </c>
      <c r="E1435" s="339">
        <v>4464736</v>
      </c>
      <c r="F1435" s="194">
        <v>1</v>
      </c>
      <c r="G1435" s="194">
        <v>1</v>
      </c>
      <c r="H1435" s="194" t="s">
        <v>10119</v>
      </c>
      <c r="I1435" s="194">
        <f t="shared" si="66"/>
        <v>0</v>
      </c>
      <c r="J1435" s="116" t="s">
        <v>10126</v>
      </c>
      <c r="K1435" s="116" t="s">
        <v>10853</v>
      </c>
      <c r="L1435" s="197">
        <v>45603</v>
      </c>
      <c r="M1435" s="116"/>
      <c r="N1435" s="197">
        <v>45603</v>
      </c>
      <c r="O1435" s="388">
        <f t="shared" si="67"/>
        <v>4464736</v>
      </c>
      <c r="P1435" s="339">
        <f t="shared" si="68"/>
        <v>0</v>
      </c>
    </row>
    <row r="1436" spans="1:16" hidden="1" x14ac:dyDescent="0.25">
      <c r="A1436" s="116">
        <v>129529</v>
      </c>
      <c r="B1436" s="116">
        <v>1</v>
      </c>
      <c r="C1436" s="116">
        <v>1310101730</v>
      </c>
      <c r="D1436" s="116" t="s">
        <v>17572</v>
      </c>
      <c r="E1436" s="339">
        <v>138689.97</v>
      </c>
      <c r="F1436" s="194">
        <v>1</v>
      </c>
      <c r="G1436" s="194">
        <v>1</v>
      </c>
      <c r="H1436" s="194" t="s">
        <v>10119</v>
      </c>
      <c r="I1436" s="194">
        <f t="shared" si="66"/>
        <v>0</v>
      </c>
      <c r="J1436" s="116" t="s">
        <v>10120</v>
      </c>
      <c r="K1436" s="116" t="s">
        <v>12071</v>
      </c>
      <c r="L1436" s="197">
        <v>45603</v>
      </c>
      <c r="M1436" s="116"/>
      <c r="N1436" s="197">
        <v>45603</v>
      </c>
      <c r="O1436" s="388">
        <f t="shared" si="67"/>
        <v>138689.97</v>
      </c>
      <c r="P1436" s="339">
        <f t="shared" si="68"/>
        <v>0</v>
      </c>
    </row>
    <row r="1437" spans="1:16" hidden="1" x14ac:dyDescent="0.25">
      <c r="A1437" s="116">
        <v>129534</v>
      </c>
      <c r="B1437" s="116">
        <v>1</v>
      </c>
      <c r="C1437" s="116">
        <v>1011100940</v>
      </c>
      <c r="D1437" s="116" t="s">
        <v>10652</v>
      </c>
      <c r="E1437" s="339">
        <v>63642.9</v>
      </c>
      <c r="F1437" s="194">
        <v>3</v>
      </c>
      <c r="G1437" s="194">
        <v>3</v>
      </c>
      <c r="H1437" s="194" t="s">
        <v>10119</v>
      </c>
      <c r="I1437" s="194">
        <f t="shared" si="66"/>
        <v>0</v>
      </c>
      <c r="J1437" s="116" t="s">
        <v>10120</v>
      </c>
      <c r="K1437" s="116" t="s">
        <v>12068</v>
      </c>
      <c r="L1437" s="197">
        <v>45607</v>
      </c>
      <c r="M1437" s="116"/>
      <c r="N1437" s="197">
        <v>45607</v>
      </c>
      <c r="O1437" s="388">
        <f t="shared" si="67"/>
        <v>21214.3</v>
      </c>
      <c r="P1437" s="339">
        <f t="shared" si="68"/>
        <v>0</v>
      </c>
    </row>
    <row r="1438" spans="1:16" hidden="1" x14ac:dyDescent="0.25">
      <c r="A1438" s="116">
        <v>129535</v>
      </c>
      <c r="B1438" s="116">
        <v>1</v>
      </c>
      <c r="C1438" s="116">
        <v>1011100940</v>
      </c>
      <c r="D1438" s="116" t="s">
        <v>10652</v>
      </c>
      <c r="E1438" s="339">
        <v>106071.5</v>
      </c>
      <c r="F1438" s="194">
        <v>5</v>
      </c>
      <c r="G1438" s="194">
        <v>5</v>
      </c>
      <c r="H1438" s="194" t="s">
        <v>10119</v>
      </c>
      <c r="I1438" s="194">
        <f t="shared" si="66"/>
        <v>0</v>
      </c>
      <c r="J1438" s="116" t="s">
        <v>10120</v>
      </c>
      <c r="K1438" s="116" t="s">
        <v>11948</v>
      </c>
      <c r="L1438" s="197">
        <v>45604</v>
      </c>
      <c r="M1438" s="116"/>
      <c r="N1438" s="197">
        <v>45604</v>
      </c>
      <c r="O1438" s="388">
        <f t="shared" si="67"/>
        <v>21214.3</v>
      </c>
      <c r="P1438" s="339">
        <f t="shared" si="68"/>
        <v>0</v>
      </c>
    </row>
    <row r="1439" spans="1:16" hidden="1" x14ac:dyDescent="0.25">
      <c r="A1439" s="116">
        <v>129543</v>
      </c>
      <c r="B1439" s="116">
        <v>1</v>
      </c>
      <c r="C1439" s="116">
        <v>1027100230</v>
      </c>
      <c r="D1439" s="116" t="s">
        <v>12074</v>
      </c>
      <c r="E1439" s="339">
        <v>138000</v>
      </c>
      <c r="F1439" s="194">
        <v>2</v>
      </c>
      <c r="G1439" s="194">
        <v>2</v>
      </c>
      <c r="H1439" s="194" t="s">
        <v>10119</v>
      </c>
      <c r="I1439" s="194">
        <f t="shared" si="66"/>
        <v>0</v>
      </c>
      <c r="J1439" s="116" t="s">
        <v>10120</v>
      </c>
      <c r="K1439" s="116" t="s">
        <v>12075</v>
      </c>
      <c r="L1439" s="197">
        <v>45604</v>
      </c>
      <c r="M1439" s="116"/>
      <c r="N1439" s="197">
        <v>45614</v>
      </c>
      <c r="O1439" s="388">
        <f t="shared" si="67"/>
        <v>69000</v>
      </c>
      <c r="P1439" s="339">
        <f t="shared" si="68"/>
        <v>0</v>
      </c>
    </row>
    <row r="1440" spans="1:16" hidden="1" x14ac:dyDescent="0.25">
      <c r="A1440" s="116">
        <v>129548</v>
      </c>
      <c r="B1440" s="116">
        <v>1</v>
      </c>
      <c r="C1440" s="116">
        <v>1029102130</v>
      </c>
      <c r="D1440" s="116" t="s">
        <v>10961</v>
      </c>
      <c r="E1440" s="339">
        <v>87000</v>
      </c>
      <c r="F1440" s="194">
        <v>30</v>
      </c>
      <c r="G1440" s="194">
        <v>30</v>
      </c>
      <c r="H1440" s="194" t="s">
        <v>10119</v>
      </c>
      <c r="I1440" s="194">
        <f t="shared" si="66"/>
        <v>0</v>
      </c>
      <c r="J1440" s="116" t="s">
        <v>10126</v>
      </c>
      <c r="K1440" s="116" t="s">
        <v>11659</v>
      </c>
      <c r="L1440" s="197">
        <v>45607</v>
      </c>
      <c r="M1440" s="116"/>
      <c r="N1440" s="197">
        <v>45607</v>
      </c>
      <c r="O1440" s="388">
        <f t="shared" si="67"/>
        <v>2900</v>
      </c>
      <c r="P1440" s="339">
        <f t="shared" si="68"/>
        <v>0</v>
      </c>
    </row>
    <row r="1441" spans="1:16" hidden="1" x14ac:dyDescent="0.25">
      <c r="A1441" s="116">
        <v>129548</v>
      </c>
      <c r="B1441" s="116">
        <v>15</v>
      </c>
      <c r="C1441" s="116">
        <v>1310103040</v>
      </c>
      <c r="D1441" s="116" t="s">
        <v>10963</v>
      </c>
      <c r="E1441" s="339">
        <v>14243.5</v>
      </c>
      <c r="F1441" s="194">
        <v>10</v>
      </c>
      <c r="G1441" s="194">
        <v>10</v>
      </c>
      <c r="H1441" s="194" t="s">
        <v>10119</v>
      </c>
      <c r="I1441" s="194">
        <f t="shared" si="66"/>
        <v>0</v>
      </c>
      <c r="J1441" s="116" t="s">
        <v>10126</v>
      </c>
      <c r="K1441" s="116" t="s">
        <v>11659</v>
      </c>
      <c r="L1441" s="197">
        <v>45607</v>
      </c>
      <c r="M1441" s="116"/>
      <c r="N1441" s="197">
        <v>45607</v>
      </c>
      <c r="O1441" s="388">
        <f t="shared" si="67"/>
        <v>1424.35</v>
      </c>
      <c r="P1441" s="339">
        <f t="shared" si="68"/>
        <v>0</v>
      </c>
    </row>
    <row r="1442" spans="1:16" hidden="1" x14ac:dyDescent="0.25">
      <c r="A1442" s="116">
        <v>129548</v>
      </c>
      <c r="B1442" s="116">
        <v>16</v>
      </c>
      <c r="C1442" s="116">
        <v>1310103090</v>
      </c>
      <c r="D1442" s="116" t="s">
        <v>10393</v>
      </c>
      <c r="E1442" s="339">
        <v>12100</v>
      </c>
      <c r="F1442" s="194">
        <v>10</v>
      </c>
      <c r="G1442" s="194">
        <v>10</v>
      </c>
      <c r="H1442" s="194" t="s">
        <v>10119</v>
      </c>
      <c r="I1442" s="194">
        <f t="shared" si="66"/>
        <v>0</v>
      </c>
      <c r="J1442" s="116" t="s">
        <v>10126</v>
      </c>
      <c r="K1442" s="116" t="s">
        <v>11659</v>
      </c>
      <c r="L1442" s="197">
        <v>45607</v>
      </c>
      <c r="M1442" s="116"/>
      <c r="N1442" s="197">
        <v>45607</v>
      </c>
      <c r="O1442" s="388">
        <f t="shared" si="67"/>
        <v>1210</v>
      </c>
      <c r="P1442" s="339">
        <f t="shared" si="68"/>
        <v>0</v>
      </c>
    </row>
    <row r="1443" spans="1:16" hidden="1" x14ac:dyDescent="0.25">
      <c r="A1443" s="116">
        <v>129548</v>
      </c>
      <c r="B1443" s="116">
        <v>13</v>
      </c>
      <c r="C1443" s="116">
        <v>1310103110</v>
      </c>
      <c r="D1443" s="116" t="s">
        <v>10962</v>
      </c>
      <c r="E1443" s="339">
        <v>10642.7</v>
      </c>
      <c r="F1443" s="194">
        <v>10</v>
      </c>
      <c r="G1443" s="194">
        <v>10</v>
      </c>
      <c r="H1443" s="194" t="s">
        <v>10119</v>
      </c>
      <c r="I1443" s="194">
        <f t="shared" si="66"/>
        <v>0</v>
      </c>
      <c r="J1443" s="116" t="s">
        <v>10126</v>
      </c>
      <c r="K1443" s="116" t="s">
        <v>11659</v>
      </c>
      <c r="L1443" s="197">
        <v>45607</v>
      </c>
      <c r="M1443" s="116"/>
      <c r="N1443" s="197">
        <v>45607</v>
      </c>
      <c r="O1443" s="388">
        <f t="shared" si="67"/>
        <v>1064.27</v>
      </c>
      <c r="P1443" s="339">
        <f t="shared" si="68"/>
        <v>0</v>
      </c>
    </row>
    <row r="1444" spans="1:16" hidden="1" x14ac:dyDescent="0.25">
      <c r="A1444" s="116">
        <v>129548</v>
      </c>
      <c r="B1444" s="116">
        <v>14</v>
      </c>
      <c r="C1444" s="116">
        <v>1310103120</v>
      </c>
      <c r="D1444" s="116" t="s">
        <v>10392</v>
      </c>
      <c r="E1444" s="339">
        <v>9500</v>
      </c>
      <c r="F1444" s="194">
        <v>10</v>
      </c>
      <c r="G1444" s="194">
        <v>10</v>
      </c>
      <c r="H1444" s="194" t="s">
        <v>10119</v>
      </c>
      <c r="I1444" s="194">
        <f t="shared" si="66"/>
        <v>0</v>
      </c>
      <c r="J1444" s="116" t="s">
        <v>10126</v>
      </c>
      <c r="K1444" s="116" t="s">
        <v>11659</v>
      </c>
      <c r="L1444" s="197">
        <v>45607</v>
      </c>
      <c r="M1444" s="116" t="s">
        <v>12076</v>
      </c>
      <c r="N1444" s="197">
        <v>45621</v>
      </c>
      <c r="O1444" s="388">
        <f t="shared" si="67"/>
        <v>950</v>
      </c>
      <c r="P1444" s="339">
        <f t="shared" si="68"/>
        <v>0</v>
      </c>
    </row>
    <row r="1445" spans="1:16" hidden="1" x14ac:dyDescent="0.25">
      <c r="A1445" s="116">
        <v>129548</v>
      </c>
      <c r="B1445" s="116">
        <v>2</v>
      </c>
      <c r="C1445" s="116">
        <v>1315100650</v>
      </c>
      <c r="D1445" s="116" t="s">
        <v>17573</v>
      </c>
      <c r="E1445" s="339">
        <v>17292</v>
      </c>
      <c r="F1445" s="194">
        <v>1</v>
      </c>
      <c r="G1445" s="194">
        <v>1</v>
      </c>
      <c r="H1445" s="194" t="s">
        <v>10119</v>
      </c>
      <c r="I1445" s="194">
        <f t="shared" si="66"/>
        <v>0</v>
      </c>
      <c r="J1445" s="116" t="s">
        <v>10126</v>
      </c>
      <c r="K1445" s="116" t="s">
        <v>11659</v>
      </c>
      <c r="L1445" s="197">
        <v>45607</v>
      </c>
      <c r="M1445" s="116"/>
      <c r="N1445" s="197">
        <v>45607</v>
      </c>
      <c r="O1445" s="388">
        <f t="shared" si="67"/>
        <v>17292</v>
      </c>
      <c r="P1445" s="339">
        <f t="shared" si="68"/>
        <v>0</v>
      </c>
    </row>
    <row r="1446" spans="1:16" hidden="1" x14ac:dyDescent="0.25">
      <c r="A1446" s="116">
        <v>129548</v>
      </c>
      <c r="B1446" s="116">
        <v>3</v>
      </c>
      <c r="C1446" s="116">
        <v>1315100670</v>
      </c>
      <c r="D1446" s="116" t="s">
        <v>11248</v>
      </c>
      <c r="E1446" s="339">
        <v>30238</v>
      </c>
      <c r="F1446" s="194">
        <v>1</v>
      </c>
      <c r="G1446" s="194">
        <v>1</v>
      </c>
      <c r="H1446" s="194" t="s">
        <v>10119</v>
      </c>
      <c r="I1446" s="194">
        <f t="shared" si="66"/>
        <v>0</v>
      </c>
      <c r="J1446" s="116" t="s">
        <v>10126</v>
      </c>
      <c r="K1446" s="116" t="s">
        <v>11659</v>
      </c>
      <c r="L1446" s="197">
        <v>45607</v>
      </c>
      <c r="M1446" s="116"/>
      <c r="N1446" s="197">
        <v>45607</v>
      </c>
      <c r="O1446" s="388">
        <f t="shared" si="67"/>
        <v>30238</v>
      </c>
      <c r="P1446" s="339">
        <f t="shared" si="68"/>
        <v>0</v>
      </c>
    </row>
    <row r="1447" spans="1:16" hidden="1" x14ac:dyDescent="0.25">
      <c r="A1447" s="116">
        <v>129548</v>
      </c>
      <c r="B1447" s="116">
        <v>4</v>
      </c>
      <c r="C1447" s="116">
        <v>1315100680</v>
      </c>
      <c r="D1447" s="116" t="s">
        <v>11249</v>
      </c>
      <c r="E1447" s="339">
        <v>42211</v>
      </c>
      <c r="F1447" s="194">
        <v>1</v>
      </c>
      <c r="G1447" s="194">
        <v>1</v>
      </c>
      <c r="H1447" s="194" t="s">
        <v>10119</v>
      </c>
      <c r="I1447" s="194">
        <f t="shared" si="66"/>
        <v>0</v>
      </c>
      <c r="J1447" s="116" t="s">
        <v>10126</v>
      </c>
      <c r="K1447" s="116" t="s">
        <v>11659</v>
      </c>
      <c r="L1447" s="197">
        <v>45607</v>
      </c>
      <c r="M1447" s="116"/>
      <c r="N1447" s="197">
        <v>45607</v>
      </c>
      <c r="O1447" s="388">
        <f t="shared" si="67"/>
        <v>42211</v>
      </c>
      <c r="P1447" s="339">
        <f t="shared" si="68"/>
        <v>0</v>
      </c>
    </row>
    <row r="1448" spans="1:16" hidden="1" x14ac:dyDescent="0.25">
      <c r="A1448" s="116">
        <v>129548</v>
      </c>
      <c r="B1448" s="116">
        <v>5</v>
      </c>
      <c r="C1448" s="116">
        <v>1315100690</v>
      </c>
      <c r="D1448" s="116" t="s">
        <v>11250</v>
      </c>
      <c r="E1448" s="339">
        <v>137629</v>
      </c>
      <c r="F1448" s="194">
        <v>1</v>
      </c>
      <c r="G1448" s="194">
        <v>1</v>
      </c>
      <c r="H1448" s="194" t="s">
        <v>10119</v>
      </c>
      <c r="I1448" s="194">
        <f t="shared" si="66"/>
        <v>0</v>
      </c>
      <c r="J1448" s="116" t="s">
        <v>10126</v>
      </c>
      <c r="K1448" s="116" t="s">
        <v>11659</v>
      </c>
      <c r="L1448" s="197">
        <v>45607</v>
      </c>
      <c r="M1448" s="116"/>
      <c r="N1448" s="197">
        <v>45607</v>
      </c>
      <c r="O1448" s="388">
        <f t="shared" si="67"/>
        <v>137629</v>
      </c>
      <c r="P1448" s="339">
        <f t="shared" si="68"/>
        <v>0</v>
      </c>
    </row>
    <row r="1449" spans="1:16" hidden="1" x14ac:dyDescent="0.25">
      <c r="A1449" s="116">
        <v>129548</v>
      </c>
      <c r="B1449" s="116">
        <v>6</v>
      </c>
      <c r="C1449" s="116">
        <v>1315100700</v>
      </c>
      <c r="D1449" s="116" t="s">
        <v>11251</v>
      </c>
      <c r="E1449" s="339">
        <v>23897</v>
      </c>
      <c r="F1449" s="194">
        <v>1</v>
      </c>
      <c r="G1449" s="194">
        <v>1</v>
      </c>
      <c r="H1449" s="194" t="s">
        <v>10119</v>
      </c>
      <c r="I1449" s="194">
        <f t="shared" si="66"/>
        <v>0</v>
      </c>
      <c r="J1449" s="116" t="s">
        <v>10126</v>
      </c>
      <c r="K1449" s="116" t="s">
        <v>11659</v>
      </c>
      <c r="L1449" s="197">
        <v>45607</v>
      </c>
      <c r="M1449" s="116"/>
      <c r="N1449" s="197">
        <v>45607</v>
      </c>
      <c r="O1449" s="388">
        <f t="shared" si="67"/>
        <v>23897</v>
      </c>
      <c r="P1449" s="339">
        <f t="shared" si="68"/>
        <v>0</v>
      </c>
    </row>
    <row r="1450" spans="1:16" hidden="1" x14ac:dyDescent="0.25">
      <c r="A1450" s="116">
        <v>129548</v>
      </c>
      <c r="B1450" s="116">
        <v>7</v>
      </c>
      <c r="C1450" s="116">
        <v>1315100730</v>
      </c>
      <c r="D1450" s="116" t="s">
        <v>11252</v>
      </c>
      <c r="E1450" s="339">
        <v>14328</v>
      </c>
      <c r="F1450" s="194">
        <v>1</v>
      </c>
      <c r="G1450" s="194">
        <v>1</v>
      </c>
      <c r="H1450" s="194" t="s">
        <v>10119</v>
      </c>
      <c r="I1450" s="194">
        <f t="shared" si="66"/>
        <v>0</v>
      </c>
      <c r="J1450" s="116" t="s">
        <v>10126</v>
      </c>
      <c r="K1450" s="116" t="s">
        <v>11659</v>
      </c>
      <c r="L1450" s="197">
        <v>45607</v>
      </c>
      <c r="M1450" s="116"/>
      <c r="N1450" s="197">
        <v>45607</v>
      </c>
      <c r="O1450" s="388">
        <f t="shared" si="67"/>
        <v>14328</v>
      </c>
      <c r="P1450" s="339">
        <f t="shared" si="68"/>
        <v>0</v>
      </c>
    </row>
    <row r="1451" spans="1:16" hidden="1" x14ac:dyDescent="0.25">
      <c r="A1451" s="116">
        <v>129548</v>
      </c>
      <c r="B1451" s="116">
        <v>8</v>
      </c>
      <c r="C1451" s="116">
        <v>1315101450</v>
      </c>
      <c r="D1451" s="116" t="s">
        <v>8183</v>
      </c>
      <c r="E1451" s="339">
        <v>22972</v>
      </c>
      <c r="F1451" s="194">
        <v>1</v>
      </c>
      <c r="G1451" s="194">
        <v>1</v>
      </c>
      <c r="H1451" s="194" t="s">
        <v>10119</v>
      </c>
      <c r="I1451" s="194">
        <f t="shared" si="66"/>
        <v>0</v>
      </c>
      <c r="J1451" s="116" t="s">
        <v>10126</v>
      </c>
      <c r="K1451" s="116" t="s">
        <v>11659</v>
      </c>
      <c r="L1451" s="197">
        <v>45607</v>
      </c>
      <c r="M1451" s="116"/>
      <c r="N1451" s="197">
        <v>45607</v>
      </c>
      <c r="O1451" s="388">
        <f t="shared" si="67"/>
        <v>22972</v>
      </c>
      <c r="P1451" s="339">
        <f t="shared" si="68"/>
        <v>0</v>
      </c>
    </row>
    <row r="1452" spans="1:16" hidden="1" x14ac:dyDescent="0.25">
      <c r="A1452" s="116">
        <v>129548</v>
      </c>
      <c r="B1452" s="116">
        <v>9</v>
      </c>
      <c r="C1452" s="116">
        <v>1315101490</v>
      </c>
      <c r="D1452" s="116" t="s">
        <v>8178</v>
      </c>
      <c r="E1452" s="339">
        <v>2519</v>
      </c>
      <c r="F1452" s="194">
        <v>1</v>
      </c>
      <c r="G1452" s="194">
        <v>1</v>
      </c>
      <c r="H1452" s="194" t="s">
        <v>10119</v>
      </c>
      <c r="I1452" s="194">
        <f t="shared" si="66"/>
        <v>0</v>
      </c>
      <c r="J1452" s="116" t="s">
        <v>10126</v>
      </c>
      <c r="K1452" s="116" t="s">
        <v>11659</v>
      </c>
      <c r="L1452" s="197">
        <v>45607</v>
      </c>
      <c r="M1452" s="116"/>
      <c r="N1452" s="197">
        <v>45607</v>
      </c>
      <c r="O1452" s="388">
        <f t="shared" si="67"/>
        <v>2519</v>
      </c>
      <c r="P1452" s="339">
        <f t="shared" si="68"/>
        <v>0</v>
      </c>
    </row>
    <row r="1453" spans="1:16" hidden="1" x14ac:dyDescent="0.25">
      <c r="A1453" s="116">
        <v>129548</v>
      </c>
      <c r="B1453" s="116">
        <v>10</v>
      </c>
      <c r="C1453" s="116">
        <v>1315101800</v>
      </c>
      <c r="D1453" s="116" t="s">
        <v>11254</v>
      </c>
      <c r="E1453" s="339">
        <v>61857</v>
      </c>
      <c r="F1453" s="194">
        <v>1</v>
      </c>
      <c r="G1453" s="194">
        <v>1</v>
      </c>
      <c r="H1453" s="194" t="s">
        <v>10119</v>
      </c>
      <c r="I1453" s="194">
        <f t="shared" si="66"/>
        <v>0</v>
      </c>
      <c r="J1453" s="116" t="s">
        <v>10126</v>
      </c>
      <c r="K1453" s="116" t="s">
        <v>11659</v>
      </c>
      <c r="L1453" s="197">
        <v>45607</v>
      </c>
      <c r="M1453" s="116"/>
      <c r="N1453" s="197">
        <v>45607</v>
      </c>
      <c r="O1453" s="388">
        <f t="shared" si="67"/>
        <v>61857</v>
      </c>
      <c r="P1453" s="339">
        <f t="shared" si="68"/>
        <v>0</v>
      </c>
    </row>
    <row r="1454" spans="1:16" hidden="1" x14ac:dyDescent="0.25">
      <c r="A1454" s="116">
        <v>129548</v>
      </c>
      <c r="B1454" s="116">
        <v>11</v>
      </c>
      <c r="C1454" s="116">
        <v>1315101970</v>
      </c>
      <c r="D1454" s="116" t="s">
        <v>11255</v>
      </c>
      <c r="E1454" s="339">
        <v>4110</v>
      </c>
      <c r="F1454" s="194">
        <v>1</v>
      </c>
      <c r="G1454" s="194">
        <v>1</v>
      </c>
      <c r="H1454" s="194" t="s">
        <v>10119</v>
      </c>
      <c r="I1454" s="194">
        <f t="shared" si="66"/>
        <v>0</v>
      </c>
      <c r="J1454" s="116" t="s">
        <v>10126</v>
      </c>
      <c r="K1454" s="116" t="s">
        <v>11659</v>
      </c>
      <c r="L1454" s="197">
        <v>45607</v>
      </c>
      <c r="M1454" s="116"/>
      <c r="N1454" s="197">
        <v>45607</v>
      </c>
      <c r="O1454" s="388">
        <f t="shared" si="67"/>
        <v>4110</v>
      </c>
      <c r="P1454" s="339">
        <f t="shared" si="68"/>
        <v>0</v>
      </c>
    </row>
    <row r="1455" spans="1:16" hidden="1" x14ac:dyDescent="0.25">
      <c r="A1455" s="116">
        <v>129548</v>
      </c>
      <c r="B1455" s="116">
        <v>12</v>
      </c>
      <c r="C1455" s="116">
        <v>1315101980</v>
      </c>
      <c r="D1455" s="116" t="s">
        <v>11256</v>
      </c>
      <c r="E1455" s="339">
        <v>411</v>
      </c>
      <c r="F1455" s="194">
        <v>1</v>
      </c>
      <c r="G1455" s="194">
        <v>1</v>
      </c>
      <c r="H1455" s="194" t="s">
        <v>10119</v>
      </c>
      <c r="I1455" s="194">
        <f t="shared" si="66"/>
        <v>0</v>
      </c>
      <c r="J1455" s="116" t="s">
        <v>10126</v>
      </c>
      <c r="K1455" s="116" t="s">
        <v>11659</v>
      </c>
      <c r="L1455" s="197">
        <v>45607</v>
      </c>
      <c r="M1455" s="116"/>
      <c r="N1455" s="197">
        <v>45607</v>
      </c>
      <c r="O1455" s="388">
        <f t="shared" si="67"/>
        <v>411</v>
      </c>
      <c r="P1455" s="339">
        <f t="shared" si="68"/>
        <v>0</v>
      </c>
    </row>
    <row r="1456" spans="1:16" hidden="1" x14ac:dyDescent="0.25">
      <c r="A1456" s="116">
        <v>129551</v>
      </c>
      <c r="B1456" s="116">
        <v>1</v>
      </c>
      <c r="C1456" s="116">
        <v>1011100940</v>
      </c>
      <c r="D1456" s="116" t="s">
        <v>10652</v>
      </c>
      <c r="E1456" s="339">
        <v>106071.5</v>
      </c>
      <c r="F1456" s="194">
        <v>5</v>
      </c>
      <c r="G1456" s="194">
        <v>5</v>
      </c>
      <c r="H1456" s="194" t="s">
        <v>10119</v>
      </c>
      <c r="I1456" s="194">
        <f t="shared" si="66"/>
        <v>0</v>
      </c>
      <c r="J1456" s="116" t="s">
        <v>10126</v>
      </c>
      <c r="K1456" s="116" t="s">
        <v>11657</v>
      </c>
      <c r="L1456" s="197">
        <v>45607</v>
      </c>
      <c r="M1456" s="116"/>
      <c r="N1456" s="197">
        <v>45607</v>
      </c>
      <c r="O1456" s="388">
        <f t="shared" si="67"/>
        <v>21214.3</v>
      </c>
      <c r="P1456" s="339">
        <f t="shared" si="68"/>
        <v>0</v>
      </c>
    </row>
    <row r="1457" spans="1:16" hidden="1" x14ac:dyDescent="0.25">
      <c r="A1457" s="116">
        <v>129552</v>
      </c>
      <c r="B1457" s="116">
        <v>6</v>
      </c>
      <c r="C1457" s="116">
        <v>1011100040</v>
      </c>
      <c r="D1457" s="116" t="s">
        <v>10481</v>
      </c>
      <c r="E1457" s="339">
        <v>7218.35</v>
      </c>
      <c r="F1457" s="194">
        <v>5</v>
      </c>
      <c r="G1457" s="194">
        <v>5</v>
      </c>
      <c r="H1457" s="194" t="s">
        <v>10119</v>
      </c>
      <c r="I1457" s="194">
        <f t="shared" si="66"/>
        <v>0</v>
      </c>
      <c r="J1457" s="116" t="s">
        <v>10126</v>
      </c>
      <c r="K1457" s="116" t="s">
        <v>11757</v>
      </c>
      <c r="L1457" s="197">
        <v>45607</v>
      </c>
      <c r="M1457" s="116"/>
      <c r="N1457" s="197">
        <v>45607</v>
      </c>
      <c r="O1457" s="388">
        <f t="shared" si="67"/>
        <v>1443.67</v>
      </c>
      <c r="P1457" s="339">
        <f t="shared" si="68"/>
        <v>0</v>
      </c>
    </row>
    <row r="1458" spans="1:16" hidden="1" x14ac:dyDescent="0.25">
      <c r="A1458" s="116">
        <v>129552</v>
      </c>
      <c r="B1458" s="116">
        <v>5</v>
      </c>
      <c r="C1458" s="116">
        <v>1011100110</v>
      </c>
      <c r="D1458" s="116" t="s">
        <v>10354</v>
      </c>
      <c r="E1458" s="339">
        <v>17400</v>
      </c>
      <c r="F1458" s="194">
        <v>5</v>
      </c>
      <c r="G1458" s="194">
        <v>5</v>
      </c>
      <c r="H1458" s="194" t="s">
        <v>10119</v>
      </c>
      <c r="I1458" s="194">
        <f t="shared" si="66"/>
        <v>0</v>
      </c>
      <c r="J1458" s="116" t="s">
        <v>10126</v>
      </c>
      <c r="K1458" s="116" t="s">
        <v>11757</v>
      </c>
      <c r="L1458" s="197">
        <v>45607</v>
      </c>
      <c r="M1458" s="116"/>
      <c r="N1458" s="197">
        <v>45607</v>
      </c>
      <c r="O1458" s="388">
        <f t="shared" si="67"/>
        <v>3480</v>
      </c>
      <c r="P1458" s="339">
        <f t="shared" si="68"/>
        <v>0</v>
      </c>
    </row>
    <row r="1459" spans="1:16" hidden="1" x14ac:dyDescent="0.25">
      <c r="A1459" s="116">
        <v>129552</v>
      </c>
      <c r="B1459" s="116">
        <v>4</v>
      </c>
      <c r="C1459" s="116">
        <v>1011100430</v>
      </c>
      <c r="D1459" s="116" t="s">
        <v>17451</v>
      </c>
      <c r="E1459" s="339">
        <v>7200</v>
      </c>
      <c r="F1459" s="194">
        <v>1</v>
      </c>
      <c r="G1459" s="194">
        <v>1</v>
      </c>
      <c r="H1459" s="194" t="s">
        <v>10119</v>
      </c>
      <c r="I1459" s="194">
        <f t="shared" si="66"/>
        <v>0</v>
      </c>
      <c r="J1459" s="116" t="s">
        <v>10126</v>
      </c>
      <c r="K1459" s="116" t="s">
        <v>11757</v>
      </c>
      <c r="L1459" s="197">
        <v>45607</v>
      </c>
      <c r="M1459" s="116"/>
      <c r="N1459" s="197">
        <v>45607</v>
      </c>
      <c r="O1459" s="388">
        <f t="shared" si="67"/>
        <v>7200</v>
      </c>
      <c r="P1459" s="339">
        <f t="shared" si="68"/>
        <v>0</v>
      </c>
    </row>
    <row r="1460" spans="1:16" hidden="1" x14ac:dyDescent="0.25">
      <c r="A1460" s="116">
        <v>129552</v>
      </c>
      <c r="B1460" s="116">
        <v>3</v>
      </c>
      <c r="C1460" s="116">
        <v>1014104530</v>
      </c>
      <c r="D1460" s="116" t="s">
        <v>10355</v>
      </c>
      <c r="E1460" s="339">
        <v>58391.7</v>
      </c>
      <c r="F1460" s="194">
        <v>2</v>
      </c>
      <c r="G1460" s="194">
        <v>2</v>
      </c>
      <c r="H1460" s="194" t="s">
        <v>10119</v>
      </c>
      <c r="I1460" s="194">
        <f t="shared" si="66"/>
        <v>0</v>
      </c>
      <c r="J1460" s="116" t="s">
        <v>10126</v>
      </c>
      <c r="K1460" s="116" t="s">
        <v>11757</v>
      </c>
      <c r="L1460" s="197">
        <v>45607</v>
      </c>
      <c r="M1460" s="116"/>
      <c r="N1460" s="197">
        <v>45607</v>
      </c>
      <c r="O1460" s="388">
        <f t="shared" si="67"/>
        <v>29195.85</v>
      </c>
      <c r="P1460" s="339">
        <f t="shared" si="68"/>
        <v>0</v>
      </c>
    </row>
    <row r="1461" spans="1:16" hidden="1" x14ac:dyDescent="0.25">
      <c r="A1461" s="116">
        <v>129552</v>
      </c>
      <c r="B1461" s="116">
        <v>2</v>
      </c>
      <c r="C1461" s="116">
        <v>1027100100</v>
      </c>
      <c r="D1461" s="116" t="s">
        <v>10645</v>
      </c>
      <c r="E1461" s="339">
        <v>132000</v>
      </c>
      <c r="F1461" s="194">
        <v>4</v>
      </c>
      <c r="G1461" s="194">
        <v>4</v>
      </c>
      <c r="H1461" s="194" t="s">
        <v>10119</v>
      </c>
      <c r="I1461" s="194">
        <f t="shared" si="66"/>
        <v>0</v>
      </c>
      <c r="J1461" s="116" t="s">
        <v>10126</v>
      </c>
      <c r="K1461" s="116" t="s">
        <v>11757</v>
      </c>
      <c r="L1461" s="197">
        <v>45607</v>
      </c>
      <c r="M1461" s="116"/>
      <c r="N1461" s="197">
        <v>45607</v>
      </c>
      <c r="O1461" s="388">
        <f t="shared" si="67"/>
        <v>33000</v>
      </c>
      <c r="P1461" s="339">
        <f t="shared" si="68"/>
        <v>0</v>
      </c>
    </row>
    <row r="1462" spans="1:16" hidden="1" x14ac:dyDescent="0.25">
      <c r="A1462" s="116">
        <v>129552</v>
      </c>
      <c r="B1462" s="116">
        <v>1</v>
      </c>
      <c r="C1462" s="116">
        <v>1513100320</v>
      </c>
      <c r="D1462" s="116" t="s">
        <v>16197</v>
      </c>
      <c r="E1462" s="339">
        <v>578399.4</v>
      </c>
      <c r="F1462" s="194">
        <v>60</v>
      </c>
      <c r="G1462" s="194">
        <v>60</v>
      </c>
      <c r="H1462" s="194" t="s">
        <v>10119</v>
      </c>
      <c r="I1462" s="194">
        <f t="shared" si="66"/>
        <v>0</v>
      </c>
      <c r="J1462" s="116" t="s">
        <v>10126</v>
      </c>
      <c r="K1462" s="116" t="s">
        <v>11757</v>
      </c>
      <c r="L1462" s="197">
        <v>45607</v>
      </c>
      <c r="M1462" s="116"/>
      <c r="N1462" s="197">
        <v>45608</v>
      </c>
      <c r="O1462" s="388">
        <f t="shared" si="67"/>
        <v>9639.99</v>
      </c>
      <c r="P1462" s="339">
        <f t="shared" si="68"/>
        <v>0</v>
      </c>
    </row>
    <row r="1463" spans="1:16" hidden="1" x14ac:dyDescent="0.25">
      <c r="A1463" s="116">
        <v>129553</v>
      </c>
      <c r="B1463" s="116">
        <v>9</v>
      </c>
      <c r="C1463" s="116">
        <v>1011100040</v>
      </c>
      <c r="D1463" s="116" t="s">
        <v>10481</v>
      </c>
      <c r="E1463" s="339">
        <v>7218.35</v>
      </c>
      <c r="F1463" s="194">
        <v>5</v>
      </c>
      <c r="G1463" s="194">
        <v>5</v>
      </c>
      <c r="H1463" s="194" t="s">
        <v>10119</v>
      </c>
      <c r="I1463" s="194">
        <f t="shared" si="66"/>
        <v>0</v>
      </c>
      <c r="J1463" s="116" t="s">
        <v>10126</v>
      </c>
      <c r="K1463" s="116" t="s">
        <v>10482</v>
      </c>
      <c r="L1463" s="197">
        <v>45607</v>
      </c>
      <c r="M1463" s="116"/>
      <c r="N1463" s="197">
        <v>45607</v>
      </c>
      <c r="O1463" s="388">
        <f t="shared" si="67"/>
        <v>1443.67</v>
      </c>
      <c r="P1463" s="339">
        <f t="shared" si="68"/>
        <v>0</v>
      </c>
    </row>
    <row r="1464" spans="1:16" hidden="1" x14ac:dyDescent="0.25">
      <c r="A1464" s="116">
        <v>129553</v>
      </c>
      <c r="B1464" s="116">
        <v>8</v>
      </c>
      <c r="C1464" s="116">
        <v>1011100110</v>
      </c>
      <c r="D1464" s="116" t="s">
        <v>10354</v>
      </c>
      <c r="E1464" s="339">
        <v>17400</v>
      </c>
      <c r="F1464" s="194">
        <v>5</v>
      </c>
      <c r="G1464" s="194">
        <v>5</v>
      </c>
      <c r="H1464" s="194" t="s">
        <v>10119</v>
      </c>
      <c r="I1464" s="194">
        <f t="shared" si="66"/>
        <v>0</v>
      </c>
      <c r="J1464" s="116" t="s">
        <v>10126</v>
      </c>
      <c r="K1464" s="116" t="s">
        <v>10482</v>
      </c>
      <c r="L1464" s="197">
        <v>45607</v>
      </c>
      <c r="M1464" s="116"/>
      <c r="N1464" s="197">
        <v>45607</v>
      </c>
      <c r="O1464" s="388">
        <f t="shared" si="67"/>
        <v>3480</v>
      </c>
      <c r="P1464" s="339">
        <f t="shared" si="68"/>
        <v>0</v>
      </c>
    </row>
    <row r="1465" spans="1:16" hidden="1" x14ac:dyDescent="0.25">
      <c r="A1465" s="116">
        <v>129553</v>
      </c>
      <c r="B1465" s="116">
        <v>7</v>
      </c>
      <c r="C1465" s="116">
        <v>1011100430</v>
      </c>
      <c r="D1465" s="116" t="s">
        <v>17451</v>
      </c>
      <c r="E1465" s="339">
        <v>7200</v>
      </c>
      <c r="F1465" s="194">
        <v>1</v>
      </c>
      <c r="G1465" s="194">
        <v>1</v>
      </c>
      <c r="H1465" s="194" t="s">
        <v>10119</v>
      </c>
      <c r="I1465" s="194">
        <f t="shared" si="66"/>
        <v>0</v>
      </c>
      <c r="J1465" s="116" t="s">
        <v>10126</v>
      </c>
      <c r="K1465" s="116" t="s">
        <v>10482</v>
      </c>
      <c r="L1465" s="197">
        <v>45607</v>
      </c>
      <c r="M1465" s="116"/>
      <c r="N1465" s="197">
        <v>45607</v>
      </c>
      <c r="O1465" s="388">
        <f t="shared" si="67"/>
        <v>7200</v>
      </c>
      <c r="P1465" s="339">
        <f t="shared" si="68"/>
        <v>0</v>
      </c>
    </row>
    <row r="1466" spans="1:16" hidden="1" x14ac:dyDescent="0.25">
      <c r="A1466" s="116">
        <v>129553</v>
      </c>
      <c r="B1466" s="116">
        <v>6</v>
      </c>
      <c r="C1466" s="116">
        <v>1014104530</v>
      </c>
      <c r="D1466" s="116" t="s">
        <v>10355</v>
      </c>
      <c r="E1466" s="339">
        <v>58391.7</v>
      </c>
      <c r="F1466" s="194">
        <v>2</v>
      </c>
      <c r="G1466" s="194">
        <v>2</v>
      </c>
      <c r="H1466" s="194" t="s">
        <v>10119</v>
      </c>
      <c r="I1466" s="194">
        <f t="shared" si="66"/>
        <v>0</v>
      </c>
      <c r="J1466" s="116" t="s">
        <v>10126</v>
      </c>
      <c r="K1466" s="116" t="s">
        <v>10482</v>
      </c>
      <c r="L1466" s="197">
        <v>45607</v>
      </c>
      <c r="M1466" s="116"/>
      <c r="N1466" s="197">
        <v>45607</v>
      </c>
      <c r="O1466" s="388">
        <f t="shared" si="67"/>
        <v>29195.85</v>
      </c>
      <c r="P1466" s="339">
        <f t="shared" si="68"/>
        <v>0</v>
      </c>
    </row>
    <row r="1467" spans="1:16" hidden="1" x14ac:dyDescent="0.25">
      <c r="A1467" s="116">
        <v>129553</v>
      </c>
      <c r="B1467" s="116">
        <v>5</v>
      </c>
      <c r="C1467" s="116">
        <v>1027100100</v>
      </c>
      <c r="D1467" s="116" t="s">
        <v>10645</v>
      </c>
      <c r="E1467" s="339">
        <v>132000</v>
      </c>
      <c r="F1467" s="194">
        <v>4</v>
      </c>
      <c r="G1467" s="194">
        <v>4</v>
      </c>
      <c r="H1467" s="194" t="s">
        <v>10119</v>
      </c>
      <c r="I1467" s="194">
        <f t="shared" si="66"/>
        <v>0</v>
      </c>
      <c r="J1467" s="116" t="s">
        <v>10126</v>
      </c>
      <c r="K1467" s="116" t="s">
        <v>10482</v>
      </c>
      <c r="L1467" s="197">
        <v>45607</v>
      </c>
      <c r="M1467" s="116"/>
      <c r="N1467" s="197">
        <v>45607</v>
      </c>
      <c r="O1467" s="388">
        <f t="shared" si="67"/>
        <v>33000</v>
      </c>
      <c r="P1467" s="339">
        <f t="shared" si="68"/>
        <v>0</v>
      </c>
    </row>
    <row r="1468" spans="1:16" hidden="1" x14ac:dyDescent="0.25">
      <c r="A1468" s="116">
        <v>129553</v>
      </c>
      <c r="B1468" s="116">
        <v>1</v>
      </c>
      <c r="C1468" s="116">
        <v>1123100000</v>
      </c>
      <c r="D1468" s="116" t="s">
        <v>17465</v>
      </c>
      <c r="E1468" s="339">
        <v>184004.16</v>
      </c>
      <c r="F1468" s="194">
        <v>8</v>
      </c>
      <c r="G1468" s="194">
        <v>8</v>
      </c>
      <c r="H1468" s="194" t="s">
        <v>10119</v>
      </c>
      <c r="I1468" s="194">
        <f t="shared" si="66"/>
        <v>0</v>
      </c>
      <c r="J1468" s="116" t="s">
        <v>10126</v>
      </c>
      <c r="K1468" s="116" t="s">
        <v>10482</v>
      </c>
      <c r="L1468" s="197">
        <v>45607</v>
      </c>
      <c r="M1468" s="116"/>
      <c r="N1468" s="197">
        <v>45607</v>
      </c>
      <c r="O1468" s="388">
        <f t="shared" si="67"/>
        <v>23000.52</v>
      </c>
      <c r="P1468" s="339">
        <f t="shared" si="68"/>
        <v>0</v>
      </c>
    </row>
    <row r="1469" spans="1:16" hidden="1" x14ac:dyDescent="0.25">
      <c r="A1469" s="116">
        <v>129553</v>
      </c>
      <c r="B1469" s="116">
        <v>4</v>
      </c>
      <c r="C1469" s="116">
        <v>1213102100</v>
      </c>
      <c r="D1469" s="116" t="s">
        <v>11204</v>
      </c>
      <c r="E1469" s="339">
        <v>2825853.2</v>
      </c>
      <c r="F1469" s="194">
        <v>40</v>
      </c>
      <c r="G1469" s="194">
        <v>40</v>
      </c>
      <c r="H1469" s="194" t="s">
        <v>10119</v>
      </c>
      <c r="I1469" s="194">
        <f t="shared" si="66"/>
        <v>0</v>
      </c>
      <c r="J1469" s="116" t="s">
        <v>10126</v>
      </c>
      <c r="K1469" s="116" t="s">
        <v>10482</v>
      </c>
      <c r="L1469" s="197">
        <v>45607</v>
      </c>
      <c r="M1469" s="116"/>
      <c r="N1469" s="197">
        <v>45607</v>
      </c>
      <c r="O1469" s="388">
        <f t="shared" si="67"/>
        <v>70646.33</v>
      </c>
      <c r="P1469" s="339">
        <f t="shared" si="68"/>
        <v>0</v>
      </c>
    </row>
    <row r="1470" spans="1:16" hidden="1" x14ac:dyDescent="0.25">
      <c r="A1470" s="116">
        <v>129553</v>
      </c>
      <c r="B1470" s="116">
        <v>2</v>
      </c>
      <c r="C1470" s="116">
        <v>1513100320</v>
      </c>
      <c r="D1470" s="116" t="s">
        <v>16197</v>
      </c>
      <c r="E1470" s="339">
        <v>578399.4</v>
      </c>
      <c r="F1470" s="194">
        <v>60</v>
      </c>
      <c r="G1470" s="194">
        <v>60</v>
      </c>
      <c r="H1470" s="194" t="s">
        <v>10119</v>
      </c>
      <c r="I1470" s="194">
        <f t="shared" si="66"/>
        <v>0</v>
      </c>
      <c r="J1470" s="116" t="s">
        <v>10126</v>
      </c>
      <c r="K1470" s="116" t="s">
        <v>10482</v>
      </c>
      <c r="L1470" s="197">
        <v>45607</v>
      </c>
      <c r="M1470" s="116" t="s">
        <v>12115</v>
      </c>
      <c r="N1470" s="197">
        <v>45617</v>
      </c>
      <c r="O1470" s="388">
        <f t="shared" si="67"/>
        <v>9639.99</v>
      </c>
      <c r="P1470" s="339">
        <f t="shared" si="68"/>
        <v>0</v>
      </c>
    </row>
    <row r="1471" spans="1:16" hidden="1" x14ac:dyDescent="0.25">
      <c r="A1471" s="116">
        <v>129553</v>
      </c>
      <c r="B1471" s="116">
        <v>3</v>
      </c>
      <c r="C1471" s="116">
        <v>1517100570</v>
      </c>
      <c r="D1471" s="116" t="s">
        <v>7631</v>
      </c>
      <c r="E1471" s="339">
        <v>204658.68</v>
      </c>
      <c r="F1471" s="194">
        <v>4</v>
      </c>
      <c r="G1471" s="194">
        <v>4</v>
      </c>
      <c r="H1471" s="194" t="s">
        <v>10119</v>
      </c>
      <c r="I1471" s="194">
        <f t="shared" si="66"/>
        <v>0</v>
      </c>
      <c r="J1471" s="116" t="s">
        <v>10126</v>
      </c>
      <c r="K1471" s="116" t="s">
        <v>10482</v>
      </c>
      <c r="L1471" s="197">
        <v>45607</v>
      </c>
      <c r="M1471" s="116"/>
      <c r="N1471" s="197">
        <v>45607</v>
      </c>
      <c r="O1471" s="388">
        <f t="shared" si="67"/>
        <v>51164.67</v>
      </c>
      <c r="P1471" s="339">
        <f t="shared" si="68"/>
        <v>0</v>
      </c>
    </row>
    <row r="1472" spans="1:16" hidden="1" x14ac:dyDescent="0.25">
      <c r="A1472" s="116">
        <v>129553</v>
      </c>
      <c r="B1472" s="116">
        <v>10</v>
      </c>
      <c r="C1472" s="116">
        <v>1522100070</v>
      </c>
      <c r="D1472" s="116" t="s">
        <v>10843</v>
      </c>
      <c r="E1472" s="339">
        <v>254400</v>
      </c>
      <c r="F1472" s="194">
        <v>1</v>
      </c>
      <c r="G1472" s="194">
        <v>1</v>
      </c>
      <c r="H1472" s="194" t="s">
        <v>10119</v>
      </c>
      <c r="I1472" s="194">
        <f t="shared" si="66"/>
        <v>0</v>
      </c>
      <c r="J1472" s="116" t="s">
        <v>10126</v>
      </c>
      <c r="K1472" s="116" t="s">
        <v>10482</v>
      </c>
      <c r="L1472" s="197">
        <v>45607</v>
      </c>
      <c r="M1472" s="116"/>
      <c r="N1472" s="197">
        <v>45607</v>
      </c>
      <c r="O1472" s="388">
        <f t="shared" si="67"/>
        <v>254400</v>
      </c>
      <c r="P1472" s="339">
        <f t="shared" si="68"/>
        <v>0</v>
      </c>
    </row>
    <row r="1473" spans="1:16" hidden="1" x14ac:dyDescent="0.25">
      <c r="A1473" s="116">
        <v>129600</v>
      </c>
      <c r="B1473" s="116">
        <v>5</v>
      </c>
      <c r="C1473" s="116">
        <v>1010102150</v>
      </c>
      <c r="D1473" s="116" t="s">
        <v>11093</v>
      </c>
      <c r="E1473" s="339">
        <v>8040</v>
      </c>
      <c r="F1473" s="194">
        <v>4</v>
      </c>
      <c r="G1473" s="194">
        <v>4</v>
      </c>
      <c r="H1473" s="194" t="s">
        <v>10119</v>
      </c>
      <c r="I1473" s="194">
        <f t="shared" si="66"/>
        <v>0</v>
      </c>
      <c r="J1473" s="116" t="s">
        <v>10126</v>
      </c>
      <c r="K1473" s="116" t="s">
        <v>10483</v>
      </c>
      <c r="L1473" s="197">
        <v>45607</v>
      </c>
      <c r="M1473" s="116"/>
      <c r="N1473" s="197">
        <v>45607</v>
      </c>
      <c r="O1473" s="388">
        <f t="shared" si="67"/>
        <v>2010</v>
      </c>
      <c r="P1473" s="339">
        <f t="shared" si="68"/>
        <v>0</v>
      </c>
    </row>
    <row r="1474" spans="1:16" hidden="1" x14ac:dyDescent="0.25">
      <c r="A1474" s="116">
        <v>129600</v>
      </c>
      <c r="B1474" s="116">
        <v>2</v>
      </c>
      <c r="C1474" s="116">
        <v>1011100040</v>
      </c>
      <c r="D1474" s="116" t="s">
        <v>10481</v>
      </c>
      <c r="E1474" s="339">
        <v>72183.5</v>
      </c>
      <c r="F1474" s="194">
        <v>50</v>
      </c>
      <c r="G1474" s="194">
        <v>50</v>
      </c>
      <c r="H1474" s="194" t="s">
        <v>10119</v>
      </c>
      <c r="I1474" s="194">
        <f t="shared" ref="I1474:I1537" si="69">+F1474-G1474</f>
        <v>0</v>
      </c>
      <c r="J1474" s="116" t="s">
        <v>10126</v>
      </c>
      <c r="K1474" s="116" t="s">
        <v>10483</v>
      </c>
      <c r="L1474" s="197">
        <v>45607</v>
      </c>
      <c r="M1474" s="116"/>
      <c r="N1474" s="197">
        <v>45607</v>
      </c>
      <c r="O1474" s="388">
        <f t="shared" ref="O1474:O1537" si="70">+E1474/F1474</f>
        <v>1443.67</v>
      </c>
      <c r="P1474" s="339">
        <f t="shared" ref="P1474:P1537" si="71">+O1474*I1474</f>
        <v>0</v>
      </c>
    </row>
    <row r="1475" spans="1:16" hidden="1" x14ac:dyDescent="0.25">
      <c r="A1475" s="116">
        <v>129600</v>
      </c>
      <c r="B1475" s="116">
        <v>7</v>
      </c>
      <c r="C1475" s="116">
        <v>1011100110</v>
      </c>
      <c r="D1475" s="116" t="s">
        <v>10354</v>
      </c>
      <c r="E1475" s="339">
        <v>17400</v>
      </c>
      <c r="F1475" s="194">
        <v>5</v>
      </c>
      <c r="G1475" s="194">
        <v>5</v>
      </c>
      <c r="H1475" s="194" t="s">
        <v>10119</v>
      </c>
      <c r="I1475" s="194">
        <f t="shared" si="69"/>
        <v>0</v>
      </c>
      <c r="J1475" s="116" t="s">
        <v>10126</v>
      </c>
      <c r="K1475" s="116" t="s">
        <v>10483</v>
      </c>
      <c r="L1475" s="197">
        <v>45607</v>
      </c>
      <c r="M1475" s="116"/>
      <c r="N1475" s="197">
        <v>45607</v>
      </c>
      <c r="O1475" s="388">
        <f t="shared" si="70"/>
        <v>3480</v>
      </c>
      <c r="P1475" s="339">
        <f t="shared" si="71"/>
        <v>0</v>
      </c>
    </row>
    <row r="1476" spans="1:16" hidden="1" x14ac:dyDescent="0.25">
      <c r="A1476" s="116">
        <v>129600</v>
      </c>
      <c r="B1476" s="116">
        <v>8</v>
      </c>
      <c r="C1476" s="116">
        <v>1011100430</v>
      </c>
      <c r="D1476" s="116" t="s">
        <v>17451</v>
      </c>
      <c r="E1476" s="339">
        <v>7200</v>
      </c>
      <c r="F1476" s="194">
        <v>1</v>
      </c>
      <c r="G1476" s="194">
        <v>1</v>
      </c>
      <c r="H1476" s="194" t="s">
        <v>10119</v>
      </c>
      <c r="I1476" s="194">
        <f t="shared" si="69"/>
        <v>0</v>
      </c>
      <c r="J1476" s="116" t="s">
        <v>10126</v>
      </c>
      <c r="K1476" s="116" t="s">
        <v>10483</v>
      </c>
      <c r="L1476" s="197">
        <v>45607</v>
      </c>
      <c r="M1476" s="116"/>
      <c r="N1476" s="197">
        <v>45607</v>
      </c>
      <c r="O1476" s="388">
        <f t="shared" si="70"/>
        <v>7200</v>
      </c>
      <c r="P1476" s="339">
        <f t="shared" si="71"/>
        <v>0</v>
      </c>
    </row>
    <row r="1477" spans="1:16" hidden="1" x14ac:dyDescent="0.25">
      <c r="A1477" s="116">
        <v>129600</v>
      </c>
      <c r="B1477" s="116">
        <v>6</v>
      </c>
      <c r="C1477" s="116">
        <v>1014104530</v>
      </c>
      <c r="D1477" s="116" t="s">
        <v>10355</v>
      </c>
      <c r="E1477" s="339">
        <v>58391.7</v>
      </c>
      <c r="F1477" s="194">
        <v>2</v>
      </c>
      <c r="G1477" s="194">
        <v>2</v>
      </c>
      <c r="H1477" s="194" t="s">
        <v>10119</v>
      </c>
      <c r="I1477" s="194">
        <f t="shared" si="69"/>
        <v>0</v>
      </c>
      <c r="J1477" s="116" t="s">
        <v>10126</v>
      </c>
      <c r="K1477" s="116" t="s">
        <v>10483</v>
      </c>
      <c r="L1477" s="197">
        <v>45607</v>
      </c>
      <c r="M1477" s="116"/>
      <c r="N1477" s="197">
        <v>45607</v>
      </c>
      <c r="O1477" s="388">
        <f t="shared" si="70"/>
        <v>29195.85</v>
      </c>
      <c r="P1477" s="339">
        <f t="shared" si="71"/>
        <v>0</v>
      </c>
    </row>
    <row r="1478" spans="1:16" hidden="1" x14ac:dyDescent="0.25">
      <c r="A1478" s="116">
        <v>129600</v>
      </c>
      <c r="B1478" s="116">
        <v>1</v>
      </c>
      <c r="C1478" s="116">
        <v>1513100320</v>
      </c>
      <c r="D1478" s="116" t="s">
        <v>16197</v>
      </c>
      <c r="E1478" s="339">
        <v>289199.7</v>
      </c>
      <c r="F1478" s="194">
        <v>30</v>
      </c>
      <c r="G1478" s="194">
        <v>30</v>
      </c>
      <c r="H1478" s="194" t="s">
        <v>10119</v>
      </c>
      <c r="I1478" s="194">
        <f t="shared" si="69"/>
        <v>0</v>
      </c>
      <c r="J1478" s="116" t="s">
        <v>10126</v>
      </c>
      <c r="K1478" s="116" t="s">
        <v>10483</v>
      </c>
      <c r="L1478" s="197">
        <v>45607</v>
      </c>
      <c r="M1478" s="116"/>
      <c r="N1478" s="197">
        <v>45607</v>
      </c>
      <c r="O1478" s="388">
        <f t="shared" si="70"/>
        <v>9639.99</v>
      </c>
      <c r="P1478" s="339">
        <f t="shared" si="71"/>
        <v>0</v>
      </c>
    </row>
    <row r="1479" spans="1:16" hidden="1" x14ac:dyDescent="0.25">
      <c r="A1479" s="116">
        <v>129600</v>
      </c>
      <c r="B1479" s="116">
        <v>4</v>
      </c>
      <c r="C1479" s="116">
        <v>1520102950</v>
      </c>
      <c r="D1479" s="116" t="s">
        <v>10684</v>
      </c>
      <c r="E1479" s="339">
        <v>305753</v>
      </c>
      <c r="F1479" s="194">
        <v>1</v>
      </c>
      <c r="G1479" s="194">
        <v>1</v>
      </c>
      <c r="H1479" s="194" t="s">
        <v>10119</v>
      </c>
      <c r="I1479" s="194">
        <f t="shared" si="69"/>
        <v>0</v>
      </c>
      <c r="J1479" s="116" t="s">
        <v>10126</v>
      </c>
      <c r="K1479" s="116" t="s">
        <v>10483</v>
      </c>
      <c r="L1479" s="197">
        <v>45607</v>
      </c>
      <c r="M1479" s="116"/>
      <c r="N1479" s="197">
        <v>45607</v>
      </c>
      <c r="O1479" s="388">
        <f t="shared" si="70"/>
        <v>305753</v>
      </c>
      <c r="P1479" s="339">
        <f t="shared" si="71"/>
        <v>0</v>
      </c>
    </row>
    <row r="1480" spans="1:16" hidden="1" x14ac:dyDescent="0.25">
      <c r="A1480" s="116">
        <v>129600</v>
      </c>
      <c r="B1480" s="116">
        <v>3</v>
      </c>
      <c r="C1480" s="116">
        <v>1520102960</v>
      </c>
      <c r="D1480" s="116" t="s">
        <v>10646</v>
      </c>
      <c r="E1480" s="339">
        <v>592927</v>
      </c>
      <c r="F1480" s="194">
        <v>1</v>
      </c>
      <c r="G1480" s="194">
        <v>1</v>
      </c>
      <c r="H1480" s="194" t="s">
        <v>10119</v>
      </c>
      <c r="I1480" s="194">
        <f t="shared" si="69"/>
        <v>0</v>
      </c>
      <c r="J1480" s="116" t="s">
        <v>10126</v>
      </c>
      <c r="K1480" s="116" t="s">
        <v>10483</v>
      </c>
      <c r="L1480" s="197">
        <v>45607</v>
      </c>
      <c r="M1480" s="116" t="s">
        <v>16520</v>
      </c>
      <c r="N1480" s="197">
        <v>45607</v>
      </c>
      <c r="O1480" s="388">
        <f t="shared" si="70"/>
        <v>592927</v>
      </c>
      <c r="P1480" s="339">
        <f t="shared" si="71"/>
        <v>0</v>
      </c>
    </row>
    <row r="1481" spans="1:16" hidden="1" x14ac:dyDescent="0.25">
      <c r="A1481" s="116">
        <v>129601</v>
      </c>
      <c r="B1481" s="116">
        <v>5</v>
      </c>
      <c r="C1481" s="116">
        <v>1011100040</v>
      </c>
      <c r="D1481" s="116" t="s">
        <v>10481</v>
      </c>
      <c r="E1481" s="339">
        <v>43310.1</v>
      </c>
      <c r="F1481" s="194">
        <v>30</v>
      </c>
      <c r="G1481" s="194">
        <v>30</v>
      </c>
      <c r="H1481" s="194" t="s">
        <v>10119</v>
      </c>
      <c r="I1481" s="194">
        <f t="shared" si="69"/>
        <v>0</v>
      </c>
      <c r="J1481" s="116" t="s">
        <v>10126</v>
      </c>
      <c r="K1481" s="116" t="s">
        <v>10683</v>
      </c>
      <c r="L1481" s="197">
        <v>45607</v>
      </c>
      <c r="M1481" s="116"/>
      <c r="N1481" s="197">
        <v>45607</v>
      </c>
      <c r="O1481" s="388">
        <f t="shared" si="70"/>
        <v>1443.6699999999998</v>
      </c>
      <c r="P1481" s="339">
        <f t="shared" si="71"/>
        <v>0</v>
      </c>
    </row>
    <row r="1482" spans="1:16" hidden="1" x14ac:dyDescent="0.25">
      <c r="A1482" s="116">
        <v>129601</v>
      </c>
      <c r="B1482" s="116">
        <v>10</v>
      </c>
      <c r="C1482" s="116">
        <v>1011100110</v>
      </c>
      <c r="D1482" s="116" t="s">
        <v>10354</v>
      </c>
      <c r="E1482" s="339">
        <v>34800</v>
      </c>
      <c r="F1482" s="194">
        <v>10</v>
      </c>
      <c r="G1482" s="194">
        <v>10</v>
      </c>
      <c r="H1482" s="194" t="s">
        <v>10119</v>
      </c>
      <c r="I1482" s="194">
        <f t="shared" si="69"/>
        <v>0</v>
      </c>
      <c r="J1482" s="116" t="s">
        <v>10126</v>
      </c>
      <c r="K1482" s="116" t="s">
        <v>10683</v>
      </c>
      <c r="L1482" s="197">
        <v>45607</v>
      </c>
      <c r="M1482" s="116"/>
      <c r="N1482" s="197">
        <v>45607</v>
      </c>
      <c r="O1482" s="388">
        <f t="shared" si="70"/>
        <v>3480</v>
      </c>
      <c r="P1482" s="339">
        <f t="shared" si="71"/>
        <v>0</v>
      </c>
    </row>
    <row r="1483" spans="1:16" hidden="1" x14ac:dyDescent="0.25">
      <c r="A1483" s="116">
        <v>129601</v>
      </c>
      <c r="B1483" s="116">
        <v>11</v>
      </c>
      <c r="C1483" s="116">
        <v>1011100430</v>
      </c>
      <c r="D1483" s="116" t="s">
        <v>17451</v>
      </c>
      <c r="E1483" s="339">
        <v>14400</v>
      </c>
      <c r="F1483" s="194">
        <v>2</v>
      </c>
      <c r="G1483" s="194">
        <v>2</v>
      </c>
      <c r="H1483" s="194" t="s">
        <v>10119</v>
      </c>
      <c r="I1483" s="194">
        <f t="shared" si="69"/>
        <v>0</v>
      </c>
      <c r="J1483" s="116" t="s">
        <v>10126</v>
      </c>
      <c r="K1483" s="116" t="s">
        <v>10683</v>
      </c>
      <c r="L1483" s="197">
        <v>45607</v>
      </c>
      <c r="M1483" s="116"/>
      <c r="N1483" s="197">
        <v>45607</v>
      </c>
      <c r="O1483" s="388">
        <f t="shared" si="70"/>
        <v>7200</v>
      </c>
      <c r="P1483" s="339">
        <f t="shared" si="71"/>
        <v>0</v>
      </c>
    </row>
    <row r="1484" spans="1:16" hidden="1" x14ac:dyDescent="0.25">
      <c r="A1484" s="116">
        <v>129601</v>
      </c>
      <c r="B1484" s="116">
        <v>9</v>
      </c>
      <c r="C1484" s="116">
        <v>1014104530</v>
      </c>
      <c r="D1484" s="116" t="s">
        <v>10355</v>
      </c>
      <c r="E1484" s="339">
        <v>116783.4</v>
      </c>
      <c r="F1484" s="194">
        <v>4</v>
      </c>
      <c r="G1484" s="194">
        <v>4</v>
      </c>
      <c r="H1484" s="194" t="s">
        <v>10119</v>
      </c>
      <c r="I1484" s="194">
        <f t="shared" si="69"/>
        <v>0</v>
      </c>
      <c r="J1484" s="116" t="s">
        <v>10126</v>
      </c>
      <c r="K1484" s="116" t="s">
        <v>10683</v>
      </c>
      <c r="L1484" s="197">
        <v>45607</v>
      </c>
      <c r="M1484" s="116"/>
      <c r="N1484" s="197">
        <v>45607</v>
      </c>
      <c r="O1484" s="388">
        <f t="shared" si="70"/>
        <v>29195.85</v>
      </c>
      <c r="P1484" s="339">
        <f t="shared" si="71"/>
        <v>0</v>
      </c>
    </row>
    <row r="1485" spans="1:16" hidden="1" x14ac:dyDescent="0.25">
      <c r="A1485" s="116">
        <v>129601</v>
      </c>
      <c r="B1485" s="116">
        <v>8</v>
      </c>
      <c r="C1485" s="116">
        <v>1016100010</v>
      </c>
      <c r="D1485" s="116" t="s">
        <v>10705</v>
      </c>
      <c r="E1485" s="339">
        <v>80916.759999999995</v>
      </c>
      <c r="F1485" s="194">
        <v>4</v>
      </c>
      <c r="G1485" s="194">
        <v>4</v>
      </c>
      <c r="H1485" s="194" t="s">
        <v>10119</v>
      </c>
      <c r="I1485" s="194">
        <f t="shared" si="69"/>
        <v>0</v>
      </c>
      <c r="J1485" s="116" t="s">
        <v>10126</v>
      </c>
      <c r="K1485" s="116" t="s">
        <v>10683</v>
      </c>
      <c r="L1485" s="197">
        <v>45607</v>
      </c>
      <c r="M1485" s="116"/>
      <c r="N1485" s="197">
        <v>45607</v>
      </c>
      <c r="O1485" s="388">
        <f t="shared" si="70"/>
        <v>20229.189999999999</v>
      </c>
      <c r="P1485" s="339">
        <f t="shared" si="71"/>
        <v>0</v>
      </c>
    </row>
    <row r="1486" spans="1:16" hidden="1" x14ac:dyDescent="0.25">
      <c r="A1486" s="116">
        <v>129601</v>
      </c>
      <c r="B1486" s="116">
        <v>6</v>
      </c>
      <c r="C1486" s="116">
        <v>1018100000</v>
      </c>
      <c r="D1486" s="116" t="s">
        <v>10642</v>
      </c>
      <c r="E1486" s="339">
        <v>89674.4</v>
      </c>
      <c r="F1486" s="194">
        <v>10</v>
      </c>
      <c r="G1486" s="194">
        <v>10</v>
      </c>
      <c r="H1486" s="194" t="s">
        <v>10119</v>
      </c>
      <c r="I1486" s="194">
        <f t="shared" si="69"/>
        <v>0</v>
      </c>
      <c r="J1486" s="116" t="s">
        <v>10126</v>
      </c>
      <c r="K1486" s="116" t="s">
        <v>10683</v>
      </c>
      <c r="L1486" s="197">
        <v>45607</v>
      </c>
      <c r="M1486" s="116"/>
      <c r="N1486" s="197">
        <v>45607</v>
      </c>
      <c r="O1486" s="388">
        <f t="shared" si="70"/>
        <v>8967.4399999999987</v>
      </c>
      <c r="P1486" s="339">
        <f t="shared" si="71"/>
        <v>0</v>
      </c>
    </row>
    <row r="1487" spans="1:16" hidden="1" x14ac:dyDescent="0.25">
      <c r="A1487" s="116">
        <v>129601</v>
      </c>
      <c r="B1487" s="116">
        <v>7</v>
      </c>
      <c r="C1487" s="116">
        <v>1018100010</v>
      </c>
      <c r="D1487" s="116" t="s">
        <v>10356</v>
      </c>
      <c r="E1487" s="339">
        <v>40538.6</v>
      </c>
      <c r="F1487" s="194">
        <v>10</v>
      </c>
      <c r="G1487" s="194">
        <v>10</v>
      </c>
      <c r="H1487" s="194" t="s">
        <v>10119</v>
      </c>
      <c r="I1487" s="194">
        <f t="shared" si="69"/>
        <v>0</v>
      </c>
      <c r="J1487" s="116" t="s">
        <v>10126</v>
      </c>
      <c r="K1487" s="116" t="s">
        <v>10683</v>
      </c>
      <c r="L1487" s="197">
        <v>45607</v>
      </c>
      <c r="M1487" s="116"/>
      <c r="N1487" s="197">
        <v>45607</v>
      </c>
      <c r="O1487" s="388">
        <f t="shared" si="70"/>
        <v>4053.8599999999997</v>
      </c>
      <c r="P1487" s="339">
        <f t="shared" si="71"/>
        <v>0</v>
      </c>
    </row>
    <row r="1488" spans="1:16" hidden="1" x14ac:dyDescent="0.25">
      <c r="A1488" s="116">
        <v>129601</v>
      </c>
      <c r="B1488" s="116">
        <v>3</v>
      </c>
      <c r="C1488" s="116">
        <v>1123100000</v>
      </c>
      <c r="D1488" s="116" t="s">
        <v>17465</v>
      </c>
      <c r="E1488" s="339">
        <v>690015.6</v>
      </c>
      <c r="F1488" s="194">
        <v>30</v>
      </c>
      <c r="G1488" s="194">
        <v>30</v>
      </c>
      <c r="H1488" s="194" t="s">
        <v>10119</v>
      </c>
      <c r="I1488" s="194">
        <f t="shared" si="69"/>
        <v>0</v>
      </c>
      <c r="J1488" s="116" t="s">
        <v>10126</v>
      </c>
      <c r="K1488" s="116" t="s">
        <v>10683</v>
      </c>
      <c r="L1488" s="197">
        <v>45607</v>
      </c>
      <c r="M1488" s="116"/>
      <c r="N1488" s="197">
        <v>45607</v>
      </c>
      <c r="O1488" s="388">
        <f t="shared" si="70"/>
        <v>23000.52</v>
      </c>
      <c r="P1488" s="339">
        <f t="shared" si="71"/>
        <v>0</v>
      </c>
    </row>
    <row r="1489" spans="1:16" hidden="1" x14ac:dyDescent="0.25">
      <c r="A1489" s="116">
        <v>129601</v>
      </c>
      <c r="B1489" s="116">
        <v>1</v>
      </c>
      <c r="C1489" s="116">
        <v>1213102100</v>
      </c>
      <c r="D1489" s="116" t="s">
        <v>11204</v>
      </c>
      <c r="E1489" s="339">
        <v>2119389.9</v>
      </c>
      <c r="F1489" s="194">
        <v>30</v>
      </c>
      <c r="G1489" s="194">
        <v>30</v>
      </c>
      <c r="H1489" s="194" t="s">
        <v>10119</v>
      </c>
      <c r="I1489" s="194">
        <f t="shared" si="69"/>
        <v>0</v>
      </c>
      <c r="J1489" s="116" t="s">
        <v>10126</v>
      </c>
      <c r="K1489" s="116" t="s">
        <v>10683</v>
      </c>
      <c r="L1489" s="197">
        <v>45607</v>
      </c>
      <c r="M1489" s="116"/>
      <c r="N1489" s="197">
        <v>45607</v>
      </c>
      <c r="O1489" s="388">
        <f t="shared" si="70"/>
        <v>70646.33</v>
      </c>
      <c r="P1489" s="339">
        <f t="shared" si="71"/>
        <v>0</v>
      </c>
    </row>
    <row r="1490" spans="1:16" hidden="1" x14ac:dyDescent="0.25">
      <c r="A1490" s="116">
        <v>129601</v>
      </c>
      <c r="B1490" s="116">
        <v>4</v>
      </c>
      <c r="C1490" s="116">
        <v>1234100200</v>
      </c>
      <c r="D1490" s="116" t="s">
        <v>6559</v>
      </c>
      <c r="E1490" s="339">
        <v>81333</v>
      </c>
      <c r="F1490" s="194">
        <v>1</v>
      </c>
      <c r="G1490" s="194">
        <v>1</v>
      </c>
      <c r="H1490" s="194" t="s">
        <v>10119</v>
      </c>
      <c r="I1490" s="194">
        <f t="shared" si="69"/>
        <v>0</v>
      </c>
      <c r="J1490" s="116" t="s">
        <v>10126</v>
      </c>
      <c r="K1490" s="116" t="s">
        <v>10683</v>
      </c>
      <c r="L1490" s="197">
        <v>45607</v>
      </c>
      <c r="M1490" s="116"/>
      <c r="N1490" s="197">
        <v>45607</v>
      </c>
      <c r="O1490" s="388">
        <f t="shared" si="70"/>
        <v>81333</v>
      </c>
      <c r="P1490" s="339">
        <f t="shared" si="71"/>
        <v>0</v>
      </c>
    </row>
    <row r="1491" spans="1:16" hidden="1" x14ac:dyDescent="0.25">
      <c r="A1491" s="116">
        <v>129601</v>
      </c>
      <c r="B1491" s="116">
        <v>2</v>
      </c>
      <c r="C1491" s="116">
        <v>1513100320</v>
      </c>
      <c r="D1491" s="116" t="s">
        <v>16197</v>
      </c>
      <c r="E1491" s="339">
        <v>578399.4</v>
      </c>
      <c r="F1491" s="194">
        <v>60</v>
      </c>
      <c r="G1491" s="194">
        <v>60</v>
      </c>
      <c r="H1491" s="194" t="s">
        <v>10119</v>
      </c>
      <c r="I1491" s="194">
        <f t="shared" si="69"/>
        <v>0</v>
      </c>
      <c r="J1491" s="116" t="s">
        <v>10126</v>
      </c>
      <c r="K1491" s="116" t="s">
        <v>10683</v>
      </c>
      <c r="L1491" s="197">
        <v>45607</v>
      </c>
      <c r="M1491" s="116"/>
      <c r="N1491" s="197">
        <v>45607</v>
      </c>
      <c r="O1491" s="388">
        <f t="shared" si="70"/>
        <v>9639.99</v>
      </c>
      <c r="P1491" s="339">
        <f t="shared" si="71"/>
        <v>0</v>
      </c>
    </row>
    <row r="1492" spans="1:16" hidden="1" x14ac:dyDescent="0.25">
      <c r="A1492" s="116">
        <v>129603</v>
      </c>
      <c r="B1492" s="116">
        <v>1</v>
      </c>
      <c r="C1492" s="116">
        <v>1011100040</v>
      </c>
      <c r="D1492" s="116" t="s">
        <v>10481</v>
      </c>
      <c r="E1492" s="339">
        <v>43310.1</v>
      </c>
      <c r="F1492" s="194">
        <v>30</v>
      </c>
      <c r="G1492" s="194">
        <v>30</v>
      </c>
      <c r="H1492" s="194" t="s">
        <v>10119</v>
      </c>
      <c r="I1492" s="194">
        <f t="shared" si="69"/>
        <v>0</v>
      </c>
      <c r="J1492" s="116" t="s">
        <v>10126</v>
      </c>
      <c r="K1492" s="116" t="s">
        <v>10853</v>
      </c>
      <c r="L1492" s="197">
        <v>45607</v>
      </c>
      <c r="M1492" s="116"/>
      <c r="N1492" s="197">
        <v>45607</v>
      </c>
      <c r="O1492" s="388">
        <f t="shared" si="70"/>
        <v>1443.6699999999998</v>
      </c>
      <c r="P1492" s="339">
        <f t="shared" si="71"/>
        <v>0</v>
      </c>
    </row>
    <row r="1493" spans="1:16" hidden="1" x14ac:dyDescent="0.25">
      <c r="A1493" s="116">
        <v>129603</v>
      </c>
      <c r="B1493" s="116">
        <v>10</v>
      </c>
      <c r="C1493" s="116">
        <v>1011100110</v>
      </c>
      <c r="D1493" s="116" t="s">
        <v>10354</v>
      </c>
      <c r="E1493" s="339">
        <v>34800</v>
      </c>
      <c r="F1493" s="194">
        <v>10</v>
      </c>
      <c r="G1493" s="194">
        <v>10</v>
      </c>
      <c r="H1493" s="194" t="s">
        <v>10119</v>
      </c>
      <c r="I1493" s="194">
        <f t="shared" si="69"/>
        <v>0</v>
      </c>
      <c r="J1493" s="116" t="s">
        <v>10126</v>
      </c>
      <c r="K1493" s="116" t="s">
        <v>10853</v>
      </c>
      <c r="L1493" s="197">
        <v>45607</v>
      </c>
      <c r="M1493" s="116"/>
      <c r="N1493" s="197">
        <v>45607</v>
      </c>
      <c r="O1493" s="388">
        <f t="shared" si="70"/>
        <v>3480</v>
      </c>
      <c r="P1493" s="339">
        <f t="shared" si="71"/>
        <v>0</v>
      </c>
    </row>
    <row r="1494" spans="1:16" hidden="1" x14ac:dyDescent="0.25">
      <c r="A1494" s="116">
        <v>129603</v>
      </c>
      <c r="B1494" s="116">
        <v>11</v>
      </c>
      <c r="C1494" s="116">
        <v>1011100430</v>
      </c>
      <c r="D1494" s="116" t="s">
        <v>17451</v>
      </c>
      <c r="E1494" s="339">
        <v>14400</v>
      </c>
      <c r="F1494" s="194">
        <v>2</v>
      </c>
      <c r="G1494" s="194">
        <v>2</v>
      </c>
      <c r="H1494" s="194" t="s">
        <v>10119</v>
      </c>
      <c r="I1494" s="194">
        <f t="shared" si="69"/>
        <v>0</v>
      </c>
      <c r="J1494" s="116" t="s">
        <v>10126</v>
      </c>
      <c r="K1494" s="116" t="s">
        <v>10853</v>
      </c>
      <c r="L1494" s="197">
        <v>45607</v>
      </c>
      <c r="M1494" s="116"/>
      <c r="N1494" s="197">
        <v>45607</v>
      </c>
      <c r="O1494" s="388">
        <f t="shared" si="70"/>
        <v>7200</v>
      </c>
      <c r="P1494" s="339">
        <f t="shared" si="71"/>
        <v>0</v>
      </c>
    </row>
    <row r="1495" spans="1:16" hidden="1" x14ac:dyDescent="0.25">
      <c r="A1495" s="116">
        <v>129603</v>
      </c>
      <c r="B1495" s="116">
        <v>15</v>
      </c>
      <c r="C1495" s="116">
        <v>1011100940</v>
      </c>
      <c r="D1495" s="116" t="s">
        <v>10652</v>
      </c>
      <c r="E1495" s="339">
        <v>84857.2</v>
      </c>
      <c r="F1495" s="194">
        <v>4</v>
      </c>
      <c r="G1495" s="194">
        <v>4</v>
      </c>
      <c r="H1495" s="194" t="s">
        <v>10119</v>
      </c>
      <c r="I1495" s="194">
        <f t="shared" si="69"/>
        <v>0</v>
      </c>
      <c r="J1495" s="116" t="s">
        <v>10126</v>
      </c>
      <c r="K1495" s="116" t="s">
        <v>10853</v>
      </c>
      <c r="L1495" s="197">
        <v>45607</v>
      </c>
      <c r="M1495" s="116"/>
      <c r="N1495" s="197">
        <v>45607</v>
      </c>
      <c r="O1495" s="388">
        <f t="shared" si="70"/>
        <v>21214.3</v>
      </c>
      <c r="P1495" s="339">
        <f t="shared" si="71"/>
        <v>0</v>
      </c>
    </row>
    <row r="1496" spans="1:16" hidden="1" x14ac:dyDescent="0.25">
      <c r="A1496" s="116">
        <v>129603</v>
      </c>
      <c r="B1496" s="116">
        <v>9</v>
      </c>
      <c r="C1496" s="116">
        <v>1014104530</v>
      </c>
      <c r="D1496" s="116" t="s">
        <v>10355</v>
      </c>
      <c r="E1496" s="339">
        <v>116783.4</v>
      </c>
      <c r="F1496" s="194">
        <v>4</v>
      </c>
      <c r="G1496" s="194">
        <v>4</v>
      </c>
      <c r="H1496" s="194" t="s">
        <v>10119</v>
      </c>
      <c r="I1496" s="194">
        <f t="shared" si="69"/>
        <v>0</v>
      </c>
      <c r="J1496" s="116" t="s">
        <v>10126</v>
      </c>
      <c r="K1496" s="116" t="s">
        <v>10853</v>
      </c>
      <c r="L1496" s="197">
        <v>45607</v>
      </c>
      <c r="M1496" s="116"/>
      <c r="N1496" s="197">
        <v>45607</v>
      </c>
      <c r="O1496" s="388">
        <f t="shared" si="70"/>
        <v>29195.85</v>
      </c>
      <c r="P1496" s="339">
        <f t="shared" si="71"/>
        <v>0</v>
      </c>
    </row>
    <row r="1497" spans="1:16" hidden="1" x14ac:dyDescent="0.25">
      <c r="A1497" s="116">
        <v>129603</v>
      </c>
      <c r="B1497" s="116">
        <v>5</v>
      </c>
      <c r="C1497" s="116">
        <v>1018100000</v>
      </c>
      <c r="D1497" s="116" t="s">
        <v>10642</v>
      </c>
      <c r="E1497" s="339">
        <v>89674.4</v>
      </c>
      <c r="F1497" s="194">
        <v>10</v>
      </c>
      <c r="G1497" s="194">
        <v>10</v>
      </c>
      <c r="H1497" s="194" t="s">
        <v>10119</v>
      </c>
      <c r="I1497" s="194">
        <f t="shared" si="69"/>
        <v>0</v>
      </c>
      <c r="J1497" s="116" t="s">
        <v>10126</v>
      </c>
      <c r="K1497" s="116" t="s">
        <v>10853</v>
      </c>
      <c r="L1497" s="197">
        <v>45607</v>
      </c>
      <c r="M1497" s="116"/>
      <c r="N1497" s="197">
        <v>45607</v>
      </c>
      <c r="O1497" s="388">
        <f t="shared" si="70"/>
        <v>8967.4399999999987</v>
      </c>
      <c r="P1497" s="339">
        <f t="shared" si="71"/>
        <v>0</v>
      </c>
    </row>
    <row r="1498" spans="1:16" hidden="1" x14ac:dyDescent="0.25">
      <c r="A1498" s="116">
        <v>129603</v>
      </c>
      <c r="B1498" s="116">
        <v>6</v>
      </c>
      <c r="C1498" s="116">
        <v>1018100010</v>
      </c>
      <c r="D1498" s="116" t="s">
        <v>10356</v>
      </c>
      <c r="E1498" s="339">
        <v>40538.6</v>
      </c>
      <c r="F1498" s="194">
        <v>10</v>
      </c>
      <c r="G1498" s="194">
        <v>10</v>
      </c>
      <c r="H1498" s="194" t="s">
        <v>10119</v>
      </c>
      <c r="I1498" s="194">
        <f t="shared" si="69"/>
        <v>0</v>
      </c>
      <c r="J1498" s="116" t="s">
        <v>10126</v>
      </c>
      <c r="K1498" s="116" t="s">
        <v>10853</v>
      </c>
      <c r="L1498" s="197">
        <v>45607</v>
      </c>
      <c r="M1498" s="116"/>
      <c r="N1498" s="197">
        <v>45607</v>
      </c>
      <c r="O1498" s="388">
        <f t="shared" si="70"/>
        <v>4053.8599999999997</v>
      </c>
      <c r="P1498" s="339">
        <f t="shared" si="71"/>
        <v>0</v>
      </c>
    </row>
    <row r="1499" spans="1:16" hidden="1" x14ac:dyDescent="0.25">
      <c r="A1499" s="116">
        <v>129603</v>
      </c>
      <c r="B1499" s="116">
        <v>7</v>
      </c>
      <c r="C1499" s="116">
        <v>1019101600</v>
      </c>
      <c r="D1499" s="116" t="s">
        <v>10852</v>
      </c>
      <c r="E1499" s="339">
        <v>247400.8</v>
      </c>
      <c r="F1499" s="194">
        <v>10</v>
      </c>
      <c r="G1499" s="194">
        <v>10</v>
      </c>
      <c r="H1499" s="194" t="s">
        <v>10119</v>
      </c>
      <c r="I1499" s="194">
        <f t="shared" si="69"/>
        <v>0</v>
      </c>
      <c r="J1499" s="116" t="s">
        <v>10126</v>
      </c>
      <c r="K1499" s="116" t="s">
        <v>10853</v>
      </c>
      <c r="L1499" s="197">
        <v>45607</v>
      </c>
      <c r="M1499" s="116"/>
      <c r="N1499" s="197">
        <v>45607</v>
      </c>
      <c r="O1499" s="388">
        <f t="shared" si="70"/>
        <v>24740.079999999998</v>
      </c>
      <c r="P1499" s="339">
        <f t="shared" si="71"/>
        <v>0</v>
      </c>
    </row>
    <row r="1500" spans="1:16" hidden="1" x14ac:dyDescent="0.25">
      <c r="A1500" s="116">
        <v>129603</v>
      </c>
      <c r="B1500" s="116">
        <v>13</v>
      </c>
      <c r="C1500" s="116">
        <v>1023100140</v>
      </c>
      <c r="D1500" s="116" t="s">
        <v>11171</v>
      </c>
      <c r="E1500" s="339">
        <v>73560.08</v>
      </c>
      <c r="F1500" s="194">
        <v>4</v>
      </c>
      <c r="G1500" s="194">
        <v>4</v>
      </c>
      <c r="H1500" s="194" t="s">
        <v>10119</v>
      </c>
      <c r="I1500" s="194">
        <f t="shared" si="69"/>
        <v>0</v>
      </c>
      <c r="J1500" s="116" t="s">
        <v>10126</v>
      </c>
      <c r="K1500" s="116" t="s">
        <v>10853</v>
      </c>
      <c r="L1500" s="197">
        <v>45607</v>
      </c>
      <c r="M1500" s="116"/>
      <c r="N1500" s="197">
        <v>45607</v>
      </c>
      <c r="O1500" s="388">
        <f t="shared" si="70"/>
        <v>18390.02</v>
      </c>
      <c r="P1500" s="339">
        <f t="shared" si="71"/>
        <v>0</v>
      </c>
    </row>
    <row r="1501" spans="1:16" hidden="1" x14ac:dyDescent="0.25">
      <c r="A1501" s="116">
        <v>129603</v>
      </c>
      <c r="B1501" s="116">
        <v>14</v>
      </c>
      <c r="C1501" s="116">
        <v>1023100340</v>
      </c>
      <c r="D1501" s="116" t="s">
        <v>10969</v>
      </c>
      <c r="E1501" s="339">
        <v>73560</v>
      </c>
      <c r="F1501" s="194">
        <v>4</v>
      </c>
      <c r="G1501" s="194">
        <v>4</v>
      </c>
      <c r="H1501" s="194" t="s">
        <v>10119</v>
      </c>
      <c r="I1501" s="194">
        <f t="shared" si="69"/>
        <v>0</v>
      </c>
      <c r="J1501" s="116" t="s">
        <v>10126</v>
      </c>
      <c r="K1501" s="116" t="s">
        <v>10853</v>
      </c>
      <c r="L1501" s="197">
        <v>45607</v>
      </c>
      <c r="M1501" s="116"/>
      <c r="N1501" s="197">
        <v>45607</v>
      </c>
      <c r="O1501" s="388">
        <f t="shared" si="70"/>
        <v>18390</v>
      </c>
      <c r="P1501" s="339">
        <f t="shared" si="71"/>
        <v>0</v>
      </c>
    </row>
    <row r="1502" spans="1:16" hidden="1" x14ac:dyDescent="0.25">
      <c r="A1502" s="116">
        <v>129603</v>
      </c>
      <c r="B1502" s="116">
        <v>4</v>
      </c>
      <c r="C1502" s="116">
        <v>1123100000</v>
      </c>
      <c r="D1502" s="116" t="s">
        <v>17465</v>
      </c>
      <c r="E1502" s="339">
        <v>460010.4</v>
      </c>
      <c r="F1502" s="194">
        <v>20</v>
      </c>
      <c r="G1502" s="194">
        <v>20</v>
      </c>
      <c r="H1502" s="194" t="s">
        <v>10119</v>
      </c>
      <c r="I1502" s="194">
        <f t="shared" si="69"/>
        <v>0</v>
      </c>
      <c r="J1502" s="116" t="s">
        <v>10126</v>
      </c>
      <c r="K1502" s="116" t="s">
        <v>10853</v>
      </c>
      <c r="L1502" s="197">
        <v>45607</v>
      </c>
      <c r="M1502" s="116"/>
      <c r="N1502" s="197">
        <v>45607</v>
      </c>
      <c r="O1502" s="388">
        <f t="shared" si="70"/>
        <v>23000.52</v>
      </c>
      <c r="P1502" s="339">
        <f t="shared" si="71"/>
        <v>0</v>
      </c>
    </row>
    <row r="1503" spans="1:16" hidden="1" x14ac:dyDescent="0.25">
      <c r="A1503" s="116">
        <v>129603</v>
      </c>
      <c r="B1503" s="116">
        <v>3</v>
      </c>
      <c r="C1503" s="116">
        <v>1513100320</v>
      </c>
      <c r="D1503" s="116" t="s">
        <v>16197</v>
      </c>
      <c r="E1503" s="339">
        <v>578399.4</v>
      </c>
      <c r="F1503" s="194">
        <v>60</v>
      </c>
      <c r="G1503" s="194">
        <v>60</v>
      </c>
      <c r="H1503" s="194" t="s">
        <v>10119</v>
      </c>
      <c r="I1503" s="194">
        <f t="shared" si="69"/>
        <v>0</v>
      </c>
      <c r="J1503" s="116" t="s">
        <v>10126</v>
      </c>
      <c r="K1503" s="116" t="s">
        <v>10853</v>
      </c>
      <c r="L1503" s="197">
        <v>45607</v>
      </c>
      <c r="M1503" s="116"/>
      <c r="N1503" s="197">
        <v>45617</v>
      </c>
      <c r="O1503" s="388">
        <f t="shared" si="70"/>
        <v>9639.99</v>
      </c>
      <c r="P1503" s="339">
        <f t="shared" si="71"/>
        <v>0</v>
      </c>
    </row>
    <row r="1504" spans="1:16" hidden="1" x14ac:dyDescent="0.25">
      <c r="A1504" s="116">
        <v>129603</v>
      </c>
      <c r="B1504" s="116">
        <v>2</v>
      </c>
      <c r="C1504" s="116">
        <v>1520102960</v>
      </c>
      <c r="D1504" s="116" t="s">
        <v>10646</v>
      </c>
      <c r="E1504" s="339">
        <v>592927</v>
      </c>
      <c r="F1504" s="194">
        <v>1</v>
      </c>
      <c r="G1504" s="194">
        <v>1</v>
      </c>
      <c r="H1504" s="194" t="s">
        <v>10119</v>
      </c>
      <c r="I1504" s="194">
        <f t="shared" si="69"/>
        <v>0</v>
      </c>
      <c r="J1504" s="116" t="s">
        <v>10126</v>
      </c>
      <c r="K1504" s="116" t="s">
        <v>10853</v>
      </c>
      <c r="L1504" s="197">
        <v>45607</v>
      </c>
      <c r="M1504" s="116" t="s">
        <v>16520</v>
      </c>
      <c r="N1504" s="197">
        <v>45607</v>
      </c>
      <c r="O1504" s="388">
        <f t="shared" si="70"/>
        <v>592927</v>
      </c>
      <c r="P1504" s="339">
        <f t="shared" si="71"/>
        <v>0</v>
      </c>
    </row>
    <row r="1505" spans="1:16" hidden="1" x14ac:dyDescent="0.25">
      <c r="A1505" s="116">
        <v>129603</v>
      </c>
      <c r="B1505" s="116">
        <v>12</v>
      </c>
      <c r="C1505" s="116">
        <v>1810101720</v>
      </c>
      <c r="D1505" s="116" t="s">
        <v>11363</v>
      </c>
      <c r="E1505" s="339">
        <v>76520.28</v>
      </c>
      <c r="F1505" s="194">
        <v>4</v>
      </c>
      <c r="G1505" s="194">
        <v>4</v>
      </c>
      <c r="H1505" s="194" t="s">
        <v>10119</v>
      </c>
      <c r="I1505" s="194">
        <f t="shared" si="69"/>
        <v>0</v>
      </c>
      <c r="J1505" s="116" t="s">
        <v>10126</v>
      </c>
      <c r="K1505" s="116" t="s">
        <v>10853</v>
      </c>
      <c r="L1505" s="197">
        <v>45607</v>
      </c>
      <c r="M1505" s="116"/>
      <c r="N1505" s="197">
        <v>45607</v>
      </c>
      <c r="O1505" s="388">
        <f t="shared" si="70"/>
        <v>19130.07</v>
      </c>
      <c r="P1505" s="339">
        <f t="shared" si="71"/>
        <v>0</v>
      </c>
    </row>
    <row r="1506" spans="1:16" hidden="1" x14ac:dyDescent="0.25">
      <c r="A1506" s="116">
        <v>129603</v>
      </c>
      <c r="B1506" s="116">
        <v>8</v>
      </c>
      <c r="C1506" s="116">
        <v>1810101870</v>
      </c>
      <c r="D1506" s="116" t="s">
        <v>11367</v>
      </c>
      <c r="E1506" s="339">
        <v>104230.8</v>
      </c>
      <c r="F1506" s="194">
        <v>10</v>
      </c>
      <c r="G1506" s="194">
        <v>10</v>
      </c>
      <c r="H1506" s="194" t="s">
        <v>10119</v>
      </c>
      <c r="I1506" s="194">
        <f t="shared" si="69"/>
        <v>0</v>
      </c>
      <c r="J1506" s="116" t="s">
        <v>10126</v>
      </c>
      <c r="K1506" s="116" t="s">
        <v>10853</v>
      </c>
      <c r="L1506" s="197">
        <v>45607</v>
      </c>
      <c r="M1506" s="116"/>
      <c r="N1506" s="197">
        <v>45607</v>
      </c>
      <c r="O1506" s="388">
        <f t="shared" si="70"/>
        <v>10423.08</v>
      </c>
      <c r="P1506" s="339">
        <f t="shared" si="71"/>
        <v>0</v>
      </c>
    </row>
    <row r="1507" spans="1:16" hidden="1" x14ac:dyDescent="0.25">
      <c r="A1507" s="116">
        <v>129606</v>
      </c>
      <c r="B1507" s="116">
        <v>1</v>
      </c>
      <c r="C1507" s="116">
        <v>1322101460</v>
      </c>
      <c r="D1507" s="116" t="s">
        <v>11568</v>
      </c>
      <c r="E1507" s="339">
        <v>1317708.26</v>
      </c>
      <c r="F1507" s="194">
        <v>2</v>
      </c>
      <c r="G1507" s="194">
        <v>2</v>
      </c>
      <c r="H1507" s="194" t="s">
        <v>10119</v>
      </c>
      <c r="I1507" s="194">
        <f t="shared" si="69"/>
        <v>0</v>
      </c>
      <c r="J1507" s="116" t="s">
        <v>10126</v>
      </c>
      <c r="K1507" s="116" t="s">
        <v>10482</v>
      </c>
      <c r="L1507" s="197">
        <v>45607</v>
      </c>
      <c r="M1507" s="116"/>
      <c r="N1507" s="197">
        <v>45607</v>
      </c>
      <c r="O1507" s="388">
        <f t="shared" si="70"/>
        <v>658854.13</v>
      </c>
      <c r="P1507" s="339">
        <f t="shared" si="71"/>
        <v>0</v>
      </c>
    </row>
    <row r="1508" spans="1:16" hidden="1" x14ac:dyDescent="0.25">
      <c r="A1508" s="116">
        <v>129606</v>
      </c>
      <c r="B1508" s="116">
        <v>7</v>
      </c>
      <c r="C1508" s="116">
        <v>1512108100</v>
      </c>
      <c r="D1508" s="116" t="s">
        <v>17535</v>
      </c>
      <c r="E1508" s="339">
        <v>3300</v>
      </c>
      <c r="F1508" s="194">
        <v>3</v>
      </c>
      <c r="G1508" s="194">
        <v>3</v>
      </c>
      <c r="H1508" s="194" t="s">
        <v>10119</v>
      </c>
      <c r="I1508" s="194">
        <f t="shared" si="69"/>
        <v>0</v>
      </c>
      <c r="J1508" s="116" t="s">
        <v>10126</v>
      </c>
      <c r="K1508" s="116" t="s">
        <v>10482</v>
      </c>
      <c r="L1508" s="197">
        <v>45607</v>
      </c>
      <c r="M1508" s="116"/>
      <c r="N1508" s="197">
        <v>45607</v>
      </c>
      <c r="O1508" s="388">
        <f t="shared" si="70"/>
        <v>1100</v>
      </c>
      <c r="P1508" s="339">
        <f t="shared" si="71"/>
        <v>0</v>
      </c>
    </row>
    <row r="1509" spans="1:16" hidden="1" x14ac:dyDescent="0.25">
      <c r="A1509" s="116">
        <v>129606</v>
      </c>
      <c r="B1509" s="116">
        <v>10</v>
      </c>
      <c r="C1509" s="116">
        <v>1516101650</v>
      </c>
      <c r="D1509" s="116" t="s">
        <v>10379</v>
      </c>
      <c r="E1509" s="339">
        <v>6919.92</v>
      </c>
      <c r="F1509" s="194">
        <v>4</v>
      </c>
      <c r="G1509" s="194">
        <v>4</v>
      </c>
      <c r="H1509" s="194" t="s">
        <v>10119</v>
      </c>
      <c r="I1509" s="194">
        <f t="shared" si="69"/>
        <v>0</v>
      </c>
      <c r="J1509" s="116" t="s">
        <v>10126</v>
      </c>
      <c r="K1509" s="116" t="s">
        <v>10482</v>
      </c>
      <c r="L1509" s="197">
        <v>45607</v>
      </c>
      <c r="M1509" s="116"/>
      <c r="N1509" s="197">
        <v>45607</v>
      </c>
      <c r="O1509" s="388">
        <f t="shared" si="70"/>
        <v>1729.98</v>
      </c>
      <c r="P1509" s="339">
        <f t="shared" si="71"/>
        <v>0</v>
      </c>
    </row>
    <row r="1510" spans="1:16" hidden="1" x14ac:dyDescent="0.25">
      <c r="A1510" s="116">
        <v>129606</v>
      </c>
      <c r="B1510" s="116">
        <v>2</v>
      </c>
      <c r="C1510" s="116">
        <v>1524102230</v>
      </c>
      <c r="D1510" s="116" t="s">
        <v>7175</v>
      </c>
      <c r="E1510" s="339">
        <v>683573</v>
      </c>
      <c r="F1510" s="194">
        <v>1</v>
      </c>
      <c r="G1510" s="194">
        <v>1</v>
      </c>
      <c r="H1510" s="194" t="s">
        <v>10119</v>
      </c>
      <c r="I1510" s="194">
        <f t="shared" si="69"/>
        <v>0</v>
      </c>
      <c r="J1510" s="116" t="s">
        <v>10126</v>
      </c>
      <c r="K1510" s="116" t="s">
        <v>10482</v>
      </c>
      <c r="L1510" s="197">
        <v>45607</v>
      </c>
      <c r="M1510" s="116"/>
      <c r="N1510" s="197">
        <v>45607</v>
      </c>
      <c r="O1510" s="388">
        <f t="shared" si="70"/>
        <v>683573</v>
      </c>
      <c r="P1510" s="339">
        <f t="shared" si="71"/>
        <v>0</v>
      </c>
    </row>
    <row r="1511" spans="1:16" hidden="1" x14ac:dyDescent="0.25">
      <c r="A1511" s="116">
        <v>129606</v>
      </c>
      <c r="B1511" s="116">
        <v>5</v>
      </c>
      <c r="C1511" s="116">
        <v>1524102270</v>
      </c>
      <c r="D1511" s="116" t="s">
        <v>7602</v>
      </c>
      <c r="E1511" s="339">
        <v>61520</v>
      </c>
      <c r="F1511" s="194">
        <v>1</v>
      </c>
      <c r="G1511" s="194">
        <v>1</v>
      </c>
      <c r="H1511" s="194" t="s">
        <v>10119</v>
      </c>
      <c r="I1511" s="194">
        <f t="shared" si="69"/>
        <v>0</v>
      </c>
      <c r="J1511" s="116" t="s">
        <v>10126</v>
      </c>
      <c r="K1511" s="116" t="s">
        <v>10482</v>
      </c>
      <c r="L1511" s="197">
        <v>45607</v>
      </c>
      <c r="M1511" s="116"/>
      <c r="N1511" s="197">
        <v>45607</v>
      </c>
      <c r="O1511" s="388">
        <f t="shared" si="70"/>
        <v>61520</v>
      </c>
      <c r="P1511" s="339">
        <f t="shared" si="71"/>
        <v>0</v>
      </c>
    </row>
    <row r="1512" spans="1:16" hidden="1" x14ac:dyDescent="0.25">
      <c r="A1512" s="116">
        <v>129606</v>
      </c>
      <c r="B1512" s="116">
        <v>3</v>
      </c>
      <c r="C1512" s="116">
        <v>1524102280</v>
      </c>
      <c r="D1512" s="116" t="s">
        <v>7605</v>
      </c>
      <c r="E1512" s="339">
        <v>313500</v>
      </c>
      <c r="F1512" s="194">
        <v>1</v>
      </c>
      <c r="G1512" s="194">
        <v>1</v>
      </c>
      <c r="H1512" s="194" t="s">
        <v>10119</v>
      </c>
      <c r="I1512" s="194">
        <f t="shared" si="69"/>
        <v>0</v>
      </c>
      <c r="J1512" s="116" t="s">
        <v>10126</v>
      </c>
      <c r="K1512" s="116" t="s">
        <v>10482</v>
      </c>
      <c r="L1512" s="197">
        <v>45607</v>
      </c>
      <c r="M1512" s="116"/>
      <c r="N1512" s="197">
        <v>45644</v>
      </c>
      <c r="O1512" s="388">
        <f t="shared" si="70"/>
        <v>313500</v>
      </c>
      <c r="P1512" s="339">
        <f t="shared" si="71"/>
        <v>0</v>
      </c>
    </row>
    <row r="1513" spans="1:16" hidden="1" x14ac:dyDescent="0.25">
      <c r="A1513" s="116">
        <v>129606</v>
      </c>
      <c r="B1513" s="116">
        <v>6</v>
      </c>
      <c r="C1513" s="116">
        <v>1524102290</v>
      </c>
      <c r="D1513" s="116" t="s">
        <v>7599</v>
      </c>
      <c r="E1513" s="339">
        <v>83351</v>
      </c>
      <c r="F1513" s="194">
        <v>1</v>
      </c>
      <c r="G1513" s="194">
        <v>1</v>
      </c>
      <c r="H1513" s="194" t="s">
        <v>10119</v>
      </c>
      <c r="I1513" s="194">
        <f t="shared" si="69"/>
        <v>0</v>
      </c>
      <c r="J1513" s="116" t="s">
        <v>10126</v>
      </c>
      <c r="K1513" s="116" t="s">
        <v>10482</v>
      </c>
      <c r="L1513" s="197">
        <v>45607</v>
      </c>
      <c r="M1513" s="116"/>
      <c r="N1513" s="197">
        <v>45644</v>
      </c>
      <c r="O1513" s="388">
        <f t="shared" si="70"/>
        <v>83351</v>
      </c>
      <c r="P1513" s="339">
        <f t="shared" si="71"/>
        <v>0</v>
      </c>
    </row>
    <row r="1514" spans="1:16" hidden="1" x14ac:dyDescent="0.25">
      <c r="A1514" s="116">
        <v>129606</v>
      </c>
      <c r="B1514" s="116">
        <v>4</v>
      </c>
      <c r="C1514" s="116">
        <v>1524102300</v>
      </c>
      <c r="D1514" s="116" t="s">
        <v>7596</v>
      </c>
      <c r="E1514" s="339">
        <v>313500</v>
      </c>
      <c r="F1514" s="194">
        <v>1</v>
      </c>
      <c r="G1514" s="194">
        <v>1</v>
      </c>
      <c r="H1514" s="194" t="s">
        <v>10119</v>
      </c>
      <c r="I1514" s="194">
        <f t="shared" si="69"/>
        <v>0</v>
      </c>
      <c r="J1514" s="116" t="s">
        <v>10126</v>
      </c>
      <c r="K1514" s="116" t="s">
        <v>10482</v>
      </c>
      <c r="L1514" s="197">
        <v>45607</v>
      </c>
      <c r="M1514" s="116"/>
      <c r="N1514" s="197">
        <v>45644</v>
      </c>
      <c r="O1514" s="388">
        <f t="shared" si="70"/>
        <v>313500</v>
      </c>
      <c r="P1514" s="339">
        <f t="shared" si="71"/>
        <v>0</v>
      </c>
    </row>
    <row r="1515" spans="1:16" hidden="1" x14ac:dyDescent="0.25">
      <c r="A1515" s="116">
        <v>129606</v>
      </c>
      <c r="B1515" s="116">
        <v>11</v>
      </c>
      <c r="C1515" s="116">
        <v>1524102320</v>
      </c>
      <c r="D1515" s="116" t="s">
        <v>7590</v>
      </c>
      <c r="E1515" s="339">
        <v>208000</v>
      </c>
      <c r="F1515" s="194">
        <v>4</v>
      </c>
      <c r="G1515" s="194">
        <v>4</v>
      </c>
      <c r="H1515" s="194" t="s">
        <v>10119</v>
      </c>
      <c r="I1515" s="194">
        <f t="shared" si="69"/>
        <v>0</v>
      </c>
      <c r="J1515" s="116" t="s">
        <v>10126</v>
      </c>
      <c r="K1515" s="116" t="s">
        <v>10482</v>
      </c>
      <c r="L1515" s="197">
        <v>45607</v>
      </c>
      <c r="M1515" s="116"/>
      <c r="N1515" s="197">
        <v>45644</v>
      </c>
      <c r="O1515" s="388">
        <f t="shared" si="70"/>
        <v>52000</v>
      </c>
      <c r="P1515" s="339">
        <f t="shared" si="71"/>
        <v>0</v>
      </c>
    </row>
    <row r="1516" spans="1:16" hidden="1" x14ac:dyDescent="0.25">
      <c r="A1516" s="116">
        <v>129606</v>
      </c>
      <c r="B1516" s="116">
        <v>8</v>
      </c>
      <c r="C1516" s="116">
        <v>1810103920</v>
      </c>
      <c r="D1516" s="116" t="s">
        <v>17574</v>
      </c>
      <c r="E1516" s="339">
        <v>3042.36</v>
      </c>
      <c r="F1516" s="194">
        <v>4</v>
      </c>
      <c r="G1516" s="194">
        <v>4</v>
      </c>
      <c r="H1516" s="194" t="s">
        <v>10119</v>
      </c>
      <c r="I1516" s="194">
        <f t="shared" si="69"/>
        <v>0</v>
      </c>
      <c r="J1516" s="116" t="s">
        <v>10126</v>
      </c>
      <c r="K1516" s="116" t="s">
        <v>10482</v>
      </c>
      <c r="L1516" s="197">
        <v>45607</v>
      </c>
      <c r="M1516" s="116"/>
      <c r="N1516" s="197">
        <v>45607</v>
      </c>
      <c r="O1516" s="388">
        <f t="shared" si="70"/>
        <v>760.59</v>
      </c>
      <c r="P1516" s="339">
        <f t="shared" si="71"/>
        <v>0</v>
      </c>
    </row>
    <row r="1517" spans="1:16" hidden="1" x14ac:dyDescent="0.25">
      <c r="A1517" s="116">
        <v>129606</v>
      </c>
      <c r="B1517" s="116">
        <v>9</v>
      </c>
      <c r="C1517" s="116">
        <v>1810104130</v>
      </c>
      <c r="D1517" s="116" t="s">
        <v>16203</v>
      </c>
      <c r="E1517" s="339">
        <v>46491.72</v>
      </c>
      <c r="F1517" s="194">
        <v>12</v>
      </c>
      <c r="G1517" s="194">
        <v>12</v>
      </c>
      <c r="H1517" s="194" t="s">
        <v>10119</v>
      </c>
      <c r="I1517" s="194">
        <f t="shared" si="69"/>
        <v>0</v>
      </c>
      <c r="J1517" s="116" t="s">
        <v>10126</v>
      </c>
      <c r="K1517" s="116" t="s">
        <v>10482</v>
      </c>
      <c r="L1517" s="197">
        <v>45607</v>
      </c>
      <c r="M1517" s="116"/>
      <c r="N1517" s="197">
        <v>45607</v>
      </c>
      <c r="O1517" s="388">
        <f t="shared" si="70"/>
        <v>3874.31</v>
      </c>
      <c r="P1517" s="339">
        <f t="shared" si="71"/>
        <v>0</v>
      </c>
    </row>
    <row r="1518" spans="1:16" hidden="1" x14ac:dyDescent="0.25">
      <c r="A1518" s="116">
        <v>129697</v>
      </c>
      <c r="B1518" s="116">
        <v>7</v>
      </c>
      <c r="C1518" s="116">
        <v>1016101250</v>
      </c>
      <c r="D1518" s="116" t="s">
        <v>11152</v>
      </c>
      <c r="E1518" s="339">
        <v>3582.42</v>
      </c>
      <c r="F1518" s="194">
        <v>2</v>
      </c>
      <c r="G1518" s="194">
        <v>2</v>
      </c>
      <c r="H1518" s="194" t="s">
        <v>10119</v>
      </c>
      <c r="I1518" s="194">
        <f t="shared" si="69"/>
        <v>0</v>
      </c>
      <c r="J1518" s="116" t="s">
        <v>10120</v>
      </c>
      <c r="K1518" s="116" t="s">
        <v>11948</v>
      </c>
      <c r="L1518" s="197">
        <v>45607</v>
      </c>
      <c r="M1518" s="116"/>
      <c r="N1518" s="197">
        <v>45607</v>
      </c>
      <c r="O1518" s="388">
        <f t="shared" si="70"/>
        <v>1791.21</v>
      </c>
      <c r="P1518" s="339">
        <f t="shared" si="71"/>
        <v>0</v>
      </c>
    </row>
    <row r="1519" spans="1:16" hidden="1" x14ac:dyDescent="0.25">
      <c r="A1519" s="116">
        <v>129697</v>
      </c>
      <c r="B1519" s="116">
        <v>5</v>
      </c>
      <c r="C1519" s="116">
        <v>1022102360</v>
      </c>
      <c r="D1519" s="116" t="s">
        <v>11170</v>
      </c>
      <c r="E1519" s="339">
        <v>2768</v>
      </c>
      <c r="F1519" s="194">
        <v>4</v>
      </c>
      <c r="G1519" s="194">
        <v>4</v>
      </c>
      <c r="H1519" s="194" t="s">
        <v>10119</v>
      </c>
      <c r="I1519" s="194">
        <f t="shared" si="69"/>
        <v>0</v>
      </c>
      <c r="J1519" s="116" t="s">
        <v>10120</v>
      </c>
      <c r="K1519" s="116" t="s">
        <v>11948</v>
      </c>
      <c r="L1519" s="197">
        <v>45607</v>
      </c>
      <c r="M1519" s="116"/>
      <c r="N1519" s="197">
        <v>45607</v>
      </c>
      <c r="O1519" s="388">
        <f t="shared" si="70"/>
        <v>692</v>
      </c>
      <c r="P1519" s="339">
        <f t="shared" si="71"/>
        <v>0</v>
      </c>
    </row>
    <row r="1520" spans="1:16" hidden="1" x14ac:dyDescent="0.25">
      <c r="A1520" s="116">
        <v>129697</v>
      </c>
      <c r="B1520" s="116">
        <v>6</v>
      </c>
      <c r="C1520" s="116">
        <v>1521100240</v>
      </c>
      <c r="D1520" s="116" t="s">
        <v>17554</v>
      </c>
      <c r="E1520" s="339">
        <v>613.44000000000005</v>
      </c>
      <c r="F1520" s="194">
        <v>16</v>
      </c>
      <c r="G1520" s="194">
        <v>16</v>
      </c>
      <c r="H1520" s="194" t="s">
        <v>10119</v>
      </c>
      <c r="I1520" s="194">
        <f t="shared" si="69"/>
        <v>0</v>
      </c>
      <c r="J1520" s="116" t="s">
        <v>10120</v>
      </c>
      <c r="K1520" s="116" t="s">
        <v>11948</v>
      </c>
      <c r="L1520" s="197">
        <v>45607</v>
      </c>
      <c r="M1520" s="116"/>
      <c r="N1520" s="197">
        <v>45607</v>
      </c>
      <c r="O1520" s="388">
        <f t="shared" si="70"/>
        <v>38.340000000000003</v>
      </c>
      <c r="P1520" s="339">
        <f t="shared" si="71"/>
        <v>0</v>
      </c>
    </row>
    <row r="1521" spans="1:16" hidden="1" x14ac:dyDescent="0.25">
      <c r="A1521" s="116">
        <v>129697</v>
      </c>
      <c r="B1521" s="116">
        <v>2</v>
      </c>
      <c r="C1521" s="116">
        <v>1524102310</v>
      </c>
      <c r="D1521" s="116" t="s">
        <v>7592</v>
      </c>
      <c r="E1521" s="339">
        <v>338939</v>
      </c>
      <c r="F1521" s="194">
        <v>1</v>
      </c>
      <c r="G1521" s="194">
        <v>1</v>
      </c>
      <c r="H1521" s="194" t="s">
        <v>10119</v>
      </c>
      <c r="I1521" s="194">
        <f t="shared" si="69"/>
        <v>0</v>
      </c>
      <c r="J1521" s="116" t="s">
        <v>10120</v>
      </c>
      <c r="K1521" s="116" t="s">
        <v>11948</v>
      </c>
      <c r="L1521" s="197">
        <v>45607</v>
      </c>
      <c r="M1521" s="116"/>
      <c r="N1521" s="197">
        <v>45726</v>
      </c>
      <c r="O1521" s="388">
        <f t="shared" si="70"/>
        <v>338939</v>
      </c>
      <c r="P1521" s="339">
        <f t="shared" si="71"/>
        <v>0</v>
      </c>
    </row>
    <row r="1522" spans="1:16" hidden="1" x14ac:dyDescent="0.25">
      <c r="A1522" s="116">
        <v>129697</v>
      </c>
      <c r="B1522" s="116">
        <v>1</v>
      </c>
      <c r="C1522" s="116">
        <v>1524102330</v>
      </c>
      <c r="D1522" s="116" t="s">
        <v>7589</v>
      </c>
      <c r="E1522" s="339">
        <v>671444</v>
      </c>
      <c r="F1522" s="194">
        <v>2</v>
      </c>
      <c r="G1522" s="194">
        <v>2</v>
      </c>
      <c r="H1522" s="194" t="s">
        <v>10119</v>
      </c>
      <c r="I1522" s="194">
        <f t="shared" si="69"/>
        <v>0</v>
      </c>
      <c r="J1522" s="116" t="s">
        <v>10120</v>
      </c>
      <c r="K1522" s="116" t="s">
        <v>11948</v>
      </c>
      <c r="L1522" s="197">
        <v>45607</v>
      </c>
      <c r="M1522" s="116"/>
      <c r="N1522" s="197">
        <v>45607</v>
      </c>
      <c r="O1522" s="388">
        <f t="shared" si="70"/>
        <v>335722</v>
      </c>
      <c r="P1522" s="339">
        <f t="shared" si="71"/>
        <v>0</v>
      </c>
    </row>
    <row r="1523" spans="1:16" hidden="1" x14ac:dyDescent="0.25">
      <c r="A1523" s="116">
        <v>129697</v>
      </c>
      <c r="B1523" s="116">
        <v>4</v>
      </c>
      <c r="C1523" s="116">
        <v>1810103670</v>
      </c>
      <c r="D1523" s="116" t="s">
        <v>17536</v>
      </c>
      <c r="E1523" s="339">
        <v>3653.28</v>
      </c>
      <c r="F1523" s="194">
        <v>16</v>
      </c>
      <c r="G1523" s="194">
        <v>16</v>
      </c>
      <c r="H1523" s="194" t="s">
        <v>10119</v>
      </c>
      <c r="I1523" s="194">
        <f t="shared" si="69"/>
        <v>0</v>
      </c>
      <c r="J1523" s="116" t="s">
        <v>10120</v>
      </c>
      <c r="K1523" s="116" t="s">
        <v>11948</v>
      </c>
      <c r="L1523" s="197">
        <v>45607</v>
      </c>
      <c r="M1523" s="116"/>
      <c r="N1523" s="197">
        <v>45607</v>
      </c>
      <c r="O1523" s="388">
        <f t="shared" si="70"/>
        <v>228.33</v>
      </c>
      <c r="P1523" s="339">
        <f t="shared" si="71"/>
        <v>0</v>
      </c>
    </row>
    <row r="1524" spans="1:16" hidden="1" x14ac:dyDescent="0.25">
      <c r="A1524" s="116">
        <v>129697</v>
      </c>
      <c r="B1524" s="116">
        <v>3</v>
      </c>
      <c r="C1524" s="116">
        <v>1810103730</v>
      </c>
      <c r="D1524" s="116" t="s">
        <v>17485</v>
      </c>
      <c r="E1524" s="339">
        <v>6300</v>
      </c>
      <c r="F1524" s="194">
        <v>18</v>
      </c>
      <c r="G1524" s="194">
        <v>18</v>
      </c>
      <c r="H1524" s="194" t="s">
        <v>10119</v>
      </c>
      <c r="I1524" s="194">
        <f t="shared" si="69"/>
        <v>0</v>
      </c>
      <c r="J1524" s="116" t="s">
        <v>10120</v>
      </c>
      <c r="K1524" s="116" t="s">
        <v>11948</v>
      </c>
      <c r="L1524" s="197">
        <v>45607</v>
      </c>
      <c r="M1524" s="116"/>
      <c r="N1524" s="197">
        <v>45607</v>
      </c>
      <c r="O1524" s="388">
        <f t="shared" si="70"/>
        <v>350</v>
      </c>
      <c r="P1524" s="339">
        <f t="shared" si="71"/>
        <v>0</v>
      </c>
    </row>
    <row r="1525" spans="1:16" hidden="1" x14ac:dyDescent="0.25">
      <c r="A1525" s="116">
        <v>129789</v>
      </c>
      <c r="B1525" s="116">
        <v>19</v>
      </c>
      <c r="C1525" s="116">
        <v>1010100120</v>
      </c>
      <c r="D1525" s="116" t="s">
        <v>17538</v>
      </c>
      <c r="E1525" s="339">
        <v>1058</v>
      </c>
      <c r="F1525" s="194">
        <v>1</v>
      </c>
      <c r="G1525" s="194">
        <v>1</v>
      </c>
      <c r="H1525" s="194" t="s">
        <v>10119</v>
      </c>
      <c r="I1525" s="194">
        <f t="shared" si="69"/>
        <v>0</v>
      </c>
      <c r="J1525" s="116" t="s">
        <v>10126</v>
      </c>
      <c r="K1525" s="116" t="s">
        <v>11947</v>
      </c>
      <c r="L1525" s="197">
        <v>45611</v>
      </c>
      <c r="M1525" s="116"/>
      <c r="N1525" s="197">
        <v>45611</v>
      </c>
      <c r="O1525" s="388">
        <f t="shared" si="70"/>
        <v>1058</v>
      </c>
      <c r="P1525" s="339">
        <f t="shared" si="71"/>
        <v>0</v>
      </c>
    </row>
    <row r="1526" spans="1:16" hidden="1" x14ac:dyDescent="0.25">
      <c r="A1526" s="116">
        <v>129789</v>
      </c>
      <c r="B1526" s="116">
        <v>18</v>
      </c>
      <c r="C1526" s="116">
        <v>1010102050</v>
      </c>
      <c r="D1526" s="116" t="s">
        <v>17496</v>
      </c>
      <c r="E1526" s="339">
        <v>6964</v>
      </c>
      <c r="F1526" s="194">
        <v>4</v>
      </c>
      <c r="G1526" s="194">
        <v>4</v>
      </c>
      <c r="H1526" s="194" t="s">
        <v>10119</v>
      </c>
      <c r="I1526" s="194">
        <f t="shared" si="69"/>
        <v>0</v>
      </c>
      <c r="J1526" s="116" t="s">
        <v>10126</v>
      </c>
      <c r="K1526" s="116" t="s">
        <v>11947</v>
      </c>
      <c r="L1526" s="197">
        <v>45611</v>
      </c>
      <c r="M1526" s="116"/>
      <c r="N1526" s="197">
        <v>45611</v>
      </c>
      <c r="O1526" s="388">
        <f t="shared" si="70"/>
        <v>1741</v>
      </c>
      <c r="P1526" s="339">
        <f t="shared" si="71"/>
        <v>0</v>
      </c>
    </row>
    <row r="1527" spans="1:16" hidden="1" x14ac:dyDescent="0.25">
      <c r="A1527" s="116">
        <v>129789</v>
      </c>
      <c r="B1527" s="116">
        <v>6</v>
      </c>
      <c r="C1527" s="116">
        <v>1011100040</v>
      </c>
      <c r="D1527" s="116" t="s">
        <v>10481</v>
      </c>
      <c r="E1527" s="339">
        <v>1444</v>
      </c>
      <c r="F1527" s="194">
        <v>1</v>
      </c>
      <c r="G1527" s="194">
        <v>1</v>
      </c>
      <c r="H1527" s="194" t="s">
        <v>10119</v>
      </c>
      <c r="I1527" s="194">
        <f t="shared" si="69"/>
        <v>0</v>
      </c>
      <c r="J1527" s="116" t="s">
        <v>10126</v>
      </c>
      <c r="K1527" s="116" t="s">
        <v>11947</v>
      </c>
      <c r="L1527" s="197">
        <v>45611</v>
      </c>
      <c r="M1527" s="116"/>
      <c r="N1527" s="197">
        <v>45611</v>
      </c>
      <c r="O1527" s="388">
        <f t="shared" si="70"/>
        <v>1444</v>
      </c>
      <c r="P1527" s="339">
        <f t="shared" si="71"/>
        <v>0</v>
      </c>
    </row>
    <row r="1528" spans="1:16" hidden="1" x14ac:dyDescent="0.25">
      <c r="A1528" s="116">
        <v>129789</v>
      </c>
      <c r="B1528" s="116">
        <v>12</v>
      </c>
      <c r="C1528" s="116">
        <v>1011100940</v>
      </c>
      <c r="D1528" s="116" t="s">
        <v>10652</v>
      </c>
      <c r="E1528" s="339">
        <v>21214</v>
      </c>
      <c r="F1528" s="194">
        <v>1</v>
      </c>
      <c r="G1528" s="194">
        <v>1</v>
      </c>
      <c r="H1528" s="194" t="s">
        <v>10119</v>
      </c>
      <c r="I1528" s="194">
        <f t="shared" si="69"/>
        <v>0</v>
      </c>
      <c r="J1528" s="116" t="s">
        <v>10126</v>
      </c>
      <c r="K1528" s="116" t="s">
        <v>11947</v>
      </c>
      <c r="L1528" s="197">
        <v>45611</v>
      </c>
      <c r="M1528" s="116"/>
      <c r="N1528" s="197">
        <v>45611</v>
      </c>
      <c r="O1528" s="388">
        <f t="shared" si="70"/>
        <v>21214</v>
      </c>
      <c r="P1528" s="339">
        <f t="shared" si="71"/>
        <v>0</v>
      </c>
    </row>
    <row r="1529" spans="1:16" hidden="1" x14ac:dyDescent="0.25">
      <c r="A1529" s="116">
        <v>129789</v>
      </c>
      <c r="B1529" s="116">
        <v>1</v>
      </c>
      <c r="C1529" s="116">
        <v>1018100030</v>
      </c>
      <c r="D1529" s="116" t="s">
        <v>10657</v>
      </c>
      <c r="E1529" s="339">
        <v>701</v>
      </c>
      <c r="F1529" s="194">
        <v>1</v>
      </c>
      <c r="G1529" s="194">
        <v>1</v>
      </c>
      <c r="H1529" s="194" t="s">
        <v>10119</v>
      </c>
      <c r="I1529" s="194">
        <f t="shared" si="69"/>
        <v>0</v>
      </c>
      <c r="J1529" s="116" t="s">
        <v>10126</v>
      </c>
      <c r="K1529" s="116" t="s">
        <v>11947</v>
      </c>
      <c r="L1529" s="197">
        <v>45611</v>
      </c>
      <c r="M1529" s="116"/>
      <c r="N1529" s="197">
        <v>45611</v>
      </c>
      <c r="O1529" s="388">
        <f t="shared" si="70"/>
        <v>701</v>
      </c>
      <c r="P1529" s="339">
        <f t="shared" si="71"/>
        <v>0</v>
      </c>
    </row>
    <row r="1530" spans="1:16" hidden="1" x14ac:dyDescent="0.25">
      <c r="A1530" s="116">
        <v>129789</v>
      </c>
      <c r="B1530" s="116">
        <v>8</v>
      </c>
      <c r="C1530" s="116">
        <v>1022100510</v>
      </c>
      <c r="D1530" s="116" t="s">
        <v>16163</v>
      </c>
      <c r="E1530" s="339">
        <v>780</v>
      </c>
      <c r="F1530" s="194">
        <v>1</v>
      </c>
      <c r="G1530" s="194">
        <v>1</v>
      </c>
      <c r="H1530" s="194" t="s">
        <v>10119</v>
      </c>
      <c r="I1530" s="194">
        <f t="shared" si="69"/>
        <v>0</v>
      </c>
      <c r="J1530" s="116" t="s">
        <v>10126</v>
      </c>
      <c r="K1530" s="116" t="s">
        <v>11947</v>
      </c>
      <c r="L1530" s="197">
        <v>45611</v>
      </c>
      <c r="M1530" s="116"/>
      <c r="N1530" s="197">
        <v>45611</v>
      </c>
      <c r="O1530" s="388">
        <f t="shared" si="70"/>
        <v>780</v>
      </c>
      <c r="P1530" s="339">
        <f t="shared" si="71"/>
        <v>0</v>
      </c>
    </row>
    <row r="1531" spans="1:16" hidden="1" x14ac:dyDescent="0.25">
      <c r="A1531" s="116">
        <v>129789</v>
      </c>
      <c r="B1531" s="116">
        <v>7</v>
      </c>
      <c r="C1531" s="116">
        <v>1022102620</v>
      </c>
      <c r="D1531" s="116" t="s">
        <v>16164</v>
      </c>
      <c r="E1531" s="339">
        <v>2253.96</v>
      </c>
      <c r="F1531" s="194">
        <v>4</v>
      </c>
      <c r="G1531" s="194">
        <v>4</v>
      </c>
      <c r="H1531" s="194" t="s">
        <v>10119</v>
      </c>
      <c r="I1531" s="194">
        <f t="shared" si="69"/>
        <v>0</v>
      </c>
      <c r="J1531" s="116" t="s">
        <v>10126</v>
      </c>
      <c r="K1531" s="116" t="s">
        <v>11947</v>
      </c>
      <c r="L1531" s="197">
        <v>45611</v>
      </c>
      <c r="M1531" s="116"/>
      <c r="N1531" s="197">
        <v>45611</v>
      </c>
      <c r="O1531" s="388">
        <f t="shared" si="70"/>
        <v>563.49</v>
      </c>
      <c r="P1531" s="339">
        <f t="shared" si="71"/>
        <v>0</v>
      </c>
    </row>
    <row r="1532" spans="1:16" hidden="1" x14ac:dyDescent="0.25">
      <c r="A1532" s="116">
        <v>129789</v>
      </c>
      <c r="B1532" s="116">
        <v>11</v>
      </c>
      <c r="C1532" s="116">
        <v>1022104230</v>
      </c>
      <c r="D1532" s="116" t="s">
        <v>11795</v>
      </c>
      <c r="E1532" s="339">
        <v>4720</v>
      </c>
      <c r="F1532" s="194">
        <v>1</v>
      </c>
      <c r="G1532" s="194">
        <v>1</v>
      </c>
      <c r="H1532" s="194" t="s">
        <v>10119</v>
      </c>
      <c r="I1532" s="194">
        <f t="shared" si="69"/>
        <v>0</v>
      </c>
      <c r="J1532" s="116" t="s">
        <v>10126</v>
      </c>
      <c r="K1532" s="116" t="s">
        <v>11947</v>
      </c>
      <c r="L1532" s="197">
        <v>45611</v>
      </c>
      <c r="M1532" s="116"/>
      <c r="N1532" s="197">
        <v>45611</v>
      </c>
      <c r="O1532" s="388">
        <f t="shared" si="70"/>
        <v>4720</v>
      </c>
      <c r="P1532" s="339">
        <f t="shared" si="71"/>
        <v>0</v>
      </c>
    </row>
    <row r="1533" spans="1:16" hidden="1" x14ac:dyDescent="0.25">
      <c r="A1533" s="116">
        <v>129789</v>
      </c>
      <c r="B1533" s="116">
        <v>5</v>
      </c>
      <c r="C1533" s="116">
        <v>1022104250</v>
      </c>
      <c r="D1533" s="116" t="s">
        <v>12100</v>
      </c>
      <c r="E1533" s="339">
        <v>19200</v>
      </c>
      <c r="F1533" s="194">
        <v>4</v>
      </c>
      <c r="G1533" s="194">
        <v>4</v>
      </c>
      <c r="H1533" s="194" t="s">
        <v>10119</v>
      </c>
      <c r="I1533" s="194">
        <f t="shared" si="69"/>
        <v>0</v>
      </c>
      <c r="J1533" s="116" t="s">
        <v>10126</v>
      </c>
      <c r="K1533" s="116" t="s">
        <v>11947</v>
      </c>
      <c r="L1533" s="197">
        <v>45611</v>
      </c>
      <c r="M1533" s="116"/>
      <c r="N1533" s="197">
        <v>45611</v>
      </c>
      <c r="O1533" s="388">
        <f t="shared" si="70"/>
        <v>4800</v>
      </c>
      <c r="P1533" s="339">
        <f t="shared" si="71"/>
        <v>0</v>
      </c>
    </row>
    <row r="1534" spans="1:16" hidden="1" x14ac:dyDescent="0.25">
      <c r="A1534" s="116">
        <v>129789</v>
      </c>
      <c r="B1534" s="116">
        <v>9</v>
      </c>
      <c r="C1534" s="116">
        <v>1239100060</v>
      </c>
      <c r="D1534" s="116" t="s">
        <v>16192</v>
      </c>
      <c r="E1534" s="339">
        <v>3411</v>
      </c>
      <c r="F1534" s="194">
        <v>6</v>
      </c>
      <c r="G1534" s="194">
        <v>6</v>
      </c>
      <c r="H1534" s="194" t="s">
        <v>10119</v>
      </c>
      <c r="I1534" s="194">
        <f t="shared" si="69"/>
        <v>0</v>
      </c>
      <c r="J1534" s="116" t="s">
        <v>10126</v>
      </c>
      <c r="K1534" s="116" t="s">
        <v>11947</v>
      </c>
      <c r="L1534" s="197">
        <v>45611</v>
      </c>
      <c r="M1534" s="116"/>
      <c r="N1534" s="197">
        <v>45611</v>
      </c>
      <c r="O1534" s="388">
        <f t="shared" si="70"/>
        <v>568.5</v>
      </c>
      <c r="P1534" s="339">
        <f t="shared" si="71"/>
        <v>0</v>
      </c>
    </row>
    <row r="1535" spans="1:16" hidden="1" x14ac:dyDescent="0.25">
      <c r="A1535" s="116">
        <v>129789</v>
      </c>
      <c r="B1535" s="116">
        <v>2</v>
      </c>
      <c r="C1535" s="116">
        <v>1520103690</v>
      </c>
      <c r="D1535" s="116" t="s">
        <v>12099</v>
      </c>
      <c r="E1535" s="339">
        <v>16502</v>
      </c>
      <c r="F1535" s="194">
        <v>1</v>
      </c>
      <c r="G1535" s="194">
        <v>1</v>
      </c>
      <c r="H1535" s="194" t="s">
        <v>10119</v>
      </c>
      <c r="I1535" s="194">
        <f t="shared" si="69"/>
        <v>0</v>
      </c>
      <c r="J1535" s="116" t="s">
        <v>10126</v>
      </c>
      <c r="K1535" s="116" t="s">
        <v>11947</v>
      </c>
      <c r="L1535" s="197">
        <v>45611</v>
      </c>
      <c r="M1535" s="116"/>
      <c r="N1535" s="197">
        <v>45611</v>
      </c>
      <c r="O1535" s="388">
        <f t="shared" si="70"/>
        <v>16502</v>
      </c>
      <c r="P1535" s="339">
        <f t="shared" si="71"/>
        <v>0</v>
      </c>
    </row>
    <row r="1536" spans="1:16" hidden="1" x14ac:dyDescent="0.25">
      <c r="A1536" s="116">
        <v>129789</v>
      </c>
      <c r="B1536" s="116">
        <v>13</v>
      </c>
      <c r="C1536" s="116">
        <v>1521100840</v>
      </c>
      <c r="D1536" s="116" t="s">
        <v>17575</v>
      </c>
      <c r="E1536" s="339">
        <v>54900</v>
      </c>
      <c r="F1536" s="194">
        <v>150</v>
      </c>
      <c r="G1536" s="194">
        <v>150</v>
      </c>
      <c r="H1536" s="194" t="s">
        <v>10119</v>
      </c>
      <c r="I1536" s="194">
        <f t="shared" si="69"/>
        <v>0</v>
      </c>
      <c r="J1536" s="116" t="s">
        <v>10126</v>
      </c>
      <c r="K1536" s="116" t="s">
        <v>11947</v>
      </c>
      <c r="L1536" s="197">
        <v>45611</v>
      </c>
      <c r="M1536" s="116"/>
      <c r="N1536" s="197">
        <v>45611</v>
      </c>
      <c r="O1536" s="388">
        <f t="shared" si="70"/>
        <v>366</v>
      </c>
      <c r="P1536" s="339">
        <f t="shared" si="71"/>
        <v>0</v>
      </c>
    </row>
    <row r="1537" spans="1:16" hidden="1" x14ac:dyDescent="0.25">
      <c r="A1537" s="116">
        <v>129789</v>
      </c>
      <c r="B1537" s="116">
        <v>16</v>
      </c>
      <c r="C1537" s="116">
        <v>1546101860</v>
      </c>
      <c r="D1537" s="116" t="s">
        <v>17576</v>
      </c>
      <c r="E1537" s="339">
        <v>14339.4</v>
      </c>
      <c r="F1537" s="194">
        <v>10</v>
      </c>
      <c r="G1537" s="194">
        <v>10</v>
      </c>
      <c r="H1537" s="194" t="s">
        <v>10119</v>
      </c>
      <c r="I1537" s="194">
        <f t="shared" si="69"/>
        <v>0</v>
      </c>
      <c r="J1537" s="116" t="s">
        <v>10126</v>
      </c>
      <c r="K1537" s="116" t="s">
        <v>11947</v>
      </c>
      <c r="L1537" s="197">
        <v>45611</v>
      </c>
      <c r="M1537" s="116"/>
      <c r="N1537" s="197">
        <v>45611</v>
      </c>
      <c r="O1537" s="388">
        <f t="shared" si="70"/>
        <v>1433.94</v>
      </c>
      <c r="P1537" s="339">
        <f t="shared" si="71"/>
        <v>0</v>
      </c>
    </row>
    <row r="1538" spans="1:16" hidden="1" x14ac:dyDescent="0.25">
      <c r="A1538" s="116">
        <v>129789</v>
      </c>
      <c r="B1538" s="116">
        <v>17</v>
      </c>
      <c r="C1538" s="116">
        <v>1546101880</v>
      </c>
      <c r="D1538" s="116" t="s">
        <v>11354</v>
      </c>
      <c r="E1538" s="339">
        <v>13345.7</v>
      </c>
      <c r="F1538" s="194">
        <v>10</v>
      </c>
      <c r="G1538" s="194">
        <v>10</v>
      </c>
      <c r="H1538" s="194" t="s">
        <v>10119</v>
      </c>
      <c r="I1538" s="194">
        <f t="shared" ref="I1538:I1601" si="72">+F1538-G1538</f>
        <v>0</v>
      </c>
      <c r="J1538" s="116" t="s">
        <v>10126</v>
      </c>
      <c r="K1538" s="116" t="s">
        <v>11947</v>
      </c>
      <c r="L1538" s="197">
        <v>45611</v>
      </c>
      <c r="M1538" s="116"/>
      <c r="N1538" s="197">
        <v>45611</v>
      </c>
      <c r="O1538" s="388">
        <f t="shared" ref="O1538:O1601" si="73">+E1538/F1538</f>
        <v>1334.5700000000002</v>
      </c>
      <c r="P1538" s="339">
        <f t="shared" ref="P1538:P1601" si="74">+O1538*I1538</f>
        <v>0</v>
      </c>
    </row>
    <row r="1539" spans="1:16" hidden="1" x14ac:dyDescent="0.25">
      <c r="A1539" s="116">
        <v>129789</v>
      </c>
      <c r="B1539" s="116">
        <v>3</v>
      </c>
      <c r="C1539" s="116">
        <v>1610100300</v>
      </c>
      <c r="D1539" s="116" t="s">
        <v>10965</v>
      </c>
      <c r="E1539" s="339">
        <v>17925</v>
      </c>
      <c r="F1539" s="194">
        <v>5</v>
      </c>
      <c r="G1539" s="194">
        <v>5</v>
      </c>
      <c r="H1539" s="194" t="s">
        <v>10119</v>
      </c>
      <c r="I1539" s="194">
        <f t="shared" si="72"/>
        <v>0</v>
      </c>
      <c r="J1539" s="116" t="s">
        <v>10126</v>
      </c>
      <c r="K1539" s="116" t="s">
        <v>11947</v>
      </c>
      <c r="L1539" s="197">
        <v>45611</v>
      </c>
      <c r="M1539" s="116"/>
      <c r="N1539" s="197">
        <v>45611</v>
      </c>
      <c r="O1539" s="388">
        <f t="shared" si="73"/>
        <v>3585</v>
      </c>
      <c r="P1539" s="339">
        <f t="shared" si="74"/>
        <v>0</v>
      </c>
    </row>
    <row r="1540" spans="1:16" hidden="1" x14ac:dyDescent="0.25">
      <c r="A1540" s="116">
        <v>129789</v>
      </c>
      <c r="B1540" s="116">
        <v>4</v>
      </c>
      <c r="C1540" s="116">
        <v>1612100030</v>
      </c>
      <c r="D1540" s="116" t="s">
        <v>10348</v>
      </c>
      <c r="E1540" s="339">
        <v>2300</v>
      </c>
      <c r="F1540" s="194">
        <v>1</v>
      </c>
      <c r="G1540" s="194">
        <v>1</v>
      </c>
      <c r="H1540" s="194" t="s">
        <v>10119</v>
      </c>
      <c r="I1540" s="194">
        <f t="shared" si="72"/>
        <v>0</v>
      </c>
      <c r="J1540" s="116" t="s">
        <v>10126</v>
      </c>
      <c r="K1540" s="116" t="s">
        <v>11947</v>
      </c>
      <c r="L1540" s="197">
        <v>45611</v>
      </c>
      <c r="M1540" s="116"/>
      <c r="N1540" s="197">
        <v>45611</v>
      </c>
      <c r="O1540" s="388">
        <f t="shared" si="73"/>
        <v>2300</v>
      </c>
      <c r="P1540" s="339">
        <f t="shared" si="74"/>
        <v>0</v>
      </c>
    </row>
    <row r="1541" spans="1:16" hidden="1" x14ac:dyDescent="0.25">
      <c r="A1541" s="116">
        <v>129789</v>
      </c>
      <c r="B1541" s="116">
        <v>10</v>
      </c>
      <c r="C1541" s="116">
        <v>1810101870</v>
      </c>
      <c r="D1541" s="116" t="s">
        <v>11367</v>
      </c>
      <c r="E1541" s="339">
        <v>10423</v>
      </c>
      <c r="F1541" s="194">
        <v>1</v>
      </c>
      <c r="G1541" s="194">
        <v>1</v>
      </c>
      <c r="H1541" s="194" t="s">
        <v>10119</v>
      </c>
      <c r="I1541" s="194">
        <f t="shared" si="72"/>
        <v>0</v>
      </c>
      <c r="J1541" s="116" t="s">
        <v>10126</v>
      </c>
      <c r="K1541" s="116" t="s">
        <v>11947</v>
      </c>
      <c r="L1541" s="197">
        <v>45611</v>
      </c>
      <c r="M1541" s="116"/>
      <c r="N1541" s="197">
        <v>45611</v>
      </c>
      <c r="O1541" s="388">
        <f t="shared" si="73"/>
        <v>10423</v>
      </c>
      <c r="P1541" s="339">
        <f t="shared" si="74"/>
        <v>0</v>
      </c>
    </row>
    <row r="1542" spans="1:16" hidden="1" x14ac:dyDescent="0.25">
      <c r="A1542" s="116">
        <v>129789</v>
      </c>
      <c r="B1542" s="116">
        <v>14</v>
      </c>
      <c r="C1542" s="116">
        <v>1810104590</v>
      </c>
      <c r="D1542" s="116" t="s">
        <v>17526</v>
      </c>
      <c r="E1542" s="339">
        <v>157.54</v>
      </c>
      <c r="F1542" s="194">
        <v>2</v>
      </c>
      <c r="G1542" s="194">
        <v>2</v>
      </c>
      <c r="H1542" s="194" t="s">
        <v>10119</v>
      </c>
      <c r="I1542" s="194">
        <f t="shared" si="72"/>
        <v>0</v>
      </c>
      <c r="J1542" s="116" t="s">
        <v>10126</v>
      </c>
      <c r="K1542" s="116" t="s">
        <v>11947</v>
      </c>
      <c r="L1542" s="197">
        <v>45611</v>
      </c>
      <c r="M1542" s="116"/>
      <c r="N1542" s="197">
        <v>45611</v>
      </c>
      <c r="O1542" s="388">
        <f t="shared" si="73"/>
        <v>78.77</v>
      </c>
      <c r="P1542" s="339">
        <f t="shared" si="74"/>
        <v>0</v>
      </c>
    </row>
    <row r="1543" spans="1:16" hidden="1" x14ac:dyDescent="0.25">
      <c r="A1543" s="116">
        <v>129789</v>
      </c>
      <c r="B1543" s="116">
        <v>15</v>
      </c>
      <c r="C1543" s="116">
        <v>1810105040</v>
      </c>
      <c r="D1543" s="116" t="s">
        <v>11374</v>
      </c>
      <c r="E1543" s="339">
        <v>14</v>
      </c>
      <c r="F1543" s="194">
        <v>2</v>
      </c>
      <c r="G1543" s="194">
        <v>2</v>
      </c>
      <c r="H1543" s="194" t="s">
        <v>10119</v>
      </c>
      <c r="I1543" s="194">
        <f t="shared" si="72"/>
        <v>0</v>
      </c>
      <c r="J1543" s="116" t="s">
        <v>10126</v>
      </c>
      <c r="K1543" s="116" t="s">
        <v>11947</v>
      </c>
      <c r="L1543" s="197">
        <v>45611</v>
      </c>
      <c r="M1543" s="116"/>
      <c r="N1543" s="197">
        <v>45611</v>
      </c>
      <c r="O1543" s="388">
        <f t="shared" si="73"/>
        <v>7</v>
      </c>
      <c r="P1543" s="339">
        <f t="shared" si="74"/>
        <v>0</v>
      </c>
    </row>
    <row r="1544" spans="1:16" hidden="1" x14ac:dyDescent="0.25">
      <c r="A1544" s="116">
        <v>129796</v>
      </c>
      <c r="B1544" s="116">
        <v>1</v>
      </c>
      <c r="C1544" s="116">
        <v>1015100980</v>
      </c>
      <c r="D1544" s="116" t="s">
        <v>17498</v>
      </c>
      <c r="E1544" s="339">
        <v>71582</v>
      </c>
      <c r="F1544" s="194">
        <v>1</v>
      </c>
      <c r="G1544" s="194">
        <v>1</v>
      </c>
      <c r="H1544" s="194" t="s">
        <v>10119</v>
      </c>
      <c r="I1544" s="194">
        <f t="shared" si="72"/>
        <v>0</v>
      </c>
      <c r="J1544" s="116" t="s">
        <v>10120</v>
      </c>
      <c r="K1544" s="116" t="s">
        <v>10121</v>
      </c>
      <c r="L1544" s="197">
        <v>45609</v>
      </c>
      <c r="M1544" s="116"/>
      <c r="N1544" s="197">
        <v>45610</v>
      </c>
      <c r="O1544" s="388">
        <f t="shared" si="73"/>
        <v>71582</v>
      </c>
      <c r="P1544" s="339">
        <f t="shared" si="74"/>
        <v>0</v>
      </c>
    </row>
    <row r="1545" spans="1:16" hidden="1" x14ac:dyDescent="0.25">
      <c r="A1545" s="116">
        <v>129796</v>
      </c>
      <c r="B1545" s="116">
        <v>2</v>
      </c>
      <c r="C1545" s="116">
        <v>1016101250</v>
      </c>
      <c r="D1545" s="116" t="s">
        <v>11152</v>
      </c>
      <c r="E1545" s="339">
        <v>3582.46</v>
      </c>
      <c r="F1545" s="194">
        <v>2</v>
      </c>
      <c r="G1545" s="194">
        <v>2</v>
      </c>
      <c r="H1545" s="194" t="s">
        <v>10119</v>
      </c>
      <c r="I1545" s="194">
        <f t="shared" si="72"/>
        <v>0</v>
      </c>
      <c r="J1545" s="116" t="s">
        <v>10120</v>
      </c>
      <c r="K1545" s="116" t="s">
        <v>10121</v>
      </c>
      <c r="L1545" s="197">
        <v>45609</v>
      </c>
      <c r="M1545" s="116"/>
      <c r="N1545" s="197">
        <v>45610</v>
      </c>
      <c r="O1545" s="388">
        <f t="shared" si="73"/>
        <v>1791.23</v>
      </c>
      <c r="P1545" s="339">
        <f t="shared" si="74"/>
        <v>0</v>
      </c>
    </row>
    <row r="1546" spans="1:16" hidden="1" x14ac:dyDescent="0.25">
      <c r="A1546" s="116">
        <v>129800</v>
      </c>
      <c r="B1546" s="116">
        <v>1</v>
      </c>
      <c r="C1546" s="116">
        <v>1521100080</v>
      </c>
      <c r="D1546" s="116" t="s">
        <v>17543</v>
      </c>
      <c r="E1546" s="339">
        <v>1809.92</v>
      </c>
      <c r="F1546" s="194">
        <v>8</v>
      </c>
      <c r="G1546" s="194">
        <v>8</v>
      </c>
      <c r="H1546" s="194" t="s">
        <v>10119</v>
      </c>
      <c r="I1546" s="194">
        <f t="shared" si="72"/>
        <v>0</v>
      </c>
      <c r="J1546" s="116" t="s">
        <v>10120</v>
      </c>
      <c r="K1546" s="116" t="s">
        <v>12087</v>
      </c>
      <c r="L1546" s="197">
        <v>45609</v>
      </c>
      <c r="M1546" s="116"/>
      <c r="N1546" s="197">
        <v>45610</v>
      </c>
      <c r="O1546" s="388">
        <f t="shared" si="73"/>
        <v>226.24</v>
      </c>
      <c r="P1546" s="339">
        <f t="shared" si="74"/>
        <v>0</v>
      </c>
    </row>
    <row r="1547" spans="1:16" hidden="1" x14ac:dyDescent="0.25">
      <c r="A1547" s="116">
        <v>129898</v>
      </c>
      <c r="B1547" s="116">
        <v>2</v>
      </c>
      <c r="C1547" s="116">
        <v>1011100040</v>
      </c>
      <c r="D1547" s="116" t="s">
        <v>10481</v>
      </c>
      <c r="E1547" s="339">
        <v>14436.9</v>
      </c>
      <c r="F1547" s="194">
        <v>10</v>
      </c>
      <c r="G1547" s="194">
        <v>10</v>
      </c>
      <c r="H1547" s="194" t="s">
        <v>10119</v>
      </c>
      <c r="I1547" s="194">
        <f t="shared" si="72"/>
        <v>0</v>
      </c>
      <c r="J1547" s="116" t="s">
        <v>10120</v>
      </c>
      <c r="K1547" s="116" t="s">
        <v>11948</v>
      </c>
      <c r="L1547" s="197">
        <v>45611</v>
      </c>
      <c r="M1547" s="116"/>
      <c r="N1547" s="197">
        <v>45610</v>
      </c>
      <c r="O1547" s="388">
        <f t="shared" si="73"/>
        <v>1443.69</v>
      </c>
      <c r="P1547" s="339">
        <f t="shared" si="74"/>
        <v>0</v>
      </c>
    </row>
    <row r="1548" spans="1:16" hidden="1" x14ac:dyDescent="0.25">
      <c r="A1548" s="116">
        <v>129898</v>
      </c>
      <c r="B1548" s="116">
        <v>1</v>
      </c>
      <c r="C1548" s="116">
        <v>1013100090</v>
      </c>
      <c r="D1548" s="116" t="s">
        <v>11037</v>
      </c>
      <c r="E1548" s="339">
        <v>334000</v>
      </c>
      <c r="F1548" s="194">
        <v>1</v>
      </c>
      <c r="G1548" s="194">
        <v>1</v>
      </c>
      <c r="H1548" s="194" t="s">
        <v>10119</v>
      </c>
      <c r="I1548" s="194">
        <f t="shared" si="72"/>
        <v>0</v>
      </c>
      <c r="J1548" s="116" t="s">
        <v>10120</v>
      </c>
      <c r="K1548" s="116" t="s">
        <v>11948</v>
      </c>
      <c r="L1548" s="197">
        <v>45611</v>
      </c>
      <c r="M1548" s="116"/>
      <c r="N1548" s="197">
        <v>45610</v>
      </c>
      <c r="O1548" s="388">
        <f t="shared" si="73"/>
        <v>334000</v>
      </c>
      <c r="P1548" s="339">
        <f t="shared" si="74"/>
        <v>0</v>
      </c>
    </row>
    <row r="1549" spans="1:16" hidden="1" x14ac:dyDescent="0.25">
      <c r="A1549" s="116">
        <v>129898</v>
      </c>
      <c r="B1549" s="116">
        <v>3</v>
      </c>
      <c r="C1549" s="116">
        <v>1016100540</v>
      </c>
      <c r="D1549" s="116" t="s">
        <v>11148</v>
      </c>
      <c r="E1549" s="339">
        <v>7096</v>
      </c>
      <c r="F1549" s="194">
        <v>4</v>
      </c>
      <c r="G1549" s="194">
        <v>4</v>
      </c>
      <c r="H1549" s="194" t="s">
        <v>10119</v>
      </c>
      <c r="I1549" s="194">
        <f t="shared" si="72"/>
        <v>0</v>
      </c>
      <c r="J1549" s="116" t="s">
        <v>10120</v>
      </c>
      <c r="K1549" s="116" t="s">
        <v>11948</v>
      </c>
      <c r="L1549" s="197">
        <v>45611</v>
      </c>
      <c r="M1549" s="116"/>
      <c r="N1549" s="197">
        <v>45610</v>
      </c>
      <c r="O1549" s="388">
        <f t="shared" si="73"/>
        <v>1774</v>
      </c>
      <c r="P1549" s="339">
        <f t="shared" si="74"/>
        <v>0</v>
      </c>
    </row>
    <row r="1550" spans="1:16" hidden="1" x14ac:dyDescent="0.25">
      <c r="A1550" s="116">
        <v>129899</v>
      </c>
      <c r="B1550" s="116">
        <v>2</v>
      </c>
      <c r="C1550" s="116">
        <v>1011100110</v>
      </c>
      <c r="D1550" s="116" t="s">
        <v>10354</v>
      </c>
      <c r="E1550" s="339">
        <v>17400</v>
      </c>
      <c r="F1550" s="194">
        <v>5</v>
      </c>
      <c r="G1550" s="194">
        <v>5</v>
      </c>
      <c r="H1550" s="194" t="s">
        <v>10119</v>
      </c>
      <c r="I1550" s="194">
        <f t="shared" si="72"/>
        <v>0</v>
      </c>
      <c r="J1550" s="116" t="s">
        <v>10120</v>
      </c>
      <c r="K1550" s="116" t="s">
        <v>10121</v>
      </c>
      <c r="L1550" s="197">
        <v>45611</v>
      </c>
      <c r="M1550" s="116"/>
      <c r="N1550" s="197">
        <v>45610</v>
      </c>
      <c r="O1550" s="388">
        <f t="shared" si="73"/>
        <v>3480</v>
      </c>
      <c r="P1550" s="339">
        <f t="shared" si="74"/>
        <v>0</v>
      </c>
    </row>
    <row r="1551" spans="1:16" hidden="1" x14ac:dyDescent="0.25">
      <c r="A1551" s="116">
        <v>129899</v>
      </c>
      <c r="B1551" s="116">
        <v>3</v>
      </c>
      <c r="C1551" s="116">
        <v>1012100120</v>
      </c>
      <c r="D1551" s="116" t="s">
        <v>10492</v>
      </c>
      <c r="E1551" s="339">
        <v>288000</v>
      </c>
      <c r="F1551" s="194">
        <v>12</v>
      </c>
      <c r="G1551" s="194">
        <v>12</v>
      </c>
      <c r="H1551" s="194" t="s">
        <v>10119</v>
      </c>
      <c r="I1551" s="194">
        <f t="shared" si="72"/>
        <v>0</v>
      </c>
      <c r="J1551" s="116" t="s">
        <v>10120</v>
      </c>
      <c r="K1551" s="116" t="s">
        <v>10121</v>
      </c>
      <c r="L1551" s="197">
        <v>45611</v>
      </c>
      <c r="M1551" s="116" t="s">
        <v>12187</v>
      </c>
      <c r="N1551" s="197">
        <v>45630</v>
      </c>
      <c r="O1551" s="388">
        <f t="shared" si="73"/>
        <v>24000</v>
      </c>
      <c r="P1551" s="339">
        <f t="shared" si="74"/>
        <v>0</v>
      </c>
    </row>
    <row r="1552" spans="1:16" hidden="1" x14ac:dyDescent="0.25">
      <c r="A1552" s="116">
        <v>129899</v>
      </c>
      <c r="B1552" s="116">
        <v>1</v>
      </c>
      <c r="C1552" s="116">
        <v>1017100480</v>
      </c>
      <c r="D1552" s="116" t="s">
        <v>10686</v>
      </c>
      <c r="E1552" s="339">
        <v>63600</v>
      </c>
      <c r="F1552" s="194">
        <v>2</v>
      </c>
      <c r="G1552" s="194">
        <v>2</v>
      </c>
      <c r="H1552" s="194" t="s">
        <v>10119</v>
      </c>
      <c r="I1552" s="194">
        <f t="shared" si="72"/>
        <v>0</v>
      </c>
      <c r="J1552" s="116" t="s">
        <v>10120</v>
      </c>
      <c r="K1552" s="116" t="s">
        <v>10121</v>
      </c>
      <c r="L1552" s="197">
        <v>45611</v>
      </c>
      <c r="M1552" s="116"/>
      <c r="N1552" s="197">
        <v>45610</v>
      </c>
      <c r="O1552" s="388">
        <f t="shared" si="73"/>
        <v>31800</v>
      </c>
      <c r="P1552" s="339">
        <f t="shared" si="74"/>
        <v>0</v>
      </c>
    </row>
    <row r="1553" spans="1:16" hidden="1" x14ac:dyDescent="0.25">
      <c r="A1553" s="116">
        <v>129899</v>
      </c>
      <c r="B1553" s="116">
        <v>4</v>
      </c>
      <c r="C1553" s="116">
        <v>1022100230</v>
      </c>
      <c r="D1553" s="116" t="s">
        <v>16162</v>
      </c>
      <c r="E1553" s="339">
        <v>49500</v>
      </c>
      <c r="F1553" s="194">
        <v>30</v>
      </c>
      <c r="G1553" s="194">
        <v>30</v>
      </c>
      <c r="H1553" s="194" t="s">
        <v>10119</v>
      </c>
      <c r="I1553" s="194">
        <f t="shared" si="72"/>
        <v>0</v>
      </c>
      <c r="J1553" s="116" t="s">
        <v>10120</v>
      </c>
      <c r="K1553" s="116" t="s">
        <v>10121</v>
      </c>
      <c r="L1553" s="197">
        <v>45611</v>
      </c>
      <c r="M1553" s="116" t="s">
        <v>12176</v>
      </c>
      <c r="N1553" s="197">
        <v>45672</v>
      </c>
      <c r="O1553" s="388">
        <f t="shared" si="73"/>
        <v>1650</v>
      </c>
      <c r="P1553" s="339">
        <f t="shared" si="74"/>
        <v>0</v>
      </c>
    </row>
    <row r="1554" spans="1:16" hidden="1" x14ac:dyDescent="0.25">
      <c r="A1554" s="116">
        <v>129900</v>
      </c>
      <c r="B1554" s="116">
        <v>2</v>
      </c>
      <c r="C1554" s="116">
        <v>1521101140</v>
      </c>
      <c r="D1554" s="116" t="s">
        <v>17548</v>
      </c>
      <c r="E1554" s="339">
        <v>35200.160000000003</v>
      </c>
      <c r="F1554" s="194">
        <v>16</v>
      </c>
      <c r="G1554" s="194">
        <v>16</v>
      </c>
      <c r="H1554" s="194" t="s">
        <v>10119</v>
      </c>
      <c r="I1554" s="194">
        <f t="shared" si="72"/>
        <v>0</v>
      </c>
      <c r="J1554" s="116" t="s">
        <v>10126</v>
      </c>
      <c r="K1554" s="116" t="s">
        <v>11657</v>
      </c>
      <c r="L1554" s="197">
        <v>45611</v>
      </c>
      <c r="M1554" s="116" t="s">
        <v>16521</v>
      </c>
      <c r="N1554" s="197">
        <v>45611</v>
      </c>
      <c r="O1554" s="388">
        <f t="shared" si="73"/>
        <v>2200.0100000000002</v>
      </c>
      <c r="P1554" s="339">
        <f t="shared" si="74"/>
        <v>0</v>
      </c>
    </row>
    <row r="1555" spans="1:16" hidden="1" x14ac:dyDescent="0.25">
      <c r="A1555" s="116">
        <v>129900</v>
      </c>
      <c r="B1555" s="116">
        <v>1</v>
      </c>
      <c r="C1555" s="116">
        <v>1810103930</v>
      </c>
      <c r="D1555" s="116" t="s">
        <v>17552</v>
      </c>
      <c r="E1555" s="339">
        <v>12000</v>
      </c>
      <c r="F1555" s="194">
        <v>16</v>
      </c>
      <c r="G1555" s="194">
        <v>16</v>
      </c>
      <c r="H1555" s="194" t="s">
        <v>10119</v>
      </c>
      <c r="I1555" s="194">
        <f t="shared" si="72"/>
        <v>0</v>
      </c>
      <c r="J1555" s="116" t="s">
        <v>10126</v>
      </c>
      <c r="K1555" s="116" t="s">
        <v>11657</v>
      </c>
      <c r="L1555" s="197">
        <v>45611</v>
      </c>
      <c r="M1555" s="116"/>
      <c r="N1555" s="197">
        <v>45611</v>
      </c>
      <c r="O1555" s="388">
        <f t="shared" si="73"/>
        <v>750</v>
      </c>
      <c r="P1555" s="339">
        <f t="shared" si="74"/>
        <v>0</v>
      </c>
    </row>
    <row r="1556" spans="1:16" hidden="1" x14ac:dyDescent="0.25">
      <c r="A1556" s="116">
        <v>129900</v>
      </c>
      <c r="B1556" s="116">
        <v>3</v>
      </c>
      <c r="C1556" s="116">
        <v>1810105190</v>
      </c>
      <c r="D1556" s="116" t="s">
        <v>10568</v>
      </c>
      <c r="E1556" s="339">
        <v>10465.120000000001</v>
      </c>
      <c r="F1556" s="194">
        <v>16</v>
      </c>
      <c r="G1556" s="194">
        <v>16</v>
      </c>
      <c r="H1556" s="194" t="s">
        <v>10119</v>
      </c>
      <c r="I1556" s="194">
        <f t="shared" si="72"/>
        <v>0</v>
      </c>
      <c r="J1556" s="116" t="s">
        <v>10126</v>
      </c>
      <c r="K1556" s="116" t="s">
        <v>11657</v>
      </c>
      <c r="L1556" s="197">
        <v>45611</v>
      </c>
      <c r="M1556" s="116"/>
      <c r="N1556" s="197">
        <v>45611</v>
      </c>
      <c r="O1556" s="388">
        <f t="shared" si="73"/>
        <v>654.07000000000005</v>
      </c>
      <c r="P1556" s="339">
        <f t="shared" si="74"/>
        <v>0</v>
      </c>
    </row>
    <row r="1557" spans="1:16" hidden="1" x14ac:dyDescent="0.25">
      <c r="A1557" s="116">
        <v>129901</v>
      </c>
      <c r="B1557" s="116">
        <v>1</v>
      </c>
      <c r="C1557" s="116">
        <v>1233100280</v>
      </c>
      <c r="D1557" s="116" t="s">
        <v>17464</v>
      </c>
      <c r="E1557" s="339">
        <v>19706.16</v>
      </c>
      <c r="F1557" s="194">
        <v>8</v>
      </c>
      <c r="G1557" s="194">
        <v>8</v>
      </c>
      <c r="H1557" s="194" t="s">
        <v>10119</v>
      </c>
      <c r="I1557" s="194">
        <f t="shared" si="72"/>
        <v>0</v>
      </c>
      <c r="J1557" s="116" t="s">
        <v>10126</v>
      </c>
      <c r="K1557" s="116" t="s">
        <v>10483</v>
      </c>
      <c r="L1557" s="197">
        <v>45611</v>
      </c>
      <c r="M1557" s="116"/>
      <c r="N1557" s="197">
        <v>45610</v>
      </c>
      <c r="O1557" s="388">
        <f t="shared" si="73"/>
        <v>2463.27</v>
      </c>
      <c r="P1557" s="339">
        <f t="shared" si="74"/>
        <v>0</v>
      </c>
    </row>
    <row r="1558" spans="1:16" hidden="1" x14ac:dyDescent="0.25">
      <c r="A1558" s="116">
        <v>129902</v>
      </c>
      <c r="B1558" s="116">
        <v>1</v>
      </c>
      <c r="C1558" s="116">
        <v>1011100040</v>
      </c>
      <c r="D1558" s="116" t="s">
        <v>10481</v>
      </c>
      <c r="E1558" s="339">
        <v>28873.8</v>
      </c>
      <c r="F1558" s="194">
        <v>20</v>
      </c>
      <c r="G1558" s="194">
        <v>20</v>
      </c>
      <c r="H1558" s="194" t="s">
        <v>10119</v>
      </c>
      <c r="I1558" s="194">
        <f t="shared" si="72"/>
        <v>0</v>
      </c>
      <c r="J1558" s="116" t="s">
        <v>10126</v>
      </c>
      <c r="K1558" s="116" t="s">
        <v>11757</v>
      </c>
      <c r="L1558" s="197">
        <v>45611</v>
      </c>
      <c r="M1558" s="116"/>
      <c r="N1558" s="197">
        <v>45610</v>
      </c>
      <c r="O1558" s="388">
        <f t="shared" si="73"/>
        <v>1443.69</v>
      </c>
      <c r="P1558" s="339">
        <f t="shared" si="74"/>
        <v>0</v>
      </c>
    </row>
    <row r="1559" spans="1:16" hidden="1" x14ac:dyDescent="0.25">
      <c r="A1559" s="116">
        <v>130010</v>
      </c>
      <c r="B1559" s="116">
        <v>1</v>
      </c>
      <c r="C1559" s="116">
        <v>1521100070</v>
      </c>
      <c r="D1559" s="116" t="s">
        <v>17577</v>
      </c>
      <c r="E1559" s="339">
        <v>2451.84</v>
      </c>
      <c r="F1559" s="194">
        <v>16</v>
      </c>
      <c r="G1559" s="194">
        <v>16</v>
      </c>
      <c r="H1559" s="194" t="s">
        <v>10119</v>
      </c>
      <c r="I1559" s="194">
        <f t="shared" si="72"/>
        <v>0</v>
      </c>
      <c r="J1559" s="116" t="s">
        <v>10126</v>
      </c>
      <c r="K1559" s="116" t="s">
        <v>11657</v>
      </c>
      <c r="L1559" s="197">
        <v>45615</v>
      </c>
      <c r="M1559" s="116"/>
      <c r="N1559" s="197">
        <v>45615</v>
      </c>
      <c r="O1559" s="388">
        <f t="shared" si="73"/>
        <v>153.24</v>
      </c>
      <c r="P1559" s="339">
        <f t="shared" si="74"/>
        <v>0</v>
      </c>
    </row>
    <row r="1560" spans="1:16" hidden="1" x14ac:dyDescent="0.25">
      <c r="A1560" s="116">
        <v>130023</v>
      </c>
      <c r="B1560" s="116">
        <v>2</v>
      </c>
      <c r="C1560" s="116">
        <v>1610100300</v>
      </c>
      <c r="D1560" s="116" t="s">
        <v>10965</v>
      </c>
      <c r="E1560" s="339">
        <v>35850</v>
      </c>
      <c r="F1560" s="194">
        <v>10</v>
      </c>
      <c r="G1560" s="194">
        <v>10</v>
      </c>
      <c r="H1560" s="194" t="s">
        <v>10119</v>
      </c>
      <c r="I1560" s="194">
        <f t="shared" si="72"/>
        <v>0</v>
      </c>
      <c r="J1560" s="116" t="s">
        <v>10126</v>
      </c>
      <c r="K1560" s="116" t="s">
        <v>10352</v>
      </c>
      <c r="L1560" s="197">
        <v>45615</v>
      </c>
      <c r="M1560" s="116" t="s">
        <v>12109</v>
      </c>
      <c r="N1560" s="197">
        <v>45615</v>
      </c>
      <c r="O1560" s="388">
        <f t="shared" si="73"/>
        <v>3585</v>
      </c>
      <c r="P1560" s="339">
        <f t="shared" si="74"/>
        <v>0</v>
      </c>
    </row>
    <row r="1561" spans="1:16" hidden="1" x14ac:dyDescent="0.25">
      <c r="A1561" s="116">
        <v>130023</v>
      </c>
      <c r="B1561" s="116">
        <v>1</v>
      </c>
      <c r="C1561" s="116">
        <v>1711101080</v>
      </c>
      <c r="D1561" s="116" t="s">
        <v>9887</v>
      </c>
      <c r="E1561" s="339">
        <v>1332736</v>
      </c>
      <c r="F1561" s="194">
        <v>1</v>
      </c>
      <c r="G1561" s="194">
        <v>1</v>
      </c>
      <c r="H1561" s="194" t="s">
        <v>10119</v>
      </c>
      <c r="I1561" s="194">
        <f t="shared" si="72"/>
        <v>0</v>
      </c>
      <c r="J1561" s="116" t="s">
        <v>10126</v>
      </c>
      <c r="K1561" s="116" t="s">
        <v>10352</v>
      </c>
      <c r="L1561" s="197">
        <v>45615</v>
      </c>
      <c r="M1561" s="116" t="s">
        <v>12110</v>
      </c>
      <c r="N1561" s="197">
        <v>45615</v>
      </c>
      <c r="O1561" s="388">
        <f t="shared" si="73"/>
        <v>1332736</v>
      </c>
      <c r="P1561" s="339">
        <f t="shared" si="74"/>
        <v>0</v>
      </c>
    </row>
    <row r="1562" spans="1:16" hidden="1" x14ac:dyDescent="0.25">
      <c r="A1562" s="116">
        <v>130096</v>
      </c>
      <c r="B1562" s="116">
        <v>8</v>
      </c>
      <c r="C1562" s="116">
        <v>1011100940</v>
      </c>
      <c r="D1562" s="116" t="s">
        <v>10652</v>
      </c>
      <c r="E1562" s="339">
        <v>84857.32</v>
      </c>
      <c r="F1562" s="194">
        <v>4</v>
      </c>
      <c r="G1562" s="194">
        <v>4</v>
      </c>
      <c r="H1562" s="194" t="s">
        <v>10119</v>
      </c>
      <c r="I1562" s="194">
        <f t="shared" si="72"/>
        <v>0</v>
      </c>
      <c r="J1562" s="116" t="s">
        <v>10120</v>
      </c>
      <c r="K1562" s="116" t="s">
        <v>12107</v>
      </c>
      <c r="L1562" s="197">
        <v>45615</v>
      </c>
      <c r="M1562" s="116"/>
      <c r="N1562" s="197">
        <v>45615</v>
      </c>
      <c r="O1562" s="388">
        <f t="shared" si="73"/>
        <v>21214.33</v>
      </c>
      <c r="P1562" s="339">
        <f t="shared" si="74"/>
        <v>0</v>
      </c>
    </row>
    <row r="1563" spans="1:16" hidden="1" x14ac:dyDescent="0.25">
      <c r="A1563" s="116">
        <v>130096</v>
      </c>
      <c r="B1563" s="116">
        <v>5</v>
      </c>
      <c r="C1563" s="116">
        <v>1016100540</v>
      </c>
      <c r="D1563" s="116" t="s">
        <v>11148</v>
      </c>
      <c r="E1563" s="339">
        <v>3548</v>
      </c>
      <c r="F1563" s="194">
        <v>2</v>
      </c>
      <c r="G1563" s="194">
        <v>2</v>
      </c>
      <c r="H1563" s="194" t="s">
        <v>10119</v>
      </c>
      <c r="I1563" s="194">
        <f t="shared" si="72"/>
        <v>0</v>
      </c>
      <c r="J1563" s="116" t="s">
        <v>10120</v>
      </c>
      <c r="K1563" s="116" t="s">
        <v>12107</v>
      </c>
      <c r="L1563" s="197">
        <v>45615</v>
      </c>
      <c r="M1563" s="116"/>
      <c r="N1563" s="197">
        <v>45615</v>
      </c>
      <c r="O1563" s="388">
        <f t="shared" si="73"/>
        <v>1774</v>
      </c>
      <c r="P1563" s="339">
        <f t="shared" si="74"/>
        <v>0</v>
      </c>
    </row>
    <row r="1564" spans="1:16" hidden="1" x14ac:dyDescent="0.25">
      <c r="A1564" s="116">
        <v>130096</v>
      </c>
      <c r="B1564" s="116">
        <v>7</v>
      </c>
      <c r="C1564" s="116">
        <v>1511101430</v>
      </c>
      <c r="D1564" s="116" t="s">
        <v>17578</v>
      </c>
      <c r="E1564" s="339">
        <v>565.20000000000005</v>
      </c>
      <c r="F1564" s="194">
        <v>5</v>
      </c>
      <c r="G1564" s="194">
        <v>5</v>
      </c>
      <c r="H1564" s="194" t="s">
        <v>10119</v>
      </c>
      <c r="I1564" s="194">
        <f t="shared" si="72"/>
        <v>0</v>
      </c>
      <c r="J1564" s="116" t="s">
        <v>10120</v>
      </c>
      <c r="K1564" s="116" t="s">
        <v>12107</v>
      </c>
      <c r="L1564" s="197">
        <v>45615</v>
      </c>
      <c r="M1564" s="116"/>
      <c r="N1564" s="197">
        <v>45615</v>
      </c>
      <c r="O1564" s="388">
        <f t="shared" si="73"/>
        <v>113.04</v>
      </c>
      <c r="P1564" s="339">
        <f t="shared" si="74"/>
        <v>0</v>
      </c>
    </row>
    <row r="1565" spans="1:16" hidden="1" x14ac:dyDescent="0.25">
      <c r="A1565" s="116">
        <v>130096</v>
      </c>
      <c r="B1565" s="116">
        <v>1</v>
      </c>
      <c r="C1565" s="116">
        <v>1512102890</v>
      </c>
      <c r="D1565" s="116" t="s">
        <v>17579</v>
      </c>
      <c r="E1565" s="339">
        <v>856.48</v>
      </c>
      <c r="F1565" s="194">
        <v>4</v>
      </c>
      <c r="G1565" s="194">
        <v>4</v>
      </c>
      <c r="H1565" s="194" t="s">
        <v>10119</v>
      </c>
      <c r="I1565" s="194">
        <f t="shared" si="72"/>
        <v>0</v>
      </c>
      <c r="J1565" s="116" t="s">
        <v>10120</v>
      </c>
      <c r="K1565" s="116" t="s">
        <v>12107</v>
      </c>
      <c r="L1565" s="197">
        <v>45615</v>
      </c>
      <c r="M1565" s="116"/>
      <c r="N1565" s="197">
        <v>45615</v>
      </c>
      <c r="O1565" s="388">
        <f t="shared" si="73"/>
        <v>214.12</v>
      </c>
      <c r="P1565" s="339">
        <f t="shared" si="74"/>
        <v>0</v>
      </c>
    </row>
    <row r="1566" spans="1:16" hidden="1" x14ac:dyDescent="0.25">
      <c r="A1566" s="116">
        <v>130096</v>
      </c>
      <c r="B1566" s="116">
        <v>3</v>
      </c>
      <c r="C1566" s="116">
        <v>1521100030</v>
      </c>
      <c r="D1566" s="116" t="s">
        <v>16199</v>
      </c>
      <c r="E1566" s="339">
        <v>104.6</v>
      </c>
      <c r="F1566" s="194">
        <v>4</v>
      </c>
      <c r="G1566" s="194">
        <v>4</v>
      </c>
      <c r="H1566" s="194" t="s">
        <v>10119</v>
      </c>
      <c r="I1566" s="194">
        <f t="shared" si="72"/>
        <v>0</v>
      </c>
      <c r="J1566" s="116" t="s">
        <v>10120</v>
      </c>
      <c r="K1566" s="116" t="s">
        <v>12107</v>
      </c>
      <c r="L1566" s="197">
        <v>45615</v>
      </c>
      <c r="M1566" s="116"/>
      <c r="N1566" s="197">
        <v>45615</v>
      </c>
      <c r="O1566" s="388">
        <f t="shared" si="73"/>
        <v>26.15</v>
      </c>
      <c r="P1566" s="339">
        <f t="shared" si="74"/>
        <v>0</v>
      </c>
    </row>
    <row r="1567" spans="1:16" hidden="1" x14ac:dyDescent="0.25">
      <c r="A1567" s="116">
        <v>130096</v>
      </c>
      <c r="B1567" s="116">
        <v>4</v>
      </c>
      <c r="C1567" s="116">
        <v>1537100290</v>
      </c>
      <c r="D1567" s="116" t="s">
        <v>11351</v>
      </c>
      <c r="E1567" s="339">
        <v>1920</v>
      </c>
      <c r="F1567" s="194">
        <v>4</v>
      </c>
      <c r="G1567" s="194">
        <v>4</v>
      </c>
      <c r="H1567" s="194" t="s">
        <v>10119</v>
      </c>
      <c r="I1567" s="194">
        <f t="shared" si="72"/>
        <v>0</v>
      </c>
      <c r="J1567" s="116" t="s">
        <v>10120</v>
      </c>
      <c r="K1567" s="116" t="s">
        <v>12107</v>
      </c>
      <c r="L1567" s="197">
        <v>45615</v>
      </c>
      <c r="M1567" s="116"/>
      <c r="N1567" s="197">
        <v>45615</v>
      </c>
      <c r="O1567" s="388">
        <f t="shared" si="73"/>
        <v>480</v>
      </c>
      <c r="P1567" s="339">
        <f t="shared" si="74"/>
        <v>0</v>
      </c>
    </row>
    <row r="1568" spans="1:16" hidden="1" x14ac:dyDescent="0.25">
      <c r="A1568" s="116">
        <v>130096</v>
      </c>
      <c r="B1568" s="116">
        <v>2</v>
      </c>
      <c r="C1568" s="116">
        <v>1810103640</v>
      </c>
      <c r="D1568" s="116" t="s">
        <v>17530</v>
      </c>
      <c r="E1568" s="339">
        <v>649.76</v>
      </c>
      <c r="F1568" s="194">
        <v>4</v>
      </c>
      <c r="G1568" s="194">
        <v>4</v>
      </c>
      <c r="H1568" s="194" t="s">
        <v>10119</v>
      </c>
      <c r="I1568" s="194">
        <f t="shared" si="72"/>
        <v>0</v>
      </c>
      <c r="J1568" s="116" t="s">
        <v>10120</v>
      </c>
      <c r="K1568" s="116" t="s">
        <v>12107</v>
      </c>
      <c r="L1568" s="197">
        <v>45615</v>
      </c>
      <c r="M1568" s="116"/>
      <c r="N1568" s="197">
        <v>45615</v>
      </c>
      <c r="O1568" s="388">
        <f t="shared" si="73"/>
        <v>162.44</v>
      </c>
      <c r="P1568" s="339">
        <f t="shared" si="74"/>
        <v>0</v>
      </c>
    </row>
    <row r="1569" spans="1:16" hidden="1" x14ac:dyDescent="0.25">
      <c r="A1569" s="116">
        <v>130096</v>
      </c>
      <c r="B1569" s="116">
        <v>6</v>
      </c>
      <c r="C1569" s="116">
        <v>1810104790</v>
      </c>
      <c r="D1569" s="116" t="s">
        <v>17580</v>
      </c>
      <c r="E1569" s="339">
        <v>6905.28</v>
      </c>
      <c r="F1569" s="194">
        <v>12</v>
      </c>
      <c r="G1569" s="194">
        <v>12</v>
      </c>
      <c r="H1569" s="194" t="s">
        <v>10119</v>
      </c>
      <c r="I1569" s="194">
        <f t="shared" si="72"/>
        <v>0</v>
      </c>
      <c r="J1569" s="116" t="s">
        <v>10120</v>
      </c>
      <c r="K1569" s="116" t="s">
        <v>12107</v>
      </c>
      <c r="L1569" s="197">
        <v>45615</v>
      </c>
      <c r="M1569" s="116"/>
      <c r="N1569" s="197">
        <v>45615</v>
      </c>
      <c r="O1569" s="388">
        <f t="shared" si="73"/>
        <v>575.43999999999994</v>
      </c>
      <c r="P1569" s="339">
        <f t="shared" si="74"/>
        <v>0</v>
      </c>
    </row>
    <row r="1570" spans="1:16" hidden="1" x14ac:dyDescent="0.25">
      <c r="A1570" s="116">
        <v>130110</v>
      </c>
      <c r="B1570" s="116">
        <v>2</v>
      </c>
      <c r="C1570" s="116">
        <v>1011100940</v>
      </c>
      <c r="D1570" s="116" t="s">
        <v>10652</v>
      </c>
      <c r="E1570" s="339">
        <v>42428.66</v>
      </c>
      <c r="F1570" s="194">
        <v>2</v>
      </c>
      <c r="G1570" s="194">
        <v>2</v>
      </c>
      <c r="H1570" s="194" t="s">
        <v>10119</v>
      </c>
      <c r="I1570" s="194">
        <f t="shared" si="72"/>
        <v>0</v>
      </c>
      <c r="J1570" s="116" t="s">
        <v>10126</v>
      </c>
      <c r="K1570" s="116" t="s">
        <v>11757</v>
      </c>
      <c r="L1570" s="197">
        <v>45617</v>
      </c>
      <c r="M1570" s="116" t="s">
        <v>12122</v>
      </c>
      <c r="N1570" s="197">
        <v>45630</v>
      </c>
      <c r="O1570" s="388">
        <f t="shared" si="73"/>
        <v>21214.33</v>
      </c>
      <c r="P1570" s="339">
        <f t="shared" si="74"/>
        <v>0</v>
      </c>
    </row>
    <row r="1571" spans="1:16" hidden="1" x14ac:dyDescent="0.25">
      <c r="A1571" s="116">
        <v>130110</v>
      </c>
      <c r="B1571" s="116">
        <v>1</v>
      </c>
      <c r="C1571" s="116">
        <v>1810104400</v>
      </c>
      <c r="D1571" s="116" t="s">
        <v>16206</v>
      </c>
      <c r="E1571" s="339">
        <v>108126.3</v>
      </c>
      <c r="F1571" s="194">
        <v>10</v>
      </c>
      <c r="G1571" s="194">
        <v>10</v>
      </c>
      <c r="H1571" s="194" t="s">
        <v>10119</v>
      </c>
      <c r="I1571" s="194">
        <f t="shared" si="72"/>
        <v>0</v>
      </c>
      <c r="J1571" s="116" t="s">
        <v>10126</v>
      </c>
      <c r="K1571" s="116" t="s">
        <v>11757</v>
      </c>
      <c r="L1571" s="197">
        <v>45617</v>
      </c>
      <c r="M1571" s="116"/>
      <c r="N1571" s="197">
        <v>45617</v>
      </c>
      <c r="O1571" s="388">
        <f t="shared" si="73"/>
        <v>10812.630000000001</v>
      </c>
      <c r="P1571" s="339">
        <f t="shared" si="74"/>
        <v>0</v>
      </c>
    </row>
    <row r="1572" spans="1:16" hidden="1" x14ac:dyDescent="0.25">
      <c r="A1572" s="116">
        <v>130111</v>
      </c>
      <c r="B1572" s="116">
        <v>2</v>
      </c>
      <c r="C1572" s="116">
        <v>1521100060</v>
      </c>
      <c r="D1572" s="116" t="s">
        <v>17581</v>
      </c>
      <c r="E1572" s="339">
        <v>2140</v>
      </c>
      <c r="F1572" s="194">
        <v>20</v>
      </c>
      <c r="G1572" s="194">
        <v>20</v>
      </c>
      <c r="H1572" s="194" t="s">
        <v>10119</v>
      </c>
      <c r="I1572" s="194">
        <f t="shared" si="72"/>
        <v>0</v>
      </c>
      <c r="J1572" s="116" t="s">
        <v>10120</v>
      </c>
      <c r="K1572" s="116" t="s">
        <v>12108</v>
      </c>
      <c r="L1572" s="197">
        <v>45615</v>
      </c>
      <c r="M1572" s="116"/>
      <c r="N1572" s="197">
        <v>45615</v>
      </c>
      <c r="O1572" s="388">
        <f t="shared" si="73"/>
        <v>107</v>
      </c>
      <c r="P1572" s="339">
        <f t="shared" si="74"/>
        <v>0</v>
      </c>
    </row>
    <row r="1573" spans="1:16" hidden="1" x14ac:dyDescent="0.25">
      <c r="A1573" s="116">
        <v>130111</v>
      </c>
      <c r="B1573" s="116">
        <v>1</v>
      </c>
      <c r="C1573" s="116">
        <v>1810103820</v>
      </c>
      <c r="D1573" s="116" t="s">
        <v>17582</v>
      </c>
      <c r="E1573" s="339">
        <v>10980</v>
      </c>
      <c r="F1573" s="194">
        <v>20</v>
      </c>
      <c r="G1573" s="194">
        <v>20</v>
      </c>
      <c r="H1573" s="194" t="s">
        <v>10119</v>
      </c>
      <c r="I1573" s="194">
        <f t="shared" si="72"/>
        <v>0</v>
      </c>
      <c r="J1573" s="116" t="s">
        <v>10120</v>
      </c>
      <c r="K1573" s="116" t="s">
        <v>12108</v>
      </c>
      <c r="L1573" s="197">
        <v>45615</v>
      </c>
      <c r="M1573" s="116"/>
      <c r="N1573" s="197">
        <v>45615</v>
      </c>
      <c r="O1573" s="388">
        <f t="shared" si="73"/>
        <v>549</v>
      </c>
      <c r="P1573" s="339">
        <f t="shared" si="74"/>
        <v>0</v>
      </c>
    </row>
    <row r="1574" spans="1:16" hidden="1" x14ac:dyDescent="0.25">
      <c r="A1574" s="116">
        <v>130111</v>
      </c>
      <c r="B1574" s="116">
        <v>3</v>
      </c>
      <c r="C1574" s="116">
        <v>1810105180</v>
      </c>
      <c r="D1574" s="116" t="s">
        <v>11377</v>
      </c>
      <c r="E1574" s="339">
        <v>15000</v>
      </c>
      <c r="F1574" s="194">
        <v>20</v>
      </c>
      <c r="G1574" s="194">
        <v>20</v>
      </c>
      <c r="H1574" s="194" t="s">
        <v>10119</v>
      </c>
      <c r="I1574" s="194">
        <f t="shared" si="72"/>
        <v>0</v>
      </c>
      <c r="J1574" s="116" t="s">
        <v>10120</v>
      </c>
      <c r="K1574" s="116" t="s">
        <v>12108</v>
      </c>
      <c r="L1574" s="197">
        <v>45615</v>
      </c>
      <c r="M1574" s="116"/>
      <c r="N1574" s="197">
        <v>45615</v>
      </c>
      <c r="O1574" s="388">
        <f t="shared" si="73"/>
        <v>750</v>
      </c>
      <c r="P1574" s="339">
        <f t="shared" si="74"/>
        <v>0</v>
      </c>
    </row>
    <row r="1575" spans="1:16" hidden="1" x14ac:dyDescent="0.25">
      <c r="A1575" s="116">
        <v>130170</v>
      </c>
      <c r="B1575" s="116">
        <v>2</v>
      </c>
      <c r="C1575" s="116">
        <v>1211100000</v>
      </c>
      <c r="D1575" s="116" t="s">
        <v>17583</v>
      </c>
      <c r="E1575" s="339">
        <v>6372</v>
      </c>
      <c r="F1575" s="194">
        <v>1</v>
      </c>
      <c r="G1575" s="194">
        <v>1</v>
      </c>
      <c r="H1575" s="194" t="s">
        <v>10119</v>
      </c>
      <c r="I1575" s="194">
        <f t="shared" si="72"/>
        <v>0</v>
      </c>
      <c r="J1575" s="116" t="s">
        <v>10120</v>
      </c>
      <c r="K1575" s="116" t="s">
        <v>10121</v>
      </c>
      <c r="L1575" s="197">
        <v>45616</v>
      </c>
      <c r="M1575" s="116"/>
      <c r="N1575" s="197">
        <v>45616</v>
      </c>
      <c r="O1575" s="388">
        <f t="shared" si="73"/>
        <v>6372</v>
      </c>
      <c r="P1575" s="339">
        <f t="shared" si="74"/>
        <v>0</v>
      </c>
    </row>
    <row r="1576" spans="1:16" hidden="1" x14ac:dyDescent="0.25">
      <c r="A1576" s="116">
        <v>130170</v>
      </c>
      <c r="B1576" s="116">
        <v>3</v>
      </c>
      <c r="C1576" s="116">
        <v>1211100020</v>
      </c>
      <c r="D1576" s="116" t="s">
        <v>11195</v>
      </c>
      <c r="E1576" s="339">
        <v>3245</v>
      </c>
      <c r="F1576" s="194">
        <v>1</v>
      </c>
      <c r="G1576" s="194">
        <v>1</v>
      </c>
      <c r="H1576" s="194" t="s">
        <v>10119</v>
      </c>
      <c r="I1576" s="194">
        <f t="shared" si="72"/>
        <v>0</v>
      </c>
      <c r="J1576" s="116" t="s">
        <v>10120</v>
      </c>
      <c r="K1576" s="116" t="s">
        <v>10121</v>
      </c>
      <c r="L1576" s="197">
        <v>45616</v>
      </c>
      <c r="M1576" s="116"/>
      <c r="N1576" s="197">
        <v>45616</v>
      </c>
      <c r="O1576" s="388">
        <f t="shared" si="73"/>
        <v>3245</v>
      </c>
      <c r="P1576" s="339">
        <f t="shared" si="74"/>
        <v>0</v>
      </c>
    </row>
    <row r="1577" spans="1:16" hidden="1" x14ac:dyDescent="0.25">
      <c r="A1577" s="116">
        <v>130170</v>
      </c>
      <c r="B1577" s="116">
        <v>11</v>
      </c>
      <c r="C1577" s="116">
        <v>1217100890</v>
      </c>
      <c r="D1577" s="116" t="s">
        <v>16176</v>
      </c>
      <c r="E1577" s="339">
        <v>11694</v>
      </c>
      <c r="F1577" s="194">
        <v>2</v>
      </c>
      <c r="G1577" s="194">
        <v>2</v>
      </c>
      <c r="H1577" s="194" t="s">
        <v>10119</v>
      </c>
      <c r="I1577" s="194">
        <f t="shared" si="72"/>
        <v>0</v>
      </c>
      <c r="J1577" s="116" t="s">
        <v>10120</v>
      </c>
      <c r="K1577" s="116" t="s">
        <v>10121</v>
      </c>
      <c r="L1577" s="197">
        <v>45616</v>
      </c>
      <c r="M1577" s="116"/>
      <c r="N1577" s="197">
        <v>45616</v>
      </c>
      <c r="O1577" s="388">
        <f t="shared" si="73"/>
        <v>5847</v>
      </c>
      <c r="P1577" s="339">
        <f t="shared" si="74"/>
        <v>0</v>
      </c>
    </row>
    <row r="1578" spans="1:16" hidden="1" x14ac:dyDescent="0.25">
      <c r="A1578" s="116">
        <v>130170</v>
      </c>
      <c r="B1578" s="116">
        <v>7</v>
      </c>
      <c r="C1578" s="116">
        <v>1224100030</v>
      </c>
      <c r="D1578" s="116" t="s">
        <v>10486</v>
      </c>
      <c r="E1578" s="339">
        <v>2536.38</v>
      </c>
      <c r="F1578" s="194">
        <v>3</v>
      </c>
      <c r="G1578" s="194">
        <v>3</v>
      </c>
      <c r="H1578" s="194" t="s">
        <v>10119</v>
      </c>
      <c r="I1578" s="194">
        <f t="shared" si="72"/>
        <v>0</v>
      </c>
      <c r="J1578" s="116" t="s">
        <v>10120</v>
      </c>
      <c r="K1578" s="116" t="s">
        <v>10121</v>
      </c>
      <c r="L1578" s="197">
        <v>45616</v>
      </c>
      <c r="M1578" s="116"/>
      <c r="N1578" s="197">
        <v>45616</v>
      </c>
      <c r="O1578" s="388">
        <f t="shared" si="73"/>
        <v>845.46</v>
      </c>
      <c r="P1578" s="339">
        <f t="shared" si="74"/>
        <v>0</v>
      </c>
    </row>
    <row r="1579" spans="1:16" hidden="1" x14ac:dyDescent="0.25">
      <c r="A1579" s="116">
        <v>130170</v>
      </c>
      <c r="B1579" s="116">
        <v>1</v>
      </c>
      <c r="C1579" s="116">
        <v>1226100180</v>
      </c>
      <c r="D1579" s="116" t="s">
        <v>11225</v>
      </c>
      <c r="E1579" s="339">
        <v>7583</v>
      </c>
      <c r="F1579" s="194">
        <v>1</v>
      </c>
      <c r="G1579" s="194">
        <v>1</v>
      </c>
      <c r="H1579" s="194" t="s">
        <v>10119</v>
      </c>
      <c r="I1579" s="194">
        <f t="shared" si="72"/>
        <v>0</v>
      </c>
      <c r="J1579" s="116" t="s">
        <v>10120</v>
      </c>
      <c r="K1579" s="116" t="s">
        <v>10121</v>
      </c>
      <c r="L1579" s="197">
        <v>45616</v>
      </c>
      <c r="M1579" s="116"/>
      <c r="N1579" s="197">
        <v>45616</v>
      </c>
      <c r="O1579" s="388">
        <f t="shared" si="73"/>
        <v>7583</v>
      </c>
      <c r="P1579" s="339">
        <f t="shared" si="74"/>
        <v>0</v>
      </c>
    </row>
    <row r="1580" spans="1:16" hidden="1" x14ac:dyDescent="0.25">
      <c r="A1580" s="116">
        <v>130170</v>
      </c>
      <c r="B1580" s="116">
        <v>6</v>
      </c>
      <c r="C1580" s="116">
        <v>1230100160</v>
      </c>
      <c r="D1580" s="116" t="s">
        <v>17469</v>
      </c>
      <c r="E1580" s="339">
        <v>76249.740000000005</v>
      </c>
      <c r="F1580" s="194">
        <v>3</v>
      </c>
      <c r="G1580" s="194">
        <v>3</v>
      </c>
      <c r="H1580" s="194" t="s">
        <v>10119</v>
      </c>
      <c r="I1580" s="194">
        <f t="shared" si="72"/>
        <v>0</v>
      </c>
      <c r="J1580" s="116" t="s">
        <v>10120</v>
      </c>
      <c r="K1580" s="116" t="s">
        <v>10121</v>
      </c>
      <c r="L1580" s="197">
        <v>45616</v>
      </c>
      <c r="M1580" s="116"/>
      <c r="N1580" s="197">
        <v>45616</v>
      </c>
      <c r="O1580" s="388">
        <f t="shared" si="73"/>
        <v>25416.58</v>
      </c>
      <c r="P1580" s="339">
        <f t="shared" si="74"/>
        <v>0</v>
      </c>
    </row>
    <row r="1581" spans="1:16" hidden="1" x14ac:dyDescent="0.25">
      <c r="A1581" s="116">
        <v>130170</v>
      </c>
      <c r="B1581" s="116">
        <v>9</v>
      </c>
      <c r="C1581" s="116">
        <v>1232100270</v>
      </c>
      <c r="D1581" s="116" t="s">
        <v>17584</v>
      </c>
      <c r="E1581" s="339">
        <v>14863</v>
      </c>
      <c r="F1581" s="194">
        <v>1</v>
      </c>
      <c r="G1581" s="194">
        <v>1</v>
      </c>
      <c r="H1581" s="194" t="s">
        <v>10119</v>
      </c>
      <c r="I1581" s="194">
        <f t="shared" si="72"/>
        <v>0</v>
      </c>
      <c r="J1581" s="116" t="s">
        <v>10120</v>
      </c>
      <c r="K1581" s="116" t="s">
        <v>10121</v>
      </c>
      <c r="L1581" s="197">
        <v>45616</v>
      </c>
      <c r="M1581" s="116"/>
      <c r="N1581" s="197">
        <v>45616</v>
      </c>
      <c r="O1581" s="388">
        <f t="shared" si="73"/>
        <v>14863</v>
      </c>
      <c r="P1581" s="339">
        <f t="shared" si="74"/>
        <v>0</v>
      </c>
    </row>
    <row r="1582" spans="1:16" hidden="1" x14ac:dyDescent="0.25">
      <c r="A1582" s="116">
        <v>130170</v>
      </c>
      <c r="B1582" s="116">
        <v>10</v>
      </c>
      <c r="C1582" s="116">
        <v>1233100580</v>
      </c>
      <c r="D1582" s="116" t="s">
        <v>16187</v>
      </c>
      <c r="E1582" s="339">
        <v>3920</v>
      </c>
      <c r="F1582" s="194">
        <v>1</v>
      </c>
      <c r="G1582" s="194">
        <v>1</v>
      </c>
      <c r="H1582" s="194" t="s">
        <v>10119</v>
      </c>
      <c r="I1582" s="194">
        <f t="shared" si="72"/>
        <v>0</v>
      </c>
      <c r="J1582" s="116" t="s">
        <v>10120</v>
      </c>
      <c r="K1582" s="116" t="s">
        <v>10121</v>
      </c>
      <c r="L1582" s="197">
        <v>45616</v>
      </c>
      <c r="M1582" s="116"/>
      <c r="N1582" s="197">
        <v>45616</v>
      </c>
      <c r="O1582" s="388">
        <f t="shared" si="73"/>
        <v>3920</v>
      </c>
      <c r="P1582" s="339">
        <f t="shared" si="74"/>
        <v>0</v>
      </c>
    </row>
    <row r="1583" spans="1:16" hidden="1" x14ac:dyDescent="0.25">
      <c r="A1583" s="116">
        <v>130170</v>
      </c>
      <c r="B1583" s="116">
        <v>4</v>
      </c>
      <c r="C1583" s="116">
        <v>1234100260</v>
      </c>
      <c r="D1583" s="116" t="s">
        <v>16191</v>
      </c>
      <c r="E1583" s="339">
        <v>1199.94</v>
      </c>
      <c r="F1583" s="194">
        <v>1</v>
      </c>
      <c r="G1583" s="194">
        <v>1</v>
      </c>
      <c r="H1583" s="194" t="s">
        <v>10119</v>
      </c>
      <c r="I1583" s="194">
        <f t="shared" si="72"/>
        <v>0</v>
      </c>
      <c r="J1583" s="116" t="s">
        <v>10120</v>
      </c>
      <c r="K1583" s="116" t="s">
        <v>10121</v>
      </c>
      <c r="L1583" s="197">
        <v>45616</v>
      </c>
      <c r="M1583" s="116"/>
      <c r="N1583" s="197">
        <v>45616</v>
      </c>
      <c r="O1583" s="388">
        <f t="shared" si="73"/>
        <v>1199.94</v>
      </c>
      <c r="P1583" s="339">
        <f t="shared" si="74"/>
        <v>0</v>
      </c>
    </row>
    <row r="1584" spans="1:16" hidden="1" x14ac:dyDescent="0.25">
      <c r="A1584" s="116">
        <v>130170</v>
      </c>
      <c r="B1584" s="116">
        <v>8</v>
      </c>
      <c r="C1584" s="116">
        <v>1247100410</v>
      </c>
      <c r="D1584" s="116" t="s">
        <v>11240</v>
      </c>
      <c r="E1584" s="339">
        <v>386.52</v>
      </c>
      <c r="F1584" s="194">
        <v>3</v>
      </c>
      <c r="G1584" s="194">
        <v>3</v>
      </c>
      <c r="H1584" s="194" t="s">
        <v>10119</v>
      </c>
      <c r="I1584" s="194">
        <f t="shared" si="72"/>
        <v>0</v>
      </c>
      <c r="J1584" s="116" t="s">
        <v>10120</v>
      </c>
      <c r="K1584" s="116" t="s">
        <v>10121</v>
      </c>
      <c r="L1584" s="197">
        <v>45616</v>
      </c>
      <c r="M1584" s="116"/>
      <c r="N1584" s="197">
        <v>45616</v>
      </c>
      <c r="O1584" s="388">
        <f t="shared" si="73"/>
        <v>128.84</v>
      </c>
      <c r="P1584" s="339">
        <f t="shared" si="74"/>
        <v>0</v>
      </c>
    </row>
    <row r="1585" spans="1:16" hidden="1" x14ac:dyDescent="0.25">
      <c r="A1585" s="116">
        <v>130170</v>
      </c>
      <c r="B1585" s="116">
        <v>5</v>
      </c>
      <c r="C1585" s="116">
        <v>1248100030</v>
      </c>
      <c r="D1585" s="116" t="s">
        <v>11241</v>
      </c>
      <c r="E1585" s="339">
        <v>8159</v>
      </c>
      <c r="F1585" s="194">
        <v>1</v>
      </c>
      <c r="G1585" s="194">
        <v>1</v>
      </c>
      <c r="H1585" s="194" t="s">
        <v>10119</v>
      </c>
      <c r="I1585" s="194">
        <f t="shared" si="72"/>
        <v>0</v>
      </c>
      <c r="J1585" s="116" t="s">
        <v>10120</v>
      </c>
      <c r="K1585" s="116" t="s">
        <v>10121</v>
      </c>
      <c r="L1585" s="197">
        <v>45616</v>
      </c>
      <c r="M1585" s="116"/>
      <c r="N1585" s="197">
        <v>45616</v>
      </c>
      <c r="O1585" s="388">
        <f t="shared" si="73"/>
        <v>8159</v>
      </c>
      <c r="P1585" s="339">
        <f t="shared" si="74"/>
        <v>0</v>
      </c>
    </row>
    <row r="1586" spans="1:16" hidden="1" x14ac:dyDescent="0.25">
      <c r="A1586" s="116">
        <v>130176</v>
      </c>
      <c r="B1586" s="116">
        <v>1</v>
      </c>
      <c r="C1586" s="116">
        <v>1550100330</v>
      </c>
      <c r="D1586" s="116" t="s">
        <v>11358</v>
      </c>
      <c r="E1586" s="339">
        <v>156867.20000000001</v>
      </c>
      <c r="F1586" s="194">
        <v>4</v>
      </c>
      <c r="G1586" s="194">
        <v>4</v>
      </c>
      <c r="H1586" s="194" t="s">
        <v>10119</v>
      </c>
      <c r="I1586" s="194">
        <f t="shared" si="72"/>
        <v>0</v>
      </c>
      <c r="J1586" s="116" t="s">
        <v>10120</v>
      </c>
      <c r="K1586" s="116" t="s">
        <v>12111</v>
      </c>
      <c r="L1586" s="197">
        <v>45616</v>
      </c>
      <c r="M1586" s="116"/>
      <c r="N1586" s="197">
        <v>45616</v>
      </c>
      <c r="O1586" s="388">
        <f t="shared" si="73"/>
        <v>39216.800000000003</v>
      </c>
      <c r="P1586" s="339">
        <f t="shared" si="74"/>
        <v>0</v>
      </c>
    </row>
    <row r="1587" spans="1:16" hidden="1" x14ac:dyDescent="0.25">
      <c r="A1587" s="116">
        <v>130182</v>
      </c>
      <c r="B1587" s="116">
        <v>4</v>
      </c>
      <c r="C1587" s="116">
        <v>1011100940</v>
      </c>
      <c r="D1587" s="116" t="s">
        <v>10652</v>
      </c>
      <c r="E1587" s="339">
        <v>84857.600000000006</v>
      </c>
      <c r="F1587" s="194">
        <v>4</v>
      </c>
      <c r="G1587" s="194">
        <v>4</v>
      </c>
      <c r="H1587" s="194" t="s">
        <v>10119</v>
      </c>
      <c r="I1587" s="194">
        <f t="shared" si="72"/>
        <v>0</v>
      </c>
      <c r="J1587" s="116" t="s">
        <v>10120</v>
      </c>
      <c r="K1587" s="116" t="s">
        <v>12107</v>
      </c>
      <c r="L1587" s="197">
        <v>45616</v>
      </c>
      <c r="M1587" s="116"/>
      <c r="N1587" s="197">
        <v>45616</v>
      </c>
      <c r="O1587" s="388">
        <f t="shared" si="73"/>
        <v>21214.400000000001</v>
      </c>
      <c r="P1587" s="339">
        <f t="shared" si="74"/>
        <v>0</v>
      </c>
    </row>
    <row r="1588" spans="1:16" hidden="1" x14ac:dyDescent="0.25">
      <c r="A1588" s="116">
        <v>130182</v>
      </c>
      <c r="B1588" s="116">
        <v>1</v>
      </c>
      <c r="C1588" s="116">
        <v>1012100010</v>
      </c>
      <c r="D1588" s="116" t="s">
        <v>10369</v>
      </c>
      <c r="E1588" s="339">
        <v>140000</v>
      </c>
      <c r="F1588" s="194">
        <v>2</v>
      </c>
      <c r="G1588" s="194">
        <v>2</v>
      </c>
      <c r="H1588" s="194" t="s">
        <v>10119</v>
      </c>
      <c r="I1588" s="194">
        <f t="shared" si="72"/>
        <v>0</v>
      </c>
      <c r="J1588" s="116" t="s">
        <v>10120</v>
      </c>
      <c r="K1588" s="116" t="s">
        <v>12107</v>
      </c>
      <c r="L1588" s="197">
        <v>45616</v>
      </c>
      <c r="M1588" s="116" t="s">
        <v>17585</v>
      </c>
      <c r="N1588" s="197">
        <v>45703</v>
      </c>
      <c r="O1588" s="388">
        <f t="shared" si="73"/>
        <v>70000</v>
      </c>
      <c r="P1588" s="339">
        <f t="shared" si="74"/>
        <v>0</v>
      </c>
    </row>
    <row r="1589" spans="1:16" hidden="1" x14ac:dyDescent="0.25">
      <c r="A1589" s="116">
        <v>130182</v>
      </c>
      <c r="B1589" s="116">
        <v>3</v>
      </c>
      <c r="C1589" s="116">
        <v>1012100020</v>
      </c>
      <c r="D1589" s="116" t="s">
        <v>10488</v>
      </c>
      <c r="E1589" s="339">
        <v>52965.78</v>
      </c>
      <c r="F1589" s="194">
        <v>2</v>
      </c>
      <c r="G1589" s="194">
        <v>2</v>
      </c>
      <c r="H1589" s="194" t="s">
        <v>10119</v>
      </c>
      <c r="I1589" s="194">
        <f t="shared" si="72"/>
        <v>0</v>
      </c>
      <c r="J1589" s="116" t="s">
        <v>10120</v>
      </c>
      <c r="K1589" s="116" t="s">
        <v>12107</v>
      </c>
      <c r="L1589" s="197">
        <v>45616</v>
      </c>
      <c r="M1589" s="116"/>
      <c r="N1589" s="197">
        <v>45616</v>
      </c>
      <c r="O1589" s="388">
        <f t="shared" si="73"/>
        <v>26482.89</v>
      </c>
      <c r="P1589" s="339">
        <f t="shared" si="74"/>
        <v>0</v>
      </c>
    </row>
    <row r="1590" spans="1:16" hidden="1" x14ac:dyDescent="0.25">
      <c r="A1590" s="116">
        <v>130182</v>
      </c>
      <c r="B1590" s="116">
        <v>2</v>
      </c>
      <c r="C1590" s="116">
        <v>1012100030</v>
      </c>
      <c r="D1590" s="116" t="s">
        <v>11137</v>
      </c>
      <c r="E1590" s="339">
        <v>111166</v>
      </c>
      <c r="F1590" s="194">
        <v>2</v>
      </c>
      <c r="G1590" s="194">
        <v>2</v>
      </c>
      <c r="H1590" s="194" t="s">
        <v>10119</v>
      </c>
      <c r="I1590" s="194">
        <f t="shared" si="72"/>
        <v>0</v>
      </c>
      <c r="J1590" s="116" t="s">
        <v>10120</v>
      </c>
      <c r="K1590" s="116" t="s">
        <v>12107</v>
      </c>
      <c r="L1590" s="197">
        <v>45616</v>
      </c>
      <c r="M1590" s="116"/>
      <c r="N1590" s="197">
        <v>45679</v>
      </c>
      <c r="O1590" s="388">
        <f t="shared" si="73"/>
        <v>55583</v>
      </c>
      <c r="P1590" s="339">
        <f t="shared" si="74"/>
        <v>0</v>
      </c>
    </row>
    <row r="1591" spans="1:16" hidden="1" x14ac:dyDescent="0.25">
      <c r="A1591" s="116">
        <v>130182</v>
      </c>
      <c r="B1591" s="116">
        <v>5</v>
      </c>
      <c r="C1591" s="116">
        <v>1810102240</v>
      </c>
      <c r="D1591" s="116" t="s">
        <v>10956</v>
      </c>
      <c r="E1591" s="339">
        <v>330000</v>
      </c>
      <c r="F1591" s="194">
        <v>6</v>
      </c>
      <c r="G1591" s="194">
        <v>6</v>
      </c>
      <c r="H1591" s="194" t="s">
        <v>10119</v>
      </c>
      <c r="I1591" s="194">
        <f t="shared" si="72"/>
        <v>0</v>
      </c>
      <c r="J1591" s="116" t="s">
        <v>10120</v>
      </c>
      <c r="K1591" s="116" t="s">
        <v>12107</v>
      </c>
      <c r="L1591" s="197">
        <v>45616</v>
      </c>
      <c r="M1591" s="116"/>
      <c r="N1591" s="197">
        <v>45632</v>
      </c>
      <c r="O1591" s="388">
        <f t="shared" si="73"/>
        <v>55000</v>
      </c>
      <c r="P1591" s="339">
        <f t="shared" si="74"/>
        <v>0</v>
      </c>
    </row>
    <row r="1592" spans="1:16" hidden="1" x14ac:dyDescent="0.25">
      <c r="A1592" s="116">
        <v>130206</v>
      </c>
      <c r="B1592" s="116">
        <v>3</v>
      </c>
      <c r="C1592" s="116">
        <v>1010100120</v>
      </c>
      <c r="D1592" s="116" t="s">
        <v>17538</v>
      </c>
      <c r="E1592" s="339">
        <v>28468</v>
      </c>
      <c r="F1592" s="194">
        <v>25</v>
      </c>
      <c r="G1592" s="194">
        <v>25</v>
      </c>
      <c r="H1592" s="194" t="s">
        <v>10119</v>
      </c>
      <c r="I1592" s="194">
        <f t="shared" si="72"/>
        <v>0</v>
      </c>
      <c r="J1592" s="116" t="s">
        <v>10120</v>
      </c>
      <c r="K1592" s="116" t="s">
        <v>12112</v>
      </c>
      <c r="L1592" s="197">
        <v>45616</v>
      </c>
      <c r="M1592" s="116"/>
      <c r="N1592" s="197">
        <v>45616</v>
      </c>
      <c r="O1592" s="388">
        <f t="shared" si="73"/>
        <v>1138.72</v>
      </c>
      <c r="P1592" s="339">
        <f t="shared" si="74"/>
        <v>0</v>
      </c>
    </row>
    <row r="1593" spans="1:16" hidden="1" x14ac:dyDescent="0.25">
      <c r="A1593" s="116">
        <v>130206</v>
      </c>
      <c r="B1593" s="116">
        <v>1</v>
      </c>
      <c r="C1593" s="116">
        <v>1010100140</v>
      </c>
      <c r="D1593" s="116" t="s">
        <v>12113</v>
      </c>
      <c r="E1593" s="339">
        <v>94375.8</v>
      </c>
      <c r="F1593" s="194">
        <v>30</v>
      </c>
      <c r="G1593" s="194">
        <v>30</v>
      </c>
      <c r="H1593" s="194" t="s">
        <v>10119</v>
      </c>
      <c r="I1593" s="194">
        <f t="shared" si="72"/>
        <v>0</v>
      </c>
      <c r="J1593" s="116" t="s">
        <v>10120</v>
      </c>
      <c r="K1593" s="116" t="s">
        <v>12112</v>
      </c>
      <c r="L1593" s="197">
        <v>45616</v>
      </c>
      <c r="M1593" s="116"/>
      <c r="N1593" s="197">
        <v>45616</v>
      </c>
      <c r="O1593" s="388">
        <f t="shared" si="73"/>
        <v>3145.86</v>
      </c>
      <c r="P1593" s="339">
        <f t="shared" si="74"/>
        <v>0</v>
      </c>
    </row>
    <row r="1594" spans="1:16" hidden="1" x14ac:dyDescent="0.25">
      <c r="A1594" s="116">
        <v>130206</v>
      </c>
      <c r="B1594" s="116">
        <v>4</v>
      </c>
      <c r="C1594" s="116">
        <v>1010101250</v>
      </c>
      <c r="D1594" s="116" t="s">
        <v>17477</v>
      </c>
      <c r="E1594" s="339">
        <v>76144</v>
      </c>
      <c r="F1594" s="194">
        <v>200</v>
      </c>
      <c r="G1594" s="194">
        <v>200</v>
      </c>
      <c r="H1594" s="194" t="s">
        <v>10119</v>
      </c>
      <c r="I1594" s="194">
        <f t="shared" si="72"/>
        <v>0</v>
      </c>
      <c r="J1594" s="116" t="s">
        <v>10120</v>
      </c>
      <c r="K1594" s="116" t="s">
        <v>12112</v>
      </c>
      <c r="L1594" s="197">
        <v>45616</v>
      </c>
      <c r="M1594" s="116"/>
      <c r="N1594" s="197">
        <v>45616</v>
      </c>
      <c r="O1594" s="388">
        <f t="shared" si="73"/>
        <v>380.72</v>
      </c>
      <c r="P1594" s="339">
        <f t="shared" si="74"/>
        <v>0</v>
      </c>
    </row>
    <row r="1595" spans="1:16" hidden="1" x14ac:dyDescent="0.25">
      <c r="A1595" s="116">
        <v>130206</v>
      </c>
      <c r="B1595" s="116">
        <v>2</v>
      </c>
      <c r="C1595" s="116">
        <v>1010107790</v>
      </c>
      <c r="D1595" s="116" t="s">
        <v>8946</v>
      </c>
      <c r="E1595" s="339">
        <v>66660</v>
      </c>
      <c r="F1595" s="194">
        <v>15</v>
      </c>
      <c r="G1595" s="194">
        <v>15</v>
      </c>
      <c r="H1595" s="194" t="s">
        <v>10119</v>
      </c>
      <c r="I1595" s="194">
        <f t="shared" si="72"/>
        <v>0</v>
      </c>
      <c r="J1595" s="116" t="s">
        <v>10120</v>
      </c>
      <c r="K1595" s="116" t="s">
        <v>12112</v>
      </c>
      <c r="L1595" s="197">
        <v>45616</v>
      </c>
      <c r="M1595" s="116"/>
      <c r="N1595" s="197">
        <v>45616</v>
      </c>
      <c r="O1595" s="388">
        <f t="shared" si="73"/>
        <v>4444</v>
      </c>
      <c r="P1595" s="339">
        <f t="shared" si="74"/>
        <v>0</v>
      </c>
    </row>
    <row r="1596" spans="1:16" hidden="1" x14ac:dyDescent="0.25">
      <c r="A1596" s="116">
        <v>130206</v>
      </c>
      <c r="B1596" s="116">
        <v>5</v>
      </c>
      <c r="C1596" s="116">
        <v>1810104410</v>
      </c>
      <c r="D1596" s="116" t="s">
        <v>17468</v>
      </c>
      <c r="E1596" s="339">
        <v>380000</v>
      </c>
      <c r="F1596" s="194">
        <v>40</v>
      </c>
      <c r="G1596" s="194">
        <v>40</v>
      </c>
      <c r="H1596" s="194" t="s">
        <v>10119</v>
      </c>
      <c r="I1596" s="194">
        <f t="shared" si="72"/>
        <v>0</v>
      </c>
      <c r="J1596" s="116" t="s">
        <v>10120</v>
      </c>
      <c r="K1596" s="116" t="s">
        <v>12112</v>
      </c>
      <c r="L1596" s="197">
        <v>45616</v>
      </c>
      <c r="M1596" s="116"/>
      <c r="N1596" s="197">
        <v>45726</v>
      </c>
      <c r="O1596" s="388">
        <f t="shared" si="73"/>
        <v>9500</v>
      </c>
      <c r="P1596" s="339">
        <f t="shared" si="74"/>
        <v>0</v>
      </c>
    </row>
    <row r="1597" spans="1:16" hidden="1" x14ac:dyDescent="0.25">
      <c r="A1597" s="116">
        <v>130244</v>
      </c>
      <c r="B1597" s="116">
        <v>1</v>
      </c>
      <c r="C1597" s="116">
        <v>1511101290</v>
      </c>
      <c r="D1597" s="116" t="s">
        <v>17524</v>
      </c>
      <c r="E1597" s="339">
        <v>23200.16</v>
      </c>
      <c r="F1597" s="194">
        <v>16</v>
      </c>
      <c r="G1597" s="194">
        <v>16</v>
      </c>
      <c r="H1597" s="194" t="s">
        <v>10119</v>
      </c>
      <c r="I1597" s="194">
        <f t="shared" si="72"/>
        <v>0</v>
      </c>
      <c r="J1597" s="116" t="s">
        <v>10126</v>
      </c>
      <c r="K1597" s="116" t="s">
        <v>10483</v>
      </c>
      <c r="L1597" s="197">
        <v>45617</v>
      </c>
      <c r="M1597" s="116"/>
      <c r="N1597" s="197">
        <v>45617</v>
      </c>
      <c r="O1597" s="388">
        <f t="shared" si="73"/>
        <v>1450.01</v>
      </c>
      <c r="P1597" s="339">
        <f t="shared" si="74"/>
        <v>0</v>
      </c>
    </row>
    <row r="1598" spans="1:16" hidden="1" x14ac:dyDescent="0.25">
      <c r="A1598" s="116">
        <v>130244</v>
      </c>
      <c r="B1598" s="116">
        <v>3</v>
      </c>
      <c r="C1598" s="116">
        <v>1521100650</v>
      </c>
      <c r="D1598" s="116" t="s">
        <v>17537</v>
      </c>
      <c r="E1598" s="339">
        <v>2160</v>
      </c>
      <c r="F1598" s="194">
        <v>16</v>
      </c>
      <c r="G1598" s="194">
        <v>16</v>
      </c>
      <c r="H1598" s="194" t="s">
        <v>10119</v>
      </c>
      <c r="I1598" s="194">
        <f t="shared" si="72"/>
        <v>0</v>
      </c>
      <c r="J1598" s="116" t="s">
        <v>10126</v>
      </c>
      <c r="K1598" s="116" t="s">
        <v>10483</v>
      </c>
      <c r="L1598" s="197">
        <v>45617</v>
      </c>
      <c r="M1598" s="116"/>
      <c r="N1598" s="197">
        <v>45617</v>
      </c>
      <c r="O1598" s="388">
        <f t="shared" si="73"/>
        <v>135</v>
      </c>
      <c r="P1598" s="339">
        <f t="shared" si="74"/>
        <v>0</v>
      </c>
    </row>
    <row r="1599" spans="1:16" hidden="1" x14ac:dyDescent="0.25">
      <c r="A1599" s="116">
        <v>130244</v>
      </c>
      <c r="B1599" s="116">
        <v>2</v>
      </c>
      <c r="C1599" s="116">
        <v>1810105190</v>
      </c>
      <c r="D1599" s="116" t="s">
        <v>10568</v>
      </c>
      <c r="E1599" s="339">
        <v>20930.240000000002</v>
      </c>
      <c r="F1599" s="194">
        <v>32</v>
      </c>
      <c r="G1599" s="194">
        <v>32</v>
      </c>
      <c r="H1599" s="194" t="s">
        <v>10119</v>
      </c>
      <c r="I1599" s="194">
        <f t="shared" si="72"/>
        <v>0</v>
      </c>
      <c r="J1599" s="116" t="s">
        <v>10126</v>
      </c>
      <c r="K1599" s="116" t="s">
        <v>10483</v>
      </c>
      <c r="L1599" s="197">
        <v>45617</v>
      </c>
      <c r="M1599" s="116"/>
      <c r="N1599" s="197">
        <v>45617</v>
      </c>
      <c r="O1599" s="388">
        <f t="shared" si="73"/>
        <v>654.07000000000005</v>
      </c>
      <c r="P1599" s="339">
        <f t="shared" si="74"/>
        <v>0</v>
      </c>
    </row>
    <row r="1600" spans="1:16" hidden="1" x14ac:dyDescent="0.25">
      <c r="A1600" s="116">
        <v>130248</v>
      </c>
      <c r="B1600" s="116">
        <v>1</v>
      </c>
      <c r="C1600" s="116">
        <v>1122100230</v>
      </c>
      <c r="D1600" s="116" t="s">
        <v>17542</v>
      </c>
      <c r="E1600" s="339">
        <v>161998.74</v>
      </c>
      <c r="F1600" s="194">
        <v>3</v>
      </c>
      <c r="G1600" s="194">
        <v>3</v>
      </c>
      <c r="H1600" s="194" t="s">
        <v>10119</v>
      </c>
      <c r="I1600" s="194">
        <f t="shared" si="72"/>
        <v>0</v>
      </c>
      <c r="J1600" s="116" t="s">
        <v>10126</v>
      </c>
      <c r="K1600" s="116" t="s">
        <v>10683</v>
      </c>
      <c r="L1600" s="197">
        <v>45617</v>
      </c>
      <c r="M1600" s="116"/>
      <c r="N1600" s="197">
        <v>45617</v>
      </c>
      <c r="O1600" s="388">
        <f t="shared" si="73"/>
        <v>53999.579999999994</v>
      </c>
      <c r="P1600" s="339">
        <f t="shared" si="74"/>
        <v>0</v>
      </c>
    </row>
    <row r="1601" spans="1:16" hidden="1" x14ac:dyDescent="0.25">
      <c r="A1601" s="116">
        <v>130300</v>
      </c>
      <c r="B1601" s="116">
        <v>1</v>
      </c>
      <c r="C1601" s="116">
        <v>1520101720</v>
      </c>
      <c r="D1601" s="116" t="s">
        <v>9436</v>
      </c>
      <c r="E1601" s="339">
        <v>1772402</v>
      </c>
      <c r="F1601" s="194">
        <v>1</v>
      </c>
      <c r="G1601" s="194">
        <v>1</v>
      </c>
      <c r="H1601" s="194" t="s">
        <v>10119</v>
      </c>
      <c r="I1601" s="194">
        <f t="shared" si="72"/>
        <v>0</v>
      </c>
      <c r="J1601" s="116" t="s">
        <v>10126</v>
      </c>
      <c r="K1601" s="116" t="s">
        <v>11657</v>
      </c>
      <c r="L1601" s="197">
        <v>45617</v>
      </c>
      <c r="M1601" s="116"/>
      <c r="N1601" s="197">
        <v>45617</v>
      </c>
      <c r="O1601" s="388">
        <f t="shared" si="73"/>
        <v>1772402</v>
      </c>
      <c r="P1601" s="339">
        <f t="shared" si="74"/>
        <v>0</v>
      </c>
    </row>
    <row r="1602" spans="1:16" hidden="1" x14ac:dyDescent="0.25">
      <c r="A1602" s="116">
        <v>130305</v>
      </c>
      <c r="B1602" s="116">
        <v>2</v>
      </c>
      <c r="C1602" s="116">
        <v>1018100000</v>
      </c>
      <c r="D1602" s="116" t="s">
        <v>10642</v>
      </c>
      <c r="E1602" s="339">
        <v>71739.360000000001</v>
      </c>
      <c r="F1602" s="194">
        <v>8</v>
      </c>
      <c r="G1602" s="194">
        <v>8</v>
      </c>
      <c r="H1602" s="194" t="s">
        <v>10119</v>
      </c>
      <c r="I1602" s="194">
        <f t="shared" ref="I1602:I1665" si="75">+F1602-G1602</f>
        <v>0</v>
      </c>
      <c r="J1602" s="116" t="s">
        <v>10120</v>
      </c>
      <c r="K1602" s="116" t="s">
        <v>11711</v>
      </c>
      <c r="L1602" s="197">
        <v>45617</v>
      </c>
      <c r="M1602" s="116"/>
      <c r="N1602" s="197">
        <v>45617</v>
      </c>
      <c r="O1602" s="388">
        <f t="shared" ref="O1602:O1665" si="76">+E1602/F1602</f>
        <v>8967.42</v>
      </c>
      <c r="P1602" s="339">
        <f t="shared" ref="P1602:P1665" si="77">+O1602*I1602</f>
        <v>0</v>
      </c>
    </row>
    <row r="1603" spans="1:16" hidden="1" x14ac:dyDescent="0.25">
      <c r="A1603" s="116">
        <v>130305</v>
      </c>
      <c r="B1603" s="116">
        <v>1</v>
      </c>
      <c r="C1603" s="116">
        <v>1018100010</v>
      </c>
      <c r="D1603" s="116" t="s">
        <v>10356</v>
      </c>
      <c r="E1603" s="339">
        <v>32432.48</v>
      </c>
      <c r="F1603" s="194">
        <v>8</v>
      </c>
      <c r="G1603" s="194">
        <v>8</v>
      </c>
      <c r="H1603" s="194" t="s">
        <v>10119</v>
      </c>
      <c r="I1603" s="194">
        <f t="shared" si="75"/>
        <v>0</v>
      </c>
      <c r="J1603" s="116" t="s">
        <v>10120</v>
      </c>
      <c r="K1603" s="116" t="s">
        <v>11711</v>
      </c>
      <c r="L1603" s="197">
        <v>45617</v>
      </c>
      <c r="M1603" s="116"/>
      <c r="N1603" s="197">
        <v>45636</v>
      </c>
      <c r="O1603" s="388">
        <f t="shared" si="76"/>
        <v>4054.06</v>
      </c>
      <c r="P1603" s="339">
        <f t="shared" si="77"/>
        <v>0</v>
      </c>
    </row>
    <row r="1604" spans="1:16" hidden="1" x14ac:dyDescent="0.25">
      <c r="A1604" s="116">
        <v>130305</v>
      </c>
      <c r="B1604" s="116">
        <v>4</v>
      </c>
      <c r="C1604" s="116">
        <v>1018100360</v>
      </c>
      <c r="D1604" s="116" t="s">
        <v>11157</v>
      </c>
      <c r="E1604" s="339">
        <v>2039.94</v>
      </c>
      <c r="F1604" s="194">
        <v>3</v>
      </c>
      <c r="G1604" s="194">
        <v>3</v>
      </c>
      <c r="H1604" s="194" t="s">
        <v>10119</v>
      </c>
      <c r="I1604" s="194">
        <f t="shared" si="75"/>
        <v>0</v>
      </c>
      <c r="J1604" s="116" t="s">
        <v>10120</v>
      </c>
      <c r="K1604" s="116" t="s">
        <v>11711</v>
      </c>
      <c r="L1604" s="197">
        <v>45617</v>
      </c>
      <c r="M1604" s="116"/>
      <c r="N1604" s="197">
        <v>45617</v>
      </c>
      <c r="O1604" s="388">
        <f t="shared" si="76"/>
        <v>679.98</v>
      </c>
      <c r="P1604" s="339">
        <f t="shared" si="77"/>
        <v>0</v>
      </c>
    </row>
    <row r="1605" spans="1:16" hidden="1" x14ac:dyDescent="0.25">
      <c r="A1605" s="116">
        <v>130305</v>
      </c>
      <c r="B1605" s="116">
        <v>3</v>
      </c>
      <c r="C1605" s="116">
        <v>1219103070</v>
      </c>
      <c r="D1605" s="116" t="s">
        <v>16178</v>
      </c>
      <c r="E1605" s="339">
        <v>12300</v>
      </c>
      <c r="F1605" s="194">
        <v>4</v>
      </c>
      <c r="G1605" s="194">
        <v>4</v>
      </c>
      <c r="H1605" s="194" t="s">
        <v>10119</v>
      </c>
      <c r="I1605" s="194">
        <f t="shared" si="75"/>
        <v>0</v>
      </c>
      <c r="J1605" s="116" t="s">
        <v>10120</v>
      </c>
      <c r="K1605" s="116" t="s">
        <v>11711</v>
      </c>
      <c r="L1605" s="197">
        <v>45617</v>
      </c>
      <c r="M1605" s="116" t="s">
        <v>12125</v>
      </c>
      <c r="N1605" s="197">
        <v>45618</v>
      </c>
      <c r="O1605" s="388">
        <f t="shared" si="76"/>
        <v>3075</v>
      </c>
      <c r="P1605" s="339">
        <f t="shared" si="77"/>
        <v>0</v>
      </c>
    </row>
    <row r="1606" spans="1:16" hidden="1" x14ac:dyDescent="0.25">
      <c r="A1606" s="116">
        <v>130326</v>
      </c>
      <c r="B1606" s="116">
        <v>1</v>
      </c>
      <c r="C1606" s="116">
        <v>1122100230</v>
      </c>
      <c r="D1606" s="116" t="s">
        <v>17542</v>
      </c>
      <c r="E1606" s="339">
        <v>54000</v>
      </c>
      <c r="F1606" s="194">
        <v>1</v>
      </c>
      <c r="G1606" s="194">
        <v>1</v>
      </c>
      <c r="H1606" s="194" t="s">
        <v>10119</v>
      </c>
      <c r="I1606" s="194">
        <f t="shared" si="75"/>
        <v>0</v>
      </c>
      <c r="J1606" s="116" t="s">
        <v>10126</v>
      </c>
      <c r="K1606" s="116" t="s">
        <v>11657</v>
      </c>
      <c r="L1606" s="197">
        <v>45618</v>
      </c>
      <c r="M1606" s="116"/>
      <c r="N1606" s="197">
        <v>45618</v>
      </c>
      <c r="O1606" s="388">
        <f t="shared" si="76"/>
        <v>54000</v>
      </c>
      <c r="P1606" s="339">
        <f t="shared" si="77"/>
        <v>0</v>
      </c>
    </row>
    <row r="1607" spans="1:16" hidden="1" x14ac:dyDescent="0.25">
      <c r="A1607" s="116">
        <v>130386</v>
      </c>
      <c r="B1607" s="116">
        <v>1</v>
      </c>
      <c r="C1607" s="116">
        <v>1513100320</v>
      </c>
      <c r="D1607" s="116" t="s">
        <v>16197</v>
      </c>
      <c r="E1607" s="339">
        <v>575399.4</v>
      </c>
      <c r="F1607" s="194">
        <v>60</v>
      </c>
      <c r="G1607" s="194">
        <v>60</v>
      </c>
      <c r="H1607" s="194" t="s">
        <v>10119</v>
      </c>
      <c r="I1607" s="194">
        <f t="shared" si="75"/>
        <v>0</v>
      </c>
      <c r="J1607" s="116" t="s">
        <v>10126</v>
      </c>
      <c r="K1607" s="116" t="s">
        <v>11757</v>
      </c>
      <c r="L1607" s="197">
        <v>45621</v>
      </c>
      <c r="M1607" s="116" t="s">
        <v>12138</v>
      </c>
      <c r="N1607" s="197">
        <v>45621</v>
      </c>
      <c r="O1607" s="388">
        <f t="shared" si="76"/>
        <v>9589.99</v>
      </c>
      <c r="P1607" s="339">
        <f t="shared" si="77"/>
        <v>0</v>
      </c>
    </row>
    <row r="1608" spans="1:16" hidden="1" x14ac:dyDescent="0.25">
      <c r="A1608" s="116">
        <v>130387</v>
      </c>
      <c r="B1608" s="116">
        <v>1</v>
      </c>
      <c r="C1608" s="116">
        <v>1011100040</v>
      </c>
      <c r="D1608" s="116" t="s">
        <v>10481</v>
      </c>
      <c r="E1608" s="339">
        <v>14436.6</v>
      </c>
      <c r="F1608" s="194">
        <v>10</v>
      </c>
      <c r="G1608" s="194">
        <v>10</v>
      </c>
      <c r="H1608" s="194" t="s">
        <v>10119</v>
      </c>
      <c r="I1608" s="194">
        <f t="shared" si="75"/>
        <v>0</v>
      </c>
      <c r="J1608" s="116" t="s">
        <v>10120</v>
      </c>
      <c r="K1608" s="116" t="s">
        <v>11948</v>
      </c>
      <c r="L1608" s="197">
        <v>45622</v>
      </c>
      <c r="M1608" s="116"/>
      <c r="N1608" s="197">
        <v>45622</v>
      </c>
      <c r="O1608" s="388">
        <f t="shared" si="76"/>
        <v>1443.66</v>
      </c>
      <c r="P1608" s="339">
        <f t="shared" si="77"/>
        <v>0</v>
      </c>
    </row>
    <row r="1609" spans="1:16" hidden="1" x14ac:dyDescent="0.25">
      <c r="A1609" s="116">
        <v>130387</v>
      </c>
      <c r="B1609" s="116">
        <v>2</v>
      </c>
      <c r="C1609" s="116">
        <v>1011100940</v>
      </c>
      <c r="D1609" s="116" t="s">
        <v>10652</v>
      </c>
      <c r="E1609" s="339">
        <v>86000</v>
      </c>
      <c r="F1609" s="194">
        <v>4</v>
      </c>
      <c r="G1609" s="194">
        <v>4</v>
      </c>
      <c r="H1609" s="194" t="s">
        <v>10119</v>
      </c>
      <c r="I1609" s="194">
        <f t="shared" si="75"/>
        <v>0</v>
      </c>
      <c r="J1609" s="116" t="s">
        <v>10120</v>
      </c>
      <c r="K1609" s="116" t="s">
        <v>11948</v>
      </c>
      <c r="L1609" s="197">
        <v>45623</v>
      </c>
      <c r="M1609" s="116"/>
      <c r="N1609" s="197">
        <v>45630</v>
      </c>
      <c r="O1609" s="388">
        <f t="shared" si="76"/>
        <v>21500</v>
      </c>
      <c r="P1609" s="339">
        <f t="shared" si="77"/>
        <v>0</v>
      </c>
    </row>
    <row r="1610" spans="1:16" hidden="1" x14ac:dyDescent="0.25">
      <c r="A1610" s="116">
        <v>130457</v>
      </c>
      <c r="B1610" s="116">
        <v>1</v>
      </c>
      <c r="C1610" s="116">
        <v>1219105040</v>
      </c>
      <c r="D1610" s="116" t="s">
        <v>8022</v>
      </c>
      <c r="E1610" s="339">
        <v>54001</v>
      </c>
      <c r="F1610" s="194">
        <v>1</v>
      </c>
      <c r="G1610" s="194">
        <v>1</v>
      </c>
      <c r="H1610" s="194" t="s">
        <v>10119</v>
      </c>
      <c r="I1610" s="194">
        <f t="shared" si="75"/>
        <v>0</v>
      </c>
      <c r="J1610" s="116" t="s">
        <v>11883</v>
      </c>
      <c r="K1610" s="116" t="s">
        <v>10352</v>
      </c>
      <c r="L1610" s="197">
        <v>45621</v>
      </c>
      <c r="M1610" s="116"/>
      <c r="N1610" s="197">
        <v>45621</v>
      </c>
      <c r="O1610" s="388">
        <f t="shared" si="76"/>
        <v>54001</v>
      </c>
      <c r="P1610" s="339">
        <f t="shared" si="77"/>
        <v>0</v>
      </c>
    </row>
    <row r="1611" spans="1:16" hidden="1" x14ac:dyDescent="0.25">
      <c r="A1611" s="116">
        <v>130457</v>
      </c>
      <c r="B1611" s="116">
        <v>2</v>
      </c>
      <c r="C1611" s="116">
        <v>1227100020</v>
      </c>
      <c r="D1611" s="116" t="s">
        <v>11228</v>
      </c>
      <c r="E1611" s="339">
        <v>13894</v>
      </c>
      <c r="F1611" s="194">
        <v>1</v>
      </c>
      <c r="G1611" s="194">
        <v>1</v>
      </c>
      <c r="H1611" s="194" t="s">
        <v>10119</v>
      </c>
      <c r="I1611" s="194">
        <f t="shared" si="75"/>
        <v>0</v>
      </c>
      <c r="J1611" s="116" t="s">
        <v>11883</v>
      </c>
      <c r="K1611" s="116" t="s">
        <v>10352</v>
      </c>
      <c r="L1611" s="197">
        <v>45621</v>
      </c>
      <c r="M1611" s="116"/>
      <c r="N1611" s="197">
        <v>45621</v>
      </c>
      <c r="O1611" s="388">
        <f t="shared" si="76"/>
        <v>13894</v>
      </c>
      <c r="P1611" s="339">
        <f t="shared" si="77"/>
        <v>0</v>
      </c>
    </row>
    <row r="1612" spans="1:16" hidden="1" x14ac:dyDescent="0.25">
      <c r="A1612" s="116">
        <v>130457</v>
      </c>
      <c r="B1612" s="116">
        <v>3</v>
      </c>
      <c r="C1612" s="116">
        <v>1519108530</v>
      </c>
      <c r="D1612" s="116" t="s">
        <v>11310</v>
      </c>
      <c r="E1612" s="339">
        <v>72956.5</v>
      </c>
      <c r="F1612" s="194">
        <v>2</v>
      </c>
      <c r="G1612" s="194">
        <v>2</v>
      </c>
      <c r="H1612" s="194" t="s">
        <v>10119</v>
      </c>
      <c r="I1612" s="194">
        <f t="shared" si="75"/>
        <v>0</v>
      </c>
      <c r="J1612" s="116" t="s">
        <v>11883</v>
      </c>
      <c r="K1612" s="116" t="s">
        <v>10352</v>
      </c>
      <c r="L1612" s="197">
        <v>45621</v>
      </c>
      <c r="M1612" s="116"/>
      <c r="N1612" s="197">
        <v>45621</v>
      </c>
      <c r="O1612" s="388">
        <f t="shared" si="76"/>
        <v>36478.25</v>
      </c>
      <c r="P1612" s="339">
        <f t="shared" si="77"/>
        <v>0</v>
      </c>
    </row>
    <row r="1613" spans="1:16" hidden="1" x14ac:dyDescent="0.25">
      <c r="A1613" s="116">
        <v>130457</v>
      </c>
      <c r="B1613" s="116">
        <v>4</v>
      </c>
      <c r="C1613" s="116">
        <v>1519108540</v>
      </c>
      <c r="D1613" s="116" t="s">
        <v>11311</v>
      </c>
      <c r="E1613" s="339">
        <v>96302.5</v>
      </c>
      <c r="F1613" s="194">
        <v>2</v>
      </c>
      <c r="G1613" s="194">
        <v>2</v>
      </c>
      <c r="H1613" s="194" t="s">
        <v>10119</v>
      </c>
      <c r="I1613" s="194">
        <f t="shared" si="75"/>
        <v>0</v>
      </c>
      <c r="J1613" s="116" t="s">
        <v>11883</v>
      </c>
      <c r="K1613" s="116" t="s">
        <v>10352</v>
      </c>
      <c r="L1613" s="197">
        <v>45621</v>
      </c>
      <c r="M1613" s="116"/>
      <c r="N1613" s="197">
        <v>45621</v>
      </c>
      <c r="O1613" s="388">
        <f t="shared" si="76"/>
        <v>48151.25</v>
      </c>
      <c r="P1613" s="339">
        <f t="shared" si="77"/>
        <v>0</v>
      </c>
    </row>
    <row r="1614" spans="1:16" hidden="1" x14ac:dyDescent="0.25">
      <c r="A1614" s="116">
        <v>130499</v>
      </c>
      <c r="B1614" s="116">
        <v>1</v>
      </c>
      <c r="C1614" s="116">
        <v>1610100300</v>
      </c>
      <c r="D1614" s="116" t="s">
        <v>10965</v>
      </c>
      <c r="E1614" s="339">
        <v>35850</v>
      </c>
      <c r="F1614" s="194">
        <v>10</v>
      </c>
      <c r="G1614" s="194">
        <v>10</v>
      </c>
      <c r="H1614" s="194" t="s">
        <v>10119</v>
      </c>
      <c r="I1614" s="194">
        <f t="shared" si="75"/>
        <v>0</v>
      </c>
      <c r="J1614" s="116" t="s">
        <v>10389</v>
      </c>
      <c r="K1614" s="116" t="s">
        <v>10390</v>
      </c>
      <c r="L1614" s="197">
        <v>45621</v>
      </c>
      <c r="M1614" s="116"/>
      <c r="N1614" s="197">
        <v>45621</v>
      </c>
      <c r="O1614" s="388">
        <f t="shared" si="76"/>
        <v>3585</v>
      </c>
      <c r="P1614" s="339">
        <f t="shared" si="77"/>
        <v>0</v>
      </c>
    </row>
    <row r="1615" spans="1:16" hidden="1" x14ac:dyDescent="0.25">
      <c r="A1615" s="116">
        <v>130504</v>
      </c>
      <c r="B1615" s="116">
        <v>1</v>
      </c>
      <c r="C1615" s="116">
        <v>1511104740</v>
      </c>
      <c r="D1615" s="116" t="s">
        <v>17586</v>
      </c>
      <c r="E1615" s="339">
        <v>184700</v>
      </c>
      <c r="F1615" s="194">
        <v>8</v>
      </c>
      <c r="G1615" s="194">
        <v>8</v>
      </c>
      <c r="H1615" s="194" t="s">
        <v>10119</v>
      </c>
      <c r="I1615" s="194">
        <f t="shared" si="75"/>
        <v>0</v>
      </c>
      <c r="J1615" s="116" t="s">
        <v>10126</v>
      </c>
      <c r="K1615" s="116" t="s">
        <v>11657</v>
      </c>
      <c r="L1615" s="197">
        <v>45621</v>
      </c>
      <c r="M1615" s="116"/>
      <c r="N1615" s="197">
        <v>45621</v>
      </c>
      <c r="O1615" s="388">
        <f t="shared" si="76"/>
        <v>23087.5</v>
      </c>
      <c r="P1615" s="339">
        <f t="shared" si="77"/>
        <v>0</v>
      </c>
    </row>
    <row r="1616" spans="1:16" hidden="1" x14ac:dyDescent="0.25">
      <c r="A1616" s="116">
        <v>130504</v>
      </c>
      <c r="B1616" s="116">
        <v>2</v>
      </c>
      <c r="C1616" s="116">
        <v>1521100130</v>
      </c>
      <c r="D1616" s="116" t="s">
        <v>17587</v>
      </c>
      <c r="E1616" s="339">
        <v>31784.639999999999</v>
      </c>
      <c r="F1616" s="194">
        <v>8</v>
      </c>
      <c r="G1616" s="194">
        <v>8</v>
      </c>
      <c r="H1616" s="194" t="s">
        <v>10119</v>
      </c>
      <c r="I1616" s="194">
        <f t="shared" si="75"/>
        <v>0</v>
      </c>
      <c r="J1616" s="116" t="s">
        <v>10126</v>
      </c>
      <c r="K1616" s="116" t="s">
        <v>11657</v>
      </c>
      <c r="L1616" s="197">
        <v>45621</v>
      </c>
      <c r="M1616" s="116"/>
      <c r="N1616" s="197">
        <v>45621</v>
      </c>
      <c r="O1616" s="388">
        <f t="shared" si="76"/>
        <v>3973.08</v>
      </c>
      <c r="P1616" s="339">
        <f t="shared" si="77"/>
        <v>0</v>
      </c>
    </row>
    <row r="1617" spans="1:16" hidden="1" x14ac:dyDescent="0.25">
      <c r="A1617" s="116">
        <v>130504</v>
      </c>
      <c r="B1617" s="116">
        <v>3</v>
      </c>
      <c r="C1617" s="116">
        <v>1537102870</v>
      </c>
      <c r="D1617" s="116" t="s">
        <v>7635</v>
      </c>
      <c r="E1617" s="339">
        <v>6814.8</v>
      </c>
      <c r="F1617" s="194">
        <v>8</v>
      </c>
      <c r="G1617" s="194">
        <v>8</v>
      </c>
      <c r="H1617" s="194" t="s">
        <v>10119</v>
      </c>
      <c r="I1617" s="194">
        <f t="shared" si="75"/>
        <v>0</v>
      </c>
      <c r="J1617" s="116" t="s">
        <v>10126</v>
      </c>
      <c r="K1617" s="116" t="s">
        <v>11657</v>
      </c>
      <c r="L1617" s="197">
        <v>45621</v>
      </c>
      <c r="M1617" s="116"/>
      <c r="N1617" s="197">
        <v>45621</v>
      </c>
      <c r="O1617" s="388">
        <f t="shared" si="76"/>
        <v>851.85</v>
      </c>
      <c r="P1617" s="339">
        <f t="shared" si="77"/>
        <v>0</v>
      </c>
    </row>
    <row r="1618" spans="1:16" hidden="1" x14ac:dyDescent="0.25">
      <c r="A1618" s="116">
        <v>130504</v>
      </c>
      <c r="B1618" s="116">
        <v>4</v>
      </c>
      <c r="C1618" s="116">
        <v>1537102880</v>
      </c>
      <c r="D1618" s="116" t="s">
        <v>11352</v>
      </c>
      <c r="E1618" s="339">
        <v>5760</v>
      </c>
      <c r="F1618" s="194">
        <v>8</v>
      </c>
      <c r="G1618" s="194">
        <v>8</v>
      </c>
      <c r="H1618" s="194" t="s">
        <v>10119</v>
      </c>
      <c r="I1618" s="194">
        <f t="shared" si="75"/>
        <v>0</v>
      </c>
      <c r="J1618" s="116" t="s">
        <v>10126</v>
      </c>
      <c r="K1618" s="116" t="s">
        <v>11657</v>
      </c>
      <c r="L1618" s="197">
        <v>45621</v>
      </c>
      <c r="M1618" s="116"/>
      <c r="N1618" s="197">
        <v>45621</v>
      </c>
      <c r="O1618" s="388">
        <f t="shared" si="76"/>
        <v>720</v>
      </c>
      <c r="P1618" s="339">
        <f t="shared" si="77"/>
        <v>0</v>
      </c>
    </row>
    <row r="1619" spans="1:16" hidden="1" x14ac:dyDescent="0.25">
      <c r="A1619" s="116">
        <v>130504</v>
      </c>
      <c r="B1619" s="116">
        <v>5</v>
      </c>
      <c r="C1619" s="116">
        <v>1537102890</v>
      </c>
      <c r="D1619" s="116" t="s">
        <v>11353</v>
      </c>
      <c r="E1619" s="339">
        <v>11389.12</v>
      </c>
      <c r="F1619" s="194">
        <v>8</v>
      </c>
      <c r="G1619" s="194">
        <v>8</v>
      </c>
      <c r="H1619" s="194" t="s">
        <v>10119</v>
      </c>
      <c r="I1619" s="194">
        <f t="shared" si="75"/>
        <v>0</v>
      </c>
      <c r="J1619" s="116" t="s">
        <v>10126</v>
      </c>
      <c r="K1619" s="116" t="s">
        <v>11657</v>
      </c>
      <c r="L1619" s="197">
        <v>45621</v>
      </c>
      <c r="M1619" s="116"/>
      <c r="N1619" s="197">
        <v>45621</v>
      </c>
      <c r="O1619" s="388">
        <f t="shared" si="76"/>
        <v>1423.64</v>
      </c>
      <c r="P1619" s="339">
        <f t="shared" si="77"/>
        <v>0</v>
      </c>
    </row>
    <row r="1620" spans="1:16" hidden="1" x14ac:dyDescent="0.25">
      <c r="A1620" s="116">
        <v>130505</v>
      </c>
      <c r="B1620" s="116">
        <v>1</v>
      </c>
      <c r="C1620" s="116">
        <v>1016101340</v>
      </c>
      <c r="D1620" s="116" t="s">
        <v>10489</v>
      </c>
      <c r="E1620" s="339">
        <v>83380</v>
      </c>
      <c r="F1620" s="194">
        <v>10</v>
      </c>
      <c r="G1620" s="194">
        <v>10</v>
      </c>
      <c r="H1620" s="194" t="s">
        <v>10119</v>
      </c>
      <c r="I1620" s="194">
        <f t="shared" si="75"/>
        <v>0</v>
      </c>
      <c r="J1620" s="116" t="s">
        <v>10120</v>
      </c>
      <c r="K1620" s="116" t="s">
        <v>10121</v>
      </c>
      <c r="L1620" s="197">
        <v>45624</v>
      </c>
      <c r="M1620" s="116"/>
      <c r="N1620" s="197">
        <v>45624</v>
      </c>
      <c r="O1620" s="388">
        <f t="shared" si="76"/>
        <v>8338</v>
      </c>
      <c r="P1620" s="339">
        <f t="shared" si="77"/>
        <v>0</v>
      </c>
    </row>
    <row r="1621" spans="1:16" hidden="1" x14ac:dyDescent="0.25">
      <c r="A1621" s="116">
        <v>130587</v>
      </c>
      <c r="B1621" s="116">
        <v>10</v>
      </c>
      <c r="C1621" s="116">
        <v>1011100040</v>
      </c>
      <c r="D1621" s="116" t="s">
        <v>10481</v>
      </c>
      <c r="E1621" s="339">
        <v>36091</v>
      </c>
      <c r="F1621" s="194">
        <v>25</v>
      </c>
      <c r="G1621" s="194">
        <v>25</v>
      </c>
      <c r="H1621" s="194" t="s">
        <v>10119</v>
      </c>
      <c r="I1621" s="194">
        <f t="shared" si="75"/>
        <v>0</v>
      </c>
      <c r="J1621" s="116" t="s">
        <v>10120</v>
      </c>
      <c r="K1621" s="116" t="s">
        <v>12148</v>
      </c>
      <c r="L1621" s="197">
        <v>45623</v>
      </c>
      <c r="M1621" s="116"/>
      <c r="N1621" s="197">
        <v>45628</v>
      </c>
      <c r="O1621" s="388">
        <f t="shared" si="76"/>
        <v>1443.64</v>
      </c>
      <c r="P1621" s="339">
        <f t="shared" si="77"/>
        <v>0</v>
      </c>
    </row>
    <row r="1622" spans="1:16" hidden="1" x14ac:dyDescent="0.25">
      <c r="A1622" s="116">
        <v>130587</v>
      </c>
      <c r="B1622" s="116">
        <v>6</v>
      </c>
      <c r="C1622" s="116">
        <v>1016100000</v>
      </c>
      <c r="D1622" s="116" t="s">
        <v>10650</v>
      </c>
      <c r="E1622" s="339">
        <v>27954</v>
      </c>
      <c r="F1622" s="194">
        <v>3</v>
      </c>
      <c r="G1622" s="194">
        <v>3</v>
      </c>
      <c r="H1622" s="194" t="s">
        <v>10119</v>
      </c>
      <c r="I1622" s="194">
        <f t="shared" si="75"/>
        <v>0</v>
      </c>
      <c r="J1622" s="116" t="s">
        <v>10120</v>
      </c>
      <c r="K1622" s="116" t="s">
        <v>12148</v>
      </c>
      <c r="L1622" s="197">
        <v>45623</v>
      </c>
      <c r="M1622" s="116"/>
      <c r="N1622" s="197">
        <v>45623</v>
      </c>
      <c r="O1622" s="388">
        <f t="shared" si="76"/>
        <v>9318</v>
      </c>
      <c r="P1622" s="339">
        <f t="shared" si="77"/>
        <v>0</v>
      </c>
    </row>
    <row r="1623" spans="1:16" hidden="1" x14ac:dyDescent="0.25">
      <c r="A1623" s="116">
        <v>130587</v>
      </c>
      <c r="B1623" s="116">
        <v>7</v>
      </c>
      <c r="C1623" s="116">
        <v>1016100540</v>
      </c>
      <c r="D1623" s="116" t="s">
        <v>11148</v>
      </c>
      <c r="E1623" s="339">
        <v>7096</v>
      </c>
      <c r="F1623" s="194">
        <v>4</v>
      </c>
      <c r="G1623" s="194">
        <v>4</v>
      </c>
      <c r="H1623" s="194" t="s">
        <v>10119</v>
      </c>
      <c r="I1623" s="194">
        <f t="shared" si="75"/>
        <v>0</v>
      </c>
      <c r="J1623" s="116" t="s">
        <v>10120</v>
      </c>
      <c r="K1623" s="116" t="s">
        <v>12148</v>
      </c>
      <c r="L1623" s="197">
        <v>45623</v>
      </c>
      <c r="M1623" s="116"/>
      <c r="N1623" s="197">
        <v>45623</v>
      </c>
      <c r="O1623" s="388">
        <f t="shared" si="76"/>
        <v>1774</v>
      </c>
      <c r="P1623" s="339">
        <f t="shared" si="77"/>
        <v>0</v>
      </c>
    </row>
    <row r="1624" spans="1:16" hidden="1" x14ac:dyDescent="0.25">
      <c r="A1624" s="116">
        <v>130587</v>
      </c>
      <c r="B1624" s="116">
        <v>8</v>
      </c>
      <c r="C1624" s="116">
        <v>1016100850</v>
      </c>
      <c r="D1624" s="116" t="s">
        <v>11149</v>
      </c>
      <c r="E1624" s="339">
        <v>11960.84</v>
      </c>
      <c r="F1624" s="194">
        <v>4</v>
      </c>
      <c r="G1624" s="194">
        <v>4</v>
      </c>
      <c r="H1624" s="194" t="s">
        <v>10119</v>
      </c>
      <c r="I1624" s="194">
        <f t="shared" si="75"/>
        <v>0</v>
      </c>
      <c r="J1624" s="116" t="s">
        <v>10120</v>
      </c>
      <c r="K1624" s="116" t="s">
        <v>12148</v>
      </c>
      <c r="L1624" s="197">
        <v>45623</v>
      </c>
      <c r="M1624" s="116"/>
      <c r="N1624" s="197">
        <v>45623</v>
      </c>
      <c r="O1624" s="388">
        <f t="shared" si="76"/>
        <v>2990.21</v>
      </c>
      <c r="P1624" s="339">
        <f t="shared" si="77"/>
        <v>0</v>
      </c>
    </row>
    <row r="1625" spans="1:16" hidden="1" x14ac:dyDescent="0.25">
      <c r="A1625" s="116">
        <v>130587</v>
      </c>
      <c r="B1625" s="116">
        <v>14</v>
      </c>
      <c r="C1625" s="116">
        <v>1016101710</v>
      </c>
      <c r="D1625" s="116" t="s">
        <v>10734</v>
      </c>
      <c r="E1625" s="339">
        <v>166424</v>
      </c>
      <c r="F1625" s="194">
        <v>1</v>
      </c>
      <c r="G1625" s="194">
        <v>1</v>
      </c>
      <c r="H1625" s="194" t="s">
        <v>10119</v>
      </c>
      <c r="I1625" s="194">
        <f t="shared" si="75"/>
        <v>0</v>
      </c>
      <c r="J1625" s="116" t="s">
        <v>10120</v>
      </c>
      <c r="K1625" s="116" t="s">
        <v>12148</v>
      </c>
      <c r="L1625" s="197">
        <v>45623</v>
      </c>
      <c r="M1625" s="116"/>
      <c r="N1625" s="197">
        <v>45623</v>
      </c>
      <c r="O1625" s="388">
        <f t="shared" si="76"/>
        <v>166424</v>
      </c>
      <c r="P1625" s="339">
        <f t="shared" si="77"/>
        <v>0</v>
      </c>
    </row>
    <row r="1626" spans="1:16" hidden="1" x14ac:dyDescent="0.25">
      <c r="A1626" s="116">
        <v>130587</v>
      </c>
      <c r="B1626" s="116">
        <v>9</v>
      </c>
      <c r="C1626" s="116">
        <v>1019100040</v>
      </c>
      <c r="D1626" s="116" t="s">
        <v>10643</v>
      </c>
      <c r="E1626" s="339">
        <v>29228.5</v>
      </c>
      <c r="F1626" s="194">
        <v>10</v>
      </c>
      <c r="G1626" s="194">
        <v>10</v>
      </c>
      <c r="H1626" s="194" t="s">
        <v>10119</v>
      </c>
      <c r="I1626" s="194">
        <f t="shared" si="75"/>
        <v>0</v>
      </c>
      <c r="J1626" s="116" t="s">
        <v>10120</v>
      </c>
      <c r="K1626" s="116" t="s">
        <v>12148</v>
      </c>
      <c r="L1626" s="197">
        <v>45623</v>
      </c>
      <c r="M1626" s="116"/>
      <c r="N1626" s="197">
        <v>45623</v>
      </c>
      <c r="O1626" s="388">
        <f t="shared" si="76"/>
        <v>2922.85</v>
      </c>
      <c r="P1626" s="339">
        <f t="shared" si="77"/>
        <v>0</v>
      </c>
    </row>
    <row r="1627" spans="1:16" hidden="1" x14ac:dyDescent="0.25">
      <c r="A1627" s="116">
        <v>130587</v>
      </c>
      <c r="B1627" s="116">
        <v>13</v>
      </c>
      <c r="C1627" s="116">
        <v>1219100290</v>
      </c>
      <c r="D1627" s="116" t="s">
        <v>11210</v>
      </c>
      <c r="E1627" s="339">
        <v>118043.66</v>
      </c>
      <c r="F1627" s="194">
        <v>7</v>
      </c>
      <c r="G1627" s="194">
        <v>7</v>
      </c>
      <c r="H1627" s="194" t="s">
        <v>10119</v>
      </c>
      <c r="I1627" s="194">
        <f t="shared" si="75"/>
        <v>0</v>
      </c>
      <c r="J1627" s="116" t="s">
        <v>10120</v>
      </c>
      <c r="K1627" s="116" t="s">
        <v>12148</v>
      </c>
      <c r="L1627" s="197">
        <v>45623</v>
      </c>
      <c r="M1627" s="116"/>
      <c r="N1627" s="197">
        <v>45623</v>
      </c>
      <c r="O1627" s="388">
        <f t="shared" si="76"/>
        <v>16863.38</v>
      </c>
      <c r="P1627" s="339">
        <f t="shared" si="77"/>
        <v>0</v>
      </c>
    </row>
    <row r="1628" spans="1:16" hidden="1" x14ac:dyDescent="0.25">
      <c r="A1628" s="116">
        <v>130587</v>
      </c>
      <c r="B1628" s="116">
        <v>2</v>
      </c>
      <c r="C1628" s="116">
        <v>1510102080</v>
      </c>
      <c r="D1628" s="116" t="s">
        <v>9904</v>
      </c>
      <c r="E1628" s="339">
        <v>291280</v>
      </c>
      <c r="F1628" s="194">
        <v>1</v>
      </c>
      <c r="G1628" s="194">
        <v>1</v>
      </c>
      <c r="H1628" s="194" t="s">
        <v>10119</v>
      </c>
      <c r="I1628" s="194">
        <f t="shared" si="75"/>
        <v>0</v>
      </c>
      <c r="J1628" s="116" t="s">
        <v>10120</v>
      </c>
      <c r="K1628" s="116" t="s">
        <v>12148</v>
      </c>
      <c r="L1628" s="197">
        <v>45623</v>
      </c>
      <c r="M1628" s="116"/>
      <c r="N1628" s="197">
        <v>45623</v>
      </c>
      <c r="O1628" s="388">
        <f t="shared" si="76"/>
        <v>291280</v>
      </c>
      <c r="P1628" s="339">
        <f t="shared" si="77"/>
        <v>0</v>
      </c>
    </row>
    <row r="1629" spans="1:16" hidden="1" x14ac:dyDescent="0.25">
      <c r="A1629" s="116">
        <v>130587</v>
      </c>
      <c r="B1629" s="116">
        <v>19</v>
      </c>
      <c r="C1629" s="116">
        <v>1512103070</v>
      </c>
      <c r="D1629" s="116" t="s">
        <v>17588</v>
      </c>
      <c r="E1629" s="339">
        <v>4080</v>
      </c>
      <c r="F1629" s="194">
        <v>12</v>
      </c>
      <c r="G1629" s="194">
        <v>12</v>
      </c>
      <c r="H1629" s="194" t="s">
        <v>10119</v>
      </c>
      <c r="I1629" s="194">
        <f t="shared" si="75"/>
        <v>0</v>
      </c>
      <c r="J1629" s="116" t="s">
        <v>10120</v>
      </c>
      <c r="K1629" s="116" t="s">
        <v>12148</v>
      </c>
      <c r="L1629" s="197">
        <v>45623</v>
      </c>
      <c r="M1629" s="116"/>
      <c r="N1629" s="197">
        <v>45623</v>
      </c>
      <c r="O1629" s="388">
        <f t="shared" si="76"/>
        <v>340</v>
      </c>
      <c r="P1629" s="339">
        <f t="shared" si="77"/>
        <v>0</v>
      </c>
    </row>
    <row r="1630" spans="1:16" hidden="1" x14ac:dyDescent="0.25">
      <c r="A1630" s="116">
        <v>130587</v>
      </c>
      <c r="B1630" s="116">
        <v>16</v>
      </c>
      <c r="C1630" s="116">
        <v>1512106870</v>
      </c>
      <c r="D1630" s="116" t="s">
        <v>17589</v>
      </c>
      <c r="E1630" s="339">
        <v>15540</v>
      </c>
      <c r="F1630" s="194">
        <v>6</v>
      </c>
      <c r="G1630" s="194">
        <v>6</v>
      </c>
      <c r="H1630" s="194" t="s">
        <v>10119</v>
      </c>
      <c r="I1630" s="194">
        <f t="shared" si="75"/>
        <v>0</v>
      </c>
      <c r="J1630" s="116" t="s">
        <v>10120</v>
      </c>
      <c r="K1630" s="116" t="s">
        <v>12148</v>
      </c>
      <c r="L1630" s="197">
        <v>45623</v>
      </c>
      <c r="M1630" s="116"/>
      <c r="N1630" s="197">
        <v>45623</v>
      </c>
      <c r="O1630" s="388">
        <f t="shared" si="76"/>
        <v>2590</v>
      </c>
      <c r="P1630" s="339">
        <f t="shared" si="77"/>
        <v>0</v>
      </c>
    </row>
    <row r="1631" spans="1:16" hidden="1" x14ac:dyDescent="0.25">
      <c r="A1631" s="116">
        <v>130587</v>
      </c>
      <c r="B1631" s="116">
        <v>17</v>
      </c>
      <c r="C1631" s="116">
        <v>1512107150</v>
      </c>
      <c r="D1631" s="116" t="s">
        <v>17590</v>
      </c>
      <c r="E1631" s="339">
        <v>25200</v>
      </c>
      <c r="F1631" s="194">
        <v>6</v>
      </c>
      <c r="G1631" s="194">
        <v>6</v>
      </c>
      <c r="H1631" s="194" t="s">
        <v>10119</v>
      </c>
      <c r="I1631" s="194">
        <f t="shared" si="75"/>
        <v>0</v>
      </c>
      <c r="J1631" s="116" t="s">
        <v>10120</v>
      </c>
      <c r="K1631" s="116" t="s">
        <v>12148</v>
      </c>
      <c r="L1631" s="197">
        <v>45623</v>
      </c>
      <c r="M1631" s="116"/>
      <c r="N1631" s="197">
        <v>45623</v>
      </c>
      <c r="O1631" s="388">
        <f t="shared" si="76"/>
        <v>4200</v>
      </c>
      <c r="P1631" s="339">
        <f t="shared" si="77"/>
        <v>0</v>
      </c>
    </row>
    <row r="1632" spans="1:16" hidden="1" x14ac:dyDescent="0.25">
      <c r="A1632" s="116">
        <v>130587</v>
      </c>
      <c r="B1632" s="116">
        <v>15</v>
      </c>
      <c r="C1632" s="116">
        <v>1518100270</v>
      </c>
      <c r="D1632" s="116" t="s">
        <v>11286</v>
      </c>
      <c r="E1632" s="339">
        <v>225007</v>
      </c>
      <c r="F1632" s="194">
        <v>1</v>
      </c>
      <c r="G1632" s="194">
        <v>1</v>
      </c>
      <c r="H1632" s="194" t="s">
        <v>10119</v>
      </c>
      <c r="I1632" s="194">
        <f t="shared" si="75"/>
        <v>0</v>
      </c>
      <c r="J1632" s="116" t="s">
        <v>10120</v>
      </c>
      <c r="K1632" s="116" t="s">
        <v>12148</v>
      </c>
      <c r="L1632" s="197">
        <v>45623</v>
      </c>
      <c r="M1632" s="116"/>
      <c r="N1632" s="197">
        <v>45623</v>
      </c>
      <c r="O1632" s="388">
        <f t="shared" si="76"/>
        <v>225007</v>
      </c>
      <c r="P1632" s="339">
        <f t="shared" si="77"/>
        <v>0</v>
      </c>
    </row>
    <row r="1633" spans="1:16" hidden="1" x14ac:dyDescent="0.25">
      <c r="A1633" s="116">
        <v>130587</v>
      </c>
      <c r="B1633" s="116">
        <v>4</v>
      </c>
      <c r="C1633" s="116">
        <v>1523103590</v>
      </c>
      <c r="D1633" s="116" t="s">
        <v>11330</v>
      </c>
      <c r="E1633" s="339">
        <v>8890</v>
      </c>
      <c r="F1633" s="194">
        <v>1</v>
      </c>
      <c r="G1633" s="194">
        <v>1</v>
      </c>
      <c r="H1633" s="194" t="s">
        <v>10119</v>
      </c>
      <c r="I1633" s="194">
        <f t="shared" si="75"/>
        <v>0</v>
      </c>
      <c r="J1633" s="116" t="s">
        <v>10120</v>
      </c>
      <c r="K1633" s="116" t="s">
        <v>12148</v>
      </c>
      <c r="L1633" s="197">
        <v>45623</v>
      </c>
      <c r="M1633" s="116"/>
      <c r="N1633" s="197">
        <v>45623</v>
      </c>
      <c r="O1633" s="388">
        <f t="shared" si="76"/>
        <v>8890</v>
      </c>
      <c r="P1633" s="339">
        <f t="shared" si="77"/>
        <v>0</v>
      </c>
    </row>
    <row r="1634" spans="1:16" hidden="1" x14ac:dyDescent="0.25">
      <c r="A1634" s="116">
        <v>130587</v>
      </c>
      <c r="B1634" s="116">
        <v>3</v>
      </c>
      <c r="C1634" s="116">
        <v>1523104420</v>
      </c>
      <c r="D1634" s="116" t="s">
        <v>11332</v>
      </c>
      <c r="E1634" s="339">
        <v>6157</v>
      </c>
      <c r="F1634" s="194">
        <v>1</v>
      </c>
      <c r="G1634" s="194">
        <v>1</v>
      </c>
      <c r="H1634" s="194" t="s">
        <v>10119</v>
      </c>
      <c r="I1634" s="194">
        <f t="shared" si="75"/>
        <v>0</v>
      </c>
      <c r="J1634" s="116" t="s">
        <v>10120</v>
      </c>
      <c r="K1634" s="116" t="s">
        <v>12148</v>
      </c>
      <c r="L1634" s="197">
        <v>45623</v>
      </c>
      <c r="M1634" s="116"/>
      <c r="N1634" s="197">
        <v>45623</v>
      </c>
      <c r="O1634" s="388">
        <f t="shared" si="76"/>
        <v>6157</v>
      </c>
      <c r="P1634" s="339">
        <f t="shared" si="77"/>
        <v>0</v>
      </c>
    </row>
    <row r="1635" spans="1:16" hidden="1" x14ac:dyDescent="0.25">
      <c r="A1635" s="116">
        <v>130587</v>
      </c>
      <c r="B1635" s="116">
        <v>5</v>
      </c>
      <c r="C1635" s="116">
        <v>1523107040</v>
      </c>
      <c r="D1635" s="116" t="s">
        <v>11334</v>
      </c>
      <c r="E1635" s="339">
        <v>8273</v>
      </c>
      <c r="F1635" s="194">
        <v>1</v>
      </c>
      <c r="G1635" s="194">
        <v>1</v>
      </c>
      <c r="H1635" s="194" t="s">
        <v>10119</v>
      </c>
      <c r="I1635" s="194">
        <f t="shared" si="75"/>
        <v>0</v>
      </c>
      <c r="J1635" s="116" t="s">
        <v>10120</v>
      </c>
      <c r="K1635" s="116" t="s">
        <v>12148</v>
      </c>
      <c r="L1635" s="197">
        <v>45623</v>
      </c>
      <c r="M1635" s="116"/>
      <c r="N1635" s="197">
        <v>45623</v>
      </c>
      <c r="O1635" s="388">
        <f t="shared" si="76"/>
        <v>8273</v>
      </c>
      <c r="P1635" s="339">
        <f t="shared" si="77"/>
        <v>0</v>
      </c>
    </row>
    <row r="1636" spans="1:16" hidden="1" x14ac:dyDescent="0.25">
      <c r="A1636" s="116">
        <v>130587</v>
      </c>
      <c r="B1636" s="116">
        <v>12</v>
      </c>
      <c r="C1636" s="116">
        <v>1546101840</v>
      </c>
      <c r="D1636" s="116" t="s">
        <v>10957</v>
      </c>
      <c r="E1636" s="339">
        <v>79049.320000000007</v>
      </c>
      <c r="F1636" s="194">
        <v>7</v>
      </c>
      <c r="G1636" s="194">
        <v>7</v>
      </c>
      <c r="H1636" s="194" t="s">
        <v>10119</v>
      </c>
      <c r="I1636" s="194">
        <f t="shared" si="75"/>
        <v>0</v>
      </c>
      <c r="J1636" s="116" t="s">
        <v>10120</v>
      </c>
      <c r="K1636" s="116" t="s">
        <v>12148</v>
      </c>
      <c r="L1636" s="197">
        <v>45623</v>
      </c>
      <c r="M1636" s="116"/>
      <c r="N1636" s="197">
        <v>45623</v>
      </c>
      <c r="O1636" s="388">
        <f t="shared" si="76"/>
        <v>11292.76</v>
      </c>
      <c r="P1636" s="339">
        <f t="shared" si="77"/>
        <v>0</v>
      </c>
    </row>
    <row r="1637" spans="1:16" hidden="1" x14ac:dyDescent="0.25">
      <c r="A1637" s="116">
        <v>130587</v>
      </c>
      <c r="B1637" s="116">
        <v>11</v>
      </c>
      <c r="C1637" s="116">
        <v>1546101870</v>
      </c>
      <c r="D1637" s="116" t="s">
        <v>16201</v>
      </c>
      <c r="E1637" s="339">
        <v>14341.75</v>
      </c>
      <c r="F1637" s="194">
        <v>25</v>
      </c>
      <c r="G1637" s="194">
        <v>25</v>
      </c>
      <c r="H1637" s="194" t="s">
        <v>10119</v>
      </c>
      <c r="I1637" s="194">
        <f t="shared" si="75"/>
        <v>0</v>
      </c>
      <c r="J1637" s="116" t="s">
        <v>10120</v>
      </c>
      <c r="K1637" s="116" t="s">
        <v>12148</v>
      </c>
      <c r="L1637" s="197">
        <v>45623</v>
      </c>
      <c r="M1637" s="116"/>
      <c r="N1637" s="197">
        <v>45623</v>
      </c>
      <c r="O1637" s="388">
        <f t="shared" si="76"/>
        <v>573.66999999999996</v>
      </c>
      <c r="P1637" s="339">
        <f t="shared" si="77"/>
        <v>0</v>
      </c>
    </row>
    <row r="1638" spans="1:16" hidden="1" x14ac:dyDescent="0.25">
      <c r="A1638" s="116">
        <v>130587</v>
      </c>
      <c r="B1638" s="116">
        <v>21</v>
      </c>
      <c r="C1638" s="116">
        <v>1546101990</v>
      </c>
      <c r="D1638" s="116" t="s">
        <v>11355</v>
      </c>
      <c r="E1638" s="339">
        <v>22095.24</v>
      </c>
      <c r="F1638" s="194">
        <v>12</v>
      </c>
      <c r="G1638" s="194">
        <v>12</v>
      </c>
      <c r="H1638" s="194" t="s">
        <v>10119</v>
      </c>
      <c r="I1638" s="194">
        <f t="shared" si="75"/>
        <v>0</v>
      </c>
      <c r="J1638" s="116" t="s">
        <v>10120</v>
      </c>
      <c r="K1638" s="116" t="s">
        <v>12148</v>
      </c>
      <c r="L1638" s="197">
        <v>45623</v>
      </c>
      <c r="M1638" s="116"/>
      <c r="N1638" s="197">
        <v>45623</v>
      </c>
      <c r="O1638" s="388">
        <f t="shared" si="76"/>
        <v>1841.2700000000002</v>
      </c>
      <c r="P1638" s="339">
        <f t="shared" si="77"/>
        <v>0</v>
      </c>
    </row>
    <row r="1639" spans="1:16" hidden="1" x14ac:dyDescent="0.25">
      <c r="A1639" s="116">
        <v>130587</v>
      </c>
      <c r="B1639" s="116">
        <v>1</v>
      </c>
      <c r="C1639" s="116">
        <v>1810102200</v>
      </c>
      <c r="D1639" s="116" t="s">
        <v>12149</v>
      </c>
      <c r="E1639" s="339">
        <v>20963</v>
      </c>
      <c r="F1639" s="194">
        <v>1</v>
      </c>
      <c r="G1639" s="194">
        <v>1</v>
      </c>
      <c r="H1639" s="194" t="s">
        <v>10119</v>
      </c>
      <c r="I1639" s="194">
        <f t="shared" si="75"/>
        <v>0</v>
      </c>
      <c r="J1639" s="116" t="s">
        <v>10120</v>
      </c>
      <c r="K1639" s="116" t="s">
        <v>12148</v>
      </c>
      <c r="L1639" s="197">
        <v>45623</v>
      </c>
      <c r="M1639" s="116" t="s">
        <v>16522</v>
      </c>
      <c r="N1639" s="197">
        <v>45623</v>
      </c>
      <c r="O1639" s="388">
        <f t="shared" si="76"/>
        <v>20963</v>
      </c>
      <c r="P1639" s="339">
        <f t="shared" si="77"/>
        <v>0</v>
      </c>
    </row>
    <row r="1640" spans="1:16" hidden="1" x14ac:dyDescent="0.25">
      <c r="A1640" s="116">
        <v>130587</v>
      </c>
      <c r="B1640" s="116">
        <v>20</v>
      </c>
      <c r="C1640" s="116">
        <v>1810103900</v>
      </c>
      <c r="D1640" s="116" t="s">
        <v>17591</v>
      </c>
      <c r="E1640" s="339">
        <v>0</v>
      </c>
      <c r="F1640" s="194">
        <v>6</v>
      </c>
      <c r="G1640" s="194">
        <v>6</v>
      </c>
      <c r="H1640" s="194" t="s">
        <v>10119</v>
      </c>
      <c r="I1640" s="194">
        <f t="shared" si="75"/>
        <v>0</v>
      </c>
      <c r="J1640" s="116" t="s">
        <v>10120</v>
      </c>
      <c r="K1640" s="116" t="s">
        <v>12148</v>
      </c>
      <c r="L1640" s="197">
        <v>45623</v>
      </c>
      <c r="M1640" s="116"/>
      <c r="N1640" s="197">
        <v>45670</v>
      </c>
      <c r="O1640" s="388">
        <f t="shared" si="76"/>
        <v>0</v>
      </c>
      <c r="P1640" s="339">
        <f t="shared" si="77"/>
        <v>0</v>
      </c>
    </row>
    <row r="1641" spans="1:16" hidden="1" x14ac:dyDescent="0.25">
      <c r="A1641" s="116">
        <v>130587</v>
      </c>
      <c r="B1641" s="116">
        <v>18</v>
      </c>
      <c r="C1641" s="116">
        <v>1810104090</v>
      </c>
      <c r="D1641" s="116" t="s">
        <v>17500</v>
      </c>
      <c r="E1641" s="339">
        <v>13452.54</v>
      </c>
      <c r="F1641" s="194">
        <v>6</v>
      </c>
      <c r="G1641" s="194">
        <v>6</v>
      </c>
      <c r="H1641" s="194" t="s">
        <v>10119</v>
      </c>
      <c r="I1641" s="194">
        <f t="shared" si="75"/>
        <v>0</v>
      </c>
      <c r="J1641" s="116" t="s">
        <v>10120</v>
      </c>
      <c r="K1641" s="116" t="s">
        <v>12148</v>
      </c>
      <c r="L1641" s="197">
        <v>45623</v>
      </c>
      <c r="M1641" s="116"/>
      <c r="N1641" s="197">
        <v>45623</v>
      </c>
      <c r="O1641" s="388">
        <f t="shared" si="76"/>
        <v>2242.09</v>
      </c>
      <c r="P1641" s="339">
        <f t="shared" si="77"/>
        <v>0</v>
      </c>
    </row>
    <row r="1642" spans="1:16" hidden="1" x14ac:dyDescent="0.25">
      <c r="A1642" s="116">
        <v>130587</v>
      </c>
      <c r="B1642" s="116">
        <v>24</v>
      </c>
      <c r="C1642" s="116">
        <v>1810105170</v>
      </c>
      <c r="D1642" s="116" t="s">
        <v>11376</v>
      </c>
      <c r="E1642" s="339">
        <v>7800</v>
      </c>
      <c r="F1642" s="194">
        <v>12</v>
      </c>
      <c r="G1642" s="194">
        <v>12</v>
      </c>
      <c r="H1642" s="194" t="s">
        <v>10119</v>
      </c>
      <c r="I1642" s="194">
        <f t="shared" si="75"/>
        <v>0</v>
      </c>
      <c r="J1642" s="116" t="s">
        <v>10120</v>
      </c>
      <c r="K1642" s="116" t="s">
        <v>12148</v>
      </c>
      <c r="L1642" s="197">
        <v>45623</v>
      </c>
      <c r="M1642" s="116"/>
      <c r="N1642" s="197">
        <v>45623</v>
      </c>
      <c r="O1642" s="388">
        <f t="shared" si="76"/>
        <v>650</v>
      </c>
      <c r="P1642" s="339">
        <f t="shared" si="77"/>
        <v>0</v>
      </c>
    </row>
    <row r="1643" spans="1:16" hidden="1" x14ac:dyDescent="0.25">
      <c r="A1643" s="116">
        <v>130587</v>
      </c>
      <c r="B1643" s="116">
        <v>23</v>
      </c>
      <c r="C1643" s="116">
        <v>1810105190</v>
      </c>
      <c r="D1643" s="116" t="s">
        <v>10568</v>
      </c>
      <c r="E1643" s="339">
        <v>3924.42</v>
      </c>
      <c r="F1643" s="194">
        <v>6</v>
      </c>
      <c r="G1643" s="194">
        <v>6</v>
      </c>
      <c r="H1643" s="194" t="s">
        <v>10119</v>
      </c>
      <c r="I1643" s="194">
        <f t="shared" si="75"/>
        <v>0</v>
      </c>
      <c r="J1643" s="116" t="s">
        <v>10120</v>
      </c>
      <c r="K1643" s="116" t="s">
        <v>12148</v>
      </c>
      <c r="L1643" s="197">
        <v>45623</v>
      </c>
      <c r="M1643" s="116"/>
      <c r="N1643" s="197">
        <v>45623</v>
      </c>
      <c r="O1643" s="388">
        <f t="shared" si="76"/>
        <v>654.07000000000005</v>
      </c>
      <c r="P1643" s="339">
        <f t="shared" si="77"/>
        <v>0</v>
      </c>
    </row>
    <row r="1644" spans="1:16" hidden="1" x14ac:dyDescent="0.25">
      <c r="A1644" s="116">
        <v>130587</v>
      </c>
      <c r="B1644" s="116">
        <v>22</v>
      </c>
      <c r="C1644" s="116">
        <v>1810105200</v>
      </c>
      <c r="D1644" s="116" t="s">
        <v>11378</v>
      </c>
      <c r="E1644" s="339">
        <v>2076.1799999999998</v>
      </c>
      <c r="F1644" s="194">
        <v>6</v>
      </c>
      <c r="G1644" s="194">
        <v>6</v>
      </c>
      <c r="H1644" s="194" t="s">
        <v>10119</v>
      </c>
      <c r="I1644" s="194">
        <f t="shared" si="75"/>
        <v>0</v>
      </c>
      <c r="J1644" s="116" t="s">
        <v>10120</v>
      </c>
      <c r="K1644" s="116" t="s">
        <v>12148</v>
      </c>
      <c r="L1644" s="197">
        <v>45623</v>
      </c>
      <c r="M1644" s="116"/>
      <c r="N1644" s="197">
        <v>45623</v>
      </c>
      <c r="O1644" s="388">
        <f t="shared" si="76"/>
        <v>346.03</v>
      </c>
      <c r="P1644" s="339">
        <f t="shared" si="77"/>
        <v>0</v>
      </c>
    </row>
    <row r="1645" spans="1:16" hidden="1" x14ac:dyDescent="0.25">
      <c r="A1645" s="116">
        <v>130588</v>
      </c>
      <c r="B1645" s="116">
        <v>1</v>
      </c>
      <c r="C1645" s="116">
        <v>1713102340</v>
      </c>
      <c r="D1645" s="116" t="s">
        <v>10349</v>
      </c>
      <c r="E1645" s="339">
        <v>759353</v>
      </c>
      <c r="F1645" s="194">
        <v>1</v>
      </c>
      <c r="G1645" s="194">
        <v>1</v>
      </c>
      <c r="H1645" s="194" t="s">
        <v>10119</v>
      </c>
      <c r="I1645" s="194">
        <f t="shared" si="75"/>
        <v>0</v>
      </c>
      <c r="J1645" s="116" t="s">
        <v>10120</v>
      </c>
      <c r="K1645" s="116" t="s">
        <v>11691</v>
      </c>
      <c r="L1645" s="197">
        <v>45623</v>
      </c>
      <c r="M1645" s="116"/>
      <c r="N1645" s="197">
        <v>45623</v>
      </c>
      <c r="O1645" s="388">
        <f t="shared" si="76"/>
        <v>759353</v>
      </c>
      <c r="P1645" s="339">
        <f t="shared" si="77"/>
        <v>0</v>
      </c>
    </row>
    <row r="1646" spans="1:16" hidden="1" x14ac:dyDescent="0.25">
      <c r="A1646" s="116">
        <v>130648</v>
      </c>
      <c r="B1646" s="116">
        <v>8</v>
      </c>
      <c r="C1646" s="116">
        <v>1011100040</v>
      </c>
      <c r="D1646" s="116" t="s">
        <v>10481</v>
      </c>
      <c r="E1646" s="339">
        <v>21654.6</v>
      </c>
      <c r="F1646" s="194">
        <v>15</v>
      </c>
      <c r="G1646" s="194">
        <v>15</v>
      </c>
      <c r="H1646" s="194" t="s">
        <v>10119</v>
      </c>
      <c r="I1646" s="194">
        <f t="shared" si="75"/>
        <v>0</v>
      </c>
      <c r="J1646" s="116" t="s">
        <v>10120</v>
      </c>
      <c r="K1646" s="116" t="s">
        <v>12107</v>
      </c>
      <c r="L1646" s="197">
        <v>45623</v>
      </c>
      <c r="M1646" s="116"/>
      <c r="N1646" s="197">
        <v>45623</v>
      </c>
      <c r="O1646" s="388">
        <f t="shared" si="76"/>
        <v>1443.6399999999999</v>
      </c>
      <c r="P1646" s="339">
        <f t="shared" si="77"/>
        <v>0</v>
      </c>
    </row>
    <row r="1647" spans="1:16" hidden="1" x14ac:dyDescent="0.25">
      <c r="A1647" s="116">
        <v>130648</v>
      </c>
      <c r="B1647" s="116">
        <v>9</v>
      </c>
      <c r="C1647" s="116">
        <v>1016101720</v>
      </c>
      <c r="D1647" s="116" t="s">
        <v>10817</v>
      </c>
      <c r="E1647" s="339">
        <v>354284</v>
      </c>
      <c r="F1647" s="194">
        <v>2</v>
      </c>
      <c r="G1647" s="194">
        <v>2</v>
      </c>
      <c r="H1647" s="194" t="s">
        <v>10119</v>
      </c>
      <c r="I1647" s="194">
        <f t="shared" si="75"/>
        <v>0</v>
      </c>
      <c r="J1647" s="116" t="s">
        <v>10120</v>
      </c>
      <c r="K1647" s="116" t="s">
        <v>12107</v>
      </c>
      <c r="L1647" s="197">
        <v>45623</v>
      </c>
      <c r="M1647" s="116"/>
      <c r="N1647" s="197">
        <v>45629</v>
      </c>
      <c r="O1647" s="388">
        <f t="shared" si="76"/>
        <v>177142</v>
      </c>
      <c r="P1647" s="339">
        <f t="shared" si="77"/>
        <v>0</v>
      </c>
    </row>
    <row r="1648" spans="1:16" hidden="1" x14ac:dyDescent="0.25">
      <c r="A1648" s="116">
        <v>130648</v>
      </c>
      <c r="B1648" s="116">
        <v>10</v>
      </c>
      <c r="C1648" s="116">
        <v>1016101760</v>
      </c>
      <c r="D1648" s="116" t="s">
        <v>10968</v>
      </c>
      <c r="E1648" s="339">
        <v>455800</v>
      </c>
      <c r="F1648" s="194">
        <v>2</v>
      </c>
      <c r="G1648" s="194">
        <v>2</v>
      </c>
      <c r="H1648" s="194" t="s">
        <v>10119</v>
      </c>
      <c r="I1648" s="194">
        <f t="shared" si="75"/>
        <v>0</v>
      </c>
      <c r="J1648" s="116" t="s">
        <v>10120</v>
      </c>
      <c r="K1648" s="116" t="s">
        <v>12107</v>
      </c>
      <c r="L1648" s="197">
        <v>45623</v>
      </c>
      <c r="M1648" s="116" t="s">
        <v>12152</v>
      </c>
      <c r="N1648" s="197">
        <v>45670</v>
      </c>
      <c r="O1648" s="388">
        <f t="shared" si="76"/>
        <v>227900</v>
      </c>
      <c r="P1648" s="339">
        <f t="shared" si="77"/>
        <v>0</v>
      </c>
    </row>
    <row r="1649" spans="1:16" hidden="1" x14ac:dyDescent="0.25">
      <c r="A1649" s="116">
        <v>130648</v>
      </c>
      <c r="B1649" s="116">
        <v>1</v>
      </c>
      <c r="C1649" s="116">
        <v>1019103360</v>
      </c>
      <c r="D1649" s="116" t="s">
        <v>11164</v>
      </c>
      <c r="E1649" s="339">
        <v>41673.160000000003</v>
      </c>
      <c r="F1649" s="194">
        <v>2</v>
      </c>
      <c r="G1649" s="194">
        <v>2</v>
      </c>
      <c r="H1649" s="194" t="s">
        <v>10119</v>
      </c>
      <c r="I1649" s="194">
        <f t="shared" si="75"/>
        <v>0</v>
      </c>
      <c r="J1649" s="116" t="s">
        <v>10120</v>
      </c>
      <c r="K1649" s="116" t="s">
        <v>12107</v>
      </c>
      <c r="L1649" s="197">
        <v>45623</v>
      </c>
      <c r="M1649" s="116"/>
      <c r="N1649" s="197">
        <v>45623</v>
      </c>
      <c r="O1649" s="388">
        <f t="shared" si="76"/>
        <v>20836.580000000002</v>
      </c>
      <c r="P1649" s="339">
        <f t="shared" si="77"/>
        <v>0</v>
      </c>
    </row>
    <row r="1650" spans="1:16" hidden="1" x14ac:dyDescent="0.25">
      <c r="A1650" s="116">
        <v>130648</v>
      </c>
      <c r="B1650" s="116">
        <v>7</v>
      </c>
      <c r="C1650" s="116">
        <v>1027100250</v>
      </c>
      <c r="D1650" s="116" t="s">
        <v>10840</v>
      </c>
      <c r="E1650" s="339">
        <v>460000</v>
      </c>
      <c r="F1650" s="194">
        <v>1</v>
      </c>
      <c r="G1650" s="194">
        <v>1</v>
      </c>
      <c r="H1650" s="194" t="s">
        <v>10119</v>
      </c>
      <c r="I1650" s="194">
        <f t="shared" si="75"/>
        <v>0</v>
      </c>
      <c r="J1650" s="116" t="s">
        <v>10120</v>
      </c>
      <c r="K1650" s="116" t="s">
        <v>12107</v>
      </c>
      <c r="L1650" s="197">
        <v>45623</v>
      </c>
      <c r="M1650" s="116"/>
      <c r="N1650" s="197">
        <v>45623</v>
      </c>
      <c r="O1650" s="388">
        <f t="shared" si="76"/>
        <v>460000</v>
      </c>
      <c r="P1650" s="339">
        <f t="shared" si="77"/>
        <v>0</v>
      </c>
    </row>
    <row r="1651" spans="1:16" hidden="1" x14ac:dyDescent="0.25">
      <c r="A1651" s="116">
        <v>130648</v>
      </c>
      <c r="B1651" s="116">
        <v>13</v>
      </c>
      <c r="C1651" s="116">
        <v>1521100080</v>
      </c>
      <c r="D1651" s="116" t="s">
        <v>17543</v>
      </c>
      <c r="E1651" s="339">
        <v>3619.84</v>
      </c>
      <c r="F1651" s="194">
        <v>16</v>
      </c>
      <c r="G1651" s="194">
        <v>16</v>
      </c>
      <c r="H1651" s="194" t="s">
        <v>10119</v>
      </c>
      <c r="I1651" s="194">
        <f t="shared" si="75"/>
        <v>0</v>
      </c>
      <c r="J1651" s="116" t="s">
        <v>10120</v>
      </c>
      <c r="K1651" s="116" t="s">
        <v>12107</v>
      </c>
      <c r="L1651" s="197">
        <v>45623</v>
      </c>
      <c r="M1651" s="116"/>
      <c r="N1651" s="197">
        <v>45623</v>
      </c>
      <c r="O1651" s="388">
        <f t="shared" si="76"/>
        <v>226.24</v>
      </c>
      <c r="P1651" s="339">
        <f t="shared" si="77"/>
        <v>0</v>
      </c>
    </row>
    <row r="1652" spans="1:16" hidden="1" x14ac:dyDescent="0.25">
      <c r="A1652" s="116">
        <v>130648</v>
      </c>
      <c r="B1652" s="116">
        <v>4</v>
      </c>
      <c r="C1652" s="116">
        <v>1523100170</v>
      </c>
      <c r="D1652" s="116" t="s">
        <v>7149</v>
      </c>
      <c r="E1652" s="339">
        <v>92946.12</v>
      </c>
      <c r="F1652" s="194">
        <v>4</v>
      </c>
      <c r="G1652" s="194">
        <v>4</v>
      </c>
      <c r="H1652" s="194" t="s">
        <v>10119</v>
      </c>
      <c r="I1652" s="194">
        <f t="shared" si="75"/>
        <v>0</v>
      </c>
      <c r="J1652" s="116" t="s">
        <v>10120</v>
      </c>
      <c r="K1652" s="116" t="s">
        <v>12107</v>
      </c>
      <c r="L1652" s="197">
        <v>45623</v>
      </c>
      <c r="M1652" s="116"/>
      <c r="N1652" s="197">
        <v>45623</v>
      </c>
      <c r="O1652" s="388">
        <f t="shared" si="76"/>
        <v>23236.53</v>
      </c>
      <c r="P1652" s="339">
        <f t="shared" si="77"/>
        <v>0</v>
      </c>
    </row>
    <row r="1653" spans="1:16" hidden="1" x14ac:dyDescent="0.25">
      <c r="A1653" s="116">
        <v>130648</v>
      </c>
      <c r="B1653" s="116">
        <v>2</v>
      </c>
      <c r="C1653" s="116">
        <v>1523100680</v>
      </c>
      <c r="D1653" s="116" t="s">
        <v>17480</v>
      </c>
      <c r="E1653" s="339">
        <v>15960</v>
      </c>
      <c r="F1653" s="194">
        <v>20</v>
      </c>
      <c r="G1653" s="194">
        <v>20</v>
      </c>
      <c r="H1653" s="194" t="s">
        <v>10119</v>
      </c>
      <c r="I1653" s="194">
        <f t="shared" si="75"/>
        <v>0</v>
      </c>
      <c r="J1653" s="116" t="s">
        <v>10120</v>
      </c>
      <c r="K1653" s="116" t="s">
        <v>12107</v>
      </c>
      <c r="L1653" s="197">
        <v>45623</v>
      </c>
      <c r="M1653" s="116"/>
      <c r="N1653" s="197">
        <v>45623</v>
      </c>
      <c r="O1653" s="388">
        <f t="shared" si="76"/>
        <v>798</v>
      </c>
      <c r="P1653" s="339">
        <f t="shared" si="77"/>
        <v>0</v>
      </c>
    </row>
    <row r="1654" spans="1:16" hidden="1" x14ac:dyDescent="0.25">
      <c r="A1654" s="116">
        <v>130648</v>
      </c>
      <c r="B1654" s="116">
        <v>11</v>
      </c>
      <c r="C1654" s="116">
        <v>1810101950</v>
      </c>
      <c r="D1654" s="116" t="s">
        <v>11058</v>
      </c>
      <c r="E1654" s="339">
        <v>367400</v>
      </c>
      <c r="F1654" s="194">
        <v>2</v>
      </c>
      <c r="G1654" s="194">
        <v>2</v>
      </c>
      <c r="H1654" s="194" t="s">
        <v>10119</v>
      </c>
      <c r="I1654" s="194">
        <f t="shared" si="75"/>
        <v>0</v>
      </c>
      <c r="J1654" s="116" t="s">
        <v>10120</v>
      </c>
      <c r="K1654" s="116" t="s">
        <v>12107</v>
      </c>
      <c r="L1654" s="197">
        <v>45623</v>
      </c>
      <c r="M1654" s="116"/>
      <c r="N1654" s="197">
        <v>45623</v>
      </c>
      <c r="O1654" s="388">
        <f t="shared" si="76"/>
        <v>183700</v>
      </c>
      <c r="P1654" s="339">
        <f t="shared" si="77"/>
        <v>0</v>
      </c>
    </row>
    <row r="1655" spans="1:16" hidden="1" x14ac:dyDescent="0.25">
      <c r="A1655" s="116">
        <v>130648</v>
      </c>
      <c r="B1655" s="116">
        <v>3</v>
      </c>
      <c r="C1655" s="116">
        <v>1810103030</v>
      </c>
      <c r="D1655" s="116" t="s">
        <v>11371</v>
      </c>
      <c r="E1655" s="339">
        <v>1531962.4</v>
      </c>
      <c r="F1655" s="194">
        <v>2</v>
      </c>
      <c r="G1655" s="194">
        <v>2</v>
      </c>
      <c r="H1655" s="194" t="s">
        <v>10119</v>
      </c>
      <c r="I1655" s="194">
        <f t="shared" si="75"/>
        <v>0</v>
      </c>
      <c r="J1655" s="116" t="s">
        <v>10120</v>
      </c>
      <c r="K1655" s="116" t="s">
        <v>12107</v>
      </c>
      <c r="L1655" s="197">
        <v>45623</v>
      </c>
      <c r="M1655" s="116"/>
      <c r="N1655" s="197">
        <v>45623</v>
      </c>
      <c r="O1655" s="388">
        <f t="shared" si="76"/>
        <v>765981.2</v>
      </c>
      <c r="P1655" s="339">
        <f t="shared" si="77"/>
        <v>0</v>
      </c>
    </row>
    <row r="1656" spans="1:16" hidden="1" x14ac:dyDescent="0.25">
      <c r="A1656" s="116">
        <v>130648</v>
      </c>
      <c r="B1656" s="116">
        <v>6</v>
      </c>
      <c r="C1656" s="116">
        <v>1810103670</v>
      </c>
      <c r="D1656" s="116" t="s">
        <v>17536</v>
      </c>
      <c r="E1656" s="339">
        <v>685.02</v>
      </c>
      <c r="F1656" s="194">
        <v>3</v>
      </c>
      <c r="G1656" s="194">
        <v>3</v>
      </c>
      <c r="H1656" s="194" t="s">
        <v>10119</v>
      </c>
      <c r="I1656" s="194">
        <f t="shared" si="75"/>
        <v>0</v>
      </c>
      <c r="J1656" s="116" t="s">
        <v>10120</v>
      </c>
      <c r="K1656" s="116" t="s">
        <v>12107</v>
      </c>
      <c r="L1656" s="197">
        <v>45623</v>
      </c>
      <c r="M1656" s="116"/>
      <c r="N1656" s="197">
        <v>45623</v>
      </c>
      <c r="O1656" s="388">
        <f t="shared" si="76"/>
        <v>228.34</v>
      </c>
      <c r="P1656" s="339">
        <f t="shared" si="77"/>
        <v>0</v>
      </c>
    </row>
    <row r="1657" spans="1:16" hidden="1" x14ac:dyDescent="0.25">
      <c r="A1657" s="116">
        <v>130648</v>
      </c>
      <c r="B1657" s="116">
        <v>5</v>
      </c>
      <c r="C1657" s="116">
        <v>1810103730</v>
      </c>
      <c r="D1657" s="116" t="s">
        <v>17485</v>
      </c>
      <c r="E1657" s="339">
        <v>2400.02</v>
      </c>
      <c r="F1657" s="194">
        <v>7</v>
      </c>
      <c r="G1657" s="194">
        <v>7</v>
      </c>
      <c r="H1657" s="194" t="s">
        <v>10119</v>
      </c>
      <c r="I1657" s="194">
        <f t="shared" si="75"/>
        <v>0</v>
      </c>
      <c r="J1657" s="116" t="s">
        <v>10120</v>
      </c>
      <c r="K1657" s="116" t="s">
        <v>12107</v>
      </c>
      <c r="L1657" s="197">
        <v>45623</v>
      </c>
      <c r="M1657" s="116"/>
      <c r="N1657" s="197">
        <v>45623</v>
      </c>
      <c r="O1657" s="388">
        <f t="shared" si="76"/>
        <v>342.86</v>
      </c>
      <c r="P1657" s="339">
        <f t="shared" si="77"/>
        <v>0</v>
      </c>
    </row>
    <row r="1658" spans="1:16" hidden="1" x14ac:dyDescent="0.25">
      <c r="A1658" s="116">
        <v>130648</v>
      </c>
      <c r="B1658" s="116">
        <v>12</v>
      </c>
      <c r="C1658" s="116">
        <v>1810104100</v>
      </c>
      <c r="D1658" s="116" t="s">
        <v>17481</v>
      </c>
      <c r="E1658" s="339">
        <v>9960</v>
      </c>
      <c r="F1658" s="194">
        <v>8</v>
      </c>
      <c r="G1658" s="194">
        <v>8</v>
      </c>
      <c r="H1658" s="194" t="s">
        <v>10119</v>
      </c>
      <c r="I1658" s="194">
        <f t="shared" si="75"/>
        <v>0</v>
      </c>
      <c r="J1658" s="116" t="s">
        <v>10120</v>
      </c>
      <c r="K1658" s="116" t="s">
        <v>12107</v>
      </c>
      <c r="L1658" s="197">
        <v>45623</v>
      </c>
      <c r="M1658" s="116"/>
      <c r="N1658" s="197">
        <v>45623</v>
      </c>
      <c r="O1658" s="388">
        <f t="shared" si="76"/>
        <v>1245</v>
      </c>
      <c r="P1658" s="339">
        <f t="shared" si="77"/>
        <v>0</v>
      </c>
    </row>
    <row r="1659" spans="1:16" hidden="1" x14ac:dyDescent="0.25">
      <c r="A1659" s="116">
        <v>130730</v>
      </c>
      <c r="B1659" s="116">
        <v>3</v>
      </c>
      <c r="C1659" s="116">
        <v>1011100140</v>
      </c>
      <c r="D1659" s="116" t="s">
        <v>17454</v>
      </c>
      <c r="E1659" s="339">
        <v>36000</v>
      </c>
      <c r="F1659" s="194">
        <v>4</v>
      </c>
      <c r="G1659" s="194">
        <v>4</v>
      </c>
      <c r="H1659" s="194" t="s">
        <v>10119</v>
      </c>
      <c r="I1659" s="194">
        <f t="shared" si="75"/>
        <v>0</v>
      </c>
      <c r="J1659" s="116" t="s">
        <v>10120</v>
      </c>
      <c r="K1659" s="116" t="s">
        <v>10121</v>
      </c>
      <c r="L1659" s="197">
        <v>45624</v>
      </c>
      <c r="M1659" s="116"/>
      <c r="N1659" s="197">
        <v>45624</v>
      </c>
      <c r="O1659" s="388">
        <f t="shared" si="76"/>
        <v>9000</v>
      </c>
      <c r="P1659" s="339">
        <f t="shared" si="77"/>
        <v>0</v>
      </c>
    </row>
    <row r="1660" spans="1:16" hidden="1" x14ac:dyDescent="0.25">
      <c r="A1660" s="116">
        <v>130730</v>
      </c>
      <c r="B1660" s="116">
        <v>2</v>
      </c>
      <c r="C1660" s="116">
        <v>1011100430</v>
      </c>
      <c r="D1660" s="116" t="s">
        <v>17451</v>
      </c>
      <c r="E1660" s="339">
        <v>28800</v>
      </c>
      <c r="F1660" s="194">
        <v>4</v>
      </c>
      <c r="G1660" s="194">
        <v>4</v>
      </c>
      <c r="H1660" s="194" t="s">
        <v>10119</v>
      </c>
      <c r="I1660" s="194">
        <f t="shared" si="75"/>
        <v>0</v>
      </c>
      <c r="J1660" s="116" t="s">
        <v>10120</v>
      </c>
      <c r="K1660" s="116" t="s">
        <v>10121</v>
      </c>
      <c r="L1660" s="197">
        <v>45624</v>
      </c>
      <c r="M1660" s="116"/>
      <c r="N1660" s="197">
        <v>45624</v>
      </c>
      <c r="O1660" s="388">
        <f t="shared" si="76"/>
        <v>7200</v>
      </c>
      <c r="P1660" s="339">
        <f t="shared" si="77"/>
        <v>0</v>
      </c>
    </row>
    <row r="1661" spans="1:16" hidden="1" x14ac:dyDescent="0.25">
      <c r="A1661" s="116">
        <v>130730</v>
      </c>
      <c r="B1661" s="116">
        <v>4</v>
      </c>
      <c r="C1661" s="116">
        <v>1017100480</v>
      </c>
      <c r="D1661" s="116" t="s">
        <v>10686</v>
      </c>
      <c r="E1661" s="339">
        <v>127200</v>
      </c>
      <c r="F1661" s="194">
        <v>4</v>
      </c>
      <c r="G1661" s="194">
        <v>4</v>
      </c>
      <c r="H1661" s="194" t="s">
        <v>10119</v>
      </c>
      <c r="I1661" s="194">
        <f t="shared" si="75"/>
        <v>0</v>
      </c>
      <c r="J1661" s="116" t="s">
        <v>10120</v>
      </c>
      <c r="K1661" s="116" t="s">
        <v>10121</v>
      </c>
      <c r="L1661" s="197">
        <v>45624</v>
      </c>
      <c r="M1661" s="116"/>
      <c r="N1661" s="197">
        <v>45624</v>
      </c>
      <c r="O1661" s="388">
        <f t="shared" si="76"/>
        <v>31800</v>
      </c>
      <c r="P1661" s="339">
        <f t="shared" si="77"/>
        <v>0</v>
      </c>
    </row>
    <row r="1662" spans="1:16" hidden="1" x14ac:dyDescent="0.25">
      <c r="A1662" s="116">
        <v>130730</v>
      </c>
      <c r="B1662" s="116">
        <v>5</v>
      </c>
      <c r="C1662" s="116">
        <v>1022102240</v>
      </c>
      <c r="D1662" s="116" t="s">
        <v>10388</v>
      </c>
      <c r="E1662" s="339">
        <v>24428</v>
      </c>
      <c r="F1662" s="194">
        <v>1</v>
      </c>
      <c r="G1662" s="194">
        <v>1</v>
      </c>
      <c r="H1662" s="194" t="s">
        <v>10119</v>
      </c>
      <c r="I1662" s="194">
        <f t="shared" si="75"/>
        <v>0</v>
      </c>
      <c r="J1662" s="116" t="s">
        <v>10120</v>
      </c>
      <c r="K1662" s="116" t="s">
        <v>10121</v>
      </c>
      <c r="L1662" s="197">
        <v>45624</v>
      </c>
      <c r="M1662" s="116"/>
      <c r="N1662" s="197">
        <v>45624</v>
      </c>
      <c r="O1662" s="388">
        <f t="shared" si="76"/>
        <v>24428</v>
      </c>
      <c r="P1662" s="339">
        <f t="shared" si="77"/>
        <v>0</v>
      </c>
    </row>
    <row r="1663" spans="1:16" hidden="1" x14ac:dyDescent="0.25">
      <c r="A1663" s="116">
        <v>130730</v>
      </c>
      <c r="B1663" s="116">
        <v>1</v>
      </c>
      <c r="C1663" s="116">
        <v>1022102620</v>
      </c>
      <c r="D1663" s="116" t="s">
        <v>16164</v>
      </c>
      <c r="E1663" s="339">
        <v>5634.9</v>
      </c>
      <c r="F1663" s="194">
        <v>10</v>
      </c>
      <c r="G1663" s="194">
        <v>10</v>
      </c>
      <c r="H1663" s="194" t="s">
        <v>10119</v>
      </c>
      <c r="I1663" s="194">
        <f t="shared" si="75"/>
        <v>0</v>
      </c>
      <c r="J1663" s="116" t="s">
        <v>10120</v>
      </c>
      <c r="K1663" s="116" t="s">
        <v>10121</v>
      </c>
      <c r="L1663" s="197">
        <v>45624</v>
      </c>
      <c r="M1663" s="116"/>
      <c r="N1663" s="197">
        <v>45624</v>
      </c>
      <c r="O1663" s="388">
        <f t="shared" si="76"/>
        <v>563.49</v>
      </c>
      <c r="P1663" s="339">
        <f t="shared" si="77"/>
        <v>0</v>
      </c>
    </row>
    <row r="1664" spans="1:16" hidden="1" x14ac:dyDescent="0.25">
      <c r="A1664" s="116">
        <v>130736</v>
      </c>
      <c r="B1664" s="116">
        <v>3</v>
      </c>
      <c r="C1664" s="116">
        <v>1510106380</v>
      </c>
      <c r="D1664" s="116" t="s">
        <v>12129</v>
      </c>
      <c r="E1664" s="339">
        <v>179580</v>
      </c>
      <c r="F1664" s="194">
        <v>2</v>
      </c>
      <c r="G1664" s="194">
        <v>2</v>
      </c>
      <c r="H1664" s="194" t="s">
        <v>10119</v>
      </c>
      <c r="I1664" s="194">
        <f t="shared" si="75"/>
        <v>0</v>
      </c>
      <c r="J1664" s="116" t="s">
        <v>10120</v>
      </c>
      <c r="K1664" s="116" t="s">
        <v>12164</v>
      </c>
      <c r="L1664" s="197">
        <v>45624</v>
      </c>
      <c r="M1664" s="116"/>
      <c r="N1664" s="197">
        <v>45624</v>
      </c>
      <c r="O1664" s="388">
        <f t="shared" si="76"/>
        <v>89790</v>
      </c>
      <c r="P1664" s="339">
        <f t="shared" si="77"/>
        <v>0</v>
      </c>
    </row>
    <row r="1665" spans="1:16" hidden="1" x14ac:dyDescent="0.25">
      <c r="A1665" s="116">
        <v>130736</v>
      </c>
      <c r="B1665" s="116">
        <v>2</v>
      </c>
      <c r="C1665" s="116">
        <v>1518100410</v>
      </c>
      <c r="D1665" s="116" t="s">
        <v>8373</v>
      </c>
      <c r="E1665" s="339">
        <v>189100.91</v>
      </c>
      <c r="F1665" s="194">
        <v>1</v>
      </c>
      <c r="G1665" s="194">
        <v>1</v>
      </c>
      <c r="H1665" s="194" t="s">
        <v>10119</v>
      </c>
      <c r="I1665" s="194">
        <f t="shared" si="75"/>
        <v>0</v>
      </c>
      <c r="J1665" s="116" t="s">
        <v>10120</v>
      </c>
      <c r="K1665" s="116" t="s">
        <v>12164</v>
      </c>
      <c r="L1665" s="197">
        <v>45624</v>
      </c>
      <c r="M1665" s="116"/>
      <c r="N1665" s="197">
        <v>45624</v>
      </c>
      <c r="O1665" s="388">
        <f t="shared" si="76"/>
        <v>189100.91</v>
      </c>
      <c r="P1665" s="339">
        <f t="shared" si="77"/>
        <v>0</v>
      </c>
    </row>
    <row r="1666" spans="1:16" hidden="1" x14ac:dyDescent="0.25">
      <c r="A1666" s="116">
        <v>130736</v>
      </c>
      <c r="B1666" s="116">
        <v>1</v>
      </c>
      <c r="C1666" s="116">
        <v>1529100150</v>
      </c>
      <c r="D1666" s="116" t="s">
        <v>11349</v>
      </c>
      <c r="E1666" s="339">
        <v>292251</v>
      </c>
      <c r="F1666" s="194">
        <v>1</v>
      </c>
      <c r="G1666" s="194">
        <v>1</v>
      </c>
      <c r="H1666" s="194" t="s">
        <v>10119</v>
      </c>
      <c r="I1666" s="194">
        <f t="shared" ref="I1666:I1729" si="78">+F1666-G1666</f>
        <v>0</v>
      </c>
      <c r="J1666" s="116" t="s">
        <v>10120</v>
      </c>
      <c r="K1666" s="116" t="s">
        <v>12164</v>
      </c>
      <c r="L1666" s="197">
        <v>45624</v>
      </c>
      <c r="M1666" s="116"/>
      <c r="N1666" s="197">
        <v>45624</v>
      </c>
      <c r="O1666" s="388">
        <f t="shared" ref="O1666:O1729" si="79">+E1666/F1666</f>
        <v>292251</v>
      </c>
      <c r="P1666" s="339">
        <f t="shared" ref="P1666:P1729" si="80">+O1666*I1666</f>
        <v>0</v>
      </c>
    </row>
    <row r="1667" spans="1:16" hidden="1" x14ac:dyDescent="0.25">
      <c r="A1667" s="116">
        <v>130737</v>
      </c>
      <c r="B1667" s="116">
        <v>3</v>
      </c>
      <c r="C1667" s="116">
        <v>1019104240</v>
      </c>
      <c r="D1667" s="116" t="s">
        <v>11166</v>
      </c>
      <c r="E1667" s="339">
        <v>5026</v>
      </c>
      <c r="F1667" s="194">
        <v>1</v>
      </c>
      <c r="G1667" s="194">
        <v>1</v>
      </c>
      <c r="H1667" s="194" t="s">
        <v>10119</v>
      </c>
      <c r="I1667" s="194">
        <f t="shared" si="78"/>
        <v>0</v>
      </c>
      <c r="J1667" s="116" t="s">
        <v>10120</v>
      </c>
      <c r="K1667" s="116" t="s">
        <v>12166</v>
      </c>
      <c r="L1667" s="197">
        <v>45624</v>
      </c>
      <c r="M1667" s="116"/>
      <c r="N1667" s="197">
        <v>45624</v>
      </c>
      <c r="O1667" s="388">
        <f t="shared" si="79"/>
        <v>5026</v>
      </c>
      <c r="P1667" s="339">
        <f t="shared" si="80"/>
        <v>0</v>
      </c>
    </row>
    <row r="1668" spans="1:16" hidden="1" x14ac:dyDescent="0.25">
      <c r="A1668" s="116">
        <v>130737</v>
      </c>
      <c r="B1668" s="116">
        <v>2</v>
      </c>
      <c r="C1668" s="116">
        <v>1311100000</v>
      </c>
      <c r="D1668" s="116" t="s">
        <v>17592</v>
      </c>
      <c r="E1668" s="339">
        <v>531050</v>
      </c>
      <c r="F1668" s="194">
        <v>1</v>
      </c>
      <c r="G1668" s="194">
        <v>1</v>
      </c>
      <c r="H1668" s="194" t="s">
        <v>10119</v>
      </c>
      <c r="I1668" s="194">
        <f t="shared" si="78"/>
        <v>0</v>
      </c>
      <c r="J1668" s="116" t="s">
        <v>10120</v>
      </c>
      <c r="K1668" s="116" t="s">
        <v>12166</v>
      </c>
      <c r="L1668" s="197">
        <v>45624</v>
      </c>
      <c r="M1668" s="116"/>
      <c r="N1668" s="197">
        <v>45624</v>
      </c>
      <c r="O1668" s="388">
        <f t="shared" si="79"/>
        <v>531050</v>
      </c>
      <c r="P1668" s="339">
        <f t="shared" si="80"/>
        <v>0</v>
      </c>
    </row>
    <row r="1669" spans="1:16" hidden="1" x14ac:dyDescent="0.25">
      <c r="A1669" s="116">
        <v>130737</v>
      </c>
      <c r="B1669" s="116">
        <v>1</v>
      </c>
      <c r="C1669" s="116">
        <v>1315101640</v>
      </c>
      <c r="D1669" s="116" t="s">
        <v>11253</v>
      </c>
      <c r="E1669" s="339">
        <v>220000</v>
      </c>
      <c r="F1669" s="194">
        <v>1</v>
      </c>
      <c r="G1669" s="194">
        <v>1</v>
      </c>
      <c r="H1669" s="194" t="s">
        <v>10119</v>
      </c>
      <c r="I1669" s="194">
        <f t="shared" si="78"/>
        <v>0</v>
      </c>
      <c r="J1669" s="116" t="s">
        <v>10120</v>
      </c>
      <c r="K1669" s="116" t="s">
        <v>12166</v>
      </c>
      <c r="L1669" s="197">
        <v>45624</v>
      </c>
      <c r="M1669" s="116"/>
      <c r="N1669" s="197">
        <v>45624</v>
      </c>
      <c r="O1669" s="388">
        <f t="shared" si="79"/>
        <v>220000</v>
      </c>
      <c r="P1669" s="339">
        <f t="shared" si="80"/>
        <v>0</v>
      </c>
    </row>
    <row r="1670" spans="1:16" hidden="1" x14ac:dyDescent="0.25">
      <c r="A1670" s="116">
        <v>130737</v>
      </c>
      <c r="B1670" s="116">
        <v>5</v>
      </c>
      <c r="C1670" s="116">
        <v>1320100000</v>
      </c>
      <c r="D1670" s="116" t="s">
        <v>11270</v>
      </c>
      <c r="E1670" s="339">
        <v>576629</v>
      </c>
      <c r="F1670" s="194">
        <v>1</v>
      </c>
      <c r="G1670" s="194">
        <v>1</v>
      </c>
      <c r="H1670" s="194" t="s">
        <v>10119</v>
      </c>
      <c r="I1670" s="194">
        <f t="shared" si="78"/>
        <v>0</v>
      </c>
      <c r="J1670" s="116" t="s">
        <v>10120</v>
      </c>
      <c r="K1670" s="116" t="s">
        <v>12166</v>
      </c>
      <c r="L1670" s="197">
        <v>45624</v>
      </c>
      <c r="M1670" s="116"/>
      <c r="N1670" s="197">
        <v>45624</v>
      </c>
      <c r="O1670" s="388">
        <f t="shared" si="79"/>
        <v>576629</v>
      </c>
      <c r="P1670" s="339">
        <f t="shared" si="80"/>
        <v>0</v>
      </c>
    </row>
    <row r="1671" spans="1:16" hidden="1" x14ac:dyDescent="0.25">
      <c r="A1671" s="116">
        <v>130737</v>
      </c>
      <c r="B1671" s="116">
        <v>4</v>
      </c>
      <c r="C1671" s="116">
        <v>1323100700</v>
      </c>
      <c r="D1671" s="116" t="s">
        <v>17567</v>
      </c>
      <c r="E1671" s="339">
        <v>104643</v>
      </c>
      <c r="F1671" s="194">
        <v>1</v>
      </c>
      <c r="G1671" s="194">
        <v>1</v>
      </c>
      <c r="H1671" s="194" t="s">
        <v>10119</v>
      </c>
      <c r="I1671" s="194">
        <f t="shared" si="78"/>
        <v>0</v>
      </c>
      <c r="J1671" s="116" t="s">
        <v>10120</v>
      </c>
      <c r="K1671" s="116" t="s">
        <v>12166</v>
      </c>
      <c r="L1671" s="197">
        <v>45624</v>
      </c>
      <c r="M1671" s="116"/>
      <c r="N1671" s="197">
        <v>45624</v>
      </c>
      <c r="O1671" s="388">
        <f t="shared" si="79"/>
        <v>104643</v>
      </c>
      <c r="P1671" s="339">
        <f t="shared" si="80"/>
        <v>0</v>
      </c>
    </row>
    <row r="1672" spans="1:16" hidden="1" x14ac:dyDescent="0.25">
      <c r="A1672" s="116">
        <v>130738</v>
      </c>
      <c r="B1672" s="116">
        <v>2</v>
      </c>
      <c r="C1672" s="116">
        <v>1013100090</v>
      </c>
      <c r="D1672" s="116" t="s">
        <v>11037</v>
      </c>
      <c r="E1672" s="339">
        <v>668000</v>
      </c>
      <c r="F1672" s="194">
        <v>2</v>
      </c>
      <c r="G1672" s="194">
        <v>2</v>
      </c>
      <c r="H1672" s="194" t="s">
        <v>10119</v>
      </c>
      <c r="I1672" s="194">
        <f t="shared" si="78"/>
        <v>0</v>
      </c>
      <c r="J1672" s="116" t="s">
        <v>10120</v>
      </c>
      <c r="K1672" s="116" t="s">
        <v>12165</v>
      </c>
      <c r="L1672" s="197">
        <v>45624</v>
      </c>
      <c r="M1672" s="116"/>
      <c r="N1672" s="197">
        <v>45624</v>
      </c>
      <c r="O1672" s="388">
        <f t="shared" si="79"/>
        <v>334000</v>
      </c>
      <c r="P1672" s="339">
        <f t="shared" si="80"/>
        <v>0</v>
      </c>
    </row>
    <row r="1673" spans="1:16" hidden="1" x14ac:dyDescent="0.25">
      <c r="A1673" s="116">
        <v>130738</v>
      </c>
      <c r="B1673" s="116">
        <v>1</v>
      </c>
      <c r="C1673" s="116">
        <v>1321100020</v>
      </c>
      <c r="D1673" s="116" t="s">
        <v>11271</v>
      </c>
      <c r="E1673" s="339">
        <v>93833.76</v>
      </c>
      <c r="F1673" s="194">
        <v>2</v>
      </c>
      <c r="G1673" s="194">
        <v>2</v>
      </c>
      <c r="H1673" s="194" t="s">
        <v>10119</v>
      </c>
      <c r="I1673" s="194">
        <f t="shared" si="78"/>
        <v>0</v>
      </c>
      <c r="J1673" s="116" t="s">
        <v>10120</v>
      </c>
      <c r="K1673" s="116" t="s">
        <v>12165</v>
      </c>
      <c r="L1673" s="197">
        <v>45624</v>
      </c>
      <c r="M1673" s="116"/>
      <c r="N1673" s="197">
        <v>45624</v>
      </c>
      <c r="O1673" s="388">
        <f t="shared" si="79"/>
        <v>46916.88</v>
      </c>
      <c r="P1673" s="339">
        <f t="shared" si="80"/>
        <v>0</v>
      </c>
    </row>
    <row r="1674" spans="1:16" hidden="1" x14ac:dyDescent="0.25">
      <c r="A1674" s="116">
        <v>130782</v>
      </c>
      <c r="B1674" s="116">
        <v>14</v>
      </c>
      <c r="C1674" s="116">
        <v>1010100120</v>
      </c>
      <c r="D1674" s="116" t="s">
        <v>17538</v>
      </c>
      <c r="E1674" s="339">
        <v>36607</v>
      </c>
      <c r="F1674" s="194">
        <v>25</v>
      </c>
      <c r="G1674" s="194">
        <v>25</v>
      </c>
      <c r="H1674" s="194" t="s">
        <v>10119</v>
      </c>
      <c r="I1674" s="194">
        <f t="shared" si="78"/>
        <v>0</v>
      </c>
      <c r="J1674" s="116" t="s">
        <v>10120</v>
      </c>
      <c r="K1674" s="116" t="s">
        <v>11937</v>
      </c>
      <c r="L1674" s="197">
        <v>45628</v>
      </c>
      <c r="M1674" s="116"/>
      <c r="N1674" s="197">
        <v>45628</v>
      </c>
      <c r="O1674" s="388">
        <f t="shared" si="79"/>
        <v>1464.28</v>
      </c>
      <c r="P1674" s="339">
        <f t="shared" si="80"/>
        <v>0</v>
      </c>
    </row>
    <row r="1675" spans="1:16" hidden="1" x14ac:dyDescent="0.25">
      <c r="A1675" s="116">
        <v>130782</v>
      </c>
      <c r="B1675" s="116">
        <v>3</v>
      </c>
      <c r="C1675" s="116">
        <v>1010100140</v>
      </c>
      <c r="D1675" s="116" t="s">
        <v>12113</v>
      </c>
      <c r="E1675" s="339">
        <v>78645.75</v>
      </c>
      <c r="F1675" s="194">
        <v>25</v>
      </c>
      <c r="G1675" s="194">
        <v>25</v>
      </c>
      <c r="H1675" s="194" t="s">
        <v>10119</v>
      </c>
      <c r="I1675" s="194">
        <f t="shared" si="78"/>
        <v>0</v>
      </c>
      <c r="J1675" s="116" t="s">
        <v>10120</v>
      </c>
      <c r="K1675" s="116" t="s">
        <v>11937</v>
      </c>
      <c r="L1675" s="197">
        <v>45628</v>
      </c>
      <c r="M1675" s="116" t="s">
        <v>12171</v>
      </c>
      <c r="N1675" s="197">
        <v>45650</v>
      </c>
      <c r="O1675" s="388">
        <f t="shared" si="79"/>
        <v>3145.83</v>
      </c>
      <c r="P1675" s="339">
        <f t="shared" si="80"/>
        <v>0</v>
      </c>
    </row>
    <row r="1676" spans="1:16" hidden="1" x14ac:dyDescent="0.25">
      <c r="A1676" s="116">
        <v>130782</v>
      </c>
      <c r="B1676" s="116">
        <v>2</v>
      </c>
      <c r="C1676" s="116">
        <v>1010100750</v>
      </c>
      <c r="D1676" s="116" t="s">
        <v>11041</v>
      </c>
      <c r="E1676" s="339">
        <v>60743.5</v>
      </c>
      <c r="F1676" s="194">
        <v>25</v>
      </c>
      <c r="G1676" s="194">
        <v>25</v>
      </c>
      <c r="H1676" s="194" t="s">
        <v>10119</v>
      </c>
      <c r="I1676" s="194">
        <f t="shared" si="78"/>
        <v>0</v>
      </c>
      <c r="J1676" s="116" t="s">
        <v>10120</v>
      </c>
      <c r="K1676" s="116" t="s">
        <v>11937</v>
      </c>
      <c r="L1676" s="197">
        <v>45628</v>
      </c>
      <c r="M1676" s="116"/>
      <c r="N1676" s="197">
        <v>45628</v>
      </c>
      <c r="O1676" s="388">
        <f t="shared" si="79"/>
        <v>2429.7399999999998</v>
      </c>
      <c r="P1676" s="339">
        <f t="shared" si="80"/>
        <v>0</v>
      </c>
    </row>
    <row r="1677" spans="1:16" hidden="1" x14ac:dyDescent="0.25">
      <c r="A1677" s="116">
        <v>130782</v>
      </c>
      <c r="B1677" s="116">
        <v>7</v>
      </c>
      <c r="C1677" s="116">
        <v>1010102170</v>
      </c>
      <c r="D1677" s="116" t="s">
        <v>11130</v>
      </c>
      <c r="E1677" s="339">
        <v>55990</v>
      </c>
      <c r="F1677" s="194">
        <v>10</v>
      </c>
      <c r="G1677" s="194">
        <v>10</v>
      </c>
      <c r="H1677" s="194" t="s">
        <v>10119</v>
      </c>
      <c r="I1677" s="194">
        <f t="shared" si="78"/>
        <v>0</v>
      </c>
      <c r="J1677" s="116" t="s">
        <v>10120</v>
      </c>
      <c r="K1677" s="116" t="s">
        <v>11937</v>
      </c>
      <c r="L1677" s="197">
        <v>45628</v>
      </c>
      <c r="M1677" s="116"/>
      <c r="N1677" s="197">
        <v>45628</v>
      </c>
      <c r="O1677" s="388">
        <f t="shared" si="79"/>
        <v>5599</v>
      </c>
      <c r="P1677" s="339">
        <f t="shared" si="80"/>
        <v>0</v>
      </c>
    </row>
    <row r="1678" spans="1:16" hidden="1" x14ac:dyDescent="0.25">
      <c r="A1678" s="116">
        <v>130782</v>
      </c>
      <c r="B1678" s="116">
        <v>5</v>
      </c>
      <c r="C1678" s="116">
        <v>1010107790</v>
      </c>
      <c r="D1678" s="116" t="s">
        <v>8946</v>
      </c>
      <c r="E1678" s="339">
        <v>66660</v>
      </c>
      <c r="F1678" s="194">
        <v>15</v>
      </c>
      <c r="G1678" s="194">
        <v>15</v>
      </c>
      <c r="H1678" s="194" t="s">
        <v>10119</v>
      </c>
      <c r="I1678" s="194">
        <f t="shared" si="78"/>
        <v>0</v>
      </c>
      <c r="J1678" s="116" t="s">
        <v>10120</v>
      </c>
      <c r="K1678" s="116" t="s">
        <v>11937</v>
      </c>
      <c r="L1678" s="197">
        <v>45628</v>
      </c>
      <c r="M1678" s="116"/>
      <c r="N1678" s="197">
        <v>45628</v>
      </c>
      <c r="O1678" s="388">
        <f t="shared" si="79"/>
        <v>4444</v>
      </c>
      <c r="P1678" s="339">
        <f t="shared" si="80"/>
        <v>0</v>
      </c>
    </row>
    <row r="1679" spans="1:16" hidden="1" x14ac:dyDescent="0.25">
      <c r="A1679" s="116">
        <v>130782</v>
      </c>
      <c r="B1679" s="116">
        <v>8</v>
      </c>
      <c r="C1679" s="116">
        <v>1015100890</v>
      </c>
      <c r="D1679" s="116" t="s">
        <v>11142</v>
      </c>
      <c r="E1679" s="339">
        <v>64198.7</v>
      </c>
      <c r="F1679" s="194">
        <v>10</v>
      </c>
      <c r="G1679" s="194">
        <v>10</v>
      </c>
      <c r="H1679" s="194" t="s">
        <v>10119</v>
      </c>
      <c r="I1679" s="194">
        <f t="shared" si="78"/>
        <v>0</v>
      </c>
      <c r="J1679" s="116" t="s">
        <v>10120</v>
      </c>
      <c r="K1679" s="116" t="s">
        <v>11937</v>
      </c>
      <c r="L1679" s="197">
        <v>45628</v>
      </c>
      <c r="M1679" s="116"/>
      <c r="N1679" s="197">
        <v>45628</v>
      </c>
      <c r="O1679" s="388">
        <f t="shared" si="79"/>
        <v>6419.87</v>
      </c>
      <c r="P1679" s="339">
        <f t="shared" si="80"/>
        <v>0</v>
      </c>
    </row>
    <row r="1680" spans="1:16" hidden="1" x14ac:dyDescent="0.25">
      <c r="A1680" s="116">
        <v>130782</v>
      </c>
      <c r="B1680" s="116">
        <v>6</v>
      </c>
      <c r="C1680" s="116">
        <v>1015100900</v>
      </c>
      <c r="D1680" s="116" t="s">
        <v>11143</v>
      </c>
      <c r="E1680" s="339">
        <v>46716.4</v>
      </c>
      <c r="F1680" s="194">
        <v>10</v>
      </c>
      <c r="G1680" s="194">
        <v>10</v>
      </c>
      <c r="H1680" s="194" t="s">
        <v>10119</v>
      </c>
      <c r="I1680" s="194">
        <f t="shared" si="78"/>
        <v>0</v>
      </c>
      <c r="J1680" s="116" t="s">
        <v>10120</v>
      </c>
      <c r="K1680" s="116" t="s">
        <v>11937</v>
      </c>
      <c r="L1680" s="197">
        <v>45628</v>
      </c>
      <c r="M1680" s="116"/>
      <c r="N1680" s="197">
        <v>45628</v>
      </c>
      <c r="O1680" s="388">
        <f t="shared" si="79"/>
        <v>4671.6400000000003</v>
      </c>
      <c r="P1680" s="339">
        <f t="shared" si="80"/>
        <v>0</v>
      </c>
    </row>
    <row r="1681" spans="1:16" hidden="1" x14ac:dyDescent="0.25">
      <c r="A1681" s="116">
        <v>130782</v>
      </c>
      <c r="B1681" s="116">
        <v>4</v>
      </c>
      <c r="C1681" s="116">
        <v>1514100320</v>
      </c>
      <c r="D1681" s="116" t="s">
        <v>11283</v>
      </c>
      <c r="E1681" s="339">
        <v>29496</v>
      </c>
      <c r="F1681" s="194">
        <v>8</v>
      </c>
      <c r="G1681" s="194">
        <v>8</v>
      </c>
      <c r="H1681" s="194" t="s">
        <v>10119</v>
      </c>
      <c r="I1681" s="194">
        <f t="shared" si="78"/>
        <v>0</v>
      </c>
      <c r="J1681" s="116" t="s">
        <v>10120</v>
      </c>
      <c r="K1681" s="116" t="s">
        <v>11937</v>
      </c>
      <c r="L1681" s="197">
        <v>45628</v>
      </c>
      <c r="M1681" s="116"/>
      <c r="N1681" s="197">
        <v>45628</v>
      </c>
      <c r="O1681" s="388">
        <f t="shared" si="79"/>
        <v>3687</v>
      </c>
      <c r="P1681" s="339">
        <f t="shared" si="80"/>
        <v>0</v>
      </c>
    </row>
    <row r="1682" spans="1:16" hidden="1" x14ac:dyDescent="0.25">
      <c r="A1682" s="116">
        <v>130782</v>
      </c>
      <c r="B1682" s="116">
        <v>13</v>
      </c>
      <c r="C1682" s="116">
        <v>1526101600</v>
      </c>
      <c r="D1682" s="116" t="s">
        <v>11340</v>
      </c>
      <c r="E1682" s="339">
        <v>11940</v>
      </c>
      <c r="F1682" s="194">
        <v>3</v>
      </c>
      <c r="G1682" s="194">
        <v>3</v>
      </c>
      <c r="H1682" s="194" t="s">
        <v>10119</v>
      </c>
      <c r="I1682" s="194">
        <f t="shared" si="78"/>
        <v>0</v>
      </c>
      <c r="J1682" s="116" t="s">
        <v>10120</v>
      </c>
      <c r="K1682" s="116" t="s">
        <v>11937</v>
      </c>
      <c r="L1682" s="197">
        <v>45628</v>
      </c>
      <c r="M1682" s="116" t="s">
        <v>12173</v>
      </c>
      <c r="N1682" s="197">
        <v>45694</v>
      </c>
      <c r="O1682" s="388">
        <f t="shared" si="79"/>
        <v>3980</v>
      </c>
      <c r="P1682" s="339">
        <f t="shared" si="80"/>
        <v>0</v>
      </c>
    </row>
    <row r="1683" spans="1:16" hidden="1" x14ac:dyDescent="0.25">
      <c r="A1683" s="116">
        <v>130782</v>
      </c>
      <c r="B1683" s="116">
        <v>9</v>
      </c>
      <c r="C1683" s="116">
        <v>1526101620</v>
      </c>
      <c r="D1683" s="116" t="s">
        <v>11341</v>
      </c>
      <c r="E1683" s="339">
        <v>11028</v>
      </c>
      <c r="F1683" s="194">
        <v>6</v>
      </c>
      <c r="G1683" s="194">
        <v>6</v>
      </c>
      <c r="H1683" s="194" t="s">
        <v>10119</v>
      </c>
      <c r="I1683" s="194">
        <f t="shared" si="78"/>
        <v>0</v>
      </c>
      <c r="J1683" s="116" t="s">
        <v>10120</v>
      </c>
      <c r="K1683" s="116" t="s">
        <v>11937</v>
      </c>
      <c r="L1683" s="197">
        <v>45628</v>
      </c>
      <c r="M1683" s="116" t="s">
        <v>12172</v>
      </c>
      <c r="N1683" s="197">
        <v>45694</v>
      </c>
      <c r="O1683" s="388">
        <f t="shared" si="79"/>
        <v>1838</v>
      </c>
      <c r="P1683" s="339">
        <f t="shared" si="80"/>
        <v>0</v>
      </c>
    </row>
    <row r="1684" spans="1:16" hidden="1" x14ac:dyDescent="0.25">
      <c r="A1684" s="116">
        <v>130782</v>
      </c>
      <c r="B1684" s="116">
        <v>10</v>
      </c>
      <c r="C1684" s="116">
        <v>1526101630</v>
      </c>
      <c r="D1684" s="116" t="s">
        <v>11342</v>
      </c>
      <c r="E1684" s="339">
        <v>9415.5</v>
      </c>
      <c r="F1684" s="194">
        <v>6</v>
      </c>
      <c r="G1684" s="194">
        <v>6</v>
      </c>
      <c r="H1684" s="194" t="s">
        <v>10119</v>
      </c>
      <c r="I1684" s="194">
        <f t="shared" si="78"/>
        <v>0</v>
      </c>
      <c r="J1684" s="116" t="s">
        <v>10120</v>
      </c>
      <c r="K1684" s="116" t="s">
        <v>11937</v>
      </c>
      <c r="L1684" s="197">
        <v>45628</v>
      </c>
      <c r="M1684" s="116"/>
      <c r="N1684" s="197">
        <v>45628</v>
      </c>
      <c r="O1684" s="388">
        <f t="shared" si="79"/>
        <v>1569.25</v>
      </c>
      <c r="P1684" s="339">
        <f t="shared" si="80"/>
        <v>0</v>
      </c>
    </row>
    <row r="1685" spans="1:16" hidden="1" x14ac:dyDescent="0.25">
      <c r="A1685" s="116">
        <v>130782</v>
      </c>
      <c r="B1685" s="116">
        <v>11</v>
      </c>
      <c r="C1685" s="116">
        <v>1526101650</v>
      </c>
      <c r="D1685" s="116" t="s">
        <v>11343</v>
      </c>
      <c r="E1685" s="339">
        <v>12013.52</v>
      </c>
      <c r="F1685" s="194">
        <v>4</v>
      </c>
      <c r="G1685" s="194">
        <v>4</v>
      </c>
      <c r="H1685" s="194" t="s">
        <v>10119</v>
      </c>
      <c r="I1685" s="194">
        <f t="shared" si="78"/>
        <v>0</v>
      </c>
      <c r="J1685" s="116" t="s">
        <v>10120</v>
      </c>
      <c r="K1685" s="116" t="s">
        <v>11937</v>
      </c>
      <c r="L1685" s="197">
        <v>45628</v>
      </c>
      <c r="M1685" s="116"/>
      <c r="N1685" s="197">
        <v>45628</v>
      </c>
      <c r="O1685" s="388">
        <f t="shared" si="79"/>
        <v>3003.38</v>
      </c>
      <c r="P1685" s="339">
        <f t="shared" si="80"/>
        <v>0</v>
      </c>
    </row>
    <row r="1686" spans="1:16" hidden="1" x14ac:dyDescent="0.25">
      <c r="A1686" s="116">
        <v>130782</v>
      </c>
      <c r="B1686" s="116">
        <v>12</v>
      </c>
      <c r="C1686" s="116">
        <v>1526101660</v>
      </c>
      <c r="D1686" s="116" t="s">
        <v>11344</v>
      </c>
      <c r="E1686" s="339">
        <v>7220</v>
      </c>
      <c r="F1686" s="194">
        <v>4</v>
      </c>
      <c r="G1686" s="194">
        <v>4</v>
      </c>
      <c r="H1686" s="194" t="s">
        <v>10119</v>
      </c>
      <c r="I1686" s="194">
        <f t="shared" si="78"/>
        <v>0</v>
      </c>
      <c r="J1686" s="116" t="s">
        <v>10120</v>
      </c>
      <c r="K1686" s="116" t="s">
        <v>11937</v>
      </c>
      <c r="L1686" s="197">
        <v>45628</v>
      </c>
      <c r="M1686" s="116"/>
      <c r="N1686" s="197">
        <v>45628</v>
      </c>
      <c r="O1686" s="388">
        <f t="shared" si="79"/>
        <v>1805</v>
      </c>
      <c r="P1686" s="339">
        <f t="shared" si="80"/>
        <v>0</v>
      </c>
    </row>
    <row r="1687" spans="1:16" hidden="1" x14ac:dyDescent="0.25">
      <c r="A1687" s="116">
        <v>130782</v>
      </c>
      <c r="B1687" s="116">
        <v>1</v>
      </c>
      <c r="C1687" s="116">
        <v>1546101870</v>
      </c>
      <c r="D1687" s="116" t="s">
        <v>16201</v>
      </c>
      <c r="E1687" s="339">
        <v>14341.75</v>
      </c>
      <c r="F1687" s="194">
        <v>25</v>
      </c>
      <c r="G1687" s="194">
        <v>25</v>
      </c>
      <c r="H1687" s="194" t="s">
        <v>10119</v>
      </c>
      <c r="I1687" s="194">
        <f t="shared" si="78"/>
        <v>0</v>
      </c>
      <c r="J1687" s="116" t="s">
        <v>10120</v>
      </c>
      <c r="K1687" s="116" t="s">
        <v>11937</v>
      </c>
      <c r="L1687" s="197">
        <v>45628</v>
      </c>
      <c r="M1687" s="116"/>
      <c r="N1687" s="197">
        <v>45628</v>
      </c>
      <c r="O1687" s="388">
        <f t="shared" si="79"/>
        <v>573.66999999999996</v>
      </c>
      <c r="P1687" s="339">
        <f t="shared" si="80"/>
        <v>0</v>
      </c>
    </row>
    <row r="1688" spans="1:16" hidden="1" x14ac:dyDescent="0.25">
      <c r="A1688" s="116">
        <v>130785</v>
      </c>
      <c r="B1688" s="116">
        <v>12</v>
      </c>
      <c r="C1688" s="116">
        <v>1011100040</v>
      </c>
      <c r="D1688" s="116" t="s">
        <v>10481</v>
      </c>
      <c r="E1688" s="339">
        <v>17322.599999999999</v>
      </c>
      <c r="F1688" s="194">
        <v>12</v>
      </c>
      <c r="G1688" s="194">
        <v>12</v>
      </c>
      <c r="H1688" s="194" t="s">
        <v>10119</v>
      </c>
      <c r="I1688" s="194">
        <f t="shared" si="78"/>
        <v>0</v>
      </c>
      <c r="J1688" s="116" t="s">
        <v>10120</v>
      </c>
      <c r="K1688" s="116" t="s">
        <v>11691</v>
      </c>
      <c r="L1688" s="197">
        <v>45628</v>
      </c>
      <c r="M1688" s="116"/>
      <c r="N1688" s="197">
        <v>45628</v>
      </c>
      <c r="O1688" s="388">
        <f t="shared" si="79"/>
        <v>1443.55</v>
      </c>
      <c r="P1688" s="339">
        <f t="shared" si="80"/>
        <v>0</v>
      </c>
    </row>
    <row r="1689" spans="1:16" hidden="1" x14ac:dyDescent="0.25">
      <c r="A1689" s="116">
        <v>130785</v>
      </c>
      <c r="B1689" s="116">
        <v>14</v>
      </c>
      <c r="C1689" s="116">
        <v>1016100540</v>
      </c>
      <c r="D1689" s="116" t="s">
        <v>11148</v>
      </c>
      <c r="E1689" s="339">
        <v>5322</v>
      </c>
      <c r="F1689" s="194">
        <v>3</v>
      </c>
      <c r="G1689" s="194">
        <v>3</v>
      </c>
      <c r="H1689" s="194" t="s">
        <v>10119</v>
      </c>
      <c r="I1689" s="194">
        <f t="shared" si="78"/>
        <v>0</v>
      </c>
      <c r="J1689" s="116" t="s">
        <v>10120</v>
      </c>
      <c r="K1689" s="116" t="s">
        <v>11691</v>
      </c>
      <c r="L1689" s="197">
        <v>45628</v>
      </c>
      <c r="M1689" s="116" t="s">
        <v>12174</v>
      </c>
      <c r="N1689" s="197">
        <v>45630</v>
      </c>
      <c r="O1689" s="388">
        <f t="shared" si="79"/>
        <v>1774</v>
      </c>
      <c r="P1689" s="339">
        <f t="shared" si="80"/>
        <v>0</v>
      </c>
    </row>
    <row r="1690" spans="1:16" hidden="1" x14ac:dyDescent="0.25">
      <c r="A1690" s="116">
        <v>130785</v>
      </c>
      <c r="B1690" s="116">
        <v>15</v>
      </c>
      <c r="C1690" s="116">
        <v>1016101250</v>
      </c>
      <c r="D1690" s="116" t="s">
        <v>11152</v>
      </c>
      <c r="E1690" s="339">
        <v>5373.81</v>
      </c>
      <c r="F1690" s="194">
        <v>3</v>
      </c>
      <c r="G1690" s="194">
        <v>3</v>
      </c>
      <c r="H1690" s="194" t="s">
        <v>10119</v>
      </c>
      <c r="I1690" s="194">
        <f t="shared" si="78"/>
        <v>0</v>
      </c>
      <c r="J1690" s="116" t="s">
        <v>10120</v>
      </c>
      <c r="K1690" s="116" t="s">
        <v>11691</v>
      </c>
      <c r="L1690" s="197">
        <v>45628</v>
      </c>
      <c r="M1690" s="116"/>
      <c r="N1690" s="197">
        <v>45628</v>
      </c>
      <c r="O1690" s="388">
        <f t="shared" si="79"/>
        <v>1791.2700000000002</v>
      </c>
      <c r="P1690" s="339">
        <f t="shared" si="80"/>
        <v>0</v>
      </c>
    </row>
    <row r="1691" spans="1:16" hidden="1" x14ac:dyDescent="0.25">
      <c r="A1691" s="116">
        <v>130785</v>
      </c>
      <c r="B1691" s="116">
        <v>16</v>
      </c>
      <c r="C1691" s="116">
        <v>1018100680</v>
      </c>
      <c r="D1691" s="116" t="s">
        <v>12168</v>
      </c>
      <c r="E1691" s="339">
        <v>499800</v>
      </c>
      <c r="F1691" s="194">
        <v>34</v>
      </c>
      <c r="G1691" s="194">
        <v>34</v>
      </c>
      <c r="H1691" s="194" t="s">
        <v>10119</v>
      </c>
      <c r="I1691" s="194">
        <f t="shared" si="78"/>
        <v>0</v>
      </c>
      <c r="J1691" s="116" t="s">
        <v>10120</v>
      </c>
      <c r="K1691" s="116" t="s">
        <v>11691</v>
      </c>
      <c r="L1691" s="197">
        <v>45628</v>
      </c>
      <c r="M1691" s="116" t="s">
        <v>12175</v>
      </c>
      <c r="N1691" s="197">
        <v>45678</v>
      </c>
      <c r="O1691" s="388">
        <f t="shared" si="79"/>
        <v>14700</v>
      </c>
      <c r="P1691" s="339">
        <f t="shared" si="80"/>
        <v>0</v>
      </c>
    </row>
    <row r="1692" spans="1:16" hidden="1" x14ac:dyDescent="0.25">
      <c r="A1692" s="116">
        <v>130785</v>
      </c>
      <c r="B1692" s="116">
        <v>13</v>
      </c>
      <c r="C1692" s="116">
        <v>1219100290</v>
      </c>
      <c r="D1692" s="116" t="s">
        <v>11210</v>
      </c>
      <c r="E1692" s="339">
        <v>84315</v>
      </c>
      <c r="F1692" s="194">
        <v>5</v>
      </c>
      <c r="G1692" s="194">
        <v>5</v>
      </c>
      <c r="H1692" s="194" t="s">
        <v>10119</v>
      </c>
      <c r="I1692" s="194">
        <f t="shared" si="78"/>
        <v>0</v>
      </c>
      <c r="J1692" s="116" t="s">
        <v>10120</v>
      </c>
      <c r="K1692" s="116" t="s">
        <v>11691</v>
      </c>
      <c r="L1692" s="197">
        <v>45628</v>
      </c>
      <c r="M1692" s="116" t="s">
        <v>12173</v>
      </c>
      <c r="N1692" s="197">
        <v>45678</v>
      </c>
      <c r="O1692" s="388">
        <f t="shared" si="79"/>
        <v>16863</v>
      </c>
      <c r="P1692" s="339">
        <f t="shared" si="80"/>
        <v>0</v>
      </c>
    </row>
    <row r="1693" spans="1:16" hidden="1" x14ac:dyDescent="0.25">
      <c r="A1693" s="116">
        <v>130785</v>
      </c>
      <c r="B1693" s="116">
        <v>18</v>
      </c>
      <c r="C1693" s="116">
        <v>1230100150</v>
      </c>
      <c r="D1693" s="116" t="s">
        <v>10129</v>
      </c>
      <c r="E1693" s="339">
        <v>150466.64000000001</v>
      </c>
      <c r="F1693" s="194">
        <v>8</v>
      </c>
      <c r="G1693" s="194">
        <v>8</v>
      </c>
      <c r="H1693" s="194" t="s">
        <v>10119</v>
      </c>
      <c r="I1693" s="194">
        <f t="shared" si="78"/>
        <v>0</v>
      </c>
      <c r="J1693" s="116" t="s">
        <v>10120</v>
      </c>
      <c r="K1693" s="116" t="s">
        <v>11691</v>
      </c>
      <c r="L1693" s="197">
        <v>45628</v>
      </c>
      <c r="M1693" s="116"/>
      <c r="N1693" s="197">
        <v>45628</v>
      </c>
      <c r="O1693" s="388">
        <f t="shared" si="79"/>
        <v>18808.330000000002</v>
      </c>
      <c r="P1693" s="339">
        <f t="shared" si="80"/>
        <v>0</v>
      </c>
    </row>
    <row r="1694" spans="1:16" hidden="1" x14ac:dyDescent="0.25">
      <c r="A1694" s="116">
        <v>130785</v>
      </c>
      <c r="B1694" s="116">
        <v>2</v>
      </c>
      <c r="C1694" s="116">
        <v>1510103820</v>
      </c>
      <c r="D1694" s="116" t="s">
        <v>11279</v>
      </c>
      <c r="E1694" s="339">
        <v>283675</v>
      </c>
      <c r="F1694" s="194">
        <v>1</v>
      </c>
      <c r="G1694" s="194">
        <v>1</v>
      </c>
      <c r="H1694" s="194" t="s">
        <v>10119</v>
      </c>
      <c r="I1694" s="194">
        <f t="shared" si="78"/>
        <v>0</v>
      </c>
      <c r="J1694" s="116" t="s">
        <v>10120</v>
      </c>
      <c r="K1694" s="116" t="s">
        <v>11691</v>
      </c>
      <c r="L1694" s="197">
        <v>45628</v>
      </c>
      <c r="M1694" s="116"/>
      <c r="N1694" s="197">
        <v>45628</v>
      </c>
      <c r="O1694" s="388">
        <f t="shared" si="79"/>
        <v>283675</v>
      </c>
      <c r="P1694" s="339">
        <f t="shared" si="80"/>
        <v>0</v>
      </c>
    </row>
    <row r="1695" spans="1:16" hidden="1" x14ac:dyDescent="0.25">
      <c r="A1695" s="116">
        <v>130785</v>
      </c>
      <c r="B1695" s="116">
        <v>1</v>
      </c>
      <c r="C1695" s="116">
        <v>1510103830</v>
      </c>
      <c r="D1695" s="116" t="s">
        <v>11280</v>
      </c>
      <c r="E1695" s="339">
        <v>530968</v>
      </c>
      <c r="F1695" s="194">
        <v>1</v>
      </c>
      <c r="G1695" s="194">
        <v>1</v>
      </c>
      <c r="H1695" s="194" t="s">
        <v>10119</v>
      </c>
      <c r="I1695" s="194">
        <f t="shared" si="78"/>
        <v>0</v>
      </c>
      <c r="J1695" s="116" t="s">
        <v>10120</v>
      </c>
      <c r="K1695" s="116" t="s">
        <v>11691</v>
      </c>
      <c r="L1695" s="197">
        <v>45628</v>
      </c>
      <c r="M1695" s="116"/>
      <c r="N1695" s="197">
        <v>45628</v>
      </c>
      <c r="O1695" s="388">
        <f t="shared" si="79"/>
        <v>530968</v>
      </c>
      <c r="P1695" s="339">
        <f t="shared" si="80"/>
        <v>0</v>
      </c>
    </row>
    <row r="1696" spans="1:16" hidden="1" x14ac:dyDescent="0.25">
      <c r="A1696" s="116">
        <v>130785</v>
      </c>
      <c r="B1696" s="116">
        <v>11</v>
      </c>
      <c r="C1696" s="116">
        <v>1518100090</v>
      </c>
      <c r="D1696" s="116" t="s">
        <v>12167</v>
      </c>
      <c r="E1696" s="339">
        <v>253671</v>
      </c>
      <c r="F1696" s="194">
        <v>1</v>
      </c>
      <c r="G1696" s="194">
        <v>1</v>
      </c>
      <c r="H1696" s="194" t="s">
        <v>10119</v>
      </c>
      <c r="I1696" s="194">
        <f t="shared" si="78"/>
        <v>0</v>
      </c>
      <c r="J1696" s="116" t="s">
        <v>10120</v>
      </c>
      <c r="K1696" s="116" t="s">
        <v>11691</v>
      </c>
      <c r="L1696" s="197">
        <v>45628</v>
      </c>
      <c r="M1696" s="116"/>
      <c r="N1696" s="197">
        <v>45678</v>
      </c>
      <c r="O1696" s="388">
        <f t="shared" si="79"/>
        <v>253671</v>
      </c>
      <c r="P1696" s="339">
        <f t="shared" si="80"/>
        <v>0</v>
      </c>
    </row>
    <row r="1697" spans="1:16" hidden="1" x14ac:dyDescent="0.25">
      <c r="A1697" s="116">
        <v>130785</v>
      </c>
      <c r="B1697" s="116">
        <v>5</v>
      </c>
      <c r="C1697" s="116">
        <v>1521100060</v>
      </c>
      <c r="D1697" s="116" t="s">
        <v>17581</v>
      </c>
      <c r="E1697" s="339">
        <v>2675</v>
      </c>
      <c r="F1697" s="194">
        <v>25</v>
      </c>
      <c r="G1697" s="194">
        <v>25</v>
      </c>
      <c r="H1697" s="194" t="s">
        <v>10119</v>
      </c>
      <c r="I1697" s="194">
        <f t="shared" si="78"/>
        <v>0</v>
      </c>
      <c r="J1697" s="116" t="s">
        <v>10120</v>
      </c>
      <c r="K1697" s="116" t="s">
        <v>11691</v>
      </c>
      <c r="L1697" s="197">
        <v>45628</v>
      </c>
      <c r="M1697" s="116" t="s">
        <v>12222</v>
      </c>
      <c r="N1697" s="197">
        <v>45635</v>
      </c>
      <c r="O1697" s="388">
        <f t="shared" si="79"/>
        <v>107</v>
      </c>
      <c r="P1697" s="339">
        <f t="shared" si="80"/>
        <v>0</v>
      </c>
    </row>
    <row r="1698" spans="1:16" hidden="1" x14ac:dyDescent="0.25">
      <c r="A1698" s="116">
        <v>130785</v>
      </c>
      <c r="B1698" s="116">
        <v>8</v>
      </c>
      <c r="C1698" s="116">
        <v>1521100250</v>
      </c>
      <c r="D1698" s="116" t="s">
        <v>11055</v>
      </c>
      <c r="E1698" s="339">
        <v>2496</v>
      </c>
      <c r="F1698" s="194">
        <v>32</v>
      </c>
      <c r="G1698" s="194">
        <v>32</v>
      </c>
      <c r="H1698" s="194" t="s">
        <v>10119</v>
      </c>
      <c r="I1698" s="194">
        <f t="shared" si="78"/>
        <v>0</v>
      </c>
      <c r="J1698" s="116" t="s">
        <v>10120</v>
      </c>
      <c r="K1698" s="116" t="s">
        <v>11691</v>
      </c>
      <c r="L1698" s="197">
        <v>45628</v>
      </c>
      <c r="M1698" s="116"/>
      <c r="N1698" s="197">
        <v>45628</v>
      </c>
      <c r="O1698" s="388">
        <f t="shared" si="79"/>
        <v>78</v>
      </c>
      <c r="P1698" s="339">
        <f t="shared" si="80"/>
        <v>0</v>
      </c>
    </row>
    <row r="1699" spans="1:16" hidden="1" x14ac:dyDescent="0.25">
      <c r="A1699" s="116">
        <v>130785</v>
      </c>
      <c r="B1699" s="116">
        <v>3</v>
      </c>
      <c r="C1699" s="116">
        <v>1523102520</v>
      </c>
      <c r="D1699" s="116" t="s">
        <v>12169</v>
      </c>
      <c r="E1699" s="339">
        <v>6510</v>
      </c>
      <c r="F1699" s="194">
        <v>1</v>
      </c>
      <c r="G1699" s="194">
        <v>1</v>
      </c>
      <c r="H1699" s="194" t="s">
        <v>10119</v>
      </c>
      <c r="I1699" s="194">
        <f t="shared" si="78"/>
        <v>0</v>
      </c>
      <c r="J1699" s="116" t="s">
        <v>10120</v>
      </c>
      <c r="K1699" s="116" t="s">
        <v>11691</v>
      </c>
      <c r="L1699" s="197">
        <v>45628</v>
      </c>
      <c r="M1699" s="116"/>
      <c r="N1699" s="197">
        <v>45628</v>
      </c>
      <c r="O1699" s="388">
        <f t="shared" si="79"/>
        <v>6510</v>
      </c>
      <c r="P1699" s="339">
        <f t="shared" si="80"/>
        <v>0</v>
      </c>
    </row>
    <row r="1700" spans="1:16" hidden="1" x14ac:dyDescent="0.25">
      <c r="A1700" s="116">
        <v>130785</v>
      </c>
      <c r="B1700" s="116">
        <v>10</v>
      </c>
      <c r="C1700" s="116">
        <v>1713102340</v>
      </c>
      <c r="D1700" s="116" t="s">
        <v>10349</v>
      </c>
      <c r="E1700" s="339">
        <v>759353</v>
      </c>
      <c r="F1700" s="194">
        <v>1</v>
      </c>
      <c r="G1700" s="194">
        <v>1</v>
      </c>
      <c r="H1700" s="194" t="s">
        <v>10119</v>
      </c>
      <c r="I1700" s="194">
        <f t="shared" si="78"/>
        <v>0</v>
      </c>
      <c r="J1700" s="116" t="s">
        <v>10120</v>
      </c>
      <c r="K1700" s="116" t="s">
        <v>11691</v>
      </c>
      <c r="L1700" s="197">
        <v>45628</v>
      </c>
      <c r="M1700" s="116"/>
      <c r="N1700" s="197">
        <v>45677</v>
      </c>
      <c r="O1700" s="388">
        <f t="shared" si="79"/>
        <v>759353</v>
      </c>
      <c r="P1700" s="339">
        <f t="shared" si="80"/>
        <v>0</v>
      </c>
    </row>
    <row r="1701" spans="1:16" hidden="1" x14ac:dyDescent="0.25">
      <c r="A1701" s="116">
        <v>130785</v>
      </c>
      <c r="B1701" s="116">
        <v>17</v>
      </c>
      <c r="C1701" s="116">
        <v>1810102190</v>
      </c>
      <c r="D1701" s="116" t="s">
        <v>11368</v>
      </c>
      <c r="E1701" s="339">
        <v>232674</v>
      </c>
      <c r="F1701" s="194">
        <v>1</v>
      </c>
      <c r="G1701" s="194">
        <v>1</v>
      </c>
      <c r="H1701" s="194" t="s">
        <v>10119</v>
      </c>
      <c r="I1701" s="194">
        <f t="shared" si="78"/>
        <v>0</v>
      </c>
      <c r="J1701" s="116" t="s">
        <v>10120</v>
      </c>
      <c r="K1701" s="116" t="s">
        <v>11691</v>
      </c>
      <c r="L1701" s="197">
        <v>45628</v>
      </c>
      <c r="M1701" s="116"/>
      <c r="N1701" s="197">
        <v>45628</v>
      </c>
      <c r="O1701" s="388">
        <f t="shared" si="79"/>
        <v>232674</v>
      </c>
      <c r="P1701" s="339">
        <f t="shared" si="80"/>
        <v>0</v>
      </c>
    </row>
    <row r="1702" spans="1:16" hidden="1" x14ac:dyDescent="0.25">
      <c r="A1702" s="116">
        <v>130785</v>
      </c>
      <c r="B1702" s="116">
        <v>7</v>
      </c>
      <c r="C1702" s="116">
        <v>1810103730</v>
      </c>
      <c r="D1702" s="116" t="s">
        <v>17485</v>
      </c>
      <c r="E1702" s="339">
        <v>5485.76</v>
      </c>
      <c r="F1702" s="194">
        <v>16</v>
      </c>
      <c r="G1702" s="194">
        <v>16</v>
      </c>
      <c r="H1702" s="194" t="s">
        <v>10119</v>
      </c>
      <c r="I1702" s="194">
        <f t="shared" si="78"/>
        <v>0</v>
      </c>
      <c r="J1702" s="116" t="s">
        <v>10120</v>
      </c>
      <c r="K1702" s="116" t="s">
        <v>11691</v>
      </c>
      <c r="L1702" s="197">
        <v>45628</v>
      </c>
      <c r="M1702" s="116"/>
      <c r="N1702" s="197">
        <v>45628</v>
      </c>
      <c r="O1702" s="388">
        <f t="shared" si="79"/>
        <v>342.86</v>
      </c>
      <c r="P1702" s="339">
        <f t="shared" si="80"/>
        <v>0</v>
      </c>
    </row>
    <row r="1703" spans="1:16" hidden="1" x14ac:dyDescent="0.25">
      <c r="A1703" s="116">
        <v>130785</v>
      </c>
      <c r="B1703" s="116">
        <v>4</v>
      </c>
      <c r="C1703" s="116">
        <v>1810103830</v>
      </c>
      <c r="D1703" s="116" t="s">
        <v>17593</v>
      </c>
      <c r="E1703" s="339">
        <v>14990.75</v>
      </c>
      <c r="F1703" s="194">
        <v>25</v>
      </c>
      <c r="G1703" s="194">
        <v>25</v>
      </c>
      <c r="H1703" s="194" t="s">
        <v>10119</v>
      </c>
      <c r="I1703" s="194">
        <f t="shared" si="78"/>
        <v>0</v>
      </c>
      <c r="J1703" s="116" t="s">
        <v>10120</v>
      </c>
      <c r="K1703" s="116" t="s">
        <v>11691</v>
      </c>
      <c r="L1703" s="197">
        <v>45628</v>
      </c>
      <c r="M1703" s="116"/>
      <c r="N1703" s="197">
        <v>45628</v>
      </c>
      <c r="O1703" s="388">
        <f t="shared" si="79"/>
        <v>599.63</v>
      </c>
      <c r="P1703" s="339">
        <f t="shared" si="80"/>
        <v>0</v>
      </c>
    </row>
    <row r="1704" spans="1:16" hidden="1" x14ac:dyDescent="0.25">
      <c r="A1704" s="116">
        <v>130785</v>
      </c>
      <c r="B1704" s="116">
        <v>9</v>
      </c>
      <c r="C1704" s="116">
        <v>1810105170</v>
      </c>
      <c r="D1704" s="116" t="s">
        <v>11376</v>
      </c>
      <c r="E1704" s="339">
        <v>20800</v>
      </c>
      <c r="F1704" s="194">
        <v>32</v>
      </c>
      <c r="G1704" s="194">
        <v>32</v>
      </c>
      <c r="H1704" s="194" t="s">
        <v>10119</v>
      </c>
      <c r="I1704" s="194">
        <f t="shared" si="78"/>
        <v>0</v>
      </c>
      <c r="J1704" s="116" t="s">
        <v>10120</v>
      </c>
      <c r="K1704" s="116" t="s">
        <v>11691</v>
      </c>
      <c r="L1704" s="197">
        <v>45628</v>
      </c>
      <c r="M1704" s="116"/>
      <c r="N1704" s="197">
        <v>45628</v>
      </c>
      <c r="O1704" s="388">
        <f t="shared" si="79"/>
        <v>650</v>
      </c>
      <c r="P1704" s="339">
        <f t="shared" si="80"/>
        <v>0</v>
      </c>
    </row>
    <row r="1705" spans="1:16" hidden="1" x14ac:dyDescent="0.25">
      <c r="A1705" s="116">
        <v>130785</v>
      </c>
      <c r="B1705" s="116">
        <v>6</v>
      </c>
      <c r="C1705" s="116">
        <v>1810105180</v>
      </c>
      <c r="D1705" s="116" t="s">
        <v>11377</v>
      </c>
      <c r="E1705" s="339">
        <v>18750</v>
      </c>
      <c r="F1705" s="194">
        <v>25</v>
      </c>
      <c r="G1705" s="194">
        <v>25</v>
      </c>
      <c r="H1705" s="194" t="s">
        <v>10119</v>
      </c>
      <c r="I1705" s="194">
        <f t="shared" si="78"/>
        <v>0</v>
      </c>
      <c r="J1705" s="116" t="s">
        <v>10120</v>
      </c>
      <c r="K1705" s="116" t="s">
        <v>11691</v>
      </c>
      <c r="L1705" s="197">
        <v>45628</v>
      </c>
      <c r="M1705" s="116"/>
      <c r="N1705" s="197">
        <v>45628</v>
      </c>
      <c r="O1705" s="388">
        <f t="shared" si="79"/>
        <v>750</v>
      </c>
      <c r="P1705" s="339">
        <f t="shared" si="80"/>
        <v>0</v>
      </c>
    </row>
    <row r="1706" spans="1:16" hidden="1" x14ac:dyDescent="0.25">
      <c r="A1706" s="116">
        <v>130787</v>
      </c>
      <c r="B1706" s="116">
        <v>1</v>
      </c>
      <c r="C1706" s="116">
        <v>1510101880</v>
      </c>
      <c r="D1706" s="116" t="s">
        <v>11278</v>
      </c>
      <c r="E1706" s="339">
        <v>637095.42000000004</v>
      </c>
      <c r="F1706" s="194">
        <v>2</v>
      </c>
      <c r="G1706" s="194">
        <v>2</v>
      </c>
      <c r="H1706" s="194" t="s">
        <v>10119</v>
      </c>
      <c r="I1706" s="194">
        <f t="shared" si="78"/>
        <v>0</v>
      </c>
      <c r="J1706" s="116" t="s">
        <v>10120</v>
      </c>
      <c r="K1706" s="116" t="s">
        <v>12087</v>
      </c>
      <c r="L1706" s="197">
        <v>45628</v>
      </c>
      <c r="M1706" s="116"/>
      <c r="N1706" s="197">
        <v>45628</v>
      </c>
      <c r="O1706" s="388">
        <f t="shared" si="79"/>
        <v>318547.71000000002</v>
      </c>
      <c r="P1706" s="339">
        <f t="shared" si="80"/>
        <v>0</v>
      </c>
    </row>
    <row r="1707" spans="1:16" hidden="1" x14ac:dyDescent="0.25">
      <c r="A1707" s="116">
        <v>130787</v>
      </c>
      <c r="B1707" s="116">
        <v>2</v>
      </c>
      <c r="C1707" s="116">
        <v>1810102430</v>
      </c>
      <c r="D1707" s="116" t="s">
        <v>11369</v>
      </c>
      <c r="E1707" s="339">
        <v>252643</v>
      </c>
      <c r="F1707" s="194">
        <v>1</v>
      </c>
      <c r="G1707" s="194">
        <v>1</v>
      </c>
      <c r="H1707" s="194" t="s">
        <v>10119</v>
      </c>
      <c r="I1707" s="194">
        <f t="shared" si="78"/>
        <v>0</v>
      </c>
      <c r="J1707" s="116" t="s">
        <v>10120</v>
      </c>
      <c r="K1707" s="116" t="s">
        <v>12087</v>
      </c>
      <c r="L1707" s="197">
        <v>45628</v>
      </c>
      <c r="M1707" s="116"/>
      <c r="N1707" s="197">
        <v>45628</v>
      </c>
      <c r="O1707" s="388">
        <f t="shared" si="79"/>
        <v>252643</v>
      </c>
      <c r="P1707" s="339">
        <f t="shared" si="80"/>
        <v>0</v>
      </c>
    </row>
    <row r="1708" spans="1:16" hidden="1" x14ac:dyDescent="0.25">
      <c r="A1708" s="116">
        <v>130808</v>
      </c>
      <c r="B1708" s="116">
        <v>6</v>
      </c>
      <c r="C1708" s="116">
        <v>1011100110</v>
      </c>
      <c r="D1708" s="116" t="s">
        <v>10354</v>
      </c>
      <c r="E1708" s="339">
        <v>17400</v>
      </c>
      <c r="F1708" s="194">
        <v>5</v>
      </c>
      <c r="G1708" s="194">
        <v>5</v>
      </c>
      <c r="H1708" s="194" t="s">
        <v>10119</v>
      </c>
      <c r="I1708" s="194">
        <f t="shared" si="78"/>
        <v>0</v>
      </c>
      <c r="J1708" s="116" t="s">
        <v>10126</v>
      </c>
      <c r="K1708" s="116" t="s">
        <v>10352</v>
      </c>
      <c r="L1708" s="197">
        <v>45635</v>
      </c>
      <c r="M1708" s="116"/>
      <c r="N1708" s="197">
        <v>45635</v>
      </c>
      <c r="O1708" s="388">
        <f t="shared" si="79"/>
        <v>3480</v>
      </c>
      <c r="P1708" s="339">
        <f t="shared" si="80"/>
        <v>0</v>
      </c>
    </row>
    <row r="1709" spans="1:16" hidden="1" x14ac:dyDescent="0.25">
      <c r="A1709" s="116">
        <v>130808</v>
      </c>
      <c r="B1709" s="116">
        <v>1</v>
      </c>
      <c r="C1709" s="116">
        <v>1013100090</v>
      </c>
      <c r="D1709" s="116" t="s">
        <v>11037</v>
      </c>
      <c r="E1709" s="339">
        <v>335000</v>
      </c>
      <c r="F1709" s="194">
        <v>1</v>
      </c>
      <c r="G1709" s="194">
        <v>1</v>
      </c>
      <c r="H1709" s="194" t="s">
        <v>10119</v>
      </c>
      <c r="I1709" s="194">
        <f t="shared" si="78"/>
        <v>0</v>
      </c>
      <c r="J1709" s="116" t="s">
        <v>10126</v>
      </c>
      <c r="K1709" s="116" t="s">
        <v>10352</v>
      </c>
      <c r="L1709" s="197">
        <v>45635</v>
      </c>
      <c r="M1709" s="116"/>
      <c r="N1709" s="197">
        <v>45635</v>
      </c>
      <c r="O1709" s="388">
        <f t="shared" si="79"/>
        <v>335000</v>
      </c>
      <c r="P1709" s="339">
        <f t="shared" si="80"/>
        <v>0</v>
      </c>
    </row>
    <row r="1710" spans="1:16" hidden="1" x14ac:dyDescent="0.25">
      <c r="A1710" s="116">
        <v>130808</v>
      </c>
      <c r="B1710" s="116">
        <v>5</v>
      </c>
      <c r="C1710" s="116">
        <v>1018100320</v>
      </c>
      <c r="D1710" s="116" t="s">
        <v>10127</v>
      </c>
      <c r="E1710" s="339">
        <v>4943.8</v>
      </c>
      <c r="F1710" s="194">
        <v>10</v>
      </c>
      <c r="G1710" s="194">
        <v>10</v>
      </c>
      <c r="H1710" s="194" t="s">
        <v>10119</v>
      </c>
      <c r="I1710" s="194">
        <f t="shared" si="78"/>
        <v>0</v>
      </c>
      <c r="J1710" s="116" t="s">
        <v>10126</v>
      </c>
      <c r="K1710" s="116" t="s">
        <v>10352</v>
      </c>
      <c r="L1710" s="197">
        <v>45635</v>
      </c>
      <c r="M1710" s="116" t="s">
        <v>12224</v>
      </c>
      <c r="N1710" s="197">
        <v>45670</v>
      </c>
      <c r="O1710" s="388">
        <f t="shared" si="79"/>
        <v>494.38</v>
      </c>
      <c r="P1710" s="339">
        <f t="shared" si="80"/>
        <v>0</v>
      </c>
    </row>
    <row r="1711" spans="1:16" hidden="1" x14ac:dyDescent="0.25">
      <c r="A1711" s="116">
        <v>130808</v>
      </c>
      <c r="B1711" s="116">
        <v>3</v>
      </c>
      <c r="C1711" s="116">
        <v>1018101080</v>
      </c>
      <c r="D1711" s="116" t="s">
        <v>17539</v>
      </c>
      <c r="E1711" s="339">
        <v>3496</v>
      </c>
      <c r="F1711" s="194">
        <v>2</v>
      </c>
      <c r="G1711" s="194">
        <v>2</v>
      </c>
      <c r="H1711" s="194" t="s">
        <v>10119</v>
      </c>
      <c r="I1711" s="194">
        <f t="shared" si="78"/>
        <v>0</v>
      </c>
      <c r="J1711" s="116" t="s">
        <v>10126</v>
      </c>
      <c r="K1711" s="116" t="s">
        <v>10352</v>
      </c>
      <c r="L1711" s="197">
        <v>45635</v>
      </c>
      <c r="M1711" s="116"/>
      <c r="N1711" s="197">
        <v>45635</v>
      </c>
      <c r="O1711" s="388">
        <f t="shared" si="79"/>
        <v>1748</v>
      </c>
      <c r="P1711" s="339">
        <f t="shared" si="80"/>
        <v>0</v>
      </c>
    </row>
    <row r="1712" spans="1:16" hidden="1" x14ac:dyDescent="0.25">
      <c r="A1712" s="116">
        <v>130808</v>
      </c>
      <c r="B1712" s="116">
        <v>2</v>
      </c>
      <c r="C1712" s="116">
        <v>1123100000</v>
      </c>
      <c r="D1712" s="116" t="s">
        <v>17465</v>
      </c>
      <c r="E1712" s="339">
        <v>552012.48</v>
      </c>
      <c r="F1712" s="194">
        <v>24</v>
      </c>
      <c r="G1712" s="194">
        <v>24</v>
      </c>
      <c r="H1712" s="194" t="s">
        <v>10119</v>
      </c>
      <c r="I1712" s="194">
        <f t="shared" si="78"/>
        <v>0</v>
      </c>
      <c r="J1712" s="116" t="s">
        <v>10126</v>
      </c>
      <c r="K1712" s="116" t="s">
        <v>10352</v>
      </c>
      <c r="L1712" s="197">
        <v>45635</v>
      </c>
      <c r="M1712" s="116"/>
      <c r="N1712" s="197">
        <v>45635</v>
      </c>
      <c r="O1712" s="388">
        <f t="shared" si="79"/>
        <v>23000.52</v>
      </c>
      <c r="P1712" s="339">
        <f t="shared" si="80"/>
        <v>0</v>
      </c>
    </row>
    <row r="1713" spans="1:16" hidden="1" x14ac:dyDescent="0.25">
      <c r="A1713" s="116">
        <v>130808</v>
      </c>
      <c r="B1713" s="116">
        <v>4</v>
      </c>
      <c r="C1713" s="116">
        <v>1219100370</v>
      </c>
      <c r="D1713" s="116" t="s">
        <v>17540</v>
      </c>
      <c r="E1713" s="339">
        <v>5948</v>
      </c>
      <c r="F1713" s="194">
        <v>2</v>
      </c>
      <c r="G1713" s="194">
        <v>2</v>
      </c>
      <c r="H1713" s="194" t="s">
        <v>10119</v>
      </c>
      <c r="I1713" s="194">
        <f t="shared" si="78"/>
        <v>0</v>
      </c>
      <c r="J1713" s="116" t="s">
        <v>10126</v>
      </c>
      <c r="K1713" s="116" t="s">
        <v>10352</v>
      </c>
      <c r="L1713" s="197">
        <v>45635</v>
      </c>
      <c r="M1713" s="116"/>
      <c r="N1713" s="197">
        <v>45635</v>
      </c>
      <c r="O1713" s="388">
        <f t="shared" si="79"/>
        <v>2974</v>
      </c>
      <c r="P1713" s="339">
        <f t="shared" si="80"/>
        <v>0</v>
      </c>
    </row>
    <row r="1714" spans="1:16" hidden="1" x14ac:dyDescent="0.25">
      <c r="A1714" s="116">
        <v>130808</v>
      </c>
      <c r="B1714" s="116">
        <v>7</v>
      </c>
      <c r="C1714" s="116">
        <v>1222100130</v>
      </c>
      <c r="D1714" s="116" t="s">
        <v>17594</v>
      </c>
      <c r="E1714" s="339">
        <v>66303</v>
      </c>
      <c r="F1714" s="194">
        <v>1</v>
      </c>
      <c r="G1714" s="194">
        <v>1</v>
      </c>
      <c r="H1714" s="194" t="s">
        <v>10119</v>
      </c>
      <c r="I1714" s="194">
        <f t="shared" si="78"/>
        <v>0</v>
      </c>
      <c r="J1714" s="116" t="s">
        <v>10126</v>
      </c>
      <c r="K1714" s="116" t="s">
        <v>10352</v>
      </c>
      <c r="L1714" s="197">
        <v>45635</v>
      </c>
      <c r="M1714" s="116"/>
      <c r="N1714" s="197">
        <v>45635</v>
      </c>
      <c r="O1714" s="388">
        <f t="shared" si="79"/>
        <v>66303</v>
      </c>
      <c r="P1714" s="339">
        <f t="shared" si="80"/>
        <v>0</v>
      </c>
    </row>
    <row r="1715" spans="1:16" hidden="1" x14ac:dyDescent="0.25">
      <c r="A1715" s="116">
        <v>130815</v>
      </c>
      <c r="B1715" s="116">
        <v>4</v>
      </c>
      <c r="C1715" s="116">
        <v>1027100100</v>
      </c>
      <c r="D1715" s="116" t="s">
        <v>10645</v>
      </c>
      <c r="E1715" s="339">
        <v>33675</v>
      </c>
      <c r="F1715" s="194">
        <v>1</v>
      </c>
      <c r="G1715" s="194">
        <v>1</v>
      </c>
      <c r="H1715" s="194" t="s">
        <v>10119</v>
      </c>
      <c r="I1715" s="194">
        <f t="shared" si="78"/>
        <v>0</v>
      </c>
      <c r="J1715" s="116" t="s">
        <v>10126</v>
      </c>
      <c r="K1715" s="116" t="s">
        <v>11659</v>
      </c>
      <c r="L1715" s="197">
        <v>45628</v>
      </c>
      <c r="M1715" s="116"/>
      <c r="N1715" s="197">
        <v>45628</v>
      </c>
      <c r="O1715" s="388">
        <f t="shared" si="79"/>
        <v>33675</v>
      </c>
      <c r="P1715" s="339">
        <f t="shared" si="80"/>
        <v>0</v>
      </c>
    </row>
    <row r="1716" spans="1:16" hidden="1" x14ac:dyDescent="0.25">
      <c r="A1716" s="116">
        <v>130815</v>
      </c>
      <c r="B1716" s="116">
        <v>1</v>
      </c>
      <c r="C1716" s="116">
        <v>1234100200</v>
      </c>
      <c r="D1716" s="116" t="s">
        <v>6559</v>
      </c>
      <c r="E1716" s="339">
        <v>81333</v>
      </c>
      <c r="F1716" s="194">
        <v>1</v>
      </c>
      <c r="G1716" s="194">
        <v>1</v>
      </c>
      <c r="H1716" s="194" t="s">
        <v>10119</v>
      </c>
      <c r="I1716" s="194">
        <f t="shared" si="78"/>
        <v>0</v>
      </c>
      <c r="J1716" s="116" t="s">
        <v>10126</v>
      </c>
      <c r="K1716" s="116" t="s">
        <v>11659</v>
      </c>
      <c r="L1716" s="197">
        <v>45628</v>
      </c>
      <c r="M1716" s="116"/>
      <c r="N1716" s="197">
        <v>45628</v>
      </c>
      <c r="O1716" s="388">
        <f t="shared" si="79"/>
        <v>81333</v>
      </c>
      <c r="P1716" s="339">
        <f t="shared" si="80"/>
        <v>0</v>
      </c>
    </row>
    <row r="1717" spans="1:16" hidden="1" x14ac:dyDescent="0.25">
      <c r="A1717" s="116">
        <v>130815</v>
      </c>
      <c r="B1717" s="116">
        <v>3</v>
      </c>
      <c r="C1717" s="116">
        <v>1521100100</v>
      </c>
      <c r="D1717" s="116" t="s">
        <v>10563</v>
      </c>
      <c r="E1717" s="339">
        <v>11000</v>
      </c>
      <c r="F1717" s="194">
        <v>10</v>
      </c>
      <c r="G1717" s="194">
        <v>10</v>
      </c>
      <c r="H1717" s="194" t="s">
        <v>10119</v>
      </c>
      <c r="I1717" s="194">
        <f t="shared" si="78"/>
        <v>0</v>
      </c>
      <c r="J1717" s="116" t="s">
        <v>10126</v>
      </c>
      <c r="K1717" s="116" t="s">
        <v>11659</v>
      </c>
      <c r="L1717" s="197">
        <v>45628</v>
      </c>
      <c r="M1717" s="116"/>
      <c r="N1717" s="197">
        <v>45628</v>
      </c>
      <c r="O1717" s="388">
        <f t="shared" si="79"/>
        <v>1100</v>
      </c>
      <c r="P1717" s="339">
        <f t="shared" si="80"/>
        <v>0</v>
      </c>
    </row>
    <row r="1718" spans="1:16" hidden="1" x14ac:dyDescent="0.25">
      <c r="A1718" s="116">
        <v>130815</v>
      </c>
      <c r="B1718" s="116">
        <v>2</v>
      </c>
      <c r="C1718" s="116">
        <v>1810104290</v>
      </c>
      <c r="D1718" s="116" t="s">
        <v>17595</v>
      </c>
      <c r="E1718" s="339">
        <v>89423.7</v>
      </c>
      <c r="F1718" s="194">
        <v>10</v>
      </c>
      <c r="G1718" s="194">
        <v>10</v>
      </c>
      <c r="H1718" s="194" t="s">
        <v>10119</v>
      </c>
      <c r="I1718" s="194">
        <f t="shared" si="78"/>
        <v>0</v>
      </c>
      <c r="J1718" s="116" t="s">
        <v>10126</v>
      </c>
      <c r="K1718" s="116" t="s">
        <v>11659</v>
      </c>
      <c r="L1718" s="197">
        <v>45628</v>
      </c>
      <c r="M1718" s="116"/>
      <c r="N1718" s="197">
        <v>45628</v>
      </c>
      <c r="O1718" s="388">
        <f t="shared" si="79"/>
        <v>8942.369999999999</v>
      </c>
      <c r="P1718" s="339">
        <f t="shared" si="80"/>
        <v>0</v>
      </c>
    </row>
    <row r="1719" spans="1:16" hidden="1" x14ac:dyDescent="0.25">
      <c r="A1719" s="116">
        <v>130826</v>
      </c>
      <c r="B1719" s="116">
        <v>1</v>
      </c>
      <c r="C1719" s="116">
        <v>1023100140</v>
      </c>
      <c r="D1719" s="116" t="s">
        <v>11171</v>
      </c>
      <c r="E1719" s="339">
        <v>220680.12</v>
      </c>
      <c r="F1719" s="194">
        <v>12</v>
      </c>
      <c r="G1719" s="194">
        <v>12</v>
      </c>
      <c r="H1719" s="194" t="s">
        <v>10119</v>
      </c>
      <c r="I1719" s="194">
        <f t="shared" si="78"/>
        <v>0</v>
      </c>
      <c r="J1719" s="116" t="s">
        <v>10120</v>
      </c>
      <c r="K1719" s="116" t="s">
        <v>11937</v>
      </c>
      <c r="L1719" s="197">
        <v>45628</v>
      </c>
      <c r="M1719" s="116"/>
      <c r="N1719" s="197">
        <v>45628</v>
      </c>
      <c r="O1719" s="388">
        <f t="shared" si="79"/>
        <v>18390.009999999998</v>
      </c>
      <c r="P1719" s="339">
        <f t="shared" si="80"/>
        <v>0</v>
      </c>
    </row>
    <row r="1720" spans="1:16" hidden="1" x14ac:dyDescent="0.25">
      <c r="A1720" s="116">
        <v>130826</v>
      </c>
      <c r="B1720" s="116">
        <v>2</v>
      </c>
      <c r="C1720" s="116">
        <v>1023100340</v>
      </c>
      <c r="D1720" s="116" t="s">
        <v>10969</v>
      </c>
      <c r="E1720" s="339">
        <v>220680</v>
      </c>
      <c r="F1720" s="194">
        <v>12</v>
      </c>
      <c r="G1720" s="194">
        <v>12</v>
      </c>
      <c r="H1720" s="194" t="s">
        <v>10119</v>
      </c>
      <c r="I1720" s="194">
        <f t="shared" si="78"/>
        <v>0</v>
      </c>
      <c r="J1720" s="116" t="s">
        <v>10120</v>
      </c>
      <c r="K1720" s="116" t="s">
        <v>11937</v>
      </c>
      <c r="L1720" s="197">
        <v>45628</v>
      </c>
      <c r="M1720" s="116"/>
      <c r="N1720" s="197">
        <v>45628</v>
      </c>
      <c r="O1720" s="388">
        <f t="shared" si="79"/>
        <v>18390</v>
      </c>
      <c r="P1720" s="339">
        <f t="shared" si="80"/>
        <v>0</v>
      </c>
    </row>
    <row r="1721" spans="1:16" hidden="1" x14ac:dyDescent="0.25">
      <c r="A1721" s="116">
        <v>130829</v>
      </c>
      <c r="B1721" s="116">
        <v>1</v>
      </c>
      <c r="C1721" s="116">
        <v>1014111720</v>
      </c>
      <c r="D1721" s="116" t="s">
        <v>11140</v>
      </c>
      <c r="E1721" s="339">
        <v>10462.68</v>
      </c>
      <c r="F1721" s="194">
        <v>6</v>
      </c>
      <c r="G1721" s="194">
        <v>6</v>
      </c>
      <c r="H1721" s="194" t="s">
        <v>10119</v>
      </c>
      <c r="I1721" s="194">
        <f t="shared" si="78"/>
        <v>0</v>
      </c>
      <c r="J1721" s="116" t="s">
        <v>10120</v>
      </c>
      <c r="K1721" s="116" t="s">
        <v>10121</v>
      </c>
      <c r="L1721" s="197">
        <v>45628</v>
      </c>
      <c r="M1721" s="116"/>
      <c r="N1721" s="197">
        <v>45628</v>
      </c>
      <c r="O1721" s="388">
        <f t="shared" si="79"/>
        <v>1743.78</v>
      </c>
      <c r="P1721" s="339">
        <f t="shared" si="80"/>
        <v>0</v>
      </c>
    </row>
    <row r="1722" spans="1:16" hidden="1" x14ac:dyDescent="0.25">
      <c r="A1722" s="116">
        <v>130829</v>
      </c>
      <c r="B1722" s="116">
        <v>2</v>
      </c>
      <c r="C1722" s="116">
        <v>1018100360</v>
      </c>
      <c r="D1722" s="116" t="s">
        <v>11157</v>
      </c>
      <c r="E1722" s="339">
        <v>6799.8</v>
      </c>
      <c r="F1722" s="194">
        <v>10</v>
      </c>
      <c r="G1722" s="194">
        <v>10</v>
      </c>
      <c r="H1722" s="194" t="s">
        <v>10119</v>
      </c>
      <c r="I1722" s="194">
        <f t="shared" si="78"/>
        <v>0</v>
      </c>
      <c r="J1722" s="116" t="s">
        <v>10120</v>
      </c>
      <c r="K1722" s="116" t="s">
        <v>10121</v>
      </c>
      <c r="L1722" s="197">
        <v>45628</v>
      </c>
      <c r="M1722" s="116"/>
      <c r="N1722" s="197">
        <v>45628</v>
      </c>
      <c r="O1722" s="388">
        <f t="shared" si="79"/>
        <v>679.98</v>
      </c>
      <c r="P1722" s="339">
        <f t="shared" si="80"/>
        <v>0</v>
      </c>
    </row>
    <row r="1723" spans="1:16" hidden="1" x14ac:dyDescent="0.25">
      <c r="A1723" s="116">
        <v>130829</v>
      </c>
      <c r="B1723" s="116">
        <v>4</v>
      </c>
      <c r="C1723" s="116">
        <v>1520101280</v>
      </c>
      <c r="D1723" s="116" t="s">
        <v>11314</v>
      </c>
      <c r="E1723" s="339">
        <v>93342</v>
      </c>
      <c r="F1723" s="194">
        <v>2</v>
      </c>
      <c r="G1723" s="194">
        <v>2</v>
      </c>
      <c r="H1723" s="194" t="s">
        <v>10119</v>
      </c>
      <c r="I1723" s="194">
        <f t="shared" si="78"/>
        <v>0</v>
      </c>
      <c r="J1723" s="116" t="s">
        <v>10120</v>
      </c>
      <c r="K1723" s="116" t="s">
        <v>10121</v>
      </c>
      <c r="L1723" s="197">
        <v>45628</v>
      </c>
      <c r="M1723" s="116"/>
      <c r="N1723" s="197">
        <v>45628</v>
      </c>
      <c r="O1723" s="388">
        <f t="shared" si="79"/>
        <v>46671</v>
      </c>
      <c r="P1723" s="339">
        <f t="shared" si="80"/>
        <v>0</v>
      </c>
    </row>
    <row r="1724" spans="1:16" hidden="1" x14ac:dyDescent="0.25">
      <c r="A1724" s="116">
        <v>130829</v>
      </c>
      <c r="B1724" s="116">
        <v>3</v>
      </c>
      <c r="C1724" s="116">
        <v>1520101290</v>
      </c>
      <c r="D1724" s="116" t="s">
        <v>11315</v>
      </c>
      <c r="E1724" s="339">
        <v>165434</v>
      </c>
      <c r="F1724" s="194">
        <v>2</v>
      </c>
      <c r="G1724" s="194">
        <v>2</v>
      </c>
      <c r="H1724" s="194" t="s">
        <v>10119</v>
      </c>
      <c r="I1724" s="194">
        <f t="shared" si="78"/>
        <v>0</v>
      </c>
      <c r="J1724" s="116" t="s">
        <v>10120</v>
      </c>
      <c r="K1724" s="116" t="s">
        <v>10121</v>
      </c>
      <c r="L1724" s="197">
        <v>45628</v>
      </c>
      <c r="M1724" s="116"/>
      <c r="N1724" s="197">
        <v>45628</v>
      </c>
      <c r="O1724" s="388">
        <f t="shared" si="79"/>
        <v>82717</v>
      </c>
      <c r="P1724" s="339">
        <f t="shared" si="80"/>
        <v>0</v>
      </c>
    </row>
    <row r="1725" spans="1:16" hidden="1" x14ac:dyDescent="0.25">
      <c r="A1725" s="116">
        <v>130990</v>
      </c>
      <c r="B1725" s="116">
        <v>1</v>
      </c>
      <c r="C1725" s="116">
        <v>1010105640</v>
      </c>
      <c r="D1725" s="116" t="s">
        <v>11134</v>
      </c>
      <c r="E1725" s="339">
        <v>19500</v>
      </c>
      <c r="F1725" s="194">
        <v>2</v>
      </c>
      <c r="G1725" s="194">
        <v>2</v>
      </c>
      <c r="H1725" s="194" t="s">
        <v>10119</v>
      </c>
      <c r="I1725" s="194">
        <f t="shared" si="78"/>
        <v>0</v>
      </c>
      <c r="J1725" s="116" t="s">
        <v>10120</v>
      </c>
      <c r="K1725" s="116" t="s">
        <v>12165</v>
      </c>
      <c r="L1725" s="197">
        <v>45631</v>
      </c>
      <c r="M1725" s="116"/>
      <c r="N1725" s="197">
        <v>45631</v>
      </c>
      <c r="O1725" s="388">
        <f t="shared" si="79"/>
        <v>9750</v>
      </c>
      <c r="P1725" s="339">
        <f t="shared" si="80"/>
        <v>0</v>
      </c>
    </row>
    <row r="1726" spans="1:16" hidden="1" x14ac:dyDescent="0.25">
      <c r="A1726" s="116">
        <v>130990</v>
      </c>
      <c r="B1726" s="116">
        <v>5</v>
      </c>
      <c r="C1726" s="116">
        <v>1011100040</v>
      </c>
      <c r="D1726" s="116" t="s">
        <v>10481</v>
      </c>
      <c r="E1726" s="339">
        <v>2899.84</v>
      </c>
      <c r="F1726" s="194">
        <v>2</v>
      </c>
      <c r="G1726" s="194">
        <v>2</v>
      </c>
      <c r="H1726" s="194" t="s">
        <v>10119</v>
      </c>
      <c r="I1726" s="194">
        <f t="shared" si="78"/>
        <v>0</v>
      </c>
      <c r="J1726" s="116" t="s">
        <v>10120</v>
      </c>
      <c r="K1726" s="116" t="s">
        <v>12165</v>
      </c>
      <c r="L1726" s="197">
        <v>45631</v>
      </c>
      <c r="M1726" s="116"/>
      <c r="N1726" s="197">
        <v>45631</v>
      </c>
      <c r="O1726" s="388">
        <f t="shared" si="79"/>
        <v>1449.92</v>
      </c>
      <c r="P1726" s="339">
        <f t="shared" si="80"/>
        <v>0</v>
      </c>
    </row>
    <row r="1727" spans="1:16" hidden="1" x14ac:dyDescent="0.25">
      <c r="A1727" s="116">
        <v>130990</v>
      </c>
      <c r="B1727" s="116">
        <v>4</v>
      </c>
      <c r="C1727" s="116">
        <v>1316100220</v>
      </c>
      <c r="D1727" s="116" t="s">
        <v>11258</v>
      </c>
      <c r="E1727" s="339">
        <v>93336</v>
      </c>
      <c r="F1727" s="194">
        <v>1</v>
      </c>
      <c r="G1727" s="194">
        <v>1</v>
      </c>
      <c r="H1727" s="194" t="s">
        <v>10119</v>
      </c>
      <c r="I1727" s="194">
        <f t="shared" si="78"/>
        <v>0</v>
      </c>
      <c r="J1727" s="116" t="s">
        <v>10120</v>
      </c>
      <c r="K1727" s="116" t="s">
        <v>12165</v>
      </c>
      <c r="L1727" s="197">
        <v>45631</v>
      </c>
      <c r="M1727" s="116"/>
      <c r="N1727" s="197">
        <v>45631</v>
      </c>
      <c r="O1727" s="388">
        <f t="shared" si="79"/>
        <v>93336</v>
      </c>
      <c r="P1727" s="339">
        <f t="shared" si="80"/>
        <v>0</v>
      </c>
    </row>
    <row r="1728" spans="1:16" hidden="1" x14ac:dyDescent="0.25">
      <c r="A1728" s="116">
        <v>130990</v>
      </c>
      <c r="B1728" s="116">
        <v>3</v>
      </c>
      <c r="C1728" s="116">
        <v>1316100280</v>
      </c>
      <c r="D1728" s="116" t="s">
        <v>11259</v>
      </c>
      <c r="E1728" s="339">
        <v>170716.79999999999</v>
      </c>
      <c r="F1728" s="194">
        <v>10</v>
      </c>
      <c r="G1728" s="194">
        <v>10</v>
      </c>
      <c r="H1728" s="194" t="s">
        <v>10119</v>
      </c>
      <c r="I1728" s="194">
        <f t="shared" si="78"/>
        <v>0</v>
      </c>
      <c r="J1728" s="116" t="s">
        <v>10120</v>
      </c>
      <c r="K1728" s="116" t="s">
        <v>12165</v>
      </c>
      <c r="L1728" s="197">
        <v>45631</v>
      </c>
      <c r="M1728" s="116"/>
      <c r="N1728" s="197">
        <v>45631</v>
      </c>
      <c r="O1728" s="388">
        <f t="shared" si="79"/>
        <v>17071.68</v>
      </c>
      <c r="P1728" s="339">
        <f t="shared" si="80"/>
        <v>0</v>
      </c>
    </row>
    <row r="1729" spans="1:16" hidden="1" x14ac:dyDescent="0.25">
      <c r="A1729" s="116">
        <v>130990</v>
      </c>
      <c r="B1729" s="116">
        <v>2</v>
      </c>
      <c r="C1729" s="116">
        <v>1810101830</v>
      </c>
      <c r="D1729" s="116" t="s">
        <v>17596</v>
      </c>
      <c r="E1729" s="339">
        <v>3563.64</v>
      </c>
      <c r="F1729" s="194">
        <v>6</v>
      </c>
      <c r="G1729" s="194">
        <v>6</v>
      </c>
      <c r="H1729" s="194" t="s">
        <v>10119</v>
      </c>
      <c r="I1729" s="194">
        <f t="shared" si="78"/>
        <v>0</v>
      </c>
      <c r="J1729" s="116" t="s">
        <v>10120</v>
      </c>
      <c r="K1729" s="116" t="s">
        <v>12165</v>
      </c>
      <c r="L1729" s="197">
        <v>45631</v>
      </c>
      <c r="M1729" s="116"/>
      <c r="N1729" s="197">
        <v>45631</v>
      </c>
      <c r="O1729" s="388">
        <f t="shared" si="79"/>
        <v>593.93999999999994</v>
      </c>
      <c r="P1729" s="339">
        <f t="shared" si="80"/>
        <v>0</v>
      </c>
    </row>
    <row r="1730" spans="1:16" hidden="1" x14ac:dyDescent="0.25">
      <c r="A1730" s="116">
        <v>130995</v>
      </c>
      <c r="B1730" s="116">
        <v>1</v>
      </c>
      <c r="C1730" s="116">
        <v>1023100140</v>
      </c>
      <c r="D1730" s="116" t="s">
        <v>11171</v>
      </c>
      <c r="E1730" s="339">
        <v>147120.16</v>
      </c>
      <c r="F1730" s="194">
        <v>8</v>
      </c>
      <c r="G1730" s="194">
        <v>8</v>
      </c>
      <c r="H1730" s="194" t="s">
        <v>10119</v>
      </c>
      <c r="I1730" s="194">
        <f t="shared" ref="I1730:I1793" si="81">+F1730-G1730</f>
        <v>0</v>
      </c>
      <c r="J1730" s="116" t="s">
        <v>10120</v>
      </c>
      <c r="K1730" s="116" t="s">
        <v>12206</v>
      </c>
      <c r="L1730" s="197">
        <v>45631</v>
      </c>
      <c r="M1730" s="116"/>
      <c r="N1730" s="197">
        <v>45631</v>
      </c>
      <c r="O1730" s="388">
        <f t="shared" ref="O1730:O1793" si="82">+E1730/F1730</f>
        <v>18390.02</v>
      </c>
      <c r="P1730" s="339">
        <f t="shared" ref="P1730:P1793" si="83">+O1730*I1730</f>
        <v>0</v>
      </c>
    </row>
    <row r="1731" spans="1:16" hidden="1" x14ac:dyDescent="0.25">
      <c r="A1731" s="116">
        <v>130995</v>
      </c>
      <c r="B1731" s="116">
        <v>2</v>
      </c>
      <c r="C1731" s="116">
        <v>1023100340</v>
      </c>
      <c r="D1731" s="116" t="s">
        <v>10969</v>
      </c>
      <c r="E1731" s="339">
        <v>147120</v>
      </c>
      <c r="F1731" s="194">
        <v>8</v>
      </c>
      <c r="G1731" s="194">
        <v>8</v>
      </c>
      <c r="H1731" s="194" t="s">
        <v>10119</v>
      </c>
      <c r="I1731" s="194">
        <f t="shared" si="81"/>
        <v>0</v>
      </c>
      <c r="J1731" s="116" t="s">
        <v>10120</v>
      </c>
      <c r="K1731" s="116" t="s">
        <v>12206</v>
      </c>
      <c r="L1731" s="197">
        <v>45631</v>
      </c>
      <c r="M1731" s="116"/>
      <c r="N1731" s="197">
        <v>45631</v>
      </c>
      <c r="O1731" s="388">
        <f t="shared" si="82"/>
        <v>18390</v>
      </c>
      <c r="P1731" s="339">
        <f t="shared" si="83"/>
        <v>0</v>
      </c>
    </row>
    <row r="1732" spans="1:16" hidden="1" x14ac:dyDescent="0.25">
      <c r="A1732" s="116">
        <v>130998</v>
      </c>
      <c r="B1732" s="116">
        <v>2</v>
      </c>
      <c r="C1732" s="116">
        <v>1310101730</v>
      </c>
      <c r="D1732" s="116" t="s">
        <v>17572</v>
      </c>
      <c r="E1732" s="339">
        <v>138690</v>
      </c>
      <c r="F1732" s="194">
        <v>1</v>
      </c>
      <c r="G1732" s="194">
        <v>1</v>
      </c>
      <c r="H1732" s="194" t="s">
        <v>10119</v>
      </c>
      <c r="I1732" s="194">
        <f t="shared" si="81"/>
        <v>0</v>
      </c>
      <c r="J1732" s="116" t="s">
        <v>10120</v>
      </c>
      <c r="K1732" s="116" t="s">
        <v>12107</v>
      </c>
      <c r="L1732" s="197">
        <v>45635</v>
      </c>
      <c r="M1732" s="116"/>
      <c r="N1732" s="197">
        <v>45635</v>
      </c>
      <c r="O1732" s="388">
        <f t="shared" si="82"/>
        <v>138690</v>
      </c>
      <c r="P1732" s="339">
        <f t="shared" si="83"/>
        <v>0</v>
      </c>
    </row>
    <row r="1733" spans="1:16" hidden="1" x14ac:dyDescent="0.25">
      <c r="A1733" s="116">
        <v>130998</v>
      </c>
      <c r="B1733" s="116">
        <v>1</v>
      </c>
      <c r="C1733" s="116">
        <v>1519101550</v>
      </c>
      <c r="D1733" s="116" t="s">
        <v>11298</v>
      </c>
      <c r="E1733" s="339">
        <v>697351</v>
      </c>
      <c r="F1733" s="194">
        <v>1</v>
      </c>
      <c r="G1733" s="194">
        <v>1</v>
      </c>
      <c r="H1733" s="194" t="s">
        <v>10119</v>
      </c>
      <c r="I1733" s="194">
        <f t="shared" si="81"/>
        <v>0</v>
      </c>
      <c r="J1733" s="116" t="s">
        <v>10120</v>
      </c>
      <c r="K1733" s="116" t="s">
        <v>12107</v>
      </c>
      <c r="L1733" s="197">
        <v>45635</v>
      </c>
      <c r="M1733" s="116"/>
      <c r="N1733" s="197">
        <v>45635</v>
      </c>
      <c r="O1733" s="388">
        <f t="shared" si="82"/>
        <v>697351</v>
      </c>
      <c r="P1733" s="339">
        <f t="shared" si="83"/>
        <v>0</v>
      </c>
    </row>
    <row r="1734" spans="1:16" hidden="1" x14ac:dyDescent="0.25">
      <c r="A1734" s="116">
        <v>131019</v>
      </c>
      <c r="B1734" s="116">
        <v>1</v>
      </c>
      <c r="C1734" s="116">
        <v>1123100000</v>
      </c>
      <c r="D1734" s="116" t="s">
        <v>17465</v>
      </c>
      <c r="E1734" s="339">
        <v>690015.6</v>
      </c>
      <c r="F1734" s="194">
        <v>30</v>
      </c>
      <c r="G1734" s="194">
        <v>30</v>
      </c>
      <c r="H1734" s="194" t="s">
        <v>10119</v>
      </c>
      <c r="I1734" s="194">
        <f t="shared" si="81"/>
        <v>0</v>
      </c>
      <c r="J1734" s="116" t="s">
        <v>10126</v>
      </c>
      <c r="K1734" s="116" t="s">
        <v>11659</v>
      </c>
      <c r="L1734" s="197">
        <v>45635</v>
      </c>
      <c r="M1734" s="116"/>
      <c r="N1734" s="197">
        <v>45635</v>
      </c>
      <c r="O1734" s="388">
        <f t="shared" si="82"/>
        <v>23000.52</v>
      </c>
      <c r="P1734" s="339">
        <f t="shared" si="83"/>
        <v>0</v>
      </c>
    </row>
    <row r="1735" spans="1:16" hidden="1" x14ac:dyDescent="0.25">
      <c r="A1735" s="116">
        <v>131019</v>
      </c>
      <c r="B1735" s="116">
        <v>2</v>
      </c>
      <c r="C1735" s="116">
        <v>1513100320</v>
      </c>
      <c r="D1735" s="116" t="s">
        <v>16197</v>
      </c>
      <c r="E1735" s="339">
        <v>575400</v>
      </c>
      <c r="F1735" s="194">
        <v>60</v>
      </c>
      <c r="G1735" s="194">
        <v>60</v>
      </c>
      <c r="H1735" s="194" t="s">
        <v>10119</v>
      </c>
      <c r="I1735" s="194">
        <f t="shared" si="81"/>
        <v>0</v>
      </c>
      <c r="J1735" s="116" t="s">
        <v>10126</v>
      </c>
      <c r="K1735" s="116" t="s">
        <v>11659</v>
      </c>
      <c r="L1735" s="197">
        <v>45635</v>
      </c>
      <c r="M1735" s="116"/>
      <c r="N1735" s="197">
        <v>45635</v>
      </c>
      <c r="O1735" s="388">
        <f t="shared" si="82"/>
        <v>9590</v>
      </c>
      <c r="P1735" s="339">
        <f t="shared" si="83"/>
        <v>0</v>
      </c>
    </row>
    <row r="1736" spans="1:16" hidden="1" x14ac:dyDescent="0.25">
      <c r="A1736" s="116">
        <v>131032</v>
      </c>
      <c r="B1736" s="116">
        <v>10</v>
      </c>
      <c r="C1736" s="116">
        <v>1019103360</v>
      </c>
      <c r="D1736" s="116" t="s">
        <v>11164</v>
      </c>
      <c r="E1736" s="339">
        <v>41673.18</v>
      </c>
      <c r="F1736" s="194">
        <v>2</v>
      </c>
      <c r="G1736" s="194">
        <v>2</v>
      </c>
      <c r="H1736" s="194" t="s">
        <v>10119</v>
      </c>
      <c r="I1736" s="194">
        <f t="shared" si="81"/>
        <v>0</v>
      </c>
      <c r="J1736" s="116" t="s">
        <v>10120</v>
      </c>
      <c r="K1736" s="116" t="s">
        <v>12207</v>
      </c>
      <c r="L1736" s="197">
        <v>45632</v>
      </c>
      <c r="M1736" s="116"/>
      <c r="N1736" s="197">
        <v>45632</v>
      </c>
      <c r="O1736" s="388">
        <f t="shared" si="82"/>
        <v>20836.59</v>
      </c>
      <c r="P1736" s="339">
        <f t="shared" si="83"/>
        <v>0</v>
      </c>
    </row>
    <row r="1737" spans="1:16" hidden="1" x14ac:dyDescent="0.25">
      <c r="A1737" s="116">
        <v>131032</v>
      </c>
      <c r="B1737" s="116">
        <v>4</v>
      </c>
      <c r="C1737" s="116">
        <v>1514100040</v>
      </c>
      <c r="D1737" s="116" t="s">
        <v>9067</v>
      </c>
      <c r="E1737" s="339">
        <v>155867</v>
      </c>
      <c r="F1737" s="194">
        <v>1</v>
      </c>
      <c r="G1737" s="194">
        <v>1</v>
      </c>
      <c r="H1737" s="194" t="s">
        <v>10119</v>
      </c>
      <c r="I1737" s="194">
        <f t="shared" si="81"/>
        <v>0</v>
      </c>
      <c r="J1737" s="116" t="s">
        <v>10120</v>
      </c>
      <c r="K1737" s="116" t="s">
        <v>12207</v>
      </c>
      <c r="L1737" s="197">
        <v>45632</v>
      </c>
      <c r="M1737" s="116"/>
      <c r="N1737" s="197">
        <v>45632</v>
      </c>
      <c r="O1737" s="388">
        <f t="shared" si="82"/>
        <v>155867</v>
      </c>
      <c r="P1737" s="339">
        <f t="shared" si="83"/>
        <v>0</v>
      </c>
    </row>
    <row r="1738" spans="1:16" hidden="1" x14ac:dyDescent="0.25">
      <c r="A1738" s="116">
        <v>131032</v>
      </c>
      <c r="B1738" s="116">
        <v>3</v>
      </c>
      <c r="C1738" s="116">
        <v>1518100290</v>
      </c>
      <c r="D1738" s="116" t="s">
        <v>8237</v>
      </c>
      <c r="E1738" s="339">
        <v>224207</v>
      </c>
      <c r="F1738" s="194">
        <v>1</v>
      </c>
      <c r="G1738" s="194">
        <v>1</v>
      </c>
      <c r="H1738" s="194" t="s">
        <v>10119</v>
      </c>
      <c r="I1738" s="194">
        <f t="shared" si="81"/>
        <v>0</v>
      </c>
      <c r="J1738" s="116" t="s">
        <v>10120</v>
      </c>
      <c r="K1738" s="116" t="s">
        <v>12207</v>
      </c>
      <c r="L1738" s="197">
        <v>45632</v>
      </c>
      <c r="M1738" s="116"/>
      <c r="N1738" s="197">
        <v>45632</v>
      </c>
      <c r="O1738" s="388">
        <f t="shared" si="82"/>
        <v>224207</v>
      </c>
      <c r="P1738" s="339">
        <f t="shared" si="83"/>
        <v>0</v>
      </c>
    </row>
    <row r="1739" spans="1:16" hidden="1" x14ac:dyDescent="0.25">
      <c r="A1739" s="116">
        <v>131032</v>
      </c>
      <c r="B1739" s="116">
        <v>2</v>
      </c>
      <c r="C1739" s="116">
        <v>1518100310</v>
      </c>
      <c r="D1739" s="116" t="s">
        <v>8382</v>
      </c>
      <c r="E1739" s="339">
        <v>407166</v>
      </c>
      <c r="F1739" s="194">
        <v>1</v>
      </c>
      <c r="G1739" s="194">
        <v>1</v>
      </c>
      <c r="H1739" s="194" t="s">
        <v>10119</v>
      </c>
      <c r="I1739" s="194">
        <f t="shared" si="81"/>
        <v>0</v>
      </c>
      <c r="J1739" s="116" t="s">
        <v>10120</v>
      </c>
      <c r="K1739" s="116" t="s">
        <v>12207</v>
      </c>
      <c r="L1739" s="197">
        <v>45632</v>
      </c>
      <c r="M1739" s="116"/>
      <c r="N1739" s="197">
        <v>45632</v>
      </c>
      <c r="O1739" s="388">
        <f t="shared" si="82"/>
        <v>407166</v>
      </c>
      <c r="P1739" s="339">
        <f t="shared" si="83"/>
        <v>0</v>
      </c>
    </row>
    <row r="1740" spans="1:16" hidden="1" x14ac:dyDescent="0.25">
      <c r="A1740" s="116">
        <v>131032</v>
      </c>
      <c r="B1740" s="116">
        <v>5</v>
      </c>
      <c r="C1740" s="116">
        <v>1518100330</v>
      </c>
      <c r="D1740" s="116" t="s">
        <v>8255</v>
      </c>
      <c r="E1740" s="339">
        <v>1222512</v>
      </c>
      <c r="F1740" s="194">
        <v>1</v>
      </c>
      <c r="G1740" s="194">
        <v>1</v>
      </c>
      <c r="H1740" s="194" t="s">
        <v>10119</v>
      </c>
      <c r="I1740" s="194">
        <f t="shared" si="81"/>
        <v>0</v>
      </c>
      <c r="J1740" s="116" t="s">
        <v>10120</v>
      </c>
      <c r="K1740" s="116" t="s">
        <v>12207</v>
      </c>
      <c r="L1740" s="197">
        <v>45632</v>
      </c>
      <c r="M1740" s="116"/>
      <c r="N1740" s="197">
        <v>45632</v>
      </c>
      <c r="O1740" s="388">
        <f t="shared" si="82"/>
        <v>1222512</v>
      </c>
      <c r="P1740" s="339">
        <f t="shared" si="83"/>
        <v>0</v>
      </c>
    </row>
    <row r="1741" spans="1:16" hidden="1" x14ac:dyDescent="0.25">
      <c r="A1741" s="116">
        <v>131032</v>
      </c>
      <c r="B1741" s="116">
        <v>1</v>
      </c>
      <c r="C1741" s="116">
        <v>1518100470</v>
      </c>
      <c r="D1741" s="116" t="s">
        <v>8208</v>
      </c>
      <c r="E1741" s="339">
        <v>886752.33</v>
      </c>
      <c r="F1741" s="194">
        <v>3</v>
      </c>
      <c r="G1741" s="194">
        <v>3</v>
      </c>
      <c r="H1741" s="194" t="s">
        <v>10119</v>
      </c>
      <c r="I1741" s="194">
        <f t="shared" si="81"/>
        <v>0</v>
      </c>
      <c r="J1741" s="116" t="s">
        <v>10120</v>
      </c>
      <c r="K1741" s="116" t="s">
        <v>12207</v>
      </c>
      <c r="L1741" s="197">
        <v>45632</v>
      </c>
      <c r="M1741" s="116"/>
      <c r="N1741" s="197">
        <v>45632</v>
      </c>
      <c r="O1741" s="388">
        <f t="shared" si="82"/>
        <v>295584.11</v>
      </c>
      <c r="P1741" s="339">
        <f t="shared" si="83"/>
        <v>0</v>
      </c>
    </row>
    <row r="1742" spans="1:16" hidden="1" x14ac:dyDescent="0.25">
      <c r="A1742" s="116">
        <v>131032</v>
      </c>
      <c r="B1742" s="116">
        <v>7</v>
      </c>
      <c r="C1742" s="116">
        <v>1518100480</v>
      </c>
      <c r="D1742" s="116" t="s">
        <v>7960</v>
      </c>
      <c r="E1742" s="339">
        <v>1000407</v>
      </c>
      <c r="F1742" s="194">
        <v>1</v>
      </c>
      <c r="G1742" s="194">
        <v>1</v>
      </c>
      <c r="H1742" s="194" t="s">
        <v>10119</v>
      </c>
      <c r="I1742" s="194">
        <f t="shared" si="81"/>
        <v>0</v>
      </c>
      <c r="J1742" s="116" t="s">
        <v>10120</v>
      </c>
      <c r="K1742" s="116" t="s">
        <v>12207</v>
      </c>
      <c r="L1742" s="197">
        <v>45632</v>
      </c>
      <c r="M1742" s="116"/>
      <c r="N1742" s="197">
        <v>45632</v>
      </c>
      <c r="O1742" s="388">
        <f t="shared" si="82"/>
        <v>1000407</v>
      </c>
      <c r="P1742" s="339">
        <f t="shared" si="83"/>
        <v>0</v>
      </c>
    </row>
    <row r="1743" spans="1:16" hidden="1" x14ac:dyDescent="0.25">
      <c r="A1743" s="116">
        <v>131032</v>
      </c>
      <c r="B1743" s="116">
        <v>6</v>
      </c>
      <c r="C1743" s="116">
        <v>1519100900</v>
      </c>
      <c r="D1743" s="116" t="s">
        <v>7853</v>
      </c>
      <c r="E1743" s="339">
        <v>1892287</v>
      </c>
      <c r="F1743" s="194">
        <v>1</v>
      </c>
      <c r="G1743" s="194">
        <v>1</v>
      </c>
      <c r="H1743" s="194" t="s">
        <v>10119</v>
      </c>
      <c r="I1743" s="194">
        <f t="shared" si="81"/>
        <v>0</v>
      </c>
      <c r="J1743" s="116" t="s">
        <v>10120</v>
      </c>
      <c r="K1743" s="116" t="s">
        <v>12207</v>
      </c>
      <c r="L1743" s="197">
        <v>45632</v>
      </c>
      <c r="M1743" s="116"/>
      <c r="N1743" s="197">
        <v>45880</v>
      </c>
      <c r="O1743" s="388">
        <f t="shared" si="82"/>
        <v>1892287</v>
      </c>
      <c r="P1743" s="339">
        <f t="shared" si="83"/>
        <v>0</v>
      </c>
    </row>
    <row r="1744" spans="1:16" hidden="1" x14ac:dyDescent="0.25">
      <c r="A1744" s="116">
        <v>131032</v>
      </c>
      <c r="B1744" s="116">
        <v>11</v>
      </c>
      <c r="C1744" s="116">
        <v>1519100940</v>
      </c>
      <c r="D1744" s="116" t="s">
        <v>11295</v>
      </c>
      <c r="E1744" s="339">
        <v>73430</v>
      </c>
      <c r="F1744" s="194">
        <v>1</v>
      </c>
      <c r="G1744" s="194">
        <v>1</v>
      </c>
      <c r="H1744" s="194" t="s">
        <v>10119</v>
      </c>
      <c r="I1744" s="194">
        <f t="shared" si="81"/>
        <v>0</v>
      </c>
      <c r="J1744" s="116" t="s">
        <v>10120</v>
      </c>
      <c r="K1744" s="116" t="s">
        <v>12207</v>
      </c>
      <c r="L1744" s="197">
        <v>45632</v>
      </c>
      <c r="M1744" s="116"/>
      <c r="N1744" s="197">
        <v>45632</v>
      </c>
      <c r="O1744" s="388">
        <f t="shared" si="82"/>
        <v>73430</v>
      </c>
      <c r="P1744" s="339">
        <f t="shared" si="83"/>
        <v>0</v>
      </c>
    </row>
    <row r="1745" spans="1:16" hidden="1" x14ac:dyDescent="0.25">
      <c r="A1745" s="116">
        <v>131032</v>
      </c>
      <c r="B1745" s="116">
        <v>8</v>
      </c>
      <c r="C1745" s="116">
        <v>1523100680</v>
      </c>
      <c r="D1745" s="116" t="s">
        <v>17480</v>
      </c>
      <c r="E1745" s="339">
        <v>7980</v>
      </c>
      <c r="F1745" s="194">
        <v>10</v>
      </c>
      <c r="G1745" s="194">
        <v>10</v>
      </c>
      <c r="H1745" s="194" t="s">
        <v>10119</v>
      </c>
      <c r="I1745" s="194">
        <f t="shared" si="81"/>
        <v>0</v>
      </c>
      <c r="J1745" s="116" t="s">
        <v>10120</v>
      </c>
      <c r="K1745" s="116" t="s">
        <v>12207</v>
      </c>
      <c r="L1745" s="197">
        <v>45632</v>
      </c>
      <c r="M1745" s="116"/>
      <c r="N1745" s="197">
        <v>45632</v>
      </c>
      <c r="O1745" s="388">
        <f t="shared" si="82"/>
        <v>798</v>
      </c>
      <c r="P1745" s="339">
        <f t="shared" si="83"/>
        <v>0</v>
      </c>
    </row>
    <row r="1746" spans="1:16" hidden="1" x14ac:dyDescent="0.25">
      <c r="A1746" s="116">
        <v>131032</v>
      </c>
      <c r="B1746" s="116">
        <v>9</v>
      </c>
      <c r="C1746" s="116">
        <v>1810101870</v>
      </c>
      <c r="D1746" s="116" t="s">
        <v>11367</v>
      </c>
      <c r="E1746" s="339">
        <v>10448.31</v>
      </c>
      <c r="F1746" s="194">
        <v>1</v>
      </c>
      <c r="G1746" s="194">
        <v>1</v>
      </c>
      <c r="H1746" s="194" t="s">
        <v>10119</v>
      </c>
      <c r="I1746" s="194">
        <f t="shared" si="81"/>
        <v>0</v>
      </c>
      <c r="J1746" s="116" t="s">
        <v>10120</v>
      </c>
      <c r="K1746" s="116" t="s">
        <v>12207</v>
      </c>
      <c r="L1746" s="197">
        <v>45632</v>
      </c>
      <c r="M1746" s="116"/>
      <c r="N1746" s="197">
        <v>45632</v>
      </c>
      <c r="O1746" s="388">
        <f t="shared" si="82"/>
        <v>10448.31</v>
      </c>
      <c r="P1746" s="339">
        <f t="shared" si="83"/>
        <v>0</v>
      </c>
    </row>
    <row r="1747" spans="1:16" hidden="1" x14ac:dyDescent="0.25">
      <c r="A1747" s="116">
        <v>131034</v>
      </c>
      <c r="B1747" s="116">
        <v>10</v>
      </c>
      <c r="C1747" s="116">
        <v>1510100610</v>
      </c>
      <c r="D1747" s="116" t="s">
        <v>11277</v>
      </c>
      <c r="E1747" s="339">
        <v>2110982.59</v>
      </c>
      <c r="F1747" s="194">
        <v>1</v>
      </c>
      <c r="G1747" s="194">
        <v>1</v>
      </c>
      <c r="H1747" s="194" t="s">
        <v>10119</v>
      </c>
      <c r="I1747" s="194">
        <f t="shared" si="81"/>
        <v>0</v>
      </c>
      <c r="J1747" s="116" t="s">
        <v>10120</v>
      </c>
      <c r="K1747" s="116" t="s">
        <v>12207</v>
      </c>
      <c r="L1747" s="197">
        <v>45632</v>
      </c>
      <c r="M1747" s="116"/>
      <c r="N1747" s="197">
        <v>45632</v>
      </c>
      <c r="O1747" s="388">
        <f t="shared" si="82"/>
        <v>2110982.59</v>
      </c>
      <c r="P1747" s="339">
        <f t="shared" si="83"/>
        <v>0</v>
      </c>
    </row>
    <row r="1748" spans="1:16" hidden="1" x14ac:dyDescent="0.25">
      <c r="A1748" s="116">
        <v>131034</v>
      </c>
      <c r="B1748" s="116">
        <v>9</v>
      </c>
      <c r="C1748" s="116">
        <v>1512110280</v>
      </c>
      <c r="D1748" s="116" t="s">
        <v>10251</v>
      </c>
      <c r="E1748" s="339">
        <v>54000</v>
      </c>
      <c r="F1748" s="194">
        <v>30</v>
      </c>
      <c r="G1748" s="194">
        <v>30</v>
      </c>
      <c r="H1748" s="194" t="s">
        <v>10119</v>
      </c>
      <c r="I1748" s="194">
        <f t="shared" si="81"/>
        <v>0</v>
      </c>
      <c r="J1748" s="116" t="s">
        <v>10120</v>
      </c>
      <c r="K1748" s="116" t="s">
        <v>12207</v>
      </c>
      <c r="L1748" s="197">
        <v>45632</v>
      </c>
      <c r="M1748" s="116"/>
      <c r="N1748" s="197">
        <v>45632</v>
      </c>
      <c r="O1748" s="388">
        <f t="shared" si="82"/>
        <v>1800</v>
      </c>
      <c r="P1748" s="339">
        <f t="shared" si="83"/>
        <v>0</v>
      </c>
    </row>
    <row r="1749" spans="1:16" hidden="1" x14ac:dyDescent="0.25">
      <c r="A1749" s="116">
        <v>131034</v>
      </c>
      <c r="B1749" s="116">
        <v>6</v>
      </c>
      <c r="C1749" s="116">
        <v>1516100380</v>
      </c>
      <c r="D1749" s="116" t="s">
        <v>11285</v>
      </c>
      <c r="E1749" s="339">
        <v>6600</v>
      </c>
      <c r="F1749" s="194">
        <v>1</v>
      </c>
      <c r="G1749" s="194">
        <v>1</v>
      </c>
      <c r="H1749" s="194" t="s">
        <v>10119</v>
      </c>
      <c r="I1749" s="194">
        <f t="shared" si="81"/>
        <v>0</v>
      </c>
      <c r="J1749" s="116" t="s">
        <v>10120</v>
      </c>
      <c r="K1749" s="116" t="s">
        <v>12207</v>
      </c>
      <c r="L1749" s="197">
        <v>45632</v>
      </c>
      <c r="M1749" s="116"/>
      <c r="N1749" s="197">
        <v>45632</v>
      </c>
      <c r="O1749" s="388">
        <f t="shared" si="82"/>
        <v>6600</v>
      </c>
      <c r="P1749" s="339">
        <f t="shared" si="83"/>
        <v>0</v>
      </c>
    </row>
    <row r="1750" spans="1:16" hidden="1" x14ac:dyDescent="0.25">
      <c r="A1750" s="116">
        <v>131034</v>
      </c>
      <c r="B1750" s="116">
        <v>1</v>
      </c>
      <c r="C1750" s="116">
        <v>1518103520</v>
      </c>
      <c r="D1750" s="116" t="s">
        <v>10364</v>
      </c>
      <c r="E1750" s="339">
        <v>90992</v>
      </c>
      <c r="F1750" s="194">
        <v>8</v>
      </c>
      <c r="G1750" s="194">
        <v>8</v>
      </c>
      <c r="H1750" s="194" t="s">
        <v>10119</v>
      </c>
      <c r="I1750" s="194">
        <f t="shared" si="81"/>
        <v>0</v>
      </c>
      <c r="J1750" s="116" t="s">
        <v>10120</v>
      </c>
      <c r="K1750" s="116" t="s">
        <v>12207</v>
      </c>
      <c r="L1750" s="197">
        <v>45632</v>
      </c>
      <c r="M1750" s="116"/>
      <c r="N1750" s="197">
        <v>45632</v>
      </c>
      <c r="O1750" s="388">
        <f t="shared" si="82"/>
        <v>11374</v>
      </c>
      <c r="P1750" s="339">
        <f t="shared" si="83"/>
        <v>0</v>
      </c>
    </row>
    <row r="1751" spans="1:16" hidden="1" x14ac:dyDescent="0.25">
      <c r="A1751" s="116">
        <v>131034</v>
      </c>
      <c r="B1751" s="116">
        <v>11</v>
      </c>
      <c r="C1751" s="116">
        <v>1519101030</v>
      </c>
      <c r="D1751" s="116" t="s">
        <v>8918</v>
      </c>
      <c r="E1751" s="339">
        <v>2502508.5</v>
      </c>
      <c r="F1751" s="194">
        <v>1</v>
      </c>
      <c r="G1751" s="194">
        <v>1</v>
      </c>
      <c r="H1751" s="194" t="s">
        <v>10119</v>
      </c>
      <c r="I1751" s="194">
        <f t="shared" si="81"/>
        <v>0</v>
      </c>
      <c r="J1751" s="116" t="s">
        <v>10120</v>
      </c>
      <c r="K1751" s="116" t="s">
        <v>12207</v>
      </c>
      <c r="L1751" s="197">
        <v>45632</v>
      </c>
      <c r="M1751" s="116"/>
      <c r="N1751" s="197">
        <v>45632</v>
      </c>
      <c r="O1751" s="388">
        <f t="shared" si="82"/>
        <v>2502508.5</v>
      </c>
      <c r="P1751" s="339">
        <f t="shared" si="83"/>
        <v>0</v>
      </c>
    </row>
    <row r="1752" spans="1:16" hidden="1" x14ac:dyDescent="0.25">
      <c r="A1752" s="116">
        <v>131034</v>
      </c>
      <c r="B1752" s="116">
        <v>2</v>
      </c>
      <c r="C1752" s="116">
        <v>1525103930</v>
      </c>
      <c r="D1752" s="116" t="s">
        <v>11339</v>
      </c>
      <c r="E1752" s="339">
        <v>57600</v>
      </c>
      <c r="F1752" s="194">
        <v>8</v>
      </c>
      <c r="G1752" s="194">
        <v>8</v>
      </c>
      <c r="H1752" s="194" t="s">
        <v>10119</v>
      </c>
      <c r="I1752" s="194">
        <f t="shared" si="81"/>
        <v>0</v>
      </c>
      <c r="J1752" s="116" t="s">
        <v>10120</v>
      </c>
      <c r="K1752" s="116" t="s">
        <v>12207</v>
      </c>
      <c r="L1752" s="197">
        <v>45632</v>
      </c>
      <c r="M1752" s="116"/>
      <c r="N1752" s="197">
        <v>45632</v>
      </c>
      <c r="O1752" s="388">
        <f t="shared" si="82"/>
        <v>7200</v>
      </c>
      <c r="P1752" s="339">
        <f t="shared" si="83"/>
        <v>0</v>
      </c>
    </row>
    <row r="1753" spans="1:16" hidden="1" x14ac:dyDescent="0.25">
      <c r="A1753" s="116">
        <v>131034</v>
      </c>
      <c r="B1753" s="116">
        <v>4</v>
      </c>
      <c r="C1753" s="116">
        <v>1810101950</v>
      </c>
      <c r="D1753" s="116" t="s">
        <v>11058</v>
      </c>
      <c r="E1753" s="339">
        <v>367400</v>
      </c>
      <c r="F1753" s="194">
        <v>2</v>
      </c>
      <c r="G1753" s="194">
        <v>2</v>
      </c>
      <c r="H1753" s="194" t="s">
        <v>10119</v>
      </c>
      <c r="I1753" s="194">
        <f t="shared" si="81"/>
        <v>0</v>
      </c>
      <c r="J1753" s="116" t="s">
        <v>10120</v>
      </c>
      <c r="K1753" s="116" t="s">
        <v>12207</v>
      </c>
      <c r="L1753" s="197">
        <v>45632</v>
      </c>
      <c r="M1753" s="116"/>
      <c r="N1753" s="197">
        <v>45632</v>
      </c>
      <c r="O1753" s="388">
        <f t="shared" si="82"/>
        <v>183700</v>
      </c>
      <c r="P1753" s="339">
        <f t="shared" si="83"/>
        <v>0</v>
      </c>
    </row>
    <row r="1754" spans="1:16" hidden="1" x14ac:dyDescent="0.25">
      <c r="A1754" s="116">
        <v>131034</v>
      </c>
      <c r="B1754" s="116">
        <v>8</v>
      </c>
      <c r="C1754" s="116">
        <v>1810104270</v>
      </c>
      <c r="D1754" s="116" t="s">
        <v>17597</v>
      </c>
      <c r="E1754" s="339">
        <v>84539</v>
      </c>
      <c r="F1754" s="194">
        <v>14</v>
      </c>
      <c r="G1754" s="194">
        <v>14</v>
      </c>
      <c r="H1754" s="194" t="s">
        <v>10119</v>
      </c>
      <c r="I1754" s="194">
        <f t="shared" si="81"/>
        <v>0</v>
      </c>
      <c r="J1754" s="116" t="s">
        <v>10120</v>
      </c>
      <c r="K1754" s="116" t="s">
        <v>12207</v>
      </c>
      <c r="L1754" s="197">
        <v>45632</v>
      </c>
      <c r="M1754" s="116" t="s">
        <v>12218</v>
      </c>
      <c r="N1754" s="197">
        <v>45670</v>
      </c>
      <c r="O1754" s="388">
        <f t="shared" si="82"/>
        <v>6038.5</v>
      </c>
      <c r="P1754" s="339">
        <f t="shared" si="83"/>
        <v>0</v>
      </c>
    </row>
    <row r="1755" spans="1:16" hidden="1" x14ac:dyDescent="0.25">
      <c r="A1755" s="116">
        <v>131034</v>
      </c>
      <c r="B1755" s="116">
        <v>7</v>
      </c>
      <c r="C1755" s="116">
        <v>1810104380</v>
      </c>
      <c r="D1755" s="116" t="s">
        <v>17461</v>
      </c>
      <c r="E1755" s="339">
        <v>32700</v>
      </c>
      <c r="F1755" s="194">
        <v>6</v>
      </c>
      <c r="G1755" s="194">
        <v>6</v>
      </c>
      <c r="H1755" s="194" t="s">
        <v>10119</v>
      </c>
      <c r="I1755" s="194">
        <f t="shared" si="81"/>
        <v>0</v>
      </c>
      <c r="J1755" s="116" t="s">
        <v>10120</v>
      </c>
      <c r="K1755" s="116" t="s">
        <v>12207</v>
      </c>
      <c r="L1755" s="197">
        <v>45632</v>
      </c>
      <c r="M1755" s="116"/>
      <c r="N1755" s="197">
        <v>45632</v>
      </c>
      <c r="O1755" s="388">
        <f t="shared" si="82"/>
        <v>5450</v>
      </c>
      <c r="P1755" s="339">
        <f t="shared" si="83"/>
        <v>0</v>
      </c>
    </row>
    <row r="1756" spans="1:16" hidden="1" x14ac:dyDescent="0.25">
      <c r="A1756" s="116">
        <v>131034</v>
      </c>
      <c r="B1756" s="116">
        <v>5</v>
      </c>
      <c r="C1756" s="116">
        <v>1810105200</v>
      </c>
      <c r="D1756" s="116" t="s">
        <v>11378</v>
      </c>
      <c r="E1756" s="339">
        <v>6920.6</v>
      </c>
      <c r="F1756" s="194">
        <v>20</v>
      </c>
      <c r="G1756" s="194">
        <v>20</v>
      </c>
      <c r="H1756" s="194" t="s">
        <v>10119</v>
      </c>
      <c r="I1756" s="194">
        <f t="shared" si="81"/>
        <v>0</v>
      </c>
      <c r="J1756" s="116" t="s">
        <v>10120</v>
      </c>
      <c r="K1756" s="116" t="s">
        <v>12207</v>
      </c>
      <c r="L1756" s="197">
        <v>45632</v>
      </c>
      <c r="M1756" s="116"/>
      <c r="N1756" s="197">
        <v>45632</v>
      </c>
      <c r="O1756" s="388">
        <f t="shared" si="82"/>
        <v>346.03000000000003</v>
      </c>
      <c r="P1756" s="339">
        <f t="shared" si="83"/>
        <v>0</v>
      </c>
    </row>
    <row r="1757" spans="1:16" hidden="1" x14ac:dyDescent="0.25">
      <c r="A1757" s="116">
        <v>131034</v>
      </c>
      <c r="B1757" s="116">
        <v>3</v>
      </c>
      <c r="C1757" s="116">
        <v>1810105220</v>
      </c>
      <c r="D1757" s="116" t="s">
        <v>11380</v>
      </c>
      <c r="E1757" s="339">
        <v>24366.400000000001</v>
      </c>
      <c r="F1757" s="194">
        <v>20</v>
      </c>
      <c r="G1757" s="194">
        <v>20</v>
      </c>
      <c r="H1757" s="194" t="s">
        <v>10119</v>
      </c>
      <c r="I1757" s="194">
        <f t="shared" si="81"/>
        <v>0</v>
      </c>
      <c r="J1757" s="116" t="s">
        <v>10120</v>
      </c>
      <c r="K1757" s="116" t="s">
        <v>12207</v>
      </c>
      <c r="L1757" s="197">
        <v>45632</v>
      </c>
      <c r="M1757" s="116"/>
      <c r="N1757" s="197">
        <v>45632</v>
      </c>
      <c r="O1757" s="388">
        <f t="shared" si="82"/>
        <v>1218.3200000000002</v>
      </c>
      <c r="P1757" s="339">
        <f t="shared" si="83"/>
        <v>0</v>
      </c>
    </row>
    <row r="1758" spans="1:16" hidden="1" x14ac:dyDescent="0.25">
      <c r="A1758" s="116">
        <v>131035</v>
      </c>
      <c r="B1758" s="116">
        <v>2</v>
      </c>
      <c r="C1758" s="116">
        <v>1018100360</v>
      </c>
      <c r="D1758" s="116" t="s">
        <v>17598</v>
      </c>
      <c r="E1758" s="339">
        <v>4759.58</v>
      </c>
      <c r="F1758" s="194">
        <v>7</v>
      </c>
      <c r="G1758" s="194">
        <v>7</v>
      </c>
      <c r="H1758" s="194" t="s">
        <v>10119</v>
      </c>
      <c r="I1758" s="194">
        <f t="shared" si="81"/>
        <v>0</v>
      </c>
      <c r="J1758" s="116" t="s">
        <v>10120</v>
      </c>
      <c r="K1758" s="116" t="s">
        <v>10121</v>
      </c>
      <c r="L1758" s="197">
        <v>45642</v>
      </c>
      <c r="M1758" s="116"/>
      <c r="N1758" s="197">
        <v>45642</v>
      </c>
      <c r="O1758" s="388">
        <f t="shared" si="82"/>
        <v>679.93999999999994</v>
      </c>
      <c r="P1758" s="339">
        <f t="shared" si="83"/>
        <v>0</v>
      </c>
    </row>
    <row r="1759" spans="1:16" hidden="1" x14ac:dyDescent="0.25">
      <c r="A1759" s="116">
        <v>131035</v>
      </c>
      <c r="B1759" s="116">
        <v>3</v>
      </c>
      <c r="C1759" s="116">
        <v>1523100240</v>
      </c>
      <c r="D1759" s="116" t="s">
        <v>17599</v>
      </c>
      <c r="E1759" s="339">
        <v>14151.7</v>
      </c>
      <c r="F1759" s="194">
        <v>10</v>
      </c>
      <c r="G1759" s="194">
        <v>10</v>
      </c>
      <c r="H1759" s="194" t="s">
        <v>10119</v>
      </c>
      <c r="I1759" s="194">
        <f t="shared" si="81"/>
        <v>0</v>
      </c>
      <c r="J1759" s="116" t="s">
        <v>10120</v>
      </c>
      <c r="K1759" s="116" t="s">
        <v>10121</v>
      </c>
      <c r="L1759" s="197">
        <v>45642</v>
      </c>
      <c r="M1759" s="116"/>
      <c r="N1759" s="197">
        <v>45642</v>
      </c>
      <c r="O1759" s="388">
        <f t="shared" si="82"/>
        <v>1415.17</v>
      </c>
      <c r="P1759" s="339">
        <f t="shared" si="83"/>
        <v>0</v>
      </c>
    </row>
    <row r="1760" spans="1:16" hidden="1" x14ac:dyDescent="0.25">
      <c r="A1760" s="116">
        <v>131035</v>
      </c>
      <c r="B1760" s="116">
        <v>1</v>
      </c>
      <c r="C1760" s="116">
        <v>1810105540</v>
      </c>
      <c r="D1760" s="116" t="s">
        <v>17600</v>
      </c>
      <c r="E1760" s="339">
        <v>31168</v>
      </c>
      <c r="F1760" s="194">
        <v>2</v>
      </c>
      <c r="G1760" s="194">
        <v>2</v>
      </c>
      <c r="H1760" s="194" t="s">
        <v>10119</v>
      </c>
      <c r="I1760" s="194">
        <f t="shared" si="81"/>
        <v>0</v>
      </c>
      <c r="J1760" s="116" t="s">
        <v>10120</v>
      </c>
      <c r="K1760" s="116" t="s">
        <v>10121</v>
      </c>
      <c r="L1760" s="197">
        <v>45642</v>
      </c>
      <c r="M1760" s="116" t="s">
        <v>16103</v>
      </c>
      <c r="N1760" s="197">
        <v>45686</v>
      </c>
      <c r="O1760" s="388">
        <f t="shared" si="82"/>
        <v>15584</v>
      </c>
      <c r="P1760" s="339">
        <f t="shared" si="83"/>
        <v>0</v>
      </c>
    </row>
    <row r="1761" spans="1:16" hidden="1" x14ac:dyDescent="0.25">
      <c r="A1761" s="116">
        <v>131042</v>
      </c>
      <c r="B1761" s="116">
        <v>9</v>
      </c>
      <c r="C1761" s="116">
        <v>1011100040</v>
      </c>
      <c r="D1761" s="116" t="s">
        <v>10481</v>
      </c>
      <c r="E1761" s="339">
        <v>17398.919999999998</v>
      </c>
      <c r="F1761" s="194">
        <v>12</v>
      </c>
      <c r="G1761" s="194">
        <v>12</v>
      </c>
      <c r="H1761" s="194" t="s">
        <v>10119</v>
      </c>
      <c r="I1761" s="194">
        <f t="shared" si="81"/>
        <v>0</v>
      </c>
      <c r="J1761" s="116" t="s">
        <v>10120</v>
      </c>
      <c r="K1761" s="116" t="s">
        <v>12221</v>
      </c>
      <c r="L1761" s="197">
        <v>45635</v>
      </c>
      <c r="M1761" s="116"/>
      <c r="N1761" s="197">
        <v>45635</v>
      </c>
      <c r="O1761" s="388">
        <f t="shared" si="82"/>
        <v>1449.9099999999999</v>
      </c>
      <c r="P1761" s="339">
        <f t="shared" si="83"/>
        <v>0</v>
      </c>
    </row>
    <row r="1762" spans="1:16" hidden="1" x14ac:dyDescent="0.25">
      <c r="A1762" s="116">
        <v>131042</v>
      </c>
      <c r="B1762" s="116">
        <v>12</v>
      </c>
      <c r="C1762" s="116">
        <v>1016100000</v>
      </c>
      <c r="D1762" s="116" t="s">
        <v>10650</v>
      </c>
      <c r="E1762" s="339">
        <v>18636</v>
      </c>
      <c r="F1762" s="194">
        <v>2</v>
      </c>
      <c r="G1762" s="194">
        <v>2</v>
      </c>
      <c r="H1762" s="194" t="s">
        <v>10119</v>
      </c>
      <c r="I1762" s="194">
        <f t="shared" si="81"/>
        <v>0</v>
      </c>
      <c r="J1762" s="116" t="s">
        <v>10120</v>
      </c>
      <c r="K1762" s="116" t="s">
        <v>12221</v>
      </c>
      <c r="L1762" s="197">
        <v>45635</v>
      </c>
      <c r="M1762" s="116"/>
      <c r="N1762" s="197">
        <v>45635</v>
      </c>
      <c r="O1762" s="388">
        <f t="shared" si="82"/>
        <v>9318</v>
      </c>
      <c r="P1762" s="339">
        <f t="shared" si="83"/>
        <v>0</v>
      </c>
    </row>
    <row r="1763" spans="1:16" hidden="1" x14ac:dyDescent="0.25">
      <c r="A1763" s="116">
        <v>131042</v>
      </c>
      <c r="B1763" s="116">
        <v>11</v>
      </c>
      <c r="C1763" s="116">
        <v>1016101010</v>
      </c>
      <c r="D1763" s="116" t="s">
        <v>10655</v>
      </c>
      <c r="E1763" s="339">
        <v>33472.980000000003</v>
      </c>
      <c r="F1763" s="194">
        <v>2</v>
      </c>
      <c r="G1763" s="194">
        <v>2</v>
      </c>
      <c r="H1763" s="194" t="s">
        <v>10119</v>
      </c>
      <c r="I1763" s="194">
        <f t="shared" si="81"/>
        <v>0</v>
      </c>
      <c r="J1763" s="116" t="s">
        <v>10120</v>
      </c>
      <c r="K1763" s="116" t="s">
        <v>12221</v>
      </c>
      <c r="L1763" s="197">
        <v>45635</v>
      </c>
      <c r="M1763" s="116"/>
      <c r="N1763" s="197">
        <v>45635</v>
      </c>
      <c r="O1763" s="388">
        <f t="shared" si="82"/>
        <v>16736.490000000002</v>
      </c>
      <c r="P1763" s="339">
        <f t="shared" si="83"/>
        <v>0</v>
      </c>
    </row>
    <row r="1764" spans="1:16" hidden="1" x14ac:dyDescent="0.25">
      <c r="A1764" s="116">
        <v>131042</v>
      </c>
      <c r="B1764" s="116">
        <v>13</v>
      </c>
      <c r="C1764" s="116">
        <v>1017102120</v>
      </c>
      <c r="D1764" s="116" t="s">
        <v>10656</v>
      </c>
      <c r="E1764" s="339">
        <v>324000</v>
      </c>
      <c r="F1764" s="194">
        <v>2</v>
      </c>
      <c r="G1764" s="194">
        <v>2</v>
      </c>
      <c r="H1764" s="194" t="s">
        <v>10119</v>
      </c>
      <c r="I1764" s="194">
        <f t="shared" si="81"/>
        <v>0</v>
      </c>
      <c r="J1764" s="116" t="s">
        <v>10120</v>
      </c>
      <c r="K1764" s="116" t="s">
        <v>12221</v>
      </c>
      <c r="L1764" s="197">
        <v>45635</v>
      </c>
      <c r="M1764" s="116"/>
      <c r="N1764" s="197">
        <v>45635</v>
      </c>
      <c r="O1764" s="388">
        <f t="shared" si="82"/>
        <v>162000</v>
      </c>
      <c r="P1764" s="339">
        <f t="shared" si="83"/>
        <v>0</v>
      </c>
    </row>
    <row r="1765" spans="1:16" hidden="1" x14ac:dyDescent="0.25">
      <c r="A1765" s="116">
        <v>131042</v>
      </c>
      <c r="B1765" s="116">
        <v>10</v>
      </c>
      <c r="C1765" s="116">
        <v>1019100040</v>
      </c>
      <c r="D1765" s="116" t="s">
        <v>10643</v>
      </c>
      <c r="E1765" s="339">
        <v>14614.2</v>
      </c>
      <c r="F1765" s="194">
        <v>5</v>
      </c>
      <c r="G1765" s="194">
        <v>5</v>
      </c>
      <c r="H1765" s="194" t="s">
        <v>10119</v>
      </c>
      <c r="I1765" s="194">
        <f t="shared" si="81"/>
        <v>0</v>
      </c>
      <c r="J1765" s="116" t="s">
        <v>10120</v>
      </c>
      <c r="K1765" s="116" t="s">
        <v>12221</v>
      </c>
      <c r="L1765" s="197">
        <v>45635</v>
      </c>
      <c r="M1765" s="116"/>
      <c r="N1765" s="197">
        <v>45635</v>
      </c>
      <c r="O1765" s="388">
        <f t="shared" si="82"/>
        <v>2922.84</v>
      </c>
      <c r="P1765" s="339">
        <f t="shared" si="83"/>
        <v>0</v>
      </c>
    </row>
    <row r="1766" spans="1:16" hidden="1" x14ac:dyDescent="0.25">
      <c r="A1766" s="116">
        <v>131042</v>
      </c>
      <c r="B1766" s="116">
        <v>5</v>
      </c>
      <c r="C1766" s="116">
        <v>1112100430</v>
      </c>
      <c r="D1766" s="116" t="s">
        <v>7760</v>
      </c>
      <c r="E1766" s="339">
        <v>145241.79999999999</v>
      </c>
      <c r="F1766" s="194">
        <v>22</v>
      </c>
      <c r="G1766" s="194">
        <v>22</v>
      </c>
      <c r="H1766" s="194" t="s">
        <v>10119</v>
      </c>
      <c r="I1766" s="194">
        <f t="shared" si="81"/>
        <v>0</v>
      </c>
      <c r="J1766" s="116" t="s">
        <v>10120</v>
      </c>
      <c r="K1766" s="116" t="s">
        <v>12221</v>
      </c>
      <c r="L1766" s="197">
        <v>45635</v>
      </c>
      <c r="M1766" s="116"/>
      <c r="N1766" s="197">
        <v>45635</v>
      </c>
      <c r="O1766" s="388">
        <f t="shared" si="82"/>
        <v>6601.9</v>
      </c>
      <c r="P1766" s="339">
        <f t="shared" si="83"/>
        <v>0</v>
      </c>
    </row>
    <row r="1767" spans="1:16" hidden="1" x14ac:dyDescent="0.25">
      <c r="A1767" s="116">
        <v>131042</v>
      </c>
      <c r="B1767" s="116">
        <v>7</v>
      </c>
      <c r="C1767" s="116">
        <v>1112102150</v>
      </c>
      <c r="D1767" s="116" t="s">
        <v>11176</v>
      </c>
      <c r="E1767" s="339">
        <v>603940</v>
      </c>
      <c r="F1767" s="194">
        <v>5</v>
      </c>
      <c r="G1767" s="194">
        <v>5</v>
      </c>
      <c r="H1767" s="194" t="s">
        <v>10119</v>
      </c>
      <c r="I1767" s="194">
        <f t="shared" si="81"/>
        <v>0</v>
      </c>
      <c r="J1767" s="116" t="s">
        <v>10120</v>
      </c>
      <c r="K1767" s="116" t="s">
        <v>12221</v>
      </c>
      <c r="L1767" s="197">
        <v>45635</v>
      </c>
      <c r="M1767" s="116" t="s">
        <v>17601</v>
      </c>
      <c r="N1767" s="197">
        <v>45726</v>
      </c>
      <c r="O1767" s="388">
        <f t="shared" si="82"/>
        <v>120788</v>
      </c>
      <c r="P1767" s="339">
        <f t="shared" si="83"/>
        <v>0</v>
      </c>
    </row>
    <row r="1768" spans="1:16" hidden="1" x14ac:dyDescent="0.25">
      <c r="A1768" s="116">
        <v>131042</v>
      </c>
      <c r="B1768" s="116">
        <v>8</v>
      </c>
      <c r="C1768" s="116">
        <v>1112102170</v>
      </c>
      <c r="D1768" s="116" t="s">
        <v>11177</v>
      </c>
      <c r="E1768" s="339">
        <v>25894</v>
      </c>
      <c r="F1768" s="194">
        <v>2</v>
      </c>
      <c r="G1768" s="194">
        <v>2</v>
      </c>
      <c r="H1768" s="194" t="s">
        <v>10119</v>
      </c>
      <c r="I1768" s="194">
        <f t="shared" si="81"/>
        <v>0</v>
      </c>
      <c r="J1768" s="116" t="s">
        <v>10120</v>
      </c>
      <c r="K1768" s="116" t="s">
        <v>12221</v>
      </c>
      <c r="L1768" s="197">
        <v>45635</v>
      </c>
      <c r="M1768" s="116"/>
      <c r="N1768" s="197">
        <v>45729</v>
      </c>
      <c r="O1768" s="388">
        <f t="shared" si="82"/>
        <v>12947</v>
      </c>
      <c r="P1768" s="339">
        <f t="shared" si="83"/>
        <v>0</v>
      </c>
    </row>
    <row r="1769" spans="1:16" hidden="1" x14ac:dyDescent="0.25">
      <c r="A1769" s="116">
        <v>131042</v>
      </c>
      <c r="B1769" s="116">
        <v>1</v>
      </c>
      <c r="C1769" s="116">
        <v>1511102130</v>
      </c>
      <c r="D1769" s="116" t="s">
        <v>10484</v>
      </c>
      <c r="E1769" s="339">
        <v>22627.66</v>
      </c>
      <c r="F1769" s="194">
        <v>22</v>
      </c>
      <c r="G1769" s="194">
        <v>22</v>
      </c>
      <c r="H1769" s="194" t="s">
        <v>10119</v>
      </c>
      <c r="I1769" s="194">
        <f t="shared" si="81"/>
        <v>0</v>
      </c>
      <c r="J1769" s="116" t="s">
        <v>10120</v>
      </c>
      <c r="K1769" s="116" t="s">
        <v>12221</v>
      </c>
      <c r="L1769" s="197">
        <v>45635</v>
      </c>
      <c r="M1769" s="116"/>
      <c r="N1769" s="197">
        <v>45635</v>
      </c>
      <c r="O1769" s="388">
        <f t="shared" si="82"/>
        <v>1028.53</v>
      </c>
      <c r="P1769" s="339">
        <f t="shared" si="83"/>
        <v>0</v>
      </c>
    </row>
    <row r="1770" spans="1:16" hidden="1" x14ac:dyDescent="0.25">
      <c r="A1770" s="116">
        <v>131042</v>
      </c>
      <c r="B1770" s="116">
        <v>2</v>
      </c>
      <c r="C1770" s="116">
        <v>1521100650</v>
      </c>
      <c r="D1770" s="116" t="s">
        <v>17537</v>
      </c>
      <c r="E1770" s="339">
        <v>2970</v>
      </c>
      <c r="F1770" s="194">
        <v>22</v>
      </c>
      <c r="G1770" s="194">
        <v>22</v>
      </c>
      <c r="H1770" s="194" t="s">
        <v>10119</v>
      </c>
      <c r="I1770" s="194">
        <f t="shared" si="81"/>
        <v>0</v>
      </c>
      <c r="J1770" s="116" t="s">
        <v>10120</v>
      </c>
      <c r="K1770" s="116" t="s">
        <v>12221</v>
      </c>
      <c r="L1770" s="197">
        <v>45635</v>
      </c>
      <c r="M1770" s="116"/>
      <c r="N1770" s="197">
        <v>45635</v>
      </c>
      <c r="O1770" s="388">
        <f t="shared" si="82"/>
        <v>135</v>
      </c>
      <c r="P1770" s="339">
        <f t="shared" si="83"/>
        <v>0</v>
      </c>
    </row>
    <row r="1771" spans="1:16" hidden="1" x14ac:dyDescent="0.25">
      <c r="A1771" s="116">
        <v>131042</v>
      </c>
      <c r="B1771" s="116">
        <v>4</v>
      </c>
      <c r="C1771" s="116">
        <v>1546101840</v>
      </c>
      <c r="D1771" s="116" t="s">
        <v>10957</v>
      </c>
      <c r="E1771" s="339">
        <v>56463.85</v>
      </c>
      <c r="F1771" s="194">
        <v>5</v>
      </c>
      <c r="G1771" s="194">
        <v>5</v>
      </c>
      <c r="H1771" s="194" t="s">
        <v>10119</v>
      </c>
      <c r="I1771" s="194">
        <f t="shared" si="81"/>
        <v>0</v>
      </c>
      <c r="J1771" s="116" t="s">
        <v>10120</v>
      </c>
      <c r="K1771" s="116" t="s">
        <v>12221</v>
      </c>
      <c r="L1771" s="197">
        <v>45635</v>
      </c>
      <c r="M1771" s="116"/>
      <c r="N1771" s="197">
        <v>45635</v>
      </c>
      <c r="O1771" s="388">
        <f t="shared" si="82"/>
        <v>11292.77</v>
      </c>
      <c r="P1771" s="339">
        <f t="shared" si="83"/>
        <v>0</v>
      </c>
    </row>
    <row r="1772" spans="1:16" hidden="1" x14ac:dyDescent="0.25">
      <c r="A1772" s="116">
        <v>131042</v>
      </c>
      <c r="B1772" s="116">
        <v>6</v>
      </c>
      <c r="C1772" s="116">
        <v>1546101870</v>
      </c>
      <c r="D1772" s="116" t="s">
        <v>16201</v>
      </c>
      <c r="E1772" s="339">
        <v>11473.4</v>
      </c>
      <c r="F1772" s="194">
        <v>20</v>
      </c>
      <c r="G1772" s="194">
        <v>20</v>
      </c>
      <c r="H1772" s="194" t="s">
        <v>10119</v>
      </c>
      <c r="I1772" s="194">
        <f t="shared" si="81"/>
        <v>0</v>
      </c>
      <c r="J1772" s="116" t="s">
        <v>10120</v>
      </c>
      <c r="K1772" s="116" t="s">
        <v>12221</v>
      </c>
      <c r="L1772" s="197">
        <v>45635</v>
      </c>
      <c r="M1772" s="116"/>
      <c r="N1772" s="197">
        <v>45635</v>
      </c>
      <c r="O1772" s="388">
        <f t="shared" si="82"/>
        <v>573.66999999999996</v>
      </c>
      <c r="P1772" s="339">
        <f t="shared" si="83"/>
        <v>0</v>
      </c>
    </row>
    <row r="1773" spans="1:16" hidden="1" x14ac:dyDescent="0.25">
      <c r="A1773" s="116">
        <v>131042</v>
      </c>
      <c r="B1773" s="116">
        <v>3</v>
      </c>
      <c r="C1773" s="116">
        <v>1810105190</v>
      </c>
      <c r="D1773" s="116" t="s">
        <v>10568</v>
      </c>
      <c r="E1773" s="339">
        <v>14389.54</v>
      </c>
      <c r="F1773" s="194">
        <v>22</v>
      </c>
      <c r="G1773" s="194">
        <v>22</v>
      </c>
      <c r="H1773" s="194" t="s">
        <v>10119</v>
      </c>
      <c r="I1773" s="194">
        <f t="shared" si="81"/>
        <v>0</v>
      </c>
      <c r="J1773" s="116" t="s">
        <v>10120</v>
      </c>
      <c r="K1773" s="116" t="s">
        <v>12221</v>
      </c>
      <c r="L1773" s="197">
        <v>45635</v>
      </c>
      <c r="M1773" s="116"/>
      <c r="N1773" s="197">
        <v>45635</v>
      </c>
      <c r="O1773" s="388">
        <f t="shared" si="82"/>
        <v>654.07000000000005</v>
      </c>
      <c r="P1773" s="339">
        <f t="shared" si="83"/>
        <v>0</v>
      </c>
    </row>
    <row r="1774" spans="1:16" hidden="1" x14ac:dyDescent="0.25">
      <c r="A1774" s="116">
        <v>131043</v>
      </c>
      <c r="B1774" s="116">
        <v>9</v>
      </c>
      <c r="C1774" s="116">
        <v>1010100120</v>
      </c>
      <c r="D1774" s="116" t="s">
        <v>17538</v>
      </c>
      <c r="E1774" s="339">
        <v>7321.4</v>
      </c>
      <c r="F1774" s="194">
        <v>5</v>
      </c>
      <c r="G1774" s="194">
        <v>5</v>
      </c>
      <c r="H1774" s="194" t="s">
        <v>10119</v>
      </c>
      <c r="I1774" s="194">
        <f t="shared" si="81"/>
        <v>0</v>
      </c>
      <c r="J1774" s="116" t="s">
        <v>10120</v>
      </c>
      <c r="K1774" s="116" t="s">
        <v>12221</v>
      </c>
      <c r="L1774" s="197">
        <v>45637</v>
      </c>
      <c r="M1774" s="116"/>
      <c r="N1774" s="197">
        <v>45637</v>
      </c>
      <c r="O1774" s="388">
        <f t="shared" si="82"/>
        <v>1464.28</v>
      </c>
      <c r="P1774" s="339">
        <f t="shared" si="83"/>
        <v>0</v>
      </c>
    </row>
    <row r="1775" spans="1:16" hidden="1" x14ac:dyDescent="0.25">
      <c r="A1775" s="116">
        <v>131043</v>
      </c>
      <c r="B1775" s="116">
        <v>10</v>
      </c>
      <c r="C1775" s="116">
        <v>1010100750</v>
      </c>
      <c r="D1775" s="116" t="s">
        <v>11041</v>
      </c>
      <c r="E1775" s="339">
        <v>12148.7</v>
      </c>
      <c r="F1775" s="194">
        <v>5</v>
      </c>
      <c r="G1775" s="194">
        <v>5</v>
      </c>
      <c r="H1775" s="194" t="s">
        <v>10119</v>
      </c>
      <c r="I1775" s="194">
        <f t="shared" si="81"/>
        <v>0</v>
      </c>
      <c r="J1775" s="116" t="s">
        <v>10120</v>
      </c>
      <c r="K1775" s="116" t="s">
        <v>12221</v>
      </c>
      <c r="L1775" s="197">
        <v>45637</v>
      </c>
      <c r="M1775" s="116"/>
      <c r="N1775" s="197">
        <v>45637</v>
      </c>
      <c r="O1775" s="388">
        <f t="shared" si="82"/>
        <v>2429.7400000000002</v>
      </c>
      <c r="P1775" s="339">
        <f t="shared" si="83"/>
        <v>0</v>
      </c>
    </row>
    <row r="1776" spans="1:16" hidden="1" x14ac:dyDescent="0.25">
      <c r="A1776" s="116">
        <v>131043</v>
      </c>
      <c r="B1776" s="116">
        <v>15</v>
      </c>
      <c r="C1776" s="116">
        <v>1016101340</v>
      </c>
      <c r="D1776" s="116" t="s">
        <v>10489</v>
      </c>
      <c r="E1776" s="339">
        <v>16676</v>
      </c>
      <c r="F1776" s="194">
        <v>2</v>
      </c>
      <c r="G1776" s="194">
        <v>2</v>
      </c>
      <c r="H1776" s="194" t="s">
        <v>10119</v>
      </c>
      <c r="I1776" s="194">
        <f t="shared" si="81"/>
        <v>0</v>
      </c>
      <c r="J1776" s="116" t="s">
        <v>10120</v>
      </c>
      <c r="K1776" s="116" t="s">
        <v>12221</v>
      </c>
      <c r="L1776" s="197">
        <v>45637</v>
      </c>
      <c r="M1776" s="116"/>
      <c r="N1776" s="197">
        <v>45637</v>
      </c>
      <c r="O1776" s="388">
        <f t="shared" si="82"/>
        <v>8338</v>
      </c>
      <c r="P1776" s="339">
        <f t="shared" si="83"/>
        <v>0</v>
      </c>
    </row>
    <row r="1777" spans="1:16" hidden="1" x14ac:dyDescent="0.25">
      <c r="A1777" s="116">
        <v>131043</v>
      </c>
      <c r="B1777" s="116">
        <v>12</v>
      </c>
      <c r="C1777" s="116">
        <v>1023100140</v>
      </c>
      <c r="D1777" s="116" t="s">
        <v>11171</v>
      </c>
      <c r="E1777" s="339">
        <v>36780.06</v>
      </c>
      <c r="F1777" s="194">
        <v>2</v>
      </c>
      <c r="G1777" s="194">
        <v>2</v>
      </c>
      <c r="H1777" s="194" t="s">
        <v>10119</v>
      </c>
      <c r="I1777" s="194">
        <f t="shared" si="81"/>
        <v>0</v>
      </c>
      <c r="J1777" s="116" t="s">
        <v>10120</v>
      </c>
      <c r="K1777" s="116" t="s">
        <v>12221</v>
      </c>
      <c r="L1777" s="197">
        <v>45637</v>
      </c>
      <c r="M1777" s="116"/>
      <c r="N1777" s="197">
        <v>45637</v>
      </c>
      <c r="O1777" s="388">
        <f t="shared" si="82"/>
        <v>18390.03</v>
      </c>
      <c r="P1777" s="339">
        <f t="shared" si="83"/>
        <v>0</v>
      </c>
    </row>
    <row r="1778" spans="1:16" hidden="1" x14ac:dyDescent="0.25">
      <c r="A1778" s="116">
        <v>131043</v>
      </c>
      <c r="B1778" s="116">
        <v>11</v>
      </c>
      <c r="C1778" s="116">
        <v>1023100340</v>
      </c>
      <c r="D1778" s="116" t="s">
        <v>10969</v>
      </c>
      <c r="E1778" s="339">
        <v>36780</v>
      </c>
      <c r="F1778" s="194">
        <v>2</v>
      </c>
      <c r="G1778" s="194">
        <v>2</v>
      </c>
      <c r="H1778" s="194" t="s">
        <v>10119</v>
      </c>
      <c r="I1778" s="194">
        <f t="shared" si="81"/>
        <v>0</v>
      </c>
      <c r="J1778" s="116" t="s">
        <v>10120</v>
      </c>
      <c r="K1778" s="116" t="s">
        <v>12221</v>
      </c>
      <c r="L1778" s="197">
        <v>45637</v>
      </c>
      <c r="M1778" s="116" t="s">
        <v>12226</v>
      </c>
      <c r="N1778" s="197">
        <v>45644</v>
      </c>
      <c r="O1778" s="388">
        <f t="shared" si="82"/>
        <v>18390</v>
      </c>
      <c r="P1778" s="339">
        <f t="shared" si="83"/>
        <v>0</v>
      </c>
    </row>
    <row r="1779" spans="1:16" hidden="1" x14ac:dyDescent="0.25">
      <c r="A1779" s="116">
        <v>131043</v>
      </c>
      <c r="B1779" s="116">
        <v>3</v>
      </c>
      <c r="C1779" s="116">
        <v>1112100280</v>
      </c>
      <c r="D1779" s="116" t="s">
        <v>11173</v>
      </c>
      <c r="E1779" s="339">
        <v>5280</v>
      </c>
      <c r="F1779" s="194">
        <v>22</v>
      </c>
      <c r="G1779" s="194">
        <v>22</v>
      </c>
      <c r="H1779" s="194" t="s">
        <v>10119</v>
      </c>
      <c r="I1779" s="194">
        <f t="shared" si="81"/>
        <v>0</v>
      </c>
      <c r="J1779" s="116" t="s">
        <v>10120</v>
      </c>
      <c r="K1779" s="116" t="s">
        <v>12221</v>
      </c>
      <c r="L1779" s="197">
        <v>45637</v>
      </c>
      <c r="M1779" s="116" t="s">
        <v>16072</v>
      </c>
      <c r="N1779" s="197">
        <v>45701</v>
      </c>
      <c r="O1779" s="388">
        <f t="shared" si="82"/>
        <v>240</v>
      </c>
      <c r="P1779" s="339">
        <f t="shared" si="83"/>
        <v>0</v>
      </c>
    </row>
    <row r="1780" spans="1:16" hidden="1" x14ac:dyDescent="0.25">
      <c r="A1780" s="116">
        <v>131043</v>
      </c>
      <c r="B1780" s="116">
        <v>14</v>
      </c>
      <c r="C1780" s="116">
        <v>1112100490</v>
      </c>
      <c r="D1780" s="116" t="s">
        <v>7761</v>
      </c>
      <c r="E1780" s="339">
        <v>205299.9</v>
      </c>
      <c r="F1780" s="194">
        <v>5</v>
      </c>
      <c r="G1780" s="194">
        <v>5</v>
      </c>
      <c r="H1780" s="194" t="s">
        <v>10119</v>
      </c>
      <c r="I1780" s="194">
        <f t="shared" si="81"/>
        <v>0</v>
      </c>
      <c r="J1780" s="116" t="s">
        <v>10120</v>
      </c>
      <c r="K1780" s="116" t="s">
        <v>12221</v>
      </c>
      <c r="L1780" s="197">
        <v>45637</v>
      </c>
      <c r="M1780" s="116"/>
      <c r="N1780" s="197">
        <v>45637</v>
      </c>
      <c r="O1780" s="388">
        <f t="shared" si="82"/>
        <v>41059.979999999996</v>
      </c>
      <c r="P1780" s="339">
        <f t="shared" si="83"/>
        <v>0</v>
      </c>
    </row>
    <row r="1781" spans="1:16" hidden="1" x14ac:dyDescent="0.25">
      <c r="A1781" s="116">
        <v>131043</v>
      </c>
      <c r="B1781" s="116">
        <v>7</v>
      </c>
      <c r="C1781" s="116">
        <v>1112100610</v>
      </c>
      <c r="D1781" s="116" t="s">
        <v>11174</v>
      </c>
      <c r="E1781" s="339">
        <v>2454.3200000000002</v>
      </c>
      <c r="F1781" s="194">
        <v>22</v>
      </c>
      <c r="G1781" s="194">
        <v>22</v>
      </c>
      <c r="H1781" s="194" t="s">
        <v>10119</v>
      </c>
      <c r="I1781" s="194">
        <f t="shared" si="81"/>
        <v>0</v>
      </c>
      <c r="J1781" s="116" t="s">
        <v>10120</v>
      </c>
      <c r="K1781" s="116" t="s">
        <v>12221</v>
      </c>
      <c r="L1781" s="197">
        <v>45637</v>
      </c>
      <c r="M1781" s="116"/>
      <c r="N1781" s="197">
        <v>45637</v>
      </c>
      <c r="O1781" s="388">
        <f t="shared" si="82"/>
        <v>111.56</v>
      </c>
      <c r="P1781" s="339">
        <f t="shared" si="83"/>
        <v>0</v>
      </c>
    </row>
    <row r="1782" spans="1:16" hidden="1" x14ac:dyDescent="0.25">
      <c r="A1782" s="116">
        <v>131043</v>
      </c>
      <c r="B1782" s="116">
        <v>6</v>
      </c>
      <c r="C1782" s="116">
        <v>1112100710</v>
      </c>
      <c r="D1782" s="116" t="s">
        <v>17528</v>
      </c>
      <c r="E1782" s="339">
        <v>44676.72</v>
      </c>
      <c r="F1782" s="194">
        <v>44</v>
      </c>
      <c r="G1782" s="194">
        <v>44</v>
      </c>
      <c r="H1782" s="194" t="s">
        <v>10119</v>
      </c>
      <c r="I1782" s="194">
        <f t="shared" si="81"/>
        <v>0</v>
      </c>
      <c r="J1782" s="116" t="s">
        <v>10120</v>
      </c>
      <c r="K1782" s="116" t="s">
        <v>12221</v>
      </c>
      <c r="L1782" s="197">
        <v>45637</v>
      </c>
      <c r="M1782" s="116" t="s">
        <v>17602</v>
      </c>
      <c r="N1782" s="197">
        <v>45637</v>
      </c>
      <c r="O1782" s="388">
        <f t="shared" si="82"/>
        <v>1015.38</v>
      </c>
      <c r="P1782" s="339">
        <f t="shared" si="83"/>
        <v>0</v>
      </c>
    </row>
    <row r="1783" spans="1:16" hidden="1" x14ac:dyDescent="0.25">
      <c r="A1783" s="116">
        <v>131043</v>
      </c>
      <c r="B1783" s="116">
        <v>13</v>
      </c>
      <c r="C1783" s="116">
        <v>1112102140</v>
      </c>
      <c r="D1783" s="116" t="s">
        <v>11175</v>
      </c>
      <c r="E1783" s="339">
        <v>152919.35</v>
      </c>
      <c r="F1783" s="194">
        <v>5</v>
      </c>
      <c r="G1783" s="194">
        <v>5</v>
      </c>
      <c r="H1783" s="194" t="s">
        <v>10119</v>
      </c>
      <c r="I1783" s="194">
        <f t="shared" si="81"/>
        <v>0</v>
      </c>
      <c r="J1783" s="116" t="s">
        <v>10120</v>
      </c>
      <c r="K1783" s="116" t="s">
        <v>12221</v>
      </c>
      <c r="L1783" s="197">
        <v>45637</v>
      </c>
      <c r="M1783" s="116"/>
      <c r="N1783" s="197">
        <v>45637</v>
      </c>
      <c r="O1783" s="388">
        <f t="shared" si="82"/>
        <v>30583.870000000003</v>
      </c>
      <c r="P1783" s="339">
        <f t="shared" si="83"/>
        <v>0</v>
      </c>
    </row>
    <row r="1784" spans="1:16" hidden="1" x14ac:dyDescent="0.25">
      <c r="A1784" s="116">
        <v>131043</v>
      </c>
      <c r="B1784" s="116">
        <v>8</v>
      </c>
      <c r="C1784" s="116">
        <v>1112102270</v>
      </c>
      <c r="D1784" s="116" t="s">
        <v>11178</v>
      </c>
      <c r="E1784" s="339">
        <v>21824</v>
      </c>
      <c r="F1784" s="194">
        <v>22</v>
      </c>
      <c r="G1784" s="194">
        <v>22</v>
      </c>
      <c r="H1784" s="194" t="s">
        <v>10119</v>
      </c>
      <c r="I1784" s="194">
        <f t="shared" si="81"/>
        <v>0</v>
      </c>
      <c r="J1784" s="116" t="s">
        <v>10120</v>
      </c>
      <c r="K1784" s="116" t="s">
        <v>12221</v>
      </c>
      <c r="L1784" s="197">
        <v>45637</v>
      </c>
      <c r="M1784" s="116" t="s">
        <v>17603</v>
      </c>
      <c r="N1784" s="197">
        <v>45881</v>
      </c>
      <c r="O1784" s="388">
        <f t="shared" si="82"/>
        <v>992</v>
      </c>
      <c r="P1784" s="339">
        <f t="shared" si="83"/>
        <v>0</v>
      </c>
    </row>
    <row r="1785" spans="1:16" hidden="1" x14ac:dyDescent="0.25">
      <c r="A1785" s="116">
        <v>131043</v>
      </c>
      <c r="B1785" s="116">
        <v>2</v>
      </c>
      <c r="C1785" s="116">
        <v>1316103580</v>
      </c>
      <c r="D1785" s="116" t="s">
        <v>17529</v>
      </c>
      <c r="E1785" s="339">
        <v>266839.2</v>
      </c>
      <c r="F1785" s="194">
        <v>16</v>
      </c>
      <c r="G1785" s="194">
        <v>16</v>
      </c>
      <c r="H1785" s="194" t="s">
        <v>10119</v>
      </c>
      <c r="I1785" s="194">
        <f t="shared" si="81"/>
        <v>0</v>
      </c>
      <c r="J1785" s="116" t="s">
        <v>10120</v>
      </c>
      <c r="K1785" s="116" t="s">
        <v>12221</v>
      </c>
      <c r="L1785" s="197">
        <v>45637</v>
      </c>
      <c r="M1785" s="116"/>
      <c r="N1785" s="197">
        <v>45726</v>
      </c>
      <c r="O1785" s="388">
        <f t="shared" si="82"/>
        <v>16677.45</v>
      </c>
      <c r="P1785" s="339">
        <f t="shared" si="83"/>
        <v>0</v>
      </c>
    </row>
    <row r="1786" spans="1:16" hidden="1" x14ac:dyDescent="0.25">
      <c r="A1786" s="116">
        <v>131043</v>
      </c>
      <c r="B1786" s="116">
        <v>1</v>
      </c>
      <c r="C1786" s="116">
        <v>1316103600</v>
      </c>
      <c r="D1786" s="116" t="s">
        <v>17493</v>
      </c>
      <c r="E1786" s="339">
        <v>527957.12</v>
      </c>
      <c r="F1786" s="194">
        <v>16</v>
      </c>
      <c r="G1786" s="194">
        <v>16</v>
      </c>
      <c r="H1786" s="194" t="s">
        <v>10119</v>
      </c>
      <c r="I1786" s="194">
        <f t="shared" si="81"/>
        <v>0</v>
      </c>
      <c r="J1786" s="116" t="s">
        <v>10120</v>
      </c>
      <c r="K1786" s="116" t="s">
        <v>12221</v>
      </c>
      <c r="L1786" s="197">
        <v>45637</v>
      </c>
      <c r="M1786" s="116" t="s">
        <v>12225</v>
      </c>
      <c r="N1786" s="197">
        <v>45726</v>
      </c>
      <c r="O1786" s="388">
        <f t="shared" si="82"/>
        <v>32997.32</v>
      </c>
      <c r="P1786" s="339">
        <f t="shared" si="83"/>
        <v>0</v>
      </c>
    </row>
    <row r="1787" spans="1:16" hidden="1" x14ac:dyDescent="0.25">
      <c r="A1787" s="116">
        <v>131043</v>
      </c>
      <c r="B1787" s="116">
        <v>5</v>
      </c>
      <c r="C1787" s="116">
        <v>1318100000</v>
      </c>
      <c r="D1787" s="116" t="s">
        <v>11261</v>
      </c>
      <c r="E1787" s="339">
        <v>15987.6</v>
      </c>
      <c r="F1787" s="194">
        <v>20</v>
      </c>
      <c r="G1787" s="194">
        <v>20</v>
      </c>
      <c r="H1787" s="194" t="s">
        <v>10119</v>
      </c>
      <c r="I1787" s="194">
        <f t="shared" si="81"/>
        <v>0</v>
      </c>
      <c r="J1787" s="116" t="s">
        <v>10120</v>
      </c>
      <c r="K1787" s="116" t="s">
        <v>12221</v>
      </c>
      <c r="L1787" s="197">
        <v>45637</v>
      </c>
      <c r="M1787" s="116"/>
      <c r="N1787" s="197">
        <v>45637</v>
      </c>
      <c r="O1787" s="388">
        <f t="shared" si="82"/>
        <v>799.38</v>
      </c>
      <c r="P1787" s="339">
        <f t="shared" si="83"/>
        <v>0</v>
      </c>
    </row>
    <row r="1788" spans="1:16" hidden="1" x14ac:dyDescent="0.25">
      <c r="A1788" s="116">
        <v>131043</v>
      </c>
      <c r="B1788" s="116">
        <v>4</v>
      </c>
      <c r="C1788" s="116">
        <v>1523109070</v>
      </c>
      <c r="D1788" s="116" t="s">
        <v>16200</v>
      </c>
      <c r="E1788" s="339">
        <v>11484</v>
      </c>
      <c r="F1788" s="194">
        <v>44</v>
      </c>
      <c r="G1788" s="194">
        <v>44</v>
      </c>
      <c r="H1788" s="194" t="s">
        <v>10119</v>
      </c>
      <c r="I1788" s="194">
        <f t="shared" si="81"/>
        <v>0</v>
      </c>
      <c r="J1788" s="116" t="s">
        <v>10120</v>
      </c>
      <c r="K1788" s="116" t="s">
        <v>12221</v>
      </c>
      <c r="L1788" s="197">
        <v>45636</v>
      </c>
      <c r="M1788" s="116" t="s">
        <v>16670</v>
      </c>
      <c r="N1788" s="197">
        <v>45636</v>
      </c>
      <c r="O1788" s="388">
        <f t="shared" si="82"/>
        <v>261</v>
      </c>
      <c r="P1788" s="339">
        <f t="shared" si="83"/>
        <v>0</v>
      </c>
    </row>
    <row r="1789" spans="1:16" hidden="1" x14ac:dyDescent="0.25">
      <c r="A1789" s="116">
        <v>131043</v>
      </c>
      <c r="B1789" s="116">
        <v>4</v>
      </c>
      <c r="C1789" s="116">
        <v>1523109070</v>
      </c>
      <c r="D1789" s="116" t="s">
        <v>16200</v>
      </c>
      <c r="E1789" s="339">
        <v>11484</v>
      </c>
      <c r="F1789" s="194">
        <v>44</v>
      </c>
      <c r="G1789" s="194">
        <v>44</v>
      </c>
      <c r="H1789" s="194" t="s">
        <v>10119</v>
      </c>
      <c r="I1789" s="194">
        <f t="shared" si="81"/>
        <v>0</v>
      </c>
      <c r="J1789" s="116" t="s">
        <v>10120</v>
      </c>
      <c r="K1789" s="116" t="s">
        <v>12221</v>
      </c>
      <c r="L1789" s="197">
        <v>45637</v>
      </c>
      <c r="M1789" s="116"/>
      <c r="N1789" s="197">
        <v>45637</v>
      </c>
      <c r="O1789" s="388">
        <f t="shared" si="82"/>
        <v>261</v>
      </c>
      <c r="P1789" s="339">
        <f t="shared" si="83"/>
        <v>0</v>
      </c>
    </row>
    <row r="1790" spans="1:16" hidden="1" x14ac:dyDescent="0.25">
      <c r="A1790" s="116">
        <v>131046</v>
      </c>
      <c r="B1790" s="116">
        <v>9</v>
      </c>
      <c r="C1790" s="116">
        <v>1011100040</v>
      </c>
      <c r="D1790" s="116" t="s">
        <v>10481</v>
      </c>
      <c r="E1790" s="339">
        <v>17398.919999999998</v>
      </c>
      <c r="F1790" s="194">
        <v>12</v>
      </c>
      <c r="G1790" s="194">
        <v>12</v>
      </c>
      <c r="H1790" s="194" t="s">
        <v>10119</v>
      </c>
      <c r="I1790" s="194">
        <f t="shared" si="81"/>
        <v>0</v>
      </c>
      <c r="J1790" s="116" t="s">
        <v>10120</v>
      </c>
      <c r="K1790" s="116" t="s">
        <v>12219</v>
      </c>
      <c r="L1790" s="197">
        <v>45635</v>
      </c>
      <c r="M1790" s="116"/>
      <c r="N1790" s="197">
        <v>45635</v>
      </c>
      <c r="O1790" s="388">
        <f t="shared" si="82"/>
        <v>1449.9099999999999</v>
      </c>
      <c r="P1790" s="339">
        <f t="shared" si="83"/>
        <v>0</v>
      </c>
    </row>
    <row r="1791" spans="1:16" hidden="1" x14ac:dyDescent="0.25">
      <c r="A1791" s="116">
        <v>131046</v>
      </c>
      <c r="B1791" s="116">
        <v>12</v>
      </c>
      <c r="C1791" s="116">
        <v>1016100000</v>
      </c>
      <c r="D1791" s="116" t="s">
        <v>10650</v>
      </c>
      <c r="E1791" s="339">
        <v>18636</v>
      </c>
      <c r="F1791" s="194">
        <v>2</v>
      </c>
      <c r="G1791" s="194">
        <v>2</v>
      </c>
      <c r="H1791" s="194" t="s">
        <v>10119</v>
      </c>
      <c r="I1791" s="194">
        <f t="shared" si="81"/>
        <v>0</v>
      </c>
      <c r="J1791" s="116" t="s">
        <v>10120</v>
      </c>
      <c r="K1791" s="116" t="s">
        <v>12219</v>
      </c>
      <c r="L1791" s="197">
        <v>45635</v>
      </c>
      <c r="M1791" s="116"/>
      <c r="N1791" s="197">
        <v>45635</v>
      </c>
      <c r="O1791" s="388">
        <f t="shared" si="82"/>
        <v>9318</v>
      </c>
      <c r="P1791" s="339">
        <f t="shared" si="83"/>
        <v>0</v>
      </c>
    </row>
    <row r="1792" spans="1:16" hidden="1" x14ac:dyDescent="0.25">
      <c r="A1792" s="116">
        <v>131046</v>
      </c>
      <c r="B1792" s="116">
        <v>11</v>
      </c>
      <c r="C1792" s="116">
        <v>1016101010</v>
      </c>
      <c r="D1792" s="116" t="s">
        <v>10655</v>
      </c>
      <c r="E1792" s="339">
        <v>33472.980000000003</v>
      </c>
      <c r="F1792" s="194">
        <v>2</v>
      </c>
      <c r="G1792" s="194">
        <v>2</v>
      </c>
      <c r="H1792" s="194" t="s">
        <v>10119</v>
      </c>
      <c r="I1792" s="194">
        <f t="shared" si="81"/>
        <v>0</v>
      </c>
      <c r="J1792" s="116" t="s">
        <v>10120</v>
      </c>
      <c r="K1792" s="116" t="s">
        <v>12219</v>
      </c>
      <c r="L1792" s="197">
        <v>45635</v>
      </c>
      <c r="M1792" s="116"/>
      <c r="N1792" s="197">
        <v>45635</v>
      </c>
      <c r="O1792" s="388">
        <f t="shared" si="82"/>
        <v>16736.490000000002</v>
      </c>
      <c r="P1792" s="339">
        <f t="shared" si="83"/>
        <v>0</v>
      </c>
    </row>
    <row r="1793" spans="1:16" hidden="1" x14ac:dyDescent="0.25">
      <c r="A1793" s="116">
        <v>131046</v>
      </c>
      <c r="B1793" s="116">
        <v>13</v>
      </c>
      <c r="C1793" s="116">
        <v>1017102120</v>
      </c>
      <c r="D1793" s="116" t="s">
        <v>10656</v>
      </c>
      <c r="E1793" s="339">
        <v>324000</v>
      </c>
      <c r="F1793" s="194">
        <v>2</v>
      </c>
      <c r="G1793" s="194">
        <v>2</v>
      </c>
      <c r="H1793" s="194" t="s">
        <v>10119</v>
      </c>
      <c r="I1793" s="194">
        <f t="shared" si="81"/>
        <v>0</v>
      </c>
      <c r="J1793" s="116" t="s">
        <v>10120</v>
      </c>
      <c r="K1793" s="116" t="s">
        <v>12219</v>
      </c>
      <c r="L1793" s="197">
        <v>45635</v>
      </c>
      <c r="M1793" s="116"/>
      <c r="N1793" s="197">
        <v>45635</v>
      </c>
      <c r="O1793" s="388">
        <f t="shared" si="82"/>
        <v>162000</v>
      </c>
      <c r="P1793" s="339">
        <f t="shared" si="83"/>
        <v>0</v>
      </c>
    </row>
    <row r="1794" spans="1:16" hidden="1" x14ac:dyDescent="0.25">
      <c r="A1794" s="116">
        <v>131046</v>
      </c>
      <c r="B1794" s="116">
        <v>10</v>
      </c>
      <c r="C1794" s="116">
        <v>1019100040</v>
      </c>
      <c r="D1794" s="116" t="s">
        <v>10643</v>
      </c>
      <c r="E1794" s="339">
        <v>14614.2</v>
      </c>
      <c r="F1794" s="194">
        <v>5</v>
      </c>
      <c r="G1794" s="194">
        <v>5</v>
      </c>
      <c r="H1794" s="194" t="s">
        <v>10119</v>
      </c>
      <c r="I1794" s="194">
        <f t="shared" ref="I1794:I1857" si="84">+F1794-G1794</f>
        <v>0</v>
      </c>
      <c r="J1794" s="116" t="s">
        <v>10120</v>
      </c>
      <c r="K1794" s="116" t="s">
        <v>12219</v>
      </c>
      <c r="L1794" s="197">
        <v>45635</v>
      </c>
      <c r="M1794" s="116"/>
      <c r="N1794" s="197">
        <v>45635</v>
      </c>
      <c r="O1794" s="388">
        <f t="shared" ref="O1794:O1857" si="85">+E1794/F1794</f>
        <v>2922.84</v>
      </c>
      <c r="P1794" s="339">
        <f t="shared" ref="P1794:P1857" si="86">+O1794*I1794</f>
        <v>0</v>
      </c>
    </row>
    <row r="1795" spans="1:16" hidden="1" x14ac:dyDescent="0.25">
      <c r="A1795" s="116">
        <v>131046</v>
      </c>
      <c r="B1795" s="116">
        <v>5</v>
      </c>
      <c r="C1795" s="116">
        <v>1112100430</v>
      </c>
      <c r="D1795" s="116" t="s">
        <v>7760</v>
      </c>
      <c r="E1795" s="339">
        <v>171649.4</v>
      </c>
      <c r="F1795" s="194">
        <v>26</v>
      </c>
      <c r="G1795" s="194">
        <v>26</v>
      </c>
      <c r="H1795" s="194" t="s">
        <v>10119</v>
      </c>
      <c r="I1795" s="194">
        <f t="shared" si="84"/>
        <v>0</v>
      </c>
      <c r="J1795" s="116" t="s">
        <v>10120</v>
      </c>
      <c r="K1795" s="116" t="s">
        <v>12219</v>
      </c>
      <c r="L1795" s="197">
        <v>45635</v>
      </c>
      <c r="M1795" s="116"/>
      <c r="N1795" s="197">
        <v>45635</v>
      </c>
      <c r="O1795" s="388">
        <f t="shared" si="85"/>
        <v>6601.9</v>
      </c>
      <c r="P1795" s="339">
        <f t="shared" si="86"/>
        <v>0</v>
      </c>
    </row>
    <row r="1796" spans="1:16" hidden="1" x14ac:dyDescent="0.25">
      <c r="A1796" s="116">
        <v>131046</v>
      </c>
      <c r="B1796" s="116">
        <v>7</v>
      </c>
      <c r="C1796" s="116">
        <v>1112102150</v>
      </c>
      <c r="D1796" s="116" t="s">
        <v>11176</v>
      </c>
      <c r="E1796" s="339">
        <v>362364</v>
      </c>
      <c r="F1796" s="194">
        <v>3</v>
      </c>
      <c r="G1796" s="194">
        <v>3</v>
      </c>
      <c r="H1796" s="194" t="s">
        <v>10119</v>
      </c>
      <c r="I1796" s="194">
        <f t="shared" si="84"/>
        <v>0</v>
      </c>
      <c r="J1796" s="116" t="s">
        <v>10120</v>
      </c>
      <c r="K1796" s="116" t="s">
        <v>12219</v>
      </c>
      <c r="L1796" s="197">
        <v>45635</v>
      </c>
      <c r="M1796" s="116" t="s">
        <v>17604</v>
      </c>
      <c r="N1796" s="197">
        <v>45869</v>
      </c>
      <c r="O1796" s="388">
        <f t="shared" si="85"/>
        <v>120788</v>
      </c>
      <c r="P1796" s="339">
        <f t="shared" si="86"/>
        <v>0</v>
      </c>
    </row>
    <row r="1797" spans="1:16" hidden="1" x14ac:dyDescent="0.25">
      <c r="A1797" s="116">
        <v>131046</v>
      </c>
      <c r="B1797" s="116">
        <v>8</v>
      </c>
      <c r="C1797" s="116">
        <v>1112102170</v>
      </c>
      <c r="D1797" s="116" t="s">
        <v>11177</v>
      </c>
      <c r="E1797" s="339">
        <v>194205</v>
      </c>
      <c r="F1797" s="194">
        <v>15</v>
      </c>
      <c r="G1797" s="194">
        <v>15</v>
      </c>
      <c r="H1797" s="194" t="s">
        <v>10119</v>
      </c>
      <c r="I1797" s="194">
        <f t="shared" si="84"/>
        <v>0</v>
      </c>
      <c r="J1797" s="116" t="s">
        <v>10120</v>
      </c>
      <c r="K1797" s="116" t="s">
        <v>12219</v>
      </c>
      <c r="L1797" s="197">
        <v>45635</v>
      </c>
      <c r="M1797" s="116"/>
      <c r="N1797" s="197">
        <v>45729</v>
      </c>
      <c r="O1797" s="388">
        <f t="shared" si="85"/>
        <v>12947</v>
      </c>
      <c r="P1797" s="339">
        <f t="shared" si="86"/>
        <v>0</v>
      </c>
    </row>
    <row r="1798" spans="1:16" hidden="1" x14ac:dyDescent="0.25">
      <c r="A1798" s="116">
        <v>131046</v>
      </c>
      <c r="B1798" s="116">
        <v>1</v>
      </c>
      <c r="C1798" s="116">
        <v>1511102130</v>
      </c>
      <c r="D1798" s="116" t="s">
        <v>10484</v>
      </c>
      <c r="E1798" s="339">
        <v>26741.78</v>
      </c>
      <c r="F1798" s="194">
        <v>26</v>
      </c>
      <c r="G1798" s="194">
        <v>26</v>
      </c>
      <c r="H1798" s="194" t="s">
        <v>10119</v>
      </c>
      <c r="I1798" s="194">
        <f t="shared" si="84"/>
        <v>0</v>
      </c>
      <c r="J1798" s="116" t="s">
        <v>10120</v>
      </c>
      <c r="K1798" s="116" t="s">
        <v>12219</v>
      </c>
      <c r="L1798" s="197">
        <v>45635</v>
      </c>
      <c r="M1798" s="116"/>
      <c r="N1798" s="197">
        <v>45635</v>
      </c>
      <c r="O1798" s="388">
        <f t="shared" si="85"/>
        <v>1028.53</v>
      </c>
      <c r="P1798" s="339">
        <f t="shared" si="86"/>
        <v>0</v>
      </c>
    </row>
    <row r="1799" spans="1:16" hidden="1" x14ac:dyDescent="0.25">
      <c r="A1799" s="116">
        <v>131046</v>
      </c>
      <c r="B1799" s="116">
        <v>2</v>
      </c>
      <c r="C1799" s="116">
        <v>1521100650</v>
      </c>
      <c r="D1799" s="116" t="s">
        <v>17537</v>
      </c>
      <c r="E1799" s="339">
        <v>3510</v>
      </c>
      <c r="F1799" s="194">
        <v>26</v>
      </c>
      <c r="G1799" s="194">
        <v>26</v>
      </c>
      <c r="H1799" s="194" t="s">
        <v>10119</v>
      </c>
      <c r="I1799" s="194">
        <f t="shared" si="84"/>
        <v>0</v>
      </c>
      <c r="J1799" s="116" t="s">
        <v>10120</v>
      </c>
      <c r="K1799" s="116" t="s">
        <v>12219</v>
      </c>
      <c r="L1799" s="197">
        <v>45635</v>
      </c>
      <c r="M1799" s="116"/>
      <c r="N1799" s="197">
        <v>45635</v>
      </c>
      <c r="O1799" s="388">
        <f t="shared" si="85"/>
        <v>135</v>
      </c>
      <c r="P1799" s="339">
        <f t="shared" si="86"/>
        <v>0</v>
      </c>
    </row>
    <row r="1800" spans="1:16" hidden="1" x14ac:dyDescent="0.25">
      <c r="A1800" s="116">
        <v>131046</v>
      </c>
      <c r="B1800" s="116">
        <v>4</v>
      </c>
      <c r="C1800" s="116">
        <v>1546101840</v>
      </c>
      <c r="D1800" s="116" t="s">
        <v>10957</v>
      </c>
      <c r="E1800" s="339">
        <v>67756.62</v>
      </c>
      <c r="F1800" s="194">
        <v>6</v>
      </c>
      <c r="G1800" s="194">
        <v>6</v>
      </c>
      <c r="H1800" s="194" t="s">
        <v>10119</v>
      </c>
      <c r="I1800" s="194">
        <f t="shared" si="84"/>
        <v>0</v>
      </c>
      <c r="J1800" s="116" t="s">
        <v>10120</v>
      </c>
      <c r="K1800" s="116" t="s">
        <v>12219</v>
      </c>
      <c r="L1800" s="197">
        <v>45635</v>
      </c>
      <c r="M1800" s="116"/>
      <c r="N1800" s="197">
        <v>45635</v>
      </c>
      <c r="O1800" s="388">
        <f t="shared" si="85"/>
        <v>11292.769999999999</v>
      </c>
      <c r="P1800" s="339">
        <f t="shared" si="86"/>
        <v>0</v>
      </c>
    </row>
    <row r="1801" spans="1:16" hidden="1" x14ac:dyDescent="0.25">
      <c r="A1801" s="116">
        <v>131046</v>
      </c>
      <c r="B1801" s="116">
        <v>6</v>
      </c>
      <c r="C1801" s="116">
        <v>1546101870</v>
      </c>
      <c r="D1801" s="116" t="s">
        <v>16201</v>
      </c>
      <c r="E1801" s="339">
        <v>5736.7</v>
      </c>
      <c r="F1801" s="194">
        <v>10</v>
      </c>
      <c r="G1801" s="194">
        <v>10</v>
      </c>
      <c r="H1801" s="194" t="s">
        <v>10119</v>
      </c>
      <c r="I1801" s="194">
        <f t="shared" si="84"/>
        <v>0</v>
      </c>
      <c r="J1801" s="116" t="s">
        <v>10120</v>
      </c>
      <c r="K1801" s="116" t="s">
        <v>12219</v>
      </c>
      <c r="L1801" s="197">
        <v>45635</v>
      </c>
      <c r="M1801" s="116"/>
      <c r="N1801" s="197">
        <v>45635</v>
      </c>
      <c r="O1801" s="388">
        <f t="shared" si="85"/>
        <v>573.66999999999996</v>
      </c>
      <c r="P1801" s="339">
        <f t="shared" si="86"/>
        <v>0</v>
      </c>
    </row>
    <row r="1802" spans="1:16" hidden="1" x14ac:dyDescent="0.25">
      <c r="A1802" s="116">
        <v>131046</v>
      </c>
      <c r="B1802" s="116">
        <v>3</v>
      </c>
      <c r="C1802" s="116">
        <v>1810105190</v>
      </c>
      <c r="D1802" s="116" t="s">
        <v>10568</v>
      </c>
      <c r="E1802" s="339">
        <v>17005.82</v>
      </c>
      <c r="F1802" s="194">
        <v>26</v>
      </c>
      <c r="G1802" s="194">
        <v>26</v>
      </c>
      <c r="H1802" s="194" t="s">
        <v>10119</v>
      </c>
      <c r="I1802" s="194">
        <f t="shared" si="84"/>
        <v>0</v>
      </c>
      <c r="J1802" s="116" t="s">
        <v>10120</v>
      </c>
      <c r="K1802" s="116" t="s">
        <v>12219</v>
      </c>
      <c r="L1802" s="197">
        <v>45635</v>
      </c>
      <c r="M1802" s="116"/>
      <c r="N1802" s="197">
        <v>45635</v>
      </c>
      <c r="O1802" s="388">
        <f t="shared" si="85"/>
        <v>654.06999999999994</v>
      </c>
      <c r="P1802" s="339">
        <f t="shared" si="86"/>
        <v>0</v>
      </c>
    </row>
    <row r="1803" spans="1:16" hidden="1" x14ac:dyDescent="0.25">
      <c r="A1803" s="116">
        <v>131049</v>
      </c>
      <c r="B1803" s="116">
        <v>9</v>
      </c>
      <c r="C1803" s="116">
        <v>1010100120</v>
      </c>
      <c r="D1803" s="116" t="s">
        <v>17538</v>
      </c>
      <c r="E1803" s="339">
        <v>7321.4</v>
      </c>
      <c r="F1803" s="194">
        <v>5</v>
      </c>
      <c r="G1803" s="194">
        <v>5</v>
      </c>
      <c r="H1803" s="194" t="s">
        <v>10119</v>
      </c>
      <c r="I1803" s="194">
        <f t="shared" si="84"/>
        <v>0</v>
      </c>
      <c r="J1803" s="116" t="s">
        <v>10120</v>
      </c>
      <c r="K1803" s="116" t="s">
        <v>12219</v>
      </c>
      <c r="L1803" s="197">
        <v>45635</v>
      </c>
      <c r="M1803" s="116"/>
      <c r="N1803" s="197">
        <v>45635</v>
      </c>
      <c r="O1803" s="388">
        <f t="shared" si="85"/>
        <v>1464.28</v>
      </c>
      <c r="P1803" s="339">
        <f t="shared" si="86"/>
        <v>0</v>
      </c>
    </row>
    <row r="1804" spans="1:16" hidden="1" x14ac:dyDescent="0.25">
      <c r="A1804" s="116">
        <v>131049</v>
      </c>
      <c r="B1804" s="116">
        <v>10</v>
      </c>
      <c r="C1804" s="116">
        <v>1010100750</v>
      </c>
      <c r="D1804" s="116" t="s">
        <v>11041</v>
      </c>
      <c r="E1804" s="339">
        <v>12148.7</v>
      </c>
      <c r="F1804" s="194">
        <v>5</v>
      </c>
      <c r="G1804" s="194">
        <v>5</v>
      </c>
      <c r="H1804" s="194" t="s">
        <v>10119</v>
      </c>
      <c r="I1804" s="194">
        <f t="shared" si="84"/>
        <v>0</v>
      </c>
      <c r="J1804" s="116" t="s">
        <v>10120</v>
      </c>
      <c r="K1804" s="116" t="s">
        <v>12219</v>
      </c>
      <c r="L1804" s="197">
        <v>45635</v>
      </c>
      <c r="M1804" s="116"/>
      <c r="N1804" s="197">
        <v>45635</v>
      </c>
      <c r="O1804" s="388">
        <f t="shared" si="85"/>
        <v>2429.7400000000002</v>
      </c>
      <c r="P1804" s="339">
        <f t="shared" si="86"/>
        <v>0</v>
      </c>
    </row>
    <row r="1805" spans="1:16" hidden="1" x14ac:dyDescent="0.25">
      <c r="A1805" s="116">
        <v>131049</v>
      </c>
      <c r="B1805" s="116">
        <v>12</v>
      </c>
      <c r="C1805" s="116">
        <v>1023100140</v>
      </c>
      <c r="D1805" s="116" t="s">
        <v>11171</v>
      </c>
      <c r="E1805" s="339">
        <v>36780.06</v>
      </c>
      <c r="F1805" s="194">
        <v>2</v>
      </c>
      <c r="G1805" s="194">
        <v>2</v>
      </c>
      <c r="H1805" s="194" t="s">
        <v>10119</v>
      </c>
      <c r="I1805" s="194">
        <f t="shared" si="84"/>
        <v>0</v>
      </c>
      <c r="J1805" s="116" t="s">
        <v>10120</v>
      </c>
      <c r="K1805" s="116" t="s">
        <v>12219</v>
      </c>
      <c r="L1805" s="197">
        <v>45635</v>
      </c>
      <c r="M1805" s="116"/>
      <c r="N1805" s="197">
        <v>45635</v>
      </c>
      <c r="O1805" s="388">
        <f t="shared" si="85"/>
        <v>18390.03</v>
      </c>
      <c r="P1805" s="339">
        <f t="shared" si="86"/>
        <v>0</v>
      </c>
    </row>
    <row r="1806" spans="1:16" hidden="1" x14ac:dyDescent="0.25">
      <c r="A1806" s="116">
        <v>131049</v>
      </c>
      <c r="B1806" s="116">
        <v>11</v>
      </c>
      <c r="C1806" s="116">
        <v>1023100340</v>
      </c>
      <c r="D1806" s="116" t="s">
        <v>10969</v>
      </c>
      <c r="E1806" s="339">
        <v>36780</v>
      </c>
      <c r="F1806" s="194">
        <v>2</v>
      </c>
      <c r="G1806" s="194">
        <v>2</v>
      </c>
      <c r="H1806" s="194" t="s">
        <v>10119</v>
      </c>
      <c r="I1806" s="194">
        <f t="shared" si="84"/>
        <v>0</v>
      </c>
      <c r="J1806" s="116" t="s">
        <v>10120</v>
      </c>
      <c r="K1806" s="116" t="s">
        <v>12219</v>
      </c>
      <c r="L1806" s="197">
        <v>45635</v>
      </c>
      <c r="M1806" s="116"/>
      <c r="N1806" s="197">
        <v>45635</v>
      </c>
      <c r="O1806" s="388">
        <f t="shared" si="85"/>
        <v>18390</v>
      </c>
      <c r="P1806" s="339">
        <f t="shared" si="86"/>
        <v>0</v>
      </c>
    </row>
    <row r="1807" spans="1:16" hidden="1" x14ac:dyDescent="0.25">
      <c r="A1807" s="116">
        <v>131049</v>
      </c>
      <c r="B1807" s="116">
        <v>3</v>
      </c>
      <c r="C1807" s="116">
        <v>1112100280</v>
      </c>
      <c r="D1807" s="116" t="s">
        <v>11173</v>
      </c>
      <c r="E1807" s="339">
        <v>3600</v>
      </c>
      <c r="F1807" s="194">
        <v>15</v>
      </c>
      <c r="G1807" s="194">
        <v>15</v>
      </c>
      <c r="H1807" s="194" t="s">
        <v>10119</v>
      </c>
      <c r="I1807" s="194">
        <f t="shared" si="84"/>
        <v>0</v>
      </c>
      <c r="J1807" s="116" t="s">
        <v>10120</v>
      </c>
      <c r="K1807" s="116" t="s">
        <v>12219</v>
      </c>
      <c r="L1807" s="197">
        <v>45635</v>
      </c>
      <c r="M1807" s="116"/>
      <c r="N1807" s="197">
        <v>45635</v>
      </c>
      <c r="O1807" s="388">
        <f t="shared" si="85"/>
        <v>240</v>
      </c>
      <c r="P1807" s="339">
        <f t="shared" si="86"/>
        <v>0</v>
      </c>
    </row>
    <row r="1808" spans="1:16" hidden="1" x14ac:dyDescent="0.25">
      <c r="A1808" s="116">
        <v>131049</v>
      </c>
      <c r="B1808" s="116">
        <v>14</v>
      </c>
      <c r="C1808" s="116">
        <v>1112100490</v>
      </c>
      <c r="D1808" s="116" t="s">
        <v>7761</v>
      </c>
      <c r="E1808" s="339">
        <v>205299.9</v>
      </c>
      <c r="F1808" s="194">
        <v>5</v>
      </c>
      <c r="G1808" s="194">
        <v>5</v>
      </c>
      <c r="H1808" s="194" t="s">
        <v>10119</v>
      </c>
      <c r="I1808" s="194">
        <f t="shared" si="84"/>
        <v>0</v>
      </c>
      <c r="J1808" s="116" t="s">
        <v>10120</v>
      </c>
      <c r="K1808" s="116" t="s">
        <v>12219</v>
      </c>
      <c r="L1808" s="197">
        <v>45635</v>
      </c>
      <c r="M1808" s="116"/>
      <c r="N1808" s="197">
        <v>45635</v>
      </c>
      <c r="O1808" s="388">
        <f t="shared" si="85"/>
        <v>41059.979999999996</v>
      </c>
      <c r="P1808" s="339">
        <f t="shared" si="86"/>
        <v>0</v>
      </c>
    </row>
    <row r="1809" spans="1:16" hidden="1" x14ac:dyDescent="0.25">
      <c r="A1809" s="116">
        <v>131049</v>
      </c>
      <c r="B1809" s="116">
        <v>7</v>
      </c>
      <c r="C1809" s="116">
        <v>1112100610</v>
      </c>
      <c r="D1809" s="116" t="s">
        <v>11174</v>
      </c>
      <c r="E1809" s="339">
        <v>1673.4</v>
      </c>
      <c r="F1809" s="194">
        <v>15</v>
      </c>
      <c r="G1809" s="194">
        <v>15</v>
      </c>
      <c r="H1809" s="194" t="s">
        <v>10119</v>
      </c>
      <c r="I1809" s="194">
        <f t="shared" si="84"/>
        <v>0</v>
      </c>
      <c r="J1809" s="116" t="s">
        <v>10120</v>
      </c>
      <c r="K1809" s="116" t="s">
        <v>12219</v>
      </c>
      <c r="L1809" s="197">
        <v>45635</v>
      </c>
      <c r="M1809" s="116"/>
      <c r="N1809" s="197">
        <v>45635</v>
      </c>
      <c r="O1809" s="388">
        <f t="shared" si="85"/>
        <v>111.56</v>
      </c>
      <c r="P1809" s="339">
        <f t="shared" si="86"/>
        <v>0</v>
      </c>
    </row>
    <row r="1810" spans="1:16" hidden="1" x14ac:dyDescent="0.25">
      <c r="A1810" s="116">
        <v>131049</v>
      </c>
      <c r="B1810" s="116">
        <v>6</v>
      </c>
      <c r="C1810" s="116">
        <v>1112100710</v>
      </c>
      <c r="D1810" s="116" t="s">
        <v>17528</v>
      </c>
      <c r="E1810" s="339">
        <v>26399.88</v>
      </c>
      <c r="F1810" s="194">
        <v>26</v>
      </c>
      <c r="G1810" s="194">
        <v>26</v>
      </c>
      <c r="H1810" s="194" t="s">
        <v>10119</v>
      </c>
      <c r="I1810" s="194">
        <f t="shared" si="84"/>
        <v>0</v>
      </c>
      <c r="J1810" s="116" t="s">
        <v>10120</v>
      </c>
      <c r="K1810" s="116" t="s">
        <v>12219</v>
      </c>
      <c r="L1810" s="197">
        <v>45635</v>
      </c>
      <c r="M1810" s="116"/>
      <c r="N1810" s="197">
        <v>45635</v>
      </c>
      <c r="O1810" s="388">
        <f t="shared" si="85"/>
        <v>1015.38</v>
      </c>
      <c r="P1810" s="339">
        <f t="shared" si="86"/>
        <v>0</v>
      </c>
    </row>
    <row r="1811" spans="1:16" hidden="1" x14ac:dyDescent="0.25">
      <c r="A1811" s="116">
        <v>131049</v>
      </c>
      <c r="B1811" s="116">
        <v>13</v>
      </c>
      <c r="C1811" s="116">
        <v>1112102140</v>
      </c>
      <c r="D1811" s="116" t="s">
        <v>11175</v>
      </c>
      <c r="E1811" s="339">
        <v>152919.35</v>
      </c>
      <c r="F1811" s="194">
        <v>5</v>
      </c>
      <c r="G1811" s="194">
        <v>5</v>
      </c>
      <c r="H1811" s="194" t="s">
        <v>10119</v>
      </c>
      <c r="I1811" s="194">
        <f t="shared" si="84"/>
        <v>0</v>
      </c>
      <c r="J1811" s="116" t="s">
        <v>10120</v>
      </c>
      <c r="K1811" s="116" t="s">
        <v>12219</v>
      </c>
      <c r="L1811" s="197">
        <v>45635</v>
      </c>
      <c r="M1811" s="116"/>
      <c r="N1811" s="197">
        <v>45635</v>
      </c>
      <c r="O1811" s="388">
        <f t="shared" si="85"/>
        <v>30583.870000000003</v>
      </c>
      <c r="P1811" s="339">
        <f t="shared" si="86"/>
        <v>0</v>
      </c>
    </row>
    <row r="1812" spans="1:16" hidden="1" x14ac:dyDescent="0.25">
      <c r="A1812" s="116">
        <v>131049</v>
      </c>
      <c r="B1812" s="116">
        <v>8</v>
      </c>
      <c r="C1812" s="116">
        <v>1112102270</v>
      </c>
      <c r="D1812" s="116" t="s">
        <v>11178</v>
      </c>
      <c r="E1812" s="339">
        <v>29760</v>
      </c>
      <c r="F1812" s="194">
        <v>30</v>
      </c>
      <c r="G1812" s="194">
        <v>30</v>
      </c>
      <c r="H1812" s="194" t="s">
        <v>10119</v>
      </c>
      <c r="I1812" s="194">
        <f t="shared" si="84"/>
        <v>0</v>
      </c>
      <c r="J1812" s="116" t="s">
        <v>10120</v>
      </c>
      <c r="K1812" s="116" t="s">
        <v>12219</v>
      </c>
      <c r="L1812" s="197">
        <v>45635</v>
      </c>
      <c r="M1812" s="116" t="s">
        <v>14922</v>
      </c>
      <c r="N1812" s="197">
        <v>45728</v>
      </c>
      <c r="O1812" s="388">
        <f t="shared" si="85"/>
        <v>992</v>
      </c>
      <c r="P1812" s="339">
        <f t="shared" si="86"/>
        <v>0</v>
      </c>
    </row>
    <row r="1813" spans="1:16" hidden="1" x14ac:dyDescent="0.25">
      <c r="A1813" s="116">
        <v>131049</v>
      </c>
      <c r="B1813" s="116">
        <v>2</v>
      </c>
      <c r="C1813" s="116">
        <v>1316103580</v>
      </c>
      <c r="D1813" s="116" t="s">
        <v>17529</v>
      </c>
      <c r="E1813" s="339">
        <v>333549</v>
      </c>
      <c r="F1813" s="194">
        <v>20</v>
      </c>
      <c r="G1813" s="194">
        <v>20</v>
      </c>
      <c r="H1813" s="194" t="s">
        <v>10119</v>
      </c>
      <c r="I1813" s="194">
        <f t="shared" si="84"/>
        <v>0</v>
      </c>
      <c r="J1813" s="116" t="s">
        <v>10120</v>
      </c>
      <c r="K1813" s="116" t="s">
        <v>12219</v>
      </c>
      <c r="L1813" s="197">
        <v>45635</v>
      </c>
      <c r="M1813" s="116" t="s">
        <v>12220</v>
      </c>
      <c r="N1813" s="197">
        <v>45726</v>
      </c>
      <c r="O1813" s="388">
        <f t="shared" si="85"/>
        <v>16677.45</v>
      </c>
      <c r="P1813" s="339">
        <f t="shared" si="86"/>
        <v>0</v>
      </c>
    </row>
    <row r="1814" spans="1:16" hidden="1" x14ac:dyDescent="0.25">
      <c r="A1814" s="116">
        <v>131049</v>
      </c>
      <c r="B1814" s="116">
        <v>1</v>
      </c>
      <c r="C1814" s="116">
        <v>1316103600</v>
      </c>
      <c r="D1814" s="116" t="s">
        <v>17493</v>
      </c>
      <c r="E1814" s="339">
        <v>659946.4</v>
      </c>
      <c r="F1814" s="194">
        <v>20</v>
      </c>
      <c r="G1814" s="194">
        <v>20</v>
      </c>
      <c r="H1814" s="194" t="s">
        <v>10119</v>
      </c>
      <c r="I1814" s="194">
        <f t="shared" si="84"/>
        <v>0</v>
      </c>
      <c r="J1814" s="116" t="s">
        <v>10120</v>
      </c>
      <c r="K1814" s="116" t="s">
        <v>12219</v>
      </c>
      <c r="L1814" s="197">
        <v>45635</v>
      </c>
      <c r="M1814" s="116"/>
      <c r="N1814" s="197">
        <v>45635</v>
      </c>
      <c r="O1814" s="388">
        <f t="shared" si="85"/>
        <v>32997.32</v>
      </c>
      <c r="P1814" s="339">
        <f t="shared" si="86"/>
        <v>0</v>
      </c>
    </row>
    <row r="1815" spans="1:16" hidden="1" x14ac:dyDescent="0.25">
      <c r="A1815" s="116">
        <v>131049</v>
      </c>
      <c r="B1815" s="116">
        <v>5</v>
      </c>
      <c r="C1815" s="116">
        <v>1318100000</v>
      </c>
      <c r="D1815" s="116" t="s">
        <v>11261</v>
      </c>
      <c r="E1815" s="339">
        <v>11990.7</v>
      </c>
      <c r="F1815" s="194">
        <v>15</v>
      </c>
      <c r="G1815" s="194">
        <v>15</v>
      </c>
      <c r="H1815" s="194" t="s">
        <v>10119</v>
      </c>
      <c r="I1815" s="194">
        <f t="shared" si="84"/>
        <v>0</v>
      </c>
      <c r="J1815" s="116" t="s">
        <v>10120</v>
      </c>
      <c r="K1815" s="116" t="s">
        <v>12219</v>
      </c>
      <c r="L1815" s="197">
        <v>45635</v>
      </c>
      <c r="M1815" s="116"/>
      <c r="N1815" s="197">
        <v>45635</v>
      </c>
      <c r="O1815" s="388">
        <f t="shared" si="85"/>
        <v>799.38</v>
      </c>
      <c r="P1815" s="339">
        <f t="shared" si="86"/>
        <v>0</v>
      </c>
    </row>
    <row r="1816" spans="1:16" hidden="1" x14ac:dyDescent="0.25">
      <c r="A1816" s="116">
        <v>131049</v>
      </c>
      <c r="B1816" s="116">
        <v>4</v>
      </c>
      <c r="C1816" s="116">
        <v>1523109070</v>
      </c>
      <c r="D1816" s="116" t="s">
        <v>16200</v>
      </c>
      <c r="E1816" s="339">
        <v>6786</v>
      </c>
      <c r="F1816" s="194">
        <v>26</v>
      </c>
      <c r="G1816" s="194">
        <v>26</v>
      </c>
      <c r="H1816" s="194" t="s">
        <v>10119</v>
      </c>
      <c r="I1816" s="194">
        <f t="shared" si="84"/>
        <v>0</v>
      </c>
      <c r="J1816" s="116" t="s">
        <v>10120</v>
      </c>
      <c r="K1816" s="116" t="s">
        <v>12219</v>
      </c>
      <c r="L1816" s="197">
        <v>45635</v>
      </c>
      <c r="M1816" s="116" t="s">
        <v>16670</v>
      </c>
      <c r="N1816" s="197">
        <v>45635</v>
      </c>
      <c r="O1816" s="388">
        <f t="shared" si="85"/>
        <v>261</v>
      </c>
      <c r="P1816" s="339">
        <f t="shared" si="86"/>
        <v>0</v>
      </c>
    </row>
    <row r="1817" spans="1:16" hidden="1" x14ac:dyDescent="0.25">
      <c r="A1817" s="116">
        <v>131096</v>
      </c>
      <c r="B1817" s="116">
        <v>12</v>
      </c>
      <c r="C1817" s="116">
        <v>1016101210</v>
      </c>
      <c r="D1817" s="116" t="s">
        <v>11151</v>
      </c>
      <c r="E1817" s="339">
        <v>11105</v>
      </c>
      <c r="F1817" s="194">
        <v>5</v>
      </c>
      <c r="G1817" s="194">
        <v>5</v>
      </c>
      <c r="H1817" s="194" t="s">
        <v>10119</v>
      </c>
      <c r="I1817" s="194">
        <f t="shared" si="84"/>
        <v>0</v>
      </c>
      <c r="J1817" s="116" t="s">
        <v>10120</v>
      </c>
      <c r="K1817" s="116" t="s">
        <v>11789</v>
      </c>
      <c r="L1817" s="197">
        <v>45635</v>
      </c>
      <c r="M1817" s="116"/>
      <c r="N1817" s="197">
        <v>45635</v>
      </c>
      <c r="O1817" s="388">
        <f t="shared" si="85"/>
        <v>2221</v>
      </c>
      <c r="P1817" s="339">
        <f t="shared" si="86"/>
        <v>0</v>
      </c>
    </row>
    <row r="1818" spans="1:16" hidden="1" x14ac:dyDescent="0.25">
      <c r="A1818" s="116">
        <v>131096</v>
      </c>
      <c r="B1818" s="116">
        <v>9</v>
      </c>
      <c r="C1818" s="116">
        <v>1019101600</v>
      </c>
      <c r="D1818" s="116" t="s">
        <v>10852</v>
      </c>
      <c r="E1818" s="339">
        <v>149067.78</v>
      </c>
      <c r="F1818" s="194">
        <v>6</v>
      </c>
      <c r="G1818" s="194">
        <v>6</v>
      </c>
      <c r="H1818" s="194" t="s">
        <v>10119</v>
      </c>
      <c r="I1818" s="194">
        <f t="shared" si="84"/>
        <v>0</v>
      </c>
      <c r="J1818" s="116" t="s">
        <v>10120</v>
      </c>
      <c r="K1818" s="116" t="s">
        <v>11789</v>
      </c>
      <c r="L1818" s="197">
        <v>45635</v>
      </c>
      <c r="M1818" s="116"/>
      <c r="N1818" s="197">
        <v>45635</v>
      </c>
      <c r="O1818" s="388">
        <f t="shared" si="85"/>
        <v>24844.63</v>
      </c>
      <c r="P1818" s="339">
        <f t="shared" si="86"/>
        <v>0</v>
      </c>
    </row>
    <row r="1819" spans="1:16" hidden="1" x14ac:dyDescent="0.25">
      <c r="A1819" s="116">
        <v>131096</v>
      </c>
      <c r="B1819" s="116">
        <v>11</v>
      </c>
      <c r="C1819" s="116">
        <v>1120100030</v>
      </c>
      <c r="D1819" s="116" t="s">
        <v>11184</v>
      </c>
      <c r="E1819" s="339">
        <v>1642931.6</v>
      </c>
      <c r="F1819" s="194">
        <v>2</v>
      </c>
      <c r="G1819" s="194">
        <v>2</v>
      </c>
      <c r="H1819" s="194" t="s">
        <v>10119</v>
      </c>
      <c r="I1819" s="194">
        <f t="shared" si="84"/>
        <v>0</v>
      </c>
      <c r="J1819" s="116" t="s">
        <v>10120</v>
      </c>
      <c r="K1819" s="116" t="s">
        <v>11789</v>
      </c>
      <c r="L1819" s="197">
        <v>45635</v>
      </c>
      <c r="M1819" s="116"/>
      <c r="N1819" s="197">
        <v>45635</v>
      </c>
      <c r="O1819" s="388">
        <f t="shared" si="85"/>
        <v>821465.8</v>
      </c>
      <c r="P1819" s="339">
        <f t="shared" si="86"/>
        <v>0</v>
      </c>
    </row>
    <row r="1820" spans="1:16" hidden="1" x14ac:dyDescent="0.25">
      <c r="A1820" s="116">
        <v>131096</v>
      </c>
      <c r="B1820" s="116">
        <v>10</v>
      </c>
      <c r="C1820" s="116">
        <v>1120100050</v>
      </c>
      <c r="D1820" s="116" t="s">
        <v>16168</v>
      </c>
      <c r="E1820" s="339">
        <v>6022804</v>
      </c>
      <c r="F1820" s="194">
        <v>4</v>
      </c>
      <c r="G1820" s="194">
        <v>4</v>
      </c>
      <c r="H1820" s="194" t="s">
        <v>10119</v>
      </c>
      <c r="I1820" s="194">
        <f t="shared" si="84"/>
        <v>0</v>
      </c>
      <c r="J1820" s="116" t="s">
        <v>10120</v>
      </c>
      <c r="K1820" s="116" t="s">
        <v>11789</v>
      </c>
      <c r="L1820" s="197">
        <v>45635</v>
      </c>
      <c r="M1820" s="116" t="s">
        <v>17605</v>
      </c>
      <c r="N1820" s="197">
        <v>45749</v>
      </c>
      <c r="O1820" s="388">
        <f t="shared" si="85"/>
        <v>1505701</v>
      </c>
      <c r="P1820" s="339">
        <f t="shared" si="86"/>
        <v>0</v>
      </c>
    </row>
    <row r="1821" spans="1:16" hidden="1" x14ac:dyDescent="0.25">
      <c r="A1821" s="116">
        <v>131096</v>
      </c>
      <c r="B1821" s="116">
        <v>13</v>
      </c>
      <c r="C1821" s="116">
        <v>1512107030</v>
      </c>
      <c r="D1821" s="116" t="s">
        <v>17566</v>
      </c>
      <c r="E1821" s="339">
        <v>2090</v>
      </c>
      <c r="F1821" s="194">
        <v>1</v>
      </c>
      <c r="G1821" s="194">
        <v>1</v>
      </c>
      <c r="H1821" s="194" t="s">
        <v>10119</v>
      </c>
      <c r="I1821" s="194">
        <f t="shared" si="84"/>
        <v>0</v>
      </c>
      <c r="J1821" s="116" t="s">
        <v>10120</v>
      </c>
      <c r="K1821" s="116" t="s">
        <v>11789</v>
      </c>
      <c r="L1821" s="197">
        <v>45635</v>
      </c>
      <c r="M1821" s="116"/>
      <c r="N1821" s="197">
        <v>45635</v>
      </c>
      <c r="O1821" s="388">
        <f t="shared" si="85"/>
        <v>2090</v>
      </c>
      <c r="P1821" s="339">
        <f t="shared" si="86"/>
        <v>0</v>
      </c>
    </row>
    <row r="1822" spans="1:16" hidden="1" x14ac:dyDescent="0.25">
      <c r="A1822" s="116">
        <v>131096</v>
      </c>
      <c r="B1822" s="116">
        <v>4</v>
      </c>
      <c r="C1822" s="116">
        <v>1521100100</v>
      </c>
      <c r="D1822" s="116" t="s">
        <v>10563</v>
      </c>
      <c r="E1822" s="339">
        <v>26400</v>
      </c>
      <c r="F1822" s="194">
        <v>24</v>
      </c>
      <c r="G1822" s="194">
        <v>24</v>
      </c>
      <c r="H1822" s="194" t="s">
        <v>10119</v>
      </c>
      <c r="I1822" s="194">
        <f t="shared" si="84"/>
        <v>0</v>
      </c>
      <c r="J1822" s="116" t="s">
        <v>10120</v>
      </c>
      <c r="K1822" s="116" t="s">
        <v>11789</v>
      </c>
      <c r="L1822" s="197">
        <v>45635</v>
      </c>
      <c r="M1822" s="116"/>
      <c r="N1822" s="197">
        <v>45635</v>
      </c>
      <c r="O1822" s="388">
        <f t="shared" si="85"/>
        <v>1100</v>
      </c>
      <c r="P1822" s="339">
        <f t="shared" si="86"/>
        <v>0</v>
      </c>
    </row>
    <row r="1823" spans="1:16" hidden="1" x14ac:dyDescent="0.25">
      <c r="A1823" s="116">
        <v>131096</v>
      </c>
      <c r="B1823" s="116">
        <v>5</v>
      </c>
      <c r="C1823" s="116">
        <v>1521100110</v>
      </c>
      <c r="D1823" s="116" t="s">
        <v>17564</v>
      </c>
      <c r="E1823" s="339">
        <v>72007.199999999997</v>
      </c>
      <c r="F1823" s="194">
        <v>40</v>
      </c>
      <c r="G1823" s="194">
        <v>40</v>
      </c>
      <c r="H1823" s="194" t="s">
        <v>10119</v>
      </c>
      <c r="I1823" s="194">
        <f t="shared" si="84"/>
        <v>0</v>
      </c>
      <c r="J1823" s="116" t="s">
        <v>10120</v>
      </c>
      <c r="K1823" s="116" t="s">
        <v>11789</v>
      </c>
      <c r="L1823" s="197">
        <v>45635</v>
      </c>
      <c r="M1823" s="116"/>
      <c r="N1823" s="197">
        <v>45635</v>
      </c>
      <c r="O1823" s="388">
        <f t="shared" si="85"/>
        <v>1800.1799999999998</v>
      </c>
      <c r="P1823" s="339">
        <f t="shared" si="86"/>
        <v>0</v>
      </c>
    </row>
    <row r="1824" spans="1:16" hidden="1" x14ac:dyDescent="0.25">
      <c r="A1824" s="116">
        <v>131096</v>
      </c>
      <c r="B1824" s="116">
        <v>1</v>
      </c>
      <c r="C1824" s="116">
        <v>1810104310</v>
      </c>
      <c r="D1824" s="116" t="s">
        <v>17546</v>
      </c>
      <c r="E1824" s="339">
        <v>278057.76</v>
      </c>
      <c r="F1824" s="194">
        <v>24</v>
      </c>
      <c r="G1824" s="194">
        <v>24</v>
      </c>
      <c r="H1824" s="194" t="s">
        <v>10119</v>
      </c>
      <c r="I1824" s="194">
        <f t="shared" si="84"/>
        <v>0</v>
      </c>
      <c r="J1824" s="116" t="s">
        <v>10120</v>
      </c>
      <c r="K1824" s="116" t="s">
        <v>11789</v>
      </c>
      <c r="L1824" s="197">
        <v>45635</v>
      </c>
      <c r="M1824" s="116"/>
      <c r="N1824" s="197">
        <v>45635</v>
      </c>
      <c r="O1824" s="388">
        <f t="shared" si="85"/>
        <v>11585.74</v>
      </c>
      <c r="P1824" s="339">
        <f t="shared" si="86"/>
        <v>0</v>
      </c>
    </row>
    <row r="1825" spans="1:16" hidden="1" x14ac:dyDescent="0.25">
      <c r="A1825" s="116">
        <v>131096</v>
      </c>
      <c r="B1825" s="116">
        <v>8</v>
      </c>
      <c r="C1825" s="116">
        <v>1810104410</v>
      </c>
      <c r="D1825" s="116" t="s">
        <v>17468</v>
      </c>
      <c r="E1825" s="339">
        <v>380000</v>
      </c>
      <c r="F1825" s="194">
        <v>40</v>
      </c>
      <c r="G1825" s="194">
        <v>40</v>
      </c>
      <c r="H1825" s="194" t="s">
        <v>10119</v>
      </c>
      <c r="I1825" s="194">
        <f t="shared" si="84"/>
        <v>0</v>
      </c>
      <c r="J1825" s="116" t="s">
        <v>10120</v>
      </c>
      <c r="K1825" s="116" t="s">
        <v>11789</v>
      </c>
      <c r="L1825" s="197">
        <v>45635</v>
      </c>
      <c r="M1825" s="116"/>
      <c r="N1825" s="197">
        <v>45635</v>
      </c>
      <c r="O1825" s="388">
        <f t="shared" si="85"/>
        <v>9500</v>
      </c>
      <c r="P1825" s="339">
        <f t="shared" si="86"/>
        <v>0</v>
      </c>
    </row>
    <row r="1826" spans="1:16" hidden="1" x14ac:dyDescent="0.25">
      <c r="A1826" s="116">
        <v>131096</v>
      </c>
      <c r="B1826" s="116">
        <v>3</v>
      </c>
      <c r="C1826" s="116">
        <v>1810104800</v>
      </c>
      <c r="D1826" s="116" t="s">
        <v>11373</v>
      </c>
      <c r="E1826" s="339">
        <v>68168.160000000003</v>
      </c>
      <c r="F1826" s="194">
        <v>24</v>
      </c>
      <c r="G1826" s="194">
        <v>24</v>
      </c>
      <c r="H1826" s="194" t="s">
        <v>10119</v>
      </c>
      <c r="I1826" s="194">
        <f t="shared" si="84"/>
        <v>0</v>
      </c>
      <c r="J1826" s="116" t="s">
        <v>10120</v>
      </c>
      <c r="K1826" s="116" t="s">
        <v>11789</v>
      </c>
      <c r="L1826" s="197">
        <v>45635</v>
      </c>
      <c r="M1826" s="116"/>
      <c r="N1826" s="197">
        <v>45635</v>
      </c>
      <c r="O1826" s="388">
        <f t="shared" si="85"/>
        <v>2840.34</v>
      </c>
      <c r="P1826" s="339">
        <f t="shared" si="86"/>
        <v>0</v>
      </c>
    </row>
    <row r="1827" spans="1:16" hidden="1" x14ac:dyDescent="0.25">
      <c r="A1827" s="116">
        <v>131096</v>
      </c>
      <c r="B1827" s="116">
        <v>6</v>
      </c>
      <c r="C1827" s="116">
        <v>1810104820</v>
      </c>
      <c r="D1827" s="116" t="s">
        <v>10134</v>
      </c>
      <c r="E1827" s="339">
        <v>125530.8</v>
      </c>
      <c r="F1827" s="194">
        <v>40</v>
      </c>
      <c r="G1827" s="194">
        <v>40</v>
      </c>
      <c r="H1827" s="194" t="s">
        <v>10119</v>
      </c>
      <c r="I1827" s="194">
        <f t="shared" si="84"/>
        <v>0</v>
      </c>
      <c r="J1827" s="116" t="s">
        <v>10120</v>
      </c>
      <c r="K1827" s="116" t="s">
        <v>11789</v>
      </c>
      <c r="L1827" s="197">
        <v>45635</v>
      </c>
      <c r="M1827" s="116"/>
      <c r="N1827" s="197">
        <v>45635</v>
      </c>
      <c r="O1827" s="388">
        <f t="shared" si="85"/>
        <v>3138.27</v>
      </c>
      <c r="P1827" s="339">
        <f t="shared" si="86"/>
        <v>0</v>
      </c>
    </row>
    <row r="1828" spans="1:16" hidden="1" x14ac:dyDescent="0.25">
      <c r="A1828" s="116">
        <v>131096</v>
      </c>
      <c r="B1828" s="116">
        <v>2</v>
      </c>
      <c r="C1828" s="116">
        <v>1810105220</v>
      </c>
      <c r="D1828" s="116" t="s">
        <v>11380</v>
      </c>
      <c r="E1828" s="339">
        <v>58479.360000000001</v>
      </c>
      <c r="F1828" s="194">
        <v>48</v>
      </c>
      <c r="G1828" s="194">
        <v>48</v>
      </c>
      <c r="H1828" s="194" t="s">
        <v>10119</v>
      </c>
      <c r="I1828" s="194">
        <f t="shared" si="84"/>
        <v>0</v>
      </c>
      <c r="J1828" s="116" t="s">
        <v>10120</v>
      </c>
      <c r="K1828" s="116" t="s">
        <v>11789</v>
      </c>
      <c r="L1828" s="197">
        <v>45635</v>
      </c>
      <c r="M1828" s="116"/>
      <c r="N1828" s="197">
        <v>45635</v>
      </c>
      <c r="O1828" s="388">
        <f t="shared" si="85"/>
        <v>1218.32</v>
      </c>
      <c r="P1828" s="339">
        <f t="shared" si="86"/>
        <v>0</v>
      </c>
    </row>
    <row r="1829" spans="1:16" hidden="1" x14ac:dyDescent="0.25">
      <c r="A1829" s="116">
        <v>131096</v>
      </c>
      <c r="B1829" s="116">
        <v>7</v>
      </c>
      <c r="C1829" s="116">
        <v>1810105230</v>
      </c>
      <c r="D1829" s="116" t="s">
        <v>11381</v>
      </c>
      <c r="E1829" s="339">
        <v>270274.40000000002</v>
      </c>
      <c r="F1829" s="194">
        <v>80</v>
      </c>
      <c r="G1829" s="194">
        <v>80</v>
      </c>
      <c r="H1829" s="194" t="s">
        <v>10119</v>
      </c>
      <c r="I1829" s="194">
        <f t="shared" si="84"/>
        <v>0</v>
      </c>
      <c r="J1829" s="116" t="s">
        <v>10120</v>
      </c>
      <c r="K1829" s="116" t="s">
        <v>11789</v>
      </c>
      <c r="L1829" s="197">
        <v>45635</v>
      </c>
      <c r="M1829" s="116"/>
      <c r="N1829" s="197">
        <v>45635</v>
      </c>
      <c r="O1829" s="388">
        <f t="shared" si="85"/>
        <v>3378.4300000000003</v>
      </c>
      <c r="P1829" s="339">
        <f t="shared" si="86"/>
        <v>0</v>
      </c>
    </row>
    <row r="1830" spans="1:16" hidden="1" x14ac:dyDescent="0.25">
      <c r="A1830" s="116">
        <v>131104</v>
      </c>
      <c r="B1830" s="116">
        <v>12</v>
      </c>
      <c r="C1830" s="116">
        <v>1010101250</v>
      </c>
      <c r="D1830" s="116" t="s">
        <v>17477</v>
      </c>
      <c r="E1830" s="339">
        <v>9518</v>
      </c>
      <c r="F1830" s="194">
        <v>25</v>
      </c>
      <c r="G1830" s="194">
        <v>25</v>
      </c>
      <c r="H1830" s="194" t="s">
        <v>10119</v>
      </c>
      <c r="I1830" s="194">
        <f t="shared" si="84"/>
        <v>0</v>
      </c>
      <c r="J1830" s="116" t="s">
        <v>10120</v>
      </c>
      <c r="K1830" s="116" t="s">
        <v>12217</v>
      </c>
      <c r="L1830" s="197">
        <v>45635</v>
      </c>
      <c r="M1830" s="116"/>
      <c r="N1830" s="197">
        <v>45635</v>
      </c>
      <c r="O1830" s="388">
        <f t="shared" si="85"/>
        <v>380.72</v>
      </c>
      <c r="P1830" s="339">
        <f t="shared" si="86"/>
        <v>0</v>
      </c>
    </row>
    <row r="1831" spans="1:16" hidden="1" x14ac:dyDescent="0.25">
      <c r="A1831" s="116">
        <v>131104</v>
      </c>
      <c r="B1831" s="116">
        <v>4</v>
      </c>
      <c r="C1831" s="116">
        <v>1011100940</v>
      </c>
      <c r="D1831" s="116" t="s">
        <v>10652</v>
      </c>
      <c r="E1831" s="339">
        <v>43000</v>
      </c>
      <c r="F1831" s="194">
        <v>2</v>
      </c>
      <c r="G1831" s="194">
        <v>2</v>
      </c>
      <c r="H1831" s="194" t="s">
        <v>10119</v>
      </c>
      <c r="I1831" s="194">
        <f t="shared" si="84"/>
        <v>0</v>
      </c>
      <c r="J1831" s="116" t="s">
        <v>10120</v>
      </c>
      <c r="K1831" s="116" t="s">
        <v>12217</v>
      </c>
      <c r="L1831" s="197">
        <v>45635</v>
      </c>
      <c r="M1831" s="116"/>
      <c r="N1831" s="197">
        <v>45635</v>
      </c>
      <c r="O1831" s="388">
        <f t="shared" si="85"/>
        <v>21500</v>
      </c>
      <c r="P1831" s="339">
        <f t="shared" si="86"/>
        <v>0</v>
      </c>
    </row>
    <row r="1832" spans="1:16" hidden="1" x14ac:dyDescent="0.25">
      <c r="A1832" s="116">
        <v>131104</v>
      </c>
      <c r="B1832" s="116">
        <v>8</v>
      </c>
      <c r="C1832" s="116">
        <v>1015100020</v>
      </c>
      <c r="D1832" s="116" t="s">
        <v>10351</v>
      </c>
      <c r="E1832" s="339">
        <v>36694</v>
      </c>
      <c r="F1832" s="194">
        <v>1</v>
      </c>
      <c r="G1832" s="194">
        <v>1</v>
      </c>
      <c r="H1832" s="194" t="s">
        <v>10119</v>
      </c>
      <c r="I1832" s="194">
        <f t="shared" si="84"/>
        <v>0</v>
      </c>
      <c r="J1832" s="116" t="s">
        <v>10120</v>
      </c>
      <c r="K1832" s="116" t="s">
        <v>12217</v>
      </c>
      <c r="L1832" s="197">
        <v>45635</v>
      </c>
      <c r="M1832" s="116"/>
      <c r="N1832" s="197">
        <v>45635</v>
      </c>
      <c r="O1832" s="388">
        <f t="shared" si="85"/>
        <v>36694</v>
      </c>
      <c r="P1832" s="339">
        <f t="shared" si="86"/>
        <v>0</v>
      </c>
    </row>
    <row r="1833" spans="1:16" hidden="1" x14ac:dyDescent="0.25">
      <c r="A1833" s="116">
        <v>131104</v>
      </c>
      <c r="B1833" s="116">
        <v>11</v>
      </c>
      <c r="C1833" s="116">
        <v>1016100000</v>
      </c>
      <c r="D1833" s="116" t="s">
        <v>10650</v>
      </c>
      <c r="E1833" s="339">
        <v>9318</v>
      </c>
      <c r="F1833" s="194">
        <v>1</v>
      </c>
      <c r="G1833" s="194">
        <v>1</v>
      </c>
      <c r="H1833" s="194" t="s">
        <v>10119</v>
      </c>
      <c r="I1833" s="194">
        <f t="shared" si="84"/>
        <v>0</v>
      </c>
      <c r="J1833" s="116" t="s">
        <v>10120</v>
      </c>
      <c r="K1833" s="116" t="s">
        <v>12217</v>
      </c>
      <c r="L1833" s="197">
        <v>45635</v>
      </c>
      <c r="M1833" s="116"/>
      <c r="N1833" s="197">
        <v>45635</v>
      </c>
      <c r="O1833" s="388">
        <f t="shared" si="85"/>
        <v>9318</v>
      </c>
      <c r="P1833" s="339">
        <f t="shared" si="86"/>
        <v>0</v>
      </c>
    </row>
    <row r="1834" spans="1:16" hidden="1" x14ac:dyDescent="0.25">
      <c r="A1834" s="116">
        <v>131104</v>
      </c>
      <c r="B1834" s="116">
        <v>10</v>
      </c>
      <c r="C1834" s="116">
        <v>1016101010</v>
      </c>
      <c r="D1834" s="116" t="s">
        <v>10655</v>
      </c>
      <c r="E1834" s="339">
        <v>16736</v>
      </c>
      <c r="F1834" s="194">
        <v>1</v>
      </c>
      <c r="G1834" s="194">
        <v>1</v>
      </c>
      <c r="H1834" s="194" t="s">
        <v>10119</v>
      </c>
      <c r="I1834" s="194">
        <f t="shared" si="84"/>
        <v>0</v>
      </c>
      <c r="J1834" s="116" t="s">
        <v>10120</v>
      </c>
      <c r="K1834" s="116" t="s">
        <v>12217</v>
      </c>
      <c r="L1834" s="197">
        <v>45635</v>
      </c>
      <c r="M1834" s="116"/>
      <c r="N1834" s="197">
        <v>45635</v>
      </c>
      <c r="O1834" s="388">
        <f t="shared" si="85"/>
        <v>16736</v>
      </c>
      <c r="P1834" s="339">
        <f t="shared" si="86"/>
        <v>0</v>
      </c>
    </row>
    <row r="1835" spans="1:16" hidden="1" x14ac:dyDescent="0.25">
      <c r="A1835" s="116">
        <v>131104</v>
      </c>
      <c r="B1835" s="116">
        <v>17</v>
      </c>
      <c r="C1835" s="116">
        <v>1016101380</v>
      </c>
      <c r="D1835" s="116" t="s">
        <v>10854</v>
      </c>
      <c r="E1835" s="339">
        <v>20086</v>
      </c>
      <c r="F1835" s="194">
        <v>1</v>
      </c>
      <c r="G1835" s="194">
        <v>1</v>
      </c>
      <c r="H1835" s="194" t="s">
        <v>10119</v>
      </c>
      <c r="I1835" s="194">
        <f t="shared" si="84"/>
        <v>0</v>
      </c>
      <c r="J1835" s="116" t="s">
        <v>10120</v>
      </c>
      <c r="K1835" s="116" t="s">
        <v>12217</v>
      </c>
      <c r="L1835" s="197">
        <v>45635</v>
      </c>
      <c r="M1835" s="116"/>
      <c r="N1835" s="197">
        <v>45635</v>
      </c>
      <c r="O1835" s="388">
        <f t="shared" si="85"/>
        <v>20086</v>
      </c>
      <c r="P1835" s="339">
        <f t="shared" si="86"/>
        <v>0</v>
      </c>
    </row>
    <row r="1836" spans="1:16" hidden="1" x14ac:dyDescent="0.25">
      <c r="A1836" s="116">
        <v>131104</v>
      </c>
      <c r="B1836" s="116">
        <v>5</v>
      </c>
      <c r="C1836" s="116">
        <v>1019100040</v>
      </c>
      <c r="D1836" s="116" t="s">
        <v>10643</v>
      </c>
      <c r="E1836" s="339">
        <v>5845.68</v>
      </c>
      <c r="F1836" s="194">
        <v>2</v>
      </c>
      <c r="G1836" s="194">
        <v>2</v>
      </c>
      <c r="H1836" s="194" t="s">
        <v>10119</v>
      </c>
      <c r="I1836" s="194">
        <f t="shared" si="84"/>
        <v>0</v>
      </c>
      <c r="J1836" s="116" t="s">
        <v>10120</v>
      </c>
      <c r="K1836" s="116" t="s">
        <v>12217</v>
      </c>
      <c r="L1836" s="197">
        <v>45635</v>
      </c>
      <c r="M1836" s="116"/>
      <c r="N1836" s="197">
        <v>45635</v>
      </c>
      <c r="O1836" s="388">
        <f t="shared" si="85"/>
        <v>2922.84</v>
      </c>
      <c r="P1836" s="339">
        <f t="shared" si="86"/>
        <v>0</v>
      </c>
    </row>
    <row r="1837" spans="1:16" hidden="1" x14ac:dyDescent="0.25">
      <c r="A1837" s="116">
        <v>131104</v>
      </c>
      <c r="B1837" s="116">
        <v>7</v>
      </c>
      <c r="C1837" s="116">
        <v>1023100140</v>
      </c>
      <c r="D1837" s="116" t="s">
        <v>11171</v>
      </c>
      <c r="E1837" s="339">
        <v>36780.06</v>
      </c>
      <c r="F1837" s="194">
        <v>2</v>
      </c>
      <c r="G1837" s="194">
        <v>2</v>
      </c>
      <c r="H1837" s="194" t="s">
        <v>10119</v>
      </c>
      <c r="I1837" s="194">
        <f t="shared" si="84"/>
        <v>0</v>
      </c>
      <c r="J1837" s="116" t="s">
        <v>10120</v>
      </c>
      <c r="K1837" s="116" t="s">
        <v>12217</v>
      </c>
      <c r="L1837" s="197">
        <v>45635</v>
      </c>
      <c r="M1837" s="116"/>
      <c r="N1837" s="197">
        <v>45635</v>
      </c>
      <c r="O1837" s="388">
        <f t="shared" si="85"/>
        <v>18390.03</v>
      </c>
      <c r="P1837" s="339">
        <f t="shared" si="86"/>
        <v>0</v>
      </c>
    </row>
    <row r="1838" spans="1:16" hidden="1" x14ac:dyDescent="0.25">
      <c r="A1838" s="116">
        <v>131104</v>
      </c>
      <c r="B1838" s="116">
        <v>6</v>
      </c>
      <c r="C1838" s="116">
        <v>1023100340</v>
      </c>
      <c r="D1838" s="116" t="s">
        <v>10969</v>
      </c>
      <c r="E1838" s="339">
        <v>36780</v>
      </c>
      <c r="F1838" s="194">
        <v>2</v>
      </c>
      <c r="G1838" s="194">
        <v>2</v>
      </c>
      <c r="H1838" s="194" t="s">
        <v>10119</v>
      </c>
      <c r="I1838" s="194">
        <f t="shared" si="84"/>
        <v>0</v>
      </c>
      <c r="J1838" s="116" t="s">
        <v>10120</v>
      </c>
      <c r="K1838" s="116" t="s">
        <v>12217</v>
      </c>
      <c r="L1838" s="197">
        <v>45635</v>
      </c>
      <c r="M1838" s="116"/>
      <c r="N1838" s="197">
        <v>45635</v>
      </c>
      <c r="O1838" s="388">
        <f t="shared" si="85"/>
        <v>18390</v>
      </c>
      <c r="P1838" s="339">
        <f t="shared" si="86"/>
        <v>0</v>
      </c>
    </row>
    <row r="1839" spans="1:16" hidden="1" x14ac:dyDescent="0.25">
      <c r="A1839" s="116">
        <v>131104</v>
      </c>
      <c r="B1839" s="116">
        <v>15</v>
      </c>
      <c r="C1839" s="116">
        <v>1113100220</v>
      </c>
      <c r="D1839" s="116" t="s">
        <v>8599</v>
      </c>
      <c r="E1839" s="339">
        <v>62415.99</v>
      </c>
      <c r="F1839" s="194">
        <v>3</v>
      </c>
      <c r="G1839" s="194">
        <v>3</v>
      </c>
      <c r="H1839" s="194" t="s">
        <v>10119</v>
      </c>
      <c r="I1839" s="194">
        <f t="shared" si="84"/>
        <v>0</v>
      </c>
      <c r="J1839" s="116" t="s">
        <v>10120</v>
      </c>
      <c r="K1839" s="116" t="s">
        <v>12217</v>
      </c>
      <c r="L1839" s="197">
        <v>45635</v>
      </c>
      <c r="M1839" s="116"/>
      <c r="N1839" s="197">
        <v>45635</v>
      </c>
      <c r="O1839" s="388">
        <f t="shared" si="85"/>
        <v>20805.329999999998</v>
      </c>
      <c r="P1839" s="339">
        <f t="shared" si="86"/>
        <v>0</v>
      </c>
    </row>
    <row r="1840" spans="1:16" hidden="1" x14ac:dyDescent="0.25">
      <c r="A1840" s="116">
        <v>131104</v>
      </c>
      <c r="B1840" s="116">
        <v>9</v>
      </c>
      <c r="C1840" s="116">
        <v>1122100000</v>
      </c>
      <c r="D1840" s="116" t="s">
        <v>11187</v>
      </c>
      <c r="E1840" s="339">
        <v>326813</v>
      </c>
      <c r="F1840" s="194">
        <v>1</v>
      </c>
      <c r="G1840" s="194">
        <v>1</v>
      </c>
      <c r="H1840" s="194" t="s">
        <v>10119</v>
      </c>
      <c r="I1840" s="194">
        <f t="shared" si="84"/>
        <v>0</v>
      </c>
      <c r="J1840" s="116" t="s">
        <v>10120</v>
      </c>
      <c r="K1840" s="116" t="s">
        <v>12217</v>
      </c>
      <c r="L1840" s="197">
        <v>45635</v>
      </c>
      <c r="M1840" s="116"/>
      <c r="N1840" s="197">
        <v>45635</v>
      </c>
      <c r="O1840" s="388">
        <f t="shared" si="85"/>
        <v>326813</v>
      </c>
      <c r="P1840" s="339">
        <f t="shared" si="86"/>
        <v>0</v>
      </c>
    </row>
    <row r="1841" spans="1:16" hidden="1" x14ac:dyDescent="0.25">
      <c r="A1841" s="116">
        <v>131104</v>
      </c>
      <c r="B1841" s="116">
        <v>16</v>
      </c>
      <c r="C1841" s="116">
        <v>1512107790</v>
      </c>
      <c r="D1841" s="116" t="s">
        <v>17606</v>
      </c>
      <c r="E1841" s="339">
        <v>5760</v>
      </c>
      <c r="F1841" s="194">
        <v>12</v>
      </c>
      <c r="G1841" s="194">
        <v>12</v>
      </c>
      <c r="H1841" s="194" t="s">
        <v>10119</v>
      </c>
      <c r="I1841" s="194">
        <f t="shared" si="84"/>
        <v>0</v>
      </c>
      <c r="J1841" s="116" t="s">
        <v>10120</v>
      </c>
      <c r="K1841" s="116" t="s">
        <v>12217</v>
      </c>
      <c r="L1841" s="197">
        <v>45635</v>
      </c>
      <c r="M1841" s="116"/>
      <c r="N1841" s="197">
        <v>45635</v>
      </c>
      <c r="O1841" s="388">
        <f t="shared" si="85"/>
        <v>480</v>
      </c>
      <c r="P1841" s="339">
        <f t="shared" si="86"/>
        <v>0</v>
      </c>
    </row>
    <row r="1842" spans="1:16" hidden="1" x14ac:dyDescent="0.25">
      <c r="A1842" s="116">
        <v>131104</v>
      </c>
      <c r="B1842" s="116">
        <v>14</v>
      </c>
      <c r="C1842" s="116">
        <v>1523100200</v>
      </c>
      <c r="D1842" s="116" t="s">
        <v>11324</v>
      </c>
      <c r="E1842" s="339">
        <v>100500</v>
      </c>
      <c r="F1842" s="194">
        <v>10</v>
      </c>
      <c r="G1842" s="194">
        <v>10</v>
      </c>
      <c r="H1842" s="194" t="s">
        <v>10119</v>
      </c>
      <c r="I1842" s="194">
        <f t="shared" si="84"/>
        <v>0</v>
      </c>
      <c r="J1842" s="116" t="s">
        <v>10120</v>
      </c>
      <c r="K1842" s="116" t="s">
        <v>12217</v>
      </c>
      <c r="L1842" s="197">
        <v>45635</v>
      </c>
      <c r="M1842" s="116"/>
      <c r="N1842" s="197">
        <v>45635</v>
      </c>
      <c r="O1842" s="388">
        <f t="shared" si="85"/>
        <v>10050</v>
      </c>
      <c r="P1842" s="339">
        <f t="shared" si="86"/>
        <v>0</v>
      </c>
    </row>
    <row r="1843" spans="1:16" hidden="1" x14ac:dyDescent="0.25">
      <c r="A1843" s="116">
        <v>131104</v>
      </c>
      <c r="B1843" s="116">
        <v>1</v>
      </c>
      <c r="C1843" s="116">
        <v>1550100300</v>
      </c>
      <c r="D1843" s="116" t="s">
        <v>11357</v>
      </c>
      <c r="E1843" s="339">
        <v>81825.7</v>
      </c>
      <c r="F1843" s="194">
        <v>2</v>
      </c>
      <c r="G1843" s="194">
        <v>2</v>
      </c>
      <c r="H1843" s="194" t="s">
        <v>10119</v>
      </c>
      <c r="I1843" s="194">
        <f t="shared" si="84"/>
        <v>0</v>
      </c>
      <c r="J1843" s="116" t="s">
        <v>10120</v>
      </c>
      <c r="K1843" s="116" t="s">
        <v>12217</v>
      </c>
      <c r="L1843" s="197">
        <v>45635</v>
      </c>
      <c r="M1843" s="116"/>
      <c r="N1843" s="197">
        <v>45635</v>
      </c>
      <c r="O1843" s="388">
        <f t="shared" si="85"/>
        <v>40912.85</v>
      </c>
      <c r="P1843" s="339">
        <f t="shared" si="86"/>
        <v>0</v>
      </c>
    </row>
    <row r="1844" spans="1:16" hidden="1" x14ac:dyDescent="0.25">
      <c r="A1844" s="116">
        <v>131104</v>
      </c>
      <c r="B1844" s="116">
        <v>2</v>
      </c>
      <c r="C1844" s="116">
        <v>1550101090</v>
      </c>
      <c r="D1844" s="116" t="s">
        <v>11359</v>
      </c>
      <c r="E1844" s="339">
        <v>36288</v>
      </c>
      <c r="F1844" s="194">
        <v>3</v>
      </c>
      <c r="G1844" s="194">
        <v>3</v>
      </c>
      <c r="H1844" s="194" t="s">
        <v>10119</v>
      </c>
      <c r="I1844" s="194">
        <f t="shared" si="84"/>
        <v>0</v>
      </c>
      <c r="J1844" s="116" t="s">
        <v>10120</v>
      </c>
      <c r="K1844" s="116" t="s">
        <v>12217</v>
      </c>
      <c r="L1844" s="197">
        <v>45635</v>
      </c>
      <c r="M1844" s="116"/>
      <c r="N1844" s="197">
        <v>45635</v>
      </c>
      <c r="O1844" s="388">
        <f t="shared" si="85"/>
        <v>12096</v>
      </c>
      <c r="P1844" s="339">
        <f t="shared" si="86"/>
        <v>0</v>
      </c>
    </row>
    <row r="1845" spans="1:16" hidden="1" x14ac:dyDescent="0.25">
      <c r="A1845" s="116">
        <v>131104</v>
      </c>
      <c r="B1845" s="116">
        <v>3</v>
      </c>
      <c r="C1845" s="116">
        <v>1550101150</v>
      </c>
      <c r="D1845" s="116" t="s">
        <v>11360</v>
      </c>
      <c r="E1845" s="339">
        <v>25720.5</v>
      </c>
      <c r="F1845" s="194">
        <v>3</v>
      </c>
      <c r="G1845" s="194">
        <v>3</v>
      </c>
      <c r="H1845" s="194" t="s">
        <v>10119</v>
      </c>
      <c r="I1845" s="194">
        <f t="shared" si="84"/>
        <v>0</v>
      </c>
      <c r="J1845" s="116" t="s">
        <v>10120</v>
      </c>
      <c r="K1845" s="116" t="s">
        <v>12217</v>
      </c>
      <c r="L1845" s="197">
        <v>45635</v>
      </c>
      <c r="M1845" s="116"/>
      <c r="N1845" s="197">
        <v>45635</v>
      </c>
      <c r="O1845" s="388">
        <f t="shared" si="85"/>
        <v>8573.5</v>
      </c>
      <c r="P1845" s="339">
        <f t="shared" si="86"/>
        <v>0</v>
      </c>
    </row>
    <row r="1846" spans="1:16" hidden="1" x14ac:dyDescent="0.25">
      <c r="A1846" s="116">
        <v>131104</v>
      </c>
      <c r="B1846" s="116">
        <v>13</v>
      </c>
      <c r="C1846" s="116">
        <v>1810101750</v>
      </c>
      <c r="D1846" s="116" t="s">
        <v>11365</v>
      </c>
      <c r="E1846" s="339">
        <v>25913.9</v>
      </c>
      <c r="F1846" s="194">
        <v>5</v>
      </c>
      <c r="G1846" s="194">
        <v>5</v>
      </c>
      <c r="H1846" s="194" t="s">
        <v>10119</v>
      </c>
      <c r="I1846" s="194">
        <f t="shared" si="84"/>
        <v>0</v>
      </c>
      <c r="J1846" s="116" t="s">
        <v>10120</v>
      </c>
      <c r="K1846" s="116" t="s">
        <v>12217</v>
      </c>
      <c r="L1846" s="197">
        <v>45635</v>
      </c>
      <c r="M1846" s="116"/>
      <c r="N1846" s="197">
        <v>45635</v>
      </c>
      <c r="O1846" s="388">
        <f t="shared" si="85"/>
        <v>5182.7800000000007</v>
      </c>
      <c r="P1846" s="339">
        <f t="shared" si="86"/>
        <v>0</v>
      </c>
    </row>
    <row r="1847" spans="1:16" hidden="1" x14ac:dyDescent="0.25">
      <c r="A1847" s="116">
        <v>131104</v>
      </c>
      <c r="B1847" s="116">
        <v>18</v>
      </c>
      <c r="C1847" s="116">
        <v>1810105190</v>
      </c>
      <c r="D1847" s="116" t="s">
        <v>10568</v>
      </c>
      <c r="E1847" s="339">
        <v>7848.84</v>
      </c>
      <c r="F1847" s="194">
        <v>12</v>
      </c>
      <c r="G1847" s="194">
        <v>12</v>
      </c>
      <c r="H1847" s="194" t="s">
        <v>10119</v>
      </c>
      <c r="I1847" s="194">
        <f t="shared" si="84"/>
        <v>0</v>
      </c>
      <c r="J1847" s="116" t="s">
        <v>10120</v>
      </c>
      <c r="K1847" s="116" t="s">
        <v>12217</v>
      </c>
      <c r="L1847" s="197">
        <v>45635</v>
      </c>
      <c r="M1847" s="116"/>
      <c r="N1847" s="197">
        <v>45635</v>
      </c>
      <c r="O1847" s="388">
        <f t="shared" si="85"/>
        <v>654.07000000000005</v>
      </c>
      <c r="P1847" s="339">
        <f t="shared" si="86"/>
        <v>0</v>
      </c>
    </row>
    <row r="1848" spans="1:16" hidden="1" x14ac:dyDescent="0.25">
      <c r="A1848" s="116">
        <v>131107</v>
      </c>
      <c r="B1848" s="116">
        <v>2</v>
      </c>
      <c r="C1848" s="116">
        <v>1011100040</v>
      </c>
      <c r="D1848" s="116" t="s">
        <v>10481</v>
      </c>
      <c r="E1848" s="339">
        <v>28998.2</v>
      </c>
      <c r="F1848" s="194">
        <v>20</v>
      </c>
      <c r="G1848" s="194">
        <v>20</v>
      </c>
      <c r="H1848" s="194" t="s">
        <v>10119</v>
      </c>
      <c r="I1848" s="194">
        <f t="shared" si="84"/>
        <v>0</v>
      </c>
      <c r="J1848" s="116" t="s">
        <v>10126</v>
      </c>
      <c r="K1848" s="116" t="s">
        <v>11757</v>
      </c>
      <c r="L1848" s="197">
        <v>45635</v>
      </c>
      <c r="M1848" s="116"/>
      <c r="N1848" s="197">
        <v>45635</v>
      </c>
      <c r="O1848" s="388">
        <f t="shared" si="85"/>
        <v>1449.91</v>
      </c>
      <c r="P1848" s="339">
        <f t="shared" si="86"/>
        <v>0</v>
      </c>
    </row>
    <row r="1849" spans="1:16" hidden="1" x14ac:dyDescent="0.25">
      <c r="A1849" s="116">
        <v>131107</v>
      </c>
      <c r="B1849" s="116">
        <v>10</v>
      </c>
      <c r="C1849" s="116">
        <v>1011100110</v>
      </c>
      <c r="D1849" s="116" t="s">
        <v>10354</v>
      </c>
      <c r="E1849" s="339">
        <v>17400</v>
      </c>
      <c r="F1849" s="194">
        <v>5</v>
      </c>
      <c r="G1849" s="194">
        <v>5</v>
      </c>
      <c r="H1849" s="194" t="s">
        <v>10119</v>
      </c>
      <c r="I1849" s="194">
        <f t="shared" si="84"/>
        <v>0</v>
      </c>
      <c r="J1849" s="116" t="s">
        <v>10126</v>
      </c>
      <c r="K1849" s="116" t="s">
        <v>11757</v>
      </c>
      <c r="L1849" s="197">
        <v>45635</v>
      </c>
      <c r="M1849" s="116"/>
      <c r="N1849" s="197">
        <v>45635</v>
      </c>
      <c r="O1849" s="388">
        <f t="shared" si="85"/>
        <v>3480</v>
      </c>
      <c r="P1849" s="339">
        <f t="shared" si="86"/>
        <v>0</v>
      </c>
    </row>
    <row r="1850" spans="1:16" hidden="1" x14ac:dyDescent="0.25">
      <c r="A1850" s="116">
        <v>131107</v>
      </c>
      <c r="B1850" s="116">
        <v>9</v>
      </c>
      <c r="C1850" s="116">
        <v>1011100430</v>
      </c>
      <c r="D1850" s="116" t="s">
        <v>17451</v>
      </c>
      <c r="E1850" s="339">
        <v>7200</v>
      </c>
      <c r="F1850" s="194">
        <v>1</v>
      </c>
      <c r="G1850" s="194">
        <v>1</v>
      </c>
      <c r="H1850" s="194" t="s">
        <v>10119</v>
      </c>
      <c r="I1850" s="194">
        <f t="shared" si="84"/>
        <v>0</v>
      </c>
      <c r="J1850" s="116" t="s">
        <v>10126</v>
      </c>
      <c r="K1850" s="116" t="s">
        <v>11757</v>
      </c>
      <c r="L1850" s="197">
        <v>45635</v>
      </c>
      <c r="M1850" s="116"/>
      <c r="N1850" s="197">
        <v>45635</v>
      </c>
      <c r="O1850" s="388">
        <f t="shared" si="85"/>
        <v>7200</v>
      </c>
      <c r="P1850" s="339">
        <f t="shared" si="86"/>
        <v>0</v>
      </c>
    </row>
    <row r="1851" spans="1:16" hidden="1" x14ac:dyDescent="0.25">
      <c r="A1851" s="116">
        <v>131107</v>
      </c>
      <c r="B1851" s="116">
        <v>4</v>
      </c>
      <c r="C1851" s="116">
        <v>1018100000</v>
      </c>
      <c r="D1851" s="116" t="s">
        <v>10642</v>
      </c>
      <c r="E1851" s="339">
        <v>89674.7</v>
      </c>
      <c r="F1851" s="194">
        <v>10</v>
      </c>
      <c r="G1851" s="194">
        <v>10</v>
      </c>
      <c r="H1851" s="194" t="s">
        <v>10119</v>
      </c>
      <c r="I1851" s="194">
        <f t="shared" si="84"/>
        <v>0</v>
      </c>
      <c r="J1851" s="116" t="s">
        <v>10126</v>
      </c>
      <c r="K1851" s="116" t="s">
        <v>11757</v>
      </c>
      <c r="L1851" s="197">
        <v>45635</v>
      </c>
      <c r="M1851" s="116" t="s">
        <v>12223</v>
      </c>
      <c r="N1851" s="197">
        <v>45636</v>
      </c>
      <c r="O1851" s="388">
        <f t="shared" si="85"/>
        <v>8967.4699999999993</v>
      </c>
      <c r="P1851" s="339">
        <f t="shared" si="86"/>
        <v>0</v>
      </c>
    </row>
    <row r="1852" spans="1:16" hidden="1" x14ac:dyDescent="0.25">
      <c r="A1852" s="116">
        <v>131107</v>
      </c>
      <c r="B1852" s="116">
        <v>3</v>
      </c>
      <c r="C1852" s="116">
        <v>1018100010</v>
      </c>
      <c r="D1852" s="116" t="s">
        <v>10356</v>
      </c>
      <c r="E1852" s="339">
        <v>40540.6</v>
      </c>
      <c r="F1852" s="194">
        <v>10</v>
      </c>
      <c r="G1852" s="194">
        <v>10</v>
      </c>
      <c r="H1852" s="194" t="s">
        <v>10119</v>
      </c>
      <c r="I1852" s="194">
        <f t="shared" si="84"/>
        <v>0</v>
      </c>
      <c r="J1852" s="116" t="s">
        <v>10126</v>
      </c>
      <c r="K1852" s="116" t="s">
        <v>11757</v>
      </c>
      <c r="L1852" s="197">
        <v>45635</v>
      </c>
      <c r="M1852" s="116"/>
      <c r="N1852" s="197">
        <v>45636</v>
      </c>
      <c r="O1852" s="388">
        <f t="shared" si="85"/>
        <v>4054.06</v>
      </c>
      <c r="P1852" s="339">
        <f t="shared" si="86"/>
        <v>0</v>
      </c>
    </row>
    <row r="1853" spans="1:16" hidden="1" x14ac:dyDescent="0.25">
      <c r="A1853" s="116">
        <v>131107</v>
      </c>
      <c r="B1853" s="116">
        <v>5</v>
      </c>
      <c r="C1853" s="116">
        <v>1019100040</v>
      </c>
      <c r="D1853" s="116" t="s">
        <v>10643</v>
      </c>
      <c r="E1853" s="339">
        <v>29228.400000000001</v>
      </c>
      <c r="F1853" s="194">
        <v>10</v>
      </c>
      <c r="G1853" s="194">
        <v>10</v>
      </c>
      <c r="H1853" s="194" t="s">
        <v>10119</v>
      </c>
      <c r="I1853" s="194">
        <f t="shared" si="84"/>
        <v>0</v>
      </c>
      <c r="J1853" s="116" t="s">
        <v>10126</v>
      </c>
      <c r="K1853" s="116" t="s">
        <v>11757</v>
      </c>
      <c r="L1853" s="197">
        <v>45635</v>
      </c>
      <c r="M1853" s="116"/>
      <c r="N1853" s="197">
        <v>45635</v>
      </c>
      <c r="O1853" s="388">
        <f t="shared" si="85"/>
        <v>2922.84</v>
      </c>
      <c r="P1853" s="339">
        <f t="shared" si="86"/>
        <v>0</v>
      </c>
    </row>
    <row r="1854" spans="1:16" hidden="1" x14ac:dyDescent="0.25">
      <c r="A1854" s="116">
        <v>131107</v>
      </c>
      <c r="B1854" s="116">
        <v>8</v>
      </c>
      <c r="C1854" s="116">
        <v>1210100330</v>
      </c>
      <c r="D1854" s="116" t="s">
        <v>11191</v>
      </c>
      <c r="E1854" s="339">
        <v>22454</v>
      </c>
      <c r="F1854" s="194">
        <v>1</v>
      </c>
      <c r="G1854" s="194">
        <v>1</v>
      </c>
      <c r="H1854" s="194" t="s">
        <v>10119</v>
      </c>
      <c r="I1854" s="194">
        <f t="shared" si="84"/>
        <v>0</v>
      </c>
      <c r="J1854" s="116" t="s">
        <v>10126</v>
      </c>
      <c r="K1854" s="116" t="s">
        <v>11757</v>
      </c>
      <c r="L1854" s="197">
        <v>45635</v>
      </c>
      <c r="M1854" s="116"/>
      <c r="N1854" s="197">
        <v>45635</v>
      </c>
      <c r="O1854" s="388">
        <f t="shared" si="85"/>
        <v>22454</v>
      </c>
      <c r="P1854" s="339">
        <f t="shared" si="86"/>
        <v>0</v>
      </c>
    </row>
    <row r="1855" spans="1:16" hidden="1" x14ac:dyDescent="0.25">
      <c r="A1855" s="116">
        <v>131107</v>
      </c>
      <c r="B1855" s="116">
        <v>6</v>
      </c>
      <c r="C1855" s="116">
        <v>1233100280</v>
      </c>
      <c r="D1855" s="116" t="s">
        <v>17464</v>
      </c>
      <c r="E1855" s="339">
        <v>29559.24</v>
      </c>
      <c r="F1855" s="194">
        <v>12</v>
      </c>
      <c r="G1855" s="194">
        <v>12</v>
      </c>
      <c r="H1855" s="194" t="s">
        <v>10119</v>
      </c>
      <c r="I1855" s="194">
        <f t="shared" si="84"/>
        <v>0</v>
      </c>
      <c r="J1855" s="116" t="s">
        <v>10126</v>
      </c>
      <c r="K1855" s="116" t="s">
        <v>11757</v>
      </c>
      <c r="L1855" s="197">
        <v>45635</v>
      </c>
      <c r="M1855" s="116"/>
      <c r="N1855" s="197">
        <v>45635</v>
      </c>
      <c r="O1855" s="388">
        <f t="shared" si="85"/>
        <v>2463.27</v>
      </c>
      <c r="P1855" s="339">
        <f t="shared" si="86"/>
        <v>0</v>
      </c>
    </row>
    <row r="1856" spans="1:16" hidden="1" x14ac:dyDescent="0.25">
      <c r="A1856" s="116">
        <v>131107</v>
      </c>
      <c r="B1856" s="116">
        <v>1</v>
      </c>
      <c r="C1856" s="116">
        <v>1513100320</v>
      </c>
      <c r="D1856" s="116" t="s">
        <v>16197</v>
      </c>
      <c r="E1856" s="339">
        <v>575400</v>
      </c>
      <c r="F1856" s="194">
        <v>60</v>
      </c>
      <c r="G1856" s="194">
        <v>60</v>
      </c>
      <c r="H1856" s="194" t="s">
        <v>10119</v>
      </c>
      <c r="I1856" s="194">
        <f t="shared" si="84"/>
        <v>0</v>
      </c>
      <c r="J1856" s="116" t="s">
        <v>10126</v>
      </c>
      <c r="K1856" s="116" t="s">
        <v>11757</v>
      </c>
      <c r="L1856" s="197">
        <v>45635</v>
      </c>
      <c r="M1856" s="116"/>
      <c r="N1856" s="197">
        <v>45635</v>
      </c>
      <c r="O1856" s="388">
        <f t="shared" si="85"/>
        <v>9590</v>
      </c>
      <c r="P1856" s="339">
        <f t="shared" si="86"/>
        <v>0</v>
      </c>
    </row>
    <row r="1857" spans="1:16" hidden="1" x14ac:dyDescent="0.25">
      <c r="A1857" s="116">
        <v>131107</v>
      </c>
      <c r="B1857" s="116">
        <v>11</v>
      </c>
      <c r="C1857" s="116">
        <v>1520101440</v>
      </c>
      <c r="D1857" s="116" t="s">
        <v>11316</v>
      </c>
      <c r="E1857" s="339">
        <v>81022.89</v>
      </c>
      <c r="F1857" s="194">
        <v>3</v>
      </c>
      <c r="G1857" s="194">
        <v>3</v>
      </c>
      <c r="H1857" s="194" t="s">
        <v>10119</v>
      </c>
      <c r="I1857" s="194">
        <f t="shared" si="84"/>
        <v>0</v>
      </c>
      <c r="J1857" s="116" t="s">
        <v>10126</v>
      </c>
      <c r="K1857" s="116" t="s">
        <v>11757</v>
      </c>
      <c r="L1857" s="197">
        <v>45635</v>
      </c>
      <c r="M1857" s="116"/>
      <c r="N1857" s="197">
        <v>45635</v>
      </c>
      <c r="O1857" s="388">
        <f t="shared" si="85"/>
        <v>27007.63</v>
      </c>
      <c r="P1857" s="339">
        <f t="shared" si="86"/>
        <v>0</v>
      </c>
    </row>
    <row r="1858" spans="1:16" hidden="1" x14ac:dyDescent="0.25">
      <c r="A1858" s="116">
        <v>131107</v>
      </c>
      <c r="B1858" s="116">
        <v>7</v>
      </c>
      <c r="C1858" s="116">
        <v>1526109010</v>
      </c>
      <c r="D1858" s="116" t="s">
        <v>11348</v>
      </c>
      <c r="E1858" s="339">
        <v>23528</v>
      </c>
      <c r="F1858" s="194">
        <v>8</v>
      </c>
      <c r="G1858" s="194">
        <v>8</v>
      </c>
      <c r="H1858" s="194" t="s">
        <v>10119</v>
      </c>
      <c r="I1858" s="194">
        <f t="shared" ref="I1858:I1921" si="87">+F1858-G1858</f>
        <v>0</v>
      </c>
      <c r="J1858" s="116" t="s">
        <v>10126</v>
      </c>
      <c r="K1858" s="116" t="s">
        <v>11757</v>
      </c>
      <c r="L1858" s="197">
        <v>45635</v>
      </c>
      <c r="M1858" s="116"/>
      <c r="N1858" s="197">
        <v>45635</v>
      </c>
      <c r="O1858" s="388">
        <f t="shared" ref="O1858:O1921" si="88">+E1858/F1858</f>
        <v>2941</v>
      </c>
      <c r="P1858" s="339">
        <f t="shared" ref="P1858:P1921" si="89">+O1858*I1858</f>
        <v>0</v>
      </c>
    </row>
    <row r="1859" spans="1:16" hidden="1" x14ac:dyDescent="0.25">
      <c r="A1859" s="116">
        <v>131109</v>
      </c>
      <c r="B1859" s="116">
        <v>3</v>
      </c>
      <c r="C1859" s="116">
        <v>1011100040</v>
      </c>
      <c r="D1859" s="116" t="s">
        <v>10481</v>
      </c>
      <c r="E1859" s="339">
        <v>28998.2</v>
      </c>
      <c r="F1859" s="194">
        <v>20</v>
      </c>
      <c r="G1859" s="194">
        <v>20</v>
      </c>
      <c r="H1859" s="194" t="s">
        <v>10119</v>
      </c>
      <c r="I1859" s="194">
        <f t="shared" si="87"/>
        <v>0</v>
      </c>
      <c r="J1859" s="116" t="s">
        <v>10126</v>
      </c>
      <c r="K1859" s="116" t="s">
        <v>10482</v>
      </c>
      <c r="L1859" s="197">
        <v>45635</v>
      </c>
      <c r="M1859" s="116"/>
      <c r="N1859" s="197">
        <v>45635</v>
      </c>
      <c r="O1859" s="388">
        <f t="shared" si="88"/>
        <v>1449.91</v>
      </c>
      <c r="P1859" s="339">
        <f t="shared" si="89"/>
        <v>0</v>
      </c>
    </row>
    <row r="1860" spans="1:16" hidden="1" x14ac:dyDescent="0.25">
      <c r="A1860" s="116">
        <v>131109</v>
      </c>
      <c r="B1860" s="116">
        <v>10</v>
      </c>
      <c r="C1860" s="116">
        <v>1011100430</v>
      </c>
      <c r="D1860" s="116" t="s">
        <v>17451</v>
      </c>
      <c r="E1860" s="339">
        <v>7200</v>
      </c>
      <c r="F1860" s="194">
        <v>1</v>
      </c>
      <c r="G1860" s="194">
        <v>1</v>
      </c>
      <c r="H1860" s="194" t="s">
        <v>10119</v>
      </c>
      <c r="I1860" s="194">
        <f t="shared" si="87"/>
        <v>0</v>
      </c>
      <c r="J1860" s="116" t="s">
        <v>10126</v>
      </c>
      <c r="K1860" s="116" t="s">
        <v>10482</v>
      </c>
      <c r="L1860" s="197">
        <v>45635</v>
      </c>
      <c r="M1860" s="116"/>
      <c r="N1860" s="197">
        <v>45635</v>
      </c>
      <c r="O1860" s="388">
        <f t="shared" si="88"/>
        <v>7200</v>
      </c>
      <c r="P1860" s="339">
        <f t="shared" si="89"/>
        <v>0</v>
      </c>
    </row>
    <row r="1861" spans="1:16" hidden="1" x14ac:dyDescent="0.25">
      <c r="A1861" s="116">
        <v>131109</v>
      </c>
      <c r="B1861" s="116">
        <v>9</v>
      </c>
      <c r="C1861" s="116">
        <v>1014104530</v>
      </c>
      <c r="D1861" s="116" t="s">
        <v>10355</v>
      </c>
      <c r="E1861" s="339">
        <v>58391.68</v>
      </c>
      <c r="F1861" s="194">
        <v>2</v>
      </c>
      <c r="G1861" s="194">
        <v>2</v>
      </c>
      <c r="H1861" s="194" t="s">
        <v>10119</v>
      </c>
      <c r="I1861" s="194">
        <f t="shared" si="87"/>
        <v>0</v>
      </c>
      <c r="J1861" s="116" t="s">
        <v>10126</v>
      </c>
      <c r="K1861" s="116" t="s">
        <v>10482</v>
      </c>
      <c r="L1861" s="197">
        <v>45635</v>
      </c>
      <c r="M1861" s="116"/>
      <c r="N1861" s="197">
        <v>45635</v>
      </c>
      <c r="O1861" s="388">
        <f t="shared" si="88"/>
        <v>29195.84</v>
      </c>
      <c r="P1861" s="339">
        <f t="shared" si="89"/>
        <v>0</v>
      </c>
    </row>
    <row r="1862" spans="1:16" hidden="1" x14ac:dyDescent="0.25">
      <c r="A1862" s="116">
        <v>131109</v>
      </c>
      <c r="B1862" s="116">
        <v>7</v>
      </c>
      <c r="C1862" s="116">
        <v>1027100100</v>
      </c>
      <c r="D1862" s="116" t="s">
        <v>10645</v>
      </c>
      <c r="E1862" s="339">
        <v>134700</v>
      </c>
      <c r="F1862" s="194">
        <v>4</v>
      </c>
      <c r="G1862" s="194">
        <v>4</v>
      </c>
      <c r="H1862" s="194" t="s">
        <v>10119</v>
      </c>
      <c r="I1862" s="194">
        <f t="shared" si="87"/>
        <v>0</v>
      </c>
      <c r="J1862" s="116" t="s">
        <v>10126</v>
      </c>
      <c r="K1862" s="116" t="s">
        <v>10482</v>
      </c>
      <c r="L1862" s="197">
        <v>45635</v>
      </c>
      <c r="M1862" s="116"/>
      <c r="N1862" s="197">
        <v>45635</v>
      </c>
      <c r="O1862" s="388">
        <f t="shared" si="88"/>
        <v>33675</v>
      </c>
      <c r="P1862" s="339">
        <f t="shared" si="89"/>
        <v>0</v>
      </c>
    </row>
    <row r="1863" spans="1:16" hidden="1" x14ac:dyDescent="0.25">
      <c r="A1863" s="116">
        <v>131109</v>
      </c>
      <c r="B1863" s="116">
        <v>8</v>
      </c>
      <c r="C1863" s="116">
        <v>1122100230</v>
      </c>
      <c r="D1863" s="116" t="s">
        <v>17542</v>
      </c>
      <c r="E1863" s="339">
        <v>107998.88</v>
      </c>
      <c r="F1863" s="194">
        <v>2</v>
      </c>
      <c r="G1863" s="194">
        <v>2</v>
      </c>
      <c r="H1863" s="194" t="s">
        <v>10119</v>
      </c>
      <c r="I1863" s="194">
        <f t="shared" si="87"/>
        <v>0</v>
      </c>
      <c r="J1863" s="116" t="s">
        <v>10126</v>
      </c>
      <c r="K1863" s="116" t="s">
        <v>10482</v>
      </c>
      <c r="L1863" s="197">
        <v>45635</v>
      </c>
      <c r="M1863" s="116"/>
      <c r="N1863" s="197">
        <v>45635</v>
      </c>
      <c r="O1863" s="388">
        <f t="shared" si="88"/>
        <v>53999.44</v>
      </c>
      <c r="P1863" s="339">
        <f t="shared" si="89"/>
        <v>0</v>
      </c>
    </row>
    <row r="1864" spans="1:16" hidden="1" x14ac:dyDescent="0.25">
      <c r="A1864" s="116">
        <v>131109</v>
      </c>
      <c r="B1864" s="116">
        <v>1</v>
      </c>
      <c r="C1864" s="116">
        <v>1123100000</v>
      </c>
      <c r="D1864" s="116" t="s">
        <v>17465</v>
      </c>
      <c r="E1864" s="339">
        <v>276006.24</v>
      </c>
      <c r="F1864" s="194">
        <v>12</v>
      </c>
      <c r="G1864" s="194">
        <v>12</v>
      </c>
      <c r="H1864" s="194" t="s">
        <v>10119</v>
      </c>
      <c r="I1864" s="194">
        <f t="shared" si="87"/>
        <v>0</v>
      </c>
      <c r="J1864" s="116" t="s">
        <v>10126</v>
      </c>
      <c r="K1864" s="116" t="s">
        <v>10482</v>
      </c>
      <c r="L1864" s="197">
        <v>45635</v>
      </c>
      <c r="M1864" s="116"/>
      <c r="N1864" s="197">
        <v>45635</v>
      </c>
      <c r="O1864" s="388">
        <f t="shared" si="88"/>
        <v>23000.52</v>
      </c>
      <c r="P1864" s="339">
        <f t="shared" si="89"/>
        <v>0</v>
      </c>
    </row>
    <row r="1865" spans="1:16" hidden="1" x14ac:dyDescent="0.25">
      <c r="A1865" s="116">
        <v>131109</v>
      </c>
      <c r="B1865" s="116">
        <v>4</v>
      </c>
      <c r="C1865" s="116">
        <v>1233100280</v>
      </c>
      <c r="D1865" s="116" t="s">
        <v>17464</v>
      </c>
      <c r="E1865" s="339">
        <v>29559.24</v>
      </c>
      <c r="F1865" s="194">
        <v>12</v>
      </c>
      <c r="G1865" s="194">
        <v>12</v>
      </c>
      <c r="H1865" s="194" t="s">
        <v>10119</v>
      </c>
      <c r="I1865" s="194">
        <f t="shared" si="87"/>
        <v>0</v>
      </c>
      <c r="J1865" s="116" t="s">
        <v>10126</v>
      </c>
      <c r="K1865" s="116" t="s">
        <v>10482</v>
      </c>
      <c r="L1865" s="197">
        <v>45635</v>
      </c>
      <c r="M1865" s="116"/>
      <c r="N1865" s="197">
        <v>45635</v>
      </c>
      <c r="O1865" s="388">
        <f t="shared" si="88"/>
        <v>2463.27</v>
      </c>
      <c r="P1865" s="339">
        <f t="shared" si="89"/>
        <v>0</v>
      </c>
    </row>
    <row r="1866" spans="1:16" hidden="1" x14ac:dyDescent="0.25">
      <c r="A1866" s="116">
        <v>131109</v>
      </c>
      <c r="B1866" s="116">
        <v>2</v>
      </c>
      <c r="C1866" s="116">
        <v>1513100320</v>
      </c>
      <c r="D1866" s="116" t="s">
        <v>16197</v>
      </c>
      <c r="E1866" s="339">
        <v>575400</v>
      </c>
      <c r="F1866" s="194">
        <v>60</v>
      </c>
      <c r="G1866" s="194">
        <v>60</v>
      </c>
      <c r="H1866" s="194" t="s">
        <v>10119</v>
      </c>
      <c r="I1866" s="194">
        <f t="shared" si="87"/>
        <v>0</v>
      </c>
      <c r="J1866" s="116" t="s">
        <v>10126</v>
      </c>
      <c r="K1866" s="116" t="s">
        <v>10482</v>
      </c>
      <c r="L1866" s="197">
        <v>45635</v>
      </c>
      <c r="M1866" s="116"/>
      <c r="N1866" s="197">
        <v>45635</v>
      </c>
      <c r="O1866" s="388">
        <f t="shared" si="88"/>
        <v>9590</v>
      </c>
      <c r="P1866" s="339">
        <f t="shared" si="89"/>
        <v>0</v>
      </c>
    </row>
    <row r="1867" spans="1:16" hidden="1" x14ac:dyDescent="0.25">
      <c r="A1867" s="116">
        <v>131109</v>
      </c>
      <c r="B1867" s="116">
        <v>6</v>
      </c>
      <c r="C1867" s="116">
        <v>1521100100</v>
      </c>
      <c r="D1867" s="116" t="s">
        <v>10563</v>
      </c>
      <c r="E1867" s="339">
        <v>66000</v>
      </c>
      <c r="F1867" s="194">
        <v>60</v>
      </c>
      <c r="G1867" s="194">
        <v>60</v>
      </c>
      <c r="H1867" s="194" t="s">
        <v>10119</v>
      </c>
      <c r="I1867" s="194">
        <f t="shared" si="87"/>
        <v>0</v>
      </c>
      <c r="J1867" s="116" t="s">
        <v>10126</v>
      </c>
      <c r="K1867" s="116" t="s">
        <v>10482</v>
      </c>
      <c r="L1867" s="197">
        <v>45635</v>
      </c>
      <c r="M1867" s="116"/>
      <c r="N1867" s="197">
        <v>45635</v>
      </c>
      <c r="O1867" s="388">
        <f t="shared" si="88"/>
        <v>1100</v>
      </c>
      <c r="P1867" s="339">
        <f t="shared" si="89"/>
        <v>0</v>
      </c>
    </row>
    <row r="1868" spans="1:16" hidden="1" x14ac:dyDescent="0.25">
      <c r="A1868" s="116">
        <v>131109</v>
      </c>
      <c r="B1868" s="116">
        <v>5</v>
      </c>
      <c r="C1868" s="116">
        <v>1810104390</v>
      </c>
      <c r="D1868" s="116" t="s">
        <v>17495</v>
      </c>
      <c r="E1868" s="339">
        <v>335035.8</v>
      </c>
      <c r="F1868" s="194">
        <v>60</v>
      </c>
      <c r="G1868" s="194">
        <v>60</v>
      </c>
      <c r="H1868" s="194" t="s">
        <v>10119</v>
      </c>
      <c r="I1868" s="194">
        <f t="shared" si="87"/>
        <v>0</v>
      </c>
      <c r="J1868" s="116" t="s">
        <v>10126</v>
      </c>
      <c r="K1868" s="116" t="s">
        <v>10482</v>
      </c>
      <c r="L1868" s="197">
        <v>45635</v>
      </c>
      <c r="M1868" s="116" t="s">
        <v>14794</v>
      </c>
      <c r="N1868" s="197">
        <v>45733</v>
      </c>
      <c r="O1868" s="388">
        <f t="shared" si="88"/>
        <v>5583.9299999999994</v>
      </c>
      <c r="P1868" s="339">
        <f t="shared" si="89"/>
        <v>0</v>
      </c>
    </row>
    <row r="1869" spans="1:16" hidden="1" x14ac:dyDescent="0.25">
      <c r="A1869" s="116">
        <v>131110</v>
      </c>
      <c r="B1869" s="116">
        <v>5</v>
      </c>
      <c r="C1869" s="116">
        <v>1010100120</v>
      </c>
      <c r="D1869" s="116" t="s">
        <v>17538</v>
      </c>
      <c r="E1869" s="339">
        <v>14642.8</v>
      </c>
      <c r="F1869" s="194">
        <v>10</v>
      </c>
      <c r="G1869" s="194">
        <v>10</v>
      </c>
      <c r="H1869" s="194" t="s">
        <v>10119</v>
      </c>
      <c r="I1869" s="194">
        <f t="shared" si="87"/>
        <v>0</v>
      </c>
      <c r="J1869" s="116" t="s">
        <v>10126</v>
      </c>
      <c r="K1869" s="116" t="s">
        <v>10683</v>
      </c>
      <c r="L1869" s="197">
        <v>45635</v>
      </c>
      <c r="M1869" s="116"/>
      <c r="N1869" s="197">
        <v>45635</v>
      </c>
      <c r="O1869" s="388">
        <f t="shared" si="88"/>
        <v>1464.28</v>
      </c>
      <c r="P1869" s="339">
        <f t="shared" si="89"/>
        <v>0</v>
      </c>
    </row>
    <row r="1870" spans="1:16" hidden="1" x14ac:dyDescent="0.25">
      <c r="A1870" s="116">
        <v>131110</v>
      </c>
      <c r="B1870" s="116">
        <v>1</v>
      </c>
      <c r="C1870" s="116">
        <v>1010102150</v>
      </c>
      <c r="D1870" s="116" t="s">
        <v>11093</v>
      </c>
      <c r="E1870" s="339">
        <v>8170.92</v>
      </c>
      <c r="F1870" s="194">
        <v>4</v>
      </c>
      <c r="G1870" s="194">
        <v>4</v>
      </c>
      <c r="H1870" s="194" t="s">
        <v>10119</v>
      </c>
      <c r="I1870" s="194">
        <f t="shared" si="87"/>
        <v>0</v>
      </c>
      <c r="J1870" s="116" t="s">
        <v>10126</v>
      </c>
      <c r="K1870" s="116" t="s">
        <v>10683</v>
      </c>
      <c r="L1870" s="197">
        <v>45635</v>
      </c>
      <c r="M1870" s="116"/>
      <c r="N1870" s="197">
        <v>45635</v>
      </c>
      <c r="O1870" s="388">
        <f t="shared" si="88"/>
        <v>2042.73</v>
      </c>
      <c r="P1870" s="339">
        <f t="shared" si="89"/>
        <v>0</v>
      </c>
    </row>
    <row r="1871" spans="1:16" hidden="1" x14ac:dyDescent="0.25">
      <c r="A1871" s="116">
        <v>131110</v>
      </c>
      <c r="B1871" s="116">
        <v>15</v>
      </c>
      <c r="C1871" s="116">
        <v>1011100110</v>
      </c>
      <c r="D1871" s="116" t="s">
        <v>10354</v>
      </c>
      <c r="E1871" s="339">
        <v>17400</v>
      </c>
      <c r="F1871" s="194">
        <v>5</v>
      </c>
      <c r="G1871" s="194">
        <v>5</v>
      </c>
      <c r="H1871" s="194" t="s">
        <v>10119</v>
      </c>
      <c r="I1871" s="194">
        <f t="shared" si="87"/>
        <v>0</v>
      </c>
      <c r="J1871" s="116" t="s">
        <v>10126</v>
      </c>
      <c r="K1871" s="116" t="s">
        <v>10683</v>
      </c>
      <c r="L1871" s="197">
        <v>45635</v>
      </c>
      <c r="M1871" s="116"/>
      <c r="N1871" s="197">
        <v>45635</v>
      </c>
      <c r="O1871" s="388">
        <f t="shared" si="88"/>
        <v>3480</v>
      </c>
      <c r="P1871" s="339">
        <f t="shared" si="89"/>
        <v>0</v>
      </c>
    </row>
    <row r="1872" spans="1:16" hidden="1" x14ac:dyDescent="0.25">
      <c r="A1872" s="116">
        <v>131110</v>
      </c>
      <c r="B1872" s="116">
        <v>14</v>
      </c>
      <c r="C1872" s="116">
        <v>1011100430</v>
      </c>
      <c r="D1872" s="116" t="s">
        <v>17451</v>
      </c>
      <c r="E1872" s="339">
        <v>7200</v>
      </c>
      <c r="F1872" s="194">
        <v>1</v>
      </c>
      <c r="G1872" s="194">
        <v>1</v>
      </c>
      <c r="H1872" s="194" t="s">
        <v>10119</v>
      </c>
      <c r="I1872" s="194">
        <f t="shared" si="87"/>
        <v>0</v>
      </c>
      <c r="J1872" s="116" t="s">
        <v>10126</v>
      </c>
      <c r="K1872" s="116" t="s">
        <v>10683</v>
      </c>
      <c r="L1872" s="197">
        <v>45635</v>
      </c>
      <c r="M1872" s="116"/>
      <c r="N1872" s="197">
        <v>45635</v>
      </c>
      <c r="O1872" s="388">
        <f t="shared" si="88"/>
        <v>7200</v>
      </c>
      <c r="P1872" s="339">
        <f t="shared" si="89"/>
        <v>0</v>
      </c>
    </row>
    <row r="1873" spans="1:16" hidden="1" x14ac:dyDescent="0.25">
      <c r="A1873" s="116">
        <v>131110</v>
      </c>
      <c r="B1873" s="116">
        <v>8</v>
      </c>
      <c r="C1873" s="116">
        <v>1011100940</v>
      </c>
      <c r="D1873" s="116" t="s">
        <v>10652</v>
      </c>
      <c r="E1873" s="339">
        <v>86000</v>
      </c>
      <c r="F1873" s="194">
        <v>4</v>
      </c>
      <c r="G1873" s="194">
        <v>4</v>
      </c>
      <c r="H1873" s="194" t="s">
        <v>10119</v>
      </c>
      <c r="I1873" s="194">
        <f t="shared" si="87"/>
        <v>0</v>
      </c>
      <c r="J1873" s="116" t="s">
        <v>10126</v>
      </c>
      <c r="K1873" s="116" t="s">
        <v>10683</v>
      </c>
      <c r="L1873" s="197">
        <v>45635</v>
      </c>
      <c r="M1873" s="116"/>
      <c r="N1873" s="197">
        <v>45635</v>
      </c>
      <c r="O1873" s="388">
        <f t="shared" si="88"/>
        <v>21500</v>
      </c>
      <c r="P1873" s="339">
        <f t="shared" si="89"/>
        <v>0</v>
      </c>
    </row>
    <row r="1874" spans="1:16" hidden="1" x14ac:dyDescent="0.25">
      <c r="A1874" s="116">
        <v>131110</v>
      </c>
      <c r="B1874" s="116">
        <v>16</v>
      </c>
      <c r="C1874" s="116">
        <v>1014104530</v>
      </c>
      <c r="D1874" s="116" t="s">
        <v>10355</v>
      </c>
      <c r="E1874" s="339">
        <v>58391.68</v>
      </c>
      <c r="F1874" s="194">
        <v>2</v>
      </c>
      <c r="G1874" s="194">
        <v>2</v>
      </c>
      <c r="H1874" s="194" t="s">
        <v>10119</v>
      </c>
      <c r="I1874" s="194">
        <f t="shared" si="87"/>
        <v>0</v>
      </c>
      <c r="J1874" s="116" t="s">
        <v>10126</v>
      </c>
      <c r="K1874" s="116" t="s">
        <v>10683</v>
      </c>
      <c r="L1874" s="197">
        <v>45635</v>
      </c>
      <c r="M1874" s="116"/>
      <c r="N1874" s="197">
        <v>45635</v>
      </c>
      <c r="O1874" s="388">
        <f t="shared" si="88"/>
        <v>29195.84</v>
      </c>
      <c r="P1874" s="339">
        <f t="shared" si="89"/>
        <v>0</v>
      </c>
    </row>
    <row r="1875" spans="1:16" hidden="1" x14ac:dyDescent="0.25">
      <c r="A1875" s="116">
        <v>131110</v>
      </c>
      <c r="B1875" s="116">
        <v>12</v>
      </c>
      <c r="C1875" s="116">
        <v>1018100000</v>
      </c>
      <c r="D1875" s="116" t="s">
        <v>10642</v>
      </c>
      <c r="E1875" s="339">
        <v>89674.7</v>
      </c>
      <c r="F1875" s="194">
        <v>10</v>
      </c>
      <c r="G1875" s="194">
        <v>10</v>
      </c>
      <c r="H1875" s="194" t="s">
        <v>10119</v>
      </c>
      <c r="I1875" s="194">
        <f t="shared" si="87"/>
        <v>0</v>
      </c>
      <c r="J1875" s="116" t="s">
        <v>10126</v>
      </c>
      <c r="K1875" s="116" t="s">
        <v>10683</v>
      </c>
      <c r="L1875" s="197">
        <v>45635</v>
      </c>
      <c r="M1875" s="116"/>
      <c r="N1875" s="197">
        <v>45637</v>
      </c>
      <c r="O1875" s="388">
        <f t="shared" si="88"/>
        <v>8967.4699999999993</v>
      </c>
      <c r="P1875" s="339">
        <f t="shared" si="89"/>
        <v>0</v>
      </c>
    </row>
    <row r="1876" spans="1:16" hidden="1" x14ac:dyDescent="0.25">
      <c r="A1876" s="116">
        <v>131110</v>
      </c>
      <c r="B1876" s="116">
        <v>11</v>
      </c>
      <c r="C1876" s="116">
        <v>1018100010</v>
      </c>
      <c r="D1876" s="116" t="s">
        <v>10356</v>
      </c>
      <c r="E1876" s="339">
        <v>40540.6</v>
      </c>
      <c r="F1876" s="194">
        <v>10</v>
      </c>
      <c r="G1876" s="194">
        <v>10</v>
      </c>
      <c r="H1876" s="194" t="s">
        <v>10119</v>
      </c>
      <c r="I1876" s="194">
        <f t="shared" si="87"/>
        <v>0</v>
      </c>
      <c r="J1876" s="116" t="s">
        <v>10126</v>
      </c>
      <c r="K1876" s="116" t="s">
        <v>10683</v>
      </c>
      <c r="L1876" s="197">
        <v>45635</v>
      </c>
      <c r="M1876" s="116"/>
      <c r="N1876" s="197">
        <v>45637</v>
      </c>
      <c r="O1876" s="388">
        <f t="shared" si="88"/>
        <v>4054.06</v>
      </c>
      <c r="P1876" s="339">
        <f t="shared" si="89"/>
        <v>0</v>
      </c>
    </row>
    <row r="1877" spans="1:16" hidden="1" x14ac:dyDescent="0.25">
      <c r="A1877" s="116">
        <v>131110</v>
      </c>
      <c r="B1877" s="116">
        <v>10</v>
      </c>
      <c r="C1877" s="116">
        <v>1019100040</v>
      </c>
      <c r="D1877" s="116" t="s">
        <v>10643</v>
      </c>
      <c r="E1877" s="339">
        <v>29228.400000000001</v>
      </c>
      <c r="F1877" s="194">
        <v>10</v>
      </c>
      <c r="G1877" s="194">
        <v>10</v>
      </c>
      <c r="H1877" s="194" t="s">
        <v>10119</v>
      </c>
      <c r="I1877" s="194">
        <f t="shared" si="87"/>
        <v>0</v>
      </c>
      <c r="J1877" s="116" t="s">
        <v>10126</v>
      </c>
      <c r="K1877" s="116" t="s">
        <v>10683</v>
      </c>
      <c r="L1877" s="197">
        <v>45635</v>
      </c>
      <c r="M1877" s="116" t="s">
        <v>12266</v>
      </c>
      <c r="N1877" s="197">
        <v>45694</v>
      </c>
      <c r="O1877" s="388">
        <f t="shared" si="88"/>
        <v>2922.84</v>
      </c>
      <c r="P1877" s="339">
        <f t="shared" si="89"/>
        <v>0</v>
      </c>
    </row>
    <row r="1878" spans="1:16" hidden="1" x14ac:dyDescent="0.25">
      <c r="A1878" s="116">
        <v>131110</v>
      </c>
      <c r="B1878" s="116">
        <v>2</v>
      </c>
      <c r="C1878" s="116">
        <v>1027100100</v>
      </c>
      <c r="D1878" s="116" t="s">
        <v>10645</v>
      </c>
      <c r="E1878" s="339">
        <v>168375</v>
      </c>
      <c r="F1878" s="194">
        <v>5</v>
      </c>
      <c r="G1878" s="194">
        <v>5</v>
      </c>
      <c r="H1878" s="194" t="s">
        <v>10119</v>
      </c>
      <c r="I1878" s="194">
        <f t="shared" si="87"/>
        <v>0</v>
      </c>
      <c r="J1878" s="116" t="s">
        <v>10126</v>
      </c>
      <c r="K1878" s="116" t="s">
        <v>10683</v>
      </c>
      <c r="L1878" s="197">
        <v>45635</v>
      </c>
      <c r="M1878" s="116"/>
      <c r="N1878" s="197">
        <v>45635</v>
      </c>
      <c r="O1878" s="388">
        <f t="shared" si="88"/>
        <v>33675</v>
      </c>
      <c r="P1878" s="339">
        <f t="shared" si="89"/>
        <v>0</v>
      </c>
    </row>
    <row r="1879" spans="1:16" hidden="1" x14ac:dyDescent="0.25">
      <c r="A1879" s="116">
        <v>131110</v>
      </c>
      <c r="B1879" s="116">
        <v>4</v>
      </c>
      <c r="C1879" s="116">
        <v>1123100000</v>
      </c>
      <c r="D1879" s="116" t="s">
        <v>17465</v>
      </c>
      <c r="E1879" s="339">
        <v>276006.24</v>
      </c>
      <c r="F1879" s="194">
        <v>12</v>
      </c>
      <c r="G1879" s="194">
        <v>12</v>
      </c>
      <c r="H1879" s="194" t="s">
        <v>10119</v>
      </c>
      <c r="I1879" s="194">
        <f t="shared" si="87"/>
        <v>0</v>
      </c>
      <c r="J1879" s="116" t="s">
        <v>10126</v>
      </c>
      <c r="K1879" s="116" t="s">
        <v>10683</v>
      </c>
      <c r="L1879" s="197">
        <v>45635</v>
      </c>
      <c r="M1879" s="116"/>
      <c r="N1879" s="197">
        <v>45635</v>
      </c>
      <c r="O1879" s="388">
        <f t="shared" si="88"/>
        <v>23000.52</v>
      </c>
      <c r="P1879" s="339">
        <f t="shared" si="89"/>
        <v>0</v>
      </c>
    </row>
    <row r="1880" spans="1:16" hidden="1" x14ac:dyDescent="0.25">
      <c r="A1880" s="116">
        <v>131110</v>
      </c>
      <c r="B1880" s="116">
        <v>7</v>
      </c>
      <c r="C1880" s="116">
        <v>1210100520</v>
      </c>
      <c r="D1880" s="116" t="s">
        <v>11192</v>
      </c>
      <c r="E1880" s="339">
        <v>17315</v>
      </c>
      <c r="F1880" s="194">
        <v>1</v>
      </c>
      <c r="G1880" s="194">
        <v>1</v>
      </c>
      <c r="H1880" s="194" t="s">
        <v>10119</v>
      </c>
      <c r="I1880" s="194">
        <f t="shared" si="87"/>
        <v>0</v>
      </c>
      <c r="J1880" s="116" t="s">
        <v>10126</v>
      </c>
      <c r="K1880" s="116" t="s">
        <v>10683</v>
      </c>
      <c r="L1880" s="197">
        <v>45635</v>
      </c>
      <c r="M1880" s="116"/>
      <c r="N1880" s="197">
        <v>45635</v>
      </c>
      <c r="O1880" s="388">
        <f t="shared" si="88"/>
        <v>17315</v>
      </c>
      <c r="P1880" s="339">
        <f t="shared" si="89"/>
        <v>0</v>
      </c>
    </row>
    <row r="1881" spans="1:16" hidden="1" x14ac:dyDescent="0.25">
      <c r="A1881" s="116">
        <v>131110</v>
      </c>
      <c r="B1881" s="116">
        <v>9</v>
      </c>
      <c r="C1881" s="116">
        <v>1233100280</v>
      </c>
      <c r="D1881" s="116" t="s">
        <v>17464</v>
      </c>
      <c r="E1881" s="339">
        <v>36949.050000000003</v>
      </c>
      <c r="F1881" s="194">
        <v>15</v>
      </c>
      <c r="G1881" s="194">
        <v>15</v>
      </c>
      <c r="H1881" s="194" t="s">
        <v>10119</v>
      </c>
      <c r="I1881" s="194">
        <f t="shared" si="87"/>
        <v>0</v>
      </c>
      <c r="J1881" s="116" t="s">
        <v>10126</v>
      </c>
      <c r="K1881" s="116" t="s">
        <v>10683</v>
      </c>
      <c r="L1881" s="197">
        <v>45635</v>
      </c>
      <c r="M1881" s="116"/>
      <c r="N1881" s="197">
        <v>45635</v>
      </c>
      <c r="O1881" s="388">
        <f t="shared" si="88"/>
        <v>2463.27</v>
      </c>
      <c r="P1881" s="339">
        <f t="shared" si="89"/>
        <v>0</v>
      </c>
    </row>
    <row r="1882" spans="1:16" hidden="1" x14ac:dyDescent="0.25">
      <c r="A1882" s="116">
        <v>131110</v>
      </c>
      <c r="B1882" s="116">
        <v>6</v>
      </c>
      <c r="C1882" s="116">
        <v>1234100200</v>
      </c>
      <c r="D1882" s="116" t="s">
        <v>6559</v>
      </c>
      <c r="E1882" s="339">
        <v>81333</v>
      </c>
      <c r="F1882" s="194">
        <v>1</v>
      </c>
      <c r="G1882" s="194">
        <v>1</v>
      </c>
      <c r="H1882" s="194" t="s">
        <v>10119</v>
      </c>
      <c r="I1882" s="194">
        <f t="shared" si="87"/>
        <v>0</v>
      </c>
      <c r="J1882" s="116" t="s">
        <v>10126</v>
      </c>
      <c r="K1882" s="116" t="s">
        <v>10683</v>
      </c>
      <c r="L1882" s="197">
        <v>45635</v>
      </c>
      <c r="M1882" s="116"/>
      <c r="N1882" s="197">
        <v>45635</v>
      </c>
      <c r="O1882" s="388">
        <f t="shared" si="88"/>
        <v>81333</v>
      </c>
      <c r="P1882" s="339">
        <f t="shared" si="89"/>
        <v>0</v>
      </c>
    </row>
    <row r="1883" spans="1:16" hidden="1" x14ac:dyDescent="0.25">
      <c r="A1883" s="116">
        <v>131110</v>
      </c>
      <c r="B1883" s="116">
        <v>13</v>
      </c>
      <c r="C1883" s="116">
        <v>1315101660</v>
      </c>
      <c r="D1883" s="116" t="s">
        <v>9804</v>
      </c>
      <c r="E1883" s="339">
        <v>18000</v>
      </c>
      <c r="F1883" s="194">
        <v>1</v>
      </c>
      <c r="G1883" s="194">
        <v>1</v>
      </c>
      <c r="H1883" s="194" t="s">
        <v>10119</v>
      </c>
      <c r="I1883" s="194">
        <f t="shared" si="87"/>
        <v>0</v>
      </c>
      <c r="J1883" s="116" t="s">
        <v>10126</v>
      </c>
      <c r="K1883" s="116" t="s">
        <v>10683</v>
      </c>
      <c r="L1883" s="197">
        <v>45635</v>
      </c>
      <c r="M1883" s="116"/>
      <c r="N1883" s="197">
        <v>45635</v>
      </c>
      <c r="O1883" s="388">
        <f t="shared" si="88"/>
        <v>18000</v>
      </c>
      <c r="P1883" s="339">
        <f t="shared" si="89"/>
        <v>0</v>
      </c>
    </row>
    <row r="1884" spans="1:16" hidden="1" x14ac:dyDescent="0.25">
      <c r="A1884" s="116">
        <v>131110</v>
      </c>
      <c r="B1884" s="116">
        <v>3</v>
      </c>
      <c r="C1884" s="116">
        <v>1513100320</v>
      </c>
      <c r="D1884" s="116" t="s">
        <v>16197</v>
      </c>
      <c r="E1884" s="339">
        <v>575400</v>
      </c>
      <c r="F1884" s="194">
        <v>60</v>
      </c>
      <c r="G1884" s="194">
        <v>60</v>
      </c>
      <c r="H1884" s="194" t="s">
        <v>10119</v>
      </c>
      <c r="I1884" s="194">
        <f t="shared" si="87"/>
        <v>0</v>
      </c>
      <c r="J1884" s="116" t="s">
        <v>10126</v>
      </c>
      <c r="K1884" s="116" t="s">
        <v>10683</v>
      </c>
      <c r="L1884" s="197">
        <v>45635</v>
      </c>
      <c r="M1884" s="116"/>
      <c r="N1884" s="197">
        <v>45635</v>
      </c>
      <c r="O1884" s="388">
        <f t="shared" si="88"/>
        <v>9590</v>
      </c>
      <c r="P1884" s="339">
        <f t="shared" si="89"/>
        <v>0</v>
      </c>
    </row>
    <row r="1885" spans="1:16" hidden="1" x14ac:dyDescent="0.25">
      <c r="A1885" s="116">
        <v>131112</v>
      </c>
      <c r="B1885" s="116">
        <v>1</v>
      </c>
      <c r="C1885" s="116">
        <v>1010102150</v>
      </c>
      <c r="D1885" s="116" t="s">
        <v>11093</v>
      </c>
      <c r="E1885" s="339">
        <v>4085.46</v>
      </c>
      <c r="F1885" s="194">
        <v>2</v>
      </c>
      <c r="G1885" s="194">
        <v>2</v>
      </c>
      <c r="H1885" s="194" t="s">
        <v>10119</v>
      </c>
      <c r="I1885" s="194">
        <f t="shared" si="87"/>
        <v>0</v>
      </c>
      <c r="J1885" s="116" t="s">
        <v>10126</v>
      </c>
      <c r="K1885" s="116" t="s">
        <v>10366</v>
      </c>
      <c r="L1885" s="197">
        <v>45635</v>
      </c>
      <c r="M1885" s="116"/>
      <c r="N1885" s="197">
        <v>45635</v>
      </c>
      <c r="O1885" s="388">
        <f t="shared" si="88"/>
        <v>2042.73</v>
      </c>
      <c r="P1885" s="339">
        <f t="shared" si="89"/>
        <v>0</v>
      </c>
    </row>
    <row r="1886" spans="1:16" hidden="1" x14ac:dyDescent="0.25">
      <c r="A1886" s="116">
        <v>131112</v>
      </c>
      <c r="B1886" s="116">
        <v>8</v>
      </c>
      <c r="C1886" s="116">
        <v>1011100110</v>
      </c>
      <c r="D1886" s="116" t="s">
        <v>10354</v>
      </c>
      <c r="E1886" s="339">
        <v>17400</v>
      </c>
      <c r="F1886" s="194">
        <v>5</v>
      </c>
      <c r="G1886" s="194">
        <v>5</v>
      </c>
      <c r="H1886" s="194" t="s">
        <v>10119</v>
      </c>
      <c r="I1886" s="194">
        <f t="shared" si="87"/>
        <v>0</v>
      </c>
      <c r="J1886" s="116" t="s">
        <v>10126</v>
      </c>
      <c r="K1886" s="116" t="s">
        <v>10366</v>
      </c>
      <c r="L1886" s="197">
        <v>45635</v>
      </c>
      <c r="M1886" s="116"/>
      <c r="N1886" s="197">
        <v>45635</v>
      </c>
      <c r="O1886" s="388">
        <f t="shared" si="88"/>
        <v>3480</v>
      </c>
      <c r="P1886" s="339">
        <f t="shared" si="89"/>
        <v>0</v>
      </c>
    </row>
    <row r="1887" spans="1:16" hidden="1" x14ac:dyDescent="0.25">
      <c r="A1887" s="116">
        <v>131112</v>
      </c>
      <c r="B1887" s="116">
        <v>7</v>
      </c>
      <c r="C1887" s="116">
        <v>1011100430</v>
      </c>
      <c r="D1887" s="116" t="s">
        <v>17451</v>
      </c>
      <c r="E1887" s="339">
        <v>7200</v>
      </c>
      <c r="F1887" s="194">
        <v>1</v>
      </c>
      <c r="G1887" s="194">
        <v>1</v>
      </c>
      <c r="H1887" s="194" t="s">
        <v>10119</v>
      </c>
      <c r="I1887" s="194">
        <f t="shared" si="87"/>
        <v>0</v>
      </c>
      <c r="J1887" s="116" t="s">
        <v>10126</v>
      </c>
      <c r="K1887" s="116" t="s">
        <v>10366</v>
      </c>
      <c r="L1887" s="197">
        <v>45635</v>
      </c>
      <c r="M1887" s="116"/>
      <c r="N1887" s="197">
        <v>45635</v>
      </c>
      <c r="O1887" s="388">
        <f t="shared" si="88"/>
        <v>7200</v>
      </c>
      <c r="P1887" s="339">
        <f t="shared" si="89"/>
        <v>0</v>
      </c>
    </row>
    <row r="1888" spans="1:16" hidden="1" x14ac:dyDescent="0.25">
      <c r="A1888" s="116">
        <v>131112</v>
      </c>
      <c r="B1888" s="116">
        <v>9</v>
      </c>
      <c r="C1888" s="116">
        <v>1014104530</v>
      </c>
      <c r="D1888" s="116" t="s">
        <v>10355</v>
      </c>
      <c r="E1888" s="339">
        <v>58391.68</v>
      </c>
      <c r="F1888" s="194">
        <v>2</v>
      </c>
      <c r="G1888" s="194">
        <v>2</v>
      </c>
      <c r="H1888" s="194" t="s">
        <v>10119</v>
      </c>
      <c r="I1888" s="194">
        <f t="shared" si="87"/>
        <v>0</v>
      </c>
      <c r="J1888" s="116" t="s">
        <v>10126</v>
      </c>
      <c r="K1888" s="116" t="s">
        <v>10366</v>
      </c>
      <c r="L1888" s="197">
        <v>45635</v>
      </c>
      <c r="M1888" s="116"/>
      <c r="N1888" s="197">
        <v>45635</v>
      </c>
      <c r="O1888" s="388">
        <f t="shared" si="88"/>
        <v>29195.84</v>
      </c>
      <c r="P1888" s="339">
        <f t="shared" si="89"/>
        <v>0</v>
      </c>
    </row>
    <row r="1889" spans="1:16" hidden="1" x14ac:dyDescent="0.25">
      <c r="A1889" s="116">
        <v>131112</v>
      </c>
      <c r="B1889" s="116">
        <v>6</v>
      </c>
      <c r="C1889" s="116">
        <v>1017102120</v>
      </c>
      <c r="D1889" s="116" t="s">
        <v>10656</v>
      </c>
      <c r="E1889" s="339">
        <v>162000</v>
      </c>
      <c r="F1889" s="194">
        <v>1</v>
      </c>
      <c r="G1889" s="194">
        <v>1</v>
      </c>
      <c r="H1889" s="194" t="s">
        <v>10119</v>
      </c>
      <c r="I1889" s="194">
        <f t="shared" si="87"/>
        <v>0</v>
      </c>
      <c r="J1889" s="116" t="s">
        <v>10126</v>
      </c>
      <c r="K1889" s="116" t="s">
        <v>10366</v>
      </c>
      <c r="L1889" s="197">
        <v>45635</v>
      </c>
      <c r="M1889" s="116"/>
      <c r="N1889" s="197">
        <v>45635</v>
      </c>
      <c r="O1889" s="388">
        <f t="shared" si="88"/>
        <v>162000</v>
      </c>
      <c r="P1889" s="339">
        <f t="shared" si="89"/>
        <v>0</v>
      </c>
    </row>
    <row r="1890" spans="1:16" hidden="1" x14ac:dyDescent="0.25">
      <c r="A1890" s="116">
        <v>131112</v>
      </c>
      <c r="B1890" s="116">
        <v>2</v>
      </c>
      <c r="C1890" s="116">
        <v>1027100250</v>
      </c>
      <c r="D1890" s="116" t="s">
        <v>10840</v>
      </c>
      <c r="E1890" s="339">
        <v>461000</v>
      </c>
      <c r="F1890" s="194">
        <v>1</v>
      </c>
      <c r="G1890" s="194">
        <v>1</v>
      </c>
      <c r="H1890" s="194" t="s">
        <v>10119</v>
      </c>
      <c r="I1890" s="194">
        <f t="shared" si="87"/>
        <v>0</v>
      </c>
      <c r="J1890" s="116" t="s">
        <v>10126</v>
      </c>
      <c r="K1890" s="116" t="s">
        <v>10366</v>
      </c>
      <c r="L1890" s="197">
        <v>45635</v>
      </c>
      <c r="M1890" s="116"/>
      <c r="N1890" s="197">
        <v>45635</v>
      </c>
      <c r="O1890" s="388">
        <f t="shared" si="88"/>
        <v>461000</v>
      </c>
      <c r="P1890" s="339">
        <f t="shared" si="89"/>
        <v>0</v>
      </c>
    </row>
    <row r="1891" spans="1:16" hidden="1" x14ac:dyDescent="0.25">
      <c r="A1891" s="116">
        <v>131112</v>
      </c>
      <c r="B1891" s="116">
        <v>5</v>
      </c>
      <c r="C1891" s="116">
        <v>1123100000</v>
      </c>
      <c r="D1891" s="116" t="s">
        <v>17465</v>
      </c>
      <c r="E1891" s="339">
        <v>368008.32</v>
      </c>
      <c r="F1891" s="194">
        <v>16</v>
      </c>
      <c r="G1891" s="194">
        <v>16</v>
      </c>
      <c r="H1891" s="194" t="s">
        <v>10119</v>
      </c>
      <c r="I1891" s="194">
        <f t="shared" si="87"/>
        <v>0</v>
      </c>
      <c r="J1891" s="116" t="s">
        <v>10126</v>
      </c>
      <c r="K1891" s="116" t="s">
        <v>10366</v>
      </c>
      <c r="L1891" s="197">
        <v>45635</v>
      </c>
      <c r="M1891" s="116"/>
      <c r="N1891" s="197">
        <v>45635</v>
      </c>
      <c r="O1891" s="388">
        <f t="shared" si="88"/>
        <v>23000.52</v>
      </c>
      <c r="P1891" s="339">
        <f t="shared" si="89"/>
        <v>0</v>
      </c>
    </row>
    <row r="1892" spans="1:16" hidden="1" x14ac:dyDescent="0.25">
      <c r="A1892" s="116">
        <v>131112</v>
      </c>
      <c r="B1892" s="116">
        <v>3</v>
      </c>
      <c r="C1892" s="116">
        <v>1233100280</v>
      </c>
      <c r="D1892" s="116" t="s">
        <v>17464</v>
      </c>
      <c r="E1892" s="339">
        <v>24632.7</v>
      </c>
      <c r="F1892" s="194">
        <v>10</v>
      </c>
      <c r="G1892" s="194">
        <v>10</v>
      </c>
      <c r="H1892" s="194" t="s">
        <v>10119</v>
      </c>
      <c r="I1892" s="194">
        <f t="shared" si="87"/>
        <v>0</v>
      </c>
      <c r="J1892" s="116" t="s">
        <v>10126</v>
      </c>
      <c r="K1892" s="116" t="s">
        <v>10366</v>
      </c>
      <c r="L1892" s="197">
        <v>45635</v>
      </c>
      <c r="M1892" s="116"/>
      <c r="N1892" s="197">
        <v>45635</v>
      </c>
      <c r="O1892" s="388">
        <f t="shared" si="88"/>
        <v>2463.27</v>
      </c>
      <c r="P1892" s="339">
        <f t="shared" si="89"/>
        <v>0</v>
      </c>
    </row>
    <row r="1893" spans="1:16" hidden="1" x14ac:dyDescent="0.25">
      <c r="A1893" s="116">
        <v>131112</v>
      </c>
      <c r="B1893" s="116">
        <v>4</v>
      </c>
      <c r="C1893" s="116">
        <v>1513100320</v>
      </c>
      <c r="D1893" s="116" t="s">
        <v>16197</v>
      </c>
      <c r="E1893" s="339">
        <v>287700</v>
      </c>
      <c r="F1893" s="194">
        <v>30</v>
      </c>
      <c r="G1893" s="194">
        <v>30</v>
      </c>
      <c r="H1893" s="194" t="s">
        <v>10119</v>
      </c>
      <c r="I1893" s="194">
        <f t="shared" si="87"/>
        <v>0</v>
      </c>
      <c r="J1893" s="116" t="s">
        <v>10126</v>
      </c>
      <c r="K1893" s="116" t="s">
        <v>10366</v>
      </c>
      <c r="L1893" s="197">
        <v>45635</v>
      </c>
      <c r="M1893" s="116"/>
      <c r="N1893" s="197">
        <v>45635</v>
      </c>
      <c r="O1893" s="388">
        <f t="shared" si="88"/>
        <v>9590</v>
      </c>
      <c r="P1893" s="339">
        <f t="shared" si="89"/>
        <v>0</v>
      </c>
    </row>
    <row r="1894" spans="1:16" hidden="1" x14ac:dyDescent="0.25">
      <c r="A1894" s="116">
        <v>131113</v>
      </c>
      <c r="B1894" s="116">
        <v>4</v>
      </c>
      <c r="C1894" s="116">
        <v>1011100110</v>
      </c>
      <c r="D1894" s="116" t="s">
        <v>10354</v>
      </c>
      <c r="E1894" s="339">
        <v>17400</v>
      </c>
      <c r="F1894" s="194">
        <v>5</v>
      </c>
      <c r="G1894" s="194">
        <v>5</v>
      </c>
      <c r="H1894" s="194" t="s">
        <v>10119</v>
      </c>
      <c r="I1894" s="194">
        <f t="shared" si="87"/>
        <v>0</v>
      </c>
      <c r="J1894" s="116" t="s">
        <v>10126</v>
      </c>
      <c r="K1894" s="116" t="s">
        <v>10483</v>
      </c>
      <c r="L1894" s="197">
        <v>45635</v>
      </c>
      <c r="M1894" s="116"/>
      <c r="N1894" s="197">
        <v>45635</v>
      </c>
      <c r="O1894" s="388">
        <f t="shared" si="88"/>
        <v>3480</v>
      </c>
      <c r="P1894" s="339">
        <f t="shared" si="89"/>
        <v>0</v>
      </c>
    </row>
    <row r="1895" spans="1:16" hidden="1" x14ac:dyDescent="0.25">
      <c r="A1895" s="116">
        <v>131113</v>
      </c>
      <c r="B1895" s="116">
        <v>3</v>
      </c>
      <c r="C1895" s="116">
        <v>1011100430</v>
      </c>
      <c r="D1895" s="116" t="s">
        <v>17451</v>
      </c>
      <c r="E1895" s="339">
        <v>7200</v>
      </c>
      <c r="F1895" s="194">
        <v>1</v>
      </c>
      <c r="G1895" s="194">
        <v>1</v>
      </c>
      <c r="H1895" s="194" t="s">
        <v>10119</v>
      </c>
      <c r="I1895" s="194">
        <f t="shared" si="87"/>
        <v>0</v>
      </c>
      <c r="J1895" s="116" t="s">
        <v>10126</v>
      </c>
      <c r="K1895" s="116" t="s">
        <v>10483</v>
      </c>
      <c r="L1895" s="197">
        <v>45635</v>
      </c>
      <c r="M1895" s="116"/>
      <c r="N1895" s="197">
        <v>45635</v>
      </c>
      <c r="O1895" s="388">
        <f t="shared" si="88"/>
        <v>7200</v>
      </c>
      <c r="P1895" s="339">
        <f t="shared" si="89"/>
        <v>0</v>
      </c>
    </row>
    <row r="1896" spans="1:16" hidden="1" x14ac:dyDescent="0.25">
      <c r="A1896" s="116">
        <v>131113</v>
      </c>
      <c r="B1896" s="116">
        <v>2</v>
      </c>
      <c r="C1896" s="116">
        <v>1014104530</v>
      </c>
      <c r="D1896" s="116" t="s">
        <v>10355</v>
      </c>
      <c r="E1896" s="339">
        <v>29196</v>
      </c>
      <c r="F1896" s="194">
        <v>1</v>
      </c>
      <c r="G1896" s="194">
        <v>1</v>
      </c>
      <c r="H1896" s="194" t="s">
        <v>10119</v>
      </c>
      <c r="I1896" s="194">
        <f t="shared" si="87"/>
        <v>0</v>
      </c>
      <c r="J1896" s="116" t="s">
        <v>10126</v>
      </c>
      <c r="K1896" s="116" t="s">
        <v>10483</v>
      </c>
      <c r="L1896" s="197">
        <v>45635</v>
      </c>
      <c r="M1896" s="116"/>
      <c r="N1896" s="197">
        <v>45635</v>
      </c>
      <c r="O1896" s="388">
        <f t="shared" si="88"/>
        <v>29196</v>
      </c>
      <c r="P1896" s="339">
        <f t="shared" si="89"/>
        <v>0</v>
      </c>
    </row>
    <row r="1897" spans="1:16" hidden="1" x14ac:dyDescent="0.25">
      <c r="A1897" s="116">
        <v>131113</v>
      </c>
      <c r="B1897" s="116">
        <v>1</v>
      </c>
      <c r="C1897" s="116">
        <v>1513100320</v>
      </c>
      <c r="D1897" s="116" t="s">
        <v>16197</v>
      </c>
      <c r="E1897" s="339">
        <v>287700</v>
      </c>
      <c r="F1897" s="194">
        <v>30</v>
      </c>
      <c r="G1897" s="194">
        <v>30</v>
      </c>
      <c r="H1897" s="194" t="s">
        <v>10119</v>
      </c>
      <c r="I1897" s="194">
        <f t="shared" si="87"/>
        <v>0</v>
      </c>
      <c r="J1897" s="116" t="s">
        <v>10126</v>
      </c>
      <c r="K1897" s="116" t="s">
        <v>10483</v>
      </c>
      <c r="L1897" s="197">
        <v>45635</v>
      </c>
      <c r="M1897" s="116"/>
      <c r="N1897" s="197">
        <v>45635</v>
      </c>
      <c r="O1897" s="388">
        <f t="shared" si="88"/>
        <v>9590</v>
      </c>
      <c r="P1897" s="339">
        <f t="shared" si="89"/>
        <v>0</v>
      </c>
    </row>
    <row r="1898" spans="1:16" hidden="1" x14ac:dyDescent="0.25">
      <c r="A1898" s="116">
        <v>131202</v>
      </c>
      <c r="B1898" s="116">
        <v>1</v>
      </c>
      <c r="C1898" s="116">
        <v>1221100790</v>
      </c>
      <c r="D1898" s="116" t="s">
        <v>17607</v>
      </c>
      <c r="E1898" s="339">
        <v>352500</v>
      </c>
      <c r="F1898" s="194">
        <v>1</v>
      </c>
      <c r="G1898" s="194">
        <v>1</v>
      </c>
      <c r="H1898" s="194" t="s">
        <v>10119</v>
      </c>
      <c r="I1898" s="194">
        <f t="shared" si="87"/>
        <v>0</v>
      </c>
      <c r="J1898" s="116" t="s">
        <v>10120</v>
      </c>
      <c r="K1898" s="116" t="s">
        <v>12166</v>
      </c>
      <c r="L1898" s="197">
        <v>45637</v>
      </c>
      <c r="M1898" s="116"/>
      <c r="N1898" s="197">
        <v>45637</v>
      </c>
      <c r="O1898" s="388">
        <f t="shared" si="88"/>
        <v>352500</v>
      </c>
      <c r="P1898" s="339">
        <f t="shared" si="89"/>
        <v>0</v>
      </c>
    </row>
    <row r="1899" spans="1:16" hidden="1" x14ac:dyDescent="0.25">
      <c r="A1899" s="116">
        <v>131204</v>
      </c>
      <c r="B1899" s="116">
        <v>1</v>
      </c>
      <c r="C1899" s="116">
        <v>1023100140</v>
      </c>
      <c r="D1899" s="116" t="s">
        <v>11171</v>
      </c>
      <c r="E1899" s="339">
        <v>91950.2</v>
      </c>
      <c r="F1899" s="194">
        <v>5</v>
      </c>
      <c r="G1899" s="194">
        <v>5</v>
      </c>
      <c r="H1899" s="194" t="s">
        <v>10119</v>
      </c>
      <c r="I1899" s="194">
        <f t="shared" si="87"/>
        <v>0</v>
      </c>
      <c r="J1899" s="116" t="s">
        <v>10120</v>
      </c>
      <c r="K1899" s="116" t="s">
        <v>12249</v>
      </c>
      <c r="L1899" s="197">
        <v>45644</v>
      </c>
      <c r="M1899" s="116"/>
      <c r="N1899" s="197">
        <v>45644</v>
      </c>
      <c r="O1899" s="388">
        <f t="shared" si="88"/>
        <v>18390.04</v>
      </c>
      <c r="P1899" s="339">
        <f t="shared" si="89"/>
        <v>0</v>
      </c>
    </row>
    <row r="1900" spans="1:16" hidden="1" x14ac:dyDescent="0.25">
      <c r="A1900" s="116">
        <v>131205</v>
      </c>
      <c r="B1900" s="116">
        <v>1</v>
      </c>
      <c r="C1900" s="116">
        <v>1023100140</v>
      </c>
      <c r="D1900" s="116" t="s">
        <v>11171</v>
      </c>
      <c r="E1900" s="339">
        <v>91950.2</v>
      </c>
      <c r="F1900" s="194">
        <v>5</v>
      </c>
      <c r="G1900" s="194">
        <v>5</v>
      </c>
      <c r="H1900" s="194" t="s">
        <v>10119</v>
      </c>
      <c r="I1900" s="194">
        <f t="shared" si="87"/>
        <v>0</v>
      </c>
      <c r="J1900" s="116" t="s">
        <v>10120</v>
      </c>
      <c r="K1900" s="116" t="s">
        <v>12244</v>
      </c>
      <c r="L1900" s="197">
        <v>45644</v>
      </c>
      <c r="M1900" s="116"/>
      <c r="N1900" s="197">
        <v>45644</v>
      </c>
      <c r="O1900" s="388">
        <f t="shared" si="88"/>
        <v>18390.04</v>
      </c>
      <c r="P1900" s="339">
        <f t="shared" si="89"/>
        <v>0</v>
      </c>
    </row>
    <row r="1901" spans="1:16" hidden="1" x14ac:dyDescent="0.25">
      <c r="A1901" s="116">
        <v>131244</v>
      </c>
      <c r="B1901" s="116">
        <v>1</v>
      </c>
      <c r="C1901" s="116">
        <v>1022104010</v>
      </c>
      <c r="D1901" s="116" t="s">
        <v>10344</v>
      </c>
      <c r="E1901" s="339">
        <v>7200</v>
      </c>
      <c r="F1901" s="194">
        <v>2</v>
      </c>
      <c r="G1901" s="194">
        <v>2</v>
      </c>
      <c r="H1901" s="194" t="s">
        <v>10119</v>
      </c>
      <c r="I1901" s="194">
        <f t="shared" si="87"/>
        <v>0</v>
      </c>
      <c r="J1901" s="116" t="s">
        <v>10120</v>
      </c>
      <c r="K1901" s="116" t="s">
        <v>10121</v>
      </c>
      <c r="L1901" s="197">
        <v>45643</v>
      </c>
      <c r="M1901" s="116"/>
      <c r="N1901" s="197">
        <v>45643</v>
      </c>
      <c r="O1901" s="388">
        <f t="shared" si="88"/>
        <v>3600</v>
      </c>
      <c r="P1901" s="339">
        <f t="shared" si="89"/>
        <v>0</v>
      </c>
    </row>
    <row r="1902" spans="1:16" hidden="1" x14ac:dyDescent="0.25">
      <c r="A1902" s="116">
        <v>131248</v>
      </c>
      <c r="B1902" s="116">
        <v>1</v>
      </c>
      <c r="C1902" s="116">
        <v>1511101290</v>
      </c>
      <c r="D1902" s="116" t="s">
        <v>17524</v>
      </c>
      <c r="E1902" s="339">
        <v>11600.08</v>
      </c>
      <c r="F1902" s="194">
        <v>8</v>
      </c>
      <c r="G1902" s="194">
        <v>8</v>
      </c>
      <c r="H1902" s="194" t="s">
        <v>10119</v>
      </c>
      <c r="I1902" s="194">
        <f t="shared" si="87"/>
        <v>0</v>
      </c>
      <c r="J1902" s="116" t="s">
        <v>10126</v>
      </c>
      <c r="K1902" s="116" t="s">
        <v>11757</v>
      </c>
      <c r="L1902" s="197">
        <v>45643</v>
      </c>
      <c r="M1902" s="116"/>
      <c r="N1902" s="197">
        <v>45644</v>
      </c>
      <c r="O1902" s="388">
        <f t="shared" si="88"/>
        <v>1450.01</v>
      </c>
      <c r="P1902" s="339">
        <f t="shared" si="89"/>
        <v>0</v>
      </c>
    </row>
    <row r="1903" spans="1:16" hidden="1" x14ac:dyDescent="0.25">
      <c r="A1903" s="116">
        <v>131248</v>
      </c>
      <c r="B1903" s="116">
        <v>3</v>
      </c>
      <c r="C1903" s="116">
        <v>1521100650</v>
      </c>
      <c r="D1903" s="116" t="s">
        <v>17537</v>
      </c>
      <c r="E1903" s="339">
        <v>1080</v>
      </c>
      <c r="F1903" s="194">
        <v>8</v>
      </c>
      <c r="G1903" s="194">
        <v>8</v>
      </c>
      <c r="H1903" s="194" t="s">
        <v>10119</v>
      </c>
      <c r="I1903" s="194">
        <f t="shared" si="87"/>
        <v>0</v>
      </c>
      <c r="J1903" s="116" t="s">
        <v>10126</v>
      </c>
      <c r="K1903" s="116" t="s">
        <v>11757</v>
      </c>
      <c r="L1903" s="197">
        <v>45643</v>
      </c>
      <c r="M1903" s="116"/>
      <c r="N1903" s="197">
        <v>45644</v>
      </c>
      <c r="O1903" s="388">
        <f t="shared" si="88"/>
        <v>135</v>
      </c>
      <c r="P1903" s="339">
        <f t="shared" si="89"/>
        <v>0</v>
      </c>
    </row>
    <row r="1904" spans="1:16" hidden="1" x14ac:dyDescent="0.25">
      <c r="A1904" s="116">
        <v>131248</v>
      </c>
      <c r="B1904" s="116">
        <v>2</v>
      </c>
      <c r="C1904" s="116">
        <v>1810105190</v>
      </c>
      <c r="D1904" s="116" t="s">
        <v>10568</v>
      </c>
      <c r="E1904" s="339">
        <v>10465.120000000001</v>
      </c>
      <c r="F1904" s="194">
        <v>16</v>
      </c>
      <c r="G1904" s="194">
        <v>16</v>
      </c>
      <c r="H1904" s="194" t="s">
        <v>10119</v>
      </c>
      <c r="I1904" s="194">
        <f t="shared" si="87"/>
        <v>0</v>
      </c>
      <c r="J1904" s="116" t="s">
        <v>10126</v>
      </c>
      <c r="K1904" s="116" t="s">
        <v>11757</v>
      </c>
      <c r="L1904" s="197">
        <v>45643</v>
      </c>
      <c r="M1904" s="116"/>
      <c r="N1904" s="197">
        <v>45644</v>
      </c>
      <c r="O1904" s="388">
        <f t="shared" si="88"/>
        <v>654.07000000000005</v>
      </c>
      <c r="P1904" s="339">
        <f t="shared" si="89"/>
        <v>0</v>
      </c>
    </row>
    <row r="1905" spans="1:16" hidden="1" x14ac:dyDescent="0.25">
      <c r="A1905" s="116">
        <v>131251</v>
      </c>
      <c r="B1905" s="116">
        <v>1</v>
      </c>
      <c r="C1905" s="116">
        <v>1810103580</v>
      </c>
      <c r="D1905" s="116" t="s">
        <v>17608</v>
      </c>
      <c r="E1905" s="339">
        <v>14400</v>
      </c>
      <c r="F1905" s="194">
        <v>3</v>
      </c>
      <c r="G1905" s="194">
        <v>3</v>
      </c>
      <c r="H1905" s="194" t="s">
        <v>10119</v>
      </c>
      <c r="I1905" s="194">
        <f t="shared" si="87"/>
        <v>0</v>
      </c>
      <c r="J1905" s="116" t="s">
        <v>10120</v>
      </c>
      <c r="K1905" s="116" t="s">
        <v>12108</v>
      </c>
      <c r="L1905" s="197">
        <v>45643</v>
      </c>
      <c r="M1905" s="116"/>
      <c r="N1905" s="197">
        <v>45644</v>
      </c>
      <c r="O1905" s="388">
        <f t="shared" si="88"/>
        <v>4800</v>
      </c>
      <c r="P1905" s="339">
        <f t="shared" si="89"/>
        <v>0</v>
      </c>
    </row>
    <row r="1906" spans="1:16" hidden="1" x14ac:dyDescent="0.25">
      <c r="A1906" s="116">
        <v>131253</v>
      </c>
      <c r="B1906" s="116">
        <v>1</v>
      </c>
      <c r="C1906" s="116">
        <v>1521100080</v>
      </c>
      <c r="D1906" s="116" t="s">
        <v>17543</v>
      </c>
      <c r="E1906" s="339">
        <v>6787.2</v>
      </c>
      <c r="F1906" s="194">
        <v>30</v>
      </c>
      <c r="G1906" s="194">
        <v>30</v>
      </c>
      <c r="H1906" s="194" t="s">
        <v>10119</v>
      </c>
      <c r="I1906" s="194">
        <f t="shared" si="87"/>
        <v>0</v>
      </c>
      <c r="J1906" s="116" t="s">
        <v>10120</v>
      </c>
      <c r="K1906" s="116" t="s">
        <v>12108</v>
      </c>
      <c r="L1906" s="197">
        <v>45643</v>
      </c>
      <c r="M1906" s="116"/>
      <c r="N1906" s="197">
        <v>45644</v>
      </c>
      <c r="O1906" s="388">
        <f t="shared" si="88"/>
        <v>226.23999999999998</v>
      </c>
      <c r="P1906" s="339">
        <f t="shared" si="89"/>
        <v>0</v>
      </c>
    </row>
    <row r="1907" spans="1:16" hidden="1" x14ac:dyDescent="0.25">
      <c r="A1907" s="116">
        <v>131302</v>
      </c>
      <c r="B1907" s="116">
        <v>12</v>
      </c>
      <c r="C1907" s="116">
        <v>1010101250</v>
      </c>
      <c r="D1907" s="116" t="s">
        <v>17477</v>
      </c>
      <c r="E1907" s="339">
        <v>9518</v>
      </c>
      <c r="F1907" s="194">
        <v>25</v>
      </c>
      <c r="G1907" s="194">
        <v>25</v>
      </c>
      <c r="H1907" s="194" t="s">
        <v>10119</v>
      </c>
      <c r="I1907" s="194">
        <f t="shared" si="87"/>
        <v>0</v>
      </c>
      <c r="J1907" s="116" t="s">
        <v>10120</v>
      </c>
      <c r="K1907" s="116" t="s">
        <v>12243</v>
      </c>
      <c r="L1907" s="197">
        <v>45643</v>
      </c>
      <c r="M1907" s="116"/>
      <c r="N1907" s="197">
        <v>45644</v>
      </c>
      <c r="O1907" s="388">
        <f t="shared" si="88"/>
        <v>380.72</v>
      </c>
      <c r="P1907" s="339">
        <f t="shared" si="89"/>
        <v>0</v>
      </c>
    </row>
    <row r="1908" spans="1:16" hidden="1" x14ac:dyDescent="0.25">
      <c r="A1908" s="116">
        <v>131302</v>
      </c>
      <c r="B1908" s="116">
        <v>4</v>
      </c>
      <c r="C1908" s="116">
        <v>1011100940</v>
      </c>
      <c r="D1908" s="116" t="s">
        <v>10652</v>
      </c>
      <c r="E1908" s="339">
        <v>43000</v>
      </c>
      <c r="F1908" s="194">
        <v>2</v>
      </c>
      <c r="G1908" s="194">
        <v>2</v>
      </c>
      <c r="H1908" s="194" t="s">
        <v>10119</v>
      </c>
      <c r="I1908" s="194">
        <f t="shared" si="87"/>
        <v>0</v>
      </c>
      <c r="J1908" s="116" t="s">
        <v>10120</v>
      </c>
      <c r="K1908" s="116" t="s">
        <v>12243</v>
      </c>
      <c r="L1908" s="197">
        <v>45643</v>
      </c>
      <c r="M1908" s="116"/>
      <c r="N1908" s="197">
        <v>45644</v>
      </c>
      <c r="O1908" s="388">
        <f t="shared" si="88"/>
        <v>21500</v>
      </c>
      <c r="P1908" s="339">
        <f t="shared" si="89"/>
        <v>0</v>
      </c>
    </row>
    <row r="1909" spans="1:16" hidden="1" x14ac:dyDescent="0.25">
      <c r="A1909" s="116">
        <v>131302</v>
      </c>
      <c r="B1909" s="116">
        <v>8</v>
      </c>
      <c r="C1909" s="116">
        <v>1015100020</v>
      </c>
      <c r="D1909" s="116" t="s">
        <v>10351</v>
      </c>
      <c r="E1909" s="339">
        <v>36695</v>
      </c>
      <c r="F1909" s="194">
        <v>1</v>
      </c>
      <c r="G1909" s="194">
        <v>1</v>
      </c>
      <c r="H1909" s="194" t="s">
        <v>10119</v>
      </c>
      <c r="I1909" s="194">
        <f t="shared" si="87"/>
        <v>0</v>
      </c>
      <c r="J1909" s="116" t="s">
        <v>10120</v>
      </c>
      <c r="K1909" s="116" t="s">
        <v>12243</v>
      </c>
      <c r="L1909" s="197">
        <v>45643</v>
      </c>
      <c r="M1909" s="116"/>
      <c r="N1909" s="197">
        <v>45644</v>
      </c>
      <c r="O1909" s="388">
        <f t="shared" si="88"/>
        <v>36695</v>
      </c>
      <c r="P1909" s="339">
        <f t="shared" si="89"/>
        <v>0</v>
      </c>
    </row>
    <row r="1910" spans="1:16" hidden="1" x14ac:dyDescent="0.25">
      <c r="A1910" s="116">
        <v>131302</v>
      </c>
      <c r="B1910" s="116">
        <v>11</v>
      </c>
      <c r="C1910" s="116">
        <v>1016100000</v>
      </c>
      <c r="D1910" s="116" t="s">
        <v>10650</v>
      </c>
      <c r="E1910" s="339">
        <v>9318</v>
      </c>
      <c r="F1910" s="194">
        <v>1</v>
      </c>
      <c r="G1910" s="194">
        <v>1</v>
      </c>
      <c r="H1910" s="194" t="s">
        <v>10119</v>
      </c>
      <c r="I1910" s="194">
        <f t="shared" si="87"/>
        <v>0</v>
      </c>
      <c r="J1910" s="116" t="s">
        <v>10120</v>
      </c>
      <c r="K1910" s="116" t="s">
        <v>12243</v>
      </c>
      <c r="L1910" s="197">
        <v>45643</v>
      </c>
      <c r="M1910" s="116"/>
      <c r="N1910" s="197">
        <v>45670</v>
      </c>
      <c r="O1910" s="388">
        <f t="shared" si="88"/>
        <v>9318</v>
      </c>
      <c r="P1910" s="339">
        <f t="shared" si="89"/>
        <v>0</v>
      </c>
    </row>
    <row r="1911" spans="1:16" hidden="1" x14ac:dyDescent="0.25">
      <c r="A1911" s="116">
        <v>131302</v>
      </c>
      <c r="B1911" s="116">
        <v>10</v>
      </c>
      <c r="C1911" s="116">
        <v>1016101010</v>
      </c>
      <c r="D1911" s="116" t="s">
        <v>10655</v>
      </c>
      <c r="E1911" s="339">
        <v>16737</v>
      </c>
      <c r="F1911" s="194">
        <v>1</v>
      </c>
      <c r="G1911" s="194">
        <v>1</v>
      </c>
      <c r="H1911" s="194" t="s">
        <v>10119</v>
      </c>
      <c r="I1911" s="194">
        <f t="shared" si="87"/>
        <v>0</v>
      </c>
      <c r="J1911" s="116" t="s">
        <v>10120</v>
      </c>
      <c r="K1911" s="116" t="s">
        <v>12243</v>
      </c>
      <c r="L1911" s="197">
        <v>45643</v>
      </c>
      <c r="M1911" s="116"/>
      <c r="N1911" s="197">
        <v>45644</v>
      </c>
      <c r="O1911" s="388">
        <f t="shared" si="88"/>
        <v>16737</v>
      </c>
      <c r="P1911" s="339">
        <f t="shared" si="89"/>
        <v>0</v>
      </c>
    </row>
    <row r="1912" spans="1:16" hidden="1" x14ac:dyDescent="0.25">
      <c r="A1912" s="116">
        <v>131302</v>
      </c>
      <c r="B1912" s="116">
        <v>17</v>
      </c>
      <c r="C1912" s="116">
        <v>1016101380</v>
      </c>
      <c r="D1912" s="116" t="s">
        <v>10854</v>
      </c>
      <c r="E1912" s="339">
        <v>20086</v>
      </c>
      <c r="F1912" s="194">
        <v>1</v>
      </c>
      <c r="G1912" s="194">
        <v>1</v>
      </c>
      <c r="H1912" s="194" t="s">
        <v>10119</v>
      </c>
      <c r="I1912" s="194">
        <f t="shared" si="87"/>
        <v>0</v>
      </c>
      <c r="J1912" s="116" t="s">
        <v>10120</v>
      </c>
      <c r="K1912" s="116" t="s">
        <v>12243</v>
      </c>
      <c r="L1912" s="197">
        <v>45643</v>
      </c>
      <c r="M1912" s="116"/>
      <c r="N1912" s="197">
        <v>45644</v>
      </c>
      <c r="O1912" s="388">
        <f t="shared" si="88"/>
        <v>20086</v>
      </c>
      <c r="P1912" s="339">
        <f t="shared" si="89"/>
        <v>0</v>
      </c>
    </row>
    <row r="1913" spans="1:16" hidden="1" x14ac:dyDescent="0.25">
      <c r="A1913" s="116">
        <v>131302</v>
      </c>
      <c r="B1913" s="116">
        <v>5</v>
      </c>
      <c r="C1913" s="116">
        <v>1019100040</v>
      </c>
      <c r="D1913" s="116" t="s">
        <v>10643</v>
      </c>
      <c r="E1913" s="339">
        <v>5846</v>
      </c>
      <c r="F1913" s="194">
        <v>2</v>
      </c>
      <c r="G1913" s="194">
        <v>2</v>
      </c>
      <c r="H1913" s="194" t="s">
        <v>10119</v>
      </c>
      <c r="I1913" s="194">
        <f t="shared" si="87"/>
        <v>0</v>
      </c>
      <c r="J1913" s="116" t="s">
        <v>10120</v>
      </c>
      <c r="K1913" s="116" t="s">
        <v>12243</v>
      </c>
      <c r="L1913" s="197">
        <v>45643</v>
      </c>
      <c r="M1913" s="116"/>
      <c r="N1913" s="197">
        <v>45644</v>
      </c>
      <c r="O1913" s="388">
        <f t="shared" si="88"/>
        <v>2923</v>
      </c>
      <c r="P1913" s="339">
        <f t="shared" si="89"/>
        <v>0</v>
      </c>
    </row>
    <row r="1914" spans="1:16" hidden="1" x14ac:dyDescent="0.25">
      <c r="A1914" s="116">
        <v>131302</v>
      </c>
      <c r="B1914" s="116">
        <v>7</v>
      </c>
      <c r="C1914" s="116">
        <v>1023100140</v>
      </c>
      <c r="D1914" s="116" t="s">
        <v>11171</v>
      </c>
      <c r="E1914" s="339">
        <v>36780.080000000002</v>
      </c>
      <c r="F1914" s="194">
        <v>2</v>
      </c>
      <c r="G1914" s="194">
        <v>2</v>
      </c>
      <c r="H1914" s="194" t="s">
        <v>10119</v>
      </c>
      <c r="I1914" s="194">
        <f t="shared" si="87"/>
        <v>0</v>
      </c>
      <c r="J1914" s="116" t="s">
        <v>10120</v>
      </c>
      <c r="K1914" s="116" t="s">
        <v>12243</v>
      </c>
      <c r="L1914" s="197">
        <v>45643</v>
      </c>
      <c r="M1914" s="116"/>
      <c r="N1914" s="197">
        <v>45644</v>
      </c>
      <c r="O1914" s="388">
        <f t="shared" si="88"/>
        <v>18390.04</v>
      </c>
      <c r="P1914" s="339">
        <f t="shared" si="89"/>
        <v>0</v>
      </c>
    </row>
    <row r="1915" spans="1:16" hidden="1" x14ac:dyDescent="0.25">
      <c r="A1915" s="116">
        <v>131302</v>
      </c>
      <c r="B1915" s="116">
        <v>6</v>
      </c>
      <c r="C1915" s="116">
        <v>1023100340</v>
      </c>
      <c r="D1915" s="116" t="s">
        <v>10969</v>
      </c>
      <c r="E1915" s="339">
        <v>36780</v>
      </c>
      <c r="F1915" s="194">
        <v>2</v>
      </c>
      <c r="G1915" s="194">
        <v>2</v>
      </c>
      <c r="H1915" s="194" t="s">
        <v>10119</v>
      </c>
      <c r="I1915" s="194">
        <f t="shared" si="87"/>
        <v>0</v>
      </c>
      <c r="J1915" s="116" t="s">
        <v>10120</v>
      </c>
      <c r="K1915" s="116" t="s">
        <v>12243</v>
      </c>
      <c r="L1915" s="197">
        <v>45643</v>
      </c>
      <c r="M1915" s="116"/>
      <c r="N1915" s="197">
        <v>45644</v>
      </c>
      <c r="O1915" s="388">
        <f t="shared" si="88"/>
        <v>18390</v>
      </c>
      <c r="P1915" s="339">
        <f t="shared" si="89"/>
        <v>0</v>
      </c>
    </row>
    <row r="1916" spans="1:16" hidden="1" x14ac:dyDescent="0.25">
      <c r="A1916" s="116">
        <v>131302</v>
      </c>
      <c r="B1916" s="116">
        <v>15</v>
      </c>
      <c r="C1916" s="116">
        <v>1113100220</v>
      </c>
      <c r="D1916" s="116" t="s">
        <v>8599</v>
      </c>
      <c r="E1916" s="339">
        <v>47058</v>
      </c>
      <c r="F1916" s="194">
        <v>3</v>
      </c>
      <c r="G1916" s="194">
        <v>3</v>
      </c>
      <c r="H1916" s="194" t="s">
        <v>10119</v>
      </c>
      <c r="I1916" s="194">
        <f t="shared" si="87"/>
        <v>0</v>
      </c>
      <c r="J1916" s="116" t="s">
        <v>10120</v>
      </c>
      <c r="K1916" s="116" t="s">
        <v>12243</v>
      </c>
      <c r="L1916" s="197">
        <v>45643</v>
      </c>
      <c r="M1916" s="116"/>
      <c r="N1916" s="197">
        <v>45706</v>
      </c>
      <c r="O1916" s="388">
        <f t="shared" si="88"/>
        <v>15686</v>
      </c>
      <c r="P1916" s="339">
        <f t="shared" si="89"/>
        <v>0</v>
      </c>
    </row>
    <row r="1917" spans="1:16" hidden="1" x14ac:dyDescent="0.25">
      <c r="A1917" s="116">
        <v>131302</v>
      </c>
      <c r="B1917" s="116">
        <v>9</v>
      </c>
      <c r="C1917" s="116">
        <v>1122100000</v>
      </c>
      <c r="D1917" s="116" t="s">
        <v>11187</v>
      </c>
      <c r="E1917" s="339">
        <v>326812</v>
      </c>
      <c r="F1917" s="194">
        <v>1</v>
      </c>
      <c r="G1917" s="194">
        <v>1</v>
      </c>
      <c r="H1917" s="194" t="s">
        <v>10119</v>
      </c>
      <c r="I1917" s="194">
        <f t="shared" si="87"/>
        <v>0</v>
      </c>
      <c r="J1917" s="116" t="s">
        <v>10120</v>
      </c>
      <c r="K1917" s="116" t="s">
        <v>12243</v>
      </c>
      <c r="L1917" s="197">
        <v>45643</v>
      </c>
      <c r="M1917" s="116"/>
      <c r="N1917" s="197">
        <v>45644</v>
      </c>
      <c r="O1917" s="388">
        <f t="shared" si="88"/>
        <v>326812</v>
      </c>
      <c r="P1917" s="339">
        <f t="shared" si="89"/>
        <v>0</v>
      </c>
    </row>
    <row r="1918" spans="1:16" hidden="1" x14ac:dyDescent="0.25">
      <c r="A1918" s="116">
        <v>131302</v>
      </c>
      <c r="B1918" s="116">
        <v>16</v>
      </c>
      <c r="C1918" s="116">
        <v>1512107790</v>
      </c>
      <c r="D1918" s="116" t="s">
        <v>17606</v>
      </c>
      <c r="E1918" s="339">
        <v>5760</v>
      </c>
      <c r="F1918" s="194">
        <v>12</v>
      </c>
      <c r="G1918" s="194">
        <v>12</v>
      </c>
      <c r="H1918" s="194" t="s">
        <v>10119</v>
      </c>
      <c r="I1918" s="194">
        <f t="shared" si="87"/>
        <v>0</v>
      </c>
      <c r="J1918" s="116" t="s">
        <v>10120</v>
      </c>
      <c r="K1918" s="116" t="s">
        <v>12243</v>
      </c>
      <c r="L1918" s="197">
        <v>45643</v>
      </c>
      <c r="M1918" s="116"/>
      <c r="N1918" s="197">
        <v>45644</v>
      </c>
      <c r="O1918" s="388">
        <f t="shared" si="88"/>
        <v>480</v>
      </c>
      <c r="P1918" s="339">
        <f t="shared" si="89"/>
        <v>0</v>
      </c>
    </row>
    <row r="1919" spans="1:16" hidden="1" x14ac:dyDescent="0.25">
      <c r="A1919" s="116">
        <v>131302</v>
      </c>
      <c r="B1919" s="116">
        <v>14</v>
      </c>
      <c r="C1919" s="116">
        <v>1523100200</v>
      </c>
      <c r="D1919" s="116" t="s">
        <v>11324</v>
      </c>
      <c r="E1919" s="339">
        <v>100500</v>
      </c>
      <c r="F1919" s="194">
        <v>10</v>
      </c>
      <c r="G1919" s="194">
        <v>10</v>
      </c>
      <c r="H1919" s="194" t="s">
        <v>10119</v>
      </c>
      <c r="I1919" s="194">
        <f t="shared" si="87"/>
        <v>0</v>
      </c>
      <c r="J1919" s="116" t="s">
        <v>10120</v>
      </c>
      <c r="K1919" s="116" t="s">
        <v>12243</v>
      </c>
      <c r="L1919" s="197">
        <v>45643</v>
      </c>
      <c r="M1919" s="116"/>
      <c r="N1919" s="197">
        <v>45644</v>
      </c>
      <c r="O1919" s="388">
        <f t="shared" si="88"/>
        <v>10050</v>
      </c>
      <c r="P1919" s="339">
        <f t="shared" si="89"/>
        <v>0</v>
      </c>
    </row>
    <row r="1920" spans="1:16" hidden="1" x14ac:dyDescent="0.25">
      <c r="A1920" s="116">
        <v>131302</v>
      </c>
      <c r="B1920" s="116">
        <v>1</v>
      </c>
      <c r="C1920" s="116">
        <v>1550100300</v>
      </c>
      <c r="D1920" s="116" t="s">
        <v>11357</v>
      </c>
      <c r="E1920" s="339">
        <v>81825.66</v>
      </c>
      <c r="F1920" s="194">
        <v>2</v>
      </c>
      <c r="G1920" s="194">
        <v>2</v>
      </c>
      <c r="H1920" s="194" t="s">
        <v>10119</v>
      </c>
      <c r="I1920" s="194">
        <f t="shared" si="87"/>
        <v>0</v>
      </c>
      <c r="J1920" s="116" t="s">
        <v>10120</v>
      </c>
      <c r="K1920" s="116" t="s">
        <v>12243</v>
      </c>
      <c r="L1920" s="197">
        <v>45643</v>
      </c>
      <c r="M1920" s="116"/>
      <c r="N1920" s="197">
        <v>45644</v>
      </c>
      <c r="O1920" s="388">
        <f t="shared" si="88"/>
        <v>40912.83</v>
      </c>
      <c r="P1920" s="339">
        <f t="shared" si="89"/>
        <v>0</v>
      </c>
    </row>
    <row r="1921" spans="1:16" hidden="1" x14ac:dyDescent="0.25">
      <c r="A1921" s="116">
        <v>131302</v>
      </c>
      <c r="B1921" s="116">
        <v>2</v>
      </c>
      <c r="C1921" s="116">
        <v>1550101090</v>
      </c>
      <c r="D1921" s="116" t="s">
        <v>11359</v>
      </c>
      <c r="E1921" s="339">
        <v>36288</v>
      </c>
      <c r="F1921" s="194">
        <v>3</v>
      </c>
      <c r="G1921" s="194">
        <v>3</v>
      </c>
      <c r="H1921" s="194" t="s">
        <v>10119</v>
      </c>
      <c r="I1921" s="194">
        <f t="shared" si="87"/>
        <v>0</v>
      </c>
      <c r="J1921" s="116" t="s">
        <v>10120</v>
      </c>
      <c r="K1921" s="116" t="s">
        <v>12243</v>
      </c>
      <c r="L1921" s="197">
        <v>45643</v>
      </c>
      <c r="M1921" s="116"/>
      <c r="N1921" s="197">
        <v>45644</v>
      </c>
      <c r="O1921" s="388">
        <f t="shared" si="88"/>
        <v>12096</v>
      </c>
      <c r="P1921" s="339">
        <f t="shared" si="89"/>
        <v>0</v>
      </c>
    </row>
    <row r="1922" spans="1:16" hidden="1" x14ac:dyDescent="0.25">
      <c r="A1922" s="116">
        <v>131302</v>
      </c>
      <c r="B1922" s="116">
        <v>3</v>
      </c>
      <c r="C1922" s="116">
        <v>1550101150</v>
      </c>
      <c r="D1922" s="116" t="s">
        <v>11360</v>
      </c>
      <c r="E1922" s="339">
        <v>34909.56</v>
      </c>
      <c r="F1922" s="194">
        <v>3</v>
      </c>
      <c r="G1922" s="194">
        <v>3</v>
      </c>
      <c r="H1922" s="194" t="s">
        <v>10119</v>
      </c>
      <c r="I1922" s="194">
        <f t="shared" ref="I1922:I1985" si="90">+F1922-G1922</f>
        <v>0</v>
      </c>
      <c r="J1922" s="116" t="s">
        <v>10120</v>
      </c>
      <c r="K1922" s="116" t="s">
        <v>12243</v>
      </c>
      <c r="L1922" s="197">
        <v>45643</v>
      </c>
      <c r="M1922" s="116"/>
      <c r="N1922" s="197">
        <v>45644</v>
      </c>
      <c r="O1922" s="388">
        <f t="shared" ref="O1922:O1985" si="91">+E1922/F1922</f>
        <v>11636.519999999999</v>
      </c>
      <c r="P1922" s="339">
        <f t="shared" ref="P1922:P1985" si="92">+O1922*I1922</f>
        <v>0</v>
      </c>
    </row>
    <row r="1923" spans="1:16" hidden="1" x14ac:dyDescent="0.25">
      <c r="A1923" s="116">
        <v>131302</v>
      </c>
      <c r="B1923" s="116">
        <v>13</v>
      </c>
      <c r="C1923" s="116">
        <v>1810101750</v>
      </c>
      <c r="D1923" s="116" t="s">
        <v>11365</v>
      </c>
      <c r="E1923" s="339">
        <v>25913.85</v>
      </c>
      <c r="F1923" s="194">
        <v>5</v>
      </c>
      <c r="G1923" s="194">
        <v>5</v>
      </c>
      <c r="H1923" s="194" t="s">
        <v>10119</v>
      </c>
      <c r="I1923" s="194">
        <f t="shared" si="90"/>
        <v>0</v>
      </c>
      <c r="J1923" s="116" t="s">
        <v>10120</v>
      </c>
      <c r="K1923" s="116" t="s">
        <v>12243</v>
      </c>
      <c r="L1923" s="197">
        <v>45643</v>
      </c>
      <c r="M1923" s="116"/>
      <c r="N1923" s="197">
        <v>45644</v>
      </c>
      <c r="O1923" s="388">
        <f t="shared" si="91"/>
        <v>5182.7699999999995</v>
      </c>
      <c r="P1923" s="339">
        <f t="shared" si="92"/>
        <v>0</v>
      </c>
    </row>
    <row r="1924" spans="1:16" hidden="1" x14ac:dyDescent="0.25">
      <c r="A1924" s="116">
        <v>131302</v>
      </c>
      <c r="B1924" s="116">
        <v>18</v>
      </c>
      <c r="C1924" s="116">
        <v>1810105190</v>
      </c>
      <c r="D1924" s="116" t="s">
        <v>10568</v>
      </c>
      <c r="E1924" s="339">
        <v>7848.84</v>
      </c>
      <c r="F1924" s="194">
        <v>12</v>
      </c>
      <c r="G1924" s="194">
        <v>12</v>
      </c>
      <c r="H1924" s="194" t="s">
        <v>10119</v>
      </c>
      <c r="I1924" s="194">
        <f t="shared" si="90"/>
        <v>0</v>
      </c>
      <c r="J1924" s="116" t="s">
        <v>10120</v>
      </c>
      <c r="K1924" s="116" t="s">
        <v>12243</v>
      </c>
      <c r="L1924" s="197">
        <v>45643</v>
      </c>
      <c r="M1924" s="116"/>
      <c r="N1924" s="197">
        <v>45644</v>
      </c>
      <c r="O1924" s="388">
        <f t="shared" si="91"/>
        <v>654.07000000000005</v>
      </c>
      <c r="P1924" s="339">
        <f t="shared" si="92"/>
        <v>0</v>
      </c>
    </row>
    <row r="1925" spans="1:16" hidden="1" x14ac:dyDescent="0.25">
      <c r="A1925" s="116">
        <v>131303</v>
      </c>
      <c r="B1925" s="116">
        <v>4</v>
      </c>
      <c r="C1925" s="116">
        <v>1011100110</v>
      </c>
      <c r="D1925" s="116" t="s">
        <v>10354</v>
      </c>
      <c r="E1925" s="339">
        <v>17400</v>
      </c>
      <c r="F1925" s="194">
        <v>5</v>
      </c>
      <c r="G1925" s="194">
        <v>5</v>
      </c>
      <c r="H1925" s="194" t="s">
        <v>10119</v>
      </c>
      <c r="I1925" s="194">
        <f t="shared" si="90"/>
        <v>0</v>
      </c>
      <c r="J1925" s="116" t="s">
        <v>10120</v>
      </c>
      <c r="K1925" s="116" t="s">
        <v>10121</v>
      </c>
      <c r="L1925" s="197">
        <v>45643</v>
      </c>
      <c r="M1925" s="116"/>
      <c r="N1925" s="197">
        <v>45643</v>
      </c>
      <c r="O1925" s="388">
        <f t="shared" si="91"/>
        <v>3480</v>
      </c>
      <c r="P1925" s="339">
        <f t="shared" si="92"/>
        <v>0</v>
      </c>
    </row>
    <row r="1926" spans="1:16" hidden="1" x14ac:dyDescent="0.25">
      <c r="A1926" s="116">
        <v>131303</v>
      </c>
      <c r="B1926" s="116">
        <v>1</v>
      </c>
      <c r="C1926" s="116">
        <v>1012100120</v>
      </c>
      <c r="D1926" s="116" t="s">
        <v>10492</v>
      </c>
      <c r="E1926" s="339">
        <v>360000</v>
      </c>
      <c r="F1926" s="194">
        <v>15</v>
      </c>
      <c r="G1926" s="194">
        <v>15</v>
      </c>
      <c r="H1926" s="194" t="s">
        <v>10119</v>
      </c>
      <c r="I1926" s="194">
        <f t="shared" si="90"/>
        <v>0</v>
      </c>
      <c r="J1926" s="116" t="s">
        <v>10120</v>
      </c>
      <c r="K1926" s="116" t="s">
        <v>10121</v>
      </c>
      <c r="L1926" s="197">
        <v>45643</v>
      </c>
      <c r="M1926" s="116" t="s">
        <v>15208</v>
      </c>
      <c r="N1926" s="197">
        <v>45691</v>
      </c>
      <c r="O1926" s="388">
        <f t="shared" si="91"/>
        <v>24000</v>
      </c>
      <c r="P1926" s="339">
        <f t="shared" si="92"/>
        <v>0</v>
      </c>
    </row>
    <row r="1927" spans="1:16" hidden="1" x14ac:dyDescent="0.25">
      <c r="A1927" s="116">
        <v>131303</v>
      </c>
      <c r="B1927" s="116">
        <v>6</v>
      </c>
      <c r="C1927" s="116">
        <v>1014100030</v>
      </c>
      <c r="D1927" s="116" t="s">
        <v>11074</v>
      </c>
      <c r="E1927" s="339">
        <v>4200</v>
      </c>
      <c r="F1927" s="194">
        <v>50</v>
      </c>
      <c r="G1927" s="194">
        <v>50</v>
      </c>
      <c r="H1927" s="194" t="s">
        <v>10119</v>
      </c>
      <c r="I1927" s="194">
        <f t="shared" si="90"/>
        <v>0</v>
      </c>
      <c r="J1927" s="116" t="s">
        <v>10120</v>
      </c>
      <c r="K1927" s="116" t="s">
        <v>10121</v>
      </c>
      <c r="L1927" s="197">
        <v>45643</v>
      </c>
      <c r="M1927" s="116"/>
      <c r="N1927" s="197">
        <v>45643</v>
      </c>
      <c r="O1927" s="388">
        <f t="shared" si="91"/>
        <v>84</v>
      </c>
      <c r="P1927" s="339">
        <f t="shared" si="92"/>
        <v>0</v>
      </c>
    </row>
    <row r="1928" spans="1:16" hidden="1" x14ac:dyDescent="0.25">
      <c r="A1928" s="116">
        <v>131303</v>
      </c>
      <c r="B1928" s="116">
        <v>7</v>
      </c>
      <c r="C1928" s="116">
        <v>1017100480</v>
      </c>
      <c r="D1928" s="116" t="s">
        <v>10686</v>
      </c>
      <c r="E1928" s="339">
        <v>31800</v>
      </c>
      <c r="F1928" s="194">
        <v>1</v>
      </c>
      <c r="G1928" s="194">
        <v>1</v>
      </c>
      <c r="H1928" s="194" t="s">
        <v>10119</v>
      </c>
      <c r="I1928" s="194">
        <f t="shared" si="90"/>
        <v>0</v>
      </c>
      <c r="J1928" s="116" t="s">
        <v>10120</v>
      </c>
      <c r="K1928" s="116" t="s">
        <v>10121</v>
      </c>
      <c r="L1928" s="197">
        <v>45643</v>
      </c>
      <c r="M1928" s="116"/>
      <c r="N1928" s="197">
        <v>45740</v>
      </c>
      <c r="O1928" s="388">
        <f t="shared" si="91"/>
        <v>31800</v>
      </c>
      <c r="P1928" s="339">
        <f t="shared" si="92"/>
        <v>0</v>
      </c>
    </row>
    <row r="1929" spans="1:16" hidden="1" x14ac:dyDescent="0.25">
      <c r="A1929" s="116">
        <v>131303</v>
      </c>
      <c r="B1929" s="116">
        <v>5</v>
      </c>
      <c r="C1929" s="116">
        <v>1022100110</v>
      </c>
      <c r="D1929" s="116" t="s">
        <v>10343</v>
      </c>
      <c r="E1929" s="339">
        <v>17368</v>
      </c>
      <c r="F1929" s="194">
        <v>8</v>
      </c>
      <c r="G1929" s="194">
        <v>8</v>
      </c>
      <c r="H1929" s="194" t="s">
        <v>10119</v>
      </c>
      <c r="I1929" s="194">
        <f t="shared" si="90"/>
        <v>0</v>
      </c>
      <c r="J1929" s="116" t="s">
        <v>10120</v>
      </c>
      <c r="K1929" s="116" t="s">
        <v>10121</v>
      </c>
      <c r="L1929" s="197">
        <v>45643</v>
      </c>
      <c r="M1929" s="116"/>
      <c r="N1929" s="197">
        <v>45643</v>
      </c>
      <c r="O1929" s="388">
        <f t="shared" si="91"/>
        <v>2171</v>
      </c>
      <c r="P1929" s="339">
        <f t="shared" si="92"/>
        <v>0</v>
      </c>
    </row>
    <row r="1930" spans="1:16" hidden="1" x14ac:dyDescent="0.25">
      <c r="A1930" s="116">
        <v>131303</v>
      </c>
      <c r="B1930" s="116">
        <v>2</v>
      </c>
      <c r="C1930" s="116">
        <v>1022100230</v>
      </c>
      <c r="D1930" s="116" t="s">
        <v>16162</v>
      </c>
      <c r="E1930" s="339">
        <v>49500</v>
      </c>
      <c r="F1930" s="194">
        <v>30</v>
      </c>
      <c r="G1930" s="194">
        <v>30</v>
      </c>
      <c r="H1930" s="194" t="s">
        <v>10119</v>
      </c>
      <c r="I1930" s="194">
        <f t="shared" si="90"/>
        <v>0</v>
      </c>
      <c r="J1930" s="116" t="s">
        <v>10120</v>
      </c>
      <c r="K1930" s="116" t="s">
        <v>10121</v>
      </c>
      <c r="L1930" s="197">
        <v>45643</v>
      </c>
      <c r="M1930" s="116" t="s">
        <v>12312</v>
      </c>
      <c r="N1930" s="197">
        <v>45677</v>
      </c>
      <c r="O1930" s="388">
        <f t="shared" si="91"/>
        <v>1650</v>
      </c>
      <c r="P1930" s="339">
        <f t="shared" si="92"/>
        <v>0</v>
      </c>
    </row>
    <row r="1931" spans="1:16" hidden="1" x14ac:dyDescent="0.25">
      <c r="A1931" s="116">
        <v>131303</v>
      </c>
      <c r="B1931" s="116">
        <v>8</v>
      </c>
      <c r="C1931" s="116">
        <v>1022101070</v>
      </c>
      <c r="D1931" s="116" t="s">
        <v>17486</v>
      </c>
      <c r="E1931" s="339">
        <v>52646</v>
      </c>
      <c r="F1931" s="194">
        <v>1</v>
      </c>
      <c r="G1931" s="194">
        <v>1</v>
      </c>
      <c r="H1931" s="194" t="s">
        <v>10119</v>
      </c>
      <c r="I1931" s="194">
        <f t="shared" si="90"/>
        <v>0</v>
      </c>
      <c r="J1931" s="116" t="s">
        <v>10120</v>
      </c>
      <c r="K1931" s="116" t="s">
        <v>10121</v>
      </c>
      <c r="L1931" s="197">
        <v>45643</v>
      </c>
      <c r="M1931" s="116"/>
      <c r="N1931" s="197">
        <v>45643</v>
      </c>
      <c r="O1931" s="388">
        <f t="shared" si="91"/>
        <v>52646</v>
      </c>
      <c r="P1931" s="339">
        <f t="shared" si="92"/>
        <v>0</v>
      </c>
    </row>
    <row r="1932" spans="1:16" hidden="1" x14ac:dyDescent="0.25">
      <c r="A1932" s="116">
        <v>131303</v>
      </c>
      <c r="B1932" s="116">
        <v>3</v>
      </c>
      <c r="C1932" s="116">
        <v>1022104230</v>
      </c>
      <c r="D1932" s="116" t="s">
        <v>11795</v>
      </c>
      <c r="E1932" s="339">
        <v>18880</v>
      </c>
      <c r="F1932" s="194">
        <v>4</v>
      </c>
      <c r="G1932" s="194">
        <v>4</v>
      </c>
      <c r="H1932" s="194" t="s">
        <v>10119</v>
      </c>
      <c r="I1932" s="194">
        <f t="shared" si="90"/>
        <v>0</v>
      </c>
      <c r="J1932" s="116" t="s">
        <v>10120</v>
      </c>
      <c r="K1932" s="116" t="s">
        <v>10121</v>
      </c>
      <c r="L1932" s="197">
        <v>45643</v>
      </c>
      <c r="M1932" s="116"/>
      <c r="N1932" s="197">
        <v>45643</v>
      </c>
      <c r="O1932" s="388">
        <f t="shared" si="91"/>
        <v>4720</v>
      </c>
      <c r="P1932" s="339">
        <f t="shared" si="92"/>
        <v>0</v>
      </c>
    </row>
    <row r="1933" spans="1:16" hidden="1" x14ac:dyDescent="0.25">
      <c r="A1933" s="116">
        <v>131312</v>
      </c>
      <c r="B1933" s="116">
        <v>2</v>
      </c>
      <c r="C1933" s="116">
        <v>1011100140</v>
      </c>
      <c r="D1933" s="116" t="s">
        <v>17454</v>
      </c>
      <c r="E1933" s="339">
        <v>54000</v>
      </c>
      <c r="F1933" s="194">
        <v>6</v>
      </c>
      <c r="G1933" s="194">
        <v>6</v>
      </c>
      <c r="H1933" s="194" t="s">
        <v>10119</v>
      </c>
      <c r="I1933" s="194">
        <f t="shared" si="90"/>
        <v>0</v>
      </c>
      <c r="J1933" s="116" t="s">
        <v>10389</v>
      </c>
      <c r="K1933" s="116" t="s">
        <v>10390</v>
      </c>
      <c r="L1933" s="197">
        <v>45637</v>
      </c>
      <c r="M1933" s="116"/>
      <c r="N1933" s="197">
        <v>45637</v>
      </c>
      <c r="O1933" s="388">
        <f t="shared" si="91"/>
        <v>9000</v>
      </c>
      <c r="P1933" s="339">
        <f t="shared" si="92"/>
        <v>0</v>
      </c>
    </row>
    <row r="1934" spans="1:16" hidden="1" x14ac:dyDescent="0.25">
      <c r="A1934" s="116">
        <v>131312</v>
      </c>
      <c r="B1934" s="116">
        <v>4</v>
      </c>
      <c r="C1934" s="116">
        <v>1011100430</v>
      </c>
      <c r="D1934" s="116" t="s">
        <v>17451</v>
      </c>
      <c r="E1934" s="339">
        <v>144000</v>
      </c>
      <c r="F1934" s="194">
        <v>20</v>
      </c>
      <c r="G1934" s="194">
        <v>20</v>
      </c>
      <c r="H1934" s="194" t="s">
        <v>10119</v>
      </c>
      <c r="I1934" s="194">
        <f t="shared" si="90"/>
        <v>0</v>
      </c>
      <c r="J1934" s="116" t="s">
        <v>10389</v>
      </c>
      <c r="K1934" s="116" t="s">
        <v>10390</v>
      </c>
      <c r="L1934" s="197">
        <v>45637</v>
      </c>
      <c r="M1934" s="116"/>
      <c r="N1934" s="197">
        <v>45637</v>
      </c>
      <c r="O1934" s="388">
        <f t="shared" si="91"/>
        <v>7200</v>
      </c>
      <c r="P1934" s="339">
        <f t="shared" si="92"/>
        <v>0</v>
      </c>
    </row>
    <row r="1935" spans="1:16" hidden="1" x14ac:dyDescent="0.25">
      <c r="A1935" s="116">
        <v>131312</v>
      </c>
      <c r="B1935" s="116">
        <v>3</v>
      </c>
      <c r="C1935" s="116">
        <v>1017100480</v>
      </c>
      <c r="D1935" s="116" t="s">
        <v>10686</v>
      </c>
      <c r="E1935" s="339">
        <v>127200</v>
      </c>
      <c r="F1935" s="194">
        <v>4</v>
      </c>
      <c r="G1935" s="194">
        <v>4</v>
      </c>
      <c r="H1935" s="194" t="s">
        <v>10119</v>
      </c>
      <c r="I1935" s="194">
        <f t="shared" si="90"/>
        <v>0</v>
      </c>
      <c r="J1935" s="116" t="s">
        <v>10389</v>
      </c>
      <c r="K1935" s="116" t="s">
        <v>10390</v>
      </c>
      <c r="L1935" s="197">
        <v>45637</v>
      </c>
      <c r="M1935" s="116"/>
      <c r="N1935" s="197">
        <v>45637</v>
      </c>
      <c r="O1935" s="388">
        <f t="shared" si="91"/>
        <v>31800</v>
      </c>
      <c r="P1935" s="339">
        <f t="shared" si="92"/>
        <v>0</v>
      </c>
    </row>
    <row r="1936" spans="1:16" hidden="1" x14ac:dyDescent="0.25">
      <c r="A1936" s="116">
        <v>131312</v>
      </c>
      <c r="B1936" s="116">
        <v>5</v>
      </c>
      <c r="C1936" s="116">
        <v>1022100230</v>
      </c>
      <c r="D1936" s="116" t="s">
        <v>16162</v>
      </c>
      <c r="E1936" s="339">
        <v>49500</v>
      </c>
      <c r="F1936" s="194">
        <v>30</v>
      </c>
      <c r="G1936" s="194">
        <v>30</v>
      </c>
      <c r="H1936" s="194" t="s">
        <v>10119</v>
      </c>
      <c r="I1936" s="194">
        <f t="shared" si="90"/>
        <v>0</v>
      </c>
      <c r="J1936" s="116" t="s">
        <v>10389</v>
      </c>
      <c r="K1936" s="116" t="s">
        <v>10390</v>
      </c>
      <c r="L1936" s="197">
        <v>45637</v>
      </c>
      <c r="M1936" s="116"/>
      <c r="N1936" s="197">
        <v>45677</v>
      </c>
      <c r="O1936" s="388">
        <f t="shared" si="91"/>
        <v>1650</v>
      </c>
      <c r="P1936" s="339">
        <f t="shared" si="92"/>
        <v>0</v>
      </c>
    </row>
    <row r="1937" spans="1:16" hidden="1" x14ac:dyDescent="0.25">
      <c r="A1937" s="116">
        <v>131312</v>
      </c>
      <c r="B1937" s="116">
        <v>1</v>
      </c>
      <c r="C1937" s="116">
        <v>1022102240</v>
      </c>
      <c r="D1937" s="116" t="s">
        <v>10388</v>
      </c>
      <c r="E1937" s="339">
        <v>122138.15</v>
      </c>
      <c r="F1937" s="194">
        <v>5</v>
      </c>
      <c r="G1937" s="194">
        <v>5</v>
      </c>
      <c r="H1937" s="194" t="s">
        <v>10119</v>
      </c>
      <c r="I1937" s="194">
        <f t="shared" si="90"/>
        <v>0</v>
      </c>
      <c r="J1937" s="116" t="s">
        <v>10389</v>
      </c>
      <c r="K1937" s="116" t="s">
        <v>10390</v>
      </c>
      <c r="L1937" s="197">
        <v>45637</v>
      </c>
      <c r="M1937" s="116"/>
      <c r="N1937" s="197">
        <v>45637</v>
      </c>
      <c r="O1937" s="388">
        <f t="shared" si="91"/>
        <v>24427.629999999997</v>
      </c>
      <c r="P1937" s="339">
        <f t="shared" si="92"/>
        <v>0</v>
      </c>
    </row>
    <row r="1938" spans="1:16" hidden="1" x14ac:dyDescent="0.25">
      <c r="A1938" s="116">
        <v>131314</v>
      </c>
      <c r="B1938" s="116">
        <v>1</v>
      </c>
      <c r="C1938" s="116">
        <v>1022102620</v>
      </c>
      <c r="D1938" s="116" t="s">
        <v>16164</v>
      </c>
      <c r="E1938" s="339">
        <v>14087.25</v>
      </c>
      <c r="F1938" s="194">
        <v>25</v>
      </c>
      <c r="G1938" s="194">
        <v>25</v>
      </c>
      <c r="H1938" s="194" t="s">
        <v>10119</v>
      </c>
      <c r="I1938" s="194">
        <f t="shared" si="90"/>
        <v>0</v>
      </c>
      <c r="J1938" s="116" t="s">
        <v>10389</v>
      </c>
      <c r="K1938" s="116" t="s">
        <v>11758</v>
      </c>
      <c r="L1938" s="197">
        <v>45637</v>
      </c>
      <c r="M1938" s="116"/>
      <c r="N1938" s="197">
        <v>45637</v>
      </c>
      <c r="O1938" s="388">
        <f t="shared" si="91"/>
        <v>563.49</v>
      </c>
      <c r="P1938" s="339">
        <f t="shared" si="92"/>
        <v>0</v>
      </c>
    </row>
    <row r="1939" spans="1:16" hidden="1" x14ac:dyDescent="0.25">
      <c r="A1939" s="116">
        <v>131321</v>
      </c>
      <c r="B1939" s="116">
        <v>1</v>
      </c>
      <c r="C1939" s="116">
        <v>1016100060</v>
      </c>
      <c r="D1939" s="116" t="s">
        <v>11147</v>
      </c>
      <c r="E1939" s="339">
        <v>132080</v>
      </c>
      <c r="F1939" s="194">
        <v>10</v>
      </c>
      <c r="G1939" s="194">
        <v>10</v>
      </c>
      <c r="H1939" s="194" t="s">
        <v>10119</v>
      </c>
      <c r="I1939" s="194">
        <f t="shared" si="90"/>
        <v>0</v>
      </c>
      <c r="J1939" s="116" t="s">
        <v>10120</v>
      </c>
      <c r="K1939" s="116" t="s">
        <v>12244</v>
      </c>
      <c r="L1939" s="197">
        <v>45643</v>
      </c>
      <c r="M1939" s="116"/>
      <c r="N1939" s="197">
        <v>45644</v>
      </c>
      <c r="O1939" s="388">
        <f t="shared" si="91"/>
        <v>13208</v>
      </c>
      <c r="P1939" s="339">
        <f t="shared" si="92"/>
        <v>0</v>
      </c>
    </row>
    <row r="1940" spans="1:16" hidden="1" x14ac:dyDescent="0.25">
      <c r="A1940" s="116">
        <v>131335</v>
      </c>
      <c r="B1940" s="116">
        <v>1</v>
      </c>
      <c r="C1940" s="116">
        <v>1012100010</v>
      </c>
      <c r="D1940" s="116" t="s">
        <v>10369</v>
      </c>
      <c r="E1940" s="339">
        <v>70000</v>
      </c>
      <c r="F1940" s="194">
        <v>1</v>
      </c>
      <c r="G1940" s="194">
        <v>1</v>
      </c>
      <c r="H1940" s="194" t="s">
        <v>10119</v>
      </c>
      <c r="I1940" s="194">
        <f t="shared" si="90"/>
        <v>0</v>
      </c>
      <c r="J1940" s="116" t="s">
        <v>10120</v>
      </c>
      <c r="K1940" s="116" t="s">
        <v>12245</v>
      </c>
      <c r="L1940" s="197">
        <v>45643</v>
      </c>
      <c r="M1940" s="116"/>
      <c r="N1940" s="197">
        <v>45703</v>
      </c>
      <c r="O1940" s="388">
        <f t="shared" si="91"/>
        <v>70000</v>
      </c>
      <c r="P1940" s="339">
        <f t="shared" si="92"/>
        <v>0</v>
      </c>
    </row>
    <row r="1941" spans="1:16" hidden="1" x14ac:dyDescent="0.25">
      <c r="A1941" s="116">
        <v>131335</v>
      </c>
      <c r="B1941" s="116">
        <v>2</v>
      </c>
      <c r="C1941" s="116">
        <v>1012100020</v>
      </c>
      <c r="D1941" s="116" t="s">
        <v>10488</v>
      </c>
      <c r="E1941" s="339">
        <v>79448.039999999994</v>
      </c>
      <c r="F1941" s="194">
        <v>3</v>
      </c>
      <c r="G1941" s="194">
        <v>3</v>
      </c>
      <c r="H1941" s="194" t="s">
        <v>10119</v>
      </c>
      <c r="I1941" s="194">
        <f t="shared" si="90"/>
        <v>0</v>
      </c>
      <c r="J1941" s="116" t="s">
        <v>10120</v>
      </c>
      <c r="K1941" s="116" t="s">
        <v>12245</v>
      </c>
      <c r="L1941" s="197">
        <v>45643</v>
      </c>
      <c r="M1941" s="116" t="s">
        <v>12264</v>
      </c>
      <c r="N1941" s="197">
        <v>45679</v>
      </c>
      <c r="O1941" s="388">
        <f t="shared" si="91"/>
        <v>26482.679999999997</v>
      </c>
      <c r="P1941" s="339">
        <f t="shared" si="92"/>
        <v>0</v>
      </c>
    </row>
    <row r="1942" spans="1:16" hidden="1" x14ac:dyDescent="0.25">
      <c r="A1942" s="116">
        <v>131335</v>
      </c>
      <c r="B1942" s="116">
        <v>3</v>
      </c>
      <c r="C1942" s="116">
        <v>1012100030</v>
      </c>
      <c r="D1942" s="116" t="s">
        <v>11137</v>
      </c>
      <c r="E1942" s="339">
        <v>111166</v>
      </c>
      <c r="F1942" s="194">
        <v>2</v>
      </c>
      <c r="G1942" s="194">
        <v>2</v>
      </c>
      <c r="H1942" s="194" t="s">
        <v>10119</v>
      </c>
      <c r="I1942" s="194">
        <f t="shared" si="90"/>
        <v>0</v>
      </c>
      <c r="J1942" s="116" t="s">
        <v>10120</v>
      </c>
      <c r="K1942" s="116" t="s">
        <v>12245</v>
      </c>
      <c r="L1942" s="197">
        <v>45643</v>
      </c>
      <c r="M1942" s="116"/>
      <c r="N1942" s="197">
        <v>45679</v>
      </c>
      <c r="O1942" s="388">
        <f t="shared" si="91"/>
        <v>55583</v>
      </c>
      <c r="P1942" s="339">
        <f t="shared" si="92"/>
        <v>0</v>
      </c>
    </row>
    <row r="1943" spans="1:16" hidden="1" x14ac:dyDescent="0.25">
      <c r="A1943" s="116">
        <v>131367</v>
      </c>
      <c r="B1943" s="116">
        <v>6</v>
      </c>
      <c r="C1943" s="116">
        <v>1010100140</v>
      </c>
      <c r="D1943" s="116" t="s">
        <v>12113</v>
      </c>
      <c r="E1943" s="339">
        <v>31460</v>
      </c>
      <c r="F1943" s="194">
        <v>10</v>
      </c>
      <c r="G1943" s="194">
        <v>10</v>
      </c>
      <c r="H1943" s="194" t="s">
        <v>10119</v>
      </c>
      <c r="I1943" s="194">
        <f t="shared" si="90"/>
        <v>0</v>
      </c>
      <c r="J1943" s="116" t="s">
        <v>10120</v>
      </c>
      <c r="K1943" s="116" t="s">
        <v>12246</v>
      </c>
      <c r="L1943" s="197">
        <v>45643</v>
      </c>
      <c r="M1943" s="116"/>
      <c r="N1943" s="197">
        <v>45646</v>
      </c>
      <c r="O1943" s="388">
        <f t="shared" si="91"/>
        <v>3146</v>
      </c>
      <c r="P1943" s="339">
        <f t="shared" si="92"/>
        <v>0</v>
      </c>
    </row>
    <row r="1944" spans="1:16" hidden="1" x14ac:dyDescent="0.25">
      <c r="A1944" s="116">
        <v>131367</v>
      </c>
      <c r="B1944" s="116">
        <v>5</v>
      </c>
      <c r="C1944" s="116">
        <v>1010100750</v>
      </c>
      <c r="D1944" s="116" t="s">
        <v>11041</v>
      </c>
      <c r="E1944" s="339">
        <v>60743.25</v>
      </c>
      <c r="F1944" s="194">
        <v>25</v>
      </c>
      <c r="G1944" s="194">
        <v>25</v>
      </c>
      <c r="H1944" s="194" t="s">
        <v>10119</v>
      </c>
      <c r="I1944" s="194">
        <f t="shared" si="90"/>
        <v>0</v>
      </c>
      <c r="J1944" s="116" t="s">
        <v>10120</v>
      </c>
      <c r="K1944" s="116" t="s">
        <v>12246</v>
      </c>
      <c r="L1944" s="197">
        <v>45643</v>
      </c>
      <c r="M1944" s="116"/>
      <c r="N1944" s="197">
        <v>45644</v>
      </c>
      <c r="O1944" s="388">
        <f t="shared" si="91"/>
        <v>2429.73</v>
      </c>
      <c r="P1944" s="339">
        <f t="shared" si="92"/>
        <v>0</v>
      </c>
    </row>
    <row r="1945" spans="1:16" hidden="1" x14ac:dyDescent="0.25">
      <c r="A1945" s="116">
        <v>131367</v>
      </c>
      <c r="B1945" s="116">
        <v>3</v>
      </c>
      <c r="C1945" s="116">
        <v>1016100000</v>
      </c>
      <c r="D1945" s="116" t="s">
        <v>10650</v>
      </c>
      <c r="E1945" s="339">
        <v>18636</v>
      </c>
      <c r="F1945" s="194">
        <v>2</v>
      </c>
      <c r="G1945" s="194">
        <v>2</v>
      </c>
      <c r="H1945" s="194" t="s">
        <v>10119</v>
      </c>
      <c r="I1945" s="194">
        <f t="shared" si="90"/>
        <v>0</v>
      </c>
      <c r="J1945" s="116" t="s">
        <v>10120</v>
      </c>
      <c r="K1945" s="116" t="s">
        <v>12246</v>
      </c>
      <c r="L1945" s="197">
        <v>45643</v>
      </c>
      <c r="M1945" s="116"/>
      <c r="N1945" s="197">
        <v>45646</v>
      </c>
      <c r="O1945" s="388">
        <f t="shared" si="91"/>
        <v>9318</v>
      </c>
      <c r="P1945" s="339">
        <f t="shared" si="92"/>
        <v>0</v>
      </c>
    </row>
    <row r="1946" spans="1:16" hidden="1" x14ac:dyDescent="0.25">
      <c r="A1946" s="116">
        <v>131367</v>
      </c>
      <c r="B1946" s="116">
        <v>2</v>
      </c>
      <c r="C1946" s="116">
        <v>1016101010</v>
      </c>
      <c r="D1946" s="116" t="s">
        <v>10655</v>
      </c>
      <c r="E1946" s="339">
        <v>16736.61</v>
      </c>
      <c r="F1946" s="194">
        <v>1</v>
      </c>
      <c r="G1946" s="194">
        <v>1</v>
      </c>
      <c r="H1946" s="194" t="s">
        <v>10119</v>
      </c>
      <c r="I1946" s="194">
        <f t="shared" si="90"/>
        <v>0</v>
      </c>
      <c r="J1946" s="116" t="s">
        <v>10120</v>
      </c>
      <c r="K1946" s="116" t="s">
        <v>12246</v>
      </c>
      <c r="L1946" s="197">
        <v>45643</v>
      </c>
      <c r="M1946" s="116"/>
      <c r="N1946" s="197">
        <v>45644</v>
      </c>
      <c r="O1946" s="388">
        <f t="shared" si="91"/>
        <v>16736.61</v>
      </c>
      <c r="P1946" s="339">
        <f t="shared" si="92"/>
        <v>0</v>
      </c>
    </row>
    <row r="1947" spans="1:16" hidden="1" x14ac:dyDescent="0.25">
      <c r="A1947" s="116">
        <v>131367</v>
      </c>
      <c r="B1947" s="116">
        <v>1</v>
      </c>
      <c r="C1947" s="116">
        <v>1546101840</v>
      </c>
      <c r="D1947" s="116" t="s">
        <v>10957</v>
      </c>
      <c r="E1947" s="339">
        <v>112927.4</v>
      </c>
      <c r="F1947" s="194">
        <v>10</v>
      </c>
      <c r="G1947" s="194">
        <v>10</v>
      </c>
      <c r="H1947" s="194" t="s">
        <v>10119</v>
      </c>
      <c r="I1947" s="194">
        <f t="shared" si="90"/>
        <v>0</v>
      </c>
      <c r="J1947" s="116" t="s">
        <v>10120</v>
      </c>
      <c r="K1947" s="116" t="s">
        <v>12246</v>
      </c>
      <c r="L1947" s="197">
        <v>45643</v>
      </c>
      <c r="M1947" s="116"/>
      <c r="N1947" s="197">
        <v>45644</v>
      </c>
      <c r="O1947" s="388">
        <f t="shared" si="91"/>
        <v>11292.74</v>
      </c>
      <c r="P1947" s="339">
        <f t="shared" si="92"/>
        <v>0</v>
      </c>
    </row>
    <row r="1948" spans="1:16" hidden="1" x14ac:dyDescent="0.25">
      <c r="A1948" s="116">
        <v>131367</v>
      </c>
      <c r="B1948" s="116">
        <v>4</v>
      </c>
      <c r="C1948" s="116">
        <v>1546101870</v>
      </c>
      <c r="D1948" s="116" t="s">
        <v>16201</v>
      </c>
      <c r="E1948" s="339">
        <v>14341.75</v>
      </c>
      <c r="F1948" s="194">
        <v>25</v>
      </c>
      <c r="G1948" s="194">
        <v>25</v>
      </c>
      <c r="H1948" s="194" t="s">
        <v>10119</v>
      </c>
      <c r="I1948" s="194">
        <f t="shared" si="90"/>
        <v>0</v>
      </c>
      <c r="J1948" s="116" t="s">
        <v>10120</v>
      </c>
      <c r="K1948" s="116" t="s">
        <v>12246</v>
      </c>
      <c r="L1948" s="197">
        <v>45643</v>
      </c>
      <c r="M1948" s="116"/>
      <c r="N1948" s="197">
        <v>45644</v>
      </c>
      <c r="O1948" s="388">
        <f t="shared" si="91"/>
        <v>573.66999999999996</v>
      </c>
      <c r="P1948" s="339">
        <f t="shared" si="92"/>
        <v>0</v>
      </c>
    </row>
    <row r="1949" spans="1:16" hidden="1" x14ac:dyDescent="0.25">
      <c r="A1949" s="116">
        <v>131368</v>
      </c>
      <c r="B1949" s="116">
        <v>9</v>
      </c>
      <c r="C1949" s="116">
        <v>1012100010</v>
      </c>
      <c r="D1949" s="116" t="s">
        <v>10369</v>
      </c>
      <c r="E1949" s="339">
        <v>70000</v>
      </c>
      <c r="F1949" s="194">
        <v>1</v>
      </c>
      <c r="G1949" s="194">
        <v>1</v>
      </c>
      <c r="H1949" s="194" t="s">
        <v>10119</v>
      </c>
      <c r="I1949" s="194">
        <f t="shared" si="90"/>
        <v>0</v>
      </c>
      <c r="J1949" s="116" t="s">
        <v>10120</v>
      </c>
      <c r="K1949" s="116" t="s">
        <v>12247</v>
      </c>
      <c r="L1949" s="197">
        <v>45643</v>
      </c>
      <c r="M1949" s="116"/>
      <c r="N1949" s="197">
        <v>45733</v>
      </c>
      <c r="O1949" s="388">
        <f t="shared" si="91"/>
        <v>70000</v>
      </c>
      <c r="P1949" s="339">
        <f t="shared" si="92"/>
        <v>0</v>
      </c>
    </row>
    <row r="1950" spans="1:16" hidden="1" x14ac:dyDescent="0.25">
      <c r="A1950" s="116">
        <v>131368</v>
      </c>
      <c r="B1950" s="116">
        <v>8</v>
      </c>
      <c r="C1950" s="116">
        <v>1012100030</v>
      </c>
      <c r="D1950" s="116" t="s">
        <v>11137</v>
      </c>
      <c r="E1950" s="339">
        <v>111166</v>
      </c>
      <c r="F1950" s="194">
        <v>2</v>
      </c>
      <c r="G1950" s="194">
        <v>2</v>
      </c>
      <c r="H1950" s="194" t="s">
        <v>10119</v>
      </c>
      <c r="I1950" s="194">
        <f t="shared" si="90"/>
        <v>0</v>
      </c>
      <c r="J1950" s="116" t="s">
        <v>10120</v>
      </c>
      <c r="K1950" s="116" t="s">
        <v>12247</v>
      </c>
      <c r="L1950" s="197">
        <v>45643</v>
      </c>
      <c r="M1950" s="116"/>
      <c r="N1950" s="197">
        <v>45804</v>
      </c>
      <c r="O1950" s="388">
        <f t="shared" si="91"/>
        <v>55583</v>
      </c>
      <c r="P1950" s="339">
        <f t="shared" si="92"/>
        <v>0</v>
      </c>
    </row>
    <row r="1951" spans="1:16" hidden="1" x14ac:dyDescent="0.25">
      <c r="A1951" s="116">
        <v>131368</v>
      </c>
      <c r="B1951" s="116">
        <v>6</v>
      </c>
      <c r="C1951" s="116">
        <v>1023100140</v>
      </c>
      <c r="D1951" s="116" t="s">
        <v>11171</v>
      </c>
      <c r="E1951" s="339">
        <v>147120.4</v>
      </c>
      <c r="F1951" s="194">
        <v>8</v>
      </c>
      <c r="G1951" s="194">
        <v>8</v>
      </c>
      <c r="H1951" s="194" t="s">
        <v>10119</v>
      </c>
      <c r="I1951" s="194">
        <f t="shared" si="90"/>
        <v>0</v>
      </c>
      <c r="J1951" s="116" t="s">
        <v>10120</v>
      </c>
      <c r="K1951" s="116" t="s">
        <v>12247</v>
      </c>
      <c r="L1951" s="197">
        <v>45643</v>
      </c>
      <c r="M1951" s="116"/>
      <c r="N1951" s="197">
        <v>45644</v>
      </c>
      <c r="O1951" s="388">
        <f t="shared" si="91"/>
        <v>18390.05</v>
      </c>
      <c r="P1951" s="339">
        <f t="shared" si="92"/>
        <v>0</v>
      </c>
    </row>
    <row r="1952" spans="1:16" hidden="1" x14ac:dyDescent="0.25">
      <c r="A1952" s="116">
        <v>131368</v>
      </c>
      <c r="B1952" s="116">
        <v>7</v>
      </c>
      <c r="C1952" s="116">
        <v>1023100340</v>
      </c>
      <c r="D1952" s="116" t="s">
        <v>10969</v>
      </c>
      <c r="E1952" s="339">
        <v>147120</v>
      </c>
      <c r="F1952" s="194">
        <v>8</v>
      </c>
      <c r="G1952" s="194">
        <v>8</v>
      </c>
      <c r="H1952" s="194" t="s">
        <v>10119</v>
      </c>
      <c r="I1952" s="194">
        <f t="shared" si="90"/>
        <v>0</v>
      </c>
      <c r="J1952" s="116" t="s">
        <v>10120</v>
      </c>
      <c r="K1952" s="116" t="s">
        <v>12247</v>
      </c>
      <c r="L1952" s="197">
        <v>45643</v>
      </c>
      <c r="M1952" s="116"/>
      <c r="N1952" s="197">
        <v>45644</v>
      </c>
      <c r="O1952" s="388">
        <f t="shared" si="91"/>
        <v>18390</v>
      </c>
      <c r="P1952" s="339">
        <f t="shared" si="92"/>
        <v>0</v>
      </c>
    </row>
    <row r="1953" spans="1:16" hidden="1" x14ac:dyDescent="0.25">
      <c r="A1953" s="116">
        <v>131368</v>
      </c>
      <c r="B1953" s="116">
        <v>4</v>
      </c>
      <c r="C1953" s="116">
        <v>1550100220</v>
      </c>
      <c r="D1953" s="116" t="s">
        <v>11356</v>
      </c>
      <c r="E1953" s="339">
        <v>217902</v>
      </c>
      <c r="F1953" s="194">
        <v>6</v>
      </c>
      <c r="G1953" s="194">
        <v>6</v>
      </c>
      <c r="H1953" s="194" t="s">
        <v>10119</v>
      </c>
      <c r="I1953" s="194">
        <f t="shared" si="90"/>
        <v>0</v>
      </c>
      <c r="J1953" s="116" t="s">
        <v>10120</v>
      </c>
      <c r="K1953" s="116" t="s">
        <v>12247</v>
      </c>
      <c r="L1953" s="197">
        <v>45643</v>
      </c>
      <c r="M1953" s="116" t="s">
        <v>15907</v>
      </c>
      <c r="N1953" s="197">
        <v>45703</v>
      </c>
      <c r="O1953" s="388">
        <f t="shared" si="91"/>
        <v>36317</v>
      </c>
      <c r="P1953" s="339">
        <f t="shared" si="92"/>
        <v>0</v>
      </c>
    </row>
    <row r="1954" spans="1:16" hidden="1" x14ac:dyDescent="0.25">
      <c r="A1954" s="116">
        <v>131368</v>
      </c>
      <c r="B1954" s="116">
        <v>3</v>
      </c>
      <c r="C1954" s="116">
        <v>1550100300</v>
      </c>
      <c r="D1954" s="116" t="s">
        <v>11357</v>
      </c>
      <c r="E1954" s="339">
        <v>245476.98</v>
      </c>
      <c r="F1954" s="194">
        <v>6</v>
      </c>
      <c r="G1954" s="194">
        <v>6</v>
      </c>
      <c r="H1954" s="194" t="s">
        <v>10119</v>
      </c>
      <c r="I1954" s="194">
        <f t="shared" si="90"/>
        <v>0</v>
      </c>
      <c r="J1954" s="116" t="s">
        <v>10120</v>
      </c>
      <c r="K1954" s="116" t="s">
        <v>12247</v>
      </c>
      <c r="L1954" s="197">
        <v>45643</v>
      </c>
      <c r="M1954" s="116"/>
      <c r="N1954" s="197">
        <v>45644</v>
      </c>
      <c r="O1954" s="388">
        <f t="shared" si="91"/>
        <v>40912.83</v>
      </c>
      <c r="P1954" s="339">
        <f t="shared" si="92"/>
        <v>0</v>
      </c>
    </row>
    <row r="1955" spans="1:16" hidden="1" x14ac:dyDescent="0.25">
      <c r="A1955" s="116">
        <v>131368</v>
      </c>
      <c r="B1955" s="116">
        <v>1</v>
      </c>
      <c r="C1955" s="116">
        <v>1550100330</v>
      </c>
      <c r="D1955" s="116" t="s">
        <v>11358</v>
      </c>
      <c r="E1955" s="339">
        <v>235300.98</v>
      </c>
      <c r="F1955" s="194">
        <v>6</v>
      </c>
      <c r="G1955" s="194">
        <v>6</v>
      </c>
      <c r="H1955" s="194" t="s">
        <v>10119</v>
      </c>
      <c r="I1955" s="194">
        <f t="shared" si="90"/>
        <v>0</v>
      </c>
      <c r="J1955" s="116" t="s">
        <v>10120</v>
      </c>
      <c r="K1955" s="116" t="s">
        <v>12247</v>
      </c>
      <c r="L1955" s="197">
        <v>45643</v>
      </c>
      <c r="M1955" s="116"/>
      <c r="N1955" s="197">
        <v>45644</v>
      </c>
      <c r="O1955" s="388">
        <f t="shared" si="91"/>
        <v>39216.83</v>
      </c>
      <c r="P1955" s="339">
        <f t="shared" si="92"/>
        <v>0</v>
      </c>
    </row>
    <row r="1956" spans="1:16" hidden="1" x14ac:dyDescent="0.25">
      <c r="A1956" s="116">
        <v>131368</v>
      </c>
      <c r="B1956" s="116">
        <v>5</v>
      </c>
      <c r="C1956" s="116">
        <v>1550100550</v>
      </c>
      <c r="D1956" s="116" t="s">
        <v>12248</v>
      </c>
      <c r="E1956" s="339">
        <v>39564</v>
      </c>
      <c r="F1956" s="194">
        <v>6</v>
      </c>
      <c r="G1956" s="194">
        <v>6</v>
      </c>
      <c r="H1956" s="194" t="s">
        <v>10119</v>
      </c>
      <c r="I1956" s="194">
        <f t="shared" si="90"/>
        <v>0</v>
      </c>
      <c r="J1956" s="116" t="s">
        <v>10120</v>
      </c>
      <c r="K1956" s="116" t="s">
        <v>12247</v>
      </c>
      <c r="L1956" s="197">
        <v>45643</v>
      </c>
      <c r="M1956" s="116"/>
      <c r="N1956" s="197">
        <v>45644</v>
      </c>
      <c r="O1956" s="388">
        <f t="shared" si="91"/>
        <v>6594</v>
      </c>
      <c r="P1956" s="339">
        <f t="shared" si="92"/>
        <v>0</v>
      </c>
    </row>
    <row r="1957" spans="1:16" hidden="1" x14ac:dyDescent="0.25">
      <c r="A1957" s="116">
        <v>131368</v>
      </c>
      <c r="B1957" s="116">
        <v>2</v>
      </c>
      <c r="C1957" s="116">
        <v>1550101150</v>
      </c>
      <c r="D1957" s="116" t="s">
        <v>11360</v>
      </c>
      <c r="E1957" s="339">
        <v>69819.12</v>
      </c>
      <c r="F1957" s="194">
        <v>6</v>
      </c>
      <c r="G1957" s="194">
        <v>6</v>
      </c>
      <c r="H1957" s="194" t="s">
        <v>10119</v>
      </c>
      <c r="I1957" s="194">
        <f t="shared" si="90"/>
        <v>0</v>
      </c>
      <c r="J1957" s="116" t="s">
        <v>10120</v>
      </c>
      <c r="K1957" s="116" t="s">
        <v>12247</v>
      </c>
      <c r="L1957" s="197">
        <v>45643</v>
      </c>
      <c r="M1957" s="116"/>
      <c r="N1957" s="197">
        <v>45644</v>
      </c>
      <c r="O1957" s="388">
        <f t="shared" si="91"/>
        <v>11636.519999999999</v>
      </c>
      <c r="P1957" s="339">
        <f t="shared" si="92"/>
        <v>0</v>
      </c>
    </row>
    <row r="1958" spans="1:16" hidden="1" x14ac:dyDescent="0.25">
      <c r="A1958" s="116">
        <v>131384</v>
      </c>
      <c r="B1958" s="116">
        <v>1</v>
      </c>
      <c r="C1958" s="116">
        <v>1015100080</v>
      </c>
      <c r="D1958" s="116" t="s">
        <v>11141</v>
      </c>
      <c r="E1958" s="339">
        <v>47065.9</v>
      </c>
      <c r="F1958" s="194">
        <v>2</v>
      </c>
      <c r="G1958" s="194">
        <v>2</v>
      </c>
      <c r="H1958" s="194" t="s">
        <v>10119</v>
      </c>
      <c r="I1958" s="194">
        <f t="shared" si="90"/>
        <v>0</v>
      </c>
      <c r="J1958" s="116" t="s">
        <v>10120</v>
      </c>
      <c r="K1958" s="116" t="s">
        <v>12107</v>
      </c>
      <c r="L1958" s="197">
        <v>45643</v>
      </c>
      <c r="M1958" s="116"/>
      <c r="N1958" s="197">
        <v>45644</v>
      </c>
      <c r="O1958" s="388">
        <f t="shared" si="91"/>
        <v>23532.95</v>
      </c>
      <c r="P1958" s="339">
        <f t="shared" si="92"/>
        <v>0</v>
      </c>
    </row>
    <row r="1959" spans="1:16" hidden="1" x14ac:dyDescent="0.25">
      <c r="A1959" s="116">
        <v>131384</v>
      </c>
      <c r="B1959" s="116">
        <v>2</v>
      </c>
      <c r="C1959" s="116">
        <v>1810101740</v>
      </c>
      <c r="D1959" s="116" t="s">
        <v>11364</v>
      </c>
      <c r="E1959" s="339">
        <v>4380</v>
      </c>
      <c r="F1959" s="194">
        <v>1</v>
      </c>
      <c r="G1959" s="194">
        <v>1</v>
      </c>
      <c r="H1959" s="194" t="s">
        <v>10119</v>
      </c>
      <c r="I1959" s="194">
        <f t="shared" si="90"/>
        <v>0</v>
      </c>
      <c r="J1959" s="116" t="s">
        <v>10120</v>
      </c>
      <c r="K1959" s="116" t="s">
        <v>12107</v>
      </c>
      <c r="L1959" s="197">
        <v>45643</v>
      </c>
      <c r="M1959" s="116"/>
      <c r="N1959" s="197">
        <v>45644</v>
      </c>
      <c r="O1959" s="388">
        <f t="shared" si="91"/>
        <v>4380</v>
      </c>
      <c r="P1959" s="339">
        <f t="shared" si="92"/>
        <v>0</v>
      </c>
    </row>
    <row r="1960" spans="1:16" hidden="1" x14ac:dyDescent="0.25">
      <c r="A1960" s="116">
        <v>131384</v>
      </c>
      <c r="B1960" s="116">
        <v>3</v>
      </c>
      <c r="C1960" s="116">
        <v>1810101750</v>
      </c>
      <c r="D1960" s="116" t="s">
        <v>11365</v>
      </c>
      <c r="E1960" s="339">
        <v>10365.540000000001</v>
      </c>
      <c r="F1960" s="194">
        <v>2</v>
      </c>
      <c r="G1960" s="194">
        <v>2</v>
      </c>
      <c r="H1960" s="194" t="s">
        <v>10119</v>
      </c>
      <c r="I1960" s="194">
        <f t="shared" si="90"/>
        <v>0</v>
      </c>
      <c r="J1960" s="116" t="s">
        <v>10120</v>
      </c>
      <c r="K1960" s="116" t="s">
        <v>12107</v>
      </c>
      <c r="L1960" s="197">
        <v>45643</v>
      </c>
      <c r="M1960" s="116"/>
      <c r="N1960" s="197">
        <v>45644</v>
      </c>
      <c r="O1960" s="388">
        <f t="shared" si="91"/>
        <v>5182.7700000000004</v>
      </c>
      <c r="P1960" s="339">
        <f t="shared" si="92"/>
        <v>0</v>
      </c>
    </row>
    <row r="1961" spans="1:16" hidden="1" x14ac:dyDescent="0.25">
      <c r="A1961" s="116">
        <v>131384</v>
      </c>
      <c r="B1961" s="116">
        <v>4</v>
      </c>
      <c r="C1961" s="116">
        <v>1810101760</v>
      </c>
      <c r="D1961" s="116" t="s">
        <v>11366</v>
      </c>
      <c r="E1961" s="339">
        <v>11910</v>
      </c>
      <c r="F1961" s="194">
        <v>2</v>
      </c>
      <c r="G1961" s="194">
        <v>2</v>
      </c>
      <c r="H1961" s="194" t="s">
        <v>10119</v>
      </c>
      <c r="I1961" s="194">
        <f t="shared" si="90"/>
        <v>0</v>
      </c>
      <c r="J1961" s="116" t="s">
        <v>10120</v>
      </c>
      <c r="K1961" s="116" t="s">
        <v>12107</v>
      </c>
      <c r="L1961" s="197">
        <v>45643</v>
      </c>
      <c r="M1961" s="116"/>
      <c r="N1961" s="197">
        <v>45644</v>
      </c>
      <c r="O1961" s="388">
        <f t="shared" si="91"/>
        <v>5955</v>
      </c>
      <c r="P1961" s="339">
        <f t="shared" si="92"/>
        <v>0</v>
      </c>
    </row>
    <row r="1962" spans="1:16" hidden="1" x14ac:dyDescent="0.25">
      <c r="A1962" s="116">
        <v>131384</v>
      </c>
      <c r="B1962" s="116">
        <v>5</v>
      </c>
      <c r="C1962" s="116">
        <v>1810101770</v>
      </c>
      <c r="D1962" s="116" t="s">
        <v>10567</v>
      </c>
      <c r="E1962" s="339">
        <v>10824.28</v>
      </c>
      <c r="F1962" s="194">
        <v>2</v>
      </c>
      <c r="G1962" s="194">
        <v>2</v>
      </c>
      <c r="H1962" s="194" t="s">
        <v>10119</v>
      </c>
      <c r="I1962" s="194">
        <f t="shared" si="90"/>
        <v>0</v>
      </c>
      <c r="J1962" s="116" t="s">
        <v>10120</v>
      </c>
      <c r="K1962" s="116" t="s">
        <v>12107</v>
      </c>
      <c r="L1962" s="197">
        <v>45643</v>
      </c>
      <c r="M1962" s="116"/>
      <c r="N1962" s="197">
        <v>45644</v>
      </c>
      <c r="O1962" s="388">
        <f t="shared" si="91"/>
        <v>5412.14</v>
      </c>
      <c r="P1962" s="339">
        <f t="shared" si="92"/>
        <v>0</v>
      </c>
    </row>
    <row r="1963" spans="1:16" hidden="1" x14ac:dyDescent="0.25">
      <c r="A1963" s="116">
        <v>131392</v>
      </c>
      <c r="B1963" s="116">
        <v>5</v>
      </c>
      <c r="C1963" s="116">
        <v>1010100120</v>
      </c>
      <c r="D1963" s="116" t="s">
        <v>17538</v>
      </c>
      <c r="E1963" s="339">
        <v>14642.8</v>
      </c>
      <c r="F1963" s="194">
        <v>10</v>
      </c>
      <c r="G1963" s="194">
        <v>10</v>
      </c>
      <c r="H1963" s="194" t="s">
        <v>10119</v>
      </c>
      <c r="I1963" s="194">
        <f t="shared" si="90"/>
        <v>0</v>
      </c>
      <c r="J1963" s="116" t="s">
        <v>10120</v>
      </c>
      <c r="K1963" s="116" t="s">
        <v>12207</v>
      </c>
      <c r="L1963" s="197">
        <v>45643</v>
      </c>
      <c r="M1963" s="116"/>
      <c r="N1963" s="197">
        <v>45644</v>
      </c>
      <c r="O1963" s="388">
        <f t="shared" si="91"/>
        <v>1464.28</v>
      </c>
      <c r="P1963" s="339">
        <f t="shared" si="92"/>
        <v>0</v>
      </c>
    </row>
    <row r="1964" spans="1:16" hidden="1" x14ac:dyDescent="0.25">
      <c r="A1964" s="116">
        <v>131392</v>
      </c>
      <c r="B1964" s="116">
        <v>6</v>
      </c>
      <c r="C1964" s="116">
        <v>1010100750</v>
      </c>
      <c r="D1964" s="116" t="s">
        <v>11041</v>
      </c>
      <c r="E1964" s="339">
        <v>24297.3</v>
      </c>
      <c r="F1964" s="194">
        <v>10</v>
      </c>
      <c r="G1964" s="194">
        <v>10</v>
      </c>
      <c r="H1964" s="194" t="s">
        <v>10119</v>
      </c>
      <c r="I1964" s="194">
        <f t="shared" si="90"/>
        <v>0</v>
      </c>
      <c r="J1964" s="116" t="s">
        <v>10120</v>
      </c>
      <c r="K1964" s="116" t="s">
        <v>12207</v>
      </c>
      <c r="L1964" s="197">
        <v>45643</v>
      </c>
      <c r="M1964" s="116"/>
      <c r="N1964" s="197">
        <v>45644</v>
      </c>
      <c r="O1964" s="388">
        <f t="shared" si="91"/>
        <v>2429.73</v>
      </c>
      <c r="P1964" s="339">
        <f t="shared" si="92"/>
        <v>0</v>
      </c>
    </row>
    <row r="1965" spans="1:16" hidden="1" x14ac:dyDescent="0.25">
      <c r="A1965" s="116">
        <v>131392</v>
      </c>
      <c r="B1965" s="116">
        <v>3</v>
      </c>
      <c r="C1965" s="116">
        <v>1010103220</v>
      </c>
      <c r="D1965" s="116" t="s">
        <v>10565</v>
      </c>
      <c r="E1965" s="339">
        <v>45249.4</v>
      </c>
      <c r="F1965" s="194">
        <v>10</v>
      </c>
      <c r="G1965" s="194">
        <v>10</v>
      </c>
      <c r="H1965" s="194" t="s">
        <v>10119</v>
      </c>
      <c r="I1965" s="194">
        <f t="shared" si="90"/>
        <v>0</v>
      </c>
      <c r="J1965" s="116" t="s">
        <v>10120</v>
      </c>
      <c r="K1965" s="116" t="s">
        <v>12207</v>
      </c>
      <c r="L1965" s="197">
        <v>45643</v>
      </c>
      <c r="M1965" s="116"/>
      <c r="N1965" s="197">
        <v>45644</v>
      </c>
      <c r="O1965" s="388">
        <f t="shared" si="91"/>
        <v>4524.9400000000005</v>
      </c>
      <c r="P1965" s="339">
        <f t="shared" si="92"/>
        <v>0</v>
      </c>
    </row>
    <row r="1966" spans="1:16" hidden="1" x14ac:dyDescent="0.25">
      <c r="A1966" s="116">
        <v>131392</v>
      </c>
      <c r="B1966" s="116">
        <v>4</v>
      </c>
      <c r="C1966" s="116">
        <v>1010106890</v>
      </c>
      <c r="D1966" s="116" t="s">
        <v>11136</v>
      </c>
      <c r="E1966" s="339">
        <v>48626.7</v>
      </c>
      <c r="F1966" s="194">
        <v>10</v>
      </c>
      <c r="G1966" s="194">
        <v>10</v>
      </c>
      <c r="H1966" s="194" t="s">
        <v>10119</v>
      </c>
      <c r="I1966" s="194">
        <f t="shared" si="90"/>
        <v>0</v>
      </c>
      <c r="J1966" s="116" t="s">
        <v>10120</v>
      </c>
      <c r="K1966" s="116" t="s">
        <v>12207</v>
      </c>
      <c r="L1966" s="197">
        <v>45643</v>
      </c>
      <c r="M1966" s="116"/>
      <c r="N1966" s="197">
        <v>45644</v>
      </c>
      <c r="O1966" s="388">
        <f t="shared" si="91"/>
        <v>4862.67</v>
      </c>
      <c r="P1966" s="339">
        <f t="shared" si="92"/>
        <v>0</v>
      </c>
    </row>
    <row r="1967" spans="1:16" hidden="1" x14ac:dyDescent="0.25">
      <c r="A1967" s="116">
        <v>131392</v>
      </c>
      <c r="B1967" s="116">
        <v>8</v>
      </c>
      <c r="C1967" s="116">
        <v>1023100140</v>
      </c>
      <c r="D1967" s="116" t="s">
        <v>11171</v>
      </c>
      <c r="E1967" s="339">
        <v>36780.1</v>
      </c>
      <c r="F1967" s="194">
        <v>2</v>
      </c>
      <c r="G1967" s="194">
        <v>2</v>
      </c>
      <c r="H1967" s="194" t="s">
        <v>10119</v>
      </c>
      <c r="I1967" s="194">
        <f t="shared" si="90"/>
        <v>0</v>
      </c>
      <c r="J1967" s="116" t="s">
        <v>10120</v>
      </c>
      <c r="K1967" s="116" t="s">
        <v>12207</v>
      </c>
      <c r="L1967" s="197">
        <v>45643</v>
      </c>
      <c r="M1967" s="116"/>
      <c r="N1967" s="197">
        <v>45644</v>
      </c>
      <c r="O1967" s="388">
        <f t="shared" si="91"/>
        <v>18390.05</v>
      </c>
      <c r="P1967" s="339">
        <f t="shared" si="92"/>
        <v>0</v>
      </c>
    </row>
    <row r="1968" spans="1:16" hidden="1" x14ac:dyDescent="0.25">
      <c r="A1968" s="116">
        <v>131392</v>
      </c>
      <c r="B1968" s="116">
        <v>7</v>
      </c>
      <c r="C1968" s="116">
        <v>1023100340</v>
      </c>
      <c r="D1968" s="116" t="s">
        <v>10969</v>
      </c>
      <c r="E1968" s="339">
        <v>36780</v>
      </c>
      <c r="F1968" s="194">
        <v>2</v>
      </c>
      <c r="G1968" s="194">
        <v>2</v>
      </c>
      <c r="H1968" s="194" t="s">
        <v>10119</v>
      </c>
      <c r="I1968" s="194">
        <f t="shared" si="90"/>
        <v>0</v>
      </c>
      <c r="J1968" s="116" t="s">
        <v>10120</v>
      </c>
      <c r="K1968" s="116" t="s">
        <v>12207</v>
      </c>
      <c r="L1968" s="197">
        <v>45643</v>
      </c>
      <c r="M1968" s="116"/>
      <c r="N1968" s="197">
        <v>45644</v>
      </c>
      <c r="O1968" s="388">
        <f t="shared" si="91"/>
        <v>18390</v>
      </c>
      <c r="P1968" s="339">
        <f t="shared" si="92"/>
        <v>0</v>
      </c>
    </row>
    <row r="1969" spans="1:16" hidden="1" x14ac:dyDescent="0.25">
      <c r="A1969" s="116">
        <v>131392</v>
      </c>
      <c r="B1969" s="116">
        <v>2</v>
      </c>
      <c r="C1969" s="116">
        <v>1810101950</v>
      </c>
      <c r="D1969" s="116" t="s">
        <v>11058</v>
      </c>
      <c r="E1969" s="339">
        <v>367400</v>
      </c>
      <c r="F1969" s="194">
        <v>2</v>
      </c>
      <c r="G1969" s="194">
        <v>2</v>
      </c>
      <c r="H1969" s="194" t="s">
        <v>10119</v>
      </c>
      <c r="I1969" s="194">
        <f t="shared" si="90"/>
        <v>0</v>
      </c>
      <c r="J1969" s="116" t="s">
        <v>10120</v>
      </c>
      <c r="K1969" s="116" t="s">
        <v>12207</v>
      </c>
      <c r="L1969" s="197">
        <v>45643</v>
      </c>
      <c r="M1969" s="116"/>
      <c r="N1969" s="197">
        <v>45644</v>
      </c>
      <c r="O1969" s="388">
        <f t="shared" si="91"/>
        <v>183700</v>
      </c>
      <c r="P1969" s="339">
        <f t="shared" si="92"/>
        <v>0</v>
      </c>
    </row>
    <row r="1970" spans="1:16" hidden="1" x14ac:dyDescent="0.25">
      <c r="A1970" s="116">
        <v>131392</v>
      </c>
      <c r="B1970" s="116">
        <v>1</v>
      </c>
      <c r="C1970" s="116">
        <v>1810102280</v>
      </c>
      <c r="D1970" s="116" t="s">
        <v>11057</v>
      </c>
      <c r="E1970" s="339">
        <v>675402</v>
      </c>
      <c r="F1970" s="194">
        <v>6</v>
      </c>
      <c r="G1970" s="194">
        <v>6</v>
      </c>
      <c r="H1970" s="194" t="s">
        <v>10119</v>
      </c>
      <c r="I1970" s="194">
        <f t="shared" si="90"/>
        <v>0</v>
      </c>
      <c r="J1970" s="116" t="s">
        <v>10120</v>
      </c>
      <c r="K1970" s="116" t="s">
        <v>12207</v>
      </c>
      <c r="L1970" s="197">
        <v>45643</v>
      </c>
      <c r="M1970" s="116"/>
      <c r="N1970" s="197">
        <v>45701</v>
      </c>
      <c r="O1970" s="388">
        <f t="shared" si="91"/>
        <v>112567</v>
      </c>
      <c r="P1970" s="339">
        <f t="shared" si="92"/>
        <v>0</v>
      </c>
    </row>
    <row r="1971" spans="1:16" hidden="1" x14ac:dyDescent="0.25">
      <c r="A1971" s="116">
        <v>131399</v>
      </c>
      <c r="B1971" s="116">
        <v>5</v>
      </c>
      <c r="C1971" s="116">
        <v>1010103220</v>
      </c>
      <c r="D1971" s="116" t="s">
        <v>10565</v>
      </c>
      <c r="E1971" s="339">
        <v>45249.4</v>
      </c>
      <c r="F1971" s="194">
        <v>10</v>
      </c>
      <c r="G1971" s="194">
        <v>10</v>
      </c>
      <c r="H1971" s="194" t="s">
        <v>10119</v>
      </c>
      <c r="I1971" s="194">
        <f t="shared" si="90"/>
        <v>0</v>
      </c>
      <c r="J1971" s="116" t="s">
        <v>10120</v>
      </c>
      <c r="K1971" s="116" t="s">
        <v>12249</v>
      </c>
      <c r="L1971" s="197">
        <v>45643</v>
      </c>
      <c r="M1971" s="116"/>
      <c r="N1971" s="197">
        <v>45644</v>
      </c>
      <c r="O1971" s="388">
        <f t="shared" si="91"/>
        <v>4524.9400000000005</v>
      </c>
      <c r="P1971" s="339">
        <f t="shared" si="92"/>
        <v>0</v>
      </c>
    </row>
    <row r="1972" spans="1:16" hidden="1" x14ac:dyDescent="0.25">
      <c r="A1972" s="116">
        <v>131399</v>
      </c>
      <c r="B1972" s="116">
        <v>4</v>
      </c>
      <c r="C1972" s="116">
        <v>1012100010</v>
      </c>
      <c r="D1972" s="116" t="s">
        <v>10369</v>
      </c>
      <c r="E1972" s="339">
        <v>140000</v>
      </c>
      <c r="F1972" s="194">
        <v>2</v>
      </c>
      <c r="G1972" s="194">
        <v>2</v>
      </c>
      <c r="H1972" s="194" t="s">
        <v>10119</v>
      </c>
      <c r="I1972" s="194">
        <f t="shared" si="90"/>
        <v>0</v>
      </c>
      <c r="J1972" s="116" t="s">
        <v>10120</v>
      </c>
      <c r="K1972" s="116" t="s">
        <v>12249</v>
      </c>
      <c r="L1972" s="197">
        <v>45643</v>
      </c>
      <c r="M1972" s="116"/>
      <c r="N1972" s="197">
        <v>45840</v>
      </c>
      <c r="O1972" s="388">
        <f t="shared" si="91"/>
        <v>70000</v>
      </c>
      <c r="P1972" s="339">
        <f t="shared" si="92"/>
        <v>0</v>
      </c>
    </row>
    <row r="1973" spans="1:16" hidden="1" x14ac:dyDescent="0.25">
      <c r="A1973" s="116">
        <v>131399</v>
      </c>
      <c r="B1973" s="116">
        <v>3</v>
      </c>
      <c r="C1973" s="116">
        <v>1012100030</v>
      </c>
      <c r="D1973" s="116" t="s">
        <v>11137</v>
      </c>
      <c r="E1973" s="339">
        <v>111166</v>
      </c>
      <c r="F1973" s="194">
        <v>2</v>
      </c>
      <c r="G1973" s="194">
        <v>2</v>
      </c>
      <c r="H1973" s="194" t="s">
        <v>10119</v>
      </c>
      <c r="I1973" s="194">
        <f t="shared" si="90"/>
        <v>0</v>
      </c>
      <c r="J1973" s="116" t="s">
        <v>10120</v>
      </c>
      <c r="K1973" s="116" t="s">
        <v>12249</v>
      </c>
      <c r="L1973" s="197">
        <v>45643</v>
      </c>
      <c r="M1973" s="116"/>
      <c r="N1973" s="197">
        <v>45804</v>
      </c>
      <c r="O1973" s="388">
        <f t="shared" si="91"/>
        <v>55583</v>
      </c>
      <c r="P1973" s="339">
        <f t="shared" si="92"/>
        <v>0</v>
      </c>
    </row>
    <row r="1974" spans="1:16" hidden="1" x14ac:dyDescent="0.25">
      <c r="A1974" s="116">
        <v>131399</v>
      </c>
      <c r="B1974" s="116">
        <v>3</v>
      </c>
      <c r="C1974" s="116">
        <v>1012100030</v>
      </c>
      <c r="D1974" s="116" t="s">
        <v>11137</v>
      </c>
      <c r="E1974" s="339">
        <v>111166</v>
      </c>
      <c r="F1974" s="194">
        <v>2</v>
      </c>
      <c r="G1974" s="194">
        <v>2</v>
      </c>
      <c r="H1974" s="194" t="s">
        <v>10119</v>
      </c>
      <c r="I1974" s="194">
        <f t="shared" si="90"/>
        <v>0</v>
      </c>
      <c r="J1974" s="116" t="s">
        <v>10120</v>
      </c>
      <c r="K1974" s="116" t="s">
        <v>12249</v>
      </c>
      <c r="L1974" s="197">
        <v>45643</v>
      </c>
      <c r="M1974" s="116"/>
      <c r="N1974" s="197">
        <v>45819</v>
      </c>
      <c r="O1974" s="388">
        <f t="shared" si="91"/>
        <v>55583</v>
      </c>
      <c r="P1974" s="339">
        <f t="shared" si="92"/>
        <v>0</v>
      </c>
    </row>
    <row r="1975" spans="1:16" hidden="1" x14ac:dyDescent="0.25">
      <c r="A1975" s="116">
        <v>131399</v>
      </c>
      <c r="B1975" s="116">
        <v>6</v>
      </c>
      <c r="C1975" s="116">
        <v>1016100040</v>
      </c>
      <c r="D1975" s="116" t="s">
        <v>11145</v>
      </c>
      <c r="E1975" s="339">
        <v>29736.75</v>
      </c>
      <c r="F1975" s="194">
        <v>1</v>
      </c>
      <c r="G1975" s="194">
        <v>1</v>
      </c>
      <c r="H1975" s="194" t="s">
        <v>10119</v>
      </c>
      <c r="I1975" s="194">
        <f t="shared" si="90"/>
        <v>0</v>
      </c>
      <c r="J1975" s="116" t="s">
        <v>10120</v>
      </c>
      <c r="K1975" s="116" t="s">
        <v>12249</v>
      </c>
      <c r="L1975" s="197">
        <v>45643</v>
      </c>
      <c r="M1975" s="116"/>
      <c r="N1975" s="197">
        <v>45644</v>
      </c>
      <c r="O1975" s="388">
        <f t="shared" si="91"/>
        <v>29736.75</v>
      </c>
      <c r="P1975" s="339">
        <f t="shared" si="92"/>
        <v>0</v>
      </c>
    </row>
    <row r="1976" spans="1:16" hidden="1" x14ac:dyDescent="0.25">
      <c r="A1976" s="116">
        <v>131399</v>
      </c>
      <c r="B1976" s="116">
        <v>1</v>
      </c>
      <c r="C1976" s="116">
        <v>1023100140</v>
      </c>
      <c r="D1976" s="116" t="s">
        <v>11171</v>
      </c>
      <c r="E1976" s="339">
        <v>91950.25</v>
      </c>
      <c r="F1976" s="194">
        <v>5</v>
      </c>
      <c r="G1976" s="194">
        <v>5</v>
      </c>
      <c r="H1976" s="194" t="s">
        <v>10119</v>
      </c>
      <c r="I1976" s="194">
        <f t="shared" si="90"/>
        <v>0</v>
      </c>
      <c r="J1976" s="116" t="s">
        <v>10120</v>
      </c>
      <c r="K1976" s="116" t="s">
        <v>12249</v>
      </c>
      <c r="L1976" s="197">
        <v>45643</v>
      </c>
      <c r="M1976" s="116"/>
      <c r="N1976" s="197">
        <v>45644</v>
      </c>
      <c r="O1976" s="388">
        <f t="shared" si="91"/>
        <v>18390.05</v>
      </c>
      <c r="P1976" s="339">
        <f t="shared" si="92"/>
        <v>0</v>
      </c>
    </row>
    <row r="1977" spans="1:16" hidden="1" x14ac:dyDescent="0.25">
      <c r="A1977" s="116">
        <v>131399</v>
      </c>
      <c r="B1977" s="116">
        <v>2</v>
      </c>
      <c r="C1977" s="116">
        <v>1023100340</v>
      </c>
      <c r="D1977" s="116" t="s">
        <v>10969</v>
      </c>
      <c r="E1977" s="339">
        <v>91950</v>
      </c>
      <c r="F1977" s="194">
        <v>5</v>
      </c>
      <c r="G1977" s="194">
        <v>5</v>
      </c>
      <c r="H1977" s="194" t="s">
        <v>10119</v>
      </c>
      <c r="I1977" s="194">
        <f t="shared" si="90"/>
        <v>0</v>
      </c>
      <c r="J1977" s="116" t="s">
        <v>10120</v>
      </c>
      <c r="K1977" s="116" t="s">
        <v>12249</v>
      </c>
      <c r="L1977" s="197">
        <v>45643</v>
      </c>
      <c r="M1977" s="116"/>
      <c r="N1977" s="197">
        <v>45644</v>
      </c>
      <c r="O1977" s="388">
        <f t="shared" si="91"/>
        <v>18390</v>
      </c>
      <c r="P1977" s="339">
        <f t="shared" si="92"/>
        <v>0</v>
      </c>
    </row>
    <row r="1978" spans="1:16" hidden="1" x14ac:dyDescent="0.25">
      <c r="A1978" s="116">
        <v>131399</v>
      </c>
      <c r="B1978" s="116">
        <v>8</v>
      </c>
      <c r="C1978" s="116">
        <v>1514100320</v>
      </c>
      <c r="D1978" s="116" t="s">
        <v>11283</v>
      </c>
      <c r="E1978" s="339">
        <v>29496</v>
      </c>
      <c r="F1978" s="194">
        <v>8</v>
      </c>
      <c r="G1978" s="194">
        <v>8</v>
      </c>
      <c r="H1978" s="194" t="s">
        <v>10119</v>
      </c>
      <c r="I1978" s="194">
        <f t="shared" si="90"/>
        <v>0</v>
      </c>
      <c r="J1978" s="116" t="s">
        <v>10120</v>
      </c>
      <c r="K1978" s="116" t="s">
        <v>12249</v>
      </c>
      <c r="L1978" s="197">
        <v>45643</v>
      </c>
      <c r="M1978" s="116"/>
      <c r="N1978" s="197">
        <v>45644</v>
      </c>
      <c r="O1978" s="388">
        <f t="shared" si="91"/>
        <v>3687</v>
      </c>
      <c r="P1978" s="339">
        <f t="shared" si="92"/>
        <v>0</v>
      </c>
    </row>
    <row r="1979" spans="1:16" hidden="1" x14ac:dyDescent="0.25">
      <c r="A1979" s="116">
        <v>131399</v>
      </c>
      <c r="B1979" s="116">
        <v>7</v>
      </c>
      <c r="C1979" s="116">
        <v>1546101840</v>
      </c>
      <c r="D1979" s="116" t="s">
        <v>10957</v>
      </c>
      <c r="E1979" s="339">
        <v>45170.96</v>
      </c>
      <c r="F1979" s="194">
        <v>4</v>
      </c>
      <c r="G1979" s="194">
        <v>4</v>
      </c>
      <c r="H1979" s="194" t="s">
        <v>10119</v>
      </c>
      <c r="I1979" s="194">
        <f t="shared" si="90"/>
        <v>0</v>
      </c>
      <c r="J1979" s="116" t="s">
        <v>10120</v>
      </c>
      <c r="K1979" s="116" t="s">
        <v>12249</v>
      </c>
      <c r="L1979" s="197">
        <v>45643</v>
      </c>
      <c r="M1979" s="116"/>
      <c r="N1979" s="197">
        <v>45644</v>
      </c>
      <c r="O1979" s="388">
        <f t="shared" si="91"/>
        <v>11292.74</v>
      </c>
      <c r="P1979" s="339">
        <f t="shared" si="92"/>
        <v>0</v>
      </c>
    </row>
    <row r="1980" spans="1:16" hidden="1" x14ac:dyDescent="0.25">
      <c r="A1980" s="116">
        <v>131403</v>
      </c>
      <c r="B1980" s="116">
        <v>8</v>
      </c>
      <c r="C1980" s="116">
        <v>1810104410</v>
      </c>
      <c r="D1980" s="116" t="s">
        <v>17468</v>
      </c>
      <c r="E1980" s="339">
        <v>364000</v>
      </c>
      <c r="F1980" s="194">
        <v>40</v>
      </c>
      <c r="G1980" s="194">
        <v>40</v>
      </c>
      <c r="H1980" s="194" t="s">
        <v>10119</v>
      </c>
      <c r="I1980" s="194">
        <f t="shared" si="90"/>
        <v>0</v>
      </c>
      <c r="J1980" s="116" t="s">
        <v>10120</v>
      </c>
      <c r="K1980" s="116" t="s">
        <v>12250</v>
      </c>
      <c r="L1980" s="197">
        <v>45643</v>
      </c>
      <c r="M1980" s="116" t="s">
        <v>17609</v>
      </c>
      <c r="N1980" s="197">
        <v>45733</v>
      </c>
      <c r="O1980" s="388">
        <f t="shared" si="91"/>
        <v>9100</v>
      </c>
      <c r="P1980" s="339">
        <f t="shared" si="92"/>
        <v>0</v>
      </c>
    </row>
    <row r="1981" spans="1:16" hidden="1" x14ac:dyDescent="0.25">
      <c r="A1981" s="116">
        <v>131459</v>
      </c>
      <c r="B1981" s="116">
        <v>2</v>
      </c>
      <c r="C1981" s="116">
        <v>1015100020</v>
      </c>
      <c r="D1981" s="116" t="s">
        <v>10351</v>
      </c>
      <c r="E1981" s="339">
        <v>36695</v>
      </c>
      <c r="F1981" s="194">
        <v>1</v>
      </c>
      <c r="G1981" s="194">
        <v>1</v>
      </c>
      <c r="H1981" s="194" t="s">
        <v>10119</v>
      </c>
      <c r="I1981" s="194">
        <f t="shared" si="90"/>
        <v>0</v>
      </c>
      <c r="J1981" s="116" t="s">
        <v>10126</v>
      </c>
      <c r="K1981" s="116" t="s">
        <v>10366</v>
      </c>
      <c r="L1981" s="197">
        <v>45642</v>
      </c>
      <c r="M1981" s="116"/>
      <c r="N1981" s="197">
        <v>45642</v>
      </c>
      <c r="O1981" s="388">
        <f t="shared" si="91"/>
        <v>36695</v>
      </c>
      <c r="P1981" s="339">
        <f t="shared" si="92"/>
        <v>0</v>
      </c>
    </row>
    <row r="1982" spans="1:16" hidden="1" x14ac:dyDescent="0.25">
      <c r="A1982" s="116">
        <v>131459</v>
      </c>
      <c r="B1982" s="116">
        <v>1</v>
      </c>
      <c r="C1982" s="116">
        <v>1122100000</v>
      </c>
      <c r="D1982" s="116" t="s">
        <v>11187</v>
      </c>
      <c r="E1982" s="339">
        <v>326812.49</v>
      </c>
      <c r="F1982" s="194">
        <v>1</v>
      </c>
      <c r="G1982" s="194">
        <v>1</v>
      </c>
      <c r="H1982" s="194" t="s">
        <v>10119</v>
      </c>
      <c r="I1982" s="194">
        <f t="shared" si="90"/>
        <v>0</v>
      </c>
      <c r="J1982" s="116" t="s">
        <v>10126</v>
      </c>
      <c r="K1982" s="116" t="s">
        <v>10366</v>
      </c>
      <c r="L1982" s="197">
        <v>45642</v>
      </c>
      <c r="M1982" s="116"/>
      <c r="N1982" s="197">
        <v>45642</v>
      </c>
      <c r="O1982" s="388">
        <f t="shared" si="91"/>
        <v>326812.49</v>
      </c>
      <c r="P1982" s="339">
        <f t="shared" si="92"/>
        <v>0</v>
      </c>
    </row>
    <row r="1983" spans="1:16" hidden="1" x14ac:dyDescent="0.25">
      <c r="A1983" s="116">
        <v>131463</v>
      </c>
      <c r="B1983" s="116">
        <v>8</v>
      </c>
      <c r="C1983" s="116">
        <v>1010100120</v>
      </c>
      <c r="D1983" s="116" t="s">
        <v>17538</v>
      </c>
      <c r="E1983" s="339">
        <v>14642.8</v>
      </c>
      <c r="F1983" s="194">
        <v>10</v>
      </c>
      <c r="G1983" s="194">
        <v>10</v>
      </c>
      <c r="H1983" s="194" t="s">
        <v>10119</v>
      </c>
      <c r="I1983" s="194">
        <f t="shared" si="90"/>
        <v>0</v>
      </c>
      <c r="J1983" s="116" t="s">
        <v>10120</v>
      </c>
      <c r="K1983" s="116" t="s">
        <v>12242</v>
      </c>
      <c r="L1983" s="197">
        <v>45643</v>
      </c>
      <c r="M1983" s="116"/>
      <c r="N1983" s="197">
        <v>45643</v>
      </c>
      <c r="O1983" s="388">
        <f t="shared" si="91"/>
        <v>1464.28</v>
      </c>
      <c r="P1983" s="339">
        <f t="shared" si="92"/>
        <v>0</v>
      </c>
    </row>
    <row r="1984" spans="1:16" hidden="1" x14ac:dyDescent="0.25">
      <c r="A1984" s="116">
        <v>131463</v>
      </c>
      <c r="B1984" s="116">
        <v>10</v>
      </c>
      <c r="C1984" s="116">
        <v>1010100120</v>
      </c>
      <c r="D1984" s="116" t="s">
        <v>17538</v>
      </c>
      <c r="E1984" s="339">
        <v>14642.8</v>
      </c>
      <c r="F1984" s="194">
        <v>10</v>
      </c>
      <c r="G1984" s="194">
        <v>10</v>
      </c>
      <c r="H1984" s="194" t="s">
        <v>10119</v>
      </c>
      <c r="I1984" s="194">
        <f t="shared" si="90"/>
        <v>0</v>
      </c>
      <c r="J1984" s="116" t="s">
        <v>10120</v>
      </c>
      <c r="K1984" s="116" t="s">
        <v>12242</v>
      </c>
      <c r="L1984" s="197">
        <v>45643</v>
      </c>
      <c r="M1984" s="116"/>
      <c r="N1984" s="197">
        <v>45643</v>
      </c>
      <c r="O1984" s="388">
        <f t="shared" si="91"/>
        <v>1464.28</v>
      </c>
      <c r="P1984" s="339">
        <f t="shared" si="92"/>
        <v>0</v>
      </c>
    </row>
    <row r="1985" spans="1:16" hidden="1" x14ac:dyDescent="0.25">
      <c r="A1985" s="116">
        <v>131463</v>
      </c>
      <c r="B1985" s="116">
        <v>9</v>
      </c>
      <c r="C1985" s="116">
        <v>1010100750</v>
      </c>
      <c r="D1985" s="116" t="s">
        <v>11041</v>
      </c>
      <c r="E1985" s="339">
        <v>24297.3</v>
      </c>
      <c r="F1985" s="194">
        <v>10</v>
      </c>
      <c r="G1985" s="194">
        <v>10</v>
      </c>
      <c r="H1985" s="194" t="s">
        <v>10119</v>
      </c>
      <c r="I1985" s="194">
        <f t="shared" si="90"/>
        <v>0</v>
      </c>
      <c r="J1985" s="116" t="s">
        <v>10120</v>
      </c>
      <c r="K1985" s="116" t="s">
        <v>12242</v>
      </c>
      <c r="L1985" s="197">
        <v>45643</v>
      </c>
      <c r="M1985" s="116"/>
      <c r="N1985" s="197">
        <v>45643</v>
      </c>
      <c r="O1985" s="388">
        <f t="shared" si="91"/>
        <v>2429.73</v>
      </c>
      <c r="P1985" s="339">
        <f t="shared" si="92"/>
        <v>0</v>
      </c>
    </row>
    <row r="1986" spans="1:16" hidden="1" x14ac:dyDescent="0.25">
      <c r="A1986" s="116">
        <v>131463</v>
      </c>
      <c r="B1986" s="116">
        <v>11</v>
      </c>
      <c r="C1986" s="116">
        <v>1010100750</v>
      </c>
      <c r="D1986" s="116" t="s">
        <v>11041</v>
      </c>
      <c r="E1986" s="339">
        <v>24297.3</v>
      </c>
      <c r="F1986" s="194">
        <v>10</v>
      </c>
      <c r="G1986" s="194">
        <v>10</v>
      </c>
      <c r="H1986" s="194" t="s">
        <v>10119</v>
      </c>
      <c r="I1986" s="194">
        <f t="shared" ref="I1986:I2049" si="93">+F1986-G1986</f>
        <v>0</v>
      </c>
      <c r="J1986" s="116" t="s">
        <v>10120</v>
      </c>
      <c r="K1986" s="116" t="s">
        <v>12242</v>
      </c>
      <c r="L1986" s="197">
        <v>45643</v>
      </c>
      <c r="M1986" s="116"/>
      <c r="N1986" s="197">
        <v>45643</v>
      </c>
      <c r="O1986" s="388">
        <f t="shared" ref="O1986:O2049" si="94">+E1986/F1986</f>
        <v>2429.73</v>
      </c>
      <c r="P1986" s="339">
        <f t="shared" ref="P1986:P2049" si="95">+O1986*I1986</f>
        <v>0</v>
      </c>
    </row>
    <row r="1987" spans="1:16" hidden="1" x14ac:dyDescent="0.25">
      <c r="A1987" s="116">
        <v>131463</v>
      </c>
      <c r="B1987" s="116">
        <v>7</v>
      </c>
      <c r="C1987" s="116">
        <v>1010106890</v>
      </c>
      <c r="D1987" s="116" t="s">
        <v>11136</v>
      </c>
      <c r="E1987" s="339">
        <v>97253.4</v>
      </c>
      <c r="F1987" s="194">
        <v>20</v>
      </c>
      <c r="G1987" s="194">
        <v>20</v>
      </c>
      <c r="H1987" s="194" t="s">
        <v>10119</v>
      </c>
      <c r="I1987" s="194">
        <f t="shared" si="93"/>
        <v>0</v>
      </c>
      <c r="J1987" s="116" t="s">
        <v>10120</v>
      </c>
      <c r="K1987" s="116" t="s">
        <v>12242</v>
      </c>
      <c r="L1987" s="197">
        <v>45643</v>
      </c>
      <c r="M1987" s="116"/>
      <c r="N1987" s="197">
        <v>45643</v>
      </c>
      <c r="O1987" s="388">
        <f t="shared" si="94"/>
        <v>4862.67</v>
      </c>
      <c r="P1987" s="339">
        <f t="shared" si="95"/>
        <v>0</v>
      </c>
    </row>
    <row r="1988" spans="1:16" hidden="1" x14ac:dyDescent="0.25">
      <c r="A1988" s="116">
        <v>131463</v>
      </c>
      <c r="B1988" s="116">
        <v>4</v>
      </c>
      <c r="C1988" s="116">
        <v>1019103740</v>
      </c>
      <c r="D1988" s="116" t="s">
        <v>11165</v>
      </c>
      <c r="E1988" s="339">
        <v>840</v>
      </c>
      <c r="F1988" s="194">
        <v>4</v>
      </c>
      <c r="G1988" s="194">
        <v>4</v>
      </c>
      <c r="H1988" s="194" t="s">
        <v>10119</v>
      </c>
      <c r="I1988" s="194">
        <f t="shared" si="93"/>
        <v>0</v>
      </c>
      <c r="J1988" s="116" t="s">
        <v>10120</v>
      </c>
      <c r="K1988" s="116" t="s">
        <v>12242</v>
      </c>
      <c r="L1988" s="197">
        <v>45643</v>
      </c>
      <c r="M1988" s="116"/>
      <c r="N1988" s="197">
        <v>45643</v>
      </c>
      <c r="O1988" s="388">
        <f t="shared" si="94"/>
        <v>210</v>
      </c>
      <c r="P1988" s="339">
        <f t="shared" si="95"/>
        <v>0</v>
      </c>
    </row>
    <row r="1989" spans="1:16" hidden="1" x14ac:dyDescent="0.25">
      <c r="A1989" s="116">
        <v>131463</v>
      </c>
      <c r="B1989" s="116">
        <v>6</v>
      </c>
      <c r="C1989" s="116">
        <v>1023100140</v>
      </c>
      <c r="D1989" s="116" t="s">
        <v>11171</v>
      </c>
      <c r="E1989" s="339">
        <v>36780.1</v>
      </c>
      <c r="F1989" s="194">
        <v>2</v>
      </c>
      <c r="G1989" s="194">
        <v>2</v>
      </c>
      <c r="H1989" s="194" t="s">
        <v>10119</v>
      </c>
      <c r="I1989" s="194">
        <f t="shared" si="93"/>
        <v>0</v>
      </c>
      <c r="J1989" s="116" t="s">
        <v>10120</v>
      </c>
      <c r="K1989" s="116" t="s">
        <v>12242</v>
      </c>
      <c r="L1989" s="197">
        <v>45643</v>
      </c>
      <c r="M1989" s="116"/>
      <c r="N1989" s="197">
        <v>45643</v>
      </c>
      <c r="O1989" s="388">
        <f t="shared" si="94"/>
        <v>18390.05</v>
      </c>
      <c r="P1989" s="339">
        <f t="shared" si="95"/>
        <v>0</v>
      </c>
    </row>
    <row r="1990" spans="1:16" hidden="1" x14ac:dyDescent="0.25">
      <c r="A1990" s="116">
        <v>131463</v>
      </c>
      <c r="B1990" s="116">
        <v>5</v>
      </c>
      <c r="C1990" s="116">
        <v>1023100340</v>
      </c>
      <c r="D1990" s="116" t="s">
        <v>10969</v>
      </c>
      <c r="E1990" s="339">
        <v>36780</v>
      </c>
      <c r="F1990" s="194">
        <v>2</v>
      </c>
      <c r="G1990" s="194">
        <v>2</v>
      </c>
      <c r="H1990" s="194" t="s">
        <v>10119</v>
      </c>
      <c r="I1990" s="194">
        <f t="shared" si="93"/>
        <v>0</v>
      </c>
      <c r="J1990" s="116" t="s">
        <v>10120</v>
      </c>
      <c r="K1990" s="116" t="s">
        <v>12242</v>
      </c>
      <c r="L1990" s="197">
        <v>45643</v>
      </c>
      <c r="M1990" s="116"/>
      <c r="N1990" s="197">
        <v>45644</v>
      </c>
      <c r="O1990" s="388">
        <f t="shared" si="94"/>
        <v>18390</v>
      </c>
      <c r="P1990" s="339">
        <f t="shared" si="95"/>
        <v>0</v>
      </c>
    </row>
    <row r="1991" spans="1:16" hidden="1" x14ac:dyDescent="0.25">
      <c r="A1991" s="116">
        <v>131463</v>
      </c>
      <c r="B1991" s="116">
        <v>2</v>
      </c>
      <c r="C1991" s="116">
        <v>1521100090</v>
      </c>
      <c r="D1991" s="116" t="s">
        <v>17610</v>
      </c>
      <c r="E1991" s="339">
        <v>7834</v>
      </c>
      <c r="F1991" s="194">
        <v>20</v>
      </c>
      <c r="G1991" s="194">
        <v>20</v>
      </c>
      <c r="H1991" s="194" t="s">
        <v>10119</v>
      </c>
      <c r="I1991" s="194">
        <f t="shared" si="93"/>
        <v>0</v>
      </c>
      <c r="J1991" s="116" t="s">
        <v>10120</v>
      </c>
      <c r="K1991" s="116" t="s">
        <v>12242</v>
      </c>
      <c r="L1991" s="197">
        <v>45643</v>
      </c>
      <c r="M1991" s="116"/>
      <c r="N1991" s="197">
        <v>45643</v>
      </c>
      <c r="O1991" s="388">
        <f t="shared" si="94"/>
        <v>391.7</v>
      </c>
      <c r="P1991" s="339">
        <f t="shared" si="95"/>
        <v>0</v>
      </c>
    </row>
    <row r="1992" spans="1:16" hidden="1" x14ac:dyDescent="0.25">
      <c r="A1992" s="116">
        <v>131463</v>
      </c>
      <c r="B1992" s="116">
        <v>1</v>
      </c>
      <c r="C1992" s="116">
        <v>1810104880</v>
      </c>
      <c r="D1992" s="116" t="s">
        <v>17611</v>
      </c>
      <c r="E1992" s="339">
        <v>65631.199999999997</v>
      </c>
      <c r="F1992" s="194">
        <v>20</v>
      </c>
      <c r="G1992" s="194">
        <v>20</v>
      </c>
      <c r="H1992" s="194" t="s">
        <v>10119</v>
      </c>
      <c r="I1992" s="194">
        <f t="shared" si="93"/>
        <v>0</v>
      </c>
      <c r="J1992" s="116" t="s">
        <v>10120</v>
      </c>
      <c r="K1992" s="116" t="s">
        <v>12242</v>
      </c>
      <c r="L1992" s="197">
        <v>45643</v>
      </c>
      <c r="M1992" s="116"/>
      <c r="N1992" s="197">
        <v>45643</v>
      </c>
      <c r="O1992" s="388">
        <f t="shared" si="94"/>
        <v>3281.56</v>
      </c>
      <c r="P1992" s="339">
        <f t="shared" si="95"/>
        <v>0</v>
      </c>
    </row>
    <row r="1993" spans="1:16" hidden="1" x14ac:dyDescent="0.25">
      <c r="A1993" s="116">
        <v>131463</v>
      </c>
      <c r="B1993" s="116">
        <v>3</v>
      </c>
      <c r="C1993" s="116">
        <v>1810105210</v>
      </c>
      <c r="D1993" s="116" t="s">
        <v>11379</v>
      </c>
      <c r="E1993" s="339">
        <v>15397.6</v>
      </c>
      <c r="F1993" s="194">
        <v>40</v>
      </c>
      <c r="G1993" s="194">
        <v>40</v>
      </c>
      <c r="H1993" s="194" t="s">
        <v>10119</v>
      </c>
      <c r="I1993" s="194">
        <f t="shared" si="93"/>
        <v>0</v>
      </c>
      <c r="J1993" s="116" t="s">
        <v>10120</v>
      </c>
      <c r="K1993" s="116" t="s">
        <v>12242</v>
      </c>
      <c r="L1993" s="197">
        <v>45643</v>
      </c>
      <c r="M1993" s="116"/>
      <c r="N1993" s="197">
        <v>45643</v>
      </c>
      <c r="O1993" s="388">
        <f t="shared" si="94"/>
        <v>384.94</v>
      </c>
      <c r="P1993" s="339">
        <f t="shared" si="95"/>
        <v>0</v>
      </c>
    </row>
    <row r="1994" spans="1:16" hidden="1" x14ac:dyDescent="0.25">
      <c r="A1994" s="116">
        <v>131464</v>
      </c>
      <c r="B1994" s="116">
        <v>2</v>
      </c>
      <c r="C1994" s="116">
        <v>1014104530</v>
      </c>
      <c r="D1994" s="116" t="s">
        <v>10355</v>
      </c>
      <c r="E1994" s="339">
        <v>87587.46</v>
      </c>
      <c r="F1994" s="194">
        <v>3</v>
      </c>
      <c r="G1994" s="194">
        <v>3</v>
      </c>
      <c r="H1994" s="194" t="s">
        <v>10119</v>
      </c>
      <c r="I1994" s="194">
        <f t="shared" si="93"/>
        <v>0</v>
      </c>
      <c r="J1994" s="116" t="s">
        <v>10120</v>
      </c>
      <c r="K1994" s="116" t="s">
        <v>10121</v>
      </c>
      <c r="L1994" s="197">
        <v>45642</v>
      </c>
      <c r="M1994" s="116"/>
      <c r="N1994" s="197">
        <v>45642</v>
      </c>
      <c r="O1994" s="388">
        <f t="shared" si="94"/>
        <v>29195.820000000003</v>
      </c>
      <c r="P1994" s="339">
        <f t="shared" si="95"/>
        <v>0</v>
      </c>
    </row>
    <row r="1995" spans="1:16" hidden="1" x14ac:dyDescent="0.25">
      <c r="A1995" s="116">
        <v>131464</v>
      </c>
      <c r="B1995" s="116">
        <v>3</v>
      </c>
      <c r="C1995" s="116">
        <v>1015100520</v>
      </c>
      <c r="D1995" s="116" t="s">
        <v>17612</v>
      </c>
      <c r="E1995" s="339">
        <v>1779.52</v>
      </c>
      <c r="F1995" s="194">
        <v>4</v>
      </c>
      <c r="G1995" s="194">
        <v>4</v>
      </c>
      <c r="H1995" s="194" t="s">
        <v>10119</v>
      </c>
      <c r="I1995" s="194">
        <f t="shared" si="93"/>
        <v>0</v>
      </c>
      <c r="J1995" s="116" t="s">
        <v>10120</v>
      </c>
      <c r="K1995" s="116" t="s">
        <v>10121</v>
      </c>
      <c r="L1995" s="197">
        <v>45642</v>
      </c>
      <c r="M1995" s="116"/>
      <c r="N1995" s="197">
        <v>45642</v>
      </c>
      <c r="O1995" s="388">
        <f t="shared" si="94"/>
        <v>444.88</v>
      </c>
      <c r="P1995" s="339">
        <f t="shared" si="95"/>
        <v>0</v>
      </c>
    </row>
    <row r="1996" spans="1:16" hidden="1" x14ac:dyDescent="0.25">
      <c r="A1996" s="116">
        <v>131464</v>
      </c>
      <c r="B1996" s="116">
        <v>1</v>
      </c>
      <c r="C1996" s="116">
        <v>1019104240</v>
      </c>
      <c r="D1996" s="116" t="s">
        <v>11166</v>
      </c>
      <c r="E1996" s="339">
        <v>15078.27</v>
      </c>
      <c r="F1996" s="194">
        <v>3</v>
      </c>
      <c r="G1996" s="194">
        <v>3</v>
      </c>
      <c r="H1996" s="194" t="s">
        <v>10119</v>
      </c>
      <c r="I1996" s="194">
        <f t="shared" si="93"/>
        <v>0</v>
      </c>
      <c r="J1996" s="116" t="s">
        <v>10120</v>
      </c>
      <c r="K1996" s="116" t="s">
        <v>10121</v>
      </c>
      <c r="L1996" s="197">
        <v>45642</v>
      </c>
      <c r="M1996" s="116"/>
      <c r="N1996" s="197">
        <v>45642</v>
      </c>
      <c r="O1996" s="388">
        <f t="shared" si="94"/>
        <v>5026.09</v>
      </c>
      <c r="P1996" s="339">
        <f t="shared" si="95"/>
        <v>0</v>
      </c>
    </row>
    <row r="1997" spans="1:16" hidden="1" x14ac:dyDescent="0.25">
      <c r="A1997" s="116">
        <v>131473</v>
      </c>
      <c r="B1997" s="116">
        <v>2</v>
      </c>
      <c r="C1997" s="116">
        <v>1018100010</v>
      </c>
      <c r="D1997" s="116" t="s">
        <v>10356</v>
      </c>
      <c r="E1997" s="339">
        <v>22830.75</v>
      </c>
      <c r="F1997" s="194">
        <v>5</v>
      </c>
      <c r="G1997" s="194">
        <v>5</v>
      </c>
      <c r="H1997" s="194" t="s">
        <v>10119</v>
      </c>
      <c r="I1997" s="194">
        <f t="shared" si="93"/>
        <v>0</v>
      </c>
      <c r="J1997" s="116" t="s">
        <v>10126</v>
      </c>
      <c r="K1997" s="116" t="s">
        <v>10352</v>
      </c>
      <c r="L1997" s="197">
        <v>45642</v>
      </c>
      <c r="M1997" s="116"/>
      <c r="N1997" s="197">
        <v>45642</v>
      </c>
      <c r="O1997" s="388">
        <f t="shared" si="94"/>
        <v>4566.1499999999996</v>
      </c>
      <c r="P1997" s="339">
        <f t="shared" si="95"/>
        <v>0</v>
      </c>
    </row>
    <row r="1998" spans="1:16" hidden="1" x14ac:dyDescent="0.25">
      <c r="A1998" s="116">
        <v>131473</v>
      </c>
      <c r="B1998" s="116">
        <v>1</v>
      </c>
      <c r="C1998" s="116">
        <v>1810101870</v>
      </c>
      <c r="D1998" s="116" t="s">
        <v>11367</v>
      </c>
      <c r="E1998" s="339">
        <v>20896.64</v>
      </c>
      <c r="F1998" s="194">
        <v>2</v>
      </c>
      <c r="G1998" s="194">
        <v>2</v>
      </c>
      <c r="H1998" s="194" t="s">
        <v>10119</v>
      </c>
      <c r="I1998" s="194">
        <f t="shared" si="93"/>
        <v>0</v>
      </c>
      <c r="J1998" s="116" t="s">
        <v>10126</v>
      </c>
      <c r="K1998" s="116" t="s">
        <v>10352</v>
      </c>
      <c r="L1998" s="197">
        <v>45642</v>
      </c>
      <c r="M1998" s="116"/>
      <c r="N1998" s="197">
        <v>45642</v>
      </c>
      <c r="O1998" s="388">
        <f t="shared" si="94"/>
        <v>10448.32</v>
      </c>
      <c r="P1998" s="339">
        <f t="shared" si="95"/>
        <v>0</v>
      </c>
    </row>
    <row r="1999" spans="1:16" hidden="1" x14ac:dyDescent="0.25">
      <c r="A1999" s="116">
        <v>131477</v>
      </c>
      <c r="B1999" s="116">
        <v>1</v>
      </c>
      <c r="C1999" s="116">
        <v>1016101380</v>
      </c>
      <c r="D1999" s="116" t="s">
        <v>10854</v>
      </c>
      <c r="E1999" s="339">
        <v>100432.3</v>
      </c>
      <c r="F1999" s="194">
        <v>5</v>
      </c>
      <c r="G1999" s="194">
        <v>5</v>
      </c>
      <c r="H1999" s="194" t="s">
        <v>10119</v>
      </c>
      <c r="I1999" s="194">
        <f t="shared" si="93"/>
        <v>0</v>
      </c>
      <c r="J1999" s="116" t="s">
        <v>10120</v>
      </c>
      <c r="K1999" s="116" t="s">
        <v>12206</v>
      </c>
      <c r="L1999" s="197">
        <v>45643</v>
      </c>
      <c r="M1999" s="116"/>
      <c r="N1999" s="197">
        <v>45644</v>
      </c>
      <c r="O1999" s="388">
        <f t="shared" si="94"/>
        <v>20086.46</v>
      </c>
      <c r="P1999" s="339">
        <f t="shared" si="95"/>
        <v>0</v>
      </c>
    </row>
    <row r="2000" spans="1:16" hidden="1" x14ac:dyDescent="0.25">
      <c r="A2000" s="116">
        <v>131481</v>
      </c>
      <c r="B2000" s="116">
        <v>1</v>
      </c>
      <c r="C2000" s="116">
        <v>1110104590</v>
      </c>
      <c r="D2000" s="116"/>
      <c r="E2000" s="339">
        <v>3504349</v>
      </c>
      <c r="F2000" s="194">
        <v>1</v>
      </c>
      <c r="G2000" s="194">
        <v>1</v>
      </c>
      <c r="H2000" s="194" t="s">
        <v>10119</v>
      </c>
      <c r="I2000" s="194">
        <f t="shared" si="93"/>
        <v>0</v>
      </c>
      <c r="J2000" s="116" t="s">
        <v>10126</v>
      </c>
      <c r="K2000" s="116" t="s">
        <v>10683</v>
      </c>
      <c r="L2000" s="197">
        <v>45646</v>
      </c>
      <c r="M2000" s="116"/>
      <c r="N2000" s="197">
        <v>45646</v>
      </c>
      <c r="O2000" s="388">
        <f t="shared" si="94"/>
        <v>3504349</v>
      </c>
      <c r="P2000" s="339">
        <f t="shared" si="95"/>
        <v>0</v>
      </c>
    </row>
    <row r="2001" spans="1:16" hidden="1" x14ac:dyDescent="0.25">
      <c r="A2001" s="116">
        <v>131482</v>
      </c>
      <c r="B2001" s="116">
        <v>1</v>
      </c>
      <c r="C2001" s="116">
        <v>1114100610</v>
      </c>
      <c r="D2001" s="116" t="s">
        <v>10353</v>
      </c>
      <c r="E2001" s="339">
        <v>215000</v>
      </c>
      <c r="F2001" s="194">
        <v>1</v>
      </c>
      <c r="G2001" s="194">
        <v>1</v>
      </c>
      <c r="H2001" s="194" t="s">
        <v>10119</v>
      </c>
      <c r="I2001" s="194">
        <f t="shared" si="93"/>
        <v>0</v>
      </c>
      <c r="J2001" s="116" t="s">
        <v>10126</v>
      </c>
      <c r="K2001" s="116" t="s">
        <v>11659</v>
      </c>
      <c r="L2001" s="197">
        <v>45643</v>
      </c>
      <c r="M2001" s="116"/>
      <c r="N2001" s="197">
        <v>45644</v>
      </c>
      <c r="O2001" s="388">
        <f t="shared" si="94"/>
        <v>215000</v>
      </c>
      <c r="P2001" s="339">
        <f t="shared" si="95"/>
        <v>0</v>
      </c>
    </row>
    <row r="2002" spans="1:16" hidden="1" x14ac:dyDescent="0.25">
      <c r="A2002" s="116">
        <v>131482</v>
      </c>
      <c r="B2002" s="116">
        <v>2</v>
      </c>
      <c r="C2002" s="116">
        <v>1118100220</v>
      </c>
      <c r="D2002" s="116" t="s">
        <v>11179</v>
      </c>
      <c r="E2002" s="339">
        <v>45000</v>
      </c>
      <c r="F2002" s="194">
        <v>1</v>
      </c>
      <c r="G2002" s="194">
        <v>1</v>
      </c>
      <c r="H2002" s="194" t="s">
        <v>10119</v>
      </c>
      <c r="I2002" s="194">
        <f t="shared" si="93"/>
        <v>0</v>
      </c>
      <c r="J2002" s="116" t="s">
        <v>10126</v>
      </c>
      <c r="K2002" s="116" t="s">
        <v>11659</v>
      </c>
      <c r="L2002" s="197">
        <v>45643</v>
      </c>
      <c r="M2002" s="116"/>
      <c r="N2002" s="197">
        <v>45694</v>
      </c>
      <c r="O2002" s="388">
        <f t="shared" si="94"/>
        <v>45000</v>
      </c>
      <c r="P2002" s="339">
        <f t="shared" si="95"/>
        <v>0</v>
      </c>
    </row>
    <row r="2003" spans="1:16" hidden="1" x14ac:dyDescent="0.25">
      <c r="A2003" s="116">
        <v>131482</v>
      </c>
      <c r="B2003" s="116">
        <v>3</v>
      </c>
      <c r="C2003" s="116">
        <v>1118100230</v>
      </c>
      <c r="D2003" s="116" t="s">
        <v>11180</v>
      </c>
      <c r="E2003" s="339">
        <v>40518</v>
      </c>
      <c r="F2003" s="194">
        <v>1</v>
      </c>
      <c r="G2003" s="194">
        <v>1</v>
      </c>
      <c r="H2003" s="194" t="s">
        <v>10119</v>
      </c>
      <c r="I2003" s="194">
        <f t="shared" si="93"/>
        <v>0</v>
      </c>
      <c r="J2003" s="116" t="s">
        <v>10126</v>
      </c>
      <c r="K2003" s="116" t="s">
        <v>11659</v>
      </c>
      <c r="L2003" s="197">
        <v>45643</v>
      </c>
      <c r="M2003" s="116"/>
      <c r="N2003" s="197">
        <v>45694</v>
      </c>
      <c r="O2003" s="388">
        <f t="shared" si="94"/>
        <v>40518</v>
      </c>
      <c r="P2003" s="339">
        <f t="shared" si="95"/>
        <v>0</v>
      </c>
    </row>
    <row r="2004" spans="1:16" hidden="1" x14ac:dyDescent="0.25">
      <c r="A2004" s="116">
        <v>131482</v>
      </c>
      <c r="B2004" s="116">
        <v>4</v>
      </c>
      <c r="C2004" s="116">
        <v>1118100240</v>
      </c>
      <c r="D2004" s="116" t="s">
        <v>11181</v>
      </c>
      <c r="E2004" s="339">
        <v>45000</v>
      </c>
      <c r="F2004" s="194">
        <v>1</v>
      </c>
      <c r="G2004" s="194">
        <v>1</v>
      </c>
      <c r="H2004" s="194" t="s">
        <v>10119</v>
      </c>
      <c r="I2004" s="194">
        <f t="shared" si="93"/>
        <v>0</v>
      </c>
      <c r="J2004" s="116" t="s">
        <v>10126</v>
      </c>
      <c r="K2004" s="116" t="s">
        <v>11659</v>
      </c>
      <c r="L2004" s="197">
        <v>45643</v>
      </c>
      <c r="M2004" s="116"/>
      <c r="N2004" s="197">
        <v>45694</v>
      </c>
      <c r="O2004" s="388">
        <f t="shared" si="94"/>
        <v>45000</v>
      </c>
      <c r="P2004" s="339">
        <f t="shared" si="95"/>
        <v>0</v>
      </c>
    </row>
    <row r="2005" spans="1:16" hidden="1" x14ac:dyDescent="0.25">
      <c r="A2005" s="116">
        <v>131482</v>
      </c>
      <c r="B2005" s="116">
        <v>5</v>
      </c>
      <c r="C2005" s="116">
        <v>1118100250</v>
      </c>
      <c r="D2005" s="116" t="s">
        <v>11182</v>
      </c>
      <c r="E2005" s="339">
        <v>46570</v>
      </c>
      <c r="F2005" s="194">
        <v>1</v>
      </c>
      <c r="G2005" s="194">
        <v>1</v>
      </c>
      <c r="H2005" s="194" t="s">
        <v>10119</v>
      </c>
      <c r="I2005" s="194">
        <f t="shared" si="93"/>
        <v>0</v>
      </c>
      <c r="J2005" s="116" t="s">
        <v>10126</v>
      </c>
      <c r="K2005" s="116" t="s">
        <v>11659</v>
      </c>
      <c r="L2005" s="197">
        <v>45643</v>
      </c>
      <c r="M2005" s="116"/>
      <c r="N2005" s="197">
        <v>45694</v>
      </c>
      <c r="O2005" s="388">
        <f t="shared" si="94"/>
        <v>46570</v>
      </c>
      <c r="P2005" s="339">
        <f t="shared" si="95"/>
        <v>0</v>
      </c>
    </row>
    <row r="2006" spans="1:16" hidden="1" x14ac:dyDescent="0.25">
      <c r="A2006" s="116">
        <v>131491</v>
      </c>
      <c r="B2006" s="116">
        <v>1</v>
      </c>
      <c r="C2006" s="116">
        <v>1010101290</v>
      </c>
      <c r="D2006" s="116" t="s">
        <v>11129</v>
      </c>
      <c r="E2006" s="339">
        <v>70385.399999999994</v>
      </c>
      <c r="F2006" s="194">
        <v>20</v>
      </c>
      <c r="G2006" s="194">
        <v>20</v>
      </c>
      <c r="H2006" s="194" t="s">
        <v>10119</v>
      </c>
      <c r="I2006" s="194">
        <f t="shared" si="93"/>
        <v>0</v>
      </c>
      <c r="J2006" s="116" t="s">
        <v>10120</v>
      </c>
      <c r="K2006" s="116" t="s">
        <v>12250</v>
      </c>
      <c r="L2006" s="197">
        <v>45643</v>
      </c>
      <c r="M2006" s="116" t="s">
        <v>14800</v>
      </c>
      <c r="N2006" s="197">
        <v>45692</v>
      </c>
      <c r="O2006" s="388">
        <f t="shared" si="94"/>
        <v>3519.2699999999995</v>
      </c>
      <c r="P2006" s="339">
        <f t="shared" si="95"/>
        <v>0</v>
      </c>
    </row>
    <row r="2007" spans="1:16" hidden="1" x14ac:dyDescent="0.25">
      <c r="A2007" s="116">
        <v>131494</v>
      </c>
      <c r="B2007" s="116">
        <v>1</v>
      </c>
      <c r="C2007" s="116">
        <v>1810104170</v>
      </c>
      <c r="D2007" s="116" t="s">
        <v>17515</v>
      </c>
      <c r="E2007" s="339">
        <v>187200</v>
      </c>
      <c r="F2007" s="194">
        <v>36</v>
      </c>
      <c r="G2007" s="194">
        <v>36</v>
      </c>
      <c r="H2007" s="194" t="s">
        <v>10119</v>
      </c>
      <c r="I2007" s="194">
        <f t="shared" si="93"/>
        <v>0</v>
      </c>
      <c r="J2007" s="116" t="s">
        <v>10120</v>
      </c>
      <c r="K2007" s="116" t="s">
        <v>12250</v>
      </c>
      <c r="L2007" s="197">
        <v>45643</v>
      </c>
      <c r="M2007" s="116" t="s">
        <v>12265</v>
      </c>
      <c r="N2007" s="197">
        <v>45671</v>
      </c>
      <c r="O2007" s="388">
        <f t="shared" si="94"/>
        <v>5200</v>
      </c>
      <c r="P2007" s="339">
        <f t="shared" si="95"/>
        <v>0</v>
      </c>
    </row>
    <row r="2008" spans="1:16" hidden="1" x14ac:dyDescent="0.25">
      <c r="A2008" s="116">
        <v>131496</v>
      </c>
      <c r="B2008" s="116">
        <v>2</v>
      </c>
      <c r="C2008" s="116">
        <v>1310103110</v>
      </c>
      <c r="D2008" s="116" t="s">
        <v>10962</v>
      </c>
      <c r="E2008" s="339">
        <v>19025.8</v>
      </c>
      <c r="F2008" s="194">
        <v>20</v>
      </c>
      <c r="G2008" s="194">
        <v>20</v>
      </c>
      <c r="H2008" s="194" t="s">
        <v>10119</v>
      </c>
      <c r="I2008" s="194">
        <f t="shared" si="93"/>
        <v>0</v>
      </c>
      <c r="J2008" s="116" t="s">
        <v>10120</v>
      </c>
      <c r="K2008" s="116" t="s">
        <v>12242</v>
      </c>
      <c r="L2008" s="197">
        <v>45643</v>
      </c>
      <c r="M2008" s="116"/>
      <c r="N2008" s="197">
        <v>45644</v>
      </c>
      <c r="O2008" s="388">
        <f t="shared" si="94"/>
        <v>951.29</v>
      </c>
      <c r="P2008" s="339">
        <f t="shared" si="95"/>
        <v>0</v>
      </c>
    </row>
    <row r="2009" spans="1:16" hidden="1" x14ac:dyDescent="0.25">
      <c r="A2009" s="116">
        <v>131496</v>
      </c>
      <c r="B2009" s="116">
        <v>1</v>
      </c>
      <c r="C2009" s="116">
        <v>1310103120</v>
      </c>
      <c r="D2009" s="116" t="s">
        <v>10392</v>
      </c>
      <c r="E2009" s="339">
        <v>19000</v>
      </c>
      <c r="F2009" s="194">
        <v>20</v>
      </c>
      <c r="G2009" s="194">
        <v>20</v>
      </c>
      <c r="H2009" s="194" t="s">
        <v>10119</v>
      </c>
      <c r="I2009" s="194">
        <f t="shared" si="93"/>
        <v>0</v>
      </c>
      <c r="J2009" s="116" t="s">
        <v>10120</v>
      </c>
      <c r="K2009" s="116" t="s">
        <v>12242</v>
      </c>
      <c r="L2009" s="197">
        <v>45643</v>
      </c>
      <c r="M2009" s="116"/>
      <c r="N2009" s="197">
        <v>45644</v>
      </c>
      <c r="O2009" s="388">
        <f t="shared" si="94"/>
        <v>950</v>
      </c>
      <c r="P2009" s="339">
        <f t="shared" si="95"/>
        <v>0</v>
      </c>
    </row>
    <row r="2010" spans="1:16" hidden="1" x14ac:dyDescent="0.25">
      <c r="A2010" s="116">
        <v>131496</v>
      </c>
      <c r="B2010" s="116">
        <v>3</v>
      </c>
      <c r="C2010" s="116">
        <v>1810104880</v>
      </c>
      <c r="D2010" s="116" t="s">
        <v>17611</v>
      </c>
      <c r="E2010" s="339">
        <v>52504.959999999999</v>
      </c>
      <c r="F2010" s="194">
        <v>16</v>
      </c>
      <c r="G2010" s="194">
        <v>16</v>
      </c>
      <c r="H2010" s="194" t="s">
        <v>10119</v>
      </c>
      <c r="I2010" s="194">
        <f t="shared" si="93"/>
        <v>0</v>
      </c>
      <c r="J2010" s="116" t="s">
        <v>10120</v>
      </c>
      <c r="K2010" s="116" t="s">
        <v>12242</v>
      </c>
      <c r="L2010" s="197">
        <v>45643</v>
      </c>
      <c r="M2010" s="116"/>
      <c r="N2010" s="197">
        <v>45644</v>
      </c>
      <c r="O2010" s="388">
        <f t="shared" si="94"/>
        <v>3281.56</v>
      </c>
      <c r="P2010" s="339">
        <f t="shared" si="95"/>
        <v>0</v>
      </c>
    </row>
    <row r="2011" spans="1:16" hidden="1" x14ac:dyDescent="0.25">
      <c r="A2011" s="116">
        <v>131497</v>
      </c>
      <c r="B2011" s="116">
        <v>2</v>
      </c>
      <c r="C2011" s="116">
        <v>1010108320</v>
      </c>
      <c r="D2011" s="116" t="s">
        <v>17490</v>
      </c>
      <c r="E2011" s="339">
        <v>57000</v>
      </c>
      <c r="F2011" s="194">
        <v>2</v>
      </c>
      <c r="G2011" s="194">
        <v>2</v>
      </c>
      <c r="H2011" s="194" t="s">
        <v>10119</v>
      </c>
      <c r="I2011" s="194">
        <f t="shared" si="93"/>
        <v>0</v>
      </c>
      <c r="J2011" s="116" t="s">
        <v>10120</v>
      </c>
      <c r="K2011" s="116" t="s">
        <v>12244</v>
      </c>
      <c r="L2011" s="197">
        <v>45643</v>
      </c>
      <c r="M2011" s="116" t="s">
        <v>12264</v>
      </c>
      <c r="N2011" s="197">
        <v>45691</v>
      </c>
      <c r="O2011" s="388">
        <f t="shared" si="94"/>
        <v>28500</v>
      </c>
      <c r="P2011" s="339">
        <f t="shared" si="95"/>
        <v>0</v>
      </c>
    </row>
    <row r="2012" spans="1:16" hidden="1" x14ac:dyDescent="0.25">
      <c r="A2012" s="116">
        <v>131497</v>
      </c>
      <c r="B2012" s="116">
        <v>1</v>
      </c>
      <c r="C2012" s="116">
        <v>1135100700</v>
      </c>
      <c r="D2012" s="116" t="s">
        <v>11188</v>
      </c>
      <c r="E2012" s="339">
        <v>891778.4</v>
      </c>
      <c r="F2012" s="194">
        <v>10</v>
      </c>
      <c r="G2012" s="194">
        <v>10</v>
      </c>
      <c r="H2012" s="194" t="s">
        <v>10119</v>
      </c>
      <c r="I2012" s="194">
        <f t="shared" si="93"/>
        <v>0</v>
      </c>
      <c r="J2012" s="116" t="s">
        <v>10120</v>
      </c>
      <c r="K2012" s="116" t="s">
        <v>12244</v>
      </c>
      <c r="L2012" s="197">
        <v>45643</v>
      </c>
      <c r="M2012" s="116" t="s">
        <v>12291</v>
      </c>
      <c r="N2012" s="197">
        <v>45691</v>
      </c>
      <c r="O2012" s="388">
        <f t="shared" si="94"/>
        <v>89177.84</v>
      </c>
      <c r="P2012" s="339">
        <f t="shared" si="95"/>
        <v>0</v>
      </c>
    </row>
    <row r="2013" spans="1:16" hidden="1" x14ac:dyDescent="0.25">
      <c r="A2013" s="116">
        <v>131556</v>
      </c>
      <c r="B2013" s="116">
        <v>1</v>
      </c>
      <c r="C2013" s="116">
        <v>1120100050</v>
      </c>
      <c r="D2013" s="116" t="s">
        <v>16168</v>
      </c>
      <c r="E2013" s="339">
        <v>3011402</v>
      </c>
      <c r="F2013" s="194">
        <v>2</v>
      </c>
      <c r="G2013" s="194">
        <v>2</v>
      </c>
      <c r="H2013" s="194" t="s">
        <v>10119</v>
      </c>
      <c r="I2013" s="194">
        <f t="shared" si="93"/>
        <v>0</v>
      </c>
      <c r="J2013" s="116" t="s">
        <v>10120</v>
      </c>
      <c r="K2013" s="116" t="s">
        <v>12250</v>
      </c>
      <c r="L2013" s="197">
        <v>45644</v>
      </c>
      <c r="M2013" s="116" t="s">
        <v>17613</v>
      </c>
      <c r="N2013" s="197">
        <v>45749</v>
      </c>
      <c r="O2013" s="388">
        <f t="shared" si="94"/>
        <v>1505701</v>
      </c>
      <c r="P2013" s="339">
        <f t="shared" si="95"/>
        <v>0</v>
      </c>
    </row>
    <row r="2014" spans="1:16" hidden="1" x14ac:dyDescent="0.25">
      <c r="A2014" s="116">
        <v>131613</v>
      </c>
      <c r="B2014" s="116">
        <v>2</v>
      </c>
      <c r="C2014" s="116">
        <v>1022102620</v>
      </c>
      <c r="D2014" s="116" t="s">
        <v>16164</v>
      </c>
      <c r="E2014" s="339">
        <v>5634.9</v>
      </c>
      <c r="F2014" s="194">
        <v>10</v>
      </c>
      <c r="G2014" s="194">
        <v>10</v>
      </c>
      <c r="H2014" s="194" t="s">
        <v>10119</v>
      </c>
      <c r="I2014" s="194">
        <f t="shared" si="93"/>
        <v>0</v>
      </c>
      <c r="J2014" s="116" t="s">
        <v>10120</v>
      </c>
      <c r="K2014" s="116" t="s">
        <v>10121</v>
      </c>
      <c r="L2014" s="197">
        <v>45659</v>
      </c>
      <c r="M2014" s="116"/>
      <c r="N2014" s="197">
        <v>45666</v>
      </c>
      <c r="O2014" s="388">
        <f t="shared" si="94"/>
        <v>563.49</v>
      </c>
      <c r="P2014" s="339">
        <f t="shared" si="95"/>
        <v>0</v>
      </c>
    </row>
    <row r="2015" spans="1:16" hidden="1" x14ac:dyDescent="0.25">
      <c r="A2015" s="116">
        <v>131613</v>
      </c>
      <c r="B2015" s="116">
        <v>1</v>
      </c>
      <c r="C2015" s="116">
        <v>1239100060</v>
      </c>
      <c r="D2015" s="116" t="s">
        <v>16192</v>
      </c>
      <c r="E2015" s="339">
        <v>5685</v>
      </c>
      <c r="F2015" s="194">
        <v>10</v>
      </c>
      <c r="G2015" s="194">
        <v>10</v>
      </c>
      <c r="H2015" s="194" t="s">
        <v>10119</v>
      </c>
      <c r="I2015" s="194">
        <f t="shared" si="93"/>
        <v>0</v>
      </c>
      <c r="J2015" s="116" t="s">
        <v>10120</v>
      </c>
      <c r="K2015" s="116" t="s">
        <v>10121</v>
      </c>
      <c r="L2015" s="197">
        <v>45659</v>
      </c>
      <c r="M2015" s="116"/>
      <c r="N2015" s="197">
        <v>45666</v>
      </c>
      <c r="O2015" s="388">
        <f t="shared" si="94"/>
        <v>568.5</v>
      </c>
      <c r="P2015" s="339">
        <f t="shared" si="95"/>
        <v>0</v>
      </c>
    </row>
    <row r="2016" spans="1:16" hidden="1" x14ac:dyDescent="0.25">
      <c r="A2016" s="116">
        <v>131614</v>
      </c>
      <c r="B2016" s="116">
        <v>1</v>
      </c>
      <c r="C2016" s="116">
        <v>1323100700</v>
      </c>
      <c r="D2016" s="116" t="s">
        <v>17567</v>
      </c>
      <c r="E2016" s="339">
        <v>104643</v>
      </c>
      <c r="F2016" s="194">
        <v>1</v>
      </c>
      <c r="G2016" s="194">
        <v>1</v>
      </c>
      <c r="H2016" s="194" t="s">
        <v>10119</v>
      </c>
      <c r="I2016" s="194">
        <f t="shared" si="93"/>
        <v>0</v>
      </c>
      <c r="J2016" s="116" t="s">
        <v>10126</v>
      </c>
      <c r="K2016" s="116" t="s">
        <v>11757</v>
      </c>
      <c r="L2016" s="197">
        <v>45646</v>
      </c>
      <c r="M2016" s="116"/>
      <c r="N2016" s="197">
        <v>45646</v>
      </c>
      <c r="O2016" s="388">
        <f t="shared" si="94"/>
        <v>104643</v>
      </c>
      <c r="P2016" s="339">
        <f t="shared" si="95"/>
        <v>0</v>
      </c>
    </row>
    <row r="2017" spans="1:16" hidden="1" x14ac:dyDescent="0.25">
      <c r="A2017" s="116">
        <v>131615</v>
      </c>
      <c r="B2017" s="116">
        <v>1</v>
      </c>
      <c r="C2017" s="116">
        <v>1023100140</v>
      </c>
      <c r="D2017" s="116" t="s">
        <v>11171</v>
      </c>
      <c r="E2017" s="339">
        <v>220680.12</v>
      </c>
      <c r="F2017" s="194">
        <v>12</v>
      </c>
      <c r="G2017" s="194">
        <v>12</v>
      </c>
      <c r="H2017" s="194" t="s">
        <v>10119</v>
      </c>
      <c r="I2017" s="194">
        <f t="shared" si="93"/>
        <v>0</v>
      </c>
      <c r="J2017" s="116" t="s">
        <v>10120</v>
      </c>
      <c r="K2017" s="116" t="s">
        <v>12262</v>
      </c>
      <c r="L2017" s="197">
        <v>45644</v>
      </c>
      <c r="M2017" s="116"/>
      <c r="N2017" s="197">
        <v>45644</v>
      </c>
      <c r="O2017" s="388">
        <f t="shared" si="94"/>
        <v>18390.009999999998</v>
      </c>
      <c r="P2017" s="339">
        <f t="shared" si="95"/>
        <v>0</v>
      </c>
    </row>
    <row r="2018" spans="1:16" hidden="1" x14ac:dyDescent="0.25">
      <c r="A2018" s="116">
        <v>131615</v>
      </c>
      <c r="B2018" s="116">
        <v>2</v>
      </c>
      <c r="C2018" s="116">
        <v>1023100340</v>
      </c>
      <c r="D2018" s="116" t="s">
        <v>10969</v>
      </c>
      <c r="E2018" s="339">
        <v>220680</v>
      </c>
      <c r="F2018" s="194">
        <v>12</v>
      </c>
      <c r="G2018" s="194">
        <v>12</v>
      </c>
      <c r="H2018" s="194" t="s">
        <v>10119</v>
      </c>
      <c r="I2018" s="194">
        <f t="shared" si="93"/>
        <v>0</v>
      </c>
      <c r="J2018" s="116" t="s">
        <v>10120</v>
      </c>
      <c r="K2018" s="116" t="s">
        <v>12262</v>
      </c>
      <c r="L2018" s="197">
        <v>45644</v>
      </c>
      <c r="M2018" s="116"/>
      <c r="N2018" s="197">
        <v>45644</v>
      </c>
      <c r="O2018" s="388">
        <f t="shared" si="94"/>
        <v>18390</v>
      </c>
      <c r="P2018" s="339">
        <f t="shared" si="95"/>
        <v>0</v>
      </c>
    </row>
    <row r="2019" spans="1:16" hidden="1" x14ac:dyDescent="0.25">
      <c r="A2019" s="116">
        <v>131618</v>
      </c>
      <c r="B2019" s="116">
        <v>6</v>
      </c>
      <c r="C2019" s="116">
        <v>1017100180</v>
      </c>
      <c r="D2019" s="116" t="s">
        <v>10494</v>
      </c>
      <c r="E2019" s="339">
        <v>117161</v>
      </c>
      <c r="F2019" s="194">
        <v>1</v>
      </c>
      <c r="G2019" s="194">
        <v>1</v>
      </c>
      <c r="H2019" s="194" t="s">
        <v>10119</v>
      </c>
      <c r="I2019" s="194">
        <f t="shared" si="93"/>
        <v>0</v>
      </c>
      <c r="J2019" s="116" t="s">
        <v>10126</v>
      </c>
      <c r="K2019" s="116" t="s">
        <v>11659</v>
      </c>
      <c r="L2019" s="197">
        <v>45646</v>
      </c>
      <c r="M2019" s="116"/>
      <c r="N2019" s="197">
        <v>45649</v>
      </c>
      <c r="O2019" s="388">
        <f t="shared" si="94"/>
        <v>117161</v>
      </c>
      <c r="P2019" s="339">
        <f t="shared" si="95"/>
        <v>0</v>
      </c>
    </row>
    <row r="2020" spans="1:16" hidden="1" x14ac:dyDescent="0.25">
      <c r="A2020" s="116">
        <v>131618</v>
      </c>
      <c r="B2020" s="116">
        <v>4</v>
      </c>
      <c r="C2020" s="116">
        <v>1017100890</v>
      </c>
      <c r="D2020" s="116" t="s">
        <v>11153</v>
      </c>
      <c r="E2020" s="339">
        <v>97069</v>
      </c>
      <c r="F2020" s="194">
        <v>1</v>
      </c>
      <c r="G2020" s="194">
        <v>1</v>
      </c>
      <c r="H2020" s="194" t="s">
        <v>10119</v>
      </c>
      <c r="I2020" s="194">
        <f t="shared" si="93"/>
        <v>0</v>
      </c>
      <c r="J2020" s="116" t="s">
        <v>10126</v>
      </c>
      <c r="K2020" s="116" t="s">
        <v>11659</v>
      </c>
      <c r="L2020" s="197">
        <v>45646</v>
      </c>
      <c r="M2020" s="116"/>
      <c r="N2020" s="197">
        <v>45684</v>
      </c>
      <c r="O2020" s="388">
        <f t="shared" si="94"/>
        <v>97069</v>
      </c>
      <c r="P2020" s="339">
        <f t="shared" si="95"/>
        <v>0</v>
      </c>
    </row>
    <row r="2021" spans="1:16" hidden="1" x14ac:dyDescent="0.25">
      <c r="A2021" s="116">
        <v>131618</v>
      </c>
      <c r="B2021" s="116">
        <v>1</v>
      </c>
      <c r="C2021" s="116">
        <v>1021100060</v>
      </c>
      <c r="D2021" s="116" t="s">
        <v>8594</v>
      </c>
      <c r="E2021" s="339">
        <v>85280.8</v>
      </c>
      <c r="F2021" s="194">
        <v>2</v>
      </c>
      <c r="G2021" s="194">
        <v>2</v>
      </c>
      <c r="H2021" s="194" t="s">
        <v>10119</v>
      </c>
      <c r="I2021" s="194">
        <f t="shared" si="93"/>
        <v>0</v>
      </c>
      <c r="J2021" s="116" t="s">
        <v>10126</v>
      </c>
      <c r="K2021" s="116" t="s">
        <v>11659</v>
      </c>
      <c r="L2021" s="197">
        <v>45646</v>
      </c>
      <c r="M2021" s="116"/>
      <c r="N2021" s="197">
        <v>45649</v>
      </c>
      <c r="O2021" s="388">
        <f t="shared" si="94"/>
        <v>42640.4</v>
      </c>
      <c r="P2021" s="339">
        <f t="shared" si="95"/>
        <v>0</v>
      </c>
    </row>
    <row r="2022" spans="1:16" hidden="1" x14ac:dyDescent="0.25">
      <c r="A2022" s="116">
        <v>131618</v>
      </c>
      <c r="B2022" s="116">
        <v>5</v>
      </c>
      <c r="C2022" s="116">
        <v>1022101960</v>
      </c>
      <c r="D2022" s="116" t="s">
        <v>10226</v>
      </c>
      <c r="E2022" s="339">
        <v>95535</v>
      </c>
      <c r="F2022" s="194">
        <v>1</v>
      </c>
      <c r="G2022" s="194">
        <v>1</v>
      </c>
      <c r="H2022" s="194" t="s">
        <v>10119</v>
      </c>
      <c r="I2022" s="194">
        <f t="shared" si="93"/>
        <v>0</v>
      </c>
      <c r="J2022" s="116" t="s">
        <v>10126</v>
      </c>
      <c r="K2022" s="116" t="s">
        <v>11659</v>
      </c>
      <c r="L2022" s="197">
        <v>45646</v>
      </c>
      <c r="M2022" s="116"/>
      <c r="N2022" s="197">
        <v>45649</v>
      </c>
      <c r="O2022" s="388">
        <f t="shared" si="94"/>
        <v>95535</v>
      </c>
      <c r="P2022" s="339">
        <f t="shared" si="95"/>
        <v>0</v>
      </c>
    </row>
    <row r="2023" spans="1:16" hidden="1" x14ac:dyDescent="0.25">
      <c r="A2023" s="116">
        <v>131618</v>
      </c>
      <c r="B2023" s="116">
        <v>2</v>
      </c>
      <c r="C2023" s="116">
        <v>1520100530</v>
      </c>
      <c r="D2023" s="116" t="s">
        <v>17614</v>
      </c>
      <c r="E2023" s="339">
        <v>71428</v>
      </c>
      <c r="F2023" s="194">
        <v>2</v>
      </c>
      <c r="G2023" s="194">
        <v>2</v>
      </c>
      <c r="H2023" s="194" t="s">
        <v>10119</v>
      </c>
      <c r="I2023" s="194">
        <f t="shared" si="93"/>
        <v>0</v>
      </c>
      <c r="J2023" s="116" t="s">
        <v>10126</v>
      </c>
      <c r="K2023" s="116" t="s">
        <v>11659</v>
      </c>
      <c r="L2023" s="197">
        <v>45646</v>
      </c>
      <c r="M2023" s="116"/>
      <c r="N2023" s="197">
        <v>45694</v>
      </c>
      <c r="O2023" s="388">
        <f t="shared" si="94"/>
        <v>35714</v>
      </c>
      <c r="P2023" s="339">
        <f t="shared" si="95"/>
        <v>0</v>
      </c>
    </row>
    <row r="2024" spans="1:16" hidden="1" x14ac:dyDescent="0.25">
      <c r="A2024" s="116">
        <v>131618</v>
      </c>
      <c r="B2024" s="116">
        <v>3</v>
      </c>
      <c r="C2024" s="116">
        <v>1520101720</v>
      </c>
      <c r="D2024" s="116" t="s">
        <v>9436</v>
      </c>
      <c r="E2024" s="339">
        <v>1772402</v>
      </c>
      <c r="F2024" s="194">
        <v>1</v>
      </c>
      <c r="G2024" s="194">
        <v>1</v>
      </c>
      <c r="H2024" s="194" t="s">
        <v>10119</v>
      </c>
      <c r="I2024" s="194">
        <f t="shared" si="93"/>
        <v>0</v>
      </c>
      <c r="J2024" s="116" t="s">
        <v>10126</v>
      </c>
      <c r="K2024" s="116" t="s">
        <v>11659</v>
      </c>
      <c r="L2024" s="197">
        <v>45646</v>
      </c>
      <c r="M2024" s="116"/>
      <c r="N2024" s="197">
        <v>45649</v>
      </c>
      <c r="O2024" s="388">
        <f t="shared" si="94"/>
        <v>1772402</v>
      </c>
      <c r="P2024" s="339">
        <f t="shared" si="95"/>
        <v>0</v>
      </c>
    </row>
    <row r="2025" spans="1:16" hidden="1" x14ac:dyDescent="0.25">
      <c r="A2025" s="116">
        <v>131629</v>
      </c>
      <c r="B2025" s="116">
        <v>4</v>
      </c>
      <c r="C2025" s="116">
        <v>1016101210</v>
      </c>
      <c r="D2025" s="116" t="s">
        <v>11151</v>
      </c>
      <c r="E2025" s="339">
        <v>4442</v>
      </c>
      <c r="F2025" s="194">
        <v>2</v>
      </c>
      <c r="G2025" s="194">
        <v>2</v>
      </c>
      <c r="H2025" s="194" t="s">
        <v>10119</v>
      </c>
      <c r="I2025" s="194">
        <f t="shared" si="93"/>
        <v>0</v>
      </c>
      <c r="J2025" s="116" t="s">
        <v>10120</v>
      </c>
      <c r="K2025" s="116" t="s">
        <v>12263</v>
      </c>
      <c r="L2025" s="197">
        <v>45644</v>
      </c>
      <c r="M2025" s="116"/>
      <c r="N2025" s="197">
        <v>45644</v>
      </c>
      <c r="O2025" s="388">
        <f t="shared" si="94"/>
        <v>2221</v>
      </c>
      <c r="P2025" s="339">
        <f t="shared" si="95"/>
        <v>0</v>
      </c>
    </row>
    <row r="2026" spans="1:16" hidden="1" x14ac:dyDescent="0.25">
      <c r="A2026" s="116">
        <v>131629</v>
      </c>
      <c r="B2026" s="116">
        <v>13</v>
      </c>
      <c r="C2026" s="116">
        <v>1019103360</v>
      </c>
      <c r="D2026" s="116" t="s">
        <v>11164</v>
      </c>
      <c r="E2026" s="339">
        <v>83346.36</v>
      </c>
      <c r="F2026" s="194">
        <v>4</v>
      </c>
      <c r="G2026" s="194">
        <v>4</v>
      </c>
      <c r="H2026" s="194" t="s">
        <v>10119</v>
      </c>
      <c r="I2026" s="194">
        <f t="shared" si="93"/>
        <v>0</v>
      </c>
      <c r="J2026" s="116" t="s">
        <v>10120</v>
      </c>
      <c r="K2026" s="116" t="s">
        <v>12263</v>
      </c>
      <c r="L2026" s="197">
        <v>45644</v>
      </c>
      <c r="M2026" s="116"/>
      <c r="N2026" s="197">
        <v>45644</v>
      </c>
      <c r="O2026" s="388">
        <f t="shared" si="94"/>
        <v>20836.59</v>
      </c>
      <c r="P2026" s="339">
        <f t="shared" si="95"/>
        <v>0</v>
      </c>
    </row>
    <row r="2027" spans="1:16" hidden="1" x14ac:dyDescent="0.25">
      <c r="A2027" s="116">
        <v>131629</v>
      </c>
      <c r="B2027" s="116">
        <v>3</v>
      </c>
      <c r="C2027" s="116">
        <v>1019104240</v>
      </c>
      <c r="D2027" s="116" t="s">
        <v>11166</v>
      </c>
      <c r="E2027" s="339">
        <v>5026.13</v>
      </c>
      <c r="F2027" s="194">
        <v>1</v>
      </c>
      <c r="G2027" s="194">
        <v>1</v>
      </c>
      <c r="H2027" s="194" t="s">
        <v>10119</v>
      </c>
      <c r="I2027" s="194">
        <f t="shared" si="93"/>
        <v>0</v>
      </c>
      <c r="J2027" s="116" t="s">
        <v>10120</v>
      </c>
      <c r="K2027" s="116" t="s">
        <v>12263</v>
      </c>
      <c r="L2027" s="197">
        <v>45644</v>
      </c>
      <c r="M2027" s="116"/>
      <c r="N2027" s="197">
        <v>45644</v>
      </c>
      <c r="O2027" s="388">
        <f t="shared" si="94"/>
        <v>5026.13</v>
      </c>
      <c r="P2027" s="339">
        <f t="shared" si="95"/>
        <v>0</v>
      </c>
    </row>
    <row r="2028" spans="1:16" hidden="1" x14ac:dyDescent="0.25">
      <c r="A2028" s="116">
        <v>131629</v>
      </c>
      <c r="B2028" s="116">
        <v>10</v>
      </c>
      <c r="C2028" s="116">
        <v>1310101740</v>
      </c>
      <c r="D2028" s="116" t="s">
        <v>10700</v>
      </c>
      <c r="E2028" s="339">
        <v>416000</v>
      </c>
      <c r="F2028" s="194">
        <v>8</v>
      </c>
      <c r="G2028" s="194">
        <v>8</v>
      </c>
      <c r="H2028" s="194" t="s">
        <v>10119</v>
      </c>
      <c r="I2028" s="194">
        <f t="shared" si="93"/>
        <v>0</v>
      </c>
      <c r="J2028" s="116" t="s">
        <v>10120</v>
      </c>
      <c r="K2028" s="116" t="s">
        <v>12263</v>
      </c>
      <c r="L2028" s="197">
        <v>45644</v>
      </c>
      <c r="M2028" s="116"/>
      <c r="N2028" s="197">
        <v>45644</v>
      </c>
      <c r="O2028" s="388">
        <f t="shared" si="94"/>
        <v>52000</v>
      </c>
      <c r="P2028" s="339">
        <f t="shared" si="95"/>
        <v>0</v>
      </c>
    </row>
    <row r="2029" spans="1:16" hidden="1" x14ac:dyDescent="0.25">
      <c r="A2029" s="116">
        <v>131629</v>
      </c>
      <c r="B2029" s="116">
        <v>8</v>
      </c>
      <c r="C2029" s="116">
        <v>1310103040</v>
      </c>
      <c r="D2029" s="116" t="s">
        <v>10963</v>
      </c>
      <c r="E2029" s="339">
        <v>28735.4</v>
      </c>
      <c r="F2029" s="194">
        <v>20</v>
      </c>
      <c r="G2029" s="194">
        <v>20</v>
      </c>
      <c r="H2029" s="194" t="s">
        <v>10119</v>
      </c>
      <c r="I2029" s="194">
        <f t="shared" si="93"/>
        <v>0</v>
      </c>
      <c r="J2029" s="116" t="s">
        <v>10120</v>
      </c>
      <c r="K2029" s="116" t="s">
        <v>12263</v>
      </c>
      <c r="L2029" s="197">
        <v>45644</v>
      </c>
      <c r="M2029" s="116"/>
      <c r="N2029" s="197">
        <v>45644</v>
      </c>
      <c r="O2029" s="388">
        <f t="shared" si="94"/>
        <v>1436.77</v>
      </c>
      <c r="P2029" s="339">
        <f t="shared" si="95"/>
        <v>0</v>
      </c>
    </row>
    <row r="2030" spans="1:16" hidden="1" x14ac:dyDescent="0.25">
      <c r="A2030" s="116">
        <v>131629</v>
      </c>
      <c r="B2030" s="116">
        <v>9</v>
      </c>
      <c r="C2030" s="116">
        <v>1310103070</v>
      </c>
      <c r="D2030" s="116" t="s">
        <v>11243</v>
      </c>
      <c r="E2030" s="339">
        <v>60478.400000000001</v>
      </c>
      <c r="F2030" s="194">
        <v>20</v>
      </c>
      <c r="G2030" s="194">
        <v>20</v>
      </c>
      <c r="H2030" s="194" t="s">
        <v>10119</v>
      </c>
      <c r="I2030" s="194">
        <f t="shared" si="93"/>
        <v>0</v>
      </c>
      <c r="J2030" s="116" t="s">
        <v>10120</v>
      </c>
      <c r="K2030" s="116" t="s">
        <v>12263</v>
      </c>
      <c r="L2030" s="197">
        <v>45644</v>
      </c>
      <c r="M2030" s="116"/>
      <c r="N2030" s="197">
        <v>45644</v>
      </c>
      <c r="O2030" s="388">
        <f t="shared" si="94"/>
        <v>3023.92</v>
      </c>
      <c r="P2030" s="339">
        <f t="shared" si="95"/>
        <v>0</v>
      </c>
    </row>
    <row r="2031" spans="1:16" hidden="1" x14ac:dyDescent="0.25">
      <c r="A2031" s="116">
        <v>131629</v>
      </c>
      <c r="B2031" s="116">
        <v>7</v>
      </c>
      <c r="C2031" s="116">
        <v>1310103090</v>
      </c>
      <c r="D2031" s="116" t="s">
        <v>10393</v>
      </c>
      <c r="E2031" s="339">
        <v>24200</v>
      </c>
      <c r="F2031" s="194">
        <v>20</v>
      </c>
      <c r="G2031" s="194">
        <v>20</v>
      </c>
      <c r="H2031" s="194" t="s">
        <v>10119</v>
      </c>
      <c r="I2031" s="194">
        <f t="shared" si="93"/>
        <v>0</v>
      </c>
      <c r="J2031" s="116" t="s">
        <v>10120</v>
      </c>
      <c r="K2031" s="116" t="s">
        <v>12263</v>
      </c>
      <c r="L2031" s="197">
        <v>45644</v>
      </c>
      <c r="M2031" s="116"/>
      <c r="N2031" s="197">
        <v>45644</v>
      </c>
      <c r="O2031" s="388">
        <f t="shared" si="94"/>
        <v>1210</v>
      </c>
      <c r="P2031" s="339">
        <f t="shared" si="95"/>
        <v>0</v>
      </c>
    </row>
    <row r="2032" spans="1:16" hidden="1" x14ac:dyDescent="0.25">
      <c r="A2032" s="116">
        <v>131629</v>
      </c>
      <c r="B2032" s="116">
        <v>6</v>
      </c>
      <c r="C2032" s="116">
        <v>1310103110</v>
      </c>
      <c r="D2032" s="116" t="s">
        <v>10962</v>
      </c>
      <c r="E2032" s="339">
        <v>19025.8</v>
      </c>
      <c r="F2032" s="194">
        <v>20</v>
      </c>
      <c r="G2032" s="194">
        <v>20</v>
      </c>
      <c r="H2032" s="194" t="s">
        <v>10119</v>
      </c>
      <c r="I2032" s="194">
        <f t="shared" si="93"/>
        <v>0</v>
      </c>
      <c r="J2032" s="116" t="s">
        <v>10120</v>
      </c>
      <c r="K2032" s="116" t="s">
        <v>12263</v>
      </c>
      <c r="L2032" s="197">
        <v>45644</v>
      </c>
      <c r="M2032" s="116"/>
      <c r="N2032" s="197">
        <v>45644</v>
      </c>
      <c r="O2032" s="388">
        <f t="shared" si="94"/>
        <v>951.29</v>
      </c>
      <c r="P2032" s="339">
        <f t="shared" si="95"/>
        <v>0</v>
      </c>
    </row>
    <row r="2033" spans="1:16" hidden="1" x14ac:dyDescent="0.25">
      <c r="A2033" s="116">
        <v>131629</v>
      </c>
      <c r="B2033" s="116">
        <v>5</v>
      </c>
      <c r="C2033" s="116">
        <v>1310103120</v>
      </c>
      <c r="D2033" s="116" t="s">
        <v>10392</v>
      </c>
      <c r="E2033" s="339">
        <v>19000</v>
      </c>
      <c r="F2033" s="194">
        <v>20</v>
      </c>
      <c r="G2033" s="194">
        <v>20</v>
      </c>
      <c r="H2033" s="194" t="s">
        <v>10119</v>
      </c>
      <c r="I2033" s="194">
        <f t="shared" si="93"/>
        <v>0</v>
      </c>
      <c r="J2033" s="116" t="s">
        <v>10120</v>
      </c>
      <c r="K2033" s="116" t="s">
        <v>12263</v>
      </c>
      <c r="L2033" s="197">
        <v>45644</v>
      </c>
      <c r="M2033" s="116"/>
      <c r="N2033" s="197">
        <v>45644</v>
      </c>
      <c r="O2033" s="388">
        <f t="shared" si="94"/>
        <v>950</v>
      </c>
      <c r="P2033" s="339">
        <f t="shared" si="95"/>
        <v>0</v>
      </c>
    </row>
    <row r="2034" spans="1:16" hidden="1" x14ac:dyDescent="0.25">
      <c r="A2034" s="116">
        <v>131629</v>
      </c>
      <c r="B2034" s="116">
        <v>14</v>
      </c>
      <c r="C2034" s="116">
        <v>1315101570</v>
      </c>
      <c r="D2034" s="116" t="s">
        <v>11040</v>
      </c>
      <c r="E2034" s="339">
        <v>32482</v>
      </c>
      <c r="F2034" s="194">
        <v>1</v>
      </c>
      <c r="G2034" s="194">
        <v>1</v>
      </c>
      <c r="H2034" s="194" t="s">
        <v>10119</v>
      </c>
      <c r="I2034" s="194">
        <f t="shared" si="93"/>
        <v>0</v>
      </c>
      <c r="J2034" s="116" t="s">
        <v>10120</v>
      </c>
      <c r="K2034" s="116" t="s">
        <v>12263</v>
      </c>
      <c r="L2034" s="197">
        <v>45644</v>
      </c>
      <c r="M2034" s="116"/>
      <c r="N2034" s="197">
        <v>45644</v>
      </c>
      <c r="O2034" s="388">
        <f t="shared" si="94"/>
        <v>32482</v>
      </c>
      <c r="P2034" s="339">
        <f t="shared" si="95"/>
        <v>0</v>
      </c>
    </row>
    <row r="2035" spans="1:16" hidden="1" x14ac:dyDescent="0.25">
      <c r="A2035" s="116">
        <v>131629</v>
      </c>
      <c r="B2035" s="116">
        <v>1</v>
      </c>
      <c r="C2035" s="116">
        <v>1318100010</v>
      </c>
      <c r="D2035" s="116" t="s">
        <v>11262</v>
      </c>
      <c r="E2035" s="339">
        <v>54766</v>
      </c>
      <c r="F2035" s="194">
        <v>2</v>
      </c>
      <c r="G2035" s="194">
        <v>2</v>
      </c>
      <c r="H2035" s="194" t="s">
        <v>10119</v>
      </c>
      <c r="I2035" s="194">
        <f t="shared" si="93"/>
        <v>0</v>
      </c>
      <c r="J2035" s="116" t="s">
        <v>10120</v>
      </c>
      <c r="K2035" s="116" t="s">
        <v>12263</v>
      </c>
      <c r="L2035" s="197">
        <v>45644</v>
      </c>
      <c r="M2035" s="116"/>
      <c r="N2035" s="197">
        <v>45644</v>
      </c>
      <c r="O2035" s="388">
        <f t="shared" si="94"/>
        <v>27383</v>
      </c>
      <c r="P2035" s="339">
        <f t="shared" si="95"/>
        <v>0</v>
      </c>
    </row>
    <row r="2036" spans="1:16" hidden="1" x14ac:dyDescent="0.25">
      <c r="A2036" s="116">
        <v>131629</v>
      </c>
      <c r="B2036" s="116">
        <v>2</v>
      </c>
      <c r="C2036" s="116">
        <v>1318100020</v>
      </c>
      <c r="D2036" s="116" t="s">
        <v>11263</v>
      </c>
      <c r="E2036" s="339">
        <v>119180.86</v>
      </c>
      <c r="F2036" s="194">
        <v>2</v>
      </c>
      <c r="G2036" s="194">
        <v>2</v>
      </c>
      <c r="H2036" s="194" t="s">
        <v>10119</v>
      </c>
      <c r="I2036" s="194">
        <f t="shared" si="93"/>
        <v>0</v>
      </c>
      <c r="J2036" s="116" t="s">
        <v>10120</v>
      </c>
      <c r="K2036" s="116" t="s">
        <v>12263</v>
      </c>
      <c r="L2036" s="197">
        <v>45644</v>
      </c>
      <c r="M2036" s="116"/>
      <c r="N2036" s="197">
        <v>45644</v>
      </c>
      <c r="O2036" s="388">
        <f t="shared" si="94"/>
        <v>59590.43</v>
      </c>
      <c r="P2036" s="339">
        <f t="shared" si="95"/>
        <v>0</v>
      </c>
    </row>
    <row r="2037" spans="1:16" hidden="1" x14ac:dyDescent="0.25">
      <c r="A2037" s="116">
        <v>131629</v>
      </c>
      <c r="B2037" s="116">
        <v>12</v>
      </c>
      <c r="C2037" s="116">
        <v>1321100480</v>
      </c>
      <c r="D2037" s="116" t="s">
        <v>10385</v>
      </c>
      <c r="E2037" s="339">
        <v>708000</v>
      </c>
      <c r="F2037" s="194">
        <v>6</v>
      </c>
      <c r="G2037" s="194">
        <v>6</v>
      </c>
      <c r="H2037" s="194" t="s">
        <v>10119</v>
      </c>
      <c r="I2037" s="194">
        <f t="shared" si="93"/>
        <v>0</v>
      </c>
      <c r="J2037" s="116" t="s">
        <v>10120</v>
      </c>
      <c r="K2037" s="116" t="s">
        <v>12263</v>
      </c>
      <c r="L2037" s="197">
        <v>45645</v>
      </c>
      <c r="M2037" s="116"/>
      <c r="N2037" s="197">
        <v>45729</v>
      </c>
      <c r="O2037" s="388">
        <f t="shared" si="94"/>
        <v>118000</v>
      </c>
      <c r="P2037" s="339">
        <f t="shared" si="95"/>
        <v>0</v>
      </c>
    </row>
    <row r="2038" spans="1:16" hidden="1" x14ac:dyDescent="0.25">
      <c r="A2038" s="116">
        <v>131629</v>
      </c>
      <c r="B2038" s="116">
        <v>11</v>
      </c>
      <c r="C2038" s="116">
        <v>1321100610</v>
      </c>
      <c r="D2038" s="116" t="s">
        <v>6938</v>
      </c>
      <c r="E2038" s="339">
        <v>396553.92</v>
      </c>
      <c r="F2038" s="194">
        <v>8</v>
      </c>
      <c r="G2038" s="194">
        <v>8</v>
      </c>
      <c r="H2038" s="194" t="s">
        <v>10119</v>
      </c>
      <c r="I2038" s="194">
        <f t="shared" si="93"/>
        <v>0</v>
      </c>
      <c r="J2038" s="116" t="s">
        <v>10120</v>
      </c>
      <c r="K2038" s="116" t="s">
        <v>12263</v>
      </c>
      <c r="L2038" s="197">
        <v>45644</v>
      </c>
      <c r="M2038" s="116"/>
      <c r="N2038" s="197">
        <v>45644</v>
      </c>
      <c r="O2038" s="388">
        <f t="shared" si="94"/>
        <v>49569.24</v>
      </c>
      <c r="P2038" s="339">
        <f t="shared" si="95"/>
        <v>0</v>
      </c>
    </row>
    <row r="2039" spans="1:16" hidden="1" x14ac:dyDescent="0.25">
      <c r="A2039" s="116">
        <v>131629</v>
      </c>
      <c r="B2039" s="116">
        <v>15</v>
      </c>
      <c r="C2039" s="116">
        <v>1323100020</v>
      </c>
      <c r="D2039" s="116" t="s">
        <v>10649</v>
      </c>
      <c r="E2039" s="339">
        <v>23474</v>
      </c>
      <c r="F2039" s="194">
        <v>1</v>
      </c>
      <c r="G2039" s="194">
        <v>1</v>
      </c>
      <c r="H2039" s="194" t="s">
        <v>10119</v>
      </c>
      <c r="I2039" s="194">
        <f t="shared" si="93"/>
        <v>0</v>
      </c>
      <c r="J2039" s="116" t="s">
        <v>10120</v>
      </c>
      <c r="K2039" s="116" t="s">
        <v>12263</v>
      </c>
      <c r="L2039" s="197">
        <v>45644</v>
      </c>
      <c r="M2039" s="116"/>
      <c r="N2039" s="197">
        <v>45644</v>
      </c>
      <c r="O2039" s="388">
        <f t="shared" si="94"/>
        <v>23474</v>
      </c>
      <c r="P2039" s="339">
        <f t="shared" si="95"/>
        <v>0</v>
      </c>
    </row>
    <row r="2040" spans="1:16" hidden="1" x14ac:dyDescent="0.25">
      <c r="A2040" s="116">
        <v>131659</v>
      </c>
      <c r="B2040" s="116">
        <v>2</v>
      </c>
      <c r="C2040" s="116">
        <v>1510100490</v>
      </c>
      <c r="D2040" s="116" t="s">
        <v>11276</v>
      </c>
      <c r="E2040" s="339">
        <v>520213.36</v>
      </c>
      <c r="F2040" s="194">
        <v>1</v>
      </c>
      <c r="G2040" s="194">
        <v>1</v>
      </c>
      <c r="H2040" s="194" t="s">
        <v>10119</v>
      </c>
      <c r="I2040" s="194">
        <f t="shared" si="93"/>
        <v>0</v>
      </c>
      <c r="J2040" s="116" t="s">
        <v>10120</v>
      </c>
      <c r="K2040" s="116" t="s">
        <v>12269</v>
      </c>
      <c r="L2040" s="197">
        <v>45645</v>
      </c>
      <c r="M2040" s="116"/>
      <c r="N2040" s="197">
        <v>45645</v>
      </c>
      <c r="O2040" s="388">
        <f t="shared" si="94"/>
        <v>520213.36</v>
      </c>
      <c r="P2040" s="339">
        <f t="shared" si="95"/>
        <v>0</v>
      </c>
    </row>
    <row r="2041" spans="1:16" hidden="1" x14ac:dyDescent="0.25">
      <c r="A2041" s="116">
        <v>131659</v>
      </c>
      <c r="B2041" s="116">
        <v>1</v>
      </c>
      <c r="C2041" s="116">
        <v>1510101880</v>
      </c>
      <c r="D2041" s="116" t="s">
        <v>11278</v>
      </c>
      <c r="E2041" s="339">
        <v>637095.36</v>
      </c>
      <c r="F2041" s="194">
        <v>2</v>
      </c>
      <c r="G2041" s="194">
        <v>2</v>
      </c>
      <c r="H2041" s="194" t="s">
        <v>10119</v>
      </c>
      <c r="I2041" s="194">
        <f t="shared" si="93"/>
        <v>0</v>
      </c>
      <c r="J2041" s="116" t="s">
        <v>10120</v>
      </c>
      <c r="K2041" s="116" t="s">
        <v>12269</v>
      </c>
      <c r="L2041" s="197">
        <v>45645</v>
      </c>
      <c r="M2041" s="116"/>
      <c r="N2041" s="197">
        <v>45645</v>
      </c>
      <c r="O2041" s="388">
        <f t="shared" si="94"/>
        <v>318547.68</v>
      </c>
      <c r="P2041" s="339">
        <f t="shared" si="95"/>
        <v>0</v>
      </c>
    </row>
    <row r="2042" spans="1:16" hidden="1" x14ac:dyDescent="0.25">
      <c r="A2042" s="116">
        <v>131662</v>
      </c>
      <c r="B2042" s="116">
        <v>1</v>
      </c>
      <c r="C2042" s="116">
        <v>1519106130</v>
      </c>
      <c r="D2042" s="116" t="s">
        <v>11309</v>
      </c>
      <c r="E2042" s="339">
        <v>1530263</v>
      </c>
      <c r="F2042" s="194">
        <v>1</v>
      </c>
      <c r="G2042" s="194">
        <v>1</v>
      </c>
      <c r="H2042" s="194" t="s">
        <v>10119</v>
      </c>
      <c r="I2042" s="194">
        <f t="shared" si="93"/>
        <v>0</v>
      </c>
      <c r="J2042" s="116" t="s">
        <v>10120</v>
      </c>
      <c r="K2042" s="116" t="s">
        <v>12268</v>
      </c>
      <c r="L2042" s="197">
        <v>45645</v>
      </c>
      <c r="M2042" s="116"/>
      <c r="N2042" s="197">
        <v>45645</v>
      </c>
      <c r="O2042" s="388">
        <f t="shared" si="94"/>
        <v>1530263</v>
      </c>
      <c r="P2042" s="339">
        <f t="shared" si="95"/>
        <v>0</v>
      </c>
    </row>
    <row r="2043" spans="1:16" hidden="1" x14ac:dyDescent="0.25">
      <c r="A2043" s="116">
        <v>131662</v>
      </c>
      <c r="B2043" s="116">
        <v>2</v>
      </c>
      <c r="C2043" s="116">
        <v>1550100550</v>
      </c>
      <c r="D2043" s="116" t="s">
        <v>12248</v>
      </c>
      <c r="E2043" s="339">
        <v>13188</v>
      </c>
      <c r="F2043" s="194">
        <v>2</v>
      </c>
      <c r="G2043" s="194">
        <v>2</v>
      </c>
      <c r="H2043" s="194" t="s">
        <v>10119</v>
      </c>
      <c r="I2043" s="194">
        <f t="shared" si="93"/>
        <v>0</v>
      </c>
      <c r="J2043" s="116" t="s">
        <v>10120</v>
      </c>
      <c r="K2043" s="116" t="s">
        <v>12268</v>
      </c>
      <c r="L2043" s="197">
        <v>45645</v>
      </c>
      <c r="M2043" s="116"/>
      <c r="N2043" s="197">
        <v>45645</v>
      </c>
      <c r="O2043" s="388">
        <f t="shared" si="94"/>
        <v>6594</v>
      </c>
      <c r="P2043" s="339">
        <f t="shared" si="95"/>
        <v>0</v>
      </c>
    </row>
    <row r="2044" spans="1:16" hidden="1" x14ac:dyDescent="0.25">
      <c r="A2044" s="116">
        <v>131663</v>
      </c>
      <c r="B2044" s="116">
        <v>3</v>
      </c>
      <c r="C2044" s="116">
        <v>1519101300</v>
      </c>
      <c r="D2044" s="116" t="s">
        <v>7752</v>
      </c>
      <c r="E2044" s="339">
        <v>314317</v>
      </c>
      <c r="F2044" s="194">
        <v>1</v>
      </c>
      <c r="G2044" s="194">
        <v>1</v>
      </c>
      <c r="H2044" s="194" t="s">
        <v>10119</v>
      </c>
      <c r="I2044" s="194">
        <f t="shared" si="93"/>
        <v>0</v>
      </c>
      <c r="J2044" s="116" t="s">
        <v>10712</v>
      </c>
      <c r="K2044" s="116" t="s">
        <v>11711</v>
      </c>
      <c r="L2044" s="197">
        <v>45649</v>
      </c>
      <c r="M2044" s="116"/>
      <c r="N2044" s="197">
        <v>45649</v>
      </c>
      <c r="O2044" s="388">
        <f t="shared" si="94"/>
        <v>314317</v>
      </c>
      <c r="P2044" s="339">
        <f t="shared" si="95"/>
        <v>0</v>
      </c>
    </row>
    <row r="2045" spans="1:16" hidden="1" x14ac:dyDescent="0.25">
      <c r="A2045" s="116">
        <v>131663</v>
      </c>
      <c r="B2045" s="116">
        <v>1</v>
      </c>
      <c r="C2045" s="116">
        <v>1524100880</v>
      </c>
      <c r="D2045" s="116" t="s">
        <v>17466</v>
      </c>
      <c r="E2045" s="339">
        <v>997209</v>
      </c>
      <c r="F2045" s="194">
        <v>1</v>
      </c>
      <c r="G2045" s="194">
        <v>1</v>
      </c>
      <c r="H2045" s="194" t="s">
        <v>10119</v>
      </c>
      <c r="I2045" s="194">
        <f t="shared" si="93"/>
        <v>0</v>
      </c>
      <c r="J2045" s="116" t="s">
        <v>10712</v>
      </c>
      <c r="K2045" s="116" t="s">
        <v>11711</v>
      </c>
      <c r="L2045" s="197">
        <v>45649</v>
      </c>
      <c r="M2045" s="116"/>
      <c r="N2045" s="197">
        <v>45649</v>
      </c>
      <c r="O2045" s="388">
        <f t="shared" si="94"/>
        <v>997209</v>
      </c>
      <c r="P2045" s="339">
        <f t="shared" si="95"/>
        <v>0</v>
      </c>
    </row>
    <row r="2046" spans="1:16" hidden="1" x14ac:dyDescent="0.25">
      <c r="A2046" s="116">
        <v>131663</v>
      </c>
      <c r="B2046" s="116">
        <v>2</v>
      </c>
      <c r="C2046" s="116">
        <v>1524101310</v>
      </c>
      <c r="D2046" s="116" t="s">
        <v>7858</v>
      </c>
      <c r="E2046" s="339">
        <v>972931</v>
      </c>
      <c r="F2046" s="194">
        <v>1</v>
      </c>
      <c r="G2046" s="194">
        <v>1</v>
      </c>
      <c r="H2046" s="194" t="s">
        <v>10119</v>
      </c>
      <c r="I2046" s="194">
        <f t="shared" si="93"/>
        <v>0</v>
      </c>
      <c r="J2046" s="116" t="s">
        <v>10712</v>
      </c>
      <c r="K2046" s="116" t="s">
        <v>11711</v>
      </c>
      <c r="L2046" s="197">
        <v>45649</v>
      </c>
      <c r="M2046" s="116"/>
      <c r="N2046" s="197">
        <v>45649</v>
      </c>
      <c r="O2046" s="388">
        <f t="shared" si="94"/>
        <v>972931</v>
      </c>
      <c r="P2046" s="339">
        <f t="shared" si="95"/>
        <v>0</v>
      </c>
    </row>
    <row r="2047" spans="1:16" hidden="1" x14ac:dyDescent="0.25">
      <c r="A2047" s="116">
        <v>131664</v>
      </c>
      <c r="B2047" s="116">
        <v>1</v>
      </c>
      <c r="C2047" s="116">
        <v>1711101080</v>
      </c>
      <c r="D2047" s="116" t="s">
        <v>9887</v>
      </c>
      <c r="E2047" s="339">
        <v>1332736</v>
      </c>
      <c r="F2047" s="194">
        <v>1</v>
      </c>
      <c r="G2047" s="194">
        <v>1</v>
      </c>
      <c r="H2047" s="194" t="s">
        <v>10119</v>
      </c>
      <c r="I2047" s="194">
        <f t="shared" si="93"/>
        <v>0</v>
      </c>
      <c r="J2047" s="116" t="s">
        <v>10120</v>
      </c>
      <c r="K2047" s="116" t="s">
        <v>12165</v>
      </c>
      <c r="L2047" s="197">
        <v>45645</v>
      </c>
      <c r="M2047" s="116"/>
      <c r="N2047" s="197">
        <v>45645</v>
      </c>
      <c r="O2047" s="388">
        <f t="shared" si="94"/>
        <v>1332736</v>
      </c>
      <c r="P2047" s="339">
        <f t="shared" si="95"/>
        <v>0</v>
      </c>
    </row>
    <row r="2048" spans="1:16" hidden="1" x14ac:dyDescent="0.25">
      <c r="A2048" s="116">
        <v>131665</v>
      </c>
      <c r="B2048" s="116">
        <v>2</v>
      </c>
      <c r="C2048" s="116">
        <v>1226100050</v>
      </c>
      <c r="D2048" s="116" t="s">
        <v>11223</v>
      </c>
      <c r="E2048" s="339">
        <v>21846.959999999999</v>
      </c>
      <c r="F2048" s="194">
        <v>2</v>
      </c>
      <c r="G2048" s="194">
        <v>2</v>
      </c>
      <c r="H2048" s="194" t="s">
        <v>10119</v>
      </c>
      <c r="I2048" s="194">
        <f t="shared" si="93"/>
        <v>0</v>
      </c>
      <c r="J2048" s="116" t="s">
        <v>10120</v>
      </c>
      <c r="K2048" s="116" t="s">
        <v>12267</v>
      </c>
      <c r="L2048" s="197">
        <v>45645</v>
      </c>
      <c r="M2048" s="116"/>
      <c r="N2048" s="197">
        <v>45645</v>
      </c>
      <c r="O2048" s="388">
        <f t="shared" si="94"/>
        <v>10923.48</v>
      </c>
      <c r="P2048" s="339">
        <f t="shared" si="95"/>
        <v>0</v>
      </c>
    </row>
    <row r="2049" spans="1:16" hidden="1" x14ac:dyDescent="0.25">
      <c r="A2049" s="116">
        <v>131665</v>
      </c>
      <c r="B2049" s="116">
        <v>1</v>
      </c>
      <c r="C2049" s="116">
        <v>1318100920</v>
      </c>
      <c r="D2049" s="116" t="s">
        <v>11267</v>
      </c>
      <c r="E2049" s="339">
        <v>903500</v>
      </c>
      <c r="F2049" s="194">
        <v>1</v>
      </c>
      <c r="G2049" s="194">
        <v>1</v>
      </c>
      <c r="H2049" s="194" t="s">
        <v>10119</v>
      </c>
      <c r="I2049" s="194">
        <f t="shared" si="93"/>
        <v>0</v>
      </c>
      <c r="J2049" s="116" t="s">
        <v>10120</v>
      </c>
      <c r="K2049" s="116" t="s">
        <v>12267</v>
      </c>
      <c r="L2049" s="197">
        <v>45645</v>
      </c>
      <c r="M2049" s="116"/>
      <c r="N2049" s="197">
        <v>45645</v>
      </c>
      <c r="O2049" s="388">
        <f t="shared" si="94"/>
        <v>903500</v>
      </c>
      <c r="P2049" s="339">
        <f t="shared" si="95"/>
        <v>0</v>
      </c>
    </row>
    <row r="2050" spans="1:16" hidden="1" x14ac:dyDescent="0.25">
      <c r="A2050" s="116">
        <v>131666</v>
      </c>
      <c r="B2050" s="116">
        <v>1</v>
      </c>
      <c r="C2050" s="116">
        <v>1123100000</v>
      </c>
      <c r="D2050" s="116" t="s">
        <v>17465</v>
      </c>
      <c r="E2050" s="339">
        <v>69001.56</v>
      </c>
      <c r="F2050" s="194">
        <v>3</v>
      </c>
      <c r="G2050" s="194">
        <v>3</v>
      </c>
      <c r="H2050" s="194" t="s">
        <v>10119</v>
      </c>
      <c r="I2050" s="194">
        <f t="shared" ref="I2050:I2113" si="96">+F2050-G2050</f>
        <v>0</v>
      </c>
      <c r="J2050" s="116" t="s">
        <v>10120</v>
      </c>
      <c r="K2050" s="116" t="s">
        <v>12207</v>
      </c>
      <c r="L2050" s="197">
        <v>45644</v>
      </c>
      <c r="M2050" s="116"/>
      <c r="N2050" s="197">
        <v>45666</v>
      </c>
      <c r="O2050" s="388">
        <f t="shared" ref="O2050:O2113" si="97">+E2050/F2050</f>
        <v>23000.52</v>
      </c>
      <c r="P2050" s="339">
        <f t="shared" ref="P2050:P2113" si="98">+O2050*I2050</f>
        <v>0</v>
      </c>
    </row>
    <row r="2051" spans="1:16" hidden="1" x14ac:dyDescent="0.25">
      <c r="A2051" s="116">
        <v>131708</v>
      </c>
      <c r="B2051" s="116">
        <v>1</v>
      </c>
      <c r="C2051" s="116">
        <v>1520101440</v>
      </c>
      <c r="D2051" s="116" t="s">
        <v>11316</v>
      </c>
      <c r="E2051" s="339">
        <v>81022.8</v>
      </c>
      <c r="F2051" s="194">
        <v>3</v>
      </c>
      <c r="G2051" s="194">
        <v>3</v>
      </c>
      <c r="H2051" s="194" t="s">
        <v>10119</v>
      </c>
      <c r="I2051" s="194">
        <f t="shared" si="96"/>
        <v>0</v>
      </c>
      <c r="J2051" s="116" t="s">
        <v>10126</v>
      </c>
      <c r="K2051" s="116" t="s">
        <v>10483</v>
      </c>
      <c r="L2051" s="197">
        <v>45649</v>
      </c>
      <c r="M2051" s="116"/>
      <c r="N2051" s="197">
        <v>45649</v>
      </c>
      <c r="O2051" s="388">
        <f t="shared" si="97"/>
        <v>27007.600000000002</v>
      </c>
      <c r="P2051" s="339">
        <f t="shared" si="98"/>
        <v>0</v>
      </c>
    </row>
    <row r="2052" spans="1:16" hidden="1" x14ac:dyDescent="0.25">
      <c r="A2052" s="116">
        <v>131709</v>
      </c>
      <c r="B2052" s="116">
        <v>1</v>
      </c>
      <c r="C2052" s="116">
        <v>1235100890</v>
      </c>
      <c r="D2052" s="116" t="s">
        <v>11238</v>
      </c>
      <c r="E2052" s="339">
        <v>99397</v>
      </c>
      <c r="F2052" s="194">
        <v>2</v>
      </c>
      <c r="G2052" s="194">
        <v>2</v>
      </c>
      <c r="H2052" s="194" t="s">
        <v>10119</v>
      </c>
      <c r="I2052" s="194">
        <f t="shared" si="96"/>
        <v>0</v>
      </c>
      <c r="J2052" s="116" t="s">
        <v>10120</v>
      </c>
      <c r="K2052" s="116" t="s">
        <v>12071</v>
      </c>
      <c r="L2052" s="197">
        <v>45667</v>
      </c>
      <c r="M2052" s="116"/>
      <c r="N2052" s="197">
        <v>45667</v>
      </c>
      <c r="O2052" s="388">
        <f t="shared" si="97"/>
        <v>49698.5</v>
      </c>
      <c r="P2052" s="339">
        <f t="shared" si="98"/>
        <v>0</v>
      </c>
    </row>
    <row r="2053" spans="1:16" hidden="1" x14ac:dyDescent="0.25">
      <c r="A2053" s="116">
        <v>131710</v>
      </c>
      <c r="B2053" s="116">
        <v>3</v>
      </c>
      <c r="C2053" s="116">
        <v>1010100360</v>
      </c>
      <c r="D2053" s="116" t="s">
        <v>10773</v>
      </c>
      <c r="E2053" s="339">
        <v>48000</v>
      </c>
      <c r="F2053" s="194">
        <v>15</v>
      </c>
      <c r="G2053" s="194">
        <v>15</v>
      </c>
      <c r="H2053" s="194" t="s">
        <v>10119</v>
      </c>
      <c r="I2053" s="194">
        <f t="shared" si="96"/>
        <v>0</v>
      </c>
      <c r="J2053" s="116" t="s">
        <v>10120</v>
      </c>
      <c r="K2053" s="116" t="s">
        <v>12207</v>
      </c>
      <c r="L2053" s="197">
        <v>45646</v>
      </c>
      <c r="M2053" s="116"/>
      <c r="N2053" s="197">
        <v>45646</v>
      </c>
      <c r="O2053" s="388">
        <f t="shared" si="97"/>
        <v>3200</v>
      </c>
      <c r="P2053" s="339">
        <f t="shared" si="98"/>
        <v>0</v>
      </c>
    </row>
    <row r="2054" spans="1:16" hidden="1" x14ac:dyDescent="0.25">
      <c r="A2054" s="116">
        <v>131710</v>
      </c>
      <c r="B2054" s="116">
        <v>2</v>
      </c>
      <c r="C2054" s="116">
        <v>1011100040</v>
      </c>
      <c r="D2054" s="116" t="s">
        <v>10481</v>
      </c>
      <c r="E2054" s="339">
        <v>14499.2</v>
      </c>
      <c r="F2054" s="194">
        <v>10</v>
      </c>
      <c r="G2054" s="194">
        <v>10</v>
      </c>
      <c r="H2054" s="194" t="s">
        <v>10119</v>
      </c>
      <c r="I2054" s="194">
        <f t="shared" si="96"/>
        <v>0</v>
      </c>
      <c r="J2054" s="116" t="s">
        <v>10120</v>
      </c>
      <c r="K2054" s="116" t="s">
        <v>12207</v>
      </c>
      <c r="L2054" s="197">
        <v>45646</v>
      </c>
      <c r="M2054" s="116"/>
      <c r="N2054" s="197">
        <v>45646</v>
      </c>
      <c r="O2054" s="388">
        <f t="shared" si="97"/>
        <v>1449.92</v>
      </c>
      <c r="P2054" s="339">
        <f t="shared" si="98"/>
        <v>0</v>
      </c>
    </row>
    <row r="2055" spans="1:16" hidden="1" x14ac:dyDescent="0.25">
      <c r="A2055" s="116">
        <v>131710</v>
      </c>
      <c r="B2055" s="116">
        <v>1</v>
      </c>
      <c r="C2055" s="116">
        <v>1235100890</v>
      </c>
      <c r="D2055" s="116" t="s">
        <v>11238</v>
      </c>
      <c r="E2055" s="339">
        <v>49699</v>
      </c>
      <c r="F2055" s="194">
        <v>1</v>
      </c>
      <c r="G2055" s="194">
        <v>1</v>
      </c>
      <c r="H2055" s="194" t="s">
        <v>10119</v>
      </c>
      <c r="I2055" s="194">
        <f t="shared" si="96"/>
        <v>0</v>
      </c>
      <c r="J2055" s="116" t="s">
        <v>10120</v>
      </c>
      <c r="K2055" s="116" t="s">
        <v>12207</v>
      </c>
      <c r="L2055" s="197">
        <v>45646</v>
      </c>
      <c r="M2055" s="116"/>
      <c r="N2055" s="197">
        <v>45646</v>
      </c>
      <c r="O2055" s="388">
        <f t="shared" si="97"/>
        <v>49699</v>
      </c>
      <c r="P2055" s="339">
        <f t="shared" si="98"/>
        <v>0</v>
      </c>
    </row>
    <row r="2056" spans="1:16" hidden="1" x14ac:dyDescent="0.25">
      <c r="A2056" s="116">
        <v>131711</v>
      </c>
      <c r="B2056" s="116">
        <v>1</v>
      </c>
      <c r="C2056" s="116">
        <v>1550100330</v>
      </c>
      <c r="D2056" s="116" t="s">
        <v>11358</v>
      </c>
      <c r="E2056" s="339">
        <v>217086</v>
      </c>
      <c r="F2056" s="194">
        <v>6</v>
      </c>
      <c r="G2056" s="194">
        <v>6</v>
      </c>
      <c r="H2056" s="194" t="s">
        <v>10119</v>
      </c>
      <c r="I2056" s="194">
        <f t="shared" si="96"/>
        <v>0</v>
      </c>
      <c r="J2056" s="116" t="s">
        <v>10120</v>
      </c>
      <c r="K2056" s="116" t="s">
        <v>12279</v>
      </c>
      <c r="L2056" s="197">
        <v>45646</v>
      </c>
      <c r="M2056" s="116"/>
      <c r="N2056" s="197">
        <v>45664</v>
      </c>
      <c r="O2056" s="388">
        <f t="shared" si="97"/>
        <v>36181</v>
      </c>
      <c r="P2056" s="339">
        <f t="shared" si="98"/>
        <v>0</v>
      </c>
    </row>
    <row r="2057" spans="1:16" hidden="1" x14ac:dyDescent="0.25">
      <c r="A2057" s="116">
        <v>131719</v>
      </c>
      <c r="B2057" s="116">
        <v>1</v>
      </c>
      <c r="C2057" s="116">
        <v>1011100940</v>
      </c>
      <c r="D2057" s="116" t="s">
        <v>10652</v>
      </c>
      <c r="E2057" s="339">
        <v>107500</v>
      </c>
      <c r="F2057" s="194">
        <v>5</v>
      </c>
      <c r="G2057" s="194">
        <v>5</v>
      </c>
      <c r="H2057" s="194" t="s">
        <v>10119</v>
      </c>
      <c r="I2057" s="194">
        <f t="shared" si="96"/>
        <v>0</v>
      </c>
      <c r="J2057" s="116" t="s">
        <v>10120</v>
      </c>
      <c r="K2057" s="116" t="s">
        <v>12243</v>
      </c>
      <c r="L2057" s="197">
        <v>45646</v>
      </c>
      <c r="M2057" s="116"/>
      <c r="N2057" s="197">
        <v>45646</v>
      </c>
      <c r="O2057" s="388">
        <f t="shared" si="97"/>
        <v>21500</v>
      </c>
      <c r="P2057" s="339">
        <f t="shared" si="98"/>
        <v>0</v>
      </c>
    </row>
    <row r="2058" spans="1:16" hidden="1" x14ac:dyDescent="0.25">
      <c r="A2058" s="116">
        <v>131720</v>
      </c>
      <c r="B2058" s="116">
        <v>1</v>
      </c>
      <c r="C2058" s="116">
        <v>1011100940</v>
      </c>
      <c r="D2058" s="116" t="s">
        <v>10652</v>
      </c>
      <c r="E2058" s="339">
        <v>107500</v>
      </c>
      <c r="F2058" s="194">
        <v>5</v>
      </c>
      <c r="G2058" s="194">
        <v>5</v>
      </c>
      <c r="H2058" s="194" t="s">
        <v>10119</v>
      </c>
      <c r="I2058" s="194">
        <f t="shared" si="96"/>
        <v>0</v>
      </c>
      <c r="J2058" s="116" t="s">
        <v>10120</v>
      </c>
      <c r="K2058" s="116" t="s">
        <v>12217</v>
      </c>
      <c r="L2058" s="197">
        <v>45646</v>
      </c>
      <c r="M2058" s="116"/>
      <c r="N2058" s="197">
        <v>45646</v>
      </c>
      <c r="O2058" s="388">
        <f t="shared" si="97"/>
        <v>21500</v>
      </c>
      <c r="P2058" s="339">
        <f t="shared" si="98"/>
        <v>0</v>
      </c>
    </row>
    <row r="2059" spans="1:16" hidden="1" x14ac:dyDescent="0.25">
      <c r="A2059" s="116">
        <v>131724</v>
      </c>
      <c r="B2059" s="116">
        <v>3</v>
      </c>
      <c r="C2059" s="116">
        <v>1018100230</v>
      </c>
      <c r="D2059" s="116" t="s">
        <v>11155</v>
      </c>
      <c r="E2059" s="339">
        <v>30240</v>
      </c>
      <c r="F2059" s="194">
        <v>2</v>
      </c>
      <c r="G2059" s="194">
        <v>2</v>
      </c>
      <c r="H2059" s="194" t="s">
        <v>10119</v>
      </c>
      <c r="I2059" s="194">
        <f t="shared" si="96"/>
        <v>0</v>
      </c>
      <c r="J2059" s="116" t="s">
        <v>10120</v>
      </c>
      <c r="K2059" s="116" t="s">
        <v>12278</v>
      </c>
      <c r="L2059" s="197">
        <v>45646</v>
      </c>
      <c r="M2059" s="116"/>
      <c r="N2059" s="197">
        <v>45646</v>
      </c>
      <c r="O2059" s="388">
        <f t="shared" si="97"/>
        <v>15120</v>
      </c>
      <c r="P2059" s="339">
        <f t="shared" si="98"/>
        <v>0</v>
      </c>
    </row>
    <row r="2060" spans="1:16" hidden="1" x14ac:dyDescent="0.25">
      <c r="A2060" s="116">
        <v>131724</v>
      </c>
      <c r="B2060" s="116">
        <v>2</v>
      </c>
      <c r="C2060" s="116">
        <v>1210101680</v>
      </c>
      <c r="D2060" s="116" t="s">
        <v>11194</v>
      </c>
      <c r="E2060" s="339">
        <v>16556</v>
      </c>
      <c r="F2060" s="194">
        <v>1</v>
      </c>
      <c r="G2060" s="194">
        <v>1</v>
      </c>
      <c r="H2060" s="194" t="s">
        <v>10119</v>
      </c>
      <c r="I2060" s="194">
        <f t="shared" si="96"/>
        <v>0</v>
      </c>
      <c r="J2060" s="116" t="s">
        <v>10120</v>
      </c>
      <c r="K2060" s="116" t="s">
        <v>12278</v>
      </c>
      <c r="L2060" s="197">
        <v>45646</v>
      </c>
      <c r="M2060" s="116"/>
      <c r="N2060" s="197">
        <v>45646</v>
      </c>
      <c r="O2060" s="388">
        <f t="shared" si="97"/>
        <v>16556</v>
      </c>
      <c r="P2060" s="339">
        <f t="shared" si="98"/>
        <v>0</v>
      </c>
    </row>
    <row r="2061" spans="1:16" hidden="1" x14ac:dyDescent="0.25">
      <c r="A2061" s="116">
        <v>131724</v>
      </c>
      <c r="B2061" s="116">
        <v>10</v>
      </c>
      <c r="C2061" s="116">
        <v>1226100040</v>
      </c>
      <c r="D2061" s="116" t="s">
        <v>11222</v>
      </c>
      <c r="E2061" s="339">
        <v>44244.15</v>
      </c>
      <c r="F2061" s="194">
        <v>3</v>
      </c>
      <c r="G2061" s="194">
        <v>3</v>
      </c>
      <c r="H2061" s="194" t="s">
        <v>10119</v>
      </c>
      <c r="I2061" s="194">
        <f t="shared" si="96"/>
        <v>0</v>
      </c>
      <c r="J2061" s="116" t="s">
        <v>10120</v>
      </c>
      <c r="K2061" s="116" t="s">
        <v>12278</v>
      </c>
      <c r="L2061" s="197">
        <v>45646</v>
      </c>
      <c r="M2061" s="116"/>
      <c r="N2061" s="197">
        <v>45646</v>
      </c>
      <c r="O2061" s="388">
        <f t="shared" si="97"/>
        <v>14748.050000000001</v>
      </c>
      <c r="P2061" s="339">
        <f t="shared" si="98"/>
        <v>0</v>
      </c>
    </row>
    <row r="2062" spans="1:16" hidden="1" x14ac:dyDescent="0.25">
      <c r="A2062" s="116">
        <v>131724</v>
      </c>
      <c r="B2062" s="116">
        <v>9</v>
      </c>
      <c r="C2062" s="116">
        <v>1226100050</v>
      </c>
      <c r="D2062" s="116" t="s">
        <v>11223</v>
      </c>
      <c r="E2062" s="339">
        <v>32770.410000000003</v>
      </c>
      <c r="F2062" s="194">
        <v>3</v>
      </c>
      <c r="G2062" s="194">
        <v>3</v>
      </c>
      <c r="H2062" s="194" t="s">
        <v>10119</v>
      </c>
      <c r="I2062" s="194">
        <f t="shared" si="96"/>
        <v>0</v>
      </c>
      <c r="J2062" s="116" t="s">
        <v>10120</v>
      </c>
      <c r="K2062" s="116" t="s">
        <v>12278</v>
      </c>
      <c r="L2062" s="197">
        <v>45646</v>
      </c>
      <c r="M2062" s="116"/>
      <c r="N2062" s="197">
        <v>45646</v>
      </c>
      <c r="O2062" s="388">
        <f t="shared" si="97"/>
        <v>10923.470000000001</v>
      </c>
      <c r="P2062" s="339">
        <f t="shared" si="98"/>
        <v>0</v>
      </c>
    </row>
    <row r="2063" spans="1:16" hidden="1" x14ac:dyDescent="0.25">
      <c r="A2063" s="116">
        <v>131724</v>
      </c>
      <c r="B2063" s="116">
        <v>5</v>
      </c>
      <c r="C2063" s="116">
        <v>1228100260</v>
      </c>
      <c r="D2063" s="116" t="s">
        <v>11230</v>
      </c>
      <c r="E2063" s="339">
        <v>12322.78</v>
      </c>
      <c r="F2063" s="194">
        <v>2</v>
      </c>
      <c r="G2063" s="194">
        <v>2</v>
      </c>
      <c r="H2063" s="194" t="s">
        <v>10119</v>
      </c>
      <c r="I2063" s="194">
        <f t="shared" si="96"/>
        <v>0</v>
      </c>
      <c r="J2063" s="116" t="s">
        <v>10120</v>
      </c>
      <c r="K2063" s="116" t="s">
        <v>12278</v>
      </c>
      <c r="L2063" s="197">
        <v>45646</v>
      </c>
      <c r="M2063" s="116"/>
      <c r="N2063" s="197">
        <v>45646</v>
      </c>
      <c r="O2063" s="388">
        <f t="shared" si="97"/>
        <v>6161.39</v>
      </c>
      <c r="P2063" s="339">
        <f t="shared" si="98"/>
        <v>0</v>
      </c>
    </row>
    <row r="2064" spans="1:16" hidden="1" x14ac:dyDescent="0.25">
      <c r="A2064" s="116">
        <v>131724</v>
      </c>
      <c r="B2064" s="116">
        <v>6</v>
      </c>
      <c r="C2064" s="116">
        <v>1228101171</v>
      </c>
      <c r="D2064" s="116" t="s">
        <v>9100</v>
      </c>
      <c r="E2064" s="339">
        <v>34694</v>
      </c>
      <c r="F2064" s="194">
        <v>2</v>
      </c>
      <c r="G2064" s="194">
        <v>2</v>
      </c>
      <c r="H2064" s="194" t="s">
        <v>10119</v>
      </c>
      <c r="I2064" s="194">
        <f t="shared" si="96"/>
        <v>0</v>
      </c>
      <c r="J2064" s="116" t="s">
        <v>10120</v>
      </c>
      <c r="K2064" s="116" t="s">
        <v>12278</v>
      </c>
      <c r="L2064" s="197">
        <v>45646</v>
      </c>
      <c r="M2064" s="116"/>
      <c r="N2064" s="197">
        <v>45701</v>
      </c>
      <c r="O2064" s="388">
        <f t="shared" si="97"/>
        <v>17347</v>
      </c>
      <c r="P2064" s="339">
        <f t="shared" si="98"/>
        <v>0</v>
      </c>
    </row>
    <row r="2065" spans="1:16" hidden="1" x14ac:dyDescent="0.25">
      <c r="A2065" s="116">
        <v>131724</v>
      </c>
      <c r="B2065" s="116">
        <v>4</v>
      </c>
      <c r="C2065" s="116">
        <v>1230100160</v>
      </c>
      <c r="D2065" s="116" t="s">
        <v>17469</v>
      </c>
      <c r="E2065" s="339">
        <v>76694.22</v>
      </c>
      <c r="F2065" s="194">
        <v>3</v>
      </c>
      <c r="G2065" s="194">
        <v>3</v>
      </c>
      <c r="H2065" s="194" t="s">
        <v>10119</v>
      </c>
      <c r="I2065" s="194">
        <f t="shared" si="96"/>
        <v>0</v>
      </c>
      <c r="J2065" s="116" t="s">
        <v>10120</v>
      </c>
      <c r="K2065" s="116" t="s">
        <v>12278</v>
      </c>
      <c r="L2065" s="197">
        <v>45646</v>
      </c>
      <c r="M2065" s="116"/>
      <c r="N2065" s="197">
        <v>45646</v>
      </c>
      <c r="O2065" s="388">
        <f t="shared" si="97"/>
        <v>25564.74</v>
      </c>
      <c r="P2065" s="339">
        <f t="shared" si="98"/>
        <v>0</v>
      </c>
    </row>
    <row r="2066" spans="1:16" hidden="1" x14ac:dyDescent="0.25">
      <c r="A2066" s="116">
        <v>131724</v>
      </c>
      <c r="B2066" s="116">
        <v>8</v>
      </c>
      <c r="C2066" s="116">
        <v>1234100070</v>
      </c>
      <c r="D2066" s="116" t="s">
        <v>11236</v>
      </c>
      <c r="E2066" s="339">
        <v>121111.08</v>
      </c>
      <c r="F2066" s="194">
        <v>6</v>
      </c>
      <c r="G2066" s="194">
        <v>6</v>
      </c>
      <c r="H2066" s="194" t="s">
        <v>10119</v>
      </c>
      <c r="I2066" s="194">
        <f t="shared" si="96"/>
        <v>0</v>
      </c>
      <c r="J2066" s="116" t="s">
        <v>10120</v>
      </c>
      <c r="K2066" s="116" t="s">
        <v>12278</v>
      </c>
      <c r="L2066" s="197">
        <v>45646</v>
      </c>
      <c r="M2066" s="116" t="s">
        <v>16107</v>
      </c>
      <c r="N2066" s="197">
        <v>45685</v>
      </c>
      <c r="O2066" s="388">
        <f t="shared" si="97"/>
        <v>20185.18</v>
      </c>
      <c r="P2066" s="339">
        <f t="shared" si="98"/>
        <v>0</v>
      </c>
    </row>
    <row r="2067" spans="1:16" hidden="1" x14ac:dyDescent="0.25">
      <c r="A2067" s="116">
        <v>131724</v>
      </c>
      <c r="B2067" s="116">
        <v>7</v>
      </c>
      <c r="C2067" s="116">
        <v>1234100130</v>
      </c>
      <c r="D2067" s="116" t="s">
        <v>17533</v>
      </c>
      <c r="E2067" s="339">
        <v>35481.300000000003</v>
      </c>
      <c r="F2067" s="194">
        <v>3</v>
      </c>
      <c r="G2067" s="194">
        <v>3</v>
      </c>
      <c r="H2067" s="194" t="s">
        <v>10119</v>
      </c>
      <c r="I2067" s="194">
        <f t="shared" si="96"/>
        <v>0</v>
      </c>
      <c r="J2067" s="116" t="s">
        <v>10120</v>
      </c>
      <c r="K2067" s="116" t="s">
        <v>12278</v>
      </c>
      <c r="L2067" s="197">
        <v>45646</v>
      </c>
      <c r="M2067" s="116"/>
      <c r="N2067" s="197">
        <v>45685</v>
      </c>
      <c r="O2067" s="388">
        <f t="shared" si="97"/>
        <v>11827.1</v>
      </c>
      <c r="P2067" s="339">
        <f t="shared" si="98"/>
        <v>0</v>
      </c>
    </row>
    <row r="2068" spans="1:16" hidden="1" x14ac:dyDescent="0.25">
      <c r="A2068" s="116">
        <v>131724</v>
      </c>
      <c r="B2068" s="116">
        <v>1</v>
      </c>
      <c r="C2068" s="116">
        <v>1241100690</v>
      </c>
      <c r="D2068" s="116" t="s">
        <v>7785</v>
      </c>
      <c r="E2068" s="339">
        <v>15000</v>
      </c>
      <c r="F2068" s="194">
        <v>1</v>
      </c>
      <c r="G2068" s="194">
        <v>1</v>
      </c>
      <c r="H2068" s="194" t="s">
        <v>10119</v>
      </c>
      <c r="I2068" s="194">
        <f t="shared" si="96"/>
        <v>0</v>
      </c>
      <c r="J2068" s="116" t="s">
        <v>10120</v>
      </c>
      <c r="K2068" s="116" t="s">
        <v>12278</v>
      </c>
      <c r="L2068" s="197">
        <v>45646</v>
      </c>
      <c r="M2068" s="116"/>
      <c r="N2068" s="197">
        <v>45701</v>
      </c>
      <c r="O2068" s="388">
        <f t="shared" si="97"/>
        <v>15000</v>
      </c>
      <c r="P2068" s="339">
        <f t="shared" si="98"/>
        <v>0</v>
      </c>
    </row>
    <row r="2069" spans="1:16" hidden="1" x14ac:dyDescent="0.25">
      <c r="A2069" s="116">
        <v>131725</v>
      </c>
      <c r="B2069" s="116">
        <v>9</v>
      </c>
      <c r="C2069" s="116">
        <v>1016100000</v>
      </c>
      <c r="D2069" s="116" t="s">
        <v>10650</v>
      </c>
      <c r="E2069" s="339">
        <v>9911</v>
      </c>
      <c r="F2069" s="194">
        <v>1</v>
      </c>
      <c r="G2069" s="194">
        <v>1</v>
      </c>
      <c r="H2069" s="194" t="s">
        <v>10119</v>
      </c>
      <c r="I2069" s="194">
        <f t="shared" si="96"/>
        <v>0</v>
      </c>
      <c r="J2069" s="116" t="s">
        <v>10120</v>
      </c>
      <c r="K2069" s="116" t="s">
        <v>12277</v>
      </c>
      <c r="L2069" s="197">
        <v>45646</v>
      </c>
      <c r="M2069" s="116"/>
      <c r="N2069" s="197">
        <v>45646</v>
      </c>
      <c r="O2069" s="388">
        <f t="shared" si="97"/>
        <v>9911</v>
      </c>
      <c r="P2069" s="339">
        <f t="shared" si="98"/>
        <v>0</v>
      </c>
    </row>
    <row r="2070" spans="1:16" hidden="1" x14ac:dyDescent="0.25">
      <c r="A2070" s="116">
        <v>131725</v>
      </c>
      <c r="B2070" s="116">
        <v>8</v>
      </c>
      <c r="C2070" s="116">
        <v>1016100010</v>
      </c>
      <c r="D2070" s="116" t="s">
        <v>10705</v>
      </c>
      <c r="E2070" s="339">
        <v>20229.16</v>
      </c>
      <c r="F2070" s="194">
        <v>1</v>
      </c>
      <c r="G2070" s="194">
        <v>1</v>
      </c>
      <c r="H2070" s="194" t="s">
        <v>10119</v>
      </c>
      <c r="I2070" s="194">
        <f t="shared" si="96"/>
        <v>0</v>
      </c>
      <c r="J2070" s="116" t="s">
        <v>10120</v>
      </c>
      <c r="K2070" s="116" t="s">
        <v>12277</v>
      </c>
      <c r="L2070" s="197">
        <v>45646</v>
      </c>
      <c r="M2070" s="116"/>
      <c r="N2070" s="197">
        <v>45646</v>
      </c>
      <c r="O2070" s="388">
        <f t="shared" si="97"/>
        <v>20229.16</v>
      </c>
      <c r="P2070" s="339">
        <f t="shared" si="98"/>
        <v>0</v>
      </c>
    </row>
    <row r="2071" spans="1:16" hidden="1" x14ac:dyDescent="0.25">
      <c r="A2071" s="116">
        <v>131725</v>
      </c>
      <c r="B2071" s="116">
        <v>3</v>
      </c>
      <c r="C2071" s="116">
        <v>1018100230</v>
      </c>
      <c r="D2071" s="116" t="s">
        <v>11155</v>
      </c>
      <c r="E2071" s="339">
        <v>30240</v>
      </c>
      <c r="F2071" s="194">
        <v>2</v>
      </c>
      <c r="G2071" s="194">
        <v>2</v>
      </c>
      <c r="H2071" s="194" t="s">
        <v>10119</v>
      </c>
      <c r="I2071" s="194">
        <f t="shared" si="96"/>
        <v>0</v>
      </c>
      <c r="J2071" s="116" t="s">
        <v>10120</v>
      </c>
      <c r="K2071" s="116" t="s">
        <v>12277</v>
      </c>
      <c r="L2071" s="197">
        <v>45646</v>
      </c>
      <c r="M2071" s="116"/>
      <c r="N2071" s="197">
        <v>45646</v>
      </c>
      <c r="O2071" s="388">
        <f t="shared" si="97"/>
        <v>15120</v>
      </c>
      <c r="P2071" s="339">
        <f t="shared" si="98"/>
        <v>0</v>
      </c>
    </row>
    <row r="2072" spans="1:16" hidden="1" x14ac:dyDescent="0.25">
      <c r="A2072" s="116">
        <v>131725</v>
      </c>
      <c r="B2072" s="116">
        <v>2</v>
      </c>
      <c r="C2072" s="116">
        <v>1210101680</v>
      </c>
      <c r="D2072" s="116" t="s">
        <v>11194</v>
      </c>
      <c r="E2072" s="339">
        <v>16556.330000000002</v>
      </c>
      <c r="F2072" s="194">
        <v>1</v>
      </c>
      <c r="G2072" s="194">
        <v>1</v>
      </c>
      <c r="H2072" s="194" t="s">
        <v>10119</v>
      </c>
      <c r="I2072" s="194">
        <f t="shared" si="96"/>
        <v>0</v>
      </c>
      <c r="J2072" s="116" t="s">
        <v>10120</v>
      </c>
      <c r="K2072" s="116" t="s">
        <v>12277</v>
      </c>
      <c r="L2072" s="197">
        <v>45646</v>
      </c>
      <c r="M2072" s="116"/>
      <c r="N2072" s="197">
        <v>45646</v>
      </c>
      <c r="O2072" s="388">
        <f t="shared" si="97"/>
        <v>16556.330000000002</v>
      </c>
      <c r="P2072" s="339">
        <f t="shared" si="98"/>
        <v>0</v>
      </c>
    </row>
    <row r="2073" spans="1:16" hidden="1" x14ac:dyDescent="0.25">
      <c r="A2073" s="116">
        <v>131725</v>
      </c>
      <c r="B2073" s="116">
        <v>1</v>
      </c>
      <c r="C2073" s="116">
        <v>1219102430</v>
      </c>
      <c r="D2073" s="116" t="s">
        <v>11211</v>
      </c>
      <c r="E2073" s="339">
        <v>135668</v>
      </c>
      <c r="F2073" s="194">
        <v>1</v>
      </c>
      <c r="G2073" s="194">
        <v>1</v>
      </c>
      <c r="H2073" s="194" t="s">
        <v>10119</v>
      </c>
      <c r="I2073" s="194">
        <f t="shared" si="96"/>
        <v>0</v>
      </c>
      <c r="J2073" s="116" t="s">
        <v>10120</v>
      </c>
      <c r="K2073" s="116" t="s">
        <v>12277</v>
      </c>
      <c r="L2073" s="197">
        <v>45646</v>
      </c>
      <c r="M2073" s="116" t="s">
        <v>16523</v>
      </c>
      <c r="N2073" s="197">
        <v>45670</v>
      </c>
      <c r="O2073" s="388">
        <f t="shared" si="97"/>
        <v>135668</v>
      </c>
      <c r="P2073" s="339">
        <f t="shared" si="98"/>
        <v>0</v>
      </c>
    </row>
    <row r="2074" spans="1:16" hidden="1" x14ac:dyDescent="0.25">
      <c r="A2074" s="116">
        <v>131725</v>
      </c>
      <c r="B2074" s="116">
        <v>5</v>
      </c>
      <c r="C2074" s="116">
        <v>1228100260</v>
      </c>
      <c r="D2074" s="116" t="s">
        <v>11230</v>
      </c>
      <c r="E2074" s="339">
        <v>61613.9</v>
      </c>
      <c r="F2074" s="194">
        <v>10</v>
      </c>
      <c r="G2074" s="194">
        <v>10</v>
      </c>
      <c r="H2074" s="194" t="s">
        <v>10119</v>
      </c>
      <c r="I2074" s="194">
        <f t="shared" si="96"/>
        <v>0</v>
      </c>
      <c r="J2074" s="116" t="s">
        <v>10120</v>
      </c>
      <c r="K2074" s="116" t="s">
        <v>12277</v>
      </c>
      <c r="L2074" s="197">
        <v>45646</v>
      </c>
      <c r="M2074" s="116"/>
      <c r="N2074" s="197">
        <v>45646</v>
      </c>
      <c r="O2074" s="388">
        <f t="shared" si="97"/>
        <v>6161.39</v>
      </c>
      <c r="P2074" s="339">
        <f t="shared" si="98"/>
        <v>0</v>
      </c>
    </row>
    <row r="2075" spans="1:16" hidden="1" x14ac:dyDescent="0.25">
      <c r="A2075" s="116">
        <v>131725</v>
      </c>
      <c r="B2075" s="116">
        <v>6</v>
      </c>
      <c r="C2075" s="116">
        <v>1228101171</v>
      </c>
      <c r="D2075" s="116" t="s">
        <v>9100</v>
      </c>
      <c r="E2075" s="339">
        <v>173470</v>
      </c>
      <c r="F2075" s="194">
        <v>10</v>
      </c>
      <c r="G2075" s="194">
        <v>10</v>
      </c>
      <c r="H2075" s="194" t="s">
        <v>10119</v>
      </c>
      <c r="I2075" s="194">
        <f t="shared" si="96"/>
        <v>0</v>
      </c>
      <c r="J2075" s="116" t="s">
        <v>10120</v>
      </c>
      <c r="K2075" s="116" t="s">
        <v>12277</v>
      </c>
      <c r="L2075" s="197">
        <v>45646</v>
      </c>
      <c r="M2075" s="116"/>
      <c r="N2075" s="197">
        <v>45701</v>
      </c>
      <c r="O2075" s="388">
        <f t="shared" si="97"/>
        <v>17347</v>
      </c>
      <c r="P2075" s="339">
        <f t="shared" si="98"/>
        <v>0</v>
      </c>
    </row>
    <row r="2076" spans="1:16" hidden="1" x14ac:dyDescent="0.25">
      <c r="A2076" s="116">
        <v>131725</v>
      </c>
      <c r="B2076" s="116">
        <v>4</v>
      </c>
      <c r="C2076" s="116">
        <v>1230100160</v>
      </c>
      <c r="D2076" s="116" t="s">
        <v>17469</v>
      </c>
      <c r="E2076" s="339">
        <v>76694.22</v>
      </c>
      <c r="F2076" s="194">
        <v>3</v>
      </c>
      <c r="G2076" s="194">
        <v>3</v>
      </c>
      <c r="H2076" s="194" t="s">
        <v>10119</v>
      </c>
      <c r="I2076" s="194">
        <f t="shared" si="96"/>
        <v>0</v>
      </c>
      <c r="J2076" s="116" t="s">
        <v>10120</v>
      </c>
      <c r="K2076" s="116" t="s">
        <v>12277</v>
      </c>
      <c r="L2076" s="197">
        <v>45646</v>
      </c>
      <c r="M2076" s="116"/>
      <c r="N2076" s="197">
        <v>45646</v>
      </c>
      <c r="O2076" s="388">
        <f t="shared" si="97"/>
        <v>25564.74</v>
      </c>
      <c r="P2076" s="339">
        <f t="shared" si="98"/>
        <v>0</v>
      </c>
    </row>
    <row r="2077" spans="1:16" hidden="1" x14ac:dyDescent="0.25">
      <c r="A2077" s="116">
        <v>131725</v>
      </c>
      <c r="B2077" s="116">
        <v>7</v>
      </c>
      <c r="C2077" s="116">
        <v>1234100130</v>
      </c>
      <c r="D2077" s="116" t="s">
        <v>17533</v>
      </c>
      <c r="E2077" s="339">
        <v>35481.300000000003</v>
      </c>
      <c r="F2077" s="194">
        <v>3</v>
      </c>
      <c r="G2077" s="194">
        <v>3</v>
      </c>
      <c r="H2077" s="194" t="s">
        <v>10119</v>
      </c>
      <c r="I2077" s="194">
        <f t="shared" si="96"/>
        <v>0</v>
      </c>
      <c r="J2077" s="116" t="s">
        <v>10120</v>
      </c>
      <c r="K2077" s="116" t="s">
        <v>12277</v>
      </c>
      <c r="L2077" s="197">
        <v>45646</v>
      </c>
      <c r="M2077" s="116" t="s">
        <v>16105</v>
      </c>
      <c r="N2077" s="197">
        <v>45685</v>
      </c>
      <c r="O2077" s="388">
        <f t="shared" si="97"/>
        <v>11827.1</v>
      </c>
      <c r="P2077" s="339">
        <f t="shared" si="98"/>
        <v>0</v>
      </c>
    </row>
    <row r="2078" spans="1:16" hidden="1" x14ac:dyDescent="0.25">
      <c r="A2078" s="116">
        <v>131726</v>
      </c>
      <c r="B2078" s="116">
        <v>3</v>
      </c>
      <c r="C2078" s="116">
        <v>1213101730</v>
      </c>
      <c r="D2078" s="116" t="s">
        <v>10564</v>
      </c>
      <c r="E2078" s="339">
        <v>60660</v>
      </c>
      <c r="F2078" s="194">
        <v>100</v>
      </c>
      <c r="G2078" s="194">
        <v>100</v>
      </c>
      <c r="H2078" s="194" t="s">
        <v>10119</v>
      </c>
      <c r="I2078" s="194">
        <f t="shared" si="96"/>
        <v>0</v>
      </c>
      <c r="J2078" s="116" t="s">
        <v>10120</v>
      </c>
      <c r="K2078" s="116" t="s">
        <v>12272</v>
      </c>
      <c r="L2078" s="197">
        <v>45646</v>
      </c>
      <c r="M2078" s="116"/>
      <c r="N2078" s="197">
        <v>45646</v>
      </c>
      <c r="O2078" s="388">
        <f t="shared" si="97"/>
        <v>606.6</v>
      </c>
      <c r="P2078" s="339">
        <f t="shared" si="98"/>
        <v>0</v>
      </c>
    </row>
    <row r="2079" spans="1:16" hidden="1" x14ac:dyDescent="0.25">
      <c r="A2079" s="116">
        <v>131726</v>
      </c>
      <c r="B2079" s="116">
        <v>6</v>
      </c>
      <c r="C2079" s="116">
        <v>1213103170</v>
      </c>
      <c r="D2079" s="116" t="s">
        <v>16171</v>
      </c>
      <c r="E2079" s="339">
        <v>18372.5</v>
      </c>
      <c r="F2079" s="194">
        <v>1</v>
      </c>
      <c r="G2079" s="194">
        <v>1</v>
      </c>
      <c r="H2079" s="194" t="s">
        <v>10119</v>
      </c>
      <c r="I2079" s="194">
        <f t="shared" si="96"/>
        <v>0</v>
      </c>
      <c r="J2079" s="116" t="s">
        <v>10120</v>
      </c>
      <c r="K2079" s="116" t="s">
        <v>12272</v>
      </c>
      <c r="L2079" s="197">
        <v>45646</v>
      </c>
      <c r="M2079" s="116"/>
      <c r="N2079" s="197">
        <v>45646</v>
      </c>
      <c r="O2079" s="388">
        <f t="shared" si="97"/>
        <v>18372.5</v>
      </c>
      <c r="P2079" s="339">
        <f t="shared" si="98"/>
        <v>0</v>
      </c>
    </row>
    <row r="2080" spans="1:16" hidden="1" x14ac:dyDescent="0.25">
      <c r="A2080" s="116">
        <v>131726</v>
      </c>
      <c r="B2080" s="116">
        <v>4</v>
      </c>
      <c r="C2080" s="116">
        <v>1213103180</v>
      </c>
      <c r="D2080" s="116" t="s">
        <v>16171</v>
      </c>
      <c r="E2080" s="339">
        <v>16600</v>
      </c>
      <c r="F2080" s="194">
        <v>1</v>
      </c>
      <c r="G2080" s="194">
        <v>1</v>
      </c>
      <c r="H2080" s="194" t="s">
        <v>10119</v>
      </c>
      <c r="I2080" s="194">
        <f t="shared" si="96"/>
        <v>0</v>
      </c>
      <c r="J2080" s="116" t="s">
        <v>10120</v>
      </c>
      <c r="K2080" s="116" t="s">
        <v>12272</v>
      </c>
      <c r="L2080" s="197">
        <v>45646</v>
      </c>
      <c r="M2080" s="116"/>
      <c r="N2080" s="197">
        <v>45646</v>
      </c>
      <c r="O2080" s="388">
        <f t="shared" si="97"/>
        <v>16600</v>
      </c>
      <c r="P2080" s="339">
        <f t="shared" si="98"/>
        <v>0</v>
      </c>
    </row>
    <row r="2081" spans="1:16" hidden="1" x14ac:dyDescent="0.25">
      <c r="A2081" s="116">
        <v>131726</v>
      </c>
      <c r="B2081" s="116">
        <v>8</v>
      </c>
      <c r="C2081" s="116">
        <v>1213103190</v>
      </c>
      <c r="D2081" s="116" t="s">
        <v>17494</v>
      </c>
      <c r="E2081" s="339">
        <v>16900</v>
      </c>
      <c r="F2081" s="194">
        <v>1</v>
      </c>
      <c r="G2081" s="194">
        <v>1</v>
      </c>
      <c r="H2081" s="194" t="s">
        <v>10119</v>
      </c>
      <c r="I2081" s="194">
        <f t="shared" si="96"/>
        <v>0</v>
      </c>
      <c r="J2081" s="116" t="s">
        <v>10120</v>
      </c>
      <c r="K2081" s="116" t="s">
        <v>12272</v>
      </c>
      <c r="L2081" s="197">
        <v>45646</v>
      </c>
      <c r="M2081" s="116"/>
      <c r="N2081" s="197">
        <v>45646</v>
      </c>
      <c r="O2081" s="388">
        <f t="shared" si="97"/>
        <v>16900</v>
      </c>
      <c r="P2081" s="339">
        <f t="shared" si="98"/>
        <v>0</v>
      </c>
    </row>
    <row r="2082" spans="1:16" hidden="1" x14ac:dyDescent="0.25">
      <c r="A2082" s="116">
        <v>131726</v>
      </c>
      <c r="B2082" s="116">
        <v>7</v>
      </c>
      <c r="C2082" s="116">
        <v>1213103200</v>
      </c>
      <c r="D2082" s="116" t="s">
        <v>16172</v>
      </c>
      <c r="E2082" s="339">
        <v>16900</v>
      </c>
      <c r="F2082" s="194">
        <v>1</v>
      </c>
      <c r="G2082" s="194">
        <v>1</v>
      </c>
      <c r="H2082" s="194" t="s">
        <v>10119</v>
      </c>
      <c r="I2082" s="194">
        <f t="shared" si="96"/>
        <v>0</v>
      </c>
      <c r="J2082" s="116" t="s">
        <v>10120</v>
      </c>
      <c r="K2082" s="116" t="s">
        <v>12272</v>
      </c>
      <c r="L2082" s="197">
        <v>45646</v>
      </c>
      <c r="M2082" s="116"/>
      <c r="N2082" s="197">
        <v>45646</v>
      </c>
      <c r="O2082" s="388">
        <f t="shared" si="97"/>
        <v>16900</v>
      </c>
      <c r="P2082" s="339">
        <f t="shared" si="98"/>
        <v>0</v>
      </c>
    </row>
    <row r="2083" spans="1:16" hidden="1" x14ac:dyDescent="0.25">
      <c r="A2083" s="116">
        <v>131726</v>
      </c>
      <c r="B2083" s="116">
        <v>5</v>
      </c>
      <c r="C2083" s="116">
        <v>1213103380</v>
      </c>
      <c r="D2083" s="116" t="s">
        <v>16173</v>
      </c>
      <c r="E2083" s="339">
        <v>17471.43</v>
      </c>
      <c r="F2083" s="194">
        <v>1</v>
      </c>
      <c r="G2083" s="194">
        <v>1</v>
      </c>
      <c r="H2083" s="194" t="s">
        <v>10119</v>
      </c>
      <c r="I2083" s="194">
        <f t="shared" si="96"/>
        <v>0</v>
      </c>
      <c r="J2083" s="116" t="s">
        <v>10120</v>
      </c>
      <c r="K2083" s="116" t="s">
        <v>12272</v>
      </c>
      <c r="L2083" s="197">
        <v>45646</v>
      </c>
      <c r="M2083" s="116"/>
      <c r="N2083" s="197">
        <v>45646</v>
      </c>
      <c r="O2083" s="388">
        <f t="shared" si="97"/>
        <v>17471.43</v>
      </c>
      <c r="P2083" s="339">
        <f t="shared" si="98"/>
        <v>0</v>
      </c>
    </row>
    <row r="2084" spans="1:16" hidden="1" x14ac:dyDescent="0.25">
      <c r="A2084" s="116">
        <v>131726</v>
      </c>
      <c r="B2084" s="116">
        <v>9</v>
      </c>
      <c r="C2084" s="116">
        <v>1213103760</v>
      </c>
      <c r="D2084" s="116" t="s">
        <v>16174</v>
      </c>
      <c r="E2084" s="339">
        <v>16600</v>
      </c>
      <c r="F2084" s="194">
        <v>1</v>
      </c>
      <c r="G2084" s="194">
        <v>1</v>
      </c>
      <c r="H2084" s="194" t="s">
        <v>10119</v>
      </c>
      <c r="I2084" s="194">
        <f t="shared" si="96"/>
        <v>0</v>
      </c>
      <c r="J2084" s="116" t="s">
        <v>10120</v>
      </c>
      <c r="K2084" s="116" t="s">
        <v>12272</v>
      </c>
      <c r="L2084" s="197">
        <v>45646</v>
      </c>
      <c r="M2084" s="116"/>
      <c r="N2084" s="197">
        <v>45646</v>
      </c>
      <c r="O2084" s="388">
        <f t="shared" si="97"/>
        <v>16600</v>
      </c>
      <c r="P2084" s="339">
        <f t="shared" si="98"/>
        <v>0</v>
      </c>
    </row>
    <row r="2085" spans="1:16" hidden="1" x14ac:dyDescent="0.25">
      <c r="A2085" s="116">
        <v>131726</v>
      </c>
      <c r="B2085" s="116">
        <v>13</v>
      </c>
      <c r="C2085" s="116">
        <v>1217100800</v>
      </c>
      <c r="D2085" s="116" t="s">
        <v>16175</v>
      </c>
      <c r="E2085" s="339">
        <v>127350</v>
      </c>
      <c r="F2085" s="194">
        <v>150</v>
      </c>
      <c r="G2085" s="194">
        <v>150</v>
      </c>
      <c r="H2085" s="194" t="s">
        <v>10119</v>
      </c>
      <c r="I2085" s="194">
        <f t="shared" si="96"/>
        <v>0</v>
      </c>
      <c r="J2085" s="116" t="s">
        <v>10120</v>
      </c>
      <c r="K2085" s="116" t="s">
        <v>12272</v>
      </c>
      <c r="L2085" s="197">
        <v>45646</v>
      </c>
      <c r="M2085" s="116"/>
      <c r="N2085" s="197">
        <v>45646</v>
      </c>
      <c r="O2085" s="388">
        <f t="shared" si="97"/>
        <v>849</v>
      </c>
      <c r="P2085" s="339">
        <f t="shared" si="98"/>
        <v>0</v>
      </c>
    </row>
    <row r="2086" spans="1:16" hidden="1" x14ac:dyDescent="0.25">
      <c r="A2086" s="116">
        <v>131726</v>
      </c>
      <c r="B2086" s="116">
        <v>2</v>
      </c>
      <c r="C2086" s="116">
        <v>1219100040</v>
      </c>
      <c r="D2086" s="116" t="s">
        <v>8305</v>
      </c>
      <c r="E2086" s="339">
        <v>245774</v>
      </c>
      <c r="F2086" s="194">
        <v>1</v>
      </c>
      <c r="G2086" s="194">
        <v>1</v>
      </c>
      <c r="H2086" s="194" t="s">
        <v>10119</v>
      </c>
      <c r="I2086" s="194">
        <f t="shared" si="96"/>
        <v>0</v>
      </c>
      <c r="J2086" s="116" t="s">
        <v>10120</v>
      </c>
      <c r="K2086" s="116" t="s">
        <v>12272</v>
      </c>
      <c r="L2086" s="197">
        <v>45646</v>
      </c>
      <c r="M2086" s="116"/>
      <c r="N2086" s="197">
        <v>45646</v>
      </c>
      <c r="O2086" s="388">
        <f t="shared" si="97"/>
        <v>245774</v>
      </c>
      <c r="P2086" s="339">
        <f t="shared" si="98"/>
        <v>0</v>
      </c>
    </row>
    <row r="2087" spans="1:16" hidden="1" x14ac:dyDescent="0.25">
      <c r="A2087" s="116">
        <v>131726</v>
      </c>
      <c r="B2087" s="116">
        <v>11</v>
      </c>
      <c r="C2087" s="116">
        <v>1228100260</v>
      </c>
      <c r="D2087" s="116" t="s">
        <v>11230</v>
      </c>
      <c r="E2087" s="339">
        <v>154034.75</v>
      </c>
      <c r="F2087" s="194">
        <v>25</v>
      </c>
      <c r="G2087" s="194">
        <v>25</v>
      </c>
      <c r="H2087" s="194" t="s">
        <v>10119</v>
      </c>
      <c r="I2087" s="194">
        <f t="shared" si="96"/>
        <v>0</v>
      </c>
      <c r="J2087" s="116" t="s">
        <v>10120</v>
      </c>
      <c r="K2087" s="116" t="s">
        <v>12272</v>
      </c>
      <c r="L2087" s="197">
        <v>45646</v>
      </c>
      <c r="M2087" s="116"/>
      <c r="N2087" s="197">
        <v>45646</v>
      </c>
      <c r="O2087" s="388">
        <f t="shared" si="97"/>
        <v>6161.39</v>
      </c>
      <c r="P2087" s="339">
        <f t="shared" si="98"/>
        <v>0</v>
      </c>
    </row>
    <row r="2088" spans="1:16" hidden="1" x14ac:dyDescent="0.25">
      <c r="A2088" s="116">
        <v>131726</v>
      </c>
      <c r="B2088" s="116">
        <v>12</v>
      </c>
      <c r="C2088" s="116">
        <v>1228101171</v>
      </c>
      <c r="D2088" s="116" t="s">
        <v>9100</v>
      </c>
      <c r="E2088" s="339">
        <v>260205</v>
      </c>
      <c r="F2088" s="194">
        <v>15</v>
      </c>
      <c r="G2088" s="194">
        <v>15</v>
      </c>
      <c r="H2088" s="194" t="s">
        <v>10119</v>
      </c>
      <c r="I2088" s="194">
        <f t="shared" si="96"/>
        <v>0</v>
      </c>
      <c r="J2088" s="116" t="s">
        <v>10120</v>
      </c>
      <c r="K2088" s="116" t="s">
        <v>12272</v>
      </c>
      <c r="L2088" s="197">
        <v>45646</v>
      </c>
      <c r="M2088" s="116"/>
      <c r="N2088" s="197">
        <v>45703</v>
      </c>
      <c r="O2088" s="388">
        <f t="shared" si="97"/>
        <v>17347</v>
      </c>
      <c r="P2088" s="339">
        <f t="shared" si="98"/>
        <v>0</v>
      </c>
    </row>
    <row r="2089" spans="1:16" hidden="1" x14ac:dyDescent="0.25">
      <c r="A2089" s="116">
        <v>131726</v>
      </c>
      <c r="B2089" s="116">
        <v>10</v>
      </c>
      <c r="C2089" s="116">
        <v>1242100040</v>
      </c>
      <c r="D2089" s="116" t="s">
        <v>10131</v>
      </c>
      <c r="E2089" s="339">
        <v>6183.24</v>
      </c>
      <c r="F2089" s="194">
        <v>12</v>
      </c>
      <c r="G2089" s="194">
        <v>12</v>
      </c>
      <c r="H2089" s="194" t="s">
        <v>10119</v>
      </c>
      <c r="I2089" s="194">
        <f t="shared" si="96"/>
        <v>0</v>
      </c>
      <c r="J2089" s="116" t="s">
        <v>10120</v>
      </c>
      <c r="K2089" s="116" t="s">
        <v>12272</v>
      </c>
      <c r="L2089" s="197">
        <v>45646</v>
      </c>
      <c r="M2089" s="116"/>
      <c r="N2089" s="197">
        <v>45646</v>
      </c>
      <c r="O2089" s="388">
        <f t="shared" si="97"/>
        <v>515.27</v>
      </c>
      <c r="P2089" s="339">
        <f t="shared" si="98"/>
        <v>0</v>
      </c>
    </row>
    <row r="2090" spans="1:16" hidden="1" x14ac:dyDescent="0.25">
      <c r="A2090" s="116">
        <v>131726</v>
      </c>
      <c r="B2090" s="116">
        <v>1</v>
      </c>
      <c r="C2090" s="116">
        <v>1314101010</v>
      </c>
      <c r="D2090" s="116" t="s">
        <v>11900</v>
      </c>
      <c r="E2090" s="339">
        <v>828234</v>
      </c>
      <c r="F2090" s="194">
        <v>2</v>
      </c>
      <c r="G2090" s="194">
        <v>2</v>
      </c>
      <c r="H2090" s="194" t="s">
        <v>10119</v>
      </c>
      <c r="I2090" s="194">
        <f t="shared" si="96"/>
        <v>0</v>
      </c>
      <c r="J2090" s="116" t="s">
        <v>10120</v>
      </c>
      <c r="K2090" s="116" t="s">
        <v>12272</v>
      </c>
      <c r="L2090" s="197">
        <v>45646</v>
      </c>
      <c r="M2090" s="116"/>
      <c r="N2090" s="197">
        <v>45646</v>
      </c>
      <c r="O2090" s="388">
        <f t="shared" si="97"/>
        <v>414117</v>
      </c>
      <c r="P2090" s="339">
        <f t="shared" si="98"/>
        <v>0</v>
      </c>
    </row>
    <row r="2091" spans="1:16" hidden="1" x14ac:dyDescent="0.25">
      <c r="A2091" s="116">
        <v>131727</v>
      </c>
      <c r="B2091" s="116">
        <v>14</v>
      </c>
      <c r="C2091" s="116">
        <v>1010107850</v>
      </c>
      <c r="D2091" s="116" t="s">
        <v>9210</v>
      </c>
      <c r="E2091" s="339">
        <v>29458</v>
      </c>
      <c r="F2091" s="194">
        <v>2</v>
      </c>
      <c r="G2091" s="194">
        <v>2</v>
      </c>
      <c r="H2091" s="194" t="s">
        <v>10119</v>
      </c>
      <c r="I2091" s="194">
        <f t="shared" si="96"/>
        <v>0</v>
      </c>
      <c r="J2091" s="116" t="s">
        <v>10120</v>
      </c>
      <c r="K2091" s="116" t="s">
        <v>12272</v>
      </c>
      <c r="L2091" s="197">
        <v>45646</v>
      </c>
      <c r="M2091" s="116"/>
      <c r="N2091" s="197">
        <v>45646</v>
      </c>
      <c r="O2091" s="388">
        <f t="shared" si="97"/>
        <v>14729</v>
      </c>
      <c r="P2091" s="339">
        <f t="shared" si="98"/>
        <v>0</v>
      </c>
    </row>
    <row r="2092" spans="1:16" hidden="1" x14ac:dyDescent="0.25">
      <c r="A2092" s="116">
        <v>131727</v>
      </c>
      <c r="B2092" s="116">
        <v>13</v>
      </c>
      <c r="C2092" s="116">
        <v>1010107860</v>
      </c>
      <c r="D2092" s="116" t="s">
        <v>9213</v>
      </c>
      <c r="E2092" s="339">
        <v>184370</v>
      </c>
      <c r="F2092" s="194">
        <v>10</v>
      </c>
      <c r="G2092" s="194">
        <v>10</v>
      </c>
      <c r="H2092" s="194" t="s">
        <v>10119</v>
      </c>
      <c r="I2092" s="194">
        <f t="shared" si="96"/>
        <v>0</v>
      </c>
      <c r="J2092" s="116" t="s">
        <v>10120</v>
      </c>
      <c r="K2092" s="116" t="s">
        <v>12272</v>
      </c>
      <c r="L2092" s="197">
        <v>45646</v>
      </c>
      <c r="M2092" s="116" t="s">
        <v>15173</v>
      </c>
      <c r="N2092" s="197">
        <v>45729</v>
      </c>
      <c r="O2092" s="388">
        <f t="shared" si="97"/>
        <v>18437</v>
      </c>
      <c r="P2092" s="339">
        <f t="shared" si="98"/>
        <v>0</v>
      </c>
    </row>
    <row r="2093" spans="1:16" hidden="1" x14ac:dyDescent="0.25">
      <c r="A2093" s="116">
        <v>131727</v>
      </c>
      <c r="B2093" s="116">
        <v>12</v>
      </c>
      <c r="C2093" s="116">
        <v>1018100010</v>
      </c>
      <c r="D2093" s="116" t="s">
        <v>10356</v>
      </c>
      <c r="E2093" s="339">
        <v>22830.75</v>
      </c>
      <c r="F2093" s="194">
        <v>5</v>
      </c>
      <c r="G2093" s="194">
        <v>5</v>
      </c>
      <c r="H2093" s="194" t="s">
        <v>10119</v>
      </c>
      <c r="I2093" s="194">
        <f t="shared" si="96"/>
        <v>0</v>
      </c>
      <c r="J2093" s="116" t="s">
        <v>10120</v>
      </c>
      <c r="K2093" s="116" t="s">
        <v>12272</v>
      </c>
      <c r="L2093" s="197">
        <v>45646</v>
      </c>
      <c r="M2093" s="116"/>
      <c r="N2093" s="197">
        <v>45646</v>
      </c>
      <c r="O2093" s="388">
        <f t="shared" si="97"/>
        <v>4566.1499999999996</v>
      </c>
      <c r="P2093" s="339">
        <f t="shared" si="98"/>
        <v>0</v>
      </c>
    </row>
    <row r="2094" spans="1:16" hidden="1" x14ac:dyDescent="0.25">
      <c r="A2094" s="116">
        <v>131727</v>
      </c>
      <c r="B2094" s="116">
        <v>16</v>
      </c>
      <c r="C2094" s="116">
        <v>1022101070</v>
      </c>
      <c r="D2094" s="116" t="s">
        <v>17486</v>
      </c>
      <c r="E2094" s="339">
        <v>52646</v>
      </c>
      <c r="F2094" s="194">
        <v>1</v>
      </c>
      <c r="G2094" s="194">
        <v>1</v>
      </c>
      <c r="H2094" s="194" t="s">
        <v>10119</v>
      </c>
      <c r="I2094" s="194">
        <f t="shared" si="96"/>
        <v>0</v>
      </c>
      <c r="J2094" s="116" t="s">
        <v>10120</v>
      </c>
      <c r="K2094" s="116" t="s">
        <v>12272</v>
      </c>
      <c r="L2094" s="197">
        <v>45646</v>
      </c>
      <c r="M2094" s="116"/>
      <c r="N2094" s="197">
        <v>45694</v>
      </c>
      <c r="O2094" s="388">
        <f t="shared" si="97"/>
        <v>52646</v>
      </c>
      <c r="P2094" s="339">
        <f t="shared" si="98"/>
        <v>0</v>
      </c>
    </row>
    <row r="2095" spans="1:16" hidden="1" x14ac:dyDescent="0.25">
      <c r="A2095" s="116">
        <v>131727</v>
      </c>
      <c r="B2095" s="116">
        <v>1</v>
      </c>
      <c r="C2095" s="116">
        <v>1217100890</v>
      </c>
      <c r="D2095" s="116" t="s">
        <v>16176</v>
      </c>
      <c r="E2095" s="339">
        <v>23388</v>
      </c>
      <c r="F2095" s="194">
        <v>4</v>
      </c>
      <c r="G2095" s="194">
        <v>4</v>
      </c>
      <c r="H2095" s="194" t="s">
        <v>10119</v>
      </c>
      <c r="I2095" s="194">
        <f t="shared" si="96"/>
        <v>0</v>
      </c>
      <c r="J2095" s="116" t="s">
        <v>10120</v>
      </c>
      <c r="K2095" s="116" t="s">
        <v>12272</v>
      </c>
      <c r="L2095" s="197">
        <v>45646</v>
      </c>
      <c r="M2095" s="116"/>
      <c r="N2095" s="197">
        <v>45646</v>
      </c>
      <c r="O2095" s="388">
        <f t="shared" si="97"/>
        <v>5847</v>
      </c>
      <c r="P2095" s="339">
        <f t="shared" si="98"/>
        <v>0</v>
      </c>
    </row>
    <row r="2096" spans="1:16" hidden="1" x14ac:dyDescent="0.25">
      <c r="A2096" s="116">
        <v>131727</v>
      </c>
      <c r="B2096" s="116">
        <v>11</v>
      </c>
      <c r="C2096" s="116">
        <v>1220100220</v>
      </c>
      <c r="D2096" s="116" t="s">
        <v>11218</v>
      </c>
      <c r="E2096" s="339">
        <v>636678.75</v>
      </c>
      <c r="F2096" s="194">
        <v>3</v>
      </c>
      <c r="G2096" s="194">
        <v>3</v>
      </c>
      <c r="H2096" s="194" t="s">
        <v>10119</v>
      </c>
      <c r="I2096" s="194">
        <f t="shared" si="96"/>
        <v>0</v>
      </c>
      <c r="J2096" s="116" t="s">
        <v>10120</v>
      </c>
      <c r="K2096" s="116" t="s">
        <v>12272</v>
      </c>
      <c r="L2096" s="197">
        <v>45646</v>
      </c>
      <c r="M2096" s="116"/>
      <c r="N2096" s="197">
        <v>45646</v>
      </c>
      <c r="O2096" s="388">
        <f t="shared" si="97"/>
        <v>212226.25</v>
      </c>
      <c r="P2096" s="339">
        <f t="shared" si="98"/>
        <v>0</v>
      </c>
    </row>
    <row r="2097" spans="1:16" hidden="1" x14ac:dyDescent="0.25">
      <c r="A2097" s="116">
        <v>131727</v>
      </c>
      <c r="B2097" s="116">
        <v>5</v>
      </c>
      <c r="C2097" s="116">
        <v>1234100080</v>
      </c>
      <c r="D2097" s="116" t="s">
        <v>11237</v>
      </c>
      <c r="E2097" s="339">
        <v>30717.200000000001</v>
      </c>
      <c r="F2097" s="194">
        <v>2</v>
      </c>
      <c r="G2097" s="194">
        <v>2</v>
      </c>
      <c r="H2097" s="194" t="s">
        <v>10119</v>
      </c>
      <c r="I2097" s="194">
        <f t="shared" si="96"/>
        <v>0</v>
      </c>
      <c r="J2097" s="116" t="s">
        <v>10120</v>
      </c>
      <c r="K2097" s="116" t="s">
        <v>12272</v>
      </c>
      <c r="L2097" s="197">
        <v>45646</v>
      </c>
      <c r="M2097" s="116" t="s">
        <v>16106</v>
      </c>
      <c r="N2097" s="197">
        <v>45694</v>
      </c>
      <c r="O2097" s="388">
        <f t="shared" si="97"/>
        <v>15358.6</v>
      </c>
      <c r="P2097" s="339">
        <f t="shared" si="98"/>
        <v>0</v>
      </c>
    </row>
    <row r="2098" spans="1:16" hidden="1" x14ac:dyDescent="0.25">
      <c r="A2098" s="116">
        <v>131727</v>
      </c>
      <c r="B2098" s="116">
        <v>4</v>
      </c>
      <c r="C2098" s="116">
        <v>1234100140</v>
      </c>
      <c r="D2098" s="116" t="s">
        <v>17513</v>
      </c>
      <c r="E2098" s="339">
        <v>19265.68</v>
      </c>
      <c r="F2098" s="194">
        <v>2</v>
      </c>
      <c r="G2098" s="194">
        <v>2</v>
      </c>
      <c r="H2098" s="194" t="s">
        <v>10119</v>
      </c>
      <c r="I2098" s="194">
        <f t="shared" si="96"/>
        <v>0</v>
      </c>
      <c r="J2098" s="116" t="s">
        <v>10120</v>
      </c>
      <c r="K2098" s="116" t="s">
        <v>12272</v>
      </c>
      <c r="L2098" s="197">
        <v>45646</v>
      </c>
      <c r="M2098" s="116"/>
      <c r="N2098" s="197">
        <v>45646</v>
      </c>
      <c r="O2098" s="388">
        <f t="shared" si="97"/>
        <v>9632.84</v>
      </c>
      <c r="P2098" s="339">
        <f t="shared" si="98"/>
        <v>0</v>
      </c>
    </row>
    <row r="2099" spans="1:16" hidden="1" x14ac:dyDescent="0.25">
      <c r="A2099" s="116">
        <v>131727</v>
      </c>
      <c r="B2099" s="116">
        <v>3</v>
      </c>
      <c r="C2099" s="116">
        <v>1234100260</v>
      </c>
      <c r="D2099" s="116" t="s">
        <v>16191</v>
      </c>
      <c r="E2099" s="339">
        <v>2399.84</v>
      </c>
      <c r="F2099" s="194">
        <v>2</v>
      </c>
      <c r="G2099" s="194">
        <v>2</v>
      </c>
      <c r="H2099" s="194" t="s">
        <v>10119</v>
      </c>
      <c r="I2099" s="194">
        <f t="shared" si="96"/>
        <v>0</v>
      </c>
      <c r="J2099" s="116" t="s">
        <v>10120</v>
      </c>
      <c r="K2099" s="116" t="s">
        <v>12272</v>
      </c>
      <c r="L2099" s="197">
        <v>45646</v>
      </c>
      <c r="M2099" s="116"/>
      <c r="N2099" s="197">
        <v>45646</v>
      </c>
      <c r="O2099" s="388">
        <f t="shared" si="97"/>
        <v>1199.92</v>
      </c>
      <c r="P2099" s="339">
        <f t="shared" si="98"/>
        <v>0</v>
      </c>
    </row>
    <row r="2100" spans="1:16" hidden="1" x14ac:dyDescent="0.25">
      <c r="A2100" s="116">
        <v>131727</v>
      </c>
      <c r="B2100" s="116">
        <v>15</v>
      </c>
      <c r="C2100" s="116">
        <v>1240100070</v>
      </c>
      <c r="D2100" s="116" t="s">
        <v>11239</v>
      </c>
      <c r="E2100" s="339">
        <v>45247.5</v>
      </c>
      <c r="F2100" s="194">
        <v>50</v>
      </c>
      <c r="G2100" s="194">
        <v>50</v>
      </c>
      <c r="H2100" s="194" t="s">
        <v>10119</v>
      </c>
      <c r="I2100" s="194">
        <f t="shared" si="96"/>
        <v>0</v>
      </c>
      <c r="J2100" s="116" t="s">
        <v>10120</v>
      </c>
      <c r="K2100" s="116" t="s">
        <v>12272</v>
      </c>
      <c r="L2100" s="197">
        <v>45646</v>
      </c>
      <c r="M2100" s="116"/>
      <c r="N2100" s="197">
        <v>45646</v>
      </c>
      <c r="O2100" s="388">
        <f t="shared" si="97"/>
        <v>904.95</v>
      </c>
      <c r="P2100" s="339">
        <f t="shared" si="98"/>
        <v>0</v>
      </c>
    </row>
    <row r="2101" spans="1:16" hidden="1" x14ac:dyDescent="0.25">
      <c r="A2101" s="116">
        <v>131727</v>
      </c>
      <c r="B2101" s="116">
        <v>10</v>
      </c>
      <c r="C2101" s="116">
        <v>1241100690</v>
      </c>
      <c r="D2101" s="116" t="s">
        <v>7785</v>
      </c>
      <c r="E2101" s="339">
        <v>60000</v>
      </c>
      <c r="F2101" s="194">
        <v>4</v>
      </c>
      <c r="G2101" s="194">
        <v>4</v>
      </c>
      <c r="H2101" s="194" t="s">
        <v>10119</v>
      </c>
      <c r="I2101" s="194">
        <f t="shared" si="96"/>
        <v>0</v>
      </c>
      <c r="J2101" s="116" t="s">
        <v>10120</v>
      </c>
      <c r="K2101" s="116" t="s">
        <v>12272</v>
      </c>
      <c r="L2101" s="197">
        <v>45646</v>
      </c>
      <c r="M2101" s="116"/>
      <c r="N2101" s="197">
        <v>45646</v>
      </c>
      <c r="O2101" s="388">
        <f t="shared" si="97"/>
        <v>15000</v>
      </c>
      <c r="P2101" s="339">
        <f t="shared" si="98"/>
        <v>0</v>
      </c>
    </row>
    <row r="2102" spans="1:16" hidden="1" x14ac:dyDescent="0.25">
      <c r="A2102" s="116">
        <v>131727</v>
      </c>
      <c r="B2102" s="116">
        <v>2</v>
      </c>
      <c r="C2102" s="116">
        <v>1248100030</v>
      </c>
      <c r="D2102" s="116" t="s">
        <v>11241</v>
      </c>
      <c r="E2102" s="339">
        <v>16318.6</v>
      </c>
      <c r="F2102" s="194">
        <v>2</v>
      </c>
      <c r="G2102" s="194">
        <v>2</v>
      </c>
      <c r="H2102" s="194" t="s">
        <v>10119</v>
      </c>
      <c r="I2102" s="194">
        <f t="shared" si="96"/>
        <v>0</v>
      </c>
      <c r="J2102" s="116" t="s">
        <v>10120</v>
      </c>
      <c r="K2102" s="116" t="s">
        <v>12272</v>
      </c>
      <c r="L2102" s="197">
        <v>45646</v>
      </c>
      <c r="M2102" s="116"/>
      <c r="N2102" s="197">
        <v>45646</v>
      </c>
      <c r="O2102" s="388">
        <f t="shared" si="97"/>
        <v>8159.3</v>
      </c>
      <c r="P2102" s="339">
        <f t="shared" si="98"/>
        <v>0</v>
      </c>
    </row>
    <row r="2103" spans="1:16" hidden="1" x14ac:dyDescent="0.25">
      <c r="A2103" s="116">
        <v>131727</v>
      </c>
      <c r="B2103" s="116">
        <v>7</v>
      </c>
      <c r="C2103" s="116">
        <v>1314101020</v>
      </c>
      <c r="D2103" s="116" t="s">
        <v>12275</v>
      </c>
      <c r="E2103" s="339">
        <v>224760</v>
      </c>
      <c r="F2103" s="194">
        <v>15</v>
      </c>
      <c r="G2103" s="194">
        <v>15</v>
      </c>
      <c r="H2103" s="194" t="s">
        <v>10119</v>
      </c>
      <c r="I2103" s="194">
        <f t="shared" si="96"/>
        <v>0</v>
      </c>
      <c r="J2103" s="116" t="s">
        <v>10120</v>
      </c>
      <c r="K2103" s="116" t="s">
        <v>12272</v>
      </c>
      <c r="L2103" s="197">
        <v>45646</v>
      </c>
      <c r="M2103" s="116"/>
      <c r="N2103" s="197">
        <v>45646</v>
      </c>
      <c r="O2103" s="388">
        <f t="shared" si="97"/>
        <v>14984</v>
      </c>
      <c r="P2103" s="339">
        <f t="shared" si="98"/>
        <v>0</v>
      </c>
    </row>
    <row r="2104" spans="1:16" hidden="1" x14ac:dyDescent="0.25">
      <c r="A2104" s="116">
        <v>131727</v>
      </c>
      <c r="B2104" s="116">
        <v>8</v>
      </c>
      <c r="C2104" s="116">
        <v>1314101030</v>
      </c>
      <c r="D2104" s="116" t="s">
        <v>12274</v>
      </c>
      <c r="E2104" s="339">
        <v>224760</v>
      </c>
      <c r="F2104" s="194">
        <v>15</v>
      </c>
      <c r="G2104" s="194">
        <v>15</v>
      </c>
      <c r="H2104" s="194" t="s">
        <v>10119</v>
      </c>
      <c r="I2104" s="194">
        <f t="shared" si="96"/>
        <v>0</v>
      </c>
      <c r="J2104" s="116" t="s">
        <v>10120</v>
      </c>
      <c r="K2104" s="116" t="s">
        <v>12272</v>
      </c>
      <c r="L2104" s="197">
        <v>45646</v>
      </c>
      <c r="M2104" s="116"/>
      <c r="N2104" s="197">
        <v>45646</v>
      </c>
      <c r="O2104" s="388">
        <f t="shared" si="97"/>
        <v>14984</v>
      </c>
      <c r="P2104" s="339">
        <f t="shared" si="98"/>
        <v>0</v>
      </c>
    </row>
    <row r="2105" spans="1:16" hidden="1" x14ac:dyDescent="0.25">
      <c r="A2105" s="116">
        <v>131727</v>
      </c>
      <c r="B2105" s="116">
        <v>6</v>
      </c>
      <c r="C2105" s="116">
        <v>1314101040</v>
      </c>
      <c r="D2105" s="116" t="s">
        <v>12276</v>
      </c>
      <c r="E2105" s="339">
        <v>224760</v>
      </c>
      <c r="F2105" s="194">
        <v>15</v>
      </c>
      <c r="G2105" s="194">
        <v>15</v>
      </c>
      <c r="H2105" s="194" t="s">
        <v>10119</v>
      </c>
      <c r="I2105" s="194">
        <f t="shared" si="96"/>
        <v>0</v>
      </c>
      <c r="J2105" s="116" t="s">
        <v>10120</v>
      </c>
      <c r="K2105" s="116" t="s">
        <v>12272</v>
      </c>
      <c r="L2105" s="197">
        <v>45646</v>
      </c>
      <c r="M2105" s="116"/>
      <c r="N2105" s="197">
        <v>45646</v>
      </c>
      <c r="O2105" s="388">
        <f t="shared" si="97"/>
        <v>14984</v>
      </c>
      <c r="P2105" s="339">
        <f t="shared" si="98"/>
        <v>0</v>
      </c>
    </row>
    <row r="2106" spans="1:16" hidden="1" x14ac:dyDescent="0.25">
      <c r="A2106" s="116">
        <v>131727</v>
      </c>
      <c r="B2106" s="116">
        <v>9</v>
      </c>
      <c r="C2106" s="116">
        <v>1314101050</v>
      </c>
      <c r="D2106" s="116" t="s">
        <v>12273</v>
      </c>
      <c r="E2106" s="339">
        <v>224760</v>
      </c>
      <c r="F2106" s="194">
        <v>15</v>
      </c>
      <c r="G2106" s="194">
        <v>15</v>
      </c>
      <c r="H2106" s="194" t="s">
        <v>10119</v>
      </c>
      <c r="I2106" s="194">
        <f t="shared" si="96"/>
        <v>0</v>
      </c>
      <c r="J2106" s="116" t="s">
        <v>10120</v>
      </c>
      <c r="K2106" s="116" t="s">
        <v>12272</v>
      </c>
      <c r="L2106" s="197">
        <v>45646</v>
      </c>
      <c r="M2106" s="116"/>
      <c r="N2106" s="197">
        <v>45646</v>
      </c>
      <c r="O2106" s="388">
        <f t="shared" si="97"/>
        <v>14984</v>
      </c>
      <c r="P2106" s="339">
        <f t="shared" si="98"/>
        <v>0</v>
      </c>
    </row>
    <row r="2107" spans="1:16" hidden="1" x14ac:dyDescent="0.25">
      <c r="A2107" s="116">
        <v>131745</v>
      </c>
      <c r="B2107" s="116">
        <v>1</v>
      </c>
      <c r="C2107" s="116">
        <v>1553102040</v>
      </c>
      <c r="D2107" s="116" t="s">
        <v>10967</v>
      </c>
      <c r="E2107" s="339">
        <v>111506</v>
      </c>
      <c r="F2107" s="194">
        <v>1</v>
      </c>
      <c r="G2107" s="194">
        <v>1</v>
      </c>
      <c r="H2107" s="194" t="s">
        <v>10119</v>
      </c>
      <c r="I2107" s="194">
        <f t="shared" si="96"/>
        <v>0</v>
      </c>
      <c r="J2107" s="116" t="s">
        <v>10120</v>
      </c>
      <c r="K2107" s="116" t="s">
        <v>12262</v>
      </c>
      <c r="L2107" s="197">
        <v>45649</v>
      </c>
      <c r="M2107" s="116"/>
      <c r="N2107" s="197">
        <v>45726</v>
      </c>
      <c r="O2107" s="388">
        <f t="shared" si="97"/>
        <v>111506</v>
      </c>
      <c r="P2107" s="339">
        <f t="shared" si="98"/>
        <v>0</v>
      </c>
    </row>
    <row r="2108" spans="1:16" hidden="1" x14ac:dyDescent="0.25">
      <c r="A2108" s="116">
        <v>131789</v>
      </c>
      <c r="B2108" s="116">
        <v>1</v>
      </c>
      <c r="C2108" s="116">
        <v>1228102630</v>
      </c>
      <c r="D2108" s="116" t="s">
        <v>11231</v>
      </c>
      <c r="E2108" s="339">
        <v>1998813</v>
      </c>
      <c r="F2108" s="194">
        <v>1</v>
      </c>
      <c r="G2108" s="194">
        <v>1</v>
      </c>
      <c r="H2108" s="194" t="s">
        <v>10119</v>
      </c>
      <c r="I2108" s="194">
        <f t="shared" si="96"/>
        <v>0</v>
      </c>
      <c r="J2108" s="116" t="s">
        <v>10120</v>
      </c>
      <c r="K2108" s="116" t="s">
        <v>11711</v>
      </c>
      <c r="L2108" s="197">
        <v>45652</v>
      </c>
      <c r="M2108" s="116"/>
      <c r="N2108" s="197">
        <v>45659</v>
      </c>
      <c r="O2108" s="388">
        <f t="shared" si="97"/>
        <v>1998813</v>
      </c>
      <c r="P2108" s="339">
        <f t="shared" si="98"/>
        <v>0</v>
      </c>
    </row>
    <row r="2109" spans="1:16" hidden="1" x14ac:dyDescent="0.25">
      <c r="A2109" s="116">
        <v>131789</v>
      </c>
      <c r="B2109" s="116">
        <v>2</v>
      </c>
      <c r="C2109" s="116">
        <v>1248100440</v>
      </c>
      <c r="D2109" s="116" t="s">
        <v>10675</v>
      </c>
      <c r="E2109" s="339">
        <v>1854780</v>
      </c>
      <c r="F2109" s="194">
        <v>1</v>
      </c>
      <c r="G2109" s="194">
        <v>1</v>
      </c>
      <c r="H2109" s="194" t="s">
        <v>10119</v>
      </c>
      <c r="I2109" s="194">
        <f t="shared" si="96"/>
        <v>0</v>
      </c>
      <c r="J2109" s="116" t="s">
        <v>10120</v>
      </c>
      <c r="K2109" s="116" t="s">
        <v>11711</v>
      </c>
      <c r="L2109" s="197">
        <v>45652</v>
      </c>
      <c r="M2109" s="116"/>
      <c r="N2109" s="197">
        <v>45659</v>
      </c>
      <c r="O2109" s="388">
        <f t="shared" si="97"/>
        <v>1854780</v>
      </c>
      <c r="P2109" s="339">
        <f t="shared" si="98"/>
        <v>0</v>
      </c>
    </row>
    <row r="2110" spans="1:16" hidden="1" x14ac:dyDescent="0.25">
      <c r="A2110" s="116">
        <v>131791</v>
      </c>
      <c r="B2110" s="116">
        <v>1</v>
      </c>
      <c r="C2110" s="116">
        <v>1511101390</v>
      </c>
      <c r="D2110" s="116" t="s">
        <v>17615</v>
      </c>
      <c r="E2110" s="339">
        <v>8918.4</v>
      </c>
      <c r="F2110" s="194">
        <v>15</v>
      </c>
      <c r="G2110" s="194">
        <v>15</v>
      </c>
      <c r="H2110" s="194" t="s">
        <v>10119</v>
      </c>
      <c r="I2110" s="194">
        <f t="shared" si="96"/>
        <v>0</v>
      </c>
      <c r="J2110" s="116" t="s">
        <v>10120</v>
      </c>
      <c r="K2110" s="116" t="s">
        <v>12107</v>
      </c>
      <c r="L2110" s="197">
        <v>45649</v>
      </c>
      <c r="M2110" s="116" t="s">
        <v>12292</v>
      </c>
      <c r="N2110" s="197">
        <v>45666</v>
      </c>
      <c r="O2110" s="388">
        <f t="shared" si="97"/>
        <v>594.55999999999995</v>
      </c>
      <c r="P2110" s="339">
        <f t="shared" si="98"/>
        <v>0</v>
      </c>
    </row>
    <row r="2111" spans="1:16" hidden="1" x14ac:dyDescent="0.25">
      <c r="A2111" s="116">
        <v>131798</v>
      </c>
      <c r="B2111" s="116">
        <v>1</v>
      </c>
      <c r="C2111" s="116">
        <v>1015100020</v>
      </c>
      <c r="D2111" s="116" t="s">
        <v>10351</v>
      </c>
      <c r="E2111" s="339">
        <v>36695</v>
      </c>
      <c r="F2111" s="194">
        <v>1</v>
      </c>
      <c r="G2111" s="194">
        <v>1</v>
      </c>
      <c r="H2111" s="194" t="s">
        <v>10119</v>
      </c>
      <c r="I2111" s="194">
        <f t="shared" si="96"/>
        <v>0</v>
      </c>
      <c r="J2111" s="116" t="s">
        <v>10126</v>
      </c>
      <c r="K2111" s="116" t="s">
        <v>11659</v>
      </c>
      <c r="L2111" s="197">
        <v>45652</v>
      </c>
      <c r="M2111" s="116" t="s">
        <v>12287</v>
      </c>
      <c r="N2111" s="197">
        <v>45660</v>
      </c>
      <c r="O2111" s="388">
        <f t="shared" si="97"/>
        <v>36695</v>
      </c>
      <c r="P2111" s="339">
        <f t="shared" si="98"/>
        <v>0</v>
      </c>
    </row>
    <row r="2112" spans="1:16" hidden="1" x14ac:dyDescent="0.25">
      <c r="A2112" s="116">
        <v>131810</v>
      </c>
      <c r="B2112" s="116">
        <v>1</v>
      </c>
      <c r="C2112" s="116">
        <v>1810104330</v>
      </c>
      <c r="D2112" s="116" t="s">
        <v>17516</v>
      </c>
      <c r="E2112" s="339">
        <v>59521.08</v>
      </c>
      <c r="F2112" s="194">
        <v>6</v>
      </c>
      <c r="G2112" s="194">
        <v>6</v>
      </c>
      <c r="H2112" s="194" t="s">
        <v>10119</v>
      </c>
      <c r="I2112" s="194">
        <f t="shared" si="96"/>
        <v>0</v>
      </c>
      <c r="J2112" s="116" t="s">
        <v>10126</v>
      </c>
      <c r="K2112" s="116" t="s">
        <v>10482</v>
      </c>
      <c r="L2112" s="197">
        <v>45652</v>
      </c>
      <c r="M2112" s="116"/>
      <c r="N2112" s="197">
        <v>45660</v>
      </c>
      <c r="O2112" s="388">
        <f t="shared" si="97"/>
        <v>9920.18</v>
      </c>
      <c r="P2112" s="339">
        <f t="shared" si="98"/>
        <v>0</v>
      </c>
    </row>
    <row r="2113" spans="1:16" hidden="1" x14ac:dyDescent="0.25">
      <c r="A2113" s="116">
        <v>131826</v>
      </c>
      <c r="B2113" s="116">
        <v>8</v>
      </c>
      <c r="C2113" s="116">
        <v>1120100050</v>
      </c>
      <c r="D2113" s="116" t="s">
        <v>16168</v>
      </c>
      <c r="E2113" s="339">
        <v>2656432</v>
      </c>
      <c r="F2113" s="194">
        <v>4</v>
      </c>
      <c r="G2113" s="194">
        <v>4</v>
      </c>
      <c r="H2113" s="194" t="s">
        <v>10119</v>
      </c>
      <c r="I2113" s="194">
        <f t="shared" si="96"/>
        <v>0</v>
      </c>
      <c r="J2113" s="116" t="s">
        <v>10126</v>
      </c>
      <c r="K2113" s="116" t="s">
        <v>10853</v>
      </c>
      <c r="L2113" s="197">
        <v>45652</v>
      </c>
      <c r="M2113" s="116" t="s">
        <v>15120</v>
      </c>
      <c r="N2113" s="197">
        <v>45726</v>
      </c>
      <c r="O2113" s="388">
        <f t="shared" si="97"/>
        <v>664108</v>
      </c>
      <c r="P2113" s="339">
        <f t="shared" si="98"/>
        <v>0</v>
      </c>
    </row>
    <row r="2114" spans="1:16" hidden="1" x14ac:dyDescent="0.25">
      <c r="A2114" s="116">
        <v>131826</v>
      </c>
      <c r="B2114" s="116">
        <v>1</v>
      </c>
      <c r="C2114" s="116">
        <v>1810104170</v>
      </c>
      <c r="D2114" s="116" t="s">
        <v>17515</v>
      </c>
      <c r="E2114" s="339">
        <v>124800</v>
      </c>
      <c r="F2114" s="194">
        <v>24</v>
      </c>
      <c r="G2114" s="194">
        <v>24</v>
      </c>
      <c r="H2114" s="194" t="s">
        <v>10119</v>
      </c>
      <c r="I2114" s="194">
        <f t="shared" ref="I2114:I2177" si="99">+F2114-G2114</f>
        <v>0</v>
      </c>
      <c r="J2114" s="116" t="s">
        <v>10126</v>
      </c>
      <c r="K2114" s="116" t="s">
        <v>10853</v>
      </c>
      <c r="L2114" s="197">
        <v>45652</v>
      </c>
      <c r="M2114" s="116" t="s">
        <v>12284</v>
      </c>
      <c r="N2114" s="197">
        <v>45671</v>
      </c>
      <c r="O2114" s="388">
        <f t="shared" ref="O2114:O2177" si="100">+E2114/F2114</f>
        <v>5200</v>
      </c>
      <c r="P2114" s="339">
        <f t="shared" ref="P2114:P2177" si="101">+O2114*I2114</f>
        <v>0</v>
      </c>
    </row>
    <row r="2115" spans="1:16" hidden="1" x14ac:dyDescent="0.25">
      <c r="A2115" s="116">
        <v>132094</v>
      </c>
      <c r="B2115" s="116">
        <v>3</v>
      </c>
      <c r="C2115" s="116">
        <v>1022100120</v>
      </c>
      <c r="D2115" s="116" t="s">
        <v>12308</v>
      </c>
      <c r="E2115" s="339">
        <v>33726</v>
      </c>
      <c r="F2115" s="194">
        <v>6</v>
      </c>
      <c r="G2115" s="194">
        <v>6</v>
      </c>
      <c r="H2115" s="194" t="s">
        <v>10119</v>
      </c>
      <c r="I2115" s="194">
        <f t="shared" si="99"/>
        <v>0</v>
      </c>
      <c r="J2115" s="116" t="s">
        <v>10126</v>
      </c>
      <c r="K2115" s="116" t="s">
        <v>10352</v>
      </c>
      <c r="L2115" s="197">
        <v>45672</v>
      </c>
      <c r="M2115" s="116"/>
      <c r="N2115" s="197">
        <v>45672</v>
      </c>
      <c r="O2115" s="388">
        <f t="shared" si="100"/>
        <v>5621</v>
      </c>
      <c r="P2115" s="339">
        <f t="shared" si="101"/>
        <v>0</v>
      </c>
    </row>
    <row r="2116" spans="1:16" hidden="1" x14ac:dyDescent="0.25">
      <c r="A2116" s="116">
        <v>132094</v>
      </c>
      <c r="B2116" s="116">
        <v>1</v>
      </c>
      <c r="C2116" s="116">
        <v>1022104250</v>
      </c>
      <c r="D2116" s="116" t="s">
        <v>12100</v>
      </c>
      <c r="E2116" s="339">
        <v>48000</v>
      </c>
      <c r="F2116" s="194">
        <v>10</v>
      </c>
      <c r="G2116" s="194">
        <v>10</v>
      </c>
      <c r="H2116" s="194" t="s">
        <v>10119</v>
      </c>
      <c r="I2116" s="194">
        <f t="shared" si="99"/>
        <v>0</v>
      </c>
      <c r="J2116" s="116" t="s">
        <v>10126</v>
      </c>
      <c r="K2116" s="116" t="s">
        <v>10352</v>
      </c>
      <c r="L2116" s="197">
        <v>45672</v>
      </c>
      <c r="M2116" s="116"/>
      <c r="N2116" s="197">
        <v>45672</v>
      </c>
      <c r="O2116" s="388">
        <f t="shared" si="100"/>
        <v>4800</v>
      </c>
      <c r="P2116" s="339">
        <f t="shared" si="101"/>
        <v>0</v>
      </c>
    </row>
    <row r="2117" spans="1:16" hidden="1" x14ac:dyDescent="0.25">
      <c r="A2117" s="116">
        <v>132094</v>
      </c>
      <c r="B2117" s="116">
        <v>2</v>
      </c>
      <c r="C2117" s="116">
        <v>1029100450</v>
      </c>
      <c r="D2117" s="116" t="s">
        <v>6550</v>
      </c>
      <c r="E2117" s="339">
        <v>87000</v>
      </c>
      <c r="F2117" s="194">
        <v>6</v>
      </c>
      <c r="G2117" s="194">
        <v>6</v>
      </c>
      <c r="H2117" s="194" t="s">
        <v>10119</v>
      </c>
      <c r="I2117" s="194">
        <f t="shared" si="99"/>
        <v>0</v>
      </c>
      <c r="J2117" s="116" t="s">
        <v>10126</v>
      </c>
      <c r="K2117" s="116" t="s">
        <v>10352</v>
      </c>
      <c r="L2117" s="197">
        <v>45672</v>
      </c>
      <c r="M2117" s="116" t="s">
        <v>12309</v>
      </c>
      <c r="N2117" s="197">
        <v>45726</v>
      </c>
      <c r="O2117" s="388">
        <f t="shared" si="100"/>
        <v>14500</v>
      </c>
      <c r="P2117" s="339">
        <f t="shared" si="101"/>
        <v>0</v>
      </c>
    </row>
    <row r="2118" spans="1:16" hidden="1" x14ac:dyDescent="0.25">
      <c r="A2118" s="116">
        <v>132246</v>
      </c>
      <c r="B2118" s="116">
        <v>1</v>
      </c>
      <c r="C2118" s="116">
        <v>1018100830</v>
      </c>
      <c r="D2118" s="116" t="s">
        <v>11159</v>
      </c>
      <c r="E2118" s="339">
        <v>92432</v>
      </c>
      <c r="F2118" s="194">
        <v>4</v>
      </c>
      <c r="G2118" s="194">
        <v>4</v>
      </c>
      <c r="H2118" s="194" t="s">
        <v>10119</v>
      </c>
      <c r="I2118" s="194">
        <f t="shared" si="99"/>
        <v>0</v>
      </c>
      <c r="J2118" s="116" t="s">
        <v>10120</v>
      </c>
      <c r="K2118" s="116" t="s">
        <v>12272</v>
      </c>
      <c r="L2118" s="197">
        <v>45670</v>
      </c>
      <c r="M2118" s="116"/>
      <c r="N2118" s="197">
        <v>45670</v>
      </c>
      <c r="O2118" s="388">
        <f t="shared" si="100"/>
        <v>23108</v>
      </c>
      <c r="P2118" s="339">
        <f t="shared" si="101"/>
        <v>0</v>
      </c>
    </row>
    <row r="2119" spans="1:16" hidden="1" x14ac:dyDescent="0.25">
      <c r="A2119" s="116">
        <v>132246</v>
      </c>
      <c r="B2119" s="116">
        <v>2</v>
      </c>
      <c r="C2119" s="116">
        <v>1233100280</v>
      </c>
      <c r="D2119" s="116" t="s">
        <v>17464</v>
      </c>
      <c r="E2119" s="339">
        <v>123163.5</v>
      </c>
      <c r="F2119" s="194">
        <v>50</v>
      </c>
      <c r="G2119" s="194">
        <v>50</v>
      </c>
      <c r="H2119" s="194" t="s">
        <v>10119</v>
      </c>
      <c r="I2119" s="194">
        <f t="shared" si="99"/>
        <v>0</v>
      </c>
      <c r="J2119" s="116" t="s">
        <v>10120</v>
      </c>
      <c r="K2119" s="116" t="s">
        <v>12272</v>
      </c>
      <c r="L2119" s="197">
        <v>45670</v>
      </c>
      <c r="M2119" s="116"/>
      <c r="N2119" s="197">
        <v>45670</v>
      </c>
      <c r="O2119" s="388">
        <f t="shared" si="100"/>
        <v>2463.27</v>
      </c>
      <c r="P2119" s="339">
        <f t="shared" si="101"/>
        <v>0</v>
      </c>
    </row>
    <row r="2120" spans="1:16" hidden="1" x14ac:dyDescent="0.25">
      <c r="A2120" s="116">
        <v>132246</v>
      </c>
      <c r="B2120" s="116">
        <v>3</v>
      </c>
      <c r="C2120" s="116">
        <v>1234100200</v>
      </c>
      <c r="D2120" s="116" t="s">
        <v>6559</v>
      </c>
      <c r="E2120" s="339">
        <v>243998.7</v>
      </c>
      <c r="F2120" s="194">
        <v>3</v>
      </c>
      <c r="G2120" s="194">
        <v>3</v>
      </c>
      <c r="H2120" s="194" t="s">
        <v>10119</v>
      </c>
      <c r="I2120" s="194">
        <f t="shared" si="99"/>
        <v>0</v>
      </c>
      <c r="J2120" s="116" t="s">
        <v>10120</v>
      </c>
      <c r="K2120" s="116" t="s">
        <v>12272</v>
      </c>
      <c r="L2120" s="197">
        <v>45670</v>
      </c>
      <c r="M2120" s="116"/>
      <c r="N2120" s="197">
        <v>45670</v>
      </c>
      <c r="O2120" s="388">
        <f t="shared" si="100"/>
        <v>81332.900000000009</v>
      </c>
      <c r="P2120" s="339">
        <f t="shared" si="101"/>
        <v>0</v>
      </c>
    </row>
    <row r="2121" spans="1:16" hidden="1" x14ac:dyDescent="0.25">
      <c r="A2121" s="116">
        <v>132246</v>
      </c>
      <c r="B2121" s="116">
        <v>4</v>
      </c>
      <c r="C2121" s="116">
        <v>1234100630</v>
      </c>
      <c r="D2121" s="116" t="s">
        <v>10382</v>
      </c>
      <c r="E2121" s="339">
        <v>192000</v>
      </c>
      <c r="F2121" s="194">
        <v>4</v>
      </c>
      <c r="G2121" s="194">
        <v>4</v>
      </c>
      <c r="H2121" s="194" t="s">
        <v>10119</v>
      </c>
      <c r="I2121" s="194">
        <f t="shared" si="99"/>
        <v>0</v>
      </c>
      <c r="J2121" s="116" t="s">
        <v>10120</v>
      </c>
      <c r="K2121" s="116" t="s">
        <v>12272</v>
      </c>
      <c r="L2121" s="197">
        <v>45670</v>
      </c>
      <c r="M2121" s="116"/>
      <c r="N2121" s="197">
        <v>45670</v>
      </c>
      <c r="O2121" s="388">
        <f t="shared" si="100"/>
        <v>48000</v>
      </c>
      <c r="P2121" s="339">
        <f t="shared" si="101"/>
        <v>0</v>
      </c>
    </row>
    <row r="2122" spans="1:16" hidden="1" x14ac:dyDescent="0.25">
      <c r="A2122" s="116">
        <v>132246</v>
      </c>
      <c r="B2122" s="116">
        <v>5</v>
      </c>
      <c r="C2122" s="116">
        <v>1234100640</v>
      </c>
      <c r="D2122" s="116" t="s">
        <v>12054</v>
      </c>
      <c r="E2122" s="339">
        <v>16000</v>
      </c>
      <c r="F2122" s="194">
        <v>4</v>
      </c>
      <c r="G2122" s="194">
        <v>4</v>
      </c>
      <c r="H2122" s="194" t="s">
        <v>10119</v>
      </c>
      <c r="I2122" s="194">
        <f t="shared" si="99"/>
        <v>0</v>
      </c>
      <c r="J2122" s="116" t="s">
        <v>10120</v>
      </c>
      <c r="K2122" s="116" t="s">
        <v>12272</v>
      </c>
      <c r="L2122" s="197">
        <v>45670</v>
      </c>
      <c r="M2122" s="116" t="s">
        <v>16104</v>
      </c>
      <c r="N2122" s="197">
        <v>45685</v>
      </c>
      <c r="O2122" s="388">
        <f t="shared" si="100"/>
        <v>4000</v>
      </c>
      <c r="P2122" s="339">
        <f t="shared" si="101"/>
        <v>0</v>
      </c>
    </row>
    <row r="2123" spans="1:16" hidden="1" x14ac:dyDescent="0.25">
      <c r="A2123" s="116">
        <v>132257</v>
      </c>
      <c r="B2123" s="116">
        <v>1</v>
      </c>
      <c r="C2123" s="116">
        <v>1239100060</v>
      </c>
      <c r="D2123" s="116" t="s">
        <v>16192</v>
      </c>
      <c r="E2123" s="339">
        <v>5685</v>
      </c>
      <c r="F2123" s="194">
        <v>10</v>
      </c>
      <c r="G2123" s="194">
        <v>10</v>
      </c>
      <c r="H2123" s="194" t="s">
        <v>10119</v>
      </c>
      <c r="I2123" s="194">
        <f t="shared" si="99"/>
        <v>0</v>
      </c>
      <c r="J2123" s="116" t="s">
        <v>10120</v>
      </c>
      <c r="K2123" s="116" t="s">
        <v>10121</v>
      </c>
      <c r="L2123" s="197">
        <v>45666</v>
      </c>
      <c r="M2123" s="116"/>
      <c r="N2123" s="197">
        <v>45666</v>
      </c>
      <c r="O2123" s="388">
        <f t="shared" si="100"/>
        <v>568.5</v>
      </c>
      <c r="P2123" s="339">
        <f t="shared" si="101"/>
        <v>0</v>
      </c>
    </row>
    <row r="2124" spans="1:16" hidden="1" x14ac:dyDescent="0.25">
      <c r="A2124" s="116">
        <v>132258</v>
      </c>
      <c r="B2124" s="116">
        <v>1</v>
      </c>
      <c r="C2124" s="116">
        <v>1014106330</v>
      </c>
      <c r="D2124" s="116" t="s">
        <v>11075</v>
      </c>
      <c r="E2124" s="339">
        <v>2015</v>
      </c>
      <c r="F2124" s="194">
        <v>5</v>
      </c>
      <c r="G2124" s="194">
        <v>5</v>
      </c>
      <c r="H2124" s="194" t="s">
        <v>10119</v>
      </c>
      <c r="I2124" s="194">
        <f t="shared" si="99"/>
        <v>0</v>
      </c>
      <c r="J2124" s="116" t="s">
        <v>10120</v>
      </c>
      <c r="K2124" s="116" t="s">
        <v>10121</v>
      </c>
      <c r="L2124" s="197">
        <v>45666</v>
      </c>
      <c r="M2124" s="116"/>
      <c r="N2124" s="197">
        <v>45666</v>
      </c>
      <c r="O2124" s="388">
        <f t="shared" si="100"/>
        <v>403</v>
      </c>
      <c r="P2124" s="339">
        <f t="shared" si="101"/>
        <v>0</v>
      </c>
    </row>
    <row r="2125" spans="1:16" hidden="1" x14ac:dyDescent="0.25">
      <c r="A2125" s="116">
        <v>132260</v>
      </c>
      <c r="B2125" s="116">
        <v>1</v>
      </c>
      <c r="C2125" s="116">
        <v>1023100140</v>
      </c>
      <c r="D2125" s="116" t="s">
        <v>11171</v>
      </c>
      <c r="E2125" s="339">
        <v>220680.36</v>
      </c>
      <c r="F2125" s="194">
        <v>12</v>
      </c>
      <c r="G2125" s="194">
        <v>12</v>
      </c>
      <c r="H2125" s="194" t="s">
        <v>10119</v>
      </c>
      <c r="I2125" s="194">
        <f t="shared" si="99"/>
        <v>0</v>
      </c>
      <c r="J2125" s="116" t="s">
        <v>10120</v>
      </c>
      <c r="K2125" s="116" t="s">
        <v>12272</v>
      </c>
      <c r="L2125" s="197">
        <v>45670</v>
      </c>
      <c r="M2125" s="116"/>
      <c r="N2125" s="197">
        <v>45670</v>
      </c>
      <c r="O2125" s="388">
        <f t="shared" si="100"/>
        <v>18390.03</v>
      </c>
      <c r="P2125" s="339">
        <f t="shared" si="101"/>
        <v>0</v>
      </c>
    </row>
    <row r="2126" spans="1:16" hidden="1" x14ac:dyDescent="0.25">
      <c r="A2126" s="116">
        <v>132261</v>
      </c>
      <c r="B2126" s="116">
        <v>10</v>
      </c>
      <c r="C2126" s="116">
        <v>1011100040</v>
      </c>
      <c r="D2126" s="116" t="s">
        <v>10481</v>
      </c>
      <c r="E2126" s="339">
        <v>14499.2</v>
      </c>
      <c r="F2126" s="194">
        <v>10</v>
      </c>
      <c r="G2126" s="194">
        <v>10</v>
      </c>
      <c r="H2126" s="194" t="s">
        <v>10119</v>
      </c>
      <c r="I2126" s="194">
        <f t="shared" si="99"/>
        <v>0</v>
      </c>
      <c r="J2126" s="116" t="s">
        <v>10126</v>
      </c>
      <c r="K2126" s="116" t="s">
        <v>10482</v>
      </c>
      <c r="L2126" s="197">
        <v>45672</v>
      </c>
      <c r="M2126" s="116"/>
      <c r="N2126" s="197">
        <v>45672</v>
      </c>
      <c r="O2126" s="388">
        <f t="shared" si="100"/>
        <v>1449.92</v>
      </c>
      <c r="P2126" s="339">
        <f t="shared" si="101"/>
        <v>0</v>
      </c>
    </row>
    <row r="2127" spans="1:16" hidden="1" x14ac:dyDescent="0.25">
      <c r="A2127" s="116">
        <v>132261</v>
      </c>
      <c r="B2127" s="116">
        <v>9</v>
      </c>
      <c r="C2127" s="116">
        <v>1011100110</v>
      </c>
      <c r="D2127" s="116" t="s">
        <v>10354</v>
      </c>
      <c r="E2127" s="339">
        <v>17400</v>
      </c>
      <c r="F2127" s="194">
        <v>5</v>
      </c>
      <c r="G2127" s="194">
        <v>5</v>
      </c>
      <c r="H2127" s="194" t="s">
        <v>10119</v>
      </c>
      <c r="I2127" s="194">
        <f t="shared" si="99"/>
        <v>0</v>
      </c>
      <c r="J2127" s="116" t="s">
        <v>10126</v>
      </c>
      <c r="K2127" s="116" t="s">
        <v>10482</v>
      </c>
      <c r="L2127" s="197">
        <v>45672</v>
      </c>
      <c r="M2127" s="116"/>
      <c r="N2127" s="197">
        <v>45672</v>
      </c>
      <c r="O2127" s="388">
        <f t="shared" si="100"/>
        <v>3480</v>
      </c>
      <c r="P2127" s="339">
        <f t="shared" si="101"/>
        <v>0</v>
      </c>
    </row>
    <row r="2128" spans="1:16" hidden="1" x14ac:dyDescent="0.25">
      <c r="A2128" s="116">
        <v>132261</v>
      </c>
      <c r="B2128" s="116">
        <v>11</v>
      </c>
      <c r="C2128" s="116">
        <v>1011100430</v>
      </c>
      <c r="D2128" s="116" t="s">
        <v>17451</v>
      </c>
      <c r="E2128" s="339">
        <v>7200</v>
      </c>
      <c r="F2128" s="194">
        <v>1</v>
      </c>
      <c r="G2128" s="194">
        <v>1</v>
      </c>
      <c r="H2128" s="194" t="s">
        <v>10119</v>
      </c>
      <c r="I2128" s="194">
        <f t="shared" si="99"/>
        <v>0</v>
      </c>
      <c r="J2128" s="116" t="s">
        <v>10126</v>
      </c>
      <c r="K2128" s="116" t="s">
        <v>10482</v>
      </c>
      <c r="L2128" s="197">
        <v>45672</v>
      </c>
      <c r="M2128" s="116"/>
      <c r="N2128" s="197">
        <v>45672</v>
      </c>
      <c r="O2128" s="388">
        <f t="shared" si="100"/>
        <v>7200</v>
      </c>
      <c r="P2128" s="339">
        <f t="shared" si="101"/>
        <v>0</v>
      </c>
    </row>
    <row r="2129" spans="1:16" hidden="1" x14ac:dyDescent="0.25">
      <c r="A2129" s="116">
        <v>132261</v>
      </c>
      <c r="B2129" s="116">
        <v>2</v>
      </c>
      <c r="C2129" s="116">
        <v>1011100940</v>
      </c>
      <c r="D2129" s="116" t="s">
        <v>10652</v>
      </c>
      <c r="E2129" s="339">
        <v>43000</v>
      </c>
      <c r="F2129" s="194">
        <v>2</v>
      </c>
      <c r="G2129" s="194">
        <v>2</v>
      </c>
      <c r="H2129" s="194" t="s">
        <v>10119</v>
      </c>
      <c r="I2129" s="194">
        <f t="shared" si="99"/>
        <v>0</v>
      </c>
      <c r="J2129" s="116" t="s">
        <v>10126</v>
      </c>
      <c r="K2129" s="116" t="s">
        <v>10482</v>
      </c>
      <c r="L2129" s="197">
        <v>45672</v>
      </c>
      <c r="M2129" s="116"/>
      <c r="N2129" s="197">
        <v>45672</v>
      </c>
      <c r="O2129" s="388">
        <f t="shared" si="100"/>
        <v>21500</v>
      </c>
      <c r="P2129" s="339">
        <f t="shared" si="101"/>
        <v>0</v>
      </c>
    </row>
    <row r="2130" spans="1:16" hidden="1" x14ac:dyDescent="0.25">
      <c r="A2130" s="116">
        <v>132261</v>
      </c>
      <c r="B2130" s="116">
        <v>8</v>
      </c>
      <c r="C2130" s="116">
        <v>1014104530</v>
      </c>
      <c r="D2130" s="116" t="s">
        <v>10355</v>
      </c>
      <c r="E2130" s="339">
        <v>58391.66</v>
      </c>
      <c r="F2130" s="194">
        <v>2</v>
      </c>
      <c r="G2130" s="194">
        <v>2</v>
      </c>
      <c r="H2130" s="194" t="s">
        <v>10119</v>
      </c>
      <c r="I2130" s="194">
        <f t="shared" si="99"/>
        <v>0</v>
      </c>
      <c r="J2130" s="116" t="s">
        <v>10126</v>
      </c>
      <c r="K2130" s="116" t="s">
        <v>10482</v>
      </c>
      <c r="L2130" s="197">
        <v>45672</v>
      </c>
      <c r="M2130" s="116"/>
      <c r="N2130" s="197">
        <v>45672</v>
      </c>
      <c r="O2130" s="388">
        <f t="shared" si="100"/>
        <v>29195.83</v>
      </c>
      <c r="P2130" s="339">
        <f t="shared" si="101"/>
        <v>0</v>
      </c>
    </row>
    <row r="2131" spans="1:16" hidden="1" x14ac:dyDescent="0.25">
      <c r="A2131" s="116">
        <v>132261</v>
      </c>
      <c r="B2131" s="116">
        <v>3</v>
      </c>
      <c r="C2131" s="116">
        <v>1027100100</v>
      </c>
      <c r="D2131" s="116" t="s">
        <v>10645</v>
      </c>
      <c r="E2131" s="339">
        <v>168375</v>
      </c>
      <c r="F2131" s="194">
        <v>5</v>
      </c>
      <c r="G2131" s="194">
        <v>5</v>
      </c>
      <c r="H2131" s="194" t="s">
        <v>10119</v>
      </c>
      <c r="I2131" s="194">
        <f t="shared" si="99"/>
        <v>0</v>
      </c>
      <c r="J2131" s="116" t="s">
        <v>10126</v>
      </c>
      <c r="K2131" s="116" t="s">
        <v>10482</v>
      </c>
      <c r="L2131" s="197">
        <v>45672</v>
      </c>
      <c r="M2131" s="116"/>
      <c r="N2131" s="197">
        <v>45672</v>
      </c>
      <c r="O2131" s="388">
        <f t="shared" si="100"/>
        <v>33675</v>
      </c>
      <c r="P2131" s="339">
        <f t="shared" si="101"/>
        <v>0</v>
      </c>
    </row>
    <row r="2132" spans="1:16" hidden="1" x14ac:dyDescent="0.25">
      <c r="A2132" s="116">
        <v>132261</v>
      </c>
      <c r="B2132" s="116">
        <v>4</v>
      </c>
      <c r="C2132" s="116">
        <v>1122100230</v>
      </c>
      <c r="D2132" s="116" t="s">
        <v>17542</v>
      </c>
      <c r="E2132" s="339">
        <v>53999</v>
      </c>
      <c r="F2132" s="194">
        <v>1</v>
      </c>
      <c r="G2132" s="194">
        <v>1</v>
      </c>
      <c r="H2132" s="194" t="s">
        <v>10119</v>
      </c>
      <c r="I2132" s="194">
        <f t="shared" si="99"/>
        <v>0</v>
      </c>
      <c r="J2132" s="116" t="s">
        <v>10126</v>
      </c>
      <c r="K2132" s="116" t="s">
        <v>10482</v>
      </c>
      <c r="L2132" s="197">
        <v>45672</v>
      </c>
      <c r="M2132" s="116"/>
      <c r="N2132" s="197">
        <v>45672</v>
      </c>
      <c r="O2132" s="388">
        <f t="shared" si="100"/>
        <v>53999</v>
      </c>
      <c r="P2132" s="339">
        <f t="shared" si="101"/>
        <v>0</v>
      </c>
    </row>
    <row r="2133" spans="1:16" hidden="1" x14ac:dyDescent="0.25">
      <c r="A2133" s="116">
        <v>132261</v>
      </c>
      <c r="B2133" s="116">
        <v>6</v>
      </c>
      <c r="C2133" s="116">
        <v>1210100460</v>
      </c>
      <c r="D2133" s="116" t="s">
        <v>11071</v>
      </c>
      <c r="E2133" s="339">
        <v>55051</v>
      </c>
      <c r="F2133" s="194">
        <v>1</v>
      </c>
      <c r="G2133" s="194">
        <v>1</v>
      </c>
      <c r="H2133" s="194" t="s">
        <v>10119</v>
      </c>
      <c r="I2133" s="194">
        <f t="shared" si="99"/>
        <v>0</v>
      </c>
      <c r="J2133" s="116" t="s">
        <v>10126</v>
      </c>
      <c r="K2133" s="116" t="s">
        <v>10482</v>
      </c>
      <c r="L2133" s="197">
        <v>45672</v>
      </c>
      <c r="M2133" s="116"/>
      <c r="N2133" s="197">
        <v>45672</v>
      </c>
      <c r="O2133" s="388">
        <f t="shared" si="100"/>
        <v>55051</v>
      </c>
      <c r="P2133" s="339">
        <f t="shared" si="101"/>
        <v>0</v>
      </c>
    </row>
    <row r="2134" spans="1:16" hidden="1" x14ac:dyDescent="0.25">
      <c r="A2134" s="116">
        <v>132261</v>
      </c>
      <c r="B2134" s="116">
        <v>5</v>
      </c>
      <c r="C2134" s="116">
        <v>1213102260</v>
      </c>
      <c r="D2134" s="116" t="s">
        <v>16170</v>
      </c>
      <c r="E2134" s="339">
        <v>561878</v>
      </c>
      <c r="F2134" s="194">
        <v>2</v>
      </c>
      <c r="G2134" s="194">
        <v>2</v>
      </c>
      <c r="H2134" s="194" t="s">
        <v>10119</v>
      </c>
      <c r="I2134" s="194">
        <f t="shared" si="99"/>
        <v>0</v>
      </c>
      <c r="J2134" s="116" t="s">
        <v>10126</v>
      </c>
      <c r="K2134" s="116" t="s">
        <v>10482</v>
      </c>
      <c r="L2134" s="197">
        <v>45672</v>
      </c>
      <c r="M2134" s="116"/>
      <c r="N2134" s="197">
        <v>45672</v>
      </c>
      <c r="O2134" s="388">
        <f t="shared" si="100"/>
        <v>280939</v>
      </c>
      <c r="P2134" s="339">
        <f t="shared" si="101"/>
        <v>0</v>
      </c>
    </row>
    <row r="2135" spans="1:16" hidden="1" x14ac:dyDescent="0.25">
      <c r="A2135" s="116">
        <v>132261</v>
      </c>
      <c r="B2135" s="116">
        <v>7</v>
      </c>
      <c r="C2135" s="116">
        <v>1222100130</v>
      </c>
      <c r="D2135" s="116" t="s">
        <v>17594</v>
      </c>
      <c r="E2135" s="339">
        <v>132606</v>
      </c>
      <c r="F2135" s="194">
        <v>2</v>
      </c>
      <c r="G2135" s="194">
        <v>2</v>
      </c>
      <c r="H2135" s="194" t="s">
        <v>10119</v>
      </c>
      <c r="I2135" s="194">
        <f t="shared" si="99"/>
        <v>0</v>
      </c>
      <c r="J2135" s="116" t="s">
        <v>10126</v>
      </c>
      <c r="K2135" s="116" t="s">
        <v>10482</v>
      </c>
      <c r="L2135" s="197">
        <v>45672</v>
      </c>
      <c r="M2135" s="116"/>
      <c r="N2135" s="197">
        <v>45672</v>
      </c>
      <c r="O2135" s="388">
        <f t="shared" si="100"/>
        <v>66303</v>
      </c>
      <c r="P2135" s="339">
        <f t="shared" si="101"/>
        <v>0</v>
      </c>
    </row>
    <row r="2136" spans="1:16" hidden="1" x14ac:dyDescent="0.25">
      <c r="A2136" s="116">
        <v>132261</v>
      </c>
      <c r="B2136" s="116">
        <v>1</v>
      </c>
      <c r="C2136" s="116">
        <v>1513100320</v>
      </c>
      <c r="D2136" s="116" t="s">
        <v>16197</v>
      </c>
      <c r="E2136" s="339">
        <v>479500</v>
      </c>
      <c r="F2136" s="194">
        <v>50</v>
      </c>
      <c r="G2136" s="194">
        <v>50</v>
      </c>
      <c r="H2136" s="194" t="s">
        <v>10119</v>
      </c>
      <c r="I2136" s="194">
        <f t="shared" si="99"/>
        <v>0</v>
      </c>
      <c r="J2136" s="116" t="s">
        <v>10126</v>
      </c>
      <c r="K2136" s="116" t="s">
        <v>10482</v>
      </c>
      <c r="L2136" s="197">
        <v>45672</v>
      </c>
      <c r="M2136" s="116"/>
      <c r="N2136" s="197">
        <v>45672</v>
      </c>
      <c r="O2136" s="388">
        <f t="shared" si="100"/>
        <v>9590</v>
      </c>
      <c r="P2136" s="339">
        <f t="shared" si="101"/>
        <v>0</v>
      </c>
    </row>
    <row r="2137" spans="1:16" hidden="1" x14ac:dyDescent="0.25">
      <c r="A2137" s="116">
        <v>132262</v>
      </c>
      <c r="B2137" s="116">
        <v>1</v>
      </c>
      <c r="C2137" s="116">
        <v>1110101810</v>
      </c>
      <c r="D2137" s="116" t="s">
        <v>17509</v>
      </c>
      <c r="E2137" s="339">
        <v>4464736</v>
      </c>
      <c r="F2137" s="194">
        <v>1</v>
      </c>
      <c r="G2137" s="194">
        <v>1</v>
      </c>
      <c r="H2137" s="194" t="s">
        <v>10119</v>
      </c>
      <c r="I2137" s="194">
        <f t="shared" si="99"/>
        <v>0</v>
      </c>
      <c r="J2137" s="116" t="s">
        <v>10126</v>
      </c>
      <c r="K2137" s="116" t="s">
        <v>10482</v>
      </c>
      <c r="L2137" s="197">
        <v>45678</v>
      </c>
      <c r="M2137" s="116" t="s">
        <v>14780</v>
      </c>
      <c r="N2137" s="197">
        <v>45678</v>
      </c>
      <c r="O2137" s="388">
        <f t="shared" si="100"/>
        <v>4464736</v>
      </c>
      <c r="P2137" s="339">
        <f t="shared" si="101"/>
        <v>0</v>
      </c>
    </row>
    <row r="2138" spans="1:16" hidden="1" x14ac:dyDescent="0.25">
      <c r="A2138" s="116">
        <v>132284</v>
      </c>
      <c r="B2138" s="116">
        <v>9</v>
      </c>
      <c r="C2138" s="116">
        <v>1011100040</v>
      </c>
      <c r="D2138" s="116" t="s">
        <v>10481</v>
      </c>
      <c r="E2138" s="339">
        <v>17399.04</v>
      </c>
      <c r="F2138" s="194">
        <v>12</v>
      </c>
      <c r="G2138" s="194">
        <v>12</v>
      </c>
      <c r="H2138" s="194" t="s">
        <v>10119</v>
      </c>
      <c r="I2138" s="194">
        <f t="shared" si="99"/>
        <v>0</v>
      </c>
      <c r="J2138" s="116" t="s">
        <v>10120</v>
      </c>
      <c r="K2138" s="116" t="s">
        <v>12310</v>
      </c>
      <c r="L2138" s="197">
        <v>45672</v>
      </c>
      <c r="M2138" s="116"/>
      <c r="N2138" s="197">
        <v>45672</v>
      </c>
      <c r="O2138" s="388">
        <f t="shared" si="100"/>
        <v>1449.92</v>
      </c>
      <c r="P2138" s="339">
        <f t="shared" si="101"/>
        <v>0</v>
      </c>
    </row>
    <row r="2139" spans="1:16" hidden="1" x14ac:dyDescent="0.25">
      <c r="A2139" s="116">
        <v>132284</v>
      </c>
      <c r="B2139" s="116">
        <v>12</v>
      </c>
      <c r="C2139" s="116">
        <v>1016100000</v>
      </c>
      <c r="D2139" s="116" t="s">
        <v>10650</v>
      </c>
      <c r="E2139" s="339">
        <v>19822</v>
      </c>
      <c r="F2139" s="194">
        <v>2</v>
      </c>
      <c r="G2139" s="194">
        <v>2</v>
      </c>
      <c r="H2139" s="194" t="s">
        <v>10119</v>
      </c>
      <c r="I2139" s="194">
        <f t="shared" si="99"/>
        <v>0</v>
      </c>
      <c r="J2139" s="116" t="s">
        <v>10120</v>
      </c>
      <c r="K2139" s="116" t="s">
        <v>12310</v>
      </c>
      <c r="L2139" s="197">
        <v>45672</v>
      </c>
      <c r="M2139" s="116"/>
      <c r="N2139" s="197">
        <v>45672</v>
      </c>
      <c r="O2139" s="388">
        <f t="shared" si="100"/>
        <v>9911</v>
      </c>
      <c r="P2139" s="339">
        <f t="shared" si="101"/>
        <v>0</v>
      </c>
    </row>
    <row r="2140" spans="1:16" hidden="1" x14ac:dyDescent="0.25">
      <c r="A2140" s="116">
        <v>132284</v>
      </c>
      <c r="B2140" s="116">
        <v>11</v>
      </c>
      <c r="C2140" s="116">
        <v>1016101010</v>
      </c>
      <c r="D2140" s="116" t="s">
        <v>10655</v>
      </c>
      <c r="E2140" s="339">
        <v>33005.72</v>
      </c>
      <c r="F2140" s="194">
        <v>2</v>
      </c>
      <c r="G2140" s="194">
        <v>2</v>
      </c>
      <c r="H2140" s="194" t="s">
        <v>10119</v>
      </c>
      <c r="I2140" s="194">
        <f t="shared" si="99"/>
        <v>0</v>
      </c>
      <c r="J2140" s="116" t="s">
        <v>10120</v>
      </c>
      <c r="K2140" s="116" t="s">
        <v>12310</v>
      </c>
      <c r="L2140" s="197">
        <v>45672</v>
      </c>
      <c r="M2140" s="116"/>
      <c r="N2140" s="197">
        <v>45672</v>
      </c>
      <c r="O2140" s="388">
        <f t="shared" si="100"/>
        <v>16502.86</v>
      </c>
      <c r="P2140" s="339">
        <f t="shared" si="101"/>
        <v>0</v>
      </c>
    </row>
    <row r="2141" spans="1:16" hidden="1" x14ac:dyDescent="0.25">
      <c r="A2141" s="116">
        <v>132284</v>
      </c>
      <c r="B2141" s="116">
        <v>13</v>
      </c>
      <c r="C2141" s="116">
        <v>1017102120</v>
      </c>
      <c r="D2141" s="116" t="s">
        <v>10656</v>
      </c>
      <c r="E2141" s="339">
        <v>324000</v>
      </c>
      <c r="F2141" s="194">
        <v>2</v>
      </c>
      <c r="G2141" s="194">
        <v>2</v>
      </c>
      <c r="H2141" s="194" t="s">
        <v>10119</v>
      </c>
      <c r="I2141" s="194">
        <f t="shared" si="99"/>
        <v>0</v>
      </c>
      <c r="J2141" s="116" t="s">
        <v>10120</v>
      </c>
      <c r="K2141" s="116" t="s">
        <v>12310</v>
      </c>
      <c r="L2141" s="197">
        <v>45672</v>
      </c>
      <c r="M2141" s="116"/>
      <c r="N2141" s="197">
        <v>45672</v>
      </c>
      <c r="O2141" s="388">
        <f t="shared" si="100"/>
        <v>162000</v>
      </c>
      <c r="P2141" s="339">
        <f t="shared" si="101"/>
        <v>0</v>
      </c>
    </row>
    <row r="2142" spans="1:16" hidden="1" x14ac:dyDescent="0.25">
      <c r="A2142" s="116">
        <v>132284</v>
      </c>
      <c r="B2142" s="116">
        <v>10</v>
      </c>
      <c r="C2142" s="116">
        <v>1019100040</v>
      </c>
      <c r="D2142" s="116" t="s">
        <v>10643</v>
      </c>
      <c r="E2142" s="339">
        <v>14000</v>
      </c>
      <c r="F2142" s="194">
        <v>5</v>
      </c>
      <c r="G2142" s="194">
        <v>5</v>
      </c>
      <c r="H2142" s="194" t="s">
        <v>10119</v>
      </c>
      <c r="I2142" s="194">
        <f t="shared" si="99"/>
        <v>0</v>
      </c>
      <c r="J2142" s="116" t="s">
        <v>10120</v>
      </c>
      <c r="K2142" s="116" t="s">
        <v>12310</v>
      </c>
      <c r="L2142" s="197">
        <v>45672</v>
      </c>
      <c r="M2142" s="116"/>
      <c r="N2142" s="197">
        <v>45694</v>
      </c>
      <c r="O2142" s="388">
        <f t="shared" si="100"/>
        <v>2800</v>
      </c>
      <c r="P2142" s="339">
        <f t="shared" si="101"/>
        <v>0</v>
      </c>
    </row>
    <row r="2143" spans="1:16" hidden="1" x14ac:dyDescent="0.25">
      <c r="A2143" s="116">
        <v>132284</v>
      </c>
      <c r="B2143" s="116">
        <v>5</v>
      </c>
      <c r="C2143" s="116">
        <v>1112100430</v>
      </c>
      <c r="D2143" s="116" t="s">
        <v>7760</v>
      </c>
      <c r="E2143" s="339">
        <v>145241.79999999999</v>
      </c>
      <c r="F2143" s="194">
        <v>22</v>
      </c>
      <c r="G2143" s="194">
        <v>22</v>
      </c>
      <c r="H2143" s="194" t="s">
        <v>10119</v>
      </c>
      <c r="I2143" s="194">
        <f t="shared" si="99"/>
        <v>0</v>
      </c>
      <c r="J2143" s="116" t="s">
        <v>10120</v>
      </c>
      <c r="K2143" s="116" t="s">
        <v>12310</v>
      </c>
      <c r="L2143" s="197">
        <v>45672</v>
      </c>
      <c r="M2143" s="116"/>
      <c r="N2143" s="197">
        <v>45672</v>
      </c>
      <c r="O2143" s="388">
        <f t="shared" si="100"/>
        <v>6601.9</v>
      </c>
      <c r="P2143" s="339">
        <f t="shared" si="101"/>
        <v>0</v>
      </c>
    </row>
    <row r="2144" spans="1:16" hidden="1" x14ac:dyDescent="0.25">
      <c r="A2144" s="116">
        <v>132284</v>
      </c>
      <c r="B2144" s="116">
        <v>7</v>
      </c>
      <c r="C2144" s="116">
        <v>1112102150</v>
      </c>
      <c r="D2144" s="116" t="s">
        <v>11176</v>
      </c>
      <c r="E2144" s="339">
        <v>603940</v>
      </c>
      <c r="F2144" s="194">
        <v>5</v>
      </c>
      <c r="G2144" s="194">
        <v>5</v>
      </c>
      <c r="H2144" s="194" t="s">
        <v>10119</v>
      </c>
      <c r="I2144" s="194">
        <f t="shared" si="99"/>
        <v>0</v>
      </c>
      <c r="J2144" s="116" t="s">
        <v>10120</v>
      </c>
      <c r="K2144" s="116" t="s">
        <v>12310</v>
      </c>
      <c r="L2144" s="197">
        <v>45672</v>
      </c>
      <c r="M2144" s="116"/>
      <c r="N2144" s="197">
        <v>45869</v>
      </c>
      <c r="O2144" s="388">
        <f t="shared" si="100"/>
        <v>120788</v>
      </c>
      <c r="P2144" s="339">
        <f t="shared" si="101"/>
        <v>0</v>
      </c>
    </row>
    <row r="2145" spans="1:16" hidden="1" x14ac:dyDescent="0.25">
      <c r="A2145" s="116">
        <v>132284</v>
      </c>
      <c r="B2145" s="116">
        <v>8</v>
      </c>
      <c r="C2145" s="116">
        <v>1112102170</v>
      </c>
      <c r="D2145" s="116" t="s">
        <v>11177</v>
      </c>
      <c r="E2145" s="339">
        <v>25894</v>
      </c>
      <c r="F2145" s="194">
        <v>2</v>
      </c>
      <c r="G2145" s="194">
        <v>2</v>
      </c>
      <c r="H2145" s="194" t="s">
        <v>10119</v>
      </c>
      <c r="I2145" s="194">
        <f t="shared" si="99"/>
        <v>0</v>
      </c>
      <c r="J2145" s="116" t="s">
        <v>10120</v>
      </c>
      <c r="K2145" s="116" t="s">
        <v>12310</v>
      </c>
      <c r="L2145" s="197">
        <v>45672</v>
      </c>
      <c r="M2145" s="116"/>
      <c r="N2145" s="197">
        <v>45729</v>
      </c>
      <c r="O2145" s="388">
        <f t="shared" si="100"/>
        <v>12947</v>
      </c>
      <c r="P2145" s="339">
        <f t="shared" si="101"/>
        <v>0</v>
      </c>
    </row>
    <row r="2146" spans="1:16" hidden="1" x14ac:dyDescent="0.25">
      <c r="A2146" s="116">
        <v>132284</v>
      </c>
      <c r="B2146" s="116">
        <v>1</v>
      </c>
      <c r="C2146" s="116">
        <v>1511102130</v>
      </c>
      <c r="D2146" s="116" t="s">
        <v>10484</v>
      </c>
      <c r="E2146" s="339">
        <v>22627.66</v>
      </c>
      <c r="F2146" s="194">
        <v>22</v>
      </c>
      <c r="G2146" s="194">
        <v>22</v>
      </c>
      <c r="H2146" s="194" t="s">
        <v>10119</v>
      </c>
      <c r="I2146" s="194">
        <f t="shared" si="99"/>
        <v>0</v>
      </c>
      <c r="J2146" s="116" t="s">
        <v>10120</v>
      </c>
      <c r="K2146" s="116" t="s">
        <v>12310</v>
      </c>
      <c r="L2146" s="197">
        <v>45672</v>
      </c>
      <c r="M2146" s="116"/>
      <c r="N2146" s="197">
        <v>45672</v>
      </c>
      <c r="O2146" s="388">
        <f t="shared" si="100"/>
        <v>1028.53</v>
      </c>
      <c r="P2146" s="339">
        <f t="shared" si="101"/>
        <v>0</v>
      </c>
    </row>
    <row r="2147" spans="1:16" hidden="1" x14ac:dyDescent="0.25">
      <c r="A2147" s="116">
        <v>132284</v>
      </c>
      <c r="B2147" s="116">
        <v>2</v>
      </c>
      <c r="C2147" s="116">
        <v>1521100650</v>
      </c>
      <c r="D2147" s="116" t="s">
        <v>17537</v>
      </c>
      <c r="E2147" s="339">
        <v>2970</v>
      </c>
      <c r="F2147" s="194">
        <v>22</v>
      </c>
      <c r="G2147" s="194">
        <v>22</v>
      </c>
      <c r="H2147" s="194" t="s">
        <v>10119</v>
      </c>
      <c r="I2147" s="194">
        <f t="shared" si="99"/>
        <v>0</v>
      </c>
      <c r="J2147" s="116" t="s">
        <v>10120</v>
      </c>
      <c r="K2147" s="116" t="s">
        <v>12310</v>
      </c>
      <c r="L2147" s="197">
        <v>45672</v>
      </c>
      <c r="M2147" s="116"/>
      <c r="N2147" s="197">
        <v>45672</v>
      </c>
      <c r="O2147" s="388">
        <f t="shared" si="100"/>
        <v>135</v>
      </c>
      <c r="P2147" s="339">
        <f t="shared" si="101"/>
        <v>0</v>
      </c>
    </row>
    <row r="2148" spans="1:16" hidden="1" x14ac:dyDescent="0.25">
      <c r="A2148" s="116">
        <v>132284</v>
      </c>
      <c r="B2148" s="116">
        <v>4</v>
      </c>
      <c r="C2148" s="116">
        <v>1546101840</v>
      </c>
      <c r="D2148" s="116" t="s">
        <v>10957</v>
      </c>
      <c r="E2148" s="339">
        <v>56463.95</v>
      </c>
      <c r="F2148" s="194">
        <v>5</v>
      </c>
      <c r="G2148" s="194">
        <v>5</v>
      </c>
      <c r="H2148" s="194" t="s">
        <v>10119</v>
      </c>
      <c r="I2148" s="194">
        <f t="shared" si="99"/>
        <v>0</v>
      </c>
      <c r="J2148" s="116" t="s">
        <v>10120</v>
      </c>
      <c r="K2148" s="116" t="s">
        <v>12310</v>
      </c>
      <c r="L2148" s="197">
        <v>45672</v>
      </c>
      <c r="M2148" s="116"/>
      <c r="N2148" s="197">
        <v>45672</v>
      </c>
      <c r="O2148" s="388">
        <f t="shared" si="100"/>
        <v>11292.789999999999</v>
      </c>
      <c r="P2148" s="339">
        <f t="shared" si="101"/>
        <v>0</v>
      </c>
    </row>
    <row r="2149" spans="1:16" hidden="1" x14ac:dyDescent="0.25">
      <c r="A2149" s="116">
        <v>132284</v>
      </c>
      <c r="B2149" s="116">
        <v>6</v>
      </c>
      <c r="C2149" s="116">
        <v>1546101870</v>
      </c>
      <c r="D2149" s="116" t="s">
        <v>16201</v>
      </c>
      <c r="E2149" s="339">
        <v>5736.7</v>
      </c>
      <c r="F2149" s="194">
        <v>10</v>
      </c>
      <c r="G2149" s="194">
        <v>10</v>
      </c>
      <c r="H2149" s="194" t="s">
        <v>10119</v>
      </c>
      <c r="I2149" s="194">
        <f t="shared" si="99"/>
        <v>0</v>
      </c>
      <c r="J2149" s="116" t="s">
        <v>10120</v>
      </c>
      <c r="K2149" s="116" t="s">
        <v>12310</v>
      </c>
      <c r="L2149" s="197">
        <v>45672</v>
      </c>
      <c r="M2149" s="116"/>
      <c r="N2149" s="197">
        <v>45672</v>
      </c>
      <c r="O2149" s="388">
        <f t="shared" si="100"/>
        <v>573.66999999999996</v>
      </c>
      <c r="P2149" s="339">
        <f t="shared" si="101"/>
        <v>0</v>
      </c>
    </row>
    <row r="2150" spans="1:16" hidden="1" x14ac:dyDescent="0.25">
      <c r="A2150" s="116">
        <v>132284</v>
      </c>
      <c r="B2150" s="116">
        <v>3</v>
      </c>
      <c r="C2150" s="116">
        <v>1810105190</v>
      </c>
      <c r="D2150" s="116" t="s">
        <v>10568</v>
      </c>
      <c r="E2150" s="339">
        <v>14389.54</v>
      </c>
      <c r="F2150" s="194">
        <v>22</v>
      </c>
      <c r="G2150" s="194">
        <v>22</v>
      </c>
      <c r="H2150" s="194" t="s">
        <v>10119</v>
      </c>
      <c r="I2150" s="194">
        <f t="shared" si="99"/>
        <v>0</v>
      </c>
      <c r="J2150" s="116" t="s">
        <v>10120</v>
      </c>
      <c r="K2150" s="116" t="s">
        <v>12310</v>
      </c>
      <c r="L2150" s="197">
        <v>45672</v>
      </c>
      <c r="M2150" s="116"/>
      <c r="N2150" s="197">
        <v>45672</v>
      </c>
      <c r="O2150" s="388">
        <f t="shared" si="100"/>
        <v>654.07000000000005</v>
      </c>
      <c r="P2150" s="339">
        <f t="shared" si="101"/>
        <v>0</v>
      </c>
    </row>
    <row r="2151" spans="1:16" hidden="1" x14ac:dyDescent="0.25">
      <c r="A2151" s="116">
        <v>132285</v>
      </c>
      <c r="B2151" s="116">
        <v>10</v>
      </c>
      <c r="C2151" s="116">
        <v>1010100120</v>
      </c>
      <c r="D2151" s="116" t="s">
        <v>17538</v>
      </c>
      <c r="E2151" s="339">
        <v>7321.35</v>
      </c>
      <c r="F2151" s="194">
        <v>5</v>
      </c>
      <c r="G2151" s="194">
        <v>5</v>
      </c>
      <c r="H2151" s="194" t="s">
        <v>10119</v>
      </c>
      <c r="I2151" s="194">
        <f t="shared" si="99"/>
        <v>0</v>
      </c>
      <c r="J2151" s="116" t="s">
        <v>10120</v>
      </c>
      <c r="K2151" s="116" t="s">
        <v>12310</v>
      </c>
      <c r="L2151" s="197">
        <v>45672</v>
      </c>
      <c r="M2151" s="116"/>
      <c r="N2151" s="197">
        <v>45672</v>
      </c>
      <c r="O2151" s="388">
        <f t="shared" si="100"/>
        <v>1464.27</v>
      </c>
      <c r="P2151" s="339">
        <f t="shared" si="101"/>
        <v>0</v>
      </c>
    </row>
    <row r="2152" spans="1:16" hidden="1" x14ac:dyDescent="0.25">
      <c r="A2152" s="116">
        <v>132285</v>
      </c>
      <c r="B2152" s="116">
        <v>11</v>
      </c>
      <c r="C2152" s="116">
        <v>1010100750</v>
      </c>
      <c r="D2152" s="116" t="s">
        <v>11041</v>
      </c>
      <c r="E2152" s="339">
        <v>12148.7</v>
      </c>
      <c r="F2152" s="194">
        <v>5</v>
      </c>
      <c r="G2152" s="194">
        <v>5</v>
      </c>
      <c r="H2152" s="194" t="s">
        <v>10119</v>
      </c>
      <c r="I2152" s="194">
        <f t="shared" si="99"/>
        <v>0</v>
      </c>
      <c r="J2152" s="116" t="s">
        <v>10120</v>
      </c>
      <c r="K2152" s="116" t="s">
        <v>12310</v>
      </c>
      <c r="L2152" s="197">
        <v>45672</v>
      </c>
      <c r="M2152" s="116"/>
      <c r="N2152" s="197">
        <v>45672</v>
      </c>
      <c r="O2152" s="388">
        <f t="shared" si="100"/>
        <v>2429.7400000000002</v>
      </c>
      <c r="P2152" s="339">
        <f t="shared" si="101"/>
        <v>0</v>
      </c>
    </row>
    <row r="2153" spans="1:16" hidden="1" x14ac:dyDescent="0.25">
      <c r="A2153" s="116">
        <v>132285</v>
      </c>
      <c r="B2153" s="116">
        <v>16</v>
      </c>
      <c r="C2153" s="116">
        <v>1016101340</v>
      </c>
      <c r="D2153" s="116" t="s">
        <v>10489</v>
      </c>
      <c r="E2153" s="339">
        <v>16676</v>
      </c>
      <c r="F2153" s="194">
        <v>2</v>
      </c>
      <c r="G2153" s="194">
        <v>2</v>
      </c>
      <c r="H2153" s="194" t="s">
        <v>10119</v>
      </c>
      <c r="I2153" s="194">
        <f t="shared" si="99"/>
        <v>0</v>
      </c>
      <c r="J2153" s="116" t="s">
        <v>10120</v>
      </c>
      <c r="K2153" s="116" t="s">
        <v>12310</v>
      </c>
      <c r="L2153" s="197">
        <v>45672</v>
      </c>
      <c r="M2153" s="116"/>
      <c r="N2153" s="197">
        <v>45672</v>
      </c>
      <c r="O2153" s="388">
        <f t="shared" si="100"/>
        <v>8338</v>
      </c>
      <c r="P2153" s="339">
        <f t="shared" si="101"/>
        <v>0</v>
      </c>
    </row>
    <row r="2154" spans="1:16" hidden="1" x14ac:dyDescent="0.25">
      <c r="A2154" s="116">
        <v>132285</v>
      </c>
      <c r="B2154" s="116">
        <v>13</v>
      </c>
      <c r="C2154" s="116">
        <v>1023100140</v>
      </c>
      <c r="D2154" s="116" t="s">
        <v>11171</v>
      </c>
      <c r="E2154" s="339">
        <v>36780.06</v>
      </c>
      <c r="F2154" s="194">
        <v>2</v>
      </c>
      <c r="G2154" s="194">
        <v>2</v>
      </c>
      <c r="H2154" s="194" t="s">
        <v>10119</v>
      </c>
      <c r="I2154" s="194">
        <f t="shared" si="99"/>
        <v>0</v>
      </c>
      <c r="J2154" s="116" t="s">
        <v>10120</v>
      </c>
      <c r="K2154" s="116" t="s">
        <v>12310</v>
      </c>
      <c r="L2154" s="197">
        <v>45672</v>
      </c>
      <c r="M2154" s="116" t="s">
        <v>12311</v>
      </c>
      <c r="N2154" s="197">
        <v>45685</v>
      </c>
      <c r="O2154" s="388">
        <f t="shared" si="100"/>
        <v>18390.03</v>
      </c>
      <c r="P2154" s="339">
        <f t="shared" si="101"/>
        <v>0</v>
      </c>
    </row>
    <row r="2155" spans="1:16" hidden="1" x14ac:dyDescent="0.25">
      <c r="A2155" s="116">
        <v>132285</v>
      </c>
      <c r="B2155" s="116">
        <v>12</v>
      </c>
      <c r="C2155" s="116">
        <v>1023100340</v>
      </c>
      <c r="D2155" s="116" t="s">
        <v>10969</v>
      </c>
      <c r="E2155" s="339">
        <v>36780</v>
      </c>
      <c r="F2155" s="194">
        <v>2</v>
      </c>
      <c r="G2155" s="194">
        <v>2</v>
      </c>
      <c r="H2155" s="194" t="s">
        <v>10119</v>
      </c>
      <c r="I2155" s="194">
        <f t="shared" si="99"/>
        <v>0</v>
      </c>
      <c r="J2155" s="116" t="s">
        <v>10120</v>
      </c>
      <c r="K2155" s="116" t="s">
        <v>12310</v>
      </c>
      <c r="L2155" s="197">
        <v>45672</v>
      </c>
      <c r="M2155" s="116"/>
      <c r="N2155" s="197">
        <v>45672</v>
      </c>
      <c r="O2155" s="388">
        <f t="shared" si="100"/>
        <v>18390</v>
      </c>
      <c r="P2155" s="339">
        <f t="shared" si="101"/>
        <v>0</v>
      </c>
    </row>
    <row r="2156" spans="1:16" hidden="1" x14ac:dyDescent="0.25">
      <c r="A2156" s="116">
        <v>132285</v>
      </c>
      <c r="B2156" s="116">
        <v>4</v>
      </c>
      <c r="C2156" s="116">
        <v>1112100280</v>
      </c>
      <c r="D2156" s="116" t="s">
        <v>11173</v>
      </c>
      <c r="E2156" s="339">
        <v>5280</v>
      </c>
      <c r="F2156" s="194">
        <v>22</v>
      </c>
      <c r="G2156" s="194">
        <v>22</v>
      </c>
      <c r="H2156" s="194" t="s">
        <v>10119</v>
      </c>
      <c r="I2156" s="194">
        <f t="shared" si="99"/>
        <v>0</v>
      </c>
      <c r="J2156" s="116" t="s">
        <v>10120</v>
      </c>
      <c r="K2156" s="116" t="s">
        <v>12310</v>
      </c>
      <c r="L2156" s="197">
        <v>45672</v>
      </c>
      <c r="M2156" s="116"/>
      <c r="N2156" s="197">
        <v>45685</v>
      </c>
      <c r="O2156" s="388">
        <f t="shared" si="100"/>
        <v>240</v>
      </c>
      <c r="P2156" s="339">
        <f t="shared" si="101"/>
        <v>0</v>
      </c>
    </row>
    <row r="2157" spans="1:16" hidden="1" x14ac:dyDescent="0.25">
      <c r="A2157" s="116">
        <v>132285</v>
      </c>
      <c r="B2157" s="116">
        <v>15</v>
      </c>
      <c r="C2157" s="116">
        <v>1112100490</v>
      </c>
      <c r="D2157" s="116" t="s">
        <v>7761</v>
      </c>
      <c r="E2157" s="339">
        <v>205299.6</v>
      </c>
      <c r="F2157" s="194">
        <v>5</v>
      </c>
      <c r="G2157" s="194">
        <v>5</v>
      </c>
      <c r="H2157" s="194" t="s">
        <v>10119</v>
      </c>
      <c r="I2157" s="194">
        <f t="shared" si="99"/>
        <v>0</v>
      </c>
      <c r="J2157" s="116" t="s">
        <v>10120</v>
      </c>
      <c r="K2157" s="116" t="s">
        <v>12310</v>
      </c>
      <c r="L2157" s="197">
        <v>45672</v>
      </c>
      <c r="M2157" s="116" t="s">
        <v>16032</v>
      </c>
      <c r="N2157" s="197">
        <v>45869</v>
      </c>
      <c r="O2157" s="388">
        <f t="shared" si="100"/>
        <v>41059.919999999998</v>
      </c>
      <c r="P2157" s="339">
        <f t="shared" si="101"/>
        <v>0</v>
      </c>
    </row>
    <row r="2158" spans="1:16" hidden="1" x14ac:dyDescent="0.25">
      <c r="A2158" s="116">
        <v>132285</v>
      </c>
      <c r="B2158" s="116">
        <v>8</v>
      </c>
      <c r="C2158" s="116">
        <v>1112100610</v>
      </c>
      <c r="D2158" s="116" t="s">
        <v>11174</v>
      </c>
      <c r="E2158" s="339">
        <v>2454.54</v>
      </c>
      <c r="F2158" s="194">
        <v>22</v>
      </c>
      <c r="G2158" s="194">
        <v>22</v>
      </c>
      <c r="H2158" s="194" t="s">
        <v>10119</v>
      </c>
      <c r="I2158" s="194">
        <f t="shared" si="99"/>
        <v>0</v>
      </c>
      <c r="J2158" s="116" t="s">
        <v>10120</v>
      </c>
      <c r="K2158" s="116" t="s">
        <v>12310</v>
      </c>
      <c r="L2158" s="197">
        <v>45672</v>
      </c>
      <c r="M2158" s="116"/>
      <c r="N2158" s="197">
        <v>45672</v>
      </c>
      <c r="O2158" s="388">
        <f t="shared" si="100"/>
        <v>111.57</v>
      </c>
      <c r="P2158" s="339">
        <f t="shared" si="101"/>
        <v>0</v>
      </c>
    </row>
    <row r="2159" spans="1:16" hidden="1" x14ac:dyDescent="0.25">
      <c r="A2159" s="116">
        <v>132285</v>
      </c>
      <c r="B2159" s="116">
        <v>7</v>
      </c>
      <c r="C2159" s="116">
        <v>1112100710</v>
      </c>
      <c r="D2159" s="116" t="s">
        <v>17528</v>
      </c>
      <c r="E2159" s="339">
        <v>44676.28</v>
      </c>
      <c r="F2159" s="194">
        <v>44</v>
      </c>
      <c r="G2159" s="194">
        <v>44</v>
      </c>
      <c r="H2159" s="194" t="s">
        <v>10119</v>
      </c>
      <c r="I2159" s="194">
        <f t="shared" si="99"/>
        <v>0</v>
      </c>
      <c r="J2159" s="116" t="s">
        <v>10120</v>
      </c>
      <c r="K2159" s="116" t="s">
        <v>12310</v>
      </c>
      <c r="L2159" s="197">
        <v>45672</v>
      </c>
      <c r="M2159" s="116" t="s">
        <v>17616</v>
      </c>
      <c r="N2159" s="197">
        <v>45848</v>
      </c>
      <c r="O2159" s="388">
        <f t="shared" si="100"/>
        <v>1015.37</v>
      </c>
      <c r="P2159" s="339">
        <f t="shared" si="101"/>
        <v>0</v>
      </c>
    </row>
    <row r="2160" spans="1:16" hidden="1" x14ac:dyDescent="0.25">
      <c r="A2160" s="116">
        <v>132285</v>
      </c>
      <c r="B2160" s="116">
        <v>1</v>
      </c>
      <c r="C2160" s="116">
        <v>1112100780</v>
      </c>
      <c r="D2160" s="116" t="s">
        <v>17511</v>
      </c>
      <c r="E2160" s="339">
        <v>750992</v>
      </c>
      <c r="F2160" s="194">
        <v>2</v>
      </c>
      <c r="G2160" s="194">
        <v>2</v>
      </c>
      <c r="H2160" s="194" t="s">
        <v>10119</v>
      </c>
      <c r="I2160" s="194">
        <f t="shared" si="99"/>
        <v>0</v>
      </c>
      <c r="J2160" s="116" t="s">
        <v>10120</v>
      </c>
      <c r="K2160" s="116" t="s">
        <v>12310</v>
      </c>
      <c r="L2160" s="197">
        <v>45672</v>
      </c>
      <c r="M2160" s="116"/>
      <c r="N2160" s="197">
        <v>45672</v>
      </c>
      <c r="O2160" s="388">
        <f t="shared" si="100"/>
        <v>375496</v>
      </c>
      <c r="P2160" s="339">
        <f t="shared" si="101"/>
        <v>0</v>
      </c>
    </row>
    <row r="2161" spans="1:16" hidden="1" x14ac:dyDescent="0.25">
      <c r="A2161" s="116">
        <v>132285</v>
      </c>
      <c r="B2161" s="116">
        <v>14</v>
      </c>
      <c r="C2161" s="116">
        <v>1112102140</v>
      </c>
      <c r="D2161" s="116" t="s">
        <v>11175</v>
      </c>
      <c r="E2161" s="339">
        <v>152919.4</v>
      </c>
      <c r="F2161" s="194">
        <v>5</v>
      </c>
      <c r="G2161" s="194">
        <v>5</v>
      </c>
      <c r="H2161" s="194" t="s">
        <v>10119</v>
      </c>
      <c r="I2161" s="194">
        <f t="shared" si="99"/>
        <v>0</v>
      </c>
      <c r="J2161" s="116" t="s">
        <v>10120</v>
      </c>
      <c r="K2161" s="116" t="s">
        <v>12310</v>
      </c>
      <c r="L2161" s="197">
        <v>45672</v>
      </c>
      <c r="M2161" s="116"/>
      <c r="N2161" s="197">
        <v>45672</v>
      </c>
      <c r="O2161" s="388">
        <f t="shared" si="100"/>
        <v>30583.879999999997</v>
      </c>
      <c r="P2161" s="339">
        <f t="shared" si="101"/>
        <v>0</v>
      </c>
    </row>
    <row r="2162" spans="1:16" hidden="1" x14ac:dyDescent="0.25">
      <c r="A2162" s="116">
        <v>132285</v>
      </c>
      <c r="B2162" s="116">
        <v>9</v>
      </c>
      <c r="C2162" s="116">
        <v>1112102270</v>
      </c>
      <c r="D2162" s="116" t="s">
        <v>11178</v>
      </c>
      <c r="E2162" s="339">
        <v>21824</v>
      </c>
      <c r="F2162" s="194">
        <v>22</v>
      </c>
      <c r="G2162" s="194">
        <v>22</v>
      </c>
      <c r="H2162" s="194" t="s">
        <v>10119</v>
      </c>
      <c r="I2162" s="194">
        <f t="shared" si="99"/>
        <v>0</v>
      </c>
      <c r="J2162" s="116" t="s">
        <v>10120</v>
      </c>
      <c r="K2162" s="116" t="s">
        <v>12310</v>
      </c>
      <c r="L2162" s="197">
        <v>45672</v>
      </c>
      <c r="M2162" s="116" t="s">
        <v>17617</v>
      </c>
      <c r="N2162" s="197">
        <v>45881</v>
      </c>
      <c r="O2162" s="388">
        <f t="shared" si="100"/>
        <v>992</v>
      </c>
      <c r="P2162" s="339">
        <f t="shared" si="101"/>
        <v>0</v>
      </c>
    </row>
    <row r="2163" spans="1:16" hidden="1" x14ac:dyDescent="0.25">
      <c r="A2163" s="116">
        <v>132285</v>
      </c>
      <c r="B2163" s="116">
        <v>3</v>
      </c>
      <c r="C2163" s="116">
        <v>1316103580</v>
      </c>
      <c r="D2163" s="116" t="s">
        <v>17529</v>
      </c>
      <c r="E2163" s="339">
        <v>361856</v>
      </c>
      <c r="F2163" s="194">
        <v>22</v>
      </c>
      <c r="G2163" s="194">
        <v>22</v>
      </c>
      <c r="H2163" s="194" t="s">
        <v>10119</v>
      </c>
      <c r="I2163" s="194">
        <f t="shared" si="99"/>
        <v>0</v>
      </c>
      <c r="J2163" s="116" t="s">
        <v>10120</v>
      </c>
      <c r="K2163" s="116" t="s">
        <v>12310</v>
      </c>
      <c r="L2163" s="197">
        <v>45672</v>
      </c>
      <c r="M2163" s="116"/>
      <c r="N2163" s="197">
        <v>45726</v>
      </c>
      <c r="O2163" s="388">
        <f t="shared" si="100"/>
        <v>16448</v>
      </c>
      <c r="P2163" s="339">
        <f t="shared" si="101"/>
        <v>0</v>
      </c>
    </row>
    <row r="2164" spans="1:16" hidden="1" x14ac:dyDescent="0.25">
      <c r="A2164" s="116">
        <v>132285</v>
      </c>
      <c r="B2164" s="116">
        <v>2</v>
      </c>
      <c r="C2164" s="116">
        <v>1316103600</v>
      </c>
      <c r="D2164" s="116" t="s">
        <v>17493</v>
      </c>
      <c r="E2164" s="339">
        <v>713240</v>
      </c>
      <c r="F2164" s="194">
        <v>22</v>
      </c>
      <c r="G2164" s="194">
        <v>22</v>
      </c>
      <c r="H2164" s="194" t="s">
        <v>10119</v>
      </c>
      <c r="I2164" s="194">
        <f t="shared" si="99"/>
        <v>0</v>
      </c>
      <c r="J2164" s="116" t="s">
        <v>10120</v>
      </c>
      <c r="K2164" s="116" t="s">
        <v>12310</v>
      </c>
      <c r="L2164" s="197">
        <v>45672</v>
      </c>
      <c r="M2164" s="116"/>
      <c r="N2164" s="197">
        <v>45726</v>
      </c>
      <c r="O2164" s="388">
        <f t="shared" si="100"/>
        <v>32420</v>
      </c>
      <c r="P2164" s="339">
        <f t="shared" si="101"/>
        <v>0</v>
      </c>
    </row>
    <row r="2165" spans="1:16" hidden="1" x14ac:dyDescent="0.25">
      <c r="A2165" s="116">
        <v>132285</v>
      </c>
      <c r="B2165" s="116">
        <v>6</v>
      </c>
      <c r="C2165" s="116">
        <v>1318100000</v>
      </c>
      <c r="D2165" s="116" t="s">
        <v>11261</v>
      </c>
      <c r="E2165" s="339">
        <v>15987.6</v>
      </c>
      <c r="F2165" s="194">
        <v>20</v>
      </c>
      <c r="G2165" s="194">
        <v>20</v>
      </c>
      <c r="H2165" s="194" t="s">
        <v>10119</v>
      </c>
      <c r="I2165" s="194">
        <f t="shared" si="99"/>
        <v>0</v>
      </c>
      <c r="J2165" s="116" t="s">
        <v>10120</v>
      </c>
      <c r="K2165" s="116" t="s">
        <v>12310</v>
      </c>
      <c r="L2165" s="197">
        <v>45672</v>
      </c>
      <c r="M2165" s="116"/>
      <c r="N2165" s="197">
        <v>45672</v>
      </c>
      <c r="O2165" s="388">
        <f t="shared" si="100"/>
        <v>799.38</v>
      </c>
      <c r="P2165" s="339">
        <f t="shared" si="101"/>
        <v>0</v>
      </c>
    </row>
    <row r="2166" spans="1:16" hidden="1" x14ac:dyDescent="0.25">
      <c r="A2166" s="116">
        <v>132285</v>
      </c>
      <c r="B2166" s="116">
        <v>5</v>
      </c>
      <c r="C2166" s="116">
        <v>1523109070</v>
      </c>
      <c r="D2166" s="116" t="s">
        <v>16200</v>
      </c>
      <c r="E2166" s="339">
        <v>3862.76</v>
      </c>
      <c r="F2166" s="194">
        <v>44</v>
      </c>
      <c r="G2166" s="194">
        <v>44</v>
      </c>
      <c r="H2166" s="194" t="s">
        <v>10119</v>
      </c>
      <c r="I2166" s="194">
        <f t="shared" si="99"/>
        <v>0</v>
      </c>
      <c r="J2166" s="116" t="s">
        <v>10120</v>
      </c>
      <c r="K2166" s="116" t="s">
        <v>12310</v>
      </c>
      <c r="L2166" s="197">
        <v>45672</v>
      </c>
      <c r="M2166" s="116"/>
      <c r="N2166" s="197">
        <v>45729</v>
      </c>
      <c r="O2166" s="388">
        <f t="shared" si="100"/>
        <v>87.79</v>
      </c>
      <c r="P2166" s="339">
        <f t="shared" si="101"/>
        <v>0</v>
      </c>
    </row>
    <row r="2167" spans="1:16" hidden="1" x14ac:dyDescent="0.25">
      <c r="A2167" s="116">
        <v>132302</v>
      </c>
      <c r="B2167" s="116">
        <v>1</v>
      </c>
      <c r="C2167" s="116">
        <v>1322104940</v>
      </c>
      <c r="D2167" s="116" t="s">
        <v>11546</v>
      </c>
      <c r="E2167" s="339">
        <v>650000</v>
      </c>
      <c r="F2167" s="194">
        <v>2</v>
      </c>
      <c r="G2167" s="194">
        <v>2</v>
      </c>
      <c r="H2167" s="194" t="s">
        <v>10119</v>
      </c>
      <c r="I2167" s="194">
        <f t="shared" si="99"/>
        <v>0</v>
      </c>
      <c r="J2167" s="116" t="s">
        <v>10126</v>
      </c>
      <c r="K2167" s="116" t="s">
        <v>11659</v>
      </c>
      <c r="L2167" s="197">
        <v>45672</v>
      </c>
      <c r="M2167" s="116"/>
      <c r="N2167" s="197">
        <v>45673</v>
      </c>
      <c r="O2167" s="388">
        <f t="shared" si="100"/>
        <v>325000</v>
      </c>
      <c r="P2167" s="339">
        <f t="shared" si="101"/>
        <v>0</v>
      </c>
    </row>
    <row r="2168" spans="1:16" hidden="1" x14ac:dyDescent="0.25">
      <c r="A2168" s="116">
        <v>132324</v>
      </c>
      <c r="B2168" s="116">
        <v>5</v>
      </c>
      <c r="C2168" s="116">
        <v>1011100040</v>
      </c>
      <c r="D2168" s="116" t="s">
        <v>10481</v>
      </c>
      <c r="E2168" s="339">
        <v>7249.6</v>
      </c>
      <c r="F2168" s="194">
        <v>5</v>
      </c>
      <c r="G2168" s="194">
        <v>5</v>
      </c>
      <c r="H2168" s="194" t="s">
        <v>10119</v>
      </c>
      <c r="I2168" s="194">
        <f t="shared" si="99"/>
        <v>0</v>
      </c>
      <c r="J2168" s="116" t="s">
        <v>10126</v>
      </c>
      <c r="K2168" s="116" t="s">
        <v>11757</v>
      </c>
      <c r="L2168" s="197">
        <v>45672</v>
      </c>
      <c r="M2168" s="116"/>
      <c r="N2168" s="197">
        <v>45672</v>
      </c>
      <c r="O2168" s="388">
        <f t="shared" si="100"/>
        <v>1449.92</v>
      </c>
      <c r="P2168" s="339">
        <f t="shared" si="101"/>
        <v>0</v>
      </c>
    </row>
    <row r="2169" spans="1:16" hidden="1" x14ac:dyDescent="0.25">
      <c r="A2169" s="116">
        <v>132324</v>
      </c>
      <c r="B2169" s="116">
        <v>4</v>
      </c>
      <c r="C2169" s="116">
        <v>1011100110</v>
      </c>
      <c r="D2169" s="116" t="s">
        <v>10354</v>
      </c>
      <c r="E2169" s="339">
        <v>17400</v>
      </c>
      <c r="F2169" s="194">
        <v>5</v>
      </c>
      <c r="G2169" s="194">
        <v>5</v>
      </c>
      <c r="H2169" s="194" t="s">
        <v>10119</v>
      </c>
      <c r="I2169" s="194">
        <f t="shared" si="99"/>
        <v>0</v>
      </c>
      <c r="J2169" s="116" t="s">
        <v>10126</v>
      </c>
      <c r="K2169" s="116" t="s">
        <v>11757</v>
      </c>
      <c r="L2169" s="197">
        <v>45672</v>
      </c>
      <c r="M2169" s="116"/>
      <c r="N2169" s="197">
        <v>45672</v>
      </c>
      <c r="O2169" s="388">
        <f t="shared" si="100"/>
        <v>3480</v>
      </c>
      <c r="P2169" s="339">
        <f t="shared" si="101"/>
        <v>0</v>
      </c>
    </row>
    <row r="2170" spans="1:16" hidden="1" x14ac:dyDescent="0.25">
      <c r="A2170" s="116">
        <v>132324</v>
      </c>
      <c r="B2170" s="116">
        <v>6</v>
      </c>
      <c r="C2170" s="116">
        <v>1011100430</v>
      </c>
      <c r="D2170" s="116" t="s">
        <v>17451</v>
      </c>
      <c r="E2170" s="339">
        <v>7200</v>
      </c>
      <c r="F2170" s="194">
        <v>1</v>
      </c>
      <c r="G2170" s="194">
        <v>1</v>
      </c>
      <c r="H2170" s="194" t="s">
        <v>10119</v>
      </c>
      <c r="I2170" s="194">
        <f t="shared" si="99"/>
        <v>0</v>
      </c>
      <c r="J2170" s="116" t="s">
        <v>10126</v>
      </c>
      <c r="K2170" s="116" t="s">
        <v>11757</v>
      </c>
      <c r="L2170" s="197">
        <v>45672</v>
      </c>
      <c r="M2170" s="116"/>
      <c r="N2170" s="197">
        <v>45672</v>
      </c>
      <c r="O2170" s="388">
        <f t="shared" si="100"/>
        <v>7200</v>
      </c>
      <c r="P2170" s="339">
        <f t="shared" si="101"/>
        <v>0</v>
      </c>
    </row>
    <row r="2171" spans="1:16" hidden="1" x14ac:dyDescent="0.25">
      <c r="A2171" s="116">
        <v>132324</v>
      </c>
      <c r="B2171" s="116">
        <v>3</v>
      </c>
      <c r="C2171" s="116">
        <v>1014104530</v>
      </c>
      <c r="D2171" s="116" t="s">
        <v>10355</v>
      </c>
      <c r="E2171" s="339">
        <v>58391.66</v>
      </c>
      <c r="F2171" s="194">
        <v>2</v>
      </c>
      <c r="G2171" s="194">
        <v>2</v>
      </c>
      <c r="H2171" s="194" t="s">
        <v>10119</v>
      </c>
      <c r="I2171" s="194">
        <f t="shared" si="99"/>
        <v>0</v>
      </c>
      <c r="J2171" s="116" t="s">
        <v>10126</v>
      </c>
      <c r="K2171" s="116" t="s">
        <v>11757</v>
      </c>
      <c r="L2171" s="197">
        <v>45672</v>
      </c>
      <c r="M2171" s="116"/>
      <c r="N2171" s="197">
        <v>45672</v>
      </c>
      <c r="O2171" s="388">
        <f t="shared" si="100"/>
        <v>29195.83</v>
      </c>
      <c r="P2171" s="339">
        <f t="shared" si="101"/>
        <v>0</v>
      </c>
    </row>
    <row r="2172" spans="1:16" hidden="1" x14ac:dyDescent="0.25">
      <c r="A2172" s="116">
        <v>132324</v>
      </c>
      <c r="B2172" s="116">
        <v>1</v>
      </c>
      <c r="C2172" s="116">
        <v>1513100320</v>
      </c>
      <c r="D2172" s="116" t="s">
        <v>16197</v>
      </c>
      <c r="E2172" s="339">
        <v>575400</v>
      </c>
      <c r="F2172" s="194">
        <v>60</v>
      </c>
      <c r="G2172" s="194">
        <v>60</v>
      </c>
      <c r="H2172" s="194" t="s">
        <v>10119</v>
      </c>
      <c r="I2172" s="194">
        <f t="shared" si="99"/>
        <v>0</v>
      </c>
      <c r="J2172" s="116" t="s">
        <v>10126</v>
      </c>
      <c r="K2172" s="116" t="s">
        <v>11757</v>
      </c>
      <c r="L2172" s="197">
        <v>45672</v>
      </c>
      <c r="M2172" s="116"/>
      <c r="N2172" s="197">
        <v>45672</v>
      </c>
      <c r="O2172" s="388">
        <f t="shared" si="100"/>
        <v>9590</v>
      </c>
      <c r="P2172" s="339">
        <f t="shared" si="101"/>
        <v>0</v>
      </c>
    </row>
    <row r="2173" spans="1:16" hidden="1" x14ac:dyDescent="0.25">
      <c r="A2173" s="116">
        <v>132324</v>
      </c>
      <c r="B2173" s="116">
        <v>2</v>
      </c>
      <c r="C2173" s="116">
        <v>1521100100</v>
      </c>
      <c r="D2173" s="116" t="s">
        <v>10563</v>
      </c>
      <c r="E2173" s="339">
        <v>66000</v>
      </c>
      <c r="F2173" s="194">
        <v>60</v>
      </c>
      <c r="G2173" s="194">
        <v>60</v>
      </c>
      <c r="H2173" s="194" t="s">
        <v>10119</v>
      </c>
      <c r="I2173" s="194">
        <f t="shared" si="99"/>
        <v>0</v>
      </c>
      <c r="J2173" s="116" t="s">
        <v>10126</v>
      </c>
      <c r="K2173" s="116" t="s">
        <v>11757</v>
      </c>
      <c r="L2173" s="197">
        <v>45672</v>
      </c>
      <c r="M2173" s="116"/>
      <c r="N2173" s="197">
        <v>45672</v>
      </c>
      <c r="O2173" s="388">
        <f t="shared" si="100"/>
        <v>1100</v>
      </c>
      <c r="P2173" s="339">
        <f t="shared" si="101"/>
        <v>0</v>
      </c>
    </row>
    <row r="2174" spans="1:16" hidden="1" x14ac:dyDescent="0.25">
      <c r="A2174" s="116">
        <v>132347</v>
      </c>
      <c r="B2174" s="116">
        <v>1</v>
      </c>
      <c r="C2174" s="116">
        <v>1610100300</v>
      </c>
      <c r="D2174" s="116" t="s">
        <v>10965</v>
      </c>
      <c r="E2174" s="339">
        <v>35850</v>
      </c>
      <c r="F2174" s="194">
        <v>10</v>
      </c>
      <c r="G2174" s="194">
        <v>10</v>
      </c>
      <c r="H2174" s="194" t="s">
        <v>10119</v>
      </c>
      <c r="I2174" s="194">
        <f t="shared" si="99"/>
        <v>0</v>
      </c>
      <c r="J2174" s="116" t="s">
        <v>10389</v>
      </c>
      <c r="K2174" s="116" t="s">
        <v>10390</v>
      </c>
      <c r="L2174" s="197">
        <v>45670</v>
      </c>
      <c r="M2174" s="116"/>
      <c r="N2174" s="197">
        <v>45670</v>
      </c>
      <c r="O2174" s="388">
        <f t="shared" si="100"/>
        <v>3585</v>
      </c>
      <c r="P2174" s="339">
        <f t="shared" si="101"/>
        <v>0</v>
      </c>
    </row>
    <row r="2175" spans="1:16" hidden="1" x14ac:dyDescent="0.25">
      <c r="A2175" s="116">
        <v>132348</v>
      </c>
      <c r="B2175" s="116">
        <v>4</v>
      </c>
      <c r="C2175" s="116">
        <v>1010100120</v>
      </c>
      <c r="D2175" s="116" t="s">
        <v>17538</v>
      </c>
      <c r="E2175" s="339">
        <v>29285.4</v>
      </c>
      <c r="F2175" s="194">
        <v>20</v>
      </c>
      <c r="G2175" s="194">
        <v>20</v>
      </c>
      <c r="H2175" s="194" t="s">
        <v>10119</v>
      </c>
      <c r="I2175" s="194">
        <f t="shared" si="99"/>
        <v>0</v>
      </c>
      <c r="J2175" s="116" t="s">
        <v>10126</v>
      </c>
      <c r="K2175" s="116" t="s">
        <v>11659</v>
      </c>
      <c r="L2175" s="197">
        <v>45672</v>
      </c>
      <c r="M2175" s="116"/>
      <c r="N2175" s="197">
        <v>45672</v>
      </c>
      <c r="O2175" s="388">
        <f t="shared" si="100"/>
        <v>1464.27</v>
      </c>
      <c r="P2175" s="339">
        <f t="shared" si="101"/>
        <v>0</v>
      </c>
    </row>
    <row r="2176" spans="1:16" hidden="1" x14ac:dyDescent="0.25">
      <c r="A2176" s="116">
        <v>132348</v>
      </c>
      <c r="B2176" s="116">
        <v>3</v>
      </c>
      <c r="C2176" s="116">
        <v>1010100130</v>
      </c>
      <c r="D2176" s="116" t="s">
        <v>16157</v>
      </c>
      <c r="E2176" s="339">
        <v>26153</v>
      </c>
      <c r="F2176" s="194">
        <v>20</v>
      </c>
      <c r="G2176" s="194">
        <v>20</v>
      </c>
      <c r="H2176" s="194" t="s">
        <v>10119</v>
      </c>
      <c r="I2176" s="194">
        <f t="shared" si="99"/>
        <v>0</v>
      </c>
      <c r="J2176" s="116" t="s">
        <v>10126</v>
      </c>
      <c r="K2176" s="116" t="s">
        <v>11659</v>
      </c>
      <c r="L2176" s="197">
        <v>45672</v>
      </c>
      <c r="M2176" s="116"/>
      <c r="N2176" s="197">
        <v>45672</v>
      </c>
      <c r="O2176" s="388">
        <f t="shared" si="100"/>
        <v>1307.6500000000001</v>
      </c>
      <c r="P2176" s="339">
        <f t="shared" si="101"/>
        <v>0</v>
      </c>
    </row>
    <row r="2177" spans="1:16" hidden="1" x14ac:dyDescent="0.25">
      <c r="A2177" s="116">
        <v>132348</v>
      </c>
      <c r="B2177" s="116">
        <v>5</v>
      </c>
      <c r="C2177" s="116">
        <v>1010101120</v>
      </c>
      <c r="D2177" s="116" t="s">
        <v>9376</v>
      </c>
      <c r="E2177" s="339">
        <v>29700</v>
      </c>
      <c r="F2177" s="194">
        <v>10</v>
      </c>
      <c r="G2177" s="194">
        <v>10</v>
      </c>
      <c r="H2177" s="194" t="s">
        <v>10119</v>
      </c>
      <c r="I2177" s="194">
        <f t="shared" si="99"/>
        <v>0</v>
      </c>
      <c r="J2177" s="116" t="s">
        <v>10126</v>
      </c>
      <c r="K2177" s="116" t="s">
        <v>11659</v>
      </c>
      <c r="L2177" s="197">
        <v>45672</v>
      </c>
      <c r="M2177" s="116"/>
      <c r="N2177" s="197">
        <v>45692</v>
      </c>
      <c r="O2177" s="388">
        <f t="shared" si="100"/>
        <v>2970</v>
      </c>
      <c r="P2177" s="339">
        <f t="shared" si="101"/>
        <v>0</v>
      </c>
    </row>
    <row r="2178" spans="1:16" hidden="1" x14ac:dyDescent="0.25">
      <c r="A2178" s="116">
        <v>132348</v>
      </c>
      <c r="B2178" s="116">
        <v>6</v>
      </c>
      <c r="C2178" s="116">
        <v>1010101140</v>
      </c>
      <c r="D2178" s="116" t="s">
        <v>17557</v>
      </c>
      <c r="E2178" s="339">
        <v>17236.349999999999</v>
      </c>
      <c r="F2178" s="194">
        <v>5</v>
      </c>
      <c r="G2178" s="194">
        <v>5</v>
      </c>
      <c r="H2178" s="194" t="s">
        <v>10119</v>
      </c>
      <c r="I2178" s="194">
        <f t="shared" ref="I2178:I2241" si="102">+F2178-G2178</f>
        <v>0</v>
      </c>
      <c r="J2178" s="116" t="s">
        <v>10126</v>
      </c>
      <c r="K2178" s="116" t="s">
        <v>11659</v>
      </c>
      <c r="L2178" s="197">
        <v>45672</v>
      </c>
      <c r="M2178" s="116"/>
      <c r="N2178" s="197">
        <v>45672</v>
      </c>
      <c r="O2178" s="388">
        <f t="shared" ref="O2178:O2241" si="103">+E2178/F2178</f>
        <v>3447.2699999999995</v>
      </c>
      <c r="P2178" s="339">
        <f t="shared" ref="P2178:P2241" si="104">+O2178*I2178</f>
        <v>0</v>
      </c>
    </row>
    <row r="2179" spans="1:16" hidden="1" x14ac:dyDescent="0.25">
      <c r="A2179" s="116">
        <v>132348</v>
      </c>
      <c r="B2179" s="116">
        <v>1</v>
      </c>
      <c r="C2179" s="116">
        <v>1210100190</v>
      </c>
      <c r="D2179" s="116" t="s">
        <v>11189</v>
      </c>
      <c r="E2179" s="339">
        <v>519896</v>
      </c>
      <c r="F2179" s="194">
        <v>2</v>
      </c>
      <c r="G2179" s="194">
        <v>2</v>
      </c>
      <c r="H2179" s="194" t="s">
        <v>10119</v>
      </c>
      <c r="I2179" s="194">
        <f t="shared" si="102"/>
        <v>0</v>
      </c>
      <c r="J2179" s="116" t="s">
        <v>10126</v>
      </c>
      <c r="K2179" s="116" t="s">
        <v>11659</v>
      </c>
      <c r="L2179" s="197">
        <v>45672</v>
      </c>
      <c r="M2179" s="116" t="s">
        <v>12311</v>
      </c>
      <c r="N2179" s="197">
        <v>45750</v>
      </c>
      <c r="O2179" s="388">
        <f t="shared" si="103"/>
        <v>259948</v>
      </c>
      <c r="P2179" s="339">
        <f t="shared" si="104"/>
        <v>0</v>
      </c>
    </row>
    <row r="2180" spans="1:16" hidden="1" x14ac:dyDescent="0.25">
      <c r="A2180" s="116">
        <v>132348</v>
      </c>
      <c r="B2180" s="116">
        <v>2</v>
      </c>
      <c r="C2180" s="116">
        <v>1526101690</v>
      </c>
      <c r="D2180" s="116" t="s">
        <v>10357</v>
      </c>
      <c r="E2180" s="339">
        <v>65568</v>
      </c>
      <c r="F2180" s="194">
        <v>1</v>
      </c>
      <c r="G2180" s="194">
        <v>1</v>
      </c>
      <c r="H2180" s="194" t="s">
        <v>10119</v>
      </c>
      <c r="I2180" s="194">
        <f t="shared" si="102"/>
        <v>0</v>
      </c>
      <c r="J2180" s="116" t="s">
        <v>10126</v>
      </c>
      <c r="K2180" s="116" t="s">
        <v>11659</v>
      </c>
      <c r="L2180" s="197">
        <v>45672</v>
      </c>
      <c r="M2180" s="116"/>
      <c r="N2180" s="197">
        <v>45672</v>
      </c>
      <c r="O2180" s="388">
        <f t="shared" si="103"/>
        <v>65568</v>
      </c>
      <c r="P2180" s="339">
        <f t="shared" si="104"/>
        <v>0</v>
      </c>
    </row>
    <row r="2181" spans="1:16" hidden="1" x14ac:dyDescent="0.25">
      <c r="A2181" s="116">
        <v>132348</v>
      </c>
      <c r="B2181" s="116">
        <v>7</v>
      </c>
      <c r="C2181" s="116">
        <v>1546101840</v>
      </c>
      <c r="D2181" s="116" t="s">
        <v>10957</v>
      </c>
      <c r="E2181" s="339">
        <v>11293</v>
      </c>
      <c r="F2181" s="194">
        <v>1</v>
      </c>
      <c r="G2181" s="194">
        <v>1</v>
      </c>
      <c r="H2181" s="194" t="s">
        <v>10119</v>
      </c>
      <c r="I2181" s="194">
        <f t="shared" si="102"/>
        <v>0</v>
      </c>
      <c r="J2181" s="116" t="s">
        <v>10126</v>
      </c>
      <c r="K2181" s="116" t="s">
        <v>11659</v>
      </c>
      <c r="L2181" s="197">
        <v>45672</v>
      </c>
      <c r="M2181" s="116"/>
      <c r="N2181" s="197">
        <v>45672</v>
      </c>
      <c r="O2181" s="388">
        <f t="shared" si="103"/>
        <v>11293</v>
      </c>
      <c r="P2181" s="339">
        <f t="shared" si="104"/>
        <v>0</v>
      </c>
    </row>
    <row r="2182" spans="1:16" hidden="1" x14ac:dyDescent="0.25">
      <c r="A2182" s="116">
        <v>132381</v>
      </c>
      <c r="B2182" s="116">
        <v>7</v>
      </c>
      <c r="C2182" s="116">
        <v>1011100040</v>
      </c>
      <c r="D2182" s="116" t="s">
        <v>10481</v>
      </c>
      <c r="E2182" s="339">
        <v>72496</v>
      </c>
      <c r="F2182" s="194">
        <v>50</v>
      </c>
      <c r="G2182" s="194">
        <v>50</v>
      </c>
      <c r="H2182" s="194" t="s">
        <v>10119</v>
      </c>
      <c r="I2182" s="194">
        <f t="shared" si="102"/>
        <v>0</v>
      </c>
      <c r="J2182" s="116" t="s">
        <v>10126</v>
      </c>
      <c r="K2182" s="116" t="s">
        <v>10352</v>
      </c>
      <c r="L2182" s="197">
        <v>45672</v>
      </c>
      <c r="M2182" s="116"/>
      <c r="N2182" s="197">
        <v>45672</v>
      </c>
      <c r="O2182" s="388">
        <f t="shared" si="103"/>
        <v>1449.92</v>
      </c>
      <c r="P2182" s="339">
        <f t="shared" si="104"/>
        <v>0</v>
      </c>
    </row>
    <row r="2183" spans="1:16" hidden="1" x14ac:dyDescent="0.25">
      <c r="A2183" s="116">
        <v>132381</v>
      </c>
      <c r="B2183" s="116">
        <v>4</v>
      </c>
      <c r="C2183" s="116">
        <v>1011100110</v>
      </c>
      <c r="D2183" s="116" t="s">
        <v>10354</v>
      </c>
      <c r="E2183" s="339">
        <v>20880</v>
      </c>
      <c r="F2183" s="194">
        <v>6</v>
      </c>
      <c r="G2183" s="194">
        <v>6</v>
      </c>
      <c r="H2183" s="194" t="s">
        <v>10119</v>
      </c>
      <c r="I2183" s="194">
        <f t="shared" si="102"/>
        <v>0</v>
      </c>
      <c r="J2183" s="116" t="s">
        <v>10126</v>
      </c>
      <c r="K2183" s="116" t="s">
        <v>10352</v>
      </c>
      <c r="L2183" s="197">
        <v>45672</v>
      </c>
      <c r="M2183" s="116"/>
      <c r="N2183" s="197">
        <v>45672</v>
      </c>
      <c r="O2183" s="388">
        <f t="shared" si="103"/>
        <v>3480</v>
      </c>
      <c r="P2183" s="339">
        <f t="shared" si="104"/>
        <v>0</v>
      </c>
    </row>
    <row r="2184" spans="1:16" hidden="1" x14ac:dyDescent="0.25">
      <c r="A2184" s="116">
        <v>132381</v>
      </c>
      <c r="B2184" s="116">
        <v>8</v>
      </c>
      <c r="C2184" s="116">
        <v>1013100090</v>
      </c>
      <c r="D2184" s="116" t="s">
        <v>11037</v>
      </c>
      <c r="E2184" s="339">
        <v>335000</v>
      </c>
      <c r="F2184" s="194">
        <v>1</v>
      </c>
      <c r="G2184" s="194">
        <v>1</v>
      </c>
      <c r="H2184" s="194" t="s">
        <v>10119</v>
      </c>
      <c r="I2184" s="194">
        <f t="shared" si="102"/>
        <v>0</v>
      </c>
      <c r="J2184" s="116" t="s">
        <v>10126</v>
      </c>
      <c r="K2184" s="116" t="s">
        <v>10352</v>
      </c>
      <c r="L2184" s="197">
        <v>45672</v>
      </c>
      <c r="M2184" s="116"/>
      <c r="N2184" s="197">
        <v>45672</v>
      </c>
      <c r="O2184" s="388">
        <f t="shared" si="103"/>
        <v>335000</v>
      </c>
      <c r="P2184" s="339">
        <f t="shared" si="104"/>
        <v>0</v>
      </c>
    </row>
    <row r="2185" spans="1:16" hidden="1" x14ac:dyDescent="0.25">
      <c r="A2185" s="116">
        <v>132381</v>
      </c>
      <c r="B2185" s="116">
        <v>10</v>
      </c>
      <c r="C2185" s="116">
        <v>1018101080</v>
      </c>
      <c r="D2185" s="116" t="s">
        <v>17539</v>
      </c>
      <c r="E2185" s="339">
        <v>3496</v>
      </c>
      <c r="F2185" s="194">
        <v>2</v>
      </c>
      <c r="G2185" s="194">
        <v>2</v>
      </c>
      <c r="H2185" s="194" t="s">
        <v>10119</v>
      </c>
      <c r="I2185" s="194">
        <f t="shared" si="102"/>
        <v>0</v>
      </c>
      <c r="J2185" s="116" t="s">
        <v>10126</v>
      </c>
      <c r="K2185" s="116" t="s">
        <v>10352</v>
      </c>
      <c r="L2185" s="197">
        <v>45672</v>
      </c>
      <c r="M2185" s="116"/>
      <c r="N2185" s="197">
        <v>45672</v>
      </c>
      <c r="O2185" s="388">
        <f t="shared" si="103"/>
        <v>1748</v>
      </c>
      <c r="P2185" s="339">
        <f t="shared" si="104"/>
        <v>0</v>
      </c>
    </row>
    <row r="2186" spans="1:16" hidden="1" x14ac:dyDescent="0.25">
      <c r="A2186" s="116">
        <v>132381</v>
      </c>
      <c r="B2186" s="116">
        <v>12</v>
      </c>
      <c r="C2186" s="116">
        <v>1022100510</v>
      </c>
      <c r="D2186" s="116" t="s">
        <v>16163</v>
      </c>
      <c r="E2186" s="339">
        <v>6240</v>
      </c>
      <c r="F2186" s="194">
        <v>8</v>
      </c>
      <c r="G2186" s="194">
        <v>8</v>
      </c>
      <c r="H2186" s="194" t="s">
        <v>10119</v>
      </c>
      <c r="I2186" s="194">
        <f t="shared" si="102"/>
        <v>0</v>
      </c>
      <c r="J2186" s="116" t="s">
        <v>10126</v>
      </c>
      <c r="K2186" s="116" t="s">
        <v>10352</v>
      </c>
      <c r="L2186" s="197">
        <v>45672</v>
      </c>
      <c r="M2186" s="116"/>
      <c r="N2186" s="197">
        <v>45672</v>
      </c>
      <c r="O2186" s="388">
        <f t="shared" si="103"/>
        <v>780</v>
      </c>
      <c r="P2186" s="339">
        <f t="shared" si="104"/>
        <v>0</v>
      </c>
    </row>
    <row r="2187" spans="1:16" hidden="1" x14ac:dyDescent="0.25">
      <c r="A2187" s="116">
        <v>132381</v>
      </c>
      <c r="B2187" s="116">
        <v>6</v>
      </c>
      <c r="C2187" s="116">
        <v>1022101960</v>
      </c>
      <c r="D2187" s="116" t="s">
        <v>10226</v>
      </c>
      <c r="E2187" s="339">
        <v>95535.44</v>
      </c>
      <c r="F2187" s="194">
        <v>1</v>
      </c>
      <c r="G2187" s="194">
        <v>1</v>
      </c>
      <c r="H2187" s="194" t="s">
        <v>10119</v>
      </c>
      <c r="I2187" s="194">
        <f t="shared" si="102"/>
        <v>0</v>
      </c>
      <c r="J2187" s="116" t="s">
        <v>10126</v>
      </c>
      <c r="K2187" s="116" t="s">
        <v>10352</v>
      </c>
      <c r="L2187" s="197">
        <v>45672</v>
      </c>
      <c r="M2187" s="116"/>
      <c r="N2187" s="197">
        <v>45672</v>
      </c>
      <c r="O2187" s="388">
        <f t="shared" si="103"/>
        <v>95535.44</v>
      </c>
      <c r="P2187" s="339">
        <f t="shared" si="104"/>
        <v>0</v>
      </c>
    </row>
    <row r="2188" spans="1:16" hidden="1" x14ac:dyDescent="0.25">
      <c r="A2188" s="116">
        <v>132381</v>
      </c>
      <c r="B2188" s="116">
        <v>2</v>
      </c>
      <c r="C2188" s="116">
        <v>1022102100</v>
      </c>
      <c r="D2188" s="116" t="s">
        <v>11169</v>
      </c>
      <c r="E2188" s="339">
        <v>32160</v>
      </c>
      <c r="F2188" s="194">
        <v>10</v>
      </c>
      <c r="G2188" s="194">
        <v>10</v>
      </c>
      <c r="H2188" s="194" t="s">
        <v>10119</v>
      </c>
      <c r="I2188" s="194">
        <f t="shared" si="102"/>
        <v>0</v>
      </c>
      <c r="J2188" s="116" t="s">
        <v>10126</v>
      </c>
      <c r="K2188" s="116" t="s">
        <v>10352</v>
      </c>
      <c r="L2188" s="197">
        <v>45672</v>
      </c>
      <c r="M2188" s="116"/>
      <c r="N2188" s="197">
        <v>45672</v>
      </c>
      <c r="O2188" s="388">
        <f t="shared" si="103"/>
        <v>3216</v>
      </c>
      <c r="P2188" s="339">
        <f t="shared" si="104"/>
        <v>0</v>
      </c>
    </row>
    <row r="2189" spans="1:16" hidden="1" x14ac:dyDescent="0.25">
      <c r="A2189" s="116">
        <v>132381</v>
      </c>
      <c r="B2189" s="116">
        <v>3</v>
      </c>
      <c r="C2189" s="116">
        <v>1022102620</v>
      </c>
      <c r="D2189" s="116" t="s">
        <v>16164</v>
      </c>
      <c r="E2189" s="339">
        <v>5634.8</v>
      </c>
      <c r="F2189" s="194">
        <v>10</v>
      </c>
      <c r="G2189" s="194">
        <v>10</v>
      </c>
      <c r="H2189" s="194" t="s">
        <v>10119</v>
      </c>
      <c r="I2189" s="194">
        <f t="shared" si="102"/>
        <v>0</v>
      </c>
      <c r="J2189" s="116" t="s">
        <v>10126</v>
      </c>
      <c r="K2189" s="116" t="s">
        <v>10352</v>
      </c>
      <c r="L2189" s="197">
        <v>45672</v>
      </c>
      <c r="M2189" s="116"/>
      <c r="N2189" s="197">
        <v>45672</v>
      </c>
      <c r="O2189" s="388">
        <f t="shared" si="103"/>
        <v>563.48</v>
      </c>
      <c r="P2189" s="339">
        <f t="shared" si="104"/>
        <v>0</v>
      </c>
    </row>
    <row r="2190" spans="1:16" hidden="1" x14ac:dyDescent="0.25">
      <c r="A2190" s="116">
        <v>132381</v>
      </c>
      <c r="B2190" s="116">
        <v>9</v>
      </c>
      <c r="C2190" s="116">
        <v>1026100080</v>
      </c>
      <c r="D2190" s="116" t="s">
        <v>17456</v>
      </c>
      <c r="E2190" s="339">
        <v>65476.78</v>
      </c>
      <c r="F2190" s="194">
        <v>1</v>
      </c>
      <c r="G2190" s="194">
        <v>1</v>
      </c>
      <c r="H2190" s="194" t="s">
        <v>10119</v>
      </c>
      <c r="I2190" s="194">
        <f t="shared" si="102"/>
        <v>0</v>
      </c>
      <c r="J2190" s="116" t="s">
        <v>10126</v>
      </c>
      <c r="K2190" s="116" t="s">
        <v>10352</v>
      </c>
      <c r="L2190" s="197">
        <v>45672</v>
      </c>
      <c r="M2190" s="116"/>
      <c r="N2190" s="197">
        <v>45672</v>
      </c>
      <c r="O2190" s="388">
        <f t="shared" si="103"/>
        <v>65476.78</v>
      </c>
      <c r="P2190" s="339">
        <f t="shared" si="104"/>
        <v>0</v>
      </c>
    </row>
    <row r="2191" spans="1:16" hidden="1" x14ac:dyDescent="0.25">
      <c r="A2191" s="116">
        <v>132381</v>
      </c>
      <c r="B2191" s="116">
        <v>11</v>
      </c>
      <c r="C2191" s="116">
        <v>1219100370</v>
      </c>
      <c r="D2191" s="116" t="s">
        <v>17540</v>
      </c>
      <c r="E2191" s="339">
        <v>6875.2</v>
      </c>
      <c r="F2191" s="194">
        <v>2</v>
      </c>
      <c r="G2191" s="194">
        <v>2</v>
      </c>
      <c r="H2191" s="194" t="s">
        <v>10119</v>
      </c>
      <c r="I2191" s="194">
        <f t="shared" si="102"/>
        <v>0</v>
      </c>
      <c r="J2191" s="116" t="s">
        <v>10126</v>
      </c>
      <c r="K2191" s="116" t="s">
        <v>10352</v>
      </c>
      <c r="L2191" s="197">
        <v>45672</v>
      </c>
      <c r="M2191" s="116"/>
      <c r="N2191" s="197">
        <v>45672</v>
      </c>
      <c r="O2191" s="388">
        <f t="shared" si="103"/>
        <v>3437.6</v>
      </c>
      <c r="P2191" s="339">
        <f t="shared" si="104"/>
        <v>0</v>
      </c>
    </row>
    <row r="2192" spans="1:16" hidden="1" x14ac:dyDescent="0.25">
      <c r="A2192" s="116">
        <v>132381</v>
      </c>
      <c r="B2192" s="116">
        <v>1</v>
      </c>
      <c r="C2192" s="116">
        <v>1239100060</v>
      </c>
      <c r="D2192" s="116" t="s">
        <v>16192</v>
      </c>
      <c r="E2192" s="339">
        <v>5685</v>
      </c>
      <c r="F2192" s="194">
        <v>10</v>
      </c>
      <c r="G2192" s="194">
        <v>10</v>
      </c>
      <c r="H2192" s="194" t="s">
        <v>10119</v>
      </c>
      <c r="I2192" s="194">
        <f t="shared" si="102"/>
        <v>0</v>
      </c>
      <c r="J2192" s="116" t="s">
        <v>10126</v>
      </c>
      <c r="K2192" s="116" t="s">
        <v>10352</v>
      </c>
      <c r="L2192" s="197">
        <v>45672</v>
      </c>
      <c r="M2192" s="116"/>
      <c r="N2192" s="197">
        <v>45672</v>
      </c>
      <c r="O2192" s="388">
        <f t="shared" si="103"/>
        <v>568.5</v>
      </c>
      <c r="P2192" s="339">
        <f t="shared" si="104"/>
        <v>0</v>
      </c>
    </row>
    <row r="2193" spans="1:16" hidden="1" x14ac:dyDescent="0.25">
      <c r="A2193" s="116">
        <v>132381</v>
      </c>
      <c r="B2193" s="116">
        <v>5</v>
      </c>
      <c r="C2193" s="116">
        <v>1610100300</v>
      </c>
      <c r="D2193" s="116" t="s">
        <v>10965</v>
      </c>
      <c r="E2193" s="339">
        <v>35850</v>
      </c>
      <c r="F2193" s="194">
        <v>10</v>
      </c>
      <c r="G2193" s="194">
        <v>10</v>
      </c>
      <c r="H2193" s="194" t="s">
        <v>10119</v>
      </c>
      <c r="I2193" s="194">
        <f t="shared" si="102"/>
        <v>0</v>
      </c>
      <c r="J2193" s="116" t="s">
        <v>10126</v>
      </c>
      <c r="K2193" s="116" t="s">
        <v>10352</v>
      </c>
      <c r="L2193" s="197">
        <v>45672</v>
      </c>
      <c r="M2193" s="116"/>
      <c r="N2193" s="197">
        <v>45672</v>
      </c>
      <c r="O2193" s="388">
        <f t="shared" si="103"/>
        <v>3585</v>
      </c>
      <c r="P2193" s="339">
        <f t="shared" si="104"/>
        <v>0</v>
      </c>
    </row>
    <row r="2194" spans="1:16" hidden="1" x14ac:dyDescent="0.25">
      <c r="A2194" s="116">
        <v>132435</v>
      </c>
      <c r="B2194" s="116">
        <v>1</v>
      </c>
      <c r="C2194" s="116">
        <v>1011100940</v>
      </c>
      <c r="D2194" s="116" t="s">
        <v>10652</v>
      </c>
      <c r="E2194" s="339">
        <v>43000</v>
      </c>
      <c r="F2194" s="194">
        <v>2</v>
      </c>
      <c r="G2194" s="194">
        <v>2</v>
      </c>
      <c r="H2194" s="194" t="s">
        <v>10119</v>
      </c>
      <c r="I2194" s="194">
        <f t="shared" si="102"/>
        <v>0</v>
      </c>
      <c r="J2194" s="116" t="s">
        <v>10120</v>
      </c>
      <c r="K2194" s="116" t="s">
        <v>12112</v>
      </c>
      <c r="L2194" s="197">
        <v>45672</v>
      </c>
      <c r="M2194" s="116"/>
      <c r="N2194" s="197">
        <v>45672</v>
      </c>
      <c r="O2194" s="388">
        <f t="shared" si="103"/>
        <v>21500</v>
      </c>
      <c r="P2194" s="339">
        <f t="shared" si="104"/>
        <v>0</v>
      </c>
    </row>
    <row r="2195" spans="1:16" hidden="1" x14ac:dyDescent="0.25">
      <c r="A2195" s="116">
        <v>132436</v>
      </c>
      <c r="B2195" s="116">
        <v>1</v>
      </c>
      <c r="C2195" s="116">
        <v>1014104530</v>
      </c>
      <c r="D2195" s="116" t="s">
        <v>10355</v>
      </c>
      <c r="E2195" s="339">
        <v>29196</v>
      </c>
      <c r="F2195" s="194">
        <v>1</v>
      </c>
      <c r="G2195" s="194">
        <v>1</v>
      </c>
      <c r="H2195" s="194" t="s">
        <v>10119</v>
      </c>
      <c r="I2195" s="194">
        <f t="shared" si="102"/>
        <v>0</v>
      </c>
      <c r="J2195" s="116" t="s">
        <v>10120</v>
      </c>
      <c r="K2195" s="116" t="s">
        <v>10121</v>
      </c>
      <c r="L2195" s="197">
        <v>45672</v>
      </c>
      <c r="M2195" s="116"/>
      <c r="N2195" s="197">
        <v>45672</v>
      </c>
      <c r="O2195" s="388">
        <f t="shared" si="103"/>
        <v>29196</v>
      </c>
      <c r="P2195" s="339">
        <f t="shared" si="104"/>
        <v>0</v>
      </c>
    </row>
    <row r="2196" spans="1:16" hidden="1" x14ac:dyDescent="0.25">
      <c r="A2196" s="116">
        <v>132438</v>
      </c>
      <c r="B2196" s="116">
        <v>1</v>
      </c>
      <c r="C2196" s="116">
        <v>1016100540</v>
      </c>
      <c r="D2196" s="116" t="s">
        <v>11148</v>
      </c>
      <c r="E2196" s="339">
        <v>6668.88</v>
      </c>
      <c r="F2196" s="194">
        <v>3</v>
      </c>
      <c r="G2196" s="194">
        <v>3</v>
      </c>
      <c r="H2196" s="194" t="s">
        <v>10119</v>
      </c>
      <c r="I2196" s="194">
        <f t="shared" si="102"/>
        <v>0</v>
      </c>
      <c r="J2196" s="116" t="s">
        <v>10120</v>
      </c>
      <c r="K2196" s="116" t="s">
        <v>12269</v>
      </c>
      <c r="L2196" s="197">
        <v>45672</v>
      </c>
      <c r="M2196" s="116"/>
      <c r="N2196" s="197">
        <v>45672</v>
      </c>
      <c r="O2196" s="388">
        <f t="shared" si="103"/>
        <v>2222.96</v>
      </c>
      <c r="P2196" s="339">
        <f t="shared" si="104"/>
        <v>0</v>
      </c>
    </row>
    <row r="2197" spans="1:16" hidden="1" x14ac:dyDescent="0.25">
      <c r="A2197" s="116">
        <v>132442</v>
      </c>
      <c r="B2197" s="116">
        <v>12</v>
      </c>
      <c r="C2197" s="116">
        <v>1010101250</v>
      </c>
      <c r="D2197" s="116" t="s">
        <v>17477</v>
      </c>
      <c r="E2197" s="339">
        <v>9518</v>
      </c>
      <c r="F2197" s="194">
        <v>25</v>
      </c>
      <c r="G2197" s="194">
        <v>25</v>
      </c>
      <c r="H2197" s="194" t="s">
        <v>10119</v>
      </c>
      <c r="I2197" s="194">
        <f t="shared" si="102"/>
        <v>0</v>
      </c>
      <c r="J2197" s="116" t="s">
        <v>10120</v>
      </c>
      <c r="K2197" s="116" t="s">
        <v>12375</v>
      </c>
      <c r="L2197" s="197">
        <v>45677</v>
      </c>
      <c r="M2197" s="116"/>
      <c r="N2197" s="197">
        <v>45677</v>
      </c>
      <c r="O2197" s="388">
        <f t="shared" si="103"/>
        <v>380.72</v>
      </c>
      <c r="P2197" s="339">
        <f t="shared" si="104"/>
        <v>0</v>
      </c>
    </row>
    <row r="2198" spans="1:16" hidden="1" x14ac:dyDescent="0.25">
      <c r="A2198" s="116">
        <v>132442</v>
      </c>
      <c r="B2198" s="116">
        <v>4</v>
      </c>
      <c r="C2198" s="116">
        <v>1011100940</v>
      </c>
      <c r="D2198" s="116" t="s">
        <v>10652</v>
      </c>
      <c r="E2198" s="339">
        <v>43000</v>
      </c>
      <c r="F2198" s="194">
        <v>2</v>
      </c>
      <c r="G2198" s="194">
        <v>2</v>
      </c>
      <c r="H2198" s="194" t="s">
        <v>10119</v>
      </c>
      <c r="I2198" s="194">
        <f t="shared" si="102"/>
        <v>0</v>
      </c>
      <c r="J2198" s="116" t="s">
        <v>10120</v>
      </c>
      <c r="K2198" s="116" t="s">
        <v>12375</v>
      </c>
      <c r="L2198" s="197">
        <v>45677</v>
      </c>
      <c r="M2198" s="116"/>
      <c r="N2198" s="197">
        <v>45685</v>
      </c>
      <c r="O2198" s="388">
        <f t="shared" si="103"/>
        <v>21500</v>
      </c>
      <c r="P2198" s="339">
        <f t="shared" si="104"/>
        <v>0</v>
      </c>
    </row>
    <row r="2199" spans="1:16" hidden="1" x14ac:dyDescent="0.25">
      <c r="A2199" s="116">
        <v>132442</v>
      </c>
      <c r="B2199" s="116">
        <v>8</v>
      </c>
      <c r="C2199" s="116">
        <v>1015100020</v>
      </c>
      <c r="D2199" s="116" t="s">
        <v>10351</v>
      </c>
      <c r="E2199" s="339">
        <v>36694.949999999997</v>
      </c>
      <c r="F2199" s="194">
        <v>1</v>
      </c>
      <c r="G2199" s="194">
        <v>1</v>
      </c>
      <c r="H2199" s="194" t="s">
        <v>10119</v>
      </c>
      <c r="I2199" s="194">
        <f t="shared" si="102"/>
        <v>0</v>
      </c>
      <c r="J2199" s="116" t="s">
        <v>10120</v>
      </c>
      <c r="K2199" s="116" t="s">
        <v>12375</v>
      </c>
      <c r="L2199" s="197">
        <v>45677</v>
      </c>
      <c r="M2199" s="116"/>
      <c r="N2199" s="197">
        <v>45677</v>
      </c>
      <c r="O2199" s="388">
        <f t="shared" si="103"/>
        <v>36694.949999999997</v>
      </c>
      <c r="P2199" s="339">
        <f t="shared" si="104"/>
        <v>0</v>
      </c>
    </row>
    <row r="2200" spans="1:16" hidden="1" x14ac:dyDescent="0.25">
      <c r="A2200" s="116">
        <v>132442</v>
      </c>
      <c r="B2200" s="116">
        <v>11</v>
      </c>
      <c r="C2200" s="116">
        <v>1016100000</v>
      </c>
      <c r="D2200" s="116" t="s">
        <v>10650</v>
      </c>
      <c r="E2200" s="339">
        <v>9911</v>
      </c>
      <c r="F2200" s="194">
        <v>1</v>
      </c>
      <c r="G2200" s="194">
        <v>1</v>
      </c>
      <c r="H2200" s="194" t="s">
        <v>10119</v>
      </c>
      <c r="I2200" s="194">
        <f t="shared" si="102"/>
        <v>0</v>
      </c>
      <c r="J2200" s="116" t="s">
        <v>10120</v>
      </c>
      <c r="K2200" s="116" t="s">
        <v>12375</v>
      </c>
      <c r="L2200" s="197">
        <v>45677</v>
      </c>
      <c r="M2200" s="116"/>
      <c r="N2200" s="197">
        <v>45677</v>
      </c>
      <c r="O2200" s="388">
        <f t="shared" si="103"/>
        <v>9911</v>
      </c>
      <c r="P2200" s="339">
        <f t="shared" si="104"/>
        <v>0</v>
      </c>
    </row>
    <row r="2201" spans="1:16" hidden="1" x14ac:dyDescent="0.25">
      <c r="A2201" s="116">
        <v>132442</v>
      </c>
      <c r="B2201" s="116">
        <v>10</v>
      </c>
      <c r="C2201" s="116">
        <v>1016101010</v>
      </c>
      <c r="D2201" s="116" t="s">
        <v>10655</v>
      </c>
      <c r="E2201" s="339">
        <v>16502.86</v>
      </c>
      <c r="F2201" s="194">
        <v>1</v>
      </c>
      <c r="G2201" s="194">
        <v>1</v>
      </c>
      <c r="H2201" s="194" t="s">
        <v>10119</v>
      </c>
      <c r="I2201" s="194">
        <f t="shared" si="102"/>
        <v>0</v>
      </c>
      <c r="J2201" s="116" t="s">
        <v>10120</v>
      </c>
      <c r="K2201" s="116" t="s">
        <v>12375</v>
      </c>
      <c r="L2201" s="197">
        <v>45677</v>
      </c>
      <c r="M2201" s="116"/>
      <c r="N2201" s="197">
        <v>45677</v>
      </c>
      <c r="O2201" s="388">
        <f t="shared" si="103"/>
        <v>16502.86</v>
      </c>
      <c r="P2201" s="339">
        <f t="shared" si="104"/>
        <v>0</v>
      </c>
    </row>
    <row r="2202" spans="1:16" hidden="1" x14ac:dyDescent="0.25">
      <c r="A2202" s="116">
        <v>132442</v>
      </c>
      <c r="B2202" s="116">
        <v>17</v>
      </c>
      <c r="C2202" s="116">
        <v>1016101380</v>
      </c>
      <c r="D2202" s="116" t="s">
        <v>10854</v>
      </c>
      <c r="E2202" s="339">
        <v>20086.43</v>
      </c>
      <c r="F2202" s="194">
        <v>1</v>
      </c>
      <c r="G2202" s="194">
        <v>1</v>
      </c>
      <c r="H2202" s="194" t="s">
        <v>10119</v>
      </c>
      <c r="I2202" s="194">
        <f t="shared" si="102"/>
        <v>0</v>
      </c>
      <c r="J2202" s="116" t="s">
        <v>10120</v>
      </c>
      <c r="K2202" s="116" t="s">
        <v>12375</v>
      </c>
      <c r="L2202" s="197">
        <v>45677</v>
      </c>
      <c r="M2202" s="116"/>
      <c r="N2202" s="197">
        <v>45677</v>
      </c>
      <c r="O2202" s="388">
        <f t="shared" si="103"/>
        <v>20086.43</v>
      </c>
      <c r="P2202" s="339">
        <f t="shared" si="104"/>
        <v>0</v>
      </c>
    </row>
    <row r="2203" spans="1:16" hidden="1" x14ac:dyDescent="0.25">
      <c r="A2203" s="116">
        <v>132442</v>
      </c>
      <c r="B2203" s="116">
        <v>5</v>
      </c>
      <c r="C2203" s="116">
        <v>1019100040</v>
      </c>
      <c r="D2203" s="116" t="s">
        <v>10643</v>
      </c>
      <c r="E2203" s="339">
        <v>5600</v>
      </c>
      <c r="F2203" s="194">
        <v>2</v>
      </c>
      <c r="G2203" s="194">
        <v>2</v>
      </c>
      <c r="H2203" s="194" t="s">
        <v>10119</v>
      </c>
      <c r="I2203" s="194">
        <f t="shared" si="102"/>
        <v>0</v>
      </c>
      <c r="J2203" s="116" t="s">
        <v>10120</v>
      </c>
      <c r="K2203" s="116" t="s">
        <v>12375</v>
      </c>
      <c r="L2203" s="197">
        <v>45677</v>
      </c>
      <c r="M2203" s="116"/>
      <c r="N2203" s="197">
        <v>45694</v>
      </c>
      <c r="O2203" s="388">
        <f t="shared" si="103"/>
        <v>2800</v>
      </c>
      <c r="P2203" s="339">
        <f t="shared" si="104"/>
        <v>0</v>
      </c>
    </row>
    <row r="2204" spans="1:16" hidden="1" x14ac:dyDescent="0.25">
      <c r="A2204" s="116">
        <v>132442</v>
      </c>
      <c r="B2204" s="116">
        <v>7</v>
      </c>
      <c r="C2204" s="116">
        <v>1023100140</v>
      </c>
      <c r="D2204" s="116" t="s">
        <v>11171</v>
      </c>
      <c r="E2204" s="339">
        <v>36780.239999999998</v>
      </c>
      <c r="F2204" s="194">
        <v>2</v>
      </c>
      <c r="G2204" s="194">
        <v>2</v>
      </c>
      <c r="H2204" s="194" t="s">
        <v>10119</v>
      </c>
      <c r="I2204" s="194">
        <f t="shared" si="102"/>
        <v>0</v>
      </c>
      <c r="J2204" s="116" t="s">
        <v>10120</v>
      </c>
      <c r="K2204" s="116" t="s">
        <v>12375</v>
      </c>
      <c r="L2204" s="197">
        <v>45677</v>
      </c>
      <c r="M2204" s="116"/>
      <c r="N2204" s="197">
        <v>45685</v>
      </c>
      <c r="O2204" s="388">
        <f t="shared" si="103"/>
        <v>18390.12</v>
      </c>
      <c r="P2204" s="339">
        <f t="shared" si="104"/>
        <v>0</v>
      </c>
    </row>
    <row r="2205" spans="1:16" hidden="1" x14ac:dyDescent="0.25">
      <c r="A2205" s="116">
        <v>132442</v>
      </c>
      <c r="B2205" s="116">
        <v>6</v>
      </c>
      <c r="C2205" s="116">
        <v>1023100340</v>
      </c>
      <c r="D2205" s="116" t="s">
        <v>10969</v>
      </c>
      <c r="E2205" s="339">
        <v>36780</v>
      </c>
      <c r="F2205" s="194">
        <v>2</v>
      </c>
      <c r="G2205" s="194">
        <v>2</v>
      </c>
      <c r="H2205" s="194" t="s">
        <v>10119</v>
      </c>
      <c r="I2205" s="194">
        <f t="shared" si="102"/>
        <v>0</v>
      </c>
      <c r="J2205" s="116" t="s">
        <v>10120</v>
      </c>
      <c r="K2205" s="116" t="s">
        <v>12375</v>
      </c>
      <c r="L2205" s="197">
        <v>45677</v>
      </c>
      <c r="M2205" s="116"/>
      <c r="N2205" s="197">
        <v>45677</v>
      </c>
      <c r="O2205" s="388">
        <f t="shared" si="103"/>
        <v>18390</v>
      </c>
      <c r="P2205" s="339">
        <f t="shared" si="104"/>
        <v>0</v>
      </c>
    </row>
    <row r="2206" spans="1:16" hidden="1" x14ac:dyDescent="0.25">
      <c r="A2206" s="116">
        <v>132442</v>
      </c>
      <c r="B2206" s="116">
        <v>15</v>
      </c>
      <c r="C2206" s="116">
        <v>1113100220</v>
      </c>
      <c r="D2206" s="116" t="s">
        <v>8599</v>
      </c>
      <c r="E2206" s="339">
        <v>47058</v>
      </c>
      <c r="F2206" s="194">
        <v>3</v>
      </c>
      <c r="G2206" s="194">
        <v>3</v>
      </c>
      <c r="H2206" s="194" t="s">
        <v>10119</v>
      </c>
      <c r="I2206" s="194">
        <f t="shared" si="102"/>
        <v>0</v>
      </c>
      <c r="J2206" s="116" t="s">
        <v>10120</v>
      </c>
      <c r="K2206" s="116" t="s">
        <v>12375</v>
      </c>
      <c r="L2206" s="197">
        <v>45677</v>
      </c>
      <c r="M2206" s="116" t="s">
        <v>15128</v>
      </c>
      <c r="N2206" s="197">
        <v>45734</v>
      </c>
      <c r="O2206" s="388">
        <f t="shared" si="103"/>
        <v>15686</v>
      </c>
      <c r="P2206" s="339">
        <f t="shared" si="104"/>
        <v>0</v>
      </c>
    </row>
    <row r="2207" spans="1:16" hidden="1" x14ac:dyDescent="0.25">
      <c r="A2207" s="116">
        <v>132442</v>
      </c>
      <c r="B2207" s="116">
        <v>9</v>
      </c>
      <c r="C2207" s="116">
        <v>1122100000</v>
      </c>
      <c r="D2207" s="116" t="s">
        <v>11187</v>
      </c>
      <c r="E2207" s="339">
        <v>327750</v>
      </c>
      <c r="F2207" s="194">
        <v>1</v>
      </c>
      <c r="G2207" s="194">
        <v>1</v>
      </c>
      <c r="H2207" s="194" t="s">
        <v>10119</v>
      </c>
      <c r="I2207" s="194">
        <f t="shared" si="102"/>
        <v>0</v>
      </c>
      <c r="J2207" s="116" t="s">
        <v>10120</v>
      </c>
      <c r="K2207" s="116" t="s">
        <v>12375</v>
      </c>
      <c r="L2207" s="197">
        <v>45677</v>
      </c>
      <c r="M2207" s="116"/>
      <c r="N2207" s="197">
        <v>45736</v>
      </c>
      <c r="O2207" s="388">
        <f t="shared" si="103"/>
        <v>327750</v>
      </c>
      <c r="P2207" s="339">
        <f t="shared" si="104"/>
        <v>0</v>
      </c>
    </row>
    <row r="2208" spans="1:16" hidden="1" x14ac:dyDescent="0.25">
      <c r="A2208" s="116">
        <v>132442</v>
      </c>
      <c r="B2208" s="116">
        <v>16</v>
      </c>
      <c r="C2208" s="116">
        <v>1512107790</v>
      </c>
      <c r="D2208" s="116" t="s">
        <v>17606</v>
      </c>
      <c r="E2208" s="339">
        <v>5760</v>
      </c>
      <c r="F2208" s="194">
        <v>12</v>
      </c>
      <c r="G2208" s="194">
        <v>12</v>
      </c>
      <c r="H2208" s="194" t="s">
        <v>10119</v>
      </c>
      <c r="I2208" s="194">
        <f t="shared" si="102"/>
        <v>0</v>
      </c>
      <c r="J2208" s="116" t="s">
        <v>10120</v>
      </c>
      <c r="K2208" s="116" t="s">
        <v>12375</v>
      </c>
      <c r="L2208" s="197">
        <v>45677</v>
      </c>
      <c r="M2208" s="116"/>
      <c r="N2208" s="197">
        <v>45677</v>
      </c>
      <c r="O2208" s="388">
        <f t="shared" si="103"/>
        <v>480</v>
      </c>
      <c r="P2208" s="339">
        <f t="shared" si="104"/>
        <v>0</v>
      </c>
    </row>
    <row r="2209" spans="1:16" hidden="1" x14ac:dyDescent="0.25">
      <c r="A2209" s="116">
        <v>132442</v>
      </c>
      <c r="B2209" s="116">
        <v>14</v>
      </c>
      <c r="C2209" s="116">
        <v>1523100200</v>
      </c>
      <c r="D2209" s="116" t="s">
        <v>11324</v>
      </c>
      <c r="E2209" s="339">
        <v>100500</v>
      </c>
      <c r="F2209" s="194">
        <v>10</v>
      </c>
      <c r="G2209" s="194">
        <v>10</v>
      </c>
      <c r="H2209" s="194" t="s">
        <v>10119</v>
      </c>
      <c r="I2209" s="194">
        <f t="shared" si="102"/>
        <v>0</v>
      </c>
      <c r="J2209" s="116" t="s">
        <v>10120</v>
      </c>
      <c r="K2209" s="116" t="s">
        <v>12375</v>
      </c>
      <c r="L2209" s="197">
        <v>45677</v>
      </c>
      <c r="M2209" s="116"/>
      <c r="N2209" s="197">
        <v>45685</v>
      </c>
      <c r="O2209" s="388">
        <f t="shared" si="103"/>
        <v>10050</v>
      </c>
      <c r="P2209" s="339">
        <f t="shared" si="104"/>
        <v>0</v>
      </c>
    </row>
    <row r="2210" spans="1:16" hidden="1" x14ac:dyDescent="0.25">
      <c r="A2210" s="116">
        <v>132442</v>
      </c>
      <c r="B2210" s="116">
        <v>1</v>
      </c>
      <c r="C2210" s="116">
        <v>1550100300</v>
      </c>
      <c r="D2210" s="116" t="s">
        <v>11357</v>
      </c>
      <c r="E2210" s="339">
        <v>163651.20000000001</v>
      </c>
      <c r="F2210" s="194">
        <v>4</v>
      </c>
      <c r="G2210" s="194">
        <v>4</v>
      </c>
      <c r="H2210" s="194" t="s">
        <v>10119</v>
      </c>
      <c r="I2210" s="194">
        <f t="shared" si="102"/>
        <v>0</v>
      </c>
      <c r="J2210" s="116" t="s">
        <v>10120</v>
      </c>
      <c r="K2210" s="116" t="s">
        <v>12375</v>
      </c>
      <c r="L2210" s="197">
        <v>45677</v>
      </c>
      <c r="M2210" s="116"/>
      <c r="N2210" s="197">
        <v>45677</v>
      </c>
      <c r="O2210" s="388">
        <f t="shared" si="103"/>
        <v>40912.800000000003</v>
      </c>
      <c r="P2210" s="339">
        <f t="shared" si="104"/>
        <v>0</v>
      </c>
    </row>
    <row r="2211" spans="1:16" hidden="1" x14ac:dyDescent="0.25">
      <c r="A2211" s="116">
        <v>132442</v>
      </c>
      <c r="B2211" s="116">
        <v>2</v>
      </c>
      <c r="C2211" s="116">
        <v>1550101090</v>
      </c>
      <c r="D2211" s="116" t="s">
        <v>11359</v>
      </c>
      <c r="E2211" s="339">
        <v>36288</v>
      </c>
      <c r="F2211" s="194">
        <v>3</v>
      </c>
      <c r="G2211" s="194">
        <v>3</v>
      </c>
      <c r="H2211" s="194" t="s">
        <v>10119</v>
      </c>
      <c r="I2211" s="194">
        <f t="shared" si="102"/>
        <v>0</v>
      </c>
      <c r="J2211" s="116" t="s">
        <v>10120</v>
      </c>
      <c r="K2211" s="116" t="s">
        <v>12375</v>
      </c>
      <c r="L2211" s="197">
        <v>45677</v>
      </c>
      <c r="M2211" s="116"/>
      <c r="N2211" s="197">
        <v>45677</v>
      </c>
      <c r="O2211" s="388">
        <f t="shared" si="103"/>
        <v>12096</v>
      </c>
      <c r="P2211" s="339">
        <f t="shared" si="104"/>
        <v>0</v>
      </c>
    </row>
    <row r="2212" spans="1:16" hidden="1" x14ac:dyDescent="0.25">
      <c r="A2212" s="116">
        <v>132442</v>
      </c>
      <c r="B2212" s="116">
        <v>3</v>
      </c>
      <c r="C2212" s="116">
        <v>1550101150</v>
      </c>
      <c r="D2212" s="116" t="s">
        <v>11360</v>
      </c>
      <c r="E2212" s="339">
        <v>34909.5</v>
      </c>
      <c r="F2212" s="194">
        <v>3</v>
      </c>
      <c r="G2212" s="194">
        <v>3</v>
      </c>
      <c r="H2212" s="194" t="s">
        <v>10119</v>
      </c>
      <c r="I2212" s="194">
        <f t="shared" si="102"/>
        <v>0</v>
      </c>
      <c r="J2212" s="116" t="s">
        <v>10120</v>
      </c>
      <c r="K2212" s="116" t="s">
        <v>12375</v>
      </c>
      <c r="L2212" s="197">
        <v>45677</v>
      </c>
      <c r="M2212" s="116"/>
      <c r="N2212" s="197">
        <v>45677</v>
      </c>
      <c r="O2212" s="388">
        <f t="shared" si="103"/>
        <v>11636.5</v>
      </c>
      <c r="P2212" s="339">
        <f t="shared" si="104"/>
        <v>0</v>
      </c>
    </row>
    <row r="2213" spans="1:16" hidden="1" x14ac:dyDescent="0.25">
      <c r="A2213" s="116">
        <v>132442</v>
      </c>
      <c r="B2213" s="116">
        <v>13</v>
      </c>
      <c r="C2213" s="116">
        <v>1810101750</v>
      </c>
      <c r="D2213" s="116" t="s">
        <v>11365</v>
      </c>
      <c r="E2213" s="339">
        <v>25913.35</v>
      </c>
      <c r="F2213" s="194">
        <v>5</v>
      </c>
      <c r="G2213" s="194">
        <v>5</v>
      </c>
      <c r="H2213" s="194" t="s">
        <v>10119</v>
      </c>
      <c r="I2213" s="194">
        <f t="shared" si="102"/>
        <v>0</v>
      </c>
      <c r="J2213" s="116" t="s">
        <v>10120</v>
      </c>
      <c r="K2213" s="116" t="s">
        <v>12375</v>
      </c>
      <c r="L2213" s="197">
        <v>45677</v>
      </c>
      <c r="M2213" s="116"/>
      <c r="N2213" s="197">
        <v>45677</v>
      </c>
      <c r="O2213" s="388">
        <f t="shared" si="103"/>
        <v>5182.67</v>
      </c>
      <c r="P2213" s="339">
        <f t="shared" si="104"/>
        <v>0</v>
      </c>
    </row>
    <row r="2214" spans="1:16" hidden="1" x14ac:dyDescent="0.25">
      <c r="A2214" s="116">
        <v>132442</v>
      </c>
      <c r="B2214" s="116">
        <v>18</v>
      </c>
      <c r="C2214" s="116">
        <v>1810105190</v>
      </c>
      <c r="D2214" s="116" t="s">
        <v>10568</v>
      </c>
      <c r="E2214" s="339">
        <v>7848.84</v>
      </c>
      <c r="F2214" s="194">
        <v>12</v>
      </c>
      <c r="G2214" s="194">
        <v>12</v>
      </c>
      <c r="H2214" s="194" t="s">
        <v>10119</v>
      </c>
      <c r="I2214" s="194">
        <f t="shared" si="102"/>
        <v>0</v>
      </c>
      <c r="J2214" s="116" t="s">
        <v>10120</v>
      </c>
      <c r="K2214" s="116" t="s">
        <v>12375</v>
      </c>
      <c r="L2214" s="197">
        <v>45677</v>
      </c>
      <c r="M2214" s="116"/>
      <c r="N2214" s="197">
        <v>45677</v>
      </c>
      <c r="O2214" s="388">
        <f t="shared" si="103"/>
        <v>654.07000000000005</v>
      </c>
      <c r="P2214" s="339">
        <f t="shared" si="104"/>
        <v>0</v>
      </c>
    </row>
    <row r="2215" spans="1:16" hidden="1" x14ac:dyDescent="0.25">
      <c r="A2215" s="116">
        <v>132444</v>
      </c>
      <c r="B2215" s="116">
        <v>4</v>
      </c>
      <c r="C2215" s="116">
        <v>1023100140</v>
      </c>
      <c r="D2215" s="116" t="s">
        <v>11171</v>
      </c>
      <c r="E2215" s="339">
        <v>55170.36</v>
      </c>
      <c r="F2215" s="194">
        <v>3</v>
      </c>
      <c r="G2215" s="194">
        <v>3</v>
      </c>
      <c r="H2215" s="194" t="s">
        <v>10119</v>
      </c>
      <c r="I2215" s="194">
        <f t="shared" si="102"/>
        <v>0</v>
      </c>
      <c r="J2215" s="116" t="s">
        <v>10120</v>
      </c>
      <c r="K2215" s="116" t="s">
        <v>14775</v>
      </c>
      <c r="L2215" s="197">
        <v>45678</v>
      </c>
      <c r="M2215" s="116"/>
      <c r="N2215" s="197">
        <v>45685</v>
      </c>
      <c r="O2215" s="388">
        <f t="shared" si="103"/>
        <v>18390.12</v>
      </c>
      <c r="P2215" s="339">
        <f t="shared" si="104"/>
        <v>0</v>
      </c>
    </row>
    <row r="2216" spans="1:16" hidden="1" x14ac:dyDescent="0.25">
      <c r="A2216" s="116">
        <v>132444</v>
      </c>
      <c r="B2216" s="116">
        <v>3</v>
      </c>
      <c r="C2216" s="116">
        <v>1023100340</v>
      </c>
      <c r="D2216" s="116" t="s">
        <v>10969</v>
      </c>
      <c r="E2216" s="339">
        <v>36780</v>
      </c>
      <c r="F2216" s="194">
        <v>2</v>
      </c>
      <c r="G2216" s="194">
        <v>2</v>
      </c>
      <c r="H2216" s="194" t="s">
        <v>10119</v>
      </c>
      <c r="I2216" s="194">
        <f t="shared" si="102"/>
        <v>0</v>
      </c>
      <c r="J2216" s="116" t="s">
        <v>10120</v>
      </c>
      <c r="K2216" s="116" t="s">
        <v>14775</v>
      </c>
      <c r="L2216" s="197">
        <v>45678</v>
      </c>
      <c r="M2216" s="116"/>
      <c r="N2216" s="197">
        <v>45685</v>
      </c>
      <c r="O2216" s="388">
        <f t="shared" si="103"/>
        <v>18390</v>
      </c>
      <c r="P2216" s="339">
        <f t="shared" si="104"/>
        <v>0</v>
      </c>
    </row>
    <row r="2217" spans="1:16" hidden="1" x14ac:dyDescent="0.25">
      <c r="A2217" s="116">
        <v>132444</v>
      </c>
      <c r="B2217" s="116">
        <v>5</v>
      </c>
      <c r="C2217" s="116">
        <v>1514100320</v>
      </c>
      <c r="D2217" s="116" t="s">
        <v>11283</v>
      </c>
      <c r="E2217" s="339">
        <v>11061</v>
      </c>
      <c r="F2217" s="194">
        <v>3</v>
      </c>
      <c r="G2217" s="194">
        <v>3</v>
      </c>
      <c r="H2217" s="194" t="s">
        <v>10119</v>
      </c>
      <c r="I2217" s="194">
        <f t="shared" si="102"/>
        <v>0</v>
      </c>
      <c r="J2217" s="116" t="s">
        <v>10120</v>
      </c>
      <c r="K2217" s="116" t="s">
        <v>14775</v>
      </c>
      <c r="L2217" s="197">
        <v>45678</v>
      </c>
      <c r="M2217" s="116"/>
      <c r="N2217" s="197">
        <v>45685</v>
      </c>
      <c r="O2217" s="388">
        <f t="shared" si="103"/>
        <v>3687</v>
      </c>
      <c r="P2217" s="339">
        <f t="shared" si="104"/>
        <v>0</v>
      </c>
    </row>
    <row r="2218" spans="1:16" hidden="1" x14ac:dyDescent="0.25">
      <c r="A2218" s="116">
        <v>132444</v>
      </c>
      <c r="B2218" s="116">
        <v>1</v>
      </c>
      <c r="C2218" s="116">
        <v>1546101840</v>
      </c>
      <c r="D2218" s="116" t="s">
        <v>10957</v>
      </c>
      <c r="E2218" s="339">
        <v>56463.95</v>
      </c>
      <c r="F2218" s="194">
        <v>5</v>
      </c>
      <c r="G2218" s="194">
        <v>5</v>
      </c>
      <c r="H2218" s="194" t="s">
        <v>10119</v>
      </c>
      <c r="I2218" s="194">
        <f t="shared" si="102"/>
        <v>0</v>
      </c>
      <c r="J2218" s="116" t="s">
        <v>10120</v>
      </c>
      <c r="K2218" s="116" t="s">
        <v>14775</v>
      </c>
      <c r="L2218" s="197">
        <v>45678</v>
      </c>
      <c r="M2218" s="116"/>
      <c r="N2218" s="197">
        <v>45726</v>
      </c>
      <c r="O2218" s="388">
        <f t="shared" si="103"/>
        <v>11292.789999999999</v>
      </c>
      <c r="P2218" s="339">
        <f t="shared" si="104"/>
        <v>0</v>
      </c>
    </row>
    <row r="2219" spans="1:16" hidden="1" x14ac:dyDescent="0.25">
      <c r="A2219" s="116">
        <v>132444</v>
      </c>
      <c r="B2219" s="116">
        <v>2</v>
      </c>
      <c r="C2219" s="116">
        <v>1550100330</v>
      </c>
      <c r="D2219" s="116" t="s">
        <v>11358</v>
      </c>
      <c r="E2219" s="339">
        <v>144724</v>
      </c>
      <c r="F2219" s="194">
        <v>4</v>
      </c>
      <c r="G2219" s="194">
        <v>4</v>
      </c>
      <c r="H2219" s="194" t="s">
        <v>10119</v>
      </c>
      <c r="I2219" s="194">
        <f t="shared" si="102"/>
        <v>0</v>
      </c>
      <c r="J2219" s="116" t="s">
        <v>10120</v>
      </c>
      <c r="K2219" s="116" t="s">
        <v>14775</v>
      </c>
      <c r="L2219" s="197">
        <v>45678</v>
      </c>
      <c r="M2219" s="116"/>
      <c r="N2219" s="197">
        <v>45703</v>
      </c>
      <c r="O2219" s="388">
        <f t="shared" si="103"/>
        <v>36181</v>
      </c>
      <c r="P2219" s="339">
        <f t="shared" si="104"/>
        <v>0</v>
      </c>
    </row>
    <row r="2220" spans="1:16" hidden="1" x14ac:dyDescent="0.25">
      <c r="A2220" s="116">
        <v>132445</v>
      </c>
      <c r="B2220" s="116">
        <v>10</v>
      </c>
      <c r="C2220" s="116">
        <v>1019101600</v>
      </c>
      <c r="D2220" s="116" t="s">
        <v>10852</v>
      </c>
      <c r="E2220" s="339">
        <v>149067.72</v>
      </c>
      <c r="F2220" s="194">
        <v>6</v>
      </c>
      <c r="G2220" s="194">
        <v>6</v>
      </c>
      <c r="H2220" s="194" t="s">
        <v>10119</v>
      </c>
      <c r="I2220" s="194">
        <f t="shared" si="102"/>
        <v>0</v>
      </c>
      <c r="J2220" s="116" t="s">
        <v>10120</v>
      </c>
      <c r="K2220" s="116" t="s">
        <v>12112</v>
      </c>
      <c r="L2220" s="197">
        <v>45677</v>
      </c>
      <c r="M2220" s="116"/>
      <c r="N2220" s="197">
        <v>45677</v>
      </c>
      <c r="O2220" s="388">
        <f t="shared" si="103"/>
        <v>24844.62</v>
      </c>
      <c r="P2220" s="339">
        <f t="shared" si="104"/>
        <v>0</v>
      </c>
    </row>
    <row r="2221" spans="1:16" hidden="1" x14ac:dyDescent="0.25">
      <c r="A2221" s="116">
        <v>132445</v>
      </c>
      <c r="B2221" s="116">
        <v>1</v>
      </c>
      <c r="C2221" s="116">
        <v>1120100050</v>
      </c>
      <c r="D2221" s="116" t="s">
        <v>16168</v>
      </c>
      <c r="E2221" s="339">
        <v>1328216</v>
      </c>
      <c r="F2221" s="194">
        <v>2</v>
      </c>
      <c r="G2221" s="194">
        <v>2</v>
      </c>
      <c r="H2221" s="194" t="s">
        <v>10119</v>
      </c>
      <c r="I2221" s="194">
        <f t="shared" si="102"/>
        <v>0</v>
      </c>
      <c r="J2221" s="116" t="s">
        <v>10120</v>
      </c>
      <c r="K2221" s="116" t="s">
        <v>12112</v>
      </c>
      <c r="L2221" s="197">
        <v>45677</v>
      </c>
      <c r="M2221" s="116" t="s">
        <v>17613</v>
      </c>
      <c r="N2221" s="197">
        <v>45749</v>
      </c>
      <c r="O2221" s="388">
        <f t="shared" si="103"/>
        <v>664108</v>
      </c>
      <c r="P2221" s="339">
        <f t="shared" si="104"/>
        <v>0</v>
      </c>
    </row>
    <row r="2222" spans="1:16" hidden="1" x14ac:dyDescent="0.25">
      <c r="A2222" s="116">
        <v>132445</v>
      </c>
      <c r="B2222" s="116">
        <v>5</v>
      </c>
      <c r="C2222" s="116">
        <v>1521100100</v>
      </c>
      <c r="D2222" s="116" t="s">
        <v>10563</v>
      </c>
      <c r="E2222" s="339">
        <v>26400</v>
      </c>
      <c r="F2222" s="194">
        <v>24</v>
      </c>
      <c r="G2222" s="194">
        <v>24</v>
      </c>
      <c r="H2222" s="194" t="s">
        <v>10119</v>
      </c>
      <c r="I2222" s="194">
        <f t="shared" si="102"/>
        <v>0</v>
      </c>
      <c r="J2222" s="116" t="s">
        <v>10120</v>
      </c>
      <c r="K2222" s="116" t="s">
        <v>12112</v>
      </c>
      <c r="L2222" s="197">
        <v>45677</v>
      </c>
      <c r="M2222" s="116"/>
      <c r="N2222" s="197">
        <v>45677</v>
      </c>
      <c r="O2222" s="388">
        <f t="shared" si="103"/>
        <v>1100</v>
      </c>
      <c r="P2222" s="339">
        <f t="shared" si="104"/>
        <v>0</v>
      </c>
    </row>
    <row r="2223" spans="1:16" hidden="1" x14ac:dyDescent="0.25">
      <c r="A2223" s="116">
        <v>132445</v>
      </c>
      <c r="B2223" s="116">
        <v>6</v>
      </c>
      <c r="C2223" s="116">
        <v>1521100110</v>
      </c>
      <c r="D2223" s="116" t="s">
        <v>17564</v>
      </c>
      <c r="E2223" s="339">
        <v>72007.199999999997</v>
      </c>
      <c r="F2223" s="194">
        <v>40</v>
      </c>
      <c r="G2223" s="194">
        <v>40</v>
      </c>
      <c r="H2223" s="194" t="s">
        <v>10119</v>
      </c>
      <c r="I2223" s="194">
        <f t="shared" si="102"/>
        <v>0</v>
      </c>
      <c r="J2223" s="116" t="s">
        <v>10120</v>
      </c>
      <c r="K2223" s="116" t="s">
        <v>12112</v>
      </c>
      <c r="L2223" s="197">
        <v>45677</v>
      </c>
      <c r="M2223" s="116"/>
      <c r="N2223" s="197">
        <v>45677</v>
      </c>
      <c r="O2223" s="388">
        <f t="shared" si="103"/>
        <v>1800.1799999999998</v>
      </c>
      <c r="P2223" s="339">
        <f t="shared" si="104"/>
        <v>0</v>
      </c>
    </row>
    <row r="2224" spans="1:16" hidden="1" x14ac:dyDescent="0.25">
      <c r="A2224" s="116">
        <v>132445</v>
      </c>
      <c r="B2224" s="116">
        <v>2</v>
      </c>
      <c r="C2224" s="116">
        <v>1810104310</v>
      </c>
      <c r="D2224" s="116" t="s">
        <v>17546</v>
      </c>
      <c r="E2224" s="339">
        <v>278057.76</v>
      </c>
      <c r="F2224" s="194">
        <v>24</v>
      </c>
      <c r="G2224" s="194">
        <v>24</v>
      </c>
      <c r="H2224" s="194" t="s">
        <v>10119</v>
      </c>
      <c r="I2224" s="194">
        <f t="shared" si="102"/>
        <v>0</v>
      </c>
      <c r="J2224" s="116" t="s">
        <v>10120</v>
      </c>
      <c r="K2224" s="116" t="s">
        <v>12112</v>
      </c>
      <c r="L2224" s="197">
        <v>45677</v>
      </c>
      <c r="M2224" s="116"/>
      <c r="N2224" s="197">
        <v>45677</v>
      </c>
      <c r="O2224" s="388">
        <f t="shared" si="103"/>
        <v>11585.74</v>
      </c>
      <c r="P2224" s="339">
        <f t="shared" si="104"/>
        <v>0</v>
      </c>
    </row>
    <row r="2225" spans="1:16" hidden="1" x14ac:dyDescent="0.25">
      <c r="A2225" s="116">
        <v>132445</v>
      </c>
      <c r="B2225" s="116">
        <v>9</v>
      </c>
      <c r="C2225" s="116">
        <v>1810104410</v>
      </c>
      <c r="D2225" s="116" t="s">
        <v>17468</v>
      </c>
      <c r="E2225" s="339">
        <v>364000</v>
      </c>
      <c r="F2225" s="194">
        <v>40</v>
      </c>
      <c r="G2225" s="194">
        <v>40</v>
      </c>
      <c r="H2225" s="194" t="s">
        <v>10119</v>
      </c>
      <c r="I2225" s="194">
        <f t="shared" si="102"/>
        <v>0</v>
      </c>
      <c r="J2225" s="116" t="s">
        <v>10120</v>
      </c>
      <c r="K2225" s="116" t="s">
        <v>12112</v>
      </c>
      <c r="L2225" s="197">
        <v>45677</v>
      </c>
      <c r="M2225" s="116" t="s">
        <v>17613</v>
      </c>
      <c r="N2225" s="197">
        <v>45733</v>
      </c>
      <c r="O2225" s="388">
        <f t="shared" si="103"/>
        <v>9100</v>
      </c>
      <c r="P2225" s="339">
        <f t="shared" si="104"/>
        <v>0</v>
      </c>
    </row>
    <row r="2226" spans="1:16" hidden="1" x14ac:dyDescent="0.25">
      <c r="A2226" s="116">
        <v>132445</v>
      </c>
      <c r="B2226" s="116">
        <v>4</v>
      </c>
      <c r="C2226" s="116">
        <v>1810104800</v>
      </c>
      <c r="D2226" s="116" t="s">
        <v>11373</v>
      </c>
      <c r="E2226" s="339">
        <v>68168.160000000003</v>
      </c>
      <c r="F2226" s="194">
        <v>24</v>
      </c>
      <c r="G2226" s="194">
        <v>24</v>
      </c>
      <c r="H2226" s="194" t="s">
        <v>10119</v>
      </c>
      <c r="I2226" s="194">
        <f t="shared" si="102"/>
        <v>0</v>
      </c>
      <c r="J2226" s="116" t="s">
        <v>10120</v>
      </c>
      <c r="K2226" s="116" t="s">
        <v>12112</v>
      </c>
      <c r="L2226" s="197">
        <v>45677</v>
      </c>
      <c r="M2226" s="116"/>
      <c r="N2226" s="197">
        <v>45677</v>
      </c>
      <c r="O2226" s="388">
        <f t="shared" si="103"/>
        <v>2840.34</v>
      </c>
      <c r="P2226" s="339">
        <f t="shared" si="104"/>
        <v>0</v>
      </c>
    </row>
    <row r="2227" spans="1:16" hidden="1" x14ac:dyDescent="0.25">
      <c r="A2227" s="116">
        <v>132445</v>
      </c>
      <c r="B2227" s="116">
        <v>7</v>
      </c>
      <c r="C2227" s="116">
        <v>1810104820</v>
      </c>
      <c r="D2227" s="116" t="s">
        <v>10134</v>
      </c>
      <c r="E2227" s="339">
        <v>125530.4</v>
      </c>
      <c r="F2227" s="194">
        <v>40</v>
      </c>
      <c r="G2227" s="194">
        <v>40</v>
      </c>
      <c r="H2227" s="194" t="s">
        <v>10119</v>
      </c>
      <c r="I2227" s="194">
        <f t="shared" si="102"/>
        <v>0</v>
      </c>
      <c r="J2227" s="116" t="s">
        <v>10120</v>
      </c>
      <c r="K2227" s="116" t="s">
        <v>12112</v>
      </c>
      <c r="L2227" s="197">
        <v>45677</v>
      </c>
      <c r="M2227" s="116"/>
      <c r="N2227" s="197">
        <v>45677</v>
      </c>
      <c r="O2227" s="388">
        <f t="shared" si="103"/>
        <v>3138.2599999999998</v>
      </c>
      <c r="P2227" s="339">
        <f t="shared" si="104"/>
        <v>0</v>
      </c>
    </row>
    <row r="2228" spans="1:16" hidden="1" x14ac:dyDescent="0.25">
      <c r="A2228" s="116">
        <v>132445</v>
      </c>
      <c r="B2228" s="116">
        <v>3</v>
      </c>
      <c r="C2228" s="116">
        <v>1810105220</v>
      </c>
      <c r="D2228" s="116" t="s">
        <v>11380</v>
      </c>
      <c r="E2228" s="339">
        <v>58479.360000000001</v>
      </c>
      <c r="F2228" s="194">
        <v>48</v>
      </c>
      <c r="G2228" s="194">
        <v>48</v>
      </c>
      <c r="H2228" s="194" t="s">
        <v>10119</v>
      </c>
      <c r="I2228" s="194">
        <f t="shared" si="102"/>
        <v>0</v>
      </c>
      <c r="J2228" s="116" t="s">
        <v>10120</v>
      </c>
      <c r="K2228" s="116" t="s">
        <v>12112</v>
      </c>
      <c r="L2228" s="197">
        <v>45677</v>
      </c>
      <c r="M2228" s="116"/>
      <c r="N2228" s="197">
        <v>45677</v>
      </c>
      <c r="O2228" s="388">
        <f t="shared" si="103"/>
        <v>1218.32</v>
      </c>
      <c r="P2228" s="339">
        <f t="shared" si="104"/>
        <v>0</v>
      </c>
    </row>
    <row r="2229" spans="1:16" hidden="1" x14ac:dyDescent="0.25">
      <c r="A2229" s="116">
        <v>132445</v>
      </c>
      <c r="B2229" s="116">
        <v>8</v>
      </c>
      <c r="C2229" s="116">
        <v>1810105230</v>
      </c>
      <c r="D2229" s="116" t="s">
        <v>11381</v>
      </c>
      <c r="E2229" s="339">
        <v>270274.40000000002</v>
      </c>
      <c r="F2229" s="194">
        <v>80</v>
      </c>
      <c r="G2229" s="194">
        <v>80</v>
      </c>
      <c r="H2229" s="194" t="s">
        <v>10119</v>
      </c>
      <c r="I2229" s="194">
        <f t="shared" si="102"/>
        <v>0</v>
      </c>
      <c r="J2229" s="116" t="s">
        <v>10120</v>
      </c>
      <c r="K2229" s="116" t="s">
        <v>12112</v>
      </c>
      <c r="L2229" s="197">
        <v>45677</v>
      </c>
      <c r="M2229" s="116"/>
      <c r="N2229" s="197">
        <v>45677</v>
      </c>
      <c r="O2229" s="388">
        <f t="shared" si="103"/>
        <v>3378.4300000000003</v>
      </c>
      <c r="P2229" s="339">
        <f t="shared" si="104"/>
        <v>0</v>
      </c>
    </row>
    <row r="2230" spans="1:16" hidden="1" x14ac:dyDescent="0.25">
      <c r="A2230" s="116">
        <v>132521</v>
      </c>
      <c r="B2230" s="116">
        <v>1</v>
      </c>
      <c r="C2230" s="116">
        <v>1110101810</v>
      </c>
      <c r="D2230" s="116" t="s">
        <v>17509</v>
      </c>
      <c r="E2230" s="339">
        <v>4464736</v>
      </c>
      <c r="F2230" s="194">
        <v>1</v>
      </c>
      <c r="G2230" s="194">
        <v>1</v>
      </c>
      <c r="H2230" s="194" t="s">
        <v>10119</v>
      </c>
      <c r="I2230" s="194">
        <f t="shared" si="102"/>
        <v>0</v>
      </c>
      <c r="J2230" s="116" t="s">
        <v>10126</v>
      </c>
      <c r="K2230" s="116" t="s">
        <v>11659</v>
      </c>
      <c r="L2230" s="197">
        <v>45673</v>
      </c>
      <c r="M2230" s="116"/>
      <c r="N2230" s="197">
        <v>45673</v>
      </c>
      <c r="O2230" s="388">
        <f t="shared" si="103"/>
        <v>4464736</v>
      </c>
      <c r="P2230" s="339">
        <f t="shared" si="104"/>
        <v>0</v>
      </c>
    </row>
    <row r="2231" spans="1:16" hidden="1" x14ac:dyDescent="0.25">
      <c r="A2231" s="116">
        <v>132544</v>
      </c>
      <c r="B2231" s="116">
        <v>1</v>
      </c>
      <c r="C2231" s="116">
        <v>1010105540</v>
      </c>
      <c r="D2231" s="116" t="s">
        <v>11073</v>
      </c>
      <c r="E2231" s="339">
        <v>59760</v>
      </c>
      <c r="F2231" s="194">
        <v>2</v>
      </c>
      <c r="G2231" s="194">
        <v>2</v>
      </c>
      <c r="H2231" s="194" t="s">
        <v>10119</v>
      </c>
      <c r="I2231" s="194">
        <f t="shared" si="102"/>
        <v>0</v>
      </c>
      <c r="J2231" s="116" t="s">
        <v>10120</v>
      </c>
      <c r="K2231" s="116" t="s">
        <v>10121</v>
      </c>
      <c r="L2231" s="197">
        <v>45673</v>
      </c>
      <c r="M2231" s="116" t="s">
        <v>12311</v>
      </c>
      <c r="N2231" s="197">
        <v>45722</v>
      </c>
      <c r="O2231" s="388">
        <f t="shared" si="103"/>
        <v>29880</v>
      </c>
      <c r="P2231" s="339">
        <f t="shared" si="104"/>
        <v>0</v>
      </c>
    </row>
    <row r="2232" spans="1:16" hidden="1" x14ac:dyDescent="0.25">
      <c r="A2232" s="116">
        <v>132572</v>
      </c>
      <c r="B2232" s="116">
        <v>1</v>
      </c>
      <c r="C2232" s="116">
        <v>1010103010</v>
      </c>
      <c r="D2232" s="116" t="s">
        <v>10839</v>
      </c>
      <c r="E2232" s="339">
        <v>57650</v>
      </c>
      <c r="F2232" s="194">
        <v>10</v>
      </c>
      <c r="G2232" s="194">
        <v>10</v>
      </c>
      <c r="H2232" s="194" t="s">
        <v>10119</v>
      </c>
      <c r="I2232" s="194">
        <f t="shared" si="102"/>
        <v>0</v>
      </c>
      <c r="J2232" s="116" t="s">
        <v>10126</v>
      </c>
      <c r="K2232" s="116" t="s">
        <v>10352</v>
      </c>
      <c r="L2232" s="197">
        <v>45673</v>
      </c>
      <c r="M2232" s="116" t="s">
        <v>14928</v>
      </c>
      <c r="N2232" s="197">
        <v>45681</v>
      </c>
      <c r="O2232" s="388">
        <f t="shared" si="103"/>
        <v>5765</v>
      </c>
      <c r="P2232" s="339">
        <f t="shared" si="104"/>
        <v>0</v>
      </c>
    </row>
    <row r="2233" spans="1:16" hidden="1" x14ac:dyDescent="0.25">
      <c r="A2233" s="116">
        <v>132586</v>
      </c>
      <c r="B2233" s="116">
        <v>1</v>
      </c>
      <c r="C2233" s="116">
        <v>1016100390</v>
      </c>
      <c r="D2233" s="116" t="s">
        <v>17618</v>
      </c>
      <c r="E2233" s="339">
        <v>3381.03</v>
      </c>
      <c r="F2233" s="194">
        <v>3</v>
      </c>
      <c r="G2233" s="194">
        <v>3</v>
      </c>
      <c r="H2233" s="194" t="s">
        <v>10119</v>
      </c>
      <c r="I2233" s="194">
        <f t="shared" si="102"/>
        <v>0</v>
      </c>
      <c r="J2233" s="116" t="s">
        <v>10120</v>
      </c>
      <c r="K2233" s="116" t="s">
        <v>10121</v>
      </c>
      <c r="L2233" s="197">
        <v>45673</v>
      </c>
      <c r="M2233" s="116"/>
      <c r="N2233" s="197">
        <v>45673</v>
      </c>
      <c r="O2233" s="388">
        <f t="shared" si="103"/>
        <v>1127.01</v>
      </c>
      <c r="P2233" s="339">
        <f t="shared" si="104"/>
        <v>0</v>
      </c>
    </row>
    <row r="2234" spans="1:16" hidden="1" x14ac:dyDescent="0.25">
      <c r="A2234" s="116">
        <v>132587</v>
      </c>
      <c r="B2234" s="116">
        <v>4</v>
      </c>
      <c r="C2234" s="116">
        <v>1016100000</v>
      </c>
      <c r="D2234" s="116" t="s">
        <v>10650</v>
      </c>
      <c r="E2234" s="339">
        <v>9911</v>
      </c>
      <c r="F2234" s="194">
        <v>1</v>
      </c>
      <c r="G2234" s="194">
        <v>1</v>
      </c>
      <c r="H2234" s="194" t="s">
        <v>10119</v>
      </c>
      <c r="I2234" s="194">
        <f t="shared" si="102"/>
        <v>0</v>
      </c>
      <c r="J2234" s="116" t="s">
        <v>10120</v>
      </c>
      <c r="K2234" s="116" t="s">
        <v>14771</v>
      </c>
      <c r="L2234" s="197">
        <v>45678</v>
      </c>
      <c r="M2234" s="116"/>
      <c r="N2234" s="197">
        <v>45685</v>
      </c>
      <c r="O2234" s="388">
        <f t="shared" si="103"/>
        <v>9911</v>
      </c>
      <c r="P2234" s="339">
        <f t="shared" si="104"/>
        <v>0</v>
      </c>
    </row>
    <row r="2235" spans="1:16" hidden="1" x14ac:dyDescent="0.25">
      <c r="A2235" s="116">
        <v>132587</v>
      </c>
      <c r="B2235" s="116">
        <v>3</v>
      </c>
      <c r="C2235" s="116">
        <v>1016101010</v>
      </c>
      <c r="D2235" s="116" t="s">
        <v>10655</v>
      </c>
      <c r="E2235" s="339">
        <v>33005.42</v>
      </c>
      <c r="F2235" s="194">
        <v>2</v>
      </c>
      <c r="G2235" s="194">
        <v>2</v>
      </c>
      <c r="H2235" s="194" t="s">
        <v>10119</v>
      </c>
      <c r="I2235" s="194">
        <f t="shared" si="102"/>
        <v>0</v>
      </c>
      <c r="J2235" s="116" t="s">
        <v>10120</v>
      </c>
      <c r="K2235" s="116" t="s">
        <v>14771</v>
      </c>
      <c r="L2235" s="197">
        <v>45678</v>
      </c>
      <c r="M2235" s="116"/>
      <c r="N2235" s="197">
        <v>45694</v>
      </c>
      <c r="O2235" s="388">
        <f t="shared" si="103"/>
        <v>16502.71</v>
      </c>
      <c r="P2235" s="339">
        <f t="shared" si="104"/>
        <v>0</v>
      </c>
    </row>
    <row r="2236" spans="1:16" hidden="1" x14ac:dyDescent="0.25">
      <c r="A2236" s="116">
        <v>132587</v>
      </c>
      <c r="B2236" s="116">
        <v>2</v>
      </c>
      <c r="C2236" s="116">
        <v>1550100220</v>
      </c>
      <c r="D2236" s="116" t="s">
        <v>11356</v>
      </c>
      <c r="E2236" s="339">
        <v>202674</v>
      </c>
      <c r="F2236" s="194">
        <v>6</v>
      </c>
      <c r="G2236" s="194">
        <v>6</v>
      </c>
      <c r="H2236" s="194" t="s">
        <v>10119</v>
      </c>
      <c r="I2236" s="194">
        <f t="shared" si="102"/>
        <v>0</v>
      </c>
      <c r="J2236" s="116" t="s">
        <v>10120</v>
      </c>
      <c r="K2236" s="116" t="s">
        <v>14771</v>
      </c>
      <c r="L2236" s="197">
        <v>45678</v>
      </c>
      <c r="M2236" s="116"/>
      <c r="N2236" s="197">
        <v>45694</v>
      </c>
      <c r="O2236" s="388">
        <f t="shared" si="103"/>
        <v>33779</v>
      </c>
      <c r="P2236" s="339">
        <f t="shared" si="104"/>
        <v>0</v>
      </c>
    </row>
    <row r="2237" spans="1:16" hidden="1" x14ac:dyDescent="0.25">
      <c r="A2237" s="116">
        <v>132587</v>
      </c>
      <c r="B2237" s="116">
        <v>1</v>
      </c>
      <c r="C2237" s="116">
        <v>1550100330</v>
      </c>
      <c r="D2237" s="116" t="s">
        <v>11358</v>
      </c>
      <c r="E2237" s="339">
        <v>72362</v>
      </c>
      <c r="F2237" s="194">
        <v>2</v>
      </c>
      <c r="G2237" s="194">
        <v>2</v>
      </c>
      <c r="H2237" s="194" t="s">
        <v>10119</v>
      </c>
      <c r="I2237" s="194">
        <f t="shared" si="102"/>
        <v>0</v>
      </c>
      <c r="J2237" s="116" t="s">
        <v>10120</v>
      </c>
      <c r="K2237" s="116" t="s">
        <v>14771</v>
      </c>
      <c r="L2237" s="197">
        <v>45678</v>
      </c>
      <c r="M2237" s="116"/>
      <c r="N2237" s="197">
        <v>45694</v>
      </c>
      <c r="O2237" s="388">
        <f t="shared" si="103"/>
        <v>36181</v>
      </c>
      <c r="P2237" s="339">
        <f t="shared" si="104"/>
        <v>0</v>
      </c>
    </row>
    <row r="2238" spans="1:16" hidden="1" x14ac:dyDescent="0.25">
      <c r="A2238" s="116">
        <v>132590</v>
      </c>
      <c r="B2238" s="116">
        <v>1</v>
      </c>
      <c r="C2238" s="116">
        <v>1520103680</v>
      </c>
      <c r="D2238" s="116" t="s">
        <v>11882</v>
      </c>
      <c r="E2238" s="339">
        <v>34816</v>
      </c>
      <c r="F2238" s="194">
        <v>2</v>
      </c>
      <c r="G2238" s="194">
        <v>2</v>
      </c>
      <c r="H2238" s="194" t="s">
        <v>10119</v>
      </c>
      <c r="I2238" s="194">
        <f t="shared" si="102"/>
        <v>0</v>
      </c>
      <c r="J2238" s="116" t="s">
        <v>10120</v>
      </c>
      <c r="K2238" s="116" t="s">
        <v>10121</v>
      </c>
      <c r="L2238" s="197">
        <v>45673</v>
      </c>
      <c r="M2238" s="116"/>
      <c r="N2238" s="197">
        <v>45673</v>
      </c>
      <c r="O2238" s="388">
        <f t="shared" si="103"/>
        <v>17408</v>
      </c>
      <c r="P2238" s="339">
        <f t="shared" si="104"/>
        <v>0</v>
      </c>
    </row>
    <row r="2239" spans="1:16" hidden="1" x14ac:dyDescent="0.25">
      <c r="A2239" s="116">
        <v>132592</v>
      </c>
      <c r="B2239" s="116">
        <v>1</v>
      </c>
      <c r="C2239" s="116">
        <v>1011100940</v>
      </c>
      <c r="D2239" s="116" t="s">
        <v>12376</v>
      </c>
      <c r="E2239" s="339">
        <v>430000</v>
      </c>
      <c r="F2239" s="194">
        <v>20</v>
      </c>
      <c r="G2239" s="194">
        <v>20</v>
      </c>
      <c r="H2239" s="194" t="s">
        <v>10119</v>
      </c>
      <c r="I2239" s="194">
        <f t="shared" si="102"/>
        <v>0</v>
      </c>
      <c r="J2239" s="116" t="s">
        <v>10120</v>
      </c>
      <c r="K2239" s="116" t="s">
        <v>12272</v>
      </c>
      <c r="L2239" s="197">
        <v>45674</v>
      </c>
      <c r="M2239" s="116" t="s">
        <v>16049</v>
      </c>
      <c r="N2239" s="197">
        <v>45685</v>
      </c>
      <c r="O2239" s="388">
        <f t="shared" si="103"/>
        <v>21500</v>
      </c>
      <c r="P2239" s="339">
        <f t="shared" si="104"/>
        <v>0</v>
      </c>
    </row>
    <row r="2240" spans="1:16" hidden="1" x14ac:dyDescent="0.25">
      <c r="A2240" s="116">
        <v>132593</v>
      </c>
      <c r="B2240" s="116">
        <v>1</v>
      </c>
      <c r="C2240" s="116">
        <v>1547103070</v>
      </c>
      <c r="D2240" s="116" t="s">
        <v>12314</v>
      </c>
      <c r="E2240" s="339">
        <v>1776300</v>
      </c>
      <c r="F2240" s="194">
        <v>1</v>
      </c>
      <c r="G2240" s="194">
        <v>1</v>
      </c>
      <c r="H2240" s="194" t="s">
        <v>10119</v>
      </c>
      <c r="I2240" s="194">
        <f t="shared" si="102"/>
        <v>0</v>
      </c>
      <c r="J2240" s="116" t="s">
        <v>10126</v>
      </c>
      <c r="K2240" s="116" t="s">
        <v>11657</v>
      </c>
      <c r="L2240" s="197">
        <v>45673</v>
      </c>
      <c r="M2240" s="116"/>
      <c r="N2240" s="197">
        <v>45673</v>
      </c>
      <c r="O2240" s="388">
        <f t="shared" si="103"/>
        <v>1776300</v>
      </c>
      <c r="P2240" s="339">
        <f t="shared" si="104"/>
        <v>0</v>
      </c>
    </row>
    <row r="2241" spans="1:16" hidden="1" x14ac:dyDescent="0.25">
      <c r="A2241" s="116">
        <v>132594</v>
      </c>
      <c r="B2241" s="116">
        <v>1</v>
      </c>
      <c r="C2241" s="116">
        <v>1010100360</v>
      </c>
      <c r="D2241" s="116" t="s">
        <v>10773</v>
      </c>
      <c r="E2241" s="339">
        <v>80000</v>
      </c>
      <c r="F2241" s="194">
        <v>25</v>
      </c>
      <c r="G2241" s="194">
        <v>25</v>
      </c>
      <c r="H2241" s="194" t="s">
        <v>10119</v>
      </c>
      <c r="I2241" s="194">
        <f t="shared" si="102"/>
        <v>0</v>
      </c>
      <c r="J2241" s="116" t="s">
        <v>10120</v>
      </c>
      <c r="K2241" s="116" t="s">
        <v>12375</v>
      </c>
      <c r="L2241" s="197">
        <v>45678</v>
      </c>
      <c r="M2241" s="116" t="s">
        <v>14772</v>
      </c>
      <c r="N2241" s="197">
        <v>45678</v>
      </c>
      <c r="O2241" s="388">
        <f t="shared" si="103"/>
        <v>3200</v>
      </c>
      <c r="P2241" s="339">
        <f t="shared" si="104"/>
        <v>0</v>
      </c>
    </row>
    <row r="2242" spans="1:16" hidden="1" x14ac:dyDescent="0.25">
      <c r="A2242" s="116">
        <v>132596</v>
      </c>
      <c r="B2242" s="116">
        <v>1</v>
      </c>
      <c r="C2242" s="116">
        <v>1011100040</v>
      </c>
      <c r="D2242" s="116" t="s">
        <v>10481</v>
      </c>
      <c r="E2242" s="339">
        <v>36247.75</v>
      </c>
      <c r="F2242" s="194">
        <v>25</v>
      </c>
      <c r="G2242" s="194">
        <v>25</v>
      </c>
      <c r="H2242" s="194" t="s">
        <v>10119</v>
      </c>
      <c r="I2242" s="194">
        <f t="shared" ref="I2242:I2305" si="105">+F2242-G2242</f>
        <v>0</v>
      </c>
      <c r="J2242" s="116" t="s">
        <v>10120</v>
      </c>
      <c r="K2242" s="116" t="s">
        <v>12278</v>
      </c>
      <c r="L2242" s="197">
        <v>45674</v>
      </c>
      <c r="M2242" s="116"/>
      <c r="N2242" s="197">
        <v>45674</v>
      </c>
      <c r="O2242" s="388">
        <f t="shared" ref="O2242:O2305" si="106">+E2242/F2242</f>
        <v>1449.91</v>
      </c>
      <c r="P2242" s="339">
        <f t="shared" ref="P2242:P2305" si="107">+O2242*I2242</f>
        <v>0</v>
      </c>
    </row>
    <row r="2243" spans="1:16" hidden="1" x14ac:dyDescent="0.25">
      <c r="A2243" s="116">
        <v>132596</v>
      </c>
      <c r="B2243" s="116">
        <v>2</v>
      </c>
      <c r="C2243" s="116">
        <v>1017102120</v>
      </c>
      <c r="D2243" s="116" t="s">
        <v>10656</v>
      </c>
      <c r="E2243" s="339">
        <v>486000</v>
      </c>
      <c r="F2243" s="194">
        <v>3</v>
      </c>
      <c r="G2243" s="194">
        <v>3</v>
      </c>
      <c r="H2243" s="194" t="s">
        <v>10119</v>
      </c>
      <c r="I2243" s="194">
        <f t="shared" si="105"/>
        <v>0</v>
      </c>
      <c r="J2243" s="116" t="s">
        <v>10120</v>
      </c>
      <c r="K2243" s="116" t="s">
        <v>12278</v>
      </c>
      <c r="L2243" s="197">
        <v>45674</v>
      </c>
      <c r="M2243" s="116"/>
      <c r="N2243" s="197">
        <v>45674</v>
      </c>
      <c r="O2243" s="388">
        <f t="shared" si="106"/>
        <v>162000</v>
      </c>
      <c r="P2243" s="339">
        <f t="shared" si="107"/>
        <v>0</v>
      </c>
    </row>
    <row r="2244" spans="1:16" hidden="1" x14ac:dyDescent="0.25">
      <c r="A2244" s="116">
        <v>132596</v>
      </c>
      <c r="B2244" s="116">
        <v>3</v>
      </c>
      <c r="C2244" s="116">
        <v>1018100720</v>
      </c>
      <c r="D2244" s="116" t="s">
        <v>11158</v>
      </c>
      <c r="E2244" s="339">
        <v>9930</v>
      </c>
      <c r="F2244" s="194">
        <v>15</v>
      </c>
      <c r="G2244" s="194">
        <f>6+9</f>
        <v>15</v>
      </c>
      <c r="H2244" s="194" t="s">
        <v>10119</v>
      </c>
      <c r="I2244" s="194">
        <f t="shared" si="105"/>
        <v>0</v>
      </c>
      <c r="J2244" s="116" t="s">
        <v>10120</v>
      </c>
      <c r="K2244" s="116" t="s">
        <v>12278</v>
      </c>
      <c r="L2244" s="197">
        <v>45674</v>
      </c>
      <c r="M2244" s="116" t="s">
        <v>16389</v>
      </c>
      <c r="N2244" s="197">
        <v>45902</v>
      </c>
      <c r="O2244" s="388">
        <f t="shared" si="106"/>
        <v>662</v>
      </c>
      <c r="P2244" s="339">
        <f t="shared" si="107"/>
        <v>0</v>
      </c>
    </row>
    <row r="2245" spans="1:16" hidden="1" x14ac:dyDescent="0.25">
      <c r="A2245" s="116">
        <v>132597</v>
      </c>
      <c r="B2245" s="116">
        <v>14</v>
      </c>
      <c r="C2245" s="116">
        <v>1014105710</v>
      </c>
      <c r="D2245" s="116" t="s">
        <v>14792</v>
      </c>
      <c r="E2245" s="339">
        <v>2285</v>
      </c>
      <c r="F2245" s="194">
        <v>1</v>
      </c>
      <c r="G2245" s="194">
        <v>1</v>
      </c>
      <c r="H2245" s="194" t="s">
        <v>10119</v>
      </c>
      <c r="I2245" s="194">
        <f t="shared" si="105"/>
        <v>0</v>
      </c>
      <c r="J2245" s="116" t="s">
        <v>10126</v>
      </c>
      <c r="K2245" s="116" t="s">
        <v>11947</v>
      </c>
      <c r="L2245" s="197">
        <v>45680</v>
      </c>
      <c r="M2245" s="116"/>
      <c r="N2245" s="197">
        <v>45680</v>
      </c>
      <c r="O2245" s="388">
        <f t="shared" si="106"/>
        <v>2285</v>
      </c>
      <c r="P2245" s="339">
        <f t="shared" si="107"/>
        <v>0</v>
      </c>
    </row>
    <row r="2246" spans="1:16" hidden="1" x14ac:dyDescent="0.25">
      <c r="A2246" s="116">
        <v>132597</v>
      </c>
      <c r="B2246" s="116">
        <v>4</v>
      </c>
      <c r="C2246" s="116">
        <v>1018100030</v>
      </c>
      <c r="D2246" s="116" t="s">
        <v>10657</v>
      </c>
      <c r="E2246" s="339">
        <v>1401.96</v>
      </c>
      <c r="F2246" s="194">
        <v>2</v>
      </c>
      <c r="G2246" s="194">
        <v>2</v>
      </c>
      <c r="H2246" s="194" t="s">
        <v>10119</v>
      </c>
      <c r="I2246" s="194">
        <f t="shared" si="105"/>
        <v>0</v>
      </c>
      <c r="J2246" s="116" t="s">
        <v>10126</v>
      </c>
      <c r="K2246" s="116" t="s">
        <v>11947</v>
      </c>
      <c r="L2246" s="197">
        <v>45680</v>
      </c>
      <c r="M2246" s="116"/>
      <c r="N2246" s="197">
        <v>45680</v>
      </c>
      <c r="O2246" s="388">
        <f t="shared" si="106"/>
        <v>700.98</v>
      </c>
      <c r="P2246" s="339">
        <f t="shared" si="107"/>
        <v>0</v>
      </c>
    </row>
    <row r="2247" spans="1:16" hidden="1" x14ac:dyDescent="0.25">
      <c r="A2247" s="116">
        <v>132597</v>
      </c>
      <c r="B2247" s="116">
        <v>8</v>
      </c>
      <c r="C2247" s="116">
        <v>1018100720</v>
      </c>
      <c r="D2247" s="116" t="s">
        <v>11158</v>
      </c>
      <c r="E2247" s="339">
        <v>662</v>
      </c>
      <c r="F2247" s="194">
        <v>1</v>
      </c>
      <c r="G2247" s="194">
        <v>1</v>
      </c>
      <c r="H2247" s="194" t="s">
        <v>10119</v>
      </c>
      <c r="I2247" s="194">
        <f t="shared" si="105"/>
        <v>0</v>
      </c>
      <c r="J2247" s="116" t="s">
        <v>10126</v>
      </c>
      <c r="K2247" s="116" t="s">
        <v>11947</v>
      </c>
      <c r="L2247" s="197">
        <v>45680</v>
      </c>
      <c r="M2247" s="116"/>
      <c r="N2247" s="197">
        <v>45680</v>
      </c>
      <c r="O2247" s="388">
        <f t="shared" si="106"/>
        <v>662</v>
      </c>
      <c r="P2247" s="339">
        <f t="shared" si="107"/>
        <v>0</v>
      </c>
    </row>
    <row r="2248" spans="1:16" hidden="1" x14ac:dyDescent="0.25">
      <c r="A2248" s="116">
        <v>132597</v>
      </c>
      <c r="B2248" s="116">
        <v>7</v>
      </c>
      <c r="C2248" s="116">
        <v>1022100110</v>
      </c>
      <c r="D2248" s="116" t="s">
        <v>10343</v>
      </c>
      <c r="E2248" s="339">
        <v>2171</v>
      </c>
      <c r="F2248" s="194">
        <v>1</v>
      </c>
      <c r="G2248" s="194">
        <v>1</v>
      </c>
      <c r="H2248" s="194" t="s">
        <v>10119</v>
      </c>
      <c r="I2248" s="194">
        <f t="shared" si="105"/>
        <v>0</v>
      </c>
      <c r="J2248" s="116" t="s">
        <v>10126</v>
      </c>
      <c r="K2248" s="116" t="s">
        <v>11947</v>
      </c>
      <c r="L2248" s="197">
        <v>45680</v>
      </c>
      <c r="M2248" s="116"/>
      <c r="N2248" s="197">
        <v>45680</v>
      </c>
      <c r="O2248" s="388">
        <f t="shared" si="106"/>
        <v>2171</v>
      </c>
      <c r="P2248" s="339">
        <f t="shared" si="107"/>
        <v>0</v>
      </c>
    </row>
    <row r="2249" spans="1:16" hidden="1" x14ac:dyDescent="0.25">
      <c r="A2249" s="116">
        <v>132597</v>
      </c>
      <c r="B2249" s="116">
        <v>2</v>
      </c>
      <c r="C2249" s="116">
        <v>1022100230</v>
      </c>
      <c r="D2249" s="116" t="s">
        <v>16162</v>
      </c>
      <c r="E2249" s="339">
        <v>1650</v>
      </c>
      <c r="F2249" s="194">
        <v>1</v>
      </c>
      <c r="G2249" s="194">
        <v>1</v>
      </c>
      <c r="H2249" s="194" t="s">
        <v>10119</v>
      </c>
      <c r="I2249" s="194">
        <f t="shared" si="105"/>
        <v>0</v>
      </c>
      <c r="J2249" s="116" t="s">
        <v>10126</v>
      </c>
      <c r="K2249" s="116" t="s">
        <v>11947</v>
      </c>
      <c r="L2249" s="197">
        <v>45680</v>
      </c>
      <c r="M2249" s="116"/>
      <c r="N2249" s="197">
        <v>45680</v>
      </c>
      <c r="O2249" s="388">
        <f t="shared" si="106"/>
        <v>1650</v>
      </c>
      <c r="P2249" s="339">
        <f t="shared" si="107"/>
        <v>0</v>
      </c>
    </row>
    <row r="2250" spans="1:16" hidden="1" x14ac:dyDescent="0.25">
      <c r="A2250" s="116">
        <v>132597</v>
      </c>
      <c r="B2250" s="116">
        <v>10</v>
      </c>
      <c r="C2250" s="116">
        <v>1022100500</v>
      </c>
      <c r="D2250" s="116" t="s">
        <v>17547</v>
      </c>
      <c r="E2250" s="339">
        <v>984</v>
      </c>
      <c r="F2250" s="194">
        <v>1</v>
      </c>
      <c r="G2250" s="194">
        <v>1</v>
      </c>
      <c r="H2250" s="194" t="s">
        <v>10119</v>
      </c>
      <c r="I2250" s="194">
        <f t="shared" si="105"/>
        <v>0</v>
      </c>
      <c r="J2250" s="116" t="s">
        <v>10126</v>
      </c>
      <c r="K2250" s="116" t="s">
        <v>11947</v>
      </c>
      <c r="L2250" s="197">
        <v>45680</v>
      </c>
      <c r="M2250" s="116"/>
      <c r="N2250" s="197">
        <v>45680</v>
      </c>
      <c r="O2250" s="388">
        <f t="shared" si="106"/>
        <v>984</v>
      </c>
      <c r="P2250" s="339">
        <f t="shared" si="107"/>
        <v>0</v>
      </c>
    </row>
    <row r="2251" spans="1:16" hidden="1" x14ac:dyDescent="0.25">
      <c r="A2251" s="116">
        <v>132597</v>
      </c>
      <c r="B2251" s="116">
        <v>3</v>
      </c>
      <c r="C2251" s="116">
        <v>1022100510</v>
      </c>
      <c r="D2251" s="116" t="s">
        <v>16163</v>
      </c>
      <c r="E2251" s="339">
        <v>6240</v>
      </c>
      <c r="F2251" s="194">
        <v>8</v>
      </c>
      <c r="G2251" s="194">
        <v>8</v>
      </c>
      <c r="H2251" s="194" t="s">
        <v>10119</v>
      </c>
      <c r="I2251" s="194">
        <f t="shared" si="105"/>
        <v>0</v>
      </c>
      <c r="J2251" s="116" t="s">
        <v>10126</v>
      </c>
      <c r="K2251" s="116" t="s">
        <v>11947</v>
      </c>
      <c r="L2251" s="197">
        <v>45680</v>
      </c>
      <c r="M2251" s="116"/>
      <c r="N2251" s="197">
        <v>45680</v>
      </c>
      <c r="O2251" s="388">
        <f t="shared" si="106"/>
        <v>780</v>
      </c>
      <c r="P2251" s="339">
        <f t="shared" si="107"/>
        <v>0</v>
      </c>
    </row>
    <row r="2252" spans="1:16" hidden="1" x14ac:dyDescent="0.25">
      <c r="A2252" s="116">
        <v>132597</v>
      </c>
      <c r="B2252" s="116">
        <v>1</v>
      </c>
      <c r="C2252" s="116">
        <v>1022101080</v>
      </c>
      <c r="D2252" s="116" t="s">
        <v>17463</v>
      </c>
      <c r="E2252" s="339">
        <v>4225</v>
      </c>
      <c r="F2252" s="194">
        <v>1</v>
      </c>
      <c r="G2252" s="194">
        <v>1</v>
      </c>
      <c r="H2252" s="194" t="s">
        <v>10119</v>
      </c>
      <c r="I2252" s="194">
        <f t="shared" si="105"/>
        <v>0</v>
      </c>
      <c r="J2252" s="116" t="s">
        <v>10126</v>
      </c>
      <c r="K2252" s="116" t="s">
        <v>11947</v>
      </c>
      <c r="L2252" s="197">
        <v>45680</v>
      </c>
      <c r="M2252" s="116"/>
      <c r="N2252" s="197">
        <v>45680</v>
      </c>
      <c r="O2252" s="388">
        <f t="shared" si="106"/>
        <v>4225</v>
      </c>
      <c r="P2252" s="339">
        <f t="shared" si="107"/>
        <v>0</v>
      </c>
    </row>
    <row r="2253" spans="1:16" hidden="1" x14ac:dyDescent="0.25">
      <c r="A2253" s="116">
        <v>132597</v>
      </c>
      <c r="B2253" s="116">
        <v>11</v>
      </c>
      <c r="C2253" s="116">
        <v>1022102620</v>
      </c>
      <c r="D2253" s="116" t="s">
        <v>16164</v>
      </c>
      <c r="E2253" s="339">
        <v>2253.92</v>
      </c>
      <c r="F2253" s="194">
        <v>4</v>
      </c>
      <c r="G2253" s="194">
        <v>4</v>
      </c>
      <c r="H2253" s="194" t="s">
        <v>10119</v>
      </c>
      <c r="I2253" s="194">
        <f t="shared" si="105"/>
        <v>0</v>
      </c>
      <c r="J2253" s="116" t="s">
        <v>10126</v>
      </c>
      <c r="K2253" s="116" t="s">
        <v>11947</v>
      </c>
      <c r="L2253" s="197">
        <v>45680</v>
      </c>
      <c r="M2253" s="116"/>
      <c r="N2253" s="197">
        <v>45680</v>
      </c>
      <c r="O2253" s="388">
        <f t="shared" si="106"/>
        <v>563.48</v>
      </c>
      <c r="P2253" s="339">
        <f t="shared" si="107"/>
        <v>0</v>
      </c>
    </row>
    <row r="2254" spans="1:16" hidden="1" x14ac:dyDescent="0.25">
      <c r="A2254" s="116">
        <v>132597</v>
      </c>
      <c r="B2254" s="116">
        <v>5</v>
      </c>
      <c r="C2254" s="116">
        <v>1022104230</v>
      </c>
      <c r="D2254" s="116" t="s">
        <v>11795</v>
      </c>
      <c r="E2254" s="339">
        <v>4720</v>
      </c>
      <c r="F2254" s="194">
        <v>1</v>
      </c>
      <c r="G2254" s="194">
        <v>1</v>
      </c>
      <c r="H2254" s="194" t="s">
        <v>10119</v>
      </c>
      <c r="I2254" s="194">
        <f t="shared" si="105"/>
        <v>0</v>
      </c>
      <c r="J2254" s="116" t="s">
        <v>10126</v>
      </c>
      <c r="K2254" s="116" t="s">
        <v>11947</v>
      </c>
      <c r="L2254" s="197">
        <v>45680</v>
      </c>
      <c r="M2254" s="116"/>
      <c r="N2254" s="197">
        <v>45680</v>
      </c>
      <c r="O2254" s="388">
        <f t="shared" si="106"/>
        <v>4720</v>
      </c>
      <c r="P2254" s="339">
        <f t="shared" si="107"/>
        <v>0</v>
      </c>
    </row>
    <row r="2255" spans="1:16" hidden="1" x14ac:dyDescent="0.25">
      <c r="A2255" s="116">
        <v>132597</v>
      </c>
      <c r="B2255" s="116">
        <v>13</v>
      </c>
      <c r="C2255" s="116">
        <v>1023100140</v>
      </c>
      <c r="D2255" s="116" t="s">
        <v>11171</v>
      </c>
      <c r="E2255" s="339">
        <v>18390</v>
      </c>
      <c r="F2255" s="194">
        <v>1</v>
      </c>
      <c r="G2255" s="194">
        <v>1</v>
      </c>
      <c r="H2255" s="194" t="s">
        <v>10119</v>
      </c>
      <c r="I2255" s="194">
        <f t="shared" si="105"/>
        <v>0</v>
      </c>
      <c r="J2255" s="116" t="s">
        <v>10126</v>
      </c>
      <c r="K2255" s="116" t="s">
        <v>11947</v>
      </c>
      <c r="L2255" s="197">
        <v>45680</v>
      </c>
      <c r="M2255" s="116"/>
      <c r="N2255" s="197">
        <v>45680</v>
      </c>
      <c r="O2255" s="388">
        <f t="shared" si="106"/>
        <v>18390</v>
      </c>
      <c r="P2255" s="339">
        <f t="shared" si="107"/>
        <v>0</v>
      </c>
    </row>
    <row r="2256" spans="1:16" hidden="1" x14ac:dyDescent="0.25">
      <c r="A2256" s="116">
        <v>132597</v>
      </c>
      <c r="B2256" s="116">
        <v>9</v>
      </c>
      <c r="C2256" s="116">
        <v>1239100060</v>
      </c>
      <c r="D2256" s="116" t="s">
        <v>16192</v>
      </c>
      <c r="E2256" s="339">
        <v>568</v>
      </c>
      <c r="F2256" s="194">
        <v>1</v>
      </c>
      <c r="G2256" s="194">
        <v>1</v>
      </c>
      <c r="H2256" s="194" t="s">
        <v>10119</v>
      </c>
      <c r="I2256" s="194">
        <f t="shared" si="105"/>
        <v>0</v>
      </c>
      <c r="J2256" s="116" t="s">
        <v>10126</v>
      </c>
      <c r="K2256" s="116" t="s">
        <v>11947</v>
      </c>
      <c r="L2256" s="197">
        <v>45680</v>
      </c>
      <c r="M2256" s="116"/>
      <c r="N2256" s="197">
        <v>45680</v>
      </c>
      <c r="O2256" s="388">
        <f t="shared" si="106"/>
        <v>568</v>
      </c>
      <c r="P2256" s="339">
        <f t="shared" si="107"/>
        <v>0</v>
      </c>
    </row>
    <row r="2257" spans="1:16" hidden="1" x14ac:dyDescent="0.25">
      <c r="A2257" s="116">
        <v>132597</v>
      </c>
      <c r="B2257" s="116">
        <v>12</v>
      </c>
      <c r="C2257" s="116">
        <v>1520103680</v>
      </c>
      <c r="D2257" s="116" t="s">
        <v>11882</v>
      </c>
      <c r="E2257" s="339">
        <v>17408</v>
      </c>
      <c r="F2257" s="194">
        <v>1</v>
      </c>
      <c r="G2257" s="194">
        <v>1</v>
      </c>
      <c r="H2257" s="194" t="s">
        <v>10119</v>
      </c>
      <c r="I2257" s="194">
        <f t="shared" si="105"/>
        <v>0</v>
      </c>
      <c r="J2257" s="116" t="s">
        <v>10126</v>
      </c>
      <c r="K2257" s="116" t="s">
        <v>11947</v>
      </c>
      <c r="L2257" s="197">
        <v>45680</v>
      </c>
      <c r="M2257" s="116"/>
      <c r="N2257" s="197">
        <v>45680</v>
      </c>
      <c r="O2257" s="388">
        <f t="shared" si="106"/>
        <v>17408</v>
      </c>
      <c r="P2257" s="339">
        <f t="shared" si="107"/>
        <v>0</v>
      </c>
    </row>
    <row r="2258" spans="1:16" hidden="1" x14ac:dyDescent="0.25">
      <c r="A2258" s="116">
        <v>132597</v>
      </c>
      <c r="B2258" s="116">
        <v>16</v>
      </c>
      <c r="C2258" s="116">
        <v>1521100100</v>
      </c>
      <c r="D2258" s="116" t="s">
        <v>10563</v>
      </c>
      <c r="E2258" s="339">
        <v>40700</v>
      </c>
      <c r="F2258" s="194">
        <v>37</v>
      </c>
      <c r="G2258" s="194">
        <v>37</v>
      </c>
      <c r="H2258" s="194" t="s">
        <v>10119</v>
      </c>
      <c r="I2258" s="194">
        <f t="shared" si="105"/>
        <v>0</v>
      </c>
      <c r="J2258" s="116" t="s">
        <v>10126</v>
      </c>
      <c r="K2258" s="116" t="s">
        <v>11947</v>
      </c>
      <c r="L2258" s="197">
        <v>45680</v>
      </c>
      <c r="M2258" s="116"/>
      <c r="N2258" s="197">
        <v>45680</v>
      </c>
      <c r="O2258" s="388">
        <f t="shared" si="106"/>
        <v>1100</v>
      </c>
      <c r="P2258" s="339">
        <f t="shared" si="107"/>
        <v>0</v>
      </c>
    </row>
    <row r="2259" spans="1:16" hidden="1" x14ac:dyDescent="0.25">
      <c r="A2259" s="116">
        <v>132597</v>
      </c>
      <c r="B2259" s="116">
        <v>6</v>
      </c>
      <c r="C2259" s="116">
        <v>1610100300</v>
      </c>
      <c r="D2259" s="116" t="s">
        <v>10965</v>
      </c>
      <c r="E2259" s="339">
        <v>7170</v>
      </c>
      <c r="F2259" s="194">
        <v>2</v>
      </c>
      <c r="G2259" s="194">
        <v>2</v>
      </c>
      <c r="H2259" s="194" t="s">
        <v>10119</v>
      </c>
      <c r="I2259" s="194">
        <f t="shared" si="105"/>
        <v>0</v>
      </c>
      <c r="J2259" s="116" t="s">
        <v>10126</v>
      </c>
      <c r="K2259" s="116" t="s">
        <v>11947</v>
      </c>
      <c r="L2259" s="197">
        <v>45680</v>
      </c>
      <c r="M2259" s="116"/>
      <c r="N2259" s="197">
        <v>45680</v>
      </c>
      <c r="O2259" s="388">
        <f t="shared" si="106"/>
        <v>3585</v>
      </c>
      <c r="P2259" s="339">
        <f t="shared" si="107"/>
        <v>0</v>
      </c>
    </row>
    <row r="2260" spans="1:16" hidden="1" x14ac:dyDescent="0.25">
      <c r="A2260" s="116">
        <v>132597</v>
      </c>
      <c r="B2260" s="116">
        <v>15</v>
      </c>
      <c r="C2260" s="116">
        <v>1810101870</v>
      </c>
      <c r="D2260" s="116" t="s">
        <v>11367</v>
      </c>
      <c r="E2260" s="339">
        <v>10448</v>
      </c>
      <c r="F2260" s="194">
        <v>1</v>
      </c>
      <c r="G2260" s="194">
        <v>1</v>
      </c>
      <c r="H2260" s="194" t="s">
        <v>10119</v>
      </c>
      <c r="I2260" s="194">
        <f t="shared" si="105"/>
        <v>0</v>
      </c>
      <c r="J2260" s="116" t="s">
        <v>10126</v>
      </c>
      <c r="K2260" s="116" t="s">
        <v>11947</v>
      </c>
      <c r="L2260" s="197">
        <v>45680</v>
      </c>
      <c r="M2260" s="116"/>
      <c r="N2260" s="197">
        <v>45680</v>
      </c>
      <c r="O2260" s="388">
        <f t="shared" si="106"/>
        <v>10448</v>
      </c>
      <c r="P2260" s="339">
        <f t="shared" si="107"/>
        <v>0</v>
      </c>
    </row>
    <row r="2261" spans="1:16" hidden="1" x14ac:dyDescent="0.25">
      <c r="A2261" s="116">
        <v>132599</v>
      </c>
      <c r="B2261" s="116">
        <v>1</v>
      </c>
      <c r="C2261" s="116">
        <v>1010101150</v>
      </c>
      <c r="D2261" s="116" t="s">
        <v>11127</v>
      </c>
      <c r="E2261" s="339">
        <v>139708</v>
      </c>
      <c r="F2261" s="194">
        <v>20</v>
      </c>
      <c r="G2261" s="194">
        <v>20</v>
      </c>
      <c r="H2261" s="194" t="s">
        <v>10119</v>
      </c>
      <c r="I2261" s="194">
        <f t="shared" si="105"/>
        <v>0</v>
      </c>
      <c r="J2261" s="116" t="s">
        <v>10120</v>
      </c>
      <c r="K2261" s="116" t="s">
        <v>12375</v>
      </c>
      <c r="L2261" s="197">
        <v>45678</v>
      </c>
      <c r="M2261" s="116" t="s">
        <v>14773</v>
      </c>
      <c r="N2261" s="197">
        <v>45678</v>
      </c>
      <c r="O2261" s="388">
        <f t="shared" si="106"/>
        <v>6985.4</v>
      </c>
      <c r="P2261" s="339">
        <f t="shared" si="107"/>
        <v>0</v>
      </c>
    </row>
    <row r="2262" spans="1:16" hidden="1" x14ac:dyDescent="0.25">
      <c r="A2262" s="116">
        <v>132647</v>
      </c>
      <c r="B2262" s="116">
        <v>1</v>
      </c>
      <c r="C2262" s="116">
        <v>1027100100</v>
      </c>
      <c r="D2262" s="116" t="s">
        <v>10645</v>
      </c>
      <c r="E2262" s="339">
        <v>101025</v>
      </c>
      <c r="F2262" s="194">
        <v>3</v>
      </c>
      <c r="G2262" s="194">
        <v>3</v>
      </c>
      <c r="H2262" s="194" t="s">
        <v>10119</v>
      </c>
      <c r="I2262" s="194">
        <f t="shared" si="105"/>
        <v>0</v>
      </c>
      <c r="J2262" s="116" t="s">
        <v>10126</v>
      </c>
      <c r="K2262" s="116" t="s">
        <v>10483</v>
      </c>
      <c r="L2262" s="197">
        <v>45678</v>
      </c>
      <c r="M2262" s="116" t="s">
        <v>14786</v>
      </c>
      <c r="N2262" s="197">
        <v>45679</v>
      </c>
      <c r="O2262" s="388">
        <f t="shared" si="106"/>
        <v>33675</v>
      </c>
      <c r="P2262" s="339">
        <f t="shared" si="107"/>
        <v>0</v>
      </c>
    </row>
    <row r="2263" spans="1:16" hidden="1" x14ac:dyDescent="0.25">
      <c r="A2263" s="116">
        <v>132652</v>
      </c>
      <c r="B2263" s="116">
        <v>9</v>
      </c>
      <c r="C2263" s="116">
        <v>1011100110</v>
      </c>
      <c r="D2263" s="116" t="s">
        <v>10354</v>
      </c>
      <c r="E2263" s="339">
        <v>34800</v>
      </c>
      <c r="F2263" s="194">
        <v>10</v>
      </c>
      <c r="G2263" s="194">
        <v>10</v>
      </c>
      <c r="H2263" s="194" t="s">
        <v>10119</v>
      </c>
      <c r="I2263" s="194">
        <f t="shared" si="105"/>
        <v>0</v>
      </c>
      <c r="J2263" s="116" t="s">
        <v>10126</v>
      </c>
      <c r="K2263" s="116" t="s">
        <v>10683</v>
      </c>
      <c r="L2263" s="197">
        <v>45678</v>
      </c>
      <c r="M2263" s="116"/>
      <c r="N2263" s="197">
        <v>45678</v>
      </c>
      <c r="O2263" s="388">
        <f t="shared" si="106"/>
        <v>3480</v>
      </c>
      <c r="P2263" s="339">
        <f t="shared" si="107"/>
        <v>0</v>
      </c>
    </row>
    <row r="2264" spans="1:16" hidden="1" x14ac:dyDescent="0.25">
      <c r="A2264" s="116">
        <v>132652</v>
      </c>
      <c r="B2264" s="116">
        <v>10</v>
      </c>
      <c r="C2264" s="116">
        <v>1011100430</v>
      </c>
      <c r="D2264" s="116" t="s">
        <v>17451</v>
      </c>
      <c r="E2264" s="339">
        <v>14400</v>
      </c>
      <c r="F2264" s="194">
        <v>2</v>
      </c>
      <c r="G2264" s="194">
        <v>2</v>
      </c>
      <c r="H2264" s="194" t="s">
        <v>10119</v>
      </c>
      <c r="I2264" s="194">
        <f t="shared" si="105"/>
        <v>0</v>
      </c>
      <c r="J2264" s="116" t="s">
        <v>10126</v>
      </c>
      <c r="K2264" s="116" t="s">
        <v>10683</v>
      </c>
      <c r="L2264" s="197">
        <v>45678</v>
      </c>
      <c r="M2264" s="116"/>
      <c r="N2264" s="197">
        <v>45678</v>
      </c>
      <c r="O2264" s="388">
        <f t="shared" si="106"/>
        <v>7200</v>
      </c>
      <c r="P2264" s="339">
        <f t="shared" si="107"/>
        <v>0</v>
      </c>
    </row>
    <row r="2265" spans="1:16" hidden="1" x14ac:dyDescent="0.25">
      <c r="A2265" s="116">
        <v>132652</v>
      </c>
      <c r="B2265" s="116">
        <v>5</v>
      </c>
      <c r="C2265" s="116">
        <v>1011100940</v>
      </c>
      <c r="D2265" s="116" t="s">
        <v>10652</v>
      </c>
      <c r="E2265" s="339">
        <v>86000</v>
      </c>
      <c r="F2265" s="194">
        <v>4</v>
      </c>
      <c r="G2265" s="194">
        <v>4</v>
      </c>
      <c r="H2265" s="194" t="s">
        <v>10119</v>
      </c>
      <c r="I2265" s="194">
        <f t="shared" si="105"/>
        <v>0</v>
      </c>
      <c r="J2265" s="116" t="s">
        <v>10126</v>
      </c>
      <c r="K2265" s="116" t="s">
        <v>10683</v>
      </c>
      <c r="L2265" s="197">
        <v>45678</v>
      </c>
      <c r="M2265" s="116"/>
      <c r="N2265" s="197">
        <v>45685</v>
      </c>
      <c r="O2265" s="388">
        <f t="shared" si="106"/>
        <v>21500</v>
      </c>
      <c r="P2265" s="339">
        <f t="shared" si="107"/>
        <v>0</v>
      </c>
    </row>
    <row r="2266" spans="1:16" hidden="1" x14ac:dyDescent="0.25">
      <c r="A2266" s="116">
        <v>132652</v>
      </c>
      <c r="B2266" s="116">
        <v>8</v>
      </c>
      <c r="C2266" s="116">
        <v>1014104530</v>
      </c>
      <c r="D2266" s="116" t="s">
        <v>10355</v>
      </c>
      <c r="E2266" s="339">
        <v>58391.6</v>
      </c>
      <c r="F2266" s="194">
        <v>2</v>
      </c>
      <c r="G2266" s="194">
        <v>2</v>
      </c>
      <c r="H2266" s="194" t="s">
        <v>10119</v>
      </c>
      <c r="I2266" s="194">
        <f t="shared" si="105"/>
        <v>0</v>
      </c>
      <c r="J2266" s="116" t="s">
        <v>10126</v>
      </c>
      <c r="K2266" s="116" t="s">
        <v>10683</v>
      </c>
      <c r="L2266" s="197">
        <v>45678</v>
      </c>
      <c r="M2266" s="116"/>
      <c r="N2266" s="197">
        <v>45678</v>
      </c>
      <c r="O2266" s="388">
        <f t="shared" si="106"/>
        <v>29195.8</v>
      </c>
      <c r="P2266" s="339">
        <f t="shared" si="107"/>
        <v>0</v>
      </c>
    </row>
    <row r="2267" spans="1:16" hidden="1" x14ac:dyDescent="0.25">
      <c r="A2267" s="116">
        <v>132652</v>
      </c>
      <c r="B2267" s="116">
        <v>1</v>
      </c>
      <c r="C2267" s="116">
        <v>1027100100</v>
      </c>
      <c r="D2267" s="116" t="s">
        <v>10645</v>
      </c>
      <c r="E2267" s="339">
        <v>168375</v>
      </c>
      <c r="F2267" s="194">
        <v>5</v>
      </c>
      <c r="G2267" s="194">
        <v>5</v>
      </c>
      <c r="H2267" s="194" t="s">
        <v>10119</v>
      </c>
      <c r="I2267" s="194">
        <f t="shared" si="105"/>
        <v>0</v>
      </c>
      <c r="J2267" s="116" t="s">
        <v>10126</v>
      </c>
      <c r="K2267" s="116" t="s">
        <v>10683</v>
      </c>
      <c r="L2267" s="197">
        <v>45678</v>
      </c>
      <c r="M2267" s="116"/>
      <c r="N2267" s="197">
        <v>45679</v>
      </c>
      <c r="O2267" s="388">
        <f t="shared" si="106"/>
        <v>33675</v>
      </c>
      <c r="P2267" s="339">
        <f t="shared" si="107"/>
        <v>0</v>
      </c>
    </row>
    <row r="2268" spans="1:16" hidden="1" x14ac:dyDescent="0.25">
      <c r="A2268" s="116">
        <v>132652</v>
      </c>
      <c r="B2268" s="116">
        <v>4</v>
      </c>
      <c r="C2268" s="116">
        <v>1210100520</v>
      </c>
      <c r="D2268" s="116" t="s">
        <v>11192</v>
      </c>
      <c r="E2268" s="339">
        <v>17315</v>
      </c>
      <c r="F2268" s="194">
        <v>1</v>
      </c>
      <c r="G2268" s="194">
        <v>1</v>
      </c>
      <c r="H2268" s="194" t="s">
        <v>10119</v>
      </c>
      <c r="I2268" s="194">
        <f t="shared" si="105"/>
        <v>0</v>
      </c>
      <c r="J2268" s="116" t="s">
        <v>10126</v>
      </c>
      <c r="K2268" s="116" t="s">
        <v>10683</v>
      </c>
      <c r="L2268" s="197">
        <v>45678</v>
      </c>
      <c r="M2268" s="116"/>
      <c r="N2268" s="197">
        <v>45678</v>
      </c>
      <c r="O2268" s="388">
        <f t="shared" si="106"/>
        <v>17315</v>
      </c>
      <c r="P2268" s="339">
        <f t="shared" si="107"/>
        <v>0</v>
      </c>
    </row>
    <row r="2269" spans="1:16" hidden="1" x14ac:dyDescent="0.25">
      <c r="A2269" s="116">
        <v>132652</v>
      </c>
      <c r="B2269" s="116">
        <v>6</v>
      </c>
      <c r="C2269" s="116">
        <v>1233100280</v>
      </c>
      <c r="D2269" s="116" t="s">
        <v>17464</v>
      </c>
      <c r="E2269" s="339">
        <v>36949.050000000003</v>
      </c>
      <c r="F2269" s="194">
        <v>15</v>
      </c>
      <c r="G2269" s="194">
        <v>15</v>
      </c>
      <c r="H2269" s="194" t="s">
        <v>10119</v>
      </c>
      <c r="I2269" s="194">
        <f t="shared" si="105"/>
        <v>0</v>
      </c>
      <c r="J2269" s="116" t="s">
        <v>10126</v>
      </c>
      <c r="K2269" s="116" t="s">
        <v>10683</v>
      </c>
      <c r="L2269" s="197">
        <v>45678</v>
      </c>
      <c r="M2269" s="116"/>
      <c r="N2269" s="197">
        <v>45678</v>
      </c>
      <c r="O2269" s="388">
        <f t="shared" si="106"/>
        <v>2463.27</v>
      </c>
      <c r="P2269" s="339">
        <f t="shared" si="107"/>
        <v>0</v>
      </c>
    </row>
    <row r="2270" spans="1:16" hidden="1" x14ac:dyDescent="0.25">
      <c r="A2270" s="116">
        <v>132652</v>
      </c>
      <c r="B2270" s="116">
        <v>3</v>
      </c>
      <c r="C2270" s="116">
        <v>1234100200</v>
      </c>
      <c r="D2270" s="116" t="s">
        <v>6559</v>
      </c>
      <c r="E2270" s="339">
        <v>81333</v>
      </c>
      <c r="F2270" s="194">
        <v>1</v>
      </c>
      <c r="G2270" s="194">
        <v>1</v>
      </c>
      <c r="H2270" s="194" t="s">
        <v>10119</v>
      </c>
      <c r="I2270" s="194">
        <f t="shared" si="105"/>
        <v>0</v>
      </c>
      <c r="J2270" s="116" t="s">
        <v>10126</v>
      </c>
      <c r="K2270" s="116" t="s">
        <v>10683</v>
      </c>
      <c r="L2270" s="197">
        <v>45678</v>
      </c>
      <c r="M2270" s="116"/>
      <c r="N2270" s="197">
        <v>45678</v>
      </c>
      <c r="O2270" s="388">
        <f t="shared" si="106"/>
        <v>81333</v>
      </c>
      <c r="P2270" s="339">
        <f t="shared" si="107"/>
        <v>0</v>
      </c>
    </row>
    <row r="2271" spans="1:16" hidden="1" x14ac:dyDescent="0.25">
      <c r="A2271" s="116">
        <v>132652</v>
      </c>
      <c r="B2271" s="116">
        <v>7</v>
      </c>
      <c r="C2271" s="116">
        <v>1315101660</v>
      </c>
      <c r="D2271" s="116" t="s">
        <v>9804</v>
      </c>
      <c r="E2271" s="339">
        <v>18000</v>
      </c>
      <c r="F2271" s="194">
        <v>1</v>
      </c>
      <c r="G2271" s="194">
        <v>1</v>
      </c>
      <c r="H2271" s="194" t="s">
        <v>10119</v>
      </c>
      <c r="I2271" s="194">
        <f t="shared" si="105"/>
        <v>0</v>
      </c>
      <c r="J2271" s="116" t="s">
        <v>10126</v>
      </c>
      <c r="K2271" s="116" t="s">
        <v>10683</v>
      </c>
      <c r="L2271" s="197">
        <v>45678</v>
      </c>
      <c r="M2271" s="116"/>
      <c r="N2271" s="197">
        <v>45678</v>
      </c>
      <c r="O2271" s="388">
        <f t="shared" si="106"/>
        <v>18000</v>
      </c>
      <c r="P2271" s="339">
        <f t="shared" si="107"/>
        <v>0</v>
      </c>
    </row>
    <row r="2272" spans="1:16" hidden="1" x14ac:dyDescent="0.25">
      <c r="A2272" s="116">
        <v>132652</v>
      </c>
      <c r="B2272" s="116">
        <v>2</v>
      </c>
      <c r="C2272" s="116">
        <v>1513100320</v>
      </c>
      <c r="D2272" s="116" t="s">
        <v>16197</v>
      </c>
      <c r="E2272" s="339">
        <v>576399.6</v>
      </c>
      <c r="F2272" s="194">
        <v>60</v>
      </c>
      <c r="G2272" s="194">
        <v>60</v>
      </c>
      <c r="H2272" s="194" t="s">
        <v>10119</v>
      </c>
      <c r="I2272" s="194">
        <f t="shared" si="105"/>
        <v>0</v>
      </c>
      <c r="J2272" s="116" t="s">
        <v>10126</v>
      </c>
      <c r="K2272" s="116" t="s">
        <v>10683</v>
      </c>
      <c r="L2272" s="197">
        <v>45678</v>
      </c>
      <c r="M2272" s="116"/>
      <c r="N2272" s="197">
        <v>45678</v>
      </c>
      <c r="O2272" s="388">
        <f t="shared" si="106"/>
        <v>9606.66</v>
      </c>
      <c r="P2272" s="339">
        <f t="shared" si="107"/>
        <v>0</v>
      </c>
    </row>
    <row r="2273" spans="1:16" hidden="1" x14ac:dyDescent="0.25">
      <c r="A2273" s="116">
        <v>132653</v>
      </c>
      <c r="B2273" s="116">
        <v>3</v>
      </c>
      <c r="C2273" s="116">
        <v>1011100040</v>
      </c>
      <c r="D2273" s="116" t="s">
        <v>10481</v>
      </c>
      <c r="E2273" s="339">
        <v>36247.75</v>
      </c>
      <c r="F2273" s="194">
        <v>25</v>
      </c>
      <c r="G2273" s="194">
        <v>25</v>
      </c>
      <c r="H2273" s="194" t="s">
        <v>10119</v>
      </c>
      <c r="I2273" s="194">
        <f t="shared" si="105"/>
        <v>0</v>
      </c>
      <c r="J2273" s="116" t="s">
        <v>10126</v>
      </c>
      <c r="K2273" s="116" t="s">
        <v>14781</v>
      </c>
      <c r="L2273" s="197">
        <v>45679</v>
      </c>
      <c r="M2273" s="116"/>
      <c r="N2273" s="197">
        <v>45679</v>
      </c>
      <c r="O2273" s="388">
        <f t="shared" si="106"/>
        <v>1449.91</v>
      </c>
      <c r="P2273" s="339">
        <f t="shared" si="107"/>
        <v>0</v>
      </c>
    </row>
    <row r="2274" spans="1:16" hidden="1" x14ac:dyDescent="0.25">
      <c r="A2274" s="116">
        <v>132653</v>
      </c>
      <c r="B2274" s="116">
        <v>8</v>
      </c>
      <c r="C2274" s="116">
        <v>1011100110</v>
      </c>
      <c r="D2274" s="116" t="s">
        <v>10354</v>
      </c>
      <c r="E2274" s="339">
        <v>34800</v>
      </c>
      <c r="F2274" s="194">
        <v>10</v>
      </c>
      <c r="G2274" s="194">
        <v>10</v>
      </c>
      <c r="H2274" s="194" t="s">
        <v>10119</v>
      </c>
      <c r="I2274" s="194">
        <f t="shared" si="105"/>
        <v>0</v>
      </c>
      <c r="J2274" s="116" t="s">
        <v>10126</v>
      </c>
      <c r="K2274" s="116" t="s">
        <v>14781</v>
      </c>
      <c r="L2274" s="197">
        <v>45679</v>
      </c>
      <c r="M2274" s="116"/>
      <c r="N2274" s="197">
        <v>45679</v>
      </c>
      <c r="O2274" s="388">
        <f t="shared" si="106"/>
        <v>3480</v>
      </c>
      <c r="P2274" s="339">
        <f t="shared" si="107"/>
        <v>0</v>
      </c>
    </row>
    <row r="2275" spans="1:16" hidden="1" x14ac:dyDescent="0.25">
      <c r="A2275" s="116">
        <v>132653</v>
      </c>
      <c r="B2275" s="116">
        <v>9</v>
      </c>
      <c r="C2275" s="116">
        <v>1011100430</v>
      </c>
      <c r="D2275" s="116" t="s">
        <v>17451</v>
      </c>
      <c r="E2275" s="339">
        <v>7200</v>
      </c>
      <c r="F2275" s="194">
        <v>1</v>
      </c>
      <c r="G2275" s="194">
        <v>1</v>
      </c>
      <c r="H2275" s="194" t="s">
        <v>10119</v>
      </c>
      <c r="I2275" s="194">
        <f t="shared" si="105"/>
        <v>0</v>
      </c>
      <c r="J2275" s="116" t="s">
        <v>10126</v>
      </c>
      <c r="K2275" s="116" t="s">
        <v>14781</v>
      </c>
      <c r="L2275" s="197">
        <v>45679</v>
      </c>
      <c r="M2275" s="116"/>
      <c r="N2275" s="197">
        <v>45679</v>
      </c>
      <c r="O2275" s="388">
        <f t="shared" si="106"/>
        <v>7200</v>
      </c>
      <c r="P2275" s="339">
        <f t="shared" si="107"/>
        <v>0</v>
      </c>
    </row>
    <row r="2276" spans="1:16" hidden="1" x14ac:dyDescent="0.25">
      <c r="A2276" s="116">
        <v>132653</v>
      </c>
      <c r="B2276" s="116">
        <v>7</v>
      </c>
      <c r="C2276" s="116">
        <v>1014104530</v>
      </c>
      <c r="D2276" s="116" t="s">
        <v>10355</v>
      </c>
      <c r="E2276" s="339">
        <v>175174.8</v>
      </c>
      <c r="F2276" s="194">
        <v>6</v>
      </c>
      <c r="G2276" s="194">
        <v>6</v>
      </c>
      <c r="H2276" s="194" t="s">
        <v>10119</v>
      </c>
      <c r="I2276" s="194">
        <f t="shared" si="105"/>
        <v>0</v>
      </c>
      <c r="J2276" s="116" t="s">
        <v>10126</v>
      </c>
      <c r="K2276" s="116" t="s">
        <v>14781</v>
      </c>
      <c r="L2276" s="197">
        <v>45679</v>
      </c>
      <c r="M2276" s="116"/>
      <c r="N2276" s="197">
        <v>45679</v>
      </c>
      <c r="O2276" s="388">
        <f t="shared" si="106"/>
        <v>29195.8</v>
      </c>
      <c r="P2276" s="339">
        <f t="shared" si="107"/>
        <v>0</v>
      </c>
    </row>
    <row r="2277" spans="1:16" hidden="1" x14ac:dyDescent="0.25">
      <c r="A2277" s="116">
        <v>132653</v>
      </c>
      <c r="B2277" s="116">
        <v>6</v>
      </c>
      <c r="C2277" s="116">
        <v>1017102120</v>
      </c>
      <c r="D2277" s="116" t="s">
        <v>10656</v>
      </c>
      <c r="E2277" s="339">
        <v>162000</v>
      </c>
      <c r="F2277" s="194">
        <v>1</v>
      </c>
      <c r="G2277" s="194">
        <v>1</v>
      </c>
      <c r="H2277" s="194" t="s">
        <v>10119</v>
      </c>
      <c r="I2277" s="194">
        <f t="shared" si="105"/>
        <v>0</v>
      </c>
      <c r="J2277" s="116" t="s">
        <v>10126</v>
      </c>
      <c r="K2277" s="116" t="s">
        <v>14781</v>
      </c>
      <c r="L2277" s="197">
        <v>45679</v>
      </c>
      <c r="M2277" s="116"/>
      <c r="N2277" s="197">
        <v>45679</v>
      </c>
      <c r="O2277" s="388">
        <f t="shared" si="106"/>
        <v>162000</v>
      </c>
      <c r="P2277" s="339">
        <f t="shared" si="107"/>
        <v>0</v>
      </c>
    </row>
    <row r="2278" spans="1:16" hidden="1" x14ac:dyDescent="0.25">
      <c r="A2278" s="116">
        <v>132653</v>
      </c>
      <c r="B2278" s="116">
        <v>2</v>
      </c>
      <c r="C2278" s="116">
        <v>1027100250</v>
      </c>
      <c r="D2278" s="116" t="s">
        <v>10840</v>
      </c>
      <c r="E2278" s="339">
        <v>461000</v>
      </c>
      <c r="F2278" s="194">
        <v>1</v>
      </c>
      <c r="G2278" s="194">
        <v>1</v>
      </c>
      <c r="H2278" s="194" t="s">
        <v>10119</v>
      </c>
      <c r="I2278" s="194">
        <f t="shared" si="105"/>
        <v>0</v>
      </c>
      <c r="J2278" s="116" t="s">
        <v>10126</v>
      </c>
      <c r="K2278" s="116" t="s">
        <v>14781</v>
      </c>
      <c r="L2278" s="197">
        <v>45679</v>
      </c>
      <c r="M2278" s="116"/>
      <c r="N2278" s="197">
        <v>45692</v>
      </c>
      <c r="O2278" s="388">
        <f t="shared" si="106"/>
        <v>461000</v>
      </c>
      <c r="P2278" s="339">
        <f t="shared" si="107"/>
        <v>0</v>
      </c>
    </row>
    <row r="2279" spans="1:16" hidden="1" x14ac:dyDescent="0.25">
      <c r="A2279" s="116">
        <v>132653</v>
      </c>
      <c r="B2279" s="116">
        <v>1</v>
      </c>
      <c r="C2279" s="116">
        <v>1027100530</v>
      </c>
      <c r="D2279" s="116" t="s">
        <v>11172</v>
      </c>
      <c r="E2279" s="339">
        <v>194890</v>
      </c>
      <c r="F2279" s="194">
        <v>1</v>
      </c>
      <c r="G2279" s="194">
        <v>1</v>
      </c>
      <c r="H2279" s="194" t="s">
        <v>10119</v>
      </c>
      <c r="I2279" s="194">
        <f t="shared" si="105"/>
        <v>0</v>
      </c>
      <c r="J2279" s="116" t="s">
        <v>10126</v>
      </c>
      <c r="K2279" s="116" t="s">
        <v>14781</v>
      </c>
      <c r="L2279" s="197">
        <v>45679</v>
      </c>
      <c r="M2279" s="116"/>
      <c r="N2279" s="197">
        <v>45679</v>
      </c>
      <c r="O2279" s="388">
        <f t="shared" si="106"/>
        <v>194890</v>
      </c>
      <c r="P2279" s="339">
        <f t="shared" si="107"/>
        <v>0</v>
      </c>
    </row>
    <row r="2280" spans="1:16" hidden="1" x14ac:dyDescent="0.25">
      <c r="A2280" s="116">
        <v>132653</v>
      </c>
      <c r="B2280" s="116">
        <v>4</v>
      </c>
      <c r="C2280" s="116">
        <v>1233100280</v>
      </c>
      <c r="D2280" s="116" t="s">
        <v>17464</v>
      </c>
      <c r="E2280" s="339">
        <v>24632.7</v>
      </c>
      <c r="F2280" s="194">
        <v>10</v>
      </c>
      <c r="G2280" s="194">
        <v>10</v>
      </c>
      <c r="H2280" s="194" t="s">
        <v>10119</v>
      </c>
      <c r="I2280" s="194">
        <f t="shared" si="105"/>
        <v>0</v>
      </c>
      <c r="J2280" s="116" t="s">
        <v>10126</v>
      </c>
      <c r="K2280" s="116" t="s">
        <v>14781</v>
      </c>
      <c r="L2280" s="197">
        <v>45679</v>
      </c>
      <c r="M2280" s="116"/>
      <c r="N2280" s="197">
        <v>45679</v>
      </c>
      <c r="O2280" s="388">
        <f t="shared" si="106"/>
        <v>2463.27</v>
      </c>
      <c r="P2280" s="339">
        <f t="shared" si="107"/>
        <v>0</v>
      </c>
    </row>
    <row r="2281" spans="1:16" hidden="1" x14ac:dyDescent="0.25">
      <c r="A2281" s="116">
        <v>132653</v>
      </c>
      <c r="B2281" s="116">
        <v>5</v>
      </c>
      <c r="C2281" s="116">
        <v>1513100320</v>
      </c>
      <c r="D2281" s="116" t="s">
        <v>16197</v>
      </c>
      <c r="E2281" s="339">
        <v>288199.8</v>
      </c>
      <c r="F2281" s="194">
        <v>30</v>
      </c>
      <c r="G2281" s="194">
        <v>30</v>
      </c>
      <c r="H2281" s="194" t="s">
        <v>10119</v>
      </c>
      <c r="I2281" s="194">
        <f t="shared" si="105"/>
        <v>0</v>
      </c>
      <c r="J2281" s="116" t="s">
        <v>10126</v>
      </c>
      <c r="K2281" s="116" t="s">
        <v>14781</v>
      </c>
      <c r="L2281" s="197">
        <v>45679</v>
      </c>
      <c r="M2281" s="116"/>
      <c r="N2281" s="197">
        <v>45680</v>
      </c>
      <c r="O2281" s="388">
        <f t="shared" si="106"/>
        <v>9606.66</v>
      </c>
      <c r="P2281" s="339">
        <f t="shared" si="107"/>
        <v>0</v>
      </c>
    </row>
    <row r="2282" spans="1:16" hidden="1" x14ac:dyDescent="0.25">
      <c r="A2282" s="116">
        <v>132653</v>
      </c>
      <c r="B2282" s="116">
        <v>10</v>
      </c>
      <c r="C2282" s="116">
        <v>1520100990</v>
      </c>
      <c r="D2282" s="116" t="s">
        <v>17619</v>
      </c>
      <c r="E2282" s="339">
        <v>79851.990000000005</v>
      </c>
      <c r="F2282" s="194">
        <v>3</v>
      </c>
      <c r="G2282" s="194">
        <v>3</v>
      </c>
      <c r="H2282" s="194" t="s">
        <v>10119</v>
      </c>
      <c r="I2282" s="194">
        <f t="shared" si="105"/>
        <v>0</v>
      </c>
      <c r="J2282" s="116" t="s">
        <v>10126</v>
      </c>
      <c r="K2282" s="116" t="s">
        <v>14781</v>
      </c>
      <c r="L2282" s="197">
        <v>45679</v>
      </c>
      <c r="M2282" s="116"/>
      <c r="N2282" s="197">
        <v>45679</v>
      </c>
      <c r="O2282" s="388">
        <f t="shared" si="106"/>
        <v>26617.33</v>
      </c>
      <c r="P2282" s="339">
        <f t="shared" si="107"/>
        <v>0</v>
      </c>
    </row>
    <row r="2283" spans="1:16" hidden="1" x14ac:dyDescent="0.25">
      <c r="A2283" s="116">
        <v>132654</v>
      </c>
      <c r="B2283" s="116">
        <v>1</v>
      </c>
      <c r="C2283" s="116">
        <v>1011100040</v>
      </c>
      <c r="D2283" s="116" t="s">
        <v>10481</v>
      </c>
      <c r="E2283" s="339">
        <v>36247.75</v>
      </c>
      <c r="F2283" s="194">
        <v>25</v>
      </c>
      <c r="G2283" s="194">
        <v>25</v>
      </c>
      <c r="H2283" s="194" t="s">
        <v>10119</v>
      </c>
      <c r="I2283" s="194">
        <f t="shared" si="105"/>
        <v>0</v>
      </c>
      <c r="J2283" s="116" t="s">
        <v>10126</v>
      </c>
      <c r="K2283" s="116" t="s">
        <v>10853</v>
      </c>
      <c r="L2283" s="197">
        <v>45679</v>
      </c>
      <c r="M2283" s="116"/>
      <c r="N2283" s="197">
        <v>45679</v>
      </c>
      <c r="O2283" s="388">
        <f t="shared" si="106"/>
        <v>1449.91</v>
      </c>
      <c r="P2283" s="339">
        <f t="shared" si="107"/>
        <v>0</v>
      </c>
    </row>
    <row r="2284" spans="1:16" hidden="1" x14ac:dyDescent="0.25">
      <c r="A2284" s="116">
        <v>132654</v>
      </c>
      <c r="B2284" s="116">
        <v>11</v>
      </c>
      <c r="C2284" s="116">
        <v>1011100110</v>
      </c>
      <c r="D2284" s="116" t="s">
        <v>10354</v>
      </c>
      <c r="E2284" s="339">
        <v>17400</v>
      </c>
      <c r="F2284" s="194">
        <v>5</v>
      </c>
      <c r="G2284" s="194">
        <v>5</v>
      </c>
      <c r="H2284" s="194" t="s">
        <v>10119</v>
      </c>
      <c r="I2284" s="194">
        <f t="shared" si="105"/>
        <v>0</v>
      </c>
      <c r="J2284" s="116" t="s">
        <v>10126</v>
      </c>
      <c r="K2284" s="116" t="s">
        <v>10853</v>
      </c>
      <c r="L2284" s="197">
        <v>45679</v>
      </c>
      <c r="M2284" s="116"/>
      <c r="N2284" s="197">
        <v>45679</v>
      </c>
      <c r="O2284" s="388">
        <f t="shared" si="106"/>
        <v>3480</v>
      </c>
      <c r="P2284" s="339">
        <f t="shared" si="107"/>
        <v>0</v>
      </c>
    </row>
    <row r="2285" spans="1:16" hidden="1" x14ac:dyDescent="0.25">
      <c r="A2285" s="116">
        <v>132654</v>
      </c>
      <c r="B2285" s="116">
        <v>10</v>
      </c>
      <c r="C2285" s="116">
        <v>1014104530</v>
      </c>
      <c r="D2285" s="116" t="s">
        <v>10355</v>
      </c>
      <c r="E2285" s="339">
        <v>58391.6</v>
      </c>
      <c r="F2285" s="194">
        <v>2</v>
      </c>
      <c r="G2285" s="194">
        <v>2</v>
      </c>
      <c r="H2285" s="194" t="s">
        <v>10119</v>
      </c>
      <c r="I2285" s="194">
        <f t="shared" si="105"/>
        <v>0</v>
      </c>
      <c r="J2285" s="116" t="s">
        <v>10126</v>
      </c>
      <c r="K2285" s="116" t="s">
        <v>10853</v>
      </c>
      <c r="L2285" s="197">
        <v>45679</v>
      </c>
      <c r="M2285" s="116"/>
      <c r="N2285" s="197">
        <v>45679</v>
      </c>
      <c r="O2285" s="388">
        <f t="shared" si="106"/>
        <v>29195.8</v>
      </c>
      <c r="P2285" s="339">
        <f t="shared" si="107"/>
        <v>0</v>
      </c>
    </row>
    <row r="2286" spans="1:16" hidden="1" x14ac:dyDescent="0.25">
      <c r="A2286" s="116">
        <v>132654</v>
      </c>
      <c r="B2286" s="116">
        <v>5</v>
      </c>
      <c r="C2286" s="116">
        <v>1017102120</v>
      </c>
      <c r="D2286" s="116" t="s">
        <v>10656</v>
      </c>
      <c r="E2286" s="339">
        <v>162000</v>
      </c>
      <c r="F2286" s="194">
        <v>1</v>
      </c>
      <c r="G2286" s="194">
        <v>1</v>
      </c>
      <c r="H2286" s="194" t="s">
        <v>10119</v>
      </c>
      <c r="I2286" s="194">
        <f t="shared" si="105"/>
        <v>0</v>
      </c>
      <c r="J2286" s="116" t="s">
        <v>10126</v>
      </c>
      <c r="K2286" s="116" t="s">
        <v>10853</v>
      </c>
      <c r="L2286" s="197">
        <v>45679</v>
      </c>
      <c r="M2286" s="116"/>
      <c r="N2286" s="197">
        <v>45679</v>
      </c>
      <c r="O2286" s="388">
        <f t="shared" si="106"/>
        <v>162000</v>
      </c>
      <c r="P2286" s="339">
        <f t="shared" si="107"/>
        <v>0</v>
      </c>
    </row>
    <row r="2287" spans="1:16" hidden="1" x14ac:dyDescent="0.25">
      <c r="A2287" s="116">
        <v>132654</v>
      </c>
      <c r="B2287" s="116">
        <v>2</v>
      </c>
      <c r="C2287" s="116">
        <v>1027100250</v>
      </c>
      <c r="D2287" s="116" t="s">
        <v>10840</v>
      </c>
      <c r="E2287" s="339">
        <v>461000</v>
      </c>
      <c r="F2287" s="194">
        <v>1</v>
      </c>
      <c r="G2287" s="194">
        <v>1</v>
      </c>
      <c r="H2287" s="194" t="s">
        <v>10119</v>
      </c>
      <c r="I2287" s="194">
        <f t="shared" si="105"/>
        <v>0</v>
      </c>
      <c r="J2287" s="116" t="s">
        <v>10126</v>
      </c>
      <c r="K2287" s="116" t="s">
        <v>10853</v>
      </c>
      <c r="L2287" s="197">
        <v>45679</v>
      </c>
      <c r="M2287" s="116"/>
      <c r="N2287" s="197">
        <v>45679</v>
      </c>
      <c r="O2287" s="388">
        <f t="shared" si="106"/>
        <v>461000</v>
      </c>
      <c r="P2287" s="339">
        <f t="shared" si="107"/>
        <v>0</v>
      </c>
    </row>
    <row r="2288" spans="1:16" hidden="1" x14ac:dyDescent="0.25">
      <c r="A2288" s="116">
        <v>132654</v>
      </c>
      <c r="B2288" s="116">
        <v>3</v>
      </c>
      <c r="C2288" s="116">
        <v>1233100280</v>
      </c>
      <c r="D2288" s="116" t="s">
        <v>17464</v>
      </c>
      <c r="E2288" s="339">
        <v>24632.7</v>
      </c>
      <c r="F2288" s="194">
        <v>10</v>
      </c>
      <c r="G2288" s="194">
        <v>10</v>
      </c>
      <c r="H2288" s="194" t="s">
        <v>10119</v>
      </c>
      <c r="I2288" s="194">
        <f t="shared" si="105"/>
        <v>0</v>
      </c>
      <c r="J2288" s="116" t="s">
        <v>10126</v>
      </c>
      <c r="K2288" s="116" t="s">
        <v>10853</v>
      </c>
      <c r="L2288" s="197">
        <v>45679</v>
      </c>
      <c r="M2288" s="116"/>
      <c r="N2288" s="197">
        <v>45679</v>
      </c>
      <c r="O2288" s="388">
        <f t="shared" si="106"/>
        <v>2463.27</v>
      </c>
      <c r="P2288" s="339">
        <f t="shared" si="107"/>
        <v>0</v>
      </c>
    </row>
    <row r="2289" spans="1:16" hidden="1" x14ac:dyDescent="0.25">
      <c r="A2289" s="116">
        <v>132654</v>
      </c>
      <c r="B2289" s="116">
        <v>6</v>
      </c>
      <c r="C2289" s="116">
        <v>1315101660</v>
      </c>
      <c r="D2289" s="116" t="s">
        <v>9804</v>
      </c>
      <c r="E2289" s="339">
        <v>18000</v>
      </c>
      <c r="F2289" s="194">
        <v>1</v>
      </c>
      <c r="G2289" s="194">
        <v>1</v>
      </c>
      <c r="H2289" s="194" t="s">
        <v>10119</v>
      </c>
      <c r="I2289" s="194">
        <f t="shared" si="105"/>
        <v>0</v>
      </c>
      <c r="J2289" s="116" t="s">
        <v>10126</v>
      </c>
      <c r="K2289" s="116" t="s">
        <v>10853</v>
      </c>
      <c r="L2289" s="197">
        <v>45679</v>
      </c>
      <c r="M2289" s="116"/>
      <c r="N2289" s="197">
        <v>45694</v>
      </c>
      <c r="O2289" s="388">
        <f t="shared" si="106"/>
        <v>18000</v>
      </c>
      <c r="P2289" s="339">
        <f t="shared" si="107"/>
        <v>0</v>
      </c>
    </row>
    <row r="2290" spans="1:16" hidden="1" x14ac:dyDescent="0.25">
      <c r="A2290" s="116">
        <v>132654</v>
      </c>
      <c r="B2290" s="116">
        <v>4</v>
      </c>
      <c r="C2290" s="116">
        <v>1513100320</v>
      </c>
      <c r="D2290" s="116" t="s">
        <v>16197</v>
      </c>
      <c r="E2290" s="339">
        <v>288199.8</v>
      </c>
      <c r="F2290" s="194">
        <v>30</v>
      </c>
      <c r="G2290" s="194">
        <v>30</v>
      </c>
      <c r="H2290" s="194" t="s">
        <v>10119</v>
      </c>
      <c r="I2290" s="194">
        <f t="shared" si="105"/>
        <v>0</v>
      </c>
      <c r="J2290" s="116" t="s">
        <v>10126</v>
      </c>
      <c r="K2290" s="116" t="s">
        <v>10853</v>
      </c>
      <c r="L2290" s="197">
        <v>45679</v>
      </c>
      <c r="M2290" s="116"/>
      <c r="N2290" s="197">
        <v>45680</v>
      </c>
      <c r="O2290" s="388">
        <f t="shared" si="106"/>
        <v>9606.66</v>
      </c>
      <c r="P2290" s="339">
        <f t="shared" si="107"/>
        <v>0</v>
      </c>
    </row>
    <row r="2291" spans="1:16" hidden="1" x14ac:dyDescent="0.25">
      <c r="A2291" s="116">
        <v>132654</v>
      </c>
      <c r="B2291" s="116">
        <v>9</v>
      </c>
      <c r="C2291" s="116">
        <v>1520101440</v>
      </c>
      <c r="D2291" s="116" t="s">
        <v>11316</v>
      </c>
      <c r="E2291" s="339">
        <v>81022.5</v>
      </c>
      <c r="F2291" s="194">
        <v>3</v>
      </c>
      <c r="G2291" s="194">
        <v>3</v>
      </c>
      <c r="H2291" s="194" t="s">
        <v>10119</v>
      </c>
      <c r="I2291" s="194">
        <f t="shared" si="105"/>
        <v>0</v>
      </c>
      <c r="J2291" s="116" t="s">
        <v>10126</v>
      </c>
      <c r="K2291" s="116" t="s">
        <v>10853</v>
      </c>
      <c r="L2291" s="197">
        <v>45679</v>
      </c>
      <c r="M2291" s="116" t="s">
        <v>14789</v>
      </c>
      <c r="N2291" s="197">
        <v>45694</v>
      </c>
      <c r="O2291" s="388">
        <f t="shared" si="106"/>
        <v>27007.5</v>
      </c>
      <c r="P2291" s="339">
        <f t="shared" si="107"/>
        <v>0</v>
      </c>
    </row>
    <row r="2292" spans="1:16" hidden="1" x14ac:dyDescent="0.25">
      <c r="A2292" s="116">
        <v>132654</v>
      </c>
      <c r="B2292" s="116">
        <v>7</v>
      </c>
      <c r="C2292" s="116">
        <v>1520103680</v>
      </c>
      <c r="D2292" s="116" t="s">
        <v>11882</v>
      </c>
      <c r="E2292" s="339">
        <v>69632</v>
      </c>
      <c r="F2292" s="194">
        <v>4</v>
      </c>
      <c r="G2292" s="194">
        <v>4</v>
      </c>
      <c r="H2292" s="194" t="s">
        <v>10119</v>
      </c>
      <c r="I2292" s="194">
        <f t="shared" si="105"/>
        <v>0</v>
      </c>
      <c r="J2292" s="116" t="s">
        <v>10126</v>
      </c>
      <c r="K2292" s="116" t="s">
        <v>10853</v>
      </c>
      <c r="L2292" s="197">
        <v>45679</v>
      </c>
      <c r="M2292" s="116"/>
      <c r="N2292" s="197">
        <v>45679</v>
      </c>
      <c r="O2292" s="388">
        <f t="shared" si="106"/>
        <v>17408</v>
      </c>
      <c r="P2292" s="339">
        <f t="shared" si="107"/>
        <v>0</v>
      </c>
    </row>
    <row r="2293" spans="1:16" hidden="1" x14ac:dyDescent="0.25">
      <c r="A2293" s="116">
        <v>132654</v>
      </c>
      <c r="B2293" s="116">
        <v>8</v>
      </c>
      <c r="C2293" s="116">
        <v>1520103690</v>
      </c>
      <c r="D2293" s="116" t="s">
        <v>12099</v>
      </c>
      <c r="E2293" s="339">
        <v>49506</v>
      </c>
      <c r="F2293" s="194">
        <v>3</v>
      </c>
      <c r="G2293" s="194">
        <v>3</v>
      </c>
      <c r="H2293" s="194" t="s">
        <v>10119</v>
      </c>
      <c r="I2293" s="194">
        <f t="shared" si="105"/>
        <v>0</v>
      </c>
      <c r="J2293" s="116" t="s">
        <v>10126</v>
      </c>
      <c r="K2293" s="116" t="s">
        <v>10853</v>
      </c>
      <c r="L2293" s="197">
        <v>45679</v>
      </c>
      <c r="M2293" s="116"/>
      <c r="N2293" s="197">
        <v>45741</v>
      </c>
      <c r="O2293" s="388">
        <f t="shared" si="106"/>
        <v>16502</v>
      </c>
      <c r="P2293" s="339">
        <f t="shared" si="107"/>
        <v>0</v>
      </c>
    </row>
    <row r="2294" spans="1:16" hidden="1" x14ac:dyDescent="0.25">
      <c r="A2294" s="116">
        <v>132727</v>
      </c>
      <c r="B2294" s="116">
        <v>1</v>
      </c>
      <c r="C2294" s="116">
        <v>1223100160</v>
      </c>
      <c r="D2294" s="116" t="s">
        <v>9294</v>
      </c>
      <c r="E2294" s="339">
        <v>303462</v>
      </c>
      <c r="F2294" s="194">
        <v>6</v>
      </c>
      <c r="G2294" s="194">
        <v>6</v>
      </c>
      <c r="H2294" s="194" t="s">
        <v>10119</v>
      </c>
      <c r="I2294" s="194">
        <f t="shared" si="105"/>
        <v>0</v>
      </c>
      <c r="J2294" s="116" t="s">
        <v>10120</v>
      </c>
      <c r="K2294" s="116" t="s">
        <v>12278</v>
      </c>
      <c r="L2294" s="197">
        <v>45678</v>
      </c>
      <c r="M2294" s="116" t="s">
        <v>16108</v>
      </c>
      <c r="N2294" s="197">
        <v>45703</v>
      </c>
      <c r="O2294" s="388">
        <f t="shared" si="106"/>
        <v>50577</v>
      </c>
      <c r="P2294" s="339">
        <f t="shared" si="107"/>
        <v>0</v>
      </c>
    </row>
    <row r="2295" spans="1:16" hidden="1" x14ac:dyDescent="0.25">
      <c r="A2295" s="116">
        <v>132731</v>
      </c>
      <c r="B2295" s="116">
        <v>1</v>
      </c>
      <c r="C2295" s="116">
        <v>1010101180</v>
      </c>
      <c r="D2295" s="116" t="s">
        <v>11128</v>
      </c>
      <c r="E2295" s="339">
        <v>165732</v>
      </c>
      <c r="F2295" s="194">
        <v>20</v>
      </c>
      <c r="G2295" s="194">
        <v>20</v>
      </c>
      <c r="H2295" s="194" t="s">
        <v>10119</v>
      </c>
      <c r="I2295" s="194">
        <f t="shared" si="105"/>
        <v>0</v>
      </c>
      <c r="J2295" s="116" t="s">
        <v>10120</v>
      </c>
      <c r="K2295" s="116" t="s">
        <v>14771</v>
      </c>
      <c r="L2295" s="197">
        <v>45678</v>
      </c>
      <c r="M2295" s="116" t="s">
        <v>14774</v>
      </c>
      <c r="N2295" s="197">
        <v>45678</v>
      </c>
      <c r="O2295" s="388">
        <f t="shared" si="106"/>
        <v>8286.6</v>
      </c>
      <c r="P2295" s="339">
        <f t="shared" si="107"/>
        <v>0</v>
      </c>
    </row>
    <row r="2296" spans="1:16" hidden="1" x14ac:dyDescent="0.25">
      <c r="A2296" s="116">
        <v>132747</v>
      </c>
      <c r="B2296" s="116">
        <v>1</v>
      </c>
      <c r="C2296" s="116">
        <v>1220100010</v>
      </c>
      <c r="D2296" s="116" t="s">
        <v>11217</v>
      </c>
      <c r="E2296" s="339">
        <v>512210</v>
      </c>
      <c r="F2296" s="194">
        <v>1</v>
      </c>
      <c r="G2296" s="194">
        <v>1</v>
      </c>
      <c r="H2296" s="194" t="s">
        <v>10119</v>
      </c>
      <c r="I2296" s="194">
        <f t="shared" si="105"/>
        <v>0</v>
      </c>
      <c r="J2296" s="116" t="s">
        <v>10126</v>
      </c>
      <c r="K2296" s="116" t="s">
        <v>14781</v>
      </c>
      <c r="L2296" s="197">
        <v>45678</v>
      </c>
      <c r="M2296" s="116" t="s">
        <v>14782</v>
      </c>
      <c r="N2296" s="197">
        <v>45678</v>
      </c>
      <c r="O2296" s="388">
        <f t="shared" si="106"/>
        <v>512210</v>
      </c>
      <c r="P2296" s="339">
        <f t="shared" si="107"/>
        <v>0</v>
      </c>
    </row>
    <row r="2297" spans="1:16" hidden="1" x14ac:dyDescent="0.25">
      <c r="A2297" s="116">
        <v>132750</v>
      </c>
      <c r="B2297" s="116">
        <v>5</v>
      </c>
      <c r="C2297" s="116">
        <v>1022103900</v>
      </c>
      <c r="D2297" s="116" t="s">
        <v>9163</v>
      </c>
      <c r="E2297" s="339">
        <v>62000</v>
      </c>
      <c r="F2297" s="194">
        <v>10</v>
      </c>
      <c r="G2297" s="194">
        <v>10</v>
      </c>
      <c r="H2297" s="194" t="s">
        <v>10119</v>
      </c>
      <c r="I2297" s="194">
        <f t="shared" si="105"/>
        <v>0</v>
      </c>
      <c r="J2297" s="116" t="s">
        <v>10120</v>
      </c>
      <c r="K2297" s="116" t="s">
        <v>10121</v>
      </c>
      <c r="L2297" s="197">
        <v>45678</v>
      </c>
      <c r="M2297" s="116" t="s">
        <v>14785</v>
      </c>
      <c r="N2297" s="197">
        <v>45726</v>
      </c>
      <c r="O2297" s="388">
        <f t="shared" si="106"/>
        <v>6200</v>
      </c>
      <c r="P2297" s="339">
        <f t="shared" si="107"/>
        <v>0</v>
      </c>
    </row>
    <row r="2298" spans="1:16" hidden="1" x14ac:dyDescent="0.25">
      <c r="A2298" s="116">
        <v>132750</v>
      </c>
      <c r="B2298" s="116">
        <v>1</v>
      </c>
      <c r="C2298" s="116">
        <v>1022103920</v>
      </c>
      <c r="D2298" s="116" t="s">
        <v>10347</v>
      </c>
      <c r="E2298" s="339">
        <v>62000</v>
      </c>
      <c r="F2298" s="194">
        <v>10</v>
      </c>
      <c r="G2298" s="194">
        <v>10</v>
      </c>
      <c r="H2298" s="194" t="s">
        <v>10119</v>
      </c>
      <c r="I2298" s="194">
        <f t="shared" si="105"/>
        <v>0</v>
      </c>
      <c r="J2298" s="116" t="s">
        <v>10120</v>
      </c>
      <c r="K2298" s="116" t="s">
        <v>10121</v>
      </c>
      <c r="L2298" s="197">
        <v>45678</v>
      </c>
      <c r="M2298" s="116" t="s">
        <v>14783</v>
      </c>
      <c r="N2298" s="197">
        <v>45726</v>
      </c>
      <c r="O2298" s="388">
        <f t="shared" si="106"/>
        <v>6200</v>
      </c>
      <c r="P2298" s="339">
        <f t="shared" si="107"/>
        <v>0</v>
      </c>
    </row>
    <row r="2299" spans="1:16" hidden="1" x14ac:dyDescent="0.25">
      <c r="A2299" s="116">
        <v>132750</v>
      </c>
      <c r="B2299" s="116">
        <v>4</v>
      </c>
      <c r="C2299" s="116">
        <v>1022103940</v>
      </c>
      <c r="D2299" s="116" t="s">
        <v>9155</v>
      </c>
      <c r="E2299" s="339">
        <v>52000</v>
      </c>
      <c r="F2299" s="194">
        <v>10</v>
      </c>
      <c r="G2299" s="194">
        <v>10</v>
      </c>
      <c r="H2299" s="194" t="s">
        <v>10119</v>
      </c>
      <c r="I2299" s="194">
        <f t="shared" si="105"/>
        <v>0</v>
      </c>
      <c r="J2299" s="116" t="s">
        <v>10120</v>
      </c>
      <c r="K2299" s="116" t="s">
        <v>10121</v>
      </c>
      <c r="L2299" s="197">
        <v>45678</v>
      </c>
      <c r="M2299" s="116"/>
      <c r="N2299" s="197">
        <v>45678</v>
      </c>
      <c r="O2299" s="388">
        <f t="shared" si="106"/>
        <v>5200</v>
      </c>
      <c r="P2299" s="339">
        <f t="shared" si="107"/>
        <v>0</v>
      </c>
    </row>
    <row r="2300" spans="1:16" hidden="1" x14ac:dyDescent="0.25">
      <c r="A2300" s="116">
        <v>132750</v>
      </c>
      <c r="B2300" s="116">
        <v>2</v>
      </c>
      <c r="C2300" s="116">
        <v>1022103950</v>
      </c>
      <c r="D2300" s="116" t="s">
        <v>17449</v>
      </c>
      <c r="E2300" s="339">
        <v>52000</v>
      </c>
      <c r="F2300" s="194">
        <v>10</v>
      </c>
      <c r="G2300" s="194">
        <v>10</v>
      </c>
      <c r="H2300" s="194" t="s">
        <v>10119</v>
      </c>
      <c r="I2300" s="194">
        <f t="shared" si="105"/>
        <v>0</v>
      </c>
      <c r="J2300" s="116" t="s">
        <v>10120</v>
      </c>
      <c r="K2300" s="116" t="s">
        <v>10121</v>
      </c>
      <c r="L2300" s="197">
        <v>45678</v>
      </c>
      <c r="M2300" s="116" t="s">
        <v>14784</v>
      </c>
      <c r="N2300" s="197">
        <v>45726</v>
      </c>
      <c r="O2300" s="388">
        <f t="shared" si="106"/>
        <v>5200</v>
      </c>
      <c r="P2300" s="339">
        <f t="shared" si="107"/>
        <v>0</v>
      </c>
    </row>
    <row r="2301" spans="1:16" hidden="1" x14ac:dyDescent="0.25">
      <c r="A2301" s="116">
        <v>132750</v>
      </c>
      <c r="B2301" s="116">
        <v>3</v>
      </c>
      <c r="C2301" s="116">
        <v>1022103960</v>
      </c>
      <c r="D2301" s="116" t="s">
        <v>17450</v>
      </c>
      <c r="E2301" s="339">
        <v>52000</v>
      </c>
      <c r="F2301" s="194">
        <v>10</v>
      </c>
      <c r="G2301" s="194">
        <v>10</v>
      </c>
      <c r="H2301" s="194" t="s">
        <v>10119</v>
      </c>
      <c r="I2301" s="194">
        <f t="shared" si="105"/>
        <v>0</v>
      </c>
      <c r="J2301" s="116" t="s">
        <v>10120</v>
      </c>
      <c r="K2301" s="116" t="s">
        <v>10121</v>
      </c>
      <c r="L2301" s="197">
        <v>45678</v>
      </c>
      <c r="M2301" s="116"/>
      <c r="N2301" s="197">
        <v>45678</v>
      </c>
      <c r="O2301" s="388">
        <f t="shared" si="106"/>
        <v>5200</v>
      </c>
      <c r="P2301" s="339">
        <f t="shared" si="107"/>
        <v>0</v>
      </c>
    </row>
    <row r="2302" spans="1:16" hidden="1" x14ac:dyDescent="0.25">
      <c r="A2302" s="116">
        <v>132750</v>
      </c>
      <c r="B2302" s="116">
        <v>6</v>
      </c>
      <c r="C2302" s="116">
        <v>1022103970</v>
      </c>
      <c r="D2302" s="116" t="s">
        <v>10345</v>
      </c>
      <c r="E2302" s="339">
        <v>52000</v>
      </c>
      <c r="F2302" s="194">
        <v>10</v>
      </c>
      <c r="G2302" s="194">
        <v>10</v>
      </c>
      <c r="H2302" s="194" t="s">
        <v>10119</v>
      </c>
      <c r="I2302" s="194">
        <f t="shared" si="105"/>
        <v>0</v>
      </c>
      <c r="J2302" s="116" t="s">
        <v>10120</v>
      </c>
      <c r="K2302" s="116"/>
      <c r="L2302" s="197">
        <v>45678</v>
      </c>
      <c r="M2302" s="116" t="s">
        <v>14784</v>
      </c>
      <c r="N2302" s="197">
        <v>45726</v>
      </c>
      <c r="O2302" s="388">
        <f t="shared" si="106"/>
        <v>5200</v>
      </c>
      <c r="P2302" s="339">
        <f t="shared" si="107"/>
        <v>0</v>
      </c>
    </row>
    <row r="2303" spans="1:16" hidden="1" x14ac:dyDescent="0.25">
      <c r="A2303" s="116">
        <v>132753</v>
      </c>
      <c r="B2303" s="116">
        <v>1</v>
      </c>
      <c r="C2303" s="116">
        <v>1216100160</v>
      </c>
      <c r="D2303" s="116" t="s">
        <v>11207</v>
      </c>
      <c r="E2303" s="339">
        <v>121088</v>
      </c>
      <c r="F2303" s="194">
        <v>2</v>
      </c>
      <c r="G2303" s="194">
        <v>2</v>
      </c>
      <c r="H2303" s="194" t="s">
        <v>10119</v>
      </c>
      <c r="I2303" s="194">
        <f t="shared" si="105"/>
        <v>0</v>
      </c>
      <c r="J2303" s="116" t="s">
        <v>10120</v>
      </c>
      <c r="K2303" s="116" t="s">
        <v>12277</v>
      </c>
      <c r="L2303" s="197">
        <v>45678</v>
      </c>
      <c r="M2303" s="116"/>
      <c r="N2303" s="197">
        <v>45678</v>
      </c>
      <c r="O2303" s="388">
        <f t="shared" si="106"/>
        <v>60544</v>
      </c>
      <c r="P2303" s="339">
        <f t="shared" si="107"/>
        <v>0</v>
      </c>
    </row>
    <row r="2304" spans="1:16" hidden="1" x14ac:dyDescent="0.25">
      <c r="A2304" s="116">
        <v>132764</v>
      </c>
      <c r="B2304" s="116">
        <v>1</v>
      </c>
      <c r="C2304" s="116">
        <v>1122100000</v>
      </c>
      <c r="D2304" s="116" t="s">
        <v>11187</v>
      </c>
      <c r="E2304" s="339">
        <v>108270</v>
      </c>
      <c r="F2304" s="194">
        <v>1</v>
      </c>
      <c r="G2304" s="194">
        <v>1</v>
      </c>
      <c r="H2304" s="194" t="s">
        <v>10119</v>
      </c>
      <c r="I2304" s="194">
        <f t="shared" si="105"/>
        <v>0</v>
      </c>
      <c r="J2304" s="116" t="s">
        <v>10126</v>
      </c>
      <c r="K2304" s="116" t="s">
        <v>11657</v>
      </c>
      <c r="L2304" s="197">
        <v>45678</v>
      </c>
      <c r="M2304" s="116" t="s">
        <v>15203</v>
      </c>
      <c r="N2304" s="197">
        <v>45733</v>
      </c>
      <c r="O2304" s="388">
        <f t="shared" si="106"/>
        <v>108270</v>
      </c>
      <c r="P2304" s="339">
        <f t="shared" si="107"/>
        <v>0</v>
      </c>
    </row>
    <row r="2305" spans="1:16" hidden="1" x14ac:dyDescent="0.25">
      <c r="A2305" s="116">
        <v>132825</v>
      </c>
      <c r="B2305" s="116">
        <v>1</v>
      </c>
      <c r="C2305" s="116">
        <v>1014115280</v>
      </c>
      <c r="D2305" s="116" t="s">
        <v>11895</v>
      </c>
      <c r="E2305" s="339">
        <v>239500</v>
      </c>
      <c r="F2305" s="194">
        <v>50</v>
      </c>
      <c r="G2305" s="194">
        <v>50</v>
      </c>
      <c r="H2305" s="194" t="s">
        <v>10119</v>
      </c>
      <c r="I2305" s="194">
        <f t="shared" si="105"/>
        <v>0</v>
      </c>
      <c r="J2305" s="116" t="s">
        <v>10126</v>
      </c>
      <c r="K2305" s="116" t="s">
        <v>11659</v>
      </c>
      <c r="L2305" s="197">
        <v>45678</v>
      </c>
      <c r="M2305" s="116"/>
      <c r="N2305" s="197">
        <v>45678</v>
      </c>
      <c r="O2305" s="388">
        <f t="shared" si="106"/>
        <v>4790</v>
      </c>
      <c r="P2305" s="339">
        <f t="shared" si="107"/>
        <v>0</v>
      </c>
    </row>
    <row r="2306" spans="1:16" hidden="1" x14ac:dyDescent="0.25">
      <c r="A2306" s="116">
        <v>132852</v>
      </c>
      <c r="B2306" s="116">
        <v>1</v>
      </c>
      <c r="C2306" s="116">
        <v>1010102560</v>
      </c>
      <c r="D2306" s="116" t="s">
        <v>15157</v>
      </c>
      <c r="E2306" s="339">
        <v>64160</v>
      </c>
      <c r="F2306" s="194">
        <v>2</v>
      </c>
      <c r="G2306" s="194">
        <v>2</v>
      </c>
      <c r="H2306" s="194" t="s">
        <v>10119</v>
      </c>
      <c r="I2306" s="194">
        <f t="shared" ref="I2306:I2369" si="108">+F2306-G2306</f>
        <v>0</v>
      </c>
      <c r="J2306" s="116" t="s">
        <v>10120</v>
      </c>
      <c r="K2306" s="116" t="s">
        <v>10121</v>
      </c>
      <c r="L2306" s="197">
        <v>45684</v>
      </c>
      <c r="M2306" s="116"/>
      <c r="N2306" s="197">
        <v>45728</v>
      </c>
      <c r="O2306" s="388">
        <f t="shared" ref="O2306:O2369" si="109">+E2306/F2306</f>
        <v>32080</v>
      </c>
      <c r="P2306" s="339">
        <f t="shared" ref="P2306:P2369" si="110">+O2306*I2306</f>
        <v>0</v>
      </c>
    </row>
    <row r="2307" spans="1:16" hidden="1" x14ac:dyDescent="0.25">
      <c r="A2307" s="116">
        <v>132873</v>
      </c>
      <c r="B2307" s="116">
        <v>1</v>
      </c>
      <c r="C2307" s="116">
        <v>1016100430</v>
      </c>
      <c r="D2307" s="116" t="s">
        <v>10368</v>
      </c>
      <c r="E2307" s="339">
        <v>4500</v>
      </c>
      <c r="F2307" s="194">
        <v>1</v>
      </c>
      <c r="G2307" s="194">
        <v>1</v>
      </c>
      <c r="H2307" s="194" t="s">
        <v>10119</v>
      </c>
      <c r="I2307" s="194">
        <f t="shared" si="108"/>
        <v>0</v>
      </c>
      <c r="J2307" s="116" t="s">
        <v>10126</v>
      </c>
      <c r="K2307" s="116" t="s">
        <v>14781</v>
      </c>
      <c r="L2307" s="197">
        <v>45679</v>
      </c>
      <c r="M2307" s="116"/>
      <c r="N2307" s="197">
        <v>45679</v>
      </c>
      <c r="O2307" s="388">
        <f t="shared" si="109"/>
        <v>4500</v>
      </c>
      <c r="P2307" s="339">
        <f t="shared" si="110"/>
        <v>0</v>
      </c>
    </row>
    <row r="2308" spans="1:16" hidden="1" x14ac:dyDescent="0.25">
      <c r="A2308" s="116">
        <v>132873</v>
      </c>
      <c r="B2308" s="116">
        <v>2</v>
      </c>
      <c r="C2308" s="116">
        <v>1214100181</v>
      </c>
      <c r="D2308" s="116" t="s">
        <v>14787</v>
      </c>
      <c r="E2308" s="339">
        <v>170088</v>
      </c>
      <c r="F2308" s="194">
        <v>1</v>
      </c>
      <c r="G2308" s="194">
        <v>1</v>
      </c>
      <c r="H2308" s="194" t="s">
        <v>10119</v>
      </c>
      <c r="I2308" s="194">
        <f t="shared" si="108"/>
        <v>0</v>
      </c>
      <c r="J2308" s="116" t="s">
        <v>10126</v>
      </c>
      <c r="K2308" s="116" t="s">
        <v>14781</v>
      </c>
      <c r="L2308" s="197">
        <v>45679</v>
      </c>
      <c r="M2308" s="116"/>
      <c r="N2308" s="197">
        <v>45679</v>
      </c>
      <c r="O2308" s="388">
        <f t="shared" si="109"/>
        <v>170088</v>
      </c>
      <c r="P2308" s="339">
        <f t="shared" si="110"/>
        <v>0</v>
      </c>
    </row>
    <row r="2309" spans="1:16" hidden="1" x14ac:dyDescent="0.25">
      <c r="A2309" s="116">
        <v>132873</v>
      </c>
      <c r="B2309" s="116">
        <v>4</v>
      </c>
      <c r="C2309" s="116">
        <v>1220100010</v>
      </c>
      <c r="D2309" s="116" t="s">
        <v>11217</v>
      </c>
      <c r="E2309" s="339">
        <v>512210</v>
      </c>
      <c r="F2309" s="194">
        <v>1</v>
      </c>
      <c r="G2309" s="194">
        <v>1</v>
      </c>
      <c r="H2309" s="194" t="s">
        <v>10119</v>
      </c>
      <c r="I2309" s="194">
        <f t="shared" si="108"/>
        <v>0</v>
      </c>
      <c r="J2309" s="116" t="s">
        <v>10126</v>
      </c>
      <c r="K2309" s="116" t="s">
        <v>14781</v>
      </c>
      <c r="L2309" s="197">
        <v>45679</v>
      </c>
      <c r="M2309" s="116"/>
      <c r="N2309" s="197">
        <v>45679</v>
      </c>
      <c r="O2309" s="388">
        <f t="shared" si="109"/>
        <v>512210</v>
      </c>
      <c r="P2309" s="339">
        <f t="shared" si="110"/>
        <v>0</v>
      </c>
    </row>
    <row r="2310" spans="1:16" hidden="1" x14ac:dyDescent="0.25">
      <c r="A2310" s="116">
        <v>132873</v>
      </c>
      <c r="B2310" s="116">
        <v>3</v>
      </c>
      <c r="C2310" s="116">
        <v>1248100580</v>
      </c>
      <c r="D2310" s="116" t="s">
        <v>5750</v>
      </c>
      <c r="E2310" s="339">
        <v>249568</v>
      </c>
      <c r="F2310" s="194">
        <v>1</v>
      </c>
      <c r="G2310" s="194">
        <v>1</v>
      </c>
      <c r="H2310" s="194" t="s">
        <v>10119</v>
      </c>
      <c r="I2310" s="194">
        <f t="shared" si="108"/>
        <v>0</v>
      </c>
      <c r="J2310" s="116" t="s">
        <v>10126</v>
      </c>
      <c r="K2310" s="116" t="s">
        <v>14781</v>
      </c>
      <c r="L2310" s="197">
        <v>45679</v>
      </c>
      <c r="M2310" s="116"/>
      <c r="N2310" s="197">
        <v>45679</v>
      </c>
      <c r="O2310" s="388">
        <f t="shared" si="109"/>
        <v>249568</v>
      </c>
      <c r="P2310" s="339">
        <f t="shared" si="110"/>
        <v>0</v>
      </c>
    </row>
    <row r="2311" spans="1:16" hidden="1" x14ac:dyDescent="0.25">
      <c r="A2311" s="116">
        <v>132916</v>
      </c>
      <c r="B2311" s="116">
        <v>3</v>
      </c>
      <c r="C2311" s="116">
        <v>1521100100</v>
      </c>
      <c r="D2311" s="116" t="s">
        <v>10563</v>
      </c>
      <c r="E2311" s="339">
        <v>126500</v>
      </c>
      <c r="F2311" s="194">
        <v>115</v>
      </c>
      <c r="G2311" s="194">
        <v>115</v>
      </c>
      <c r="H2311" s="194" t="s">
        <v>10119</v>
      </c>
      <c r="I2311" s="194">
        <f t="shared" si="108"/>
        <v>0</v>
      </c>
      <c r="J2311" s="116" t="s">
        <v>10126</v>
      </c>
      <c r="K2311" s="116" t="s">
        <v>10482</v>
      </c>
      <c r="L2311" s="197">
        <v>45680</v>
      </c>
      <c r="M2311" s="116"/>
      <c r="N2311" s="197">
        <v>45680</v>
      </c>
      <c r="O2311" s="388">
        <f t="shared" si="109"/>
        <v>1100</v>
      </c>
      <c r="P2311" s="339">
        <f t="shared" si="110"/>
        <v>0</v>
      </c>
    </row>
    <row r="2312" spans="1:16" hidden="1" x14ac:dyDescent="0.25">
      <c r="A2312" s="116">
        <v>132916</v>
      </c>
      <c r="B2312" s="116">
        <v>2</v>
      </c>
      <c r="C2312" s="116">
        <v>1810104280</v>
      </c>
      <c r="D2312" s="116" t="s">
        <v>16205</v>
      </c>
      <c r="E2312" s="339">
        <v>91500</v>
      </c>
      <c r="F2312" s="194">
        <v>15</v>
      </c>
      <c r="G2312" s="194">
        <v>15</v>
      </c>
      <c r="H2312" s="194" t="s">
        <v>10119</v>
      </c>
      <c r="I2312" s="194">
        <f t="shared" si="108"/>
        <v>0</v>
      </c>
      <c r="J2312" s="116" t="s">
        <v>10126</v>
      </c>
      <c r="K2312" s="116" t="s">
        <v>10482</v>
      </c>
      <c r="L2312" s="197">
        <v>45680</v>
      </c>
      <c r="M2312" s="116"/>
      <c r="N2312" s="197">
        <v>45706</v>
      </c>
      <c r="O2312" s="388">
        <f t="shared" si="109"/>
        <v>6100</v>
      </c>
      <c r="P2312" s="339">
        <f t="shared" si="110"/>
        <v>0</v>
      </c>
    </row>
    <row r="2313" spans="1:16" hidden="1" x14ac:dyDescent="0.25">
      <c r="A2313" s="116">
        <v>132916</v>
      </c>
      <c r="B2313" s="116">
        <v>1</v>
      </c>
      <c r="C2313" s="116">
        <v>1810104390</v>
      </c>
      <c r="D2313" s="116" t="s">
        <v>17495</v>
      </c>
      <c r="E2313" s="339">
        <v>332615</v>
      </c>
      <c r="F2313" s="194">
        <v>100</v>
      </c>
      <c r="G2313" s="194">
        <v>100</v>
      </c>
      <c r="H2313" s="194" t="s">
        <v>10119</v>
      </c>
      <c r="I2313" s="194">
        <f t="shared" si="108"/>
        <v>0</v>
      </c>
      <c r="J2313" s="116" t="s">
        <v>10126</v>
      </c>
      <c r="K2313" s="116" t="s">
        <v>10482</v>
      </c>
      <c r="L2313" s="197">
        <v>45680</v>
      </c>
      <c r="M2313" s="116" t="s">
        <v>14793</v>
      </c>
      <c r="N2313" s="197">
        <v>45733</v>
      </c>
      <c r="O2313" s="388">
        <f t="shared" si="109"/>
        <v>3326.15</v>
      </c>
      <c r="P2313" s="339">
        <f t="shared" si="110"/>
        <v>0</v>
      </c>
    </row>
    <row r="2314" spans="1:16" hidden="1" x14ac:dyDescent="0.25">
      <c r="A2314" s="116">
        <v>132930</v>
      </c>
      <c r="B2314" s="116">
        <v>2</v>
      </c>
      <c r="C2314" s="116">
        <v>1010101150</v>
      </c>
      <c r="D2314" s="116" t="s">
        <v>11127</v>
      </c>
      <c r="E2314" s="339">
        <v>69854</v>
      </c>
      <c r="F2314" s="194">
        <v>10</v>
      </c>
      <c r="G2314" s="194">
        <v>10</v>
      </c>
      <c r="H2314" s="194" t="s">
        <v>10119</v>
      </c>
      <c r="I2314" s="194">
        <f t="shared" si="108"/>
        <v>0</v>
      </c>
      <c r="J2314" s="116" t="s">
        <v>10120</v>
      </c>
      <c r="K2314" s="116" t="s">
        <v>14771</v>
      </c>
      <c r="L2314" s="197">
        <v>45681</v>
      </c>
      <c r="M2314" s="116"/>
      <c r="N2314" s="197">
        <v>45685</v>
      </c>
      <c r="O2314" s="388">
        <f t="shared" si="109"/>
        <v>6985.4</v>
      </c>
      <c r="P2314" s="339">
        <f t="shared" si="110"/>
        <v>0</v>
      </c>
    </row>
    <row r="2315" spans="1:16" hidden="1" x14ac:dyDescent="0.25">
      <c r="A2315" s="116">
        <v>132930</v>
      </c>
      <c r="B2315" s="116">
        <v>1</v>
      </c>
      <c r="C2315" s="116">
        <v>1010101160</v>
      </c>
      <c r="D2315" s="116" t="s">
        <v>15001</v>
      </c>
      <c r="E2315" s="339">
        <v>41989.8</v>
      </c>
      <c r="F2315" s="194">
        <v>10</v>
      </c>
      <c r="G2315" s="194">
        <v>10</v>
      </c>
      <c r="H2315" s="194" t="s">
        <v>10119</v>
      </c>
      <c r="I2315" s="194">
        <f t="shared" si="108"/>
        <v>0</v>
      </c>
      <c r="J2315" s="116" t="s">
        <v>10120</v>
      </c>
      <c r="K2315" s="116" t="s">
        <v>14771</v>
      </c>
      <c r="L2315" s="197">
        <v>45681</v>
      </c>
      <c r="M2315" s="116"/>
      <c r="N2315" s="197">
        <v>45685</v>
      </c>
      <c r="O2315" s="388">
        <f t="shared" si="109"/>
        <v>4198.9800000000005</v>
      </c>
      <c r="P2315" s="339">
        <f t="shared" si="110"/>
        <v>0</v>
      </c>
    </row>
    <row r="2316" spans="1:16" hidden="1" x14ac:dyDescent="0.25">
      <c r="A2316" s="116">
        <v>132930</v>
      </c>
      <c r="B2316" s="116">
        <v>3</v>
      </c>
      <c r="C2316" s="116">
        <v>1023100140</v>
      </c>
      <c r="D2316" s="116" t="s">
        <v>11171</v>
      </c>
      <c r="E2316" s="339">
        <v>18390</v>
      </c>
      <c r="F2316" s="194">
        <v>1</v>
      </c>
      <c r="G2316" s="194">
        <v>1</v>
      </c>
      <c r="H2316" s="194" t="s">
        <v>10119</v>
      </c>
      <c r="I2316" s="194">
        <f t="shared" si="108"/>
        <v>0</v>
      </c>
      <c r="J2316" s="116" t="s">
        <v>10120</v>
      </c>
      <c r="K2316" s="116" t="s">
        <v>14771</v>
      </c>
      <c r="L2316" s="197">
        <v>45681</v>
      </c>
      <c r="M2316" s="116"/>
      <c r="N2316" s="197">
        <v>45685</v>
      </c>
      <c r="O2316" s="388">
        <f t="shared" si="109"/>
        <v>18390</v>
      </c>
      <c r="P2316" s="339">
        <f t="shared" si="110"/>
        <v>0</v>
      </c>
    </row>
    <row r="2317" spans="1:16" hidden="1" x14ac:dyDescent="0.25">
      <c r="A2317" s="116">
        <v>132930</v>
      </c>
      <c r="B2317" s="116">
        <v>4</v>
      </c>
      <c r="C2317" s="116">
        <v>1023100340</v>
      </c>
      <c r="D2317" s="116" t="s">
        <v>10969</v>
      </c>
      <c r="E2317" s="339">
        <v>18390</v>
      </c>
      <c r="F2317" s="194">
        <v>1</v>
      </c>
      <c r="G2317" s="194">
        <v>1</v>
      </c>
      <c r="H2317" s="194" t="s">
        <v>10119</v>
      </c>
      <c r="I2317" s="194">
        <f t="shared" si="108"/>
        <v>0</v>
      </c>
      <c r="J2317" s="116" t="s">
        <v>10120</v>
      </c>
      <c r="K2317" s="116" t="s">
        <v>14771</v>
      </c>
      <c r="L2317" s="197">
        <v>45681</v>
      </c>
      <c r="M2317" s="116"/>
      <c r="N2317" s="197">
        <v>45685</v>
      </c>
      <c r="O2317" s="388">
        <f t="shared" si="109"/>
        <v>18390</v>
      </c>
      <c r="P2317" s="339">
        <f t="shared" si="110"/>
        <v>0</v>
      </c>
    </row>
    <row r="2318" spans="1:16" hidden="1" x14ac:dyDescent="0.25">
      <c r="A2318" s="116">
        <v>132938</v>
      </c>
      <c r="B2318" s="116">
        <v>1</v>
      </c>
      <c r="C2318" s="116">
        <v>1135100700</v>
      </c>
      <c r="D2318" s="116" t="s">
        <v>11188</v>
      </c>
      <c r="E2318" s="339">
        <v>891778.4</v>
      </c>
      <c r="F2318" s="194">
        <v>10</v>
      </c>
      <c r="G2318" s="194">
        <v>10</v>
      </c>
      <c r="H2318" s="194" t="s">
        <v>10119</v>
      </c>
      <c r="I2318" s="194">
        <f t="shared" si="108"/>
        <v>0</v>
      </c>
      <c r="J2318" s="116" t="s">
        <v>10120</v>
      </c>
      <c r="K2318" s="116" t="s">
        <v>15002</v>
      </c>
      <c r="L2318" s="197">
        <v>45681</v>
      </c>
      <c r="M2318" s="116"/>
      <c r="N2318" s="197">
        <v>45691</v>
      </c>
      <c r="O2318" s="388">
        <f t="shared" si="109"/>
        <v>89177.84</v>
      </c>
      <c r="P2318" s="339">
        <f t="shared" si="110"/>
        <v>0</v>
      </c>
    </row>
    <row r="2319" spans="1:16" hidden="1" x14ac:dyDescent="0.25">
      <c r="A2319" s="116">
        <v>132938</v>
      </c>
      <c r="B2319" s="116">
        <v>2</v>
      </c>
      <c r="C2319" s="116">
        <v>1522101310</v>
      </c>
      <c r="D2319" s="116" t="s">
        <v>8037</v>
      </c>
      <c r="E2319" s="339">
        <v>142312.5</v>
      </c>
      <c r="F2319" s="194">
        <v>10</v>
      </c>
      <c r="G2319" s="194">
        <v>10</v>
      </c>
      <c r="H2319" s="194" t="s">
        <v>10119</v>
      </c>
      <c r="I2319" s="194">
        <f t="shared" si="108"/>
        <v>0</v>
      </c>
      <c r="J2319" s="116" t="s">
        <v>10120</v>
      </c>
      <c r="K2319" s="116" t="s">
        <v>15002</v>
      </c>
      <c r="L2319" s="197">
        <v>45681</v>
      </c>
      <c r="M2319" s="116"/>
      <c r="N2319" s="197">
        <v>45726</v>
      </c>
      <c r="O2319" s="388">
        <f t="shared" si="109"/>
        <v>14231.25</v>
      </c>
      <c r="P2319" s="339">
        <f t="shared" si="110"/>
        <v>0</v>
      </c>
    </row>
    <row r="2320" spans="1:16" hidden="1" x14ac:dyDescent="0.25">
      <c r="A2320" s="116">
        <v>132940</v>
      </c>
      <c r="B2320" s="116">
        <v>14</v>
      </c>
      <c r="C2320" s="116">
        <v>1019100040</v>
      </c>
      <c r="D2320" s="116" t="s">
        <v>10643</v>
      </c>
      <c r="E2320" s="339">
        <v>22400</v>
      </c>
      <c r="F2320" s="194">
        <v>8</v>
      </c>
      <c r="G2320" s="194">
        <v>8</v>
      </c>
      <c r="H2320" s="194" t="s">
        <v>10119</v>
      </c>
      <c r="I2320" s="194">
        <f t="shared" si="108"/>
        <v>0</v>
      </c>
      <c r="J2320" s="116" t="s">
        <v>10120</v>
      </c>
      <c r="K2320" s="116" t="s">
        <v>15003</v>
      </c>
      <c r="L2320" s="197">
        <v>45681</v>
      </c>
      <c r="M2320" s="116"/>
      <c r="N2320" s="197">
        <v>45694</v>
      </c>
      <c r="O2320" s="388">
        <f t="shared" si="109"/>
        <v>2800</v>
      </c>
      <c r="P2320" s="339">
        <f t="shared" si="110"/>
        <v>0</v>
      </c>
    </row>
    <row r="2321" spans="1:16" hidden="1" x14ac:dyDescent="0.25">
      <c r="A2321" s="116">
        <v>132940</v>
      </c>
      <c r="B2321" s="116">
        <v>13</v>
      </c>
      <c r="C2321" s="116">
        <v>1019101600</v>
      </c>
      <c r="D2321" s="116" t="s">
        <v>10852</v>
      </c>
      <c r="E2321" s="339">
        <v>198756.96</v>
      </c>
      <c r="F2321" s="194">
        <v>8</v>
      </c>
      <c r="G2321" s="194">
        <v>8</v>
      </c>
      <c r="H2321" s="194" t="s">
        <v>10119</v>
      </c>
      <c r="I2321" s="194">
        <f t="shared" si="108"/>
        <v>0</v>
      </c>
      <c r="J2321" s="116" t="s">
        <v>10120</v>
      </c>
      <c r="K2321" s="116" t="s">
        <v>15003</v>
      </c>
      <c r="L2321" s="197">
        <v>45681</v>
      </c>
      <c r="M2321" s="116"/>
      <c r="N2321" s="197">
        <v>45685</v>
      </c>
      <c r="O2321" s="388">
        <f t="shared" si="109"/>
        <v>24844.62</v>
      </c>
      <c r="P2321" s="339">
        <f t="shared" si="110"/>
        <v>0</v>
      </c>
    </row>
    <row r="2322" spans="1:16" hidden="1" x14ac:dyDescent="0.25">
      <c r="A2322" s="116">
        <v>132940</v>
      </c>
      <c r="B2322" s="116">
        <v>10</v>
      </c>
      <c r="C2322" s="116">
        <v>1521100090</v>
      </c>
      <c r="D2322" s="116" t="s">
        <v>17610</v>
      </c>
      <c r="E2322" s="339">
        <v>18801.599999999999</v>
      </c>
      <c r="F2322" s="194">
        <v>48</v>
      </c>
      <c r="G2322" s="194">
        <v>48</v>
      </c>
      <c r="H2322" s="194" t="s">
        <v>10119</v>
      </c>
      <c r="I2322" s="194">
        <f t="shared" si="108"/>
        <v>0</v>
      </c>
      <c r="J2322" s="116" t="s">
        <v>10120</v>
      </c>
      <c r="K2322" s="116" t="s">
        <v>15003</v>
      </c>
      <c r="L2322" s="197">
        <v>45681</v>
      </c>
      <c r="M2322" s="116"/>
      <c r="N2322" s="197">
        <v>45685</v>
      </c>
      <c r="O2322" s="388">
        <f t="shared" si="109"/>
        <v>391.7</v>
      </c>
      <c r="P2322" s="339">
        <f t="shared" si="110"/>
        <v>0</v>
      </c>
    </row>
    <row r="2323" spans="1:16" hidden="1" x14ac:dyDescent="0.25">
      <c r="A2323" s="116">
        <v>132940</v>
      </c>
      <c r="B2323" s="116">
        <v>5</v>
      </c>
      <c r="C2323" s="116">
        <v>1521100100</v>
      </c>
      <c r="D2323" s="116" t="s">
        <v>10563</v>
      </c>
      <c r="E2323" s="339">
        <v>26400</v>
      </c>
      <c r="F2323" s="194">
        <v>24</v>
      </c>
      <c r="G2323" s="194">
        <v>24</v>
      </c>
      <c r="H2323" s="194" t="s">
        <v>10119</v>
      </c>
      <c r="I2323" s="194">
        <f t="shared" si="108"/>
        <v>0</v>
      </c>
      <c r="J2323" s="116" t="s">
        <v>10120</v>
      </c>
      <c r="K2323" s="116" t="s">
        <v>15003</v>
      </c>
      <c r="L2323" s="197">
        <v>45681</v>
      </c>
      <c r="M2323" s="116"/>
      <c r="N2323" s="197">
        <v>45685</v>
      </c>
      <c r="O2323" s="388">
        <f t="shared" si="109"/>
        <v>1100</v>
      </c>
      <c r="P2323" s="339">
        <f t="shared" si="110"/>
        <v>0</v>
      </c>
    </row>
    <row r="2324" spans="1:16" hidden="1" x14ac:dyDescent="0.25">
      <c r="A2324" s="116">
        <v>132940</v>
      </c>
      <c r="B2324" s="116">
        <v>6</v>
      </c>
      <c r="C2324" s="116">
        <v>1521100110</v>
      </c>
      <c r="D2324" s="116" t="s">
        <v>17564</v>
      </c>
      <c r="E2324" s="339">
        <v>57606.080000000002</v>
      </c>
      <c r="F2324" s="194">
        <v>32</v>
      </c>
      <c r="G2324" s="194">
        <v>32</v>
      </c>
      <c r="H2324" s="194" t="s">
        <v>10119</v>
      </c>
      <c r="I2324" s="194">
        <f t="shared" si="108"/>
        <v>0</v>
      </c>
      <c r="J2324" s="116" t="s">
        <v>10120</v>
      </c>
      <c r="K2324" s="116" t="s">
        <v>15003</v>
      </c>
      <c r="L2324" s="197">
        <v>45681</v>
      </c>
      <c r="M2324" s="116"/>
      <c r="N2324" s="197">
        <v>45685</v>
      </c>
      <c r="O2324" s="388">
        <f t="shared" si="109"/>
        <v>1800.19</v>
      </c>
      <c r="P2324" s="339">
        <f t="shared" si="110"/>
        <v>0</v>
      </c>
    </row>
    <row r="2325" spans="1:16" hidden="1" x14ac:dyDescent="0.25">
      <c r="A2325" s="116">
        <v>132940</v>
      </c>
      <c r="B2325" s="116">
        <v>9</v>
      </c>
      <c r="C2325" s="116">
        <v>1810104150</v>
      </c>
      <c r="D2325" s="116" t="s">
        <v>17545</v>
      </c>
      <c r="E2325" s="339">
        <v>116444.16</v>
      </c>
      <c r="F2325" s="194">
        <v>48</v>
      </c>
      <c r="G2325" s="194">
        <v>48</v>
      </c>
      <c r="H2325" s="194" t="s">
        <v>10119</v>
      </c>
      <c r="I2325" s="194">
        <f t="shared" si="108"/>
        <v>0</v>
      </c>
      <c r="J2325" s="116" t="s">
        <v>10120</v>
      </c>
      <c r="K2325" s="116" t="s">
        <v>15003</v>
      </c>
      <c r="L2325" s="197">
        <v>45681</v>
      </c>
      <c r="M2325" s="116" t="s">
        <v>17613</v>
      </c>
      <c r="N2325" s="197">
        <v>45733</v>
      </c>
      <c r="O2325" s="388">
        <f t="shared" si="109"/>
        <v>2425.92</v>
      </c>
      <c r="P2325" s="339">
        <f t="shared" si="110"/>
        <v>0</v>
      </c>
    </row>
    <row r="2326" spans="1:16" hidden="1" x14ac:dyDescent="0.25">
      <c r="A2326" s="116">
        <v>132940</v>
      </c>
      <c r="B2326" s="116">
        <v>1</v>
      </c>
      <c r="C2326" s="116">
        <v>1810104320</v>
      </c>
      <c r="D2326" s="116" t="s">
        <v>17479</v>
      </c>
      <c r="E2326" s="339">
        <v>254174.88</v>
      </c>
      <c r="F2326" s="194">
        <v>24</v>
      </c>
      <c r="G2326" s="194">
        <v>24</v>
      </c>
      <c r="H2326" s="194" t="s">
        <v>10119</v>
      </c>
      <c r="I2326" s="194">
        <f t="shared" si="108"/>
        <v>0</v>
      </c>
      <c r="J2326" s="116" t="s">
        <v>10120</v>
      </c>
      <c r="K2326" s="116" t="s">
        <v>15003</v>
      </c>
      <c r="L2326" s="197">
        <v>45681</v>
      </c>
      <c r="M2326" s="116"/>
      <c r="N2326" s="197">
        <v>45685</v>
      </c>
      <c r="O2326" s="388">
        <f t="shared" si="109"/>
        <v>10590.62</v>
      </c>
      <c r="P2326" s="339">
        <f t="shared" si="110"/>
        <v>0</v>
      </c>
    </row>
    <row r="2327" spans="1:16" hidden="1" x14ac:dyDescent="0.25">
      <c r="A2327" s="116">
        <v>132940</v>
      </c>
      <c r="B2327" s="116">
        <v>2</v>
      </c>
      <c r="C2327" s="116">
        <v>1810104410</v>
      </c>
      <c r="D2327" s="116" t="s">
        <v>17468</v>
      </c>
      <c r="E2327" s="339">
        <v>229416.32000000001</v>
      </c>
      <c r="F2327" s="194">
        <v>32</v>
      </c>
      <c r="G2327" s="194">
        <v>32</v>
      </c>
      <c r="H2327" s="194" t="s">
        <v>10119</v>
      </c>
      <c r="I2327" s="194">
        <f t="shared" si="108"/>
        <v>0</v>
      </c>
      <c r="J2327" s="116" t="s">
        <v>10120</v>
      </c>
      <c r="K2327" s="116" t="s">
        <v>15003</v>
      </c>
      <c r="L2327" s="197">
        <v>45681</v>
      </c>
      <c r="M2327" s="116" t="s">
        <v>17613</v>
      </c>
      <c r="N2327" s="197">
        <v>45733</v>
      </c>
      <c r="O2327" s="388">
        <f t="shared" si="109"/>
        <v>7169.26</v>
      </c>
      <c r="P2327" s="339">
        <f t="shared" si="110"/>
        <v>0</v>
      </c>
    </row>
    <row r="2328" spans="1:16" hidden="1" x14ac:dyDescent="0.25">
      <c r="A2328" s="116">
        <v>132940</v>
      </c>
      <c r="B2328" s="116">
        <v>12</v>
      </c>
      <c r="C2328" s="116">
        <v>1810104780</v>
      </c>
      <c r="D2328" s="116" t="s">
        <v>11372</v>
      </c>
      <c r="E2328" s="339">
        <v>137005.92000000001</v>
      </c>
      <c r="F2328" s="194">
        <v>48</v>
      </c>
      <c r="G2328" s="194">
        <v>48</v>
      </c>
      <c r="H2328" s="194" t="s">
        <v>10119</v>
      </c>
      <c r="I2328" s="194">
        <f t="shared" si="108"/>
        <v>0</v>
      </c>
      <c r="J2328" s="116" t="s">
        <v>10120</v>
      </c>
      <c r="K2328" s="116" t="s">
        <v>15003</v>
      </c>
      <c r="L2328" s="197">
        <v>45681</v>
      </c>
      <c r="M2328" s="116"/>
      <c r="N2328" s="197">
        <v>45685</v>
      </c>
      <c r="O2328" s="388">
        <f t="shared" si="109"/>
        <v>2854.2900000000004</v>
      </c>
      <c r="P2328" s="339">
        <f t="shared" si="110"/>
        <v>0</v>
      </c>
    </row>
    <row r="2329" spans="1:16" hidden="1" x14ac:dyDescent="0.25">
      <c r="A2329" s="116">
        <v>132940</v>
      </c>
      <c r="B2329" s="116">
        <v>7</v>
      </c>
      <c r="C2329" s="116">
        <v>1810104800</v>
      </c>
      <c r="D2329" s="116" t="s">
        <v>11373</v>
      </c>
      <c r="E2329" s="339">
        <v>68168.160000000003</v>
      </c>
      <c r="F2329" s="194">
        <v>24</v>
      </c>
      <c r="G2329" s="194">
        <v>24</v>
      </c>
      <c r="H2329" s="194" t="s">
        <v>10119</v>
      </c>
      <c r="I2329" s="194">
        <f t="shared" si="108"/>
        <v>0</v>
      </c>
      <c r="J2329" s="116" t="s">
        <v>10120</v>
      </c>
      <c r="K2329" s="116" t="s">
        <v>15003</v>
      </c>
      <c r="L2329" s="197">
        <v>45681</v>
      </c>
      <c r="M2329" s="116"/>
      <c r="N2329" s="197">
        <v>45685</v>
      </c>
      <c r="O2329" s="388">
        <f t="shared" si="109"/>
        <v>2840.34</v>
      </c>
      <c r="P2329" s="339">
        <f t="shared" si="110"/>
        <v>0</v>
      </c>
    </row>
    <row r="2330" spans="1:16" hidden="1" x14ac:dyDescent="0.25">
      <c r="A2330" s="116">
        <v>132940</v>
      </c>
      <c r="B2330" s="116">
        <v>8</v>
      </c>
      <c r="C2330" s="116">
        <v>1810104820</v>
      </c>
      <c r="D2330" s="116" t="s">
        <v>10134</v>
      </c>
      <c r="E2330" s="339">
        <v>100424.32000000001</v>
      </c>
      <c r="F2330" s="194">
        <v>32</v>
      </c>
      <c r="G2330" s="194">
        <v>32</v>
      </c>
      <c r="H2330" s="194" t="s">
        <v>10119</v>
      </c>
      <c r="I2330" s="194">
        <f t="shared" si="108"/>
        <v>0</v>
      </c>
      <c r="J2330" s="116" t="s">
        <v>10120</v>
      </c>
      <c r="K2330" s="116" t="s">
        <v>15003</v>
      </c>
      <c r="L2330" s="197">
        <v>45681</v>
      </c>
      <c r="M2330" s="116"/>
      <c r="N2330" s="197">
        <v>45685</v>
      </c>
      <c r="O2330" s="388">
        <f t="shared" si="109"/>
        <v>3138.26</v>
      </c>
      <c r="P2330" s="339">
        <f t="shared" si="110"/>
        <v>0</v>
      </c>
    </row>
    <row r="2331" spans="1:16" hidden="1" x14ac:dyDescent="0.25">
      <c r="A2331" s="116">
        <v>132940</v>
      </c>
      <c r="B2331" s="116">
        <v>11</v>
      </c>
      <c r="C2331" s="116">
        <v>1810105210</v>
      </c>
      <c r="D2331" s="116" t="s">
        <v>11379</v>
      </c>
      <c r="E2331" s="339">
        <v>36954.239999999998</v>
      </c>
      <c r="F2331" s="194">
        <v>96</v>
      </c>
      <c r="G2331" s="194">
        <v>96</v>
      </c>
      <c r="H2331" s="194" t="s">
        <v>10119</v>
      </c>
      <c r="I2331" s="194">
        <f t="shared" si="108"/>
        <v>0</v>
      </c>
      <c r="J2331" s="116" t="s">
        <v>10120</v>
      </c>
      <c r="K2331" s="116" t="s">
        <v>15003</v>
      </c>
      <c r="L2331" s="197">
        <v>45681</v>
      </c>
      <c r="M2331" s="116"/>
      <c r="N2331" s="197">
        <v>45685</v>
      </c>
      <c r="O2331" s="388">
        <f t="shared" si="109"/>
        <v>384.94</v>
      </c>
      <c r="P2331" s="339">
        <f t="shared" si="110"/>
        <v>0</v>
      </c>
    </row>
    <row r="2332" spans="1:16" hidden="1" x14ac:dyDescent="0.25">
      <c r="A2332" s="116">
        <v>132940</v>
      </c>
      <c r="B2332" s="116">
        <v>3</v>
      </c>
      <c r="C2332" s="116">
        <v>1810105220</v>
      </c>
      <c r="D2332" s="116" t="s">
        <v>11380</v>
      </c>
      <c r="E2332" s="339">
        <v>58479.360000000001</v>
      </c>
      <c r="F2332" s="194">
        <v>48</v>
      </c>
      <c r="G2332" s="194">
        <v>48</v>
      </c>
      <c r="H2332" s="194" t="s">
        <v>10119</v>
      </c>
      <c r="I2332" s="194">
        <f t="shared" si="108"/>
        <v>0</v>
      </c>
      <c r="J2332" s="116" t="s">
        <v>10120</v>
      </c>
      <c r="K2332" s="116" t="s">
        <v>15003</v>
      </c>
      <c r="L2332" s="197">
        <v>45681</v>
      </c>
      <c r="M2332" s="116"/>
      <c r="N2332" s="197">
        <v>45685</v>
      </c>
      <c r="O2332" s="388">
        <f t="shared" si="109"/>
        <v>1218.32</v>
      </c>
      <c r="P2332" s="339">
        <f t="shared" si="110"/>
        <v>0</v>
      </c>
    </row>
    <row r="2333" spans="1:16" hidden="1" x14ac:dyDescent="0.25">
      <c r="A2333" s="116">
        <v>132940</v>
      </c>
      <c r="B2333" s="116">
        <v>4</v>
      </c>
      <c r="C2333" s="116">
        <v>1810105230</v>
      </c>
      <c r="D2333" s="116" t="s">
        <v>11381</v>
      </c>
      <c r="E2333" s="339">
        <v>216219.51999999999</v>
      </c>
      <c r="F2333" s="194">
        <v>64</v>
      </c>
      <c r="G2333" s="194">
        <v>64</v>
      </c>
      <c r="H2333" s="194" t="s">
        <v>10119</v>
      </c>
      <c r="I2333" s="194">
        <f t="shared" si="108"/>
        <v>0</v>
      </c>
      <c r="J2333" s="116" t="s">
        <v>10120</v>
      </c>
      <c r="K2333" s="116" t="s">
        <v>15003</v>
      </c>
      <c r="L2333" s="197">
        <v>45681</v>
      </c>
      <c r="M2333" s="116"/>
      <c r="N2333" s="197">
        <v>45685</v>
      </c>
      <c r="O2333" s="388">
        <f t="shared" si="109"/>
        <v>3378.43</v>
      </c>
      <c r="P2333" s="339">
        <f t="shared" si="110"/>
        <v>0</v>
      </c>
    </row>
    <row r="2334" spans="1:16" hidden="1" x14ac:dyDescent="0.25">
      <c r="A2334" s="116">
        <v>132945</v>
      </c>
      <c r="B2334" s="116">
        <v>10</v>
      </c>
      <c r="C2334" s="116">
        <v>1010100120</v>
      </c>
      <c r="D2334" s="116" t="s">
        <v>17538</v>
      </c>
      <c r="E2334" s="339">
        <v>2928.56</v>
      </c>
      <c r="F2334" s="194">
        <v>2</v>
      </c>
      <c r="G2334" s="194">
        <v>2</v>
      </c>
      <c r="H2334" s="194" t="s">
        <v>10119</v>
      </c>
      <c r="I2334" s="194">
        <f t="shared" si="108"/>
        <v>0</v>
      </c>
      <c r="J2334" s="116" t="s">
        <v>10120</v>
      </c>
      <c r="K2334" s="116" t="s">
        <v>15003</v>
      </c>
      <c r="L2334" s="197">
        <v>45681</v>
      </c>
      <c r="M2334" s="116"/>
      <c r="N2334" s="197">
        <v>45685</v>
      </c>
      <c r="O2334" s="388">
        <f t="shared" si="109"/>
        <v>1464.28</v>
      </c>
      <c r="P2334" s="339">
        <f t="shared" si="110"/>
        <v>0</v>
      </c>
    </row>
    <row r="2335" spans="1:16" hidden="1" x14ac:dyDescent="0.25">
      <c r="A2335" s="116">
        <v>132945</v>
      </c>
      <c r="B2335" s="116">
        <v>11</v>
      </c>
      <c r="C2335" s="116">
        <v>1010100760</v>
      </c>
      <c r="D2335" s="116" t="s">
        <v>15004</v>
      </c>
      <c r="E2335" s="339">
        <v>4578.32</v>
      </c>
      <c r="F2335" s="194">
        <v>2</v>
      </c>
      <c r="G2335" s="194">
        <v>2</v>
      </c>
      <c r="H2335" s="194" t="s">
        <v>10119</v>
      </c>
      <c r="I2335" s="194">
        <f t="shared" si="108"/>
        <v>0</v>
      </c>
      <c r="J2335" s="116" t="s">
        <v>10120</v>
      </c>
      <c r="K2335" s="116" t="s">
        <v>15003</v>
      </c>
      <c r="L2335" s="197">
        <v>45681</v>
      </c>
      <c r="M2335" s="116"/>
      <c r="N2335" s="197">
        <v>45685</v>
      </c>
      <c r="O2335" s="388">
        <f t="shared" si="109"/>
        <v>2289.16</v>
      </c>
      <c r="P2335" s="339">
        <f t="shared" si="110"/>
        <v>0</v>
      </c>
    </row>
    <row r="2336" spans="1:16" hidden="1" x14ac:dyDescent="0.25">
      <c r="A2336" s="116">
        <v>132945</v>
      </c>
      <c r="B2336" s="116">
        <v>1</v>
      </c>
      <c r="C2336" s="116">
        <v>1010101070</v>
      </c>
      <c r="D2336" s="116" t="s">
        <v>8794</v>
      </c>
      <c r="E2336" s="339">
        <v>82391</v>
      </c>
      <c r="F2336" s="194">
        <v>2</v>
      </c>
      <c r="G2336" s="194">
        <v>2</v>
      </c>
      <c r="H2336" s="194" t="s">
        <v>10119</v>
      </c>
      <c r="I2336" s="194">
        <f t="shared" si="108"/>
        <v>0</v>
      </c>
      <c r="J2336" s="116" t="s">
        <v>10120</v>
      </c>
      <c r="K2336" s="116" t="s">
        <v>15003</v>
      </c>
      <c r="L2336" s="197">
        <v>45681</v>
      </c>
      <c r="M2336" s="116"/>
      <c r="N2336" s="197">
        <v>45685</v>
      </c>
      <c r="O2336" s="388">
        <f t="shared" si="109"/>
        <v>41195.5</v>
      </c>
      <c r="P2336" s="339">
        <f t="shared" si="110"/>
        <v>0</v>
      </c>
    </row>
    <row r="2337" spans="1:16" hidden="1" x14ac:dyDescent="0.25">
      <c r="A2337" s="116">
        <v>132945</v>
      </c>
      <c r="B2337" s="116">
        <v>13</v>
      </c>
      <c r="C2337" s="116">
        <v>1010101250</v>
      </c>
      <c r="D2337" s="116" t="s">
        <v>17477</v>
      </c>
      <c r="E2337" s="339">
        <v>761.44</v>
      </c>
      <c r="F2337" s="194">
        <v>2</v>
      </c>
      <c r="G2337" s="194">
        <v>2</v>
      </c>
      <c r="H2337" s="194" t="s">
        <v>10119</v>
      </c>
      <c r="I2337" s="194">
        <f t="shared" si="108"/>
        <v>0</v>
      </c>
      <c r="J2337" s="116" t="s">
        <v>10120</v>
      </c>
      <c r="K2337" s="116" t="s">
        <v>15003</v>
      </c>
      <c r="L2337" s="197">
        <v>45681</v>
      </c>
      <c r="M2337" s="116"/>
      <c r="N2337" s="197">
        <v>45685</v>
      </c>
      <c r="O2337" s="388">
        <f t="shared" si="109"/>
        <v>380.72</v>
      </c>
      <c r="P2337" s="339">
        <f t="shared" si="110"/>
        <v>0</v>
      </c>
    </row>
    <row r="2338" spans="1:16" hidden="1" x14ac:dyDescent="0.25">
      <c r="A2338" s="116">
        <v>132945</v>
      </c>
      <c r="B2338" s="116">
        <v>12</v>
      </c>
      <c r="C2338" s="116">
        <v>1010103010</v>
      </c>
      <c r="D2338" s="116" t="s">
        <v>10839</v>
      </c>
      <c r="E2338" s="339">
        <v>28825</v>
      </c>
      <c r="F2338" s="194">
        <v>5</v>
      </c>
      <c r="G2338" s="194">
        <v>5</v>
      </c>
      <c r="H2338" s="194" t="s">
        <v>10119</v>
      </c>
      <c r="I2338" s="194">
        <f t="shared" si="108"/>
        <v>0</v>
      </c>
      <c r="J2338" s="116" t="s">
        <v>10120</v>
      </c>
      <c r="K2338" s="116" t="s">
        <v>15003</v>
      </c>
      <c r="L2338" s="197">
        <v>45681</v>
      </c>
      <c r="M2338" s="116"/>
      <c r="N2338" s="197">
        <v>45901</v>
      </c>
      <c r="O2338" s="388">
        <f t="shared" si="109"/>
        <v>5765</v>
      </c>
      <c r="P2338" s="339">
        <f t="shared" si="110"/>
        <v>0</v>
      </c>
    </row>
    <row r="2339" spans="1:16" hidden="1" x14ac:dyDescent="0.25">
      <c r="A2339" s="116">
        <v>132945</v>
      </c>
      <c r="B2339" s="116">
        <v>14</v>
      </c>
      <c r="C2339" s="116">
        <v>1012100010</v>
      </c>
      <c r="D2339" s="116" t="s">
        <v>10369</v>
      </c>
      <c r="E2339" s="339">
        <v>70000</v>
      </c>
      <c r="F2339" s="194">
        <v>1</v>
      </c>
      <c r="G2339" s="194">
        <v>1</v>
      </c>
      <c r="H2339" s="194" t="s">
        <v>10119</v>
      </c>
      <c r="I2339" s="194">
        <f t="shared" si="108"/>
        <v>0</v>
      </c>
      <c r="J2339" s="116" t="s">
        <v>10120</v>
      </c>
      <c r="K2339" s="116" t="s">
        <v>15003</v>
      </c>
      <c r="L2339" s="197">
        <v>45681</v>
      </c>
      <c r="M2339" s="116" t="s">
        <v>17620</v>
      </c>
      <c r="N2339" s="197">
        <v>45890</v>
      </c>
      <c r="O2339" s="388">
        <f t="shared" si="109"/>
        <v>70000</v>
      </c>
      <c r="P2339" s="339">
        <f t="shared" si="110"/>
        <v>0</v>
      </c>
    </row>
    <row r="2340" spans="1:16" hidden="1" x14ac:dyDescent="0.25">
      <c r="A2340" s="116">
        <v>132945</v>
      </c>
      <c r="B2340" s="116">
        <v>15</v>
      </c>
      <c r="C2340" s="116">
        <v>1012100020</v>
      </c>
      <c r="D2340" s="116" t="s">
        <v>10488</v>
      </c>
      <c r="E2340" s="339">
        <v>23250</v>
      </c>
      <c r="F2340" s="194">
        <v>1</v>
      </c>
      <c r="G2340" s="194">
        <v>1</v>
      </c>
      <c r="H2340" s="194" t="s">
        <v>10119</v>
      </c>
      <c r="I2340" s="194">
        <f t="shared" si="108"/>
        <v>0</v>
      </c>
      <c r="J2340" s="116" t="s">
        <v>10120</v>
      </c>
      <c r="K2340" s="116" t="s">
        <v>15003</v>
      </c>
      <c r="L2340" s="197">
        <v>45681</v>
      </c>
      <c r="M2340" s="116"/>
      <c r="N2340" s="197">
        <v>45685</v>
      </c>
      <c r="O2340" s="388">
        <f t="shared" si="109"/>
        <v>23250</v>
      </c>
      <c r="P2340" s="339">
        <f t="shared" si="110"/>
        <v>0</v>
      </c>
    </row>
    <row r="2341" spans="1:16" hidden="1" x14ac:dyDescent="0.25">
      <c r="A2341" s="116">
        <v>132945</v>
      </c>
      <c r="B2341" s="116">
        <v>3</v>
      </c>
      <c r="C2341" s="116">
        <v>1016100000</v>
      </c>
      <c r="D2341" s="116" t="s">
        <v>10650</v>
      </c>
      <c r="E2341" s="339">
        <v>29733</v>
      </c>
      <c r="F2341" s="194">
        <v>3</v>
      </c>
      <c r="G2341" s="194">
        <v>3</v>
      </c>
      <c r="H2341" s="194" t="s">
        <v>10119</v>
      </c>
      <c r="I2341" s="194">
        <f t="shared" si="108"/>
        <v>0</v>
      </c>
      <c r="J2341" s="116" t="s">
        <v>10120</v>
      </c>
      <c r="K2341" s="116" t="s">
        <v>15003</v>
      </c>
      <c r="L2341" s="197">
        <v>45681</v>
      </c>
      <c r="M2341" s="116"/>
      <c r="N2341" s="197">
        <v>45685</v>
      </c>
      <c r="O2341" s="388">
        <f t="shared" si="109"/>
        <v>9911</v>
      </c>
      <c r="P2341" s="339">
        <f t="shared" si="110"/>
        <v>0</v>
      </c>
    </row>
    <row r="2342" spans="1:16" hidden="1" x14ac:dyDescent="0.25">
      <c r="A2342" s="116">
        <v>132945</v>
      </c>
      <c r="B2342" s="116">
        <v>7</v>
      </c>
      <c r="C2342" s="116">
        <v>1016100060</v>
      </c>
      <c r="D2342" s="116" t="s">
        <v>11147</v>
      </c>
      <c r="E2342" s="339">
        <v>26416</v>
      </c>
      <c r="F2342" s="194">
        <v>2</v>
      </c>
      <c r="G2342" s="194">
        <v>2</v>
      </c>
      <c r="H2342" s="194" t="s">
        <v>10119</v>
      </c>
      <c r="I2342" s="194">
        <f t="shared" si="108"/>
        <v>0</v>
      </c>
      <c r="J2342" s="116" t="s">
        <v>10120</v>
      </c>
      <c r="K2342" s="116" t="s">
        <v>15003</v>
      </c>
      <c r="L2342" s="197">
        <v>45681</v>
      </c>
      <c r="M2342" s="116"/>
      <c r="N2342" s="197">
        <v>45685</v>
      </c>
      <c r="O2342" s="388">
        <f t="shared" si="109"/>
        <v>13208</v>
      </c>
      <c r="P2342" s="339">
        <f t="shared" si="110"/>
        <v>0</v>
      </c>
    </row>
    <row r="2343" spans="1:16" hidden="1" x14ac:dyDescent="0.25">
      <c r="A2343" s="116">
        <v>132945</v>
      </c>
      <c r="B2343" s="116">
        <v>2</v>
      </c>
      <c r="C2343" s="116">
        <v>1016101010</v>
      </c>
      <c r="D2343" s="116" t="s">
        <v>10655</v>
      </c>
      <c r="E2343" s="339">
        <v>49507.26</v>
      </c>
      <c r="F2343" s="194">
        <v>3</v>
      </c>
      <c r="G2343" s="194">
        <v>3</v>
      </c>
      <c r="H2343" s="194" t="s">
        <v>10119</v>
      </c>
      <c r="I2343" s="194">
        <f t="shared" si="108"/>
        <v>0</v>
      </c>
      <c r="J2343" s="116" t="s">
        <v>10120</v>
      </c>
      <c r="K2343" s="116" t="s">
        <v>15003</v>
      </c>
      <c r="L2343" s="197">
        <v>45681</v>
      </c>
      <c r="M2343" s="116"/>
      <c r="N2343" s="197">
        <v>45685</v>
      </c>
      <c r="O2343" s="388">
        <f t="shared" si="109"/>
        <v>16502.420000000002</v>
      </c>
      <c r="P2343" s="339">
        <f t="shared" si="110"/>
        <v>0</v>
      </c>
    </row>
    <row r="2344" spans="1:16" hidden="1" x14ac:dyDescent="0.25">
      <c r="A2344" s="116">
        <v>132945</v>
      </c>
      <c r="B2344" s="116">
        <v>6</v>
      </c>
      <c r="C2344" s="116">
        <v>1113100220</v>
      </c>
      <c r="D2344" s="116" t="s">
        <v>8599</v>
      </c>
      <c r="E2344" s="339">
        <v>47058</v>
      </c>
      <c r="F2344" s="194">
        <v>3</v>
      </c>
      <c r="G2344" s="194">
        <v>3</v>
      </c>
      <c r="H2344" s="194" t="s">
        <v>10119</v>
      </c>
      <c r="I2344" s="194">
        <f t="shared" si="108"/>
        <v>0</v>
      </c>
      <c r="J2344" s="116" t="s">
        <v>10120</v>
      </c>
      <c r="K2344" s="116" t="s">
        <v>15003</v>
      </c>
      <c r="L2344" s="197">
        <v>45681</v>
      </c>
      <c r="M2344" s="116"/>
      <c r="N2344" s="197">
        <v>45785</v>
      </c>
      <c r="O2344" s="388">
        <f t="shared" si="109"/>
        <v>15686</v>
      </c>
      <c r="P2344" s="339">
        <f t="shared" si="110"/>
        <v>0</v>
      </c>
    </row>
    <row r="2345" spans="1:16" hidden="1" x14ac:dyDescent="0.25">
      <c r="A2345" s="116">
        <v>132945</v>
      </c>
      <c r="B2345" s="116">
        <v>16</v>
      </c>
      <c r="C2345" s="116">
        <v>1113100970</v>
      </c>
      <c r="D2345" s="116" t="s">
        <v>8534</v>
      </c>
      <c r="E2345" s="339">
        <v>176667</v>
      </c>
      <c r="F2345" s="194">
        <v>1</v>
      </c>
      <c r="G2345" s="194">
        <v>1</v>
      </c>
      <c r="H2345" s="194" t="s">
        <v>10119</v>
      </c>
      <c r="I2345" s="194">
        <f t="shared" si="108"/>
        <v>0</v>
      </c>
      <c r="J2345" s="116" t="s">
        <v>10120</v>
      </c>
      <c r="K2345" s="116" t="s">
        <v>15003</v>
      </c>
      <c r="L2345" s="197">
        <v>45681</v>
      </c>
      <c r="M2345" s="116"/>
      <c r="N2345" s="197">
        <v>45727</v>
      </c>
      <c r="O2345" s="388">
        <f t="shared" si="109"/>
        <v>176667</v>
      </c>
      <c r="P2345" s="339">
        <f t="shared" si="110"/>
        <v>0</v>
      </c>
    </row>
    <row r="2346" spans="1:16" hidden="1" x14ac:dyDescent="0.25">
      <c r="A2346" s="116">
        <v>132945</v>
      </c>
      <c r="B2346" s="116">
        <v>5</v>
      </c>
      <c r="C2346" s="116">
        <v>1113101930</v>
      </c>
      <c r="D2346" s="116" t="s">
        <v>8054</v>
      </c>
      <c r="E2346" s="339">
        <v>26515.4</v>
      </c>
      <c r="F2346" s="194">
        <v>4</v>
      </c>
      <c r="G2346" s="194">
        <v>4</v>
      </c>
      <c r="H2346" s="194" t="s">
        <v>10119</v>
      </c>
      <c r="I2346" s="194">
        <f t="shared" si="108"/>
        <v>0</v>
      </c>
      <c r="J2346" s="116" t="s">
        <v>10120</v>
      </c>
      <c r="K2346" s="116" t="s">
        <v>15003</v>
      </c>
      <c r="L2346" s="197">
        <v>45681</v>
      </c>
      <c r="M2346" s="116"/>
      <c r="N2346" s="197">
        <v>45685</v>
      </c>
      <c r="O2346" s="388">
        <f t="shared" si="109"/>
        <v>6628.85</v>
      </c>
      <c r="P2346" s="339">
        <f t="shared" si="110"/>
        <v>0</v>
      </c>
    </row>
    <row r="2347" spans="1:16" hidden="1" x14ac:dyDescent="0.25">
      <c r="A2347" s="116">
        <v>132945</v>
      </c>
      <c r="B2347" s="116">
        <v>4</v>
      </c>
      <c r="C2347" s="116">
        <v>1113101960</v>
      </c>
      <c r="D2347" s="116" t="s">
        <v>8547</v>
      </c>
      <c r="E2347" s="339">
        <v>45305.760000000002</v>
      </c>
      <c r="F2347" s="194">
        <v>4</v>
      </c>
      <c r="G2347" s="194">
        <v>4</v>
      </c>
      <c r="H2347" s="194" t="s">
        <v>10119</v>
      </c>
      <c r="I2347" s="194">
        <f t="shared" si="108"/>
        <v>0</v>
      </c>
      <c r="J2347" s="116" t="s">
        <v>10120</v>
      </c>
      <c r="K2347" s="116" t="s">
        <v>15003</v>
      </c>
      <c r="L2347" s="197">
        <v>45681</v>
      </c>
      <c r="M2347" s="116"/>
      <c r="N2347" s="197">
        <v>45685</v>
      </c>
      <c r="O2347" s="388">
        <f t="shared" si="109"/>
        <v>11326.44</v>
      </c>
      <c r="P2347" s="339">
        <f t="shared" si="110"/>
        <v>0</v>
      </c>
    </row>
    <row r="2348" spans="1:16" hidden="1" x14ac:dyDescent="0.25">
      <c r="A2348" s="116">
        <v>132945</v>
      </c>
      <c r="B2348" s="116">
        <v>17</v>
      </c>
      <c r="C2348" s="116">
        <v>1512107790</v>
      </c>
      <c r="D2348" s="116" t="s">
        <v>17606</v>
      </c>
      <c r="E2348" s="339">
        <v>5760</v>
      </c>
      <c r="F2348" s="194">
        <v>12</v>
      </c>
      <c r="G2348" s="194">
        <v>12</v>
      </c>
      <c r="H2348" s="194" t="s">
        <v>10119</v>
      </c>
      <c r="I2348" s="194">
        <f t="shared" si="108"/>
        <v>0</v>
      </c>
      <c r="J2348" s="116" t="s">
        <v>10120</v>
      </c>
      <c r="K2348" s="116" t="s">
        <v>15003</v>
      </c>
      <c r="L2348" s="197">
        <v>45681</v>
      </c>
      <c r="M2348" s="116"/>
      <c r="N2348" s="197">
        <v>45685</v>
      </c>
      <c r="O2348" s="388">
        <f t="shared" si="109"/>
        <v>480</v>
      </c>
      <c r="P2348" s="339">
        <f t="shared" si="110"/>
        <v>0</v>
      </c>
    </row>
    <row r="2349" spans="1:16" hidden="1" x14ac:dyDescent="0.25">
      <c r="A2349" s="116">
        <v>132945</v>
      </c>
      <c r="B2349" s="116">
        <v>8</v>
      </c>
      <c r="C2349" s="116">
        <v>1546101840</v>
      </c>
      <c r="D2349" s="116" t="s">
        <v>10957</v>
      </c>
      <c r="E2349" s="339">
        <v>22585</v>
      </c>
      <c r="F2349" s="194">
        <v>2</v>
      </c>
      <c r="G2349" s="194">
        <v>2</v>
      </c>
      <c r="H2349" s="194" t="s">
        <v>10119</v>
      </c>
      <c r="I2349" s="194">
        <f t="shared" si="108"/>
        <v>0</v>
      </c>
      <c r="J2349" s="116" t="s">
        <v>10120</v>
      </c>
      <c r="K2349" s="116" t="s">
        <v>15003</v>
      </c>
      <c r="L2349" s="197">
        <v>45681</v>
      </c>
      <c r="M2349" s="116"/>
      <c r="N2349" s="197">
        <v>45727</v>
      </c>
      <c r="O2349" s="388">
        <f t="shared" si="109"/>
        <v>11292.5</v>
      </c>
      <c r="P2349" s="339">
        <f t="shared" si="110"/>
        <v>0</v>
      </c>
    </row>
    <row r="2350" spans="1:16" hidden="1" x14ac:dyDescent="0.25">
      <c r="A2350" s="116">
        <v>132945</v>
      </c>
      <c r="B2350" s="116">
        <v>9</v>
      </c>
      <c r="C2350" s="116">
        <v>1546101870</v>
      </c>
      <c r="D2350" s="116" t="s">
        <v>16201</v>
      </c>
      <c r="E2350" s="339">
        <v>1147.3399999999999</v>
      </c>
      <c r="F2350" s="194">
        <v>2</v>
      </c>
      <c r="G2350" s="194">
        <v>2</v>
      </c>
      <c r="H2350" s="194" t="s">
        <v>10119</v>
      </c>
      <c r="I2350" s="194">
        <f t="shared" si="108"/>
        <v>0</v>
      </c>
      <c r="J2350" s="116" t="s">
        <v>10120</v>
      </c>
      <c r="K2350" s="116" t="s">
        <v>15003</v>
      </c>
      <c r="L2350" s="197">
        <v>45681</v>
      </c>
      <c r="M2350" s="116"/>
      <c r="N2350" s="197">
        <v>45685</v>
      </c>
      <c r="O2350" s="388">
        <f t="shared" si="109"/>
        <v>573.66999999999996</v>
      </c>
      <c r="P2350" s="339">
        <f t="shared" si="110"/>
        <v>0</v>
      </c>
    </row>
    <row r="2351" spans="1:16" hidden="1" x14ac:dyDescent="0.25">
      <c r="A2351" s="116">
        <v>133086</v>
      </c>
      <c r="B2351" s="116">
        <v>2</v>
      </c>
      <c r="C2351" s="116">
        <v>1012100010</v>
      </c>
      <c r="D2351" s="116" t="s">
        <v>10369</v>
      </c>
      <c r="E2351" s="339">
        <v>140000</v>
      </c>
      <c r="F2351" s="194">
        <v>1</v>
      </c>
      <c r="G2351" s="194">
        <v>1</v>
      </c>
      <c r="H2351" s="194" t="s">
        <v>10119</v>
      </c>
      <c r="I2351" s="194">
        <f t="shared" si="108"/>
        <v>0</v>
      </c>
      <c r="J2351" s="116" t="s">
        <v>10120</v>
      </c>
      <c r="K2351" s="116" t="s">
        <v>15002</v>
      </c>
      <c r="L2351" s="197">
        <v>45685</v>
      </c>
      <c r="M2351" s="116" t="s">
        <v>17620</v>
      </c>
      <c r="N2351" s="197">
        <v>45890</v>
      </c>
      <c r="O2351" s="388">
        <f t="shared" si="109"/>
        <v>140000</v>
      </c>
      <c r="P2351" s="339">
        <f t="shared" si="110"/>
        <v>0</v>
      </c>
    </row>
    <row r="2352" spans="1:16" hidden="1" x14ac:dyDescent="0.25">
      <c r="A2352" s="116">
        <v>133244</v>
      </c>
      <c r="B2352" s="116">
        <v>1</v>
      </c>
      <c r="C2352" s="116">
        <v>1314101060</v>
      </c>
      <c r="D2352" s="116" t="s">
        <v>15071</v>
      </c>
      <c r="E2352" s="339">
        <v>1604469</v>
      </c>
      <c r="F2352" s="194">
        <v>3</v>
      </c>
      <c r="G2352" s="194">
        <v>3</v>
      </c>
      <c r="H2352" s="194" t="s">
        <v>10119</v>
      </c>
      <c r="I2352" s="194">
        <f t="shared" si="108"/>
        <v>0</v>
      </c>
      <c r="J2352" s="116" t="s">
        <v>10120</v>
      </c>
      <c r="K2352" s="116" t="s">
        <v>12278</v>
      </c>
      <c r="L2352" s="197">
        <v>45687</v>
      </c>
      <c r="M2352" s="116"/>
      <c r="N2352" s="197">
        <v>45734</v>
      </c>
      <c r="O2352" s="388">
        <f t="shared" si="109"/>
        <v>534823</v>
      </c>
      <c r="P2352" s="339">
        <f t="shared" si="110"/>
        <v>0</v>
      </c>
    </row>
    <row r="2353" spans="1:16" hidden="1" x14ac:dyDescent="0.25">
      <c r="A2353" s="116">
        <v>133247</v>
      </c>
      <c r="B2353" s="116">
        <v>3</v>
      </c>
      <c r="C2353" s="116">
        <v>1213100460</v>
      </c>
      <c r="D2353" s="116" t="s">
        <v>11198</v>
      </c>
      <c r="E2353" s="339">
        <v>217836</v>
      </c>
      <c r="F2353" s="194">
        <v>225</v>
      </c>
      <c r="G2353" s="194">
        <v>225</v>
      </c>
      <c r="H2353" s="194" t="s">
        <v>10119</v>
      </c>
      <c r="I2353" s="194">
        <f t="shared" si="108"/>
        <v>0</v>
      </c>
      <c r="J2353" s="116" t="s">
        <v>10120</v>
      </c>
      <c r="K2353" s="116" t="s">
        <v>10121</v>
      </c>
      <c r="L2353" s="197">
        <v>45687</v>
      </c>
      <c r="M2353" s="116" t="s">
        <v>15213</v>
      </c>
      <c r="N2353" s="197">
        <v>45734</v>
      </c>
      <c r="O2353" s="388">
        <f t="shared" si="109"/>
        <v>968.16</v>
      </c>
      <c r="P2353" s="339">
        <f t="shared" si="110"/>
        <v>0</v>
      </c>
    </row>
    <row r="2354" spans="1:16" hidden="1" x14ac:dyDescent="0.25">
      <c r="A2354" s="116">
        <v>133247</v>
      </c>
      <c r="B2354" s="116">
        <v>1</v>
      </c>
      <c r="C2354" s="116">
        <v>1226100080</v>
      </c>
      <c r="D2354" s="116" t="s">
        <v>11224</v>
      </c>
      <c r="E2354" s="339">
        <v>55752.45</v>
      </c>
      <c r="F2354" s="194">
        <v>15</v>
      </c>
      <c r="G2354" s="194">
        <v>15</v>
      </c>
      <c r="H2354" s="194" t="s">
        <v>10119</v>
      </c>
      <c r="I2354" s="194">
        <f t="shared" si="108"/>
        <v>0</v>
      </c>
      <c r="J2354" s="116" t="s">
        <v>10120</v>
      </c>
      <c r="K2354" s="116" t="s">
        <v>10121</v>
      </c>
      <c r="L2354" s="197">
        <v>45687</v>
      </c>
      <c r="M2354" s="116" t="s">
        <v>15211</v>
      </c>
      <c r="N2354" s="197">
        <v>45734</v>
      </c>
      <c r="O2354" s="388">
        <f t="shared" si="109"/>
        <v>3716.83</v>
      </c>
      <c r="P2354" s="339">
        <f t="shared" si="110"/>
        <v>0</v>
      </c>
    </row>
    <row r="2355" spans="1:16" hidden="1" x14ac:dyDescent="0.25">
      <c r="A2355" s="116">
        <v>133247</v>
      </c>
      <c r="B2355" s="116">
        <v>2</v>
      </c>
      <c r="C2355" s="116">
        <v>1226100460</v>
      </c>
      <c r="D2355" s="116" t="s">
        <v>10641</v>
      </c>
      <c r="E2355" s="339">
        <v>37647.75</v>
      </c>
      <c r="F2355" s="194">
        <v>15</v>
      </c>
      <c r="G2355" s="194">
        <v>15</v>
      </c>
      <c r="H2355" s="194" t="s">
        <v>10119</v>
      </c>
      <c r="I2355" s="194">
        <f t="shared" si="108"/>
        <v>0</v>
      </c>
      <c r="J2355" s="116" t="s">
        <v>10120</v>
      </c>
      <c r="K2355" s="116" t="s">
        <v>10121</v>
      </c>
      <c r="L2355" s="197">
        <v>45687</v>
      </c>
      <c r="M2355" s="116" t="s">
        <v>15212</v>
      </c>
      <c r="N2355" s="197">
        <v>45734</v>
      </c>
      <c r="O2355" s="388">
        <f t="shared" si="109"/>
        <v>2509.85</v>
      </c>
      <c r="P2355" s="339">
        <f t="shared" si="110"/>
        <v>0</v>
      </c>
    </row>
    <row r="2356" spans="1:16" hidden="1" x14ac:dyDescent="0.25">
      <c r="A2356" s="116">
        <v>133252</v>
      </c>
      <c r="B2356" s="116">
        <v>3</v>
      </c>
      <c r="C2356" s="116">
        <v>1015100020</v>
      </c>
      <c r="D2356" s="116" t="s">
        <v>10351</v>
      </c>
      <c r="E2356" s="339">
        <v>43750</v>
      </c>
      <c r="F2356" s="194">
        <v>1</v>
      </c>
      <c r="G2356" s="194">
        <v>1</v>
      </c>
      <c r="H2356" s="194" t="s">
        <v>10119</v>
      </c>
      <c r="I2356" s="194">
        <f t="shared" si="108"/>
        <v>0</v>
      </c>
      <c r="J2356" s="116" t="s">
        <v>10126</v>
      </c>
      <c r="K2356" s="116" t="s">
        <v>14781</v>
      </c>
      <c r="L2356" s="197">
        <v>45687</v>
      </c>
      <c r="M2356" s="116" t="s">
        <v>15125</v>
      </c>
      <c r="N2356" s="197">
        <v>45769</v>
      </c>
      <c r="O2356" s="388">
        <f t="shared" si="109"/>
        <v>43750</v>
      </c>
      <c r="P2356" s="339">
        <f t="shared" si="110"/>
        <v>0</v>
      </c>
    </row>
    <row r="2357" spans="1:16" hidden="1" x14ac:dyDescent="0.25">
      <c r="A2357" s="116">
        <v>133252</v>
      </c>
      <c r="B2357" s="116">
        <v>2</v>
      </c>
      <c r="C2357" s="116">
        <v>1122100000</v>
      </c>
      <c r="D2357" s="116" t="s">
        <v>11187</v>
      </c>
      <c r="E2357" s="339">
        <v>108270</v>
      </c>
      <c r="F2357" s="194">
        <v>1</v>
      </c>
      <c r="G2357" s="194">
        <v>1</v>
      </c>
      <c r="H2357" s="194" t="s">
        <v>10119</v>
      </c>
      <c r="I2357" s="194">
        <f t="shared" si="108"/>
        <v>0</v>
      </c>
      <c r="J2357" s="116" t="s">
        <v>10126</v>
      </c>
      <c r="K2357" s="116" t="s">
        <v>14781</v>
      </c>
      <c r="L2357" s="197">
        <v>45687</v>
      </c>
      <c r="M2357" s="116" t="s">
        <v>15124</v>
      </c>
      <c r="N2357" s="197">
        <v>45733</v>
      </c>
      <c r="O2357" s="388">
        <f t="shared" si="109"/>
        <v>108270</v>
      </c>
      <c r="P2357" s="339">
        <f t="shared" si="110"/>
        <v>0</v>
      </c>
    </row>
    <row r="2358" spans="1:16" hidden="1" x14ac:dyDescent="0.25">
      <c r="A2358" s="116">
        <v>133253</v>
      </c>
      <c r="B2358" s="116">
        <v>2</v>
      </c>
      <c r="C2358" s="116">
        <v>1015100020</v>
      </c>
      <c r="D2358" s="116" t="s">
        <v>10351</v>
      </c>
      <c r="E2358" s="339">
        <v>43750</v>
      </c>
      <c r="F2358" s="194">
        <v>1</v>
      </c>
      <c r="G2358" s="194">
        <v>1</v>
      </c>
      <c r="H2358" s="194" t="s">
        <v>10119</v>
      </c>
      <c r="I2358" s="194">
        <f t="shared" si="108"/>
        <v>0</v>
      </c>
      <c r="J2358" s="116" t="s">
        <v>10126</v>
      </c>
      <c r="K2358" s="116" t="s">
        <v>10853</v>
      </c>
      <c r="L2358" s="197">
        <v>45687</v>
      </c>
      <c r="M2358" s="116" t="s">
        <v>15125</v>
      </c>
      <c r="N2358" s="197">
        <v>45769</v>
      </c>
      <c r="O2358" s="388">
        <f t="shared" si="109"/>
        <v>43750</v>
      </c>
      <c r="P2358" s="339">
        <f t="shared" si="110"/>
        <v>0</v>
      </c>
    </row>
    <row r="2359" spans="1:16" hidden="1" x14ac:dyDescent="0.25">
      <c r="A2359" s="116">
        <v>133253</v>
      </c>
      <c r="B2359" s="116">
        <v>1</v>
      </c>
      <c r="C2359" s="116">
        <v>1122100000</v>
      </c>
      <c r="D2359" s="116" t="s">
        <v>11187</v>
      </c>
      <c r="E2359" s="339">
        <v>108270</v>
      </c>
      <c r="F2359" s="194">
        <v>1</v>
      </c>
      <c r="G2359" s="194">
        <v>1</v>
      </c>
      <c r="H2359" s="194" t="s">
        <v>10119</v>
      </c>
      <c r="I2359" s="194">
        <f t="shared" si="108"/>
        <v>0</v>
      </c>
      <c r="J2359" s="116" t="s">
        <v>10126</v>
      </c>
      <c r="K2359" s="116" t="s">
        <v>10853</v>
      </c>
      <c r="L2359" s="197">
        <v>45687</v>
      </c>
      <c r="M2359" s="116" t="s">
        <v>15124</v>
      </c>
      <c r="N2359" s="197">
        <v>45733</v>
      </c>
      <c r="O2359" s="388">
        <f t="shared" si="109"/>
        <v>108270</v>
      </c>
      <c r="P2359" s="339">
        <f t="shared" si="110"/>
        <v>0</v>
      </c>
    </row>
    <row r="2360" spans="1:16" hidden="1" x14ac:dyDescent="0.25">
      <c r="A2360" s="116">
        <v>133258</v>
      </c>
      <c r="B2360" s="116">
        <v>7</v>
      </c>
      <c r="C2360" s="116">
        <v>1520100990</v>
      </c>
      <c r="D2360" s="116" t="s">
        <v>17619</v>
      </c>
      <c r="E2360" s="339">
        <v>111860</v>
      </c>
      <c r="F2360" s="194">
        <v>4</v>
      </c>
      <c r="G2360" s="194">
        <v>4</v>
      </c>
      <c r="H2360" s="194" t="s">
        <v>10119</v>
      </c>
      <c r="I2360" s="194">
        <f t="shared" si="108"/>
        <v>0</v>
      </c>
      <c r="J2360" s="116" t="s">
        <v>10126</v>
      </c>
      <c r="K2360" s="116" t="s">
        <v>11657</v>
      </c>
      <c r="L2360" s="197">
        <v>45687</v>
      </c>
      <c r="M2360" s="116"/>
      <c r="N2360" s="197">
        <v>45883</v>
      </c>
      <c r="O2360" s="388">
        <f t="shared" si="109"/>
        <v>27965</v>
      </c>
      <c r="P2360" s="339">
        <f t="shared" si="110"/>
        <v>0</v>
      </c>
    </row>
    <row r="2361" spans="1:16" hidden="1" x14ac:dyDescent="0.25">
      <c r="A2361" s="116">
        <v>133296</v>
      </c>
      <c r="B2361" s="116">
        <v>1</v>
      </c>
      <c r="C2361" s="116">
        <v>1247100210</v>
      </c>
      <c r="D2361" s="116" t="s">
        <v>15034</v>
      </c>
      <c r="E2361" s="339">
        <v>2360</v>
      </c>
      <c r="F2361" s="194">
        <v>4</v>
      </c>
      <c r="G2361" s="194">
        <v>4</v>
      </c>
      <c r="H2361" s="194" t="s">
        <v>10119</v>
      </c>
      <c r="I2361" s="194">
        <f t="shared" si="108"/>
        <v>0</v>
      </c>
      <c r="J2361" s="116" t="s">
        <v>10120</v>
      </c>
      <c r="K2361" s="116" t="s">
        <v>10121</v>
      </c>
      <c r="L2361" s="197">
        <v>45706</v>
      </c>
      <c r="M2361" s="116"/>
      <c r="N2361" s="197">
        <v>45729</v>
      </c>
      <c r="O2361" s="388">
        <f t="shared" si="109"/>
        <v>590</v>
      </c>
      <c r="P2361" s="339">
        <f t="shared" si="110"/>
        <v>0</v>
      </c>
    </row>
    <row r="2362" spans="1:16" hidden="1" x14ac:dyDescent="0.25">
      <c r="A2362" s="116">
        <v>133466</v>
      </c>
      <c r="B2362" s="116">
        <v>5</v>
      </c>
      <c r="C2362" s="116">
        <v>1520101430</v>
      </c>
      <c r="D2362" s="116" t="s">
        <v>15160</v>
      </c>
      <c r="E2362" s="339">
        <v>45594</v>
      </c>
      <c r="F2362" s="194">
        <v>3</v>
      </c>
      <c r="G2362" s="194">
        <v>3</v>
      </c>
      <c r="H2362" s="194" t="s">
        <v>10119</v>
      </c>
      <c r="I2362" s="194">
        <f t="shared" si="108"/>
        <v>0</v>
      </c>
      <c r="J2362" s="116" t="s">
        <v>10126</v>
      </c>
      <c r="K2362" s="116" t="s">
        <v>10482</v>
      </c>
      <c r="L2362" s="197">
        <v>45694</v>
      </c>
      <c r="M2362" s="116"/>
      <c r="N2362" s="197">
        <v>45741</v>
      </c>
      <c r="O2362" s="388">
        <f t="shared" si="109"/>
        <v>15198</v>
      </c>
      <c r="P2362" s="339">
        <f t="shared" si="110"/>
        <v>0</v>
      </c>
    </row>
    <row r="2363" spans="1:16" hidden="1" x14ac:dyDescent="0.25">
      <c r="A2363" s="116">
        <v>133498</v>
      </c>
      <c r="B2363" s="116">
        <v>8</v>
      </c>
      <c r="C2363" s="116">
        <v>1015100020</v>
      </c>
      <c r="D2363" s="116" t="s">
        <v>10351</v>
      </c>
      <c r="E2363" s="339">
        <v>43750</v>
      </c>
      <c r="F2363" s="194">
        <v>1</v>
      </c>
      <c r="G2363" s="194">
        <v>1</v>
      </c>
      <c r="H2363" s="194" t="s">
        <v>10119</v>
      </c>
      <c r="I2363" s="194">
        <f t="shared" si="108"/>
        <v>0</v>
      </c>
      <c r="J2363" s="116" t="s">
        <v>10126</v>
      </c>
      <c r="K2363" s="116" t="s">
        <v>14781</v>
      </c>
      <c r="L2363" s="197">
        <v>45694</v>
      </c>
      <c r="M2363" s="116" t="s">
        <v>15125</v>
      </c>
      <c r="N2363" s="197">
        <v>45769</v>
      </c>
      <c r="O2363" s="388">
        <f t="shared" si="109"/>
        <v>43750</v>
      </c>
      <c r="P2363" s="339">
        <f t="shared" si="110"/>
        <v>0</v>
      </c>
    </row>
    <row r="2364" spans="1:16" hidden="1" x14ac:dyDescent="0.25">
      <c r="A2364" s="116">
        <v>133498</v>
      </c>
      <c r="B2364" s="116">
        <v>7</v>
      </c>
      <c r="C2364" s="116">
        <v>1122100000</v>
      </c>
      <c r="D2364" s="116" t="s">
        <v>11187</v>
      </c>
      <c r="E2364" s="339">
        <v>108270</v>
      </c>
      <c r="F2364" s="194">
        <v>1</v>
      </c>
      <c r="G2364" s="194">
        <v>1</v>
      </c>
      <c r="H2364" s="194" t="s">
        <v>10119</v>
      </c>
      <c r="I2364" s="194">
        <f t="shared" si="108"/>
        <v>0</v>
      </c>
      <c r="J2364" s="116" t="s">
        <v>10126</v>
      </c>
      <c r="K2364" s="116" t="s">
        <v>14781</v>
      </c>
      <c r="L2364" s="197">
        <v>45694</v>
      </c>
      <c r="M2364" s="116" t="s">
        <v>15124</v>
      </c>
      <c r="N2364" s="197">
        <v>45733</v>
      </c>
      <c r="O2364" s="388">
        <f t="shared" si="109"/>
        <v>108270</v>
      </c>
      <c r="P2364" s="339">
        <f t="shared" si="110"/>
        <v>0</v>
      </c>
    </row>
    <row r="2365" spans="1:16" hidden="1" x14ac:dyDescent="0.25">
      <c r="A2365" s="116">
        <v>133498</v>
      </c>
      <c r="B2365" s="116">
        <v>1</v>
      </c>
      <c r="C2365" s="116">
        <v>1219100040</v>
      </c>
      <c r="D2365" s="116" t="s">
        <v>8305</v>
      </c>
      <c r="E2365" s="339">
        <v>245774</v>
      </c>
      <c r="F2365" s="194">
        <v>1</v>
      </c>
      <c r="G2365" s="194">
        <v>1</v>
      </c>
      <c r="H2365" s="194" t="s">
        <v>10119</v>
      </c>
      <c r="I2365" s="194">
        <f t="shared" si="108"/>
        <v>0</v>
      </c>
      <c r="J2365" s="116" t="s">
        <v>10126</v>
      </c>
      <c r="K2365" s="116" t="s">
        <v>14781</v>
      </c>
      <c r="L2365" s="197">
        <v>45694</v>
      </c>
      <c r="M2365" s="116"/>
      <c r="N2365" s="197">
        <v>45734</v>
      </c>
      <c r="O2365" s="388">
        <f t="shared" si="109"/>
        <v>245774</v>
      </c>
      <c r="P2365" s="339">
        <f t="shared" si="110"/>
        <v>0</v>
      </c>
    </row>
    <row r="2366" spans="1:16" hidden="1" x14ac:dyDescent="0.25">
      <c r="A2366" s="116">
        <v>133498</v>
      </c>
      <c r="B2366" s="116">
        <v>2</v>
      </c>
      <c r="C2366" s="116">
        <v>1219105040</v>
      </c>
      <c r="D2366" s="116" t="s">
        <v>8022</v>
      </c>
      <c r="E2366" s="339">
        <v>54001</v>
      </c>
      <c r="F2366" s="194">
        <v>1</v>
      </c>
      <c r="G2366" s="194">
        <v>1</v>
      </c>
      <c r="H2366" s="194" t="s">
        <v>10119</v>
      </c>
      <c r="I2366" s="194">
        <f t="shared" si="108"/>
        <v>0</v>
      </c>
      <c r="J2366" s="116" t="s">
        <v>10126</v>
      </c>
      <c r="K2366" s="116" t="s">
        <v>14781</v>
      </c>
      <c r="L2366" s="197">
        <v>45694</v>
      </c>
      <c r="M2366" s="116"/>
      <c r="N2366" s="197">
        <v>45729</v>
      </c>
      <c r="O2366" s="388">
        <f t="shared" si="109"/>
        <v>54001</v>
      </c>
      <c r="P2366" s="339">
        <f t="shared" si="110"/>
        <v>0</v>
      </c>
    </row>
    <row r="2367" spans="1:16" hidden="1" x14ac:dyDescent="0.25">
      <c r="A2367" s="116">
        <v>133509</v>
      </c>
      <c r="B2367" s="116">
        <v>2</v>
      </c>
      <c r="C2367" s="116">
        <v>1015100020</v>
      </c>
      <c r="D2367" s="116" t="s">
        <v>10351</v>
      </c>
      <c r="E2367" s="339">
        <v>43750</v>
      </c>
      <c r="F2367" s="194">
        <v>1</v>
      </c>
      <c r="G2367" s="194">
        <v>1</v>
      </c>
      <c r="H2367" s="194" t="s">
        <v>10119</v>
      </c>
      <c r="I2367" s="194">
        <f t="shared" si="108"/>
        <v>0</v>
      </c>
      <c r="J2367" s="116" t="s">
        <v>10126</v>
      </c>
      <c r="K2367" s="116" t="s">
        <v>10853</v>
      </c>
      <c r="L2367" s="197">
        <v>45694</v>
      </c>
      <c r="M2367" s="116" t="s">
        <v>15125</v>
      </c>
      <c r="N2367" s="197">
        <v>45769</v>
      </c>
      <c r="O2367" s="388">
        <f t="shared" si="109"/>
        <v>43750</v>
      </c>
      <c r="P2367" s="339">
        <f t="shared" si="110"/>
        <v>0</v>
      </c>
    </row>
    <row r="2368" spans="1:16" hidden="1" x14ac:dyDescent="0.25">
      <c r="A2368" s="116">
        <v>133509</v>
      </c>
      <c r="B2368" s="116">
        <v>1</v>
      </c>
      <c r="C2368" s="116">
        <v>1122100000</v>
      </c>
      <c r="D2368" s="116" t="s">
        <v>11187</v>
      </c>
      <c r="E2368" s="339">
        <v>108270</v>
      </c>
      <c r="F2368" s="194">
        <v>1</v>
      </c>
      <c r="G2368" s="194">
        <v>1</v>
      </c>
      <c r="H2368" s="194" t="s">
        <v>10119</v>
      </c>
      <c r="I2368" s="194">
        <f t="shared" si="108"/>
        <v>0</v>
      </c>
      <c r="J2368" s="116" t="s">
        <v>10126</v>
      </c>
      <c r="K2368" s="116" t="s">
        <v>10853</v>
      </c>
      <c r="L2368" s="197">
        <v>45694</v>
      </c>
      <c r="M2368" s="116" t="s">
        <v>15124</v>
      </c>
      <c r="N2368" s="197">
        <v>45733</v>
      </c>
      <c r="O2368" s="388">
        <f t="shared" si="109"/>
        <v>108270</v>
      </c>
      <c r="P2368" s="339">
        <f t="shared" si="110"/>
        <v>0</v>
      </c>
    </row>
    <row r="2369" spans="1:16" hidden="1" x14ac:dyDescent="0.25">
      <c r="A2369" s="116">
        <v>133522</v>
      </c>
      <c r="B2369" s="116">
        <v>3</v>
      </c>
      <c r="C2369" s="116">
        <v>1012100010</v>
      </c>
      <c r="D2369" s="116" t="s">
        <v>10369</v>
      </c>
      <c r="E2369" s="339">
        <v>280000</v>
      </c>
      <c r="F2369" s="194">
        <v>4</v>
      </c>
      <c r="G2369" s="194">
        <v>4</v>
      </c>
      <c r="H2369" s="194" t="s">
        <v>10119</v>
      </c>
      <c r="I2369" s="194">
        <f t="shared" si="108"/>
        <v>0</v>
      </c>
      <c r="J2369" s="116" t="s">
        <v>10120</v>
      </c>
      <c r="K2369" s="116" t="s">
        <v>15025</v>
      </c>
      <c r="L2369" s="197">
        <v>45699</v>
      </c>
      <c r="M2369" s="116" t="s">
        <v>17621</v>
      </c>
      <c r="N2369" s="197">
        <v>45911</v>
      </c>
      <c r="O2369" s="388">
        <f t="shared" si="109"/>
        <v>70000</v>
      </c>
      <c r="P2369" s="339">
        <f t="shared" si="110"/>
        <v>0</v>
      </c>
    </row>
    <row r="2370" spans="1:16" hidden="1" x14ac:dyDescent="0.25">
      <c r="A2370" s="116">
        <v>133522</v>
      </c>
      <c r="B2370" s="116">
        <v>4</v>
      </c>
      <c r="C2370" s="116">
        <v>1012100020</v>
      </c>
      <c r="D2370" s="116" t="s">
        <v>10488</v>
      </c>
      <c r="E2370" s="339">
        <v>92999.76</v>
      </c>
      <c r="F2370" s="194">
        <v>4</v>
      </c>
      <c r="G2370" s="194">
        <v>4</v>
      </c>
      <c r="H2370" s="194" t="s">
        <v>10119</v>
      </c>
      <c r="I2370" s="194">
        <f t="shared" ref="I2370:I2433" si="111">+F2370-G2370</f>
        <v>0</v>
      </c>
      <c r="J2370" s="116" t="s">
        <v>10120</v>
      </c>
      <c r="K2370" s="116" t="s">
        <v>15025</v>
      </c>
      <c r="L2370" s="197">
        <v>45699</v>
      </c>
      <c r="M2370" s="116"/>
      <c r="N2370" s="197">
        <v>45708</v>
      </c>
      <c r="O2370" s="388">
        <f t="shared" ref="O2370:O2433" si="112">+E2370/F2370</f>
        <v>23249.94</v>
      </c>
      <c r="P2370" s="339">
        <f t="shared" ref="P2370:P2433" si="113">+O2370*I2370</f>
        <v>0</v>
      </c>
    </row>
    <row r="2371" spans="1:16" hidden="1" x14ac:dyDescent="0.25">
      <c r="A2371" s="116">
        <v>133522</v>
      </c>
      <c r="B2371" s="116">
        <v>2</v>
      </c>
      <c r="C2371" s="116">
        <v>1135100490</v>
      </c>
      <c r="D2371" s="116" t="s">
        <v>15024</v>
      </c>
      <c r="E2371" s="339">
        <v>8636.64</v>
      </c>
      <c r="F2371" s="194">
        <v>24</v>
      </c>
      <c r="G2371" s="194">
        <v>24</v>
      </c>
      <c r="H2371" s="194" t="s">
        <v>10119</v>
      </c>
      <c r="I2371" s="194">
        <f t="shared" si="111"/>
        <v>0</v>
      </c>
      <c r="J2371" s="116" t="s">
        <v>10120</v>
      </c>
      <c r="K2371" s="116" t="s">
        <v>15025</v>
      </c>
      <c r="L2371" s="197">
        <v>45699</v>
      </c>
      <c r="M2371" s="116"/>
      <c r="N2371" s="197">
        <v>45729</v>
      </c>
      <c r="O2371" s="388">
        <f t="shared" si="112"/>
        <v>359.85999999999996</v>
      </c>
      <c r="P2371" s="339">
        <f t="shared" si="113"/>
        <v>0</v>
      </c>
    </row>
    <row r="2372" spans="1:16" hidden="1" x14ac:dyDescent="0.25">
      <c r="A2372" s="116">
        <v>133527</v>
      </c>
      <c r="B2372" s="116">
        <v>1</v>
      </c>
      <c r="C2372" s="116">
        <v>1314101050</v>
      </c>
      <c r="D2372" s="116" t="s">
        <v>12273</v>
      </c>
      <c r="E2372" s="339">
        <v>224760</v>
      </c>
      <c r="F2372" s="194">
        <v>15</v>
      </c>
      <c r="G2372" s="194">
        <v>15</v>
      </c>
      <c r="H2372" s="194" t="s">
        <v>10119</v>
      </c>
      <c r="I2372" s="194">
        <f t="shared" si="111"/>
        <v>0</v>
      </c>
      <c r="J2372" s="116" t="s">
        <v>10120</v>
      </c>
      <c r="K2372" s="116" t="s">
        <v>12278</v>
      </c>
      <c r="L2372" s="197">
        <v>45695</v>
      </c>
      <c r="M2372" s="116"/>
      <c r="N2372" s="197">
        <v>45848</v>
      </c>
      <c r="O2372" s="388">
        <f t="shared" si="112"/>
        <v>14984</v>
      </c>
      <c r="P2372" s="339">
        <f t="shared" si="113"/>
        <v>0</v>
      </c>
    </row>
    <row r="2373" spans="1:16" hidden="1" x14ac:dyDescent="0.25">
      <c r="A2373" s="116">
        <v>133733</v>
      </c>
      <c r="B2373" s="116">
        <v>1</v>
      </c>
      <c r="C2373" s="116">
        <v>1511104740</v>
      </c>
      <c r="D2373" s="116" t="s">
        <v>17586</v>
      </c>
      <c r="E2373" s="339">
        <v>92350</v>
      </c>
      <c r="F2373" s="194">
        <v>4</v>
      </c>
      <c r="G2373" s="194">
        <v>4</v>
      </c>
      <c r="H2373" s="194" t="s">
        <v>10119</v>
      </c>
      <c r="I2373" s="194">
        <f t="shared" si="111"/>
        <v>0</v>
      </c>
      <c r="J2373" s="116" t="s">
        <v>10126</v>
      </c>
      <c r="K2373" s="116" t="s">
        <v>14781</v>
      </c>
      <c r="L2373" s="197">
        <v>45705</v>
      </c>
      <c r="M2373" s="116"/>
      <c r="N2373" s="197">
        <v>45709</v>
      </c>
      <c r="O2373" s="388">
        <f t="shared" si="112"/>
        <v>23087.5</v>
      </c>
      <c r="P2373" s="339">
        <f t="shared" si="113"/>
        <v>0</v>
      </c>
    </row>
    <row r="2374" spans="1:16" hidden="1" x14ac:dyDescent="0.25">
      <c r="A2374" s="116">
        <v>133733</v>
      </c>
      <c r="B2374" s="116">
        <v>3</v>
      </c>
      <c r="C2374" s="116">
        <v>1521100130</v>
      </c>
      <c r="D2374" s="116" t="s">
        <v>17587</v>
      </c>
      <c r="E2374" s="339">
        <v>15892</v>
      </c>
      <c r="F2374" s="194">
        <v>4</v>
      </c>
      <c r="G2374" s="194">
        <v>4</v>
      </c>
      <c r="H2374" s="194" t="s">
        <v>10119</v>
      </c>
      <c r="I2374" s="194">
        <f t="shared" si="111"/>
        <v>0</v>
      </c>
      <c r="J2374" s="116" t="s">
        <v>10126</v>
      </c>
      <c r="K2374" s="116" t="s">
        <v>14781</v>
      </c>
      <c r="L2374" s="197">
        <v>45705</v>
      </c>
      <c r="M2374" s="116"/>
      <c r="N2374" s="197">
        <v>45709</v>
      </c>
      <c r="O2374" s="388">
        <f t="shared" si="112"/>
        <v>3973</v>
      </c>
      <c r="P2374" s="339">
        <f t="shared" si="113"/>
        <v>0</v>
      </c>
    </row>
    <row r="2375" spans="1:16" hidden="1" x14ac:dyDescent="0.25">
      <c r="A2375" s="116">
        <v>133733</v>
      </c>
      <c r="B2375" s="116">
        <v>2</v>
      </c>
      <c r="C2375" s="116">
        <v>1537102890</v>
      </c>
      <c r="D2375" s="116" t="s">
        <v>11353</v>
      </c>
      <c r="E2375" s="339">
        <v>5694.56</v>
      </c>
      <c r="F2375" s="194">
        <v>4</v>
      </c>
      <c r="G2375" s="194">
        <v>4</v>
      </c>
      <c r="H2375" s="194" t="s">
        <v>10119</v>
      </c>
      <c r="I2375" s="194">
        <f t="shared" si="111"/>
        <v>0</v>
      </c>
      <c r="J2375" s="116" t="s">
        <v>10126</v>
      </c>
      <c r="K2375" s="116" t="s">
        <v>14781</v>
      </c>
      <c r="L2375" s="197">
        <v>45705</v>
      </c>
      <c r="M2375" s="116"/>
      <c r="N2375" s="197">
        <v>45709</v>
      </c>
      <c r="O2375" s="388">
        <f t="shared" si="112"/>
        <v>1423.64</v>
      </c>
      <c r="P2375" s="339">
        <f t="shared" si="113"/>
        <v>0</v>
      </c>
    </row>
    <row r="2376" spans="1:16" hidden="1" x14ac:dyDescent="0.25">
      <c r="A2376" s="116">
        <v>133738</v>
      </c>
      <c r="B2376" s="116">
        <v>1</v>
      </c>
      <c r="C2376" s="116">
        <v>1523100260</v>
      </c>
      <c r="D2376" s="116" t="s">
        <v>11325</v>
      </c>
      <c r="E2376" s="339">
        <v>14275</v>
      </c>
      <c r="F2376" s="194">
        <v>10</v>
      </c>
      <c r="G2376" s="194">
        <v>10</v>
      </c>
      <c r="H2376" s="194" t="s">
        <v>10119</v>
      </c>
      <c r="I2376" s="194">
        <f t="shared" si="111"/>
        <v>0</v>
      </c>
      <c r="J2376" s="116" t="s">
        <v>10126</v>
      </c>
      <c r="K2376" s="116" t="s">
        <v>10352</v>
      </c>
      <c r="L2376" s="197">
        <v>45705</v>
      </c>
      <c r="M2376" s="116"/>
      <c r="N2376" s="197">
        <v>45740</v>
      </c>
      <c r="O2376" s="388">
        <f t="shared" si="112"/>
        <v>1427.5</v>
      </c>
      <c r="P2376" s="339">
        <f t="shared" si="113"/>
        <v>0</v>
      </c>
    </row>
    <row r="2377" spans="1:16" hidden="1" x14ac:dyDescent="0.25">
      <c r="A2377" s="116">
        <v>133738</v>
      </c>
      <c r="B2377" s="116">
        <v>2</v>
      </c>
      <c r="C2377" s="116">
        <v>1523101570</v>
      </c>
      <c r="D2377" s="116" t="s">
        <v>17622</v>
      </c>
      <c r="E2377" s="339">
        <v>9149.85</v>
      </c>
      <c r="F2377" s="194">
        <v>15</v>
      </c>
      <c r="G2377" s="194">
        <v>15</v>
      </c>
      <c r="H2377" s="194" t="s">
        <v>10119</v>
      </c>
      <c r="I2377" s="194">
        <f t="shared" si="111"/>
        <v>0</v>
      </c>
      <c r="J2377" s="116" t="s">
        <v>10126</v>
      </c>
      <c r="K2377" s="116" t="s">
        <v>10352</v>
      </c>
      <c r="L2377" s="197">
        <v>45705</v>
      </c>
      <c r="M2377" s="116"/>
      <c r="N2377" s="197">
        <v>45734</v>
      </c>
      <c r="O2377" s="388">
        <f t="shared" si="112"/>
        <v>609.99</v>
      </c>
      <c r="P2377" s="339">
        <f t="shared" si="113"/>
        <v>0</v>
      </c>
    </row>
    <row r="2378" spans="1:16" hidden="1" x14ac:dyDescent="0.25">
      <c r="A2378" s="116">
        <v>133739</v>
      </c>
      <c r="B2378" s="116">
        <v>7</v>
      </c>
      <c r="C2378" s="116">
        <v>1112102150</v>
      </c>
      <c r="D2378" s="116" t="s">
        <v>11176</v>
      </c>
      <c r="E2378" s="339">
        <v>729236.76</v>
      </c>
      <c r="F2378" s="194">
        <v>6</v>
      </c>
      <c r="G2378" s="194">
        <v>6</v>
      </c>
      <c r="H2378" s="194" t="s">
        <v>10119</v>
      </c>
      <c r="I2378" s="194">
        <f t="shared" si="111"/>
        <v>0</v>
      </c>
      <c r="J2378" s="116" t="s">
        <v>10120</v>
      </c>
      <c r="K2378" s="116" t="s">
        <v>15172</v>
      </c>
      <c r="L2378" s="197">
        <v>45699</v>
      </c>
      <c r="M2378" s="116"/>
      <c r="N2378" s="197">
        <v>45869</v>
      </c>
      <c r="O2378" s="388">
        <f t="shared" si="112"/>
        <v>121539.46</v>
      </c>
      <c r="P2378" s="339">
        <f t="shared" si="113"/>
        <v>0</v>
      </c>
    </row>
    <row r="2379" spans="1:16" hidden="1" x14ac:dyDescent="0.25">
      <c r="A2379" s="116">
        <v>133739</v>
      </c>
      <c r="B2379" s="116">
        <v>8</v>
      </c>
      <c r="C2379" s="116">
        <v>1112102170</v>
      </c>
      <c r="D2379" s="116" t="s">
        <v>11177</v>
      </c>
      <c r="E2379" s="339">
        <v>63401.599999999999</v>
      </c>
      <c r="F2379" s="194">
        <v>5</v>
      </c>
      <c r="G2379" s="194">
        <v>5</v>
      </c>
      <c r="H2379" s="194" t="s">
        <v>10119</v>
      </c>
      <c r="I2379" s="194">
        <f t="shared" si="111"/>
        <v>0</v>
      </c>
      <c r="J2379" s="116" t="s">
        <v>10120</v>
      </c>
      <c r="K2379" s="116" t="s">
        <v>15172</v>
      </c>
      <c r="L2379" s="197">
        <v>45699</v>
      </c>
      <c r="M2379" s="116"/>
      <c r="N2379" s="197">
        <v>45854</v>
      </c>
      <c r="O2379" s="388">
        <f t="shared" si="112"/>
        <v>12680.32</v>
      </c>
      <c r="P2379" s="339">
        <f t="shared" si="113"/>
        <v>0</v>
      </c>
    </row>
    <row r="2380" spans="1:16" hidden="1" x14ac:dyDescent="0.25">
      <c r="A2380" s="116">
        <v>133739</v>
      </c>
      <c r="B2380" s="116">
        <v>4</v>
      </c>
      <c r="C2380" s="116">
        <v>1546101840</v>
      </c>
      <c r="D2380" s="116" t="s">
        <v>10957</v>
      </c>
      <c r="E2380" s="339">
        <v>90340</v>
      </c>
      <c r="F2380" s="194">
        <v>8</v>
      </c>
      <c r="G2380" s="194">
        <v>8</v>
      </c>
      <c r="H2380" s="194" t="s">
        <v>10119</v>
      </c>
      <c r="I2380" s="194">
        <f t="shared" si="111"/>
        <v>0</v>
      </c>
      <c r="J2380" s="116" t="s">
        <v>10120</v>
      </c>
      <c r="K2380" s="116" t="s">
        <v>15172</v>
      </c>
      <c r="L2380" s="197">
        <v>45699</v>
      </c>
      <c r="M2380" s="116"/>
      <c r="N2380" s="197">
        <v>45734</v>
      </c>
      <c r="O2380" s="388">
        <f t="shared" si="112"/>
        <v>11292.5</v>
      </c>
      <c r="P2380" s="339">
        <f t="shared" si="113"/>
        <v>0</v>
      </c>
    </row>
    <row r="2381" spans="1:16" hidden="1" x14ac:dyDescent="0.25">
      <c r="A2381" s="116">
        <v>133741</v>
      </c>
      <c r="B2381" s="116">
        <v>3</v>
      </c>
      <c r="C2381" s="116">
        <v>1112100280</v>
      </c>
      <c r="D2381" s="116" t="s">
        <v>11173</v>
      </c>
      <c r="E2381" s="339">
        <v>6240.26</v>
      </c>
      <c r="F2381" s="194">
        <v>26</v>
      </c>
      <c r="G2381" s="194">
        <v>26</v>
      </c>
      <c r="H2381" s="194" t="s">
        <v>10119</v>
      </c>
      <c r="I2381" s="194">
        <f t="shared" si="111"/>
        <v>0</v>
      </c>
      <c r="J2381" s="116" t="s">
        <v>10120</v>
      </c>
      <c r="K2381" s="116" t="s">
        <v>15172</v>
      </c>
      <c r="L2381" s="197">
        <v>45699</v>
      </c>
      <c r="M2381" s="116"/>
      <c r="N2381" s="197">
        <v>45730</v>
      </c>
      <c r="O2381" s="388">
        <f t="shared" si="112"/>
        <v>240.01000000000002</v>
      </c>
      <c r="P2381" s="339">
        <f t="shared" si="113"/>
        <v>0</v>
      </c>
    </row>
    <row r="2382" spans="1:16" hidden="1" x14ac:dyDescent="0.25">
      <c r="A2382" s="116">
        <v>133741</v>
      </c>
      <c r="B2382" s="116">
        <v>14</v>
      </c>
      <c r="C2382" s="116">
        <v>1112100490</v>
      </c>
      <c r="D2382" s="116" t="s">
        <v>7761</v>
      </c>
      <c r="E2382" s="339">
        <v>213376</v>
      </c>
      <c r="F2382" s="194">
        <v>8</v>
      </c>
      <c r="G2382" s="194">
        <v>8</v>
      </c>
      <c r="H2382" s="194" t="s">
        <v>10119</v>
      </c>
      <c r="I2382" s="194">
        <f t="shared" si="111"/>
        <v>0</v>
      </c>
      <c r="J2382" s="116" t="s">
        <v>10120</v>
      </c>
      <c r="K2382" s="116" t="s">
        <v>15172</v>
      </c>
      <c r="L2382" s="197">
        <v>45699</v>
      </c>
      <c r="M2382" s="116"/>
      <c r="N2382" s="197">
        <v>45869</v>
      </c>
      <c r="O2382" s="388">
        <f t="shared" si="112"/>
        <v>26672</v>
      </c>
      <c r="P2382" s="339">
        <f t="shared" si="113"/>
        <v>0</v>
      </c>
    </row>
    <row r="2383" spans="1:16" hidden="1" x14ac:dyDescent="0.25">
      <c r="A2383" s="116">
        <v>133741</v>
      </c>
      <c r="B2383" s="116">
        <v>6</v>
      </c>
      <c r="C2383" s="116">
        <v>1112100710</v>
      </c>
      <c r="D2383" s="116" t="s">
        <v>17528</v>
      </c>
      <c r="E2383" s="339">
        <v>52780</v>
      </c>
      <c r="F2383" s="194">
        <v>52</v>
      </c>
      <c r="G2383" s="194">
        <v>52</v>
      </c>
      <c r="H2383" s="194" t="s">
        <v>10119</v>
      </c>
      <c r="I2383" s="194">
        <f t="shared" si="111"/>
        <v>0</v>
      </c>
      <c r="J2383" s="116" t="s">
        <v>10120</v>
      </c>
      <c r="K2383" s="116" t="s">
        <v>15172</v>
      </c>
      <c r="L2383" s="197">
        <v>45699</v>
      </c>
      <c r="M2383" s="116" t="s">
        <v>17602</v>
      </c>
      <c r="N2383" s="197">
        <v>45848</v>
      </c>
      <c r="O2383" s="388">
        <f t="shared" si="112"/>
        <v>1015</v>
      </c>
      <c r="P2383" s="339">
        <f t="shared" si="113"/>
        <v>0</v>
      </c>
    </row>
    <row r="2384" spans="1:16" hidden="1" x14ac:dyDescent="0.25">
      <c r="A2384" s="116">
        <v>133741</v>
      </c>
      <c r="B2384" s="116">
        <v>8</v>
      </c>
      <c r="C2384" s="116">
        <v>1112102270</v>
      </c>
      <c r="D2384" s="116" t="s">
        <v>11178</v>
      </c>
      <c r="E2384" s="339">
        <v>25360.66</v>
      </c>
      <c r="F2384" s="194">
        <v>26</v>
      </c>
      <c r="G2384" s="194">
        <v>26</v>
      </c>
      <c r="H2384" s="194" t="s">
        <v>10119</v>
      </c>
      <c r="I2384" s="194">
        <f t="shared" si="111"/>
        <v>0</v>
      </c>
      <c r="J2384" s="116" t="s">
        <v>10120</v>
      </c>
      <c r="K2384" s="116" t="s">
        <v>15172</v>
      </c>
      <c r="L2384" s="197">
        <v>45699</v>
      </c>
      <c r="M2384" s="116" t="s">
        <v>17617</v>
      </c>
      <c r="N2384" s="197">
        <v>45881</v>
      </c>
      <c r="O2384" s="388">
        <f t="shared" si="112"/>
        <v>975.41</v>
      </c>
      <c r="P2384" s="339">
        <f t="shared" si="113"/>
        <v>0</v>
      </c>
    </row>
    <row r="2385" spans="1:16" hidden="1" x14ac:dyDescent="0.25">
      <c r="A2385" s="116">
        <v>133741</v>
      </c>
      <c r="B2385" s="116">
        <v>2</v>
      </c>
      <c r="C2385" s="116">
        <v>1316103580</v>
      </c>
      <c r="D2385" s="116" t="s">
        <v>17529</v>
      </c>
      <c r="E2385" s="339">
        <v>411096.4</v>
      </c>
      <c r="F2385" s="194">
        <v>26</v>
      </c>
      <c r="G2385" s="194">
        <v>26</v>
      </c>
      <c r="H2385" s="194" t="s">
        <v>10119</v>
      </c>
      <c r="I2385" s="194">
        <f t="shared" si="111"/>
        <v>0</v>
      </c>
      <c r="J2385" s="116" t="s">
        <v>10120</v>
      </c>
      <c r="K2385" s="116" t="s">
        <v>15172</v>
      </c>
      <c r="L2385" s="197">
        <v>45699</v>
      </c>
      <c r="M2385" s="116"/>
      <c r="N2385" s="197">
        <v>45730</v>
      </c>
      <c r="O2385" s="388">
        <f t="shared" si="112"/>
        <v>15811.400000000001</v>
      </c>
      <c r="P2385" s="339">
        <f t="shared" si="113"/>
        <v>0</v>
      </c>
    </row>
    <row r="2386" spans="1:16" hidden="1" x14ac:dyDescent="0.25">
      <c r="A2386" s="116">
        <v>133741</v>
      </c>
      <c r="B2386" s="116">
        <v>1</v>
      </c>
      <c r="C2386" s="116">
        <v>1316103600</v>
      </c>
      <c r="D2386" s="116" t="s">
        <v>17493</v>
      </c>
      <c r="E2386" s="339">
        <v>810273.1</v>
      </c>
      <c r="F2386" s="194">
        <v>26</v>
      </c>
      <c r="G2386" s="194">
        <v>26</v>
      </c>
      <c r="H2386" s="194" t="s">
        <v>10119</v>
      </c>
      <c r="I2386" s="194">
        <f t="shared" si="111"/>
        <v>0</v>
      </c>
      <c r="J2386" s="116" t="s">
        <v>10120</v>
      </c>
      <c r="K2386" s="116" t="s">
        <v>15172</v>
      </c>
      <c r="L2386" s="197">
        <v>45699</v>
      </c>
      <c r="M2386" s="116"/>
      <c r="N2386" s="197">
        <v>45730</v>
      </c>
      <c r="O2386" s="388">
        <f t="shared" si="112"/>
        <v>31164.35</v>
      </c>
      <c r="P2386" s="339">
        <f t="shared" si="113"/>
        <v>0</v>
      </c>
    </row>
    <row r="2387" spans="1:16" hidden="1" x14ac:dyDescent="0.25">
      <c r="A2387" s="116">
        <v>133741</v>
      </c>
      <c r="B2387" s="116">
        <v>4</v>
      </c>
      <c r="C2387" s="116">
        <v>1523109070</v>
      </c>
      <c r="D2387" s="116" t="s">
        <v>16200</v>
      </c>
      <c r="E2387" s="339">
        <v>12296.44</v>
      </c>
      <c r="F2387" s="194">
        <v>52</v>
      </c>
      <c r="G2387" s="194">
        <v>52</v>
      </c>
      <c r="H2387" s="194" t="s">
        <v>10119</v>
      </c>
      <c r="I2387" s="194">
        <f t="shared" si="111"/>
        <v>0</v>
      </c>
      <c r="J2387" s="116" t="s">
        <v>10120</v>
      </c>
      <c r="K2387" s="116" t="s">
        <v>15172</v>
      </c>
      <c r="L2387" s="197">
        <v>45699</v>
      </c>
      <c r="M2387" s="116"/>
      <c r="N2387" s="197">
        <v>45730</v>
      </c>
      <c r="O2387" s="388">
        <f t="shared" si="112"/>
        <v>236.47</v>
      </c>
      <c r="P2387" s="339">
        <f t="shared" si="113"/>
        <v>0</v>
      </c>
    </row>
    <row r="2388" spans="1:16" hidden="1" x14ac:dyDescent="0.25">
      <c r="A2388" s="116">
        <v>133795</v>
      </c>
      <c r="B2388" s="116">
        <v>9</v>
      </c>
      <c r="C2388" s="116">
        <v>1015100020</v>
      </c>
      <c r="D2388" s="116" t="s">
        <v>10351</v>
      </c>
      <c r="E2388" s="339">
        <v>43750</v>
      </c>
      <c r="F2388" s="194">
        <v>1</v>
      </c>
      <c r="G2388" s="194">
        <v>1</v>
      </c>
      <c r="H2388" s="194" t="s">
        <v>10119</v>
      </c>
      <c r="I2388" s="194">
        <f t="shared" si="111"/>
        <v>0</v>
      </c>
      <c r="J2388" s="116" t="s">
        <v>10120</v>
      </c>
      <c r="K2388" s="116" t="s">
        <v>15143</v>
      </c>
      <c r="L2388" s="197">
        <v>45700</v>
      </c>
      <c r="M2388" s="116" t="s">
        <v>17623</v>
      </c>
      <c r="N2388" s="197">
        <v>45769</v>
      </c>
      <c r="O2388" s="388">
        <f t="shared" si="112"/>
        <v>43750</v>
      </c>
      <c r="P2388" s="339">
        <f t="shared" si="113"/>
        <v>0</v>
      </c>
    </row>
    <row r="2389" spans="1:16" hidden="1" x14ac:dyDescent="0.25">
      <c r="A2389" s="116">
        <v>133795</v>
      </c>
      <c r="B2389" s="116">
        <v>15</v>
      </c>
      <c r="C2389" s="116">
        <v>1113100220</v>
      </c>
      <c r="D2389" s="116" t="s">
        <v>8599</v>
      </c>
      <c r="E2389" s="339">
        <v>109955</v>
      </c>
      <c r="F2389" s="194">
        <v>3</v>
      </c>
      <c r="G2389" s="194">
        <v>3</v>
      </c>
      <c r="H2389" s="194" t="s">
        <v>10119</v>
      </c>
      <c r="I2389" s="194">
        <f t="shared" si="111"/>
        <v>0</v>
      </c>
      <c r="J2389" s="116" t="s">
        <v>10120</v>
      </c>
      <c r="K2389" s="116" t="s">
        <v>15143</v>
      </c>
      <c r="L2389" s="197">
        <v>45700</v>
      </c>
      <c r="M2389" s="116"/>
      <c r="N2389" s="197">
        <v>45881</v>
      </c>
      <c r="O2389" s="388">
        <f t="shared" si="112"/>
        <v>36651.666666666664</v>
      </c>
      <c r="P2389" s="339">
        <f t="shared" si="113"/>
        <v>0</v>
      </c>
    </row>
    <row r="2390" spans="1:16" hidden="1" x14ac:dyDescent="0.25">
      <c r="A2390" s="116">
        <v>133795</v>
      </c>
      <c r="B2390" s="116">
        <v>10</v>
      </c>
      <c r="C2390" s="116">
        <v>1122100000</v>
      </c>
      <c r="D2390" s="116" t="s">
        <v>11187</v>
      </c>
      <c r="E2390" s="339">
        <v>327750</v>
      </c>
      <c r="F2390" s="194">
        <v>1</v>
      </c>
      <c r="G2390" s="194">
        <v>1</v>
      </c>
      <c r="H2390" s="194" t="s">
        <v>10119</v>
      </c>
      <c r="I2390" s="194">
        <f t="shared" si="111"/>
        <v>0</v>
      </c>
      <c r="J2390" s="116" t="s">
        <v>10120</v>
      </c>
      <c r="K2390" s="116" t="s">
        <v>15143</v>
      </c>
      <c r="L2390" s="197">
        <v>45700</v>
      </c>
      <c r="M2390" s="116"/>
      <c r="N2390" s="197">
        <v>45736</v>
      </c>
      <c r="O2390" s="388">
        <f t="shared" si="112"/>
        <v>327750</v>
      </c>
      <c r="P2390" s="339">
        <f t="shared" si="113"/>
        <v>0</v>
      </c>
    </row>
    <row r="2391" spans="1:16" hidden="1" x14ac:dyDescent="0.25">
      <c r="A2391" s="116">
        <v>133795</v>
      </c>
      <c r="B2391" s="116">
        <v>14</v>
      </c>
      <c r="C2391" s="116">
        <v>1523100200</v>
      </c>
      <c r="D2391" s="116" t="s">
        <v>11324</v>
      </c>
      <c r="E2391" s="348">
        <v>100500</v>
      </c>
      <c r="F2391" s="194">
        <v>10</v>
      </c>
      <c r="G2391" s="194">
        <v>10</v>
      </c>
      <c r="H2391" s="194" t="s">
        <v>10119</v>
      </c>
      <c r="I2391" s="194">
        <f t="shared" si="111"/>
        <v>0</v>
      </c>
      <c r="J2391" s="116" t="s">
        <v>10120</v>
      </c>
      <c r="K2391" s="116" t="s">
        <v>15143</v>
      </c>
      <c r="L2391" s="197">
        <v>45700</v>
      </c>
      <c r="M2391" s="116"/>
      <c r="N2391" s="197">
        <v>45740</v>
      </c>
      <c r="O2391" s="388">
        <f t="shared" si="112"/>
        <v>10050</v>
      </c>
      <c r="P2391" s="339">
        <f t="shared" si="113"/>
        <v>0</v>
      </c>
    </row>
    <row r="2392" spans="1:16" hidden="1" x14ac:dyDescent="0.25">
      <c r="A2392" s="116">
        <v>133798</v>
      </c>
      <c r="B2392" s="116">
        <v>3</v>
      </c>
      <c r="C2392" s="116">
        <v>1010100140</v>
      </c>
      <c r="D2392" s="116" t="s">
        <v>12113</v>
      </c>
      <c r="E2392" s="339">
        <v>65579.8</v>
      </c>
      <c r="F2392" s="194">
        <v>20</v>
      </c>
      <c r="G2392" s="194">
        <v>20</v>
      </c>
      <c r="H2392" s="194" t="s">
        <v>10119</v>
      </c>
      <c r="I2392" s="194">
        <f t="shared" si="111"/>
        <v>0</v>
      </c>
      <c r="J2392" s="116" t="s">
        <v>10120</v>
      </c>
      <c r="K2392" s="116" t="s">
        <v>15025</v>
      </c>
      <c r="L2392" s="197">
        <v>45700</v>
      </c>
      <c r="M2392" s="116"/>
      <c r="N2392" s="197">
        <v>45707</v>
      </c>
      <c r="O2392" s="388">
        <f t="shared" si="112"/>
        <v>3278.9900000000002</v>
      </c>
      <c r="P2392" s="339">
        <f t="shared" si="113"/>
        <v>0</v>
      </c>
    </row>
    <row r="2393" spans="1:16" hidden="1" x14ac:dyDescent="0.25">
      <c r="A2393" s="116">
        <v>133798</v>
      </c>
      <c r="B2393" s="116">
        <v>4</v>
      </c>
      <c r="C2393" s="116">
        <v>1010107810</v>
      </c>
      <c r="D2393" s="116" t="s">
        <v>15026</v>
      </c>
      <c r="E2393" s="339">
        <v>117280</v>
      </c>
      <c r="F2393" s="194">
        <v>20</v>
      </c>
      <c r="G2393" s="194">
        <v>20</v>
      </c>
      <c r="H2393" s="194" t="s">
        <v>10119</v>
      </c>
      <c r="I2393" s="194">
        <f t="shared" si="111"/>
        <v>0</v>
      </c>
      <c r="J2393" s="116" t="s">
        <v>10120</v>
      </c>
      <c r="K2393" s="116" t="s">
        <v>15025</v>
      </c>
      <c r="L2393" s="197">
        <v>45700</v>
      </c>
      <c r="M2393" s="116"/>
      <c r="N2393" s="197">
        <v>45707</v>
      </c>
      <c r="O2393" s="388">
        <f t="shared" si="112"/>
        <v>5864</v>
      </c>
      <c r="P2393" s="339">
        <f t="shared" si="113"/>
        <v>0</v>
      </c>
    </row>
    <row r="2394" spans="1:16" hidden="1" x14ac:dyDescent="0.25">
      <c r="A2394" s="116">
        <v>133798</v>
      </c>
      <c r="B2394" s="116">
        <v>7</v>
      </c>
      <c r="C2394" s="116">
        <v>1012100000</v>
      </c>
      <c r="D2394" s="116" t="s">
        <v>15027</v>
      </c>
      <c r="E2394" s="339">
        <v>1207027.98</v>
      </c>
      <c r="F2394" s="194">
        <v>6</v>
      </c>
      <c r="G2394" s="194">
        <v>6</v>
      </c>
      <c r="H2394" s="194" t="s">
        <v>10119</v>
      </c>
      <c r="I2394" s="194">
        <f t="shared" si="111"/>
        <v>0</v>
      </c>
      <c r="J2394" s="116" t="s">
        <v>10120</v>
      </c>
      <c r="K2394" s="116" t="s">
        <v>15025</v>
      </c>
      <c r="L2394" s="197">
        <v>45700</v>
      </c>
      <c r="M2394" s="116"/>
      <c r="N2394" s="197">
        <v>45707</v>
      </c>
      <c r="O2394" s="388">
        <f t="shared" si="112"/>
        <v>201171.33</v>
      </c>
      <c r="P2394" s="339">
        <f t="shared" si="113"/>
        <v>0</v>
      </c>
    </row>
    <row r="2395" spans="1:16" hidden="1" x14ac:dyDescent="0.25">
      <c r="A2395" s="116">
        <v>133798</v>
      </c>
      <c r="B2395" s="116">
        <v>2</v>
      </c>
      <c r="C2395" s="116">
        <v>1135100490</v>
      </c>
      <c r="D2395" s="116" t="s">
        <v>15024</v>
      </c>
      <c r="E2395" s="339">
        <v>800688.5</v>
      </c>
      <c r="F2395" s="194">
        <v>2225</v>
      </c>
      <c r="G2395" s="194">
        <v>2225</v>
      </c>
      <c r="H2395" s="194" t="s">
        <v>10119</v>
      </c>
      <c r="I2395" s="194">
        <f t="shared" si="111"/>
        <v>0</v>
      </c>
      <c r="J2395" s="116" t="s">
        <v>10120</v>
      </c>
      <c r="K2395" s="116" t="s">
        <v>15025</v>
      </c>
      <c r="L2395" s="197">
        <v>45700</v>
      </c>
      <c r="M2395" s="116"/>
      <c r="N2395" s="197">
        <v>45707</v>
      </c>
      <c r="O2395" s="388">
        <f t="shared" si="112"/>
        <v>359.86</v>
      </c>
      <c r="P2395" s="339">
        <f t="shared" si="113"/>
        <v>0</v>
      </c>
    </row>
    <row r="2396" spans="1:16" hidden="1" x14ac:dyDescent="0.25">
      <c r="A2396" s="116">
        <v>133798</v>
      </c>
      <c r="B2396" s="116">
        <v>6</v>
      </c>
      <c r="C2396" s="116">
        <v>1810101750</v>
      </c>
      <c r="D2396" s="116" t="s">
        <v>11365</v>
      </c>
      <c r="E2396" s="339">
        <v>15549</v>
      </c>
      <c r="F2396" s="194">
        <v>3</v>
      </c>
      <c r="G2396" s="194">
        <v>3</v>
      </c>
      <c r="H2396" s="194" t="s">
        <v>10119</v>
      </c>
      <c r="I2396" s="194">
        <f t="shared" si="111"/>
        <v>0</v>
      </c>
      <c r="J2396" s="116" t="s">
        <v>10120</v>
      </c>
      <c r="K2396" s="116" t="s">
        <v>15025</v>
      </c>
      <c r="L2396" s="197">
        <v>45700</v>
      </c>
      <c r="M2396" s="116"/>
      <c r="N2396" s="197">
        <v>45734</v>
      </c>
      <c r="O2396" s="388">
        <f t="shared" si="112"/>
        <v>5183</v>
      </c>
      <c r="P2396" s="339">
        <f t="shared" si="113"/>
        <v>0</v>
      </c>
    </row>
    <row r="2397" spans="1:16" hidden="1" x14ac:dyDescent="0.25">
      <c r="A2397" s="116">
        <v>133798</v>
      </c>
      <c r="B2397" s="116">
        <v>5</v>
      </c>
      <c r="C2397" s="116">
        <v>1810101770</v>
      </c>
      <c r="D2397" s="116" t="s">
        <v>10567</v>
      </c>
      <c r="E2397" s="339">
        <v>16236.51</v>
      </c>
      <c r="F2397" s="194">
        <v>3</v>
      </c>
      <c r="G2397" s="194">
        <v>3</v>
      </c>
      <c r="H2397" s="194" t="s">
        <v>10119</v>
      </c>
      <c r="I2397" s="194">
        <f t="shared" si="111"/>
        <v>0</v>
      </c>
      <c r="J2397" s="116" t="s">
        <v>10120</v>
      </c>
      <c r="K2397" s="116" t="s">
        <v>15025</v>
      </c>
      <c r="L2397" s="197">
        <v>45700</v>
      </c>
      <c r="M2397" s="116"/>
      <c r="N2397" s="197">
        <v>45707</v>
      </c>
      <c r="O2397" s="388">
        <f t="shared" si="112"/>
        <v>5412.17</v>
      </c>
      <c r="P2397" s="339">
        <f t="shared" si="113"/>
        <v>0</v>
      </c>
    </row>
    <row r="2398" spans="1:16" hidden="1" x14ac:dyDescent="0.25">
      <c r="A2398" s="116">
        <v>133801</v>
      </c>
      <c r="B2398" s="116">
        <v>8</v>
      </c>
      <c r="C2398" s="116">
        <v>1015100020</v>
      </c>
      <c r="D2398" s="116" t="s">
        <v>10351</v>
      </c>
      <c r="E2398" s="339">
        <v>43750</v>
      </c>
      <c r="F2398" s="194">
        <v>1</v>
      </c>
      <c r="G2398" s="194">
        <v>1</v>
      </c>
      <c r="H2398" s="194" t="s">
        <v>10119</v>
      </c>
      <c r="I2398" s="194">
        <f t="shared" si="111"/>
        <v>0</v>
      </c>
      <c r="J2398" s="116" t="s">
        <v>10120</v>
      </c>
      <c r="K2398" s="116" t="s">
        <v>15142</v>
      </c>
      <c r="L2398" s="197">
        <v>45701</v>
      </c>
      <c r="M2398" s="116" t="s">
        <v>17623</v>
      </c>
      <c r="N2398" s="197">
        <v>45769</v>
      </c>
      <c r="O2398" s="388">
        <f t="shared" si="112"/>
        <v>43750</v>
      </c>
      <c r="P2398" s="339">
        <f t="shared" si="113"/>
        <v>0</v>
      </c>
    </row>
    <row r="2399" spans="1:16" hidden="1" x14ac:dyDescent="0.25">
      <c r="A2399" s="116">
        <v>133801</v>
      </c>
      <c r="B2399" s="116">
        <v>15</v>
      </c>
      <c r="C2399" s="116">
        <v>1113100220</v>
      </c>
      <c r="D2399" s="116" t="s">
        <v>8599</v>
      </c>
      <c r="E2399" s="339">
        <v>109955</v>
      </c>
      <c r="F2399" s="194">
        <v>3</v>
      </c>
      <c r="G2399" s="194">
        <v>3</v>
      </c>
      <c r="H2399" s="194" t="s">
        <v>10119</v>
      </c>
      <c r="I2399" s="194">
        <f t="shared" si="111"/>
        <v>0</v>
      </c>
      <c r="J2399" s="116" t="s">
        <v>10120</v>
      </c>
      <c r="K2399" s="116" t="s">
        <v>15142</v>
      </c>
      <c r="L2399" s="197">
        <v>45701</v>
      </c>
      <c r="M2399" s="116"/>
      <c r="N2399" s="197">
        <v>45785</v>
      </c>
      <c r="O2399" s="388">
        <f t="shared" si="112"/>
        <v>36651.666666666664</v>
      </c>
      <c r="P2399" s="339">
        <f t="shared" si="113"/>
        <v>0</v>
      </c>
    </row>
    <row r="2400" spans="1:16" hidden="1" x14ac:dyDescent="0.25">
      <c r="A2400" s="116">
        <v>133801</v>
      </c>
      <c r="B2400" s="116">
        <v>15</v>
      </c>
      <c r="C2400" s="116">
        <v>1113100220</v>
      </c>
      <c r="D2400" s="116" t="s">
        <v>8599</v>
      </c>
      <c r="E2400" s="339">
        <v>109955.01</v>
      </c>
      <c r="F2400" s="194">
        <v>3</v>
      </c>
      <c r="G2400" s="194">
        <v>3</v>
      </c>
      <c r="H2400" s="194" t="s">
        <v>10119</v>
      </c>
      <c r="I2400" s="194">
        <f t="shared" si="111"/>
        <v>0</v>
      </c>
      <c r="J2400" s="116" t="s">
        <v>10120</v>
      </c>
      <c r="K2400" s="116" t="s">
        <v>15142</v>
      </c>
      <c r="L2400" s="197">
        <v>45701</v>
      </c>
      <c r="M2400" s="116"/>
      <c r="N2400" s="197">
        <v>45785</v>
      </c>
      <c r="O2400" s="388">
        <f t="shared" si="112"/>
        <v>36651.67</v>
      </c>
      <c r="P2400" s="339">
        <f t="shared" si="113"/>
        <v>0</v>
      </c>
    </row>
    <row r="2401" spans="1:16" hidden="1" x14ac:dyDescent="0.25">
      <c r="A2401" s="116">
        <v>133801</v>
      </c>
      <c r="B2401" s="116">
        <v>9</v>
      </c>
      <c r="C2401" s="116">
        <v>1122100000</v>
      </c>
      <c r="D2401" s="116" t="s">
        <v>11187</v>
      </c>
      <c r="E2401" s="339">
        <v>108270.5</v>
      </c>
      <c r="F2401" s="194">
        <v>1</v>
      </c>
      <c r="G2401" s="194">
        <v>1</v>
      </c>
      <c r="H2401" s="194" t="s">
        <v>10119</v>
      </c>
      <c r="I2401" s="194">
        <f t="shared" si="111"/>
        <v>0</v>
      </c>
      <c r="J2401" s="116" t="s">
        <v>10120</v>
      </c>
      <c r="K2401" s="116" t="s">
        <v>15142</v>
      </c>
      <c r="L2401" s="197">
        <v>45701</v>
      </c>
      <c r="M2401" s="116" t="s">
        <v>15218</v>
      </c>
      <c r="N2401" s="197">
        <v>45734</v>
      </c>
      <c r="O2401" s="388">
        <f t="shared" si="112"/>
        <v>108270.5</v>
      </c>
      <c r="P2401" s="339">
        <f t="shared" si="113"/>
        <v>0</v>
      </c>
    </row>
    <row r="2402" spans="1:16" hidden="1" x14ac:dyDescent="0.25">
      <c r="A2402" s="116">
        <v>133801</v>
      </c>
      <c r="B2402" s="116">
        <v>16</v>
      </c>
      <c r="C2402" s="116">
        <v>1512107790</v>
      </c>
      <c r="D2402" s="116" t="s">
        <v>17606</v>
      </c>
      <c r="E2402" s="339">
        <v>5760</v>
      </c>
      <c r="F2402" s="194">
        <v>12</v>
      </c>
      <c r="G2402" s="194">
        <v>12</v>
      </c>
      <c r="H2402" s="194" t="s">
        <v>10119</v>
      </c>
      <c r="I2402" s="194">
        <f t="shared" si="111"/>
        <v>0</v>
      </c>
      <c r="J2402" s="116" t="s">
        <v>10120</v>
      </c>
      <c r="K2402" s="116" t="s">
        <v>15142</v>
      </c>
      <c r="L2402" s="197">
        <v>45701</v>
      </c>
      <c r="M2402" s="116"/>
      <c r="N2402" s="197">
        <v>45734</v>
      </c>
      <c r="O2402" s="388">
        <f t="shared" si="112"/>
        <v>480</v>
      </c>
      <c r="P2402" s="339">
        <f t="shared" si="113"/>
        <v>0</v>
      </c>
    </row>
    <row r="2403" spans="1:16" hidden="1" x14ac:dyDescent="0.25">
      <c r="A2403" s="116">
        <v>133801</v>
      </c>
      <c r="B2403" s="116">
        <v>13</v>
      </c>
      <c r="C2403" s="116">
        <v>1810101750</v>
      </c>
      <c r="D2403" s="116" t="s">
        <v>11365</v>
      </c>
      <c r="E2403" s="339">
        <v>25915</v>
      </c>
      <c r="F2403" s="194">
        <v>5</v>
      </c>
      <c r="G2403" s="194">
        <v>5</v>
      </c>
      <c r="H2403" s="194" t="s">
        <v>10119</v>
      </c>
      <c r="I2403" s="194">
        <f t="shared" si="111"/>
        <v>0</v>
      </c>
      <c r="J2403" s="116" t="s">
        <v>10120</v>
      </c>
      <c r="K2403" s="116" t="s">
        <v>15142</v>
      </c>
      <c r="L2403" s="197">
        <v>45701</v>
      </c>
      <c r="M2403" s="116"/>
      <c r="N2403" s="197">
        <v>45734</v>
      </c>
      <c r="O2403" s="388">
        <f t="shared" si="112"/>
        <v>5183</v>
      </c>
      <c r="P2403" s="339">
        <f t="shared" si="113"/>
        <v>0</v>
      </c>
    </row>
    <row r="2404" spans="1:16" hidden="1" x14ac:dyDescent="0.25">
      <c r="A2404" s="116">
        <v>133806</v>
      </c>
      <c r="B2404" s="116">
        <v>4</v>
      </c>
      <c r="C2404" s="116">
        <v>1012100030</v>
      </c>
      <c r="D2404" s="116" t="s">
        <v>11137</v>
      </c>
      <c r="E2404" s="339">
        <v>55250</v>
      </c>
      <c r="F2404" s="194">
        <v>1</v>
      </c>
      <c r="G2404" s="194">
        <v>1</v>
      </c>
      <c r="H2404" s="194" t="s">
        <v>10119</v>
      </c>
      <c r="I2404" s="194">
        <f t="shared" si="111"/>
        <v>0</v>
      </c>
      <c r="J2404" s="116" t="s">
        <v>10120</v>
      </c>
      <c r="K2404" s="116" t="s">
        <v>15002</v>
      </c>
      <c r="L2404" s="197">
        <v>45701</v>
      </c>
      <c r="M2404" s="116"/>
      <c r="N2404" s="197">
        <v>45819</v>
      </c>
      <c r="O2404" s="388">
        <f t="shared" si="112"/>
        <v>55250</v>
      </c>
      <c r="P2404" s="339">
        <f t="shared" si="113"/>
        <v>0</v>
      </c>
    </row>
    <row r="2405" spans="1:16" hidden="1" x14ac:dyDescent="0.25">
      <c r="A2405" s="116">
        <v>133810</v>
      </c>
      <c r="B2405" s="116">
        <v>2</v>
      </c>
      <c r="C2405" s="116">
        <v>1512100580</v>
      </c>
      <c r="D2405" s="116" t="s">
        <v>17550</v>
      </c>
      <c r="E2405" s="339">
        <v>715.5</v>
      </c>
      <c r="F2405" s="194">
        <v>2</v>
      </c>
      <c r="G2405" s="194">
        <v>2</v>
      </c>
      <c r="H2405" s="194" t="s">
        <v>10119</v>
      </c>
      <c r="I2405" s="194">
        <f t="shared" si="111"/>
        <v>0</v>
      </c>
      <c r="J2405" s="116" t="s">
        <v>10120</v>
      </c>
      <c r="K2405" s="116" t="s">
        <v>15009</v>
      </c>
      <c r="L2405" s="197">
        <v>45700</v>
      </c>
      <c r="M2405" s="116"/>
      <c r="N2405" s="197">
        <v>45706</v>
      </c>
      <c r="O2405" s="388">
        <f t="shared" si="112"/>
        <v>357.75</v>
      </c>
      <c r="P2405" s="339">
        <f t="shared" si="113"/>
        <v>0</v>
      </c>
    </row>
    <row r="2406" spans="1:16" hidden="1" x14ac:dyDescent="0.25">
      <c r="A2406" s="116">
        <v>133810</v>
      </c>
      <c r="B2406" s="116">
        <v>1</v>
      </c>
      <c r="C2406" s="116">
        <v>1521100240</v>
      </c>
      <c r="D2406" s="116" t="s">
        <v>17554</v>
      </c>
      <c r="E2406" s="339">
        <v>76.8</v>
      </c>
      <c r="F2406" s="194">
        <v>2</v>
      </c>
      <c r="G2406" s="194">
        <v>2</v>
      </c>
      <c r="H2406" s="194" t="s">
        <v>10119</v>
      </c>
      <c r="I2406" s="194">
        <f t="shared" si="111"/>
        <v>0</v>
      </c>
      <c r="J2406" s="116" t="s">
        <v>10120</v>
      </c>
      <c r="K2406" s="116" t="s">
        <v>15009</v>
      </c>
      <c r="L2406" s="197">
        <v>45700</v>
      </c>
      <c r="M2406" s="116"/>
      <c r="N2406" s="197">
        <v>45706</v>
      </c>
      <c r="O2406" s="388">
        <f t="shared" si="112"/>
        <v>38.4</v>
      </c>
      <c r="P2406" s="339">
        <f t="shared" si="113"/>
        <v>0</v>
      </c>
    </row>
    <row r="2407" spans="1:16" hidden="1" x14ac:dyDescent="0.25">
      <c r="A2407" s="116">
        <v>133810</v>
      </c>
      <c r="B2407" s="116">
        <v>4</v>
      </c>
      <c r="C2407" s="116">
        <v>1521100250</v>
      </c>
      <c r="D2407" s="116" t="s">
        <v>11055</v>
      </c>
      <c r="E2407" s="339">
        <v>156</v>
      </c>
      <c r="F2407" s="194">
        <v>2</v>
      </c>
      <c r="G2407" s="194">
        <v>2</v>
      </c>
      <c r="H2407" s="194" t="s">
        <v>10119</v>
      </c>
      <c r="I2407" s="194">
        <f t="shared" si="111"/>
        <v>0</v>
      </c>
      <c r="J2407" s="116" t="s">
        <v>10120</v>
      </c>
      <c r="K2407" s="116" t="s">
        <v>15009</v>
      </c>
      <c r="L2407" s="197">
        <v>45700</v>
      </c>
      <c r="M2407" s="116"/>
      <c r="N2407" s="197">
        <v>45706</v>
      </c>
      <c r="O2407" s="388">
        <f t="shared" si="112"/>
        <v>78</v>
      </c>
      <c r="P2407" s="339">
        <f t="shared" si="113"/>
        <v>0</v>
      </c>
    </row>
    <row r="2408" spans="1:16" hidden="1" x14ac:dyDescent="0.25">
      <c r="A2408" s="116">
        <v>133810</v>
      </c>
      <c r="B2408" s="116">
        <v>3</v>
      </c>
      <c r="C2408" s="116">
        <v>1537100290</v>
      </c>
      <c r="D2408" s="116" t="s">
        <v>11351</v>
      </c>
      <c r="E2408" s="339">
        <v>960</v>
      </c>
      <c r="F2408" s="194">
        <v>2</v>
      </c>
      <c r="G2408" s="194">
        <v>2</v>
      </c>
      <c r="H2408" s="194" t="s">
        <v>10119</v>
      </c>
      <c r="I2408" s="194">
        <f t="shared" si="111"/>
        <v>0</v>
      </c>
      <c r="J2408" s="116" t="s">
        <v>10120</v>
      </c>
      <c r="K2408" s="116" t="s">
        <v>15009</v>
      </c>
      <c r="L2408" s="197">
        <v>45700</v>
      </c>
      <c r="M2408" s="116"/>
      <c r="N2408" s="197">
        <v>45706</v>
      </c>
      <c r="O2408" s="388">
        <f t="shared" si="112"/>
        <v>480</v>
      </c>
      <c r="P2408" s="339">
        <f t="shared" si="113"/>
        <v>0</v>
      </c>
    </row>
    <row r="2409" spans="1:16" hidden="1" x14ac:dyDescent="0.25">
      <c r="A2409" s="116">
        <v>133810</v>
      </c>
      <c r="B2409" s="116">
        <v>5</v>
      </c>
      <c r="C2409" s="116">
        <v>1550100330</v>
      </c>
      <c r="D2409" s="116" t="s">
        <v>11358</v>
      </c>
      <c r="E2409" s="339">
        <v>43291</v>
      </c>
      <c r="F2409" s="194">
        <v>1</v>
      </c>
      <c r="G2409" s="194">
        <v>1</v>
      </c>
      <c r="H2409" s="194" t="s">
        <v>10119</v>
      </c>
      <c r="I2409" s="194">
        <f t="shared" si="111"/>
        <v>0</v>
      </c>
      <c r="J2409" s="116" t="s">
        <v>10120</v>
      </c>
      <c r="K2409" s="116" t="s">
        <v>15009</v>
      </c>
      <c r="L2409" s="197">
        <v>45700</v>
      </c>
      <c r="M2409" s="116"/>
      <c r="N2409" s="197">
        <v>45706</v>
      </c>
      <c r="O2409" s="388">
        <f t="shared" si="112"/>
        <v>43291</v>
      </c>
      <c r="P2409" s="339">
        <f t="shared" si="113"/>
        <v>0</v>
      </c>
    </row>
    <row r="2410" spans="1:16" hidden="1" x14ac:dyDescent="0.25">
      <c r="A2410" s="116">
        <v>133812</v>
      </c>
      <c r="B2410" s="116">
        <v>5</v>
      </c>
      <c r="C2410" s="116">
        <v>1014111720</v>
      </c>
      <c r="D2410" s="116" t="s">
        <v>11140</v>
      </c>
      <c r="E2410" s="339">
        <v>5230.5</v>
      </c>
      <c r="F2410" s="194">
        <v>3</v>
      </c>
      <c r="G2410" s="194">
        <f>2+1</f>
        <v>3</v>
      </c>
      <c r="H2410" s="194" t="s">
        <v>10119</v>
      </c>
      <c r="I2410" s="194">
        <f t="shared" si="111"/>
        <v>0</v>
      </c>
      <c r="J2410" s="116" t="s">
        <v>10120</v>
      </c>
      <c r="K2410" s="116" t="s">
        <v>10121</v>
      </c>
      <c r="L2410" s="197">
        <v>45701</v>
      </c>
      <c r="M2410" s="116" t="s">
        <v>16575</v>
      </c>
      <c r="N2410" s="197">
        <v>45923</v>
      </c>
      <c r="O2410" s="388">
        <f t="shared" si="112"/>
        <v>1743.5</v>
      </c>
      <c r="P2410" s="339">
        <f t="shared" si="113"/>
        <v>0</v>
      </c>
    </row>
    <row r="2411" spans="1:16" hidden="1" x14ac:dyDescent="0.25">
      <c r="A2411" s="116">
        <v>133812</v>
      </c>
      <c r="B2411" s="116">
        <v>8</v>
      </c>
      <c r="C2411" s="116">
        <v>1017100480</v>
      </c>
      <c r="D2411" s="116" t="s">
        <v>10686</v>
      </c>
      <c r="E2411" s="339">
        <v>63600</v>
      </c>
      <c r="F2411" s="194">
        <v>2</v>
      </c>
      <c r="G2411" s="194">
        <v>2</v>
      </c>
      <c r="H2411" s="194" t="s">
        <v>10119</v>
      </c>
      <c r="I2411" s="194">
        <f t="shared" si="111"/>
        <v>0</v>
      </c>
      <c r="J2411" s="116" t="s">
        <v>10120</v>
      </c>
      <c r="K2411" s="116" t="s">
        <v>10121</v>
      </c>
      <c r="L2411" s="197">
        <v>45701</v>
      </c>
      <c r="M2411" s="116" t="s">
        <v>17624</v>
      </c>
      <c r="N2411" s="197">
        <v>45740</v>
      </c>
      <c r="O2411" s="388">
        <f t="shared" si="112"/>
        <v>31800</v>
      </c>
      <c r="P2411" s="339">
        <f t="shared" si="113"/>
        <v>0</v>
      </c>
    </row>
    <row r="2412" spans="1:16" hidden="1" x14ac:dyDescent="0.25">
      <c r="A2412" s="116">
        <v>133812</v>
      </c>
      <c r="B2412" s="116">
        <v>17</v>
      </c>
      <c r="C2412" s="116">
        <v>1226100080</v>
      </c>
      <c r="D2412" s="116" t="s">
        <v>11224</v>
      </c>
      <c r="E2412" s="339">
        <v>14867.32</v>
      </c>
      <c r="F2412" s="194">
        <v>4</v>
      </c>
      <c r="G2412" s="194">
        <v>4</v>
      </c>
      <c r="H2412" s="194" t="s">
        <v>10119</v>
      </c>
      <c r="I2412" s="194">
        <f t="shared" si="111"/>
        <v>0</v>
      </c>
      <c r="J2412" s="116" t="s">
        <v>10120</v>
      </c>
      <c r="K2412" s="116" t="s">
        <v>10121</v>
      </c>
      <c r="L2412" s="197">
        <v>45701</v>
      </c>
      <c r="M2412" s="116"/>
      <c r="N2412" s="197">
        <v>45734</v>
      </c>
      <c r="O2412" s="388">
        <f t="shared" si="112"/>
        <v>3716.83</v>
      </c>
      <c r="P2412" s="339">
        <f t="shared" si="113"/>
        <v>0</v>
      </c>
    </row>
    <row r="2413" spans="1:16" hidden="1" x14ac:dyDescent="0.25">
      <c r="A2413" s="116">
        <v>133812</v>
      </c>
      <c r="B2413" s="116">
        <v>16</v>
      </c>
      <c r="C2413" s="116">
        <v>1226100460</v>
      </c>
      <c r="D2413" s="116" t="s">
        <v>10641</v>
      </c>
      <c r="E2413" s="339">
        <v>20078.8</v>
      </c>
      <c r="F2413" s="194">
        <v>8</v>
      </c>
      <c r="G2413" s="194">
        <v>8</v>
      </c>
      <c r="H2413" s="194" t="s">
        <v>10119</v>
      </c>
      <c r="I2413" s="194">
        <f t="shared" si="111"/>
        <v>0</v>
      </c>
      <c r="J2413" s="116" t="s">
        <v>10120</v>
      </c>
      <c r="K2413" s="116" t="s">
        <v>10121</v>
      </c>
      <c r="L2413" s="197">
        <v>45701</v>
      </c>
      <c r="M2413" s="116"/>
      <c r="N2413" s="197">
        <v>45734</v>
      </c>
      <c r="O2413" s="388">
        <f t="shared" si="112"/>
        <v>2509.85</v>
      </c>
      <c r="P2413" s="339">
        <f t="shared" si="113"/>
        <v>0</v>
      </c>
    </row>
    <row r="2414" spans="1:16" hidden="1" x14ac:dyDescent="0.25">
      <c r="A2414" s="116">
        <v>133812</v>
      </c>
      <c r="B2414" s="116">
        <v>15</v>
      </c>
      <c r="C2414" s="116">
        <v>1612100030</v>
      </c>
      <c r="D2414" s="116" t="s">
        <v>10348</v>
      </c>
      <c r="E2414" s="339">
        <v>11500</v>
      </c>
      <c r="F2414" s="194">
        <v>5</v>
      </c>
      <c r="G2414" s="194">
        <v>5</v>
      </c>
      <c r="H2414" s="194" t="s">
        <v>10119</v>
      </c>
      <c r="I2414" s="194">
        <f t="shared" si="111"/>
        <v>0</v>
      </c>
      <c r="J2414" s="116" t="s">
        <v>10120</v>
      </c>
      <c r="K2414" s="116" t="s">
        <v>10121</v>
      </c>
      <c r="L2414" s="197">
        <v>45701</v>
      </c>
      <c r="M2414" s="116" t="s">
        <v>16093</v>
      </c>
      <c r="N2414" s="197">
        <v>45848</v>
      </c>
      <c r="O2414" s="388">
        <f t="shared" si="112"/>
        <v>2300</v>
      </c>
      <c r="P2414" s="339">
        <f t="shared" si="113"/>
        <v>0</v>
      </c>
    </row>
    <row r="2415" spans="1:16" hidden="1" x14ac:dyDescent="0.25">
      <c r="A2415" s="116">
        <v>133857</v>
      </c>
      <c r="B2415" s="116">
        <v>1</v>
      </c>
      <c r="C2415" s="116">
        <v>1017100180</v>
      </c>
      <c r="D2415" s="116" t="s">
        <v>10494</v>
      </c>
      <c r="E2415" s="339">
        <v>351484.29</v>
      </c>
      <c r="F2415" s="194">
        <v>3</v>
      </c>
      <c r="G2415" s="194">
        <v>3</v>
      </c>
      <c r="H2415" s="194" t="s">
        <v>10119</v>
      </c>
      <c r="I2415" s="194">
        <f t="shared" si="111"/>
        <v>0</v>
      </c>
      <c r="J2415" s="116" t="s">
        <v>10126</v>
      </c>
      <c r="K2415" s="116" t="s">
        <v>11657</v>
      </c>
      <c r="L2415" s="197">
        <v>45705</v>
      </c>
      <c r="M2415" s="116" t="s">
        <v>15035</v>
      </c>
      <c r="N2415" s="197">
        <v>45709</v>
      </c>
      <c r="O2415" s="388">
        <f t="shared" si="112"/>
        <v>117161.43</v>
      </c>
      <c r="P2415" s="339">
        <f t="shared" si="113"/>
        <v>0</v>
      </c>
    </row>
    <row r="2416" spans="1:16" hidden="1" x14ac:dyDescent="0.25">
      <c r="A2416" s="116">
        <v>133863</v>
      </c>
      <c r="B2416" s="116">
        <v>1</v>
      </c>
      <c r="C2416" s="116">
        <v>1214102340</v>
      </c>
      <c r="D2416" s="116" t="s">
        <v>15033</v>
      </c>
      <c r="E2416" s="339">
        <v>749400</v>
      </c>
      <c r="F2416" s="194">
        <v>1</v>
      </c>
      <c r="G2416" s="194">
        <v>1</v>
      </c>
      <c r="H2416" s="194" t="s">
        <v>10119</v>
      </c>
      <c r="I2416" s="194">
        <f t="shared" si="111"/>
        <v>0</v>
      </c>
      <c r="J2416" s="116" t="s">
        <v>10126</v>
      </c>
      <c r="K2416" s="116" t="s">
        <v>14781</v>
      </c>
      <c r="L2416" s="197">
        <v>45701</v>
      </c>
      <c r="M2416" s="116"/>
      <c r="N2416" s="197">
        <v>45709</v>
      </c>
      <c r="O2416" s="388">
        <f t="shared" si="112"/>
        <v>749400</v>
      </c>
      <c r="P2416" s="339">
        <f t="shared" si="113"/>
        <v>0</v>
      </c>
    </row>
    <row r="2417" spans="1:16" hidden="1" x14ac:dyDescent="0.25">
      <c r="A2417" s="116">
        <v>133863</v>
      </c>
      <c r="B2417" s="116">
        <v>2</v>
      </c>
      <c r="C2417" s="116">
        <v>1247100210</v>
      </c>
      <c r="D2417" s="116" t="s">
        <v>15034</v>
      </c>
      <c r="E2417" s="339">
        <v>2360</v>
      </c>
      <c r="F2417" s="194">
        <v>4</v>
      </c>
      <c r="G2417" s="194">
        <v>4</v>
      </c>
      <c r="H2417" s="194" t="s">
        <v>10119</v>
      </c>
      <c r="I2417" s="194">
        <f t="shared" si="111"/>
        <v>0</v>
      </c>
      <c r="J2417" s="116" t="s">
        <v>10126</v>
      </c>
      <c r="K2417" s="116" t="s">
        <v>14781</v>
      </c>
      <c r="L2417" s="197">
        <v>45701</v>
      </c>
      <c r="M2417" s="116"/>
      <c r="N2417" s="197">
        <v>45709</v>
      </c>
      <c r="O2417" s="388">
        <f t="shared" si="112"/>
        <v>590</v>
      </c>
      <c r="P2417" s="339">
        <f t="shared" si="113"/>
        <v>0</v>
      </c>
    </row>
    <row r="2418" spans="1:16" hidden="1" x14ac:dyDescent="0.25">
      <c r="A2418" s="116">
        <v>133863</v>
      </c>
      <c r="B2418" s="116">
        <v>3</v>
      </c>
      <c r="C2418" s="116">
        <v>1521100240</v>
      </c>
      <c r="D2418" s="116" t="s">
        <v>17554</v>
      </c>
      <c r="E2418" s="339">
        <v>307.2</v>
      </c>
      <c r="F2418" s="194">
        <v>8</v>
      </c>
      <c r="G2418" s="194">
        <v>8</v>
      </c>
      <c r="H2418" s="194" t="s">
        <v>10119</v>
      </c>
      <c r="I2418" s="194">
        <f t="shared" si="111"/>
        <v>0</v>
      </c>
      <c r="J2418" s="116" t="s">
        <v>10126</v>
      </c>
      <c r="K2418" s="116" t="s">
        <v>14781</v>
      </c>
      <c r="L2418" s="197">
        <v>45701</v>
      </c>
      <c r="M2418" s="116"/>
      <c r="N2418" s="197">
        <v>45709</v>
      </c>
      <c r="O2418" s="388">
        <f t="shared" si="112"/>
        <v>38.4</v>
      </c>
      <c r="P2418" s="339">
        <f t="shared" si="113"/>
        <v>0</v>
      </c>
    </row>
    <row r="2419" spans="1:16" hidden="1" x14ac:dyDescent="0.25">
      <c r="A2419" s="116">
        <v>133910</v>
      </c>
      <c r="B2419" s="116">
        <v>2</v>
      </c>
      <c r="C2419" s="116">
        <v>1520103660</v>
      </c>
      <c r="D2419" s="116" t="s">
        <v>16198</v>
      </c>
      <c r="E2419" s="339">
        <v>87714</v>
      </c>
      <c r="F2419" s="194">
        <v>3</v>
      </c>
      <c r="G2419" s="194">
        <f>2+1</f>
        <v>3</v>
      </c>
      <c r="H2419" s="194" t="s">
        <v>10119</v>
      </c>
      <c r="I2419" s="194">
        <f t="shared" si="111"/>
        <v>0</v>
      </c>
      <c r="J2419" s="116" t="s">
        <v>10120</v>
      </c>
      <c r="K2419" s="116" t="s">
        <v>10121</v>
      </c>
      <c r="L2419" s="197">
        <v>45702</v>
      </c>
      <c r="M2419" s="116" t="s">
        <v>16413</v>
      </c>
      <c r="N2419" s="197">
        <v>45903</v>
      </c>
      <c r="O2419" s="388">
        <f t="shared" si="112"/>
        <v>29238</v>
      </c>
      <c r="P2419" s="339">
        <f t="shared" si="113"/>
        <v>0</v>
      </c>
    </row>
    <row r="2420" spans="1:16" hidden="1" x14ac:dyDescent="0.25">
      <c r="A2420" s="116">
        <v>133910</v>
      </c>
      <c r="B2420" s="116">
        <v>1</v>
      </c>
      <c r="C2420" s="116">
        <v>1610100300</v>
      </c>
      <c r="D2420" s="116" t="s">
        <v>10965</v>
      </c>
      <c r="E2420" s="339">
        <v>35850</v>
      </c>
      <c r="F2420" s="194">
        <v>10</v>
      </c>
      <c r="G2420" s="194">
        <v>10</v>
      </c>
      <c r="H2420" s="194" t="s">
        <v>10119</v>
      </c>
      <c r="I2420" s="194">
        <f t="shared" si="111"/>
        <v>0</v>
      </c>
      <c r="J2420" s="116" t="s">
        <v>10120</v>
      </c>
      <c r="K2420" s="116" t="s">
        <v>10121</v>
      </c>
      <c r="L2420" s="197">
        <v>45702</v>
      </c>
      <c r="M2420" s="116"/>
      <c r="N2420" s="197">
        <v>45719</v>
      </c>
      <c r="O2420" s="388">
        <f t="shared" si="112"/>
        <v>3585</v>
      </c>
      <c r="P2420" s="339">
        <f t="shared" si="113"/>
        <v>0</v>
      </c>
    </row>
    <row r="2421" spans="1:16" hidden="1" x14ac:dyDescent="0.25">
      <c r="A2421" s="116">
        <v>133986</v>
      </c>
      <c r="B2421" s="116">
        <v>2</v>
      </c>
      <c r="C2421" s="116">
        <v>1011100110</v>
      </c>
      <c r="D2421" s="116" t="s">
        <v>10354</v>
      </c>
      <c r="E2421" s="339">
        <v>17400</v>
      </c>
      <c r="F2421" s="194">
        <v>5</v>
      </c>
      <c r="G2421" s="194">
        <v>5</v>
      </c>
      <c r="H2421" s="194" t="s">
        <v>10119</v>
      </c>
      <c r="I2421" s="194">
        <f t="shared" si="111"/>
        <v>0</v>
      </c>
      <c r="J2421" s="116" t="s">
        <v>10126</v>
      </c>
      <c r="K2421" s="116" t="s">
        <v>15008</v>
      </c>
      <c r="L2421" s="197">
        <v>45705</v>
      </c>
      <c r="M2421" s="116"/>
      <c r="N2421" s="197">
        <v>45705</v>
      </c>
      <c r="O2421" s="388">
        <f t="shared" si="112"/>
        <v>3480</v>
      </c>
      <c r="P2421" s="339">
        <f t="shared" si="113"/>
        <v>0</v>
      </c>
    </row>
    <row r="2422" spans="1:16" hidden="1" x14ac:dyDescent="0.25">
      <c r="A2422" s="116">
        <v>133986</v>
      </c>
      <c r="B2422" s="116">
        <v>3</v>
      </c>
      <c r="C2422" s="116">
        <v>1011100430</v>
      </c>
      <c r="D2422" s="116" t="s">
        <v>17451</v>
      </c>
      <c r="E2422" s="339">
        <v>14400</v>
      </c>
      <c r="F2422" s="194">
        <v>2</v>
      </c>
      <c r="G2422" s="194">
        <v>2</v>
      </c>
      <c r="H2422" s="194" t="s">
        <v>10119</v>
      </c>
      <c r="I2422" s="194">
        <f t="shared" si="111"/>
        <v>0</v>
      </c>
      <c r="J2422" s="116" t="s">
        <v>10126</v>
      </c>
      <c r="K2422" s="116" t="s">
        <v>15008</v>
      </c>
      <c r="L2422" s="197">
        <v>45705</v>
      </c>
      <c r="M2422" s="116"/>
      <c r="N2422" s="197">
        <v>45705</v>
      </c>
      <c r="O2422" s="388">
        <f t="shared" si="112"/>
        <v>7200</v>
      </c>
      <c r="P2422" s="339">
        <f t="shared" si="113"/>
        <v>0</v>
      </c>
    </row>
    <row r="2423" spans="1:16" hidden="1" x14ac:dyDescent="0.25">
      <c r="A2423" s="116">
        <v>133986</v>
      </c>
      <c r="B2423" s="116">
        <v>4</v>
      </c>
      <c r="C2423" s="116">
        <v>1014104530</v>
      </c>
      <c r="D2423" s="116" t="s">
        <v>10355</v>
      </c>
      <c r="E2423" s="339">
        <v>58391.48</v>
      </c>
      <c r="F2423" s="194">
        <v>2</v>
      </c>
      <c r="G2423" s="194">
        <v>2</v>
      </c>
      <c r="H2423" s="194" t="s">
        <v>10119</v>
      </c>
      <c r="I2423" s="194">
        <f t="shared" si="111"/>
        <v>0</v>
      </c>
      <c r="J2423" s="116" t="s">
        <v>10126</v>
      </c>
      <c r="K2423" s="116" t="s">
        <v>15008</v>
      </c>
      <c r="L2423" s="197">
        <v>45705</v>
      </c>
      <c r="M2423" s="116"/>
      <c r="N2423" s="197">
        <v>45705</v>
      </c>
      <c r="O2423" s="388">
        <f t="shared" si="112"/>
        <v>29195.74</v>
      </c>
      <c r="P2423" s="339">
        <f t="shared" si="113"/>
        <v>0</v>
      </c>
    </row>
    <row r="2424" spans="1:16" hidden="1" x14ac:dyDescent="0.25">
      <c r="A2424" s="116">
        <v>133986</v>
      </c>
      <c r="B2424" s="116">
        <v>1</v>
      </c>
      <c r="C2424" s="116">
        <v>1810104340</v>
      </c>
      <c r="D2424" s="116" t="s">
        <v>17625</v>
      </c>
      <c r="E2424" s="339">
        <v>124669.36</v>
      </c>
      <c r="F2424" s="194">
        <v>8</v>
      </c>
      <c r="G2424" s="194">
        <v>8</v>
      </c>
      <c r="H2424" s="194" t="s">
        <v>10119</v>
      </c>
      <c r="I2424" s="194">
        <f t="shared" si="111"/>
        <v>0</v>
      </c>
      <c r="J2424" s="116" t="s">
        <v>10126</v>
      </c>
      <c r="K2424" s="116" t="s">
        <v>15008</v>
      </c>
      <c r="L2424" s="197">
        <v>45705</v>
      </c>
      <c r="M2424" s="116"/>
      <c r="N2424" s="197">
        <v>45705</v>
      </c>
      <c r="O2424" s="388">
        <f t="shared" si="112"/>
        <v>15583.67</v>
      </c>
      <c r="P2424" s="339">
        <f t="shared" si="113"/>
        <v>0</v>
      </c>
    </row>
    <row r="2425" spans="1:16" hidden="1" x14ac:dyDescent="0.25">
      <c r="A2425" s="116">
        <v>133994</v>
      </c>
      <c r="B2425" s="116">
        <v>3</v>
      </c>
      <c r="C2425" s="116">
        <v>1011100110</v>
      </c>
      <c r="D2425" s="116" t="s">
        <v>10354</v>
      </c>
      <c r="E2425" s="339">
        <v>17400</v>
      </c>
      <c r="F2425" s="194">
        <v>5</v>
      </c>
      <c r="G2425" s="194">
        <v>5</v>
      </c>
      <c r="H2425" s="194" t="s">
        <v>10119</v>
      </c>
      <c r="I2425" s="194">
        <f t="shared" si="111"/>
        <v>0</v>
      </c>
      <c r="J2425" s="116" t="s">
        <v>10126</v>
      </c>
      <c r="K2425" s="116" t="s">
        <v>10483</v>
      </c>
      <c r="L2425" s="197">
        <v>45705</v>
      </c>
      <c r="M2425" s="116"/>
      <c r="N2425" s="197">
        <v>45705</v>
      </c>
      <c r="O2425" s="388">
        <f t="shared" si="112"/>
        <v>3480</v>
      </c>
      <c r="P2425" s="339">
        <f t="shared" si="113"/>
        <v>0</v>
      </c>
    </row>
    <row r="2426" spans="1:16" hidden="1" x14ac:dyDescent="0.25">
      <c r="A2426" s="116">
        <v>133994</v>
      </c>
      <c r="B2426" s="116">
        <v>2</v>
      </c>
      <c r="C2426" s="116">
        <v>1011100430</v>
      </c>
      <c r="D2426" s="116" t="s">
        <v>17451</v>
      </c>
      <c r="E2426" s="339">
        <v>14400</v>
      </c>
      <c r="F2426" s="194">
        <v>2</v>
      </c>
      <c r="G2426" s="194">
        <v>2</v>
      </c>
      <c r="H2426" s="194" t="s">
        <v>10119</v>
      </c>
      <c r="I2426" s="194">
        <f t="shared" si="111"/>
        <v>0</v>
      </c>
      <c r="J2426" s="116" t="s">
        <v>10126</v>
      </c>
      <c r="K2426" s="116" t="s">
        <v>10483</v>
      </c>
      <c r="L2426" s="197">
        <v>45705</v>
      </c>
      <c r="M2426" s="116"/>
      <c r="N2426" s="197">
        <v>45705</v>
      </c>
      <c r="O2426" s="388">
        <f t="shared" si="112"/>
        <v>7200</v>
      </c>
      <c r="P2426" s="339">
        <f t="shared" si="113"/>
        <v>0</v>
      </c>
    </row>
    <row r="2427" spans="1:16" hidden="1" x14ac:dyDescent="0.25">
      <c r="A2427" s="116">
        <v>133994</v>
      </c>
      <c r="B2427" s="116">
        <v>1</v>
      </c>
      <c r="C2427" s="116">
        <v>1110101810</v>
      </c>
      <c r="D2427" s="116" t="s">
        <v>17509</v>
      </c>
      <c r="E2427" s="339">
        <v>3706558</v>
      </c>
      <c r="F2427" s="194">
        <v>1</v>
      </c>
      <c r="G2427" s="194">
        <v>1</v>
      </c>
      <c r="H2427" s="194" t="s">
        <v>10119</v>
      </c>
      <c r="I2427" s="194">
        <f t="shared" si="111"/>
        <v>0</v>
      </c>
      <c r="J2427" s="116" t="s">
        <v>10126</v>
      </c>
      <c r="K2427" s="116" t="s">
        <v>10483</v>
      </c>
      <c r="L2427" s="197">
        <v>45705</v>
      </c>
      <c r="M2427" s="116" t="s">
        <v>15123</v>
      </c>
      <c r="N2427" s="197">
        <v>45726</v>
      </c>
      <c r="O2427" s="388">
        <f t="shared" si="112"/>
        <v>3706558</v>
      </c>
      <c r="P2427" s="339">
        <f t="shared" si="113"/>
        <v>0</v>
      </c>
    </row>
    <row r="2428" spans="1:16" hidden="1" x14ac:dyDescent="0.25">
      <c r="A2428" s="116">
        <v>133997</v>
      </c>
      <c r="B2428" s="116">
        <v>9</v>
      </c>
      <c r="C2428" s="116">
        <v>1019101600</v>
      </c>
      <c r="D2428" s="116" t="s">
        <v>10852</v>
      </c>
      <c r="E2428" s="339">
        <v>149067.72</v>
      </c>
      <c r="F2428" s="194">
        <v>6</v>
      </c>
      <c r="G2428" s="194">
        <v>6</v>
      </c>
      <c r="H2428" s="194" t="s">
        <v>10119</v>
      </c>
      <c r="I2428" s="194">
        <f t="shared" si="111"/>
        <v>0</v>
      </c>
      <c r="J2428" s="116" t="s">
        <v>10120</v>
      </c>
      <c r="K2428" s="116" t="s">
        <v>15129</v>
      </c>
      <c r="L2428" s="197">
        <v>45705</v>
      </c>
      <c r="M2428" s="116"/>
      <c r="N2428" s="197">
        <v>45727</v>
      </c>
      <c r="O2428" s="388">
        <f t="shared" si="112"/>
        <v>24844.62</v>
      </c>
      <c r="P2428" s="339">
        <f t="shared" si="113"/>
        <v>0</v>
      </c>
    </row>
    <row r="2429" spans="1:16" hidden="1" x14ac:dyDescent="0.25">
      <c r="A2429" s="116">
        <v>133997</v>
      </c>
      <c r="B2429" s="116">
        <v>4</v>
      </c>
      <c r="C2429" s="116">
        <v>1521100100</v>
      </c>
      <c r="D2429" s="116" t="s">
        <v>10563</v>
      </c>
      <c r="E2429" s="339">
        <v>26400</v>
      </c>
      <c r="F2429" s="194">
        <v>24</v>
      </c>
      <c r="G2429" s="194">
        <v>24</v>
      </c>
      <c r="H2429" s="194" t="s">
        <v>10119</v>
      </c>
      <c r="I2429" s="194">
        <f t="shared" si="111"/>
        <v>0</v>
      </c>
      <c r="J2429" s="116" t="s">
        <v>10120</v>
      </c>
      <c r="K2429" s="116" t="s">
        <v>15129</v>
      </c>
      <c r="L2429" s="197">
        <v>45705</v>
      </c>
      <c r="M2429" s="116"/>
      <c r="N2429" s="197">
        <v>45727</v>
      </c>
      <c r="O2429" s="388">
        <f t="shared" si="112"/>
        <v>1100</v>
      </c>
      <c r="P2429" s="339">
        <f t="shared" si="113"/>
        <v>0</v>
      </c>
    </row>
    <row r="2430" spans="1:16" hidden="1" x14ac:dyDescent="0.25">
      <c r="A2430" s="116">
        <v>133997</v>
      </c>
      <c r="B2430" s="116">
        <v>5</v>
      </c>
      <c r="C2430" s="116">
        <v>1521100110</v>
      </c>
      <c r="D2430" s="116" t="s">
        <v>17564</v>
      </c>
      <c r="E2430" s="339">
        <v>72007.600000000006</v>
      </c>
      <c r="F2430" s="194">
        <v>40</v>
      </c>
      <c r="G2430" s="194">
        <v>40</v>
      </c>
      <c r="H2430" s="194" t="s">
        <v>10119</v>
      </c>
      <c r="I2430" s="194">
        <f t="shared" si="111"/>
        <v>0</v>
      </c>
      <c r="J2430" s="116" t="s">
        <v>10120</v>
      </c>
      <c r="K2430" s="116" t="s">
        <v>15129</v>
      </c>
      <c r="L2430" s="197">
        <v>45705</v>
      </c>
      <c r="M2430" s="116" t="s">
        <v>17626</v>
      </c>
      <c r="N2430" s="197">
        <v>45740</v>
      </c>
      <c r="O2430" s="388">
        <f t="shared" si="112"/>
        <v>1800.19</v>
      </c>
      <c r="P2430" s="339">
        <f t="shared" si="113"/>
        <v>0</v>
      </c>
    </row>
    <row r="2431" spans="1:16" hidden="1" x14ac:dyDescent="0.25">
      <c r="A2431" s="116">
        <v>133997</v>
      </c>
      <c r="B2431" s="116">
        <v>1</v>
      </c>
      <c r="C2431" s="116">
        <v>1810104310</v>
      </c>
      <c r="D2431" s="116" t="s">
        <v>17546</v>
      </c>
      <c r="E2431" s="339">
        <v>163660.32</v>
      </c>
      <c r="F2431" s="194">
        <v>24</v>
      </c>
      <c r="G2431" s="194">
        <v>24</v>
      </c>
      <c r="H2431" s="194" t="s">
        <v>10119</v>
      </c>
      <c r="I2431" s="194">
        <f t="shared" si="111"/>
        <v>0</v>
      </c>
      <c r="J2431" s="116" t="s">
        <v>10120</v>
      </c>
      <c r="K2431" s="116" t="s">
        <v>15129</v>
      </c>
      <c r="L2431" s="197">
        <v>45705</v>
      </c>
      <c r="M2431" s="116"/>
      <c r="N2431" s="197">
        <v>45727</v>
      </c>
      <c r="O2431" s="388">
        <f t="shared" si="112"/>
        <v>6819.18</v>
      </c>
      <c r="P2431" s="339">
        <f t="shared" si="113"/>
        <v>0</v>
      </c>
    </row>
    <row r="2432" spans="1:16" hidden="1" x14ac:dyDescent="0.25">
      <c r="A2432" s="116">
        <v>133997</v>
      </c>
      <c r="B2432" s="116">
        <v>8</v>
      </c>
      <c r="C2432" s="116">
        <v>1810104410</v>
      </c>
      <c r="D2432" s="116" t="s">
        <v>17468</v>
      </c>
      <c r="E2432" s="339">
        <v>299856</v>
      </c>
      <c r="F2432" s="194">
        <v>40</v>
      </c>
      <c r="G2432" s="194">
        <v>40</v>
      </c>
      <c r="H2432" s="194" t="s">
        <v>10119</v>
      </c>
      <c r="I2432" s="194">
        <f t="shared" si="111"/>
        <v>0</v>
      </c>
      <c r="J2432" s="116" t="s">
        <v>10120</v>
      </c>
      <c r="K2432" s="116" t="s">
        <v>15129</v>
      </c>
      <c r="L2432" s="197">
        <v>45705</v>
      </c>
      <c r="M2432" s="116" t="s">
        <v>17613</v>
      </c>
      <c r="N2432" s="197">
        <v>45733</v>
      </c>
      <c r="O2432" s="388">
        <f t="shared" si="112"/>
        <v>7496.4</v>
      </c>
      <c r="P2432" s="339">
        <f t="shared" si="113"/>
        <v>0</v>
      </c>
    </row>
    <row r="2433" spans="1:16" hidden="1" x14ac:dyDescent="0.25">
      <c r="A2433" s="116">
        <v>133997</v>
      </c>
      <c r="B2433" s="116">
        <v>3</v>
      </c>
      <c r="C2433" s="116">
        <v>1810104800</v>
      </c>
      <c r="D2433" s="116" t="s">
        <v>11373</v>
      </c>
      <c r="E2433" s="339">
        <v>68168.160000000003</v>
      </c>
      <c r="F2433" s="194">
        <v>24</v>
      </c>
      <c r="G2433" s="194">
        <v>24</v>
      </c>
      <c r="H2433" s="194" t="s">
        <v>10119</v>
      </c>
      <c r="I2433" s="194">
        <f t="shared" si="111"/>
        <v>0</v>
      </c>
      <c r="J2433" s="116" t="s">
        <v>10120</v>
      </c>
      <c r="K2433" s="116" t="s">
        <v>15129</v>
      </c>
      <c r="L2433" s="197">
        <v>45705</v>
      </c>
      <c r="M2433" s="116"/>
      <c r="N2433" s="197">
        <v>45727</v>
      </c>
      <c r="O2433" s="388">
        <f t="shared" si="112"/>
        <v>2840.34</v>
      </c>
      <c r="P2433" s="339">
        <f t="shared" si="113"/>
        <v>0</v>
      </c>
    </row>
    <row r="2434" spans="1:16" hidden="1" x14ac:dyDescent="0.25">
      <c r="A2434" s="116">
        <v>133997</v>
      </c>
      <c r="B2434" s="116">
        <v>6</v>
      </c>
      <c r="C2434" s="116">
        <v>1810104820</v>
      </c>
      <c r="D2434" s="116" t="s">
        <v>10134</v>
      </c>
      <c r="E2434" s="339">
        <v>125530.4</v>
      </c>
      <c r="F2434" s="194">
        <v>40</v>
      </c>
      <c r="G2434" s="194">
        <v>40</v>
      </c>
      <c r="H2434" s="194" t="s">
        <v>10119</v>
      </c>
      <c r="I2434" s="194">
        <f t="shared" ref="I2434:I2497" si="114">+F2434-G2434</f>
        <v>0</v>
      </c>
      <c r="J2434" s="116" t="s">
        <v>10120</v>
      </c>
      <c r="K2434" s="116" t="s">
        <v>15129</v>
      </c>
      <c r="L2434" s="197">
        <v>45705</v>
      </c>
      <c r="M2434" s="116"/>
      <c r="N2434" s="197">
        <v>45727</v>
      </c>
      <c r="O2434" s="388">
        <f t="shared" ref="O2434:O2497" si="115">+E2434/F2434</f>
        <v>3138.2599999999998</v>
      </c>
      <c r="P2434" s="339">
        <f t="shared" ref="P2434:P2497" si="116">+O2434*I2434</f>
        <v>0</v>
      </c>
    </row>
    <row r="2435" spans="1:16" hidden="1" x14ac:dyDescent="0.25">
      <c r="A2435" s="116">
        <v>133997</v>
      </c>
      <c r="B2435" s="116">
        <v>2</v>
      </c>
      <c r="C2435" s="116">
        <v>1810105220</v>
      </c>
      <c r="D2435" s="116" t="s">
        <v>11380</v>
      </c>
      <c r="E2435" s="339">
        <v>58479.360000000001</v>
      </c>
      <c r="F2435" s="194">
        <v>48</v>
      </c>
      <c r="G2435" s="194">
        <v>48</v>
      </c>
      <c r="H2435" s="194" t="s">
        <v>10119</v>
      </c>
      <c r="I2435" s="194">
        <f t="shared" si="114"/>
        <v>0</v>
      </c>
      <c r="J2435" s="116" t="s">
        <v>10120</v>
      </c>
      <c r="K2435" s="116" t="s">
        <v>15129</v>
      </c>
      <c r="L2435" s="197">
        <v>45705</v>
      </c>
      <c r="M2435" s="116"/>
      <c r="N2435" s="197">
        <v>45727</v>
      </c>
      <c r="O2435" s="388">
        <f t="shared" si="115"/>
        <v>1218.32</v>
      </c>
      <c r="P2435" s="339">
        <f t="shared" si="116"/>
        <v>0</v>
      </c>
    </row>
    <row r="2436" spans="1:16" hidden="1" x14ac:dyDescent="0.25">
      <c r="A2436" s="116">
        <v>133997</v>
      </c>
      <c r="B2436" s="116">
        <v>7</v>
      </c>
      <c r="C2436" s="116">
        <v>1810105230</v>
      </c>
      <c r="D2436" s="116" t="s">
        <v>11381</v>
      </c>
      <c r="E2436" s="339">
        <v>270274.40000000002</v>
      </c>
      <c r="F2436" s="194">
        <v>80</v>
      </c>
      <c r="G2436" s="194">
        <v>80</v>
      </c>
      <c r="H2436" s="194" t="s">
        <v>10119</v>
      </c>
      <c r="I2436" s="194">
        <f t="shared" si="114"/>
        <v>0</v>
      </c>
      <c r="J2436" s="116" t="s">
        <v>10120</v>
      </c>
      <c r="K2436" s="116" t="s">
        <v>15129</v>
      </c>
      <c r="L2436" s="197">
        <v>45705</v>
      </c>
      <c r="M2436" s="116"/>
      <c r="N2436" s="197">
        <v>45727</v>
      </c>
      <c r="O2436" s="388">
        <f t="shared" si="115"/>
        <v>3378.4300000000003</v>
      </c>
      <c r="P2436" s="339">
        <f t="shared" si="116"/>
        <v>0</v>
      </c>
    </row>
    <row r="2437" spans="1:16" hidden="1" x14ac:dyDescent="0.25">
      <c r="A2437" s="116">
        <v>134051</v>
      </c>
      <c r="B2437" s="116">
        <v>1</v>
      </c>
      <c r="C2437" s="116">
        <v>1029102840</v>
      </c>
      <c r="D2437" s="116" t="s">
        <v>7360</v>
      </c>
      <c r="E2437" s="339">
        <v>100954.95</v>
      </c>
      <c r="F2437" s="194">
        <v>3</v>
      </c>
      <c r="G2437" s="194">
        <v>3</v>
      </c>
      <c r="H2437" s="194" t="s">
        <v>10119</v>
      </c>
      <c r="I2437" s="194">
        <f t="shared" si="114"/>
        <v>0</v>
      </c>
      <c r="J2437" s="116" t="s">
        <v>10126</v>
      </c>
      <c r="K2437" s="116" t="s">
        <v>10482</v>
      </c>
      <c r="L2437" s="197">
        <v>45708</v>
      </c>
      <c r="M2437" s="116" t="s">
        <v>15028</v>
      </c>
      <c r="N2437" s="197">
        <v>45726</v>
      </c>
      <c r="O2437" s="388">
        <f t="shared" si="115"/>
        <v>33651.65</v>
      </c>
      <c r="P2437" s="339">
        <f t="shared" si="116"/>
        <v>0</v>
      </c>
    </row>
    <row r="2438" spans="1:16" hidden="1" x14ac:dyDescent="0.25">
      <c r="A2438" s="116">
        <v>134053</v>
      </c>
      <c r="B2438" s="116">
        <v>10</v>
      </c>
      <c r="C2438" s="116">
        <v>1211100470</v>
      </c>
      <c r="D2438" s="116" t="s">
        <v>16169</v>
      </c>
      <c r="E2438" s="339">
        <v>21104</v>
      </c>
      <c r="F2438" s="194">
        <v>1</v>
      </c>
      <c r="G2438" s="194">
        <v>1</v>
      </c>
      <c r="H2438" s="194" t="s">
        <v>10119</v>
      </c>
      <c r="I2438" s="194">
        <f t="shared" si="114"/>
        <v>0</v>
      </c>
      <c r="J2438" s="116" t="s">
        <v>10120</v>
      </c>
      <c r="K2438" s="116" t="s">
        <v>12278</v>
      </c>
      <c r="L2438" s="197">
        <v>45706</v>
      </c>
      <c r="M2438" s="116"/>
      <c r="N2438" s="197">
        <v>45728</v>
      </c>
      <c r="O2438" s="388">
        <f t="shared" si="115"/>
        <v>21104</v>
      </c>
      <c r="P2438" s="339">
        <f t="shared" si="116"/>
        <v>0</v>
      </c>
    </row>
    <row r="2439" spans="1:16" hidden="1" x14ac:dyDescent="0.25">
      <c r="A2439" s="116">
        <v>134053</v>
      </c>
      <c r="B2439" s="116">
        <v>11</v>
      </c>
      <c r="C2439" s="116">
        <v>1211101330</v>
      </c>
      <c r="D2439" s="116" t="s">
        <v>17627</v>
      </c>
      <c r="E2439" s="339">
        <v>75574</v>
      </c>
      <c r="F2439" s="194">
        <v>2</v>
      </c>
      <c r="G2439" s="194">
        <v>2</v>
      </c>
      <c r="H2439" s="194" t="s">
        <v>10119</v>
      </c>
      <c r="I2439" s="194">
        <f t="shared" si="114"/>
        <v>0</v>
      </c>
      <c r="J2439" s="116" t="s">
        <v>10120</v>
      </c>
      <c r="K2439" s="116" t="s">
        <v>12278</v>
      </c>
      <c r="L2439" s="197">
        <v>45706</v>
      </c>
      <c r="M2439" s="116"/>
      <c r="N2439" s="197">
        <v>45728</v>
      </c>
      <c r="O2439" s="388">
        <f t="shared" si="115"/>
        <v>37787</v>
      </c>
      <c r="P2439" s="339">
        <f t="shared" si="116"/>
        <v>0</v>
      </c>
    </row>
    <row r="2440" spans="1:16" hidden="1" x14ac:dyDescent="0.25">
      <c r="A2440" s="116">
        <v>134053</v>
      </c>
      <c r="B2440" s="116">
        <v>6</v>
      </c>
      <c r="C2440" s="116">
        <v>1211103210</v>
      </c>
      <c r="D2440" s="116" t="s">
        <v>15152</v>
      </c>
      <c r="E2440" s="339">
        <v>35790</v>
      </c>
      <c r="F2440" s="194">
        <v>2</v>
      </c>
      <c r="G2440" s="194">
        <v>2</v>
      </c>
      <c r="H2440" s="194" t="s">
        <v>10119</v>
      </c>
      <c r="I2440" s="194">
        <f t="shared" si="114"/>
        <v>0</v>
      </c>
      <c r="J2440" s="116" t="s">
        <v>10120</v>
      </c>
      <c r="K2440" s="116" t="s">
        <v>12278</v>
      </c>
      <c r="L2440" s="197">
        <v>45706</v>
      </c>
      <c r="M2440" s="116"/>
      <c r="N2440" s="197">
        <v>45728</v>
      </c>
      <c r="O2440" s="388">
        <f t="shared" si="115"/>
        <v>17895</v>
      </c>
      <c r="P2440" s="339">
        <f t="shared" si="116"/>
        <v>0</v>
      </c>
    </row>
    <row r="2441" spans="1:16" hidden="1" x14ac:dyDescent="0.25">
      <c r="A2441" s="116">
        <v>134053</v>
      </c>
      <c r="B2441" s="116">
        <v>7</v>
      </c>
      <c r="C2441" s="116">
        <v>1211103220</v>
      </c>
      <c r="D2441" s="116" t="s">
        <v>8057</v>
      </c>
      <c r="E2441" s="339">
        <v>27178</v>
      </c>
      <c r="F2441" s="194">
        <v>2</v>
      </c>
      <c r="G2441" s="194">
        <v>2</v>
      </c>
      <c r="H2441" s="194" t="s">
        <v>10119</v>
      </c>
      <c r="I2441" s="194">
        <f t="shared" si="114"/>
        <v>0</v>
      </c>
      <c r="J2441" s="116" t="s">
        <v>10120</v>
      </c>
      <c r="K2441" s="116" t="s">
        <v>12278</v>
      </c>
      <c r="L2441" s="197">
        <v>45706</v>
      </c>
      <c r="M2441" s="116"/>
      <c r="N2441" s="197">
        <v>45728</v>
      </c>
      <c r="O2441" s="388">
        <f t="shared" si="115"/>
        <v>13589</v>
      </c>
      <c r="P2441" s="339">
        <f t="shared" si="116"/>
        <v>0</v>
      </c>
    </row>
    <row r="2442" spans="1:16" hidden="1" x14ac:dyDescent="0.25">
      <c r="A2442" s="116">
        <v>134053</v>
      </c>
      <c r="B2442" s="116">
        <v>1</v>
      </c>
      <c r="C2442" s="116">
        <v>1216100030</v>
      </c>
      <c r="D2442" s="116" t="s">
        <v>17628</v>
      </c>
      <c r="E2442" s="339">
        <v>214060</v>
      </c>
      <c r="F2442" s="194">
        <v>4</v>
      </c>
      <c r="G2442" s="194">
        <v>4</v>
      </c>
      <c r="H2442" s="194" t="s">
        <v>10119</v>
      </c>
      <c r="I2442" s="194">
        <f t="shared" si="114"/>
        <v>0</v>
      </c>
      <c r="J2442" s="116" t="s">
        <v>10120</v>
      </c>
      <c r="K2442" s="116" t="s">
        <v>12278</v>
      </c>
      <c r="L2442" s="197">
        <v>45706</v>
      </c>
      <c r="M2442" s="116" t="s">
        <v>15158</v>
      </c>
      <c r="N2442" s="197">
        <v>45748</v>
      </c>
      <c r="O2442" s="388">
        <f t="shared" si="115"/>
        <v>53515</v>
      </c>
      <c r="P2442" s="339">
        <f t="shared" si="116"/>
        <v>0</v>
      </c>
    </row>
    <row r="2443" spans="1:16" hidden="1" x14ac:dyDescent="0.25">
      <c r="A2443" s="116">
        <v>134053</v>
      </c>
      <c r="B2443" s="116">
        <v>9</v>
      </c>
      <c r="C2443" s="116">
        <v>1219103040</v>
      </c>
      <c r="D2443" s="116" t="s">
        <v>15154</v>
      </c>
      <c r="E2443" s="339">
        <v>87707</v>
      </c>
      <c r="F2443" s="194">
        <v>1</v>
      </c>
      <c r="G2443" s="194">
        <v>1</v>
      </c>
      <c r="H2443" s="194" t="s">
        <v>10119</v>
      </c>
      <c r="I2443" s="194">
        <f t="shared" si="114"/>
        <v>0</v>
      </c>
      <c r="J2443" s="116" t="s">
        <v>10120</v>
      </c>
      <c r="K2443" s="116" t="s">
        <v>12278</v>
      </c>
      <c r="L2443" s="197">
        <v>45706</v>
      </c>
      <c r="M2443" s="116"/>
      <c r="N2443" s="197">
        <v>45728</v>
      </c>
      <c r="O2443" s="388">
        <f t="shared" si="115"/>
        <v>87707</v>
      </c>
      <c r="P2443" s="339">
        <f t="shared" si="116"/>
        <v>0</v>
      </c>
    </row>
    <row r="2444" spans="1:16" hidden="1" x14ac:dyDescent="0.25">
      <c r="A2444" s="116">
        <v>134053</v>
      </c>
      <c r="B2444" s="116">
        <v>3</v>
      </c>
      <c r="C2444" s="116">
        <v>1228101860</v>
      </c>
      <c r="D2444" s="116" t="s">
        <v>15077</v>
      </c>
      <c r="E2444" s="339">
        <v>352851</v>
      </c>
      <c r="F2444" s="194">
        <v>3</v>
      </c>
      <c r="G2444" s="194">
        <v>3</v>
      </c>
      <c r="H2444" s="194" t="s">
        <v>10119</v>
      </c>
      <c r="I2444" s="194">
        <f t="shared" si="114"/>
        <v>0</v>
      </c>
      <c r="J2444" s="116" t="s">
        <v>10120</v>
      </c>
      <c r="K2444" s="116" t="s">
        <v>12278</v>
      </c>
      <c r="L2444" s="197">
        <v>45706</v>
      </c>
      <c r="M2444" s="116"/>
      <c r="N2444" s="197">
        <v>45728</v>
      </c>
      <c r="O2444" s="388">
        <f t="shared" si="115"/>
        <v>117617</v>
      </c>
      <c r="P2444" s="339">
        <f t="shared" si="116"/>
        <v>0</v>
      </c>
    </row>
    <row r="2445" spans="1:16" hidden="1" x14ac:dyDescent="0.25">
      <c r="A2445" s="116">
        <v>134053</v>
      </c>
      <c r="B2445" s="116">
        <v>8</v>
      </c>
      <c r="C2445" s="116">
        <v>1232102220</v>
      </c>
      <c r="D2445" s="116" t="s">
        <v>15153</v>
      </c>
      <c r="E2445" s="339">
        <v>34334</v>
      </c>
      <c r="F2445" s="194">
        <v>1</v>
      </c>
      <c r="G2445" s="194">
        <v>1</v>
      </c>
      <c r="H2445" s="194" t="s">
        <v>10119</v>
      </c>
      <c r="I2445" s="194">
        <f t="shared" si="114"/>
        <v>0</v>
      </c>
      <c r="J2445" s="116" t="s">
        <v>10120</v>
      </c>
      <c r="K2445" s="116" t="s">
        <v>12278</v>
      </c>
      <c r="L2445" s="197">
        <v>45706</v>
      </c>
      <c r="M2445" s="116"/>
      <c r="N2445" s="197">
        <v>45728</v>
      </c>
      <c r="O2445" s="388">
        <f t="shared" si="115"/>
        <v>34334</v>
      </c>
      <c r="P2445" s="339">
        <f t="shared" si="116"/>
        <v>0</v>
      </c>
    </row>
    <row r="2446" spans="1:16" hidden="1" x14ac:dyDescent="0.25">
      <c r="A2446" s="116">
        <v>134053</v>
      </c>
      <c r="B2446" s="116">
        <v>5</v>
      </c>
      <c r="C2446" s="116">
        <v>1234100070</v>
      </c>
      <c r="D2446" s="116" t="s">
        <v>11236</v>
      </c>
      <c r="E2446" s="339">
        <v>240493.4</v>
      </c>
      <c r="F2446" s="194">
        <v>10</v>
      </c>
      <c r="G2446" s="194">
        <v>10</v>
      </c>
      <c r="H2446" s="194" t="s">
        <v>10119</v>
      </c>
      <c r="I2446" s="194">
        <f t="shared" si="114"/>
        <v>0</v>
      </c>
      <c r="J2446" s="116" t="s">
        <v>10120</v>
      </c>
      <c r="K2446" s="116" t="s">
        <v>12278</v>
      </c>
      <c r="L2446" s="197">
        <v>45706</v>
      </c>
      <c r="M2446" s="116"/>
      <c r="N2446" s="197">
        <v>45748</v>
      </c>
      <c r="O2446" s="388">
        <f t="shared" si="115"/>
        <v>24049.34</v>
      </c>
      <c r="P2446" s="339">
        <f t="shared" si="116"/>
        <v>0</v>
      </c>
    </row>
    <row r="2447" spans="1:16" hidden="1" x14ac:dyDescent="0.25">
      <c r="A2447" s="116">
        <v>134053</v>
      </c>
      <c r="B2447" s="116">
        <v>4</v>
      </c>
      <c r="C2447" s="116">
        <v>1234100080</v>
      </c>
      <c r="D2447" s="116" t="s">
        <v>11237</v>
      </c>
      <c r="E2447" s="339">
        <v>91016.8</v>
      </c>
      <c r="F2447" s="194">
        <v>4</v>
      </c>
      <c r="G2447" s="194">
        <v>4</v>
      </c>
      <c r="H2447" s="194" t="s">
        <v>10119</v>
      </c>
      <c r="I2447" s="194">
        <f t="shared" si="114"/>
        <v>0</v>
      </c>
      <c r="J2447" s="116" t="s">
        <v>10120</v>
      </c>
      <c r="K2447" s="116" t="s">
        <v>12278</v>
      </c>
      <c r="L2447" s="197">
        <v>45706</v>
      </c>
      <c r="M2447" s="116"/>
      <c r="N2447" s="197">
        <v>45748</v>
      </c>
      <c r="O2447" s="388">
        <f t="shared" si="115"/>
        <v>22754.2</v>
      </c>
      <c r="P2447" s="339">
        <f t="shared" si="116"/>
        <v>0</v>
      </c>
    </row>
    <row r="2448" spans="1:16" hidden="1" x14ac:dyDescent="0.25">
      <c r="A2448" s="116">
        <v>134053</v>
      </c>
      <c r="B2448" s="116">
        <v>2</v>
      </c>
      <c r="C2448" s="116">
        <v>1237100150</v>
      </c>
      <c r="D2448" s="116" t="s">
        <v>15076</v>
      </c>
      <c r="E2448" s="339">
        <v>63066.6</v>
      </c>
      <c r="F2448" s="194">
        <v>3</v>
      </c>
      <c r="G2448" s="194">
        <v>3</v>
      </c>
      <c r="H2448" s="194" t="s">
        <v>10119</v>
      </c>
      <c r="I2448" s="194">
        <f t="shared" si="114"/>
        <v>0</v>
      </c>
      <c r="J2448" s="116" t="s">
        <v>10120</v>
      </c>
      <c r="K2448" s="116" t="s">
        <v>12278</v>
      </c>
      <c r="L2448" s="197">
        <v>45706</v>
      </c>
      <c r="M2448" s="116"/>
      <c r="N2448" s="197">
        <v>45728</v>
      </c>
      <c r="O2448" s="388">
        <f t="shared" si="115"/>
        <v>21022.2</v>
      </c>
      <c r="P2448" s="339">
        <f t="shared" si="116"/>
        <v>0</v>
      </c>
    </row>
    <row r="2449" spans="1:16" hidden="1" x14ac:dyDescent="0.25">
      <c r="A2449" s="116">
        <v>134057</v>
      </c>
      <c r="B2449" s="116">
        <v>13</v>
      </c>
      <c r="C2449" s="116">
        <v>1010101070</v>
      </c>
      <c r="D2449" s="116" t="s">
        <v>8794</v>
      </c>
      <c r="E2449" s="339">
        <v>82390.84</v>
      </c>
      <c r="F2449" s="194">
        <v>2</v>
      </c>
      <c r="G2449" s="194">
        <v>2</v>
      </c>
      <c r="H2449" s="194" t="s">
        <v>10119</v>
      </c>
      <c r="I2449" s="194">
        <f t="shared" si="114"/>
        <v>0</v>
      </c>
      <c r="J2449" s="116" t="s">
        <v>10120</v>
      </c>
      <c r="K2449" s="116" t="s">
        <v>12112</v>
      </c>
      <c r="L2449" s="197">
        <v>45707</v>
      </c>
      <c r="M2449" s="116"/>
      <c r="N2449" s="197">
        <v>45727</v>
      </c>
      <c r="O2449" s="388">
        <f t="shared" si="115"/>
        <v>41195.42</v>
      </c>
      <c r="P2449" s="339">
        <f t="shared" si="116"/>
        <v>0</v>
      </c>
    </row>
    <row r="2450" spans="1:16" hidden="1" x14ac:dyDescent="0.25">
      <c r="A2450" s="116">
        <v>134057</v>
      </c>
      <c r="B2450" s="116">
        <v>12</v>
      </c>
      <c r="C2450" s="116">
        <v>1010101140</v>
      </c>
      <c r="D2450" s="116" t="s">
        <v>17557</v>
      </c>
      <c r="E2450" s="339">
        <v>17236.400000000001</v>
      </c>
      <c r="F2450" s="194">
        <v>5</v>
      </c>
      <c r="G2450" s="194">
        <v>5</v>
      </c>
      <c r="H2450" s="194" t="s">
        <v>10119</v>
      </c>
      <c r="I2450" s="194">
        <f t="shared" si="114"/>
        <v>0</v>
      </c>
      <c r="J2450" s="116" t="s">
        <v>10120</v>
      </c>
      <c r="K2450" s="116" t="s">
        <v>12112</v>
      </c>
      <c r="L2450" s="197">
        <v>45707</v>
      </c>
      <c r="M2450" s="116"/>
      <c r="N2450" s="197">
        <v>45727</v>
      </c>
      <c r="O2450" s="388">
        <f t="shared" si="115"/>
        <v>3447.28</v>
      </c>
      <c r="P2450" s="339">
        <f t="shared" si="116"/>
        <v>0</v>
      </c>
    </row>
    <row r="2451" spans="1:16" hidden="1" x14ac:dyDescent="0.25">
      <c r="A2451" s="116">
        <v>134057</v>
      </c>
      <c r="B2451" s="116">
        <v>10</v>
      </c>
      <c r="C2451" s="116">
        <v>1010101250</v>
      </c>
      <c r="D2451" s="116" t="s">
        <v>17477</v>
      </c>
      <c r="E2451" s="339">
        <v>38073</v>
      </c>
      <c r="F2451" s="194">
        <v>100</v>
      </c>
      <c r="G2451" s="194">
        <v>100</v>
      </c>
      <c r="H2451" s="194" t="s">
        <v>10119</v>
      </c>
      <c r="I2451" s="194">
        <f t="shared" si="114"/>
        <v>0</v>
      </c>
      <c r="J2451" s="116" t="s">
        <v>10120</v>
      </c>
      <c r="K2451" s="116" t="s">
        <v>12112</v>
      </c>
      <c r="L2451" s="197">
        <v>45707</v>
      </c>
      <c r="M2451" s="116"/>
      <c r="N2451" s="197">
        <v>45727</v>
      </c>
      <c r="O2451" s="388">
        <f t="shared" si="115"/>
        <v>380.73</v>
      </c>
      <c r="P2451" s="339">
        <f t="shared" si="116"/>
        <v>0</v>
      </c>
    </row>
    <row r="2452" spans="1:16" hidden="1" x14ac:dyDescent="0.25">
      <c r="A2452" s="116">
        <v>134057</v>
      </c>
      <c r="B2452" s="116">
        <v>11</v>
      </c>
      <c r="C2452" s="116">
        <v>1010103220</v>
      </c>
      <c r="D2452" s="116" t="s">
        <v>10565</v>
      </c>
      <c r="E2452" s="339">
        <v>22624.75</v>
      </c>
      <c r="F2452" s="194">
        <v>5</v>
      </c>
      <c r="G2452" s="194">
        <v>5</v>
      </c>
      <c r="H2452" s="194" t="s">
        <v>10119</v>
      </c>
      <c r="I2452" s="194">
        <f t="shared" si="114"/>
        <v>0</v>
      </c>
      <c r="J2452" s="116" t="s">
        <v>10120</v>
      </c>
      <c r="K2452" s="116" t="s">
        <v>12112</v>
      </c>
      <c r="L2452" s="197">
        <v>45707</v>
      </c>
      <c r="M2452" s="116"/>
      <c r="N2452" s="197">
        <v>45727</v>
      </c>
      <c r="O2452" s="388">
        <f t="shared" si="115"/>
        <v>4524.95</v>
      </c>
      <c r="P2452" s="339">
        <f t="shared" si="116"/>
        <v>0</v>
      </c>
    </row>
    <row r="2453" spans="1:16" hidden="1" x14ac:dyDescent="0.25">
      <c r="A2453" s="116">
        <v>134057</v>
      </c>
      <c r="B2453" s="116">
        <v>6</v>
      </c>
      <c r="C2453" s="116">
        <v>1012100150</v>
      </c>
      <c r="D2453" s="116" t="s">
        <v>7762</v>
      </c>
      <c r="E2453" s="339">
        <v>17932</v>
      </c>
      <c r="F2453" s="194">
        <v>2</v>
      </c>
      <c r="G2453" s="194">
        <v>2</v>
      </c>
      <c r="H2453" s="194" t="s">
        <v>10119</v>
      </c>
      <c r="I2453" s="194">
        <f t="shared" si="114"/>
        <v>0</v>
      </c>
      <c r="J2453" s="116" t="s">
        <v>10120</v>
      </c>
      <c r="K2453" s="116" t="s">
        <v>12112</v>
      </c>
      <c r="L2453" s="197">
        <v>45707</v>
      </c>
      <c r="M2453" s="116"/>
      <c r="N2453" s="197">
        <v>45727</v>
      </c>
      <c r="O2453" s="388">
        <f t="shared" si="115"/>
        <v>8966</v>
      </c>
      <c r="P2453" s="339">
        <f t="shared" si="116"/>
        <v>0</v>
      </c>
    </row>
    <row r="2454" spans="1:16" hidden="1" x14ac:dyDescent="0.25">
      <c r="A2454" s="116">
        <v>134057</v>
      </c>
      <c r="B2454" s="116">
        <v>8</v>
      </c>
      <c r="C2454" s="116">
        <v>1015100080</v>
      </c>
      <c r="D2454" s="116" t="s">
        <v>11141</v>
      </c>
      <c r="E2454" s="339">
        <v>70598.820000000007</v>
      </c>
      <c r="F2454" s="194">
        <v>3</v>
      </c>
      <c r="G2454" s="194">
        <v>3</v>
      </c>
      <c r="H2454" s="194" t="s">
        <v>10119</v>
      </c>
      <c r="I2454" s="194">
        <f t="shared" si="114"/>
        <v>0</v>
      </c>
      <c r="J2454" s="116" t="s">
        <v>10120</v>
      </c>
      <c r="K2454" s="116" t="s">
        <v>12112</v>
      </c>
      <c r="L2454" s="197">
        <v>45707</v>
      </c>
      <c r="M2454" s="116"/>
      <c r="N2454" s="197">
        <v>45727</v>
      </c>
      <c r="O2454" s="388">
        <f t="shared" si="115"/>
        <v>23532.940000000002</v>
      </c>
      <c r="P2454" s="339">
        <f t="shared" si="116"/>
        <v>0</v>
      </c>
    </row>
    <row r="2455" spans="1:16" hidden="1" x14ac:dyDescent="0.25">
      <c r="A2455" s="116">
        <v>134057</v>
      </c>
      <c r="B2455" s="116">
        <v>5</v>
      </c>
      <c r="C2455" s="116">
        <v>1019100040</v>
      </c>
      <c r="D2455" s="116" t="s">
        <v>10643</v>
      </c>
      <c r="E2455" s="339">
        <v>15010</v>
      </c>
      <c r="F2455" s="194">
        <v>5</v>
      </c>
      <c r="G2455" s="194">
        <v>5</v>
      </c>
      <c r="H2455" s="194" t="s">
        <v>10119</v>
      </c>
      <c r="I2455" s="194">
        <f t="shared" si="114"/>
        <v>0</v>
      </c>
      <c r="J2455" s="116" t="s">
        <v>10120</v>
      </c>
      <c r="K2455" s="116" t="s">
        <v>12112</v>
      </c>
      <c r="L2455" s="197">
        <v>45707</v>
      </c>
      <c r="M2455" s="116"/>
      <c r="N2455" s="197">
        <v>45727</v>
      </c>
      <c r="O2455" s="388">
        <f t="shared" si="115"/>
        <v>3002</v>
      </c>
      <c r="P2455" s="339">
        <f t="shared" si="116"/>
        <v>0</v>
      </c>
    </row>
    <row r="2456" spans="1:16" hidden="1" x14ac:dyDescent="0.25">
      <c r="A2456" s="116">
        <v>134057</v>
      </c>
      <c r="B2456" s="116">
        <v>9</v>
      </c>
      <c r="C2456" s="116">
        <v>1514100320</v>
      </c>
      <c r="D2456" s="116" t="s">
        <v>11283</v>
      </c>
      <c r="E2456" s="339">
        <v>36870</v>
      </c>
      <c r="F2456" s="194">
        <v>10</v>
      </c>
      <c r="G2456" s="194">
        <v>10</v>
      </c>
      <c r="H2456" s="194" t="s">
        <v>10119</v>
      </c>
      <c r="I2456" s="194">
        <f t="shared" si="114"/>
        <v>0</v>
      </c>
      <c r="J2456" s="116" t="s">
        <v>10120</v>
      </c>
      <c r="K2456" s="116" t="s">
        <v>12112</v>
      </c>
      <c r="L2456" s="197">
        <v>45707</v>
      </c>
      <c r="M2456" s="116"/>
      <c r="N2456" s="197">
        <v>45727</v>
      </c>
      <c r="O2456" s="388">
        <f t="shared" si="115"/>
        <v>3687</v>
      </c>
      <c r="P2456" s="339">
        <f t="shared" si="116"/>
        <v>0</v>
      </c>
    </row>
    <row r="2457" spans="1:16" hidden="1" x14ac:dyDescent="0.25">
      <c r="A2457" s="116">
        <v>134057</v>
      </c>
      <c r="B2457" s="116">
        <v>2</v>
      </c>
      <c r="C2457" s="116">
        <v>1521100090</v>
      </c>
      <c r="D2457" s="116" t="s">
        <v>17610</v>
      </c>
      <c r="E2457" s="339">
        <v>31336</v>
      </c>
      <c r="F2457" s="194">
        <v>80</v>
      </c>
      <c r="G2457" s="194">
        <v>80</v>
      </c>
      <c r="H2457" s="194" t="s">
        <v>10119</v>
      </c>
      <c r="I2457" s="194">
        <f t="shared" si="114"/>
        <v>0</v>
      </c>
      <c r="J2457" s="116" t="s">
        <v>10120</v>
      </c>
      <c r="K2457" s="116" t="s">
        <v>12112</v>
      </c>
      <c r="L2457" s="197">
        <v>45707</v>
      </c>
      <c r="M2457" s="116"/>
      <c r="N2457" s="197">
        <v>45727</v>
      </c>
      <c r="O2457" s="388">
        <f t="shared" si="115"/>
        <v>391.7</v>
      </c>
      <c r="P2457" s="339">
        <f t="shared" si="116"/>
        <v>0</v>
      </c>
    </row>
    <row r="2458" spans="1:16" hidden="1" x14ac:dyDescent="0.25">
      <c r="A2458" s="116">
        <v>134057</v>
      </c>
      <c r="B2458" s="116">
        <v>7</v>
      </c>
      <c r="C2458" s="116">
        <v>1546101840</v>
      </c>
      <c r="D2458" s="116" t="s">
        <v>10957</v>
      </c>
      <c r="E2458" s="339">
        <v>112925</v>
      </c>
      <c r="F2458" s="194">
        <v>10</v>
      </c>
      <c r="G2458" s="194">
        <v>10</v>
      </c>
      <c r="H2458" s="194" t="s">
        <v>10119</v>
      </c>
      <c r="I2458" s="194">
        <f t="shared" si="114"/>
        <v>0</v>
      </c>
      <c r="J2458" s="116" t="s">
        <v>10120</v>
      </c>
      <c r="K2458" s="116" t="s">
        <v>12112</v>
      </c>
      <c r="L2458" s="197">
        <v>45707</v>
      </c>
      <c r="M2458" s="116"/>
      <c r="N2458" s="197">
        <v>45727</v>
      </c>
      <c r="O2458" s="388">
        <f t="shared" si="115"/>
        <v>11292.5</v>
      </c>
      <c r="P2458" s="339">
        <f t="shared" si="116"/>
        <v>0</v>
      </c>
    </row>
    <row r="2459" spans="1:16" hidden="1" x14ac:dyDescent="0.25">
      <c r="A2459" s="116">
        <v>134057</v>
      </c>
      <c r="B2459" s="116">
        <v>4</v>
      </c>
      <c r="C2459" s="116">
        <v>1546101870</v>
      </c>
      <c r="D2459" s="116" t="s">
        <v>16201</v>
      </c>
      <c r="E2459" s="339">
        <v>5736.7</v>
      </c>
      <c r="F2459" s="194">
        <v>10</v>
      </c>
      <c r="G2459" s="194">
        <v>10</v>
      </c>
      <c r="H2459" s="194" t="s">
        <v>10119</v>
      </c>
      <c r="I2459" s="194">
        <f t="shared" si="114"/>
        <v>0</v>
      </c>
      <c r="J2459" s="116" t="s">
        <v>10120</v>
      </c>
      <c r="K2459" s="116" t="s">
        <v>12112</v>
      </c>
      <c r="L2459" s="197">
        <v>45707</v>
      </c>
      <c r="M2459" s="116"/>
      <c r="N2459" s="197">
        <v>45727</v>
      </c>
      <c r="O2459" s="388">
        <f t="shared" si="115"/>
        <v>573.66999999999996</v>
      </c>
      <c r="P2459" s="339">
        <f t="shared" si="116"/>
        <v>0</v>
      </c>
    </row>
    <row r="2460" spans="1:16" hidden="1" x14ac:dyDescent="0.25">
      <c r="A2460" s="116">
        <v>134057</v>
      </c>
      <c r="B2460" s="116">
        <v>14</v>
      </c>
      <c r="C2460" s="116">
        <v>1810104150</v>
      </c>
      <c r="D2460" s="116" t="s">
        <v>17545</v>
      </c>
      <c r="E2460" s="339">
        <v>58222.080000000002</v>
      </c>
      <c r="F2460" s="194">
        <v>24</v>
      </c>
      <c r="G2460" s="194">
        <v>24</v>
      </c>
      <c r="H2460" s="194" t="s">
        <v>10119</v>
      </c>
      <c r="I2460" s="194">
        <f t="shared" si="114"/>
        <v>0</v>
      </c>
      <c r="J2460" s="116" t="s">
        <v>10120</v>
      </c>
      <c r="K2460" s="116" t="s">
        <v>12112</v>
      </c>
      <c r="L2460" s="197">
        <v>45707</v>
      </c>
      <c r="M2460" s="116" t="s">
        <v>17613</v>
      </c>
      <c r="N2460" s="197">
        <v>45733</v>
      </c>
      <c r="O2460" s="388">
        <f t="shared" si="115"/>
        <v>2425.92</v>
      </c>
      <c r="P2460" s="339">
        <f t="shared" si="116"/>
        <v>0</v>
      </c>
    </row>
    <row r="2461" spans="1:16" hidden="1" x14ac:dyDescent="0.25">
      <c r="A2461" s="116">
        <v>134057</v>
      </c>
      <c r="B2461" s="116">
        <v>15</v>
      </c>
      <c r="C2461" s="116">
        <v>1810104180</v>
      </c>
      <c r="D2461" s="116" t="s">
        <v>17629</v>
      </c>
      <c r="E2461" s="339">
        <v>390631.1</v>
      </c>
      <c r="F2461" s="194">
        <v>94</v>
      </c>
      <c r="G2461" s="194">
        <v>94</v>
      </c>
      <c r="H2461" s="194" t="s">
        <v>10119</v>
      </c>
      <c r="I2461" s="194">
        <f t="shared" si="114"/>
        <v>0</v>
      </c>
      <c r="J2461" s="116" t="s">
        <v>10120</v>
      </c>
      <c r="K2461" s="116" t="s">
        <v>12112</v>
      </c>
      <c r="L2461" s="197">
        <v>45707</v>
      </c>
      <c r="M2461" s="116"/>
      <c r="N2461" s="197">
        <v>45727</v>
      </c>
      <c r="O2461" s="388">
        <f t="shared" si="115"/>
        <v>4155.6499999999996</v>
      </c>
      <c r="P2461" s="339">
        <f t="shared" si="116"/>
        <v>0</v>
      </c>
    </row>
    <row r="2462" spans="1:16" hidden="1" x14ac:dyDescent="0.25">
      <c r="A2462" s="116">
        <v>134057</v>
      </c>
      <c r="B2462" s="116">
        <v>1</v>
      </c>
      <c r="C2462" s="116">
        <v>1810104780</v>
      </c>
      <c r="D2462" s="116" t="s">
        <v>11372</v>
      </c>
      <c r="E2462" s="339">
        <v>228344</v>
      </c>
      <c r="F2462" s="194">
        <v>80</v>
      </c>
      <c r="G2462" s="194">
        <v>80</v>
      </c>
      <c r="H2462" s="194" t="s">
        <v>10119</v>
      </c>
      <c r="I2462" s="194">
        <f t="shared" si="114"/>
        <v>0</v>
      </c>
      <c r="J2462" s="116" t="s">
        <v>10120</v>
      </c>
      <c r="K2462" s="116" t="s">
        <v>12112</v>
      </c>
      <c r="L2462" s="197">
        <v>45707</v>
      </c>
      <c r="M2462" s="116" t="s">
        <v>17630</v>
      </c>
      <c r="N2462" s="197">
        <v>45735</v>
      </c>
      <c r="O2462" s="388">
        <f t="shared" si="115"/>
        <v>2854.3</v>
      </c>
      <c r="P2462" s="339">
        <f t="shared" si="116"/>
        <v>0</v>
      </c>
    </row>
    <row r="2463" spans="1:16" hidden="1" x14ac:dyDescent="0.25">
      <c r="A2463" s="116">
        <v>134057</v>
      </c>
      <c r="B2463" s="116">
        <v>3</v>
      </c>
      <c r="C2463" s="116">
        <v>1810105210</v>
      </c>
      <c r="D2463" s="116" t="s">
        <v>11379</v>
      </c>
      <c r="E2463" s="339">
        <v>61590.400000000001</v>
      </c>
      <c r="F2463" s="194">
        <v>160</v>
      </c>
      <c r="G2463" s="194">
        <v>160</v>
      </c>
      <c r="H2463" s="194" t="s">
        <v>10119</v>
      </c>
      <c r="I2463" s="194">
        <f t="shared" si="114"/>
        <v>0</v>
      </c>
      <c r="J2463" s="116" t="s">
        <v>10120</v>
      </c>
      <c r="K2463" s="116" t="s">
        <v>12112</v>
      </c>
      <c r="L2463" s="197">
        <v>45707</v>
      </c>
      <c r="M2463" s="116"/>
      <c r="N2463" s="197">
        <v>45727</v>
      </c>
      <c r="O2463" s="388">
        <f t="shared" si="115"/>
        <v>384.94</v>
      </c>
      <c r="P2463" s="339">
        <f t="shared" si="116"/>
        <v>0</v>
      </c>
    </row>
    <row r="2464" spans="1:16" hidden="1" x14ac:dyDescent="0.25">
      <c r="A2464" s="116">
        <v>134065</v>
      </c>
      <c r="B2464" s="116">
        <v>1</v>
      </c>
      <c r="C2464" s="116">
        <v>1010101250</v>
      </c>
      <c r="D2464" s="116" t="s">
        <v>17477</v>
      </c>
      <c r="E2464" s="339">
        <v>38073</v>
      </c>
      <c r="F2464" s="194">
        <v>100</v>
      </c>
      <c r="G2464" s="194">
        <v>100</v>
      </c>
      <c r="H2464" s="194" t="s">
        <v>10119</v>
      </c>
      <c r="I2464" s="194">
        <f t="shared" si="114"/>
        <v>0</v>
      </c>
      <c r="J2464" s="116" t="s">
        <v>10120</v>
      </c>
      <c r="K2464" s="116" t="s">
        <v>15143</v>
      </c>
      <c r="L2464" s="197">
        <v>45716</v>
      </c>
      <c r="M2464" s="116"/>
      <c r="N2464" s="197">
        <v>45729</v>
      </c>
      <c r="O2464" s="388">
        <f t="shared" si="115"/>
        <v>380.73</v>
      </c>
      <c r="P2464" s="339">
        <f t="shared" si="116"/>
        <v>0</v>
      </c>
    </row>
    <row r="2465" spans="1:16" hidden="1" x14ac:dyDescent="0.25">
      <c r="A2465" s="116">
        <v>134065</v>
      </c>
      <c r="B2465" s="116">
        <v>2</v>
      </c>
      <c r="C2465" s="116">
        <v>1010105790</v>
      </c>
      <c r="D2465" s="116" t="s">
        <v>11135</v>
      </c>
      <c r="E2465" s="339">
        <v>25071</v>
      </c>
      <c r="F2465" s="194">
        <v>3</v>
      </c>
      <c r="G2465" s="194">
        <v>3</v>
      </c>
      <c r="H2465" s="194" t="s">
        <v>10119</v>
      </c>
      <c r="I2465" s="194">
        <f t="shared" si="114"/>
        <v>0</v>
      </c>
      <c r="J2465" s="116" t="s">
        <v>10120</v>
      </c>
      <c r="K2465" s="116" t="s">
        <v>15143</v>
      </c>
      <c r="L2465" s="197">
        <v>45716</v>
      </c>
      <c r="M2465" s="116"/>
      <c r="N2465" s="197">
        <v>45729</v>
      </c>
      <c r="O2465" s="388">
        <f t="shared" si="115"/>
        <v>8357</v>
      </c>
      <c r="P2465" s="339">
        <f t="shared" si="116"/>
        <v>0</v>
      </c>
    </row>
    <row r="2466" spans="1:16" hidden="1" x14ac:dyDescent="0.25">
      <c r="A2466" s="116">
        <v>134068</v>
      </c>
      <c r="B2466" s="116">
        <v>1</v>
      </c>
      <c r="C2466" s="116">
        <v>1027100100</v>
      </c>
      <c r="D2466" s="116" t="s">
        <v>10645</v>
      </c>
      <c r="E2466" s="339">
        <v>169500</v>
      </c>
      <c r="F2466" s="194">
        <v>5</v>
      </c>
      <c r="G2466" s="194">
        <v>5</v>
      </c>
      <c r="H2466" s="194" t="s">
        <v>10119</v>
      </c>
      <c r="I2466" s="194">
        <f t="shared" si="114"/>
        <v>0</v>
      </c>
      <c r="J2466" s="116" t="s">
        <v>10126</v>
      </c>
      <c r="K2466" s="116" t="s">
        <v>10853</v>
      </c>
      <c r="L2466" s="197">
        <v>45707</v>
      </c>
      <c r="M2466" s="116"/>
      <c r="N2466" s="197">
        <v>45712</v>
      </c>
      <c r="O2466" s="388">
        <f t="shared" si="115"/>
        <v>33900</v>
      </c>
      <c r="P2466" s="339">
        <f t="shared" si="116"/>
        <v>0</v>
      </c>
    </row>
    <row r="2467" spans="1:16" hidden="1" x14ac:dyDescent="0.25">
      <c r="A2467" s="116">
        <v>134069</v>
      </c>
      <c r="B2467" s="116">
        <v>1</v>
      </c>
      <c r="C2467" s="116">
        <v>1027100100</v>
      </c>
      <c r="D2467" s="116" t="s">
        <v>10645</v>
      </c>
      <c r="E2467" s="339">
        <v>169500</v>
      </c>
      <c r="F2467" s="194">
        <v>5</v>
      </c>
      <c r="G2467" s="194">
        <v>5</v>
      </c>
      <c r="H2467" s="194" t="s">
        <v>10119</v>
      </c>
      <c r="I2467" s="194">
        <f t="shared" si="114"/>
        <v>0</v>
      </c>
      <c r="J2467" s="116" t="s">
        <v>10126</v>
      </c>
      <c r="K2467" s="116" t="s">
        <v>10683</v>
      </c>
      <c r="L2467" s="197">
        <v>45707</v>
      </c>
      <c r="M2467" s="116" t="s">
        <v>15048</v>
      </c>
      <c r="N2467" s="197">
        <v>45712</v>
      </c>
      <c r="O2467" s="388">
        <f t="shared" si="115"/>
        <v>33900</v>
      </c>
      <c r="P2467" s="339">
        <f t="shared" si="116"/>
        <v>0</v>
      </c>
    </row>
    <row r="2468" spans="1:16" hidden="1" x14ac:dyDescent="0.25">
      <c r="A2468" s="116">
        <v>134114</v>
      </c>
      <c r="B2468" s="116">
        <v>2</v>
      </c>
      <c r="C2468" s="116">
        <v>1520101010</v>
      </c>
      <c r="D2468" s="116" t="s">
        <v>15019</v>
      </c>
      <c r="E2468" s="339">
        <v>94000</v>
      </c>
      <c r="F2468" s="194">
        <v>4</v>
      </c>
      <c r="G2468" s="194">
        <v>4</v>
      </c>
      <c r="H2468" s="194" t="s">
        <v>10119</v>
      </c>
      <c r="I2468" s="194">
        <f t="shared" si="114"/>
        <v>0</v>
      </c>
      <c r="J2468" s="116" t="s">
        <v>10120</v>
      </c>
      <c r="K2468" s="116" t="s">
        <v>12272</v>
      </c>
      <c r="L2468" s="197">
        <v>45707</v>
      </c>
      <c r="M2468" s="116"/>
      <c r="N2468" s="197">
        <v>45707</v>
      </c>
      <c r="O2468" s="388">
        <f t="shared" si="115"/>
        <v>23500</v>
      </c>
      <c r="P2468" s="339">
        <f t="shared" si="116"/>
        <v>0</v>
      </c>
    </row>
    <row r="2469" spans="1:16" hidden="1" x14ac:dyDescent="0.25">
      <c r="A2469" s="116">
        <v>134114</v>
      </c>
      <c r="B2469" s="116">
        <v>1</v>
      </c>
      <c r="C2469" s="116">
        <v>1520101290</v>
      </c>
      <c r="D2469" s="116" t="s">
        <v>11315</v>
      </c>
      <c r="E2469" s="339">
        <v>183060</v>
      </c>
      <c r="F2469" s="194">
        <v>3</v>
      </c>
      <c r="G2469" s="194">
        <v>3</v>
      </c>
      <c r="H2469" s="194" t="s">
        <v>10119</v>
      </c>
      <c r="I2469" s="194">
        <f t="shared" si="114"/>
        <v>0</v>
      </c>
      <c r="J2469" s="116" t="s">
        <v>10120</v>
      </c>
      <c r="K2469" s="116" t="s">
        <v>12272</v>
      </c>
      <c r="L2469" s="197">
        <v>45707</v>
      </c>
      <c r="M2469" s="116"/>
      <c r="N2469" s="197">
        <v>45707</v>
      </c>
      <c r="O2469" s="388">
        <f t="shared" si="115"/>
        <v>61020</v>
      </c>
      <c r="P2469" s="339">
        <f t="shared" si="116"/>
        <v>0</v>
      </c>
    </row>
    <row r="2470" spans="1:16" hidden="1" x14ac:dyDescent="0.25">
      <c r="A2470" s="116">
        <v>134122</v>
      </c>
      <c r="B2470" s="116">
        <v>3</v>
      </c>
      <c r="C2470" s="116">
        <v>1521100250</v>
      </c>
      <c r="D2470" s="116" t="s">
        <v>11055</v>
      </c>
      <c r="E2470" s="339">
        <v>624</v>
      </c>
      <c r="F2470" s="194">
        <v>8</v>
      </c>
      <c r="G2470" s="194">
        <v>8</v>
      </c>
      <c r="H2470" s="194" t="s">
        <v>10119</v>
      </c>
      <c r="I2470" s="194">
        <f t="shared" si="114"/>
        <v>0</v>
      </c>
      <c r="J2470" s="116" t="s">
        <v>10120</v>
      </c>
      <c r="K2470" s="116" t="s">
        <v>15016</v>
      </c>
      <c r="L2470" s="197">
        <v>45707</v>
      </c>
      <c r="M2470" s="116"/>
      <c r="N2470" s="197">
        <v>45707</v>
      </c>
      <c r="O2470" s="388">
        <f t="shared" si="115"/>
        <v>78</v>
      </c>
      <c r="P2470" s="339">
        <f t="shared" si="116"/>
        <v>0</v>
      </c>
    </row>
    <row r="2471" spans="1:16" hidden="1" x14ac:dyDescent="0.25">
      <c r="A2471" s="116">
        <v>134122</v>
      </c>
      <c r="B2471" s="116">
        <v>4</v>
      </c>
      <c r="C2471" s="116">
        <v>1534100260</v>
      </c>
      <c r="D2471" s="116" t="s">
        <v>15017</v>
      </c>
      <c r="E2471" s="339">
        <v>460000</v>
      </c>
      <c r="F2471" s="194">
        <v>1</v>
      </c>
      <c r="G2471" s="194">
        <v>1</v>
      </c>
      <c r="H2471" s="194" t="s">
        <v>10119</v>
      </c>
      <c r="I2471" s="194">
        <f t="shared" si="114"/>
        <v>0</v>
      </c>
      <c r="J2471" s="116" t="s">
        <v>10120</v>
      </c>
      <c r="K2471" s="116" t="s">
        <v>15016</v>
      </c>
      <c r="L2471" s="197">
        <v>45707</v>
      </c>
      <c r="M2471" s="116"/>
      <c r="N2471" s="197">
        <v>45707</v>
      </c>
      <c r="O2471" s="388">
        <f t="shared" si="115"/>
        <v>460000</v>
      </c>
      <c r="P2471" s="339">
        <f t="shared" si="116"/>
        <v>0</v>
      </c>
    </row>
    <row r="2472" spans="1:16" hidden="1" x14ac:dyDescent="0.25">
      <c r="A2472" s="116">
        <v>134122</v>
      </c>
      <c r="B2472" s="116">
        <v>1</v>
      </c>
      <c r="C2472" s="116">
        <v>1810103800</v>
      </c>
      <c r="D2472" s="116" t="s">
        <v>17631</v>
      </c>
      <c r="E2472" s="339">
        <v>5280</v>
      </c>
      <c r="F2472" s="194">
        <v>8</v>
      </c>
      <c r="G2472" s="194">
        <v>8</v>
      </c>
      <c r="H2472" s="194" t="s">
        <v>10119</v>
      </c>
      <c r="I2472" s="194">
        <f t="shared" si="114"/>
        <v>0</v>
      </c>
      <c r="J2472" s="116" t="s">
        <v>10120</v>
      </c>
      <c r="K2472" s="116" t="s">
        <v>15016</v>
      </c>
      <c r="L2472" s="197">
        <v>45707</v>
      </c>
      <c r="M2472" s="116"/>
      <c r="N2472" s="197">
        <v>45707</v>
      </c>
      <c r="O2472" s="388">
        <f t="shared" si="115"/>
        <v>660</v>
      </c>
      <c r="P2472" s="339">
        <f t="shared" si="116"/>
        <v>0</v>
      </c>
    </row>
    <row r="2473" spans="1:16" hidden="1" x14ac:dyDescent="0.25">
      <c r="A2473" s="116">
        <v>134134</v>
      </c>
      <c r="B2473" s="116">
        <v>2</v>
      </c>
      <c r="C2473" s="116">
        <v>1810104500</v>
      </c>
      <c r="D2473" s="116" t="s">
        <v>17632</v>
      </c>
      <c r="E2473" s="339">
        <v>796.32</v>
      </c>
      <c r="F2473" s="194">
        <v>16</v>
      </c>
      <c r="G2473" s="194">
        <v>16</v>
      </c>
      <c r="H2473" s="194" t="s">
        <v>10119</v>
      </c>
      <c r="I2473" s="194">
        <f t="shared" si="114"/>
        <v>0</v>
      </c>
      <c r="J2473" s="116" t="s">
        <v>10120</v>
      </c>
      <c r="K2473" s="116" t="s">
        <v>12272</v>
      </c>
      <c r="L2473" s="197">
        <v>45716</v>
      </c>
      <c r="M2473" s="116" t="s">
        <v>17633</v>
      </c>
      <c r="N2473" s="197">
        <v>45729</v>
      </c>
      <c r="O2473" s="388">
        <f t="shared" si="115"/>
        <v>49.77</v>
      </c>
      <c r="P2473" s="339">
        <f t="shared" si="116"/>
        <v>0</v>
      </c>
    </row>
    <row r="2474" spans="1:16" hidden="1" x14ac:dyDescent="0.25">
      <c r="A2474" s="116">
        <v>134134</v>
      </c>
      <c r="B2474" s="116">
        <v>1</v>
      </c>
      <c r="C2474" s="116">
        <v>1810104510</v>
      </c>
      <c r="D2474" s="116" t="s">
        <v>17634</v>
      </c>
      <c r="E2474" s="339">
        <v>450</v>
      </c>
      <c r="F2474" s="194">
        <v>10</v>
      </c>
      <c r="G2474" s="194">
        <v>10</v>
      </c>
      <c r="H2474" s="194" t="s">
        <v>10119</v>
      </c>
      <c r="I2474" s="194">
        <f t="shared" si="114"/>
        <v>0</v>
      </c>
      <c r="J2474" s="116" t="s">
        <v>10120</v>
      </c>
      <c r="K2474" s="116" t="s">
        <v>12272</v>
      </c>
      <c r="L2474" s="197">
        <v>45716</v>
      </c>
      <c r="M2474" s="116" t="s">
        <v>17633</v>
      </c>
      <c r="N2474" s="197">
        <v>45729</v>
      </c>
      <c r="O2474" s="388">
        <f t="shared" si="115"/>
        <v>45</v>
      </c>
      <c r="P2474" s="339">
        <f t="shared" si="116"/>
        <v>0</v>
      </c>
    </row>
    <row r="2475" spans="1:16" hidden="1" x14ac:dyDescent="0.25">
      <c r="A2475" s="116">
        <v>134139</v>
      </c>
      <c r="B2475" s="116">
        <v>1</v>
      </c>
      <c r="C2475" s="116">
        <v>1010106580</v>
      </c>
      <c r="D2475" s="116" t="s">
        <v>15167</v>
      </c>
      <c r="E2475" s="339">
        <v>1278875</v>
      </c>
      <c r="F2475" s="194">
        <v>25</v>
      </c>
      <c r="G2475" s="194">
        <v>25</v>
      </c>
      <c r="H2475" s="194" t="s">
        <v>10119</v>
      </c>
      <c r="I2475" s="194">
        <f t="shared" si="114"/>
        <v>0</v>
      </c>
      <c r="J2475" s="116" t="s">
        <v>10120</v>
      </c>
      <c r="K2475" s="116" t="s">
        <v>15025</v>
      </c>
      <c r="L2475" s="197">
        <v>45713</v>
      </c>
      <c r="M2475" s="116" t="s">
        <v>17635</v>
      </c>
      <c r="N2475" s="197">
        <v>45729</v>
      </c>
      <c r="O2475" s="388">
        <f t="shared" si="115"/>
        <v>51155</v>
      </c>
      <c r="P2475" s="339">
        <f t="shared" si="116"/>
        <v>0</v>
      </c>
    </row>
    <row r="2476" spans="1:16" hidden="1" x14ac:dyDescent="0.25">
      <c r="A2476" s="116">
        <v>134149</v>
      </c>
      <c r="B2476" s="116">
        <v>1</v>
      </c>
      <c r="C2476" s="116">
        <v>1547103070</v>
      </c>
      <c r="D2476" s="116" t="s">
        <v>12314</v>
      </c>
      <c r="E2476" s="339">
        <v>1776300</v>
      </c>
      <c r="F2476" s="194">
        <v>1</v>
      </c>
      <c r="G2476" s="194">
        <v>1</v>
      </c>
      <c r="H2476" s="194" t="s">
        <v>10119</v>
      </c>
      <c r="I2476" s="194">
        <f t="shared" si="114"/>
        <v>0</v>
      </c>
      <c r="J2476" s="116" t="s">
        <v>10126</v>
      </c>
      <c r="K2476" s="116" t="s">
        <v>11657</v>
      </c>
      <c r="L2476" s="197">
        <v>45708</v>
      </c>
      <c r="M2476" s="116" t="s">
        <v>15031</v>
      </c>
      <c r="N2476" s="197">
        <v>45709</v>
      </c>
      <c r="O2476" s="388">
        <f t="shared" si="115"/>
        <v>1776300</v>
      </c>
      <c r="P2476" s="339">
        <f t="shared" si="116"/>
        <v>0</v>
      </c>
    </row>
    <row r="2477" spans="1:16" hidden="1" x14ac:dyDescent="0.25">
      <c r="A2477" s="116">
        <v>134156</v>
      </c>
      <c r="B2477" s="116">
        <v>1</v>
      </c>
      <c r="C2477" s="116">
        <v>1029102130</v>
      </c>
      <c r="D2477" s="116" t="s">
        <v>10961</v>
      </c>
      <c r="E2477" s="339">
        <v>290000</v>
      </c>
      <c r="F2477" s="194">
        <v>100</v>
      </c>
      <c r="G2477" s="194">
        <v>100</v>
      </c>
      <c r="H2477" s="194" t="s">
        <v>10119</v>
      </c>
      <c r="I2477" s="194">
        <f t="shared" si="114"/>
        <v>0</v>
      </c>
      <c r="J2477" s="116" t="s">
        <v>10120</v>
      </c>
      <c r="K2477" s="116" t="s">
        <v>12272</v>
      </c>
      <c r="L2477" s="197">
        <v>45708</v>
      </c>
      <c r="M2477" s="116" t="s">
        <v>15032</v>
      </c>
      <c r="N2477" s="197">
        <v>45709</v>
      </c>
      <c r="O2477" s="388">
        <f t="shared" si="115"/>
        <v>2900</v>
      </c>
      <c r="P2477" s="339">
        <f t="shared" si="116"/>
        <v>0</v>
      </c>
    </row>
    <row r="2478" spans="1:16" hidden="1" x14ac:dyDescent="0.25">
      <c r="A2478" s="116">
        <v>134194</v>
      </c>
      <c r="B2478" s="116">
        <v>1</v>
      </c>
      <c r="C2478" s="116">
        <v>1013100090</v>
      </c>
      <c r="D2478" s="116" t="s">
        <v>11037</v>
      </c>
      <c r="E2478" s="339">
        <v>1675000</v>
      </c>
      <c r="F2478" s="194">
        <v>5</v>
      </c>
      <c r="G2478" s="194">
        <v>5</v>
      </c>
      <c r="H2478" s="194" t="s">
        <v>10119</v>
      </c>
      <c r="I2478" s="194">
        <f t="shared" si="114"/>
        <v>0</v>
      </c>
      <c r="J2478" s="116" t="s">
        <v>10120</v>
      </c>
      <c r="K2478" s="116" t="s">
        <v>12278</v>
      </c>
      <c r="L2478" s="197">
        <v>45708</v>
      </c>
      <c r="M2478" s="116"/>
      <c r="N2478" s="197">
        <v>45719</v>
      </c>
      <c r="O2478" s="388">
        <f t="shared" si="115"/>
        <v>335000</v>
      </c>
      <c r="P2478" s="339">
        <f t="shared" si="116"/>
        <v>0</v>
      </c>
    </row>
    <row r="2479" spans="1:16" hidden="1" x14ac:dyDescent="0.25">
      <c r="A2479" s="116">
        <v>134195</v>
      </c>
      <c r="B2479" s="116">
        <v>1</v>
      </c>
      <c r="C2479" s="116">
        <v>1013100090</v>
      </c>
      <c r="D2479" s="116" t="s">
        <v>11037</v>
      </c>
      <c r="E2479" s="339">
        <v>1675000</v>
      </c>
      <c r="F2479" s="194">
        <v>5</v>
      </c>
      <c r="G2479" s="194">
        <v>5</v>
      </c>
      <c r="H2479" s="194" t="s">
        <v>10119</v>
      </c>
      <c r="I2479" s="194">
        <f t="shared" si="114"/>
        <v>0</v>
      </c>
      <c r="J2479" s="116" t="s">
        <v>10120</v>
      </c>
      <c r="K2479" s="116" t="s">
        <v>12277</v>
      </c>
      <c r="L2479" s="197">
        <v>45708</v>
      </c>
      <c r="M2479" s="116" t="s">
        <v>15030</v>
      </c>
      <c r="N2479" s="197">
        <v>45719</v>
      </c>
      <c r="O2479" s="388">
        <f t="shared" si="115"/>
        <v>335000</v>
      </c>
      <c r="P2479" s="339">
        <f t="shared" si="116"/>
        <v>0</v>
      </c>
    </row>
    <row r="2480" spans="1:16" hidden="1" x14ac:dyDescent="0.25">
      <c r="A2480" s="116">
        <v>134199</v>
      </c>
      <c r="B2480" s="116">
        <v>2</v>
      </c>
      <c r="C2480" s="116">
        <v>1011100140</v>
      </c>
      <c r="D2480" s="116" t="s">
        <v>17454</v>
      </c>
      <c r="E2480" s="339">
        <v>180000</v>
      </c>
      <c r="F2480" s="194">
        <v>20</v>
      </c>
      <c r="G2480" s="194">
        <v>20</v>
      </c>
      <c r="H2480" s="194" t="s">
        <v>10119</v>
      </c>
      <c r="I2480" s="194">
        <f t="shared" si="114"/>
        <v>0</v>
      </c>
      <c r="J2480" s="116" t="s">
        <v>10389</v>
      </c>
      <c r="K2480" s="116" t="s">
        <v>10390</v>
      </c>
      <c r="L2480" s="197">
        <v>45708</v>
      </c>
      <c r="M2480" s="116"/>
      <c r="N2480" s="197">
        <v>45712</v>
      </c>
      <c r="O2480" s="388">
        <f t="shared" si="115"/>
        <v>9000</v>
      </c>
      <c r="P2480" s="339">
        <f t="shared" si="116"/>
        <v>0</v>
      </c>
    </row>
    <row r="2481" spans="1:16" hidden="1" x14ac:dyDescent="0.25">
      <c r="A2481" s="116">
        <v>134199</v>
      </c>
      <c r="B2481" s="116">
        <v>3</v>
      </c>
      <c r="C2481" s="116">
        <v>1011100430</v>
      </c>
      <c r="D2481" s="116" t="s">
        <v>17451</v>
      </c>
      <c r="E2481" s="339">
        <v>216000</v>
      </c>
      <c r="F2481" s="194">
        <v>30</v>
      </c>
      <c r="G2481" s="194">
        <v>30</v>
      </c>
      <c r="H2481" s="194" t="s">
        <v>10119</v>
      </c>
      <c r="I2481" s="194">
        <f t="shared" si="114"/>
        <v>0</v>
      </c>
      <c r="J2481" s="116" t="s">
        <v>10389</v>
      </c>
      <c r="K2481" s="116" t="s">
        <v>10390</v>
      </c>
      <c r="L2481" s="197">
        <v>45708</v>
      </c>
      <c r="M2481" s="116"/>
      <c r="N2481" s="197">
        <v>45712</v>
      </c>
      <c r="O2481" s="388">
        <f t="shared" si="115"/>
        <v>7200</v>
      </c>
      <c r="P2481" s="339">
        <f t="shared" si="116"/>
        <v>0</v>
      </c>
    </row>
    <row r="2482" spans="1:16" hidden="1" x14ac:dyDescent="0.25">
      <c r="A2482" s="116">
        <v>134199</v>
      </c>
      <c r="B2482" s="116">
        <v>5</v>
      </c>
      <c r="C2482" s="116">
        <v>1017100480</v>
      </c>
      <c r="D2482" s="116" t="s">
        <v>10686</v>
      </c>
      <c r="E2482" s="339">
        <v>318000</v>
      </c>
      <c r="F2482" s="194">
        <v>10</v>
      </c>
      <c r="G2482" s="194">
        <v>10</v>
      </c>
      <c r="H2482" s="194" t="s">
        <v>10119</v>
      </c>
      <c r="I2482" s="194">
        <f t="shared" si="114"/>
        <v>0</v>
      </c>
      <c r="J2482" s="116" t="s">
        <v>10389</v>
      </c>
      <c r="K2482" s="116" t="s">
        <v>10390</v>
      </c>
      <c r="L2482" s="197">
        <v>45708</v>
      </c>
      <c r="M2482" s="116"/>
      <c r="N2482" s="197">
        <v>45740</v>
      </c>
      <c r="O2482" s="388">
        <f t="shared" si="115"/>
        <v>31800</v>
      </c>
      <c r="P2482" s="339">
        <f t="shared" si="116"/>
        <v>0</v>
      </c>
    </row>
    <row r="2483" spans="1:16" hidden="1" x14ac:dyDescent="0.25">
      <c r="A2483" s="116">
        <v>134199</v>
      </c>
      <c r="B2483" s="116">
        <v>1</v>
      </c>
      <c r="C2483" s="116">
        <v>1022100230</v>
      </c>
      <c r="D2483" s="116" t="s">
        <v>16162</v>
      </c>
      <c r="E2483" s="339">
        <v>49500</v>
      </c>
      <c r="F2483" s="194">
        <v>30</v>
      </c>
      <c r="G2483" s="194">
        <v>30</v>
      </c>
      <c r="H2483" s="194" t="s">
        <v>10119</v>
      </c>
      <c r="I2483" s="194">
        <f t="shared" si="114"/>
        <v>0</v>
      </c>
      <c r="J2483" s="116" t="s">
        <v>10389</v>
      </c>
      <c r="K2483" s="116" t="s">
        <v>10390</v>
      </c>
      <c r="L2483" s="197">
        <v>45708</v>
      </c>
      <c r="M2483" s="116"/>
      <c r="N2483" s="197">
        <v>45712</v>
      </c>
      <c r="O2483" s="388">
        <f t="shared" si="115"/>
        <v>1650</v>
      </c>
      <c r="P2483" s="339">
        <f t="shared" si="116"/>
        <v>0</v>
      </c>
    </row>
    <row r="2484" spans="1:16" hidden="1" x14ac:dyDescent="0.25">
      <c r="A2484" s="116">
        <v>134199</v>
      </c>
      <c r="B2484" s="116">
        <v>4</v>
      </c>
      <c r="C2484" s="116">
        <v>1022102240</v>
      </c>
      <c r="D2484" s="116" t="s">
        <v>10388</v>
      </c>
      <c r="E2484" s="339">
        <v>244276</v>
      </c>
      <c r="F2484" s="194">
        <v>10</v>
      </c>
      <c r="G2484" s="194">
        <v>10</v>
      </c>
      <c r="H2484" s="194" t="s">
        <v>10119</v>
      </c>
      <c r="I2484" s="194">
        <f t="shared" si="114"/>
        <v>0</v>
      </c>
      <c r="J2484" s="116" t="s">
        <v>10389</v>
      </c>
      <c r="K2484" s="116" t="s">
        <v>10390</v>
      </c>
      <c r="L2484" s="197">
        <v>45708</v>
      </c>
      <c r="M2484" s="116"/>
      <c r="N2484" s="197">
        <v>45712</v>
      </c>
      <c r="O2484" s="388">
        <f t="shared" si="115"/>
        <v>24427.599999999999</v>
      </c>
      <c r="P2484" s="339">
        <f t="shared" si="116"/>
        <v>0</v>
      </c>
    </row>
    <row r="2485" spans="1:16" hidden="1" x14ac:dyDescent="0.25">
      <c r="A2485" s="116">
        <v>134212</v>
      </c>
      <c r="B2485" s="116">
        <v>2</v>
      </c>
      <c r="C2485" s="116">
        <v>1010100130</v>
      </c>
      <c r="D2485" s="116" t="s">
        <v>16157</v>
      </c>
      <c r="E2485" s="339">
        <v>26153</v>
      </c>
      <c r="F2485" s="194">
        <v>20</v>
      </c>
      <c r="G2485" s="194">
        <v>20</v>
      </c>
      <c r="H2485" s="194" t="s">
        <v>10119</v>
      </c>
      <c r="I2485" s="194">
        <f t="shared" si="114"/>
        <v>0</v>
      </c>
      <c r="J2485" s="116" t="s">
        <v>10120</v>
      </c>
      <c r="K2485" s="116" t="s">
        <v>12112</v>
      </c>
      <c r="L2485" s="197">
        <v>45708</v>
      </c>
      <c r="M2485" s="116"/>
      <c r="N2485" s="197">
        <v>45727</v>
      </c>
      <c r="O2485" s="388">
        <f t="shared" si="115"/>
        <v>1307.6500000000001</v>
      </c>
      <c r="P2485" s="339">
        <f t="shared" si="116"/>
        <v>0</v>
      </c>
    </row>
    <row r="2486" spans="1:16" hidden="1" x14ac:dyDescent="0.25">
      <c r="A2486" s="116">
        <v>134212</v>
      </c>
      <c r="B2486" s="116">
        <v>3</v>
      </c>
      <c r="C2486" s="116">
        <v>1010100760</v>
      </c>
      <c r="D2486" s="116" t="s">
        <v>15004</v>
      </c>
      <c r="E2486" s="339">
        <v>45783.199999999997</v>
      </c>
      <c r="F2486" s="194">
        <v>20</v>
      </c>
      <c r="G2486" s="194">
        <v>20</v>
      </c>
      <c r="H2486" s="194" t="s">
        <v>10119</v>
      </c>
      <c r="I2486" s="194">
        <f t="shared" si="114"/>
        <v>0</v>
      </c>
      <c r="J2486" s="116" t="s">
        <v>10120</v>
      </c>
      <c r="K2486" s="116" t="s">
        <v>12112</v>
      </c>
      <c r="L2486" s="197">
        <v>45708</v>
      </c>
      <c r="M2486" s="116"/>
      <c r="N2486" s="197">
        <v>45727</v>
      </c>
      <c r="O2486" s="388">
        <f t="shared" si="115"/>
        <v>2289.16</v>
      </c>
      <c r="P2486" s="339">
        <f t="shared" si="116"/>
        <v>0</v>
      </c>
    </row>
    <row r="2487" spans="1:16" hidden="1" x14ac:dyDescent="0.25">
      <c r="A2487" s="116">
        <v>134212</v>
      </c>
      <c r="B2487" s="116">
        <v>4</v>
      </c>
      <c r="C2487" s="116">
        <v>1010102030</v>
      </c>
      <c r="D2487" s="116" t="s">
        <v>15130</v>
      </c>
      <c r="E2487" s="339">
        <v>12640.6</v>
      </c>
      <c r="F2487" s="194">
        <v>10</v>
      </c>
      <c r="G2487" s="194">
        <v>10</v>
      </c>
      <c r="H2487" s="194" t="s">
        <v>10119</v>
      </c>
      <c r="I2487" s="194">
        <f t="shared" si="114"/>
        <v>0</v>
      </c>
      <c r="J2487" s="116" t="s">
        <v>10120</v>
      </c>
      <c r="K2487" s="116" t="s">
        <v>12112</v>
      </c>
      <c r="L2487" s="197">
        <v>45708</v>
      </c>
      <c r="M2487" s="116"/>
      <c r="N2487" s="197">
        <v>45727</v>
      </c>
      <c r="O2487" s="388">
        <f t="shared" si="115"/>
        <v>1264.06</v>
      </c>
      <c r="P2487" s="339">
        <f t="shared" si="116"/>
        <v>0</v>
      </c>
    </row>
    <row r="2488" spans="1:16" hidden="1" x14ac:dyDescent="0.25">
      <c r="A2488" s="116">
        <v>134212</v>
      </c>
      <c r="B2488" s="116">
        <v>6</v>
      </c>
      <c r="C2488" s="116">
        <v>1015100890</v>
      </c>
      <c r="D2488" s="116" t="s">
        <v>11142</v>
      </c>
      <c r="E2488" s="339">
        <v>64198.6</v>
      </c>
      <c r="F2488" s="194">
        <v>10</v>
      </c>
      <c r="G2488" s="194">
        <v>10</v>
      </c>
      <c r="H2488" s="194" t="s">
        <v>10119</v>
      </c>
      <c r="I2488" s="194">
        <f t="shared" si="114"/>
        <v>0</v>
      </c>
      <c r="J2488" s="116" t="s">
        <v>10120</v>
      </c>
      <c r="K2488" s="116" t="s">
        <v>12112</v>
      </c>
      <c r="L2488" s="197">
        <v>45708</v>
      </c>
      <c r="M2488" s="116"/>
      <c r="N2488" s="197">
        <v>45727</v>
      </c>
      <c r="O2488" s="388">
        <f t="shared" si="115"/>
        <v>6419.86</v>
      </c>
      <c r="P2488" s="339">
        <f t="shared" si="116"/>
        <v>0</v>
      </c>
    </row>
    <row r="2489" spans="1:16" hidden="1" x14ac:dyDescent="0.25">
      <c r="A2489" s="116">
        <v>134212</v>
      </c>
      <c r="B2489" s="116">
        <v>5</v>
      </c>
      <c r="C2489" s="116">
        <v>1019103350</v>
      </c>
      <c r="D2489" s="116" t="s">
        <v>16161</v>
      </c>
      <c r="E2489" s="339">
        <v>48640</v>
      </c>
      <c r="F2489" s="194">
        <v>10</v>
      </c>
      <c r="G2489" s="194">
        <v>10</v>
      </c>
      <c r="H2489" s="194" t="s">
        <v>10119</v>
      </c>
      <c r="I2489" s="194">
        <f t="shared" si="114"/>
        <v>0</v>
      </c>
      <c r="J2489" s="116" t="s">
        <v>10120</v>
      </c>
      <c r="K2489" s="116" t="s">
        <v>12112</v>
      </c>
      <c r="L2489" s="197">
        <v>45708</v>
      </c>
      <c r="M2489" s="116" t="s">
        <v>16524</v>
      </c>
      <c r="N2489" s="197">
        <v>45727</v>
      </c>
      <c r="O2489" s="388">
        <f t="shared" si="115"/>
        <v>4864</v>
      </c>
      <c r="P2489" s="339">
        <f t="shared" si="116"/>
        <v>0</v>
      </c>
    </row>
    <row r="2490" spans="1:16" hidden="1" x14ac:dyDescent="0.25">
      <c r="A2490" s="116">
        <v>134212</v>
      </c>
      <c r="B2490" s="116">
        <v>1</v>
      </c>
      <c r="C2490" s="116">
        <v>1546101870</v>
      </c>
      <c r="D2490" s="116" t="s">
        <v>16201</v>
      </c>
      <c r="E2490" s="339">
        <v>28683.5</v>
      </c>
      <c r="F2490" s="194">
        <v>50</v>
      </c>
      <c r="G2490" s="194">
        <v>50</v>
      </c>
      <c r="H2490" s="194" t="s">
        <v>10119</v>
      </c>
      <c r="I2490" s="194">
        <f t="shared" si="114"/>
        <v>0</v>
      </c>
      <c r="J2490" s="116" t="s">
        <v>10120</v>
      </c>
      <c r="K2490" s="116" t="s">
        <v>12112</v>
      </c>
      <c r="L2490" s="197">
        <v>45708</v>
      </c>
      <c r="M2490" s="116"/>
      <c r="N2490" s="197">
        <v>45727</v>
      </c>
      <c r="O2490" s="388">
        <f t="shared" si="115"/>
        <v>573.66999999999996</v>
      </c>
      <c r="P2490" s="339">
        <f t="shared" si="116"/>
        <v>0</v>
      </c>
    </row>
    <row r="2491" spans="1:16" hidden="1" x14ac:dyDescent="0.25">
      <c r="A2491" s="116">
        <v>134255</v>
      </c>
      <c r="B2491" s="116">
        <v>1</v>
      </c>
      <c r="C2491" s="116">
        <v>1122100230</v>
      </c>
      <c r="D2491" s="116" t="s">
        <v>17542</v>
      </c>
      <c r="E2491" s="339">
        <v>111478.12</v>
      </c>
      <c r="F2491" s="194">
        <v>2</v>
      </c>
      <c r="G2491" s="194">
        <v>2</v>
      </c>
      <c r="H2491" s="194" t="s">
        <v>10119</v>
      </c>
      <c r="I2491" s="194">
        <f t="shared" si="114"/>
        <v>0</v>
      </c>
      <c r="J2491" s="116" t="s">
        <v>10126</v>
      </c>
      <c r="K2491" s="116" t="s">
        <v>10483</v>
      </c>
      <c r="L2491" s="197">
        <v>45709</v>
      </c>
      <c r="M2491" s="116" t="s">
        <v>15119</v>
      </c>
      <c r="N2491" s="197">
        <v>45726</v>
      </c>
      <c r="O2491" s="388">
        <f t="shared" si="115"/>
        <v>55739.06</v>
      </c>
      <c r="P2491" s="339">
        <f t="shared" si="116"/>
        <v>0</v>
      </c>
    </row>
    <row r="2492" spans="1:16" hidden="1" x14ac:dyDescent="0.25">
      <c r="A2492" s="116">
        <v>134259</v>
      </c>
      <c r="B2492" s="116">
        <v>1</v>
      </c>
      <c r="C2492" s="116">
        <v>1116100110</v>
      </c>
      <c r="D2492" s="116" t="s">
        <v>15116</v>
      </c>
      <c r="E2492" s="339">
        <v>1142994.21</v>
      </c>
      <c r="F2492" s="194">
        <v>3</v>
      </c>
      <c r="G2492" s="194">
        <v>3</v>
      </c>
      <c r="H2492" s="194" t="s">
        <v>10119</v>
      </c>
      <c r="I2492" s="194">
        <f t="shared" si="114"/>
        <v>0</v>
      </c>
      <c r="J2492" s="116" t="s">
        <v>10120</v>
      </c>
      <c r="K2492" s="116" t="s">
        <v>15117</v>
      </c>
      <c r="L2492" s="197">
        <v>45709</v>
      </c>
      <c r="M2492" s="116" t="s">
        <v>17636</v>
      </c>
      <c r="N2492" s="197">
        <v>45726</v>
      </c>
      <c r="O2492" s="388">
        <f t="shared" si="115"/>
        <v>380998.07</v>
      </c>
      <c r="P2492" s="339">
        <f t="shared" si="116"/>
        <v>0</v>
      </c>
    </row>
    <row r="2493" spans="1:16" hidden="1" x14ac:dyDescent="0.25">
      <c r="A2493" s="116">
        <v>134259</v>
      </c>
      <c r="B2493" s="116">
        <v>2</v>
      </c>
      <c r="C2493" s="116">
        <v>1546101870</v>
      </c>
      <c r="D2493" s="116" t="s">
        <v>16201</v>
      </c>
      <c r="E2493" s="339">
        <v>28683.5</v>
      </c>
      <c r="F2493" s="194">
        <v>50</v>
      </c>
      <c r="G2493" s="194">
        <v>50</v>
      </c>
      <c r="H2493" s="194" t="s">
        <v>10119</v>
      </c>
      <c r="I2493" s="194">
        <f t="shared" si="114"/>
        <v>0</v>
      </c>
      <c r="J2493" s="116" t="s">
        <v>10120</v>
      </c>
      <c r="K2493" s="116" t="s">
        <v>15117</v>
      </c>
      <c r="L2493" s="197">
        <v>45709</v>
      </c>
      <c r="M2493" s="116" t="s">
        <v>17636</v>
      </c>
      <c r="N2493" s="197">
        <v>45726</v>
      </c>
      <c r="O2493" s="388">
        <f t="shared" si="115"/>
        <v>573.66999999999996</v>
      </c>
      <c r="P2493" s="339">
        <f t="shared" si="116"/>
        <v>0</v>
      </c>
    </row>
    <row r="2494" spans="1:16" hidden="1" x14ac:dyDescent="0.25">
      <c r="A2494" s="116">
        <v>134374</v>
      </c>
      <c r="B2494" s="116">
        <v>1</v>
      </c>
      <c r="C2494" s="116">
        <v>1521100250</v>
      </c>
      <c r="D2494" s="116" t="s">
        <v>11055</v>
      </c>
      <c r="E2494" s="339">
        <v>624</v>
      </c>
      <c r="F2494" s="194">
        <v>8</v>
      </c>
      <c r="G2494" s="194">
        <v>8</v>
      </c>
      <c r="H2494" s="194" t="s">
        <v>10119</v>
      </c>
      <c r="I2494" s="194">
        <f t="shared" si="114"/>
        <v>0</v>
      </c>
      <c r="J2494" s="116" t="s">
        <v>10120</v>
      </c>
      <c r="K2494" s="116" t="s">
        <v>12272</v>
      </c>
      <c r="L2494" s="197">
        <v>45716</v>
      </c>
      <c r="M2494" s="116"/>
      <c r="N2494" s="197">
        <v>45729</v>
      </c>
      <c r="O2494" s="388">
        <f t="shared" si="115"/>
        <v>78</v>
      </c>
      <c r="P2494" s="339">
        <f t="shared" si="116"/>
        <v>0</v>
      </c>
    </row>
    <row r="2495" spans="1:16" hidden="1" x14ac:dyDescent="0.25">
      <c r="A2495" s="116">
        <v>134374</v>
      </c>
      <c r="B2495" s="116">
        <v>1</v>
      </c>
      <c r="C2495" s="116">
        <v>1521100250</v>
      </c>
      <c r="D2495" s="116" t="s">
        <v>11055</v>
      </c>
      <c r="E2495" s="339">
        <v>624</v>
      </c>
      <c r="F2495" s="194">
        <v>8</v>
      </c>
      <c r="G2495" s="194">
        <v>8</v>
      </c>
      <c r="H2495" s="194" t="s">
        <v>10119</v>
      </c>
      <c r="I2495" s="194">
        <f t="shared" si="114"/>
        <v>0</v>
      </c>
      <c r="J2495" s="116" t="s">
        <v>10120</v>
      </c>
      <c r="K2495" s="116" t="s">
        <v>12272</v>
      </c>
      <c r="L2495" s="197">
        <v>45716</v>
      </c>
      <c r="M2495" s="116" t="s">
        <v>17637</v>
      </c>
      <c r="N2495" s="197">
        <v>45729</v>
      </c>
      <c r="O2495" s="388">
        <f t="shared" si="115"/>
        <v>78</v>
      </c>
      <c r="P2495" s="339">
        <f t="shared" si="116"/>
        <v>0</v>
      </c>
    </row>
    <row r="2496" spans="1:16" hidden="1" x14ac:dyDescent="0.25">
      <c r="A2496" s="116">
        <v>134376</v>
      </c>
      <c r="B2496" s="116">
        <v>1</v>
      </c>
      <c r="C2496" s="116">
        <v>1019103740</v>
      </c>
      <c r="D2496" s="116" t="s">
        <v>11165</v>
      </c>
      <c r="E2496" s="339">
        <v>1470</v>
      </c>
      <c r="F2496" s="194">
        <v>7</v>
      </c>
      <c r="G2496" s="194">
        <v>7</v>
      </c>
      <c r="H2496" s="194" t="s">
        <v>10119</v>
      </c>
      <c r="I2496" s="194">
        <f t="shared" si="114"/>
        <v>0</v>
      </c>
      <c r="J2496" s="116" t="s">
        <v>10120</v>
      </c>
      <c r="K2496" s="116" t="s">
        <v>12272</v>
      </c>
      <c r="L2496" s="197">
        <v>45712</v>
      </c>
      <c r="M2496" s="116" t="s">
        <v>17638</v>
      </c>
      <c r="N2496" s="197">
        <v>45726</v>
      </c>
      <c r="O2496" s="388">
        <f t="shared" si="115"/>
        <v>210</v>
      </c>
      <c r="P2496" s="339">
        <f t="shared" si="116"/>
        <v>0</v>
      </c>
    </row>
    <row r="2497" spans="1:16" hidden="1" x14ac:dyDescent="0.25">
      <c r="A2497" s="116">
        <v>134377</v>
      </c>
      <c r="B2497" s="116">
        <v>1</v>
      </c>
      <c r="C2497" s="116">
        <v>1550100550</v>
      </c>
      <c r="D2497" s="116" t="s">
        <v>12248</v>
      </c>
      <c r="E2497" s="339">
        <v>26376</v>
      </c>
      <c r="F2497" s="194">
        <v>4</v>
      </c>
      <c r="G2497" s="194">
        <v>4</v>
      </c>
      <c r="H2497" s="194" t="s">
        <v>10119</v>
      </c>
      <c r="I2497" s="194">
        <f t="shared" si="114"/>
        <v>0</v>
      </c>
      <c r="J2497" s="116" t="s">
        <v>10120</v>
      </c>
      <c r="K2497" s="116" t="s">
        <v>12272</v>
      </c>
      <c r="L2497" s="197">
        <v>45712</v>
      </c>
      <c r="M2497" s="116" t="s">
        <v>17639</v>
      </c>
      <c r="N2497" s="197">
        <v>45726</v>
      </c>
      <c r="O2497" s="388">
        <f t="shared" si="115"/>
        <v>6594</v>
      </c>
      <c r="P2497" s="339">
        <f t="shared" si="116"/>
        <v>0</v>
      </c>
    </row>
    <row r="2498" spans="1:16" hidden="1" x14ac:dyDescent="0.25">
      <c r="A2498" s="116">
        <v>134378</v>
      </c>
      <c r="B2498" s="116">
        <v>2</v>
      </c>
      <c r="C2498" s="116">
        <v>1010101250</v>
      </c>
      <c r="D2498" s="116" t="s">
        <v>17477</v>
      </c>
      <c r="E2498" s="339">
        <v>1903.65</v>
      </c>
      <c r="F2498" s="194">
        <v>5</v>
      </c>
      <c r="G2498" s="194">
        <v>5</v>
      </c>
      <c r="H2498" s="194" t="s">
        <v>10119</v>
      </c>
      <c r="I2498" s="194">
        <f t="shared" ref="I2498:I2561" si="117">+F2498-G2498</f>
        <v>0</v>
      </c>
      <c r="J2498" s="116" t="s">
        <v>10120</v>
      </c>
      <c r="K2498" s="116" t="s">
        <v>15003</v>
      </c>
      <c r="L2498" s="197">
        <v>45713</v>
      </c>
      <c r="M2498" s="116"/>
      <c r="N2498" s="197">
        <v>45729</v>
      </c>
      <c r="O2498" s="388">
        <f t="shared" ref="O2498:O2561" si="118">+E2498/F2498</f>
        <v>380.73</v>
      </c>
      <c r="P2498" s="339">
        <f t="shared" ref="P2498:P2561" si="119">+O2498*I2498</f>
        <v>0</v>
      </c>
    </row>
    <row r="2499" spans="1:16" hidden="1" x14ac:dyDescent="0.25">
      <c r="A2499" s="116">
        <v>134378</v>
      </c>
      <c r="B2499" s="116">
        <v>1</v>
      </c>
      <c r="C2499" s="116">
        <v>1010106890</v>
      </c>
      <c r="D2499" s="116" t="s">
        <v>11136</v>
      </c>
      <c r="E2499" s="339">
        <v>243134</v>
      </c>
      <c r="F2499" s="194">
        <v>50</v>
      </c>
      <c r="G2499" s="194">
        <v>50</v>
      </c>
      <c r="H2499" s="194" t="s">
        <v>10119</v>
      </c>
      <c r="I2499" s="194">
        <f t="shared" si="117"/>
        <v>0</v>
      </c>
      <c r="J2499" s="116" t="s">
        <v>10120</v>
      </c>
      <c r="K2499" s="116" t="s">
        <v>15003</v>
      </c>
      <c r="L2499" s="197">
        <v>45713</v>
      </c>
      <c r="M2499" s="116" t="s">
        <v>15168</v>
      </c>
      <c r="N2499" s="197">
        <v>45848</v>
      </c>
      <c r="O2499" s="388">
        <f t="shared" si="118"/>
        <v>4862.68</v>
      </c>
      <c r="P2499" s="339">
        <f t="shared" si="119"/>
        <v>0</v>
      </c>
    </row>
    <row r="2500" spans="1:16" hidden="1" x14ac:dyDescent="0.25">
      <c r="A2500" s="116">
        <v>134378</v>
      </c>
      <c r="B2500" s="116">
        <v>4</v>
      </c>
      <c r="C2500" s="116">
        <v>1010108070</v>
      </c>
      <c r="D2500" s="116" t="s">
        <v>9544</v>
      </c>
      <c r="E2500" s="339">
        <v>13140</v>
      </c>
      <c r="F2500" s="194">
        <v>3</v>
      </c>
      <c r="G2500" s="194">
        <v>3</v>
      </c>
      <c r="H2500" s="194" t="s">
        <v>10119</v>
      </c>
      <c r="I2500" s="194">
        <f t="shared" si="117"/>
        <v>0</v>
      </c>
      <c r="J2500" s="116" t="s">
        <v>10120</v>
      </c>
      <c r="K2500" s="116" t="s">
        <v>15003</v>
      </c>
      <c r="L2500" s="197">
        <v>45713</v>
      </c>
      <c r="M2500" s="116"/>
      <c r="N2500" s="197">
        <v>45729</v>
      </c>
      <c r="O2500" s="388">
        <f t="shared" si="118"/>
        <v>4380</v>
      </c>
      <c r="P2500" s="339">
        <f t="shared" si="119"/>
        <v>0</v>
      </c>
    </row>
    <row r="2501" spans="1:16" hidden="1" x14ac:dyDescent="0.25">
      <c r="A2501" s="116">
        <v>134378</v>
      </c>
      <c r="B2501" s="116">
        <v>6</v>
      </c>
      <c r="C2501" s="116">
        <v>1012100010</v>
      </c>
      <c r="D2501" s="116" t="s">
        <v>10369</v>
      </c>
      <c r="E2501" s="339">
        <v>70000</v>
      </c>
      <c r="F2501" s="194">
        <v>1</v>
      </c>
      <c r="G2501" s="194">
        <v>1</v>
      </c>
      <c r="H2501" s="194" t="s">
        <v>10119</v>
      </c>
      <c r="I2501" s="194">
        <f t="shared" si="117"/>
        <v>0</v>
      </c>
      <c r="J2501" s="116" t="s">
        <v>10120</v>
      </c>
      <c r="K2501" s="116" t="s">
        <v>15003</v>
      </c>
      <c r="L2501" s="197">
        <v>45713</v>
      </c>
      <c r="M2501" s="116"/>
      <c r="N2501" s="197">
        <v>45771</v>
      </c>
      <c r="O2501" s="388">
        <f t="shared" si="118"/>
        <v>70000</v>
      </c>
      <c r="P2501" s="339">
        <f t="shared" si="119"/>
        <v>0</v>
      </c>
    </row>
    <row r="2502" spans="1:16" hidden="1" x14ac:dyDescent="0.25">
      <c r="A2502" s="116">
        <v>134378</v>
      </c>
      <c r="B2502" s="116">
        <v>5</v>
      </c>
      <c r="C2502" s="116">
        <v>1012100020</v>
      </c>
      <c r="D2502" s="116" t="s">
        <v>10488</v>
      </c>
      <c r="E2502" s="339">
        <v>23250</v>
      </c>
      <c r="F2502" s="194">
        <v>1</v>
      </c>
      <c r="G2502" s="194">
        <v>1</v>
      </c>
      <c r="H2502" s="194" t="s">
        <v>10119</v>
      </c>
      <c r="I2502" s="194">
        <f t="shared" si="117"/>
        <v>0</v>
      </c>
      <c r="J2502" s="116" t="s">
        <v>10120</v>
      </c>
      <c r="K2502" s="116" t="s">
        <v>15003</v>
      </c>
      <c r="L2502" s="197">
        <v>45712</v>
      </c>
      <c r="M2502" s="116"/>
      <c r="N2502" s="197">
        <v>45719</v>
      </c>
      <c r="O2502" s="388">
        <f t="shared" si="118"/>
        <v>23250</v>
      </c>
      <c r="P2502" s="339">
        <f t="shared" si="119"/>
        <v>0</v>
      </c>
    </row>
    <row r="2503" spans="1:16" hidden="1" x14ac:dyDescent="0.25">
      <c r="A2503" s="116">
        <v>134378</v>
      </c>
      <c r="B2503" s="116">
        <v>3</v>
      </c>
      <c r="C2503" s="116">
        <v>1810101770</v>
      </c>
      <c r="D2503" s="116" t="s">
        <v>10567</v>
      </c>
      <c r="E2503" s="339">
        <v>10824.22</v>
      </c>
      <c r="F2503" s="194">
        <v>2</v>
      </c>
      <c r="G2503" s="194">
        <v>2</v>
      </c>
      <c r="H2503" s="194" t="s">
        <v>10119</v>
      </c>
      <c r="I2503" s="194">
        <f t="shared" si="117"/>
        <v>0</v>
      </c>
      <c r="J2503" s="116" t="s">
        <v>10120</v>
      </c>
      <c r="K2503" s="116" t="s">
        <v>15003</v>
      </c>
      <c r="L2503" s="197">
        <v>45713</v>
      </c>
      <c r="M2503" s="116"/>
      <c r="N2503" s="197">
        <v>45729</v>
      </c>
      <c r="O2503" s="388">
        <f t="shared" si="118"/>
        <v>5412.11</v>
      </c>
      <c r="P2503" s="339">
        <f t="shared" si="119"/>
        <v>0</v>
      </c>
    </row>
    <row r="2504" spans="1:16" hidden="1" x14ac:dyDescent="0.25">
      <c r="A2504" s="116">
        <v>134379</v>
      </c>
      <c r="B2504" s="116">
        <v>1</v>
      </c>
      <c r="C2504" s="116">
        <v>1213102100</v>
      </c>
      <c r="D2504" s="116" t="s">
        <v>11204</v>
      </c>
      <c r="E2504" s="339">
        <v>3027700</v>
      </c>
      <c r="F2504" s="194">
        <v>50</v>
      </c>
      <c r="G2504" s="194">
        <v>50</v>
      </c>
      <c r="H2504" s="194" t="s">
        <v>10119</v>
      </c>
      <c r="I2504" s="194">
        <f t="shared" si="117"/>
        <v>0</v>
      </c>
      <c r="J2504" s="116" t="s">
        <v>10126</v>
      </c>
      <c r="K2504" s="116" t="s">
        <v>10683</v>
      </c>
      <c r="L2504" s="197">
        <v>45712</v>
      </c>
      <c r="M2504" s="116"/>
      <c r="N2504" s="197">
        <v>45720</v>
      </c>
      <c r="O2504" s="388">
        <f t="shared" si="118"/>
        <v>60554</v>
      </c>
      <c r="P2504" s="339">
        <f t="shared" si="119"/>
        <v>0</v>
      </c>
    </row>
    <row r="2505" spans="1:16" hidden="1" x14ac:dyDescent="0.25">
      <c r="A2505" s="116">
        <v>134383</v>
      </c>
      <c r="B2505" s="116">
        <v>1</v>
      </c>
      <c r="C2505" s="116">
        <v>1516101650</v>
      </c>
      <c r="D2505" s="116" t="s">
        <v>10379</v>
      </c>
      <c r="E2505" s="339">
        <v>3459.96</v>
      </c>
      <c r="F2505" s="194">
        <v>2</v>
      </c>
      <c r="G2505" s="194">
        <v>2</v>
      </c>
      <c r="H2505" s="194" t="s">
        <v>10119</v>
      </c>
      <c r="I2505" s="194">
        <f t="shared" si="117"/>
        <v>0</v>
      </c>
      <c r="J2505" s="116" t="s">
        <v>10120</v>
      </c>
      <c r="K2505" s="116" t="s">
        <v>15118</v>
      </c>
      <c r="L2505" s="197">
        <v>45712</v>
      </c>
      <c r="M2505" s="116" t="s">
        <v>17640</v>
      </c>
      <c r="N2505" s="197">
        <v>45726</v>
      </c>
      <c r="O2505" s="388">
        <f t="shared" si="118"/>
        <v>1729.98</v>
      </c>
      <c r="P2505" s="339">
        <f t="shared" si="119"/>
        <v>0</v>
      </c>
    </row>
    <row r="2506" spans="1:16" hidden="1" x14ac:dyDescent="0.25">
      <c r="A2506" s="116">
        <v>134399</v>
      </c>
      <c r="B2506" s="116">
        <v>1</v>
      </c>
      <c r="C2506" s="116">
        <v>1011100940</v>
      </c>
      <c r="D2506" s="116" t="s">
        <v>10652</v>
      </c>
      <c r="E2506" s="339">
        <v>129000</v>
      </c>
      <c r="F2506" s="194">
        <v>6</v>
      </c>
      <c r="G2506" s="194">
        <v>6</v>
      </c>
      <c r="H2506" s="194" t="s">
        <v>10119</v>
      </c>
      <c r="I2506" s="194">
        <f t="shared" si="117"/>
        <v>0</v>
      </c>
      <c r="J2506" s="116" t="s">
        <v>10126</v>
      </c>
      <c r="K2506" s="116" t="s">
        <v>10352</v>
      </c>
      <c r="L2506" s="197">
        <v>45712</v>
      </c>
      <c r="M2506" s="116"/>
      <c r="N2506" s="197">
        <v>45719</v>
      </c>
      <c r="O2506" s="388">
        <f t="shared" si="118"/>
        <v>21500</v>
      </c>
      <c r="P2506" s="339">
        <f t="shared" si="119"/>
        <v>0</v>
      </c>
    </row>
    <row r="2507" spans="1:16" hidden="1" x14ac:dyDescent="0.25">
      <c r="A2507" s="116">
        <v>134399</v>
      </c>
      <c r="B2507" s="116">
        <v>6</v>
      </c>
      <c r="C2507" s="116">
        <v>1013100040</v>
      </c>
      <c r="D2507" s="116" t="s">
        <v>16159</v>
      </c>
      <c r="E2507" s="339">
        <v>509170.66</v>
      </c>
      <c r="F2507" s="194">
        <v>2</v>
      </c>
      <c r="G2507" s="194">
        <v>2</v>
      </c>
      <c r="H2507" s="194" t="s">
        <v>10119</v>
      </c>
      <c r="I2507" s="194">
        <f t="shared" si="117"/>
        <v>0</v>
      </c>
      <c r="J2507" s="116" t="s">
        <v>10126</v>
      </c>
      <c r="K2507" s="116" t="s">
        <v>10352</v>
      </c>
      <c r="L2507" s="197">
        <v>45712</v>
      </c>
      <c r="M2507" s="116"/>
      <c r="N2507" s="197">
        <v>45714</v>
      </c>
      <c r="O2507" s="388">
        <f t="shared" si="118"/>
        <v>254585.33</v>
      </c>
      <c r="P2507" s="339">
        <f t="shared" si="119"/>
        <v>0</v>
      </c>
    </row>
    <row r="2508" spans="1:16" hidden="1" x14ac:dyDescent="0.25">
      <c r="A2508" s="116">
        <v>134399</v>
      </c>
      <c r="B2508" s="116">
        <v>2</v>
      </c>
      <c r="C2508" s="116">
        <v>1017102120</v>
      </c>
      <c r="D2508" s="116" t="s">
        <v>10656</v>
      </c>
      <c r="E2508" s="339">
        <v>162000</v>
      </c>
      <c r="F2508" s="194">
        <v>1</v>
      </c>
      <c r="G2508" s="194">
        <v>1</v>
      </c>
      <c r="H2508" s="194" t="s">
        <v>10119</v>
      </c>
      <c r="I2508" s="194">
        <f t="shared" si="117"/>
        <v>0</v>
      </c>
      <c r="J2508" s="116" t="s">
        <v>10126</v>
      </c>
      <c r="K2508" s="116" t="s">
        <v>10352</v>
      </c>
      <c r="L2508" s="197">
        <v>45712</v>
      </c>
      <c r="M2508" s="116"/>
      <c r="N2508" s="197">
        <v>45719</v>
      </c>
      <c r="O2508" s="388">
        <f t="shared" si="118"/>
        <v>162000</v>
      </c>
      <c r="P2508" s="339">
        <f t="shared" si="119"/>
        <v>0</v>
      </c>
    </row>
    <row r="2509" spans="1:16" hidden="1" x14ac:dyDescent="0.25">
      <c r="A2509" s="116">
        <v>134399</v>
      </c>
      <c r="B2509" s="116">
        <v>10</v>
      </c>
      <c r="C2509" s="116">
        <v>1022102100</v>
      </c>
      <c r="D2509" s="116" t="s">
        <v>11169</v>
      </c>
      <c r="E2509" s="339">
        <v>19296</v>
      </c>
      <c r="F2509" s="194">
        <v>6</v>
      </c>
      <c r="G2509" s="194">
        <v>6</v>
      </c>
      <c r="H2509" s="194" t="s">
        <v>10119</v>
      </c>
      <c r="I2509" s="194">
        <f t="shared" si="117"/>
        <v>0</v>
      </c>
      <c r="J2509" s="116" t="s">
        <v>10126</v>
      </c>
      <c r="K2509" s="116" t="s">
        <v>10352</v>
      </c>
      <c r="L2509" s="197">
        <v>45712</v>
      </c>
      <c r="M2509" s="116"/>
      <c r="N2509" s="197">
        <v>45714</v>
      </c>
      <c r="O2509" s="388">
        <f t="shared" si="118"/>
        <v>3216</v>
      </c>
      <c r="P2509" s="339">
        <f t="shared" si="119"/>
        <v>0</v>
      </c>
    </row>
    <row r="2510" spans="1:16" hidden="1" x14ac:dyDescent="0.25">
      <c r="A2510" s="116">
        <v>134399</v>
      </c>
      <c r="B2510" s="116">
        <v>7</v>
      </c>
      <c r="C2510" s="116">
        <v>1026100080</v>
      </c>
      <c r="D2510" s="116" t="s">
        <v>17456</v>
      </c>
      <c r="E2510" s="339">
        <v>261907</v>
      </c>
      <c r="F2510" s="194">
        <v>4</v>
      </c>
      <c r="G2510" s="194">
        <v>4</v>
      </c>
      <c r="H2510" s="194" t="s">
        <v>10119</v>
      </c>
      <c r="I2510" s="194">
        <f t="shared" si="117"/>
        <v>0</v>
      </c>
      <c r="J2510" s="116" t="s">
        <v>10126</v>
      </c>
      <c r="K2510" s="116" t="s">
        <v>10352</v>
      </c>
      <c r="L2510" s="197">
        <v>45712</v>
      </c>
      <c r="M2510" s="116"/>
      <c r="N2510" s="197">
        <v>45714</v>
      </c>
      <c r="O2510" s="388">
        <f t="shared" si="118"/>
        <v>65476.75</v>
      </c>
      <c r="P2510" s="339">
        <f t="shared" si="119"/>
        <v>0</v>
      </c>
    </row>
    <row r="2511" spans="1:16" hidden="1" x14ac:dyDescent="0.25">
      <c r="A2511" s="116">
        <v>134399</v>
      </c>
      <c r="B2511" s="116">
        <v>5</v>
      </c>
      <c r="C2511" s="116">
        <v>1027100250</v>
      </c>
      <c r="D2511" s="116" t="s">
        <v>10840</v>
      </c>
      <c r="E2511" s="339">
        <v>462000</v>
      </c>
      <c r="F2511" s="194">
        <v>1</v>
      </c>
      <c r="G2511" s="194">
        <v>1</v>
      </c>
      <c r="H2511" s="194" t="s">
        <v>10119</v>
      </c>
      <c r="I2511" s="194">
        <f t="shared" si="117"/>
        <v>0</v>
      </c>
      <c r="J2511" s="116" t="s">
        <v>10126</v>
      </c>
      <c r="K2511" s="116" t="s">
        <v>10352</v>
      </c>
      <c r="L2511" s="197">
        <v>45712</v>
      </c>
      <c r="M2511" s="116"/>
      <c r="N2511" s="197">
        <v>45714</v>
      </c>
      <c r="O2511" s="388">
        <f t="shared" si="118"/>
        <v>462000</v>
      </c>
      <c r="P2511" s="339">
        <f t="shared" si="119"/>
        <v>0</v>
      </c>
    </row>
    <row r="2512" spans="1:16" hidden="1" x14ac:dyDescent="0.25">
      <c r="A2512" s="116">
        <v>134399</v>
      </c>
      <c r="B2512" s="116">
        <v>4</v>
      </c>
      <c r="C2512" s="116">
        <v>1123100000</v>
      </c>
      <c r="D2512" s="116" t="s">
        <v>17465</v>
      </c>
      <c r="E2512" s="339">
        <v>1850145.6</v>
      </c>
      <c r="F2512" s="194">
        <v>80</v>
      </c>
      <c r="G2512" s="194">
        <v>80</v>
      </c>
      <c r="H2512" s="194" t="s">
        <v>10119</v>
      </c>
      <c r="I2512" s="194">
        <f t="shared" si="117"/>
        <v>0</v>
      </c>
      <c r="J2512" s="116" t="s">
        <v>10126</v>
      </c>
      <c r="K2512" s="116" t="s">
        <v>10352</v>
      </c>
      <c r="L2512" s="197">
        <v>45712</v>
      </c>
      <c r="M2512" s="116"/>
      <c r="N2512" s="197">
        <v>45714</v>
      </c>
      <c r="O2512" s="388">
        <f t="shared" si="118"/>
        <v>23126.82</v>
      </c>
      <c r="P2512" s="339">
        <f t="shared" si="119"/>
        <v>0</v>
      </c>
    </row>
    <row r="2513" spans="1:16" hidden="1" x14ac:dyDescent="0.25">
      <c r="A2513" s="116">
        <v>134399</v>
      </c>
      <c r="B2513" s="116">
        <v>9</v>
      </c>
      <c r="C2513" s="116">
        <v>1239100060</v>
      </c>
      <c r="D2513" s="116" t="s">
        <v>16192</v>
      </c>
      <c r="E2513" s="339">
        <v>5685</v>
      </c>
      <c r="F2513" s="194">
        <v>10</v>
      </c>
      <c r="G2513" s="194">
        <v>10</v>
      </c>
      <c r="H2513" s="194" t="s">
        <v>10119</v>
      </c>
      <c r="I2513" s="194">
        <f t="shared" si="117"/>
        <v>0</v>
      </c>
      <c r="J2513" s="116" t="s">
        <v>10126</v>
      </c>
      <c r="K2513" s="116" t="s">
        <v>10352</v>
      </c>
      <c r="L2513" s="197">
        <v>45712</v>
      </c>
      <c r="M2513" s="116"/>
      <c r="N2513" s="197">
        <v>45714</v>
      </c>
      <c r="O2513" s="388">
        <f t="shared" si="118"/>
        <v>568.5</v>
      </c>
      <c r="P2513" s="339">
        <f t="shared" si="119"/>
        <v>0</v>
      </c>
    </row>
    <row r="2514" spans="1:16" hidden="1" x14ac:dyDescent="0.25">
      <c r="A2514" s="116">
        <v>134399</v>
      </c>
      <c r="B2514" s="116">
        <v>3</v>
      </c>
      <c r="C2514" s="116">
        <v>1513100320</v>
      </c>
      <c r="D2514" s="116" t="s">
        <v>16197</v>
      </c>
      <c r="E2514" s="339">
        <v>1445916</v>
      </c>
      <c r="F2514" s="194">
        <v>150</v>
      </c>
      <c r="G2514" s="194">
        <v>150</v>
      </c>
      <c r="H2514" s="194" t="s">
        <v>10119</v>
      </c>
      <c r="I2514" s="194">
        <f t="shared" si="117"/>
        <v>0</v>
      </c>
      <c r="J2514" s="116" t="s">
        <v>10126</v>
      </c>
      <c r="K2514" s="116" t="s">
        <v>10352</v>
      </c>
      <c r="L2514" s="197">
        <v>45712</v>
      </c>
      <c r="M2514" s="116"/>
      <c r="N2514" s="197">
        <v>45714</v>
      </c>
      <c r="O2514" s="388">
        <f t="shared" si="118"/>
        <v>9639.44</v>
      </c>
      <c r="P2514" s="339">
        <f t="shared" si="119"/>
        <v>0</v>
      </c>
    </row>
    <row r="2515" spans="1:16" hidden="1" x14ac:dyDescent="0.25">
      <c r="A2515" s="116">
        <v>134399</v>
      </c>
      <c r="B2515" s="116">
        <v>8</v>
      </c>
      <c r="C2515" s="116">
        <v>1610100300</v>
      </c>
      <c r="D2515" s="116" t="s">
        <v>10965</v>
      </c>
      <c r="E2515" s="339">
        <v>35850</v>
      </c>
      <c r="F2515" s="194">
        <v>10</v>
      </c>
      <c r="G2515" s="194">
        <v>10</v>
      </c>
      <c r="H2515" s="194" t="s">
        <v>10119</v>
      </c>
      <c r="I2515" s="194">
        <f t="shared" si="117"/>
        <v>0</v>
      </c>
      <c r="J2515" s="116" t="s">
        <v>10126</v>
      </c>
      <c r="K2515" s="116" t="s">
        <v>10352</v>
      </c>
      <c r="L2515" s="197">
        <v>45712</v>
      </c>
      <c r="M2515" s="116"/>
      <c r="N2515" s="197">
        <v>45714</v>
      </c>
      <c r="O2515" s="388">
        <f t="shared" si="118"/>
        <v>3585</v>
      </c>
      <c r="P2515" s="339">
        <f t="shared" si="119"/>
        <v>0</v>
      </c>
    </row>
    <row r="2516" spans="1:16" hidden="1" x14ac:dyDescent="0.25">
      <c r="A2516" s="116">
        <v>134438</v>
      </c>
      <c r="B2516" s="116">
        <v>2</v>
      </c>
      <c r="C2516" s="116">
        <v>1011100940</v>
      </c>
      <c r="D2516" s="116" t="s">
        <v>10652</v>
      </c>
      <c r="E2516" s="339">
        <v>430000</v>
      </c>
      <c r="F2516" s="194">
        <v>20</v>
      </c>
      <c r="G2516" s="194">
        <v>20</v>
      </c>
      <c r="H2516" s="194" t="s">
        <v>10119</v>
      </c>
      <c r="I2516" s="194">
        <f t="shared" si="117"/>
        <v>0</v>
      </c>
      <c r="J2516" s="116" t="s">
        <v>10120</v>
      </c>
      <c r="K2516" s="116" t="s">
        <v>10121</v>
      </c>
      <c r="L2516" s="197">
        <v>45713</v>
      </c>
      <c r="M2516" s="116" t="s">
        <v>15096</v>
      </c>
      <c r="N2516" s="197">
        <v>45719</v>
      </c>
      <c r="O2516" s="388">
        <f t="shared" si="118"/>
        <v>21500</v>
      </c>
      <c r="P2516" s="339">
        <f t="shared" si="119"/>
        <v>0</v>
      </c>
    </row>
    <row r="2517" spans="1:16" hidden="1" x14ac:dyDescent="0.25">
      <c r="A2517" s="116">
        <v>134438</v>
      </c>
      <c r="B2517" s="116">
        <v>1</v>
      </c>
      <c r="C2517" s="116">
        <v>1022100500</v>
      </c>
      <c r="D2517" s="116" t="s">
        <v>17547</v>
      </c>
      <c r="E2517" s="339">
        <v>2951.22</v>
      </c>
      <c r="F2517" s="194">
        <v>3</v>
      </c>
      <c r="G2517" s="194">
        <v>3</v>
      </c>
      <c r="H2517" s="194" t="s">
        <v>10119</v>
      </c>
      <c r="I2517" s="194">
        <f t="shared" si="117"/>
        <v>0</v>
      </c>
      <c r="J2517" s="116" t="s">
        <v>10120</v>
      </c>
      <c r="K2517" s="116" t="s">
        <v>10121</v>
      </c>
      <c r="L2517" s="197">
        <v>45713</v>
      </c>
      <c r="M2517" s="116"/>
      <c r="N2517" s="197">
        <v>45713</v>
      </c>
      <c r="O2517" s="388">
        <f t="shared" si="118"/>
        <v>983.7399999999999</v>
      </c>
      <c r="P2517" s="339">
        <f t="shared" si="119"/>
        <v>0</v>
      </c>
    </row>
    <row r="2518" spans="1:16" hidden="1" x14ac:dyDescent="0.25">
      <c r="A2518" s="116">
        <v>134438</v>
      </c>
      <c r="B2518" s="116">
        <v>3</v>
      </c>
      <c r="C2518" s="116">
        <v>1022104230</v>
      </c>
      <c r="D2518" s="116" t="s">
        <v>11795</v>
      </c>
      <c r="E2518" s="339">
        <v>9440</v>
      </c>
      <c r="F2518" s="194">
        <v>2</v>
      </c>
      <c r="G2518" s="194">
        <v>2</v>
      </c>
      <c r="H2518" s="194" t="s">
        <v>10119</v>
      </c>
      <c r="I2518" s="194">
        <f t="shared" si="117"/>
        <v>0</v>
      </c>
      <c r="J2518" s="116" t="s">
        <v>10120</v>
      </c>
      <c r="K2518" s="116" t="s">
        <v>10121</v>
      </c>
      <c r="L2518" s="197">
        <v>45713</v>
      </c>
      <c r="M2518" s="116"/>
      <c r="N2518" s="197">
        <v>45713</v>
      </c>
      <c r="O2518" s="388">
        <f t="shared" si="118"/>
        <v>4720</v>
      </c>
      <c r="P2518" s="339">
        <f t="shared" si="119"/>
        <v>0</v>
      </c>
    </row>
    <row r="2519" spans="1:16" hidden="1" x14ac:dyDescent="0.25">
      <c r="A2519" s="116">
        <v>134439</v>
      </c>
      <c r="B2519" s="116">
        <v>1</v>
      </c>
      <c r="C2519" s="116">
        <v>1512107730</v>
      </c>
      <c r="D2519" s="116" t="s">
        <v>17641</v>
      </c>
      <c r="E2519" s="339">
        <v>17600</v>
      </c>
      <c r="F2519" s="194">
        <v>16</v>
      </c>
      <c r="G2519" s="194">
        <v>16</v>
      </c>
      <c r="H2519" s="194" t="s">
        <v>10119</v>
      </c>
      <c r="I2519" s="194">
        <f t="shared" si="117"/>
        <v>0</v>
      </c>
      <c r="J2519" s="116" t="s">
        <v>10126</v>
      </c>
      <c r="K2519" s="116" t="s">
        <v>10352</v>
      </c>
      <c r="L2519" s="197">
        <v>45713</v>
      </c>
      <c r="M2519" s="116" t="s">
        <v>15200</v>
      </c>
      <c r="N2519" s="197">
        <v>45756</v>
      </c>
      <c r="O2519" s="388">
        <f t="shared" si="118"/>
        <v>1100</v>
      </c>
      <c r="P2519" s="339">
        <f t="shared" si="119"/>
        <v>0</v>
      </c>
    </row>
    <row r="2520" spans="1:16" hidden="1" x14ac:dyDescent="0.25">
      <c r="A2520" s="116">
        <v>134439</v>
      </c>
      <c r="B2520" s="116">
        <v>2</v>
      </c>
      <c r="C2520" s="116">
        <v>1519101550</v>
      </c>
      <c r="D2520" s="116" t="s">
        <v>11298</v>
      </c>
      <c r="E2520" s="339">
        <v>833976</v>
      </c>
      <c r="F2520" s="194">
        <v>1</v>
      </c>
      <c r="G2520" s="194">
        <v>1</v>
      </c>
      <c r="H2520" s="194" t="s">
        <v>10119</v>
      </c>
      <c r="I2520" s="194">
        <f t="shared" si="117"/>
        <v>0</v>
      </c>
      <c r="J2520" s="116" t="s">
        <v>10126</v>
      </c>
      <c r="K2520" s="116" t="s">
        <v>10352</v>
      </c>
      <c r="L2520" s="197">
        <v>45713</v>
      </c>
      <c r="M2520" s="116" t="s">
        <v>15112</v>
      </c>
      <c r="N2520" s="197">
        <v>45733</v>
      </c>
      <c r="O2520" s="388">
        <f t="shared" si="118"/>
        <v>833976</v>
      </c>
      <c r="P2520" s="339">
        <f t="shared" si="119"/>
        <v>0</v>
      </c>
    </row>
    <row r="2521" spans="1:16" hidden="1" x14ac:dyDescent="0.25">
      <c r="A2521" s="116">
        <v>134487</v>
      </c>
      <c r="B2521" s="116">
        <v>1</v>
      </c>
      <c r="C2521" s="116">
        <v>1011100040</v>
      </c>
      <c r="D2521" s="116" t="s">
        <v>10481</v>
      </c>
      <c r="E2521" s="339">
        <v>72499</v>
      </c>
      <c r="F2521" s="194">
        <v>50</v>
      </c>
      <c r="G2521" s="194">
        <v>50</v>
      </c>
      <c r="H2521" s="194" t="s">
        <v>10119</v>
      </c>
      <c r="I2521" s="194">
        <f t="shared" si="117"/>
        <v>0</v>
      </c>
      <c r="J2521" s="116" t="s">
        <v>10126</v>
      </c>
      <c r="K2521" s="116" t="s">
        <v>10352</v>
      </c>
      <c r="L2521" s="197">
        <v>45714</v>
      </c>
      <c r="M2521" s="116" t="s">
        <v>15112</v>
      </c>
      <c r="N2521" s="197">
        <v>45726</v>
      </c>
      <c r="O2521" s="388">
        <f t="shared" si="118"/>
        <v>1449.98</v>
      </c>
      <c r="P2521" s="339">
        <f t="shared" si="119"/>
        <v>0</v>
      </c>
    </row>
    <row r="2522" spans="1:16" hidden="1" x14ac:dyDescent="0.25">
      <c r="A2522" s="116">
        <v>134506</v>
      </c>
      <c r="B2522" s="116">
        <v>11</v>
      </c>
      <c r="C2522" s="116">
        <v>1011100040</v>
      </c>
      <c r="D2522" s="116" t="s">
        <v>10481</v>
      </c>
      <c r="E2522" s="339">
        <v>14499.8</v>
      </c>
      <c r="F2522" s="194">
        <v>10</v>
      </c>
      <c r="G2522" s="194">
        <v>10</v>
      </c>
      <c r="H2522" s="194" t="s">
        <v>10119</v>
      </c>
      <c r="I2522" s="194">
        <f t="shared" si="117"/>
        <v>0</v>
      </c>
      <c r="J2522" s="116" t="s">
        <v>10120</v>
      </c>
      <c r="K2522" s="116" t="s">
        <v>15016</v>
      </c>
      <c r="L2522" s="197">
        <v>45715</v>
      </c>
      <c r="M2522" s="116"/>
      <c r="N2522" s="197">
        <v>45729</v>
      </c>
      <c r="O2522" s="388">
        <f t="shared" si="118"/>
        <v>1449.98</v>
      </c>
      <c r="P2522" s="339">
        <f t="shared" si="119"/>
        <v>0</v>
      </c>
    </row>
    <row r="2523" spans="1:16" hidden="1" x14ac:dyDescent="0.25">
      <c r="A2523" s="116">
        <v>134506</v>
      </c>
      <c r="B2523" s="116">
        <v>10</v>
      </c>
      <c r="C2523" s="116">
        <v>1017102120</v>
      </c>
      <c r="D2523" s="116" t="s">
        <v>10656</v>
      </c>
      <c r="E2523" s="339">
        <v>162000</v>
      </c>
      <c r="F2523" s="194">
        <v>1</v>
      </c>
      <c r="G2523" s="194">
        <v>1</v>
      </c>
      <c r="H2523" s="194" t="s">
        <v>10119</v>
      </c>
      <c r="I2523" s="194">
        <f t="shared" si="117"/>
        <v>0</v>
      </c>
      <c r="J2523" s="116" t="s">
        <v>10120</v>
      </c>
      <c r="K2523" s="116" t="s">
        <v>15016</v>
      </c>
      <c r="L2523" s="197">
        <v>45715</v>
      </c>
      <c r="M2523" s="116"/>
      <c r="N2523" s="197">
        <v>45729</v>
      </c>
      <c r="O2523" s="388">
        <f t="shared" si="118"/>
        <v>162000</v>
      </c>
      <c r="P2523" s="339">
        <f t="shared" si="119"/>
        <v>0</v>
      </c>
    </row>
    <row r="2524" spans="1:16" hidden="1" x14ac:dyDescent="0.25">
      <c r="A2524" s="116">
        <v>134506</v>
      </c>
      <c r="B2524" s="116">
        <v>14</v>
      </c>
      <c r="C2524" s="116">
        <v>1019103360</v>
      </c>
      <c r="D2524" s="116" t="s">
        <v>11164</v>
      </c>
      <c r="E2524" s="339">
        <v>62509.8</v>
      </c>
      <c r="F2524" s="194">
        <v>3</v>
      </c>
      <c r="G2524" s="194">
        <v>3</v>
      </c>
      <c r="H2524" s="194" t="s">
        <v>10119</v>
      </c>
      <c r="I2524" s="194">
        <f t="shared" si="117"/>
        <v>0</v>
      </c>
      <c r="J2524" s="116" t="s">
        <v>10120</v>
      </c>
      <c r="K2524" s="116" t="s">
        <v>15016</v>
      </c>
      <c r="L2524" s="197">
        <v>45715</v>
      </c>
      <c r="M2524" s="116"/>
      <c r="N2524" s="197">
        <v>45729</v>
      </c>
      <c r="O2524" s="388">
        <f t="shared" si="118"/>
        <v>20836.600000000002</v>
      </c>
      <c r="P2524" s="339">
        <f t="shared" si="119"/>
        <v>0</v>
      </c>
    </row>
    <row r="2525" spans="1:16" hidden="1" x14ac:dyDescent="0.25">
      <c r="A2525" s="116">
        <v>134506</v>
      </c>
      <c r="B2525" s="116">
        <v>12</v>
      </c>
      <c r="C2525" s="116">
        <v>1023100140</v>
      </c>
      <c r="D2525" s="116" t="s">
        <v>11171</v>
      </c>
      <c r="E2525" s="339">
        <v>91950.05</v>
      </c>
      <c r="F2525" s="194">
        <v>5</v>
      </c>
      <c r="G2525" s="194">
        <v>5</v>
      </c>
      <c r="H2525" s="194" t="s">
        <v>10119</v>
      </c>
      <c r="I2525" s="194">
        <f t="shared" si="117"/>
        <v>0</v>
      </c>
      <c r="J2525" s="116" t="s">
        <v>10120</v>
      </c>
      <c r="K2525" s="116" t="s">
        <v>15016</v>
      </c>
      <c r="L2525" s="197">
        <v>45715</v>
      </c>
      <c r="M2525" s="116"/>
      <c r="N2525" s="197">
        <v>45729</v>
      </c>
      <c r="O2525" s="388">
        <f t="shared" si="118"/>
        <v>18390.010000000002</v>
      </c>
      <c r="P2525" s="339">
        <f t="shared" si="119"/>
        <v>0</v>
      </c>
    </row>
    <row r="2526" spans="1:16" hidden="1" x14ac:dyDescent="0.25">
      <c r="A2526" s="116">
        <v>134506</v>
      </c>
      <c r="B2526" s="116">
        <v>13</v>
      </c>
      <c r="C2526" s="116">
        <v>1023100340</v>
      </c>
      <c r="D2526" s="116" t="s">
        <v>10969</v>
      </c>
      <c r="E2526" s="339">
        <v>91950</v>
      </c>
      <c r="F2526" s="194">
        <v>5</v>
      </c>
      <c r="G2526" s="194">
        <v>5</v>
      </c>
      <c r="H2526" s="194" t="s">
        <v>10119</v>
      </c>
      <c r="I2526" s="194">
        <f t="shared" si="117"/>
        <v>0</v>
      </c>
      <c r="J2526" s="116" t="s">
        <v>10120</v>
      </c>
      <c r="K2526" s="116" t="s">
        <v>15016</v>
      </c>
      <c r="L2526" s="197">
        <v>45715</v>
      </c>
      <c r="M2526" s="116"/>
      <c r="N2526" s="197">
        <v>45729</v>
      </c>
      <c r="O2526" s="388">
        <f t="shared" si="118"/>
        <v>18390</v>
      </c>
      <c r="P2526" s="339">
        <f t="shared" si="119"/>
        <v>0</v>
      </c>
    </row>
    <row r="2527" spans="1:16" hidden="1" x14ac:dyDescent="0.25">
      <c r="A2527" s="116">
        <v>134506</v>
      </c>
      <c r="B2527" s="116">
        <v>1</v>
      </c>
      <c r="C2527" s="116">
        <v>1026100050</v>
      </c>
      <c r="D2527" s="116" t="s">
        <v>17642</v>
      </c>
      <c r="E2527" s="339">
        <v>934000.66</v>
      </c>
      <c r="F2527" s="194">
        <v>2</v>
      </c>
      <c r="G2527" s="194">
        <v>2</v>
      </c>
      <c r="H2527" s="194" t="s">
        <v>10119</v>
      </c>
      <c r="I2527" s="194">
        <f t="shared" si="117"/>
        <v>0</v>
      </c>
      <c r="J2527" s="116" t="s">
        <v>10120</v>
      </c>
      <c r="K2527" s="116" t="s">
        <v>15016</v>
      </c>
      <c r="L2527" s="197">
        <v>45715</v>
      </c>
      <c r="M2527" s="116"/>
      <c r="N2527" s="197">
        <v>45729</v>
      </c>
      <c r="O2527" s="388">
        <f t="shared" si="118"/>
        <v>467000.33</v>
      </c>
      <c r="P2527" s="339">
        <f t="shared" si="119"/>
        <v>0</v>
      </c>
    </row>
    <row r="2528" spans="1:16" hidden="1" x14ac:dyDescent="0.25">
      <c r="A2528" s="116">
        <v>134506</v>
      </c>
      <c r="B2528" s="116">
        <v>4</v>
      </c>
      <c r="C2528" s="116">
        <v>1310101830</v>
      </c>
      <c r="D2528" s="116" t="s">
        <v>15113</v>
      </c>
      <c r="E2528" s="339">
        <v>16500</v>
      </c>
      <c r="F2528" s="194">
        <v>1</v>
      </c>
      <c r="G2528" s="194">
        <v>1</v>
      </c>
      <c r="H2528" s="194" t="s">
        <v>10119</v>
      </c>
      <c r="I2528" s="194">
        <f t="shared" si="117"/>
        <v>0</v>
      </c>
      <c r="J2528" s="116" t="s">
        <v>10120</v>
      </c>
      <c r="K2528" s="116" t="s">
        <v>15016</v>
      </c>
      <c r="L2528" s="197">
        <v>45715</v>
      </c>
      <c r="M2528" s="116"/>
      <c r="N2528" s="197">
        <v>45729</v>
      </c>
      <c r="O2528" s="388">
        <f t="shared" si="118"/>
        <v>16500</v>
      </c>
      <c r="P2528" s="339">
        <f t="shared" si="119"/>
        <v>0</v>
      </c>
    </row>
    <row r="2529" spans="1:16" hidden="1" x14ac:dyDescent="0.25">
      <c r="A2529" s="116">
        <v>134506</v>
      </c>
      <c r="B2529" s="116">
        <v>5</v>
      </c>
      <c r="C2529" s="116">
        <v>1310102230</v>
      </c>
      <c r="D2529" s="116" t="s">
        <v>15114</v>
      </c>
      <c r="E2529" s="339">
        <v>4500</v>
      </c>
      <c r="F2529" s="194">
        <v>1</v>
      </c>
      <c r="G2529" s="194">
        <v>1</v>
      </c>
      <c r="H2529" s="194" t="s">
        <v>10119</v>
      </c>
      <c r="I2529" s="194">
        <f t="shared" si="117"/>
        <v>0</v>
      </c>
      <c r="J2529" s="116" t="s">
        <v>10120</v>
      </c>
      <c r="K2529" s="116" t="s">
        <v>15016</v>
      </c>
      <c r="L2529" s="197">
        <v>45715</v>
      </c>
      <c r="M2529" s="116"/>
      <c r="N2529" s="197">
        <v>45729</v>
      </c>
      <c r="O2529" s="388">
        <f t="shared" si="118"/>
        <v>4500</v>
      </c>
      <c r="P2529" s="339">
        <f t="shared" si="119"/>
        <v>0</v>
      </c>
    </row>
    <row r="2530" spans="1:16" hidden="1" x14ac:dyDescent="0.25">
      <c r="A2530" s="116">
        <v>134506</v>
      </c>
      <c r="B2530" s="116">
        <v>3</v>
      </c>
      <c r="C2530" s="116">
        <v>1324100990</v>
      </c>
      <c r="D2530" s="116" t="s">
        <v>16193</v>
      </c>
      <c r="E2530" s="339">
        <v>10399.4</v>
      </c>
      <c r="F2530" s="194">
        <v>1</v>
      </c>
      <c r="G2530" s="194">
        <v>1</v>
      </c>
      <c r="H2530" s="194" t="s">
        <v>10119</v>
      </c>
      <c r="I2530" s="194">
        <f t="shared" si="117"/>
        <v>0</v>
      </c>
      <c r="J2530" s="116" t="s">
        <v>10120</v>
      </c>
      <c r="K2530" s="116" t="s">
        <v>15016</v>
      </c>
      <c r="L2530" s="197">
        <v>45715</v>
      </c>
      <c r="M2530" s="116"/>
      <c r="N2530" s="197">
        <v>45729</v>
      </c>
      <c r="O2530" s="388">
        <f t="shared" si="118"/>
        <v>10399.4</v>
      </c>
      <c r="P2530" s="339">
        <f t="shared" si="119"/>
        <v>0</v>
      </c>
    </row>
    <row r="2531" spans="1:16" hidden="1" x14ac:dyDescent="0.25">
      <c r="A2531" s="116">
        <v>134506</v>
      </c>
      <c r="B2531" s="116">
        <v>9</v>
      </c>
      <c r="C2531" s="116">
        <v>1521100070</v>
      </c>
      <c r="D2531" s="116" t="s">
        <v>17577</v>
      </c>
      <c r="E2531" s="339">
        <v>2451.84</v>
      </c>
      <c r="F2531" s="194">
        <v>16</v>
      </c>
      <c r="G2531" s="194">
        <v>16</v>
      </c>
      <c r="H2531" s="194" t="s">
        <v>10119</v>
      </c>
      <c r="I2531" s="194">
        <f t="shared" si="117"/>
        <v>0</v>
      </c>
      <c r="J2531" s="116" t="s">
        <v>10120</v>
      </c>
      <c r="K2531" s="116" t="s">
        <v>15016</v>
      </c>
      <c r="L2531" s="197">
        <v>45715</v>
      </c>
      <c r="M2531" s="116"/>
      <c r="N2531" s="197">
        <v>45729</v>
      </c>
      <c r="O2531" s="388">
        <f t="shared" si="118"/>
        <v>153.24</v>
      </c>
      <c r="P2531" s="339">
        <f t="shared" si="119"/>
        <v>0</v>
      </c>
    </row>
    <row r="2532" spans="1:16" hidden="1" x14ac:dyDescent="0.25">
      <c r="A2532" s="116">
        <v>134506</v>
      </c>
      <c r="B2532" s="116">
        <v>16</v>
      </c>
      <c r="C2532" s="116">
        <v>1523100260</v>
      </c>
      <c r="D2532" s="116" t="s">
        <v>11325</v>
      </c>
      <c r="E2532" s="339">
        <v>14275</v>
      </c>
      <c r="F2532" s="194">
        <v>10</v>
      </c>
      <c r="G2532" s="194">
        <v>10</v>
      </c>
      <c r="H2532" s="194" t="s">
        <v>10119</v>
      </c>
      <c r="I2532" s="194">
        <f t="shared" si="117"/>
        <v>0</v>
      </c>
      <c r="J2532" s="116" t="s">
        <v>10120</v>
      </c>
      <c r="K2532" s="116" t="s">
        <v>15016</v>
      </c>
      <c r="L2532" s="197">
        <v>45715</v>
      </c>
      <c r="M2532" s="116"/>
      <c r="N2532" s="197">
        <v>45740</v>
      </c>
      <c r="O2532" s="388">
        <f t="shared" si="118"/>
        <v>1427.5</v>
      </c>
      <c r="P2532" s="339">
        <f t="shared" si="119"/>
        <v>0</v>
      </c>
    </row>
    <row r="2533" spans="1:16" hidden="1" x14ac:dyDescent="0.25">
      <c r="A2533" s="116">
        <v>134506</v>
      </c>
      <c r="B2533" s="116">
        <v>2</v>
      </c>
      <c r="C2533" s="116">
        <v>1523100670</v>
      </c>
      <c r="D2533" s="116" t="s">
        <v>17643</v>
      </c>
      <c r="E2533" s="339">
        <v>573564.42000000004</v>
      </c>
      <c r="F2533" s="194">
        <v>9</v>
      </c>
      <c r="G2533" s="194">
        <v>9</v>
      </c>
      <c r="H2533" s="194" t="s">
        <v>10119</v>
      </c>
      <c r="I2533" s="194">
        <f t="shared" si="117"/>
        <v>0</v>
      </c>
      <c r="J2533" s="116" t="s">
        <v>10120</v>
      </c>
      <c r="K2533" s="116" t="s">
        <v>15016</v>
      </c>
      <c r="L2533" s="197">
        <v>45715</v>
      </c>
      <c r="M2533" s="116"/>
      <c r="N2533" s="197">
        <v>45729</v>
      </c>
      <c r="O2533" s="388">
        <f t="shared" si="118"/>
        <v>63729.380000000005</v>
      </c>
      <c r="P2533" s="339">
        <f t="shared" si="119"/>
        <v>0</v>
      </c>
    </row>
    <row r="2534" spans="1:16" hidden="1" x14ac:dyDescent="0.25">
      <c r="A2534" s="116">
        <v>134506</v>
      </c>
      <c r="B2534" s="116">
        <v>15</v>
      </c>
      <c r="C2534" s="116">
        <v>1523100680</v>
      </c>
      <c r="D2534" s="116" t="s">
        <v>17480</v>
      </c>
      <c r="E2534" s="339">
        <v>8400</v>
      </c>
      <c r="F2534" s="194">
        <v>10</v>
      </c>
      <c r="G2534" s="194">
        <v>10</v>
      </c>
      <c r="H2534" s="194" t="s">
        <v>10119</v>
      </c>
      <c r="I2534" s="194">
        <f t="shared" si="117"/>
        <v>0</v>
      </c>
      <c r="J2534" s="116" t="s">
        <v>10120</v>
      </c>
      <c r="K2534" s="116" t="s">
        <v>15016</v>
      </c>
      <c r="L2534" s="197">
        <v>45715</v>
      </c>
      <c r="M2534" s="116"/>
      <c r="N2534" s="197">
        <v>45729</v>
      </c>
      <c r="O2534" s="388">
        <f t="shared" si="118"/>
        <v>840</v>
      </c>
      <c r="P2534" s="339">
        <f t="shared" si="119"/>
        <v>0</v>
      </c>
    </row>
    <row r="2535" spans="1:16" hidden="1" x14ac:dyDescent="0.25">
      <c r="A2535" s="116">
        <v>134506</v>
      </c>
      <c r="B2535" s="116">
        <v>17</v>
      </c>
      <c r="C2535" s="116">
        <v>1810101870</v>
      </c>
      <c r="D2535" s="116" t="s">
        <v>11367</v>
      </c>
      <c r="E2535" s="339">
        <v>10448.4</v>
      </c>
      <c r="F2535" s="194">
        <v>1</v>
      </c>
      <c r="G2535" s="194">
        <v>1</v>
      </c>
      <c r="H2535" s="194" t="s">
        <v>10119</v>
      </c>
      <c r="I2535" s="194">
        <f t="shared" si="117"/>
        <v>0</v>
      </c>
      <c r="J2535" s="116" t="s">
        <v>10120</v>
      </c>
      <c r="K2535" s="116" t="s">
        <v>15016</v>
      </c>
      <c r="L2535" s="197">
        <v>45715</v>
      </c>
      <c r="M2535" s="116"/>
      <c r="N2535" s="197">
        <v>45729</v>
      </c>
      <c r="O2535" s="388">
        <f t="shared" si="118"/>
        <v>10448.4</v>
      </c>
      <c r="P2535" s="339">
        <f t="shared" si="119"/>
        <v>0</v>
      </c>
    </row>
    <row r="2536" spans="1:16" hidden="1" x14ac:dyDescent="0.25">
      <c r="A2536" s="116">
        <v>134506</v>
      </c>
      <c r="B2536" s="116">
        <v>6</v>
      </c>
      <c r="C2536" s="116">
        <v>1810103950</v>
      </c>
      <c r="D2536" s="116" t="s">
        <v>17644</v>
      </c>
      <c r="E2536" s="339">
        <v>12978.56</v>
      </c>
      <c r="F2536" s="194">
        <v>16</v>
      </c>
      <c r="G2536" s="194">
        <v>16</v>
      </c>
      <c r="H2536" s="194" t="s">
        <v>10119</v>
      </c>
      <c r="I2536" s="194">
        <f t="shared" si="117"/>
        <v>0</v>
      </c>
      <c r="J2536" s="116" t="s">
        <v>10120</v>
      </c>
      <c r="K2536" s="116" t="s">
        <v>15016</v>
      </c>
      <c r="L2536" s="197">
        <v>45715</v>
      </c>
      <c r="M2536" s="116"/>
      <c r="N2536" s="197">
        <v>45729</v>
      </c>
      <c r="O2536" s="388">
        <f t="shared" si="118"/>
        <v>811.16</v>
      </c>
      <c r="P2536" s="339">
        <f t="shared" si="119"/>
        <v>0</v>
      </c>
    </row>
    <row r="2537" spans="1:16" hidden="1" x14ac:dyDescent="0.25">
      <c r="A2537" s="116">
        <v>134506</v>
      </c>
      <c r="B2537" s="116">
        <v>7</v>
      </c>
      <c r="C2537" s="116">
        <v>1810105100</v>
      </c>
      <c r="D2537" s="116" t="s">
        <v>15115</v>
      </c>
      <c r="E2537" s="339">
        <v>602.4</v>
      </c>
      <c r="F2537" s="194">
        <v>16</v>
      </c>
      <c r="G2537" s="194">
        <v>16</v>
      </c>
      <c r="H2537" s="194" t="s">
        <v>10119</v>
      </c>
      <c r="I2537" s="194">
        <f t="shared" si="117"/>
        <v>0</v>
      </c>
      <c r="J2537" s="116" t="s">
        <v>10120</v>
      </c>
      <c r="K2537" s="116" t="s">
        <v>15016</v>
      </c>
      <c r="L2537" s="197">
        <v>45715</v>
      </c>
      <c r="M2537" s="116"/>
      <c r="N2537" s="197">
        <v>45729</v>
      </c>
      <c r="O2537" s="388">
        <f t="shared" si="118"/>
        <v>37.65</v>
      </c>
      <c r="P2537" s="339">
        <f t="shared" si="119"/>
        <v>0</v>
      </c>
    </row>
    <row r="2538" spans="1:16" hidden="1" x14ac:dyDescent="0.25">
      <c r="A2538" s="116">
        <v>134506</v>
      </c>
      <c r="B2538" s="116">
        <v>8</v>
      </c>
      <c r="C2538" s="116">
        <v>1810105190</v>
      </c>
      <c r="D2538" s="116" t="s">
        <v>10568</v>
      </c>
      <c r="E2538" s="339">
        <v>10465.120000000001</v>
      </c>
      <c r="F2538" s="194">
        <v>16</v>
      </c>
      <c r="G2538" s="194">
        <v>16</v>
      </c>
      <c r="H2538" s="194" t="s">
        <v>10119</v>
      </c>
      <c r="I2538" s="194">
        <f t="shared" si="117"/>
        <v>0</v>
      </c>
      <c r="J2538" s="116" t="s">
        <v>10120</v>
      </c>
      <c r="K2538" s="116" t="s">
        <v>15016</v>
      </c>
      <c r="L2538" s="197">
        <v>45715</v>
      </c>
      <c r="M2538" s="116"/>
      <c r="N2538" s="197">
        <v>45729</v>
      </c>
      <c r="O2538" s="388">
        <f t="shared" si="118"/>
        <v>654.07000000000005</v>
      </c>
      <c r="P2538" s="339">
        <f t="shared" si="119"/>
        <v>0</v>
      </c>
    </row>
    <row r="2539" spans="1:16" hidden="1" x14ac:dyDescent="0.25">
      <c r="A2539" s="116">
        <v>134507</v>
      </c>
      <c r="B2539" s="116">
        <v>3</v>
      </c>
      <c r="C2539" s="116">
        <v>1010101180</v>
      </c>
      <c r="D2539" s="116" t="s">
        <v>11128</v>
      </c>
      <c r="E2539" s="339">
        <v>82866</v>
      </c>
      <c r="F2539" s="194">
        <v>10</v>
      </c>
      <c r="G2539" s="194">
        <v>10</v>
      </c>
      <c r="H2539" s="194" t="s">
        <v>10119</v>
      </c>
      <c r="I2539" s="194">
        <f t="shared" si="117"/>
        <v>0</v>
      </c>
      <c r="J2539" s="116" t="s">
        <v>10120</v>
      </c>
      <c r="K2539" s="116" t="s">
        <v>15110</v>
      </c>
      <c r="L2539" s="197">
        <v>45715</v>
      </c>
      <c r="M2539" s="116" t="s">
        <v>17645</v>
      </c>
      <c r="N2539" s="197">
        <v>45747</v>
      </c>
      <c r="O2539" s="388">
        <f t="shared" si="118"/>
        <v>8286.6</v>
      </c>
      <c r="P2539" s="339">
        <f t="shared" si="119"/>
        <v>0</v>
      </c>
    </row>
    <row r="2540" spans="1:16" hidden="1" x14ac:dyDescent="0.25">
      <c r="A2540" s="116">
        <v>134507</v>
      </c>
      <c r="B2540" s="116">
        <v>1</v>
      </c>
      <c r="C2540" s="116">
        <v>1514100040</v>
      </c>
      <c r="D2540" s="116" t="s">
        <v>9067</v>
      </c>
      <c r="E2540" s="339">
        <v>155867</v>
      </c>
      <c r="F2540" s="194">
        <v>1</v>
      </c>
      <c r="G2540" s="194">
        <v>1</v>
      </c>
      <c r="H2540" s="194" t="s">
        <v>10119</v>
      </c>
      <c r="I2540" s="194">
        <f t="shared" si="117"/>
        <v>0</v>
      </c>
      <c r="J2540" s="116" t="s">
        <v>10120</v>
      </c>
      <c r="K2540" s="116" t="s">
        <v>15110</v>
      </c>
      <c r="L2540" s="197">
        <v>45715</v>
      </c>
      <c r="M2540" s="116"/>
      <c r="N2540" s="197">
        <v>45729</v>
      </c>
      <c r="O2540" s="388">
        <f t="shared" si="118"/>
        <v>155867</v>
      </c>
      <c r="P2540" s="339">
        <f t="shared" si="119"/>
        <v>0</v>
      </c>
    </row>
    <row r="2541" spans="1:16" hidden="1" x14ac:dyDescent="0.25">
      <c r="A2541" s="116">
        <v>134507</v>
      </c>
      <c r="B2541" s="116">
        <v>2</v>
      </c>
      <c r="C2541" s="116">
        <v>1522101310</v>
      </c>
      <c r="D2541" s="116" t="s">
        <v>8037</v>
      </c>
      <c r="E2541" s="339">
        <v>56925</v>
      </c>
      <c r="F2541" s="194">
        <v>4</v>
      </c>
      <c r="G2541" s="194">
        <v>4</v>
      </c>
      <c r="H2541" s="194" t="s">
        <v>10119</v>
      </c>
      <c r="I2541" s="194">
        <f t="shared" si="117"/>
        <v>0</v>
      </c>
      <c r="J2541" s="116" t="s">
        <v>10120</v>
      </c>
      <c r="K2541" s="116" t="s">
        <v>15110</v>
      </c>
      <c r="L2541" s="197">
        <v>45715</v>
      </c>
      <c r="M2541" s="116"/>
      <c r="N2541" s="197">
        <v>45729</v>
      </c>
      <c r="O2541" s="388">
        <f t="shared" si="118"/>
        <v>14231.25</v>
      </c>
      <c r="P2541" s="339">
        <f t="shared" si="119"/>
        <v>0</v>
      </c>
    </row>
    <row r="2542" spans="1:16" hidden="1" x14ac:dyDescent="0.25">
      <c r="A2542" s="116">
        <v>134507</v>
      </c>
      <c r="B2542" s="116">
        <v>4</v>
      </c>
      <c r="C2542" s="116">
        <v>1525100570</v>
      </c>
      <c r="D2542" s="116" t="s">
        <v>15166</v>
      </c>
      <c r="E2542" s="339">
        <v>177428.26</v>
      </c>
      <c r="F2542" s="194">
        <v>1</v>
      </c>
      <c r="G2542" s="194">
        <v>1</v>
      </c>
      <c r="H2542" s="194" t="s">
        <v>10119</v>
      </c>
      <c r="I2542" s="194">
        <f t="shared" si="117"/>
        <v>0</v>
      </c>
      <c r="J2542" s="116" t="s">
        <v>10120</v>
      </c>
      <c r="K2542" s="116" t="s">
        <v>15110</v>
      </c>
      <c r="L2542" s="197">
        <v>45715</v>
      </c>
      <c r="M2542" s="116"/>
      <c r="N2542" s="197">
        <v>45729</v>
      </c>
      <c r="O2542" s="388">
        <f t="shared" si="118"/>
        <v>177428.26</v>
      </c>
      <c r="P2542" s="339">
        <f t="shared" si="119"/>
        <v>0</v>
      </c>
    </row>
    <row r="2543" spans="1:16" hidden="1" x14ac:dyDescent="0.25">
      <c r="A2543" s="116">
        <v>134507</v>
      </c>
      <c r="B2543" s="116">
        <v>5</v>
      </c>
      <c r="C2543" s="116">
        <v>1534100260</v>
      </c>
      <c r="D2543" s="116" t="s">
        <v>15017</v>
      </c>
      <c r="E2543" s="339">
        <v>460000</v>
      </c>
      <c r="F2543" s="194">
        <v>1</v>
      </c>
      <c r="G2543" s="194">
        <v>1</v>
      </c>
      <c r="H2543" s="194" t="s">
        <v>10119</v>
      </c>
      <c r="I2543" s="194">
        <f t="shared" si="117"/>
        <v>0</v>
      </c>
      <c r="J2543" s="116" t="s">
        <v>10120</v>
      </c>
      <c r="K2543" s="116" t="s">
        <v>15110</v>
      </c>
      <c r="L2543" s="197">
        <v>45715</v>
      </c>
      <c r="M2543" s="116"/>
      <c r="N2543" s="197">
        <v>45729</v>
      </c>
      <c r="O2543" s="388">
        <f t="shared" si="118"/>
        <v>460000</v>
      </c>
      <c r="P2543" s="339">
        <f t="shared" si="119"/>
        <v>0</v>
      </c>
    </row>
    <row r="2544" spans="1:16" hidden="1" x14ac:dyDescent="0.25">
      <c r="A2544" s="116">
        <v>134562</v>
      </c>
      <c r="B2544" s="116">
        <v>2</v>
      </c>
      <c r="C2544" s="116">
        <v>1322101310</v>
      </c>
      <c r="D2544" s="116" t="s">
        <v>8714</v>
      </c>
      <c r="E2544" s="339">
        <v>11891989</v>
      </c>
      <c r="F2544" s="194">
        <v>1</v>
      </c>
      <c r="G2544" s="194">
        <v>1</v>
      </c>
      <c r="H2544" s="194" t="s">
        <v>10119</v>
      </c>
      <c r="I2544" s="194">
        <f t="shared" si="117"/>
        <v>0</v>
      </c>
      <c r="J2544" s="116" t="s">
        <v>10120</v>
      </c>
      <c r="K2544" s="116" t="s">
        <v>12272</v>
      </c>
      <c r="L2544" s="197">
        <v>45715</v>
      </c>
      <c r="M2544" s="116"/>
      <c r="N2544" s="197">
        <v>45719</v>
      </c>
      <c r="O2544" s="388">
        <f t="shared" si="118"/>
        <v>11891989</v>
      </c>
      <c r="P2544" s="339">
        <f t="shared" si="119"/>
        <v>0</v>
      </c>
    </row>
    <row r="2545" spans="1:16" hidden="1" x14ac:dyDescent="0.25">
      <c r="A2545" s="116">
        <v>134562</v>
      </c>
      <c r="B2545" s="116">
        <v>1</v>
      </c>
      <c r="C2545" s="116">
        <v>1524101710</v>
      </c>
      <c r="D2545" s="116" t="s">
        <v>8121</v>
      </c>
      <c r="E2545" s="339">
        <v>1124863</v>
      </c>
      <c r="F2545" s="194">
        <v>1</v>
      </c>
      <c r="G2545" s="194">
        <v>1</v>
      </c>
      <c r="H2545" s="194" t="s">
        <v>10119</v>
      </c>
      <c r="I2545" s="194">
        <f t="shared" si="117"/>
        <v>0</v>
      </c>
      <c r="J2545" s="116" t="s">
        <v>10120</v>
      </c>
      <c r="K2545" s="116" t="s">
        <v>12272</v>
      </c>
      <c r="L2545" s="197">
        <v>45715</v>
      </c>
      <c r="M2545" s="116"/>
      <c r="N2545" s="197">
        <v>45719</v>
      </c>
      <c r="O2545" s="388">
        <f t="shared" si="118"/>
        <v>1124863</v>
      </c>
      <c r="P2545" s="339">
        <f t="shared" si="119"/>
        <v>0</v>
      </c>
    </row>
    <row r="2546" spans="1:16" hidden="1" x14ac:dyDescent="0.25">
      <c r="A2546" s="116">
        <v>134565</v>
      </c>
      <c r="B2546" s="116">
        <v>1</v>
      </c>
      <c r="C2546" s="116">
        <v>1553101220</v>
      </c>
      <c r="D2546" s="116" t="s">
        <v>15098</v>
      </c>
      <c r="E2546" s="339">
        <v>284600</v>
      </c>
      <c r="F2546" s="194">
        <v>1</v>
      </c>
      <c r="G2546" s="194">
        <v>1</v>
      </c>
      <c r="H2546" s="194" t="s">
        <v>10119</v>
      </c>
      <c r="I2546" s="194">
        <f t="shared" si="117"/>
        <v>0</v>
      </c>
      <c r="J2546" s="116" t="s">
        <v>10126</v>
      </c>
      <c r="K2546" s="116" t="s">
        <v>15008</v>
      </c>
      <c r="L2546" s="197">
        <v>45715</v>
      </c>
      <c r="M2546" s="116" t="s">
        <v>15099</v>
      </c>
      <c r="N2546" s="197">
        <v>45719</v>
      </c>
      <c r="O2546" s="388">
        <f t="shared" si="118"/>
        <v>284600</v>
      </c>
      <c r="P2546" s="339">
        <f t="shared" si="119"/>
        <v>0</v>
      </c>
    </row>
    <row r="2547" spans="1:16" hidden="1" x14ac:dyDescent="0.25">
      <c r="A2547" s="116">
        <v>134570</v>
      </c>
      <c r="B2547" s="116">
        <v>1</v>
      </c>
      <c r="C2547" s="116">
        <v>1213100670</v>
      </c>
      <c r="D2547" s="116" t="s">
        <v>11389</v>
      </c>
      <c r="E2547" s="339">
        <v>41490</v>
      </c>
      <c r="F2547" s="194">
        <v>20</v>
      </c>
      <c r="G2547" s="194">
        <v>20</v>
      </c>
      <c r="H2547" s="194" t="s">
        <v>10119</v>
      </c>
      <c r="I2547" s="194">
        <f t="shared" si="117"/>
        <v>0</v>
      </c>
      <c r="J2547" s="116" t="s">
        <v>10120</v>
      </c>
      <c r="K2547" s="116" t="s">
        <v>12278</v>
      </c>
      <c r="L2547" s="197">
        <v>45716</v>
      </c>
      <c r="M2547" s="116" t="s">
        <v>17646</v>
      </c>
      <c r="N2547" s="197">
        <v>45729</v>
      </c>
      <c r="O2547" s="388">
        <f t="shared" si="118"/>
        <v>2074.5</v>
      </c>
      <c r="P2547" s="339">
        <f t="shared" si="119"/>
        <v>0</v>
      </c>
    </row>
    <row r="2548" spans="1:16" hidden="1" x14ac:dyDescent="0.25">
      <c r="A2548" s="116">
        <v>134571</v>
      </c>
      <c r="B2548" s="116">
        <v>1</v>
      </c>
      <c r="C2548" s="116">
        <v>1512103270</v>
      </c>
      <c r="D2548" s="116" t="s">
        <v>17647</v>
      </c>
      <c r="E2548" s="339">
        <v>4363.3</v>
      </c>
      <c r="F2548" s="194">
        <v>5</v>
      </c>
      <c r="G2548" s="194">
        <v>5</v>
      </c>
      <c r="H2548" s="194" t="s">
        <v>10119</v>
      </c>
      <c r="I2548" s="194">
        <f t="shared" si="117"/>
        <v>0</v>
      </c>
      <c r="J2548" s="116" t="s">
        <v>10126</v>
      </c>
      <c r="K2548" s="116" t="s">
        <v>10683</v>
      </c>
      <c r="L2548" s="197">
        <v>45715</v>
      </c>
      <c r="M2548" s="116" t="s">
        <v>15099</v>
      </c>
      <c r="N2548" s="197">
        <v>45719</v>
      </c>
      <c r="O2548" s="388">
        <f t="shared" si="118"/>
        <v>872.66000000000008</v>
      </c>
      <c r="P2548" s="339">
        <f t="shared" si="119"/>
        <v>0</v>
      </c>
    </row>
    <row r="2549" spans="1:16" hidden="1" x14ac:dyDescent="0.25">
      <c r="A2549" s="116">
        <v>134600</v>
      </c>
      <c r="B2549" s="116">
        <v>9</v>
      </c>
      <c r="C2549" s="116">
        <v>1019103360</v>
      </c>
      <c r="D2549" s="116" t="s">
        <v>11164</v>
      </c>
      <c r="E2549" s="339">
        <v>83346.399999999994</v>
      </c>
      <c r="F2549" s="194">
        <v>4</v>
      </c>
      <c r="G2549" s="194">
        <v>4</v>
      </c>
      <c r="H2549" s="194" t="s">
        <v>10119</v>
      </c>
      <c r="I2549" s="194">
        <f t="shared" si="117"/>
        <v>0</v>
      </c>
      <c r="J2549" s="116" t="s">
        <v>10120</v>
      </c>
      <c r="K2549" s="116" t="s">
        <v>15137</v>
      </c>
      <c r="L2549" s="197">
        <v>45716</v>
      </c>
      <c r="M2549" s="116"/>
      <c r="N2549" s="197">
        <v>45727</v>
      </c>
      <c r="O2549" s="388">
        <f t="shared" si="118"/>
        <v>20836.599999999999</v>
      </c>
      <c r="P2549" s="339">
        <f t="shared" si="119"/>
        <v>0</v>
      </c>
    </row>
    <row r="2550" spans="1:16" hidden="1" x14ac:dyDescent="0.25">
      <c r="A2550" s="116">
        <v>134600</v>
      </c>
      <c r="B2550" s="116">
        <v>19</v>
      </c>
      <c r="C2550" s="116">
        <v>1026100050</v>
      </c>
      <c r="D2550" s="116" t="s">
        <v>17642</v>
      </c>
      <c r="E2550" s="339">
        <v>934000.66</v>
      </c>
      <c r="F2550" s="194">
        <v>2</v>
      </c>
      <c r="G2550" s="194">
        <v>2</v>
      </c>
      <c r="H2550" s="194" t="s">
        <v>10119</v>
      </c>
      <c r="I2550" s="194">
        <f t="shared" si="117"/>
        <v>0</v>
      </c>
      <c r="J2550" s="116" t="s">
        <v>10120</v>
      </c>
      <c r="K2550" s="116" t="s">
        <v>15137</v>
      </c>
      <c r="L2550" s="197">
        <v>45716</v>
      </c>
      <c r="M2550" s="116"/>
      <c r="N2550" s="197">
        <v>45727</v>
      </c>
      <c r="O2550" s="388">
        <f t="shared" si="118"/>
        <v>467000.33</v>
      </c>
      <c r="P2550" s="339">
        <f t="shared" si="119"/>
        <v>0</v>
      </c>
    </row>
    <row r="2551" spans="1:16" hidden="1" x14ac:dyDescent="0.25">
      <c r="A2551" s="116">
        <v>134600</v>
      </c>
      <c r="B2551" s="116">
        <v>22</v>
      </c>
      <c r="C2551" s="116">
        <v>1310101830</v>
      </c>
      <c r="D2551" s="116" t="s">
        <v>15113</v>
      </c>
      <c r="E2551" s="339">
        <v>16500</v>
      </c>
      <c r="F2551" s="194">
        <v>1</v>
      </c>
      <c r="G2551" s="194">
        <v>1</v>
      </c>
      <c r="H2551" s="194" t="s">
        <v>10119</v>
      </c>
      <c r="I2551" s="194">
        <f t="shared" si="117"/>
        <v>0</v>
      </c>
      <c r="J2551" s="116" t="s">
        <v>10120</v>
      </c>
      <c r="K2551" s="116" t="s">
        <v>15137</v>
      </c>
      <c r="L2551" s="197">
        <v>45716</v>
      </c>
      <c r="M2551" s="116"/>
      <c r="N2551" s="197">
        <v>45727</v>
      </c>
      <c r="O2551" s="388">
        <f t="shared" si="118"/>
        <v>16500</v>
      </c>
      <c r="P2551" s="339">
        <f t="shared" si="119"/>
        <v>0</v>
      </c>
    </row>
    <row r="2552" spans="1:16" hidden="1" x14ac:dyDescent="0.25">
      <c r="A2552" s="116">
        <v>134600</v>
      </c>
      <c r="B2552" s="116">
        <v>24</v>
      </c>
      <c r="C2552" s="116">
        <v>1310102060</v>
      </c>
      <c r="D2552" s="116" t="s">
        <v>10122</v>
      </c>
      <c r="E2552" s="339">
        <v>3892</v>
      </c>
      <c r="F2552" s="194">
        <v>1</v>
      </c>
      <c r="G2552" s="194">
        <v>1</v>
      </c>
      <c r="H2552" s="194" t="s">
        <v>10119</v>
      </c>
      <c r="I2552" s="194">
        <f t="shared" si="117"/>
        <v>0</v>
      </c>
      <c r="J2552" s="116" t="s">
        <v>10120</v>
      </c>
      <c r="K2552" s="116" t="s">
        <v>15137</v>
      </c>
      <c r="L2552" s="197">
        <v>45716</v>
      </c>
      <c r="M2552" s="116"/>
      <c r="N2552" s="197">
        <v>45727</v>
      </c>
      <c r="O2552" s="388">
        <f t="shared" si="118"/>
        <v>3892</v>
      </c>
      <c r="P2552" s="339">
        <f t="shared" si="119"/>
        <v>0</v>
      </c>
    </row>
    <row r="2553" spans="1:16" hidden="1" x14ac:dyDescent="0.25">
      <c r="A2553" s="116">
        <v>134600</v>
      </c>
      <c r="B2553" s="116">
        <v>23</v>
      </c>
      <c r="C2553" s="116">
        <v>1310102230</v>
      </c>
      <c r="D2553" s="116" t="s">
        <v>15114</v>
      </c>
      <c r="E2553" s="339">
        <v>4500</v>
      </c>
      <c r="F2553" s="194">
        <v>1</v>
      </c>
      <c r="G2553" s="194">
        <v>1</v>
      </c>
      <c r="H2553" s="194" t="s">
        <v>10119</v>
      </c>
      <c r="I2553" s="194">
        <f t="shared" si="117"/>
        <v>0</v>
      </c>
      <c r="J2553" s="116" t="s">
        <v>10120</v>
      </c>
      <c r="K2553" s="116" t="s">
        <v>15137</v>
      </c>
      <c r="L2553" s="197">
        <v>45716</v>
      </c>
      <c r="M2553" s="116"/>
      <c r="N2553" s="197">
        <v>45727</v>
      </c>
      <c r="O2553" s="388">
        <f t="shared" si="118"/>
        <v>4500</v>
      </c>
      <c r="P2553" s="339">
        <f t="shared" si="119"/>
        <v>0</v>
      </c>
    </row>
    <row r="2554" spans="1:16" hidden="1" x14ac:dyDescent="0.25">
      <c r="A2554" s="116">
        <v>134600</v>
      </c>
      <c r="B2554" s="116">
        <v>21</v>
      </c>
      <c r="C2554" s="116">
        <v>1324100990</v>
      </c>
      <c r="D2554" s="116" t="s">
        <v>16193</v>
      </c>
      <c r="E2554" s="339">
        <v>10399.4</v>
      </c>
      <c r="F2554" s="194">
        <v>1</v>
      </c>
      <c r="G2554" s="194">
        <v>1</v>
      </c>
      <c r="H2554" s="194" t="s">
        <v>10119</v>
      </c>
      <c r="I2554" s="194">
        <f t="shared" si="117"/>
        <v>0</v>
      </c>
      <c r="J2554" s="116" t="s">
        <v>10120</v>
      </c>
      <c r="K2554" s="116" t="s">
        <v>15137</v>
      </c>
      <c r="L2554" s="197">
        <v>45716</v>
      </c>
      <c r="M2554" s="116"/>
      <c r="N2554" s="197">
        <v>45727</v>
      </c>
      <c r="O2554" s="388">
        <f t="shared" si="118"/>
        <v>10399.4</v>
      </c>
      <c r="P2554" s="339">
        <f t="shared" si="119"/>
        <v>0</v>
      </c>
    </row>
    <row r="2555" spans="1:16" hidden="1" x14ac:dyDescent="0.25">
      <c r="A2555" s="116">
        <v>134600</v>
      </c>
      <c r="B2555" s="116">
        <v>25</v>
      </c>
      <c r="C2555" s="116">
        <v>1512105750</v>
      </c>
      <c r="D2555" s="116" t="s">
        <v>16195</v>
      </c>
      <c r="E2555" s="339">
        <v>3309.24</v>
      </c>
      <c r="F2555" s="194">
        <v>12</v>
      </c>
      <c r="G2555" s="194">
        <v>12</v>
      </c>
      <c r="H2555" s="194" t="s">
        <v>10119</v>
      </c>
      <c r="I2555" s="194">
        <f t="shared" si="117"/>
        <v>0</v>
      </c>
      <c r="J2555" s="116" t="s">
        <v>10120</v>
      </c>
      <c r="K2555" s="116" t="s">
        <v>15137</v>
      </c>
      <c r="L2555" s="197">
        <v>45716</v>
      </c>
      <c r="M2555" s="116"/>
      <c r="N2555" s="197">
        <v>45727</v>
      </c>
      <c r="O2555" s="388">
        <f t="shared" si="118"/>
        <v>275.77</v>
      </c>
      <c r="P2555" s="339">
        <f t="shared" si="119"/>
        <v>0</v>
      </c>
    </row>
    <row r="2556" spans="1:16" hidden="1" x14ac:dyDescent="0.25">
      <c r="A2556" s="116">
        <v>134600</v>
      </c>
      <c r="B2556" s="116">
        <v>16</v>
      </c>
      <c r="C2556" s="116">
        <v>1512110280</v>
      </c>
      <c r="D2556" s="116" t="s">
        <v>10251</v>
      </c>
      <c r="E2556" s="339">
        <v>52333.919999999998</v>
      </c>
      <c r="F2556" s="194">
        <v>24</v>
      </c>
      <c r="G2556" s="194">
        <v>24</v>
      </c>
      <c r="H2556" s="194" t="s">
        <v>10119</v>
      </c>
      <c r="I2556" s="194">
        <f t="shared" si="117"/>
        <v>0</v>
      </c>
      <c r="J2556" s="116" t="s">
        <v>10120</v>
      </c>
      <c r="K2556" s="116" t="s">
        <v>15137</v>
      </c>
      <c r="L2556" s="197">
        <v>45716</v>
      </c>
      <c r="M2556" s="116"/>
      <c r="N2556" s="197">
        <v>45727</v>
      </c>
      <c r="O2556" s="388">
        <f t="shared" si="118"/>
        <v>2180.58</v>
      </c>
      <c r="P2556" s="339">
        <f t="shared" si="119"/>
        <v>0</v>
      </c>
    </row>
    <row r="2557" spans="1:16" hidden="1" x14ac:dyDescent="0.25">
      <c r="A2557" s="116">
        <v>134600</v>
      </c>
      <c r="B2557" s="116">
        <v>18</v>
      </c>
      <c r="C2557" s="116">
        <v>1516100380</v>
      </c>
      <c r="D2557" s="116" t="s">
        <v>11285</v>
      </c>
      <c r="E2557" s="339">
        <v>6600</v>
      </c>
      <c r="F2557" s="194">
        <v>1</v>
      </c>
      <c r="G2557" s="194">
        <v>1</v>
      </c>
      <c r="H2557" s="194" t="s">
        <v>10119</v>
      </c>
      <c r="I2557" s="194">
        <f t="shared" si="117"/>
        <v>0</v>
      </c>
      <c r="J2557" s="116" t="s">
        <v>10120</v>
      </c>
      <c r="K2557" s="116" t="s">
        <v>15137</v>
      </c>
      <c r="L2557" s="197">
        <v>45716</v>
      </c>
      <c r="M2557" s="116"/>
      <c r="N2557" s="197">
        <v>45727</v>
      </c>
      <c r="O2557" s="388">
        <f t="shared" si="118"/>
        <v>6600</v>
      </c>
      <c r="P2557" s="339">
        <f t="shared" si="119"/>
        <v>0</v>
      </c>
    </row>
    <row r="2558" spans="1:16" hidden="1" x14ac:dyDescent="0.25">
      <c r="A2558" s="116">
        <v>134600</v>
      </c>
      <c r="B2558" s="116">
        <v>17</v>
      </c>
      <c r="C2558" s="116">
        <v>1518100280</v>
      </c>
      <c r="D2558" s="116" t="s">
        <v>8925</v>
      </c>
      <c r="E2558" s="339">
        <v>293696</v>
      </c>
      <c r="F2558" s="194">
        <v>1</v>
      </c>
      <c r="G2558" s="194">
        <v>1</v>
      </c>
      <c r="H2558" s="194" t="s">
        <v>10119</v>
      </c>
      <c r="I2558" s="194">
        <f t="shared" si="117"/>
        <v>0</v>
      </c>
      <c r="J2558" s="116" t="s">
        <v>10120</v>
      </c>
      <c r="K2558" s="116" t="s">
        <v>15137</v>
      </c>
      <c r="L2558" s="197">
        <v>45716</v>
      </c>
      <c r="M2558" s="116"/>
      <c r="N2558" s="197">
        <v>45727</v>
      </c>
      <c r="O2558" s="388">
        <f t="shared" si="118"/>
        <v>293696</v>
      </c>
      <c r="P2558" s="339">
        <f t="shared" si="119"/>
        <v>0</v>
      </c>
    </row>
    <row r="2559" spans="1:16" hidden="1" x14ac:dyDescent="0.25">
      <c r="A2559" s="116">
        <v>134600</v>
      </c>
      <c r="B2559" s="116">
        <v>3</v>
      </c>
      <c r="C2559" s="116">
        <v>1518100290</v>
      </c>
      <c r="D2559" s="116" t="s">
        <v>8237</v>
      </c>
      <c r="E2559" s="339">
        <v>224208</v>
      </c>
      <c r="F2559" s="194">
        <v>1</v>
      </c>
      <c r="G2559" s="194">
        <v>1</v>
      </c>
      <c r="H2559" s="194" t="s">
        <v>10119</v>
      </c>
      <c r="I2559" s="194">
        <f t="shared" si="117"/>
        <v>0</v>
      </c>
      <c r="J2559" s="116" t="s">
        <v>10120</v>
      </c>
      <c r="K2559" s="116" t="s">
        <v>15137</v>
      </c>
      <c r="L2559" s="197">
        <v>45716</v>
      </c>
      <c r="M2559" s="116"/>
      <c r="N2559" s="197">
        <v>45777</v>
      </c>
      <c r="O2559" s="388">
        <f t="shared" si="118"/>
        <v>224208</v>
      </c>
      <c r="P2559" s="339">
        <f t="shared" si="119"/>
        <v>0</v>
      </c>
    </row>
    <row r="2560" spans="1:16" hidden="1" x14ac:dyDescent="0.25">
      <c r="A2560" s="116">
        <v>134600</v>
      </c>
      <c r="B2560" s="116">
        <v>4</v>
      </c>
      <c r="C2560" s="116">
        <v>1518103520</v>
      </c>
      <c r="D2560" s="116" t="s">
        <v>10364</v>
      </c>
      <c r="E2560" s="339">
        <v>123558</v>
      </c>
      <c r="F2560" s="194">
        <v>12</v>
      </c>
      <c r="G2560" s="194">
        <v>12</v>
      </c>
      <c r="H2560" s="194" t="s">
        <v>10119</v>
      </c>
      <c r="I2560" s="194">
        <f t="shared" si="117"/>
        <v>0</v>
      </c>
      <c r="J2560" s="116" t="s">
        <v>10120</v>
      </c>
      <c r="K2560" s="116" t="s">
        <v>15137</v>
      </c>
      <c r="L2560" s="197">
        <v>45716</v>
      </c>
      <c r="M2560" s="116"/>
      <c r="N2560" s="197">
        <v>45727</v>
      </c>
      <c r="O2560" s="388">
        <f t="shared" si="118"/>
        <v>10296.5</v>
      </c>
      <c r="P2560" s="339">
        <f t="shared" si="119"/>
        <v>0</v>
      </c>
    </row>
    <row r="2561" spans="1:16" hidden="1" x14ac:dyDescent="0.25">
      <c r="A2561" s="116">
        <v>134600</v>
      </c>
      <c r="B2561" s="116">
        <v>20</v>
      </c>
      <c r="C2561" s="116">
        <v>1523100670</v>
      </c>
      <c r="D2561" s="116" t="s">
        <v>17643</v>
      </c>
      <c r="E2561" s="339">
        <v>573564.42000000004</v>
      </c>
      <c r="F2561" s="194">
        <v>9</v>
      </c>
      <c r="G2561" s="194">
        <v>9</v>
      </c>
      <c r="H2561" s="194" t="s">
        <v>10119</v>
      </c>
      <c r="I2561" s="194">
        <f t="shared" si="117"/>
        <v>0</v>
      </c>
      <c r="J2561" s="116" t="s">
        <v>10120</v>
      </c>
      <c r="K2561" s="116" t="s">
        <v>15137</v>
      </c>
      <c r="L2561" s="197">
        <v>45716</v>
      </c>
      <c r="M2561" s="116"/>
      <c r="N2561" s="197">
        <v>45727</v>
      </c>
      <c r="O2561" s="388">
        <f t="shared" si="118"/>
        <v>63729.380000000005</v>
      </c>
      <c r="P2561" s="339">
        <f t="shared" si="119"/>
        <v>0</v>
      </c>
    </row>
    <row r="2562" spans="1:16" hidden="1" x14ac:dyDescent="0.25">
      <c r="A2562" s="116">
        <v>134600</v>
      </c>
      <c r="B2562" s="116">
        <v>15</v>
      </c>
      <c r="C2562" s="116">
        <v>1523100820</v>
      </c>
      <c r="D2562" s="116" t="s">
        <v>11327</v>
      </c>
      <c r="E2562" s="339">
        <v>17181.060000000001</v>
      </c>
      <c r="F2562" s="194">
        <v>2</v>
      </c>
      <c r="G2562" s="194">
        <v>2</v>
      </c>
      <c r="H2562" s="194" t="s">
        <v>10119</v>
      </c>
      <c r="I2562" s="194">
        <f t="shared" ref="I2562:I2625" si="120">+F2562-G2562</f>
        <v>0</v>
      </c>
      <c r="J2562" s="116" t="s">
        <v>10120</v>
      </c>
      <c r="K2562" s="116" t="s">
        <v>15137</v>
      </c>
      <c r="L2562" s="197">
        <v>45716</v>
      </c>
      <c r="M2562" s="116"/>
      <c r="N2562" s="197">
        <v>45727</v>
      </c>
      <c r="O2562" s="388">
        <f t="shared" ref="O2562:O2625" si="121">+E2562/F2562</f>
        <v>8590.5300000000007</v>
      </c>
      <c r="P2562" s="339">
        <f t="shared" ref="P2562:P2625" si="122">+O2562*I2562</f>
        <v>0</v>
      </c>
    </row>
    <row r="2563" spans="1:16" hidden="1" x14ac:dyDescent="0.25">
      <c r="A2563" s="116">
        <v>134600</v>
      </c>
      <c r="B2563" s="116">
        <v>5</v>
      </c>
      <c r="C2563" s="116">
        <v>1525104030</v>
      </c>
      <c r="D2563" s="116" t="s">
        <v>11975</v>
      </c>
      <c r="E2563" s="339">
        <v>51160</v>
      </c>
      <c r="F2563" s="194">
        <v>4</v>
      </c>
      <c r="G2563" s="194">
        <v>4</v>
      </c>
      <c r="H2563" s="194" t="s">
        <v>10119</v>
      </c>
      <c r="I2563" s="194">
        <f t="shared" si="120"/>
        <v>0</v>
      </c>
      <c r="J2563" s="116" t="s">
        <v>10120</v>
      </c>
      <c r="K2563" s="116" t="s">
        <v>15137</v>
      </c>
      <c r="L2563" s="197">
        <v>45716</v>
      </c>
      <c r="M2563" s="116"/>
      <c r="N2563" s="197">
        <v>45727</v>
      </c>
      <c r="O2563" s="388">
        <f t="shared" si="121"/>
        <v>12790</v>
      </c>
      <c r="P2563" s="339">
        <f t="shared" si="122"/>
        <v>0</v>
      </c>
    </row>
    <row r="2564" spans="1:16" hidden="1" x14ac:dyDescent="0.25">
      <c r="A2564" s="116">
        <v>134600</v>
      </c>
      <c r="B2564" s="116">
        <v>14</v>
      </c>
      <c r="C2564" s="116">
        <v>1810101930</v>
      </c>
      <c r="D2564" s="116" t="s">
        <v>15138</v>
      </c>
      <c r="E2564" s="339">
        <v>189474</v>
      </c>
      <c r="F2564" s="194">
        <v>1</v>
      </c>
      <c r="G2564" s="194">
        <v>1</v>
      </c>
      <c r="H2564" s="194" t="s">
        <v>10119</v>
      </c>
      <c r="I2564" s="194">
        <f t="shared" si="120"/>
        <v>0</v>
      </c>
      <c r="J2564" s="116" t="s">
        <v>10120</v>
      </c>
      <c r="K2564" s="116" t="s">
        <v>15137</v>
      </c>
      <c r="L2564" s="197">
        <v>45716</v>
      </c>
      <c r="M2564" s="116"/>
      <c r="N2564" s="197">
        <v>45727</v>
      </c>
      <c r="O2564" s="388">
        <f t="shared" si="121"/>
        <v>189474</v>
      </c>
      <c r="P2564" s="339">
        <f t="shared" si="122"/>
        <v>0</v>
      </c>
    </row>
    <row r="2565" spans="1:16" hidden="1" x14ac:dyDescent="0.25">
      <c r="A2565" s="116">
        <v>134600</v>
      </c>
      <c r="B2565" s="116">
        <v>13</v>
      </c>
      <c r="C2565" s="116">
        <v>1810101950</v>
      </c>
      <c r="D2565" s="116" t="s">
        <v>11058</v>
      </c>
      <c r="E2565" s="339">
        <v>374240</v>
      </c>
      <c r="F2565" s="194">
        <v>2</v>
      </c>
      <c r="G2565" s="194">
        <v>2</v>
      </c>
      <c r="H2565" s="194" t="s">
        <v>10119</v>
      </c>
      <c r="I2565" s="194">
        <f t="shared" si="120"/>
        <v>0</v>
      </c>
      <c r="J2565" s="116" t="s">
        <v>10120</v>
      </c>
      <c r="K2565" s="116" t="s">
        <v>15137</v>
      </c>
      <c r="L2565" s="197">
        <v>45716</v>
      </c>
      <c r="M2565" s="116"/>
      <c r="N2565" s="197">
        <v>45727</v>
      </c>
      <c r="O2565" s="388">
        <f t="shared" si="121"/>
        <v>187120</v>
      </c>
      <c r="P2565" s="339">
        <f t="shared" si="122"/>
        <v>0</v>
      </c>
    </row>
    <row r="2566" spans="1:16" hidden="1" x14ac:dyDescent="0.25">
      <c r="A2566" s="116">
        <v>134600</v>
      </c>
      <c r="B2566" s="116">
        <v>10</v>
      </c>
      <c r="C2566" s="116">
        <v>1810102240</v>
      </c>
      <c r="D2566" s="116" t="s">
        <v>10956</v>
      </c>
      <c r="E2566" s="339">
        <v>92892.36</v>
      </c>
      <c r="F2566" s="194">
        <v>6</v>
      </c>
      <c r="G2566" s="194">
        <v>6</v>
      </c>
      <c r="H2566" s="194" t="s">
        <v>10119</v>
      </c>
      <c r="I2566" s="194">
        <f t="shared" si="120"/>
        <v>0</v>
      </c>
      <c r="J2566" s="116" t="s">
        <v>10120</v>
      </c>
      <c r="K2566" s="116" t="s">
        <v>15137</v>
      </c>
      <c r="L2566" s="197">
        <v>45716</v>
      </c>
      <c r="M2566" s="116"/>
      <c r="N2566" s="197">
        <v>45727</v>
      </c>
      <c r="O2566" s="388">
        <f t="shared" si="121"/>
        <v>15482.06</v>
      </c>
      <c r="P2566" s="339">
        <f t="shared" si="122"/>
        <v>0</v>
      </c>
    </row>
    <row r="2567" spans="1:16" hidden="1" x14ac:dyDescent="0.25">
      <c r="A2567" s="116">
        <v>134600</v>
      </c>
      <c r="B2567" s="116">
        <v>11</v>
      </c>
      <c r="C2567" s="116">
        <v>1810102280</v>
      </c>
      <c r="D2567" s="116" t="s">
        <v>11057</v>
      </c>
      <c r="E2567" s="339">
        <v>616041</v>
      </c>
      <c r="F2567" s="194">
        <v>6</v>
      </c>
      <c r="G2567" s="194">
        <v>6</v>
      </c>
      <c r="H2567" s="194" t="s">
        <v>10119</v>
      </c>
      <c r="I2567" s="194">
        <f t="shared" si="120"/>
        <v>0</v>
      </c>
      <c r="J2567" s="116" t="s">
        <v>10120</v>
      </c>
      <c r="K2567" s="116" t="s">
        <v>15137</v>
      </c>
      <c r="L2567" s="197">
        <v>45716</v>
      </c>
      <c r="M2567" s="116"/>
      <c r="N2567" s="197">
        <v>45748</v>
      </c>
      <c r="O2567" s="388">
        <f t="shared" si="121"/>
        <v>102673.5</v>
      </c>
      <c r="P2567" s="339">
        <f t="shared" si="122"/>
        <v>0</v>
      </c>
    </row>
    <row r="2568" spans="1:16" hidden="1" x14ac:dyDescent="0.25">
      <c r="A2568" s="116">
        <v>134600</v>
      </c>
      <c r="B2568" s="116">
        <v>12</v>
      </c>
      <c r="C2568" s="116">
        <v>1810102540</v>
      </c>
      <c r="D2568" s="116" t="s">
        <v>15070</v>
      </c>
      <c r="E2568" s="339">
        <v>1133160</v>
      </c>
      <c r="F2568" s="194">
        <v>6</v>
      </c>
      <c r="G2568" s="194">
        <v>6</v>
      </c>
      <c r="H2568" s="194" t="s">
        <v>10119</v>
      </c>
      <c r="I2568" s="194">
        <f t="shared" si="120"/>
        <v>0</v>
      </c>
      <c r="J2568" s="116" t="s">
        <v>10120</v>
      </c>
      <c r="K2568" s="116" t="s">
        <v>15137</v>
      </c>
      <c r="L2568" s="197">
        <v>45716</v>
      </c>
      <c r="M2568" s="116"/>
      <c r="N2568" s="197">
        <v>45727</v>
      </c>
      <c r="O2568" s="388">
        <f t="shared" si="121"/>
        <v>188860</v>
      </c>
      <c r="P2568" s="339">
        <f t="shared" si="122"/>
        <v>0</v>
      </c>
    </row>
    <row r="2569" spans="1:16" hidden="1" x14ac:dyDescent="0.25">
      <c r="A2569" s="116">
        <v>134600</v>
      </c>
      <c r="B2569" s="116">
        <v>6</v>
      </c>
      <c r="C2569" s="116">
        <v>1810104270</v>
      </c>
      <c r="D2569" s="116" t="s">
        <v>17597</v>
      </c>
      <c r="E2569" s="339">
        <v>83760</v>
      </c>
      <c r="F2569" s="194">
        <v>12</v>
      </c>
      <c r="G2569" s="194">
        <v>12</v>
      </c>
      <c r="H2569" s="194" t="s">
        <v>10119</v>
      </c>
      <c r="I2569" s="194">
        <f t="shared" si="120"/>
        <v>0</v>
      </c>
      <c r="J2569" s="116" t="s">
        <v>10120</v>
      </c>
      <c r="K2569" s="116" t="s">
        <v>15137</v>
      </c>
      <c r="L2569" s="197">
        <v>45716</v>
      </c>
      <c r="M2569" s="116"/>
      <c r="N2569" s="197">
        <v>45727</v>
      </c>
      <c r="O2569" s="388">
        <f t="shared" si="121"/>
        <v>6980</v>
      </c>
      <c r="P2569" s="339">
        <f t="shared" si="122"/>
        <v>0</v>
      </c>
    </row>
    <row r="2570" spans="1:16" hidden="1" x14ac:dyDescent="0.25">
      <c r="A2570" s="116">
        <v>134600</v>
      </c>
      <c r="B2570" s="116">
        <v>7</v>
      </c>
      <c r="C2570" s="116">
        <v>1810104380</v>
      </c>
      <c r="D2570" s="116" t="s">
        <v>17461</v>
      </c>
      <c r="E2570" s="339">
        <v>21800</v>
      </c>
      <c r="F2570" s="194">
        <v>4</v>
      </c>
      <c r="G2570" s="194">
        <v>4</v>
      </c>
      <c r="H2570" s="194" t="s">
        <v>10119</v>
      </c>
      <c r="I2570" s="194">
        <f t="shared" si="120"/>
        <v>0</v>
      </c>
      <c r="J2570" s="116" t="s">
        <v>10120</v>
      </c>
      <c r="K2570" s="116" t="s">
        <v>15137</v>
      </c>
      <c r="L2570" s="197">
        <v>45716</v>
      </c>
      <c r="M2570" s="116"/>
      <c r="N2570" s="197">
        <v>45727</v>
      </c>
      <c r="O2570" s="388">
        <f t="shared" si="121"/>
        <v>5450</v>
      </c>
      <c r="P2570" s="339">
        <f t="shared" si="122"/>
        <v>0</v>
      </c>
    </row>
    <row r="2571" spans="1:16" hidden="1" x14ac:dyDescent="0.25">
      <c r="A2571" s="116">
        <v>134600</v>
      </c>
      <c r="B2571" s="116">
        <v>1</v>
      </c>
      <c r="C2571" s="116">
        <v>1810105170</v>
      </c>
      <c r="D2571" s="116" t="s">
        <v>11376</v>
      </c>
      <c r="E2571" s="339">
        <v>6847.56</v>
      </c>
      <c r="F2571" s="194">
        <v>12</v>
      </c>
      <c r="G2571" s="194">
        <v>12</v>
      </c>
      <c r="H2571" s="194" t="s">
        <v>10119</v>
      </c>
      <c r="I2571" s="194">
        <f t="shared" si="120"/>
        <v>0</v>
      </c>
      <c r="J2571" s="116" t="s">
        <v>10120</v>
      </c>
      <c r="K2571" s="116" t="s">
        <v>15137</v>
      </c>
      <c r="L2571" s="197">
        <v>45716</v>
      </c>
      <c r="M2571" s="116"/>
      <c r="N2571" s="197">
        <v>45727</v>
      </c>
      <c r="O2571" s="388">
        <f t="shared" si="121"/>
        <v>570.63</v>
      </c>
      <c r="P2571" s="339">
        <f t="shared" si="122"/>
        <v>0</v>
      </c>
    </row>
    <row r="2572" spans="1:16" hidden="1" x14ac:dyDescent="0.25">
      <c r="A2572" s="116">
        <v>134600</v>
      </c>
      <c r="B2572" s="116">
        <v>2</v>
      </c>
      <c r="C2572" s="116">
        <v>1810105200</v>
      </c>
      <c r="D2572" s="116" t="s">
        <v>11378</v>
      </c>
      <c r="E2572" s="339">
        <v>8300.4</v>
      </c>
      <c r="F2572" s="194">
        <v>24</v>
      </c>
      <c r="G2572" s="194">
        <v>24</v>
      </c>
      <c r="H2572" s="194" t="s">
        <v>10119</v>
      </c>
      <c r="I2572" s="194">
        <f t="shared" si="120"/>
        <v>0</v>
      </c>
      <c r="J2572" s="116" t="s">
        <v>10120</v>
      </c>
      <c r="K2572" s="116" t="s">
        <v>15137</v>
      </c>
      <c r="L2572" s="197">
        <v>45716</v>
      </c>
      <c r="M2572" s="116"/>
      <c r="N2572" s="197">
        <v>45727</v>
      </c>
      <c r="O2572" s="388">
        <f t="shared" si="121"/>
        <v>345.84999999999997</v>
      </c>
      <c r="P2572" s="339">
        <f t="shared" si="122"/>
        <v>0</v>
      </c>
    </row>
    <row r="2573" spans="1:16" hidden="1" x14ac:dyDescent="0.25">
      <c r="A2573" s="116">
        <v>134600</v>
      </c>
      <c r="B2573" s="116">
        <v>8</v>
      </c>
      <c r="C2573" s="116">
        <v>1810105220</v>
      </c>
      <c r="D2573" s="116" t="s">
        <v>11380</v>
      </c>
      <c r="E2573" s="339">
        <v>14619.84</v>
      </c>
      <c r="F2573" s="194">
        <v>12</v>
      </c>
      <c r="G2573" s="194">
        <v>12</v>
      </c>
      <c r="H2573" s="194" t="s">
        <v>10119</v>
      </c>
      <c r="I2573" s="194">
        <f t="shared" si="120"/>
        <v>0</v>
      </c>
      <c r="J2573" s="116" t="s">
        <v>10120</v>
      </c>
      <c r="K2573" s="116" t="s">
        <v>15137</v>
      </c>
      <c r="L2573" s="197">
        <v>45716</v>
      </c>
      <c r="M2573" s="116"/>
      <c r="N2573" s="197">
        <v>45727</v>
      </c>
      <c r="O2573" s="388">
        <f t="shared" si="121"/>
        <v>1218.32</v>
      </c>
      <c r="P2573" s="339">
        <f t="shared" si="122"/>
        <v>0</v>
      </c>
    </row>
    <row r="2574" spans="1:16" hidden="1" x14ac:dyDescent="0.25">
      <c r="A2574" s="116">
        <v>134604</v>
      </c>
      <c r="B2574" s="116">
        <v>17</v>
      </c>
      <c r="C2574" s="116">
        <v>1010101180</v>
      </c>
      <c r="D2574" s="116" t="s">
        <v>11128</v>
      </c>
      <c r="E2574" s="339">
        <v>82866</v>
      </c>
      <c r="F2574" s="194">
        <v>10</v>
      </c>
      <c r="G2574" s="194">
        <v>10</v>
      </c>
      <c r="H2574" s="194" t="s">
        <v>10119</v>
      </c>
      <c r="I2574" s="194">
        <f t="shared" si="120"/>
        <v>0</v>
      </c>
      <c r="J2574" s="116" t="s">
        <v>10120</v>
      </c>
      <c r="K2574" s="116" t="s">
        <v>15137</v>
      </c>
      <c r="L2574" s="197">
        <v>45716</v>
      </c>
      <c r="M2574" s="116"/>
      <c r="N2574" s="197">
        <v>45728</v>
      </c>
      <c r="O2574" s="388">
        <f t="shared" si="121"/>
        <v>8286.6</v>
      </c>
      <c r="P2574" s="339">
        <f t="shared" si="122"/>
        <v>0</v>
      </c>
    </row>
    <row r="2575" spans="1:16" hidden="1" x14ac:dyDescent="0.25">
      <c r="A2575" s="116">
        <v>134604</v>
      </c>
      <c r="B2575" s="116">
        <v>16</v>
      </c>
      <c r="C2575" s="116">
        <v>1010106890</v>
      </c>
      <c r="D2575" s="116" t="s">
        <v>11136</v>
      </c>
      <c r="E2575" s="339">
        <v>121567</v>
      </c>
      <c r="F2575" s="194">
        <v>25</v>
      </c>
      <c r="G2575" s="194">
        <v>25</v>
      </c>
      <c r="H2575" s="194" t="s">
        <v>10119</v>
      </c>
      <c r="I2575" s="194">
        <f t="shared" si="120"/>
        <v>0</v>
      </c>
      <c r="J2575" s="116" t="s">
        <v>10120</v>
      </c>
      <c r="K2575" s="116" t="s">
        <v>15137</v>
      </c>
      <c r="L2575" s="197">
        <v>45716</v>
      </c>
      <c r="M2575" s="116"/>
      <c r="N2575" s="197">
        <v>45728</v>
      </c>
      <c r="O2575" s="388">
        <f t="shared" si="121"/>
        <v>4862.68</v>
      </c>
      <c r="P2575" s="339">
        <f t="shared" si="122"/>
        <v>0</v>
      </c>
    </row>
    <row r="2576" spans="1:16" hidden="1" x14ac:dyDescent="0.25">
      <c r="A2576" s="116">
        <v>134604</v>
      </c>
      <c r="B2576" s="116">
        <v>20</v>
      </c>
      <c r="C2576" s="116">
        <v>1011100040</v>
      </c>
      <c r="D2576" s="116" t="s">
        <v>10481</v>
      </c>
      <c r="E2576" s="339">
        <v>28999.599999999999</v>
      </c>
      <c r="F2576" s="194">
        <v>20</v>
      </c>
      <c r="G2576" s="194">
        <v>20</v>
      </c>
      <c r="H2576" s="194" t="s">
        <v>10119</v>
      </c>
      <c r="I2576" s="194">
        <f t="shared" si="120"/>
        <v>0</v>
      </c>
      <c r="J2576" s="116" t="s">
        <v>10120</v>
      </c>
      <c r="K2576" s="116" t="s">
        <v>15137</v>
      </c>
      <c r="L2576" s="197">
        <v>45716</v>
      </c>
      <c r="M2576" s="116"/>
      <c r="N2576" s="197">
        <v>45728</v>
      </c>
      <c r="O2576" s="388">
        <f t="shared" si="121"/>
        <v>1449.98</v>
      </c>
      <c r="P2576" s="339">
        <f t="shared" si="122"/>
        <v>0</v>
      </c>
    </row>
    <row r="2577" spans="1:16" hidden="1" x14ac:dyDescent="0.25">
      <c r="A2577" s="116">
        <v>134604</v>
      </c>
      <c r="B2577" s="116">
        <v>19</v>
      </c>
      <c r="C2577" s="116">
        <v>1017102120</v>
      </c>
      <c r="D2577" s="116" t="s">
        <v>10656</v>
      </c>
      <c r="E2577" s="339">
        <v>162000</v>
      </c>
      <c r="F2577" s="194">
        <v>1</v>
      </c>
      <c r="G2577" s="194">
        <v>1</v>
      </c>
      <c r="H2577" s="194" t="s">
        <v>10119</v>
      </c>
      <c r="I2577" s="194">
        <f t="shared" si="120"/>
        <v>0</v>
      </c>
      <c r="J2577" s="116" t="s">
        <v>10120</v>
      </c>
      <c r="K2577" s="116" t="s">
        <v>15137</v>
      </c>
      <c r="L2577" s="197">
        <v>45716</v>
      </c>
      <c r="M2577" s="116"/>
      <c r="N2577" s="197">
        <v>45728</v>
      </c>
      <c r="O2577" s="388">
        <f t="shared" si="121"/>
        <v>162000</v>
      </c>
      <c r="P2577" s="339">
        <f t="shared" si="122"/>
        <v>0</v>
      </c>
    </row>
    <row r="2578" spans="1:16" hidden="1" x14ac:dyDescent="0.25">
      <c r="A2578" s="116">
        <v>134604</v>
      </c>
      <c r="B2578" s="116">
        <v>23</v>
      </c>
      <c r="C2578" s="116">
        <v>1023100140</v>
      </c>
      <c r="D2578" s="116" t="s">
        <v>11171</v>
      </c>
      <c r="E2578" s="339">
        <v>91950.05</v>
      </c>
      <c r="F2578" s="194">
        <v>5</v>
      </c>
      <c r="G2578" s="194">
        <v>5</v>
      </c>
      <c r="H2578" s="194" t="s">
        <v>10119</v>
      </c>
      <c r="I2578" s="194">
        <f t="shared" si="120"/>
        <v>0</v>
      </c>
      <c r="J2578" s="116" t="s">
        <v>10120</v>
      </c>
      <c r="K2578" s="116" t="s">
        <v>15137</v>
      </c>
      <c r="L2578" s="197">
        <v>45716</v>
      </c>
      <c r="M2578" s="116"/>
      <c r="N2578" s="197">
        <v>45728</v>
      </c>
      <c r="O2578" s="388">
        <f t="shared" si="121"/>
        <v>18390.010000000002</v>
      </c>
      <c r="P2578" s="339">
        <f t="shared" si="122"/>
        <v>0</v>
      </c>
    </row>
    <row r="2579" spans="1:16" hidden="1" x14ac:dyDescent="0.25">
      <c r="A2579" s="116">
        <v>134604</v>
      </c>
      <c r="B2579" s="116">
        <v>24</v>
      </c>
      <c r="C2579" s="116">
        <v>1023100340</v>
      </c>
      <c r="D2579" s="116" t="s">
        <v>10969</v>
      </c>
      <c r="E2579" s="339">
        <v>147120</v>
      </c>
      <c r="F2579" s="194">
        <v>8</v>
      </c>
      <c r="G2579" s="194">
        <v>8</v>
      </c>
      <c r="H2579" s="194" t="s">
        <v>10119</v>
      </c>
      <c r="I2579" s="194">
        <f t="shared" si="120"/>
        <v>0</v>
      </c>
      <c r="J2579" s="116" t="s">
        <v>10120</v>
      </c>
      <c r="K2579" s="116" t="s">
        <v>15137</v>
      </c>
      <c r="L2579" s="197">
        <v>45716</v>
      </c>
      <c r="M2579" s="116"/>
      <c r="N2579" s="197">
        <v>45728</v>
      </c>
      <c r="O2579" s="388">
        <f t="shared" si="121"/>
        <v>18390</v>
      </c>
      <c r="P2579" s="339">
        <f t="shared" si="122"/>
        <v>0</v>
      </c>
    </row>
    <row r="2580" spans="1:16" hidden="1" x14ac:dyDescent="0.25">
      <c r="A2580" s="116">
        <v>134604</v>
      </c>
      <c r="B2580" s="116">
        <v>18</v>
      </c>
      <c r="C2580" s="116">
        <v>1512101110</v>
      </c>
      <c r="D2580" s="116" t="s">
        <v>17648</v>
      </c>
      <c r="E2580" s="339">
        <v>35660.76</v>
      </c>
      <c r="F2580" s="194">
        <v>12</v>
      </c>
      <c r="G2580" s="194">
        <v>12</v>
      </c>
      <c r="H2580" s="194" t="s">
        <v>10119</v>
      </c>
      <c r="I2580" s="194">
        <f t="shared" si="120"/>
        <v>0</v>
      </c>
      <c r="J2580" s="116" t="s">
        <v>10120</v>
      </c>
      <c r="K2580" s="116" t="s">
        <v>15137</v>
      </c>
      <c r="L2580" s="197">
        <v>45716</v>
      </c>
      <c r="M2580" s="116"/>
      <c r="N2580" s="197">
        <v>45728</v>
      </c>
      <c r="O2580" s="388">
        <f t="shared" si="121"/>
        <v>2971.73</v>
      </c>
      <c r="P2580" s="339">
        <f t="shared" si="122"/>
        <v>0</v>
      </c>
    </row>
    <row r="2581" spans="1:16" hidden="1" x14ac:dyDescent="0.25">
      <c r="A2581" s="116">
        <v>134604</v>
      </c>
      <c r="B2581" s="116">
        <v>13</v>
      </c>
      <c r="C2581" s="116">
        <v>1514100040</v>
      </c>
      <c r="D2581" s="116" t="s">
        <v>9067</v>
      </c>
      <c r="E2581" s="339">
        <v>155867</v>
      </c>
      <c r="F2581" s="194">
        <v>1</v>
      </c>
      <c r="G2581" s="194">
        <v>1</v>
      </c>
      <c r="H2581" s="194" t="s">
        <v>10119</v>
      </c>
      <c r="I2581" s="194">
        <f t="shared" si="120"/>
        <v>0</v>
      </c>
      <c r="J2581" s="116" t="s">
        <v>10120</v>
      </c>
      <c r="K2581" s="116" t="s">
        <v>15137</v>
      </c>
      <c r="L2581" s="197">
        <v>45716</v>
      </c>
      <c r="M2581" s="116"/>
      <c r="N2581" s="197">
        <v>45728</v>
      </c>
      <c r="O2581" s="388">
        <f t="shared" si="121"/>
        <v>155867</v>
      </c>
      <c r="P2581" s="339">
        <f t="shared" si="122"/>
        <v>0</v>
      </c>
    </row>
    <row r="2582" spans="1:16" hidden="1" x14ac:dyDescent="0.25">
      <c r="A2582" s="116">
        <v>134604</v>
      </c>
      <c r="B2582" s="116">
        <v>21</v>
      </c>
      <c r="C2582" s="116">
        <v>1514100320</v>
      </c>
      <c r="D2582" s="116" t="s">
        <v>11283</v>
      </c>
      <c r="E2582" s="339">
        <v>18435</v>
      </c>
      <c r="F2582" s="194">
        <v>5</v>
      </c>
      <c r="G2582" s="194">
        <v>5</v>
      </c>
      <c r="H2582" s="194" t="s">
        <v>10119</v>
      </c>
      <c r="I2582" s="194">
        <f t="shared" si="120"/>
        <v>0</v>
      </c>
      <c r="J2582" s="116" t="s">
        <v>10120</v>
      </c>
      <c r="K2582" s="116" t="s">
        <v>15137</v>
      </c>
      <c r="L2582" s="197">
        <v>45716</v>
      </c>
      <c r="M2582" s="116"/>
      <c r="N2582" s="197">
        <v>45728</v>
      </c>
      <c r="O2582" s="388">
        <f t="shared" si="121"/>
        <v>3687</v>
      </c>
      <c r="P2582" s="339">
        <f t="shared" si="122"/>
        <v>0</v>
      </c>
    </row>
    <row r="2583" spans="1:16" hidden="1" x14ac:dyDescent="0.25">
      <c r="A2583" s="116">
        <v>134604</v>
      </c>
      <c r="B2583" s="116">
        <v>4</v>
      </c>
      <c r="C2583" s="116">
        <v>1516100300</v>
      </c>
      <c r="D2583" s="116" t="s">
        <v>15150</v>
      </c>
      <c r="E2583" s="339">
        <v>1800.78</v>
      </c>
      <c r="F2583" s="194">
        <v>3</v>
      </c>
      <c r="G2583" s="194">
        <v>3</v>
      </c>
      <c r="H2583" s="194" t="s">
        <v>10119</v>
      </c>
      <c r="I2583" s="194">
        <f t="shared" si="120"/>
        <v>0</v>
      </c>
      <c r="J2583" s="116" t="s">
        <v>10120</v>
      </c>
      <c r="K2583" s="116" t="s">
        <v>15137</v>
      </c>
      <c r="L2583" s="197">
        <v>45716</v>
      </c>
      <c r="M2583" s="116"/>
      <c r="N2583" s="197">
        <v>45728</v>
      </c>
      <c r="O2583" s="388">
        <f t="shared" si="121"/>
        <v>600.26</v>
      </c>
      <c r="P2583" s="339">
        <f t="shared" si="122"/>
        <v>0</v>
      </c>
    </row>
    <row r="2584" spans="1:16" hidden="1" x14ac:dyDescent="0.25">
      <c r="A2584" s="116">
        <v>134604</v>
      </c>
      <c r="B2584" s="116">
        <v>7</v>
      </c>
      <c r="C2584" s="116">
        <v>1516100310</v>
      </c>
      <c r="D2584" s="116" t="s">
        <v>15151</v>
      </c>
      <c r="E2584" s="339">
        <v>4814.49</v>
      </c>
      <c r="F2584" s="194">
        <v>3</v>
      </c>
      <c r="G2584" s="194">
        <v>3</v>
      </c>
      <c r="H2584" s="194" t="s">
        <v>10119</v>
      </c>
      <c r="I2584" s="194">
        <f t="shared" si="120"/>
        <v>0</v>
      </c>
      <c r="J2584" s="116" t="s">
        <v>10120</v>
      </c>
      <c r="K2584" s="116" t="s">
        <v>15137</v>
      </c>
      <c r="L2584" s="197">
        <v>45716</v>
      </c>
      <c r="M2584" s="116"/>
      <c r="N2584" s="197">
        <v>45728</v>
      </c>
      <c r="O2584" s="388">
        <f t="shared" si="121"/>
        <v>1604.83</v>
      </c>
      <c r="P2584" s="339">
        <f t="shared" si="122"/>
        <v>0</v>
      </c>
    </row>
    <row r="2585" spans="1:16" hidden="1" x14ac:dyDescent="0.25">
      <c r="A2585" s="116">
        <v>134604</v>
      </c>
      <c r="B2585" s="116">
        <v>3</v>
      </c>
      <c r="C2585" s="116">
        <v>1519100920</v>
      </c>
      <c r="D2585" s="116" t="s">
        <v>8288</v>
      </c>
      <c r="E2585" s="339">
        <v>1088286</v>
      </c>
      <c r="F2585" s="194">
        <v>1</v>
      </c>
      <c r="G2585" s="194">
        <v>1</v>
      </c>
      <c r="H2585" s="194" t="s">
        <v>10119</v>
      </c>
      <c r="I2585" s="194">
        <f t="shared" si="120"/>
        <v>0</v>
      </c>
      <c r="J2585" s="116" t="s">
        <v>10120</v>
      </c>
      <c r="K2585" s="116" t="s">
        <v>15137</v>
      </c>
      <c r="L2585" s="197">
        <v>45716</v>
      </c>
      <c r="M2585" s="116"/>
      <c r="N2585" s="197">
        <v>45728</v>
      </c>
      <c r="O2585" s="388">
        <f t="shared" si="121"/>
        <v>1088286</v>
      </c>
      <c r="P2585" s="339">
        <f t="shared" si="122"/>
        <v>0</v>
      </c>
    </row>
    <row r="2586" spans="1:16" hidden="1" x14ac:dyDescent="0.25">
      <c r="A2586" s="116">
        <v>134604</v>
      </c>
      <c r="B2586" s="116">
        <v>5</v>
      </c>
      <c r="C2586" s="116">
        <v>1519100970</v>
      </c>
      <c r="D2586" s="116" t="s">
        <v>7576</v>
      </c>
      <c r="E2586" s="339">
        <v>2337997</v>
      </c>
      <c r="F2586" s="194">
        <v>1</v>
      </c>
      <c r="G2586" s="194">
        <v>1</v>
      </c>
      <c r="H2586" s="194" t="s">
        <v>10119</v>
      </c>
      <c r="I2586" s="194">
        <f t="shared" si="120"/>
        <v>0</v>
      </c>
      <c r="J2586" s="116" t="s">
        <v>10120</v>
      </c>
      <c r="K2586" s="116" t="s">
        <v>15137</v>
      </c>
      <c r="L2586" s="197">
        <v>45716</v>
      </c>
      <c r="M2586" s="116"/>
      <c r="N2586" s="197">
        <v>45728</v>
      </c>
      <c r="O2586" s="388">
        <f t="shared" si="121"/>
        <v>2337997</v>
      </c>
      <c r="P2586" s="339">
        <f t="shared" si="122"/>
        <v>0</v>
      </c>
    </row>
    <row r="2587" spans="1:16" hidden="1" x14ac:dyDescent="0.25">
      <c r="A2587" s="116">
        <v>134604</v>
      </c>
      <c r="B2587" s="116">
        <v>15</v>
      </c>
      <c r="C2587" s="116">
        <v>1519101020</v>
      </c>
      <c r="D2587" s="116" t="s">
        <v>11296</v>
      </c>
      <c r="E2587" s="339">
        <v>353621</v>
      </c>
      <c r="F2587" s="194">
        <v>1</v>
      </c>
      <c r="G2587" s="194">
        <v>1</v>
      </c>
      <c r="H2587" s="194" t="s">
        <v>10119</v>
      </c>
      <c r="I2587" s="194">
        <f t="shared" si="120"/>
        <v>0</v>
      </c>
      <c r="J2587" s="116" t="s">
        <v>10120</v>
      </c>
      <c r="K2587" s="116" t="s">
        <v>15137</v>
      </c>
      <c r="L2587" s="197">
        <v>45716</v>
      </c>
      <c r="M2587" s="116"/>
      <c r="N2587" s="197">
        <v>45728</v>
      </c>
      <c r="O2587" s="388">
        <f t="shared" si="121"/>
        <v>353621</v>
      </c>
      <c r="P2587" s="339">
        <f t="shared" si="122"/>
        <v>0</v>
      </c>
    </row>
    <row r="2588" spans="1:16" hidden="1" x14ac:dyDescent="0.25">
      <c r="A2588" s="116">
        <v>134604</v>
      </c>
      <c r="B2588" s="116">
        <v>6</v>
      </c>
      <c r="C2588" s="116">
        <v>1522100080</v>
      </c>
      <c r="D2588" s="116" t="s">
        <v>7912</v>
      </c>
      <c r="E2588" s="339">
        <v>283337.40000000002</v>
      </c>
      <c r="F2588" s="194">
        <v>3</v>
      </c>
      <c r="G2588" s="194">
        <v>3</v>
      </c>
      <c r="H2588" s="194" t="s">
        <v>10119</v>
      </c>
      <c r="I2588" s="194">
        <f t="shared" si="120"/>
        <v>0</v>
      </c>
      <c r="J2588" s="116" t="s">
        <v>10120</v>
      </c>
      <c r="K2588" s="116" t="s">
        <v>15137</v>
      </c>
      <c r="L2588" s="197">
        <v>45716</v>
      </c>
      <c r="M2588" s="116"/>
      <c r="N2588" s="197">
        <v>45728</v>
      </c>
      <c r="O2588" s="388">
        <f t="shared" si="121"/>
        <v>94445.8</v>
      </c>
      <c r="P2588" s="339">
        <f t="shared" si="122"/>
        <v>0</v>
      </c>
    </row>
    <row r="2589" spans="1:16" hidden="1" x14ac:dyDescent="0.25">
      <c r="A2589" s="116">
        <v>134604</v>
      </c>
      <c r="B2589" s="116">
        <v>14</v>
      </c>
      <c r="C2589" s="116">
        <v>1522101310</v>
      </c>
      <c r="D2589" s="116" t="s">
        <v>8037</v>
      </c>
      <c r="E2589" s="339">
        <v>56925</v>
      </c>
      <c r="F2589" s="194">
        <v>4</v>
      </c>
      <c r="G2589" s="194">
        <v>4</v>
      </c>
      <c r="H2589" s="194" t="s">
        <v>10119</v>
      </c>
      <c r="I2589" s="194">
        <f t="shared" si="120"/>
        <v>0</v>
      </c>
      <c r="J2589" s="116" t="s">
        <v>10120</v>
      </c>
      <c r="K2589" s="116" t="s">
        <v>15137</v>
      </c>
      <c r="L2589" s="197">
        <v>45716</v>
      </c>
      <c r="M2589" s="116"/>
      <c r="N2589" s="197">
        <v>45728</v>
      </c>
      <c r="O2589" s="388">
        <f t="shared" si="121"/>
        <v>14231.25</v>
      </c>
      <c r="P2589" s="339">
        <f t="shared" si="122"/>
        <v>0</v>
      </c>
    </row>
    <row r="2590" spans="1:16" hidden="1" x14ac:dyDescent="0.25">
      <c r="A2590" s="116">
        <v>134604</v>
      </c>
      <c r="B2590" s="116">
        <v>11</v>
      </c>
      <c r="C2590" s="116">
        <v>1523100260</v>
      </c>
      <c r="D2590" s="116" t="s">
        <v>11325</v>
      </c>
      <c r="E2590" s="339">
        <v>14275</v>
      </c>
      <c r="F2590" s="194">
        <v>10</v>
      </c>
      <c r="G2590" s="194">
        <v>10</v>
      </c>
      <c r="H2590" s="194" t="s">
        <v>10119</v>
      </c>
      <c r="I2590" s="194">
        <f t="shared" si="120"/>
        <v>0</v>
      </c>
      <c r="J2590" s="116" t="s">
        <v>10120</v>
      </c>
      <c r="K2590" s="116" t="s">
        <v>15137</v>
      </c>
      <c r="L2590" s="197">
        <v>45716</v>
      </c>
      <c r="M2590" s="116"/>
      <c r="N2590" s="197">
        <v>45728</v>
      </c>
      <c r="O2590" s="388">
        <f t="shared" si="121"/>
        <v>1427.5</v>
      </c>
      <c r="P2590" s="339">
        <f t="shared" si="122"/>
        <v>0</v>
      </c>
    </row>
    <row r="2591" spans="1:16" hidden="1" x14ac:dyDescent="0.25">
      <c r="A2591" s="116">
        <v>134604</v>
      </c>
      <c r="B2591" s="116">
        <v>10</v>
      </c>
      <c r="C2591" s="116">
        <v>1523100680</v>
      </c>
      <c r="D2591" s="116" t="s">
        <v>17480</v>
      </c>
      <c r="E2591" s="339">
        <v>8400</v>
      </c>
      <c r="F2591" s="194">
        <v>10</v>
      </c>
      <c r="G2591" s="194">
        <v>10</v>
      </c>
      <c r="H2591" s="194" t="s">
        <v>10119</v>
      </c>
      <c r="I2591" s="194">
        <f t="shared" si="120"/>
        <v>0</v>
      </c>
      <c r="J2591" s="116" t="s">
        <v>10120</v>
      </c>
      <c r="K2591" s="116" t="s">
        <v>15137</v>
      </c>
      <c r="L2591" s="197">
        <v>45716</v>
      </c>
      <c r="M2591" s="116"/>
      <c r="N2591" s="197">
        <v>45728</v>
      </c>
      <c r="O2591" s="388">
        <f t="shared" si="121"/>
        <v>840</v>
      </c>
      <c r="P2591" s="339">
        <f t="shared" si="122"/>
        <v>0</v>
      </c>
    </row>
    <row r="2592" spans="1:16" hidden="1" x14ac:dyDescent="0.25">
      <c r="A2592" s="116">
        <v>134604</v>
      </c>
      <c r="B2592" s="116">
        <v>25</v>
      </c>
      <c r="C2592" s="116">
        <v>1534100260</v>
      </c>
      <c r="D2592" s="116" t="s">
        <v>15017</v>
      </c>
      <c r="E2592" s="339">
        <v>460000</v>
      </c>
      <c r="F2592" s="194">
        <v>1</v>
      </c>
      <c r="G2592" s="194">
        <v>1</v>
      </c>
      <c r="H2592" s="194" t="s">
        <v>10119</v>
      </c>
      <c r="I2592" s="194">
        <f t="shared" si="120"/>
        <v>0</v>
      </c>
      <c r="J2592" s="116" t="s">
        <v>10120</v>
      </c>
      <c r="K2592" s="116" t="s">
        <v>15137</v>
      </c>
      <c r="L2592" s="197">
        <v>45716</v>
      </c>
      <c r="M2592" s="116"/>
      <c r="N2592" s="197">
        <v>45728</v>
      </c>
      <c r="O2592" s="388">
        <f t="shared" si="121"/>
        <v>460000</v>
      </c>
      <c r="P2592" s="339">
        <f t="shared" si="122"/>
        <v>0</v>
      </c>
    </row>
    <row r="2593" spans="1:16" hidden="1" x14ac:dyDescent="0.25">
      <c r="A2593" s="116">
        <v>134604</v>
      </c>
      <c r="B2593" s="116">
        <v>22</v>
      </c>
      <c r="C2593" s="116">
        <v>1546101840</v>
      </c>
      <c r="D2593" s="116" t="s">
        <v>10957</v>
      </c>
      <c r="E2593" s="339">
        <v>56462.5</v>
      </c>
      <c r="F2593" s="194">
        <v>5</v>
      </c>
      <c r="G2593" s="194">
        <v>5</v>
      </c>
      <c r="H2593" s="194" t="s">
        <v>10119</v>
      </c>
      <c r="I2593" s="194">
        <f t="shared" si="120"/>
        <v>0</v>
      </c>
      <c r="J2593" s="116" t="s">
        <v>10120</v>
      </c>
      <c r="K2593" s="116" t="s">
        <v>15137</v>
      </c>
      <c r="L2593" s="197">
        <v>45716</v>
      </c>
      <c r="M2593" s="116"/>
      <c r="N2593" s="197">
        <v>45728</v>
      </c>
      <c r="O2593" s="388">
        <f t="shared" si="121"/>
        <v>11292.5</v>
      </c>
      <c r="P2593" s="339">
        <f t="shared" si="122"/>
        <v>0</v>
      </c>
    </row>
    <row r="2594" spans="1:16" hidden="1" x14ac:dyDescent="0.25">
      <c r="A2594" s="116">
        <v>134604</v>
      </c>
      <c r="B2594" s="116">
        <v>12</v>
      </c>
      <c r="C2594" s="116">
        <v>1810101870</v>
      </c>
      <c r="D2594" s="116" t="s">
        <v>11367</v>
      </c>
      <c r="E2594" s="339">
        <v>10448</v>
      </c>
      <c r="F2594" s="194">
        <v>1</v>
      </c>
      <c r="G2594" s="194">
        <v>1</v>
      </c>
      <c r="H2594" s="194" t="s">
        <v>10119</v>
      </c>
      <c r="I2594" s="194">
        <f t="shared" si="120"/>
        <v>0</v>
      </c>
      <c r="J2594" s="116" t="s">
        <v>10120</v>
      </c>
      <c r="K2594" s="116" t="s">
        <v>15137</v>
      </c>
      <c r="L2594" s="197">
        <v>45716</v>
      </c>
      <c r="M2594" s="116"/>
      <c r="N2594" s="197">
        <v>45728</v>
      </c>
      <c r="O2594" s="388">
        <f t="shared" si="121"/>
        <v>10448</v>
      </c>
      <c r="P2594" s="339">
        <f t="shared" si="122"/>
        <v>0</v>
      </c>
    </row>
    <row r="2595" spans="1:16" hidden="1" x14ac:dyDescent="0.25">
      <c r="A2595" s="116">
        <v>134604</v>
      </c>
      <c r="B2595" s="116">
        <v>1</v>
      </c>
      <c r="C2595" s="116">
        <v>1810103620</v>
      </c>
      <c r="D2595" s="116" t="s">
        <v>17649</v>
      </c>
      <c r="E2595" s="339">
        <v>28907.16</v>
      </c>
      <c r="F2595" s="194">
        <v>12</v>
      </c>
      <c r="G2595" s="194">
        <v>12</v>
      </c>
      <c r="H2595" s="194" t="s">
        <v>10119</v>
      </c>
      <c r="I2595" s="194">
        <f t="shared" si="120"/>
        <v>0</v>
      </c>
      <c r="J2595" s="116" t="s">
        <v>10120</v>
      </c>
      <c r="K2595" s="116" t="s">
        <v>15137</v>
      </c>
      <c r="L2595" s="197">
        <v>45716</v>
      </c>
      <c r="M2595" s="116"/>
      <c r="N2595" s="197">
        <v>45728</v>
      </c>
      <c r="O2595" s="388">
        <f t="shared" si="121"/>
        <v>2408.9299999999998</v>
      </c>
      <c r="P2595" s="339">
        <f t="shared" si="122"/>
        <v>0</v>
      </c>
    </row>
    <row r="2596" spans="1:16" hidden="1" x14ac:dyDescent="0.25">
      <c r="A2596" s="116">
        <v>134604</v>
      </c>
      <c r="B2596" s="116">
        <v>2</v>
      </c>
      <c r="C2596" s="116">
        <v>1810103740</v>
      </c>
      <c r="D2596" s="116" t="s">
        <v>17549</v>
      </c>
      <c r="E2596" s="339">
        <v>5040</v>
      </c>
      <c r="F2596" s="194">
        <v>12</v>
      </c>
      <c r="G2596" s="194">
        <v>12</v>
      </c>
      <c r="H2596" s="194" t="s">
        <v>10119</v>
      </c>
      <c r="I2596" s="194">
        <f t="shared" si="120"/>
        <v>0</v>
      </c>
      <c r="J2596" s="116" t="s">
        <v>10120</v>
      </c>
      <c r="K2596" s="116" t="s">
        <v>15137</v>
      </c>
      <c r="L2596" s="197">
        <v>45716</v>
      </c>
      <c r="M2596" s="116"/>
      <c r="N2596" s="197">
        <v>45728</v>
      </c>
      <c r="O2596" s="388">
        <f t="shared" si="121"/>
        <v>420</v>
      </c>
      <c r="P2596" s="339">
        <f t="shared" si="122"/>
        <v>0</v>
      </c>
    </row>
    <row r="2597" spans="1:16" hidden="1" x14ac:dyDescent="0.25">
      <c r="A2597" s="116">
        <v>134604</v>
      </c>
      <c r="B2597" s="116">
        <v>9</v>
      </c>
      <c r="C2597" s="116">
        <v>1810104100</v>
      </c>
      <c r="D2597" s="116" t="s">
        <v>17481</v>
      </c>
      <c r="E2597" s="339">
        <v>35132.400000000001</v>
      </c>
      <c r="F2597" s="194">
        <v>24</v>
      </c>
      <c r="G2597" s="194">
        <v>24</v>
      </c>
      <c r="H2597" s="194" t="s">
        <v>10119</v>
      </c>
      <c r="I2597" s="194">
        <f t="shared" si="120"/>
        <v>0</v>
      </c>
      <c r="J2597" s="116" t="s">
        <v>10120</v>
      </c>
      <c r="K2597" s="116" t="s">
        <v>15137</v>
      </c>
      <c r="L2597" s="197">
        <v>45716</v>
      </c>
      <c r="M2597" s="116" t="s">
        <v>15156</v>
      </c>
      <c r="N2597" s="197">
        <v>45848</v>
      </c>
      <c r="O2597" s="388">
        <f t="shared" si="121"/>
        <v>1463.8500000000001</v>
      </c>
      <c r="P2597" s="339">
        <f t="shared" si="122"/>
        <v>0</v>
      </c>
    </row>
    <row r="2598" spans="1:16" hidden="1" x14ac:dyDescent="0.25">
      <c r="A2598" s="116">
        <v>134604</v>
      </c>
      <c r="B2598" s="116">
        <v>8</v>
      </c>
      <c r="C2598" s="116">
        <v>1810105400</v>
      </c>
      <c r="D2598" s="116" t="s">
        <v>17650</v>
      </c>
      <c r="E2598" s="339">
        <v>39480</v>
      </c>
      <c r="F2598" s="194">
        <v>12</v>
      </c>
      <c r="G2598" s="194">
        <v>12</v>
      </c>
      <c r="H2598" s="194" t="s">
        <v>10119</v>
      </c>
      <c r="I2598" s="194">
        <f t="shared" si="120"/>
        <v>0</v>
      </c>
      <c r="J2598" s="116" t="s">
        <v>10120</v>
      </c>
      <c r="K2598" s="116" t="s">
        <v>15137</v>
      </c>
      <c r="L2598" s="197">
        <v>45716</v>
      </c>
      <c r="M2598" s="116"/>
      <c r="N2598" s="197">
        <v>45728</v>
      </c>
      <c r="O2598" s="388">
        <f t="shared" si="121"/>
        <v>3290</v>
      </c>
      <c r="P2598" s="339">
        <f t="shared" si="122"/>
        <v>0</v>
      </c>
    </row>
    <row r="2599" spans="1:16" hidden="1" x14ac:dyDescent="0.25">
      <c r="A2599" s="116">
        <v>134610</v>
      </c>
      <c r="B2599" s="116">
        <v>2</v>
      </c>
      <c r="C2599" s="116">
        <v>1012100020</v>
      </c>
      <c r="D2599" s="116" t="s">
        <v>10488</v>
      </c>
      <c r="E2599" s="339">
        <v>139498.07999999999</v>
      </c>
      <c r="F2599" s="194">
        <v>6</v>
      </c>
      <c r="G2599" s="194">
        <v>6</v>
      </c>
      <c r="H2599" s="194" t="s">
        <v>10119</v>
      </c>
      <c r="I2599" s="194">
        <f t="shared" si="120"/>
        <v>0</v>
      </c>
      <c r="J2599" s="116" t="s">
        <v>10120</v>
      </c>
      <c r="K2599" s="116" t="s">
        <v>10121</v>
      </c>
      <c r="L2599" s="197">
        <v>45715</v>
      </c>
      <c r="M2599" s="116"/>
      <c r="N2599" s="197">
        <v>45719</v>
      </c>
      <c r="O2599" s="388">
        <f t="shared" si="121"/>
        <v>23249.679999999997</v>
      </c>
      <c r="P2599" s="339">
        <f t="shared" si="122"/>
        <v>0</v>
      </c>
    </row>
    <row r="2600" spans="1:16" hidden="1" x14ac:dyDescent="0.25">
      <c r="A2600" s="116">
        <v>134610</v>
      </c>
      <c r="B2600" s="116">
        <v>3</v>
      </c>
      <c r="C2600" s="116">
        <v>1012100120</v>
      </c>
      <c r="D2600" s="116" t="s">
        <v>10492</v>
      </c>
      <c r="E2600" s="339">
        <v>249486.7</v>
      </c>
      <c r="F2600" s="194">
        <v>10</v>
      </c>
      <c r="G2600" s="194">
        <v>10</v>
      </c>
      <c r="H2600" s="194" t="s">
        <v>10119</v>
      </c>
      <c r="I2600" s="194">
        <f t="shared" si="120"/>
        <v>0</v>
      </c>
      <c r="J2600" s="116" t="s">
        <v>10120</v>
      </c>
      <c r="K2600" s="116" t="s">
        <v>10121</v>
      </c>
      <c r="L2600" s="197">
        <v>45715</v>
      </c>
      <c r="M2600" s="116" t="s">
        <v>15126</v>
      </c>
      <c r="N2600" s="197">
        <v>45726</v>
      </c>
      <c r="O2600" s="388">
        <f t="shared" si="121"/>
        <v>24948.670000000002</v>
      </c>
      <c r="P2600" s="339">
        <f t="shared" si="122"/>
        <v>0</v>
      </c>
    </row>
    <row r="2601" spans="1:16" hidden="1" x14ac:dyDescent="0.25">
      <c r="A2601" s="116">
        <v>134610</v>
      </c>
      <c r="B2601" s="116">
        <v>4</v>
      </c>
      <c r="C2601" s="116">
        <v>1018101080</v>
      </c>
      <c r="D2601" s="116" t="s">
        <v>17539</v>
      </c>
      <c r="E2601" s="339">
        <v>2709</v>
      </c>
      <c r="F2601" s="194">
        <v>1</v>
      </c>
      <c r="G2601" s="194">
        <v>1</v>
      </c>
      <c r="H2601" s="194" t="s">
        <v>10119</v>
      </c>
      <c r="I2601" s="194">
        <f t="shared" si="120"/>
        <v>0</v>
      </c>
      <c r="J2601" s="116" t="s">
        <v>10120</v>
      </c>
      <c r="K2601" s="116" t="s">
        <v>10121</v>
      </c>
      <c r="L2601" s="197">
        <v>45715</v>
      </c>
      <c r="M2601" s="116"/>
      <c r="N2601" s="197">
        <v>45719</v>
      </c>
      <c r="O2601" s="388">
        <f t="shared" si="121"/>
        <v>2709</v>
      </c>
      <c r="P2601" s="339">
        <f t="shared" si="122"/>
        <v>0</v>
      </c>
    </row>
    <row r="2602" spans="1:16" hidden="1" x14ac:dyDescent="0.25">
      <c r="A2602" s="116">
        <v>134610</v>
      </c>
      <c r="B2602" s="116">
        <v>1</v>
      </c>
      <c r="C2602" s="116">
        <v>1027100220</v>
      </c>
      <c r="D2602" s="116" t="s">
        <v>15097</v>
      </c>
      <c r="E2602" s="339">
        <v>69000</v>
      </c>
      <c r="F2602" s="194">
        <v>1</v>
      </c>
      <c r="G2602" s="194">
        <v>1</v>
      </c>
      <c r="H2602" s="194" t="s">
        <v>10119</v>
      </c>
      <c r="I2602" s="194">
        <f t="shared" si="120"/>
        <v>0</v>
      </c>
      <c r="J2602" s="116" t="s">
        <v>10120</v>
      </c>
      <c r="K2602" s="116" t="s">
        <v>10121</v>
      </c>
      <c r="L2602" s="197">
        <v>45715</v>
      </c>
      <c r="M2602" s="116"/>
      <c r="N2602" s="197">
        <v>45719</v>
      </c>
      <c r="O2602" s="388">
        <f t="shared" si="121"/>
        <v>69000</v>
      </c>
      <c r="P2602" s="339">
        <f t="shared" si="122"/>
        <v>0</v>
      </c>
    </row>
    <row r="2603" spans="1:16" hidden="1" x14ac:dyDescent="0.25">
      <c r="A2603" s="116">
        <v>134612</v>
      </c>
      <c r="B2603" s="116">
        <v>1</v>
      </c>
      <c r="C2603" s="116">
        <v>1521100100</v>
      </c>
      <c r="D2603" s="116" t="s">
        <v>10563</v>
      </c>
      <c r="E2603" s="339">
        <v>3300</v>
      </c>
      <c r="F2603" s="194">
        <v>3</v>
      </c>
      <c r="G2603" s="194">
        <v>3</v>
      </c>
      <c r="H2603" s="194" t="s">
        <v>10119</v>
      </c>
      <c r="I2603" s="194">
        <f t="shared" si="120"/>
        <v>0</v>
      </c>
      <c r="J2603" s="116" t="s">
        <v>10120</v>
      </c>
      <c r="K2603" s="116" t="s">
        <v>15110</v>
      </c>
      <c r="L2603" s="197">
        <v>45716</v>
      </c>
      <c r="M2603" s="116" t="s">
        <v>17651</v>
      </c>
      <c r="N2603" s="197">
        <v>45727</v>
      </c>
      <c r="O2603" s="388">
        <f t="shared" si="121"/>
        <v>1100</v>
      </c>
      <c r="P2603" s="339">
        <f t="shared" si="122"/>
        <v>0</v>
      </c>
    </row>
    <row r="2604" spans="1:16" hidden="1" x14ac:dyDescent="0.25">
      <c r="A2604" s="116">
        <v>134613</v>
      </c>
      <c r="B2604" s="116">
        <v>2</v>
      </c>
      <c r="C2604" s="116">
        <v>1216100030</v>
      </c>
      <c r="D2604" s="116" t="s">
        <v>17628</v>
      </c>
      <c r="E2604" s="339">
        <v>125550</v>
      </c>
      <c r="F2604" s="194">
        <v>2</v>
      </c>
      <c r="G2604" s="194">
        <v>2</v>
      </c>
      <c r="H2604" s="194" t="s">
        <v>10119</v>
      </c>
      <c r="I2604" s="194">
        <f t="shared" si="120"/>
        <v>0</v>
      </c>
      <c r="J2604" s="116" t="s">
        <v>10120</v>
      </c>
      <c r="K2604" s="116" t="s">
        <v>15118</v>
      </c>
      <c r="L2604" s="197">
        <v>45716</v>
      </c>
      <c r="M2604" s="116"/>
      <c r="N2604" s="197">
        <v>45727</v>
      </c>
      <c r="O2604" s="388">
        <f t="shared" si="121"/>
        <v>62775</v>
      </c>
      <c r="P2604" s="339">
        <f t="shared" si="122"/>
        <v>0</v>
      </c>
    </row>
    <row r="2605" spans="1:16" hidden="1" x14ac:dyDescent="0.25">
      <c r="A2605" s="116">
        <v>134613</v>
      </c>
      <c r="B2605" s="116">
        <v>1</v>
      </c>
      <c r="C2605" s="116">
        <v>1234100070</v>
      </c>
      <c r="D2605" s="116" t="s">
        <v>11236</v>
      </c>
      <c r="E2605" s="339">
        <v>96197.36</v>
      </c>
      <c r="F2605" s="194">
        <v>4</v>
      </c>
      <c r="G2605" s="194">
        <v>4</v>
      </c>
      <c r="H2605" s="194" t="s">
        <v>10119</v>
      </c>
      <c r="I2605" s="194">
        <f t="shared" si="120"/>
        <v>0</v>
      </c>
      <c r="J2605" s="116" t="s">
        <v>10120</v>
      </c>
      <c r="K2605" s="116" t="s">
        <v>15118</v>
      </c>
      <c r="L2605" s="197">
        <v>45716</v>
      </c>
      <c r="M2605" s="116"/>
      <c r="N2605" s="197">
        <v>45727</v>
      </c>
      <c r="O2605" s="388">
        <f t="shared" si="121"/>
        <v>24049.34</v>
      </c>
      <c r="P2605" s="339">
        <f t="shared" si="122"/>
        <v>0</v>
      </c>
    </row>
    <row r="2606" spans="1:16" hidden="1" x14ac:dyDescent="0.25">
      <c r="A2606" s="116">
        <v>134613</v>
      </c>
      <c r="B2606" s="116">
        <v>4</v>
      </c>
      <c r="C2606" s="116">
        <v>1234100080</v>
      </c>
      <c r="D2606" s="116" t="s">
        <v>11237</v>
      </c>
      <c r="E2606" s="339">
        <v>182033.6</v>
      </c>
      <c r="F2606" s="194">
        <v>8</v>
      </c>
      <c r="G2606" s="194">
        <v>8</v>
      </c>
      <c r="H2606" s="194" t="s">
        <v>10119</v>
      </c>
      <c r="I2606" s="194">
        <f t="shared" si="120"/>
        <v>0</v>
      </c>
      <c r="J2606" s="116" t="s">
        <v>10120</v>
      </c>
      <c r="K2606" s="116" t="s">
        <v>15118</v>
      </c>
      <c r="L2606" s="197">
        <v>45716</v>
      </c>
      <c r="M2606" s="116" t="s">
        <v>15140</v>
      </c>
      <c r="N2606" s="197">
        <v>45748</v>
      </c>
      <c r="O2606" s="388">
        <f t="shared" si="121"/>
        <v>22754.2</v>
      </c>
      <c r="P2606" s="339">
        <f t="shared" si="122"/>
        <v>0</v>
      </c>
    </row>
    <row r="2607" spans="1:16" hidden="1" x14ac:dyDescent="0.25">
      <c r="A2607" s="116">
        <v>134613</v>
      </c>
      <c r="B2607" s="116">
        <v>3</v>
      </c>
      <c r="C2607" s="116">
        <v>1234100140</v>
      </c>
      <c r="D2607" s="116" t="s">
        <v>17513</v>
      </c>
      <c r="E2607" s="339">
        <v>104497.44</v>
      </c>
      <c r="F2607" s="194">
        <v>8</v>
      </c>
      <c r="G2607" s="194">
        <v>8</v>
      </c>
      <c r="H2607" s="194" t="s">
        <v>10119</v>
      </c>
      <c r="I2607" s="194">
        <f t="shared" si="120"/>
        <v>0</v>
      </c>
      <c r="J2607" s="116" t="s">
        <v>10120</v>
      </c>
      <c r="K2607" s="116" t="s">
        <v>15118</v>
      </c>
      <c r="L2607" s="197">
        <v>45716</v>
      </c>
      <c r="M2607" s="116" t="s">
        <v>15139</v>
      </c>
      <c r="N2607" s="197">
        <v>45848</v>
      </c>
      <c r="O2607" s="388">
        <f t="shared" si="121"/>
        <v>13062.18</v>
      </c>
      <c r="P2607" s="339">
        <f t="shared" si="122"/>
        <v>0</v>
      </c>
    </row>
    <row r="2608" spans="1:16" hidden="1" x14ac:dyDescent="0.25">
      <c r="A2608" s="116">
        <v>134614</v>
      </c>
      <c r="B2608" s="116">
        <v>3</v>
      </c>
      <c r="C2608" s="116">
        <v>1510102270</v>
      </c>
      <c r="D2608" s="116" t="s">
        <v>10687</v>
      </c>
      <c r="E2608" s="339">
        <v>128500</v>
      </c>
      <c r="F2608" s="194">
        <v>1</v>
      </c>
      <c r="G2608" s="194">
        <v>1</v>
      </c>
      <c r="H2608" s="194" t="s">
        <v>10119</v>
      </c>
      <c r="I2608" s="194">
        <f t="shared" si="120"/>
        <v>0</v>
      </c>
      <c r="J2608" s="116" t="s">
        <v>10120</v>
      </c>
      <c r="K2608" s="116" t="s">
        <v>15161</v>
      </c>
      <c r="L2608" s="197">
        <v>45716</v>
      </c>
      <c r="M2608" s="116" t="s">
        <v>17652</v>
      </c>
      <c r="N2608" s="197">
        <v>45729</v>
      </c>
      <c r="O2608" s="388">
        <f t="shared" si="121"/>
        <v>128500</v>
      </c>
      <c r="P2608" s="339">
        <f t="shared" si="122"/>
        <v>0</v>
      </c>
    </row>
    <row r="2609" spans="1:16" hidden="1" x14ac:dyDescent="0.25">
      <c r="A2609" s="116">
        <v>134614</v>
      </c>
      <c r="B2609" s="116">
        <v>2</v>
      </c>
      <c r="C2609" s="116">
        <v>1510104060</v>
      </c>
      <c r="D2609" s="116" t="s">
        <v>15162</v>
      </c>
      <c r="E2609" s="339">
        <v>318954</v>
      </c>
      <c r="F2609" s="194">
        <v>1</v>
      </c>
      <c r="G2609" s="194">
        <v>1</v>
      </c>
      <c r="H2609" s="194" t="s">
        <v>10119</v>
      </c>
      <c r="I2609" s="194">
        <f t="shared" si="120"/>
        <v>0</v>
      </c>
      <c r="J2609" s="116" t="s">
        <v>10120</v>
      </c>
      <c r="K2609" s="116" t="s">
        <v>15161</v>
      </c>
      <c r="L2609" s="197">
        <v>45716</v>
      </c>
      <c r="M2609" s="116" t="s">
        <v>17652</v>
      </c>
      <c r="N2609" s="197">
        <v>45729</v>
      </c>
      <c r="O2609" s="388">
        <f t="shared" si="121"/>
        <v>318954</v>
      </c>
      <c r="P2609" s="339">
        <f t="shared" si="122"/>
        <v>0</v>
      </c>
    </row>
    <row r="2610" spans="1:16" hidden="1" x14ac:dyDescent="0.25">
      <c r="A2610" s="116">
        <v>134614</v>
      </c>
      <c r="B2610" s="116">
        <v>1</v>
      </c>
      <c r="C2610" s="116">
        <v>1518100270</v>
      </c>
      <c r="D2610" s="116" t="s">
        <v>11286</v>
      </c>
      <c r="E2610" s="339">
        <v>239683</v>
      </c>
      <c r="F2610" s="194">
        <v>1</v>
      </c>
      <c r="G2610" s="194">
        <v>1</v>
      </c>
      <c r="H2610" s="194" t="s">
        <v>10119</v>
      </c>
      <c r="I2610" s="194">
        <f t="shared" si="120"/>
        <v>0</v>
      </c>
      <c r="J2610" s="116" t="s">
        <v>10120</v>
      </c>
      <c r="K2610" s="116" t="s">
        <v>15161</v>
      </c>
      <c r="L2610" s="197">
        <v>45716</v>
      </c>
      <c r="M2610" s="116"/>
      <c r="N2610" s="197">
        <v>45729</v>
      </c>
      <c r="O2610" s="388">
        <f t="shared" si="121"/>
        <v>239683</v>
      </c>
      <c r="P2610" s="339">
        <f t="shared" si="122"/>
        <v>0</v>
      </c>
    </row>
    <row r="2611" spans="1:16" hidden="1" x14ac:dyDescent="0.25">
      <c r="A2611" s="116">
        <v>134614</v>
      </c>
      <c r="B2611" s="116">
        <v>5</v>
      </c>
      <c r="C2611" s="116">
        <v>1810103850</v>
      </c>
      <c r="D2611" s="116" t="s">
        <v>17653</v>
      </c>
      <c r="E2611" s="339">
        <v>3760</v>
      </c>
      <c r="F2611" s="194">
        <v>4</v>
      </c>
      <c r="G2611" s="194">
        <v>4</v>
      </c>
      <c r="H2611" s="194" t="s">
        <v>10119</v>
      </c>
      <c r="I2611" s="194">
        <f t="shared" si="120"/>
        <v>0</v>
      </c>
      <c r="J2611" s="116" t="s">
        <v>10120</v>
      </c>
      <c r="K2611" s="116" t="s">
        <v>15161</v>
      </c>
      <c r="L2611" s="197">
        <v>45716</v>
      </c>
      <c r="M2611" s="116"/>
      <c r="N2611" s="197">
        <v>45729</v>
      </c>
      <c r="O2611" s="388">
        <f t="shared" si="121"/>
        <v>940</v>
      </c>
      <c r="P2611" s="339">
        <f t="shared" si="122"/>
        <v>0</v>
      </c>
    </row>
    <row r="2612" spans="1:16" hidden="1" x14ac:dyDescent="0.25">
      <c r="A2612" s="116">
        <v>134614</v>
      </c>
      <c r="B2612" s="116">
        <v>4</v>
      </c>
      <c r="C2612" s="116">
        <v>1810103970</v>
      </c>
      <c r="D2612" s="116" t="s">
        <v>17654</v>
      </c>
      <c r="E2612" s="339">
        <v>3684.68</v>
      </c>
      <c r="F2612" s="194">
        <v>4</v>
      </c>
      <c r="G2612" s="194">
        <v>4</v>
      </c>
      <c r="H2612" s="194" t="s">
        <v>10119</v>
      </c>
      <c r="I2612" s="194">
        <f t="shared" si="120"/>
        <v>0</v>
      </c>
      <c r="J2612" s="116" t="s">
        <v>10120</v>
      </c>
      <c r="K2612" s="116" t="s">
        <v>15161</v>
      </c>
      <c r="L2612" s="197">
        <v>45716</v>
      </c>
      <c r="M2612" s="116" t="s">
        <v>17652</v>
      </c>
      <c r="N2612" s="197">
        <v>45729</v>
      </c>
      <c r="O2612" s="388">
        <f t="shared" si="121"/>
        <v>921.17</v>
      </c>
      <c r="P2612" s="339">
        <f t="shared" si="122"/>
        <v>0</v>
      </c>
    </row>
    <row r="2613" spans="1:16" hidden="1" x14ac:dyDescent="0.25">
      <c r="A2613" s="116">
        <v>134615</v>
      </c>
      <c r="B2613" s="116">
        <v>1</v>
      </c>
      <c r="C2613" s="116">
        <v>1510101880</v>
      </c>
      <c r="D2613" s="116" t="s">
        <v>11278</v>
      </c>
      <c r="E2613" s="339">
        <v>733121.96</v>
      </c>
      <c r="F2613" s="194">
        <v>2</v>
      </c>
      <c r="G2613" s="194">
        <v>2</v>
      </c>
      <c r="H2613" s="194" t="s">
        <v>10119</v>
      </c>
      <c r="I2613" s="194">
        <f t="shared" si="120"/>
        <v>0</v>
      </c>
      <c r="J2613" s="116" t="s">
        <v>10120</v>
      </c>
      <c r="K2613" s="116" t="s">
        <v>15209</v>
      </c>
      <c r="L2613" s="197">
        <v>45716</v>
      </c>
      <c r="M2613" s="116"/>
      <c r="N2613" s="197">
        <v>45734</v>
      </c>
      <c r="O2613" s="388">
        <f t="shared" si="121"/>
        <v>366560.98</v>
      </c>
      <c r="P2613" s="339">
        <f t="shared" si="122"/>
        <v>0</v>
      </c>
    </row>
    <row r="2614" spans="1:16" hidden="1" x14ac:dyDescent="0.25">
      <c r="A2614" s="116">
        <v>134624</v>
      </c>
      <c r="B2614" s="116">
        <v>7</v>
      </c>
      <c r="C2614" s="116">
        <v>1012100120</v>
      </c>
      <c r="D2614" s="116" t="s">
        <v>10492</v>
      </c>
      <c r="E2614" s="339">
        <v>24949</v>
      </c>
      <c r="F2614" s="194">
        <v>1</v>
      </c>
      <c r="G2614" s="194">
        <v>1</v>
      </c>
      <c r="H2614" s="194" t="s">
        <v>10119</v>
      </c>
      <c r="I2614" s="194">
        <f t="shared" si="120"/>
        <v>0</v>
      </c>
      <c r="J2614" s="116" t="s">
        <v>10126</v>
      </c>
      <c r="K2614" s="116" t="s">
        <v>11947</v>
      </c>
      <c r="L2614" s="197">
        <v>45715</v>
      </c>
      <c r="M2614" s="116"/>
      <c r="N2614" s="197">
        <v>45719</v>
      </c>
      <c r="O2614" s="388">
        <f t="shared" si="121"/>
        <v>24949</v>
      </c>
      <c r="P2614" s="339">
        <f t="shared" si="122"/>
        <v>0</v>
      </c>
    </row>
    <row r="2615" spans="1:16" hidden="1" x14ac:dyDescent="0.25">
      <c r="A2615" s="116">
        <v>134624</v>
      </c>
      <c r="B2615" s="116">
        <v>10</v>
      </c>
      <c r="C2615" s="116">
        <v>1016100390</v>
      </c>
      <c r="D2615" s="116" t="s">
        <v>17618</v>
      </c>
      <c r="E2615" s="339">
        <v>1127</v>
      </c>
      <c r="F2615" s="194">
        <v>1</v>
      </c>
      <c r="G2615" s="194">
        <v>1</v>
      </c>
      <c r="H2615" s="194" t="s">
        <v>10119</v>
      </c>
      <c r="I2615" s="194">
        <f t="shared" si="120"/>
        <v>0</v>
      </c>
      <c r="J2615" s="116" t="s">
        <v>10126</v>
      </c>
      <c r="K2615" s="116" t="s">
        <v>11947</v>
      </c>
      <c r="L2615" s="197">
        <v>45715</v>
      </c>
      <c r="M2615" s="116"/>
      <c r="N2615" s="197">
        <v>45719</v>
      </c>
      <c r="O2615" s="388">
        <f t="shared" si="121"/>
        <v>1127</v>
      </c>
      <c r="P2615" s="339">
        <f t="shared" si="122"/>
        <v>0</v>
      </c>
    </row>
    <row r="2616" spans="1:16" hidden="1" x14ac:dyDescent="0.25">
      <c r="A2616" s="116">
        <v>134624</v>
      </c>
      <c r="B2616" s="116">
        <v>8</v>
      </c>
      <c r="C2616" s="116">
        <v>1022100230</v>
      </c>
      <c r="D2616" s="116" t="s">
        <v>16162</v>
      </c>
      <c r="E2616" s="339">
        <v>3300</v>
      </c>
      <c r="F2616" s="194">
        <v>2</v>
      </c>
      <c r="G2616" s="194">
        <v>2</v>
      </c>
      <c r="H2616" s="194" t="s">
        <v>10119</v>
      </c>
      <c r="I2616" s="194">
        <f t="shared" si="120"/>
        <v>0</v>
      </c>
      <c r="J2616" s="116" t="s">
        <v>10126</v>
      </c>
      <c r="K2616" s="116" t="s">
        <v>11947</v>
      </c>
      <c r="L2616" s="197">
        <v>45715</v>
      </c>
      <c r="M2616" s="116"/>
      <c r="N2616" s="197">
        <v>45719</v>
      </c>
      <c r="O2616" s="388">
        <f t="shared" si="121"/>
        <v>1650</v>
      </c>
      <c r="P2616" s="339">
        <f t="shared" si="122"/>
        <v>0</v>
      </c>
    </row>
    <row r="2617" spans="1:16" hidden="1" x14ac:dyDescent="0.25">
      <c r="A2617" s="116">
        <v>134624</v>
      </c>
      <c r="B2617" s="116">
        <v>9</v>
      </c>
      <c r="C2617" s="116">
        <v>1022100500</v>
      </c>
      <c r="D2617" s="116" t="s">
        <v>17547</v>
      </c>
      <c r="E2617" s="339">
        <v>1967.54</v>
      </c>
      <c r="F2617" s="194">
        <v>2</v>
      </c>
      <c r="G2617" s="194">
        <v>2</v>
      </c>
      <c r="H2617" s="194" t="s">
        <v>10119</v>
      </c>
      <c r="I2617" s="194">
        <f t="shared" si="120"/>
        <v>0</v>
      </c>
      <c r="J2617" s="116" t="s">
        <v>10126</v>
      </c>
      <c r="K2617" s="116" t="s">
        <v>11947</v>
      </c>
      <c r="L2617" s="197">
        <v>45715</v>
      </c>
      <c r="M2617" s="116"/>
      <c r="N2617" s="197">
        <v>45719</v>
      </c>
      <c r="O2617" s="388">
        <f t="shared" si="121"/>
        <v>983.77</v>
      </c>
      <c r="P2617" s="339">
        <f t="shared" si="122"/>
        <v>0</v>
      </c>
    </row>
    <row r="2618" spans="1:16" hidden="1" x14ac:dyDescent="0.25">
      <c r="A2618" s="116">
        <v>134624</v>
      </c>
      <c r="B2618" s="116">
        <v>3</v>
      </c>
      <c r="C2618" s="116">
        <v>1022100510</v>
      </c>
      <c r="D2618" s="116" t="s">
        <v>16163</v>
      </c>
      <c r="E2618" s="339">
        <v>780</v>
      </c>
      <c r="F2618" s="194">
        <v>1</v>
      </c>
      <c r="G2618" s="194">
        <v>1</v>
      </c>
      <c r="H2618" s="194" t="s">
        <v>10119</v>
      </c>
      <c r="I2618" s="194">
        <f t="shared" si="120"/>
        <v>0</v>
      </c>
      <c r="J2618" s="116" t="s">
        <v>10126</v>
      </c>
      <c r="K2618" s="116" t="s">
        <v>11947</v>
      </c>
      <c r="L2618" s="197">
        <v>45715</v>
      </c>
      <c r="M2618" s="116"/>
      <c r="N2618" s="197">
        <v>45719</v>
      </c>
      <c r="O2618" s="388">
        <f t="shared" si="121"/>
        <v>780</v>
      </c>
      <c r="P2618" s="339">
        <f t="shared" si="122"/>
        <v>0</v>
      </c>
    </row>
    <row r="2619" spans="1:16" hidden="1" x14ac:dyDescent="0.25">
      <c r="A2619" s="116">
        <v>134624</v>
      </c>
      <c r="B2619" s="116">
        <v>1</v>
      </c>
      <c r="C2619" s="116">
        <v>1022101080</v>
      </c>
      <c r="D2619" s="116" t="s">
        <v>17463</v>
      </c>
      <c r="E2619" s="339">
        <v>8450</v>
      </c>
      <c r="F2619" s="194">
        <v>2</v>
      </c>
      <c r="G2619" s="194">
        <v>2</v>
      </c>
      <c r="H2619" s="194" t="s">
        <v>10119</v>
      </c>
      <c r="I2619" s="194">
        <f t="shared" si="120"/>
        <v>0</v>
      </c>
      <c r="J2619" s="116" t="s">
        <v>10126</v>
      </c>
      <c r="K2619" s="116" t="s">
        <v>11947</v>
      </c>
      <c r="L2619" s="197">
        <v>45715</v>
      </c>
      <c r="M2619" s="116"/>
      <c r="N2619" s="197">
        <v>45719</v>
      </c>
      <c r="O2619" s="388">
        <f t="shared" si="121"/>
        <v>4225</v>
      </c>
      <c r="P2619" s="339">
        <f t="shared" si="122"/>
        <v>0</v>
      </c>
    </row>
    <row r="2620" spans="1:16" hidden="1" x14ac:dyDescent="0.25">
      <c r="A2620" s="116">
        <v>134624</v>
      </c>
      <c r="B2620" s="116">
        <v>6</v>
      </c>
      <c r="C2620" s="116">
        <v>1022102620</v>
      </c>
      <c r="D2620" s="116" t="s">
        <v>16164</v>
      </c>
      <c r="E2620" s="339">
        <v>1126.96</v>
      </c>
      <c r="F2620" s="194">
        <v>2</v>
      </c>
      <c r="G2620" s="194">
        <v>2</v>
      </c>
      <c r="H2620" s="194" t="s">
        <v>10119</v>
      </c>
      <c r="I2620" s="194">
        <f t="shared" si="120"/>
        <v>0</v>
      </c>
      <c r="J2620" s="116" t="s">
        <v>10126</v>
      </c>
      <c r="K2620" s="116" t="s">
        <v>11947</v>
      </c>
      <c r="L2620" s="197">
        <v>45715</v>
      </c>
      <c r="M2620" s="116"/>
      <c r="N2620" s="197">
        <v>45719</v>
      </c>
      <c r="O2620" s="388">
        <f t="shared" si="121"/>
        <v>563.48</v>
      </c>
      <c r="P2620" s="339">
        <f t="shared" si="122"/>
        <v>0</v>
      </c>
    </row>
    <row r="2621" spans="1:16" hidden="1" x14ac:dyDescent="0.25">
      <c r="A2621" s="116">
        <v>134624</v>
      </c>
      <c r="B2621" s="116">
        <v>12</v>
      </c>
      <c r="C2621" s="116">
        <v>1022104010</v>
      </c>
      <c r="D2621" s="116" t="s">
        <v>10344</v>
      </c>
      <c r="E2621" s="339">
        <v>3600</v>
      </c>
      <c r="F2621" s="194">
        <v>1</v>
      </c>
      <c r="G2621" s="194">
        <v>1</v>
      </c>
      <c r="H2621" s="194" t="s">
        <v>10119</v>
      </c>
      <c r="I2621" s="194">
        <f t="shared" si="120"/>
        <v>0</v>
      </c>
      <c r="J2621" s="116" t="s">
        <v>10126</v>
      </c>
      <c r="K2621" s="116" t="s">
        <v>11947</v>
      </c>
      <c r="L2621" s="197">
        <v>45715</v>
      </c>
      <c r="M2621" s="116"/>
      <c r="N2621" s="197">
        <v>45719</v>
      </c>
      <c r="O2621" s="388">
        <f t="shared" si="121"/>
        <v>3600</v>
      </c>
      <c r="P2621" s="339">
        <f t="shared" si="122"/>
        <v>0</v>
      </c>
    </row>
    <row r="2622" spans="1:16" hidden="1" x14ac:dyDescent="0.25">
      <c r="A2622" s="116">
        <v>134624</v>
      </c>
      <c r="B2622" s="116">
        <v>2</v>
      </c>
      <c r="C2622" s="116">
        <v>1022104230</v>
      </c>
      <c r="D2622" s="116" t="s">
        <v>11795</v>
      </c>
      <c r="E2622" s="339">
        <v>18880</v>
      </c>
      <c r="F2622" s="194">
        <v>4</v>
      </c>
      <c r="G2622" s="194">
        <v>4</v>
      </c>
      <c r="H2622" s="194" t="s">
        <v>10119</v>
      </c>
      <c r="I2622" s="194">
        <f t="shared" si="120"/>
        <v>0</v>
      </c>
      <c r="J2622" s="116" t="s">
        <v>10126</v>
      </c>
      <c r="K2622" s="116" t="s">
        <v>11947</v>
      </c>
      <c r="L2622" s="197">
        <v>45715</v>
      </c>
      <c r="M2622" s="116"/>
      <c r="N2622" s="197">
        <v>45719</v>
      </c>
      <c r="O2622" s="388">
        <f t="shared" si="121"/>
        <v>4720</v>
      </c>
      <c r="P2622" s="339">
        <f t="shared" si="122"/>
        <v>0</v>
      </c>
    </row>
    <row r="2623" spans="1:16" hidden="1" x14ac:dyDescent="0.25">
      <c r="A2623" s="116">
        <v>134624</v>
      </c>
      <c r="B2623" s="116">
        <v>13</v>
      </c>
      <c r="C2623" s="116">
        <v>1023100140</v>
      </c>
      <c r="D2623" s="116" t="s">
        <v>11171</v>
      </c>
      <c r="E2623" s="339">
        <v>220680.12</v>
      </c>
      <c r="F2623" s="194">
        <v>12</v>
      </c>
      <c r="G2623" s="194">
        <v>12</v>
      </c>
      <c r="H2623" s="194" t="s">
        <v>10119</v>
      </c>
      <c r="I2623" s="194">
        <f t="shared" si="120"/>
        <v>0</v>
      </c>
      <c r="J2623" s="116" t="s">
        <v>10126</v>
      </c>
      <c r="K2623" s="116" t="s">
        <v>11947</v>
      </c>
      <c r="L2623" s="197">
        <v>45715</v>
      </c>
      <c r="M2623" s="116"/>
      <c r="N2623" s="197">
        <v>45719</v>
      </c>
      <c r="O2623" s="388">
        <f t="shared" si="121"/>
        <v>18390.009999999998</v>
      </c>
      <c r="P2623" s="339">
        <f t="shared" si="122"/>
        <v>0</v>
      </c>
    </row>
    <row r="2624" spans="1:16" hidden="1" x14ac:dyDescent="0.25">
      <c r="A2624" s="116">
        <v>134624</v>
      </c>
      <c r="B2624" s="116">
        <v>11</v>
      </c>
      <c r="C2624" s="116">
        <v>1029100450</v>
      </c>
      <c r="D2624" s="116" t="s">
        <v>6550</v>
      </c>
      <c r="E2624" s="339">
        <v>14500</v>
      </c>
      <c r="F2624" s="194">
        <v>1</v>
      </c>
      <c r="G2624" s="194">
        <v>1</v>
      </c>
      <c r="H2624" s="194" t="s">
        <v>10119</v>
      </c>
      <c r="I2624" s="194">
        <f t="shared" si="120"/>
        <v>0</v>
      </c>
      <c r="J2624" s="116" t="s">
        <v>10126</v>
      </c>
      <c r="K2624" s="116" t="s">
        <v>11947</v>
      </c>
      <c r="L2624" s="197">
        <v>45715</v>
      </c>
      <c r="M2624" s="116"/>
      <c r="N2624" s="197">
        <v>45719</v>
      </c>
      <c r="O2624" s="388">
        <f t="shared" si="121"/>
        <v>14500</v>
      </c>
      <c r="P2624" s="339">
        <f t="shared" si="122"/>
        <v>0</v>
      </c>
    </row>
    <row r="2625" spans="1:16" hidden="1" x14ac:dyDescent="0.25">
      <c r="A2625" s="116">
        <v>134624</v>
      </c>
      <c r="B2625" s="116">
        <v>5</v>
      </c>
      <c r="C2625" s="116">
        <v>1239100060</v>
      </c>
      <c r="D2625" s="116" t="s">
        <v>16192</v>
      </c>
      <c r="E2625" s="339">
        <v>1137</v>
      </c>
      <c r="F2625" s="194">
        <v>2</v>
      </c>
      <c r="G2625" s="194">
        <v>2</v>
      </c>
      <c r="H2625" s="194" t="s">
        <v>10119</v>
      </c>
      <c r="I2625" s="194">
        <f t="shared" si="120"/>
        <v>0</v>
      </c>
      <c r="J2625" s="116" t="s">
        <v>10126</v>
      </c>
      <c r="K2625" s="116" t="s">
        <v>11947</v>
      </c>
      <c r="L2625" s="197">
        <v>45715</v>
      </c>
      <c r="M2625" s="116"/>
      <c r="N2625" s="197">
        <v>45719</v>
      </c>
      <c r="O2625" s="388">
        <f t="shared" si="121"/>
        <v>568.5</v>
      </c>
      <c r="P2625" s="339">
        <f t="shared" si="122"/>
        <v>0</v>
      </c>
    </row>
    <row r="2626" spans="1:16" hidden="1" x14ac:dyDescent="0.25">
      <c r="A2626" s="116">
        <v>134624</v>
      </c>
      <c r="B2626" s="116">
        <v>4</v>
      </c>
      <c r="C2626" s="116">
        <v>1610100300</v>
      </c>
      <c r="D2626" s="116" t="s">
        <v>10965</v>
      </c>
      <c r="E2626" s="339">
        <v>7170</v>
      </c>
      <c r="F2626" s="194">
        <v>2</v>
      </c>
      <c r="G2626" s="194">
        <v>2</v>
      </c>
      <c r="H2626" s="194" t="s">
        <v>10119</v>
      </c>
      <c r="I2626" s="194">
        <f t="shared" ref="I2626:I2689" si="123">+F2626-G2626</f>
        <v>0</v>
      </c>
      <c r="J2626" s="116" t="s">
        <v>10126</v>
      </c>
      <c r="K2626" s="116" t="s">
        <v>11947</v>
      </c>
      <c r="L2626" s="197">
        <v>45715</v>
      </c>
      <c r="M2626" s="116"/>
      <c r="N2626" s="197">
        <v>45719</v>
      </c>
      <c r="O2626" s="388">
        <f t="shared" ref="O2626:O2689" si="124">+E2626/F2626</f>
        <v>3585</v>
      </c>
      <c r="P2626" s="339">
        <f t="shared" ref="P2626:P2689" si="125">+O2626*I2626</f>
        <v>0</v>
      </c>
    </row>
    <row r="2627" spans="1:16" hidden="1" x14ac:dyDescent="0.25">
      <c r="A2627" s="116">
        <v>134659</v>
      </c>
      <c r="B2627" s="116">
        <v>1</v>
      </c>
      <c r="C2627" s="116">
        <v>1112100440</v>
      </c>
      <c r="D2627" s="116" t="s">
        <v>17655</v>
      </c>
      <c r="E2627" s="339">
        <v>75113.100000000006</v>
      </c>
      <c r="F2627" s="194">
        <v>10</v>
      </c>
      <c r="G2627" s="194">
        <v>10</v>
      </c>
      <c r="H2627" s="194" t="s">
        <v>10119</v>
      </c>
      <c r="I2627" s="194">
        <f t="shared" si="123"/>
        <v>0</v>
      </c>
      <c r="J2627" s="116" t="s">
        <v>10120</v>
      </c>
      <c r="K2627" s="116" t="s">
        <v>15108</v>
      </c>
      <c r="L2627" s="197">
        <v>45716</v>
      </c>
      <c r="M2627" s="116" t="s">
        <v>17656</v>
      </c>
      <c r="N2627" s="197">
        <v>45726</v>
      </c>
      <c r="O2627" s="388">
        <f t="shared" si="124"/>
        <v>7511.31</v>
      </c>
      <c r="P2627" s="339">
        <f t="shared" si="125"/>
        <v>0</v>
      </c>
    </row>
    <row r="2628" spans="1:16" hidden="1" x14ac:dyDescent="0.25">
      <c r="A2628" s="116">
        <v>134734</v>
      </c>
      <c r="B2628" s="116">
        <v>1</v>
      </c>
      <c r="C2628" s="116">
        <v>1318100070</v>
      </c>
      <c r="D2628" s="116" t="s">
        <v>15094</v>
      </c>
      <c r="E2628" s="339">
        <v>435000</v>
      </c>
      <c r="F2628" s="194">
        <v>1</v>
      </c>
      <c r="G2628" s="194">
        <v>1</v>
      </c>
      <c r="H2628" s="194" t="s">
        <v>10119</v>
      </c>
      <c r="I2628" s="194">
        <f t="shared" si="123"/>
        <v>0</v>
      </c>
      <c r="J2628" s="116" t="s">
        <v>10126</v>
      </c>
      <c r="K2628" s="116" t="s">
        <v>10482</v>
      </c>
      <c r="L2628" s="197">
        <v>45719</v>
      </c>
      <c r="M2628" s="116" t="s">
        <v>15095</v>
      </c>
      <c r="N2628" s="197">
        <v>45719</v>
      </c>
      <c r="O2628" s="388">
        <f t="shared" si="124"/>
        <v>435000</v>
      </c>
      <c r="P2628" s="339">
        <f t="shared" si="125"/>
        <v>0</v>
      </c>
    </row>
    <row r="2629" spans="1:16" hidden="1" x14ac:dyDescent="0.25">
      <c r="A2629" s="116">
        <v>134735</v>
      </c>
      <c r="B2629" s="116">
        <v>2</v>
      </c>
      <c r="C2629" s="116">
        <v>1521100100</v>
      </c>
      <c r="D2629" s="116" t="s">
        <v>10563</v>
      </c>
      <c r="E2629" s="339">
        <v>110000</v>
      </c>
      <c r="F2629" s="194">
        <v>100</v>
      </c>
      <c r="G2629" s="194">
        <v>100</v>
      </c>
      <c r="H2629" s="194" t="s">
        <v>10119</v>
      </c>
      <c r="I2629" s="194">
        <f t="shared" si="123"/>
        <v>0</v>
      </c>
      <c r="J2629" s="116" t="s">
        <v>10126</v>
      </c>
      <c r="K2629" s="116" t="s">
        <v>10683</v>
      </c>
      <c r="L2629" s="197">
        <v>45719</v>
      </c>
      <c r="M2629" s="116"/>
      <c r="N2629" s="197">
        <v>45720</v>
      </c>
      <c r="O2629" s="388">
        <f t="shared" si="124"/>
        <v>1100</v>
      </c>
      <c r="P2629" s="339">
        <f t="shared" si="125"/>
        <v>0</v>
      </c>
    </row>
    <row r="2630" spans="1:16" hidden="1" x14ac:dyDescent="0.25">
      <c r="A2630" s="116">
        <v>134735</v>
      </c>
      <c r="B2630" s="116">
        <v>1</v>
      </c>
      <c r="C2630" s="116">
        <v>1810104390</v>
      </c>
      <c r="D2630" s="116" t="s">
        <v>17495</v>
      </c>
      <c r="E2630" s="339">
        <v>332615</v>
      </c>
      <c r="F2630" s="194">
        <v>100</v>
      </c>
      <c r="G2630" s="194">
        <v>100</v>
      </c>
      <c r="H2630" s="194" t="s">
        <v>10119</v>
      </c>
      <c r="I2630" s="194">
        <f t="shared" si="123"/>
        <v>0</v>
      </c>
      <c r="J2630" s="116" t="s">
        <v>10126</v>
      </c>
      <c r="K2630" s="116" t="s">
        <v>10683</v>
      </c>
      <c r="L2630" s="197">
        <v>45719</v>
      </c>
      <c r="M2630" s="116" t="s">
        <v>15102</v>
      </c>
      <c r="N2630" s="197">
        <v>45733</v>
      </c>
      <c r="O2630" s="388">
        <f t="shared" si="124"/>
        <v>3326.15</v>
      </c>
      <c r="P2630" s="339">
        <f t="shared" si="125"/>
        <v>0</v>
      </c>
    </row>
    <row r="2631" spans="1:16" hidden="1" x14ac:dyDescent="0.25">
      <c r="A2631" s="116">
        <v>134742</v>
      </c>
      <c r="B2631" s="116">
        <v>1</v>
      </c>
      <c r="C2631" s="116">
        <v>1610100300</v>
      </c>
      <c r="D2631" s="116" t="s">
        <v>10965</v>
      </c>
      <c r="E2631" s="339">
        <v>35850</v>
      </c>
      <c r="F2631" s="194">
        <v>10</v>
      </c>
      <c r="G2631" s="194">
        <v>10</v>
      </c>
      <c r="H2631" s="194" t="s">
        <v>10119</v>
      </c>
      <c r="I2631" s="194">
        <f t="shared" si="123"/>
        <v>0</v>
      </c>
      <c r="J2631" s="116" t="s">
        <v>10389</v>
      </c>
      <c r="K2631" s="116" t="s">
        <v>10390</v>
      </c>
      <c r="L2631" s="197">
        <v>45722</v>
      </c>
      <c r="M2631" s="116"/>
      <c r="N2631" s="197">
        <v>45726</v>
      </c>
      <c r="O2631" s="388">
        <f t="shared" si="124"/>
        <v>3585</v>
      </c>
      <c r="P2631" s="339">
        <f t="shared" si="125"/>
        <v>0</v>
      </c>
    </row>
    <row r="2632" spans="1:16" hidden="1" x14ac:dyDescent="0.25">
      <c r="A2632" s="116">
        <v>134817</v>
      </c>
      <c r="B2632" s="116">
        <v>2</v>
      </c>
      <c r="C2632" s="116">
        <v>1113102730</v>
      </c>
      <c r="D2632" s="116" t="s">
        <v>12134</v>
      </c>
      <c r="E2632" s="339">
        <v>1584600</v>
      </c>
      <c r="F2632" s="194">
        <v>1</v>
      </c>
      <c r="G2632" s="194">
        <v>1</v>
      </c>
      <c r="H2632" s="194" t="s">
        <v>10119</v>
      </c>
      <c r="I2632" s="194">
        <f t="shared" si="123"/>
        <v>0</v>
      </c>
      <c r="J2632" s="116" t="s">
        <v>10126</v>
      </c>
      <c r="K2632" s="116" t="s">
        <v>15008</v>
      </c>
      <c r="L2632" s="197">
        <v>45727</v>
      </c>
      <c r="M2632" s="116" t="s">
        <v>15170</v>
      </c>
      <c r="N2632" s="197">
        <v>45729</v>
      </c>
      <c r="O2632" s="388">
        <f t="shared" si="124"/>
        <v>1584600</v>
      </c>
      <c r="P2632" s="339">
        <f t="shared" si="125"/>
        <v>0</v>
      </c>
    </row>
    <row r="2633" spans="1:16" hidden="1" x14ac:dyDescent="0.25">
      <c r="A2633" s="116">
        <v>134817</v>
      </c>
      <c r="B2633" s="116">
        <v>1</v>
      </c>
      <c r="C2633" s="116">
        <v>1122100230</v>
      </c>
      <c r="D2633" s="116" t="s">
        <v>17542</v>
      </c>
      <c r="E2633" s="339">
        <v>111478.12</v>
      </c>
      <c r="F2633" s="194">
        <v>2</v>
      </c>
      <c r="G2633" s="194">
        <v>2</v>
      </c>
      <c r="H2633" s="194" t="s">
        <v>10119</v>
      </c>
      <c r="I2633" s="194">
        <f t="shared" si="123"/>
        <v>0</v>
      </c>
      <c r="J2633" s="116" t="s">
        <v>10126</v>
      </c>
      <c r="K2633" s="116" t="s">
        <v>15008</v>
      </c>
      <c r="L2633" s="197">
        <v>45727</v>
      </c>
      <c r="M2633" s="116" t="s">
        <v>15170</v>
      </c>
      <c r="N2633" s="197">
        <v>45729</v>
      </c>
      <c r="O2633" s="388">
        <f t="shared" si="124"/>
        <v>55739.06</v>
      </c>
      <c r="P2633" s="339">
        <f t="shared" si="125"/>
        <v>0</v>
      </c>
    </row>
    <row r="2634" spans="1:16" hidden="1" x14ac:dyDescent="0.25">
      <c r="A2634" s="116">
        <v>134854</v>
      </c>
      <c r="B2634" s="116">
        <v>1</v>
      </c>
      <c r="C2634" s="116">
        <v>1023100140</v>
      </c>
      <c r="D2634" s="116" t="s">
        <v>11171</v>
      </c>
      <c r="E2634" s="339">
        <v>220680.24</v>
      </c>
      <c r="F2634" s="194">
        <v>12</v>
      </c>
      <c r="G2634" s="194">
        <v>12</v>
      </c>
      <c r="H2634" s="194" t="s">
        <v>10119</v>
      </c>
      <c r="I2634" s="194">
        <f t="shared" si="123"/>
        <v>0</v>
      </c>
      <c r="J2634" s="116" t="s">
        <v>10120</v>
      </c>
      <c r="K2634" s="116" t="s">
        <v>15198</v>
      </c>
      <c r="L2634" s="197">
        <v>45730</v>
      </c>
      <c r="M2634" s="116" t="s">
        <v>15199</v>
      </c>
      <c r="N2634" s="197">
        <v>45733</v>
      </c>
      <c r="O2634" s="388">
        <f t="shared" si="124"/>
        <v>18390.02</v>
      </c>
      <c r="P2634" s="339">
        <f t="shared" si="125"/>
        <v>0</v>
      </c>
    </row>
    <row r="2635" spans="1:16" hidden="1" x14ac:dyDescent="0.25">
      <c r="A2635" s="116">
        <v>134854</v>
      </c>
      <c r="B2635" s="116">
        <v>2</v>
      </c>
      <c r="C2635" s="116">
        <v>1023100340</v>
      </c>
      <c r="D2635" s="116" t="s">
        <v>10969</v>
      </c>
      <c r="E2635" s="339">
        <v>220680</v>
      </c>
      <c r="F2635" s="194">
        <v>12</v>
      </c>
      <c r="G2635" s="194">
        <v>12</v>
      </c>
      <c r="H2635" s="194" t="s">
        <v>10119</v>
      </c>
      <c r="I2635" s="194">
        <f t="shared" si="123"/>
        <v>0</v>
      </c>
      <c r="J2635" s="116" t="s">
        <v>10120</v>
      </c>
      <c r="K2635" s="116" t="s">
        <v>15198</v>
      </c>
      <c r="L2635" s="197">
        <v>45730</v>
      </c>
      <c r="M2635" s="116"/>
      <c r="N2635" s="197">
        <v>45733</v>
      </c>
      <c r="O2635" s="388">
        <f t="shared" si="124"/>
        <v>18390</v>
      </c>
      <c r="P2635" s="339">
        <f t="shared" si="125"/>
        <v>0</v>
      </c>
    </row>
    <row r="2636" spans="1:16" hidden="1" x14ac:dyDescent="0.25">
      <c r="A2636" s="116">
        <v>134855</v>
      </c>
      <c r="B2636" s="116">
        <v>1</v>
      </c>
      <c r="C2636" s="116">
        <v>1521100070</v>
      </c>
      <c r="D2636" s="116" t="s">
        <v>17577</v>
      </c>
      <c r="E2636" s="339">
        <v>1838.88</v>
      </c>
      <c r="F2636" s="194">
        <v>12</v>
      </c>
      <c r="G2636" s="194">
        <v>12</v>
      </c>
      <c r="H2636" s="194" t="s">
        <v>10119</v>
      </c>
      <c r="I2636" s="194">
        <f t="shared" si="123"/>
        <v>0</v>
      </c>
      <c r="J2636" s="116" t="s">
        <v>10120</v>
      </c>
      <c r="K2636" s="116" t="s">
        <v>15109</v>
      </c>
      <c r="L2636" s="197">
        <v>45722</v>
      </c>
      <c r="M2636" s="116" t="s">
        <v>15111</v>
      </c>
      <c r="N2636" s="197">
        <v>45726</v>
      </c>
      <c r="O2636" s="388">
        <f t="shared" si="124"/>
        <v>153.24</v>
      </c>
      <c r="P2636" s="339">
        <f t="shared" si="125"/>
        <v>0</v>
      </c>
    </row>
    <row r="2637" spans="1:16" hidden="1" x14ac:dyDescent="0.25">
      <c r="A2637" s="116">
        <v>134861</v>
      </c>
      <c r="B2637" s="116">
        <v>2</v>
      </c>
      <c r="C2637" s="116">
        <v>1011100040</v>
      </c>
      <c r="D2637" s="116" t="s">
        <v>10481</v>
      </c>
      <c r="E2637" s="339">
        <v>7249.9</v>
      </c>
      <c r="F2637" s="194">
        <v>5</v>
      </c>
      <c r="G2637" s="194">
        <v>5</v>
      </c>
      <c r="H2637" s="194" t="s">
        <v>10119</v>
      </c>
      <c r="I2637" s="194">
        <f t="shared" si="123"/>
        <v>0</v>
      </c>
      <c r="J2637" s="116" t="s">
        <v>10126</v>
      </c>
      <c r="K2637" s="116" t="s">
        <v>11757</v>
      </c>
      <c r="L2637" s="197">
        <v>45727</v>
      </c>
      <c r="M2637" s="116" t="s">
        <v>15132</v>
      </c>
      <c r="N2637" s="197">
        <v>45727</v>
      </c>
      <c r="O2637" s="388">
        <f t="shared" si="124"/>
        <v>1449.98</v>
      </c>
      <c r="P2637" s="339">
        <f t="shared" si="125"/>
        <v>0</v>
      </c>
    </row>
    <row r="2638" spans="1:16" hidden="1" x14ac:dyDescent="0.25">
      <c r="A2638" s="116">
        <v>134861</v>
      </c>
      <c r="B2638" s="116">
        <v>3</v>
      </c>
      <c r="C2638" s="116">
        <v>1011100430</v>
      </c>
      <c r="D2638" s="116" t="s">
        <v>17451</v>
      </c>
      <c r="E2638" s="339">
        <v>7200</v>
      </c>
      <c r="F2638" s="194">
        <v>1</v>
      </c>
      <c r="G2638" s="194">
        <v>1</v>
      </c>
      <c r="H2638" s="194" t="s">
        <v>10119</v>
      </c>
      <c r="I2638" s="194">
        <f t="shared" si="123"/>
        <v>0</v>
      </c>
      <c r="J2638" s="116" t="s">
        <v>10126</v>
      </c>
      <c r="K2638" s="116" t="s">
        <v>11757</v>
      </c>
      <c r="L2638" s="197">
        <v>45727</v>
      </c>
      <c r="M2638" s="116" t="s">
        <v>15132</v>
      </c>
      <c r="N2638" s="197">
        <v>45727</v>
      </c>
      <c r="O2638" s="388">
        <f t="shared" si="124"/>
        <v>7200</v>
      </c>
      <c r="P2638" s="339">
        <f t="shared" si="125"/>
        <v>0</v>
      </c>
    </row>
    <row r="2639" spans="1:16" hidden="1" x14ac:dyDescent="0.25">
      <c r="A2639" s="116">
        <v>134861</v>
      </c>
      <c r="B2639" s="116">
        <v>1</v>
      </c>
      <c r="C2639" s="116">
        <v>1513100320</v>
      </c>
      <c r="D2639" s="116" t="s">
        <v>16197</v>
      </c>
      <c r="E2639" s="339">
        <v>578400</v>
      </c>
      <c r="F2639" s="194">
        <v>60</v>
      </c>
      <c r="G2639" s="194">
        <v>60</v>
      </c>
      <c r="H2639" s="194" t="s">
        <v>10119</v>
      </c>
      <c r="I2639" s="194">
        <f t="shared" si="123"/>
        <v>0</v>
      </c>
      <c r="J2639" s="116" t="s">
        <v>10126</v>
      </c>
      <c r="K2639" s="116" t="s">
        <v>11757</v>
      </c>
      <c r="L2639" s="197">
        <v>45727</v>
      </c>
      <c r="M2639" s="116" t="s">
        <v>15132</v>
      </c>
      <c r="N2639" s="197">
        <v>45727</v>
      </c>
      <c r="O2639" s="388">
        <f t="shared" si="124"/>
        <v>9640</v>
      </c>
      <c r="P2639" s="339">
        <f t="shared" si="125"/>
        <v>0</v>
      </c>
    </row>
    <row r="2640" spans="1:16" hidden="1" x14ac:dyDescent="0.25">
      <c r="A2640" s="116">
        <v>134872</v>
      </c>
      <c r="B2640" s="116">
        <v>1</v>
      </c>
      <c r="C2640" s="116">
        <v>1016101250</v>
      </c>
      <c r="D2640" s="116" t="s">
        <v>11152</v>
      </c>
      <c r="E2640" s="339">
        <v>1791</v>
      </c>
      <c r="F2640" s="194">
        <v>1</v>
      </c>
      <c r="G2640" s="194">
        <v>1</v>
      </c>
      <c r="H2640" s="194" t="s">
        <v>10119</v>
      </c>
      <c r="I2640" s="194">
        <f t="shared" si="123"/>
        <v>0</v>
      </c>
      <c r="J2640" s="116" t="s">
        <v>10120</v>
      </c>
      <c r="K2640" s="116" t="s">
        <v>15110</v>
      </c>
      <c r="L2640" s="197">
        <v>45722</v>
      </c>
      <c r="M2640" s="116" t="s">
        <v>17657</v>
      </c>
      <c r="N2640" s="197">
        <v>45726</v>
      </c>
      <c r="O2640" s="388">
        <f t="shared" si="124"/>
        <v>1791</v>
      </c>
      <c r="P2640" s="339">
        <f t="shared" si="125"/>
        <v>0</v>
      </c>
    </row>
    <row r="2641" spans="1:16" hidden="1" x14ac:dyDescent="0.25">
      <c r="A2641" s="116">
        <v>134890</v>
      </c>
      <c r="B2641" s="116">
        <v>6</v>
      </c>
      <c r="C2641" s="116">
        <v>1011100040</v>
      </c>
      <c r="D2641" s="116" t="s">
        <v>10481</v>
      </c>
      <c r="E2641" s="339">
        <v>7249.9</v>
      </c>
      <c r="F2641" s="194">
        <v>5</v>
      </c>
      <c r="G2641" s="194">
        <v>5</v>
      </c>
      <c r="H2641" s="194" t="s">
        <v>10119</v>
      </c>
      <c r="I2641" s="194">
        <f t="shared" si="123"/>
        <v>0</v>
      </c>
      <c r="J2641" s="116" t="s">
        <v>10126</v>
      </c>
      <c r="K2641" s="116" t="s">
        <v>10482</v>
      </c>
      <c r="L2641" s="197">
        <v>45727</v>
      </c>
      <c r="M2641" s="116"/>
      <c r="N2641" s="197">
        <v>45727</v>
      </c>
      <c r="O2641" s="388">
        <f t="shared" si="124"/>
        <v>1449.98</v>
      </c>
      <c r="P2641" s="339">
        <f t="shared" si="125"/>
        <v>0</v>
      </c>
    </row>
    <row r="2642" spans="1:16" hidden="1" x14ac:dyDescent="0.25">
      <c r="A2642" s="116">
        <v>134890</v>
      </c>
      <c r="B2642" s="116">
        <v>4</v>
      </c>
      <c r="C2642" s="116">
        <v>1011100110</v>
      </c>
      <c r="D2642" s="116" t="s">
        <v>10354</v>
      </c>
      <c r="E2642" s="339">
        <v>17400</v>
      </c>
      <c r="F2642" s="194">
        <v>5</v>
      </c>
      <c r="G2642" s="194">
        <v>5</v>
      </c>
      <c r="H2642" s="194" t="s">
        <v>10119</v>
      </c>
      <c r="I2642" s="194">
        <f t="shared" si="123"/>
        <v>0</v>
      </c>
      <c r="J2642" s="116" t="s">
        <v>10126</v>
      </c>
      <c r="K2642" s="116" t="s">
        <v>10482</v>
      </c>
      <c r="L2642" s="197">
        <v>45727</v>
      </c>
      <c r="M2642" s="116"/>
      <c r="N2642" s="197">
        <v>45734</v>
      </c>
      <c r="O2642" s="388">
        <f t="shared" si="124"/>
        <v>3480</v>
      </c>
      <c r="P2642" s="339">
        <f t="shared" si="125"/>
        <v>0</v>
      </c>
    </row>
    <row r="2643" spans="1:16" hidden="1" x14ac:dyDescent="0.25">
      <c r="A2643" s="116">
        <v>134890</v>
      </c>
      <c r="B2643" s="116">
        <v>5</v>
      </c>
      <c r="C2643" s="116">
        <v>1011100430</v>
      </c>
      <c r="D2643" s="116" t="s">
        <v>17451</v>
      </c>
      <c r="E2643" s="339">
        <v>7200</v>
      </c>
      <c r="F2643" s="194">
        <v>1</v>
      </c>
      <c r="G2643" s="194">
        <v>1</v>
      </c>
      <c r="H2643" s="194" t="s">
        <v>10119</v>
      </c>
      <c r="I2643" s="194">
        <f t="shared" si="123"/>
        <v>0</v>
      </c>
      <c r="J2643" s="116" t="s">
        <v>10126</v>
      </c>
      <c r="K2643" s="116" t="s">
        <v>10482</v>
      </c>
      <c r="L2643" s="197">
        <v>45727</v>
      </c>
      <c r="M2643" s="116"/>
      <c r="N2643" s="197">
        <v>45727</v>
      </c>
      <c r="O2643" s="388">
        <f t="shared" si="124"/>
        <v>7200</v>
      </c>
      <c r="P2643" s="339">
        <f t="shared" si="125"/>
        <v>0</v>
      </c>
    </row>
    <row r="2644" spans="1:16" hidden="1" x14ac:dyDescent="0.25">
      <c r="A2644" s="116">
        <v>134890</v>
      </c>
      <c r="B2644" s="116">
        <v>3</v>
      </c>
      <c r="C2644" s="116">
        <v>1014104530</v>
      </c>
      <c r="D2644" s="116" t="s">
        <v>10355</v>
      </c>
      <c r="E2644" s="339">
        <v>58391.54</v>
      </c>
      <c r="F2644" s="194">
        <v>2</v>
      </c>
      <c r="G2644" s="194">
        <v>2</v>
      </c>
      <c r="H2644" s="194" t="s">
        <v>10119</v>
      </c>
      <c r="I2644" s="194">
        <f t="shared" si="123"/>
        <v>0</v>
      </c>
      <c r="J2644" s="116" t="s">
        <v>10126</v>
      </c>
      <c r="K2644" s="116" t="s">
        <v>10482</v>
      </c>
      <c r="L2644" s="197">
        <v>45727</v>
      </c>
      <c r="M2644" s="116"/>
      <c r="N2644" s="197">
        <v>45727</v>
      </c>
      <c r="O2644" s="388">
        <f t="shared" si="124"/>
        <v>29195.77</v>
      </c>
      <c r="P2644" s="339">
        <f t="shared" si="125"/>
        <v>0</v>
      </c>
    </row>
    <row r="2645" spans="1:16" hidden="1" x14ac:dyDescent="0.25">
      <c r="A2645" s="116">
        <v>134890</v>
      </c>
      <c r="B2645" s="116">
        <v>2</v>
      </c>
      <c r="C2645" s="116">
        <v>1027100100</v>
      </c>
      <c r="D2645" s="116" t="s">
        <v>10645</v>
      </c>
      <c r="E2645" s="339">
        <v>169500</v>
      </c>
      <c r="F2645" s="194">
        <v>5</v>
      </c>
      <c r="G2645" s="194">
        <v>5</v>
      </c>
      <c r="H2645" s="194" t="s">
        <v>10119</v>
      </c>
      <c r="I2645" s="194">
        <f t="shared" si="123"/>
        <v>0</v>
      </c>
      <c r="J2645" s="116" t="s">
        <v>10126</v>
      </c>
      <c r="K2645" s="116" t="s">
        <v>10482</v>
      </c>
      <c r="L2645" s="197">
        <v>45727</v>
      </c>
      <c r="M2645" s="116"/>
      <c r="N2645" s="197">
        <v>45735</v>
      </c>
      <c r="O2645" s="388">
        <f t="shared" si="124"/>
        <v>33900</v>
      </c>
      <c r="P2645" s="339">
        <f t="shared" si="125"/>
        <v>0</v>
      </c>
    </row>
    <row r="2646" spans="1:16" hidden="1" x14ac:dyDescent="0.25">
      <c r="A2646" s="116">
        <v>134890</v>
      </c>
      <c r="B2646" s="116">
        <v>1</v>
      </c>
      <c r="C2646" s="116">
        <v>1513100320</v>
      </c>
      <c r="D2646" s="116" t="s">
        <v>16197</v>
      </c>
      <c r="E2646" s="339">
        <v>482000</v>
      </c>
      <c r="F2646" s="194">
        <v>50</v>
      </c>
      <c r="G2646" s="194">
        <v>50</v>
      </c>
      <c r="H2646" s="194" t="s">
        <v>10119</v>
      </c>
      <c r="I2646" s="194">
        <f t="shared" si="123"/>
        <v>0</v>
      </c>
      <c r="J2646" s="116" t="s">
        <v>10126</v>
      </c>
      <c r="K2646" s="116" t="s">
        <v>10482</v>
      </c>
      <c r="L2646" s="197">
        <v>45727</v>
      </c>
      <c r="M2646" s="116"/>
      <c r="N2646" s="197">
        <v>45727</v>
      </c>
      <c r="O2646" s="388">
        <f t="shared" si="124"/>
        <v>9640</v>
      </c>
      <c r="P2646" s="339">
        <f t="shared" si="125"/>
        <v>0</v>
      </c>
    </row>
    <row r="2647" spans="1:16" hidden="1" x14ac:dyDescent="0.25">
      <c r="A2647" s="116">
        <v>134986</v>
      </c>
      <c r="B2647" s="116">
        <v>1</v>
      </c>
      <c r="C2647" s="116">
        <v>1521100100</v>
      </c>
      <c r="D2647" s="116" t="s">
        <v>10563</v>
      </c>
      <c r="E2647" s="339">
        <v>109999</v>
      </c>
      <c r="F2647" s="194">
        <v>100</v>
      </c>
      <c r="G2647" s="194">
        <v>100</v>
      </c>
      <c r="H2647" s="194" t="s">
        <v>10119</v>
      </c>
      <c r="I2647" s="194">
        <f t="shared" si="123"/>
        <v>0</v>
      </c>
      <c r="J2647" s="116" t="s">
        <v>10126</v>
      </c>
      <c r="K2647" s="116" t="s">
        <v>11757</v>
      </c>
      <c r="L2647" s="197">
        <v>45727</v>
      </c>
      <c r="M2647" s="116" t="s">
        <v>15174</v>
      </c>
      <c r="N2647" s="197">
        <v>45734</v>
      </c>
      <c r="O2647" s="388">
        <f t="shared" si="124"/>
        <v>1099.99</v>
      </c>
      <c r="P2647" s="339">
        <f t="shared" si="125"/>
        <v>0</v>
      </c>
    </row>
    <row r="2648" spans="1:16" hidden="1" x14ac:dyDescent="0.25">
      <c r="A2648" s="116">
        <v>134993</v>
      </c>
      <c r="B2648" s="116">
        <v>8</v>
      </c>
      <c r="C2648" s="116">
        <v>1011100430</v>
      </c>
      <c r="D2648" s="116" t="s">
        <v>17451</v>
      </c>
      <c r="E2648" s="339">
        <v>7200</v>
      </c>
      <c r="F2648" s="194">
        <v>1</v>
      </c>
      <c r="G2648" s="194">
        <v>1</v>
      </c>
      <c r="H2648" s="194" t="s">
        <v>10119</v>
      </c>
      <c r="I2648" s="194">
        <f t="shared" si="123"/>
        <v>0</v>
      </c>
      <c r="J2648" s="116" t="s">
        <v>10126</v>
      </c>
      <c r="K2648" s="116" t="s">
        <v>15008</v>
      </c>
      <c r="L2648" s="197">
        <v>45727</v>
      </c>
      <c r="M2648" s="116"/>
      <c r="N2648" s="197">
        <v>45734</v>
      </c>
      <c r="O2648" s="388">
        <f t="shared" si="124"/>
        <v>7200</v>
      </c>
      <c r="P2648" s="339">
        <f t="shared" si="125"/>
        <v>0</v>
      </c>
    </row>
    <row r="2649" spans="1:16" hidden="1" x14ac:dyDescent="0.25">
      <c r="A2649" s="116">
        <v>134993</v>
      </c>
      <c r="B2649" s="116">
        <v>7</v>
      </c>
      <c r="C2649" s="116">
        <v>1014104530</v>
      </c>
      <c r="D2649" s="116" t="s">
        <v>10355</v>
      </c>
      <c r="E2649" s="339">
        <v>58391.54</v>
      </c>
      <c r="F2649" s="194">
        <v>2</v>
      </c>
      <c r="G2649" s="194">
        <v>2</v>
      </c>
      <c r="H2649" s="194" t="s">
        <v>10119</v>
      </c>
      <c r="I2649" s="194">
        <f t="shared" si="123"/>
        <v>0</v>
      </c>
      <c r="J2649" s="116" t="s">
        <v>10126</v>
      </c>
      <c r="K2649" s="116" t="s">
        <v>15008</v>
      </c>
      <c r="L2649" s="197">
        <v>45727</v>
      </c>
      <c r="M2649" s="116"/>
      <c r="N2649" s="197">
        <v>45730</v>
      </c>
      <c r="O2649" s="388">
        <f t="shared" si="124"/>
        <v>29195.77</v>
      </c>
      <c r="P2649" s="339">
        <f t="shared" si="125"/>
        <v>0</v>
      </c>
    </row>
    <row r="2650" spans="1:16" hidden="1" x14ac:dyDescent="0.25">
      <c r="A2650" s="116">
        <v>134993</v>
      </c>
      <c r="B2650" s="116">
        <v>4</v>
      </c>
      <c r="C2650" s="116">
        <v>1016101000</v>
      </c>
      <c r="D2650" s="116" t="s">
        <v>10377</v>
      </c>
      <c r="E2650" s="339">
        <v>66536</v>
      </c>
      <c r="F2650" s="194">
        <v>2</v>
      </c>
      <c r="G2650" s="194">
        <v>2</v>
      </c>
      <c r="H2650" s="194" t="s">
        <v>10119</v>
      </c>
      <c r="I2650" s="194">
        <f t="shared" si="123"/>
        <v>0</v>
      </c>
      <c r="J2650" s="116" t="s">
        <v>10126</v>
      </c>
      <c r="K2650" s="116" t="s">
        <v>15008</v>
      </c>
      <c r="L2650" s="197">
        <v>45727</v>
      </c>
      <c r="M2650" s="116"/>
      <c r="N2650" s="197">
        <v>45730</v>
      </c>
      <c r="O2650" s="388">
        <f t="shared" si="124"/>
        <v>33268</v>
      </c>
      <c r="P2650" s="339">
        <f t="shared" si="125"/>
        <v>0</v>
      </c>
    </row>
    <row r="2651" spans="1:16" hidden="1" x14ac:dyDescent="0.25">
      <c r="A2651" s="116">
        <v>134993</v>
      </c>
      <c r="B2651" s="116">
        <v>1</v>
      </c>
      <c r="C2651" s="116">
        <v>1018100010</v>
      </c>
      <c r="D2651" s="116" t="s">
        <v>10356</v>
      </c>
      <c r="E2651" s="339">
        <v>45661.599999999999</v>
      </c>
      <c r="F2651" s="194">
        <v>10</v>
      </c>
      <c r="G2651" s="194">
        <v>10</v>
      </c>
      <c r="H2651" s="194" t="s">
        <v>10119</v>
      </c>
      <c r="I2651" s="194">
        <f t="shared" si="123"/>
        <v>0</v>
      </c>
      <c r="J2651" s="116" t="s">
        <v>10126</v>
      </c>
      <c r="K2651" s="116" t="s">
        <v>15008</v>
      </c>
      <c r="L2651" s="197">
        <v>45727</v>
      </c>
      <c r="M2651" s="116"/>
      <c r="N2651" s="197">
        <v>45730</v>
      </c>
      <c r="O2651" s="388">
        <f t="shared" si="124"/>
        <v>4566.16</v>
      </c>
      <c r="P2651" s="339">
        <f t="shared" si="125"/>
        <v>0</v>
      </c>
    </row>
    <row r="2652" spans="1:16" hidden="1" x14ac:dyDescent="0.25">
      <c r="A2652" s="116">
        <v>134993</v>
      </c>
      <c r="B2652" s="116">
        <v>2</v>
      </c>
      <c r="C2652" s="116">
        <v>1019100040</v>
      </c>
      <c r="D2652" s="116" t="s">
        <v>10643</v>
      </c>
      <c r="E2652" s="339">
        <v>30020</v>
      </c>
      <c r="F2652" s="194">
        <v>10</v>
      </c>
      <c r="G2652" s="194">
        <v>10</v>
      </c>
      <c r="H2652" s="194" t="s">
        <v>10119</v>
      </c>
      <c r="I2652" s="194">
        <f t="shared" si="123"/>
        <v>0</v>
      </c>
      <c r="J2652" s="116" t="s">
        <v>10126</v>
      </c>
      <c r="K2652" s="116" t="s">
        <v>15008</v>
      </c>
      <c r="L2652" s="197">
        <v>45727</v>
      </c>
      <c r="M2652" s="116"/>
      <c r="N2652" s="197">
        <v>45730</v>
      </c>
      <c r="O2652" s="388">
        <f t="shared" si="124"/>
        <v>3002</v>
      </c>
      <c r="P2652" s="339">
        <f t="shared" si="125"/>
        <v>0</v>
      </c>
    </row>
    <row r="2653" spans="1:16" hidden="1" x14ac:dyDescent="0.25">
      <c r="A2653" s="116">
        <v>134993</v>
      </c>
      <c r="B2653" s="116">
        <v>6</v>
      </c>
      <c r="C2653" s="116">
        <v>1026100080</v>
      </c>
      <c r="D2653" s="116" t="s">
        <v>17456</v>
      </c>
      <c r="E2653" s="339">
        <v>196430.25</v>
      </c>
      <c r="F2653" s="194">
        <v>3</v>
      </c>
      <c r="G2653" s="194">
        <v>3</v>
      </c>
      <c r="H2653" s="194" t="s">
        <v>10119</v>
      </c>
      <c r="I2653" s="194">
        <f t="shared" si="123"/>
        <v>0</v>
      </c>
      <c r="J2653" s="116" t="s">
        <v>10126</v>
      </c>
      <c r="K2653" s="116" t="s">
        <v>15008</v>
      </c>
      <c r="L2653" s="197">
        <v>45727</v>
      </c>
      <c r="M2653" s="116"/>
      <c r="N2653" s="197">
        <v>45730</v>
      </c>
      <c r="O2653" s="388">
        <f t="shared" si="124"/>
        <v>65476.75</v>
      </c>
      <c r="P2653" s="339">
        <f t="shared" si="125"/>
        <v>0</v>
      </c>
    </row>
    <row r="2654" spans="1:16" hidden="1" x14ac:dyDescent="0.25">
      <c r="A2654" s="116">
        <v>134993</v>
      </c>
      <c r="B2654" s="116">
        <v>5</v>
      </c>
      <c r="C2654" s="116">
        <v>1027100100</v>
      </c>
      <c r="D2654" s="116" t="s">
        <v>10645</v>
      </c>
      <c r="E2654" s="339">
        <v>135600</v>
      </c>
      <c r="F2654" s="194">
        <v>4</v>
      </c>
      <c r="G2654" s="194">
        <v>4</v>
      </c>
      <c r="H2654" s="194" t="s">
        <v>10119</v>
      </c>
      <c r="I2654" s="194">
        <f t="shared" si="123"/>
        <v>0</v>
      </c>
      <c r="J2654" s="116" t="s">
        <v>10126</v>
      </c>
      <c r="K2654" s="116" t="s">
        <v>15008</v>
      </c>
      <c r="L2654" s="197">
        <v>45727</v>
      </c>
      <c r="M2654" s="116"/>
      <c r="N2654" s="197">
        <v>45775</v>
      </c>
      <c r="O2654" s="388">
        <f t="shared" si="124"/>
        <v>33900</v>
      </c>
      <c r="P2654" s="339">
        <f t="shared" si="125"/>
        <v>0</v>
      </c>
    </row>
    <row r="2655" spans="1:16" hidden="1" x14ac:dyDescent="0.25">
      <c r="A2655" s="116">
        <v>134993</v>
      </c>
      <c r="B2655" s="116">
        <v>3</v>
      </c>
      <c r="C2655" s="116">
        <v>1520101430</v>
      </c>
      <c r="D2655" s="116" t="s">
        <v>15160</v>
      </c>
      <c r="E2655" s="339">
        <v>30396</v>
      </c>
      <c r="F2655" s="194">
        <v>2</v>
      </c>
      <c r="G2655" s="194">
        <v>2</v>
      </c>
      <c r="H2655" s="194" t="s">
        <v>10119</v>
      </c>
      <c r="I2655" s="194">
        <f t="shared" si="123"/>
        <v>0</v>
      </c>
      <c r="J2655" s="116" t="s">
        <v>10126</v>
      </c>
      <c r="K2655" s="116" t="s">
        <v>15008</v>
      </c>
      <c r="L2655" s="197">
        <v>45727</v>
      </c>
      <c r="M2655" s="116"/>
      <c r="N2655" s="197">
        <v>45741</v>
      </c>
      <c r="O2655" s="388">
        <f t="shared" si="124"/>
        <v>15198</v>
      </c>
      <c r="P2655" s="339">
        <f t="shared" si="125"/>
        <v>0</v>
      </c>
    </row>
    <row r="2656" spans="1:16" hidden="1" x14ac:dyDescent="0.25">
      <c r="A2656" s="116">
        <v>134994</v>
      </c>
      <c r="B2656" s="116">
        <v>1</v>
      </c>
      <c r="C2656" s="116">
        <v>1022102100</v>
      </c>
      <c r="D2656" s="116" t="s">
        <v>11169</v>
      </c>
      <c r="E2656" s="339">
        <v>32160</v>
      </c>
      <c r="F2656" s="194">
        <v>10</v>
      </c>
      <c r="G2656" s="194">
        <v>10</v>
      </c>
      <c r="H2656" s="194" t="s">
        <v>10119</v>
      </c>
      <c r="I2656" s="194">
        <f t="shared" si="123"/>
        <v>0</v>
      </c>
      <c r="J2656" s="116" t="s">
        <v>10120</v>
      </c>
      <c r="K2656" s="116" t="s">
        <v>10121</v>
      </c>
      <c r="L2656" s="197">
        <v>45734</v>
      </c>
      <c r="M2656" s="116" t="s">
        <v>16099</v>
      </c>
      <c r="N2656" s="197">
        <v>45887</v>
      </c>
      <c r="O2656" s="388">
        <f t="shared" si="124"/>
        <v>3216</v>
      </c>
      <c r="P2656" s="339">
        <f t="shared" si="125"/>
        <v>0</v>
      </c>
    </row>
    <row r="2657" spans="1:16" hidden="1" x14ac:dyDescent="0.25">
      <c r="A2657" s="116">
        <v>134994</v>
      </c>
      <c r="B2657" s="116">
        <v>3</v>
      </c>
      <c r="C2657" s="116">
        <v>1022102620</v>
      </c>
      <c r="D2657" s="116" t="s">
        <v>16164</v>
      </c>
      <c r="E2657" s="339">
        <v>5634.7</v>
      </c>
      <c r="F2657" s="194">
        <v>10</v>
      </c>
      <c r="G2657" s="194">
        <v>10</v>
      </c>
      <c r="H2657" s="194" t="s">
        <v>10119</v>
      </c>
      <c r="I2657" s="194">
        <f t="shared" si="123"/>
        <v>0</v>
      </c>
      <c r="J2657" s="116" t="s">
        <v>10120</v>
      </c>
      <c r="K2657" s="116" t="s">
        <v>10121</v>
      </c>
      <c r="L2657" s="197">
        <v>45734</v>
      </c>
      <c r="M2657" s="116"/>
      <c r="N2657" s="197">
        <v>45734</v>
      </c>
      <c r="O2657" s="388">
        <f t="shared" si="124"/>
        <v>563.47</v>
      </c>
      <c r="P2657" s="339">
        <f t="shared" si="125"/>
        <v>0</v>
      </c>
    </row>
    <row r="2658" spans="1:16" hidden="1" x14ac:dyDescent="0.25">
      <c r="A2658" s="116">
        <v>134994</v>
      </c>
      <c r="B2658" s="116">
        <v>2</v>
      </c>
      <c r="C2658" s="116">
        <v>1239100060</v>
      </c>
      <c r="D2658" s="116" t="s">
        <v>16192</v>
      </c>
      <c r="E2658" s="339">
        <v>5685</v>
      </c>
      <c r="F2658" s="194">
        <v>10</v>
      </c>
      <c r="G2658" s="194">
        <v>10</v>
      </c>
      <c r="H2658" s="194" t="s">
        <v>10119</v>
      </c>
      <c r="I2658" s="194">
        <f t="shared" si="123"/>
        <v>0</v>
      </c>
      <c r="J2658" s="116" t="s">
        <v>10120</v>
      </c>
      <c r="K2658" s="116" t="s">
        <v>10121</v>
      </c>
      <c r="L2658" s="197">
        <v>45734</v>
      </c>
      <c r="M2658" s="116"/>
      <c r="N2658" s="197">
        <v>45734</v>
      </c>
      <c r="O2658" s="388">
        <f t="shared" si="124"/>
        <v>568.5</v>
      </c>
      <c r="P2658" s="339">
        <f t="shared" si="125"/>
        <v>0</v>
      </c>
    </row>
    <row r="2659" spans="1:16" hidden="1" x14ac:dyDescent="0.25">
      <c r="A2659" s="116">
        <v>134995</v>
      </c>
      <c r="B2659" s="116">
        <v>4</v>
      </c>
      <c r="C2659" s="116">
        <v>1011100040</v>
      </c>
      <c r="D2659" s="116" t="s">
        <v>10481</v>
      </c>
      <c r="E2659" s="339">
        <v>43499.4</v>
      </c>
      <c r="F2659" s="194">
        <v>30</v>
      </c>
      <c r="G2659" s="194">
        <v>30</v>
      </c>
      <c r="H2659" s="194" t="s">
        <v>10119</v>
      </c>
      <c r="I2659" s="194">
        <f t="shared" si="123"/>
        <v>0</v>
      </c>
      <c r="J2659" s="116" t="s">
        <v>10126</v>
      </c>
      <c r="K2659" s="116" t="s">
        <v>11657</v>
      </c>
      <c r="L2659" s="197">
        <v>45727</v>
      </c>
      <c r="M2659" s="116"/>
      <c r="N2659" s="197">
        <v>45740</v>
      </c>
      <c r="O2659" s="388">
        <f t="shared" si="124"/>
        <v>1449.98</v>
      </c>
      <c r="P2659" s="339">
        <f t="shared" si="125"/>
        <v>0</v>
      </c>
    </row>
    <row r="2660" spans="1:16" hidden="1" x14ac:dyDescent="0.25">
      <c r="A2660" s="116">
        <v>134995</v>
      </c>
      <c r="B2660" s="116">
        <v>8</v>
      </c>
      <c r="C2660" s="116">
        <v>1011100430</v>
      </c>
      <c r="D2660" s="116" t="s">
        <v>17451</v>
      </c>
      <c r="E2660" s="339">
        <v>7200</v>
      </c>
      <c r="F2660" s="194">
        <v>1</v>
      </c>
      <c r="G2660" s="194">
        <v>1</v>
      </c>
      <c r="H2660" s="194" t="s">
        <v>10119</v>
      </c>
      <c r="I2660" s="194">
        <f t="shared" si="123"/>
        <v>0</v>
      </c>
      <c r="J2660" s="116" t="s">
        <v>10126</v>
      </c>
      <c r="K2660" s="116" t="s">
        <v>11657</v>
      </c>
      <c r="L2660" s="197">
        <v>45727</v>
      </c>
      <c r="M2660" s="116"/>
      <c r="N2660" s="197">
        <v>45734</v>
      </c>
      <c r="O2660" s="388">
        <f t="shared" si="124"/>
        <v>7200</v>
      </c>
      <c r="P2660" s="339">
        <f t="shared" si="125"/>
        <v>0</v>
      </c>
    </row>
    <row r="2661" spans="1:16" hidden="1" x14ac:dyDescent="0.25">
      <c r="A2661" s="116">
        <v>134995</v>
      </c>
      <c r="B2661" s="116">
        <v>5</v>
      </c>
      <c r="C2661" s="116">
        <v>1011100940</v>
      </c>
      <c r="D2661" s="116" t="s">
        <v>10652</v>
      </c>
      <c r="E2661" s="339">
        <v>129000</v>
      </c>
      <c r="F2661" s="194">
        <v>6</v>
      </c>
      <c r="G2661" s="194">
        <v>6</v>
      </c>
      <c r="H2661" s="194" t="s">
        <v>10119</v>
      </c>
      <c r="I2661" s="194">
        <f t="shared" si="123"/>
        <v>0</v>
      </c>
      <c r="J2661" s="116" t="s">
        <v>10126</v>
      </c>
      <c r="K2661" s="116" t="s">
        <v>11657</v>
      </c>
      <c r="L2661" s="197">
        <v>45727</v>
      </c>
      <c r="M2661" s="116"/>
      <c r="N2661" s="197">
        <v>45734</v>
      </c>
      <c r="O2661" s="388">
        <f t="shared" si="124"/>
        <v>21500</v>
      </c>
      <c r="P2661" s="339">
        <f t="shared" si="125"/>
        <v>0</v>
      </c>
    </row>
    <row r="2662" spans="1:16" hidden="1" x14ac:dyDescent="0.25">
      <c r="A2662" s="116">
        <v>134995</v>
      </c>
      <c r="B2662" s="116">
        <v>7</v>
      </c>
      <c r="C2662" s="116">
        <v>1014104530</v>
      </c>
      <c r="D2662" s="116" t="s">
        <v>10355</v>
      </c>
      <c r="E2662" s="339">
        <v>58391.54</v>
      </c>
      <c r="F2662" s="194">
        <v>2</v>
      </c>
      <c r="G2662" s="194">
        <v>2</v>
      </c>
      <c r="H2662" s="194" t="s">
        <v>10119</v>
      </c>
      <c r="I2662" s="194">
        <f t="shared" si="123"/>
        <v>0</v>
      </c>
      <c r="J2662" s="116" t="s">
        <v>10126</v>
      </c>
      <c r="K2662" s="116" t="s">
        <v>11657</v>
      </c>
      <c r="L2662" s="197">
        <v>45727</v>
      </c>
      <c r="M2662" s="116"/>
      <c r="N2662" s="197">
        <v>45734</v>
      </c>
      <c r="O2662" s="388">
        <f t="shared" si="124"/>
        <v>29195.77</v>
      </c>
      <c r="P2662" s="339">
        <f t="shared" si="125"/>
        <v>0</v>
      </c>
    </row>
    <row r="2663" spans="1:16" hidden="1" x14ac:dyDescent="0.25">
      <c r="A2663" s="116">
        <v>134995</v>
      </c>
      <c r="B2663" s="116">
        <v>3</v>
      </c>
      <c r="C2663" s="116">
        <v>1016100010</v>
      </c>
      <c r="D2663" s="116" t="s">
        <v>10705</v>
      </c>
      <c r="E2663" s="339">
        <v>40458.519999999997</v>
      </c>
      <c r="F2663" s="194">
        <v>2</v>
      </c>
      <c r="G2663" s="194">
        <v>2</v>
      </c>
      <c r="H2663" s="194" t="s">
        <v>10119</v>
      </c>
      <c r="I2663" s="194">
        <f t="shared" si="123"/>
        <v>0</v>
      </c>
      <c r="J2663" s="116" t="s">
        <v>10126</v>
      </c>
      <c r="K2663" s="116" t="s">
        <v>11657</v>
      </c>
      <c r="L2663" s="197">
        <v>45727</v>
      </c>
      <c r="M2663" s="116"/>
      <c r="N2663" s="197">
        <v>45734</v>
      </c>
      <c r="O2663" s="388">
        <f t="shared" si="124"/>
        <v>20229.259999999998</v>
      </c>
      <c r="P2663" s="339">
        <f t="shared" si="125"/>
        <v>0</v>
      </c>
    </row>
    <row r="2664" spans="1:16" hidden="1" x14ac:dyDescent="0.25">
      <c r="A2664" s="116">
        <v>134995</v>
      </c>
      <c r="B2664" s="116">
        <v>1</v>
      </c>
      <c r="C2664" s="116">
        <v>1018100000</v>
      </c>
      <c r="D2664" s="116" t="s">
        <v>10642</v>
      </c>
      <c r="E2664" s="339">
        <v>89965.1</v>
      </c>
      <c r="F2664" s="194">
        <v>10</v>
      </c>
      <c r="G2664" s="194">
        <v>10</v>
      </c>
      <c r="H2664" s="194" t="s">
        <v>10119</v>
      </c>
      <c r="I2664" s="194">
        <f t="shared" si="123"/>
        <v>0</v>
      </c>
      <c r="J2664" s="116" t="s">
        <v>10126</v>
      </c>
      <c r="K2664" s="116" t="s">
        <v>11657</v>
      </c>
      <c r="L2664" s="197">
        <v>45727</v>
      </c>
      <c r="M2664" s="116"/>
      <c r="N2664" s="197">
        <v>45734</v>
      </c>
      <c r="O2664" s="388">
        <f t="shared" si="124"/>
        <v>8996.51</v>
      </c>
      <c r="P2664" s="339">
        <f t="shared" si="125"/>
        <v>0</v>
      </c>
    </row>
    <row r="2665" spans="1:16" hidden="1" x14ac:dyDescent="0.25">
      <c r="A2665" s="116">
        <v>134995</v>
      </c>
      <c r="B2665" s="116">
        <v>6</v>
      </c>
      <c r="C2665" s="116">
        <v>1027100250</v>
      </c>
      <c r="D2665" s="116" t="s">
        <v>10840</v>
      </c>
      <c r="E2665" s="339">
        <v>462000</v>
      </c>
      <c r="F2665" s="194">
        <v>1</v>
      </c>
      <c r="G2665" s="194">
        <v>1</v>
      </c>
      <c r="H2665" s="194" t="s">
        <v>10119</v>
      </c>
      <c r="I2665" s="194">
        <f t="shared" si="123"/>
        <v>0</v>
      </c>
      <c r="J2665" s="116" t="s">
        <v>10126</v>
      </c>
      <c r="K2665" s="116" t="s">
        <v>11657</v>
      </c>
      <c r="L2665" s="197">
        <v>45727</v>
      </c>
      <c r="M2665" s="116"/>
      <c r="N2665" s="197">
        <v>45734</v>
      </c>
      <c r="O2665" s="388">
        <f t="shared" si="124"/>
        <v>462000</v>
      </c>
      <c r="P2665" s="339">
        <f t="shared" si="125"/>
        <v>0</v>
      </c>
    </row>
    <row r="2666" spans="1:16" hidden="1" x14ac:dyDescent="0.25">
      <c r="A2666" s="116">
        <v>134995</v>
      </c>
      <c r="B2666" s="116">
        <v>2</v>
      </c>
      <c r="C2666" s="116">
        <v>1127100220</v>
      </c>
      <c r="D2666" s="116" t="s">
        <v>15214</v>
      </c>
      <c r="E2666" s="339">
        <v>87884</v>
      </c>
      <c r="F2666" s="194">
        <v>4</v>
      </c>
      <c r="G2666" s="194">
        <v>4</v>
      </c>
      <c r="H2666" s="194" t="s">
        <v>10119</v>
      </c>
      <c r="I2666" s="194">
        <f t="shared" si="123"/>
        <v>0</v>
      </c>
      <c r="J2666" s="116" t="s">
        <v>10126</v>
      </c>
      <c r="K2666" s="116" t="s">
        <v>11657</v>
      </c>
      <c r="L2666" s="197">
        <v>45727</v>
      </c>
      <c r="M2666" s="116" t="s">
        <v>15216</v>
      </c>
      <c r="N2666" s="197">
        <v>45750</v>
      </c>
      <c r="O2666" s="388">
        <f t="shared" si="124"/>
        <v>21971</v>
      </c>
      <c r="P2666" s="339">
        <f t="shared" si="125"/>
        <v>0</v>
      </c>
    </row>
    <row r="2667" spans="1:16" hidden="1" x14ac:dyDescent="0.25">
      <c r="A2667" s="116">
        <v>134996</v>
      </c>
      <c r="B2667" s="116">
        <v>2</v>
      </c>
      <c r="C2667" s="116">
        <v>1010101680</v>
      </c>
      <c r="D2667" s="116" t="s">
        <v>15147</v>
      </c>
      <c r="E2667" s="339">
        <v>13584</v>
      </c>
      <c r="F2667" s="194">
        <v>5</v>
      </c>
      <c r="G2667" s="194">
        <v>5</v>
      </c>
      <c r="H2667" s="194" t="s">
        <v>10119</v>
      </c>
      <c r="I2667" s="194">
        <f t="shared" si="123"/>
        <v>0</v>
      </c>
      <c r="J2667" s="116" t="s">
        <v>10120</v>
      </c>
      <c r="K2667" s="116" t="s">
        <v>10121</v>
      </c>
      <c r="L2667" s="197">
        <v>45727</v>
      </c>
      <c r="M2667" s="116"/>
      <c r="N2667" s="197">
        <v>45730</v>
      </c>
      <c r="O2667" s="388">
        <f t="shared" si="124"/>
        <v>2716.8</v>
      </c>
      <c r="P2667" s="339">
        <f t="shared" si="125"/>
        <v>0</v>
      </c>
    </row>
    <row r="2668" spans="1:16" hidden="1" x14ac:dyDescent="0.25">
      <c r="A2668" s="116">
        <v>134996</v>
      </c>
      <c r="B2668" s="116">
        <v>5</v>
      </c>
      <c r="C2668" s="116">
        <v>1010105640</v>
      </c>
      <c r="D2668" s="116" t="s">
        <v>11134</v>
      </c>
      <c r="E2668" s="339">
        <v>97500</v>
      </c>
      <c r="F2668" s="194">
        <v>10</v>
      </c>
      <c r="G2668" s="194">
        <v>10</v>
      </c>
      <c r="H2668" s="194" t="s">
        <v>10119</v>
      </c>
      <c r="I2668" s="194">
        <f t="shared" si="123"/>
        <v>0</v>
      </c>
      <c r="J2668" s="116" t="s">
        <v>10120</v>
      </c>
      <c r="K2668" s="116" t="s">
        <v>10121</v>
      </c>
      <c r="L2668" s="197">
        <v>45727</v>
      </c>
      <c r="M2668" s="116"/>
      <c r="N2668" s="197">
        <v>45730</v>
      </c>
      <c r="O2668" s="388">
        <f t="shared" si="124"/>
        <v>9750</v>
      </c>
      <c r="P2668" s="339">
        <f t="shared" si="125"/>
        <v>0</v>
      </c>
    </row>
    <row r="2669" spans="1:16" hidden="1" x14ac:dyDescent="0.25">
      <c r="A2669" s="116">
        <v>134996</v>
      </c>
      <c r="B2669" s="116">
        <v>3</v>
      </c>
      <c r="C2669" s="116">
        <v>1010105830</v>
      </c>
      <c r="D2669" s="116" t="s">
        <v>15148</v>
      </c>
      <c r="E2669" s="339">
        <v>15333</v>
      </c>
      <c r="F2669" s="194">
        <v>100</v>
      </c>
      <c r="G2669" s="194">
        <v>100</v>
      </c>
      <c r="H2669" s="194" t="s">
        <v>10119</v>
      </c>
      <c r="I2669" s="194">
        <f t="shared" si="123"/>
        <v>0</v>
      </c>
      <c r="J2669" s="116" t="s">
        <v>10120</v>
      </c>
      <c r="K2669" s="116" t="s">
        <v>10121</v>
      </c>
      <c r="L2669" s="197">
        <v>45727</v>
      </c>
      <c r="M2669" s="116"/>
      <c r="N2669" s="197">
        <v>45730</v>
      </c>
      <c r="O2669" s="388">
        <f t="shared" si="124"/>
        <v>153.33000000000001</v>
      </c>
      <c r="P2669" s="339">
        <f t="shared" si="125"/>
        <v>0</v>
      </c>
    </row>
    <row r="2670" spans="1:16" hidden="1" x14ac:dyDescent="0.25">
      <c r="A2670" s="116">
        <v>134996</v>
      </c>
      <c r="B2670" s="116">
        <v>6</v>
      </c>
      <c r="C2670" s="116">
        <v>1010106470</v>
      </c>
      <c r="D2670" s="116" t="s">
        <v>15149</v>
      </c>
      <c r="E2670" s="339">
        <v>12500</v>
      </c>
      <c r="F2670" s="194">
        <v>10</v>
      </c>
      <c r="G2670" s="194">
        <v>10</v>
      </c>
      <c r="H2670" s="194" t="s">
        <v>10119</v>
      </c>
      <c r="I2670" s="194">
        <f t="shared" si="123"/>
        <v>0</v>
      </c>
      <c r="J2670" s="116" t="s">
        <v>10120</v>
      </c>
      <c r="K2670" s="116" t="s">
        <v>10121</v>
      </c>
      <c r="L2670" s="197">
        <v>45727</v>
      </c>
      <c r="M2670" s="116"/>
      <c r="N2670" s="197">
        <v>45730</v>
      </c>
      <c r="O2670" s="388">
        <f t="shared" si="124"/>
        <v>1250</v>
      </c>
      <c r="P2670" s="339">
        <f t="shared" si="125"/>
        <v>0</v>
      </c>
    </row>
    <row r="2671" spans="1:16" hidden="1" x14ac:dyDescent="0.25">
      <c r="A2671" s="116">
        <v>134996</v>
      </c>
      <c r="B2671" s="116">
        <v>4</v>
      </c>
      <c r="C2671" s="116">
        <v>1010107350</v>
      </c>
      <c r="D2671" s="116" t="s">
        <v>8040</v>
      </c>
      <c r="E2671" s="339">
        <v>131250</v>
      </c>
      <c r="F2671" s="194">
        <v>10</v>
      </c>
      <c r="G2671" s="194">
        <v>10</v>
      </c>
      <c r="H2671" s="194" t="s">
        <v>10119</v>
      </c>
      <c r="I2671" s="194">
        <f t="shared" si="123"/>
        <v>0</v>
      </c>
      <c r="J2671" s="116" t="s">
        <v>10120</v>
      </c>
      <c r="K2671" s="116" t="s">
        <v>10121</v>
      </c>
      <c r="L2671" s="197">
        <v>45727</v>
      </c>
      <c r="M2671" s="116" t="s">
        <v>15249</v>
      </c>
      <c r="N2671" s="197">
        <v>45848</v>
      </c>
      <c r="O2671" s="388">
        <f t="shared" si="124"/>
        <v>13125</v>
      </c>
      <c r="P2671" s="339">
        <f t="shared" si="125"/>
        <v>0</v>
      </c>
    </row>
    <row r="2672" spans="1:16" hidden="1" x14ac:dyDescent="0.25">
      <c r="A2672" s="116">
        <v>134996</v>
      </c>
      <c r="B2672" s="116">
        <v>7</v>
      </c>
      <c r="C2672" s="116">
        <v>1012100120</v>
      </c>
      <c r="D2672" s="116" t="s">
        <v>10492</v>
      </c>
      <c r="E2672" s="339">
        <v>300000</v>
      </c>
      <c r="F2672" s="194">
        <v>12</v>
      </c>
      <c r="G2672" s="194">
        <v>12</v>
      </c>
      <c r="H2672" s="194" t="s">
        <v>10119</v>
      </c>
      <c r="I2672" s="194">
        <f t="shared" si="123"/>
        <v>0</v>
      </c>
      <c r="J2672" s="116" t="s">
        <v>10120</v>
      </c>
      <c r="K2672" s="116" t="s">
        <v>10121</v>
      </c>
      <c r="L2672" s="197">
        <v>45727</v>
      </c>
      <c r="M2672" s="116"/>
      <c r="N2672" s="197">
        <v>45734</v>
      </c>
      <c r="O2672" s="388">
        <f t="shared" si="124"/>
        <v>25000</v>
      </c>
      <c r="P2672" s="339">
        <f t="shared" si="125"/>
        <v>0</v>
      </c>
    </row>
    <row r="2673" spans="1:16" hidden="1" x14ac:dyDescent="0.25">
      <c r="A2673" s="116">
        <v>134996</v>
      </c>
      <c r="B2673" s="116">
        <v>1</v>
      </c>
      <c r="C2673" s="116">
        <v>1014100030</v>
      </c>
      <c r="D2673" s="116" t="s">
        <v>11074</v>
      </c>
      <c r="E2673" s="339">
        <v>11280</v>
      </c>
      <c r="F2673" s="194">
        <v>100</v>
      </c>
      <c r="G2673" s="194">
        <v>100</v>
      </c>
      <c r="H2673" s="194" t="s">
        <v>10119</v>
      </c>
      <c r="I2673" s="194">
        <f t="shared" si="123"/>
        <v>0</v>
      </c>
      <c r="J2673" s="116" t="s">
        <v>10120</v>
      </c>
      <c r="K2673" s="116" t="s">
        <v>10121</v>
      </c>
      <c r="L2673" s="197">
        <v>45727</v>
      </c>
      <c r="M2673" s="116"/>
      <c r="N2673" s="197">
        <v>45730</v>
      </c>
      <c r="O2673" s="388">
        <f t="shared" si="124"/>
        <v>112.8</v>
      </c>
      <c r="P2673" s="339">
        <f t="shared" si="125"/>
        <v>0</v>
      </c>
    </row>
    <row r="2674" spans="1:16" hidden="1" x14ac:dyDescent="0.25">
      <c r="A2674" s="116">
        <v>134996</v>
      </c>
      <c r="B2674" s="116">
        <v>9</v>
      </c>
      <c r="C2674" s="116">
        <v>1017100480</v>
      </c>
      <c r="D2674" s="116" t="s">
        <v>10686</v>
      </c>
      <c r="E2674" s="339">
        <v>63600</v>
      </c>
      <c r="F2674" s="194">
        <v>2</v>
      </c>
      <c r="G2674" s="194">
        <v>2</v>
      </c>
      <c r="H2674" s="194" t="s">
        <v>10119</v>
      </c>
      <c r="I2674" s="194">
        <f t="shared" si="123"/>
        <v>0</v>
      </c>
      <c r="J2674" s="116" t="s">
        <v>10120</v>
      </c>
      <c r="K2674" s="116" t="s">
        <v>10121</v>
      </c>
      <c r="L2674" s="197">
        <v>45727</v>
      </c>
      <c r="M2674" s="116" t="s">
        <v>17658</v>
      </c>
      <c r="N2674" s="197">
        <v>45740</v>
      </c>
      <c r="O2674" s="388">
        <f t="shared" si="124"/>
        <v>31800</v>
      </c>
      <c r="P2674" s="339">
        <f t="shared" si="125"/>
        <v>0</v>
      </c>
    </row>
    <row r="2675" spans="1:16" hidden="1" x14ac:dyDescent="0.25">
      <c r="A2675" s="116">
        <v>134996</v>
      </c>
      <c r="B2675" s="116">
        <v>10</v>
      </c>
      <c r="C2675" s="116">
        <v>1019101040</v>
      </c>
      <c r="D2675" s="116" t="s">
        <v>11160</v>
      </c>
      <c r="E2675" s="339">
        <v>26576</v>
      </c>
      <c r="F2675" s="194">
        <v>2</v>
      </c>
      <c r="G2675" s="194">
        <v>2</v>
      </c>
      <c r="H2675" s="194" t="s">
        <v>10119</v>
      </c>
      <c r="I2675" s="194">
        <f t="shared" si="123"/>
        <v>0</v>
      </c>
      <c r="J2675" s="116" t="s">
        <v>10120</v>
      </c>
      <c r="K2675" s="116" t="s">
        <v>10121</v>
      </c>
      <c r="L2675" s="197">
        <v>45727</v>
      </c>
      <c r="M2675" s="116"/>
      <c r="N2675" s="197">
        <v>45730</v>
      </c>
      <c r="O2675" s="388">
        <f t="shared" si="124"/>
        <v>13288</v>
      </c>
      <c r="P2675" s="339">
        <f t="shared" si="125"/>
        <v>0</v>
      </c>
    </row>
    <row r="2676" spans="1:16" hidden="1" x14ac:dyDescent="0.25">
      <c r="A2676" s="116">
        <v>134996</v>
      </c>
      <c r="B2676" s="116">
        <v>8</v>
      </c>
      <c r="C2676" s="116">
        <v>1022100230</v>
      </c>
      <c r="D2676" s="116" t="s">
        <v>16162</v>
      </c>
      <c r="E2676" s="339">
        <v>49500</v>
      </c>
      <c r="F2676" s="194">
        <v>30</v>
      </c>
      <c r="G2676" s="194">
        <v>30</v>
      </c>
      <c r="H2676" s="194" t="s">
        <v>10119</v>
      </c>
      <c r="I2676" s="194">
        <f t="shared" si="123"/>
        <v>0</v>
      </c>
      <c r="J2676" s="116" t="s">
        <v>10120</v>
      </c>
      <c r="K2676" s="116" t="s">
        <v>10121</v>
      </c>
      <c r="L2676" s="197">
        <v>45727</v>
      </c>
      <c r="M2676" s="116"/>
      <c r="N2676" s="197">
        <v>45730</v>
      </c>
      <c r="O2676" s="388">
        <f t="shared" si="124"/>
        <v>1650</v>
      </c>
      <c r="P2676" s="339">
        <f t="shared" si="125"/>
        <v>0</v>
      </c>
    </row>
    <row r="2677" spans="1:16" hidden="1" x14ac:dyDescent="0.25">
      <c r="A2677" s="116">
        <v>134996</v>
      </c>
      <c r="B2677" s="116">
        <v>11</v>
      </c>
      <c r="C2677" s="116">
        <v>1022101300</v>
      </c>
      <c r="D2677" s="116" t="s">
        <v>10363</v>
      </c>
      <c r="E2677" s="339">
        <v>10800</v>
      </c>
      <c r="F2677" s="194">
        <v>2</v>
      </c>
      <c r="G2677" s="194">
        <v>2</v>
      </c>
      <c r="H2677" s="194" t="s">
        <v>10119</v>
      </c>
      <c r="I2677" s="194">
        <f t="shared" si="123"/>
        <v>0</v>
      </c>
      <c r="J2677" s="116" t="s">
        <v>10120</v>
      </c>
      <c r="K2677" s="116" t="s">
        <v>10121</v>
      </c>
      <c r="L2677" s="197">
        <v>45727</v>
      </c>
      <c r="M2677" s="116"/>
      <c r="N2677" s="197">
        <v>45730</v>
      </c>
      <c r="O2677" s="388">
        <f t="shared" si="124"/>
        <v>5400</v>
      </c>
      <c r="P2677" s="339">
        <f t="shared" si="125"/>
        <v>0</v>
      </c>
    </row>
    <row r="2678" spans="1:16" hidden="1" x14ac:dyDescent="0.25">
      <c r="A2678" s="116">
        <v>134996</v>
      </c>
      <c r="B2678" s="116">
        <v>13</v>
      </c>
      <c r="C2678" s="116">
        <v>1610100330</v>
      </c>
      <c r="D2678" s="116" t="s">
        <v>10133</v>
      </c>
      <c r="E2678" s="339">
        <v>7731.72</v>
      </c>
      <c r="F2678" s="194">
        <v>4</v>
      </c>
      <c r="G2678" s="194">
        <v>4</v>
      </c>
      <c r="H2678" s="194" t="s">
        <v>10119</v>
      </c>
      <c r="I2678" s="194">
        <f t="shared" si="123"/>
        <v>0</v>
      </c>
      <c r="J2678" s="116" t="s">
        <v>10120</v>
      </c>
      <c r="K2678" s="116" t="s">
        <v>10121</v>
      </c>
      <c r="L2678" s="197">
        <v>45727</v>
      </c>
      <c r="M2678" s="116"/>
      <c r="N2678" s="197">
        <v>45730</v>
      </c>
      <c r="O2678" s="388">
        <f t="shared" si="124"/>
        <v>1932.93</v>
      </c>
      <c r="P2678" s="339">
        <f t="shared" si="125"/>
        <v>0</v>
      </c>
    </row>
    <row r="2679" spans="1:16" hidden="1" x14ac:dyDescent="0.25">
      <c r="A2679" s="116">
        <v>134996</v>
      </c>
      <c r="B2679" s="116">
        <v>12</v>
      </c>
      <c r="C2679" s="116">
        <v>1612100030</v>
      </c>
      <c r="D2679" s="116" t="s">
        <v>10348</v>
      </c>
      <c r="E2679" s="339">
        <v>4600</v>
      </c>
      <c r="F2679" s="194">
        <v>2</v>
      </c>
      <c r="G2679" s="194">
        <v>2</v>
      </c>
      <c r="H2679" s="194" t="s">
        <v>10119</v>
      </c>
      <c r="I2679" s="194">
        <f t="shared" si="123"/>
        <v>0</v>
      </c>
      <c r="J2679" s="116" t="s">
        <v>10120</v>
      </c>
      <c r="K2679" s="116" t="s">
        <v>10121</v>
      </c>
      <c r="L2679" s="197">
        <v>45727</v>
      </c>
      <c r="M2679" s="116"/>
      <c r="N2679" s="197">
        <v>45848</v>
      </c>
      <c r="O2679" s="388">
        <f t="shared" si="124"/>
        <v>2300</v>
      </c>
      <c r="P2679" s="339">
        <f t="shared" si="125"/>
        <v>0</v>
      </c>
    </row>
    <row r="2680" spans="1:16" hidden="1" x14ac:dyDescent="0.25">
      <c r="A2680" s="116">
        <v>134997</v>
      </c>
      <c r="B2680" s="116">
        <v>26</v>
      </c>
      <c r="C2680" s="116">
        <v>1019101750</v>
      </c>
      <c r="D2680" s="116" t="s">
        <v>11162</v>
      </c>
      <c r="E2680" s="339">
        <v>9700</v>
      </c>
      <c r="F2680" s="194">
        <v>20</v>
      </c>
      <c r="G2680" s="194">
        <v>20</v>
      </c>
      <c r="H2680" s="194" t="s">
        <v>10119</v>
      </c>
      <c r="I2680" s="194">
        <f t="shared" si="123"/>
        <v>0</v>
      </c>
      <c r="J2680" s="116" t="s">
        <v>10120</v>
      </c>
      <c r="K2680" s="116" t="s">
        <v>12272</v>
      </c>
      <c r="L2680" s="197">
        <v>45727</v>
      </c>
      <c r="M2680" s="116"/>
      <c r="N2680" s="197">
        <v>45727</v>
      </c>
      <c r="O2680" s="388">
        <f t="shared" si="124"/>
        <v>485</v>
      </c>
      <c r="P2680" s="339">
        <f t="shared" si="125"/>
        <v>0</v>
      </c>
    </row>
    <row r="2681" spans="1:16" hidden="1" x14ac:dyDescent="0.25">
      <c r="A2681" s="116">
        <v>134997</v>
      </c>
      <c r="B2681" s="116">
        <v>27</v>
      </c>
      <c r="C2681" s="116">
        <v>1019103360</v>
      </c>
      <c r="D2681" s="116" t="s">
        <v>11164</v>
      </c>
      <c r="E2681" s="339">
        <v>104183</v>
      </c>
      <c r="F2681" s="194">
        <v>5</v>
      </c>
      <c r="G2681" s="194">
        <v>5</v>
      </c>
      <c r="H2681" s="194" t="s">
        <v>10119</v>
      </c>
      <c r="I2681" s="194">
        <f t="shared" si="123"/>
        <v>0</v>
      </c>
      <c r="J2681" s="116" t="s">
        <v>10120</v>
      </c>
      <c r="K2681" s="116" t="s">
        <v>12272</v>
      </c>
      <c r="L2681" s="197">
        <v>45727</v>
      </c>
      <c r="M2681" s="116"/>
      <c r="N2681" s="197">
        <v>45727</v>
      </c>
      <c r="O2681" s="388">
        <f t="shared" si="124"/>
        <v>20836.599999999999</v>
      </c>
      <c r="P2681" s="339">
        <f t="shared" si="125"/>
        <v>0</v>
      </c>
    </row>
    <row r="2682" spans="1:16" hidden="1" x14ac:dyDescent="0.25">
      <c r="A2682" s="116">
        <v>134997</v>
      </c>
      <c r="B2682" s="116">
        <v>24</v>
      </c>
      <c r="C2682" s="116">
        <v>1512101810</v>
      </c>
      <c r="D2682" s="116" t="s">
        <v>17659</v>
      </c>
      <c r="E2682" s="339">
        <v>10160</v>
      </c>
      <c r="F2682" s="194">
        <v>8</v>
      </c>
      <c r="G2682" s="194">
        <v>8</v>
      </c>
      <c r="H2682" s="194" t="s">
        <v>10119</v>
      </c>
      <c r="I2682" s="194">
        <f t="shared" si="123"/>
        <v>0</v>
      </c>
      <c r="J2682" s="116" t="s">
        <v>10120</v>
      </c>
      <c r="K2682" s="116" t="s">
        <v>12272</v>
      </c>
      <c r="L2682" s="197">
        <v>45727</v>
      </c>
      <c r="M2682" s="116"/>
      <c r="N2682" s="197">
        <v>45727</v>
      </c>
      <c r="O2682" s="388">
        <f t="shared" si="124"/>
        <v>1270</v>
      </c>
      <c r="P2682" s="339">
        <f t="shared" si="125"/>
        <v>0</v>
      </c>
    </row>
    <row r="2683" spans="1:16" hidden="1" x14ac:dyDescent="0.25">
      <c r="A2683" s="116">
        <v>134997</v>
      </c>
      <c r="B2683" s="116">
        <v>3</v>
      </c>
      <c r="C2683" s="116">
        <v>1512102870</v>
      </c>
      <c r="D2683" s="116" t="s">
        <v>17504</v>
      </c>
      <c r="E2683" s="339">
        <v>4969.28</v>
      </c>
      <c r="F2683" s="194">
        <v>16</v>
      </c>
      <c r="G2683" s="194">
        <v>16</v>
      </c>
      <c r="H2683" s="194" t="s">
        <v>10119</v>
      </c>
      <c r="I2683" s="194">
        <f t="shared" si="123"/>
        <v>0</v>
      </c>
      <c r="J2683" s="116" t="s">
        <v>10120</v>
      </c>
      <c r="K2683" s="116" t="s">
        <v>12272</v>
      </c>
      <c r="L2683" s="197">
        <v>45727</v>
      </c>
      <c r="M2683" s="116"/>
      <c r="N2683" s="197">
        <v>45727</v>
      </c>
      <c r="O2683" s="388">
        <f t="shared" si="124"/>
        <v>310.58</v>
      </c>
      <c r="P2683" s="339">
        <f t="shared" si="125"/>
        <v>0</v>
      </c>
    </row>
    <row r="2684" spans="1:16" hidden="1" x14ac:dyDescent="0.25">
      <c r="A2684" s="116">
        <v>134997</v>
      </c>
      <c r="B2684" s="116">
        <v>10</v>
      </c>
      <c r="C2684" s="116">
        <v>1512102870</v>
      </c>
      <c r="D2684" s="116" t="s">
        <v>17504</v>
      </c>
      <c r="E2684" s="339">
        <v>8696.24</v>
      </c>
      <c r="F2684" s="194">
        <v>28</v>
      </c>
      <c r="G2684" s="194">
        <v>28</v>
      </c>
      <c r="H2684" s="194" t="s">
        <v>10119</v>
      </c>
      <c r="I2684" s="194">
        <f t="shared" si="123"/>
        <v>0</v>
      </c>
      <c r="J2684" s="116" t="s">
        <v>10120</v>
      </c>
      <c r="K2684" s="116" t="s">
        <v>12272</v>
      </c>
      <c r="L2684" s="197">
        <v>45727</v>
      </c>
      <c r="M2684" s="116"/>
      <c r="N2684" s="197">
        <v>45727</v>
      </c>
      <c r="O2684" s="388">
        <f t="shared" si="124"/>
        <v>310.58</v>
      </c>
      <c r="P2684" s="339">
        <f t="shared" si="125"/>
        <v>0</v>
      </c>
    </row>
    <row r="2685" spans="1:16" hidden="1" x14ac:dyDescent="0.25">
      <c r="A2685" s="116">
        <v>134997</v>
      </c>
      <c r="B2685" s="116">
        <v>11</v>
      </c>
      <c r="C2685" s="116">
        <v>1512102870</v>
      </c>
      <c r="D2685" s="116" t="s">
        <v>17504</v>
      </c>
      <c r="E2685" s="339">
        <v>2484.64</v>
      </c>
      <c r="F2685" s="194">
        <v>8</v>
      </c>
      <c r="G2685" s="194">
        <v>8</v>
      </c>
      <c r="H2685" s="194" t="s">
        <v>10119</v>
      </c>
      <c r="I2685" s="194">
        <f t="shared" si="123"/>
        <v>0</v>
      </c>
      <c r="J2685" s="116" t="s">
        <v>10120</v>
      </c>
      <c r="K2685" s="116" t="s">
        <v>12272</v>
      </c>
      <c r="L2685" s="197">
        <v>45727</v>
      </c>
      <c r="M2685" s="116"/>
      <c r="N2685" s="197">
        <v>45727</v>
      </c>
      <c r="O2685" s="388">
        <f t="shared" si="124"/>
        <v>310.58</v>
      </c>
      <c r="P2685" s="339">
        <f t="shared" si="125"/>
        <v>0</v>
      </c>
    </row>
    <row r="2686" spans="1:16" hidden="1" x14ac:dyDescent="0.25">
      <c r="A2686" s="116">
        <v>134997</v>
      </c>
      <c r="B2686" s="116">
        <v>19</v>
      </c>
      <c r="C2686" s="116">
        <v>1512102870</v>
      </c>
      <c r="D2686" s="116" t="s">
        <v>17504</v>
      </c>
      <c r="E2686" s="339">
        <v>1552.9</v>
      </c>
      <c r="F2686" s="194">
        <v>5</v>
      </c>
      <c r="G2686" s="194">
        <v>5</v>
      </c>
      <c r="H2686" s="194" t="s">
        <v>10119</v>
      </c>
      <c r="I2686" s="194">
        <f t="shared" si="123"/>
        <v>0</v>
      </c>
      <c r="J2686" s="116" t="s">
        <v>10120</v>
      </c>
      <c r="K2686" s="116" t="s">
        <v>12272</v>
      </c>
      <c r="L2686" s="197">
        <v>45727</v>
      </c>
      <c r="M2686" s="116"/>
      <c r="N2686" s="197">
        <v>45727</v>
      </c>
      <c r="O2686" s="388">
        <f t="shared" si="124"/>
        <v>310.58000000000004</v>
      </c>
      <c r="P2686" s="339">
        <f t="shared" si="125"/>
        <v>0</v>
      </c>
    </row>
    <row r="2687" spans="1:16" hidden="1" x14ac:dyDescent="0.25">
      <c r="A2687" s="116">
        <v>134997</v>
      </c>
      <c r="B2687" s="116">
        <v>20</v>
      </c>
      <c r="C2687" s="116">
        <v>1512105360</v>
      </c>
      <c r="D2687" s="116" t="s">
        <v>17660</v>
      </c>
      <c r="E2687" s="339">
        <v>869.56</v>
      </c>
      <c r="F2687" s="194">
        <v>4</v>
      </c>
      <c r="G2687" s="194">
        <v>4</v>
      </c>
      <c r="H2687" s="194" t="s">
        <v>10119</v>
      </c>
      <c r="I2687" s="194">
        <f t="shared" si="123"/>
        <v>0</v>
      </c>
      <c r="J2687" s="116" t="s">
        <v>10120</v>
      </c>
      <c r="K2687" s="116" t="s">
        <v>12272</v>
      </c>
      <c r="L2687" s="197">
        <v>45727</v>
      </c>
      <c r="M2687" s="116"/>
      <c r="N2687" s="197">
        <v>45727</v>
      </c>
      <c r="O2687" s="388">
        <f t="shared" si="124"/>
        <v>217.39</v>
      </c>
      <c r="P2687" s="339">
        <f t="shared" si="125"/>
        <v>0</v>
      </c>
    </row>
    <row r="2688" spans="1:16" hidden="1" x14ac:dyDescent="0.25">
      <c r="A2688" s="116">
        <v>134997</v>
      </c>
      <c r="B2688" s="116">
        <v>2</v>
      </c>
      <c r="C2688" s="116">
        <v>1512107030</v>
      </c>
      <c r="D2688" s="116" t="s">
        <v>17566</v>
      </c>
      <c r="E2688" s="339">
        <v>25083</v>
      </c>
      <c r="F2688" s="194">
        <v>12</v>
      </c>
      <c r="G2688" s="194">
        <v>12</v>
      </c>
      <c r="H2688" s="194" t="s">
        <v>10119</v>
      </c>
      <c r="I2688" s="194">
        <f t="shared" si="123"/>
        <v>0</v>
      </c>
      <c r="J2688" s="116" t="s">
        <v>10120</v>
      </c>
      <c r="K2688" s="116" t="s">
        <v>12272</v>
      </c>
      <c r="L2688" s="197">
        <v>45727</v>
      </c>
      <c r="M2688" s="116"/>
      <c r="N2688" s="197">
        <v>45727</v>
      </c>
      <c r="O2688" s="388">
        <f t="shared" si="124"/>
        <v>2090.25</v>
      </c>
      <c r="P2688" s="339">
        <f t="shared" si="125"/>
        <v>0</v>
      </c>
    </row>
    <row r="2689" spans="1:16" hidden="1" x14ac:dyDescent="0.25">
      <c r="A2689" s="116">
        <v>134997</v>
      </c>
      <c r="B2689" s="116">
        <v>9</v>
      </c>
      <c r="C2689" s="116">
        <v>1512107410</v>
      </c>
      <c r="D2689" s="116" t="s">
        <v>17551</v>
      </c>
      <c r="E2689" s="339">
        <v>79200</v>
      </c>
      <c r="F2689" s="194">
        <v>8</v>
      </c>
      <c r="G2689" s="194">
        <v>8</v>
      </c>
      <c r="H2689" s="194" t="s">
        <v>10119</v>
      </c>
      <c r="I2689" s="194">
        <f t="shared" si="123"/>
        <v>0</v>
      </c>
      <c r="J2689" s="116" t="s">
        <v>10120</v>
      </c>
      <c r="K2689" s="116" t="s">
        <v>12272</v>
      </c>
      <c r="L2689" s="197">
        <v>45727</v>
      </c>
      <c r="M2689" s="116"/>
      <c r="N2689" s="197">
        <v>45727</v>
      </c>
      <c r="O2689" s="388">
        <f t="shared" si="124"/>
        <v>9900</v>
      </c>
      <c r="P2689" s="339">
        <f t="shared" si="125"/>
        <v>0</v>
      </c>
    </row>
    <row r="2690" spans="1:16" hidden="1" x14ac:dyDescent="0.25">
      <c r="A2690" s="116">
        <v>134997</v>
      </c>
      <c r="B2690" s="116">
        <v>28</v>
      </c>
      <c r="C2690" s="116">
        <v>1521100250</v>
      </c>
      <c r="D2690" s="116" t="s">
        <v>11055</v>
      </c>
      <c r="E2690" s="339">
        <v>312</v>
      </c>
      <c r="F2690" s="194">
        <v>4</v>
      </c>
      <c r="G2690" s="194">
        <v>4</v>
      </c>
      <c r="H2690" s="194" t="s">
        <v>10119</v>
      </c>
      <c r="I2690" s="194">
        <f t="shared" ref="I2690:I2753" si="126">+F2690-G2690</f>
        <v>0</v>
      </c>
      <c r="J2690" s="116" t="s">
        <v>10120</v>
      </c>
      <c r="K2690" s="116" t="s">
        <v>12272</v>
      </c>
      <c r="L2690" s="197">
        <v>45727</v>
      </c>
      <c r="M2690" s="116"/>
      <c r="N2690" s="197">
        <v>45727</v>
      </c>
      <c r="O2690" s="388">
        <f t="shared" ref="O2690:O2753" si="127">+E2690/F2690</f>
        <v>78</v>
      </c>
      <c r="P2690" s="339">
        <f t="shared" ref="P2690:P2753" si="128">+O2690*I2690</f>
        <v>0</v>
      </c>
    </row>
    <row r="2691" spans="1:16" hidden="1" x14ac:dyDescent="0.25">
      <c r="A2691" s="116">
        <v>134997</v>
      </c>
      <c r="B2691" s="116">
        <v>5</v>
      </c>
      <c r="C2691" s="116">
        <v>1810103640</v>
      </c>
      <c r="D2691" s="116" t="s">
        <v>17530</v>
      </c>
      <c r="E2691" s="339">
        <v>649.76</v>
      </c>
      <c r="F2691" s="194">
        <v>4</v>
      </c>
      <c r="G2691" s="194">
        <v>4</v>
      </c>
      <c r="H2691" s="194" t="s">
        <v>10119</v>
      </c>
      <c r="I2691" s="194">
        <f t="shared" si="126"/>
        <v>0</v>
      </c>
      <c r="J2691" s="116" t="s">
        <v>10120</v>
      </c>
      <c r="K2691" s="116" t="s">
        <v>12272</v>
      </c>
      <c r="L2691" s="197">
        <v>45727</v>
      </c>
      <c r="M2691" s="116"/>
      <c r="N2691" s="197">
        <v>45727</v>
      </c>
      <c r="O2691" s="388">
        <f t="shared" si="127"/>
        <v>162.44</v>
      </c>
      <c r="P2691" s="339">
        <f t="shared" si="128"/>
        <v>0</v>
      </c>
    </row>
    <row r="2692" spans="1:16" hidden="1" x14ac:dyDescent="0.25">
      <c r="A2692" s="116">
        <v>134997</v>
      </c>
      <c r="B2692" s="116">
        <v>12</v>
      </c>
      <c r="C2692" s="116">
        <v>1810103720</v>
      </c>
      <c r="D2692" s="116" t="s">
        <v>17508</v>
      </c>
      <c r="E2692" s="339">
        <v>1680</v>
      </c>
      <c r="F2692" s="194">
        <v>6</v>
      </c>
      <c r="G2692" s="194">
        <v>6</v>
      </c>
      <c r="H2692" s="194" t="s">
        <v>10119</v>
      </c>
      <c r="I2692" s="194">
        <f t="shared" si="126"/>
        <v>0</v>
      </c>
      <c r="J2692" s="116" t="s">
        <v>10120</v>
      </c>
      <c r="K2692" s="116" t="s">
        <v>12272</v>
      </c>
      <c r="L2692" s="197">
        <v>45727</v>
      </c>
      <c r="M2692" s="116"/>
      <c r="N2692" s="197">
        <v>45727</v>
      </c>
      <c r="O2692" s="388">
        <f t="shared" si="127"/>
        <v>280</v>
      </c>
      <c r="P2692" s="339">
        <f t="shared" si="128"/>
        <v>0</v>
      </c>
    </row>
    <row r="2693" spans="1:16" hidden="1" x14ac:dyDescent="0.25">
      <c r="A2693" s="116">
        <v>134997</v>
      </c>
      <c r="B2693" s="116">
        <v>15</v>
      </c>
      <c r="C2693" s="116">
        <v>1810103730</v>
      </c>
      <c r="D2693" s="116" t="s">
        <v>17485</v>
      </c>
      <c r="E2693" s="339">
        <v>2057.1</v>
      </c>
      <c r="F2693" s="194">
        <v>6</v>
      </c>
      <c r="G2693" s="194">
        <v>6</v>
      </c>
      <c r="H2693" s="194" t="s">
        <v>10119</v>
      </c>
      <c r="I2693" s="194">
        <f t="shared" si="126"/>
        <v>0</v>
      </c>
      <c r="J2693" s="116" t="s">
        <v>10120</v>
      </c>
      <c r="K2693" s="116" t="s">
        <v>12272</v>
      </c>
      <c r="L2693" s="197">
        <v>45727</v>
      </c>
      <c r="M2693" s="116"/>
      <c r="N2693" s="197">
        <v>45727</v>
      </c>
      <c r="O2693" s="388">
        <f t="shared" si="127"/>
        <v>342.84999999999997</v>
      </c>
      <c r="P2693" s="339">
        <f t="shared" si="128"/>
        <v>0</v>
      </c>
    </row>
    <row r="2694" spans="1:16" hidden="1" x14ac:dyDescent="0.25">
      <c r="A2694" s="116">
        <v>134997</v>
      </c>
      <c r="B2694" s="116">
        <v>6</v>
      </c>
      <c r="C2694" s="116">
        <v>1810103800</v>
      </c>
      <c r="D2694" s="116" t="s">
        <v>17631</v>
      </c>
      <c r="E2694" s="339">
        <v>1320</v>
      </c>
      <c r="F2694" s="194">
        <v>2</v>
      </c>
      <c r="G2694" s="194">
        <v>2</v>
      </c>
      <c r="H2694" s="194" t="s">
        <v>10119</v>
      </c>
      <c r="I2694" s="194">
        <f t="shared" si="126"/>
        <v>0</v>
      </c>
      <c r="J2694" s="116" t="s">
        <v>10120</v>
      </c>
      <c r="K2694" s="116" t="s">
        <v>12272</v>
      </c>
      <c r="L2694" s="197">
        <v>45727</v>
      </c>
      <c r="M2694" s="116"/>
      <c r="N2694" s="197">
        <v>45727</v>
      </c>
      <c r="O2694" s="388">
        <f t="shared" si="127"/>
        <v>660</v>
      </c>
      <c r="P2694" s="339">
        <f t="shared" si="128"/>
        <v>0</v>
      </c>
    </row>
    <row r="2695" spans="1:16" hidden="1" x14ac:dyDescent="0.25">
      <c r="A2695" s="116">
        <v>134997</v>
      </c>
      <c r="B2695" s="116">
        <v>23</v>
      </c>
      <c r="C2695" s="116">
        <v>1810103830</v>
      </c>
      <c r="D2695" s="116" t="s">
        <v>17593</v>
      </c>
      <c r="E2695" s="339">
        <v>10985.52</v>
      </c>
      <c r="F2695" s="194">
        <v>24</v>
      </c>
      <c r="G2695" s="194">
        <v>24</v>
      </c>
      <c r="H2695" s="194" t="s">
        <v>10119</v>
      </c>
      <c r="I2695" s="194">
        <f t="shared" si="126"/>
        <v>0</v>
      </c>
      <c r="J2695" s="116" t="s">
        <v>10120</v>
      </c>
      <c r="K2695" s="116" t="s">
        <v>12272</v>
      </c>
      <c r="L2695" s="197">
        <v>45727</v>
      </c>
      <c r="M2695" s="116"/>
      <c r="N2695" s="197">
        <v>45727</v>
      </c>
      <c r="O2695" s="388">
        <f t="shared" si="127"/>
        <v>457.73</v>
      </c>
      <c r="P2695" s="339">
        <f t="shared" si="128"/>
        <v>0</v>
      </c>
    </row>
    <row r="2696" spans="1:16" hidden="1" x14ac:dyDescent="0.25">
      <c r="A2696" s="116">
        <v>134997</v>
      </c>
      <c r="B2696" s="116">
        <v>25</v>
      </c>
      <c r="C2696" s="116">
        <v>1810103870</v>
      </c>
      <c r="D2696" s="116" t="s">
        <v>17661</v>
      </c>
      <c r="E2696" s="339">
        <v>0</v>
      </c>
      <c r="F2696" s="194">
        <v>6</v>
      </c>
      <c r="G2696" s="194">
        <v>6</v>
      </c>
      <c r="H2696" s="194" t="s">
        <v>10119</v>
      </c>
      <c r="I2696" s="194">
        <f t="shared" si="126"/>
        <v>0</v>
      </c>
      <c r="J2696" s="116" t="s">
        <v>10120</v>
      </c>
      <c r="K2696" s="116" t="s">
        <v>12272</v>
      </c>
      <c r="L2696" s="197">
        <v>45727</v>
      </c>
      <c r="M2696" s="116" t="s">
        <v>16525</v>
      </c>
      <c r="N2696" s="197">
        <v>45727</v>
      </c>
      <c r="O2696" s="388">
        <f t="shared" si="127"/>
        <v>0</v>
      </c>
      <c r="P2696" s="339">
        <f t="shared" si="128"/>
        <v>0</v>
      </c>
    </row>
    <row r="2697" spans="1:16" hidden="1" x14ac:dyDescent="0.25">
      <c r="A2697" s="116">
        <v>134997</v>
      </c>
      <c r="B2697" s="116">
        <v>8</v>
      </c>
      <c r="C2697" s="116">
        <v>1810103920</v>
      </c>
      <c r="D2697" s="116" t="s">
        <v>17574</v>
      </c>
      <c r="E2697" s="339">
        <v>4563.54</v>
      </c>
      <c r="F2697" s="194">
        <v>6</v>
      </c>
      <c r="G2697" s="194">
        <v>6</v>
      </c>
      <c r="H2697" s="194" t="s">
        <v>10119</v>
      </c>
      <c r="I2697" s="194">
        <f t="shared" si="126"/>
        <v>0</v>
      </c>
      <c r="J2697" s="116" t="s">
        <v>10120</v>
      </c>
      <c r="K2697" s="116" t="s">
        <v>12272</v>
      </c>
      <c r="L2697" s="197">
        <v>45727</v>
      </c>
      <c r="M2697" s="116"/>
      <c r="N2697" s="197">
        <v>45727</v>
      </c>
      <c r="O2697" s="388">
        <f t="shared" si="127"/>
        <v>760.59</v>
      </c>
      <c r="P2697" s="339">
        <f t="shared" si="128"/>
        <v>0</v>
      </c>
    </row>
    <row r="2698" spans="1:16" hidden="1" x14ac:dyDescent="0.25">
      <c r="A2698" s="116">
        <v>134997</v>
      </c>
      <c r="B2698" s="116">
        <v>14</v>
      </c>
      <c r="C2698" s="116">
        <v>1810103970</v>
      </c>
      <c r="D2698" s="116" t="s">
        <v>17654</v>
      </c>
      <c r="E2698" s="339">
        <v>11054.04</v>
      </c>
      <c r="F2698" s="194">
        <v>12</v>
      </c>
      <c r="G2698" s="194">
        <v>12</v>
      </c>
      <c r="H2698" s="194" t="s">
        <v>10119</v>
      </c>
      <c r="I2698" s="194">
        <f t="shared" si="126"/>
        <v>0</v>
      </c>
      <c r="J2698" s="116" t="s">
        <v>10120</v>
      </c>
      <c r="K2698" s="116" t="s">
        <v>12272</v>
      </c>
      <c r="L2698" s="197">
        <v>45727</v>
      </c>
      <c r="M2698" s="116"/>
      <c r="N2698" s="197">
        <v>45727</v>
      </c>
      <c r="O2698" s="388">
        <f t="shared" si="127"/>
        <v>921.17000000000007</v>
      </c>
      <c r="P2698" s="339">
        <f t="shared" si="128"/>
        <v>0</v>
      </c>
    </row>
    <row r="2699" spans="1:16" hidden="1" x14ac:dyDescent="0.25">
      <c r="A2699" s="116">
        <v>134997</v>
      </c>
      <c r="B2699" s="116">
        <v>1</v>
      </c>
      <c r="C2699" s="116">
        <v>1810104000</v>
      </c>
      <c r="D2699" s="116" t="s">
        <v>17662</v>
      </c>
      <c r="E2699" s="339">
        <v>2394</v>
      </c>
      <c r="F2699" s="194">
        <v>2</v>
      </c>
      <c r="G2699" s="194">
        <v>2</v>
      </c>
      <c r="H2699" s="194" t="s">
        <v>10119</v>
      </c>
      <c r="I2699" s="194">
        <f t="shared" si="126"/>
        <v>0</v>
      </c>
      <c r="J2699" s="116" t="s">
        <v>10120</v>
      </c>
      <c r="K2699" s="116" t="s">
        <v>12272</v>
      </c>
      <c r="L2699" s="197">
        <v>45727</v>
      </c>
      <c r="M2699" s="116"/>
      <c r="N2699" s="197">
        <v>45727</v>
      </c>
      <c r="O2699" s="388">
        <f t="shared" si="127"/>
        <v>1197</v>
      </c>
      <c r="P2699" s="339">
        <f t="shared" si="128"/>
        <v>0</v>
      </c>
    </row>
    <row r="2700" spans="1:16" hidden="1" x14ac:dyDescent="0.25">
      <c r="A2700" s="116">
        <v>134997</v>
      </c>
      <c r="B2700" s="116">
        <v>22</v>
      </c>
      <c r="C2700" s="116">
        <v>1810104060</v>
      </c>
      <c r="D2700" s="116" t="s">
        <v>17663</v>
      </c>
      <c r="E2700" s="339">
        <v>18400</v>
      </c>
      <c r="F2700" s="194">
        <v>8</v>
      </c>
      <c r="G2700" s="194">
        <v>8</v>
      </c>
      <c r="H2700" s="194" t="s">
        <v>10119</v>
      </c>
      <c r="I2700" s="194">
        <f t="shared" si="126"/>
        <v>0</v>
      </c>
      <c r="J2700" s="116" t="s">
        <v>10120</v>
      </c>
      <c r="K2700" s="116" t="s">
        <v>12272</v>
      </c>
      <c r="L2700" s="197">
        <v>45727</v>
      </c>
      <c r="M2700" s="116"/>
      <c r="N2700" s="197">
        <v>45727</v>
      </c>
      <c r="O2700" s="388">
        <f t="shared" si="127"/>
        <v>2300</v>
      </c>
      <c r="P2700" s="339">
        <f t="shared" si="128"/>
        <v>0</v>
      </c>
    </row>
    <row r="2701" spans="1:16" hidden="1" x14ac:dyDescent="0.25">
      <c r="A2701" s="116">
        <v>134997</v>
      </c>
      <c r="B2701" s="116">
        <v>13</v>
      </c>
      <c r="C2701" s="116">
        <v>1810104080</v>
      </c>
      <c r="D2701" s="116" t="s">
        <v>16202</v>
      </c>
      <c r="E2701" s="339">
        <v>9280</v>
      </c>
      <c r="F2701" s="194">
        <v>8</v>
      </c>
      <c r="G2701" s="194">
        <v>8</v>
      </c>
      <c r="H2701" s="194" t="s">
        <v>10119</v>
      </c>
      <c r="I2701" s="194">
        <f t="shared" si="126"/>
        <v>0</v>
      </c>
      <c r="J2701" s="116" t="s">
        <v>10120</v>
      </c>
      <c r="K2701" s="116" t="s">
        <v>12272</v>
      </c>
      <c r="L2701" s="197">
        <v>45727</v>
      </c>
      <c r="M2701" s="116"/>
      <c r="N2701" s="197">
        <v>45727</v>
      </c>
      <c r="O2701" s="388">
        <f t="shared" si="127"/>
        <v>1160</v>
      </c>
      <c r="P2701" s="339">
        <f t="shared" si="128"/>
        <v>0</v>
      </c>
    </row>
    <row r="2702" spans="1:16" hidden="1" x14ac:dyDescent="0.25">
      <c r="A2702" s="116">
        <v>134997</v>
      </c>
      <c r="B2702" s="116">
        <v>16</v>
      </c>
      <c r="C2702" s="116">
        <v>1810104100</v>
      </c>
      <c r="D2702" s="116" t="s">
        <v>17481</v>
      </c>
      <c r="E2702" s="339">
        <v>30740.85</v>
      </c>
      <c r="F2702" s="194">
        <v>21</v>
      </c>
      <c r="G2702" s="194">
        <v>21</v>
      </c>
      <c r="H2702" s="194" t="s">
        <v>10119</v>
      </c>
      <c r="I2702" s="194">
        <f t="shared" si="126"/>
        <v>0</v>
      </c>
      <c r="J2702" s="116" t="s">
        <v>10120</v>
      </c>
      <c r="K2702" s="116" t="s">
        <v>12272</v>
      </c>
      <c r="L2702" s="197">
        <v>45727</v>
      </c>
      <c r="M2702" s="116"/>
      <c r="N2702" s="197">
        <v>45727</v>
      </c>
      <c r="O2702" s="388">
        <f t="shared" si="127"/>
        <v>1463.85</v>
      </c>
      <c r="P2702" s="339">
        <f t="shared" si="128"/>
        <v>0</v>
      </c>
    </row>
    <row r="2703" spans="1:16" hidden="1" x14ac:dyDescent="0.25">
      <c r="A2703" s="116">
        <v>134997</v>
      </c>
      <c r="B2703" s="116">
        <v>18</v>
      </c>
      <c r="C2703" s="116">
        <v>1810104110</v>
      </c>
      <c r="D2703" s="116" t="s">
        <v>17475</v>
      </c>
      <c r="E2703" s="339">
        <v>31000</v>
      </c>
      <c r="F2703" s="194">
        <v>20</v>
      </c>
      <c r="G2703" s="194">
        <v>20</v>
      </c>
      <c r="H2703" s="194" t="s">
        <v>10119</v>
      </c>
      <c r="I2703" s="194">
        <f t="shared" si="126"/>
        <v>0</v>
      </c>
      <c r="J2703" s="116" t="s">
        <v>10120</v>
      </c>
      <c r="K2703" s="116" t="s">
        <v>12272</v>
      </c>
      <c r="L2703" s="197">
        <v>45727</v>
      </c>
      <c r="M2703" s="116"/>
      <c r="N2703" s="197">
        <v>45727</v>
      </c>
      <c r="O2703" s="388">
        <f t="shared" si="127"/>
        <v>1550</v>
      </c>
      <c r="P2703" s="339">
        <f t="shared" si="128"/>
        <v>0</v>
      </c>
    </row>
    <row r="2704" spans="1:16" hidden="1" x14ac:dyDescent="0.25">
      <c r="A2704" s="116">
        <v>134997</v>
      </c>
      <c r="B2704" s="116">
        <v>17</v>
      </c>
      <c r="C2704" s="116">
        <v>1810104120</v>
      </c>
      <c r="D2704" s="116" t="s">
        <v>17523</v>
      </c>
      <c r="E2704" s="339">
        <v>36000</v>
      </c>
      <c r="F2704" s="194">
        <v>20</v>
      </c>
      <c r="G2704" s="194">
        <v>20</v>
      </c>
      <c r="H2704" s="194" t="s">
        <v>10119</v>
      </c>
      <c r="I2704" s="194">
        <f t="shared" si="126"/>
        <v>0</v>
      </c>
      <c r="J2704" s="116" t="s">
        <v>10120</v>
      </c>
      <c r="K2704" s="116" t="s">
        <v>12272</v>
      </c>
      <c r="L2704" s="197">
        <v>45727</v>
      </c>
      <c r="M2704" s="116"/>
      <c r="N2704" s="197">
        <v>45727</v>
      </c>
      <c r="O2704" s="388">
        <f t="shared" si="127"/>
        <v>1800</v>
      </c>
      <c r="P2704" s="339">
        <f t="shared" si="128"/>
        <v>0</v>
      </c>
    </row>
    <row r="2705" spans="1:16" hidden="1" x14ac:dyDescent="0.25">
      <c r="A2705" s="116">
        <v>134997</v>
      </c>
      <c r="B2705" s="116">
        <v>7</v>
      </c>
      <c r="C2705" s="116">
        <v>1810104590</v>
      </c>
      <c r="D2705" s="116" t="s">
        <v>17526</v>
      </c>
      <c r="E2705" s="339">
        <v>617.28</v>
      </c>
      <c r="F2705" s="194">
        <v>8</v>
      </c>
      <c r="G2705" s="194">
        <v>8</v>
      </c>
      <c r="H2705" s="194" t="s">
        <v>10119</v>
      </c>
      <c r="I2705" s="194">
        <f t="shared" si="126"/>
        <v>0</v>
      </c>
      <c r="J2705" s="116" t="s">
        <v>10120</v>
      </c>
      <c r="K2705" s="116" t="s">
        <v>12272</v>
      </c>
      <c r="L2705" s="197">
        <v>45727</v>
      </c>
      <c r="M2705" s="116"/>
      <c r="N2705" s="197">
        <v>45727</v>
      </c>
      <c r="O2705" s="388">
        <f t="shared" si="127"/>
        <v>77.16</v>
      </c>
      <c r="P2705" s="339">
        <f t="shared" si="128"/>
        <v>0</v>
      </c>
    </row>
    <row r="2706" spans="1:16" hidden="1" x14ac:dyDescent="0.25">
      <c r="A2706" s="116">
        <v>134997</v>
      </c>
      <c r="B2706" s="116">
        <v>21</v>
      </c>
      <c r="C2706" s="116">
        <v>1810104610</v>
      </c>
      <c r="D2706" s="116" t="s">
        <v>17664</v>
      </c>
      <c r="E2706" s="339">
        <v>724.74</v>
      </c>
      <c r="F2706" s="194">
        <v>6</v>
      </c>
      <c r="G2706" s="194">
        <v>6</v>
      </c>
      <c r="H2706" s="194" t="s">
        <v>10119</v>
      </c>
      <c r="I2706" s="194">
        <f t="shared" si="126"/>
        <v>0</v>
      </c>
      <c r="J2706" s="116" t="s">
        <v>10120</v>
      </c>
      <c r="K2706" s="116" t="s">
        <v>12272</v>
      </c>
      <c r="L2706" s="197">
        <v>45727</v>
      </c>
      <c r="M2706" s="116"/>
      <c r="N2706" s="197">
        <v>45727</v>
      </c>
      <c r="O2706" s="388">
        <f t="shared" si="127"/>
        <v>120.79</v>
      </c>
      <c r="P2706" s="339">
        <f t="shared" si="128"/>
        <v>0</v>
      </c>
    </row>
    <row r="2707" spans="1:16" hidden="1" x14ac:dyDescent="0.25">
      <c r="A2707" s="116">
        <v>134997</v>
      </c>
      <c r="B2707" s="116">
        <v>4</v>
      </c>
      <c r="C2707" s="116">
        <v>1810104890</v>
      </c>
      <c r="D2707" s="116" t="s">
        <v>17553</v>
      </c>
      <c r="E2707" s="339">
        <v>14998.96</v>
      </c>
      <c r="F2707" s="194">
        <v>4</v>
      </c>
      <c r="G2707" s="194">
        <v>4</v>
      </c>
      <c r="H2707" s="194" t="s">
        <v>10119</v>
      </c>
      <c r="I2707" s="194">
        <f t="shared" si="126"/>
        <v>0</v>
      </c>
      <c r="J2707" s="116" t="s">
        <v>10120</v>
      </c>
      <c r="K2707" s="116" t="s">
        <v>12272</v>
      </c>
      <c r="L2707" s="197">
        <v>45727</v>
      </c>
      <c r="M2707" s="116"/>
      <c r="N2707" s="197">
        <v>45727</v>
      </c>
      <c r="O2707" s="388">
        <f t="shared" si="127"/>
        <v>3749.74</v>
      </c>
      <c r="P2707" s="339">
        <f t="shared" si="128"/>
        <v>0</v>
      </c>
    </row>
    <row r="2708" spans="1:16" hidden="1" x14ac:dyDescent="0.25">
      <c r="A2708" s="116">
        <v>134997</v>
      </c>
      <c r="B2708" s="116">
        <v>30</v>
      </c>
      <c r="C2708" s="116">
        <v>1810105210</v>
      </c>
      <c r="D2708" s="116" t="s">
        <v>11379</v>
      </c>
      <c r="E2708" s="339">
        <v>5389.16</v>
      </c>
      <c r="F2708" s="194">
        <v>14</v>
      </c>
      <c r="G2708" s="194">
        <v>14</v>
      </c>
      <c r="H2708" s="194" t="s">
        <v>10119</v>
      </c>
      <c r="I2708" s="194">
        <f t="shared" si="126"/>
        <v>0</v>
      </c>
      <c r="J2708" s="116" t="s">
        <v>10120</v>
      </c>
      <c r="K2708" s="116" t="s">
        <v>12272</v>
      </c>
      <c r="L2708" s="197">
        <v>45727</v>
      </c>
      <c r="M2708" s="116"/>
      <c r="N2708" s="197">
        <v>45727</v>
      </c>
      <c r="O2708" s="388">
        <f t="shared" si="127"/>
        <v>384.94</v>
      </c>
      <c r="P2708" s="339">
        <f t="shared" si="128"/>
        <v>0</v>
      </c>
    </row>
    <row r="2709" spans="1:16" hidden="1" x14ac:dyDescent="0.25">
      <c r="A2709" s="116">
        <v>134997</v>
      </c>
      <c r="B2709" s="116">
        <v>29</v>
      </c>
      <c r="C2709" s="116">
        <v>1810105230</v>
      </c>
      <c r="D2709" s="116" t="s">
        <v>11381</v>
      </c>
      <c r="E2709" s="339">
        <v>27027.439999999999</v>
      </c>
      <c r="F2709" s="194">
        <v>8</v>
      </c>
      <c r="G2709" s="194">
        <v>8</v>
      </c>
      <c r="H2709" s="194" t="s">
        <v>10119</v>
      </c>
      <c r="I2709" s="194">
        <f t="shared" si="126"/>
        <v>0</v>
      </c>
      <c r="J2709" s="116" t="s">
        <v>10120</v>
      </c>
      <c r="K2709" s="116" t="s">
        <v>12272</v>
      </c>
      <c r="L2709" s="197">
        <v>45727</v>
      </c>
      <c r="M2709" s="116"/>
      <c r="N2709" s="197">
        <v>45727</v>
      </c>
      <c r="O2709" s="388">
        <f t="shared" si="127"/>
        <v>3378.43</v>
      </c>
      <c r="P2709" s="339">
        <f t="shared" si="128"/>
        <v>0</v>
      </c>
    </row>
    <row r="2710" spans="1:16" hidden="1" x14ac:dyDescent="0.25">
      <c r="A2710" s="116">
        <v>134999</v>
      </c>
      <c r="B2710" s="116">
        <v>14</v>
      </c>
      <c r="C2710" s="116">
        <v>1010101180</v>
      </c>
      <c r="D2710" s="116" t="s">
        <v>11128</v>
      </c>
      <c r="E2710" s="339">
        <v>41433</v>
      </c>
      <c r="F2710" s="194">
        <v>5</v>
      </c>
      <c r="G2710" s="194">
        <v>5</v>
      </c>
      <c r="H2710" s="194" t="s">
        <v>10119</v>
      </c>
      <c r="I2710" s="194">
        <f t="shared" si="126"/>
        <v>0</v>
      </c>
      <c r="J2710" s="116" t="s">
        <v>10120</v>
      </c>
      <c r="K2710" s="116" t="s">
        <v>12272</v>
      </c>
      <c r="L2710" s="197">
        <v>45727</v>
      </c>
      <c r="M2710" s="116"/>
      <c r="N2710" s="197">
        <v>45727</v>
      </c>
      <c r="O2710" s="388">
        <f t="shared" si="127"/>
        <v>8286.6</v>
      </c>
      <c r="P2710" s="339">
        <f t="shared" si="128"/>
        <v>0</v>
      </c>
    </row>
    <row r="2711" spans="1:16" hidden="1" x14ac:dyDescent="0.25">
      <c r="A2711" s="116">
        <v>134999</v>
      </c>
      <c r="B2711" s="116">
        <v>17</v>
      </c>
      <c r="C2711" s="116">
        <v>1010102170</v>
      </c>
      <c r="D2711" s="116" t="s">
        <v>11130</v>
      </c>
      <c r="E2711" s="339">
        <v>29724.400000000001</v>
      </c>
      <c r="F2711" s="194">
        <v>5</v>
      </c>
      <c r="G2711" s="194">
        <v>5</v>
      </c>
      <c r="H2711" s="194" t="s">
        <v>10119</v>
      </c>
      <c r="I2711" s="194">
        <f t="shared" si="126"/>
        <v>0</v>
      </c>
      <c r="J2711" s="116" t="s">
        <v>10120</v>
      </c>
      <c r="K2711" s="116" t="s">
        <v>12272</v>
      </c>
      <c r="L2711" s="197">
        <v>45727</v>
      </c>
      <c r="M2711" s="116"/>
      <c r="N2711" s="197">
        <v>45727</v>
      </c>
      <c r="O2711" s="388">
        <f t="shared" si="127"/>
        <v>5944.88</v>
      </c>
      <c r="P2711" s="339">
        <f t="shared" si="128"/>
        <v>0</v>
      </c>
    </row>
    <row r="2712" spans="1:16" hidden="1" x14ac:dyDescent="0.25">
      <c r="A2712" s="116">
        <v>134999</v>
      </c>
      <c r="B2712" s="116">
        <v>18</v>
      </c>
      <c r="C2712" s="116">
        <v>1015100880</v>
      </c>
      <c r="D2712" s="116" t="s">
        <v>10384</v>
      </c>
      <c r="E2712" s="339">
        <v>11780</v>
      </c>
      <c r="F2712" s="194">
        <v>2</v>
      </c>
      <c r="G2712" s="194">
        <v>2</v>
      </c>
      <c r="H2712" s="194" t="s">
        <v>10119</v>
      </c>
      <c r="I2712" s="194">
        <f t="shared" si="126"/>
        <v>0</v>
      </c>
      <c r="J2712" s="116" t="s">
        <v>10120</v>
      </c>
      <c r="K2712" s="116" t="s">
        <v>12272</v>
      </c>
      <c r="L2712" s="197">
        <v>45727</v>
      </c>
      <c r="M2712" s="116"/>
      <c r="N2712" s="197">
        <v>45727</v>
      </c>
      <c r="O2712" s="388">
        <f t="shared" si="127"/>
        <v>5890</v>
      </c>
      <c r="P2712" s="339">
        <f t="shared" si="128"/>
        <v>0</v>
      </c>
    </row>
    <row r="2713" spans="1:16" hidden="1" x14ac:dyDescent="0.25">
      <c r="A2713" s="116">
        <v>134999</v>
      </c>
      <c r="B2713" s="116">
        <v>15</v>
      </c>
      <c r="C2713" s="116">
        <v>1016101760</v>
      </c>
      <c r="D2713" s="116" t="s">
        <v>10968</v>
      </c>
      <c r="E2713" s="339">
        <v>227900</v>
      </c>
      <c r="F2713" s="194">
        <v>1</v>
      </c>
      <c r="G2713" s="194">
        <v>1</v>
      </c>
      <c r="H2713" s="194" t="s">
        <v>10119</v>
      </c>
      <c r="I2713" s="194">
        <f t="shared" si="126"/>
        <v>0</v>
      </c>
      <c r="J2713" s="116" t="s">
        <v>10120</v>
      </c>
      <c r="K2713" s="116" t="s">
        <v>12272</v>
      </c>
      <c r="L2713" s="197">
        <v>45727</v>
      </c>
      <c r="M2713" s="116"/>
      <c r="N2713" s="197">
        <v>45727</v>
      </c>
      <c r="O2713" s="388">
        <f t="shared" si="127"/>
        <v>227900</v>
      </c>
      <c r="P2713" s="339">
        <f t="shared" si="128"/>
        <v>0</v>
      </c>
    </row>
    <row r="2714" spans="1:16" hidden="1" x14ac:dyDescent="0.25">
      <c r="A2714" s="116">
        <v>134999</v>
      </c>
      <c r="B2714" s="116">
        <v>16</v>
      </c>
      <c r="C2714" s="116">
        <v>1019101920</v>
      </c>
      <c r="D2714" s="116" t="s">
        <v>17665</v>
      </c>
      <c r="E2714" s="339">
        <v>35582</v>
      </c>
      <c r="F2714" s="194">
        <v>1</v>
      </c>
      <c r="G2714" s="194">
        <v>1</v>
      </c>
      <c r="H2714" s="194" t="s">
        <v>10119</v>
      </c>
      <c r="I2714" s="194">
        <f t="shared" si="126"/>
        <v>0</v>
      </c>
      <c r="J2714" s="116" t="s">
        <v>10120</v>
      </c>
      <c r="K2714" s="116" t="s">
        <v>12272</v>
      </c>
      <c r="L2714" s="197">
        <v>45727</v>
      </c>
      <c r="M2714" s="116"/>
      <c r="N2714" s="197">
        <v>45727</v>
      </c>
      <c r="O2714" s="388">
        <f t="shared" si="127"/>
        <v>35582</v>
      </c>
      <c r="P2714" s="339">
        <f t="shared" si="128"/>
        <v>0</v>
      </c>
    </row>
    <row r="2715" spans="1:16" hidden="1" x14ac:dyDescent="0.25">
      <c r="A2715" s="116">
        <v>134999</v>
      </c>
      <c r="B2715" s="116">
        <v>12</v>
      </c>
      <c r="C2715" s="116">
        <v>1310102060</v>
      </c>
      <c r="D2715" s="116" t="s">
        <v>10122</v>
      </c>
      <c r="E2715" s="339">
        <v>3892</v>
      </c>
      <c r="F2715" s="194">
        <v>1</v>
      </c>
      <c r="G2715" s="194">
        <v>1</v>
      </c>
      <c r="H2715" s="194" t="s">
        <v>10119</v>
      </c>
      <c r="I2715" s="194">
        <f t="shared" si="126"/>
        <v>0</v>
      </c>
      <c r="J2715" s="116" t="s">
        <v>10120</v>
      </c>
      <c r="K2715" s="116" t="s">
        <v>12272</v>
      </c>
      <c r="L2715" s="197">
        <v>45727</v>
      </c>
      <c r="M2715" s="116"/>
      <c r="N2715" s="197">
        <v>45727</v>
      </c>
      <c r="O2715" s="388">
        <f t="shared" si="127"/>
        <v>3892</v>
      </c>
      <c r="P2715" s="339">
        <f t="shared" si="128"/>
        <v>0</v>
      </c>
    </row>
    <row r="2716" spans="1:16" hidden="1" x14ac:dyDescent="0.25">
      <c r="A2716" s="116">
        <v>134999</v>
      </c>
      <c r="B2716" s="116">
        <v>19</v>
      </c>
      <c r="C2716" s="116">
        <v>1525103730</v>
      </c>
      <c r="D2716" s="116" t="s">
        <v>11338</v>
      </c>
      <c r="E2716" s="339">
        <v>154702</v>
      </c>
      <c r="F2716" s="194">
        <v>1</v>
      </c>
      <c r="G2716" s="194">
        <v>1</v>
      </c>
      <c r="H2716" s="194" t="s">
        <v>10119</v>
      </c>
      <c r="I2716" s="194">
        <f t="shared" si="126"/>
        <v>0</v>
      </c>
      <c r="J2716" s="116" t="s">
        <v>10120</v>
      </c>
      <c r="K2716" s="116" t="s">
        <v>12272</v>
      </c>
      <c r="L2716" s="197">
        <v>45727</v>
      </c>
      <c r="M2716" s="116"/>
      <c r="N2716" s="197">
        <v>45727</v>
      </c>
      <c r="O2716" s="388">
        <f t="shared" si="127"/>
        <v>154702</v>
      </c>
      <c r="P2716" s="339">
        <f t="shared" si="128"/>
        <v>0</v>
      </c>
    </row>
    <row r="2717" spans="1:16" hidden="1" x14ac:dyDescent="0.25">
      <c r="A2717" s="116">
        <v>134999</v>
      </c>
      <c r="B2717" s="116">
        <v>6</v>
      </c>
      <c r="C2717" s="116">
        <v>1537100290</v>
      </c>
      <c r="D2717" s="116" t="s">
        <v>11351</v>
      </c>
      <c r="E2717" s="339">
        <v>1920</v>
      </c>
      <c r="F2717" s="194">
        <v>4</v>
      </c>
      <c r="G2717" s="194">
        <v>4</v>
      </c>
      <c r="H2717" s="194" t="s">
        <v>10119</v>
      </c>
      <c r="I2717" s="194">
        <f t="shared" si="126"/>
        <v>0</v>
      </c>
      <c r="J2717" s="116" t="s">
        <v>10120</v>
      </c>
      <c r="K2717" s="116" t="s">
        <v>12272</v>
      </c>
      <c r="L2717" s="197">
        <v>45727</v>
      </c>
      <c r="M2717" s="116"/>
      <c r="N2717" s="197">
        <v>45727</v>
      </c>
      <c r="O2717" s="388">
        <f t="shared" si="127"/>
        <v>480</v>
      </c>
      <c r="P2717" s="339">
        <f t="shared" si="128"/>
        <v>0</v>
      </c>
    </row>
    <row r="2718" spans="1:16" hidden="1" x14ac:dyDescent="0.25">
      <c r="A2718" s="116">
        <v>134999</v>
      </c>
      <c r="B2718" s="116">
        <v>13</v>
      </c>
      <c r="C2718" s="116">
        <v>1546101870</v>
      </c>
      <c r="D2718" s="116" t="s">
        <v>16201</v>
      </c>
      <c r="E2718" s="339">
        <v>14341.75</v>
      </c>
      <c r="F2718" s="194">
        <v>25</v>
      </c>
      <c r="G2718" s="194">
        <v>25</v>
      </c>
      <c r="H2718" s="194" t="s">
        <v>10119</v>
      </c>
      <c r="I2718" s="194">
        <f t="shared" si="126"/>
        <v>0</v>
      </c>
      <c r="J2718" s="116" t="s">
        <v>10120</v>
      </c>
      <c r="K2718" s="116" t="s">
        <v>12272</v>
      </c>
      <c r="L2718" s="197">
        <v>45727</v>
      </c>
      <c r="M2718" s="116"/>
      <c r="N2718" s="197">
        <v>45727</v>
      </c>
      <c r="O2718" s="388">
        <f t="shared" si="127"/>
        <v>573.66999999999996</v>
      </c>
      <c r="P2718" s="339">
        <f t="shared" si="128"/>
        <v>0</v>
      </c>
    </row>
    <row r="2719" spans="1:16" hidden="1" x14ac:dyDescent="0.25">
      <c r="A2719" s="116">
        <v>134999</v>
      </c>
      <c r="B2719" s="116">
        <v>1</v>
      </c>
      <c r="C2719" s="116">
        <v>1546101990</v>
      </c>
      <c r="D2719" s="116" t="s">
        <v>11355</v>
      </c>
      <c r="E2719" s="339">
        <v>18412.8</v>
      </c>
      <c r="F2719" s="194">
        <v>10</v>
      </c>
      <c r="G2719" s="194">
        <v>10</v>
      </c>
      <c r="H2719" s="194" t="s">
        <v>10119</v>
      </c>
      <c r="I2719" s="194">
        <f t="shared" si="126"/>
        <v>0</v>
      </c>
      <c r="J2719" s="116" t="s">
        <v>10120</v>
      </c>
      <c r="K2719" s="116" t="s">
        <v>12272</v>
      </c>
      <c r="L2719" s="197">
        <v>45727</v>
      </c>
      <c r="M2719" s="116"/>
      <c r="N2719" s="197">
        <v>45727</v>
      </c>
      <c r="O2719" s="388">
        <f t="shared" si="127"/>
        <v>1841.28</v>
      </c>
      <c r="P2719" s="339">
        <f t="shared" si="128"/>
        <v>0</v>
      </c>
    </row>
    <row r="2720" spans="1:16" hidden="1" x14ac:dyDescent="0.25">
      <c r="A2720" s="116">
        <v>134999</v>
      </c>
      <c r="B2720" s="116">
        <v>9</v>
      </c>
      <c r="C2720" s="116">
        <v>1810102280</v>
      </c>
      <c r="D2720" s="116" t="s">
        <v>11057</v>
      </c>
      <c r="E2720" s="339">
        <v>616041</v>
      </c>
      <c r="F2720" s="194">
        <v>6</v>
      </c>
      <c r="G2720" s="194">
        <v>6</v>
      </c>
      <c r="H2720" s="194" t="s">
        <v>10119</v>
      </c>
      <c r="I2720" s="194">
        <f t="shared" si="126"/>
        <v>0</v>
      </c>
      <c r="J2720" s="116" t="s">
        <v>10120</v>
      </c>
      <c r="K2720" s="116" t="s">
        <v>12272</v>
      </c>
      <c r="L2720" s="197">
        <v>45727</v>
      </c>
      <c r="M2720" s="116"/>
      <c r="N2720" s="197">
        <v>45727</v>
      </c>
      <c r="O2720" s="388">
        <f t="shared" si="127"/>
        <v>102673.5</v>
      </c>
      <c r="P2720" s="339">
        <f t="shared" si="128"/>
        <v>0</v>
      </c>
    </row>
    <row r="2721" spans="1:16" hidden="1" x14ac:dyDescent="0.25">
      <c r="A2721" s="116">
        <v>134999</v>
      </c>
      <c r="B2721" s="116">
        <v>10</v>
      </c>
      <c r="C2721" s="116">
        <v>1810102540</v>
      </c>
      <c r="D2721" s="116" t="s">
        <v>15070</v>
      </c>
      <c r="E2721" s="339">
        <v>1133160</v>
      </c>
      <c r="F2721" s="194">
        <v>6</v>
      </c>
      <c r="G2721" s="194">
        <v>6</v>
      </c>
      <c r="H2721" s="194" t="s">
        <v>10119</v>
      </c>
      <c r="I2721" s="194">
        <f t="shared" si="126"/>
        <v>0</v>
      </c>
      <c r="J2721" s="116" t="s">
        <v>10120</v>
      </c>
      <c r="K2721" s="116" t="s">
        <v>12272</v>
      </c>
      <c r="L2721" s="197">
        <v>45727</v>
      </c>
      <c r="M2721" s="116"/>
      <c r="N2721" s="197">
        <v>45727</v>
      </c>
      <c r="O2721" s="388">
        <f t="shared" si="127"/>
        <v>188860</v>
      </c>
      <c r="P2721" s="339">
        <f t="shared" si="128"/>
        <v>0</v>
      </c>
    </row>
    <row r="2722" spans="1:16" hidden="1" x14ac:dyDescent="0.25">
      <c r="A2722" s="116">
        <v>134999</v>
      </c>
      <c r="B2722" s="116">
        <v>11</v>
      </c>
      <c r="C2722" s="116">
        <v>1810104100</v>
      </c>
      <c r="D2722" s="116" t="s">
        <v>17481</v>
      </c>
      <c r="E2722" s="339">
        <v>33668.550000000003</v>
      </c>
      <c r="F2722" s="194">
        <v>23</v>
      </c>
      <c r="G2722" s="194">
        <v>23</v>
      </c>
      <c r="H2722" s="194" t="s">
        <v>10119</v>
      </c>
      <c r="I2722" s="194">
        <f t="shared" si="126"/>
        <v>0</v>
      </c>
      <c r="J2722" s="116" t="s">
        <v>10120</v>
      </c>
      <c r="K2722" s="116" t="s">
        <v>12272</v>
      </c>
      <c r="L2722" s="197">
        <v>45727</v>
      </c>
      <c r="M2722" s="116"/>
      <c r="N2722" s="197">
        <v>45727</v>
      </c>
      <c r="O2722" s="388">
        <f t="shared" si="127"/>
        <v>1463.8500000000001</v>
      </c>
      <c r="P2722" s="339">
        <f t="shared" si="128"/>
        <v>0</v>
      </c>
    </row>
    <row r="2723" spans="1:16" hidden="1" x14ac:dyDescent="0.25">
      <c r="A2723" s="116">
        <v>134999</v>
      </c>
      <c r="B2723" s="116">
        <v>8</v>
      </c>
      <c r="C2723" s="116">
        <v>1810105030</v>
      </c>
      <c r="D2723" s="116" t="s">
        <v>15135</v>
      </c>
      <c r="E2723" s="339">
        <v>192</v>
      </c>
      <c r="F2723" s="194">
        <v>24</v>
      </c>
      <c r="G2723" s="194">
        <v>24</v>
      </c>
      <c r="H2723" s="194" t="s">
        <v>10119</v>
      </c>
      <c r="I2723" s="194">
        <f t="shared" si="126"/>
        <v>0</v>
      </c>
      <c r="J2723" s="116" t="s">
        <v>10120</v>
      </c>
      <c r="K2723" s="116" t="s">
        <v>12272</v>
      </c>
      <c r="L2723" s="197">
        <v>45727</v>
      </c>
      <c r="M2723" s="116"/>
      <c r="N2723" s="197">
        <v>45727</v>
      </c>
      <c r="O2723" s="388">
        <f t="shared" si="127"/>
        <v>8</v>
      </c>
      <c r="P2723" s="339">
        <f t="shared" si="128"/>
        <v>0</v>
      </c>
    </row>
    <row r="2724" spans="1:16" hidden="1" x14ac:dyDescent="0.25">
      <c r="A2724" s="116">
        <v>134999</v>
      </c>
      <c r="B2724" s="116">
        <v>7</v>
      </c>
      <c r="C2724" s="116">
        <v>1810105040</v>
      </c>
      <c r="D2724" s="116" t="s">
        <v>11374</v>
      </c>
      <c r="E2724" s="339">
        <v>97.92</v>
      </c>
      <c r="F2724" s="194">
        <v>16</v>
      </c>
      <c r="G2724" s="194">
        <v>16</v>
      </c>
      <c r="H2724" s="194" t="s">
        <v>10119</v>
      </c>
      <c r="I2724" s="194">
        <f t="shared" si="126"/>
        <v>0</v>
      </c>
      <c r="J2724" s="116" t="s">
        <v>10120</v>
      </c>
      <c r="K2724" s="116" t="s">
        <v>12272</v>
      </c>
      <c r="L2724" s="197">
        <v>45727</v>
      </c>
      <c r="M2724" s="116"/>
      <c r="N2724" s="197">
        <v>45727</v>
      </c>
      <c r="O2724" s="388">
        <f t="shared" si="127"/>
        <v>6.12</v>
      </c>
      <c r="P2724" s="339">
        <f t="shared" si="128"/>
        <v>0</v>
      </c>
    </row>
    <row r="2725" spans="1:16" hidden="1" x14ac:dyDescent="0.25">
      <c r="A2725" s="116">
        <v>134999</v>
      </c>
      <c r="B2725" s="116">
        <v>5</v>
      </c>
      <c r="C2725" s="116">
        <v>1810105170</v>
      </c>
      <c r="D2725" s="116" t="s">
        <v>11376</v>
      </c>
      <c r="E2725" s="339">
        <v>57063</v>
      </c>
      <c r="F2725" s="194">
        <v>100</v>
      </c>
      <c r="G2725" s="194">
        <v>100</v>
      </c>
      <c r="H2725" s="194" t="s">
        <v>10119</v>
      </c>
      <c r="I2725" s="194">
        <f t="shared" si="126"/>
        <v>0</v>
      </c>
      <c r="J2725" s="116" t="s">
        <v>10120</v>
      </c>
      <c r="K2725" s="116" t="s">
        <v>12272</v>
      </c>
      <c r="L2725" s="197">
        <v>45727</v>
      </c>
      <c r="M2725" s="116"/>
      <c r="N2725" s="197">
        <v>45727</v>
      </c>
      <c r="O2725" s="388">
        <f t="shared" si="127"/>
        <v>570.63</v>
      </c>
      <c r="P2725" s="339">
        <f t="shared" si="128"/>
        <v>0</v>
      </c>
    </row>
    <row r="2726" spans="1:16" hidden="1" x14ac:dyDescent="0.25">
      <c r="A2726" s="116">
        <v>134999</v>
      </c>
      <c r="B2726" s="116">
        <v>4</v>
      </c>
      <c r="C2726" s="116">
        <v>1810105180</v>
      </c>
      <c r="D2726" s="116" t="s">
        <v>11377</v>
      </c>
      <c r="E2726" s="339">
        <v>18000</v>
      </c>
      <c r="F2726" s="194">
        <v>24</v>
      </c>
      <c r="G2726" s="194">
        <v>24</v>
      </c>
      <c r="H2726" s="194" t="s">
        <v>10119</v>
      </c>
      <c r="I2726" s="194">
        <f t="shared" si="126"/>
        <v>0</v>
      </c>
      <c r="J2726" s="116" t="s">
        <v>10120</v>
      </c>
      <c r="K2726" s="116" t="s">
        <v>12272</v>
      </c>
      <c r="L2726" s="197">
        <v>45727</v>
      </c>
      <c r="M2726" s="116"/>
      <c r="N2726" s="197">
        <v>45727</v>
      </c>
      <c r="O2726" s="388">
        <f t="shared" si="127"/>
        <v>750</v>
      </c>
      <c r="P2726" s="339">
        <f t="shared" si="128"/>
        <v>0</v>
      </c>
    </row>
    <row r="2727" spans="1:16" hidden="1" x14ac:dyDescent="0.25">
      <c r="A2727" s="116">
        <v>134999</v>
      </c>
      <c r="B2727" s="116">
        <v>3</v>
      </c>
      <c r="C2727" s="116">
        <v>1810105190</v>
      </c>
      <c r="D2727" s="116" t="s">
        <v>10568</v>
      </c>
      <c r="E2727" s="339">
        <v>6742.34</v>
      </c>
      <c r="F2727" s="194">
        <v>22</v>
      </c>
      <c r="G2727" s="194">
        <v>22</v>
      </c>
      <c r="H2727" s="194" t="s">
        <v>10119</v>
      </c>
      <c r="I2727" s="194">
        <f t="shared" si="126"/>
        <v>0</v>
      </c>
      <c r="J2727" s="116" t="s">
        <v>10120</v>
      </c>
      <c r="K2727" s="116" t="s">
        <v>12272</v>
      </c>
      <c r="L2727" s="197">
        <v>45727</v>
      </c>
      <c r="M2727" s="116"/>
      <c r="N2727" s="197">
        <v>45727</v>
      </c>
      <c r="O2727" s="388">
        <f t="shared" si="127"/>
        <v>306.47000000000003</v>
      </c>
      <c r="P2727" s="339">
        <f t="shared" si="128"/>
        <v>0</v>
      </c>
    </row>
    <row r="2728" spans="1:16" hidden="1" x14ac:dyDescent="0.25">
      <c r="A2728" s="116">
        <v>134999</v>
      </c>
      <c r="B2728" s="116">
        <v>2</v>
      </c>
      <c r="C2728" s="116">
        <v>1810105200</v>
      </c>
      <c r="D2728" s="116" t="s">
        <v>11378</v>
      </c>
      <c r="E2728" s="339">
        <v>34585</v>
      </c>
      <c r="F2728" s="194">
        <v>100</v>
      </c>
      <c r="G2728" s="194">
        <v>100</v>
      </c>
      <c r="H2728" s="194" t="s">
        <v>10119</v>
      </c>
      <c r="I2728" s="194">
        <f t="shared" si="126"/>
        <v>0</v>
      </c>
      <c r="J2728" s="116" t="s">
        <v>10120</v>
      </c>
      <c r="K2728" s="116" t="s">
        <v>12272</v>
      </c>
      <c r="L2728" s="197">
        <v>45727</v>
      </c>
      <c r="M2728" s="116"/>
      <c r="N2728" s="197">
        <v>45727</v>
      </c>
      <c r="O2728" s="388">
        <f t="shared" si="127"/>
        <v>345.85</v>
      </c>
      <c r="P2728" s="339">
        <f t="shared" si="128"/>
        <v>0</v>
      </c>
    </row>
    <row r="2729" spans="1:16" hidden="1" x14ac:dyDescent="0.25">
      <c r="A2729" s="116">
        <v>135043</v>
      </c>
      <c r="B2729" s="116">
        <v>13</v>
      </c>
      <c r="C2729" s="116">
        <v>1011100040</v>
      </c>
      <c r="D2729" s="116" t="s">
        <v>10481</v>
      </c>
      <c r="E2729" s="339">
        <v>7249.9</v>
      </c>
      <c r="F2729" s="194">
        <v>5</v>
      </c>
      <c r="G2729" s="194">
        <v>5</v>
      </c>
      <c r="H2729" s="194" t="s">
        <v>10119</v>
      </c>
      <c r="I2729" s="194">
        <f t="shared" si="126"/>
        <v>0</v>
      </c>
      <c r="J2729" s="116" t="s">
        <v>10126</v>
      </c>
      <c r="K2729" s="116" t="s">
        <v>10483</v>
      </c>
      <c r="L2729" s="197">
        <v>45727</v>
      </c>
      <c r="M2729" s="116"/>
      <c r="N2729" s="197">
        <v>45727</v>
      </c>
      <c r="O2729" s="388">
        <f t="shared" si="127"/>
        <v>1449.98</v>
      </c>
      <c r="P2729" s="339">
        <f t="shared" si="128"/>
        <v>0</v>
      </c>
    </row>
    <row r="2730" spans="1:16" hidden="1" x14ac:dyDescent="0.25">
      <c r="A2730" s="116">
        <v>135043</v>
      </c>
      <c r="B2730" s="116">
        <v>11</v>
      </c>
      <c r="C2730" s="116">
        <v>1011100110</v>
      </c>
      <c r="D2730" s="116" t="s">
        <v>10354</v>
      </c>
      <c r="E2730" s="339">
        <v>17400</v>
      </c>
      <c r="F2730" s="194">
        <v>5</v>
      </c>
      <c r="G2730" s="194">
        <v>5</v>
      </c>
      <c r="H2730" s="194" t="s">
        <v>10119</v>
      </c>
      <c r="I2730" s="194">
        <f t="shared" si="126"/>
        <v>0</v>
      </c>
      <c r="J2730" s="116" t="s">
        <v>10126</v>
      </c>
      <c r="K2730" s="116" t="s">
        <v>10483</v>
      </c>
      <c r="L2730" s="197">
        <v>45727</v>
      </c>
      <c r="M2730" s="116"/>
      <c r="N2730" s="197">
        <v>45733</v>
      </c>
      <c r="O2730" s="388">
        <f t="shared" si="127"/>
        <v>3480</v>
      </c>
      <c r="P2730" s="339">
        <f t="shared" si="128"/>
        <v>0</v>
      </c>
    </row>
    <row r="2731" spans="1:16" hidden="1" x14ac:dyDescent="0.25">
      <c r="A2731" s="116">
        <v>135043</v>
      </c>
      <c r="B2731" s="116">
        <v>12</v>
      </c>
      <c r="C2731" s="116">
        <v>1011100430</v>
      </c>
      <c r="D2731" s="116" t="s">
        <v>17451</v>
      </c>
      <c r="E2731" s="339">
        <v>7200</v>
      </c>
      <c r="F2731" s="194">
        <v>1</v>
      </c>
      <c r="G2731" s="194">
        <v>1</v>
      </c>
      <c r="H2731" s="194" t="s">
        <v>10119</v>
      </c>
      <c r="I2731" s="194">
        <f t="shared" si="126"/>
        <v>0</v>
      </c>
      <c r="J2731" s="116" t="s">
        <v>10126</v>
      </c>
      <c r="K2731" s="116" t="s">
        <v>10483</v>
      </c>
      <c r="L2731" s="197">
        <v>45727</v>
      </c>
      <c r="M2731" s="116"/>
      <c r="N2731" s="197">
        <v>45727</v>
      </c>
      <c r="O2731" s="388">
        <f t="shared" si="127"/>
        <v>7200</v>
      </c>
      <c r="P2731" s="339">
        <f t="shared" si="128"/>
        <v>0</v>
      </c>
    </row>
    <row r="2732" spans="1:16" hidden="1" x14ac:dyDescent="0.25">
      <c r="A2732" s="116">
        <v>135043</v>
      </c>
      <c r="B2732" s="116">
        <v>8</v>
      </c>
      <c r="C2732" s="116">
        <v>1011100940</v>
      </c>
      <c r="D2732" s="116" t="s">
        <v>10652</v>
      </c>
      <c r="E2732" s="339">
        <v>43000</v>
      </c>
      <c r="F2732" s="194">
        <v>2</v>
      </c>
      <c r="G2732" s="194">
        <v>2</v>
      </c>
      <c r="H2732" s="194" t="s">
        <v>10119</v>
      </c>
      <c r="I2732" s="194">
        <f t="shared" si="126"/>
        <v>0</v>
      </c>
      <c r="J2732" s="116" t="s">
        <v>10126</v>
      </c>
      <c r="K2732" s="116" t="s">
        <v>10483</v>
      </c>
      <c r="L2732" s="197">
        <v>45727</v>
      </c>
      <c r="M2732" s="116"/>
      <c r="N2732" s="197">
        <v>45727</v>
      </c>
      <c r="O2732" s="388">
        <f t="shared" si="127"/>
        <v>21500</v>
      </c>
      <c r="P2732" s="339">
        <f t="shared" si="128"/>
        <v>0</v>
      </c>
    </row>
    <row r="2733" spans="1:16" hidden="1" x14ac:dyDescent="0.25">
      <c r="A2733" s="116">
        <v>135043</v>
      </c>
      <c r="B2733" s="116">
        <v>10</v>
      </c>
      <c r="C2733" s="116">
        <v>1014104530</v>
      </c>
      <c r="D2733" s="116" t="s">
        <v>10355</v>
      </c>
      <c r="E2733" s="339">
        <v>29196</v>
      </c>
      <c r="F2733" s="194">
        <v>1</v>
      </c>
      <c r="G2733" s="194">
        <v>1</v>
      </c>
      <c r="H2733" s="194" t="s">
        <v>10119</v>
      </c>
      <c r="I2733" s="194">
        <f t="shared" si="126"/>
        <v>0</v>
      </c>
      <c r="J2733" s="116" t="s">
        <v>10126</v>
      </c>
      <c r="K2733" s="116" t="s">
        <v>10483</v>
      </c>
      <c r="L2733" s="197">
        <v>45727</v>
      </c>
      <c r="M2733" s="116"/>
      <c r="N2733" s="197">
        <v>45727</v>
      </c>
      <c r="O2733" s="388">
        <f t="shared" si="127"/>
        <v>29196</v>
      </c>
      <c r="P2733" s="339">
        <f t="shared" si="128"/>
        <v>0</v>
      </c>
    </row>
    <row r="2734" spans="1:16" hidden="1" x14ac:dyDescent="0.25">
      <c r="A2734" s="116">
        <v>135043</v>
      </c>
      <c r="B2734" s="116">
        <v>7</v>
      </c>
      <c r="C2734" s="116">
        <v>1016100040</v>
      </c>
      <c r="D2734" s="116" t="s">
        <v>11145</v>
      </c>
      <c r="E2734" s="339">
        <v>29736</v>
      </c>
      <c r="F2734" s="194">
        <v>1</v>
      </c>
      <c r="G2734" s="194">
        <v>1</v>
      </c>
      <c r="H2734" s="194" t="s">
        <v>10119</v>
      </c>
      <c r="I2734" s="194">
        <f t="shared" si="126"/>
        <v>0</v>
      </c>
      <c r="J2734" s="116" t="s">
        <v>10126</v>
      </c>
      <c r="K2734" s="116" t="s">
        <v>10483</v>
      </c>
      <c r="L2734" s="197">
        <v>45727</v>
      </c>
      <c r="M2734" s="116"/>
      <c r="N2734" s="197">
        <v>45727</v>
      </c>
      <c r="O2734" s="388">
        <f t="shared" si="127"/>
        <v>29736</v>
      </c>
      <c r="P2734" s="339">
        <f t="shared" si="128"/>
        <v>0</v>
      </c>
    </row>
    <row r="2735" spans="1:16" hidden="1" x14ac:dyDescent="0.25">
      <c r="A2735" s="116">
        <v>135043</v>
      </c>
      <c r="B2735" s="116">
        <v>6</v>
      </c>
      <c r="C2735" s="116">
        <v>1019100040</v>
      </c>
      <c r="D2735" s="116" t="s">
        <v>10643</v>
      </c>
      <c r="E2735" s="339">
        <v>30020</v>
      </c>
      <c r="F2735" s="194">
        <v>10</v>
      </c>
      <c r="G2735" s="194">
        <v>10</v>
      </c>
      <c r="H2735" s="194" t="s">
        <v>10119</v>
      </c>
      <c r="I2735" s="194">
        <f t="shared" si="126"/>
        <v>0</v>
      </c>
      <c r="J2735" s="116" t="s">
        <v>10126</v>
      </c>
      <c r="K2735" s="116" t="s">
        <v>10483</v>
      </c>
      <c r="L2735" s="197">
        <v>45727</v>
      </c>
      <c r="M2735" s="116"/>
      <c r="N2735" s="197">
        <v>45727</v>
      </c>
      <c r="O2735" s="388">
        <f t="shared" si="127"/>
        <v>3002</v>
      </c>
      <c r="P2735" s="339">
        <f t="shared" si="128"/>
        <v>0</v>
      </c>
    </row>
    <row r="2736" spans="1:16" hidden="1" x14ac:dyDescent="0.25">
      <c r="A2736" s="116">
        <v>135043</v>
      </c>
      <c r="B2736" s="116">
        <v>2</v>
      </c>
      <c r="C2736" s="116">
        <v>1026100080</v>
      </c>
      <c r="D2736" s="116" t="s">
        <v>17456</v>
      </c>
      <c r="E2736" s="339">
        <v>65477</v>
      </c>
      <c r="F2736" s="194">
        <v>1</v>
      </c>
      <c r="G2736" s="194">
        <v>1</v>
      </c>
      <c r="H2736" s="194" t="s">
        <v>10119</v>
      </c>
      <c r="I2736" s="194">
        <f t="shared" si="126"/>
        <v>0</v>
      </c>
      <c r="J2736" s="116" t="s">
        <v>10126</v>
      </c>
      <c r="K2736" s="116" t="s">
        <v>10483</v>
      </c>
      <c r="L2736" s="197">
        <v>45727</v>
      </c>
      <c r="M2736" s="116"/>
      <c r="N2736" s="197">
        <v>45727</v>
      </c>
      <c r="O2736" s="388">
        <f t="shared" si="127"/>
        <v>65477</v>
      </c>
      <c r="P2736" s="339">
        <f t="shared" si="128"/>
        <v>0</v>
      </c>
    </row>
    <row r="2737" spans="1:16" hidden="1" x14ac:dyDescent="0.25">
      <c r="A2737" s="116">
        <v>135043</v>
      </c>
      <c r="B2737" s="116">
        <v>5</v>
      </c>
      <c r="C2737" s="116">
        <v>1027100100</v>
      </c>
      <c r="D2737" s="116" t="s">
        <v>10645</v>
      </c>
      <c r="E2737" s="339">
        <v>135600</v>
      </c>
      <c r="F2737" s="194">
        <v>4</v>
      </c>
      <c r="G2737" s="194">
        <v>4</v>
      </c>
      <c r="H2737" s="194" t="s">
        <v>10119</v>
      </c>
      <c r="I2737" s="194">
        <f t="shared" si="126"/>
        <v>0</v>
      </c>
      <c r="J2737" s="116" t="s">
        <v>10126</v>
      </c>
      <c r="K2737" s="116" t="s">
        <v>10483</v>
      </c>
      <c r="L2737" s="197">
        <v>45727</v>
      </c>
      <c r="M2737" s="116"/>
      <c r="N2737" s="197">
        <v>45727</v>
      </c>
      <c r="O2737" s="388">
        <f t="shared" si="127"/>
        <v>33900</v>
      </c>
      <c r="P2737" s="339">
        <f t="shared" si="128"/>
        <v>0</v>
      </c>
    </row>
    <row r="2738" spans="1:16" hidden="1" x14ac:dyDescent="0.25">
      <c r="A2738" s="116">
        <v>135043</v>
      </c>
      <c r="B2738" s="116">
        <v>9</v>
      </c>
      <c r="C2738" s="116">
        <v>1123100000</v>
      </c>
      <c r="D2738" s="116" t="s">
        <v>17465</v>
      </c>
      <c r="E2738" s="339">
        <v>92507.08</v>
      </c>
      <c r="F2738" s="194">
        <v>4</v>
      </c>
      <c r="G2738" s="194">
        <v>4</v>
      </c>
      <c r="H2738" s="194" t="s">
        <v>10119</v>
      </c>
      <c r="I2738" s="194">
        <f t="shared" si="126"/>
        <v>0</v>
      </c>
      <c r="J2738" s="116" t="s">
        <v>10126</v>
      </c>
      <c r="K2738" s="116" t="s">
        <v>10483</v>
      </c>
      <c r="L2738" s="197">
        <v>45727</v>
      </c>
      <c r="M2738" s="116"/>
      <c r="N2738" s="197">
        <v>45727</v>
      </c>
      <c r="O2738" s="388">
        <f t="shared" si="127"/>
        <v>23126.77</v>
      </c>
      <c r="P2738" s="339">
        <f t="shared" si="128"/>
        <v>0</v>
      </c>
    </row>
    <row r="2739" spans="1:16" hidden="1" x14ac:dyDescent="0.25">
      <c r="A2739" s="116">
        <v>135043</v>
      </c>
      <c r="B2739" s="116">
        <v>1</v>
      </c>
      <c r="C2739" s="116">
        <v>1513100320</v>
      </c>
      <c r="D2739" s="116" t="s">
        <v>16197</v>
      </c>
      <c r="E2739" s="339">
        <v>289200</v>
      </c>
      <c r="F2739" s="194">
        <v>30</v>
      </c>
      <c r="G2739" s="194">
        <v>30</v>
      </c>
      <c r="H2739" s="194" t="s">
        <v>10119</v>
      </c>
      <c r="I2739" s="194">
        <f t="shared" si="126"/>
        <v>0</v>
      </c>
      <c r="J2739" s="116" t="s">
        <v>10126</v>
      </c>
      <c r="K2739" s="116" t="s">
        <v>10483</v>
      </c>
      <c r="L2739" s="197">
        <v>45727</v>
      </c>
      <c r="M2739" s="116"/>
      <c r="N2739" s="197">
        <v>45727</v>
      </c>
      <c r="O2739" s="388">
        <f t="shared" si="127"/>
        <v>9640</v>
      </c>
      <c r="P2739" s="339">
        <f t="shared" si="128"/>
        <v>0</v>
      </c>
    </row>
    <row r="2740" spans="1:16" hidden="1" x14ac:dyDescent="0.25">
      <c r="A2740" s="116">
        <v>135043</v>
      </c>
      <c r="B2740" s="116">
        <v>4</v>
      </c>
      <c r="C2740" s="116">
        <v>1521100100</v>
      </c>
      <c r="D2740" s="116" t="s">
        <v>10563</v>
      </c>
      <c r="E2740" s="339">
        <v>65999.399999999994</v>
      </c>
      <c r="F2740" s="194">
        <v>60</v>
      </c>
      <c r="G2740" s="194">
        <v>60</v>
      </c>
      <c r="H2740" s="194" t="s">
        <v>10119</v>
      </c>
      <c r="I2740" s="194">
        <f t="shared" si="126"/>
        <v>0</v>
      </c>
      <c r="J2740" s="116" t="s">
        <v>10126</v>
      </c>
      <c r="K2740" s="116" t="s">
        <v>10483</v>
      </c>
      <c r="L2740" s="197">
        <v>45727</v>
      </c>
      <c r="M2740" s="116" t="s">
        <v>15175</v>
      </c>
      <c r="N2740" s="197">
        <v>45734</v>
      </c>
      <c r="O2740" s="388">
        <f t="shared" si="127"/>
        <v>1099.99</v>
      </c>
      <c r="P2740" s="339">
        <f t="shared" si="128"/>
        <v>0</v>
      </c>
    </row>
    <row r="2741" spans="1:16" hidden="1" x14ac:dyDescent="0.25">
      <c r="A2741" s="116">
        <v>135043</v>
      </c>
      <c r="B2741" s="116">
        <v>3</v>
      </c>
      <c r="C2741" s="116">
        <v>1810104390</v>
      </c>
      <c r="D2741" s="116" t="s">
        <v>17495</v>
      </c>
      <c r="E2741" s="339">
        <v>199569</v>
      </c>
      <c r="F2741" s="194">
        <v>60</v>
      </c>
      <c r="G2741" s="194">
        <v>60</v>
      </c>
      <c r="H2741" s="194" t="s">
        <v>10119</v>
      </c>
      <c r="I2741" s="194">
        <f t="shared" si="126"/>
        <v>0</v>
      </c>
      <c r="J2741" s="116" t="s">
        <v>10126</v>
      </c>
      <c r="K2741" s="116" t="s">
        <v>10483</v>
      </c>
      <c r="L2741" s="197">
        <v>45727</v>
      </c>
      <c r="M2741" s="116" t="s">
        <v>15131</v>
      </c>
      <c r="N2741" s="197">
        <v>45733</v>
      </c>
      <c r="O2741" s="388">
        <f t="shared" si="127"/>
        <v>3326.15</v>
      </c>
      <c r="P2741" s="339">
        <f t="shared" si="128"/>
        <v>0</v>
      </c>
    </row>
    <row r="2742" spans="1:16" hidden="1" x14ac:dyDescent="0.25">
      <c r="A2742" s="116">
        <v>135045</v>
      </c>
      <c r="B2742" s="116">
        <v>1</v>
      </c>
      <c r="C2742" s="116">
        <v>1210100820</v>
      </c>
      <c r="D2742" s="116" t="s">
        <v>15136</v>
      </c>
      <c r="E2742" s="339">
        <v>754083</v>
      </c>
      <c r="F2742" s="194">
        <v>1</v>
      </c>
      <c r="G2742" s="194">
        <v>1</v>
      </c>
      <c r="H2742" s="194" t="s">
        <v>10119</v>
      </c>
      <c r="I2742" s="194">
        <f t="shared" si="126"/>
        <v>0</v>
      </c>
      <c r="J2742" s="116" t="s">
        <v>10126</v>
      </c>
      <c r="K2742" s="116" t="s">
        <v>10853</v>
      </c>
      <c r="L2742" s="197">
        <v>45727</v>
      </c>
      <c r="M2742" s="116"/>
      <c r="N2742" s="197">
        <v>45727</v>
      </c>
      <c r="O2742" s="388">
        <f t="shared" si="127"/>
        <v>754083</v>
      </c>
      <c r="P2742" s="339">
        <f t="shared" si="128"/>
        <v>0</v>
      </c>
    </row>
    <row r="2743" spans="1:16" hidden="1" x14ac:dyDescent="0.25">
      <c r="A2743" s="116">
        <v>135048</v>
      </c>
      <c r="B2743" s="116">
        <v>8</v>
      </c>
      <c r="C2743" s="116">
        <v>1011100040</v>
      </c>
      <c r="D2743" s="116" t="s">
        <v>10481</v>
      </c>
      <c r="E2743" s="339">
        <v>7249.9</v>
      </c>
      <c r="F2743" s="194">
        <v>5</v>
      </c>
      <c r="G2743" s="194">
        <v>5</v>
      </c>
      <c r="H2743" s="194" t="s">
        <v>10119</v>
      </c>
      <c r="I2743" s="194">
        <f t="shared" si="126"/>
        <v>0</v>
      </c>
      <c r="J2743" s="116" t="s">
        <v>10126</v>
      </c>
      <c r="K2743" s="116" t="s">
        <v>10683</v>
      </c>
      <c r="L2743" s="197">
        <v>45727</v>
      </c>
      <c r="M2743" s="116"/>
      <c r="N2743" s="197">
        <v>45727</v>
      </c>
      <c r="O2743" s="388">
        <f t="shared" si="127"/>
        <v>1449.98</v>
      </c>
      <c r="P2743" s="339">
        <f t="shared" si="128"/>
        <v>0</v>
      </c>
    </row>
    <row r="2744" spans="1:16" hidden="1" x14ac:dyDescent="0.25">
      <c r="A2744" s="116">
        <v>135048</v>
      </c>
      <c r="B2744" s="116">
        <v>6</v>
      </c>
      <c r="C2744" s="116">
        <v>1011100110</v>
      </c>
      <c r="D2744" s="116" t="s">
        <v>10354</v>
      </c>
      <c r="E2744" s="339">
        <v>34800</v>
      </c>
      <c r="F2744" s="194">
        <v>10</v>
      </c>
      <c r="G2744" s="194">
        <v>10</v>
      </c>
      <c r="H2744" s="194" t="s">
        <v>10119</v>
      </c>
      <c r="I2744" s="194">
        <f t="shared" si="126"/>
        <v>0</v>
      </c>
      <c r="J2744" s="116" t="s">
        <v>10126</v>
      </c>
      <c r="K2744" s="116" t="s">
        <v>10683</v>
      </c>
      <c r="L2744" s="197">
        <v>45727</v>
      </c>
      <c r="M2744" s="116"/>
      <c r="N2744" s="197">
        <v>45733</v>
      </c>
      <c r="O2744" s="388">
        <f t="shared" si="127"/>
        <v>3480</v>
      </c>
      <c r="P2744" s="339">
        <f t="shared" si="128"/>
        <v>0</v>
      </c>
    </row>
    <row r="2745" spans="1:16" hidden="1" x14ac:dyDescent="0.25">
      <c r="A2745" s="116">
        <v>135048</v>
      </c>
      <c r="B2745" s="116">
        <v>7</v>
      </c>
      <c r="C2745" s="116">
        <v>1011100430</v>
      </c>
      <c r="D2745" s="116" t="s">
        <v>17451</v>
      </c>
      <c r="E2745" s="339">
        <v>7200</v>
      </c>
      <c r="F2745" s="194">
        <v>1</v>
      </c>
      <c r="G2745" s="194">
        <v>1</v>
      </c>
      <c r="H2745" s="194" t="s">
        <v>10119</v>
      </c>
      <c r="I2745" s="194">
        <f t="shared" si="126"/>
        <v>0</v>
      </c>
      <c r="J2745" s="116" t="s">
        <v>10126</v>
      </c>
      <c r="K2745" s="116" t="s">
        <v>10683</v>
      </c>
      <c r="L2745" s="197">
        <v>45727</v>
      </c>
      <c r="M2745" s="116"/>
      <c r="N2745" s="197">
        <v>45727</v>
      </c>
      <c r="O2745" s="388">
        <f t="shared" si="127"/>
        <v>7200</v>
      </c>
      <c r="P2745" s="339">
        <f t="shared" si="128"/>
        <v>0</v>
      </c>
    </row>
    <row r="2746" spans="1:16" hidden="1" x14ac:dyDescent="0.25">
      <c r="A2746" s="116">
        <v>135048</v>
      </c>
      <c r="B2746" s="116">
        <v>2</v>
      </c>
      <c r="C2746" s="116">
        <v>1011100940</v>
      </c>
      <c r="D2746" s="116" t="s">
        <v>10652</v>
      </c>
      <c r="E2746" s="339">
        <v>86000</v>
      </c>
      <c r="F2746" s="194">
        <v>4</v>
      </c>
      <c r="G2746" s="194">
        <v>4</v>
      </c>
      <c r="H2746" s="194" t="s">
        <v>10119</v>
      </c>
      <c r="I2746" s="194">
        <f t="shared" si="126"/>
        <v>0</v>
      </c>
      <c r="J2746" s="116" t="s">
        <v>10126</v>
      </c>
      <c r="K2746" s="116" t="s">
        <v>10683</v>
      </c>
      <c r="L2746" s="197">
        <v>45727</v>
      </c>
      <c r="M2746" s="116"/>
      <c r="N2746" s="197">
        <v>45727</v>
      </c>
      <c r="O2746" s="388">
        <f t="shared" si="127"/>
        <v>21500</v>
      </c>
      <c r="P2746" s="339">
        <f t="shared" si="128"/>
        <v>0</v>
      </c>
    </row>
    <row r="2747" spans="1:16" hidden="1" x14ac:dyDescent="0.25">
      <c r="A2747" s="116">
        <v>135048</v>
      </c>
      <c r="B2747" s="116">
        <v>5</v>
      </c>
      <c r="C2747" s="116">
        <v>1014104530</v>
      </c>
      <c r="D2747" s="116" t="s">
        <v>10355</v>
      </c>
      <c r="E2747" s="339">
        <v>58391.54</v>
      </c>
      <c r="F2747" s="194">
        <v>2</v>
      </c>
      <c r="G2747" s="194">
        <v>2</v>
      </c>
      <c r="H2747" s="194" t="s">
        <v>10119</v>
      </c>
      <c r="I2747" s="194">
        <f t="shared" si="126"/>
        <v>0</v>
      </c>
      <c r="J2747" s="116" t="s">
        <v>10126</v>
      </c>
      <c r="K2747" s="116" t="s">
        <v>10683</v>
      </c>
      <c r="L2747" s="197">
        <v>45727</v>
      </c>
      <c r="M2747" s="116"/>
      <c r="N2747" s="197">
        <v>45727</v>
      </c>
      <c r="O2747" s="388">
        <f t="shared" si="127"/>
        <v>29195.77</v>
      </c>
      <c r="P2747" s="339">
        <f t="shared" si="128"/>
        <v>0</v>
      </c>
    </row>
    <row r="2748" spans="1:16" hidden="1" x14ac:dyDescent="0.25">
      <c r="A2748" s="116">
        <v>135048</v>
      </c>
      <c r="B2748" s="116">
        <v>1</v>
      </c>
      <c r="C2748" s="116">
        <v>1027100100</v>
      </c>
      <c r="D2748" s="116" t="s">
        <v>10645</v>
      </c>
      <c r="E2748" s="339">
        <v>169500</v>
      </c>
      <c r="F2748" s="194">
        <v>5</v>
      </c>
      <c r="G2748" s="194">
        <v>5</v>
      </c>
      <c r="H2748" s="194" t="s">
        <v>10119</v>
      </c>
      <c r="I2748" s="194">
        <f t="shared" si="126"/>
        <v>0</v>
      </c>
      <c r="J2748" s="116" t="s">
        <v>10126</v>
      </c>
      <c r="K2748" s="116" t="s">
        <v>10683</v>
      </c>
      <c r="L2748" s="197">
        <v>45727</v>
      </c>
      <c r="M2748" s="116" t="s">
        <v>15134</v>
      </c>
      <c r="N2748" s="197">
        <v>45750</v>
      </c>
      <c r="O2748" s="388">
        <f t="shared" si="127"/>
        <v>33900</v>
      </c>
      <c r="P2748" s="339">
        <f t="shared" si="128"/>
        <v>0</v>
      </c>
    </row>
    <row r="2749" spans="1:16" hidden="1" x14ac:dyDescent="0.25">
      <c r="A2749" s="116">
        <v>135048</v>
      </c>
      <c r="B2749" s="116">
        <v>4</v>
      </c>
      <c r="C2749" s="116">
        <v>1521100100</v>
      </c>
      <c r="D2749" s="116" t="s">
        <v>10563</v>
      </c>
      <c r="E2749" s="339">
        <v>109999</v>
      </c>
      <c r="F2749" s="194">
        <v>100</v>
      </c>
      <c r="G2749" s="194">
        <v>100</v>
      </c>
      <c r="H2749" s="194" t="s">
        <v>10119</v>
      </c>
      <c r="I2749" s="194">
        <f t="shared" si="126"/>
        <v>0</v>
      </c>
      <c r="J2749" s="116" t="s">
        <v>10126</v>
      </c>
      <c r="K2749" s="116" t="s">
        <v>10683</v>
      </c>
      <c r="L2749" s="197">
        <v>45727</v>
      </c>
      <c r="M2749" s="116" t="s">
        <v>15175</v>
      </c>
      <c r="N2749" s="197">
        <v>45734</v>
      </c>
      <c r="O2749" s="388">
        <f t="shared" si="127"/>
        <v>1099.99</v>
      </c>
      <c r="P2749" s="339">
        <f t="shared" si="128"/>
        <v>0</v>
      </c>
    </row>
    <row r="2750" spans="1:16" hidden="1" x14ac:dyDescent="0.25">
      <c r="A2750" s="116">
        <v>135048</v>
      </c>
      <c r="B2750" s="116">
        <v>3</v>
      </c>
      <c r="C2750" s="116">
        <v>1810104390</v>
      </c>
      <c r="D2750" s="116" t="s">
        <v>17495</v>
      </c>
      <c r="E2750" s="339">
        <v>332615</v>
      </c>
      <c r="F2750" s="194">
        <v>100</v>
      </c>
      <c r="G2750" s="194">
        <v>100</v>
      </c>
      <c r="H2750" s="194" t="s">
        <v>10119</v>
      </c>
      <c r="I2750" s="194">
        <f t="shared" si="126"/>
        <v>0</v>
      </c>
      <c r="J2750" s="116" t="s">
        <v>10126</v>
      </c>
      <c r="K2750" s="116" t="s">
        <v>10683</v>
      </c>
      <c r="L2750" s="197">
        <v>45727</v>
      </c>
      <c r="M2750" s="116" t="s">
        <v>15133</v>
      </c>
      <c r="N2750" s="197">
        <v>45733</v>
      </c>
      <c r="O2750" s="388">
        <f t="shared" si="127"/>
        <v>3326.15</v>
      </c>
      <c r="P2750" s="339">
        <f t="shared" si="128"/>
        <v>0</v>
      </c>
    </row>
    <row r="2751" spans="1:16" hidden="1" x14ac:dyDescent="0.25">
      <c r="A2751" s="116">
        <v>135049</v>
      </c>
      <c r="B2751" s="116">
        <v>1</v>
      </c>
      <c r="C2751" s="116">
        <v>1011100040</v>
      </c>
      <c r="D2751" s="116" t="s">
        <v>10481</v>
      </c>
      <c r="E2751" s="339">
        <v>36249.5</v>
      </c>
      <c r="F2751" s="194">
        <v>25</v>
      </c>
      <c r="G2751" s="194">
        <v>25</v>
      </c>
      <c r="H2751" s="194" t="s">
        <v>10119</v>
      </c>
      <c r="I2751" s="194">
        <f t="shared" si="126"/>
        <v>0</v>
      </c>
      <c r="J2751" s="116" t="s">
        <v>10126</v>
      </c>
      <c r="K2751" s="116" t="s">
        <v>10853</v>
      </c>
      <c r="L2751" s="197">
        <v>45727</v>
      </c>
      <c r="M2751" s="116"/>
      <c r="N2751" s="197">
        <v>45727</v>
      </c>
      <c r="O2751" s="388">
        <f t="shared" si="127"/>
        <v>1449.98</v>
      </c>
      <c r="P2751" s="339">
        <f t="shared" si="128"/>
        <v>0</v>
      </c>
    </row>
    <row r="2752" spans="1:16" hidden="1" x14ac:dyDescent="0.25">
      <c r="A2752" s="116">
        <v>135049</v>
      </c>
      <c r="B2752" s="116">
        <v>8</v>
      </c>
      <c r="C2752" s="116">
        <v>1011100110</v>
      </c>
      <c r="D2752" s="116" t="s">
        <v>10354</v>
      </c>
      <c r="E2752" s="339">
        <v>34800</v>
      </c>
      <c r="F2752" s="194">
        <v>10</v>
      </c>
      <c r="G2752" s="194">
        <v>10</v>
      </c>
      <c r="H2752" s="194" t="s">
        <v>10119</v>
      </c>
      <c r="I2752" s="194">
        <f t="shared" si="126"/>
        <v>0</v>
      </c>
      <c r="J2752" s="116" t="s">
        <v>10126</v>
      </c>
      <c r="K2752" s="116" t="s">
        <v>10853</v>
      </c>
      <c r="L2752" s="197">
        <v>45727</v>
      </c>
      <c r="M2752" s="116"/>
      <c r="N2752" s="197">
        <v>45733</v>
      </c>
      <c r="O2752" s="388">
        <f t="shared" si="127"/>
        <v>3480</v>
      </c>
      <c r="P2752" s="339">
        <f t="shared" si="128"/>
        <v>0</v>
      </c>
    </row>
    <row r="2753" spans="1:16" hidden="1" x14ac:dyDescent="0.25">
      <c r="A2753" s="116">
        <v>135049</v>
      </c>
      <c r="B2753" s="116">
        <v>9</v>
      </c>
      <c r="C2753" s="116">
        <v>1011100430</v>
      </c>
      <c r="D2753" s="116" t="s">
        <v>17451</v>
      </c>
      <c r="E2753" s="339">
        <v>14400</v>
      </c>
      <c r="F2753" s="194">
        <v>2</v>
      </c>
      <c r="G2753" s="194">
        <v>2</v>
      </c>
      <c r="H2753" s="194" t="s">
        <v>10119</v>
      </c>
      <c r="I2753" s="194">
        <f t="shared" si="126"/>
        <v>0</v>
      </c>
      <c r="J2753" s="116" t="s">
        <v>10126</v>
      </c>
      <c r="K2753" s="116" t="s">
        <v>10853</v>
      </c>
      <c r="L2753" s="197">
        <v>45727</v>
      </c>
      <c r="M2753" s="116"/>
      <c r="N2753" s="197">
        <v>45727</v>
      </c>
      <c r="O2753" s="388">
        <f t="shared" si="127"/>
        <v>7200</v>
      </c>
      <c r="P2753" s="339">
        <f t="shared" si="128"/>
        <v>0</v>
      </c>
    </row>
    <row r="2754" spans="1:16" hidden="1" x14ac:dyDescent="0.25">
      <c r="A2754" s="116">
        <v>135049</v>
      </c>
      <c r="B2754" s="116">
        <v>7</v>
      </c>
      <c r="C2754" s="116">
        <v>1014104530</v>
      </c>
      <c r="D2754" s="116" t="s">
        <v>10355</v>
      </c>
      <c r="E2754" s="339">
        <v>58391.54</v>
      </c>
      <c r="F2754" s="194">
        <v>2</v>
      </c>
      <c r="G2754" s="194">
        <v>2</v>
      </c>
      <c r="H2754" s="194" t="s">
        <v>10119</v>
      </c>
      <c r="I2754" s="194">
        <f t="shared" ref="I2754:I2817" si="129">+F2754-G2754</f>
        <v>0</v>
      </c>
      <c r="J2754" s="116" t="s">
        <v>10126</v>
      </c>
      <c r="K2754" s="116" t="s">
        <v>10853</v>
      </c>
      <c r="L2754" s="197">
        <v>45727</v>
      </c>
      <c r="M2754" s="116"/>
      <c r="N2754" s="197">
        <v>45727</v>
      </c>
      <c r="O2754" s="388">
        <f t="shared" ref="O2754:O2817" si="130">+E2754/F2754</f>
        <v>29195.77</v>
      </c>
      <c r="P2754" s="339">
        <f t="shared" ref="P2754:P2817" si="131">+O2754*I2754</f>
        <v>0</v>
      </c>
    </row>
    <row r="2755" spans="1:16" hidden="1" x14ac:dyDescent="0.25">
      <c r="A2755" s="116">
        <v>135049</v>
      </c>
      <c r="B2755" s="116">
        <v>6</v>
      </c>
      <c r="C2755" s="116">
        <v>1017102120</v>
      </c>
      <c r="D2755" s="116" t="s">
        <v>10656</v>
      </c>
      <c r="E2755" s="339">
        <v>162000</v>
      </c>
      <c r="F2755" s="194">
        <v>1</v>
      </c>
      <c r="G2755" s="194">
        <v>1</v>
      </c>
      <c r="H2755" s="194" t="s">
        <v>10119</v>
      </c>
      <c r="I2755" s="194">
        <f t="shared" si="129"/>
        <v>0</v>
      </c>
      <c r="J2755" s="116" t="s">
        <v>10126</v>
      </c>
      <c r="K2755" s="116" t="s">
        <v>10853</v>
      </c>
      <c r="L2755" s="197">
        <v>45727</v>
      </c>
      <c r="M2755" s="116" t="s">
        <v>15131</v>
      </c>
      <c r="N2755" s="197">
        <v>45728</v>
      </c>
      <c r="O2755" s="388">
        <f t="shared" si="130"/>
        <v>162000</v>
      </c>
      <c r="P2755" s="339">
        <f t="shared" si="131"/>
        <v>0</v>
      </c>
    </row>
    <row r="2756" spans="1:16" hidden="1" x14ac:dyDescent="0.25">
      <c r="A2756" s="116">
        <v>135049</v>
      </c>
      <c r="B2756" s="116">
        <v>2</v>
      </c>
      <c r="C2756" s="116">
        <v>1027100100</v>
      </c>
      <c r="D2756" s="116" t="s">
        <v>10645</v>
      </c>
      <c r="E2756" s="339">
        <v>169500</v>
      </c>
      <c r="F2756" s="194">
        <v>5</v>
      </c>
      <c r="G2756" s="194">
        <v>5</v>
      </c>
      <c r="H2756" s="194" t="s">
        <v>10119</v>
      </c>
      <c r="I2756" s="194">
        <f t="shared" si="129"/>
        <v>0</v>
      </c>
      <c r="J2756" s="116" t="s">
        <v>10126</v>
      </c>
      <c r="K2756" s="116" t="s">
        <v>10853</v>
      </c>
      <c r="L2756" s="197">
        <v>45727</v>
      </c>
      <c r="M2756" s="116"/>
      <c r="N2756" s="197">
        <v>45735</v>
      </c>
      <c r="O2756" s="388">
        <f t="shared" si="130"/>
        <v>33900</v>
      </c>
      <c r="P2756" s="339">
        <f t="shared" si="131"/>
        <v>0</v>
      </c>
    </row>
    <row r="2757" spans="1:16" hidden="1" x14ac:dyDescent="0.25">
      <c r="A2757" s="116">
        <v>135049</v>
      </c>
      <c r="B2757" s="116">
        <v>3</v>
      </c>
      <c r="C2757" s="116">
        <v>1110101810</v>
      </c>
      <c r="D2757" s="116" t="s">
        <v>17509</v>
      </c>
      <c r="E2757" s="339">
        <v>3798959.86</v>
      </c>
      <c r="F2757" s="194">
        <v>1</v>
      </c>
      <c r="G2757" s="194">
        <v>1</v>
      </c>
      <c r="H2757" s="194" t="s">
        <v>10119</v>
      </c>
      <c r="I2757" s="194">
        <f t="shared" si="129"/>
        <v>0</v>
      </c>
      <c r="J2757" s="116" t="s">
        <v>10126</v>
      </c>
      <c r="K2757" s="116" t="s">
        <v>10853</v>
      </c>
      <c r="L2757" s="197">
        <v>45727</v>
      </c>
      <c r="M2757" s="116"/>
      <c r="N2757" s="197">
        <v>45763</v>
      </c>
      <c r="O2757" s="388">
        <f t="shared" si="130"/>
        <v>3798959.86</v>
      </c>
      <c r="P2757" s="339">
        <f t="shared" si="131"/>
        <v>0</v>
      </c>
    </row>
    <row r="2758" spans="1:16" hidden="1" x14ac:dyDescent="0.25">
      <c r="A2758" s="116">
        <v>135049</v>
      </c>
      <c r="B2758" s="116">
        <v>5</v>
      </c>
      <c r="C2758" s="116">
        <v>1123100000</v>
      </c>
      <c r="D2758" s="116" t="s">
        <v>17465</v>
      </c>
      <c r="E2758" s="339">
        <v>462535.4</v>
      </c>
      <c r="F2758" s="194">
        <v>20</v>
      </c>
      <c r="G2758" s="194">
        <v>20</v>
      </c>
      <c r="H2758" s="194" t="s">
        <v>10119</v>
      </c>
      <c r="I2758" s="194">
        <f t="shared" si="129"/>
        <v>0</v>
      </c>
      <c r="J2758" s="116" t="s">
        <v>10126</v>
      </c>
      <c r="K2758" s="116" t="s">
        <v>10853</v>
      </c>
      <c r="L2758" s="197">
        <v>45727</v>
      </c>
      <c r="M2758" s="116" t="s">
        <v>15201</v>
      </c>
      <c r="N2758" s="197">
        <v>45733</v>
      </c>
      <c r="O2758" s="388">
        <f t="shared" si="130"/>
        <v>23126.77</v>
      </c>
      <c r="P2758" s="339">
        <f t="shared" si="131"/>
        <v>0</v>
      </c>
    </row>
    <row r="2759" spans="1:16" hidden="1" x14ac:dyDescent="0.25">
      <c r="A2759" s="116">
        <v>135049</v>
      </c>
      <c r="B2759" s="116">
        <v>4</v>
      </c>
      <c r="C2759" s="116">
        <v>1513100320</v>
      </c>
      <c r="D2759" s="116" t="s">
        <v>16197</v>
      </c>
      <c r="E2759" s="339">
        <v>578400</v>
      </c>
      <c r="F2759" s="194">
        <v>60</v>
      </c>
      <c r="G2759" s="194">
        <v>60</v>
      </c>
      <c r="H2759" s="194" t="s">
        <v>10119</v>
      </c>
      <c r="I2759" s="194">
        <f t="shared" si="129"/>
        <v>0</v>
      </c>
      <c r="J2759" s="116" t="s">
        <v>10126</v>
      </c>
      <c r="K2759" s="116" t="s">
        <v>10853</v>
      </c>
      <c r="L2759" s="197">
        <v>45727</v>
      </c>
      <c r="M2759" s="116"/>
      <c r="N2759" s="197">
        <v>45727</v>
      </c>
      <c r="O2759" s="388">
        <f t="shared" si="130"/>
        <v>9640</v>
      </c>
      <c r="P2759" s="339">
        <f t="shared" si="131"/>
        <v>0</v>
      </c>
    </row>
    <row r="2760" spans="1:16" hidden="1" x14ac:dyDescent="0.25">
      <c r="A2760" s="116">
        <v>135050</v>
      </c>
      <c r="B2760" s="116">
        <v>1</v>
      </c>
      <c r="C2760" s="116">
        <v>1011100040</v>
      </c>
      <c r="D2760" s="116" t="s">
        <v>10481</v>
      </c>
      <c r="E2760" s="339">
        <v>36249.5</v>
      </c>
      <c r="F2760" s="194">
        <v>25</v>
      </c>
      <c r="G2760" s="194">
        <v>25</v>
      </c>
      <c r="H2760" s="194" t="s">
        <v>10119</v>
      </c>
      <c r="I2760" s="194">
        <f t="shared" si="129"/>
        <v>0</v>
      </c>
      <c r="J2760" s="116" t="s">
        <v>10126</v>
      </c>
      <c r="K2760" s="116" t="s">
        <v>14781</v>
      </c>
      <c r="L2760" s="197">
        <v>45727</v>
      </c>
      <c r="M2760" s="116"/>
      <c r="N2760" s="197">
        <v>45727</v>
      </c>
      <c r="O2760" s="388">
        <f t="shared" si="130"/>
        <v>1449.98</v>
      </c>
      <c r="P2760" s="339">
        <f t="shared" si="131"/>
        <v>0</v>
      </c>
    </row>
    <row r="2761" spans="1:16" hidden="1" x14ac:dyDescent="0.25">
      <c r="A2761" s="116">
        <v>135050</v>
      </c>
      <c r="B2761" s="116">
        <v>7</v>
      </c>
      <c r="C2761" s="116">
        <v>1011100110</v>
      </c>
      <c r="D2761" s="116" t="s">
        <v>10354</v>
      </c>
      <c r="E2761" s="339">
        <v>17400</v>
      </c>
      <c r="F2761" s="194">
        <v>5</v>
      </c>
      <c r="G2761" s="194">
        <v>5</v>
      </c>
      <c r="H2761" s="194" t="s">
        <v>10119</v>
      </c>
      <c r="I2761" s="194">
        <f t="shared" si="129"/>
        <v>0</v>
      </c>
      <c r="J2761" s="116" t="s">
        <v>10126</v>
      </c>
      <c r="K2761" s="116" t="s">
        <v>14781</v>
      </c>
      <c r="L2761" s="197">
        <v>45727</v>
      </c>
      <c r="M2761" s="116"/>
      <c r="N2761" s="197">
        <v>45733</v>
      </c>
      <c r="O2761" s="388">
        <f t="shared" si="130"/>
        <v>3480</v>
      </c>
      <c r="P2761" s="339">
        <f t="shared" si="131"/>
        <v>0</v>
      </c>
    </row>
    <row r="2762" spans="1:16" hidden="1" x14ac:dyDescent="0.25">
      <c r="A2762" s="116">
        <v>135050</v>
      </c>
      <c r="B2762" s="116">
        <v>8</v>
      </c>
      <c r="C2762" s="116">
        <v>1011100430</v>
      </c>
      <c r="D2762" s="116" t="s">
        <v>17451</v>
      </c>
      <c r="E2762" s="339">
        <v>7200</v>
      </c>
      <c r="F2762" s="194">
        <v>1</v>
      </c>
      <c r="G2762" s="194">
        <v>1</v>
      </c>
      <c r="H2762" s="194" t="s">
        <v>10119</v>
      </c>
      <c r="I2762" s="194">
        <f t="shared" si="129"/>
        <v>0</v>
      </c>
      <c r="J2762" s="116" t="s">
        <v>10126</v>
      </c>
      <c r="K2762" s="116" t="s">
        <v>14781</v>
      </c>
      <c r="L2762" s="197">
        <v>45727</v>
      </c>
      <c r="M2762" s="116"/>
      <c r="N2762" s="197">
        <v>45727</v>
      </c>
      <c r="O2762" s="388">
        <f t="shared" si="130"/>
        <v>7200</v>
      </c>
      <c r="P2762" s="339">
        <f t="shared" si="131"/>
        <v>0</v>
      </c>
    </row>
    <row r="2763" spans="1:16" hidden="1" x14ac:dyDescent="0.25">
      <c r="A2763" s="116">
        <v>135050</v>
      </c>
      <c r="B2763" s="116">
        <v>6</v>
      </c>
      <c r="C2763" s="116">
        <v>1014104530</v>
      </c>
      <c r="D2763" s="116" t="s">
        <v>10355</v>
      </c>
      <c r="E2763" s="339">
        <v>58391.54</v>
      </c>
      <c r="F2763" s="194">
        <v>2</v>
      </c>
      <c r="G2763" s="194">
        <v>2</v>
      </c>
      <c r="H2763" s="194" t="s">
        <v>10119</v>
      </c>
      <c r="I2763" s="194">
        <f t="shared" si="129"/>
        <v>0</v>
      </c>
      <c r="J2763" s="116" t="s">
        <v>10126</v>
      </c>
      <c r="K2763" s="116" t="s">
        <v>14781</v>
      </c>
      <c r="L2763" s="197">
        <v>45727</v>
      </c>
      <c r="M2763" s="116"/>
      <c r="N2763" s="197">
        <v>45727</v>
      </c>
      <c r="O2763" s="388">
        <f t="shared" si="130"/>
        <v>29195.77</v>
      </c>
      <c r="P2763" s="339">
        <f t="shared" si="131"/>
        <v>0</v>
      </c>
    </row>
    <row r="2764" spans="1:16" hidden="1" x14ac:dyDescent="0.25">
      <c r="A2764" s="116">
        <v>135050</v>
      </c>
      <c r="B2764" s="116">
        <v>5</v>
      </c>
      <c r="C2764" s="116">
        <v>1017102120</v>
      </c>
      <c r="D2764" s="116" t="s">
        <v>10656</v>
      </c>
      <c r="E2764" s="339">
        <v>162000</v>
      </c>
      <c r="F2764" s="194">
        <v>1</v>
      </c>
      <c r="G2764" s="194">
        <v>1</v>
      </c>
      <c r="H2764" s="194" t="s">
        <v>10119</v>
      </c>
      <c r="I2764" s="194">
        <f t="shared" si="129"/>
        <v>0</v>
      </c>
      <c r="J2764" s="116" t="s">
        <v>10126</v>
      </c>
      <c r="K2764" s="116" t="s">
        <v>14781</v>
      </c>
      <c r="L2764" s="197">
        <v>45727</v>
      </c>
      <c r="M2764" s="116" t="s">
        <v>15131</v>
      </c>
      <c r="N2764" s="197">
        <v>45728</v>
      </c>
      <c r="O2764" s="388">
        <f t="shared" si="130"/>
        <v>162000</v>
      </c>
      <c r="P2764" s="339">
        <f t="shared" si="131"/>
        <v>0</v>
      </c>
    </row>
    <row r="2765" spans="1:16" hidden="1" x14ac:dyDescent="0.25">
      <c r="A2765" s="116">
        <v>135050</v>
      </c>
      <c r="B2765" s="116">
        <v>2</v>
      </c>
      <c r="C2765" s="116">
        <v>1110101800</v>
      </c>
      <c r="D2765" s="116" t="s">
        <v>16165</v>
      </c>
      <c r="E2765" s="339">
        <v>2777307</v>
      </c>
      <c r="F2765" s="194">
        <v>1</v>
      </c>
      <c r="G2765" s="194">
        <v>1</v>
      </c>
      <c r="H2765" s="194" t="s">
        <v>10119</v>
      </c>
      <c r="I2765" s="194">
        <f t="shared" si="129"/>
        <v>0</v>
      </c>
      <c r="J2765" s="116" t="s">
        <v>10126</v>
      </c>
      <c r="K2765" s="116" t="s">
        <v>14781</v>
      </c>
      <c r="L2765" s="197">
        <v>45727</v>
      </c>
      <c r="M2765" s="116"/>
      <c r="N2765" s="197">
        <v>45727</v>
      </c>
      <c r="O2765" s="388">
        <f t="shared" si="130"/>
        <v>2777307</v>
      </c>
      <c r="P2765" s="339">
        <f t="shared" si="131"/>
        <v>0</v>
      </c>
    </row>
    <row r="2766" spans="1:16" hidden="1" x14ac:dyDescent="0.25">
      <c r="A2766" s="116">
        <v>135050</v>
      </c>
      <c r="B2766" s="116">
        <v>4</v>
      </c>
      <c r="C2766" s="116">
        <v>1123100000</v>
      </c>
      <c r="D2766" s="116" t="s">
        <v>17465</v>
      </c>
      <c r="E2766" s="339">
        <v>462535.4</v>
      </c>
      <c r="F2766" s="194">
        <v>20</v>
      </c>
      <c r="G2766" s="194">
        <v>20</v>
      </c>
      <c r="H2766" s="194" t="s">
        <v>10119</v>
      </c>
      <c r="I2766" s="194">
        <f t="shared" si="129"/>
        <v>0</v>
      </c>
      <c r="J2766" s="116" t="s">
        <v>10126</v>
      </c>
      <c r="K2766" s="116" t="s">
        <v>14781</v>
      </c>
      <c r="L2766" s="197">
        <v>45727</v>
      </c>
      <c r="M2766" s="116" t="s">
        <v>15201</v>
      </c>
      <c r="N2766" s="197">
        <v>45733</v>
      </c>
      <c r="O2766" s="388">
        <f t="shared" si="130"/>
        <v>23126.77</v>
      </c>
      <c r="P2766" s="339">
        <f t="shared" si="131"/>
        <v>0</v>
      </c>
    </row>
    <row r="2767" spans="1:16" hidden="1" x14ac:dyDescent="0.25">
      <c r="A2767" s="116">
        <v>135050</v>
      </c>
      <c r="B2767" s="116">
        <v>3</v>
      </c>
      <c r="C2767" s="116">
        <v>1513100320</v>
      </c>
      <c r="D2767" s="116" t="s">
        <v>16197</v>
      </c>
      <c r="E2767" s="339">
        <v>578400</v>
      </c>
      <c r="F2767" s="194">
        <v>60</v>
      </c>
      <c r="G2767" s="194">
        <v>60</v>
      </c>
      <c r="H2767" s="194" t="s">
        <v>10119</v>
      </c>
      <c r="I2767" s="194">
        <f t="shared" si="129"/>
        <v>0</v>
      </c>
      <c r="J2767" s="116" t="s">
        <v>10126</v>
      </c>
      <c r="K2767" s="116" t="s">
        <v>14781</v>
      </c>
      <c r="L2767" s="197">
        <v>45727</v>
      </c>
      <c r="M2767" s="116"/>
      <c r="N2767" s="197">
        <v>45727</v>
      </c>
      <c r="O2767" s="388">
        <f t="shared" si="130"/>
        <v>9640</v>
      </c>
      <c r="P2767" s="339">
        <f t="shared" si="131"/>
        <v>0</v>
      </c>
    </row>
    <row r="2768" spans="1:16" hidden="1" x14ac:dyDescent="0.25">
      <c r="A2768" s="116">
        <v>135084</v>
      </c>
      <c r="B2768" s="116">
        <v>2</v>
      </c>
      <c r="C2768" s="116">
        <v>1022104230</v>
      </c>
      <c r="D2768" s="116" t="s">
        <v>11795</v>
      </c>
      <c r="E2768" s="339">
        <v>14160</v>
      </c>
      <c r="F2768" s="194">
        <v>3</v>
      </c>
      <c r="G2768" s="194">
        <v>3</v>
      </c>
      <c r="H2768" s="194" t="s">
        <v>10119</v>
      </c>
      <c r="I2768" s="194">
        <f t="shared" si="129"/>
        <v>0</v>
      </c>
      <c r="J2768" s="116" t="s">
        <v>10126</v>
      </c>
      <c r="K2768" s="116" t="s">
        <v>10352</v>
      </c>
      <c r="L2768" s="197">
        <v>45728</v>
      </c>
      <c r="M2768" s="116"/>
      <c r="N2768" s="197">
        <v>45733</v>
      </c>
      <c r="O2768" s="388">
        <f t="shared" si="130"/>
        <v>4720</v>
      </c>
      <c r="P2768" s="339">
        <f t="shared" si="131"/>
        <v>0</v>
      </c>
    </row>
    <row r="2769" spans="1:3071 3074:4096 4098:5120 5125:6142 6147:7164 7169:10239 10242:11264 11266:12288 12293:13310 13315:14332 14337:16362" hidden="1" x14ac:dyDescent="0.25">
      <c r="A2769" s="116">
        <v>135084</v>
      </c>
      <c r="B2769" s="116">
        <v>1</v>
      </c>
      <c r="C2769" s="116">
        <v>1028100350</v>
      </c>
      <c r="D2769" s="116" t="s">
        <v>15202</v>
      </c>
      <c r="E2769" s="339">
        <v>44287.6</v>
      </c>
      <c r="F2769" s="194">
        <v>10</v>
      </c>
      <c r="G2769" s="194">
        <v>10</v>
      </c>
      <c r="H2769" s="194" t="s">
        <v>10119</v>
      </c>
      <c r="I2769" s="194">
        <f t="shared" si="129"/>
        <v>0</v>
      </c>
      <c r="J2769" s="116" t="s">
        <v>10126</v>
      </c>
      <c r="K2769" s="116" t="s">
        <v>10352</v>
      </c>
      <c r="L2769" s="197">
        <v>45728</v>
      </c>
      <c r="M2769" s="116"/>
      <c r="N2769" s="197">
        <v>45733</v>
      </c>
      <c r="O2769" s="388">
        <f t="shared" si="130"/>
        <v>4428.76</v>
      </c>
      <c r="P2769" s="339">
        <f t="shared" si="131"/>
        <v>0</v>
      </c>
    </row>
    <row r="2770" spans="1:3071 3074:4096 4098:5120 5125:6142 6147:7164 7169:10239 10242:11264 11266:12288 12293:13310 13315:14332 14337:16362" hidden="1" x14ac:dyDescent="0.25">
      <c r="A2770" s="116">
        <v>135128</v>
      </c>
      <c r="B2770" s="116">
        <v>1</v>
      </c>
      <c r="C2770" s="116">
        <v>1010102170</v>
      </c>
      <c r="D2770" s="116" t="s">
        <v>11130</v>
      </c>
      <c r="E2770" s="339">
        <v>29724.5</v>
      </c>
      <c r="F2770" s="194">
        <v>5</v>
      </c>
      <c r="G2770" s="194">
        <v>5</v>
      </c>
      <c r="H2770" s="194" t="s">
        <v>10119</v>
      </c>
      <c r="I2770" s="194">
        <f t="shared" si="129"/>
        <v>0</v>
      </c>
      <c r="J2770" s="116" t="s">
        <v>10120</v>
      </c>
      <c r="K2770" s="116" t="s">
        <v>15002</v>
      </c>
      <c r="L2770" s="197">
        <v>45734</v>
      </c>
      <c r="M2770" s="116" t="s">
        <v>17666</v>
      </c>
      <c r="N2770" s="197">
        <v>45734</v>
      </c>
      <c r="O2770" s="388">
        <f t="shared" si="130"/>
        <v>5944.9</v>
      </c>
      <c r="P2770" s="339">
        <f t="shared" si="131"/>
        <v>0</v>
      </c>
    </row>
    <row r="2771" spans="1:3071 3074:4096 4098:5120 5125:6142 6147:7164 7169:10239 10242:11264 11266:12288 12293:13310 13315:14332 14337:16362" hidden="1" x14ac:dyDescent="0.25">
      <c r="A2771" s="116">
        <v>135128</v>
      </c>
      <c r="B2771" s="116">
        <v>2</v>
      </c>
      <c r="C2771" s="116">
        <v>1015100890</v>
      </c>
      <c r="D2771" s="116" t="s">
        <v>11142</v>
      </c>
      <c r="E2771" s="339">
        <v>32099.25</v>
      </c>
      <c r="F2771" s="194">
        <v>5</v>
      </c>
      <c r="G2771" s="194">
        <v>5</v>
      </c>
      <c r="H2771" s="194" t="s">
        <v>10119</v>
      </c>
      <c r="I2771" s="194">
        <f t="shared" si="129"/>
        <v>0</v>
      </c>
      <c r="J2771" s="116" t="s">
        <v>10120</v>
      </c>
      <c r="K2771" s="116" t="s">
        <v>15002</v>
      </c>
      <c r="L2771" s="197">
        <v>45734</v>
      </c>
      <c r="M2771" s="116" t="s">
        <v>17666</v>
      </c>
      <c r="N2771" s="197">
        <v>45734</v>
      </c>
      <c r="O2771" s="388">
        <f t="shared" si="130"/>
        <v>6419.85</v>
      </c>
      <c r="P2771" s="339">
        <f t="shared" si="131"/>
        <v>0</v>
      </c>
    </row>
    <row r="2772" spans="1:3071 3074:4096 4098:5120 5125:6142 6147:7164 7169:10239 10242:11264 11266:12288 12293:13310 13315:14332 14337:16362" hidden="1" x14ac:dyDescent="0.25">
      <c r="A2772" s="116">
        <v>135129</v>
      </c>
      <c r="B2772" s="116">
        <v>6</v>
      </c>
      <c r="C2772" s="116">
        <v>1512110280</v>
      </c>
      <c r="D2772" s="116" t="s">
        <v>10251</v>
      </c>
      <c r="E2772" s="339">
        <v>52333.919999999998</v>
      </c>
      <c r="F2772" s="194">
        <v>24</v>
      </c>
      <c r="G2772" s="194">
        <v>24</v>
      </c>
      <c r="H2772" s="194" t="s">
        <v>10119</v>
      </c>
      <c r="I2772" s="194">
        <f t="shared" si="129"/>
        <v>0</v>
      </c>
      <c r="J2772" s="116" t="s">
        <v>10120</v>
      </c>
      <c r="K2772" s="116" t="s">
        <v>15110</v>
      </c>
      <c r="L2772" s="197">
        <v>45728</v>
      </c>
      <c r="M2772" s="116" t="s">
        <v>17667</v>
      </c>
      <c r="N2772" s="197">
        <v>45729</v>
      </c>
      <c r="O2772" s="388">
        <f t="shared" si="130"/>
        <v>2180.58</v>
      </c>
      <c r="P2772" s="339">
        <f t="shared" si="131"/>
        <v>0</v>
      </c>
      <c r="Q2772" s="157"/>
      <c r="R2772" s="157"/>
      <c r="S2772" s="157"/>
      <c r="V2772" s="326"/>
      <c r="X2772" s="326"/>
      <c r="AC2772" s="157"/>
      <c r="AD2772" s="157"/>
      <c r="AE2772" s="157"/>
      <c r="AF2772" s="157"/>
      <c r="AG2772" s="157"/>
      <c r="AJ2772" s="326"/>
      <c r="AL2772" s="326"/>
      <c r="AQ2772" s="157"/>
      <c r="AR2772" s="157"/>
      <c r="AS2772" s="157"/>
      <c r="AT2772" s="157"/>
      <c r="AU2772" s="157"/>
      <c r="AX2772" s="326"/>
      <c r="AZ2772" s="326"/>
      <c r="BE2772" s="157"/>
      <c r="BF2772" s="157"/>
      <c r="BG2772" s="157"/>
      <c r="BH2772" s="157"/>
      <c r="BI2772" s="157"/>
      <c r="BL2772" s="326"/>
      <c r="BN2772" s="326"/>
      <c r="BS2772" s="157"/>
      <c r="BT2772" s="157"/>
      <c r="BU2772" s="157"/>
      <c r="BV2772" s="157"/>
      <c r="BW2772" s="157"/>
      <c r="BZ2772" s="326"/>
      <c r="CB2772" s="326"/>
      <c r="CG2772" s="157"/>
      <c r="CH2772" s="157"/>
      <c r="CI2772" s="157"/>
      <c r="CJ2772" s="157"/>
      <c r="CK2772" s="157"/>
      <c r="CN2772" s="326"/>
      <c r="CP2772" s="326"/>
      <c r="CU2772" s="157"/>
      <c r="CV2772" s="157"/>
      <c r="CW2772" s="157"/>
      <c r="CX2772" s="157"/>
      <c r="CY2772" s="157"/>
      <c r="DB2772" s="326"/>
      <c r="DD2772" s="326"/>
      <c r="DI2772" s="157"/>
      <c r="DJ2772" s="157"/>
      <c r="DK2772" s="157"/>
      <c r="DL2772" s="157"/>
      <c r="DM2772" s="157"/>
      <c r="DP2772" s="326"/>
      <c r="DR2772" s="326"/>
      <c r="DW2772" s="157"/>
      <c r="DX2772" s="157"/>
      <c r="DY2772" s="157"/>
      <c r="DZ2772" s="157"/>
      <c r="EA2772" s="157"/>
      <c r="ED2772" s="326"/>
      <c r="EF2772" s="326"/>
      <c r="EK2772" s="157"/>
      <c r="EL2772" s="157"/>
      <c r="EM2772" s="157"/>
      <c r="EN2772" s="157"/>
      <c r="EO2772" s="157"/>
      <c r="ER2772" s="326"/>
      <c r="ET2772" s="326"/>
      <c r="EY2772" s="157"/>
      <c r="EZ2772" s="157"/>
      <c r="FA2772" s="157"/>
      <c r="FB2772" s="157"/>
      <c r="FC2772" s="157"/>
      <c r="FF2772" s="326"/>
      <c r="FH2772" s="326"/>
      <c r="FM2772" s="157"/>
      <c r="FN2772" s="157"/>
      <c r="FO2772" s="157"/>
      <c r="FP2772" s="157"/>
      <c r="FQ2772" s="157"/>
      <c r="FT2772" s="326"/>
      <c r="FV2772" s="326"/>
      <c r="GA2772" s="157"/>
      <c r="GB2772" s="157"/>
      <c r="GC2772" s="157"/>
      <c r="GD2772" s="157"/>
      <c r="GE2772" s="157"/>
      <c r="GH2772" s="326"/>
      <c r="GJ2772" s="326"/>
      <c r="GO2772" s="157"/>
      <c r="GP2772" s="157"/>
      <c r="GQ2772" s="157"/>
      <c r="GR2772" s="157"/>
      <c r="GS2772" s="157"/>
      <c r="GV2772" s="326"/>
      <c r="GX2772" s="326"/>
      <c r="HC2772" s="157"/>
      <c r="HD2772" s="157"/>
      <c r="HE2772" s="157"/>
      <c r="HF2772" s="157"/>
      <c r="HG2772" s="157"/>
      <c r="HJ2772" s="326"/>
      <c r="HL2772" s="326"/>
      <c r="HQ2772" s="157"/>
      <c r="HR2772" s="157"/>
      <c r="HS2772" s="157"/>
      <c r="HT2772" s="157"/>
      <c r="HU2772" s="157"/>
      <c r="HX2772" s="326"/>
      <c r="HZ2772" s="326"/>
      <c r="IE2772" s="157"/>
      <c r="IF2772" s="157"/>
      <c r="IG2772" s="157"/>
      <c r="IH2772" s="157"/>
      <c r="II2772" s="157"/>
      <c r="IL2772" s="326"/>
      <c r="IN2772" s="326"/>
      <c r="IS2772" s="157"/>
      <c r="IT2772" s="157"/>
      <c r="IU2772" s="157"/>
      <c r="IV2772" s="157"/>
      <c r="IW2772" s="157"/>
      <c r="IZ2772" s="326"/>
      <c r="JB2772" s="326"/>
      <c r="JG2772" s="157"/>
      <c r="JH2772" s="157"/>
      <c r="JI2772" s="157"/>
      <c r="JJ2772" s="157"/>
      <c r="JK2772" s="157"/>
      <c r="JN2772" s="326"/>
      <c r="JP2772" s="326"/>
      <c r="JU2772" s="157"/>
      <c r="JV2772" s="157"/>
      <c r="JW2772" s="157"/>
      <c r="JX2772" s="157"/>
      <c r="JY2772" s="157"/>
      <c r="KB2772" s="326"/>
      <c r="KD2772" s="326"/>
      <c r="KI2772" s="157"/>
      <c r="KJ2772" s="157"/>
      <c r="KK2772" s="157"/>
      <c r="KL2772" s="157"/>
      <c r="KM2772" s="157"/>
      <c r="KP2772" s="326"/>
      <c r="KR2772" s="326"/>
      <c r="KW2772" s="157"/>
      <c r="KX2772" s="157"/>
      <c r="KY2772" s="157"/>
      <c r="KZ2772" s="157"/>
      <c r="LA2772" s="157"/>
      <c r="LD2772" s="326"/>
      <c r="LF2772" s="326"/>
      <c r="LK2772" s="157"/>
      <c r="LL2772" s="157"/>
      <c r="LM2772" s="157"/>
      <c r="LN2772" s="157"/>
      <c r="LO2772" s="157"/>
      <c r="LR2772" s="326"/>
      <c r="LT2772" s="326"/>
      <c r="LY2772" s="157"/>
      <c r="LZ2772" s="157"/>
      <c r="MA2772" s="157"/>
      <c r="MB2772" s="157"/>
      <c r="MC2772" s="157"/>
      <c r="MF2772" s="326"/>
      <c r="MH2772" s="326"/>
      <c r="MM2772" s="157"/>
      <c r="MN2772" s="157"/>
      <c r="MO2772" s="157"/>
      <c r="MP2772" s="157"/>
      <c r="MQ2772" s="157"/>
      <c r="MT2772" s="326"/>
      <c r="MV2772" s="326"/>
      <c r="NA2772" s="157"/>
      <c r="NB2772" s="157"/>
      <c r="NC2772" s="157"/>
      <c r="ND2772" s="157"/>
      <c r="NE2772" s="157"/>
      <c r="NH2772" s="326"/>
      <c r="NJ2772" s="326"/>
      <c r="NO2772" s="157"/>
      <c r="NP2772" s="157"/>
      <c r="NQ2772" s="157"/>
      <c r="NR2772" s="157"/>
      <c r="NS2772" s="157"/>
      <c r="NV2772" s="326"/>
      <c r="NX2772" s="326"/>
      <c r="OC2772" s="157"/>
      <c r="OD2772" s="157"/>
      <c r="OE2772" s="157"/>
      <c r="OF2772" s="157"/>
      <c r="OG2772" s="157"/>
      <c r="OJ2772" s="326"/>
      <c r="OL2772" s="326"/>
      <c r="OQ2772" s="157"/>
      <c r="OR2772" s="157"/>
      <c r="OS2772" s="157"/>
      <c r="OT2772" s="157"/>
      <c r="OU2772" s="157"/>
      <c r="OX2772" s="326"/>
      <c r="OZ2772" s="326"/>
      <c r="PE2772" s="157"/>
      <c r="PF2772" s="157"/>
      <c r="PG2772" s="157"/>
      <c r="PH2772" s="157"/>
      <c r="PI2772" s="157"/>
      <c r="PL2772" s="326"/>
      <c r="PN2772" s="326"/>
      <c r="PS2772" s="157"/>
      <c r="PT2772" s="157"/>
      <c r="PU2772" s="157"/>
      <c r="PV2772" s="157"/>
      <c r="PW2772" s="157"/>
      <c r="PZ2772" s="326"/>
      <c r="QB2772" s="326"/>
      <c r="QG2772" s="157"/>
      <c r="QH2772" s="157"/>
      <c r="QI2772" s="157"/>
      <c r="QJ2772" s="157"/>
      <c r="QK2772" s="157"/>
      <c r="QN2772" s="326"/>
      <c r="QP2772" s="326"/>
      <c r="QU2772" s="157"/>
      <c r="QV2772" s="157"/>
      <c r="QW2772" s="157"/>
      <c r="QX2772" s="157"/>
      <c r="QY2772" s="157"/>
      <c r="RB2772" s="326"/>
      <c r="RD2772" s="326"/>
      <c r="RI2772" s="157"/>
      <c r="RJ2772" s="157"/>
      <c r="RK2772" s="157"/>
      <c r="RL2772" s="157"/>
      <c r="RM2772" s="157"/>
      <c r="RP2772" s="326"/>
      <c r="RR2772" s="326"/>
      <c r="RW2772" s="157"/>
      <c r="RX2772" s="157"/>
      <c r="RY2772" s="157"/>
      <c r="RZ2772" s="157"/>
      <c r="SA2772" s="157"/>
      <c r="SD2772" s="326"/>
      <c r="SF2772" s="326"/>
      <c r="SK2772" s="157"/>
      <c r="SL2772" s="157"/>
      <c r="SM2772" s="157"/>
      <c r="SN2772" s="157"/>
      <c r="SO2772" s="157"/>
      <c r="SR2772" s="326"/>
      <c r="ST2772" s="326"/>
      <c r="SY2772" s="157"/>
      <c r="SZ2772" s="157"/>
      <c r="TA2772" s="157"/>
      <c r="TB2772" s="157"/>
      <c r="TC2772" s="157"/>
      <c r="TF2772" s="326"/>
      <c r="TH2772" s="326"/>
      <c r="TM2772" s="157"/>
      <c r="TN2772" s="157"/>
      <c r="TO2772" s="157"/>
      <c r="TP2772" s="157"/>
      <c r="TQ2772" s="157"/>
      <c r="TT2772" s="326"/>
      <c r="TV2772" s="326"/>
      <c r="UA2772" s="157"/>
      <c r="UB2772" s="157"/>
      <c r="UC2772" s="157"/>
      <c r="UD2772" s="157"/>
      <c r="UE2772" s="157"/>
      <c r="UH2772" s="326"/>
      <c r="UJ2772" s="326"/>
      <c r="UO2772" s="157"/>
      <c r="UP2772" s="157"/>
      <c r="UQ2772" s="157"/>
      <c r="UR2772" s="157"/>
      <c r="US2772" s="157"/>
      <c r="UV2772" s="326"/>
      <c r="UX2772" s="326"/>
      <c r="VC2772" s="157"/>
      <c r="VD2772" s="157"/>
      <c r="VE2772" s="157"/>
      <c r="VF2772" s="157"/>
      <c r="VG2772" s="157"/>
      <c r="VJ2772" s="326"/>
      <c r="VL2772" s="326"/>
      <c r="VQ2772" s="157"/>
      <c r="VR2772" s="157"/>
      <c r="VS2772" s="157"/>
      <c r="VT2772" s="157"/>
      <c r="VU2772" s="157"/>
      <c r="VX2772" s="326"/>
      <c r="VZ2772" s="326"/>
      <c r="WE2772" s="157"/>
      <c r="WF2772" s="157"/>
      <c r="WG2772" s="157"/>
      <c r="WH2772" s="157"/>
      <c r="WI2772" s="157"/>
      <c r="WL2772" s="326"/>
      <c r="WN2772" s="326"/>
      <c r="WS2772" s="157"/>
      <c r="WT2772" s="157"/>
      <c r="WU2772" s="157"/>
      <c r="WV2772" s="157"/>
      <c r="WW2772" s="157"/>
      <c r="WZ2772" s="326"/>
      <c r="XB2772" s="326"/>
      <c r="XG2772" s="157"/>
      <c r="XH2772" s="157"/>
      <c r="XI2772" s="157"/>
      <c r="XJ2772" s="157"/>
      <c r="XK2772" s="157"/>
      <c r="XN2772" s="326"/>
      <c r="XP2772" s="326"/>
      <c r="XU2772" s="157"/>
      <c r="XV2772" s="157"/>
      <c r="XW2772" s="157"/>
      <c r="XX2772" s="157"/>
      <c r="XY2772" s="157"/>
      <c r="YB2772" s="326"/>
      <c r="YD2772" s="326"/>
      <c r="YI2772" s="157"/>
      <c r="YJ2772" s="157"/>
      <c r="YK2772" s="157"/>
      <c r="YL2772" s="157"/>
      <c r="YM2772" s="157"/>
      <c r="YP2772" s="326"/>
      <c r="YR2772" s="326"/>
      <c r="YW2772" s="157"/>
      <c r="YX2772" s="157"/>
      <c r="YY2772" s="157"/>
      <c r="YZ2772" s="157"/>
      <c r="ZA2772" s="157"/>
      <c r="ZD2772" s="326"/>
      <c r="ZF2772" s="326"/>
      <c r="ZK2772" s="157"/>
      <c r="ZL2772" s="157"/>
      <c r="ZM2772" s="157"/>
      <c r="ZN2772" s="157"/>
      <c r="ZO2772" s="157"/>
      <c r="ZR2772" s="326"/>
      <c r="ZT2772" s="326"/>
      <c r="ZY2772" s="157"/>
      <c r="ZZ2772" s="157"/>
      <c r="AAA2772" s="157"/>
      <c r="AAB2772" s="157"/>
      <c r="AAC2772" s="157"/>
      <c r="AAF2772" s="326"/>
      <c r="AAH2772" s="326"/>
      <c r="AAM2772" s="157"/>
      <c r="AAN2772" s="157"/>
      <c r="AAO2772" s="157"/>
      <c r="AAP2772" s="157"/>
      <c r="AAQ2772" s="157"/>
      <c r="AAT2772" s="326"/>
      <c r="AAV2772" s="326"/>
      <c r="ABA2772" s="157"/>
      <c r="ABB2772" s="157"/>
      <c r="ABC2772" s="157"/>
      <c r="ABD2772" s="157"/>
      <c r="ABE2772" s="157"/>
      <c r="ABH2772" s="326"/>
      <c r="ABJ2772" s="326"/>
      <c r="ABO2772" s="157"/>
      <c r="ABP2772" s="157"/>
      <c r="ABQ2772" s="157"/>
      <c r="ABR2772" s="157"/>
      <c r="ABS2772" s="157"/>
      <c r="ABV2772" s="326"/>
      <c r="ABX2772" s="326"/>
      <c r="ACC2772" s="157"/>
      <c r="ACD2772" s="157"/>
      <c r="ACE2772" s="157"/>
      <c r="ACF2772" s="157"/>
      <c r="ACG2772" s="157"/>
      <c r="ACJ2772" s="326"/>
      <c r="ACL2772" s="326"/>
      <c r="ACQ2772" s="157"/>
      <c r="ACR2772" s="157"/>
      <c r="ACS2772" s="157"/>
      <c r="ACT2772" s="157"/>
      <c r="ACU2772" s="157"/>
      <c r="ACX2772" s="326"/>
      <c r="ACZ2772" s="326"/>
      <c r="ADE2772" s="157"/>
      <c r="ADF2772" s="157"/>
      <c r="ADG2772" s="157"/>
      <c r="ADH2772" s="157"/>
      <c r="ADI2772" s="157"/>
      <c r="ADL2772" s="326"/>
      <c r="ADN2772" s="326"/>
      <c r="ADS2772" s="157"/>
      <c r="ADT2772" s="157"/>
      <c r="ADU2772" s="157"/>
      <c r="ADV2772" s="157"/>
      <c r="ADW2772" s="157"/>
      <c r="ADZ2772" s="326"/>
      <c r="AEB2772" s="326"/>
      <c r="AEG2772" s="157"/>
      <c r="AEH2772" s="157"/>
      <c r="AEI2772" s="157"/>
      <c r="AEJ2772" s="157"/>
      <c r="AEK2772" s="157"/>
      <c r="AEN2772" s="326"/>
      <c r="AEP2772" s="326"/>
      <c r="AEU2772" s="157"/>
      <c r="AEV2772" s="157"/>
      <c r="AEW2772" s="157"/>
      <c r="AEX2772" s="157"/>
      <c r="AEY2772" s="157"/>
      <c r="AFB2772" s="326"/>
      <c r="AFD2772" s="326"/>
      <c r="AFI2772" s="157"/>
      <c r="AFJ2772" s="157"/>
      <c r="AFK2772" s="157"/>
      <c r="AFL2772" s="157"/>
      <c r="AFM2772" s="157"/>
      <c r="AFP2772" s="326"/>
      <c r="AFR2772" s="326"/>
      <c r="AFW2772" s="157"/>
      <c r="AFX2772" s="157"/>
      <c r="AFY2772" s="157"/>
      <c r="AFZ2772" s="157"/>
      <c r="AGA2772" s="157"/>
      <c r="AGD2772" s="326"/>
      <c r="AGF2772" s="326"/>
      <c r="AGK2772" s="157"/>
      <c r="AGL2772" s="157"/>
      <c r="AGM2772" s="157"/>
      <c r="AGN2772" s="157"/>
      <c r="AGO2772" s="157"/>
      <c r="AGR2772" s="326"/>
      <c r="AGT2772" s="326"/>
      <c r="AGY2772" s="157"/>
      <c r="AGZ2772" s="157"/>
      <c r="AHA2772" s="157"/>
      <c r="AHB2772" s="157"/>
      <c r="AHC2772" s="157"/>
      <c r="AHF2772" s="326"/>
      <c r="AHH2772" s="326"/>
      <c r="AHM2772" s="157"/>
      <c r="AHN2772" s="157"/>
      <c r="AHO2772" s="157"/>
      <c r="AHP2772" s="157"/>
      <c r="AHQ2772" s="157"/>
      <c r="AHT2772" s="326"/>
      <c r="AHV2772" s="326"/>
      <c r="AIA2772" s="157"/>
      <c r="AIB2772" s="157"/>
      <c r="AIC2772" s="157"/>
      <c r="AID2772" s="157"/>
      <c r="AIE2772" s="157"/>
      <c r="AIH2772" s="326"/>
      <c r="AIJ2772" s="326"/>
      <c r="AIO2772" s="157"/>
      <c r="AIP2772" s="157"/>
      <c r="AIQ2772" s="157"/>
      <c r="AIR2772" s="157"/>
      <c r="AIS2772" s="157"/>
      <c r="AIV2772" s="326"/>
      <c r="AIX2772" s="326"/>
      <c r="AJC2772" s="157"/>
      <c r="AJD2772" s="157"/>
      <c r="AJE2772" s="157"/>
      <c r="AJF2772" s="157"/>
      <c r="AJG2772" s="157"/>
      <c r="AJJ2772" s="326"/>
      <c r="AJL2772" s="326"/>
      <c r="AJQ2772" s="157"/>
      <c r="AJR2772" s="157"/>
      <c r="AJS2772" s="157"/>
      <c r="AJT2772" s="157"/>
      <c r="AJU2772" s="157"/>
      <c r="AJX2772" s="326"/>
      <c r="AJZ2772" s="326"/>
      <c r="AKE2772" s="157"/>
      <c r="AKF2772" s="157"/>
      <c r="AKG2772" s="157"/>
      <c r="AKH2772" s="157"/>
      <c r="AKI2772" s="157"/>
      <c r="AKL2772" s="326"/>
      <c r="AKN2772" s="326"/>
      <c r="AKS2772" s="157"/>
      <c r="AKT2772" s="157"/>
      <c r="AKU2772" s="157"/>
      <c r="AKV2772" s="157"/>
      <c r="AKW2772" s="157"/>
      <c r="AKZ2772" s="326"/>
      <c r="ALB2772" s="326"/>
      <c r="ALG2772" s="157"/>
      <c r="ALH2772" s="157"/>
      <c r="ALI2772" s="157"/>
      <c r="ALJ2772" s="157"/>
      <c r="ALK2772" s="157"/>
      <c r="ALN2772" s="326"/>
      <c r="ALP2772" s="326"/>
      <c r="ALU2772" s="157"/>
      <c r="ALV2772" s="157"/>
      <c r="ALW2772" s="157"/>
      <c r="ALX2772" s="157"/>
      <c r="ALY2772" s="157"/>
      <c r="AMB2772" s="326"/>
      <c r="AMD2772" s="326"/>
      <c r="AMI2772" s="157"/>
      <c r="AMJ2772" s="157"/>
      <c r="AMK2772" s="157"/>
      <c r="AML2772" s="157"/>
      <c r="AMM2772" s="157"/>
      <c r="AMP2772" s="326"/>
      <c r="AMR2772" s="326"/>
      <c r="AMW2772" s="157"/>
      <c r="AMX2772" s="157"/>
      <c r="AMY2772" s="157"/>
      <c r="AMZ2772" s="157"/>
      <c r="ANA2772" s="157"/>
      <c r="AND2772" s="326"/>
      <c r="ANF2772" s="326"/>
      <c r="ANK2772" s="157"/>
      <c r="ANL2772" s="157"/>
      <c r="ANM2772" s="157"/>
      <c r="ANN2772" s="157"/>
      <c r="ANO2772" s="157"/>
      <c r="ANR2772" s="326"/>
      <c r="ANT2772" s="326"/>
      <c r="ANY2772" s="157"/>
      <c r="ANZ2772" s="157"/>
      <c r="AOA2772" s="157"/>
      <c r="AOB2772" s="157"/>
      <c r="AOC2772" s="157"/>
      <c r="AOF2772" s="326"/>
      <c r="AOH2772" s="326"/>
      <c r="AOM2772" s="157"/>
      <c r="AON2772" s="157"/>
      <c r="AOO2772" s="157"/>
      <c r="AOP2772" s="157"/>
      <c r="AOQ2772" s="157"/>
      <c r="AOT2772" s="326"/>
      <c r="AOV2772" s="326"/>
      <c r="APA2772" s="157"/>
      <c r="APB2772" s="157"/>
      <c r="APC2772" s="157"/>
      <c r="APD2772" s="157"/>
      <c r="APE2772" s="157"/>
      <c r="APH2772" s="326"/>
      <c r="APJ2772" s="326"/>
      <c r="APO2772" s="157"/>
      <c r="APP2772" s="157"/>
      <c r="APQ2772" s="157"/>
      <c r="APR2772" s="157"/>
      <c r="APS2772" s="157"/>
      <c r="APV2772" s="326"/>
      <c r="APX2772" s="326"/>
      <c r="AQC2772" s="157"/>
      <c r="AQD2772" s="157"/>
      <c r="AQE2772" s="157"/>
      <c r="AQF2772" s="157"/>
      <c r="AQG2772" s="157"/>
      <c r="AQJ2772" s="326"/>
      <c r="AQL2772" s="326"/>
      <c r="AQQ2772" s="157"/>
      <c r="AQR2772" s="157"/>
      <c r="AQS2772" s="157"/>
      <c r="AQT2772" s="157"/>
      <c r="AQU2772" s="157"/>
      <c r="AQX2772" s="326"/>
      <c r="AQZ2772" s="326"/>
      <c r="ARE2772" s="157"/>
      <c r="ARF2772" s="157"/>
      <c r="ARG2772" s="157"/>
      <c r="ARH2772" s="157"/>
      <c r="ARI2772" s="157"/>
      <c r="ARL2772" s="326"/>
      <c r="ARN2772" s="326"/>
      <c r="ARS2772" s="157"/>
      <c r="ART2772" s="157"/>
      <c r="ARU2772" s="157"/>
      <c r="ARV2772" s="157"/>
      <c r="ARW2772" s="157"/>
      <c r="ARZ2772" s="326"/>
      <c r="ASB2772" s="326"/>
      <c r="ASG2772" s="157"/>
      <c r="ASH2772" s="157"/>
      <c r="ASI2772" s="157"/>
      <c r="ASJ2772" s="157"/>
      <c r="ASK2772" s="157"/>
      <c r="ASN2772" s="326"/>
      <c r="ASP2772" s="326"/>
      <c r="ASU2772" s="157"/>
      <c r="ASV2772" s="157"/>
      <c r="ASW2772" s="157"/>
      <c r="ASX2772" s="157"/>
      <c r="ASY2772" s="157"/>
      <c r="ATB2772" s="326"/>
      <c r="ATD2772" s="326"/>
      <c r="ATI2772" s="157"/>
      <c r="ATJ2772" s="157"/>
      <c r="ATK2772" s="157"/>
      <c r="ATL2772" s="157"/>
      <c r="ATM2772" s="157"/>
      <c r="ATP2772" s="326"/>
      <c r="ATR2772" s="326"/>
      <c r="ATW2772" s="157"/>
      <c r="ATX2772" s="157"/>
      <c r="ATY2772" s="157"/>
      <c r="ATZ2772" s="157"/>
      <c r="AUA2772" s="157"/>
      <c r="AUD2772" s="326"/>
      <c r="AUF2772" s="326"/>
      <c r="AUK2772" s="157"/>
      <c r="AUL2772" s="157"/>
      <c r="AUM2772" s="157"/>
      <c r="AUN2772" s="157"/>
      <c r="AUO2772" s="157"/>
      <c r="AUR2772" s="326"/>
      <c r="AUT2772" s="326"/>
      <c r="AUY2772" s="157"/>
      <c r="AUZ2772" s="157"/>
      <c r="AVA2772" s="157"/>
      <c r="AVB2772" s="157"/>
      <c r="AVC2772" s="157"/>
      <c r="AVF2772" s="326"/>
      <c r="AVH2772" s="326"/>
      <c r="AVM2772" s="157"/>
      <c r="AVN2772" s="157"/>
      <c r="AVO2772" s="157"/>
      <c r="AVP2772" s="157"/>
      <c r="AVQ2772" s="157"/>
      <c r="AVT2772" s="326"/>
      <c r="AVV2772" s="326"/>
      <c r="AWA2772" s="157"/>
      <c r="AWB2772" s="157"/>
      <c r="AWC2772" s="157"/>
      <c r="AWD2772" s="157"/>
      <c r="AWE2772" s="157"/>
      <c r="AWH2772" s="326"/>
      <c r="AWJ2772" s="326"/>
      <c r="AWO2772" s="157"/>
      <c r="AWP2772" s="157"/>
      <c r="AWQ2772" s="157"/>
      <c r="AWR2772" s="157"/>
      <c r="AWS2772" s="157"/>
      <c r="AWV2772" s="326"/>
      <c r="AWX2772" s="326"/>
      <c r="AXC2772" s="157"/>
      <c r="AXD2772" s="157"/>
      <c r="AXE2772" s="157"/>
      <c r="AXF2772" s="157"/>
      <c r="AXG2772" s="157"/>
      <c r="AXJ2772" s="326"/>
      <c r="AXL2772" s="326"/>
      <c r="AXQ2772" s="157"/>
      <c r="AXR2772" s="157"/>
      <c r="AXS2772" s="157"/>
      <c r="AXT2772" s="157"/>
      <c r="AXU2772" s="157"/>
      <c r="AXX2772" s="326"/>
      <c r="AXZ2772" s="326"/>
      <c r="AYE2772" s="157"/>
      <c r="AYF2772" s="157"/>
      <c r="AYG2772" s="157"/>
      <c r="AYH2772" s="157"/>
      <c r="AYI2772" s="157"/>
      <c r="AYL2772" s="326"/>
      <c r="AYN2772" s="326"/>
      <c r="AYS2772" s="157"/>
      <c r="AYT2772" s="157"/>
      <c r="AYU2772" s="157"/>
      <c r="AYV2772" s="157"/>
      <c r="AYW2772" s="157"/>
      <c r="AYZ2772" s="326"/>
      <c r="AZB2772" s="326"/>
      <c r="AZG2772" s="157"/>
      <c r="AZH2772" s="157"/>
      <c r="AZI2772" s="157"/>
      <c r="AZJ2772" s="157"/>
      <c r="AZK2772" s="157"/>
      <c r="AZN2772" s="326"/>
      <c r="AZP2772" s="326"/>
      <c r="AZU2772" s="157"/>
      <c r="AZV2772" s="157"/>
      <c r="AZW2772" s="157"/>
      <c r="AZX2772" s="157"/>
      <c r="AZY2772" s="157"/>
      <c r="BAB2772" s="326"/>
      <c r="BAD2772" s="326"/>
      <c r="BAI2772" s="157"/>
      <c r="BAJ2772" s="157"/>
      <c r="BAK2772" s="157"/>
      <c r="BAL2772" s="157"/>
      <c r="BAM2772" s="157"/>
      <c r="BAP2772" s="326"/>
      <c r="BAR2772" s="326"/>
      <c r="BAW2772" s="157"/>
      <c r="BAX2772" s="157"/>
      <c r="BAY2772" s="157"/>
      <c r="BAZ2772" s="157"/>
      <c r="BBA2772" s="157"/>
      <c r="BBD2772" s="326"/>
      <c r="BBF2772" s="326"/>
      <c r="BBK2772" s="157"/>
      <c r="BBL2772" s="157"/>
      <c r="BBM2772" s="157"/>
      <c r="BBN2772" s="157"/>
      <c r="BBO2772" s="157"/>
      <c r="BBR2772" s="326"/>
      <c r="BBT2772" s="326"/>
      <c r="BBY2772" s="157"/>
      <c r="BBZ2772" s="157"/>
      <c r="BCA2772" s="157"/>
      <c r="BCB2772" s="157"/>
      <c r="BCC2772" s="157"/>
      <c r="BCF2772" s="326"/>
      <c r="BCH2772" s="326"/>
      <c r="BCM2772" s="157"/>
      <c r="BCN2772" s="157"/>
      <c r="BCO2772" s="157"/>
      <c r="BCP2772" s="157"/>
      <c r="BCQ2772" s="157"/>
      <c r="BCT2772" s="326"/>
      <c r="BCV2772" s="326"/>
      <c r="BDA2772" s="157"/>
      <c r="BDB2772" s="157"/>
      <c r="BDC2772" s="157"/>
      <c r="BDD2772" s="157"/>
      <c r="BDE2772" s="157"/>
      <c r="BDH2772" s="326"/>
      <c r="BDJ2772" s="326"/>
      <c r="BDO2772" s="157"/>
      <c r="BDP2772" s="157"/>
      <c r="BDQ2772" s="157"/>
      <c r="BDR2772" s="157"/>
      <c r="BDS2772" s="157"/>
      <c r="BDV2772" s="326"/>
      <c r="BDX2772" s="326"/>
      <c r="BEC2772" s="157"/>
      <c r="BED2772" s="157"/>
      <c r="BEE2772" s="157"/>
      <c r="BEF2772" s="157"/>
      <c r="BEG2772" s="157"/>
      <c r="BEJ2772" s="326"/>
      <c r="BEL2772" s="326"/>
      <c r="BEQ2772" s="157"/>
      <c r="BER2772" s="157"/>
      <c r="BES2772" s="157"/>
      <c r="BET2772" s="157"/>
      <c r="BEU2772" s="157"/>
      <c r="BEX2772" s="326"/>
      <c r="BEZ2772" s="326"/>
      <c r="BFE2772" s="157"/>
      <c r="BFF2772" s="157"/>
      <c r="BFG2772" s="157"/>
      <c r="BFH2772" s="157"/>
      <c r="BFI2772" s="157"/>
      <c r="BFL2772" s="326"/>
      <c r="BFN2772" s="326"/>
      <c r="BFS2772" s="157"/>
      <c r="BFT2772" s="157"/>
      <c r="BFU2772" s="157"/>
      <c r="BFV2772" s="157"/>
      <c r="BFW2772" s="157"/>
      <c r="BFZ2772" s="326"/>
      <c r="BGB2772" s="326"/>
      <c r="BGG2772" s="157"/>
      <c r="BGH2772" s="157"/>
      <c r="BGI2772" s="157"/>
      <c r="BGJ2772" s="157"/>
      <c r="BGK2772" s="157"/>
      <c r="BGN2772" s="326"/>
      <c r="BGP2772" s="326"/>
      <c r="BGU2772" s="157"/>
      <c r="BGV2772" s="157"/>
      <c r="BGW2772" s="157"/>
      <c r="BGX2772" s="157"/>
      <c r="BGY2772" s="157"/>
      <c r="BHB2772" s="326"/>
      <c r="BHD2772" s="326"/>
      <c r="BHI2772" s="157"/>
      <c r="BHJ2772" s="157"/>
      <c r="BHK2772" s="157"/>
      <c r="BHL2772" s="157"/>
      <c r="BHM2772" s="157"/>
      <c r="BHP2772" s="326"/>
      <c r="BHR2772" s="326"/>
      <c r="BHW2772" s="157"/>
      <c r="BHX2772" s="157"/>
      <c r="BHY2772" s="157"/>
      <c r="BHZ2772" s="157"/>
      <c r="BIA2772" s="157"/>
      <c r="BID2772" s="326"/>
      <c r="BIF2772" s="326"/>
      <c r="BIK2772" s="157"/>
      <c r="BIL2772" s="157"/>
      <c r="BIM2772" s="157"/>
      <c r="BIN2772" s="157"/>
      <c r="BIO2772" s="157"/>
      <c r="BIR2772" s="326"/>
      <c r="BIT2772" s="326"/>
      <c r="BIY2772" s="157"/>
      <c r="BIZ2772" s="157"/>
      <c r="BJA2772" s="157"/>
      <c r="BJB2772" s="157"/>
      <c r="BJC2772" s="157"/>
      <c r="BJF2772" s="326"/>
      <c r="BJH2772" s="326"/>
      <c r="BJM2772" s="157"/>
      <c r="BJN2772" s="157"/>
      <c r="BJO2772" s="157"/>
      <c r="BJP2772" s="157"/>
      <c r="BJQ2772" s="157"/>
      <c r="BJT2772" s="326"/>
      <c r="BJV2772" s="326"/>
      <c r="BKA2772" s="157"/>
      <c r="BKB2772" s="157"/>
      <c r="BKC2772" s="157"/>
      <c r="BKD2772" s="157"/>
      <c r="BKE2772" s="157"/>
      <c r="BKH2772" s="326"/>
      <c r="BKJ2772" s="326"/>
      <c r="BKO2772" s="157"/>
      <c r="BKP2772" s="157"/>
      <c r="BKQ2772" s="157"/>
      <c r="BKR2772" s="157"/>
      <c r="BKS2772" s="157"/>
      <c r="BKV2772" s="326"/>
      <c r="BKX2772" s="326"/>
      <c r="BLC2772" s="157"/>
      <c r="BLD2772" s="157"/>
      <c r="BLE2772" s="157"/>
      <c r="BLF2772" s="157"/>
      <c r="BLG2772" s="157"/>
      <c r="BLJ2772" s="326"/>
      <c r="BLL2772" s="326"/>
      <c r="BLQ2772" s="157"/>
      <c r="BLR2772" s="157"/>
      <c r="BLS2772" s="157"/>
      <c r="BLT2772" s="157"/>
      <c r="BLU2772" s="157"/>
      <c r="BLX2772" s="326"/>
      <c r="BLZ2772" s="326"/>
      <c r="BME2772" s="157"/>
      <c r="BMF2772" s="157"/>
      <c r="BMG2772" s="157"/>
      <c r="BMH2772" s="157"/>
      <c r="BMI2772" s="157"/>
      <c r="BML2772" s="326"/>
      <c r="BMN2772" s="326"/>
      <c r="BMS2772" s="157"/>
      <c r="BMT2772" s="157"/>
      <c r="BMU2772" s="157"/>
      <c r="BMV2772" s="157"/>
      <c r="BMW2772" s="157"/>
      <c r="BMZ2772" s="326"/>
      <c r="BNB2772" s="326"/>
      <c r="BNG2772" s="157"/>
      <c r="BNH2772" s="157"/>
      <c r="BNI2772" s="157"/>
      <c r="BNJ2772" s="157"/>
      <c r="BNK2772" s="157"/>
      <c r="BNN2772" s="326"/>
      <c r="BNP2772" s="326"/>
      <c r="BNU2772" s="157"/>
      <c r="BNV2772" s="157"/>
      <c r="BNW2772" s="157"/>
      <c r="BNX2772" s="157"/>
      <c r="BNY2772" s="157"/>
      <c r="BOB2772" s="326"/>
      <c r="BOD2772" s="326"/>
      <c r="BOI2772" s="157"/>
      <c r="BOJ2772" s="157"/>
      <c r="BOK2772" s="157"/>
      <c r="BOL2772" s="157"/>
      <c r="BOM2772" s="157"/>
      <c r="BOP2772" s="326"/>
      <c r="BOR2772" s="326"/>
      <c r="BOW2772" s="157"/>
      <c r="BOX2772" s="157"/>
      <c r="BOY2772" s="157"/>
      <c r="BOZ2772" s="157"/>
      <c r="BPA2772" s="157"/>
      <c r="BPD2772" s="326"/>
      <c r="BPF2772" s="326"/>
      <c r="BPK2772" s="157"/>
      <c r="BPL2772" s="157"/>
      <c r="BPM2772" s="157"/>
      <c r="BPN2772" s="157"/>
      <c r="BPO2772" s="157"/>
      <c r="BPR2772" s="326"/>
      <c r="BPT2772" s="326"/>
      <c r="BPY2772" s="157"/>
      <c r="BPZ2772" s="157"/>
      <c r="BQA2772" s="157"/>
      <c r="BQB2772" s="157"/>
      <c r="BQC2772" s="157"/>
      <c r="BQF2772" s="326"/>
      <c r="BQH2772" s="326"/>
      <c r="BQM2772" s="157"/>
      <c r="BQN2772" s="157"/>
      <c r="BQO2772" s="157"/>
      <c r="BQP2772" s="157"/>
      <c r="BQQ2772" s="157"/>
      <c r="BQT2772" s="326"/>
      <c r="BQV2772" s="326"/>
      <c r="BRA2772" s="157"/>
      <c r="BRB2772" s="157"/>
      <c r="BRC2772" s="157"/>
      <c r="BRD2772" s="157"/>
      <c r="BRE2772" s="157"/>
      <c r="BRH2772" s="326"/>
      <c r="BRJ2772" s="326"/>
      <c r="BRO2772" s="157"/>
      <c r="BRP2772" s="157"/>
      <c r="BRQ2772" s="157"/>
      <c r="BRR2772" s="157"/>
      <c r="BRS2772" s="157"/>
      <c r="BRV2772" s="326"/>
      <c r="BRX2772" s="326"/>
      <c r="BSC2772" s="157"/>
      <c r="BSD2772" s="157"/>
      <c r="BSE2772" s="157"/>
      <c r="BSF2772" s="157"/>
      <c r="BSG2772" s="157"/>
      <c r="BSJ2772" s="326"/>
      <c r="BSL2772" s="326"/>
      <c r="BSQ2772" s="157"/>
      <c r="BSR2772" s="157"/>
      <c r="BSS2772" s="157"/>
      <c r="BST2772" s="157"/>
      <c r="BSU2772" s="157"/>
      <c r="BSX2772" s="326"/>
      <c r="BSZ2772" s="326"/>
      <c r="BTE2772" s="157"/>
      <c r="BTF2772" s="157"/>
      <c r="BTG2772" s="157"/>
      <c r="BTH2772" s="157"/>
      <c r="BTI2772" s="157"/>
      <c r="BTL2772" s="326"/>
      <c r="BTN2772" s="326"/>
      <c r="BTS2772" s="157"/>
      <c r="BTT2772" s="157"/>
      <c r="BTU2772" s="157"/>
      <c r="BTV2772" s="157"/>
      <c r="BTW2772" s="157"/>
      <c r="BTZ2772" s="326"/>
      <c r="BUB2772" s="326"/>
      <c r="BUG2772" s="157"/>
      <c r="BUH2772" s="157"/>
      <c r="BUI2772" s="157"/>
      <c r="BUJ2772" s="157"/>
      <c r="BUK2772" s="157"/>
      <c r="BUN2772" s="326"/>
      <c r="BUP2772" s="326"/>
      <c r="BUU2772" s="157"/>
      <c r="BUV2772" s="157"/>
      <c r="BUW2772" s="157"/>
      <c r="BUX2772" s="157"/>
      <c r="BUY2772" s="157"/>
      <c r="BVB2772" s="326"/>
      <c r="BVD2772" s="326"/>
      <c r="BVI2772" s="157"/>
      <c r="BVJ2772" s="157"/>
      <c r="BVK2772" s="157"/>
      <c r="BVL2772" s="157"/>
      <c r="BVM2772" s="157"/>
      <c r="BVP2772" s="326"/>
      <c r="BVR2772" s="326"/>
      <c r="BVW2772" s="157"/>
      <c r="BVX2772" s="157"/>
      <c r="BVY2772" s="157"/>
      <c r="BVZ2772" s="157"/>
      <c r="BWA2772" s="157"/>
      <c r="BWD2772" s="326"/>
      <c r="BWF2772" s="326"/>
      <c r="BWK2772" s="157"/>
      <c r="BWL2772" s="157"/>
      <c r="BWM2772" s="157"/>
      <c r="BWN2772" s="157"/>
      <c r="BWO2772" s="157"/>
      <c r="BWR2772" s="326"/>
      <c r="BWT2772" s="326"/>
      <c r="BWY2772" s="157"/>
      <c r="BWZ2772" s="157"/>
      <c r="BXA2772" s="157"/>
      <c r="BXB2772" s="157"/>
      <c r="BXC2772" s="157"/>
      <c r="BXF2772" s="326"/>
      <c r="BXH2772" s="326"/>
      <c r="BXM2772" s="157"/>
      <c r="BXN2772" s="157"/>
      <c r="BXO2772" s="157"/>
      <c r="BXP2772" s="157"/>
      <c r="BXQ2772" s="157"/>
      <c r="BXT2772" s="326"/>
      <c r="BXV2772" s="326"/>
      <c r="BYA2772" s="157"/>
      <c r="BYB2772" s="157"/>
      <c r="BYC2772" s="157"/>
      <c r="BYD2772" s="157"/>
      <c r="BYE2772" s="157"/>
      <c r="BYH2772" s="326"/>
      <c r="BYJ2772" s="326"/>
      <c r="BYO2772" s="157"/>
      <c r="BYP2772" s="157"/>
      <c r="BYQ2772" s="157"/>
      <c r="BYR2772" s="157"/>
      <c r="BYS2772" s="157"/>
      <c r="BYV2772" s="326"/>
      <c r="BYX2772" s="326"/>
      <c r="BZC2772" s="157"/>
      <c r="BZD2772" s="157"/>
      <c r="BZE2772" s="157"/>
      <c r="BZF2772" s="157"/>
      <c r="BZG2772" s="157"/>
      <c r="BZJ2772" s="326"/>
      <c r="BZL2772" s="326"/>
      <c r="BZQ2772" s="157"/>
      <c r="BZR2772" s="157"/>
      <c r="BZS2772" s="157"/>
      <c r="BZT2772" s="157"/>
      <c r="BZU2772" s="157"/>
      <c r="BZX2772" s="326"/>
      <c r="BZZ2772" s="326"/>
      <c r="CAE2772" s="157"/>
      <c r="CAF2772" s="157"/>
      <c r="CAG2772" s="157"/>
      <c r="CAH2772" s="157"/>
      <c r="CAI2772" s="157"/>
      <c r="CAL2772" s="326"/>
      <c r="CAN2772" s="326"/>
      <c r="CAS2772" s="157"/>
      <c r="CAT2772" s="157"/>
      <c r="CAU2772" s="157"/>
      <c r="CAV2772" s="157"/>
      <c r="CAW2772" s="157"/>
      <c r="CAZ2772" s="326"/>
      <c r="CBB2772" s="326"/>
      <c r="CBG2772" s="157"/>
      <c r="CBH2772" s="157"/>
      <c r="CBI2772" s="157"/>
      <c r="CBJ2772" s="157"/>
      <c r="CBK2772" s="157"/>
      <c r="CBN2772" s="326"/>
      <c r="CBP2772" s="326"/>
      <c r="CBU2772" s="157"/>
      <c r="CBV2772" s="157"/>
      <c r="CBW2772" s="157"/>
      <c r="CBX2772" s="157"/>
      <c r="CBY2772" s="157"/>
      <c r="CCB2772" s="326"/>
      <c r="CCD2772" s="326"/>
      <c r="CCI2772" s="157"/>
      <c r="CCJ2772" s="157"/>
      <c r="CCK2772" s="157"/>
      <c r="CCL2772" s="157"/>
      <c r="CCM2772" s="157"/>
      <c r="CCP2772" s="326"/>
      <c r="CCR2772" s="326"/>
      <c r="CCW2772" s="157"/>
      <c r="CCX2772" s="157"/>
      <c r="CCY2772" s="157"/>
      <c r="CCZ2772" s="157"/>
      <c r="CDA2772" s="157"/>
      <c r="CDD2772" s="326"/>
      <c r="CDF2772" s="326"/>
      <c r="CDK2772" s="157"/>
      <c r="CDL2772" s="157"/>
      <c r="CDM2772" s="157"/>
      <c r="CDN2772" s="157"/>
      <c r="CDO2772" s="157"/>
      <c r="CDR2772" s="326"/>
      <c r="CDT2772" s="326"/>
      <c r="CDY2772" s="157"/>
      <c r="CDZ2772" s="157"/>
      <c r="CEA2772" s="157"/>
      <c r="CEB2772" s="157"/>
      <c r="CEC2772" s="157"/>
      <c r="CEF2772" s="326"/>
      <c r="CEH2772" s="326"/>
      <c r="CEM2772" s="157"/>
      <c r="CEN2772" s="157"/>
      <c r="CEO2772" s="157"/>
      <c r="CEP2772" s="157"/>
      <c r="CEQ2772" s="157"/>
      <c r="CET2772" s="326"/>
      <c r="CEV2772" s="326"/>
      <c r="CFA2772" s="157"/>
      <c r="CFB2772" s="157"/>
      <c r="CFC2772" s="157"/>
      <c r="CFD2772" s="157"/>
      <c r="CFE2772" s="157"/>
      <c r="CFH2772" s="326"/>
      <c r="CFJ2772" s="326"/>
      <c r="CFO2772" s="157"/>
      <c r="CFP2772" s="157"/>
      <c r="CFQ2772" s="157"/>
      <c r="CFR2772" s="157"/>
      <c r="CFS2772" s="157"/>
      <c r="CFV2772" s="326"/>
      <c r="CFX2772" s="326"/>
      <c r="CGC2772" s="157"/>
      <c r="CGD2772" s="157"/>
      <c r="CGE2772" s="157"/>
      <c r="CGF2772" s="157"/>
      <c r="CGG2772" s="157"/>
      <c r="CGJ2772" s="326"/>
      <c r="CGL2772" s="326"/>
      <c r="CGQ2772" s="157"/>
      <c r="CGR2772" s="157"/>
      <c r="CGS2772" s="157"/>
      <c r="CGT2772" s="157"/>
      <c r="CGU2772" s="157"/>
      <c r="CGX2772" s="326"/>
      <c r="CGZ2772" s="326"/>
      <c r="CHE2772" s="157"/>
      <c r="CHF2772" s="157"/>
      <c r="CHG2772" s="157"/>
      <c r="CHH2772" s="157"/>
      <c r="CHI2772" s="157"/>
      <c r="CHL2772" s="326"/>
      <c r="CHN2772" s="326"/>
      <c r="CHS2772" s="157"/>
      <c r="CHT2772" s="157"/>
      <c r="CHU2772" s="157"/>
      <c r="CHV2772" s="157"/>
      <c r="CHW2772" s="157"/>
      <c r="CHZ2772" s="326"/>
      <c r="CIB2772" s="326"/>
      <c r="CIG2772" s="157"/>
      <c r="CIH2772" s="157"/>
      <c r="CII2772" s="157"/>
      <c r="CIJ2772" s="157"/>
      <c r="CIK2772" s="157"/>
      <c r="CIN2772" s="326"/>
      <c r="CIP2772" s="326"/>
      <c r="CIU2772" s="157"/>
      <c r="CIV2772" s="157"/>
      <c r="CIW2772" s="157"/>
      <c r="CIX2772" s="157"/>
      <c r="CIY2772" s="157"/>
      <c r="CJB2772" s="326"/>
      <c r="CJD2772" s="326"/>
      <c r="CJI2772" s="157"/>
      <c r="CJJ2772" s="157"/>
      <c r="CJK2772" s="157"/>
      <c r="CJL2772" s="157"/>
      <c r="CJM2772" s="157"/>
      <c r="CJP2772" s="326"/>
      <c r="CJR2772" s="326"/>
      <c r="CJW2772" s="157"/>
      <c r="CJX2772" s="157"/>
      <c r="CJY2772" s="157"/>
      <c r="CJZ2772" s="157"/>
      <c r="CKA2772" s="157"/>
      <c r="CKD2772" s="326"/>
      <c r="CKF2772" s="326"/>
      <c r="CKK2772" s="157"/>
      <c r="CKL2772" s="157"/>
      <c r="CKM2772" s="157"/>
      <c r="CKN2772" s="157"/>
      <c r="CKO2772" s="157"/>
      <c r="CKR2772" s="326"/>
      <c r="CKT2772" s="326"/>
      <c r="CKY2772" s="157"/>
      <c r="CKZ2772" s="157"/>
      <c r="CLA2772" s="157"/>
      <c r="CLB2772" s="157"/>
      <c r="CLC2772" s="157"/>
      <c r="CLF2772" s="326"/>
      <c r="CLH2772" s="326"/>
      <c r="CLM2772" s="157"/>
      <c r="CLN2772" s="157"/>
      <c r="CLO2772" s="157"/>
      <c r="CLP2772" s="157"/>
      <c r="CLQ2772" s="157"/>
      <c r="CLT2772" s="326"/>
      <c r="CLV2772" s="326"/>
      <c r="CMA2772" s="157"/>
      <c r="CMB2772" s="157"/>
      <c r="CMC2772" s="157"/>
      <c r="CMD2772" s="157"/>
      <c r="CME2772" s="157"/>
      <c r="CMH2772" s="326"/>
      <c r="CMJ2772" s="326"/>
      <c r="CMO2772" s="157"/>
      <c r="CMP2772" s="157"/>
      <c r="CMQ2772" s="157"/>
      <c r="CMR2772" s="157"/>
      <c r="CMS2772" s="157"/>
      <c r="CMV2772" s="326"/>
      <c r="CMX2772" s="326"/>
      <c r="CNC2772" s="157"/>
      <c r="CND2772" s="157"/>
      <c r="CNE2772" s="157"/>
      <c r="CNF2772" s="157"/>
      <c r="CNG2772" s="157"/>
      <c r="CNJ2772" s="326"/>
      <c r="CNL2772" s="326"/>
      <c r="CNQ2772" s="157"/>
      <c r="CNR2772" s="157"/>
      <c r="CNS2772" s="157"/>
      <c r="CNT2772" s="157"/>
      <c r="CNU2772" s="157"/>
      <c r="CNX2772" s="326"/>
      <c r="CNZ2772" s="326"/>
      <c r="COE2772" s="157"/>
      <c r="COF2772" s="157"/>
      <c r="COG2772" s="157"/>
      <c r="COH2772" s="157"/>
      <c r="COI2772" s="157"/>
      <c r="COL2772" s="326"/>
      <c r="CON2772" s="326"/>
      <c r="COS2772" s="157"/>
      <c r="COT2772" s="157"/>
      <c r="COU2772" s="157"/>
      <c r="COV2772" s="157"/>
      <c r="COW2772" s="157"/>
      <c r="COZ2772" s="326"/>
      <c r="CPB2772" s="326"/>
      <c r="CPG2772" s="157"/>
      <c r="CPH2772" s="157"/>
      <c r="CPI2772" s="157"/>
      <c r="CPJ2772" s="157"/>
      <c r="CPK2772" s="157"/>
      <c r="CPN2772" s="326"/>
      <c r="CPP2772" s="326"/>
      <c r="CPU2772" s="157"/>
      <c r="CPV2772" s="157"/>
      <c r="CPW2772" s="157"/>
      <c r="CPX2772" s="157"/>
      <c r="CPY2772" s="157"/>
      <c r="CQB2772" s="326"/>
      <c r="CQD2772" s="326"/>
      <c r="CQI2772" s="157"/>
      <c r="CQJ2772" s="157"/>
      <c r="CQK2772" s="157"/>
      <c r="CQL2772" s="157"/>
      <c r="CQM2772" s="157"/>
      <c r="CQP2772" s="326"/>
      <c r="CQR2772" s="326"/>
      <c r="CQW2772" s="157"/>
      <c r="CQX2772" s="157"/>
      <c r="CQY2772" s="157"/>
      <c r="CQZ2772" s="157"/>
      <c r="CRA2772" s="157"/>
      <c r="CRD2772" s="326"/>
      <c r="CRF2772" s="326"/>
      <c r="CRK2772" s="157"/>
      <c r="CRL2772" s="157"/>
      <c r="CRM2772" s="157"/>
      <c r="CRN2772" s="157"/>
      <c r="CRO2772" s="157"/>
      <c r="CRR2772" s="326"/>
      <c r="CRT2772" s="326"/>
      <c r="CRY2772" s="157"/>
      <c r="CRZ2772" s="157"/>
      <c r="CSA2772" s="157"/>
      <c r="CSB2772" s="157"/>
      <c r="CSC2772" s="157"/>
      <c r="CSF2772" s="326"/>
      <c r="CSH2772" s="326"/>
      <c r="CSM2772" s="157"/>
      <c r="CSN2772" s="157"/>
      <c r="CSO2772" s="157"/>
      <c r="CSP2772" s="157"/>
      <c r="CSQ2772" s="157"/>
      <c r="CST2772" s="326"/>
      <c r="CSV2772" s="326"/>
      <c r="CTA2772" s="157"/>
      <c r="CTB2772" s="157"/>
      <c r="CTC2772" s="157"/>
      <c r="CTD2772" s="157"/>
      <c r="CTE2772" s="157"/>
      <c r="CTH2772" s="326"/>
      <c r="CTJ2772" s="326"/>
      <c r="CTO2772" s="157"/>
      <c r="CTP2772" s="157"/>
      <c r="CTQ2772" s="157"/>
      <c r="CTR2772" s="157"/>
      <c r="CTS2772" s="157"/>
      <c r="CTV2772" s="326"/>
      <c r="CTX2772" s="326"/>
      <c r="CUC2772" s="157"/>
      <c r="CUD2772" s="157"/>
      <c r="CUE2772" s="157"/>
      <c r="CUF2772" s="157"/>
      <c r="CUG2772" s="157"/>
      <c r="CUJ2772" s="326"/>
      <c r="CUL2772" s="326"/>
      <c r="CUQ2772" s="157"/>
      <c r="CUR2772" s="157"/>
      <c r="CUS2772" s="157"/>
      <c r="CUT2772" s="157"/>
      <c r="CUU2772" s="157"/>
      <c r="CUX2772" s="326"/>
      <c r="CUZ2772" s="326"/>
      <c r="CVE2772" s="157"/>
      <c r="CVF2772" s="157"/>
      <c r="CVG2772" s="157"/>
      <c r="CVH2772" s="157"/>
      <c r="CVI2772" s="157"/>
      <c r="CVL2772" s="326"/>
      <c r="CVN2772" s="326"/>
      <c r="CVS2772" s="157"/>
      <c r="CVT2772" s="157"/>
      <c r="CVU2772" s="157"/>
      <c r="CVV2772" s="157"/>
      <c r="CVW2772" s="157"/>
      <c r="CVZ2772" s="326"/>
      <c r="CWB2772" s="326"/>
      <c r="CWG2772" s="157"/>
      <c r="CWH2772" s="157"/>
      <c r="CWI2772" s="157"/>
      <c r="CWJ2772" s="157"/>
      <c r="CWK2772" s="157"/>
      <c r="CWN2772" s="326"/>
      <c r="CWP2772" s="326"/>
      <c r="CWU2772" s="157"/>
      <c r="CWV2772" s="157"/>
      <c r="CWW2772" s="157"/>
      <c r="CWX2772" s="157"/>
      <c r="CWY2772" s="157"/>
      <c r="CXB2772" s="326"/>
      <c r="CXD2772" s="326"/>
      <c r="CXI2772" s="157"/>
      <c r="CXJ2772" s="157"/>
      <c r="CXK2772" s="157"/>
      <c r="CXL2772" s="157"/>
      <c r="CXM2772" s="157"/>
      <c r="CXP2772" s="326"/>
      <c r="CXR2772" s="326"/>
      <c r="CXW2772" s="157"/>
      <c r="CXX2772" s="157"/>
      <c r="CXY2772" s="157"/>
      <c r="CXZ2772" s="157"/>
      <c r="CYA2772" s="157"/>
      <c r="CYD2772" s="326"/>
      <c r="CYF2772" s="326"/>
      <c r="CYK2772" s="157"/>
      <c r="CYL2772" s="157"/>
      <c r="CYM2772" s="157"/>
      <c r="CYN2772" s="157"/>
      <c r="CYO2772" s="157"/>
      <c r="CYR2772" s="326"/>
      <c r="CYT2772" s="326"/>
      <c r="CYY2772" s="157"/>
      <c r="CYZ2772" s="157"/>
      <c r="CZA2772" s="157"/>
      <c r="CZB2772" s="157"/>
      <c r="CZC2772" s="157"/>
      <c r="CZF2772" s="326"/>
      <c r="CZH2772" s="326"/>
      <c r="CZM2772" s="157"/>
      <c r="CZN2772" s="157"/>
      <c r="CZO2772" s="157"/>
      <c r="CZP2772" s="157"/>
      <c r="CZQ2772" s="157"/>
      <c r="CZT2772" s="326"/>
      <c r="CZV2772" s="326"/>
      <c r="DAA2772" s="157"/>
      <c r="DAB2772" s="157"/>
      <c r="DAC2772" s="157"/>
      <c r="DAD2772" s="157"/>
      <c r="DAE2772" s="157"/>
      <c r="DAH2772" s="326"/>
      <c r="DAJ2772" s="326"/>
      <c r="DAO2772" s="157"/>
      <c r="DAP2772" s="157"/>
      <c r="DAQ2772" s="157"/>
      <c r="DAR2772" s="157"/>
      <c r="DAS2772" s="157"/>
      <c r="DAV2772" s="326"/>
      <c r="DAX2772" s="326"/>
      <c r="DBC2772" s="157"/>
      <c r="DBD2772" s="157"/>
      <c r="DBE2772" s="157"/>
      <c r="DBF2772" s="157"/>
      <c r="DBG2772" s="157"/>
      <c r="DBJ2772" s="326"/>
      <c r="DBL2772" s="326"/>
      <c r="DBQ2772" s="157"/>
      <c r="DBR2772" s="157"/>
      <c r="DBS2772" s="157"/>
      <c r="DBT2772" s="157"/>
      <c r="DBU2772" s="157"/>
      <c r="DBX2772" s="326"/>
      <c r="DBZ2772" s="326"/>
      <c r="DCE2772" s="157"/>
      <c r="DCF2772" s="157"/>
      <c r="DCG2772" s="157"/>
      <c r="DCH2772" s="157"/>
      <c r="DCI2772" s="157"/>
      <c r="DCL2772" s="326"/>
      <c r="DCN2772" s="326"/>
      <c r="DCS2772" s="157"/>
      <c r="DCT2772" s="157"/>
      <c r="DCU2772" s="157"/>
      <c r="DCV2772" s="157"/>
      <c r="DCW2772" s="157"/>
      <c r="DCZ2772" s="326"/>
      <c r="DDB2772" s="326"/>
      <c r="DDG2772" s="157"/>
      <c r="DDH2772" s="157"/>
      <c r="DDI2772" s="157"/>
      <c r="DDJ2772" s="157"/>
      <c r="DDK2772" s="157"/>
      <c r="DDN2772" s="326"/>
      <c r="DDP2772" s="326"/>
      <c r="DDU2772" s="157"/>
      <c r="DDV2772" s="157"/>
      <c r="DDW2772" s="157"/>
      <c r="DDX2772" s="157"/>
      <c r="DDY2772" s="157"/>
      <c r="DEB2772" s="326"/>
      <c r="DED2772" s="326"/>
      <c r="DEI2772" s="157"/>
      <c r="DEJ2772" s="157"/>
      <c r="DEK2772" s="157"/>
      <c r="DEL2772" s="157"/>
      <c r="DEM2772" s="157"/>
      <c r="DEP2772" s="326"/>
      <c r="DER2772" s="326"/>
      <c r="DEW2772" s="157"/>
      <c r="DEX2772" s="157"/>
      <c r="DEY2772" s="157"/>
      <c r="DEZ2772" s="157"/>
      <c r="DFA2772" s="157"/>
      <c r="DFD2772" s="326"/>
      <c r="DFF2772" s="326"/>
      <c r="DFK2772" s="157"/>
      <c r="DFL2772" s="157"/>
      <c r="DFM2772" s="157"/>
      <c r="DFN2772" s="157"/>
      <c r="DFO2772" s="157"/>
      <c r="DFR2772" s="326"/>
      <c r="DFT2772" s="326"/>
      <c r="DFY2772" s="157"/>
      <c r="DFZ2772" s="157"/>
      <c r="DGA2772" s="157"/>
      <c r="DGB2772" s="157"/>
      <c r="DGC2772" s="157"/>
      <c r="DGF2772" s="326"/>
      <c r="DGH2772" s="326"/>
      <c r="DGM2772" s="157"/>
      <c r="DGN2772" s="157"/>
      <c r="DGO2772" s="157"/>
      <c r="DGP2772" s="157"/>
      <c r="DGQ2772" s="157"/>
      <c r="DGT2772" s="326"/>
      <c r="DGV2772" s="326"/>
      <c r="DHA2772" s="157"/>
      <c r="DHB2772" s="157"/>
      <c r="DHC2772" s="157"/>
      <c r="DHD2772" s="157"/>
      <c r="DHE2772" s="157"/>
      <c r="DHH2772" s="326"/>
      <c r="DHJ2772" s="326"/>
      <c r="DHO2772" s="157"/>
      <c r="DHP2772" s="157"/>
      <c r="DHQ2772" s="157"/>
      <c r="DHR2772" s="157"/>
      <c r="DHS2772" s="157"/>
      <c r="DHV2772" s="326"/>
      <c r="DHX2772" s="326"/>
      <c r="DIC2772" s="157"/>
      <c r="DID2772" s="157"/>
      <c r="DIE2772" s="157"/>
      <c r="DIF2772" s="157"/>
      <c r="DIG2772" s="157"/>
      <c r="DIJ2772" s="326"/>
      <c r="DIL2772" s="326"/>
      <c r="DIQ2772" s="157"/>
      <c r="DIR2772" s="157"/>
      <c r="DIS2772" s="157"/>
      <c r="DIT2772" s="157"/>
      <c r="DIU2772" s="157"/>
      <c r="DIX2772" s="326"/>
      <c r="DIZ2772" s="326"/>
      <c r="DJE2772" s="157"/>
      <c r="DJF2772" s="157"/>
      <c r="DJG2772" s="157"/>
      <c r="DJH2772" s="157"/>
      <c r="DJI2772" s="157"/>
      <c r="DJL2772" s="326"/>
      <c r="DJN2772" s="326"/>
      <c r="DJS2772" s="157"/>
      <c r="DJT2772" s="157"/>
      <c r="DJU2772" s="157"/>
      <c r="DJV2772" s="157"/>
      <c r="DJW2772" s="157"/>
      <c r="DJZ2772" s="326"/>
      <c r="DKB2772" s="326"/>
      <c r="DKG2772" s="157"/>
      <c r="DKH2772" s="157"/>
      <c r="DKI2772" s="157"/>
      <c r="DKJ2772" s="157"/>
      <c r="DKK2772" s="157"/>
      <c r="DKN2772" s="326"/>
      <c r="DKP2772" s="326"/>
      <c r="DKU2772" s="157"/>
      <c r="DKV2772" s="157"/>
      <c r="DKW2772" s="157"/>
      <c r="DKX2772" s="157"/>
      <c r="DKY2772" s="157"/>
      <c r="DLB2772" s="326"/>
      <c r="DLD2772" s="326"/>
      <c r="DLI2772" s="157"/>
      <c r="DLJ2772" s="157"/>
      <c r="DLK2772" s="157"/>
      <c r="DLL2772" s="157"/>
      <c r="DLM2772" s="157"/>
      <c r="DLP2772" s="326"/>
      <c r="DLR2772" s="326"/>
      <c r="DLW2772" s="157"/>
      <c r="DLX2772" s="157"/>
      <c r="DLY2772" s="157"/>
      <c r="DLZ2772" s="157"/>
      <c r="DMA2772" s="157"/>
      <c r="DMD2772" s="326"/>
      <c r="DMF2772" s="326"/>
      <c r="DMK2772" s="157"/>
      <c r="DML2772" s="157"/>
      <c r="DMM2772" s="157"/>
      <c r="DMN2772" s="157"/>
      <c r="DMO2772" s="157"/>
      <c r="DMR2772" s="326"/>
      <c r="DMT2772" s="326"/>
      <c r="DMY2772" s="157"/>
      <c r="DMZ2772" s="157"/>
      <c r="DNA2772" s="157"/>
      <c r="DNB2772" s="157"/>
      <c r="DNC2772" s="157"/>
      <c r="DNF2772" s="326"/>
      <c r="DNH2772" s="326"/>
      <c r="DNM2772" s="157"/>
      <c r="DNN2772" s="157"/>
      <c r="DNO2772" s="157"/>
      <c r="DNP2772" s="157"/>
      <c r="DNQ2772" s="157"/>
      <c r="DNT2772" s="326"/>
      <c r="DNV2772" s="326"/>
      <c r="DOA2772" s="157"/>
      <c r="DOB2772" s="157"/>
      <c r="DOC2772" s="157"/>
      <c r="DOD2772" s="157"/>
      <c r="DOE2772" s="157"/>
      <c r="DOH2772" s="326"/>
      <c r="DOJ2772" s="326"/>
      <c r="DOO2772" s="157"/>
      <c r="DOP2772" s="157"/>
      <c r="DOQ2772" s="157"/>
      <c r="DOR2772" s="157"/>
      <c r="DOS2772" s="157"/>
      <c r="DOV2772" s="326"/>
      <c r="DOX2772" s="326"/>
      <c r="DPC2772" s="157"/>
      <c r="DPD2772" s="157"/>
      <c r="DPE2772" s="157"/>
      <c r="DPF2772" s="157"/>
      <c r="DPG2772" s="157"/>
      <c r="DPJ2772" s="326"/>
      <c r="DPL2772" s="326"/>
      <c r="DPQ2772" s="157"/>
      <c r="DPR2772" s="157"/>
      <c r="DPS2772" s="157"/>
      <c r="DPT2772" s="157"/>
      <c r="DPU2772" s="157"/>
      <c r="DPX2772" s="326"/>
      <c r="DPZ2772" s="326"/>
      <c r="DQE2772" s="157"/>
      <c r="DQF2772" s="157"/>
      <c r="DQG2772" s="157"/>
      <c r="DQH2772" s="157"/>
      <c r="DQI2772" s="157"/>
      <c r="DQL2772" s="326"/>
      <c r="DQN2772" s="326"/>
      <c r="DQS2772" s="157"/>
      <c r="DQT2772" s="157"/>
      <c r="DQU2772" s="157"/>
      <c r="DQV2772" s="157"/>
      <c r="DQW2772" s="157"/>
      <c r="DQZ2772" s="326"/>
      <c r="DRB2772" s="326"/>
      <c r="DRG2772" s="157"/>
      <c r="DRH2772" s="157"/>
      <c r="DRI2772" s="157"/>
      <c r="DRJ2772" s="157"/>
      <c r="DRK2772" s="157"/>
      <c r="DRN2772" s="326"/>
      <c r="DRP2772" s="326"/>
      <c r="DRU2772" s="157"/>
      <c r="DRV2772" s="157"/>
      <c r="DRW2772" s="157"/>
      <c r="DRX2772" s="157"/>
      <c r="DRY2772" s="157"/>
      <c r="DSB2772" s="326"/>
      <c r="DSD2772" s="326"/>
      <c r="DSI2772" s="157"/>
      <c r="DSJ2772" s="157"/>
      <c r="DSK2772" s="157"/>
      <c r="DSL2772" s="157"/>
      <c r="DSM2772" s="157"/>
      <c r="DSP2772" s="326"/>
      <c r="DSR2772" s="326"/>
      <c r="DSW2772" s="157"/>
      <c r="DSX2772" s="157"/>
      <c r="DSY2772" s="157"/>
      <c r="DSZ2772" s="157"/>
      <c r="DTA2772" s="157"/>
      <c r="DTD2772" s="326"/>
      <c r="DTF2772" s="326"/>
      <c r="DTK2772" s="157"/>
      <c r="DTL2772" s="157"/>
      <c r="DTM2772" s="157"/>
      <c r="DTN2772" s="157"/>
      <c r="DTO2772" s="157"/>
      <c r="DTR2772" s="326"/>
      <c r="DTT2772" s="326"/>
      <c r="DTY2772" s="157"/>
      <c r="DTZ2772" s="157"/>
      <c r="DUA2772" s="157"/>
      <c r="DUB2772" s="157"/>
      <c r="DUC2772" s="157"/>
      <c r="DUF2772" s="326"/>
      <c r="DUH2772" s="326"/>
      <c r="DUM2772" s="157"/>
      <c r="DUN2772" s="157"/>
      <c r="DUO2772" s="157"/>
      <c r="DUP2772" s="157"/>
      <c r="DUQ2772" s="157"/>
      <c r="DUT2772" s="326"/>
      <c r="DUV2772" s="326"/>
      <c r="DVA2772" s="157"/>
      <c r="DVB2772" s="157"/>
      <c r="DVC2772" s="157"/>
      <c r="DVD2772" s="157"/>
      <c r="DVE2772" s="157"/>
      <c r="DVH2772" s="326"/>
      <c r="DVJ2772" s="326"/>
      <c r="DVO2772" s="157"/>
      <c r="DVP2772" s="157"/>
      <c r="DVQ2772" s="157"/>
      <c r="DVR2772" s="157"/>
      <c r="DVS2772" s="157"/>
      <c r="DVV2772" s="326"/>
      <c r="DVX2772" s="326"/>
      <c r="DWC2772" s="157"/>
      <c r="DWD2772" s="157"/>
      <c r="DWE2772" s="157"/>
      <c r="DWF2772" s="157"/>
      <c r="DWG2772" s="157"/>
      <c r="DWJ2772" s="326"/>
      <c r="DWL2772" s="326"/>
      <c r="DWQ2772" s="157"/>
      <c r="DWR2772" s="157"/>
      <c r="DWS2772" s="157"/>
      <c r="DWT2772" s="157"/>
      <c r="DWU2772" s="157"/>
      <c r="DWX2772" s="326"/>
      <c r="DWZ2772" s="326"/>
      <c r="DXE2772" s="157"/>
      <c r="DXF2772" s="157"/>
      <c r="DXG2772" s="157"/>
      <c r="DXH2772" s="157"/>
      <c r="DXI2772" s="157"/>
      <c r="DXL2772" s="326"/>
      <c r="DXN2772" s="326"/>
      <c r="DXS2772" s="157"/>
      <c r="DXT2772" s="157"/>
      <c r="DXU2772" s="157"/>
      <c r="DXV2772" s="157"/>
      <c r="DXW2772" s="157"/>
      <c r="DXZ2772" s="326"/>
      <c r="DYB2772" s="326"/>
      <c r="DYG2772" s="157"/>
      <c r="DYH2772" s="157"/>
      <c r="DYI2772" s="157"/>
      <c r="DYJ2772" s="157"/>
      <c r="DYK2772" s="157"/>
      <c r="DYN2772" s="326"/>
      <c r="DYP2772" s="326"/>
      <c r="DYU2772" s="157"/>
      <c r="DYV2772" s="157"/>
      <c r="DYW2772" s="157"/>
      <c r="DYX2772" s="157"/>
      <c r="DYY2772" s="157"/>
      <c r="DZB2772" s="326"/>
      <c r="DZD2772" s="326"/>
      <c r="DZI2772" s="157"/>
      <c r="DZJ2772" s="157"/>
      <c r="DZK2772" s="157"/>
      <c r="DZL2772" s="157"/>
      <c r="DZM2772" s="157"/>
      <c r="DZP2772" s="326"/>
      <c r="DZR2772" s="326"/>
      <c r="DZW2772" s="157"/>
      <c r="DZX2772" s="157"/>
      <c r="DZY2772" s="157"/>
      <c r="DZZ2772" s="157"/>
      <c r="EAA2772" s="157"/>
      <c r="EAD2772" s="326"/>
      <c r="EAF2772" s="326"/>
      <c r="EAK2772" s="157"/>
      <c r="EAL2772" s="157"/>
      <c r="EAM2772" s="157"/>
      <c r="EAN2772" s="157"/>
      <c r="EAO2772" s="157"/>
      <c r="EAR2772" s="326"/>
      <c r="EAT2772" s="326"/>
      <c r="EAY2772" s="157"/>
      <c r="EAZ2772" s="157"/>
      <c r="EBA2772" s="157"/>
      <c r="EBB2772" s="157"/>
      <c r="EBC2772" s="157"/>
      <c r="EBF2772" s="326"/>
      <c r="EBH2772" s="326"/>
      <c r="EBM2772" s="157"/>
      <c r="EBN2772" s="157"/>
      <c r="EBO2772" s="157"/>
      <c r="EBP2772" s="157"/>
      <c r="EBQ2772" s="157"/>
      <c r="EBT2772" s="326"/>
      <c r="EBV2772" s="326"/>
      <c r="ECA2772" s="157"/>
      <c r="ECB2772" s="157"/>
      <c r="ECC2772" s="157"/>
      <c r="ECD2772" s="157"/>
      <c r="ECE2772" s="157"/>
      <c r="ECH2772" s="326"/>
      <c r="ECJ2772" s="326"/>
      <c r="ECO2772" s="157"/>
      <c r="ECP2772" s="157"/>
      <c r="ECQ2772" s="157"/>
      <c r="ECR2772" s="157"/>
      <c r="ECS2772" s="157"/>
      <c r="ECV2772" s="326"/>
      <c r="ECX2772" s="326"/>
      <c r="EDC2772" s="157"/>
      <c r="EDD2772" s="157"/>
      <c r="EDE2772" s="157"/>
      <c r="EDF2772" s="157"/>
      <c r="EDG2772" s="157"/>
      <c r="EDJ2772" s="326"/>
      <c r="EDL2772" s="326"/>
      <c r="EDQ2772" s="157"/>
      <c r="EDR2772" s="157"/>
      <c r="EDS2772" s="157"/>
      <c r="EDT2772" s="157"/>
      <c r="EDU2772" s="157"/>
      <c r="EDX2772" s="326"/>
      <c r="EDZ2772" s="326"/>
      <c r="EEE2772" s="157"/>
      <c r="EEF2772" s="157"/>
      <c r="EEG2772" s="157"/>
      <c r="EEH2772" s="157"/>
      <c r="EEI2772" s="157"/>
      <c r="EEL2772" s="326"/>
      <c r="EEN2772" s="326"/>
      <c r="EES2772" s="157"/>
      <c r="EET2772" s="157"/>
      <c r="EEU2772" s="157"/>
      <c r="EEV2772" s="157"/>
      <c r="EEW2772" s="157"/>
      <c r="EEZ2772" s="326"/>
      <c r="EFB2772" s="326"/>
      <c r="EFG2772" s="157"/>
      <c r="EFH2772" s="157"/>
      <c r="EFI2772" s="157"/>
      <c r="EFJ2772" s="157"/>
      <c r="EFK2772" s="157"/>
      <c r="EFN2772" s="326"/>
      <c r="EFP2772" s="326"/>
      <c r="EFU2772" s="157"/>
      <c r="EFV2772" s="157"/>
      <c r="EFW2772" s="157"/>
      <c r="EFX2772" s="157"/>
      <c r="EFY2772" s="157"/>
      <c r="EGB2772" s="326"/>
      <c r="EGD2772" s="326"/>
      <c r="EGI2772" s="157"/>
      <c r="EGJ2772" s="157"/>
      <c r="EGK2772" s="157"/>
      <c r="EGL2772" s="157"/>
      <c r="EGM2772" s="157"/>
      <c r="EGP2772" s="326"/>
      <c r="EGR2772" s="326"/>
      <c r="EGW2772" s="157"/>
      <c r="EGX2772" s="157"/>
      <c r="EGY2772" s="157"/>
      <c r="EGZ2772" s="157"/>
      <c r="EHA2772" s="157"/>
      <c r="EHD2772" s="326"/>
      <c r="EHF2772" s="326"/>
      <c r="EHK2772" s="157"/>
      <c r="EHL2772" s="157"/>
      <c r="EHM2772" s="157"/>
      <c r="EHN2772" s="157"/>
      <c r="EHO2772" s="157"/>
      <c r="EHR2772" s="326"/>
      <c r="EHT2772" s="326"/>
      <c r="EHY2772" s="157"/>
      <c r="EHZ2772" s="157"/>
      <c r="EIA2772" s="157"/>
      <c r="EIB2772" s="157"/>
      <c r="EIC2772" s="157"/>
      <c r="EIF2772" s="326"/>
      <c r="EIH2772" s="326"/>
      <c r="EIM2772" s="157"/>
      <c r="EIN2772" s="157"/>
      <c r="EIO2772" s="157"/>
      <c r="EIP2772" s="157"/>
      <c r="EIQ2772" s="157"/>
      <c r="EIT2772" s="326"/>
      <c r="EIV2772" s="326"/>
      <c r="EJA2772" s="157"/>
      <c r="EJB2772" s="157"/>
      <c r="EJC2772" s="157"/>
      <c r="EJD2772" s="157"/>
      <c r="EJE2772" s="157"/>
      <c r="EJH2772" s="326"/>
      <c r="EJJ2772" s="326"/>
      <c r="EJO2772" s="157"/>
      <c r="EJP2772" s="157"/>
      <c r="EJQ2772" s="157"/>
      <c r="EJR2772" s="157"/>
      <c r="EJS2772" s="157"/>
      <c r="EJV2772" s="326"/>
      <c r="EJX2772" s="326"/>
      <c r="EKC2772" s="157"/>
      <c r="EKD2772" s="157"/>
      <c r="EKE2772" s="157"/>
      <c r="EKF2772" s="157"/>
      <c r="EKG2772" s="157"/>
      <c r="EKJ2772" s="326"/>
      <c r="EKL2772" s="326"/>
      <c r="EKQ2772" s="157"/>
      <c r="EKR2772" s="157"/>
      <c r="EKS2772" s="157"/>
      <c r="EKT2772" s="157"/>
      <c r="EKU2772" s="157"/>
      <c r="EKX2772" s="326"/>
      <c r="EKZ2772" s="326"/>
      <c r="ELE2772" s="157"/>
      <c r="ELF2772" s="157"/>
      <c r="ELG2772" s="157"/>
      <c r="ELH2772" s="157"/>
      <c r="ELI2772" s="157"/>
      <c r="ELL2772" s="326"/>
      <c r="ELN2772" s="326"/>
      <c r="ELS2772" s="157"/>
      <c r="ELT2772" s="157"/>
      <c r="ELU2772" s="157"/>
      <c r="ELV2772" s="157"/>
      <c r="ELW2772" s="157"/>
      <c r="ELZ2772" s="326"/>
      <c r="EMB2772" s="326"/>
      <c r="EMG2772" s="157"/>
      <c r="EMH2772" s="157"/>
      <c r="EMI2772" s="157"/>
      <c r="EMJ2772" s="157"/>
      <c r="EMK2772" s="157"/>
      <c r="EMN2772" s="326"/>
      <c r="EMP2772" s="326"/>
      <c r="EMU2772" s="157"/>
      <c r="EMV2772" s="157"/>
      <c r="EMW2772" s="157"/>
      <c r="EMX2772" s="157"/>
      <c r="EMY2772" s="157"/>
      <c r="ENB2772" s="326"/>
      <c r="END2772" s="326"/>
      <c r="ENI2772" s="157"/>
      <c r="ENJ2772" s="157"/>
      <c r="ENK2772" s="157"/>
      <c r="ENL2772" s="157"/>
      <c r="ENM2772" s="157"/>
      <c r="ENP2772" s="326"/>
      <c r="ENR2772" s="326"/>
      <c r="ENW2772" s="157"/>
      <c r="ENX2772" s="157"/>
      <c r="ENY2772" s="157"/>
      <c r="ENZ2772" s="157"/>
      <c r="EOA2772" s="157"/>
      <c r="EOD2772" s="326"/>
      <c r="EOF2772" s="326"/>
      <c r="EOK2772" s="157"/>
      <c r="EOL2772" s="157"/>
      <c r="EOM2772" s="157"/>
      <c r="EON2772" s="157"/>
      <c r="EOO2772" s="157"/>
      <c r="EOR2772" s="326"/>
      <c r="EOT2772" s="326"/>
      <c r="EOY2772" s="157"/>
      <c r="EOZ2772" s="157"/>
      <c r="EPA2772" s="157"/>
      <c r="EPB2772" s="157"/>
      <c r="EPC2772" s="157"/>
      <c r="EPF2772" s="326"/>
      <c r="EPH2772" s="326"/>
      <c r="EPM2772" s="157"/>
      <c r="EPN2772" s="157"/>
      <c r="EPO2772" s="157"/>
      <c r="EPP2772" s="157"/>
      <c r="EPQ2772" s="157"/>
      <c r="EPT2772" s="326"/>
      <c r="EPV2772" s="326"/>
      <c r="EQA2772" s="157"/>
      <c r="EQB2772" s="157"/>
      <c r="EQC2772" s="157"/>
      <c r="EQD2772" s="157"/>
      <c r="EQE2772" s="157"/>
      <c r="EQH2772" s="326"/>
      <c r="EQJ2772" s="326"/>
      <c r="EQO2772" s="157"/>
      <c r="EQP2772" s="157"/>
      <c r="EQQ2772" s="157"/>
      <c r="EQR2772" s="157"/>
      <c r="EQS2772" s="157"/>
      <c r="EQV2772" s="326"/>
      <c r="EQX2772" s="326"/>
      <c r="ERC2772" s="157"/>
      <c r="ERD2772" s="157"/>
      <c r="ERE2772" s="157"/>
      <c r="ERF2772" s="157"/>
      <c r="ERG2772" s="157"/>
      <c r="ERJ2772" s="326"/>
      <c r="ERL2772" s="326"/>
      <c r="ERQ2772" s="157"/>
      <c r="ERR2772" s="157"/>
      <c r="ERS2772" s="157"/>
      <c r="ERT2772" s="157"/>
      <c r="ERU2772" s="157"/>
      <c r="ERX2772" s="326"/>
      <c r="ERZ2772" s="326"/>
      <c r="ESE2772" s="157"/>
      <c r="ESF2772" s="157"/>
      <c r="ESG2772" s="157"/>
      <c r="ESH2772" s="157"/>
      <c r="ESI2772" s="157"/>
      <c r="ESL2772" s="326"/>
      <c r="ESN2772" s="326"/>
      <c r="ESS2772" s="157"/>
      <c r="EST2772" s="157"/>
      <c r="ESU2772" s="157"/>
      <c r="ESV2772" s="157"/>
      <c r="ESW2772" s="157"/>
      <c r="ESZ2772" s="326"/>
      <c r="ETB2772" s="326"/>
      <c r="ETG2772" s="157"/>
      <c r="ETH2772" s="157"/>
      <c r="ETI2772" s="157"/>
      <c r="ETJ2772" s="157"/>
      <c r="ETK2772" s="157"/>
      <c r="ETN2772" s="326"/>
      <c r="ETP2772" s="326"/>
      <c r="ETU2772" s="157"/>
      <c r="ETV2772" s="157"/>
      <c r="ETW2772" s="157"/>
      <c r="ETX2772" s="157"/>
      <c r="ETY2772" s="157"/>
      <c r="EUB2772" s="326"/>
      <c r="EUD2772" s="326"/>
      <c r="EUI2772" s="157"/>
      <c r="EUJ2772" s="157"/>
      <c r="EUK2772" s="157"/>
      <c r="EUL2772" s="157"/>
      <c r="EUM2772" s="157"/>
      <c r="EUP2772" s="326"/>
      <c r="EUR2772" s="326"/>
      <c r="EUW2772" s="157"/>
      <c r="EUX2772" s="157"/>
      <c r="EUY2772" s="157"/>
      <c r="EUZ2772" s="157"/>
      <c r="EVA2772" s="157"/>
      <c r="EVD2772" s="326"/>
      <c r="EVF2772" s="326"/>
      <c r="EVK2772" s="157"/>
      <c r="EVL2772" s="157"/>
      <c r="EVM2772" s="157"/>
      <c r="EVN2772" s="157"/>
      <c r="EVO2772" s="157"/>
      <c r="EVR2772" s="326"/>
      <c r="EVT2772" s="326"/>
      <c r="EVY2772" s="157"/>
      <c r="EVZ2772" s="157"/>
      <c r="EWA2772" s="157"/>
      <c r="EWB2772" s="157"/>
      <c r="EWC2772" s="157"/>
      <c r="EWF2772" s="326"/>
      <c r="EWH2772" s="326"/>
      <c r="EWM2772" s="157"/>
      <c r="EWN2772" s="157"/>
      <c r="EWO2772" s="157"/>
      <c r="EWP2772" s="157"/>
      <c r="EWQ2772" s="157"/>
      <c r="EWT2772" s="326"/>
      <c r="EWV2772" s="326"/>
      <c r="EXA2772" s="157"/>
      <c r="EXB2772" s="157"/>
      <c r="EXC2772" s="157"/>
      <c r="EXD2772" s="157"/>
      <c r="EXE2772" s="157"/>
      <c r="EXH2772" s="326"/>
      <c r="EXJ2772" s="326"/>
      <c r="EXO2772" s="157"/>
      <c r="EXP2772" s="157"/>
      <c r="EXQ2772" s="157"/>
      <c r="EXR2772" s="157"/>
      <c r="EXS2772" s="157"/>
      <c r="EXV2772" s="326"/>
      <c r="EXX2772" s="326"/>
      <c r="EYC2772" s="157"/>
      <c r="EYD2772" s="157"/>
      <c r="EYE2772" s="157"/>
      <c r="EYF2772" s="157"/>
      <c r="EYG2772" s="157"/>
      <c r="EYJ2772" s="326"/>
      <c r="EYL2772" s="326"/>
      <c r="EYQ2772" s="157"/>
      <c r="EYR2772" s="157"/>
      <c r="EYS2772" s="157"/>
      <c r="EYT2772" s="157"/>
      <c r="EYU2772" s="157"/>
      <c r="EYX2772" s="326"/>
      <c r="EYZ2772" s="326"/>
      <c r="EZE2772" s="157"/>
      <c r="EZF2772" s="157"/>
      <c r="EZG2772" s="157"/>
      <c r="EZH2772" s="157"/>
      <c r="EZI2772" s="157"/>
      <c r="EZL2772" s="326"/>
      <c r="EZN2772" s="326"/>
      <c r="EZS2772" s="157"/>
      <c r="EZT2772" s="157"/>
      <c r="EZU2772" s="157"/>
      <c r="EZV2772" s="157"/>
      <c r="EZW2772" s="157"/>
      <c r="EZZ2772" s="326"/>
      <c r="FAB2772" s="326"/>
      <c r="FAG2772" s="157"/>
      <c r="FAH2772" s="157"/>
      <c r="FAI2772" s="157"/>
      <c r="FAJ2772" s="157"/>
      <c r="FAK2772" s="157"/>
      <c r="FAN2772" s="326"/>
      <c r="FAP2772" s="326"/>
      <c r="FAU2772" s="157"/>
      <c r="FAV2772" s="157"/>
      <c r="FAW2772" s="157"/>
      <c r="FAX2772" s="157"/>
      <c r="FAY2772" s="157"/>
      <c r="FBB2772" s="326"/>
      <c r="FBD2772" s="326"/>
      <c r="FBI2772" s="157"/>
      <c r="FBJ2772" s="157"/>
      <c r="FBK2772" s="157"/>
      <c r="FBL2772" s="157"/>
      <c r="FBM2772" s="157"/>
      <c r="FBP2772" s="326"/>
      <c r="FBR2772" s="326"/>
      <c r="FBW2772" s="157"/>
      <c r="FBX2772" s="157"/>
      <c r="FBY2772" s="157"/>
      <c r="FBZ2772" s="157"/>
      <c r="FCA2772" s="157"/>
      <c r="FCD2772" s="326"/>
      <c r="FCF2772" s="326"/>
      <c r="FCK2772" s="157"/>
      <c r="FCL2772" s="157"/>
      <c r="FCM2772" s="157"/>
      <c r="FCN2772" s="157"/>
      <c r="FCO2772" s="157"/>
      <c r="FCR2772" s="326"/>
      <c r="FCT2772" s="326"/>
      <c r="FCY2772" s="157"/>
      <c r="FCZ2772" s="157"/>
      <c r="FDA2772" s="157"/>
      <c r="FDB2772" s="157"/>
      <c r="FDC2772" s="157"/>
      <c r="FDF2772" s="326"/>
      <c r="FDH2772" s="326"/>
      <c r="FDM2772" s="157"/>
      <c r="FDN2772" s="157"/>
      <c r="FDO2772" s="157"/>
      <c r="FDP2772" s="157"/>
      <c r="FDQ2772" s="157"/>
      <c r="FDT2772" s="326"/>
      <c r="FDV2772" s="326"/>
      <c r="FEA2772" s="157"/>
      <c r="FEB2772" s="157"/>
      <c r="FEC2772" s="157"/>
      <c r="FED2772" s="157"/>
      <c r="FEE2772" s="157"/>
      <c r="FEH2772" s="326"/>
      <c r="FEJ2772" s="326"/>
      <c r="FEO2772" s="157"/>
      <c r="FEP2772" s="157"/>
      <c r="FEQ2772" s="157"/>
      <c r="FER2772" s="157"/>
      <c r="FES2772" s="157"/>
      <c r="FEV2772" s="326"/>
      <c r="FEX2772" s="326"/>
      <c r="FFC2772" s="157"/>
      <c r="FFD2772" s="157"/>
      <c r="FFE2772" s="157"/>
      <c r="FFF2772" s="157"/>
      <c r="FFG2772" s="157"/>
      <c r="FFJ2772" s="326"/>
      <c r="FFL2772" s="326"/>
      <c r="FFQ2772" s="157"/>
      <c r="FFR2772" s="157"/>
      <c r="FFS2772" s="157"/>
      <c r="FFT2772" s="157"/>
      <c r="FFU2772" s="157"/>
      <c r="FFX2772" s="326"/>
      <c r="FFZ2772" s="326"/>
      <c r="FGE2772" s="157"/>
      <c r="FGF2772" s="157"/>
      <c r="FGG2772" s="157"/>
      <c r="FGH2772" s="157"/>
      <c r="FGI2772" s="157"/>
      <c r="FGL2772" s="326"/>
      <c r="FGN2772" s="326"/>
      <c r="FGS2772" s="157"/>
      <c r="FGT2772" s="157"/>
      <c r="FGU2772" s="157"/>
      <c r="FGV2772" s="157"/>
      <c r="FGW2772" s="157"/>
      <c r="FGZ2772" s="326"/>
      <c r="FHB2772" s="326"/>
      <c r="FHG2772" s="157"/>
      <c r="FHH2772" s="157"/>
      <c r="FHI2772" s="157"/>
      <c r="FHJ2772" s="157"/>
      <c r="FHK2772" s="157"/>
      <c r="FHN2772" s="326"/>
      <c r="FHP2772" s="326"/>
      <c r="FHU2772" s="157"/>
      <c r="FHV2772" s="157"/>
      <c r="FHW2772" s="157"/>
      <c r="FHX2772" s="157"/>
      <c r="FHY2772" s="157"/>
      <c r="FIB2772" s="326"/>
      <c r="FID2772" s="326"/>
      <c r="FII2772" s="157"/>
      <c r="FIJ2772" s="157"/>
      <c r="FIK2772" s="157"/>
      <c r="FIL2772" s="157"/>
      <c r="FIM2772" s="157"/>
      <c r="FIP2772" s="326"/>
      <c r="FIR2772" s="326"/>
      <c r="FIW2772" s="157"/>
      <c r="FIX2772" s="157"/>
      <c r="FIY2772" s="157"/>
      <c r="FIZ2772" s="157"/>
      <c r="FJA2772" s="157"/>
      <c r="FJD2772" s="326"/>
      <c r="FJF2772" s="326"/>
      <c r="FJK2772" s="157"/>
      <c r="FJL2772" s="157"/>
      <c r="FJM2772" s="157"/>
      <c r="FJN2772" s="157"/>
      <c r="FJO2772" s="157"/>
      <c r="FJR2772" s="326"/>
      <c r="FJT2772" s="326"/>
      <c r="FJY2772" s="157"/>
      <c r="FJZ2772" s="157"/>
      <c r="FKA2772" s="157"/>
      <c r="FKB2772" s="157"/>
      <c r="FKC2772" s="157"/>
      <c r="FKF2772" s="326"/>
      <c r="FKH2772" s="326"/>
      <c r="FKM2772" s="157"/>
      <c r="FKN2772" s="157"/>
      <c r="FKO2772" s="157"/>
      <c r="FKP2772" s="157"/>
      <c r="FKQ2772" s="157"/>
      <c r="FKT2772" s="326"/>
      <c r="FKV2772" s="326"/>
      <c r="FLA2772" s="157"/>
      <c r="FLB2772" s="157"/>
      <c r="FLC2772" s="157"/>
      <c r="FLD2772" s="157"/>
      <c r="FLE2772" s="157"/>
      <c r="FLH2772" s="326"/>
      <c r="FLJ2772" s="326"/>
      <c r="FLO2772" s="157"/>
      <c r="FLP2772" s="157"/>
      <c r="FLQ2772" s="157"/>
      <c r="FLR2772" s="157"/>
      <c r="FLS2772" s="157"/>
      <c r="FLV2772" s="326"/>
      <c r="FLX2772" s="326"/>
      <c r="FMC2772" s="157"/>
      <c r="FMD2772" s="157"/>
      <c r="FME2772" s="157"/>
      <c r="FMF2772" s="157"/>
      <c r="FMG2772" s="157"/>
      <c r="FMJ2772" s="326"/>
      <c r="FML2772" s="326"/>
      <c r="FMQ2772" s="157"/>
      <c r="FMR2772" s="157"/>
      <c r="FMS2772" s="157"/>
      <c r="FMT2772" s="157"/>
      <c r="FMU2772" s="157"/>
      <c r="FMX2772" s="326"/>
      <c r="FMZ2772" s="326"/>
      <c r="FNE2772" s="157"/>
      <c r="FNF2772" s="157"/>
      <c r="FNG2772" s="157"/>
      <c r="FNH2772" s="157"/>
      <c r="FNI2772" s="157"/>
      <c r="FNL2772" s="326"/>
      <c r="FNN2772" s="326"/>
      <c r="FNS2772" s="157"/>
      <c r="FNT2772" s="157"/>
      <c r="FNU2772" s="157"/>
      <c r="FNV2772" s="157"/>
      <c r="FNW2772" s="157"/>
      <c r="FNZ2772" s="326"/>
      <c r="FOB2772" s="326"/>
      <c r="FOG2772" s="157"/>
      <c r="FOH2772" s="157"/>
      <c r="FOI2772" s="157"/>
      <c r="FOJ2772" s="157"/>
      <c r="FOK2772" s="157"/>
      <c r="FON2772" s="326"/>
      <c r="FOP2772" s="326"/>
      <c r="FOU2772" s="157"/>
      <c r="FOV2772" s="157"/>
      <c r="FOW2772" s="157"/>
      <c r="FOX2772" s="157"/>
      <c r="FOY2772" s="157"/>
      <c r="FPB2772" s="326"/>
      <c r="FPD2772" s="326"/>
      <c r="FPI2772" s="157"/>
      <c r="FPJ2772" s="157"/>
      <c r="FPK2772" s="157"/>
      <c r="FPL2772" s="157"/>
      <c r="FPM2772" s="157"/>
      <c r="FPP2772" s="326"/>
      <c r="FPR2772" s="326"/>
      <c r="FPW2772" s="157"/>
      <c r="FPX2772" s="157"/>
      <c r="FPY2772" s="157"/>
      <c r="FPZ2772" s="157"/>
      <c r="FQA2772" s="157"/>
      <c r="FQD2772" s="326"/>
      <c r="FQF2772" s="326"/>
      <c r="FQK2772" s="157"/>
      <c r="FQL2772" s="157"/>
      <c r="FQM2772" s="157"/>
      <c r="FQN2772" s="157"/>
      <c r="FQO2772" s="157"/>
      <c r="FQR2772" s="326"/>
      <c r="FQT2772" s="326"/>
      <c r="FQY2772" s="157"/>
      <c r="FQZ2772" s="157"/>
      <c r="FRA2772" s="157"/>
      <c r="FRB2772" s="157"/>
      <c r="FRC2772" s="157"/>
      <c r="FRF2772" s="326"/>
      <c r="FRH2772" s="326"/>
      <c r="FRM2772" s="157"/>
      <c r="FRN2772" s="157"/>
      <c r="FRO2772" s="157"/>
      <c r="FRP2772" s="157"/>
      <c r="FRQ2772" s="157"/>
      <c r="FRT2772" s="326"/>
      <c r="FRV2772" s="326"/>
      <c r="FSA2772" s="157"/>
      <c r="FSB2772" s="157"/>
      <c r="FSC2772" s="157"/>
      <c r="FSD2772" s="157"/>
      <c r="FSE2772" s="157"/>
      <c r="FSH2772" s="326"/>
      <c r="FSJ2772" s="326"/>
      <c r="FSO2772" s="157"/>
      <c r="FSP2772" s="157"/>
      <c r="FSQ2772" s="157"/>
      <c r="FSR2772" s="157"/>
      <c r="FSS2772" s="157"/>
      <c r="FSV2772" s="326"/>
      <c r="FSX2772" s="326"/>
      <c r="FTC2772" s="157"/>
      <c r="FTD2772" s="157"/>
      <c r="FTE2772" s="157"/>
      <c r="FTF2772" s="157"/>
      <c r="FTG2772" s="157"/>
      <c r="FTJ2772" s="326"/>
      <c r="FTL2772" s="326"/>
      <c r="FTQ2772" s="157"/>
      <c r="FTR2772" s="157"/>
      <c r="FTS2772" s="157"/>
      <c r="FTT2772" s="157"/>
      <c r="FTU2772" s="157"/>
      <c r="FTX2772" s="326"/>
      <c r="FTZ2772" s="326"/>
      <c r="FUE2772" s="157"/>
      <c r="FUF2772" s="157"/>
      <c r="FUG2772" s="157"/>
      <c r="FUH2772" s="157"/>
      <c r="FUI2772" s="157"/>
      <c r="FUL2772" s="326"/>
      <c r="FUN2772" s="326"/>
      <c r="FUS2772" s="157"/>
      <c r="FUT2772" s="157"/>
      <c r="FUU2772" s="157"/>
      <c r="FUV2772" s="157"/>
      <c r="FUW2772" s="157"/>
      <c r="FUZ2772" s="326"/>
      <c r="FVB2772" s="326"/>
      <c r="FVG2772" s="157"/>
      <c r="FVH2772" s="157"/>
      <c r="FVI2772" s="157"/>
      <c r="FVJ2772" s="157"/>
      <c r="FVK2772" s="157"/>
      <c r="FVN2772" s="326"/>
      <c r="FVP2772" s="326"/>
      <c r="FVU2772" s="157"/>
      <c r="FVV2772" s="157"/>
      <c r="FVW2772" s="157"/>
      <c r="FVX2772" s="157"/>
      <c r="FVY2772" s="157"/>
      <c r="FWB2772" s="326"/>
      <c r="FWD2772" s="326"/>
      <c r="FWI2772" s="157"/>
      <c r="FWJ2772" s="157"/>
      <c r="FWK2772" s="157"/>
      <c r="FWL2772" s="157"/>
      <c r="FWM2772" s="157"/>
      <c r="FWP2772" s="326"/>
      <c r="FWR2772" s="326"/>
      <c r="FWW2772" s="157"/>
      <c r="FWX2772" s="157"/>
      <c r="FWY2772" s="157"/>
      <c r="FWZ2772" s="157"/>
      <c r="FXA2772" s="157"/>
      <c r="FXD2772" s="326"/>
      <c r="FXF2772" s="326"/>
      <c r="FXK2772" s="157"/>
      <c r="FXL2772" s="157"/>
      <c r="FXM2772" s="157"/>
      <c r="FXN2772" s="157"/>
      <c r="FXO2772" s="157"/>
      <c r="FXR2772" s="326"/>
      <c r="FXT2772" s="326"/>
      <c r="FXY2772" s="157"/>
      <c r="FXZ2772" s="157"/>
      <c r="FYA2772" s="157"/>
      <c r="FYB2772" s="157"/>
      <c r="FYC2772" s="157"/>
      <c r="FYF2772" s="326"/>
      <c r="FYH2772" s="326"/>
      <c r="FYM2772" s="157"/>
      <c r="FYN2772" s="157"/>
      <c r="FYO2772" s="157"/>
      <c r="FYP2772" s="157"/>
      <c r="FYQ2772" s="157"/>
      <c r="FYT2772" s="326"/>
      <c r="FYV2772" s="326"/>
      <c r="FZA2772" s="157"/>
      <c r="FZB2772" s="157"/>
      <c r="FZC2772" s="157"/>
      <c r="FZD2772" s="157"/>
      <c r="FZE2772" s="157"/>
      <c r="FZH2772" s="326"/>
      <c r="FZJ2772" s="326"/>
      <c r="FZO2772" s="157"/>
      <c r="FZP2772" s="157"/>
      <c r="FZQ2772" s="157"/>
      <c r="FZR2772" s="157"/>
      <c r="FZS2772" s="157"/>
      <c r="FZV2772" s="326"/>
      <c r="FZX2772" s="326"/>
      <c r="GAC2772" s="157"/>
      <c r="GAD2772" s="157"/>
      <c r="GAE2772" s="157"/>
      <c r="GAF2772" s="157"/>
      <c r="GAG2772" s="157"/>
      <c r="GAJ2772" s="326"/>
      <c r="GAL2772" s="326"/>
      <c r="GAQ2772" s="157"/>
      <c r="GAR2772" s="157"/>
      <c r="GAS2772" s="157"/>
      <c r="GAT2772" s="157"/>
      <c r="GAU2772" s="157"/>
      <c r="GAX2772" s="326"/>
      <c r="GAZ2772" s="326"/>
      <c r="GBE2772" s="157"/>
      <c r="GBF2772" s="157"/>
      <c r="GBG2772" s="157"/>
      <c r="GBH2772" s="157"/>
      <c r="GBI2772" s="157"/>
      <c r="GBL2772" s="326"/>
      <c r="GBN2772" s="326"/>
      <c r="GBS2772" s="157"/>
      <c r="GBT2772" s="157"/>
      <c r="GBU2772" s="157"/>
      <c r="GBV2772" s="157"/>
      <c r="GBW2772" s="157"/>
      <c r="GBZ2772" s="326"/>
      <c r="GCB2772" s="326"/>
      <c r="GCG2772" s="157"/>
      <c r="GCH2772" s="157"/>
      <c r="GCI2772" s="157"/>
      <c r="GCJ2772" s="157"/>
      <c r="GCK2772" s="157"/>
      <c r="GCN2772" s="326"/>
      <c r="GCP2772" s="326"/>
      <c r="GCU2772" s="157"/>
      <c r="GCV2772" s="157"/>
      <c r="GCW2772" s="157"/>
      <c r="GCX2772" s="157"/>
      <c r="GCY2772" s="157"/>
      <c r="GDB2772" s="326"/>
      <c r="GDD2772" s="326"/>
      <c r="GDI2772" s="157"/>
      <c r="GDJ2772" s="157"/>
      <c r="GDK2772" s="157"/>
      <c r="GDL2772" s="157"/>
      <c r="GDM2772" s="157"/>
      <c r="GDP2772" s="326"/>
      <c r="GDR2772" s="326"/>
      <c r="GDW2772" s="157"/>
      <c r="GDX2772" s="157"/>
      <c r="GDY2772" s="157"/>
      <c r="GDZ2772" s="157"/>
      <c r="GEA2772" s="157"/>
      <c r="GED2772" s="326"/>
      <c r="GEF2772" s="326"/>
      <c r="GEK2772" s="157"/>
      <c r="GEL2772" s="157"/>
      <c r="GEM2772" s="157"/>
      <c r="GEN2772" s="157"/>
      <c r="GEO2772" s="157"/>
      <c r="GER2772" s="326"/>
      <c r="GET2772" s="326"/>
      <c r="GEY2772" s="157"/>
      <c r="GEZ2772" s="157"/>
      <c r="GFA2772" s="157"/>
      <c r="GFB2772" s="157"/>
      <c r="GFC2772" s="157"/>
      <c r="GFF2772" s="326"/>
      <c r="GFH2772" s="326"/>
      <c r="GFM2772" s="157"/>
      <c r="GFN2772" s="157"/>
      <c r="GFO2772" s="157"/>
      <c r="GFP2772" s="157"/>
      <c r="GFQ2772" s="157"/>
      <c r="GFT2772" s="326"/>
      <c r="GFV2772" s="326"/>
      <c r="GGA2772" s="157"/>
      <c r="GGB2772" s="157"/>
      <c r="GGC2772" s="157"/>
      <c r="GGD2772" s="157"/>
      <c r="GGE2772" s="157"/>
      <c r="GGH2772" s="326"/>
      <c r="GGJ2772" s="326"/>
      <c r="GGO2772" s="157"/>
      <c r="GGP2772" s="157"/>
      <c r="GGQ2772" s="157"/>
      <c r="GGR2772" s="157"/>
      <c r="GGS2772" s="157"/>
      <c r="GGV2772" s="326"/>
      <c r="GGX2772" s="326"/>
      <c r="GHC2772" s="157"/>
      <c r="GHD2772" s="157"/>
      <c r="GHE2772" s="157"/>
      <c r="GHF2772" s="157"/>
      <c r="GHG2772" s="157"/>
      <c r="GHJ2772" s="326"/>
      <c r="GHL2772" s="326"/>
      <c r="GHQ2772" s="157"/>
      <c r="GHR2772" s="157"/>
      <c r="GHS2772" s="157"/>
      <c r="GHT2772" s="157"/>
      <c r="GHU2772" s="157"/>
      <c r="GHX2772" s="326"/>
      <c r="GHZ2772" s="326"/>
      <c r="GIE2772" s="157"/>
      <c r="GIF2772" s="157"/>
      <c r="GIG2772" s="157"/>
      <c r="GIH2772" s="157"/>
      <c r="GII2772" s="157"/>
      <c r="GIL2772" s="326"/>
      <c r="GIN2772" s="326"/>
      <c r="GIS2772" s="157"/>
      <c r="GIT2772" s="157"/>
      <c r="GIU2772" s="157"/>
      <c r="GIV2772" s="157"/>
      <c r="GIW2772" s="157"/>
      <c r="GIZ2772" s="326"/>
      <c r="GJB2772" s="326"/>
      <c r="GJG2772" s="157"/>
      <c r="GJH2772" s="157"/>
      <c r="GJI2772" s="157"/>
      <c r="GJJ2772" s="157"/>
      <c r="GJK2772" s="157"/>
      <c r="GJN2772" s="326"/>
      <c r="GJP2772" s="326"/>
      <c r="GJU2772" s="157"/>
      <c r="GJV2772" s="157"/>
      <c r="GJW2772" s="157"/>
      <c r="GJX2772" s="157"/>
      <c r="GJY2772" s="157"/>
      <c r="GKB2772" s="326"/>
      <c r="GKD2772" s="326"/>
      <c r="GKI2772" s="157"/>
      <c r="GKJ2772" s="157"/>
      <c r="GKK2772" s="157"/>
      <c r="GKL2772" s="157"/>
      <c r="GKM2772" s="157"/>
      <c r="GKP2772" s="326"/>
      <c r="GKR2772" s="326"/>
      <c r="GKW2772" s="157"/>
      <c r="GKX2772" s="157"/>
      <c r="GKY2772" s="157"/>
      <c r="GKZ2772" s="157"/>
      <c r="GLA2772" s="157"/>
      <c r="GLD2772" s="326"/>
      <c r="GLF2772" s="326"/>
      <c r="GLK2772" s="157"/>
      <c r="GLL2772" s="157"/>
      <c r="GLM2772" s="157"/>
      <c r="GLN2772" s="157"/>
      <c r="GLO2772" s="157"/>
      <c r="GLR2772" s="326"/>
      <c r="GLT2772" s="326"/>
      <c r="GLY2772" s="157"/>
      <c r="GLZ2772" s="157"/>
      <c r="GMA2772" s="157"/>
      <c r="GMB2772" s="157"/>
      <c r="GMC2772" s="157"/>
      <c r="GMF2772" s="326"/>
      <c r="GMH2772" s="326"/>
      <c r="GMM2772" s="157"/>
      <c r="GMN2772" s="157"/>
      <c r="GMO2772" s="157"/>
      <c r="GMP2772" s="157"/>
      <c r="GMQ2772" s="157"/>
      <c r="GMT2772" s="326"/>
      <c r="GMV2772" s="326"/>
      <c r="GNA2772" s="157"/>
      <c r="GNB2772" s="157"/>
      <c r="GNC2772" s="157"/>
      <c r="GND2772" s="157"/>
      <c r="GNE2772" s="157"/>
      <c r="GNH2772" s="326"/>
      <c r="GNJ2772" s="326"/>
      <c r="GNO2772" s="157"/>
      <c r="GNP2772" s="157"/>
      <c r="GNQ2772" s="157"/>
      <c r="GNR2772" s="157"/>
      <c r="GNS2772" s="157"/>
      <c r="GNV2772" s="326"/>
      <c r="GNX2772" s="326"/>
      <c r="GOC2772" s="157"/>
      <c r="GOD2772" s="157"/>
      <c r="GOE2772" s="157"/>
      <c r="GOF2772" s="157"/>
      <c r="GOG2772" s="157"/>
      <c r="GOJ2772" s="326"/>
      <c r="GOL2772" s="326"/>
      <c r="GOQ2772" s="157"/>
      <c r="GOR2772" s="157"/>
      <c r="GOS2772" s="157"/>
      <c r="GOT2772" s="157"/>
      <c r="GOU2772" s="157"/>
      <c r="GOX2772" s="326"/>
      <c r="GOZ2772" s="326"/>
      <c r="GPE2772" s="157"/>
      <c r="GPF2772" s="157"/>
      <c r="GPG2772" s="157"/>
      <c r="GPH2772" s="157"/>
      <c r="GPI2772" s="157"/>
      <c r="GPL2772" s="326"/>
      <c r="GPN2772" s="326"/>
      <c r="GPS2772" s="157"/>
      <c r="GPT2772" s="157"/>
      <c r="GPU2772" s="157"/>
      <c r="GPV2772" s="157"/>
      <c r="GPW2772" s="157"/>
      <c r="GPZ2772" s="326"/>
      <c r="GQB2772" s="326"/>
      <c r="GQG2772" s="157"/>
      <c r="GQH2772" s="157"/>
      <c r="GQI2772" s="157"/>
      <c r="GQJ2772" s="157"/>
      <c r="GQK2772" s="157"/>
      <c r="GQN2772" s="326"/>
      <c r="GQP2772" s="326"/>
      <c r="GQU2772" s="157"/>
      <c r="GQV2772" s="157"/>
      <c r="GQW2772" s="157"/>
      <c r="GQX2772" s="157"/>
      <c r="GQY2772" s="157"/>
      <c r="GRB2772" s="326"/>
      <c r="GRD2772" s="326"/>
      <c r="GRI2772" s="157"/>
      <c r="GRJ2772" s="157"/>
      <c r="GRK2772" s="157"/>
      <c r="GRL2772" s="157"/>
      <c r="GRM2772" s="157"/>
      <c r="GRP2772" s="326"/>
      <c r="GRR2772" s="326"/>
      <c r="GRW2772" s="157"/>
      <c r="GRX2772" s="157"/>
      <c r="GRY2772" s="157"/>
      <c r="GRZ2772" s="157"/>
      <c r="GSA2772" s="157"/>
      <c r="GSD2772" s="326"/>
      <c r="GSF2772" s="326"/>
      <c r="GSK2772" s="157"/>
      <c r="GSL2772" s="157"/>
      <c r="GSM2772" s="157"/>
      <c r="GSN2772" s="157"/>
      <c r="GSO2772" s="157"/>
      <c r="GSR2772" s="326"/>
      <c r="GST2772" s="326"/>
      <c r="GSY2772" s="157"/>
      <c r="GSZ2772" s="157"/>
      <c r="GTA2772" s="157"/>
      <c r="GTB2772" s="157"/>
      <c r="GTC2772" s="157"/>
      <c r="GTF2772" s="326"/>
      <c r="GTH2772" s="326"/>
      <c r="GTM2772" s="157"/>
      <c r="GTN2772" s="157"/>
      <c r="GTO2772" s="157"/>
      <c r="GTP2772" s="157"/>
      <c r="GTQ2772" s="157"/>
      <c r="GTT2772" s="326"/>
      <c r="GTV2772" s="326"/>
      <c r="GUA2772" s="157"/>
      <c r="GUB2772" s="157"/>
      <c r="GUC2772" s="157"/>
      <c r="GUD2772" s="157"/>
      <c r="GUE2772" s="157"/>
      <c r="GUH2772" s="326"/>
      <c r="GUJ2772" s="326"/>
      <c r="GUO2772" s="157"/>
      <c r="GUP2772" s="157"/>
      <c r="GUQ2772" s="157"/>
      <c r="GUR2772" s="157"/>
      <c r="GUS2772" s="157"/>
      <c r="GUV2772" s="326"/>
      <c r="GUX2772" s="326"/>
      <c r="GVC2772" s="157"/>
      <c r="GVD2772" s="157"/>
      <c r="GVE2772" s="157"/>
      <c r="GVF2772" s="157"/>
      <c r="GVG2772" s="157"/>
      <c r="GVJ2772" s="326"/>
      <c r="GVL2772" s="326"/>
      <c r="GVQ2772" s="157"/>
      <c r="GVR2772" s="157"/>
      <c r="GVS2772" s="157"/>
      <c r="GVT2772" s="157"/>
      <c r="GVU2772" s="157"/>
      <c r="GVX2772" s="326"/>
      <c r="GVZ2772" s="326"/>
      <c r="GWE2772" s="157"/>
      <c r="GWF2772" s="157"/>
      <c r="GWG2772" s="157"/>
      <c r="GWH2772" s="157"/>
      <c r="GWI2772" s="157"/>
      <c r="GWL2772" s="326"/>
      <c r="GWN2772" s="326"/>
      <c r="GWS2772" s="157"/>
      <c r="GWT2772" s="157"/>
      <c r="GWU2772" s="157"/>
      <c r="GWV2772" s="157"/>
      <c r="GWW2772" s="157"/>
      <c r="GWZ2772" s="326"/>
      <c r="GXB2772" s="326"/>
      <c r="GXG2772" s="157"/>
      <c r="GXH2772" s="157"/>
      <c r="GXI2772" s="157"/>
      <c r="GXJ2772" s="157"/>
      <c r="GXK2772" s="157"/>
      <c r="GXN2772" s="326"/>
      <c r="GXP2772" s="326"/>
      <c r="GXU2772" s="157"/>
      <c r="GXV2772" s="157"/>
      <c r="GXW2772" s="157"/>
      <c r="GXX2772" s="157"/>
      <c r="GXY2772" s="157"/>
      <c r="GYB2772" s="326"/>
      <c r="GYD2772" s="326"/>
      <c r="GYI2772" s="157"/>
      <c r="GYJ2772" s="157"/>
      <c r="GYK2772" s="157"/>
      <c r="GYL2772" s="157"/>
      <c r="GYM2772" s="157"/>
      <c r="GYP2772" s="326"/>
      <c r="GYR2772" s="326"/>
      <c r="GYW2772" s="157"/>
      <c r="GYX2772" s="157"/>
      <c r="GYY2772" s="157"/>
      <c r="GYZ2772" s="157"/>
      <c r="GZA2772" s="157"/>
      <c r="GZD2772" s="326"/>
      <c r="GZF2772" s="326"/>
      <c r="GZK2772" s="157"/>
      <c r="GZL2772" s="157"/>
      <c r="GZM2772" s="157"/>
      <c r="GZN2772" s="157"/>
      <c r="GZO2772" s="157"/>
      <c r="GZR2772" s="326"/>
      <c r="GZT2772" s="326"/>
      <c r="GZY2772" s="157"/>
      <c r="GZZ2772" s="157"/>
      <c r="HAA2772" s="157"/>
      <c r="HAB2772" s="157"/>
      <c r="HAC2772" s="157"/>
      <c r="HAF2772" s="326"/>
      <c r="HAH2772" s="326"/>
      <c r="HAM2772" s="157"/>
      <c r="HAN2772" s="157"/>
      <c r="HAO2772" s="157"/>
      <c r="HAP2772" s="157"/>
      <c r="HAQ2772" s="157"/>
      <c r="HAT2772" s="326"/>
      <c r="HAV2772" s="326"/>
      <c r="HBA2772" s="157"/>
      <c r="HBB2772" s="157"/>
      <c r="HBC2772" s="157"/>
      <c r="HBD2772" s="157"/>
      <c r="HBE2772" s="157"/>
      <c r="HBH2772" s="326"/>
      <c r="HBJ2772" s="326"/>
      <c r="HBO2772" s="157"/>
      <c r="HBP2772" s="157"/>
      <c r="HBQ2772" s="157"/>
      <c r="HBR2772" s="157"/>
      <c r="HBS2772" s="157"/>
      <c r="HBV2772" s="326"/>
      <c r="HBX2772" s="326"/>
      <c r="HCC2772" s="157"/>
      <c r="HCD2772" s="157"/>
      <c r="HCE2772" s="157"/>
      <c r="HCF2772" s="157"/>
      <c r="HCG2772" s="157"/>
      <c r="HCJ2772" s="326"/>
      <c r="HCL2772" s="326"/>
      <c r="HCQ2772" s="157"/>
      <c r="HCR2772" s="157"/>
      <c r="HCS2772" s="157"/>
      <c r="HCT2772" s="157"/>
      <c r="HCU2772" s="157"/>
      <c r="HCX2772" s="326"/>
      <c r="HCZ2772" s="326"/>
      <c r="HDE2772" s="157"/>
      <c r="HDF2772" s="157"/>
      <c r="HDG2772" s="157"/>
      <c r="HDH2772" s="157"/>
      <c r="HDI2772" s="157"/>
      <c r="HDL2772" s="326"/>
      <c r="HDN2772" s="326"/>
      <c r="HDS2772" s="157"/>
      <c r="HDT2772" s="157"/>
      <c r="HDU2772" s="157"/>
      <c r="HDV2772" s="157"/>
      <c r="HDW2772" s="157"/>
      <c r="HDZ2772" s="326"/>
      <c r="HEB2772" s="326"/>
      <c r="HEG2772" s="157"/>
      <c r="HEH2772" s="157"/>
      <c r="HEI2772" s="157"/>
      <c r="HEJ2772" s="157"/>
      <c r="HEK2772" s="157"/>
      <c r="HEN2772" s="326"/>
      <c r="HEP2772" s="326"/>
      <c r="HEU2772" s="157"/>
      <c r="HEV2772" s="157"/>
      <c r="HEW2772" s="157"/>
      <c r="HEX2772" s="157"/>
      <c r="HEY2772" s="157"/>
      <c r="HFB2772" s="326"/>
      <c r="HFD2772" s="326"/>
      <c r="HFI2772" s="157"/>
      <c r="HFJ2772" s="157"/>
      <c r="HFK2772" s="157"/>
      <c r="HFL2772" s="157"/>
      <c r="HFM2772" s="157"/>
      <c r="HFP2772" s="326"/>
      <c r="HFR2772" s="326"/>
      <c r="HFW2772" s="157"/>
      <c r="HFX2772" s="157"/>
      <c r="HFY2772" s="157"/>
      <c r="HFZ2772" s="157"/>
      <c r="HGA2772" s="157"/>
      <c r="HGD2772" s="326"/>
      <c r="HGF2772" s="326"/>
      <c r="HGK2772" s="157"/>
      <c r="HGL2772" s="157"/>
      <c r="HGM2772" s="157"/>
      <c r="HGN2772" s="157"/>
      <c r="HGO2772" s="157"/>
      <c r="HGR2772" s="326"/>
      <c r="HGT2772" s="326"/>
      <c r="HGY2772" s="157"/>
      <c r="HGZ2772" s="157"/>
      <c r="HHA2772" s="157"/>
      <c r="HHB2772" s="157"/>
      <c r="HHC2772" s="157"/>
      <c r="HHF2772" s="326"/>
      <c r="HHH2772" s="326"/>
      <c r="HHM2772" s="157"/>
      <c r="HHN2772" s="157"/>
      <c r="HHO2772" s="157"/>
      <c r="HHP2772" s="157"/>
      <c r="HHQ2772" s="157"/>
      <c r="HHT2772" s="326"/>
      <c r="HHV2772" s="326"/>
      <c r="HIA2772" s="157"/>
      <c r="HIB2772" s="157"/>
      <c r="HIC2772" s="157"/>
      <c r="HID2772" s="157"/>
      <c r="HIE2772" s="157"/>
      <c r="HIH2772" s="326"/>
      <c r="HIJ2772" s="326"/>
      <c r="HIO2772" s="157"/>
      <c r="HIP2772" s="157"/>
      <c r="HIQ2772" s="157"/>
      <c r="HIR2772" s="157"/>
      <c r="HIS2772" s="157"/>
      <c r="HIV2772" s="326"/>
      <c r="HIX2772" s="326"/>
      <c r="HJC2772" s="157"/>
      <c r="HJD2772" s="157"/>
      <c r="HJE2772" s="157"/>
      <c r="HJF2772" s="157"/>
      <c r="HJG2772" s="157"/>
      <c r="HJJ2772" s="326"/>
      <c r="HJL2772" s="326"/>
      <c r="HJQ2772" s="157"/>
      <c r="HJR2772" s="157"/>
      <c r="HJS2772" s="157"/>
      <c r="HJT2772" s="157"/>
      <c r="HJU2772" s="157"/>
      <c r="HJX2772" s="326"/>
      <c r="HJZ2772" s="326"/>
      <c r="HKE2772" s="157"/>
      <c r="HKF2772" s="157"/>
      <c r="HKG2772" s="157"/>
      <c r="HKH2772" s="157"/>
      <c r="HKI2772" s="157"/>
      <c r="HKL2772" s="326"/>
      <c r="HKN2772" s="326"/>
      <c r="HKS2772" s="157"/>
      <c r="HKT2772" s="157"/>
      <c r="HKU2772" s="157"/>
      <c r="HKV2772" s="157"/>
      <c r="HKW2772" s="157"/>
      <c r="HKZ2772" s="326"/>
      <c r="HLB2772" s="326"/>
      <c r="HLG2772" s="157"/>
      <c r="HLH2772" s="157"/>
      <c r="HLI2772" s="157"/>
      <c r="HLJ2772" s="157"/>
      <c r="HLK2772" s="157"/>
      <c r="HLN2772" s="326"/>
      <c r="HLP2772" s="326"/>
      <c r="HLU2772" s="157"/>
      <c r="HLV2772" s="157"/>
      <c r="HLW2772" s="157"/>
      <c r="HLX2772" s="157"/>
      <c r="HLY2772" s="157"/>
      <c r="HMB2772" s="326"/>
      <c r="HMD2772" s="326"/>
      <c r="HMI2772" s="157"/>
      <c r="HMJ2772" s="157"/>
      <c r="HMK2772" s="157"/>
      <c r="HML2772" s="157"/>
      <c r="HMM2772" s="157"/>
      <c r="HMP2772" s="326"/>
      <c r="HMR2772" s="326"/>
      <c r="HMW2772" s="157"/>
      <c r="HMX2772" s="157"/>
      <c r="HMY2772" s="157"/>
      <c r="HMZ2772" s="157"/>
      <c r="HNA2772" s="157"/>
      <c r="HND2772" s="326"/>
      <c r="HNF2772" s="326"/>
      <c r="HNK2772" s="157"/>
      <c r="HNL2772" s="157"/>
      <c r="HNM2772" s="157"/>
      <c r="HNN2772" s="157"/>
      <c r="HNO2772" s="157"/>
      <c r="HNR2772" s="326"/>
      <c r="HNT2772" s="326"/>
      <c r="HNY2772" s="157"/>
      <c r="HNZ2772" s="157"/>
      <c r="HOA2772" s="157"/>
      <c r="HOB2772" s="157"/>
      <c r="HOC2772" s="157"/>
      <c r="HOF2772" s="326"/>
      <c r="HOH2772" s="326"/>
      <c r="HOM2772" s="157"/>
      <c r="HON2772" s="157"/>
      <c r="HOO2772" s="157"/>
      <c r="HOP2772" s="157"/>
      <c r="HOQ2772" s="157"/>
      <c r="HOT2772" s="326"/>
      <c r="HOV2772" s="326"/>
      <c r="HPA2772" s="157"/>
      <c r="HPB2772" s="157"/>
      <c r="HPC2772" s="157"/>
      <c r="HPD2772" s="157"/>
      <c r="HPE2772" s="157"/>
      <c r="HPH2772" s="326"/>
      <c r="HPJ2772" s="326"/>
      <c r="HPO2772" s="157"/>
      <c r="HPP2772" s="157"/>
      <c r="HPQ2772" s="157"/>
      <c r="HPR2772" s="157"/>
      <c r="HPS2772" s="157"/>
      <c r="HPV2772" s="326"/>
      <c r="HPX2772" s="326"/>
      <c r="HQC2772" s="157"/>
      <c r="HQD2772" s="157"/>
      <c r="HQE2772" s="157"/>
      <c r="HQF2772" s="157"/>
      <c r="HQG2772" s="157"/>
      <c r="HQJ2772" s="326"/>
      <c r="HQL2772" s="326"/>
      <c r="HQQ2772" s="157"/>
      <c r="HQR2772" s="157"/>
      <c r="HQS2772" s="157"/>
      <c r="HQT2772" s="157"/>
      <c r="HQU2772" s="157"/>
      <c r="HQX2772" s="326"/>
      <c r="HQZ2772" s="326"/>
      <c r="HRE2772" s="157"/>
      <c r="HRF2772" s="157"/>
      <c r="HRG2772" s="157"/>
      <c r="HRH2772" s="157"/>
      <c r="HRI2772" s="157"/>
      <c r="HRL2772" s="326"/>
      <c r="HRN2772" s="326"/>
      <c r="HRS2772" s="157"/>
      <c r="HRT2772" s="157"/>
      <c r="HRU2772" s="157"/>
      <c r="HRV2772" s="157"/>
      <c r="HRW2772" s="157"/>
      <c r="HRZ2772" s="326"/>
      <c r="HSB2772" s="326"/>
      <c r="HSG2772" s="157"/>
      <c r="HSH2772" s="157"/>
      <c r="HSI2772" s="157"/>
      <c r="HSJ2772" s="157"/>
      <c r="HSK2772" s="157"/>
      <c r="HSN2772" s="326"/>
      <c r="HSP2772" s="326"/>
      <c r="HSU2772" s="157"/>
      <c r="HSV2772" s="157"/>
      <c r="HSW2772" s="157"/>
      <c r="HSX2772" s="157"/>
      <c r="HSY2772" s="157"/>
      <c r="HTB2772" s="326"/>
      <c r="HTD2772" s="326"/>
      <c r="HTI2772" s="157"/>
      <c r="HTJ2772" s="157"/>
      <c r="HTK2772" s="157"/>
      <c r="HTL2772" s="157"/>
      <c r="HTM2772" s="157"/>
      <c r="HTP2772" s="326"/>
      <c r="HTR2772" s="326"/>
      <c r="HTW2772" s="157"/>
      <c r="HTX2772" s="157"/>
      <c r="HTY2772" s="157"/>
      <c r="HTZ2772" s="157"/>
      <c r="HUA2772" s="157"/>
      <c r="HUD2772" s="326"/>
      <c r="HUF2772" s="326"/>
      <c r="HUK2772" s="157"/>
      <c r="HUL2772" s="157"/>
      <c r="HUM2772" s="157"/>
      <c r="HUN2772" s="157"/>
      <c r="HUO2772" s="157"/>
      <c r="HUR2772" s="326"/>
      <c r="HUT2772" s="326"/>
      <c r="HUY2772" s="157"/>
      <c r="HUZ2772" s="157"/>
      <c r="HVA2772" s="157"/>
      <c r="HVB2772" s="157"/>
      <c r="HVC2772" s="157"/>
      <c r="HVF2772" s="326"/>
      <c r="HVH2772" s="326"/>
      <c r="HVM2772" s="157"/>
      <c r="HVN2772" s="157"/>
      <c r="HVO2772" s="157"/>
      <c r="HVP2772" s="157"/>
      <c r="HVQ2772" s="157"/>
      <c r="HVT2772" s="326"/>
      <c r="HVV2772" s="326"/>
      <c r="HWA2772" s="157"/>
      <c r="HWB2772" s="157"/>
      <c r="HWC2772" s="157"/>
      <c r="HWD2772" s="157"/>
      <c r="HWE2772" s="157"/>
      <c r="HWH2772" s="326"/>
      <c r="HWJ2772" s="326"/>
      <c r="HWO2772" s="157"/>
      <c r="HWP2772" s="157"/>
      <c r="HWQ2772" s="157"/>
      <c r="HWR2772" s="157"/>
      <c r="HWS2772" s="157"/>
      <c r="HWV2772" s="326"/>
      <c r="HWX2772" s="326"/>
      <c r="HXC2772" s="157"/>
      <c r="HXD2772" s="157"/>
      <c r="HXE2772" s="157"/>
      <c r="HXF2772" s="157"/>
      <c r="HXG2772" s="157"/>
      <c r="HXJ2772" s="326"/>
      <c r="HXL2772" s="326"/>
      <c r="HXQ2772" s="157"/>
      <c r="HXR2772" s="157"/>
      <c r="HXS2772" s="157"/>
      <c r="HXT2772" s="157"/>
      <c r="HXU2772" s="157"/>
      <c r="HXX2772" s="326"/>
      <c r="HXZ2772" s="326"/>
      <c r="HYE2772" s="157"/>
      <c r="HYF2772" s="157"/>
      <c r="HYG2772" s="157"/>
      <c r="HYH2772" s="157"/>
      <c r="HYI2772" s="157"/>
      <c r="HYL2772" s="326"/>
      <c r="HYN2772" s="326"/>
      <c r="HYS2772" s="157"/>
      <c r="HYT2772" s="157"/>
      <c r="HYU2772" s="157"/>
      <c r="HYV2772" s="157"/>
      <c r="HYW2772" s="157"/>
      <c r="HYZ2772" s="326"/>
      <c r="HZB2772" s="326"/>
      <c r="HZG2772" s="157"/>
      <c r="HZH2772" s="157"/>
      <c r="HZI2772" s="157"/>
      <c r="HZJ2772" s="157"/>
      <c r="HZK2772" s="157"/>
      <c r="HZN2772" s="326"/>
      <c r="HZP2772" s="326"/>
      <c r="HZU2772" s="157"/>
      <c r="HZV2772" s="157"/>
      <c r="HZW2772" s="157"/>
      <c r="HZX2772" s="157"/>
      <c r="HZY2772" s="157"/>
      <c r="IAB2772" s="326"/>
      <c r="IAD2772" s="326"/>
      <c r="IAI2772" s="157"/>
      <c r="IAJ2772" s="157"/>
      <c r="IAK2772" s="157"/>
      <c r="IAL2772" s="157"/>
      <c r="IAM2772" s="157"/>
      <c r="IAP2772" s="326"/>
      <c r="IAR2772" s="326"/>
      <c r="IAW2772" s="157"/>
      <c r="IAX2772" s="157"/>
      <c r="IAY2772" s="157"/>
      <c r="IAZ2772" s="157"/>
      <c r="IBA2772" s="157"/>
      <c r="IBD2772" s="326"/>
      <c r="IBF2772" s="326"/>
      <c r="IBK2772" s="157"/>
      <c r="IBL2772" s="157"/>
      <c r="IBM2772" s="157"/>
      <c r="IBN2772" s="157"/>
      <c r="IBO2772" s="157"/>
      <c r="IBR2772" s="326"/>
      <c r="IBT2772" s="326"/>
      <c r="IBY2772" s="157"/>
      <c r="IBZ2772" s="157"/>
      <c r="ICA2772" s="157"/>
      <c r="ICB2772" s="157"/>
      <c r="ICC2772" s="157"/>
      <c r="ICF2772" s="326"/>
      <c r="ICH2772" s="326"/>
      <c r="ICM2772" s="157"/>
      <c r="ICN2772" s="157"/>
      <c r="ICO2772" s="157"/>
      <c r="ICP2772" s="157"/>
      <c r="ICQ2772" s="157"/>
      <c r="ICT2772" s="326"/>
      <c r="ICV2772" s="326"/>
      <c r="IDA2772" s="157"/>
      <c r="IDB2772" s="157"/>
      <c r="IDC2772" s="157"/>
      <c r="IDD2772" s="157"/>
      <c r="IDE2772" s="157"/>
      <c r="IDH2772" s="326"/>
      <c r="IDJ2772" s="326"/>
      <c r="IDO2772" s="157"/>
      <c r="IDP2772" s="157"/>
      <c r="IDQ2772" s="157"/>
      <c r="IDR2772" s="157"/>
      <c r="IDS2772" s="157"/>
      <c r="IDV2772" s="326"/>
      <c r="IDX2772" s="326"/>
      <c r="IEC2772" s="157"/>
      <c r="IED2772" s="157"/>
      <c r="IEE2772" s="157"/>
      <c r="IEF2772" s="157"/>
      <c r="IEG2772" s="157"/>
      <c r="IEJ2772" s="326"/>
      <c r="IEL2772" s="326"/>
      <c r="IEQ2772" s="157"/>
      <c r="IER2772" s="157"/>
      <c r="IES2772" s="157"/>
      <c r="IET2772" s="157"/>
      <c r="IEU2772" s="157"/>
      <c r="IEX2772" s="326"/>
      <c r="IEZ2772" s="326"/>
      <c r="IFE2772" s="157"/>
      <c r="IFF2772" s="157"/>
      <c r="IFG2772" s="157"/>
      <c r="IFH2772" s="157"/>
      <c r="IFI2772" s="157"/>
      <c r="IFL2772" s="326"/>
      <c r="IFN2772" s="326"/>
      <c r="IFS2772" s="157"/>
      <c r="IFT2772" s="157"/>
      <c r="IFU2772" s="157"/>
      <c r="IFV2772" s="157"/>
      <c r="IFW2772" s="157"/>
      <c r="IFZ2772" s="326"/>
      <c r="IGB2772" s="326"/>
      <c r="IGG2772" s="157"/>
      <c r="IGH2772" s="157"/>
      <c r="IGI2772" s="157"/>
      <c r="IGJ2772" s="157"/>
      <c r="IGK2772" s="157"/>
      <c r="IGN2772" s="326"/>
      <c r="IGP2772" s="326"/>
      <c r="IGU2772" s="157"/>
      <c r="IGV2772" s="157"/>
      <c r="IGW2772" s="157"/>
      <c r="IGX2772" s="157"/>
      <c r="IGY2772" s="157"/>
      <c r="IHB2772" s="326"/>
      <c r="IHD2772" s="326"/>
      <c r="IHI2772" s="157"/>
      <c r="IHJ2772" s="157"/>
      <c r="IHK2772" s="157"/>
      <c r="IHL2772" s="157"/>
      <c r="IHM2772" s="157"/>
      <c r="IHP2772" s="326"/>
      <c r="IHR2772" s="326"/>
      <c r="IHW2772" s="157"/>
      <c r="IHX2772" s="157"/>
      <c r="IHY2772" s="157"/>
      <c r="IHZ2772" s="157"/>
      <c r="IIA2772" s="157"/>
      <c r="IID2772" s="326"/>
      <c r="IIF2772" s="326"/>
      <c r="IIK2772" s="157"/>
      <c r="IIL2772" s="157"/>
      <c r="IIM2772" s="157"/>
      <c r="IIN2772" s="157"/>
      <c r="IIO2772" s="157"/>
      <c r="IIR2772" s="326"/>
      <c r="IIT2772" s="326"/>
      <c r="IIY2772" s="157"/>
      <c r="IIZ2772" s="157"/>
      <c r="IJA2772" s="157"/>
      <c r="IJB2772" s="157"/>
      <c r="IJC2772" s="157"/>
      <c r="IJF2772" s="326"/>
      <c r="IJH2772" s="326"/>
      <c r="IJM2772" s="157"/>
      <c r="IJN2772" s="157"/>
      <c r="IJO2772" s="157"/>
      <c r="IJP2772" s="157"/>
      <c r="IJQ2772" s="157"/>
      <c r="IJT2772" s="326"/>
      <c r="IJV2772" s="326"/>
      <c r="IKA2772" s="157"/>
      <c r="IKB2772" s="157"/>
      <c r="IKC2772" s="157"/>
      <c r="IKD2772" s="157"/>
      <c r="IKE2772" s="157"/>
      <c r="IKH2772" s="326"/>
      <c r="IKJ2772" s="326"/>
      <c r="IKO2772" s="157"/>
      <c r="IKP2772" s="157"/>
      <c r="IKQ2772" s="157"/>
      <c r="IKR2772" s="157"/>
      <c r="IKS2772" s="157"/>
      <c r="IKV2772" s="326"/>
      <c r="IKX2772" s="326"/>
      <c r="ILC2772" s="157"/>
      <c r="ILD2772" s="157"/>
      <c r="ILE2772" s="157"/>
      <c r="ILF2772" s="157"/>
      <c r="ILG2772" s="157"/>
      <c r="ILJ2772" s="326"/>
      <c r="ILL2772" s="326"/>
      <c r="ILQ2772" s="157"/>
      <c r="ILR2772" s="157"/>
      <c r="ILS2772" s="157"/>
      <c r="ILT2772" s="157"/>
      <c r="ILU2772" s="157"/>
      <c r="ILX2772" s="326"/>
      <c r="ILZ2772" s="326"/>
      <c r="IME2772" s="157"/>
      <c r="IMF2772" s="157"/>
      <c r="IMG2772" s="157"/>
      <c r="IMH2772" s="157"/>
      <c r="IMI2772" s="157"/>
      <c r="IML2772" s="326"/>
      <c r="IMN2772" s="326"/>
      <c r="IMS2772" s="157"/>
      <c r="IMT2772" s="157"/>
      <c r="IMU2772" s="157"/>
      <c r="IMV2772" s="157"/>
      <c r="IMW2772" s="157"/>
      <c r="IMZ2772" s="326"/>
      <c r="INB2772" s="326"/>
      <c r="ING2772" s="157"/>
      <c r="INH2772" s="157"/>
      <c r="INI2772" s="157"/>
      <c r="INJ2772" s="157"/>
      <c r="INK2772" s="157"/>
      <c r="INN2772" s="326"/>
      <c r="INP2772" s="326"/>
      <c r="INU2772" s="157"/>
      <c r="INV2772" s="157"/>
      <c r="INW2772" s="157"/>
      <c r="INX2772" s="157"/>
      <c r="INY2772" s="157"/>
      <c r="IOB2772" s="326"/>
      <c r="IOD2772" s="326"/>
      <c r="IOI2772" s="157"/>
      <c r="IOJ2772" s="157"/>
      <c r="IOK2772" s="157"/>
      <c r="IOL2772" s="157"/>
      <c r="IOM2772" s="157"/>
      <c r="IOP2772" s="326"/>
      <c r="IOR2772" s="326"/>
      <c r="IOW2772" s="157"/>
      <c r="IOX2772" s="157"/>
      <c r="IOY2772" s="157"/>
      <c r="IOZ2772" s="157"/>
      <c r="IPA2772" s="157"/>
      <c r="IPD2772" s="326"/>
      <c r="IPF2772" s="326"/>
      <c r="IPK2772" s="157"/>
      <c r="IPL2772" s="157"/>
      <c r="IPM2772" s="157"/>
      <c r="IPN2772" s="157"/>
      <c r="IPO2772" s="157"/>
      <c r="IPR2772" s="326"/>
      <c r="IPT2772" s="326"/>
      <c r="IPY2772" s="157"/>
      <c r="IPZ2772" s="157"/>
      <c r="IQA2772" s="157"/>
      <c r="IQB2772" s="157"/>
      <c r="IQC2772" s="157"/>
      <c r="IQF2772" s="326"/>
      <c r="IQH2772" s="326"/>
      <c r="IQM2772" s="157"/>
      <c r="IQN2772" s="157"/>
      <c r="IQO2772" s="157"/>
      <c r="IQP2772" s="157"/>
      <c r="IQQ2772" s="157"/>
      <c r="IQT2772" s="326"/>
      <c r="IQV2772" s="326"/>
      <c r="IRA2772" s="157"/>
      <c r="IRB2772" s="157"/>
      <c r="IRC2772" s="157"/>
      <c r="IRD2772" s="157"/>
      <c r="IRE2772" s="157"/>
      <c r="IRH2772" s="326"/>
      <c r="IRJ2772" s="326"/>
      <c r="IRO2772" s="157"/>
      <c r="IRP2772" s="157"/>
      <c r="IRQ2772" s="157"/>
      <c r="IRR2772" s="157"/>
      <c r="IRS2772" s="157"/>
      <c r="IRV2772" s="326"/>
      <c r="IRX2772" s="326"/>
      <c r="ISC2772" s="157"/>
      <c r="ISD2772" s="157"/>
      <c r="ISE2772" s="157"/>
      <c r="ISF2772" s="157"/>
      <c r="ISG2772" s="157"/>
      <c r="ISJ2772" s="326"/>
      <c r="ISL2772" s="326"/>
      <c r="ISQ2772" s="157"/>
      <c r="ISR2772" s="157"/>
      <c r="ISS2772" s="157"/>
      <c r="IST2772" s="157"/>
      <c r="ISU2772" s="157"/>
      <c r="ISX2772" s="326"/>
      <c r="ISZ2772" s="326"/>
      <c r="ITE2772" s="157"/>
      <c r="ITF2772" s="157"/>
      <c r="ITG2772" s="157"/>
      <c r="ITH2772" s="157"/>
      <c r="ITI2772" s="157"/>
      <c r="ITL2772" s="326"/>
      <c r="ITN2772" s="326"/>
      <c r="ITS2772" s="157"/>
      <c r="ITT2772" s="157"/>
      <c r="ITU2772" s="157"/>
      <c r="ITV2772" s="157"/>
      <c r="ITW2772" s="157"/>
      <c r="ITZ2772" s="326"/>
      <c r="IUB2772" s="326"/>
      <c r="IUG2772" s="157"/>
      <c r="IUH2772" s="157"/>
      <c r="IUI2772" s="157"/>
      <c r="IUJ2772" s="157"/>
      <c r="IUK2772" s="157"/>
      <c r="IUN2772" s="326"/>
      <c r="IUP2772" s="326"/>
      <c r="IUU2772" s="157"/>
      <c r="IUV2772" s="157"/>
      <c r="IUW2772" s="157"/>
      <c r="IUX2772" s="157"/>
      <c r="IUY2772" s="157"/>
      <c r="IVB2772" s="326"/>
      <c r="IVD2772" s="326"/>
      <c r="IVI2772" s="157"/>
      <c r="IVJ2772" s="157"/>
      <c r="IVK2772" s="157"/>
      <c r="IVL2772" s="157"/>
      <c r="IVM2772" s="157"/>
      <c r="IVP2772" s="326"/>
      <c r="IVR2772" s="326"/>
      <c r="IVW2772" s="157"/>
      <c r="IVX2772" s="157"/>
      <c r="IVY2772" s="157"/>
      <c r="IVZ2772" s="157"/>
      <c r="IWA2772" s="157"/>
      <c r="IWD2772" s="326"/>
      <c r="IWF2772" s="326"/>
      <c r="IWK2772" s="157"/>
      <c r="IWL2772" s="157"/>
      <c r="IWM2772" s="157"/>
      <c r="IWN2772" s="157"/>
      <c r="IWO2772" s="157"/>
      <c r="IWR2772" s="326"/>
      <c r="IWT2772" s="326"/>
      <c r="IWY2772" s="157"/>
      <c r="IWZ2772" s="157"/>
      <c r="IXA2772" s="157"/>
      <c r="IXB2772" s="157"/>
      <c r="IXC2772" s="157"/>
      <c r="IXF2772" s="326"/>
      <c r="IXH2772" s="326"/>
      <c r="IXM2772" s="157"/>
      <c r="IXN2772" s="157"/>
      <c r="IXO2772" s="157"/>
      <c r="IXP2772" s="157"/>
      <c r="IXQ2772" s="157"/>
      <c r="IXT2772" s="326"/>
      <c r="IXV2772" s="326"/>
      <c r="IYA2772" s="157"/>
      <c r="IYB2772" s="157"/>
      <c r="IYC2772" s="157"/>
      <c r="IYD2772" s="157"/>
      <c r="IYE2772" s="157"/>
      <c r="IYH2772" s="326"/>
      <c r="IYJ2772" s="326"/>
      <c r="IYO2772" s="157"/>
      <c r="IYP2772" s="157"/>
      <c r="IYQ2772" s="157"/>
      <c r="IYR2772" s="157"/>
      <c r="IYS2772" s="157"/>
      <c r="IYV2772" s="326"/>
      <c r="IYX2772" s="326"/>
      <c r="IZC2772" s="157"/>
      <c r="IZD2772" s="157"/>
      <c r="IZE2772" s="157"/>
      <c r="IZF2772" s="157"/>
      <c r="IZG2772" s="157"/>
      <c r="IZJ2772" s="326"/>
      <c r="IZL2772" s="326"/>
      <c r="IZQ2772" s="157"/>
      <c r="IZR2772" s="157"/>
      <c r="IZS2772" s="157"/>
      <c r="IZT2772" s="157"/>
      <c r="IZU2772" s="157"/>
      <c r="IZX2772" s="326"/>
      <c r="IZZ2772" s="326"/>
      <c r="JAE2772" s="157"/>
      <c r="JAF2772" s="157"/>
      <c r="JAG2772" s="157"/>
      <c r="JAH2772" s="157"/>
      <c r="JAI2772" s="157"/>
      <c r="JAL2772" s="326"/>
      <c r="JAN2772" s="326"/>
      <c r="JAS2772" s="157"/>
      <c r="JAT2772" s="157"/>
      <c r="JAU2772" s="157"/>
      <c r="JAV2772" s="157"/>
      <c r="JAW2772" s="157"/>
      <c r="JAZ2772" s="326"/>
      <c r="JBB2772" s="326"/>
      <c r="JBG2772" s="157"/>
      <c r="JBH2772" s="157"/>
      <c r="JBI2772" s="157"/>
      <c r="JBJ2772" s="157"/>
      <c r="JBK2772" s="157"/>
      <c r="JBN2772" s="326"/>
      <c r="JBP2772" s="326"/>
      <c r="JBU2772" s="157"/>
      <c r="JBV2772" s="157"/>
      <c r="JBW2772" s="157"/>
      <c r="JBX2772" s="157"/>
      <c r="JBY2772" s="157"/>
      <c r="JCB2772" s="326"/>
      <c r="JCD2772" s="326"/>
      <c r="JCI2772" s="157"/>
      <c r="JCJ2772" s="157"/>
      <c r="JCK2772" s="157"/>
      <c r="JCL2772" s="157"/>
      <c r="JCM2772" s="157"/>
      <c r="JCP2772" s="326"/>
      <c r="JCR2772" s="326"/>
      <c r="JCW2772" s="157"/>
      <c r="JCX2772" s="157"/>
      <c r="JCY2772" s="157"/>
      <c r="JCZ2772" s="157"/>
      <c r="JDA2772" s="157"/>
      <c r="JDD2772" s="326"/>
      <c r="JDF2772" s="326"/>
      <c r="JDK2772" s="157"/>
      <c r="JDL2772" s="157"/>
      <c r="JDM2772" s="157"/>
      <c r="JDN2772" s="157"/>
      <c r="JDO2772" s="157"/>
      <c r="JDR2772" s="326"/>
      <c r="JDT2772" s="326"/>
      <c r="JDY2772" s="157"/>
      <c r="JDZ2772" s="157"/>
      <c r="JEA2772" s="157"/>
      <c r="JEB2772" s="157"/>
      <c r="JEC2772" s="157"/>
      <c r="JEF2772" s="326"/>
      <c r="JEH2772" s="326"/>
      <c r="JEM2772" s="157"/>
      <c r="JEN2772" s="157"/>
      <c r="JEO2772" s="157"/>
      <c r="JEP2772" s="157"/>
      <c r="JEQ2772" s="157"/>
      <c r="JET2772" s="326"/>
      <c r="JEV2772" s="326"/>
      <c r="JFA2772" s="157"/>
      <c r="JFB2772" s="157"/>
      <c r="JFC2772" s="157"/>
      <c r="JFD2772" s="157"/>
      <c r="JFE2772" s="157"/>
      <c r="JFH2772" s="326"/>
      <c r="JFJ2772" s="326"/>
      <c r="JFO2772" s="157"/>
      <c r="JFP2772" s="157"/>
      <c r="JFQ2772" s="157"/>
      <c r="JFR2772" s="157"/>
      <c r="JFS2772" s="157"/>
      <c r="JFV2772" s="326"/>
      <c r="JFX2772" s="326"/>
      <c r="JGC2772" s="157"/>
      <c r="JGD2772" s="157"/>
      <c r="JGE2772" s="157"/>
      <c r="JGF2772" s="157"/>
      <c r="JGG2772" s="157"/>
      <c r="JGJ2772" s="326"/>
      <c r="JGL2772" s="326"/>
      <c r="JGQ2772" s="157"/>
      <c r="JGR2772" s="157"/>
      <c r="JGS2772" s="157"/>
      <c r="JGT2772" s="157"/>
      <c r="JGU2772" s="157"/>
      <c r="JGX2772" s="326"/>
      <c r="JGZ2772" s="326"/>
      <c r="JHE2772" s="157"/>
      <c r="JHF2772" s="157"/>
      <c r="JHG2772" s="157"/>
      <c r="JHH2772" s="157"/>
      <c r="JHI2772" s="157"/>
      <c r="JHL2772" s="326"/>
      <c r="JHN2772" s="326"/>
      <c r="JHS2772" s="157"/>
      <c r="JHT2772" s="157"/>
      <c r="JHU2772" s="157"/>
      <c r="JHV2772" s="157"/>
      <c r="JHW2772" s="157"/>
      <c r="JHZ2772" s="326"/>
      <c r="JIB2772" s="326"/>
      <c r="JIG2772" s="157"/>
      <c r="JIH2772" s="157"/>
      <c r="JII2772" s="157"/>
      <c r="JIJ2772" s="157"/>
      <c r="JIK2772" s="157"/>
      <c r="JIN2772" s="326"/>
      <c r="JIP2772" s="326"/>
      <c r="JIU2772" s="157"/>
      <c r="JIV2772" s="157"/>
      <c r="JIW2772" s="157"/>
      <c r="JIX2772" s="157"/>
      <c r="JIY2772" s="157"/>
      <c r="JJB2772" s="326"/>
      <c r="JJD2772" s="326"/>
      <c r="JJI2772" s="157"/>
      <c r="JJJ2772" s="157"/>
      <c r="JJK2772" s="157"/>
      <c r="JJL2772" s="157"/>
      <c r="JJM2772" s="157"/>
      <c r="JJP2772" s="326"/>
      <c r="JJR2772" s="326"/>
      <c r="JJW2772" s="157"/>
      <c r="JJX2772" s="157"/>
      <c r="JJY2772" s="157"/>
      <c r="JJZ2772" s="157"/>
      <c r="JKA2772" s="157"/>
      <c r="JKD2772" s="326"/>
      <c r="JKF2772" s="326"/>
      <c r="JKK2772" s="157"/>
      <c r="JKL2772" s="157"/>
      <c r="JKM2772" s="157"/>
      <c r="JKN2772" s="157"/>
      <c r="JKO2772" s="157"/>
      <c r="JKR2772" s="326"/>
      <c r="JKT2772" s="326"/>
      <c r="JKY2772" s="157"/>
      <c r="JKZ2772" s="157"/>
      <c r="JLA2772" s="157"/>
      <c r="JLB2772" s="157"/>
      <c r="JLC2772" s="157"/>
      <c r="JLF2772" s="326"/>
      <c r="JLH2772" s="326"/>
      <c r="JLM2772" s="157"/>
      <c r="JLN2772" s="157"/>
      <c r="JLO2772" s="157"/>
      <c r="JLP2772" s="157"/>
      <c r="JLQ2772" s="157"/>
      <c r="JLT2772" s="326"/>
      <c r="JLV2772" s="326"/>
      <c r="JMA2772" s="157"/>
      <c r="JMB2772" s="157"/>
      <c r="JMC2772" s="157"/>
      <c r="JMD2772" s="157"/>
      <c r="JME2772" s="157"/>
      <c r="JMH2772" s="326"/>
      <c r="JMJ2772" s="326"/>
      <c r="JMO2772" s="157"/>
      <c r="JMP2772" s="157"/>
      <c r="JMQ2772" s="157"/>
      <c r="JMR2772" s="157"/>
      <c r="JMS2772" s="157"/>
      <c r="JMV2772" s="326"/>
      <c r="JMX2772" s="326"/>
      <c r="JNC2772" s="157"/>
      <c r="JND2772" s="157"/>
      <c r="JNE2772" s="157"/>
      <c r="JNF2772" s="157"/>
      <c r="JNG2772" s="157"/>
      <c r="JNJ2772" s="326"/>
      <c r="JNL2772" s="326"/>
      <c r="JNQ2772" s="157"/>
      <c r="JNR2772" s="157"/>
      <c r="JNS2772" s="157"/>
      <c r="JNT2772" s="157"/>
      <c r="JNU2772" s="157"/>
      <c r="JNX2772" s="326"/>
      <c r="JNZ2772" s="326"/>
      <c r="JOE2772" s="157"/>
      <c r="JOF2772" s="157"/>
      <c r="JOG2772" s="157"/>
      <c r="JOH2772" s="157"/>
      <c r="JOI2772" s="157"/>
      <c r="JOL2772" s="326"/>
      <c r="JON2772" s="326"/>
      <c r="JOS2772" s="157"/>
      <c r="JOT2772" s="157"/>
      <c r="JOU2772" s="157"/>
      <c r="JOV2772" s="157"/>
      <c r="JOW2772" s="157"/>
      <c r="JOZ2772" s="326"/>
      <c r="JPB2772" s="326"/>
      <c r="JPG2772" s="157"/>
      <c r="JPH2772" s="157"/>
      <c r="JPI2772" s="157"/>
      <c r="JPJ2772" s="157"/>
      <c r="JPK2772" s="157"/>
      <c r="JPN2772" s="326"/>
      <c r="JPP2772" s="326"/>
      <c r="JPU2772" s="157"/>
      <c r="JPV2772" s="157"/>
      <c r="JPW2772" s="157"/>
      <c r="JPX2772" s="157"/>
      <c r="JPY2772" s="157"/>
      <c r="JQB2772" s="326"/>
      <c r="JQD2772" s="326"/>
      <c r="JQI2772" s="157"/>
      <c r="JQJ2772" s="157"/>
      <c r="JQK2772" s="157"/>
      <c r="JQL2772" s="157"/>
      <c r="JQM2772" s="157"/>
      <c r="JQP2772" s="326"/>
      <c r="JQR2772" s="326"/>
      <c r="JQW2772" s="157"/>
      <c r="JQX2772" s="157"/>
      <c r="JQY2772" s="157"/>
      <c r="JQZ2772" s="157"/>
      <c r="JRA2772" s="157"/>
      <c r="JRD2772" s="326"/>
      <c r="JRF2772" s="326"/>
      <c r="JRK2772" s="157"/>
      <c r="JRL2772" s="157"/>
      <c r="JRM2772" s="157"/>
      <c r="JRN2772" s="157"/>
      <c r="JRO2772" s="157"/>
      <c r="JRR2772" s="326"/>
      <c r="JRT2772" s="326"/>
      <c r="JRY2772" s="157"/>
      <c r="JRZ2772" s="157"/>
      <c r="JSA2772" s="157"/>
      <c r="JSB2772" s="157"/>
      <c r="JSC2772" s="157"/>
      <c r="JSF2772" s="326"/>
      <c r="JSH2772" s="326"/>
      <c r="JSM2772" s="157"/>
      <c r="JSN2772" s="157"/>
      <c r="JSO2772" s="157"/>
      <c r="JSP2772" s="157"/>
      <c r="JSQ2772" s="157"/>
      <c r="JST2772" s="326"/>
      <c r="JSV2772" s="326"/>
      <c r="JTA2772" s="157"/>
      <c r="JTB2772" s="157"/>
      <c r="JTC2772" s="157"/>
      <c r="JTD2772" s="157"/>
      <c r="JTE2772" s="157"/>
      <c r="JTH2772" s="326"/>
      <c r="JTJ2772" s="326"/>
      <c r="JTO2772" s="157"/>
      <c r="JTP2772" s="157"/>
      <c r="JTQ2772" s="157"/>
      <c r="JTR2772" s="157"/>
      <c r="JTS2772" s="157"/>
      <c r="JTV2772" s="326"/>
      <c r="JTX2772" s="326"/>
      <c r="JUC2772" s="157"/>
      <c r="JUD2772" s="157"/>
      <c r="JUE2772" s="157"/>
      <c r="JUF2772" s="157"/>
      <c r="JUG2772" s="157"/>
      <c r="JUJ2772" s="326"/>
      <c r="JUL2772" s="326"/>
      <c r="JUQ2772" s="157"/>
      <c r="JUR2772" s="157"/>
      <c r="JUS2772" s="157"/>
      <c r="JUT2772" s="157"/>
      <c r="JUU2772" s="157"/>
      <c r="JUX2772" s="326"/>
      <c r="JUZ2772" s="326"/>
      <c r="JVE2772" s="157"/>
      <c r="JVF2772" s="157"/>
      <c r="JVG2772" s="157"/>
      <c r="JVH2772" s="157"/>
      <c r="JVI2772" s="157"/>
      <c r="JVL2772" s="326"/>
      <c r="JVN2772" s="326"/>
      <c r="JVS2772" s="157"/>
      <c r="JVT2772" s="157"/>
      <c r="JVU2772" s="157"/>
      <c r="JVV2772" s="157"/>
      <c r="JVW2772" s="157"/>
      <c r="JVZ2772" s="326"/>
      <c r="JWB2772" s="326"/>
      <c r="JWG2772" s="157"/>
      <c r="JWH2772" s="157"/>
      <c r="JWI2772" s="157"/>
      <c r="JWJ2772" s="157"/>
      <c r="JWK2772" s="157"/>
      <c r="JWN2772" s="326"/>
      <c r="JWP2772" s="326"/>
      <c r="JWU2772" s="157"/>
      <c r="JWV2772" s="157"/>
      <c r="JWW2772" s="157"/>
      <c r="JWX2772" s="157"/>
      <c r="JWY2772" s="157"/>
      <c r="JXB2772" s="326"/>
      <c r="JXD2772" s="326"/>
      <c r="JXI2772" s="157"/>
      <c r="JXJ2772" s="157"/>
      <c r="JXK2772" s="157"/>
      <c r="JXL2772" s="157"/>
      <c r="JXM2772" s="157"/>
      <c r="JXP2772" s="326"/>
      <c r="JXR2772" s="326"/>
      <c r="JXW2772" s="157"/>
      <c r="JXX2772" s="157"/>
      <c r="JXY2772" s="157"/>
      <c r="JXZ2772" s="157"/>
      <c r="JYA2772" s="157"/>
      <c r="JYD2772" s="326"/>
      <c r="JYF2772" s="326"/>
      <c r="JYK2772" s="157"/>
      <c r="JYL2772" s="157"/>
      <c r="JYM2772" s="157"/>
      <c r="JYN2772" s="157"/>
      <c r="JYO2772" s="157"/>
      <c r="JYR2772" s="326"/>
      <c r="JYT2772" s="326"/>
      <c r="JYY2772" s="157"/>
      <c r="JYZ2772" s="157"/>
      <c r="JZA2772" s="157"/>
      <c r="JZB2772" s="157"/>
      <c r="JZC2772" s="157"/>
      <c r="JZF2772" s="326"/>
      <c r="JZH2772" s="326"/>
      <c r="JZM2772" s="157"/>
      <c r="JZN2772" s="157"/>
      <c r="JZO2772" s="157"/>
      <c r="JZP2772" s="157"/>
      <c r="JZQ2772" s="157"/>
      <c r="JZT2772" s="326"/>
      <c r="JZV2772" s="326"/>
      <c r="KAA2772" s="157"/>
      <c r="KAB2772" s="157"/>
      <c r="KAC2772" s="157"/>
      <c r="KAD2772" s="157"/>
      <c r="KAE2772" s="157"/>
      <c r="KAH2772" s="326"/>
      <c r="KAJ2772" s="326"/>
      <c r="KAO2772" s="157"/>
      <c r="KAP2772" s="157"/>
      <c r="KAQ2772" s="157"/>
      <c r="KAR2772" s="157"/>
      <c r="KAS2772" s="157"/>
      <c r="KAV2772" s="326"/>
      <c r="KAX2772" s="326"/>
      <c r="KBC2772" s="157"/>
      <c r="KBD2772" s="157"/>
      <c r="KBE2772" s="157"/>
      <c r="KBF2772" s="157"/>
      <c r="KBG2772" s="157"/>
      <c r="KBJ2772" s="326"/>
      <c r="KBL2772" s="326"/>
      <c r="KBQ2772" s="157"/>
      <c r="KBR2772" s="157"/>
      <c r="KBS2772" s="157"/>
      <c r="KBT2772" s="157"/>
      <c r="KBU2772" s="157"/>
      <c r="KBX2772" s="326"/>
      <c r="KBZ2772" s="326"/>
      <c r="KCE2772" s="157"/>
      <c r="KCF2772" s="157"/>
      <c r="KCG2772" s="157"/>
      <c r="KCH2772" s="157"/>
      <c r="KCI2772" s="157"/>
      <c r="KCL2772" s="326"/>
      <c r="KCN2772" s="326"/>
      <c r="KCS2772" s="157"/>
      <c r="KCT2772" s="157"/>
      <c r="KCU2772" s="157"/>
      <c r="KCV2772" s="157"/>
      <c r="KCW2772" s="157"/>
      <c r="KCZ2772" s="326"/>
      <c r="KDB2772" s="326"/>
      <c r="KDG2772" s="157"/>
      <c r="KDH2772" s="157"/>
      <c r="KDI2772" s="157"/>
      <c r="KDJ2772" s="157"/>
      <c r="KDK2772" s="157"/>
      <c r="KDN2772" s="326"/>
      <c r="KDP2772" s="326"/>
      <c r="KDU2772" s="157"/>
      <c r="KDV2772" s="157"/>
      <c r="KDW2772" s="157"/>
      <c r="KDX2772" s="157"/>
      <c r="KDY2772" s="157"/>
      <c r="KEB2772" s="326"/>
      <c r="KED2772" s="326"/>
      <c r="KEI2772" s="157"/>
      <c r="KEJ2772" s="157"/>
      <c r="KEK2772" s="157"/>
      <c r="KEL2772" s="157"/>
      <c r="KEM2772" s="157"/>
      <c r="KEP2772" s="326"/>
      <c r="KER2772" s="326"/>
      <c r="KEW2772" s="157"/>
      <c r="KEX2772" s="157"/>
      <c r="KEY2772" s="157"/>
      <c r="KEZ2772" s="157"/>
      <c r="KFA2772" s="157"/>
      <c r="KFD2772" s="326"/>
      <c r="KFF2772" s="326"/>
      <c r="KFK2772" s="157"/>
      <c r="KFL2772" s="157"/>
      <c r="KFM2772" s="157"/>
      <c r="KFN2772" s="157"/>
      <c r="KFO2772" s="157"/>
      <c r="KFR2772" s="326"/>
      <c r="KFT2772" s="326"/>
      <c r="KFY2772" s="157"/>
      <c r="KFZ2772" s="157"/>
      <c r="KGA2772" s="157"/>
      <c r="KGB2772" s="157"/>
      <c r="KGC2772" s="157"/>
      <c r="KGF2772" s="326"/>
      <c r="KGH2772" s="326"/>
      <c r="KGM2772" s="157"/>
      <c r="KGN2772" s="157"/>
      <c r="KGO2772" s="157"/>
      <c r="KGP2772" s="157"/>
      <c r="KGQ2772" s="157"/>
      <c r="KGT2772" s="326"/>
      <c r="KGV2772" s="326"/>
      <c r="KHA2772" s="157"/>
      <c r="KHB2772" s="157"/>
      <c r="KHC2772" s="157"/>
      <c r="KHD2772" s="157"/>
      <c r="KHE2772" s="157"/>
      <c r="KHH2772" s="326"/>
      <c r="KHJ2772" s="326"/>
      <c r="KHO2772" s="157"/>
      <c r="KHP2772" s="157"/>
      <c r="KHQ2772" s="157"/>
      <c r="KHR2772" s="157"/>
      <c r="KHS2772" s="157"/>
      <c r="KHV2772" s="326"/>
      <c r="KHX2772" s="326"/>
      <c r="KIC2772" s="157"/>
      <c r="KID2772" s="157"/>
      <c r="KIE2772" s="157"/>
      <c r="KIF2772" s="157"/>
      <c r="KIG2772" s="157"/>
      <c r="KIJ2772" s="326"/>
      <c r="KIL2772" s="326"/>
      <c r="KIQ2772" s="157"/>
      <c r="KIR2772" s="157"/>
      <c r="KIS2772" s="157"/>
      <c r="KIT2772" s="157"/>
      <c r="KIU2772" s="157"/>
      <c r="KIX2772" s="326"/>
      <c r="KIZ2772" s="326"/>
      <c r="KJE2772" s="157"/>
      <c r="KJF2772" s="157"/>
      <c r="KJG2772" s="157"/>
      <c r="KJH2772" s="157"/>
      <c r="KJI2772" s="157"/>
      <c r="KJL2772" s="326"/>
      <c r="KJN2772" s="326"/>
      <c r="KJS2772" s="157"/>
      <c r="KJT2772" s="157"/>
      <c r="KJU2772" s="157"/>
      <c r="KJV2772" s="157"/>
      <c r="KJW2772" s="157"/>
      <c r="KJZ2772" s="326"/>
      <c r="KKB2772" s="326"/>
      <c r="KKG2772" s="157"/>
      <c r="KKH2772" s="157"/>
      <c r="KKI2772" s="157"/>
      <c r="KKJ2772" s="157"/>
      <c r="KKK2772" s="157"/>
      <c r="KKN2772" s="326"/>
      <c r="KKP2772" s="326"/>
      <c r="KKU2772" s="157"/>
      <c r="KKV2772" s="157"/>
      <c r="KKW2772" s="157"/>
      <c r="KKX2772" s="157"/>
      <c r="KKY2772" s="157"/>
      <c r="KLB2772" s="326"/>
      <c r="KLD2772" s="326"/>
      <c r="KLI2772" s="157"/>
      <c r="KLJ2772" s="157"/>
      <c r="KLK2772" s="157"/>
      <c r="KLL2772" s="157"/>
      <c r="KLM2772" s="157"/>
      <c r="KLP2772" s="326"/>
      <c r="KLR2772" s="326"/>
      <c r="KLW2772" s="157"/>
      <c r="KLX2772" s="157"/>
      <c r="KLY2772" s="157"/>
      <c r="KLZ2772" s="157"/>
      <c r="KMA2772" s="157"/>
      <c r="KMD2772" s="326"/>
      <c r="KMF2772" s="326"/>
      <c r="KMK2772" s="157"/>
      <c r="KML2772" s="157"/>
      <c r="KMM2772" s="157"/>
      <c r="KMN2772" s="157"/>
      <c r="KMO2772" s="157"/>
      <c r="KMR2772" s="326"/>
      <c r="KMT2772" s="326"/>
      <c r="KMY2772" s="157"/>
      <c r="KMZ2772" s="157"/>
      <c r="KNA2772" s="157"/>
      <c r="KNB2772" s="157"/>
      <c r="KNC2772" s="157"/>
      <c r="KNF2772" s="326"/>
      <c r="KNH2772" s="326"/>
      <c r="KNM2772" s="157"/>
      <c r="KNN2772" s="157"/>
      <c r="KNO2772" s="157"/>
      <c r="KNP2772" s="157"/>
      <c r="KNQ2772" s="157"/>
      <c r="KNT2772" s="326"/>
      <c r="KNV2772" s="326"/>
      <c r="KOA2772" s="157"/>
      <c r="KOB2772" s="157"/>
      <c r="KOC2772" s="157"/>
      <c r="KOD2772" s="157"/>
      <c r="KOE2772" s="157"/>
      <c r="KOH2772" s="326"/>
      <c r="KOJ2772" s="326"/>
      <c r="KOO2772" s="157"/>
      <c r="KOP2772" s="157"/>
      <c r="KOQ2772" s="157"/>
      <c r="KOR2772" s="157"/>
      <c r="KOS2772" s="157"/>
      <c r="KOV2772" s="326"/>
      <c r="KOX2772" s="326"/>
      <c r="KPC2772" s="157"/>
      <c r="KPD2772" s="157"/>
      <c r="KPE2772" s="157"/>
      <c r="KPF2772" s="157"/>
      <c r="KPG2772" s="157"/>
      <c r="KPJ2772" s="326"/>
      <c r="KPL2772" s="326"/>
      <c r="KPQ2772" s="157"/>
      <c r="KPR2772" s="157"/>
      <c r="KPS2772" s="157"/>
      <c r="KPT2772" s="157"/>
      <c r="KPU2772" s="157"/>
      <c r="KPX2772" s="326"/>
      <c r="KPZ2772" s="326"/>
      <c r="KQE2772" s="157"/>
      <c r="KQF2772" s="157"/>
      <c r="KQG2772" s="157"/>
      <c r="KQH2772" s="157"/>
      <c r="KQI2772" s="157"/>
      <c r="KQL2772" s="326"/>
      <c r="KQN2772" s="326"/>
      <c r="KQS2772" s="157"/>
      <c r="KQT2772" s="157"/>
      <c r="KQU2772" s="157"/>
      <c r="KQV2772" s="157"/>
      <c r="KQW2772" s="157"/>
      <c r="KQZ2772" s="326"/>
      <c r="KRB2772" s="326"/>
      <c r="KRG2772" s="157"/>
      <c r="KRH2772" s="157"/>
      <c r="KRI2772" s="157"/>
      <c r="KRJ2772" s="157"/>
      <c r="KRK2772" s="157"/>
      <c r="KRN2772" s="326"/>
      <c r="KRP2772" s="326"/>
      <c r="KRU2772" s="157"/>
      <c r="KRV2772" s="157"/>
      <c r="KRW2772" s="157"/>
      <c r="KRX2772" s="157"/>
      <c r="KRY2772" s="157"/>
      <c r="KSB2772" s="326"/>
      <c r="KSD2772" s="326"/>
      <c r="KSI2772" s="157"/>
      <c r="KSJ2772" s="157"/>
      <c r="KSK2772" s="157"/>
      <c r="KSL2772" s="157"/>
      <c r="KSM2772" s="157"/>
      <c r="KSP2772" s="326"/>
      <c r="KSR2772" s="326"/>
      <c r="KSW2772" s="157"/>
      <c r="KSX2772" s="157"/>
      <c r="KSY2772" s="157"/>
      <c r="KSZ2772" s="157"/>
      <c r="KTA2772" s="157"/>
      <c r="KTD2772" s="326"/>
      <c r="KTF2772" s="326"/>
      <c r="KTK2772" s="157"/>
      <c r="KTL2772" s="157"/>
      <c r="KTM2772" s="157"/>
      <c r="KTN2772" s="157"/>
      <c r="KTO2772" s="157"/>
      <c r="KTR2772" s="326"/>
      <c r="KTT2772" s="326"/>
      <c r="KTY2772" s="157"/>
      <c r="KTZ2772" s="157"/>
      <c r="KUA2772" s="157"/>
      <c r="KUB2772" s="157"/>
      <c r="KUC2772" s="157"/>
      <c r="KUF2772" s="326"/>
      <c r="KUH2772" s="326"/>
      <c r="KUM2772" s="157"/>
      <c r="KUN2772" s="157"/>
      <c r="KUO2772" s="157"/>
      <c r="KUP2772" s="157"/>
      <c r="KUQ2772" s="157"/>
      <c r="KUT2772" s="326"/>
      <c r="KUV2772" s="326"/>
      <c r="KVA2772" s="157"/>
      <c r="KVB2772" s="157"/>
      <c r="KVC2772" s="157"/>
      <c r="KVD2772" s="157"/>
      <c r="KVE2772" s="157"/>
      <c r="KVH2772" s="326"/>
      <c r="KVJ2772" s="326"/>
      <c r="KVO2772" s="157"/>
      <c r="KVP2772" s="157"/>
      <c r="KVQ2772" s="157"/>
      <c r="KVR2772" s="157"/>
      <c r="KVS2772" s="157"/>
      <c r="KVV2772" s="326"/>
      <c r="KVX2772" s="326"/>
      <c r="KWC2772" s="157"/>
      <c r="KWD2772" s="157"/>
      <c r="KWE2772" s="157"/>
      <c r="KWF2772" s="157"/>
      <c r="KWG2772" s="157"/>
      <c r="KWJ2772" s="326"/>
      <c r="KWL2772" s="326"/>
      <c r="KWQ2772" s="157"/>
      <c r="KWR2772" s="157"/>
      <c r="KWS2772" s="157"/>
      <c r="KWT2772" s="157"/>
      <c r="KWU2772" s="157"/>
      <c r="KWX2772" s="326"/>
      <c r="KWZ2772" s="326"/>
      <c r="KXE2772" s="157"/>
      <c r="KXF2772" s="157"/>
      <c r="KXG2772" s="157"/>
      <c r="KXH2772" s="157"/>
      <c r="KXI2772" s="157"/>
      <c r="KXL2772" s="326"/>
      <c r="KXN2772" s="326"/>
      <c r="KXS2772" s="157"/>
      <c r="KXT2772" s="157"/>
      <c r="KXU2772" s="157"/>
      <c r="KXV2772" s="157"/>
      <c r="KXW2772" s="157"/>
      <c r="KXZ2772" s="326"/>
      <c r="KYB2772" s="326"/>
      <c r="KYG2772" s="157"/>
      <c r="KYH2772" s="157"/>
      <c r="KYI2772" s="157"/>
      <c r="KYJ2772" s="157"/>
      <c r="KYK2772" s="157"/>
      <c r="KYN2772" s="326"/>
      <c r="KYP2772" s="326"/>
      <c r="KYU2772" s="157"/>
      <c r="KYV2772" s="157"/>
      <c r="KYW2772" s="157"/>
      <c r="KYX2772" s="157"/>
      <c r="KYY2772" s="157"/>
      <c r="KZB2772" s="326"/>
      <c r="KZD2772" s="326"/>
      <c r="KZI2772" s="157"/>
      <c r="KZJ2772" s="157"/>
      <c r="KZK2772" s="157"/>
      <c r="KZL2772" s="157"/>
      <c r="KZM2772" s="157"/>
      <c r="KZP2772" s="326"/>
      <c r="KZR2772" s="326"/>
      <c r="KZW2772" s="157"/>
      <c r="KZX2772" s="157"/>
      <c r="KZY2772" s="157"/>
      <c r="KZZ2772" s="157"/>
      <c r="LAA2772" s="157"/>
      <c r="LAD2772" s="326"/>
      <c r="LAF2772" s="326"/>
      <c r="LAK2772" s="157"/>
      <c r="LAL2772" s="157"/>
      <c r="LAM2772" s="157"/>
      <c r="LAN2772" s="157"/>
      <c r="LAO2772" s="157"/>
      <c r="LAR2772" s="326"/>
      <c r="LAT2772" s="326"/>
      <c r="LAY2772" s="157"/>
      <c r="LAZ2772" s="157"/>
      <c r="LBA2772" s="157"/>
      <c r="LBB2772" s="157"/>
      <c r="LBC2772" s="157"/>
      <c r="LBF2772" s="326"/>
      <c r="LBH2772" s="326"/>
      <c r="LBM2772" s="157"/>
      <c r="LBN2772" s="157"/>
      <c r="LBO2772" s="157"/>
      <c r="LBP2772" s="157"/>
      <c r="LBQ2772" s="157"/>
      <c r="LBT2772" s="326"/>
      <c r="LBV2772" s="326"/>
      <c r="LCA2772" s="157"/>
      <c r="LCB2772" s="157"/>
      <c r="LCC2772" s="157"/>
      <c r="LCD2772" s="157"/>
      <c r="LCE2772" s="157"/>
      <c r="LCH2772" s="326"/>
      <c r="LCJ2772" s="326"/>
      <c r="LCO2772" s="157"/>
      <c r="LCP2772" s="157"/>
      <c r="LCQ2772" s="157"/>
      <c r="LCR2772" s="157"/>
      <c r="LCS2772" s="157"/>
      <c r="LCV2772" s="326"/>
      <c r="LCX2772" s="326"/>
      <c r="LDC2772" s="157"/>
      <c r="LDD2772" s="157"/>
      <c r="LDE2772" s="157"/>
      <c r="LDF2772" s="157"/>
      <c r="LDG2772" s="157"/>
      <c r="LDJ2772" s="326"/>
      <c r="LDL2772" s="326"/>
      <c r="LDQ2772" s="157"/>
      <c r="LDR2772" s="157"/>
      <c r="LDS2772" s="157"/>
      <c r="LDT2772" s="157"/>
      <c r="LDU2772" s="157"/>
      <c r="LDX2772" s="326"/>
      <c r="LDZ2772" s="326"/>
      <c r="LEE2772" s="157"/>
      <c r="LEF2772" s="157"/>
      <c r="LEG2772" s="157"/>
      <c r="LEH2772" s="157"/>
      <c r="LEI2772" s="157"/>
      <c r="LEL2772" s="326"/>
      <c r="LEN2772" s="326"/>
      <c r="LES2772" s="157"/>
      <c r="LET2772" s="157"/>
      <c r="LEU2772" s="157"/>
      <c r="LEV2772" s="157"/>
      <c r="LEW2772" s="157"/>
      <c r="LEZ2772" s="326"/>
      <c r="LFB2772" s="326"/>
      <c r="LFG2772" s="157"/>
      <c r="LFH2772" s="157"/>
      <c r="LFI2772" s="157"/>
      <c r="LFJ2772" s="157"/>
      <c r="LFK2772" s="157"/>
      <c r="LFN2772" s="326"/>
      <c r="LFP2772" s="326"/>
      <c r="LFU2772" s="157"/>
      <c r="LFV2772" s="157"/>
      <c r="LFW2772" s="157"/>
      <c r="LFX2772" s="157"/>
      <c r="LFY2772" s="157"/>
      <c r="LGB2772" s="326"/>
      <c r="LGD2772" s="326"/>
      <c r="LGI2772" s="157"/>
      <c r="LGJ2772" s="157"/>
      <c r="LGK2772" s="157"/>
      <c r="LGL2772" s="157"/>
      <c r="LGM2772" s="157"/>
      <c r="LGP2772" s="326"/>
      <c r="LGR2772" s="326"/>
      <c r="LGW2772" s="157"/>
      <c r="LGX2772" s="157"/>
      <c r="LGY2772" s="157"/>
      <c r="LGZ2772" s="157"/>
      <c r="LHA2772" s="157"/>
      <c r="LHD2772" s="326"/>
      <c r="LHF2772" s="326"/>
      <c r="LHK2772" s="157"/>
      <c r="LHL2772" s="157"/>
      <c r="LHM2772" s="157"/>
      <c r="LHN2772" s="157"/>
      <c r="LHO2772" s="157"/>
      <c r="LHR2772" s="326"/>
      <c r="LHT2772" s="326"/>
      <c r="LHY2772" s="157"/>
      <c r="LHZ2772" s="157"/>
      <c r="LIA2772" s="157"/>
      <c r="LIB2772" s="157"/>
      <c r="LIC2772" s="157"/>
      <c r="LIF2772" s="326"/>
      <c r="LIH2772" s="326"/>
      <c r="LIM2772" s="157"/>
      <c r="LIN2772" s="157"/>
      <c r="LIO2772" s="157"/>
      <c r="LIP2772" s="157"/>
      <c r="LIQ2772" s="157"/>
      <c r="LIT2772" s="326"/>
      <c r="LIV2772" s="326"/>
      <c r="LJA2772" s="157"/>
      <c r="LJB2772" s="157"/>
      <c r="LJC2772" s="157"/>
      <c r="LJD2772" s="157"/>
      <c r="LJE2772" s="157"/>
      <c r="LJH2772" s="326"/>
      <c r="LJJ2772" s="326"/>
      <c r="LJO2772" s="157"/>
      <c r="LJP2772" s="157"/>
      <c r="LJQ2772" s="157"/>
      <c r="LJR2772" s="157"/>
      <c r="LJS2772" s="157"/>
      <c r="LJV2772" s="326"/>
      <c r="LJX2772" s="326"/>
      <c r="LKC2772" s="157"/>
      <c r="LKD2772" s="157"/>
      <c r="LKE2772" s="157"/>
      <c r="LKF2772" s="157"/>
      <c r="LKG2772" s="157"/>
      <c r="LKJ2772" s="326"/>
      <c r="LKL2772" s="326"/>
      <c r="LKQ2772" s="157"/>
      <c r="LKR2772" s="157"/>
      <c r="LKS2772" s="157"/>
      <c r="LKT2772" s="157"/>
      <c r="LKU2772" s="157"/>
      <c r="LKX2772" s="326"/>
      <c r="LKZ2772" s="326"/>
      <c r="LLE2772" s="157"/>
      <c r="LLF2772" s="157"/>
      <c r="LLG2772" s="157"/>
      <c r="LLH2772" s="157"/>
      <c r="LLI2772" s="157"/>
      <c r="LLL2772" s="326"/>
      <c r="LLN2772" s="326"/>
      <c r="LLS2772" s="157"/>
      <c r="LLT2772" s="157"/>
      <c r="LLU2772" s="157"/>
      <c r="LLV2772" s="157"/>
      <c r="LLW2772" s="157"/>
      <c r="LLZ2772" s="326"/>
      <c r="LMB2772" s="326"/>
      <c r="LMG2772" s="157"/>
      <c r="LMH2772" s="157"/>
      <c r="LMI2772" s="157"/>
      <c r="LMJ2772" s="157"/>
      <c r="LMK2772" s="157"/>
      <c r="LMN2772" s="326"/>
      <c r="LMP2772" s="326"/>
      <c r="LMU2772" s="157"/>
      <c r="LMV2772" s="157"/>
      <c r="LMW2772" s="157"/>
      <c r="LMX2772" s="157"/>
      <c r="LMY2772" s="157"/>
      <c r="LNB2772" s="326"/>
      <c r="LND2772" s="326"/>
      <c r="LNI2772" s="157"/>
      <c r="LNJ2772" s="157"/>
      <c r="LNK2772" s="157"/>
      <c r="LNL2772" s="157"/>
      <c r="LNM2772" s="157"/>
      <c r="LNP2772" s="326"/>
      <c r="LNR2772" s="326"/>
      <c r="LNW2772" s="157"/>
      <c r="LNX2772" s="157"/>
      <c r="LNY2772" s="157"/>
      <c r="LNZ2772" s="157"/>
      <c r="LOA2772" s="157"/>
      <c r="LOD2772" s="326"/>
      <c r="LOF2772" s="326"/>
      <c r="LOK2772" s="157"/>
      <c r="LOL2772" s="157"/>
      <c r="LOM2772" s="157"/>
      <c r="LON2772" s="157"/>
      <c r="LOO2772" s="157"/>
      <c r="LOR2772" s="326"/>
      <c r="LOT2772" s="326"/>
      <c r="LOY2772" s="157"/>
      <c r="LOZ2772" s="157"/>
      <c r="LPA2772" s="157"/>
      <c r="LPB2772" s="157"/>
      <c r="LPC2772" s="157"/>
      <c r="LPF2772" s="326"/>
      <c r="LPH2772" s="326"/>
      <c r="LPM2772" s="157"/>
      <c r="LPN2772" s="157"/>
      <c r="LPO2772" s="157"/>
      <c r="LPP2772" s="157"/>
      <c r="LPQ2772" s="157"/>
      <c r="LPT2772" s="326"/>
      <c r="LPV2772" s="326"/>
      <c r="LQA2772" s="157"/>
      <c r="LQB2772" s="157"/>
      <c r="LQC2772" s="157"/>
      <c r="LQD2772" s="157"/>
      <c r="LQE2772" s="157"/>
      <c r="LQH2772" s="326"/>
      <c r="LQJ2772" s="326"/>
      <c r="LQO2772" s="157"/>
      <c r="LQP2772" s="157"/>
      <c r="LQQ2772" s="157"/>
      <c r="LQR2772" s="157"/>
      <c r="LQS2772" s="157"/>
      <c r="LQV2772" s="326"/>
      <c r="LQX2772" s="326"/>
      <c r="LRC2772" s="157"/>
      <c r="LRD2772" s="157"/>
      <c r="LRE2772" s="157"/>
      <c r="LRF2772" s="157"/>
      <c r="LRG2772" s="157"/>
      <c r="LRJ2772" s="326"/>
      <c r="LRL2772" s="326"/>
      <c r="LRQ2772" s="157"/>
      <c r="LRR2772" s="157"/>
      <c r="LRS2772" s="157"/>
      <c r="LRT2772" s="157"/>
      <c r="LRU2772" s="157"/>
      <c r="LRX2772" s="326"/>
      <c r="LRZ2772" s="326"/>
      <c r="LSE2772" s="157"/>
      <c r="LSF2772" s="157"/>
      <c r="LSG2772" s="157"/>
      <c r="LSH2772" s="157"/>
      <c r="LSI2772" s="157"/>
      <c r="LSL2772" s="326"/>
      <c r="LSN2772" s="326"/>
      <c r="LSS2772" s="157"/>
      <c r="LST2772" s="157"/>
      <c r="LSU2772" s="157"/>
      <c r="LSV2772" s="157"/>
      <c r="LSW2772" s="157"/>
      <c r="LSZ2772" s="326"/>
      <c r="LTB2772" s="326"/>
      <c r="LTG2772" s="157"/>
      <c r="LTH2772" s="157"/>
      <c r="LTI2772" s="157"/>
      <c r="LTJ2772" s="157"/>
      <c r="LTK2772" s="157"/>
      <c r="LTN2772" s="326"/>
      <c r="LTP2772" s="326"/>
      <c r="LTU2772" s="157"/>
      <c r="LTV2772" s="157"/>
      <c r="LTW2772" s="157"/>
      <c r="LTX2772" s="157"/>
      <c r="LTY2772" s="157"/>
      <c r="LUB2772" s="326"/>
      <c r="LUD2772" s="326"/>
      <c r="LUI2772" s="157"/>
      <c r="LUJ2772" s="157"/>
      <c r="LUK2772" s="157"/>
      <c r="LUL2772" s="157"/>
      <c r="LUM2772" s="157"/>
      <c r="LUP2772" s="326"/>
      <c r="LUR2772" s="326"/>
      <c r="LUW2772" s="157"/>
      <c r="LUX2772" s="157"/>
      <c r="LUY2772" s="157"/>
      <c r="LUZ2772" s="157"/>
      <c r="LVA2772" s="157"/>
      <c r="LVD2772" s="326"/>
      <c r="LVF2772" s="326"/>
      <c r="LVK2772" s="157"/>
      <c r="LVL2772" s="157"/>
      <c r="LVM2772" s="157"/>
      <c r="LVN2772" s="157"/>
      <c r="LVO2772" s="157"/>
      <c r="LVR2772" s="326"/>
      <c r="LVT2772" s="326"/>
      <c r="LVY2772" s="157"/>
      <c r="LVZ2772" s="157"/>
      <c r="LWA2772" s="157"/>
      <c r="LWB2772" s="157"/>
      <c r="LWC2772" s="157"/>
      <c r="LWF2772" s="326"/>
      <c r="LWH2772" s="326"/>
      <c r="LWM2772" s="157"/>
      <c r="LWN2772" s="157"/>
      <c r="LWO2772" s="157"/>
      <c r="LWP2772" s="157"/>
      <c r="LWQ2772" s="157"/>
      <c r="LWT2772" s="326"/>
      <c r="LWV2772" s="326"/>
      <c r="LXA2772" s="157"/>
      <c r="LXB2772" s="157"/>
      <c r="LXC2772" s="157"/>
      <c r="LXD2772" s="157"/>
      <c r="LXE2772" s="157"/>
      <c r="LXH2772" s="326"/>
      <c r="LXJ2772" s="326"/>
      <c r="LXO2772" s="157"/>
      <c r="LXP2772" s="157"/>
      <c r="LXQ2772" s="157"/>
      <c r="LXR2772" s="157"/>
      <c r="LXS2772" s="157"/>
      <c r="LXV2772" s="326"/>
      <c r="LXX2772" s="326"/>
      <c r="LYC2772" s="157"/>
      <c r="LYD2772" s="157"/>
      <c r="LYE2772" s="157"/>
      <c r="LYF2772" s="157"/>
      <c r="LYG2772" s="157"/>
      <c r="LYJ2772" s="326"/>
      <c r="LYL2772" s="326"/>
      <c r="LYQ2772" s="157"/>
      <c r="LYR2772" s="157"/>
      <c r="LYS2772" s="157"/>
      <c r="LYT2772" s="157"/>
      <c r="LYU2772" s="157"/>
      <c r="LYX2772" s="326"/>
      <c r="LYZ2772" s="326"/>
      <c r="LZE2772" s="157"/>
      <c r="LZF2772" s="157"/>
      <c r="LZG2772" s="157"/>
      <c r="LZH2772" s="157"/>
      <c r="LZI2772" s="157"/>
      <c r="LZL2772" s="326"/>
      <c r="LZN2772" s="326"/>
      <c r="LZS2772" s="157"/>
      <c r="LZT2772" s="157"/>
      <c r="LZU2772" s="157"/>
      <c r="LZV2772" s="157"/>
      <c r="LZW2772" s="157"/>
      <c r="LZZ2772" s="326"/>
      <c r="MAB2772" s="326"/>
      <c r="MAG2772" s="157"/>
      <c r="MAH2772" s="157"/>
      <c r="MAI2772" s="157"/>
      <c r="MAJ2772" s="157"/>
      <c r="MAK2772" s="157"/>
      <c r="MAN2772" s="326"/>
      <c r="MAP2772" s="326"/>
      <c r="MAU2772" s="157"/>
      <c r="MAV2772" s="157"/>
      <c r="MAW2772" s="157"/>
      <c r="MAX2772" s="157"/>
      <c r="MAY2772" s="157"/>
      <c r="MBB2772" s="326"/>
      <c r="MBD2772" s="326"/>
      <c r="MBI2772" s="157"/>
      <c r="MBJ2772" s="157"/>
      <c r="MBK2772" s="157"/>
      <c r="MBL2772" s="157"/>
      <c r="MBM2772" s="157"/>
      <c r="MBP2772" s="326"/>
      <c r="MBR2772" s="326"/>
      <c r="MBW2772" s="157"/>
      <c r="MBX2772" s="157"/>
      <c r="MBY2772" s="157"/>
      <c r="MBZ2772" s="157"/>
      <c r="MCA2772" s="157"/>
      <c r="MCD2772" s="326"/>
      <c r="MCF2772" s="326"/>
      <c r="MCK2772" s="157"/>
      <c r="MCL2772" s="157"/>
      <c r="MCM2772" s="157"/>
      <c r="MCN2772" s="157"/>
      <c r="MCO2772" s="157"/>
      <c r="MCR2772" s="326"/>
      <c r="MCT2772" s="326"/>
      <c r="MCY2772" s="157"/>
      <c r="MCZ2772" s="157"/>
      <c r="MDA2772" s="157"/>
      <c r="MDB2772" s="157"/>
      <c r="MDC2772" s="157"/>
      <c r="MDF2772" s="326"/>
      <c r="MDH2772" s="326"/>
      <c r="MDM2772" s="157"/>
      <c r="MDN2772" s="157"/>
      <c r="MDO2772" s="157"/>
      <c r="MDP2772" s="157"/>
      <c r="MDQ2772" s="157"/>
      <c r="MDT2772" s="326"/>
      <c r="MDV2772" s="326"/>
      <c r="MEA2772" s="157"/>
      <c r="MEB2772" s="157"/>
      <c r="MEC2772" s="157"/>
      <c r="MED2772" s="157"/>
      <c r="MEE2772" s="157"/>
      <c r="MEH2772" s="326"/>
      <c r="MEJ2772" s="326"/>
      <c r="MEO2772" s="157"/>
      <c r="MEP2772" s="157"/>
      <c r="MEQ2772" s="157"/>
      <c r="MER2772" s="157"/>
      <c r="MES2772" s="157"/>
      <c r="MEV2772" s="326"/>
      <c r="MEX2772" s="326"/>
      <c r="MFC2772" s="157"/>
      <c r="MFD2772" s="157"/>
      <c r="MFE2772" s="157"/>
      <c r="MFF2772" s="157"/>
      <c r="MFG2772" s="157"/>
      <c r="MFJ2772" s="326"/>
      <c r="MFL2772" s="326"/>
      <c r="MFQ2772" s="157"/>
      <c r="MFR2772" s="157"/>
      <c r="MFS2772" s="157"/>
      <c r="MFT2772" s="157"/>
      <c r="MFU2772" s="157"/>
      <c r="MFX2772" s="326"/>
      <c r="MFZ2772" s="326"/>
      <c r="MGE2772" s="157"/>
      <c r="MGF2772" s="157"/>
      <c r="MGG2772" s="157"/>
      <c r="MGH2772" s="157"/>
      <c r="MGI2772" s="157"/>
      <c r="MGL2772" s="326"/>
      <c r="MGN2772" s="326"/>
      <c r="MGS2772" s="157"/>
      <c r="MGT2772" s="157"/>
      <c r="MGU2772" s="157"/>
      <c r="MGV2772" s="157"/>
      <c r="MGW2772" s="157"/>
      <c r="MGZ2772" s="326"/>
      <c r="MHB2772" s="326"/>
      <c r="MHG2772" s="157"/>
      <c r="MHH2772" s="157"/>
      <c r="MHI2772" s="157"/>
      <c r="MHJ2772" s="157"/>
      <c r="MHK2772" s="157"/>
      <c r="MHN2772" s="326"/>
      <c r="MHP2772" s="326"/>
      <c r="MHU2772" s="157"/>
      <c r="MHV2772" s="157"/>
      <c r="MHW2772" s="157"/>
      <c r="MHX2772" s="157"/>
      <c r="MHY2772" s="157"/>
      <c r="MIB2772" s="326"/>
      <c r="MID2772" s="326"/>
      <c r="MII2772" s="157"/>
      <c r="MIJ2772" s="157"/>
      <c r="MIK2772" s="157"/>
      <c r="MIL2772" s="157"/>
      <c r="MIM2772" s="157"/>
      <c r="MIP2772" s="326"/>
      <c r="MIR2772" s="326"/>
      <c r="MIW2772" s="157"/>
      <c r="MIX2772" s="157"/>
      <c r="MIY2772" s="157"/>
      <c r="MIZ2772" s="157"/>
      <c r="MJA2772" s="157"/>
      <c r="MJD2772" s="326"/>
      <c r="MJF2772" s="326"/>
      <c r="MJK2772" s="157"/>
      <c r="MJL2772" s="157"/>
      <c r="MJM2772" s="157"/>
      <c r="MJN2772" s="157"/>
      <c r="MJO2772" s="157"/>
      <c r="MJR2772" s="326"/>
      <c r="MJT2772" s="326"/>
      <c r="MJY2772" s="157"/>
      <c r="MJZ2772" s="157"/>
      <c r="MKA2772" s="157"/>
      <c r="MKB2772" s="157"/>
      <c r="MKC2772" s="157"/>
      <c r="MKF2772" s="326"/>
      <c r="MKH2772" s="326"/>
      <c r="MKM2772" s="157"/>
      <c r="MKN2772" s="157"/>
      <c r="MKO2772" s="157"/>
      <c r="MKP2772" s="157"/>
      <c r="MKQ2772" s="157"/>
      <c r="MKT2772" s="326"/>
      <c r="MKV2772" s="326"/>
      <c r="MLA2772" s="157"/>
      <c r="MLB2772" s="157"/>
      <c r="MLC2772" s="157"/>
      <c r="MLD2772" s="157"/>
      <c r="MLE2772" s="157"/>
      <c r="MLH2772" s="326"/>
      <c r="MLJ2772" s="326"/>
      <c r="MLO2772" s="157"/>
      <c r="MLP2772" s="157"/>
      <c r="MLQ2772" s="157"/>
      <c r="MLR2772" s="157"/>
      <c r="MLS2772" s="157"/>
      <c r="MLV2772" s="326"/>
      <c r="MLX2772" s="326"/>
      <c r="MMC2772" s="157"/>
      <c r="MMD2772" s="157"/>
      <c r="MME2772" s="157"/>
      <c r="MMF2772" s="157"/>
      <c r="MMG2772" s="157"/>
      <c r="MMJ2772" s="326"/>
      <c r="MML2772" s="326"/>
      <c r="MMQ2772" s="157"/>
      <c r="MMR2772" s="157"/>
      <c r="MMS2772" s="157"/>
      <c r="MMT2772" s="157"/>
      <c r="MMU2772" s="157"/>
      <c r="MMX2772" s="326"/>
      <c r="MMZ2772" s="326"/>
      <c r="MNE2772" s="157"/>
      <c r="MNF2772" s="157"/>
      <c r="MNG2772" s="157"/>
      <c r="MNH2772" s="157"/>
      <c r="MNI2772" s="157"/>
      <c r="MNL2772" s="326"/>
      <c r="MNN2772" s="326"/>
      <c r="MNS2772" s="157"/>
      <c r="MNT2772" s="157"/>
      <c r="MNU2772" s="157"/>
      <c r="MNV2772" s="157"/>
      <c r="MNW2772" s="157"/>
      <c r="MNZ2772" s="326"/>
      <c r="MOB2772" s="326"/>
      <c r="MOG2772" s="157"/>
      <c r="MOH2772" s="157"/>
      <c r="MOI2772" s="157"/>
      <c r="MOJ2772" s="157"/>
      <c r="MOK2772" s="157"/>
      <c r="MON2772" s="326"/>
      <c r="MOP2772" s="326"/>
      <c r="MOU2772" s="157"/>
      <c r="MOV2772" s="157"/>
      <c r="MOW2772" s="157"/>
      <c r="MOX2772" s="157"/>
      <c r="MOY2772" s="157"/>
      <c r="MPB2772" s="326"/>
      <c r="MPD2772" s="326"/>
      <c r="MPI2772" s="157"/>
      <c r="MPJ2772" s="157"/>
      <c r="MPK2772" s="157"/>
      <c r="MPL2772" s="157"/>
      <c r="MPM2772" s="157"/>
      <c r="MPP2772" s="326"/>
      <c r="MPR2772" s="326"/>
      <c r="MPW2772" s="157"/>
      <c r="MPX2772" s="157"/>
      <c r="MPY2772" s="157"/>
      <c r="MPZ2772" s="157"/>
      <c r="MQA2772" s="157"/>
      <c r="MQD2772" s="326"/>
      <c r="MQF2772" s="326"/>
      <c r="MQK2772" s="157"/>
      <c r="MQL2772" s="157"/>
      <c r="MQM2772" s="157"/>
      <c r="MQN2772" s="157"/>
      <c r="MQO2772" s="157"/>
      <c r="MQR2772" s="326"/>
      <c r="MQT2772" s="326"/>
      <c r="MQY2772" s="157"/>
      <c r="MQZ2772" s="157"/>
      <c r="MRA2772" s="157"/>
      <c r="MRB2772" s="157"/>
      <c r="MRC2772" s="157"/>
      <c r="MRF2772" s="326"/>
      <c r="MRH2772" s="326"/>
      <c r="MRM2772" s="157"/>
      <c r="MRN2772" s="157"/>
      <c r="MRO2772" s="157"/>
      <c r="MRP2772" s="157"/>
      <c r="MRQ2772" s="157"/>
      <c r="MRT2772" s="326"/>
      <c r="MRV2772" s="326"/>
      <c r="MSA2772" s="157"/>
      <c r="MSB2772" s="157"/>
      <c r="MSC2772" s="157"/>
      <c r="MSD2772" s="157"/>
      <c r="MSE2772" s="157"/>
      <c r="MSH2772" s="326"/>
      <c r="MSJ2772" s="326"/>
      <c r="MSO2772" s="157"/>
      <c r="MSP2772" s="157"/>
      <c r="MSQ2772" s="157"/>
      <c r="MSR2772" s="157"/>
      <c r="MSS2772" s="157"/>
      <c r="MSV2772" s="326"/>
      <c r="MSX2772" s="326"/>
      <c r="MTC2772" s="157"/>
      <c r="MTD2772" s="157"/>
      <c r="MTE2772" s="157"/>
      <c r="MTF2772" s="157"/>
      <c r="MTG2772" s="157"/>
      <c r="MTJ2772" s="326"/>
      <c r="MTL2772" s="326"/>
      <c r="MTQ2772" s="157"/>
      <c r="MTR2772" s="157"/>
      <c r="MTS2772" s="157"/>
      <c r="MTT2772" s="157"/>
      <c r="MTU2772" s="157"/>
      <c r="MTX2772" s="326"/>
      <c r="MTZ2772" s="326"/>
      <c r="MUE2772" s="157"/>
      <c r="MUF2772" s="157"/>
      <c r="MUG2772" s="157"/>
      <c r="MUH2772" s="157"/>
      <c r="MUI2772" s="157"/>
      <c r="MUL2772" s="326"/>
      <c r="MUN2772" s="326"/>
      <c r="MUS2772" s="157"/>
      <c r="MUT2772" s="157"/>
      <c r="MUU2772" s="157"/>
      <c r="MUV2772" s="157"/>
      <c r="MUW2772" s="157"/>
      <c r="MUZ2772" s="326"/>
      <c r="MVB2772" s="326"/>
      <c r="MVG2772" s="157"/>
      <c r="MVH2772" s="157"/>
      <c r="MVI2772" s="157"/>
      <c r="MVJ2772" s="157"/>
      <c r="MVK2772" s="157"/>
      <c r="MVN2772" s="326"/>
      <c r="MVP2772" s="326"/>
      <c r="MVU2772" s="157"/>
      <c r="MVV2772" s="157"/>
      <c r="MVW2772" s="157"/>
      <c r="MVX2772" s="157"/>
      <c r="MVY2772" s="157"/>
      <c r="MWB2772" s="326"/>
      <c r="MWD2772" s="326"/>
      <c r="MWI2772" s="157"/>
      <c r="MWJ2772" s="157"/>
      <c r="MWK2772" s="157"/>
      <c r="MWL2772" s="157"/>
      <c r="MWM2772" s="157"/>
      <c r="MWP2772" s="326"/>
      <c r="MWR2772" s="326"/>
      <c r="MWW2772" s="157"/>
      <c r="MWX2772" s="157"/>
      <c r="MWY2772" s="157"/>
      <c r="MWZ2772" s="157"/>
      <c r="MXA2772" s="157"/>
      <c r="MXD2772" s="326"/>
      <c r="MXF2772" s="326"/>
      <c r="MXK2772" s="157"/>
      <c r="MXL2772" s="157"/>
      <c r="MXM2772" s="157"/>
      <c r="MXN2772" s="157"/>
      <c r="MXO2772" s="157"/>
      <c r="MXR2772" s="326"/>
      <c r="MXT2772" s="326"/>
      <c r="MXY2772" s="157"/>
      <c r="MXZ2772" s="157"/>
      <c r="MYA2772" s="157"/>
      <c r="MYB2772" s="157"/>
      <c r="MYC2772" s="157"/>
      <c r="MYF2772" s="326"/>
      <c r="MYH2772" s="326"/>
      <c r="MYM2772" s="157"/>
      <c r="MYN2772" s="157"/>
      <c r="MYO2772" s="157"/>
      <c r="MYP2772" s="157"/>
      <c r="MYQ2772" s="157"/>
      <c r="MYT2772" s="326"/>
      <c r="MYV2772" s="326"/>
      <c r="MZA2772" s="157"/>
      <c r="MZB2772" s="157"/>
      <c r="MZC2772" s="157"/>
      <c r="MZD2772" s="157"/>
      <c r="MZE2772" s="157"/>
      <c r="MZH2772" s="326"/>
      <c r="MZJ2772" s="326"/>
      <c r="MZO2772" s="157"/>
      <c r="MZP2772" s="157"/>
      <c r="MZQ2772" s="157"/>
      <c r="MZR2772" s="157"/>
      <c r="MZS2772" s="157"/>
      <c r="MZV2772" s="326"/>
      <c r="MZX2772" s="326"/>
      <c r="NAC2772" s="157"/>
      <c r="NAD2772" s="157"/>
      <c r="NAE2772" s="157"/>
      <c r="NAF2772" s="157"/>
      <c r="NAG2772" s="157"/>
      <c r="NAJ2772" s="326"/>
      <c r="NAL2772" s="326"/>
      <c r="NAQ2772" s="157"/>
      <c r="NAR2772" s="157"/>
      <c r="NAS2772" s="157"/>
      <c r="NAT2772" s="157"/>
      <c r="NAU2772" s="157"/>
      <c r="NAX2772" s="326"/>
      <c r="NAZ2772" s="326"/>
      <c r="NBE2772" s="157"/>
      <c r="NBF2772" s="157"/>
      <c r="NBG2772" s="157"/>
      <c r="NBH2772" s="157"/>
      <c r="NBI2772" s="157"/>
      <c r="NBL2772" s="326"/>
      <c r="NBN2772" s="326"/>
      <c r="NBS2772" s="157"/>
      <c r="NBT2772" s="157"/>
      <c r="NBU2772" s="157"/>
      <c r="NBV2772" s="157"/>
      <c r="NBW2772" s="157"/>
      <c r="NBZ2772" s="326"/>
      <c r="NCB2772" s="326"/>
      <c r="NCG2772" s="157"/>
      <c r="NCH2772" s="157"/>
      <c r="NCI2772" s="157"/>
      <c r="NCJ2772" s="157"/>
      <c r="NCK2772" s="157"/>
      <c r="NCN2772" s="326"/>
      <c r="NCP2772" s="326"/>
      <c r="NCU2772" s="157"/>
      <c r="NCV2772" s="157"/>
      <c r="NCW2772" s="157"/>
      <c r="NCX2772" s="157"/>
      <c r="NCY2772" s="157"/>
      <c r="NDB2772" s="326"/>
      <c r="NDD2772" s="326"/>
      <c r="NDI2772" s="157"/>
      <c r="NDJ2772" s="157"/>
      <c r="NDK2772" s="157"/>
      <c r="NDL2772" s="157"/>
      <c r="NDM2772" s="157"/>
      <c r="NDP2772" s="326"/>
      <c r="NDR2772" s="326"/>
      <c r="NDW2772" s="157"/>
      <c r="NDX2772" s="157"/>
      <c r="NDY2772" s="157"/>
      <c r="NDZ2772" s="157"/>
      <c r="NEA2772" s="157"/>
      <c r="NED2772" s="326"/>
      <c r="NEF2772" s="326"/>
      <c r="NEK2772" s="157"/>
      <c r="NEL2772" s="157"/>
      <c r="NEM2772" s="157"/>
      <c r="NEN2772" s="157"/>
      <c r="NEO2772" s="157"/>
      <c r="NER2772" s="326"/>
      <c r="NET2772" s="326"/>
      <c r="NEY2772" s="157"/>
      <c r="NEZ2772" s="157"/>
      <c r="NFA2772" s="157"/>
      <c r="NFB2772" s="157"/>
      <c r="NFC2772" s="157"/>
      <c r="NFF2772" s="326"/>
      <c r="NFH2772" s="326"/>
      <c r="NFM2772" s="157"/>
      <c r="NFN2772" s="157"/>
      <c r="NFO2772" s="157"/>
      <c r="NFP2772" s="157"/>
      <c r="NFQ2772" s="157"/>
      <c r="NFT2772" s="326"/>
      <c r="NFV2772" s="326"/>
      <c r="NGA2772" s="157"/>
      <c r="NGB2772" s="157"/>
      <c r="NGC2772" s="157"/>
      <c r="NGD2772" s="157"/>
      <c r="NGE2772" s="157"/>
      <c r="NGH2772" s="326"/>
      <c r="NGJ2772" s="326"/>
      <c r="NGO2772" s="157"/>
      <c r="NGP2772" s="157"/>
      <c r="NGQ2772" s="157"/>
      <c r="NGR2772" s="157"/>
      <c r="NGS2772" s="157"/>
      <c r="NGV2772" s="326"/>
      <c r="NGX2772" s="326"/>
      <c r="NHC2772" s="157"/>
      <c r="NHD2772" s="157"/>
      <c r="NHE2772" s="157"/>
      <c r="NHF2772" s="157"/>
      <c r="NHG2772" s="157"/>
      <c r="NHJ2772" s="326"/>
      <c r="NHL2772" s="326"/>
      <c r="NHQ2772" s="157"/>
      <c r="NHR2772" s="157"/>
      <c r="NHS2772" s="157"/>
      <c r="NHT2772" s="157"/>
      <c r="NHU2772" s="157"/>
      <c r="NHX2772" s="326"/>
      <c r="NHZ2772" s="326"/>
      <c r="NIE2772" s="157"/>
      <c r="NIF2772" s="157"/>
      <c r="NIG2772" s="157"/>
      <c r="NIH2772" s="157"/>
      <c r="NII2772" s="157"/>
      <c r="NIL2772" s="326"/>
      <c r="NIN2772" s="326"/>
      <c r="NIS2772" s="157"/>
      <c r="NIT2772" s="157"/>
      <c r="NIU2772" s="157"/>
      <c r="NIV2772" s="157"/>
      <c r="NIW2772" s="157"/>
      <c r="NIZ2772" s="326"/>
      <c r="NJB2772" s="326"/>
      <c r="NJG2772" s="157"/>
      <c r="NJH2772" s="157"/>
      <c r="NJI2772" s="157"/>
      <c r="NJJ2772" s="157"/>
      <c r="NJK2772" s="157"/>
      <c r="NJN2772" s="326"/>
      <c r="NJP2772" s="326"/>
      <c r="NJU2772" s="157"/>
      <c r="NJV2772" s="157"/>
      <c r="NJW2772" s="157"/>
      <c r="NJX2772" s="157"/>
      <c r="NJY2772" s="157"/>
      <c r="NKB2772" s="326"/>
      <c r="NKD2772" s="326"/>
      <c r="NKI2772" s="157"/>
      <c r="NKJ2772" s="157"/>
      <c r="NKK2772" s="157"/>
      <c r="NKL2772" s="157"/>
      <c r="NKM2772" s="157"/>
      <c r="NKP2772" s="326"/>
      <c r="NKR2772" s="326"/>
      <c r="NKW2772" s="157"/>
      <c r="NKX2772" s="157"/>
      <c r="NKY2772" s="157"/>
      <c r="NKZ2772" s="157"/>
      <c r="NLA2772" s="157"/>
      <c r="NLD2772" s="326"/>
      <c r="NLF2772" s="326"/>
      <c r="NLK2772" s="157"/>
      <c r="NLL2772" s="157"/>
      <c r="NLM2772" s="157"/>
      <c r="NLN2772" s="157"/>
      <c r="NLO2772" s="157"/>
      <c r="NLR2772" s="326"/>
      <c r="NLT2772" s="326"/>
      <c r="NLY2772" s="157"/>
      <c r="NLZ2772" s="157"/>
      <c r="NMA2772" s="157"/>
      <c r="NMB2772" s="157"/>
      <c r="NMC2772" s="157"/>
      <c r="NMF2772" s="326"/>
      <c r="NMH2772" s="326"/>
      <c r="NMM2772" s="157"/>
      <c r="NMN2772" s="157"/>
      <c r="NMO2772" s="157"/>
      <c r="NMP2772" s="157"/>
      <c r="NMQ2772" s="157"/>
      <c r="NMT2772" s="326"/>
      <c r="NMV2772" s="326"/>
      <c r="NNA2772" s="157"/>
      <c r="NNB2772" s="157"/>
      <c r="NNC2772" s="157"/>
      <c r="NND2772" s="157"/>
      <c r="NNE2772" s="157"/>
      <c r="NNH2772" s="326"/>
      <c r="NNJ2772" s="326"/>
      <c r="NNO2772" s="157"/>
      <c r="NNP2772" s="157"/>
      <c r="NNQ2772" s="157"/>
      <c r="NNR2772" s="157"/>
      <c r="NNS2772" s="157"/>
      <c r="NNV2772" s="326"/>
      <c r="NNX2772" s="326"/>
      <c r="NOC2772" s="157"/>
      <c r="NOD2772" s="157"/>
      <c r="NOE2772" s="157"/>
      <c r="NOF2772" s="157"/>
      <c r="NOG2772" s="157"/>
      <c r="NOJ2772" s="326"/>
      <c r="NOL2772" s="326"/>
      <c r="NOQ2772" s="157"/>
      <c r="NOR2772" s="157"/>
      <c r="NOS2772" s="157"/>
      <c r="NOT2772" s="157"/>
      <c r="NOU2772" s="157"/>
      <c r="NOX2772" s="326"/>
      <c r="NOZ2772" s="326"/>
      <c r="NPE2772" s="157"/>
      <c r="NPF2772" s="157"/>
      <c r="NPG2772" s="157"/>
      <c r="NPH2772" s="157"/>
      <c r="NPI2772" s="157"/>
      <c r="NPL2772" s="326"/>
      <c r="NPN2772" s="326"/>
      <c r="NPS2772" s="157"/>
      <c r="NPT2772" s="157"/>
      <c r="NPU2772" s="157"/>
      <c r="NPV2772" s="157"/>
      <c r="NPW2772" s="157"/>
      <c r="NPZ2772" s="326"/>
      <c r="NQB2772" s="326"/>
      <c r="NQG2772" s="157"/>
      <c r="NQH2772" s="157"/>
      <c r="NQI2772" s="157"/>
      <c r="NQJ2772" s="157"/>
      <c r="NQK2772" s="157"/>
      <c r="NQN2772" s="326"/>
      <c r="NQP2772" s="326"/>
      <c r="NQU2772" s="157"/>
      <c r="NQV2772" s="157"/>
      <c r="NQW2772" s="157"/>
      <c r="NQX2772" s="157"/>
      <c r="NQY2772" s="157"/>
      <c r="NRB2772" s="326"/>
      <c r="NRD2772" s="326"/>
      <c r="NRI2772" s="157"/>
      <c r="NRJ2772" s="157"/>
      <c r="NRK2772" s="157"/>
      <c r="NRL2772" s="157"/>
      <c r="NRM2772" s="157"/>
      <c r="NRP2772" s="326"/>
      <c r="NRR2772" s="326"/>
      <c r="NRW2772" s="157"/>
      <c r="NRX2772" s="157"/>
      <c r="NRY2772" s="157"/>
      <c r="NRZ2772" s="157"/>
      <c r="NSA2772" s="157"/>
      <c r="NSD2772" s="326"/>
      <c r="NSF2772" s="326"/>
      <c r="NSK2772" s="157"/>
      <c r="NSL2772" s="157"/>
      <c r="NSM2772" s="157"/>
      <c r="NSN2772" s="157"/>
      <c r="NSO2772" s="157"/>
      <c r="NSR2772" s="326"/>
      <c r="NST2772" s="326"/>
      <c r="NSY2772" s="157"/>
      <c r="NSZ2772" s="157"/>
      <c r="NTA2772" s="157"/>
      <c r="NTB2772" s="157"/>
      <c r="NTC2772" s="157"/>
      <c r="NTF2772" s="326"/>
      <c r="NTH2772" s="326"/>
      <c r="NTM2772" s="157"/>
      <c r="NTN2772" s="157"/>
      <c r="NTO2772" s="157"/>
      <c r="NTP2772" s="157"/>
      <c r="NTQ2772" s="157"/>
      <c r="NTT2772" s="326"/>
      <c r="NTV2772" s="326"/>
      <c r="NUA2772" s="157"/>
      <c r="NUB2772" s="157"/>
      <c r="NUC2772" s="157"/>
      <c r="NUD2772" s="157"/>
      <c r="NUE2772" s="157"/>
      <c r="NUH2772" s="326"/>
      <c r="NUJ2772" s="326"/>
      <c r="NUO2772" s="157"/>
      <c r="NUP2772" s="157"/>
      <c r="NUQ2772" s="157"/>
      <c r="NUR2772" s="157"/>
      <c r="NUS2772" s="157"/>
      <c r="NUV2772" s="326"/>
      <c r="NUX2772" s="326"/>
      <c r="NVC2772" s="157"/>
      <c r="NVD2772" s="157"/>
      <c r="NVE2772" s="157"/>
      <c r="NVF2772" s="157"/>
      <c r="NVG2772" s="157"/>
      <c r="NVJ2772" s="326"/>
      <c r="NVL2772" s="326"/>
      <c r="NVQ2772" s="157"/>
      <c r="NVR2772" s="157"/>
      <c r="NVS2772" s="157"/>
      <c r="NVT2772" s="157"/>
      <c r="NVU2772" s="157"/>
      <c r="NVX2772" s="326"/>
      <c r="NVZ2772" s="326"/>
      <c r="NWE2772" s="157"/>
      <c r="NWF2772" s="157"/>
      <c r="NWG2772" s="157"/>
      <c r="NWH2772" s="157"/>
      <c r="NWI2772" s="157"/>
      <c r="NWL2772" s="326"/>
      <c r="NWN2772" s="326"/>
      <c r="NWS2772" s="157"/>
      <c r="NWT2772" s="157"/>
      <c r="NWU2772" s="157"/>
      <c r="NWV2772" s="157"/>
      <c r="NWW2772" s="157"/>
      <c r="NWZ2772" s="326"/>
      <c r="NXB2772" s="326"/>
      <c r="NXG2772" s="157"/>
      <c r="NXH2772" s="157"/>
      <c r="NXI2772" s="157"/>
      <c r="NXJ2772" s="157"/>
      <c r="NXK2772" s="157"/>
      <c r="NXN2772" s="326"/>
      <c r="NXP2772" s="326"/>
      <c r="NXU2772" s="157"/>
      <c r="NXV2772" s="157"/>
      <c r="NXW2772" s="157"/>
      <c r="NXX2772" s="157"/>
      <c r="NXY2772" s="157"/>
      <c r="NYB2772" s="326"/>
      <c r="NYD2772" s="326"/>
      <c r="NYI2772" s="157"/>
      <c r="NYJ2772" s="157"/>
      <c r="NYK2772" s="157"/>
      <c r="NYL2772" s="157"/>
      <c r="NYM2772" s="157"/>
      <c r="NYP2772" s="326"/>
      <c r="NYR2772" s="326"/>
      <c r="NYW2772" s="157"/>
      <c r="NYX2772" s="157"/>
      <c r="NYY2772" s="157"/>
      <c r="NYZ2772" s="157"/>
      <c r="NZA2772" s="157"/>
      <c r="NZD2772" s="326"/>
      <c r="NZF2772" s="326"/>
      <c r="NZK2772" s="157"/>
      <c r="NZL2772" s="157"/>
      <c r="NZM2772" s="157"/>
      <c r="NZN2772" s="157"/>
      <c r="NZO2772" s="157"/>
      <c r="NZR2772" s="326"/>
      <c r="NZT2772" s="326"/>
      <c r="NZY2772" s="157"/>
      <c r="NZZ2772" s="157"/>
      <c r="OAA2772" s="157"/>
      <c r="OAB2772" s="157"/>
      <c r="OAC2772" s="157"/>
      <c r="OAF2772" s="326"/>
      <c r="OAH2772" s="326"/>
      <c r="OAM2772" s="157"/>
      <c r="OAN2772" s="157"/>
      <c r="OAO2772" s="157"/>
      <c r="OAP2772" s="157"/>
      <c r="OAQ2772" s="157"/>
      <c r="OAT2772" s="326"/>
      <c r="OAV2772" s="326"/>
      <c r="OBA2772" s="157"/>
      <c r="OBB2772" s="157"/>
      <c r="OBC2772" s="157"/>
      <c r="OBD2772" s="157"/>
      <c r="OBE2772" s="157"/>
      <c r="OBH2772" s="326"/>
      <c r="OBJ2772" s="326"/>
      <c r="OBO2772" s="157"/>
      <c r="OBP2772" s="157"/>
      <c r="OBQ2772" s="157"/>
      <c r="OBR2772" s="157"/>
      <c r="OBS2772" s="157"/>
      <c r="OBV2772" s="326"/>
      <c r="OBX2772" s="326"/>
      <c r="OCC2772" s="157"/>
      <c r="OCD2772" s="157"/>
      <c r="OCE2772" s="157"/>
      <c r="OCF2772" s="157"/>
      <c r="OCG2772" s="157"/>
      <c r="OCJ2772" s="326"/>
      <c r="OCL2772" s="326"/>
      <c r="OCQ2772" s="157"/>
      <c r="OCR2772" s="157"/>
      <c r="OCS2772" s="157"/>
      <c r="OCT2772" s="157"/>
      <c r="OCU2772" s="157"/>
      <c r="OCX2772" s="326"/>
      <c r="OCZ2772" s="326"/>
      <c r="ODE2772" s="157"/>
      <c r="ODF2772" s="157"/>
      <c r="ODG2772" s="157"/>
      <c r="ODH2772" s="157"/>
      <c r="ODI2772" s="157"/>
      <c r="ODL2772" s="326"/>
      <c r="ODN2772" s="326"/>
      <c r="ODS2772" s="157"/>
      <c r="ODT2772" s="157"/>
      <c r="ODU2772" s="157"/>
      <c r="ODV2772" s="157"/>
      <c r="ODW2772" s="157"/>
      <c r="ODZ2772" s="326"/>
      <c r="OEB2772" s="326"/>
      <c r="OEG2772" s="157"/>
      <c r="OEH2772" s="157"/>
      <c r="OEI2772" s="157"/>
      <c r="OEJ2772" s="157"/>
      <c r="OEK2772" s="157"/>
      <c r="OEN2772" s="326"/>
      <c r="OEP2772" s="326"/>
      <c r="OEU2772" s="157"/>
      <c r="OEV2772" s="157"/>
      <c r="OEW2772" s="157"/>
      <c r="OEX2772" s="157"/>
      <c r="OEY2772" s="157"/>
      <c r="OFB2772" s="326"/>
      <c r="OFD2772" s="326"/>
      <c r="OFI2772" s="157"/>
      <c r="OFJ2772" s="157"/>
      <c r="OFK2772" s="157"/>
      <c r="OFL2772" s="157"/>
      <c r="OFM2772" s="157"/>
      <c r="OFP2772" s="326"/>
      <c r="OFR2772" s="326"/>
      <c r="OFW2772" s="157"/>
      <c r="OFX2772" s="157"/>
      <c r="OFY2772" s="157"/>
      <c r="OFZ2772" s="157"/>
      <c r="OGA2772" s="157"/>
      <c r="OGD2772" s="326"/>
      <c r="OGF2772" s="326"/>
      <c r="OGK2772" s="157"/>
      <c r="OGL2772" s="157"/>
      <c r="OGM2772" s="157"/>
      <c r="OGN2772" s="157"/>
      <c r="OGO2772" s="157"/>
      <c r="OGR2772" s="326"/>
      <c r="OGT2772" s="326"/>
      <c r="OGY2772" s="157"/>
      <c r="OGZ2772" s="157"/>
      <c r="OHA2772" s="157"/>
      <c r="OHB2772" s="157"/>
      <c r="OHC2772" s="157"/>
      <c r="OHF2772" s="326"/>
      <c r="OHH2772" s="326"/>
      <c r="OHM2772" s="157"/>
      <c r="OHN2772" s="157"/>
      <c r="OHO2772" s="157"/>
      <c r="OHP2772" s="157"/>
      <c r="OHQ2772" s="157"/>
      <c r="OHT2772" s="326"/>
      <c r="OHV2772" s="326"/>
      <c r="OIA2772" s="157"/>
      <c r="OIB2772" s="157"/>
      <c r="OIC2772" s="157"/>
      <c r="OID2772" s="157"/>
      <c r="OIE2772" s="157"/>
      <c r="OIH2772" s="326"/>
      <c r="OIJ2772" s="326"/>
      <c r="OIO2772" s="157"/>
      <c r="OIP2772" s="157"/>
      <c r="OIQ2772" s="157"/>
      <c r="OIR2772" s="157"/>
      <c r="OIS2772" s="157"/>
      <c r="OIV2772" s="326"/>
      <c r="OIX2772" s="326"/>
      <c r="OJC2772" s="157"/>
      <c r="OJD2772" s="157"/>
      <c r="OJE2772" s="157"/>
      <c r="OJF2772" s="157"/>
      <c r="OJG2772" s="157"/>
      <c r="OJJ2772" s="326"/>
      <c r="OJL2772" s="326"/>
      <c r="OJQ2772" s="157"/>
      <c r="OJR2772" s="157"/>
      <c r="OJS2772" s="157"/>
      <c r="OJT2772" s="157"/>
      <c r="OJU2772" s="157"/>
      <c r="OJX2772" s="326"/>
      <c r="OJZ2772" s="326"/>
      <c r="OKE2772" s="157"/>
      <c r="OKF2772" s="157"/>
      <c r="OKG2772" s="157"/>
      <c r="OKH2772" s="157"/>
      <c r="OKI2772" s="157"/>
      <c r="OKL2772" s="326"/>
      <c r="OKN2772" s="326"/>
      <c r="OKS2772" s="157"/>
      <c r="OKT2772" s="157"/>
      <c r="OKU2772" s="157"/>
      <c r="OKV2772" s="157"/>
      <c r="OKW2772" s="157"/>
      <c r="OKZ2772" s="326"/>
      <c r="OLB2772" s="326"/>
      <c r="OLG2772" s="157"/>
      <c r="OLH2772" s="157"/>
      <c r="OLI2772" s="157"/>
      <c r="OLJ2772" s="157"/>
      <c r="OLK2772" s="157"/>
      <c r="OLN2772" s="326"/>
      <c r="OLP2772" s="326"/>
      <c r="OLU2772" s="157"/>
      <c r="OLV2772" s="157"/>
      <c r="OLW2772" s="157"/>
      <c r="OLX2772" s="157"/>
      <c r="OLY2772" s="157"/>
      <c r="OMB2772" s="326"/>
      <c r="OMD2772" s="326"/>
      <c r="OMI2772" s="157"/>
      <c r="OMJ2772" s="157"/>
      <c r="OMK2772" s="157"/>
      <c r="OML2772" s="157"/>
      <c r="OMM2772" s="157"/>
      <c r="OMP2772" s="326"/>
      <c r="OMR2772" s="326"/>
      <c r="OMW2772" s="157"/>
      <c r="OMX2772" s="157"/>
      <c r="OMY2772" s="157"/>
      <c r="OMZ2772" s="157"/>
      <c r="ONA2772" s="157"/>
      <c r="OND2772" s="326"/>
      <c r="ONF2772" s="326"/>
      <c r="ONK2772" s="157"/>
      <c r="ONL2772" s="157"/>
      <c r="ONM2772" s="157"/>
      <c r="ONN2772" s="157"/>
      <c r="ONO2772" s="157"/>
      <c r="ONR2772" s="326"/>
      <c r="ONT2772" s="326"/>
      <c r="ONY2772" s="157"/>
      <c r="ONZ2772" s="157"/>
      <c r="OOA2772" s="157"/>
      <c r="OOB2772" s="157"/>
      <c r="OOC2772" s="157"/>
      <c r="OOF2772" s="326"/>
      <c r="OOH2772" s="326"/>
      <c r="OOM2772" s="157"/>
      <c r="OON2772" s="157"/>
      <c r="OOO2772" s="157"/>
      <c r="OOP2772" s="157"/>
      <c r="OOQ2772" s="157"/>
      <c r="OOT2772" s="326"/>
      <c r="OOV2772" s="326"/>
      <c r="OPA2772" s="157"/>
      <c r="OPB2772" s="157"/>
      <c r="OPC2772" s="157"/>
      <c r="OPD2772" s="157"/>
      <c r="OPE2772" s="157"/>
      <c r="OPH2772" s="326"/>
      <c r="OPJ2772" s="326"/>
      <c r="OPO2772" s="157"/>
      <c r="OPP2772" s="157"/>
      <c r="OPQ2772" s="157"/>
      <c r="OPR2772" s="157"/>
      <c r="OPS2772" s="157"/>
      <c r="OPV2772" s="326"/>
      <c r="OPX2772" s="326"/>
      <c r="OQC2772" s="157"/>
      <c r="OQD2772" s="157"/>
      <c r="OQE2772" s="157"/>
      <c r="OQF2772" s="157"/>
      <c r="OQG2772" s="157"/>
      <c r="OQJ2772" s="326"/>
      <c r="OQL2772" s="326"/>
      <c r="OQQ2772" s="157"/>
      <c r="OQR2772" s="157"/>
      <c r="OQS2772" s="157"/>
      <c r="OQT2772" s="157"/>
      <c r="OQU2772" s="157"/>
      <c r="OQX2772" s="326"/>
      <c r="OQZ2772" s="326"/>
      <c r="ORE2772" s="157"/>
      <c r="ORF2772" s="157"/>
      <c r="ORG2772" s="157"/>
      <c r="ORH2772" s="157"/>
      <c r="ORI2772" s="157"/>
      <c r="ORL2772" s="326"/>
      <c r="ORN2772" s="326"/>
      <c r="ORS2772" s="157"/>
      <c r="ORT2772" s="157"/>
      <c r="ORU2772" s="157"/>
      <c r="ORV2772" s="157"/>
      <c r="ORW2772" s="157"/>
      <c r="ORZ2772" s="326"/>
      <c r="OSB2772" s="326"/>
      <c r="OSG2772" s="157"/>
      <c r="OSH2772" s="157"/>
      <c r="OSI2772" s="157"/>
      <c r="OSJ2772" s="157"/>
      <c r="OSK2772" s="157"/>
      <c r="OSN2772" s="326"/>
      <c r="OSP2772" s="326"/>
      <c r="OSU2772" s="157"/>
      <c r="OSV2772" s="157"/>
      <c r="OSW2772" s="157"/>
      <c r="OSX2772" s="157"/>
      <c r="OSY2772" s="157"/>
      <c r="OTB2772" s="326"/>
      <c r="OTD2772" s="326"/>
      <c r="OTI2772" s="157"/>
      <c r="OTJ2772" s="157"/>
      <c r="OTK2772" s="157"/>
      <c r="OTL2772" s="157"/>
      <c r="OTM2772" s="157"/>
      <c r="OTP2772" s="326"/>
      <c r="OTR2772" s="326"/>
      <c r="OTW2772" s="157"/>
      <c r="OTX2772" s="157"/>
      <c r="OTY2772" s="157"/>
      <c r="OTZ2772" s="157"/>
      <c r="OUA2772" s="157"/>
      <c r="OUD2772" s="326"/>
      <c r="OUF2772" s="326"/>
      <c r="OUK2772" s="157"/>
      <c r="OUL2772" s="157"/>
      <c r="OUM2772" s="157"/>
      <c r="OUN2772" s="157"/>
      <c r="OUO2772" s="157"/>
      <c r="OUR2772" s="326"/>
      <c r="OUT2772" s="326"/>
      <c r="OUY2772" s="157"/>
      <c r="OUZ2772" s="157"/>
      <c r="OVA2772" s="157"/>
      <c r="OVB2772" s="157"/>
      <c r="OVC2772" s="157"/>
      <c r="OVF2772" s="326"/>
      <c r="OVH2772" s="326"/>
      <c r="OVM2772" s="157"/>
      <c r="OVN2772" s="157"/>
      <c r="OVO2772" s="157"/>
      <c r="OVP2772" s="157"/>
      <c r="OVQ2772" s="157"/>
      <c r="OVT2772" s="326"/>
      <c r="OVV2772" s="326"/>
      <c r="OWA2772" s="157"/>
      <c r="OWB2772" s="157"/>
      <c r="OWC2772" s="157"/>
      <c r="OWD2772" s="157"/>
      <c r="OWE2772" s="157"/>
      <c r="OWH2772" s="326"/>
      <c r="OWJ2772" s="326"/>
      <c r="OWO2772" s="157"/>
      <c r="OWP2772" s="157"/>
      <c r="OWQ2772" s="157"/>
      <c r="OWR2772" s="157"/>
      <c r="OWS2772" s="157"/>
      <c r="OWV2772" s="326"/>
      <c r="OWX2772" s="326"/>
      <c r="OXC2772" s="157"/>
      <c r="OXD2772" s="157"/>
      <c r="OXE2772" s="157"/>
      <c r="OXF2772" s="157"/>
      <c r="OXG2772" s="157"/>
      <c r="OXJ2772" s="326"/>
      <c r="OXL2772" s="326"/>
      <c r="OXQ2772" s="157"/>
      <c r="OXR2772" s="157"/>
      <c r="OXS2772" s="157"/>
      <c r="OXT2772" s="157"/>
      <c r="OXU2772" s="157"/>
      <c r="OXX2772" s="326"/>
      <c r="OXZ2772" s="326"/>
      <c r="OYE2772" s="157"/>
      <c r="OYF2772" s="157"/>
      <c r="OYG2772" s="157"/>
      <c r="OYH2772" s="157"/>
      <c r="OYI2772" s="157"/>
      <c r="OYL2772" s="326"/>
      <c r="OYN2772" s="326"/>
      <c r="OYS2772" s="157"/>
      <c r="OYT2772" s="157"/>
      <c r="OYU2772" s="157"/>
      <c r="OYV2772" s="157"/>
      <c r="OYW2772" s="157"/>
      <c r="OYZ2772" s="326"/>
      <c r="OZB2772" s="326"/>
      <c r="OZG2772" s="157"/>
      <c r="OZH2772" s="157"/>
      <c r="OZI2772" s="157"/>
      <c r="OZJ2772" s="157"/>
      <c r="OZK2772" s="157"/>
      <c r="OZN2772" s="326"/>
      <c r="OZP2772" s="326"/>
      <c r="OZU2772" s="157"/>
      <c r="OZV2772" s="157"/>
      <c r="OZW2772" s="157"/>
      <c r="OZX2772" s="157"/>
      <c r="OZY2772" s="157"/>
      <c r="PAB2772" s="326"/>
      <c r="PAD2772" s="326"/>
      <c r="PAI2772" s="157"/>
      <c r="PAJ2772" s="157"/>
      <c r="PAK2772" s="157"/>
      <c r="PAL2772" s="157"/>
      <c r="PAM2772" s="157"/>
      <c r="PAP2772" s="326"/>
      <c r="PAR2772" s="326"/>
      <c r="PAW2772" s="157"/>
      <c r="PAX2772" s="157"/>
      <c r="PAY2772" s="157"/>
      <c r="PAZ2772" s="157"/>
      <c r="PBA2772" s="157"/>
      <c r="PBD2772" s="326"/>
      <c r="PBF2772" s="326"/>
      <c r="PBK2772" s="157"/>
      <c r="PBL2772" s="157"/>
      <c r="PBM2772" s="157"/>
      <c r="PBN2772" s="157"/>
      <c r="PBO2772" s="157"/>
      <c r="PBR2772" s="326"/>
      <c r="PBT2772" s="326"/>
      <c r="PBY2772" s="157"/>
      <c r="PBZ2772" s="157"/>
      <c r="PCA2772" s="157"/>
      <c r="PCB2772" s="157"/>
      <c r="PCC2772" s="157"/>
      <c r="PCF2772" s="326"/>
      <c r="PCH2772" s="326"/>
      <c r="PCM2772" s="157"/>
      <c r="PCN2772" s="157"/>
      <c r="PCO2772" s="157"/>
      <c r="PCP2772" s="157"/>
      <c r="PCQ2772" s="157"/>
      <c r="PCT2772" s="326"/>
      <c r="PCV2772" s="326"/>
      <c r="PDA2772" s="157"/>
      <c r="PDB2772" s="157"/>
      <c r="PDC2772" s="157"/>
      <c r="PDD2772" s="157"/>
      <c r="PDE2772" s="157"/>
      <c r="PDH2772" s="326"/>
      <c r="PDJ2772" s="326"/>
      <c r="PDO2772" s="157"/>
      <c r="PDP2772" s="157"/>
      <c r="PDQ2772" s="157"/>
      <c r="PDR2772" s="157"/>
      <c r="PDS2772" s="157"/>
      <c r="PDV2772" s="326"/>
      <c r="PDX2772" s="326"/>
      <c r="PEC2772" s="157"/>
      <c r="PED2772" s="157"/>
      <c r="PEE2772" s="157"/>
      <c r="PEF2772" s="157"/>
      <c r="PEG2772" s="157"/>
      <c r="PEJ2772" s="326"/>
      <c r="PEL2772" s="326"/>
      <c r="PEQ2772" s="157"/>
      <c r="PER2772" s="157"/>
      <c r="PES2772" s="157"/>
      <c r="PET2772" s="157"/>
      <c r="PEU2772" s="157"/>
      <c r="PEX2772" s="326"/>
      <c r="PEZ2772" s="326"/>
      <c r="PFE2772" s="157"/>
      <c r="PFF2772" s="157"/>
      <c r="PFG2772" s="157"/>
      <c r="PFH2772" s="157"/>
      <c r="PFI2772" s="157"/>
      <c r="PFL2772" s="326"/>
      <c r="PFN2772" s="326"/>
      <c r="PFS2772" s="157"/>
      <c r="PFT2772" s="157"/>
      <c r="PFU2772" s="157"/>
      <c r="PFV2772" s="157"/>
      <c r="PFW2772" s="157"/>
      <c r="PFZ2772" s="326"/>
      <c r="PGB2772" s="326"/>
      <c r="PGG2772" s="157"/>
      <c r="PGH2772" s="157"/>
      <c r="PGI2772" s="157"/>
      <c r="PGJ2772" s="157"/>
      <c r="PGK2772" s="157"/>
      <c r="PGN2772" s="326"/>
      <c r="PGP2772" s="326"/>
      <c r="PGU2772" s="157"/>
      <c r="PGV2772" s="157"/>
      <c r="PGW2772" s="157"/>
      <c r="PGX2772" s="157"/>
      <c r="PGY2772" s="157"/>
      <c r="PHB2772" s="326"/>
      <c r="PHD2772" s="326"/>
      <c r="PHI2772" s="157"/>
      <c r="PHJ2772" s="157"/>
      <c r="PHK2772" s="157"/>
      <c r="PHL2772" s="157"/>
      <c r="PHM2772" s="157"/>
      <c r="PHP2772" s="326"/>
      <c r="PHR2772" s="326"/>
      <c r="PHW2772" s="157"/>
      <c r="PHX2772" s="157"/>
      <c r="PHY2772" s="157"/>
      <c r="PHZ2772" s="157"/>
      <c r="PIA2772" s="157"/>
      <c r="PID2772" s="326"/>
      <c r="PIF2772" s="326"/>
      <c r="PIK2772" s="157"/>
      <c r="PIL2772" s="157"/>
      <c r="PIM2772" s="157"/>
      <c r="PIN2772" s="157"/>
      <c r="PIO2772" s="157"/>
      <c r="PIR2772" s="326"/>
      <c r="PIT2772" s="326"/>
      <c r="PIY2772" s="157"/>
      <c r="PIZ2772" s="157"/>
      <c r="PJA2772" s="157"/>
      <c r="PJB2772" s="157"/>
      <c r="PJC2772" s="157"/>
      <c r="PJF2772" s="326"/>
      <c r="PJH2772" s="326"/>
      <c r="PJM2772" s="157"/>
      <c r="PJN2772" s="157"/>
      <c r="PJO2772" s="157"/>
      <c r="PJP2772" s="157"/>
      <c r="PJQ2772" s="157"/>
      <c r="PJT2772" s="326"/>
      <c r="PJV2772" s="326"/>
      <c r="PKA2772" s="157"/>
      <c r="PKB2772" s="157"/>
      <c r="PKC2772" s="157"/>
      <c r="PKD2772" s="157"/>
      <c r="PKE2772" s="157"/>
      <c r="PKH2772" s="326"/>
      <c r="PKJ2772" s="326"/>
      <c r="PKO2772" s="157"/>
      <c r="PKP2772" s="157"/>
      <c r="PKQ2772" s="157"/>
      <c r="PKR2772" s="157"/>
      <c r="PKS2772" s="157"/>
      <c r="PKV2772" s="326"/>
      <c r="PKX2772" s="326"/>
      <c r="PLC2772" s="157"/>
      <c r="PLD2772" s="157"/>
      <c r="PLE2772" s="157"/>
      <c r="PLF2772" s="157"/>
      <c r="PLG2772" s="157"/>
      <c r="PLJ2772" s="326"/>
      <c r="PLL2772" s="326"/>
      <c r="PLQ2772" s="157"/>
      <c r="PLR2772" s="157"/>
      <c r="PLS2772" s="157"/>
      <c r="PLT2772" s="157"/>
      <c r="PLU2772" s="157"/>
      <c r="PLX2772" s="326"/>
      <c r="PLZ2772" s="326"/>
      <c r="PME2772" s="157"/>
      <c r="PMF2772" s="157"/>
      <c r="PMG2772" s="157"/>
      <c r="PMH2772" s="157"/>
      <c r="PMI2772" s="157"/>
      <c r="PML2772" s="326"/>
      <c r="PMN2772" s="326"/>
      <c r="PMS2772" s="157"/>
      <c r="PMT2772" s="157"/>
      <c r="PMU2772" s="157"/>
      <c r="PMV2772" s="157"/>
      <c r="PMW2772" s="157"/>
      <c r="PMZ2772" s="326"/>
      <c r="PNB2772" s="326"/>
      <c r="PNG2772" s="157"/>
      <c r="PNH2772" s="157"/>
      <c r="PNI2772" s="157"/>
      <c r="PNJ2772" s="157"/>
      <c r="PNK2772" s="157"/>
      <c r="PNN2772" s="326"/>
      <c r="PNP2772" s="326"/>
      <c r="PNU2772" s="157"/>
      <c r="PNV2772" s="157"/>
      <c r="PNW2772" s="157"/>
      <c r="PNX2772" s="157"/>
      <c r="PNY2772" s="157"/>
      <c r="POB2772" s="326"/>
      <c r="POD2772" s="326"/>
      <c r="POI2772" s="157"/>
      <c r="POJ2772" s="157"/>
      <c r="POK2772" s="157"/>
      <c r="POL2772" s="157"/>
      <c r="POM2772" s="157"/>
      <c r="POP2772" s="326"/>
      <c r="POR2772" s="326"/>
      <c r="POW2772" s="157"/>
      <c r="POX2772" s="157"/>
      <c r="POY2772" s="157"/>
      <c r="POZ2772" s="157"/>
      <c r="PPA2772" s="157"/>
      <c r="PPD2772" s="326"/>
      <c r="PPF2772" s="326"/>
      <c r="PPK2772" s="157"/>
      <c r="PPL2772" s="157"/>
      <c r="PPM2772" s="157"/>
      <c r="PPN2772" s="157"/>
      <c r="PPO2772" s="157"/>
      <c r="PPR2772" s="326"/>
      <c r="PPT2772" s="326"/>
      <c r="PPY2772" s="157"/>
      <c r="PPZ2772" s="157"/>
      <c r="PQA2772" s="157"/>
      <c r="PQB2772" s="157"/>
      <c r="PQC2772" s="157"/>
      <c r="PQF2772" s="326"/>
      <c r="PQH2772" s="326"/>
      <c r="PQM2772" s="157"/>
      <c r="PQN2772" s="157"/>
      <c r="PQO2772" s="157"/>
      <c r="PQP2772" s="157"/>
      <c r="PQQ2772" s="157"/>
      <c r="PQT2772" s="326"/>
      <c r="PQV2772" s="326"/>
      <c r="PRA2772" s="157"/>
      <c r="PRB2772" s="157"/>
      <c r="PRC2772" s="157"/>
      <c r="PRD2772" s="157"/>
      <c r="PRE2772" s="157"/>
      <c r="PRH2772" s="326"/>
      <c r="PRJ2772" s="326"/>
      <c r="PRO2772" s="157"/>
      <c r="PRP2772" s="157"/>
      <c r="PRQ2772" s="157"/>
      <c r="PRR2772" s="157"/>
      <c r="PRS2772" s="157"/>
      <c r="PRV2772" s="326"/>
      <c r="PRX2772" s="326"/>
      <c r="PSC2772" s="157"/>
      <c r="PSD2772" s="157"/>
      <c r="PSE2772" s="157"/>
      <c r="PSF2772" s="157"/>
      <c r="PSG2772" s="157"/>
      <c r="PSJ2772" s="326"/>
      <c r="PSL2772" s="326"/>
      <c r="PSQ2772" s="157"/>
      <c r="PSR2772" s="157"/>
      <c r="PSS2772" s="157"/>
      <c r="PST2772" s="157"/>
      <c r="PSU2772" s="157"/>
      <c r="PSX2772" s="326"/>
      <c r="PSZ2772" s="326"/>
      <c r="PTE2772" s="157"/>
      <c r="PTF2772" s="157"/>
      <c r="PTG2772" s="157"/>
      <c r="PTH2772" s="157"/>
      <c r="PTI2772" s="157"/>
      <c r="PTL2772" s="326"/>
      <c r="PTN2772" s="326"/>
      <c r="PTS2772" s="157"/>
      <c r="PTT2772" s="157"/>
      <c r="PTU2772" s="157"/>
      <c r="PTV2772" s="157"/>
      <c r="PTW2772" s="157"/>
      <c r="PTZ2772" s="326"/>
      <c r="PUB2772" s="326"/>
      <c r="PUG2772" s="157"/>
      <c r="PUH2772" s="157"/>
      <c r="PUI2772" s="157"/>
      <c r="PUJ2772" s="157"/>
      <c r="PUK2772" s="157"/>
      <c r="PUN2772" s="326"/>
      <c r="PUP2772" s="326"/>
      <c r="PUU2772" s="157"/>
      <c r="PUV2772" s="157"/>
      <c r="PUW2772" s="157"/>
      <c r="PUX2772" s="157"/>
      <c r="PUY2772" s="157"/>
      <c r="PVB2772" s="326"/>
      <c r="PVD2772" s="326"/>
      <c r="PVI2772" s="157"/>
      <c r="PVJ2772" s="157"/>
      <c r="PVK2772" s="157"/>
      <c r="PVL2772" s="157"/>
      <c r="PVM2772" s="157"/>
      <c r="PVP2772" s="326"/>
      <c r="PVR2772" s="326"/>
      <c r="PVW2772" s="157"/>
      <c r="PVX2772" s="157"/>
      <c r="PVY2772" s="157"/>
      <c r="PVZ2772" s="157"/>
      <c r="PWA2772" s="157"/>
      <c r="PWD2772" s="326"/>
      <c r="PWF2772" s="326"/>
      <c r="PWK2772" s="157"/>
      <c r="PWL2772" s="157"/>
      <c r="PWM2772" s="157"/>
      <c r="PWN2772" s="157"/>
      <c r="PWO2772" s="157"/>
      <c r="PWR2772" s="326"/>
      <c r="PWT2772" s="326"/>
      <c r="PWY2772" s="157"/>
      <c r="PWZ2772" s="157"/>
      <c r="PXA2772" s="157"/>
      <c r="PXB2772" s="157"/>
      <c r="PXC2772" s="157"/>
      <c r="PXF2772" s="326"/>
      <c r="PXH2772" s="326"/>
      <c r="PXM2772" s="157"/>
      <c r="PXN2772" s="157"/>
      <c r="PXO2772" s="157"/>
      <c r="PXP2772" s="157"/>
      <c r="PXQ2772" s="157"/>
      <c r="PXT2772" s="326"/>
      <c r="PXV2772" s="326"/>
      <c r="PYA2772" s="157"/>
      <c r="PYB2772" s="157"/>
      <c r="PYC2772" s="157"/>
      <c r="PYD2772" s="157"/>
      <c r="PYE2772" s="157"/>
      <c r="PYH2772" s="326"/>
      <c r="PYJ2772" s="326"/>
      <c r="PYO2772" s="157"/>
      <c r="PYP2772" s="157"/>
      <c r="PYQ2772" s="157"/>
      <c r="PYR2772" s="157"/>
      <c r="PYS2772" s="157"/>
      <c r="PYV2772" s="326"/>
      <c r="PYX2772" s="326"/>
      <c r="PZC2772" s="157"/>
      <c r="PZD2772" s="157"/>
      <c r="PZE2772" s="157"/>
      <c r="PZF2772" s="157"/>
      <c r="PZG2772" s="157"/>
      <c r="PZJ2772" s="326"/>
      <c r="PZL2772" s="326"/>
      <c r="PZQ2772" s="157"/>
      <c r="PZR2772" s="157"/>
      <c r="PZS2772" s="157"/>
      <c r="PZT2772" s="157"/>
      <c r="PZU2772" s="157"/>
      <c r="PZX2772" s="326"/>
      <c r="PZZ2772" s="326"/>
      <c r="QAE2772" s="157"/>
      <c r="QAF2772" s="157"/>
      <c r="QAG2772" s="157"/>
      <c r="QAH2772" s="157"/>
      <c r="QAI2772" s="157"/>
      <c r="QAL2772" s="326"/>
      <c r="QAN2772" s="326"/>
      <c r="QAS2772" s="157"/>
      <c r="QAT2772" s="157"/>
      <c r="QAU2772" s="157"/>
      <c r="QAV2772" s="157"/>
      <c r="QAW2772" s="157"/>
      <c r="QAZ2772" s="326"/>
      <c r="QBB2772" s="326"/>
      <c r="QBG2772" s="157"/>
      <c r="QBH2772" s="157"/>
      <c r="QBI2772" s="157"/>
      <c r="QBJ2772" s="157"/>
      <c r="QBK2772" s="157"/>
      <c r="QBN2772" s="326"/>
      <c r="QBP2772" s="326"/>
      <c r="QBU2772" s="157"/>
      <c r="QBV2772" s="157"/>
      <c r="QBW2772" s="157"/>
      <c r="QBX2772" s="157"/>
      <c r="QBY2772" s="157"/>
      <c r="QCB2772" s="326"/>
      <c r="QCD2772" s="326"/>
      <c r="QCI2772" s="157"/>
      <c r="QCJ2772" s="157"/>
      <c r="QCK2772" s="157"/>
      <c r="QCL2772" s="157"/>
      <c r="QCM2772" s="157"/>
      <c r="QCP2772" s="326"/>
      <c r="QCR2772" s="326"/>
      <c r="QCW2772" s="157"/>
      <c r="QCX2772" s="157"/>
      <c r="QCY2772" s="157"/>
      <c r="QCZ2772" s="157"/>
      <c r="QDA2772" s="157"/>
      <c r="QDD2772" s="326"/>
      <c r="QDF2772" s="326"/>
      <c r="QDK2772" s="157"/>
      <c r="QDL2772" s="157"/>
      <c r="QDM2772" s="157"/>
      <c r="QDN2772" s="157"/>
      <c r="QDO2772" s="157"/>
      <c r="QDR2772" s="326"/>
      <c r="QDT2772" s="326"/>
      <c r="QDY2772" s="157"/>
      <c r="QDZ2772" s="157"/>
      <c r="QEA2772" s="157"/>
      <c r="QEB2772" s="157"/>
      <c r="QEC2772" s="157"/>
      <c r="QEF2772" s="326"/>
      <c r="QEH2772" s="326"/>
      <c r="QEM2772" s="157"/>
      <c r="QEN2772" s="157"/>
      <c r="QEO2772" s="157"/>
      <c r="QEP2772" s="157"/>
      <c r="QEQ2772" s="157"/>
      <c r="QET2772" s="326"/>
      <c r="QEV2772" s="326"/>
      <c r="QFA2772" s="157"/>
      <c r="QFB2772" s="157"/>
      <c r="QFC2772" s="157"/>
      <c r="QFD2772" s="157"/>
      <c r="QFE2772" s="157"/>
      <c r="QFH2772" s="326"/>
      <c r="QFJ2772" s="326"/>
      <c r="QFO2772" s="157"/>
      <c r="QFP2772" s="157"/>
      <c r="QFQ2772" s="157"/>
      <c r="QFR2772" s="157"/>
      <c r="QFS2772" s="157"/>
      <c r="QFV2772" s="326"/>
      <c r="QFX2772" s="326"/>
      <c r="QGC2772" s="157"/>
      <c r="QGD2772" s="157"/>
      <c r="QGE2772" s="157"/>
      <c r="QGF2772" s="157"/>
      <c r="QGG2772" s="157"/>
      <c r="QGJ2772" s="326"/>
      <c r="QGL2772" s="326"/>
      <c r="QGQ2772" s="157"/>
      <c r="QGR2772" s="157"/>
      <c r="QGS2772" s="157"/>
      <c r="QGT2772" s="157"/>
      <c r="QGU2772" s="157"/>
      <c r="QGX2772" s="326"/>
      <c r="QGZ2772" s="326"/>
      <c r="QHE2772" s="157"/>
      <c r="QHF2772" s="157"/>
      <c r="QHG2772" s="157"/>
      <c r="QHH2772" s="157"/>
      <c r="QHI2772" s="157"/>
      <c r="QHL2772" s="326"/>
      <c r="QHN2772" s="326"/>
      <c r="QHS2772" s="157"/>
      <c r="QHT2772" s="157"/>
      <c r="QHU2772" s="157"/>
      <c r="QHV2772" s="157"/>
      <c r="QHW2772" s="157"/>
      <c r="QHZ2772" s="326"/>
      <c r="QIB2772" s="326"/>
      <c r="QIG2772" s="157"/>
      <c r="QIH2772" s="157"/>
      <c r="QII2772" s="157"/>
      <c r="QIJ2772" s="157"/>
      <c r="QIK2772" s="157"/>
      <c r="QIN2772" s="326"/>
      <c r="QIP2772" s="326"/>
      <c r="QIU2772" s="157"/>
      <c r="QIV2772" s="157"/>
      <c r="QIW2772" s="157"/>
      <c r="QIX2772" s="157"/>
      <c r="QIY2772" s="157"/>
      <c r="QJB2772" s="326"/>
      <c r="QJD2772" s="326"/>
      <c r="QJI2772" s="157"/>
      <c r="QJJ2772" s="157"/>
      <c r="QJK2772" s="157"/>
      <c r="QJL2772" s="157"/>
      <c r="QJM2772" s="157"/>
      <c r="QJP2772" s="326"/>
      <c r="QJR2772" s="326"/>
      <c r="QJW2772" s="157"/>
      <c r="QJX2772" s="157"/>
      <c r="QJY2772" s="157"/>
      <c r="QJZ2772" s="157"/>
      <c r="QKA2772" s="157"/>
      <c r="QKD2772" s="326"/>
      <c r="QKF2772" s="326"/>
      <c r="QKK2772" s="157"/>
      <c r="QKL2772" s="157"/>
      <c r="QKM2772" s="157"/>
      <c r="QKN2772" s="157"/>
      <c r="QKO2772" s="157"/>
      <c r="QKR2772" s="326"/>
      <c r="QKT2772" s="326"/>
      <c r="QKY2772" s="157"/>
      <c r="QKZ2772" s="157"/>
      <c r="QLA2772" s="157"/>
      <c r="QLB2772" s="157"/>
      <c r="QLC2772" s="157"/>
      <c r="QLF2772" s="326"/>
      <c r="QLH2772" s="326"/>
      <c r="QLM2772" s="157"/>
      <c r="QLN2772" s="157"/>
      <c r="QLO2772" s="157"/>
      <c r="QLP2772" s="157"/>
      <c r="QLQ2772" s="157"/>
      <c r="QLT2772" s="326"/>
      <c r="QLV2772" s="326"/>
      <c r="QMA2772" s="157"/>
      <c r="QMB2772" s="157"/>
      <c r="QMC2772" s="157"/>
      <c r="QMD2772" s="157"/>
      <c r="QME2772" s="157"/>
      <c r="QMH2772" s="326"/>
      <c r="QMJ2772" s="326"/>
      <c r="QMO2772" s="157"/>
      <c r="QMP2772" s="157"/>
      <c r="QMQ2772" s="157"/>
      <c r="QMR2772" s="157"/>
      <c r="QMS2772" s="157"/>
      <c r="QMV2772" s="326"/>
      <c r="QMX2772" s="326"/>
      <c r="QNC2772" s="157"/>
      <c r="QND2772" s="157"/>
      <c r="QNE2772" s="157"/>
      <c r="QNF2772" s="157"/>
      <c r="QNG2772" s="157"/>
      <c r="QNJ2772" s="326"/>
      <c r="QNL2772" s="326"/>
      <c r="QNQ2772" s="157"/>
      <c r="QNR2772" s="157"/>
      <c r="QNS2772" s="157"/>
      <c r="QNT2772" s="157"/>
      <c r="QNU2772" s="157"/>
      <c r="QNX2772" s="326"/>
      <c r="QNZ2772" s="326"/>
      <c r="QOE2772" s="157"/>
      <c r="QOF2772" s="157"/>
      <c r="QOG2772" s="157"/>
      <c r="QOH2772" s="157"/>
      <c r="QOI2772" s="157"/>
      <c r="QOL2772" s="326"/>
      <c r="QON2772" s="326"/>
      <c r="QOS2772" s="157"/>
      <c r="QOT2772" s="157"/>
      <c r="QOU2772" s="157"/>
      <c r="QOV2772" s="157"/>
      <c r="QOW2772" s="157"/>
      <c r="QOZ2772" s="326"/>
      <c r="QPB2772" s="326"/>
      <c r="QPG2772" s="157"/>
      <c r="QPH2772" s="157"/>
      <c r="QPI2772" s="157"/>
      <c r="QPJ2772" s="157"/>
      <c r="QPK2772" s="157"/>
      <c r="QPN2772" s="326"/>
      <c r="QPP2772" s="326"/>
      <c r="QPU2772" s="157"/>
      <c r="QPV2772" s="157"/>
      <c r="QPW2772" s="157"/>
      <c r="QPX2772" s="157"/>
      <c r="QPY2772" s="157"/>
      <c r="QQB2772" s="326"/>
      <c r="QQD2772" s="326"/>
      <c r="QQI2772" s="157"/>
      <c r="QQJ2772" s="157"/>
      <c r="QQK2772" s="157"/>
      <c r="QQL2772" s="157"/>
      <c r="QQM2772" s="157"/>
      <c r="QQP2772" s="326"/>
      <c r="QQR2772" s="326"/>
      <c r="QQW2772" s="157"/>
      <c r="QQX2772" s="157"/>
      <c r="QQY2772" s="157"/>
      <c r="QQZ2772" s="157"/>
      <c r="QRA2772" s="157"/>
      <c r="QRD2772" s="326"/>
      <c r="QRF2772" s="326"/>
      <c r="QRK2772" s="157"/>
      <c r="QRL2772" s="157"/>
      <c r="QRM2772" s="157"/>
      <c r="QRN2772" s="157"/>
      <c r="QRO2772" s="157"/>
      <c r="QRR2772" s="326"/>
      <c r="QRT2772" s="326"/>
      <c r="QRY2772" s="157"/>
      <c r="QRZ2772" s="157"/>
      <c r="QSA2772" s="157"/>
      <c r="QSB2772" s="157"/>
      <c r="QSC2772" s="157"/>
      <c r="QSF2772" s="326"/>
      <c r="QSH2772" s="326"/>
      <c r="QSM2772" s="157"/>
      <c r="QSN2772" s="157"/>
      <c r="QSO2772" s="157"/>
      <c r="QSP2772" s="157"/>
      <c r="QSQ2772" s="157"/>
      <c r="QST2772" s="326"/>
      <c r="QSV2772" s="326"/>
      <c r="QTA2772" s="157"/>
      <c r="QTB2772" s="157"/>
      <c r="QTC2772" s="157"/>
      <c r="QTD2772" s="157"/>
      <c r="QTE2772" s="157"/>
      <c r="QTH2772" s="326"/>
      <c r="QTJ2772" s="326"/>
      <c r="QTO2772" s="157"/>
      <c r="QTP2772" s="157"/>
      <c r="QTQ2772" s="157"/>
      <c r="QTR2772" s="157"/>
      <c r="QTS2772" s="157"/>
      <c r="QTV2772" s="326"/>
      <c r="QTX2772" s="326"/>
      <c r="QUC2772" s="157"/>
      <c r="QUD2772" s="157"/>
      <c r="QUE2772" s="157"/>
      <c r="QUF2772" s="157"/>
      <c r="QUG2772" s="157"/>
      <c r="QUJ2772" s="326"/>
      <c r="QUL2772" s="326"/>
      <c r="QUQ2772" s="157"/>
      <c r="QUR2772" s="157"/>
      <c r="QUS2772" s="157"/>
      <c r="QUT2772" s="157"/>
      <c r="QUU2772" s="157"/>
      <c r="QUX2772" s="326"/>
      <c r="QUZ2772" s="326"/>
      <c r="QVE2772" s="157"/>
      <c r="QVF2772" s="157"/>
      <c r="QVG2772" s="157"/>
      <c r="QVH2772" s="157"/>
      <c r="QVI2772" s="157"/>
      <c r="QVL2772" s="326"/>
      <c r="QVN2772" s="326"/>
      <c r="QVS2772" s="157"/>
      <c r="QVT2772" s="157"/>
      <c r="QVU2772" s="157"/>
      <c r="QVV2772" s="157"/>
      <c r="QVW2772" s="157"/>
      <c r="QVZ2772" s="326"/>
      <c r="QWB2772" s="326"/>
      <c r="QWG2772" s="157"/>
      <c r="QWH2772" s="157"/>
      <c r="QWI2772" s="157"/>
      <c r="QWJ2772" s="157"/>
      <c r="QWK2772" s="157"/>
      <c r="QWN2772" s="326"/>
      <c r="QWP2772" s="326"/>
      <c r="QWU2772" s="157"/>
      <c r="QWV2772" s="157"/>
      <c r="QWW2772" s="157"/>
      <c r="QWX2772" s="157"/>
      <c r="QWY2772" s="157"/>
      <c r="QXB2772" s="326"/>
      <c r="QXD2772" s="326"/>
      <c r="QXI2772" s="157"/>
      <c r="QXJ2772" s="157"/>
      <c r="QXK2772" s="157"/>
      <c r="QXL2772" s="157"/>
      <c r="QXM2772" s="157"/>
      <c r="QXP2772" s="326"/>
      <c r="QXR2772" s="326"/>
      <c r="QXW2772" s="157"/>
      <c r="QXX2772" s="157"/>
      <c r="QXY2772" s="157"/>
      <c r="QXZ2772" s="157"/>
      <c r="QYA2772" s="157"/>
      <c r="QYD2772" s="326"/>
      <c r="QYF2772" s="326"/>
      <c r="QYK2772" s="157"/>
      <c r="QYL2772" s="157"/>
      <c r="QYM2772" s="157"/>
      <c r="QYN2772" s="157"/>
      <c r="QYO2772" s="157"/>
      <c r="QYR2772" s="326"/>
      <c r="QYT2772" s="326"/>
      <c r="QYY2772" s="157"/>
      <c r="QYZ2772" s="157"/>
      <c r="QZA2772" s="157"/>
      <c r="QZB2772" s="157"/>
      <c r="QZC2772" s="157"/>
      <c r="QZF2772" s="326"/>
      <c r="QZH2772" s="326"/>
      <c r="QZM2772" s="157"/>
      <c r="QZN2772" s="157"/>
      <c r="QZO2772" s="157"/>
      <c r="QZP2772" s="157"/>
      <c r="QZQ2772" s="157"/>
      <c r="QZT2772" s="326"/>
      <c r="QZV2772" s="326"/>
      <c r="RAA2772" s="157"/>
      <c r="RAB2772" s="157"/>
      <c r="RAC2772" s="157"/>
      <c r="RAD2772" s="157"/>
      <c r="RAE2772" s="157"/>
      <c r="RAH2772" s="326"/>
      <c r="RAJ2772" s="326"/>
      <c r="RAO2772" s="157"/>
      <c r="RAP2772" s="157"/>
      <c r="RAQ2772" s="157"/>
      <c r="RAR2772" s="157"/>
      <c r="RAS2772" s="157"/>
      <c r="RAV2772" s="326"/>
      <c r="RAX2772" s="326"/>
      <c r="RBC2772" s="157"/>
      <c r="RBD2772" s="157"/>
      <c r="RBE2772" s="157"/>
      <c r="RBF2772" s="157"/>
      <c r="RBG2772" s="157"/>
      <c r="RBJ2772" s="326"/>
      <c r="RBL2772" s="326"/>
      <c r="RBQ2772" s="157"/>
      <c r="RBR2772" s="157"/>
      <c r="RBS2772" s="157"/>
      <c r="RBT2772" s="157"/>
      <c r="RBU2772" s="157"/>
      <c r="RBX2772" s="326"/>
      <c r="RBZ2772" s="326"/>
      <c r="RCE2772" s="157"/>
      <c r="RCF2772" s="157"/>
      <c r="RCG2772" s="157"/>
      <c r="RCH2772" s="157"/>
      <c r="RCI2772" s="157"/>
      <c r="RCL2772" s="326"/>
      <c r="RCN2772" s="326"/>
      <c r="RCS2772" s="157"/>
      <c r="RCT2772" s="157"/>
      <c r="RCU2772" s="157"/>
      <c r="RCV2772" s="157"/>
      <c r="RCW2772" s="157"/>
      <c r="RCZ2772" s="326"/>
      <c r="RDB2772" s="326"/>
      <c r="RDG2772" s="157"/>
      <c r="RDH2772" s="157"/>
      <c r="RDI2772" s="157"/>
      <c r="RDJ2772" s="157"/>
      <c r="RDK2772" s="157"/>
      <c r="RDN2772" s="326"/>
      <c r="RDP2772" s="326"/>
      <c r="RDU2772" s="157"/>
      <c r="RDV2772" s="157"/>
      <c r="RDW2772" s="157"/>
      <c r="RDX2772" s="157"/>
      <c r="RDY2772" s="157"/>
      <c r="REB2772" s="326"/>
      <c r="RED2772" s="326"/>
      <c r="REI2772" s="157"/>
      <c r="REJ2772" s="157"/>
      <c r="REK2772" s="157"/>
      <c r="REL2772" s="157"/>
      <c r="REM2772" s="157"/>
      <c r="REP2772" s="326"/>
      <c r="RER2772" s="326"/>
      <c r="REW2772" s="157"/>
      <c r="REX2772" s="157"/>
      <c r="REY2772" s="157"/>
      <c r="REZ2772" s="157"/>
      <c r="RFA2772" s="157"/>
      <c r="RFD2772" s="326"/>
      <c r="RFF2772" s="326"/>
      <c r="RFK2772" s="157"/>
      <c r="RFL2772" s="157"/>
      <c r="RFM2772" s="157"/>
      <c r="RFN2772" s="157"/>
      <c r="RFO2772" s="157"/>
      <c r="RFR2772" s="326"/>
      <c r="RFT2772" s="326"/>
      <c r="RFY2772" s="157"/>
      <c r="RFZ2772" s="157"/>
      <c r="RGA2772" s="157"/>
      <c r="RGB2772" s="157"/>
      <c r="RGC2772" s="157"/>
      <c r="RGF2772" s="326"/>
      <c r="RGH2772" s="326"/>
      <c r="RGM2772" s="157"/>
      <c r="RGN2772" s="157"/>
      <c r="RGO2772" s="157"/>
      <c r="RGP2772" s="157"/>
      <c r="RGQ2772" s="157"/>
      <c r="RGT2772" s="326"/>
      <c r="RGV2772" s="326"/>
      <c r="RHA2772" s="157"/>
      <c r="RHB2772" s="157"/>
      <c r="RHC2772" s="157"/>
      <c r="RHD2772" s="157"/>
      <c r="RHE2772" s="157"/>
      <c r="RHH2772" s="326"/>
      <c r="RHJ2772" s="326"/>
      <c r="RHO2772" s="157"/>
      <c r="RHP2772" s="157"/>
      <c r="RHQ2772" s="157"/>
      <c r="RHR2772" s="157"/>
      <c r="RHS2772" s="157"/>
      <c r="RHV2772" s="326"/>
      <c r="RHX2772" s="326"/>
      <c r="RIC2772" s="157"/>
      <c r="RID2772" s="157"/>
      <c r="RIE2772" s="157"/>
      <c r="RIF2772" s="157"/>
      <c r="RIG2772" s="157"/>
      <c r="RIJ2772" s="326"/>
      <c r="RIL2772" s="326"/>
      <c r="RIQ2772" s="157"/>
      <c r="RIR2772" s="157"/>
      <c r="RIS2772" s="157"/>
      <c r="RIT2772" s="157"/>
      <c r="RIU2772" s="157"/>
      <c r="RIX2772" s="326"/>
      <c r="RIZ2772" s="326"/>
      <c r="RJE2772" s="157"/>
      <c r="RJF2772" s="157"/>
      <c r="RJG2772" s="157"/>
      <c r="RJH2772" s="157"/>
      <c r="RJI2772" s="157"/>
      <c r="RJL2772" s="326"/>
      <c r="RJN2772" s="326"/>
      <c r="RJS2772" s="157"/>
      <c r="RJT2772" s="157"/>
      <c r="RJU2772" s="157"/>
      <c r="RJV2772" s="157"/>
      <c r="RJW2772" s="157"/>
      <c r="RJZ2772" s="326"/>
      <c r="RKB2772" s="326"/>
      <c r="RKG2772" s="157"/>
      <c r="RKH2772" s="157"/>
      <c r="RKI2772" s="157"/>
      <c r="RKJ2772" s="157"/>
      <c r="RKK2772" s="157"/>
      <c r="RKN2772" s="326"/>
      <c r="RKP2772" s="326"/>
      <c r="RKU2772" s="157"/>
      <c r="RKV2772" s="157"/>
      <c r="RKW2772" s="157"/>
      <c r="RKX2772" s="157"/>
      <c r="RKY2772" s="157"/>
      <c r="RLB2772" s="326"/>
      <c r="RLD2772" s="326"/>
      <c r="RLI2772" s="157"/>
      <c r="RLJ2772" s="157"/>
      <c r="RLK2772" s="157"/>
      <c r="RLL2772" s="157"/>
      <c r="RLM2772" s="157"/>
      <c r="RLP2772" s="326"/>
      <c r="RLR2772" s="326"/>
      <c r="RLW2772" s="157"/>
      <c r="RLX2772" s="157"/>
      <c r="RLY2772" s="157"/>
      <c r="RLZ2772" s="157"/>
      <c r="RMA2772" s="157"/>
      <c r="RMD2772" s="326"/>
      <c r="RMF2772" s="326"/>
      <c r="RMK2772" s="157"/>
      <c r="RML2772" s="157"/>
      <c r="RMM2772" s="157"/>
      <c r="RMN2772" s="157"/>
      <c r="RMO2772" s="157"/>
      <c r="RMR2772" s="326"/>
      <c r="RMT2772" s="326"/>
      <c r="RMY2772" s="157"/>
      <c r="RMZ2772" s="157"/>
      <c r="RNA2772" s="157"/>
      <c r="RNB2772" s="157"/>
      <c r="RNC2772" s="157"/>
      <c r="RNF2772" s="326"/>
      <c r="RNH2772" s="326"/>
      <c r="RNM2772" s="157"/>
      <c r="RNN2772" s="157"/>
      <c r="RNO2772" s="157"/>
      <c r="RNP2772" s="157"/>
      <c r="RNQ2772" s="157"/>
      <c r="RNT2772" s="326"/>
      <c r="RNV2772" s="326"/>
      <c r="ROA2772" s="157"/>
      <c r="ROB2772" s="157"/>
      <c r="ROC2772" s="157"/>
      <c r="ROD2772" s="157"/>
      <c r="ROE2772" s="157"/>
      <c r="ROH2772" s="326"/>
      <c r="ROJ2772" s="326"/>
      <c r="ROO2772" s="157"/>
      <c r="ROP2772" s="157"/>
      <c r="ROQ2772" s="157"/>
      <c r="ROR2772" s="157"/>
      <c r="ROS2772" s="157"/>
      <c r="ROV2772" s="326"/>
      <c r="ROX2772" s="326"/>
      <c r="RPC2772" s="157"/>
      <c r="RPD2772" s="157"/>
      <c r="RPE2772" s="157"/>
      <c r="RPF2772" s="157"/>
      <c r="RPG2772" s="157"/>
      <c r="RPJ2772" s="326"/>
      <c r="RPL2772" s="326"/>
      <c r="RPQ2772" s="157"/>
      <c r="RPR2772" s="157"/>
      <c r="RPS2772" s="157"/>
      <c r="RPT2772" s="157"/>
      <c r="RPU2772" s="157"/>
      <c r="RPX2772" s="326"/>
      <c r="RPZ2772" s="326"/>
      <c r="RQE2772" s="157"/>
      <c r="RQF2772" s="157"/>
      <c r="RQG2772" s="157"/>
      <c r="RQH2772" s="157"/>
      <c r="RQI2772" s="157"/>
      <c r="RQL2772" s="326"/>
      <c r="RQN2772" s="326"/>
      <c r="RQS2772" s="157"/>
      <c r="RQT2772" s="157"/>
      <c r="RQU2772" s="157"/>
      <c r="RQV2772" s="157"/>
      <c r="RQW2772" s="157"/>
      <c r="RQZ2772" s="326"/>
      <c r="RRB2772" s="326"/>
      <c r="RRG2772" s="157"/>
      <c r="RRH2772" s="157"/>
      <c r="RRI2772" s="157"/>
      <c r="RRJ2772" s="157"/>
      <c r="RRK2772" s="157"/>
      <c r="RRN2772" s="326"/>
      <c r="RRP2772" s="326"/>
      <c r="RRU2772" s="157"/>
      <c r="RRV2772" s="157"/>
      <c r="RRW2772" s="157"/>
      <c r="RRX2772" s="157"/>
      <c r="RRY2772" s="157"/>
      <c r="RSB2772" s="326"/>
      <c r="RSD2772" s="326"/>
      <c r="RSI2772" s="157"/>
      <c r="RSJ2772" s="157"/>
      <c r="RSK2772" s="157"/>
      <c r="RSL2772" s="157"/>
      <c r="RSM2772" s="157"/>
      <c r="RSP2772" s="326"/>
      <c r="RSR2772" s="326"/>
      <c r="RSW2772" s="157"/>
      <c r="RSX2772" s="157"/>
      <c r="RSY2772" s="157"/>
      <c r="RSZ2772" s="157"/>
      <c r="RTA2772" s="157"/>
      <c r="RTD2772" s="326"/>
      <c r="RTF2772" s="326"/>
      <c r="RTK2772" s="157"/>
      <c r="RTL2772" s="157"/>
      <c r="RTM2772" s="157"/>
      <c r="RTN2772" s="157"/>
      <c r="RTO2772" s="157"/>
      <c r="RTR2772" s="326"/>
      <c r="RTT2772" s="326"/>
      <c r="RTY2772" s="157"/>
      <c r="RTZ2772" s="157"/>
      <c r="RUA2772" s="157"/>
      <c r="RUB2772" s="157"/>
      <c r="RUC2772" s="157"/>
      <c r="RUF2772" s="326"/>
      <c r="RUH2772" s="326"/>
      <c r="RUM2772" s="157"/>
      <c r="RUN2772" s="157"/>
      <c r="RUO2772" s="157"/>
      <c r="RUP2772" s="157"/>
      <c r="RUQ2772" s="157"/>
      <c r="RUT2772" s="326"/>
      <c r="RUV2772" s="326"/>
      <c r="RVA2772" s="157"/>
      <c r="RVB2772" s="157"/>
      <c r="RVC2772" s="157"/>
      <c r="RVD2772" s="157"/>
      <c r="RVE2772" s="157"/>
      <c r="RVH2772" s="326"/>
      <c r="RVJ2772" s="326"/>
      <c r="RVO2772" s="157"/>
      <c r="RVP2772" s="157"/>
      <c r="RVQ2772" s="157"/>
      <c r="RVR2772" s="157"/>
      <c r="RVS2772" s="157"/>
      <c r="RVV2772" s="326"/>
      <c r="RVX2772" s="326"/>
      <c r="RWC2772" s="157"/>
      <c r="RWD2772" s="157"/>
      <c r="RWE2772" s="157"/>
      <c r="RWF2772" s="157"/>
      <c r="RWG2772" s="157"/>
      <c r="RWJ2772" s="326"/>
      <c r="RWL2772" s="326"/>
      <c r="RWQ2772" s="157"/>
      <c r="RWR2772" s="157"/>
      <c r="RWS2772" s="157"/>
      <c r="RWT2772" s="157"/>
      <c r="RWU2772" s="157"/>
      <c r="RWX2772" s="326"/>
      <c r="RWZ2772" s="326"/>
      <c r="RXE2772" s="157"/>
      <c r="RXF2772" s="157"/>
      <c r="RXG2772" s="157"/>
      <c r="RXH2772" s="157"/>
      <c r="RXI2772" s="157"/>
      <c r="RXL2772" s="326"/>
      <c r="RXN2772" s="326"/>
      <c r="RXS2772" s="157"/>
      <c r="RXT2772" s="157"/>
      <c r="RXU2772" s="157"/>
      <c r="RXV2772" s="157"/>
      <c r="RXW2772" s="157"/>
      <c r="RXZ2772" s="326"/>
      <c r="RYB2772" s="326"/>
      <c r="RYG2772" s="157"/>
      <c r="RYH2772" s="157"/>
      <c r="RYI2772" s="157"/>
      <c r="RYJ2772" s="157"/>
      <c r="RYK2772" s="157"/>
      <c r="RYN2772" s="326"/>
      <c r="RYP2772" s="326"/>
      <c r="RYU2772" s="157"/>
      <c r="RYV2772" s="157"/>
      <c r="RYW2772" s="157"/>
      <c r="RYX2772" s="157"/>
      <c r="RYY2772" s="157"/>
      <c r="RZB2772" s="326"/>
      <c r="RZD2772" s="326"/>
      <c r="RZI2772" s="157"/>
      <c r="RZJ2772" s="157"/>
      <c r="RZK2772" s="157"/>
      <c r="RZL2772" s="157"/>
      <c r="RZM2772" s="157"/>
      <c r="RZP2772" s="326"/>
      <c r="RZR2772" s="326"/>
      <c r="RZW2772" s="157"/>
      <c r="RZX2772" s="157"/>
      <c r="RZY2772" s="157"/>
      <c r="RZZ2772" s="157"/>
      <c r="SAA2772" s="157"/>
      <c r="SAD2772" s="326"/>
      <c r="SAF2772" s="326"/>
      <c r="SAK2772" s="157"/>
      <c r="SAL2772" s="157"/>
      <c r="SAM2772" s="157"/>
      <c r="SAN2772" s="157"/>
      <c r="SAO2772" s="157"/>
      <c r="SAR2772" s="326"/>
      <c r="SAT2772" s="326"/>
      <c r="SAY2772" s="157"/>
      <c r="SAZ2772" s="157"/>
      <c r="SBA2772" s="157"/>
      <c r="SBB2772" s="157"/>
      <c r="SBC2772" s="157"/>
      <c r="SBF2772" s="326"/>
      <c r="SBH2772" s="326"/>
      <c r="SBM2772" s="157"/>
      <c r="SBN2772" s="157"/>
      <c r="SBO2772" s="157"/>
      <c r="SBP2772" s="157"/>
      <c r="SBQ2772" s="157"/>
      <c r="SBT2772" s="326"/>
      <c r="SBV2772" s="326"/>
      <c r="SCA2772" s="157"/>
      <c r="SCB2772" s="157"/>
      <c r="SCC2772" s="157"/>
      <c r="SCD2772" s="157"/>
      <c r="SCE2772" s="157"/>
      <c r="SCH2772" s="326"/>
      <c r="SCJ2772" s="326"/>
      <c r="SCO2772" s="157"/>
      <c r="SCP2772" s="157"/>
      <c r="SCQ2772" s="157"/>
      <c r="SCR2772" s="157"/>
      <c r="SCS2772" s="157"/>
      <c r="SCV2772" s="326"/>
      <c r="SCX2772" s="326"/>
      <c r="SDC2772" s="157"/>
      <c r="SDD2772" s="157"/>
      <c r="SDE2772" s="157"/>
      <c r="SDF2772" s="157"/>
      <c r="SDG2772" s="157"/>
      <c r="SDJ2772" s="326"/>
      <c r="SDL2772" s="326"/>
      <c r="SDQ2772" s="157"/>
      <c r="SDR2772" s="157"/>
      <c r="SDS2772" s="157"/>
      <c r="SDT2772" s="157"/>
      <c r="SDU2772" s="157"/>
      <c r="SDX2772" s="326"/>
      <c r="SDZ2772" s="326"/>
      <c r="SEE2772" s="157"/>
      <c r="SEF2772" s="157"/>
      <c r="SEG2772" s="157"/>
      <c r="SEH2772" s="157"/>
      <c r="SEI2772" s="157"/>
      <c r="SEL2772" s="326"/>
      <c r="SEN2772" s="326"/>
      <c r="SES2772" s="157"/>
      <c r="SET2772" s="157"/>
      <c r="SEU2772" s="157"/>
      <c r="SEV2772" s="157"/>
      <c r="SEW2772" s="157"/>
      <c r="SEZ2772" s="326"/>
      <c r="SFB2772" s="326"/>
      <c r="SFG2772" s="157"/>
      <c r="SFH2772" s="157"/>
      <c r="SFI2772" s="157"/>
      <c r="SFJ2772" s="157"/>
      <c r="SFK2772" s="157"/>
      <c r="SFN2772" s="326"/>
      <c r="SFP2772" s="326"/>
      <c r="SFU2772" s="157"/>
      <c r="SFV2772" s="157"/>
      <c r="SFW2772" s="157"/>
      <c r="SFX2772" s="157"/>
      <c r="SFY2772" s="157"/>
      <c r="SGB2772" s="326"/>
      <c r="SGD2772" s="326"/>
      <c r="SGI2772" s="157"/>
      <c r="SGJ2772" s="157"/>
      <c r="SGK2772" s="157"/>
      <c r="SGL2772" s="157"/>
      <c r="SGM2772" s="157"/>
      <c r="SGP2772" s="326"/>
      <c r="SGR2772" s="326"/>
      <c r="SGW2772" s="157"/>
      <c r="SGX2772" s="157"/>
      <c r="SGY2772" s="157"/>
      <c r="SGZ2772" s="157"/>
      <c r="SHA2772" s="157"/>
      <c r="SHD2772" s="326"/>
      <c r="SHF2772" s="326"/>
      <c r="SHK2772" s="157"/>
      <c r="SHL2772" s="157"/>
      <c r="SHM2772" s="157"/>
      <c r="SHN2772" s="157"/>
      <c r="SHO2772" s="157"/>
      <c r="SHR2772" s="326"/>
      <c r="SHT2772" s="326"/>
      <c r="SHY2772" s="157"/>
      <c r="SHZ2772" s="157"/>
      <c r="SIA2772" s="157"/>
      <c r="SIB2772" s="157"/>
      <c r="SIC2772" s="157"/>
      <c r="SIF2772" s="326"/>
      <c r="SIH2772" s="326"/>
      <c r="SIM2772" s="157"/>
      <c r="SIN2772" s="157"/>
      <c r="SIO2772" s="157"/>
      <c r="SIP2772" s="157"/>
      <c r="SIQ2772" s="157"/>
      <c r="SIT2772" s="326"/>
      <c r="SIV2772" s="326"/>
      <c r="SJA2772" s="157"/>
      <c r="SJB2772" s="157"/>
      <c r="SJC2772" s="157"/>
      <c r="SJD2772" s="157"/>
      <c r="SJE2772" s="157"/>
      <c r="SJH2772" s="326"/>
      <c r="SJJ2772" s="326"/>
      <c r="SJO2772" s="157"/>
      <c r="SJP2772" s="157"/>
      <c r="SJQ2772" s="157"/>
      <c r="SJR2772" s="157"/>
      <c r="SJS2772" s="157"/>
      <c r="SJV2772" s="326"/>
      <c r="SJX2772" s="326"/>
      <c r="SKC2772" s="157"/>
      <c r="SKD2772" s="157"/>
      <c r="SKE2772" s="157"/>
      <c r="SKF2772" s="157"/>
      <c r="SKG2772" s="157"/>
      <c r="SKJ2772" s="326"/>
      <c r="SKL2772" s="326"/>
      <c r="SKQ2772" s="157"/>
      <c r="SKR2772" s="157"/>
      <c r="SKS2772" s="157"/>
      <c r="SKT2772" s="157"/>
      <c r="SKU2772" s="157"/>
      <c r="SKX2772" s="326"/>
      <c r="SKZ2772" s="326"/>
      <c r="SLE2772" s="157"/>
      <c r="SLF2772" s="157"/>
      <c r="SLG2772" s="157"/>
      <c r="SLH2772" s="157"/>
      <c r="SLI2772" s="157"/>
      <c r="SLL2772" s="326"/>
      <c r="SLN2772" s="326"/>
      <c r="SLS2772" s="157"/>
      <c r="SLT2772" s="157"/>
      <c r="SLU2772" s="157"/>
      <c r="SLV2772" s="157"/>
      <c r="SLW2772" s="157"/>
      <c r="SLZ2772" s="326"/>
      <c r="SMB2772" s="326"/>
      <c r="SMG2772" s="157"/>
      <c r="SMH2772" s="157"/>
      <c r="SMI2772" s="157"/>
      <c r="SMJ2772" s="157"/>
      <c r="SMK2772" s="157"/>
      <c r="SMN2772" s="326"/>
      <c r="SMP2772" s="326"/>
      <c r="SMU2772" s="157"/>
      <c r="SMV2772" s="157"/>
      <c r="SMW2772" s="157"/>
      <c r="SMX2772" s="157"/>
      <c r="SMY2772" s="157"/>
      <c r="SNB2772" s="326"/>
      <c r="SND2772" s="326"/>
      <c r="SNI2772" s="157"/>
      <c r="SNJ2772" s="157"/>
      <c r="SNK2772" s="157"/>
      <c r="SNL2772" s="157"/>
      <c r="SNM2772" s="157"/>
      <c r="SNP2772" s="326"/>
      <c r="SNR2772" s="326"/>
      <c r="SNW2772" s="157"/>
      <c r="SNX2772" s="157"/>
      <c r="SNY2772" s="157"/>
      <c r="SNZ2772" s="157"/>
      <c r="SOA2772" s="157"/>
      <c r="SOD2772" s="326"/>
      <c r="SOF2772" s="326"/>
      <c r="SOK2772" s="157"/>
      <c r="SOL2772" s="157"/>
      <c r="SOM2772" s="157"/>
      <c r="SON2772" s="157"/>
      <c r="SOO2772" s="157"/>
      <c r="SOR2772" s="326"/>
      <c r="SOT2772" s="326"/>
      <c r="SOY2772" s="157"/>
      <c r="SOZ2772" s="157"/>
      <c r="SPA2772" s="157"/>
      <c r="SPB2772" s="157"/>
      <c r="SPC2772" s="157"/>
      <c r="SPF2772" s="326"/>
      <c r="SPH2772" s="326"/>
      <c r="SPM2772" s="157"/>
      <c r="SPN2772" s="157"/>
      <c r="SPO2772" s="157"/>
      <c r="SPP2772" s="157"/>
      <c r="SPQ2772" s="157"/>
      <c r="SPT2772" s="326"/>
      <c r="SPV2772" s="326"/>
      <c r="SQA2772" s="157"/>
      <c r="SQB2772" s="157"/>
      <c r="SQC2772" s="157"/>
      <c r="SQD2772" s="157"/>
      <c r="SQE2772" s="157"/>
      <c r="SQH2772" s="326"/>
      <c r="SQJ2772" s="326"/>
      <c r="SQO2772" s="157"/>
      <c r="SQP2772" s="157"/>
      <c r="SQQ2772" s="157"/>
      <c r="SQR2772" s="157"/>
      <c r="SQS2772" s="157"/>
      <c r="SQV2772" s="326"/>
      <c r="SQX2772" s="326"/>
      <c r="SRC2772" s="157"/>
      <c r="SRD2772" s="157"/>
      <c r="SRE2772" s="157"/>
      <c r="SRF2772" s="157"/>
      <c r="SRG2772" s="157"/>
      <c r="SRJ2772" s="326"/>
      <c r="SRL2772" s="326"/>
      <c r="SRQ2772" s="157"/>
      <c r="SRR2772" s="157"/>
      <c r="SRS2772" s="157"/>
      <c r="SRT2772" s="157"/>
      <c r="SRU2772" s="157"/>
      <c r="SRX2772" s="326"/>
      <c r="SRZ2772" s="326"/>
      <c r="SSE2772" s="157"/>
      <c r="SSF2772" s="157"/>
      <c r="SSG2772" s="157"/>
      <c r="SSH2772" s="157"/>
      <c r="SSI2772" s="157"/>
      <c r="SSL2772" s="326"/>
      <c r="SSN2772" s="326"/>
      <c r="SSS2772" s="157"/>
      <c r="SST2772" s="157"/>
      <c r="SSU2772" s="157"/>
      <c r="SSV2772" s="157"/>
      <c r="SSW2772" s="157"/>
      <c r="SSZ2772" s="326"/>
      <c r="STB2772" s="326"/>
      <c r="STG2772" s="157"/>
      <c r="STH2772" s="157"/>
      <c r="STI2772" s="157"/>
      <c r="STJ2772" s="157"/>
      <c r="STK2772" s="157"/>
      <c r="STN2772" s="326"/>
      <c r="STP2772" s="326"/>
      <c r="STU2772" s="157"/>
      <c r="STV2772" s="157"/>
      <c r="STW2772" s="157"/>
      <c r="STX2772" s="157"/>
      <c r="STY2772" s="157"/>
      <c r="SUB2772" s="326"/>
      <c r="SUD2772" s="326"/>
      <c r="SUI2772" s="157"/>
      <c r="SUJ2772" s="157"/>
      <c r="SUK2772" s="157"/>
      <c r="SUL2772" s="157"/>
      <c r="SUM2772" s="157"/>
      <c r="SUP2772" s="326"/>
      <c r="SUR2772" s="326"/>
      <c r="SUW2772" s="157"/>
      <c r="SUX2772" s="157"/>
      <c r="SUY2772" s="157"/>
      <c r="SUZ2772" s="157"/>
      <c r="SVA2772" s="157"/>
      <c r="SVD2772" s="326"/>
      <c r="SVF2772" s="326"/>
      <c r="SVK2772" s="157"/>
      <c r="SVL2772" s="157"/>
      <c r="SVM2772" s="157"/>
      <c r="SVN2772" s="157"/>
      <c r="SVO2772" s="157"/>
      <c r="SVR2772" s="326"/>
      <c r="SVT2772" s="326"/>
      <c r="SVY2772" s="157"/>
      <c r="SVZ2772" s="157"/>
      <c r="SWA2772" s="157"/>
      <c r="SWB2772" s="157"/>
      <c r="SWC2772" s="157"/>
      <c r="SWF2772" s="326"/>
      <c r="SWH2772" s="326"/>
      <c r="SWM2772" s="157"/>
      <c r="SWN2772" s="157"/>
      <c r="SWO2772" s="157"/>
      <c r="SWP2772" s="157"/>
      <c r="SWQ2772" s="157"/>
      <c r="SWT2772" s="326"/>
      <c r="SWV2772" s="326"/>
      <c r="SXA2772" s="157"/>
      <c r="SXB2772" s="157"/>
      <c r="SXC2772" s="157"/>
      <c r="SXD2772" s="157"/>
      <c r="SXE2772" s="157"/>
      <c r="SXH2772" s="326"/>
      <c r="SXJ2772" s="326"/>
      <c r="SXO2772" s="157"/>
      <c r="SXP2772" s="157"/>
      <c r="SXQ2772" s="157"/>
      <c r="SXR2772" s="157"/>
      <c r="SXS2772" s="157"/>
      <c r="SXV2772" s="326"/>
      <c r="SXX2772" s="326"/>
      <c r="SYC2772" s="157"/>
      <c r="SYD2772" s="157"/>
      <c r="SYE2772" s="157"/>
      <c r="SYF2772" s="157"/>
      <c r="SYG2772" s="157"/>
      <c r="SYJ2772" s="326"/>
      <c r="SYL2772" s="326"/>
      <c r="SYQ2772" s="157"/>
      <c r="SYR2772" s="157"/>
      <c r="SYS2772" s="157"/>
      <c r="SYT2772" s="157"/>
      <c r="SYU2772" s="157"/>
      <c r="SYX2772" s="326"/>
      <c r="SYZ2772" s="326"/>
      <c r="SZE2772" s="157"/>
      <c r="SZF2772" s="157"/>
      <c r="SZG2772" s="157"/>
      <c r="SZH2772" s="157"/>
      <c r="SZI2772" s="157"/>
      <c r="SZL2772" s="326"/>
      <c r="SZN2772" s="326"/>
      <c r="SZS2772" s="157"/>
      <c r="SZT2772" s="157"/>
      <c r="SZU2772" s="157"/>
      <c r="SZV2772" s="157"/>
      <c r="SZW2772" s="157"/>
      <c r="SZZ2772" s="326"/>
      <c r="TAB2772" s="326"/>
      <c r="TAG2772" s="157"/>
      <c r="TAH2772" s="157"/>
      <c r="TAI2772" s="157"/>
      <c r="TAJ2772" s="157"/>
      <c r="TAK2772" s="157"/>
      <c r="TAN2772" s="326"/>
      <c r="TAP2772" s="326"/>
      <c r="TAU2772" s="157"/>
      <c r="TAV2772" s="157"/>
      <c r="TAW2772" s="157"/>
      <c r="TAX2772" s="157"/>
      <c r="TAY2772" s="157"/>
      <c r="TBB2772" s="326"/>
      <c r="TBD2772" s="326"/>
      <c r="TBI2772" s="157"/>
      <c r="TBJ2772" s="157"/>
      <c r="TBK2772" s="157"/>
      <c r="TBL2772" s="157"/>
      <c r="TBM2772" s="157"/>
      <c r="TBP2772" s="326"/>
      <c r="TBR2772" s="326"/>
      <c r="TBW2772" s="157"/>
      <c r="TBX2772" s="157"/>
      <c r="TBY2772" s="157"/>
      <c r="TBZ2772" s="157"/>
      <c r="TCA2772" s="157"/>
      <c r="TCD2772" s="326"/>
      <c r="TCF2772" s="326"/>
      <c r="TCK2772" s="157"/>
      <c r="TCL2772" s="157"/>
      <c r="TCM2772" s="157"/>
      <c r="TCN2772" s="157"/>
      <c r="TCO2772" s="157"/>
      <c r="TCR2772" s="326"/>
      <c r="TCT2772" s="326"/>
      <c r="TCY2772" s="157"/>
      <c r="TCZ2772" s="157"/>
      <c r="TDA2772" s="157"/>
      <c r="TDB2772" s="157"/>
      <c r="TDC2772" s="157"/>
      <c r="TDF2772" s="326"/>
      <c r="TDH2772" s="326"/>
      <c r="TDM2772" s="157"/>
      <c r="TDN2772" s="157"/>
      <c r="TDO2772" s="157"/>
      <c r="TDP2772" s="157"/>
      <c r="TDQ2772" s="157"/>
      <c r="TDT2772" s="326"/>
      <c r="TDV2772" s="326"/>
      <c r="TEA2772" s="157"/>
      <c r="TEB2772" s="157"/>
      <c r="TEC2772" s="157"/>
      <c r="TED2772" s="157"/>
      <c r="TEE2772" s="157"/>
      <c r="TEH2772" s="326"/>
      <c r="TEJ2772" s="326"/>
      <c r="TEO2772" s="157"/>
      <c r="TEP2772" s="157"/>
      <c r="TEQ2772" s="157"/>
      <c r="TER2772" s="157"/>
      <c r="TES2772" s="157"/>
      <c r="TEV2772" s="326"/>
      <c r="TEX2772" s="326"/>
      <c r="TFC2772" s="157"/>
      <c r="TFD2772" s="157"/>
      <c r="TFE2772" s="157"/>
      <c r="TFF2772" s="157"/>
      <c r="TFG2772" s="157"/>
      <c r="TFJ2772" s="326"/>
      <c r="TFL2772" s="326"/>
      <c r="TFQ2772" s="157"/>
      <c r="TFR2772" s="157"/>
      <c r="TFS2772" s="157"/>
      <c r="TFT2772" s="157"/>
      <c r="TFU2772" s="157"/>
      <c r="TFX2772" s="326"/>
      <c r="TFZ2772" s="326"/>
      <c r="TGE2772" s="157"/>
      <c r="TGF2772" s="157"/>
      <c r="TGG2772" s="157"/>
      <c r="TGH2772" s="157"/>
      <c r="TGI2772" s="157"/>
      <c r="TGL2772" s="326"/>
      <c r="TGN2772" s="326"/>
      <c r="TGS2772" s="157"/>
      <c r="TGT2772" s="157"/>
      <c r="TGU2772" s="157"/>
      <c r="TGV2772" s="157"/>
      <c r="TGW2772" s="157"/>
      <c r="TGZ2772" s="326"/>
      <c r="THB2772" s="326"/>
      <c r="THG2772" s="157"/>
      <c r="THH2772" s="157"/>
      <c r="THI2772" s="157"/>
      <c r="THJ2772" s="157"/>
      <c r="THK2772" s="157"/>
      <c r="THN2772" s="326"/>
      <c r="THP2772" s="326"/>
      <c r="THU2772" s="157"/>
      <c r="THV2772" s="157"/>
      <c r="THW2772" s="157"/>
      <c r="THX2772" s="157"/>
      <c r="THY2772" s="157"/>
      <c r="TIB2772" s="326"/>
      <c r="TID2772" s="326"/>
      <c r="TII2772" s="157"/>
      <c r="TIJ2772" s="157"/>
      <c r="TIK2772" s="157"/>
      <c r="TIL2772" s="157"/>
      <c r="TIM2772" s="157"/>
      <c r="TIP2772" s="326"/>
      <c r="TIR2772" s="326"/>
      <c r="TIW2772" s="157"/>
      <c r="TIX2772" s="157"/>
      <c r="TIY2772" s="157"/>
      <c r="TIZ2772" s="157"/>
      <c r="TJA2772" s="157"/>
      <c r="TJD2772" s="326"/>
      <c r="TJF2772" s="326"/>
      <c r="TJK2772" s="157"/>
      <c r="TJL2772" s="157"/>
      <c r="TJM2772" s="157"/>
      <c r="TJN2772" s="157"/>
      <c r="TJO2772" s="157"/>
      <c r="TJR2772" s="326"/>
      <c r="TJT2772" s="326"/>
      <c r="TJY2772" s="157"/>
      <c r="TJZ2772" s="157"/>
      <c r="TKA2772" s="157"/>
      <c r="TKB2772" s="157"/>
      <c r="TKC2772" s="157"/>
      <c r="TKF2772" s="326"/>
      <c r="TKH2772" s="326"/>
      <c r="TKM2772" s="157"/>
      <c r="TKN2772" s="157"/>
      <c r="TKO2772" s="157"/>
      <c r="TKP2772" s="157"/>
      <c r="TKQ2772" s="157"/>
      <c r="TKT2772" s="326"/>
      <c r="TKV2772" s="326"/>
      <c r="TLA2772" s="157"/>
      <c r="TLB2772" s="157"/>
      <c r="TLC2772" s="157"/>
      <c r="TLD2772" s="157"/>
      <c r="TLE2772" s="157"/>
      <c r="TLH2772" s="326"/>
      <c r="TLJ2772" s="326"/>
      <c r="TLO2772" s="157"/>
      <c r="TLP2772" s="157"/>
      <c r="TLQ2772" s="157"/>
      <c r="TLR2772" s="157"/>
      <c r="TLS2772" s="157"/>
      <c r="TLV2772" s="326"/>
      <c r="TLX2772" s="326"/>
      <c r="TMC2772" s="157"/>
      <c r="TMD2772" s="157"/>
      <c r="TME2772" s="157"/>
      <c r="TMF2772" s="157"/>
      <c r="TMG2772" s="157"/>
      <c r="TMJ2772" s="326"/>
      <c r="TML2772" s="326"/>
      <c r="TMQ2772" s="157"/>
      <c r="TMR2772" s="157"/>
      <c r="TMS2772" s="157"/>
      <c r="TMT2772" s="157"/>
      <c r="TMU2772" s="157"/>
      <c r="TMX2772" s="326"/>
      <c r="TMZ2772" s="326"/>
      <c r="TNE2772" s="157"/>
      <c r="TNF2772" s="157"/>
      <c r="TNG2772" s="157"/>
      <c r="TNH2772" s="157"/>
      <c r="TNI2772" s="157"/>
      <c r="TNL2772" s="326"/>
      <c r="TNN2772" s="326"/>
      <c r="TNS2772" s="157"/>
      <c r="TNT2772" s="157"/>
      <c r="TNU2772" s="157"/>
      <c r="TNV2772" s="157"/>
      <c r="TNW2772" s="157"/>
      <c r="TNZ2772" s="326"/>
      <c r="TOB2772" s="326"/>
      <c r="TOG2772" s="157"/>
      <c r="TOH2772" s="157"/>
      <c r="TOI2772" s="157"/>
      <c r="TOJ2772" s="157"/>
      <c r="TOK2772" s="157"/>
      <c r="TON2772" s="326"/>
      <c r="TOP2772" s="326"/>
      <c r="TOU2772" s="157"/>
      <c r="TOV2772" s="157"/>
      <c r="TOW2772" s="157"/>
      <c r="TOX2772" s="157"/>
      <c r="TOY2772" s="157"/>
      <c r="TPB2772" s="326"/>
      <c r="TPD2772" s="326"/>
      <c r="TPI2772" s="157"/>
      <c r="TPJ2772" s="157"/>
      <c r="TPK2772" s="157"/>
      <c r="TPL2772" s="157"/>
      <c r="TPM2772" s="157"/>
      <c r="TPP2772" s="326"/>
      <c r="TPR2772" s="326"/>
      <c r="TPW2772" s="157"/>
      <c r="TPX2772" s="157"/>
      <c r="TPY2772" s="157"/>
      <c r="TPZ2772" s="157"/>
      <c r="TQA2772" s="157"/>
      <c r="TQD2772" s="326"/>
      <c r="TQF2772" s="326"/>
      <c r="TQK2772" s="157"/>
      <c r="TQL2772" s="157"/>
      <c r="TQM2772" s="157"/>
      <c r="TQN2772" s="157"/>
      <c r="TQO2772" s="157"/>
      <c r="TQR2772" s="326"/>
      <c r="TQT2772" s="326"/>
      <c r="TQY2772" s="157"/>
      <c r="TQZ2772" s="157"/>
      <c r="TRA2772" s="157"/>
      <c r="TRB2772" s="157"/>
      <c r="TRC2772" s="157"/>
      <c r="TRF2772" s="326"/>
      <c r="TRH2772" s="326"/>
      <c r="TRM2772" s="157"/>
      <c r="TRN2772" s="157"/>
      <c r="TRO2772" s="157"/>
      <c r="TRP2772" s="157"/>
      <c r="TRQ2772" s="157"/>
      <c r="TRT2772" s="326"/>
      <c r="TRV2772" s="326"/>
      <c r="TSA2772" s="157"/>
      <c r="TSB2772" s="157"/>
      <c r="TSC2772" s="157"/>
      <c r="TSD2772" s="157"/>
      <c r="TSE2772" s="157"/>
      <c r="TSH2772" s="326"/>
      <c r="TSJ2772" s="326"/>
      <c r="TSO2772" s="157"/>
      <c r="TSP2772" s="157"/>
      <c r="TSQ2772" s="157"/>
      <c r="TSR2772" s="157"/>
      <c r="TSS2772" s="157"/>
      <c r="TSV2772" s="326"/>
      <c r="TSX2772" s="326"/>
      <c r="TTC2772" s="157"/>
      <c r="TTD2772" s="157"/>
      <c r="TTE2772" s="157"/>
      <c r="TTF2772" s="157"/>
      <c r="TTG2772" s="157"/>
      <c r="TTJ2772" s="326"/>
      <c r="TTL2772" s="326"/>
      <c r="TTQ2772" s="157"/>
      <c r="TTR2772" s="157"/>
      <c r="TTS2772" s="157"/>
      <c r="TTT2772" s="157"/>
      <c r="TTU2772" s="157"/>
      <c r="TTX2772" s="326"/>
      <c r="TTZ2772" s="326"/>
      <c r="TUE2772" s="157"/>
      <c r="TUF2772" s="157"/>
      <c r="TUG2772" s="157"/>
      <c r="TUH2772" s="157"/>
      <c r="TUI2772" s="157"/>
      <c r="TUL2772" s="326"/>
      <c r="TUN2772" s="326"/>
      <c r="TUS2772" s="157"/>
      <c r="TUT2772" s="157"/>
      <c r="TUU2772" s="157"/>
      <c r="TUV2772" s="157"/>
      <c r="TUW2772" s="157"/>
      <c r="TUZ2772" s="326"/>
      <c r="TVB2772" s="326"/>
      <c r="TVG2772" s="157"/>
      <c r="TVH2772" s="157"/>
      <c r="TVI2772" s="157"/>
      <c r="TVJ2772" s="157"/>
      <c r="TVK2772" s="157"/>
      <c r="TVN2772" s="326"/>
      <c r="TVP2772" s="326"/>
      <c r="TVU2772" s="157"/>
      <c r="TVV2772" s="157"/>
      <c r="TVW2772" s="157"/>
      <c r="TVX2772" s="157"/>
      <c r="TVY2772" s="157"/>
      <c r="TWB2772" s="326"/>
      <c r="TWD2772" s="326"/>
      <c r="TWI2772" s="157"/>
      <c r="TWJ2772" s="157"/>
      <c r="TWK2772" s="157"/>
      <c r="TWL2772" s="157"/>
      <c r="TWM2772" s="157"/>
      <c r="TWP2772" s="326"/>
      <c r="TWR2772" s="326"/>
      <c r="TWW2772" s="157"/>
      <c r="TWX2772" s="157"/>
      <c r="TWY2772" s="157"/>
      <c r="TWZ2772" s="157"/>
      <c r="TXA2772" s="157"/>
      <c r="TXD2772" s="326"/>
      <c r="TXF2772" s="326"/>
      <c r="TXK2772" s="157"/>
      <c r="TXL2772" s="157"/>
      <c r="TXM2772" s="157"/>
      <c r="TXN2772" s="157"/>
      <c r="TXO2772" s="157"/>
      <c r="TXR2772" s="326"/>
      <c r="TXT2772" s="326"/>
      <c r="TXY2772" s="157"/>
      <c r="TXZ2772" s="157"/>
      <c r="TYA2772" s="157"/>
      <c r="TYB2772" s="157"/>
      <c r="TYC2772" s="157"/>
      <c r="TYF2772" s="326"/>
      <c r="TYH2772" s="326"/>
      <c r="TYM2772" s="157"/>
      <c r="TYN2772" s="157"/>
      <c r="TYO2772" s="157"/>
      <c r="TYP2772" s="157"/>
      <c r="TYQ2772" s="157"/>
      <c r="TYT2772" s="326"/>
      <c r="TYV2772" s="326"/>
      <c r="TZA2772" s="157"/>
      <c r="TZB2772" s="157"/>
      <c r="TZC2772" s="157"/>
      <c r="TZD2772" s="157"/>
      <c r="TZE2772" s="157"/>
      <c r="TZH2772" s="326"/>
      <c r="TZJ2772" s="326"/>
      <c r="TZO2772" s="157"/>
      <c r="TZP2772" s="157"/>
      <c r="TZQ2772" s="157"/>
      <c r="TZR2772" s="157"/>
      <c r="TZS2772" s="157"/>
      <c r="TZV2772" s="326"/>
      <c r="TZX2772" s="326"/>
      <c r="UAC2772" s="157"/>
      <c r="UAD2772" s="157"/>
      <c r="UAE2772" s="157"/>
      <c r="UAF2772" s="157"/>
      <c r="UAG2772" s="157"/>
      <c r="UAJ2772" s="326"/>
      <c r="UAL2772" s="326"/>
      <c r="UAQ2772" s="157"/>
      <c r="UAR2772" s="157"/>
      <c r="UAS2772" s="157"/>
      <c r="UAT2772" s="157"/>
      <c r="UAU2772" s="157"/>
      <c r="UAX2772" s="326"/>
      <c r="UAZ2772" s="326"/>
      <c r="UBE2772" s="157"/>
      <c r="UBF2772" s="157"/>
      <c r="UBG2772" s="157"/>
      <c r="UBH2772" s="157"/>
      <c r="UBI2772" s="157"/>
      <c r="UBL2772" s="326"/>
      <c r="UBN2772" s="326"/>
      <c r="UBS2772" s="157"/>
      <c r="UBT2772" s="157"/>
      <c r="UBU2772" s="157"/>
      <c r="UBV2772" s="157"/>
      <c r="UBW2772" s="157"/>
      <c r="UBZ2772" s="326"/>
      <c r="UCB2772" s="326"/>
      <c r="UCG2772" s="157"/>
      <c r="UCH2772" s="157"/>
      <c r="UCI2772" s="157"/>
      <c r="UCJ2772" s="157"/>
      <c r="UCK2772" s="157"/>
      <c r="UCN2772" s="326"/>
      <c r="UCP2772" s="326"/>
      <c r="UCU2772" s="157"/>
      <c r="UCV2772" s="157"/>
      <c r="UCW2772" s="157"/>
      <c r="UCX2772" s="157"/>
      <c r="UCY2772" s="157"/>
      <c r="UDB2772" s="326"/>
      <c r="UDD2772" s="326"/>
      <c r="UDI2772" s="157"/>
      <c r="UDJ2772" s="157"/>
      <c r="UDK2772" s="157"/>
      <c r="UDL2772" s="157"/>
      <c r="UDM2772" s="157"/>
      <c r="UDP2772" s="326"/>
      <c r="UDR2772" s="326"/>
      <c r="UDW2772" s="157"/>
      <c r="UDX2772" s="157"/>
      <c r="UDY2772" s="157"/>
      <c r="UDZ2772" s="157"/>
      <c r="UEA2772" s="157"/>
      <c r="UED2772" s="326"/>
      <c r="UEF2772" s="326"/>
      <c r="UEK2772" s="157"/>
      <c r="UEL2772" s="157"/>
      <c r="UEM2772" s="157"/>
      <c r="UEN2772" s="157"/>
      <c r="UEO2772" s="157"/>
      <c r="UER2772" s="326"/>
      <c r="UET2772" s="326"/>
      <c r="UEY2772" s="157"/>
      <c r="UEZ2772" s="157"/>
      <c r="UFA2772" s="157"/>
      <c r="UFB2772" s="157"/>
      <c r="UFC2772" s="157"/>
      <c r="UFF2772" s="326"/>
      <c r="UFH2772" s="326"/>
      <c r="UFM2772" s="157"/>
      <c r="UFN2772" s="157"/>
      <c r="UFO2772" s="157"/>
      <c r="UFP2772" s="157"/>
      <c r="UFQ2772" s="157"/>
      <c r="UFT2772" s="326"/>
      <c r="UFV2772" s="326"/>
      <c r="UGA2772" s="157"/>
      <c r="UGB2772" s="157"/>
      <c r="UGC2772" s="157"/>
      <c r="UGD2772" s="157"/>
      <c r="UGE2772" s="157"/>
      <c r="UGH2772" s="326"/>
      <c r="UGJ2772" s="326"/>
      <c r="UGO2772" s="157"/>
      <c r="UGP2772" s="157"/>
      <c r="UGQ2772" s="157"/>
      <c r="UGR2772" s="157"/>
      <c r="UGS2772" s="157"/>
      <c r="UGV2772" s="326"/>
      <c r="UGX2772" s="326"/>
      <c r="UHC2772" s="157"/>
      <c r="UHD2772" s="157"/>
      <c r="UHE2772" s="157"/>
      <c r="UHF2772" s="157"/>
      <c r="UHG2772" s="157"/>
      <c r="UHJ2772" s="326"/>
      <c r="UHL2772" s="326"/>
      <c r="UHQ2772" s="157"/>
      <c r="UHR2772" s="157"/>
      <c r="UHS2772" s="157"/>
      <c r="UHT2772" s="157"/>
      <c r="UHU2772" s="157"/>
      <c r="UHX2772" s="326"/>
      <c r="UHZ2772" s="326"/>
      <c r="UIE2772" s="157"/>
      <c r="UIF2772" s="157"/>
      <c r="UIG2772" s="157"/>
      <c r="UIH2772" s="157"/>
      <c r="UII2772" s="157"/>
      <c r="UIL2772" s="326"/>
      <c r="UIN2772" s="326"/>
      <c r="UIS2772" s="157"/>
      <c r="UIT2772" s="157"/>
      <c r="UIU2772" s="157"/>
      <c r="UIV2772" s="157"/>
      <c r="UIW2772" s="157"/>
      <c r="UIZ2772" s="326"/>
      <c r="UJB2772" s="326"/>
      <c r="UJG2772" s="157"/>
      <c r="UJH2772" s="157"/>
      <c r="UJI2772" s="157"/>
      <c r="UJJ2772" s="157"/>
      <c r="UJK2772" s="157"/>
      <c r="UJN2772" s="326"/>
      <c r="UJP2772" s="326"/>
      <c r="UJU2772" s="157"/>
      <c r="UJV2772" s="157"/>
      <c r="UJW2772" s="157"/>
      <c r="UJX2772" s="157"/>
      <c r="UJY2772" s="157"/>
      <c r="UKB2772" s="326"/>
      <c r="UKD2772" s="326"/>
      <c r="UKI2772" s="157"/>
      <c r="UKJ2772" s="157"/>
      <c r="UKK2772" s="157"/>
      <c r="UKL2772" s="157"/>
      <c r="UKM2772" s="157"/>
      <c r="UKP2772" s="326"/>
      <c r="UKR2772" s="326"/>
      <c r="UKW2772" s="157"/>
      <c r="UKX2772" s="157"/>
      <c r="UKY2772" s="157"/>
      <c r="UKZ2772" s="157"/>
      <c r="ULA2772" s="157"/>
      <c r="ULD2772" s="326"/>
      <c r="ULF2772" s="326"/>
      <c r="ULK2772" s="157"/>
      <c r="ULL2772" s="157"/>
      <c r="ULM2772" s="157"/>
      <c r="ULN2772" s="157"/>
      <c r="ULO2772" s="157"/>
      <c r="ULR2772" s="326"/>
      <c r="ULT2772" s="326"/>
      <c r="ULY2772" s="157"/>
      <c r="ULZ2772" s="157"/>
      <c r="UMA2772" s="157"/>
      <c r="UMB2772" s="157"/>
      <c r="UMC2772" s="157"/>
      <c r="UMF2772" s="326"/>
      <c r="UMH2772" s="326"/>
      <c r="UMM2772" s="157"/>
      <c r="UMN2772" s="157"/>
      <c r="UMO2772" s="157"/>
      <c r="UMP2772" s="157"/>
      <c r="UMQ2772" s="157"/>
      <c r="UMT2772" s="326"/>
      <c r="UMV2772" s="326"/>
      <c r="UNA2772" s="157"/>
      <c r="UNB2772" s="157"/>
      <c r="UNC2772" s="157"/>
      <c r="UND2772" s="157"/>
      <c r="UNE2772" s="157"/>
      <c r="UNH2772" s="326"/>
      <c r="UNJ2772" s="326"/>
      <c r="UNO2772" s="157"/>
      <c r="UNP2772" s="157"/>
      <c r="UNQ2772" s="157"/>
      <c r="UNR2772" s="157"/>
      <c r="UNS2772" s="157"/>
      <c r="UNV2772" s="326"/>
      <c r="UNX2772" s="326"/>
      <c r="UOC2772" s="157"/>
      <c r="UOD2772" s="157"/>
      <c r="UOE2772" s="157"/>
      <c r="UOF2772" s="157"/>
      <c r="UOG2772" s="157"/>
      <c r="UOJ2772" s="326"/>
      <c r="UOL2772" s="326"/>
      <c r="UOQ2772" s="157"/>
      <c r="UOR2772" s="157"/>
      <c r="UOS2772" s="157"/>
      <c r="UOT2772" s="157"/>
      <c r="UOU2772" s="157"/>
      <c r="UOX2772" s="326"/>
      <c r="UOZ2772" s="326"/>
      <c r="UPE2772" s="157"/>
      <c r="UPF2772" s="157"/>
      <c r="UPG2772" s="157"/>
      <c r="UPH2772" s="157"/>
      <c r="UPI2772" s="157"/>
      <c r="UPL2772" s="326"/>
      <c r="UPN2772" s="326"/>
      <c r="UPS2772" s="157"/>
      <c r="UPT2772" s="157"/>
      <c r="UPU2772" s="157"/>
      <c r="UPV2772" s="157"/>
      <c r="UPW2772" s="157"/>
      <c r="UPZ2772" s="326"/>
      <c r="UQB2772" s="326"/>
      <c r="UQG2772" s="157"/>
      <c r="UQH2772" s="157"/>
      <c r="UQI2772" s="157"/>
      <c r="UQJ2772" s="157"/>
      <c r="UQK2772" s="157"/>
      <c r="UQN2772" s="326"/>
      <c r="UQP2772" s="326"/>
      <c r="UQU2772" s="157"/>
      <c r="UQV2772" s="157"/>
      <c r="UQW2772" s="157"/>
      <c r="UQX2772" s="157"/>
      <c r="UQY2772" s="157"/>
      <c r="URB2772" s="326"/>
      <c r="URD2772" s="326"/>
      <c r="URI2772" s="157"/>
      <c r="URJ2772" s="157"/>
      <c r="URK2772" s="157"/>
      <c r="URL2772" s="157"/>
      <c r="URM2772" s="157"/>
      <c r="URP2772" s="326"/>
      <c r="URR2772" s="326"/>
      <c r="URW2772" s="157"/>
      <c r="URX2772" s="157"/>
      <c r="URY2772" s="157"/>
      <c r="URZ2772" s="157"/>
      <c r="USA2772" s="157"/>
      <c r="USD2772" s="326"/>
      <c r="USF2772" s="326"/>
      <c r="USK2772" s="157"/>
      <c r="USL2772" s="157"/>
      <c r="USM2772" s="157"/>
      <c r="USN2772" s="157"/>
      <c r="USO2772" s="157"/>
      <c r="USR2772" s="326"/>
      <c r="UST2772" s="326"/>
      <c r="USY2772" s="157"/>
      <c r="USZ2772" s="157"/>
      <c r="UTA2772" s="157"/>
      <c r="UTB2772" s="157"/>
      <c r="UTC2772" s="157"/>
      <c r="UTF2772" s="326"/>
      <c r="UTH2772" s="326"/>
      <c r="UTM2772" s="157"/>
      <c r="UTN2772" s="157"/>
      <c r="UTO2772" s="157"/>
      <c r="UTP2772" s="157"/>
      <c r="UTQ2772" s="157"/>
      <c r="UTT2772" s="326"/>
      <c r="UTV2772" s="326"/>
      <c r="UUA2772" s="157"/>
      <c r="UUB2772" s="157"/>
      <c r="UUC2772" s="157"/>
      <c r="UUD2772" s="157"/>
      <c r="UUE2772" s="157"/>
      <c r="UUH2772" s="326"/>
      <c r="UUJ2772" s="326"/>
      <c r="UUO2772" s="157"/>
      <c r="UUP2772" s="157"/>
      <c r="UUQ2772" s="157"/>
      <c r="UUR2772" s="157"/>
      <c r="UUS2772" s="157"/>
      <c r="UUV2772" s="326"/>
      <c r="UUX2772" s="326"/>
      <c r="UVC2772" s="157"/>
      <c r="UVD2772" s="157"/>
      <c r="UVE2772" s="157"/>
      <c r="UVF2772" s="157"/>
      <c r="UVG2772" s="157"/>
      <c r="UVJ2772" s="326"/>
      <c r="UVL2772" s="326"/>
      <c r="UVQ2772" s="157"/>
      <c r="UVR2772" s="157"/>
      <c r="UVS2772" s="157"/>
      <c r="UVT2772" s="157"/>
      <c r="UVU2772" s="157"/>
      <c r="UVX2772" s="326"/>
      <c r="UVZ2772" s="326"/>
      <c r="UWE2772" s="157"/>
      <c r="UWF2772" s="157"/>
      <c r="UWG2772" s="157"/>
      <c r="UWH2772" s="157"/>
      <c r="UWI2772" s="157"/>
      <c r="UWL2772" s="326"/>
      <c r="UWN2772" s="326"/>
      <c r="UWS2772" s="157"/>
      <c r="UWT2772" s="157"/>
      <c r="UWU2772" s="157"/>
      <c r="UWV2772" s="157"/>
      <c r="UWW2772" s="157"/>
      <c r="UWZ2772" s="326"/>
      <c r="UXB2772" s="326"/>
      <c r="UXG2772" s="157"/>
      <c r="UXH2772" s="157"/>
      <c r="UXI2772" s="157"/>
      <c r="UXJ2772" s="157"/>
      <c r="UXK2772" s="157"/>
      <c r="UXN2772" s="326"/>
      <c r="UXP2772" s="326"/>
      <c r="UXU2772" s="157"/>
      <c r="UXV2772" s="157"/>
      <c r="UXW2772" s="157"/>
      <c r="UXX2772" s="157"/>
      <c r="UXY2772" s="157"/>
      <c r="UYB2772" s="326"/>
      <c r="UYD2772" s="326"/>
      <c r="UYI2772" s="157"/>
      <c r="UYJ2772" s="157"/>
      <c r="UYK2772" s="157"/>
      <c r="UYL2772" s="157"/>
      <c r="UYM2772" s="157"/>
      <c r="UYP2772" s="326"/>
      <c r="UYR2772" s="326"/>
      <c r="UYW2772" s="157"/>
      <c r="UYX2772" s="157"/>
      <c r="UYY2772" s="157"/>
      <c r="UYZ2772" s="157"/>
      <c r="UZA2772" s="157"/>
      <c r="UZD2772" s="326"/>
      <c r="UZF2772" s="326"/>
      <c r="UZK2772" s="157"/>
      <c r="UZL2772" s="157"/>
      <c r="UZM2772" s="157"/>
      <c r="UZN2772" s="157"/>
      <c r="UZO2772" s="157"/>
      <c r="UZR2772" s="326"/>
      <c r="UZT2772" s="326"/>
      <c r="UZY2772" s="157"/>
      <c r="UZZ2772" s="157"/>
      <c r="VAA2772" s="157"/>
      <c r="VAB2772" s="157"/>
      <c r="VAC2772" s="157"/>
      <c r="VAF2772" s="326"/>
      <c r="VAH2772" s="326"/>
      <c r="VAM2772" s="157"/>
      <c r="VAN2772" s="157"/>
      <c r="VAO2772" s="157"/>
      <c r="VAP2772" s="157"/>
      <c r="VAQ2772" s="157"/>
      <c r="VAT2772" s="326"/>
      <c r="VAV2772" s="326"/>
      <c r="VBA2772" s="157"/>
      <c r="VBB2772" s="157"/>
      <c r="VBC2772" s="157"/>
      <c r="VBD2772" s="157"/>
      <c r="VBE2772" s="157"/>
      <c r="VBH2772" s="326"/>
      <c r="VBJ2772" s="326"/>
      <c r="VBO2772" s="157"/>
      <c r="VBP2772" s="157"/>
      <c r="VBQ2772" s="157"/>
      <c r="VBR2772" s="157"/>
      <c r="VBS2772" s="157"/>
      <c r="VBV2772" s="326"/>
      <c r="VBX2772" s="326"/>
      <c r="VCC2772" s="157"/>
      <c r="VCD2772" s="157"/>
      <c r="VCE2772" s="157"/>
      <c r="VCF2772" s="157"/>
      <c r="VCG2772" s="157"/>
      <c r="VCJ2772" s="326"/>
      <c r="VCL2772" s="326"/>
      <c r="VCQ2772" s="157"/>
      <c r="VCR2772" s="157"/>
      <c r="VCS2772" s="157"/>
      <c r="VCT2772" s="157"/>
      <c r="VCU2772" s="157"/>
      <c r="VCX2772" s="326"/>
      <c r="VCZ2772" s="326"/>
      <c r="VDE2772" s="157"/>
      <c r="VDF2772" s="157"/>
      <c r="VDG2772" s="157"/>
      <c r="VDH2772" s="157"/>
      <c r="VDI2772" s="157"/>
      <c r="VDL2772" s="326"/>
      <c r="VDN2772" s="326"/>
      <c r="VDS2772" s="157"/>
      <c r="VDT2772" s="157"/>
      <c r="VDU2772" s="157"/>
      <c r="VDV2772" s="157"/>
      <c r="VDW2772" s="157"/>
      <c r="VDZ2772" s="326"/>
      <c r="VEB2772" s="326"/>
      <c r="VEG2772" s="157"/>
      <c r="VEH2772" s="157"/>
      <c r="VEI2772" s="157"/>
      <c r="VEJ2772" s="157"/>
      <c r="VEK2772" s="157"/>
      <c r="VEN2772" s="326"/>
      <c r="VEP2772" s="326"/>
      <c r="VEU2772" s="157"/>
      <c r="VEV2772" s="157"/>
      <c r="VEW2772" s="157"/>
      <c r="VEX2772" s="157"/>
      <c r="VEY2772" s="157"/>
      <c r="VFB2772" s="326"/>
      <c r="VFD2772" s="326"/>
      <c r="VFI2772" s="157"/>
      <c r="VFJ2772" s="157"/>
      <c r="VFK2772" s="157"/>
      <c r="VFL2772" s="157"/>
      <c r="VFM2772" s="157"/>
      <c r="VFP2772" s="326"/>
      <c r="VFR2772" s="326"/>
      <c r="VFW2772" s="157"/>
      <c r="VFX2772" s="157"/>
      <c r="VFY2772" s="157"/>
      <c r="VFZ2772" s="157"/>
      <c r="VGA2772" s="157"/>
      <c r="VGD2772" s="326"/>
      <c r="VGF2772" s="326"/>
      <c r="VGK2772" s="157"/>
      <c r="VGL2772" s="157"/>
      <c r="VGM2772" s="157"/>
      <c r="VGN2772" s="157"/>
      <c r="VGO2772" s="157"/>
      <c r="VGR2772" s="326"/>
      <c r="VGT2772" s="326"/>
      <c r="VGY2772" s="157"/>
      <c r="VGZ2772" s="157"/>
      <c r="VHA2772" s="157"/>
      <c r="VHB2772" s="157"/>
      <c r="VHC2772" s="157"/>
      <c r="VHF2772" s="326"/>
      <c r="VHH2772" s="326"/>
      <c r="VHM2772" s="157"/>
      <c r="VHN2772" s="157"/>
      <c r="VHO2772" s="157"/>
      <c r="VHP2772" s="157"/>
      <c r="VHQ2772" s="157"/>
      <c r="VHT2772" s="326"/>
      <c r="VHV2772" s="326"/>
      <c r="VIA2772" s="157"/>
      <c r="VIB2772" s="157"/>
      <c r="VIC2772" s="157"/>
      <c r="VID2772" s="157"/>
      <c r="VIE2772" s="157"/>
      <c r="VIH2772" s="326"/>
      <c r="VIJ2772" s="326"/>
      <c r="VIO2772" s="157"/>
      <c r="VIP2772" s="157"/>
      <c r="VIQ2772" s="157"/>
      <c r="VIR2772" s="157"/>
      <c r="VIS2772" s="157"/>
      <c r="VIV2772" s="326"/>
      <c r="VIX2772" s="326"/>
      <c r="VJC2772" s="157"/>
      <c r="VJD2772" s="157"/>
      <c r="VJE2772" s="157"/>
      <c r="VJF2772" s="157"/>
      <c r="VJG2772" s="157"/>
      <c r="VJJ2772" s="326"/>
      <c r="VJL2772" s="326"/>
      <c r="VJQ2772" s="157"/>
      <c r="VJR2772" s="157"/>
      <c r="VJS2772" s="157"/>
      <c r="VJT2772" s="157"/>
      <c r="VJU2772" s="157"/>
      <c r="VJX2772" s="326"/>
      <c r="VJZ2772" s="326"/>
      <c r="VKE2772" s="157"/>
      <c r="VKF2772" s="157"/>
      <c r="VKG2772" s="157"/>
      <c r="VKH2772" s="157"/>
      <c r="VKI2772" s="157"/>
      <c r="VKL2772" s="326"/>
      <c r="VKN2772" s="326"/>
      <c r="VKS2772" s="157"/>
      <c r="VKT2772" s="157"/>
      <c r="VKU2772" s="157"/>
      <c r="VKV2772" s="157"/>
      <c r="VKW2772" s="157"/>
      <c r="VKZ2772" s="326"/>
      <c r="VLB2772" s="326"/>
      <c r="VLG2772" s="157"/>
      <c r="VLH2772" s="157"/>
      <c r="VLI2772" s="157"/>
      <c r="VLJ2772" s="157"/>
      <c r="VLK2772" s="157"/>
      <c r="VLN2772" s="326"/>
      <c r="VLP2772" s="326"/>
      <c r="VLU2772" s="157"/>
      <c r="VLV2772" s="157"/>
      <c r="VLW2772" s="157"/>
      <c r="VLX2772" s="157"/>
      <c r="VLY2772" s="157"/>
      <c r="VMB2772" s="326"/>
      <c r="VMD2772" s="326"/>
      <c r="VMI2772" s="157"/>
      <c r="VMJ2772" s="157"/>
      <c r="VMK2772" s="157"/>
      <c r="VML2772" s="157"/>
      <c r="VMM2772" s="157"/>
      <c r="VMP2772" s="326"/>
      <c r="VMR2772" s="326"/>
      <c r="VMW2772" s="157"/>
      <c r="VMX2772" s="157"/>
      <c r="VMY2772" s="157"/>
      <c r="VMZ2772" s="157"/>
      <c r="VNA2772" s="157"/>
      <c r="VND2772" s="326"/>
      <c r="VNF2772" s="326"/>
      <c r="VNK2772" s="157"/>
      <c r="VNL2772" s="157"/>
      <c r="VNM2772" s="157"/>
      <c r="VNN2772" s="157"/>
      <c r="VNO2772" s="157"/>
      <c r="VNR2772" s="326"/>
      <c r="VNT2772" s="326"/>
      <c r="VNY2772" s="157"/>
      <c r="VNZ2772" s="157"/>
      <c r="VOA2772" s="157"/>
      <c r="VOB2772" s="157"/>
      <c r="VOC2772" s="157"/>
      <c r="VOF2772" s="326"/>
      <c r="VOH2772" s="326"/>
      <c r="VOM2772" s="157"/>
      <c r="VON2772" s="157"/>
      <c r="VOO2772" s="157"/>
      <c r="VOP2772" s="157"/>
      <c r="VOQ2772" s="157"/>
      <c r="VOT2772" s="326"/>
      <c r="VOV2772" s="326"/>
      <c r="VPA2772" s="157"/>
      <c r="VPB2772" s="157"/>
      <c r="VPC2772" s="157"/>
      <c r="VPD2772" s="157"/>
      <c r="VPE2772" s="157"/>
      <c r="VPH2772" s="326"/>
      <c r="VPJ2772" s="326"/>
      <c r="VPO2772" s="157"/>
      <c r="VPP2772" s="157"/>
      <c r="VPQ2772" s="157"/>
      <c r="VPR2772" s="157"/>
      <c r="VPS2772" s="157"/>
      <c r="VPV2772" s="326"/>
      <c r="VPX2772" s="326"/>
      <c r="VQC2772" s="157"/>
      <c r="VQD2772" s="157"/>
      <c r="VQE2772" s="157"/>
      <c r="VQF2772" s="157"/>
      <c r="VQG2772" s="157"/>
      <c r="VQJ2772" s="326"/>
      <c r="VQL2772" s="326"/>
      <c r="VQQ2772" s="157"/>
      <c r="VQR2772" s="157"/>
      <c r="VQS2772" s="157"/>
      <c r="VQT2772" s="157"/>
      <c r="VQU2772" s="157"/>
      <c r="VQX2772" s="326"/>
      <c r="VQZ2772" s="326"/>
      <c r="VRE2772" s="157"/>
      <c r="VRF2772" s="157"/>
      <c r="VRG2772" s="157"/>
      <c r="VRH2772" s="157"/>
      <c r="VRI2772" s="157"/>
      <c r="VRL2772" s="326"/>
      <c r="VRN2772" s="326"/>
      <c r="VRS2772" s="157"/>
      <c r="VRT2772" s="157"/>
      <c r="VRU2772" s="157"/>
      <c r="VRV2772" s="157"/>
      <c r="VRW2772" s="157"/>
      <c r="VRZ2772" s="326"/>
      <c r="VSB2772" s="326"/>
      <c r="VSG2772" s="157"/>
      <c r="VSH2772" s="157"/>
      <c r="VSI2772" s="157"/>
      <c r="VSJ2772" s="157"/>
      <c r="VSK2772" s="157"/>
      <c r="VSN2772" s="326"/>
      <c r="VSP2772" s="326"/>
      <c r="VSU2772" s="157"/>
      <c r="VSV2772" s="157"/>
      <c r="VSW2772" s="157"/>
      <c r="VSX2772" s="157"/>
      <c r="VSY2772" s="157"/>
      <c r="VTB2772" s="326"/>
      <c r="VTD2772" s="326"/>
      <c r="VTI2772" s="157"/>
      <c r="VTJ2772" s="157"/>
      <c r="VTK2772" s="157"/>
      <c r="VTL2772" s="157"/>
      <c r="VTM2772" s="157"/>
      <c r="VTP2772" s="326"/>
      <c r="VTR2772" s="326"/>
      <c r="VTW2772" s="157"/>
      <c r="VTX2772" s="157"/>
      <c r="VTY2772" s="157"/>
      <c r="VTZ2772" s="157"/>
      <c r="VUA2772" s="157"/>
      <c r="VUD2772" s="326"/>
      <c r="VUF2772" s="326"/>
      <c r="VUK2772" s="157"/>
      <c r="VUL2772" s="157"/>
      <c r="VUM2772" s="157"/>
      <c r="VUN2772" s="157"/>
      <c r="VUO2772" s="157"/>
      <c r="VUR2772" s="326"/>
      <c r="VUT2772" s="326"/>
      <c r="VUY2772" s="157"/>
      <c r="VUZ2772" s="157"/>
      <c r="VVA2772" s="157"/>
      <c r="VVB2772" s="157"/>
      <c r="VVC2772" s="157"/>
      <c r="VVF2772" s="326"/>
      <c r="VVH2772" s="326"/>
      <c r="VVM2772" s="157"/>
      <c r="VVN2772" s="157"/>
      <c r="VVO2772" s="157"/>
      <c r="VVP2772" s="157"/>
      <c r="VVQ2772" s="157"/>
      <c r="VVT2772" s="326"/>
      <c r="VVV2772" s="326"/>
      <c r="VWA2772" s="157"/>
      <c r="VWB2772" s="157"/>
      <c r="VWC2772" s="157"/>
      <c r="VWD2772" s="157"/>
      <c r="VWE2772" s="157"/>
      <c r="VWH2772" s="326"/>
      <c r="VWJ2772" s="326"/>
      <c r="VWO2772" s="157"/>
      <c r="VWP2772" s="157"/>
      <c r="VWQ2772" s="157"/>
      <c r="VWR2772" s="157"/>
      <c r="VWS2772" s="157"/>
      <c r="VWV2772" s="326"/>
      <c r="VWX2772" s="326"/>
      <c r="VXC2772" s="157"/>
      <c r="VXD2772" s="157"/>
      <c r="VXE2772" s="157"/>
      <c r="VXF2772" s="157"/>
      <c r="VXG2772" s="157"/>
      <c r="VXJ2772" s="326"/>
      <c r="VXL2772" s="326"/>
      <c r="VXQ2772" s="157"/>
      <c r="VXR2772" s="157"/>
      <c r="VXS2772" s="157"/>
      <c r="VXT2772" s="157"/>
      <c r="VXU2772" s="157"/>
      <c r="VXX2772" s="326"/>
      <c r="VXZ2772" s="326"/>
      <c r="VYE2772" s="157"/>
      <c r="VYF2772" s="157"/>
      <c r="VYG2772" s="157"/>
      <c r="VYH2772" s="157"/>
      <c r="VYI2772" s="157"/>
      <c r="VYL2772" s="326"/>
      <c r="VYN2772" s="326"/>
      <c r="VYS2772" s="157"/>
      <c r="VYT2772" s="157"/>
      <c r="VYU2772" s="157"/>
      <c r="VYV2772" s="157"/>
      <c r="VYW2772" s="157"/>
      <c r="VYZ2772" s="326"/>
      <c r="VZB2772" s="326"/>
      <c r="VZG2772" s="157"/>
      <c r="VZH2772" s="157"/>
      <c r="VZI2772" s="157"/>
      <c r="VZJ2772" s="157"/>
      <c r="VZK2772" s="157"/>
      <c r="VZN2772" s="326"/>
      <c r="VZP2772" s="326"/>
      <c r="VZU2772" s="157"/>
      <c r="VZV2772" s="157"/>
      <c r="VZW2772" s="157"/>
      <c r="VZX2772" s="157"/>
      <c r="VZY2772" s="157"/>
      <c r="WAB2772" s="326"/>
      <c r="WAD2772" s="326"/>
      <c r="WAI2772" s="157"/>
      <c r="WAJ2772" s="157"/>
      <c r="WAK2772" s="157"/>
      <c r="WAL2772" s="157"/>
      <c r="WAM2772" s="157"/>
      <c r="WAP2772" s="326"/>
      <c r="WAR2772" s="326"/>
      <c r="WAW2772" s="157"/>
      <c r="WAX2772" s="157"/>
      <c r="WAY2772" s="157"/>
      <c r="WAZ2772" s="157"/>
      <c r="WBA2772" s="157"/>
      <c r="WBD2772" s="326"/>
      <c r="WBF2772" s="326"/>
      <c r="WBK2772" s="157"/>
      <c r="WBL2772" s="157"/>
      <c r="WBM2772" s="157"/>
      <c r="WBN2772" s="157"/>
      <c r="WBO2772" s="157"/>
      <c r="WBR2772" s="326"/>
      <c r="WBT2772" s="326"/>
      <c r="WBY2772" s="157"/>
      <c r="WBZ2772" s="157"/>
      <c r="WCA2772" s="157"/>
      <c r="WCB2772" s="157"/>
      <c r="WCC2772" s="157"/>
      <c r="WCF2772" s="326"/>
      <c r="WCH2772" s="326"/>
      <c r="WCM2772" s="157"/>
      <c r="WCN2772" s="157"/>
      <c r="WCO2772" s="157"/>
      <c r="WCP2772" s="157"/>
      <c r="WCQ2772" s="157"/>
      <c r="WCT2772" s="326"/>
      <c r="WCV2772" s="326"/>
      <c r="WDA2772" s="157"/>
      <c r="WDB2772" s="157"/>
      <c r="WDC2772" s="157"/>
      <c r="WDD2772" s="157"/>
      <c r="WDE2772" s="157"/>
      <c r="WDH2772" s="326"/>
      <c r="WDJ2772" s="326"/>
      <c r="WDO2772" s="157"/>
      <c r="WDP2772" s="157"/>
      <c r="WDQ2772" s="157"/>
      <c r="WDR2772" s="157"/>
      <c r="WDS2772" s="157"/>
      <c r="WDV2772" s="326"/>
      <c r="WDX2772" s="326"/>
      <c r="WEC2772" s="157"/>
      <c r="WED2772" s="157"/>
      <c r="WEE2772" s="157"/>
      <c r="WEF2772" s="157"/>
      <c r="WEG2772" s="157"/>
      <c r="WEJ2772" s="326"/>
      <c r="WEL2772" s="326"/>
      <c r="WEQ2772" s="157"/>
      <c r="WER2772" s="157"/>
      <c r="WES2772" s="157"/>
      <c r="WET2772" s="157"/>
      <c r="WEU2772" s="157"/>
      <c r="WEX2772" s="326"/>
      <c r="WEZ2772" s="326"/>
      <c r="WFE2772" s="157"/>
      <c r="WFF2772" s="157"/>
      <c r="WFG2772" s="157"/>
      <c r="WFH2772" s="157"/>
      <c r="WFI2772" s="157"/>
      <c r="WFL2772" s="326"/>
      <c r="WFN2772" s="326"/>
      <c r="WFS2772" s="157"/>
      <c r="WFT2772" s="157"/>
      <c r="WFU2772" s="157"/>
      <c r="WFV2772" s="157"/>
      <c r="WFW2772" s="157"/>
      <c r="WFZ2772" s="326"/>
      <c r="WGB2772" s="326"/>
      <c r="WGG2772" s="157"/>
      <c r="WGH2772" s="157"/>
      <c r="WGI2772" s="157"/>
      <c r="WGJ2772" s="157"/>
      <c r="WGK2772" s="157"/>
      <c r="WGN2772" s="326"/>
      <c r="WGP2772" s="326"/>
      <c r="WGU2772" s="157"/>
      <c r="WGV2772" s="157"/>
      <c r="WGW2772" s="157"/>
      <c r="WGX2772" s="157"/>
      <c r="WGY2772" s="157"/>
      <c r="WHB2772" s="326"/>
      <c r="WHD2772" s="326"/>
      <c r="WHI2772" s="157"/>
      <c r="WHJ2772" s="157"/>
      <c r="WHK2772" s="157"/>
      <c r="WHL2772" s="157"/>
      <c r="WHM2772" s="157"/>
      <c r="WHP2772" s="326"/>
      <c r="WHR2772" s="326"/>
      <c r="WHW2772" s="157"/>
      <c r="WHX2772" s="157"/>
      <c r="WHY2772" s="157"/>
      <c r="WHZ2772" s="157"/>
      <c r="WIA2772" s="157"/>
      <c r="WID2772" s="326"/>
      <c r="WIF2772" s="326"/>
      <c r="WIK2772" s="157"/>
      <c r="WIL2772" s="157"/>
      <c r="WIM2772" s="157"/>
      <c r="WIN2772" s="157"/>
      <c r="WIO2772" s="157"/>
      <c r="WIR2772" s="326"/>
      <c r="WIT2772" s="326"/>
      <c r="WIY2772" s="157"/>
      <c r="WIZ2772" s="157"/>
      <c r="WJA2772" s="157"/>
      <c r="WJB2772" s="157"/>
      <c r="WJC2772" s="157"/>
      <c r="WJF2772" s="326"/>
      <c r="WJH2772" s="326"/>
      <c r="WJM2772" s="157"/>
      <c r="WJN2772" s="157"/>
      <c r="WJO2772" s="157"/>
      <c r="WJP2772" s="157"/>
      <c r="WJQ2772" s="157"/>
      <c r="WJT2772" s="326"/>
      <c r="WJV2772" s="326"/>
      <c r="WKA2772" s="157"/>
      <c r="WKB2772" s="157"/>
      <c r="WKC2772" s="157"/>
      <c r="WKD2772" s="157"/>
      <c r="WKE2772" s="157"/>
      <c r="WKH2772" s="326"/>
      <c r="WKJ2772" s="326"/>
      <c r="WKO2772" s="157"/>
      <c r="WKP2772" s="157"/>
      <c r="WKQ2772" s="157"/>
      <c r="WKR2772" s="157"/>
      <c r="WKS2772" s="157"/>
      <c r="WKV2772" s="326"/>
      <c r="WKX2772" s="326"/>
      <c r="WLC2772" s="157"/>
      <c r="WLD2772" s="157"/>
      <c r="WLE2772" s="157"/>
      <c r="WLF2772" s="157"/>
      <c r="WLG2772" s="157"/>
      <c r="WLJ2772" s="326"/>
      <c r="WLL2772" s="326"/>
      <c r="WLQ2772" s="157"/>
      <c r="WLR2772" s="157"/>
      <c r="WLS2772" s="157"/>
      <c r="WLT2772" s="157"/>
      <c r="WLU2772" s="157"/>
      <c r="WLX2772" s="326"/>
      <c r="WLZ2772" s="326"/>
      <c r="WME2772" s="157"/>
      <c r="WMF2772" s="157"/>
      <c r="WMG2772" s="157"/>
      <c r="WMH2772" s="157"/>
      <c r="WMI2772" s="157"/>
      <c r="WML2772" s="326"/>
      <c r="WMN2772" s="326"/>
      <c r="WMS2772" s="157"/>
      <c r="WMT2772" s="157"/>
      <c r="WMU2772" s="157"/>
      <c r="WMV2772" s="157"/>
      <c r="WMW2772" s="157"/>
      <c r="WMZ2772" s="326"/>
      <c r="WNB2772" s="326"/>
      <c r="WNG2772" s="157"/>
      <c r="WNH2772" s="157"/>
      <c r="WNI2772" s="157"/>
      <c r="WNJ2772" s="157"/>
      <c r="WNK2772" s="157"/>
      <c r="WNN2772" s="326"/>
      <c r="WNP2772" s="326"/>
      <c r="WNU2772" s="157"/>
      <c r="WNV2772" s="157"/>
      <c r="WNW2772" s="157"/>
      <c r="WNX2772" s="157"/>
      <c r="WNY2772" s="157"/>
      <c r="WOB2772" s="326"/>
      <c r="WOD2772" s="326"/>
      <c r="WOI2772" s="157"/>
      <c r="WOJ2772" s="157"/>
      <c r="WOK2772" s="157"/>
      <c r="WOL2772" s="157"/>
      <c r="WOM2772" s="157"/>
      <c r="WOP2772" s="326"/>
      <c r="WOR2772" s="326"/>
      <c r="WOW2772" s="157"/>
      <c r="WOX2772" s="157"/>
      <c r="WOY2772" s="157"/>
      <c r="WOZ2772" s="157"/>
      <c r="WPA2772" s="157"/>
      <c r="WPD2772" s="326"/>
      <c r="WPF2772" s="326"/>
      <c r="WPK2772" s="157"/>
      <c r="WPL2772" s="157"/>
      <c r="WPM2772" s="157"/>
      <c r="WPN2772" s="157"/>
      <c r="WPO2772" s="157"/>
      <c r="WPR2772" s="326"/>
      <c r="WPT2772" s="326"/>
      <c r="WPY2772" s="157"/>
      <c r="WPZ2772" s="157"/>
      <c r="WQA2772" s="157"/>
      <c r="WQB2772" s="157"/>
      <c r="WQC2772" s="157"/>
      <c r="WQF2772" s="326"/>
      <c r="WQH2772" s="326"/>
      <c r="WQM2772" s="157"/>
      <c r="WQN2772" s="157"/>
      <c r="WQO2772" s="157"/>
      <c r="WQP2772" s="157"/>
      <c r="WQQ2772" s="157"/>
      <c r="WQT2772" s="326"/>
      <c r="WQV2772" s="326"/>
      <c r="WRA2772" s="157"/>
      <c r="WRB2772" s="157"/>
      <c r="WRC2772" s="157"/>
      <c r="WRD2772" s="157"/>
      <c r="WRE2772" s="157"/>
      <c r="WRH2772" s="326"/>
      <c r="WRJ2772" s="326"/>
      <c r="WRO2772" s="157"/>
      <c r="WRP2772" s="157"/>
      <c r="WRQ2772" s="157"/>
      <c r="WRR2772" s="157"/>
      <c r="WRS2772" s="157"/>
      <c r="WRV2772" s="326"/>
      <c r="WRX2772" s="326"/>
      <c r="WSC2772" s="157"/>
      <c r="WSD2772" s="157"/>
      <c r="WSE2772" s="157"/>
      <c r="WSF2772" s="157"/>
      <c r="WSG2772" s="157"/>
      <c r="WSJ2772" s="326"/>
      <c r="WSL2772" s="326"/>
      <c r="WSQ2772" s="157"/>
      <c r="WSR2772" s="157"/>
      <c r="WSS2772" s="157"/>
      <c r="WST2772" s="157"/>
      <c r="WSU2772" s="157"/>
      <c r="WSX2772" s="326"/>
      <c r="WSZ2772" s="326"/>
      <c r="WTE2772" s="157"/>
      <c r="WTF2772" s="157"/>
      <c r="WTG2772" s="157"/>
      <c r="WTH2772" s="157"/>
      <c r="WTI2772" s="157"/>
      <c r="WTL2772" s="326"/>
      <c r="WTN2772" s="326"/>
      <c r="WTS2772" s="157"/>
      <c r="WTT2772" s="157"/>
      <c r="WTU2772" s="157"/>
      <c r="WTV2772" s="157"/>
      <c r="WTW2772" s="157"/>
      <c r="WTZ2772" s="326"/>
      <c r="WUB2772" s="326"/>
      <c r="WUG2772" s="157"/>
      <c r="WUH2772" s="157"/>
      <c r="WUI2772" s="157"/>
      <c r="WUJ2772" s="157"/>
      <c r="WUK2772" s="157"/>
      <c r="WUN2772" s="326"/>
      <c r="WUP2772" s="326"/>
      <c r="WUU2772" s="157"/>
      <c r="WUV2772" s="157"/>
      <c r="WUW2772" s="157"/>
      <c r="WUX2772" s="157"/>
      <c r="WUY2772" s="157"/>
      <c r="WVB2772" s="326"/>
      <c r="WVD2772" s="326"/>
      <c r="WVI2772" s="157"/>
      <c r="WVJ2772" s="157"/>
      <c r="WVK2772" s="157"/>
      <c r="WVL2772" s="157"/>
      <c r="WVM2772" s="157"/>
      <c r="WVP2772" s="326"/>
      <c r="WVR2772" s="326"/>
      <c r="WVW2772" s="157"/>
      <c r="WVX2772" s="157"/>
      <c r="WVY2772" s="157"/>
      <c r="WVZ2772" s="157"/>
      <c r="WWA2772" s="157"/>
      <c r="WWD2772" s="326"/>
      <c r="WWF2772" s="326"/>
      <c r="WWK2772" s="157"/>
      <c r="WWL2772" s="157"/>
      <c r="WWM2772" s="157"/>
      <c r="WWN2772" s="157"/>
      <c r="WWO2772" s="157"/>
      <c r="WWR2772" s="326"/>
      <c r="WWT2772" s="326"/>
      <c r="WWY2772" s="157"/>
      <c r="WWZ2772" s="157"/>
      <c r="WXA2772" s="157"/>
      <c r="WXB2772" s="157"/>
      <c r="WXC2772" s="157"/>
      <c r="WXF2772" s="326"/>
      <c r="WXH2772" s="326"/>
      <c r="WXM2772" s="157"/>
      <c r="WXN2772" s="157"/>
      <c r="WXO2772" s="157"/>
      <c r="WXP2772" s="157"/>
      <c r="WXQ2772" s="157"/>
      <c r="WXT2772" s="326"/>
      <c r="WXV2772" s="326"/>
      <c r="WYA2772" s="157"/>
      <c r="WYB2772" s="157"/>
      <c r="WYC2772" s="157"/>
      <c r="WYD2772" s="157"/>
      <c r="WYE2772" s="157"/>
      <c r="WYH2772" s="326"/>
      <c r="WYJ2772" s="326"/>
      <c r="WYO2772" s="157"/>
      <c r="WYP2772" s="157"/>
      <c r="WYQ2772" s="157"/>
      <c r="WYR2772" s="157"/>
      <c r="WYS2772" s="157"/>
      <c r="WYV2772" s="326"/>
      <c r="WYX2772" s="326"/>
      <c r="WZC2772" s="157"/>
      <c r="WZD2772" s="157"/>
      <c r="WZE2772" s="157"/>
      <c r="WZF2772" s="157"/>
      <c r="WZG2772" s="157"/>
      <c r="WZJ2772" s="326"/>
      <c r="WZL2772" s="326"/>
      <c r="WZQ2772" s="157"/>
      <c r="WZR2772" s="157"/>
      <c r="WZS2772" s="157"/>
      <c r="WZT2772" s="157"/>
      <c r="WZU2772" s="157"/>
      <c r="WZX2772" s="326"/>
      <c r="WZZ2772" s="326"/>
      <c r="XAE2772" s="157"/>
      <c r="XAF2772" s="157"/>
      <c r="XAG2772" s="157"/>
      <c r="XAH2772" s="157"/>
      <c r="XAI2772" s="157"/>
      <c r="XAL2772" s="326"/>
      <c r="XAN2772" s="326"/>
      <c r="XAS2772" s="157"/>
      <c r="XAT2772" s="157"/>
      <c r="XAU2772" s="157"/>
      <c r="XAV2772" s="157"/>
      <c r="XAW2772" s="157"/>
      <c r="XAZ2772" s="326"/>
      <c r="XBB2772" s="326"/>
      <c r="XBG2772" s="157"/>
      <c r="XBH2772" s="157"/>
      <c r="XBI2772" s="157"/>
      <c r="XBJ2772" s="157"/>
      <c r="XBK2772" s="157"/>
      <c r="XBN2772" s="326"/>
      <c r="XBP2772" s="326"/>
      <c r="XBU2772" s="157"/>
      <c r="XBV2772" s="157"/>
      <c r="XBW2772" s="157"/>
      <c r="XBX2772" s="157"/>
      <c r="XBY2772" s="157"/>
      <c r="XCB2772" s="326"/>
      <c r="XCD2772" s="326"/>
      <c r="XCI2772" s="157"/>
      <c r="XCJ2772" s="157"/>
      <c r="XCK2772" s="157"/>
      <c r="XCL2772" s="157"/>
      <c r="XCM2772" s="157"/>
      <c r="XCP2772" s="326"/>
      <c r="XCR2772" s="326"/>
      <c r="XCW2772" s="157"/>
      <c r="XCX2772" s="157"/>
      <c r="XCY2772" s="157"/>
      <c r="XCZ2772" s="157"/>
      <c r="XDA2772" s="157"/>
      <c r="XDD2772" s="326"/>
      <c r="XDF2772" s="326"/>
      <c r="XDK2772" s="157"/>
      <c r="XDL2772" s="157"/>
      <c r="XDM2772" s="157"/>
      <c r="XDN2772" s="157"/>
      <c r="XDO2772" s="157"/>
      <c r="XDR2772" s="326"/>
      <c r="XDT2772" s="326"/>
      <c r="XDY2772" s="157"/>
      <c r="XDZ2772" s="157"/>
      <c r="XEA2772" s="157"/>
      <c r="XEB2772" s="157"/>
      <c r="XEC2772" s="157"/>
      <c r="XEF2772" s="326"/>
      <c r="XEH2772" s="326"/>
    </row>
    <row r="2773" spans="1:3071 3074:4096 4098:5120 5125:6142 6147:7164 7169:10239 10242:11264 11266:12288 12293:13310 13315:14332 14337:16362" hidden="1" x14ac:dyDescent="0.25">
      <c r="A2773" s="116">
        <v>135129</v>
      </c>
      <c r="B2773" s="116">
        <v>4</v>
      </c>
      <c r="C2773" s="116">
        <v>1519101450</v>
      </c>
      <c r="D2773" s="116" t="s">
        <v>9063</v>
      </c>
      <c r="E2773" s="339">
        <v>179666</v>
      </c>
      <c r="F2773" s="194">
        <v>1</v>
      </c>
      <c r="G2773" s="194">
        <v>1</v>
      </c>
      <c r="H2773" s="194" t="s">
        <v>10119</v>
      </c>
      <c r="I2773" s="194">
        <f t="shared" si="129"/>
        <v>0</v>
      </c>
      <c r="J2773" s="116" t="s">
        <v>10120</v>
      </c>
      <c r="K2773" s="116" t="s">
        <v>15110</v>
      </c>
      <c r="L2773" s="197">
        <v>45728</v>
      </c>
      <c r="M2773" s="116" t="s">
        <v>17667</v>
      </c>
      <c r="N2773" s="197">
        <v>45729</v>
      </c>
      <c r="O2773" s="388">
        <f t="shared" si="130"/>
        <v>179666</v>
      </c>
      <c r="P2773" s="339">
        <f t="shared" si="131"/>
        <v>0</v>
      </c>
    </row>
    <row r="2774" spans="1:3071 3074:4096 4098:5120 5125:6142 6147:7164 7169:10239 10242:11264 11266:12288 12293:13310 13315:14332 14337:16362" hidden="1" x14ac:dyDescent="0.25">
      <c r="A2774" s="116">
        <v>135129</v>
      </c>
      <c r="B2774" s="116">
        <v>1</v>
      </c>
      <c r="C2774" s="116">
        <v>1521100070</v>
      </c>
      <c r="D2774" s="116" t="s">
        <v>17577</v>
      </c>
      <c r="E2774" s="339">
        <v>1838.88</v>
      </c>
      <c r="F2774" s="194">
        <v>12</v>
      </c>
      <c r="G2774" s="194">
        <v>12</v>
      </c>
      <c r="H2774" s="194" t="s">
        <v>10119</v>
      </c>
      <c r="I2774" s="194">
        <f t="shared" si="129"/>
        <v>0</v>
      </c>
      <c r="J2774" s="116" t="s">
        <v>10120</v>
      </c>
      <c r="K2774" s="116" t="s">
        <v>15110</v>
      </c>
      <c r="L2774" s="197">
        <v>45728</v>
      </c>
      <c r="M2774" s="116" t="s">
        <v>17667</v>
      </c>
      <c r="N2774" s="197">
        <v>45729</v>
      </c>
      <c r="O2774" s="388">
        <f t="shared" si="130"/>
        <v>153.24</v>
      </c>
      <c r="P2774" s="339">
        <f t="shared" si="131"/>
        <v>0</v>
      </c>
    </row>
    <row r="2775" spans="1:3071 3074:4096 4098:5120 5125:6142 6147:7164 7169:10239 10242:11264 11266:12288 12293:13310 13315:14332 14337:16362" hidden="1" x14ac:dyDescent="0.25">
      <c r="A2775" s="116">
        <v>135129</v>
      </c>
      <c r="B2775" s="116">
        <v>5</v>
      </c>
      <c r="C2775" s="116">
        <v>1810103950</v>
      </c>
      <c r="D2775" s="116" t="s">
        <v>17644</v>
      </c>
      <c r="E2775" s="339">
        <v>12978.56</v>
      </c>
      <c r="F2775" s="194">
        <v>16</v>
      </c>
      <c r="G2775" s="194">
        <v>16</v>
      </c>
      <c r="H2775" s="194" t="s">
        <v>10119</v>
      </c>
      <c r="I2775" s="194">
        <f t="shared" si="129"/>
        <v>0</v>
      </c>
      <c r="J2775" s="116" t="s">
        <v>10120</v>
      </c>
      <c r="K2775" s="116" t="s">
        <v>15110</v>
      </c>
      <c r="L2775" s="197">
        <v>45728</v>
      </c>
      <c r="M2775" s="116" t="s">
        <v>17667</v>
      </c>
      <c r="N2775" s="197">
        <v>45729</v>
      </c>
      <c r="O2775" s="388">
        <f t="shared" si="130"/>
        <v>811.16</v>
      </c>
      <c r="P2775" s="339">
        <f t="shared" si="131"/>
        <v>0</v>
      </c>
    </row>
    <row r="2776" spans="1:3071 3074:4096 4098:5120 5125:6142 6147:7164 7169:10239 10242:11264 11266:12288 12293:13310 13315:14332 14337:16362" hidden="1" x14ac:dyDescent="0.25">
      <c r="A2776" s="116">
        <v>135129</v>
      </c>
      <c r="B2776" s="116">
        <v>7</v>
      </c>
      <c r="C2776" s="116">
        <v>1810104270</v>
      </c>
      <c r="D2776" s="116" t="s">
        <v>17597</v>
      </c>
      <c r="E2776" s="339">
        <v>83760</v>
      </c>
      <c r="F2776" s="194">
        <v>12</v>
      </c>
      <c r="G2776" s="194">
        <v>12</v>
      </c>
      <c r="H2776" s="194" t="s">
        <v>10119</v>
      </c>
      <c r="I2776" s="194">
        <f t="shared" si="129"/>
        <v>0</v>
      </c>
      <c r="J2776" s="116" t="s">
        <v>10120</v>
      </c>
      <c r="K2776" s="116" t="s">
        <v>15110</v>
      </c>
      <c r="L2776" s="197">
        <v>45728</v>
      </c>
      <c r="M2776" s="116" t="s">
        <v>17668</v>
      </c>
      <c r="N2776" s="197">
        <v>45875</v>
      </c>
      <c r="O2776" s="388">
        <f t="shared" si="130"/>
        <v>6980</v>
      </c>
      <c r="P2776" s="339">
        <f t="shared" si="131"/>
        <v>0</v>
      </c>
    </row>
    <row r="2777" spans="1:3071 3074:4096 4098:5120 5125:6142 6147:7164 7169:10239 10242:11264 11266:12288 12293:13310 13315:14332 14337:16362" hidden="1" x14ac:dyDescent="0.25">
      <c r="A2777" s="116">
        <v>135129</v>
      </c>
      <c r="B2777" s="116">
        <v>2</v>
      </c>
      <c r="C2777" s="116">
        <v>1810104970</v>
      </c>
      <c r="D2777" s="116" t="s">
        <v>10371</v>
      </c>
      <c r="E2777" s="339">
        <v>396</v>
      </c>
      <c r="F2777" s="194">
        <v>12</v>
      </c>
      <c r="G2777" s="194">
        <v>12</v>
      </c>
      <c r="H2777" s="194" t="s">
        <v>10119</v>
      </c>
      <c r="I2777" s="194">
        <f t="shared" si="129"/>
        <v>0</v>
      </c>
      <c r="J2777" s="116" t="s">
        <v>10120</v>
      </c>
      <c r="K2777" s="116" t="s">
        <v>15110</v>
      </c>
      <c r="L2777" s="197">
        <v>45728</v>
      </c>
      <c r="M2777" s="116" t="s">
        <v>17667</v>
      </c>
      <c r="N2777" s="197">
        <v>45729</v>
      </c>
      <c r="O2777" s="388">
        <f t="shared" si="130"/>
        <v>33</v>
      </c>
      <c r="P2777" s="339">
        <f t="shared" si="131"/>
        <v>0</v>
      </c>
    </row>
    <row r="2778" spans="1:3071 3074:4096 4098:5120 5125:6142 6147:7164 7169:10239 10242:11264 11266:12288 12293:13310 13315:14332 14337:16362" hidden="1" x14ac:dyDescent="0.25">
      <c r="A2778" s="116">
        <v>135129</v>
      </c>
      <c r="B2778" s="116">
        <v>3</v>
      </c>
      <c r="C2778" s="116">
        <v>1810105100</v>
      </c>
      <c r="D2778" s="116" t="s">
        <v>15115</v>
      </c>
      <c r="E2778" s="339">
        <v>451.8</v>
      </c>
      <c r="F2778" s="194">
        <v>12</v>
      </c>
      <c r="G2778" s="194">
        <v>12</v>
      </c>
      <c r="H2778" s="194" t="s">
        <v>10119</v>
      </c>
      <c r="I2778" s="194">
        <f t="shared" si="129"/>
        <v>0</v>
      </c>
      <c r="J2778" s="116" t="s">
        <v>10120</v>
      </c>
      <c r="K2778" s="116" t="s">
        <v>15110</v>
      </c>
      <c r="L2778" s="197">
        <v>45728</v>
      </c>
      <c r="M2778" s="116" t="s">
        <v>17667</v>
      </c>
      <c r="N2778" s="197">
        <v>45729</v>
      </c>
      <c r="O2778" s="388">
        <f t="shared" si="130"/>
        <v>37.65</v>
      </c>
      <c r="P2778" s="339">
        <f t="shared" si="131"/>
        <v>0</v>
      </c>
    </row>
    <row r="2779" spans="1:3071 3074:4096 4098:5120 5125:6142 6147:7164 7169:10239 10242:11264 11266:12288 12293:13310 13315:14332 14337:16362" hidden="1" x14ac:dyDescent="0.25">
      <c r="A2779" s="116">
        <v>135137</v>
      </c>
      <c r="B2779" s="116">
        <v>1</v>
      </c>
      <c r="C2779" s="116">
        <v>1810105190</v>
      </c>
      <c r="D2779" s="116" t="s">
        <v>10568</v>
      </c>
      <c r="E2779" s="339">
        <v>21028</v>
      </c>
      <c r="F2779" s="194">
        <v>70</v>
      </c>
      <c r="G2779" s="194">
        <v>70</v>
      </c>
      <c r="H2779" s="194" t="s">
        <v>10119</v>
      </c>
      <c r="I2779" s="194">
        <f t="shared" si="129"/>
        <v>0</v>
      </c>
      <c r="J2779" s="116" t="s">
        <v>10120</v>
      </c>
      <c r="K2779" s="116" t="s">
        <v>15205</v>
      </c>
      <c r="L2779" s="197">
        <v>45734</v>
      </c>
      <c r="M2779" s="116"/>
      <c r="N2779" s="197">
        <v>45734</v>
      </c>
      <c r="O2779" s="388">
        <f t="shared" si="130"/>
        <v>300.39999999999998</v>
      </c>
      <c r="P2779" s="339">
        <f t="shared" si="131"/>
        <v>0</v>
      </c>
    </row>
    <row r="2780" spans="1:3071 3074:4096 4098:5120 5125:6142 6147:7164 7169:10239 10242:11264 11266:12288 12293:13310 13315:14332 14337:16362" hidden="1" x14ac:dyDescent="0.25">
      <c r="A2780" s="116">
        <v>135141</v>
      </c>
      <c r="B2780" s="116">
        <v>1</v>
      </c>
      <c r="C2780" s="116">
        <v>1526115430</v>
      </c>
      <c r="D2780" s="116" t="s">
        <v>17473</v>
      </c>
      <c r="E2780" s="339">
        <v>160840</v>
      </c>
      <c r="F2780" s="194">
        <v>2</v>
      </c>
      <c r="G2780" s="194">
        <v>2</v>
      </c>
      <c r="H2780" s="194" t="s">
        <v>10119</v>
      </c>
      <c r="I2780" s="194">
        <f t="shared" si="129"/>
        <v>0</v>
      </c>
      <c r="J2780" s="116" t="s">
        <v>10120</v>
      </c>
      <c r="K2780" s="116" t="s">
        <v>15225</v>
      </c>
      <c r="L2780" s="197">
        <v>45735</v>
      </c>
      <c r="M2780" s="116" t="s">
        <v>17669</v>
      </c>
      <c r="N2780" s="197">
        <v>45735</v>
      </c>
      <c r="O2780" s="388">
        <f t="shared" si="130"/>
        <v>80420</v>
      </c>
      <c r="P2780" s="339">
        <f t="shared" si="131"/>
        <v>0</v>
      </c>
    </row>
    <row r="2781" spans="1:3071 3074:4096 4098:5120 5125:6142 6147:7164 7169:10239 10242:11264 11266:12288 12293:13310 13315:14332 14337:16362" hidden="1" x14ac:dyDescent="0.25">
      <c r="A2781" s="116">
        <v>135144</v>
      </c>
      <c r="B2781" s="116">
        <v>7</v>
      </c>
      <c r="C2781" s="116">
        <v>1010107990</v>
      </c>
      <c r="D2781" s="116" t="s">
        <v>9364</v>
      </c>
      <c r="E2781" s="339">
        <v>137750</v>
      </c>
      <c r="F2781" s="194">
        <v>1</v>
      </c>
      <c r="G2781" s="194">
        <v>1</v>
      </c>
      <c r="H2781" s="194" t="s">
        <v>10119</v>
      </c>
      <c r="I2781" s="194">
        <f t="shared" si="129"/>
        <v>0</v>
      </c>
      <c r="J2781" s="116" t="s">
        <v>10120</v>
      </c>
      <c r="K2781" s="116" t="s">
        <v>12037</v>
      </c>
      <c r="L2781" s="197">
        <v>45735</v>
      </c>
      <c r="M2781" s="116" t="s">
        <v>17669</v>
      </c>
      <c r="N2781" s="197">
        <v>45735</v>
      </c>
      <c r="O2781" s="388">
        <f t="shared" si="130"/>
        <v>137750</v>
      </c>
      <c r="P2781" s="339">
        <f t="shared" si="131"/>
        <v>0</v>
      </c>
    </row>
    <row r="2782" spans="1:3071 3074:4096 4098:5120 5125:6142 6147:7164 7169:10239 10242:11264 11266:12288 12293:13310 13315:14332 14337:16362" hidden="1" x14ac:dyDescent="0.25">
      <c r="A2782" s="116">
        <v>135144</v>
      </c>
      <c r="B2782" s="116">
        <v>6</v>
      </c>
      <c r="C2782" s="116">
        <v>1018100830</v>
      </c>
      <c r="D2782" s="116" t="s">
        <v>11159</v>
      </c>
      <c r="E2782" s="339">
        <v>92432</v>
      </c>
      <c r="F2782" s="194">
        <v>4</v>
      </c>
      <c r="G2782" s="194">
        <v>4</v>
      </c>
      <c r="H2782" s="194" t="s">
        <v>10119</v>
      </c>
      <c r="I2782" s="194">
        <f t="shared" si="129"/>
        <v>0</v>
      </c>
      <c r="J2782" s="116" t="s">
        <v>10120</v>
      </c>
      <c r="K2782" s="116" t="s">
        <v>12037</v>
      </c>
      <c r="L2782" s="197">
        <v>45735</v>
      </c>
      <c r="M2782" s="116" t="s">
        <v>17669</v>
      </c>
      <c r="N2782" s="197">
        <v>45848</v>
      </c>
      <c r="O2782" s="388">
        <f t="shared" si="130"/>
        <v>23108</v>
      </c>
      <c r="P2782" s="339">
        <f t="shared" si="131"/>
        <v>0</v>
      </c>
    </row>
    <row r="2783" spans="1:3071 3074:4096 4098:5120 5125:6142 6147:7164 7169:10239 10242:11264 11266:12288 12293:13310 13315:14332 14337:16362" hidden="1" x14ac:dyDescent="0.25">
      <c r="A2783" s="116">
        <v>135144</v>
      </c>
      <c r="B2783" s="116">
        <v>10</v>
      </c>
      <c r="C2783" s="116">
        <v>1210100330</v>
      </c>
      <c r="D2783" s="116" t="s">
        <v>11191</v>
      </c>
      <c r="E2783" s="339">
        <v>22454</v>
      </c>
      <c r="F2783" s="194">
        <v>1</v>
      </c>
      <c r="G2783" s="194">
        <v>1</v>
      </c>
      <c r="H2783" s="194" t="s">
        <v>10119</v>
      </c>
      <c r="I2783" s="194">
        <f t="shared" si="129"/>
        <v>0</v>
      </c>
      <c r="J2783" s="116" t="s">
        <v>10120</v>
      </c>
      <c r="K2783" s="116" t="s">
        <v>12037</v>
      </c>
      <c r="L2783" s="197">
        <v>45735</v>
      </c>
      <c r="M2783" s="116" t="s">
        <v>17669</v>
      </c>
      <c r="N2783" s="197">
        <v>45735</v>
      </c>
      <c r="O2783" s="388">
        <f t="shared" si="130"/>
        <v>22454</v>
      </c>
      <c r="P2783" s="339">
        <f t="shared" si="131"/>
        <v>0</v>
      </c>
    </row>
    <row r="2784" spans="1:3071 3074:4096 4098:5120 5125:6142 6147:7164 7169:10239 10242:11264 11266:12288 12293:13310 13315:14332 14337:16362" hidden="1" x14ac:dyDescent="0.25">
      <c r="A2784" s="116">
        <v>135144</v>
      </c>
      <c r="B2784" s="116">
        <v>1</v>
      </c>
      <c r="C2784" s="116">
        <v>1212100080</v>
      </c>
      <c r="D2784" s="116" t="s">
        <v>17670</v>
      </c>
      <c r="E2784" s="339">
        <v>247195.6</v>
      </c>
      <c r="F2784" s="194">
        <v>20</v>
      </c>
      <c r="G2784" s="194">
        <v>20</v>
      </c>
      <c r="H2784" s="194" t="s">
        <v>10119</v>
      </c>
      <c r="I2784" s="194">
        <f t="shared" si="129"/>
        <v>0</v>
      </c>
      <c r="J2784" s="116" t="s">
        <v>10120</v>
      </c>
      <c r="K2784" s="116" t="s">
        <v>12037</v>
      </c>
      <c r="L2784" s="197">
        <v>45735</v>
      </c>
      <c r="M2784" s="116" t="s">
        <v>17669</v>
      </c>
      <c r="N2784" s="197">
        <v>45735</v>
      </c>
      <c r="O2784" s="388">
        <f t="shared" si="130"/>
        <v>12359.78</v>
      </c>
      <c r="P2784" s="339">
        <f t="shared" si="131"/>
        <v>0</v>
      </c>
    </row>
    <row r="2785" spans="1:16" hidden="1" x14ac:dyDescent="0.25">
      <c r="A2785" s="116">
        <v>135144</v>
      </c>
      <c r="B2785" s="116">
        <v>5</v>
      </c>
      <c r="C2785" s="116">
        <v>1212100120</v>
      </c>
      <c r="D2785" s="116" t="s">
        <v>17569</v>
      </c>
      <c r="E2785" s="339">
        <v>270574.84999999998</v>
      </c>
      <c r="F2785" s="194">
        <v>35</v>
      </c>
      <c r="G2785" s="194">
        <v>35</v>
      </c>
      <c r="H2785" s="194" t="s">
        <v>10119</v>
      </c>
      <c r="I2785" s="194">
        <f t="shared" si="129"/>
        <v>0</v>
      </c>
      <c r="J2785" s="116" t="s">
        <v>10120</v>
      </c>
      <c r="K2785" s="116" t="s">
        <v>12037</v>
      </c>
      <c r="L2785" s="197">
        <v>45735</v>
      </c>
      <c r="M2785" s="116" t="s">
        <v>17669</v>
      </c>
      <c r="N2785" s="197">
        <v>45735</v>
      </c>
      <c r="O2785" s="388">
        <f t="shared" si="130"/>
        <v>7730.7099999999991</v>
      </c>
      <c r="P2785" s="339">
        <f t="shared" si="131"/>
        <v>0</v>
      </c>
    </row>
    <row r="2786" spans="1:16" hidden="1" x14ac:dyDescent="0.25">
      <c r="A2786" s="116">
        <v>135144</v>
      </c>
      <c r="B2786" s="116">
        <v>4</v>
      </c>
      <c r="C2786" s="116">
        <v>1213101730</v>
      </c>
      <c r="D2786" s="116" t="s">
        <v>10564</v>
      </c>
      <c r="E2786" s="339">
        <v>60874</v>
      </c>
      <c r="F2786" s="194">
        <v>100</v>
      </c>
      <c r="G2786" s="194">
        <v>100</v>
      </c>
      <c r="H2786" s="194" t="s">
        <v>10119</v>
      </c>
      <c r="I2786" s="194">
        <f t="shared" si="129"/>
        <v>0</v>
      </c>
      <c r="J2786" s="116" t="s">
        <v>10120</v>
      </c>
      <c r="K2786" s="116" t="s">
        <v>12037</v>
      </c>
      <c r="L2786" s="197">
        <v>45735</v>
      </c>
      <c r="M2786" s="116" t="s">
        <v>17669</v>
      </c>
      <c r="N2786" s="197">
        <v>45740</v>
      </c>
      <c r="O2786" s="388">
        <f t="shared" si="130"/>
        <v>608.74</v>
      </c>
      <c r="P2786" s="339">
        <f t="shared" si="131"/>
        <v>0</v>
      </c>
    </row>
    <row r="2787" spans="1:16" hidden="1" x14ac:dyDescent="0.25">
      <c r="A2787" s="116">
        <v>135144</v>
      </c>
      <c r="B2787" s="116">
        <v>14</v>
      </c>
      <c r="C2787" s="116">
        <v>1214100730</v>
      </c>
      <c r="D2787" s="116" t="s">
        <v>15230</v>
      </c>
      <c r="E2787" s="339">
        <v>34257</v>
      </c>
      <c r="F2787" s="194">
        <v>1</v>
      </c>
      <c r="G2787" s="194">
        <v>1</v>
      </c>
      <c r="H2787" s="194" t="s">
        <v>10119</v>
      </c>
      <c r="I2787" s="194">
        <f t="shared" si="129"/>
        <v>0</v>
      </c>
      <c r="J2787" s="116" t="s">
        <v>10120</v>
      </c>
      <c r="K2787" s="116" t="s">
        <v>12037</v>
      </c>
      <c r="L2787" s="197">
        <v>45735</v>
      </c>
      <c r="M2787" s="116"/>
      <c r="N2787" s="197">
        <v>45735</v>
      </c>
      <c r="O2787" s="388">
        <f t="shared" si="130"/>
        <v>34257</v>
      </c>
      <c r="P2787" s="339">
        <f t="shared" si="131"/>
        <v>0</v>
      </c>
    </row>
    <row r="2788" spans="1:16" hidden="1" x14ac:dyDescent="0.25">
      <c r="A2788" s="116">
        <v>135144</v>
      </c>
      <c r="B2788" s="116">
        <v>2</v>
      </c>
      <c r="C2788" s="116">
        <v>1219102890</v>
      </c>
      <c r="D2788" s="116" t="s">
        <v>15226</v>
      </c>
      <c r="E2788" s="339">
        <v>34030</v>
      </c>
      <c r="F2788" s="194">
        <v>1</v>
      </c>
      <c r="G2788" s="194">
        <v>1</v>
      </c>
      <c r="H2788" s="194" t="s">
        <v>10119</v>
      </c>
      <c r="I2788" s="194">
        <f t="shared" si="129"/>
        <v>0</v>
      </c>
      <c r="J2788" s="116" t="s">
        <v>10120</v>
      </c>
      <c r="K2788" s="116" t="s">
        <v>12037</v>
      </c>
      <c r="L2788" s="197">
        <v>45735</v>
      </c>
      <c r="M2788" s="116" t="s">
        <v>17669</v>
      </c>
      <c r="N2788" s="197">
        <v>45735</v>
      </c>
      <c r="O2788" s="388">
        <f t="shared" si="130"/>
        <v>34030</v>
      </c>
      <c r="P2788" s="339">
        <f t="shared" si="131"/>
        <v>0</v>
      </c>
    </row>
    <row r="2789" spans="1:16" hidden="1" x14ac:dyDescent="0.25">
      <c r="A2789" s="116">
        <v>135144</v>
      </c>
      <c r="B2789" s="116">
        <v>13</v>
      </c>
      <c r="C2789" s="116">
        <v>1219102950</v>
      </c>
      <c r="D2789" s="116" t="s">
        <v>16177</v>
      </c>
      <c r="E2789" s="339">
        <v>14420</v>
      </c>
      <c r="F2789" s="194">
        <v>10</v>
      </c>
      <c r="G2789" s="194">
        <v>10</v>
      </c>
      <c r="H2789" s="194" t="s">
        <v>10119</v>
      </c>
      <c r="I2789" s="194">
        <f t="shared" si="129"/>
        <v>0</v>
      </c>
      <c r="J2789" s="116" t="s">
        <v>10120</v>
      </c>
      <c r="K2789" s="116" t="s">
        <v>12037</v>
      </c>
      <c r="L2789" s="197">
        <v>45735</v>
      </c>
      <c r="M2789" s="116" t="s">
        <v>17669</v>
      </c>
      <c r="N2789" s="197">
        <v>45735</v>
      </c>
      <c r="O2789" s="388">
        <f t="shared" si="130"/>
        <v>1442</v>
      </c>
      <c r="P2789" s="339">
        <f t="shared" si="131"/>
        <v>0</v>
      </c>
    </row>
    <row r="2790" spans="1:16" hidden="1" x14ac:dyDescent="0.25">
      <c r="A2790" s="116">
        <v>135144</v>
      </c>
      <c r="B2790" s="116">
        <v>9</v>
      </c>
      <c r="C2790" s="116">
        <v>1232100280</v>
      </c>
      <c r="D2790" s="116" t="s">
        <v>15229</v>
      </c>
      <c r="E2790" s="339">
        <v>25492</v>
      </c>
      <c r="F2790" s="194">
        <v>1</v>
      </c>
      <c r="G2790" s="194">
        <v>1</v>
      </c>
      <c r="H2790" s="194" t="s">
        <v>10119</v>
      </c>
      <c r="I2790" s="194">
        <f t="shared" si="129"/>
        <v>0</v>
      </c>
      <c r="J2790" s="116" t="s">
        <v>10120</v>
      </c>
      <c r="K2790" s="116" t="s">
        <v>12037</v>
      </c>
      <c r="L2790" s="197">
        <v>45735</v>
      </c>
      <c r="M2790" s="116" t="s">
        <v>17669</v>
      </c>
      <c r="N2790" s="197">
        <v>45735</v>
      </c>
      <c r="O2790" s="388">
        <f t="shared" si="130"/>
        <v>25492</v>
      </c>
      <c r="P2790" s="339">
        <f t="shared" si="131"/>
        <v>0</v>
      </c>
    </row>
    <row r="2791" spans="1:16" hidden="1" x14ac:dyDescent="0.25">
      <c r="A2791" s="116">
        <v>135144</v>
      </c>
      <c r="B2791" s="116">
        <v>15</v>
      </c>
      <c r="C2791" s="116">
        <v>1233101500</v>
      </c>
      <c r="D2791" s="116" t="s">
        <v>16188</v>
      </c>
      <c r="E2791" s="339">
        <v>41284.800000000003</v>
      </c>
      <c r="F2791" s="194">
        <v>47</v>
      </c>
      <c r="G2791" s="194">
        <v>47</v>
      </c>
      <c r="H2791" s="194" t="s">
        <v>10119</v>
      </c>
      <c r="I2791" s="194">
        <f t="shared" si="129"/>
        <v>0</v>
      </c>
      <c r="J2791" s="116" t="s">
        <v>10120</v>
      </c>
      <c r="K2791" s="116" t="s">
        <v>12037</v>
      </c>
      <c r="L2791" s="197">
        <v>45735</v>
      </c>
      <c r="M2791" s="116" t="s">
        <v>17669</v>
      </c>
      <c r="N2791" s="197">
        <v>45735</v>
      </c>
      <c r="O2791" s="388">
        <f t="shared" si="130"/>
        <v>878.40000000000009</v>
      </c>
      <c r="P2791" s="339">
        <f t="shared" si="131"/>
        <v>0</v>
      </c>
    </row>
    <row r="2792" spans="1:16" hidden="1" x14ac:dyDescent="0.25">
      <c r="A2792" s="116">
        <v>135144</v>
      </c>
      <c r="B2792" s="116">
        <v>8</v>
      </c>
      <c r="C2792" s="116">
        <v>1234100040</v>
      </c>
      <c r="D2792" s="116" t="s">
        <v>15228</v>
      </c>
      <c r="E2792" s="339">
        <v>63985</v>
      </c>
      <c r="F2792" s="194">
        <v>1</v>
      </c>
      <c r="G2792" s="194">
        <v>1</v>
      </c>
      <c r="H2792" s="194" t="s">
        <v>10119</v>
      </c>
      <c r="I2792" s="194">
        <f t="shared" si="129"/>
        <v>0</v>
      </c>
      <c r="J2792" s="116" t="s">
        <v>10120</v>
      </c>
      <c r="K2792" s="116" t="s">
        <v>12037</v>
      </c>
      <c r="L2792" s="197">
        <v>45735</v>
      </c>
      <c r="M2792" s="116" t="s">
        <v>17669</v>
      </c>
      <c r="N2792" s="197">
        <v>45735</v>
      </c>
      <c r="O2792" s="388">
        <f t="shared" si="130"/>
        <v>63985</v>
      </c>
      <c r="P2792" s="339">
        <f t="shared" si="131"/>
        <v>0</v>
      </c>
    </row>
    <row r="2793" spans="1:16" hidden="1" x14ac:dyDescent="0.25">
      <c r="A2793" s="116">
        <v>135144</v>
      </c>
      <c r="B2793" s="116">
        <v>3</v>
      </c>
      <c r="C2793" s="116">
        <v>1237100010</v>
      </c>
      <c r="D2793" s="116" t="s">
        <v>15227</v>
      </c>
      <c r="E2793" s="339">
        <v>485031.5</v>
      </c>
      <c r="F2793" s="194">
        <v>1</v>
      </c>
      <c r="G2793" s="194">
        <v>1</v>
      </c>
      <c r="H2793" s="194" t="s">
        <v>10119</v>
      </c>
      <c r="I2793" s="194">
        <f t="shared" si="129"/>
        <v>0</v>
      </c>
      <c r="J2793" s="116" t="s">
        <v>10120</v>
      </c>
      <c r="K2793" s="116" t="s">
        <v>12037</v>
      </c>
      <c r="L2793" s="197">
        <v>45735</v>
      </c>
      <c r="M2793" s="116" t="s">
        <v>17669</v>
      </c>
      <c r="N2793" s="197">
        <v>45735</v>
      </c>
      <c r="O2793" s="388">
        <f t="shared" si="130"/>
        <v>485031.5</v>
      </c>
      <c r="P2793" s="339">
        <f t="shared" si="131"/>
        <v>0</v>
      </c>
    </row>
    <row r="2794" spans="1:16" hidden="1" x14ac:dyDescent="0.25">
      <c r="A2794" s="116">
        <v>135144</v>
      </c>
      <c r="B2794" s="116">
        <v>12</v>
      </c>
      <c r="C2794" s="116">
        <v>1521100020</v>
      </c>
      <c r="D2794" s="116" t="s">
        <v>17671</v>
      </c>
      <c r="E2794" s="339">
        <v>93.4</v>
      </c>
      <c r="F2794" s="194">
        <v>10</v>
      </c>
      <c r="G2794" s="194">
        <v>10</v>
      </c>
      <c r="H2794" s="194" t="s">
        <v>10119</v>
      </c>
      <c r="I2794" s="194">
        <f t="shared" si="129"/>
        <v>0</v>
      </c>
      <c r="J2794" s="116" t="s">
        <v>10120</v>
      </c>
      <c r="K2794" s="116" t="s">
        <v>12037</v>
      </c>
      <c r="L2794" s="197">
        <v>45735</v>
      </c>
      <c r="M2794" s="116" t="s">
        <v>17669</v>
      </c>
      <c r="N2794" s="197">
        <v>45735</v>
      </c>
      <c r="O2794" s="388">
        <f t="shared" si="130"/>
        <v>9.34</v>
      </c>
      <c r="P2794" s="339">
        <f t="shared" si="131"/>
        <v>0</v>
      </c>
    </row>
    <row r="2795" spans="1:16" hidden="1" x14ac:dyDescent="0.25">
      <c r="A2795" s="116">
        <v>135144</v>
      </c>
      <c r="B2795" s="116">
        <v>11</v>
      </c>
      <c r="C2795" s="116">
        <v>1810104500</v>
      </c>
      <c r="D2795" s="116" t="s">
        <v>17632</v>
      </c>
      <c r="E2795" s="339">
        <v>497.7</v>
      </c>
      <c r="F2795" s="194">
        <v>10</v>
      </c>
      <c r="G2795" s="194">
        <v>10</v>
      </c>
      <c r="H2795" s="194" t="s">
        <v>10119</v>
      </c>
      <c r="I2795" s="194">
        <f t="shared" si="129"/>
        <v>0</v>
      </c>
      <c r="J2795" s="116" t="s">
        <v>10120</v>
      </c>
      <c r="K2795" s="116" t="s">
        <v>12037</v>
      </c>
      <c r="L2795" s="197">
        <v>45735</v>
      </c>
      <c r="M2795" s="116" t="s">
        <v>17669</v>
      </c>
      <c r="N2795" s="197">
        <v>45735</v>
      </c>
      <c r="O2795" s="388">
        <f t="shared" si="130"/>
        <v>49.769999999999996</v>
      </c>
      <c r="P2795" s="339">
        <f t="shared" si="131"/>
        <v>0</v>
      </c>
    </row>
    <row r="2796" spans="1:16" hidden="1" x14ac:dyDescent="0.25">
      <c r="A2796" s="116">
        <v>135148</v>
      </c>
      <c r="B2796" s="116">
        <v>1</v>
      </c>
      <c r="C2796" s="116">
        <v>1016100060</v>
      </c>
      <c r="D2796" s="116" t="s">
        <v>11147</v>
      </c>
      <c r="E2796" s="339">
        <v>72435</v>
      </c>
      <c r="F2796" s="194">
        <v>5</v>
      </c>
      <c r="G2796" s="194">
        <v>5</v>
      </c>
      <c r="H2796" s="194" t="s">
        <v>10119</v>
      </c>
      <c r="I2796" s="194">
        <f t="shared" si="129"/>
        <v>0</v>
      </c>
      <c r="J2796" s="116" t="s">
        <v>10120</v>
      </c>
      <c r="K2796" s="116" t="s">
        <v>15002</v>
      </c>
      <c r="L2796" s="197">
        <v>45734</v>
      </c>
      <c r="M2796" s="116"/>
      <c r="N2796" s="197">
        <v>45734</v>
      </c>
      <c r="O2796" s="388">
        <f t="shared" si="130"/>
        <v>14487</v>
      </c>
      <c r="P2796" s="339">
        <f t="shared" si="131"/>
        <v>0</v>
      </c>
    </row>
    <row r="2797" spans="1:16" hidden="1" x14ac:dyDescent="0.25">
      <c r="A2797" s="116">
        <v>135199</v>
      </c>
      <c r="B2797" s="116">
        <v>1</v>
      </c>
      <c r="C2797" s="116">
        <v>1022100230</v>
      </c>
      <c r="D2797" s="116" t="s">
        <v>16162</v>
      </c>
      <c r="E2797" s="339">
        <v>49500</v>
      </c>
      <c r="F2797" s="194">
        <v>30</v>
      </c>
      <c r="G2797" s="194">
        <v>30</v>
      </c>
      <c r="H2797" s="194" t="s">
        <v>10119</v>
      </c>
      <c r="I2797" s="194">
        <f t="shared" si="129"/>
        <v>0</v>
      </c>
      <c r="J2797" s="116" t="s">
        <v>10389</v>
      </c>
      <c r="K2797" s="116" t="s">
        <v>10390</v>
      </c>
      <c r="L2797" s="197">
        <v>45730</v>
      </c>
      <c r="M2797" s="116"/>
      <c r="N2797" s="197">
        <v>45748</v>
      </c>
      <c r="O2797" s="388">
        <f t="shared" si="130"/>
        <v>1650</v>
      </c>
      <c r="P2797" s="339">
        <f t="shared" si="131"/>
        <v>0</v>
      </c>
    </row>
    <row r="2798" spans="1:16" hidden="1" x14ac:dyDescent="0.25">
      <c r="A2798" s="116">
        <v>135252</v>
      </c>
      <c r="B2798" s="116">
        <v>3</v>
      </c>
      <c r="C2798" s="116">
        <v>1019101600</v>
      </c>
      <c r="D2798" s="116" t="s">
        <v>10852</v>
      </c>
      <c r="E2798" s="339">
        <v>149067.66</v>
      </c>
      <c r="F2798" s="194">
        <v>6</v>
      </c>
      <c r="G2798" s="194">
        <v>6</v>
      </c>
      <c r="H2798" s="194" t="s">
        <v>10119</v>
      </c>
      <c r="I2798" s="194">
        <f t="shared" si="129"/>
        <v>0</v>
      </c>
      <c r="J2798" s="116" t="s">
        <v>10120</v>
      </c>
      <c r="K2798" s="116" t="s">
        <v>15210</v>
      </c>
      <c r="L2798" s="197">
        <v>45733</v>
      </c>
      <c r="M2798" s="116"/>
      <c r="N2798" s="197">
        <v>45734</v>
      </c>
      <c r="O2798" s="388">
        <f t="shared" si="130"/>
        <v>24844.61</v>
      </c>
      <c r="P2798" s="339">
        <f t="shared" si="131"/>
        <v>0</v>
      </c>
    </row>
    <row r="2799" spans="1:16" hidden="1" x14ac:dyDescent="0.25">
      <c r="A2799" s="116">
        <v>135252</v>
      </c>
      <c r="B2799" s="116">
        <v>1</v>
      </c>
      <c r="C2799" s="116">
        <v>1810104130</v>
      </c>
      <c r="D2799" s="116" t="s">
        <v>16203</v>
      </c>
      <c r="E2799" s="339">
        <v>75639.600000000006</v>
      </c>
      <c r="F2799" s="194">
        <v>40</v>
      </c>
      <c r="G2799" s="194">
        <v>40</v>
      </c>
      <c r="H2799" s="194" t="s">
        <v>10119</v>
      </c>
      <c r="I2799" s="194">
        <f t="shared" si="129"/>
        <v>0</v>
      </c>
      <c r="J2799" s="116" t="s">
        <v>10120</v>
      </c>
      <c r="K2799" s="116" t="s">
        <v>15210</v>
      </c>
      <c r="L2799" s="197">
        <v>45733</v>
      </c>
      <c r="M2799" s="116"/>
      <c r="N2799" s="197">
        <v>45734</v>
      </c>
      <c r="O2799" s="388">
        <f t="shared" si="130"/>
        <v>1890.9900000000002</v>
      </c>
      <c r="P2799" s="339">
        <f t="shared" si="131"/>
        <v>0</v>
      </c>
    </row>
    <row r="2800" spans="1:16" hidden="1" x14ac:dyDescent="0.25">
      <c r="A2800" s="116">
        <v>135252</v>
      </c>
      <c r="B2800" s="116">
        <v>2</v>
      </c>
      <c r="C2800" s="116">
        <v>1810105210</v>
      </c>
      <c r="D2800" s="116" t="s">
        <v>11379</v>
      </c>
      <c r="E2800" s="339">
        <v>15397.6</v>
      </c>
      <c r="F2800" s="194">
        <v>40</v>
      </c>
      <c r="G2800" s="194">
        <v>40</v>
      </c>
      <c r="H2800" s="194" t="s">
        <v>10119</v>
      </c>
      <c r="I2800" s="194">
        <f t="shared" si="129"/>
        <v>0</v>
      </c>
      <c r="J2800" s="116" t="s">
        <v>10120</v>
      </c>
      <c r="K2800" s="116" t="s">
        <v>15210</v>
      </c>
      <c r="L2800" s="197">
        <v>45733</v>
      </c>
      <c r="M2800" s="116"/>
      <c r="N2800" s="197">
        <v>45734</v>
      </c>
      <c r="O2800" s="388">
        <f t="shared" si="130"/>
        <v>384.94</v>
      </c>
      <c r="P2800" s="339">
        <f t="shared" si="131"/>
        <v>0</v>
      </c>
    </row>
    <row r="2801" spans="1:16" hidden="1" x14ac:dyDescent="0.25">
      <c r="A2801" s="116">
        <v>135253</v>
      </c>
      <c r="B2801" s="116">
        <v>23</v>
      </c>
      <c r="C2801" s="116">
        <v>1010100120</v>
      </c>
      <c r="D2801" s="116" t="s">
        <v>17672</v>
      </c>
      <c r="E2801" s="339">
        <v>7321.35</v>
      </c>
      <c r="F2801" s="194">
        <v>5</v>
      </c>
      <c r="G2801" s="194">
        <v>5</v>
      </c>
      <c r="H2801" s="194" t="s">
        <v>10119</v>
      </c>
      <c r="I2801" s="194">
        <f t="shared" si="129"/>
        <v>0</v>
      </c>
      <c r="J2801" s="116" t="s">
        <v>10120</v>
      </c>
      <c r="K2801" s="116" t="s">
        <v>15205</v>
      </c>
      <c r="L2801" s="197">
        <v>45733</v>
      </c>
      <c r="M2801" s="116"/>
      <c r="N2801" s="197">
        <v>45734</v>
      </c>
      <c r="O2801" s="388">
        <f t="shared" si="130"/>
        <v>1464.27</v>
      </c>
      <c r="P2801" s="339">
        <f t="shared" si="131"/>
        <v>0</v>
      </c>
    </row>
    <row r="2802" spans="1:16" hidden="1" x14ac:dyDescent="0.25">
      <c r="A2802" s="116">
        <v>135253</v>
      </c>
      <c r="B2802" s="116">
        <v>24</v>
      </c>
      <c r="C2802" s="116">
        <v>1010100750</v>
      </c>
      <c r="D2802" s="116" t="s">
        <v>11041</v>
      </c>
      <c r="E2802" s="339">
        <v>8870.85</v>
      </c>
      <c r="F2802" s="194">
        <v>5</v>
      </c>
      <c r="G2802" s="194">
        <v>5</v>
      </c>
      <c r="H2802" s="194" t="s">
        <v>10119</v>
      </c>
      <c r="I2802" s="194">
        <f t="shared" si="129"/>
        <v>0</v>
      </c>
      <c r="J2802" s="116" t="s">
        <v>10120</v>
      </c>
      <c r="K2802" s="116" t="s">
        <v>15205</v>
      </c>
      <c r="L2802" s="197">
        <v>45733</v>
      </c>
      <c r="M2802" s="116"/>
      <c r="N2802" s="197">
        <v>45734</v>
      </c>
      <c r="O2802" s="388">
        <f t="shared" si="130"/>
        <v>1774.17</v>
      </c>
      <c r="P2802" s="339">
        <f t="shared" si="131"/>
        <v>0</v>
      </c>
    </row>
    <row r="2803" spans="1:16" hidden="1" x14ac:dyDescent="0.25">
      <c r="A2803" s="116">
        <v>135253</v>
      </c>
      <c r="B2803" s="116">
        <v>9</v>
      </c>
      <c r="C2803" s="116">
        <v>1011100040</v>
      </c>
      <c r="D2803" s="116" t="s">
        <v>10481</v>
      </c>
      <c r="E2803" s="339">
        <v>11600.48</v>
      </c>
      <c r="F2803" s="194">
        <v>8</v>
      </c>
      <c r="G2803" s="194">
        <v>8</v>
      </c>
      <c r="H2803" s="194" t="s">
        <v>10119</v>
      </c>
      <c r="I2803" s="194">
        <f t="shared" si="129"/>
        <v>0</v>
      </c>
      <c r="J2803" s="116" t="s">
        <v>10120</v>
      </c>
      <c r="K2803" s="116" t="s">
        <v>15205</v>
      </c>
      <c r="L2803" s="197">
        <v>45733</v>
      </c>
      <c r="M2803" s="116" t="s">
        <v>15207</v>
      </c>
      <c r="N2803" s="197">
        <v>45740</v>
      </c>
      <c r="O2803" s="388">
        <f t="shared" si="130"/>
        <v>1450.06</v>
      </c>
      <c r="P2803" s="339">
        <f t="shared" si="131"/>
        <v>0</v>
      </c>
    </row>
    <row r="2804" spans="1:16" hidden="1" x14ac:dyDescent="0.25">
      <c r="A2804" s="116">
        <v>135253</v>
      </c>
      <c r="B2804" s="116">
        <v>12</v>
      </c>
      <c r="C2804" s="116">
        <v>1016100000</v>
      </c>
      <c r="D2804" s="116" t="s">
        <v>10650</v>
      </c>
      <c r="E2804" s="339">
        <v>19822</v>
      </c>
      <c r="F2804" s="194">
        <v>2</v>
      </c>
      <c r="G2804" s="194">
        <v>2</v>
      </c>
      <c r="H2804" s="194" t="s">
        <v>10119</v>
      </c>
      <c r="I2804" s="194">
        <f t="shared" si="129"/>
        <v>0</v>
      </c>
      <c r="J2804" s="116" t="s">
        <v>10120</v>
      </c>
      <c r="K2804" s="116" t="s">
        <v>15205</v>
      </c>
      <c r="L2804" s="197">
        <v>45733</v>
      </c>
      <c r="M2804" s="116"/>
      <c r="N2804" s="197">
        <v>45734</v>
      </c>
      <c r="O2804" s="388">
        <f t="shared" si="130"/>
        <v>9911</v>
      </c>
      <c r="P2804" s="339">
        <f t="shared" si="131"/>
        <v>0</v>
      </c>
    </row>
    <row r="2805" spans="1:16" hidden="1" x14ac:dyDescent="0.25">
      <c r="A2805" s="116">
        <v>135253</v>
      </c>
      <c r="B2805" s="116">
        <v>11</v>
      </c>
      <c r="C2805" s="116">
        <v>1016101010</v>
      </c>
      <c r="D2805" s="116" t="s">
        <v>10655</v>
      </c>
      <c r="E2805" s="339">
        <v>36924.699999999997</v>
      </c>
      <c r="F2805" s="194">
        <v>2</v>
      </c>
      <c r="G2805" s="194">
        <v>2</v>
      </c>
      <c r="H2805" s="194" t="s">
        <v>10119</v>
      </c>
      <c r="I2805" s="194">
        <f t="shared" si="129"/>
        <v>0</v>
      </c>
      <c r="J2805" s="116" t="s">
        <v>10120</v>
      </c>
      <c r="K2805" s="116" t="s">
        <v>15205</v>
      </c>
      <c r="L2805" s="197">
        <v>45733</v>
      </c>
      <c r="M2805" s="116"/>
      <c r="N2805" s="197">
        <v>45734</v>
      </c>
      <c r="O2805" s="388">
        <f t="shared" si="130"/>
        <v>18462.349999999999</v>
      </c>
      <c r="P2805" s="339">
        <f t="shared" si="131"/>
        <v>0</v>
      </c>
    </row>
    <row r="2806" spans="1:16" hidden="1" x14ac:dyDescent="0.25">
      <c r="A2806" s="116">
        <v>135253</v>
      </c>
      <c r="B2806" s="116">
        <v>29</v>
      </c>
      <c r="C2806" s="116">
        <v>1016101340</v>
      </c>
      <c r="D2806" s="116" t="s">
        <v>10489</v>
      </c>
      <c r="E2806" s="339">
        <v>23253.18</v>
      </c>
      <c r="F2806" s="194">
        <v>3</v>
      </c>
      <c r="G2806" s="194">
        <v>3</v>
      </c>
      <c r="H2806" s="194" t="s">
        <v>10119</v>
      </c>
      <c r="I2806" s="194">
        <f t="shared" si="129"/>
        <v>0</v>
      </c>
      <c r="J2806" s="116" t="s">
        <v>10120</v>
      </c>
      <c r="K2806" s="116" t="s">
        <v>15205</v>
      </c>
      <c r="L2806" s="197">
        <v>45733</v>
      </c>
      <c r="M2806" s="116"/>
      <c r="N2806" s="197">
        <v>45734</v>
      </c>
      <c r="O2806" s="388">
        <f t="shared" si="130"/>
        <v>7751.06</v>
      </c>
      <c r="P2806" s="339">
        <f t="shared" si="131"/>
        <v>0</v>
      </c>
    </row>
    <row r="2807" spans="1:16" hidden="1" x14ac:dyDescent="0.25">
      <c r="A2807" s="116">
        <v>135253</v>
      </c>
      <c r="B2807" s="116">
        <v>13</v>
      </c>
      <c r="C2807" s="116">
        <v>1017102120</v>
      </c>
      <c r="D2807" s="116" t="s">
        <v>10656</v>
      </c>
      <c r="E2807" s="339">
        <v>324000</v>
      </c>
      <c r="F2807" s="194">
        <v>2</v>
      </c>
      <c r="G2807" s="194">
        <v>2</v>
      </c>
      <c r="H2807" s="194" t="s">
        <v>10119</v>
      </c>
      <c r="I2807" s="194">
        <f t="shared" si="129"/>
        <v>0</v>
      </c>
      <c r="J2807" s="116" t="s">
        <v>10120</v>
      </c>
      <c r="K2807" s="116" t="s">
        <v>15205</v>
      </c>
      <c r="L2807" s="197">
        <v>45733</v>
      </c>
      <c r="M2807" s="116" t="s">
        <v>17673</v>
      </c>
      <c r="N2807" s="197">
        <v>45734</v>
      </c>
      <c r="O2807" s="388">
        <f t="shared" si="130"/>
        <v>162000</v>
      </c>
      <c r="P2807" s="339">
        <f t="shared" si="131"/>
        <v>0</v>
      </c>
    </row>
    <row r="2808" spans="1:16" hidden="1" x14ac:dyDescent="0.25">
      <c r="A2808" s="116">
        <v>135253</v>
      </c>
      <c r="B2808" s="116">
        <v>10</v>
      </c>
      <c r="C2808" s="116">
        <v>1019100040</v>
      </c>
      <c r="D2808" s="116" t="s">
        <v>10643</v>
      </c>
      <c r="E2808" s="339">
        <v>12008</v>
      </c>
      <c r="F2808" s="194">
        <v>4</v>
      </c>
      <c r="G2808" s="194">
        <v>4</v>
      </c>
      <c r="H2808" s="194" t="s">
        <v>10119</v>
      </c>
      <c r="I2808" s="194">
        <f t="shared" si="129"/>
        <v>0</v>
      </c>
      <c r="J2808" s="116" t="s">
        <v>10120</v>
      </c>
      <c r="K2808" s="116" t="s">
        <v>15205</v>
      </c>
      <c r="L2808" s="197">
        <v>45733</v>
      </c>
      <c r="M2808" s="116"/>
      <c r="N2808" s="197">
        <v>45734</v>
      </c>
      <c r="O2808" s="388">
        <f t="shared" si="130"/>
        <v>3002</v>
      </c>
      <c r="P2808" s="339">
        <f t="shared" si="131"/>
        <v>0</v>
      </c>
    </row>
    <row r="2809" spans="1:16" hidden="1" x14ac:dyDescent="0.25">
      <c r="A2809" s="116">
        <v>135253</v>
      </c>
      <c r="B2809" s="116">
        <v>26</v>
      </c>
      <c r="C2809" s="116">
        <v>1023100140</v>
      </c>
      <c r="D2809" s="116" t="s">
        <v>11171</v>
      </c>
      <c r="E2809" s="339">
        <v>36780.06</v>
      </c>
      <c r="F2809" s="194">
        <v>2</v>
      </c>
      <c r="G2809" s="194">
        <v>2</v>
      </c>
      <c r="H2809" s="194" t="s">
        <v>10119</v>
      </c>
      <c r="I2809" s="194">
        <f t="shared" si="129"/>
        <v>0</v>
      </c>
      <c r="J2809" s="116" t="s">
        <v>10120</v>
      </c>
      <c r="K2809" s="116" t="s">
        <v>15205</v>
      </c>
      <c r="L2809" s="197">
        <v>45733</v>
      </c>
      <c r="M2809" s="116"/>
      <c r="N2809" s="197">
        <v>45734</v>
      </c>
      <c r="O2809" s="388">
        <f t="shared" si="130"/>
        <v>18390.03</v>
      </c>
      <c r="P2809" s="339">
        <f t="shared" si="131"/>
        <v>0</v>
      </c>
    </row>
    <row r="2810" spans="1:16" hidden="1" x14ac:dyDescent="0.25">
      <c r="A2810" s="116">
        <v>135253</v>
      </c>
      <c r="B2810" s="116">
        <v>25</v>
      </c>
      <c r="C2810" s="116">
        <v>1023100340</v>
      </c>
      <c r="D2810" s="116" t="s">
        <v>10969</v>
      </c>
      <c r="E2810" s="339">
        <v>36780</v>
      </c>
      <c r="F2810" s="194">
        <v>2</v>
      </c>
      <c r="G2810" s="194">
        <v>2</v>
      </c>
      <c r="H2810" s="194" t="s">
        <v>10119</v>
      </c>
      <c r="I2810" s="194">
        <f t="shared" si="129"/>
        <v>0</v>
      </c>
      <c r="J2810" s="116" t="s">
        <v>10120</v>
      </c>
      <c r="K2810" s="116" t="s">
        <v>15205</v>
      </c>
      <c r="L2810" s="197">
        <v>45733</v>
      </c>
      <c r="M2810" s="116"/>
      <c r="N2810" s="197">
        <v>45734</v>
      </c>
      <c r="O2810" s="388">
        <f t="shared" si="130"/>
        <v>18390</v>
      </c>
      <c r="P2810" s="339">
        <f t="shared" si="131"/>
        <v>0</v>
      </c>
    </row>
    <row r="2811" spans="1:16" hidden="1" x14ac:dyDescent="0.25">
      <c r="A2811" s="116">
        <v>135253</v>
      </c>
      <c r="B2811" s="116">
        <v>17</v>
      </c>
      <c r="C2811" s="116">
        <v>1112100280</v>
      </c>
      <c r="D2811" s="116" t="s">
        <v>11173</v>
      </c>
      <c r="E2811" s="339">
        <v>824.64</v>
      </c>
      <c r="F2811" s="194">
        <v>12</v>
      </c>
      <c r="G2811" s="194">
        <v>12</v>
      </c>
      <c r="H2811" s="194" t="s">
        <v>10119</v>
      </c>
      <c r="I2811" s="194">
        <f t="shared" si="129"/>
        <v>0</v>
      </c>
      <c r="J2811" s="116" t="s">
        <v>10120</v>
      </c>
      <c r="K2811" s="116" t="s">
        <v>15205</v>
      </c>
      <c r="L2811" s="197">
        <v>45733</v>
      </c>
      <c r="M2811" s="116"/>
      <c r="N2811" s="197">
        <v>45734</v>
      </c>
      <c r="O2811" s="388">
        <f t="shared" si="130"/>
        <v>68.72</v>
      </c>
      <c r="P2811" s="339">
        <f t="shared" si="131"/>
        <v>0</v>
      </c>
    </row>
    <row r="2812" spans="1:16" hidden="1" x14ac:dyDescent="0.25">
      <c r="A2812" s="116">
        <v>135253</v>
      </c>
      <c r="B2812" s="116">
        <v>5</v>
      </c>
      <c r="C2812" s="116">
        <v>1112100430</v>
      </c>
      <c r="D2812" s="116" t="s">
        <v>7760</v>
      </c>
      <c r="E2812" s="339">
        <v>79222.8</v>
      </c>
      <c r="F2812" s="194">
        <v>12</v>
      </c>
      <c r="G2812" s="194">
        <v>12</v>
      </c>
      <c r="H2812" s="194" t="s">
        <v>10119</v>
      </c>
      <c r="I2812" s="194">
        <f t="shared" si="129"/>
        <v>0</v>
      </c>
      <c r="J2812" s="116" t="s">
        <v>10120</v>
      </c>
      <c r="K2812" s="116" t="s">
        <v>15205</v>
      </c>
      <c r="L2812" s="197">
        <v>45733</v>
      </c>
      <c r="M2812" s="116"/>
      <c r="N2812" s="197">
        <v>45734</v>
      </c>
      <c r="O2812" s="388">
        <f t="shared" si="130"/>
        <v>6601.9000000000005</v>
      </c>
      <c r="P2812" s="339">
        <f t="shared" si="131"/>
        <v>0</v>
      </c>
    </row>
    <row r="2813" spans="1:16" hidden="1" x14ac:dyDescent="0.25">
      <c r="A2813" s="116">
        <v>135253</v>
      </c>
      <c r="B2813" s="116">
        <v>28</v>
      </c>
      <c r="C2813" s="116">
        <v>1112100490</v>
      </c>
      <c r="D2813" s="116" t="s">
        <v>7761</v>
      </c>
      <c r="E2813" s="339">
        <v>640128</v>
      </c>
      <c r="F2813" s="194">
        <v>24</v>
      </c>
      <c r="G2813" s="194">
        <v>24</v>
      </c>
      <c r="H2813" s="194" t="s">
        <v>10119</v>
      </c>
      <c r="I2813" s="194">
        <f t="shared" si="129"/>
        <v>0</v>
      </c>
      <c r="J2813" s="116" t="s">
        <v>10120</v>
      </c>
      <c r="K2813" s="116" t="s">
        <v>15205</v>
      </c>
      <c r="L2813" s="197">
        <v>45733</v>
      </c>
      <c r="M2813" s="116"/>
      <c r="N2813" s="197">
        <v>45869</v>
      </c>
      <c r="O2813" s="388">
        <f t="shared" si="130"/>
        <v>26672</v>
      </c>
      <c r="P2813" s="339">
        <f t="shared" si="131"/>
        <v>0</v>
      </c>
    </row>
    <row r="2814" spans="1:16" hidden="1" x14ac:dyDescent="0.25">
      <c r="A2814" s="116">
        <v>135253</v>
      </c>
      <c r="B2814" s="116">
        <v>21</v>
      </c>
      <c r="C2814" s="116">
        <v>1112100610</v>
      </c>
      <c r="D2814" s="116" t="s">
        <v>11174</v>
      </c>
      <c r="E2814" s="339">
        <v>1338.84</v>
      </c>
      <c r="F2814" s="194">
        <v>12</v>
      </c>
      <c r="G2814" s="194">
        <v>12</v>
      </c>
      <c r="H2814" s="194" t="s">
        <v>10119</v>
      </c>
      <c r="I2814" s="194">
        <f t="shared" si="129"/>
        <v>0</v>
      </c>
      <c r="J2814" s="116" t="s">
        <v>10120</v>
      </c>
      <c r="K2814" s="116" t="s">
        <v>15205</v>
      </c>
      <c r="L2814" s="197">
        <v>45733</v>
      </c>
      <c r="M2814" s="116"/>
      <c r="N2814" s="197">
        <v>45734</v>
      </c>
      <c r="O2814" s="388">
        <f t="shared" si="130"/>
        <v>111.57</v>
      </c>
      <c r="P2814" s="339">
        <f t="shared" si="131"/>
        <v>0</v>
      </c>
    </row>
    <row r="2815" spans="1:16" hidden="1" x14ac:dyDescent="0.25">
      <c r="A2815" s="116">
        <v>135253</v>
      </c>
      <c r="B2815" s="116">
        <v>20</v>
      </c>
      <c r="C2815" s="116">
        <v>1112100710</v>
      </c>
      <c r="D2815" s="116" t="s">
        <v>17528</v>
      </c>
      <c r="E2815" s="339">
        <v>12180</v>
      </c>
      <c r="F2815" s="194">
        <v>12</v>
      </c>
      <c r="G2815" s="194">
        <v>12</v>
      </c>
      <c r="H2815" s="194" t="s">
        <v>10119</v>
      </c>
      <c r="I2815" s="194">
        <f t="shared" si="129"/>
        <v>0</v>
      </c>
      <c r="J2815" s="116" t="s">
        <v>10120</v>
      </c>
      <c r="K2815" s="116" t="s">
        <v>15205</v>
      </c>
      <c r="L2815" s="197">
        <v>45733</v>
      </c>
      <c r="M2815" s="116" t="s">
        <v>17602</v>
      </c>
      <c r="N2815" s="197">
        <v>45848</v>
      </c>
      <c r="O2815" s="388">
        <f t="shared" si="130"/>
        <v>1015</v>
      </c>
      <c r="P2815" s="339">
        <f t="shared" si="131"/>
        <v>0</v>
      </c>
    </row>
    <row r="2816" spans="1:16" hidden="1" x14ac:dyDescent="0.25">
      <c r="A2816" s="116">
        <v>135253</v>
      </c>
      <c r="B2816" s="116">
        <v>14</v>
      </c>
      <c r="C2816" s="116">
        <v>1112100780</v>
      </c>
      <c r="D2816" s="116" t="s">
        <v>17511</v>
      </c>
      <c r="E2816" s="339">
        <v>1126488</v>
      </c>
      <c r="F2816" s="194">
        <v>3</v>
      </c>
      <c r="G2816" s="194">
        <v>3</v>
      </c>
      <c r="H2816" s="194" t="s">
        <v>10119</v>
      </c>
      <c r="I2816" s="194">
        <f t="shared" si="129"/>
        <v>0</v>
      </c>
      <c r="J2816" s="116" t="s">
        <v>10120</v>
      </c>
      <c r="K2816" s="116" t="s">
        <v>15205</v>
      </c>
      <c r="L2816" s="197">
        <v>45733</v>
      </c>
      <c r="M2816" s="116" t="s">
        <v>17673</v>
      </c>
      <c r="N2816" s="197">
        <v>45734</v>
      </c>
      <c r="O2816" s="388">
        <f t="shared" si="130"/>
        <v>375496</v>
      </c>
      <c r="P2816" s="339">
        <f t="shared" si="131"/>
        <v>0</v>
      </c>
    </row>
    <row r="2817" spans="1:16" hidden="1" x14ac:dyDescent="0.25">
      <c r="A2817" s="116">
        <v>135253</v>
      </c>
      <c r="B2817" s="116">
        <v>27</v>
      </c>
      <c r="C2817" s="116">
        <v>1112102140</v>
      </c>
      <c r="D2817" s="116" t="s">
        <v>11175</v>
      </c>
      <c r="E2817" s="339">
        <v>367006.56</v>
      </c>
      <c r="F2817" s="194">
        <v>12</v>
      </c>
      <c r="G2817" s="194">
        <v>12</v>
      </c>
      <c r="H2817" s="194" t="s">
        <v>10119</v>
      </c>
      <c r="I2817" s="194">
        <f t="shared" si="129"/>
        <v>0</v>
      </c>
      <c r="J2817" s="116" t="s">
        <v>10120</v>
      </c>
      <c r="K2817" s="116" t="s">
        <v>15205</v>
      </c>
      <c r="L2817" s="197">
        <v>45733</v>
      </c>
      <c r="M2817" s="116"/>
      <c r="N2817" s="197">
        <v>45734</v>
      </c>
      <c r="O2817" s="388">
        <f t="shared" si="130"/>
        <v>30583.88</v>
      </c>
      <c r="P2817" s="339">
        <f t="shared" si="131"/>
        <v>0</v>
      </c>
    </row>
    <row r="2818" spans="1:16" hidden="1" x14ac:dyDescent="0.25">
      <c r="A2818" s="116">
        <v>135253</v>
      </c>
      <c r="B2818" s="116">
        <v>7</v>
      </c>
      <c r="C2818" s="116">
        <v>1112102150</v>
      </c>
      <c r="D2818" s="116" t="s">
        <v>11176</v>
      </c>
      <c r="E2818" s="339">
        <v>534612.39</v>
      </c>
      <c r="F2818" s="194">
        <v>3</v>
      </c>
      <c r="G2818" s="194">
        <f>1+2</f>
        <v>3</v>
      </c>
      <c r="H2818" s="194" t="s">
        <v>10119</v>
      </c>
      <c r="I2818" s="194">
        <f t="shared" ref="I2818:I2881" si="132">+F2818-G2818</f>
        <v>0</v>
      </c>
      <c r="J2818" s="116" t="s">
        <v>10120</v>
      </c>
      <c r="K2818" s="116" t="s">
        <v>15205</v>
      </c>
      <c r="L2818" s="197">
        <v>45733</v>
      </c>
      <c r="M2818" s="116" t="s">
        <v>17082</v>
      </c>
      <c r="N2818" s="197">
        <v>45989</v>
      </c>
      <c r="O2818" s="388">
        <f t="shared" ref="O2818:O2881" si="133">+E2818/F2818</f>
        <v>178204.13</v>
      </c>
      <c r="P2818" s="339">
        <f t="shared" ref="P2818:P2881" si="134">+O2818*I2818</f>
        <v>0</v>
      </c>
    </row>
    <row r="2819" spans="1:16" hidden="1" x14ac:dyDescent="0.25">
      <c r="A2819" s="116">
        <v>135253</v>
      </c>
      <c r="B2819" s="116">
        <v>8</v>
      </c>
      <c r="C2819" s="116">
        <v>1112102170</v>
      </c>
      <c r="D2819" s="116" t="s">
        <v>11177</v>
      </c>
      <c r="E2819" s="339">
        <v>69443.5</v>
      </c>
      <c r="F2819" s="194">
        <v>5</v>
      </c>
      <c r="G2819" s="194">
        <v>5</v>
      </c>
      <c r="H2819" s="194" t="s">
        <v>10119</v>
      </c>
      <c r="I2819" s="194">
        <f t="shared" si="132"/>
        <v>0</v>
      </c>
      <c r="J2819" s="116" t="s">
        <v>10120</v>
      </c>
      <c r="K2819" s="116" t="s">
        <v>15205</v>
      </c>
      <c r="L2819" s="197">
        <v>45733</v>
      </c>
      <c r="M2819" s="116"/>
      <c r="N2819" s="197">
        <v>45734</v>
      </c>
      <c r="O2819" s="388">
        <f t="shared" si="133"/>
        <v>13888.7</v>
      </c>
      <c r="P2819" s="339">
        <f t="shared" si="134"/>
        <v>0</v>
      </c>
    </row>
    <row r="2820" spans="1:16" hidden="1" x14ac:dyDescent="0.25">
      <c r="A2820" s="116">
        <v>135253</v>
      </c>
      <c r="B2820" s="116">
        <v>22</v>
      </c>
      <c r="C2820" s="116">
        <v>1112102270</v>
      </c>
      <c r="D2820" s="116" t="s">
        <v>11178</v>
      </c>
      <c r="E2820" s="339">
        <v>12816</v>
      </c>
      <c r="F2820" s="194">
        <v>12</v>
      </c>
      <c r="G2820" s="194">
        <v>12</v>
      </c>
      <c r="H2820" s="194" t="s">
        <v>10119</v>
      </c>
      <c r="I2820" s="194">
        <f t="shared" si="132"/>
        <v>0</v>
      </c>
      <c r="J2820" s="116" t="s">
        <v>10120</v>
      </c>
      <c r="K2820" s="116" t="s">
        <v>15205</v>
      </c>
      <c r="L2820" s="197">
        <v>45733</v>
      </c>
      <c r="M2820" s="116" t="s">
        <v>17617</v>
      </c>
      <c r="N2820" s="197">
        <v>45881</v>
      </c>
      <c r="O2820" s="388">
        <f t="shared" si="133"/>
        <v>1068</v>
      </c>
      <c r="P2820" s="339">
        <f t="shared" si="134"/>
        <v>0</v>
      </c>
    </row>
    <row r="2821" spans="1:16" hidden="1" x14ac:dyDescent="0.25">
      <c r="A2821" s="116">
        <v>135253</v>
      </c>
      <c r="B2821" s="116">
        <v>16</v>
      </c>
      <c r="C2821" s="116">
        <v>1316103580</v>
      </c>
      <c r="D2821" s="116" t="s">
        <v>17529</v>
      </c>
      <c r="E2821" s="339">
        <v>197973</v>
      </c>
      <c r="F2821" s="194">
        <v>12</v>
      </c>
      <c r="G2821" s="194">
        <v>12</v>
      </c>
      <c r="H2821" s="194" t="s">
        <v>10119</v>
      </c>
      <c r="I2821" s="194">
        <f t="shared" si="132"/>
        <v>0</v>
      </c>
      <c r="J2821" s="116" t="s">
        <v>10120</v>
      </c>
      <c r="K2821" s="116" t="s">
        <v>15205</v>
      </c>
      <c r="L2821" s="197">
        <v>45733</v>
      </c>
      <c r="M2821" s="116"/>
      <c r="N2821" s="197">
        <v>45734</v>
      </c>
      <c r="O2821" s="388">
        <f t="shared" si="133"/>
        <v>16497.75</v>
      </c>
      <c r="P2821" s="339">
        <f t="shared" si="134"/>
        <v>0</v>
      </c>
    </row>
    <row r="2822" spans="1:16" hidden="1" x14ac:dyDescent="0.25">
      <c r="A2822" s="116">
        <v>135253</v>
      </c>
      <c r="B2822" s="116">
        <v>15</v>
      </c>
      <c r="C2822" s="116">
        <v>1316103600</v>
      </c>
      <c r="D2822" s="116" t="s">
        <v>17493</v>
      </c>
      <c r="E2822" s="339">
        <v>390206.04</v>
      </c>
      <c r="F2822" s="194">
        <v>12</v>
      </c>
      <c r="G2822" s="194">
        <v>12</v>
      </c>
      <c r="H2822" s="194" t="s">
        <v>10119</v>
      </c>
      <c r="I2822" s="194">
        <f t="shared" si="132"/>
        <v>0</v>
      </c>
      <c r="J2822" s="116" t="s">
        <v>10120</v>
      </c>
      <c r="K2822" s="116" t="s">
        <v>15205</v>
      </c>
      <c r="L2822" s="197">
        <v>45733</v>
      </c>
      <c r="M2822" s="116"/>
      <c r="N2822" s="197">
        <v>45734</v>
      </c>
      <c r="O2822" s="388">
        <f t="shared" si="133"/>
        <v>32517.17</v>
      </c>
      <c r="P2822" s="339">
        <f t="shared" si="134"/>
        <v>0</v>
      </c>
    </row>
    <row r="2823" spans="1:16" hidden="1" x14ac:dyDescent="0.25">
      <c r="A2823" s="116">
        <v>135253</v>
      </c>
      <c r="B2823" s="116">
        <v>19</v>
      </c>
      <c r="C2823" s="116">
        <v>1318100000</v>
      </c>
      <c r="D2823" s="116" t="s">
        <v>11261</v>
      </c>
      <c r="E2823" s="339">
        <v>9592.56</v>
      </c>
      <c r="F2823" s="194">
        <v>12</v>
      </c>
      <c r="G2823" s="194">
        <v>12</v>
      </c>
      <c r="H2823" s="194" t="s">
        <v>10119</v>
      </c>
      <c r="I2823" s="194">
        <f t="shared" si="132"/>
        <v>0</v>
      </c>
      <c r="J2823" s="116" t="s">
        <v>10120</v>
      </c>
      <c r="K2823" s="116" t="s">
        <v>15205</v>
      </c>
      <c r="L2823" s="197">
        <v>45733</v>
      </c>
      <c r="M2823" s="116"/>
      <c r="N2823" s="197">
        <v>45734</v>
      </c>
      <c r="O2823" s="388">
        <f t="shared" si="133"/>
        <v>799.38</v>
      </c>
      <c r="P2823" s="339">
        <f t="shared" si="134"/>
        <v>0</v>
      </c>
    </row>
    <row r="2824" spans="1:16" hidden="1" x14ac:dyDescent="0.25">
      <c r="A2824" s="116">
        <v>135253</v>
      </c>
      <c r="B2824" s="116">
        <v>1</v>
      </c>
      <c r="C2824" s="116">
        <v>1511102130</v>
      </c>
      <c r="D2824" s="116" t="s">
        <v>10484</v>
      </c>
      <c r="E2824" s="339">
        <v>23865.360000000001</v>
      </c>
      <c r="F2824" s="194">
        <v>24</v>
      </c>
      <c r="G2824" s="194">
        <v>24</v>
      </c>
      <c r="H2824" s="194" t="s">
        <v>10119</v>
      </c>
      <c r="I2824" s="194">
        <f t="shared" si="132"/>
        <v>0</v>
      </c>
      <c r="J2824" s="116" t="s">
        <v>10120</v>
      </c>
      <c r="K2824" s="116" t="s">
        <v>15205</v>
      </c>
      <c r="L2824" s="197">
        <v>45733</v>
      </c>
      <c r="M2824" s="116"/>
      <c r="N2824" s="197">
        <v>45734</v>
      </c>
      <c r="O2824" s="388">
        <f t="shared" si="133"/>
        <v>994.39</v>
      </c>
      <c r="P2824" s="339">
        <f t="shared" si="134"/>
        <v>0</v>
      </c>
    </row>
    <row r="2825" spans="1:16" hidden="1" x14ac:dyDescent="0.25">
      <c r="A2825" s="116">
        <v>135253</v>
      </c>
      <c r="B2825" s="116">
        <v>2</v>
      </c>
      <c r="C2825" s="116">
        <v>1521100650</v>
      </c>
      <c r="D2825" s="116" t="s">
        <v>17537</v>
      </c>
      <c r="E2825" s="339">
        <v>3240</v>
      </c>
      <c r="F2825" s="194">
        <v>24</v>
      </c>
      <c r="G2825" s="194">
        <v>24</v>
      </c>
      <c r="H2825" s="194" t="s">
        <v>10119</v>
      </c>
      <c r="I2825" s="194">
        <f t="shared" si="132"/>
        <v>0</v>
      </c>
      <c r="J2825" s="116" t="s">
        <v>10120</v>
      </c>
      <c r="K2825" s="116" t="s">
        <v>15205</v>
      </c>
      <c r="L2825" s="197">
        <v>45733</v>
      </c>
      <c r="M2825" s="116"/>
      <c r="N2825" s="197">
        <v>45734</v>
      </c>
      <c r="O2825" s="388">
        <f t="shared" si="133"/>
        <v>135</v>
      </c>
      <c r="P2825" s="339">
        <f t="shared" si="134"/>
        <v>0</v>
      </c>
    </row>
    <row r="2826" spans="1:16" hidden="1" x14ac:dyDescent="0.25">
      <c r="A2826" s="116">
        <v>135253</v>
      </c>
      <c r="B2826" s="116">
        <v>18</v>
      </c>
      <c r="C2826" s="116">
        <v>1523109070</v>
      </c>
      <c r="D2826" s="116" t="s">
        <v>16200</v>
      </c>
      <c r="E2826" s="339">
        <v>3048</v>
      </c>
      <c r="F2826" s="194">
        <v>12</v>
      </c>
      <c r="G2826" s="194">
        <v>12</v>
      </c>
      <c r="H2826" s="194" t="s">
        <v>10119</v>
      </c>
      <c r="I2826" s="194">
        <f t="shared" si="132"/>
        <v>0</v>
      </c>
      <c r="J2826" s="116" t="s">
        <v>10120</v>
      </c>
      <c r="K2826" s="116" t="s">
        <v>15205</v>
      </c>
      <c r="L2826" s="197">
        <v>45733</v>
      </c>
      <c r="M2826" s="116" t="s">
        <v>15206</v>
      </c>
      <c r="N2826" s="197">
        <v>45734</v>
      </c>
      <c r="O2826" s="388">
        <f t="shared" si="133"/>
        <v>254</v>
      </c>
      <c r="P2826" s="339">
        <f t="shared" si="134"/>
        <v>0</v>
      </c>
    </row>
    <row r="2827" spans="1:16" hidden="1" x14ac:dyDescent="0.25">
      <c r="A2827" s="116">
        <v>135253</v>
      </c>
      <c r="B2827" s="116">
        <v>18</v>
      </c>
      <c r="C2827" s="116">
        <v>1523109070</v>
      </c>
      <c r="D2827" s="116" t="s">
        <v>16200</v>
      </c>
      <c r="E2827" s="339">
        <v>3048</v>
      </c>
      <c r="F2827" s="194">
        <v>12</v>
      </c>
      <c r="G2827" s="194">
        <f>4+8</f>
        <v>12</v>
      </c>
      <c r="H2827" s="194" t="s">
        <v>10119</v>
      </c>
      <c r="I2827" s="194">
        <f t="shared" si="132"/>
        <v>0</v>
      </c>
      <c r="J2827" s="116" t="s">
        <v>10120</v>
      </c>
      <c r="K2827" s="116" t="s">
        <v>15205</v>
      </c>
      <c r="L2827" s="197">
        <v>45733</v>
      </c>
      <c r="M2827" s="116" t="s">
        <v>16662</v>
      </c>
      <c r="N2827" s="197">
        <v>45951</v>
      </c>
      <c r="O2827" s="388">
        <f t="shared" si="133"/>
        <v>254</v>
      </c>
      <c r="P2827" s="339">
        <f t="shared" si="134"/>
        <v>0</v>
      </c>
    </row>
    <row r="2828" spans="1:16" hidden="1" x14ac:dyDescent="0.25">
      <c r="A2828" s="116">
        <v>135253</v>
      </c>
      <c r="B2828" s="116">
        <v>4</v>
      </c>
      <c r="C2828" s="116">
        <v>1546101840</v>
      </c>
      <c r="D2828" s="116" t="s">
        <v>10957</v>
      </c>
      <c r="E2828" s="339">
        <v>56455.1</v>
      </c>
      <c r="F2828" s="194">
        <v>5</v>
      </c>
      <c r="G2828" s="194">
        <v>5</v>
      </c>
      <c r="H2828" s="194" t="s">
        <v>10119</v>
      </c>
      <c r="I2828" s="194">
        <f t="shared" si="132"/>
        <v>0</v>
      </c>
      <c r="J2828" s="116" t="s">
        <v>10120</v>
      </c>
      <c r="K2828" s="116" t="s">
        <v>15205</v>
      </c>
      <c r="L2828" s="197">
        <v>45733</v>
      </c>
      <c r="M2828" s="116" t="s">
        <v>17673</v>
      </c>
      <c r="N2828" s="197">
        <v>45734</v>
      </c>
      <c r="O2828" s="388">
        <f t="shared" si="133"/>
        <v>11291.02</v>
      </c>
      <c r="P2828" s="339">
        <f t="shared" si="134"/>
        <v>0</v>
      </c>
    </row>
    <row r="2829" spans="1:16" hidden="1" x14ac:dyDescent="0.25">
      <c r="A2829" s="116">
        <v>135253</v>
      </c>
      <c r="B2829" s="116">
        <v>6</v>
      </c>
      <c r="C2829" s="116">
        <v>1546101870</v>
      </c>
      <c r="D2829" s="116" t="s">
        <v>16201</v>
      </c>
      <c r="E2829" s="339">
        <v>5736.7</v>
      </c>
      <c r="F2829" s="194">
        <v>10</v>
      </c>
      <c r="G2829" s="194">
        <v>10</v>
      </c>
      <c r="H2829" s="194" t="s">
        <v>10119</v>
      </c>
      <c r="I2829" s="194">
        <f t="shared" si="132"/>
        <v>0</v>
      </c>
      <c r="J2829" s="116" t="s">
        <v>10120</v>
      </c>
      <c r="K2829" s="116" t="s">
        <v>15205</v>
      </c>
      <c r="L2829" s="197">
        <v>45733</v>
      </c>
      <c r="M2829" s="116"/>
      <c r="N2829" s="197">
        <v>45734</v>
      </c>
      <c r="O2829" s="388">
        <f t="shared" si="133"/>
        <v>573.66999999999996</v>
      </c>
      <c r="P2829" s="339">
        <f t="shared" si="134"/>
        <v>0</v>
      </c>
    </row>
    <row r="2830" spans="1:16" hidden="1" x14ac:dyDescent="0.25">
      <c r="A2830" s="116">
        <v>135253</v>
      </c>
      <c r="B2830" s="116">
        <v>3</v>
      </c>
      <c r="C2830" s="116">
        <v>1810105190</v>
      </c>
      <c r="D2830" s="116" t="s">
        <v>10568</v>
      </c>
      <c r="E2830" s="339">
        <v>14201.28</v>
      </c>
      <c r="F2830" s="194">
        <v>48</v>
      </c>
      <c r="G2830" s="194">
        <v>48</v>
      </c>
      <c r="H2830" s="194" t="s">
        <v>10119</v>
      </c>
      <c r="I2830" s="194">
        <f t="shared" si="132"/>
        <v>0</v>
      </c>
      <c r="J2830" s="116" t="s">
        <v>10120</v>
      </c>
      <c r="K2830" s="116" t="s">
        <v>15205</v>
      </c>
      <c r="L2830" s="197">
        <v>45733</v>
      </c>
      <c r="M2830" s="116"/>
      <c r="N2830" s="197">
        <v>45734</v>
      </c>
      <c r="O2830" s="388">
        <f t="shared" si="133"/>
        <v>295.86</v>
      </c>
      <c r="P2830" s="339">
        <f t="shared" si="134"/>
        <v>0</v>
      </c>
    </row>
    <row r="2831" spans="1:16" hidden="1" x14ac:dyDescent="0.25">
      <c r="A2831" s="116">
        <v>135331</v>
      </c>
      <c r="B2831" s="116">
        <v>2</v>
      </c>
      <c r="C2831" s="116">
        <v>1010100750</v>
      </c>
      <c r="D2831" s="116" t="s">
        <v>11041</v>
      </c>
      <c r="E2831" s="339">
        <v>88708.5</v>
      </c>
      <c r="F2831" s="194">
        <v>50</v>
      </c>
      <c r="G2831" s="194">
        <v>50</v>
      </c>
      <c r="H2831" s="194" t="s">
        <v>10119</v>
      </c>
      <c r="I2831" s="194">
        <f t="shared" si="132"/>
        <v>0</v>
      </c>
      <c r="J2831" s="116" t="s">
        <v>10120</v>
      </c>
      <c r="K2831" s="116" t="s">
        <v>15250</v>
      </c>
      <c r="L2831" s="197">
        <v>45736</v>
      </c>
      <c r="M2831" s="116"/>
      <c r="N2831" s="197">
        <v>45740</v>
      </c>
      <c r="O2831" s="388">
        <f t="shared" si="133"/>
        <v>1774.17</v>
      </c>
      <c r="P2831" s="339">
        <f t="shared" si="134"/>
        <v>0</v>
      </c>
    </row>
    <row r="2832" spans="1:16" hidden="1" x14ac:dyDescent="0.25">
      <c r="A2832" s="116">
        <v>135331</v>
      </c>
      <c r="B2832" s="116">
        <v>1</v>
      </c>
      <c r="C2832" s="116">
        <v>1010101250</v>
      </c>
      <c r="D2832" s="116" t="s">
        <v>17477</v>
      </c>
      <c r="E2832" s="339">
        <v>38072</v>
      </c>
      <c r="F2832" s="194">
        <v>100</v>
      </c>
      <c r="G2832" s="194">
        <v>100</v>
      </c>
      <c r="H2832" s="194" t="s">
        <v>10119</v>
      </c>
      <c r="I2832" s="194">
        <f t="shared" si="132"/>
        <v>0</v>
      </c>
      <c r="J2832" s="116" t="s">
        <v>10120</v>
      </c>
      <c r="K2832" s="116" t="s">
        <v>15250</v>
      </c>
      <c r="L2832" s="197">
        <v>45736</v>
      </c>
      <c r="M2832" s="116"/>
      <c r="N2832" s="197">
        <v>45740</v>
      </c>
      <c r="O2832" s="388">
        <f t="shared" si="133"/>
        <v>380.72</v>
      </c>
      <c r="P2832" s="339">
        <f t="shared" si="134"/>
        <v>0</v>
      </c>
    </row>
    <row r="2833" spans="1:16" hidden="1" x14ac:dyDescent="0.25">
      <c r="A2833" s="116">
        <v>135331</v>
      </c>
      <c r="B2833" s="116">
        <v>4</v>
      </c>
      <c r="C2833" s="116">
        <v>1010102030</v>
      </c>
      <c r="D2833" s="116" t="s">
        <v>15130</v>
      </c>
      <c r="E2833" s="339">
        <v>6320.3</v>
      </c>
      <c r="F2833" s="194">
        <v>5</v>
      </c>
      <c r="G2833" s="194">
        <v>5</v>
      </c>
      <c r="H2833" s="194" t="s">
        <v>10119</v>
      </c>
      <c r="I2833" s="194">
        <f t="shared" si="132"/>
        <v>0</v>
      </c>
      <c r="J2833" s="116" t="s">
        <v>10120</v>
      </c>
      <c r="K2833" s="116" t="s">
        <v>15250</v>
      </c>
      <c r="L2833" s="197">
        <v>45736</v>
      </c>
      <c r="M2833" s="116"/>
      <c r="N2833" s="197">
        <v>45740</v>
      </c>
      <c r="O2833" s="388">
        <f t="shared" si="133"/>
        <v>1264.06</v>
      </c>
      <c r="P2833" s="339">
        <f t="shared" si="134"/>
        <v>0</v>
      </c>
    </row>
    <row r="2834" spans="1:16" hidden="1" x14ac:dyDescent="0.25">
      <c r="A2834" s="116">
        <v>135331</v>
      </c>
      <c r="B2834" s="116">
        <v>6</v>
      </c>
      <c r="C2834" s="116">
        <v>1015100890</v>
      </c>
      <c r="D2834" s="116" t="s">
        <v>11142</v>
      </c>
      <c r="E2834" s="339">
        <v>32099.25</v>
      </c>
      <c r="F2834" s="194">
        <v>5</v>
      </c>
      <c r="G2834" s="194">
        <v>5</v>
      </c>
      <c r="H2834" s="194" t="s">
        <v>10119</v>
      </c>
      <c r="I2834" s="194">
        <f t="shared" si="132"/>
        <v>0</v>
      </c>
      <c r="J2834" s="116" t="s">
        <v>10120</v>
      </c>
      <c r="K2834" s="116" t="s">
        <v>15250</v>
      </c>
      <c r="L2834" s="197">
        <v>45736</v>
      </c>
      <c r="M2834" s="116"/>
      <c r="N2834" s="197">
        <v>45740</v>
      </c>
      <c r="O2834" s="388">
        <f t="shared" si="133"/>
        <v>6419.85</v>
      </c>
      <c r="P2834" s="339">
        <f t="shared" si="134"/>
        <v>0</v>
      </c>
    </row>
    <row r="2835" spans="1:16" hidden="1" x14ac:dyDescent="0.25">
      <c r="A2835" s="116">
        <v>135331</v>
      </c>
      <c r="B2835" s="116">
        <v>3</v>
      </c>
      <c r="C2835" s="116">
        <v>1016101340</v>
      </c>
      <c r="D2835" s="116" t="s">
        <v>10489</v>
      </c>
      <c r="E2835" s="339">
        <v>15502.12</v>
      </c>
      <c r="F2835" s="194">
        <v>2</v>
      </c>
      <c r="G2835" s="194">
        <v>2</v>
      </c>
      <c r="H2835" s="194" t="s">
        <v>10119</v>
      </c>
      <c r="I2835" s="194">
        <f t="shared" si="132"/>
        <v>0</v>
      </c>
      <c r="J2835" s="116" t="s">
        <v>10120</v>
      </c>
      <c r="K2835" s="116" t="s">
        <v>15250</v>
      </c>
      <c r="L2835" s="197">
        <v>45736</v>
      </c>
      <c r="M2835" s="116"/>
      <c r="N2835" s="197">
        <v>45740</v>
      </c>
      <c r="O2835" s="388">
        <f t="shared" si="133"/>
        <v>7751.06</v>
      </c>
      <c r="P2835" s="339">
        <f t="shared" si="134"/>
        <v>0</v>
      </c>
    </row>
    <row r="2836" spans="1:16" hidden="1" x14ac:dyDescent="0.25">
      <c r="A2836" s="116">
        <v>135331</v>
      </c>
      <c r="B2836" s="116">
        <v>7</v>
      </c>
      <c r="C2836" s="116">
        <v>1526101680</v>
      </c>
      <c r="D2836" s="116" t="s">
        <v>15251</v>
      </c>
      <c r="E2836" s="339">
        <v>9780</v>
      </c>
      <c r="F2836" s="194">
        <v>5</v>
      </c>
      <c r="G2836" s="194">
        <v>5</v>
      </c>
      <c r="H2836" s="194" t="s">
        <v>10119</v>
      </c>
      <c r="I2836" s="194">
        <f t="shared" si="132"/>
        <v>0</v>
      </c>
      <c r="J2836" s="116" t="s">
        <v>10120</v>
      </c>
      <c r="K2836" s="116" t="s">
        <v>15250</v>
      </c>
      <c r="L2836" s="197">
        <v>45736</v>
      </c>
      <c r="M2836" s="116"/>
      <c r="N2836" s="197">
        <v>45740</v>
      </c>
      <c r="O2836" s="388">
        <f t="shared" si="133"/>
        <v>1956</v>
      </c>
      <c r="P2836" s="339">
        <f t="shared" si="134"/>
        <v>0</v>
      </c>
    </row>
    <row r="2837" spans="1:16" hidden="1" x14ac:dyDescent="0.25">
      <c r="A2837" s="116">
        <v>135331</v>
      </c>
      <c r="B2837" s="116">
        <v>5</v>
      </c>
      <c r="C2837" s="116">
        <v>1546101890</v>
      </c>
      <c r="D2837" s="116" t="s">
        <v>17459</v>
      </c>
      <c r="E2837" s="339">
        <v>10119.200000000001</v>
      </c>
      <c r="F2837" s="194">
        <v>5</v>
      </c>
      <c r="G2837" s="194">
        <v>5</v>
      </c>
      <c r="H2837" s="194" t="s">
        <v>10119</v>
      </c>
      <c r="I2837" s="194">
        <f t="shared" si="132"/>
        <v>0</v>
      </c>
      <c r="J2837" s="116" t="s">
        <v>10120</v>
      </c>
      <c r="K2837" s="116" t="s">
        <v>15250</v>
      </c>
      <c r="L2837" s="197">
        <v>45736</v>
      </c>
      <c r="M2837" s="116"/>
      <c r="N2837" s="197">
        <v>45740</v>
      </c>
      <c r="O2837" s="388">
        <f t="shared" si="133"/>
        <v>2023.8400000000001</v>
      </c>
      <c r="P2837" s="339">
        <f t="shared" si="134"/>
        <v>0</v>
      </c>
    </row>
    <row r="2838" spans="1:16" hidden="1" x14ac:dyDescent="0.25">
      <c r="A2838" s="116">
        <v>135331</v>
      </c>
      <c r="B2838" s="116">
        <v>8</v>
      </c>
      <c r="C2838" s="116">
        <v>1810101750</v>
      </c>
      <c r="D2838" s="116" t="s">
        <v>11365</v>
      </c>
      <c r="E2838" s="339">
        <v>13275</v>
      </c>
      <c r="F2838" s="194">
        <v>3</v>
      </c>
      <c r="G2838" s="194">
        <v>3</v>
      </c>
      <c r="H2838" s="194" t="s">
        <v>10119</v>
      </c>
      <c r="I2838" s="194">
        <f t="shared" si="132"/>
        <v>0</v>
      </c>
      <c r="J2838" s="116" t="s">
        <v>10120</v>
      </c>
      <c r="K2838" s="116" t="s">
        <v>15250</v>
      </c>
      <c r="L2838" s="197">
        <v>45736</v>
      </c>
      <c r="M2838" s="116"/>
      <c r="N2838" s="197">
        <v>45740</v>
      </c>
      <c r="O2838" s="388">
        <f t="shared" si="133"/>
        <v>4425</v>
      </c>
      <c r="P2838" s="339">
        <f t="shared" si="134"/>
        <v>0</v>
      </c>
    </row>
    <row r="2839" spans="1:16" hidden="1" x14ac:dyDescent="0.25">
      <c r="A2839" s="116">
        <v>135332</v>
      </c>
      <c r="B2839" s="116">
        <v>3</v>
      </c>
      <c r="C2839" s="116">
        <v>1010100750</v>
      </c>
      <c r="D2839" s="116" t="s">
        <v>11041</v>
      </c>
      <c r="E2839" s="339">
        <v>35483.4</v>
      </c>
      <c r="F2839" s="194">
        <v>20</v>
      </c>
      <c r="G2839" s="194">
        <v>20</v>
      </c>
      <c r="H2839" s="194" t="s">
        <v>10119</v>
      </c>
      <c r="I2839" s="194">
        <f t="shared" si="132"/>
        <v>0</v>
      </c>
      <c r="J2839" s="116" t="s">
        <v>10120</v>
      </c>
      <c r="K2839" s="116" t="s">
        <v>15225</v>
      </c>
      <c r="L2839" s="197">
        <v>45736</v>
      </c>
      <c r="M2839" s="116"/>
      <c r="N2839" s="197">
        <v>45740</v>
      </c>
      <c r="O2839" s="388">
        <f t="shared" si="133"/>
        <v>1774.17</v>
      </c>
      <c r="P2839" s="339">
        <f t="shared" si="134"/>
        <v>0</v>
      </c>
    </row>
    <row r="2840" spans="1:16" hidden="1" x14ac:dyDescent="0.25">
      <c r="A2840" s="116">
        <v>135332</v>
      </c>
      <c r="B2840" s="116">
        <v>4</v>
      </c>
      <c r="C2840" s="116">
        <v>1010102080</v>
      </c>
      <c r="D2840" s="116" t="s">
        <v>16158</v>
      </c>
      <c r="E2840" s="339">
        <v>49960</v>
      </c>
      <c r="F2840" s="194">
        <v>20</v>
      </c>
      <c r="G2840" s="194">
        <v>20</v>
      </c>
      <c r="H2840" s="194" t="s">
        <v>10119</v>
      </c>
      <c r="I2840" s="194">
        <f t="shared" si="132"/>
        <v>0</v>
      </c>
      <c r="J2840" s="116" t="s">
        <v>10120</v>
      </c>
      <c r="K2840" s="116" t="s">
        <v>15225</v>
      </c>
      <c r="L2840" s="197">
        <v>45736</v>
      </c>
      <c r="M2840" s="116"/>
      <c r="N2840" s="197">
        <v>45740</v>
      </c>
      <c r="O2840" s="388">
        <f t="shared" si="133"/>
        <v>2498</v>
      </c>
      <c r="P2840" s="339">
        <f t="shared" si="134"/>
        <v>0</v>
      </c>
    </row>
    <row r="2841" spans="1:16" hidden="1" x14ac:dyDescent="0.25">
      <c r="A2841" s="116">
        <v>135332</v>
      </c>
      <c r="B2841" s="116">
        <v>1</v>
      </c>
      <c r="C2841" s="116">
        <v>1550100550</v>
      </c>
      <c r="D2841" s="116" t="s">
        <v>12248</v>
      </c>
      <c r="E2841" s="339">
        <v>65940</v>
      </c>
      <c r="F2841" s="194">
        <v>10</v>
      </c>
      <c r="G2841" s="194">
        <v>10</v>
      </c>
      <c r="H2841" s="194" t="s">
        <v>10119</v>
      </c>
      <c r="I2841" s="194">
        <f t="shared" si="132"/>
        <v>0</v>
      </c>
      <c r="J2841" s="116" t="s">
        <v>10120</v>
      </c>
      <c r="K2841" s="116" t="s">
        <v>15225</v>
      </c>
      <c r="L2841" s="197">
        <v>45736</v>
      </c>
      <c r="M2841" s="116"/>
      <c r="N2841" s="197">
        <v>45740</v>
      </c>
      <c r="O2841" s="388">
        <f t="shared" si="133"/>
        <v>6594</v>
      </c>
      <c r="P2841" s="339">
        <f t="shared" si="134"/>
        <v>0</v>
      </c>
    </row>
    <row r="2842" spans="1:16" hidden="1" x14ac:dyDescent="0.25">
      <c r="A2842" s="116">
        <v>135332</v>
      </c>
      <c r="B2842" s="116">
        <v>2</v>
      </c>
      <c r="C2842" s="116">
        <v>1550101090</v>
      </c>
      <c r="D2842" s="116" t="s">
        <v>11359</v>
      </c>
      <c r="E2842" s="339">
        <v>120960</v>
      </c>
      <c r="F2842" s="194">
        <v>10</v>
      </c>
      <c r="G2842" s="194">
        <v>10</v>
      </c>
      <c r="H2842" s="194" t="s">
        <v>10119</v>
      </c>
      <c r="I2842" s="194">
        <f t="shared" si="132"/>
        <v>0</v>
      </c>
      <c r="J2842" s="116" t="s">
        <v>10120</v>
      </c>
      <c r="K2842" s="116" t="s">
        <v>15225</v>
      </c>
      <c r="L2842" s="197">
        <v>45736</v>
      </c>
      <c r="M2842" s="116" t="s">
        <v>15255</v>
      </c>
      <c r="N2842" s="197">
        <v>45848</v>
      </c>
      <c r="O2842" s="388">
        <f t="shared" si="133"/>
        <v>12096</v>
      </c>
      <c r="P2842" s="339">
        <f t="shared" si="134"/>
        <v>0</v>
      </c>
    </row>
    <row r="2843" spans="1:16" hidden="1" x14ac:dyDescent="0.25">
      <c r="A2843" s="116">
        <v>135365</v>
      </c>
      <c r="B2843" s="116">
        <v>1</v>
      </c>
      <c r="C2843" s="116">
        <v>1014103530</v>
      </c>
      <c r="D2843" s="116" t="s">
        <v>11139</v>
      </c>
      <c r="E2843" s="339">
        <v>68220</v>
      </c>
      <c r="F2843" s="194">
        <v>1</v>
      </c>
      <c r="G2843" s="194">
        <v>1</v>
      </c>
      <c r="H2843" s="194" t="s">
        <v>10119</v>
      </c>
      <c r="I2843" s="194">
        <f t="shared" si="132"/>
        <v>0</v>
      </c>
      <c r="J2843" s="116" t="s">
        <v>10126</v>
      </c>
      <c r="K2843" s="116" t="s">
        <v>11657</v>
      </c>
      <c r="L2843" s="197">
        <v>45735</v>
      </c>
      <c r="M2843" s="116"/>
      <c r="N2843" s="197">
        <v>45735</v>
      </c>
      <c r="O2843" s="388">
        <f t="shared" si="133"/>
        <v>68220</v>
      </c>
      <c r="P2843" s="339">
        <f t="shared" si="134"/>
        <v>0</v>
      </c>
    </row>
    <row r="2844" spans="1:16" hidden="1" x14ac:dyDescent="0.25">
      <c r="A2844" s="116">
        <v>135368</v>
      </c>
      <c r="B2844" s="116">
        <v>2</v>
      </c>
      <c r="C2844" s="116">
        <v>1010100120</v>
      </c>
      <c r="D2844" s="116" t="s">
        <v>17672</v>
      </c>
      <c r="E2844" s="339">
        <v>43928.1</v>
      </c>
      <c r="F2844" s="194">
        <v>30</v>
      </c>
      <c r="G2844" s="194">
        <v>30</v>
      </c>
      <c r="H2844" s="194" t="s">
        <v>10119</v>
      </c>
      <c r="I2844" s="194">
        <f t="shared" si="132"/>
        <v>0</v>
      </c>
      <c r="J2844" s="116" t="s">
        <v>10120</v>
      </c>
      <c r="K2844" s="116" t="s">
        <v>12112</v>
      </c>
      <c r="L2844" s="197">
        <v>45735</v>
      </c>
      <c r="M2844" s="116"/>
      <c r="N2844" s="197">
        <v>45735</v>
      </c>
      <c r="O2844" s="388">
        <f t="shared" si="133"/>
        <v>1464.27</v>
      </c>
      <c r="P2844" s="339">
        <f t="shared" si="134"/>
        <v>0</v>
      </c>
    </row>
    <row r="2845" spans="1:16" hidden="1" x14ac:dyDescent="0.25">
      <c r="A2845" s="116">
        <v>135368</v>
      </c>
      <c r="B2845" s="116">
        <v>4</v>
      </c>
      <c r="C2845" s="116">
        <v>1016100000</v>
      </c>
      <c r="D2845" s="116" t="s">
        <v>10650</v>
      </c>
      <c r="E2845" s="339">
        <v>39644</v>
      </c>
      <c r="F2845" s="194">
        <v>4</v>
      </c>
      <c r="G2845" s="194">
        <v>4</v>
      </c>
      <c r="H2845" s="194" t="s">
        <v>10119</v>
      </c>
      <c r="I2845" s="194">
        <f t="shared" si="132"/>
        <v>0</v>
      </c>
      <c r="J2845" s="116" t="s">
        <v>10120</v>
      </c>
      <c r="K2845" s="116" t="s">
        <v>12112</v>
      </c>
      <c r="L2845" s="197">
        <v>45735</v>
      </c>
      <c r="M2845" s="116" t="s">
        <v>15223</v>
      </c>
      <c r="N2845" s="197">
        <v>45824</v>
      </c>
      <c r="O2845" s="388">
        <f t="shared" si="133"/>
        <v>9911</v>
      </c>
      <c r="P2845" s="339">
        <f t="shared" si="134"/>
        <v>0</v>
      </c>
    </row>
    <row r="2846" spans="1:16" hidden="1" x14ac:dyDescent="0.25">
      <c r="A2846" s="116">
        <v>135368</v>
      </c>
      <c r="B2846" s="116">
        <v>5</v>
      </c>
      <c r="C2846" s="116">
        <v>1016100040</v>
      </c>
      <c r="D2846" s="116" t="s">
        <v>11145</v>
      </c>
      <c r="E2846" s="339">
        <v>20356</v>
      </c>
      <c r="F2846" s="194">
        <v>1</v>
      </c>
      <c r="G2846" s="194">
        <v>1</v>
      </c>
      <c r="H2846" s="194" t="s">
        <v>10119</v>
      </c>
      <c r="I2846" s="194">
        <f t="shared" si="132"/>
        <v>0</v>
      </c>
      <c r="J2846" s="116" t="s">
        <v>10120</v>
      </c>
      <c r="K2846" s="116" t="s">
        <v>12112</v>
      </c>
      <c r="L2846" s="197">
        <v>45735</v>
      </c>
      <c r="M2846" s="116"/>
      <c r="N2846" s="197">
        <v>45743</v>
      </c>
      <c r="O2846" s="388">
        <f t="shared" si="133"/>
        <v>20356</v>
      </c>
      <c r="P2846" s="339">
        <f t="shared" si="134"/>
        <v>0</v>
      </c>
    </row>
    <row r="2847" spans="1:16" hidden="1" x14ac:dyDescent="0.25">
      <c r="A2847" s="116">
        <v>135368</v>
      </c>
      <c r="B2847" s="116">
        <v>3</v>
      </c>
      <c r="C2847" s="116">
        <v>1016101010</v>
      </c>
      <c r="D2847" s="116" t="s">
        <v>10655</v>
      </c>
      <c r="E2847" s="339">
        <v>73849.119999999995</v>
      </c>
      <c r="F2847" s="194">
        <v>4</v>
      </c>
      <c r="G2847" s="194">
        <v>4</v>
      </c>
      <c r="H2847" s="194" t="s">
        <v>10119</v>
      </c>
      <c r="I2847" s="194">
        <f t="shared" si="132"/>
        <v>0</v>
      </c>
      <c r="J2847" s="116" t="s">
        <v>10120</v>
      </c>
      <c r="K2847" s="116" t="s">
        <v>12112</v>
      </c>
      <c r="L2847" s="197">
        <v>45735</v>
      </c>
      <c r="M2847" s="116"/>
      <c r="N2847" s="197">
        <v>45735</v>
      </c>
      <c r="O2847" s="388">
        <f t="shared" si="133"/>
        <v>18462.28</v>
      </c>
      <c r="P2847" s="339">
        <f t="shared" si="134"/>
        <v>0</v>
      </c>
    </row>
    <row r="2848" spans="1:16" hidden="1" x14ac:dyDescent="0.25">
      <c r="A2848" s="116">
        <v>135368</v>
      </c>
      <c r="B2848" s="116">
        <v>6</v>
      </c>
      <c r="C2848" s="116">
        <v>1016101250</v>
      </c>
      <c r="D2848" s="116" t="s">
        <v>11152</v>
      </c>
      <c r="E2848" s="339">
        <v>5373.9</v>
      </c>
      <c r="F2848" s="194">
        <v>3</v>
      </c>
      <c r="G2848" s="194">
        <v>3</v>
      </c>
      <c r="H2848" s="194" t="s">
        <v>10119</v>
      </c>
      <c r="I2848" s="194">
        <f t="shared" si="132"/>
        <v>0</v>
      </c>
      <c r="J2848" s="116" t="s">
        <v>10120</v>
      </c>
      <c r="K2848" s="116" t="s">
        <v>12112</v>
      </c>
      <c r="L2848" s="197">
        <v>45735</v>
      </c>
      <c r="M2848" s="116"/>
      <c r="N2848" s="197">
        <v>45735</v>
      </c>
      <c r="O2848" s="388">
        <f t="shared" si="133"/>
        <v>1791.3</v>
      </c>
      <c r="P2848" s="339">
        <f t="shared" si="134"/>
        <v>0</v>
      </c>
    </row>
    <row r="2849" spans="1:16" hidden="1" x14ac:dyDescent="0.25">
      <c r="A2849" s="116">
        <v>135368</v>
      </c>
      <c r="B2849" s="116">
        <v>9</v>
      </c>
      <c r="C2849" s="116">
        <v>1016101340</v>
      </c>
      <c r="D2849" s="116" t="s">
        <v>10489</v>
      </c>
      <c r="E2849" s="339">
        <v>31004.28</v>
      </c>
      <c r="F2849" s="194">
        <v>4</v>
      </c>
      <c r="G2849" s="194">
        <v>4</v>
      </c>
      <c r="H2849" s="194" t="s">
        <v>10119</v>
      </c>
      <c r="I2849" s="194">
        <f t="shared" si="132"/>
        <v>0</v>
      </c>
      <c r="J2849" s="116" t="s">
        <v>10120</v>
      </c>
      <c r="K2849" s="116" t="s">
        <v>12112</v>
      </c>
      <c r="L2849" s="197">
        <v>45735</v>
      </c>
      <c r="M2849" s="116"/>
      <c r="N2849" s="197">
        <v>45735</v>
      </c>
      <c r="O2849" s="388">
        <f t="shared" si="133"/>
        <v>7751.07</v>
      </c>
      <c r="P2849" s="339">
        <f t="shared" si="134"/>
        <v>0</v>
      </c>
    </row>
    <row r="2850" spans="1:16" hidden="1" x14ac:dyDescent="0.25">
      <c r="A2850" s="116">
        <v>135368</v>
      </c>
      <c r="B2850" s="116">
        <v>10</v>
      </c>
      <c r="C2850" s="116">
        <v>1019100040</v>
      </c>
      <c r="D2850" s="116" t="s">
        <v>10643</v>
      </c>
      <c r="E2850" s="339">
        <v>18012</v>
      </c>
      <c r="F2850" s="194">
        <v>6</v>
      </c>
      <c r="G2850" s="194">
        <v>6</v>
      </c>
      <c r="H2850" s="194" t="s">
        <v>10119</v>
      </c>
      <c r="I2850" s="194">
        <f t="shared" si="132"/>
        <v>0</v>
      </c>
      <c r="J2850" s="116" t="s">
        <v>10120</v>
      </c>
      <c r="K2850" s="116" t="s">
        <v>12112</v>
      </c>
      <c r="L2850" s="197">
        <v>45735</v>
      </c>
      <c r="M2850" s="116" t="s">
        <v>15880</v>
      </c>
      <c r="N2850" s="197">
        <v>45848</v>
      </c>
      <c r="O2850" s="388">
        <f t="shared" si="133"/>
        <v>3002</v>
      </c>
      <c r="P2850" s="339">
        <f t="shared" si="134"/>
        <v>0</v>
      </c>
    </row>
    <row r="2851" spans="1:16" hidden="1" x14ac:dyDescent="0.25">
      <c r="A2851" s="116">
        <v>135368</v>
      </c>
      <c r="B2851" s="116">
        <v>7</v>
      </c>
      <c r="C2851" s="116">
        <v>1019101600</v>
      </c>
      <c r="D2851" s="116" t="s">
        <v>10852</v>
      </c>
      <c r="E2851" s="339">
        <v>149067.54</v>
      </c>
      <c r="F2851" s="194">
        <v>6</v>
      </c>
      <c r="G2851" s="194">
        <v>6</v>
      </c>
      <c r="H2851" s="194" t="s">
        <v>10119</v>
      </c>
      <c r="I2851" s="194">
        <f t="shared" si="132"/>
        <v>0</v>
      </c>
      <c r="J2851" s="116" t="s">
        <v>10120</v>
      </c>
      <c r="K2851" s="116" t="s">
        <v>12112</v>
      </c>
      <c r="L2851" s="197">
        <v>45735</v>
      </c>
      <c r="M2851" s="116"/>
      <c r="N2851" s="197">
        <v>45735</v>
      </c>
      <c r="O2851" s="388">
        <f t="shared" si="133"/>
        <v>24844.59</v>
      </c>
      <c r="P2851" s="339">
        <f t="shared" si="134"/>
        <v>0</v>
      </c>
    </row>
    <row r="2852" spans="1:16" hidden="1" x14ac:dyDescent="0.25">
      <c r="A2852" s="116">
        <v>135368</v>
      </c>
      <c r="B2852" s="116">
        <v>8</v>
      </c>
      <c r="C2852" s="116">
        <v>1546101840</v>
      </c>
      <c r="D2852" s="116" t="s">
        <v>10957</v>
      </c>
      <c r="E2852" s="339">
        <v>112910.2</v>
      </c>
      <c r="F2852" s="194">
        <v>10</v>
      </c>
      <c r="G2852" s="194">
        <v>10</v>
      </c>
      <c r="H2852" s="194" t="s">
        <v>10119</v>
      </c>
      <c r="I2852" s="194">
        <f t="shared" si="132"/>
        <v>0</v>
      </c>
      <c r="J2852" s="116" t="s">
        <v>10120</v>
      </c>
      <c r="K2852" s="116" t="s">
        <v>12112</v>
      </c>
      <c r="L2852" s="197">
        <v>45735</v>
      </c>
      <c r="M2852" s="116"/>
      <c r="N2852" s="197">
        <v>45735</v>
      </c>
      <c r="O2852" s="388">
        <f t="shared" si="133"/>
        <v>11291.02</v>
      </c>
      <c r="P2852" s="339">
        <f t="shared" si="134"/>
        <v>0</v>
      </c>
    </row>
    <row r="2853" spans="1:16" hidden="1" x14ac:dyDescent="0.25">
      <c r="A2853" s="116">
        <v>135368</v>
      </c>
      <c r="B2853" s="116">
        <v>1</v>
      </c>
      <c r="C2853" s="116">
        <v>1810104780</v>
      </c>
      <c r="D2853" s="116" t="s">
        <v>11372</v>
      </c>
      <c r="E2853" s="339">
        <v>285000</v>
      </c>
      <c r="F2853" s="194">
        <v>100</v>
      </c>
      <c r="G2853" s="194">
        <v>100</v>
      </c>
      <c r="H2853" s="194" t="s">
        <v>10119</v>
      </c>
      <c r="I2853" s="194">
        <f t="shared" si="132"/>
        <v>0</v>
      </c>
      <c r="J2853" s="116" t="s">
        <v>10120</v>
      </c>
      <c r="K2853" s="116" t="s">
        <v>12112</v>
      </c>
      <c r="L2853" s="197">
        <v>45735</v>
      </c>
      <c r="M2853" s="116"/>
      <c r="N2853" s="197">
        <v>45735</v>
      </c>
      <c r="O2853" s="388">
        <f t="shared" si="133"/>
        <v>2850</v>
      </c>
      <c r="P2853" s="339">
        <f t="shared" si="134"/>
        <v>0</v>
      </c>
    </row>
    <row r="2854" spans="1:16" hidden="1" x14ac:dyDescent="0.25">
      <c r="A2854" s="116">
        <v>135378</v>
      </c>
      <c r="B2854" s="116">
        <v>1</v>
      </c>
      <c r="C2854" s="116">
        <v>1526115430</v>
      </c>
      <c r="D2854" s="116" t="s">
        <v>17473</v>
      </c>
      <c r="E2854" s="339">
        <v>80420</v>
      </c>
      <c r="F2854" s="194">
        <v>1</v>
      </c>
      <c r="G2854" s="194">
        <v>1</v>
      </c>
      <c r="H2854" s="194" t="s">
        <v>10119</v>
      </c>
      <c r="I2854" s="194">
        <f t="shared" si="132"/>
        <v>0</v>
      </c>
      <c r="J2854" s="116" t="s">
        <v>10120</v>
      </c>
      <c r="K2854" s="116" t="s">
        <v>15225</v>
      </c>
      <c r="L2854" s="197">
        <v>45736</v>
      </c>
      <c r="M2854" s="116"/>
      <c r="N2854" s="197">
        <v>45736</v>
      </c>
      <c r="O2854" s="388">
        <f t="shared" si="133"/>
        <v>80420</v>
      </c>
      <c r="P2854" s="339">
        <f t="shared" si="134"/>
        <v>0</v>
      </c>
    </row>
    <row r="2855" spans="1:16" hidden="1" x14ac:dyDescent="0.25">
      <c r="A2855" s="116">
        <v>135435</v>
      </c>
      <c r="B2855" s="116">
        <v>1</v>
      </c>
      <c r="C2855" s="116">
        <v>1214102790</v>
      </c>
      <c r="D2855" s="116" t="s">
        <v>15224</v>
      </c>
      <c r="E2855" s="339">
        <v>231565</v>
      </c>
      <c r="F2855" s="194">
        <v>1</v>
      </c>
      <c r="G2855" s="194">
        <v>1</v>
      </c>
      <c r="H2855" s="194" t="s">
        <v>10119</v>
      </c>
      <c r="I2855" s="194">
        <f t="shared" si="132"/>
        <v>0</v>
      </c>
      <c r="J2855" s="116" t="s">
        <v>10120</v>
      </c>
      <c r="K2855" s="116" t="s">
        <v>15225</v>
      </c>
      <c r="L2855" s="197">
        <v>45735</v>
      </c>
      <c r="M2855" s="116"/>
      <c r="N2855" s="197">
        <v>45735</v>
      </c>
      <c r="O2855" s="388">
        <f t="shared" si="133"/>
        <v>231565</v>
      </c>
      <c r="P2855" s="339">
        <f t="shared" si="134"/>
        <v>0</v>
      </c>
    </row>
    <row r="2856" spans="1:16" hidden="1" x14ac:dyDescent="0.25">
      <c r="A2856" s="116">
        <v>135439</v>
      </c>
      <c r="B2856" s="116">
        <v>4</v>
      </c>
      <c r="C2856" s="116">
        <v>1219101670</v>
      </c>
      <c r="D2856" s="116" t="s">
        <v>15235</v>
      </c>
      <c r="E2856" s="339">
        <v>2980</v>
      </c>
      <c r="F2856" s="194">
        <v>1</v>
      </c>
      <c r="G2856" s="194">
        <v>1</v>
      </c>
      <c r="H2856" s="194" t="s">
        <v>10119</v>
      </c>
      <c r="I2856" s="194">
        <f t="shared" si="132"/>
        <v>0</v>
      </c>
      <c r="J2856" s="116" t="s">
        <v>10120</v>
      </c>
      <c r="K2856" s="116" t="s">
        <v>15234</v>
      </c>
      <c r="L2856" s="197">
        <v>45736</v>
      </c>
      <c r="M2856" s="116"/>
      <c r="N2856" s="197">
        <v>45736</v>
      </c>
      <c r="O2856" s="388">
        <f t="shared" si="133"/>
        <v>2980</v>
      </c>
      <c r="P2856" s="339">
        <f t="shared" si="134"/>
        <v>0</v>
      </c>
    </row>
    <row r="2857" spans="1:16" hidden="1" x14ac:dyDescent="0.25">
      <c r="A2857" s="116">
        <v>135439</v>
      </c>
      <c r="B2857" s="116">
        <v>3</v>
      </c>
      <c r="C2857" s="116">
        <v>1223100160</v>
      </c>
      <c r="D2857" s="116" t="s">
        <v>9294</v>
      </c>
      <c r="E2857" s="339">
        <v>59501</v>
      </c>
      <c r="F2857" s="194">
        <v>1</v>
      </c>
      <c r="G2857" s="194">
        <v>1</v>
      </c>
      <c r="H2857" s="194" t="s">
        <v>10119</v>
      </c>
      <c r="I2857" s="194">
        <f t="shared" si="132"/>
        <v>0</v>
      </c>
      <c r="J2857" s="116" t="s">
        <v>10120</v>
      </c>
      <c r="K2857" s="116" t="s">
        <v>15234</v>
      </c>
      <c r="L2857" s="197">
        <v>45736</v>
      </c>
      <c r="M2857" s="116"/>
      <c r="N2857" s="197">
        <v>45736</v>
      </c>
      <c r="O2857" s="388">
        <f t="shared" si="133"/>
        <v>59501</v>
      </c>
      <c r="P2857" s="339">
        <f t="shared" si="134"/>
        <v>0</v>
      </c>
    </row>
    <row r="2858" spans="1:16" hidden="1" x14ac:dyDescent="0.25">
      <c r="A2858" s="116">
        <v>135439</v>
      </c>
      <c r="B2858" s="116">
        <v>1</v>
      </c>
      <c r="C2858" s="116">
        <v>1510101880</v>
      </c>
      <c r="D2858" s="116" t="s">
        <v>11278</v>
      </c>
      <c r="E2858" s="339">
        <v>733121.94</v>
      </c>
      <c r="F2858" s="194">
        <v>2</v>
      </c>
      <c r="G2858" s="194">
        <v>2</v>
      </c>
      <c r="H2858" s="194" t="s">
        <v>10119</v>
      </c>
      <c r="I2858" s="194">
        <f t="shared" si="132"/>
        <v>0</v>
      </c>
      <c r="J2858" s="116" t="s">
        <v>10120</v>
      </c>
      <c r="K2858" s="116" t="s">
        <v>15234</v>
      </c>
      <c r="L2858" s="197">
        <v>45736</v>
      </c>
      <c r="M2858" s="116"/>
      <c r="N2858" s="197">
        <v>45736</v>
      </c>
      <c r="O2858" s="388">
        <f t="shared" si="133"/>
        <v>366560.97</v>
      </c>
      <c r="P2858" s="339">
        <f t="shared" si="134"/>
        <v>0</v>
      </c>
    </row>
    <row r="2859" spans="1:16" hidden="1" x14ac:dyDescent="0.25">
      <c r="A2859" s="116">
        <v>135439</v>
      </c>
      <c r="B2859" s="116">
        <v>2</v>
      </c>
      <c r="C2859" s="116">
        <v>1810102430</v>
      </c>
      <c r="D2859" s="116" t="s">
        <v>11369</v>
      </c>
      <c r="E2859" s="339">
        <v>252643</v>
      </c>
      <c r="F2859" s="194">
        <v>1</v>
      </c>
      <c r="G2859" s="194">
        <v>1</v>
      </c>
      <c r="H2859" s="194" t="s">
        <v>10119</v>
      </c>
      <c r="I2859" s="194">
        <f t="shared" si="132"/>
        <v>0</v>
      </c>
      <c r="J2859" s="116" t="s">
        <v>10120</v>
      </c>
      <c r="K2859" s="116" t="s">
        <v>15234</v>
      </c>
      <c r="L2859" s="197">
        <v>45736</v>
      </c>
      <c r="M2859" s="116"/>
      <c r="N2859" s="197">
        <v>45736</v>
      </c>
      <c r="O2859" s="388">
        <f t="shared" si="133"/>
        <v>252643</v>
      </c>
      <c r="P2859" s="339">
        <f t="shared" si="134"/>
        <v>0</v>
      </c>
    </row>
    <row r="2860" spans="1:16" hidden="1" x14ac:dyDescent="0.25">
      <c r="A2860" s="116">
        <v>135440</v>
      </c>
      <c r="B2860" s="116">
        <v>3</v>
      </c>
      <c r="C2860" s="116">
        <v>1219101670</v>
      </c>
      <c r="D2860" s="116" t="s">
        <v>15235</v>
      </c>
      <c r="E2860" s="339">
        <v>2980</v>
      </c>
      <c r="F2860" s="194">
        <v>1</v>
      </c>
      <c r="G2860" s="194">
        <v>1</v>
      </c>
      <c r="H2860" s="194" t="s">
        <v>10119</v>
      </c>
      <c r="I2860" s="194">
        <f t="shared" si="132"/>
        <v>0</v>
      </c>
      <c r="J2860" s="116" t="s">
        <v>10120</v>
      </c>
      <c r="K2860" s="116" t="s">
        <v>15236</v>
      </c>
      <c r="L2860" s="197">
        <v>45736</v>
      </c>
      <c r="M2860" s="116"/>
      <c r="N2860" s="197">
        <v>45736</v>
      </c>
      <c r="O2860" s="388">
        <f t="shared" si="133"/>
        <v>2980</v>
      </c>
      <c r="P2860" s="339">
        <f t="shared" si="134"/>
        <v>0</v>
      </c>
    </row>
    <row r="2861" spans="1:16" hidden="1" x14ac:dyDescent="0.25">
      <c r="A2861" s="116">
        <v>135440</v>
      </c>
      <c r="B2861" s="116">
        <v>1</v>
      </c>
      <c r="C2861" s="116">
        <v>1510100430</v>
      </c>
      <c r="D2861" s="116" t="s">
        <v>9087</v>
      </c>
      <c r="E2861" s="339">
        <v>388620</v>
      </c>
      <c r="F2861" s="194">
        <v>1</v>
      </c>
      <c r="G2861" s="194">
        <v>1</v>
      </c>
      <c r="H2861" s="194" t="s">
        <v>10119</v>
      </c>
      <c r="I2861" s="194">
        <f t="shared" si="132"/>
        <v>0</v>
      </c>
      <c r="J2861" s="116" t="s">
        <v>10120</v>
      </c>
      <c r="K2861" s="116" t="s">
        <v>15236</v>
      </c>
      <c r="L2861" s="197">
        <v>45736</v>
      </c>
      <c r="M2861" s="116"/>
      <c r="N2861" s="197">
        <v>45736</v>
      </c>
      <c r="O2861" s="388">
        <f t="shared" si="133"/>
        <v>388620</v>
      </c>
      <c r="P2861" s="339">
        <f t="shared" si="134"/>
        <v>0</v>
      </c>
    </row>
    <row r="2862" spans="1:16" hidden="1" x14ac:dyDescent="0.25">
      <c r="A2862" s="116">
        <v>135440</v>
      </c>
      <c r="B2862" s="116">
        <v>2</v>
      </c>
      <c r="C2862" s="116">
        <v>1510100490</v>
      </c>
      <c r="D2862" s="116" t="s">
        <v>11276</v>
      </c>
      <c r="E2862" s="339">
        <v>530000</v>
      </c>
      <c r="F2862" s="194">
        <v>1</v>
      </c>
      <c r="G2862" s="194">
        <v>1</v>
      </c>
      <c r="H2862" s="194" t="s">
        <v>10119</v>
      </c>
      <c r="I2862" s="194">
        <f t="shared" si="132"/>
        <v>0</v>
      </c>
      <c r="J2862" s="116" t="s">
        <v>10120</v>
      </c>
      <c r="K2862" s="116" t="s">
        <v>15236</v>
      </c>
      <c r="L2862" s="197">
        <v>45736</v>
      </c>
      <c r="M2862" s="116"/>
      <c r="N2862" s="197">
        <v>45736</v>
      </c>
      <c r="O2862" s="388">
        <f t="shared" si="133"/>
        <v>530000</v>
      </c>
      <c r="P2862" s="339">
        <f t="shared" si="134"/>
        <v>0</v>
      </c>
    </row>
    <row r="2863" spans="1:16" hidden="1" x14ac:dyDescent="0.25">
      <c r="A2863" s="116">
        <v>135447</v>
      </c>
      <c r="B2863" s="116">
        <v>2</v>
      </c>
      <c r="C2863" s="116">
        <v>1546100830</v>
      </c>
      <c r="D2863" s="116" t="s">
        <v>10375</v>
      </c>
      <c r="E2863" s="339">
        <v>96768</v>
      </c>
      <c r="F2863" s="194">
        <v>8</v>
      </c>
      <c r="G2863" s="194">
        <v>8</v>
      </c>
      <c r="H2863" s="194" t="s">
        <v>10119</v>
      </c>
      <c r="I2863" s="194">
        <f t="shared" si="132"/>
        <v>0</v>
      </c>
      <c r="J2863" s="116" t="s">
        <v>10120</v>
      </c>
      <c r="K2863" s="116" t="s">
        <v>15232</v>
      </c>
      <c r="L2863" s="197">
        <v>45736</v>
      </c>
      <c r="M2863" s="116"/>
      <c r="N2863" s="197">
        <v>45736</v>
      </c>
      <c r="O2863" s="388">
        <f t="shared" si="133"/>
        <v>12096</v>
      </c>
      <c r="P2863" s="339">
        <f t="shared" si="134"/>
        <v>0</v>
      </c>
    </row>
    <row r="2864" spans="1:16" hidden="1" x14ac:dyDescent="0.25">
      <c r="A2864" s="116">
        <v>135447</v>
      </c>
      <c r="B2864" s="116">
        <v>1</v>
      </c>
      <c r="C2864" s="116">
        <v>1550100390</v>
      </c>
      <c r="D2864" s="116" t="s">
        <v>9870</v>
      </c>
      <c r="E2864" s="339">
        <v>136042.6</v>
      </c>
      <c r="F2864" s="194">
        <v>4</v>
      </c>
      <c r="G2864" s="194">
        <v>4</v>
      </c>
      <c r="H2864" s="194" t="s">
        <v>10119</v>
      </c>
      <c r="I2864" s="194">
        <f t="shared" si="132"/>
        <v>0</v>
      </c>
      <c r="J2864" s="116" t="s">
        <v>10120</v>
      </c>
      <c r="K2864" s="116" t="s">
        <v>15232</v>
      </c>
      <c r="L2864" s="197">
        <v>45736</v>
      </c>
      <c r="M2864" s="116"/>
      <c r="N2864" s="197">
        <v>45736</v>
      </c>
      <c r="O2864" s="388">
        <f t="shared" si="133"/>
        <v>34010.65</v>
      </c>
      <c r="P2864" s="339">
        <f t="shared" si="134"/>
        <v>0</v>
      </c>
    </row>
    <row r="2865" spans="1:16" hidden="1" x14ac:dyDescent="0.25">
      <c r="A2865" s="116">
        <v>135447</v>
      </c>
      <c r="B2865" s="116">
        <v>3</v>
      </c>
      <c r="C2865" s="116">
        <v>1550100550</v>
      </c>
      <c r="D2865" s="116" t="s">
        <v>12248</v>
      </c>
      <c r="E2865" s="339">
        <v>46158</v>
      </c>
      <c r="F2865" s="194">
        <v>7</v>
      </c>
      <c r="G2865" s="194">
        <v>7</v>
      </c>
      <c r="H2865" s="194" t="s">
        <v>10119</v>
      </c>
      <c r="I2865" s="194">
        <f t="shared" si="132"/>
        <v>0</v>
      </c>
      <c r="J2865" s="116" t="s">
        <v>10120</v>
      </c>
      <c r="K2865" s="116" t="s">
        <v>15232</v>
      </c>
      <c r="L2865" s="197">
        <v>45736</v>
      </c>
      <c r="M2865" s="116"/>
      <c r="N2865" s="197">
        <v>45736</v>
      </c>
      <c r="O2865" s="388">
        <f t="shared" si="133"/>
        <v>6594</v>
      </c>
      <c r="P2865" s="339">
        <f t="shared" si="134"/>
        <v>0</v>
      </c>
    </row>
    <row r="2866" spans="1:16" hidden="1" x14ac:dyDescent="0.25">
      <c r="A2866" s="116">
        <v>135448</v>
      </c>
      <c r="B2866" s="116">
        <v>5</v>
      </c>
      <c r="C2866" s="116">
        <v>1011100040</v>
      </c>
      <c r="D2866" s="116" t="s">
        <v>10481</v>
      </c>
      <c r="E2866" s="339">
        <v>11600</v>
      </c>
      <c r="F2866" s="194">
        <v>8</v>
      </c>
      <c r="G2866" s="194">
        <v>8</v>
      </c>
      <c r="H2866" s="194" t="s">
        <v>10119</v>
      </c>
      <c r="I2866" s="194">
        <f t="shared" si="132"/>
        <v>0</v>
      </c>
      <c r="J2866" s="116" t="s">
        <v>10120</v>
      </c>
      <c r="K2866" s="116" t="s">
        <v>15205</v>
      </c>
      <c r="L2866" s="197">
        <v>45736</v>
      </c>
      <c r="M2866" s="116" t="s">
        <v>17674</v>
      </c>
      <c r="N2866" s="197">
        <v>45747</v>
      </c>
      <c r="O2866" s="388">
        <f t="shared" si="133"/>
        <v>1450</v>
      </c>
      <c r="P2866" s="339">
        <f t="shared" si="134"/>
        <v>0</v>
      </c>
    </row>
    <row r="2867" spans="1:16" hidden="1" x14ac:dyDescent="0.25">
      <c r="A2867" s="116">
        <v>135448</v>
      </c>
      <c r="B2867" s="116">
        <v>7</v>
      </c>
      <c r="C2867" s="116">
        <v>1017102120</v>
      </c>
      <c r="D2867" s="116" t="s">
        <v>10656</v>
      </c>
      <c r="E2867" s="339">
        <v>324000</v>
      </c>
      <c r="F2867" s="194">
        <v>2</v>
      </c>
      <c r="G2867" s="194">
        <v>2</v>
      </c>
      <c r="H2867" s="194" t="s">
        <v>10119</v>
      </c>
      <c r="I2867" s="194">
        <f t="shared" si="132"/>
        <v>0</v>
      </c>
      <c r="J2867" s="116" t="s">
        <v>10120</v>
      </c>
      <c r="K2867" s="116" t="s">
        <v>15205</v>
      </c>
      <c r="L2867" s="197">
        <v>45736</v>
      </c>
      <c r="M2867" s="116"/>
      <c r="N2867" s="197">
        <v>45736</v>
      </c>
      <c r="O2867" s="388">
        <f t="shared" si="133"/>
        <v>162000</v>
      </c>
      <c r="P2867" s="339">
        <f t="shared" si="134"/>
        <v>0</v>
      </c>
    </row>
    <row r="2868" spans="1:16" hidden="1" x14ac:dyDescent="0.25">
      <c r="A2868" s="116">
        <v>135448</v>
      </c>
      <c r="B2868" s="116">
        <v>6</v>
      </c>
      <c r="C2868" s="116">
        <v>1019100040</v>
      </c>
      <c r="D2868" s="116" t="s">
        <v>10643</v>
      </c>
      <c r="E2868" s="339">
        <v>12008</v>
      </c>
      <c r="F2868" s="194">
        <v>4</v>
      </c>
      <c r="G2868" s="194">
        <v>4</v>
      </c>
      <c r="H2868" s="194" t="s">
        <v>10119</v>
      </c>
      <c r="I2868" s="194">
        <f t="shared" si="132"/>
        <v>0</v>
      </c>
      <c r="J2868" s="116" t="s">
        <v>10120</v>
      </c>
      <c r="K2868" s="116" t="s">
        <v>15205</v>
      </c>
      <c r="L2868" s="197">
        <v>45736</v>
      </c>
      <c r="M2868" s="116" t="s">
        <v>17674</v>
      </c>
      <c r="N2868" s="197">
        <v>45747</v>
      </c>
      <c r="O2868" s="388">
        <f t="shared" si="133"/>
        <v>3002</v>
      </c>
      <c r="P2868" s="339">
        <f t="shared" si="134"/>
        <v>0</v>
      </c>
    </row>
    <row r="2869" spans="1:16" hidden="1" x14ac:dyDescent="0.25">
      <c r="A2869" s="116">
        <v>135448</v>
      </c>
      <c r="B2869" s="116">
        <v>4</v>
      </c>
      <c r="C2869" s="116">
        <v>1511101290</v>
      </c>
      <c r="D2869" s="116" t="s">
        <v>17524</v>
      </c>
      <c r="E2869" s="339">
        <v>14500.1</v>
      </c>
      <c r="F2869" s="194">
        <v>10</v>
      </c>
      <c r="G2869" s="194">
        <v>10</v>
      </c>
      <c r="H2869" s="194" t="s">
        <v>10119</v>
      </c>
      <c r="I2869" s="194">
        <f t="shared" si="132"/>
        <v>0</v>
      </c>
      <c r="J2869" s="116" t="s">
        <v>10120</v>
      </c>
      <c r="K2869" s="116" t="s">
        <v>15205</v>
      </c>
      <c r="L2869" s="197">
        <v>45736</v>
      </c>
      <c r="M2869" s="116"/>
      <c r="N2869" s="197">
        <v>45736</v>
      </c>
      <c r="O2869" s="388">
        <f t="shared" si="133"/>
        <v>1450.01</v>
      </c>
      <c r="P2869" s="339">
        <f t="shared" si="134"/>
        <v>0</v>
      </c>
    </row>
    <row r="2870" spans="1:16" hidden="1" x14ac:dyDescent="0.25">
      <c r="A2870" s="116">
        <v>135448</v>
      </c>
      <c r="B2870" s="116">
        <v>1</v>
      </c>
      <c r="C2870" s="116">
        <v>1511102130</v>
      </c>
      <c r="D2870" s="116" t="s">
        <v>10484</v>
      </c>
      <c r="E2870" s="339">
        <v>23847.119999999999</v>
      </c>
      <c r="F2870" s="194">
        <v>24</v>
      </c>
      <c r="G2870" s="194">
        <v>24</v>
      </c>
      <c r="H2870" s="194" t="s">
        <v>10119</v>
      </c>
      <c r="I2870" s="194">
        <f t="shared" si="132"/>
        <v>0</v>
      </c>
      <c r="J2870" s="116" t="s">
        <v>10120</v>
      </c>
      <c r="K2870" s="116" t="s">
        <v>15205</v>
      </c>
      <c r="L2870" s="197">
        <v>45736</v>
      </c>
      <c r="M2870" s="116"/>
      <c r="N2870" s="197">
        <v>45736</v>
      </c>
      <c r="O2870" s="388">
        <f t="shared" si="133"/>
        <v>993.63</v>
      </c>
      <c r="P2870" s="339">
        <f t="shared" si="134"/>
        <v>0</v>
      </c>
    </row>
    <row r="2871" spans="1:16" hidden="1" x14ac:dyDescent="0.25">
      <c r="A2871" s="116">
        <v>135448</v>
      </c>
      <c r="B2871" s="116">
        <v>2</v>
      </c>
      <c r="C2871" s="116">
        <v>1521100650</v>
      </c>
      <c r="D2871" s="116" t="s">
        <v>17537</v>
      </c>
      <c r="E2871" s="339">
        <v>3240</v>
      </c>
      <c r="F2871" s="194">
        <v>24</v>
      </c>
      <c r="G2871" s="194">
        <v>24</v>
      </c>
      <c r="H2871" s="194" t="s">
        <v>10119</v>
      </c>
      <c r="I2871" s="194">
        <f t="shared" si="132"/>
        <v>0</v>
      </c>
      <c r="J2871" s="116" t="s">
        <v>10120</v>
      </c>
      <c r="K2871" s="116" t="s">
        <v>15205</v>
      </c>
      <c r="L2871" s="197">
        <v>45736</v>
      </c>
      <c r="M2871" s="116"/>
      <c r="N2871" s="197">
        <v>45736</v>
      </c>
      <c r="O2871" s="388">
        <f t="shared" si="133"/>
        <v>135</v>
      </c>
      <c r="P2871" s="339">
        <f t="shared" si="134"/>
        <v>0</v>
      </c>
    </row>
    <row r="2872" spans="1:16" hidden="1" x14ac:dyDescent="0.25">
      <c r="A2872" s="116">
        <v>135448</v>
      </c>
      <c r="B2872" s="116">
        <v>3</v>
      </c>
      <c r="C2872" s="116">
        <v>1810105190</v>
      </c>
      <c r="D2872" s="116" t="s">
        <v>10568</v>
      </c>
      <c r="E2872" s="339">
        <v>12400.8</v>
      </c>
      <c r="F2872" s="194">
        <v>48</v>
      </c>
      <c r="G2872" s="194">
        <v>48</v>
      </c>
      <c r="H2872" s="194" t="s">
        <v>10119</v>
      </c>
      <c r="I2872" s="194">
        <f t="shared" si="132"/>
        <v>0</v>
      </c>
      <c r="J2872" s="116" t="s">
        <v>10120</v>
      </c>
      <c r="K2872" s="116" t="s">
        <v>15205</v>
      </c>
      <c r="L2872" s="197">
        <v>45736</v>
      </c>
      <c r="M2872" s="116"/>
      <c r="N2872" s="197">
        <v>45736</v>
      </c>
      <c r="O2872" s="388">
        <f t="shared" si="133"/>
        <v>258.34999999999997</v>
      </c>
      <c r="P2872" s="339">
        <f t="shared" si="134"/>
        <v>0</v>
      </c>
    </row>
    <row r="2873" spans="1:16" hidden="1" x14ac:dyDescent="0.25">
      <c r="A2873" s="116">
        <v>135451</v>
      </c>
      <c r="B2873" s="116">
        <v>7</v>
      </c>
      <c r="C2873" s="116">
        <v>1010105830</v>
      </c>
      <c r="D2873" s="116" t="s">
        <v>15148</v>
      </c>
      <c r="E2873" s="339">
        <v>153</v>
      </c>
      <c r="F2873" s="194">
        <v>1</v>
      </c>
      <c r="G2873" s="194">
        <v>1</v>
      </c>
      <c r="H2873" s="194" t="s">
        <v>10119</v>
      </c>
      <c r="I2873" s="194">
        <f t="shared" si="132"/>
        <v>0</v>
      </c>
      <c r="J2873" s="116" t="s">
        <v>10126</v>
      </c>
      <c r="K2873" s="116" t="s">
        <v>11947</v>
      </c>
      <c r="L2873" s="197">
        <v>45743</v>
      </c>
      <c r="M2873" s="116"/>
      <c r="N2873" s="197">
        <v>45748</v>
      </c>
      <c r="O2873" s="388">
        <f t="shared" si="133"/>
        <v>153</v>
      </c>
      <c r="P2873" s="339">
        <f t="shared" si="134"/>
        <v>0</v>
      </c>
    </row>
    <row r="2874" spans="1:16" hidden="1" x14ac:dyDescent="0.25">
      <c r="A2874" s="116">
        <v>135451</v>
      </c>
      <c r="B2874" s="116">
        <v>6</v>
      </c>
      <c r="C2874" s="116">
        <v>1019103740</v>
      </c>
      <c r="D2874" s="116" t="s">
        <v>11165</v>
      </c>
      <c r="E2874" s="339">
        <v>234</v>
      </c>
      <c r="F2874" s="194">
        <v>1</v>
      </c>
      <c r="G2874" s="194">
        <v>1</v>
      </c>
      <c r="H2874" s="194" t="s">
        <v>10119</v>
      </c>
      <c r="I2874" s="194">
        <f t="shared" si="132"/>
        <v>0</v>
      </c>
      <c r="J2874" s="116" t="s">
        <v>10126</v>
      </c>
      <c r="K2874" s="116" t="s">
        <v>11947</v>
      </c>
      <c r="L2874" s="197">
        <v>45743</v>
      </c>
      <c r="M2874" s="116"/>
      <c r="N2874" s="197">
        <v>45748</v>
      </c>
      <c r="O2874" s="388">
        <f t="shared" si="133"/>
        <v>234</v>
      </c>
      <c r="P2874" s="339">
        <f t="shared" si="134"/>
        <v>0</v>
      </c>
    </row>
    <row r="2875" spans="1:16" hidden="1" x14ac:dyDescent="0.25">
      <c r="A2875" s="116">
        <v>135451</v>
      </c>
      <c r="B2875" s="116">
        <v>3</v>
      </c>
      <c r="C2875" s="116">
        <v>1022100230</v>
      </c>
      <c r="D2875" s="116" t="s">
        <v>16162</v>
      </c>
      <c r="E2875" s="339">
        <v>6600</v>
      </c>
      <c r="F2875" s="194">
        <v>4</v>
      </c>
      <c r="G2875" s="194">
        <v>4</v>
      </c>
      <c r="H2875" s="194" t="s">
        <v>10119</v>
      </c>
      <c r="I2875" s="194">
        <f t="shared" si="132"/>
        <v>0</v>
      </c>
      <c r="J2875" s="116" t="s">
        <v>10126</v>
      </c>
      <c r="K2875" s="116" t="s">
        <v>11947</v>
      </c>
      <c r="L2875" s="197">
        <v>45743</v>
      </c>
      <c r="M2875" s="116"/>
      <c r="N2875" s="197">
        <v>45748</v>
      </c>
      <c r="O2875" s="388">
        <f t="shared" si="133"/>
        <v>1650</v>
      </c>
      <c r="P2875" s="339">
        <f t="shared" si="134"/>
        <v>0</v>
      </c>
    </row>
    <row r="2876" spans="1:16" hidden="1" x14ac:dyDescent="0.25">
      <c r="A2876" s="116">
        <v>135451</v>
      </c>
      <c r="B2876" s="116">
        <v>4</v>
      </c>
      <c r="C2876" s="116">
        <v>1022100510</v>
      </c>
      <c r="D2876" s="116" t="s">
        <v>16163</v>
      </c>
      <c r="E2876" s="339">
        <v>1383.76</v>
      </c>
      <c r="F2876" s="194">
        <v>2</v>
      </c>
      <c r="G2876" s="194">
        <v>2</v>
      </c>
      <c r="H2876" s="194" t="s">
        <v>10119</v>
      </c>
      <c r="I2876" s="194">
        <f t="shared" si="132"/>
        <v>0</v>
      </c>
      <c r="J2876" s="116" t="s">
        <v>10126</v>
      </c>
      <c r="K2876" s="116" t="s">
        <v>11947</v>
      </c>
      <c r="L2876" s="197">
        <v>45743</v>
      </c>
      <c r="M2876" s="116"/>
      <c r="N2876" s="197">
        <v>45748</v>
      </c>
      <c r="O2876" s="388">
        <f t="shared" si="133"/>
        <v>691.88</v>
      </c>
      <c r="P2876" s="339">
        <f t="shared" si="134"/>
        <v>0</v>
      </c>
    </row>
    <row r="2877" spans="1:16" hidden="1" x14ac:dyDescent="0.25">
      <c r="A2877" s="116">
        <v>135451</v>
      </c>
      <c r="B2877" s="116">
        <v>5</v>
      </c>
      <c r="C2877" s="116">
        <v>1022102620</v>
      </c>
      <c r="D2877" s="116" t="s">
        <v>16164</v>
      </c>
      <c r="E2877" s="339">
        <v>563</v>
      </c>
      <c r="F2877" s="194">
        <v>1</v>
      </c>
      <c r="G2877" s="194">
        <v>1</v>
      </c>
      <c r="H2877" s="194" t="s">
        <v>10119</v>
      </c>
      <c r="I2877" s="194">
        <f t="shared" si="132"/>
        <v>0</v>
      </c>
      <c r="J2877" s="116" t="s">
        <v>10126</v>
      </c>
      <c r="K2877" s="116" t="s">
        <v>11947</v>
      </c>
      <c r="L2877" s="197">
        <v>45743</v>
      </c>
      <c r="M2877" s="116"/>
      <c r="N2877" s="197">
        <v>45748</v>
      </c>
      <c r="O2877" s="388">
        <f t="shared" si="133"/>
        <v>563</v>
      </c>
      <c r="P2877" s="339">
        <f t="shared" si="134"/>
        <v>0</v>
      </c>
    </row>
    <row r="2878" spans="1:16" hidden="1" x14ac:dyDescent="0.25">
      <c r="A2878" s="116">
        <v>135451</v>
      </c>
      <c r="B2878" s="116">
        <v>2</v>
      </c>
      <c r="C2878" s="116">
        <v>1022104230</v>
      </c>
      <c r="D2878" s="116" t="s">
        <v>11795</v>
      </c>
      <c r="E2878" s="339">
        <v>6263</v>
      </c>
      <c r="F2878" s="194">
        <v>1</v>
      </c>
      <c r="G2878" s="194">
        <v>1</v>
      </c>
      <c r="H2878" s="194" t="s">
        <v>10119</v>
      </c>
      <c r="I2878" s="194">
        <f t="shared" si="132"/>
        <v>0</v>
      </c>
      <c r="J2878" s="116" t="s">
        <v>10126</v>
      </c>
      <c r="K2878" s="116" t="s">
        <v>11947</v>
      </c>
      <c r="L2878" s="197">
        <v>45743</v>
      </c>
      <c r="M2878" s="116"/>
      <c r="N2878" s="197">
        <v>45748</v>
      </c>
      <c r="O2878" s="388">
        <f t="shared" si="133"/>
        <v>6263</v>
      </c>
      <c r="P2878" s="339">
        <f t="shared" si="134"/>
        <v>0</v>
      </c>
    </row>
    <row r="2879" spans="1:16" hidden="1" x14ac:dyDescent="0.25">
      <c r="A2879" s="116">
        <v>135451</v>
      </c>
      <c r="B2879" s="116">
        <v>1</v>
      </c>
      <c r="C2879" s="116">
        <v>1610100300</v>
      </c>
      <c r="D2879" s="116" t="s">
        <v>10965</v>
      </c>
      <c r="E2879" s="339">
        <v>10755</v>
      </c>
      <c r="F2879" s="194">
        <v>3</v>
      </c>
      <c r="G2879" s="194">
        <v>3</v>
      </c>
      <c r="H2879" s="194" t="s">
        <v>10119</v>
      </c>
      <c r="I2879" s="194">
        <f t="shared" si="132"/>
        <v>0</v>
      </c>
      <c r="J2879" s="116" t="s">
        <v>10126</v>
      </c>
      <c r="K2879" s="116" t="s">
        <v>11947</v>
      </c>
      <c r="L2879" s="197">
        <v>45743</v>
      </c>
      <c r="M2879" s="116"/>
      <c r="N2879" s="197">
        <v>45748</v>
      </c>
      <c r="O2879" s="388">
        <f t="shared" si="133"/>
        <v>3585</v>
      </c>
      <c r="P2879" s="339">
        <f t="shared" si="134"/>
        <v>0</v>
      </c>
    </row>
    <row r="2880" spans="1:16" hidden="1" x14ac:dyDescent="0.25">
      <c r="A2880" s="116">
        <v>135491</v>
      </c>
      <c r="B2880" s="116">
        <v>2</v>
      </c>
      <c r="C2880" s="116">
        <v>1010101150</v>
      </c>
      <c r="D2880" s="116" t="s">
        <v>11127</v>
      </c>
      <c r="E2880" s="339">
        <v>52400</v>
      </c>
      <c r="F2880" s="194">
        <v>5</v>
      </c>
      <c r="G2880" s="194">
        <v>5</v>
      </c>
      <c r="H2880" s="194" t="s">
        <v>10119</v>
      </c>
      <c r="I2880" s="194">
        <f t="shared" si="132"/>
        <v>0</v>
      </c>
      <c r="J2880" s="116" t="s">
        <v>10120</v>
      </c>
      <c r="K2880" s="116" t="s">
        <v>15233</v>
      </c>
      <c r="L2880" s="197">
        <v>45736</v>
      </c>
      <c r="M2880" s="116"/>
      <c r="N2880" s="197">
        <v>45740</v>
      </c>
      <c r="O2880" s="388">
        <f t="shared" si="133"/>
        <v>10480</v>
      </c>
      <c r="P2880" s="339">
        <f t="shared" si="134"/>
        <v>0</v>
      </c>
    </row>
    <row r="2881" spans="1:16" hidden="1" x14ac:dyDescent="0.25">
      <c r="A2881" s="116">
        <v>135491</v>
      </c>
      <c r="B2881" s="116">
        <v>1</v>
      </c>
      <c r="C2881" s="116">
        <v>1010101180</v>
      </c>
      <c r="D2881" s="116" t="s">
        <v>11128</v>
      </c>
      <c r="E2881" s="339">
        <v>82870</v>
      </c>
      <c r="F2881" s="194">
        <v>10</v>
      </c>
      <c r="G2881" s="194">
        <v>10</v>
      </c>
      <c r="H2881" s="194" t="s">
        <v>10119</v>
      </c>
      <c r="I2881" s="194">
        <f t="shared" si="132"/>
        <v>0</v>
      </c>
      <c r="J2881" s="116" t="s">
        <v>10120</v>
      </c>
      <c r="K2881" s="116" t="s">
        <v>15233</v>
      </c>
      <c r="L2881" s="197">
        <v>45736</v>
      </c>
      <c r="M2881" s="116" t="s">
        <v>17645</v>
      </c>
      <c r="N2881" s="197">
        <v>45747</v>
      </c>
      <c r="O2881" s="388">
        <f t="shared" si="133"/>
        <v>8287</v>
      </c>
      <c r="P2881" s="339">
        <f t="shared" si="134"/>
        <v>0</v>
      </c>
    </row>
    <row r="2882" spans="1:16" hidden="1" x14ac:dyDescent="0.25">
      <c r="A2882" s="116">
        <v>135491</v>
      </c>
      <c r="B2882" s="116">
        <v>3</v>
      </c>
      <c r="C2882" s="116">
        <v>1010108320</v>
      </c>
      <c r="D2882" s="116" t="s">
        <v>17490</v>
      </c>
      <c r="E2882" s="339">
        <v>26537</v>
      </c>
      <c r="F2882" s="194">
        <v>1</v>
      </c>
      <c r="G2882" s="194">
        <v>1</v>
      </c>
      <c r="H2882" s="194" t="s">
        <v>10119</v>
      </c>
      <c r="I2882" s="194">
        <f t="shared" ref="I2882:I2945" si="135">+F2882-G2882</f>
        <v>0</v>
      </c>
      <c r="J2882" s="116" t="s">
        <v>10120</v>
      </c>
      <c r="K2882" s="116" t="s">
        <v>15233</v>
      </c>
      <c r="L2882" s="197">
        <v>45736</v>
      </c>
      <c r="M2882" s="116"/>
      <c r="N2882" s="197">
        <v>45736</v>
      </c>
      <c r="O2882" s="388">
        <f t="shared" ref="O2882:O2945" si="136">+E2882/F2882</f>
        <v>26537</v>
      </c>
      <c r="P2882" s="339">
        <f t="shared" ref="P2882:P2945" si="137">+O2882*I2882</f>
        <v>0</v>
      </c>
    </row>
    <row r="2883" spans="1:16" hidden="1" x14ac:dyDescent="0.25">
      <c r="A2883" s="116">
        <v>135495</v>
      </c>
      <c r="B2883" s="116">
        <v>1</v>
      </c>
      <c r="C2883" s="116">
        <v>1016100040</v>
      </c>
      <c r="D2883" s="116" t="s">
        <v>11145</v>
      </c>
      <c r="E2883" s="339">
        <v>20356</v>
      </c>
      <c r="F2883" s="194">
        <v>1</v>
      </c>
      <c r="G2883" s="194">
        <v>1</v>
      </c>
      <c r="H2883" s="194" t="s">
        <v>10119</v>
      </c>
      <c r="I2883" s="194">
        <f t="shared" si="135"/>
        <v>0</v>
      </c>
      <c r="J2883" s="116" t="s">
        <v>10126</v>
      </c>
      <c r="K2883" s="116" t="s">
        <v>10482</v>
      </c>
      <c r="L2883" s="197">
        <v>45743</v>
      </c>
      <c r="M2883" s="116"/>
      <c r="N2883" s="197">
        <v>45748</v>
      </c>
      <c r="O2883" s="388">
        <f t="shared" si="136"/>
        <v>20356</v>
      </c>
      <c r="P2883" s="339">
        <f t="shared" si="137"/>
        <v>0</v>
      </c>
    </row>
    <row r="2884" spans="1:16" hidden="1" x14ac:dyDescent="0.25">
      <c r="A2884" s="116">
        <v>135495</v>
      </c>
      <c r="B2884" s="116">
        <v>2</v>
      </c>
      <c r="C2884" s="116">
        <v>1016100390</v>
      </c>
      <c r="D2884" s="116" t="s">
        <v>17618</v>
      </c>
      <c r="E2884" s="339">
        <v>2254.02</v>
      </c>
      <c r="F2884" s="194">
        <v>2</v>
      </c>
      <c r="G2884" s="194">
        <v>2</v>
      </c>
      <c r="H2884" s="194" t="s">
        <v>10119</v>
      </c>
      <c r="I2884" s="194">
        <f t="shared" si="135"/>
        <v>0</v>
      </c>
      <c r="J2884" s="116" t="s">
        <v>10126</v>
      </c>
      <c r="K2884" s="116" t="s">
        <v>10482</v>
      </c>
      <c r="L2884" s="197">
        <v>45743</v>
      </c>
      <c r="M2884" s="116"/>
      <c r="N2884" s="197">
        <v>45748</v>
      </c>
      <c r="O2884" s="388">
        <f t="shared" si="136"/>
        <v>1127.01</v>
      </c>
      <c r="P2884" s="339">
        <f t="shared" si="137"/>
        <v>0</v>
      </c>
    </row>
    <row r="2885" spans="1:16" hidden="1" x14ac:dyDescent="0.25">
      <c r="A2885" s="116">
        <v>135508</v>
      </c>
      <c r="B2885" s="116">
        <v>1</v>
      </c>
      <c r="C2885" s="116">
        <v>1512101990</v>
      </c>
      <c r="D2885" s="116" t="s">
        <v>17675</v>
      </c>
      <c r="E2885" s="339">
        <v>8845.56</v>
      </c>
      <c r="F2885" s="194">
        <v>12</v>
      </c>
      <c r="G2885" s="194">
        <v>12</v>
      </c>
      <c r="H2885" s="194" t="s">
        <v>10119</v>
      </c>
      <c r="I2885" s="194">
        <f t="shared" si="135"/>
        <v>0</v>
      </c>
      <c r="J2885" s="116" t="s">
        <v>10120</v>
      </c>
      <c r="K2885" s="116" t="s">
        <v>15109</v>
      </c>
      <c r="L2885" s="197">
        <v>45736</v>
      </c>
      <c r="M2885" s="116"/>
      <c r="N2885" s="197">
        <v>45740</v>
      </c>
      <c r="O2885" s="388">
        <f t="shared" si="136"/>
        <v>737.13</v>
      </c>
      <c r="P2885" s="339">
        <f t="shared" si="137"/>
        <v>0</v>
      </c>
    </row>
    <row r="2886" spans="1:16" hidden="1" x14ac:dyDescent="0.25">
      <c r="A2886" s="116">
        <v>135510</v>
      </c>
      <c r="B2886" s="116">
        <v>2</v>
      </c>
      <c r="C2886" s="116">
        <v>1023100140</v>
      </c>
      <c r="D2886" s="116" t="s">
        <v>11171</v>
      </c>
      <c r="E2886" s="339">
        <v>91950.6</v>
      </c>
      <c r="F2886" s="194">
        <v>5</v>
      </c>
      <c r="G2886" s="194">
        <v>5</v>
      </c>
      <c r="H2886" s="194" t="s">
        <v>10119</v>
      </c>
      <c r="I2886" s="194">
        <f t="shared" si="135"/>
        <v>0</v>
      </c>
      <c r="J2886" s="116" t="s">
        <v>10126</v>
      </c>
      <c r="K2886" s="116" t="s">
        <v>10853</v>
      </c>
      <c r="L2886" s="197">
        <v>45741</v>
      </c>
      <c r="M2886" s="116" t="s">
        <v>15281</v>
      </c>
      <c r="N2886" s="197">
        <v>45748</v>
      </c>
      <c r="O2886" s="388">
        <f t="shared" si="136"/>
        <v>18390.120000000003</v>
      </c>
      <c r="P2886" s="339">
        <f t="shared" si="137"/>
        <v>0</v>
      </c>
    </row>
    <row r="2887" spans="1:16" hidden="1" x14ac:dyDescent="0.25">
      <c r="A2887" s="116">
        <v>135510</v>
      </c>
      <c r="B2887" s="116">
        <v>3</v>
      </c>
      <c r="C2887" s="116">
        <v>1023100340</v>
      </c>
      <c r="D2887" s="116" t="s">
        <v>10969</v>
      </c>
      <c r="E2887" s="339">
        <v>91950</v>
      </c>
      <c r="F2887" s="194">
        <v>5</v>
      </c>
      <c r="G2887" s="194">
        <v>5</v>
      </c>
      <c r="H2887" s="194" t="s">
        <v>10119</v>
      </c>
      <c r="I2887" s="194">
        <f t="shared" si="135"/>
        <v>0</v>
      </c>
      <c r="J2887" s="116" t="s">
        <v>10126</v>
      </c>
      <c r="K2887" s="116" t="s">
        <v>10853</v>
      </c>
      <c r="L2887" s="197">
        <v>45741</v>
      </c>
      <c r="M2887" s="116" t="s">
        <v>15280</v>
      </c>
      <c r="N2887" s="197">
        <v>45743</v>
      </c>
      <c r="O2887" s="388">
        <f t="shared" si="136"/>
        <v>18390</v>
      </c>
      <c r="P2887" s="339">
        <f t="shared" si="137"/>
        <v>0</v>
      </c>
    </row>
    <row r="2888" spans="1:16" hidden="1" x14ac:dyDescent="0.25">
      <c r="A2888" s="116">
        <v>135510</v>
      </c>
      <c r="B2888" s="116">
        <v>1</v>
      </c>
      <c r="C2888" s="116">
        <v>1810101720</v>
      </c>
      <c r="D2888" s="116" t="s">
        <v>11363</v>
      </c>
      <c r="E2888" s="339">
        <v>95650.65</v>
      </c>
      <c r="F2888" s="194">
        <v>5</v>
      </c>
      <c r="G2888" s="194">
        <v>5</v>
      </c>
      <c r="H2888" s="194" t="s">
        <v>10119</v>
      </c>
      <c r="I2888" s="194">
        <f t="shared" si="135"/>
        <v>0</v>
      </c>
      <c r="J2888" s="116" t="s">
        <v>10126</v>
      </c>
      <c r="K2888" s="116" t="s">
        <v>10853</v>
      </c>
      <c r="L2888" s="197">
        <v>45741</v>
      </c>
      <c r="M2888" s="116" t="s">
        <v>15280</v>
      </c>
      <c r="N2888" s="197">
        <v>45743</v>
      </c>
      <c r="O2888" s="388">
        <f t="shared" si="136"/>
        <v>19130.129999999997</v>
      </c>
      <c r="P2888" s="339">
        <f t="shared" si="137"/>
        <v>0</v>
      </c>
    </row>
    <row r="2889" spans="1:16" hidden="1" x14ac:dyDescent="0.25">
      <c r="A2889" s="116">
        <v>135528</v>
      </c>
      <c r="B2889" s="116">
        <v>2</v>
      </c>
      <c r="C2889" s="116">
        <v>1011100040</v>
      </c>
      <c r="D2889" s="116" t="s">
        <v>10481</v>
      </c>
      <c r="E2889" s="339">
        <v>7250</v>
      </c>
      <c r="F2889" s="194">
        <v>5</v>
      </c>
      <c r="G2889" s="194">
        <v>5</v>
      </c>
      <c r="H2889" s="194" t="s">
        <v>10119</v>
      </c>
      <c r="I2889" s="194">
        <f t="shared" si="135"/>
        <v>0</v>
      </c>
      <c r="J2889" s="116" t="s">
        <v>10120</v>
      </c>
      <c r="K2889" s="116" t="s">
        <v>15110</v>
      </c>
      <c r="L2889" s="197">
        <v>45736</v>
      </c>
      <c r="M2889" s="116"/>
      <c r="N2889" s="197">
        <v>45740</v>
      </c>
      <c r="O2889" s="388">
        <f t="shared" si="136"/>
        <v>1450</v>
      </c>
      <c r="P2889" s="339">
        <f t="shared" si="137"/>
        <v>0</v>
      </c>
    </row>
    <row r="2890" spans="1:16" hidden="1" x14ac:dyDescent="0.25">
      <c r="A2890" s="116">
        <v>135528</v>
      </c>
      <c r="B2890" s="116">
        <v>1</v>
      </c>
      <c r="C2890" s="116">
        <v>1023100140</v>
      </c>
      <c r="D2890" s="116" t="s">
        <v>11171</v>
      </c>
      <c r="E2890" s="339">
        <v>220681.44</v>
      </c>
      <c r="F2890" s="194">
        <v>12</v>
      </c>
      <c r="G2890" s="194">
        <v>12</v>
      </c>
      <c r="H2890" s="194" t="s">
        <v>10119</v>
      </c>
      <c r="I2890" s="194">
        <f t="shared" si="135"/>
        <v>0</v>
      </c>
      <c r="J2890" s="116" t="s">
        <v>10120</v>
      </c>
      <c r="K2890" s="116" t="s">
        <v>15110</v>
      </c>
      <c r="L2890" s="197">
        <v>45736</v>
      </c>
      <c r="M2890" s="116"/>
      <c r="N2890" s="197">
        <v>45748</v>
      </c>
      <c r="O2890" s="388">
        <f t="shared" si="136"/>
        <v>18390.12</v>
      </c>
      <c r="P2890" s="339">
        <f t="shared" si="137"/>
        <v>0</v>
      </c>
    </row>
    <row r="2891" spans="1:16" hidden="1" x14ac:dyDescent="0.25">
      <c r="A2891" s="116">
        <v>135529</v>
      </c>
      <c r="B2891" s="116">
        <v>2</v>
      </c>
      <c r="C2891" s="116">
        <v>1011100430</v>
      </c>
      <c r="D2891" s="116" t="s">
        <v>17451</v>
      </c>
      <c r="E2891" s="339">
        <v>7150</v>
      </c>
      <c r="F2891" s="194">
        <v>1</v>
      </c>
      <c r="G2891" s="194">
        <v>1</v>
      </c>
      <c r="H2891" s="194" t="s">
        <v>10119</v>
      </c>
      <c r="I2891" s="194">
        <f t="shared" si="135"/>
        <v>0</v>
      </c>
      <c r="J2891" s="116" t="s">
        <v>10389</v>
      </c>
      <c r="K2891" s="116" t="s">
        <v>10390</v>
      </c>
      <c r="L2891" s="197">
        <v>45737</v>
      </c>
      <c r="M2891" s="116"/>
      <c r="N2891" s="197">
        <v>45737</v>
      </c>
      <c r="O2891" s="388">
        <f t="shared" si="136"/>
        <v>7150</v>
      </c>
      <c r="P2891" s="339">
        <f t="shared" si="137"/>
        <v>0</v>
      </c>
    </row>
    <row r="2892" spans="1:16" hidden="1" x14ac:dyDescent="0.25">
      <c r="A2892" s="116">
        <v>135529</v>
      </c>
      <c r="B2892" s="116">
        <v>1</v>
      </c>
      <c r="C2892" s="116">
        <v>1022102620</v>
      </c>
      <c r="D2892" s="116" t="s">
        <v>16164</v>
      </c>
      <c r="E2892" s="339">
        <v>9015.52</v>
      </c>
      <c r="F2892" s="194">
        <v>16</v>
      </c>
      <c r="G2892" s="194">
        <v>16</v>
      </c>
      <c r="H2892" s="194" t="s">
        <v>10119</v>
      </c>
      <c r="I2892" s="194">
        <f t="shared" si="135"/>
        <v>0</v>
      </c>
      <c r="J2892" s="116" t="s">
        <v>10389</v>
      </c>
      <c r="K2892" s="116" t="s">
        <v>10390</v>
      </c>
      <c r="L2892" s="197">
        <v>45737</v>
      </c>
      <c r="M2892" s="116"/>
      <c r="N2892" s="197">
        <v>45737</v>
      </c>
      <c r="O2892" s="388">
        <f t="shared" si="136"/>
        <v>563.47</v>
      </c>
      <c r="P2892" s="339">
        <f t="shared" si="137"/>
        <v>0</v>
      </c>
    </row>
    <row r="2893" spans="1:16" hidden="1" x14ac:dyDescent="0.25">
      <c r="A2893" s="116">
        <v>135543</v>
      </c>
      <c r="B2893" s="116">
        <v>10</v>
      </c>
      <c r="C2893" s="116">
        <v>1019101600</v>
      </c>
      <c r="D2893" s="116" t="s">
        <v>10852</v>
      </c>
      <c r="E2893" s="339">
        <v>149067.42000000001</v>
      </c>
      <c r="F2893" s="194">
        <v>6</v>
      </c>
      <c r="G2893" s="194">
        <v>6</v>
      </c>
      <c r="H2893" s="194" t="s">
        <v>10119</v>
      </c>
      <c r="I2893" s="194">
        <f t="shared" si="135"/>
        <v>0</v>
      </c>
      <c r="J2893" s="116" t="s">
        <v>10120</v>
      </c>
      <c r="K2893" s="116" t="s">
        <v>15129</v>
      </c>
      <c r="L2893" s="197">
        <v>45737</v>
      </c>
      <c r="M2893" s="116"/>
      <c r="N2893" s="197">
        <v>45740</v>
      </c>
      <c r="O2893" s="388">
        <f t="shared" si="136"/>
        <v>24844.570000000003</v>
      </c>
      <c r="P2893" s="339">
        <f t="shared" si="137"/>
        <v>0</v>
      </c>
    </row>
    <row r="2894" spans="1:16" hidden="1" x14ac:dyDescent="0.25">
      <c r="A2894" s="116">
        <v>135543</v>
      </c>
      <c r="B2894" s="116">
        <v>1</v>
      </c>
      <c r="C2894" s="116">
        <v>1120100050</v>
      </c>
      <c r="D2894" s="116" t="s">
        <v>16168</v>
      </c>
      <c r="E2894" s="339">
        <v>3178490.72</v>
      </c>
      <c r="F2894" s="194">
        <v>4</v>
      </c>
      <c r="G2894" s="194">
        <v>4</v>
      </c>
      <c r="H2894" s="194" t="s">
        <v>10119</v>
      </c>
      <c r="I2894" s="194">
        <f t="shared" si="135"/>
        <v>0</v>
      </c>
      <c r="J2894" s="116" t="s">
        <v>10120</v>
      </c>
      <c r="K2894" s="116" t="s">
        <v>15129</v>
      </c>
      <c r="L2894" s="197">
        <v>45737</v>
      </c>
      <c r="M2894" s="116"/>
      <c r="N2894" s="197">
        <v>45862</v>
      </c>
      <c r="O2894" s="388">
        <f t="shared" si="136"/>
        <v>794622.68</v>
      </c>
      <c r="P2894" s="339">
        <f t="shared" si="137"/>
        <v>0</v>
      </c>
    </row>
    <row r="2895" spans="1:16" hidden="1" x14ac:dyDescent="0.25">
      <c r="A2895" s="116">
        <v>135543</v>
      </c>
      <c r="B2895" s="116">
        <v>5</v>
      </c>
      <c r="C2895" s="116">
        <v>1521100100</v>
      </c>
      <c r="D2895" s="116" t="s">
        <v>10563</v>
      </c>
      <c r="E2895" s="339">
        <v>26400</v>
      </c>
      <c r="F2895" s="194">
        <v>24</v>
      </c>
      <c r="G2895" s="194">
        <v>24</v>
      </c>
      <c r="H2895" s="194" t="s">
        <v>10119</v>
      </c>
      <c r="I2895" s="194">
        <f t="shared" si="135"/>
        <v>0</v>
      </c>
      <c r="J2895" s="116" t="s">
        <v>10120</v>
      </c>
      <c r="K2895" s="116" t="s">
        <v>15129</v>
      </c>
      <c r="L2895" s="197">
        <v>45737</v>
      </c>
      <c r="M2895" s="116"/>
      <c r="N2895" s="197">
        <v>45740</v>
      </c>
      <c r="O2895" s="388">
        <f t="shared" si="136"/>
        <v>1100</v>
      </c>
      <c r="P2895" s="339">
        <f t="shared" si="137"/>
        <v>0</v>
      </c>
    </row>
    <row r="2896" spans="1:16" hidden="1" x14ac:dyDescent="0.25">
      <c r="A2896" s="116">
        <v>135543</v>
      </c>
      <c r="B2896" s="116">
        <v>6</v>
      </c>
      <c r="C2896" s="116">
        <v>1521100110</v>
      </c>
      <c r="D2896" s="116" t="s">
        <v>17564</v>
      </c>
      <c r="E2896" s="339">
        <v>72000</v>
      </c>
      <c r="F2896" s="194">
        <v>40</v>
      </c>
      <c r="G2896" s="194">
        <v>40</v>
      </c>
      <c r="H2896" s="194" t="s">
        <v>10119</v>
      </c>
      <c r="I2896" s="194">
        <f t="shared" si="135"/>
        <v>0</v>
      </c>
      <c r="J2896" s="116" t="s">
        <v>10120</v>
      </c>
      <c r="K2896" s="116" t="s">
        <v>15129</v>
      </c>
      <c r="L2896" s="197">
        <v>45737</v>
      </c>
      <c r="M2896" s="116"/>
      <c r="N2896" s="197">
        <v>45740</v>
      </c>
      <c r="O2896" s="388">
        <f t="shared" si="136"/>
        <v>1800</v>
      </c>
      <c r="P2896" s="339">
        <f t="shared" si="137"/>
        <v>0</v>
      </c>
    </row>
    <row r="2897" spans="1:16" hidden="1" x14ac:dyDescent="0.25">
      <c r="A2897" s="116">
        <v>135543</v>
      </c>
      <c r="B2897" s="116">
        <v>2</v>
      </c>
      <c r="C2897" s="116">
        <v>1810104310</v>
      </c>
      <c r="D2897" s="116" t="s">
        <v>17546</v>
      </c>
      <c r="E2897" s="339">
        <v>149966.16</v>
      </c>
      <c r="F2897" s="194">
        <v>24</v>
      </c>
      <c r="G2897" s="194">
        <v>24</v>
      </c>
      <c r="H2897" s="194" t="s">
        <v>10119</v>
      </c>
      <c r="I2897" s="194">
        <f t="shared" si="135"/>
        <v>0</v>
      </c>
      <c r="J2897" s="116" t="s">
        <v>10120</v>
      </c>
      <c r="K2897" s="116" t="s">
        <v>15129</v>
      </c>
      <c r="L2897" s="197">
        <v>45737</v>
      </c>
      <c r="M2897" s="116"/>
      <c r="N2897" s="197">
        <v>45740</v>
      </c>
      <c r="O2897" s="388">
        <f t="shared" si="136"/>
        <v>6248.59</v>
      </c>
      <c r="P2897" s="339">
        <f t="shared" si="137"/>
        <v>0</v>
      </c>
    </row>
    <row r="2898" spans="1:16" hidden="1" x14ac:dyDescent="0.25">
      <c r="A2898" s="116">
        <v>135543</v>
      </c>
      <c r="B2898" s="116">
        <v>9</v>
      </c>
      <c r="C2898" s="116">
        <v>1810104410</v>
      </c>
      <c r="D2898" s="116" t="s">
        <v>17468</v>
      </c>
      <c r="E2898" s="339">
        <v>314097.2</v>
      </c>
      <c r="F2898" s="194">
        <v>40</v>
      </c>
      <c r="G2898" s="194">
        <v>40</v>
      </c>
      <c r="H2898" s="194" t="s">
        <v>10119</v>
      </c>
      <c r="I2898" s="194">
        <f t="shared" si="135"/>
        <v>0</v>
      </c>
      <c r="J2898" s="116" t="s">
        <v>10120</v>
      </c>
      <c r="K2898" s="116" t="s">
        <v>15129</v>
      </c>
      <c r="L2898" s="197">
        <v>45737</v>
      </c>
      <c r="M2898" s="116"/>
      <c r="N2898" s="197">
        <v>45740</v>
      </c>
      <c r="O2898" s="388">
        <f t="shared" si="136"/>
        <v>7852.43</v>
      </c>
      <c r="P2898" s="339">
        <f t="shared" si="137"/>
        <v>0</v>
      </c>
    </row>
    <row r="2899" spans="1:16" hidden="1" x14ac:dyDescent="0.25">
      <c r="A2899" s="116">
        <v>135543</v>
      </c>
      <c r="B2899" s="116">
        <v>4</v>
      </c>
      <c r="C2899" s="116">
        <v>1810104800</v>
      </c>
      <c r="D2899" s="116" t="s">
        <v>11373</v>
      </c>
      <c r="E2899" s="339">
        <v>68168.160000000003</v>
      </c>
      <c r="F2899" s="194">
        <v>24</v>
      </c>
      <c r="G2899" s="194">
        <v>24</v>
      </c>
      <c r="H2899" s="194" t="s">
        <v>10119</v>
      </c>
      <c r="I2899" s="194">
        <f t="shared" si="135"/>
        <v>0</v>
      </c>
      <c r="J2899" s="116" t="s">
        <v>10120</v>
      </c>
      <c r="K2899" s="116" t="s">
        <v>15129</v>
      </c>
      <c r="L2899" s="197">
        <v>45737</v>
      </c>
      <c r="M2899" s="116"/>
      <c r="N2899" s="197">
        <v>45740</v>
      </c>
      <c r="O2899" s="388">
        <f t="shared" si="136"/>
        <v>2840.34</v>
      </c>
      <c r="P2899" s="339">
        <f t="shared" si="137"/>
        <v>0</v>
      </c>
    </row>
    <row r="2900" spans="1:16" hidden="1" x14ac:dyDescent="0.25">
      <c r="A2900" s="116">
        <v>135543</v>
      </c>
      <c r="B2900" s="116">
        <v>7</v>
      </c>
      <c r="C2900" s="116">
        <v>1810104820</v>
      </c>
      <c r="D2900" s="116" t="s">
        <v>10134</v>
      </c>
      <c r="E2900" s="339">
        <v>125910.8</v>
      </c>
      <c r="F2900" s="194">
        <v>40</v>
      </c>
      <c r="G2900" s="194">
        <v>40</v>
      </c>
      <c r="H2900" s="194" t="s">
        <v>10119</v>
      </c>
      <c r="I2900" s="194">
        <f t="shared" si="135"/>
        <v>0</v>
      </c>
      <c r="J2900" s="116" t="s">
        <v>10120</v>
      </c>
      <c r="K2900" s="116" t="s">
        <v>15129</v>
      </c>
      <c r="L2900" s="197">
        <v>45737</v>
      </c>
      <c r="M2900" s="116"/>
      <c r="N2900" s="197">
        <v>45740</v>
      </c>
      <c r="O2900" s="388">
        <f t="shared" si="136"/>
        <v>3147.77</v>
      </c>
      <c r="P2900" s="339">
        <f t="shared" si="137"/>
        <v>0</v>
      </c>
    </row>
    <row r="2901" spans="1:16" hidden="1" x14ac:dyDescent="0.25">
      <c r="A2901" s="116">
        <v>135543</v>
      </c>
      <c r="B2901" s="116">
        <v>3</v>
      </c>
      <c r="C2901" s="116">
        <v>1810105220</v>
      </c>
      <c r="D2901" s="116" t="s">
        <v>11380</v>
      </c>
      <c r="E2901" s="339">
        <v>58479.360000000001</v>
      </c>
      <c r="F2901" s="194">
        <v>48</v>
      </c>
      <c r="G2901" s="194">
        <v>48</v>
      </c>
      <c r="H2901" s="194" t="s">
        <v>10119</v>
      </c>
      <c r="I2901" s="194">
        <f t="shared" si="135"/>
        <v>0</v>
      </c>
      <c r="J2901" s="116" t="s">
        <v>10120</v>
      </c>
      <c r="K2901" s="116" t="s">
        <v>15129</v>
      </c>
      <c r="L2901" s="197">
        <v>45737</v>
      </c>
      <c r="M2901" s="116"/>
      <c r="N2901" s="197">
        <v>45740</v>
      </c>
      <c r="O2901" s="388">
        <f t="shared" si="136"/>
        <v>1218.32</v>
      </c>
      <c r="P2901" s="339">
        <f t="shared" si="137"/>
        <v>0</v>
      </c>
    </row>
    <row r="2902" spans="1:16" hidden="1" x14ac:dyDescent="0.25">
      <c r="A2902" s="116">
        <v>135543</v>
      </c>
      <c r="B2902" s="116">
        <v>8</v>
      </c>
      <c r="C2902" s="116">
        <v>1810105230</v>
      </c>
      <c r="D2902" s="116" t="s">
        <v>11381</v>
      </c>
      <c r="E2902" s="339">
        <v>270273.59999999998</v>
      </c>
      <c r="F2902" s="194">
        <v>80</v>
      </c>
      <c r="G2902" s="194">
        <f>69+11</f>
        <v>80</v>
      </c>
      <c r="H2902" s="194" t="s">
        <v>10119</v>
      </c>
      <c r="I2902" s="194">
        <f t="shared" si="135"/>
        <v>0</v>
      </c>
      <c r="J2902" s="116" t="s">
        <v>10120</v>
      </c>
      <c r="K2902" s="116" t="s">
        <v>15129</v>
      </c>
      <c r="L2902" s="197">
        <v>45737</v>
      </c>
      <c r="M2902" s="116" t="s">
        <v>16431</v>
      </c>
      <c r="N2902" s="197">
        <v>45904</v>
      </c>
      <c r="O2902" s="388">
        <f t="shared" si="136"/>
        <v>3378.4199999999996</v>
      </c>
      <c r="P2902" s="339">
        <f t="shared" si="137"/>
        <v>0</v>
      </c>
    </row>
    <row r="2903" spans="1:16" hidden="1" x14ac:dyDescent="0.25">
      <c r="A2903" s="116">
        <v>135554</v>
      </c>
      <c r="B2903" s="116">
        <v>3</v>
      </c>
      <c r="C2903" s="116">
        <v>1011100110</v>
      </c>
      <c r="D2903" s="116" t="s">
        <v>10354</v>
      </c>
      <c r="E2903" s="339">
        <v>69600</v>
      </c>
      <c r="F2903" s="194">
        <v>20</v>
      </c>
      <c r="G2903" s="194">
        <v>20</v>
      </c>
      <c r="H2903" s="194" t="s">
        <v>10119</v>
      </c>
      <c r="I2903" s="194">
        <f t="shared" si="135"/>
        <v>0</v>
      </c>
      <c r="J2903" s="116" t="s">
        <v>10126</v>
      </c>
      <c r="K2903" s="116" t="s">
        <v>10352</v>
      </c>
      <c r="L2903" s="197">
        <v>45742</v>
      </c>
      <c r="M2903" s="116"/>
      <c r="N2903" s="197">
        <v>45742</v>
      </c>
      <c r="O2903" s="388">
        <f t="shared" si="136"/>
        <v>3480</v>
      </c>
      <c r="P2903" s="339">
        <f t="shared" si="137"/>
        <v>0</v>
      </c>
    </row>
    <row r="2904" spans="1:16" hidden="1" x14ac:dyDescent="0.25">
      <c r="A2904" s="116">
        <v>135554</v>
      </c>
      <c r="B2904" s="116">
        <v>4</v>
      </c>
      <c r="C2904" s="116">
        <v>1018101080</v>
      </c>
      <c r="D2904" s="116" t="s">
        <v>17676</v>
      </c>
      <c r="E2904" s="339">
        <v>3496</v>
      </c>
      <c r="F2904" s="194">
        <v>2</v>
      </c>
      <c r="G2904" s="194">
        <v>2</v>
      </c>
      <c r="H2904" s="194" t="s">
        <v>10119</v>
      </c>
      <c r="I2904" s="194">
        <f t="shared" si="135"/>
        <v>0</v>
      </c>
      <c r="J2904" s="116" t="s">
        <v>10126</v>
      </c>
      <c r="K2904" s="116" t="s">
        <v>10352</v>
      </c>
      <c r="L2904" s="197">
        <v>45742</v>
      </c>
      <c r="M2904" s="116"/>
      <c r="N2904" s="197">
        <v>45742</v>
      </c>
      <c r="O2904" s="388">
        <f t="shared" si="136"/>
        <v>1748</v>
      </c>
      <c r="P2904" s="339">
        <f t="shared" si="137"/>
        <v>0</v>
      </c>
    </row>
    <row r="2905" spans="1:16" hidden="1" x14ac:dyDescent="0.25">
      <c r="A2905" s="116">
        <v>135554</v>
      </c>
      <c r="B2905" s="116">
        <v>1</v>
      </c>
      <c r="C2905" s="116">
        <v>1019100040</v>
      </c>
      <c r="D2905" s="116" t="s">
        <v>10643</v>
      </c>
      <c r="E2905" s="339">
        <v>18012</v>
      </c>
      <c r="F2905" s="194">
        <v>6</v>
      </c>
      <c r="G2905" s="194">
        <v>6</v>
      </c>
      <c r="H2905" s="194" t="s">
        <v>10119</v>
      </c>
      <c r="I2905" s="194">
        <f t="shared" si="135"/>
        <v>0</v>
      </c>
      <c r="J2905" s="116" t="s">
        <v>10126</v>
      </c>
      <c r="K2905" s="116" t="s">
        <v>10352</v>
      </c>
      <c r="L2905" s="197">
        <v>45742</v>
      </c>
      <c r="M2905" s="116"/>
      <c r="N2905" s="197">
        <v>45747</v>
      </c>
      <c r="O2905" s="388">
        <f t="shared" si="136"/>
        <v>3002</v>
      </c>
      <c r="P2905" s="339">
        <f t="shared" si="137"/>
        <v>0</v>
      </c>
    </row>
    <row r="2906" spans="1:16" hidden="1" x14ac:dyDescent="0.25">
      <c r="A2906" s="116">
        <v>135554</v>
      </c>
      <c r="B2906" s="116">
        <v>2</v>
      </c>
      <c r="C2906" s="116">
        <v>1019101600</v>
      </c>
      <c r="D2906" s="116" t="s">
        <v>10852</v>
      </c>
      <c r="E2906" s="339">
        <v>372668.55</v>
      </c>
      <c r="F2906" s="194">
        <v>15</v>
      </c>
      <c r="G2906" s="194">
        <v>15</v>
      </c>
      <c r="H2906" s="194" t="s">
        <v>10119</v>
      </c>
      <c r="I2906" s="194">
        <f t="shared" si="135"/>
        <v>0</v>
      </c>
      <c r="J2906" s="116" t="s">
        <v>10126</v>
      </c>
      <c r="K2906" s="116" t="s">
        <v>10352</v>
      </c>
      <c r="L2906" s="197">
        <v>45742</v>
      </c>
      <c r="M2906" s="116"/>
      <c r="N2906" s="197">
        <v>45742</v>
      </c>
      <c r="O2906" s="388">
        <f t="shared" si="136"/>
        <v>24844.57</v>
      </c>
      <c r="P2906" s="339">
        <f t="shared" si="137"/>
        <v>0</v>
      </c>
    </row>
    <row r="2907" spans="1:16" hidden="1" x14ac:dyDescent="0.25">
      <c r="A2907" s="116">
        <v>135554</v>
      </c>
      <c r="B2907" s="116">
        <v>5</v>
      </c>
      <c r="C2907" s="116">
        <v>1219100370</v>
      </c>
      <c r="D2907" s="116" t="s">
        <v>17540</v>
      </c>
      <c r="E2907" s="339">
        <v>6875.34</v>
      </c>
      <c r="F2907" s="194">
        <v>2</v>
      </c>
      <c r="G2907" s="194">
        <v>2</v>
      </c>
      <c r="H2907" s="194" t="s">
        <v>10119</v>
      </c>
      <c r="I2907" s="194">
        <f t="shared" si="135"/>
        <v>0</v>
      </c>
      <c r="J2907" s="116" t="s">
        <v>10126</v>
      </c>
      <c r="K2907" s="116" t="s">
        <v>10352</v>
      </c>
      <c r="L2907" s="197">
        <v>45742</v>
      </c>
      <c r="M2907" s="116"/>
      <c r="N2907" s="197">
        <v>45742</v>
      </c>
      <c r="O2907" s="388">
        <f t="shared" si="136"/>
        <v>3437.67</v>
      </c>
      <c r="P2907" s="339">
        <f t="shared" si="137"/>
        <v>0</v>
      </c>
    </row>
    <row r="2908" spans="1:16" hidden="1" x14ac:dyDescent="0.25">
      <c r="A2908" s="116">
        <v>135586</v>
      </c>
      <c r="B2908" s="116">
        <v>2</v>
      </c>
      <c r="C2908" s="116">
        <v>1011100000</v>
      </c>
      <c r="D2908" s="116" t="s">
        <v>463</v>
      </c>
      <c r="E2908" s="339">
        <v>19500</v>
      </c>
      <c r="F2908" s="194">
        <v>1</v>
      </c>
      <c r="G2908" s="194">
        <v>1</v>
      </c>
      <c r="H2908" s="194" t="s">
        <v>10119</v>
      </c>
      <c r="I2908" s="194">
        <f t="shared" si="135"/>
        <v>0</v>
      </c>
      <c r="J2908" s="116" t="s">
        <v>10120</v>
      </c>
      <c r="K2908" s="116" t="s">
        <v>15252</v>
      </c>
      <c r="L2908" s="197">
        <v>45740</v>
      </c>
      <c r="M2908" s="116" t="s">
        <v>15254</v>
      </c>
      <c r="N2908" s="197">
        <v>45740</v>
      </c>
      <c r="O2908" s="388">
        <f t="shared" si="136"/>
        <v>19500</v>
      </c>
      <c r="P2908" s="339">
        <f t="shared" si="137"/>
        <v>0</v>
      </c>
    </row>
    <row r="2909" spans="1:16" hidden="1" x14ac:dyDescent="0.25">
      <c r="A2909" s="116">
        <v>135586</v>
      </c>
      <c r="B2909" s="116">
        <v>1</v>
      </c>
      <c r="C2909" s="116">
        <v>1013100090</v>
      </c>
      <c r="D2909" s="116" t="s">
        <v>11037</v>
      </c>
      <c r="E2909" s="339">
        <v>1005000</v>
      </c>
      <c r="F2909" s="194">
        <v>3</v>
      </c>
      <c r="G2909" s="194">
        <v>3</v>
      </c>
      <c r="H2909" s="194" t="s">
        <v>10119</v>
      </c>
      <c r="I2909" s="194">
        <f t="shared" si="135"/>
        <v>0</v>
      </c>
      <c r="J2909" s="116" t="s">
        <v>10120</v>
      </c>
      <c r="K2909" s="116" t="s">
        <v>15252</v>
      </c>
      <c r="L2909" s="197">
        <v>45740</v>
      </c>
      <c r="M2909" s="116"/>
      <c r="N2909" s="197">
        <v>45740</v>
      </c>
      <c r="O2909" s="388">
        <f t="shared" si="136"/>
        <v>335000</v>
      </c>
      <c r="P2909" s="339">
        <f t="shared" si="137"/>
        <v>0</v>
      </c>
    </row>
    <row r="2910" spans="1:16" hidden="1" x14ac:dyDescent="0.25">
      <c r="A2910" s="116">
        <v>135586</v>
      </c>
      <c r="B2910" s="116">
        <v>3</v>
      </c>
      <c r="C2910" s="116">
        <v>1027100250</v>
      </c>
      <c r="D2910" s="116" t="s">
        <v>10840</v>
      </c>
      <c r="E2910" s="339">
        <v>462000</v>
      </c>
      <c r="F2910" s="194">
        <v>1</v>
      </c>
      <c r="G2910" s="194">
        <v>1</v>
      </c>
      <c r="H2910" s="194" t="s">
        <v>10119</v>
      </c>
      <c r="I2910" s="194">
        <f t="shared" si="135"/>
        <v>0</v>
      </c>
      <c r="J2910" s="116" t="s">
        <v>10120</v>
      </c>
      <c r="K2910" s="116" t="s">
        <v>15252</v>
      </c>
      <c r="L2910" s="197">
        <v>45740</v>
      </c>
      <c r="M2910" s="116"/>
      <c r="N2910" s="197">
        <v>45740</v>
      </c>
      <c r="O2910" s="388">
        <f t="shared" si="136"/>
        <v>462000</v>
      </c>
      <c r="P2910" s="339">
        <f t="shared" si="137"/>
        <v>0</v>
      </c>
    </row>
    <row r="2911" spans="1:16" hidden="1" x14ac:dyDescent="0.25">
      <c r="A2911" s="116">
        <v>135586</v>
      </c>
      <c r="B2911" s="116">
        <v>4</v>
      </c>
      <c r="C2911" s="116">
        <v>1522100200</v>
      </c>
      <c r="D2911" s="116" t="s">
        <v>11321</v>
      </c>
      <c r="E2911" s="339">
        <v>544000</v>
      </c>
      <c r="F2911" s="194">
        <v>2</v>
      </c>
      <c r="G2911" s="194">
        <v>2</v>
      </c>
      <c r="H2911" s="194" t="s">
        <v>10119</v>
      </c>
      <c r="I2911" s="194">
        <f t="shared" si="135"/>
        <v>0</v>
      </c>
      <c r="J2911" s="116" t="s">
        <v>10120</v>
      </c>
      <c r="K2911" s="116" t="s">
        <v>15252</v>
      </c>
      <c r="L2911" s="197">
        <v>45740</v>
      </c>
      <c r="M2911" s="116"/>
      <c r="N2911" s="197">
        <v>45740</v>
      </c>
      <c r="O2911" s="388">
        <f t="shared" si="136"/>
        <v>272000</v>
      </c>
      <c r="P2911" s="339">
        <f t="shared" si="137"/>
        <v>0</v>
      </c>
    </row>
    <row r="2912" spans="1:16" hidden="1" x14ac:dyDescent="0.25">
      <c r="A2912" s="116">
        <v>135593</v>
      </c>
      <c r="B2912" s="116">
        <v>3</v>
      </c>
      <c r="C2912" s="116">
        <v>1018100010</v>
      </c>
      <c r="D2912" s="116" t="s">
        <v>10356</v>
      </c>
      <c r="E2912" s="339">
        <v>45661.4</v>
      </c>
      <c r="F2912" s="194">
        <v>10</v>
      </c>
      <c r="G2912" s="194">
        <v>10</v>
      </c>
      <c r="H2912" s="194" t="s">
        <v>10119</v>
      </c>
      <c r="I2912" s="194">
        <f t="shared" si="135"/>
        <v>0</v>
      </c>
      <c r="J2912" s="116" t="s">
        <v>10126</v>
      </c>
      <c r="K2912" s="116" t="s">
        <v>11757</v>
      </c>
      <c r="L2912" s="197">
        <v>45741</v>
      </c>
      <c r="M2912" s="116"/>
      <c r="N2912" s="197">
        <v>45742</v>
      </c>
      <c r="O2912" s="388">
        <f t="shared" si="136"/>
        <v>4566.1400000000003</v>
      </c>
      <c r="P2912" s="339">
        <f t="shared" si="137"/>
        <v>0</v>
      </c>
    </row>
    <row r="2913" spans="1:16" hidden="1" x14ac:dyDescent="0.25">
      <c r="A2913" s="116">
        <v>135593</v>
      </c>
      <c r="B2913" s="116">
        <v>4</v>
      </c>
      <c r="C2913" s="116">
        <v>1215100010</v>
      </c>
      <c r="D2913" s="116" t="s">
        <v>11206</v>
      </c>
      <c r="E2913" s="339">
        <v>10452.040000000001</v>
      </c>
      <c r="F2913" s="194">
        <v>2</v>
      </c>
      <c r="G2913" s="194">
        <v>2</v>
      </c>
      <c r="H2913" s="194" t="s">
        <v>10119</v>
      </c>
      <c r="I2913" s="194">
        <f t="shared" si="135"/>
        <v>0</v>
      </c>
      <c r="J2913" s="116" t="s">
        <v>10126</v>
      </c>
      <c r="K2913" s="116" t="s">
        <v>11757</v>
      </c>
      <c r="L2913" s="197">
        <v>45741</v>
      </c>
      <c r="M2913" s="116"/>
      <c r="N2913" s="197">
        <v>45742</v>
      </c>
      <c r="O2913" s="388">
        <f t="shared" si="136"/>
        <v>5226.0200000000004</v>
      </c>
      <c r="P2913" s="339">
        <f t="shared" si="137"/>
        <v>0</v>
      </c>
    </row>
    <row r="2914" spans="1:16" hidden="1" x14ac:dyDescent="0.25">
      <c r="A2914" s="116">
        <v>135593</v>
      </c>
      <c r="B2914" s="116">
        <v>1</v>
      </c>
      <c r="C2914" s="116">
        <v>1315100690</v>
      </c>
      <c r="D2914" s="116" t="s">
        <v>11250</v>
      </c>
      <c r="E2914" s="339">
        <v>137628</v>
      </c>
      <c r="F2914" s="194">
        <v>1</v>
      </c>
      <c r="G2914" s="194">
        <v>1</v>
      </c>
      <c r="H2914" s="194" t="s">
        <v>10119</v>
      </c>
      <c r="I2914" s="194">
        <f t="shared" si="135"/>
        <v>0</v>
      </c>
      <c r="J2914" s="116" t="s">
        <v>10126</v>
      </c>
      <c r="K2914" s="116" t="s">
        <v>11757</v>
      </c>
      <c r="L2914" s="197">
        <v>45741</v>
      </c>
      <c r="M2914" s="116"/>
      <c r="N2914" s="197">
        <v>45742</v>
      </c>
      <c r="O2914" s="388">
        <f t="shared" si="136"/>
        <v>137628</v>
      </c>
      <c r="P2914" s="339">
        <f t="shared" si="137"/>
        <v>0</v>
      </c>
    </row>
    <row r="2915" spans="1:16" hidden="1" x14ac:dyDescent="0.25">
      <c r="A2915" s="116">
        <v>135593</v>
      </c>
      <c r="B2915" s="116">
        <v>2</v>
      </c>
      <c r="C2915" s="116">
        <v>1315101800</v>
      </c>
      <c r="D2915" s="116" t="s">
        <v>11254</v>
      </c>
      <c r="E2915" s="339">
        <v>61857</v>
      </c>
      <c r="F2915" s="194">
        <v>1</v>
      </c>
      <c r="G2915" s="194">
        <v>1</v>
      </c>
      <c r="H2915" s="194" t="s">
        <v>10119</v>
      </c>
      <c r="I2915" s="194">
        <f t="shared" si="135"/>
        <v>0</v>
      </c>
      <c r="J2915" s="116" t="s">
        <v>10126</v>
      </c>
      <c r="K2915" s="116" t="s">
        <v>11757</v>
      </c>
      <c r="L2915" s="197">
        <v>45741</v>
      </c>
      <c r="M2915" s="116"/>
      <c r="N2915" s="197">
        <v>45742</v>
      </c>
      <c r="O2915" s="388">
        <f t="shared" si="136"/>
        <v>61857</v>
      </c>
      <c r="P2915" s="339">
        <f t="shared" si="137"/>
        <v>0</v>
      </c>
    </row>
    <row r="2916" spans="1:16" hidden="1" x14ac:dyDescent="0.25">
      <c r="A2916" s="116">
        <v>135605</v>
      </c>
      <c r="B2916" s="116">
        <v>12</v>
      </c>
      <c r="C2916" s="116">
        <v>1010102150</v>
      </c>
      <c r="D2916" s="116" t="s">
        <v>11093</v>
      </c>
      <c r="E2916" s="339">
        <v>8171</v>
      </c>
      <c r="F2916" s="194">
        <v>4</v>
      </c>
      <c r="G2916" s="194">
        <v>4</v>
      </c>
      <c r="H2916" s="194" t="s">
        <v>10119</v>
      </c>
      <c r="I2916" s="194">
        <f t="shared" si="135"/>
        <v>0</v>
      </c>
      <c r="J2916" s="116" t="s">
        <v>10120</v>
      </c>
      <c r="K2916" s="116" t="s">
        <v>10121</v>
      </c>
      <c r="L2916" s="197">
        <v>45741</v>
      </c>
      <c r="M2916" s="116"/>
      <c r="N2916" s="197">
        <v>45741</v>
      </c>
      <c r="O2916" s="388">
        <f t="shared" si="136"/>
        <v>2042.75</v>
      </c>
      <c r="P2916" s="339">
        <f t="shared" si="137"/>
        <v>0</v>
      </c>
    </row>
    <row r="2917" spans="1:16" hidden="1" x14ac:dyDescent="0.25">
      <c r="A2917" s="116">
        <v>135605</v>
      </c>
      <c r="B2917" s="116">
        <v>10</v>
      </c>
      <c r="C2917" s="116">
        <v>1010108370</v>
      </c>
      <c r="D2917" s="116" t="s">
        <v>11072</v>
      </c>
      <c r="E2917" s="339">
        <v>63340</v>
      </c>
      <c r="F2917" s="194">
        <v>2</v>
      </c>
      <c r="G2917" s="194">
        <v>2</v>
      </c>
      <c r="H2917" s="194" t="s">
        <v>10119</v>
      </c>
      <c r="I2917" s="194">
        <f t="shared" si="135"/>
        <v>0</v>
      </c>
      <c r="J2917" s="116" t="s">
        <v>10120</v>
      </c>
      <c r="K2917" s="116" t="s">
        <v>10121</v>
      </c>
      <c r="L2917" s="197">
        <v>45741</v>
      </c>
      <c r="M2917" s="116" t="s">
        <v>17677</v>
      </c>
      <c r="N2917" s="197">
        <v>45804</v>
      </c>
      <c r="O2917" s="388">
        <f t="shared" si="136"/>
        <v>31670</v>
      </c>
      <c r="P2917" s="339">
        <f t="shared" si="137"/>
        <v>0</v>
      </c>
    </row>
    <row r="2918" spans="1:16" hidden="1" x14ac:dyDescent="0.25">
      <c r="A2918" s="116">
        <v>135605</v>
      </c>
      <c r="B2918" s="116">
        <v>15</v>
      </c>
      <c r="C2918" s="116">
        <v>1012100120</v>
      </c>
      <c r="D2918" s="116" t="s">
        <v>10492</v>
      </c>
      <c r="E2918" s="339">
        <v>300000</v>
      </c>
      <c r="F2918" s="194">
        <v>12</v>
      </c>
      <c r="G2918" s="194">
        <v>12</v>
      </c>
      <c r="H2918" s="194" t="s">
        <v>10119</v>
      </c>
      <c r="I2918" s="194">
        <f t="shared" si="135"/>
        <v>0</v>
      </c>
      <c r="J2918" s="116" t="s">
        <v>10120</v>
      </c>
      <c r="K2918" s="116" t="s">
        <v>10121</v>
      </c>
      <c r="L2918" s="197">
        <v>45741</v>
      </c>
      <c r="M2918" s="116" t="s">
        <v>15327</v>
      </c>
      <c r="N2918" s="197">
        <v>45755</v>
      </c>
      <c r="O2918" s="388">
        <f t="shared" si="136"/>
        <v>25000</v>
      </c>
      <c r="P2918" s="339">
        <f t="shared" si="137"/>
        <v>0</v>
      </c>
    </row>
    <row r="2919" spans="1:16" hidden="1" x14ac:dyDescent="0.25">
      <c r="A2919" s="116">
        <v>135605</v>
      </c>
      <c r="B2919" s="116">
        <v>7</v>
      </c>
      <c r="C2919" s="116">
        <v>1015100540</v>
      </c>
      <c r="D2919" s="116" t="s">
        <v>17678</v>
      </c>
      <c r="E2919" s="339">
        <v>974</v>
      </c>
      <c r="F2919" s="194">
        <v>2</v>
      </c>
      <c r="G2919" s="194">
        <v>2</v>
      </c>
      <c r="H2919" s="194" t="s">
        <v>10119</v>
      </c>
      <c r="I2919" s="194">
        <f t="shared" si="135"/>
        <v>0</v>
      </c>
      <c r="J2919" s="116" t="s">
        <v>10120</v>
      </c>
      <c r="K2919" s="116" t="s">
        <v>10121</v>
      </c>
      <c r="L2919" s="197">
        <v>45741</v>
      </c>
      <c r="M2919" s="116"/>
      <c r="N2919" s="197">
        <v>45741</v>
      </c>
      <c r="O2919" s="388">
        <f t="shared" si="136"/>
        <v>487</v>
      </c>
      <c r="P2919" s="339">
        <f t="shared" si="137"/>
        <v>0</v>
      </c>
    </row>
    <row r="2920" spans="1:16" hidden="1" x14ac:dyDescent="0.25">
      <c r="A2920" s="116">
        <v>135605</v>
      </c>
      <c r="B2920" s="116">
        <v>6</v>
      </c>
      <c r="C2920" s="116">
        <v>1015102030</v>
      </c>
      <c r="D2920" s="116" t="s">
        <v>15269</v>
      </c>
      <c r="E2920" s="339">
        <v>3069.9</v>
      </c>
      <c r="F2920" s="194">
        <v>2</v>
      </c>
      <c r="G2920" s="194">
        <v>2</v>
      </c>
      <c r="H2920" s="194" t="s">
        <v>10119</v>
      </c>
      <c r="I2920" s="194">
        <f t="shared" si="135"/>
        <v>0</v>
      </c>
      <c r="J2920" s="116" t="s">
        <v>10120</v>
      </c>
      <c r="K2920" s="116" t="s">
        <v>10121</v>
      </c>
      <c r="L2920" s="197">
        <v>45741</v>
      </c>
      <c r="M2920" s="116"/>
      <c r="N2920" s="197">
        <v>45741</v>
      </c>
      <c r="O2920" s="388">
        <f t="shared" si="136"/>
        <v>1534.95</v>
      </c>
      <c r="P2920" s="339">
        <f t="shared" si="137"/>
        <v>0</v>
      </c>
    </row>
    <row r="2921" spans="1:16" hidden="1" x14ac:dyDescent="0.25">
      <c r="A2921" s="116">
        <v>135605</v>
      </c>
      <c r="B2921" s="116">
        <v>9</v>
      </c>
      <c r="C2921" s="116">
        <v>1015102080</v>
      </c>
      <c r="D2921" s="116" t="s">
        <v>15270</v>
      </c>
      <c r="E2921" s="339">
        <v>8162.4</v>
      </c>
      <c r="F2921" s="194">
        <v>2</v>
      </c>
      <c r="G2921" s="194">
        <v>2</v>
      </c>
      <c r="H2921" s="194" t="s">
        <v>10119</v>
      </c>
      <c r="I2921" s="194">
        <f t="shared" si="135"/>
        <v>0</v>
      </c>
      <c r="J2921" s="116" t="s">
        <v>10120</v>
      </c>
      <c r="K2921" s="116" t="s">
        <v>10121</v>
      </c>
      <c r="L2921" s="197">
        <v>45741</v>
      </c>
      <c r="M2921" s="116"/>
      <c r="N2921" s="197">
        <v>45741</v>
      </c>
      <c r="O2921" s="388">
        <f t="shared" si="136"/>
        <v>4081.2</v>
      </c>
      <c r="P2921" s="339">
        <f t="shared" si="137"/>
        <v>0</v>
      </c>
    </row>
    <row r="2922" spans="1:16" hidden="1" x14ac:dyDescent="0.25">
      <c r="A2922" s="116">
        <v>135605</v>
      </c>
      <c r="B2922" s="116">
        <v>8</v>
      </c>
      <c r="C2922" s="116">
        <v>1015102150</v>
      </c>
      <c r="D2922" s="116" t="s">
        <v>11144</v>
      </c>
      <c r="E2922" s="339">
        <v>2348</v>
      </c>
      <c r="F2922" s="194">
        <v>2</v>
      </c>
      <c r="G2922" s="194">
        <v>2</v>
      </c>
      <c r="H2922" s="194" t="s">
        <v>10119</v>
      </c>
      <c r="I2922" s="194">
        <f t="shared" si="135"/>
        <v>0</v>
      </c>
      <c r="J2922" s="116" t="s">
        <v>10120</v>
      </c>
      <c r="K2922" s="116" t="s">
        <v>10121</v>
      </c>
      <c r="L2922" s="197">
        <v>45741</v>
      </c>
      <c r="M2922" s="116"/>
      <c r="N2922" s="197">
        <v>45741</v>
      </c>
      <c r="O2922" s="388">
        <f t="shared" si="136"/>
        <v>1174</v>
      </c>
      <c r="P2922" s="339">
        <f t="shared" si="137"/>
        <v>0</v>
      </c>
    </row>
    <row r="2923" spans="1:16" hidden="1" x14ac:dyDescent="0.25">
      <c r="A2923" s="116">
        <v>135605</v>
      </c>
      <c r="B2923" s="116">
        <v>14</v>
      </c>
      <c r="C2923" s="116">
        <v>1022100510</v>
      </c>
      <c r="D2923" s="116" t="s">
        <v>16163</v>
      </c>
      <c r="E2923" s="339">
        <v>5535.04</v>
      </c>
      <c r="F2923" s="194">
        <v>8</v>
      </c>
      <c r="G2923" s="194">
        <v>8</v>
      </c>
      <c r="H2923" s="194" t="s">
        <v>10119</v>
      </c>
      <c r="I2923" s="194">
        <f t="shared" si="135"/>
        <v>0</v>
      </c>
      <c r="J2923" s="116" t="s">
        <v>10120</v>
      </c>
      <c r="K2923" s="116" t="s">
        <v>10121</v>
      </c>
      <c r="L2923" s="197">
        <v>45741</v>
      </c>
      <c r="M2923" s="116"/>
      <c r="N2923" s="197">
        <v>45741</v>
      </c>
      <c r="O2923" s="388">
        <f t="shared" si="136"/>
        <v>691.88</v>
      </c>
      <c r="P2923" s="339">
        <f t="shared" si="137"/>
        <v>0</v>
      </c>
    </row>
    <row r="2924" spans="1:16" hidden="1" x14ac:dyDescent="0.25">
      <c r="A2924" s="116">
        <v>135605</v>
      </c>
      <c r="B2924" s="116">
        <v>1</v>
      </c>
      <c r="C2924" s="116">
        <v>1027100220</v>
      </c>
      <c r="D2924" s="116" t="s">
        <v>15097</v>
      </c>
      <c r="E2924" s="339">
        <v>138000</v>
      </c>
      <c r="F2924" s="194">
        <v>2</v>
      </c>
      <c r="G2924" s="194">
        <v>2</v>
      </c>
      <c r="H2924" s="194" t="s">
        <v>10119</v>
      </c>
      <c r="I2924" s="194">
        <f t="shared" si="135"/>
        <v>0</v>
      </c>
      <c r="J2924" s="116" t="s">
        <v>10120</v>
      </c>
      <c r="K2924" s="116" t="s">
        <v>10121</v>
      </c>
      <c r="L2924" s="197">
        <v>45741</v>
      </c>
      <c r="M2924" s="116" t="s">
        <v>15272</v>
      </c>
      <c r="N2924" s="197">
        <v>45848</v>
      </c>
      <c r="O2924" s="388">
        <f t="shared" si="136"/>
        <v>69000</v>
      </c>
      <c r="P2924" s="339">
        <f t="shared" si="137"/>
        <v>0</v>
      </c>
    </row>
    <row r="2925" spans="1:16" hidden="1" x14ac:dyDescent="0.25">
      <c r="A2925" s="116">
        <v>135605</v>
      </c>
      <c r="B2925" s="116">
        <v>5</v>
      </c>
      <c r="C2925" s="116">
        <v>1118101100</v>
      </c>
      <c r="D2925" s="116" t="s">
        <v>7081</v>
      </c>
      <c r="E2925" s="339">
        <v>253035</v>
      </c>
      <c r="F2925" s="194">
        <v>3</v>
      </c>
      <c r="G2925" s="194">
        <v>3</v>
      </c>
      <c r="H2925" s="194" t="s">
        <v>10119</v>
      </c>
      <c r="I2925" s="194">
        <f t="shared" si="135"/>
        <v>0</v>
      </c>
      <c r="J2925" s="116" t="s">
        <v>10120</v>
      </c>
      <c r="K2925" s="116" t="s">
        <v>10121</v>
      </c>
      <c r="L2925" s="197">
        <v>45741</v>
      </c>
      <c r="M2925" s="116" t="s">
        <v>16083</v>
      </c>
      <c r="N2925" s="197">
        <v>45883</v>
      </c>
      <c r="O2925" s="388">
        <f t="shared" si="136"/>
        <v>84345</v>
      </c>
      <c r="P2925" s="339">
        <f t="shared" si="137"/>
        <v>0</v>
      </c>
    </row>
    <row r="2926" spans="1:16" hidden="1" x14ac:dyDescent="0.25">
      <c r="A2926" s="116">
        <v>135605</v>
      </c>
      <c r="B2926" s="116">
        <v>3</v>
      </c>
      <c r="C2926" s="116">
        <v>1526100790</v>
      </c>
      <c r="D2926" s="116" t="s">
        <v>15268</v>
      </c>
      <c r="E2926" s="339">
        <v>62390</v>
      </c>
      <c r="F2926" s="194">
        <v>1</v>
      </c>
      <c r="G2926" s="194">
        <v>1</v>
      </c>
      <c r="H2926" s="194" t="s">
        <v>10119</v>
      </c>
      <c r="I2926" s="194">
        <f t="shared" si="135"/>
        <v>0</v>
      </c>
      <c r="J2926" s="116" t="s">
        <v>10120</v>
      </c>
      <c r="K2926" s="116" t="s">
        <v>10121</v>
      </c>
      <c r="L2926" s="197">
        <v>45741</v>
      </c>
      <c r="M2926" s="116"/>
      <c r="N2926" s="197">
        <v>45741</v>
      </c>
      <c r="O2926" s="388">
        <f t="shared" si="136"/>
        <v>62390</v>
      </c>
      <c r="P2926" s="339">
        <f t="shared" si="137"/>
        <v>0</v>
      </c>
    </row>
    <row r="2927" spans="1:16" hidden="1" x14ac:dyDescent="0.25">
      <c r="A2927" s="116">
        <v>135605</v>
      </c>
      <c r="B2927" s="116">
        <v>4</v>
      </c>
      <c r="C2927" s="116">
        <v>1526103290</v>
      </c>
      <c r="D2927" s="116" t="s">
        <v>17679</v>
      </c>
      <c r="E2927" s="339">
        <v>46091</v>
      </c>
      <c r="F2927" s="194">
        <v>1</v>
      </c>
      <c r="G2927" s="194">
        <v>1</v>
      </c>
      <c r="H2927" s="194" t="s">
        <v>10119</v>
      </c>
      <c r="I2927" s="194">
        <f t="shared" si="135"/>
        <v>0</v>
      </c>
      <c r="J2927" s="116" t="s">
        <v>10120</v>
      </c>
      <c r="K2927" s="116" t="s">
        <v>10121</v>
      </c>
      <c r="L2927" s="197">
        <v>45741</v>
      </c>
      <c r="M2927" s="116"/>
      <c r="N2927" s="197">
        <v>45741</v>
      </c>
      <c r="O2927" s="388">
        <f t="shared" si="136"/>
        <v>46091</v>
      </c>
      <c r="P2927" s="339">
        <f t="shared" si="137"/>
        <v>0</v>
      </c>
    </row>
    <row r="2928" spans="1:16" hidden="1" x14ac:dyDescent="0.25">
      <c r="A2928" s="116">
        <v>135605</v>
      </c>
      <c r="B2928" s="116">
        <v>13</v>
      </c>
      <c r="C2928" s="116">
        <v>1526107740</v>
      </c>
      <c r="D2928" s="116" t="s">
        <v>10367</v>
      </c>
      <c r="E2928" s="339">
        <v>5916</v>
      </c>
      <c r="F2928" s="194">
        <v>4</v>
      </c>
      <c r="G2928" s="194">
        <v>4</v>
      </c>
      <c r="H2928" s="194" t="s">
        <v>10119</v>
      </c>
      <c r="I2928" s="194">
        <f t="shared" si="135"/>
        <v>0</v>
      </c>
      <c r="J2928" s="116" t="s">
        <v>10120</v>
      </c>
      <c r="K2928" s="116" t="s">
        <v>10121</v>
      </c>
      <c r="L2928" s="197">
        <v>45741</v>
      </c>
      <c r="M2928" s="116" t="s">
        <v>16101</v>
      </c>
      <c r="N2928" s="197">
        <v>45887</v>
      </c>
      <c r="O2928" s="388">
        <f t="shared" si="136"/>
        <v>1479</v>
      </c>
      <c r="P2928" s="339">
        <f t="shared" si="137"/>
        <v>0</v>
      </c>
    </row>
    <row r="2929" spans="1:16" hidden="1" x14ac:dyDescent="0.25">
      <c r="A2929" s="116">
        <v>135605</v>
      </c>
      <c r="B2929" s="116">
        <v>2</v>
      </c>
      <c r="C2929" s="116">
        <v>1526108570</v>
      </c>
      <c r="D2929" s="116" t="s">
        <v>11347</v>
      </c>
      <c r="E2929" s="339">
        <v>8678.66</v>
      </c>
      <c r="F2929" s="194">
        <v>2</v>
      </c>
      <c r="G2929" s="194">
        <v>2</v>
      </c>
      <c r="H2929" s="194" t="s">
        <v>10119</v>
      </c>
      <c r="I2929" s="194">
        <f t="shared" si="135"/>
        <v>0</v>
      </c>
      <c r="J2929" s="116" t="s">
        <v>10120</v>
      </c>
      <c r="K2929" s="116" t="s">
        <v>10121</v>
      </c>
      <c r="L2929" s="197">
        <v>45741</v>
      </c>
      <c r="M2929" s="116"/>
      <c r="N2929" s="197">
        <v>45741</v>
      </c>
      <c r="O2929" s="388">
        <f t="shared" si="136"/>
        <v>4339.33</v>
      </c>
      <c r="P2929" s="339">
        <f t="shared" si="137"/>
        <v>0</v>
      </c>
    </row>
    <row r="2930" spans="1:16" hidden="1" x14ac:dyDescent="0.25">
      <c r="A2930" s="116">
        <v>135605</v>
      </c>
      <c r="B2930" s="116">
        <v>11</v>
      </c>
      <c r="C2930" s="116">
        <v>1526110060</v>
      </c>
      <c r="D2930" s="116" t="s">
        <v>15271</v>
      </c>
      <c r="E2930" s="339">
        <v>10464</v>
      </c>
      <c r="F2930" s="194">
        <v>3</v>
      </c>
      <c r="G2930" s="194">
        <v>3</v>
      </c>
      <c r="H2930" s="194" t="s">
        <v>10119</v>
      </c>
      <c r="I2930" s="194">
        <f t="shared" si="135"/>
        <v>0</v>
      </c>
      <c r="J2930" s="116" t="s">
        <v>10120</v>
      </c>
      <c r="K2930" s="116" t="s">
        <v>10121</v>
      </c>
      <c r="L2930" s="197">
        <v>45741</v>
      </c>
      <c r="M2930" s="116"/>
      <c r="N2930" s="197">
        <v>45741</v>
      </c>
      <c r="O2930" s="388">
        <f t="shared" si="136"/>
        <v>3488</v>
      </c>
      <c r="P2930" s="339">
        <f t="shared" si="137"/>
        <v>0</v>
      </c>
    </row>
    <row r="2931" spans="1:16" hidden="1" x14ac:dyDescent="0.25">
      <c r="A2931" s="116">
        <v>135648</v>
      </c>
      <c r="B2931" s="116">
        <v>3</v>
      </c>
      <c r="C2931" s="116">
        <v>1022101780</v>
      </c>
      <c r="D2931" s="116" t="s">
        <v>11168</v>
      </c>
      <c r="E2931" s="339">
        <v>5406</v>
      </c>
      <c r="F2931" s="194">
        <v>2</v>
      </c>
      <c r="G2931" s="194">
        <v>2</v>
      </c>
      <c r="H2931" s="194" t="s">
        <v>10119</v>
      </c>
      <c r="I2931" s="194">
        <f t="shared" si="135"/>
        <v>0</v>
      </c>
      <c r="J2931" s="116" t="s">
        <v>10389</v>
      </c>
      <c r="K2931" s="116" t="s">
        <v>11758</v>
      </c>
      <c r="L2931" s="197">
        <v>45741</v>
      </c>
      <c r="M2931" s="116" t="s">
        <v>15279</v>
      </c>
      <c r="N2931" s="197">
        <v>45742</v>
      </c>
      <c r="O2931" s="388">
        <f t="shared" si="136"/>
        <v>2703</v>
      </c>
      <c r="P2931" s="339">
        <f t="shared" si="137"/>
        <v>0</v>
      </c>
    </row>
    <row r="2932" spans="1:16" hidden="1" x14ac:dyDescent="0.25">
      <c r="A2932" s="116">
        <v>135648</v>
      </c>
      <c r="B2932" s="116">
        <v>5</v>
      </c>
      <c r="C2932" s="116">
        <v>1022102620</v>
      </c>
      <c r="D2932" s="116" t="s">
        <v>16164</v>
      </c>
      <c r="E2932" s="339">
        <v>11269.8</v>
      </c>
      <c r="F2932" s="194">
        <v>20</v>
      </c>
      <c r="G2932" s="194">
        <v>20</v>
      </c>
      <c r="H2932" s="194" t="s">
        <v>10119</v>
      </c>
      <c r="I2932" s="194">
        <f t="shared" si="135"/>
        <v>0</v>
      </c>
      <c r="J2932" s="116" t="s">
        <v>10389</v>
      </c>
      <c r="K2932" s="116" t="s">
        <v>11758</v>
      </c>
      <c r="L2932" s="197">
        <v>45741</v>
      </c>
      <c r="M2932" s="116" t="s">
        <v>17680</v>
      </c>
      <c r="N2932" s="197">
        <v>45838</v>
      </c>
      <c r="O2932" s="388">
        <f t="shared" si="136"/>
        <v>563.49</v>
      </c>
      <c r="P2932" s="339">
        <f t="shared" si="137"/>
        <v>0</v>
      </c>
    </row>
    <row r="2933" spans="1:16" hidden="1" x14ac:dyDescent="0.25">
      <c r="A2933" s="116">
        <v>135648</v>
      </c>
      <c r="B2933" s="116">
        <v>2</v>
      </c>
      <c r="C2933" s="116">
        <v>1022103750</v>
      </c>
      <c r="D2933" s="116" t="s">
        <v>8803</v>
      </c>
      <c r="E2933" s="339">
        <v>27161</v>
      </c>
      <c r="F2933" s="194">
        <v>1</v>
      </c>
      <c r="G2933" s="194">
        <v>1</v>
      </c>
      <c r="H2933" s="194" t="s">
        <v>10119</v>
      </c>
      <c r="I2933" s="194">
        <f t="shared" si="135"/>
        <v>0</v>
      </c>
      <c r="J2933" s="116" t="s">
        <v>10389</v>
      </c>
      <c r="K2933" s="116" t="s">
        <v>11758</v>
      </c>
      <c r="L2933" s="197">
        <v>45741</v>
      </c>
      <c r="M2933" s="116" t="s">
        <v>15274</v>
      </c>
      <c r="N2933" s="197">
        <v>45742</v>
      </c>
      <c r="O2933" s="388">
        <f t="shared" si="136"/>
        <v>27161</v>
      </c>
      <c r="P2933" s="339">
        <f t="shared" si="137"/>
        <v>0</v>
      </c>
    </row>
    <row r="2934" spans="1:16" hidden="1" x14ac:dyDescent="0.25">
      <c r="A2934" s="116">
        <v>135648</v>
      </c>
      <c r="B2934" s="116">
        <v>4</v>
      </c>
      <c r="C2934" s="116">
        <v>1239100060</v>
      </c>
      <c r="D2934" s="116" t="s">
        <v>16192</v>
      </c>
      <c r="E2934" s="339">
        <v>11370</v>
      </c>
      <c r="F2934" s="194">
        <v>20</v>
      </c>
      <c r="G2934" s="194">
        <v>20</v>
      </c>
      <c r="H2934" s="194" t="s">
        <v>10119</v>
      </c>
      <c r="I2934" s="194">
        <f t="shared" si="135"/>
        <v>0</v>
      </c>
      <c r="J2934" s="116" t="s">
        <v>10389</v>
      </c>
      <c r="K2934" s="116" t="s">
        <v>11758</v>
      </c>
      <c r="L2934" s="197">
        <v>45741</v>
      </c>
      <c r="M2934" s="116"/>
      <c r="N2934" s="197">
        <v>45742</v>
      </c>
      <c r="O2934" s="388">
        <f t="shared" si="136"/>
        <v>568.5</v>
      </c>
      <c r="P2934" s="339">
        <f t="shared" si="137"/>
        <v>0</v>
      </c>
    </row>
    <row r="2935" spans="1:16" hidden="1" x14ac:dyDescent="0.25">
      <c r="A2935" s="116">
        <v>135648</v>
      </c>
      <c r="B2935" s="116">
        <v>1</v>
      </c>
      <c r="C2935" s="116">
        <v>1610100300</v>
      </c>
      <c r="D2935" s="116" t="s">
        <v>10965</v>
      </c>
      <c r="E2935" s="339">
        <v>35850</v>
      </c>
      <c r="F2935" s="194">
        <v>10</v>
      </c>
      <c r="G2935" s="194">
        <v>10</v>
      </c>
      <c r="H2935" s="194" t="s">
        <v>10119</v>
      </c>
      <c r="I2935" s="194">
        <f t="shared" si="135"/>
        <v>0</v>
      </c>
      <c r="J2935" s="116" t="s">
        <v>10389</v>
      </c>
      <c r="K2935" s="116" t="s">
        <v>11758</v>
      </c>
      <c r="L2935" s="197">
        <v>45741</v>
      </c>
      <c r="M2935" s="116"/>
      <c r="N2935" s="197">
        <v>45742</v>
      </c>
      <c r="O2935" s="388">
        <f t="shared" si="136"/>
        <v>3585</v>
      </c>
      <c r="P2935" s="339">
        <f t="shared" si="137"/>
        <v>0</v>
      </c>
    </row>
    <row r="2936" spans="1:16" hidden="1" x14ac:dyDescent="0.25">
      <c r="A2936" s="116">
        <v>135660</v>
      </c>
      <c r="B2936" s="116">
        <v>1</v>
      </c>
      <c r="C2936" s="116">
        <v>1526115420</v>
      </c>
      <c r="D2936" s="116" t="s">
        <v>17472</v>
      </c>
      <c r="E2936" s="339">
        <v>258072</v>
      </c>
      <c r="F2936" s="194">
        <v>3</v>
      </c>
      <c r="G2936" s="194">
        <v>3</v>
      </c>
      <c r="H2936" s="194" t="s">
        <v>10119</v>
      </c>
      <c r="I2936" s="194">
        <f t="shared" si="135"/>
        <v>0</v>
      </c>
      <c r="J2936" s="116" t="s">
        <v>10126</v>
      </c>
      <c r="K2936" s="116" t="s">
        <v>14781</v>
      </c>
      <c r="L2936" s="197">
        <v>45743</v>
      </c>
      <c r="M2936" s="116" t="s">
        <v>15312</v>
      </c>
      <c r="N2936" s="197">
        <v>45747</v>
      </c>
      <c r="O2936" s="388">
        <f t="shared" si="136"/>
        <v>86024</v>
      </c>
      <c r="P2936" s="339">
        <f t="shared" si="137"/>
        <v>0</v>
      </c>
    </row>
    <row r="2937" spans="1:16" hidden="1" x14ac:dyDescent="0.25">
      <c r="A2937" s="116">
        <v>135660</v>
      </c>
      <c r="B2937" s="116">
        <v>2</v>
      </c>
      <c r="C2937" s="116">
        <v>1526115450</v>
      </c>
      <c r="D2937" s="116" t="s">
        <v>17474</v>
      </c>
      <c r="E2937" s="339">
        <v>276359.40000000002</v>
      </c>
      <c r="F2937" s="194">
        <v>3</v>
      </c>
      <c r="G2937" s="194">
        <v>3</v>
      </c>
      <c r="H2937" s="194" t="s">
        <v>10119</v>
      </c>
      <c r="I2937" s="194">
        <f t="shared" si="135"/>
        <v>0</v>
      </c>
      <c r="J2937" s="116" t="s">
        <v>10126</v>
      </c>
      <c r="K2937" s="116" t="s">
        <v>14781</v>
      </c>
      <c r="L2937" s="197">
        <v>45743</v>
      </c>
      <c r="M2937" s="116" t="s">
        <v>15312</v>
      </c>
      <c r="N2937" s="197">
        <v>45747</v>
      </c>
      <c r="O2937" s="388">
        <f t="shared" si="136"/>
        <v>92119.8</v>
      </c>
      <c r="P2937" s="339">
        <f t="shared" si="137"/>
        <v>0</v>
      </c>
    </row>
    <row r="2938" spans="1:16" hidden="1" x14ac:dyDescent="0.25">
      <c r="A2938" s="116">
        <v>135674</v>
      </c>
      <c r="B2938" s="116">
        <v>8</v>
      </c>
      <c r="C2938" s="116">
        <v>1213101730</v>
      </c>
      <c r="D2938" s="116" t="s">
        <v>10564</v>
      </c>
      <c r="E2938" s="339">
        <v>63916.65</v>
      </c>
      <c r="F2938" s="194">
        <v>105</v>
      </c>
      <c r="G2938" s="194">
        <v>105</v>
      </c>
      <c r="H2938" s="194" t="s">
        <v>10119</v>
      </c>
      <c r="I2938" s="194">
        <f t="shared" si="135"/>
        <v>0</v>
      </c>
      <c r="J2938" s="116"/>
      <c r="K2938" s="116" t="s">
        <v>12272</v>
      </c>
      <c r="L2938" s="197">
        <v>45748</v>
      </c>
      <c r="M2938" s="116" t="s">
        <v>17681</v>
      </c>
      <c r="N2938" s="197">
        <v>45748</v>
      </c>
      <c r="O2938" s="388">
        <f t="shared" si="136"/>
        <v>608.73</v>
      </c>
      <c r="P2938" s="339">
        <f t="shared" si="137"/>
        <v>0</v>
      </c>
    </row>
    <row r="2939" spans="1:16" hidden="1" x14ac:dyDescent="0.25">
      <c r="A2939" s="116">
        <v>135674</v>
      </c>
      <c r="B2939" s="116">
        <v>1</v>
      </c>
      <c r="C2939" s="116">
        <v>1213103380</v>
      </c>
      <c r="D2939" s="116" t="s">
        <v>16173</v>
      </c>
      <c r="E2939" s="339">
        <v>17417</v>
      </c>
      <c r="F2939" s="194">
        <v>1</v>
      </c>
      <c r="G2939" s="194">
        <v>1</v>
      </c>
      <c r="H2939" s="194" t="s">
        <v>10119</v>
      </c>
      <c r="I2939" s="194">
        <f t="shared" si="135"/>
        <v>0</v>
      </c>
      <c r="J2939" s="116"/>
      <c r="K2939" s="116" t="s">
        <v>12272</v>
      </c>
      <c r="L2939" s="197">
        <v>45748</v>
      </c>
      <c r="M2939" s="116" t="s">
        <v>17681</v>
      </c>
      <c r="N2939" s="197">
        <v>45748</v>
      </c>
      <c r="O2939" s="388">
        <f t="shared" si="136"/>
        <v>17417</v>
      </c>
      <c r="P2939" s="339">
        <f t="shared" si="137"/>
        <v>0</v>
      </c>
    </row>
    <row r="2940" spans="1:16" hidden="1" x14ac:dyDescent="0.25">
      <c r="A2940" s="116">
        <v>135674</v>
      </c>
      <c r="B2940" s="116">
        <v>6</v>
      </c>
      <c r="C2940" s="116">
        <v>1220100190</v>
      </c>
      <c r="D2940" s="116" t="s">
        <v>10706</v>
      </c>
      <c r="E2940" s="339">
        <v>782540</v>
      </c>
      <c r="F2940" s="194">
        <v>2</v>
      </c>
      <c r="G2940" s="194">
        <v>2</v>
      </c>
      <c r="H2940" s="194" t="s">
        <v>10119</v>
      </c>
      <c r="I2940" s="194">
        <f t="shared" si="135"/>
        <v>0</v>
      </c>
      <c r="J2940" s="116"/>
      <c r="K2940" s="116" t="s">
        <v>12272</v>
      </c>
      <c r="L2940" s="197">
        <v>45748</v>
      </c>
      <c r="M2940" s="116" t="s">
        <v>17681</v>
      </c>
      <c r="N2940" s="197">
        <v>45748</v>
      </c>
      <c r="O2940" s="388">
        <f t="shared" si="136"/>
        <v>391270</v>
      </c>
      <c r="P2940" s="339">
        <f t="shared" si="137"/>
        <v>0</v>
      </c>
    </row>
    <row r="2941" spans="1:16" hidden="1" x14ac:dyDescent="0.25">
      <c r="A2941" s="116">
        <v>135674</v>
      </c>
      <c r="B2941" s="116">
        <v>5</v>
      </c>
      <c r="C2941" s="116">
        <v>1220100220</v>
      </c>
      <c r="D2941" s="116" t="s">
        <v>11218</v>
      </c>
      <c r="E2941" s="339">
        <v>1427056.26</v>
      </c>
      <c r="F2941" s="194">
        <v>6</v>
      </c>
      <c r="G2941" s="194">
        <v>6</v>
      </c>
      <c r="H2941" s="194" t="s">
        <v>10119</v>
      </c>
      <c r="I2941" s="194">
        <f t="shared" si="135"/>
        <v>0</v>
      </c>
      <c r="J2941" s="116"/>
      <c r="K2941" s="116" t="s">
        <v>12272</v>
      </c>
      <c r="L2941" s="197">
        <v>45748</v>
      </c>
      <c r="M2941" s="116" t="s">
        <v>17681</v>
      </c>
      <c r="N2941" s="197">
        <v>45748</v>
      </c>
      <c r="O2941" s="388">
        <f t="shared" si="136"/>
        <v>237842.71</v>
      </c>
      <c r="P2941" s="339">
        <f t="shared" si="137"/>
        <v>0</v>
      </c>
    </row>
    <row r="2942" spans="1:16" hidden="1" x14ac:dyDescent="0.25">
      <c r="A2942" s="116">
        <v>135674</v>
      </c>
      <c r="B2942" s="116">
        <v>7</v>
      </c>
      <c r="C2942" s="116">
        <v>1220100320</v>
      </c>
      <c r="D2942" s="116" t="s">
        <v>10709</v>
      </c>
      <c r="E2942" s="339">
        <v>280533</v>
      </c>
      <c r="F2942" s="194">
        <v>1</v>
      </c>
      <c r="G2942" s="194">
        <v>1</v>
      </c>
      <c r="H2942" s="194" t="s">
        <v>10119</v>
      </c>
      <c r="I2942" s="194">
        <f t="shared" si="135"/>
        <v>0</v>
      </c>
      <c r="J2942" s="116"/>
      <c r="K2942" s="116" t="s">
        <v>12272</v>
      </c>
      <c r="L2942" s="197">
        <v>45748</v>
      </c>
      <c r="M2942" s="116" t="s">
        <v>17681</v>
      </c>
      <c r="N2942" s="197">
        <v>45748</v>
      </c>
      <c r="O2942" s="388">
        <f t="shared" si="136"/>
        <v>280533</v>
      </c>
      <c r="P2942" s="339">
        <f t="shared" si="137"/>
        <v>0</v>
      </c>
    </row>
    <row r="2943" spans="1:16" hidden="1" x14ac:dyDescent="0.25">
      <c r="A2943" s="116">
        <v>135674</v>
      </c>
      <c r="B2943" s="116">
        <v>3</v>
      </c>
      <c r="C2943" s="116">
        <v>1314101020</v>
      </c>
      <c r="D2943" s="116" t="s">
        <v>12275</v>
      </c>
      <c r="E2943" s="339">
        <v>161098.29999999999</v>
      </c>
      <c r="F2943" s="194">
        <v>10</v>
      </c>
      <c r="G2943" s="194">
        <v>10</v>
      </c>
      <c r="H2943" s="194" t="s">
        <v>10119</v>
      </c>
      <c r="I2943" s="194">
        <f t="shared" si="135"/>
        <v>0</v>
      </c>
      <c r="J2943" s="116"/>
      <c r="K2943" s="116" t="s">
        <v>12272</v>
      </c>
      <c r="L2943" s="197">
        <v>45748</v>
      </c>
      <c r="M2943" s="116" t="s">
        <v>17681</v>
      </c>
      <c r="N2943" s="197">
        <v>45748</v>
      </c>
      <c r="O2943" s="388">
        <f t="shared" si="136"/>
        <v>16109.829999999998</v>
      </c>
      <c r="P2943" s="339">
        <f t="shared" si="137"/>
        <v>0</v>
      </c>
    </row>
    <row r="2944" spans="1:16" hidden="1" x14ac:dyDescent="0.25">
      <c r="A2944" s="116">
        <v>135674</v>
      </c>
      <c r="B2944" s="116">
        <v>2</v>
      </c>
      <c r="C2944" s="116">
        <v>1314101030</v>
      </c>
      <c r="D2944" s="116" t="s">
        <v>12274</v>
      </c>
      <c r="E2944" s="339">
        <v>160647.9</v>
      </c>
      <c r="F2944" s="194">
        <v>10</v>
      </c>
      <c r="G2944" s="194">
        <v>10</v>
      </c>
      <c r="H2944" s="194" t="s">
        <v>10119</v>
      </c>
      <c r="I2944" s="194">
        <f t="shared" si="135"/>
        <v>0</v>
      </c>
      <c r="J2944" s="116"/>
      <c r="K2944" s="116" t="s">
        <v>12272</v>
      </c>
      <c r="L2944" s="197">
        <v>45748</v>
      </c>
      <c r="M2944" s="116" t="s">
        <v>17681</v>
      </c>
      <c r="N2944" s="197">
        <v>45748</v>
      </c>
      <c r="O2944" s="388">
        <f t="shared" si="136"/>
        <v>16064.789999999999</v>
      </c>
      <c r="P2944" s="339">
        <f t="shared" si="137"/>
        <v>0</v>
      </c>
    </row>
    <row r="2945" spans="1:16" hidden="1" x14ac:dyDescent="0.25">
      <c r="A2945" s="116">
        <v>135674</v>
      </c>
      <c r="B2945" s="116">
        <v>4</v>
      </c>
      <c r="C2945" s="116">
        <v>1314101040</v>
      </c>
      <c r="D2945" s="116" t="s">
        <v>12276</v>
      </c>
      <c r="E2945" s="339">
        <v>163350</v>
      </c>
      <c r="F2945" s="194">
        <v>10</v>
      </c>
      <c r="G2945" s="194">
        <v>10</v>
      </c>
      <c r="H2945" s="194" t="s">
        <v>10119</v>
      </c>
      <c r="I2945" s="194">
        <f t="shared" si="135"/>
        <v>0</v>
      </c>
      <c r="J2945" s="116"/>
      <c r="K2945" s="116" t="s">
        <v>12272</v>
      </c>
      <c r="L2945" s="197">
        <v>45748</v>
      </c>
      <c r="M2945" s="116" t="s">
        <v>17681</v>
      </c>
      <c r="N2945" s="197">
        <v>45748</v>
      </c>
      <c r="O2945" s="388">
        <f t="shared" si="136"/>
        <v>16335</v>
      </c>
      <c r="P2945" s="339">
        <f t="shared" si="137"/>
        <v>0</v>
      </c>
    </row>
    <row r="2946" spans="1:16" hidden="1" x14ac:dyDescent="0.25">
      <c r="A2946" s="116">
        <v>135677</v>
      </c>
      <c r="B2946" s="116">
        <v>1</v>
      </c>
      <c r="C2946" s="116">
        <v>1514100040</v>
      </c>
      <c r="D2946" s="116" t="s">
        <v>9067</v>
      </c>
      <c r="E2946" s="339">
        <v>155866.67000000001</v>
      </c>
      <c r="F2946" s="194">
        <v>1</v>
      </c>
      <c r="G2946" s="194">
        <v>1</v>
      </c>
      <c r="H2946" s="194" t="s">
        <v>10119</v>
      </c>
      <c r="I2946" s="194">
        <f t="shared" ref="I2946:I3009" si="138">+F2946-G2946</f>
        <v>0</v>
      </c>
      <c r="J2946" s="116" t="s">
        <v>10120</v>
      </c>
      <c r="K2946" s="116" t="s">
        <v>15110</v>
      </c>
      <c r="L2946" s="197">
        <v>45741</v>
      </c>
      <c r="M2946" s="116"/>
      <c r="N2946" s="197">
        <v>45742</v>
      </c>
      <c r="O2946" s="388">
        <f t="shared" ref="O2946:O3009" si="139">+E2946/F2946</f>
        <v>155866.67000000001</v>
      </c>
      <c r="P2946" s="339">
        <f t="shared" ref="P2946:P3009" si="140">+O2946*I2946</f>
        <v>0</v>
      </c>
    </row>
    <row r="2947" spans="1:16" hidden="1" x14ac:dyDescent="0.25">
      <c r="A2947" s="116">
        <v>135700</v>
      </c>
      <c r="B2947" s="116">
        <v>3</v>
      </c>
      <c r="C2947" s="116">
        <v>1015100890</v>
      </c>
      <c r="D2947" s="116" t="s">
        <v>11142</v>
      </c>
      <c r="E2947" s="339">
        <v>44939.16</v>
      </c>
      <c r="F2947" s="194">
        <v>7</v>
      </c>
      <c r="G2947" s="194">
        <v>7</v>
      </c>
      <c r="H2947" s="194" t="s">
        <v>10119</v>
      </c>
      <c r="I2947" s="194">
        <f t="shared" si="138"/>
        <v>0</v>
      </c>
      <c r="J2947" s="116" t="s">
        <v>10120</v>
      </c>
      <c r="K2947" s="116" t="s">
        <v>15278</v>
      </c>
      <c r="L2947" s="197">
        <v>45742</v>
      </c>
      <c r="M2947" s="116"/>
      <c r="N2947" s="197">
        <v>45743</v>
      </c>
      <c r="O2947" s="388">
        <f t="shared" si="139"/>
        <v>6419.88</v>
      </c>
      <c r="P2947" s="339">
        <f t="shared" si="140"/>
        <v>0</v>
      </c>
    </row>
    <row r="2948" spans="1:16" hidden="1" x14ac:dyDescent="0.25">
      <c r="A2948" s="116">
        <v>135700</v>
      </c>
      <c r="B2948" s="116">
        <v>1</v>
      </c>
      <c r="C2948" s="116">
        <v>1016100000</v>
      </c>
      <c r="D2948" s="116" t="s">
        <v>10650</v>
      </c>
      <c r="E2948" s="339">
        <v>9911</v>
      </c>
      <c r="F2948" s="194">
        <v>1</v>
      </c>
      <c r="G2948" s="194">
        <v>1</v>
      </c>
      <c r="H2948" s="194" t="s">
        <v>10119</v>
      </c>
      <c r="I2948" s="194">
        <f t="shared" si="138"/>
        <v>0</v>
      </c>
      <c r="J2948" s="116" t="s">
        <v>10120</v>
      </c>
      <c r="K2948" s="116" t="s">
        <v>15278</v>
      </c>
      <c r="L2948" s="197">
        <v>45742</v>
      </c>
      <c r="M2948" s="116"/>
      <c r="N2948" s="197">
        <v>45756</v>
      </c>
      <c r="O2948" s="388">
        <f t="shared" si="139"/>
        <v>9911</v>
      </c>
      <c r="P2948" s="339">
        <f t="shared" si="140"/>
        <v>0</v>
      </c>
    </row>
    <row r="2949" spans="1:16" hidden="1" x14ac:dyDescent="0.25">
      <c r="A2949" s="116">
        <v>135700</v>
      </c>
      <c r="B2949" s="116">
        <v>2</v>
      </c>
      <c r="C2949" s="116">
        <v>1016100060</v>
      </c>
      <c r="D2949" s="116" t="s">
        <v>11147</v>
      </c>
      <c r="E2949" s="339">
        <v>28974</v>
      </c>
      <c r="F2949" s="194">
        <v>2</v>
      </c>
      <c r="G2949" s="194">
        <v>2</v>
      </c>
      <c r="H2949" s="194" t="s">
        <v>10119</v>
      </c>
      <c r="I2949" s="194">
        <f t="shared" si="138"/>
        <v>0</v>
      </c>
      <c r="J2949" s="116" t="s">
        <v>10120</v>
      </c>
      <c r="K2949" s="116" t="s">
        <v>15278</v>
      </c>
      <c r="L2949" s="197">
        <v>45742</v>
      </c>
      <c r="M2949" s="116"/>
      <c r="N2949" s="197">
        <v>45743</v>
      </c>
      <c r="O2949" s="388">
        <f t="shared" si="139"/>
        <v>14487</v>
      </c>
      <c r="P2949" s="339">
        <f t="shared" si="140"/>
        <v>0</v>
      </c>
    </row>
    <row r="2950" spans="1:16" hidden="1" x14ac:dyDescent="0.25">
      <c r="A2950" s="116">
        <v>135700</v>
      </c>
      <c r="B2950" s="116">
        <v>6</v>
      </c>
      <c r="C2950" s="116">
        <v>1016101380</v>
      </c>
      <c r="D2950" s="116" t="s">
        <v>10854</v>
      </c>
      <c r="E2950" s="339">
        <v>140605.5</v>
      </c>
      <c r="F2950" s="194">
        <v>7</v>
      </c>
      <c r="G2950" s="194">
        <v>7</v>
      </c>
      <c r="H2950" s="194" t="s">
        <v>10119</v>
      </c>
      <c r="I2950" s="194">
        <f t="shared" si="138"/>
        <v>0</v>
      </c>
      <c r="J2950" s="116" t="s">
        <v>10120</v>
      </c>
      <c r="K2950" s="116" t="s">
        <v>15278</v>
      </c>
      <c r="L2950" s="197">
        <v>45742</v>
      </c>
      <c r="M2950" s="116" t="s">
        <v>15282</v>
      </c>
      <c r="N2950" s="197">
        <v>45743</v>
      </c>
      <c r="O2950" s="388">
        <f t="shared" si="139"/>
        <v>20086.5</v>
      </c>
      <c r="P2950" s="339">
        <f t="shared" si="140"/>
        <v>0</v>
      </c>
    </row>
    <row r="2951" spans="1:16" hidden="1" x14ac:dyDescent="0.25">
      <c r="A2951" s="116">
        <v>135700</v>
      </c>
      <c r="B2951" s="116">
        <v>4</v>
      </c>
      <c r="C2951" s="116">
        <v>1023100140</v>
      </c>
      <c r="D2951" s="116" t="s">
        <v>11171</v>
      </c>
      <c r="E2951" s="339">
        <v>55170.36</v>
      </c>
      <c r="F2951" s="194">
        <v>3</v>
      </c>
      <c r="G2951" s="194">
        <v>3</v>
      </c>
      <c r="H2951" s="194" t="s">
        <v>10119</v>
      </c>
      <c r="I2951" s="194">
        <f t="shared" si="138"/>
        <v>0</v>
      </c>
      <c r="J2951" s="116" t="s">
        <v>10120</v>
      </c>
      <c r="K2951" s="116" t="s">
        <v>15278</v>
      </c>
      <c r="L2951" s="197">
        <v>45742</v>
      </c>
      <c r="M2951" s="116"/>
      <c r="N2951" s="197">
        <v>45756</v>
      </c>
      <c r="O2951" s="388">
        <f t="shared" si="139"/>
        <v>18390.12</v>
      </c>
      <c r="P2951" s="339">
        <f t="shared" si="140"/>
        <v>0</v>
      </c>
    </row>
    <row r="2952" spans="1:16" hidden="1" x14ac:dyDescent="0.25">
      <c r="A2952" s="116">
        <v>135700</v>
      </c>
      <c r="B2952" s="116">
        <v>5</v>
      </c>
      <c r="C2952" s="116">
        <v>1023100340</v>
      </c>
      <c r="D2952" s="116" t="s">
        <v>10969</v>
      </c>
      <c r="E2952" s="339">
        <v>73560</v>
      </c>
      <c r="F2952" s="194">
        <v>4</v>
      </c>
      <c r="G2952" s="194">
        <v>4</v>
      </c>
      <c r="H2952" s="194" t="s">
        <v>10119</v>
      </c>
      <c r="I2952" s="194">
        <f t="shared" si="138"/>
        <v>0</v>
      </c>
      <c r="J2952" s="116" t="s">
        <v>10120</v>
      </c>
      <c r="K2952" s="116" t="s">
        <v>15278</v>
      </c>
      <c r="L2952" s="197">
        <v>45742</v>
      </c>
      <c r="M2952" s="116"/>
      <c r="N2952" s="197">
        <v>45743</v>
      </c>
      <c r="O2952" s="388">
        <f t="shared" si="139"/>
        <v>18390</v>
      </c>
      <c r="P2952" s="339">
        <f t="shared" si="140"/>
        <v>0</v>
      </c>
    </row>
    <row r="2953" spans="1:16" hidden="1" x14ac:dyDescent="0.25">
      <c r="A2953" s="116">
        <v>135701</v>
      </c>
      <c r="B2953" s="116">
        <v>3</v>
      </c>
      <c r="C2953" s="116">
        <v>1015100890</v>
      </c>
      <c r="D2953" s="116" t="s">
        <v>11142</v>
      </c>
      <c r="E2953" s="339">
        <v>38519.279999999999</v>
      </c>
      <c r="F2953" s="194">
        <v>6</v>
      </c>
      <c r="G2953" s="194">
        <v>6</v>
      </c>
      <c r="H2953" s="194" t="s">
        <v>10119</v>
      </c>
      <c r="I2953" s="194">
        <f t="shared" si="138"/>
        <v>0</v>
      </c>
      <c r="J2953" s="116" t="s">
        <v>10120</v>
      </c>
      <c r="K2953" s="116" t="s">
        <v>15277</v>
      </c>
      <c r="L2953" s="197">
        <v>45742</v>
      </c>
      <c r="M2953" s="116"/>
      <c r="N2953" s="197">
        <v>45743</v>
      </c>
      <c r="O2953" s="388">
        <f t="shared" si="139"/>
        <v>6419.88</v>
      </c>
      <c r="P2953" s="339">
        <f t="shared" si="140"/>
        <v>0</v>
      </c>
    </row>
    <row r="2954" spans="1:16" hidden="1" x14ac:dyDescent="0.25">
      <c r="A2954" s="116">
        <v>135701</v>
      </c>
      <c r="B2954" s="116">
        <v>1</v>
      </c>
      <c r="C2954" s="116">
        <v>1016100000</v>
      </c>
      <c r="D2954" s="116" t="s">
        <v>10650</v>
      </c>
      <c r="E2954" s="339">
        <v>9911</v>
      </c>
      <c r="F2954" s="194">
        <v>1</v>
      </c>
      <c r="G2954" s="194">
        <v>1</v>
      </c>
      <c r="H2954" s="194" t="s">
        <v>10119</v>
      </c>
      <c r="I2954" s="194">
        <f t="shared" si="138"/>
        <v>0</v>
      </c>
      <c r="J2954" s="116" t="s">
        <v>10120</v>
      </c>
      <c r="K2954" s="116" t="s">
        <v>15277</v>
      </c>
      <c r="L2954" s="197">
        <v>45742</v>
      </c>
      <c r="M2954" s="116"/>
      <c r="N2954" s="197">
        <v>45757</v>
      </c>
      <c r="O2954" s="388">
        <f t="shared" si="139"/>
        <v>9911</v>
      </c>
      <c r="P2954" s="339">
        <f t="shared" si="140"/>
        <v>0</v>
      </c>
    </row>
    <row r="2955" spans="1:16" hidden="1" x14ac:dyDescent="0.25">
      <c r="A2955" s="116">
        <v>135701</v>
      </c>
      <c r="B2955" s="116">
        <v>2</v>
      </c>
      <c r="C2955" s="116">
        <v>1016100060</v>
      </c>
      <c r="D2955" s="116" t="s">
        <v>11147</v>
      </c>
      <c r="E2955" s="339">
        <v>14487</v>
      </c>
      <c r="F2955" s="194">
        <v>1</v>
      </c>
      <c r="G2955" s="194">
        <v>1</v>
      </c>
      <c r="H2955" s="194" t="s">
        <v>10119</v>
      </c>
      <c r="I2955" s="194">
        <f t="shared" si="138"/>
        <v>0</v>
      </c>
      <c r="J2955" s="116" t="s">
        <v>10120</v>
      </c>
      <c r="K2955" s="116" t="s">
        <v>15277</v>
      </c>
      <c r="L2955" s="197">
        <v>45742</v>
      </c>
      <c r="M2955" s="116"/>
      <c r="N2955" s="197">
        <v>45743</v>
      </c>
      <c r="O2955" s="388">
        <f t="shared" si="139"/>
        <v>14487</v>
      </c>
      <c r="P2955" s="339">
        <f t="shared" si="140"/>
        <v>0</v>
      </c>
    </row>
    <row r="2956" spans="1:16" hidden="1" x14ac:dyDescent="0.25">
      <c r="A2956" s="116">
        <v>135701</v>
      </c>
      <c r="B2956" s="116">
        <v>6</v>
      </c>
      <c r="C2956" s="116">
        <v>1016101380</v>
      </c>
      <c r="D2956" s="116" t="s">
        <v>10854</v>
      </c>
      <c r="E2956" s="339">
        <v>120519</v>
      </c>
      <c r="F2956" s="194">
        <v>6</v>
      </c>
      <c r="G2956" s="194">
        <v>6</v>
      </c>
      <c r="H2956" s="194" t="s">
        <v>10119</v>
      </c>
      <c r="I2956" s="194">
        <f t="shared" si="138"/>
        <v>0</v>
      </c>
      <c r="J2956" s="116" t="s">
        <v>10120</v>
      </c>
      <c r="K2956" s="116" t="s">
        <v>15277</v>
      </c>
      <c r="L2956" s="197">
        <v>45742</v>
      </c>
      <c r="M2956" s="116"/>
      <c r="N2956" s="197">
        <v>45757</v>
      </c>
      <c r="O2956" s="388">
        <f t="shared" si="139"/>
        <v>20086.5</v>
      </c>
      <c r="P2956" s="339">
        <f t="shared" si="140"/>
        <v>0</v>
      </c>
    </row>
    <row r="2957" spans="1:16" hidden="1" x14ac:dyDescent="0.25">
      <c r="A2957" s="116">
        <v>135701</v>
      </c>
      <c r="B2957" s="116">
        <v>4</v>
      </c>
      <c r="C2957" s="116">
        <v>1023100140</v>
      </c>
      <c r="D2957" s="116" t="s">
        <v>11171</v>
      </c>
      <c r="E2957" s="339">
        <v>36780.239999999998</v>
      </c>
      <c r="F2957" s="194">
        <v>2</v>
      </c>
      <c r="G2957" s="194">
        <v>2</v>
      </c>
      <c r="H2957" s="194" t="s">
        <v>10119</v>
      </c>
      <c r="I2957" s="194">
        <f t="shared" si="138"/>
        <v>0</v>
      </c>
      <c r="J2957" s="116" t="s">
        <v>10120</v>
      </c>
      <c r="K2957" s="116" t="s">
        <v>15277</v>
      </c>
      <c r="L2957" s="197">
        <v>45742</v>
      </c>
      <c r="M2957" s="116"/>
      <c r="N2957" s="197">
        <v>45757</v>
      </c>
      <c r="O2957" s="388">
        <f t="shared" si="139"/>
        <v>18390.12</v>
      </c>
      <c r="P2957" s="339">
        <f t="shared" si="140"/>
        <v>0</v>
      </c>
    </row>
    <row r="2958" spans="1:16" hidden="1" x14ac:dyDescent="0.25">
      <c r="A2958" s="116">
        <v>135701</v>
      </c>
      <c r="B2958" s="116">
        <v>5</v>
      </c>
      <c r="C2958" s="116">
        <v>1023100340</v>
      </c>
      <c r="D2958" s="116" t="s">
        <v>10969</v>
      </c>
      <c r="E2958" s="339">
        <v>73560</v>
      </c>
      <c r="F2958" s="194">
        <v>4</v>
      </c>
      <c r="G2958" s="194">
        <v>4</v>
      </c>
      <c r="H2958" s="194" t="s">
        <v>10119</v>
      </c>
      <c r="I2958" s="194">
        <f t="shared" si="138"/>
        <v>0</v>
      </c>
      <c r="J2958" s="116" t="s">
        <v>10120</v>
      </c>
      <c r="K2958" s="116" t="s">
        <v>15277</v>
      </c>
      <c r="L2958" s="197">
        <v>45742</v>
      </c>
      <c r="M2958" s="116"/>
      <c r="N2958" s="197">
        <v>45743</v>
      </c>
      <c r="O2958" s="388">
        <f t="shared" si="139"/>
        <v>18390</v>
      </c>
      <c r="P2958" s="339">
        <f t="shared" si="140"/>
        <v>0</v>
      </c>
    </row>
    <row r="2959" spans="1:16" hidden="1" x14ac:dyDescent="0.25">
      <c r="A2959" s="116">
        <v>135702</v>
      </c>
      <c r="B2959" s="116">
        <v>3</v>
      </c>
      <c r="C2959" s="116">
        <v>1015100890</v>
      </c>
      <c r="D2959" s="116" t="s">
        <v>11142</v>
      </c>
      <c r="E2959" s="339">
        <v>38519.279999999999</v>
      </c>
      <c r="F2959" s="194">
        <v>6</v>
      </c>
      <c r="G2959" s="194">
        <v>6</v>
      </c>
      <c r="H2959" s="194" t="s">
        <v>10119</v>
      </c>
      <c r="I2959" s="194">
        <f t="shared" si="138"/>
        <v>0</v>
      </c>
      <c r="J2959" s="116" t="s">
        <v>10120</v>
      </c>
      <c r="K2959" s="116" t="s">
        <v>15276</v>
      </c>
      <c r="L2959" s="197">
        <v>45742</v>
      </c>
      <c r="M2959" s="116"/>
      <c r="N2959" s="197">
        <v>45790</v>
      </c>
      <c r="O2959" s="388">
        <f t="shared" si="139"/>
        <v>6419.88</v>
      </c>
      <c r="P2959" s="339">
        <f t="shared" si="140"/>
        <v>0</v>
      </c>
    </row>
    <row r="2960" spans="1:16" hidden="1" x14ac:dyDescent="0.25">
      <c r="A2960" s="116">
        <v>135702</v>
      </c>
      <c r="B2960" s="116">
        <v>1</v>
      </c>
      <c r="C2960" s="116">
        <v>1016100000</v>
      </c>
      <c r="D2960" s="116" t="s">
        <v>10650</v>
      </c>
      <c r="E2960" s="339">
        <v>9911</v>
      </c>
      <c r="F2960" s="194">
        <v>1</v>
      </c>
      <c r="G2960" s="194">
        <v>1</v>
      </c>
      <c r="H2960" s="194" t="s">
        <v>10119</v>
      </c>
      <c r="I2960" s="194">
        <f t="shared" si="138"/>
        <v>0</v>
      </c>
      <c r="J2960" s="116" t="s">
        <v>10120</v>
      </c>
      <c r="K2960" s="116" t="s">
        <v>15276</v>
      </c>
      <c r="L2960" s="197">
        <v>45742</v>
      </c>
      <c r="M2960" s="116"/>
      <c r="N2960" s="197">
        <v>45757</v>
      </c>
      <c r="O2960" s="388">
        <f t="shared" si="139"/>
        <v>9911</v>
      </c>
      <c r="P2960" s="339">
        <f t="shared" si="140"/>
        <v>0</v>
      </c>
    </row>
    <row r="2961" spans="1:16" hidden="1" x14ac:dyDescent="0.25">
      <c r="A2961" s="116">
        <v>135702</v>
      </c>
      <c r="B2961" s="116">
        <v>2</v>
      </c>
      <c r="C2961" s="116">
        <v>1016100060</v>
      </c>
      <c r="D2961" s="116" t="s">
        <v>11147</v>
      </c>
      <c r="E2961" s="339">
        <v>14487</v>
      </c>
      <c r="F2961" s="194">
        <v>1</v>
      </c>
      <c r="G2961" s="194">
        <v>1</v>
      </c>
      <c r="H2961" s="194" t="s">
        <v>10119</v>
      </c>
      <c r="I2961" s="194">
        <f t="shared" si="138"/>
        <v>0</v>
      </c>
      <c r="J2961" s="116" t="s">
        <v>10120</v>
      </c>
      <c r="K2961" s="116" t="s">
        <v>15276</v>
      </c>
      <c r="L2961" s="197">
        <v>45742</v>
      </c>
      <c r="M2961" s="116"/>
      <c r="N2961" s="197">
        <v>45790</v>
      </c>
      <c r="O2961" s="388">
        <f t="shared" si="139"/>
        <v>14487</v>
      </c>
      <c r="P2961" s="339">
        <f t="shared" si="140"/>
        <v>0</v>
      </c>
    </row>
    <row r="2962" spans="1:16" hidden="1" x14ac:dyDescent="0.25">
      <c r="A2962" s="116">
        <v>135702</v>
      </c>
      <c r="B2962" s="116">
        <v>6</v>
      </c>
      <c r="C2962" s="116">
        <v>1016101380</v>
      </c>
      <c r="D2962" s="116" t="s">
        <v>10854</v>
      </c>
      <c r="E2962" s="339">
        <v>120519</v>
      </c>
      <c r="F2962" s="194">
        <v>6</v>
      </c>
      <c r="G2962" s="194">
        <v>6</v>
      </c>
      <c r="H2962" s="194" t="s">
        <v>10119</v>
      </c>
      <c r="I2962" s="194">
        <f t="shared" si="138"/>
        <v>0</v>
      </c>
      <c r="J2962" s="116" t="s">
        <v>10120</v>
      </c>
      <c r="K2962" s="116" t="s">
        <v>15276</v>
      </c>
      <c r="L2962" s="197">
        <v>45742</v>
      </c>
      <c r="M2962" s="116"/>
      <c r="N2962" s="197">
        <v>45757</v>
      </c>
      <c r="O2962" s="388">
        <f t="shared" si="139"/>
        <v>20086.5</v>
      </c>
      <c r="P2962" s="339">
        <f t="shared" si="140"/>
        <v>0</v>
      </c>
    </row>
    <row r="2963" spans="1:16" hidden="1" x14ac:dyDescent="0.25">
      <c r="A2963" s="116">
        <v>135702</v>
      </c>
      <c r="B2963" s="116">
        <v>4</v>
      </c>
      <c r="C2963" s="116">
        <v>1023100140</v>
      </c>
      <c r="D2963" s="116" t="s">
        <v>11171</v>
      </c>
      <c r="E2963" s="339">
        <v>36780.239999999998</v>
      </c>
      <c r="F2963" s="194">
        <v>2</v>
      </c>
      <c r="G2963" s="194">
        <v>2</v>
      </c>
      <c r="H2963" s="194" t="s">
        <v>10119</v>
      </c>
      <c r="I2963" s="194">
        <f t="shared" si="138"/>
        <v>0</v>
      </c>
      <c r="J2963" s="116" t="s">
        <v>10120</v>
      </c>
      <c r="K2963" s="116" t="s">
        <v>15276</v>
      </c>
      <c r="L2963" s="197">
        <v>45742</v>
      </c>
      <c r="M2963" s="116"/>
      <c r="N2963" s="197">
        <v>45757</v>
      </c>
      <c r="O2963" s="388">
        <f t="shared" si="139"/>
        <v>18390.12</v>
      </c>
      <c r="P2963" s="339">
        <f t="shared" si="140"/>
        <v>0</v>
      </c>
    </row>
    <row r="2964" spans="1:16" hidden="1" x14ac:dyDescent="0.25">
      <c r="A2964" s="116">
        <v>135702</v>
      </c>
      <c r="B2964" s="116">
        <v>5</v>
      </c>
      <c r="C2964" s="116">
        <v>1023100340</v>
      </c>
      <c r="D2964" s="116" t="s">
        <v>10969</v>
      </c>
      <c r="E2964" s="339">
        <v>73560</v>
      </c>
      <c r="F2964" s="194">
        <v>4</v>
      </c>
      <c r="G2964" s="194">
        <v>4</v>
      </c>
      <c r="H2964" s="194" t="s">
        <v>10119</v>
      </c>
      <c r="I2964" s="194">
        <f t="shared" si="138"/>
        <v>0</v>
      </c>
      <c r="J2964" s="116" t="s">
        <v>10120</v>
      </c>
      <c r="K2964" s="116" t="s">
        <v>15276</v>
      </c>
      <c r="L2964" s="197">
        <v>45742</v>
      </c>
      <c r="M2964" s="116"/>
      <c r="N2964" s="197">
        <v>45743</v>
      </c>
      <c r="O2964" s="388">
        <f t="shared" si="139"/>
        <v>18390</v>
      </c>
      <c r="P2964" s="339">
        <f t="shared" si="140"/>
        <v>0</v>
      </c>
    </row>
    <row r="2965" spans="1:16" hidden="1" x14ac:dyDescent="0.25">
      <c r="A2965" s="116">
        <v>135703</v>
      </c>
      <c r="B2965" s="116">
        <v>6</v>
      </c>
      <c r="C2965" s="116">
        <v>1015100890</v>
      </c>
      <c r="D2965" s="116" t="s">
        <v>11142</v>
      </c>
      <c r="E2965" s="339">
        <v>398032.56</v>
      </c>
      <c r="F2965" s="194">
        <v>62</v>
      </c>
      <c r="G2965" s="194">
        <v>62</v>
      </c>
      <c r="H2965" s="194" t="s">
        <v>10119</v>
      </c>
      <c r="I2965" s="194">
        <f t="shared" si="138"/>
        <v>0</v>
      </c>
      <c r="J2965" s="116" t="s">
        <v>10120</v>
      </c>
      <c r="K2965" s="116" t="s">
        <v>15275</v>
      </c>
      <c r="L2965" s="197">
        <v>45742</v>
      </c>
      <c r="M2965" s="116"/>
      <c r="N2965" s="197">
        <v>45790</v>
      </c>
      <c r="O2965" s="388">
        <f t="shared" si="139"/>
        <v>6419.88</v>
      </c>
      <c r="P2965" s="339">
        <f t="shared" si="140"/>
        <v>0</v>
      </c>
    </row>
    <row r="2966" spans="1:16" hidden="1" x14ac:dyDescent="0.25">
      <c r="A2966" s="116">
        <v>135703</v>
      </c>
      <c r="B2966" s="116">
        <v>4</v>
      </c>
      <c r="C2966" s="116">
        <v>1016100000</v>
      </c>
      <c r="D2966" s="116" t="s">
        <v>10650</v>
      </c>
      <c r="E2966" s="339">
        <v>29733</v>
      </c>
      <c r="F2966" s="194">
        <v>3</v>
      </c>
      <c r="G2966" s="194">
        <v>3</v>
      </c>
      <c r="H2966" s="194" t="s">
        <v>10119</v>
      </c>
      <c r="I2966" s="194">
        <f t="shared" si="138"/>
        <v>0</v>
      </c>
      <c r="J2966" s="116" t="s">
        <v>10120</v>
      </c>
      <c r="K2966" s="116" t="s">
        <v>15275</v>
      </c>
      <c r="L2966" s="197">
        <v>45742</v>
      </c>
      <c r="M2966" s="116"/>
      <c r="N2966" s="197">
        <v>45757</v>
      </c>
      <c r="O2966" s="388">
        <f t="shared" si="139"/>
        <v>9911</v>
      </c>
      <c r="P2966" s="339">
        <f t="shared" si="140"/>
        <v>0</v>
      </c>
    </row>
    <row r="2967" spans="1:16" hidden="1" x14ac:dyDescent="0.25">
      <c r="A2967" s="116">
        <v>135703</v>
      </c>
      <c r="B2967" s="116">
        <v>5</v>
      </c>
      <c r="C2967" s="116">
        <v>1016100060</v>
      </c>
      <c r="D2967" s="116" t="s">
        <v>11147</v>
      </c>
      <c r="E2967" s="339">
        <v>159357</v>
      </c>
      <c r="F2967" s="194">
        <v>11</v>
      </c>
      <c r="G2967" s="194">
        <v>11</v>
      </c>
      <c r="H2967" s="194" t="s">
        <v>10119</v>
      </c>
      <c r="I2967" s="194">
        <f t="shared" si="138"/>
        <v>0</v>
      </c>
      <c r="J2967" s="116" t="s">
        <v>10120</v>
      </c>
      <c r="K2967" s="116" t="s">
        <v>15275</v>
      </c>
      <c r="L2967" s="197">
        <v>45742</v>
      </c>
      <c r="M2967" s="116"/>
      <c r="N2967" s="197">
        <v>45790</v>
      </c>
      <c r="O2967" s="388">
        <f t="shared" si="139"/>
        <v>14487</v>
      </c>
      <c r="P2967" s="339">
        <f t="shared" si="140"/>
        <v>0</v>
      </c>
    </row>
    <row r="2968" spans="1:16" hidden="1" x14ac:dyDescent="0.25">
      <c r="A2968" s="116">
        <v>135703</v>
      </c>
      <c r="B2968" s="116">
        <v>3</v>
      </c>
      <c r="C2968" s="116">
        <v>1016101380</v>
      </c>
      <c r="D2968" s="116" t="s">
        <v>10854</v>
      </c>
      <c r="E2968" s="339">
        <v>1245363</v>
      </c>
      <c r="F2968" s="194">
        <v>62</v>
      </c>
      <c r="G2968" s="194">
        <v>62</v>
      </c>
      <c r="H2968" s="194" t="s">
        <v>10119</v>
      </c>
      <c r="I2968" s="194">
        <f t="shared" si="138"/>
        <v>0</v>
      </c>
      <c r="J2968" s="116" t="s">
        <v>10120</v>
      </c>
      <c r="K2968" s="116" t="s">
        <v>15275</v>
      </c>
      <c r="L2968" s="197">
        <v>45742</v>
      </c>
      <c r="M2968" s="116" t="s">
        <v>15384</v>
      </c>
      <c r="N2968" s="197">
        <v>45757</v>
      </c>
      <c r="O2968" s="388">
        <f t="shared" si="139"/>
        <v>20086.5</v>
      </c>
      <c r="P2968" s="339">
        <f t="shared" si="140"/>
        <v>0</v>
      </c>
    </row>
    <row r="2969" spans="1:16" hidden="1" x14ac:dyDescent="0.25">
      <c r="A2969" s="116">
        <v>135703</v>
      </c>
      <c r="B2969" s="116">
        <v>1</v>
      </c>
      <c r="C2969" s="116">
        <v>1023100140</v>
      </c>
      <c r="D2969" s="116" t="s">
        <v>11171</v>
      </c>
      <c r="E2969" s="339">
        <v>386192.52</v>
      </c>
      <c r="F2969" s="194">
        <v>21</v>
      </c>
      <c r="G2969" s="194">
        <v>21</v>
      </c>
      <c r="H2969" s="194" t="s">
        <v>10119</v>
      </c>
      <c r="I2969" s="194">
        <f t="shared" si="138"/>
        <v>0</v>
      </c>
      <c r="J2969" s="116" t="s">
        <v>10120</v>
      </c>
      <c r="K2969" s="116" t="s">
        <v>15275</v>
      </c>
      <c r="L2969" s="197">
        <v>45742</v>
      </c>
      <c r="M2969" s="116"/>
      <c r="N2969" s="197">
        <v>45757</v>
      </c>
      <c r="O2969" s="388">
        <f t="shared" si="139"/>
        <v>18390.120000000003</v>
      </c>
      <c r="P2969" s="339">
        <f t="shared" si="140"/>
        <v>0</v>
      </c>
    </row>
    <row r="2970" spans="1:16" hidden="1" x14ac:dyDescent="0.25">
      <c r="A2970" s="116">
        <v>135703</v>
      </c>
      <c r="B2970" s="116">
        <v>2</v>
      </c>
      <c r="C2970" s="116">
        <v>1023100340</v>
      </c>
      <c r="D2970" s="116" t="s">
        <v>10969</v>
      </c>
      <c r="E2970" s="339">
        <v>680430</v>
      </c>
      <c r="F2970" s="194">
        <v>37</v>
      </c>
      <c r="G2970" s="194">
        <v>37</v>
      </c>
      <c r="H2970" s="194" t="s">
        <v>10119</v>
      </c>
      <c r="I2970" s="194">
        <f t="shared" si="138"/>
        <v>0</v>
      </c>
      <c r="J2970" s="116" t="s">
        <v>10120</v>
      </c>
      <c r="K2970" s="116" t="s">
        <v>15275</v>
      </c>
      <c r="L2970" s="197">
        <v>45742</v>
      </c>
      <c r="M2970" s="116"/>
      <c r="N2970" s="197">
        <v>45757</v>
      </c>
      <c r="O2970" s="388">
        <f t="shared" si="139"/>
        <v>18390</v>
      </c>
      <c r="P2970" s="339">
        <f t="shared" si="140"/>
        <v>0</v>
      </c>
    </row>
    <row r="2971" spans="1:16" hidden="1" x14ac:dyDescent="0.25">
      <c r="A2971" s="116">
        <v>135759</v>
      </c>
      <c r="B2971" s="116">
        <v>2</v>
      </c>
      <c r="C2971" s="116">
        <v>1230100160</v>
      </c>
      <c r="D2971" s="116" t="s">
        <v>17469</v>
      </c>
      <c r="E2971" s="339">
        <v>27551</v>
      </c>
      <c r="F2971" s="194">
        <v>1</v>
      </c>
      <c r="G2971" s="194">
        <v>1</v>
      </c>
      <c r="H2971" s="194" t="s">
        <v>10119</v>
      </c>
      <c r="I2971" s="194">
        <f t="shared" si="138"/>
        <v>0</v>
      </c>
      <c r="J2971" s="116" t="s">
        <v>10126</v>
      </c>
      <c r="K2971" s="116" t="s">
        <v>15008</v>
      </c>
      <c r="L2971" s="197">
        <v>45743</v>
      </c>
      <c r="M2971" s="116" t="s">
        <v>15312</v>
      </c>
      <c r="N2971" s="197">
        <v>45747</v>
      </c>
      <c r="O2971" s="388">
        <f t="shared" si="139"/>
        <v>27551</v>
      </c>
      <c r="P2971" s="339">
        <f t="shared" si="140"/>
        <v>0</v>
      </c>
    </row>
    <row r="2972" spans="1:16" hidden="1" x14ac:dyDescent="0.25">
      <c r="A2972" s="116">
        <v>135759</v>
      </c>
      <c r="B2972" s="116">
        <v>1</v>
      </c>
      <c r="C2972" s="116">
        <v>1234100200</v>
      </c>
      <c r="D2972" s="116" t="s">
        <v>6559</v>
      </c>
      <c r="E2972" s="339">
        <v>87677</v>
      </c>
      <c r="F2972" s="194">
        <v>1</v>
      </c>
      <c r="G2972" s="194">
        <v>1</v>
      </c>
      <c r="H2972" s="194" t="s">
        <v>10119</v>
      </c>
      <c r="I2972" s="194">
        <f t="shared" si="138"/>
        <v>0</v>
      </c>
      <c r="J2972" s="116" t="s">
        <v>10126</v>
      </c>
      <c r="K2972" s="116" t="s">
        <v>15008</v>
      </c>
      <c r="L2972" s="197">
        <v>45743</v>
      </c>
      <c r="M2972" s="116" t="s">
        <v>15312</v>
      </c>
      <c r="N2972" s="197">
        <v>45747</v>
      </c>
      <c r="O2972" s="388">
        <f t="shared" si="139"/>
        <v>87677</v>
      </c>
      <c r="P2972" s="339">
        <f t="shared" si="140"/>
        <v>0</v>
      </c>
    </row>
    <row r="2973" spans="1:16" hidden="1" x14ac:dyDescent="0.25">
      <c r="A2973" s="116">
        <v>135775</v>
      </c>
      <c r="B2973" s="116">
        <v>1</v>
      </c>
      <c r="C2973" s="116">
        <v>1511102130</v>
      </c>
      <c r="D2973" s="116" t="s">
        <v>10484</v>
      </c>
      <c r="E2973" s="339">
        <v>19856.599999999999</v>
      </c>
      <c r="F2973" s="194">
        <v>20</v>
      </c>
      <c r="G2973" s="194">
        <v>20</v>
      </c>
      <c r="H2973" s="194" t="s">
        <v>10119</v>
      </c>
      <c r="I2973" s="194">
        <f t="shared" si="138"/>
        <v>0</v>
      </c>
      <c r="J2973" s="116" t="s">
        <v>10120</v>
      </c>
      <c r="K2973" s="116" t="s">
        <v>15205</v>
      </c>
      <c r="L2973" s="197">
        <v>45743</v>
      </c>
      <c r="M2973" s="116"/>
      <c r="N2973" s="197">
        <v>45748</v>
      </c>
      <c r="O2973" s="388">
        <f t="shared" si="139"/>
        <v>992.82999999999993</v>
      </c>
      <c r="P2973" s="339">
        <f t="shared" si="140"/>
        <v>0</v>
      </c>
    </row>
    <row r="2974" spans="1:16" hidden="1" x14ac:dyDescent="0.25">
      <c r="A2974" s="116">
        <v>135775</v>
      </c>
      <c r="B2974" s="116">
        <v>2</v>
      </c>
      <c r="C2974" s="116">
        <v>1521100650</v>
      </c>
      <c r="D2974" s="116" t="s">
        <v>17537</v>
      </c>
      <c r="E2974" s="339">
        <v>5400</v>
      </c>
      <c r="F2974" s="194">
        <v>40</v>
      </c>
      <c r="G2974" s="194">
        <v>40</v>
      </c>
      <c r="H2974" s="194" t="s">
        <v>10119</v>
      </c>
      <c r="I2974" s="194">
        <f t="shared" si="138"/>
        <v>0</v>
      </c>
      <c r="J2974" s="116" t="s">
        <v>10120</v>
      </c>
      <c r="K2974" s="116" t="s">
        <v>15205</v>
      </c>
      <c r="L2974" s="197">
        <v>45743</v>
      </c>
      <c r="M2974" s="116"/>
      <c r="N2974" s="197">
        <v>45748</v>
      </c>
      <c r="O2974" s="388">
        <f t="shared" si="139"/>
        <v>135</v>
      </c>
      <c r="P2974" s="339">
        <f t="shared" si="140"/>
        <v>0</v>
      </c>
    </row>
    <row r="2975" spans="1:16" hidden="1" x14ac:dyDescent="0.25">
      <c r="A2975" s="116">
        <v>135775</v>
      </c>
      <c r="B2975" s="116">
        <v>4</v>
      </c>
      <c r="C2975" s="116">
        <v>1546101840</v>
      </c>
      <c r="D2975" s="116" t="s">
        <v>10957</v>
      </c>
      <c r="E2975" s="339">
        <v>90328.24</v>
      </c>
      <c r="F2975" s="194">
        <v>8</v>
      </c>
      <c r="G2975" s="194">
        <v>8</v>
      </c>
      <c r="H2975" s="194" t="s">
        <v>10119</v>
      </c>
      <c r="I2975" s="194">
        <f t="shared" si="138"/>
        <v>0</v>
      </c>
      <c r="J2975" s="116" t="s">
        <v>10120</v>
      </c>
      <c r="K2975" s="116" t="s">
        <v>15205</v>
      </c>
      <c r="L2975" s="197">
        <v>45743</v>
      </c>
      <c r="M2975" s="116"/>
      <c r="N2975" s="197">
        <v>45748</v>
      </c>
      <c r="O2975" s="388">
        <f t="shared" si="139"/>
        <v>11291.03</v>
      </c>
      <c r="P2975" s="339">
        <f t="shared" si="140"/>
        <v>0</v>
      </c>
    </row>
    <row r="2976" spans="1:16" hidden="1" x14ac:dyDescent="0.25">
      <c r="A2976" s="116">
        <v>135775</v>
      </c>
      <c r="B2976" s="116">
        <v>3</v>
      </c>
      <c r="C2976" s="116">
        <v>1810105190</v>
      </c>
      <c r="D2976" s="116" t="s">
        <v>10568</v>
      </c>
      <c r="E2976" s="339">
        <v>18888</v>
      </c>
      <c r="F2976" s="194">
        <v>80</v>
      </c>
      <c r="G2976" s="194">
        <v>80</v>
      </c>
      <c r="H2976" s="194" t="s">
        <v>10119</v>
      </c>
      <c r="I2976" s="194">
        <f t="shared" si="138"/>
        <v>0</v>
      </c>
      <c r="J2976" s="116" t="s">
        <v>10120</v>
      </c>
      <c r="K2976" s="116" t="s">
        <v>15205</v>
      </c>
      <c r="L2976" s="197">
        <v>45743</v>
      </c>
      <c r="M2976" s="116" t="s">
        <v>17682</v>
      </c>
      <c r="N2976" s="197">
        <v>45749</v>
      </c>
      <c r="O2976" s="388">
        <f t="shared" si="139"/>
        <v>236.1</v>
      </c>
      <c r="P2976" s="339">
        <f t="shared" si="140"/>
        <v>0</v>
      </c>
    </row>
    <row r="2977" spans="1:16" hidden="1" x14ac:dyDescent="0.25">
      <c r="A2977" s="116">
        <v>135777</v>
      </c>
      <c r="B2977" s="116">
        <v>4</v>
      </c>
      <c r="C2977" s="116">
        <v>1010100120</v>
      </c>
      <c r="D2977" s="116" t="s">
        <v>17672</v>
      </c>
      <c r="E2977" s="339">
        <v>29285.599999999999</v>
      </c>
      <c r="F2977" s="194">
        <v>20</v>
      </c>
      <c r="G2977" s="194">
        <v>20</v>
      </c>
      <c r="H2977" s="194" t="s">
        <v>10119</v>
      </c>
      <c r="I2977" s="194">
        <f t="shared" si="138"/>
        <v>0</v>
      </c>
      <c r="J2977" s="116" t="s">
        <v>10120</v>
      </c>
      <c r="K2977" s="116" t="s">
        <v>15304</v>
      </c>
      <c r="L2977" s="197">
        <v>45743</v>
      </c>
      <c r="M2977" s="116" t="s">
        <v>15332</v>
      </c>
      <c r="N2977" s="197">
        <v>45757</v>
      </c>
      <c r="O2977" s="388">
        <f t="shared" si="139"/>
        <v>1464.28</v>
      </c>
      <c r="P2977" s="339">
        <f t="shared" si="140"/>
        <v>0</v>
      </c>
    </row>
    <row r="2978" spans="1:16" hidden="1" x14ac:dyDescent="0.25">
      <c r="A2978" s="116">
        <v>135777</v>
      </c>
      <c r="B2978" s="116">
        <v>5</v>
      </c>
      <c r="C2978" s="116">
        <v>1010102050</v>
      </c>
      <c r="D2978" s="116" t="s">
        <v>17496</v>
      </c>
      <c r="E2978" s="339">
        <v>34820</v>
      </c>
      <c r="F2978" s="194">
        <v>20</v>
      </c>
      <c r="G2978" s="194">
        <v>20</v>
      </c>
      <c r="H2978" s="194" t="s">
        <v>10119</v>
      </c>
      <c r="I2978" s="194">
        <f t="shared" si="138"/>
        <v>0</v>
      </c>
      <c r="J2978" s="116" t="s">
        <v>10120</v>
      </c>
      <c r="K2978" s="116" t="s">
        <v>15304</v>
      </c>
      <c r="L2978" s="197">
        <v>45743</v>
      </c>
      <c r="M2978" s="116"/>
      <c r="N2978" s="197">
        <v>45817</v>
      </c>
      <c r="O2978" s="388">
        <f t="shared" si="139"/>
        <v>1741</v>
      </c>
      <c r="P2978" s="339">
        <f t="shared" si="140"/>
        <v>0</v>
      </c>
    </row>
    <row r="2979" spans="1:16" hidden="1" x14ac:dyDescent="0.25">
      <c r="A2979" s="116">
        <v>135777</v>
      </c>
      <c r="B2979" s="116">
        <v>7</v>
      </c>
      <c r="C2979" s="116">
        <v>1015100080</v>
      </c>
      <c r="D2979" s="116" t="s">
        <v>11141</v>
      </c>
      <c r="E2979" s="339">
        <v>47065.86</v>
      </c>
      <c r="F2979" s="194">
        <v>2</v>
      </c>
      <c r="G2979" s="194">
        <v>2</v>
      </c>
      <c r="H2979" s="194" t="s">
        <v>10119</v>
      </c>
      <c r="I2979" s="194">
        <f t="shared" si="138"/>
        <v>0</v>
      </c>
      <c r="J2979" s="116" t="s">
        <v>10120</v>
      </c>
      <c r="K2979" s="116" t="s">
        <v>15304</v>
      </c>
      <c r="L2979" s="197">
        <v>45743</v>
      </c>
      <c r="M2979" s="116"/>
      <c r="N2979" s="197">
        <v>45749</v>
      </c>
      <c r="O2979" s="388">
        <f t="shared" si="139"/>
        <v>23532.93</v>
      </c>
      <c r="P2979" s="339">
        <f t="shared" si="140"/>
        <v>0</v>
      </c>
    </row>
    <row r="2980" spans="1:16" hidden="1" x14ac:dyDescent="0.25">
      <c r="A2980" s="116">
        <v>135777</v>
      </c>
      <c r="B2980" s="116">
        <v>2</v>
      </c>
      <c r="C2980" s="116">
        <v>1016100000</v>
      </c>
      <c r="D2980" s="116" t="s">
        <v>10650</v>
      </c>
      <c r="E2980" s="339">
        <v>9911</v>
      </c>
      <c r="F2980" s="194">
        <v>1</v>
      </c>
      <c r="G2980" s="194">
        <v>1</v>
      </c>
      <c r="H2980" s="194" t="s">
        <v>10119</v>
      </c>
      <c r="I2980" s="194">
        <f t="shared" si="138"/>
        <v>0</v>
      </c>
      <c r="J2980" s="116" t="s">
        <v>10120</v>
      </c>
      <c r="K2980" s="116" t="s">
        <v>15304</v>
      </c>
      <c r="L2980" s="197">
        <v>45743</v>
      </c>
      <c r="M2980" s="116"/>
      <c r="N2980" s="197">
        <v>45757</v>
      </c>
      <c r="O2980" s="388">
        <f t="shared" si="139"/>
        <v>9911</v>
      </c>
      <c r="P2980" s="339">
        <f t="shared" si="140"/>
        <v>0</v>
      </c>
    </row>
    <row r="2981" spans="1:16" hidden="1" x14ac:dyDescent="0.25">
      <c r="A2981" s="116">
        <v>135777</v>
      </c>
      <c r="B2981" s="116">
        <v>1</v>
      </c>
      <c r="C2981" s="116">
        <v>1016101010</v>
      </c>
      <c r="D2981" s="116" t="s">
        <v>10655</v>
      </c>
      <c r="E2981" s="339">
        <v>18462</v>
      </c>
      <c r="F2981" s="194">
        <v>1</v>
      </c>
      <c r="G2981" s="194">
        <v>1</v>
      </c>
      <c r="H2981" s="194" t="s">
        <v>10119</v>
      </c>
      <c r="I2981" s="194">
        <f t="shared" si="138"/>
        <v>0</v>
      </c>
      <c r="J2981" s="116" t="s">
        <v>10120</v>
      </c>
      <c r="K2981" s="116" t="s">
        <v>15304</v>
      </c>
      <c r="L2981" s="197">
        <v>45743</v>
      </c>
      <c r="M2981" s="116" t="s">
        <v>17683</v>
      </c>
      <c r="N2981" s="197">
        <v>45817</v>
      </c>
      <c r="O2981" s="388">
        <f t="shared" si="139"/>
        <v>18462</v>
      </c>
      <c r="P2981" s="339">
        <f t="shared" si="140"/>
        <v>0</v>
      </c>
    </row>
    <row r="2982" spans="1:16" hidden="1" x14ac:dyDescent="0.25">
      <c r="A2982" s="116">
        <v>135777</v>
      </c>
      <c r="B2982" s="116">
        <v>6</v>
      </c>
      <c r="C2982" s="116">
        <v>1016101250</v>
      </c>
      <c r="D2982" s="116" t="s">
        <v>11152</v>
      </c>
      <c r="E2982" s="339">
        <v>5373.87</v>
      </c>
      <c r="F2982" s="194">
        <v>3</v>
      </c>
      <c r="G2982" s="194">
        <v>3</v>
      </c>
      <c r="H2982" s="194" t="s">
        <v>10119</v>
      </c>
      <c r="I2982" s="194">
        <f t="shared" si="138"/>
        <v>0</v>
      </c>
      <c r="J2982" s="116" t="s">
        <v>10120</v>
      </c>
      <c r="K2982" s="116" t="s">
        <v>15304</v>
      </c>
      <c r="L2982" s="197">
        <v>45743</v>
      </c>
      <c r="M2982" s="116"/>
      <c r="N2982" s="197">
        <v>45848</v>
      </c>
      <c r="O2982" s="388">
        <f t="shared" si="139"/>
        <v>1791.29</v>
      </c>
      <c r="P2982" s="339">
        <f t="shared" si="140"/>
        <v>0</v>
      </c>
    </row>
    <row r="2983" spans="1:16" hidden="1" x14ac:dyDescent="0.25">
      <c r="A2983" s="116">
        <v>135777</v>
      </c>
      <c r="B2983" s="116">
        <v>8</v>
      </c>
      <c r="C2983" s="116">
        <v>1016101340</v>
      </c>
      <c r="D2983" s="116" t="s">
        <v>10489</v>
      </c>
      <c r="E2983" s="339">
        <v>15502.22</v>
      </c>
      <c r="F2983" s="194">
        <v>2</v>
      </c>
      <c r="G2983" s="194">
        <v>2</v>
      </c>
      <c r="H2983" s="194" t="s">
        <v>10119</v>
      </c>
      <c r="I2983" s="194">
        <f t="shared" si="138"/>
        <v>0</v>
      </c>
      <c r="J2983" s="116" t="s">
        <v>10120</v>
      </c>
      <c r="K2983" s="116" t="s">
        <v>15304</v>
      </c>
      <c r="L2983" s="197">
        <v>45743</v>
      </c>
      <c r="M2983" s="116"/>
      <c r="N2983" s="197">
        <v>45749</v>
      </c>
      <c r="O2983" s="388">
        <f t="shared" si="139"/>
        <v>7751.11</v>
      </c>
      <c r="P2983" s="339">
        <f t="shared" si="140"/>
        <v>0</v>
      </c>
    </row>
    <row r="2984" spans="1:16" hidden="1" x14ac:dyDescent="0.25">
      <c r="A2984" s="116">
        <v>135777</v>
      </c>
      <c r="B2984" s="116">
        <v>3</v>
      </c>
      <c r="C2984" s="116">
        <v>1546101870</v>
      </c>
      <c r="D2984" s="116" t="s">
        <v>16201</v>
      </c>
      <c r="E2984" s="339">
        <v>28683.5</v>
      </c>
      <c r="F2984" s="194">
        <v>50</v>
      </c>
      <c r="G2984" s="194">
        <v>50</v>
      </c>
      <c r="H2984" s="194" t="s">
        <v>10119</v>
      </c>
      <c r="I2984" s="194">
        <f t="shared" si="138"/>
        <v>0</v>
      </c>
      <c r="J2984" s="116" t="s">
        <v>10120</v>
      </c>
      <c r="K2984" s="116" t="s">
        <v>15304</v>
      </c>
      <c r="L2984" s="197">
        <v>45743</v>
      </c>
      <c r="M2984" s="116"/>
      <c r="N2984" s="197">
        <v>45749</v>
      </c>
      <c r="O2984" s="388">
        <f t="shared" si="139"/>
        <v>573.66999999999996</v>
      </c>
      <c r="P2984" s="339">
        <f t="shared" si="140"/>
        <v>0</v>
      </c>
    </row>
    <row r="2985" spans="1:16" hidden="1" x14ac:dyDescent="0.25">
      <c r="A2985" s="116">
        <v>135777</v>
      </c>
      <c r="B2985" s="116">
        <v>9</v>
      </c>
      <c r="C2985" s="116">
        <v>1810101870</v>
      </c>
      <c r="D2985" s="116" t="s">
        <v>11367</v>
      </c>
      <c r="E2985" s="339">
        <v>20896.88</v>
      </c>
      <c r="F2985" s="194">
        <v>2</v>
      </c>
      <c r="G2985" s="194">
        <v>2</v>
      </c>
      <c r="H2985" s="194" t="s">
        <v>10119</v>
      </c>
      <c r="I2985" s="194">
        <f t="shared" si="138"/>
        <v>0</v>
      </c>
      <c r="J2985" s="116" t="s">
        <v>10120</v>
      </c>
      <c r="K2985" s="116" t="s">
        <v>15304</v>
      </c>
      <c r="L2985" s="197">
        <v>45743</v>
      </c>
      <c r="M2985" s="116"/>
      <c r="N2985" s="197">
        <v>45749</v>
      </c>
      <c r="O2985" s="388">
        <f t="shared" si="139"/>
        <v>10448.44</v>
      </c>
      <c r="P2985" s="339">
        <f t="shared" si="140"/>
        <v>0</v>
      </c>
    </row>
    <row r="2986" spans="1:16" hidden="1" x14ac:dyDescent="0.25">
      <c r="A2986" s="116">
        <v>135841</v>
      </c>
      <c r="B2986" s="116">
        <v>13</v>
      </c>
      <c r="C2986" s="116">
        <v>1016101720</v>
      </c>
      <c r="D2986" s="116" t="s">
        <v>10817</v>
      </c>
      <c r="E2986" s="339">
        <v>177143</v>
      </c>
      <c r="F2986" s="194">
        <v>1</v>
      </c>
      <c r="G2986" s="194">
        <v>1</v>
      </c>
      <c r="H2986" s="194" t="s">
        <v>10119</v>
      </c>
      <c r="I2986" s="194">
        <f t="shared" si="138"/>
        <v>0</v>
      </c>
      <c r="J2986" s="116" t="s">
        <v>10120</v>
      </c>
      <c r="K2986" s="116" t="s">
        <v>15305</v>
      </c>
      <c r="L2986" s="197">
        <v>45743</v>
      </c>
      <c r="M2986" s="116"/>
      <c r="N2986" s="197">
        <v>45747</v>
      </c>
      <c r="O2986" s="388">
        <f t="shared" si="139"/>
        <v>177143</v>
      </c>
      <c r="P2986" s="339">
        <f t="shared" si="140"/>
        <v>0</v>
      </c>
    </row>
    <row r="2987" spans="1:16" hidden="1" x14ac:dyDescent="0.25">
      <c r="A2987" s="116">
        <v>135841</v>
      </c>
      <c r="B2987" s="116">
        <v>14</v>
      </c>
      <c r="C2987" s="116">
        <v>1016101760</v>
      </c>
      <c r="D2987" s="116" t="s">
        <v>10968</v>
      </c>
      <c r="E2987" s="339">
        <v>227900</v>
      </c>
      <c r="F2987" s="194">
        <v>1</v>
      </c>
      <c r="G2987" s="194">
        <v>1</v>
      </c>
      <c r="H2987" s="194" t="s">
        <v>10119</v>
      </c>
      <c r="I2987" s="194">
        <f t="shared" si="138"/>
        <v>0</v>
      </c>
      <c r="J2987" s="116" t="s">
        <v>10120</v>
      </c>
      <c r="K2987" s="116" t="s">
        <v>15305</v>
      </c>
      <c r="L2987" s="197">
        <v>45743</v>
      </c>
      <c r="M2987" s="116"/>
      <c r="N2987" s="197">
        <v>45747</v>
      </c>
      <c r="O2987" s="388">
        <f t="shared" si="139"/>
        <v>227900</v>
      </c>
      <c r="P2987" s="339">
        <f t="shared" si="140"/>
        <v>0</v>
      </c>
    </row>
    <row r="2988" spans="1:16" hidden="1" x14ac:dyDescent="0.25">
      <c r="A2988" s="116">
        <v>135841</v>
      </c>
      <c r="B2988" s="116">
        <v>12</v>
      </c>
      <c r="C2988" s="116">
        <v>1017100480</v>
      </c>
      <c r="D2988" s="116" t="s">
        <v>10686</v>
      </c>
      <c r="E2988" s="339">
        <v>31800</v>
      </c>
      <c r="F2988" s="194">
        <v>1</v>
      </c>
      <c r="G2988" s="194">
        <v>1</v>
      </c>
      <c r="H2988" s="194" t="s">
        <v>10119</v>
      </c>
      <c r="I2988" s="194">
        <f t="shared" si="138"/>
        <v>0</v>
      </c>
      <c r="J2988" s="116" t="s">
        <v>10120</v>
      </c>
      <c r="K2988" s="116" t="s">
        <v>15305</v>
      </c>
      <c r="L2988" s="197">
        <v>45743</v>
      </c>
      <c r="M2988" s="116"/>
      <c r="N2988" s="197">
        <v>45747</v>
      </c>
      <c r="O2988" s="388">
        <f t="shared" si="139"/>
        <v>31800</v>
      </c>
      <c r="P2988" s="339">
        <f t="shared" si="140"/>
        <v>0</v>
      </c>
    </row>
    <row r="2989" spans="1:16" hidden="1" x14ac:dyDescent="0.25">
      <c r="A2989" s="116">
        <v>135841</v>
      </c>
      <c r="B2989" s="116">
        <v>8</v>
      </c>
      <c r="C2989" s="116">
        <v>1019103740</v>
      </c>
      <c r="D2989" s="116" t="s">
        <v>11165</v>
      </c>
      <c r="E2989" s="339">
        <v>467.62</v>
      </c>
      <c r="F2989" s="194">
        <v>2</v>
      </c>
      <c r="G2989" s="194">
        <v>2</v>
      </c>
      <c r="H2989" s="194" t="s">
        <v>10119</v>
      </c>
      <c r="I2989" s="194">
        <f t="shared" si="138"/>
        <v>0</v>
      </c>
      <c r="J2989" s="116" t="s">
        <v>10120</v>
      </c>
      <c r="K2989" s="116" t="s">
        <v>15305</v>
      </c>
      <c r="L2989" s="197">
        <v>45743</v>
      </c>
      <c r="M2989" s="116"/>
      <c r="N2989" s="197">
        <v>45747</v>
      </c>
      <c r="O2989" s="388">
        <f t="shared" si="139"/>
        <v>233.81</v>
      </c>
      <c r="P2989" s="339">
        <f t="shared" si="140"/>
        <v>0</v>
      </c>
    </row>
    <row r="2990" spans="1:16" hidden="1" x14ac:dyDescent="0.25">
      <c r="A2990" s="116">
        <v>135841</v>
      </c>
      <c r="B2990" s="116">
        <v>3</v>
      </c>
      <c r="C2990" s="116">
        <v>1019104240</v>
      </c>
      <c r="D2990" s="116" t="s">
        <v>11166</v>
      </c>
      <c r="E2990" s="339">
        <v>5026</v>
      </c>
      <c r="F2990" s="194">
        <v>1</v>
      </c>
      <c r="G2990" s="194">
        <v>1</v>
      </c>
      <c r="H2990" s="194" t="s">
        <v>10119</v>
      </c>
      <c r="I2990" s="194">
        <f t="shared" si="138"/>
        <v>0</v>
      </c>
      <c r="J2990" s="116" t="s">
        <v>10120</v>
      </c>
      <c r="K2990" s="116" t="s">
        <v>15305</v>
      </c>
      <c r="L2990" s="197">
        <v>45743</v>
      </c>
      <c r="M2990" s="116"/>
      <c r="N2990" s="197">
        <v>45747</v>
      </c>
      <c r="O2990" s="388">
        <f t="shared" si="139"/>
        <v>5026</v>
      </c>
      <c r="P2990" s="339">
        <f t="shared" si="140"/>
        <v>0</v>
      </c>
    </row>
    <row r="2991" spans="1:16" hidden="1" x14ac:dyDescent="0.25">
      <c r="A2991" s="116">
        <v>135841</v>
      </c>
      <c r="B2991" s="116">
        <v>10</v>
      </c>
      <c r="C2991" s="116">
        <v>1023100140</v>
      </c>
      <c r="D2991" s="116" t="s">
        <v>11171</v>
      </c>
      <c r="E2991" s="339">
        <v>36780</v>
      </c>
      <c r="F2991" s="194">
        <v>2</v>
      </c>
      <c r="G2991" s="194">
        <v>2</v>
      </c>
      <c r="H2991" s="194" t="s">
        <v>10119</v>
      </c>
      <c r="I2991" s="194">
        <f t="shared" si="138"/>
        <v>0</v>
      </c>
      <c r="J2991" s="116" t="s">
        <v>10120</v>
      </c>
      <c r="K2991" s="116" t="s">
        <v>15305</v>
      </c>
      <c r="L2991" s="197">
        <v>45743</v>
      </c>
      <c r="M2991" s="116"/>
      <c r="N2991" s="197">
        <v>45749</v>
      </c>
      <c r="O2991" s="388">
        <f t="shared" si="139"/>
        <v>18390</v>
      </c>
      <c r="P2991" s="339">
        <f t="shared" si="140"/>
        <v>0</v>
      </c>
    </row>
    <row r="2992" spans="1:16" hidden="1" x14ac:dyDescent="0.25">
      <c r="A2992" s="116">
        <v>135841</v>
      </c>
      <c r="B2992" s="116">
        <v>11</v>
      </c>
      <c r="C2992" s="116">
        <v>1023100340</v>
      </c>
      <c r="D2992" s="116" t="s">
        <v>10969</v>
      </c>
      <c r="E2992" s="339">
        <v>36780</v>
      </c>
      <c r="F2992" s="194">
        <v>2</v>
      </c>
      <c r="G2992" s="194">
        <v>2</v>
      </c>
      <c r="H2992" s="194" t="s">
        <v>10119</v>
      </c>
      <c r="I2992" s="194">
        <f t="shared" si="138"/>
        <v>0</v>
      </c>
      <c r="J2992" s="116" t="s">
        <v>10120</v>
      </c>
      <c r="K2992" s="116" t="s">
        <v>15305</v>
      </c>
      <c r="L2992" s="197">
        <v>45743</v>
      </c>
      <c r="M2992" s="116"/>
      <c r="N2992" s="197">
        <v>45747</v>
      </c>
      <c r="O2992" s="388">
        <f t="shared" si="139"/>
        <v>18390</v>
      </c>
      <c r="P2992" s="339">
        <f t="shared" si="140"/>
        <v>0</v>
      </c>
    </row>
    <row r="2993" spans="1:16" hidden="1" x14ac:dyDescent="0.25">
      <c r="A2993" s="116">
        <v>135841</v>
      </c>
      <c r="B2993" s="116">
        <v>4</v>
      </c>
      <c r="C2993" s="116">
        <v>1311100000</v>
      </c>
      <c r="D2993" s="116" t="s">
        <v>17592</v>
      </c>
      <c r="E2993" s="339">
        <v>531050</v>
      </c>
      <c r="F2993" s="194">
        <v>1</v>
      </c>
      <c r="G2993" s="194">
        <v>1</v>
      </c>
      <c r="H2993" s="194" t="s">
        <v>10119</v>
      </c>
      <c r="I2993" s="194">
        <f t="shared" si="138"/>
        <v>0</v>
      </c>
      <c r="J2993" s="116" t="s">
        <v>10120</v>
      </c>
      <c r="K2993" s="116" t="s">
        <v>15305</v>
      </c>
      <c r="L2993" s="197">
        <v>45743</v>
      </c>
      <c r="M2993" s="116"/>
      <c r="N2993" s="197">
        <v>45747</v>
      </c>
      <c r="O2993" s="388">
        <f t="shared" si="139"/>
        <v>531050</v>
      </c>
      <c r="P2993" s="339">
        <f t="shared" si="140"/>
        <v>0</v>
      </c>
    </row>
    <row r="2994" spans="1:16" hidden="1" x14ac:dyDescent="0.25">
      <c r="A2994" s="116">
        <v>135841</v>
      </c>
      <c r="B2994" s="116">
        <v>1</v>
      </c>
      <c r="C2994" s="116">
        <v>1315101640</v>
      </c>
      <c r="D2994" s="116" t="s">
        <v>11253</v>
      </c>
      <c r="E2994" s="339">
        <v>226667</v>
      </c>
      <c r="F2994" s="194">
        <v>1</v>
      </c>
      <c r="G2994" s="194">
        <v>1</v>
      </c>
      <c r="H2994" s="194" t="s">
        <v>10119</v>
      </c>
      <c r="I2994" s="194">
        <f t="shared" si="138"/>
        <v>0</v>
      </c>
      <c r="J2994" s="116" t="s">
        <v>10120</v>
      </c>
      <c r="K2994" s="116" t="s">
        <v>15305</v>
      </c>
      <c r="L2994" s="197">
        <v>45743</v>
      </c>
      <c r="M2994" s="116" t="s">
        <v>17684</v>
      </c>
      <c r="N2994" s="197">
        <v>45747</v>
      </c>
      <c r="O2994" s="388">
        <f t="shared" si="139"/>
        <v>226667</v>
      </c>
      <c r="P2994" s="339">
        <f t="shared" si="140"/>
        <v>0</v>
      </c>
    </row>
    <row r="2995" spans="1:16" hidden="1" x14ac:dyDescent="0.25">
      <c r="A2995" s="116">
        <v>135841</v>
      </c>
      <c r="B2995" s="116">
        <v>5</v>
      </c>
      <c r="C2995" s="116">
        <v>1320100000</v>
      </c>
      <c r="D2995" s="116" t="s">
        <v>11270</v>
      </c>
      <c r="E2995" s="339">
        <v>576629</v>
      </c>
      <c r="F2995" s="194">
        <v>1</v>
      </c>
      <c r="G2995" s="194">
        <v>1</v>
      </c>
      <c r="H2995" s="194" t="s">
        <v>10119</v>
      </c>
      <c r="I2995" s="194">
        <f t="shared" si="138"/>
        <v>0</v>
      </c>
      <c r="J2995" s="116" t="s">
        <v>10120</v>
      </c>
      <c r="K2995" s="116" t="s">
        <v>15305</v>
      </c>
      <c r="L2995" s="197">
        <v>45743</v>
      </c>
      <c r="M2995" s="116"/>
      <c r="N2995" s="197">
        <v>45747</v>
      </c>
      <c r="O2995" s="388">
        <f t="shared" si="139"/>
        <v>576629</v>
      </c>
      <c r="P2995" s="339">
        <f t="shared" si="140"/>
        <v>0</v>
      </c>
    </row>
    <row r="2996" spans="1:16" hidden="1" x14ac:dyDescent="0.25">
      <c r="A2996" s="116">
        <v>135841</v>
      </c>
      <c r="B2996" s="116">
        <v>6</v>
      </c>
      <c r="C2996" s="116">
        <v>1321100980</v>
      </c>
      <c r="D2996" s="116" t="s">
        <v>9428</v>
      </c>
      <c r="E2996" s="339">
        <v>8400</v>
      </c>
      <c r="F2996" s="194">
        <v>2</v>
      </c>
      <c r="G2996" s="194">
        <v>2</v>
      </c>
      <c r="H2996" s="194" t="s">
        <v>10119</v>
      </c>
      <c r="I2996" s="194">
        <f t="shared" si="138"/>
        <v>0</v>
      </c>
      <c r="J2996" s="116" t="s">
        <v>10120</v>
      </c>
      <c r="K2996" s="116" t="s">
        <v>15305</v>
      </c>
      <c r="L2996" s="197">
        <v>45743</v>
      </c>
      <c r="M2996" s="116"/>
      <c r="N2996" s="197">
        <v>45747</v>
      </c>
      <c r="O2996" s="388">
        <f t="shared" si="139"/>
        <v>4200</v>
      </c>
      <c r="P2996" s="339">
        <f t="shared" si="140"/>
        <v>0</v>
      </c>
    </row>
    <row r="2997" spans="1:16" hidden="1" x14ac:dyDescent="0.25">
      <c r="A2997" s="116">
        <v>135841</v>
      </c>
      <c r="B2997" s="116">
        <v>9</v>
      </c>
      <c r="C2997" s="116">
        <v>1323100020</v>
      </c>
      <c r="D2997" s="116" t="s">
        <v>10649</v>
      </c>
      <c r="E2997" s="339">
        <v>18000</v>
      </c>
      <c r="F2997" s="194">
        <v>1</v>
      </c>
      <c r="G2997" s="194">
        <v>1</v>
      </c>
      <c r="H2997" s="194" t="s">
        <v>10119</v>
      </c>
      <c r="I2997" s="194">
        <f t="shared" si="138"/>
        <v>0</v>
      </c>
      <c r="J2997" s="116" t="s">
        <v>10120</v>
      </c>
      <c r="K2997" s="116" t="s">
        <v>15305</v>
      </c>
      <c r="L2997" s="197">
        <v>45743</v>
      </c>
      <c r="M2997" s="116"/>
      <c r="N2997" s="197">
        <v>45747</v>
      </c>
      <c r="O2997" s="388">
        <f t="shared" si="139"/>
        <v>18000</v>
      </c>
      <c r="P2997" s="339">
        <f t="shared" si="140"/>
        <v>0</v>
      </c>
    </row>
    <row r="2998" spans="1:16" hidden="1" x14ac:dyDescent="0.25">
      <c r="A2998" s="116">
        <v>135841</v>
      </c>
      <c r="B2998" s="116">
        <v>2</v>
      </c>
      <c r="C2998" s="116">
        <v>1323100700</v>
      </c>
      <c r="D2998" s="116" t="s">
        <v>17567</v>
      </c>
      <c r="E2998" s="339">
        <v>104755</v>
      </c>
      <c r="F2998" s="194">
        <v>1</v>
      </c>
      <c r="G2998" s="194">
        <v>1</v>
      </c>
      <c r="H2998" s="194" t="s">
        <v>10119</v>
      </c>
      <c r="I2998" s="194">
        <f t="shared" si="138"/>
        <v>0</v>
      </c>
      <c r="J2998" s="116" t="s">
        <v>10120</v>
      </c>
      <c r="K2998" s="116" t="s">
        <v>15305</v>
      </c>
      <c r="L2998" s="197">
        <v>45743</v>
      </c>
      <c r="M2998" s="116"/>
      <c r="N2998" s="197">
        <v>45747</v>
      </c>
      <c r="O2998" s="388">
        <f t="shared" si="139"/>
        <v>104755</v>
      </c>
      <c r="P2998" s="339">
        <f t="shared" si="140"/>
        <v>0</v>
      </c>
    </row>
    <row r="2999" spans="1:16" hidden="1" x14ac:dyDescent="0.25">
      <c r="A2999" s="116">
        <v>135841</v>
      </c>
      <c r="B2999" s="116">
        <v>7</v>
      </c>
      <c r="C2999" s="116">
        <v>1536100210</v>
      </c>
      <c r="D2999" s="116" t="s">
        <v>15307</v>
      </c>
      <c r="E2999" s="339">
        <v>126690</v>
      </c>
      <c r="F2999" s="194">
        <v>1</v>
      </c>
      <c r="G2999" s="194">
        <v>1</v>
      </c>
      <c r="H2999" s="194" t="s">
        <v>10119</v>
      </c>
      <c r="I2999" s="194">
        <f t="shared" si="138"/>
        <v>0</v>
      </c>
      <c r="J2999" s="116" t="s">
        <v>10120</v>
      </c>
      <c r="K2999" s="116" t="s">
        <v>15305</v>
      </c>
      <c r="L2999" s="197">
        <v>45743</v>
      </c>
      <c r="M2999" s="116" t="s">
        <v>17684</v>
      </c>
      <c r="N2999" s="197">
        <v>45747</v>
      </c>
      <c r="O2999" s="388">
        <f t="shared" si="139"/>
        <v>126690</v>
      </c>
      <c r="P2999" s="339">
        <f t="shared" si="140"/>
        <v>0</v>
      </c>
    </row>
    <row r="3000" spans="1:16" hidden="1" x14ac:dyDescent="0.25">
      <c r="A3000" s="116">
        <v>135841</v>
      </c>
      <c r="B3000" s="116">
        <v>15</v>
      </c>
      <c r="C3000" s="116">
        <v>1546101840</v>
      </c>
      <c r="D3000" s="116" t="s">
        <v>10957</v>
      </c>
      <c r="E3000" s="339">
        <v>56455.15</v>
      </c>
      <c r="F3000" s="194">
        <v>5</v>
      </c>
      <c r="G3000" s="194">
        <v>5</v>
      </c>
      <c r="H3000" s="194" t="s">
        <v>10119</v>
      </c>
      <c r="I3000" s="194">
        <f t="shared" si="138"/>
        <v>0</v>
      </c>
      <c r="J3000" s="116" t="s">
        <v>10120</v>
      </c>
      <c r="K3000" s="116" t="s">
        <v>15305</v>
      </c>
      <c r="L3000" s="197">
        <v>45743</v>
      </c>
      <c r="M3000" s="116"/>
      <c r="N3000" s="197">
        <v>45747</v>
      </c>
      <c r="O3000" s="388">
        <f t="shared" si="139"/>
        <v>11291.03</v>
      </c>
      <c r="P3000" s="339">
        <f t="shared" si="140"/>
        <v>0</v>
      </c>
    </row>
    <row r="3001" spans="1:16" hidden="1" x14ac:dyDescent="0.25">
      <c r="A3001" s="116">
        <v>135898</v>
      </c>
      <c r="B3001" s="116">
        <v>16</v>
      </c>
      <c r="C3001" s="116">
        <v>1029102130</v>
      </c>
      <c r="D3001" s="116" t="s">
        <v>10961</v>
      </c>
      <c r="E3001" s="339">
        <v>145000</v>
      </c>
      <c r="F3001" s="194">
        <v>50</v>
      </c>
      <c r="G3001" s="194">
        <v>50</v>
      </c>
      <c r="H3001" s="194" t="s">
        <v>10119</v>
      </c>
      <c r="I3001" s="194">
        <f t="shared" si="138"/>
        <v>0</v>
      </c>
      <c r="J3001" s="116" t="s">
        <v>10120</v>
      </c>
      <c r="K3001" s="116" t="s">
        <v>15306</v>
      </c>
      <c r="L3001" s="197">
        <v>45743</v>
      </c>
      <c r="M3001" s="116"/>
      <c r="N3001" s="197">
        <v>45749</v>
      </c>
      <c r="O3001" s="388">
        <f t="shared" si="139"/>
        <v>2900</v>
      </c>
      <c r="P3001" s="339">
        <f t="shared" si="140"/>
        <v>0</v>
      </c>
    </row>
    <row r="3002" spans="1:16" hidden="1" x14ac:dyDescent="0.25">
      <c r="A3002" s="116">
        <v>135898</v>
      </c>
      <c r="B3002" s="116">
        <v>6</v>
      </c>
      <c r="C3002" s="116">
        <v>1310101740</v>
      </c>
      <c r="D3002" s="116" t="s">
        <v>10700</v>
      </c>
      <c r="E3002" s="339">
        <v>312000</v>
      </c>
      <c r="F3002" s="194">
        <v>6</v>
      </c>
      <c r="G3002" s="194">
        <v>6</v>
      </c>
      <c r="H3002" s="194" t="s">
        <v>10119</v>
      </c>
      <c r="I3002" s="194">
        <f t="shared" si="138"/>
        <v>0</v>
      </c>
      <c r="J3002" s="116" t="s">
        <v>10120</v>
      </c>
      <c r="K3002" s="116" t="s">
        <v>15306</v>
      </c>
      <c r="L3002" s="197">
        <v>45743</v>
      </c>
      <c r="M3002" s="116"/>
      <c r="N3002" s="197">
        <v>45749</v>
      </c>
      <c r="O3002" s="388">
        <f t="shared" si="139"/>
        <v>52000</v>
      </c>
      <c r="P3002" s="339">
        <f t="shared" si="140"/>
        <v>0</v>
      </c>
    </row>
    <row r="3003" spans="1:16" hidden="1" x14ac:dyDescent="0.25">
      <c r="A3003" s="116">
        <v>135898</v>
      </c>
      <c r="B3003" s="116">
        <v>15</v>
      </c>
      <c r="C3003" s="116">
        <v>1310103040</v>
      </c>
      <c r="D3003" s="116" t="s">
        <v>10963</v>
      </c>
      <c r="E3003" s="339">
        <v>14467</v>
      </c>
      <c r="F3003" s="194">
        <v>10</v>
      </c>
      <c r="G3003" s="194">
        <v>10</v>
      </c>
      <c r="H3003" s="194" t="s">
        <v>10119</v>
      </c>
      <c r="I3003" s="194">
        <f t="shared" si="138"/>
        <v>0</v>
      </c>
      <c r="J3003" s="116" t="s">
        <v>10120</v>
      </c>
      <c r="K3003" s="116" t="s">
        <v>15306</v>
      </c>
      <c r="L3003" s="197">
        <v>45743</v>
      </c>
      <c r="M3003" s="116"/>
      <c r="N3003" s="197">
        <v>45749</v>
      </c>
      <c r="O3003" s="388">
        <f t="shared" si="139"/>
        <v>1446.7</v>
      </c>
      <c r="P3003" s="339">
        <f t="shared" si="140"/>
        <v>0</v>
      </c>
    </row>
    <row r="3004" spans="1:16" hidden="1" x14ac:dyDescent="0.25">
      <c r="A3004" s="116">
        <v>135898</v>
      </c>
      <c r="B3004" s="116">
        <v>13</v>
      </c>
      <c r="C3004" s="116">
        <v>1310103060</v>
      </c>
      <c r="D3004" s="116" t="s">
        <v>11242</v>
      </c>
      <c r="E3004" s="339">
        <v>29456.3</v>
      </c>
      <c r="F3004" s="194">
        <v>10</v>
      </c>
      <c r="G3004" s="194">
        <v>10</v>
      </c>
      <c r="H3004" s="194" t="s">
        <v>10119</v>
      </c>
      <c r="I3004" s="194">
        <f t="shared" si="138"/>
        <v>0</v>
      </c>
      <c r="J3004" s="116" t="s">
        <v>10120</v>
      </c>
      <c r="K3004" s="116" t="s">
        <v>15306</v>
      </c>
      <c r="L3004" s="197">
        <v>45743</v>
      </c>
      <c r="M3004" s="116"/>
      <c r="N3004" s="197">
        <v>45749</v>
      </c>
      <c r="O3004" s="388">
        <f t="shared" si="139"/>
        <v>2945.63</v>
      </c>
      <c r="P3004" s="339">
        <f t="shared" si="140"/>
        <v>0</v>
      </c>
    </row>
    <row r="3005" spans="1:16" hidden="1" x14ac:dyDescent="0.25">
      <c r="A3005" s="116">
        <v>135898</v>
      </c>
      <c r="B3005" s="116">
        <v>12</v>
      </c>
      <c r="C3005" s="116">
        <v>1310103070</v>
      </c>
      <c r="D3005" s="116" t="s">
        <v>11243</v>
      </c>
      <c r="E3005" s="339">
        <v>31854.1</v>
      </c>
      <c r="F3005" s="194">
        <v>10</v>
      </c>
      <c r="G3005" s="194">
        <v>10</v>
      </c>
      <c r="H3005" s="194" t="s">
        <v>10119</v>
      </c>
      <c r="I3005" s="194">
        <f t="shared" si="138"/>
        <v>0</v>
      </c>
      <c r="J3005" s="116" t="s">
        <v>10120</v>
      </c>
      <c r="K3005" s="116" t="s">
        <v>15306</v>
      </c>
      <c r="L3005" s="197">
        <v>45743</v>
      </c>
      <c r="M3005" s="116"/>
      <c r="N3005" s="197">
        <v>45749</v>
      </c>
      <c r="O3005" s="388">
        <f t="shared" si="139"/>
        <v>3185.41</v>
      </c>
      <c r="P3005" s="339">
        <f t="shared" si="140"/>
        <v>0</v>
      </c>
    </row>
    <row r="3006" spans="1:16" hidden="1" x14ac:dyDescent="0.25">
      <c r="A3006" s="116">
        <v>135898</v>
      </c>
      <c r="B3006" s="116">
        <v>14</v>
      </c>
      <c r="C3006" s="116">
        <v>1310103090</v>
      </c>
      <c r="D3006" s="116" t="s">
        <v>10393</v>
      </c>
      <c r="E3006" s="339">
        <v>12100</v>
      </c>
      <c r="F3006" s="194">
        <v>10</v>
      </c>
      <c r="G3006" s="194">
        <v>10</v>
      </c>
      <c r="H3006" s="194" t="s">
        <v>10119</v>
      </c>
      <c r="I3006" s="194">
        <f t="shared" si="138"/>
        <v>0</v>
      </c>
      <c r="J3006" s="116" t="s">
        <v>10120</v>
      </c>
      <c r="K3006" s="116" t="s">
        <v>15306</v>
      </c>
      <c r="L3006" s="197">
        <v>45743</v>
      </c>
      <c r="M3006" s="116"/>
      <c r="N3006" s="197">
        <v>45749</v>
      </c>
      <c r="O3006" s="388">
        <f t="shared" si="139"/>
        <v>1210</v>
      </c>
      <c r="P3006" s="339">
        <f t="shared" si="140"/>
        <v>0</v>
      </c>
    </row>
    <row r="3007" spans="1:16" hidden="1" x14ac:dyDescent="0.25">
      <c r="A3007" s="116">
        <v>135898</v>
      </c>
      <c r="B3007" s="116">
        <v>11</v>
      </c>
      <c r="C3007" s="116">
        <v>1310103110</v>
      </c>
      <c r="D3007" s="116" t="s">
        <v>10962</v>
      </c>
      <c r="E3007" s="339">
        <v>14139</v>
      </c>
      <c r="F3007" s="194">
        <v>15</v>
      </c>
      <c r="G3007" s="194">
        <v>15</v>
      </c>
      <c r="H3007" s="194" t="s">
        <v>10119</v>
      </c>
      <c r="I3007" s="194">
        <f t="shared" si="138"/>
        <v>0</v>
      </c>
      <c r="J3007" s="116" t="s">
        <v>10120</v>
      </c>
      <c r="K3007" s="116" t="s">
        <v>15306</v>
      </c>
      <c r="L3007" s="197">
        <v>45743</v>
      </c>
      <c r="M3007" s="116"/>
      <c r="N3007" s="197">
        <v>45749</v>
      </c>
      <c r="O3007" s="388">
        <f t="shared" si="139"/>
        <v>942.6</v>
      </c>
      <c r="P3007" s="339">
        <f t="shared" si="140"/>
        <v>0</v>
      </c>
    </row>
    <row r="3008" spans="1:16" hidden="1" x14ac:dyDescent="0.25">
      <c r="A3008" s="116">
        <v>135898</v>
      </c>
      <c r="B3008" s="116">
        <v>10</v>
      </c>
      <c r="C3008" s="116">
        <v>1310103120</v>
      </c>
      <c r="D3008" s="116" t="s">
        <v>10392</v>
      </c>
      <c r="E3008" s="339">
        <v>14250</v>
      </c>
      <c r="F3008" s="194">
        <v>15</v>
      </c>
      <c r="G3008" s="194">
        <v>15</v>
      </c>
      <c r="H3008" s="194" t="s">
        <v>10119</v>
      </c>
      <c r="I3008" s="194">
        <f t="shared" si="138"/>
        <v>0</v>
      </c>
      <c r="J3008" s="116" t="s">
        <v>10120</v>
      </c>
      <c r="K3008" s="116" t="s">
        <v>15306</v>
      </c>
      <c r="L3008" s="197">
        <v>45743</v>
      </c>
      <c r="M3008" s="116"/>
      <c r="N3008" s="197">
        <v>45749</v>
      </c>
      <c r="O3008" s="388">
        <f t="shared" si="139"/>
        <v>950</v>
      </c>
      <c r="P3008" s="339">
        <f t="shared" si="140"/>
        <v>0</v>
      </c>
    </row>
    <row r="3009" spans="1:16" hidden="1" x14ac:dyDescent="0.25">
      <c r="A3009" s="116">
        <v>135898</v>
      </c>
      <c r="B3009" s="116">
        <v>8</v>
      </c>
      <c r="C3009" s="116">
        <v>1310110120</v>
      </c>
      <c r="D3009" s="116" t="s">
        <v>8557</v>
      </c>
      <c r="E3009" s="339">
        <v>39900</v>
      </c>
      <c r="F3009" s="194">
        <v>10</v>
      </c>
      <c r="G3009" s="194">
        <v>10</v>
      </c>
      <c r="H3009" s="194" t="s">
        <v>10119</v>
      </c>
      <c r="I3009" s="194">
        <f t="shared" si="138"/>
        <v>0</v>
      </c>
      <c r="J3009" s="116" t="s">
        <v>10120</v>
      </c>
      <c r="K3009" s="116" t="s">
        <v>15306</v>
      </c>
      <c r="L3009" s="197">
        <v>45743</v>
      </c>
      <c r="M3009" s="116"/>
      <c r="N3009" s="197">
        <v>45749</v>
      </c>
      <c r="O3009" s="388">
        <f t="shared" si="139"/>
        <v>3990</v>
      </c>
      <c r="P3009" s="339">
        <f t="shared" si="140"/>
        <v>0</v>
      </c>
    </row>
    <row r="3010" spans="1:16" hidden="1" x14ac:dyDescent="0.25">
      <c r="A3010" s="116">
        <v>135898</v>
      </c>
      <c r="B3010" s="116">
        <v>9</v>
      </c>
      <c r="C3010" s="116">
        <v>1310110130</v>
      </c>
      <c r="D3010" s="116" t="s">
        <v>8559</v>
      </c>
      <c r="E3010" s="339">
        <v>15400</v>
      </c>
      <c r="F3010" s="194">
        <v>10</v>
      </c>
      <c r="G3010" s="194">
        <v>10</v>
      </c>
      <c r="H3010" s="194" t="s">
        <v>10119</v>
      </c>
      <c r="I3010" s="194">
        <f t="shared" ref="I3010:I3058" si="141">+F3010-G3010</f>
        <v>0</v>
      </c>
      <c r="J3010" s="116" t="s">
        <v>10120</v>
      </c>
      <c r="K3010" s="116" t="s">
        <v>15306</v>
      </c>
      <c r="L3010" s="197">
        <v>45743</v>
      </c>
      <c r="M3010" s="116" t="s">
        <v>15329</v>
      </c>
      <c r="N3010" s="197">
        <v>45848</v>
      </c>
      <c r="O3010" s="388">
        <f t="shared" ref="O3010:O3058" si="142">+E3010/F3010</f>
        <v>1540</v>
      </c>
      <c r="P3010" s="339">
        <f t="shared" ref="P3010:P3058" si="143">+O3010*I3010</f>
        <v>0</v>
      </c>
    </row>
    <row r="3011" spans="1:16" hidden="1" x14ac:dyDescent="0.25">
      <c r="A3011" s="116">
        <v>135898</v>
      </c>
      <c r="B3011" s="116">
        <v>7</v>
      </c>
      <c r="C3011" s="116">
        <v>1310110140</v>
      </c>
      <c r="D3011" s="116" t="s">
        <v>8561</v>
      </c>
      <c r="E3011" s="339">
        <v>18000</v>
      </c>
      <c r="F3011" s="194">
        <v>20</v>
      </c>
      <c r="G3011" s="194">
        <v>20</v>
      </c>
      <c r="H3011" s="194" t="s">
        <v>10119</v>
      </c>
      <c r="I3011" s="194">
        <f t="shared" si="141"/>
        <v>0</v>
      </c>
      <c r="J3011" s="116" t="s">
        <v>10120</v>
      </c>
      <c r="K3011" s="116" t="s">
        <v>15306</v>
      </c>
      <c r="L3011" s="197">
        <v>45743</v>
      </c>
      <c r="M3011" s="116"/>
      <c r="N3011" s="197">
        <v>45749</v>
      </c>
      <c r="O3011" s="388">
        <f t="shared" si="142"/>
        <v>900</v>
      </c>
      <c r="P3011" s="339">
        <f t="shared" si="143"/>
        <v>0</v>
      </c>
    </row>
    <row r="3012" spans="1:16" hidden="1" x14ac:dyDescent="0.25">
      <c r="A3012" s="116">
        <v>135898</v>
      </c>
      <c r="B3012" s="116">
        <v>5</v>
      </c>
      <c r="C3012" s="116">
        <v>1321100480</v>
      </c>
      <c r="D3012" s="116" t="s">
        <v>10385</v>
      </c>
      <c r="E3012" s="339">
        <v>365378.46</v>
      </c>
      <c r="F3012" s="194">
        <v>6</v>
      </c>
      <c r="G3012" s="194">
        <v>6</v>
      </c>
      <c r="H3012" s="194" t="s">
        <v>10119</v>
      </c>
      <c r="I3012" s="194">
        <f t="shared" si="141"/>
        <v>0</v>
      </c>
      <c r="J3012" s="116" t="s">
        <v>10120</v>
      </c>
      <c r="K3012" s="116" t="s">
        <v>15306</v>
      </c>
      <c r="L3012" s="197">
        <v>45743</v>
      </c>
      <c r="M3012" s="116"/>
      <c r="N3012" s="197">
        <v>45749</v>
      </c>
      <c r="O3012" s="388">
        <f t="shared" si="142"/>
        <v>60896.41</v>
      </c>
      <c r="P3012" s="339">
        <f t="shared" si="143"/>
        <v>0</v>
      </c>
    </row>
    <row r="3013" spans="1:16" hidden="1" x14ac:dyDescent="0.25">
      <c r="A3013" s="116">
        <v>135898</v>
      </c>
      <c r="B3013" s="116">
        <v>4</v>
      </c>
      <c r="C3013" s="116">
        <v>1321100610</v>
      </c>
      <c r="D3013" s="116" t="s">
        <v>6938</v>
      </c>
      <c r="E3013" s="339">
        <v>594831.12</v>
      </c>
      <c r="F3013" s="194">
        <v>12</v>
      </c>
      <c r="G3013" s="194">
        <v>12</v>
      </c>
      <c r="H3013" s="194" t="s">
        <v>10119</v>
      </c>
      <c r="I3013" s="194">
        <f t="shared" si="141"/>
        <v>0</v>
      </c>
      <c r="J3013" s="116" t="s">
        <v>10120</v>
      </c>
      <c r="K3013" s="116" t="s">
        <v>15306</v>
      </c>
      <c r="L3013" s="197">
        <v>45743</v>
      </c>
      <c r="M3013" s="116"/>
      <c r="N3013" s="197">
        <v>45749</v>
      </c>
      <c r="O3013" s="388">
        <f t="shared" si="142"/>
        <v>49569.26</v>
      </c>
      <c r="P3013" s="339">
        <f t="shared" si="143"/>
        <v>0</v>
      </c>
    </row>
    <row r="3014" spans="1:16" hidden="1" x14ac:dyDescent="0.25">
      <c r="A3014" s="116">
        <v>135898</v>
      </c>
      <c r="B3014" s="116">
        <v>2</v>
      </c>
      <c r="C3014" s="116">
        <v>1324103570</v>
      </c>
      <c r="D3014" s="116" t="s">
        <v>11273</v>
      </c>
      <c r="E3014" s="339">
        <v>803699.46</v>
      </c>
      <c r="F3014" s="194">
        <v>6</v>
      </c>
      <c r="G3014" s="194">
        <v>6</v>
      </c>
      <c r="H3014" s="194" t="s">
        <v>10119</v>
      </c>
      <c r="I3014" s="194">
        <f t="shared" si="141"/>
        <v>0</v>
      </c>
      <c r="J3014" s="116" t="s">
        <v>10120</v>
      </c>
      <c r="K3014" s="116" t="s">
        <v>15306</v>
      </c>
      <c r="L3014" s="197">
        <v>45743</v>
      </c>
      <c r="M3014" s="116"/>
      <c r="N3014" s="197">
        <v>45749</v>
      </c>
      <c r="O3014" s="388">
        <f t="shared" si="142"/>
        <v>133949.91</v>
      </c>
      <c r="P3014" s="339">
        <f t="shared" si="143"/>
        <v>0</v>
      </c>
    </row>
    <row r="3015" spans="1:16" hidden="1" x14ac:dyDescent="0.25">
      <c r="A3015" s="116">
        <v>135898</v>
      </c>
      <c r="B3015" s="116">
        <v>3</v>
      </c>
      <c r="C3015" s="116">
        <v>1324103580</v>
      </c>
      <c r="D3015" s="116" t="s">
        <v>11274</v>
      </c>
      <c r="E3015" s="339">
        <v>86934</v>
      </c>
      <c r="F3015" s="194">
        <v>3</v>
      </c>
      <c r="G3015" s="194">
        <v>3</v>
      </c>
      <c r="H3015" s="194" t="s">
        <v>10119</v>
      </c>
      <c r="I3015" s="194">
        <f t="shared" si="141"/>
        <v>0</v>
      </c>
      <c r="J3015" s="116" t="s">
        <v>10120</v>
      </c>
      <c r="K3015" s="116" t="s">
        <v>15306</v>
      </c>
      <c r="L3015" s="197">
        <v>45743</v>
      </c>
      <c r="M3015" s="116"/>
      <c r="N3015" s="197">
        <v>45749</v>
      </c>
      <c r="O3015" s="388">
        <f t="shared" si="142"/>
        <v>28978</v>
      </c>
      <c r="P3015" s="339">
        <f t="shared" si="143"/>
        <v>0</v>
      </c>
    </row>
    <row r="3016" spans="1:16" hidden="1" x14ac:dyDescent="0.25">
      <c r="A3016" s="116">
        <v>135898</v>
      </c>
      <c r="B3016" s="116">
        <v>1</v>
      </c>
      <c r="C3016" s="116">
        <v>1324103590</v>
      </c>
      <c r="D3016" s="116" t="s">
        <v>11043</v>
      </c>
      <c r="E3016" s="339">
        <v>595063.43999999994</v>
      </c>
      <c r="F3016" s="194">
        <v>24</v>
      </c>
      <c r="G3016" s="194">
        <v>24</v>
      </c>
      <c r="H3016" s="194" t="s">
        <v>10119</v>
      </c>
      <c r="I3016" s="194">
        <f t="shared" si="141"/>
        <v>0</v>
      </c>
      <c r="J3016" s="116" t="s">
        <v>10120</v>
      </c>
      <c r="K3016" s="116" t="s">
        <v>15306</v>
      </c>
      <c r="L3016" s="197">
        <v>45743</v>
      </c>
      <c r="M3016" s="116" t="s">
        <v>15328</v>
      </c>
      <c r="N3016" s="197">
        <v>45848</v>
      </c>
      <c r="O3016" s="388">
        <f t="shared" si="142"/>
        <v>24794.309999999998</v>
      </c>
      <c r="P3016" s="339">
        <f t="shared" si="143"/>
        <v>0</v>
      </c>
    </row>
    <row r="3017" spans="1:16" hidden="1" x14ac:dyDescent="0.25">
      <c r="A3017" s="116">
        <v>135901</v>
      </c>
      <c r="B3017" s="116">
        <v>7</v>
      </c>
      <c r="C3017" s="116">
        <v>1011100040</v>
      </c>
      <c r="D3017" s="116" t="s">
        <v>10481</v>
      </c>
      <c r="E3017" s="339">
        <v>8700</v>
      </c>
      <c r="F3017" s="194">
        <v>6</v>
      </c>
      <c r="G3017" s="194">
        <v>6</v>
      </c>
      <c r="H3017" s="194" t="s">
        <v>10119</v>
      </c>
      <c r="I3017" s="194">
        <f t="shared" si="141"/>
        <v>0</v>
      </c>
      <c r="J3017" s="116" t="s">
        <v>10120</v>
      </c>
      <c r="K3017" s="116" t="s">
        <v>15305</v>
      </c>
      <c r="L3017" s="197">
        <v>45743</v>
      </c>
      <c r="M3017" s="116"/>
      <c r="N3017" s="197">
        <v>45747</v>
      </c>
      <c r="O3017" s="388">
        <f t="shared" si="142"/>
        <v>1450</v>
      </c>
      <c r="P3017" s="339">
        <f t="shared" si="143"/>
        <v>0</v>
      </c>
    </row>
    <row r="3018" spans="1:16" hidden="1" x14ac:dyDescent="0.25">
      <c r="A3018" s="116">
        <v>135901</v>
      </c>
      <c r="B3018" s="116">
        <v>1</v>
      </c>
      <c r="C3018" s="116">
        <v>1011100940</v>
      </c>
      <c r="D3018" s="116" t="s">
        <v>10652</v>
      </c>
      <c r="E3018" s="339">
        <v>172000</v>
      </c>
      <c r="F3018" s="194">
        <v>8</v>
      </c>
      <c r="G3018" s="194">
        <v>8</v>
      </c>
      <c r="H3018" s="194" t="s">
        <v>10119</v>
      </c>
      <c r="I3018" s="194">
        <f t="shared" si="141"/>
        <v>0</v>
      </c>
      <c r="J3018" s="116" t="s">
        <v>10120</v>
      </c>
      <c r="K3018" s="116" t="s">
        <v>15305</v>
      </c>
      <c r="L3018" s="197">
        <v>45743</v>
      </c>
      <c r="M3018" s="116"/>
      <c r="N3018" s="197">
        <v>45747</v>
      </c>
      <c r="O3018" s="388">
        <f t="shared" si="142"/>
        <v>21500</v>
      </c>
      <c r="P3018" s="339">
        <f t="shared" si="143"/>
        <v>0</v>
      </c>
    </row>
    <row r="3019" spans="1:16" hidden="1" x14ac:dyDescent="0.25">
      <c r="A3019" s="116">
        <v>135901</v>
      </c>
      <c r="B3019" s="116">
        <v>3</v>
      </c>
      <c r="C3019" s="116">
        <v>1016100540</v>
      </c>
      <c r="D3019" s="116" t="s">
        <v>11148</v>
      </c>
      <c r="E3019" s="339">
        <v>8891.68</v>
      </c>
      <c r="F3019" s="194">
        <v>4</v>
      </c>
      <c r="G3019" s="194">
        <v>4</v>
      </c>
      <c r="H3019" s="194" t="s">
        <v>10119</v>
      </c>
      <c r="I3019" s="194">
        <f t="shared" si="141"/>
        <v>0</v>
      </c>
      <c r="J3019" s="116" t="s">
        <v>10120</v>
      </c>
      <c r="K3019" s="116" t="s">
        <v>15305</v>
      </c>
      <c r="L3019" s="197">
        <v>45743</v>
      </c>
      <c r="M3019" s="116"/>
      <c r="N3019" s="197">
        <v>45747</v>
      </c>
      <c r="O3019" s="388">
        <f t="shared" si="142"/>
        <v>2222.92</v>
      </c>
      <c r="P3019" s="339">
        <f t="shared" si="143"/>
        <v>0</v>
      </c>
    </row>
    <row r="3020" spans="1:16" hidden="1" x14ac:dyDescent="0.25">
      <c r="A3020" s="116">
        <v>135901</v>
      </c>
      <c r="B3020" s="116">
        <v>4</v>
      </c>
      <c r="C3020" s="116">
        <v>1016101250</v>
      </c>
      <c r="D3020" s="116" t="s">
        <v>11152</v>
      </c>
      <c r="E3020" s="339">
        <v>7165.16</v>
      </c>
      <c r="F3020" s="194">
        <v>4</v>
      </c>
      <c r="G3020" s="194">
        <v>4</v>
      </c>
      <c r="H3020" s="194" t="s">
        <v>10119</v>
      </c>
      <c r="I3020" s="194">
        <f t="shared" si="141"/>
        <v>0</v>
      </c>
      <c r="J3020" s="116" t="s">
        <v>10120</v>
      </c>
      <c r="K3020" s="116" t="s">
        <v>15305</v>
      </c>
      <c r="L3020" s="197">
        <v>45743</v>
      </c>
      <c r="M3020" s="116"/>
      <c r="N3020" s="197">
        <v>45747</v>
      </c>
      <c r="O3020" s="388">
        <f t="shared" si="142"/>
        <v>1791.29</v>
      </c>
      <c r="P3020" s="339">
        <f t="shared" si="143"/>
        <v>0</v>
      </c>
    </row>
    <row r="3021" spans="1:16" hidden="1" x14ac:dyDescent="0.25">
      <c r="A3021" s="116">
        <v>135901</v>
      </c>
      <c r="B3021" s="116">
        <v>2</v>
      </c>
      <c r="C3021" s="116">
        <v>1017102120</v>
      </c>
      <c r="D3021" s="116" t="s">
        <v>10656</v>
      </c>
      <c r="E3021" s="339">
        <v>324000</v>
      </c>
      <c r="F3021" s="194">
        <v>2</v>
      </c>
      <c r="G3021" s="194">
        <v>2</v>
      </c>
      <c r="H3021" s="194" t="s">
        <v>10119</v>
      </c>
      <c r="I3021" s="194">
        <f t="shared" si="141"/>
        <v>0</v>
      </c>
      <c r="J3021" s="116" t="s">
        <v>10120</v>
      </c>
      <c r="K3021" s="116" t="s">
        <v>15305</v>
      </c>
      <c r="L3021" s="197">
        <v>45743</v>
      </c>
      <c r="M3021" s="116"/>
      <c r="N3021" s="197">
        <v>45747</v>
      </c>
      <c r="O3021" s="388">
        <f t="shared" si="142"/>
        <v>162000</v>
      </c>
      <c r="P3021" s="339">
        <f t="shared" si="143"/>
        <v>0</v>
      </c>
    </row>
    <row r="3022" spans="1:16" hidden="1" x14ac:dyDescent="0.25">
      <c r="A3022" s="116">
        <v>135901</v>
      </c>
      <c r="B3022" s="116">
        <v>6</v>
      </c>
      <c r="C3022" s="116">
        <v>1019100040</v>
      </c>
      <c r="D3022" s="116" t="s">
        <v>10643</v>
      </c>
      <c r="E3022" s="339">
        <v>6004</v>
      </c>
      <c r="F3022" s="194">
        <v>2</v>
      </c>
      <c r="G3022" s="194">
        <v>2</v>
      </c>
      <c r="H3022" s="194" t="s">
        <v>10119</v>
      </c>
      <c r="I3022" s="194">
        <f t="shared" si="141"/>
        <v>0</v>
      </c>
      <c r="J3022" s="116" t="s">
        <v>10120</v>
      </c>
      <c r="K3022" s="116" t="s">
        <v>15305</v>
      </c>
      <c r="L3022" s="197">
        <v>45743</v>
      </c>
      <c r="M3022" s="116"/>
      <c r="N3022" s="197">
        <v>45747</v>
      </c>
      <c r="O3022" s="388">
        <f t="shared" si="142"/>
        <v>3002</v>
      </c>
      <c r="P3022" s="339">
        <f t="shared" si="143"/>
        <v>0</v>
      </c>
    </row>
    <row r="3023" spans="1:16" hidden="1" x14ac:dyDescent="0.25">
      <c r="A3023" s="116">
        <v>135901</v>
      </c>
      <c r="B3023" s="116">
        <v>5</v>
      </c>
      <c r="C3023" s="116">
        <v>1019101740</v>
      </c>
      <c r="D3023" s="116" t="s">
        <v>10970</v>
      </c>
      <c r="E3023" s="339">
        <v>5620</v>
      </c>
      <c r="F3023" s="194">
        <v>10</v>
      </c>
      <c r="G3023" s="194">
        <v>10</v>
      </c>
      <c r="H3023" s="194" t="s">
        <v>10119</v>
      </c>
      <c r="I3023" s="194">
        <f t="shared" si="141"/>
        <v>0</v>
      </c>
      <c r="J3023" s="116" t="s">
        <v>10120</v>
      </c>
      <c r="K3023" s="116" t="s">
        <v>15305</v>
      </c>
      <c r="L3023" s="197">
        <v>45743</v>
      </c>
      <c r="M3023" s="116"/>
      <c r="N3023" s="197">
        <v>45747</v>
      </c>
      <c r="O3023" s="388">
        <f t="shared" si="142"/>
        <v>562</v>
      </c>
      <c r="P3023" s="339">
        <f t="shared" si="143"/>
        <v>0</v>
      </c>
    </row>
    <row r="3024" spans="1:16" hidden="1" x14ac:dyDescent="0.25">
      <c r="A3024" s="116">
        <v>135907</v>
      </c>
      <c r="B3024" s="116">
        <v>1</v>
      </c>
      <c r="C3024" s="116">
        <v>1553101220</v>
      </c>
      <c r="D3024" s="116" t="s">
        <v>15098</v>
      </c>
      <c r="E3024" s="339">
        <v>284600</v>
      </c>
      <c r="F3024" s="194">
        <v>1</v>
      </c>
      <c r="G3024" s="194">
        <v>1</v>
      </c>
      <c r="H3024" s="194" t="s">
        <v>10119</v>
      </c>
      <c r="I3024" s="194">
        <f t="shared" si="141"/>
        <v>0</v>
      </c>
      <c r="J3024" s="116" t="s">
        <v>10120</v>
      </c>
      <c r="K3024" s="116" t="s">
        <v>15331</v>
      </c>
      <c r="L3024" s="197">
        <v>45749</v>
      </c>
      <c r="M3024" s="116"/>
      <c r="N3024" s="197">
        <v>45749</v>
      </c>
      <c r="O3024" s="388">
        <f t="shared" si="142"/>
        <v>284600</v>
      </c>
      <c r="P3024" s="339">
        <f t="shared" si="143"/>
        <v>0</v>
      </c>
    </row>
    <row r="3025" spans="1:16" hidden="1" x14ac:dyDescent="0.25">
      <c r="A3025" s="116">
        <v>135909</v>
      </c>
      <c r="B3025" s="116">
        <v>1</v>
      </c>
      <c r="C3025" s="116">
        <v>1010103220</v>
      </c>
      <c r="D3025" s="116" t="s">
        <v>10565</v>
      </c>
      <c r="E3025" s="339">
        <v>22624.7</v>
      </c>
      <c r="F3025" s="194">
        <v>5</v>
      </c>
      <c r="G3025" s="194">
        <v>5</v>
      </c>
      <c r="H3025" s="194" t="s">
        <v>10119</v>
      </c>
      <c r="I3025" s="194">
        <f t="shared" si="141"/>
        <v>0</v>
      </c>
      <c r="J3025" s="116" t="s">
        <v>10120</v>
      </c>
      <c r="K3025" s="116" t="s">
        <v>15210</v>
      </c>
      <c r="L3025" s="197">
        <v>45744</v>
      </c>
      <c r="M3025" s="116"/>
      <c r="N3025" s="197">
        <v>45748</v>
      </c>
      <c r="O3025" s="388">
        <f t="shared" si="142"/>
        <v>4524.9400000000005</v>
      </c>
      <c r="P3025" s="339">
        <f t="shared" si="143"/>
        <v>0</v>
      </c>
    </row>
    <row r="3026" spans="1:16" hidden="1" x14ac:dyDescent="0.25">
      <c r="A3026" s="116">
        <v>135909</v>
      </c>
      <c r="B3026" s="116">
        <v>2</v>
      </c>
      <c r="C3026" s="116">
        <v>1010106890</v>
      </c>
      <c r="D3026" s="116" t="s">
        <v>11136</v>
      </c>
      <c r="E3026" s="339">
        <v>22500</v>
      </c>
      <c r="F3026" s="194">
        <v>5</v>
      </c>
      <c r="G3026" s="194">
        <v>5</v>
      </c>
      <c r="H3026" s="194" t="s">
        <v>10119</v>
      </c>
      <c r="I3026" s="194">
        <f t="shared" si="141"/>
        <v>0</v>
      </c>
      <c r="J3026" s="116" t="s">
        <v>10120</v>
      </c>
      <c r="K3026" s="116" t="s">
        <v>15210</v>
      </c>
      <c r="L3026" s="197">
        <v>45744</v>
      </c>
      <c r="M3026" s="116"/>
      <c r="N3026" s="197">
        <v>45848</v>
      </c>
      <c r="O3026" s="388">
        <f t="shared" si="142"/>
        <v>4500</v>
      </c>
      <c r="P3026" s="339">
        <f t="shared" si="143"/>
        <v>0</v>
      </c>
    </row>
    <row r="3027" spans="1:16" hidden="1" x14ac:dyDescent="0.25">
      <c r="A3027" s="116">
        <v>135909</v>
      </c>
      <c r="B3027" s="116">
        <v>3</v>
      </c>
      <c r="C3027" s="116">
        <v>1012100010</v>
      </c>
      <c r="D3027" s="116" t="s">
        <v>10369</v>
      </c>
      <c r="E3027" s="339">
        <v>70000</v>
      </c>
      <c r="F3027" s="194">
        <v>1</v>
      </c>
      <c r="G3027" s="194">
        <v>1</v>
      </c>
      <c r="H3027" s="194" t="s">
        <v>10119</v>
      </c>
      <c r="I3027" s="194">
        <f t="shared" si="141"/>
        <v>0</v>
      </c>
      <c r="J3027" s="116" t="s">
        <v>10120</v>
      </c>
      <c r="K3027" s="116" t="s">
        <v>15210</v>
      </c>
      <c r="L3027" s="197">
        <v>45744</v>
      </c>
      <c r="M3027" s="116" t="s">
        <v>17620</v>
      </c>
      <c r="N3027" s="197">
        <v>45890</v>
      </c>
      <c r="O3027" s="388">
        <f t="shared" si="142"/>
        <v>70000</v>
      </c>
      <c r="P3027" s="339">
        <f t="shared" si="143"/>
        <v>0</v>
      </c>
    </row>
    <row r="3028" spans="1:16" hidden="1" x14ac:dyDescent="0.25">
      <c r="A3028" s="116">
        <v>135909</v>
      </c>
      <c r="B3028" s="116">
        <v>4</v>
      </c>
      <c r="C3028" s="116">
        <v>1012100020</v>
      </c>
      <c r="D3028" s="116" t="s">
        <v>10488</v>
      </c>
      <c r="E3028" s="339">
        <v>23583</v>
      </c>
      <c r="F3028" s="194">
        <v>1</v>
      </c>
      <c r="G3028" s="194">
        <v>1</v>
      </c>
      <c r="H3028" s="194" t="s">
        <v>10119</v>
      </c>
      <c r="I3028" s="194">
        <f t="shared" si="141"/>
        <v>0</v>
      </c>
      <c r="J3028" s="116" t="s">
        <v>10120</v>
      </c>
      <c r="K3028" s="116" t="s">
        <v>15210</v>
      </c>
      <c r="L3028" s="197">
        <v>45744</v>
      </c>
      <c r="M3028" s="116"/>
      <c r="N3028" s="197">
        <v>45748</v>
      </c>
      <c r="O3028" s="388">
        <f t="shared" si="142"/>
        <v>23583</v>
      </c>
      <c r="P3028" s="339">
        <f t="shared" si="143"/>
        <v>0</v>
      </c>
    </row>
    <row r="3029" spans="1:16" hidden="1" x14ac:dyDescent="0.25">
      <c r="A3029" s="116">
        <v>135919</v>
      </c>
      <c r="B3029" s="116">
        <v>1</v>
      </c>
      <c r="C3029" s="116">
        <v>1513100320</v>
      </c>
      <c r="D3029" s="116" t="s">
        <v>16197</v>
      </c>
      <c r="E3029" s="348">
        <v>289199.7</v>
      </c>
      <c r="F3029" s="194">
        <v>1</v>
      </c>
      <c r="G3029" s="194">
        <v>1</v>
      </c>
      <c r="H3029" s="194" t="s">
        <v>10119</v>
      </c>
      <c r="I3029" s="194">
        <f t="shared" si="141"/>
        <v>0</v>
      </c>
      <c r="J3029" s="116" t="s">
        <v>10126</v>
      </c>
      <c r="K3029" s="116" t="s">
        <v>15310</v>
      </c>
      <c r="L3029" s="197">
        <v>45744</v>
      </c>
      <c r="M3029" s="116" t="s">
        <v>15311</v>
      </c>
      <c r="N3029" s="197">
        <v>45747</v>
      </c>
      <c r="O3029" s="388">
        <f t="shared" si="142"/>
        <v>289199.7</v>
      </c>
      <c r="P3029" s="339">
        <f t="shared" si="143"/>
        <v>0</v>
      </c>
    </row>
    <row r="3030" spans="1:16" hidden="1" x14ac:dyDescent="0.25">
      <c r="A3030" s="116">
        <v>135954</v>
      </c>
      <c r="B3030" s="116">
        <v>8</v>
      </c>
      <c r="C3030" s="116">
        <v>1011100040</v>
      </c>
      <c r="D3030" s="116" t="s">
        <v>10481</v>
      </c>
      <c r="E3030" s="339">
        <v>11600</v>
      </c>
      <c r="F3030" s="194">
        <v>8</v>
      </c>
      <c r="G3030" s="194">
        <v>8</v>
      </c>
      <c r="H3030" s="194" t="s">
        <v>10119</v>
      </c>
      <c r="I3030" s="194">
        <f t="shared" si="141"/>
        <v>0</v>
      </c>
      <c r="J3030" s="116" t="s">
        <v>10120</v>
      </c>
      <c r="K3030" s="116" t="s">
        <v>15304</v>
      </c>
      <c r="L3030" s="197">
        <v>45744</v>
      </c>
      <c r="M3030" s="116"/>
      <c r="N3030" s="197">
        <v>45747</v>
      </c>
      <c r="O3030" s="388">
        <f t="shared" si="142"/>
        <v>1450</v>
      </c>
      <c r="P3030" s="339">
        <f t="shared" si="143"/>
        <v>0</v>
      </c>
    </row>
    <row r="3031" spans="1:16" hidden="1" x14ac:dyDescent="0.25">
      <c r="A3031" s="116">
        <v>135954</v>
      </c>
      <c r="B3031" s="116">
        <v>11</v>
      </c>
      <c r="C3031" s="116">
        <v>1016100000</v>
      </c>
      <c r="D3031" s="116" t="s">
        <v>10650</v>
      </c>
      <c r="E3031" s="339">
        <v>9911</v>
      </c>
      <c r="F3031" s="194">
        <v>1</v>
      </c>
      <c r="G3031" s="194">
        <v>1</v>
      </c>
      <c r="H3031" s="194" t="s">
        <v>10119</v>
      </c>
      <c r="I3031" s="194">
        <f t="shared" si="141"/>
        <v>0</v>
      </c>
      <c r="J3031" s="116" t="s">
        <v>10120</v>
      </c>
      <c r="K3031" s="116" t="s">
        <v>15304</v>
      </c>
      <c r="L3031" s="197">
        <v>45744</v>
      </c>
      <c r="M3031" s="116" t="s">
        <v>17685</v>
      </c>
      <c r="N3031" s="197">
        <v>45785</v>
      </c>
      <c r="O3031" s="388">
        <f t="shared" si="142"/>
        <v>9911</v>
      </c>
      <c r="P3031" s="339">
        <f t="shared" si="143"/>
        <v>0</v>
      </c>
    </row>
    <row r="3032" spans="1:16" hidden="1" x14ac:dyDescent="0.25">
      <c r="A3032" s="116">
        <v>135954</v>
      </c>
      <c r="B3032" s="116">
        <v>10</v>
      </c>
      <c r="C3032" s="116">
        <v>1016101010</v>
      </c>
      <c r="D3032" s="116" t="s">
        <v>10655</v>
      </c>
      <c r="E3032" s="339">
        <v>18462.419999999998</v>
      </c>
      <c r="F3032" s="194">
        <v>1</v>
      </c>
      <c r="G3032" s="194">
        <v>1</v>
      </c>
      <c r="H3032" s="194" t="s">
        <v>10119</v>
      </c>
      <c r="I3032" s="194">
        <f t="shared" si="141"/>
        <v>0</v>
      </c>
      <c r="J3032" s="116" t="s">
        <v>10120</v>
      </c>
      <c r="K3032" s="116" t="s">
        <v>15304</v>
      </c>
      <c r="L3032" s="197">
        <v>45744</v>
      </c>
      <c r="M3032" s="116" t="s">
        <v>17686</v>
      </c>
      <c r="N3032" s="197">
        <v>45833</v>
      </c>
      <c r="O3032" s="388">
        <f t="shared" si="142"/>
        <v>18462.419999999998</v>
      </c>
      <c r="P3032" s="339">
        <f t="shared" si="143"/>
        <v>0</v>
      </c>
    </row>
    <row r="3033" spans="1:16" hidden="1" x14ac:dyDescent="0.25">
      <c r="A3033" s="116">
        <v>135954</v>
      </c>
      <c r="B3033" s="116">
        <v>12</v>
      </c>
      <c r="C3033" s="116">
        <v>1017102120</v>
      </c>
      <c r="D3033" s="116" t="s">
        <v>10656</v>
      </c>
      <c r="E3033" s="339">
        <v>324000</v>
      </c>
      <c r="F3033" s="194">
        <v>2</v>
      </c>
      <c r="G3033" s="194">
        <v>2</v>
      </c>
      <c r="H3033" s="194" t="s">
        <v>10119</v>
      </c>
      <c r="I3033" s="194">
        <f t="shared" si="141"/>
        <v>0</v>
      </c>
      <c r="J3033" s="116" t="s">
        <v>10120</v>
      </c>
      <c r="K3033" s="116" t="s">
        <v>15304</v>
      </c>
      <c r="L3033" s="197">
        <v>45744</v>
      </c>
      <c r="M3033" s="116"/>
      <c r="N3033" s="197">
        <v>45747</v>
      </c>
      <c r="O3033" s="388">
        <f t="shared" si="142"/>
        <v>162000</v>
      </c>
      <c r="P3033" s="339">
        <f t="shared" si="143"/>
        <v>0</v>
      </c>
    </row>
    <row r="3034" spans="1:16" hidden="1" x14ac:dyDescent="0.25">
      <c r="A3034" s="116">
        <v>135954</v>
      </c>
      <c r="B3034" s="116">
        <v>9</v>
      </c>
      <c r="C3034" s="116">
        <v>1019100040</v>
      </c>
      <c r="D3034" s="116" t="s">
        <v>10643</v>
      </c>
      <c r="E3034" s="339">
        <v>6004</v>
      </c>
      <c r="F3034" s="194">
        <v>2</v>
      </c>
      <c r="G3034" s="194">
        <v>2</v>
      </c>
      <c r="H3034" s="194" t="s">
        <v>10119</v>
      </c>
      <c r="I3034" s="194">
        <f t="shared" si="141"/>
        <v>0</v>
      </c>
      <c r="J3034" s="116" t="s">
        <v>10120</v>
      </c>
      <c r="K3034" s="116" t="s">
        <v>15304</v>
      </c>
      <c r="L3034" s="197">
        <v>45744</v>
      </c>
      <c r="M3034" s="116"/>
      <c r="N3034" s="197">
        <v>45747</v>
      </c>
      <c r="O3034" s="388">
        <f t="shared" si="142"/>
        <v>3002</v>
      </c>
      <c r="P3034" s="339">
        <f t="shared" si="143"/>
        <v>0</v>
      </c>
    </row>
    <row r="3035" spans="1:16" hidden="1" x14ac:dyDescent="0.25">
      <c r="A3035" s="116">
        <v>135954</v>
      </c>
      <c r="B3035" s="116">
        <v>4</v>
      </c>
      <c r="C3035" s="116">
        <v>1112100430</v>
      </c>
      <c r="D3035" s="116" t="s">
        <v>7760</v>
      </c>
      <c r="E3035" s="339">
        <v>66019</v>
      </c>
      <c r="F3035" s="194">
        <v>10</v>
      </c>
      <c r="G3035" s="194">
        <v>10</v>
      </c>
      <c r="H3035" s="194" t="s">
        <v>10119</v>
      </c>
      <c r="I3035" s="194">
        <f t="shared" si="141"/>
        <v>0</v>
      </c>
      <c r="J3035" s="116" t="s">
        <v>10120</v>
      </c>
      <c r="K3035" s="116" t="s">
        <v>15304</v>
      </c>
      <c r="L3035" s="197">
        <v>45744</v>
      </c>
      <c r="M3035" s="116"/>
      <c r="N3035" s="197">
        <v>45747</v>
      </c>
      <c r="O3035" s="388">
        <f t="shared" si="142"/>
        <v>6601.9</v>
      </c>
      <c r="P3035" s="339">
        <f t="shared" si="143"/>
        <v>0</v>
      </c>
    </row>
    <row r="3036" spans="1:16" hidden="1" x14ac:dyDescent="0.25">
      <c r="A3036" s="116">
        <v>135954</v>
      </c>
      <c r="B3036" s="116">
        <v>13</v>
      </c>
      <c r="C3036" s="116">
        <v>1112100780</v>
      </c>
      <c r="D3036" s="116" t="s">
        <v>17511</v>
      </c>
      <c r="E3036" s="339">
        <v>750992</v>
      </c>
      <c r="F3036" s="194">
        <v>2</v>
      </c>
      <c r="G3036" s="194">
        <v>2</v>
      </c>
      <c r="H3036" s="194" t="s">
        <v>10119</v>
      </c>
      <c r="I3036" s="194">
        <f t="shared" si="141"/>
        <v>0</v>
      </c>
      <c r="J3036" s="116" t="s">
        <v>10120</v>
      </c>
      <c r="K3036" s="116" t="s">
        <v>15304</v>
      </c>
      <c r="L3036" s="197">
        <v>45744</v>
      </c>
      <c r="M3036" s="116"/>
      <c r="N3036" s="197">
        <v>45747</v>
      </c>
      <c r="O3036" s="388">
        <f t="shared" si="142"/>
        <v>375496</v>
      </c>
      <c r="P3036" s="339">
        <f t="shared" si="143"/>
        <v>0</v>
      </c>
    </row>
    <row r="3037" spans="1:16" hidden="1" x14ac:dyDescent="0.25">
      <c r="A3037" s="116">
        <v>135954</v>
      </c>
      <c r="B3037" s="116">
        <v>6</v>
      </c>
      <c r="C3037" s="116">
        <v>1112102150</v>
      </c>
      <c r="D3037" s="116" t="s">
        <v>11176</v>
      </c>
      <c r="E3037" s="339">
        <v>712816.52</v>
      </c>
      <c r="F3037" s="194">
        <v>4</v>
      </c>
      <c r="G3037" s="194">
        <v>4</v>
      </c>
      <c r="H3037" s="194" t="s">
        <v>10119</v>
      </c>
      <c r="I3037" s="194">
        <f t="shared" si="141"/>
        <v>0</v>
      </c>
      <c r="J3037" s="116" t="s">
        <v>10120</v>
      </c>
      <c r="K3037" s="116" t="s">
        <v>15304</v>
      </c>
      <c r="L3037" s="197">
        <v>45744</v>
      </c>
      <c r="M3037" s="116" t="s">
        <v>17687</v>
      </c>
      <c r="N3037" s="197">
        <v>45749</v>
      </c>
      <c r="O3037" s="388">
        <f t="shared" si="142"/>
        <v>178204.13</v>
      </c>
      <c r="P3037" s="339">
        <f t="shared" si="143"/>
        <v>0</v>
      </c>
    </row>
    <row r="3038" spans="1:16" hidden="1" x14ac:dyDescent="0.25">
      <c r="A3038" s="116">
        <v>135954</v>
      </c>
      <c r="B3038" s="116">
        <v>7</v>
      </c>
      <c r="C3038" s="116">
        <v>1112102170</v>
      </c>
      <c r="D3038" s="116" t="s">
        <v>11177</v>
      </c>
      <c r="E3038" s="339">
        <v>69445</v>
      </c>
      <c r="F3038" s="194">
        <v>5</v>
      </c>
      <c r="G3038" s="194">
        <v>5</v>
      </c>
      <c r="H3038" s="194" t="s">
        <v>10119</v>
      </c>
      <c r="I3038" s="194">
        <f t="shared" si="141"/>
        <v>0</v>
      </c>
      <c r="J3038" s="116" t="s">
        <v>10120</v>
      </c>
      <c r="K3038" s="116" t="s">
        <v>15304</v>
      </c>
      <c r="L3038" s="197">
        <v>45744</v>
      </c>
      <c r="M3038" s="116"/>
      <c r="N3038" s="197">
        <v>45848</v>
      </c>
      <c r="O3038" s="388">
        <f t="shared" si="142"/>
        <v>13889</v>
      </c>
      <c r="P3038" s="339">
        <f t="shared" si="143"/>
        <v>0</v>
      </c>
    </row>
    <row r="3039" spans="1:16" hidden="1" x14ac:dyDescent="0.25">
      <c r="A3039" s="116">
        <v>135954</v>
      </c>
      <c r="B3039" s="116">
        <v>14</v>
      </c>
      <c r="C3039" s="116">
        <v>1316103600</v>
      </c>
      <c r="D3039" s="116" t="s">
        <v>17493</v>
      </c>
      <c r="E3039" s="339">
        <v>325171.7</v>
      </c>
      <c r="F3039" s="194">
        <v>10</v>
      </c>
      <c r="G3039" s="194">
        <v>10</v>
      </c>
      <c r="H3039" s="194" t="s">
        <v>10119</v>
      </c>
      <c r="I3039" s="194">
        <f t="shared" si="141"/>
        <v>0</v>
      </c>
      <c r="J3039" s="116" t="s">
        <v>10120</v>
      </c>
      <c r="K3039" s="116" t="s">
        <v>15304</v>
      </c>
      <c r="L3039" s="197">
        <v>45744</v>
      </c>
      <c r="M3039" s="116"/>
      <c r="N3039" s="197">
        <v>45747</v>
      </c>
      <c r="O3039" s="388">
        <f t="shared" si="142"/>
        <v>32517.170000000002</v>
      </c>
      <c r="P3039" s="339">
        <f t="shared" si="143"/>
        <v>0</v>
      </c>
    </row>
    <row r="3040" spans="1:16" hidden="1" x14ac:dyDescent="0.25">
      <c r="A3040" s="116">
        <v>135954</v>
      </c>
      <c r="B3040" s="116">
        <v>1</v>
      </c>
      <c r="C3040" s="116">
        <v>1511102130</v>
      </c>
      <c r="D3040" s="116" t="s">
        <v>10484</v>
      </c>
      <c r="E3040" s="339">
        <v>19856.599999999999</v>
      </c>
      <c r="F3040" s="194">
        <v>20</v>
      </c>
      <c r="G3040" s="194">
        <v>20</v>
      </c>
      <c r="H3040" s="194" t="s">
        <v>10119</v>
      </c>
      <c r="I3040" s="194">
        <f t="shared" si="141"/>
        <v>0</v>
      </c>
      <c r="J3040" s="116" t="s">
        <v>10120</v>
      </c>
      <c r="K3040" s="116" t="s">
        <v>15304</v>
      </c>
      <c r="L3040" s="197">
        <v>45744</v>
      </c>
      <c r="M3040" s="116"/>
      <c r="N3040" s="197">
        <v>45747</v>
      </c>
      <c r="O3040" s="388">
        <f t="shared" si="142"/>
        <v>992.82999999999993</v>
      </c>
      <c r="P3040" s="339">
        <f t="shared" si="143"/>
        <v>0</v>
      </c>
    </row>
    <row r="3041" spans="1:16" hidden="1" x14ac:dyDescent="0.25">
      <c r="A3041" s="116">
        <v>135954</v>
      </c>
      <c r="B3041" s="116">
        <v>2</v>
      </c>
      <c r="C3041" s="116">
        <v>1521100650</v>
      </c>
      <c r="D3041" s="116" t="s">
        <v>17537</v>
      </c>
      <c r="E3041" s="339">
        <v>2700</v>
      </c>
      <c r="F3041" s="194">
        <v>20</v>
      </c>
      <c r="G3041" s="194">
        <v>20</v>
      </c>
      <c r="H3041" s="194" t="s">
        <v>10119</v>
      </c>
      <c r="I3041" s="194">
        <f t="shared" si="141"/>
        <v>0</v>
      </c>
      <c r="J3041" s="116" t="s">
        <v>10120</v>
      </c>
      <c r="K3041" s="116" t="s">
        <v>15304</v>
      </c>
      <c r="L3041" s="197">
        <v>45744</v>
      </c>
      <c r="M3041" s="116"/>
      <c r="N3041" s="197">
        <v>45747</v>
      </c>
      <c r="O3041" s="388">
        <f t="shared" si="142"/>
        <v>135</v>
      </c>
      <c r="P3041" s="339">
        <f t="shared" si="143"/>
        <v>0</v>
      </c>
    </row>
    <row r="3042" spans="1:16" hidden="1" x14ac:dyDescent="0.25">
      <c r="A3042" s="116">
        <v>135954</v>
      </c>
      <c r="B3042" s="116">
        <v>5</v>
      </c>
      <c r="C3042" s="116">
        <v>1546101870</v>
      </c>
      <c r="D3042" s="116" t="s">
        <v>16201</v>
      </c>
      <c r="E3042" s="339">
        <v>5736.7</v>
      </c>
      <c r="F3042" s="194">
        <v>10</v>
      </c>
      <c r="G3042" s="194">
        <v>10</v>
      </c>
      <c r="H3042" s="194" t="s">
        <v>10119</v>
      </c>
      <c r="I3042" s="194">
        <f t="shared" si="141"/>
        <v>0</v>
      </c>
      <c r="J3042" s="116" t="s">
        <v>10120</v>
      </c>
      <c r="K3042" s="116" t="s">
        <v>15304</v>
      </c>
      <c r="L3042" s="197">
        <v>45744</v>
      </c>
      <c r="M3042" s="116"/>
      <c r="N3042" s="197">
        <v>45747</v>
      </c>
      <c r="O3042" s="388">
        <f t="shared" si="142"/>
        <v>573.66999999999996</v>
      </c>
      <c r="P3042" s="339">
        <f t="shared" si="143"/>
        <v>0</v>
      </c>
    </row>
    <row r="3043" spans="1:16" hidden="1" x14ac:dyDescent="0.25">
      <c r="A3043" s="116">
        <v>135954</v>
      </c>
      <c r="B3043" s="116">
        <v>3</v>
      </c>
      <c r="C3043" s="116">
        <v>1810105190</v>
      </c>
      <c r="D3043" s="116" t="s">
        <v>10568</v>
      </c>
      <c r="E3043" s="339">
        <v>9444</v>
      </c>
      <c r="F3043" s="194">
        <v>40</v>
      </c>
      <c r="G3043" s="194">
        <v>40</v>
      </c>
      <c r="H3043" s="194" t="s">
        <v>10119</v>
      </c>
      <c r="I3043" s="194">
        <f t="shared" si="141"/>
        <v>0</v>
      </c>
      <c r="J3043" s="116" t="s">
        <v>10120</v>
      </c>
      <c r="K3043" s="116" t="s">
        <v>15304</v>
      </c>
      <c r="L3043" s="197">
        <v>45744</v>
      </c>
      <c r="M3043" s="116"/>
      <c r="N3043" s="197">
        <v>45747</v>
      </c>
      <c r="O3043" s="388">
        <f t="shared" si="142"/>
        <v>236.1</v>
      </c>
      <c r="P3043" s="339">
        <f t="shared" si="143"/>
        <v>0</v>
      </c>
    </row>
    <row r="3044" spans="1:16" hidden="1" x14ac:dyDescent="0.25">
      <c r="A3044" s="116">
        <v>135955</v>
      </c>
      <c r="B3044" s="116">
        <v>13</v>
      </c>
      <c r="C3044" s="116">
        <v>1112102260</v>
      </c>
      <c r="D3044" s="116" t="s">
        <v>15314</v>
      </c>
      <c r="E3044" s="339">
        <v>304729.92</v>
      </c>
      <c r="F3044" s="194">
        <v>16</v>
      </c>
      <c r="G3044" s="194">
        <v>16</v>
      </c>
      <c r="H3044" s="194" t="s">
        <v>10119</v>
      </c>
      <c r="I3044" s="194">
        <f t="shared" si="141"/>
        <v>0</v>
      </c>
      <c r="J3044" s="116" t="s">
        <v>10120</v>
      </c>
      <c r="K3044" s="116" t="s">
        <v>15313</v>
      </c>
      <c r="L3044" s="197">
        <v>45744</v>
      </c>
      <c r="M3044" s="116"/>
      <c r="N3044" s="197">
        <v>45747</v>
      </c>
      <c r="O3044" s="388">
        <f t="shared" si="142"/>
        <v>19045.62</v>
      </c>
      <c r="P3044" s="339">
        <f t="shared" si="143"/>
        <v>0</v>
      </c>
    </row>
    <row r="3045" spans="1:16" hidden="1" x14ac:dyDescent="0.25">
      <c r="A3045" s="116">
        <v>135955</v>
      </c>
      <c r="B3045" s="116">
        <v>7</v>
      </c>
      <c r="C3045" s="116">
        <v>1113100220</v>
      </c>
      <c r="D3045" s="116" t="s">
        <v>8599</v>
      </c>
      <c r="E3045" s="339">
        <v>102480</v>
      </c>
      <c r="F3045" s="194">
        <v>3</v>
      </c>
      <c r="G3045" s="194">
        <v>3</v>
      </c>
      <c r="H3045" s="194" t="s">
        <v>10119</v>
      </c>
      <c r="I3045" s="194">
        <f t="shared" si="141"/>
        <v>0</v>
      </c>
      <c r="J3045" s="116" t="s">
        <v>10120</v>
      </c>
      <c r="K3045" s="116" t="s">
        <v>15313</v>
      </c>
      <c r="L3045" s="197">
        <v>45744</v>
      </c>
      <c r="M3045" s="116" t="s">
        <v>17688</v>
      </c>
      <c r="N3045" s="197">
        <v>45785</v>
      </c>
      <c r="O3045" s="388">
        <f t="shared" si="142"/>
        <v>34160</v>
      </c>
      <c r="P3045" s="339">
        <f t="shared" si="143"/>
        <v>0</v>
      </c>
    </row>
    <row r="3046" spans="1:16" hidden="1" x14ac:dyDescent="0.25">
      <c r="A3046" s="116">
        <v>135955</v>
      </c>
      <c r="B3046" s="116">
        <v>14</v>
      </c>
      <c r="C3046" s="116">
        <v>1113100910</v>
      </c>
      <c r="D3046" s="116" t="s">
        <v>7546</v>
      </c>
      <c r="E3046" s="339">
        <v>236952</v>
      </c>
      <c r="F3046" s="194">
        <v>6</v>
      </c>
      <c r="G3046" s="194">
        <v>6</v>
      </c>
      <c r="H3046" s="194" t="s">
        <v>10119</v>
      </c>
      <c r="I3046" s="194">
        <f t="shared" si="141"/>
        <v>0</v>
      </c>
      <c r="J3046" s="116" t="s">
        <v>10120</v>
      </c>
      <c r="K3046" s="116" t="s">
        <v>15313</v>
      </c>
      <c r="L3046" s="197">
        <v>45744</v>
      </c>
      <c r="M3046" s="116"/>
      <c r="N3046" s="197">
        <v>45747</v>
      </c>
      <c r="O3046" s="388">
        <f t="shared" si="142"/>
        <v>39492</v>
      </c>
      <c r="P3046" s="339">
        <f t="shared" si="143"/>
        <v>0</v>
      </c>
    </row>
    <row r="3047" spans="1:16" hidden="1" x14ac:dyDescent="0.25">
      <c r="A3047" s="116">
        <v>135955</v>
      </c>
      <c r="B3047" s="116">
        <v>8</v>
      </c>
      <c r="C3047" s="116">
        <v>1113100970</v>
      </c>
      <c r="D3047" s="116" t="s">
        <v>8534</v>
      </c>
      <c r="E3047" s="339">
        <v>131408</v>
      </c>
      <c r="F3047" s="194">
        <v>1</v>
      </c>
      <c r="G3047" s="194">
        <v>1</v>
      </c>
      <c r="H3047" s="194" t="s">
        <v>10119</v>
      </c>
      <c r="I3047" s="194">
        <f t="shared" si="141"/>
        <v>0</v>
      </c>
      <c r="J3047" s="116" t="s">
        <v>10120</v>
      </c>
      <c r="K3047" s="116" t="s">
        <v>15313</v>
      </c>
      <c r="L3047" s="197">
        <v>45744</v>
      </c>
      <c r="M3047" s="116"/>
      <c r="N3047" s="197">
        <v>45747</v>
      </c>
      <c r="O3047" s="388">
        <f t="shared" si="142"/>
        <v>131408</v>
      </c>
      <c r="P3047" s="339">
        <f t="shared" si="143"/>
        <v>0</v>
      </c>
    </row>
    <row r="3048" spans="1:16" hidden="1" x14ac:dyDescent="0.25">
      <c r="A3048" s="116">
        <v>135955</v>
      </c>
      <c r="B3048" s="116">
        <v>16</v>
      </c>
      <c r="C3048" s="116">
        <v>1113101930</v>
      </c>
      <c r="D3048" s="116" t="s">
        <v>8054</v>
      </c>
      <c r="E3048" s="339">
        <v>39773.160000000003</v>
      </c>
      <c r="F3048" s="194">
        <v>6</v>
      </c>
      <c r="G3048" s="194">
        <v>6</v>
      </c>
      <c r="H3048" s="194" t="s">
        <v>10119</v>
      </c>
      <c r="I3048" s="194">
        <f t="shared" si="141"/>
        <v>0</v>
      </c>
      <c r="J3048" s="116" t="s">
        <v>10120</v>
      </c>
      <c r="K3048" s="116" t="s">
        <v>15313</v>
      </c>
      <c r="L3048" s="197">
        <v>45744</v>
      </c>
      <c r="M3048" s="116"/>
      <c r="N3048" s="197">
        <v>45747</v>
      </c>
      <c r="O3048" s="388">
        <f t="shared" si="142"/>
        <v>6628.8600000000006</v>
      </c>
      <c r="P3048" s="339">
        <f t="shared" si="143"/>
        <v>0</v>
      </c>
    </row>
    <row r="3049" spans="1:16" hidden="1" x14ac:dyDescent="0.25">
      <c r="A3049" s="116">
        <v>135955</v>
      </c>
      <c r="B3049" s="116">
        <v>15</v>
      </c>
      <c r="C3049" s="116">
        <v>1113101960</v>
      </c>
      <c r="D3049" s="116" t="s">
        <v>8547</v>
      </c>
      <c r="E3049" s="339">
        <v>67958.64</v>
      </c>
      <c r="F3049" s="194">
        <v>6</v>
      </c>
      <c r="G3049" s="194">
        <v>6</v>
      </c>
      <c r="H3049" s="194" t="s">
        <v>10119</v>
      </c>
      <c r="I3049" s="194">
        <f t="shared" si="141"/>
        <v>0</v>
      </c>
      <c r="J3049" s="116" t="s">
        <v>10120</v>
      </c>
      <c r="K3049" s="116" t="s">
        <v>15313</v>
      </c>
      <c r="L3049" s="197">
        <v>45744</v>
      </c>
      <c r="M3049" s="116"/>
      <c r="N3049" s="197">
        <v>45747</v>
      </c>
      <c r="O3049" s="388">
        <f t="shared" si="142"/>
        <v>11326.44</v>
      </c>
      <c r="P3049" s="339">
        <f t="shared" si="143"/>
        <v>0</v>
      </c>
    </row>
    <row r="3050" spans="1:16" hidden="1" x14ac:dyDescent="0.25">
      <c r="A3050" s="116">
        <v>135955</v>
      </c>
      <c r="B3050" s="116">
        <v>9</v>
      </c>
      <c r="C3050" s="116">
        <v>1511101290</v>
      </c>
      <c r="D3050" s="116" t="s">
        <v>17524</v>
      </c>
      <c r="E3050" s="339">
        <v>121801.68</v>
      </c>
      <c r="F3050" s="194">
        <v>84</v>
      </c>
      <c r="G3050" s="194">
        <v>84</v>
      </c>
      <c r="H3050" s="194" t="s">
        <v>10119</v>
      </c>
      <c r="I3050" s="194">
        <f t="shared" si="141"/>
        <v>0</v>
      </c>
      <c r="J3050" s="116" t="s">
        <v>10120</v>
      </c>
      <c r="K3050" s="116" t="s">
        <v>15313</v>
      </c>
      <c r="L3050" s="197">
        <v>45744</v>
      </c>
      <c r="M3050" s="116" t="s">
        <v>17689</v>
      </c>
      <c r="N3050" s="197">
        <v>45785</v>
      </c>
      <c r="O3050" s="388">
        <f t="shared" si="142"/>
        <v>1450.02</v>
      </c>
      <c r="P3050" s="339">
        <f t="shared" si="143"/>
        <v>0</v>
      </c>
    </row>
    <row r="3051" spans="1:16" hidden="1" x14ac:dyDescent="0.25">
      <c r="A3051" s="116">
        <v>135955</v>
      </c>
      <c r="B3051" s="116">
        <v>6</v>
      </c>
      <c r="C3051" s="116">
        <v>1512106010</v>
      </c>
      <c r="D3051" s="116" t="s">
        <v>17690</v>
      </c>
      <c r="E3051" s="339">
        <v>12900</v>
      </c>
      <c r="F3051" s="194">
        <v>12</v>
      </c>
      <c r="G3051" s="194">
        <v>12</v>
      </c>
      <c r="H3051" s="194" t="s">
        <v>10119</v>
      </c>
      <c r="I3051" s="194">
        <f t="shared" si="141"/>
        <v>0</v>
      </c>
      <c r="J3051" s="116" t="s">
        <v>10120</v>
      </c>
      <c r="K3051" s="116" t="s">
        <v>15313</v>
      </c>
      <c r="L3051" s="197">
        <v>45744</v>
      </c>
      <c r="M3051" s="116"/>
      <c r="N3051" s="197">
        <v>45747</v>
      </c>
      <c r="O3051" s="388">
        <f t="shared" si="142"/>
        <v>1075</v>
      </c>
      <c r="P3051" s="339">
        <f t="shared" si="143"/>
        <v>0</v>
      </c>
    </row>
    <row r="3052" spans="1:16" hidden="1" x14ac:dyDescent="0.25">
      <c r="A3052" s="116">
        <v>135955</v>
      </c>
      <c r="B3052" s="116">
        <v>3</v>
      </c>
      <c r="C3052" s="116">
        <v>1521100100</v>
      </c>
      <c r="D3052" s="116" t="s">
        <v>10563</v>
      </c>
      <c r="E3052" s="339">
        <v>132000</v>
      </c>
      <c r="F3052" s="194">
        <v>120</v>
      </c>
      <c r="G3052" s="194">
        <v>120</v>
      </c>
      <c r="H3052" s="194" t="s">
        <v>10119</v>
      </c>
      <c r="I3052" s="194">
        <f t="shared" si="141"/>
        <v>0</v>
      </c>
      <c r="J3052" s="116" t="s">
        <v>10120</v>
      </c>
      <c r="K3052" s="116" t="s">
        <v>15313</v>
      </c>
      <c r="L3052" s="197">
        <v>45744</v>
      </c>
      <c r="M3052" s="116"/>
      <c r="N3052" s="197">
        <v>45747</v>
      </c>
      <c r="O3052" s="388">
        <f t="shared" si="142"/>
        <v>1100</v>
      </c>
      <c r="P3052" s="339">
        <f t="shared" si="143"/>
        <v>0</v>
      </c>
    </row>
    <row r="3053" spans="1:16" hidden="1" x14ac:dyDescent="0.25">
      <c r="A3053" s="116">
        <v>135955</v>
      </c>
      <c r="B3053" s="116">
        <v>10</v>
      </c>
      <c r="C3053" s="116">
        <v>1521100650</v>
      </c>
      <c r="D3053" s="116" t="s">
        <v>17537</v>
      </c>
      <c r="E3053" s="339">
        <v>11340</v>
      </c>
      <c r="F3053" s="194">
        <v>84</v>
      </c>
      <c r="G3053" s="194">
        <v>84</v>
      </c>
      <c r="H3053" s="194" t="s">
        <v>10119</v>
      </c>
      <c r="I3053" s="194">
        <f t="shared" si="141"/>
        <v>0</v>
      </c>
      <c r="J3053" s="116" t="s">
        <v>10120</v>
      </c>
      <c r="K3053" s="116" t="s">
        <v>15313</v>
      </c>
      <c r="L3053" s="197">
        <v>45744</v>
      </c>
      <c r="M3053" s="116"/>
      <c r="N3053" s="197">
        <v>45747</v>
      </c>
      <c r="O3053" s="388">
        <f t="shared" si="142"/>
        <v>135</v>
      </c>
      <c r="P3053" s="339">
        <f t="shared" si="143"/>
        <v>0</v>
      </c>
    </row>
    <row r="3054" spans="1:16" hidden="1" x14ac:dyDescent="0.25">
      <c r="A3054" s="116">
        <v>135955</v>
      </c>
      <c r="B3054" s="116">
        <v>1</v>
      </c>
      <c r="C3054" s="116">
        <v>1810104310</v>
      </c>
      <c r="D3054" s="116" t="s">
        <v>17546</v>
      </c>
      <c r="E3054" s="339">
        <v>524881.56000000006</v>
      </c>
      <c r="F3054" s="194">
        <v>84</v>
      </c>
      <c r="G3054" s="194">
        <v>84</v>
      </c>
      <c r="H3054" s="194" t="s">
        <v>10119</v>
      </c>
      <c r="I3054" s="194">
        <f t="shared" si="141"/>
        <v>0</v>
      </c>
      <c r="J3054" s="116" t="s">
        <v>10120</v>
      </c>
      <c r="K3054" s="116" t="s">
        <v>15313</v>
      </c>
      <c r="L3054" s="197">
        <v>45744</v>
      </c>
      <c r="M3054" s="116"/>
      <c r="N3054" s="197">
        <v>45747</v>
      </c>
      <c r="O3054" s="388">
        <f t="shared" si="142"/>
        <v>6248.5900000000011</v>
      </c>
      <c r="P3054" s="339">
        <f t="shared" si="143"/>
        <v>0</v>
      </c>
    </row>
    <row r="3055" spans="1:16" hidden="1" x14ac:dyDescent="0.25">
      <c r="A3055" s="116">
        <v>135955</v>
      </c>
      <c r="B3055" s="116">
        <v>5</v>
      </c>
      <c r="C3055" s="116">
        <v>1810104340</v>
      </c>
      <c r="D3055" s="116" t="s">
        <v>17625</v>
      </c>
      <c r="E3055" s="339">
        <v>561012.47999999998</v>
      </c>
      <c r="F3055" s="194">
        <v>36</v>
      </c>
      <c r="G3055" s="194">
        <v>36</v>
      </c>
      <c r="H3055" s="194" t="s">
        <v>10119</v>
      </c>
      <c r="I3055" s="194">
        <f t="shared" si="141"/>
        <v>0</v>
      </c>
      <c r="J3055" s="116" t="s">
        <v>10120</v>
      </c>
      <c r="K3055" s="116" t="s">
        <v>15313</v>
      </c>
      <c r="L3055" s="197">
        <v>45744</v>
      </c>
      <c r="M3055" s="116"/>
      <c r="N3055" s="197">
        <v>45747</v>
      </c>
      <c r="O3055" s="388">
        <f t="shared" si="142"/>
        <v>15583.68</v>
      </c>
      <c r="P3055" s="339">
        <f t="shared" si="143"/>
        <v>0</v>
      </c>
    </row>
    <row r="3056" spans="1:16" hidden="1" x14ac:dyDescent="0.25">
      <c r="A3056" s="116">
        <v>135955</v>
      </c>
      <c r="B3056" s="116">
        <v>4</v>
      </c>
      <c r="C3056" s="116">
        <v>1810104800</v>
      </c>
      <c r="D3056" s="116" t="s">
        <v>11373</v>
      </c>
      <c r="E3056" s="339">
        <v>340840.8</v>
      </c>
      <c r="F3056" s="194">
        <v>120</v>
      </c>
      <c r="G3056" s="194">
        <v>120</v>
      </c>
      <c r="H3056" s="194" t="s">
        <v>10119</v>
      </c>
      <c r="I3056" s="194">
        <f t="shared" si="141"/>
        <v>0</v>
      </c>
      <c r="J3056" s="116" t="s">
        <v>10120</v>
      </c>
      <c r="K3056" s="116" t="s">
        <v>15313</v>
      </c>
      <c r="L3056" s="197">
        <v>45744</v>
      </c>
      <c r="M3056" s="116"/>
      <c r="N3056" s="197">
        <v>45747</v>
      </c>
      <c r="O3056" s="388">
        <f t="shared" si="142"/>
        <v>2840.3399999999997</v>
      </c>
      <c r="P3056" s="339">
        <f t="shared" si="143"/>
        <v>0</v>
      </c>
    </row>
    <row r="3057" spans="1:16" hidden="1" x14ac:dyDescent="0.25">
      <c r="A3057" s="116">
        <v>135955</v>
      </c>
      <c r="B3057" s="116">
        <v>11</v>
      </c>
      <c r="C3057" s="116">
        <v>1810105190</v>
      </c>
      <c r="D3057" s="116" t="s">
        <v>10568</v>
      </c>
      <c r="E3057" s="339">
        <v>39664.800000000003</v>
      </c>
      <c r="F3057" s="194">
        <v>168</v>
      </c>
      <c r="G3057" s="194">
        <v>168</v>
      </c>
      <c r="H3057" s="194" t="s">
        <v>10119</v>
      </c>
      <c r="I3057" s="194">
        <f t="shared" si="141"/>
        <v>0</v>
      </c>
      <c r="J3057" s="116" t="s">
        <v>10120</v>
      </c>
      <c r="K3057" s="116" t="s">
        <v>15313</v>
      </c>
      <c r="L3057" s="197">
        <v>45744</v>
      </c>
      <c r="M3057" s="116" t="s">
        <v>17691</v>
      </c>
      <c r="N3057" s="197">
        <v>45785</v>
      </c>
      <c r="O3057" s="388">
        <f t="shared" si="142"/>
        <v>236.10000000000002</v>
      </c>
      <c r="P3057" s="339">
        <f t="shared" si="143"/>
        <v>0</v>
      </c>
    </row>
    <row r="3058" spans="1:16" hidden="1" x14ac:dyDescent="0.25">
      <c r="A3058" s="116">
        <v>135955</v>
      </c>
      <c r="B3058" s="116">
        <v>2</v>
      </c>
      <c r="C3058" s="116">
        <v>1810105220</v>
      </c>
      <c r="D3058" s="116" t="s">
        <v>11380</v>
      </c>
      <c r="E3058" s="339">
        <v>292396.79999999999</v>
      </c>
      <c r="F3058" s="194">
        <v>240</v>
      </c>
      <c r="G3058" s="194">
        <v>240</v>
      </c>
      <c r="H3058" s="194" t="s">
        <v>10119</v>
      </c>
      <c r="I3058" s="194">
        <f t="shared" si="141"/>
        <v>0</v>
      </c>
      <c r="J3058" s="116" t="s">
        <v>10120</v>
      </c>
      <c r="K3058" s="116" t="s">
        <v>15313</v>
      </c>
      <c r="L3058" s="197">
        <v>45744</v>
      </c>
      <c r="M3058" s="116"/>
      <c r="N3058" s="197">
        <v>45747</v>
      </c>
      <c r="O3058" s="388">
        <f t="shared" si="142"/>
        <v>1218.32</v>
      </c>
      <c r="P3058" s="339">
        <f t="shared" si="143"/>
        <v>0</v>
      </c>
    </row>
    <row r="3059" spans="1:16" x14ac:dyDescent="0.25">
      <c r="A3059" s="116">
        <v>135955</v>
      </c>
      <c r="B3059" s="116">
        <v>12</v>
      </c>
      <c r="C3059" s="116">
        <v>1112103790</v>
      </c>
      <c r="D3059" s="116" t="s">
        <v>9130</v>
      </c>
      <c r="E3059" s="339">
        <v>355566</v>
      </c>
      <c r="F3059" s="194">
        <v>24</v>
      </c>
      <c r="G3059" s="194">
        <v>8</v>
      </c>
      <c r="H3059" s="194" t="s">
        <v>10119</v>
      </c>
      <c r="I3059" s="401">
        <f t="shared" ref="I3059:I3122" si="144">+F3059-G3059</f>
        <v>16</v>
      </c>
      <c r="J3059" s="116" t="s">
        <v>10120</v>
      </c>
      <c r="K3059" s="116" t="s">
        <v>15313</v>
      </c>
      <c r="L3059" s="197">
        <v>45744</v>
      </c>
      <c r="M3059" s="116" t="s">
        <v>16167</v>
      </c>
      <c r="N3059" s="197" t="s">
        <v>15169</v>
      </c>
      <c r="O3059" s="388">
        <f t="shared" ref="O3059:O3122" si="145">+E3059/F3059</f>
        <v>14815.25</v>
      </c>
      <c r="P3059" s="339">
        <f t="shared" ref="P3059:P3122" si="146">+O3059*I3059</f>
        <v>237044</v>
      </c>
    </row>
    <row r="3060" spans="1:16" hidden="1" x14ac:dyDescent="0.25">
      <c r="A3060" s="116">
        <v>135959</v>
      </c>
      <c r="B3060" s="116">
        <v>3</v>
      </c>
      <c r="C3060" s="116">
        <v>1010100120</v>
      </c>
      <c r="D3060" s="116" t="s">
        <v>17672</v>
      </c>
      <c r="E3060" s="339">
        <v>29285.599999999999</v>
      </c>
      <c r="F3060" s="194">
        <v>20</v>
      </c>
      <c r="G3060" s="194">
        <v>20</v>
      </c>
      <c r="H3060" s="194" t="s">
        <v>10119</v>
      </c>
      <c r="I3060" s="194">
        <f t="shared" si="144"/>
        <v>0</v>
      </c>
      <c r="J3060" s="116" t="s">
        <v>10120</v>
      </c>
      <c r="K3060" s="116" t="s">
        <v>15313</v>
      </c>
      <c r="L3060" s="197">
        <v>45744</v>
      </c>
      <c r="M3060" s="116"/>
      <c r="N3060" s="197">
        <v>45747</v>
      </c>
      <c r="O3060" s="388">
        <f t="shared" si="145"/>
        <v>1464.28</v>
      </c>
      <c r="P3060" s="339">
        <f t="shared" si="146"/>
        <v>0</v>
      </c>
    </row>
    <row r="3061" spans="1:16" hidden="1" x14ac:dyDescent="0.25">
      <c r="A3061" s="116">
        <v>135959</v>
      </c>
      <c r="B3061" s="116">
        <v>4</v>
      </c>
      <c r="C3061" s="116">
        <v>1010100130</v>
      </c>
      <c r="D3061" s="116" t="s">
        <v>16157</v>
      </c>
      <c r="E3061" s="339">
        <v>32691.25</v>
      </c>
      <c r="F3061" s="194">
        <v>25</v>
      </c>
      <c r="G3061" s="194">
        <v>25</v>
      </c>
      <c r="H3061" s="194" t="s">
        <v>10119</v>
      </c>
      <c r="I3061" s="194">
        <f t="shared" si="144"/>
        <v>0</v>
      </c>
      <c r="J3061" s="116" t="s">
        <v>10120</v>
      </c>
      <c r="K3061" s="116" t="s">
        <v>15313</v>
      </c>
      <c r="L3061" s="197">
        <v>45744</v>
      </c>
      <c r="M3061" s="116"/>
      <c r="N3061" s="197">
        <v>45747</v>
      </c>
      <c r="O3061" s="388">
        <f t="shared" si="145"/>
        <v>1307.6500000000001</v>
      </c>
      <c r="P3061" s="339">
        <f t="shared" si="146"/>
        <v>0</v>
      </c>
    </row>
    <row r="3062" spans="1:16" hidden="1" x14ac:dyDescent="0.25">
      <c r="A3062" s="116">
        <v>135959</v>
      </c>
      <c r="B3062" s="116">
        <v>6</v>
      </c>
      <c r="C3062" s="116">
        <v>1010100140</v>
      </c>
      <c r="D3062" s="116" t="s">
        <v>12113</v>
      </c>
      <c r="E3062" s="339">
        <v>65579.8</v>
      </c>
      <c r="F3062" s="194">
        <v>20</v>
      </c>
      <c r="G3062" s="194">
        <v>20</v>
      </c>
      <c r="H3062" s="194" t="s">
        <v>10119</v>
      </c>
      <c r="I3062" s="194">
        <f t="shared" si="144"/>
        <v>0</v>
      </c>
      <c r="J3062" s="116" t="s">
        <v>10120</v>
      </c>
      <c r="K3062" s="116" t="s">
        <v>15313</v>
      </c>
      <c r="L3062" s="197">
        <v>45744</v>
      </c>
      <c r="M3062" s="116"/>
      <c r="N3062" s="197">
        <v>45747</v>
      </c>
      <c r="O3062" s="388">
        <f t="shared" si="145"/>
        <v>3278.9900000000002</v>
      </c>
      <c r="P3062" s="339">
        <f t="shared" si="146"/>
        <v>0</v>
      </c>
    </row>
    <row r="3063" spans="1:16" hidden="1" x14ac:dyDescent="0.25">
      <c r="A3063" s="116">
        <v>135959</v>
      </c>
      <c r="B3063" s="116">
        <v>9</v>
      </c>
      <c r="C3063" s="116">
        <v>1010101070</v>
      </c>
      <c r="D3063" s="116" t="s">
        <v>8794</v>
      </c>
      <c r="E3063" s="339">
        <v>82390.8</v>
      </c>
      <c r="F3063" s="194">
        <v>2</v>
      </c>
      <c r="G3063" s="194">
        <v>2</v>
      </c>
      <c r="H3063" s="194" t="s">
        <v>10119</v>
      </c>
      <c r="I3063" s="194">
        <f t="shared" si="144"/>
        <v>0</v>
      </c>
      <c r="J3063" s="116" t="s">
        <v>10120</v>
      </c>
      <c r="K3063" s="116" t="s">
        <v>15313</v>
      </c>
      <c r="L3063" s="197">
        <v>45744</v>
      </c>
      <c r="M3063" s="116"/>
      <c r="N3063" s="197">
        <v>45747</v>
      </c>
      <c r="O3063" s="388">
        <f t="shared" si="145"/>
        <v>41195.4</v>
      </c>
      <c r="P3063" s="339">
        <f t="shared" si="146"/>
        <v>0</v>
      </c>
    </row>
    <row r="3064" spans="1:16" hidden="1" x14ac:dyDescent="0.25">
      <c r="A3064" s="116">
        <v>135959</v>
      </c>
      <c r="B3064" s="116">
        <v>7</v>
      </c>
      <c r="C3064" s="116">
        <v>1010102030</v>
      </c>
      <c r="D3064" s="116" t="s">
        <v>15130</v>
      </c>
      <c r="E3064" s="339">
        <v>25281.200000000001</v>
      </c>
      <c r="F3064" s="194">
        <v>20</v>
      </c>
      <c r="G3064" s="194">
        <v>20</v>
      </c>
      <c r="H3064" s="194" t="s">
        <v>10119</v>
      </c>
      <c r="I3064" s="194">
        <f t="shared" si="144"/>
        <v>0</v>
      </c>
      <c r="J3064" s="116" t="s">
        <v>10120</v>
      </c>
      <c r="K3064" s="116" t="s">
        <v>15313</v>
      </c>
      <c r="L3064" s="197">
        <v>45744</v>
      </c>
      <c r="M3064" s="116"/>
      <c r="N3064" s="197">
        <v>45747</v>
      </c>
      <c r="O3064" s="388">
        <f t="shared" si="145"/>
        <v>1264.06</v>
      </c>
      <c r="P3064" s="339">
        <f t="shared" si="146"/>
        <v>0</v>
      </c>
    </row>
    <row r="3065" spans="1:16" hidden="1" x14ac:dyDescent="0.25">
      <c r="A3065" s="116">
        <v>135959</v>
      </c>
      <c r="B3065" s="116">
        <v>1</v>
      </c>
      <c r="C3065" s="116">
        <v>1010102080</v>
      </c>
      <c r="D3065" s="116" t="s">
        <v>16158</v>
      </c>
      <c r="E3065" s="339">
        <v>49960</v>
      </c>
      <c r="F3065" s="194">
        <v>20</v>
      </c>
      <c r="G3065" s="194">
        <v>20</v>
      </c>
      <c r="H3065" s="194" t="s">
        <v>10119</v>
      </c>
      <c r="I3065" s="194">
        <f t="shared" si="144"/>
        <v>0</v>
      </c>
      <c r="J3065" s="116" t="s">
        <v>10120</v>
      </c>
      <c r="K3065" s="116" t="s">
        <v>15313</v>
      </c>
      <c r="L3065" s="197">
        <v>45744</v>
      </c>
      <c r="M3065" s="116"/>
      <c r="N3065" s="197">
        <v>45747</v>
      </c>
      <c r="O3065" s="388">
        <f t="shared" si="145"/>
        <v>2498</v>
      </c>
      <c r="P3065" s="339">
        <f t="shared" si="146"/>
        <v>0</v>
      </c>
    </row>
    <row r="3066" spans="1:16" hidden="1" x14ac:dyDescent="0.25">
      <c r="A3066" s="116">
        <v>135959</v>
      </c>
      <c r="B3066" s="116">
        <v>5</v>
      </c>
      <c r="C3066" s="116">
        <v>1010107800</v>
      </c>
      <c r="D3066" s="116" t="s">
        <v>15315</v>
      </c>
      <c r="E3066" s="339">
        <v>77966.600000000006</v>
      </c>
      <c r="F3066" s="194">
        <v>20</v>
      </c>
      <c r="G3066" s="194">
        <v>20</v>
      </c>
      <c r="H3066" s="194" t="s">
        <v>10119</v>
      </c>
      <c r="I3066" s="194">
        <f t="shared" si="144"/>
        <v>0</v>
      </c>
      <c r="J3066" s="116" t="s">
        <v>10120</v>
      </c>
      <c r="K3066" s="116" t="s">
        <v>15313</v>
      </c>
      <c r="L3066" s="197">
        <v>45744</v>
      </c>
      <c r="M3066" s="116"/>
      <c r="N3066" s="197">
        <v>45747</v>
      </c>
      <c r="O3066" s="388">
        <f t="shared" si="145"/>
        <v>3898.3300000000004</v>
      </c>
      <c r="P3066" s="339">
        <f t="shared" si="146"/>
        <v>0</v>
      </c>
    </row>
    <row r="3067" spans="1:16" hidden="1" x14ac:dyDescent="0.25">
      <c r="A3067" s="116">
        <v>135959</v>
      </c>
      <c r="B3067" s="116">
        <v>2</v>
      </c>
      <c r="C3067" s="116">
        <v>1015100890</v>
      </c>
      <c r="D3067" s="116" t="s">
        <v>11142</v>
      </c>
      <c r="E3067" s="339">
        <v>128399</v>
      </c>
      <c r="F3067" s="194">
        <v>20</v>
      </c>
      <c r="G3067" s="194">
        <v>20</v>
      </c>
      <c r="H3067" s="194" t="s">
        <v>10119</v>
      </c>
      <c r="I3067" s="194">
        <f t="shared" si="144"/>
        <v>0</v>
      </c>
      <c r="J3067" s="116" t="s">
        <v>10120</v>
      </c>
      <c r="K3067" s="116" t="s">
        <v>15313</v>
      </c>
      <c r="L3067" s="197">
        <v>45744</v>
      </c>
      <c r="M3067" s="116" t="s">
        <v>17692</v>
      </c>
      <c r="N3067" s="197">
        <v>45848</v>
      </c>
      <c r="O3067" s="388">
        <f t="shared" si="145"/>
        <v>6419.95</v>
      </c>
      <c r="P3067" s="339">
        <f t="shared" si="146"/>
        <v>0</v>
      </c>
    </row>
    <row r="3068" spans="1:16" hidden="1" x14ac:dyDescent="0.25">
      <c r="A3068" s="116">
        <v>135959</v>
      </c>
      <c r="B3068" s="116">
        <v>8</v>
      </c>
      <c r="C3068" s="116">
        <v>1016101010</v>
      </c>
      <c r="D3068" s="116" t="s">
        <v>10655</v>
      </c>
      <c r="E3068" s="339">
        <v>92312.1</v>
      </c>
      <c r="F3068" s="194">
        <v>5</v>
      </c>
      <c r="G3068" s="194">
        <v>5</v>
      </c>
      <c r="H3068" s="194" t="s">
        <v>10119</v>
      </c>
      <c r="I3068" s="194">
        <f t="shared" si="144"/>
        <v>0</v>
      </c>
      <c r="J3068" s="116" t="s">
        <v>10120</v>
      </c>
      <c r="K3068" s="116" t="s">
        <v>15313</v>
      </c>
      <c r="L3068" s="197">
        <v>45744</v>
      </c>
      <c r="M3068" s="116" t="s">
        <v>17693</v>
      </c>
      <c r="N3068" s="197">
        <v>45833</v>
      </c>
      <c r="O3068" s="388">
        <f t="shared" si="145"/>
        <v>18462.420000000002</v>
      </c>
      <c r="P3068" s="339">
        <f t="shared" si="146"/>
        <v>0</v>
      </c>
    </row>
    <row r="3069" spans="1:16" hidden="1" x14ac:dyDescent="0.25">
      <c r="A3069" s="116">
        <v>135959</v>
      </c>
      <c r="B3069" s="116">
        <v>13</v>
      </c>
      <c r="C3069" s="116">
        <v>1017100480</v>
      </c>
      <c r="D3069" s="116" t="s">
        <v>10686</v>
      </c>
      <c r="E3069" s="339">
        <v>31800</v>
      </c>
      <c r="F3069" s="194">
        <v>1</v>
      </c>
      <c r="G3069" s="194">
        <v>1</v>
      </c>
      <c r="H3069" s="194" t="s">
        <v>10119</v>
      </c>
      <c r="I3069" s="194">
        <f t="shared" si="144"/>
        <v>0</v>
      </c>
      <c r="J3069" s="116" t="s">
        <v>10120</v>
      </c>
      <c r="K3069" s="116" t="s">
        <v>15313</v>
      </c>
      <c r="L3069" s="197">
        <v>45744</v>
      </c>
      <c r="M3069" s="116" t="s">
        <v>17694</v>
      </c>
      <c r="N3069" s="197">
        <v>45863</v>
      </c>
      <c r="O3069" s="388">
        <f t="shared" si="145"/>
        <v>31800</v>
      </c>
      <c r="P3069" s="339">
        <f t="shared" si="146"/>
        <v>0</v>
      </c>
    </row>
    <row r="3070" spans="1:16" hidden="1" x14ac:dyDescent="0.25">
      <c r="A3070" s="116">
        <v>135959</v>
      </c>
      <c r="B3070" s="116">
        <v>10</v>
      </c>
      <c r="C3070" s="116">
        <v>1019100040</v>
      </c>
      <c r="D3070" s="116" t="s">
        <v>10643</v>
      </c>
      <c r="E3070" s="339">
        <v>30020</v>
      </c>
      <c r="F3070" s="194">
        <v>10</v>
      </c>
      <c r="G3070" s="194">
        <v>10</v>
      </c>
      <c r="H3070" s="194" t="s">
        <v>10119</v>
      </c>
      <c r="I3070" s="194">
        <f t="shared" si="144"/>
        <v>0</v>
      </c>
      <c r="J3070" s="116" t="s">
        <v>10120</v>
      </c>
      <c r="K3070" s="116" t="s">
        <v>15313</v>
      </c>
      <c r="L3070" s="197">
        <v>45744</v>
      </c>
      <c r="M3070" s="116"/>
      <c r="N3070" s="197">
        <v>45747</v>
      </c>
      <c r="O3070" s="388">
        <f t="shared" si="145"/>
        <v>3002</v>
      </c>
      <c r="P3070" s="339">
        <f t="shared" si="146"/>
        <v>0</v>
      </c>
    </row>
    <row r="3071" spans="1:16" hidden="1" x14ac:dyDescent="0.25">
      <c r="A3071" s="116">
        <v>135959</v>
      </c>
      <c r="B3071" s="116">
        <v>11</v>
      </c>
      <c r="C3071" s="116">
        <v>1019101600</v>
      </c>
      <c r="D3071" s="116" t="s">
        <v>10852</v>
      </c>
      <c r="E3071" s="339">
        <v>373485</v>
      </c>
      <c r="F3071" s="194">
        <v>15</v>
      </c>
      <c r="G3071" s="194">
        <v>15</v>
      </c>
      <c r="H3071" s="194" t="s">
        <v>10119</v>
      </c>
      <c r="I3071" s="194">
        <f t="shared" si="144"/>
        <v>0</v>
      </c>
      <c r="J3071" s="116" t="s">
        <v>10120</v>
      </c>
      <c r="K3071" s="116" t="s">
        <v>15313</v>
      </c>
      <c r="L3071" s="197">
        <v>45744</v>
      </c>
      <c r="M3071" s="116" t="s">
        <v>16160</v>
      </c>
      <c r="N3071" s="197">
        <v>45890</v>
      </c>
      <c r="O3071" s="388">
        <f t="shared" si="145"/>
        <v>24899</v>
      </c>
      <c r="P3071" s="339">
        <f t="shared" si="146"/>
        <v>0</v>
      </c>
    </row>
    <row r="3072" spans="1:16" hidden="1" x14ac:dyDescent="0.25">
      <c r="A3072" s="116">
        <v>135959</v>
      </c>
      <c r="B3072" s="116">
        <v>14</v>
      </c>
      <c r="C3072" s="116">
        <v>1523100200</v>
      </c>
      <c r="D3072" s="116" t="s">
        <v>11324</v>
      </c>
      <c r="E3072" s="339">
        <v>108000</v>
      </c>
      <c r="F3072" s="194">
        <v>10</v>
      </c>
      <c r="G3072" s="194">
        <v>10</v>
      </c>
      <c r="H3072" s="194" t="s">
        <v>10119</v>
      </c>
      <c r="I3072" s="194">
        <f t="shared" si="144"/>
        <v>0</v>
      </c>
      <c r="J3072" s="116" t="s">
        <v>10120</v>
      </c>
      <c r="K3072" s="116" t="s">
        <v>15313</v>
      </c>
      <c r="L3072" s="197">
        <v>45744</v>
      </c>
      <c r="M3072" s="116"/>
      <c r="N3072" s="197">
        <v>45747</v>
      </c>
      <c r="O3072" s="388">
        <f t="shared" si="145"/>
        <v>10800</v>
      </c>
      <c r="P3072" s="339">
        <f t="shared" si="146"/>
        <v>0</v>
      </c>
    </row>
    <row r="3073" spans="1:16" hidden="1" x14ac:dyDescent="0.25">
      <c r="A3073" s="116">
        <v>135959</v>
      </c>
      <c r="B3073" s="116">
        <v>12</v>
      </c>
      <c r="C3073" s="116">
        <v>1546101840</v>
      </c>
      <c r="D3073" s="116" t="s">
        <v>10957</v>
      </c>
      <c r="E3073" s="339">
        <v>79037.210000000006</v>
      </c>
      <c r="F3073" s="194">
        <v>7</v>
      </c>
      <c r="G3073" s="194">
        <v>7</v>
      </c>
      <c r="H3073" s="194" t="s">
        <v>10119</v>
      </c>
      <c r="I3073" s="194">
        <f t="shared" si="144"/>
        <v>0</v>
      </c>
      <c r="J3073" s="116" t="s">
        <v>10120</v>
      </c>
      <c r="K3073" s="116" t="s">
        <v>15313</v>
      </c>
      <c r="L3073" s="197">
        <v>45744</v>
      </c>
      <c r="M3073" s="116"/>
      <c r="N3073" s="197">
        <v>45747</v>
      </c>
      <c r="O3073" s="388">
        <f t="shared" si="145"/>
        <v>11291.03</v>
      </c>
      <c r="P3073" s="339">
        <f t="shared" si="146"/>
        <v>0</v>
      </c>
    </row>
    <row r="3074" spans="1:16" hidden="1" x14ac:dyDescent="0.25">
      <c r="A3074" s="116">
        <v>135960</v>
      </c>
      <c r="B3074" s="116">
        <v>5</v>
      </c>
      <c r="C3074" s="116">
        <v>1010108320</v>
      </c>
      <c r="D3074" s="116" t="s">
        <v>17490</v>
      </c>
      <c r="E3074" s="339">
        <v>26537</v>
      </c>
      <c r="F3074" s="194">
        <v>1</v>
      </c>
      <c r="G3074" s="194">
        <v>1</v>
      </c>
      <c r="H3074" s="194" t="s">
        <v>10119</v>
      </c>
      <c r="I3074" s="194">
        <f t="shared" si="144"/>
        <v>0</v>
      </c>
      <c r="J3074" s="116" t="s">
        <v>10120</v>
      </c>
      <c r="K3074" s="116" t="s">
        <v>15313</v>
      </c>
      <c r="L3074" s="197">
        <v>45744</v>
      </c>
      <c r="M3074" s="116" t="s">
        <v>17695</v>
      </c>
      <c r="N3074" s="197">
        <v>45749</v>
      </c>
      <c r="O3074" s="388">
        <f t="shared" si="145"/>
        <v>26537</v>
      </c>
      <c r="P3074" s="339">
        <f t="shared" si="146"/>
        <v>0</v>
      </c>
    </row>
    <row r="3075" spans="1:16" hidden="1" x14ac:dyDescent="0.25">
      <c r="A3075" s="116">
        <v>135960</v>
      </c>
      <c r="B3075" s="116">
        <v>3</v>
      </c>
      <c r="C3075" s="116">
        <v>1012100150</v>
      </c>
      <c r="D3075" s="116" t="s">
        <v>7762</v>
      </c>
      <c r="E3075" s="339">
        <v>17932</v>
      </c>
      <c r="F3075" s="194">
        <v>2</v>
      </c>
      <c r="G3075" s="194">
        <v>2</v>
      </c>
      <c r="H3075" s="194" t="s">
        <v>10119</v>
      </c>
      <c r="I3075" s="194">
        <f t="shared" si="144"/>
        <v>0</v>
      </c>
      <c r="J3075" s="116" t="s">
        <v>10120</v>
      </c>
      <c r="K3075" s="116" t="s">
        <v>15313</v>
      </c>
      <c r="L3075" s="197">
        <v>45744</v>
      </c>
      <c r="M3075" s="116"/>
      <c r="N3075" s="197">
        <v>45749</v>
      </c>
      <c r="O3075" s="388">
        <f t="shared" si="145"/>
        <v>8966</v>
      </c>
      <c r="P3075" s="339">
        <f t="shared" si="146"/>
        <v>0</v>
      </c>
    </row>
    <row r="3076" spans="1:16" hidden="1" x14ac:dyDescent="0.25">
      <c r="A3076" s="116">
        <v>135960</v>
      </c>
      <c r="B3076" s="116">
        <v>6</v>
      </c>
      <c r="C3076" s="116">
        <v>1016101250</v>
      </c>
      <c r="D3076" s="116" t="s">
        <v>11152</v>
      </c>
      <c r="E3076" s="339">
        <v>7165.16</v>
      </c>
      <c r="F3076" s="194">
        <v>4</v>
      </c>
      <c r="G3076" s="194">
        <v>4</v>
      </c>
      <c r="H3076" s="194" t="s">
        <v>10119</v>
      </c>
      <c r="I3076" s="194">
        <f t="shared" si="144"/>
        <v>0</v>
      </c>
      <c r="J3076" s="116" t="s">
        <v>10120</v>
      </c>
      <c r="K3076" s="116" t="s">
        <v>15313</v>
      </c>
      <c r="L3076" s="197">
        <v>45744</v>
      </c>
      <c r="M3076" s="116" t="s">
        <v>15330</v>
      </c>
      <c r="N3076" s="197">
        <v>45848</v>
      </c>
      <c r="O3076" s="388">
        <f t="shared" si="145"/>
        <v>1791.29</v>
      </c>
      <c r="P3076" s="339">
        <f t="shared" si="146"/>
        <v>0</v>
      </c>
    </row>
    <row r="3077" spans="1:16" hidden="1" x14ac:dyDescent="0.25">
      <c r="A3077" s="116">
        <v>135960</v>
      </c>
      <c r="B3077" s="116">
        <v>11</v>
      </c>
      <c r="C3077" s="116">
        <v>1016101340</v>
      </c>
      <c r="D3077" s="116" t="s">
        <v>10489</v>
      </c>
      <c r="E3077" s="339">
        <v>15502.22</v>
      </c>
      <c r="F3077" s="194">
        <v>2</v>
      </c>
      <c r="G3077" s="194">
        <v>2</v>
      </c>
      <c r="H3077" s="194" t="s">
        <v>10119</v>
      </c>
      <c r="I3077" s="194">
        <f t="shared" si="144"/>
        <v>0</v>
      </c>
      <c r="J3077" s="116" t="s">
        <v>10120</v>
      </c>
      <c r="K3077" s="116" t="s">
        <v>15313</v>
      </c>
      <c r="L3077" s="197">
        <v>45744</v>
      </c>
      <c r="M3077" s="116"/>
      <c r="N3077" s="197">
        <v>45749</v>
      </c>
      <c r="O3077" s="388">
        <f t="shared" si="145"/>
        <v>7751.11</v>
      </c>
      <c r="P3077" s="339">
        <f t="shared" si="146"/>
        <v>0</v>
      </c>
    </row>
    <row r="3078" spans="1:16" hidden="1" x14ac:dyDescent="0.25">
      <c r="A3078" s="116">
        <v>135960</v>
      </c>
      <c r="B3078" s="116">
        <v>2</v>
      </c>
      <c r="C3078" s="116">
        <v>1023100140</v>
      </c>
      <c r="D3078" s="116" t="s">
        <v>11171</v>
      </c>
      <c r="E3078" s="339">
        <v>128730</v>
      </c>
      <c r="F3078" s="194">
        <v>7</v>
      </c>
      <c r="G3078" s="194">
        <v>7</v>
      </c>
      <c r="H3078" s="194" t="s">
        <v>10119</v>
      </c>
      <c r="I3078" s="194">
        <f t="shared" si="144"/>
        <v>0</v>
      </c>
      <c r="J3078" s="116" t="s">
        <v>10120</v>
      </c>
      <c r="K3078" s="116" t="s">
        <v>15313</v>
      </c>
      <c r="L3078" s="197">
        <v>45744</v>
      </c>
      <c r="M3078" s="116"/>
      <c r="N3078" s="197">
        <v>45749</v>
      </c>
      <c r="O3078" s="388">
        <f t="shared" si="145"/>
        <v>18390</v>
      </c>
      <c r="P3078" s="339">
        <f t="shared" si="146"/>
        <v>0</v>
      </c>
    </row>
    <row r="3079" spans="1:16" hidden="1" x14ac:dyDescent="0.25">
      <c r="A3079" s="116">
        <v>135960</v>
      </c>
      <c r="B3079" s="116">
        <v>10</v>
      </c>
      <c r="C3079" s="116">
        <v>1520103640</v>
      </c>
      <c r="D3079" s="116" t="s">
        <v>17562</v>
      </c>
      <c r="E3079" s="339">
        <v>14055.33</v>
      </c>
      <c r="F3079" s="194">
        <v>1</v>
      </c>
      <c r="G3079" s="194">
        <v>1</v>
      </c>
      <c r="H3079" s="194" t="s">
        <v>10119</v>
      </c>
      <c r="I3079" s="194">
        <f t="shared" si="144"/>
        <v>0</v>
      </c>
      <c r="J3079" s="116" t="s">
        <v>10120</v>
      </c>
      <c r="K3079" s="116" t="s">
        <v>15313</v>
      </c>
      <c r="L3079" s="197">
        <v>45744</v>
      </c>
      <c r="M3079" s="116"/>
      <c r="N3079" s="197">
        <v>45749</v>
      </c>
      <c r="O3079" s="388">
        <f t="shared" si="145"/>
        <v>14055.33</v>
      </c>
      <c r="P3079" s="339">
        <f t="shared" si="146"/>
        <v>0</v>
      </c>
    </row>
    <row r="3080" spans="1:16" hidden="1" x14ac:dyDescent="0.25">
      <c r="A3080" s="116">
        <v>135960</v>
      </c>
      <c r="B3080" s="116">
        <v>9</v>
      </c>
      <c r="C3080" s="116">
        <v>1520103680</v>
      </c>
      <c r="D3080" s="116" t="s">
        <v>11882</v>
      </c>
      <c r="E3080" s="339">
        <v>69632</v>
      </c>
      <c r="F3080" s="194">
        <v>4</v>
      </c>
      <c r="G3080" s="194">
        <v>4</v>
      </c>
      <c r="H3080" s="194" t="s">
        <v>10119</v>
      </c>
      <c r="I3080" s="194">
        <f t="shared" si="144"/>
        <v>0</v>
      </c>
      <c r="J3080" s="116" t="s">
        <v>10120</v>
      </c>
      <c r="K3080" s="116" t="s">
        <v>15313</v>
      </c>
      <c r="L3080" s="197">
        <v>45744</v>
      </c>
      <c r="M3080" s="116"/>
      <c r="N3080" s="197">
        <v>45749</v>
      </c>
      <c r="O3080" s="388">
        <f t="shared" si="145"/>
        <v>17408</v>
      </c>
      <c r="P3080" s="339">
        <f t="shared" si="146"/>
        <v>0</v>
      </c>
    </row>
    <row r="3081" spans="1:16" hidden="1" x14ac:dyDescent="0.25">
      <c r="A3081" s="116">
        <v>135960</v>
      </c>
      <c r="B3081" s="116">
        <v>4</v>
      </c>
      <c r="C3081" s="116">
        <v>1610100330</v>
      </c>
      <c r="D3081" s="116" t="s">
        <v>10133</v>
      </c>
      <c r="E3081" s="339">
        <v>3865.78</v>
      </c>
      <c r="F3081" s="194">
        <v>2</v>
      </c>
      <c r="G3081" s="194">
        <v>2</v>
      </c>
      <c r="H3081" s="194" t="s">
        <v>10119</v>
      </c>
      <c r="I3081" s="194">
        <f t="shared" si="144"/>
        <v>0</v>
      </c>
      <c r="J3081" s="116" t="s">
        <v>10120</v>
      </c>
      <c r="K3081" s="116" t="s">
        <v>15313</v>
      </c>
      <c r="L3081" s="197">
        <v>45744</v>
      </c>
      <c r="M3081" s="116"/>
      <c r="N3081" s="197">
        <v>45749</v>
      </c>
      <c r="O3081" s="388">
        <f t="shared" si="145"/>
        <v>1932.89</v>
      </c>
      <c r="P3081" s="339">
        <f t="shared" si="146"/>
        <v>0</v>
      </c>
    </row>
    <row r="3082" spans="1:16" hidden="1" x14ac:dyDescent="0.25">
      <c r="A3082" s="116">
        <v>135960</v>
      </c>
      <c r="B3082" s="116">
        <v>8</v>
      </c>
      <c r="C3082" s="116">
        <v>1810101760</v>
      </c>
      <c r="D3082" s="116" t="s">
        <v>11366</v>
      </c>
      <c r="E3082" s="339">
        <v>11910</v>
      </c>
      <c r="F3082" s="194">
        <v>2</v>
      </c>
      <c r="G3082" s="194">
        <v>2</v>
      </c>
      <c r="H3082" s="194" t="s">
        <v>10119</v>
      </c>
      <c r="I3082" s="194">
        <f t="shared" si="144"/>
        <v>0</v>
      </c>
      <c r="J3082" s="116" t="s">
        <v>10120</v>
      </c>
      <c r="K3082" s="116" t="s">
        <v>15313</v>
      </c>
      <c r="L3082" s="197">
        <v>45744</v>
      </c>
      <c r="M3082" s="116"/>
      <c r="N3082" s="197">
        <v>45749</v>
      </c>
      <c r="O3082" s="388">
        <f t="shared" si="145"/>
        <v>5955</v>
      </c>
      <c r="P3082" s="339">
        <f t="shared" si="146"/>
        <v>0</v>
      </c>
    </row>
    <row r="3083" spans="1:16" hidden="1" x14ac:dyDescent="0.25">
      <c r="A3083" s="116">
        <v>135960</v>
      </c>
      <c r="B3083" s="116">
        <v>7</v>
      </c>
      <c r="C3083" s="116">
        <v>1810101770</v>
      </c>
      <c r="D3083" s="116" t="s">
        <v>10567</v>
      </c>
      <c r="E3083" s="339">
        <v>10824.4</v>
      </c>
      <c r="F3083" s="194">
        <v>2</v>
      </c>
      <c r="G3083" s="194">
        <v>2</v>
      </c>
      <c r="H3083" s="194" t="s">
        <v>10119</v>
      </c>
      <c r="I3083" s="194">
        <f t="shared" si="144"/>
        <v>0</v>
      </c>
      <c r="J3083" s="116" t="s">
        <v>10120</v>
      </c>
      <c r="K3083" s="116" t="s">
        <v>15313</v>
      </c>
      <c r="L3083" s="197">
        <v>45744</v>
      </c>
      <c r="M3083" s="116"/>
      <c r="N3083" s="197">
        <v>45749</v>
      </c>
      <c r="O3083" s="388">
        <f t="shared" si="145"/>
        <v>5412.2</v>
      </c>
      <c r="P3083" s="339">
        <f t="shared" si="146"/>
        <v>0</v>
      </c>
    </row>
    <row r="3084" spans="1:16" hidden="1" x14ac:dyDescent="0.25">
      <c r="A3084" s="116">
        <v>135960</v>
      </c>
      <c r="B3084" s="116">
        <v>1</v>
      </c>
      <c r="C3084" s="116">
        <v>1810101870</v>
      </c>
      <c r="D3084" s="116" t="s">
        <v>11367</v>
      </c>
      <c r="E3084" s="339">
        <v>10448</v>
      </c>
      <c r="F3084" s="194">
        <v>1</v>
      </c>
      <c r="G3084" s="194">
        <v>1</v>
      </c>
      <c r="H3084" s="194" t="s">
        <v>10119</v>
      </c>
      <c r="I3084" s="194">
        <f t="shared" si="144"/>
        <v>0</v>
      </c>
      <c r="J3084" s="116" t="s">
        <v>10120</v>
      </c>
      <c r="K3084" s="116" t="s">
        <v>15313</v>
      </c>
      <c r="L3084" s="197">
        <v>45744</v>
      </c>
      <c r="M3084" s="116"/>
      <c r="N3084" s="197">
        <v>45749</v>
      </c>
      <c r="O3084" s="388">
        <f t="shared" si="145"/>
        <v>10448</v>
      </c>
      <c r="P3084" s="339">
        <f t="shared" si="146"/>
        <v>0</v>
      </c>
    </row>
    <row r="3085" spans="1:16" hidden="1" x14ac:dyDescent="0.25">
      <c r="A3085" s="116">
        <v>136054</v>
      </c>
      <c r="B3085" s="116">
        <v>8</v>
      </c>
      <c r="C3085" s="116">
        <v>1010100120</v>
      </c>
      <c r="D3085" s="116" t="s">
        <v>17672</v>
      </c>
      <c r="E3085" s="339">
        <v>7321.4</v>
      </c>
      <c r="F3085" s="194">
        <v>5</v>
      </c>
      <c r="G3085" s="194">
        <v>5</v>
      </c>
      <c r="H3085" s="194" t="s">
        <v>10119</v>
      </c>
      <c r="I3085" s="194">
        <f t="shared" si="144"/>
        <v>0</v>
      </c>
      <c r="J3085" s="116" t="s">
        <v>10120</v>
      </c>
      <c r="K3085" s="116" t="s">
        <v>15304</v>
      </c>
      <c r="L3085" s="197">
        <v>45748</v>
      </c>
      <c r="M3085" s="116"/>
      <c r="N3085" s="197">
        <v>45749</v>
      </c>
      <c r="O3085" s="388">
        <f t="shared" si="145"/>
        <v>1464.28</v>
      </c>
      <c r="P3085" s="339">
        <f t="shared" si="146"/>
        <v>0</v>
      </c>
    </row>
    <row r="3086" spans="1:16" hidden="1" x14ac:dyDescent="0.25">
      <c r="A3086" s="116">
        <v>136054</v>
      </c>
      <c r="B3086" s="116">
        <v>9</v>
      </c>
      <c r="C3086" s="116">
        <v>1010100750</v>
      </c>
      <c r="D3086" s="116" t="s">
        <v>11041</v>
      </c>
      <c r="E3086" s="339">
        <v>8870.85</v>
      </c>
      <c r="F3086" s="194">
        <v>5</v>
      </c>
      <c r="G3086" s="194">
        <v>5</v>
      </c>
      <c r="H3086" s="194" t="s">
        <v>10119</v>
      </c>
      <c r="I3086" s="194">
        <f t="shared" si="144"/>
        <v>0</v>
      </c>
      <c r="J3086" s="116" t="s">
        <v>10120</v>
      </c>
      <c r="K3086" s="116" t="s">
        <v>15304</v>
      </c>
      <c r="L3086" s="197">
        <v>45748</v>
      </c>
      <c r="M3086" s="116"/>
      <c r="N3086" s="197">
        <v>45749</v>
      </c>
      <c r="O3086" s="388">
        <f t="shared" si="145"/>
        <v>1774.17</v>
      </c>
      <c r="P3086" s="339">
        <f t="shared" si="146"/>
        <v>0</v>
      </c>
    </row>
    <row r="3087" spans="1:16" hidden="1" x14ac:dyDescent="0.25">
      <c r="A3087" s="116">
        <v>136054</v>
      </c>
      <c r="B3087" s="116">
        <v>14</v>
      </c>
      <c r="C3087" s="116">
        <v>1016101340</v>
      </c>
      <c r="D3087" s="116" t="s">
        <v>10489</v>
      </c>
      <c r="E3087" s="339">
        <v>7751</v>
      </c>
      <c r="F3087" s="194">
        <v>1</v>
      </c>
      <c r="G3087" s="194">
        <v>1</v>
      </c>
      <c r="H3087" s="194" t="s">
        <v>10119</v>
      </c>
      <c r="I3087" s="194">
        <f t="shared" si="144"/>
        <v>0</v>
      </c>
      <c r="J3087" s="116" t="s">
        <v>10120</v>
      </c>
      <c r="K3087" s="116" t="s">
        <v>15304</v>
      </c>
      <c r="L3087" s="197">
        <v>45748</v>
      </c>
      <c r="M3087" s="116"/>
      <c r="N3087" s="197">
        <v>45749</v>
      </c>
      <c r="O3087" s="388">
        <f t="shared" si="145"/>
        <v>7751</v>
      </c>
      <c r="P3087" s="339">
        <f t="shared" si="146"/>
        <v>0</v>
      </c>
    </row>
    <row r="3088" spans="1:16" hidden="1" x14ac:dyDescent="0.25">
      <c r="A3088" s="116">
        <v>136054</v>
      </c>
      <c r="B3088" s="116">
        <v>11</v>
      </c>
      <c r="C3088" s="116">
        <v>1023100140</v>
      </c>
      <c r="D3088" s="116" t="s">
        <v>11171</v>
      </c>
      <c r="E3088" s="339">
        <v>36780</v>
      </c>
      <c r="F3088" s="194">
        <v>2</v>
      </c>
      <c r="G3088" s="194">
        <v>2</v>
      </c>
      <c r="H3088" s="194" t="s">
        <v>10119</v>
      </c>
      <c r="I3088" s="194">
        <f t="shared" si="144"/>
        <v>0</v>
      </c>
      <c r="J3088" s="116" t="s">
        <v>10120</v>
      </c>
      <c r="K3088" s="116" t="s">
        <v>15304</v>
      </c>
      <c r="L3088" s="197">
        <v>45748</v>
      </c>
      <c r="M3088" s="116"/>
      <c r="N3088" s="197">
        <v>45749</v>
      </c>
      <c r="O3088" s="388">
        <f t="shared" si="145"/>
        <v>18390</v>
      </c>
      <c r="P3088" s="339">
        <f t="shared" si="146"/>
        <v>0</v>
      </c>
    </row>
    <row r="3089" spans="1:16" hidden="1" x14ac:dyDescent="0.25">
      <c r="A3089" s="116">
        <v>136054</v>
      </c>
      <c r="B3089" s="116">
        <v>10</v>
      </c>
      <c r="C3089" s="116">
        <v>1023100340</v>
      </c>
      <c r="D3089" s="116" t="s">
        <v>10969</v>
      </c>
      <c r="E3089" s="339">
        <v>36780</v>
      </c>
      <c r="F3089" s="194">
        <v>2</v>
      </c>
      <c r="G3089" s="194">
        <v>2</v>
      </c>
      <c r="H3089" s="194" t="s">
        <v>10119</v>
      </c>
      <c r="I3089" s="194">
        <f t="shared" si="144"/>
        <v>0</v>
      </c>
      <c r="J3089" s="116" t="s">
        <v>10120</v>
      </c>
      <c r="K3089" s="116" t="s">
        <v>15304</v>
      </c>
      <c r="L3089" s="197">
        <v>45748</v>
      </c>
      <c r="M3089" s="116"/>
      <c r="N3089" s="197">
        <v>45749</v>
      </c>
      <c r="O3089" s="388">
        <f t="shared" si="145"/>
        <v>18390</v>
      </c>
      <c r="P3089" s="339">
        <f t="shared" si="146"/>
        <v>0</v>
      </c>
    </row>
    <row r="3090" spans="1:16" hidden="1" x14ac:dyDescent="0.25">
      <c r="A3090" s="116">
        <v>136054</v>
      </c>
      <c r="B3090" s="116">
        <v>2</v>
      </c>
      <c r="C3090" s="116">
        <v>1112100280</v>
      </c>
      <c r="D3090" s="116" t="s">
        <v>11173</v>
      </c>
      <c r="E3090" s="339">
        <v>687.1</v>
      </c>
      <c r="F3090" s="194">
        <v>10</v>
      </c>
      <c r="G3090" s="194">
        <v>10</v>
      </c>
      <c r="H3090" s="194" t="s">
        <v>10119</v>
      </c>
      <c r="I3090" s="194">
        <f t="shared" si="144"/>
        <v>0</v>
      </c>
      <c r="J3090" s="116" t="s">
        <v>10120</v>
      </c>
      <c r="K3090" s="116" t="s">
        <v>15304</v>
      </c>
      <c r="L3090" s="197">
        <v>45748</v>
      </c>
      <c r="M3090" s="116"/>
      <c r="N3090" s="197">
        <v>45749</v>
      </c>
      <c r="O3090" s="388">
        <f t="shared" si="145"/>
        <v>68.710000000000008</v>
      </c>
      <c r="P3090" s="339">
        <f t="shared" si="146"/>
        <v>0</v>
      </c>
    </row>
    <row r="3091" spans="1:16" hidden="1" x14ac:dyDescent="0.25">
      <c r="A3091" s="116">
        <v>136054</v>
      </c>
      <c r="B3091" s="116">
        <v>13</v>
      </c>
      <c r="C3091" s="116">
        <v>1112100490</v>
      </c>
      <c r="D3091" s="116" t="s">
        <v>7761</v>
      </c>
      <c r="E3091" s="339">
        <v>640128</v>
      </c>
      <c r="F3091" s="194">
        <v>24</v>
      </c>
      <c r="G3091" s="194">
        <f>17+7</f>
        <v>24</v>
      </c>
      <c r="H3091" s="194" t="s">
        <v>10119</v>
      </c>
      <c r="I3091" s="194">
        <f t="shared" si="144"/>
        <v>0</v>
      </c>
      <c r="J3091" s="116" t="s">
        <v>10120</v>
      </c>
      <c r="K3091" s="116" t="s">
        <v>15304</v>
      </c>
      <c r="L3091" s="197">
        <v>45748</v>
      </c>
      <c r="M3091" s="116" t="s">
        <v>16979</v>
      </c>
      <c r="N3091" s="197">
        <v>45979</v>
      </c>
      <c r="O3091" s="388">
        <f t="shared" si="145"/>
        <v>26672</v>
      </c>
      <c r="P3091" s="339">
        <f t="shared" si="146"/>
        <v>0</v>
      </c>
    </row>
    <row r="3092" spans="1:16" hidden="1" x14ac:dyDescent="0.25">
      <c r="A3092" s="116">
        <v>136054</v>
      </c>
      <c r="B3092" s="116">
        <v>6</v>
      </c>
      <c r="C3092" s="116">
        <v>1112100610</v>
      </c>
      <c r="D3092" s="116" t="s">
        <v>11174</v>
      </c>
      <c r="E3092" s="339">
        <v>1115.7</v>
      </c>
      <c r="F3092" s="194">
        <v>10</v>
      </c>
      <c r="G3092" s="194">
        <v>10</v>
      </c>
      <c r="H3092" s="194" t="s">
        <v>10119</v>
      </c>
      <c r="I3092" s="194">
        <f t="shared" si="144"/>
        <v>0</v>
      </c>
      <c r="J3092" s="116" t="s">
        <v>10120</v>
      </c>
      <c r="K3092" s="116" t="s">
        <v>15304</v>
      </c>
      <c r="L3092" s="197">
        <v>45748</v>
      </c>
      <c r="M3092" s="116"/>
      <c r="N3092" s="197">
        <v>45749</v>
      </c>
      <c r="O3092" s="388">
        <f t="shared" si="145"/>
        <v>111.57000000000001</v>
      </c>
      <c r="P3092" s="339">
        <f t="shared" si="146"/>
        <v>0</v>
      </c>
    </row>
    <row r="3093" spans="1:16" hidden="1" x14ac:dyDescent="0.25">
      <c r="A3093" s="116">
        <v>136054</v>
      </c>
      <c r="B3093" s="116">
        <v>5</v>
      </c>
      <c r="C3093" s="116">
        <v>1112100710</v>
      </c>
      <c r="D3093" s="116" t="s">
        <v>17528</v>
      </c>
      <c r="E3093" s="339">
        <v>10150</v>
      </c>
      <c r="F3093" s="194">
        <v>10</v>
      </c>
      <c r="G3093" s="194">
        <v>10</v>
      </c>
      <c r="H3093" s="194" t="s">
        <v>10119</v>
      </c>
      <c r="I3093" s="194">
        <f t="shared" si="144"/>
        <v>0</v>
      </c>
      <c r="J3093" s="116" t="s">
        <v>10120</v>
      </c>
      <c r="K3093" s="116" t="s">
        <v>15304</v>
      </c>
      <c r="L3093" s="197">
        <v>45748</v>
      </c>
      <c r="M3093" s="116" t="s">
        <v>17602</v>
      </c>
      <c r="N3093" s="197">
        <v>45848</v>
      </c>
      <c r="O3093" s="388">
        <f t="shared" si="145"/>
        <v>1015</v>
      </c>
      <c r="P3093" s="339">
        <f t="shared" si="146"/>
        <v>0</v>
      </c>
    </row>
    <row r="3094" spans="1:16" hidden="1" x14ac:dyDescent="0.25">
      <c r="A3094" s="116">
        <v>136054</v>
      </c>
      <c r="B3094" s="116">
        <v>12</v>
      </c>
      <c r="C3094" s="116">
        <v>1112102140</v>
      </c>
      <c r="D3094" s="116" t="s">
        <v>11175</v>
      </c>
      <c r="E3094" s="339">
        <v>367006.56</v>
      </c>
      <c r="F3094" s="194">
        <v>12</v>
      </c>
      <c r="G3094" s="194">
        <v>12</v>
      </c>
      <c r="H3094" s="194" t="s">
        <v>10119</v>
      </c>
      <c r="I3094" s="194">
        <f t="shared" si="144"/>
        <v>0</v>
      </c>
      <c r="J3094" s="116" t="s">
        <v>10120</v>
      </c>
      <c r="K3094" s="116" t="s">
        <v>15304</v>
      </c>
      <c r="L3094" s="197">
        <v>45748</v>
      </c>
      <c r="M3094" s="116"/>
      <c r="N3094" s="197">
        <v>45749</v>
      </c>
      <c r="O3094" s="388">
        <f t="shared" si="145"/>
        <v>30583.88</v>
      </c>
      <c r="P3094" s="339">
        <f t="shared" si="146"/>
        <v>0</v>
      </c>
    </row>
    <row r="3095" spans="1:16" hidden="1" x14ac:dyDescent="0.25">
      <c r="A3095" s="116">
        <v>136054</v>
      </c>
      <c r="B3095" s="116">
        <v>7</v>
      </c>
      <c r="C3095" s="116">
        <v>1112102270</v>
      </c>
      <c r="D3095" s="116" t="s">
        <v>11178</v>
      </c>
      <c r="E3095" s="339">
        <v>10680</v>
      </c>
      <c r="F3095" s="194">
        <v>10</v>
      </c>
      <c r="G3095" s="194">
        <v>10</v>
      </c>
      <c r="H3095" s="194" t="s">
        <v>10119</v>
      </c>
      <c r="I3095" s="194">
        <f t="shared" si="144"/>
        <v>0</v>
      </c>
      <c r="J3095" s="116" t="s">
        <v>10120</v>
      </c>
      <c r="K3095" s="116" t="s">
        <v>15304</v>
      </c>
      <c r="L3095" s="197">
        <v>45748</v>
      </c>
      <c r="M3095" s="116" t="s">
        <v>17617</v>
      </c>
      <c r="N3095" s="197">
        <v>45881</v>
      </c>
      <c r="O3095" s="388">
        <f t="shared" si="145"/>
        <v>1068</v>
      </c>
      <c r="P3095" s="339">
        <f t="shared" si="146"/>
        <v>0</v>
      </c>
    </row>
    <row r="3096" spans="1:16" hidden="1" x14ac:dyDescent="0.25">
      <c r="A3096" s="116">
        <v>136054</v>
      </c>
      <c r="B3096" s="116">
        <v>1</v>
      </c>
      <c r="C3096" s="116">
        <v>1316103580</v>
      </c>
      <c r="D3096" s="116" t="s">
        <v>17529</v>
      </c>
      <c r="E3096" s="339">
        <v>164977.5</v>
      </c>
      <c r="F3096" s="194">
        <v>10</v>
      </c>
      <c r="G3096" s="194">
        <v>10</v>
      </c>
      <c r="H3096" s="194" t="s">
        <v>10119</v>
      </c>
      <c r="I3096" s="194">
        <f t="shared" si="144"/>
        <v>0</v>
      </c>
      <c r="J3096" s="116" t="s">
        <v>10120</v>
      </c>
      <c r="K3096" s="116" t="s">
        <v>15304</v>
      </c>
      <c r="L3096" s="197">
        <v>45748</v>
      </c>
      <c r="M3096" s="116"/>
      <c r="N3096" s="197">
        <v>45749</v>
      </c>
      <c r="O3096" s="388">
        <f t="shared" si="145"/>
        <v>16497.75</v>
      </c>
      <c r="P3096" s="339">
        <f t="shared" si="146"/>
        <v>0</v>
      </c>
    </row>
    <row r="3097" spans="1:16" hidden="1" x14ac:dyDescent="0.25">
      <c r="A3097" s="116">
        <v>136054</v>
      </c>
      <c r="B3097" s="116">
        <v>4</v>
      </c>
      <c r="C3097" s="116">
        <v>1318100000</v>
      </c>
      <c r="D3097" s="116" t="s">
        <v>11261</v>
      </c>
      <c r="E3097" s="339">
        <v>7993.7</v>
      </c>
      <c r="F3097" s="194">
        <v>10</v>
      </c>
      <c r="G3097" s="194">
        <v>10</v>
      </c>
      <c r="H3097" s="194" t="s">
        <v>10119</v>
      </c>
      <c r="I3097" s="194">
        <f t="shared" si="144"/>
        <v>0</v>
      </c>
      <c r="J3097" s="116" t="s">
        <v>10120</v>
      </c>
      <c r="K3097" s="116" t="s">
        <v>15304</v>
      </c>
      <c r="L3097" s="197">
        <v>45748</v>
      </c>
      <c r="M3097" s="116"/>
      <c r="N3097" s="197">
        <v>45749</v>
      </c>
      <c r="O3097" s="388">
        <f t="shared" si="145"/>
        <v>799.37</v>
      </c>
      <c r="P3097" s="339">
        <f t="shared" si="146"/>
        <v>0</v>
      </c>
    </row>
    <row r="3098" spans="1:16" hidden="1" x14ac:dyDescent="0.25">
      <c r="A3098" s="116">
        <v>136054</v>
      </c>
      <c r="B3098" s="116">
        <v>3</v>
      </c>
      <c r="C3098" s="116">
        <v>1523109070</v>
      </c>
      <c r="D3098" s="116" t="s">
        <v>16200</v>
      </c>
      <c r="E3098" s="339">
        <v>2030</v>
      </c>
      <c r="F3098" s="194">
        <v>10</v>
      </c>
      <c r="G3098" s="194">
        <v>10</v>
      </c>
      <c r="H3098" s="194" t="s">
        <v>10119</v>
      </c>
      <c r="I3098" s="194">
        <f t="shared" si="144"/>
        <v>0</v>
      </c>
      <c r="J3098" s="116" t="s">
        <v>10120</v>
      </c>
      <c r="K3098" s="116" t="s">
        <v>15304</v>
      </c>
      <c r="L3098" s="197">
        <v>45748</v>
      </c>
      <c r="M3098" s="116" t="s">
        <v>16663</v>
      </c>
      <c r="N3098" s="197">
        <v>45951</v>
      </c>
      <c r="O3098" s="388">
        <f t="shared" si="145"/>
        <v>203</v>
      </c>
      <c r="P3098" s="339">
        <f t="shared" si="146"/>
        <v>0</v>
      </c>
    </row>
    <row r="3099" spans="1:16" hidden="1" x14ac:dyDescent="0.25">
      <c r="A3099" s="116">
        <v>136062</v>
      </c>
      <c r="B3099" s="116">
        <v>1</v>
      </c>
      <c r="C3099" s="116">
        <v>1022104240</v>
      </c>
      <c r="D3099" s="116" t="s">
        <v>11563</v>
      </c>
      <c r="E3099" s="339">
        <v>84421.38</v>
      </c>
      <c r="F3099" s="194">
        <v>3</v>
      </c>
      <c r="G3099" s="194">
        <v>3</v>
      </c>
      <c r="H3099" s="194" t="s">
        <v>10119</v>
      </c>
      <c r="I3099" s="194">
        <f t="shared" si="144"/>
        <v>0</v>
      </c>
      <c r="J3099" s="116" t="s">
        <v>10120</v>
      </c>
      <c r="K3099" s="116" t="s">
        <v>10121</v>
      </c>
      <c r="L3099" s="197">
        <v>45749</v>
      </c>
      <c r="M3099" s="116"/>
      <c r="N3099" s="197">
        <v>45750</v>
      </c>
      <c r="O3099" s="388">
        <f t="shared" si="145"/>
        <v>28140.460000000003</v>
      </c>
      <c r="P3099" s="339">
        <f t="shared" si="146"/>
        <v>0</v>
      </c>
    </row>
    <row r="3100" spans="1:16" hidden="1" x14ac:dyDescent="0.25">
      <c r="A3100" s="116">
        <v>136071</v>
      </c>
      <c r="B3100" s="116">
        <v>7</v>
      </c>
      <c r="C3100" s="116">
        <v>1310101740</v>
      </c>
      <c r="D3100" s="116" t="s">
        <v>10700</v>
      </c>
      <c r="E3100" s="339">
        <v>312000</v>
      </c>
      <c r="F3100" s="194">
        <v>6</v>
      </c>
      <c r="G3100" s="194">
        <v>6</v>
      </c>
      <c r="H3100" s="194" t="s">
        <v>10119</v>
      </c>
      <c r="I3100" s="194">
        <f t="shared" si="144"/>
        <v>0</v>
      </c>
      <c r="J3100" s="116" t="s">
        <v>10120</v>
      </c>
      <c r="K3100" s="116" t="s">
        <v>15323</v>
      </c>
      <c r="L3100" s="197">
        <v>45748</v>
      </c>
      <c r="M3100" s="116" t="s">
        <v>17674</v>
      </c>
      <c r="N3100" s="197">
        <v>45748</v>
      </c>
      <c r="O3100" s="388">
        <f t="shared" si="145"/>
        <v>52000</v>
      </c>
      <c r="P3100" s="339">
        <f t="shared" si="146"/>
        <v>0</v>
      </c>
    </row>
    <row r="3101" spans="1:16" hidden="1" x14ac:dyDescent="0.25">
      <c r="A3101" s="116">
        <v>136071</v>
      </c>
      <c r="B3101" s="116">
        <v>10</v>
      </c>
      <c r="C3101" s="116">
        <v>1311100070</v>
      </c>
      <c r="D3101" s="116" t="s">
        <v>11247</v>
      </c>
      <c r="E3101" s="339">
        <v>102950.32</v>
      </c>
      <c r="F3101" s="194">
        <v>4</v>
      </c>
      <c r="G3101" s="194">
        <v>4</v>
      </c>
      <c r="H3101" s="194" t="s">
        <v>10119</v>
      </c>
      <c r="I3101" s="194">
        <f t="shared" si="144"/>
        <v>0</v>
      </c>
      <c r="J3101" s="116" t="s">
        <v>10120</v>
      </c>
      <c r="K3101" s="116" t="s">
        <v>15323</v>
      </c>
      <c r="L3101" s="197">
        <v>45748</v>
      </c>
      <c r="M3101" s="116" t="s">
        <v>17674</v>
      </c>
      <c r="N3101" s="197">
        <v>45748</v>
      </c>
      <c r="O3101" s="388">
        <f t="shared" si="145"/>
        <v>25737.58</v>
      </c>
      <c r="P3101" s="339">
        <f t="shared" si="146"/>
        <v>0</v>
      </c>
    </row>
    <row r="3102" spans="1:16" hidden="1" x14ac:dyDescent="0.25">
      <c r="A3102" s="116">
        <v>136071</v>
      </c>
      <c r="B3102" s="116">
        <v>3</v>
      </c>
      <c r="C3102" s="116">
        <v>1311100810</v>
      </c>
      <c r="D3102" s="116" t="s">
        <v>10959</v>
      </c>
      <c r="E3102" s="339">
        <v>87960</v>
      </c>
      <c r="F3102" s="194">
        <v>4</v>
      </c>
      <c r="G3102" s="194">
        <v>4</v>
      </c>
      <c r="H3102" s="194" t="s">
        <v>10119</v>
      </c>
      <c r="I3102" s="194">
        <f t="shared" si="144"/>
        <v>0</v>
      </c>
      <c r="J3102" s="116" t="s">
        <v>10120</v>
      </c>
      <c r="K3102" s="116" t="s">
        <v>15323</v>
      </c>
      <c r="L3102" s="197">
        <v>45748</v>
      </c>
      <c r="M3102" s="116" t="s">
        <v>17674</v>
      </c>
      <c r="N3102" s="197">
        <v>45748</v>
      </c>
      <c r="O3102" s="388">
        <f t="shared" si="145"/>
        <v>21990</v>
      </c>
      <c r="P3102" s="339">
        <f t="shared" si="146"/>
        <v>0</v>
      </c>
    </row>
    <row r="3103" spans="1:16" hidden="1" x14ac:dyDescent="0.25">
      <c r="A3103" s="116">
        <v>136071</v>
      </c>
      <c r="B3103" s="116">
        <v>6</v>
      </c>
      <c r="C3103" s="116">
        <v>1315103420</v>
      </c>
      <c r="D3103" s="116" t="s">
        <v>8929</v>
      </c>
      <c r="E3103" s="339">
        <v>1019087</v>
      </c>
      <c r="F3103" s="194">
        <v>1</v>
      </c>
      <c r="G3103" s="194">
        <v>1</v>
      </c>
      <c r="H3103" s="194" t="s">
        <v>10119</v>
      </c>
      <c r="I3103" s="194">
        <f t="shared" si="144"/>
        <v>0</v>
      </c>
      <c r="J3103" s="116" t="s">
        <v>10120</v>
      </c>
      <c r="K3103" s="116" t="s">
        <v>15323</v>
      </c>
      <c r="L3103" s="197">
        <v>45748</v>
      </c>
      <c r="M3103" s="116" t="s">
        <v>17674</v>
      </c>
      <c r="N3103" s="197">
        <v>45748</v>
      </c>
      <c r="O3103" s="388">
        <f t="shared" si="145"/>
        <v>1019087</v>
      </c>
      <c r="P3103" s="339">
        <f t="shared" si="146"/>
        <v>0</v>
      </c>
    </row>
    <row r="3104" spans="1:16" hidden="1" x14ac:dyDescent="0.25">
      <c r="A3104" s="116">
        <v>136071</v>
      </c>
      <c r="B3104" s="116">
        <v>1</v>
      </c>
      <c r="C3104" s="116">
        <v>1318100010</v>
      </c>
      <c r="D3104" s="116" t="s">
        <v>11262</v>
      </c>
      <c r="E3104" s="339">
        <v>55943.3</v>
      </c>
      <c r="F3104" s="194">
        <v>2</v>
      </c>
      <c r="G3104" s="194">
        <v>2</v>
      </c>
      <c r="H3104" s="194" t="s">
        <v>10119</v>
      </c>
      <c r="I3104" s="194">
        <f t="shared" si="144"/>
        <v>0</v>
      </c>
      <c r="J3104" s="116" t="s">
        <v>10120</v>
      </c>
      <c r="K3104" s="116" t="s">
        <v>15323</v>
      </c>
      <c r="L3104" s="197">
        <v>45748</v>
      </c>
      <c r="M3104" s="116" t="s">
        <v>17674</v>
      </c>
      <c r="N3104" s="197">
        <v>45748</v>
      </c>
      <c r="O3104" s="388">
        <f t="shared" si="145"/>
        <v>27971.65</v>
      </c>
      <c r="P3104" s="339">
        <f t="shared" si="146"/>
        <v>0</v>
      </c>
    </row>
    <row r="3105" spans="1:16" hidden="1" x14ac:dyDescent="0.25">
      <c r="A3105" s="116">
        <v>136071</v>
      </c>
      <c r="B3105" s="116">
        <v>2</v>
      </c>
      <c r="C3105" s="116">
        <v>1318100020</v>
      </c>
      <c r="D3105" s="116" t="s">
        <v>11263</v>
      </c>
      <c r="E3105" s="339">
        <v>121500.66</v>
      </c>
      <c r="F3105" s="194">
        <v>2</v>
      </c>
      <c r="G3105" s="194">
        <v>2</v>
      </c>
      <c r="H3105" s="194" t="s">
        <v>10119</v>
      </c>
      <c r="I3105" s="194">
        <f t="shared" si="144"/>
        <v>0</v>
      </c>
      <c r="J3105" s="116" t="s">
        <v>10120</v>
      </c>
      <c r="K3105" s="116" t="s">
        <v>15323</v>
      </c>
      <c r="L3105" s="197">
        <v>45748</v>
      </c>
      <c r="M3105" s="116" t="s">
        <v>17674</v>
      </c>
      <c r="N3105" s="197">
        <v>45748</v>
      </c>
      <c r="O3105" s="388">
        <f t="shared" si="145"/>
        <v>60750.33</v>
      </c>
      <c r="P3105" s="339">
        <f t="shared" si="146"/>
        <v>0</v>
      </c>
    </row>
    <row r="3106" spans="1:16" hidden="1" x14ac:dyDescent="0.25">
      <c r="A3106" s="116">
        <v>136071</v>
      </c>
      <c r="B3106" s="116">
        <v>8</v>
      </c>
      <c r="C3106" s="116">
        <v>1321100610</v>
      </c>
      <c r="D3106" s="116" t="s">
        <v>6938</v>
      </c>
      <c r="E3106" s="339">
        <v>297415.56</v>
      </c>
      <c r="F3106" s="194">
        <v>6</v>
      </c>
      <c r="G3106" s="194">
        <v>6</v>
      </c>
      <c r="H3106" s="194" t="s">
        <v>10119</v>
      </c>
      <c r="I3106" s="194">
        <f t="shared" si="144"/>
        <v>0</v>
      </c>
      <c r="J3106" s="116" t="s">
        <v>10120</v>
      </c>
      <c r="K3106" s="116" t="s">
        <v>15323</v>
      </c>
      <c r="L3106" s="197">
        <v>45748</v>
      </c>
      <c r="M3106" s="116" t="s">
        <v>17674</v>
      </c>
      <c r="N3106" s="197">
        <v>45748</v>
      </c>
      <c r="O3106" s="388">
        <f t="shared" si="145"/>
        <v>49569.26</v>
      </c>
      <c r="P3106" s="339">
        <f t="shared" si="146"/>
        <v>0</v>
      </c>
    </row>
    <row r="3107" spans="1:16" hidden="1" x14ac:dyDescent="0.25">
      <c r="A3107" s="116">
        <v>136071</v>
      </c>
      <c r="B3107" s="116">
        <v>9</v>
      </c>
      <c r="C3107" s="116">
        <v>1321100980</v>
      </c>
      <c r="D3107" s="116" t="s">
        <v>9428</v>
      </c>
      <c r="E3107" s="339">
        <v>16800</v>
      </c>
      <c r="F3107" s="194">
        <v>4</v>
      </c>
      <c r="G3107" s="194">
        <v>4</v>
      </c>
      <c r="H3107" s="194" t="s">
        <v>10119</v>
      </c>
      <c r="I3107" s="194">
        <f t="shared" si="144"/>
        <v>0</v>
      </c>
      <c r="J3107" s="116" t="s">
        <v>10120</v>
      </c>
      <c r="K3107" s="116" t="s">
        <v>15323</v>
      </c>
      <c r="L3107" s="197">
        <v>45748</v>
      </c>
      <c r="M3107" s="116" t="s">
        <v>15324</v>
      </c>
      <c r="N3107" s="197">
        <v>45848</v>
      </c>
      <c r="O3107" s="388">
        <f t="shared" si="145"/>
        <v>4200</v>
      </c>
      <c r="P3107" s="339">
        <f t="shared" si="146"/>
        <v>0</v>
      </c>
    </row>
    <row r="3108" spans="1:16" hidden="1" x14ac:dyDescent="0.25">
      <c r="A3108" s="116">
        <v>136071</v>
      </c>
      <c r="B3108" s="116">
        <v>5</v>
      </c>
      <c r="C3108" s="116">
        <v>1323100010</v>
      </c>
      <c r="D3108" s="116" t="s">
        <v>11039</v>
      </c>
      <c r="E3108" s="339">
        <v>82350</v>
      </c>
      <c r="F3108" s="194">
        <v>1</v>
      </c>
      <c r="G3108" s="194">
        <v>1</v>
      </c>
      <c r="H3108" s="194" t="s">
        <v>10119</v>
      </c>
      <c r="I3108" s="194">
        <f t="shared" si="144"/>
        <v>0</v>
      </c>
      <c r="J3108" s="116" t="s">
        <v>10120</v>
      </c>
      <c r="K3108" s="116" t="s">
        <v>15323</v>
      </c>
      <c r="L3108" s="197">
        <v>45748</v>
      </c>
      <c r="M3108" s="116" t="s">
        <v>17674</v>
      </c>
      <c r="N3108" s="197">
        <v>45748</v>
      </c>
      <c r="O3108" s="388">
        <f t="shared" si="145"/>
        <v>82350</v>
      </c>
      <c r="P3108" s="339">
        <f t="shared" si="146"/>
        <v>0</v>
      </c>
    </row>
    <row r="3109" spans="1:16" hidden="1" x14ac:dyDescent="0.25">
      <c r="A3109" s="116">
        <v>136071</v>
      </c>
      <c r="B3109" s="116">
        <v>4</v>
      </c>
      <c r="C3109" s="116">
        <v>1323100030</v>
      </c>
      <c r="D3109" s="116" t="s">
        <v>7204</v>
      </c>
      <c r="E3109" s="339">
        <v>17000</v>
      </c>
      <c r="F3109" s="194">
        <v>1</v>
      </c>
      <c r="G3109" s="194">
        <v>1</v>
      </c>
      <c r="H3109" s="194" t="s">
        <v>10119</v>
      </c>
      <c r="I3109" s="194">
        <f t="shared" si="144"/>
        <v>0</v>
      </c>
      <c r="J3109" s="116" t="s">
        <v>10120</v>
      </c>
      <c r="K3109" s="116" t="s">
        <v>15323</v>
      </c>
      <c r="L3109" s="197">
        <v>45748</v>
      </c>
      <c r="M3109" s="116" t="s">
        <v>17674</v>
      </c>
      <c r="N3109" s="197">
        <v>45748</v>
      </c>
      <c r="O3109" s="388">
        <f t="shared" si="145"/>
        <v>17000</v>
      </c>
      <c r="P3109" s="339">
        <f t="shared" si="146"/>
        <v>0</v>
      </c>
    </row>
    <row r="3110" spans="1:16" hidden="1" x14ac:dyDescent="0.25">
      <c r="A3110" s="116">
        <v>136081</v>
      </c>
      <c r="B3110" s="116">
        <v>1</v>
      </c>
      <c r="C3110" s="116">
        <v>1114100740</v>
      </c>
      <c r="D3110" s="116" t="s">
        <v>15325</v>
      </c>
      <c r="E3110" s="339">
        <v>962550</v>
      </c>
      <c r="F3110" s="194">
        <v>1</v>
      </c>
      <c r="G3110" s="194">
        <v>1</v>
      </c>
      <c r="H3110" s="194" t="s">
        <v>10119</v>
      </c>
      <c r="I3110" s="194">
        <f t="shared" si="144"/>
        <v>0</v>
      </c>
      <c r="J3110" s="116" t="s">
        <v>10120</v>
      </c>
      <c r="K3110" s="116" t="s">
        <v>15326</v>
      </c>
      <c r="L3110" s="197">
        <v>45748</v>
      </c>
      <c r="M3110" s="116"/>
      <c r="N3110" s="197">
        <v>45748</v>
      </c>
      <c r="O3110" s="388">
        <f t="shared" si="145"/>
        <v>962550</v>
      </c>
      <c r="P3110" s="339">
        <f t="shared" si="146"/>
        <v>0</v>
      </c>
    </row>
    <row r="3111" spans="1:16" hidden="1" x14ac:dyDescent="0.25">
      <c r="A3111" s="116">
        <v>136082</v>
      </c>
      <c r="B3111" s="116">
        <v>1</v>
      </c>
      <c r="C3111" s="116">
        <v>1012100010</v>
      </c>
      <c r="D3111" s="116" t="s">
        <v>10369</v>
      </c>
      <c r="E3111" s="339">
        <v>70000</v>
      </c>
      <c r="F3111" s="194">
        <v>1</v>
      </c>
      <c r="G3111" s="194">
        <v>1</v>
      </c>
      <c r="H3111" s="194" t="s">
        <v>10119</v>
      </c>
      <c r="I3111" s="194">
        <f t="shared" si="144"/>
        <v>0</v>
      </c>
      <c r="J3111" s="116" t="s">
        <v>10120</v>
      </c>
      <c r="K3111" s="116" t="s">
        <v>15250</v>
      </c>
      <c r="L3111" s="197">
        <v>45749</v>
      </c>
      <c r="M3111" s="116" t="s">
        <v>17620</v>
      </c>
      <c r="N3111" s="197">
        <v>45890</v>
      </c>
      <c r="O3111" s="388">
        <f t="shared" si="145"/>
        <v>70000</v>
      </c>
      <c r="P3111" s="339">
        <f t="shared" si="146"/>
        <v>0</v>
      </c>
    </row>
    <row r="3112" spans="1:16" hidden="1" x14ac:dyDescent="0.25">
      <c r="A3112" s="116">
        <v>136082</v>
      </c>
      <c r="B3112" s="116">
        <v>2</v>
      </c>
      <c r="C3112" s="116">
        <v>1012100020</v>
      </c>
      <c r="D3112" s="116" t="s">
        <v>10488</v>
      </c>
      <c r="E3112" s="339">
        <v>23437</v>
      </c>
      <c r="F3112" s="194">
        <v>1</v>
      </c>
      <c r="G3112" s="194">
        <v>1</v>
      </c>
      <c r="H3112" s="194" t="s">
        <v>10119</v>
      </c>
      <c r="I3112" s="194">
        <f t="shared" si="144"/>
        <v>0</v>
      </c>
      <c r="J3112" s="116" t="s">
        <v>10120</v>
      </c>
      <c r="K3112" s="116" t="s">
        <v>15250</v>
      </c>
      <c r="L3112" s="197">
        <v>45749</v>
      </c>
      <c r="M3112" s="116" t="s">
        <v>17696</v>
      </c>
      <c r="N3112" s="197">
        <v>45771</v>
      </c>
      <c r="O3112" s="388">
        <f t="shared" si="145"/>
        <v>23437</v>
      </c>
      <c r="P3112" s="339">
        <f t="shared" si="146"/>
        <v>0</v>
      </c>
    </row>
    <row r="3113" spans="1:16" hidden="1" x14ac:dyDescent="0.25">
      <c r="A3113" s="116">
        <v>136083</v>
      </c>
      <c r="B3113" s="116">
        <v>4</v>
      </c>
      <c r="C3113" s="116">
        <v>1010107990</v>
      </c>
      <c r="D3113" s="116" t="s">
        <v>9364</v>
      </c>
      <c r="E3113" s="339">
        <v>551000</v>
      </c>
      <c r="F3113" s="194">
        <v>4</v>
      </c>
      <c r="G3113" s="194">
        <v>4</v>
      </c>
      <c r="H3113" s="194" t="s">
        <v>10119</v>
      </c>
      <c r="I3113" s="194">
        <f t="shared" si="144"/>
        <v>0</v>
      </c>
      <c r="J3113" s="116" t="s">
        <v>10120</v>
      </c>
      <c r="K3113" s="116" t="s">
        <v>15318</v>
      </c>
      <c r="L3113" s="197">
        <v>45748</v>
      </c>
      <c r="M3113" s="116" t="s">
        <v>17697</v>
      </c>
      <c r="N3113" s="197">
        <v>45869</v>
      </c>
      <c r="O3113" s="388">
        <f t="shared" si="145"/>
        <v>137750</v>
      </c>
      <c r="P3113" s="339">
        <f t="shared" si="146"/>
        <v>0</v>
      </c>
    </row>
    <row r="3114" spans="1:16" hidden="1" x14ac:dyDescent="0.25">
      <c r="A3114" s="116">
        <v>136083</v>
      </c>
      <c r="B3114" s="116">
        <v>1</v>
      </c>
      <c r="C3114" s="116">
        <v>1210100150</v>
      </c>
      <c r="D3114" s="116" t="s">
        <v>15317</v>
      </c>
      <c r="E3114" s="339">
        <v>261796</v>
      </c>
      <c r="F3114" s="194">
        <v>1</v>
      </c>
      <c r="G3114" s="194">
        <v>1</v>
      </c>
      <c r="H3114" s="194" t="s">
        <v>10119</v>
      </c>
      <c r="I3114" s="194">
        <f t="shared" si="144"/>
        <v>0</v>
      </c>
      <c r="J3114" s="116" t="s">
        <v>10120</v>
      </c>
      <c r="K3114" s="116" t="s">
        <v>15318</v>
      </c>
      <c r="L3114" s="197">
        <v>45748</v>
      </c>
      <c r="M3114" s="116"/>
      <c r="N3114" s="197">
        <v>45748</v>
      </c>
      <c r="O3114" s="388">
        <f t="shared" si="145"/>
        <v>261796</v>
      </c>
      <c r="P3114" s="339">
        <f t="shared" si="146"/>
        <v>0</v>
      </c>
    </row>
    <row r="3115" spans="1:16" hidden="1" x14ac:dyDescent="0.25">
      <c r="A3115" s="116">
        <v>136083</v>
      </c>
      <c r="B3115" s="116">
        <v>3</v>
      </c>
      <c r="C3115" s="116">
        <v>1212100120</v>
      </c>
      <c r="D3115" s="116" t="s">
        <v>17569</v>
      </c>
      <c r="E3115" s="339">
        <v>618456.80000000005</v>
      </c>
      <c r="F3115" s="194">
        <v>80</v>
      </c>
      <c r="G3115" s="194">
        <v>80</v>
      </c>
      <c r="H3115" s="194" t="s">
        <v>10119</v>
      </c>
      <c r="I3115" s="194">
        <f t="shared" si="144"/>
        <v>0</v>
      </c>
      <c r="J3115" s="116" t="s">
        <v>10120</v>
      </c>
      <c r="K3115" s="116" t="s">
        <v>15318</v>
      </c>
      <c r="L3115" s="197">
        <v>45748</v>
      </c>
      <c r="M3115" s="116"/>
      <c r="N3115" s="197">
        <v>45748</v>
      </c>
      <c r="O3115" s="388">
        <f t="shared" si="145"/>
        <v>7730.7100000000009</v>
      </c>
      <c r="P3115" s="339">
        <f t="shared" si="146"/>
        <v>0</v>
      </c>
    </row>
    <row r="3116" spans="1:16" hidden="1" x14ac:dyDescent="0.25">
      <c r="A3116" s="116">
        <v>136083</v>
      </c>
      <c r="B3116" s="116">
        <v>2</v>
      </c>
      <c r="C3116" s="116">
        <v>1214101080</v>
      </c>
      <c r="D3116" s="116" t="s">
        <v>15319</v>
      </c>
      <c r="E3116" s="339">
        <v>67349</v>
      </c>
      <c r="F3116" s="194">
        <v>1</v>
      </c>
      <c r="G3116" s="194">
        <v>1</v>
      </c>
      <c r="H3116" s="194" t="s">
        <v>10119</v>
      </c>
      <c r="I3116" s="194">
        <f t="shared" si="144"/>
        <v>0</v>
      </c>
      <c r="J3116" s="116" t="s">
        <v>10120</v>
      </c>
      <c r="K3116" s="116" t="s">
        <v>15318</v>
      </c>
      <c r="L3116" s="197">
        <v>45748</v>
      </c>
      <c r="M3116" s="116"/>
      <c r="N3116" s="197">
        <v>45748</v>
      </c>
      <c r="O3116" s="388">
        <f t="shared" si="145"/>
        <v>67349</v>
      </c>
      <c r="P3116" s="339">
        <f t="shared" si="146"/>
        <v>0</v>
      </c>
    </row>
    <row r="3117" spans="1:16" hidden="1" x14ac:dyDescent="0.25">
      <c r="A3117" s="116">
        <v>136085</v>
      </c>
      <c r="B3117" s="116">
        <v>11</v>
      </c>
      <c r="C3117" s="116">
        <v>1018100350</v>
      </c>
      <c r="D3117" s="116" t="s">
        <v>15322</v>
      </c>
      <c r="E3117" s="339">
        <v>11325</v>
      </c>
      <c r="F3117" s="194">
        <v>15</v>
      </c>
      <c r="G3117" s="194">
        <v>15</v>
      </c>
      <c r="H3117" s="194" t="s">
        <v>10119</v>
      </c>
      <c r="I3117" s="194">
        <f t="shared" si="144"/>
        <v>0</v>
      </c>
      <c r="J3117" s="116" t="s">
        <v>10120</v>
      </c>
      <c r="K3117" s="116" t="s">
        <v>15320</v>
      </c>
      <c r="L3117" s="197">
        <v>45748</v>
      </c>
      <c r="M3117" s="116" t="s">
        <v>17698</v>
      </c>
      <c r="N3117" s="197">
        <v>45848</v>
      </c>
      <c r="O3117" s="388">
        <f t="shared" si="145"/>
        <v>755</v>
      </c>
      <c r="P3117" s="339">
        <f t="shared" si="146"/>
        <v>0</v>
      </c>
    </row>
    <row r="3118" spans="1:16" hidden="1" x14ac:dyDescent="0.25">
      <c r="A3118" s="116">
        <v>136085</v>
      </c>
      <c r="B3118" s="116">
        <v>1</v>
      </c>
      <c r="C3118" s="116">
        <v>1226100010</v>
      </c>
      <c r="D3118" s="116" t="s">
        <v>11571</v>
      </c>
      <c r="E3118" s="339">
        <v>114026.4</v>
      </c>
      <c r="F3118" s="194">
        <v>6</v>
      </c>
      <c r="G3118" s="194">
        <f>5+1</f>
        <v>6</v>
      </c>
      <c r="H3118" s="194" t="s">
        <v>10119</v>
      </c>
      <c r="I3118" s="194">
        <f t="shared" si="144"/>
        <v>0</v>
      </c>
      <c r="J3118" s="116" t="s">
        <v>10120</v>
      </c>
      <c r="K3118" s="116" t="s">
        <v>15320</v>
      </c>
      <c r="L3118" s="197">
        <v>45748</v>
      </c>
      <c r="M3118" s="116" t="s">
        <v>16396</v>
      </c>
      <c r="N3118" s="197">
        <v>45902</v>
      </c>
      <c r="O3118" s="388">
        <f t="shared" si="145"/>
        <v>19004.399999999998</v>
      </c>
      <c r="P3118" s="339">
        <f t="shared" si="146"/>
        <v>0</v>
      </c>
    </row>
    <row r="3119" spans="1:16" hidden="1" x14ac:dyDescent="0.25">
      <c r="A3119" s="116">
        <v>136085</v>
      </c>
      <c r="B3119" s="116">
        <v>2</v>
      </c>
      <c r="C3119" s="116">
        <v>1226100020</v>
      </c>
      <c r="D3119" s="116" t="s">
        <v>11220</v>
      </c>
      <c r="E3119" s="339">
        <v>122170.38</v>
      </c>
      <c r="F3119" s="194">
        <v>6</v>
      </c>
      <c r="G3119" s="194">
        <v>6</v>
      </c>
      <c r="H3119" s="194" t="s">
        <v>10119</v>
      </c>
      <c r="I3119" s="194">
        <f t="shared" si="144"/>
        <v>0</v>
      </c>
      <c r="J3119" s="116" t="s">
        <v>10120</v>
      </c>
      <c r="K3119" s="116" t="s">
        <v>15320</v>
      </c>
      <c r="L3119" s="197">
        <v>45748</v>
      </c>
      <c r="M3119" s="116"/>
      <c r="N3119" s="197">
        <v>45748</v>
      </c>
      <c r="O3119" s="388">
        <f t="shared" si="145"/>
        <v>20361.73</v>
      </c>
      <c r="P3119" s="339">
        <f t="shared" si="146"/>
        <v>0</v>
      </c>
    </row>
    <row r="3120" spans="1:16" hidden="1" x14ac:dyDescent="0.25">
      <c r="A3120" s="116">
        <v>136085</v>
      </c>
      <c r="B3120" s="116">
        <v>7</v>
      </c>
      <c r="C3120" s="116">
        <v>1226100040</v>
      </c>
      <c r="D3120" s="116" t="s">
        <v>11222</v>
      </c>
      <c r="E3120" s="339">
        <v>53992.2</v>
      </c>
      <c r="F3120" s="194">
        <v>4</v>
      </c>
      <c r="G3120" s="194">
        <v>4</v>
      </c>
      <c r="H3120" s="194" t="s">
        <v>10119</v>
      </c>
      <c r="I3120" s="194">
        <f t="shared" si="144"/>
        <v>0</v>
      </c>
      <c r="J3120" s="116" t="s">
        <v>10120</v>
      </c>
      <c r="K3120" s="116" t="s">
        <v>15320</v>
      </c>
      <c r="L3120" s="197">
        <v>45748</v>
      </c>
      <c r="M3120" s="116"/>
      <c r="N3120" s="197">
        <v>45748</v>
      </c>
      <c r="O3120" s="388">
        <f t="shared" si="145"/>
        <v>13498.05</v>
      </c>
      <c r="P3120" s="339">
        <f t="shared" si="146"/>
        <v>0</v>
      </c>
    </row>
    <row r="3121" spans="1:16" hidden="1" x14ac:dyDescent="0.25">
      <c r="A3121" s="116">
        <v>136085</v>
      </c>
      <c r="B3121" s="116">
        <v>8</v>
      </c>
      <c r="C3121" s="116">
        <v>1226100040</v>
      </c>
      <c r="D3121" s="116" t="s">
        <v>11222</v>
      </c>
      <c r="E3121" s="339">
        <v>53992.2</v>
      </c>
      <c r="F3121" s="194">
        <v>4</v>
      </c>
      <c r="G3121" s="194">
        <v>4</v>
      </c>
      <c r="H3121" s="194" t="s">
        <v>10119</v>
      </c>
      <c r="I3121" s="194">
        <f t="shared" si="144"/>
        <v>0</v>
      </c>
      <c r="J3121" s="116" t="s">
        <v>10120</v>
      </c>
      <c r="K3121" s="116" t="s">
        <v>15320</v>
      </c>
      <c r="L3121" s="197">
        <v>45748</v>
      </c>
      <c r="M3121" s="116"/>
      <c r="N3121" s="197">
        <v>45848</v>
      </c>
      <c r="O3121" s="388">
        <f t="shared" si="145"/>
        <v>13498.05</v>
      </c>
      <c r="P3121" s="339">
        <f t="shared" si="146"/>
        <v>0</v>
      </c>
    </row>
    <row r="3122" spans="1:16" hidden="1" x14ac:dyDescent="0.25">
      <c r="A3122" s="116">
        <v>136085</v>
      </c>
      <c r="B3122" s="116">
        <v>4</v>
      </c>
      <c r="C3122" s="116">
        <v>1226100070</v>
      </c>
      <c r="D3122" s="116" t="s">
        <v>2416</v>
      </c>
      <c r="E3122" s="339">
        <v>48348.7</v>
      </c>
      <c r="F3122" s="194">
        <v>5</v>
      </c>
      <c r="G3122" s="194">
        <v>5</v>
      </c>
      <c r="H3122" s="194" t="s">
        <v>10119</v>
      </c>
      <c r="I3122" s="194">
        <f t="shared" si="144"/>
        <v>0</v>
      </c>
      <c r="J3122" s="116" t="s">
        <v>10120</v>
      </c>
      <c r="K3122" s="116" t="s">
        <v>15320</v>
      </c>
      <c r="L3122" s="197">
        <v>45748</v>
      </c>
      <c r="M3122" s="116"/>
      <c r="N3122" s="197">
        <v>45748</v>
      </c>
      <c r="O3122" s="388">
        <f t="shared" si="145"/>
        <v>9669.74</v>
      </c>
      <c r="P3122" s="339">
        <f t="shared" si="146"/>
        <v>0</v>
      </c>
    </row>
    <row r="3123" spans="1:16" hidden="1" x14ac:dyDescent="0.25">
      <c r="A3123" s="116">
        <v>136085</v>
      </c>
      <c r="B3123" s="116">
        <v>5</v>
      </c>
      <c r="C3123" s="116">
        <v>1226100070</v>
      </c>
      <c r="D3123" s="116" t="s">
        <v>2416</v>
      </c>
      <c r="E3123" s="339">
        <v>48348.7</v>
      </c>
      <c r="F3123" s="194">
        <v>5</v>
      </c>
      <c r="G3123" s="194">
        <v>5</v>
      </c>
      <c r="H3123" s="194" t="s">
        <v>10119</v>
      </c>
      <c r="I3123" s="194">
        <f t="shared" ref="I3123:I3186" si="147">+F3123-G3123</f>
        <v>0</v>
      </c>
      <c r="J3123" s="116" t="s">
        <v>10120</v>
      </c>
      <c r="K3123" s="116" t="s">
        <v>15320</v>
      </c>
      <c r="L3123" s="197">
        <v>45748</v>
      </c>
      <c r="M3123" s="116"/>
      <c r="N3123" s="197">
        <v>45748</v>
      </c>
      <c r="O3123" s="388">
        <f t="shared" ref="O3123:O3186" si="148">+E3123/F3123</f>
        <v>9669.74</v>
      </c>
      <c r="P3123" s="339">
        <f t="shared" ref="P3123:P3186" si="149">+O3123*I3123</f>
        <v>0</v>
      </c>
    </row>
    <row r="3124" spans="1:16" hidden="1" x14ac:dyDescent="0.25">
      <c r="A3124" s="116">
        <v>136085</v>
      </c>
      <c r="B3124" s="116">
        <v>9</v>
      </c>
      <c r="C3124" s="116">
        <v>1234100130</v>
      </c>
      <c r="D3124" s="116" t="s">
        <v>17533</v>
      </c>
      <c r="E3124" s="339">
        <v>109964.4</v>
      </c>
      <c r="F3124" s="194">
        <v>8</v>
      </c>
      <c r="G3124" s="194">
        <v>8</v>
      </c>
      <c r="H3124" s="194" t="s">
        <v>10119</v>
      </c>
      <c r="I3124" s="194">
        <f t="shared" si="147"/>
        <v>0</v>
      </c>
      <c r="J3124" s="116" t="s">
        <v>10120</v>
      </c>
      <c r="K3124" s="116" t="s">
        <v>15320</v>
      </c>
      <c r="L3124" s="197">
        <v>45748</v>
      </c>
      <c r="M3124" s="116" t="s">
        <v>17699</v>
      </c>
      <c r="N3124" s="197">
        <v>45848</v>
      </c>
      <c r="O3124" s="388">
        <f t="shared" si="148"/>
        <v>13745.55</v>
      </c>
      <c r="P3124" s="339">
        <f t="shared" si="149"/>
        <v>0</v>
      </c>
    </row>
    <row r="3125" spans="1:16" hidden="1" x14ac:dyDescent="0.25">
      <c r="A3125" s="116">
        <v>136085</v>
      </c>
      <c r="B3125" s="116">
        <v>6</v>
      </c>
      <c r="C3125" s="116">
        <v>1234100140</v>
      </c>
      <c r="D3125" s="116" t="s">
        <v>17513</v>
      </c>
      <c r="E3125" s="339">
        <v>153489.5</v>
      </c>
      <c r="F3125" s="194">
        <v>10</v>
      </c>
      <c r="G3125" s="194">
        <v>10</v>
      </c>
      <c r="H3125" s="194" t="s">
        <v>10119</v>
      </c>
      <c r="I3125" s="194">
        <f t="shared" si="147"/>
        <v>0</v>
      </c>
      <c r="J3125" s="116" t="s">
        <v>10120</v>
      </c>
      <c r="K3125" s="116" t="s">
        <v>15320</v>
      </c>
      <c r="L3125" s="197">
        <v>45748</v>
      </c>
      <c r="M3125" s="116"/>
      <c r="N3125" s="197">
        <v>45748</v>
      </c>
      <c r="O3125" s="388">
        <f t="shared" si="148"/>
        <v>15348.95</v>
      </c>
      <c r="P3125" s="339">
        <f t="shared" si="149"/>
        <v>0</v>
      </c>
    </row>
    <row r="3126" spans="1:16" hidden="1" x14ac:dyDescent="0.25">
      <c r="A3126" s="116">
        <v>136085</v>
      </c>
      <c r="B3126" s="116">
        <v>3</v>
      </c>
      <c r="C3126" s="116">
        <v>1234100150</v>
      </c>
      <c r="D3126" s="116" t="s">
        <v>16190</v>
      </c>
      <c r="E3126" s="339">
        <v>208397.28</v>
      </c>
      <c r="F3126" s="194">
        <v>12</v>
      </c>
      <c r="G3126" s="194">
        <v>12</v>
      </c>
      <c r="H3126" s="194" t="s">
        <v>10119</v>
      </c>
      <c r="I3126" s="194">
        <f t="shared" si="147"/>
        <v>0</v>
      </c>
      <c r="J3126" s="116" t="s">
        <v>10120</v>
      </c>
      <c r="K3126" s="116" t="s">
        <v>15320</v>
      </c>
      <c r="L3126" s="197">
        <v>45748</v>
      </c>
      <c r="M3126" s="116" t="s">
        <v>17700</v>
      </c>
      <c r="N3126" s="197">
        <v>45848</v>
      </c>
      <c r="O3126" s="388">
        <f t="shared" si="148"/>
        <v>17366.439999999999</v>
      </c>
      <c r="P3126" s="339">
        <f t="shared" si="149"/>
        <v>0</v>
      </c>
    </row>
    <row r="3127" spans="1:16" hidden="1" x14ac:dyDescent="0.25">
      <c r="A3127" s="116">
        <v>136085</v>
      </c>
      <c r="B3127" s="116">
        <v>10</v>
      </c>
      <c r="C3127" s="116">
        <v>1236100000</v>
      </c>
      <c r="D3127" s="116" t="s">
        <v>15321</v>
      </c>
      <c r="E3127" s="339">
        <v>1350080</v>
      </c>
      <c r="F3127" s="194">
        <v>1</v>
      </c>
      <c r="G3127" s="194">
        <v>1</v>
      </c>
      <c r="H3127" s="194" t="s">
        <v>10119</v>
      </c>
      <c r="I3127" s="194">
        <f t="shared" si="147"/>
        <v>0</v>
      </c>
      <c r="J3127" s="116" t="s">
        <v>10120</v>
      </c>
      <c r="K3127" s="116" t="s">
        <v>15320</v>
      </c>
      <c r="L3127" s="197">
        <v>45748</v>
      </c>
      <c r="M3127" s="116" t="s">
        <v>17701</v>
      </c>
      <c r="N3127" s="197">
        <v>45748</v>
      </c>
      <c r="O3127" s="388">
        <f t="shared" si="148"/>
        <v>1350080</v>
      </c>
      <c r="P3127" s="339">
        <f t="shared" si="149"/>
        <v>0</v>
      </c>
    </row>
    <row r="3128" spans="1:16" hidden="1" x14ac:dyDescent="0.25">
      <c r="A3128" s="116">
        <v>136259</v>
      </c>
      <c r="B3128" s="116">
        <v>4</v>
      </c>
      <c r="C3128" s="116">
        <v>1521100080</v>
      </c>
      <c r="D3128" s="116" t="s">
        <v>17543</v>
      </c>
      <c r="E3128" s="339">
        <v>2262.4</v>
      </c>
      <c r="F3128" s="194">
        <v>10</v>
      </c>
      <c r="G3128" s="194">
        <v>10</v>
      </c>
      <c r="H3128" s="194" t="s">
        <v>10119</v>
      </c>
      <c r="I3128" s="194">
        <f t="shared" si="147"/>
        <v>0</v>
      </c>
      <c r="J3128" s="116" t="s">
        <v>10120</v>
      </c>
      <c r="K3128" s="116" t="s">
        <v>15305</v>
      </c>
      <c r="L3128" s="197">
        <v>45756</v>
      </c>
      <c r="M3128" s="116" t="s">
        <v>17702</v>
      </c>
      <c r="N3128" s="197">
        <v>45764</v>
      </c>
      <c r="O3128" s="388">
        <f t="shared" si="148"/>
        <v>226.24</v>
      </c>
      <c r="P3128" s="339">
        <f t="shared" si="149"/>
        <v>0</v>
      </c>
    </row>
    <row r="3129" spans="1:16" hidden="1" x14ac:dyDescent="0.25">
      <c r="A3129" s="116">
        <v>136259</v>
      </c>
      <c r="B3129" s="116">
        <v>2</v>
      </c>
      <c r="C3129" s="116">
        <v>1810104090</v>
      </c>
      <c r="D3129" s="116" t="s">
        <v>17500</v>
      </c>
      <c r="E3129" s="339">
        <v>13452.48</v>
      </c>
      <c r="F3129" s="194">
        <v>6</v>
      </c>
      <c r="G3129" s="194">
        <v>6</v>
      </c>
      <c r="H3129" s="194" t="s">
        <v>10119</v>
      </c>
      <c r="I3129" s="194">
        <f t="shared" si="147"/>
        <v>0</v>
      </c>
      <c r="J3129" s="116" t="s">
        <v>10120</v>
      </c>
      <c r="K3129" s="116" t="s">
        <v>15305</v>
      </c>
      <c r="L3129" s="197">
        <v>45756</v>
      </c>
      <c r="M3129" s="116" t="s">
        <v>17702</v>
      </c>
      <c r="N3129" s="197">
        <v>45764</v>
      </c>
      <c r="O3129" s="388">
        <f t="shared" si="148"/>
        <v>2242.08</v>
      </c>
      <c r="P3129" s="339">
        <f t="shared" si="149"/>
        <v>0</v>
      </c>
    </row>
    <row r="3130" spans="1:16" hidden="1" x14ac:dyDescent="0.25">
      <c r="A3130" s="116">
        <v>136259</v>
      </c>
      <c r="B3130" s="116">
        <v>1</v>
      </c>
      <c r="C3130" s="116">
        <v>1810104100</v>
      </c>
      <c r="D3130" s="116" t="s">
        <v>17481</v>
      </c>
      <c r="E3130" s="339">
        <v>10140</v>
      </c>
      <c r="F3130" s="194">
        <v>6</v>
      </c>
      <c r="G3130" s="194">
        <v>6</v>
      </c>
      <c r="H3130" s="194" t="s">
        <v>10119</v>
      </c>
      <c r="I3130" s="194">
        <f t="shared" si="147"/>
        <v>0</v>
      </c>
      <c r="J3130" s="116" t="s">
        <v>10120</v>
      </c>
      <c r="K3130" s="116" t="s">
        <v>15305</v>
      </c>
      <c r="L3130" s="197">
        <v>45756</v>
      </c>
      <c r="M3130" s="116"/>
      <c r="N3130" s="197">
        <v>45764</v>
      </c>
      <c r="O3130" s="388">
        <f t="shared" si="148"/>
        <v>1690</v>
      </c>
      <c r="P3130" s="339">
        <f t="shared" si="149"/>
        <v>0</v>
      </c>
    </row>
    <row r="3131" spans="1:16" hidden="1" x14ac:dyDescent="0.25">
      <c r="A3131" s="116">
        <v>136259</v>
      </c>
      <c r="B3131" s="116">
        <v>3</v>
      </c>
      <c r="C3131" s="116">
        <v>1810105200</v>
      </c>
      <c r="D3131" s="116" t="s">
        <v>11378</v>
      </c>
      <c r="E3131" s="339">
        <v>8646.25</v>
      </c>
      <c r="F3131" s="194">
        <v>25</v>
      </c>
      <c r="G3131" s="194">
        <v>25</v>
      </c>
      <c r="H3131" s="194" t="s">
        <v>10119</v>
      </c>
      <c r="I3131" s="194">
        <f t="shared" si="147"/>
        <v>0</v>
      </c>
      <c r="J3131" s="116" t="s">
        <v>10120</v>
      </c>
      <c r="K3131" s="116" t="s">
        <v>15305</v>
      </c>
      <c r="L3131" s="197">
        <v>45756</v>
      </c>
      <c r="M3131" s="116" t="s">
        <v>17702</v>
      </c>
      <c r="N3131" s="197">
        <v>45764</v>
      </c>
      <c r="O3131" s="388">
        <f t="shared" si="148"/>
        <v>345.85</v>
      </c>
      <c r="P3131" s="339">
        <f t="shared" si="149"/>
        <v>0</v>
      </c>
    </row>
    <row r="3132" spans="1:16" hidden="1" x14ac:dyDescent="0.25">
      <c r="A3132" s="116">
        <v>136263</v>
      </c>
      <c r="B3132" s="116">
        <v>1</v>
      </c>
      <c r="C3132" s="116">
        <v>1318102510</v>
      </c>
      <c r="D3132" s="116" t="s">
        <v>15408</v>
      </c>
      <c r="E3132" s="339">
        <v>388553</v>
      </c>
      <c r="F3132" s="194">
        <v>2</v>
      </c>
      <c r="G3132" s="194">
        <v>2</v>
      </c>
      <c r="H3132" s="194" t="s">
        <v>10119</v>
      </c>
      <c r="I3132" s="194">
        <f t="shared" si="147"/>
        <v>0</v>
      </c>
      <c r="J3132" s="116" t="s">
        <v>10120</v>
      </c>
      <c r="K3132" s="116" t="s">
        <v>15323</v>
      </c>
      <c r="L3132" s="197">
        <v>45761</v>
      </c>
      <c r="M3132" s="116" t="s">
        <v>17703</v>
      </c>
      <c r="N3132" s="197">
        <v>45769</v>
      </c>
      <c r="O3132" s="388">
        <f t="shared" si="148"/>
        <v>194276.5</v>
      </c>
      <c r="P3132" s="339">
        <f t="shared" si="149"/>
        <v>0</v>
      </c>
    </row>
    <row r="3133" spans="1:16" hidden="1" x14ac:dyDescent="0.25">
      <c r="A3133" s="116">
        <v>136263</v>
      </c>
      <c r="B3133" s="116">
        <v>2</v>
      </c>
      <c r="C3133" s="116">
        <v>1810104490</v>
      </c>
      <c r="D3133" s="116" t="s">
        <v>17484</v>
      </c>
      <c r="E3133" s="339">
        <v>3900</v>
      </c>
      <c r="F3133" s="194">
        <v>10</v>
      </c>
      <c r="G3133" s="194">
        <v>10</v>
      </c>
      <c r="H3133" s="194" t="s">
        <v>10119</v>
      </c>
      <c r="I3133" s="194">
        <f t="shared" si="147"/>
        <v>0</v>
      </c>
      <c r="J3133" s="116" t="s">
        <v>10120</v>
      </c>
      <c r="K3133" s="116" t="s">
        <v>15323</v>
      </c>
      <c r="L3133" s="197">
        <v>45761</v>
      </c>
      <c r="M3133" s="116" t="s">
        <v>17703</v>
      </c>
      <c r="N3133" s="197">
        <v>45769</v>
      </c>
      <c r="O3133" s="388">
        <f t="shared" si="148"/>
        <v>390</v>
      </c>
      <c r="P3133" s="339">
        <f t="shared" si="149"/>
        <v>0</v>
      </c>
    </row>
    <row r="3134" spans="1:16" hidden="1" x14ac:dyDescent="0.25">
      <c r="A3134" s="116">
        <v>136269</v>
      </c>
      <c r="B3134" s="116">
        <v>4</v>
      </c>
      <c r="C3134" s="116">
        <v>1011100110</v>
      </c>
      <c r="D3134" s="116" t="s">
        <v>10354</v>
      </c>
      <c r="E3134" s="339">
        <v>17400</v>
      </c>
      <c r="F3134" s="194">
        <v>5</v>
      </c>
      <c r="G3134" s="194">
        <v>5</v>
      </c>
      <c r="H3134" s="194" t="s">
        <v>10119</v>
      </c>
      <c r="I3134" s="194">
        <f t="shared" si="147"/>
        <v>0</v>
      </c>
      <c r="J3134" s="116" t="s">
        <v>10120</v>
      </c>
      <c r="K3134" s="116" t="s">
        <v>10121</v>
      </c>
      <c r="L3134" s="197">
        <v>45751</v>
      </c>
      <c r="M3134" s="116" t="s">
        <v>17704</v>
      </c>
      <c r="N3134" s="197">
        <v>45832</v>
      </c>
      <c r="O3134" s="388">
        <f t="shared" si="148"/>
        <v>3480</v>
      </c>
      <c r="P3134" s="339">
        <f t="shared" si="149"/>
        <v>0</v>
      </c>
    </row>
    <row r="3135" spans="1:16" hidden="1" x14ac:dyDescent="0.25">
      <c r="A3135" s="116">
        <v>136269</v>
      </c>
      <c r="B3135" s="116">
        <v>1</v>
      </c>
      <c r="C3135" s="116">
        <v>1012100120</v>
      </c>
      <c r="D3135" s="116" t="s">
        <v>10492</v>
      </c>
      <c r="E3135" s="339">
        <v>375000</v>
      </c>
      <c r="F3135" s="194">
        <v>15</v>
      </c>
      <c r="G3135" s="194">
        <v>15</v>
      </c>
      <c r="H3135" s="194" t="s">
        <v>10119</v>
      </c>
      <c r="I3135" s="194">
        <f t="shared" si="147"/>
        <v>0</v>
      </c>
      <c r="J3135" s="116" t="s">
        <v>10120</v>
      </c>
      <c r="K3135" s="116" t="s">
        <v>10121</v>
      </c>
      <c r="L3135" s="197">
        <v>45751</v>
      </c>
      <c r="M3135" s="116" t="s">
        <v>15454</v>
      </c>
      <c r="N3135" s="197">
        <v>45803</v>
      </c>
      <c r="O3135" s="388">
        <f t="shared" si="148"/>
        <v>25000</v>
      </c>
      <c r="P3135" s="339">
        <f t="shared" si="149"/>
        <v>0</v>
      </c>
    </row>
    <row r="3136" spans="1:16" hidden="1" x14ac:dyDescent="0.25">
      <c r="A3136" s="116">
        <v>136269</v>
      </c>
      <c r="B3136" s="116">
        <v>2</v>
      </c>
      <c r="C3136" s="116">
        <v>1012100170</v>
      </c>
      <c r="D3136" s="116" t="s">
        <v>17705</v>
      </c>
      <c r="E3136" s="339">
        <v>113500</v>
      </c>
      <c r="F3136" s="194">
        <v>1</v>
      </c>
      <c r="G3136" s="194">
        <v>1</v>
      </c>
      <c r="H3136" s="194" t="s">
        <v>10119</v>
      </c>
      <c r="I3136" s="194">
        <f t="shared" si="147"/>
        <v>0</v>
      </c>
      <c r="J3136" s="116" t="s">
        <v>10120</v>
      </c>
      <c r="K3136" s="116" t="s">
        <v>10121</v>
      </c>
      <c r="L3136" s="197">
        <v>45751</v>
      </c>
      <c r="M3136" s="116"/>
      <c r="N3136" s="197">
        <v>45769</v>
      </c>
      <c r="O3136" s="388">
        <f t="shared" si="148"/>
        <v>113500</v>
      </c>
      <c r="P3136" s="339">
        <f t="shared" si="149"/>
        <v>0</v>
      </c>
    </row>
    <row r="3137" spans="1:16" hidden="1" x14ac:dyDescent="0.25">
      <c r="A3137" s="116">
        <v>136269</v>
      </c>
      <c r="B3137" s="116">
        <v>3</v>
      </c>
      <c r="C3137" s="116">
        <v>1022104230</v>
      </c>
      <c r="D3137" s="116" t="s">
        <v>11795</v>
      </c>
      <c r="E3137" s="339">
        <v>43841</v>
      </c>
      <c r="F3137" s="194">
        <v>7</v>
      </c>
      <c r="G3137" s="194">
        <v>7</v>
      </c>
      <c r="H3137" s="194" t="s">
        <v>10119</v>
      </c>
      <c r="I3137" s="194">
        <f t="shared" si="147"/>
        <v>0</v>
      </c>
      <c r="J3137" s="116" t="s">
        <v>10120</v>
      </c>
      <c r="K3137" s="116" t="s">
        <v>10121</v>
      </c>
      <c r="L3137" s="197">
        <v>45751</v>
      </c>
      <c r="M3137" s="116" t="s">
        <v>15819</v>
      </c>
      <c r="N3137" s="197">
        <v>45838</v>
      </c>
      <c r="O3137" s="388">
        <f t="shared" si="148"/>
        <v>6263</v>
      </c>
      <c r="P3137" s="339">
        <f t="shared" si="149"/>
        <v>0</v>
      </c>
    </row>
    <row r="3138" spans="1:16" hidden="1" x14ac:dyDescent="0.25">
      <c r="A3138" s="116">
        <v>136269</v>
      </c>
      <c r="B3138" s="116">
        <v>6</v>
      </c>
      <c r="C3138" s="116">
        <v>1520103640</v>
      </c>
      <c r="D3138" s="116" t="s">
        <v>17562</v>
      </c>
      <c r="E3138" s="339">
        <v>42166.2</v>
      </c>
      <c r="F3138" s="194">
        <v>3</v>
      </c>
      <c r="G3138" s="194">
        <v>3</v>
      </c>
      <c r="H3138" s="194" t="s">
        <v>10119</v>
      </c>
      <c r="I3138" s="194">
        <f t="shared" si="147"/>
        <v>0</v>
      </c>
      <c r="J3138" s="116" t="s">
        <v>10120</v>
      </c>
      <c r="K3138" s="116" t="s">
        <v>10121</v>
      </c>
      <c r="L3138" s="197">
        <v>45751</v>
      </c>
      <c r="M3138" s="116"/>
      <c r="N3138" s="197">
        <v>45883</v>
      </c>
      <c r="O3138" s="388">
        <f t="shared" si="148"/>
        <v>14055.4</v>
      </c>
      <c r="P3138" s="339">
        <f t="shared" si="149"/>
        <v>0</v>
      </c>
    </row>
    <row r="3139" spans="1:16" hidden="1" x14ac:dyDescent="0.25">
      <c r="A3139" s="116">
        <v>136269</v>
      </c>
      <c r="B3139" s="116">
        <v>8</v>
      </c>
      <c r="C3139" s="116">
        <v>1520103650</v>
      </c>
      <c r="D3139" s="116" t="s">
        <v>11382</v>
      </c>
      <c r="E3139" s="339">
        <v>24771</v>
      </c>
      <c r="F3139" s="194">
        <v>3</v>
      </c>
      <c r="G3139" s="194">
        <v>3</v>
      </c>
      <c r="H3139" s="194" t="s">
        <v>10119</v>
      </c>
      <c r="I3139" s="194">
        <f t="shared" si="147"/>
        <v>0</v>
      </c>
      <c r="J3139" s="116" t="s">
        <v>10120</v>
      </c>
      <c r="K3139" s="116" t="s">
        <v>10121</v>
      </c>
      <c r="L3139" s="197">
        <v>45751</v>
      </c>
      <c r="M3139" s="116"/>
      <c r="N3139" s="197">
        <v>45883</v>
      </c>
      <c r="O3139" s="388">
        <f t="shared" si="148"/>
        <v>8257</v>
      </c>
      <c r="P3139" s="339">
        <f t="shared" si="149"/>
        <v>0</v>
      </c>
    </row>
    <row r="3140" spans="1:16" hidden="1" x14ac:dyDescent="0.25">
      <c r="A3140" s="116">
        <v>136269</v>
      </c>
      <c r="B3140" s="116">
        <v>5</v>
      </c>
      <c r="C3140" s="116">
        <v>1520103660</v>
      </c>
      <c r="D3140" s="116" t="s">
        <v>16198</v>
      </c>
      <c r="E3140" s="339">
        <v>114792</v>
      </c>
      <c r="F3140" s="194">
        <v>4</v>
      </c>
      <c r="G3140" s="194">
        <f>2+2</f>
        <v>4</v>
      </c>
      <c r="H3140" s="194" t="s">
        <v>10119</v>
      </c>
      <c r="I3140" s="194">
        <f t="shared" si="147"/>
        <v>0</v>
      </c>
      <c r="J3140" s="116" t="s">
        <v>10120</v>
      </c>
      <c r="K3140" s="116" t="s">
        <v>10121</v>
      </c>
      <c r="L3140" s="197">
        <v>45751</v>
      </c>
      <c r="M3140" s="116" t="s">
        <v>16414</v>
      </c>
      <c r="N3140" s="197">
        <v>45903</v>
      </c>
      <c r="O3140" s="388">
        <f t="shared" si="148"/>
        <v>28698</v>
      </c>
      <c r="P3140" s="339">
        <f t="shared" si="149"/>
        <v>0</v>
      </c>
    </row>
    <row r="3141" spans="1:16" hidden="1" x14ac:dyDescent="0.25">
      <c r="A3141" s="116">
        <v>136269</v>
      </c>
      <c r="B3141" s="116">
        <v>7</v>
      </c>
      <c r="C3141" s="116">
        <v>1520103670</v>
      </c>
      <c r="D3141" s="116" t="s">
        <v>17563</v>
      </c>
      <c r="E3141" s="339">
        <v>45360</v>
      </c>
      <c r="F3141" s="194">
        <v>3</v>
      </c>
      <c r="G3141" s="194">
        <v>3</v>
      </c>
      <c r="H3141" s="194" t="s">
        <v>10119</v>
      </c>
      <c r="I3141" s="194">
        <f t="shared" si="147"/>
        <v>0</v>
      </c>
      <c r="J3141" s="116" t="s">
        <v>10120</v>
      </c>
      <c r="K3141" s="116" t="s">
        <v>10121</v>
      </c>
      <c r="L3141" s="197">
        <v>45751</v>
      </c>
      <c r="M3141" s="116"/>
      <c r="N3141" s="197">
        <v>45883</v>
      </c>
      <c r="O3141" s="388">
        <f t="shared" si="148"/>
        <v>15120</v>
      </c>
      <c r="P3141" s="339">
        <f t="shared" si="149"/>
        <v>0</v>
      </c>
    </row>
    <row r="3142" spans="1:16" hidden="1" x14ac:dyDescent="0.25">
      <c r="A3142" s="116">
        <v>136273</v>
      </c>
      <c r="B3142" s="116">
        <v>1</v>
      </c>
      <c r="C3142" s="116">
        <v>1019101040</v>
      </c>
      <c r="D3142" s="116" t="s">
        <v>11160</v>
      </c>
      <c r="E3142" s="339">
        <v>212608</v>
      </c>
      <c r="F3142" s="194">
        <v>16</v>
      </c>
      <c r="G3142" s="194">
        <v>16</v>
      </c>
      <c r="H3142" s="194" t="s">
        <v>10119</v>
      </c>
      <c r="I3142" s="194">
        <f t="shared" si="147"/>
        <v>0</v>
      </c>
      <c r="J3142" s="116" t="s">
        <v>10120</v>
      </c>
      <c r="K3142" s="116" t="s">
        <v>10121</v>
      </c>
      <c r="L3142" s="197">
        <v>45751</v>
      </c>
      <c r="M3142" s="116" t="s">
        <v>17706</v>
      </c>
      <c r="N3142" s="197">
        <v>45854</v>
      </c>
      <c r="O3142" s="388">
        <f t="shared" si="148"/>
        <v>13288</v>
      </c>
      <c r="P3142" s="339">
        <f t="shared" si="149"/>
        <v>0</v>
      </c>
    </row>
    <row r="3143" spans="1:16" hidden="1" x14ac:dyDescent="0.25">
      <c r="A3143" s="116">
        <v>136274</v>
      </c>
      <c r="B3143" s="116">
        <v>1</v>
      </c>
      <c r="C3143" s="116">
        <v>1226101900</v>
      </c>
      <c r="D3143" s="116" t="s">
        <v>15409</v>
      </c>
      <c r="E3143" s="339">
        <v>16274.22</v>
      </c>
      <c r="F3143" s="194">
        <v>3</v>
      </c>
      <c r="G3143" s="194">
        <v>3</v>
      </c>
      <c r="H3143" s="194" t="s">
        <v>10119</v>
      </c>
      <c r="I3143" s="194">
        <f t="shared" si="147"/>
        <v>0</v>
      </c>
      <c r="J3143" s="116" t="s">
        <v>10120</v>
      </c>
      <c r="K3143" s="116" t="s">
        <v>10121</v>
      </c>
      <c r="L3143" s="197">
        <v>45756</v>
      </c>
      <c r="M3143" s="116" t="s">
        <v>17707</v>
      </c>
      <c r="N3143" s="197">
        <v>45769</v>
      </c>
      <c r="O3143" s="388">
        <f t="shared" si="148"/>
        <v>5424.74</v>
      </c>
      <c r="P3143" s="339">
        <f t="shared" si="149"/>
        <v>0</v>
      </c>
    </row>
    <row r="3144" spans="1:16" hidden="1" x14ac:dyDescent="0.25">
      <c r="A3144" s="116">
        <v>136274</v>
      </c>
      <c r="B3144" s="116">
        <v>1</v>
      </c>
      <c r="C3144" s="116">
        <v>1226101900</v>
      </c>
      <c r="D3144" s="116" t="s">
        <v>15409</v>
      </c>
      <c r="E3144" s="339">
        <v>16274.22</v>
      </c>
      <c r="F3144" s="194">
        <v>3</v>
      </c>
      <c r="G3144" s="194">
        <v>3</v>
      </c>
      <c r="H3144" s="194" t="s">
        <v>10119</v>
      </c>
      <c r="I3144" s="194">
        <f t="shared" si="147"/>
        <v>0</v>
      </c>
      <c r="J3144" s="116" t="s">
        <v>10120</v>
      </c>
      <c r="K3144" s="116" t="s">
        <v>10121</v>
      </c>
      <c r="L3144" s="197">
        <v>45756</v>
      </c>
      <c r="M3144" s="116" t="s">
        <v>17707</v>
      </c>
      <c r="N3144" s="197">
        <v>45769</v>
      </c>
      <c r="O3144" s="388">
        <f t="shared" si="148"/>
        <v>5424.74</v>
      </c>
      <c r="P3144" s="339">
        <f t="shared" si="149"/>
        <v>0</v>
      </c>
    </row>
    <row r="3145" spans="1:16" hidden="1" x14ac:dyDescent="0.25">
      <c r="A3145" s="116">
        <v>136277</v>
      </c>
      <c r="B3145" s="116">
        <v>20</v>
      </c>
      <c r="C3145" s="116">
        <v>1010100120</v>
      </c>
      <c r="D3145" s="116" t="s">
        <v>17672</v>
      </c>
      <c r="E3145" s="339">
        <v>3482</v>
      </c>
      <c r="F3145" s="194">
        <v>2</v>
      </c>
      <c r="G3145" s="194">
        <v>2</v>
      </c>
      <c r="H3145" s="194" t="s">
        <v>10119</v>
      </c>
      <c r="I3145" s="194">
        <f t="shared" si="147"/>
        <v>0</v>
      </c>
      <c r="J3145" s="116" t="s">
        <v>10126</v>
      </c>
      <c r="K3145" s="116" t="s">
        <v>15310</v>
      </c>
      <c r="L3145" s="197">
        <v>45754</v>
      </c>
      <c r="M3145" s="116"/>
      <c r="N3145" s="197">
        <v>45755</v>
      </c>
      <c r="O3145" s="388">
        <f t="shared" si="148"/>
        <v>1741</v>
      </c>
      <c r="P3145" s="339">
        <f t="shared" si="149"/>
        <v>0</v>
      </c>
    </row>
    <row r="3146" spans="1:16" hidden="1" x14ac:dyDescent="0.25">
      <c r="A3146" s="116">
        <v>136277</v>
      </c>
      <c r="B3146" s="116">
        <v>21</v>
      </c>
      <c r="C3146" s="116">
        <v>1010100130</v>
      </c>
      <c r="D3146" s="116" t="s">
        <v>16157</v>
      </c>
      <c r="E3146" s="339">
        <v>2615.3200000000002</v>
      </c>
      <c r="F3146" s="194">
        <v>2</v>
      </c>
      <c r="G3146" s="194">
        <v>2</v>
      </c>
      <c r="H3146" s="194" t="s">
        <v>10119</v>
      </c>
      <c r="I3146" s="194">
        <f t="shared" si="147"/>
        <v>0</v>
      </c>
      <c r="J3146" s="116" t="s">
        <v>10126</v>
      </c>
      <c r="K3146" s="116" t="s">
        <v>15310</v>
      </c>
      <c r="L3146" s="197">
        <v>45754</v>
      </c>
      <c r="M3146" s="116"/>
      <c r="N3146" s="197">
        <v>45755</v>
      </c>
      <c r="O3146" s="388">
        <f t="shared" si="148"/>
        <v>1307.6600000000001</v>
      </c>
      <c r="P3146" s="339">
        <f t="shared" si="149"/>
        <v>0</v>
      </c>
    </row>
    <row r="3147" spans="1:16" hidden="1" x14ac:dyDescent="0.25">
      <c r="A3147" s="116">
        <v>136277</v>
      </c>
      <c r="B3147" s="116">
        <v>9</v>
      </c>
      <c r="C3147" s="116">
        <v>1010102150</v>
      </c>
      <c r="D3147" s="116" t="s">
        <v>11093</v>
      </c>
      <c r="E3147" s="339">
        <v>20427.5</v>
      </c>
      <c r="F3147" s="194">
        <v>10</v>
      </c>
      <c r="G3147" s="194">
        <v>10</v>
      </c>
      <c r="H3147" s="194" t="s">
        <v>10119</v>
      </c>
      <c r="I3147" s="194">
        <f t="shared" si="147"/>
        <v>0</v>
      </c>
      <c r="J3147" s="116" t="s">
        <v>10126</v>
      </c>
      <c r="K3147" s="116" t="s">
        <v>15310</v>
      </c>
      <c r="L3147" s="197">
        <v>45754</v>
      </c>
      <c r="M3147" s="116"/>
      <c r="N3147" s="197">
        <v>45755</v>
      </c>
      <c r="O3147" s="388">
        <f t="shared" si="148"/>
        <v>2042.75</v>
      </c>
      <c r="P3147" s="339">
        <f t="shared" si="149"/>
        <v>0</v>
      </c>
    </row>
    <row r="3148" spans="1:16" hidden="1" x14ac:dyDescent="0.25">
      <c r="A3148" s="116">
        <v>136277</v>
      </c>
      <c r="B3148" s="116">
        <v>6</v>
      </c>
      <c r="C3148" s="116">
        <v>1017100570</v>
      </c>
      <c r="D3148" s="116" t="s">
        <v>15358</v>
      </c>
      <c r="E3148" s="339">
        <v>11857</v>
      </c>
      <c r="F3148" s="194">
        <v>1</v>
      </c>
      <c r="G3148" s="194">
        <v>1</v>
      </c>
      <c r="H3148" s="194" t="s">
        <v>10119</v>
      </c>
      <c r="I3148" s="194">
        <f t="shared" si="147"/>
        <v>0</v>
      </c>
      <c r="J3148" s="116" t="s">
        <v>10126</v>
      </c>
      <c r="K3148" s="116" t="s">
        <v>15310</v>
      </c>
      <c r="L3148" s="197">
        <v>45754</v>
      </c>
      <c r="M3148" s="116"/>
      <c r="N3148" s="197">
        <v>45755</v>
      </c>
      <c r="O3148" s="388">
        <f t="shared" si="148"/>
        <v>11857</v>
      </c>
      <c r="P3148" s="339">
        <f t="shared" si="149"/>
        <v>0</v>
      </c>
    </row>
    <row r="3149" spans="1:16" hidden="1" x14ac:dyDescent="0.25">
      <c r="A3149" s="116">
        <v>136277</v>
      </c>
      <c r="B3149" s="116">
        <v>5</v>
      </c>
      <c r="C3149" s="116">
        <v>1017100890</v>
      </c>
      <c r="D3149" s="116" t="s">
        <v>11153</v>
      </c>
      <c r="E3149" s="339">
        <v>92785</v>
      </c>
      <c r="F3149" s="194">
        <v>1</v>
      </c>
      <c r="G3149" s="194">
        <v>1</v>
      </c>
      <c r="H3149" s="194" t="s">
        <v>10119</v>
      </c>
      <c r="I3149" s="194">
        <f t="shared" si="147"/>
        <v>0</v>
      </c>
      <c r="J3149" s="116" t="s">
        <v>10126</v>
      </c>
      <c r="K3149" s="116" t="s">
        <v>15310</v>
      </c>
      <c r="L3149" s="197">
        <v>45754</v>
      </c>
      <c r="M3149" s="116"/>
      <c r="N3149" s="197">
        <v>45755</v>
      </c>
      <c r="O3149" s="388">
        <f t="shared" si="148"/>
        <v>92785</v>
      </c>
      <c r="P3149" s="339">
        <f t="shared" si="149"/>
        <v>0</v>
      </c>
    </row>
    <row r="3150" spans="1:16" hidden="1" x14ac:dyDescent="0.25">
      <c r="A3150" s="116">
        <v>136277</v>
      </c>
      <c r="B3150" s="116">
        <v>1</v>
      </c>
      <c r="C3150" s="116">
        <v>1019100040</v>
      </c>
      <c r="D3150" s="116" t="s">
        <v>10643</v>
      </c>
      <c r="E3150" s="339">
        <v>6004</v>
      </c>
      <c r="F3150" s="194">
        <v>2</v>
      </c>
      <c r="G3150" s="194">
        <v>2</v>
      </c>
      <c r="H3150" s="194" t="s">
        <v>10119</v>
      </c>
      <c r="I3150" s="194">
        <f t="shared" si="147"/>
        <v>0</v>
      </c>
      <c r="J3150" s="116" t="s">
        <v>10126</v>
      </c>
      <c r="K3150" s="116" t="s">
        <v>15310</v>
      </c>
      <c r="L3150" s="197">
        <v>45754</v>
      </c>
      <c r="M3150" s="116"/>
      <c r="N3150" s="197">
        <v>45755</v>
      </c>
      <c r="O3150" s="388">
        <f t="shared" si="148"/>
        <v>3002</v>
      </c>
      <c r="P3150" s="339">
        <f t="shared" si="149"/>
        <v>0</v>
      </c>
    </row>
    <row r="3151" spans="1:16" hidden="1" x14ac:dyDescent="0.25">
      <c r="A3151" s="116">
        <v>136277</v>
      </c>
      <c r="B3151" s="116">
        <v>24</v>
      </c>
      <c r="C3151" s="116">
        <v>1019101040</v>
      </c>
      <c r="D3151" s="116" t="s">
        <v>11160</v>
      </c>
      <c r="E3151" s="339">
        <v>26576</v>
      </c>
      <c r="F3151" s="194">
        <v>2</v>
      </c>
      <c r="G3151" s="194">
        <v>2</v>
      </c>
      <c r="H3151" s="194" t="s">
        <v>10119</v>
      </c>
      <c r="I3151" s="194">
        <f t="shared" si="147"/>
        <v>0</v>
      </c>
      <c r="J3151" s="116" t="s">
        <v>10126</v>
      </c>
      <c r="K3151" s="116" t="s">
        <v>15310</v>
      </c>
      <c r="L3151" s="197">
        <v>45754</v>
      </c>
      <c r="M3151" s="116"/>
      <c r="N3151" s="197">
        <v>45755</v>
      </c>
      <c r="O3151" s="388">
        <f t="shared" si="148"/>
        <v>13288</v>
      </c>
      <c r="P3151" s="339">
        <f t="shared" si="149"/>
        <v>0</v>
      </c>
    </row>
    <row r="3152" spans="1:16" hidden="1" x14ac:dyDescent="0.25">
      <c r="A3152" s="116">
        <v>136277</v>
      </c>
      <c r="B3152" s="116">
        <v>12</v>
      </c>
      <c r="C3152" s="116">
        <v>1019104240</v>
      </c>
      <c r="D3152" s="116" t="s">
        <v>11166</v>
      </c>
      <c r="E3152" s="339">
        <v>100524</v>
      </c>
      <c r="F3152" s="194">
        <v>20</v>
      </c>
      <c r="G3152" s="194">
        <v>20</v>
      </c>
      <c r="H3152" s="194" t="s">
        <v>10119</v>
      </c>
      <c r="I3152" s="194">
        <f t="shared" si="147"/>
        <v>0</v>
      </c>
      <c r="J3152" s="116" t="s">
        <v>10126</v>
      </c>
      <c r="K3152" s="116" t="s">
        <v>15310</v>
      </c>
      <c r="L3152" s="197">
        <v>45754</v>
      </c>
      <c r="M3152" s="116" t="s">
        <v>15798</v>
      </c>
      <c r="N3152" s="197">
        <v>45835</v>
      </c>
      <c r="O3152" s="388">
        <f t="shared" si="148"/>
        <v>5026.2</v>
      </c>
      <c r="P3152" s="339">
        <f t="shared" si="149"/>
        <v>0</v>
      </c>
    </row>
    <row r="3153" spans="1:16" hidden="1" x14ac:dyDescent="0.25">
      <c r="A3153" s="116">
        <v>136277</v>
      </c>
      <c r="B3153" s="116">
        <v>16</v>
      </c>
      <c r="C3153" s="116">
        <v>1021100060</v>
      </c>
      <c r="D3153" s="116" t="s">
        <v>8594</v>
      </c>
      <c r="E3153" s="339">
        <v>298482.31</v>
      </c>
      <c r="F3153" s="194">
        <v>7</v>
      </c>
      <c r="G3153" s="194">
        <v>7</v>
      </c>
      <c r="H3153" s="194" t="s">
        <v>10119</v>
      </c>
      <c r="I3153" s="194">
        <f t="shared" si="147"/>
        <v>0</v>
      </c>
      <c r="J3153" s="116" t="s">
        <v>10126</v>
      </c>
      <c r="K3153" s="116" t="s">
        <v>15310</v>
      </c>
      <c r="L3153" s="197">
        <v>45754</v>
      </c>
      <c r="M3153" s="116" t="s">
        <v>15360</v>
      </c>
      <c r="N3153" s="197">
        <v>45755</v>
      </c>
      <c r="O3153" s="388">
        <f t="shared" si="148"/>
        <v>42640.33</v>
      </c>
      <c r="P3153" s="339">
        <f t="shared" si="149"/>
        <v>0</v>
      </c>
    </row>
    <row r="3154" spans="1:16" hidden="1" x14ac:dyDescent="0.25">
      <c r="A3154" s="116">
        <v>136277</v>
      </c>
      <c r="B3154" s="116">
        <v>23</v>
      </c>
      <c r="C3154" s="116">
        <v>1029100450</v>
      </c>
      <c r="D3154" s="116" t="s">
        <v>6550</v>
      </c>
      <c r="E3154" s="339">
        <v>290000</v>
      </c>
      <c r="F3154" s="194">
        <v>20</v>
      </c>
      <c r="G3154" s="194">
        <v>20</v>
      </c>
      <c r="H3154" s="194" t="s">
        <v>10119</v>
      </c>
      <c r="I3154" s="194">
        <f t="shared" si="147"/>
        <v>0</v>
      </c>
      <c r="J3154" s="116" t="s">
        <v>10126</v>
      </c>
      <c r="K3154" s="116" t="s">
        <v>15310</v>
      </c>
      <c r="L3154" s="197">
        <v>45754</v>
      </c>
      <c r="M3154" s="116" t="s">
        <v>15799</v>
      </c>
      <c r="N3154" s="197">
        <v>45835</v>
      </c>
      <c r="O3154" s="388">
        <f t="shared" si="148"/>
        <v>14500</v>
      </c>
      <c r="P3154" s="339">
        <f t="shared" si="149"/>
        <v>0</v>
      </c>
    </row>
    <row r="3155" spans="1:16" hidden="1" x14ac:dyDescent="0.25">
      <c r="A3155" s="116">
        <v>136277</v>
      </c>
      <c r="B3155" s="116">
        <v>22</v>
      </c>
      <c r="C3155" s="116">
        <v>1029102130</v>
      </c>
      <c r="D3155" s="116" t="s">
        <v>10961</v>
      </c>
      <c r="E3155" s="339">
        <v>87000</v>
      </c>
      <c r="F3155" s="194">
        <v>30</v>
      </c>
      <c r="G3155" s="194">
        <v>30</v>
      </c>
      <c r="H3155" s="194" t="s">
        <v>10119</v>
      </c>
      <c r="I3155" s="194">
        <f t="shared" si="147"/>
        <v>0</v>
      </c>
      <c r="J3155" s="116" t="s">
        <v>10126</v>
      </c>
      <c r="K3155" s="116" t="s">
        <v>15310</v>
      </c>
      <c r="L3155" s="197">
        <v>45754</v>
      </c>
      <c r="M3155" s="116"/>
      <c r="N3155" s="197">
        <v>45755</v>
      </c>
      <c r="O3155" s="388">
        <f t="shared" si="148"/>
        <v>2900</v>
      </c>
      <c r="P3155" s="339">
        <f t="shared" si="149"/>
        <v>0</v>
      </c>
    </row>
    <row r="3156" spans="1:16" hidden="1" x14ac:dyDescent="0.25">
      <c r="A3156" s="116">
        <v>136277</v>
      </c>
      <c r="B3156" s="116">
        <v>13</v>
      </c>
      <c r="C3156" s="116">
        <v>1118100250</v>
      </c>
      <c r="D3156" s="116" t="s">
        <v>11182</v>
      </c>
      <c r="E3156" s="339">
        <v>48000</v>
      </c>
      <c r="F3156" s="194">
        <v>1</v>
      </c>
      <c r="G3156" s="194">
        <v>1</v>
      </c>
      <c r="H3156" s="194" t="s">
        <v>10119</v>
      </c>
      <c r="I3156" s="194">
        <f t="shared" si="147"/>
        <v>0</v>
      </c>
      <c r="J3156" s="116" t="s">
        <v>10126</v>
      </c>
      <c r="K3156" s="116" t="s">
        <v>15310</v>
      </c>
      <c r="L3156" s="197">
        <v>45754</v>
      </c>
      <c r="M3156" s="116"/>
      <c r="N3156" s="197">
        <v>45764</v>
      </c>
      <c r="O3156" s="388">
        <f t="shared" si="148"/>
        <v>48000</v>
      </c>
      <c r="P3156" s="339">
        <f t="shared" si="149"/>
        <v>0</v>
      </c>
    </row>
    <row r="3157" spans="1:16" hidden="1" x14ac:dyDescent="0.25">
      <c r="A3157" s="116">
        <v>136277</v>
      </c>
      <c r="B3157" s="116">
        <v>3</v>
      </c>
      <c r="C3157" s="116">
        <v>1118101100</v>
      </c>
      <c r="D3157" s="116" t="s">
        <v>7081</v>
      </c>
      <c r="E3157" s="339">
        <v>58516</v>
      </c>
      <c r="F3157" s="194">
        <v>1</v>
      </c>
      <c r="G3157" s="194">
        <v>1</v>
      </c>
      <c r="H3157" s="194" t="s">
        <v>10119</v>
      </c>
      <c r="I3157" s="194">
        <f t="shared" si="147"/>
        <v>0</v>
      </c>
      <c r="J3157" s="116" t="s">
        <v>10126</v>
      </c>
      <c r="K3157" s="116" t="s">
        <v>15310</v>
      </c>
      <c r="L3157" s="197">
        <v>45754</v>
      </c>
      <c r="M3157" s="116"/>
      <c r="N3157" s="197">
        <v>45979</v>
      </c>
      <c r="O3157" s="388">
        <f t="shared" si="148"/>
        <v>58516</v>
      </c>
      <c r="P3157" s="339">
        <f t="shared" si="149"/>
        <v>0</v>
      </c>
    </row>
    <row r="3158" spans="1:16" hidden="1" x14ac:dyDescent="0.25">
      <c r="A3158" s="116">
        <v>136277</v>
      </c>
      <c r="B3158" s="116">
        <v>14</v>
      </c>
      <c r="C3158" s="116">
        <v>1123100000</v>
      </c>
      <c r="D3158" s="116" t="s">
        <v>17465</v>
      </c>
      <c r="E3158" s="339">
        <v>920033.6</v>
      </c>
      <c r="F3158" s="194">
        <v>40</v>
      </c>
      <c r="G3158" s="194">
        <v>40</v>
      </c>
      <c r="H3158" s="194" t="s">
        <v>10119</v>
      </c>
      <c r="I3158" s="194">
        <f t="shared" si="147"/>
        <v>0</v>
      </c>
      <c r="J3158" s="116" t="s">
        <v>10126</v>
      </c>
      <c r="K3158" s="116" t="s">
        <v>15310</v>
      </c>
      <c r="L3158" s="197">
        <v>45754</v>
      </c>
      <c r="M3158" s="116"/>
      <c r="N3158" s="197">
        <v>45755</v>
      </c>
      <c r="O3158" s="388">
        <f t="shared" si="148"/>
        <v>23000.84</v>
      </c>
      <c r="P3158" s="339">
        <f t="shared" si="149"/>
        <v>0</v>
      </c>
    </row>
    <row r="3159" spans="1:16" hidden="1" x14ac:dyDescent="0.25">
      <c r="A3159" s="116">
        <v>136277</v>
      </c>
      <c r="B3159" s="116">
        <v>7</v>
      </c>
      <c r="C3159" s="116">
        <v>1210100190</v>
      </c>
      <c r="D3159" s="116" t="s">
        <v>11189</v>
      </c>
      <c r="E3159" s="339">
        <v>278081</v>
      </c>
      <c r="F3159" s="194">
        <v>1</v>
      </c>
      <c r="G3159" s="194">
        <v>1</v>
      </c>
      <c r="H3159" s="194" t="s">
        <v>10119</v>
      </c>
      <c r="I3159" s="194">
        <f t="shared" si="147"/>
        <v>0</v>
      </c>
      <c r="J3159" s="116" t="s">
        <v>10126</v>
      </c>
      <c r="K3159" s="116" t="s">
        <v>15310</v>
      </c>
      <c r="L3159" s="197">
        <v>45754</v>
      </c>
      <c r="M3159" s="116"/>
      <c r="N3159" s="197">
        <v>45755</v>
      </c>
      <c r="O3159" s="388">
        <f t="shared" si="148"/>
        <v>278081</v>
      </c>
      <c r="P3159" s="339">
        <f t="shared" si="149"/>
        <v>0</v>
      </c>
    </row>
    <row r="3160" spans="1:16" hidden="1" x14ac:dyDescent="0.25">
      <c r="A3160" s="116">
        <v>136277</v>
      </c>
      <c r="B3160" s="116">
        <v>8</v>
      </c>
      <c r="C3160" s="116">
        <v>1210100200</v>
      </c>
      <c r="D3160" s="116" t="s">
        <v>11190</v>
      </c>
      <c r="E3160" s="339">
        <v>226339</v>
      </c>
      <c r="F3160" s="194">
        <v>1</v>
      </c>
      <c r="G3160" s="194">
        <v>1</v>
      </c>
      <c r="H3160" s="194" t="s">
        <v>10119</v>
      </c>
      <c r="I3160" s="194">
        <f t="shared" si="147"/>
        <v>0</v>
      </c>
      <c r="J3160" s="116" t="s">
        <v>10126</v>
      </c>
      <c r="K3160" s="116" t="s">
        <v>15310</v>
      </c>
      <c r="L3160" s="197">
        <v>45754</v>
      </c>
      <c r="M3160" s="116"/>
      <c r="N3160" s="197">
        <v>45755</v>
      </c>
      <c r="O3160" s="388">
        <f t="shared" si="148"/>
        <v>226339</v>
      </c>
      <c r="P3160" s="339">
        <f t="shared" si="149"/>
        <v>0</v>
      </c>
    </row>
    <row r="3161" spans="1:16" hidden="1" x14ac:dyDescent="0.25">
      <c r="A3161" s="116">
        <v>136277</v>
      </c>
      <c r="B3161" s="116">
        <v>19</v>
      </c>
      <c r="C3161" s="116">
        <v>1315101570</v>
      </c>
      <c r="D3161" s="116" t="s">
        <v>11040</v>
      </c>
      <c r="E3161" s="339">
        <v>32482</v>
      </c>
      <c r="F3161" s="194">
        <v>1</v>
      </c>
      <c r="G3161" s="194">
        <v>1</v>
      </c>
      <c r="H3161" s="194" t="s">
        <v>10119</v>
      </c>
      <c r="I3161" s="194">
        <f t="shared" si="147"/>
        <v>0</v>
      </c>
      <c r="J3161" s="116" t="s">
        <v>10126</v>
      </c>
      <c r="K3161" s="116" t="s">
        <v>15310</v>
      </c>
      <c r="L3161" s="197">
        <v>45754</v>
      </c>
      <c r="M3161" s="116"/>
      <c r="N3161" s="197">
        <v>45755</v>
      </c>
      <c r="O3161" s="388">
        <f t="shared" si="148"/>
        <v>32482</v>
      </c>
      <c r="P3161" s="339">
        <f t="shared" si="149"/>
        <v>0</v>
      </c>
    </row>
    <row r="3162" spans="1:16" hidden="1" x14ac:dyDescent="0.25">
      <c r="A3162" s="116">
        <v>136277</v>
      </c>
      <c r="B3162" s="116">
        <v>11</v>
      </c>
      <c r="C3162" s="116">
        <v>1321100980</v>
      </c>
      <c r="D3162" s="116" t="s">
        <v>9428</v>
      </c>
      <c r="E3162" s="339">
        <v>84000</v>
      </c>
      <c r="F3162" s="194">
        <v>20</v>
      </c>
      <c r="G3162" s="194">
        <v>20</v>
      </c>
      <c r="H3162" s="194" t="s">
        <v>10119</v>
      </c>
      <c r="I3162" s="194">
        <f t="shared" si="147"/>
        <v>0</v>
      </c>
      <c r="J3162" s="116" t="s">
        <v>10126</v>
      </c>
      <c r="K3162" s="116" t="s">
        <v>15310</v>
      </c>
      <c r="L3162" s="197">
        <v>45754</v>
      </c>
      <c r="M3162" s="116"/>
      <c r="N3162" s="197">
        <v>45764</v>
      </c>
      <c r="O3162" s="388">
        <f t="shared" si="148"/>
        <v>4200</v>
      </c>
      <c r="P3162" s="339">
        <f t="shared" si="149"/>
        <v>0</v>
      </c>
    </row>
    <row r="3163" spans="1:16" hidden="1" x14ac:dyDescent="0.25">
      <c r="A3163" s="116">
        <v>136277</v>
      </c>
      <c r="B3163" s="116">
        <v>15</v>
      </c>
      <c r="C3163" s="116">
        <v>1513100320</v>
      </c>
      <c r="D3163" s="116" t="s">
        <v>16197</v>
      </c>
      <c r="E3163" s="339">
        <v>578399.4</v>
      </c>
      <c r="F3163" s="194">
        <v>60</v>
      </c>
      <c r="G3163" s="194">
        <v>60</v>
      </c>
      <c r="H3163" s="194" t="s">
        <v>10119</v>
      </c>
      <c r="I3163" s="194">
        <f t="shared" si="147"/>
        <v>0</v>
      </c>
      <c r="J3163" s="116" t="s">
        <v>10126</v>
      </c>
      <c r="K3163" s="116" t="s">
        <v>15310</v>
      </c>
      <c r="L3163" s="197">
        <v>45754</v>
      </c>
      <c r="M3163" s="116"/>
      <c r="N3163" s="197">
        <v>45755</v>
      </c>
      <c r="O3163" s="388">
        <f t="shared" si="148"/>
        <v>9639.99</v>
      </c>
      <c r="P3163" s="339">
        <f t="shared" si="149"/>
        <v>0</v>
      </c>
    </row>
    <row r="3164" spans="1:16" hidden="1" x14ac:dyDescent="0.25">
      <c r="A3164" s="116">
        <v>136277</v>
      </c>
      <c r="B3164" s="116">
        <v>10</v>
      </c>
      <c r="C3164" s="116">
        <v>1519101810</v>
      </c>
      <c r="D3164" s="116" t="s">
        <v>11299</v>
      </c>
      <c r="E3164" s="339">
        <v>219120</v>
      </c>
      <c r="F3164" s="194">
        <v>8</v>
      </c>
      <c r="G3164" s="194">
        <v>8</v>
      </c>
      <c r="H3164" s="194" t="s">
        <v>10119</v>
      </c>
      <c r="I3164" s="194">
        <f t="shared" si="147"/>
        <v>0</v>
      </c>
      <c r="J3164" s="116" t="s">
        <v>10126</v>
      </c>
      <c r="K3164" s="116" t="s">
        <v>15310</v>
      </c>
      <c r="L3164" s="197">
        <v>45754</v>
      </c>
      <c r="M3164" s="116"/>
      <c r="N3164" s="197">
        <v>45755</v>
      </c>
      <c r="O3164" s="388">
        <f t="shared" si="148"/>
        <v>27390</v>
      </c>
      <c r="P3164" s="339">
        <f t="shared" si="149"/>
        <v>0</v>
      </c>
    </row>
    <row r="3165" spans="1:16" hidden="1" x14ac:dyDescent="0.25">
      <c r="A3165" s="116">
        <v>136277</v>
      </c>
      <c r="B3165" s="116">
        <v>2</v>
      </c>
      <c r="C3165" s="116">
        <v>1526101690</v>
      </c>
      <c r="D3165" s="116" t="s">
        <v>10357</v>
      </c>
      <c r="E3165" s="339">
        <v>65568</v>
      </c>
      <c r="F3165" s="194">
        <v>1</v>
      </c>
      <c r="G3165" s="194">
        <v>1</v>
      </c>
      <c r="H3165" s="194" t="s">
        <v>10119</v>
      </c>
      <c r="I3165" s="194">
        <f t="shared" si="147"/>
        <v>0</v>
      </c>
      <c r="J3165" s="116" t="s">
        <v>10126</v>
      </c>
      <c r="K3165" s="116" t="s">
        <v>15310</v>
      </c>
      <c r="L3165" s="197">
        <v>45754</v>
      </c>
      <c r="M3165" s="116"/>
      <c r="N3165" s="197">
        <v>45755</v>
      </c>
      <c r="O3165" s="388">
        <f t="shared" si="148"/>
        <v>65568</v>
      </c>
      <c r="P3165" s="339">
        <f t="shared" si="149"/>
        <v>0</v>
      </c>
    </row>
    <row r="3166" spans="1:16" hidden="1" x14ac:dyDescent="0.25">
      <c r="A3166" s="116">
        <v>136277</v>
      </c>
      <c r="B3166" s="116">
        <v>4</v>
      </c>
      <c r="C3166" s="116">
        <v>1526108570</v>
      </c>
      <c r="D3166" s="116" t="s">
        <v>11347</v>
      </c>
      <c r="E3166" s="339">
        <v>4339</v>
      </c>
      <c r="F3166" s="194">
        <v>1</v>
      </c>
      <c r="G3166" s="194">
        <v>1</v>
      </c>
      <c r="H3166" s="194" t="s">
        <v>10119</v>
      </c>
      <c r="I3166" s="194">
        <f t="shared" si="147"/>
        <v>0</v>
      </c>
      <c r="J3166" s="116" t="s">
        <v>10126</v>
      </c>
      <c r="K3166" s="116" t="s">
        <v>15310</v>
      </c>
      <c r="L3166" s="197">
        <v>45754</v>
      </c>
      <c r="M3166" s="116"/>
      <c r="N3166" s="197">
        <v>45755</v>
      </c>
      <c r="O3166" s="388">
        <f t="shared" si="148"/>
        <v>4339</v>
      </c>
      <c r="P3166" s="339">
        <f t="shared" si="149"/>
        <v>0</v>
      </c>
    </row>
    <row r="3167" spans="1:16" hidden="1" x14ac:dyDescent="0.25">
      <c r="A3167" s="116">
        <v>136277</v>
      </c>
      <c r="B3167" s="116">
        <v>18</v>
      </c>
      <c r="C3167" s="116">
        <v>1526108790</v>
      </c>
      <c r="D3167" s="116" t="s">
        <v>1623</v>
      </c>
      <c r="E3167" s="339">
        <v>80334</v>
      </c>
      <c r="F3167" s="194">
        <v>2</v>
      </c>
      <c r="G3167" s="194">
        <v>2</v>
      </c>
      <c r="H3167" s="194" t="s">
        <v>10119</v>
      </c>
      <c r="I3167" s="194">
        <f t="shared" si="147"/>
        <v>0</v>
      </c>
      <c r="J3167" s="116" t="s">
        <v>10126</v>
      </c>
      <c r="K3167" s="116" t="s">
        <v>15310</v>
      </c>
      <c r="L3167" s="197">
        <v>45754</v>
      </c>
      <c r="M3167" s="116" t="s">
        <v>15420</v>
      </c>
      <c r="N3167" s="197">
        <v>45764</v>
      </c>
      <c r="O3167" s="388">
        <f t="shared" si="148"/>
        <v>40167</v>
      </c>
      <c r="P3167" s="339">
        <f t="shared" si="149"/>
        <v>0</v>
      </c>
    </row>
    <row r="3168" spans="1:16" hidden="1" x14ac:dyDescent="0.25">
      <c r="A3168" s="116">
        <v>136277</v>
      </c>
      <c r="B3168" s="116">
        <v>17</v>
      </c>
      <c r="C3168" s="116">
        <v>1553101300</v>
      </c>
      <c r="D3168" s="116" t="s">
        <v>8614</v>
      </c>
      <c r="E3168" s="339">
        <v>4876</v>
      </c>
      <c r="F3168" s="194">
        <v>4</v>
      </c>
      <c r="G3168" s="194">
        <v>4</v>
      </c>
      <c r="H3168" s="194" t="s">
        <v>10119</v>
      </c>
      <c r="I3168" s="194">
        <f t="shared" si="147"/>
        <v>0</v>
      </c>
      <c r="J3168" s="116" t="s">
        <v>10126</v>
      </c>
      <c r="K3168" s="116" t="s">
        <v>15310</v>
      </c>
      <c r="L3168" s="197">
        <v>45754</v>
      </c>
      <c r="M3168" s="116" t="s">
        <v>15419</v>
      </c>
      <c r="N3168" s="197">
        <v>45764</v>
      </c>
      <c r="O3168" s="388">
        <f t="shared" si="148"/>
        <v>1219</v>
      </c>
      <c r="P3168" s="339">
        <f t="shared" si="149"/>
        <v>0</v>
      </c>
    </row>
    <row r="3169" spans="1:16" hidden="1" x14ac:dyDescent="0.25">
      <c r="A3169" s="116">
        <v>136304</v>
      </c>
      <c r="B3169" s="116">
        <v>8</v>
      </c>
      <c r="C3169" s="116">
        <v>1011100110</v>
      </c>
      <c r="D3169" s="116" t="s">
        <v>10354</v>
      </c>
      <c r="E3169" s="339">
        <v>17400</v>
      </c>
      <c r="F3169" s="194">
        <v>5</v>
      </c>
      <c r="G3169" s="194">
        <v>5</v>
      </c>
      <c r="H3169" s="194" t="s">
        <v>10119</v>
      </c>
      <c r="I3169" s="194">
        <f t="shared" si="147"/>
        <v>0</v>
      </c>
      <c r="J3169" s="116" t="s">
        <v>10126</v>
      </c>
      <c r="K3169" s="116" t="s">
        <v>15008</v>
      </c>
      <c r="L3169" s="197">
        <v>45751</v>
      </c>
      <c r="M3169" s="116"/>
      <c r="N3169" s="197">
        <v>45758</v>
      </c>
      <c r="O3169" s="388">
        <f t="shared" si="148"/>
        <v>3480</v>
      </c>
      <c r="P3169" s="339">
        <f t="shared" si="149"/>
        <v>0</v>
      </c>
    </row>
    <row r="3170" spans="1:16" hidden="1" x14ac:dyDescent="0.25">
      <c r="A3170" s="116">
        <v>136304</v>
      </c>
      <c r="B3170" s="116">
        <v>9</v>
      </c>
      <c r="C3170" s="116">
        <v>1011100430</v>
      </c>
      <c r="D3170" s="116" t="s">
        <v>17451</v>
      </c>
      <c r="E3170" s="339">
        <v>7150</v>
      </c>
      <c r="F3170" s="194">
        <v>1</v>
      </c>
      <c r="G3170" s="194">
        <v>1</v>
      </c>
      <c r="H3170" s="194" t="s">
        <v>10119</v>
      </c>
      <c r="I3170" s="194">
        <f t="shared" si="147"/>
        <v>0</v>
      </c>
      <c r="J3170" s="116" t="s">
        <v>10126</v>
      </c>
      <c r="K3170" s="116" t="s">
        <v>15008</v>
      </c>
      <c r="L3170" s="197">
        <v>45751</v>
      </c>
      <c r="M3170" s="116"/>
      <c r="N3170" s="197">
        <v>45758</v>
      </c>
      <c r="O3170" s="388">
        <f t="shared" si="148"/>
        <v>7150</v>
      </c>
      <c r="P3170" s="339">
        <f t="shared" si="149"/>
        <v>0</v>
      </c>
    </row>
    <row r="3171" spans="1:16" hidden="1" x14ac:dyDescent="0.25">
      <c r="A3171" s="116">
        <v>136304</v>
      </c>
      <c r="B3171" s="116">
        <v>7</v>
      </c>
      <c r="C3171" s="116">
        <v>1014104530</v>
      </c>
      <c r="D3171" s="116" t="s">
        <v>10355</v>
      </c>
      <c r="E3171" s="339">
        <v>58391.519999999997</v>
      </c>
      <c r="F3171" s="194">
        <v>2</v>
      </c>
      <c r="G3171" s="194">
        <v>2</v>
      </c>
      <c r="H3171" s="194" t="s">
        <v>10119</v>
      </c>
      <c r="I3171" s="194">
        <f t="shared" si="147"/>
        <v>0</v>
      </c>
      <c r="J3171" s="116" t="s">
        <v>10126</v>
      </c>
      <c r="K3171" s="116" t="s">
        <v>15008</v>
      </c>
      <c r="L3171" s="197">
        <v>45751</v>
      </c>
      <c r="M3171" s="116"/>
      <c r="N3171" s="197">
        <v>45758</v>
      </c>
      <c r="O3171" s="388">
        <f t="shared" si="148"/>
        <v>29195.759999999998</v>
      </c>
      <c r="P3171" s="339">
        <f t="shared" si="149"/>
        <v>0</v>
      </c>
    </row>
    <row r="3172" spans="1:16" hidden="1" x14ac:dyDescent="0.25">
      <c r="A3172" s="116">
        <v>136304</v>
      </c>
      <c r="B3172" s="116">
        <v>4</v>
      </c>
      <c r="C3172" s="116">
        <v>1023100140</v>
      </c>
      <c r="D3172" s="116" t="s">
        <v>11171</v>
      </c>
      <c r="E3172" s="339">
        <v>55170.03</v>
      </c>
      <c r="F3172" s="194">
        <v>3</v>
      </c>
      <c r="G3172" s="194">
        <v>3</v>
      </c>
      <c r="H3172" s="194" t="s">
        <v>10119</v>
      </c>
      <c r="I3172" s="194">
        <f t="shared" si="147"/>
        <v>0</v>
      </c>
      <c r="J3172" s="116" t="s">
        <v>10126</v>
      </c>
      <c r="K3172" s="116" t="s">
        <v>15008</v>
      </c>
      <c r="L3172" s="197">
        <v>45751</v>
      </c>
      <c r="M3172" s="116"/>
      <c r="N3172" s="197">
        <v>45758</v>
      </c>
      <c r="O3172" s="388">
        <f t="shared" si="148"/>
        <v>18390.009999999998</v>
      </c>
      <c r="P3172" s="339">
        <f t="shared" si="149"/>
        <v>0</v>
      </c>
    </row>
    <row r="3173" spans="1:16" hidden="1" x14ac:dyDescent="0.25">
      <c r="A3173" s="116">
        <v>136304</v>
      </c>
      <c r="B3173" s="116">
        <v>5</v>
      </c>
      <c r="C3173" s="116">
        <v>1023100340</v>
      </c>
      <c r="D3173" s="116" t="s">
        <v>10969</v>
      </c>
      <c r="E3173" s="339">
        <v>55170</v>
      </c>
      <c r="F3173" s="194">
        <v>3</v>
      </c>
      <c r="G3173" s="194">
        <v>3</v>
      </c>
      <c r="H3173" s="194" t="s">
        <v>10119</v>
      </c>
      <c r="I3173" s="194">
        <f t="shared" si="147"/>
        <v>0</v>
      </c>
      <c r="J3173" s="116" t="s">
        <v>10126</v>
      </c>
      <c r="K3173" s="116" t="s">
        <v>15008</v>
      </c>
      <c r="L3173" s="197">
        <v>45751</v>
      </c>
      <c r="M3173" s="116"/>
      <c r="N3173" s="197">
        <v>45758</v>
      </c>
      <c r="O3173" s="388">
        <f t="shared" si="148"/>
        <v>18390</v>
      </c>
      <c r="P3173" s="339">
        <f t="shared" si="149"/>
        <v>0</v>
      </c>
    </row>
    <row r="3174" spans="1:16" hidden="1" x14ac:dyDescent="0.25">
      <c r="A3174" s="116">
        <v>136304</v>
      </c>
      <c r="B3174" s="116">
        <v>2</v>
      </c>
      <c r="C3174" s="116">
        <v>1123100000</v>
      </c>
      <c r="D3174" s="116" t="s">
        <v>17465</v>
      </c>
      <c r="E3174" s="339">
        <v>690025.2</v>
      </c>
      <c r="F3174" s="194">
        <v>30</v>
      </c>
      <c r="G3174" s="194">
        <v>30</v>
      </c>
      <c r="H3174" s="194" t="s">
        <v>10119</v>
      </c>
      <c r="I3174" s="194">
        <f t="shared" si="147"/>
        <v>0</v>
      </c>
      <c r="J3174" s="116" t="s">
        <v>10126</v>
      </c>
      <c r="K3174" s="116" t="s">
        <v>15008</v>
      </c>
      <c r="L3174" s="197">
        <v>45751</v>
      </c>
      <c r="M3174" s="116"/>
      <c r="N3174" s="197">
        <v>45758</v>
      </c>
      <c r="O3174" s="388">
        <f t="shared" si="148"/>
        <v>23000.84</v>
      </c>
      <c r="P3174" s="339">
        <f t="shared" si="149"/>
        <v>0</v>
      </c>
    </row>
    <row r="3175" spans="1:16" hidden="1" x14ac:dyDescent="0.25">
      <c r="A3175" s="116">
        <v>136304</v>
      </c>
      <c r="B3175" s="116">
        <v>6</v>
      </c>
      <c r="C3175" s="116">
        <v>1315101660</v>
      </c>
      <c r="D3175" s="116" t="s">
        <v>9804</v>
      </c>
      <c r="E3175" s="339">
        <v>48400</v>
      </c>
      <c r="F3175" s="194">
        <v>2</v>
      </c>
      <c r="G3175" s="194">
        <v>2</v>
      </c>
      <c r="H3175" s="194" t="s">
        <v>10119</v>
      </c>
      <c r="I3175" s="194">
        <f t="shared" si="147"/>
        <v>0</v>
      </c>
      <c r="J3175" s="116" t="s">
        <v>10126</v>
      </c>
      <c r="K3175" s="116" t="s">
        <v>15008</v>
      </c>
      <c r="L3175" s="197">
        <v>45751</v>
      </c>
      <c r="M3175" s="116" t="s">
        <v>15395</v>
      </c>
      <c r="N3175" s="197">
        <v>45775</v>
      </c>
      <c r="O3175" s="388">
        <f t="shared" si="148"/>
        <v>24200</v>
      </c>
      <c r="P3175" s="339">
        <f t="shared" si="149"/>
        <v>0</v>
      </c>
    </row>
    <row r="3176" spans="1:16" hidden="1" x14ac:dyDescent="0.25">
      <c r="A3176" s="116">
        <v>136304</v>
      </c>
      <c r="B3176" s="116">
        <v>1</v>
      </c>
      <c r="C3176" s="116">
        <v>1513100320</v>
      </c>
      <c r="D3176" s="116" t="s">
        <v>16197</v>
      </c>
      <c r="E3176" s="339">
        <v>867599.1</v>
      </c>
      <c r="F3176" s="194">
        <v>90</v>
      </c>
      <c r="G3176" s="194">
        <v>90</v>
      </c>
      <c r="H3176" s="194" t="s">
        <v>10119</v>
      </c>
      <c r="I3176" s="194">
        <f t="shared" si="147"/>
        <v>0</v>
      </c>
      <c r="J3176" s="116" t="s">
        <v>10126</v>
      </c>
      <c r="K3176" s="116" t="s">
        <v>15008</v>
      </c>
      <c r="L3176" s="197">
        <v>45751</v>
      </c>
      <c r="M3176" s="116" t="s">
        <v>15376</v>
      </c>
      <c r="N3176" s="197">
        <v>45756</v>
      </c>
      <c r="O3176" s="388">
        <f t="shared" si="148"/>
        <v>9639.99</v>
      </c>
      <c r="P3176" s="339">
        <f t="shared" si="149"/>
        <v>0</v>
      </c>
    </row>
    <row r="3177" spans="1:16" hidden="1" x14ac:dyDescent="0.25">
      <c r="A3177" s="116">
        <v>136304</v>
      </c>
      <c r="B3177" s="116">
        <v>3</v>
      </c>
      <c r="C3177" s="116">
        <v>1810101720</v>
      </c>
      <c r="D3177" s="116" t="s">
        <v>11363</v>
      </c>
      <c r="E3177" s="339">
        <v>55300.59</v>
      </c>
      <c r="F3177" s="194">
        <v>3</v>
      </c>
      <c r="G3177" s="194">
        <v>3</v>
      </c>
      <c r="H3177" s="194" t="s">
        <v>10119</v>
      </c>
      <c r="I3177" s="194">
        <f t="shared" si="147"/>
        <v>0</v>
      </c>
      <c r="J3177" s="116" t="s">
        <v>10126</v>
      </c>
      <c r="K3177" s="116" t="s">
        <v>15008</v>
      </c>
      <c r="L3177" s="197">
        <v>45751</v>
      </c>
      <c r="M3177" s="116"/>
      <c r="N3177" s="197">
        <v>45758</v>
      </c>
      <c r="O3177" s="388">
        <f t="shared" si="148"/>
        <v>18433.53</v>
      </c>
      <c r="P3177" s="339">
        <f t="shared" si="149"/>
        <v>0</v>
      </c>
    </row>
    <row r="3178" spans="1:16" hidden="1" x14ac:dyDescent="0.25">
      <c r="A3178" s="116">
        <v>136306</v>
      </c>
      <c r="B3178" s="116">
        <v>1</v>
      </c>
      <c r="C3178" s="116">
        <v>1023100140</v>
      </c>
      <c r="D3178" s="116" t="s">
        <v>11171</v>
      </c>
      <c r="E3178" s="339">
        <v>220680.12</v>
      </c>
      <c r="F3178" s="194">
        <v>12</v>
      </c>
      <c r="G3178" s="194">
        <v>12</v>
      </c>
      <c r="H3178" s="194" t="s">
        <v>10119</v>
      </c>
      <c r="I3178" s="194">
        <f t="shared" si="147"/>
        <v>0</v>
      </c>
      <c r="J3178" s="116" t="s">
        <v>10126</v>
      </c>
      <c r="K3178" s="116" t="s">
        <v>15365</v>
      </c>
      <c r="L3178" s="197">
        <v>45751</v>
      </c>
      <c r="M3178" s="116" t="s">
        <v>15366</v>
      </c>
      <c r="N3178" s="197">
        <v>45755</v>
      </c>
      <c r="O3178" s="388">
        <f t="shared" si="148"/>
        <v>18390.009999999998</v>
      </c>
      <c r="P3178" s="339">
        <f t="shared" si="149"/>
        <v>0</v>
      </c>
    </row>
    <row r="3179" spans="1:16" hidden="1" x14ac:dyDescent="0.25">
      <c r="A3179" s="116">
        <v>136306</v>
      </c>
      <c r="B3179" s="116">
        <v>2</v>
      </c>
      <c r="C3179" s="116">
        <v>1026100080</v>
      </c>
      <c r="D3179" s="116" t="s">
        <v>17456</v>
      </c>
      <c r="E3179" s="339">
        <v>65230</v>
      </c>
      <c r="F3179" s="194">
        <v>1</v>
      </c>
      <c r="G3179" s="194">
        <v>1</v>
      </c>
      <c r="H3179" s="194" t="s">
        <v>10119</v>
      </c>
      <c r="I3179" s="194">
        <f t="shared" si="147"/>
        <v>0</v>
      </c>
      <c r="J3179" s="116" t="s">
        <v>10126</v>
      </c>
      <c r="K3179" s="116" t="s">
        <v>15365</v>
      </c>
      <c r="L3179" s="197">
        <v>45751</v>
      </c>
      <c r="M3179" s="116" t="s">
        <v>15366</v>
      </c>
      <c r="N3179" s="197">
        <v>45755</v>
      </c>
      <c r="O3179" s="388">
        <f t="shared" si="148"/>
        <v>65230</v>
      </c>
      <c r="P3179" s="339">
        <f t="shared" si="149"/>
        <v>0</v>
      </c>
    </row>
    <row r="3180" spans="1:16" ht="14.25" hidden="1" customHeight="1" x14ac:dyDescent="0.25">
      <c r="A3180" s="116">
        <v>136313</v>
      </c>
      <c r="B3180" s="116">
        <v>1</v>
      </c>
      <c r="C3180" s="116">
        <v>1234100620</v>
      </c>
      <c r="D3180" s="116" t="s">
        <v>15361</v>
      </c>
      <c r="E3180" s="339">
        <v>369204</v>
      </c>
      <c r="F3180" s="194">
        <v>2</v>
      </c>
      <c r="G3180" s="194">
        <v>2</v>
      </c>
      <c r="H3180" s="194" t="s">
        <v>10119</v>
      </c>
      <c r="I3180" s="194">
        <f t="shared" si="147"/>
        <v>0</v>
      </c>
      <c r="J3180" s="116" t="s">
        <v>10126</v>
      </c>
      <c r="K3180" s="116" t="s">
        <v>10853</v>
      </c>
      <c r="L3180" s="197">
        <v>45754</v>
      </c>
      <c r="M3180" s="116" t="s">
        <v>15362</v>
      </c>
      <c r="N3180" s="197">
        <v>45755</v>
      </c>
      <c r="O3180" s="388">
        <f t="shared" si="148"/>
        <v>184602</v>
      </c>
      <c r="P3180" s="339">
        <f t="shared" si="149"/>
        <v>0</v>
      </c>
    </row>
    <row r="3181" spans="1:16" hidden="1" x14ac:dyDescent="0.25">
      <c r="A3181" s="116">
        <v>136314</v>
      </c>
      <c r="B3181" s="116">
        <v>1</v>
      </c>
      <c r="C3181" s="116">
        <v>1234100620</v>
      </c>
      <c r="D3181" s="116" t="s">
        <v>15361</v>
      </c>
      <c r="E3181" s="339">
        <v>184602</v>
      </c>
      <c r="F3181" s="194">
        <v>1</v>
      </c>
      <c r="G3181" s="194">
        <v>1</v>
      </c>
      <c r="H3181" s="194" t="s">
        <v>10119</v>
      </c>
      <c r="I3181" s="194">
        <f t="shared" si="147"/>
        <v>0</v>
      </c>
      <c r="J3181" s="116" t="s">
        <v>10126</v>
      </c>
      <c r="K3181" s="116" t="s">
        <v>14781</v>
      </c>
      <c r="L3181" s="197">
        <v>45754</v>
      </c>
      <c r="M3181" s="116" t="s">
        <v>15363</v>
      </c>
      <c r="N3181" s="197">
        <v>45755</v>
      </c>
      <c r="O3181" s="388">
        <f t="shared" si="148"/>
        <v>184602</v>
      </c>
      <c r="P3181" s="339">
        <f t="shared" si="149"/>
        <v>0</v>
      </c>
    </row>
    <row r="3182" spans="1:16" hidden="1" x14ac:dyDescent="0.25">
      <c r="A3182" s="116">
        <v>136380</v>
      </c>
      <c r="B3182" s="116">
        <v>1</v>
      </c>
      <c r="C3182" s="116">
        <v>1028100350</v>
      </c>
      <c r="D3182" s="116" t="s">
        <v>15202</v>
      </c>
      <c r="E3182" s="339">
        <v>26572.44</v>
      </c>
      <c r="F3182" s="194">
        <v>6</v>
      </c>
      <c r="G3182" s="194">
        <v>6</v>
      </c>
      <c r="H3182" s="194" t="s">
        <v>10119</v>
      </c>
      <c r="I3182" s="194">
        <f t="shared" si="147"/>
        <v>0</v>
      </c>
      <c r="J3182" s="116" t="s">
        <v>10126</v>
      </c>
      <c r="K3182" s="116" t="s">
        <v>15310</v>
      </c>
      <c r="L3182" s="197">
        <v>45754</v>
      </c>
      <c r="M3182" s="116"/>
      <c r="N3182" s="197">
        <v>45755</v>
      </c>
      <c r="O3182" s="388">
        <f t="shared" si="148"/>
        <v>4428.74</v>
      </c>
      <c r="P3182" s="339">
        <f t="shared" si="149"/>
        <v>0</v>
      </c>
    </row>
    <row r="3183" spans="1:16" hidden="1" x14ac:dyDescent="0.25">
      <c r="A3183" s="116">
        <v>136380</v>
      </c>
      <c r="B3183" s="116">
        <v>2</v>
      </c>
      <c r="C3183" s="116">
        <v>1220100080</v>
      </c>
      <c r="D3183" s="116" t="s">
        <v>15355</v>
      </c>
      <c r="E3183" s="339">
        <v>317749.89</v>
      </c>
      <c r="F3183" s="194">
        <v>3</v>
      </c>
      <c r="G3183" s="194">
        <v>3</v>
      </c>
      <c r="H3183" s="194" t="s">
        <v>10119</v>
      </c>
      <c r="I3183" s="194">
        <f t="shared" si="147"/>
        <v>0</v>
      </c>
      <c r="J3183" s="116" t="s">
        <v>10126</v>
      </c>
      <c r="K3183" s="116" t="s">
        <v>15310</v>
      </c>
      <c r="L3183" s="197">
        <v>45754</v>
      </c>
      <c r="M3183" s="116" t="s">
        <v>15356</v>
      </c>
      <c r="N3183" s="197">
        <v>45755</v>
      </c>
      <c r="O3183" s="388">
        <f t="shared" si="148"/>
        <v>105916.63</v>
      </c>
      <c r="P3183" s="339">
        <f t="shared" si="149"/>
        <v>0</v>
      </c>
    </row>
    <row r="3184" spans="1:16" hidden="1" x14ac:dyDescent="0.25">
      <c r="A3184" s="116">
        <v>136392</v>
      </c>
      <c r="B3184" s="116">
        <v>1</v>
      </c>
      <c r="C3184" s="116">
        <v>1127100220</v>
      </c>
      <c r="D3184" s="116" t="s">
        <v>15214</v>
      </c>
      <c r="E3184" s="339">
        <v>50430</v>
      </c>
      <c r="F3184" s="194">
        <v>2</v>
      </c>
      <c r="G3184" s="194">
        <v>2</v>
      </c>
      <c r="H3184" s="194" t="s">
        <v>10119</v>
      </c>
      <c r="I3184" s="194">
        <f t="shared" si="147"/>
        <v>0</v>
      </c>
      <c r="J3184" s="116" t="s">
        <v>10126</v>
      </c>
      <c r="K3184" s="116" t="s">
        <v>15310</v>
      </c>
      <c r="L3184" s="197">
        <v>45754</v>
      </c>
      <c r="M3184" s="116"/>
      <c r="N3184" s="197">
        <v>45756</v>
      </c>
      <c r="O3184" s="388">
        <f t="shared" si="148"/>
        <v>25215</v>
      </c>
      <c r="P3184" s="339">
        <f t="shared" si="149"/>
        <v>0</v>
      </c>
    </row>
    <row r="3185" spans="1:16" hidden="1" x14ac:dyDescent="0.25">
      <c r="A3185" s="116">
        <v>136392</v>
      </c>
      <c r="B3185" s="116">
        <v>2</v>
      </c>
      <c r="C3185" s="116">
        <v>1520103640</v>
      </c>
      <c r="D3185" s="116" t="s">
        <v>17562</v>
      </c>
      <c r="E3185" s="339">
        <v>28110.799999999999</v>
      </c>
      <c r="F3185" s="194">
        <v>2</v>
      </c>
      <c r="G3185" s="194">
        <v>2</v>
      </c>
      <c r="H3185" s="194" t="s">
        <v>10119</v>
      </c>
      <c r="I3185" s="194">
        <f t="shared" si="147"/>
        <v>0</v>
      </c>
      <c r="J3185" s="116" t="s">
        <v>10126</v>
      </c>
      <c r="K3185" s="116" t="s">
        <v>15310</v>
      </c>
      <c r="L3185" s="197">
        <v>45754</v>
      </c>
      <c r="M3185" s="116"/>
      <c r="N3185" s="197">
        <v>45756</v>
      </c>
      <c r="O3185" s="388">
        <f t="shared" si="148"/>
        <v>14055.4</v>
      </c>
      <c r="P3185" s="339">
        <f t="shared" si="149"/>
        <v>0</v>
      </c>
    </row>
    <row r="3186" spans="1:16" hidden="1" x14ac:dyDescent="0.25">
      <c r="A3186" s="116">
        <v>136392</v>
      </c>
      <c r="B3186" s="116">
        <v>3</v>
      </c>
      <c r="C3186" s="116">
        <v>1520103690</v>
      </c>
      <c r="D3186" s="116" t="s">
        <v>12099</v>
      </c>
      <c r="E3186" s="339">
        <v>31350</v>
      </c>
      <c r="F3186" s="194">
        <v>2</v>
      </c>
      <c r="G3186" s="194">
        <v>2</v>
      </c>
      <c r="H3186" s="194" t="s">
        <v>10119</v>
      </c>
      <c r="I3186" s="194">
        <f t="shared" si="147"/>
        <v>0</v>
      </c>
      <c r="J3186" s="116" t="s">
        <v>10126</v>
      </c>
      <c r="K3186" s="116" t="s">
        <v>15310</v>
      </c>
      <c r="L3186" s="197">
        <v>45754</v>
      </c>
      <c r="M3186" s="116"/>
      <c r="N3186" s="197">
        <v>45756</v>
      </c>
      <c r="O3186" s="388">
        <f t="shared" si="148"/>
        <v>15675</v>
      </c>
      <c r="P3186" s="339">
        <f t="shared" si="149"/>
        <v>0</v>
      </c>
    </row>
    <row r="3187" spans="1:16" hidden="1" x14ac:dyDescent="0.25">
      <c r="A3187" s="116">
        <v>136393</v>
      </c>
      <c r="B3187" s="116">
        <v>3</v>
      </c>
      <c r="C3187" s="116">
        <v>1028100350</v>
      </c>
      <c r="D3187" s="116" t="s">
        <v>15202</v>
      </c>
      <c r="E3187" s="339">
        <v>22143.7</v>
      </c>
      <c r="F3187" s="194">
        <v>5</v>
      </c>
      <c r="G3187" s="194">
        <v>5</v>
      </c>
      <c r="H3187" s="194" t="s">
        <v>10119</v>
      </c>
      <c r="I3187" s="194">
        <f t="shared" ref="I3187:I3250" si="150">+F3187-G3187</f>
        <v>0</v>
      </c>
      <c r="J3187" s="116" t="s">
        <v>10120</v>
      </c>
      <c r="K3187" s="116" t="s">
        <v>15306</v>
      </c>
      <c r="L3187" s="197">
        <v>45755</v>
      </c>
      <c r="M3187" s="116"/>
      <c r="N3187" s="197">
        <v>45755</v>
      </c>
      <c r="O3187" s="388">
        <f t="shared" ref="O3187:O3250" si="151">+E3187/F3187</f>
        <v>4428.74</v>
      </c>
      <c r="P3187" s="339">
        <f t="shared" ref="P3187:P3250" si="152">+O3187*I3187</f>
        <v>0</v>
      </c>
    </row>
    <row r="3188" spans="1:16" hidden="1" x14ac:dyDescent="0.25">
      <c r="A3188" s="116">
        <v>136393</v>
      </c>
      <c r="B3188" s="116">
        <v>1</v>
      </c>
      <c r="C3188" s="116">
        <v>1519101660</v>
      </c>
      <c r="D3188" s="116" t="s">
        <v>7963</v>
      </c>
      <c r="E3188" s="339">
        <v>573851</v>
      </c>
      <c r="F3188" s="194">
        <v>1</v>
      </c>
      <c r="G3188" s="194">
        <v>1</v>
      </c>
      <c r="H3188" s="194" t="s">
        <v>10119</v>
      </c>
      <c r="I3188" s="194">
        <f t="shared" si="150"/>
        <v>0</v>
      </c>
      <c r="J3188" s="116" t="s">
        <v>10120</v>
      </c>
      <c r="K3188" s="116" t="s">
        <v>15306</v>
      </c>
      <c r="L3188" s="197">
        <v>45755</v>
      </c>
      <c r="M3188" s="116"/>
      <c r="N3188" s="197">
        <v>45755</v>
      </c>
      <c r="O3188" s="388">
        <f t="shared" si="151"/>
        <v>573851</v>
      </c>
      <c r="P3188" s="339">
        <f t="shared" si="152"/>
        <v>0</v>
      </c>
    </row>
    <row r="3189" spans="1:16" hidden="1" x14ac:dyDescent="0.25">
      <c r="A3189" s="116">
        <v>136393</v>
      </c>
      <c r="B3189" s="116">
        <v>4</v>
      </c>
      <c r="C3189" s="116">
        <v>1521100240</v>
      </c>
      <c r="D3189" s="116" t="s">
        <v>17554</v>
      </c>
      <c r="E3189" s="339">
        <v>230.4</v>
      </c>
      <c r="F3189" s="194">
        <v>6</v>
      </c>
      <c r="G3189" s="194">
        <v>6</v>
      </c>
      <c r="H3189" s="194" t="s">
        <v>10119</v>
      </c>
      <c r="I3189" s="194">
        <f t="shared" si="150"/>
        <v>0</v>
      </c>
      <c r="J3189" s="116" t="s">
        <v>10120</v>
      </c>
      <c r="K3189" s="116" t="s">
        <v>15306</v>
      </c>
      <c r="L3189" s="197">
        <v>45755</v>
      </c>
      <c r="M3189" s="116"/>
      <c r="N3189" s="197">
        <v>45755</v>
      </c>
      <c r="O3189" s="388">
        <f t="shared" si="151"/>
        <v>38.4</v>
      </c>
      <c r="P3189" s="339">
        <f t="shared" si="152"/>
        <v>0</v>
      </c>
    </row>
    <row r="3190" spans="1:16" hidden="1" x14ac:dyDescent="0.25">
      <c r="A3190" s="116">
        <v>136393</v>
      </c>
      <c r="B3190" s="116">
        <v>2</v>
      </c>
      <c r="C3190" s="116">
        <v>1553102040</v>
      </c>
      <c r="D3190" s="116" t="s">
        <v>10967</v>
      </c>
      <c r="E3190" s="339">
        <v>170090</v>
      </c>
      <c r="F3190" s="194">
        <v>1</v>
      </c>
      <c r="G3190" s="194">
        <v>1</v>
      </c>
      <c r="H3190" s="194" t="s">
        <v>10119</v>
      </c>
      <c r="I3190" s="194">
        <f t="shared" si="150"/>
        <v>0</v>
      </c>
      <c r="J3190" s="116" t="s">
        <v>10120</v>
      </c>
      <c r="K3190" s="116" t="s">
        <v>15306</v>
      </c>
      <c r="L3190" s="197">
        <v>45755</v>
      </c>
      <c r="M3190" s="116"/>
      <c r="N3190" s="197">
        <v>45755</v>
      </c>
      <c r="O3190" s="388">
        <f t="shared" si="151"/>
        <v>170090</v>
      </c>
      <c r="P3190" s="339">
        <f t="shared" si="152"/>
        <v>0</v>
      </c>
    </row>
    <row r="3191" spans="1:16" hidden="1" x14ac:dyDescent="0.25">
      <c r="A3191" s="116">
        <v>136396</v>
      </c>
      <c r="B3191" s="116">
        <v>1</v>
      </c>
      <c r="C3191" s="116">
        <v>1216100050</v>
      </c>
      <c r="D3191" s="116" t="s">
        <v>15359</v>
      </c>
      <c r="E3191" s="339">
        <v>69195</v>
      </c>
      <c r="F3191" s="194">
        <v>1</v>
      </c>
      <c r="G3191" s="194">
        <v>1</v>
      </c>
      <c r="H3191" s="194" t="s">
        <v>10119</v>
      </c>
      <c r="I3191" s="194">
        <f t="shared" si="150"/>
        <v>0</v>
      </c>
      <c r="J3191" s="116" t="s">
        <v>10126</v>
      </c>
      <c r="K3191" s="116" t="s">
        <v>11657</v>
      </c>
      <c r="L3191" s="197">
        <v>45754</v>
      </c>
      <c r="M3191" s="116"/>
      <c r="N3191" s="197">
        <v>45755</v>
      </c>
      <c r="O3191" s="388">
        <f t="shared" si="151"/>
        <v>69195</v>
      </c>
      <c r="P3191" s="339">
        <f t="shared" si="152"/>
        <v>0</v>
      </c>
    </row>
    <row r="3192" spans="1:16" hidden="1" x14ac:dyDescent="0.25">
      <c r="A3192" s="116">
        <v>136398</v>
      </c>
      <c r="B3192" s="116">
        <v>1</v>
      </c>
      <c r="C3192" s="116">
        <v>1029102840</v>
      </c>
      <c r="D3192" s="116" t="s">
        <v>7360</v>
      </c>
      <c r="E3192" s="339">
        <v>1502226.96</v>
      </c>
      <c r="F3192" s="194">
        <v>39</v>
      </c>
      <c r="G3192" s="194">
        <v>39</v>
      </c>
      <c r="H3192" s="194" t="s">
        <v>10119</v>
      </c>
      <c r="I3192" s="194">
        <f t="shared" si="150"/>
        <v>0</v>
      </c>
      <c r="J3192" s="116" t="s">
        <v>10120</v>
      </c>
      <c r="K3192" s="116" t="s">
        <v>15109</v>
      </c>
      <c r="L3192" s="197">
        <v>45755</v>
      </c>
      <c r="M3192" s="116"/>
      <c r="N3192" s="197">
        <v>45755</v>
      </c>
      <c r="O3192" s="388">
        <f t="shared" si="151"/>
        <v>38518.639999999999</v>
      </c>
      <c r="P3192" s="339">
        <f t="shared" si="152"/>
        <v>0</v>
      </c>
    </row>
    <row r="3193" spans="1:16" hidden="1" x14ac:dyDescent="0.25">
      <c r="A3193" s="116">
        <v>136411</v>
      </c>
      <c r="B3193" s="116">
        <v>4</v>
      </c>
      <c r="C3193" s="116">
        <v>1010100130</v>
      </c>
      <c r="D3193" s="116" t="s">
        <v>16157</v>
      </c>
      <c r="E3193" s="339">
        <v>32691.5</v>
      </c>
      <c r="F3193" s="194">
        <v>25</v>
      </c>
      <c r="G3193" s="194">
        <v>25</v>
      </c>
      <c r="H3193" s="194" t="s">
        <v>10119</v>
      </c>
      <c r="I3193" s="194">
        <f t="shared" si="150"/>
        <v>0</v>
      </c>
      <c r="J3193" s="116" t="s">
        <v>10126</v>
      </c>
      <c r="K3193" s="116" t="s">
        <v>15365</v>
      </c>
      <c r="L3193" s="197">
        <v>45755</v>
      </c>
      <c r="M3193" s="116"/>
      <c r="N3193" s="197">
        <v>45755</v>
      </c>
      <c r="O3193" s="388">
        <f t="shared" si="151"/>
        <v>1307.6600000000001</v>
      </c>
      <c r="P3193" s="339">
        <f t="shared" si="152"/>
        <v>0</v>
      </c>
    </row>
    <row r="3194" spans="1:16" hidden="1" x14ac:dyDescent="0.25">
      <c r="A3194" s="116">
        <v>136411</v>
      </c>
      <c r="B3194" s="116">
        <v>5</v>
      </c>
      <c r="C3194" s="116">
        <v>1010102030</v>
      </c>
      <c r="D3194" s="116" t="s">
        <v>15130</v>
      </c>
      <c r="E3194" s="339">
        <v>31601.5</v>
      </c>
      <c r="F3194" s="194">
        <v>25</v>
      </c>
      <c r="G3194" s="194">
        <v>25</v>
      </c>
      <c r="H3194" s="194" t="s">
        <v>10119</v>
      </c>
      <c r="I3194" s="194">
        <f t="shared" si="150"/>
        <v>0</v>
      </c>
      <c r="J3194" s="116" t="s">
        <v>10126</v>
      </c>
      <c r="K3194" s="116" t="s">
        <v>15365</v>
      </c>
      <c r="L3194" s="197">
        <v>45755</v>
      </c>
      <c r="M3194" s="116"/>
      <c r="N3194" s="197">
        <v>45755</v>
      </c>
      <c r="O3194" s="388">
        <f t="shared" si="151"/>
        <v>1264.06</v>
      </c>
      <c r="P3194" s="339">
        <f t="shared" si="152"/>
        <v>0</v>
      </c>
    </row>
    <row r="3195" spans="1:16" hidden="1" x14ac:dyDescent="0.25">
      <c r="A3195" s="116">
        <v>136411</v>
      </c>
      <c r="B3195" s="116">
        <v>1</v>
      </c>
      <c r="C3195" s="116">
        <v>1016100430</v>
      </c>
      <c r="D3195" s="116" t="s">
        <v>10368</v>
      </c>
      <c r="E3195" s="339">
        <v>31500</v>
      </c>
      <c r="F3195" s="194">
        <v>7</v>
      </c>
      <c r="G3195" s="194">
        <v>7</v>
      </c>
      <c r="H3195" s="194" t="s">
        <v>10119</v>
      </c>
      <c r="I3195" s="194">
        <f t="shared" si="150"/>
        <v>0</v>
      </c>
      <c r="J3195" s="116" t="s">
        <v>10126</v>
      </c>
      <c r="K3195" s="116" t="s">
        <v>15365</v>
      </c>
      <c r="L3195" s="197">
        <v>45755</v>
      </c>
      <c r="M3195" s="116" t="s">
        <v>15367</v>
      </c>
      <c r="N3195" s="197">
        <v>45775</v>
      </c>
      <c r="O3195" s="388">
        <f t="shared" si="151"/>
        <v>4500</v>
      </c>
      <c r="P3195" s="339">
        <f t="shared" si="152"/>
        <v>0</v>
      </c>
    </row>
    <row r="3196" spans="1:16" hidden="1" x14ac:dyDescent="0.25">
      <c r="A3196" s="116">
        <v>136411</v>
      </c>
      <c r="B3196" s="116">
        <v>7</v>
      </c>
      <c r="C3196" s="116">
        <v>1017102120</v>
      </c>
      <c r="D3196" s="116" t="s">
        <v>10656</v>
      </c>
      <c r="E3196" s="339">
        <v>162000</v>
      </c>
      <c r="F3196" s="194">
        <v>1</v>
      </c>
      <c r="G3196" s="194">
        <v>1</v>
      </c>
      <c r="H3196" s="194" t="s">
        <v>10119</v>
      </c>
      <c r="I3196" s="194">
        <f t="shared" si="150"/>
        <v>0</v>
      </c>
      <c r="J3196" s="116" t="s">
        <v>10126</v>
      </c>
      <c r="K3196" s="116" t="s">
        <v>15365</v>
      </c>
      <c r="L3196" s="197">
        <v>45755</v>
      </c>
      <c r="M3196" s="116"/>
      <c r="N3196" s="197">
        <v>45755</v>
      </c>
      <c r="O3196" s="388">
        <f t="shared" si="151"/>
        <v>162000</v>
      </c>
      <c r="P3196" s="339">
        <f t="shared" si="152"/>
        <v>0</v>
      </c>
    </row>
    <row r="3197" spans="1:16" hidden="1" x14ac:dyDescent="0.25">
      <c r="A3197" s="116">
        <v>136411</v>
      </c>
      <c r="B3197" s="116">
        <v>3</v>
      </c>
      <c r="C3197" s="116">
        <v>1022102100</v>
      </c>
      <c r="D3197" s="116" t="s">
        <v>11169</v>
      </c>
      <c r="E3197" s="339">
        <v>21024</v>
      </c>
      <c r="F3197" s="194">
        <v>6</v>
      </c>
      <c r="G3197" s="194">
        <v>6</v>
      </c>
      <c r="H3197" s="194" t="s">
        <v>10119</v>
      </c>
      <c r="I3197" s="194">
        <f t="shared" si="150"/>
        <v>0</v>
      </c>
      <c r="J3197" s="116" t="s">
        <v>10126</v>
      </c>
      <c r="K3197" s="116" t="s">
        <v>15365</v>
      </c>
      <c r="L3197" s="197">
        <v>45755</v>
      </c>
      <c r="M3197" s="116"/>
      <c r="N3197" s="197">
        <v>45755</v>
      </c>
      <c r="O3197" s="388">
        <f t="shared" si="151"/>
        <v>3504</v>
      </c>
      <c r="P3197" s="339">
        <f t="shared" si="152"/>
        <v>0</v>
      </c>
    </row>
    <row r="3198" spans="1:16" hidden="1" x14ac:dyDescent="0.25">
      <c r="A3198" s="116">
        <v>136411</v>
      </c>
      <c r="B3198" s="116">
        <v>2</v>
      </c>
      <c r="C3198" s="116">
        <v>1239100060</v>
      </c>
      <c r="D3198" s="116" t="s">
        <v>16192</v>
      </c>
      <c r="E3198" s="339">
        <v>5685</v>
      </c>
      <c r="F3198" s="194">
        <v>10</v>
      </c>
      <c r="G3198" s="194">
        <v>10</v>
      </c>
      <c r="H3198" s="194" t="s">
        <v>10119</v>
      </c>
      <c r="I3198" s="194">
        <f t="shared" si="150"/>
        <v>0</v>
      </c>
      <c r="J3198" s="116" t="s">
        <v>10126</v>
      </c>
      <c r="K3198" s="116" t="s">
        <v>15365</v>
      </c>
      <c r="L3198" s="197">
        <v>45755</v>
      </c>
      <c r="M3198" s="116"/>
      <c r="N3198" s="197">
        <v>45755</v>
      </c>
      <c r="O3198" s="388">
        <f t="shared" si="151"/>
        <v>568.5</v>
      </c>
      <c r="P3198" s="339">
        <f t="shared" si="152"/>
        <v>0</v>
      </c>
    </row>
    <row r="3199" spans="1:16" hidden="1" x14ac:dyDescent="0.25">
      <c r="A3199" s="116">
        <v>136411</v>
      </c>
      <c r="B3199" s="116">
        <v>6</v>
      </c>
      <c r="C3199" s="116">
        <v>1526115450</v>
      </c>
      <c r="D3199" s="116" t="s">
        <v>17474</v>
      </c>
      <c r="E3199" s="339">
        <v>92120</v>
      </c>
      <c r="F3199" s="194">
        <v>1</v>
      </c>
      <c r="G3199" s="194">
        <v>1</v>
      </c>
      <c r="H3199" s="194" t="s">
        <v>10119</v>
      </c>
      <c r="I3199" s="194">
        <f t="shared" si="150"/>
        <v>0</v>
      </c>
      <c r="J3199" s="116" t="s">
        <v>10126</v>
      </c>
      <c r="K3199" s="116" t="s">
        <v>15365</v>
      </c>
      <c r="L3199" s="197">
        <v>45755</v>
      </c>
      <c r="M3199" s="116"/>
      <c r="N3199" s="197">
        <v>45755</v>
      </c>
      <c r="O3199" s="388">
        <f t="shared" si="151"/>
        <v>92120</v>
      </c>
      <c r="P3199" s="339">
        <f t="shared" si="152"/>
        <v>0</v>
      </c>
    </row>
    <row r="3200" spans="1:16" hidden="1" x14ac:dyDescent="0.25">
      <c r="A3200" s="116">
        <v>136411</v>
      </c>
      <c r="B3200" s="116">
        <v>8</v>
      </c>
      <c r="C3200" s="116">
        <v>1546101880</v>
      </c>
      <c r="D3200" s="116" t="s">
        <v>11354</v>
      </c>
      <c r="E3200" s="339">
        <v>33079</v>
      </c>
      <c r="F3200" s="194">
        <v>25</v>
      </c>
      <c r="G3200" s="194">
        <v>25</v>
      </c>
      <c r="H3200" s="194" t="s">
        <v>10119</v>
      </c>
      <c r="I3200" s="194">
        <f t="shared" si="150"/>
        <v>0</v>
      </c>
      <c r="J3200" s="116" t="s">
        <v>10126</v>
      </c>
      <c r="K3200" s="116" t="s">
        <v>15365</v>
      </c>
      <c r="L3200" s="197">
        <v>45755</v>
      </c>
      <c r="M3200" s="116"/>
      <c r="N3200" s="197">
        <v>45755</v>
      </c>
      <c r="O3200" s="388">
        <f t="shared" si="151"/>
        <v>1323.16</v>
      </c>
      <c r="P3200" s="339">
        <f t="shared" si="152"/>
        <v>0</v>
      </c>
    </row>
    <row r="3201" spans="1:16" hidden="1" x14ac:dyDescent="0.25">
      <c r="A3201" s="116">
        <v>136443</v>
      </c>
      <c r="B3201" s="116">
        <v>2</v>
      </c>
      <c r="C3201" s="116">
        <v>1022100230</v>
      </c>
      <c r="D3201" s="116" t="s">
        <v>16162</v>
      </c>
      <c r="E3201" s="339">
        <v>16500</v>
      </c>
      <c r="F3201" s="194">
        <v>10</v>
      </c>
      <c r="G3201" s="194">
        <v>10</v>
      </c>
      <c r="H3201" s="194" t="s">
        <v>10119</v>
      </c>
      <c r="I3201" s="194">
        <f t="shared" si="150"/>
        <v>0</v>
      </c>
      <c r="J3201" s="116" t="s">
        <v>10120</v>
      </c>
      <c r="K3201" s="116" t="s">
        <v>10121</v>
      </c>
      <c r="L3201" s="197">
        <v>45756</v>
      </c>
      <c r="M3201" s="116"/>
      <c r="N3201" s="197">
        <v>45771</v>
      </c>
      <c r="O3201" s="388">
        <f t="shared" si="151"/>
        <v>1650</v>
      </c>
      <c r="P3201" s="339">
        <f t="shared" si="152"/>
        <v>0</v>
      </c>
    </row>
    <row r="3202" spans="1:16" hidden="1" x14ac:dyDescent="0.25">
      <c r="A3202" s="116">
        <v>136443</v>
      </c>
      <c r="B3202" s="116">
        <v>1</v>
      </c>
      <c r="C3202" s="116">
        <v>1610100300</v>
      </c>
      <c r="D3202" s="116" t="s">
        <v>10965</v>
      </c>
      <c r="E3202" s="339">
        <v>35850</v>
      </c>
      <c r="F3202" s="194">
        <v>10</v>
      </c>
      <c r="G3202" s="194">
        <v>10</v>
      </c>
      <c r="H3202" s="194" t="s">
        <v>10119</v>
      </c>
      <c r="I3202" s="194">
        <f t="shared" si="150"/>
        <v>0</v>
      </c>
      <c r="J3202" s="116" t="s">
        <v>10120</v>
      </c>
      <c r="K3202" s="116" t="s">
        <v>10121</v>
      </c>
      <c r="L3202" s="197">
        <v>45756</v>
      </c>
      <c r="M3202" s="116" t="s">
        <v>17708</v>
      </c>
      <c r="N3202" s="197">
        <v>45771</v>
      </c>
      <c r="O3202" s="388">
        <f t="shared" si="151"/>
        <v>3585</v>
      </c>
      <c r="P3202" s="339">
        <f t="shared" si="152"/>
        <v>0</v>
      </c>
    </row>
    <row r="3203" spans="1:16" hidden="1" x14ac:dyDescent="0.25">
      <c r="A3203" s="116">
        <v>136446</v>
      </c>
      <c r="B3203" s="116">
        <v>1</v>
      </c>
      <c r="C3203" s="116">
        <v>1022104240</v>
      </c>
      <c r="D3203" s="116" t="s">
        <v>11563</v>
      </c>
      <c r="E3203" s="339">
        <v>28140</v>
      </c>
      <c r="F3203" s="194">
        <v>1</v>
      </c>
      <c r="G3203" s="194">
        <v>1</v>
      </c>
      <c r="H3203" s="194" t="s">
        <v>10119</v>
      </c>
      <c r="I3203" s="194">
        <f t="shared" si="150"/>
        <v>0</v>
      </c>
      <c r="J3203" s="116" t="s">
        <v>10389</v>
      </c>
      <c r="K3203" s="116" t="s">
        <v>11758</v>
      </c>
      <c r="L3203" s="197">
        <v>45755</v>
      </c>
      <c r="M3203" s="116" t="s">
        <v>15357</v>
      </c>
      <c r="N3203" s="197">
        <v>45755</v>
      </c>
      <c r="O3203" s="388">
        <f t="shared" si="151"/>
        <v>28140</v>
      </c>
      <c r="P3203" s="339">
        <f t="shared" si="152"/>
        <v>0</v>
      </c>
    </row>
    <row r="3204" spans="1:16" hidden="1" x14ac:dyDescent="0.25">
      <c r="A3204" s="116">
        <v>136449</v>
      </c>
      <c r="B3204" s="116">
        <v>10</v>
      </c>
      <c r="C3204" s="116">
        <v>1010101000</v>
      </c>
      <c r="D3204" s="116" t="s">
        <v>11125</v>
      </c>
      <c r="E3204" s="339">
        <v>452</v>
      </c>
      <c r="F3204" s="194">
        <v>1</v>
      </c>
      <c r="G3204" s="194">
        <v>1</v>
      </c>
      <c r="H3204" s="194" t="s">
        <v>10119</v>
      </c>
      <c r="I3204" s="194">
        <f t="shared" si="150"/>
        <v>0</v>
      </c>
      <c r="J3204" s="116" t="s">
        <v>10126</v>
      </c>
      <c r="K3204" s="116" t="s">
        <v>11947</v>
      </c>
      <c r="L3204" s="197">
        <v>45763</v>
      </c>
      <c r="M3204" s="116"/>
      <c r="N3204" s="197">
        <v>45770</v>
      </c>
      <c r="O3204" s="388">
        <f t="shared" si="151"/>
        <v>452</v>
      </c>
      <c r="P3204" s="339">
        <f t="shared" si="152"/>
        <v>0</v>
      </c>
    </row>
    <row r="3205" spans="1:16" hidden="1" x14ac:dyDescent="0.25">
      <c r="A3205" s="116">
        <v>136449</v>
      </c>
      <c r="B3205" s="116">
        <v>12</v>
      </c>
      <c r="C3205" s="116">
        <v>1010105830</v>
      </c>
      <c r="D3205" s="116" t="s">
        <v>15148</v>
      </c>
      <c r="E3205" s="339">
        <v>24800</v>
      </c>
      <c r="F3205" s="194">
        <v>100</v>
      </c>
      <c r="G3205" s="194">
        <v>100</v>
      </c>
      <c r="H3205" s="194" t="s">
        <v>10119</v>
      </c>
      <c r="I3205" s="194">
        <f t="shared" si="150"/>
        <v>0</v>
      </c>
      <c r="J3205" s="116" t="s">
        <v>10126</v>
      </c>
      <c r="K3205" s="116" t="s">
        <v>11947</v>
      </c>
      <c r="L3205" s="197">
        <v>45763</v>
      </c>
      <c r="M3205" s="116"/>
      <c r="N3205" s="197">
        <v>45770</v>
      </c>
      <c r="O3205" s="388">
        <f t="shared" si="151"/>
        <v>248</v>
      </c>
      <c r="P3205" s="339">
        <f t="shared" si="152"/>
        <v>0</v>
      </c>
    </row>
    <row r="3206" spans="1:16" hidden="1" x14ac:dyDescent="0.25">
      <c r="A3206" s="116">
        <v>136449</v>
      </c>
      <c r="B3206" s="116">
        <v>8</v>
      </c>
      <c r="C3206" s="116">
        <v>1011100940</v>
      </c>
      <c r="D3206" s="116" t="s">
        <v>10652</v>
      </c>
      <c r="E3206" s="339">
        <v>21500</v>
      </c>
      <c r="F3206" s="194">
        <v>1</v>
      </c>
      <c r="G3206" s="194">
        <v>1</v>
      </c>
      <c r="H3206" s="194" t="s">
        <v>10119</v>
      </c>
      <c r="I3206" s="194">
        <f t="shared" si="150"/>
        <v>0</v>
      </c>
      <c r="J3206" s="116" t="s">
        <v>10126</v>
      </c>
      <c r="K3206" s="116" t="s">
        <v>11947</v>
      </c>
      <c r="L3206" s="197">
        <v>45763</v>
      </c>
      <c r="M3206" s="116"/>
      <c r="N3206" s="197">
        <v>45770</v>
      </c>
      <c r="O3206" s="388">
        <f t="shared" si="151"/>
        <v>21500</v>
      </c>
      <c r="P3206" s="339">
        <f t="shared" si="152"/>
        <v>0</v>
      </c>
    </row>
    <row r="3207" spans="1:16" hidden="1" x14ac:dyDescent="0.25">
      <c r="A3207" s="116">
        <v>136449</v>
      </c>
      <c r="B3207" s="116">
        <v>9</v>
      </c>
      <c r="C3207" s="116">
        <v>1015100530</v>
      </c>
      <c r="D3207" s="116" t="s">
        <v>17709</v>
      </c>
      <c r="E3207" s="339">
        <v>592</v>
      </c>
      <c r="F3207" s="194">
        <v>1</v>
      </c>
      <c r="G3207" s="194">
        <v>1</v>
      </c>
      <c r="H3207" s="194" t="s">
        <v>10119</v>
      </c>
      <c r="I3207" s="194">
        <f t="shared" si="150"/>
        <v>0</v>
      </c>
      <c r="J3207" s="116" t="s">
        <v>10126</v>
      </c>
      <c r="K3207" s="116" t="s">
        <v>11947</v>
      </c>
      <c r="L3207" s="197">
        <v>45763</v>
      </c>
      <c r="M3207" s="116"/>
      <c r="N3207" s="197">
        <v>45770</v>
      </c>
      <c r="O3207" s="388">
        <f t="shared" si="151"/>
        <v>592</v>
      </c>
      <c r="P3207" s="339">
        <f t="shared" si="152"/>
        <v>0</v>
      </c>
    </row>
    <row r="3208" spans="1:16" hidden="1" x14ac:dyDescent="0.25">
      <c r="A3208" s="116">
        <v>136449</v>
      </c>
      <c r="B3208" s="116">
        <v>2</v>
      </c>
      <c r="C3208" s="116">
        <v>1022100110</v>
      </c>
      <c r="D3208" s="116" t="s">
        <v>10343</v>
      </c>
      <c r="E3208" s="339">
        <v>2171</v>
      </c>
      <c r="F3208" s="194">
        <v>1</v>
      </c>
      <c r="G3208" s="194">
        <v>1</v>
      </c>
      <c r="H3208" s="194" t="s">
        <v>10119</v>
      </c>
      <c r="I3208" s="194">
        <f t="shared" si="150"/>
        <v>0</v>
      </c>
      <c r="J3208" s="116" t="s">
        <v>10126</v>
      </c>
      <c r="K3208" s="116" t="s">
        <v>11947</v>
      </c>
      <c r="L3208" s="197">
        <v>45763</v>
      </c>
      <c r="M3208" s="116"/>
      <c r="N3208" s="197">
        <v>45770</v>
      </c>
      <c r="O3208" s="388">
        <f t="shared" si="151"/>
        <v>2171</v>
      </c>
      <c r="P3208" s="339">
        <f t="shared" si="152"/>
        <v>0</v>
      </c>
    </row>
    <row r="3209" spans="1:16" hidden="1" x14ac:dyDescent="0.25">
      <c r="A3209" s="116">
        <v>136449</v>
      </c>
      <c r="B3209" s="116">
        <v>3</v>
      </c>
      <c r="C3209" s="116">
        <v>1022100230</v>
      </c>
      <c r="D3209" s="116" t="s">
        <v>16162</v>
      </c>
      <c r="E3209" s="339">
        <v>6600</v>
      </c>
      <c r="F3209" s="194">
        <v>4</v>
      </c>
      <c r="G3209" s="194">
        <v>4</v>
      </c>
      <c r="H3209" s="194" t="s">
        <v>10119</v>
      </c>
      <c r="I3209" s="194">
        <f t="shared" si="150"/>
        <v>0</v>
      </c>
      <c r="J3209" s="116" t="s">
        <v>10126</v>
      </c>
      <c r="K3209" s="116" t="s">
        <v>11947</v>
      </c>
      <c r="L3209" s="197">
        <v>45763</v>
      </c>
      <c r="M3209" s="116"/>
      <c r="N3209" s="197">
        <v>45770</v>
      </c>
      <c r="O3209" s="388">
        <f t="shared" si="151"/>
        <v>1650</v>
      </c>
      <c r="P3209" s="339">
        <f t="shared" si="152"/>
        <v>0</v>
      </c>
    </row>
    <row r="3210" spans="1:16" hidden="1" x14ac:dyDescent="0.25">
      <c r="A3210" s="116">
        <v>136449</v>
      </c>
      <c r="B3210" s="116">
        <v>4</v>
      </c>
      <c r="C3210" s="116">
        <v>1022100510</v>
      </c>
      <c r="D3210" s="116" t="s">
        <v>16163</v>
      </c>
      <c r="E3210" s="339">
        <v>2075.58</v>
      </c>
      <c r="F3210" s="194">
        <v>3</v>
      </c>
      <c r="G3210" s="194">
        <v>3</v>
      </c>
      <c r="H3210" s="194" t="s">
        <v>10119</v>
      </c>
      <c r="I3210" s="194">
        <f t="shared" si="150"/>
        <v>0</v>
      </c>
      <c r="J3210" s="116" t="s">
        <v>10126</v>
      </c>
      <c r="K3210" s="116" t="s">
        <v>11947</v>
      </c>
      <c r="L3210" s="197">
        <v>45763</v>
      </c>
      <c r="M3210" s="116"/>
      <c r="N3210" s="197">
        <v>45770</v>
      </c>
      <c r="O3210" s="388">
        <f t="shared" si="151"/>
        <v>691.86</v>
      </c>
      <c r="P3210" s="339">
        <f t="shared" si="152"/>
        <v>0</v>
      </c>
    </row>
    <row r="3211" spans="1:16" hidden="1" x14ac:dyDescent="0.25">
      <c r="A3211" s="116">
        <v>136449</v>
      </c>
      <c r="B3211" s="116">
        <v>6</v>
      </c>
      <c r="C3211" s="116">
        <v>1022102620</v>
      </c>
      <c r="D3211" s="116" t="s">
        <v>16164</v>
      </c>
      <c r="E3211" s="339">
        <v>569</v>
      </c>
      <c r="F3211" s="194">
        <v>1</v>
      </c>
      <c r="G3211" s="194">
        <v>1</v>
      </c>
      <c r="H3211" s="194" t="s">
        <v>10119</v>
      </c>
      <c r="I3211" s="194">
        <f t="shared" si="150"/>
        <v>0</v>
      </c>
      <c r="J3211" s="116" t="s">
        <v>10126</v>
      </c>
      <c r="K3211" s="116" t="s">
        <v>11947</v>
      </c>
      <c r="L3211" s="197">
        <v>45763</v>
      </c>
      <c r="M3211" s="116"/>
      <c r="N3211" s="197">
        <v>45770</v>
      </c>
      <c r="O3211" s="388">
        <f t="shared" si="151"/>
        <v>569</v>
      </c>
      <c r="P3211" s="339">
        <f t="shared" si="152"/>
        <v>0</v>
      </c>
    </row>
    <row r="3212" spans="1:16" hidden="1" x14ac:dyDescent="0.25">
      <c r="A3212" s="116">
        <v>136449</v>
      </c>
      <c r="B3212" s="116">
        <v>7</v>
      </c>
      <c r="C3212" s="116">
        <v>1022104230</v>
      </c>
      <c r="D3212" s="116" t="s">
        <v>11795</v>
      </c>
      <c r="E3212" s="339">
        <v>12526</v>
      </c>
      <c r="F3212" s="194">
        <v>2</v>
      </c>
      <c r="G3212" s="194">
        <v>2</v>
      </c>
      <c r="H3212" s="194" t="s">
        <v>10119</v>
      </c>
      <c r="I3212" s="194">
        <f t="shared" si="150"/>
        <v>0</v>
      </c>
      <c r="J3212" s="116" t="s">
        <v>10126</v>
      </c>
      <c r="K3212" s="116" t="s">
        <v>11947</v>
      </c>
      <c r="L3212" s="197">
        <v>45763</v>
      </c>
      <c r="M3212" s="116"/>
      <c r="N3212" s="197">
        <v>45770</v>
      </c>
      <c r="O3212" s="388">
        <f t="shared" si="151"/>
        <v>6263</v>
      </c>
      <c r="P3212" s="339">
        <f t="shared" si="152"/>
        <v>0</v>
      </c>
    </row>
    <row r="3213" spans="1:16" hidden="1" x14ac:dyDescent="0.25">
      <c r="A3213" s="116">
        <v>136449</v>
      </c>
      <c r="B3213" s="116">
        <v>1</v>
      </c>
      <c r="C3213" s="116">
        <v>1239100060</v>
      </c>
      <c r="D3213" s="116" t="s">
        <v>16192</v>
      </c>
      <c r="E3213" s="339">
        <v>1137</v>
      </c>
      <c r="F3213" s="194">
        <v>2</v>
      </c>
      <c r="G3213" s="194">
        <v>2</v>
      </c>
      <c r="H3213" s="194" t="s">
        <v>10119</v>
      </c>
      <c r="I3213" s="194">
        <f t="shared" si="150"/>
        <v>0</v>
      </c>
      <c r="J3213" s="116" t="s">
        <v>10126</v>
      </c>
      <c r="K3213" s="116" t="s">
        <v>11947</v>
      </c>
      <c r="L3213" s="197">
        <v>45763</v>
      </c>
      <c r="M3213" s="116"/>
      <c r="N3213" s="197">
        <v>45770</v>
      </c>
      <c r="O3213" s="388">
        <f t="shared" si="151"/>
        <v>568.5</v>
      </c>
      <c r="P3213" s="339">
        <f t="shared" si="152"/>
        <v>0</v>
      </c>
    </row>
    <row r="3214" spans="1:16" hidden="1" x14ac:dyDescent="0.25">
      <c r="A3214" s="116">
        <v>136449</v>
      </c>
      <c r="B3214" s="116">
        <v>5</v>
      </c>
      <c r="C3214" s="116">
        <v>1610100300</v>
      </c>
      <c r="D3214" s="116" t="s">
        <v>10965</v>
      </c>
      <c r="E3214" s="339">
        <v>25095</v>
      </c>
      <c r="F3214" s="194">
        <v>7</v>
      </c>
      <c r="G3214" s="194">
        <v>7</v>
      </c>
      <c r="H3214" s="194" t="s">
        <v>10119</v>
      </c>
      <c r="I3214" s="194">
        <f t="shared" si="150"/>
        <v>0</v>
      </c>
      <c r="J3214" s="116" t="s">
        <v>10126</v>
      </c>
      <c r="K3214" s="116" t="s">
        <v>11947</v>
      </c>
      <c r="L3214" s="197">
        <v>45763</v>
      </c>
      <c r="M3214" s="116"/>
      <c r="N3214" s="197">
        <v>45770</v>
      </c>
      <c r="O3214" s="388">
        <f t="shared" si="151"/>
        <v>3585</v>
      </c>
      <c r="P3214" s="339">
        <f t="shared" si="152"/>
        <v>0</v>
      </c>
    </row>
    <row r="3215" spans="1:16" hidden="1" x14ac:dyDescent="0.25">
      <c r="A3215" s="116">
        <v>136449</v>
      </c>
      <c r="B3215" s="116">
        <v>11</v>
      </c>
      <c r="C3215" s="116">
        <v>1810104500</v>
      </c>
      <c r="D3215" s="116" t="s">
        <v>17632</v>
      </c>
      <c r="E3215" s="339">
        <v>50</v>
      </c>
      <c r="F3215" s="194">
        <v>1</v>
      </c>
      <c r="G3215" s="194">
        <v>1</v>
      </c>
      <c r="H3215" s="194" t="s">
        <v>10119</v>
      </c>
      <c r="I3215" s="194">
        <f t="shared" si="150"/>
        <v>0</v>
      </c>
      <c r="J3215" s="116" t="s">
        <v>10126</v>
      </c>
      <c r="K3215" s="116" t="s">
        <v>11947</v>
      </c>
      <c r="L3215" s="197">
        <v>45763</v>
      </c>
      <c r="M3215" s="116"/>
      <c r="N3215" s="197">
        <v>45770</v>
      </c>
      <c r="O3215" s="388">
        <f t="shared" si="151"/>
        <v>50</v>
      </c>
      <c r="P3215" s="339">
        <f t="shared" si="152"/>
        <v>0</v>
      </c>
    </row>
    <row r="3216" spans="1:16" hidden="1" x14ac:dyDescent="0.25">
      <c r="A3216" s="116">
        <v>136451</v>
      </c>
      <c r="B3216" s="116">
        <v>1</v>
      </c>
      <c r="C3216" s="116">
        <v>1016100010</v>
      </c>
      <c r="D3216" s="116" t="s">
        <v>10705</v>
      </c>
      <c r="E3216" s="339">
        <v>40458.18</v>
      </c>
      <c r="F3216" s="194">
        <v>2</v>
      </c>
      <c r="G3216" s="194">
        <v>2</v>
      </c>
      <c r="H3216" s="194" t="s">
        <v>10119</v>
      </c>
      <c r="I3216" s="194">
        <f t="shared" si="150"/>
        <v>0</v>
      </c>
      <c r="J3216" s="116" t="s">
        <v>10126</v>
      </c>
      <c r="K3216" s="116" t="s">
        <v>10853</v>
      </c>
      <c r="L3216" s="197">
        <v>45755</v>
      </c>
      <c r="M3216" s="116"/>
      <c r="N3216" s="197">
        <v>45755</v>
      </c>
      <c r="O3216" s="388">
        <f t="shared" si="151"/>
        <v>20229.09</v>
      </c>
      <c r="P3216" s="339">
        <f t="shared" si="152"/>
        <v>0</v>
      </c>
    </row>
    <row r="3217" spans="1:16" hidden="1" x14ac:dyDescent="0.25">
      <c r="A3217" s="116">
        <v>136451</v>
      </c>
      <c r="B3217" s="116">
        <v>2</v>
      </c>
      <c r="C3217" s="116">
        <v>1016100040</v>
      </c>
      <c r="D3217" s="116" t="s">
        <v>11145</v>
      </c>
      <c r="E3217" s="339">
        <v>23000</v>
      </c>
      <c r="F3217" s="194">
        <v>1</v>
      </c>
      <c r="G3217" s="194">
        <v>1</v>
      </c>
      <c r="H3217" s="194" t="s">
        <v>10119</v>
      </c>
      <c r="I3217" s="194">
        <f t="shared" si="150"/>
        <v>0</v>
      </c>
      <c r="J3217" s="116" t="s">
        <v>10126</v>
      </c>
      <c r="K3217" s="116" t="s">
        <v>10853</v>
      </c>
      <c r="L3217" s="197">
        <v>45755</v>
      </c>
      <c r="M3217" s="116"/>
      <c r="N3217" s="197">
        <v>45755</v>
      </c>
      <c r="O3217" s="388">
        <f t="shared" si="151"/>
        <v>23000</v>
      </c>
      <c r="P3217" s="339">
        <f t="shared" si="152"/>
        <v>0</v>
      </c>
    </row>
    <row r="3218" spans="1:16" hidden="1" x14ac:dyDescent="0.25">
      <c r="A3218" s="116">
        <v>136451</v>
      </c>
      <c r="B3218" s="116">
        <v>4</v>
      </c>
      <c r="C3218" s="116">
        <v>1016100430</v>
      </c>
      <c r="D3218" s="116" t="s">
        <v>10368</v>
      </c>
      <c r="E3218" s="339">
        <v>18000</v>
      </c>
      <c r="F3218" s="194">
        <v>4</v>
      </c>
      <c r="G3218" s="194">
        <v>4</v>
      </c>
      <c r="H3218" s="194" t="s">
        <v>10119</v>
      </c>
      <c r="I3218" s="194">
        <f t="shared" si="150"/>
        <v>0</v>
      </c>
      <c r="J3218" s="116" t="s">
        <v>10126</v>
      </c>
      <c r="K3218" s="116" t="s">
        <v>10853</v>
      </c>
      <c r="L3218" s="197">
        <v>45755</v>
      </c>
      <c r="M3218" s="116"/>
      <c r="N3218" s="197">
        <v>45755</v>
      </c>
      <c r="O3218" s="388">
        <f t="shared" si="151"/>
        <v>4500</v>
      </c>
      <c r="P3218" s="339">
        <f t="shared" si="152"/>
        <v>0</v>
      </c>
    </row>
    <row r="3219" spans="1:16" hidden="1" x14ac:dyDescent="0.25">
      <c r="A3219" s="116">
        <v>136451</v>
      </c>
      <c r="B3219" s="116">
        <v>3</v>
      </c>
      <c r="C3219" s="116">
        <v>1016100560</v>
      </c>
      <c r="D3219" s="116" t="s">
        <v>10378</v>
      </c>
      <c r="E3219" s="339">
        <v>29074</v>
      </c>
      <c r="F3219" s="194">
        <v>1</v>
      </c>
      <c r="G3219" s="194">
        <v>1</v>
      </c>
      <c r="H3219" s="194" t="s">
        <v>10119</v>
      </c>
      <c r="I3219" s="194">
        <f t="shared" si="150"/>
        <v>0</v>
      </c>
      <c r="J3219" s="116" t="s">
        <v>10126</v>
      </c>
      <c r="K3219" s="116" t="s">
        <v>10853</v>
      </c>
      <c r="L3219" s="197">
        <v>45755</v>
      </c>
      <c r="M3219" s="116"/>
      <c r="N3219" s="197">
        <v>45755</v>
      </c>
      <c r="O3219" s="388">
        <f t="shared" si="151"/>
        <v>29074</v>
      </c>
      <c r="P3219" s="339">
        <f t="shared" si="152"/>
        <v>0</v>
      </c>
    </row>
    <row r="3220" spans="1:16" hidden="1" x14ac:dyDescent="0.25">
      <c r="A3220" s="116">
        <v>136452</v>
      </c>
      <c r="B3220" s="116">
        <v>1</v>
      </c>
      <c r="C3220" s="116">
        <v>1016100010</v>
      </c>
      <c r="D3220" s="116" t="s">
        <v>10705</v>
      </c>
      <c r="E3220" s="339">
        <v>40458.18</v>
      </c>
      <c r="F3220" s="194">
        <v>2</v>
      </c>
      <c r="G3220" s="194">
        <v>2</v>
      </c>
      <c r="H3220" s="194" t="s">
        <v>10119</v>
      </c>
      <c r="I3220" s="194">
        <f t="shared" si="150"/>
        <v>0</v>
      </c>
      <c r="J3220" s="116" t="s">
        <v>10126</v>
      </c>
      <c r="K3220" s="116" t="s">
        <v>14781</v>
      </c>
      <c r="L3220" s="197">
        <v>45755</v>
      </c>
      <c r="M3220" s="116" t="s">
        <v>15364</v>
      </c>
      <c r="N3220" s="197">
        <v>45770</v>
      </c>
      <c r="O3220" s="388">
        <f t="shared" si="151"/>
        <v>20229.09</v>
      </c>
      <c r="P3220" s="339">
        <f t="shared" si="152"/>
        <v>0</v>
      </c>
    </row>
    <row r="3221" spans="1:16" hidden="1" x14ac:dyDescent="0.25">
      <c r="A3221" s="116">
        <v>136452</v>
      </c>
      <c r="B3221" s="116">
        <v>2</v>
      </c>
      <c r="C3221" s="116">
        <v>1016100040</v>
      </c>
      <c r="D3221" s="116" t="s">
        <v>11145</v>
      </c>
      <c r="E3221" s="339">
        <v>23000</v>
      </c>
      <c r="F3221" s="194">
        <v>1</v>
      </c>
      <c r="G3221" s="194">
        <v>1</v>
      </c>
      <c r="H3221" s="194" t="s">
        <v>10119</v>
      </c>
      <c r="I3221" s="194">
        <f t="shared" si="150"/>
        <v>0</v>
      </c>
      <c r="J3221" s="116" t="s">
        <v>10126</v>
      </c>
      <c r="K3221" s="116" t="s">
        <v>14781</v>
      </c>
      <c r="L3221" s="197">
        <v>45755</v>
      </c>
      <c r="M3221" s="116"/>
      <c r="N3221" s="197">
        <v>45755</v>
      </c>
      <c r="O3221" s="388">
        <f t="shared" si="151"/>
        <v>23000</v>
      </c>
      <c r="P3221" s="339">
        <f t="shared" si="152"/>
        <v>0</v>
      </c>
    </row>
    <row r="3222" spans="1:16" hidden="1" x14ac:dyDescent="0.25">
      <c r="A3222" s="116">
        <v>136452</v>
      </c>
      <c r="B3222" s="116">
        <v>4</v>
      </c>
      <c r="C3222" s="116">
        <v>1016100430</v>
      </c>
      <c r="D3222" s="116" t="s">
        <v>10368</v>
      </c>
      <c r="E3222" s="339">
        <v>18000</v>
      </c>
      <c r="F3222" s="194">
        <v>4</v>
      </c>
      <c r="G3222" s="194">
        <v>4</v>
      </c>
      <c r="H3222" s="194" t="s">
        <v>10119</v>
      </c>
      <c r="I3222" s="194">
        <f t="shared" si="150"/>
        <v>0</v>
      </c>
      <c r="J3222" s="116" t="s">
        <v>10126</v>
      </c>
      <c r="K3222" s="116" t="s">
        <v>14781</v>
      </c>
      <c r="L3222" s="197">
        <v>45755</v>
      </c>
      <c r="M3222" s="116"/>
      <c r="N3222" s="197">
        <v>45755</v>
      </c>
      <c r="O3222" s="388">
        <f t="shared" si="151"/>
        <v>4500</v>
      </c>
      <c r="P3222" s="339">
        <f t="shared" si="152"/>
        <v>0</v>
      </c>
    </row>
    <row r="3223" spans="1:16" hidden="1" x14ac:dyDescent="0.25">
      <c r="A3223" s="116">
        <v>136452</v>
      </c>
      <c r="B3223" s="116">
        <v>3</v>
      </c>
      <c r="C3223" s="116">
        <v>1016100560</v>
      </c>
      <c r="D3223" s="116" t="s">
        <v>10378</v>
      </c>
      <c r="E3223" s="339">
        <v>29074</v>
      </c>
      <c r="F3223" s="194">
        <v>1</v>
      </c>
      <c r="G3223" s="194">
        <v>1</v>
      </c>
      <c r="H3223" s="194" t="s">
        <v>10119</v>
      </c>
      <c r="I3223" s="194">
        <f t="shared" si="150"/>
        <v>0</v>
      </c>
      <c r="J3223" s="116" t="s">
        <v>10126</v>
      </c>
      <c r="K3223" s="116" t="s">
        <v>14781</v>
      </c>
      <c r="L3223" s="197">
        <v>45755</v>
      </c>
      <c r="M3223" s="116"/>
      <c r="N3223" s="197">
        <v>45755</v>
      </c>
      <c r="O3223" s="388">
        <f t="shared" si="151"/>
        <v>29074</v>
      </c>
      <c r="P3223" s="339">
        <f t="shared" si="152"/>
        <v>0</v>
      </c>
    </row>
    <row r="3224" spans="1:16" hidden="1" x14ac:dyDescent="0.25">
      <c r="A3224" s="116">
        <v>136463</v>
      </c>
      <c r="B3224" s="116">
        <v>11</v>
      </c>
      <c r="C3224" s="116">
        <v>1011100040</v>
      </c>
      <c r="D3224" s="116" t="s">
        <v>10481</v>
      </c>
      <c r="E3224" s="339">
        <v>29000</v>
      </c>
      <c r="F3224" s="194">
        <v>20</v>
      </c>
      <c r="G3224" s="194">
        <v>20</v>
      </c>
      <c r="H3224" s="194" t="s">
        <v>10119</v>
      </c>
      <c r="I3224" s="194">
        <f t="shared" si="150"/>
        <v>0</v>
      </c>
      <c r="J3224" s="116" t="s">
        <v>10126</v>
      </c>
      <c r="K3224" s="116" t="s">
        <v>15377</v>
      </c>
      <c r="L3224" s="197">
        <v>45755</v>
      </c>
      <c r="M3224" s="116"/>
      <c r="N3224" s="197">
        <v>45770</v>
      </c>
      <c r="O3224" s="388">
        <f t="shared" si="151"/>
        <v>1450</v>
      </c>
      <c r="P3224" s="339">
        <f t="shared" si="152"/>
        <v>0</v>
      </c>
    </row>
    <row r="3225" spans="1:16" hidden="1" x14ac:dyDescent="0.25">
      <c r="A3225" s="116">
        <v>136463</v>
      </c>
      <c r="B3225" s="116">
        <v>13</v>
      </c>
      <c r="C3225" s="116">
        <v>1014115280</v>
      </c>
      <c r="D3225" s="116" t="s">
        <v>11895</v>
      </c>
      <c r="E3225" s="339">
        <v>136088.70000000001</v>
      </c>
      <c r="F3225" s="194">
        <v>30</v>
      </c>
      <c r="G3225" s="194">
        <v>30</v>
      </c>
      <c r="H3225" s="194" t="s">
        <v>10119</v>
      </c>
      <c r="I3225" s="194">
        <f t="shared" si="150"/>
        <v>0</v>
      </c>
      <c r="J3225" s="116" t="s">
        <v>10126</v>
      </c>
      <c r="K3225" s="116" t="s">
        <v>15377</v>
      </c>
      <c r="L3225" s="197">
        <v>45755</v>
      </c>
      <c r="M3225" s="116"/>
      <c r="N3225" s="197">
        <v>45770</v>
      </c>
      <c r="O3225" s="388">
        <f t="shared" si="151"/>
        <v>4536.29</v>
      </c>
      <c r="P3225" s="339">
        <f t="shared" si="152"/>
        <v>0</v>
      </c>
    </row>
    <row r="3226" spans="1:16" hidden="1" x14ac:dyDescent="0.25">
      <c r="A3226" s="116">
        <v>136463</v>
      </c>
      <c r="B3226" s="116">
        <v>14</v>
      </c>
      <c r="C3226" s="116">
        <v>1019100040</v>
      </c>
      <c r="D3226" s="116" t="s">
        <v>10643</v>
      </c>
      <c r="E3226" s="339">
        <v>36024</v>
      </c>
      <c r="F3226" s="194">
        <v>12</v>
      </c>
      <c r="G3226" s="194">
        <v>12</v>
      </c>
      <c r="H3226" s="194" t="s">
        <v>10119</v>
      </c>
      <c r="I3226" s="194">
        <f t="shared" si="150"/>
        <v>0</v>
      </c>
      <c r="J3226" s="116" t="s">
        <v>10126</v>
      </c>
      <c r="K3226" s="116" t="s">
        <v>15377</v>
      </c>
      <c r="L3226" s="197">
        <v>45755</v>
      </c>
      <c r="M3226" s="116"/>
      <c r="N3226" s="197">
        <v>45770</v>
      </c>
      <c r="O3226" s="388">
        <f t="shared" si="151"/>
        <v>3002</v>
      </c>
      <c r="P3226" s="339">
        <f t="shared" si="152"/>
        <v>0</v>
      </c>
    </row>
    <row r="3227" spans="1:16" hidden="1" x14ac:dyDescent="0.25">
      <c r="A3227" s="116">
        <v>136463</v>
      </c>
      <c r="B3227" s="116">
        <v>14</v>
      </c>
      <c r="C3227" s="116">
        <v>1019100040</v>
      </c>
      <c r="D3227" s="116" t="s">
        <v>10643</v>
      </c>
      <c r="E3227" s="339">
        <v>36024</v>
      </c>
      <c r="F3227" s="194">
        <v>12</v>
      </c>
      <c r="G3227" s="194">
        <v>12</v>
      </c>
      <c r="H3227" s="194" t="s">
        <v>10119</v>
      </c>
      <c r="I3227" s="194">
        <f t="shared" si="150"/>
        <v>0</v>
      </c>
      <c r="J3227" s="116" t="s">
        <v>10126</v>
      </c>
      <c r="K3227" s="116" t="s">
        <v>15377</v>
      </c>
      <c r="L3227" s="197">
        <v>45755</v>
      </c>
      <c r="M3227" s="116"/>
      <c r="N3227" s="197">
        <v>45854</v>
      </c>
      <c r="O3227" s="388">
        <f t="shared" si="151"/>
        <v>3002</v>
      </c>
      <c r="P3227" s="339">
        <f t="shared" si="152"/>
        <v>0</v>
      </c>
    </row>
    <row r="3228" spans="1:16" hidden="1" x14ac:dyDescent="0.25">
      <c r="A3228" s="116">
        <v>136463</v>
      </c>
      <c r="B3228" s="116">
        <v>12</v>
      </c>
      <c r="C3228" s="116">
        <v>1027100100</v>
      </c>
      <c r="D3228" s="116" t="s">
        <v>10645</v>
      </c>
      <c r="E3228" s="339">
        <v>203400</v>
      </c>
      <c r="F3228" s="194">
        <v>6</v>
      </c>
      <c r="G3228" s="194">
        <v>6</v>
      </c>
      <c r="H3228" s="194" t="s">
        <v>10119</v>
      </c>
      <c r="I3228" s="194">
        <f t="shared" si="150"/>
        <v>0</v>
      </c>
      <c r="J3228" s="116" t="s">
        <v>10126</v>
      </c>
      <c r="K3228" s="116" t="s">
        <v>15377</v>
      </c>
      <c r="L3228" s="197">
        <v>45755</v>
      </c>
      <c r="M3228" s="116"/>
      <c r="N3228" s="197">
        <v>45854</v>
      </c>
      <c r="O3228" s="388">
        <f t="shared" si="151"/>
        <v>33900</v>
      </c>
      <c r="P3228" s="339">
        <f t="shared" si="152"/>
        <v>0</v>
      </c>
    </row>
    <row r="3229" spans="1:16" hidden="1" x14ac:dyDescent="0.25">
      <c r="A3229" s="116">
        <v>136463</v>
      </c>
      <c r="B3229" s="116">
        <v>9</v>
      </c>
      <c r="C3229" s="116">
        <v>1123100000</v>
      </c>
      <c r="D3229" s="116" t="s">
        <v>17465</v>
      </c>
      <c r="E3229" s="339">
        <v>276010.08</v>
      </c>
      <c r="F3229" s="194">
        <v>12</v>
      </c>
      <c r="G3229" s="194">
        <v>12</v>
      </c>
      <c r="H3229" s="194" t="s">
        <v>10119</v>
      </c>
      <c r="I3229" s="194">
        <f t="shared" si="150"/>
        <v>0</v>
      </c>
      <c r="J3229" s="116" t="s">
        <v>10126</v>
      </c>
      <c r="K3229" s="116" t="s">
        <v>15377</v>
      </c>
      <c r="L3229" s="197">
        <v>45755</v>
      </c>
      <c r="M3229" s="116"/>
      <c r="N3229" s="197">
        <v>45854</v>
      </c>
      <c r="O3229" s="388">
        <f t="shared" si="151"/>
        <v>23000.84</v>
      </c>
      <c r="P3229" s="339">
        <f t="shared" si="152"/>
        <v>0</v>
      </c>
    </row>
    <row r="3230" spans="1:16" hidden="1" x14ac:dyDescent="0.25">
      <c r="A3230" s="116">
        <v>136463</v>
      </c>
      <c r="B3230" s="116">
        <v>3</v>
      </c>
      <c r="C3230" s="116">
        <v>1213102100</v>
      </c>
      <c r="D3230" s="116" t="s">
        <v>11204</v>
      </c>
      <c r="E3230" s="339">
        <v>3027700</v>
      </c>
      <c r="F3230" s="194">
        <v>50</v>
      </c>
      <c r="G3230" s="194">
        <v>50</v>
      </c>
      <c r="H3230" s="194" t="s">
        <v>10119</v>
      </c>
      <c r="I3230" s="194">
        <f t="shared" si="150"/>
        <v>0</v>
      </c>
      <c r="J3230" s="116" t="s">
        <v>10126</v>
      </c>
      <c r="K3230" s="116" t="s">
        <v>15377</v>
      </c>
      <c r="L3230" s="197">
        <v>45755</v>
      </c>
      <c r="M3230" s="116"/>
      <c r="N3230" s="197">
        <v>45763</v>
      </c>
      <c r="O3230" s="388">
        <f t="shared" si="151"/>
        <v>60554</v>
      </c>
      <c r="P3230" s="339">
        <f t="shared" si="152"/>
        <v>0</v>
      </c>
    </row>
    <row r="3231" spans="1:16" hidden="1" x14ac:dyDescent="0.25">
      <c r="A3231" s="116">
        <v>136463</v>
      </c>
      <c r="B3231" s="116">
        <v>4</v>
      </c>
      <c r="C3231" s="116">
        <v>1233100280</v>
      </c>
      <c r="D3231" s="116" t="s">
        <v>17464</v>
      </c>
      <c r="E3231" s="339">
        <v>20324.88</v>
      </c>
      <c r="F3231" s="194">
        <v>8</v>
      </c>
      <c r="G3231" s="194">
        <v>8</v>
      </c>
      <c r="H3231" s="194" t="s">
        <v>10119</v>
      </c>
      <c r="I3231" s="194">
        <f t="shared" si="150"/>
        <v>0</v>
      </c>
      <c r="J3231" s="116" t="s">
        <v>10126</v>
      </c>
      <c r="K3231" s="116" t="s">
        <v>15377</v>
      </c>
      <c r="L3231" s="197">
        <v>45755</v>
      </c>
      <c r="M3231" s="116"/>
      <c r="N3231" s="197">
        <v>45770</v>
      </c>
      <c r="O3231" s="388">
        <f t="shared" si="151"/>
        <v>2540.61</v>
      </c>
      <c r="P3231" s="339">
        <f t="shared" si="152"/>
        <v>0</v>
      </c>
    </row>
    <row r="3232" spans="1:16" hidden="1" x14ac:dyDescent="0.25">
      <c r="A3232" s="116">
        <v>136463</v>
      </c>
      <c r="B3232" s="116">
        <v>2</v>
      </c>
      <c r="C3232" s="116">
        <v>1512105510</v>
      </c>
      <c r="D3232" s="116" t="s">
        <v>16194</v>
      </c>
      <c r="E3232" s="339">
        <v>63754</v>
      </c>
      <c r="F3232" s="194">
        <v>8</v>
      </c>
      <c r="G3232" s="194">
        <v>8</v>
      </c>
      <c r="H3232" s="194" t="s">
        <v>10119</v>
      </c>
      <c r="I3232" s="194">
        <f t="shared" si="150"/>
        <v>0</v>
      </c>
      <c r="J3232" s="116" t="s">
        <v>10126</v>
      </c>
      <c r="K3232" s="116" t="s">
        <v>15377</v>
      </c>
      <c r="L3232" s="197">
        <v>45755</v>
      </c>
      <c r="M3232" s="116"/>
      <c r="N3232" s="197">
        <v>45770</v>
      </c>
      <c r="O3232" s="388">
        <f t="shared" si="151"/>
        <v>7969.25</v>
      </c>
      <c r="P3232" s="339">
        <f t="shared" si="152"/>
        <v>0</v>
      </c>
    </row>
    <row r="3233" spans="1:16" hidden="1" x14ac:dyDescent="0.25">
      <c r="A3233" s="116">
        <v>136463</v>
      </c>
      <c r="B3233" s="116">
        <v>8</v>
      </c>
      <c r="C3233" s="116">
        <v>1513100320</v>
      </c>
      <c r="D3233" s="116" t="s">
        <v>16197</v>
      </c>
      <c r="E3233" s="339">
        <v>578400</v>
      </c>
      <c r="F3233" s="194">
        <v>60</v>
      </c>
      <c r="G3233" s="194">
        <v>60</v>
      </c>
      <c r="H3233" s="194" t="s">
        <v>10119</v>
      </c>
      <c r="I3233" s="194">
        <f t="shared" si="150"/>
        <v>0</v>
      </c>
      <c r="J3233" s="116" t="s">
        <v>10126</v>
      </c>
      <c r="K3233" s="116" t="s">
        <v>15377</v>
      </c>
      <c r="L3233" s="197">
        <v>45755</v>
      </c>
      <c r="M3233" s="116" t="s">
        <v>15493</v>
      </c>
      <c r="N3233" s="197">
        <v>45784</v>
      </c>
      <c r="O3233" s="388">
        <f t="shared" si="151"/>
        <v>9640</v>
      </c>
      <c r="P3233" s="339">
        <f t="shared" si="152"/>
        <v>0</v>
      </c>
    </row>
    <row r="3234" spans="1:16" hidden="1" x14ac:dyDescent="0.25">
      <c r="A3234" s="116">
        <v>136463</v>
      </c>
      <c r="B3234" s="116">
        <v>10</v>
      </c>
      <c r="C3234" s="116">
        <v>1520101440</v>
      </c>
      <c r="D3234" s="116" t="s">
        <v>11316</v>
      </c>
      <c r="E3234" s="339">
        <v>77560</v>
      </c>
      <c r="F3234" s="194">
        <v>4</v>
      </c>
      <c r="G3234" s="194">
        <v>4</v>
      </c>
      <c r="H3234" s="194" t="s">
        <v>10119</v>
      </c>
      <c r="I3234" s="194">
        <f t="shared" si="150"/>
        <v>0</v>
      </c>
      <c r="J3234" s="116" t="s">
        <v>10126</v>
      </c>
      <c r="K3234" s="116" t="s">
        <v>15377</v>
      </c>
      <c r="L3234" s="197">
        <v>45755</v>
      </c>
      <c r="M3234" s="116"/>
      <c r="N3234" s="197">
        <v>45770</v>
      </c>
      <c r="O3234" s="388">
        <f t="shared" si="151"/>
        <v>19390</v>
      </c>
      <c r="P3234" s="339">
        <f t="shared" si="152"/>
        <v>0</v>
      </c>
    </row>
    <row r="3235" spans="1:16" hidden="1" x14ac:dyDescent="0.25">
      <c r="A3235" s="116">
        <v>136463</v>
      </c>
      <c r="B3235" s="116">
        <v>7</v>
      </c>
      <c r="C3235" s="116">
        <v>1521100100</v>
      </c>
      <c r="D3235" s="116" t="s">
        <v>10563</v>
      </c>
      <c r="E3235" s="339">
        <v>110000</v>
      </c>
      <c r="F3235" s="194">
        <v>100</v>
      </c>
      <c r="G3235" s="194">
        <v>100</v>
      </c>
      <c r="H3235" s="194" t="s">
        <v>10119</v>
      </c>
      <c r="I3235" s="194">
        <f t="shared" si="150"/>
        <v>0</v>
      </c>
      <c r="J3235" s="116" t="s">
        <v>10126</v>
      </c>
      <c r="K3235" s="116" t="s">
        <v>15377</v>
      </c>
      <c r="L3235" s="197">
        <v>45755</v>
      </c>
      <c r="M3235" s="116"/>
      <c r="N3235" s="197">
        <v>45770</v>
      </c>
      <c r="O3235" s="388">
        <f t="shared" si="151"/>
        <v>1100</v>
      </c>
      <c r="P3235" s="339">
        <f t="shared" si="152"/>
        <v>0</v>
      </c>
    </row>
    <row r="3236" spans="1:16" hidden="1" x14ac:dyDescent="0.25">
      <c r="A3236" s="116">
        <v>136463</v>
      </c>
      <c r="B3236" s="116">
        <v>1</v>
      </c>
      <c r="C3236" s="116">
        <v>1810104310</v>
      </c>
      <c r="D3236" s="116" t="s">
        <v>17546</v>
      </c>
      <c r="E3236" s="339">
        <v>49988.800000000003</v>
      </c>
      <c r="F3236" s="194">
        <v>8</v>
      </c>
      <c r="G3236" s="194">
        <v>8</v>
      </c>
      <c r="H3236" s="194" t="s">
        <v>10119</v>
      </c>
      <c r="I3236" s="194">
        <f t="shared" si="150"/>
        <v>0</v>
      </c>
      <c r="J3236" s="116" t="s">
        <v>10126</v>
      </c>
      <c r="K3236" s="116" t="s">
        <v>15377</v>
      </c>
      <c r="L3236" s="197">
        <v>45755</v>
      </c>
      <c r="M3236" s="116"/>
      <c r="N3236" s="197">
        <v>45770</v>
      </c>
      <c r="O3236" s="388">
        <f t="shared" si="151"/>
        <v>6248.6</v>
      </c>
      <c r="P3236" s="339">
        <f t="shared" si="152"/>
        <v>0</v>
      </c>
    </row>
    <row r="3237" spans="1:16" hidden="1" x14ac:dyDescent="0.25">
      <c r="A3237" s="116">
        <v>136463</v>
      </c>
      <c r="B3237" s="116">
        <v>5</v>
      </c>
      <c r="C3237" s="116">
        <v>1810104330</v>
      </c>
      <c r="D3237" s="116" t="s">
        <v>17516</v>
      </c>
      <c r="E3237" s="339">
        <v>79361.440000000002</v>
      </c>
      <c r="F3237" s="194">
        <v>8</v>
      </c>
      <c r="G3237" s="194">
        <v>8</v>
      </c>
      <c r="H3237" s="194" t="s">
        <v>10119</v>
      </c>
      <c r="I3237" s="194">
        <f t="shared" si="150"/>
        <v>0</v>
      </c>
      <c r="J3237" s="116" t="s">
        <v>10126</v>
      </c>
      <c r="K3237" s="116" t="s">
        <v>15377</v>
      </c>
      <c r="L3237" s="197">
        <v>45755</v>
      </c>
      <c r="M3237" s="116"/>
      <c r="N3237" s="197">
        <v>45770</v>
      </c>
      <c r="O3237" s="388">
        <f t="shared" si="151"/>
        <v>9920.18</v>
      </c>
      <c r="P3237" s="339">
        <f t="shared" si="152"/>
        <v>0</v>
      </c>
    </row>
    <row r="3238" spans="1:16" hidden="1" x14ac:dyDescent="0.25">
      <c r="A3238" s="116">
        <v>136463</v>
      </c>
      <c r="B3238" s="116">
        <v>6</v>
      </c>
      <c r="C3238" s="116">
        <v>1810104390</v>
      </c>
      <c r="D3238" s="116" t="s">
        <v>17495</v>
      </c>
      <c r="E3238" s="339">
        <v>364310</v>
      </c>
      <c r="F3238" s="194">
        <v>100</v>
      </c>
      <c r="G3238" s="194">
        <v>100</v>
      </c>
      <c r="H3238" s="194" t="s">
        <v>10119</v>
      </c>
      <c r="I3238" s="194">
        <f t="shared" si="150"/>
        <v>0</v>
      </c>
      <c r="J3238" s="116" t="s">
        <v>10126</v>
      </c>
      <c r="K3238" s="116" t="s">
        <v>15377</v>
      </c>
      <c r="L3238" s="197">
        <v>45755</v>
      </c>
      <c r="M3238" s="116"/>
      <c r="N3238" s="197">
        <v>45770</v>
      </c>
      <c r="O3238" s="388">
        <f t="shared" si="151"/>
        <v>3643.1</v>
      </c>
      <c r="P3238" s="339">
        <f t="shared" si="152"/>
        <v>0</v>
      </c>
    </row>
    <row r="3239" spans="1:16" hidden="1" x14ac:dyDescent="0.25">
      <c r="A3239" s="116">
        <v>136466</v>
      </c>
      <c r="B3239" s="116">
        <v>6</v>
      </c>
      <c r="C3239" s="116">
        <v>1011100110</v>
      </c>
      <c r="D3239" s="116" t="s">
        <v>10354</v>
      </c>
      <c r="E3239" s="339">
        <v>17400</v>
      </c>
      <c r="F3239" s="194">
        <v>5</v>
      </c>
      <c r="G3239" s="194">
        <v>5</v>
      </c>
      <c r="H3239" s="194" t="s">
        <v>10119</v>
      </c>
      <c r="I3239" s="194">
        <f t="shared" si="150"/>
        <v>0</v>
      </c>
      <c r="J3239" s="116" t="s">
        <v>10126</v>
      </c>
      <c r="K3239" s="116" t="s">
        <v>10483</v>
      </c>
      <c r="L3239" s="197">
        <v>45755</v>
      </c>
      <c r="M3239" s="116"/>
      <c r="N3239" s="197">
        <v>45770</v>
      </c>
      <c r="O3239" s="388">
        <f t="shared" si="151"/>
        <v>3480</v>
      </c>
      <c r="P3239" s="339">
        <f t="shared" si="152"/>
        <v>0</v>
      </c>
    </row>
    <row r="3240" spans="1:16" hidden="1" x14ac:dyDescent="0.25">
      <c r="A3240" s="116">
        <v>136466</v>
      </c>
      <c r="B3240" s="116">
        <v>7</v>
      </c>
      <c r="C3240" s="116">
        <v>1011100430</v>
      </c>
      <c r="D3240" s="116" t="s">
        <v>17451</v>
      </c>
      <c r="E3240" s="339">
        <v>7150</v>
      </c>
      <c r="F3240" s="194">
        <v>1</v>
      </c>
      <c r="G3240" s="194">
        <v>1</v>
      </c>
      <c r="H3240" s="194" t="s">
        <v>10119</v>
      </c>
      <c r="I3240" s="194">
        <f t="shared" si="150"/>
        <v>0</v>
      </c>
      <c r="J3240" s="116" t="s">
        <v>10126</v>
      </c>
      <c r="K3240" s="116" t="s">
        <v>10483</v>
      </c>
      <c r="L3240" s="197">
        <v>45755</v>
      </c>
      <c r="M3240" s="116"/>
      <c r="N3240" s="197">
        <v>45770</v>
      </c>
      <c r="O3240" s="388">
        <f t="shared" si="151"/>
        <v>7150</v>
      </c>
      <c r="P3240" s="339">
        <f t="shared" si="152"/>
        <v>0</v>
      </c>
    </row>
    <row r="3241" spans="1:16" hidden="1" x14ac:dyDescent="0.25">
      <c r="A3241" s="116">
        <v>136466</v>
      </c>
      <c r="B3241" s="116">
        <v>3</v>
      </c>
      <c r="C3241" s="116">
        <v>1011100940</v>
      </c>
      <c r="D3241" s="116" t="s">
        <v>10652</v>
      </c>
      <c r="E3241" s="339">
        <v>43000</v>
      </c>
      <c r="F3241" s="194">
        <v>2</v>
      </c>
      <c r="G3241" s="194">
        <v>2</v>
      </c>
      <c r="H3241" s="194" t="s">
        <v>10119</v>
      </c>
      <c r="I3241" s="194">
        <f t="shared" si="150"/>
        <v>0</v>
      </c>
      <c r="J3241" s="116" t="s">
        <v>10126</v>
      </c>
      <c r="K3241" s="116" t="s">
        <v>10483</v>
      </c>
      <c r="L3241" s="197">
        <v>45755</v>
      </c>
      <c r="M3241" s="116"/>
      <c r="N3241" s="197">
        <v>45770</v>
      </c>
      <c r="O3241" s="388">
        <f t="shared" si="151"/>
        <v>21500</v>
      </c>
      <c r="P3241" s="339">
        <f t="shared" si="152"/>
        <v>0</v>
      </c>
    </row>
    <row r="3242" spans="1:16" hidden="1" x14ac:dyDescent="0.25">
      <c r="A3242" s="116">
        <v>136466</v>
      </c>
      <c r="B3242" s="116">
        <v>5</v>
      </c>
      <c r="C3242" s="116">
        <v>1014104530</v>
      </c>
      <c r="D3242" s="116" t="s">
        <v>10355</v>
      </c>
      <c r="E3242" s="339">
        <v>29196</v>
      </c>
      <c r="F3242" s="194">
        <v>1</v>
      </c>
      <c r="G3242" s="194">
        <v>1</v>
      </c>
      <c r="H3242" s="194" t="s">
        <v>10119</v>
      </c>
      <c r="I3242" s="194">
        <f t="shared" si="150"/>
        <v>0</v>
      </c>
      <c r="J3242" s="116" t="s">
        <v>10126</v>
      </c>
      <c r="K3242" s="116" t="s">
        <v>10483</v>
      </c>
      <c r="L3242" s="197">
        <v>45755</v>
      </c>
      <c r="M3242" s="116"/>
      <c r="N3242" s="197">
        <v>45770</v>
      </c>
      <c r="O3242" s="388">
        <f t="shared" si="151"/>
        <v>29196</v>
      </c>
      <c r="P3242" s="339">
        <f t="shared" si="152"/>
        <v>0</v>
      </c>
    </row>
    <row r="3243" spans="1:16" hidden="1" x14ac:dyDescent="0.25">
      <c r="A3243" s="116">
        <v>136466</v>
      </c>
      <c r="B3243" s="116">
        <v>2</v>
      </c>
      <c r="C3243" s="116">
        <v>1026100080</v>
      </c>
      <c r="D3243" s="116" t="s">
        <v>17456</v>
      </c>
      <c r="E3243" s="339">
        <v>65230</v>
      </c>
      <c r="F3243" s="194">
        <v>1</v>
      </c>
      <c r="G3243" s="194">
        <v>1</v>
      </c>
      <c r="H3243" s="194" t="s">
        <v>10119</v>
      </c>
      <c r="I3243" s="194">
        <f t="shared" si="150"/>
        <v>0</v>
      </c>
      <c r="J3243" s="116" t="s">
        <v>10126</v>
      </c>
      <c r="K3243" s="116" t="s">
        <v>10483</v>
      </c>
      <c r="L3243" s="197">
        <v>45755</v>
      </c>
      <c r="M3243" s="116"/>
      <c r="N3243" s="197">
        <v>45770</v>
      </c>
      <c r="O3243" s="388">
        <f t="shared" si="151"/>
        <v>65230</v>
      </c>
      <c r="P3243" s="339">
        <f t="shared" si="152"/>
        <v>0</v>
      </c>
    </row>
    <row r="3244" spans="1:16" hidden="1" x14ac:dyDescent="0.25">
      <c r="A3244" s="116">
        <v>136466</v>
      </c>
      <c r="B3244" s="116">
        <v>4</v>
      </c>
      <c r="C3244" s="116">
        <v>1123100000</v>
      </c>
      <c r="D3244" s="116" t="s">
        <v>17465</v>
      </c>
      <c r="E3244" s="339">
        <v>92003.36</v>
      </c>
      <c r="F3244" s="194">
        <v>4</v>
      </c>
      <c r="G3244" s="194">
        <v>4</v>
      </c>
      <c r="H3244" s="194" t="s">
        <v>10119</v>
      </c>
      <c r="I3244" s="194">
        <f t="shared" si="150"/>
        <v>0</v>
      </c>
      <c r="J3244" s="116" t="s">
        <v>10126</v>
      </c>
      <c r="K3244" s="116" t="s">
        <v>10483</v>
      </c>
      <c r="L3244" s="197">
        <v>45755</v>
      </c>
      <c r="M3244" s="116"/>
      <c r="N3244" s="197">
        <v>45819</v>
      </c>
      <c r="O3244" s="388">
        <f t="shared" si="151"/>
        <v>23000.84</v>
      </c>
      <c r="P3244" s="339">
        <f t="shared" si="152"/>
        <v>0</v>
      </c>
    </row>
    <row r="3245" spans="1:16" hidden="1" x14ac:dyDescent="0.25">
      <c r="A3245" s="116">
        <v>136466</v>
      </c>
      <c r="B3245" s="116">
        <v>1</v>
      </c>
      <c r="C3245" s="116">
        <v>1513100320</v>
      </c>
      <c r="D3245" s="116" t="s">
        <v>16197</v>
      </c>
      <c r="E3245" s="339">
        <v>289200</v>
      </c>
      <c r="F3245" s="194">
        <v>30</v>
      </c>
      <c r="G3245" s="194">
        <v>30</v>
      </c>
      <c r="H3245" s="194" t="s">
        <v>10119</v>
      </c>
      <c r="I3245" s="194">
        <f t="shared" si="150"/>
        <v>0</v>
      </c>
      <c r="J3245" s="116" t="s">
        <v>10126</v>
      </c>
      <c r="K3245" s="116" t="s">
        <v>10483</v>
      </c>
      <c r="L3245" s="197">
        <v>45755</v>
      </c>
      <c r="M3245" s="116" t="s">
        <v>15635</v>
      </c>
      <c r="N3245" s="197">
        <v>45819</v>
      </c>
      <c r="O3245" s="388">
        <f t="shared" si="151"/>
        <v>9640</v>
      </c>
      <c r="P3245" s="339">
        <f t="shared" si="152"/>
        <v>0</v>
      </c>
    </row>
    <row r="3246" spans="1:16" hidden="1" x14ac:dyDescent="0.25">
      <c r="A3246" s="116">
        <v>136467</v>
      </c>
      <c r="B3246" s="116">
        <v>4</v>
      </c>
      <c r="C3246" s="116">
        <v>1010100130</v>
      </c>
      <c r="D3246" s="116" t="s">
        <v>16157</v>
      </c>
      <c r="E3246" s="339">
        <v>32691.5</v>
      </c>
      <c r="F3246" s="194">
        <v>25</v>
      </c>
      <c r="G3246" s="194">
        <v>25</v>
      </c>
      <c r="H3246" s="194" t="s">
        <v>10119</v>
      </c>
      <c r="I3246" s="194">
        <f t="shared" si="150"/>
        <v>0</v>
      </c>
      <c r="J3246" s="116" t="s">
        <v>10126</v>
      </c>
      <c r="K3246" s="116" t="s">
        <v>10482</v>
      </c>
      <c r="L3246" s="197">
        <v>45755</v>
      </c>
      <c r="M3246" s="116"/>
      <c r="N3246" s="197">
        <v>45902</v>
      </c>
      <c r="O3246" s="388">
        <f t="shared" si="151"/>
        <v>1307.6600000000001</v>
      </c>
      <c r="P3246" s="339">
        <f t="shared" si="152"/>
        <v>0</v>
      </c>
    </row>
    <row r="3247" spans="1:16" hidden="1" x14ac:dyDescent="0.25">
      <c r="A3247" s="116">
        <v>136467</v>
      </c>
      <c r="B3247" s="116">
        <v>5</v>
      </c>
      <c r="C3247" s="116">
        <v>1011100040</v>
      </c>
      <c r="D3247" s="116" t="s">
        <v>10481</v>
      </c>
      <c r="E3247" s="339">
        <v>58000</v>
      </c>
      <c r="F3247" s="194">
        <v>40</v>
      </c>
      <c r="G3247" s="194">
        <v>40</v>
      </c>
      <c r="H3247" s="194" t="s">
        <v>10119</v>
      </c>
      <c r="I3247" s="194">
        <f t="shared" si="150"/>
        <v>0</v>
      </c>
      <c r="J3247" s="116" t="s">
        <v>10126</v>
      </c>
      <c r="K3247" s="116" t="s">
        <v>10482</v>
      </c>
      <c r="L3247" s="197">
        <v>45755</v>
      </c>
      <c r="M3247" s="116"/>
      <c r="N3247" s="197">
        <v>45770</v>
      </c>
      <c r="O3247" s="388">
        <f t="shared" si="151"/>
        <v>1450</v>
      </c>
      <c r="P3247" s="339">
        <f t="shared" si="152"/>
        <v>0</v>
      </c>
    </row>
    <row r="3248" spans="1:16" hidden="1" x14ac:dyDescent="0.25">
      <c r="A3248" s="116">
        <v>136467</v>
      </c>
      <c r="B3248" s="116">
        <v>7</v>
      </c>
      <c r="C3248" s="116">
        <v>1011100110</v>
      </c>
      <c r="D3248" s="116" t="s">
        <v>10354</v>
      </c>
      <c r="E3248" s="339">
        <v>17400</v>
      </c>
      <c r="F3248" s="194">
        <v>5</v>
      </c>
      <c r="G3248" s="194">
        <v>5</v>
      </c>
      <c r="H3248" s="194" t="s">
        <v>10119</v>
      </c>
      <c r="I3248" s="194">
        <f t="shared" si="150"/>
        <v>0</v>
      </c>
      <c r="J3248" s="116" t="s">
        <v>10126</v>
      </c>
      <c r="K3248" s="116" t="s">
        <v>10482</v>
      </c>
      <c r="L3248" s="197">
        <v>45755</v>
      </c>
      <c r="M3248" s="116"/>
      <c r="N3248" s="197">
        <v>45770</v>
      </c>
      <c r="O3248" s="388">
        <f t="shared" si="151"/>
        <v>3480</v>
      </c>
      <c r="P3248" s="339">
        <f t="shared" si="152"/>
        <v>0</v>
      </c>
    </row>
    <row r="3249" spans="1:16" hidden="1" x14ac:dyDescent="0.25">
      <c r="A3249" s="116">
        <v>136467</v>
      </c>
      <c r="B3249" s="116">
        <v>8</v>
      </c>
      <c r="C3249" s="116">
        <v>1011100430</v>
      </c>
      <c r="D3249" s="116" t="s">
        <v>17451</v>
      </c>
      <c r="E3249" s="339">
        <v>7150</v>
      </c>
      <c r="F3249" s="194">
        <v>1</v>
      </c>
      <c r="G3249" s="194">
        <v>1</v>
      </c>
      <c r="H3249" s="194" t="s">
        <v>10119</v>
      </c>
      <c r="I3249" s="194">
        <f t="shared" si="150"/>
        <v>0</v>
      </c>
      <c r="J3249" s="116" t="s">
        <v>10126</v>
      </c>
      <c r="K3249" s="116" t="s">
        <v>10482</v>
      </c>
      <c r="L3249" s="197">
        <v>45755</v>
      </c>
      <c r="M3249" s="116"/>
      <c r="N3249" s="197">
        <v>45770</v>
      </c>
      <c r="O3249" s="388">
        <f t="shared" si="151"/>
        <v>7150</v>
      </c>
      <c r="P3249" s="339">
        <f t="shared" si="152"/>
        <v>0</v>
      </c>
    </row>
    <row r="3250" spans="1:16" hidden="1" x14ac:dyDescent="0.25">
      <c r="A3250" s="116">
        <v>136467</v>
      </c>
      <c r="B3250" s="116">
        <v>6</v>
      </c>
      <c r="C3250" s="116">
        <v>1014104530</v>
      </c>
      <c r="D3250" s="116" t="s">
        <v>10355</v>
      </c>
      <c r="E3250" s="339">
        <v>58391.519999999997</v>
      </c>
      <c r="F3250" s="194">
        <v>2</v>
      </c>
      <c r="G3250" s="194">
        <v>2</v>
      </c>
      <c r="H3250" s="194" t="s">
        <v>10119</v>
      </c>
      <c r="I3250" s="194">
        <f t="shared" si="150"/>
        <v>0</v>
      </c>
      <c r="J3250" s="116" t="s">
        <v>10126</v>
      </c>
      <c r="K3250" s="116" t="s">
        <v>10482</v>
      </c>
      <c r="L3250" s="197">
        <v>45755</v>
      </c>
      <c r="M3250" s="116"/>
      <c r="N3250" s="197">
        <v>45770</v>
      </c>
      <c r="O3250" s="388">
        <f t="shared" si="151"/>
        <v>29195.759999999998</v>
      </c>
      <c r="P3250" s="339">
        <f t="shared" si="152"/>
        <v>0</v>
      </c>
    </row>
    <row r="3251" spans="1:16" hidden="1" x14ac:dyDescent="0.25">
      <c r="A3251" s="116">
        <v>136467</v>
      </c>
      <c r="B3251" s="116">
        <v>2</v>
      </c>
      <c r="C3251" s="116">
        <v>1019100040</v>
      </c>
      <c r="D3251" s="116" t="s">
        <v>10643</v>
      </c>
      <c r="E3251" s="339">
        <v>12008</v>
      </c>
      <c r="F3251" s="194">
        <v>4</v>
      </c>
      <c r="G3251" s="194">
        <v>4</v>
      </c>
      <c r="H3251" s="194" t="s">
        <v>10119</v>
      </c>
      <c r="I3251" s="194">
        <f t="shared" ref="I3251:I3314" si="153">+F3251-G3251</f>
        <v>0</v>
      </c>
      <c r="J3251" s="116" t="s">
        <v>10126</v>
      </c>
      <c r="K3251" s="116" t="s">
        <v>10482</v>
      </c>
      <c r="L3251" s="197">
        <v>45755</v>
      </c>
      <c r="M3251" s="116"/>
      <c r="N3251" s="197">
        <v>45770</v>
      </c>
      <c r="O3251" s="388">
        <f t="shared" ref="O3251:O3314" si="154">+E3251/F3251</f>
        <v>3002</v>
      </c>
      <c r="P3251" s="339">
        <f t="shared" ref="P3251:P3314" si="155">+O3251*I3251</f>
        <v>0</v>
      </c>
    </row>
    <row r="3252" spans="1:16" hidden="1" x14ac:dyDescent="0.25">
      <c r="A3252" s="116">
        <v>136467</v>
      </c>
      <c r="B3252" s="116">
        <v>3</v>
      </c>
      <c r="C3252" s="116">
        <v>1027100100</v>
      </c>
      <c r="D3252" s="116" t="s">
        <v>10645</v>
      </c>
      <c r="E3252" s="339">
        <v>203400</v>
      </c>
      <c r="F3252" s="194">
        <v>6</v>
      </c>
      <c r="G3252" s="194">
        <v>6</v>
      </c>
      <c r="H3252" s="194" t="s">
        <v>10119</v>
      </c>
      <c r="I3252" s="194">
        <f t="shared" si="153"/>
        <v>0</v>
      </c>
      <c r="J3252" s="116" t="s">
        <v>10126</v>
      </c>
      <c r="K3252" s="116" t="s">
        <v>10482</v>
      </c>
      <c r="L3252" s="197">
        <v>45755</v>
      </c>
      <c r="M3252" s="116"/>
      <c r="N3252" s="197">
        <v>45775</v>
      </c>
      <c r="O3252" s="388">
        <f t="shared" si="154"/>
        <v>33900</v>
      </c>
      <c r="P3252" s="339">
        <f t="shared" si="155"/>
        <v>0</v>
      </c>
    </row>
    <row r="3253" spans="1:16" hidden="1" x14ac:dyDescent="0.25">
      <c r="A3253" s="116">
        <v>136467</v>
      </c>
      <c r="B3253" s="116">
        <v>1</v>
      </c>
      <c r="C3253" s="116">
        <v>1513100320</v>
      </c>
      <c r="D3253" s="116" t="s">
        <v>16197</v>
      </c>
      <c r="E3253" s="339">
        <v>289200</v>
      </c>
      <c r="F3253" s="194">
        <v>30</v>
      </c>
      <c r="G3253" s="194">
        <v>30</v>
      </c>
      <c r="H3253" s="194" t="s">
        <v>10119</v>
      </c>
      <c r="I3253" s="194">
        <f t="shared" si="153"/>
        <v>0</v>
      </c>
      <c r="J3253" s="116" t="s">
        <v>10126</v>
      </c>
      <c r="K3253" s="116" t="s">
        <v>10482</v>
      </c>
      <c r="L3253" s="197">
        <v>45755</v>
      </c>
      <c r="M3253" s="116"/>
      <c r="N3253" s="197">
        <v>45784</v>
      </c>
      <c r="O3253" s="388">
        <f t="shared" si="154"/>
        <v>9640</v>
      </c>
      <c r="P3253" s="339">
        <f t="shared" si="155"/>
        <v>0</v>
      </c>
    </row>
    <row r="3254" spans="1:16" hidden="1" x14ac:dyDescent="0.25">
      <c r="A3254" s="116">
        <v>136468</v>
      </c>
      <c r="B3254" s="116">
        <v>1</v>
      </c>
      <c r="C3254" s="116">
        <v>1010100130</v>
      </c>
      <c r="D3254" s="116" t="s">
        <v>16157</v>
      </c>
      <c r="E3254" s="339">
        <v>13076.6</v>
      </c>
      <c r="F3254" s="194">
        <v>10</v>
      </c>
      <c r="G3254" s="194">
        <v>10</v>
      </c>
      <c r="H3254" s="194" t="s">
        <v>10119</v>
      </c>
      <c r="I3254" s="194">
        <f t="shared" si="153"/>
        <v>0</v>
      </c>
      <c r="J3254" s="116" t="s">
        <v>10126</v>
      </c>
      <c r="K3254" s="116" t="s">
        <v>11757</v>
      </c>
      <c r="L3254" s="197">
        <v>45755</v>
      </c>
      <c r="M3254" s="116"/>
      <c r="N3254" s="197">
        <v>45902</v>
      </c>
      <c r="O3254" s="388">
        <f t="shared" si="154"/>
        <v>1307.6600000000001</v>
      </c>
      <c r="P3254" s="339">
        <f t="shared" si="155"/>
        <v>0</v>
      </c>
    </row>
    <row r="3255" spans="1:16" hidden="1" x14ac:dyDescent="0.25">
      <c r="A3255" s="116">
        <v>136468</v>
      </c>
      <c r="B3255" s="116">
        <v>3</v>
      </c>
      <c r="C3255" s="116">
        <v>1011100110</v>
      </c>
      <c r="D3255" s="116" t="s">
        <v>10354</v>
      </c>
      <c r="E3255" s="339">
        <v>17400</v>
      </c>
      <c r="F3255" s="194">
        <v>5</v>
      </c>
      <c r="G3255" s="194">
        <v>5</v>
      </c>
      <c r="H3255" s="194" t="s">
        <v>10119</v>
      </c>
      <c r="I3255" s="194">
        <f t="shared" si="153"/>
        <v>0</v>
      </c>
      <c r="J3255" s="116" t="s">
        <v>10126</v>
      </c>
      <c r="K3255" s="116" t="s">
        <v>11757</v>
      </c>
      <c r="L3255" s="197">
        <v>45755</v>
      </c>
      <c r="M3255" s="116"/>
      <c r="N3255" s="197">
        <v>45770</v>
      </c>
      <c r="O3255" s="388">
        <f t="shared" si="154"/>
        <v>3480</v>
      </c>
      <c r="P3255" s="339">
        <f t="shared" si="155"/>
        <v>0</v>
      </c>
    </row>
    <row r="3256" spans="1:16" hidden="1" x14ac:dyDescent="0.25">
      <c r="A3256" s="116">
        <v>136468</v>
      </c>
      <c r="B3256" s="116">
        <v>4</v>
      </c>
      <c r="C3256" s="116">
        <v>1011100430</v>
      </c>
      <c r="D3256" s="116" t="s">
        <v>17451</v>
      </c>
      <c r="E3256" s="339">
        <v>7150</v>
      </c>
      <c r="F3256" s="194">
        <v>1</v>
      </c>
      <c r="G3256" s="194">
        <v>1</v>
      </c>
      <c r="H3256" s="194" t="s">
        <v>10119</v>
      </c>
      <c r="I3256" s="194">
        <f t="shared" si="153"/>
        <v>0</v>
      </c>
      <c r="J3256" s="116" t="s">
        <v>10126</v>
      </c>
      <c r="K3256" s="116" t="s">
        <v>11757</v>
      </c>
      <c r="L3256" s="197">
        <v>45755</v>
      </c>
      <c r="M3256" s="116"/>
      <c r="N3256" s="197">
        <v>45770</v>
      </c>
      <c r="O3256" s="388">
        <f t="shared" si="154"/>
        <v>7150</v>
      </c>
      <c r="P3256" s="339">
        <f t="shared" si="155"/>
        <v>0</v>
      </c>
    </row>
    <row r="3257" spans="1:16" hidden="1" x14ac:dyDescent="0.25">
      <c r="A3257" s="116">
        <v>136468</v>
      </c>
      <c r="B3257" s="116">
        <v>2</v>
      </c>
      <c r="C3257" s="116">
        <v>1014104530</v>
      </c>
      <c r="D3257" s="116" t="s">
        <v>10355</v>
      </c>
      <c r="E3257" s="339">
        <v>29196</v>
      </c>
      <c r="F3257" s="194">
        <v>1</v>
      </c>
      <c r="G3257" s="194">
        <v>1</v>
      </c>
      <c r="H3257" s="194" t="s">
        <v>10119</v>
      </c>
      <c r="I3257" s="194">
        <f t="shared" si="153"/>
        <v>0</v>
      </c>
      <c r="J3257" s="116" t="s">
        <v>10126</v>
      </c>
      <c r="K3257" s="116" t="s">
        <v>11757</v>
      </c>
      <c r="L3257" s="197">
        <v>45755</v>
      </c>
      <c r="M3257" s="116"/>
      <c r="N3257" s="197">
        <v>45770</v>
      </c>
      <c r="O3257" s="388">
        <f t="shared" si="154"/>
        <v>29196</v>
      </c>
      <c r="P3257" s="339">
        <f t="shared" si="155"/>
        <v>0</v>
      </c>
    </row>
    <row r="3258" spans="1:16" hidden="1" x14ac:dyDescent="0.25">
      <c r="A3258" s="116">
        <v>136473</v>
      </c>
      <c r="B3258" s="116">
        <v>1</v>
      </c>
      <c r="C3258" s="116">
        <v>1512103130</v>
      </c>
      <c r="D3258" s="116" t="s">
        <v>17710</v>
      </c>
      <c r="E3258" s="339">
        <v>12364.44</v>
      </c>
      <c r="F3258" s="194">
        <v>12</v>
      </c>
      <c r="G3258" s="194">
        <v>12</v>
      </c>
      <c r="H3258" s="194" t="s">
        <v>10119</v>
      </c>
      <c r="I3258" s="194">
        <f t="shared" si="153"/>
        <v>0</v>
      </c>
      <c r="J3258" s="116" t="s">
        <v>10120</v>
      </c>
      <c r="K3258" s="116" t="s">
        <v>15003</v>
      </c>
      <c r="L3258" s="197">
        <v>45756</v>
      </c>
      <c r="M3258" s="116"/>
      <c r="N3258" s="197">
        <v>45854</v>
      </c>
      <c r="O3258" s="388">
        <f t="shared" si="154"/>
        <v>1030.3700000000001</v>
      </c>
      <c r="P3258" s="339">
        <f t="shared" si="155"/>
        <v>0</v>
      </c>
    </row>
    <row r="3259" spans="1:16" hidden="1" x14ac:dyDescent="0.25">
      <c r="A3259" s="116">
        <v>136475</v>
      </c>
      <c r="B3259" s="116">
        <v>1</v>
      </c>
      <c r="C3259" s="116">
        <v>1810104880</v>
      </c>
      <c r="D3259" s="116" t="s">
        <v>17611</v>
      </c>
      <c r="E3259" s="339">
        <v>98447.1</v>
      </c>
      <c r="F3259" s="194">
        <v>30</v>
      </c>
      <c r="G3259" s="194">
        <v>30</v>
      </c>
      <c r="H3259" s="194" t="s">
        <v>10119</v>
      </c>
      <c r="I3259" s="194">
        <f t="shared" si="153"/>
        <v>0</v>
      </c>
      <c r="J3259" s="116" t="s">
        <v>10120</v>
      </c>
      <c r="K3259" s="116" t="s">
        <v>15378</v>
      </c>
      <c r="L3259" s="197">
        <v>45756</v>
      </c>
      <c r="M3259" s="116"/>
      <c r="N3259" s="197">
        <v>45756</v>
      </c>
      <c r="O3259" s="388">
        <f t="shared" si="154"/>
        <v>3281.57</v>
      </c>
      <c r="P3259" s="339">
        <f t="shared" si="155"/>
        <v>0</v>
      </c>
    </row>
    <row r="3260" spans="1:16" hidden="1" x14ac:dyDescent="0.25">
      <c r="A3260" s="116">
        <v>136476</v>
      </c>
      <c r="B3260" s="116">
        <v>1</v>
      </c>
      <c r="C3260" s="116">
        <v>1519106730</v>
      </c>
      <c r="D3260" s="116" t="s">
        <v>15385</v>
      </c>
      <c r="E3260" s="339">
        <v>621549</v>
      </c>
      <c r="F3260" s="194">
        <v>1</v>
      </c>
      <c r="G3260" s="194">
        <v>1</v>
      </c>
      <c r="H3260" s="194" t="s">
        <v>10119</v>
      </c>
      <c r="I3260" s="194">
        <f t="shared" si="153"/>
        <v>0</v>
      </c>
      <c r="J3260" s="116" t="s">
        <v>10120</v>
      </c>
      <c r="K3260" s="116" t="s">
        <v>12268</v>
      </c>
      <c r="L3260" s="197">
        <v>45757</v>
      </c>
      <c r="M3260" s="116"/>
      <c r="N3260" s="197">
        <v>45757</v>
      </c>
      <c r="O3260" s="388">
        <f t="shared" si="154"/>
        <v>621549</v>
      </c>
      <c r="P3260" s="339">
        <f t="shared" si="155"/>
        <v>0</v>
      </c>
    </row>
    <row r="3261" spans="1:16" hidden="1" x14ac:dyDescent="0.25">
      <c r="A3261" s="116">
        <v>136476</v>
      </c>
      <c r="B3261" s="116">
        <v>3</v>
      </c>
      <c r="C3261" s="116">
        <v>1553102040</v>
      </c>
      <c r="D3261" s="116" t="s">
        <v>10967</v>
      </c>
      <c r="E3261" s="339">
        <v>680359.04</v>
      </c>
      <c r="F3261" s="194">
        <v>4</v>
      </c>
      <c r="G3261" s="194">
        <v>4</v>
      </c>
      <c r="H3261" s="194" t="s">
        <v>10119</v>
      </c>
      <c r="I3261" s="194">
        <f t="shared" si="153"/>
        <v>0</v>
      </c>
      <c r="J3261" s="116" t="s">
        <v>10120</v>
      </c>
      <c r="K3261" s="116" t="s">
        <v>12268</v>
      </c>
      <c r="L3261" s="197">
        <v>45757</v>
      </c>
      <c r="M3261" s="116"/>
      <c r="N3261" s="197">
        <v>45757</v>
      </c>
      <c r="O3261" s="388">
        <f t="shared" si="154"/>
        <v>170089.76</v>
      </c>
      <c r="P3261" s="339">
        <f t="shared" si="155"/>
        <v>0</v>
      </c>
    </row>
    <row r="3262" spans="1:16" hidden="1" x14ac:dyDescent="0.25">
      <c r="A3262" s="116">
        <v>136476</v>
      </c>
      <c r="B3262" s="116">
        <v>2</v>
      </c>
      <c r="C3262" s="116">
        <v>1810104400</v>
      </c>
      <c r="D3262" s="116" t="s">
        <v>16206</v>
      </c>
      <c r="E3262" s="339">
        <v>216252.79999999999</v>
      </c>
      <c r="F3262" s="194">
        <v>20</v>
      </c>
      <c r="G3262" s="194">
        <v>20</v>
      </c>
      <c r="H3262" s="194" t="s">
        <v>10119</v>
      </c>
      <c r="I3262" s="194">
        <f t="shared" si="153"/>
        <v>0</v>
      </c>
      <c r="J3262" s="116" t="s">
        <v>10120</v>
      </c>
      <c r="K3262" s="116" t="s">
        <v>12268</v>
      </c>
      <c r="L3262" s="197">
        <v>45757</v>
      </c>
      <c r="M3262" s="116"/>
      <c r="N3262" s="197">
        <v>45757</v>
      </c>
      <c r="O3262" s="388">
        <f t="shared" si="154"/>
        <v>10812.64</v>
      </c>
      <c r="P3262" s="339">
        <f t="shared" si="155"/>
        <v>0</v>
      </c>
    </row>
    <row r="3263" spans="1:16" hidden="1" x14ac:dyDescent="0.25">
      <c r="A3263" s="116">
        <v>136482</v>
      </c>
      <c r="B3263" s="116">
        <v>4</v>
      </c>
      <c r="C3263" s="116">
        <v>1110101800</v>
      </c>
      <c r="D3263" s="116" t="s">
        <v>16165</v>
      </c>
      <c r="E3263" s="339">
        <v>2777308</v>
      </c>
      <c r="F3263" s="194">
        <v>1</v>
      </c>
      <c r="G3263" s="194">
        <v>1</v>
      </c>
      <c r="H3263" s="194" t="s">
        <v>10119</v>
      </c>
      <c r="I3263" s="194">
        <f t="shared" si="153"/>
        <v>0</v>
      </c>
      <c r="J3263" s="116" t="s">
        <v>10126</v>
      </c>
      <c r="K3263" s="116" t="s">
        <v>15310</v>
      </c>
      <c r="L3263" s="197">
        <v>45757</v>
      </c>
      <c r="M3263" s="116" t="s">
        <v>15412</v>
      </c>
      <c r="N3263" s="197">
        <v>45840</v>
      </c>
      <c r="O3263" s="388">
        <f t="shared" si="154"/>
        <v>2777308</v>
      </c>
      <c r="P3263" s="339">
        <f t="shared" si="155"/>
        <v>0</v>
      </c>
    </row>
    <row r="3264" spans="1:16" hidden="1" x14ac:dyDescent="0.25">
      <c r="A3264" s="116">
        <v>136482</v>
      </c>
      <c r="B3264" s="116">
        <v>2</v>
      </c>
      <c r="C3264" s="116">
        <v>1210100820</v>
      </c>
      <c r="D3264" s="116" t="s">
        <v>15136</v>
      </c>
      <c r="E3264" s="339">
        <v>829129</v>
      </c>
      <c r="F3264" s="194">
        <v>1</v>
      </c>
      <c r="G3264" s="194">
        <v>1</v>
      </c>
      <c r="H3264" s="194" t="s">
        <v>10119</v>
      </c>
      <c r="I3264" s="194">
        <f t="shared" si="153"/>
        <v>0</v>
      </c>
      <c r="J3264" s="116" t="s">
        <v>10126</v>
      </c>
      <c r="K3264" s="116" t="s">
        <v>15310</v>
      </c>
      <c r="L3264" s="197">
        <v>45757</v>
      </c>
      <c r="M3264" s="116" t="s">
        <v>15417</v>
      </c>
      <c r="N3264" s="197">
        <v>45785</v>
      </c>
      <c r="O3264" s="388">
        <f t="shared" si="154"/>
        <v>829129</v>
      </c>
      <c r="P3264" s="339">
        <f t="shared" si="155"/>
        <v>0</v>
      </c>
    </row>
    <row r="3265" spans="1:16" hidden="1" x14ac:dyDescent="0.25">
      <c r="A3265" s="116">
        <v>136482</v>
      </c>
      <c r="B3265" s="116">
        <v>1</v>
      </c>
      <c r="C3265" s="116">
        <v>1220100080</v>
      </c>
      <c r="D3265" s="116" t="s">
        <v>15355</v>
      </c>
      <c r="E3265" s="339">
        <v>317749.89</v>
      </c>
      <c r="F3265" s="194">
        <v>3</v>
      </c>
      <c r="G3265" s="194">
        <v>3</v>
      </c>
      <c r="H3265" s="194" t="s">
        <v>10119</v>
      </c>
      <c r="I3265" s="194">
        <f t="shared" si="153"/>
        <v>0</v>
      </c>
      <c r="J3265" s="116" t="s">
        <v>10126</v>
      </c>
      <c r="K3265" s="116" t="s">
        <v>15310</v>
      </c>
      <c r="L3265" s="197">
        <v>45757</v>
      </c>
      <c r="M3265" s="116" t="s">
        <v>15410</v>
      </c>
      <c r="N3265" s="197">
        <v>45764</v>
      </c>
      <c r="O3265" s="388">
        <f t="shared" si="154"/>
        <v>105916.63</v>
      </c>
      <c r="P3265" s="339">
        <f t="shared" si="155"/>
        <v>0</v>
      </c>
    </row>
    <row r="3266" spans="1:16" hidden="1" x14ac:dyDescent="0.25">
      <c r="A3266" s="116">
        <v>136482</v>
      </c>
      <c r="B3266" s="116">
        <v>3</v>
      </c>
      <c r="C3266" s="116">
        <v>1524100370</v>
      </c>
      <c r="D3266" s="116" t="s">
        <v>9059</v>
      </c>
      <c r="E3266" s="339">
        <v>2760341.1</v>
      </c>
      <c r="F3266" s="194">
        <v>3</v>
      </c>
      <c r="G3266" s="194">
        <v>3</v>
      </c>
      <c r="H3266" s="194" t="s">
        <v>10119</v>
      </c>
      <c r="I3266" s="194">
        <f t="shared" si="153"/>
        <v>0</v>
      </c>
      <c r="J3266" s="116" t="s">
        <v>10126</v>
      </c>
      <c r="K3266" s="116" t="s">
        <v>15310</v>
      </c>
      <c r="L3266" s="197">
        <v>45757</v>
      </c>
      <c r="M3266" s="116" t="s">
        <v>15411</v>
      </c>
      <c r="N3266" s="197">
        <v>45764</v>
      </c>
      <c r="O3266" s="388">
        <f t="shared" si="154"/>
        <v>920113.70000000007</v>
      </c>
      <c r="P3266" s="339">
        <f t="shared" si="155"/>
        <v>0</v>
      </c>
    </row>
    <row r="3267" spans="1:16" hidden="1" x14ac:dyDescent="0.25">
      <c r="A3267" s="116">
        <v>136521</v>
      </c>
      <c r="B3267" s="116">
        <v>2</v>
      </c>
      <c r="C3267" s="116">
        <v>1015100020</v>
      </c>
      <c r="D3267" s="116" t="s">
        <v>10351</v>
      </c>
      <c r="E3267" s="339">
        <v>43750</v>
      </c>
      <c r="F3267" s="194">
        <v>1</v>
      </c>
      <c r="G3267" s="194">
        <v>1</v>
      </c>
      <c r="H3267" s="194" t="s">
        <v>10119</v>
      </c>
      <c r="I3267" s="194">
        <f t="shared" si="153"/>
        <v>0</v>
      </c>
      <c r="J3267" s="116" t="s">
        <v>10126</v>
      </c>
      <c r="K3267" s="116" t="s">
        <v>15365</v>
      </c>
      <c r="L3267" s="197">
        <v>45757</v>
      </c>
      <c r="M3267" s="116" t="s">
        <v>15413</v>
      </c>
      <c r="N3267" s="197">
        <v>45764</v>
      </c>
      <c r="O3267" s="388">
        <f t="shared" si="154"/>
        <v>43750</v>
      </c>
      <c r="P3267" s="339">
        <f t="shared" si="155"/>
        <v>0</v>
      </c>
    </row>
    <row r="3268" spans="1:16" hidden="1" x14ac:dyDescent="0.25">
      <c r="A3268" s="116">
        <v>136521</v>
      </c>
      <c r="B3268" s="116">
        <v>2</v>
      </c>
      <c r="C3268" s="116">
        <v>1015100020</v>
      </c>
      <c r="D3268" s="116" t="s">
        <v>10351</v>
      </c>
      <c r="E3268" s="339">
        <v>43750</v>
      </c>
      <c r="F3268" s="194">
        <v>1</v>
      </c>
      <c r="G3268" s="194">
        <v>1</v>
      </c>
      <c r="H3268" s="194" t="s">
        <v>10119</v>
      </c>
      <c r="I3268" s="194">
        <f t="shared" si="153"/>
        <v>0</v>
      </c>
      <c r="J3268" s="116" t="s">
        <v>10126</v>
      </c>
      <c r="K3268" s="116" t="s">
        <v>15365</v>
      </c>
      <c r="L3268" s="197">
        <v>45757</v>
      </c>
      <c r="M3268" s="116" t="s">
        <v>15431</v>
      </c>
      <c r="N3268" s="197">
        <v>45769</v>
      </c>
      <c r="O3268" s="388">
        <f t="shared" si="154"/>
        <v>43750</v>
      </c>
      <c r="P3268" s="339">
        <f t="shared" si="155"/>
        <v>0</v>
      </c>
    </row>
    <row r="3269" spans="1:16" hidden="1" x14ac:dyDescent="0.25">
      <c r="A3269" s="116">
        <v>136521</v>
      </c>
      <c r="B3269" s="116">
        <v>1</v>
      </c>
      <c r="C3269" s="116">
        <v>1114100610</v>
      </c>
      <c r="D3269" s="116" t="s">
        <v>10353</v>
      </c>
      <c r="E3269" s="339">
        <v>215000</v>
      </c>
      <c r="F3269" s="194">
        <v>1</v>
      </c>
      <c r="G3269" s="194">
        <v>1</v>
      </c>
      <c r="H3269" s="194" t="s">
        <v>10119</v>
      </c>
      <c r="I3269" s="194">
        <f t="shared" si="153"/>
        <v>0</v>
      </c>
      <c r="J3269" s="116" t="s">
        <v>10126</v>
      </c>
      <c r="K3269" s="116" t="s">
        <v>15365</v>
      </c>
      <c r="L3269" s="197">
        <v>45757</v>
      </c>
      <c r="M3269" s="116" t="s">
        <v>15413</v>
      </c>
      <c r="N3269" s="197">
        <v>45764</v>
      </c>
      <c r="O3269" s="388">
        <f t="shared" si="154"/>
        <v>215000</v>
      </c>
      <c r="P3269" s="339">
        <f t="shared" si="155"/>
        <v>0</v>
      </c>
    </row>
    <row r="3270" spans="1:16" hidden="1" x14ac:dyDescent="0.25">
      <c r="A3270" s="116">
        <v>136521</v>
      </c>
      <c r="B3270" s="116">
        <v>1</v>
      </c>
      <c r="C3270" s="116">
        <v>1114100610</v>
      </c>
      <c r="D3270" s="116" t="s">
        <v>10353</v>
      </c>
      <c r="E3270" s="339">
        <v>215000</v>
      </c>
      <c r="F3270" s="194">
        <v>1</v>
      </c>
      <c r="G3270" s="194">
        <v>1</v>
      </c>
      <c r="H3270" s="194" t="s">
        <v>10119</v>
      </c>
      <c r="I3270" s="194">
        <f t="shared" si="153"/>
        <v>0</v>
      </c>
      <c r="J3270" s="116" t="s">
        <v>10126</v>
      </c>
      <c r="K3270" s="116" t="s">
        <v>15365</v>
      </c>
      <c r="L3270" s="197">
        <v>45757</v>
      </c>
      <c r="M3270" s="116" t="s">
        <v>15431</v>
      </c>
      <c r="N3270" s="197">
        <v>45769</v>
      </c>
      <c r="O3270" s="388">
        <f t="shared" si="154"/>
        <v>215000</v>
      </c>
      <c r="P3270" s="339">
        <f t="shared" si="155"/>
        <v>0</v>
      </c>
    </row>
    <row r="3271" spans="1:16" hidden="1" x14ac:dyDescent="0.25">
      <c r="A3271" s="116">
        <v>136537</v>
      </c>
      <c r="B3271" s="116">
        <v>4</v>
      </c>
      <c r="C3271" s="116">
        <v>1010100130</v>
      </c>
      <c r="D3271" s="116" t="s">
        <v>16157</v>
      </c>
      <c r="E3271" s="339">
        <v>32691.25</v>
      </c>
      <c r="F3271" s="194">
        <v>25</v>
      </c>
      <c r="G3271" s="194">
        <f>14+11</f>
        <v>25</v>
      </c>
      <c r="H3271" s="194" t="s">
        <v>10119</v>
      </c>
      <c r="I3271" s="194">
        <f t="shared" si="153"/>
        <v>0</v>
      </c>
      <c r="J3271" s="116" t="s">
        <v>10126</v>
      </c>
      <c r="K3271" s="116" t="s">
        <v>11657</v>
      </c>
      <c r="L3271" s="197">
        <v>45757</v>
      </c>
      <c r="M3271" s="116" t="s">
        <v>16379</v>
      </c>
      <c r="N3271" s="197">
        <v>45902</v>
      </c>
      <c r="O3271" s="388">
        <f t="shared" si="154"/>
        <v>1307.6500000000001</v>
      </c>
      <c r="P3271" s="339">
        <f t="shared" si="155"/>
        <v>0</v>
      </c>
    </row>
    <row r="3272" spans="1:16" hidden="1" x14ac:dyDescent="0.25">
      <c r="A3272" s="116">
        <v>136537</v>
      </c>
      <c r="B3272" s="116">
        <v>1</v>
      </c>
      <c r="C3272" s="116">
        <v>1010101120</v>
      </c>
      <c r="D3272" s="116" t="s">
        <v>9376</v>
      </c>
      <c r="E3272" s="339">
        <v>19350</v>
      </c>
      <c r="F3272" s="194">
        <v>3</v>
      </c>
      <c r="G3272" s="194">
        <v>3</v>
      </c>
      <c r="H3272" s="194" t="s">
        <v>10119</v>
      </c>
      <c r="I3272" s="194">
        <f t="shared" si="153"/>
        <v>0</v>
      </c>
      <c r="J3272" s="116" t="s">
        <v>10126</v>
      </c>
      <c r="K3272" s="116" t="s">
        <v>11657</v>
      </c>
      <c r="L3272" s="197">
        <v>45757</v>
      </c>
      <c r="M3272" s="116"/>
      <c r="N3272" s="197">
        <v>45758</v>
      </c>
      <c r="O3272" s="388">
        <f t="shared" si="154"/>
        <v>6450</v>
      </c>
      <c r="P3272" s="339">
        <f t="shared" si="155"/>
        <v>0</v>
      </c>
    </row>
    <row r="3273" spans="1:16" hidden="1" x14ac:dyDescent="0.25">
      <c r="A3273" s="116">
        <v>136537</v>
      </c>
      <c r="B3273" s="116">
        <v>3</v>
      </c>
      <c r="C3273" s="116">
        <v>1010102030</v>
      </c>
      <c r="D3273" s="116" t="s">
        <v>15130</v>
      </c>
      <c r="E3273" s="339">
        <v>63202.5</v>
      </c>
      <c r="F3273" s="194">
        <v>50</v>
      </c>
      <c r="G3273" s="194">
        <v>50</v>
      </c>
      <c r="H3273" s="194" t="s">
        <v>10119</v>
      </c>
      <c r="I3273" s="194">
        <f t="shared" si="153"/>
        <v>0</v>
      </c>
      <c r="J3273" s="116" t="s">
        <v>10126</v>
      </c>
      <c r="K3273" s="116" t="s">
        <v>11657</v>
      </c>
      <c r="L3273" s="197">
        <v>45757</v>
      </c>
      <c r="M3273" s="116"/>
      <c r="N3273" s="197">
        <v>45758</v>
      </c>
      <c r="O3273" s="388">
        <f t="shared" si="154"/>
        <v>1264.05</v>
      </c>
      <c r="P3273" s="339">
        <f t="shared" si="155"/>
        <v>0</v>
      </c>
    </row>
    <row r="3274" spans="1:16" hidden="1" x14ac:dyDescent="0.25">
      <c r="A3274" s="116">
        <v>136537</v>
      </c>
      <c r="B3274" s="116">
        <v>2</v>
      </c>
      <c r="C3274" s="116">
        <v>1010103050</v>
      </c>
      <c r="D3274" s="116" t="s">
        <v>10964</v>
      </c>
      <c r="E3274" s="339">
        <v>8310</v>
      </c>
      <c r="F3274" s="194">
        <v>3</v>
      </c>
      <c r="G3274" s="194">
        <v>3</v>
      </c>
      <c r="H3274" s="194" t="s">
        <v>10119</v>
      </c>
      <c r="I3274" s="194">
        <f t="shared" si="153"/>
        <v>0</v>
      </c>
      <c r="J3274" s="116" t="s">
        <v>10126</v>
      </c>
      <c r="K3274" s="116" t="s">
        <v>11657</v>
      </c>
      <c r="L3274" s="197">
        <v>45757</v>
      </c>
      <c r="M3274" s="116"/>
      <c r="N3274" s="197">
        <v>45854</v>
      </c>
      <c r="O3274" s="388">
        <f t="shared" si="154"/>
        <v>2770</v>
      </c>
      <c r="P3274" s="339">
        <f t="shared" si="155"/>
        <v>0</v>
      </c>
    </row>
    <row r="3275" spans="1:16" hidden="1" x14ac:dyDescent="0.25">
      <c r="A3275" s="116">
        <v>136537</v>
      </c>
      <c r="B3275" s="116">
        <v>6</v>
      </c>
      <c r="C3275" s="116">
        <v>1011100110</v>
      </c>
      <c r="D3275" s="116" t="s">
        <v>10354</v>
      </c>
      <c r="E3275" s="339">
        <v>17400</v>
      </c>
      <c r="F3275" s="194">
        <v>5</v>
      </c>
      <c r="G3275" s="194">
        <v>5</v>
      </c>
      <c r="H3275" s="194" t="s">
        <v>10119</v>
      </c>
      <c r="I3275" s="194">
        <f t="shared" si="153"/>
        <v>0</v>
      </c>
      <c r="J3275" s="116" t="s">
        <v>10126</v>
      </c>
      <c r="K3275" s="116" t="s">
        <v>11657</v>
      </c>
      <c r="L3275" s="197">
        <v>45757</v>
      </c>
      <c r="M3275" s="116"/>
      <c r="N3275" s="197">
        <v>45758</v>
      </c>
      <c r="O3275" s="388">
        <f t="shared" si="154"/>
        <v>3480</v>
      </c>
      <c r="P3275" s="339">
        <f t="shared" si="155"/>
        <v>0</v>
      </c>
    </row>
    <row r="3276" spans="1:16" hidden="1" x14ac:dyDescent="0.25">
      <c r="A3276" s="116">
        <v>136537</v>
      </c>
      <c r="B3276" s="116">
        <v>7</v>
      </c>
      <c r="C3276" s="116">
        <v>1011100430</v>
      </c>
      <c r="D3276" s="116" t="s">
        <v>17451</v>
      </c>
      <c r="E3276" s="339">
        <v>7150</v>
      </c>
      <c r="F3276" s="194">
        <v>1</v>
      </c>
      <c r="G3276" s="194">
        <v>1</v>
      </c>
      <c r="H3276" s="194" t="s">
        <v>10119</v>
      </c>
      <c r="I3276" s="194">
        <f t="shared" si="153"/>
        <v>0</v>
      </c>
      <c r="J3276" s="116" t="s">
        <v>10126</v>
      </c>
      <c r="K3276" s="116" t="s">
        <v>11657</v>
      </c>
      <c r="L3276" s="197">
        <v>45757</v>
      </c>
      <c r="M3276" s="116"/>
      <c r="N3276" s="197">
        <v>45758</v>
      </c>
      <c r="O3276" s="388">
        <f t="shared" si="154"/>
        <v>7150</v>
      </c>
      <c r="P3276" s="339">
        <f t="shared" si="155"/>
        <v>0</v>
      </c>
    </row>
    <row r="3277" spans="1:16" hidden="1" x14ac:dyDescent="0.25">
      <c r="A3277" s="116">
        <v>136537</v>
      </c>
      <c r="B3277" s="116">
        <v>5</v>
      </c>
      <c r="C3277" s="116">
        <v>1014104530</v>
      </c>
      <c r="D3277" s="116" t="s">
        <v>10355</v>
      </c>
      <c r="E3277" s="339">
        <v>58391.519999999997</v>
      </c>
      <c r="F3277" s="194">
        <v>2</v>
      </c>
      <c r="G3277" s="194">
        <v>2</v>
      </c>
      <c r="H3277" s="194" t="s">
        <v>10119</v>
      </c>
      <c r="I3277" s="194">
        <f t="shared" si="153"/>
        <v>0</v>
      </c>
      <c r="J3277" s="116" t="s">
        <v>10126</v>
      </c>
      <c r="K3277" s="116" t="s">
        <v>11657</v>
      </c>
      <c r="L3277" s="197">
        <v>45757</v>
      </c>
      <c r="M3277" s="116"/>
      <c r="N3277" s="197">
        <v>45758</v>
      </c>
      <c r="O3277" s="388">
        <f t="shared" si="154"/>
        <v>29195.759999999998</v>
      </c>
      <c r="P3277" s="339">
        <f t="shared" si="155"/>
        <v>0</v>
      </c>
    </row>
    <row r="3278" spans="1:16" hidden="1" x14ac:dyDescent="0.25">
      <c r="A3278" s="116">
        <v>136542</v>
      </c>
      <c r="B3278" s="116">
        <v>2</v>
      </c>
      <c r="C3278" s="116">
        <v>1310106980</v>
      </c>
      <c r="D3278" s="116" t="s">
        <v>11246</v>
      </c>
      <c r="E3278" s="339">
        <v>79800</v>
      </c>
      <c r="F3278" s="194">
        <v>2</v>
      </c>
      <c r="G3278" s="194">
        <v>2</v>
      </c>
      <c r="H3278" s="194" t="s">
        <v>10119</v>
      </c>
      <c r="I3278" s="194">
        <f t="shared" si="153"/>
        <v>0</v>
      </c>
      <c r="J3278" s="116" t="s">
        <v>10120</v>
      </c>
      <c r="K3278" s="116" t="s">
        <v>15252</v>
      </c>
      <c r="L3278" s="197">
        <v>45757</v>
      </c>
      <c r="M3278" s="116"/>
      <c r="N3278" s="197">
        <v>45852</v>
      </c>
      <c r="O3278" s="388">
        <f t="shared" si="154"/>
        <v>39900</v>
      </c>
      <c r="P3278" s="339">
        <f t="shared" si="155"/>
        <v>0</v>
      </c>
    </row>
    <row r="3279" spans="1:16" hidden="1" x14ac:dyDescent="0.25">
      <c r="A3279" s="116">
        <v>136542</v>
      </c>
      <c r="B3279" s="116">
        <v>1</v>
      </c>
      <c r="C3279" s="116">
        <v>1310111110</v>
      </c>
      <c r="D3279" s="116" t="s">
        <v>9979</v>
      </c>
      <c r="E3279" s="339">
        <v>39800</v>
      </c>
      <c r="F3279" s="194">
        <v>2</v>
      </c>
      <c r="G3279" s="194">
        <v>2</v>
      </c>
      <c r="H3279" s="194" t="s">
        <v>10119</v>
      </c>
      <c r="I3279" s="194">
        <f t="shared" si="153"/>
        <v>0</v>
      </c>
      <c r="J3279" s="116" t="s">
        <v>10120</v>
      </c>
      <c r="K3279" s="116" t="s">
        <v>15252</v>
      </c>
      <c r="L3279" s="197">
        <v>45757</v>
      </c>
      <c r="M3279" s="116"/>
      <c r="N3279" s="197">
        <v>45852</v>
      </c>
      <c r="O3279" s="388">
        <f t="shared" si="154"/>
        <v>19900</v>
      </c>
      <c r="P3279" s="339">
        <f t="shared" si="155"/>
        <v>0</v>
      </c>
    </row>
    <row r="3280" spans="1:16" hidden="1" x14ac:dyDescent="0.25">
      <c r="A3280" s="116">
        <v>136545</v>
      </c>
      <c r="B3280" s="116">
        <v>16</v>
      </c>
      <c r="C3280" s="116">
        <v>1012100010</v>
      </c>
      <c r="D3280" s="116" t="s">
        <v>10369</v>
      </c>
      <c r="E3280" s="339">
        <v>140000</v>
      </c>
      <c r="F3280" s="194">
        <v>2</v>
      </c>
      <c r="G3280" s="194">
        <v>2</v>
      </c>
      <c r="H3280" s="194" t="s">
        <v>10119</v>
      </c>
      <c r="I3280" s="194">
        <f t="shared" si="153"/>
        <v>0</v>
      </c>
      <c r="J3280" s="116" t="s">
        <v>10120</v>
      </c>
      <c r="K3280" s="116" t="s">
        <v>15386</v>
      </c>
      <c r="L3280" s="197">
        <v>45757</v>
      </c>
      <c r="M3280" s="116" t="s">
        <v>17620</v>
      </c>
      <c r="N3280" s="197">
        <v>45890</v>
      </c>
      <c r="O3280" s="388">
        <f t="shared" si="154"/>
        <v>70000</v>
      </c>
      <c r="P3280" s="339">
        <f t="shared" si="155"/>
        <v>0</v>
      </c>
    </row>
    <row r="3281" spans="1:16" hidden="1" x14ac:dyDescent="0.25">
      <c r="A3281" s="116">
        <v>136545</v>
      </c>
      <c r="B3281" s="116">
        <v>15</v>
      </c>
      <c r="C3281" s="116">
        <v>1012100020</v>
      </c>
      <c r="D3281" s="116" t="s">
        <v>10488</v>
      </c>
      <c r="E3281" s="339">
        <v>23438</v>
      </c>
      <c r="F3281" s="194">
        <v>1</v>
      </c>
      <c r="G3281" s="194">
        <v>1</v>
      </c>
      <c r="H3281" s="194" t="s">
        <v>10119</v>
      </c>
      <c r="I3281" s="194">
        <f t="shared" si="153"/>
        <v>0</v>
      </c>
      <c r="J3281" s="116" t="s">
        <v>10120</v>
      </c>
      <c r="K3281" s="116" t="s">
        <v>15386</v>
      </c>
      <c r="L3281" s="197">
        <v>45757</v>
      </c>
      <c r="M3281" s="116"/>
      <c r="N3281" s="197">
        <v>45758</v>
      </c>
      <c r="O3281" s="388">
        <f t="shared" si="154"/>
        <v>23438</v>
      </c>
      <c r="P3281" s="339">
        <f t="shared" si="155"/>
        <v>0</v>
      </c>
    </row>
    <row r="3282" spans="1:16" hidden="1" x14ac:dyDescent="0.25">
      <c r="A3282" s="116">
        <v>136545</v>
      </c>
      <c r="B3282" s="116">
        <v>2</v>
      </c>
      <c r="C3282" s="116">
        <v>1029102130</v>
      </c>
      <c r="D3282" s="116" t="s">
        <v>10961</v>
      </c>
      <c r="E3282" s="339">
        <v>75400</v>
      </c>
      <c r="F3282" s="194">
        <v>26</v>
      </c>
      <c r="G3282" s="194">
        <v>26</v>
      </c>
      <c r="H3282" s="194" t="s">
        <v>10119</v>
      </c>
      <c r="I3282" s="194">
        <f t="shared" si="153"/>
        <v>0</v>
      </c>
      <c r="J3282" s="116" t="s">
        <v>10120</v>
      </c>
      <c r="K3282" s="116" t="s">
        <v>15386</v>
      </c>
      <c r="L3282" s="197">
        <v>45757</v>
      </c>
      <c r="M3282" s="116"/>
      <c r="N3282" s="197">
        <v>45758</v>
      </c>
      <c r="O3282" s="388">
        <f t="shared" si="154"/>
        <v>2900</v>
      </c>
      <c r="P3282" s="339">
        <f t="shared" si="155"/>
        <v>0</v>
      </c>
    </row>
    <row r="3283" spans="1:16" hidden="1" x14ac:dyDescent="0.25">
      <c r="A3283" s="116">
        <v>136545</v>
      </c>
      <c r="B3283" s="116">
        <v>1</v>
      </c>
      <c r="C3283" s="116">
        <v>1322101460</v>
      </c>
      <c r="D3283" s="116" t="s">
        <v>11568</v>
      </c>
      <c r="E3283" s="339">
        <v>2752808.32</v>
      </c>
      <c r="F3283" s="194">
        <v>4</v>
      </c>
      <c r="G3283" s="194">
        <v>4</v>
      </c>
      <c r="H3283" s="194" t="s">
        <v>10119</v>
      </c>
      <c r="I3283" s="194">
        <f t="shared" si="153"/>
        <v>0</v>
      </c>
      <c r="J3283" s="116" t="s">
        <v>10120</v>
      </c>
      <c r="K3283" s="116" t="s">
        <v>15386</v>
      </c>
      <c r="L3283" s="197">
        <v>45757</v>
      </c>
      <c r="M3283" s="116"/>
      <c r="N3283" s="197">
        <v>45758</v>
      </c>
      <c r="O3283" s="388">
        <f t="shared" si="154"/>
        <v>688202.08</v>
      </c>
      <c r="P3283" s="339">
        <f t="shared" si="155"/>
        <v>0</v>
      </c>
    </row>
    <row r="3284" spans="1:16" hidden="1" x14ac:dyDescent="0.25">
      <c r="A3284" s="116">
        <v>136545</v>
      </c>
      <c r="B3284" s="116">
        <v>11</v>
      </c>
      <c r="C3284" s="116">
        <v>1512108100</v>
      </c>
      <c r="D3284" s="116" t="s">
        <v>17535</v>
      </c>
      <c r="E3284" s="339">
        <v>3300</v>
      </c>
      <c r="F3284" s="194">
        <v>3</v>
      </c>
      <c r="G3284" s="194">
        <v>3</v>
      </c>
      <c r="H3284" s="194" t="s">
        <v>10119</v>
      </c>
      <c r="I3284" s="194">
        <f t="shared" si="153"/>
        <v>0</v>
      </c>
      <c r="J3284" s="116" t="s">
        <v>10120</v>
      </c>
      <c r="K3284" s="116" t="s">
        <v>15386</v>
      </c>
      <c r="L3284" s="197">
        <v>45757</v>
      </c>
      <c r="M3284" s="116"/>
      <c r="N3284" s="197">
        <v>45758</v>
      </c>
      <c r="O3284" s="388">
        <f t="shared" si="154"/>
        <v>1100</v>
      </c>
      <c r="P3284" s="339">
        <f t="shared" si="155"/>
        <v>0</v>
      </c>
    </row>
    <row r="3285" spans="1:16" hidden="1" x14ac:dyDescent="0.25">
      <c r="A3285" s="116">
        <v>136545</v>
      </c>
      <c r="B3285" s="116">
        <v>14</v>
      </c>
      <c r="C3285" s="116">
        <v>1516101650</v>
      </c>
      <c r="D3285" s="116" t="s">
        <v>10379</v>
      </c>
      <c r="E3285" s="339">
        <v>17299.8</v>
      </c>
      <c r="F3285" s="194">
        <v>10</v>
      </c>
      <c r="G3285" s="194">
        <v>10</v>
      </c>
      <c r="H3285" s="194" t="s">
        <v>10119</v>
      </c>
      <c r="I3285" s="194">
        <f t="shared" si="153"/>
        <v>0</v>
      </c>
      <c r="J3285" s="116" t="s">
        <v>10120</v>
      </c>
      <c r="K3285" s="116" t="s">
        <v>15386</v>
      </c>
      <c r="L3285" s="197">
        <v>45757</v>
      </c>
      <c r="M3285" s="116"/>
      <c r="N3285" s="197">
        <v>45758</v>
      </c>
      <c r="O3285" s="388">
        <f t="shared" si="154"/>
        <v>1729.98</v>
      </c>
      <c r="P3285" s="339">
        <f t="shared" si="155"/>
        <v>0</v>
      </c>
    </row>
    <row r="3286" spans="1:16" hidden="1" x14ac:dyDescent="0.25">
      <c r="A3286" s="116">
        <v>136545</v>
      </c>
      <c r="B3286" s="116">
        <v>3</v>
      </c>
      <c r="C3286" s="116">
        <v>1522100070</v>
      </c>
      <c r="D3286" s="116" t="s">
        <v>10843</v>
      </c>
      <c r="E3286" s="339">
        <v>581951.88</v>
      </c>
      <c r="F3286" s="194">
        <v>2</v>
      </c>
      <c r="G3286" s="194">
        <v>2</v>
      </c>
      <c r="H3286" s="194" t="s">
        <v>10119</v>
      </c>
      <c r="I3286" s="194">
        <f t="shared" si="153"/>
        <v>0</v>
      </c>
      <c r="J3286" s="116" t="s">
        <v>10120</v>
      </c>
      <c r="K3286" s="116" t="s">
        <v>15386</v>
      </c>
      <c r="L3286" s="197">
        <v>45757</v>
      </c>
      <c r="M3286" s="116"/>
      <c r="N3286" s="197">
        <v>45758</v>
      </c>
      <c r="O3286" s="388">
        <f t="shared" si="154"/>
        <v>290975.94</v>
      </c>
      <c r="P3286" s="339">
        <f t="shared" si="155"/>
        <v>0</v>
      </c>
    </row>
    <row r="3287" spans="1:16" hidden="1" x14ac:dyDescent="0.25">
      <c r="A3287" s="116">
        <v>136545</v>
      </c>
      <c r="B3287" s="116">
        <v>8</v>
      </c>
      <c r="C3287" s="116">
        <v>1524102270</v>
      </c>
      <c r="D3287" s="116" t="s">
        <v>7602</v>
      </c>
      <c r="E3287" s="339">
        <v>66239</v>
      </c>
      <c r="F3287" s="194">
        <v>1</v>
      </c>
      <c r="G3287" s="194">
        <v>1</v>
      </c>
      <c r="H3287" s="194" t="s">
        <v>10119</v>
      </c>
      <c r="I3287" s="194">
        <f t="shared" si="153"/>
        <v>0</v>
      </c>
      <c r="J3287" s="116" t="s">
        <v>10120</v>
      </c>
      <c r="K3287" s="116" t="s">
        <v>15386</v>
      </c>
      <c r="L3287" s="197">
        <v>45757</v>
      </c>
      <c r="M3287" s="116"/>
      <c r="N3287" s="197">
        <v>45758</v>
      </c>
      <c r="O3287" s="388">
        <f t="shared" si="154"/>
        <v>66239</v>
      </c>
      <c r="P3287" s="339">
        <f t="shared" si="155"/>
        <v>0</v>
      </c>
    </row>
    <row r="3288" spans="1:16" hidden="1" x14ac:dyDescent="0.25">
      <c r="A3288" s="116">
        <v>136545</v>
      </c>
      <c r="B3288" s="116">
        <v>6</v>
      </c>
      <c r="C3288" s="116">
        <v>1524102280</v>
      </c>
      <c r="D3288" s="116" t="s">
        <v>7605</v>
      </c>
      <c r="E3288" s="339">
        <v>171357</v>
      </c>
      <c r="F3288" s="194">
        <v>1</v>
      </c>
      <c r="G3288" s="194">
        <v>1</v>
      </c>
      <c r="H3288" s="194" t="s">
        <v>10119</v>
      </c>
      <c r="I3288" s="194">
        <f t="shared" si="153"/>
        <v>0</v>
      </c>
      <c r="J3288" s="116" t="s">
        <v>10120</v>
      </c>
      <c r="K3288" s="116" t="s">
        <v>15386</v>
      </c>
      <c r="L3288" s="197">
        <v>45757</v>
      </c>
      <c r="M3288" s="116"/>
      <c r="N3288" s="197">
        <v>45758</v>
      </c>
      <c r="O3288" s="388">
        <f t="shared" si="154"/>
        <v>171357</v>
      </c>
      <c r="P3288" s="339">
        <f t="shared" si="155"/>
        <v>0</v>
      </c>
    </row>
    <row r="3289" spans="1:16" hidden="1" x14ac:dyDescent="0.25">
      <c r="A3289" s="116">
        <v>136545</v>
      </c>
      <c r="B3289" s="116">
        <v>9</v>
      </c>
      <c r="C3289" s="116">
        <v>1524102290</v>
      </c>
      <c r="D3289" s="116" t="s">
        <v>7599</v>
      </c>
      <c r="E3289" s="339">
        <v>139583</v>
      </c>
      <c r="F3289" s="194">
        <v>1</v>
      </c>
      <c r="G3289" s="194">
        <v>1</v>
      </c>
      <c r="H3289" s="194" t="s">
        <v>10119</v>
      </c>
      <c r="I3289" s="194">
        <f t="shared" si="153"/>
        <v>0</v>
      </c>
      <c r="J3289" s="116" t="s">
        <v>10120</v>
      </c>
      <c r="K3289" s="116" t="s">
        <v>15386</v>
      </c>
      <c r="L3289" s="197">
        <v>45757</v>
      </c>
      <c r="M3289" s="116"/>
      <c r="N3289" s="197">
        <v>45758</v>
      </c>
      <c r="O3289" s="388">
        <f t="shared" si="154"/>
        <v>139583</v>
      </c>
      <c r="P3289" s="339">
        <f t="shared" si="155"/>
        <v>0</v>
      </c>
    </row>
    <row r="3290" spans="1:16" hidden="1" x14ac:dyDescent="0.25">
      <c r="A3290" s="116">
        <v>136545</v>
      </c>
      <c r="B3290" s="116">
        <v>7</v>
      </c>
      <c r="C3290" s="116">
        <v>1524102300</v>
      </c>
      <c r="D3290" s="116" t="s">
        <v>7596</v>
      </c>
      <c r="E3290" s="339">
        <v>168508</v>
      </c>
      <c r="F3290" s="194">
        <v>1</v>
      </c>
      <c r="G3290" s="194">
        <v>1</v>
      </c>
      <c r="H3290" s="194" t="s">
        <v>10119</v>
      </c>
      <c r="I3290" s="194">
        <f t="shared" si="153"/>
        <v>0</v>
      </c>
      <c r="J3290" s="116" t="s">
        <v>10120</v>
      </c>
      <c r="K3290" s="116" t="s">
        <v>15386</v>
      </c>
      <c r="L3290" s="197">
        <v>45757</v>
      </c>
      <c r="M3290" s="116"/>
      <c r="N3290" s="197">
        <v>45758</v>
      </c>
      <c r="O3290" s="388">
        <f t="shared" si="154"/>
        <v>168508</v>
      </c>
      <c r="P3290" s="339">
        <f t="shared" si="155"/>
        <v>0</v>
      </c>
    </row>
    <row r="3291" spans="1:16" hidden="1" x14ac:dyDescent="0.25">
      <c r="A3291" s="116">
        <v>136545</v>
      </c>
      <c r="B3291" s="116">
        <v>5</v>
      </c>
      <c r="C3291" s="116">
        <v>1524102310</v>
      </c>
      <c r="D3291" s="116" t="s">
        <v>7592</v>
      </c>
      <c r="E3291" s="339">
        <v>211534.5</v>
      </c>
      <c r="F3291" s="194">
        <v>2</v>
      </c>
      <c r="G3291" s="194">
        <v>2</v>
      </c>
      <c r="H3291" s="194" t="s">
        <v>10119</v>
      </c>
      <c r="I3291" s="194">
        <f t="shared" si="153"/>
        <v>0</v>
      </c>
      <c r="J3291" s="116" t="s">
        <v>10120</v>
      </c>
      <c r="K3291" s="116" t="s">
        <v>15386</v>
      </c>
      <c r="L3291" s="197">
        <v>45757</v>
      </c>
      <c r="M3291" s="116"/>
      <c r="N3291" s="197">
        <v>45758</v>
      </c>
      <c r="O3291" s="388">
        <f t="shared" si="154"/>
        <v>105767.25</v>
      </c>
      <c r="P3291" s="339">
        <f t="shared" si="155"/>
        <v>0</v>
      </c>
    </row>
    <row r="3292" spans="1:16" hidden="1" x14ac:dyDescent="0.25">
      <c r="A3292" s="116">
        <v>136545</v>
      </c>
      <c r="B3292" s="116">
        <v>13</v>
      </c>
      <c r="C3292" s="116">
        <v>1524102320</v>
      </c>
      <c r="D3292" s="116" t="s">
        <v>7590</v>
      </c>
      <c r="E3292" s="339">
        <v>188574.78</v>
      </c>
      <c r="F3292" s="194">
        <v>6</v>
      </c>
      <c r="G3292" s="194">
        <v>6</v>
      </c>
      <c r="H3292" s="194" t="s">
        <v>10119</v>
      </c>
      <c r="I3292" s="194">
        <f t="shared" si="153"/>
        <v>0</v>
      </c>
      <c r="J3292" s="116" t="s">
        <v>10120</v>
      </c>
      <c r="K3292" s="116" t="s">
        <v>15386</v>
      </c>
      <c r="L3292" s="197">
        <v>45757</v>
      </c>
      <c r="M3292" s="116"/>
      <c r="N3292" s="197">
        <v>45758</v>
      </c>
      <c r="O3292" s="388">
        <f t="shared" si="154"/>
        <v>31429.13</v>
      </c>
      <c r="P3292" s="339">
        <f t="shared" si="155"/>
        <v>0</v>
      </c>
    </row>
    <row r="3293" spans="1:16" hidden="1" x14ac:dyDescent="0.25">
      <c r="A3293" s="116">
        <v>136545</v>
      </c>
      <c r="B3293" s="116">
        <v>4</v>
      </c>
      <c r="C3293" s="116">
        <v>1524102330</v>
      </c>
      <c r="D3293" s="116" t="s">
        <v>7589</v>
      </c>
      <c r="E3293" s="339">
        <v>205124.76</v>
      </c>
      <c r="F3293" s="194">
        <v>2</v>
      </c>
      <c r="G3293" s="194">
        <v>2</v>
      </c>
      <c r="H3293" s="194" t="s">
        <v>10119</v>
      </c>
      <c r="I3293" s="194">
        <f t="shared" si="153"/>
        <v>0</v>
      </c>
      <c r="J3293" s="116" t="s">
        <v>10120</v>
      </c>
      <c r="K3293" s="116" t="s">
        <v>15386</v>
      </c>
      <c r="L3293" s="197">
        <v>45757</v>
      </c>
      <c r="M3293" s="116"/>
      <c r="N3293" s="197">
        <v>45758</v>
      </c>
      <c r="O3293" s="388">
        <f t="shared" si="154"/>
        <v>102562.38</v>
      </c>
      <c r="P3293" s="339">
        <f t="shared" si="155"/>
        <v>0</v>
      </c>
    </row>
    <row r="3294" spans="1:16" hidden="1" x14ac:dyDescent="0.25">
      <c r="A3294" s="116">
        <v>136545</v>
      </c>
      <c r="B3294" s="116">
        <v>12</v>
      </c>
      <c r="C3294" s="116">
        <v>1810103930</v>
      </c>
      <c r="D3294" s="116" t="s">
        <v>17552</v>
      </c>
      <c r="E3294" s="339">
        <v>1500</v>
      </c>
      <c r="F3294" s="194">
        <v>2</v>
      </c>
      <c r="G3294" s="194">
        <v>2</v>
      </c>
      <c r="H3294" s="194" t="s">
        <v>10119</v>
      </c>
      <c r="I3294" s="194">
        <f t="shared" si="153"/>
        <v>0</v>
      </c>
      <c r="J3294" s="116" t="s">
        <v>10120</v>
      </c>
      <c r="K3294" s="116" t="s">
        <v>15386</v>
      </c>
      <c r="L3294" s="197">
        <v>45757</v>
      </c>
      <c r="M3294" s="116"/>
      <c r="N3294" s="197">
        <v>45758</v>
      </c>
      <c r="O3294" s="388">
        <f t="shared" si="154"/>
        <v>750</v>
      </c>
      <c r="P3294" s="339">
        <f t="shared" si="155"/>
        <v>0</v>
      </c>
    </row>
    <row r="3295" spans="1:16" hidden="1" x14ac:dyDescent="0.25">
      <c r="A3295" s="116">
        <v>136545</v>
      </c>
      <c r="B3295" s="116">
        <v>10</v>
      </c>
      <c r="C3295" s="116">
        <v>1810104890</v>
      </c>
      <c r="D3295" s="116" t="s">
        <v>17553</v>
      </c>
      <c r="E3295" s="339">
        <v>134990.28</v>
      </c>
      <c r="F3295" s="194">
        <v>36</v>
      </c>
      <c r="G3295" s="194">
        <v>36</v>
      </c>
      <c r="H3295" s="194" t="s">
        <v>10119</v>
      </c>
      <c r="I3295" s="194">
        <f t="shared" si="153"/>
        <v>0</v>
      </c>
      <c r="J3295" s="116" t="s">
        <v>10120</v>
      </c>
      <c r="K3295" s="116" t="s">
        <v>15386</v>
      </c>
      <c r="L3295" s="197">
        <v>45757</v>
      </c>
      <c r="M3295" s="116" t="s">
        <v>15908</v>
      </c>
      <c r="N3295" s="197">
        <v>45854</v>
      </c>
      <c r="O3295" s="388">
        <f t="shared" si="154"/>
        <v>3749.73</v>
      </c>
      <c r="P3295" s="339">
        <f t="shared" si="155"/>
        <v>0</v>
      </c>
    </row>
    <row r="3296" spans="1:16" hidden="1" x14ac:dyDescent="0.25">
      <c r="A3296" s="116">
        <v>136546</v>
      </c>
      <c r="B3296" s="116">
        <v>2</v>
      </c>
      <c r="C3296" s="116">
        <v>1010101150</v>
      </c>
      <c r="D3296" s="116" t="s">
        <v>11127</v>
      </c>
      <c r="E3296" s="339">
        <v>188000</v>
      </c>
      <c r="F3296" s="194">
        <v>20</v>
      </c>
      <c r="G3296" s="194">
        <v>20</v>
      </c>
      <c r="H3296" s="194" t="s">
        <v>10119</v>
      </c>
      <c r="I3296" s="194">
        <f t="shared" si="153"/>
        <v>0</v>
      </c>
      <c r="J3296" s="116" t="s">
        <v>10120</v>
      </c>
      <c r="K3296" s="116" t="s">
        <v>15386</v>
      </c>
      <c r="L3296" s="197">
        <v>45757</v>
      </c>
      <c r="M3296" s="116"/>
      <c r="N3296" s="197">
        <v>45758</v>
      </c>
      <c r="O3296" s="388">
        <f t="shared" si="154"/>
        <v>9400</v>
      </c>
      <c r="P3296" s="339">
        <f t="shared" si="155"/>
        <v>0</v>
      </c>
    </row>
    <row r="3297" spans="1:16" hidden="1" x14ac:dyDescent="0.25">
      <c r="A3297" s="116">
        <v>136546</v>
      </c>
      <c r="B3297" s="116">
        <v>1</v>
      </c>
      <c r="C3297" s="116">
        <v>1010101250</v>
      </c>
      <c r="D3297" s="116" t="s">
        <v>17477</v>
      </c>
      <c r="E3297" s="339">
        <v>19322.5</v>
      </c>
      <c r="F3297" s="194">
        <v>50</v>
      </c>
      <c r="G3297" s="194">
        <v>50</v>
      </c>
      <c r="H3297" s="194" t="s">
        <v>10119</v>
      </c>
      <c r="I3297" s="194">
        <f t="shared" si="153"/>
        <v>0</v>
      </c>
      <c r="J3297" s="116" t="s">
        <v>10120</v>
      </c>
      <c r="K3297" s="116" t="s">
        <v>15386</v>
      </c>
      <c r="L3297" s="197">
        <v>45757</v>
      </c>
      <c r="M3297" s="116"/>
      <c r="N3297" s="197">
        <v>45757</v>
      </c>
      <c r="O3297" s="388">
        <f t="shared" si="154"/>
        <v>386.45</v>
      </c>
      <c r="P3297" s="339">
        <f t="shared" si="155"/>
        <v>0</v>
      </c>
    </row>
    <row r="3298" spans="1:16" hidden="1" x14ac:dyDescent="0.25">
      <c r="A3298" s="116">
        <v>136546</v>
      </c>
      <c r="B3298" s="116">
        <v>10</v>
      </c>
      <c r="C3298" s="116">
        <v>1011100040</v>
      </c>
      <c r="D3298" s="116" t="s">
        <v>10481</v>
      </c>
      <c r="E3298" s="339">
        <v>8700</v>
      </c>
      <c r="F3298" s="194">
        <v>6</v>
      </c>
      <c r="G3298" s="194">
        <v>6</v>
      </c>
      <c r="H3298" s="194" t="s">
        <v>10119</v>
      </c>
      <c r="I3298" s="194">
        <f t="shared" si="153"/>
        <v>0</v>
      </c>
      <c r="J3298" s="116" t="s">
        <v>10120</v>
      </c>
      <c r="K3298" s="116" t="s">
        <v>15386</v>
      </c>
      <c r="L3298" s="197">
        <v>45757</v>
      </c>
      <c r="M3298" s="116"/>
      <c r="N3298" s="197">
        <v>45758</v>
      </c>
      <c r="O3298" s="388">
        <f t="shared" si="154"/>
        <v>1450</v>
      </c>
      <c r="P3298" s="339">
        <f t="shared" si="155"/>
        <v>0</v>
      </c>
    </row>
    <row r="3299" spans="1:16" hidden="1" x14ac:dyDescent="0.25">
      <c r="A3299" s="116">
        <v>136546</v>
      </c>
      <c r="B3299" s="116">
        <v>3</v>
      </c>
      <c r="C3299" s="116">
        <v>1011100940</v>
      </c>
      <c r="D3299" s="116" t="s">
        <v>10652</v>
      </c>
      <c r="E3299" s="339">
        <v>43000</v>
      </c>
      <c r="F3299" s="194">
        <v>2</v>
      </c>
      <c r="G3299" s="194">
        <v>2</v>
      </c>
      <c r="H3299" s="194" t="s">
        <v>10119</v>
      </c>
      <c r="I3299" s="194">
        <f t="shared" si="153"/>
        <v>0</v>
      </c>
      <c r="J3299" s="116" t="s">
        <v>10120</v>
      </c>
      <c r="K3299" s="116" t="s">
        <v>15386</v>
      </c>
      <c r="L3299" s="197">
        <v>45757</v>
      </c>
      <c r="M3299" s="116"/>
      <c r="N3299" s="197">
        <v>45758</v>
      </c>
      <c r="O3299" s="388">
        <f t="shared" si="154"/>
        <v>21500</v>
      </c>
      <c r="P3299" s="339">
        <f t="shared" si="155"/>
        <v>0</v>
      </c>
    </row>
    <row r="3300" spans="1:16" hidden="1" x14ac:dyDescent="0.25">
      <c r="A3300" s="116">
        <v>136546</v>
      </c>
      <c r="B3300" s="116">
        <v>11</v>
      </c>
      <c r="C3300" s="116">
        <v>1015100080</v>
      </c>
      <c r="D3300" s="116" t="s">
        <v>11141</v>
      </c>
      <c r="E3300" s="339">
        <v>47065.84</v>
      </c>
      <c r="F3300" s="194">
        <v>2</v>
      </c>
      <c r="G3300" s="194">
        <v>2</v>
      </c>
      <c r="H3300" s="194" t="s">
        <v>10119</v>
      </c>
      <c r="I3300" s="194">
        <f t="shared" si="153"/>
        <v>0</v>
      </c>
      <c r="J3300" s="116" t="s">
        <v>10120</v>
      </c>
      <c r="K3300" s="116" t="s">
        <v>15386</v>
      </c>
      <c r="L3300" s="197">
        <v>45757</v>
      </c>
      <c r="M3300" s="116"/>
      <c r="N3300" s="197">
        <v>45758</v>
      </c>
      <c r="O3300" s="388">
        <f t="shared" si="154"/>
        <v>23532.92</v>
      </c>
      <c r="P3300" s="339">
        <f t="shared" si="155"/>
        <v>0</v>
      </c>
    </row>
    <row r="3301" spans="1:16" hidden="1" x14ac:dyDescent="0.25">
      <c r="A3301" s="116">
        <v>136546</v>
      </c>
      <c r="B3301" s="116">
        <v>14</v>
      </c>
      <c r="C3301" s="116">
        <v>1015100890</v>
      </c>
      <c r="D3301" s="116" t="s">
        <v>11142</v>
      </c>
      <c r="E3301" s="339">
        <v>31700</v>
      </c>
      <c r="F3301" s="194">
        <v>5</v>
      </c>
      <c r="G3301" s="194">
        <v>5</v>
      </c>
      <c r="H3301" s="194" t="s">
        <v>10119</v>
      </c>
      <c r="I3301" s="194">
        <f t="shared" si="153"/>
        <v>0</v>
      </c>
      <c r="J3301" s="116" t="s">
        <v>10120</v>
      </c>
      <c r="K3301" s="116" t="s">
        <v>15386</v>
      </c>
      <c r="L3301" s="197">
        <v>45757</v>
      </c>
      <c r="M3301" s="116"/>
      <c r="N3301" s="197">
        <v>45854</v>
      </c>
      <c r="O3301" s="388">
        <f t="shared" si="154"/>
        <v>6340</v>
      </c>
      <c r="P3301" s="339">
        <f t="shared" si="155"/>
        <v>0</v>
      </c>
    </row>
    <row r="3302" spans="1:16" hidden="1" x14ac:dyDescent="0.25">
      <c r="A3302" s="116">
        <v>136546</v>
      </c>
      <c r="B3302" s="116">
        <v>4</v>
      </c>
      <c r="C3302" s="116">
        <v>1016100540</v>
      </c>
      <c r="D3302" s="116" t="s">
        <v>11148</v>
      </c>
      <c r="E3302" s="339">
        <v>4445.76</v>
      </c>
      <c r="F3302" s="194">
        <v>2</v>
      </c>
      <c r="G3302" s="194">
        <v>2</v>
      </c>
      <c r="H3302" s="194" t="s">
        <v>10119</v>
      </c>
      <c r="I3302" s="194">
        <f t="shared" si="153"/>
        <v>0</v>
      </c>
      <c r="J3302" s="116" t="s">
        <v>10120</v>
      </c>
      <c r="K3302" s="116" t="s">
        <v>15386</v>
      </c>
      <c r="L3302" s="197">
        <v>45757</v>
      </c>
      <c r="M3302" s="116"/>
      <c r="N3302" s="197">
        <v>45758</v>
      </c>
      <c r="O3302" s="388">
        <f t="shared" si="154"/>
        <v>2222.88</v>
      </c>
      <c r="P3302" s="339">
        <f t="shared" si="155"/>
        <v>0</v>
      </c>
    </row>
    <row r="3303" spans="1:16" hidden="1" x14ac:dyDescent="0.25">
      <c r="A3303" s="116">
        <v>136546</v>
      </c>
      <c r="B3303" s="116">
        <v>5</v>
      </c>
      <c r="C3303" s="116">
        <v>1016101250</v>
      </c>
      <c r="D3303" s="116" t="s">
        <v>11152</v>
      </c>
      <c r="E3303" s="339">
        <v>3324</v>
      </c>
      <c r="F3303" s="194">
        <v>2</v>
      </c>
      <c r="G3303" s="194">
        <v>2</v>
      </c>
      <c r="H3303" s="194" t="s">
        <v>10119</v>
      </c>
      <c r="I3303" s="194">
        <f t="shared" si="153"/>
        <v>0</v>
      </c>
      <c r="J3303" s="116" t="s">
        <v>10120</v>
      </c>
      <c r="K3303" s="116" t="s">
        <v>15386</v>
      </c>
      <c r="L3303" s="197">
        <v>45757</v>
      </c>
      <c r="M3303" s="116"/>
      <c r="N3303" s="197">
        <v>45854</v>
      </c>
      <c r="O3303" s="388">
        <f t="shared" si="154"/>
        <v>1662</v>
      </c>
      <c r="P3303" s="339">
        <f t="shared" si="155"/>
        <v>0</v>
      </c>
    </row>
    <row r="3304" spans="1:16" hidden="1" x14ac:dyDescent="0.25">
      <c r="A3304" s="116">
        <v>136546</v>
      </c>
      <c r="B3304" s="116">
        <v>12</v>
      </c>
      <c r="C3304" s="116">
        <v>1016101340</v>
      </c>
      <c r="D3304" s="116" t="s">
        <v>10489</v>
      </c>
      <c r="E3304" s="339">
        <v>15502.5</v>
      </c>
      <c r="F3304" s="194">
        <v>2</v>
      </c>
      <c r="G3304" s="194">
        <v>2</v>
      </c>
      <c r="H3304" s="194" t="s">
        <v>10119</v>
      </c>
      <c r="I3304" s="194">
        <f t="shared" si="153"/>
        <v>0</v>
      </c>
      <c r="J3304" s="116" t="s">
        <v>10120</v>
      </c>
      <c r="K3304" s="116" t="s">
        <v>15386</v>
      </c>
      <c r="L3304" s="197">
        <v>45757</v>
      </c>
      <c r="M3304" s="116"/>
      <c r="N3304" s="197">
        <v>45758</v>
      </c>
      <c r="O3304" s="388">
        <f t="shared" si="154"/>
        <v>7751.25</v>
      </c>
      <c r="P3304" s="339">
        <f t="shared" si="155"/>
        <v>0</v>
      </c>
    </row>
    <row r="3305" spans="1:16" hidden="1" x14ac:dyDescent="0.25">
      <c r="A3305" s="116">
        <v>136546</v>
      </c>
      <c r="B3305" s="116">
        <v>6</v>
      </c>
      <c r="C3305" s="116">
        <v>1016101760</v>
      </c>
      <c r="D3305" s="116" t="s">
        <v>10968</v>
      </c>
      <c r="E3305" s="339">
        <v>227900</v>
      </c>
      <c r="F3305" s="194">
        <v>1</v>
      </c>
      <c r="G3305" s="194">
        <v>1</v>
      </c>
      <c r="H3305" s="194" t="s">
        <v>10119</v>
      </c>
      <c r="I3305" s="194">
        <f t="shared" si="153"/>
        <v>0</v>
      </c>
      <c r="J3305" s="116" t="s">
        <v>10120</v>
      </c>
      <c r="K3305" s="116" t="s">
        <v>15386</v>
      </c>
      <c r="L3305" s="197">
        <v>45757</v>
      </c>
      <c r="M3305" s="116"/>
      <c r="N3305" s="197">
        <v>45784</v>
      </c>
      <c r="O3305" s="388">
        <f t="shared" si="154"/>
        <v>227900</v>
      </c>
      <c r="P3305" s="339">
        <f t="shared" si="155"/>
        <v>0</v>
      </c>
    </row>
    <row r="3306" spans="1:16" hidden="1" x14ac:dyDescent="0.25">
      <c r="A3306" s="116">
        <v>136546</v>
      </c>
      <c r="B3306" s="116">
        <v>9</v>
      </c>
      <c r="C3306" s="116">
        <v>1019100040</v>
      </c>
      <c r="D3306" s="116" t="s">
        <v>10643</v>
      </c>
      <c r="E3306" s="339">
        <v>6004</v>
      </c>
      <c r="F3306" s="194">
        <v>2</v>
      </c>
      <c r="G3306" s="194">
        <v>2</v>
      </c>
      <c r="H3306" s="194" t="s">
        <v>10119</v>
      </c>
      <c r="I3306" s="194">
        <f t="shared" si="153"/>
        <v>0</v>
      </c>
      <c r="J3306" s="116" t="s">
        <v>10120</v>
      </c>
      <c r="K3306" s="116" t="s">
        <v>15386</v>
      </c>
      <c r="L3306" s="197">
        <v>45757</v>
      </c>
      <c r="M3306" s="116"/>
      <c r="N3306" s="197">
        <v>45758</v>
      </c>
      <c r="O3306" s="388">
        <f t="shared" si="154"/>
        <v>3002</v>
      </c>
      <c r="P3306" s="339">
        <f t="shared" si="155"/>
        <v>0</v>
      </c>
    </row>
    <row r="3307" spans="1:16" hidden="1" x14ac:dyDescent="0.25">
      <c r="A3307" s="116">
        <v>136546</v>
      </c>
      <c r="B3307" s="116">
        <v>8</v>
      </c>
      <c r="C3307" s="116">
        <v>1019101740</v>
      </c>
      <c r="D3307" s="116" t="s">
        <v>10970</v>
      </c>
      <c r="E3307" s="339">
        <v>5620</v>
      </c>
      <c r="F3307" s="194">
        <v>10</v>
      </c>
      <c r="G3307" s="194">
        <v>10</v>
      </c>
      <c r="H3307" s="194" t="s">
        <v>10119</v>
      </c>
      <c r="I3307" s="194">
        <f t="shared" si="153"/>
        <v>0</v>
      </c>
      <c r="J3307" s="116" t="s">
        <v>10120</v>
      </c>
      <c r="K3307" s="116" t="s">
        <v>15386</v>
      </c>
      <c r="L3307" s="197">
        <v>45757</v>
      </c>
      <c r="M3307" s="116"/>
      <c r="N3307" s="197">
        <v>45758</v>
      </c>
      <c r="O3307" s="388">
        <f t="shared" si="154"/>
        <v>562</v>
      </c>
      <c r="P3307" s="339">
        <f t="shared" si="155"/>
        <v>0</v>
      </c>
    </row>
    <row r="3308" spans="1:16" hidden="1" x14ac:dyDescent="0.25">
      <c r="A3308" s="116">
        <v>136546</v>
      </c>
      <c r="B3308" s="116">
        <v>15</v>
      </c>
      <c r="C3308" s="116">
        <v>1526101680</v>
      </c>
      <c r="D3308" s="116" t="s">
        <v>15251</v>
      </c>
      <c r="E3308" s="339">
        <v>9780</v>
      </c>
      <c r="F3308" s="194">
        <v>5</v>
      </c>
      <c r="G3308" s="194">
        <v>5</v>
      </c>
      <c r="H3308" s="194" t="s">
        <v>10119</v>
      </c>
      <c r="I3308" s="194">
        <f t="shared" si="153"/>
        <v>0</v>
      </c>
      <c r="J3308" s="116" t="s">
        <v>10120</v>
      </c>
      <c r="K3308" s="116" t="s">
        <v>15386</v>
      </c>
      <c r="L3308" s="197">
        <v>45757</v>
      </c>
      <c r="M3308" s="116" t="s">
        <v>15909</v>
      </c>
      <c r="N3308" s="197">
        <v>45854</v>
      </c>
      <c r="O3308" s="388">
        <f t="shared" si="154"/>
        <v>1956</v>
      </c>
      <c r="P3308" s="339">
        <f t="shared" si="155"/>
        <v>0</v>
      </c>
    </row>
    <row r="3309" spans="1:16" hidden="1" x14ac:dyDescent="0.25">
      <c r="A3309" s="116">
        <v>136546</v>
      </c>
      <c r="B3309" s="116">
        <v>7</v>
      </c>
      <c r="C3309" s="116">
        <v>1546101840</v>
      </c>
      <c r="D3309" s="116" t="s">
        <v>10957</v>
      </c>
      <c r="E3309" s="339">
        <v>56455.199999999997</v>
      </c>
      <c r="F3309" s="194">
        <v>5</v>
      </c>
      <c r="G3309" s="194">
        <v>5</v>
      </c>
      <c r="H3309" s="194" t="s">
        <v>10119</v>
      </c>
      <c r="I3309" s="194">
        <f t="shared" si="153"/>
        <v>0</v>
      </c>
      <c r="J3309" s="116" t="s">
        <v>10120</v>
      </c>
      <c r="K3309" s="116" t="s">
        <v>15386</v>
      </c>
      <c r="L3309" s="197">
        <v>45757</v>
      </c>
      <c r="M3309" s="116"/>
      <c r="N3309" s="197">
        <v>45758</v>
      </c>
      <c r="O3309" s="388">
        <f t="shared" si="154"/>
        <v>11291.039999999999</v>
      </c>
      <c r="P3309" s="339">
        <f t="shared" si="155"/>
        <v>0</v>
      </c>
    </row>
    <row r="3310" spans="1:16" hidden="1" x14ac:dyDescent="0.25">
      <c r="A3310" s="116">
        <v>136546</v>
      </c>
      <c r="B3310" s="116">
        <v>13</v>
      </c>
      <c r="C3310" s="116">
        <v>1546101890</v>
      </c>
      <c r="D3310" s="116" t="s">
        <v>17459</v>
      </c>
      <c r="E3310" s="339">
        <v>10119.25</v>
      </c>
      <c r="F3310" s="194">
        <v>5</v>
      </c>
      <c r="G3310" s="194">
        <v>5</v>
      </c>
      <c r="H3310" s="194" t="s">
        <v>10119</v>
      </c>
      <c r="I3310" s="194">
        <f t="shared" si="153"/>
        <v>0</v>
      </c>
      <c r="J3310" s="116" t="s">
        <v>10120</v>
      </c>
      <c r="K3310" s="116" t="s">
        <v>15386</v>
      </c>
      <c r="L3310" s="197">
        <v>45757</v>
      </c>
      <c r="M3310" s="116"/>
      <c r="N3310" s="197">
        <v>45758</v>
      </c>
      <c r="O3310" s="388">
        <f t="shared" si="154"/>
        <v>2023.85</v>
      </c>
      <c r="P3310" s="339">
        <f t="shared" si="155"/>
        <v>0</v>
      </c>
    </row>
    <row r="3311" spans="1:16" hidden="1" x14ac:dyDescent="0.25">
      <c r="A3311" s="116">
        <v>136546</v>
      </c>
      <c r="B3311" s="116">
        <v>16</v>
      </c>
      <c r="C3311" s="116">
        <v>1810101750</v>
      </c>
      <c r="D3311" s="116" t="s">
        <v>11365</v>
      </c>
      <c r="E3311" s="339">
        <v>13140</v>
      </c>
      <c r="F3311" s="194">
        <v>3</v>
      </c>
      <c r="G3311" s="194">
        <v>3</v>
      </c>
      <c r="H3311" s="194" t="s">
        <v>10119</v>
      </c>
      <c r="I3311" s="194">
        <f t="shared" si="153"/>
        <v>0</v>
      </c>
      <c r="J3311" s="116" t="s">
        <v>10120</v>
      </c>
      <c r="K3311" s="116" t="s">
        <v>15386</v>
      </c>
      <c r="L3311" s="197">
        <v>45757</v>
      </c>
      <c r="M3311" s="116"/>
      <c r="N3311" s="197">
        <v>45758</v>
      </c>
      <c r="O3311" s="388">
        <f t="shared" si="154"/>
        <v>4380</v>
      </c>
      <c r="P3311" s="339">
        <f t="shared" si="155"/>
        <v>0</v>
      </c>
    </row>
    <row r="3312" spans="1:16" hidden="1" x14ac:dyDescent="0.25">
      <c r="A3312" s="116">
        <v>136547</v>
      </c>
      <c r="B3312" s="116">
        <v>7</v>
      </c>
      <c r="C3312" s="116">
        <v>1013100090</v>
      </c>
      <c r="D3312" s="116" t="s">
        <v>11037</v>
      </c>
      <c r="E3312" s="339">
        <v>670000</v>
      </c>
      <c r="F3312" s="194">
        <v>2</v>
      </c>
      <c r="G3312" s="194">
        <v>2</v>
      </c>
      <c r="H3312" s="194" t="s">
        <v>10119</v>
      </c>
      <c r="I3312" s="194">
        <f t="shared" si="153"/>
        <v>0</v>
      </c>
      <c r="J3312" s="116" t="s">
        <v>10120</v>
      </c>
      <c r="K3312" s="116" t="s">
        <v>15389</v>
      </c>
      <c r="L3312" s="197">
        <v>45757</v>
      </c>
      <c r="M3312" s="116"/>
      <c r="N3312" s="197">
        <v>45758</v>
      </c>
      <c r="O3312" s="388">
        <f t="shared" si="154"/>
        <v>335000</v>
      </c>
      <c r="P3312" s="339">
        <f t="shared" si="155"/>
        <v>0</v>
      </c>
    </row>
    <row r="3313" spans="1:16" hidden="1" x14ac:dyDescent="0.25">
      <c r="A3313" s="116">
        <v>136547</v>
      </c>
      <c r="B3313" s="116">
        <v>8</v>
      </c>
      <c r="C3313" s="116">
        <v>1016101720</v>
      </c>
      <c r="D3313" s="116" t="s">
        <v>15394</v>
      </c>
      <c r="E3313" s="339">
        <v>177143</v>
      </c>
      <c r="F3313" s="194">
        <v>1</v>
      </c>
      <c r="G3313" s="194">
        <v>1</v>
      </c>
      <c r="H3313" s="194" t="s">
        <v>10119</v>
      </c>
      <c r="I3313" s="194">
        <f t="shared" si="153"/>
        <v>0</v>
      </c>
      <c r="J3313" s="116" t="s">
        <v>10120</v>
      </c>
      <c r="K3313" s="116" t="s">
        <v>15389</v>
      </c>
      <c r="L3313" s="197">
        <v>45757</v>
      </c>
      <c r="M3313" s="116"/>
      <c r="N3313" s="197">
        <v>45758</v>
      </c>
      <c r="O3313" s="388">
        <f t="shared" si="154"/>
        <v>177143</v>
      </c>
      <c r="P3313" s="339">
        <f t="shared" si="155"/>
        <v>0</v>
      </c>
    </row>
    <row r="3314" spans="1:16" hidden="1" x14ac:dyDescent="0.25">
      <c r="A3314" s="116">
        <v>136547</v>
      </c>
      <c r="B3314" s="116">
        <v>5</v>
      </c>
      <c r="C3314" s="116">
        <v>1311100810</v>
      </c>
      <c r="D3314" s="116" t="s">
        <v>10959</v>
      </c>
      <c r="E3314" s="339">
        <v>87960</v>
      </c>
      <c r="F3314" s="194">
        <v>4</v>
      </c>
      <c r="G3314" s="194">
        <v>4</v>
      </c>
      <c r="H3314" s="194" t="s">
        <v>10119</v>
      </c>
      <c r="I3314" s="194">
        <f t="shared" si="153"/>
        <v>0</v>
      </c>
      <c r="J3314" s="116" t="s">
        <v>10120</v>
      </c>
      <c r="K3314" s="116" t="s">
        <v>15389</v>
      </c>
      <c r="L3314" s="197">
        <v>45757</v>
      </c>
      <c r="M3314" s="116"/>
      <c r="N3314" s="197">
        <v>45758</v>
      </c>
      <c r="O3314" s="388">
        <f t="shared" si="154"/>
        <v>21990</v>
      </c>
      <c r="P3314" s="339">
        <f t="shared" si="155"/>
        <v>0</v>
      </c>
    </row>
    <row r="3315" spans="1:16" hidden="1" x14ac:dyDescent="0.25">
      <c r="A3315" s="116">
        <v>136547</v>
      </c>
      <c r="B3315" s="116">
        <v>4</v>
      </c>
      <c r="C3315" s="116">
        <v>1321100480</v>
      </c>
      <c r="D3315" s="116" t="s">
        <v>10385</v>
      </c>
      <c r="E3315" s="339">
        <v>365378.58</v>
      </c>
      <c r="F3315" s="194">
        <v>6</v>
      </c>
      <c r="G3315" s="194">
        <v>6</v>
      </c>
      <c r="H3315" s="194" t="s">
        <v>10119</v>
      </c>
      <c r="I3315" s="194">
        <f t="shared" ref="I3315:I3378" si="156">+F3315-G3315</f>
        <v>0</v>
      </c>
      <c r="J3315" s="116" t="s">
        <v>10120</v>
      </c>
      <c r="K3315" s="116" t="s">
        <v>15389</v>
      </c>
      <c r="L3315" s="197">
        <v>45757</v>
      </c>
      <c r="M3315" s="116"/>
      <c r="N3315" s="197">
        <v>45758</v>
      </c>
      <c r="O3315" s="388">
        <f t="shared" ref="O3315:O3378" si="157">+E3315/F3315</f>
        <v>60896.43</v>
      </c>
      <c r="P3315" s="339">
        <f t="shared" ref="P3315:P3378" si="158">+O3315*I3315</f>
        <v>0</v>
      </c>
    </row>
    <row r="3316" spans="1:16" hidden="1" x14ac:dyDescent="0.25">
      <c r="A3316" s="116">
        <v>136547</v>
      </c>
      <c r="B3316" s="116">
        <v>3</v>
      </c>
      <c r="C3316" s="116">
        <v>1321100610</v>
      </c>
      <c r="D3316" s="116" t="s">
        <v>6938</v>
      </c>
      <c r="E3316" s="339">
        <v>1487070</v>
      </c>
      <c r="F3316" s="194">
        <v>30</v>
      </c>
      <c r="G3316" s="194">
        <v>30</v>
      </c>
      <c r="H3316" s="194" t="s">
        <v>10119</v>
      </c>
      <c r="I3316" s="194">
        <f t="shared" si="156"/>
        <v>0</v>
      </c>
      <c r="J3316" s="116" t="s">
        <v>10120</v>
      </c>
      <c r="K3316" s="116" t="s">
        <v>15389</v>
      </c>
      <c r="L3316" s="197">
        <v>45757</v>
      </c>
      <c r="M3316" s="116"/>
      <c r="N3316" s="197">
        <v>45758</v>
      </c>
      <c r="O3316" s="388">
        <f t="shared" si="157"/>
        <v>49569</v>
      </c>
      <c r="P3316" s="339">
        <f t="shared" si="158"/>
        <v>0</v>
      </c>
    </row>
    <row r="3317" spans="1:16" hidden="1" x14ac:dyDescent="0.25">
      <c r="A3317" s="116">
        <v>136547</v>
      </c>
      <c r="B3317" s="116">
        <v>6</v>
      </c>
      <c r="C3317" s="116">
        <v>1323100010</v>
      </c>
      <c r="D3317" s="116" t="s">
        <v>11039</v>
      </c>
      <c r="E3317" s="339">
        <v>82350</v>
      </c>
      <c r="F3317" s="194">
        <v>1</v>
      </c>
      <c r="G3317" s="194">
        <v>1</v>
      </c>
      <c r="H3317" s="194" t="s">
        <v>10119</v>
      </c>
      <c r="I3317" s="194">
        <f t="shared" si="156"/>
        <v>0</v>
      </c>
      <c r="J3317" s="116" t="s">
        <v>10120</v>
      </c>
      <c r="K3317" s="116" t="s">
        <v>15389</v>
      </c>
      <c r="L3317" s="197">
        <v>45757</v>
      </c>
      <c r="M3317" s="116"/>
      <c r="N3317" s="197">
        <v>45758</v>
      </c>
      <c r="O3317" s="388">
        <f t="shared" si="157"/>
        <v>82350</v>
      </c>
      <c r="P3317" s="339">
        <f t="shared" si="158"/>
        <v>0</v>
      </c>
    </row>
    <row r="3318" spans="1:16" hidden="1" x14ac:dyDescent="0.25">
      <c r="A3318" s="116">
        <v>136547</v>
      </c>
      <c r="B3318" s="116">
        <v>2</v>
      </c>
      <c r="C3318" s="116">
        <v>1324103570</v>
      </c>
      <c r="D3318" s="116" t="s">
        <v>11273</v>
      </c>
      <c r="E3318" s="339">
        <v>795367.2</v>
      </c>
      <c r="F3318" s="194">
        <v>6</v>
      </c>
      <c r="G3318" s="194">
        <v>6</v>
      </c>
      <c r="H3318" s="194" t="s">
        <v>10119</v>
      </c>
      <c r="I3318" s="194">
        <f t="shared" si="156"/>
        <v>0</v>
      </c>
      <c r="J3318" s="116" t="s">
        <v>10120</v>
      </c>
      <c r="K3318" s="116" t="s">
        <v>15389</v>
      </c>
      <c r="L3318" s="197">
        <v>45757</v>
      </c>
      <c r="M3318" s="116"/>
      <c r="N3318" s="197">
        <v>45758</v>
      </c>
      <c r="O3318" s="388">
        <f t="shared" si="157"/>
        <v>132561.19999999998</v>
      </c>
      <c r="P3318" s="339">
        <f t="shared" si="158"/>
        <v>0</v>
      </c>
    </row>
    <row r="3319" spans="1:16" hidden="1" x14ac:dyDescent="0.25">
      <c r="A3319" s="116">
        <v>136547</v>
      </c>
      <c r="B3319" s="116">
        <v>1</v>
      </c>
      <c r="C3319" s="116">
        <v>1324103590</v>
      </c>
      <c r="D3319" s="116" t="s">
        <v>11043</v>
      </c>
      <c r="E3319" s="339">
        <v>719520</v>
      </c>
      <c r="F3319" s="194">
        <v>30</v>
      </c>
      <c r="G3319" s="194">
        <v>30</v>
      </c>
      <c r="H3319" s="194" t="s">
        <v>10119</v>
      </c>
      <c r="I3319" s="194">
        <f t="shared" si="156"/>
        <v>0</v>
      </c>
      <c r="J3319" s="116" t="s">
        <v>10120</v>
      </c>
      <c r="K3319" s="116" t="s">
        <v>15389</v>
      </c>
      <c r="L3319" s="197">
        <v>45757</v>
      </c>
      <c r="M3319" s="116"/>
      <c r="N3319" s="197">
        <v>45758</v>
      </c>
      <c r="O3319" s="388">
        <f t="shared" si="157"/>
        <v>23984</v>
      </c>
      <c r="P3319" s="339">
        <f t="shared" si="158"/>
        <v>0</v>
      </c>
    </row>
    <row r="3320" spans="1:16" hidden="1" x14ac:dyDescent="0.25">
      <c r="A3320" s="116">
        <v>136549</v>
      </c>
      <c r="B3320" s="116">
        <v>12</v>
      </c>
      <c r="C3320" s="116">
        <v>1011100040</v>
      </c>
      <c r="D3320" s="116" t="s">
        <v>10481</v>
      </c>
      <c r="E3320" s="339">
        <v>11600</v>
      </c>
      <c r="F3320" s="194">
        <v>8</v>
      </c>
      <c r="G3320" s="194">
        <v>8</v>
      </c>
      <c r="H3320" s="194" t="s">
        <v>10119</v>
      </c>
      <c r="I3320" s="194">
        <f t="shared" si="156"/>
        <v>0</v>
      </c>
      <c r="J3320" s="116" t="s">
        <v>10120</v>
      </c>
      <c r="K3320" s="116" t="s">
        <v>15380</v>
      </c>
      <c r="L3320" s="197">
        <v>45757</v>
      </c>
      <c r="M3320" s="116"/>
      <c r="N3320" s="197">
        <v>45757</v>
      </c>
      <c r="O3320" s="388">
        <f t="shared" si="157"/>
        <v>1450</v>
      </c>
      <c r="P3320" s="339">
        <f t="shared" si="158"/>
        <v>0</v>
      </c>
    </row>
    <row r="3321" spans="1:16" hidden="1" x14ac:dyDescent="0.25">
      <c r="A3321" s="116">
        <v>136549</v>
      </c>
      <c r="B3321" s="116">
        <v>11</v>
      </c>
      <c r="C3321" s="116">
        <v>1017102120</v>
      </c>
      <c r="D3321" s="116" t="s">
        <v>10656</v>
      </c>
      <c r="E3321" s="339">
        <v>162000</v>
      </c>
      <c r="F3321" s="194">
        <v>1</v>
      </c>
      <c r="G3321" s="194">
        <v>1</v>
      </c>
      <c r="H3321" s="194" t="s">
        <v>10119</v>
      </c>
      <c r="I3321" s="194">
        <f t="shared" si="156"/>
        <v>0</v>
      </c>
      <c r="J3321" s="116" t="s">
        <v>10120</v>
      </c>
      <c r="K3321" s="116" t="s">
        <v>15380</v>
      </c>
      <c r="L3321" s="197">
        <v>45757</v>
      </c>
      <c r="M3321" s="116"/>
      <c r="N3321" s="197">
        <v>45757</v>
      </c>
      <c r="O3321" s="388">
        <f t="shared" si="157"/>
        <v>162000</v>
      </c>
      <c r="P3321" s="339">
        <f t="shared" si="158"/>
        <v>0</v>
      </c>
    </row>
    <row r="3322" spans="1:16" hidden="1" x14ac:dyDescent="0.25">
      <c r="A3322" s="116">
        <v>136549</v>
      </c>
      <c r="B3322" s="116">
        <v>15</v>
      </c>
      <c r="C3322" s="116">
        <v>1019103360</v>
      </c>
      <c r="D3322" s="116" t="s">
        <v>11164</v>
      </c>
      <c r="E3322" s="339">
        <v>62509.89</v>
      </c>
      <c r="F3322" s="194">
        <v>3</v>
      </c>
      <c r="G3322" s="194">
        <v>3</v>
      </c>
      <c r="H3322" s="194" t="s">
        <v>10119</v>
      </c>
      <c r="I3322" s="194">
        <f t="shared" si="156"/>
        <v>0</v>
      </c>
      <c r="J3322" s="116" t="s">
        <v>10120</v>
      </c>
      <c r="K3322" s="116" t="s">
        <v>15380</v>
      </c>
      <c r="L3322" s="197">
        <v>45757</v>
      </c>
      <c r="M3322" s="116"/>
      <c r="N3322" s="197">
        <v>45757</v>
      </c>
      <c r="O3322" s="388">
        <f t="shared" si="157"/>
        <v>20836.63</v>
      </c>
      <c r="P3322" s="339">
        <f t="shared" si="158"/>
        <v>0</v>
      </c>
    </row>
    <row r="3323" spans="1:16" hidden="1" x14ac:dyDescent="0.25">
      <c r="A3323" s="116">
        <v>136549</v>
      </c>
      <c r="B3323" s="116">
        <v>13</v>
      </c>
      <c r="C3323" s="116">
        <v>1023100140</v>
      </c>
      <c r="D3323" s="116" t="s">
        <v>11171</v>
      </c>
      <c r="E3323" s="339">
        <v>55170.03</v>
      </c>
      <c r="F3323" s="194">
        <v>3</v>
      </c>
      <c r="G3323" s="194">
        <v>3</v>
      </c>
      <c r="H3323" s="194" t="s">
        <v>10119</v>
      </c>
      <c r="I3323" s="194">
        <f t="shared" si="156"/>
        <v>0</v>
      </c>
      <c r="J3323" s="116" t="s">
        <v>10120</v>
      </c>
      <c r="K3323" s="116" t="s">
        <v>15380</v>
      </c>
      <c r="L3323" s="197">
        <v>45757</v>
      </c>
      <c r="M3323" s="116"/>
      <c r="N3323" s="197">
        <v>45757</v>
      </c>
      <c r="O3323" s="388">
        <f t="shared" si="157"/>
        <v>18390.009999999998</v>
      </c>
      <c r="P3323" s="339">
        <f t="shared" si="158"/>
        <v>0</v>
      </c>
    </row>
    <row r="3324" spans="1:16" hidden="1" x14ac:dyDescent="0.25">
      <c r="A3324" s="116">
        <v>136549</v>
      </c>
      <c r="B3324" s="116">
        <v>14</v>
      </c>
      <c r="C3324" s="116">
        <v>1023100340</v>
      </c>
      <c r="D3324" s="116" t="s">
        <v>10969</v>
      </c>
      <c r="E3324" s="339">
        <v>55170</v>
      </c>
      <c r="F3324" s="194">
        <v>3</v>
      </c>
      <c r="G3324" s="194">
        <v>3</v>
      </c>
      <c r="H3324" s="194" t="s">
        <v>10119</v>
      </c>
      <c r="I3324" s="194">
        <f t="shared" si="156"/>
        <v>0</v>
      </c>
      <c r="J3324" s="116" t="s">
        <v>10120</v>
      </c>
      <c r="K3324" s="116" t="s">
        <v>15380</v>
      </c>
      <c r="L3324" s="197">
        <v>45757</v>
      </c>
      <c r="M3324" s="116"/>
      <c r="N3324" s="197">
        <v>45757</v>
      </c>
      <c r="O3324" s="388">
        <f t="shared" si="157"/>
        <v>18390</v>
      </c>
      <c r="P3324" s="339">
        <f t="shared" si="158"/>
        <v>0</v>
      </c>
    </row>
    <row r="3325" spans="1:16" hidden="1" x14ac:dyDescent="0.25">
      <c r="A3325" s="116">
        <v>136549</v>
      </c>
      <c r="B3325" s="116">
        <v>1</v>
      </c>
      <c r="C3325" s="116">
        <v>1026100050</v>
      </c>
      <c r="D3325" s="116" t="s">
        <v>17642</v>
      </c>
      <c r="E3325" s="339">
        <v>934000</v>
      </c>
      <c r="F3325" s="194">
        <v>2</v>
      </c>
      <c r="G3325" s="194">
        <v>2</v>
      </c>
      <c r="H3325" s="194" t="s">
        <v>10119</v>
      </c>
      <c r="I3325" s="194">
        <f t="shared" si="156"/>
        <v>0</v>
      </c>
      <c r="J3325" s="116" t="s">
        <v>10120</v>
      </c>
      <c r="K3325" s="116" t="s">
        <v>15380</v>
      </c>
      <c r="L3325" s="197">
        <v>45757</v>
      </c>
      <c r="M3325" s="116"/>
      <c r="N3325" s="197">
        <v>45757</v>
      </c>
      <c r="O3325" s="388">
        <f t="shared" si="157"/>
        <v>467000</v>
      </c>
      <c r="P3325" s="339">
        <f t="shared" si="158"/>
        <v>0</v>
      </c>
    </row>
    <row r="3326" spans="1:16" hidden="1" x14ac:dyDescent="0.25">
      <c r="A3326" s="116">
        <v>136549</v>
      </c>
      <c r="B3326" s="116">
        <v>4</v>
      </c>
      <c r="C3326" s="116">
        <v>1310101830</v>
      </c>
      <c r="D3326" s="116" t="s">
        <v>15113</v>
      </c>
      <c r="E3326" s="339">
        <v>16500</v>
      </c>
      <c r="F3326" s="194">
        <v>1</v>
      </c>
      <c r="G3326" s="194">
        <v>1</v>
      </c>
      <c r="H3326" s="194" t="s">
        <v>10119</v>
      </c>
      <c r="I3326" s="194">
        <f t="shared" si="156"/>
        <v>0</v>
      </c>
      <c r="J3326" s="116" t="s">
        <v>10120</v>
      </c>
      <c r="K3326" s="116" t="s">
        <v>15380</v>
      </c>
      <c r="L3326" s="197">
        <v>45757</v>
      </c>
      <c r="M3326" s="116"/>
      <c r="N3326" s="197">
        <v>45757</v>
      </c>
      <c r="O3326" s="388">
        <f t="shared" si="157"/>
        <v>16500</v>
      </c>
      <c r="P3326" s="339">
        <f t="shared" si="158"/>
        <v>0</v>
      </c>
    </row>
    <row r="3327" spans="1:16" hidden="1" x14ac:dyDescent="0.25">
      <c r="A3327" s="116">
        <v>136549</v>
      </c>
      <c r="B3327" s="116">
        <v>6</v>
      </c>
      <c r="C3327" s="116">
        <v>1310102060</v>
      </c>
      <c r="D3327" s="116" t="s">
        <v>10122</v>
      </c>
      <c r="E3327" s="339">
        <v>3890</v>
      </c>
      <c r="F3327" s="194">
        <v>1</v>
      </c>
      <c r="G3327" s="194">
        <v>1</v>
      </c>
      <c r="H3327" s="194" t="s">
        <v>10119</v>
      </c>
      <c r="I3327" s="194">
        <f t="shared" si="156"/>
        <v>0</v>
      </c>
      <c r="J3327" s="116" t="s">
        <v>10120</v>
      </c>
      <c r="K3327" s="116" t="s">
        <v>15380</v>
      </c>
      <c r="L3327" s="197">
        <v>45757</v>
      </c>
      <c r="M3327" s="116"/>
      <c r="N3327" s="197">
        <v>45854</v>
      </c>
      <c r="O3327" s="388">
        <f t="shared" si="157"/>
        <v>3890</v>
      </c>
      <c r="P3327" s="339">
        <f t="shared" si="158"/>
        <v>0</v>
      </c>
    </row>
    <row r="3328" spans="1:16" hidden="1" x14ac:dyDescent="0.25">
      <c r="A3328" s="116">
        <v>136549</v>
      </c>
      <c r="B3328" s="116">
        <v>5</v>
      </c>
      <c r="C3328" s="116">
        <v>1310102230</v>
      </c>
      <c r="D3328" s="116" t="s">
        <v>15114</v>
      </c>
      <c r="E3328" s="339">
        <v>4500</v>
      </c>
      <c r="F3328" s="194">
        <v>1</v>
      </c>
      <c r="G3328" s="194">
        <v>1</v>
      </c>
      <c r="H3328" s="194" t="s">
        <v>10119</v>
      </c>
      <c r="I3328" s="194">
        <f t="shared" si="156"/>
        <v>0</v>
      </c>
      <c r="J3328" s="116" t="s">
        <v>10120</v>
      </c>
      <c r="K3328" s="116" t="s">
        <v>15380</v>
      </c>
      <c r="L3328" s="197">
        <v>45757</v>
      </c>
      <c r="M3328" s="116"/>
      <c r="N3328" s="197">
        <v>45757</v>
      </c>
      <c r="O3328" s="388">
        <f t="shared" si="157"/>
        <v>4500</v>
      </c>
      <c r="P3328" s="339">
        <f t="shared" si="158"/>
        <v>0</v>
      </c>
    </row>
    <row r="3329" spans="1:16" hidden="1" x14ac:dyDescent="0.25">
      <c r="A3329" s="116">
        <v>136549</v>
      </c>
      <c r="B3329" s="116">
        <v>3</v>
      </c>
      <c r="C3329" s="116">
        <v>1324100990</v>
      </c>
      <c r="D3329" s="116" t="s">
        <v>16193</v>
      </c>
      <c r="E3329" s="339">
        <v>10399</v>
      </c>
      <c r="F3329" s="194">
        <v>1</v>
      </c>
      <c r="G3329" s="194">
        <v>1</v>
      </c>
      <c r="H3329" s="194" t="s">
        <v>10119</v>
      </c>
      <c r="I3329" s="194">
        <f t="shared" si="156"/>
        <v>0</v>
      </c>
      <c r="J3329" s="116" t="s">
        <v>10120</v>
      </c>
      <c r="K3329" s="116" t="s">
        <v>15380</v>
      </c>
      <c r="L3329" s="197">
        <v>45757</v>
      </c>
      <c r="M3329" s="116"/>
      <c r="N3329" s="197">
        <v>45757</v>
      </c>
      <c r="O3329" s="388">
        <f t="shared" si="157"/>
        <v>10399</v>
      </c>
      <c r="P3329" s="339">
        <f t="shared" si="158"/>
        <v>0</v>
      </c>
    </row>
    <row r="3330" spans="1:16" hidden="1" x14ac:dyDescent="0.25">
      <c r="A3330" s="116">
        <v>136549</v>
      </c>
      <c r="B3330" s="116">
        <v>10</v>
      </c>
      <c r="C3330" s="116">
        <v>1521100070</v>
      </c>
      <c r="D3330" s="116" t="s">
        <v>17577</v>
      </c>
      <c r="E3330" s="339">
        <v>2451.6799999999998</v>
      </c>
      <c r="F3330" s="194">
        <v>16</v>
      </c>
      <c r="G3330" s="194">
        <v>16</v>
      </c>
      <c r="H3330" s="194" t="s">
        <v>10119</v>
      </c>
      <c r="I3330" s="194">
        <f t="shared" si="156"/>
        <v>0</v>
      </c>
      <c r="J3330" s="116" t="s">
        <v>10120</v>
      </c>
      <c r="K3330" s="116" t="s">
        <v>15380</v>
      </c>
      <c r="L3330" s="197">
        <v>45757</v>
      </c>
      <c r="M3330" s="116"/>
      <c r="N3330" s="197">
        <v>45757</v>
      </c>
      <c r="O3330" s="388">
        <f t="shared" si="157"/>
        <v>153.22999999999999</v>
      </c>
      <c r="P3330" s="339">
        <f t="shared" si="158"/>
        <v>0</v>
      </c>
    </row>
    <row r="3331" spans="1:16" hidden="1" x14ac:dyDescent="0.25">
      <c r="A3331" s="116">
        <v>136549</v>
      </c>
      <c r="B3331" s="116">
        <v>2</v>
      </c>
      <c r="C3331" s="116">
        <v>1523100670</v>
      </c>
      <c r="D3331" s="116" t="s">
        <v>17643</v>
      </c>
      <c r="E3331" s="339">
        <v>592980.75</v>
      </c>
      <c r="F3331" s="194">
        <v>9</v>
      </c>
      <c r="G3331" s="194">
        <v>9</v>
      </c>
      <c r="H3331" s="194" t="s">
        <v>10119</v>
      </c>
      <c r="I3331" s="194">
        <f t="shared" si="156"/>
        <v>0</v>
      </c>
      <c r="J3331" s="116" t="s">
        <v>10120</v>
      </c>
      <c r="K3331" s="116" t="s">
        <v>15380</v>
      </c>
      <c r="L3331" s="197">
        <v>45757</v>
      </c>
      <c r="M3331" s="116"/>
      <c r="N3331" s="197">
        <v>45757</v>
      </c>
      <c r="O3331" s="388">
        <f t="shared" si="157"/>
        <v>65886.75</v>
      </c>
      <c r="P3331" s="339">
        <f t="shared" si="158"/>
        <v>0</v>
      </c>
    </row>
    <row r="3332" spans="1:16" hidden="1" x14ac:dyDescent="0.25">
      <c r="A3332" s="116">
        <v>136549</v>
      </c>
      <c r="B3332" s="116">
        <v>16</v>
      </c>
      <c r="C3332" s="116">
        <v>1523100680</v>
      </c>
      <c r="D3332" s="116" t="s">
        <v>17480</v>
      </c>
      <c r="E3332" s="339">
        <v>8757.1</v>
      </c>
      <c r="F3332" s="194">
        <v>10</v>
      </c>
      <c r="G3332" s="194">
        <v>10</v>
      </c>
      <c r="H3332" s="194" t="s">
        <v>10119</v>
      </c>
      <c r="I3332" s="194">
        <f t="shared" si="156"/>
        <v>0</v>
      </c>
      <c r="J3332" s="116" t="s">
        <v>10120</v>
      </c>
      <c r="K3332" s="116" t="s">
        <v>15380</v>
      </c>
      <c r="L3332" s="197">
        <v>45757</v>
      </c>
      <c r="M3332" s="116"/>
      <c r="N3332" s="197">
        <v>45757</v>
      </c>
      <c r="O3332" s="388">
        <f t="shared" si="157"/>
        <v>875.71</v>
      </c>
      <c r="P3332" s="339">
        <f t="shared" si="158"/>
        <v>0</v>
      </c>
    </row>
    <row r="3333" spans="1:16" hidden="1" x14ac:dyDescent="0.25">
      <c r="A3333" s="116">
        <v>136549</v>
      </c>
      <c r="B3333" s="116">
        <v>7</v>
      </c>
      <c r="C3333" s="116">
        <v>1810103950</v>
      </c>
      <c r="D3333" s="116" t="s">
        <v>17644</v>
      </c>
      <c r="E3333" s="339">
        <v>12978.56</v>
      </c>
      <c r="F3333" s="194">
        <v>16</v>
      </c>
      <c r="G3333" s="194">
        <v>16</v>
      </c>
      <c r="H3333" s="194" t="s">
        <v>10119</v>
      </c>
      <c r="I3333" s="194">
        <f t="shared" si="156"/>
        <v>0</v>
      </c>
      <c r="J3333" s="116" t="s">
        <v>10120</v>
      </c>
      <c r="K3333" s="116" t="s">
        <v>15380</v>
      </c>
      <c r="L3333" s="197">
        <v>45757</v>
      </c>
      <c r="M3333" s="116"/>
      <c r="N3333" s="197">
        <v>45757</v>
      </c>
      <c r="O3333" s="388">
        <f t="shared" si="157"/>
        <v>811.16</v>
      </c>
      <c r="P3333" s="339">
        <f t="shared" si="158"/>
        <v>0</v>
      </c>
    </row>
    <row r="3334" spans="1:16" hidden="1" x14ac:dyDescent="0.25">
      <c r="A3334" s="116">
        <v>136549</v>
      </c>
      <c r="B3334" s="116">
        <v>8</v>
      </c>
      <c r="C3334" s="116">
        <v>1810105100</v>
      </c>
      <c r="D3334" s="116" t="s">
        <v>15115</v>
      </c>
      <c r="E3334" s="339">
        <v>602.72</v>
      </c>
      <c r="F3334" s="194">
        <v>16</v>
      </c>
      <c r="G3334" s="194">
        <v>16</v>
      </c>
      <c r="H3334" s="194" t="s">
        <v>10119</v>
      </c>
      <c r="I3334" s="194">
        <f t="shared" si="156"/>
        <v>0</v>
      </c>
      <c r="J3334" s="116" t="s">
        <v>10120</v>
      </c>
      <c r="K3334" s="116" t="s">
        <v>15380</v>
      </c>
      <c r="L3334" s="197">
        <v>45757</v>
      </c>
      <c r="M3334" s="116"/>
      <c r="N3334" s="197">
        <v>45757</v>
      </c>
      <c r="O3334" s="388">
        <f t="shared" si="157"/>
        <v>37.67</v>
      </c>
      <c r="P3334" s="339">
        <f t="shared" si="158"/>
        <v>0</v>
      </c>
    </row>
    <row r="3335" spans="1:16" hidden="1" x14ac:dyDescent="0.25">
      <c r="A3335" s="116">
        <v>136549</v>
      </c>
      <c r="B3335" s="116">
        <v>9</v>
      </c>
      <c r="C3335" s="116">
        <v>1810105190</v>
      </c>
      <c r="D3335" s="116" t="s">
        <v>10568</v>
      </c>
      <c r="E3335" s="339">
        <v>3418.56</v>
      </c>
      <c r="F3335" s="194">
        <v>16</v>
      </c>
      <c r="G3335" s="194">
        <v>16</v>
      </c>
      <c r="H3335" s="194" t="s">
        <v>10119</v>
      </c>
      <c r="I3335" s="194">
        <f t="shared" si="156"/>
        <v>0</v>
      </c>
      <c r="J3335" s="116" t="s">
        <v>10120</v>
      </c>
      <c r="K3335" s="116" t="s">
        <v>15380</v>
      </c>
      <c r="L3335" s="197">
        <v>45757</v>
      </c>
      <c r="M3335" s="116"/>
      <c r="N3335" s="197">
        <v>45757</v>
      </c>
      <c r="O3335" s="388">
        <f t="shared" si="157"/>
        <v>213.66</v>
      </c>
      <c r="P3335" s="339">
        <f t="shared" si="158"/>
        <v>0</v>
      </c>
    </row>
    <row r="3336" spans="1:16" hidden="1" x14ac:dyDescent="0.25">
      <c r="A3336" s="116">
        <v>136553</v>
      </c>
      <c r="B3336" s="116">
        <v>5</v>
      </c>
      <c r="C3336" s="116">
        <v>1010101180</v>
      </c>
      <c r="D3336" s="116" t="s">
        <v>11128</v>
      </c>
      <c r="E3336" s="339">
        <v>67872.5</v>
      </c>
      <c r="F3336" s="194">
        <v>10</v>
      </c>
      <c r="G3336" s="194">
        <v>10</v>
      </c>
      <c r="H3336" s="194" t="s">
        <v>10119</v>
      </c>
      <c r="I3336" s="194">
        <f t="shared" si="156"/>
        <v>0</v>
      </c>
      <c r="J3336" s="116" t="s">
        <v>10120</v>
      </c>
      <c r="K3336" s="116" t="s">
        <v>15380</v>
      </c>
      <c r="L3336" s="197">
        <v>45757</v>
      </c>
      <c r="M3336" s="116"/>
      <c r="N3336" s="197">
        <v>45757</v>
      </c>
      <c r="O3336" s="388">
        <f t="shared" si="157"/>
        <v>6787.25</v>
      </c>
      <c r="P3336" s="339">
        <f t="shared" si="158"/>
        <v>0</v>
      </c>
    </row>
    <row r="3337" spans="1:16" hidden="1" x14ac:dyDescent="0.25">
      <c r="A3337" s="116">
        <v>136553</v>
      </c>
      <c r="B3337" s="116">
        <v>10</v>
      </c>
      <c r="C3337" s="116">
        <v>1019100710</v>
      </c>
      <c r="D3337" s="116" t="s">
        <v>15381</v>
      </c>
      <c r="E3337" s="339">
        <v>2147</v>
      </c>
      <c r="F3337" s="194">
        <v>1</v>
      </c>
      <c r="G3337" s="194">
        <v>1</v>
      </c>
      <c r="H3337" s="194" t="s">
        <v>10119</v>
      </c>
      <c r="I3337" s="194">
        <f t="shared" si="156"/>
        <v>0</v>
      </c>
      <c r="J3337" s="116" t="s">
        <v>10120</v>
      </c>
      <c r="K3337" s="116" t="s">
        <v>15380</v>
      </c>
      <c r="L3337" s="197">
        <v>45757</v>
      </c>
      <c r="M3337" s="116"/>
      <c r="N3337" s="197">
        <v>45785</v>
      </c>
      <c r="O3337" s="388">
        <f t="shared" si="157"/>
        <v>2147</v>
      </c>
      <c r="P3337" s="339">
        <f t="shared" si="158"/>
        <v>0</v>
      </c>
    </row>
    <row r="3338" spans="1:16" hidden="1" x14ac:dyDescent="0.25">
      <c r="A3338" s="116">
        <v>136553</v>
      </c>
      <c r="B3338" s="116">
        <v>12</v>
      </c>
      <c r="C3338" s="116">
        <v>1510106710</v>
      </c>
      <c r="D3338" s="116" t="s">
        <v>15382</v>
      </c>
      <c r="E3338" s="339">
        <v>585300</v>
      </c>
      <c r="F3338" s="194">
        <v>6</v>
      </c>
      <c r="G3338" s="194">
        <v>6</v>
      </c>
      <c r="H3338" s="194" t="s">
        <v>10119</v>
      </c>
      <c r="I3338" s="194">
        <f t="shared" si="156"/>
        <v>0</v>
      </c>
      <c r="J3338" s="116" t="s">
        <v>10120</v>
      </c>
      <c r="K3338" s="116" t="s">
        <v>15380</v>
      </c>
      <c r="L3338" s="197">
        <v>45757</v>
      </c>
      <c r="M3338" s="116" t="s">
        <v>15433</v>
      </c>
      <c r="N3338" s="197">
        <v>45769</v>
      </c>
      <c r="O3338" s="388">
        <f t="shared" si="157"/>
        <v>97550</v>
      </c>
      <c r="P3338" s="339">
        <f t="shared" si="158"/>
        <v>0</v>
      </c>
    </row>
    <row r="3339" spans="1:16" hidden="1" x14ac:dyDescent="0.25">
      <c r="A3339" s="116">
        <v>136553</v>
      </c>
      <c r="B3339" s="116">
        <v>9</v>
      </c>
      <c r="C3339" s="116">
        <v>1512110280</v>
      </c>
      <c r="D3339" s="116" t="s">
        <v>10251</v>
      </c>
      <c r="E3339" s="339">
        <v>48180</v>
      </c>
      <c r="F3339" s="194">
        <v>20</v>
      </c>
      <c r="G3339" s="194">
        <v>20</v>
      </c>
      <c r="H3339" s="194" t="s">
        <v>10119</v>
      </c>
      <c r="I3339" s="194">
        <f t="shared" si="156"/>
        <v>0</v>
      </c>
      <c r="J3339" s="116" t="s">
        <v>10120</v>
      </c>
      <c r="K3339" s="116" t="s">
        <v>15380</v>
      </c>
      <c r="L3339" s="197">
        <v>45757</v>
      </c>
      <c r="M3339" s="116"/>
      <c r="N3339" s="197">
        <v>45785</v>
      </c>
      <c r="O3339" s="388">
        <f t="shared" si="157"/>
        <v>2409</v>
      </c>
      <c r="P3339" s="339">
        <f t="shared" si="158"/>
        <v>0</v>
      </c>
    </row>
    <row r="3340" spans="1:16" hidden="1" x14ac:dyDescent="0.25">
      <c r="A3340" s="116">
        <v>136553</v>
      </c>
      <c r="B3340" s="116">
        <v>3</v>
      </c>
      <c r="C3340" s="116">
        <v>1514100040</v>
      </c>
      <c r="D3340" s="116" t="s">
        <v>9067</v>
      </c>
      <c r="E3340" s="339">
        <v>155867</v>
      </c>
      <c r="F3340" s="194">
        <v>1</v>
      </c>
      <c r="G3340" s="194">
        <v>1</v>
      </c>
      <c r="H3340" s="194" t="s">
        <v>10119</v>
      </c>
      <c r="I3340" s="194">
        <f t="shared" si="156"/>
        <v>0</v>
      </c>
      <c r="J3340" s="116" t="s">
        <v>10120</v>
      </c>
      <c r="K3340" s="116" t="s">
        <v>15380</v>
      </c>
      <c r="L3340" s="197">
        <v>45757</v>
      </c>
      <c r="M3340" s="116"/>
      <c r="N3340" s="197">
        <v>45757</v>
      </c>
      <c r="O3340" s="388">
        <f t="shared" si="157"/>
        <v>155867</v>
      </c>
      <c r="P3340" s="339">
        <f t="shared" si="158"/>
        <v>0</v>
      </c>
    </row>
    <row r="3341" spans="1:16" hidden="1" x14ac:dyDescent="0.25">
      <c r="A3341" s="116">
        <v>136553</v>
      </c>
      <c r="B3341" s="116">
        <v>4</v>
      </c>
      <c r="C3341" s="116">
        <v>1518100300</v>
      </c>
      <c r="D3341" s="116" t="s">
        <v>7999</v>
      </c>
      <c r="E3341" s="339">
        <v>702174</v>
      </c>
      <c r="F3341" s="194">
        <v>1</v>
      </c>
      <c r="G3341" s="194">
        <v>1</v>
      </c>
      <c r="H3341" s="194" t="s">
        <v>10119</v>
      </c>
      <c r="I3341" s="194">
        <f t="shared" si="156"/>
        <v>0</v>
      </c>
      <c r="J3341" s="116" t="s">
        <v>10120</v>
      </c>
      <c r="K3341" s="116" t="s">
        <v>15380</v>
      </c>
      <c r="L3341" s="197">
        <v>45757</v>
      </c>
      <c r="M3341" s="116"/>
      <c r="N3341" s="197">
        <v>45757</v>
      </c>
      <c r="O3341" s="388">
        <f t="shared" si="157"/>
        <v>702174</v>
      </c>
      <c r="P3341" s="339">
        <f t="shared" si="158"/>
        <v>0</v>
      </c>
    </row>
    <row r="3342" spans="1:16" hidden="1" x14ac:dyDescent="0.25">
      <c r="A3342" s="116">
        <v>136553</v>
      </c>
      <c r="B3342" s="116">
        <v>8</v>
      </c>
      <c r="C3342" s="116">
        <v>1518100430</v>
      </c>
      <c r="D3342" s="116" t="s">
        <v>7807</v>
      </c>
      <c r="E3342" s="339">
        <v>570059</v>
      </c>
      <c r="F3342" s="194">
        <v>1</v>
      </c>
      <c r="G3342" s="194">
        <v>1</v>
      </c>
      <c r="H3342" s="194" t="s">
        <v>10119</v>
      </c>
      <c r="I3342" s="194">
        <f t="shared" si="156"/>
        <v>0</v>
      </c>
      <c r="J3342" s="116" t="s">
        <v>10120</v>
      </c>
      <c r="K3342" s="116" t="s">
        <v>15380</v>
      </c>
      <c r="L3342" s="197">
        <v>45757</v>
      </c>
      <c r="M3342" s="116"/>
      <c r="N3342" s="197">
        <v>45757</v>
      </c>
      <c r="O3342" s="388">
        <f t="shared" si="157"/>
        <v>570059</v>
      </c>
      <c r="P3342" s="339">
        <f t="shared" si="158"/>
        <v>0</v>
      </c>
    </row>
    <row r="3343" spans="1:16" hidden="1" x14ac:dyDescent="0.25">
      <c r="A3343" s="116">
        <v>136553</v>
      </c>
      <c r="B3343" s="116">
        <v>19</v>
      </c>
      <c r="C3343" s="116">
        <v>1518103520</v>
      </c>
      <c r="D3343" s="116" t="s">
        <v>10364</v>
      </c>
      <c r="E3343" s="339">
        <v>82372</v>
      </c>
      <c r="F3343" s="194">
        <v>8</v>
      </c>
      <c r="G3343" s="194">
        <v>8</v>
      </c>
      <c r="H3343" s="194" t="s">
        <v>10119</v>
      </c>
      <c r="I3343" s="194">
        <f t="shared" si="156"/>
        <v>0</v>
      </c>
      <c r="J3343" s="116" t="s">
        <v>10120</v>
      </c>
      <c r="K3343" s="116" t="s">
        <v>15380</v>
      </c>
      <c r="L3343" s="197">
        <v>45757</v>
      </c>
      <c r="M3343" s="116" t="s">
        <v>15507</v>
      </c>
      <c r="N3343" s="197">
        <v>45785</v>
      </c>
      <c r="O3343" s="388">
        <f t="shared" si="157"/>
        <v>10296.5</v>
      </c>
      <c r="P3343" s="339">
        <f t="shared" si="158"/>
        <v>0</v>
      </c>
    </row>
    <row r="3344" spans="1:16" hidden="1" x14ac:dyDescent="0.25">
      <c r="A3344" s="116">
        <v>136553</v>
      </c>
      <c r="B3344" s="116">
        <v>17</v>
      </c>
      <c r="C3344" s="116">
        <v>1519100900</v>
      </c>
      <c r="D3344" s="116" t="s">
        <v>7853</v>
      </c>
      <c r="E3344" s="339">
        <v>1933113</v>
      </c>
      <c r="F3344" s="194">
        <v>1</v>
      </c>
      <c r="G3344" s="194">
        <v>1</v>
      </c>
      <c r="H3344" s="194" t="s">
        <v>10119</v>
      </c>
      <c r="I3344" s="194">
        <f t="shared" si="156"/>
        <v>0</v>
      </c>
      <c r="J3344" s="116" t="s">
        <v>10120</v>
      </c>
      <c r="K3344" s="116" t="s">
        <v>15380</v>
      </c>
      <c r="L3344" s="197">
        <v>45757</v>
      </c>
      <c r="M3344" s="116"/>
      <c r="N3344" s="197">
        <v>45757</v>
      </c>
      <c r="O3344" s="388">
        <f t="shared" si="157"/>
        <v>1933113</v>
      </c>
      <c r="P3344" s="339">
        <f t="shared" si="158"/>
        <v>0</v>
      </c>
    </row>
    <row r="3345" spans="1:16" hidden="1" x14ac:dyDescent="0.25">
      <c r="A3345" s="116">
        <v>136553</v>
      </c>
      <c r="B3345" s="116">
        <v>16</v>
      </c>
      <c r="C3345" s="116">
        <v>1519101030</v>
      </c>
      <c r="D3345" s="116" t="s">
        <v>8918</v>
      </c>
      <c r="E3345" s="339">
        <v>2502508</v>
      </c>
      <c r="F3345" s="194">
        <v>1</v>
      </c>
      <c r="G3345" s="194">
        <v>1</v>
      </c>
      <c r="H3345" s="194" t="s">
        <v>10119</v>
      </c>
      <c r="I3345" s="194">
        <f t="shared" si="156"/>
        <v>0</v>
      </c>
      <c r="J3345" s="116" t="s">
        <v>10120</v>
      </c>
      <c r="K3345" s="116" t="s">
        <v>15380</v>
      </c>
      <c r="L3345" s="197">
        <v>45757</v>
      </c>
      <c r="M3345" s="116"/>
      <c r="N3345" s="197">
        <v>45757</v>
      </c>
      <c r="O3345" s="388">
        <f t="shared" si="157"/>
        <v>2502508</v>
      </c>
      <c r="P3345" s="339">
        <f t="shared" si="158"/>
        <v>0</v>
      </c>
    </row>
    <row r="3346" spans="1:16" hidden="1" x14ac:dyDescent="0.25">
      <c r="A3346" s="116">
        <v>136553</v>
      </c>
      <c r="B3346" s="116">
        <v>11</v>
      </c>
      <c r="C3346" s="116">
        <v>1520101010</v>
      </c>
      <c r="D3346" s="116" t="s">
        <v>15019</v>
      </c>
      <c r="E3346" s="339">
        <v>47000</v>
      </c>
      <c r="F3346" s="194">
        <v>2</v>
      </c>
      <c r="G3346" s="194">
        <v>2</v>
      </c>
      <c r="H3346" s="194" t="s">
        <v>10119</v>
      </c>
      <c r="I3346" s="194">
        <f t="shared" si="156"/>
        <v>0</v>
      </c>
      <c r="J3346" s="116" t="s">
        <v>10120</v>
      </c>
      <c r="K3346" s="116" t="s">
        <v>15380</v>
      </c>
      <c r="L3346" s="197">
        <v>45757</v>
      </c>
      <c r="M3346" s="116"/>
      <c r="N3346" s="197">
        <v>45757</v>
      </c>
      <c r="O3346" s="388">
        <f t="shared" si="157"/>
        <v>23500</v>
      </c>
      <c r="P3346" s="339">
        <f t="shared" si="158"/>
        <v>0</v>
      </c>
    </row>
    <row r="3347" spans="1:16" hidden="1" x14ac:dyDescent="0.25">
      <c r="A3347" s="116">
        <v>136553</v>
      </c>
      <c r="B3347" s="116">
        <v>1</v>
      </c>
      <c r="C3347" s="116">
        <v>1523100260</v>
      </c>
      <c r="D3347" s="116" t="s">
        <v>11325</v>
      </c>
      <c r="E3347" s="339">
        <v>14700</v>
      </c>
      <c r="F3347" s="194">
        <v>10</v>
      </c>
      <c r="G3347" s="194">
        <v>10</v>
      </c>
      <c r="H3347" s="194" t="s">
        <v>10119</v>
      </c>
      <c r="I3347" s="194">
        <f t="shared" si="156"/>
        <v>0</v>
      </c>
      <c r="J3347" s="116" t="s">
        <v>10120</v>
      </c>
      <c r="K3347" s="116" t="s">
        <v>15380</v>
      </c>
      <c r="L3347" s="197">
        <v>45757</v>
      </c>
      <c r="M3347" s="116"/>
      <c r="N3347" s="197">
        <v>45757</v>
      </c>
      <c r="O3347" s="388">
        <f t="shared" si="157"/>
        <v>1470</v>
      </c>
      <c r="P3347" s="339">
        <f t="shared" si="158"/>
        <v>0</v>
      </c>
    </row>
    <row r="3348" spans="1:16" hidden="1" x14ac:dyDescent="0.25">
      <c r="A3348" s="116">
        <v>136553</v>
      </c>
      <c r="B3348" s="116">
        <v>6</v>
      </c>
      <c r="C3348" s="116">
        <v>1525100570</v>
      </c>
      <c r="D3348" s="116" t="s">
        <v>15166</v>
      </c>
      <c r="E3348" s="339">
        <v>177428</v>
      </c>
      <c r="F3348" s="194">
        <v>1</v>
      </c>
      <c r="G3348" s="194">
        <v>1</v>
      </c>
      <c r="H3348" s="194" t="s">
        <v>10119</v>
      </c>
      <c r="I3348" s="194">
        <f t="shared" si="156"/>
        <v>0</v>
      </c>
      <c r="J3348" s="116" t="s">
        <v>10120</v>
      </c>
      <c r="K3348" s="116" t="s">
        <v>15380</v>
      </c>
      <c r="L3348" s="197">
        <v>45757</v>
      </c>
      <c r="M3348" s="116"/>
      <c r="N3348" s="197">
        <v>45785</v>
      </c>
      <c r="O3348" s="388">
        <f t="shared" si="157"/>
        <v>177428</v>
      </c>
      <c r="P3348" s="339">
        <f t="shared" si="158"/>
        <v>0</v>
      </c>
    </row>
    <row r="3349" spans="1:16" hidden="1" x14ac:dyDescent="0.25">
      <c r="A3349" s="116">
        <v>136553</v>
      </c>
      <c r="B3349" s="116">
        <v>18</v>
      </c>
      <c r="C3349" s="116">
        <v>1525106390</v>
      </c>
      <c r="D3349" s="116" t="s">
        <v>11974</v>
      </c>
      <c r="E3349" s="339">
        <v>27200</v>
      </c>
      <c r="F3349" s="194">
        <v>4</v>
      </c>
      <c r="G3349" s="194">
        <v>4</v>
      </c>
      <c r="H3349" s="194" t="s">
        <v>10119</v>
      </c>
      <c r="I3349" s="194">
        <f t="shared" si="156"/>
        <v>0</v>
      </c>
      <c r="J3349" s="116" t="s">
        <v>10120</v>
      </c>
      <c r="K3349" s="116" t="s">
        <v>15380</v>
      </c>
      <c r="L3349" s="197">
        <v>45757</v>
      </c>
      <c r="M3349" s="116"/>
      <c r="N3349" s="197">
        <v>45757</v>
      </c>
      <c r="O3349" s="388">
        <f t="shared" si="157"/>
        <v>6800</v>
      </c>
      <c r="P3349" s="339">
        <f t="shared" si="158"/>
        <v>0</v>
      </c>
    </row>
    <row r="3350" spans="1:16" hidden="1" x14ac:dyDescent="0.25">
      <c r="A3350" s="116">
        <v>136553</v>
      </c>
      <c r="B3350" s="116">
        <v>7</v>
      </c>
      <c r="C3350" s="116">
        <v>1534100260</v>
      </c>
      <c r="D3350" s="116" t="s">
        <v>15017</v>
      </c>
      <c r="E3350" s="339">
        <v>460000</v>
      </c>
      <c r="F3350" s="194">
        <v>1</v>
      </c>
      <c r="G3350" s="194">
        <v>1</v>
      </c>
      <c r="H3350" s="194" t="s">
        <v>10119</v>
      </c>
      <c r="I3350" s="194">
        <f t="shared" si="156"/>
        <v>0</v>
      </c>
      <c r="J3350" s="116" t="s">
        <v>10120</v>
      </c>
      <c r="K3350" s="116" t="s">
        <v>15380</v>
      </c>
      <c r="L3350" s="197">
        <v>45757</v>
      </c>
      <c r="M3350" s="116"/>
      <c r="N3350" s="197">
        <v>45757</v>
      </c>
      <c r="O3350" s="388">
        <f t="shared" si="157"/>
        <v>460000</v>
      </c>
      <c r="P3350" s="339">
        <f t="shared" si="158"/>
        <v>0</v>
      </c>
    </row>
    <row r="3351" spans="1:16" hidden="1" x14ac:dyDescent="0.25">
      <c r="A3351" s="116">
        <v>136553</v>
      </c>
      <c r="B3351" s="116">
        <v>2</v>
      </c>
      <c r="C3351" s="116">
        <v>1810101870</v>
      </c>
      <c r="D3351" s="116" t="s">
        <v>11367</v>
      </c>
      <c r="E3351" s="339">
        <v>10448.469999999999</v>
      </c>
      <c r="F3351" s="194">
        <v>1</v>
      </c>
      <c r="G3351" s="194">
        <v>1</v>
      </c>
      <c r="H3351" s="194" t="s">
        <v>10119</v>
      </c>
      <c r="I3351" s="194">
        <f t="shared" si="156"/>
        <v>0</v>
      </c>
      <c r="J3351" s="116" t="s">
        <v>10120</v>
      </c>
      <c r="K3351" s="116" t="s">
        <v>15380</v>
      </c>
      <c r="L3351" s="197">
        <v>45757</v>
      </c>
      <c r="M3351" s="116"/>
      <c r="N3351" s="197">
        <v>45757</v>
      </c>
      <c r="O3351" s="388">
        <f t="shared" si="157"/>
        <v>10448.469999999999</v>
      </c>
      <c r="P3351" s="339">
        <f t="shared" si="158"/>
        <v>0</v>
      </c>
    </row>
    <row r="3352" spans="1:16" hidden="1" x14ac:dyDescent="0.25">
      <c r="A3352" s="116">
        <v>136553</v>
      </c>
      <c r="B3352" s="116">
        <v>15</v>
      </c>
      <c r="C3352" s="116">
        <v>1810101930</v>
      </c>
      <c r="D3352" s="116" t="s">
        <v>15138</v>
      </c>
      <c r="E3352" s="339">
        <v>378948.5</v>
      </c>
      <c r="F3352" s="194">
        <v>2</v>
      </c>
      <c r="G3352" s="194">
        <v>2</v>
      </c>
      <c r="H3352" s="194" t="s">
        <v>10119</v>
      </c>
      <c r="I3352" s="194">
        <f t="shared" si="156"/>
        <v>0</v>
      </c>
      <c r="J3352" s="116" t="s">
        <v>10120</v>
      </c>
      <c r="K3352" s="116" t="s">
        <v>15380</v>
      </c>
      <c r="L3352" s="197">
        <v>45757</v>
      </c>
      <c r="M3352" s="116"/>
      <c r="N3352" s="197">
        <v>45757</v>
      </c>
      <c r="O3352" s="388">
        <f t="shared" si="157"/>
        <v>189474.25</v>
      </c>
      <c r="P3352" s="339">
        <f t="shared" si="158"/>
        <v>0</v>
      </c>
    </row>
    <row r="3353" spans="1:16" hidden="1" x14ac:dyDescent="0.25">
      <c r="A3353" s="116">
        <v>136553</v>
      </c>
      <c r="B3353" s="116">
        <v>13</v>
      </c>
      <c r="C3353" s="116">
        <v>1810101950</v>
      </c>
      <c r="D3353" s="116" t="s">
        <v>11058</v>
      </c>
      <c r="E3353" s="339">
        <v>379560</v>
      </c>
      <c r="F3353" s="194">
        <v>2</v>
      </c>
      <c r="G3353" s="194">
        <v>2</v>
      </c>
      <c r="H3353" s="194" t="s">
        <v>10119</v>
      </c>
      <c r="I3353" s="194">
        <f t="shared" si="156"/>
        <v>0</v>
      </c>
      <c r="J3353" s="116" t="s">
        <v>10120</v>
      </c>
      <c r="K3353" s="116" t="s">
        <v>15380</v>
      </c>
      <c r="L3353" s="197">
        <v>45757</v>
      </c>
      <c r="M3353" s="116"/>
      <c r="N3353" s="197">
        <v>45757</v>
      </c>
      <c r="O3353" s="388">
        <f t="shared" si="157"/>
        <v>189780</v>
      </c>
      <c r="P3353" s="339">
        <f t="shared" si="158"/>
        <v>0</v>
      </c>
    </row>
    <row r="3354" spans="1:16" hidden="1" x14ac:dyDescent="0.25">
      <c r="A3354" s="116">
        <v>136553</v>
      </c>
      <c r="B3354" s="116">
        <v>14</v>
      </c>
      <c r="C3354" s="116">
        <v>1810102280</v>
      </c>
      <c r="D3354" s="116" t="s">
        <v>11057</v>
      </c>
      <c r="E3354" s="339">
        <v>661611</v>
      </c>
      <c r="F3354" s="194">
        <v>6</v>
      </c>
      <c r="G3354" s="194">
        <v>6</v>
      </c>
      <c r="H3354" s="194" t="s">
        <v>10119</v>
      </c>
      <c r="I3354" s="194">
        <f t="shared" si="156"/>
        <v>0</v>
      </c>
      <c r="J3354" s="116" t="s">
        <v>10120</v>
      </c>
      <c r="K3354" s="116" t="s">
        <v>15380</v>
      </c>
      <c r="L3354" s="197">
        <v>45757</v>
      </c>
      <c r="M3354" s="116"/>
      <c r="N3354" s="197">
        <v>45757</v>
      </c>
      <c r="O3354" s="388">
        <f t="shared" si="157"/>
        <v>110268.5</v>
      </c>
      <c r="P3354" s="339">
        <f t="shared" si="158"/>
        <v>0</v>
      </c>
    </row>
    <row r="3355" spans="1:16" hidden="1" x14ac:dyDescent="0.25">
      <c r="A3355" s="116">
        <v>136558</v>
      </c>
      <c r="B3355" s="116">
        <v>1</v>
      </c>
      <c r="C3355" s="116">
        <v>1515100380</v>
      </c>
      <c r="D3355" s="116" t="s">
        <v>8470</v>
      </c>
      <c r="E3355" s="339">
        <v>3031752</v>
      </c>
      <c r="F3355" s="194">
        <v>1</v>
      </c>
      <c r="G3355" s="194">
        <v>1</v>
      </c>
      <c r="H3355" s="194" t="s">
        <v>10119</v>
      </c>
      <c r="I3355" s="194">
        <f t="shared" si="156"/>
        <v>0</v>
      </c>
      <c r="J3355" s="116" t="s">
        <v>10120</v>
      </c>
      <c r="K3355" s="116" t="s">
        <v>15305</v>
      </c>
      <c r="L3355" s="197">
        <v>45757</v>
      </c>
      <c r="M3355" s="116" t="s">
        <v>17711</v>
      </c>
      <c r="N3355" s="197">
        <v>45764</v>
      </c>
      <c r="O3355" s="388">
        <f t="shared" si="157"/>
        <v>3031752</v>
      </c>
      <c r="P3355" s="339">
        <f t="shared" si="158"/>
        <v>0</v>
      </c>
    </row>
    <row r="3356" spans="1:16" hidden="1" x14ac:dyDescent="0.25">
      <c r="A3356" s="116">
        <v>136558</v>
      </c>
      <c r="B3356" s="116">
        <v>1</v>
      </c>
      <c r="C3356" s="116">
        <v>1515100380</v>
      </c>
      <c r="D3356" s="116" t="s">
        <v>8470</v>
      </c>
      <c r="E3356" s="339">
        <v>3031752</v>
      </c>
      <c r="F3356" s="194">
        <v>1</v>
      </c>
      <c r="G3356" s="194">
        <v>1</v>
      </c>
      <c r="H3356" s="194" t="s">
        <v>10119</v>
      </c>
      <c r="I3356" s="194">
        <f t="shared" si="156"/>
        <v>0</v>
      </c>
      <c r="J3356" s="116" t="s">
        <v>10120</v>
      </c>
      <c r="K3356" s="116" t="s">
        <v>15305</v>
      </c>
      <c r="L3356" s="197">
        <v>45757</v>
      </c>
      <c r="M3356" s="116" t="s">
        <v>17712</v>
      </c>
      <c r="N3356" s="197">
        <v>45769</v>
      </c>
      <c r="O3356" s="388">
        <f t="shared" si="157"/>
        <v>3031752</v>
      </c>
      <c r="P3356" s="339">
        <f t="shared" si="158"/>
        <v>0</v>
      </c>
    </row>
    <row r="3357" spans="1:16" hidden="1" x14ac:dyDescent="0.25">
      <c r="A3357" s="116">
        <v>136561</v>
      </c>
      <c r="B3357" s="116">
        <v>7</v>
      </c>
      <c r="C3357" s="116">
        <v>1011100040</v>
      </c>
      <c r="D3357" s="116" t="s">
        <v>10481</v>
      </c>
      <c r="E3357" s="339">
        <v>29000</v>
      </c>
      <c r="F3357" s="194">
        <v>20</v>
      </c>
      <c r="G3357" s="194">
        <v>20</v>
      </c>
      <c r="H3357" s="194" t="s">
        <v>10119</v>
      </c>
      <c r="I3357" s="194">
        <f t="shared" si="156"/>
        <v>0</v>
      </c>
      <c r="J3357" s="116" t="s">
        <v>10126</v>
      </c>
      <c r="K3357" s="116" t="s">
        <v>15310</v>
      </c>
      <c r="L3357" s="197">
        <v>45757</v>
      </c>
      <c r="M3357" s="116" t="s">
        <v>15411</v>
      </c>
      <c r="N3357" s="197">
        <v>45764</v>
      </c>
      <c r="O3357" s="388">
        <f t="shared" si="157"/>
        <v>1450</v>
      </c>
      <c r="P3357" s="339">
        <f t="shared" si="158"/>
        <v>0</v>
      </c>
    </row>
    <row r="3358" spans="1:16" hidden="1" x14ac:dyDescent="0.25">
      <c r="A3358" s="116">
        <v>136561</v>
      </c>
      <c r="B3358" s="116">
        <v>11</v>
      </c>
      <c r="C3358" s="116">
        <v>1013100040</v>
      </c>
      <c r="D3358" s="116" t="s">
        <v>16159</v>
      </c>
      <c r="E3358" s="339">
        <v>254585.29</v>
      </c>
      <c r="F3358" s="194">
        <v>1</v>
      </c>
      <c r="G3358" s="194">
        <v>1</v>
      </c>
      <c r="H3358" s="194" t="s">
        <v>10119</v>
      </c>
      <c r="I3358" s="194">
        <f t="shared" si="156"/>
        <v>0</v>
      </c>
      <c r="J3358" s="116" t="s">
        <v>10126</v>
      </c>
      <c r="K3358" s="116" t="s">
        <v>15310</v>
      </c>
      <c r="L3358" s="197">
        <v>45757</v>
      </c>
      <c r="M3358" s="116" t="s">
        <v>15411</v>
      </c>
      <c r="N3358" s="197">
        <v>45764</v>
      </c>
      <c r="O3358" s="388">
        <f t="shared" si="157"/>
        <v>254585.29</v>
      </c>
      <c r="P3358" s="339">
        <f t="shared" si="158"/>
        <v>0</v>
      </c>
    </row>
    <row r="3359" spans="1:16" hidden="1" x14ac:dyDescent="0.25">
      <c r="A3359" s="116">
        <v>136561</v>
      </c>
      <c r="B3359" s="116">
        <v>9</v>
      </c>
      <c r="C3359" s="116">
        <v>1013100090</v>
      </c>
      <c r="D3359" s="116" t="s">
        <v>11037</v>
      </c>
      <c r="E3359" s="339">
        <v>670000</v>
      </c>
      <c r="F3359" s="194">
        <v>2</v>
      </c>
      <c r="G3359" s="194">
        <v>2</v>
      </c>
      <c r="H3359" s="194" t="s">
        <v>10119</v>
      </c>
      <c r="I3359" s="194">
        <f t="shared" si="156"/>
        <v>0</v>
      </c>
      <c r="J3359" s="116" t="s">
        <v>10126</v>
      </c>
      <c r="K3359" s="116" t="s">
        <v>15310</v>
      </c>
      <c r="L3359" s="197">
        <v>45757</v>
      </c>
      <c r="M3359" s="116" t="s">
        <v>15411</v>
      </c>
      <c r="N3359" s="197">
        <v>45764</v>
      </c>
      <c r="O3359" s="388">
        <f t="shared" si="157"/>
        <v>335000</v>
      </c>
      <c r="P3359" s="339">
        <f t="shared" si="158"/>
        <v>0</v>
      </c>
    </row>
    <row r="3360" spans="1:16" hidden="1" x14ac:dyDescent="0.25">
      <c r="A3360" s="116">
        <v>136561</v>
      </c>
      <c r="B3360" s="116">
        <v>10</v>
      </c>
      <c r="C3360" s="116">
        <v>1026100080</v>
      </c>
      <c r="D3360" s="116" t="s">
        <v>17456</v>
      </c>
      <c r="E3360" s="339">
        <v>65230</v>
      </c>
      <c r="F3360" s="194">
        <v>1</v>
      </c>
      <c r="G3360" s="194">
        <v>1</v>
      </c>
      <c r="H3360" s="194" t="s">
        <v>10119</v>
      </c>
      <c r="I3360" s="194">
        <f t="shared" si="156"/>
        <v>0</v>
      </c>
      <c r="J3360" s="116" t="s">
        <v>10126</v>
      </c>
      <c r="K3360" s="116" t="s">
        <v>15310</v>
      </c>
      <c r="L3360" s="197">
        <v>45757</v>
      </c>
      <c r="M3360" s="116" t="s">
        <v>15411</v>
      </c>
      <c r="N3360" s="197">
        <v>45764</v>
      </c>
      <c r="O3360" s="388">
        <f t="shared" si="157"/>
        <v>65230</v>
      </c>
      <c r="P3360" s="339">
        <f t="shared" si="158"/>
        <v>0</v>
      </c>
    </row>
    <row r="3361" spans="1:16" hidden="1" x14ac:dyDescent="0.25">
      <c r="A3361" s="116">
        <v>136561</v>
      </c>
      <c r="B3361" s="116">
        <v>8</v>
      </c>
      <c r="C3361" s="116">
        <v>1027100250</v>
      </c>
      <c r="D3361" s="116" t="s">
        <v>10840</v>
      </c>
      <c r="E3361" s="339">
        <v>924000</v>
      </c>
      <c r="F3361" s="194">
        <v>2</v>
      </c>
      <c r="G3361" s="194">
        <v>2</v>
      </c>
      <c r="H3361" s="194" t="s">
        <v>10119</v>
      </c>
      <c r="I3361" s="194">
        <f t="shared" si="156"/>
        <v>0</v>
      </c>
      <c r="J3361" s="116" t="s">
        <v>10126</v>
      </c>
      <c r="K3361" s="116" t="s">
        <v>15310</v>
      </c>
      <c r="L3361" s="197">
        <v>45757</v>
      </c>
      <c r="M3361" s="116" t="s">
        <v>15411</v>
      </c>
      <c r="N3361" s="197">
        <v>45764</v>
      </c>
      <c r="O3361" s="388">
        <f t="shared" si="157"/>
        <v>462000</v>
      </c>
      <c r="P3361" s="339">
        <f t="shared" si="158"/>
        <v>0</v>
      </c>
    </row>
    <row r="3362" spans="1:16" hidden="1" x14ac:dyDescent="0.25">
      <c r="A3362" s="116">
        <v>136561</v>
      </c>
      <c r="B3362" s="116">
        <v>12</v>
      </c>
      <c r="C3362" s="116">
        <v>1122100230</v>
      </c>
      <c r="D3362" s="116" t="s">
        <v>17542</v>
      </c>
      <c r="E3362" s="339">
        <v>55739</v>
      </c>
      <c r="F3362" s="194">
        <v>1</v>
      </c>
      <c r="G3362" s="194">
        <v>1</v>
      </c>
      <c r="H3362" s="194" t="s">
        <v>10119</v>
      </c>
      <c r="I3362" s="194">
        <f t="shared" si="156"/>
        <v>0</v>
      </c>
      <c r="J3362" s="116" t="s">
        <v>10126</v>
      </c>
      <c r="K3362" s="116" t="s">
        <v>15310</v>
      </c>
      <c r="L3362" s="197">
        <v>45757</v>
      </c>
      <c r="M3362" s="116" t="s">
        <v>15411</v>
      </c>
      <c r="N3362" s="197">
        <v>45764</v>
      </c>
      <c r="O3362" s="388">
        <f t="shared" si="157"/>
        <v>55739</v>
      </c>
      <c r="P3362" s="339">
        <f t="shared" si="158"/>
        <v>0</v>
      </c>
    </row>
    <row r="3363" spans="1:16" hidden="1" x14ac:dyDescent="0.25">
      <c r="A3363" s="116">
        <v>136561</v>
      </c>
      <c r="B3363" s="116">
        <v>1</v>
      </c>
      <c r="C3363" s="116">
        <v>1127100270</v>
      </c>
      <c r="D3363" s="116" t="s">
        <v>15414</v>
      </c>
      <c r="E3363" s="339">
        <v>160300</v>
      </c>
      <c r="F3363" s="194">
        <v>4</v>
      </c>
      <c r="G3363" s="194">
        <v>4</v>
      </c>
      <c r="H3363" s="194" t="s">
        <v>10119</v>
      </c>
      <c r="I3363" s="194">
        <f t="shared" si="156"/>
        <v>0</v>
      </c>
      <c r="J3363" s="116" t="s">
        <v>10126</v>
      </c>
      <c r="K3363" s="116" t="s">
        <v>15310</v>
      </c>
      <c r="L3363" s="197">
        <v>45757</v>
      </c>
      <c r="M3363" s="116" t="s">
        <v>15411</v>
      </c>
      <c r="N3363" s="197">
        <v>45764</v>
      </c>
      <c r="O3363" s="388">
        <f t="shared" si="157"/>
        <v>40075</v>
      </c>
      <c r="P3363" s="339">
        <f t="shared" si="158"/>
        <v>0</v>
      </c>
    </row>
    <row r="3364" spans="1:16" hidden="1" x14ac:dyDescent="0.25">
      <c r="A3364" s="116">
        <v>136561</v>
      </c>
      <c r="B3364" s="116">
        <v>2</v>
      </c>
      <c r="C3364" s="116">
        <v>1511104740</v>
      </c>
      <c r="D3364" s="116" t="s">
        <v>17586</v>
      </c>
      <c r="E3364" s="339">
        <v>136000</v>
      </c>
      <c r="F3364" s="194">
        <v>8</v>
      </c>
      <c r="G3364" s="194">
        <v>8</v>
      </c>
      <c r="H3364" s="194" t="s">
        <v>10119</v>
      </c>
      <c r="I3364" s="194">
        <f t="shared" si="156"/>
        <v>0</v>
      </c>
      <c r="J3364" s="116" t="s">
        <v>10126</v>
      </c>
      <c r="K3364" s="116" t="s">
        <v>15310</v>
      </c>
      <c r="L3364" s="197">
        <v>45757</v>
      </c>
      <c r="M3364" s="116" t="s">
        <v>15411</v>
      </c>
      <c r="N3364" s="197">
        <v>45764</v>
      </c>
      <c r="O3364" s="388">
        <f t="shared" si="157"/>
        <v>17000</v>
      </c>
      <c r="P3364" s="339">
        <f t="shared" si="158"/>
        <v>0</v>
      </c>
    </row>
    <row r="3365" spans="1:16" hidden="1" x14ac:dyDescent="0.25">
      <c r="A3365" s="116">
        <v>136561</v>
      </c>
      <c r="B3365" s="116">
        <v>3</v>
      </c>
      <c r="C3365" s="116">
        <v>1521100130</v>
      </c>
      <c r="D3365" s="116" t="s">
        <v>17587</v>
      </c>
      <c r="E3365" s="339">
        <v>35200</v>
      </c>
      <c r="F3365" s="194">
        <v>8</v>
      </c>
      <c r="G3365" s="194">
        <v>8</v>
      </c>
      <c r="H3365" s="194" t="s">
        <v>10119</v>
      </c>
      <c r="I3365" s="194">
        <f t="shared" si="156"/>
        <v>0</v>
      </c>
      <c r="J3365" s="116" t="s">
        <v>10126</v>
      </c>
      <c r="K3365" s="116" t="s">
        <v>15310</v>
      </c>
      <c r="L3365" s="197">
        <v>45757</v>
      </c>
      <c r="M3365" s="116" t="s">
        <v>15411</v>
      </c>
      <c r="N3365" s="197">
        <v>45764</v>
      </c>
      <c r="O3365" s="388">
        <f t="shared" si="157"/>
        <v>4400</v>
      </c>
      <c r="P3365" s="339">
        <f t="shared" si="158"/>
        <v>0</v>
      </c>
    </row>
    <row r="3366" spans="1:16" hidden="1" x14ac:dyDescent="0.25">
      <c r="A3366" s="116">
        <v>136561</v>
      </c>
      <c r="B3366" s="116">
        <v>4</v>
      </c>
      <c r="C3366" s="116">
        <v>1537102870</v>
      </c>
      <c r="D3366" s="116" t="s">
        <v>7635</v>
      </c>
      <c r="E3366" s="339">
        <v>6814.8</v>
      </c>
      <c r="F3366" s="194">
        <v>8</v>
      </c>
      <c r="G3366" s="194">
        <v>8</v>
      </c>
      <c r="H3366" s="194" t="s">
        <v>10119</v>
      </c>
      <c r="I3366" s="194">
        <f t="shared" si="156"/>
        <v>0</v>
      </c>
      <c r="J3366" s="116" t="s">
        <v>10126</v>
      </c>
      <c r="K3366" s="116" t="s">
        <v>15310</v>
      </c>
      <c r="L3366" s="197">
        <v>45757</v>
      </c>
      <c r="M3366" s="116" t="s">
        <v>15411</v>
      </c>
      <c r="N3366" s="197">
        <v>45764</v>
      </c>
      <c r="O3366" s="388">
        <f t="shared" si="157"/>
        <v>851.85</v>
      </c>
      <c r="P3366" s="339">
        <f t="shared" si="158"/>
        <v>0</v>
      </c>
    </row>
    <row r="3367" spans="1:16" hidden="1" x14ac:dyDescent="0.25">
      <c r="A3367" s="116">
        <v>136561</v>
      </c>
      <c r="B3367" s="116">
        <v>5</v>
      </c>
      <c r="C3367" s="116">
        <v>1537102880</v>
      </c>
      <c r="D3367" s="116" t="s">
        <v>11352</v>
      </c>
      <c r="E3367" s="339">
        <v>5760</v>
      </c>
      <c r="F3367" s="194">
        <v>8</v>
      </c>
      <c r="G3367" s="194">
        <v>8</v>
      </c>
      <c r="H3367" s="194" t="s">
        <v>10119</v>
      </c>
      <c r="I3367" s="194">
        <f t="shared" si="156"/>
        <v>0</v>
      </c>
      <c r="J3367" s="116" t="s">
        <v>10126</v>
      </c>
      <c r="K3367" s="116" t="s">
        <v>15310</v>
      </c>
      <c r="L3367" s="197">
        <v>45757</v>
      </c>
      <c r="M3367" s="116" t="s">
        <v>15411</v>
      </c>
      <c r="N3367" s="197">
        <v>45764</v>
      </c>
      <c r="O3367" s="388">
        <f t="shared" si="157"/>
        <v>720</v>
      </c>
      <c r="P3367" s="339">
        <f t="shared" si="158"/>
        <v>0</v>
      </c>
    </row>
    <row r="3368" spans="1:16" hidden="1" x14ac:dyDescent="0.25">
      <c r="A3368" s="116">
        <v>136561</v>
      </c>
      <c r="B3368" s="116">
        <v>6</v>
      </c>
      <c r="C3368" s="116">
        <v>1537102890</v>
      </c>
      <c r="D3368" s="116" t="s">
        <v>11353</v>
      </c>
      <c r="E3368" s="339">
        <v>11389.12</v>
      </c>
      <c r="F3368" s="194">
        <v>8</v>
      </c>
      <c r="G3368" s="194">
        <v>8</v>
      </c>
      <c r="H3368" s="194" t="s">
        <v>10119</v>
      </c>
      <c r="I3368" s="194">
        <f t="shared" si="156"/>
        <v>0</v>
      </c>
      <c r="J3368" s="116" t="s">
        <v>10126</v>
      </c>
      <c r="K3368" s="116" t="s">
        <v>15310</v>
      </c>
      <c r="L3368" s="197">
        <v>45757</v>
      </c>
      <c r="M3368" s="116" t="s">
        <v>15411</v>
      </c>
      <c r="N3368" s="197">
        <v>45764</v>
      </c>
      <c r="O3368" s="388">
        <f t="shared" si="157"/>
        <v>1423.64</v>
      </c>
      <c r="P3368" s="339">
        <f t="shared" si="158"/>
        <v>0</v>
      </c>
    </row>
    <row r="3369" spans="1:16" hidden="1" x14ac:dyDescent="0.25">
      <c r="A3369" s="116">
        <v>136646</v>
      </c>
      <c r="B3369" s="116">
        <v>17</v>
      </c>
      <c r="C3369" s="116">
        <v>1010107990</v>
      </c>
      <c r="D3369" s="116" t="s">
        <v>9364</v>
      </c>
      <c r="E3369" s="339">
        <v>139000</v>
      </c>
      <c r="F3369" s="194">
        <v>1</v>
      </c>
      <c r="G3369" s="194">
        <v>1</v>
      </c>
      <c r="H3369" s="194" t="s">
        <v>10119</v>
      </c>
      <c r="I3369" s="194">
        <f t="shared" si="156"/>
        <v>0</v>
      </c>
      <c r="J3369" s="116" t="s">
        <v>10120</v>
      </c>
      <c r="K3369" s="116" t="s">
        <v>15389</v>
      </c>
      <c r="L3369" s="197">
        <v>45757</v>
      </c>
      <c r="M3369" s="116"/>
      <c r="N3369" s="197">
        <v>45869</v>
      </c>
      <c r="O3369" s="388">
        <f t="shared" si="157"/>
        <v>139000</v>
      </c>
      <c r="P3369" s="339">
        <f t="shared" si="158"/>
        <v>0</v>
      </c>
    </row>
    <row r="3370" spans="1:16" hidden="1" x14ac:dyDescent="0.25">
      <c r="A3370" s="116">
        <v>136646</v>
      </c>
      <c r="B3370" s="116">
        <v>10</v>
      </c>
      <c r="C3370" s="116">
        <v>1011100040</v>
      </c>
      <c r="D3370" s="116" t="s">
        <v>10481</v>
      </c>
      <c r="E3370" s="339">
        <v>14500</v>
      </c>
      <c r="F3370" s="194">
        <v>10</v>
      </c>
      <c r="G3370" s="194">
        <v>10</v>
      </c>
      <c r="H3370" s="194" t="s">
        <v>10119</v>
      </c>
      <c r="I3370" s="194">
        <f t="shared" si="156"/>
        <v>0</v>
      </c>
      <c r="J3370" s="116" t="s">
        <v>10120</v>
      </c>
      <c r="K3370" s="116" t="s">
        <v>15389</v>
      </c>
      <c r="L3370" s="197">
        <v>45757</v>
      </c>
      <c r="M3370" s="116"/>
      <c r="N3370" s="197">
        <v>45758</v>
      </c>
      <c r="O3370" s="388">
        <f t="shared" si="157"/>
        <v>1450</v>
      </c>
      <c r="P3370" s="339">
        <f t="shared" si="158"/>
        <v>0</v>
      </c>
    </row>
    <row r="3371" spans="1:16" hidden="1" x14ac:dyDescent="0.25">
      <c r="A3371" s="116">
        <v>136646</v>
      </c>
      <c r="B3371" s="116">
        <v>13</v>
      </c>
      <c r="C3371" s="116">
        <v>1016100000</v>
      </c>
      <c r="D3371" s="116" t="s">
        <v>10650</v>
      </c>
      <c r="E3371" s="339">
        <v>10336</v>
      </c>
      <c r="F3371" s="194">
        <v>1</v>
      </c>
      <c r="G3371" s="194">
        <v>1</v>
      </c>
      <c r="H3371" s="194" t="s">
        <v>10119</v>
      </c>
      <c r="I3371" s="194">
        <f t="shared" si="156"/>
        <v>0</v>
      </c>
      <c r="J3371" s="116" t="s">
        <v>10120</v>
      </c>
      <c r="K3371" s="116" t="s">
        <v>15389</v>
      </c>
      <c r="L3371" s="197">
        <v>45757</v>
      </c>
      <c r="M3371" s="116"/>
      <c r="N3371" s="197">
        <v>45758</v>
      </c>
      <c r="O3371" s="388">
        <f t="shared" si="157"/>
        <v>10336</v>
      </c>
      <c r="P3371" s="339">
        <f t="shared" si="158"/>
        <v>0</v>
      </c>
    </row>
    <row r="3372" spans="1:16" hidden="1" x14ac:dyDescent="0.25">
      <c r="A3372" s="116">
        <v>136646</v>
      </c>
      <c r="B3372" s="116">
        <v>14</v>
      </c>
      <c r="C3372" s="116">
        <v>1016100010</v>
      </c>
      <c r="D3372" s="116" t="s">
        <v>10705</v>
      </c>
      <c r="E3372" s="339">
        <v>20975</v>
      </c>
      <c r="F3372" s="194">
        <v>1</v>
      </c>
      <c r="G3372" s="194">
        <v>1</v>
      </c>
      <c r="H3372" s="194" t="s">
        <v>10119</v>
      </c>
      <c r="I3372" s="194">
        <f t="shared" si="156"/>
        <v>0</v>
      </c>
      <c r="J3372" s="116" t="s">
        <v>10120</v>
      </c>
      <c r="K3372" s="116" t="s">
        <v>15389</v>
      </c>
      <c r="L3372" s="197">
        <v>45757</v>
      </c>
      <c r="M3372" s="116"/>
      <c r="N3372" s="197">
        <v>45758</v>
      </c>
      <c r="O3372" s="388">
        <f t="shared" si="157"/>
        <v>20975</v>
      </c>
      <c r="P3372" s="339">
        <f t="shared" si="158"/>
        <v>0</v>
      </c>
    </row>
    <row r="3373" spans="1:16" hidden="1" x14ac:dyDescent="0.25">
      <c r="A3373" s="116">
        <v>136646</v>
      </c>
      <c r="B3373" s="116">
        <v>11</v>
      </c>
      <c r="C3373" s="116">
        <v>1019100040</v>
      </c>
      <c r="D3373" s="116" t="s">
        <v>10643</v>
      </c>
      <c r="E3373" s="339">
        <v>15010</v>
      </c>
      <c r="F3373" s="194">
        <v>5</v>
      </c>
      <c r="G3373" s="194">
        <v>5</v>
      </c>
      <c r="H3373" s="194" t="s">
        <v>10119</v>
      </c>
      <c r="I3373" s="194">
        <f t="shared" si="156"/>
        <v>0</v>
      </c>
      <c r="J3373" s="116" t="s">
        <v>10120</v>
      </c>
      <c r="K3373" s="116" t="s">
        <v>15389</v>
      </c>
      <c r="L3373" s="197">
        <v>45757</v>
      </c>
      <c r="M3373" s="116"/>
      <c r="N3373" s="197">
        <v>45758</v>
      </c>
      <c r="O3373" s="388">
        <f t="shared" si="157"/>
        <v>3002</v>
      </c>
      <c r="P3373" s="339">
        <f t="shared" si="158"/>
        <v>0</v>
      </c>
    </row>
    <row r="3374" spans="1:16" hidden="1" x14ac:dyDescent="0.25">
      <c r="A3374" s="116">
        <v>136646</v>
      </c>
      <c r="B3374" s="116">
        <v>1</v>
      </c>
      <c r="C3374" s="116">
        <v>1210100140</v>
      </c>
      <c r="D3374" s="116" t="s">
        <v>15388</v>
      </c>
      <c r="E3374" s="339">
        <v>19362</v>
      </c>
      <c r="F3374" s="194">
        <v>1</v>
      </c>
      <c r="G3374" s="194">
        <v>1</v>
      </c>
      <c r="H3374" s="194" t="s">
        <v>10119</v>
      </c>
      <c r="I3374" s="194">
        <f t="shared" si="156"/>
        <v>0</v>
      </c>
      <c r="J3374" s="116" t="s">
        <v>10120</v>
      </c>
      <c r="K3374" s="116" t="s">
        <v>15389</v>
      </c>
      <c r="L3374" s="197">
        <v>45757</v>
      </c>
      <c r="M3374" s="116"/>
      <c r="N3374" s="197">
        <v>45758</v>
      </c>
      <c r="O3374" s="388">
        <f t="shared" si="157"/>
        <v>19362</v>
      </c>
      <c r="P3374" s="339">
        <f t="shared" si="158"/>
        <v>0</v>
      </c>
    </row>
    <row r="3375" spans="1:16" hidden="1" x14ac:dyDescent="0.25">
      <c r="A3375" s="116">
        <v>136646</v>
      </c>
      <c r="B3375" s="116">
        <v>7</v>
      </c>
      <c r="C3375" s="116">
        <v>1211101670</v>
      </c>
      <c r="D3375" s="116" t="s">
        <v>15391</v>
      </c>
      <c r="E3375" s="339">
        <v>511974</v>
      </c>
      <c r="F3375" s="194">
        <v>1</v>
      </c>
      <c r="G3375" s="194">
        <v>1</v>
      </c>
      <c r="H3375" s="194" t="s">
        <v>10119</v>
      </c>
      <c r="I3375" s="194">
        <f t="shared" si="156"/>
        <v>0</v>
      </c>
      <c r="J3375" s="116" t="s">
        <v>10120</v>
      </c>
      <c r="K3375" s="116" t="s">
        <v>15389</v>
      </c>
      <c r="L3375" s="197">
        <v>45757</v>
      </c>
      <c r="M3375" s="116"/>
      <c r="N3375" s="197">
        <v>45758</v>
      </c>
      <c r="O3375" s="388">
        <f t="shared" si="157"/>
        <v>511974</v>
      </c>
      <c r="P3375" s="339">
        <f t="shared" si="158"/>
        <v>0</v>
      </c>
    </row>
    <row r="3376" spans="1:16" hidden="1" x14ac:dyDescent="0.25">
      <c r="A3376" s="116">
        <v>136646</v>
      </c>
      <c r="B3376" s="116">
        <v>19</v>
      </c>
      <c r="C3376" s="116">
        <v>1212100140</v>
      </c>
      <c r="D3376" s="116" t="s">
        <v>11196</v>
      </c>
      <c r="E3376" s="339">
        <v>15631</v>
      </c>
      <c r="F3376" s="194">
        <v>1</v>
      </c>
      <c r="G3376" s="194">
        <v>1</v>
      </c>
      <c r="H3376" s="194" t="s">
        <v>10119</v>
      </c>
      <c r="I3376" s="194">
        <f t="shared" si="156"/>
        <v>0</v>
      </c>
      <c r="J3376" s="116" t="s">
        <v>10120</v>
      </c>
      <c r="K3376" s="116" t="s">
        <v>15389</v>
      </c>
      <c r="L3376" s="197">
        <v>45757</v>
      </c>
      <c r="M3376" s="116"/>
      <c r="N3376" s="197">
        <v>45758</v>
      </c>
      <c r="O3376" s="388">
        <f t="shared" si="157"/>
        <v>15631</v>
      </c>
      <c r="P3376" s="339">
        <f t="shared" si="158"/>
        <v>0</v>
      </c>
    </row>
    <row r="3377" spans="1:16" hidden="1" x14ac:dyDescent="0.25">
      <c r="A3377" s="116">
        <v>136646</v>
      </c>
      <c r="B3377" s="116">
        <v>9</v>
      </c>
      <c r="C3377" s="116">
        <v>1216100160</v>
      </c>
      <c r="D3377" s="116" t="s">
        <v>11207</v>
      </c>
      <c r="E3377" s="339">
        <v>61901</v>
      </c>
      <c r="F3377" s="194">
        <v>1</v>
      </c>
      <c r="G3377" s="194">
        <v>1</v>
      </c>
      <c r="H3377" s="194" t="s">
        <v>10119</v>
      </c>
      <c r="I3377" s="194">
        <f t="shared" si="156"/>
        <v>0</v>
      </c>
      <c r="J3377" s="116" t="s">
        <v>10120</v>
      </c>
      <c r="K3377" s="116" t="s">
        <v>15389</v>
      </c>
      <c r="L3377" s="197">
        <v>45757</v>
      </c>
      <c r="M3377" s="116"/>
      <c r="N3377" s="197">
        <v>45758</v>
      </c>
      <c r="O3377" s="388">
        <f t="shared" si="157"/>
        <v>61901</v>
      </c>
      <c r="P3377" s="339">
        <f t="shared" si="158"/>
        <v>0</v>
      </c>
    </row>
    <row r="3378" spans="1:16" hidden="1" x14ac:dyDescent="0.25">
      <c r="A3378" s="116">
        <v>136646</v>
      </c>
      <c r="B3378" s="116">
        <v>12</v>
      </c>
      <c r="C3378" s="116">
        <v>1219102950</v>
      </c>
      <c r="D3378" s="116" t="s">
        <v>16177</v>
      </c>
      <c r="E3378" s="339">
        <v>14420</v>
      </c>
      <c r="F3378" s="194">
        <v>10</v>
      </c>
      <c r="G3378" s="194">
        <v>10</v>
      </c>
      <c r="H3378" s="194" t="s">
        <v>10119</v>
      </c>
      <c r="I3378" s="194">
        <f t="shared" si="156"/>
        <v>0</v>
      </c>
      <c r="J3378" s="116" t="s">
        <v>10120</v>
      </c>
      <c r="K3378" s="116" t="s">
        <v>15389</v>
      </c>
      <c r="L3378" s="197">
        <v>45757</v>
      </c>
      <c r="M3378" s="116" t="s">
        <v>15910</v>
      </c>
      <c r="N3378" s="197">
        <v>45854</v>
      </c>
      <c r="O3378" s="388">
        <f t="shared" si="157"/>
        <v>1442</v>
      </c>
      <c r="P3378" s="339">
        <f t="shared" si="158"/>
        <v>0</v>
      </c>
    </row>
    <row r="3379" spans="1:16" hidden="1" x14ac:dyDescent="0.25">
      <c r="A3379" s="116">
        <v>136646</v>
      </c>
      <c r="B3379" s="116">
        <v>5</v>
      </c>
      <c r="C3379" s="116">
        <v>1222100000</v>
      </c>
      <c r="D3379" s="116" t="s">
        <v>15390</v>
      </c>
      <c r="E3379" s="339">
        <v>29387.919999999998</v>
      </c>
      <c r="F3379" s="194">
        <v>2</v>
      </c>
      <c r="G3379" s="194">
        <v>2</v>
      </c>
      <c r="H3379" s="194" t="s">
        <v>10119</v>
      </c>
      <c r="I3379" s="194">
        <f t="shared" ref="I3379:I3442" si="159">+F3379-G3379</f>
        <v>0</v>
      </c>
      <c r="J3379" s="116" t="s">
        <v>10120</v>
      </c>
      <c r="K3379" s="116" t="s">
        <v>15389</v>
      </c>
      <c r="L3379" s="197">
        <v>45757</v>
      </c>
      <c r="M3379" s="116"/>
      <c r="N3379" s="197">
        <v>45758</v>
      </c>
      <c r="O3379" s="388">
        <f t="shared" ref="O3379:O3442" si="160">+E3379/F3379</f>
        <v>14693.96</v>
      </c>
      <c r="P3379" s="339">
        <f t="shared" ref="P3379:P3442" si="161">+O3379*I3379</f>
        <v>0</v>
      </c>
    </row>
    <row r="3380" spans="1:16" hidden="1" x14ac:dyDescent="0.25">
      <c r="A3380" s="116">
        <v>136646</v>
      </c>
      <c r="B3380" s="116">
        <v>16</v>
      </c>
      <c r="C3380" s="116">
        <v>1223100160</v>
      </c>
      <c r="D3380" s="116" t="s">
        <v>9294</v>
      </c>
      <c r="E3380" s="339">
        <v>340654.68</v>
      </c>
      <c r="F3380" s="194">
        <v>6</v>
      </c>
      <c r="G3380" s="194">
        <v>6</v>
      </c>
      <c r="H3380" s="194" t="s">
        <v>10119</v>
      </c>
      <c r="I3380" s="194">
        <f t="shared" si="159"/>
        <v>0</v>
      </c>
      <c r="J3380" s="116" t="s">
        <v>10120</v>
      </c>
      <c r="K3380" s="116" t="s">
        <v>15389</v>
      </c>
      <c r="L3380" s="197">
        <v>45757</v>
      </c>
      <c r="M3380" s="116"/>
      <c r="N3380" s="197">
        <v>45758</v>
      </c>
      <c r="O3380" s="388">
        <f t="shared" si="160"/>
        <v>56775.78</v>
      </c>
      <c r="P3380" s="339">
        <f t="shared" si="161"/>
        <v>0</v>
      </c>
    </row>
    <row r="3381" spans="1:16" hidden="1" x14ac:dyDescent="0.25">
      <c r="A3381" s="116">
        <v>136646</v>
      </c>
      <c r="B3381" s="116">
        <v>2</v>
      </c>
      <c r="C3381" s="116">
        <v>1226100030</v>
      </c>
      <c r="D3381" s="116" t="s">
        <v>11221</v>
      </c>
      <c r="E3381" s="339">
        <v>175279.65</v>
      </c>
      <c r="F3381" s="194">
        <v>35</v>
      </c>
      <c r="G3381" s="194">
        <v>35</v>
      </c>
      <c r="H3381" s="194" t="s">
        <v>10119</v>
      </c>
      <c r="I3381" s="194">
        <f t="shared" si="159"/>
        <v>0</v>
      </c>
      <c r="J3381" s="116" t="s">
        <v>10120</v>
      </c>
      <c r="K3381" s="116" t="s">
        <v>15389</v>
      </c>
      <c r="L3381" s="197">
        <v>45757</v>
      </c>
      <c r="M3381" s="116"/>
      <c r="N3381" s="197">
        <v>45758</v>
      </c>
      <c r="O3381" s="388">
        <f t="shared" si="160"/>
        <v>5007.99</v>
      </c>
      <c r="P3381" s="339">
        <f t="shared" si="161"/>
        <v>0</v>
      </c>
    </row>
    <row r="3382" spans="1:16" hidden="1" x14ac:dyDescent="0.25">
      <c r="A3382" s="116">
        <v>136646</v>
      </c>
      <c r="B3382" s="116">
        <v>3</v>
      </c>
      <c r="C3382" s="116">
        <v>1230100160</v>
      </c>
      <c r="D3382" s="116" t="s">
        <v>17469</v>
      </c>
      <c r="E3382" s="339">
        <v>84028.23</v>
      </c>
      <c r="F3382" s="194">
        <v>3</v>
      </c>
      <c r="G3382" s="194">
        <v>3</v>
      </c>
      <c r="H3382" s="194" t="s">
        <v>10119</v>
      </c>
      <c r="I3382" s="194">
        <f t="shared" si="159"/>
        <v>0</v>
      </c>
      <c r="J3382" s="116" t="s">
        <v>10120</v>
      </c>
      <c r="K3382" s="116" t="s">
        <v>15389</v>
      </c>
      <c r="L3382" s="197">
        <v>45757</v>
      </c>
      <c r="M3382" s="116"/>
      <c r="N3382" s="197">
        <v>45758</v>
      </c>
      <c r="O3382" s="388">
        <f t="shared" si="160"/>
        <v>28009.41</v>
      </c>
      <c r="P3382" s="339">
        <f t="shared" si="161"/>
        <v>0</v>
      </c>
    </row>
    <row r="3383" spans="1:16" hidden="1" x14ac:dyDescent="0.25">
      <c r="A3383" s="116">
        <v>136646</v>
      </c>
      <c r="B3383" s="116">
        <v>4</v>
      </c>
      <c r="C3383" s="116">
        <v>1230100160</v>
      </c>
      <c r="D3383" s="116" t="s">
        <v>17469</v>
      </c>
      <c r="E3383" s="339">
        <v>84028.23</v>
      </c>
      <c r="F3383" s="194">
        <v>3</v>
      </c>
      <c r="G3383" s="194">
        <v>3</v>
      </c>
      <c r="H3383" s="194" t="s">
        <v>10119</v>
      </c>
      <c r="I3383" s="194">
        <f t="shared" si="159"/>
        <v>0</v>
      </c>
      <c r="J3383" s="116" t="s">
        <v>10120</v>
      </c>
      <c r="K3383" s="116" t="s">
        <v>15389</v>
      </c>
      <c r="L3383" s="197">
        <v>45757</v>
      </c>
      <c r="M3383" s="116"/>
      <c r="N3383" s="197">
        <v>45758</v>
      </c>
      <c r="O3383" s="388">
        <f t="shared" si="160"/>
        <v>28009.41</v>
      </c>
      <c r="P3383" s="339">
        <f t="shared" si="161"/>
        <v>0</v>
      </c>
    </row>
    <row r="3384" spans="1:16" hidden="1" x14ac:dyDescent="0.25">
      <c r="A3384" s="116">
        <v>136646</v>
      </c>
      <c r="B3384" s="116">
        <v>18</v>
      </c>
      <c r="C3384" s="116">
        <v>1232100020</v>
      </c>
      <c r="D3384" s="116" t="s">
        <v>11233</v>
      </c>
      <c r="E3384" s="339">
        <v>158494.44</v>
      </c>
      <c r="F3384" s="194">
        <v>6</v>
      </c>
      <c r="G3384" s="194">
        <v>6</v>
      </c>
      <c r="H3384" s="194" t="s">
        <v>10119</v>
      </c>
      <c r="I3384" s="194">
        <f t="shared" si="159"/>
        <v>0</v>
      </c>
      <c r="J3384" s="116" t="s">
        <v>10120</v>
      </c>
      <c r="K3384" s="116" t="s">
        <v>15389</v>
      </c>
      <c r="L3384" s="197">
        <v>45757</v>
      </c>
      <c r="M3384" s="116"/>
      <c r="N3384" s="197">
        <v>45758</v>
      </c>
      <c r="O3384" s="388">
        <f t="shared" si="160"/>
        <v>26415.74</v>
      </c>
      <c r="P3384" s="339">
        <f t="shared" si="161"/>
        <v>0</v>
      </c>
    </row>
    <row r="3385" spans="1:16" hidden="1" x14ac:dyDescent="0.25">
      <c r="A3385" s="116">
        <v>136646</v>
      </c>
      <c r="B3385" s="116">
        <v>15</v>
      </c>
      <c r="C3385" s="116">
        <v>1232100500</v>
      </c>
      <c r="D3385" s="116" t="s">
        <v>10130</v>
      </c>
      <c r="E3385" s="339">
        <v>49767</v>
      </c>
      <c r="F3385" s="194">
        <v>1</v>
      </c>
      <c r="G3385" s="194">
        <v>1</v>
      </c>
      <c r="H3385" s="194" t="s">
        <v>10119</v>
      </c>
      <c r="I3385" s="194">
        <f t="shared" si="159"/>
        <v>0</v>
      </c>
      <c r="J3385" s="116" t="s">
        <v>10120</v>
      </c>
      <c r="K3385" s="116" t="s">
        <v>15389</v>
      </c>
      <c r="L3385" s="197">
        <v>45757</v>
      </c>
      <c r="M3385" s="116"/>
      <c r="N3385" s="197">
        <v>45758</v>
      </c>
      <c r="O3385" s="388">
        <f t="shared" si="160"/>
        <v>49767</v>
      </c>
      <c r="P3385" s="339">
        <f t="shared" si="161"/>
        <v>0</v>
      </c>
    </row>
    <row r="3386" spans="1:16" hidden="1" x14ac:dyDescent="0.25">
      <c r="A3386" s="116">
        <v>136646</v>
      </c>
      <c r="B3386" s="116">
        <v>8</v>
      </c>
      <c r="C3386" s="116">
        <v>1234100200</v>
      </c>
      <c r="D3386" s="116" t="s">
        <v>6559</v>
      </c>
      <c r="E3386" s="339">
        <v>87677</v>
      </c>
      <c r="F3386" s="194">
        <v>1</v>
      </c>
      <c r="G3386" s="194">
        <v>1</v>
      </c>
      <c r="H3386" s="194" t="s">
        <v>10119</v>
      </c>
      <c r="I3386" s="194">
        <f t="shared" si="159"/>
        <v>0</v>
      </c>
      <c r="J3386" s="116" t="s">
        <v>10120</v>
      </c>
      <c r="K3386" s="116" t="s">
        <v>15389</v>
      </c>
      <c r="L3386" s="197">
        <v>45757</v>
      </c>
      <c r="M3386" s="116"/>
      <c r="N3386" s="197">
        <v>45758</v>
      </c>
      <c r="O3386" s="388">
        <f t="shared" si="160"/>
        <v>87677</v>
      </c>
      <c r="P3386" s="339">
        <f t="shared" si="161"/>
        <v>0</v>
      </c>
    </row>
    <row r="3387" spans="1:16" hidden="1" x14ac:dyDescent="0.25">
      <c r="A3387" s="116">
        <v>136646</v>
      </c>
      <c r="B3387" s="116">
        <v>6</v>
      </c>
      <c r="C3387" s="116">
        <v>1235100970</v>
      </c>
      <c r="D3387" s="116" t="s">
        <v>8591</v>
      </c>
      <c r="E3387" s="339">
        <v>85000</v>
      </c>
      <c r="F3387" s="194">
        <v>1</v>
      </c>
      <c r="G3387" s="194">
        <v>1</v>
      </c>
      <c r="H3387" s="194" t="s">
        <v>10119</v>
      </c>
      <c r="I3387" s="194">
        <f t="shared" si="159"/>
        <v>0</v>
      </c>
      <c r="J3387" s="116" t="s">
        <v>10120</v>
      </c>
      <c r="K3387" s="116" t="s">
        <v>15389</v>
      </c>
      <c r="L3387" s="197">
        <v>45757</v>
      </c>
      <c r="M3387" s="116"/>
      <c r="N3387" s="197">
        <v>45758</v>
      </c>
      <c r="O3387" s="388">
        <f t="shared" si="160"/>
        <v>85000</v>
      </c>
      <c r="P3387" s="339">
        <f t="shared" si="161"/>
        <v>0</v>
      </c>
    </row>
    <row r="3388" spans="1:16" hidden="1" x14ac:dyDescent="0.25">
      <c r="A3388" s="116">
        <v>136688</v>
      </c>
      <c r="B3388" s="116">
        <v>2</v>
      </c>
      <c r="C3388" s="116">
        <v>1019101750</v>
      </c>
      <c r="D3388" s="116" t="s">
        <v>11162</v>
      </c>
      <c r="E3388" s="339">
        <v>7275</v>
      </c>
      <c r="F3388" s="194">
        <v>15</v>
      </c>
      <c r="G3388" s="194">
        <v>15</v>
      </c>
      <c r="H3388" s="194" t="s">
        <v>10119</v>
      </c>
      <c r="I3388" s="194">
        <f t="shared" si="159"/>
        <v>0</v>
      </c>
      <c r="J3388" s="116" t="s">
        <v>10120</v>
      </c>
      <c r="K3388" s="116" t="s">
        <v>15386</v>
      </c>
      <c r="L3388" s="197">
        <v>45769</v>
      </c>
      <c r="M3388" s="116"/>
      <c r="N3388" s="197">
        <v>45841</v>
      </c>
      <c r="O3388" s="388">
        <f t="shared" si="160"/>
        <v>485</v>
      </c>
      <c r="P3388" s="339">
        <f t="shared" si="161"/>
        <v>0</v>
      </c>
    </row>
    <row r="3389" spans="1:16" hidden="1" x14ac:dyDescent="0.25">
      <c r="A3389" s="116">
        <v>136688</v>
      </c>
      <c r="B3389" s="116">
        <v>3</v>
      </c>
      <c r="C3389" s="116">
        <v>1029102130</v>
      </c>
      <c r="D3389" s="116" t="s">
        <v>10961</v>
      </c>
      <c r="E3389" s="339">
        <v>72500</v>
      </c>
      <c r="F3389" s="194">
        <v>25</v>
      </c>
      <c r="G3389" s="194">
        <v>25</v>
      </c>
      <c r="H3389" s="194" t="s">
        <v>10119</v>
      </c>
      <c r="I3389" s="194">
        <f t="shared" si="159"/>
        <v>0</v>
      </c>
      <c r="J3389" s="116" t="s">
        <v>10120</v>
      </c>
      <c r="K3389" s="116" t="s">
        <v>15386</v>
      </c>
      <c r="L3389" s="197">
        <v>45769</v>
      </c>
      <c r="M3389" s="116" t="s">
        <v>17713</v>
      </c>
      <c r="N3389" s="197">
        <v>45841</v>
      </c>
      <c r="O3389" s="388">
        <f t="shared" si="160"/>
        <v>2900</v>
      </c>
      <c r="P3389" s="339">
        <f t="shared" si="161"/>
        <v>0</v>
      </c>
    </row>
    <row r="3390" spans="1:16" hidden="1" x14ac:dyDescent="0.25">
      <c r="A3390" s="116">
        <v>136688</v>
      </c>
      <c r="B3390" s="116">
        <v>1</v>
      </c>
      <c r="C3390" s="116">
        <v>1516101650</v>
      </c>
      <c r="D3390" s="116" t="s">
        <v>10379</v>
      </c>
      <c r="E3390" s="339">
        <v>17299.8</v>
      </c>
      <c r="F3390" s="194">
        <v>10</v>
      </c>
      <c r="G3390" s="194">
        <v>10</v>
      </c>
      <c r="H3390" s="194" t="s">
        <v>10119</v>
      </c>
      <c r="I3390" s="194">
        <f t="shared" si="159"/>
        <v>0</v>
      </c>
      <c r="J3390" s="116" t="s">
        <v>10120</v>
      </c>
      <c r="K3390" s="116" t="s">
        <v>15386</v>
      </c>
      <c r="L3390" s="197">
        <v>45769</v>
      </c>
      <c r="M3390" s="116"/>
      <c r="N3390" s="197">
        <v>45841</v>
      </c>
      <c r="O3390" s="388">
        <f t="shared" si="160"/>
        <v>1729.98</v>
      </c>
      <c r="P3390" s="339">
        <f t="shared" si="161"/>
        <v>0</v>
      </c>
    </row>
    <row r="3391" spans="1:16" hidden="1" x14ac:dyDescent="0.25">
      <c r="A3391" s="116">
        <v>136688</v>
      </c>
      <c r="B3391" s="116">
        <v>4</v>
      </c>
      <c r="C3391" s="116">
        <v>1810103930</v>
      </c>
      <c r="D3391" s="116" t="s">
        <v>17552</v>
      </c>
      <c r="E3391" s="339">
        <v>1500</v>
      </c>
      <c r="F3391" s="194">
        <v>2</v>
      </c>
      <c r="G3391" s="194">
        <v>2</v>
      </c>
      <c r="H3391" s="194" t="s">
        <v>10119</v>
      </c>
      <c r="I3391" s="194">
        <f t="shared" si="159"/>
        <v>0</v>
      </c>
      <c r="J3391" s="116" t="s">
        <v>10120</v>
      </c>
      <c r="K3391" s="116" t="s">
        <v>15386</v>
      </c>
      <c r="L3391" s="197">
        <v>45769</v>
      </c>
      <c r="M3391" s="116"/>
      <c r="N3391" s="197">
        <v>45841</v>
      </c>
      <c r="O3391" s="388">
        <f t="shared" si="160"/>
        <v>750</v>
      </c>
      <c r="P3391" s="339">
        <f t="shared" si="161"/>
        <v>0</v>
      </c>
    </row>
    <row r="3392" spans="1:16" hidden="1" x14ac:dyDescent="0.25">
      <c r="A3392" s="116">
        <v>136693</v>
      </c>
      <c r="B3392" s="116">
        <v>1</v>
      </c>
      <c r="C3392" s="116">
        <v>1810102240</v>
      </c>
      <c r="D3392" s="116" t="s">
        <v>10956</v>
      </c>
      <c r="E3392" s="339">
        <v>92892.36</v>
      </c>
      <c r="F3392" s="194">
        <v>6</v>
      </c>
      <c r="G3392" s="194">
        <v>6</v>
      </c>
      <c r="H3392" s="194" t="s">
        <v>10119</v>
      </c>
      <c r="I3392" s="194">
        <f t="shared" si="159"/>
        <v>0</v>
      </c>
      <c r="J3392" s="116" t="s">
        <v>10120</v>
      </c>
      <c r="K3392" s="116" t="s">
        <v>15386</v>
      </c>
      <c r="L3392" s="197">
        <v>45769</v>
      </c>
      <c r="M3392" s="116" t="s">
        <v>17714</v>
      </c>
      <c r="N3392" s="197">
        <v>45770</v>
      </c>
      <c r="O3392" s="388">
        <f t="shared" si="160"/>
        <v>15482.06</v>
      </c>
      <c r="P3392" s="339">
        <f t="shared" si="161"/>
        <v>0</v>
      </c>
    </row>
    <row r="3393" spans="1:16" hidden="1" x14ac:dyDescent="0.25">
      <c r="A3393" s="116">
        <v>136695</v>
      </c>
      <c r="B3393" s="116">
        <v>9</v>
      </c>
      <c r="C3393" s="116">
        <v>1010100120</v>
      </c>
      <c r="D3393" s="116" t="s">
        <v>17672</v>
      </c>
      <c r="E3393" s="339">
        <v>5223</v>
      </c>
      <c r="F3393" s="194">
        <v>3</v>
      </c>
      <c r="G3393" s="194">
        <v>3</v>
      </c>
      <c r="H3393" s="194" t="s">
        <v>10119</v>
      </c>
      <c r="I3393" s="194">
        <f t="shared" si="159"/>
        <v>0</v>
      </c>
      <c r="J3393" s="116" t="s">
        <v>10120</v>
      </c>
      <c r="K3393" s="116" t="s">
        <v>15400</v>
      </c>
      <c r="L3393" s="197">
        <v>45758</v>
      </c>
      <c r="M3393" s="116"/>
      <c r="N3393" s="197">
        <v>45875</v>
      </c>
      <c r="O3393" s="388">
        <f t="shared" si="160"/>
        <v>1741</v>
      </c>
      <c r="P3393" s="339">
        <f t="shared" si="161"/>
        <v>0</v>
      </c>
    </row>
    <row r="3394" spans="1:16" hidden="1" x14ac:dyDescent="0.25">
      <c r="A3394" s="116">
        <v>136695</v>
      </c>
      <c r="B3394" s="116">
        <v>3</v>
      </c>
      <c r="C3394" s="116">
        <v>1010100770</v>
      </c>
      <c r="D3394" s="116" t="s">
        <v>15723</v>
      </c>
      <c r="E3394" s="339">
        <v>63248.75</v>
      </c>
      <c r="F3394" s="194">
        <v>25</v>
      </c>
      <c r="G3394" s="194">
        <v>25</v>
      </c>
      <c r="H3394" s="194" t="s">
        <v>10119</v>
      </c>
      <c r="I3394" s="194">
        <f t="shared" si="159"/>
        <v>0</v>
      </c>
      <c r="J3394" s="116" t="s">
        <v>10120</v>
      </c>
      <c r="K3394" s="116" t="s">
        <v>15400</v>
      </c>
      <c r="L3394" s="197">
        <v>45758</v>
      </c>
      <c r="M3394" s="116"/>
      <c r="N3394" s="197">
        <v>45854</v>
      </c>
      <c r="O3394" s="388">
        <f t="shared" si="160"/>
        <v>2529.9499999999998</v>
      </c>
      <c r="P3394" s="339">
        <f t="shared" si="161"/>
        <v>0</v>
      </c>
    </row>
    <row r="3395" spans="1:16" hidden="1" x14ac:dyDescent="0.25">
      <c r="A3395" s="116">
        <v>136695</v>
      </c>
      <c r="B3395" s="116">
        <v>10</v>
      </c>
      <c r="C3395" s="116">
        <v>1010101250</v>
      </c>
      <c r="D3395" s="116" t="s">
        <v>17477</v>
      </c>
      <c r="E3395" s="339">
        <v>38645</v>
      </c>
      <c r="F3395" s="194">
        <v>100</v>
      </c>
      <c r="G3395" s="194">
        <v>100</v>
      </c>
      <c r="H3395" s="194" t="s">
        <v>10119</v>
      </c>
      <c r="I3395" s="194">
        <f t="shared" si="159"/>
        <v>0</v>
      </c>
      <c r="J3395" s="116" t="s">
        <v>10120</v>
      </c>
      <c r="K3395" s="116" t="s">
        <v>15400</v>
      </c>
      <c r="L3395" s="197">
        <v>45758</v>
      </c>
      <c r="M3395" s="116" t="s">
        <v>16084</v>
      </c>
      <c r="N3395" s="197">
        <v>45883</v>
      </c>
      <c r="O3395" s="388">
        <f t="shared" si="160"/>
        <v>386.45</v>
      </c>
      <c r="P3395" s="339">
        <f t="shared" si="161"/>
        <v>0</v>
      </c>
    </row>
    <row r="3396" spans="1:16" hidden="1" x14ac:dyDescent="0.25">
      <c r="A3396" s="116">
        <v>136695</v>
      </c>
      <c r="B3396" s="116">
        <v>11</v>
      </c>
      <c r="C3396" s="116">
        <v>1012100010</v>
      </c>
      <c r="D3396" s="116" t="s">
        <v>10369</v>
      </c>
      <c r="E3396" s="339">
        <v>70000</v>
      </c>
      <c r="F3396" s="194">
        <v>1</v>
      </c>
      <c r="G3396" s="194">
        <v>1</v>
      </c>
      <c r="H3396" s="194" t="s">
        <v>10119</v>
      </c>
      <c r="I3396" s="194">
        <f t="shared" si="159"/>
        <v>0</v>
      </c>
      <c r="J3396" s="116" t="s">
        <v>10120</v>
      </c>
      <c r="K3396" s="116" t="s">
        <v>15400</v>
      </c>
      <c r="L3396" s="197">
        <v>45758</v>
      </c>
      <c r="M3396" s="116" t="s">
        <v>17620</v>
      </c>
      <c r="N3396" s="197">
        <v>45890</v>
      </c>
      <c r="O3396" s="388">
        <f t="shared" si="160"/>
        <v>70000</v>
      </c>
      <c r="P3396" s="339">
        <f t="shared" si="161"/>
        <v>0</v>
      </c>
    </row>
    <row r="3397" spans="1:16" hidden="1" x14ac:dyDescent="0.25">
      <c r="A3397" s="116">
        <v>136695</v>
      </c>
      <c r="B3397" s="116">
        <v>12</v>
      </c>
      <c r="C3397" s="116">
        <v>1012100020</v>
      </c>
      <c r="D3397" s="116" t="s">
        <v>10488</v>
      </c>
      <c r="E3397" s="339">
        <v>23437</v>
      </c>
      <c r="F3397" s="194">
        <v>1</v>
      </c>
      <c r="G3397" s="194">
        <v>1</v>
      </c>
      <c r="H3397" s="194" t="s">
        <v>10119</v>
      </c>
      <c r="I3397" s="194">
        <f t="shared" si="159"/>
        <v>0</v>
      </c>
      <c r="J3397" s="116" t="s">
        <v>10120</v>
      </c>
      <c r="K3397" s="116" t="s">
        <v>15400</v>
      </c>
      <c r="L3397" s="197">
        <v>45758</v>
      </c>
      <c r="M3397" s="116" t="s">
        <v>17715</v>
      </c>
      <c r="N3397" s="197">
        <v>45771</v>
      </c>
      <c r="O3397" s="388">
        <f t="shared" si="160"/>
        <v>23437</v>
      </c>
      <c r="P3397" s="339">
        <f t="shared" si="161"/>
        <v>0</v>
      </c>
    </row>
    <row r="3398" spans="1:16" hidden="1" x14ac:dyDescent="0.25">
      <c r="A3398" s="116">
        <v>136695</v>
      </c>
      <c r="B3398" s="116">
        <v>8</v>
      </c>
      <c r="C3398" s="116">
        <v>1526101600</v>
      </c>
      <c r="D3398" s="116" t="s">
        <v>11340</v>
      </c>
      <c r="E3398" s="339">
        <v>10299</v>
      </c>
      <c r="F3398" s="194">
        <v>3</v>
      </c>
      <c r="G3398" s="194">
        <v>3</v>
      </c>
      <c r="H3398" s="194" t="s">
        <v>10119</v>
      </c>
      <c r="I3398" s="194">
        <f t="shared" si="159"/>
        <v>0</v>
      </c>
      <c r="J3398" s="116" t="s">
        <v>10120</v>
      </c>
      <c r="K3398" s="116" t="s">
        <v>15400</v>
      </c>
      <c r="L3398" s="197">
        <v>45758</v>
      </c>
      <c r="M3398" s="116"/>
      <c r="N3398" s="197">
        <v>45890</v>
      </c>
      <c r="O3398" s="388">
        <f t="shared" si="160"/>
        <v>3433</v>
      </c>
      <c r="P3398" s="339">
        <f t="shared" si="161"/>
        <v>0</v>
      </c>
    </row>
    <row r="3399" spans="1:16" hidden="1" x14ac:dyDescent="0.25">
      <c r="A3399" s="116">
        <v>136695</v>
      </c>
      <c r="B3399" s="116">
        <v>2</v>
      </c>
      <c r="C3399" s="116">
        <v>1546101870</v>
      </c>
      <c r="D3399" s="116" t="s">
        <v>16201</v>
      </c>
      <c r="E3399" s="339">
        <v>28683</v>
      </c>
      <c r="F3399" s="194">
        <v>50</v>
      </c>
      <c r="G3399" s="194">
        <v>50</v>
      </c>
      <c r="H3399" s="194" t="s">
        <v>10119</v>
      </c>
      <c r="I3399" s="194">
        <f t="shared" si="159"/>
        <v>0</v>
      </c>
      <c r="J3399" s="116" t="s">
        <v>10120</v>
      </c>
      <c r="K3399" s="116" t="s">
        <v>15400</v>
      </c>
      <c r="L3399" s="197">
        <v>45758</v>
      </c>
      <c r="M3399" s="116" t="s">
        <v>17716</v>
      </c>
      <c r="N3399" s="197">
        <v>45825</v>
      </c>
      <c r="O3399" s="388">
        <f t="shared" si="160"/>
        <v>573.66</v>
      </c>
      <c r="P3399" s="339">
        <f t="shared" si="161"/>
        <v>0</v>
      </c>
    </row>
    <row r="3400" spans="1:16" hidden="1" x14ac:dyDescent="0.25">
      <c r="A3400" s="116">
        <v>136695</v>
      </c>
      <c r="B3400" s="116">
        <v>1</v>
      </c>
      <c r="C3400" s="116">
        <v>1546101880</v>
      </c>
      <c r="D3400" s="116" t="s">
        <v>15722</v>
      </c>
      <c r="E3400" s="339">
        <v>33078.75</v>
      </c>
      <c r="F3400" s="194">
        <v>25</v>
      </c>
      <c r="G3400" s="194">
        <v>25</v>
      </c>
      <c r="H3400" s="194" t="s">
        <v>10119</v>
      </c>
      <c r="I3400" s="194">
        <f t="shared" si="159"/>
        <v>0</v>
      </c>
      <c r="J3400" s="116" t="s">
        <v>10120</v>
      </c>
      <c r="K3400" s="116" t="s">
        <v>15400</v>
      </c>
      <c r="L3400" s="197">
        <v>45758</v>
      </c>
      <c r="M3400" s="116" t="s">
        <v>17716</v>
      </c>
      <c r="N3400" s="197">
        <v>45825</v>
      </c>
      <c r="O3400" s="388">
        <f t="shared" si="160"/>
        <v>1323.15</v>
      </c>
      <c r="P3400" s="339">
        <f t="shared" si="161"/>
        <v>0</v>
      </c>
    </row>
    <row r="3401" spans="1:16" hidden="1" x14ac:dyDescent="0.25">
      <c r="A3401" s="116">
        <v>136695</v>
      </c>
      <c r="B3401" s="116">
        <v>4</v>
      </c>
      <c r="C3401" s="116">
        <v>1546101890</v>
      </c>
      <c r="D3401" s="116" t="s">
        <v>17459</v>
      </c>
      <c r="E3401" s="339">
        <v>50596.25</v>
      </c>
      <c r="F3401" s="194">
        <v>25</v>
      </c>
      <c r="G3401" s="194">
        <v>25</v>
      </c>
      <c r="H3401" s="194" t="s">
        <v>10119</v>
      </c>
      <c r="I3401" s="194">
        <f t="shared" si="159"/>
        <v>0</v>
      </c>
      <c r="J3401" s="116" t="s">
        <v>10120</v>
      </c>
      <c r="K3401" s="116" t="s">
        <v>15400</v>
      </c>
      <c r="L3401" s="197">
        <v>45758</v>
      </c>
      <c r="M3401" s="116"/>
      <c r="N3401" s="197">
        <v>45854</v>
      </c>
      <c r="O3401" s="388">
        <f t="shared" si="160"/>
        <v>2023.85</v>
      </c>
      <c r="P3401" s="339">
        <f t="shared" si="161"/>
        <v>0</v>
      </c>
    </row>
    <row r="3402" spans="1:16" hidden="1" x14ac:dyDescent="0.25">
      <c r="A3402" s="116">
        <v>136695</v>
      </c>
      <c r="B3402" s="116">
        <v>6</v>
      </c>
      <c r="C3402" s="116">
        <v>1810101750</v>
      </c>
      <c r="D3402" s="116" t="s">
        <v>11365</v>
      </c>
      <c r="E3402" s="339">
        <v>13140</v>
      </c>
      <c r="F3402" s="194">
        <v>3</v>
      </c>
      <c r="G3402" s="194">
        <v>3</v>
      </c>
      <c r="H3402" s="194" t="s">
        <v>10119</v>
      </c>
      <c r="I3402" s="194">
        <f t="shared" si="159"/>
        <v>0</v>
      </c>
      <c r="J3402" s="116" t="s">
        <v>10120</v>
      </c>
      <c r="K3402" s="116" t="s">
        <v>15400</v>
      </c>
      <c r="L3402" s="197">
        <v>45758</v>
      </c>
      <c r="M3402" s="116"/>
      <c r="N3402" s="197">
        <v>45854</v>
      </c>
      <c r="O3402" s="388">
        <f t="shared" si="160"/>
        <v>4380</v>
      </c>
      <c r="P3402" s="339">
        <f t="shared" si="161"/>
        <v>0</v>
      </c>
    </row>
    <row r="3403" spans="1:16" hidden="1" x14ac:dyDescent="0.25">
      <c r="A3403" s="116">
        <v>136695</v>
      </c>
      <c r="B3403" s="116">
        <v>7</v>
      </c>
      <c r="C3403" s="116">
        <v>1810101760</v>
      </c>
      <c r="D3403" s="116" t="s">
        <v>11366</v>
      </c>
      <c r="E3403" s="339">
        <v>17865</v>
      </c>
      <c r="F3403" s="194">
        <v>3</v>
      </c>
      <c r="G3403" s="194">
        <v>3</v>
      </c>
      <c r="H3403" s="194" t="s">
        <v>10119</v>
      </c>
      <c r="I3403" s="194">
        <f t="shared" si="159"/>
        <v>0</v>
      </c>
      <c r="J3403" s="116" t="s">
        <v>10120</v>
      </c>
      <c r="K3403" s="116" t="s">
        <v>15400</v>
      </c>
      <c r="L3403" s="197">
        <v>45758</v>
      </c>
      <c r="M3403" s="116"/>
      <c r="N3403" s="197">
        <v>45854</v>
      </c>
      <c r="O3403" s="388">
        <f t="shared" si="160"/>
        <v>5955</v>
      </c>
      <c r="P3403" s="339">
        <f t="shared" si="161"/>
        <v>0</v>
      </c>
    </row>
    <row r="3404" spans="1:16" hidden="1" x14ac:dyDescent="0.25">
      <c r="A3404" s="116">
        <v>136695</v>
      </c>
      <c r="B3404" s="116">
        <v>5</v>
      </c>
      <c r="C3404" s="116">
        <v>1810101770</v>
      </c>
      <c r="D3404" s="116" t="s">
        <v>10567</v>
      </c>
      <c r="E3404" s="339">
        <v>16236.75</v>
      </c>
      <c r="F3404" s="194">
        <v>3</v>
      </c>
      <c r="G3404" s="194">
        <v>3</v>
      </c>
      <c r="H3404" s="194" t="s">
        <v>10119</v>
      </c>
      <c r="I3404" s="194">
        <f t="shared" si="159"/>
        <v>0</v>
      </c>
      <c r="J3404" s="116" t="s">
        <v>10120</v>
      </c>
      <c r="K3404" s="116" t="s">
        <v>15400</v>
      </c>
      <c r="L3404" s="197">
        <v>45758</v>
      </c>
      <c r="M3404" s="116"/>
      <c r="N3404" s="197">
        <v>45854</v>
      </c>
      <c r="O3404" s="388">
        <f t="shared" si="160"/>
        <v>5412.25</v>
      </c>
      <c r="P3404" s="339">
        <f t="shared" si="161"/>
        <v>0</v>
      </c>
    </row>
    <row r="3405" spans="1:16" hidden="1" x14ac:dyDescent="0.25">
      <c r="A3405" s="116">
        <v>136751</v>
      </c>
      <c r="B3405" s="116">
        <v>1</v>
      </c>
      <c r="C3405" s="116">
        <v>1547103070</v>
      </c>
      <c r="D3405" s="116" t="s">
        <v>12314</v>
      </c>
      <c r="E3405" s="339">
        <v>1784496</v>
      </c>
      <c r="F3405" s="194">
        <v>1</v>
      </c>
      <c r="G3405" s="194">
        <v>1</v>
      </c>
      <c r="H3405" s="194" t="s">
        <v>10119</v>
      </c>
      <c r="I3405" s="194">
        <f t="shared" si="159"/>
        <v>0</v>
      </c>
      <c r="J3405" s="116" t="s">
        <v>10126</v>
      </c>
      <c r="K3405" s="116" t="s">
        <v>11657</v>
      </c>
      <c r="L3405" s="197">
        <v>45762</v>
      </c>
      <c r="M3405" s="116" t="s">
        <v>17717</v>
      </c>
      <c r="N3405" s="197">
        <v>45854</v>
      </c>
      <c r="O3405" s="388">
        <f t="shared" si="160"/>
        <v>1784496</v>
      </c>
      <c r="P3405" s="339">
        <f t="shared" si="161"/>
        <v>0</v>
      </c>
    </row>
    <row r="3406" spans="1:16" hidden="1" x14ac:dyDescent="0.25">
      <c r="A3406" s="116">
        <v>136758</v>
      </c>
      <c r="B3406" s="116">
        <v>1</v>
      </c>
      <c r="C3406" s="116">
        <v>1016101340</v>
      </c>
      <c r="D3406" s="116" t="s">
        <v>10489</v>
      </c>
      <c r="E3406" s="339">
        <v>19994.64</v>
      </c>
      <c r="F3406" s="194">
        <v>4</v>
      </c>
      <c r="G3406" s="194">
        <v>4</v>
      </c>
      <c r="H3406" s="194" t="s">
        <v>10119</v>
      </c>
      <c r="I3406" s="194">
        <f t="shared" si="159"/>
        <v>0</v>
      </c>
      <c r="J3406" s="116" t="s">
        <v>10126</v>
      </c>
      <c r="K3406" s="116" t="s">
        <v>15310</v>
      </c>
      <c r="L3406" s="197">
        <v>45762</v>
      </c>
      <c r="M3406" s="116" t="s">
        <v>15418</v>
      </c>
      <c r="N3406" s="197">
        <v>45764</v>
      </c>
      <c r="O3406" s="388">
        <f t="shared" si="160"/>
        <v>4998.66</v>
      </c>
      <c r="P3406" s="339">
        <f t="shared" si="161"/>
        <v>0</v>
      </c>
    </row>
    <row r="3407" spans="1:16" hidden="1" x14ac:dyDescent="0.25">
      <c r="A3407" s="116">
        <v>136758</v>
      </c>
      <c r="B3407" s="116">
        <v>8</v>
      </c>
      <c r="C3407" s="116">
        <v>1019101600</v>
      </c>
      <c r="D3407" s="116" t="s">
        <v>10852</v>
      </c>
      <c r="E3407" s="339">
        <v>263920</v>
      </c>
      <c r="F3407" s="194">
        <v>10</v>
      </c>
      <c r="G3407" s="194">
        <v>10</v>
      </c>
      <c r="H3407" s="194" t="s">
        <v>10119</v>
      </c>
      <c r="I3407" s="194">
        <f t="shared" si="159"/>
        <v>0</v>
      </c>
      <c r="J3407" s="116" t="s">
        <v>10126</v>
      </c>
      <c r="K3407" s="116" t="s">
        <v>15310</v>
      </c>
      <c r="L3407" s="197">
        <v>45762</v>
      </c>
      <c r="M3407" s="116" t="s">
        <v>15418</v>
      </c>
      <c r="N3407" s="197">
        <v>45764</v>
      </c>
      <c r="O3407" s="388">
        <f t="shared" si="160"/>
        <v>26392</v>
      </c>
      <c r="P3407" s="339">
        <f t="shared" si="161"/>
        <v>0</v>
      </c>
    </row>
    <row r="3408" spans="1:16" hidden="1" x14ac:dyDescent="0.25">
      <c r="A3408" s="116">
        <v>136758</v>
      </c>
      <c r="B3408" s="116">
        <v>5</v>
      </c>
      <c r="C3408" s="116">
        <v>1023100140</v>
      </c>
      <c r="D3408" s="116" t="s">
        <v>11171</v>
      </c>
      <c r="E3408" s="339">
        <v>91950.05</v>
      </c>
      <c r="F3408" s="194">
        <v>5</v>
      </c>
      <c r="G3408" s="194">
        <v>5</v>
      </c>
      <c r="H3408" s="194" t="s">
        <v>10119</v>
      </c>
      <c r="I3408" s="194">
        <f t="shared" si="159"/>
        <v>0</v>
      </c>
      <c r="J3408" s="116" t="s">
        <v>10126</v>
      </c>
      <c r="K3408" s="116" t="s">
        <v>15310</v>
      </c>
      <c r="L3408" s="197">
        <v>45762</v>
      </c>
      <c r="M3408" s="116" t="s">
        <v>15418</v>
      </c>
      <c r="N3408" s="197">
        <v>45764</v>
      </c>
      <c r="O3408" s="388">
        <f t="shared" si="160"/>
        <v>18390.010000000002</v>
      </c>
      <c r="P3408" s="339">
        <f t="shared" si="161"/>
        <v>0</v>
      </c>
    </row>
    <row r="3409" spans="1:16" hidden="1" x14ac:dyDescent="0.25">
      <c r="A3409" s="116">
        <v>136758</v>
      </c>
      <c r="B3409" s="116">
        <v>3</v>
      </c>
      <c r="C3409" s="116">
        <v>1023100340</v>
      </c>
      <c r="D3409" s="116" t="s">
        <v>10969</v>
      </c>
      <c r="E3409" s="339">
        <v>91950</v>
      </c>
      <c r="F3409" s="194">
        <v>5</v>
      </c>
      <c r="G3409" s="194">
        <v>5</v>
      </c>
      <c r="H3409" s="194" t="s">
        <v>10119</v>
      </c>
      <c r="I3409" s="194">
        <f t="shared" si="159"/>
        <v>0</v>
      </c>
      <c r="J3409" s="116" t="s">
        <v>10126</v>
      </c>
      <c r="K3409" s="116" t="s">
        <v>15310</v>
      </c>
      <c r="L3409" s="197">
        <v>45762</v>
      </c>
      <c r="M3409" s="116" t="s">
        <v>15418</v>
      </c>
      <c r="N3409" s="197">
        <v>45764</v>
      </c>
      <c r="O3409" s="388">
        <f t="shared" si="160"/>
        <v>18390</v>
      </c>
      <c r="P3409" s="339">
        <f t="shared" si="161"/>
        <v>0</v>
      </c>
    </row>
    <row r="3410" spans="1:16" hidden="1" x14ac:dyDescent="0.25">
      <c r="A3410" s="116">
        <v>136758</v>
      </c>
      <c r="B3410" s="116">
        <v>10</v>
      </c>
      <c r="C3410" s="116">
        <v>1310106970</v>
      </c>
      <c r="D3410" s="116" t="s">
        <v>11245</v>
      </c>
      <c r="E3410" s="339">
        <v>29900</v>
      </c>
      <c r="F3410" s="194">
        <v>1</v>
      </c>
      <c r="G3410" s="194">
        <v>1</v>
      </c>
      <c r="H3410" s="194" t="s">
        <v>10119</v>
      </c>
      <c r="I3410" s="194">
        <f t="shared" si="159"/>
        <v>0</v>
      </c>
      <c r="J3410" s="116" t="s">
        <v>10126</v>
      </c>
      <c r="K3410" s="116" t="s">
        <v>15310</v>
      </c>
      <c r="L3410" s="197">
        <v>45762</v>
      </c>
      <c r="M3410" s="116" t="s">
        <v>15418</v>
      </c>
      <c r="N3410" s="197">
        <v>45764</v>
      </c>
      <c r="O3410" s="388">
        <f t="shared" si="160"/>
        <v>29900</v>
      </c>
      <c r="P3410" s="339">
        <f t="shared" si="161"/>
        <v>0</v>
      </c>
    </row>
    <row r="3411" spans="1:16" hidden="1" x14ac:dyDescent="0.25">
      <c r="A3411" s="116">
        <v>136758</v>
      </c>
      <c r="B3411" s="116">
        <v>11</v>
      </c>
      <c r="C3411" s="116">
        <v>1310106980</v>
      </c>
      <c r="D3411" s="116" t="s">
        <v>11246</v>
      </c>
      <c r="E3411" s="339">
        <v>39900</v>
      </c>
      <c r="F3411" s="194">
        <v>1</v>
      </c>
      <c r="G3411" s="194">
        <v>1</v>
      </c>
      <c r="H3411" s="194" t="s">
        <v>10119</v>
      </c>
      <c r="I3411" s="194">
        <f t="shared" si="159"/>
        <v>0</v>
      </c>
      <c r="J3411" s="116" t="s">
        <v>10126</v>
      </c>
      <c r="K3411" s="116" t="s">
        <v>15310</v>
      </c>
      <c r="L3411" s="197">
        <v>45762</v>
      </c>
      <c r="M3411" s="116" t="s">
        <v>15418</v>
      </c>
      <c r="N3411" s="197">
        <v>45764</v>
      </c>
      <c r="O3411" s="388">
        <f t="shared" si="160"/>
        <v>39900</v>
      </c>
      <c r="P3411" s="339">
        <f t="shared" si="161"/>
        <v>0</v>
      </c>
    </row>
    <row r="3412" spans="1:16" hidden="1" x14ac:dyDescent="0.25">
      <c r="A3412" s="116">
        <v>136758</v>
      </c>
      <c r="B3412" s="116">
        <v>9</v>
      </c>
      <c r="C3412" s="116">
        <v>1522100070</v>
      </c>
      <c r="D3412" s="116" t="s">
        <v>10843</v>
      </c>
      <c r="E3412" s="339">
        <v>290975.93</v>
      </c>
      <c r="F3412" s="194">
        <v>1</v>
      </c>
      <c r="G3412" s="194">
        <v>1</v>
      </c>
      <c r="H3412" s="194" t="s">
        <v>10119</v>
      </c>
      <c r="I3412" s="194">
        <f t="shared" si="159"/>
        <v>0</v>
      </c>
      <c r="J3412" s="116" t="s">
        <v>10126</v>
      </c>
      <c r="K3412" s="116" t="s">
        <v>15310</v>
      </c>
      <c r="L3412" s="197">
        <v>45762</v>
      </c>
      <c r="M3412" s="116" t="s">
        <v>15418</v>
      </c>
      <c r="N3412" s="197">
        <v>45764</v>
      </c>
      <c r="O3412" s="388">
        <f t="shared" si="160"/>
        <v>290975.93</v>
      </c>
      <c r="P3412" s="339">
        <f t="shared" si="161"/>
        <v>0</v>
      </c>
    </row>
    <row r="3413" spans="1:16" hidden="1" x14ac:dyDescent="0.25">
      <c r="A3413" s="116">
        <v>136758</v>
      </c>
      <c r="B3413" s="116">
        <v>2</v>
      </c>
      <c r="C3413" s="116">
        <v>1526108790</v>
      </c>
      <c r="D3413" s="116" t="s">
        <v>1623</v>
      </c>
      <c r="E3413" s="339">
        <v>35700</v>
      </c>
      <c r="F3413" s="194">
        <v>1</v>
      </c>
      <c r="G3413" s="194">
        <v>1</v>
      </c>
      <c r="H3413" s="194" t="s">
        <v>10119</v>
      </c>
      <c r="I3413" s="194">
        <f t="shared" si="159"/>
        <v>0</v>
      </c>
      <c r="J3413" s="116" t="s">
        <v>10126</v>
      </c>
      <c r="K3413" s="116" t="s">
        <v>15310</v>
      </c>
      <c r="L3413" s="197">
        <v>45762</v>
      </c>
      <c r="M3413" s="116" t="s">
        <v>15418</v>
      </c>
      <c r="N3413" s="197">
        <v>45764</v>
      </c>
      <c r="O3413" s="388">
        <f t="shared" si="160"/>
        <v>35700</v>
      </c>
      <c r="P3413" s="339">
        <f t="shared" si="161"/>
        <v>0</v>
      </c>
    </row>
    <row r="3414" spans="1:16" hidden="1" x14ac:dyDescent="0.25">
      <c r="A3414" s="116">
        <v>136758</v>
      </c>
      <c r="B3414" s="116">
        <v>6</v>
      </c>
      <c r="C3414" s="116">
        <v>1553101300</v>
      </c>
      <c r="D3414" s="116" t="s">
        <v>8614</v>
      </c>
      <c r="E3414" s="339">
        <v>19800</v>
      </c>
      <c r="F3414" s="194">
        <v>4</v>
      </c>
      <c r="G3414" s="194">
        <v>4</v>
      </c>
      <c r="H3414" s="194" t="s">
        <v>10119</v>
      </c>
      <c r="I3414" s="194">
        <f t="shared" si="159"/>
        <v>0</v>
      </c>
      <c r="J3414" s="116" t="s">
        <v>10126</v>
      </c>
      <c r="K3414" s="116" t="s">
        <v>15310</v>
      </c>
      <c r="L3414" s="197">
        <v>45762</v>
      </c>
      <c r="M3414" s="116" t="s">
        <v>15418</v>
      </c>
      <c r="N3414" s="197">
        <v>45764</v>
      </c>
      <c r="O3414" s="388">
        <f t="shared" si="160"/>
        <v>4950</v>
      </c>
      <c r="P3414" s="339">
        <f t="shared" si="161"/>
        <v>0</v>
      </c>
    </row>
    <row r="3415" spans="1:16" hidden="1" x14ac:dyDescent="0.25">
      <c r="A3415" s="116">
        <v>136758</v>
      </c>
      <c r="B3415" s="116">
        <v>4</v>
      </c>
      <c r="C3415" s="116">
        <v>1810101720</v>
      </c>
      <c r="D3415" s="116" t="s">
        <v>11363</v>
      </c>
      <c r="E3415" s="339">
        <v>92167.6</v>
      </c>
      <c r="F3415" s="194">
        <v>5</v>
      </c>
      <c r="G3415" s="194">
        <v>5</v>
      </c>
      <c r="H3415" s="194" t="s">
        <v>10119</v>
      </c>
      <c r="I3415" s="194">
        <f t="shared" si="159"/>
        <v>0</v>
      </c>
      <c r="J3415" s="116" t="s">
        <v>10126</v>
      </c>
      <c r="K3415" s="116" t="s">
        <v>15310</v>
      </c>
      <c r="L3415" s="197">
        <v>45762</v>
      </c>
      <c r="M3415" s="116" t="s">
        <v>15418</v>
      </c>
      <c r="N3415" s="197">
        <v>45764</v>
      </c>
      <c r="O3415" s="388">
        <f t="shared" si="160"/>
        <v>18433.52</v>
      </c>
      <c r="P3415" s="339">
        <f t="shared" si="161"/>
        <v>0</v>
      </c>
    </row>
    <row r="3416" spans="1:16" hidden="1" x14ac:dyDescent="0.25">
      <c r="A3416" s="116">
        <v>136758</v>
      </c>
      <c r="B3416" s="116">
        <v>7</v>
      </c>
      <c r="C3416" s="116">
        <v>1810101870</v>
      </c>
      <c r="D3416" s="116" t="s">
        <v>11367</v>
      </c>
      <c r="E3416" s="339">
        <v>32523.93</v>
      </c>
      <c r="F3416" s="194">
        <v>3</v>
      </c>
      <c r="G3416" s="194">
        <v>3</v>
      </c>
      <c r="H3416" s="194" t="s">
        <v>10119</v>
      </c>
      <c r="I3416" s="194">
        <f t="shared" si="159"/>
        <v>0</v>
      </c>
      <c r="J3416" s="116" t="s">
        <v>10126</v>
      </c>
      <c r="K3416" s="116" t="s">
        <v>15310</v>
      </c>
      <c r="L3416" s="197">
        <v>45762</v>
      </c>
      <c r="M3416" s="116" t="s">
        <v>15418</v>
      </c>
      <c r="N3416" s="197">
        <v>45764</v>
      </c>
      <c r="O3416" s="388">
        <f t="shared" si="160"/>
        <v>10841.31</v>
      </c>
      <c r="P3416" s="339">
        <f t="shared" si="161"/>
        <v>0</v>
      </c>
    </row>
    <row r="3417" spans="1:16" hidden="1" x14ac:dyDescent="0.25">
      <c r="A3417" s="116">
        <v>136774</v>
      </c>
      <c r="B3417" s="116">
        <v>5</v>
      </c>
      <c r="C3417" s="116">
        <v>1011100040</v>
      </c>
      <c r="D3417" s="116" t="s">
        <v>10481</v>
      </c>
      <c r="E3417" s="339">
        <v>11600</v>
      </c>
      <c r="F3417" s="194">
        <v>8</v>
      </c>
      <c r="G3417" s="194">
        <v>8</v>
      </c>
      <c r="H3417" s="194" t="s">
        <v>10119</v>
      </c>
      <c r="I3417" s="194">
        <f t="shared" si="159"/>
        <v>0</v>
      </c>
      <c r="J3417" s="116" t="s">
        <v>10120</v>
      </c>
      <c r="K3417" s="116" t="s">
        <v>15416</v>
      </c>
      <c r="L3417" s="197">
        <v>45761</v>
      </c>
      <c r="M3417" s="116" t="s">
        <v>17718</v>
      </c>
      <c r="N3417" s="197">
        <v>45769</v>
      </c>
      <c r="O3417" s="388">
        <f t="shared" si="160"/>
        <v>1450</v>
      </c>
      <c r="P3417" s="339">
        <f t="shared" si="161"/>
        <v>0</v>
      </c>
    </row>
    <row r="3418" spans="1:16" hidden="1" x14ac:dyDescent="0.25">
      <c r="A3418" s="116">
        <v>136774</v>
      </c>
      <c r="B3418" s="116">
        <v>8</v>
      </c>
      <c r="C3418" s="116">
        <v>1016100000</v>
      </c>
      <c r="D3418" s="116" t="s">
        <v>10650</v>
      </c>
      <c r="E3418" s="339">
        <v>20672</v>
      </c>
      <c r="F3418" s="194">
        <v>2</v>
      </c>
      <c r="G3418" s="194">
        <v>2</v>
      </c>
      <c r="H3418" s="194" t="s">
        <v>10119</v>
      </c>
      <c r="I3418" s="194">
        <f t="shared" si="159"/>
        <v>0</v>
      </c>
      <c r="J3418" s="116" t="s">
        <v>10120</v>
      </c>
      <c r="K3418" s="116" t="s">
        <v>15416</v>
      </c>
      <c r="L3418" s="197">
        <v>45761</v>
      </c>
      <c r="M3418" s="116" t="s">
        <v>17718</v>
      </c>
      <c r="N3418" s="197">
        <v>45769</v>
      </c>
      <c r="O3418" s="388">
        <f t="shared" si="160"/>
        <v>10336</v>
      </c>
      <c r="P3418" s="339">
        <f t="shared" si="161"/>
        <v>0</v>
      </c>
    </row>
    <row r="3419" spans="1:16" hidden="1" x14ac:dyDescent="0.25">
      <c r="A3419" s="116">
        <v>136774</v>
      </c>
      <c r="B3419" s="116">
        <v>7</v>
      </c>
      <c r="C3419" s="116">
        <v>1016101010</v>
      </c>
      <c r="D3419" s="116" t="s">
        <v>10655</v>
      </c>
      <c r="E3419" s="339">
        <v>18584.03</v>
      </c>
      <c r="F3419" s="194">
        <v>1</v>
      </c>
      <c r="G3419" s="194">
        <v>1</v>
      </c>
      <c r="H3419" s="194" t="s">
        <v>10119</v>
      </c>
      <c r="I3419" s="194">
        <f t="shared" si="159"/>
        <v>0</v>
      </c>
      <c r="J3419" s="116" t="s">
        <v>10120</v>
      </c>
      <c r="K3419" s="116" t="s">
        <v>15416</v>
      </c>
      <c r="L3419" s="197">
        <v>45761</v>
      </c>
      <c r="M3419" s="116" t="s">
        <v>17718</v>
      </c>
      <c r="N3419" s="197">
        <v>45769</v>
      </c>
      <c r="O3419" s="388">
        <f t="shared" si="160"/>
        <v>18584.03</v>
      </c>
      <c r="P3419" s="339">
        <f t="shared" si="161"/>
        <v>0</v>
      </c>
    </row>
    <row r="3420" spans="1:16" hidden="1" x14ac:dyDescent="0.25">
      <c r="A3420" s="116">
        <v>136774</v>
      </c>
      <c r="B3420" s="116">
        <v>14</v>
      </c>
      <c r="C3420" s="116">
        <v>1016101340</v>
      </c>
      <c r="D3420" s="116" t="s">
        <v>10489</v>
      </c>
      <c r="E3420" s="339">
        <v>14995.98</v>
      </c>
      <c r="F3420" s="194">
        <v>3</v>
      </c>
      <c r="G3420" s="194">
        <v>3</v>
      </c>
      <c r="H3420" s="194" t="s">
        <v>10119</v>
      </c>
      <c r="I3420" s="194">
        <f t="shared" si="159"/>
        <v>0</v>
      </c>
      <c r="J3420" s="116" t="s">
        <v>10120</v>
      </c>
      <c r="K3420" s="116" t="s">
        <v>15416</v>
      </c>
      <c r="L3420" s="197">
        <v>45761</v>
      </c>
      <c r="M3420" s="116" t="s">
        <v>17718</v>
      </c>
      <c r="N3420" s="197">
        <v>45769</v>
      </c>
      <c r="O3420" s="388">
        <f t="shared" si="160"/>
        <v>4998.66</v>
      </c>
      <c r="P3420" s="339">
        <f t="shared" si="161"/>
        <v>0</v>
      </c>
    </row>
    <row r="3421" spans="1:16" hidden="1" x14ac:dyDescent="0.25">
      <c r="A3421" s="116">
        <v>136774</v>
      </c>
      <c r="B3421" s="116">
        <v>9</v>
      </c>
      <c r="C3421" s="116">
        <v>1017102120</v>
      </c>
      <c r="D3421" s="116" t="s">
        <v>10656</v>
      </c>
      <c r="E3421" s="339">
        <v>162000</v>
      </c>
      <c r="F3421" s="194">
        <v>1</v>
      </c>
      <c r="G3421" s="194">
        <v>1</v>
      </c>
      <c r="H3421" s="194" t="s">
        <v>10119</v>
      </c>
      <c r="I3421" s="194">
        <f t="shared" si="159"/>
        <v>0</v>
      </c>
      <c r="J3421" s="116" t="s">
        <v>10120</v>
      </c>
      <c r="K3421" s="116" t="s">
        <v>15416</v>
      </c>
      <c r="L3421" s="197">
        <v>45761</v>
      </c>
      <c r="M3421" s="116"/>
      <c r="N3421" s="197">
        <v>45769</v>
      </c>
      <c r="O3421" s="388">
        <f t="shared" si="160"/>
        <v>162000</v>
      </c>
      <c r="P3421" s="339">
        <f t="shared" si="161"/>
        <v>0</v>
      </c>
    </row>
    <row r="3422" spans="1:16" hidden="1" x14ac:dyDescent="0.25">
      <c r="A3422" s="116">
        <v>136774</v>
      </c>
      <c r="B3422" s="116">
        <v>6</v>
      </c>
      <c r="C3422" s="116">
        <v>1019100040</v>
      </c>
      <c r="D3422" s="116" t="s">
        <v>10643</v>
      </c>
      <c r="E3422" s="339">
        <v>12008</v>
      </c>
      <c r="F3422" s="194">
        <v>4</v>
      </c>
      <c r="G3422" s="194">
        <v>4</v>
      </c>
      <c r="H3422" s="194" t="s">
        <v>10119</v>
      </c>
      <c r="I3422" s="194">
        <f t="shared" si="159"/>
        <v>0</v>
      </c>
      <c r="J3422" s="116" t="s">
        <v>10120</v>
      </c>
      <c r="K3422" s="116" t="s">
        <v>15416</v>
      </c>
      <c r="L3422" s="197">
        <v>45761</v>
      </c>
      <c r="M3422" s="116" t="s">
        <v>17718</v>
      </c>
      <c r="N3422" s="197">
        <v>45769</v>
      </c>
      <c r="O3422" s="388">
        <f t="shared" si="160"/>
        <v>3002</v>
      </c>
      <c r="P3422" s="339">
        <f t="shared" si="161"/>
        <v>0</v>
      </c>
    </row>
    <row r="3423" spans="1:16" hidden="1" x14ac:dyDescent="0.25">
      <c r="A3423" s="116">
        <v>136774</v>
      </c>
      <c r="B3423" s="116">
        <v>13</v>
      </c>
      <c r="C3423" s="116">
        <v>1023100140</v>
      </c>
      <c r="D3423" s="116" t="s">
        <v>11171</v>
      </c>
      <c r="E3423" s="339">
        <v>36780.019999999997</v>
      </c>
      <c r="F3423" s="194">
        <v>2</v>
      </c>
      <c r="G3423" s="194">
        <v>2</v>
      </c>
      <c r="H3423" s="194" t="s">
        <v>10119</v>
      </c>
      <c r="I3423" s="194">
        <f t="shared" si="159"/>
        <v>0</v>
      </c>
      <c r="J3423" s="116" t="s">
        <v>10120</v>
      </c>
      <c r="K3423" s="116" t="s">
        <v>15416</v>
      </c>
      <c r="L3423" s="197">
        <v>45761</v>
      </c>
      <c r="M3423" s="116" t="s">
        <v>17718</v>
      </c>
      <c r="N3423" s="197">
        <v>45769</v>
      </c>
      <c r="O3423" s="388">
        <f t="shared" si="160"/>
        <v>18390.009999999998</v>
      </c>
      <c r="P3423" s="339">
        <f t="shared" si="161"/>
        <v>0</v>
      </c>
    </row>
    <row r="3424" spans="1:16" hidden="1" x14ac:dyDescent="0.25">
      <c r="A3424" s="116">
        <v>136774</v>
      </c>
      <c r="B3424" s="116">
        <v>12</v>
      </c>
      <c r="C3424" s="116">
        <v>1023100340</v>
      </c>
      <c r="D3424" s="116" t="s">
        <v>10969</v>
      </c>
      <c r="E3424" s="339">
        <v>36780</v>
      </c>
      <c r="F3424" s="194">
        <v>2</v>
      </c>
      <c r="G3424" s="194">
        <v>2</v>
      </c>
      <c r="H3424" s="194" t="s">
        <v>10119</v>
      </c>
      <c r="I3424" s="194">
        <f t="shared" si="159"/>
        <v>0</v>
      </c>
      <c r="J3424" s="116" t="s">
        <v>10120</v>
      </c>
      <c r="K3424" s="116" t="s">
        <v>15416</v>
      </c>
      <c r="L3424" s="197">
        <v>45761</v>
      </c>
      <c r="M3424" s="116" t="s">
        <v>17718</v>
      </c>
      <c r="N3424" s="197">
        <v>45769</v>
      </c>
      <c r="O3424" s="388">
        <f t="shared" si="160"/>
        <v>18390</v>
      </c>
      <c r="P3424" s="339">
        <f t="shared" si="161"/>
        <v>0</v>
      </c>
    </row>
    <row r="3425" spans="1:16" hidden="1" x14ac:dyDescent="0.25">
      <c r="A3425" s="116">
        <v>136774</v>
      </c>
      <c r="B3425" s="116">
        <v>10</v>
      </c>
      <c r="C3425" s="116">
        <v>1112100780</v>
      </c>
      <c r="D3425" s="116" t="s">
        <v>17511</v>
      </c>
      <c r="E3425" s="339">
        <v>750992</v>
      </c>
      <c r="F3425" s="194">
        <v>2</v>
      </c>
      <c r="G3425" s="194">
        <v>2</v>
      </c>
      <c r="H3425" s="194" t="s">
        <v>10119</v>
      </c>
      <c r="I3425" s="194">
        <f t="shared" si="159"/>
        <v>0</v>
      </c>
      <c r="J3425" s="116" t="s">
        <v>10120</v>
      </c>
      <c r="K3425" s="116" t="s">
        <v>15416</v>
      </c>
      <c r="L3425" s="197">
        <v>45761</v>
      </c>
      <c r="M3425" s="116" t="s">
        <v>17718</v>
      </c>
      <c r="N3425" s="197">
        <v>45769</v>
      </c>
      <c r="O3425" s="388">
        <f t="shared" si="160"/>
        <v>375496</v>
      </c>
      <c r="P3425" s="339">
        <f t="shared" si="161"/>
        <v>0</v>
      </c>
    </row>
    <row r="3426" spans="1:16" hidden="1" x14ac:dyDescent="0.25">
      <c r="A3426" s="116">
        <v>136774</v>
      </c>
      <c r="B3426" s="116">
        <v>11</v>
      </c>
      <c r="C3426" s="116">
        <v>1112102270</v>
      </c>
      <c r="D3426" s="116" t="s">
        <v>11178</v>
      </c>
      <c r="E3426" s="339">
        <v>14952</v>
      </c>
      <c r="F3426" s="194">
        <v>14</v>
      </c>
      <c r="G3426" s="194">
        <v>14</v>
      </c>
      <c r="H3426" s="194" t="s">
        <v>10119</v>
      </c>
      <c r="I3426" s="194">
        <f t="shared" si="159"/>
        <v>0</v>
      </c>
      <c r="J3426" s="116" t="s">
        <v>10120</v>
      </c>
      <c r="K3426" s="116" t="s">
        <v>15416</v>
      </c>
      <c r="L3426" s="197">
        <v>45761</v>
      </c>
      <c r="M3426" s="116" t="s">
        <v>17617</v>
      </c>
      <c r="N3426" s="197">
        <v>45881</v>
      </c>
      <c r="O3426" s="388">
        <f t="shared" si="160"/>
        <v>1068</v>
      </c>
      <c r="P3426" s="339">
        <f t="shared" si="161"/>
        <v>0</v>
      </c>
    </row>
    <row r="3427" spans="1:16" hidden="1" x14ac:dyDescent="0.25">
      <c r="A3427" s="116">
        <v>136774</v>
      </c>
      <c r="B3427" s="116">
        <v>18</v>
      </c>
      <c r="C3427" s="116">
        <v>1112103780</v>
      </c>
      <c r="D3427" s="116" t="s">
        <v>9129</v>
      </c>
      <c r="E3427" s="339">
        <v>55326.78</v>
      </c>
      <c r="F3427" s="194">
        <v>6</v>
      </c>
      <c r="G3427" s="194">
        <v>6</v>
      </c>
      <c r="H3427" s="194" t="s">
        <v>10119</v>
      </c>
      <c r="I3427" s="194">
        <f t="shared" si="159"/>
        <v>0</v>
      </c>
      <c r="J3427" s="116" t="s">
        <v>10120</v>
      </c>
      <c r="K3427" s="116" t="s">
        <v>15416</v>
      </c>
      <c r="L3427" s="197">
        <v>45761</v>
      </c>
      <c r="M3427" s="116" t="s">
        <v>17718</v>
      </c>
      <c r="N3427" s="197">
        <v>45769</v>
      </c>
      <c r="O3427" s="388">
        <f t="shared" si="160"/>
        <v>9221.1299999999992</v>
      </c>
      <c r="P3427" s="339">
        <f t="shared" si="161"/>
        <v>0</v>
      </c>
    </row>
    <row r="3428" spans="1:16" hidden="1" x14ac:dyDescent="0.25">
      <c r="A3428" s="116">
        <v>136774</v>
      </c>
      <c r="B3428" s="116">
        <v>16</v>
      </c>
      <c r="C3428" s="116">
        <v>1316103590</v>
      </c>
      <c r="D3428" s="116" t="s">
        <v>17719</v>
      </c>
      <c r="E3428" s="339">
        <v>113023.08</v>
      </c>
      <c r="F3428" s="194">
        <v>6</v>
      </c>
      <c r="G3428" s="194">
        <v>6</v>
      </c>
      <c r="H3428" s="194" t="s">
        <v>10119</v>
      </c>
      <c r="I3428" s="194">
        <f t="shared" si="159"/>
        <v>0</v>
      </c>
      <c r="J3428" s="116" t="s">
        <v>10120</v>
      </c>
      <c r="K3428" s="116" t="s">
        <v>15416</v>
      </c>
      <c r="L3428" s="197">
        <v>45761</v>
      </c>
      <c r="M3428" s="116" t="s">
        <v>17718</v>
      </c>
      <c r="N3428" s="197">
        <v>45769</v>
      </c>
      <c r="O3428" s="388">
        <f t="shared" si="160"/>
        <v>18837.18</v>
      </c>
      <c r="P3428" s="339">
        <f t="shared" si="161"/>
        <v>0</v>
      </c>
    </row>
    <row r="3429" spans="1:16" hidden="1" x14ac:dyDescent="0.25">
      <c r="A3429" s="116">
        <v>136774</v>
      </c>
      <c r="B3429" s="116">
        <v>17</v>
      </c>
      <c r="C3429" s="116">
        <v>1316107250</v>
      </c>
      <c r="D3429" s="116" t="s">
        <v>17720</v>
      </c>
      <c r="E3429" s="339">
        <v>278812.14</v>
      </c>
      <c r="F3429" s="194">
        <v>6</v>
      </c>
      <c r="G3429" s="194">
        <v>6</v>
      </c>
      <c r="H3429" s="194" t="s">
        <v>10119</v>
      </c>
      <c r="I3429" s="194">
        <f t="shared" si="159"/>
        <v>0</v>
      </c>
      <c r="J3429" s="116" t="s">
        <v>10120</v>
      </c>
      <c r="K3429" s="116" t="s">
        <v>15416</v>
      </c>
      <c r="L3429" s="197">
        <v>45761</v>
      </c>
      <c r="M3429" s="116" t="s">
        <v>17718</v>
      </c>
      <c r="N3429" s="197">
        <v>45769</v>
      </c>
      <c r="O3429" s="388">
        <f t="shared" si="160"/>
        <v>46468.69</v>
      </c>
      <c r="P3429" s="339">
        <f t="shared" si="161"/>
        <v>0</v>
      </c>
    </row>
    <row r="3430" spans="1:16" hidden="1" x14ac:dyDescent="0.25">
      <c r="A3430" s="116">
        <v>136774</v>
      </c>
      <c r="B3430" s="116">
        <v>1</v>
      </c>
      <c r="C3430" s="116">
        <v>1511102130</v>
      </c>
      <c r="D3430" s="116" t="s">
        <v>10484</v>
      </c>
      <c r="E3430" s="339">
        <v>28491.96</v>
      </c>
      <c r="F3430" s="194">
        <v>28</v>
      </c>
      <c r="G3430" s="194">
        <v>28</v>
      </c>
      <c r="H3430" s="194" t="s">
        <v>10119</v>
      </c>
      <c r="I3430" s="194">
        <f t="shared" si="159"/>
        <v>0</v>
      </c>
      <c r="J3430" s="116" t="s">
        <v>10120</v>
      </c>
      <c r="K3430" s="116" t="s">
        <v>15416</v>
      </c>
      <c r="L3430" s="197">
        <v>45761</v>
      </c>
      <c r="M3430" s="116" t="s">
        <v>17718</v>
      </c>
      <c r="N3430" s="197">
        <v>45769</v>
      </c>
      <c r="O3430" s="388">
        <f t="shared" si="160"/>
        <v>1017.5699999999999</v>
      </c>
      <c r="P3430" s="339">
        <f t="shared" si="161"/>
        <v>0</v>
      </c>
    </row>
    <row r="3431" spans="1:16" hidden="1" x14ac:dyDescent="0.25">
      <c r="A3431" s="116">
        <v>136774</v>
      </c>
      <c r="B3431" s="116">
        <v>2</v>
      </c>
      <c r="C3431" s="116">
        <v>1521100650</v>
      </c>
      <c r="D3431" s="116" t="s">
        <v>17537</v>
      </c>
      <c r="E3431" s="339">
        <v>3780</v>
      </c>
      <c r="F3431" s="194">
        <v>28</v>
      </c>
      <c r="G3431" s="194">
        <v>28</v>
      </c>
      <c r="H3431" s="194" t="s">
        <v>10119</v>
      </c>
      <c r="I3431" s="194">
        <f t="shared" si="159"/>
        <v>0</v>
      </c>
      <c r="J3431" s="116" t="s">
        <v>10120</v>
      </c>
      <c r="K3431" s="116" t="s">
        <v>15416</v>
      </c>
      <c r="L3431" s="197">
        <v>45761</v>
      </c>
      <c r="M3431" s="116" t="s">
        <v>17718</v>
      </c>
      <c r="N3431" s="197">
        <v>45769</v>
      </c>
      <c r="O3431" s="388">
        <f t="shared" si="160"/>
        <v>135</v>
      </c>
      <c r="P3431" s="339">
        <f t="shared" si="161"/>
        <v>0</v>
      </c>
    </row>
    <row r="3432" spans="1:16" hidden="1" x14ac:dyDescent="0.25">
      <c r="A3432" s="116">
        <v>136774</v>
      </c>
      <c r="B3432" s="116">
        <v>15</v>
      </c>
      <c r="C3432" s="116">
        <v>1523111730</v>
      </c>
      <c r="D3432" s="116" t="s">
        <v>17721</v>
      </c>
      <c r="E3432" s="339">
        <v>33057</v>
      </c>
      <c r="F3432" s="194">
        <v>12</v>
      </c>
      <c r="G3432" s="194">
        <v>12</v>
      </c>
      <c r="H3432" s="194" t="s">
        <v>10119</v>
      </c>
      <c r="I3432" s="194">
        <f t="shared" si="159"/>
        <v>0</v>
      </c>
      <c r="J3432" s="116" t="s">
        <v>10120</v>
      </c>
      <c r="K3432" s="116" t="s">
        <v>15416</v>
      </c>
      <c r="L3432" s="197">
        <v>45761</v>
      </c>
      <c r="M3432" s="116" t="s">
        <v>17718</v>
      </c>
      <c r="N3432" s="197">
        <v>45769</v>
      </c>
      <c r="O3432" s="388">
        <f t="shared" si="160"/>
        <v>2754.75</v>
      </c>
      <c r="P3432" s="339">
        <f t="shared" si="161"/>
        <v>0</v>
      </c>
    </row>
    <row r="3433" spans="1:16" hidden="1" x14ac:dyDescent="0.25">
      <c r="A3433" s="116">
        <v>136774</v>
      </c>
      <c r="B3433" s="116">
        <v>4</v>
      </c>
      <c r="C3433" s="116">
        <v>1546101870</v>
      </c>
      <c r="D3433" s="116" t="s">
        <v>16201</v>
      </c>
      <c r="E3433" s="339">
        <v>2868.3</v>
      </c>
      <c r="F3433" s="194">
        <v>5</v>
      </c>
      <c r="G3433" s="194">
        <v>5</v>
      </c>
      <c r="H3433" s="194" t="s">
        <v>10119</v>
      </c>
      <c r="I3433" s="194">
        <f t="shared" si="159"/>
        <v>0</v>
      </c>
      <c r="J3433" s="116" t="s">
        <v>10120</v>
      </c>
      <c r="K3433" s="116" t="s">
        <v>15416</v>
      </c>
      <c r="L3433" s="197">
        <v>45761</v>
      </c>
      <c r="M3433" s="116" t="s">
        <v>17718</v>
      </c>
      <c r="N3433" s="197">
        <v>45769</v>
      </c>
      <c r="O3433" s="388">
        <f t="shared" si="160"/>
        <v>573.66000000000008</v>
      </c>
      <c r="P3433" s="339">
        <f t="shared" si="161"/>
        <v>0</v>
      </c>
    </row>
    <row r="3434" spans="1:16" hidden="1" x14ac:dyDescent="0.25">
      <c r="A3434" s="116">
        <v>136774</v>
      </c>
      <c r="B3434" s="116">
        <v>3</v>
      </c>
      <c r="C3434" s="116">
        <v>1810105190</v>
      </c>
      <c r="D3434" s="116" t="s">
        <v>10568</v>
      </c>
      <c r="E3434" s="339">
        <v>11964.96</v>
      </c>
      <c r="F3434" s="194">
        <v>56</v>
      </c>
      <c r="G3434" s="194">
        <v>56</v>
      </c>
      <c r="H3434" s="194" t="s">
        <v>10119</v>
      </c>
      <c r="I3434" s="194">
        <f t="shared" si="159"/>
        <v>0</v>
      </c>
      <c r="J3434" s="116" t="s">
        <v>10120</v>
      </c>
      <c r="K3434" s="116" t="s">
        <v>15416</v>
      </c>
      <c r="L3434" s="197">
        <v>45761</v>
      </c>
      <c r="M3434" s="116" t="s">
        <v>17718</v>
      </c>
      <c r="N3434" s="197">
        <v>45769</v>
      </c>
      <c r="O3434" s="388">
        <f t="shared" si="160"/>
        <v>213.66</v>
      </c>
      <c r="P3434" s="339">
        <f t="shared" si="161"/>
        <v>0</v>
      </c>
    </row>
    <row r="3435" spans="1:16" hidden="1" x14ac:dyDescent="0.25">
      <c r="A3435" s="116">
        <v>136778</v>
      </c>
      <c r="B3435" s="116">
        <v>1</v>
      </c>
      <c r="C3435" s="116">
        <v>1026100060</v>
      </c>
      <c r="D3435" s="116" t="s">
        <v>17525</v>
      </c>
      <c r="E3435" s="339">
        <v>144999.85</v>
      </c>
      <c r="F3435" s="194">
        <v>1</v>
      </c>
      <c r="G3435" s="194">
        <v>1</v>
      </c>
      <c r="H3435" s="194" t="s">
        <v>10119</v>
      </c>
      <c r="I3435" s="194">
        <f t="shared" si="159"/>
        <v>0</v>
      </c>
      <c r="J3435" s="116" t="s">
        <v>10120</v>
      </c>
      <c r="K3435" s="116" t="s">
        <v>15234</v>
      </c>
      <c r="L3435" s="197">
        <v>45761</v>
      </c>
      <c r="M3435" s="116" t="s">
        <v>17722</v>
      </c>
      <c r="N3435" s="197">
        <v>45769</v>
      </c>
      <c r="O3435" s="388">
        <f t="shared" si="160"/>
        <v>144999.85</v>
      </c>
      <c r="P3435" s="339">
        <f t="shared" si="161"/>
        <v>0</v>
      </c>
    </row>
    <row r="3436" spans="1:16" hidden="1" x14ac:dyDescent="0.25">
      <c r="A3436" s="116">
        <v>136778</v>
      </c>
      <c r="B3436" s="116">
        <v>3</v>
      </c>
      <c r="C3436" s="116">
        <v>1810103920</v>
      </c>
      <c r="D3436" s="116" t="s">
        <v>17574</v>
      </c>
      <c r="E3436" s="339">
        <v>3042.32</v>
      </c>
      <c r="F3436" s="194">
        <v>4</v>
      </c>
      <c r="G3436" s="194">
        <v>4</v>
      </c>
      <c r="H3436" s="194" t="s">
        <v>10119</v>
      </c>
      <c r="I3436" s="194">
        <f t="shared" si="159"/>
        <v>0</v>
      </c>
      <c r="J3436" s="116" t="s">
        <v>10120</v>
      </c>
      <c r="K3436" s="116" t="s">
        <v>15234</v>
      </c>
      <c r="L3436" s="197">
        <v>45761</v>
      </c>
      <c r="M3436" s="116" t="s">
        <v>17723</v>
      </c>
      <c r="N3436" s="197">
        <v>45769</v>
      </c>
      <c r="O3436" s="388">
        <f t="shared" si="160"/>
        <v>760.58</v>
      </c>
      <c r="P3436" s="339">
        <f t="shared" si="161"/>
        <v>0</v>
      </c>
    </row>
    <row r="3437" spans="1:16" hidden="1" x14ac:dyDescent="0.25">
      <c r="A3437" s="116">
        <v>136778</v>
      </c>
      <c r="B3437" s="116">
        <v>2</v>
      </c>
      <c r="C3437" s="116">
        <v>1810103950</v>
      </c>
      <c r="D3437" s="116" t="s">
        <v>17644</v>
      </c>
      <c r="E3437" s="339">
        <v>3244.56</v>
      </c>
      <c r="F3437" s="194">
        <v>4</v>
      </c>
      <c r="G3437" s="194">
        <v>4</v>
      </c>
      <c r="H3437" s="194" t="s">
        <v>10119</v>
      </c>
      <c r="I3437" s="194">
        <f t="shared" si="159"/>
        <v>0</v>
      </c>
      <c r="J3437" s="116" t="s">
        <v>10120</v>
      </c>
      <c r="K3437" s="116" t="s">
        <v>15234</v>
      </c>
      <c r="L3437" s="197">
        <v>45761</v>
      </c>
      <c r="M3437" s="116" t="s">
        <v>17723</v>
      </c>
      <c r="N3437" s="197">
        <v>45769</v>
      </c>
      <c r="O3437" s="388">
        <f t="shared" si="160"/>
        <v>811.14</v>
      </c>
      <c r="P3437" s="339">
        <f t="shared" si="161"/>
        <v>0</v>
      </c>
    </row>
    <row r="3438" spans="1:16" hidden="1" x14ac:dyDescent="0.25">
      <c r="A3438" s="116">
        <v>136778</v>
      </c>
      <c r="B3438" s="116">
        <v>4</v>
      </c>
      <c r="C3438" s="116">
        <v>1810105400</v>
      </c>
      <c r="D3438" s="116" t="s">
        <v>17650</v>
      </c>
      <c r="E3438" s="339">
        <v>39480</v>
      </c>
      <c r="F3438" s="194">
        <v>12</v>
      </c>
      <c r="G3438" s="194">
        <v>12</v>
      </c>
      <c r="H3438" s="194" t="s">
        <v>10119</v>
      </c>
      <c r="I3438" s="194">
        <f t="shared" si="159"/>
        <v>0</v>
      </c>
      <c r="J3438" s="116" t="s">
        <v>10120</v>
      </c>
      <c r="K3438" s="116" t="s">
        <v>15234</v>
      </c>
      <c r="L3438" s="197">
        <v>45761</v>
      </c>
      <c r="M3438" s="116" t="s">
        <v>17724</v>
      </c>
      <c r="N3438" s="197">
        <v>45769</v>
      </c>
      <c r="O3438" s="388">
        <f t="shared" si="160"/>
        <v>3290</v>
      </c>
      <c r="P3438" s="339">
        <f t="shared" si="161"/>
        <v>0</v>
      </c>
    </row>
    <row r="3439" spans="1:16" hidden="1" x14ac:dyDescent="0.25">
      <c r="A3439" s="116">
        <v>136784</v>
      </c>
      <c r="B3439" s="116">
        <v>36</v>
      </c>
      <c r="C3439" s="116">
        <v>1010100120</v>
      </c>
      <c r="D3439" s="116" t="s">
        <v>17672</v>
      </c>
      <c r="E3439" s="339">
        <v>5223</v>
      </c>
      <c r="F3439" s="194">
        <v>3</v>
      </c>
      <c r="G3439" s="194">
        <v>3</v>
      </c>
      <c r="H3439" s="194" t="s">
        <v>10119</v>
      </c>
      <c r="I3439" s="194">
        <f t="shared" si="159"/>
        <v>0</v>
      </c>
      <c r="J3439" s="116" t="s">
        <v>10126</v>
      </c>
      <c r="K3439" s="116" t="s">
        <v>15457</v>
      </c>
      <c r="L3439" s="197">
        <v>45763</v>
      </c>
      <c r="M3439" s="116"/>
      <c r="N3439" s="197">
        <v>45775</v>
      </c>
      <c r="O3439" s="388">
        <f t="shared" si="160"/>
        <v>1741</v>
      </c>
      <c r="P3439" s="339">
        <f t="shared" si="161"/>
        <v>0</v>
      </c>
    </row>
    <row r="3440" spans="1:16" hidden="1" x14ac:dyDescent="0.25">
      <c r="A3440" s="116">
        <v>136784</v>
      </c>
      <c r="B3440" s="116">
        <v>33</v>
      </c>
      <c r="C3440" s="116">
        <v>1010100140</v>
      </c>
      <c r="D3440" s="116" t="s">
        <v>12113</v>
      </c>
      <c r="E3440" s="339">
        <v>9836.76</v>
      </c>
      <c r="F3440" s="194">
        <v>3</v>
      </c>
      <c r="G3440" s="194">
        <v>3</v>
      </c>
      <c r="H3440" s="194" t="s">
        <v>10119</v>
      </c>
      <c r="I3440" s="194">
        <f t="shared" si="159"/>
        <v>0</v>
      </c>
      <c r="J3440" s="116" t="s">
        <v>10126</v>
      </c>
      <c r="K3440" s="116" t="s">
        <v>15457</v>
      </c>
      <c r="L3440" s="197">
        <v>45763</v>
      </c>
      <c r="M3440" s="116"/>
      <c r="N3440" s="197">
        <v>45775</v>
      </c>
      <c r="O3440" s="388">
        <f t="shared" si="160"/>
        <v>3278.92</v>
      </c>
      <c r="P3440" s="339">
        <f t="shared" si="161"/>
        <v>0</v>
      </c>
    </row>
    <row r="3441" spans="1:16" hidden="1" x14ac:dyDescent="0.25">
      <c r="A3441" s="116">
        <v>136784</v>
      </c>
      <c r="B3441" s="116">
        <v>34</v>
      </c>
      <c r="C3441" s="116">
        <v>1010100140</v>
      </c>
      <c r="D3441" s="116" t="s">
        <v>12113</v>
      </c>
      <c r="E3441" s="339">
        <v>9836.76</v>
      </c>
      <c r="F3441" s="194">
        <v>3</v>
      </c>
      <c r="G3441" s="194">
        <v>3</v>
      </c>
      <c r="H3441" s="194" t="s">
        <v>10119</v>
      </c>
      <c r="I3441" s="194">
        <f t="shared" si="159"/>
        <v>0</v>
      </c>
      <c r="J3441" s="116" t="s">
        <v>10126</v>
      </c>
      <c r="K3441" s="116" t="s">
        <v>15457</v>
      </c>
      <c r="L3441" s="197">
        <v>45763</v>
      </c>
      <c r="M3441" s="116" t="s">
        <v>15465</v>
      </c>
      <c r="N3441" s="197">
        <v>45775</v>
      </c>
      <c r="O3441" s="388">
        <f t="shared" si="160"/>
        <v>3278.92</v>
      </c>
      <c r="P3441" s="339">
        <f t="shared" si="161"/>
        <v>0</v>
      </c>
    </row>
    <row r="3442" spans="1:16" hidden="1" x14ac:dyDescent="0.25">
      <c r="A3442" s="116">
        <v>136784</v>
      </c>
      <c r="B3442" s="116">
        <v>1</v>
      </c>
      <c r="C3442" s="116">
        <v>1010102150</v>
      </c>
      <c r="D3442" s="116" t="s">
        <v>11093</v>
      </c>
      <c r="E3442" s="339">
        <v>20427.2</v>
      </c>
      <c r="F3442" s="194">
        <v>10</v>
      </c>
      <c r="G3442" s="194">
        <v>10</v>
      </c>
      <c r="H3442" s="194" t="s">
        <v>10119</v>
      </c>
      <c r="I3442" s="194">
        <f t="shared" si="159"/>
        <v>0</v>
      </c>
      <c r="J3442" s="116" t="s">
        <v>10126</v>
      </c>
      <c r="K3442" s="116" t="s">
        <v>15457</v>
      </c>
      <c r="L3442" s="197">
        <v>45763</v>
      </c>
      <c r="M3442" s="116"/>
      <c r="N3442" s="197">
        <v>45775</v>
      </c>
      <c r="O3442" s="388">
        <f t="shared" si="160"/>
        <v>2042.72</v>
      </c>
      <c r="P3442" s="339">
        <f t="shared" si="161"/>
        <v>0</v>
      </c>
    </row>
    <row r="3443" spans="1:16" hidden="1" x14ac:dyDescent="0.25">
      <c r="A3443" s="116">
        <v>136784</v>
      </c>
      <c r="B3443" s="116">
        <v>7</v>
      </c>
      <c r="C3443" s="116">
        <v>1011100040</v>
      </c>
      <c r="D3443" s="116" t="s">
        <v>10481</v>
      </c>
      <c r="E3443" s="339">
        <v>203000</v>
      </c>
      <c r="F3443" s="194">
        <v>140</v>
      </c>
      <c r="G3443" s="194">
        <v>140</v>
      </c>
      <c r="H3443" s="194" t="s">
        <v>10119</v>
      </c>
      <c r="I3443" s="194">
        <f t="shared" ref="I3443:I3506" si="162">+F3443-G3443</f>
        <v>0</v>
      </c>
      <c r="J3443" s="116" t="s">
        <v>10126</v>
      </c>
      <c r="K3443" s="116" t="s">
        <v>15457</v>
      </c>
      <c r="L3443" s="197">
        <v>45763</v>
      </c>
      <c r="M3443" s="116"/>
      <c r="N3443" s="197">
        <v>45775</v>
      </c>
      <c r="O3443" s="388">
        <f t="shared" ref="O3443:O3506" si="163">+E3443/F3443</f>
        <v>1450</v>
      </c>
      <c r="P3443" s="339">
        <f t="shared" ref="P3443:P3506" si="164">+O3443*I3443</f>
        <v>0</v>
      </c>
    </row>
    <row r="3444" spans="1:16" hidden="1" x14ac:dyDescent="0.25">
      <c r="A3444" s="116">
        <v>136784</v>
      </c>
      <c r="B3444" s="116">
        <v>24</v>
      </c>
      <c r="C3444" s="116">
        <v>1011100110</v>
      </c>
      <c r="D3444" s="116" t="s">
        <v>10354</v>
      </c>
      <c r="E3444" s="339">
        <v>174000</v>
      </c>
      <c r="F3444" s="194">
        <v>50</v>
      </c>
      <c r="G3444" s="194">
        <v>50</v>
      </c>
      <c r="H3444" s="194" t="s">
        <v>10119</v>
      </c>
      <c r="I3444" s="194">
        <f t="shared" si="162"/>
        <v>0</v>
      </c>
      <c r="J3444" s="116" t="s">
        <v>10126</v>
      </c>
      <c r="K3444" s="116" t="s">
        <v>15457</v>
      </c>
      <c r="L3444" s="197">
        <v>45763</v>
      </c>
      <c r="M3444" s="116"/>
      <c r="N3444" s="197">
        <v>45775</v>
      </c>
      <c r="O3444" s="388">
        <f t="shared" si="163"/>
        <v>3480</v>
      </c>
      <c r="P3444" s="339">
        <f t="shared" si="164"/>
        <v>0</v>
      </c>
    </row>
    <row r="3445" spans="1:16" hidden="1" x14ac:dyDescent="0.25">
      <c r="A3445" s="116">
        <v>136784</v>
      </c>
      <c r="B3445" s="116">
        <v>39</v>
      </c>
      <c r="C3445" s="116">
        <v>1011100940</v>
      </c>
      <c r="D3445" s="116" t="s">
        <v>10652</v>
      </c>
      <c r="E3445" s="339">
        <v>430000</v>
      </c>
      <c r="F3445" s="194">
        <v>20</v>
      </c>
      <c r="G3445" s="194">
        <v>20</v>
      </c>
      <c r="H3445" s="194" t="s">
        <v>10119</v>
      </c>
      <c r="I3445" s="194">
        <f t="shared" si="162"/>
        <v>0</v>
      </c>
      <c r="J3445" s="116" t="s">
        <v>10126</v>
      </c>
      <c r="K3445" s="116" t="s">
        <v>15457</v>
      </c>
      <c r="L3445" s="197">
        <v>45763</v>
      </c>
      <c r="M3445" s="116"/>
      <c r="N3445" s="197">
        <v>45775</v>
      </c>
      <c r="O3445" s="388">
        <f t="shared" si="163"/>
        <v>21500</v>
      </c>
      <c r="P3445" s="339">
        <f t="shared" si="164"/>
        <v>0</v>
      </c>
    </row>
    <row r="3446" spans="1:16" hidden="1" x14ac:dyDescent="0.25">
      <c r="A3446" s="116">
        <v>136784</v>
      </c>
      <c r="B3446" s="116">
        <v>6</v>
      </c>
      <c r="C3446" s="116">
        <v>1013100040</v>
      </c>
      <c r="D3446" s="116" t="s">
        <v>16159</v>
      </c>
      <c r="E3446" s="339">
        <v>254585</v>
      </c>
      <c r="F3446" s="194">
        <v>1</v>
      </c>
      <c r="G3446" s="194">
        <v>1</v>
      </c>
      <c r="H3446" s="194" t="s">
        <v>10119</v>
      </c>
      <c r="I3446" s="194">
        <f t="shared" si="162"/>
        <v>0</v>
      </c>
      <c r="J3446" s="116" t="s">
        <v>10126</v>
      </c>
      <c r="K3446" s="116" t="s">
        <v>15457</v>
      </c>
      <c r="L3446" s="197">
        <v>45763</v>
      </c>
      <c r="M3446" s="116"/>
      <c r="N3446" s="197">
        <v>45775</v>
      </c>
      <c r="O3446" s="388">
        <f t="shared" si="163"/>
        <v>254585</v>
      </c>
      <c r="P3446" s="339">
        <f t="shared" si="164"/>
        <v>0</v>
      </c>
    </row>
    <row r="3447" spans="1:16" hidden="1" x14ac:dyDescent="0.25">
      <c r="A3447" s="116">
        <v>136784</v>
      </c>
      <c r="B3447" s="116">
        <v>69</v>
      </c>
      <c r="C3447" s="116">
        <v>1013100040</v>
      </c>
      <c r="D3447" s="116" t="s">
        <v>16159</v>
      </c>
      <c r="E3447" s="339">
        <v>763755.87</v>
      </c>
      <c r="F3447" s="194">
        <v>3</v>
      </c>
      <c r="G3447" s="194">
        <v>3</v>
      </c>
      <c r="H3447" s="194" t="s">
        <v>10119</v>
      </c>
      <c r="I3447" s="194">
        <f t="shared" si="162"/>
        <v>0</v>
      </c>
      <c r="J3447" s="116" t="s">
        <v>10126</v>
      </c>
      <c r="K3447" s="116" t="s">
        <v>15457</v>
      </c>
      <c r="L3447" s="197">
        <v>45763</v>
      </c>
      <c r="M3447" s="116"/>
      <c r="N3447" s="197">
        <v>45775</v>
      </c>
      <c r="O3447" s="388">
        <f t="shared" si="163"/>
        <v>254585.29</v>
      </c>
      <c r="P3447" s="339">
        <f t="shared" si="164"/>
        <v>0</v>
      </c>
    </row>
    <row r="3448" spans="1:16" hidden="1" x14ac:dyDescent="0.25">
      <c r="A3448" s="116">
        <v>136784</v>
      </c>
      <c r="B3448" s="116">
        <v>15</v>
      </c>
      <c r="C3448" s="116">
        <v>1013100090</v>
      </c>
      <c r="D3448" s="116" t="s">
        <v>11037</v>
      </c>
      <c r="E3448" s="339">
        <v>1005000</v>
      </c>
      <c r="F3448" s="194">
        <v>3</v>
      </c>
      <c r="G3448" s="194">
        <v>3</v>
      </c>
      <c r="H3448" s="194" t="s">
        <v>10119</v>
      </c>
      <c r="I3448" s="194">
        <f t="shared" si="162"/>
        <v>0</v>
      </c>
      <c r="J3448" s="116" t="s">
        <v>10126</v>
      </c>
      <c r="K3448" s="116" t="s">
        <v>15457</v>
      </c>
      <c r="L3448" s="197">
        <v>45763</v>
      </c>
      <c r="M3448" s="116"/>
      <c r="N3448" s="197">
        <v>45775</v>
      </c>
      <c r="O3448" s="388">
        <f t="shared" si="163"/>
        <v>335000</v>
      </c>
      <c r="P3448" s="339">
        <f t="shared" si="164"/>
        <v>0</v>
      </c>
    </row>
    <row r="3449" spans="1:16" hidden="1" x14ac:dyDescent="0.25">
      <c r="A3449" s="116">
        <v>136784</v>
      </c>
      <c r="B3449" s="116">
        <v>58</v>
      </c>
      <c r="C3449" s="116">
        <v>1014115280</v>
      </c>
      <c r="D3449" s="116" t="s">
        <v>11895</v>
      </c>
      <c r="E3449" s="339">
        <v>226814.5</v>
      </c>
      <c r="F3449" s="194">
        <v>50</v>
      </c>
      <c r="G3449" s="194">
        <v>50</v>
      </c>
      <c r="H3449" s="194" t="s">
        <v>10119</v>
      </c>
      <c r="I3449" s="194">
        <f t="shared" si="162"/>
        <v>0</v>
      </c>
      <c r="J3449" s="116" t="s">
        <v>10126</v>
      </c>
      <c r="K3449" s="116" t="s">
        <v>15457</v>
      </c>
      <c r="L3449" s="197">
        <v>45763</v>
      </c>
      <c r="M3449" s="116"/>
      <c r="N3449" s="197">
        <v>45775</v>
      </c>
      <c r="O3449" s="388">
        <f t="shared" si="163"/>
        <v>4536.29</v>
      </c>
      <c r="P3449" s="339">
        <f t="shared" si="164"/>
        <v>0</v>
      </c>
    </row>
    <row r="3450" spans="1:16" hidden="1" x14ac:dyDescent="0.25">
      <c r="A3450" s="116">
        <v>136784</v>
      </c>
      <c r="B3450" s="116">
        <v>14</v>
      </c>
      <c r="C3450" s="116">
        <v>1015100020</v>
      </c>
      <c r="D3450" s="116" t="s">
        <v>10351</v>
      </c>
      <c r="E3450" s="339">
        <v>155000</v>
      </c>
      <c r="F3450" s="194">
        <v>4</v>
      </c>
      <c r="G3450" s="194">
        <v>4</v>
      </c>
      <c r="H3450" s="194" t="s">
        <v>10119</v>
      </c>
      <c r="I3450" s="194">
        <f t="shared" si="162"/>
        <v>0</v>
      </c>
      <c r="J3450" s="116" t="s">
        <v>10126</v>
      </c>
      <c r="K3450" s="116" t="s">
        <v>15457</v>
      </c>
      <c r="L3450" s="197">
        <v>45763</v>
      </c>
      <c r="M3450" s="116"/>
      <c r="N3450" s="197">
        <v>45775</v>
      </c>
      <c r="O3450" s="388">
        <f t="shared" si="163"/>
        <v>38750</v>
      </c>
      <c r="P3450" s="339">
        <f t="shared" si="164"/>
        <v>0</v>
      </c>
    </row>
    <row r="3451" spans="1:16" hidden="1" x14ac:dyDescent="0.25">
      <c r="A3451" s="116">
        <v>136784</v>
      </c>
      <c r="B3451" s="116">
        <v>31</v>
      </c>
      <c r="C3451" s="116">
        <v>1016100010</v>
      </c>
      <c r="D3451" s="116" t="s">
        <v>10705</v>
      </c>
      <c r="E3451" s="339">
        <v>104874.65</v>
      </c>
      <c r="F3451" s="194">
        <v>5</v>
      </c>
      <c r="G3451" s="194">
        <v>5</v>
      </c>
      <c r="H3451" s="194" t="s">
        <v>10119</v>
      </c>
      <c r="I3451" s="194">
        <f t="shared" si="162"/>
        <v>0</v>
      </c>
      <c r="J3451" s="116" t="s">
        <v>10126</v>
      </c>
      <c r="K3451" s="116" t="s">
        <v>15457</v>
      </c>
      <c r="L3451" s="197">
        <v>45763</v>
      </c>
      <c r="M3451" s="116"/>
      <c r="N3451" s="197">
        <v>45775</v>
      </c>
      <c r="O3451" s="388">
        <f t="shared" si="163"/>
        <v>20974.93</v>
      </c>
      <c r="P3451" s="339">
        <f t="shared" si="164"/>
        <v>0</v>
      </c>
    </row>
    <row r="3452" spans="1:16" hidden="1" x14ac:dyDescent="0.25">
      <c r="A3452" s="116">
        <v>136784</v>
      </c>
      <c r="B3452" s="116">
        <v>56</v>
      </c>
      <c r="C3452" s="116">
        <v>1016100430</v>
      </c>
      <c r="D3452" s="116" t="s">
        <v>10368</v>
      </c>
      <c r="E3452" s="339">
        <v>11612.88</v>
      </c>
      <c r="F3452" s="194">
        <v>6</v>
      </c>
      <c r="G3452" s="194">
        <v>6</v>
      </c>
      <c r="H3452" s="194" t="s">
        <v>10119</v>
      </c>
      <c r="I3452" s="194">
        <f t="shared" si="162"/>
        <v>0</v>
      </c>
      <c r="J3452" s="116" t="s">
        <v>10126</v>
      </c>
      <c r="K3452" s="116" t="s">
        <v>15457</v>
      </c>
      <c r="L3452" s="197">
        <v>45763</v>
      </c>
      <c r="M3452" s="116"/>
      <c r="N3452" s="197">
        <v>45775</v>
      </c>
      <c r="O3452" s="388">
        <f t="shared" si="163"/>
        <v>1935.4799999999998</v>
      </c>
      <c r="P3452" s="339">
        <f t="shared" si="164"/>
        <v>0</v>
      </c>
    </row>
    <row r="3453" spans="1:16" hidden="1" x14ac:dyDescent="0.25">
      <c r="A3453" s="116">
        <v>136784</v>
      </c>
      <c r="B3453" s="116">
        <v>29</v>
      </c>
      <c r="C3453" s="116">
        <v>1016101250</v>
      </c>
      <c r="D3453" s="116" t="s">
        <v>11152</v>
      </c>
      <c r="E3453" s="339">
        <v>3324</v>
      </c>
      <c r="F3453" s="194">
        <v>2</v>
      </c>
      <c r="G3453" s="194">
        <v>2</v>
      </c>
      <c r="H3453" s="194" t="s">
        <v>10119</v>
      </c>
      <c r="I3453" s="194">
        <f t="shared" si="162"/>
        <v>0</v>
      </c>
      <c r="J3453" s="116" t="s">
        <v>10126</v>
      </c>
      <c r="K3453" s="116" t="s">
        <v>15457</v>
      </c>
      <c r="L3453" s="197">
        <v>45763</v>
      </c>
      <c r="M3453" s="116"/>
      <c r="N3453" s="197">
        <v>45789</v>
      </c>
      <c r="O3453" s="388">
        <f t="shared" si="163"/>
        <v>1662</v>
      </c>
      <c r="P3453" s="339">
        <f t="shared" si="164"/>
        <v>0</v>
      </c>
    </row>
    <row r="3454" spans="1:16" hidden="1" x14ac:dyDescent="0.25">
      <c r="A3454" s="116">
        <v>136784</v>
      </c>
      <c r="B3454" s="116">
        <v>53</v>
      </c>
      <c r="C3454" s="116">
        <v>1016101340</v>
      </c>
      <c r="D3454" s="116" t="s">
        <v>10489</v>
      </c>
      <c r="E3454" s="339">
        <v>49986.6</v>
      </c>
      <c r="F3454" s="194">
        <v>10</v>
      </c>
      <c r="G3454" s="194">
        <v>10</v>
      </c>
      <c r="H3454" s="194" t="s">
        <v>10119</v>
      </c>
      <c r="I3454" s="194">
        <f t="shared" si="162"/>
        <v>0</v>
      </c>
      <c r="J3454" s="116" t="s">
        <v>10126</v>
      </c>
      <c r="K3454" s="116" t="s">
        <v>15457</v>
      </c>
      <c r="L3454" s="197">
        <v>45763</v>
      </c>
      <c r="M3454" s="116"/>
      <c r="N3454" s="197">
        <v>45775</v>
      </c>
      <c r="O3454" s="388">
        <f t="shared" si="163"/>
        <v>4998.66</v>
      </c>
      <c r="P3454" s="339">
        <f t="shared" si="164"/>
        <v>0</v>
      </c>
    </row>
    <row r="3455" spans="1:16" hidden="1" x14ac:dyDescent="0.25">
      <c r="A3455" s="116">
        <v>136784</v>
      </c>
      <c r="B3455" s="116">
        <v>27</v>
      </c>
      <c r="C3455" s="116">
        <v>1017100180</v>
      </c>
      <c r="D3455" s="116" t="s">
        <v>10494</v>
      </c>
      <c r="E3455" s="339">
        <v>2883714.5</v>
      </c>
      <c r="F3455" s="194">
        <v>25</v>
      </c>
      <c r="G3455" s="194">
        <v>25</v>
      </c>
      <c r="H3455" s="194" t="s">
        <v>10119</v>
      </c>
      <c r="I3455" s="194">
        <f t="shared" si="162"/>
        <v>0</v>
      </c>
      <c r="J3455" s="116" t="s">
        <v>10126</v>
      </c>
      <c r="K3455" s="116" t="s">
        <v>15457</v>
      </c>
      <c r="L3455" s="197">
        <v>45763</v>
      </c>
      <c r="M3455" s="116"/>
      <c r="N3455" s="197">
        <v>45775</v>
      </c>
      <c r="O3455" s="388">
        <f t="shared" si="163"/>
        <v>115348.58</v>
      </c>
      <c r="P3455" s="339">
        <f t="shared" si="164"/>
        <v>0</v>
      </c>
    </row>
    <row r="3456" spans="1:16" hidden="1" x14ac:dyDescent="0.25">
      <c r="A3456" s="116">
        <v>136784</v>
      </c>
      <c r="B3456" s="116">
        <v>40</v>
      </c>
      <c r="C3456" s="116">
        <v>1017100400</v>
      </c>
      <c r="D3456" s="116" t="s">
        <v>15459</v>
      </c>
      <c r="E3456" s="339">
        <v>232824.4</v>
      </c>
      <c r="F3456" s="194">
        <v>10</v>
      </c>
      <c r="G3456" s="194">
        <v>10</v>
      </c>
      <c r="H3456" s="194" t="s">
        <v>10119</v>
      </c>
      <c r="I3456" s="194">
        <f t="shared" si="162"/>
        <v>0</v>
      </c>
      <c r="J3456" s="116" t="s">
        <v>10126</v>
      </c>
      <c r="K3456" s="116" t="s">
        <v>15457</v>
      </c>
      <c r="L3456" s="197">
        <v>45763</v>
      </c>
      <c r="M3456" s="116"/>
      <c r="N3456" s="197">
        <v>45775</v>
      </c>
      <c r="O3456" s="388">
        <f t="shared" si="163"/>
        <v>23282.44</v>
      </c>
      <c r="P3456" s="339">
        <f t="shared" si="164"/>
        <v>0</v>
      </c>
    </row>
    <row r="3457" spans="1:16" hidden="1" x14ac:dyDescent="0.25">
      <c r="A3457" s="116">
        <v>136784</v>
      </c>
      <c r="B3457" s="116">
        <v>17</v>
      </c>
      <c r="C3457" s="116">
        <v>1017100570</v>
      </c>
      <c r="D3457" s="116" t="s">
        <v>15358</v>
      </c>
      <c r="E3457" s="339">
        <v>47426.68</v>
      </c>
      <c r="F3457" s="194">
        <v>4</v>
      </c>
      <c r="G3457" s="194">
        <v>4</v>
      </c>
      <c r="H3457" s="194" t="s">
        <v>10119</v>
      </c>
      <c r="I3457" s="194">
        <f t="shared" si="162"/>
        <v>0</v>
      </c>
      <c r="J3457" s="116" t="s">
        <v>10126</v>
      </c>
      <c r="K3457" s="116" t="s">
        <v>15457</v>
      </c>
      <c r="L3457" s="197">
        <v>45763</v>
      </c>
      <c r="M3457" s="116"/>
      <c r="N3457" s="197">
        <v>45775</v>
      </c>
      <c r="O3457" s="388">
        <f t="shared" si="163"/>
        <v>11856.67</v>
      </c>
      <c r="P3457" s="339">
        <f t="shared" si="164"/>
        <v>0</v>
      </c>
    </row>
    <row r="3458" spans="1:16" hidden="1" x14ac:dyDescent="0.25">
      <c r="A3458" s="116">
        <v>136784</v>
      </c>
      <c r="B3458" s="116">
        <v>16</v>
      </c>
      <c r="C3458" s="116">
        <v>1017100890</v>
      </c>
      <c r="D3458" s="116" t="s">
        <v>11153</v>
      </c>
      <c r="E3458" s="339">
        <v>92785</v>
      </c>
      <c r="F3458" s="194">
        <v>1</v>
      </c>
      <c r="G3458" s="194">
        <v>1</v>
      </c>
      <c r="H3458" s="194" t="s">
        <v>10119</v>
      </c>
      <c r="I3458" s="194">
        <f t="shared" si="162"/>
        <v>0</v>
      </c>
      <c r="J3458" s="116" t="s">
        <v>10126</v>
      </c>
      <c r="K3458" s="116" t="s">
        <v>15457</v>
      </c>
      <c r="L3458" s="197">
        <v>45763</v>
      </c>
      <c r="M3458" s="116"/>
      <c r="N3458" s="197">
        <v>45775</v>
      </c>
      <c r="O3458" s="388">
        <f t="shared" si="163"/>
        <v>92785</v>
      </c>
      <c r="P3458" s="339">
        <f t="shared" si="164"/>
        <v>0</v>
      </c>
    </row>
    <row r="3459" spans="1:16" hidden="1" x14ac:dyDescent="0.25">
      <c r="A3459" s="116">
        <v>136784</v>
      </c>
      <c r="B3459" s="116">
        <v>52</v>
      </c>
      <c r="C3459" s="116">
        <v>1018100000</v>
      </c>
      <c r="D3459" s="116" t="s">
        <v>10642</v>
      </c>
      <c r="E3459" s="339">
        <v>281586.59999999998</v>
      </c>
      <c r="F3459" s="194">
        <v>30</v>
      </c>
      <c r="G3459" s="194">
        <v>30</v>
      </c>
      <c r="H3459" s="194" t="s">
        <v>10119</v>
      </c>
      <c r="I3459" s="194">
        <f t="shared" si="162"/>
        <v>0</v>
      </c>
      <c r="J3459" s="116" t="s">
        <v>10126</v>
      </c>
      <c r="K3459" s="116" t="s">
        <v>15457</v>
      </c>
      <c r="L3459" s="197">
        <v>45763</v>
      </c>
      <c r="M3459" s="116"/>
      <c r="N3459" s="197">
        <v>45775</v>
      </c>
      <c r="O3459" s="388">
        <f t="shared" si="163"/>
        <v>9386.2199999999993</v>
      </c>
      <c r="P3459" s="339">
        <f t="shared" si="164"/>
        <v>0</v>
      </c>
    </row>
    <row r="3460" spans="1:16" hidden="1" x14ac:dyDescent="0.25">
      <c r="A3460" s="116">
        <v>136784</v>
      </c>
      <c r="B3460" s="116">
        <v>51</v>
      </c>
      <c r="C3460" s="116">
        <v>1018100010</v>
      </c>
      <c r="D3460" s="116" t="s">
        <v>10356</v>
      </c>
      <c r="E3460" s="339">
        <v>136984.79999999999</v>
      </c>
      <c r="F3460" s="194">
        <v>30</v>
      </c>
      <c r="G3460" s="194">
        <v>30</v>
      </c>
      <c r="H3460" s="194" t="s">
        <v>10119</v>
      </c>
      <c r="I3460" s="194">
        <f t="shared" si="162"/>
        <v>0</v>
      </c>
      <c r="J3460" s="116" t="s">
        <v>10126</v>
      </c>
      <c r="K3460" s="116" t="s">
        <v>15457</v>
      </c>
      <c r="L3460" s="197">
        <v>45763</v>
      </c>
      <c r="M3460" s="116" t="s">
        <v>16215</v>
      </c>
      <c r="N3460" s="197">
        <v>45890</v>
      </c>
      <c r="O3460" s="388">
        <f t="shared" si="163"/>
        <v>4566.16</v>
      </c>
      <c r="P3460" s="339">
        <f t="shared" si="164"/>
        <v>0</v>
      </c>
    </row>
    <row r="3461" spans="1:16" hidden="1" x14ac:dyDescent="0.25">
      <c r="A3461" s="116">
        <v>136784</v>
      </c>
      <c r="B3461" s="116">
        <v>28</v>
      </c>
      <c r="C3461" s="116">
        <v>1019100040</v>
      </c>
      <c r="D3461" s="116" t="s">
        <v>10643</v>
      </c>
      <c r="E3461" s="339">
        <v>9006</v>
      </c>
      <c r="F3461" s="194">
        <v>3</v>
      </c>
      <c r="G3461" s="194">
        <v>3</v>
      </c>
      <c r="H3461" s="194" t="s">
        <v>10119</v>
      </c>
      <c r="I3461" s="194">
        <f t="shared" si="162"/>
        <v>0</v>
      </c>
      <c r="J3461" s="116" t="s">
        <v>10126</v>
      </c>
      <c r="K3461" s="116" t="s">
        <v>15457</v>
      </c>
      <c r="L3461" s="197">
        <v>45763</v>
      </c>
      <c r="M3461" s="116"/>
      <c r="N3461" s="197">
        <v>45775</v>
      </c>
      <c r="O3461" s="388">
        <f t="shared" si="163"/>
        <v>3002</v>
      </c>
      <c r="P3461" s="339">
        <f t="shared" si="164"/>
        <v>0</v>
      </c>
    </row>
    <row r="3462" spans="1:16" hidden="1" x14ac:dyDescent="0.25">
      <c r="A3462" s="116">
        <v>136784</v>
      </c>
      <c r="B3462" s="116">
        <v>22</v>
      </c>
      <c r="C3462" s="116">
        <v>1019101600</v>
      </c>
      <c r="D3462" s="116" t="s">
        <v>10852</v>
      </c>
      <c r="E3462" s="339">
        <v>1055680</v>
      </c>
      <c r="F3462" s="194">
        <v>40</v>
      </c>
      <c r="G3462" s="194">
        <v>40</v>
      </c>
      <c r="H3462" s="194" t="s">
        <v>10119</v>
      </c>
      <c r="I3462" s="194">
        <f t="shared" si="162"/>
        <v>0</v>
      </c>
      <c r="J3462" s="116" t="s">
        <v>10126</v>
      </c>
      <c r="K3462" s="116" t="s">
        <v>15457</v>
      </c>
      <c r="L3462" s="197">
        <v>45763</v>
      </c>
      <c r="M3462" s="116"/>
      <c r="N3462" s="197">
        <v>45775</v>
      </c>
      <c r="O3462" s="388">
        <f t="shared" si="163"/>
        <v>26392</v>
      </c>
      <c r="P3462" s="339">
        <f t="shared" si="164"/>
        <v>0</v>
      </c>
    </row>
    <row r="3463" spans="1:16" hidden="1" x14ac:dyDescent="0.25">
      <c r="A3463" s="116">
        <v>136784</v>
      </c>
      <c r="B3463" s="116">
        <v>54</v>
      </c>
      <c r="C3463" s="116">
        <v>1019103020</v>
      </c>
      <c r="D3463" s="116" t="s">
        <v>7809</v>
      </c>
      <c r="E3463" s="339">
        <v>9296</v>
      </c>
      <c r="F3463" s="194">
        <v>4</v>
      </c>
      <c r="G3463" s="194">
        <v>4</v>
      </c>
      <c r="H3463" s="194" t="s">
        <v>10119</v>
      </c>
      <c r="I3463" s="194">
        <f t="shared" si="162"/>
        <v>0</v>
      </c>
      <c r="J3463" s="116" t="s">
        <v>10126</v>
      </c>
      <c r="K3463" s="116" t="s">
        <v>15457</v>
      </c>
      <c r="L3463" s="197">
        <v>45763</v>
      </c>
      <c r="M3463" s="116"/>
      <c r="N3463" s="197">
        <v>45775</v>
      </c>
      <c r="O3463" s="388">
        <f t="shared" si="163"/>
        <v>2324</v>
      </c>
      <c r="P3463" s="339">
        <f t="shared" si="164"/>
        <v>0</v>
      </c>
    </row>
    <row r="3464" spans="1:16" hidden="1" x14ac:dyDescent="0.25">
      <c r="A3464" s="116">
        <v>136784</v>
      </c>
      <c r="B3464" s="116">
        <v>55</v>
      </c>
      <c r="C3464" s="116">
        <v>1019103020</v>
      </c>
      <c r="D3464" s="116" t="s">
        <v>7809</v>
      </c>
      <c r="E3464" s="339">
        <v>9296</v>
      </c>
      <c r="F3464" s="194">
        <v>4</v>
      </c>
      <c r="G3464" s="194">
        <v>4</v>
      </c>
      <c r="H3464" s="194" t="s">
        <v>10119</v>
      </c>
      <c r="I3464" s="194">
        <f t="shared" si="162"/>
        <v>0</v>
      </c>
      <c r="J3464" s="116" t="s">
        <v>10126</v>
      </c>
      <c r="K3464" s="116" t="s">
        <v>15457</v>
      </c>
      <c r="L3464" s="197">
        <v>45763</v>
      </c>
      <c r="M3464" s="116" t="s">
        <v>15465</v>
      </c>
      <c r="N3464" s="197">
        <v>45775</v>
      </c>
      <c r="O3464" s="388">
        <f t="shared" si="163"/>
        <v>2324</v>
      </c>
      <c r="P3464" s="339">
        <f t="shared" si="164"/>
        <v>0</v>
      </c>
    </row>
    <row r="3465" spans="1:16" hidden="1" x14ac:dyDescent="0.25">
      <c r="A3465" s="116">
        <v>136784</v>
      </c>
      <c r="B3465" s="116">
        <v>30</v>
      </c>
      <c r="C3465" s="116">
        <v>1022100120</v>
      </c>
      <c r="D3465" s="116" t="s">
        <v>12308</v>
      </c>
      <c r="E3465" s="339">
        <v>194129</v>
      </c>
      <c r="F3465" s="194">
        <v>20</v>
      </c>
      <c r="G3465" s="194">
        <v>20</v>
      </c>
      <c r="H3465" s="194" t="s">
        <v>10119</v>
      </c>
      <c r="I3465" s="194">
        <f t="shared" si="162"/>
        <v>0</v>
      </c>
      <c r="J3465" s="116" t="s">
        <v>10126</v>
      </c>
      <c r="K3465" s="116" t="s">
        <v>15457</v>
      </c>
      <c r="L3465" s="197">
        <v>45763</v>
      </c>
      <c r="M3465" s="116" t="s">
        <v>15511</v>
      </c>
      <c r="N3465" s="197">
        <v>45789</v>
      </c>
      <c r="O3465" s="388">
        <f t="shared" si="163"/>
        <v>9706.4500000000007</v>
      </c>
      <c r="P3465" s="339">
        <f t="shared" si="164"/>
        <v>0</v>
      </c>
    </row>
    <row r="3466" spans="1:16" hidden="1" x14ac:dyDescent="0.25">
      <c r="A3466" s="116">
        <v>136784</v>
      </c>
      <c r="B3466" s="116">
        <v>8</v>
      </c>
      <c r="C3466" s="116">
        <v>1023100140</v>
      </c>
      <c r="D3466" s="116" t="s">
        <v>11171</v>
      </c>
      <c r="E3466" s="339">
        <v>91950.05</v>
      </c>
      <c r="F3466" s="194">
        <v>5</v>
      </c>
      <c r="G3466" s="194">
        <v>5</v>
      </c>
      <c r="H3466" s="194" t="s">
        <v>10119</v>
      </c>
      <c r="I3466" s="194">
        <f t="shared" si="162"/>
        <v>0</v>
      </c>
      <c r="J3466" s="116" t="s">
        <v>10126</v>
      </c>
      <c r="K3466" s="116" t="s">
        <v>15457</v>
      </c>
      <c r="L3466" s="197">
        <v>45763</v>
      </c>
      <c r="M3466" s="116"/>
      <c r="N3466" s="197">
        <v>45775</v>
      </c>
      <c r="O3466" s="388">
        <f t="shared" si="163"/>
        <v>18390.010000000002</v>
      </c>
      <c r="P3466" s="339">
        <f t="shared" si="164"/>
        <v>0</v>
      </c>
    </row>
    <row r="3467" spans="1:16" hidden="1" x14ac:dyDescent="0.25">
      <c r="A3467" s="116">
        <v>136784</v>
      </c>
      <c r="B3467" s="116">
        <v>9</v>
      </c>
      <c r="C3467" s="116">
        <v>1023100340</v>
      </c>
      <c r="D3467" s="116" t="s">
        <v>10969</v>
      </c>
      <c r="E3467" s="339">
        <v>91950</v>
      </c>
      <c r="F3467" s="194">
        <v>5</v>
      </c>
      <c r="G3467" s="194">
        <v>5</v>
      </c>
      <c r="H3467" s="194" t="s">
        <v>10119</v>
      </c>
      <c r="I3467" s="194">
        <f t="shared" si="162"/>
        <v>0</v>
      </c>
      <c r="J3467" s="116" t="s">
        <v>10126</v>
      </c>
      <c r="K3467" s="116" t="s">
        <v>15457</v>
      </c>
      <c r="L3467" s="197">
        <v>45763</v>
      </c>
      <c r="M3467" s="116"/>
      <c r="N3467" s="197">
        <v>45775</v>
      </c>
      <c r="O3467" s="388">
        <f t="shared" si="163"/>
        <v>18390</v>
      </c>
      <c r="P3467" s="339">
        <f t="shared" si="164"/>
        <v>0</v>
      </c>
    </row>
    <row r="3468" spans="1:16" hidden="1" x14ac:dyDescent="0.25">
      <c r="A3468" s="116">
        <v>136784</v>
      </c>
      <c r="B3468" s="116">
        <v>65</v>
      </c>
      <c r="C3468" s="116">
        <v>1026100080</v>
      </c>
      <c r="D3468" s="116" t="s">
        <v>17456</v>
      </c>
      <c r="E3468" s="339">
        <v>456610</v>
      </c>
      <c r="F3468" s="194">
        <v>7</v>
      </c>
      <c r="G3468" s="194">
        <v>7</v>
      </c>
      <c r="H3468" s="194" t="s">
        <v>10119</v>
      </c>
      <c r="I3468" s="194">
        <f t="shared" si="162"/>
        <v>0</v>
      </c>
      <c r="J3468" s="116" t="s">
        <v>10126</v>
      </c>
      <c r="K3468" s="116" t="s">
        <v>15457</v>
      </c>
      <c r="L3468" s="197">
        <v>45763</v>
      </c>
      <c r="M3468" s="116"/>
      <c r="N3468" s="197">
        <v>45775</v>
      </c>
      <c r="O3468" s="388">
        <f t="shared" si="163"/>
        <v>65230</v>
      </c>
      <c r="P3468" s="339">
        <f t="shared" si="164"/>
        <v>0</v>
      </c>
    </row>
    <row r="3469" spans="1:16" hidden="1" x14ac:dyDescent="0.25">
      <c r="A3469" s="116">
        <v>136784</v>
      </c>
      <c r="B3469" s="116">
        <v>64</v>
      </c>
      <c r="C3469" s="116">
        <v>1027100250</v>
      </c>
      <c r="D3469" s="116" t="s">
        <v>10840</v>
      </c>
      <c r="E3469" s="339">
        <v>1386000</v>
      </c>
      <c r="F3469" s="194">
        <v>3</v>
      </c>
      <c r="G3469" s="194">
        <v>3</v>
      </c>
      <c r="H3469" s="194" t="s">
        <v>10119</v>
      </c>
      <c r="I3469" s="194">
        <f t="shared" si="162"/>
        <v>0</v>
      </c>
      <c r="J3469" s="116" t="s">
        <v>10126</v>
      </c>
      <c r="K3469" s="116" t="s">
        <v>15457</v>
      </c>
      <c r="L3469" s="197">
        <v>45763</v>
      </c>
      <c r="M3469" s="116"/>
      <c r="N3469" s="197">
        <v>45775</v>
      </c>
      <c r="O3469" s="388">
        <f t="shared" si="163"/>
        <v>462000</v>
      </c>
      <c r="P3469" s="339">
        <f t="shared" si="164"/>
        <v>0</v>
      </c>
    </row>
    <row r="3470" spans="1:16" hidden="1" x14ac:dyDescent="0.25">
      <c r="A3470" s="116">
        <v>136784</v>
      </c>
      <c r="B3470" s="116">
        <v>60</v>
      </c>
      <c r="C3470" s="116">
        <v>1029102130</v>
      </c>
      <c r="D3470" s="116" t="s">
        <v>10961</v>
      </c>
      <c r="E3470" s="339">
        <v>58000</v>
      </c>
      <c r="F3470" s="194">
        <v>20</v>
      </c>
      <c r="G3470" s="194">
        <v>20</v>
      </c>
      <c r="H3470" s="194" t="s">
        <v>10119</v>
      </c>
      <c r="I3470" s="194">
        <f t="shared" si="162"/>
        <v>0</v>
      </c>
      <c r="J3470" s="116" t="s">
        <v>10126</v>
      </c>
      <c r="K3470" s="116" t="s">
        <v>15457</v>
      </c>
      <c r="L3470" s="197">
        <v>45763</v>
      </c>
      <c r="M3470" s="116"/>
      <c r="N3470" s="197">
        <v>45775</v>
      </c>
      <c r="O3470" s="388">
        <f t="shared" si="163"/>
        <v>2900</v>
      </c>
      <c r="P3470" s="339">
        <f t="shared" si="164"/>
        <v>0</v>
      </c>
    </row>
    <row r="3471" spans="1:16" hidden="1" x14ac:dyDescent="0.25">
      <c r="A3471" s="116">
        <v>136784</v>
      </c>
      <c r="B3471" s="116">
        <v>4</v>
      </c>
      <c r="C3471" s="116">
        <v>1118100280</v>
      </c>
      <c r="D3471" s="116" t="s">
        <v>15458</v>
      </c>
      <c r="E3471" s="339">
        <v>0</v>
      </c>
      <c r="F3471" s="194">
        <v>1</v>
      </c>
      <c r="G3471" s="194">
        <v>1</v>
      </c>
      <c r="H3471" s="194" t="s">
        <v>10119</v>
      </c>
      <c r="I3471" s="194">
        <f t="shared" si="162"/>
        <v>0</v>
      </c>
      <c r="J3471" s="116" t="s">
        <v>10126</v>
      </c>
      <c r="K3471" s="116" t="s">
        <v>15457</v>
      </c>
      <c r="L3471" s="197">
        <v>45763</v>
      </c>
      <c r="M3471" s="116"/>
      <c r="N3471" s="197">
        <v>45775</v>
      </c>
      <c r="O3471" s="388">
        <f t="shared" si="163"/>
        <v>0</v>
      </c>
      <c r="P3471" s="339">
        <f t="shared" si="164"/>
        <v>0</v>
      </c>
    </row>
    <row r="3472" spans="1:16" hidden="1" x14ac:dyDescent="0.25">
      <c r="A3472" s="116">
        <v>136784</v>
      </c>
      <c r="B3472" s="116">
        <v>3</v>
      </c>
      <c r="C3472" s="116">
        <v>1118100290</v>
      </c>
      <c r="D3472" s="116" t="s">
        <v>11183</v>
      </c>
      <c r="E3472" s="339">
        <v>48000</v>
      </c>
      <c r="F3472" s="194">
        <v>1</v>
      </c>
      <c r="G3472" s="194">
        <v>1</v>
      </c>
      <c r="H3472" s="194" t="s">
        <v>10119</v>
      </c>
      <c r="I3472" s="194">
        <f t="shared" si="162"/>
        <v>0</v>
      </c>
      <c r="J3472" s="116" t="s">
        <v>10126</v>
      </c>
      <c r="K3472" s="116" t="s">
        <v>15457</v>
      </c>
      <c r="L3472" s="197">
        <v>45763</v>
      </c>
      <c r="M3472" s="116"/>
      <c r="N3472" s="197">
        <v>45775</v>
      </c>
      <c r="O3472" s="388">
        <f t="shared" si="163"/>
        <v>48000</v>
      </c>
      <c r="P3472" s="339">
        <f t="shared" si="164"/>
        <v>0</v>
      </c>
    </row>
    <row r="3473" spans="1:16" hidden="1" x14ac:dyDescent="0.25">
      <c r="A3473" s="116">
        <v>136784</v>
      </c>
      <c r="B3473" s="116">
        <v>5</v>
      </c>
      <c r="C3473" s="116">
        <v>1118100300</v>
      </c>
      <c r="D3473" s="116" t="s">
        <v>11835</v>
      </c>
      <c r="E3473" s="339">
        <v>48000</v>
      </c>
      <c r="F3473" s="194">
        <v>1</v>
      </c>
      <c r="G3473" s="194">
        <v>1</v>
      </c>
      <c r="H3473" s="194" t="s">
        <v>10119</v>
      </c>
      <c r="I3473" s="194">
        <f t="shared" si="162"/>
        <v>0</v>
      </c>
      <c r="J3473" s="116" t="s">
        <v>10126</v>
      </c>
      <c r="K3473" s="116" t="s">
        <v>15457</v>
      </c>
      <c r="L3473" s="197">
        <v>45763</v>
      </c>
      <c r="M3473" s="116"/>
      <c r="N3473" s="197">
        <v>45775</v>
      </c>
      <c r="O3473" s="388">
        <f t="shared" si="163"/>
        <v>48000</v>
      </c>
      <c r="P3473" s="339">
        <f t="shared" si="164"/>
        <v>0</v>
      </c>
    </row>
    <row r="3474" spans="1:16" hidden="1" x14ac:dyDescent="0.25">
      <c r="A3474" s="116">
        <v>136784</v>
      </c>
      <c r="B3474" s="116">
        <v>10</v>
      </c>
      <c r="C3474" s="116">
        <v>1118101100</v>
      </c>
      <c r="D3474" s="116" t="s">
        <v>7081</v>
      </c>
      <c r="E3474" s="339">
        <v>58516</v>
      </c>
      <c r="F3474" s="194">
        <v>1</v>
      </c>
      <c r="G3474" s="194">
        <v>1</v>
      </c>
      <c r="H3474" s="194" t="s">
        <v>10119</v>
      </c>
      <c r="I3474" s="194">
        <f t="shared" si="162"/>
        <v>0</v>
      </c>
      <c r="J3474" s="116" t="s">
        <v>10126</v>
      </c>
      <c r="K3474" s="116" t="s">
        <v>15457</v>
      </c>
      <c r="L3474" s="197">
        <v>45763</v>
      </c>
      <c r="M3474" s="116"/>
      <c r="N3474" s="197">
        <v>45880</v>
      </c>
      <c r="O3474" s="388">
        <f t="shared" si="163"/>
        <v>58516</v>
      </c>
      <c r="P3474" s="339">
        <f t="shared" si="164"/>
        <v>0</v>
      </c>
    </row>
    <row r="3475" spans="1:16" hidden="1" x14ac:dyDescent="0.25">
      <c r="A3475" s="116">
        <v>136784</v>
      </c>
      <c r="B3475" s="116">
        <v>13</v>
      </c>
      <c r="C3475" s="116">
        <v>1122100000</v>
      </c>
      <c r="D3475" s="116" t="s">
        <v>11187</v>
      </c>
      <c r="E3475" s="339">
        <v>1310999.92</v>
      </c>
      <c r="F3475" s="194">
        <v>4</v>
      </c>
      <c r="G3475" s="194">
        <v>4</v>
      </c>
      <c r="H3475" s="194" t="s">
        <v>10119</v>
      </c>
      <c r="I3475" s="194">
        <f t="shared" si="162"/>
        <v>0</v>
      </c>
      <c r="J3475" s="116" t="s">
        <v>10126</v>
      </c>
      <c r="K3475" s="116" t="s">
        <v>15457</v>
      </c>
      <c r="L3475" s="197">
        <v>45763</v>
      </c>
      <c r="M3475" s="116"/>
      <c r="N3475" s="197">
        <v>45775</v>
      </c>
      <c r="O3475" s="388">
        <f t="shared" si="163"/>
        <v>327749.98</v>
      </c>
      <c r="P3475" s="339">
        <f t="shared" si="164"/>
        <v>0</v>
      </c>
    </row>
    <row r="3476" spans="1:16" hidden="1" x14ac:dyDescent="0.25">
      <c r="A3476" s="116">
        <v>136784</v>
      </c>
      <c r="B3476" s="116">
        <v>18</v>
      </c>
      <c r="C3476" s="116">
        <v>1123100000</v>
      </c>
      <c r="D3476" s="116" t="s">
        <v>17465</v>
      </c>
      <c r="E3476" s="339">
        <v>920033.6</v>
      </c>
      <c r="F3476" s="194">
        <v>40</v>
      </c>
      <c r="G3476" s="194">
        <v>40</v>
      </c>
      <c r="H3476" s="194" t="s">
        <v>10119</v>
      </c>
      <c r="I3476" s="194">
        <f t="shared" si="162"/>
        <v>0</v>
      </c>
      <c r="J3476" s="116" t="s">
        <v>10126</v>
      </c>
      <c r="K3476" s="116" t="s">
        <v>15457</v>
      </c>
      <c r="L3476" s="197">
        <v>45763</v>
      </c>
      <c r="M3476" s="116"/>
      <c r="N3476" s="197">
        <v>45775</v>
      </c>
      <c r="O3476" s="388">
        <f t="shared" si="163"/>
        <v>23000.84</v>
      </c>
      <c r="P3476" s="339">
        <f t="shared" si="164"/>
        <v>0</v>
      </c>
    </row>
    <row r="3477" spans="1:16" hidden="1" x14ac:dyDescent="0.25">
      <c r="A3477" s="116">
        <v>136784</v>
      </c>
      <c r="B3477" s="116">
        <v>21</v>
      </c>
      <c r="C3477" s="116">
        <v>1210100190</v>
      </c>
      <c r="D3477" s="116" t="s">
        <v>11189</v>
      </c>
      <c r="E3477" s="339">
        <v>556162.66</v>
      </c>
      <c r="F3477" s="194">
        <v>2</v>
      </c>
      <c r="G3477" s="194">
        <v>2</v>
      </c>
      <c r="H3477" s="194" t="s">
        <v>10119</v>
      </c>
      <c r="I3477" s="194">
        <f t="shared" si="162"/>
        <v>0</v>
      </c>
      <c r="J3477" s="116" t="s">
        <v>10126</v>
      </c>
      <c r="K3477" s="116" t="s">
        <v>15457</v>
      </c>
      <c r="L3477" s="197">
        <v>45763</v>
      </c>
      <c r="M3477" s="116"/>
      <c r="N3477" s="197">
        <v>45775</v>
      </c>
      <c r="O3477" s="388">
        <f t="shared" si="163"/>
        <v>278081.33</v>
      </c>
      <c r="P3477" s="339">
        <f t="shared" si="164"/>
        <v>0</v>
      </c>
    </row>
    <row r="3478" spans="1:16" hidden="1" x14ac:dyDescent="0.25">
      <c r="A3478" s="116">
        <v>136784</v>
      </c>
      <c r="B3478" s="116">
        <v>20</v>
      </c>
      <c r="C3478" s="116">
        <v>1210100200</v>
      </c>
      <c r="D3478" s="116" t="s">
        <v>11190</v>
      </c>
      <c r="E3478" s="339">
        <v>226339</v>
      </c>
      <c r="F3478" s="194">
        <v>1</v>
      </c>
      <c r="G3478" s="194">
        <v>1</v>
      </c>
      <c r="H3478" s="194" t="s">
        <v>10119</v>
      </c>
      <c r="I3478" s="194">
        <f t="shared" si="162"/>
        <v>0</v>
      </c>
      <c r="J3478" s="116" t="s">
        <v>10126</v>
      </c>
      <c r="K3478" s="116" t="s">
        <v>15457</v>
      </c>
      <c r="L3478" s="197">
        <v>45763</v>
      </c>
      <c r="M3478" s="116"/>
      <c r="N3478" s="197">
        <v>45775</v>
      </c>
      <c r="O3478" s="388">
        <f t="shared" si="163"/>
        <v>226339</v>
      </c>
      <c r="P3478" s="339">
        <f t="shared" si="164"/>
        <v>0</v>
      </c>
    </row>
    <row r="3479" spans="1:16" hidden="1" x14ac:dyDescent="0.25">
      <c r="A3479" s="116">
        <v>136784</v>
      </c>
      <c r="B3479" s="116">
        <v>61</v>
      </c>
      <c r="C3479" s="116">
        <v>1210100820</v>
      </c>
      <c r="D3479" s="116" t="s">
        <v>15136</v>
      </c>
      <c r="E3479" s="339">
        <v>732270</v>
      </c>
      <c r="F3479" s="194">
        <v>1</v>
      </c>
      <c r="G3479" s="194">
        <v>1</v>
      </c>
      <c r="H3479" s="194" t="s">
        <v>10119</v>
      </c>
      <c r="I3479" s="194">
        <f t="shared" si="162"/>
        <v>0</v>
      </c>
      <c r="J3479" s="116" t="s">
        <v>10126</v>
      </c>
      <c r="K3479" s="116" t="s">
        <v>15457</v>
      </c>
      <c r="L3479" s="197">
        <v>45763</v>
      </c>
      <c r="M3479" s="116" t="s">
        <v>17725</v>
      </c>
      <c r="N3479" s="197">
        <v>45785</v>
      </c>
      <c r="O3479" s="388">
        <f t="shared" si="163"/>
        <v>732270</v>
      </c>
      <c r="P3479" s="339">
        <f t="shared" si="164"/>
        <v>0</v>
      </c>
    </row>
    <row r="3480" spans="1:16" hidden="1" x14ac:dyDescent="0.25">
      <c r="A3480" s="116">
        <v>136784</v>
      </c>
      <c r="B3480" s="116">
        <v>2</v>
      </c>
      <c r="C3480" s="116">
        <v>1212100040</v>
      </c>
      <c r="D3480" s="116" t="s">
        <v>17482</v>
      </c>
      <c r="E3480" s="339">
        <v>94500</v>
      </c>
      <c r="F3480" s="194">
        <v>100</v>
      </c>
      <c r="G3480" s="194">
        <v>100</v>
      </c>
      <c r="H3480" s="194" t="s">
        <v>10119</v>
      </c>
      <c r="I3480" s="194">
        <f t="shared" si="162"/>
        <v>0</v>
      </c>
      <c r="J3480" s="116" t="s">
        <v>10126</v>
      </c>
      <c r="K3480" s="116" t="s">
        <v>15457</v>
      </c>
      <c r="L3480" s="197">
        <v>45763</v>
      </c>
      <c r="M3480" s="116"/>
      <c r="N3480" s="197">
        <v>45775</v>
      </c>
      <c r="O3480" s="388">
        <f t="shared" si="163"/>
        <v>945</v>
      </c>
      <c r="P3480" s="339">
        <f t="shared" si="164"/>
        <v>0</v>
      </c>
    </row>
    <row r="3481" spans="1:16" hidden="1" x14ac:dyDescent="0.25">
      <c r="A3481" s="116">
        <v>136784</v>
      </c>
      <c r="B3481" s="116">
        <v>43</v>
      </c>
      <c r="C3481" s="116">
        <v>1212100040</v>
      </c>
      <c r="D3481" s="116" t="s">
        <v>17482</v>
      </c>
      <c r="E3481" s="339">
        <v>94500</v>
      </c>
      <c r="F3481" s="194">
        <v>100</v>
      </c>
      <c r="G3481" s="194">
        <v>100</v>
      </c>
      <c r="H3481" s="194" t="s">
        <v>10119</v>
      </c>
      <c r="I3481" s="194">
        <f t="shared" si="162"/>
        <v>0</v>
      </c>
      <c r="J3481" s="116" t="s">
        <v>10126</v>
      </c>
      <c r="K3481" s="116" t="s">
        <v>15457</v>
      </c>
      <c r="L3481" s="197">
        <v>45763</v>
      </c>
      <c r="M3481" s="116" t="s">
        <v>15465</v>
      </c>
      <c r="N3481" s="197">
        <v>45775</v>
      </c>
      <c r="O3481" s="388">
        <f t="shared" si="163"/>
        <v>945</v>
      </c>
      <c r="P3481" s="339">
        <f t="shared" si="164"/>
        <v>0</v>
      </c>
    </row>
    <row r="3482" spans="1:16" hidden="1" x14ac:dyDescent="0.25">
      <c r="A3482" s="116">
        <v>136784</v>
      </c>
      <c r="B3482" s="116">
        <v>66</v>
      </c>
      <c r="C3482" s="116">
        <v>1315101570</v>
      </c>
      <c r="D3482" s="116" t="s">
        <v>11040</v>
      </c>
      <c r="E3482" s="339">
        <v>64964</v>
      </c>
      <c r="F3482" s="194">
        <v>2</v>
      </c>
      <c r="G3482" s="194">
        <v>2</v>
      </c>
      <c r="H3482" s="194" t="s">
        <v>10119</v>
      </c>
      <c r="I3482" s="194">
        <f t="shared" si="162"/>
        <v>0</v>
      </c>
      <c r="J3482" s="116" t="s">
        <v>10126</v>
      </c>
      <c r="K3482" s="116" t="s">
        <v>15457</v>
      </c>
      <c r="L3482" s="197">
        <v>45763</v>
      </c>
      <c r="M3482" s="116"/>
      <c r="N3482" s="197">
        <v>45775</v>
      </c>
      <c r="O3482" s="388">
        <f t="shared" si="163"/>
        <v>32482</v>
      </c>
      <c r="P3482" s="339">
        <f t="shared" si="164"/>
        <v>0</v>
      </c>
    </row>
    <row r="3483" spans="1:16" hidden="1" x14ac:dyDescent="0.25">
      <c r="A3483" s="116">
        <v>136784</v>
      </c>
      <c r="B3483" s="116">
        <v>68</v>
      </c>
      <c r="C3483" s="116">
        <v>1315101660</v>
      </c>
      <c r="D3483" s="116" t="s">
        <v>9804</v>
      </c>
      <c r="E3483" s="339">
        <v>24200</v>
      </c>
      <c r="F3483" s="194">
        <v>1</v>
      </c>
      <c r="G3483" s="194">
        <v>1</v>
      </c>
      <c r="H3483" s="194" t="s">
        <v>10119</v>
      </c>
      <c r="I3483" s="194">
        <f t="shared" si="162"/>
        <v>0</v>
      </c>
      <c r="J3483" s="116" t="s">
        <v>10126</v>
      </c>
      <c r="K3483" s="116" t="s">
        <v>15457</v>
      </c>
      <c r="L3483" s="197">
        <v>45763</v>
      </c>
      <c r="M3483" s="116"/>
      <c r="N3483" s="197">
        <v>45775</v>
      </c>
      <c r="O3483" s="388">
        <f t="shared" si="163"/>
        <v>24200</v>
      </c>
      <c r="P3483" s="339">
        <f t="shared" si="164"/>
        <v>0</v>
      </c>
    </row>
    <row r="3484" spans="1:16" hidden="1" x14ac:dyDescent="0.25">
      <c r="A3484" s="116">
        <v>136784</v>
      </c>
      <c r="B3484" s="116">
        <v>59</v>
      </c>
      <c r="C3484" s="116">
        <v>1321100980</v>
      </c>
      <c r="D3484" s="116" t="s">
        <v>9428</v>
      </c>
      <c r="E3484" s="339">
        <v>78400</v>
      </c>
      <c r="F3484" s="194">
        <v>20</v>
      </c>
      <c r="G3484" s="194">
        <v>20</v>
      </c>
      <c r="H3484" s="194" t="s">
        <v>10119</v>
      </c>
      <c r="I3484" s="194">
        <f t="shared" si="162"/>
        <v>0</v>
      </c>
      <c r="J3484" s="116" t="s">
        <v>10126</v>
      </c>
      <c r="K3484" s="116" t="s">
        <v>15457</v>
      </c>
      <c r="L3484" s="197">
        <v>45763</v>
      </c>
      <c r="M3484" s="116"/>
      <c r="N3484" s="197">
        <v>45775</v>
      </c>
      <c r="O3484" s="388">
        <f t="shared" si="163"/>
        <v>3920</v>
      </c>
      <c r="P3484" s="339">
        <f t="shared" si="164"/>
        <v>0</v>
      </c>
    </row>
    <row r="3485" spans="1:16" hidden="1" x14ac:dyDescent="0.25">
      <c r="A3485" s="116">
        <v>136784</v>
      </c>
      <c r="B3485" s="116">
        <v>19</v>
      </c>
      <c r="C3485" s="116">
        <v>1513100320</v>
      </c>
      <c r="D3485" s="116" t="s">
        <v>16197</v>
      </c>
      <c r="E3485" s="339">
        <v>578399.4</v>
      </c>
      <c r="F3485" s="194">
        <v>60</v>
      </c>
      <c r="G3485" s="194">
        <v>60</v>
      </c>
      <c r="H3485" s="194" t="s">
        <v>10119</v>
      </c>
      <c r="I3485" s="194">
        <f t="shared" si="162"/>
        <v>0</v>
      </c>
      <c r="J3485" s="116" t="s">
        <v>10126</v>
      </c>
      <c r="K3485" s="116" t="s">
        <v>15457</v>
      </c>
      <c r="L3485" s="197">
        <v>45763</v>
      </c>
      <c r="M3485" s="116" t="s">
        <v>15515</v>
      </c>
      <c r="N3485" s="197">
        <v>45789</v>
      </c>
      <c r="O3485" s="388">
        <f t="shared" si="163"/>
        <v>9639.99</v>
      </c>
      <c r="P3485" s="339">
        <f t="shared" si="164"/>
        <v>0</v>
      </c>
    </row>
    <row r="3486" spans="1:16" hidden="1" x14ac:dyDescent="0.25">
      <c r="A3486" s="116">
        <v>136784</v>
      </c>
      <c r="B3486" s="116">
        <v>38</v>
      </c>
      <c r="C3486" s="116">
        <v>1517100020</v>
      </c>
      <c r="D3486" s="116" t="s">
        <v>8972</v>
      </c>
      <c r="E3486" s="339">
        <v>1371299</v>
      </c>
      <c r="F3486" s="194">
        <v>2</v>
      </c>
      <c r="G3486" s="194">
        <v>2</v>
      </c>
      <c r="H3486" s="194" t="s">
        <v>10119</v>
      </c>
      <c r="I3486" s="194">
        <f t="shared" si="162"/>
        <v>0</v>
      </c>
      <c r="J3486" s="116" t="s">
        <v>10126</v>
      </c>
      <c r="K3486" s="116" t="s">
        <v>15457</v>
      </c>
      <c r="L3486" s="197">
        <v>45763</v>
      </c>
      <c r="M3486" s="116"/>
      <c r="N3486" s="197">
        <v>45854</v>
      </c>
      <c r="O3486" s="388">
        <f t="shared" si="163"/>
        <v>685649.5</v>
      </c>
      <c r="P3486" s="339">
        <f t="shared" si="164"/>
        <v>0</v>
      </c>
    </row>
    <row r="3487" spans="1:16" hidden="1" x14ac:dyDescent="0.25">
      <c r="A3487" s="116">
        <v>136784</v>
      </c>
      <c r="B3487" s="116">
        <v>57</v>
      </c>
      <c r="C3487" s="116">
        <v>1519101810</v>
      </c>
      <c r="D3487" s="116" t="s">
        <v>11299</v>
      </c>
      <c r="E3487" s="339">
        <v>657360</v>
      </c>
      <c r="F3487" s="194">
        <v>24</v>
      </c>
      <c r="G3487" s="194">
        <v>24</v>
      </c>
      <c r="H3487" s="194" t="s">
        <v>10119</v>
      </c>
      <c r="I3487" s="194">
        <f t="shared" si="162"/>
        <v>0</v>
      </c>
      <c r="J3487" s="116" t="s">
        <v>10126</v>
      </c>
      <c r="K3487" s="116" t="s">
        <v>15457</v>
      </c>
      <c r="L3487" s="197">
        <v>45763</v>
      </c>
      <c r="M3487" s="116"/>
      <c r="N3487" s="197">
        <v>45854</v>
      </c>
      <c r="O3487" s="388">
        <f t="shared" si="163"/>
        <v>27390</v>
      </c>
      <c r="P3487" s="339">
        <f t="shared" si="164"/>
        <v>0</v>
      </c>
    </row>
    <row r="3488" spans="1:16" hidden="1" x14ac:dyDescent="0.25">
      <c r="A3488" s="116">
        <v>136784</v>
      </c>
      <c r="B3488" s="116">
        <v>41</v>
      </c>
      <c r="C3488" s="116">
        <v>1520100430</v>
      </c>
      <c r="D3488" s="116" t="s">
        <v>15460</v>
      </c>
      <c r="E3488" s="339">
        <v>128900</v>
      </c>
      <c r="F3488" s="194">
        <v>50</v>
      </c>
      <c r="G3488" s="194">
        <v>50</v>
      </c>
      <c r="H3488" s="194" t="s">
        <v>10119</v>
      </c>
      <c r="I3488" s="194">
        <f t="shared" si="162"/>
        <v>0</v>
      </c>
      <c r="J3488" s="116" t="s">
        <v>10126</v>
      </c>
      <c r="K3488" s="116" t="s">
        <v>15457</v>
      </c>
      <c r="L3488" s="197">
        <v>45763</v>
      </c>
      <c r="M3488" s="116"/>
      <c r="N3488" s="197">
        <v>45775</v>
      </c>
      <c r="O3488" s="388">
        <f t="shared" si="163"/>
        <v>2578</v>
      </c>
      <c r="P3488" s="339">
        <f t="shared" si="164"/>
        <v>0</v>
      </c>
    </row>
    <row r="3489" spans="1:16" hidden="1" x14ac:dyDescent="0.25">
      <c r="A3489" s="116">
        <v>136784</v>
      </c>
      <c r="B3489" s="116">
        <v>42</v>
      </c>
      <c r="C3489" s="116">
        <v>1520100460</v>
      </c>
      <c r="D3489" s="116" t="s">
        <v>15461</v>
      </c>
      <c r="E3489" s="339">
        <v>21900</v>
      </c>
      <c r="F3489" s="194">
        <v>50</v>
      </c>
      <c r="G3489" s="194">
        <v>50</v>
      </c>
      <c r="H3489" s="194" t="s">
        <v>10119</v>
      </c>
      <c r="I3489" s="194">
        <f t="shared" si="162"/>
        <v>0</v>
      </c>
      <c r="J3489" s="116" t="s">
        <v>10126</v>
      </c>
      <c r="K3489" s="116" t="s">
        <v>15457</v>
      </c>
      <c r="L3489" s="197">
        <v>45763</v>
      </c>
      <c r="M3489" s="116"/>
      <c r="N3489" s="197">
        <v>45775</v>
      </c>
      <c r="O3489" s="388">
        <f t="shared" si="163"/>
        <v>438</v>
      </c>
      <c r="P3489" s="339">
        <f t="shared" si="164"/>
        <v>0</v>
      </c>
    </row>
    <row r="3490" spans="1:16" hidden="1" x14ac:dyDescent="0.25">
      <c r="A3490" s="116">
        <v>136784</v>
      </c>
      <c r="B3490" s="116">
        <v>37</v>
      </c>
      <c r="C3490" s="116">
        <v>1523100170</v>
      </c>
      <c r="D3490" s="116" t="s">
        <v>7149</v>
      </c>
      <c r="E3490" s="339">
        <v>208509.44</v>
      </c>
      <c r="F3490" s="194">
        <v>8</v>
      </c>
      <c r="G3490" s="194">
        <v>8</v>
      </c>
      <c r="H3490" s="194" t="s">
        <v>10119</v>
      </c>
      <c r="I3490" s="194">
        <f t="shared" si="162"/>
        <v>0</v>
      </c>
      <c r="J3490" s="116" t="s">
        <v>10126</v>
      </c>
      <c r="K3490" s="116" t="s">
        <v>15457</v>
      </c>
      <c r="L3490" s="197">
        <v>45763</v>
      </c>
      <c r="M3490" s="116" t="s">
        <v>15512</v>
      </c>
      <c r="N3490" s="197">
        <v>45789</v>
      </c>
      <c r="O3490" s="388">
        <f t="shared" si="163"/>
        <v>26063.68</v>
      </c>
      <c r="P3490" s="339">
        <f t="shared" si="164"/>
        <v>0</v>
      </c>
    </row>
    <row r="3491" spans="1:16" hidden="1" x14ac:dyDescent="0.25">
      <c r="A3491" s="116">
        <v>136784</v>
      </c>
      <c r="B3491" s="116">
        <v>49</v>
      </c>
      <c r="C3491" s="116">
        <v>1523100240</v>
      </c>
      <c r="D3491" s="116" t="s">
        <v>15464</v>
      </c>
      <c r="E3491" s="339">
        <v>18119.8</v>
      </c>
      <c r="F3491" s="194">
        <v>10</v>
      </c>
      <c r="G3491" s="194">
        <v>10</v>
      </c>
      <c r="H3491" s="194" t="s">
        <v>10119</v>
      </c>
      <c r="I3491" s="194">
        <f t="shared" si="162"/>
        <v>0</v>
      </c>
      <c r="J3491" s="116" t="s">
        <v>10126</v>
      </c>
      <c r="K3491" s="116" t="s">
        <v>15457</v>
      </c>
      <c r="L3491" s="197">
        <v>45763</v>
      </c>
      <c r="M3491" s="116" t="s">
        <v>15533</v>
      </c>
      <c r="N3491" s="197">
        <v>45775</v>
      </c>
      <c r="O3491" s="388">
        <f t="shared" si="163"/>
        <v>1811.98</v>
      </c>
      <c r="P3491" s="339">
        <f t="shared" si="164"/>
        <v>0</v>
      </c>
    </row>
    <row r="3492" spans="1:16" hidden="1" x14ac:dyDescent="0.25">
      <c r="A3492" s="116">
        <v>136784</v>
      </c>
      <c r="B3492" s="116">
        <v>48</v>
      </c>
      <c r="C3492" s="116">
        <v>1523100260</v>
      </c>
      <c r="D3492" s="116" t="s">
        <v>11325</v>
      </c>
      <c r="E3492" s="339">
        <v>14700</v>
      </c>
      <c r="F3492" s="194">
        <v>10</v>
      </c>
      <c r="G3492" s="194">
        <v>10</v>
      </c>
      <c r="H3492" s="194" t="s">
        <v>10119</v>
      </c>
      <c r="I3492" s="194">
        <f t="shared" si="162"/>
        <v>0</v>
      </c>
      <c r="J3492" s="116" t="s">
        <v>10126</v>
      </c>
      <c r="K3492" s="116" t="s">
        <v>15457</v>
      </c>
      <c r="L3492" s="197">
        <v>45763</v>
      </c>
      <c r="M3492" s="116" t="s">
        <v>15533</v>
      </c>
      <c r="N3492" s="197">
        <v>45775</v>
      </c>
      <c r="O3492" s="388">
        <f t="shared" si="163"/>
        <v>1470</v>
      </c>
      <c r="P3492" s="339">
        <f t="shared" si="164"/>
        <v>0</v>
      </c>
    </row>
    <row r="3493" spans="1:16" hidden="1" x14ac:dyDescent="0.25">
      <c r="A3493" s="116">
        <v>136784</v>
      </c>
      <c r="B3493" s="116">
        <v>45</v>
      </c>
      <c r="C3493" s="116">
        <v>1523100680</v>
      </c>
      <c r="D3493" s="116" t="s">
        <v>17480</v>
      </c>
      <c r="E3493" s="339">
        <v>8757.2000000000007</v>
      </c>
      <c r="F3493" s="194">
        <v>10</v>
      </c>
      <c r="G3493" s="194">
        <v>10</v>
      </c>
      <c r="H3493" s="194" t="s">
        <v>10119</v>
      </c>
      <c r="I3493" s="194">
        <f t="shared" si="162"/>
        <v>0</v>
      </c>
      <c r="J3493" s="116" t="s">
        <v>10126</v>
      </c>
      <c r="K3493" s="116" t="s">
        <v>15457</v>
      </c>
      <c r="L3493" s="197">
        <v>45763</v>
      </c>
      <c r="M3493" s="116" t="s">
        <v>15533</v>
      </c>
      <c r="N3493" s="197">
        <v>45775</v>
      </c>
      <c r="O3493" s="388">
        <f t="shared" si="163"/>
        <v>875.72</v>
      </c>
      <c r="P3493" s="339">
        <f t="shared" si="164"/>
        <v>0</v>
      </c>
    </row>
    <row r="3494" spans="1:16" hidden="1" x14ac:dyDescent="0.25">
      <c r="A3494" s="116">
        <v>136784</v>
      </c>
      <c r="B3494" s="116">
        <v>44</v>
      </c>
      <c r="C3494" s="116">
        <v>1523100950</v>
      </c>
      <c r="D3494" s="116" t="s">
        <v>15462</v>
      </c>
      <c r="E3494" s="339">
        <v>7146.9</v>
      </c>
      <c r="F3494" s="194">
        <v>10</v>
      </c>
      <c r="G3494" s="194">
        <v>10</v>
      </c>
      <c r="H3494" s="194" t="s">
        <v>10119</v>
      </c>
      <c r="I3494" s="194">
        <f t="shared" si="162"/>
        <v>0</v>
      </c>
      <c r="J3494" s="116" t="s">
        <v>10126</v>
      </c>
      <c r="K3494" s="116" t="s">
        <v>15457</v>
      </c>
      <c r="L3494" s="197">
        <v>45763</v>
      </c>
      <c r="M3494" s="116" t="s">
        <v>15533</v>
      </c>
      <c r="N3494" s="197">
        <v>45775</v>
      </c>
      <c r="O3494" s="388">
        <f t="shared" si="163"/>
        <v>714.68999999999994</v>
      </c>
      <c r="P3494" s="339">
        <f t="shared" si="164"/>
        <v>0</v>
      </c>
    </row>
    <row r="3495" spans="1:16" hidden="1" x14ac:dyDescent="0.25">
      <c r="A3495" s="116">
        <v>136784</v>
      </c>
      <c r="B3495" s="116">
        <v>47</v>
      </c>
      <c r="C3495" s="116">
        <v>1523101570</v>
      </c>
      <c r="D3495" s="116" t="s">
        <v>17622</v>
      </c>
      <c r="E3495" s="339">
        <v>6099.9</v>
      </c>
      <c r="F3495" s="194">
        <v>10</v>
      </c>
      <c r="G3495" s="194">
        <v>10</v>
      </c>
      <c r="H3495" s="194" t="s">
        <v>10119</v>
      </c>
      <c r="I3495" s="194">
        <f t="shared" si="162"/>
        <v>0</v>
      </c>
      <c r="J3495" s="116" t="s">
        <v>10126</v>
      </c>
      <c r="K3495" s="116" t="s">
        <v>15457</v>
      </c>
      <c r="L3495" s="197">
        <v>45763</v>
      </c>
      <c r="M3495" s="116" t="s">
        <v>15533</v>
      </c>
      <c r="N3495" s="197">
        <v>45775</v>
      </c>
      <c r="O3495" s="388">
        <f t="shared" si="163"/>
        <v>609.99</v>
      </c>
      <c r="P3495" s="339">
        <f t="shared" si="164"/>
        <v>0</v>
      </c>
    </row>
    <row r="3496" spans="1:16" hidden="1" x14ac:dyDescent="0.25">
      <c r="A3496" s="116">
        <v>136784</v>
      </c>
      <c r="B3496" s="116">
        <v>50</v>
      </c>
      <c r="C3496" s="116">
        <v>1523101580</v>
      </c>
      <c r="D3496" s="116" t="s">
        <v>6784</v>
      </c>
      <c r="E3496" s="339">
        <v>24196.400000000001</v>
      </c>
      <c r="F3496" s="194">
        <v>10</v>
      </c>
      <c r="G3496" s="194">
        <v>10</v>
      </c>
      <c r="H3496" s="194" t="s">
        <v>10119</v>
      </c>
      <c r="I3496" s="194">
        <f t="shared" si="162"/>
        <v>0</v>
      </c>
      <c r="J3496" s="116" t="s">
        <v>10126</v>
      </c>
      <c r="K3496" s="116" t="s">
        <v>15457</v>
      </c>
      <c r="L3496" s="197">
        <v>45763</v>
      </c>
      <c r="M3496" s="116" t="s">
        <v>15533</v>
      </c>
      <c r="N3496" s="197">
        <v>45775</v>
      </c>
      <c r="O3496" s="388">
        <f t="shared" si="163"/>
        <v>2419.6400000000003</v>
      </c>
      <c r="P3496" s="339">
        <f t="shared" si="164"/>
        <v>0</v>
      </c>
    </row>
    <row r="3497" spans="1:16" hidden="1" x14ac:dyDescent="0.25">
      <c r="A3497" s="116">
        <v>136784</v>
      </c>
      <c r="B3497" s="116">
        <v>46</v>
      </c>
      <c r="C3497" s="116">
        <v>1523107840</v>
      </c>
      <c r="D3497" s="116" t="s">
        <v>15463</v>
      </c>
      <c r="E3497" s="339">
        <v>10245</v>
      </c>
      <c r="F3497" s="194">
        <v>10</v>
      </c>
      <c r="G3497" s="194">
        <v>10</v>
      </c>
      <c r="H3497" s="194" t="s">
        <v>10119</v>
      </c>
      <c r="I3497" s="194">
        <f t="shared" si="162"/>
        <v>0</v>
      </c>
      <c r="J3497" s="116" t="s">
        <v>10126</v>
      </c>
      <c r="K3497" s="116" t="s">
        <v>15457</v>
      </c>
      <c r="L3497" s="197">
        <v>45763</v>
      </c>
      <c r="M3497" s="116" t="s">
        <v>15533</v>
      </c>
      <c r="N3497" s="197">
        <v>45775</v>
      </c>
      <c r="O3497" s="388">
        <f t="shared" si="163"/>
        <v>1024.5</v>
      </c>
      <c r="P3497" s="339">
        <f t="shared" si="164"/>
        <v>0</v>
      </c>
    </row>
    <row r="3498" spans="1:16" hidden="1" x14ac:dyDescent="0.25">
      <c r="A3498" s="116">
        <v>136784</v>
      </c>
      <c r="B3498" s="116">
        <v>11</v>
      </c>
      <c r="C3498" s="116">
        <v>1526101690</v>
      </c>
      <c r="D3498" s="116" t="s">
        <v>10357</v>
      </c>
      <c r="E3498" s="339">
        <v>65568</v>
      </c>
      <c r="F3498" s="194">
        <v>1</v>
      </c>
      <c r="G3498" s="194">
        <v>1</v>
      </c>
      <c r="H3498" s="194" t="s">
        <v>10119</v>
      </c>
      <c r="I3498" s="194">
        <f t="shared" si="162"/>
        <v>0</v>
      </c>
      <c r="J3498" s="116" t="s">
        <v>10126</v>
      </c>
      <c r="K3498" s="116" t="s">
        <v>15457</v>
      </c>
      <c r="L3498" s="197">
        <v>45763</v>
      </c>
      <c r="M3498" s="116"/>
      <c r="N3498" s="197">
        <v>45775</v>
      </c>
      <c r="O3498" s="388">
        <f t="shared" si="163"/>
        <v>65568</v>
      </c>
      <c r="P3498" s="339">
        <f t="shared" si="164"/>
        <v>0</v>
      </c>
    </row>
    <row r="3499" spans="1:16" hidden="1" x14ac:dyDescent="0.25">
      <c r="A3499" s="116">
        <v>136784</v>
      </c>
      <c r="B3499" s="116">
        <v>12</v>
      </c>
      <c r="C3499" s="116">
        <v>1526108570</v>
      </c>
      <c r="D3499" s="116" t="s">
        <v>11347</v>
      </c>
      <c r="E3499" s="339">
        <v>8866</v>
      </c>
      <c r="F3499" s="194">
        <v>1</v>
      </c>
      <c r="G3499" s="194">
        <v>1</v>
      </c>
      <c r="H3499" s="194" t="s">
        <v>10119</v>
      </c>
      <c r="I3499" s="194">
        <f t="shared" si="162"/>
        <v>0</v>
      </c>
      <c r="J3499" s="116" t="s">
        <v>10126</v>
      </c>
      <c r="K3499" s="116" t="s">
        <v>15457</v>
      </c>
      <c r="L3499" s="197">
        <v>45763</v>
      </c>
      <c r="M3499" s="116"/>
      <c r="N3499" s="197">
        <v>45775</v>
      </c>
      <c r="O3499" s="388">
        <f t="shared" si="163"/>
        <v>8866</v>
      </c>
      <c r="P3499" s="339">
        <f t="shared" si="164"/>
        <v>0</v>
      </c>
    </row>
    <row r="3500" spans="1:16" hidden="1" x14ac:dyDescent="0.25">
      <c r="A3500" s="116">
        <v>136784</v>
      </c>
      <c r="B3500" s="116">
        <v>26</v>
      </c>
      <c r="C3500" s="116">
        <v>1526108790</v>
      </c>
      <c r="D3500" s="116" t="s">
        <v>1623</v>
      </c>
      <c r="E3500" s="339">
        <v>107100</v>
      </c>
      <c r="F3500" s="194">
        <v>3</v>
      </c>
      <c r="G3500" s="194">
        <v>3</v>
      </c>
      <c r="H3500" s="194" t="s">
        <v>10119</v>
      </c>
      <c r="I3500" s="194">
        <f t="shared" si="162"/>
        <v>0</v>
      </c>
      <c r="J3500" s="116" t="s">
        <v>10126</v>
      </c>
      <c r="K3500" s="116" t="s">
        <v>15457</v>
      </c>
      <c r="L3500" s="197">
        <v>45763</v>
      </c>
      <c r="M3500" s="116" t="s">
        <v>15466</v>
      </c>
      <c r="N3500" s="197">
        <v>45775</v>
      </c>
      <c r="O3500" s="388">
        <f t="shared" si="163"/>
        <v>35700</v>
      </c>
      <c r="P3500" s="339">
        <f t="shared" si="164"/>
        <v>0</v>
      </c>
    </row>
    <row r="3501" spans="1:16" hidden="1" x14ac:dyDescent="0.25">
      <c r="A3501" s="116">
        <v>136784</v>
      </c>
      <c r="B3501" s="116">
        <v>35</v>
      </c>
      <c r="C3501" s="116">
        <v>1546101870</v>
      </c>
      <c r="D3501" s="116" t="s">
        <v>16201</v>
      </c>
      <c r="E3501" s="339">
        <v>1720.98</v>
      </c>
      <c r="F3501" s="194">
        <v>3</v>
      </c>
      <c r="G3501" s="194">
        <v>3</v>
      </c>
      <c r="H3501" s="194" t="s">
        <v>10119</v>
      </c>
      <c r="I3501" s="194">
        <f t="shared" si="162"/>
        <v>0</v>
      </c>
      <c r="J3501" s="116" t="s">
        <v>10126</v>
      </c>
      <c r="K3501" s="116" t="s">
        <v>15457</v>
      </c>
      <c r="L3501" s="197">
        <v>45763</v>
      </c>
      <c r="M3501" s="116"/>
      <c r="N3501" s="197">
        <v>45775</v>
      </c>
      <c r="O3501" s="388">
        <f t="shared" si="163"/>
        <v>573.66</v>
      </c>
      <c r="P3501" s="339">
        <f t="shared" si="164"/>
        <v>0</v>
      </c>
    </row>
    <row r="3502" spans="1:16" hidden="1" x14ac:dyDescent="0.25">
      <c r="A3502" s="116">
        <v>136784</v>
      </c>
      <c r="B3502" s="116">
        <v>32</v>
      </c>
      <c r="C3502" s="116">
        <v>1546101890</v>
      </c>
      <c r="D3502" s="116" t="s">
        <v>17459</v>
      </c>
      <c r="E3502" s="339">
        <v>6071.55</v>
      </c>
      <c r="F3502" s="194">
        <v>3</v>
      </c>
      <c r="G3502" s="194">
        <v>3</v>
      </c>
      <c r="H3502" s="194" t="s">
        <v>10119</v>
      </c>
      <c r="I3502" s="194">
        <f t="shared" si="162"/>
        <v>0</v>
      </c>
      <c r="J3502" s="116" t="s">
        <v>10126</v>
      </c>
      <c r="K3502" s="116" t="s">
        <v>15457</v>
      </c>
      <c r="L3502" s="197">
        <v>45763</v>
      </c>
      <c r="M3502" s="116"/>
      <c r="N3502" s="197">
        <v>45775</v>
      </c>
      <c r="O3502" s="388">
        <f t="shared" si="163"/>
        <v>2023.8500000000001</v>
      </c>
      <c r="P3502" s="339">
        <f t="shared" si="164"/>
        <v>0</v>
      </c>
    </row>
    <row r="3503" spans="1:16" hidden="1" x14ac:dyDescent="0.25">
      <c r="A3503" s="116">
        <v>136784</v>
      </c>
      <c r="B3503" s="116">
        <v>25</v>
      </c>
      <c r="C3503" s="116">
        <v>1553101300</v>
      </c>
      <c r="D3503" s="116" t="s">
        <v>8614</v>
      </c>
      <c r="E3503" s="339">
        <v>24750</v>
      </c>
      <c r="F3503" s="194">
        <v>5</v>
      </c>
      <c r="G3503" s="194">
        <v>5</v>
      </c>
      <c r="H3503" s="194" t="s">
        <v>10119</v>
      </c>
      <c r="I3503" s="194">
        <f t="shared" si="162"/>
        <v>0</v>
      </c>
      <c r="J3503" s="116" t="s">
        <v>10126</v>
      </c>
      <c r="K3503" s="116" t="s">
        <v>15457</v>
      </c>
      <c r="L3503" s="197">
        <v>45763</v>
      </c>
      <c r="M3503" s="116" t="s">
        <v>15466</v>
      </c>
      <c r="N3503" s="197">
        <v>45775</v>
      </c>
      <c r="O3503" s="388">
        <f t="shared" si="163"/>
        <v>4950</v>
      </c>
      <c r="P3503" s="339">
        <f t="shared" si="164"/>
        <v>0</v>
      </c>
    </row>
    <row r="3504" spans="1:16" hidden="1" x14ac:dyDescent="0.25">
      <c r="A3504" s="116">
        <v>136784</v>
      </c>
      <c r="B3504" s="116">
        <v>62</v>
      </c>
      <c r="C3504" s="116">
        <v>1610100300</v>
      </c>
      <c r="D3504" s="116" t="s">
        <v>10965</v>
      </c>
      <c r="E3504" s="339">
        <v>35850</v>
      </c>
      <c r="F3504" s="194">
        <v>10</v>
      </c>
      <c r="G3504" s="194">
        <v>10</v>
      </c>
      <c r="H3504" s="194" t="s">
        <v>10119</v>
      </c>
      <c r="I3504" s="194">
        <f t="shared" si="162"/>
        <v>0</v>
      </c>
      <c r="J3504" s="116" t="s">
        <v>10126</v>
      </c>
      <c r="K3504" s="116" t="s">
        <v>15457</v>
      </c>
      <c r="L3504" s="197">
        <v>45763</v>
      </c>
      <c r="M3504" s="116"/>
      <c r="N3504" s="197">
        <v>45775</v>
      </c>
      <c r="O3504" s="388">
        <f t="shared" si="163"/>
        <v>3585</v>
      </c>
      <c r="P3504" s="339">
        <f t="shared" si="164"/>
        <v>0</v>
      </c>
    </row>
    <row r="3505" spans="1:16" hidden="1" x14ac:dyDescent="0.25">
      <c r="A3505" s="116">
        <v>136784</v>
      </c>
      <c r="B3505" s="116">
        <v>63</v>
      </c>
      <c r="C3505" s="116">
        <v>1810101720</v>
      </c>
      <c r="D3505" s="116" t="s">
        <v>11363</v>
      </c>
      <c r="E3505" s="339">
        <v>92167.6</v>
      </c>
      <c r="F3505" s="194">
        <v>5</v>
      </c>
      <c r="G3505" s="194">
        <v>5</v>
      </c>
      <c r="H3505" s="194" t="s">
        <v>10119</v>
      </c>
      <c r="I3505" s="194">
        <f t="shared" si="162"/>
        <v>0</v>
      </c>
      <c r="J3505" s="116" t="s">
        <v>10126</v>
      </c>
      <c r="K3505" s="116" t="s">
        <v>15457</v>
      </c>
      <c r="L3505" s="197">
        <v>45763</v>
      </c>
      <c r="M3505" s="116"/>
      <c r="N3505" s="197">
        <v>45775</v>
      </c>
      <c r="O3505" s="388">
        <f t="shared" si="163"/>
        <v>18433.52</v>
      </c>
      <c r="P3505" s="339">
        <f t="shared" si="164"/>
        <v>0</v>
      </c>
    </row>
    <row r="3506" spans="1:16" hidden="1" x14ac:dyDescent="0.25">
      <c r="A3506" s="116">
        <v>136784</v>
      </c>
      <c r="B3506" s="116">
        <v>23</v>
      </c>
      <c r="C3506" s="116">
        <v>1810101870</v>
      </c>
      <c r="D3506" s="116" t="s">
        <v>11367</v>
      </c>
      <c r="E3506" s="339">
        <v>108413.1</v>
      </c>
      <c r="F3506" s="194">
        <v>10</v>
      </c>
      <c r="G3506" s="194">
        <v>10</v>
      </c>
      <c r="H3506" s="194" t="s">
        <v>10119</v>
      </c>
      <c r="I3506" s="194">
        <f t="shared" si="162"/>
        <v>0</v>
      </c>
      <c r="J3506" s="116" t="s">
        <v>10126</v>
      </c>
      <c r="K3506" s="116" t="s">
        <v>15457</v>
      </c>
      <c r="L3506" s="197">
        <v>45763</v>
      </c>
      <c r="M3506" s="116"/>
      <c r="N3506" s="197">
        <v>45775</v>
      </c>
      <c r="O3506" s="388">
        <f t="shared" si="163"/>
        <v>10841.310000000001</v>
      </c>
      <c r="P3506" s="339">
        <f t="shared" si="164"/>
        <v>0</v>
      </c>
    </row>
    <row r="3507" spans="1:16" hidden="1" x14ac:dyDescent="0.25">
      <c r="A3507" s="116">
        <v>136784</v>
      </c>
      <c r="B3507" s="116">
        <v>67</v>
      </c>
      <c r="C3507" s="116">
        <v>1810103030</v>
      </c>
      <c r="D3507" s="116" t="s">
        <v>11371</v>
      </c>
      <c r="E3507" s="339">
        <v>3081960.4</v>
      </c>
      <c r="F3507" s="194">
        <v>4</v>
      </c>
      <c r="G3507" s="194">
        <v>4</v>
      </c>
      <c r="H3507" s="194" t="s">
        <v>10119</v>
      </c>
      <c r="I3507" s="194">
        <f t="shared" ref="I3507:I3570" si="165">+F3507-G3507</f>
        <v>0</v>
      </c>
      <c r="J3507" s="116" t="s">
        <v>10126</v>
      </c>
      <c r="K3507" s="116" t="s">
        <v>15457</v>
      </c>
      <c r="L3507" s="197">
        <v>45763</v>
      </c>
      <c r="M3507" s="116"/>
      <c r="N3507" s="197">
        <v>45775</v>
      </c>
      <c r="O3507" s="388">
        <f t="shared" ref="O3507:O3570" si="166">+E3507/F3507</f>
        <v>770490.1</v>
      </c>
      <c r="P3507" s="339">
        <f t="shared" ref="P3507:P3570" si="167">+O3507*I3507</f>
        <v>0</v>
      </c>
    </row>
    <row r="3508" spans="1:16" hidden="1" x14ac:dyDescent="0.25">
      <c r="A3508" s="116">
        <v>136787</v>
      </c>
      <c r="B3508" s="116">
        <v>10</v>
      </c>
      <c r="C3508" s="116">
        <v>1011100040</v>
      </c>
      <c r="D3508" s="116" t="s">
        <v>10481</v>
      </c>
      <c r="E3508" s="339">
        <v>5800</v>
      </c>
      <c r="F3508" s="194">
        <v>4</v>
      </c>
      <c r="G3508" s="194">
        <v>4</v>
      </c>
      <c r="H3508" s="194" t="s">
        <v>10119</v>
      </c>
      <c r="I3508" s="194">
        <f t="shared" si="165"/>
        <v>0</v>
      </c>
      <c r="J3508" s="116" t="s">
        <v>10120</v>
      </c>
      <c r="K3508" s="116" t="s">
        <v>15451</v>
      </c>
      <c r="L3508" s="197">
        <v>45762</v>
      </c>
      <c r="M3508" s="116"/>
      <c r="N3508" s="197">
        <v>45771</v>
      </c>
      <c r="O3508" s="388">
        <f t="shared" si="166"/>
        <v>1450</v>
      </c>
      <c r="P3508" s="339">
        <f t="shared" si="167"/>
        <v>0</v>
      </c>
    </row>
    <row r="3509" spans="1:16" hidden="1" x14ac:dyDescent="0.25">
      <c r="A3509" s="116">
        <v>136787</v>
      </c>
      <c r="B3509" s="116">
        <v>13</v>
      </c>
      <c r="C3509" s="116">
        <v>1016100000</v>
      </c>
      <c r="D3509" s="116" t="s">
        <v>10650</v>
      </c>
      <c r="E3509" s="339">
        <v>10336</v>
      </c>
      <c r="F3509" s="194">
        <v>1</v>
      </c>
      <c r="G3509" s="194">
        <v>1</v>
      </c>
      <c r="H3509" s="194" t="s">
        <v>10119</v>
      </c>
      <c r="I3509" s="194">
        <f t="shared" si="165"/>
        <v>0</v>
      </c>
      <c r="J3509" s="116" t="s">
        <v>10120</v>
      </c>
      <c r="K3509" s="116" t="s">
        <v>15451</v>
      </c>
      <c r="L3509" s="197">
        <v>45762</v>
      </c>
      <c r="M3509" s="116"/>
      <c r="N3509" s="197">
        <v>45771</v>
      </c>
      <c r="O3509" s="388">
        <f t="shared" si="166"/>
        <v>10336</v>
      </c>
      <c r="P3509" s="339">
        <f t="shared" si="167"/>
        <v>0</v>
      </c>
    </row>
    <row r="3510" spans="1:16" hidden="1" x14ac:dyDescent="0.25">
      <c r="A3510" s="116">
        <v>136787</v>
      </c>
      <c r="B3510" s="116">
        <v>12</v>
      </c>
      <c r="C3510" s="116">
        <v>1016101010</v>
      </c>
      <c r="D3510" s="116" t="s">
        <v>10655</v>
      </c>
      <c r="E3510" s="339">
        <v>18584</v>
      </c>
      <c r="F3510" s="194">
        <v>1</v>
      </c>
      <c r="G3510" s="194">
        <v>1</v>
      </c>
      <c r="H3510" s="194" t="s">
        <v>10119</v>
      </c>
      <c r="I3510" s="194">
        <f t="shared" si="165"/>
        <v>0</v>
      </c>
      <c r="J3510" s="116" t="s">
        <v>10120</v>
      </c>
      <c r="K3510" s="116" t="s">
        <v>15451</v>
      </c>
      <c r="L3510" s="197">
        <v>45762</v>
      </c>
      <c r="M3510" s="116"/>
      <c r="N3510" s="197">
        <v>45771</v>
      </c>
      <c r="O3510" s="388">
        <f t="shared" si="166"/>
        <v>18584</v>
      </c>
      <c r="P3510" s="339">
        <f t="shared" si="167"/>
        <v>0</v>
      </c>
    </row>
    <row r="3511" spans="1:16" hidden="1" x14ac:dyDescent="0.25">
      <c r="A3511" s="116">
        <v>136787</v>
      </c>
      <c r="B3511" s="116">
        <v>1</v>
      </c>
      <c r="C3511" s="116">
        <v>1016101340</v>
      </c>
      <c r="D3511" s="116" t="s">
        <v>10489</v>
      </c>
      <c r="E3511" s="339">
        <v>9997.32</v>
      </c>
      <c r="F3511" s="194">
        <v>2</v>
      </c>
      <c r="G3511" s="194">
        <v>2</v>
      </c>
      <c r="H3511" s="194" t="s">
        <v>10119</v>
      </c>
      <c r="I3511" s="194">
        <f t="shared" si="165"/>
        <v>0</v>
      </c>
      <c r="J3511" s="116" t="s">
        <v>10120</v>
      </c>
      <c r="K3511" s="116" t="s">
        <v>15451</v>
      </c>
      <c r="L3511" s="197">
        <v>45762</v>
      </c>
      <c r="M3511" s="116"/>
      <c r="N3511" s="197">
        <v>45771</v>
      </c>
      <c r="O3511" s="388">
        <f t="shared" si="166"/>
        <v>4998.66</v>
      </c>
      <c r="P3511" s="339">
        <f t="shared" si="167"/>
        <v>0</v>
      </c>
    </row>
    <row r="3512" spans="1:16" hidden="1" x14ac:dyDescent="0.25">
      <c r="A3512" s="116">
        <v>136787</v>
      </c>
      <c r="B3512" s="116">
        <v>14</v>
      </c>
      <c r="C3512" s="116">
        <v>1017102120</v>
      </c>
      <c r="D3512" s="116" t="s">
        <v>10656</v>
      </c>
      <c r="E3512" s="339">
        <v>162000</v>
      </c>
      <c r="F3512" s="194">
        <v>1</v>
      </c>
      <c r="G3512" s="194">
        <v>1</v>
      </c>
      <c r="H3512" s="194" t="s">
        <v>10119</v>
      </c>
      <c r="I3512" s="194">
        <f t="shared" si="165"/>
        <v>0</v>
      </c>
      <c r="J3512" s="116" t="s">
        <v>10120</v>
      </c>
      <c r="K3512" s="116" t="s">
        <v>15451</v>
      </c>
      <c r="L3512" s="197">
        <v>45762</v>
      </c>
      <c r="M3512" s="116"/>
      <c r="N3512" s="197">
        <v>45771</v>
      </c>
      <c r="O3512" s="388">
        <f t="shared" si="166"/>
        <v>162000</v>
      </c>
      <c r="P3512" s="339">
        <f t="shared" si="167"/>
        <v>0</v>
      </c>
    </row>
    <row r="3513" spans="1:16" hidden="1" x14ac:dyDescent="0.25">
      <c r="A3513" s="116">
        <v>136787</v>
      </c>
      <c r="B3513" s="116">
        <v>11</v>
      </c>
      <c r="C3513" s="116">
        <v>1019100040</v>
      </c>
      <c r="D3513" s="116" t="s">
        <v>10643</v>
      </c>
      <c r="E3513" s="339">
        <v>6004</v>
      </c>
      <c r="F3513" s="194">
        <v>2</v>
      </c>
      <c r="G3513" s="194">
        <v>2</v>
      </c>
      <c r="H3513" s="194" t="s">
        <v>10119</v>
      </c>
      <c r="I3513" s="194">
        <f t="shared" si="165"/>
        <v>0</v>
      </c>
      <c r="J3513" s="116" t="s">
        <v>10120</v>
      </c>
      <c r="K3513" s="116" t="s">
        <v>15451</v>
      </c>
      <c r="L3513" s="197">
        <v>45762</v>
      </c>
      <c r="M3513" s="116"/>
      <c r="N3513" s="197">
        <v>45771</v>
      </c>
      <c r="O3513" s="388">
        <f t="shared" si="166"/>
        <v>3002</v>
      </c>
      <c r="P3513" s="339">
        <f t="shared" si="167"/>
        <v>0</v>
      </c>
    </row>
    <row r="3514" spans="1:16" hidden="1" x14ac:dyDescent="0.25">
      <c r="A3514" s="116">
        <v>136787</v>
      </c>
      <c r="B3514" s="116">
        <v>6</v>
      </c>
      <c r="C3514" s="116">
        <v>1112100430</v>
      </c>
      <c r="D3514" s="116" t="s">
        <v>7760</v>
      </c>
      <c r="E3514" s="339">
        <v>52815.12</v>
      </c>
      <c r="F3514" s="194">
        <v>8</v>
      </c>
      <c r="G3514" s="194">
        <v>8</v>
      </c>
      <c r="H3514" s="194" t="s">
        <v>10119</v>
      </c>
      <c r="I3514" s="194">
        <f t="shared" si="165"/>
        <v>0</v>
      </c>
      <c r="J3514" s="116" t="s">
        <v>10120</v>
      </c>
      <c r="K3514" s="116" t="s">
        <v>15451</v>
      </c>
      <c r="L3514" s="197">
        <v>45762</v>
      </c>
      <c r="M3514" s="116"/>
      <c r="N3514" s="197">
        <v>45771</v>
      </c>
      <c r="O3514" s="388">
        <f t="shared" si="166"/>
        <v>6601.89</v>
      </c>
      <c r="P3514" s="339">
        <f t="shared" si="167"/>
        <v>0</v>
      </c>
    </row>
    <row r="3515" spans="1:16" hidden="1" x14ac:dyDescent="0.25">
      <c r="A3515" s="116">
        <v>136787</v>
      </c>
      <c r="B3515" s="116">
        <v>15</v>
      </c>
      <c r="C3515" s="116">
        <v>1112100780</v>
      </c>
      <c r="D3515" s="116" t="s">
        <v>17511</v>
      </c>
      <c r="E3515" s="339">
        <v>375496</v>
      </c>
      <c r="F3515" s="194">
        <v>1</v>
      </c>
      <c r="G3515" s="194">
        <v>1</v>
      </c>
      <c r="H3515" s="194" t="s">
        <v>10119</v>
      </c>
      <c r="I3515" s="194">
        <f t="shared" si="165"/>
        <v>0</v>
      </c>
      <c r="J3515" s="116" t="s">
        <v>10120</v>
      </c>
      <c r="K3515" s="116" t="s">
        <v>15451</v>
      </c>
      <c r="L3515" s="197">
        <v>45762</v>
      </c>
      <c r="M3515" s="116"/>
      <c r="N3515" s="197">
        <v>45771</v>
      </c>
      <c r="O3515" s="388">
        <f t="shared" si="166"/>
        <v>375496</v>
      </c>
      <c r="P3515" s="339">
        <f t="shared" si="167"/>
        <v>0</v>
      </c>
    </row>
    <row r="3516" spans="1:16" hidden="1" x14ac:dyDescent="0.25">
      <c r="A3516" s="116">
        <v>136787</v>
      </c>
      <c r="B3516" s="116">
        <v>8</v>
      </c>
      <c r="C3516" s="116">
        <v>1112102150</v>
      </c>
      <c r="D3516" s="116" t="s">
        <v>11176</v>
      </c>
      <c r="E3516" s="339">
        <v>362833.16</v>
      </c>
      <c r="F3516" s="194">
        <v>2</v>
      </c>
      <c r="G3516" s="194">
        <v>2</v>
      </c>
      <c r="H3516" s="194" t="s">
        <v>10119</v>
      </c>
      <c r="I3516" s="194">
        <f t="shared" si="165"/>
        <v>0</v>
      </c>
      <c r="J3516" s="116" t="s">
        <v>10120</v>
      </c>
      <c r="K3516" s="116" t="s">
        <v>15451</v>
      </c>
      <c r="L3516" s="197">
        <v>45762</v>
      </c>
      <c r="M3516" s="116"/>
      <c r="N3516" s="197">
        <v>45771</v>
      </c>
      <c r="O3516" s="388">
        <f t="shared" si="166"/>
        <v>181416.58</v>
      </c>
      <c r="P3516" s="339">
        <f t="shared" si="167"/>
        <v>0</v>
      </c>
    </row>
    <row r="3517" spans="1:16" hidden="1" x14ac:dyDescent="0.25">
      <c r="A3517" s="116">
        <v>136787</v>
      </c>
      <c r="B3517" s="116">
        <v>9</v>
      </c>
      <c r="C3517" s="116">
        <v>1112102170</v>
      </c>
      <c r="D3517" s="116" t="s">
        <v>11177</v>
      </c>
      <c r="E3517" s="339">
        <v>27778</v>
      </c>
      <c r="F3517" s="194">
        <v>2</v>
      </c>
      <c r="G3517" s="194">
        <v>2</v>
      </c>
      <c r="H3517" s="194" t="s">
        <v>10119</v>
      </c>
      <c r="I3517" s="194">
        <f t="shared" si="165"/>
        <v>0</v>
      </c>
      <c r="J3517" s="116" t="s">
        <v>10120</v>
      </c>
      <c r="K3517" s="116" t="s">
        <v>15451</v>
      </c>
      <c r="L3517" s="197">
        <v>45762</v>
      </c>
      <c r="M3517" s="116" t="s">
        <v>17083</v>
      </c>
      <c r="N3517" s="197">
        <v>45989</v>
      </c>
      <c r="O3517" s="388">
        <f t="shared" si="166"/>
        <v>13889</v>
      </c>
      <c r="P3517" s="339">
        <f t="shared" si="167"/>
        <v>0</v>
      </c>
    </row>
    <row r="3518" spans="1:16" hidden="1" x14ac:dyDescent="0.25">
      <c r="A3518" s="116">
        <v>136787</v>
      </c>
      <c r="B3518" s="116">
        <v>2</v>
      </c>
      <c r="C3518" s="116">
        <v>1511102130</v>
      </c>
      <c r="D3518" s="116" t="s">
        <v>10484</v>
      </c>
      <c r="E3518" s="339">
        <v>16281.12</v>
      </c>
      <c r="F3518" s="194">
        <v>16</v>
      </c>
      <c r="G3518" s="194">
        <v>16</v>
      </c>
      <c r="H3518" s="194" t="s">
        <v>10119</v>
      </c>
      <c r="I3518" s="194">
        <f t="shared" si="165"/>
        <v>0</v>
      </c>
      <c r="J3518" s="116" t="s">
        <v>10120</v>
      </c>
      <c r="K3518" s="116" t="s">
        <v>15451</v>
      </c>
      <c r="L3518" s="197">
        <v>45762</v>
      </c>
      <c r="M3518" s="116"/>
      <c r="N3518" s="197">
        <v>45771</v>
      </c>
      <c r="O3518" s="388">
        <f t="shared" si="166"/>
        <v>1017.57</v>
      </c>
      <c r="P3518" s="339">
        <f t="shared" si="167"/>
        <v>0</v>
      </c>
    </row>
    <row r="3519" spans="1:16" hidden="1" x14ac:dyDescent="0.25">
      <c r="A3519" s="116">
        <v>136787</v>
      </c>
      <c r="B3519" s="116">
        <v>3</v>
      </c>
      <c r="C3519" s="116">
        <v>1521100650</v>
      </c>
      <c r="D3519" s="116" t="s">
        <v>17537</v>
      </c>
      <c r="E3519" s="339">
        <v>2160</v>
      </c>
      <c r="F3519" s="194">
        <v>16</v>
      </c>
      <c r="G3519" s="194">
        <v>16</v>
      </c>
      <c r="H3519" s="194" t="s">
        <v>10119</v>
      </c>
      <c r="I3519" s="194">
        <f t="shared" si="165"/>
        <v>0</v>
      </c>
      <c r="J3519" s="116" t="s">
        <v>10120</v>
      </c>
      <c r="K3519" s="116" t="s">
        <v>15451</v>
      </c>
      <c r="L3519" s="197">
        <v>45762</v>
      </c>
      <c r="M3519" s="116"/>
      <c r="N3519" s="197">
        <v>45771</v>
      </c>
      <c r="O3519" s="388">
        <f t="shared" si="166"/>
        <v>135</v>
      </c>
      <c r="P3519" s="339">
        <f t="shared" si="167"/>
        <v>0</v>
      </c>
    </row>
    <row r="3520" spans="1:16" hidden="1" x14ac:dyDescent="0.25">
      <c r="A3520" s="116">
        <v>136787</v>
      </c>
      <c r="B3520" s="116">
        <v>5</v>
      </c>
      <c r="C3520" s="116">
        <v>1546101840</v>
      </c>
      <c r="D3520" s="116" t="s">
        <v>10957</v>
      </c>
      <c r="E3520" s="339">
        <v>56455.25</v>
      </c>
      <c r="F3520" s="194">
        <v>5</v>
      </c>
      <c r="G3520" s="194">
        <v>5</v>
      </c>
      <c r="H3520" s="194" t="s">
        <v>10119</v>
      </c>
      <c r="I3520" s="194">
        <f t="shared" si="165"/>
        <v>0</v>
      </c>
      <c r="J3520" s="116" t="s">
        <v>10120</v>
      </c>
      <c r="K3520" s="116" t="s">
        <v>15451</v>
      </c>
      <c r="L3520" s="197">
        <v>45762</v>
      </c>
      <c r="M3520" s="116"/>
      <c r="N3520" s="197">
        <v>45771</v>
      </c>
      <c r="O3520" s="388">
        <f t="shared" si="166"/>
        <v>11291.05</v>
      </c>
      <c r="P3520" s="339">
        <f t="shared" si="167"/>
        <v>0</v>
      </c>
    </row>
    <row r="3521" spans="1:16" hidden="1" x14ac:dyDescent="0.25">
      <c r="A3521" s="116">
        <v>136787</v>
      </c>
      <c r="B3521" s="116">
        <v>7</v>
      </c>
      <c r="C3521" s="116">
        <v>1546101870</v>
      </c>
      <c r="D3521" s="116" t="s">
        <v>16201</v>
      </c>
      <c r="E3521" s="339">
        <v>2868.3</v>
      </c>
      <c r="F3521" s="194">
        <v>5</v>
      </c>
      <c r="G3521" s="194">
        <v>5</v>
      </c>
      <c r="H3521" s="194" t="s">
        <v>10119</v>
      </c>
      <c r="I3521" s="194">
        <f t="shared" si="165"/>
        <v>0</v>
      </c>
      <c r="J3521" s="116" t="s">
        <v>10120</v>
      </c>
      <c r="K3521" s="116" t="s">
        <v>15451</v>
      </c>
      <c r="L3521" s="197">
        <v>45762</v>
      </c>
      <c r="M3521" s="116"/>
      <c r="N3521" s="197">
        <v>45771</v>
      </c>
      <c r="O3521" s="388">
        <f t="shared" si="166"/>
        <v>573.66000000000008</v>
      </c>
      <c r="P3521" s="339">
        <f t="shared" si="167"/>
        <v>0</v>
      </c>
    </row>
    <row r="3522" spans="1:16" hidden="1" x14ac:dyDescent="0.25">
      <c r="A3522" s="116">
        <v>136787</v>
      </c>
      <c r="B3522" s="116">
        <v>4</v>
      </c>
      <c r="C3522" s="116">
        <v>1810105190</v>
      </c>
      <c r="D3522" s="116" t="s">
        <v>10568</v>
      </c>
      <c r="E3522" s="339">
        <v>6837.12</v>
      </c>
      <c r="F3522" s="194">
        <v>32</v>
      </c>
      <c r="G3522" s="194">
        <v>32</v>
      </c>
      <c r="H3522" s="194" t="s">
        <v>10119</v>
      </c>
      <c r="I3522" s="194">
        <f t="shared" si="165"/>
        <v>0</v>
      </c>
      <c r="J3522" s="116" t="s">
        <v>10120</v>
      </c>
      <c r="K3522" s="116" t="s">
        <v>15451</v>
      </c>
      <c r="L3522" s="197">
        <v>45762</v>
      </c>
      <c r="M3522" s="116"/>
      <c r="N3522" s="197">
        <v>45771</v>
      </c>
      <c r="O3522" s="388">
        <f t="shared" si="166"/>
        <v>213.66</v>
      </c>
      <c r="P3522" s="339">
        <f t="shared" si="167"/>
        <v>0</v>
      </c>
    </row>
    <row r="3523" spans="1:16" hidden="1" x14ac:dyDescent="0.25">
      <c r="A3523" s="116">
        <v>136788</v>
      </c>
      <c r="B3523" s="116">
        <v>13</v>
      </c>
      <c r="C3523" s="116">
        <v>1112100490</v>
      </c>
      <c r="D3523" s="116" t="s">
        <v>7761</v>
      </c>
      <c r="E3523" s="339">
        <v>426752</v>
      </c>
      <c r="F3523" s="194">
        <v>16</v>
      </c>
      <c r="G3523" s="194">
        <f>13+3</f>
        <v>16</v>
      </c>
      <c r="H3523" s="194" t="s">
        <v>10119</v>
      </c>
      <c r="I3523" s="194">
        <f t="shared" si="165"/>
        <v>0</v>
      </c>
      <c r="J3523" s="116" t="s">
        <v>10120</v>
      </c>
      <c r="K3523" s="116" t="s">
        <v>15451</v>
      </c>
      <c r="L3523" s="197">
        <v>45762</v>
      </c>
      <c r="M3523" s="116" t="s">
        <v>18186</v>
      </c>
      <c r="N3523" s="197">
        <v>46121</v>
      </c>
      <c r="O3523" s="388">
        <f t="shared" si="166"/>
        <v>26672</v>
      </c>
      <c r="P3523" s="339">
        <f t="shared" si="167"/>
        <v>0</v>
      </c>
    </row>
    <row r="3524" spans="1:16" hidden="1" x14ac:dyDescent="0.25">
      <c r="A3524" s="116">
        <v>136788</v>
      </c>
      <c r="B3524" s="116">
        <v>8</v>
      </c>
      <c r="C3524" s="116">
        <v>1010100120</v>
      </c>
      <c r="D3524" s="116" t="s">
        <v>17672</v>
      </c>
      <c r="E3524" s="339">
        <v>8705</v>
      </c>
      <c r="F3524" s="194">
        <v>5</v>
      </c>
      <c r="G3524" s="194">
        <v>5</v>
      </c>
      <c r="H3524" s="194" t="s">
        <v>10119</v>
      </c>
      <c r="I3524" s="194">
        <f t="shared" si="165"/>
        <v>0</v>
      </c>
      <c r="J3524" s="116" t="s">
        <v>10120</v>
      </c>
      <c r="K3524" s="116" t="s">
        <v>15451</v>
      </c>
      <c r="L3524" s="197">
        <v>45762</v>
      </c>
      <c r="M3524" s="116"/>
      <c r="N3524" s="197">
        <v>45771</v>
      </c>
      <c r="O3524" s="388">
        <f t="shared" si="166"/>
        <v>1741</v>
      </c>
      <c r="P3524" s="339">
        <f t="shared" si="167"/>
        <v>0</v>
      </c>
    </row>
    <row r="3525" spans="1:16" hidden="1" x14ac:dyDescent="0.25">
      <c r="A3525" s="116">
        <v>136788</v>
      </c>
      <c r="B3525" s="116">
        <v>9</v>
      </c>
      <c r="C3525" s="116">
        <v>1010100750</v>
      </c>
      <c r="D3525" s="116" t="s">
        <v>11041</v>
      </c>
      <c r="E3525" s="339">
        <v>8870.7999999999993</v>
      </c>
      <c r="F3525" s="194">
        <v>5</v>
      </c>
      <c r="G3525" s="194">
        <v>5</v>
      </c>
      <c r="H3525" s="194" t="s">
        <v>10119</v>
      </c>
      <c r="I3525" s="194">
        <f t="shared" si="165"/>
        <v>0</v>
      </c>
      <c r="J3525" s="116" t="s">
        <v>10120</v>
      </c>
      <c r="K3525" s="116" t="s">
        <v>15451</v>
      </c>
      <c r="L3525" s="197">
        <v>45762</v>
      </c>
      <c r="M3525" s="116"/>
      <c r="N3525" s="197">
        <v>45771</v>
      </c>
      <c r="O3525" s="388">
        <f t="shared" si="166"/>
        <v>1774.1599999999999</v>
      </c>
      <c r="P3525" s="339">
        <f t="shared" si="167"/>
        <v>0</v>
      </c>
    </row>
    <row r="3526" spans="1:16" hidden="1" x14ac:dyDescent="0.25">
      <c r="A3526" s="116">
        <v>136788</v>
      </c>
      <c r="B3526" s="116">
        <v>11</v>
      </c>
      <c r="C3526" s="116">
        <v>1023100140</v>
      </c>
      <c r="D3526" s="116" t="s">
        <v>11171</v>
      </c>
      <c r="E3526" s="339">
        <v>36780.019999999997</v>
      </c>
      <c r="F3526" s="194">
        <v>2</v>
      </c>
      <c r="G3526" s="194">
        <v>2</v>
      </c>
      <c r="H3526" s="194" t="s">
        <v>10119</v>
      </c>
      <c r="I3526" s="194">
        <f t="shared" si="165"/>
        <v>0</v>
      </c>
      <c r="J3526" s="116" t="s">
        <v>10120</v>
      </c>
      <c r="K3526" s="116" t="s">
        <v>15451</v>
      </c>
      <c r="L3526" s="197">
        <v>45762</v>
      </c>
      <c r="M3526" s="116"/>
      <c r="N3526" s="197">
        <v>45771</v>
      </c>
      <c r="O3526" s="388">
        <f t="shared" si="166"/>
        <v>18390.009999999998</v>
      </c>
      <c r="P3526" s="339">
        <f t="shared" si="167"/>
        <v>0</v>
      </c>
    </row>
    <row r="3527" spans="1:16" hidden="1" x14ac:dyDescent="0.25">
      <c r="A3527" s="116">
        <v>136788</v>
      </c>
      <c r="B3527" s="116">
        <v>10</v>
      </c>
      <c r="C3527" s="116">
        <v>1023100340</v>
      </c>
      <c r="D3527" s="116" t="s">
        <v>10969</v>
      </c>
      <c r="E3527" s="339">
        <v>36780</v>
      </c>
      <c r="F3527" s="194">
        <v>2</v>
      </c>
      <c r="G3527" s="194">
        <v>2</v>
      </c>
      <c r="H3527" s="194" t="s">
        <v>10119</v>
      </c>
      <c r="I3527" s="194">
        <f t="shared" si="165"/>
        <v>0</v>
      </c>
      <c r="J3527" s="116" t="s">
        <v>10120</v>
      </c>
      <c r="K3527" s="116" t="s">
        <v>15451</v>
      </c>
      <c r="L3527" s="197">
        <v>45762</v>
      </c>
      <c r="M3527" s="116"/>
      <c r="N3527" s="197">
        <v>45771</v>
      </c>
      <c r="O3527" s="388">
        <f t="shared" si="166"/>
        <v>18390</v>
      </c>
      <c r="P3527" s="339">
        <f t="shared" si="167"/>
        <v>0</v>
      </c>
    </row>
    <row r="3528" spans="1:16" hidden="1" x14ac:dyDescent="0.25">
      <c r="A3528" s="116">
        <v>136788</v>
      </c>
      <c r="B3528" s="116">
        <v>3</v>
      </c>
      <c r="C3528" s="116">
        <v>1112100280</v>
      </c>
      <c r="D3528" s="116" t="s">
        <v>11173</v>
      </c>
      <c r="E3528" s="339">
        <v>69</v>
      </c>
      <c r="F3528" s="194">
        <v>1</v>
      </c>
      <c r="G3528" s="194">
        <v>1</v>
      </c>
      <c r="H3528" s="194" t="s">
        <v>10119</v>
      </c>
      <c r="I3528" s="194">
        <f t="shared" si="165"/>
        <v>0</v>
      </c>
      <c r="J3528" s="116" t="s">
        <v>10120</v>
      </c>
      <c r="K3528" s="116" t="s">
        <v>15451</v>
      </c>
      <c r="L3528" s="197">
        <v>45762</v>
      </c>
      <c r="M3528" s="116"/>
      <c r="N3528" s="197">
        <v>45771</v>
      </c>
      <c r="O3528" s="388">
        <f t="shared" si="166"/>
        <v>69</v>
      </c>
      <c r="P3528" s="339">
        <f t="shared" si="167"/>
        <v>0</v>
      </c>
    </row>
    <row r="3529" spans="1:16" hidden="1" x14ac:dyDescent="0.25">
      <c r="A3529" s="116">
        <v>136788</v>
      </c>
      <c r="B3529" s="116">
        <v>6</v>
      </c>
      <c r="C3529" s="116">
        <v>1112100610</v>
      </c>
      <c r="D3529" s="116" t="s">
        <v>11174</v>
      </c>
      <c r="E3529" s="339">
        <v>892.4</v>
      </c>
      <c r="F3529" s="194">
        <v>8</v>
      </c>
      <c r="G3529" s="194">
        <v>8</v>
      </c>
      <c r="H3529" s="194" t="s">
        <v>10119</v>
      </c>
      <c r="I3529" s="194">
        <f t="shared" si="165"/>
        <v>0</v>
      </c>
      <c r="J3529" s="116" t="s">
        <v>10120</v>
      </c>
      <c r="K3529" s="116" t="s">
        <v>15451</v>
      </c>
      <c r="L3529" s="197">
        <v>45762</v>
      </c>
      <c r="M3529" s="116"/>
      <c r="N3529" s="197">
        <v>45771</v>
      </c>
      <c r="O3529" s="388">
        <f t="shared" si="166"/>
        <v>111.55</v>
      </c>
      <c r="P3529" s="339">
        <f t="shared" si="167"/>
        <v>0</v>
      </c>
    </row>
    <row r="3530" spans="1:16" hidden="1" x14ac:dyDescent="0.25">
      <c r="A3530" s="116">
        <v>136788</v>
      </c>
      <c r="B3530" s="116">
        <v>12</v>
      </c>
      <c r="C3530" s="116">
        <v>1112102140</v>
      </c>
      <c r="D3530" s="116" t="s">
        <v>11175</v>
      </c>
      <c r="E3530" s="339">
        <v>244670.96</v>
      </c>
      <c r="F3530" s="194">
        <v>8</v>
      </c>
      <c r="G3530" s="194">
        <v>8</v>
      </c>
      <c r="H3530" s="194" t="s">
        <v>10119</v>
      </c>
      <c r="I3530" s="194">
        <f t="shared" si="165"/>
        <v>0</v>
      </c>
      <c r="J3530" s="116" t="s">
        <v>10120</v>
      </c>
      <c r="K3530" s="116" t="s">
        <v>15451</v>
      </c>
      <c r="L3530" s="197">
        <v>45762</v>
      </c>
      <c r="M3530" s="116"/>
      <c r="N3530" s="197">
        <v>45771</v>
      </c>
      <c r="O3530" s="388">
        <f t="shared" si="166"/>
        <v>30583.87</v>
      </c>
      <c r="P3530" s="339">
        <f t="shared" si="167"/>
        <v>0</v>
      </c>
    </row>
    <row r="3531" spans="1:16" hidden="1" x14ac:dyDescent="0.25">
      <c r="A3531" s="116">
        <v>136788</v>
      </c>
      <c r="B3531" s="116">
        <v>7</v>
      </c>
      <c r="C3531" s="116">
        <v>1112102270</v>
      </c>
      <c r="D3531" s="116" t="s">
        <v>11178</v>
      </c>
      <c r="E3531" s="339">
        <v>8544</v>
      </c>
      <c r="F3531" s="194">
        <v>8</v>
      </c>
      <c r="G3531" s="194">
        <v>8</v>
      </c>
      <c r="H3531" s="194" t="s">
        <v>10119</v>
      </c>
      <c r="I3531" s="194">
        <f t="shared" si="165"/>
        <v>0</v>
      </c>
      <c r="J3531" s="116" t="s">
        <v>10120</v>
      </c>
      <c r="K3531" s="116" t="s">
        <v>15451</v>
      </c>
      <c r="L3531" s="197">
        <v>45762</v>
      </c>
      <c r="M3531" s="116" t="s">
        <v>17617</v>
      </c>
      <c r="N3531" s="197">
        <v>45881</v>
      </c>
      <c r="O3531" s="388">
        <f t="shared" si="166"/>
        <v>1068</v>
      </c>
      <c r="P3531" s="339">
        <f t="shared" si="167"/>
        <v>0</v>
      </c>
    </row>
    <row r="3532" spans="1:16" hidden="1" x14ac:dyDescent="0.25">
      <c r="A3532" s="116">
        <v>136788</v>
      </c>
      <c r="B3532" s="116">
        <v>2</v>
      </c>
      <c r="C3532" s="116">
        <v>1316103580</v>
      </c>
      <c r="D3532" s="116" t="s">
        <v>17529</v>
      </c>
      <c r="E3532" s="339">
        <v>131982</v>
      </c>
      <c r="F3532" s="194">
        <v>8</v>
      </c>
      <c r="G3532" s="194">
        <v>8</v>
      </c>
      <c r="H3532" s="194" t="s">
        <v>10119</v>
      </c>
      <c r="I3532" s="194">
        <f t="shared" si="165"/>
        <v>0</v>
      </c>
      <c r="J3532" s="116" t="s">
        <v>10120</v>
      </c>
      <c r="K3532" s="116" t="s">
        <v>15451</v>
      </c>
      <c r="L3532" s="197">
        <v>45762</v>
      </c>
      <c r="M3532" s="116"/>
      <c r="N3532" s="197">
        <v>45771</v>
      </c>
      <c r="O3532" s="388">
        <f t="shared" si="166"/>
        <v>16497.75</v>
      </c>
      <c r="P3532" s="339">
        <f t="shared" si="167"/>
        <v>0</v>
      </c>
    </row>
    <row r="3533" spans="1:16" hidden="1" x14ac:dyDescent="0.25">
      <c r="A3533" s="116">
        <v>136788</v>
      </c>
      <c r="B3533" s="116">
        <v>1</v>
      </c>
      <c r="C3533" s="116">
        <v>1316103600</v>
      </c>
      <c r="D3533" s="116" t="s">
        <v>17493</v>
      </c>
      <c r="E3533" s="339">
        <v>260137.28</v>
      </c>
      <c r="F3533" s="194">
        <v>8</v>
      </c>
      <c r="G3533" s="194">
        <v>8</v>
      </c>
      <c r="H3533" s="194" t="s">
        <v>10119</v>
      </c>
      <c r="I3533" s="194">
        <f t="shared" si="165"/>
        <v>0</v>
      </c>
      <c r="J3533" s="116" t="s">
        <v>10120</v>
      </c>
      <c r="K3533" s="116" t="s">
        <v>15451</v>
      </c>
      <c r="L3533" s="197">
        <v>45762</v>
      </c>
      <c r="M3533" s="116"/>
      <c r="N3533" s="197">
        <v>45771</v>
      </c>
      <c r="O3533" s="388">
        <f t="shared" si="166"/>
        <v>32517.16</v>
      </c>
      <c r="P3533" s="339">
        <f t="shared" si="167"/>
        <v>0</v>
      </c>
    </row>
    <row r="3534" spans="1:16" hidden="1" x14ac:dyDescent="0.25">
      <c r="A3534" s="116">
        <v>136788</v>
      </c>
      <c r="B3534" s="116">
        <v>5</v>
      </c>
      <c r="C3534" s="116">
        <v>1318100000</v>
      </c>
      <c r="D3534" s="116" t="s">
        <v>11261</v>
      </c>
      <c r="E3534" s="339">
        <v>6394.96</v>
      </c>
      <c r="F3534" s="194">
        <v>8</v>
      </c>
      <c r="G3534" s="194">
        <v>8</v>
      </c>
      <c r="H3534" s="194" t="s">
        <v>10119</v>
      </c>
      <c r="I3534" s="194">
        <f t="shared" si="165"/>
        <v>0</v>
      </c>
      <c r="J3534" s="116" t="s">
        <v>10120</v>
      </c>
      <c r="K3534" s="116" t="s">
        <v>15451</v>
      </c>
      <c r="L3534" s="197">
        <v>45762</v>
      </c>
      <c r="M3534" s="116"/>
      <c r="N3534" s="197">
        <v>45771</v>
      </c>
      <c r="O3534" s="388">
        <f t="shared" si="166"/>
        <v>799.37</v>
      </c>
      <c r="P3534" s="339">
        <f t="shared" si="167"/>
        <v>0</v>
      </c>
    </row>
    <row r="3535" spans="1:16" hidden="1" x14ac:dyDescent="0.25">
      <c r="A3535" s="116">
        <v>136788</v>
      </c>
      <c r="B3535" s="116">
        <v>4</v>
      </c>
      <c r="C3535" s="116">
        <v>1523109070</v>
      </c>
      <c r="D3535" s="116" t="s">
        <v>16200</v>
      </c>
      <c r="E3535" s="339">
        <v>1624</v>
      </c>
      <c r="F3535" s="194">
        <v>8</v>
      </c>
      <c r="G3535" s="194">
        <v>8</v>
      </c>
      <c r="H3535" s="194" t="s">
        <v>10119</v>
      </c>
      <c r="I3535" s="194">
        <f t="shared" si="165"/>
        <v>0</v>
      </c>
      <c r="J3535" s="116" t="s">
        <v>10120</v>
      </c>
      <c r="K3535" s="116" t="s">
        <v>15451</v>
      </c>
      <c r="L3535" s="197">
        <v>45762</v>
      </c>
      <c r="M3535" s="116" t="s">
        <v>16664</v>
      </c>
      <c r="N3535" s="197">
        <v>45951</v>
      </c>
      <c r="O3535" s="388">
        <f t="shared" si="166"/>
        <v>203</v>
      </c>
      <c r="P3535" s="339">
        <f t="shared" si="167"/>
        <v>0</v>
      </c>
    </row>
    <row r="3536" spans="1:16" hidden="1" x14ac:dyDescent="0.25">
      <c r="A3536" s="116">
        <v>136789</v>
      </c>
      <c r="B3536" s="116">
        <v>8</v>
      </c>
      <c r="C3536" s="116">
        <v>1010101250</v>
      </c>
      <c r="D3536" s="116" t="s">
        <v>17477</v>
      </c>
      <c r="E3536" s="339">
        <v>38645</v>
      </c>
      <c r="F3536" s="194">
        <v>100</v>
      </c>
      <c r="G3536" s="194">
        <v>100</v>
      </c>
      <c r="H3536" s="194" t="s">
        <v>10119</v>
      </c>
      <c r="I3536" s="194">
        <f t="shared" si="165"/>
        <v>0</v>
      </c>
      <c r="J3536" s="116" t="s">
        <v>10120</v>
      </c>
      <c r="K3536" s="116" t="s">
        <v>15671</v>
      </c>
      <c r="L3536" s="197">
        <v>45762</v>
      </c>
      <c r="M3536" s="116"/>
      <c r="N3536" s="197">
        <v>45883</v>
      </c>
      <c r="O3536" s="388">
        <f t="shared" si="166"/>
        <v>386.45</v>
      </c>
      <c r="P3536" s="339">
        <f t="shared" si="167"/>
        <v>0</v>
      </c>
    </row>
    <row r="3537" spans="1:16" hidden="1" x14ac:dyDescent="0.25">
      <c r="A3537" s="116">
        <v>136789</v>
      </c>
      <c r="B3537" s="116">
        <v>3</v>
      </c>
      <c r="C3537" s="116">
        <v>1016100000</v>
      </c>
      <c r="D3537" s="116" t="s">
        <v>10650</v>
      </c>
      <c r="E3537" s="339">
        <v>10336</v>
      </c>
      <c r="F3537" s="194">
        <v>1</v>
      </c>
      <c r="G3537" s="194">
        <v>1</v>
      </c>
      <c r="H3537" s="194" t="s">
        <v>10119</v>
      </c>
      <c r="I3537" s="194">
        <f t="shared" si="165"/>
        <v>0</v>
      </c>
      <c r="J3537" s="116" t="s">
        <v>10120</v>
      </c>
      <c r="K3537" s="116" t="s">
        <v>15671</v>
      </c>
      <c r="L3537" s="197">
        <v>45762</v>
      </c>
      <c r="M3537" s="116" t="s">
        <v>17726</v>
      </c>
      <c r="N3537" s="197">
        <v>45833</v>
      </c>
      <c r="O3537" s="388">
        <f t="shared" si="166"/>
        <v>10336</v>
      </c>
      <c r="P3537" s="339">
        <f t="shared" si="167"/>
        <v>0</v>
      </c>
    </row>
    <row r="3538" spans="1:16" hidden="1" x14ac:dyDescent="0.25">
      <c r="A3538" s="116">
        <v>136789</v>
      </c>
      <c r="B3538" s="116">
        <v>2</v>
      </c>
      <c r="C3538" s="116">
        <v>1016101010</v>
      </c>
      <c r="D3538" s="116" t="s">
        <v>10655</v>
      </c>
      <c r="E3538" s="339">
        <v>18584</v>
      </c>
      <c r="F3538" s="194">
        <v>1</v>
      </c>
      <c r="G3538" s="194">
        <v>1</v>
      </c>
      <c r="H3538" s="194" t="s">
        <v>10119</v>
      </c>
      <c r="I3538" s="194">
        <f t="shared" si="165"/>
        <v>0</v>
      </c>
      <c r="J3538" s="116" t="s">
        <v>10120</v>
      </c>
      <c r="K3538" s="116" t="s">
        <v>15671</v>
      </c>
      <c r="L3538" s="197">
        <v>45762</v>
      </c>
      <c r="M3538" s="116" t="s">
        <v>17686</v>
      </c>
      <c r="N3538" s="197">
        <v>45833</v>
      </c>
      <c r="O3538" s="388">
        <f t="shared" si="166"/>
        <v>18584</v>
      </c>
      <c r="P3538" s="339">
        <f t="shared" si="167"/>
        <v>0</v>
      </c>
    </row>
    <row r="3539" spans="1:16" hidden="1" x14ac:dyDescent="0.25">
      <c r="A3539" s="116">
        <v>136789</v>
      </c>
      <c r="B3539" s="116">
        <v>9</v>
      </c>
      <c r="C3539" s="116">
        <v>1017102120</v>
      </c>
      <c r="D3539" s="116" t="s">
        <v>10656</v>
      </c>
      <c r="E3539" s="339">
        <v>162000</v>
      </c>
      <c r="F3539" s="194">
        <v>1</v>
      </c>
      <c r="G3539" s="194">
        <v>1</v>
      </c>
      <c r="H3539" s="194" t="s">
        <v>10119</v>
      </c>
      <c r="I3539" s="194">
        <f t="shared" si="165"/>
        <v>0</v>
      </c>
      <c r="J3539" s="116" t="s">
        <v>10120</v>
      </c>
      <c r="K3539" s="116" t="s">
        <v>15671</v>
      </c>
      <c r="L3539" s="197">
        <v>45762</v>
      </c>
      <c r="M3539" s="116"/>
      <c r="N3539" s="197">
        <v>45854</v>
      </c>
      <c r="O3539" s="388">
        <f t="shared" si="166"/>
        <v>162000</v>
      </c>
      <c r="P3539" s="339">
        <f t="shared" si="167"/>
        <v>0</v>
      </c>
    </row>
    <row r="3540" spans="1:16" hidden="1" x14ac:dyDescent="0.25">
      <c r="A3540" s="116">
        <v>136789</v>
      </c>
      <c r="B3540" s="116">
        <v>1</v>
      </c>
      <c r="C3540" s="116">
        <v>1019100040</v>
      </c>
      <c r="D3540" s="116" t="s">
        <v>10643</v>
      </c>
      <c r="E3540" s="339">
        <v>6004</v>
      </c>
      <c r="F3540" s="194">
        <v>2</v>
      </c>
      <c r="G3540" s="194">
        <v>2</v>
      </c>
      <c r="H3540" s="194" t="s">
        <v>10119</v>
      </c>
      <c r="I3540" s="194">
        <f t="shared" si="165"/>
        <v>0</v>
      </c>
      <c r="J3540" s="116" t="s">
        <v>10120</v>
      </c>
      <c r="K3540" s="116" t="s">
        <v>15671</v>
      </c>
      <c r="L3540" s="197">
        <v>45762</v>
      </c>
      <c r="M3540" s="116"/>
      <c r="N3540" s="197">
        <v>45854</v>
      </c>
      <c r="O3540" s="388">
        <f t="shared" si="166"/>
        <v>3002</v>
      </c>
      <c r="P3540" s="339">
        <f t="shared" si="167"/>
        <v>0</v>
      </c>
    </row>
    <row r="3541" spans="1:16" hidden="1" x14ac:dyDescent="0.25">
      <c r="A3541" s="116">
        <v>136789</v>
      </c>
      <c r="B3541" s="116">
        <v>4</v>
      </c>
      <c r="C3541" s="116">
        <v>1511102130</v>
      </c>
      <c r="D3541" s="116" t="s">
        <v>10484</v>
      </c>
      <c r="E3541" s="339">
        <v>16281.12</v>
      </c>
      <c r="F3541" s="194">
        <v>16</v>
      </c>
      <c r="G3541" s="194">
        <v>16</v>
      </c>
      <c r="H3541" s="194" t="s">
        <v>10119</v>
      </c>
      <c r="I3541" s="194">
        <f t="shared" si="165"/>
        <v>0</v>
      </c>
      <c r="J3541" s="116" t="s">
        <v>10120</v>
      </c>
      <c r="K3541" s="116" t="s">
        <v>15671</v>
      </c>
      <c r="L3541" s="197">
        <v>45762</v>
      </c>
      <c r="M3541" s="116" t="s">
        <v>15817</v>
      </c>
      <c r="N3541" s="197">
        <v>45838</v>
      </c>
      <c r="O3541" s="388">
        <f t="shared" si="166"/>
        <v>1017.57</v>
      </c>
      <c r="P3541" s="339">
        <f t="shared" si="167"/>
        <v>0</v>
      </c>
    </row>
    <row r="3542" spans="1:16" hidden="1" x14ac:dyDescent="0.25">
      <c r="A3542" s="116">
        <v>136789</v>
      </c>
      <c r="B3542" s="116">
        <v>10</v>
      </c>
      <c r="C3542" s="116">
        <v>1514100320</v>
      </c>
      <c r="D3542" s="116" t="s">
        <v>11283</v>
      </c>
      <c r="E3542" s="339">
        <v>4974</v>
      </c>
      <c r="F3542" s="194">
        <v>1</v>
      </c>
      <c r="G3542" s="194">
        <v>1</v>
      </c>
      <c r="H3542" s="194" t="s">
        <v>10119</v>
      </c>
      <c r="I3542" s="194">
        <f t="shared" si="165"/>
        <v>0</v>
      </c>
      <c r="J3542" s="116" t="s">
        <v>10120</v>
      </c>
      <c r="K3542" s="116" t="s">
        <v>15671</v>
      </c>
      <c r="L3542" s="197">
        <v>45762</v>
      </c>
      <c r="M3542" s="116"/>
      <c r="N3542" s="197">
        <v>45854</v>
      </c>
      <c r="O3542" s="388">
        <f t="shared" si="166"/>
        <v>4974</v>
      </c>
      <c r="P3542" s="339">
        <f t="shared" si="167"/>
        <v>0</v>
      </c>
    </row>
    <row r="3543" spans="1:16" hidden="1" x14ac:dyDescent="0.25">
      <c r="A3543" s="116">
        <v>136789</v>
      </c>
      <c r="B3543" s="116">
        <v>5</v>
      </c>
      <c r="C3543" s="116">
        <v>1521100650</v>
      </c>
      <c r="D3543" s="116" t="s">
        <v>17537</v>
      </c>
      <c r="E3543" s="339">
        <v>2160</v>
      </c>
      <c r="F3543" s="194">
        <v>16</v>
      </c>
      <c r="G3543" s="194">
        <v>16</v>
      </c>
      <c r="H3543" s="194" t="s">
        <v>10119</v>
      </c>
      <c r="I3543" s="194">
        <f t="shared" si="165"/>
        <v>0</v>
      </c>
      <c r="J3543" s="116" t="s">
        <v>10120</v>
      </c>
      <c r="K3543" s="116" t="s">
        <v>15671</v>
      </c>
      <c r="L3543" s="197">
        <v>45762</v>
      </c>
      <c r="M3543" s="116" t="s">
        <v>15817</v>
      </c>
      <c r="N3543" s="197">
        <v>45838</v>
      </c>
      <c r="O3543" s="388">
        <f t="shared" si="166"/>
        <v>135</v>
      </c>
      <c r="P3543" s="339">
        <f t="shared" si="167"/>
        <v>0</v>
      </c>
    </row>
    <row r="3544" spans="1:16" hidden="1" x14ac:dyDescent="0.25">
      <c r="A3544" s="116">
        <v>136789</v>
      </c>
      <c r="B3544" s="116">
        <v>7</v>
      </c>
      <c r="C3544" s="116">
        <v>1546101840</v>
      </c>
      <c r="D3544" s="116" t="s">
        <v>10957</v>
      </c>
      <c r="E3544" s="339">
        <v>112910.5</v>
      </c>
      <c r="F3544" s="194">
        <v>10</v>
      </c>
      <c r="G3544" s="194">
        <f>6+4</f>
        <v>10</v>
      </c>
      <c r="H3544" s="194" t="s">
        <v>10119</v>
      </c>
      <c r="I3544" s="194">
        <f t="shared" si="165"/>
        <v>0</v>
      </c>
      <c r="J3544" s="116" t="s">
        <v>10120</v>
      </c>
      <c r="K3544" s="116" t="s">
        <v>15671</v>
      </c>
      <c r="L3544" s="197">
        <v>45762</v>
      </c>
      <c r="M3544" s="116" t="s">
        <v>16438</v>
      </c>
      <c r="N3544" s="197">
        <v>45908</v>
      </c>
      <c r="O3544" s="388">
        <f t="shared" si="166"/>
        <v>11291.05</v>
      </c>
      <c r="P3544" s="339">
        <f t="shared" si="167"/>
        <v>0</v>
      </c>
    </row>
    <row r="3545" spans="1:16" hidden="1" x14ac:dyDescent="0.25">
      <c r="A3545" s="116">
        <v>136789</v>
      </c>
      <c r="B3545" s="116">
        <v>6</v>
      </c>
      <c r="C3545" s="116">
        <v>1810105190</v>
      </c>
      <c r="D3545" s="116" t="s">
        <v>10568</v>
      </c>
      <c r="E3545" s="339">
        <v>6837.12</v>
      </c>
      <c r="F3545" s="194">
        <v>32</v>
      </c>
      <c r="G3545" s="194">
        <v>32</v>
      </c>
      <c r="H3545" s="194" t="s">
        <v>10119</v>
      </c>
      <c r="I3545" s="194">
        <f t="shared" si="165"/>
        <v>0</v>
      </c>
      <c r="J3545" s="116" t="s">
        <v>10120</v>
      </c>
      <c r="K3545" s="116" t="s">
        <v>15671</v>
      </c>
      <c r="L3545" s="197">
        <v>45762</v>
      </c>
      <c r="M3545" s="116"/>
      <c r="N3545" s="197">
        <v>45854</v>
      </c>
      <c r="O3545" s="388">
        <f t="shared" si="166"/>
        <v>213.66</v>
      </c>
      <c r="P3545" s="339">
        <f t="shared" si="167"/>
        <v>0</v>
      </c>
    </row>
    <row r="3546" spans="1:16" hidden="1" x14ac:dyDescent="0.25">
      <c r="A3546" s="116">
        <v>136790</v>
      </c>
      <c r="B3546" s="116">
        <v>7</v>
      </c>
      <c r="C3546" s="116">
        <v>1016100000</v>
      </c>
      <c r="D3546" s="116" t="s">
        <v>10650</v>
      </c>
      <c r="E3546" s="339">
        <v>10336</v>
      </c>
      <c r="F3546" s="194">
        <v>1</v>
      </c>
      <c r="G3546" s="194">
        <v>1</v>
      </c>
      <c r="H3546" s="194" t="s">
        <v>10119</v>
      </c>
      <c r="I3546" s="194">
        <f t="shared" si="165"/>
        <v>0</v>
      </c>
      <c r="J3546" s="116" t="s">
        <v>10120</v>
      </c>
      <c r="K3546" s="116" t="s">
        <v>15402</v>
      </c>
      <c r="L3546" s="197">
        <v>45762</v>
      </c>
      <c r="M3546" s="116" t="s">
        <v>17726</v>
      </c>
      <c r="N3546" s="197">
        <v>45833</v>
      </c>
      <c r="O3546" s="388">
        <f t="shared" si="166"/>
        <v>10336</v>
      </c>
      <c r="P3546" s="339">
        <f t="shared" si="167"/>
        <v>0</v>
      </c>
    </row>
    <row r="3547" spans="1:16" hidden="1" x14ac:dyDescent="0.25">
      <c r="A3547" s="116">
        <v>136790</v>
      </c>
      <c r="B3547" s="116">
        <v>6</v>
      </c>
      <c r="C3547" s="116">
        <v>1016101010</v>
      </c>
      <c r="D3547" s="116" t="s">
        <v>10655</v>
      </c>
      <c r="E3547" s="339">
        <v>18584</v>
      </c>
      <c r="F3547" s="194">
        <v>1</v>
      </c>
      <c r="G3547" s="194">
        <v>1</v>
      </c>
      <c r="H3547" s="194" t="s">
        <v>10119</v>
      </c>
      <c r="I3547" s="194">
        <f t="shared" si="165"/>
        <v>0</v>
      </c>
      <c r="J3547" s="116" t="s">
        <v>10120</v>
      </c>
      <c r="K3547" s="116" t="s">
        <v>15402</v>
      </c>
      <c r="L3547" s="197">
        <v>45762</v>
      </c>
      <c r="M3547" s="116" t="s">
        <v>17686</v>
      </c>
      <c r="N3547" s="197">
        <v>45833</v>
      </c>
      <c r="O3547" s="388">
        <f t="shared" si="166"/>
        <v>18584</v>
      </c>
      <c r="P3547" s="339">
        <f t="shared" si="167"/>
        <v>0</v>
      </c>
    </row>
    <row r="3548" spans="1:16" hidden="1" x14ac:dyDescent="0.25">
      <c r="A3548" s="116">
        <v>136790</v>
      </c>
      <c r="B3548" s="116">
        <v>2</v>
      </c>
      <c r="C3548" s="116">
        <v>1023100140</v>
      </c>
      <c r="D3548" s="116" t="s">
        <v>11171</v>
      </c>
      <c r="E3548" s="339">
        <v>73560.039999999994</v>
      </c>
      <c r="F3548" s="194">
        <v>4</v>
      </c>
      <c r="G3548" s="194">
        <v>4</v>
      </c>
      <c r="H3548" s="194" t="s">
        <v>10119</v>
      </c>
      <c r="I3548" s="194">
        <f t="shared" si="165"/>
        <v>0</v>
      </c>
      <c r="J3548" s="116" t="s">
        <v>10120</v>
      </c>
      <c r="K3548" s="116" t="s">
        <v>15402</v>
      </c>
      <c r="L3548" s="197">
        <v>45762</v>
      </c>
      <c r="M3548" s="116"/>
      <c r="N3548" s="197">
        <v>45841</v>
      </c>
      <c r="O3548" s="388">
        <f t="shared" si="166"/>
        <v>18390.009999999998</v>
      </c>
      <c r="P3548" s="339">
        <f t="shared" si="167"/>
        <v>0</v>
      </c>
    </row>
    <row r="3549" spans="1:16" hidden="1" x14ac:dyDescent="0.25">
      <c r="A3549" s="116">
        <v>136790</v>
      </c>
      <c r="B3549" s="116">
        <v>1</v>
      </c>
      <c r="C3549" s="116">
        <v>1023100340</v>
      </c>
      <c r="D3549" s="116" t="s">
        <v>10969</v>
      </c>
      <c r="E3549" s="339">
        <v>73560</v>
      </c>
      <c r="F3549" s="194">
        <v>4</v>
      </c>
      <c r="G3549" s="194">
        <v>4</v>
      </c>
      <c r="H3549" s="194" t="s">
        <v>10119</v>
      </c>
      <c r="I3549" s="194">
        <f t="shared" si="165"/>
        <v>0</v>
      </c>
      <c r="J3549" s="116" t="s">
        <v>10120</v>
      </c>
      <c r="K3549" s="116" t="s">
        <v>15402</v>
      </c>
      <c r="L3549" s="197">
        <v>45762</v>
      </c>
      <c r="M3549" s="116"/>
      <c r="N3549" s="197">
        <v>45841</v>
      </c>
      <c r="O3549" s="388">
        <f t="shared" si="166"/>
        <v>18390</v>
      </c>
      <c r="P3549" s="339">
        <f t="shared" si="167"/>
        <v>0</v>
      </c>
    </row>
    <row r="3550" spans="1:16" hidden="1" x14ac:dyDescent="0.25">
      <c r="A3550" s="116">
        <v>136790</v>
      </c>
      <c r="B3550" s="116">
        <v>8</v>
      </c>
      <c r="C3550" s="116">
        <v>1514100320</v>
      </c>
      <c r="D3550" s="116" t="s">
        <v>11283</v>
      </c>
      <c r="E3550" s="339">
        <v>4974.25</v>
      </c>
      <c r="F3550" s="194">
        <v>1</v>
      </c>
      <c r="G3550" s="194">
        <v>1</v>
      </c>
      <c r="H3550" s="194" t="s">
        <v>10119</v>
      </c>
      <c r="I3550" s="194">
        <f t="shared" si="165"/>
        <v>0</v>
      </c>
      <c r="J3550" s="116" t="s">
        <v>10120</v>
      </c>
      <c r="K3550" s="116" t="s">
        <v>15402</v>
      </c>
      <c r="L3550" s="197">
        <v>45762</v>
      </c>
      <c r="M3550" s="116"/>
      <c r="N3550" s="197">
        <v>45841</v>
      </c>
      <c r="O3550" s="388">
        <f t="shared" si="166"/>
        <v>4974.25</v>
      </c>
      <c r="P3550" s="339">
        <f t="shared" si="167"/>
        <v>0</v>
      </c>
    </row>
    <row r="3551" spans="1:16" hidden="1" x14ac:dyDescent="0.25">
      <c r="A3551" s="116">
        <v>136790</v>
      </c>
      <c r="B3551" s="116">
        <v>5</v>
      </c>
      <c r="C3551" s="116">
        <v>1546100830</v>
      </c>
      <c r="D3551" s="116" t="s">
        <v>10375</v>
      </c>
      <c r="E3551" s="339">
        <v>60480</v>
      </c>
      <c r="F3551" s="194">
        <v>5</v>
      </c>
      <c r="G3551" s="194">
        <v>5</v>
      </c>
      <c r="H3551" s="194" t="s">
        <v>10119</v>
      </c>
      <c r="I3551" s="194">
        <f t="shared" si="165"/>
        <v>0</v>
      </c>
      <c r="J3551" s="116" t="s">
        <v>10120</v>
      </c>
      <c r="K3551" s="116" t="s">
        <v>15402</v>
      </c>
      <c r="L3551" s="197">
        <v>45762</v>
      </c>
      <c r="M3551" s="116"/>
      <c r="N3551" s="197">
        <v>45875</v>
      </c>
      <c r="O3551" s="388">
        <f t="shared" si="166"/>
        <v>12096</v>
      </c>
      <c r="P3551" s="339">
        <f t="shared" si="167"/>
        <v>0</v>
      </c>
    </row>
    <row r="3552" spans="1:16" hidden="1" x14ac:dyDescent="0.25">
      <c r="A3552" s="116">
        <v>136790</v>
      </c>
      <c r="B3552" s="116">
        <v>3</v>
      </c>
      <c r="C3552" s="116">
        <v>1550100220</v>
      </c>
      <c r="D3552" s="116" t="s">
        <v>11356</v>
      </c>
      <c r="E3552" s="339">
        <v>207639.05</v>
      </c>
      <c r="F3552" s="194">
        <v>5</v>
      </c>
      <c r="G3552" s="194">
        <v>5</v>
      </c>
      <c r="H3552" s="194" t="s">
        <v>10119</v>
      </c>
      <c r="I3552" s="194">
        <f t="shared" si="165"/>
        <v>0</v>
      </c>
      <c r="J3552" s="116" t="s">
        <v>10120</v>
      </c>
      <c r="K3552" s="116" t="s">
        <v>15402</v>
      </c>
      <c r="L3552" s="197">
        <v>45762</v>
      </c>
      <c r="M3552" s="116" t="s">
        <v>17727</v>
      </c>
      <c r="N3552" s="197">
        <v>45833</v>
      </c>
      <c r="O3552" s="388">
        <f t="shared" si="166"/>
        <v>41527.81</v>
      </c>
      <c r="P3552" s="339">
        <f t="shared" si="167"/>
        <v>0</v>
      </c>
    </row>
    <row r="3553" spans="1:16" hidden="1" x14ac:dyDescent="0.25">
      <c r="A3553" s="116">
        <v>136790</v>
      </c>
      <c r="B3553" s="116">
        <v>4</v>
      </c>
      <c r="C3553" s="116">
        <v>1550100230</v>
      </c>
      <c r="D3553" s="116" t="s">
        <v>15766</v>
      </c>
      <c r="E3553" s="339">
        <v>209789.45</v>
      </c>
      <c r="F3553" s="194">
        <v>5</v>
      </c>
      <c r="G3553" s="194">
        <v>5</v>
      </c>
      <c r="H3553" s="194" t="s">
        <v>10119</v>
      </c>
      <c r="I3553" s="194">
        <f t="shared" si="165"/>
        <v>0</v>
      </c>
      <c r="J3553" s="116" t="s">
        <v>10120</v>
      </c>
      <c r="K3553" s="116" t="s">
        <v>15402</v>
      </c>
      <c r="L3553" s="197">
        <v>45762</v>
      </c>
      <c r="M3553" s="116" t="s">
        <v>17727</v>
      </c>
      <c r="N3553" s="197">
        <v>45833</v>
      </c>
      <c r="O3553" s="388">
        <f t="shared" si="166"/>
        <v>41957.89</v>
      </c>
      <c r="P3553" s="339">
        <f t="shared" si="167"/>
        <v>0</v>
      </c>
    </row>
    <row r="3554" spans="1:16" hidden="1" x14ac:dyDescent="0.25">
      <c r="A3554" s="116">
        <v>136800</v>
      </c>
      <c r="B3554" s="116">
        <v>11</v>
      </c>
      <c r="C3554" s="116">
        <v>1310101740</v>
      </c>
      <c r="D3554" s="116" t="s">
        <v>10700</v>
      </c>
      <c r="E3554" s="339">
        <v>312000</v>
      </c>
      <c r="F3554" s="194">
        <v>6</v>
      </c>
      <c r="G3554" s="194">
        <v>6</v>
      </c>
      <c r="H3554" s="194" t="s">
        <v>10119</v>
      </c>
      <c r="I3554" s="194">
        <f t="shared" si="165"/>
        <v>0</v>
      </c>
      <c r="J3554" s="116" t="s">
        <v>10120</v>
      </c>
      <c r="K3554" s="116" t="s">
        <v>15389</v>
      </c>
      <c r="L3554" s="197">
        <v>45762</v>
      </c>
      <c r="M3554" s="116"/>
      <c r="N3554" s="197">
        <v>45770</v>
      </c>
      <c r="O3554" s="388">
        <f t="shared" si="166"/>
        <v>52000</v>
      </c>
      <c r="P3554" s="339">
        <f t="shared" si="167"/>
        <v>0</v>
      </c>
    </row>
    <row r="3555" spans="1:16" hidden="1" x14ac:dyDescent="0.25">
      <c r="A3555" s="116">
        <v>136800</v>
      </c>
      <c r="B3555" s="116">
        <v>10</v>
      </c>
      <c r="C3555" s="116">
        <v>1310110120</v>
      </c>
      <c r="D3555" s="116" t="s">
        <v>8557</v>
      </c>
      <c r="E3555" s="339">
        <v>17560</v>
      </c>
      <c r="F3555" s="194">
        <v>4</v>
      </c>
      <c r="G3555" s="194">
        <v>4</v>
      </c>
      <c r="H3555" s="194" t="s">
        <v>10119</v>
      </c>
      <c r="I3555" s="194">
        <f t="shared" si="165"/>
        <v>0</v>
      </c>
      <c r="J3555" s="116" t="s">
        <v>10120</v>
      </c>
      <c r="K3555" s="116" t="s">
        <v>15389</v>
      </c>
      <c r="L3555" s="197">
        <v>45762</v>
      </c>
      <c r="M3555" s="116"/>
      <c r="N3555" s="197">
        <v>45770</v>
      </c>
      <c r="O3555" s="388">
        <f t="shared" si="166"/>
        <v>4390</v>
      </c>
      <c r="P3555" s="339">
        <f t="shared" si="167"/>
        <v>0</v>
      </c>
    </row>
    <row r="3556" spans="1:16" hidden="1" x14ac:dyDescent="0.25">
      <c r="A3556" s="116">
        <v>136800</v>
      </c>
      <c r="B3556" s="116">
        <v>9</v>
      </c>
      <c r="C3556" s="116">
        <v>1310110130</v>
      </c>
      <c r="D3556" s="116" t="s">
        <v>8559</v>
      </c>
      <c r="E3556" s="339">
        <v>6160</v>
      </c>
      <c r="F3556" s="194">
        <v>4</v>
      </c>
      <c r="G3556" s="194">
        <v>4</v>
      </c>
      <c r="H3556" s="194" t="s">
        <v>10119</v>
      </c>
      <c r="I3556" s="194">
        <f t="shared" si="165"/>
        <v>0</v>
      </c>
      <c r="J3556" s="116" t="s">
        <v>10120</v>
      </c>
      <c r="K3556" s="116" t="s">
        <v>15389</v>
      </c>
      <c r="L3556" s="197">
        <v>45762</v>
      </c>
      <c r="M3556" s="116"/>
      <c r="N3556" s="197">
        <v>45770</v>
      </c>
      <c r="O3556" s="388">
        <f t="shared" si="166"/>
        <v>1540</v>
      </c>
      <c r="P3556" s="339">
        <f t="shared" si="167"/>
        <v>0</v>
      </c>
    </row>
    <row r="3557" spans="1:16" hidden="1" x14ac:dyDescent="0.25">
      <c r="A3557" s="116">
        <v>136800</v>
      </c>
      <c r="B3557" s="116">
        <v>8</v>
      </c>
      <c r="C3557" s="116">
        <v>1310110140</v>
      </c>
      <c r="D3557" s="116" t="s">
        <v>8561</v>
      </c>
      <c r="E3557" s="339">
        <v>19666.599999999999</v>
      </c>
      <c r="F3557" s="194">
        <v>20</v>
      </c>
      <c r="G3557" s="194">
        <v>20</v>
      </c>
      <c r="H3557" s="194" t="s">
        <v>10119</v>
      </c>
      <c r="I3557" s="194">
        <f t="shared" si="165"/>
        <v>0</v>
      </c>
      <c r="J3557" s="116" t="s">
        <v>10120</v>
      </c>
      <c r="K3557" s="116" t="s">
        <v>15389</v>
      </c>
      <c r="L3557" s="197">
        <v>45762</v>
      </c>
      <c r="M3557" s="116"/>
      <c r="N3557" s="197">
        <v>45770</v>
      </c>
      <c r="O3557" s="388">
        <f t="shared" si="166"/>
        <v>983.32999999999993</v>
      </c>
      <c r="P3557" s="339">
        <f t="shared" si="167"/>
        <v>0</v>
      </c>
    </row>
    <row r="3558" spans="1:16" hidden="1" x14ac:dyDescent="0.25">
      <c r="A3558" s="116">
        <v>136800</v>
      </c>
      <c r="B3558" s="116">
        <v>6</v>
      </c>
      <c r="C3558" s="116">
        <v>1311100070</v>
      </c>
      <c r="D3558" s="116" t="s">
        <v>11247</v>
      </c>
      <c r="E3558" s="339">
        <v>51475.199999999997</v>
      </c>
      <c r="F3558" s="194">
        <v>2</v>
      </c>
      <c r="G3558" s="194">
        <v>2</v>
      </c>
      <c r="H3558" s="194" t="s">
        <v>10119</v>
      </c>
      <c r="I3558" s="194">
        <f t="shared" si="165"/>
        <v>0</v>
      </c>
      <c r="J3558" s="116" t="s">
        <v>10120</v>
      </c>
      <c r="K3558" s="116" t="s">
        <v>15389</v>
      </c>
      <c r="L3558" s="197">
        <v>45762</v>
      </c>
      <c r="M3558" s="116"/>
      <c r="N3558" s="197">
        <v>45770</v>
      </c>
      <c r="O3558" s="388">
        <f t="shared" si="166"/>
        <v>25737.599999999999</v>
      </c>
      <c r="P3558" s="339">
        <f t="shared" si="167"/>
        <v>0</v>
      </c>
    </row>
    <row r="3559" spans="1:16" hidden="1" x14ac:dyDescent="0.25">
      <c r="A3559" s="116">
        <v>136800</v>
      </c>
      <c r="B3559" s="116">
        <v>12</v>
      </c>
      <c r="C3559" s="116">
        <v>1315101570</v>
      </c>
      <c r="D3559" s="116" t="s">
        <v>11040</v>
      </c>
      <c r="E3559" s="339">
        <v>32482</v>
      </c>
      <c r="F3559" s="194">
        <v>1</v>
      </c>
      <c r="G3559" s="194">
        <v>1</v>
      </c>
      <c r="H3559" s="194" t="s">
        <v>10119</v>
      </c>
      <c r="I3559" s="194">
        <f t="shared" si="165"/>
        <v>0</v>
      </c>
      <c r="J3559" s="116" t="s">
        <v>10120</v>
      </c>
      <c r="K3559" s="116" t="s">
        <v>15389</v>
      </c>
      <c r="L3559" s="197">
        <v>45762</v>
      </c>
      <c r="M3559" s="116"/>
      <c r="N3559" s="197">
        <v>45770</v>
      </c>
      <c r="O3559" s="388">
        <f t="shared" si="166"/>
        <v>32482</v>
      </c>
      <c r="P3559" s="339">
        <f t="shared" si="167"/>
        <v>0</v>
      </c>
    </row>
    <row r="3560" spans="1:16" hidden="1" x14ac:dyDescent="0.25">
      <c r="A3560" s="116">
        <v>136800</v>
      </c>
      <c r="B3560" s="116">
        <v>2</v>
      </c>
      <c r="C3560" s="116">
        <v>1318100010</v>
      </c>
      <c r="D3560" s="116" t="s">
        <v>11262</v>
      </c>
      <c r="E3560" s="339">
        <v>57382.22</v>
      </c>
      <c r="F3560" s="194">
        <v>2</v>
      </c>
      <c r="G3560" s="194">
        <v>2</v>
      </c>
      <c r="H3560" s="194" t="s">
        <v>10119</v>
      </c>
      <c r="I3560" s="194">
        <f t="shared" si="165"/>
        <v>0</v>
      </c>
      <c r="J3560" s="116" t="s">
        <v>10120</v>
      </c>
      <c r="K3560" s="116" t="s">
        <v>15389</v>
      </c>
      <c r="L3560" s="197">
        <v>45762</v>
      </c>
      <c r="M3560" s="116"/>
      <c r="N3560" s="197">
        <v>45770</v>
      </c>
      <c r="O3560" s="388">
        <f t="shared" si="166"/>
        <v>28691.11</v>
      </c>
      <c r="P3560" s="339">
        <f t="shared" si="167"/>
        <v>0</v>
      </c>
    </row>
    <row r="3561" spans="1:16" hidden="1" x14ac:dyDescent="0.25">
      <c r="A3561" s="116">
        <v>136800</v>
      </c>
      <c r="B3561" s="116">
        <v>3</v>
      </c>
      <c r="C3561" s="116">
        <v>1318100020</v>
      </c>
      <c r="D3561" s="116" t="s">
        <v>11263</v>
      </c>
      <c r="E3561" s="339">
        <v>124308.94</v>
      </c>
      <c r="F3561" s="194">
        <v>2</v>
      </c>
      <c r="G3561" s="194">
        <v>2</v>
      </c>
      <c r="H3561" s="194" t="s">
        <v>10119</v>
      </c>
      <c r="I3561" s="194">
        <f t="shared" si="165"/>
        <v>0</v>
      </c>
      <c r="J3561" s="116" t="s">
        <v>10120</v>
      </c>
      <c r="K3561" s="116" t="s">
        <v>15389</v>
      </c>
      <c r="L3561" s="197">
        <v>45762</v>
      </c>
      <c r="M3561" s="116"/>
      <c r="N3561" s="197">
        <v>45770</v>
      </c>
      <c r="O3561" s="388">
        <f t="shared" si="166"/>
        <v>62154.47</v>
      </c>
      <c r="P3561" s="339">
        <f t="shared" si="167"/>
        <v>0</v>
      </c>
    </row>
    <row r="3562" spans="1:16" hidden="1" x14ac:dyDescent="0.25">
      <c r="A3562" s="116">
        <v>136800</v>
      </c>
      <c r="B3562" s="116">
        <v>5</v>
      </c>
      <c r="C3562" s="116">
        <v>1321100980</v>
      </c>
      <c r="D3562" s="116" t="s">
        <v>9428</v>
      </c>
      <c r="E3562" s="339">
        <v>7840</v>
      </c>
      <c r="F3562" s="194">
        <v>2</v>
      </c>
      <c r="G3562" s="194">
        <v>2</v>
      </c>
      <c r="H3562" s="194" t="s">
        <v>10119</v>
      </c>
      <c r="I3562" s="194">
        <f t="shared" si="165"/>
        <v>0</v>
      </c>
      <c r="J3562" s="116" t="s">
        <v>10120</v>
      </c>
      <c r="K3562" s="116" t="s">
        <v>15389</v>
      </c>
      <c r="L3562" s="197">
        <v>45762</v>
      </c>
      <c r="M3562" s="116"/>
      <c r="N3562" s="197">
        <v>45770</v>
      </c>
      <c r="O3562" s="388">
        <f t="shared" si="166"/>
        <v>3920</v>
      </c>
      <c r="P3562" s="339">
        <f t="shared" si="167"/>
        <v>0</v>
      </c>
    </row>
    <row r="3563" spans="1:16" hidden="1" x14ac:dyDescent="0.25">
      <c r="A3563" s="116">
        <v>136800</v>
      </c>
      <c r="B3563" s="116">
        <v>4</v>
      </c>
      <c r="C3563" s="116">
        <v>1323100020</v>
      </c>
      <c r="D3563" s="116" t="s">
        <v>10649</v>
      </c>
      <c r="E3563" s="339">
        <v>18000</v>
      </c>
      <c r="F3563" s="194">
        <v>1</v>
      </c>
      <c r="G3563" s="194">
        <v>1</v>
      </c>
      <c r="H3563" s="194" t="s">
        <v>10119</v>
      </c>
      <c r="I3563" s="194">
        <f t="shared" si="165"/>
        <v>0</v>
      </c>
      <c r="J3563" s="116" t="s">
        <v>10120</v>
      </c>
      <c r="K3563" s="116" t="s">
        <v>15389</v>
      </c>
      <c r="L3563" s="197">
        <v>45762</v>
      </c>
      <c r="M3563" s="116"/>
      <c r="N3563" s="197">
        <v>45770</v>
      </c>
      <c r="O3563" s="388">
        <f t="shared" si="166"/>
        <v>18000</v>
      </c>
      <c r="P3563" s="339">
        <f t="shared" si="167"/>
        <v>0</v>
      </c>
    </row>
    <row r="3564" spans="1:16" hidden="1" x14ac:dyDescent="0.25">
      <c r="A3564" s="116">
        <v>136800</v>
      </c>
      <c r="B3564" s="116">
        <v>1</v>
      </c>
      <c r="C3564" s="116">
        <v>1323104150</v>
      </c>
      <c r="D3564" s="116" t="s">
        <v>15450</v>
      </c>
      <c r="E3564" s="339">
        <v>116390</v>
      </c>
      <c r="F3564" s="194">
        <v>1</v>
      </c>
      <c r="G3564" s="194">
        <v>1</v>
      </c>
      <c r="H3564" s="194" t="s">
        <v>10119</v>
      </c>
      <c r="I3564" s="194">
        <f t="shared" si="165"/>
        <v>0</v>
      </c>
      <c r="J3564" s="116" t="s">
        <v>10120</v>
      </c>
      <c r="K3564" s="116" t="s">
        <v>15389</v>
      </c>
      <c r="L3564" s="197">
        <v>45762</v>
      </c>
      <c r="M3564" s="116"/>
      <c r="N3564" s="197">
        <v>45854</v>
      </c>
      <c r="O3564" s="388">
        <f t="shared" si="166"/>
        <v>116390</v>
      </c>
      <c r="P3564" s="339">
        <f t="shared" si="167"/>
        <v>0</v>
      </c>
    </row>
    <row r="3565" spans="1:16" hidden="1" x14ac:dyDescent="0.25">
      <c r="A3565" s="116">
        <v>136800</v>
      </c>
      <c r="B3565" s="116">
        <v>7</v>
      </c>
      <c r="C3565" s="116">
        <v>1324103580</v>
      </c>
      <c r="D3565" s="116" t="s">
        <v>11274</v>
      </c>
      <c r="E3565" s="339">
        <v>173632.92</v>
      </c>
      <c r="F3565" s="194">
        <v>6</v>
      </c>
      <c r="G3565" s="194">
        <v>6</v>
      </c>
      <c r="H3565" s="194" t="s">
        <v>10119</v>
      </c>
      <c r="I3565" s="194">
        <f t="shared" si="165"/>
        <v>0</v>
      </c>
      <c r="J3565" s="116" t="s">
        <v>10120</v>
      </c>
      <c r="K3565" s="116" t="s">
        <v>15389</v>
      </c>
      <c r="L3565" s="197">
        <v>45762</v>
      </c>
      <c r="M3565" s="116"/>
      <c r="N3565" s="197">
        <v>45770</v>
      </c>
      <c r="O3565" s="388">
        <f t="shared" si="166"/>
        <v>28938.820000000003</v>
      </c>
      <c r="P3565" s="339">
        <f t="shared" si="167"/>
        <v>0</v>
      </c>
    </row>
    <row r="3566" spans="1:16" hidden="1" x14ac:dyDescent="0.25">
      <c r="A3566" s="116">
        <v>136851</v>
      </c>
      <c r="B3566" s="116">
        <v>1</v>
      </c>
      <c r="C3566" s="116">
        <v>1213102100</v>
      </c>
      <c r="D3566" s="116" t="s">
        <v>11204</v>
      </c>
      <c r="E3566" s="339">
        <v>3027700</v>
      </c>
      <c r="F3566" s="194">
        <v>50</v>
      </c>
      <c r="G3566" s="194">
        <v>50</v>
      </c>
      <c r="H3566" s="194" t="s">
        <v>10119</v>
      </c>
      <c r="I3566" s="194">
        <f t="shared" si="165"/>
        <v>0</v>
      </c>
      <c r="J3566" s="116" t="s">
        <v>10126</v>
      </c>
      <c r="K3566" s="116" t="s">
        <v>15310</v>
      </c>
      <c r="L3566" s="197">
        <v>45762</v>
      </c>
      <c r="M3566" s="116" t="s">
        <v>15432</v>
      </c>
      <c r="N3566" s="197">
        <v>45769</v>
      </c>
      <c r="O3566" s="388">
        <f t="shared" si="166"/>
        <v>60554</v>
      </c>
      <c r="P3566" s="339">
        <f t="shared" si="167"/>
        <v>0</v>
      </c>
    </row>
    <row r="3567" spans="1:16" hidden="1" x14ac:dyDescent="0.25">
      <c r="A3567" s="116">
        <v>136855</v>
      </c>
      <c r="B3567" s="116">
        <v>1</v>
      </c>
      <c r="C3567" s="116">
        <v>1518100290</v>
      </c>
      <c r="D3567" s="116" t="s">
        <v>8237</v>
      </c>
      <c r="E3567" s="339">
        <v>224208</v>
      </c>
      <c r="F3567" s="194">
        <v>1</v>
      </c>
      <c r="G3567" s="194">
        <v>1</v>
      </c>
      <c r="H3567" s="194" t="s">
        <v>10119</v>
      </c>
      <c r="I3567" s="194">
        <f t="shared" si="165"/>
        <v>0</v>
      </c>
      <c r="J3567" s="116" t="s">
        <v>10120</v>
      </c>
      <c r="K3567" s="116" t="s">
        <v>15380</v>
      </c>
      <c r="L3567" s="197">
        <v>45763</v>
      </c>
      <c r="M3567" s="116"/>
      <c r="N3567" s="197">
        <v>46002</v>
      </c>
      <c r="O3567" s="388">
        <f t="shared" si="166"/>
        <v>224208</v>
      </c>
      <c r="P3567" s="339">
        <f t="shared" si="167"/>
        <v>0</v>
      </c>
    </row>
    <row r="3568" spans="1:16" hidden="1" x14ac:dyDescent="0.25">
      <c r="A3568" s="116">
        <v>136919</v>
      </c>
      <c r="B3568" s="116">
        <v>1</v>
      </c>
      <c r="C3568" s="116">
        <v>1016100020</v>
      </c>
      <c r="D3568" s="116" t="s">
        <v>15415</v>
      </c>
      <c r="E3568" s="339">
        <v>23880</v>
      </c>
      <c r="F3568" s="194">
        <v>2</v>
      </c>
      <c r="G3568" s="194">
        <v>2</v>
      </c>
      <c r="H3568" s="194" t="s">
        <v>10119</v>
      </c>
      <c r="I3568" s="194">
        <f t="shared" si="165"/>
        <v>0</v>
      </c>
      <c r="J3568" s="116" t="s">
        <v>10126</v>
      </c>
      <c r="K3568" s="116" t="s">
        <v>11657</v>
      </c>
      <c r="L3568" s="197">
        <v>45763</v>
      </c>
      <c r="M3568" s="116" t="s">
        <v>17728</v>
      </c>
      <c r="N3568" s="197">
        <v>45764</v>
      </c>
      <c r="O3568" s="388">
        <f t="shared" si="166"/>
        <v>11940</v>
      </c>
      <c r="P3568" s="339">
        <f t="shared" si="167"/>
        <v>0</v>
      </c>
    </row>
    <row r="3569" spans="1:16" hidden="1" x14ac:dyDescent="0.25">
      <c r="A3569" s="116">
        <v>136932</v>
      </c>
      <c r="B3569" s="116">
        <v>1</v>
      </c>
      <c r="C3569" s="116">
        <v>1010106980</v>
      </c>
      <c r="D3569" s="116" t="s">
        <v>7142</v>
      </c>
      <c r="E3569" s="339">
        <v>296004</v>
      </c>
      <c r="F3569" s="194">
        <v>20</v>
      </c>
      <c r="G3569" s="194">
        <v>20</v>
      </c>
      <c r="H3569" s="194" t="s">
        <v>10119</v>
      </c>
      <c r="I3569" s="194">
        <f t="shared" si="165"/>
        <v>0</v>
      </c>
      <c r="J3569" s="116" t="s">
        <v>10120</v>
      </c>
      <c r="K3569" s="116" t="s">
        <v>15402</v>
      </c>
      <c r="L3569" s="197">
        <v>45763</v>
      </c>
      <c r="M3569" s="116"/>
      <c r="N3569" s="197">
        <v>45763</v>
      </c>
      <c r="O3569" s="388">
        <f t="shared" si="166"/>
        <v>14800.2</v>
      </c>
      <c r="P3569" s="339">
        <f t="shared" si="167"/>
        <v>0</v>
      </c>
    </row>
    <row r="3570" spans="1:16" hidden="1" x14ac:dyDescent="0.25">
      <c r="A3570" s="116">
        <v>136936</v>
      </c>
      <c r="B3570" s="116">
        <v>1</v>
      </c>
      <c r="C3570" s="116">
        <v>1010106980</v>
      </c>
      <c r="D3570" s="116" t="s">
        <v>7142</v>
      </c>
      <c r="E3570" s="339">
        <v>148002</v>
      </c>
      <c r="F3570" s="194">
        <v>10</v>
      </c>
      <c r="G3570" s="194">
        <v>10</v>
      </c>
      <c r="H3570" s="194" t="s">
        <v>10119</v>
      </c>
      <c r="I3570" s="194">
        <f t="shared" si="165"/>
        <v>0</v>
      </c>
      <c r="J3570" s="116" t="s">
        <v>10120</v>
      </c>
      <c r="K3570" s="116" t="s">
        <v>15401</v>
      </c>
      <c r="L3570" s="197">
        <v>45763</v>
      </c>
      <c r="M3570" s="116"/>
      <c r="N3570" s="197">
        <v>45785</v>
      </c>
      <c r="O3570" s="388">
        <f t="shared" si="166"/>
        <v>14800.2</v>
      </c>
      <c r="P3570" s="339">
        <f t="shared" si="167"/>
        <v>0</v>
      </c>
    </row>
    <row r="3571" spans="1:16" hidden="1" x14ac:dyDescent="0.25">
      <c r="A3571" s="116">
        <v>136939</v>
      </c>
      <c r="B3571" s="116">
        <v>1</v>
      </c>
      <c r="C3571" s="116">
        <v>1135100700</v>
      </c>
      <c r="D3571" s="116" t="s">
        <v>11188</v>
      </c>
      <c r="E3571" s="339">
        <v>1337668.2</v>
      </c>
      <c r="F3571" s="194">
        <v>15</v>
      </c>
      <c r="G3571" s="194">
        <v>15</v>
      </c>
      <c r="H3571" s="194" t="s">
        <v>10119</v>
      </c>
      <c r="I3571" s="194">
        <f t="shared" ref="I3571:I3634" si="168">+F3571-G3571</f>
        <v>0</v>
      </c>
      <c r="J3571" s="116" t="s">
        <v>10120</v>
      </c>
      <c r="K3571" s="116" t="s">
        <v>15400</v>
      </c>
      <c r="L3571" s="197">
        <v>45763</v>
      </c>
      <c r="M3571" s="116" t="s">
        <v>17729</v>
      </c>
      <c r="N3571" s="197">
        <v>45848</v>
      </c>
      <c r="O3571" s="388">
        <f t="shared" ref="O3571:O3634" si="169">+E3571/F3571</f>
        <v>89177.87999999999</v>
      </c>
      <c r="P3571" s="339">
        <f t="shared" ref="P3571:P3634" si="170">+O3571*I3571</f>
        <v>0</v>
      </c>
    </row>
    <row r="3572" spans="1:16" hidden="1" x14ac:dyDescent="0.25">
      <c r="A3572" s="116">
        <v>136943</v>
      </c>
      <c r="B3572" s="116">
        <v>1</v>
      </c>
      <c r="C3572" s="116">
        <v>1022101960</v>
      </c>
      <c r="D3572" s="116" t="s">
        <v>10226</v>
      </c>
      <c r="E3572" s="339">
        <v>95536</v>
      </c>
      <c r="F3572" s="194">
        <v>1</v>
      </c>
      <c r="G3572" s="194">
        <v>1</v>
      </c>
      <c r="H3572" s="194" t="s">
        <v>10119</v>
      </c>
      <c r="I3572" s="194">
        <f t="shared" si="168"/>
        <v>0</v>
      </c>
      <c r="J3572" s="116" t="s">
        <v>10126</v>
      </c>
      <c r="K3572" s="116" t="s">
        <v>15310</v>
      </c>
      <c r="L3572" s="197">
        <v>45763</v>
      </c>
      <c r="M3572" s="116"/>
      <c r="N3572" s="197">
        <v>45764</v>
      </c>
      <c r="O3572" s="388">
        <f t="shared" si="169"/>
        <v>95536</v>
      </c>
      <c r="P3572" s="339">
        <f t="shared" si="170"/>
        <v>0</v>
      </c>
    </row>
    <row r="3573" spans="1:16" hidden="1" x14ac:dyDescent="0.25">
      <c r="A3573" s="116">
        <v>136943</v>
      </c>
      <c r="B3573" s="116">
        <v>2</v>
      </c>
      <c r="C3573" s="116">
        <v>1022102100</v>
      </c>
      <c r="D3573" s="116" t="s">
        <v>11169</v>
      </c>
      <c r="E3573" s="339">
        <v>7008</v>
      </c>
      <c r="F3573" s="194">
        <v>2</v>
      </c>
      <c r="G3573" s="194">
        <v>2</v>
      </c>
      <c r="H3573" s="194" t="s">
        <v>10119</v>
      </c>
      <c r="I3573" s="194">
        <f t="shared" si="168"/>
        <v>0</v>
      </c>
      <c r="J3573" s="116" t="s">
        <v>10126</v>
      </c>
      <c r="K3573" s="116" t="s">
        <v>15310</v>
      </c>
      <c r="L3573" s="197">
        <v>45763</v>
      </c>
      <c r="M3573" s="116"/>
      <c r="N3573" s="197">
        <v>45764</v>
      </c>
      <c r="O3573" s="388">
        <f t="shared" si="169"/>
        <v>3504</v>
      </c>
      <c r="P3573" s="339">
        <f t="shared" si="170"/>
        <v>0</v>
      </c>
    </row>
    <row r="3574" spans="1:16" hidden="1" x14ac:dyDescent="0.25">
      <c r="A3574" s="116">
        <v>136946</v>
      </c>
      <c r="B3574" s="116">
        <v>2</v>
      </c>
      <c r="C3574" s="116">
        <v>1022103750</v>
      </c>
      <c r="D3574" s="116" t="s">
        <v>8803</v>
      </c>
      <c r="E3574" s="339">
        <v>27161</v>
      </c>
      <c r="F3574" s="194">
        <v>1</v>
      </c>
      <c r="G3574" s="194">
        <v>1</v>
      </c>
      <c r="H3574" s="194" t="s">
        <v>10119</v>
      </c>
      <c r="I3574" s="194">
        <f t="shared" si="168"/>
        <v>0</v>
      </c>
      <c r="J3574" s="116" t="s">
        <v>10120</v>
      </c>
      <c r="K3574" s="116" t="s">
        <v>10121</v>
      </c>
      <c r="L3574" s="197">
        <v>45769</v>
      </c>
      <c r="M3574" s="116"/>
      <c r="N3574" s="197">
        <v>45770</v>
      </c>
      <c r="O3574" s="388">
        <f t="shared" si="169"/>
        <v>27161</v>
      </c>
      <c r="P3574" s="339">
        <f t="shared" si="170"/>
        <v>0</v>
      </c>
    </row>
    <row r="3575" spans="1:16" hidden="1" x14ac:dyDescent="0.25">
      <c r="A3575" s="116">
        <v>136946</v>
      </c>
      <c r="B3575" s="116">
        <v>1</v>
      </c>
      <c r="C3575" s="116">
        <v>1022104240</v>
      </c>
      <c r="D3575" s="116" t="s">
        <v>11563</v>
      </c>
      <c r="E3575" s="339">
        <v>28141</v>
      </c>
      <c r="F3575" s="194">
        <v>1</v>
      </c>
      <c r="G3575" s="194">
        <v>1</v>
      </c>
      <c r="H3575" s="194" t="s">
        <v>10119</v>
      </c>
      <c r="I3575" s="194">
        <f t="shared" si="168"/>
        <v>0</v>
      </c>
      <c r="J3575" s="116" t="s">
        <v>10120</v>
      </c>
      <c r="K3575" s="116" t="s">
        <v>10121</v>
      </c>
      <c r="L3575" s="197">
        <v>45769</v>
      </c>
      <c r="M3575" s="116"/>
      <c r="N3575" s="197">
        <v>45770</v>
      </c>
      <c r="O3575" s="388">
        <f t="shared" si="169"/>
        <v>28141</v>
      </c>
      <c r="P3575" s="339">
        <f t="shared" si="170"/>
        <v>0</v>
      </c>
    </row>
    <row r="3576" spans="1:16" hidden="1" x14ac:dyDescent="0.25">
      <c r="A3576" s="116">
        <v>136951</v>
      </c>
      <c r="B3576" s="116">
        <v>1</v>
      </c>
      <c r="C3576" s="116">
        <v>1022104240</v>
      </c>
      <c r="D3576" s="116" t="s">
        <v>11563</v>
      </c>
      <c r="E3576" s="339">
        <v>112562.12</v>
      </c>
      <c r="F3576" s="194">
        <v>4</v>
      </c>
      <c r="G3576" s="194">
        <v>4</v>
      </c>
      <c r="H3576" s="194" t="s">
        <v>10119</v>
      </c>
      <c r="I3576" s="194">
        <f t="shared" si="168"/>
        <v>0</v>
      </c>
      <c r="J3576" s="116" t="s">
        <v>10126</v>
      </c>
      <c r="K3576" s="116" t="s">
        <v>15457</v>
      </c>
      <c r="L3576" s="197">
        <v>45776</v>
      </c>
      <c r="M3576" s="116"/>
      <c r="N3576" s="197">
        <v>45789</v>
      </c>
      <c r="O3576" s="388">
        <f t="shared" si="169"/>
        <v>28140.53</v>
      </c>
      <c r="P3576" s="339">
        <f t="shared" si="170"/>
        <v>0</v>
      </c>
    </row>
    <row r="3577" spans="1:16" hidden="1" x14ac:dyDescent="0.25">
      <c r="A3577" s="116">
        <v>136954</v>
      </c>
      <c r="B3577" s="116">
        <v>1</v>
      </c>
      <c r="C3577" s="116">
        <v>1122100230</v>
      </c>
      <c r="D3577" s="116" t="s">
        <v>17542</v>
      </c>
      <c r="E3577" s="339">
        <v>55739</v>
      </c>
      <c r="F3577" s="194">
        <v>1</v>
      </c>
      <c r="G3577" s="194">
        <v>1</v>
      </c>
      <c r="H3577" s="194" t="s">
        <v>10119</v>
      </c>
      <c r="I3577" s="194">
        <f t="shared" si="168"/>
        <v>0</v>
      </c>
      <c r="J3577" s="116" t="s">
        <v>10126</v>
      </c>
      <c r="K3577" s="116" t="s">
        <v>15377</v>
      </c>
      <c r="L3577" s="197">
        <v>45764</v>
      </c>
      <c r="M3577" s="116"/>
      <c r="N3577" s="197">
        <v>45768</v>
      </c>
      <c r="O3577" s="388">
        <f t="shared" si="169"/>
        <v>55739</v>
      </c>
      <c r="P3577" s="339">
        <f t="shared" si="170"/>
        <v>0</v>
      </c>
    </row>
    <row r="3578" spans="1:16" hidden="1" x14ac:dyDescent="0.25">
      <c r="A3578" s="116">
        <v>136956</v>
      </c>
      <c r="B3578" s="116">
        <v>1</v>
      </c>
      <c r="C3578" s="116">
        <v>1610100300</v>
      </c>
      <c r="D3578" s="116" t="s">
        <v>10965</v>
      </c>
      <c r="E3578" s="339">
        <v>21510</v>
      </c>
      <c r="F3578" s="194">
        <v>6</v>
      </c>
      <c r="G3578" s="194">
        <v>6</v>
      </c>
      <c r="H3578" s="194" t="s">
        <v>10119</v>
      </c>
      <c r="I3578" s="194">
        <f t="shared" si="168"/>
        <v>0</v>
      </c>
      <c r="J3578" s="116" t="s">
        <v>10389</v>
      </c>
      <c r="K3578" s="116" t="s">
        <v>10390</v>
      </c>
      <c r="L3578" s="197">
        <v>45768</v>
      </c>
      <c r="M3578" s="116"/>
      <c r="N3578" s="197">
        <v>45768</v>
      </c>
      <c r="O3578" s="388">
        <f t="shared" si="169"/>
        <v>3585</v>
      </c>
      <c r="P3578" s="339">
        <f t="shared" si="170"/>
        <v>0</v>
      </c>
    </row>
    <row r="3579" spans="1:16" hidden="1" x14ac:dyDescent="0.25">
      <c r="A3579" s="116">
        <v>136958</v>
      </c>
      <c r="B3579" s="116">
        <v>2</v>
      </c>
      <c r="C3579" s="116">
        <v>1521100240</v>
      </c>
      <c r="D3579" s="116" t="s">
        <v>17554</v>
      </c>
      <c r="E3579" s="339">
        <v>1075.48</v>
      </c>
      <c r="F3579" s="194">
        <v>28</v>
      </c>
      <c r="G3579" s="194">
        <v>28</v>
      </c>
      <c r="H3579" s="194" t="s">
        <v>10119</v>
      </c>
      <c r="I3579" s="194">
        <f t="shared" si="168"/>
        <v>0</v>
      </c>
      <c r="J3579" s="116" t="s">
        <v>10120</v>
      </c>
      <c r="K3579" s="116" t="s">
        <v>15380</v>
      </c>
      <c r="L3579" s="197">
        <v>45769</v>
      </c>
      <c r="M3579" s="116" t="s">
        <v>17730</v>
      </c>
      <c r="N3579" s="197">
        <v>45854</v>
      </c>
      <c r="O3579" s="388">
        <f t="shared" si="169"/>
        <v>38.410000000000004</v>
      </c>
      <c r="P3579" s="339">
        <f t="shared" si="170"/>
        <v>0</v>
      </c>
    </row>
    <row r="3580" spans="1:16" hidden="1" x14ac:dyDescent="0.25">
      <c r="A3580" s="116">
        <v>136958</v>
      </c>
      <c r="B3580" s="116">
        <v>1</v>
      </c>
      <c r="C3580" s="116">
        <v>1810103680</v>
      </c>
      <c r="D3580" s="116" t="s">
        <v>17514</v>
      </c>
      <c r="E3580" s="339">
        <v>7376.6</v>
      </c>
      <c r="F3580" s="194">
        <v>28</v>
      </c>
      <c r="G3580" s="194">
        <v>28</v>
      </c>
      <c r="H3580" s="194" t="s">
        <v>10119</v>
      </c>
      <c r="I3580" s="194">
        <f t="shared" si="168"/>
        <v>0</v>
      </c>
      <c r="J3580" s="116" t="s">
        <v>10120</v>
      </c>
      <c r="K3580" s="116" t="s">
        <v>15380</v>
      </c>
      <c r="L3580" s="197">
        <v>45769</v>
      </c>
      <c r="M3580" s="116"/>
      <c r="N3580" s="197">
        <v>45770</v>
      </c>
      <c r="O3580" s="388">
        <f t="shared" si="169"/>
        <v>263.45</v>
      </c>
      <c r="P3580" s="339">
        <f t="shared" si="170"/>
        <v>0</v>
      </c>
    </row>
    <row r="3581" spans="1:16" hidden="1" x14ac:dyDescent="0.25">
      <c r="A3581" s="116">
        <v>136958</v>
      </c>
      <c r="B3581" s="116">
        <v>4</v>
      </c>
      <c r="C3581" s="116">
        <v>1810104090</v>
      </c>
      <c r="D3581" s="116" t="s">
        <v>17500</v>
      </c>
      <c r="E3581" s="339">
        <v>53809.919999999998</v>
      </c>
      <c r="F3581" s="194">
        <v>24</v>
      </c>
      <c r="G3581" s="194">
        <v>24</v>
      </c>
      <c r="H3581" s="194" t="s">
        <v>10119</v>
      </c>
      <c r="I3581" s="194">
        <f t="shared" si="168"/>
        <v>0</v>
      </c>
      <c r="J3581" s="116" t="s">
        <v>10120</v>
      </c>
      <c r="K3581" s="116" t="s">
        <v>15380</v>
      </c>
      <c r="L3581" s="197">
        <v>45769</v>
      </c>
      <c r="M3581" s="116"/>
      <c r="N3581" s="197">
        <v>45770</v>
      </c>
      <c r="O3581" s="388">
        <f t="shared" si="169"/>
        <v>2242.08</v>
      </c>
      <c r="P3581" s="339">
        <f t="shared" si="170"/>
        <v>0</v>
      </c>
    </row>
    <row r="3582" spans="1:16" hidden="1" x14ac:dyDescent="0.25">
      <c r="A3582" s="116">
        <v>136958</v>
      </c>
      <c r="B3582" s="116">
        <v>3</v>
      </c>
      <c r="C3582" s="116">
        <v>1810104940</v>
      </c>
      <c r="D3582" s="116" t="s">
        <v>15449</v>
      </c>
      <c r="E3582" s="339">
        <v>459.2</v>
      </c>
      <c r="F3582" s="194">
        <v>56</v>
      </c>
      <c r="G3582" s="194">
        <v>56</v>
      </c>
      <c r="H3582" s="194" t="s">
        <v>10119</v>
      </c>
      <c r="I3582" s="194">
        <f t="shared" si="168"/>
        <v>0</v>
      </c>
      <c r="J3582" s="116" t="s">
        <v>10120</v>
      </c>
      <c r="K3582" s="116" t="s">
        <v>15380</v>
      </c>
      <c r="L3582" s="197">
        <v>45769</v>
      </c>
      <c r="M3582" s="116"/>
      <c r="N3582" s="197">
        <v>45770</v>
      </c>
      <c r="O3582" s="388">
        <f t="shared" si="169"/>
        <v>8.1999999999999993</v>
      </c>
      <c r="P3582" s="339">
        <f t="shared" si="170"/>
        <v>0</v>
      </c>
    </row>
    <row r="3583" spans="1:16" hidden="1" x14ac:dyDescent="0.25">
      <c r="A3583" s="116">
        <v>136958</v>
      </c>
      <c r="B3583" s="116">
        <v>5</v>
      </c>
      <c r="C3583" s="116">
        <v>1810105200</v>
      </c>
      <c r="D3583" s="116" t="s">
        <v>11378</v>
      </c>
      <c r="E3583" s="339">
        <v>8300.4</v>
      </c>
      <c r="F3583" s="194">
        <v>24</v>
      </c>
      <c r="G3583" s="194">
        <v>24</v>
      </c>
      <c r="H3583" s="194" t="s">
        <v>10119</v>
      </c>
      <c r="I3583" s="194">
        <f t="shared" si="168"/>
        <v>0</v>
      </c>
      <c r="J3583" s="116" t="s">
        <v>10120</v>
      </c>
      <c r="K3583" s="116" t="s">
        <v>15380</v>
      </c>
      <c r="L3583" s="197">
        <v>45769</v>
      </c>
      <c r="M3583" s="116"/>
      <c r="N3583" s="197">
        <v>45770</v>
      </c>
      <c r="O3583" s="388">
        <f t="shared" si="169"/>
        <v>345.84999999999997</v>
      </c>
      <c r="P3583" s="339">
        <f t="shared" si="170"/>
        <v>0</v>
      </c>
    </row>
    <row r="3584" spans="1:16" hidden="1" x14ac:dyDescent="0.25">
      <c r="A3584" s="116">
        <v>136995</v>
      </c>
      <c r="B3584" s="116">
        <v>1</v>
      </c>
      <c r="C3584" s="116">
        <v>1513100320</v>
      </c>
      <c r="D3584" s="116" t="s">
        <v>16197</v>
      </c>
      <c r="E3584" s="339">
        <v>578399.4</v>
      </c>
      <c r="F3584" s="194">
        <v>60</v>
      </c>
      <c r="G3584" s="194">
        <v>60</v>
      </c>
      <c r="H3584" s="194" t="s">
        <v>10119</v>
      </c>
      <c r="I3584" s="194">
        <f t="shared" si="168"/>
        <v>0</v>
      </c>
      <c r="J3584" s="116" t="s">
        <v>10126</v>
      </c>
      <c r="K3584" s="116" t="s">
        <v>11657</v>
      </c>
      <c r="L3584" s="197">
        <v>45768</v>
      </c>
      <c r="M3584" s="116"/>
      <c r="N3584" s="197">
        <v>45768</v>
      </c>
      <c r="O3584" s="388">
        <f t="shared" si="169"/>
        <v>9639.99</v>
      </c>
      <c r="P3584" s="339">
        <f t="shared" si="170"/>
        <v>0</v>
      </c>
    </row>
    <row r="3585" spans="1:16" hidden="1" x14ac:dyDescent="0.25">
      <c r="A3585" s="116">
        <v>136996</v>
      </c>
      <c r="B3585" s="116">
        <v>1</v>
      </c>
      <c r="C3585" s="116">
        <v>1023100340</v>
      </c>
      <c r="D3585" s="116" t="s">
        <v>10969</v>
      </c>
      <c r="E3585" s="339">
        <v>220680</v>
      </c>
      <c r="F3585" s="194">
        <v>12</v>
      </c>
      <c r="G3585" s="194">
        <v>12</v>
      </c>
      <c r="H3585" s="194" t="s">
        <v>10119</v>
      </c>
      <c r="I3585" s="194">
        <f t="shared" si="168"/>
        <v>0</v>
      </c>
      <c r="J3585" s="116" t="s">
        <v>10120</v>
      </c>
      <c r="K3585" s="116" t="s">
        <v>15278</v>
      </c>
      <c r="L3585" s="197">
        <v>45764</v>
      </c>
      <c r="M3585" s="116"/>
      <c r="N3585" s="197">
        <v>45768</v>
      </c>
      <c r="O3585" s="388">
        <f t="shared" si="169"/>
        <v>18390</v>
      </c>
      <c r="P3585" s="339">
        <f t="shared" si="170"/>
        <v>0</v>
      </c>
    </row>
    <row r="3586" spans="1:16" hidden="1" x14ac:dyDescent="0.25">
      <c r="A3586" s="116">
        <v>137014</v>
      </c>
      <c r="B3586" s="116">
        <v>1</v>
      </c>
      <c r="C3586" s="116">
        <v>1311100540</v>
      </c>
      <c r="D3586" s="116" t="s">
        <v>15425</v>
      </c>
      <c r="E3586" s="339">
        <v>18438</v>
      </c>
      <c r="F3586" s="194">
        <v>1</v>
      </c>
      <c r="G3586" s="194">
        <v>1</v>
      </c>
      <c r="H3586" s="194" t="s">
        <v>10119</v>
      </c>
      <c r="I3586" s="194">
        <f t="shared" si="168"/>
        <v>0</v>
      </c>
      <c r="J3586" s="116" t="s">
        <v>10126</v>
      </c>
      <c r="K3586" s="116" t="s">
        <v>15310</v>
      </c>
      <c r="L3586" s="197">
        <v>45768</v>
      </c>
      <c r="M3586" s="116" t="s">
        <v>15432</v>
      </c>
      <c r="N3586" s="197">
        <v>45769</v>
      </c>
      <c r="O3586" s="388">
        <f t="shared" si="169"/>
        <v>18438</v>
      </c>
      <c r="P3586" s="339">
        <f t="shared" si="170"/>
        <v>0</v>
      </c>
    </row>
    <row r="3587" spans="1:16" hidden="1" x14ac:dyDescent="0.25">
      <c r="A3587" s="116">
        <v>137015</v>
      </c>
      <c r="B3587" s="116">
        <v>1</v>
      </c>
      <c r="C3587" s="116">
        <v>1233100280</v>
      </c>
      <c r="D3587" s="116" t="s">
        <v>17464</v>
      </c>
      <c r="E3587" s="339">
        <v>63515.25</v>
      </c>
      <c r="F3587" s="194">
        <v>25</v>
      </c>
      <c r="G3587" s="194">
        <v>25</v>
      </c>
      <c r="H3587" s="194" t="s">
        <v>10119</v>
      </c>
      <c r="I3587" s="194">
        <f t="shared" si="168"/>
        <v>0</v>
      </c>
      <c r="J3587" s="116" t="s">
        <v>10126</v>
      </c>
      <c r="K3587" s="116" t="s">
        <v>15310</v>
      </c>
      <c r="L3587" s="197">
        <v>45768</v>
      </c>
      <c r="M3587" s="116" t="s">
        <v>15432</v>
      </c>
      <c r="N3587" s="197">
        <v>45769</v>
      </c>
      <c r="O3587" s="388">
        <f t="shared" si="169"/>
        <v>2540.61</v>
      </c>
      <c r="P3587" s="339">
        <f t="shared" si="170"/>
        <v>0</v>
      </c>
    </row>
    <row r="3588" spans="1:16" hidden="1" x14ac:dyDescent="0.25">
      <c r="A3588" s="116">
        <v>137047</v>
      </c>
      <c r="B3588" s="116">
        <v>3</v>
      </c>
      <c r="C3588" s="116">
        <v>1211101670</v>
      </c>
      <c r="D3588" s="116" t="s">
        <v>15391</v>
      </c>
      <c r="E3588" s="339">
        <v>511974</v>
      </c>
      <c r="F3588" s="194">
        <v>1</v>
      </c>
      <c r="G3588" s="194">
        <v>1</v>
      </c>
      <c r="H3588" s="194" t="s">
        <v>10119</v>
      </c>
      <c r="I3588" s="194">
        <f t="shared" si="168"/>
        <v>0</v>
      </c>
      <c r="J3588" s="116" t="s">
        <v>10126</v>
      </c>
      <c r="K3588" s="116" t="s">
        <v>15008</v>
      </c>
      <c r="L3588" s="197">
        <v>45769</v>
      </c>
      <c r="M3588" s="116"/>
      <c r="N3588" s="197">
        <v>45770</v>
      </c>
      <c r="O3588" s="388">
        <f t="shared" si="169"/>
        <v>511974</v>
      </c>
      <c r="P3588" s="339">
        <f t="shared" si="170"/>
        <v>0</v>
      </c>
    </row>
    <row r="3589" spans="1:16" hidden="1" x14ac:dyDescent="0.25">
      <c r="A3589" s="116">
        <v>137047</v>
      </c>
      <c r="B3589" s="116">
        <v>4</v>
      </c>
      <c r="C3589" s="116">
        <v>1216100160</v>
      </c>
      <c r="D3589" s="116" t="s">
        <v>11207</v>
      </c>
      <c r="E3589" s="339">
        <v>61901</v>
      </c>
      <c r="F3589" s="194">
        <v>1</v>
      </c>
      <c r="G3589" s="194">
        <v>1</v>
      </c>
      <c r="H3589" s="194" t="s">
        <v>10119</v>
      </c>
      <c r="I3589" s="194">
        <f t="shared" si="168"/>
        <v>0</v>
      </c>
      <c r="J3589" s="116" t="s">
        <v>10126</v>
      </c>
      <c r="K3589" s="116" t="s">
        <v>15008</v>
      </c>
      <c r="L3589" s="197">
        <v>45769</v>
      </c>
      <c r="M3589" s="116"/>
      <c r="N3589" s="197">
        <v>45770</v>
      </c>
      <c r="O3589" s="388">
        <f t="shared" si="169"/>
        <v>61901</v>
      </c>
      <c r="P3589" s="339">
        <f t="shared" si="170"/>
        <v>0</v>
      </c>
    </row>
    <row r="3590" spans="1:16" hidden="1" x14ac:dyDescent="0.25">
      <c r="A3590" s="116">
        <v>137047</v>
      </c>
      <c r="B3590" s="116">
        <v>1</v>
      </c>
      <c r="C3590" s="116">
        <v>1223100160</v>
      </c>
      <c r="D3590" s="116" t="s">
        <v>9294</v>
      </c>
      <c r="E3590" s="339">
        <v>56776</v>
      </c>
      <c r="F3590" s="194">
        <v>1</v>
      </c>
      <c r="G3590" s="194">
        <v>1</v>
      </c>
      <c r="H3590" s="194" t="s">
        <v>10119</v>
      </c>
      <c r="I3590" s="194">
        <f t="shared" si="168"/>
        <v>0</v>
      </c>
      <c r="J3590" s="116" t="s">
        <v>10126</v>
      </c>
      <c r="K3590" s="116" t="s">
        <v>15008</v>
      </c>
      <c r="L3590" s="197">
        <v>45769</v>
      </c>
      <c r="M3590" s="116"/>
      <c r="N3590" s="197">
        <v>45770</v>
      </c>
      <c r="O3590" s="388">
        <f t="shared" si="169"/>
        <v>56776</v>
      </c>
      <c r="P3590" s="339">
        <f t="shared" si="170"/>
        <v>0</v>
      </c>
    </row>
    <row r="3591" spans="1:16" hidden="1" x14ac:dyDescent="0.25">
      <c r="A3591" s="116">
        <v>137047</v>
      </c>
      <c r="B3591" s="116">
        <v>2</v>
      </c>
      <c r="C3591" s="116">
        <v>1230100160</v>
      </c>
      <c r="D3591" s="116" t="s">
        <v>17469</v>
      </c>
      <c r="E3591" s="339">
        <v>84011.79</v>
      </c>
      <c r="F3591" s="194">
        <v>3</v>
      </c>
      <c r="G3591" s="194">
        <v>3</v>
      </c>
      <c r="H3591" s="194" t="s">
        <v>10119</v>
      </c>
      <c r="I3591" s="194">
        <f t="shared" si="168"/>
        <v>0</v>
      </c>
      <c r="J3591" s="116" t="s">
        <v>10126</v>
      </c>
      <c r="K3591" s="116" t="s">
        <v>15008</v>
      </c>
      <c r="L3591" s="197">
        <v>45769</v>
      </c>
      <c r="M3591" s="116"/>
      <c r="N3591" s="197">
        <v>45770</v>
      </c>
      <c r="O3591" s="388">
        <f t="shared" si="169"/>
        <v>28003.929999999997</v>
      </c>
      <c r="P3591" s="339">
        <f t="shared" si="170"/>
        <v>0</v>
      </c>
    </row>
    <row r="3592" spans="1:16" hidden="1" x14ac:dyDescent="0.25">
      <c r="A3592" s="116">
        <v>137047</v>
      </c>
      <c r="B3592" s="116">
        <v>9</v>
      </c>
      <c r="C3592" s="116">
        <v>1232100280</v>
      </c>
      <c r="D3592" s="116" t="s">
        <v>15229</v>
      </c>
      <c r="E3592" s="339">
        <v>101968</v>
      </c>
      <c r="F3592" s="194">
        <v>4</v>
      </c>
      <c r="G3592" s="194">
        <v>4</v>
      </c>
      <c r="H3592" s="194" t="s">
        <v>10119</v>
      </c>
      <c r="I3592" s="194">
        <f t="shared" si="168"/>
        <v>0</v>
      </c>
      <c r="J3592" s="116" t="s">
        <v>10126</v>
      </c>
      <c r="K3592" s="116" t="s">
        <v>15008</v>
      </c>
      <c r="L3592" s="197">
        <v>45769</v>
      </c>
      <c r="M3592" s="116"/>
      <c r="N3592" s="197">
        <v>45770</v>
      </c>
      <c r="O3592" s="388">
        <f t="shared" si="169"/>
        <v>25492</v>
      </c>
      <c r="P3592" s="339">
        <f t="shared" si="170"/>
        <v>0</v>
      </c>
    </row>
    <row r="3593" spans="1:16" hidden="1" x14ac:dyDescent="0.25">
      <c r="A3593" s="116">
        <v>137047</v>
      </c>
      <c r="B3593" s="116">
        <v>8</v>
      </c>
      <c r="C3593" s="116">
        <v>1233100280</v>
      </c>
      <c r="D3593" s="116" t="s">
        <v>17464</v>
      </c>
      <c r="E3593" s="339">
        <v>127030.5</v>
      </c>
      <c r="F3593" s="194">
        <v>50</v>
      </c>
      <c r="G3593" s="194">
        <v>50</v>
      </c>
      <c r="H3593" s="194" t="s">
        <v>10119</v>
      </c>
      <c r="I3593" s="194">
        <f t="shared" si="168"/>
        <v>0</v>
      </c>
      <c r="J3593" s="116" t="s">
        <v>10126</v>
      </c>
      <c r="K3593" s="116" t="s">
        <v>15008</v>
      </c>
      <c r="L3593" s="197">
        <v>45769</v>
      </c>
      <c r="M3593" s="116"/>
      <c r="N3593" s="197">
        <v>45770</v>
      </c>
      <c r="O3593" s="388">
        <f t="shared" si="169"/>
        <v>2540.61</v>
      </c>
      <c r="P3593" s="339">
        <f t="shared" si="170"/>
        <v>0</v>
      </c>
    </row>
    <row r="3594" spans="1:16" hidden="1" x14ac:dyDescent="0.25">
      <c r="A3594" s="116">
        <v>137047</v>
      </c>
      <c r="B3594" s="116">
        <v>10</v>
      </c>
      <c r="C3594" s="116">
        <v>1234100040</v>
      </c>
      <c r="D3594" s="116" t="s">
        <v>15228</v>
      </c>
      <c r="E3594" s="339">
        <v>63985</v>
      </c>
      <c r="F3594" s="194">
        <v>1</v>
      </c>
      <c r="G3594" s="194">
        <v>1</v>
      </c>
      <c r="H3594" s="194" t="s">
        <v>10119</v>
      </c>
      <c r="I3594" s="194">
        <f t="shared" si="168"/>
        <v>0</v>
      </c>
      <c r="J3594" s="116" t="s">
        <v>10126</v>
      </c>
      <c r="K3594" s="116" t="s">
        <v>15008</v>
      </c>
      <c r="L3594" s="197">
        <v>45769</v>
      </c>
      <c r="M3594" s="116"/>
      <c r="N3594" s="197">
        <v>45804</v>
      </c>
      <c r="O3594" s="388">
        <f t="shared" si="169"/>
        <v>63985</v>
      </c>
      <c r="P3594" s="339">
        <f t="shared" si="170"/>
        <v>0</v>
      </c>
    </row>
    <row r="3595" spans="1:16" hidden="1" x14ac:dyDescent="0.25">
      <c r="A3595" s="116">
        <v>137047</v>
      </c>
      <c r="B3595" s="116">
        <v>5</v>
      </c>
      <c r="C3595" s="116">
        <v>1234100200</v>
      </c>
      <c r="D3595" s="116" t="s">
        <v>6559</v>
      </c>
      <c r="E3595" s="339">
        <v>87677</v>
      </c>
      <c r="F3595" s="194">
        <v>1</v>
      </c>
      <c r="G3595" s="194">
        <v>1</v>
      </c>
      <c r="H3595" s="194" t="s">
        <v>10119</v>
      </c>
      <c r="I3595" s="194">
        <f t="shared" si="168"/>
        <v>0</v>
      </c>
      <c r="J3595" s="116" t="s">
        <v>10126</v>
      </c>
      <c r="K3595" s="116" t="s">
        <v>15008</v>
      </c>
      <c r="L3595" s="197">
        <v>45769</v>
      </c>
      <c r="M3595" s="116"/>
      <c r="N3595" s="197">
        <v>45770</v>
      </c>
      <c r="O3595" s="388">
        <f t="shared" si="169"/>
        <v>87677</v>
      </c>
      <c r="P3595" s="339">
        <f t="shared" si="170"/>
        <v>0</v>
      </c>
    </row>
    <row r="3596" spans="1:16" hidden="1" x14ac:dyDescent="0.25">
      <c r="A3596" s="116">
        <v>137047</v>
      </c>
      <c r="B3596" s="116">
        <v>6</v>
      </c>
      <c r="C3596" s="116">
        <v>1234100630</v>
      </c>
      <c r="D3596" s="116" t="s">
        <v>10382</v>
      </c>
      <c r="E3596" s="339">
        <v>53241</v>
      </c>
      <c r="F3596" s="194">
        <v>1</v>
      </c>
      <c r="G3596" s="194">
        <v>1</v>
      </c>
      <c r="H3596" s="194" t="s">
        <v>10119</v>
      </c>
      <c r="I3596" s="194">
        <f t="shared" si="168"/>
        <v>0</v>
      </c>
      <c r="J3596" s="116" t="s">
        <v>10126</v>
      </c>
      <c r="K3596" s="116" t="s">
        <v>15008</v>
      </c>
      <c r="L3596" s="197">
        <v>45769</v>
      </c>
      <c r="M3596" s="116"/>
      <c r="N3596" s="197">
        <v>45770</v>
      </c>
      <c r="O3596" s="388">
        <f t="shared" si="169"/>
        <v>53241</v>
      </c>
      <c r="P3596" s="339">
        <f t="shared" si="170"/>
        <v>0</v>
      </c>
    </row>
    <row r="3597" spans="1:16" hidden="1" x14ac:dyDescent="0.25">
      <c r="A3597" s="116">
        <v>137047</v>
      </c>
      <c r="B3597" s="116">
        <v>7</v>
      </c>
      <c r="C3597" s="116">
        <v>1234100640</v>
      </c>
      <c r="D3597" s="116" t="s">
        <v>12054</v>
      </c>
      <c r="E3597" s="339">
        <v>5400</v>
      </c>
      <c r="F3597" s="194">
        <v>1</v>
      </c>
      <c r="G3597" s="194">
        <v>1</v>
      </c>
      <c r="H3597" s="194" t="s">
        <v>10119</v>
      </c>
      <c r="I3597" s="194">
        <f t="shared" si="168"/>
        <v>0</v>
      </c>
      <c r="J3597" s="116" t="s">
        <v>10126</v>
      </c>
      <c r="K3597" s="116" t="s">
        <v>15008</v>
      </c>
      <c r="L3597" s="197">
        <v>45769</v>
      </c>
      <c r="M3597" s="116"/>
      <c r="N3597" s="197">
        <v>45770</v>
      </c>
      <c r="O3597" s="388">
        <f t="shared" si="169"/>
        <v>5400</v>
      </c>
      <c r="P3597" s="339">
        <f t="shared" si="170"/>
        <v>0</v>
      </c>
    </row>
    <row r="3598" spans="1:16" hidden="1" x14ac:dyDescent="0.25">
      <c r="A3598" s="116">
        <v>137048</v>
      </c>
      <c r="B3598" s="116">
        <v>1</v>
      </c>
      <c r="C3598" s="116">
        <v>1023100140</v>
      </c>
      <c r="D3598" s="116" t="s">
        <v>11171</v>
      </c>
      <c r="E3598" s="339">
        <v>73560.039999999994</v>
      </c>
      <c r="F3598" s="194">
        <v>4</v>
      </c>
      <c r="G3598" s="194">
        <v>4</v>
      </c>
      <c r="H3598" s="194" t="s">
        <v>10119</v>
      </c>
      <c r="I3598" s="194">
        <f t="shared" si="168"/>
        <v>0</v>
      </c>
      <c r="J3598" s="116" t="s">
        <v>10120</v>
      </c>
      <c r="K3598" s="116" t="s">
        <v>15278</v>
      </c>
      <c r="L3598" s="197">
        <v>45768</v>
      </c>
      <c r="M3598" s="116"/>
      <c r="N3598" s="197">
        <v>45770</v>
      </c>
      <c r="O3598" s="388">
        <f t="shared" si="169"/>
        <v>18390.009999999998</v>
      </c>
      <c r="P3598" s="339">
        <f t="shared" si="170"/>
        <v>0</v>
      </c>
    </row>
    <row r="3599" spans="1:16" hidden="1" x14ac:dyDescent="0.25">
      <c r="A3599" s="116">
        <v>137049</v>
      </c>
      <c r="B3599" s="116">
        <v>1</v>
      </c>
      <c r="C3599" s="116">
        <v>1023100140</v>
      </c>
      <c r="D3599" s="116" t="s">
        <v>11171</v>
      </c>
      <c r="E3599" s="339">
        <v>73560.039999999994</v>
      </c>
      <c r="F3599" s="194">
        <v>4</v>
      </c>
      <c r="G3599" s="194">
        <v>4</v>
      </c>
      <c r="H3599" s="194" t="s">
        <v>10119</v>
      </c>
      <c r="I3599" s="194">
        <f t="shared" si="168"/>
        <v>0</v>
      </c>
      <c r="J3599" s="116" t="s">
        <v>10120</v>
      </c>
      <c r="K3599" s="116" t="s">
        <v>15277</v>
      </c>
      <c r="L3599" s="197">
        <v>45768</v>
      </c>
      <c r="M3599" s="116"/>
      <c r="N3599" s="197">
        <v>45770</v>
      </c>
      <c r="O3599" s="388">
        <f t="shared" si="169"/>
        <v>18390.009999999998</v>
      </c>
      <c r="P3599" s="339">
        <f t="shared" si="170"/>
        <v>0</v>
      </c>
    </row>
    <row r="3600" spans="1:16" hidden="1" x14ac:dyDescent="0.25">
      <c r="A3600" s="116">
        <v>137050</v>
      </c>
      <c r="B3600" s="116">
        <v>1</v>
      </c>
      <c r="C3600" s="116">
        <v>1023100140</v>
      </c>
      <c r="D3600" s="116" t="s">
        <v>11171</v>
      </c>
      <c r="E3600" s="339">
        <v>73560.039999999994</v>
      </c>
      <c r="F3600" s="194">
        <v>4</v>
      </c>
      <c r="G3600" s="194">
        <v>4</v>
      </c>
      <c r="H3600" s="194" t="s">
        <v>10119</v>
      </c>
      <c r="I3600" s="194">
        <f t="shared" si="168"/>
        <v>0</v>
      </c>
      <c r="J3600" s="116" t="s">
        <v>10120</v>
      </c>
      <c r="K3600" s="116" t="s">
        <v>15276</v>
      </c>
      <c r="L3600" s="197">
        <v>45768</v>
      </c>
      <c r="M3600" s="116"/>
      <c r="N3600" s="197">
        <v>45770</v>
      </c>
      <c r="O3600" s="388">
        <f t="shared" si="169"/>
        <v>18390.009999999998</v>
      </c>
      <c r="P3600" s="339">
        <f t="shared" si="170"/>
        <v>0</v>
      </c>
    </row>
    <row r="3601" spans="1:16" hidden="1" x14ac:dyDescent="0.25">
      <c r="A3601" s="116">
        <v>137051</v>
      </c>
      <c r="B3601" s="116">
        <v>1</v>
      </c>
      <c r="C3601" s="116">
        <v>1023100140</v>
      </c>
      <c r="D3601" s="116" t="s">
        <v>11171</v>
      </c>
      <c r="E3601" s="339">
        <v>753990.41</v>
      </c>
      <c r="F3601" s="194">
        <v>41</v>
      </c>
      <c r="G3601" s="194">
        <v>41</v>
      </c>
      <c r="H3601" s="194" t="s">
        <v>10119</v>
      </c>
      <c r="I3601" s="194">
        <f t="shared" si="168"/>
        <v>0</v>
      </c>
      <c r="J3601" s="116" t="s">
        <v>10120</v>
      </c>
      <c r="K3601" s="116" t="s">
        <v>15275</v>
      </c>
      <c r="L3601" s="197">
        <v>45768</v>
      </c>
      <c r="M3601" s="116" t="s">
        <v>17731</v>
      </c>
      <c r="N3601" s="197">
        <v>45875</v>
      </c>
      <c r="O3601" s="388">
        <f t="shared" si="169"/>
        <v>18390.010000000002</v>
      </c>
      <c r="P3601" s="339">
        <f t="shared" si="170"/>
        <v>0</v>
      </c>
    </row>
    <row r="3602" spans="1:16" hidden="1" x14ac:dyDescent="0.25">
      <c r="A3602" s="116">
        <v>137052</v>
      </c>
      <c r="B3602" s="116">
        <v>1</v>
      </c>
      <c r="C3602" s="116">
        <v>1236100260</v>
      </c>
      <c r="D3602" s="116" t="s">
        <v>15426</v>
      </c>
      <c r="E3602" s="339">
        <v>2235262</v>
      </c>
      <c r="F3602" s="194">
        <v>1</v>
      </c>
      <c r="G3602" s="194">
        <v>1</v>
      </c>
      <c r="H3602" s="194" t="s">
        <v>10119</v>
      </c>
      <c r="I3602" s="194">
        <f t="shared" si="168"/>
        <v>0</v>
      </c>
      <c r="J3602" s="116" t="s">
        <v>10120</v>
      </c>
      <c r="K3602" s="116" t="s">
        <v>15318</v>
      </c>
      <c r="L3602" s="197">
        <v>45768</v>
      </c>
      <c r="M3602" s="116" t="s">
        <v>17732</v>
      </c>
      <c r="N3602" s="197">
        <v>45769</v>
      </c>
      <c r="O3602" s="388">
        <f t="shared" si="169"/>
        <v>2235262</v>
      </c>
      <c r="P3602" s="339">
        <f t="shared" si="170"/>
        <v>0</v>
      </c>
    </row>
    <row r="3603" spans="1:16" hidden="1" x14ac:dyDescent="0.25">
      <c r="A3603" s="116">
        <v>137053</v>
      </c>
      <c r="B3603" s="116">
        <v>4</v>
      </c>
      <c r="C3603" s="116">
        <v>1019101920</v>
      </c>
      <c r="D3603" s="116" t="s">
        <v>17665</v>
      </c>
      <c r="E3603" s="339">
        <v>35582</v>
      </c>
      <c r="F3603" s="194">
        <v>1</v>
      </c>
      <c r="G3603" s="194">
        <v>1</v>
      </c>
      <c r="H3603" s="194" t="s">
        <v>10119</v>
      </c>
      <c r="I3603" s="194">
        <f t="shared" si="168"/>
        <v>0</v>
      </c>
      <c r="J3603" s="116" t="s">
        <v>10120</v>
      </c>
      <c r="K3603" s="116" t="s">
        <v>12272</v>
      </c>
      <c r="L3603" s="197">
        <v>45768</v>
      </c>
      <c r="M3603" s="116" t="s">
        <v>17733</v>
      </c>
      <c r="N3603" s="197">
        <v>45769</v>
      </c>
      <c r="O3603" s="388">
        <f t="shared" si="169"/>
        <v>35582</v>
      </c>
      <c r="P3603" s="339">
        <f t="shared" si="170"/>
        <v>0</v>
      </c>
    </row>
    <row r="3604" spans="1:16" hidden="1" x14ac:dyDescent="0.25">
      <c r="A3604" s="116">
        <v>137053</v>
      </c>
      <c r="B3604" s="116">
        <v>5</v>
      </c>
      <c r="C3604" s="116">
        <v>1026100060</v>
      </c>
      <c r="D3604" s="116" t="s">
        <v>17525</v>
      </c>
      <c r="E3604" s="339">
        <v>145000</v>
      </c>
      <c r="F3604" s="194">
        <v>1</v>
      </c>
      <c r="G3604" s="194">
        <v>1</v>
      </c>
      <c r="H3604" s="194" t="s">
        <v>10119</v>
      </c>
      <c r="I3604" s="194">
        <f t="shared" si="168"/>
        <v>0</v>
      </c>
      <c r="J3604" s="116" t="s">
        <v>10120</v>
      </c>
      <c r="K3604" s="116" t="s">
        <v>12272</v>
      </c>
      <c r="L3604" s="197">
        <v>45768</v>
      </c>
      <c r="M3604" s="116"/>
      <c r="N3604" s="197">
        <v>45769</v>
      </c>
      <c r="O3604" s="388">
        <f t="shared" si="169"/>
        <v>145000</v>
      </c>
      <c r="P3604" s="339">
        <f t="shared" si="170"/>
        <v>0</v>
      </c>
    </row>
    <row r="3605" spans="1:16" hidden="1" x14ac:dyDescent="0.25">
      <c r="A3605" s="116">
        <v>137053</v>
      </c>
      <c r="B3605" s="116">
        <v>3</v>
      </c>
      <c r="C3605" s="116">
        <v>1512100580</v>
      </c>
      <c r="D3605" s="116" t="s">
        <v>17550</v>
      </c>
      <c r="E3605" s="339">
        <v>1073.0999999999999</v>
      </c>
      <c r="F3605" s="194">
        <v>3</v>
      </c>
      <c r="G3605" s="194">
        <v>3</v>
      </c>
      <c r="H3605" s="194" t="s">
        <v>10119</v>
      </c>
      <c r="I3605" s="194">
        <f t="shared" si="168"/>
        <v>0</v>
      </c>
      <c r="J3605" s="116" t="s">
        <v>10120</v>
      </c>
      <c r="K3605" s="116" t="s">
        <v>12272</v>
      </c>
      <c r="L3605" s="197">
        <v>45768</v>
      </c>
      <c r="M3605" s="116" t="s">
        <v>17733</v>
      </c>
      <c r="N3605" s="197">
        <v>45769</v>
      </c>
      <c r="O3605" s="388">
        <f t="shared" si="169"/>
        <v>357.7</v>
      </c>
      <c r="P3605" s="339">
        <f t="shared" si="170"/>
        <v>0</v>
      </c>
    </row>
    <row r="3606" spans="1:16" hidden="1" x14ac:dyDescent="0.25">
      <c r="A3606" s="116">
        <v>137053</v>
      </c>
      <c r="B3606" s="116">
        <v>1</v>
      </c>
      <c r="C3606" s="116">
        <v>1515101840</v>
      </c>
      <c r="D3606" s="116" t="s">
        <v>17734</v>
      </c>
      <c r="E3606" s="339">
        <v>4187597</v>
      </c>
      <c r="F3606" s="194">
        <v>1</v>
      </c>
      <c r="G3606" s="194">
        <v>1</v>
      </c>
      <c r="H3606" s="194" t="s">
        <v>10119</v>
      </c>
      <c r="I3606" s="194">
        <f t="shared" si="168"/>
        <v>0</v>
      </c>
      <c r="J3606" s="116" t="s">
        <v>10120</v>
      </c>
      <c r="K3606" s="116" t="s">
        <v>12272</v>
      </c>
      <c r="L3606" s="197">
        <v>45768</v>
      </c>
      <c r="M3606" s="116" t="s">
        <v>17733</v>
      </c>
      <c r="N3606" s="197">
        <v>45769</v>
      </c>
      <c r="O3606" s="388">
        <f t="shared" si="169"/>
        <v>4187597</v>
      </c>
      <c r="P3606" s="339">
        <f t="shared" si="170"/>
        <v>0</v>
      </c>
    </row>
    <row r="3607" spans="1:16" hidden="1" x14ac:dyDescent="0.25">
      <c r="A3607" s="116">
        <v>137053</v>
      </c>
      <c r="B3607" s="116">
        <v>2</v>
      </c>
      <c r="C3607" s="116">
        <v>1521100240</v>
      </c>
      <c r="D3607" s="116" t="s">
        <v>17554</v>
      </c>
      <c r="E3607" s="339">
        <v>1152.3</v>
      </c>
      <c r="F3607" s="194">
        <v>30</v>
      </c>
      <c r="G3607" s="194">
        <v>30</v>
      </c>
      <c r="H3607" s="194" t="s">
        <v>10119</v>
      </c>
      <c r="I3607" s="194">
        <f t="shared" si="168"/>
        <v>0</v>
      </c>
      <c r="J3607" s="116" t="s">
        <v>10120</v>
      </c>
      <c r="K3607" s="116" t="s">
        <v>12272</v>
      </c>
      <c r="L3607" s="197">
        <v>45768</v>
      </c>
      <c r="M3607" s="116" t="s">
        <v>17733</v>
      </c>
      <c r="N3607" s="197">
        <v>45769</v>
      </c>
      <c r="O3607" s="388">
        <f t="shared" si="169"/>
        <v>38.409999999999997</v>
      </c>
      <c r="P3607" s="339">
        <f t="shared" si="170"/>
        <v>0</v>
      </c>
    </row>
    <row r="3608" spans="1:16" hidden="1" x14ac:dyDescent="0.25">
      <c r="A3608" s="116">
        <v>137059</v>
      </c>
      <c r="B3608" s="116">
        <v>7</v>
      </c>
      <c r="C3608" s="116">
        <v>1010107990</v>
      </c>
      <c r="D3608" s="116" t="s">
        <v>9364</v>
      </c>
      <c r="E3608" s="339">
        <v>278000</v>
      </c>
      <c r="F3608" s="194">
        <v>2</v>
      </c>
      <c r="G3608" s="194">
        <v>2</v>
      </c>
      <c r="H3608" s="194" t="s">
        <v>10119</v>
      </c>
      <c r="I3608" s="194">
        <f t="shared" si="168"/>
        <v>0</v>
      </c>
      <c r="J3608" s="116" t="s">
        <v>10120</v>
      </c>
      <c r="K3608" s="116" t="s">
        <v>15498</v>
      </c>
      <c r="L3608" s="197">
        <v>45772</v>
      </c>
      <c r="M3608" s="116" t="s">
        <v>17735</v>
      </c>
      <c r="N3608" s="197">
        <v>45785</v>
      </c>
      <c r="O3608" s="388">
        <f t="shared" si="169"/>
        <v>139000</v>
      </c>
      <c r="P3608" s="339">
        <f t="shared" si="170"/>
        <v>0</v>
      </c>
    </row>
    <row r="3609" spans="1:16" hidden="1" x14ac:dyDescent="0.25">
      <c r="A3609" s="116">
        <v>137059</v>
      </c>
      <c r="B3609" s="116">
        <v>9</v>
      </c>
      <c r="C3609" s="116">
        <v>1018100000</v>
      </c>
      <c r="D3609" s="116" t="s">
        <v>10642</v>
      </c>
      <c r="E3609" s="339">
        <v>187724.4</v>
      </c>
      <c r="F3609" s="194">
        <v>20</v>
      </c>
      <c r="G3609" s="194">
        <v>20</v>
      </c>
      <c r="H3609" s="194" t="s">
        <v>10119</v>
      </c>
      <c r="I3609" s="194">
        <f t="shared" si="168"/>
        <v>0</v>
      </c>
      <c r="J3609" s="116" t="s">
        <v>10120</v>
      </c>
      <c r="K3609" s="116" t="s">
        <v>15498</v>
      </c>
      <c r="L3609" s="197">
        <v>45772</v>
      </c>
      <c r="M3609" s="116" t="s">
        <v>17735</v>
      </c>
      <c r="N3609" s="197">
        <v>45785</v>
      </c>
      <c r="O3609" s="388">
        <f t="shared" si="169"/>
        <v>9386.2199999999993</v>
      </c>
      <c r="P3609" s="339">
        <f t="shared" si="170"/>
        <v>0</v>
      </c>
    </row>
    <row r="3610" spans="1:16" hidden="1" x14ac:dyDescent="0.25">
      <c r="A3610" s="116">
        <v>137059</v>
      </c>
      <c r="B3610" s="116">
        <v>10</v>
      </c>
      <c r="C3610" s="116">
        <v>1018100010</v>
      </c>
      <c r="D3610" s="116" t="s">
        <v>10356</v>
      </c>
      <c r="E3610" s="339">
        <v>91323.199999999997</v>
      </c>
      <c r="F3610" s="194">
        <v>20</v>
      </c>
      <c r="G3610" s="194">
        <v>20</v>
      </c>
      <c r="H3610" s="194" t="s">
        <v>10119</v>
      </c>
      <c r="I3610" s="194">
        <f t="shared" si="168"/>
        <v>0</v>
      </c>
      <c r="J3610" s="116" t="s">
        <v>10120</v>
      </c>
      <c r="K3610" s="116" t="s">
        <v>15498</v>
      </c>
      <c r="L3610" s="197">
        <v>45772</v>
      </c>
      <c r="M3610" s="116" t="s">
        <v>17736</v>
      </c>
      <c r="N3610" s="197">
        <v>45854</v>
      </c>
      <c r="O3610" s="388">
        <f t="shared" si="169"/>
        <v>4566.16</v>
      </c>
      <c r="P3610" s="339">
        <f t="shared" si="170"/>
        <v>0</v>
      </c>
    </row>
    <row r="3611" spans="1:16" hidden="1" x14ac:dyDescent="0.25">
      <c r="A3611" s="116">
        <v>137059</v>
      </c>
      <c r="B3611" s="116">
        <v>11</v>
      </c>
      <c r="C3611" s="116">
        <v>1018100230</v>
      </c>
      <c r="D3611" s="116" t="s">
        <v>11155</v>
      </c>
      <c r="E3611" s="339">
        <v>40666.29</v>
      </c>
      <c r="F3611" s="194">
        <v>3</v>
      </c>
      <c r="G3611" s="194">
        <v>3</v>
      </c>
      <c r="H3611" s="194" t="s">
        <v>10119</v>
      </c>
      <c r="I3611" s="194">
        <f t="shared" si="168"/>
        <v>0</v>
      </c>
      <c r="J3611" s="116" t="s">
        <v>10120</v>
      </c>
      <c r="K3611" s="116" t="s">
        <v>15498</v>
      </c>
      <c r="L3611" s="197">
        <v>45772</v>
      </c>
      <c r="M3611" s="116" t="s">
        <v>17735</v>
      </c>
      <c r="N3611" s="197">
        <v>45785</v>
      </c>
      <c r="O3611" s="388">
        <f t="shared" si="169"/>
        <v>13555.43</v>
      </c>
      <c r="P3611" s="339">
        <f t="shared" si="170"/>
        <v>0</v>
      </c>
    </row>
    <row r="3612" spans="1:16" hidden="1" x14ac:dyDescent="0.25">
      <c r="A3612" s="116">
        <v>137059</v>
      </c>
      <c r="B3612" s="116">
        <v>19</v>
      </c>
      <c r="C3612" s="116">
        <v>1018100830</v>
      </c>
      <c r="D3612" s="116" t="s">
        <v>11159</v>
      </c>
      <c r="E3612" s="339">
        <v>79443</v>
      </c>
      <c r="F3612" s="194">
        <v>3</v>
      </c>
      <c r="G3612" s="194">
        <v>3</v>
      </c>
      <c r="H3612" s="194" t="s">
        <v>10119</v>
      </c>
      <c r="I3612" s="194">
        <f t="shared" si="168"/>
        <v>0</v>
      </c>
      <c r="J3612" s="116" t="s">
        <v>10120</v>
      </c>
      <c r="K3612" s="116" t="s">
        <v>15498</v>
      </c>
      <c r="L3612" s="197">
        <v>45772</v>
      </c>
      <c r="M3612" s="116" t="s">
        <v>17735</v>
      </c>
      <c r="N3612" s="197">
        <v>45785</v>
      </c>
      <c r="O3612" s="388">
        <f t="shared" si="169"/>
        <v>26481</v>
      </c>
      <c r="P3612" s="339">
        <f t="shared" si="170"/>
        <v>0</v>
      </c>
    </row>
    <row r="3613" spans="1:16" hidden="1" x14ac:dyDescent="0.25">
      <c r="A3613" s="116">
        <v>137059</v>
      </c>
      <c r="B3613" s="116">
        <v>3</v>
      </c>
      <c r="C3613" s="116">
        <v>1212100500</v>
      </c>
      <c r="D3613" s="116" t="s">
        <v>9263</v>
      </c>
      <c r="E3613" s="339">
        <v>41364</v>
      </c>
      <c r="F3613" s="194">
        <v>1</v>
      </c>
      <c r="G3613" s="194">
        <v>1</v>
      </c>
      <c r="H3613" s="194" t="s">
        <v>10119</v>
      </c>
      <c r="I3613" s="194">
        <f t="shared" si="168"/>
        <v>0</v>
      </c>
      <c r="J3613" s="116" t="s">
        <v>10120</v>
      </c>
      <c r="K3613" s="116" t="s">
        <v>15498</v>
      </c>
      <c r="L3613" s="197">
        <v>45772</v>
      </c>
      <c r="M3613" s="116" t="s">
        <v>17735</v>
      </c>
      <c r="N3613" s="197">
        <v>45785</v>
      </c>
      <c r="O3613" s="388">
        <f t="shared" si="169"/>
        <v>41364</v>
      </c>
      <c r="P3613" s="339">
        <f t="shared" si="170"/>
        <v>0</v>
      </c>
    </row>
    <row r="3614" spans="1:16" hidden="1" x14ac:dyDescent="0.25">
      <c r="A3614" s="116">
        <v>137059</v>
      </c>
      <c r="B3614" s="116">
        <v>12</v>
      </c>
      <c r="C3614" s="116">
        <v>1219103070</v>
      </c>
      <c r="D3614" s="116" t="s">
        <v>16178</v>
      </c>
      <c r="E3614" s="339">
        <v>18450</v>
      </c>
      <c r="F3614" s="194">
        <v>6</v>
      </c>
      <c r="G3614" s="194">
        <v>6</v>
      </c>
      <c r="H3614" s="194" t="s">
        <v>10119</v>
      </c>
      <c r="I3614" s="194">
        <f t="shared" si="168"/>
        <v>0</v>
      </c>
      <c r="J3614" s="116" t="s">
        <v>10120</v>
      </c>
      <c r="K3614" s="116" t="s">
        <v>15498</v>
      </c>
      <c r="L3614" s="197">
        <v>45772</v>
      </c>
      <c r="M3614" s="116" t="s">
        <v>17735</v>
      </c>
      <c r="N3614" s="197">
        <v>45785</v>
      </c>
      <c r="O3614" s="388">
        <f t="shared" si="169"/>
        <v>3075</v>
      </c>
      <c r="P3614" s="339">
        <f t="shared" si="170"/>
        <v>0</v>
      </c>
    </row>
    <row r="3615" spans="1:16" hidden="1" x14ac:dyDescent="0.25">
      <c r="A3615" s="116">
        <v>137059</v>
      </c>
      <c r="B3615" s="116">
        <v>4</v>
      </c>
      <c r="C3615" s="116">
        <v>1224100030</v>
      </c>
      <c r="D3615" s="116" t="s">
        <v>10486</v>
      </c>
      <c r="E3615" s="339">
        <v>2536.38</v>
      </c>
      <c r="F3615" s="194">
        <v>3</v>
      </c>
      <c r="G3615" s="194">
        <v>3</v>
      </c>
      <c r="H3615" s="194" t="s">
        <v>10119</v>
      </c>
      <c r="I3615" s="194">
        <f t="shared" si="168"/>
        <v>0</v>
      </c>
      <c r="J3615" s="116" t="s">
        <v>10120</v>
      </c>
      <c r="K3615" s="116" t="s">
        <v>15498</v>
      </c>
      <c r="L3615" s="197">
        <v>45772</v>
      </c>
      <c r="M3615" s="116" t="s">
        <v>17735</v>
      </c>
      <c r="N3615" s="197">
        <v>45785</v>
      </c>
      <c r="O3615" s="388">
        <f t="shared" si="169"/>
        <v>845.46</v>
      </c>
      <c r="P3615" s="339">
        <f t="shared" si="170"/>
        <v>0</v>
      </c>
    </row>
    <row r="3616" spans="1:16" hidden="1" x14ac:dyDescent="0.25">
      <c r="A3616" s="116">
        <v>137059</v>
      </c>
      <c r="B3616" s="116">
        <v>15</v>
      </c>
      <c r="C3616" s="116">
        <v>1227100010</v>
      </c>
      <c r="D3616" s="116" t="s">
        <v>7119</v>
      </c>
      <c r="E3616" s="339">
        <v>24472</v>
      </c>
      <c r="F3616" s="194">
        <v>2</v>
      </c>
      <c r="G3616" s="194">
        <v>2</v>
      </c>
      <c r="H3616" s="194" t="s">
        <v>10119</v>
      </c>
      <c r="I3616" s="194">
        <f t="shared" si="168"/>
        <v>0</v>
      </c>
      <c r="J3616" s="116" t="s">
        <v>10120</v>
      </c>
      <c r="K3616" s="116" t="s">
        <v>15498</v>
      </c>
      <c r="L3616" s="197">
        <v>45772</v>
      </c>
      <c r="M3616" s="116" t="s">
        <v>17735</v>
      </c>
      <c r="N3616" s="197">
        <v>45785</v>
      </c>
      <c r="O3616" s="388">
        <f t="shared" si="169"/>
        <v>12236</v>
      </c>
      <c r="P3616" s="339">
        <f t="shared" si="170"/>
        <v>0</v>
      </c>
    </row>
    <row r="3617" spans="1:16" hidden="1" x14ac:dyDescent="0.25">
      <c r="A3617" s="116">
        <v>137059</v>
      </c>
      <c r="B3617" s="116">
        <v>1</v>
      </c>
      <c r="C3617" s="116">
        <v>1230100160</v>
      </c>
      <c r="D3617" s="116" t="s">
        <v>17469</v>
      </c>
      <c r="E3617" s="339">
        <v>84011.79</v>
      </c>
      <c r="F3617" s="194">
        <v>3</v>
      </c>
      <c r="G3617" s="194">
        <v>3</v>
      </c>
      <c r="H3617" s="194" t="s">
        <v>10119</v>
      </c>
      <c r="I3617" s="194">
        <f t="shared" si="168"/>
        <v>0</v>
      </c>
      <c r="J3617" s="116" t="s">
        <v>10120</v>
      </c>
      <c r="K3617" s="116" t="s">
        <v>15498</v>
      </c>
      <c r="L3617" s="197">
        <v>45772</v>
      </c>
      <c r="M3617" s="116" t="s">
        <v>17735</v>
      </c>
      <c r="N3617" s="197">
        <v>45785</v>
      </c>
      <c r="O3617" s="388">
        <f t="shared" si="169"/>
        <v>28003.929999999997</v>
      </c>
      <c r="P3617" s="339">
        <f t="shared" si="170"/>
        <v>0</v>
      </c>
    </row>
    <row r="3618" spans="1:16" hidden="1" x14ac:dyDescent="0.25">
      <c r="A3618" s="116">
        <v>137059</v>
      </c>
      <c r="B3618" s="116">
        <v>2</v>
      </c>
      <c r="C3618" s="116">
        <v>1230100160</v>
      </c>
      <c r="D3618" s="116" t="s">
        <v>17469</v>
      </c>
      <c r="E3618" s="339">
        <v>84011.79</v>
      </c>
      <c r="F3618" s="194">
        <v>3</v>
      </c>
      <c r="G3618" s="194">
        <v>3</v>
      </c>
      <c r="H3618" s="194" t="s">
        <v>10119</v>
      </c>
      <c r="I3618" s="194">
        <f t="shared" si="168"/>
        <v>0</v>
      </c>
      <c r="J3618" s="116" t="s">
        <v>10120</v>
      </c>
      <c r="K3618" s="116" t="s">
        <v>15498</v>
      </c>
      <c r="L3618" s="197">
        <v>45772</v>
      </c>
      <c r="M3618" s="116" t="s">
        <v>17735</v>
      </c>
      <c r="N3618" s="197">
        <v>45785</v>
      </c>
      <c r="O3618" s="388">
        <f t="shared" si="169"/>
        <v>28003.929999999997</v>
      </c>
      <c r="P3618" s="339">
        <f t="shared" si="170"/>
        <v>0</v>
      </c>
    </row>
    <row r="3619" spans="1:16" hidden="1" x14ac:dyDescent="0.25">
      <c r="A3619" s="116">
        <v>137059</v>
      </c>
      <c r="B3619" s="116">
        <v>13</v>
      </c>
      <c r="C3619" s="116">
        <v>1233100280</v>
      </c>
      <c r="D3619" s="116" t="s">
        <v>17464</v>
      </c>
      <c r="E3619" s="339">
        <v>127030.5</v>
      </c>
      <c r="F3619" s="194">
        <v>50</v>
      </c>
      <c r="G3619" s="194">
        <v>50</v>
      </c>
      <c r="H3619" s="194" t="s">
        <v>10119</v>
      </c>
      <c r="I3619" s="194">
        <f t="shared" si="168"/>
        <v>0</v>
      </c>
      <c r="J3619" s="116" t="s">
        <v>10120</v>
      </c>
      <c r="K3619" s="116" t="s">
        <v>15498</v>
      </c>
      <c r="L3619" s="197">
        <v>45772</v>
      </c>
      <c r="M3619" s="116" t="s">
        <v>17735</v>
      </c>
      <c r="N3619" s="197">
        <v>45785</v>
      </c>
      <c r="O3619" s="388">
        <f t="shared" si="169"/>
        <v>2540.61</v>
      </c>
      <c r="P3619" s="339">
        <f t="shared" si="170"/>
        <v>0</v>
      </c>
    </row>
    <row r="3620" spans="1:16" hidden="1" x14ac:dyDescent="0.25">
      <c r="A3620" s="116">
        <v>137059</v>
      </c>
      <c r="B3620" s="116">
        <v>14</v>
      </c>
      <c r="C3620" s="116">
        <v>1233100310</v>
      </c>
      <c r="D3620" s="116" t="s">
        <v>15509</v>
      </c>
      <c r="E3620" s="339">
        <v>300912.5</v>
      </c>
      <c r="F3620" s="194">
        <v>50</v>
      </c>
      <c r="G3620" s="194">
        <v>50</v>
      </c>
      <c r="H3620" s="194" t="s">
        <v>10119</v>
      </c>
      <c r="I3620" s="194">
        <f t="shared" si="168"/>
        <v>0</v>
      </c>
      <c r="J3620" s="116" t="s">
        <v>10120</v>
      </c>
      <c r="K3620" s="116" t="s">
        <v>15498</v>
      </c>
      <c r="L3620" s="197">
        <v>45772</v>
      </c>
      <c r="M3620" s="116" t="s">
        <v>17735</v>
      </c>
      <c r="N3620" s="197">
        <v>45785</v>
      </c>
      <c r="O3620" s="388">
        <f t="shared" si="169"/>
        <v>6018.25</v>
      </c>
      <c r="P3620" s="339">
        <f t="shared" si="170"/>
        <v>0</v>
      </c>
    </row>
    <row r="3621" spans="1:16" hidden="1" x14ac:dyDescent="0.25">
      <c r="A3621" s="116">
        <v>137059</v>
      </c>
      <c r="B3621" s="116">
        <v>8</v>
      </c>
      <c r="C3621" s="116">
        <v>1235100970</v>
      </c>
      <c r="D3621" s="116" t="s">
        <v>8591</v>
      </c>
      <c r="E3621" s="339">
        <v>85000</v>
      </c>
      <c r="F3621" s="194">
        <v>1</v>
      </c>
      <c r="G3621" s="194">
        <v>1</v>
      </c>
      <c r="H3621" s="194" t="s">
        <v>10119</v>
      </c>
      <c r="I3621" s="194">
        <f t="shared" si="168"/>
        <v>0</v>
      </c>
      <c r="J3621" s="116" t="s">
        <v>10120</v>
      </c>
      <c r="K3621" s="116" t="s">
        <v>15498</v>
      </c>
      <c r="L3621" s="197">
        <v>45772</v>
      </c>
      <c r="M3621" s="116" t="s">
        <v>17735</v>
      </c>
      <c r="N3621" s="197">
        <v>45785</v>
      </c>
      <c r="O3621" s="388">
        <f t="shared" si="169"/>
        <v>85000</v>
      </c>
      <c r="P3621" s="339">
        <f t="shared" si="170"/>
        <v>0</v>
      </c>
    </row>
    <row r="3622" spans="1:16" hidden="1" x14ac:dyDescent="0.25">
      <c r="A3622" s="116">
        <v>137059</v>
      </c>
      <c r="B3622" s="116">
        <v>6</v>
      </c>
      <c r="C3622" s="116">
        <v>1237100010</v>
      </c>
      <c r="D3622" s="116" t="s">
        <v>15227</v>
      </c>
      <c r="E3622" s="339">
        <v>970062</v>
      </c>
      <c r="F3622" s="194">
        <v>2</v>
      </c>
      <c r="G3622" s="194">
        <v>2</v>
      </c>
      <c r="H3622" s="194" t="s">
        <v>10119</v>
      </c>
      <c r="I3622" s="194">
        <f t="shared" si="168"/>
        <v>0</v>
      </c>
      <c r="J3622" s="116" t="s">
        <v>10120</v>
      </c>
      <c r="K3622" s="116" t="s">
        <v>15498</v>
      </c>
      <c r="L3622" s="197">
        <v>45772</v>
      </c>
      <c r="M3622" s="116" t="s">
        <v>17737</v>
      </c>
      <c r="N3622" s="197">
        <v>45785</v>
      </c>
      <c r="O3622" s="388">
        <f t="shared" si="169"/>
        <v>485031</v>
      </c>
      <c r="P3622" s="339">
        <f t="shared" si="170"/>
        <v>0</v>
      </c>
    </row>
    <row r="3623" spans="1:16" hidden="1" x14ac:dyDescent="0.25">
      <c r="A3623" s="116">
        <v>137059</v>
      </c>
      <c r="B3623" s="116">
        <v>5</v>
      </c>
      <c r="C3623" s="116">
        <v>1247100410</v>
      </c>
      <c r="D3623" s="116" t="s">
        <v>11240</v>
      </c>
      <c r="E3623" s="339">
        <v>389.19</v>
      </c>
      <c r="F3623" s="194">
        <v>3</v>
      </c>
      <c r="G3623" s="194">
        <v>3</v>
      </c>
      <c r="H3623" s="194" t="s">
        <v>10119</v>
      </c>
      <c r="I3623" s="194">
        <f t="shared" si="168"/>
        <v>0</v>
      </c>
      <c r="J3623" s="116" t="s">
        <v>10120</v>
      </c>
      <c r="K3623" s="116" t="s">
        <v>15498</v>
      </c>
      <c r="L3623" s="197">
        <v>45772</v>
      </c>
      <c r="M3623" s="116" t="s">
        <v>17735</v>
      </c>
      <c r="N3623" s="197">
        <v>45785</v>
      </c>
      <c r="O3623" s="388">
        <f t="shared" si="169"/>
        <v>129.72999999999999</v>
      </c>
      <c r="P3623" s="339">
        <f t="shared" si="170"/>
        <v>0</v>
      </c>
    </row>
    <row r="3624" spans="1:16" hidden="1" x14ac:dyDescent="0.25">
      <c r="A3624" s="116">
        <v>137059</v>
      </c>
      <c r="B3624" s="116">
        <v>16</v>
      </c>
      <c r="C3624" s="116">
        <v>1314101010</v>
      </c>
      <c r="D3624" s="116" t="s">
        <v>11900</v>
      </c>
      <c r="E3624" s="339">
        <v>422288</v>
      </c>
      <c r="F3624" s="194">
        <v>1</v>
      </c>
      <c r="G3624" s="194">
        <v>1</v>
      </c>
      <c r="H3624" s="194" t="s">
        <v>10119</v>
      </c>
      <c r="I3624" s="194">
        <f t="shared" si="168"/>
        <v>0</v>
      </c>
      <c r="J3624" s="116" t="s">
        <v>10120</v>
      </c>
      <c r="K3624" s="116" t="s">
        <v>15498</v>
      </c>
      <c r="L3624" s="197">
        <v>45772</v>
      </c>
      <c r="M3624" s="116" t="s">
        <v>17735</v>
      </c>
      <c r="N3624" s="197">
        <v>45785</v>
      </c>
      <c r="O3624" s="388">
        <f t="shared" si="169"/>
        <v>422288</v>
      </c>
      <c r="P3624" s="339">
        <f t="shared" si="170"/>
        <v>0</v>
      </c>
    </row>
    <row r="3625" spans="1:16" hidden="1" x14ac:dyDescent="0.25">
      <c r="A3625" s="116">
        <v>137059</v>
      </c>
      <c r="B3625" s="116">
        <v>17</v>
      </c>
      <c r="C3625" s="116">
        <v>1314101020</v>
      </c>
      <c r="D3625" s="116" t="s">
        <v>12275</v>
      </c>
      <c r="E3625" s="339">
        <v>96659.1</v>
      </c>
      <c r="F3625" s="194">
        <v>6</v>
      </c>
      <c r="G3625" s="194">
        <v>6</v>
      </c>
      <c r="H3625" s="194" t="s">
        <v>10119</v>
      </c>
      <c r="I3625" s="194">
        <f t="shared" si="168"/>
        <v>0</v>
      </c>
      <c r="J3625" s="116" t="s">
        <v>10120</v>
      </c>
      <c r="K3625" s="116" t="s">
        <v>15498</v>
      </c>
      <c r="L3625" s="197">
        <v>45772</v>
      </c>
      <c r="M3625" s="116" t="s">
        <v>17735</v>
      </c>
      <c r="N3625" s="197">
        <v>45785</v>
      </c>
      <c r="O3625" s="388">
        <f t="shared" si="169"/>
        <v>16109.85</v>
      </c>
      <c r="P3625" s="339">
        <f t="shared" si="170"/>
        <v>0</v>
      </c>
    </row>
    <row r="3626" spans="1:16" hidden="1" x14ac:dyDescent="0.25">
      <c r="A3626" s="116">
        <v>137059</v>
      </c>
      <c r="B3626" s="116">
        <v>18</v>
      </c>
      <c r="C3626" s="116">
        <v>1314101040</v>
      </c>
      <c r="D3626" s="116" t="s">
        <v>12276</v>
      </c>
      <c r="E3626" s="339">
        <v>98010</v>
      </c>
      <c r="F3626" s="194">
        <v>6</v>
      </c>
      <c r="G3626" s="194">
        <v>6</v>
      </c>
      <c r="H3626" s="194" t="s">
        <v>10119</v>
      </c>
      <c r="I3626" s="194">
        <f t="shared" si="168"/>
        <v>0</v>
      </c>
      <c r="J3626" s="116" t="s">
        <v>10120</v>
      </c>
      <c r="K3626" s="116" t="s">
        <v>15498</v>
      </c>
      <c r="L3626" s="197">
        <v>45772</v>
      </c>
      <c r="M3626" s="116" t="s">
        <v>17738</v>
      </c>
      <c r="N3626" s="197">
        <v>45854</v>
      </c>
      <c r="O3626" s="388">
        <f t="shared" si="169"/>
        <v>16335</v>
      </c>
      <c r="P3626" s="339">
        <f t="shared" si="170"/>
        <v>0</v>
      </c>
    </row>
    <row r="3627" spans="1:16" hidden="1" x14ac:dyDescent="0.25">
      <c r="A3627" s="116">
        <v>137102</v>
      </c>
      <c r="B3627" s="116">
        <v>1</v>
      </c>
      <c r="C3627" s="116">
        <v>1610100300</v>
      </c>
      <c r="D3627" s="116" t="s">
        <v>10965</v>
      </c>
      <c r="E3627" s="339">
        <v>35850</v>
      </c>
      <c r="F3627" s="194">
        <v>10</v>
      </c>
      <c r="G3627" s="194">
        <v>10</v>
      </c>
      <c r="H3627" s="194" t="s">
        <v>10119</v>
      </c>
      <c r="I3627" s="194">
        <f t="shared" si="168"/>
        <v>0</v>
      </c>
      <c r="J3627" s="116" t="s">
        <v>10389</v>
      </c>
      <c r="K3627" s="116" t="s">
        <v>10390</v>
      </c>
      <c r="L3627" s="197">
        <v>45769</v>
      </c>
      <c r="M3627" s="116"/>
      <c r="N3627" s="197">
        <v>45770</v>
      </c>
      <c r="O3627" s="388">
        <f t="shared" si="169"/>
        <v>3585</v>
      </c>
      <c r="P3627" s="339">
        <f t="shared" si="170"/>
        <v>0</v>
      </c>
    </row>
    <row r="3628" spans="1:16" hidden="1" x14ac:dyDescent="0.25">
      <c r="A3628" s="116">
        <v>137108</v>
      </c>
      <c r="B3628" s="116">
        <v>1</v>
      </c>
      <c r="C3628" s="116">
        <v>1113102730</v>
      </c>
      <c r="D3628" s="116" t="s">
        <v>12134</v>
      </c>
      <c r="E3628" s="339">
        <v>1584600</v>
      </c>
      <c r="F3628" s="194">
        <v>1</v>
      </c>
      <c r="G3628" s="194">
        <v>1</v>
      </c>
      <c r="H3628" s="194" t="s">
        <v>10119</v>
      </c>
      <c r="I3628" s="194">
        <f t="shared" si="168"/>
        <v>0</v>
      </c>
      <c r="J3628" s="116" t="s">
        <v>10126</v>
      </c>
      <c r="K3628" s="116" t="s">
        <v>15008</v>
      </c>
      <c r="L3628" s="197">
        <v>45769</v>
      </c>
      <c r="M3628" s="116"/>
      <c r="N3628" s="197">
        <v>45771</v>
      </c>
      <c r="O3628" s="388">
        <f t="shared" si="169"/>
        <v>1584600</v>
      </c>
      <c r="P3628" s="339">
        <f t="shared" si="170"/>
        <v>0</v>
      </c>
    </row>
    <row r="3629" spans="1:16" hidden="1" x14ac:dyDescent="0.25">
      <c r="A3629" s="116">
        <v>137123</v>
      </c>
      <c r="B3629" s="116">
        <v>3</v>
      </c>
      <c r="C3629" s="116">
        <v>1223100160</v>
      </c>
      <c r="D3629" s="116" t="s">
        <v>9294</v>
      </c>
      <c r="E3629" s="339">
        <v>113551.34</v>
      </c>
      <c r="F3629" s="194">
        <v>2</v>
      </c>
      <c r="G3629" s="194">
        <v>2</v>
      </c>
      <c r="H3629" s="194" t="s">
        <v>10119</v>
      </c>
      <c r="I3629" s="194">
        <f t="shared" si="168"/>
        <v>0</v>
      </c>
      <c r="J3629" s="116" t="s">
        <v>10126</v>
      </c>
      <c r="K3629" s="116" t="s">
        <v>14781</v>
      </c>
      <c r="L3629" s="197">
        <v>45770</v>
      </c>
      <c r="M3629" s="116"/>
      <c r="N3629" s="197">
        <v>45770</v>
      </c>
      <c r="O3629" s="388">
        <f t="shared" si="169"/>
        <v>56775.67</v>
      </c>
      <c r="P3629" s="339">
        <f t="shared" si="170"/>
        <v>0</v>
      </c>
    </row>
    <row r="3630" spans="1:16" hidden="1" x14ac:dyDescent="0.25">
      <c r="A3630" s="116">
        <v>137123</v>
      </c>
      <c r="B3630" s="116">
        <v>4</v>
      </c>
      <c r="C3630" s="116">
        <v>1227100010</v>
      </c>
      <c r="D3630" s="116" t="s">
        <v>7119</v>
      </c>
      <c r="E3630" s="339">
        <v>48944</v>
      </c>
      <c r="F3630" s="194">
        <v>4</v>
      </c>
      <c r="G3630" s="194">
        <v>4</v>
      </c>
      <c r="H3630" s="194" t="s">
        <v>10119</v>
      </c>
      <c r="I3630" s="194">
        <f t="shared" si="168"/>
        <v>0</v>
      </c>
      <c r="J3630" s="116" t="s">
        <v>10126</v>
      </c>
      <c r="K3630" s="116" t="s">
        <v>14781</v>
      </c>
      <c r="L3630" s="197">
        <v>45770</v>
      </c>
      <c r="M3630" s="116"/>
      <c r="N3630" s="197">
        <v>45770</v>
      </c>
      <c r="O3630" s="388">
        <f t="shared" si="169"/>
        <v>12236</v>
      </c>
      <c r="P3630" s="339">
        <f t="shared" si="170"/>
        <v>0</v>
      </c>
    </row>
    <row r="3631" spans="1:16" hidden="1" x14ac:dyDescent="0.25">
      <c r="A3631" s="116">
        <v>137123</v>
      </c>
      <c r="B3631" s="116">
        <v>2</v>
      </c>
      <c r="C3631" s="116">
        <v>1232100010</v>
      </c>
      <c r="D3631" s="116" t="s">
        <v>11232</v>
      </c>
      <c r="E3631" s="339">
        <v>50806.18</v>
      </c>
      <c r="F3631" s="194">
        <v>2</v>
      </c>
      <c r="G3631" s="194">
        <v>2</v>
      </c>
      <c r="H3631" s="194" t="s">
        <v>10119</v>
      </c>
      <c r="I3631" s="194">
        <f t="shared" si="168"/>
        <v>0</v>
      </c>
      <c r="J3631" s="116" t="s">
        <v>10126</v>
      </c>
      <c r="K3631" s="116" t="s">
        <v>14781</v>
      </c>
      <c r="L3631" s="197">
        <v>45770</v>
      </c>
      <c r="M3631" s="116"/>
      <c r="N3631" s="197">
        <v>45770</v>
      </c>
      <c r="O3631" s="388">
        <f t="shared" si="169"/>
        <v>25403.09</v>
      </c>
      <c r="P3631" s="339">
        <f t="shared" si="170"/>
        <v>0</v>
      </c>
    </row>
    <row r="3632" spans="1:16" hidden="1" x14ac:dyDescent="0.25">
      <c r="A3632" s="116">
        <v>137123</v>
      </c>
      <c r="B3632" s="116">
        <v>1</v>
      </c>
      <c r="C3632" s="116">
        <v>1232100020</v>
      </c>
      <c r="D3632" s="116" t="s">
        <v>11233</v>
      </c>
      <c r="E3632" s="339">
        <v>53053.18</v>
      </c>
      <c r="F3632" s="194">
        <v>2</v>
      </c>
      <c r="G3632" s="194">
        <v>2</v>
      </c>
      <c r="H3632" s="194" t="s">
        <v>10119</v>
      </c>
      <c r="I3632" s="194">
        <f t="shared" si="168"/>
        <v>0</v>
      </c>
      <c r="J3632" s="116" t="s">
        <v>10126</v>
      </c>
      <c r="K3632" s="116" t="s">
        <v>14781</v>
      </c>
      <c r="L3632" s="197">
        <v>45770</v>
      </c>
      <c r="M3632" s="116"/>
      <c r="N3632" s="197">
        <v>45770</v>
      </c>
      <c r="O3632" s="388">
        <f t="shared" si="169"/>
        <v>26526.59</v>
      </c>
      <c r="P3632" s="339">
        <f t="shared" si="170"/>
        <v>0</v>
      </c>
    </row>
    <row r="3633" spans="1:16" hidden="1" x14ac:dyDescent="0.25">
      <c r="A3633" s="116">
        <v>137124</v>
      </c>
      <c r="B3633" s="116">
        <v>2</v>
      </c>
      <c r="C3633" s="116">
        <v>1010101150</v>
      </c>
      <c r="D3633" s="116" t="s">
        <v>11127</v>
      </c>
      <c r="E3633" s="339">
        <v>141000</v>
      </c>
      <c r="F3633" s="194">
        <v>15</v>
      </c>
      <c r="G3633" s="194">
        <v>15</v>
      </c>
      <c r="H3633" s="194" t="s">
        <v>10119</v>
      </c>
      <c r="I3633" s="194">
        <f t="shared" si="168"/>
        <v>0</v>
      </c>
      <c r="J3633" s="116" t="s">
        <v>10126</v>
      </c>
      <c r="K3633" s="116" t="s">
        <v>15008</v>
      </c>
      <c r="L3633" s="197">
        <v>45770</v>
      </c>
      <c r="M3633" s="116"/>
      <c r="N3633" s="197">
        <v>45853</v>
      </c>
      <c r="O3633" s="388">
        <f t="shared" si="169"/>
        <v>9400</v>
      </c>
      <c r="P3633" s="339">
        <f t="shared" si="170"/>
        <v>0</v>
      </c>
    </row>
    <row r="3634" spans="1:16" hidden="1" x14ac:dyDescent="0.25">
      <c r="A3634" s="116">
        <v>137124</v>
      </c>
      <c r="B3634" s="116">
        <v>1</v>
      </c>
      <c r="C3634" s="116">
        <v>1113102740</v>
      </c>
      <c r="D3634" s="116" t="s">
        <v>12136</v>
      </c>
      <c r="E3634" s="339">
        <v>129940</v>
      </c>
      <c r="F3634" s="194">
        <v>4</v>
      </c>
      <c r="G3634" s="194">
        <v>4</v>
      </c>
      <c r="H3634" s="194" t="s">
        <v>10119</v>
      </c>
      <c r="I3634" s="194">
        <f t="shared" si="168"/>
        <v>0</v>
      </c>
      <c r="J3634" s="116" t="s">
        <v>10126</v>
      </c>
      <c r="K3634" s="116" t="s">
        <v>15008</v>
      </c>
      <c r="L3634" s="197">
        <v>45770</v>
      </c>
      <c r="M3634" s="116"/>
      <c r="N3634" s="197">
        <v>45771</v>
      </c>
      <c r="O3634" s="388">
        <f t="shared" si="169"/>
        <v>32485</v>
      </c>
      <c r="P3634" s="339">
        <f t="shared" si="170"/>
        <v>0</v>
      </c>
    </row>
    <row r="3635" spans="1:16" hidden="1" x14ac:dyDescent="0.25">
      <c r="A3635" s="116">
        <v>137129</v>
      </c>
      <c r="B3635" s="116">
        <v>4</v>
      </c>
      <c r="C3635" s="116">
        <v>1011100040</v>
      </c>
      <c r="D3635" s="116" t="s">
        <v>10481</v>
      </c>
      <c r="E3635" s="339">
        <v>72500</v>
      </c>
      <c r="F3635" s="194">
        <v>50</v>
      </c>
      <c r="G3635" s="194">
        <v>50</v>
      </c>
      <c r="H3635" s="194" t="s">
        <v>10119</v>
      </c>
      <c r="I3635" s="194">
        <f t="shared" ref="I3635:I3698" si="171">+F3635-G3635</f>
        <v>0</v>
      </c>
      <c r="J3635" s="116" t="s">
        <v>10126</v>
      </c>
      <c r="K3635" s="116" t="s">
        <v>15365</v>
      </c>
      <c r="L3635" s="197">
        <v>45770</v>
      </c>
      <c r="M3635" s="116"/>
      <c r="N3635" s="197">
        <v>45770</v>
      </c>
      <c r="O3635" s="388">
        <f t="shared" ref="O3635:O3698" si="172">+E3635/F3635</f>
        <v>1450</v>
      </c>
      <c r="P3635" s="339">
        <f t="shared" ref="P3635:P3698" si="173">+O3635*I3635</f>
        <v>0</v>
      </c>
    </row>
    <row r="3636" spans="1:16" hidden="1" x14ac:dyDescent="0.25">
      <c r="A3636" s="116">
        <v>137129</v>
      </c>
      <c r="B3636" s="116">
        <v>2</v>
      </c>
      <c r="C3636" s="116">
        <v>1017102120</v>
      </c>
      <c r="D3636" s="116" t="s">
        <v>10656</v>
      </c>
      <c r="E3636" s="339">
        <v>324000</v>
      </c>
      <c r="F3636" s="194">
        <v>2</v>
      </c>
      <c r="G3636" s="194">
        <v>2</v>
      </c>
      <c r="H3636" s="194" t="s">
        <v>10119</v>
      </c>
      <c r="I3636" s="194">
        <f t="shared" si="171"/>
        <v>0</v>
      </c>
      <c r="J3636" s="116" t="s">
        <v>10126</v>
      </c>
      <c r="K3636" s="116" t="s">
        <v>15365</v>
      </c>
      <c r="L3636" s="197">
        <v>45770</v>
      </c>
      <c r="M3636" s="116"/>
      <c r="N3636" s="197">
        <v>45770</v>
      </c>
      <c r="O3636" s="388">
        <f t="shared" si="172"/>
        <v>162000</v>
      </c>
      <c r="P3636" s="339">
        <f t="shared" si="173"/>
        <v>0</v>
      </c>
    </row>
    <row r="3637" spans="1:16" hidden="1" x14ac:dyDescent="0.25">
      <c r="A3637" s="116">
        <v>137129</v>
      </c>
      <c r="B3637" s="116">
        <v>7</v>
      </c>
      <c r="C3637" s="116">
        <v>1018100010</v>
      </c>
      <c r="D3637" s="116" t="s">
        <v>10356</v>
      </c>
      <c r="E3637" s="339">
        <v>22830.799999999999</v>
      </c>
      <c r="F3637" s="194">
        <v>5</v>
      </c>
      <c r="G3637" s="194">
        <v>5</v>
      </c>
      <c r="H3637" s="194" t="s">
        <v>10119</v>
      </c>
      <c r="I3637" s="194">
        <f t="shared" si="171"/>
        <v>0</v>
      </c>
      <c r="J3637" s="116" t="s">
        <v>10126</v>
      </c>
      <c r="K3637" s="116" t="s">
        <v>15365</v>
      </c>
      <c r="L3637" s="197">
        <v>45770</v>
      </c>
      <c r="M3637" s="116"/>
      <c r="N3637" s="197">
        <v>45770</v>
      </c>
      <c r="O3637" s="388">
        <f t="shared" si="172"/>
        <v>4566.16</v>
      </c>
      <c r="P3637" s="339">
        <f t="shared" si="173"/>
        <v>0</v>
      </c>
    </row>
    <row r="3638" spans="1:16" hidden="1" x14ac:dyDescent="0.25">
      <c r="A3638" s="116">
        <v>137129</v>
      </c>
      <c r="B3638" s="116">
        <v>8</v>
      </c>
      <c r="C3638" s="116">
        <v>1022101070</v>
      </c>
      <c r="D3638" s="116" t="s">
        <v>17486</v>
      </c>
      <c r="E3638" s="339">
        <v>52646</v>
      </c>
      <c r="F3638" s="194">
        <v>1</v>
      </c>
      <c r="G3638" s="194">
        <v>1</v>
      </c>
      <c r="H3638" s="194" t="s">
        <v>10119</v>
      </c>
      <c r="I3638" s="194">
        <f t="shared" si="171"/>
        <v>0</v>
      </c>
      <c r="J3638" s="116" t="s">
        <v>10126</v>
      </c>
      <c r="K3638" s="116" t="s">
        <v>15365</v>
      </c>
      <c r="L3638" s="197">
        <v>45770</v>
      </c>
      <c r="M3638" s="116"/>
      <c r="N3638" s="197">
        <v>45770</v>
      </c>
      <c r="O3638" s="388">
        <f t="shared" si="172"/>
        <v>52646</v>
      </c>
      <c r="P3638" s="339">
        <f t="shared" si="173"/>
        <v>0</v>
      </c>
    </row>
    <row r="3639" spans="1:16" hidden="1" x14ac:dyDescent="0.25">
      <c r="A3639" s="116">
        <v>137129</v>
      </c>
      <c r="B3639" s="116">
        <v>1</v>
      </c>
      <c r="C3639" s="116">
        <v>1026100080</v>
      </c>
      <c r="D3639" s="116" t="s">
        <v>17456</v>
      </c>
      <c r="E3639" s="339">
        <v>195690</v>
      </c>
      <c r="F3639" s="194">
        <v>3</v>
      </c>
      <c r="G3639" s="194">
        <v>3</v>
      </c>
      <c r="H3639" s="194" t="s">
        <v>10119</v>
      </c>
      <c r="I3639" s="194">
        <f t="shared" si="171"/>
        <v>0</v>
      </c>
      <c r="J3639" s="116" t="s">
        <v>10126</v>
      </c>
      <c r="K3639" s="116" t="s">
        <v>15365</v>
      </c>
      <c r="L3639" s="197">
        <v>45770</v>
      </c>
      <c r="M3639" s="116"/>
      <c r="N3639" s="197">
        <v>45770</v>
      </c>
      <c r="O3639" s="388">
        <f t="shared" si="172"/>
        <v>65230</v>
      </c>
      <c r="P3639" s="339">
        <f t="shared" si="173"/>
        <v>0</v>
      </c>
    </row>
    <row r="3640" spans="1:16" hidden="1" x14ac:dyDescent="0.25">
      <c r="A3640" s="116">
        <v>137129</v>
      </c>
      <c r="B3640" s="116">
        <v>6</v>
      </c>
      <c r="C3640" s="116">
        <v>1029100450</v>
      </c>
      <c r="D3640" s="116" t="s">
        <v>6550</v>
      </c>
      <c r="E3640" s="339">
        <v>58000</v>
      </c>
      <c r="F3640" s="194">
        <v>4</v>
      </c>
      <c r="G3640" s="194">
        <v>4</v>
      </c>
      <c r="H3640" s="194" t="s">
        <v>10119</v>
      </c>
      <c r="I3640" s="194">
        <f t="shared" si="171"/>
        <v>0</v>
      </c>
      <c r="J3640" s="116" t="s">
        <v>10126</v>
      </c>
      <c r="K3640" s="116" t="s">
        <v>15365</v>
      </c>
      <c r="L3640" s="197">
        <v>45770</v>
      </c>
      <c r="M3640" s="116"/>
      <c r="N3640" s="197">
        <v>45840</v>
      </c>
      <c r="O3640" s="388">
        <f t="shared" si="172"/>
        <v>14500</v>
      </c>
      <c r="P3640" s="339">
        <f t="shared" si="173"/>
        <v>0</v>
      </c>
    </row>
    <row r="3641" spans="1:16" hidden="1" x14ac:dyDescent="0.25">
      <c r="A3641" s="116">
        <v>137129</v>
      </c>
      <c r="B3641" s="116">
        <v>3</v>
      </c>
      <c r="C3641" s="116">
        <v>1110101800</v>
      </c>
      <c r="D3641" s="116" t="s">
        <v>16165</v>
      </c>
      <c r="E3641" s="339">
        <v>2777308</v>
      </c>
      <c r="F3641" s="194">
        <v>1</v>
      </c>
      <c r="G3641" s="194">
        <v>1</v>
      </c>
      <c r="H3641" s="194" t="s">
        <v>10119</v>
      </c>
      <c r="I3641" s="194">
        <f t="shared" si="171"/>
        <v>0</v>
      </c>
      <c r="J3641" s="116" t="s">
        <v>10126</v>
      </c>
      <c r="K3641" s="116" t="s">
        <v>15365</v>
      </c>
      <c r="L3641" s="197">
        <v>45770</v>
      </c>
      <c r="M3641" s="116" t="s">
        <v>15826</v>
      </c>
      <c r="N3641" s="197">
        <v>45840</v>
      </c>
      <c r="O3641" s="388">
        <f t="shared" si="172"/>
        <v>2777308</v>
      </c>
      <c r="P3641" s="339">
        <f t="shared" si="173"/>
        <v>0</v>
      </c>
    </row>
    <row r="3642" spans="1:16" hidden="1" x14ac:dyDescent="0.25">
      <c r="A3642" s="116">
        <v>137129</v>
      </c>
      <c r="B3642" s="116">
        <v>5</v>
      </c>
      <c r="C3642" s="116">
        <v>1610100300</v>
      </c>
      <c r="D3642" s="116" t="s">
        <v>10965</v>
      </c>
      <c r="E3642" s="339">
        <v>35850</v>
      </c>
      <c r="F3642" s="194">
        <v>10</v>
      </c>
      <c r="G3642" s="194">
        <v>10</v>
      </c>
      <c r="H3642" s="194" t="s">
        <v>10119</v>
      </c>
      <c r="I3642" s="194">
        <f t="shared" si="171"/>
        <v>0</v>
      </c>
      <c r="J3642" s="116" t="s">
        <v>10126</v>
      </c>
      <c r="K3642" s="116" t="s">
        <v>15365</v>
      </c>
      <c r="L3642" s="197">
        <v>45770</v>
      </c>
      <c r="M3642" s="116"/>
      <c r="N3642" s="197">
        <v>45770</v>
      </c>
      <c r="O3642" s="388">
        <f t="shared" si="172"/>
        <v>3585</v>
      </c>
      <c r="P3642" s="339">
        <f t="shared" si="173"/>
        <v>0</v>
      </c>
    </row>
    <row r="3643" spans="1:16" hidden="1" x14ac:dyDescent="0.25">
      <c r="A3643" s="116">
        <v>137133</v>
      </c>
      <c r="B3643" s="116">
        <v>1</v>
      </c>
      <c r="C3643" s="116">
        <v>1310101730</v>
      </c>
      <c r="D3643" s="116" t="s">
        <v>17572</v>
      </c>
      <c r="E3643" s="339">
        <v>138690</v>
      </c>
      <c r="F3643" s="194">
        <v>1</v>
      </c>
      <c r="G3643" s="194">
        <v>1</v>
      </c>
      <c r="H3643" s="194" t="s">
        <v>10119</v>
      </c>
      <c r="I3643" s="194">
        <f t="shared" si="171"/>
        <v>0</v>
      </c>
      <c r="J3643" s="116" t="s">
        <v>10120</v>
      </c>
      <c r="K3643" s="116" t="s">
        <v>15389</v>
      </c>
      <c r="L3643" s="197">
        <v>45769</v>
      </c>
      <c r="M3643" s="116"/>
      <c r="N3643" s="197">
        <v>45770</v>
      </c>
      <c r="O3643" s="388">
        <f t="shared" si="172"/>
        <v>138690</v>
      </c>
      <c r="P3643" s="339">
        <f t="shared" si="173"/>
        <v>0</v>
      </c>
    </row>
    <row r="3644" spans="1:16" hidden="1" x14ac:dyDescent="0.25">
      <c r="A3644" s="116">
        <v>137142</v>
      </c>
      <c r="B3644" s="116">
        <v>1</v>
      </c>
      <c r="C3644" s="116">
        <v>1520103650</v>
      </c>
      <c r="D3644" s="116" t="s">
        <v>11382</v>
      </c>
      <c r="E3644" s="339">
        <v>8257</v>
      </c>
      <c r="F3644" s="194">
        <v>1</v>
      </c>
      <c r="G3644" s="194">
        <v>1</v>
      </c>
      <c r="H3644" s="194" t="s">
        <v>10119</v>
      </c>
      <c r="I3644" s="194">
        <f t="shared" si="171"/>
        <v>0</v>
      </c>
      <c r="J3644" s="116" t="s">
        <v>10120</v>
      </c>
      <c r="K3644" s="116" t="s">
        <v>10121</v>
      </c>
      <c r="L3644" s="197">
        <v>45777</v>
      </c>
      <c r="M3644" s="116" t="s">
        <v>17739</v>
      </c>
      <c r="N3644" s="197">
        <v>45785</v>
      </c>
      <c r="O3644" s="388">
        <f t="shared" si="172"/>
        <v>8257</v>
      </c>
      <c r="P3644" s="339">
        <f t="shared" si="173"/>
        <v>0</v>
      </c>
    </row>
    <row r="3645" spans="1:16" hidden="1" x14ac:dyDescent="0.25">
      <c r="A3645" s="116">
        <v>137142</v>
      </c>
      <c r="B3645" s="116">
        <v>3</v>
      </c>
      <c r="C3645" s="116">
        <v>1520103670</v>
      </c>
      <c r="D3645" s="116" t="s">
        <v>17563</v>
      </c>
      <c r="E3645" s="339">
        <v>30240</v>
      </c>
      <c r="F3645" s="194">
        <v>2</v>
      </c>
      <c r="G3645" s="194">
        <v>2</v>
      </c>
      <c r="H3645" s="194" t="s">
        <v>10119</v>
      </c>
      <c r="I3645" s="194">
        <f t="shared" si="171"/>
        <v>0</v>
      </c>
      <c r="J3645" s="116" t="s">
        <v>10120</v>
      </c>
      <c r="K3645" s="116" t="s">
        <v>10121</v>
      </c>
      <c r="L3645" s="197">
        <v>45777</v>
      </c>
      <c r="M3645" s="116" t="s">
        <v>17739</v>
      </c>
      <c r="N3645" s="197">
        <v>45785</v>
      </c>
      <c r="O3645" s="388">
        <f t="shared" si="172"/>
        <v>15120</v>
      </c>
      <c r="P3645" s="339">
        <f t="shared" si="173"/>
        <v>0</v>
      </c>
    </row>
    <row r="3646" spans="1:16" hidden="1" x14ac:dyDescent="0.25">
      <c r="A3646" s="116">
        <v>137142</v>
      </c>
      <c r="B3646" s="116">
        <v>2</v>
      </c>
      <c r="C3646" s="116">
        <v>1520103690</v>
      </c>
      <c r="D3646" s="116" t="s">
        <v>12099</v>
      </c>
      <c r="E3646" s="339">
        <v>31350</v>
      </c>
      <c r="F3646" s="194">
        <v>2</v>
      </c>
      <c r="G3646" s="194">
        <v>2</v>
      </c>
      <c r="H3646" s="194" t="s">
        <v>10119</v>
      </c>
      <c r="I3646" s="194">
        <f t="shared" si="171"/>
        <v>0</v>
      </c>
      <c r="J3646" s="116" t="s">
        <v>10120</v>
      </c>
      <c r="K3646" s="116" t="s">
        <v>10121</v>
      </c>
      <c r="L3646" s="197">
        <v>45777</v>
      </c>
      <c r="M3646" s="116" t="s">
        <v>17739</v>
      </c>
      <c r="N3646" s="197">
        <v>45785</v>
      </c>
      <c r="O3646" s="388">
        <f t="shared" si="172"/>
        <v>15675</v>
      </c>
      <c r="P3646" s="339">
        <f t="shared" si="173"/>
        <v>0</v>
      </c>
    </row>
    <row r="3647" spans="1:16" hidden="1" x14ac:dyDescent="0.25">
      <c r="A3647" s="116">
        <v>137182</v>
      </c>
      <c r="B3647" s="116">
        <v>1</v>
      </c>
      <c r="C3647" s="116">
        <v>1011100430</v>
      </c>
      <c r="D3647" s="116" t="s">
        <v>17451</v>
      </c>
      <c r="E3647" s="339">
        <v>214500</v>
      </c>
      <c r="F3647" s="194">
        <v>30</v>
      </c>
      <c r="G3647" s="194">
        <v>30</v>
      </c>
      <c r="H3647" s="194" t="s">
        <v>10119</v>
      </c>
      <c r="I3647" s="194">
        <f t="shared" si="171"/>
        <v>0</v>
      </c>
      <c r="J3647" s="116" t="s">
        <v>10389</v>
      </c>
      <c r="K3647" s="116" t="s">
        <v>10390</v>
      </c>
      <c r="L3647" s="197">
        <v>45770</v>
      </c>
      <c r="M3647" s="116"/>
      <c r="N3647" s="197">
        <v>45770</v>
      </c>
      <c r="O3647" s="388">
        <f t="shared" si="172"/>
        <v>7150</v>
      </c>
      <c r="P3647" s="339">
        <f t="shared" si="173"/>
        <v>0</v>
      </c>
    </row>
    <row r="3648" spans="1:16" hidden="1" x14ac:dyDescent="0.25">
      <c r="A3648" s="116">
        <v>137183</v>
      </c>
      <c r="B3648" s="116">
        <v>1</v>
      </c>
      <c r="C3648" s="116">
        <v>1022100230</v>
      </c>
      <c r="D3648" s="116" t="s">
        <v>16162</v>
      </c>
      <c r="E3648" s="339">
        <v>49500</v>
      </c>
      <c r="F3648" s="194">
        <v>30</v>
      </c>
      <c r="G3648" s="194">
        <v>30</v>
      </c>
      <c r="H3648" s="194" t="s">
        <v>10119</v>
      </c>
      <c r="I3648" s="194">
        <f t="shared" si="171"/>
        <v>0</v>
      </c>
      <c r="J3648" s="116" t="s">
        <v>10389</v>
      </c>
      <c r="K3648" s="116" t="s">
        <v>10390</v>
      </c>
      <c r="L3648" s="197">
        <v>45770</v>
      </c>
      <c r="M3648" s="116"/>
      <c r="N3648" s="197">
        <v>45770</v>
      </c>
      <c r="O3648" s="388">
        <f t="shared" si="172"/>
        <v>1650</v>
      </c>
      <c r="P3648" s="339">
        <f t="shared" si="173"/>
        <v>0</v>
      </c>
    </row>
    <row r="3649" spans="1:16" hidden="1" x14ac:dyDescent="0.25">
      <c r="A3649" s="116">
        <v>137187</v>
      </c>
      <c r="B3649" s="116">
        <v>1</v>
      </c>
      <c r="C3649" s="116">
        <v>1810104390</v>
      </c>
      <c r="D3649" s="116" t="s">
        <v>17495</v>
      </c>
      <c r="E3649" s="339">
        <v>32787.9</v>
      </c>
      <c r="F3649" s="194">
        <v>9</v>
      </c>
      <c r="G3649" s="194">
        <v>9</v>
      </c>
      <c r="H3649" s="194" t="s">
        <v>10119</v>
      </c>
      <c r="I3649" s="194">
        <f t="shared" si="171"/>
        <v>0</v>
      </c>
      <c r="J3649" s="116" t="s">
        <v>10120</v>
      </c>
      <c r="K3649" s="116" t="s">
        <v>15380</v>
      </c>
      <c r="L3649" s="197">
        <v>45777</v>
      </c>
      <c r="M3649" s="116" t="s">
        <v>17740</v>
      </c>
      <c r="N3649" s="197">
        <v>45838</v>
      </c>
      <c r="O3649" s="388">
        <f t="shared" si="172"/>
        <v>3643.1000000000004</v>
      </c>
      <c r="P3649" s="339">
        <f t="shared" si="173"/>
        <v>0</v>
      </c>
    </row>
    <row r="3650" spans="1:16" hidden="1" x14ac:dyDescent="0.25">
      <c r="A3650" s="116">
        <v>137187</v>
      </c>
      <c r="B3650" s="116">
        <v>2</v>
      </c>
      <c r="C3650" s="116">
        <v>1810105220</v>
      </c>
      <c r="D3650" s="116" t="s">
        <v>11380</v>
      </c>
      <c r="E3650" s="339">
        <v>14619.84</v>
      </c>
      <c r="F3650" s="194">
        <v>12</v>
      </c>
      <c r="G3650" s="194">
        <v>12</v>
      </c>
      <c r="H3650" s="194" t="s">
        <v>10119</v>
      </c>
      <c r="I3650" s="194">
        <f t="shared" si="171"/>
        <v>0</v>
      </c>
      <c r="J3650" s="116" t="s">
        <v>10120</v>
      </c>
      <c r="K3650" s="116" t="s">
        <v>15380</v>
      </c>
      <c r="L3650" s="197">
        <v>45777</v>
      </c>
      <c r="M3650" s="116" t="s">
        <v>17740</v>
      </c>
      <c r="N3650" s="197">
        <v>45838</v>
      </c>
      <c r="O3650" s="388">
        <f t="shared" si="172"/>
        <v>1218.32</v>
      </c>
      <c r="P3650" s="339">
        <f t="shared" si="173"/>
        <v>0</v>
      </c>
    </row>
    <row r="3651" spans="1:16" hidden="1" x14ac:dyDescent="0.25">
      <c r="A3651" s="116">
        <v>137189</v>
      </c>
      <c r="B3651" s="116">
        <v>1</v>
      </c>
      <c r="C3651" s="116">
        <v>1010101300</v>
      </c>
      <c r="D3651" s="116" t="s">
        <v>15447</v>
      </c>
      <c r="E3651" s="339">
        <v>706646.4</v>
      </c>
      <c r="F3651" s="194">
        <v>30</v>
      </c>
      <c r="G3651" s="194">
        <v>30</v>
      </c>
      <c r="H3651" s="194" t="s">
        <v>10119</v>
      </c>
      <c r="I3651" s="194">
        <f t="shared" si="171"/>
        <v>0</v>
      </c>
      <c r="J3651" s="116" t="s">
        <v>10120</v>
      </c>
      <c r="K3651" s="116" t="s">
        <v>15401</v>
      </c>
      <c r="L3651" s="197">
        <v>45770</v>
      </c>
      <c r="M3651" s="116"/>
      <c r="N3651" s="197">
        <v>45770</v>
      </c>
      <c r="O3651" s="388">
        <f t="shared" si="172"/>
        <v>23554.880000000001</v>
      </c>
      <c r="P3651" s="339">
        <f t="shared" si="173"/>
        <v>0</v>
      </c>
    </row>
    <row r="3652" spans="1:16" hidden="1" x14ac:dyDescent="0.25">
      <c r="A3652" s="116">
        <v>137194</v>
      </c>
      <c r="B3652" s="116">
        <v>3</v>
      </c>
      <c r="C3652" s="116">
        <v>1521100100</v>
      </c>
      <c r="D3652" s="116" t="s">
        <v>10563</v>
      </c>
      <c r="E3652" s="339">
        <v>13200</v>
      </c>
      <c r="F3652" s="194">
        <v>12</v>
      </c>
      <c r="G3652" s="194">
        <v>12</v>
      </c>
      <c r="H3652" s="194" t="s">
        <v>10119</v>
      </c>
      <c r="I3652" s="194">
        <f t="shared" si="171"/>
        <v>0</v>
      </c>
      <c r="J3652" s="116" t="s">
        <v>10126</v>
      </c>
      <c r="K3652" s="116" t="s">
        <v>15377</v>
      </c>
      <c r="L3652" s="197">
        <v>45772</v>
      </c>
      <c r="M3652" s="116" t="s">
        <v>15499</v>
      </c>
      <c r="N3652" s="197">
        <v>45784</v>
      </c>
      <c r="O3652" s="388">
        <f t="shared" si="172"/>
        <v>1100</v>
      </c>
      <c r="P3652" s="339">
        <f t="shared" si="173"/>
        <v>0</v>
      </c>
    </row>
    <row r="3653" spans="1:16" hidden="1" x14ac:dyDescent="0.25">
      <c r="A3653" s="116">
        <v>137194</v>
      </c>
      <c r="B3653" s="116">
        <v>1</v>
      </c>
      <c r="C3653" s="116">
        <v>1810104340</v>
      </c>
      <c r="D3653" s="116" t="s">
        <v>17625</v>
      </c>
      <c r="E3653" s="339">
        <v>187004.28</v>
      </c>
      <c r="F3653" s="194">
        <v>12</v>
      </c>
      <c r="G3653" s="194">
        <v>12</v>
      </c>
      <c r="H3653" s="194" t="s">
        <v>10119</v>
      </c>
      <c r="I3653" s="194">
        <f t="shared" si="171"/>
        <v>0</v>
      </c>
      <c r="J3653" s="116" t="s">
        <v>10126</v>
      </c>
      <c r="K3653" s="116" t="s">
        <v>15377</v>
      </c>
      <c r="L3653" s="197">
        <v>45772</v>
      </c>
      <c r="M3653" s="116" t="s">
        <v>15499</v>
      </c>
      <c r="N3653" s="197">
        <v>45784</v>
      </c>
      <c r="O3653" s="388">
        <f t="shared" si="172"/>
        <v>15583.69</v>
      </c>
      <c r="P3653" s="339">
        <f t="shared" si="173"/>
        <v>0</v>
      </c>
    </row>
    <row r="3654" spans="1:16" hidden="1" x14ac:dyDescent="0.25">
      <c r="A3654" s="116">
        <v>137194</v>
      </c>
      <c r="B3654" s="116">
        <v>2</v>
      </c>
      <c r="C3654" s="116">
        <v>1810104700</v>
      </c>
      <c r="D3654" s="116" t="s">
        <v>17741</v>
      </c>
      <c r="E3654" s="339">
        <v>94200</v>
      </c>
      <c r="F3654" s="194">
        <v>12</v>
      </c>
      <c r="G3654" s="194">
        <v>12</v>
      </c>
      <c r="H3654" s="194" t="s">
        <v>10119</v>
      </c>
      <c r="I3654" s="194">
        <f t="shared" si="171"/>
        <v>0</v>
      </c>
      <c r="J3654" s="116" t="s">
        <v>10126</v>
      </c>
      <c r="K3654" s="116" t="s">
        <v>15377</v>
      </c>
      <c r="L3654" s="197">
        <v>45772</v>
      </c>
      <c r="M3654" s="116" t="s">
        <v>15499</v>
      </c>
      <c r="N3654" s="197">
        <v>45784</v>
      </c>
      <c r="O3654" s="388">
        <f t="shared" si="172"/>
        <v>7850</v>
      </c>
      <c r="P3654" s="339">
        <f t="shared" si="173"/>
        <v>0</v>
      </c>
    </row>
    <row r="3655" spans="1:16" hidden="1" x14ac:dyDescent="0.25">
      <c r="A3655" s="116">
        <v>137194</v>
      </c>
      <c r="B3655" s="116">
        <v>4</v>
      </c>
      <c r="C3655" s="116">
        <v>1810105220</v>
      </c>
      <c r="D3655" s="116" t="s">
        <v>11380</v>
      </c>
      <c r="E3655" s="339">
        <v>29239.68</v>
      </c>
      <c r="F3655" s="194">
        <v>24</v>
      </c>
      <c r="G3655" s="194">
        <v>24</v>
      </c>
      <c r="H3655" s="194" t="s">
        <v>10119</v>
      </c>
      <c r="I3655" s="194">
        <f t="shared" si="171"/>
        <v>0</v>
      </c>
      <c r="J3655" s="116" t="s">
        <v>10126</v>
      </c>
      <c r="K3655" s="116" t="s">
        <v>15377</v>
      </c>
      <c r="L3655" s="197">
        <v>45772</v>
      </c>
      <c r="M3655" s="116" t="s">
        <v>15499</v>
      </c>
      <c r="N3655" s="197">
        <v>45784</v>
      </c>
      <c r="O3655" s="388">
        <f t="shared" si="172"/>
        <v>1218.32</v>
      </c>
      <c r="P3655" s="339">
        <f t="shared" si="173"/>
        <v>0</v>
      </c>
    </row>
    <row r="3656" spans="1:16" hidden="1" x14ac:dyDescent="0.25">
      <c r="A3656" s="116">
        <v>137197</v>
      </c>
      <c r="B3656" s="116">
        <v>2</v>
      </c>
      <c r="C3656" s="116">
        <v>1311100070</v>
      </c>
      <c r="D3656" s="116" t="s">
        <v>11247</v>
      </c>
      <c r="E3656" s="339">
        <v>25737.599999999999</v>
      </c>
      <c r="F3656" s="194">
        <v>1</v>
      </c>
      <c r="G3656" s="194">
        <v>1</v>
      </c>
      <c r="H3656" s="194" t="s">
        <v>10119</v>
      </c>
      <c r="I3656" s="194">
        <f t="shared" si="171"/>
        <v>0</v>
      </c>
      <c r="J3656" s="116" t="s">
        <v>10126</v>
      </c>
      <c r="K3656" s="116" t="s">
        <v>15365</v>
      </c>
      <c r="L3656" s="197">
        <v>45772</v>
      </c>
      <c r="M3656" s="116" t="s">
        <v>15500</v>
      </c>
      <c r="N3656" s="197">
        <v>45784</v>
      </c>
      <c r="O3656" s="388">
        <f t="shared" si="172"/>
        <v>25737.599999999999</v>
      </c>
      <c r="P3656" s="339">
        <f t="shared" si="173"/>
        <v>0</v>
      </c>
    </row>
    <row r="3657" spans="1:16" hidden="1" x14ac:dyDescent="0.25">
      <c r="A3657" s="116">
        <v>137197</v>
      </c>
      <c r="B3657" s="116">
        <v>1</v>
      </c>
      <c r="C3657" s="116">
        <v>1323104150</v>
      </c>
      <c r="D3657" s="116" t="s">
        <v>15450</v>
      </c>
      <c r="E3657" s="339">
        <v>116390</v>
      </c>
      <c r="F3657" s="194">
        <v>1</v>
      </c>
      <c r="G3657" s="194">
        <v>1</v>
      </c>
      <c r="H3657" s="194" t="s">
        <v>10119</v>
      </c>
      <c r="I3657" s="194">
        <f t="shared" si="171"/>
        <v>0</v>
      </c>
      <c r="J3657" s="116" t="s">
        <v>10126</v>
      </c>
      <c r="K3657" s="116" t="s">
        <v>15365</v>
      </c>
      <c r="L3657" s="197">
        <v>45772</v>
      </c>
      <c r="M3657" s="116" t="s">
        <v>15500</v>
      </c>
      <c r="N3657" s="197">
        <v>45784</v>
      </c>
      <c r="O3657" s="388">
        <f t="shared" si="172"/>
        <v>116390</v>
      </c>
      <c r="P3657" s="339">
        <f t="shared" si="173"/>
        <v>0</v>
      </c>
    </row>
    <row r="3658" spans="1:16" hidden="1" x14ac:dyDescent="0.25">
      <c r="A3658" s="116">
        <v>137220</v>
      </c>
      <c r="B3658" s="116">
        <v>1</v>
      </c>
      <c r="C3658" s="116">
        <v>1315101640</v>
      </c>
      <c r="D3658" s="116" t="s">
        <v>11253</v>
      </c>
      <c r="E3658" s="339">
        <v>226667</v>
      </c>
      <c r="F3658" s="194">
        <v>1</v>
      </c>
      <c r="G3658" s="194">
        <v>1</v>
      </c>
      <c r="H3658" s="194" t="s">
        <v>10119</v>
      </c>
      <c r="I3658" s="194">
        <f t="shared" si="171"/>
        <v>0</v>
      </c>
      <c r="J3658" s="116" t="s">
        <v>10120</v>
      </c>
      <c r="K3658" s="116" t="s">
        <v>15448</v>
      </c>
      <c r="L3658" s="197">
        <v>45770</v>
      </c>
      <c r="M3658" s="116"/>
      <c r="N3658" s="197">
        <v>45770</v>
      </c>
      <c r="O3658" s="388">
        <f t="shared" si="172"/>
        <v>226667</v>
      </c>
      <c r="P3658" s="339">
        <f t="shared" si="173"/>
        <v>0</v>
      </c>
    </row>
    <row r="3659" spans="1:16" hidden="1" x14ac:dyDescent="0.25">
      <c r="A3659" s="116">
        <v>137220</v>
      </c>
      <c r="B3659" s="116">
        <v>3</v>
      </c>
      <c r="C3659" s="116">
        <v>1519101910</v>
      </c>
      <c r="D3659" s="116" t="s">
        <v>8904</v>
      </c>
      <c r="E3659" s="339">
        <v>389291</v>
      </c>
      <c r="F3659" s="194">
        <v>4</v>
      </c>
      <c r="G3659" s="194">
        <v>4</v>
      </c>
      <c r="H3659" s="194" t="s">
        <v>10119</v>
      </c>
      <c r="I3659" s="194">
        <f t="shared" si="171"/>
        <v>0</v>
      </c>
      <c r="J3659" s="116" t="s">
        <v>10120</v>
      </c>
      <c r="K3659" s="116" t="s">
        <v>15448</v>
      </c>
      <c r="L3659" s="197">
        <v>45770</v>
      </c>
      <c r="M3659" s="116"/>
      <c r="N3659" s="197">
        <v>45770</v>
      </c>
      <c r="O3659" s="388">
        <f t="shared" si="172"/>
        <v>97322.75</v>
      </c>
      <c r="P3659" s="339">
        <f t="shared" si="173"/>
        <v>0</v>
      </c>
    </row>
    <row r="3660" spans="1:16" hidden="1" x14ac:dyDescent="0.25">
      <c r="A3660" s="116">
        <v>137220</v>
      </c>
      <c r="B3660" s="116">
        <v>2</v>
      </c>
      <c r="C3660" s="116">
        <v>1519101920</v>
      </c>
      <c r="D3660" s="116" t="s">
        <v>8908</v>
      </c>
      <c r="E3660" s="339">
        <v>376228</v>
      </c>
      <c r="F3660" s="194">
        <v>4</v>
      </c>
      <c r="G3660" s="194">
        <v>4</v>
      </c>
      <c r="H3660" s="194" t="s">
        <v>10119</v>
      </c>
      <c r="I3660" s="194">
        <f t="shared" si="171"/>
        <v>0</v>
      </c>
      <c r="J3660" s="116" t="s">
        <v>10120</v>
      </c>
      <c r="K3660" s="116" t="s">
        <v>15448</v>
      </c>
      <c r="L3660" s="197">
        <v>45770</v>
      </c>
      <c r="M3660" s="116"/>
      <c r="N3660" s="197">
        <v>45770</v>
      </c>
      <c r="O3660" s="388">
        <f t="shared" si="172"/>
        <v>94057</v>
      </c>
      <c r="P3660" s="339">
        <f t="shared" si="173"/>
        <v>0</v>
      </c>
    </row>
    <row r="3661" spans="1:16" hidden="1" x14ac:dyDescent="0.25">
      <c r="A3661" s="116">
        <v>137231</v>
      </c>
      <c r="B3661" s="116">
        <v>22</v>
      </c>
      <c r="C3661" s="116">
        <v>1112100490</v>
      </c>
      <c r="D3661" s="116" t="s">
        <v>7761</v>
      </c>
      <c r="E3661" s="339">
        <v>1200240</v>
      </c>
      <c r="F3661" s="194">
        <v>45</v>
      </c>
      <c r="G3661" s="194">
        <v>45</v>
      </c>
      <c r="H3661" s="194" t="s">
        <v>10119</v>
      </c>
      <c r="I3661" s="194">
        <f t="shared" si="171"/>
        <v>0</v>
      </c>
      <c r="J3661" s="116" t="s">
        <v>10120</v>
      </c>
      <c r="K3661" s="116" t="s">
        <v>15469</v>
      </c>
      <c r="L3661" s="197">
        <v>45772</v>
      </c>
      <c r="M3661" s="116" t="s">
        <v>16430</v>
      </c>
      <c r="N3661" s="197">
        <v>46121</v>
      </c>
      <c r="O3661" s="388">
        <f t="shared" si="172"/>
        <v>26672</v>
      </c>
      <c r="P3661" s="339">
        <f t="shared" si="173"/>
        <v>0</v>
      </c>
    </row>
    <row r="3662" spans="1:16" hidden="1" x14ac:dyDescent="0.25">
      <c r="A3662" s="116">
        <v>137231</v>
      </c>
      <c r="B3662" s="116">
        <v>18</v>
      </c>
      <c r="C3662" s="116">
        <v>1010100120</v>
      </c>
      <c r="D3662" s="116" t="s">
        <v>17672</v>
      </c>
      <c r="E3662" s="339">
        <v>8705</v>
      </c>
      <c r="F3662" s="194">
        <v>5</v>
      </c>
      <c r="G3662" s="194">
        <v>5</v>
      </c>
      <c r="H3662" s="194" t="s">
        <v>10119</v>
      </c>
      <c r="I3662" s="194">
        <f t="shared" si="171"/>
        <v>0</v>
      </c>
      <c r="J3662" s="116" t="s">
        <v>10120</v>
      </c>
      <c r="K3662" s="116" t="s">
        <v>15469</v>
      </c>
      <c r="L3662" s="197">
        <v>45772</v>
      </c>
      <c r="M3662" s="116"/>
      <c r="N3662" s="197">
        <v>45777</v>
      </c>
      <c r="O3662" s="388">
        <f t="shared" si="172"/>
        <v>1741</v>
      </c>
      <c r="P3662" s="339">
        <f t="shared" si="173"/>
        <v>0</v>
      </c>
    </row>
    <row r="3663" spans="1:16" hidden="1" x14ac:dyDescent="0.25">
      <c r="A3663" s="116">
        <v>137231</v>
      </c>
      <c r="B3663" s="116">
        <v>19</v>
      </c>
      <c r="C3663" s="116">
        <v>1010100750</v>
      </c>
      <c r="D3663" s="116" t="s">
        <v>11041</v>
      </c>
      <c r="E3663" s="339">
        <v>8870.7999999999993</v>
      </c>
      <c r="F3663" s="194">
        <v>5</v>
      </c>
      <c r="G3663" s="194">
        <v>5</v>
      </c>
      <c r="H3663" s="194" t="s">
        <v>10119</v>
      </c>
      <c r="I3663" s="194">
        <f t="shared" si="171"/>
        <v>0</v>
      </c>
      <c r="J3663" s="116" t="s">
        <v>10120</v>
      </c>
      <c r="K3663" s="116" t="s">
        <v>15469</v>
      </c>
      <c r="L3663" s="197">
        <v>45772</v>
      </c>
      <c r="M3663" s="116"/>
      <c r="N3663" s="197">
        <v>45777</v>
      </c>
      <c r="O3663" s="388">
        <f t="shared" si="172"/>
        <v>1774.1599999999999</v>
      </c>
      <c r="P3663" s="339">
        <f t="shared" si="173"/>
        <v>0</v>
      </c>
    </row>
    <row r="3664" spans="1:16" hidden="1" x14ac:dyDescent="0.25">
      <c r="A3664" s="116">
        <v>137231</v>
      </c>
      <c r="B3664" s="116">
        <v>8</v>
      </c>
      <c r="C3664" s="116">
        <v>1011100040</v>
      </c>
      <c r="D3664" s="116" t="s">
        <v>10481</v>
      </c>
      <c r="E3664" s="339">
        <v>11600</v>
      </c>
      <c r="F3664" s="194">
        <v>8</v>
      </c>
      <c r="G3664" s="194">
        <v>8</v>
      </c>
      <c r="H3664" s="194" t="s">
        <v>10119</v>
      </c>
      <c r="I3664" s="194">
        <f t="shared" si="171"/>
        <v>0</v>
      </c>
      <c r="J3664" s="116" t="s">
        <v>10120</v>
      </c>
      <c r="K3664" s="116" t="s">
        <v>15469</v>
      </c>
      <c r="L3664" s="197">
        <v>45772</v>
      </c>
      <c r="M3664" s="116"/>
      <c r="N3664" s="197">
        <v>45777</v>
      </c>
      <c r="O3664" s="388">
        <f t="shared" si="172"/>
        <v>1450</v>
      </c>
      <c r="P3664" s="339">
        <f t="shared" si="173"/>
        <v>0</v>
      </c>
    </row>
    <row r="3665" spans="1:16" hidden="1" x14ac:dyDescent="0.25">
      <c r="A3665" s="116">
        <v>137231</v>
      </c>
      <c r="B3665" s="116">
        <v>11</v>
      </c>
      <c r="C3665" s="116">
        <v>1016100000</v>
      </c>
      <c r="D3665" s="116" t="s">
        <v>10650</v>
      </c>
      <c r="E3665" s="339">
        <v>20672</v>
      </c>
      <c r="F3665" s="194">
        <v>2</v>
      </c>
      <c r="G3665" s="194">
        <v>2</v>
      </c>
      <c r="H3665" s="194" t="s">
        <v>10119</v>
      </c>
      <c r="I3665" s="194">
        <f t="shared" si="171"/>
        <v>0</v>
      </c>
      <c r="J3665" s="116" t="s">
        <v>10120</v>
      </c>
      <c r="K3665" s="116" t="s">
        <v>15469</v>
      </c>
      <c r="L3665" s="197">
        <v>45772</v>
      </c>
      <c r="M3665" s="116"/>
      <c r="N3665" s="197">
        <v>45777</v>
      </c>
      <c r="O3665" s="388">
        <f t="shared" si="172"/>
        <v>10336</v>
      </c>
      <c r="P3665" s="339">
        <f t="shared" si="173"/>
        <v>0</v>
      </c>
    </row>
    <row r="3666" spans="1:16" hidden="1" x14ac:dyDescent="0.25">
      <c r="A3666" s="116">
        <v>137231</v>
      </c>
      <c r="B3666" s="116">
        <v>10</v>
      </c>
      <c r="C3666" s="116">
        <v>1016101010</v>
      </c>
      <c r="D3666" s="116" t="s">
        <v>10655</v>
      </c>
      <c r="E3666" s="339">
        <v>37168.06</v>
      </c>
      <c r="F3666" s="194">
        <v>2</v>
      </c>
      <c r="G3666" s="194">
        <v>2</v>
      </c>
      <c r="H3666" s="194" t="s">
        <v>10119</v>
      </c>
      <c r="I3666" s="194">
        <f t="shared" si="171"/>
        <v>0</v>
      </c>
      <c r="J3666" s="116" t="s">
        <v>10120</v>
      </c>
      <c r="K3666" s="116" t="s">
        <v>15469</v>
      </c>
      <c r="L3666" s="197">
        <v>45772</v>
      </c>
      <c r="M3666" s="116"/>
      <c r="N3666" s="197">
        <v>45777</v>
      </c>
      <c r="O3666" s="388">
        <f t="shared" si="172"/>
        <v>18584.03</v>
      </c>
      <c r="P3666" s="339">
        <f t="shared" si="173"/>
        <v>0</v>
      </c>
    </row>
    <row r="3667" spans="1:16" hidden="1" x14ac:dyDescent="0.25">
      <c r="A3667" s="116">
        <v>137231</v>
      </c>
      <c r="B3667" s="116">
        <v>23</v>
      </c>
      <c r="C3667" s="116">
        <v>1016101340</v>
      </c>
      <c r="D3667" s="116" t="s">
        <v>10489</v>
      </c>
      <c r="E3667" s="339">
        <v>29623.02</v>
      </c>
      <c r="F3667" s="194">
        <v>6</v>
      </c>
      <c r="G3667" s="194">
        <v>6</v>
      </c>
      <c r="H3667" s="194" t="s">
        <v>10119</v>
      </c>
      <c r="I3667" s="194">
        <f t="shared" si="171"/>
        <v>0</v>
      </c>
      <c r="J3667" s="116" t="s">
        <v>10120</v>
      </c>
      <c r="K3667" s="116" t="s">
        <v>15469</v>
      </c>
      <c r="L3667" s="197">
        <v>45772</v>
      </c>
      <c r="M3667" s="116"/>
      <c r="N3667" s="197">
        <v>45777</v>
      </c>
      <c r="O3667" s="388">
        <f t="shared" si="172"/>
        <v>4937.17</v>
      </c>
      <c r="P3667" s="339">
        <f t="shared" si="173"/>
        <v>0</v>
      </c>
    </row>
    <row r="3668" spans="1:16" hidden="1" x14ac:dyDescent="0.25">
      <c r="A3668" s="116">
        <v>137231</v>
      </c>
      <c r="B3668" s="116">
        <v>12</v>
      </c>
      <c r="C3668" s="116">
        <v>1017102120</v>
      </c>
      <c r="D3668" s="116" t="s">
        <v>10656</v>
      </c>
      <c r="E3668" s="339">
        <v>324000</v>
      </c>
      <c r="F3668" s="194">
        <v>2</v>
      </c>
      <c r="G3668" s="194">
        <v>2</v>
      </c>
      <c r="H3668" s="194" t="s">
        <v>10119</v>
      </c>
      <c r="I3668" s="194">
        <f t="shared" si="171"/>
        <v>0</v>
      </c>
      <c r="J3668" s="116" t="s">
        <v>10120</v>
      </c>
      <c r="K3668" s="116" t="s">
        <v>15469</v>
      </c>
      <c r="L3668" s="197">
        <v>45772</v>
      </c>
      <c r="M3668" s="116"/>
      <c r="N3668" s="197">
        <v>45854</v>
      </c>
      <c r="O3668" s="388">
        <f t="shared" si="172"/>
        <v>162000</v>
      </c>
      <c r="P3668" s="339">
        <f t="shared" si="173"/>
        <v>0</v>
      </c>
    </row>
    <row r="3669" spans="1:16" hidden="1" x14ac:dyDescent="0.25">
      <c r="A3669" s="116">
        <v>137231</v>
      </c>
      <c r="B3669" s="116">
        <v>9</v>
      </c>
      <c r="C3669" s="116">
        <v>1019100040</v>
      </c>
      <c r="D3669" s="116" t="s">
        <v>10643</v>
      </c>
      <c r="E3669" s="339">
        <v>12008</v>
      </c>
      <c r="F3669" s="194">
        <v>4</v>
      </c>
      <c r="G3669" s="194">
        <v>4</v>
      </c>
      <c r="H3669" s="194" t="s">
        <v>10119</v>
      </c>
      <c r="I3669" s="194">
        <f t="shared" si="171"/>
        <v>0</v>
      </c>
      <c r="J3669" s="116" t="s">
        <v>10120</v>
      </c>
      <c r="K3669" s="116" t="s">
        <v>15469</v>
      </c>
      <c r="L3669" s="197">
        <v>45772</v>
      </c>
      <c r="M3669" s="116"/>
      <c r="N3669" s="197">
        <v>45875</v>
      </c>
      <c r="O3669" s="388">
        <f t="shared" si="172"/>
        <v>3002</v>
      </c>
      <c r="P3669" s="339">
        <f t="shared" si="173"/>
        <v>0</v>
      </c>
    </row>
    <row r="3670" spans="1:16" hidden="1" x14ac:dyDescent="0.25">
      <c r="A3670" s="116">
        <v>137231</v>
      </c>
      <c r="B3670" s="116">
        <v>21</v>
      </c>
      <c r="C3670" s="116">
        <v>1023100140</v>
      </c>
      <c r="D3670" s="116" t="s">
        <v>11171</v>
      </c>
      <c r="E3670" s="339">
        <v>55170.12</v>
      </c>
      <c r="F3670" s="194">
        <v>3</v>
      </c>
      <c r="G3670" s="194">
        <v>3</v>
      </c>
      <c r="H3670" s="194" t="s">
        <v>10119</v>
      </c>
      <c r="I3670" s="194">
        <f t="shared" si="171"/>
        <v>0</v>
      </c>
      <c r="J3670" s="116" t="s">
        <v>10120</v>
      </c>
      <c r="K3670" s="116" t="s">
        <v>15469</v>
      </c>
      <c r="L3670" s="197">
        <v>45772</v>
      </c>
      <c r="M3670" s="116"/>
      <c r="N3670" s="197">
        <v>45777</v>
      </c>
      <c r="O3670" s="388">
        <f t="shared" si="172"/>
        <v>18390.04</v>
      </c>
      <c r="P3670" s="339">
        <f t="shared" si="173"/>
        <v>0</v>
      </c>
    </row>
    <row r="3671" spans="1:16" hidden="1" x14ac:dyDescent="0.25">
      <c r="A3671" s="116">
        <v>137231</v>
      </c>
      <c r="B3671" s="116">
        <v>20</v>
      </c>
      <c r="C3671" s="116">
        <v>1023100340</v>
      </c>
      <c r="D3671" s="116" t="s">
        <v>10969</v>
      </c>
      <c r="E3671" s="339">
        <v>55170</v>
      </c>
      <c r="F3671" s="194">
        <v>3</v>
      </c>
      <c r="G3671" s="194">
        <v>3</v>
      </c>
      <c r="H3671" s="194" t="s">
        <v>10119</v>
      </c>
      <c r="I3671" s="194">
        <f t="shared" si="171"/>
        <v>0</v>
      </c>
      <c r="J3671" s="116" t="s">
        <v>10120</v>
      </c>
      <c r="K3671" s="116" t="s">
        <v>15469</v>
      </c>
      <c r="L3671" s="197">
        <v>45772</v>
      </c>
      <c r="M3671" s="116"/>
      <c r="N3671" s="197">
        <v>45777</v>
      </c>
      <c r="O3671" s="388">
        <f t="shared" si="172"/>
        <v>18390</v>
      </c>
      <c r="P3671" s="339">
        <f t="shared" si="173"/>
        <v>0</v>
      </c>
    </row>
    <row r="3672" spans="1:16" hidden="1" x14ac:dyDescent="0.25">
      <c r="A3672" s="116">
        <v>137231</v>
      </c>
      <c r="B3672" s="116">
        <v>5</v>
      </c>
      <c r="C3672" s="116">
        <v>1112100430</v>
      </c>
      <c r="D3672" s="116" t="s">
        <v>7760</v>
      </c>
      <c r="E3672" s="339">
        <v>118834.02</v>
      </c>
      <c r="F3672" s="194">
        <v>18</v>
      </c>
      <c r="G3672" s="194">
        <v>18</v>
      </c>
      <c r="H3672" s="194" t="s">
        <v>10119</v>
      </c>
      <c r="I3672" s="194">
        <f t="shared" si="171"/>
        <v>0</v>
      </c>
      <c r="J3672" s="116" t="s">
        <v>10120</v>
      </c>
      <c r="K3672" s="116" t="s">
        <v>15469</v>
      </c>
      <c r="L3672" s="197">
        <v>45772</v>
      </c>
      <c r="M3672" s="116"/>
      <c r="N3672" s="197">
        <v>45777</v>
      </c>
      <c r="O3672" s="388">
        <f t="shared" si="172"/>
        <v>6601.89</v>
      </c>
      <c r="P3672" s="339">
        <f t="shared" si="173"/>
        <v>0</v>
      </c>
    </row>
    <row r="3673" spans="1:16" hidden="1" x14ac:dyDescent="0.25">
      <c r="A3673" s="116">
        <v>137231</v>
      </c>
      <c r="B3673" s="116">
        <v>16</v>
      </c>
      <c r="C3673" s="116">
        <v>1112100610</v>
      </c>
      <c r="D3673" s="116" t="s">
        <v>11174</v>
      </c>
      <c r="E3673" s="339">
        <v>2007.9</v>
      </c>
      <c r="F3673" s="194">
        <v>18</v>
      </c>
      <c r="G3673" s="194">
        <v>18</v>
      </c>
      <c r="H3673" s="194" t="s">
        <v>10119</v>
      </c>
      <c r="I3673" s="194">
        <f t="shared" si="171"/>
        <v>0</v>
      </c>
      <c r="J3673" s="116" t="s">
        <v>10120</v>
      </c>
      <c r="K3673" s="116" t="s">
        <v>15469</v>
      </c>
      <c r="L3673" s="197">
        <v>45772</v>
      </c>
      <c r="M3673" s="116"/>
      <c r="N3673" s="197">
        <v>45838</v>
      </c>
      <c r="O3673" s="388">
        <f t="shared" si="172"/>
        <v>111.55000000000001</v>
      </c>
      <c r="P3673" s="339">
        <f t="shared" si="173"/>
        <v>0</v>
      </c>
    </row>
    <row r="3674" spans="1:16" hidden="1" x14ac:dyDescent="0.25">
      <c r="A3674" s="116">
        <v>137231</v>
      </c>
      <c r="B3674" s="116">
        <v>15</v>
      </c>
      <c r="C3674" s="116">
        <v>1112100710</v>
      </c>
      <c r="D3674" s="116" t="s">
        <v>17528</v>
      </c>
      <c r="E3674" s="339">
        <v>18270</v>
      </c>
      <c r="F3674" s="194">
        <v>18</v>
      </c>
      <c r="G3674" s="194">
        <v>18</v>
      </c>
      <c r="H3674" s="194" t="s">
        <v>10119</v>
      </c>
      <c r="I3674" s="194">
        <f t="shared" si="171"/>
        <v>0</v>
      </c>
      <c r="J3674" s="116" t="s">
        <v>10120</v>
      </c>
      <c r="K3674" s="116" t="s">
        <v>15469</v>
      </c>
      <c r="L3674" s="197">
        <v>45772</v>
      </c>
      <c r="M3674" s="116" t="s">
        <v>17602</v>
      </c>
      <c r="N3674" s="197">
        <v>45848</v>
      </c>
      <c r="O3674" s="388">
        <f t="shared" si="172"/>
        <v>1015</v>
      </c>
      <c r="P3674" s="339">
        <f t="shared" si="173"/>
        <v>0</v>
      </c>
    </row>
    <row r="3675" spans="1:16" hidden="1" x14ac:dyDescent="0.25">
      <c r="A3675" s="116">
        <v>137231</v>
      </c>
      <c r="B3675" s="116">
        <v>13</v>
      </c>
      <c r="C3675" s="116">
        <v>1112100780</v>
      </c>
      <c r="D3675" s="116" t="s">
        <v>17511</v>
      </c>
      <c r="E3675" s="339">
        <v>1126488</v>
      </c>
      <c r="F3675" s="194">
        <v>3</v>
      </c>
      <c r="G3675" s="194">
        <v>3</v>
      </c>
      <c r="H3675" s="194" t="s">
        <v>10119</v>
      </c>
      <c r="I3675" s="194">
        <f t="shared" si="171"/>
        <v>0</v>
      </c>
      <c r="J3675" s="116" t="s">
        <v>10120</v>
      </c>
      <c r="K3675" s="116" t="s">
        <v>15469</v>
      </c>
      <c r="L3675" s="197">
        <v>45772</v>
      </c>
      <c r="M3675" s="116"/>
      <c r="N3675" s="197">
        <v>45777</v>
      </c>
      <c r="O3675" s="388">
        <f t="shared" si="172"/>
        <v>375496</v>
      </c>
      <c r="P3675" s="339">
        <f t="shared" si="173"/>
        <v>0</v>
      </c>
    </row>
    <row r="3676" spans="1:16" hidden="1" x14ac:dyDescent="0.25">
      <c r="A3676" s="116">
        <v>137231</v>
      </c>
      <c r="B3676" s="116">
        <v>7</v>
      </c>
      <c r="C3676" s="116">
        <v>1112102150</v>
      </c>
      <c r="D3676" s="116" t="s">
        <v>11176</v>
      </c>
      <c r="E3676" s="339">
        <v>907082.9</v>
      </c>
      <c r="F3676" s="194">
        <v>5</v>
      </c>
      <c r="G3676" s="194">
        <v>5</v>
      </c>
      <c r="H3676" s="194" t="s">
        <v>10119</v>
      </c>
      <c r="I3676" s="194">
        <f t="shared" si="171"/>
        <v>0</v>
      </c>
      <c r="J3676" s="116" t="s">
        <v>10120</v>
      </c>
      <c r="K3676" s="116" t="s">
        <v>15469</v>
      </c>
      <c r="L3676" s="197">
        <v>45772</v>
      </c>
      <c r="M3676" s="116"/>
      <c r="N3676" s="197">
        <v>45777</v>
      </c>
      <c r="O3676" s="388">
        <f t="shared" si="172"/>
        <v>181416.58000000002</v>
      </c>
      <c r="P3676" s="339">
        <f t="shared" si="173"/>
        <v>0</v>
      </c>
    </row>
    <row r="3677" spans="1:16" hidden="1" x14ac:dyDescent="0.25">
      <c r="A3677" s="116">
        <v>137231</v>
      </c>
      <c r="B3677" s="116">
        <v>17</v>
      </c>
      <c r="C3677" s="116">
        <v>1112102270</v>
      </c>
      <c r="D3677" s="116" t="s">
        <v>11178</v>
      </c>
      <c r="E3677" s="339">
        <v>19224</v>
      </c>
      <c r="F3677" s="194">
        <v>18</v>
      </c>
      <c r="G3677" s="194">
        <v>18</v>
      </c>
      <c r="H3677" s="194" t="s">
        <v>10119</v>
      </c>
      <c r="I3677" s="194">
        <f t="shared" si="171"/>
        <v>0</v>
      </c>
      <c r="J3677" s="116" t="s">
        <v>10120</v>
      </c>
      <c r="K3677" s="116" t="s">
        <v>15469</v>
      </c>
      <c r="L3677" s="197">
        <v>45772</v>
      </c>
      <c r="M3677" s="116" t="s">
        <v>17617</v>
      </c>
      <c r="N3677" s="197">
        <v>45881</v>
      </c>
      <c r="O3677" s="388">
        <f t="shared" si="172"/>
        <v>1068</v>
      </c>
      <c r="P3677" s="339">
        <f t="shared" si="173"/>
        <v>0</v>
      </c>
    </row>
    <row r="3678" spans="1:16" hidden="1" x14ac:dyDescent="0.25">
      <c r="A3678" s="116">
        <v>137231</v>
      </c>
      <c r="B3678" s="116">
        <v>1</v>
      </c>
      <c r="C3678" s="116">
        <v>1511102130</v>
      </c>
      <c r="D3678" s="116" t="s">
        <v>10484</v>
      </c>
      <c r="E3678" s="339">
        <v>56983.92</v>
      </c>
      <c r="F3678" s="194">
        <v>56</v>
      </c>
      <c r="G3678" s="194">
        <v>56</v>
      </c>
      <c r="H3678" s="194" t="s">
        <v>10119</v>
      </c>
      <c r="I3678" s="194">
        <f t="shared" si="171"/>
        <v>0</v>
      </c>
      <c r="J3678" s="116" t="s">
        <v>10120</v>
      </c>
      <c r="K3678" s="116" t="s">
        <v>15469</v>
      </c>
      <c r="L3678" s="197">
        <v>45772</v>
      </c>
      <c r="M3678" s="116"/>
      <c r="N3678" s="197">
        <v>45777</v>
      </c>
      <c r="O3678" s="388">
        <f t="shared" si="172"/>
        <v>1017.5699999999999</v>
      </c>
      <c r="P3678" s="339">
        <f t="shared" si="173"/>
        <v>0</v>
      </c>
    </row>
    <row r="3679" spans="1:16" hidden="1" x14ac:dyDescent="0.25">
      <c r="A3679" s="116">
        <v>137231</v>
      </c>
      <c r="B3679" s="116">
        <v>2</v>
      </c>
      <c r="C3679" s="116">
        <v>1521100650</v>
      </c>
      <c r="D3679" s="116" t="s">
        <v>17537</v>
      </c>
      <c r="E3679" s="339">
        <v>7560</v>
      </c>
      <c r="F3679" s="194">
        <v>56</v>
      </c>
      <c r="G3679" s="194">
        <v>56</v>
      </c>
      <c r="H3679" s="194" t="s">
        <v>10119</v>
      </c>
      <c r="I3679" s="194">
        <f t="shared" si="171"/>
        <v>0</v>
      </c>
      <c r="J3679" s="116" t="s">
        <v>10120</v>
      </c>
      <c r="K3679" s="116" t="s">
        <v>15469</v>
      </c>
      <c r="L3679" s="197">
        <v>45772</v>
      </c>
      <c r="M3679" s="116"/>
      <c r="N3679" s="197">
        <v>45777</v>
      </c>
      <c r="O3679" s="388">
        <f t="shared" si="172"/>
        <v>135</v>
      </c>
      <c r="P3679" s="339">
        <f t="shared" si="173"/>
        <v>0</v>
      </c>
    </row>
    <row r="3680" spans="1:16" hidden="1" x14ac:dyDescent="0.25">
      <c r="A3680" s="116">
        <v>137231</v>
      </c>
      <c r="B3680" s="116">
        <v>14</v>
      </c>
      <c r="C3680" s="116">
        <v>1523109070</v>
      </c>
      <c r="D3680" s="116" t="s">
        <v>16200</v>
      </c>
      <c r="E3680" s="339">
        <v>3654</v>
      </c>
      <c r="F3680" s="194">
        <v>18</v>
      </c>
      <c r="G3680" s="194">
        <v>18</v>
      </c>
      <c r="H3680" s="194" t="s">
        <v>10119</v>
      </c>
      <c r="I3680" s="194">
        <f t="shared" si="171"/>
        <v>0</v>
      </c>
      <c r="J3680" s="116" t="s">
        <v>10120</v>
      </c>
      <c r="K3680" s="116" t="s">
        <v>15469</v>
      </c>
      <c r="L3680" s="197">
        <v>45772</v>
      </c>
      <c r="M3680" s="116" t="s">
        <v>16665</v>
      </c>
      <c r="N3680" s="197">
        <v>45951</v>
      </c>
      <c r="O3680" s="388">
        <f t="shared" si="172"/>
        <v>203</v>
      </c>
      <c r="P3680" s="339">
        <f t="shared" si="173"/>
        <v>0</v>
      </c>
    </row>
    <row r="3681" spans="1:16" hidden="1" x14ac:dyDescent="0.25">
      <c r="A3681" s="116">
        <v>137231</v>
      </c>
      <c r="B3681" s="116">
        <v>4</v>
      </c>
      <c r="C3681" s="116">
        <v>1546101840</v>
      </c>
      <c r="D3681" s="116" t="s">
        <v>10957</v>
      </c>
      <c r="E3681" s="339">
        <v>56455.25</v>
      </c>
      <c r="F3681" s="194">
        <v>5</v>
      </c>
      <c r="G3681" s="194">
        <v>5</v>
      </c>
      <c r="H3681" s="194" t="s">
        <v>10119</v>
      </c>
      <c r="I3681" s="194">
        <f t="shared" si="171"/>
        <v>0</v>
      </c>
      <c r="J3681" s="116" t="s">
        <v>10120</v>
      </c>
      <c r="K3681" s="116" t="s">
        <v>15469</v>
      </c>
      <c r="L3681" s="197">
        <v>45772</v>
      </c>
      <c r="M3681" s="116"/>
      <c r="N3681" s="197">
        <v>45777</v>
      </c>
      <c r="O3681" s="388">
        <f t="shared" si="172"/>
        <v>11291.05</v>
      </c>
      <c r="P3681" s="339">
        <f t="shared" si="173"/>
        <v>0</v>
      </c>
    </row>
    <row r="3682" spans="1:16" hidden="1" x14ac:dyDescent="0.25">
      <c r="A3682" s="116">
        <v>137231</v>
      </c>
      <c r="B3682" s="116">
        <v>6</v>
      </c>
      <c r="C3682" s="116">
        <v>1546101870</v>
      </c>
      <c r="D3682" s="116" t="s">
        <v>16201</v>
      </c>
      <c r="E3682" s="339">
        <v>5748.9</v>
      </c>
      <c r="F3682" s="194">
        <v>10</v>
      </c>
      <c r="G3682" s="194">
        <v>10</v>
      </c>
      <c r="H3682" s="194" t="s">
        <v>10119</v>
      </c>
      <c r="I3682" s="194">
        <f t="shared" si="171"/>
        <v>0</v>
      </c>
      <c r="J3682" s="116" t="s">
        <v>10120</v>
      </c>
      <c r="K3682" s="116" t="s">
        <v>15469</v>
      </c>
      <c r="L3682" s="197">
        <v>45772</v>
      </c>
      <c r="M3682" s="116"/>
      <c r="N3682" s="197">
        <v>45777</v>
      </c>
      <c r="O3682" s="388">
        <f t="shared" si="172"/>
        <v>574.89</v>
      </c>
      <c r="P3682" s="339">
        <f t="shared" si="173"/>
        <v>0</v>
      </c>
    </row>
    <row r="3683" spans="1:16" hidden="1" x14ac:dyDescent="0.25">
      <c r="A3683" s="116">
        <v>137231</v>
      </c>
      <c r="B3683" s="116">
        <v>3</v>
      </c>
      <c r="C3683" s="116">
        <v>1810105190</v>
      </c>
      <c r="D3683" s="116" t="s">
        <v>10568</v>
      </c>
      <c r="E3683" s="339">
        <v>23929.919999999998</v>
      </c>
      <c r="F3683" s="194">
        <v>112</v>
      </c>
      <c r="G3683" s="194">
        <v>112</v>
      </c>
      <c r="H3683" s="194" t="s">
        <v>10119</v>
      </c>
      <c r="I3683" s="194">
        <f t="shared" si="171"/>
        <v>0</v>
      </c>
      <c r="J3683" s="116" t="s">
        <v>10120</v>
      </c>
      <c r="K3683" s="116" t="s">
        <v>15469</v>
      </c>
      <c r="L3683" s="197">
        <v>45772</v>
      </c>
      <c r="M3683" s="116"/>
      <c r="N3683" s="197">
        <v>45777</v>
      </c>
      <c r="O3683" s="388">
        <f t="shared" si="172"/>
        <v>213.66</v>
      </c>
      <c r="P3683" s="339">
        <f t="shared" si="173"/>
        <v>0</v>
      </c>
    </row>
    <row r="3684" spans="1:16" hidden="1" x14ac:dyDescent="0.25">
      <c r="A3684" s="116">
        <v>137233</v>
      </c>
      <c r="B3684" s="116">
        <v>1</v>
      </c>
      <c r="C3684" s="116">
        <v>1112102150</v>
      </c>
      <c r="D3684" s="116" t="s">
        <v>11176</v>
      </c>
      <c r="E3684" s="339">
        <v>181416.58</v>
      </c>
      <c r="F3684" s="194">
        <v>1</v>
      </c>
      <c r="G3684" s="194">
        <v>1</v>
      </c>
      <c r="H3684" s="194" t="s">
        <v>10119</v>
      </c>
      <c r="I3684" s="194">
        <f t="shared" si="171"/>
        <v>0</v>
      </c>
      <c r="J3684" s="116" t="s">
        <v>10120</v>
      </c>
      <c r="K3684" s="116" t="s">
        <v>15451</v>
      </c>
      <c r="L3684" s="197">
        <v>45770</v>
      </c>
      <c r="M3684" s="116"/>
      <c r="N3684" s="197">
        <v>45770</v>
      </c>
      <c r="O3684" s="388">
        <f t="shared" si="172"/>
        <v>181416.58</v>
      </c>
      <c r="P3684" s="339">
        <f t="shared" si="173"/>
        <v>0</v>
      </c>
    </row>
    <row r="3685" spans="1:16" hidden="1" x14ac:dyDescent="0.25">
      <c r="A3685" s="116">
        <v>137234</v>
      </c>
      <c r="B3685" s="116">
        <v>4</v>
      </c>
      <c r="C3685" s="116">
        <v>1112103780</v>
      </c>
      <c r="D3685" s="116" t="s">
        <v>9129</v>
      </c>
      <c r="E3685" s="339">
        <v>9221</v>
      </c>
      <c r="F3685" s="194">
        <v>1</v>
      </c>
      <c r="G3685" s="194">
        <v>1</v>
      </c>
      <c r="H3685" s="194" t="s">
        <v>10119</v>
      </c>
      <c r="I3685" s="194">
        <f t="shared" si="171"/>
        <v>0</v>
      </c>
      <c r="J3685" s="116" t="s">
        <v>10120</v>
      </c>
      <c r="K3685" s="116" t="s">
        <v>15416</v>
      </c>
      <c r="L3685" s="197">
        <v>45777</v>
      </c>
      <c r="M3685" s="116"/>
      <c r="N3685" s="197">
        <v>45854</v>
      </c>
      <c r="O3685" s="388">
        <f t="shared" si="172"/>
        <v>9221</v>
      </c>
      <c r="P3685" s="339">
        <f t="shared" si="173"/>
        <v>0</v>
      </c>
    </row>
    <row r="3686" spans="1:16" hidden="1" x14ac:dyDescent="0.25">
      <c r="A3686" s="116">
        <v>137234</v>
      </c>
      <c r="B3686" s="116">
        <v>2</v>
      </c>
      <c r="C3686" s="116">
        <v>1316103590</v>
      </c>
      <c r="D3686" s="116" t="s">
        <v>17719</v>
      </c>
      <c r="E3686" s="339">
        <v>18837</v>
      </c>
      <c r="F3686" s="194">
        <v>1</v>
      </c>
      <c r="G3686" s="194">
        <v>1</v>
      </c>
      <c r="H3686" s="194" t="s">
        <v>10119</v>
      </c>
      <c r="I3686" s="194">
        <f t="shared" si="171"/>
        <v>0</v>
      </c>
      <c r="J3686" s="116" t="s">
        <v>10120</v>
      </c>
      <c r="K3686" s="116" t="s">
        <v>15416</v>
      </c>
      <c r="L3686" s="197">
        <v>45777</v>
      </c>
      <c r="M3686" s="116"/>
      <c r="N3686" s="197">
        <v>45854</v>
      </c>
      <c r="O3686" s="388">
        <f t="shared" si="172"/>
        <v>18837</v>
      </c>
      <c r="P3686" s="339">
        <f t="shared" si="173"/>
        <v>0</v>
      </c>
    </row>
    <row r="3687" spans="1:16" hidden="1" x14ac:dyDescent="0.25">
      <c r="A3687" s="116">
        <v>137234</v>
      </c>
      <c r="B3687" s="116">
        <v>3</v>
      </c>
      <c r="C3687" s="116">
        <v>1316107250</v>
      </c>
      <c r="D3687" s="116" t="s">
        <v>17720</v>
      </c>
      <c r="E3687" s="339">
        <v>46469</v>
      </c>
      <c r="F3687" s="194">
        <v>1</v>
      </c>
      <c r="G3687" s="194">
        <v>1</v>
      </c>
      <c r="H3687" s="194" t="s">
        <v>10119</v>
      </c>
      <c r="I3687" s="194">
        <f t="shared" si="171"/>
        <v>0</v>
      </c>
      <c r="J3687" s="116" t="s">
        <v>10120</v>
      </c>
      <c r="K3687" s="116" t="s">
        <v>15416</v>
      </c>
      <c r="L3687" s="197">
        <v>45777</v>
      </c>
      <c r="M3687" s="116"/>
      <c r="N3687" s="197">
        <v>45854</v>
      </c>
      <c r="O3687" s="388">
        <f t="shared" si="172"/>
        <v>46469</v>
      </c>
      <c r="P3687" s="339">
        <f t="shared" si="173"/>
        <v>0</v>
      </c>
    </row>
    <row r="3688" spans="1:16" hidden="1" x14ac:dyDescent="0.25">
      <c r="A3688" s="116">
        <v>137234</v>
      </c>
      <c r="B3688" s="116">
        <v>1</v>
      </c>
      <c r="C3688" s="116">
        <v>1523111730</v>
      </c>
      <c r="D3688" s="116" t="s">
        <v>17721</v>
      </c>
      <c r="E3688" s="339">
        <v>5509.5</v>
      </c>
      <c r="F3688" s="194">
        <v>2</v>
      </c>
      <c r="G3688" s="194">
        <v>2</v>
      </c>
      <c r="H3688" s="194" t="s">
        <v>10119</v>
      </c>
      <c r="I3688" s="194">
        <f t="shared" si="171"/>
        <v>0</v>
      </c>
      <c r="J3688" s="116" t="s">
        <v>10120</v>
      </c>
      <c r="K3688" s="116" t="s">
        <v>15416</v>
      </c>
      <c r="L3688" s="197">
        <v>45777</v>
      </c>
      <c r="M3688" s="116"/>
      <c r="N3688" s="197">
        <v>45854</v>
      </c>
      <c r="O3688" s="388">
        <f t="shared" si="172"/>
        <v>2754.75</v>
      </c>
      <c r="P3688" s="339">
        <f t="shared" si="173"/>
        <v>0</v>
      </c>
    </row>
    <row r="3689" spans="1:16" hidden="1" x14ac:dyDescent="0.25">
      <c r="A3689" s="116">
        <v>137235</v>
      </c>
      <c r="B3689" s="116">
        <v>10</v>
      </c>
      <c r="C3689" s="116">
        <v>1019104240</v>
      </c>
      <c r="D3689" s="116" t="s">
        <v>11166</v>
      </c>
      <c r="E3689" s="339">
        <v>8800</v>
      </c>
      <c r="F3689" s="194">
        <v>2</v>
      </c>
      <c r="G3689" s="194">
        <v>2</v>
      </c>
      <c r="H3689" s="194" t="s">
        <v>10119</v>
      </c>
      <c r="I3689" s="194">
        <f t="shared" si="171"/>
        <v>0</v>
      </c>
      <c r="J3689" s="116" t="s">
        <v>10120</v>
      </c>
      <c r="K3689" s="116" t="s">
        <v>15498</v>
      </c>
      <c r="L3689" s="197">
        <v>45771</v>
      </c>
      <c r="M3689" s="116" t="s">
        <v>17742</v>
      </c>
      <c r="N3689" s="197">
        <v>45784</v>
      </c>
      <c r="O3689" s="388">
        <f t="shared" si="172"/>
        <v>4400</v>
      </c>
      <c r="P3689" s="339">
        <f t="shared" si="173"/>
        <v>0</v>
      </c>
    </row>
    <row r="3690" spans="1:16" hidden="1" x14ac:dyDescent="0.25">
      <c r="A3690" s="116">
        <v>137235</v>
      </c>
      <c r="B3690" s="116">
        <v>11</v>
      </c>
      <c r="C3690" s="116">
        <v>1323100700</v>
      </c>
      <c r="D3690" s="116" t="s">
        <v>17567</v>
      </c>
      <c r="E3690" s="339">
        <v>104755</v>
      </c>
      <c r="F3690" s="194">
        <v>1</v>
      </c>
      <c r="G3690" s="194">
        <v>1</v>
      </c>
      <c r="H3690" s="194" t="s">
        <v>10119</v>
      </c>
      <c r="I3690" s="194">
        <f t="shared" si="171"/>
        <v>0</v>
      </c>
      <c r="J3690" s="116" t="s">
        <v>10120</v>
      </c>
      <c r="K3690" s="116" t="s">
        <v>15498</v>
      </c>
      <c r="L3690" s="197">
        <v>45771</v>
      </c>
      <c r="M3690" s="116" t="s">
        <v>17743</v>
      </c>
      <c r="N3690" s="197">
        <v>45784</v>
      </c>
      <c r="O3690" s="388">
        <f t="shared" si="172"/>
        <v>104755</v>
      </c>
      <c r="P3690" s="339">
        <f t="shared" si="173"/>
        <v>0</v>
      </c>
    </row>
    <row r="3691" spans="1:16" hidden="1" x14ac:dyDescent="0.25">
      <c r="A3691" s="116">
        <v>137235</v>
      </c>
      <c r="B3691" s="116">
        <v>3</v>
      </c>
      <c r="C3691" s="116">
        <v>1521100070</v>
      </c>
      <c r="D3691" s="116" t="s">
        <v>17577</v>
      </c>
      <c r="E3691" s="339">
        <v>3064</v>
      </c>
      <c r="F3691" s="194">
        <v>20</v>
      </c>
      <c r="G3691" s="194">
        <v>20</v>
      </c>
      <c r="H3691" s="194" t="s">
        <v>10119</v>
      </c>
      <c r="I3691" s="194">
        <f t="shared" si="171"/>
        <v>0</v>
      </c>
      <c r="J3691" s="116" t="s">
        <v>10120</v>
      </c>
      <c r="K3691" s="116" t="s">
        <v>15498</v>
      </c>
      <c r="L3691" s="197">
        <v>45771</v>
      </c>
      <c r="M3691" s="116" t="s">
        <v>17744</v>
      </c>
      <c r="N3691" s="197">
        <v>45875</v>
      </c>
      <c r="O3691" s="388">
        <f t="shared" si="172"/>
        <v>153.19999999999999</v>
      </c>
      <c r="P3691" s="339">
        <f t="shared" si="173"/>
        <v>0</v>
      </c>
    </row>
    <row r="3692" spans="1:16" hidden="1" x14ac:dyDescent="0.25">
      <c r="A3692" s="116">
        <v>137235</v>
      </c>
      <c r="B3692" s="116">
        <v>5</v>
      </c>
      <c r="C3692" s="116">
        <v>1521100250</v>
      </c>
      <c r="D3692" s="116" t="s">
        <v>11055</v>
      </c>
      <c r="E3692" s="339">
        <v>780</v>
      </c>
      <c r="F3692" s="194">
        <v>10</v>
      </c>
      <c r="G3692" s="194">
        <v>10</v>
      </c>
      <c r="H3692" s="194" t="s">
        <v>10119</v>
      </c>
      <c r="I3692" s="194">
        <f t="shared" si="171"/>
        <v>0</v>
      </c>
      <c r="J3692" s="116" t="s">
        <v>10120</v>
      </c>
      <c r="K3692" s="116" t="s">
        <v>15498</v>
      </c>
      <c r="L3692" s="197">
        <v>45771</v>
      </c>
      <c r="M3692" s="116" t="s">
        <v>17745</v>
      </c>
      <c r="N3692" s="197">
        <v>45875</v>
      </c>
      <c r="O3692" s="388">
        <f t="shared" si="172"/>
        <v>78</v>
      </c>
      <c r="P3692" s="339">
        <f t="shared" si="173"/>
        <v>0</v>
      </c>
    </row>
    <row r="3693" spans="1:16" hidden="1" x14ac:dyDescent="0.25">
      <c r="A3693" s="116">
        <v>137235</v>
      </c>
      <c r="B3693" s="116">
        <v>4</v>
      </c>
      <c r="C3693" s="116">
        <v>1810103740</v>
      </c>
      <c r="D3693" s="116" t="s">
        <v>17549</v>
      </c>
      <c r="E3693" s="339">
        <v>4200</v>
      </c>
      <c r="F3693" s="194">
        <v>10</v>
      </c>
      <c r="G3693" s="194">
        <v>10</v>
      </c>
      <c r="H3693" s="194" t="s">
        <v>10119</v>
      </c>
      <c r="I3693" s="194">
        <f t="shared" si="171"/>
        <v>0</v>
      </c>
      <c r="J3693" s="116" t="s">
        <v>10120</v>
      </c>
      <c r="K3693" s="116" t="s">
        <v>15498</v>
      </c>
      <c r="L3693" s="197">
        <v>45771</v>
      </c>
      <c r="M3693" s="116" t="s">
        <v>17746</v>
      </c>
      <c r="N3693" s="197">
        <v>45784</v>
      </c>
      <c r="O3693" s="388">
        <f t="shared" si="172"/>
        <v>420</v>
      </c>
      <c r="P3693" s="339">
        <f t="shared" si="173"/>
        <v>0</v>
      </c>
    </row>
    <row r="3694" spans="1:16" hidden="1" x14ac:dyDescent="0.25">
      <c r="A3694" s="116">
        <v>137235</v>
      </c>
      <c r="B3694" s="116">
        <v>1</v>
      </c>
      <c r="C3694" s="116">
        <v>1810103900</v>
      </c>
      <c r="D3694" s="116" t="s">
        <v>17591</v>
      </c>
      <c r="E3694" s="339">
        <v>4720</v>
      </c>
      <c r="F3694" s="194">
        <v>8</v>
      </c>
      <c r="G3694" s="194">
        <v>8</v>
      </c>
      <c r="H3694" s="194" t="s">
        <v>10119</v>
      </c>
      <c r="I3694" s="194">
        <f t="shared" si="171"/>
        <v>0</v>
      </c>
      <c r="J3694" s="116" t="s">
        <v>10120</v>
      </c>
      <c r="K3694" s="116" t="s">
        <v>15498</v>
      </c>
      <c r="L3694" s="197">
        <v>45771</v>
      </c>
      <c r="M3694" s="116" t="s">
        <v>17747</v>
      </c>
      <c r="N3694" s="197">
        <v>45875</v>
      </c>
      <c r="O3694" s="388">
        <f t="shared" si="172"/>
        <v>590</v>
      </c>
      <c r="P3694" s="339">
        <f t="shared" si="173"/>
        <v>0</v>
      </c>
    </row>
    <row r="3695" spans="1:16" hidden="1" x14ac:dyDescent="0.25">
      <c r="A3695" s="116">
        <v>137235</v>
      </c>
      <c r="B3695" s="116">
        <v>2</v>
      </c>
      <c r="C3695" s="116">
        <v>1810103970</v>
      </c>
      <c r="D3695" s="116" t="s">
        <v>17654</v>
      </c>
      <c r="E3695" s="339">
        <v>18220</v>
      </c>
      <c r="F3695" s="194">
        <v>20</v>
      </c>
      <c r="G3695" s="194">
        <v>20</v>
      </c>
      <c r="H3695" s="194" t="s">
        <v>10119</v>
      </c>
      <c r="I3695" s="194">
        <f t="shared" si="171"/>
        <v>0</v>
      </c>
      <c r="J3695" s="116" t="s">
        <v>10120</v>
      </c>
      <c r="K3695" s="116" t="s">
        <v>15498</v>
      </c>
      <c r="L3695" s="197">
        <v>45771</v>
      </c>
      <c r="M3695" s="116" t="s">
        <v>17748</v>
      </c>
      <c r="N3695" s="197">
        <v>45784</v>
      </c>
      <c r="O3695" s="388">
        <f t="shared" si="172"/>
        <v>911</v>
      </c>
      <c r="P3695" s="339">
        <f t="shared" si="173"/>
        <v>0</v>
      </c>
    </row>
    <row r="3696" spans="1:16" hidden="1" x14ac:dyDescent="0.25">
      <c r="A3696" s="116">
        <v>137235</v>
      </c>
      <c r="B3696" s="116">
        <v>6</v>
      </c>
      <c r="C3696" s="116">
        <v>1810104950</v>
      </c>
      <c r="D3696" s="116" t="s">
        <v>12053</v>
      </c>
      <c r="E3696" s="339">
        <v>250</v>
      </c>
      <c r="F3696" s="194">
        <v>10</v>
      </c>
      <c r="G3696" s="194">
        <v>10</v>
      </c>
      <c r="H3696" s="194" t="s">
        <v>10119</v>
      </c>
      <c r="I3696" s="194">
        <f t="shared" si="171"/>
        <v>0</v>
      </c>
      <c r="J3696" s="116" t="s">
        <v>10120</v>
      </c>
      <c r="K3696" s="116" t="s">
        <v>15498</v>
      </c>
      <c r="L3696" s="197">
        <v>45771</v>
      </c>
      <c r="M3696" s="116" t="s">
        <v>17746</v>
      </c>
      <c r="N3696" s="197">
        <v>45784</v>
      </c>
      <c r="O3696" s="388">
        <f t="shared" si="172"/>
        <v>25</v>
      </c>
      <c r="P3696" s="339">
        <f t="shared" si="173"/>
        <v>0</v>
      </c>
    </row>
    <row r="3697" spans="1:16" hidden="1" x14ac:dyDescent="0.25">
      <c r="A3697" s="116">
        <v>137235</v>
      </c>
      <c r="B3697" s="116">
        <v>8</v>
      </c>
      <c r="C3697" s="116">
        <v>1810105100</v>
      </c>
      <c r="D3697" s="116" t="s">
        <v>15115</v>
      </c>
      <c r="E3697" s="339">
        <v>752</v>
      </c>
      <c r="F3697" s="194">
        <v>20</v>
      </c>
      <c r="G3697" s="194">
        <v>20</v>
      </c>
      <c r="H3697" s="194" t="s">
        <v>10119</v>
      </c>
      <c r="I3697" s="194">
        <f t="shared" si="171"/>
        <v>0</v>
      </c>
      <c r="J3697" s="116" t="s">
        <v>10120</v>
      </c>
      <c r="K3697" s="116" t="s">
        <v>15498</v>
      </c>
      <c r="L3697" s="197">
        <v>45771</v>
      </c>
      <c r="M3697" s="116" t="s">
        <v>17749</v>
      </c>
      <c r="N3697" s="197">
        <v>45875</v>
      </c>
      <c r="O3697" s="388">
        <f t="shared" si="172"/>
        <v>37.6</v>
      </c>
      <c r="P3697" s="339">
        <f t="shared" si="173"/>
        <v>0</v>
      </c>
    </row>
    <row r="3698" spans="1:16" hidden="1" x14ac:dyDescent="0.25">
      <c r="A3698" s="116">
        <v>137235</v>
      </c>
      <c r="B3698" s="116">
        <v>7</v>
      </c>
      <c r="C3698" s="116">
        <v>1810105170</v>
      </c>
      <c r="D3698" s="116" t="s">
        <v>11376</v>
      </c>
      <c r="E3698" s="339">
        <v>5706.4</v>
      </c>
      <c r="F3698" s="194">
        <v>10</v>
      </c>
      <c r="G3698" s="194">
        <v>10</v>
      </c>
      <c r="H3698" s="194" t="s">
        <v>10119</v>
      </c>
      <c r="I3698" s="194">
        <f t="shared" si="171"/>
        <v>0</v>
      </c>
      <c r="J3698" s="116" t="s">
        <v>10120</v>
      </c>
      <c r="K3698" s="116" t="s">
        <v>15498</v>
      </c>
      <c r="L3698" s="197">
        <v>45771</v>
      </c>
      <c r="M3698" s="116" t="s">
        <v>17746</v>
      </c>
      <c r="N3698" s="197">
        <v>45784</v>
      </c>
      <c r="O3698" s="388">
        <f t="shared" si="172"/>
        <v>570.64</v>
      </c>
      <c r="P3698" s="339">
        <f t="shared" si="173"/>
        <v>0</v>
      </c>
    </row>
    <row r="3699" spans="1:16" hidden="1" x14ac:dyDescent="0.25">
      <c r="A3699" s="116">
        <v>137235</v>
      </c>
      <c r="B3699" s="116">
        <v>9</v>
      </c>
      <c r="C3699" s="116">
        <v>1810105190</v>
      </c>
      <c r="D3699" s="116" t="s">
        <v>10568</v>
      </c>
      <c r="E3699" s="339">
        <v>4273.2</v>
      </c>
      <c r="F3699" s="194">
        <v>20</v>
      </c>
      <c r="G3699" s="194">
        <v>20</v>
      </c>
      <c r="H3699" s="194" t="s">
        <v>10119</v>
      </c>
      <c r="I3699" s="194">
        <f t="shared" ref="I3699:I3762" si="174">+F3699-G3699</f>
        <v>0</v>
      </c>
      <c r="J3699" s="116" t="s">
        <v>10120</v>
      </c>
      <c r="K3699" s="116" t="s">
        <v>15498</v>
      </c>
      <c r="L3699" s="197">
        <v>45771</v>
      </c>
      <c r="M3699" s="116" t="s">
        <v>17748</v>
      </c>
      <c r="N3699" s="197">
        <v>45784</v>
      </c>
      <c r="O3699" s="388">
        <f t="shared" ref="O3699:O3762" si="175">+E3699/F3699</f>
        <v>213.66</v>
      </c>
      <c r="P3699" s="339">
        <f t="shared" ref="P3699:P3762" si="176">+O3699*I3699</f>
        <v>0</v>
      </c>
    </row>
    <row r="3700" spans="1:16" hidden="1" x14ac:dyDescent="0.25">
      <c r="A3700" s="116">
        <v>137237</v>
      </c>
      <c r="B3700" s="116">
        <v>9</v>
      </c>
      <c r="C3700" s="116">
        <v>1016100010</v>
      </c>
      <c r="D3700" s="116" t="s">
        <v>10705</v>
      </c>
      <c r="E3700" s="339">
        <v>41949.86</v>
      </c>
      <c r="F3700" s="194">
        <v>2</v>
      </c>
      <c r="G3700" s="194">
        <v>2</v>
      </c>
      <c r="H3700" s="194" t="s">
        <v>10119</v>
      </c>
      <c r="I3700" s="194">
        <f t="shared" si="174"/>
        <v>0</v>
      </c>
      <c r="J3700" s="116" t="s">
        <v>10126</v>
      </c>
      <c r="K3700" s="116" t="s">
        <v>15310</v>
      </c>
      <c r="L3700" s="197">
        <v>45777</v>
      </c>
      <c r="M3700" s="116" t="s">
        <v>15571</v>
      </c>
      <c r="N3700" s="197">
        <v>45798</v>
      </c>
      <c r="O3700" s="388">
        <f t="shared" si="175"/>
        <v>20974.93</v>
      </c>
      <c r="P3700" s="339">
        <f t="shared" si="176"/>
        <v>0</v>
      </c>
    </row>
    <row r="3701" spans="1:16" hidden="1" x14ac:dyDescent="0.25">
      <c r="A3701" s="116">
        <v>137237</v>
      </c>
      <c r="B3701" s="116">
        <v>7</v>
      </c>
      <c r="C3701" s="116">
        <v>1017100180</v>
      </c>
      <c r="D3701" s="116" t="s">
        <v>10494</v>
      </c>
      <c r="E3701" s="339">
        <v>576742.9</v>
      </c>
      <c r="F3701" s="194">
        <v>5</v>
      </c>
      <c r="G3701" s="194">
        <v>5</v>
      </c>
      <c r="H3701" s="194" t="s">
        <v>10119</v>
      </c>
      <c r="I3701" s="194">
        <f t="shared" si="174"/>
        <v>0</v>
      </c>
      <c r="J3701" s="116" t="s">
        <v>10126</v>
      </c>
      <c r="K3701" s="116" t="s">
        <v>15310</v>
      </c>
      <c r="L3701" s="197">
        <v>45777</v>
      </c>
      <c r="M3701" s="116" t="s">
        <v>15571</v>
      </c>
      <c r="N3701" s="197">
        <v>45798</v>
      </c>
      <c r="O3701" s="388">
        <f t="shared" si="175"/>
        <v>115348.58</v>
      </c>
      <c r="P3701" s="339">
        <f t="shared" si="176"/>
        <v>0</v>
      </c>
    </row>
    <row r="3702" spans="1:16" hidden="1" x14ac:dyDescent="0.25">
      <c r="A3702" s="116">
        <v>137237</v>
      </c>
      <c r="B3702" s="116">
        <v>6</v>
      </c>
      <c r="C3702" s="116">
        <v>1019103020</v>
      </c>
      <c r="D3702" s="116" t="s">
        <v>7809</v>
      </c>
      <c r="E3702" s="339">
        <v>7883.5</v>
      </c>
      <c r="F3702" s="194">
        <v>2</v>
      </c>
      <c r="G3702" s="194">
        <v>2</v>
      </c>
      <c r="H3702" s="194" t="s">
        <v>10119</v>
      </c>
      <c r="I3702" s="194">
        <f t="shared" si="174"/>
        <v>0</v>
      </c>
      <c r="J3702" s="116" t="s">
        <v>10126</v>
      </c>
      <c r="K3702" s="116" t="s">
        <v>15310</v>
      </c>
      <c r="L3702" s="197">
        <v>45777</v>
      </c>
      <c r="M3702" s="116" t="s">
        <v>15570</v>
      </c>
      <c r="N3702" s="197">
        <v>45798</v>
      </c>
      <c r="O3702" s="388">
        <f t="shared" si="175"/>
        <v>3941.75</v>
      </c>
      <c r="P3702" s="339">
        <f t="shared" si="176"/>
        <v>0</v>
      </c>
    </row>
    <row r="3703" spans="1:16" hidden="1" x14ac:dyDescent="0.25">
      <c r="A3703" s="116">
        <v>137237</v>
      </c>
      <c r="B3703" s="116">
        <v>3</v>
      </c>
      <c r="C3703" s="116">
        <v>1212100030</v>
      </c>
      <c r="D3703" s="116" t="s">
        <v>17518</v>
      </c>
      <c r="E3703" s="339">
        <v>26800</v>
      </c>
      <c r="F3703" s="194">
        <v>20</v>
      </c>
      <c r="G3703" s="194">
        <v>20</v>
      </c>
      <c r="H3703" s="194" t="s">
        <v>10119</v>
      </c>
      <c r="I3703" s="194">
        <f t="shared" si="174"/>
        <v>0</v>
      </c>
      <c r="J3703" s="116" t="s">
        <v>10126</v>
      </c>
      <c r="K3703" s="116" t="s">
        <v>15310</v>
      </c>
      <c r="L3703" s="197">
        <v>45777</v>
      </c>
      <c r="M3703" s="116" t="s">
        <v>15570</v>
      </c>
      <c r="N3703" s="197">
        <v>45798</v>
      </c>
      <c r="O3703" s="388">
        <f t="shared" si="175"/>
        <v>1340</v>
      </c>
      <c r="P3703" s="339">
        <f t="shared" si="176"/>
        <v>0</v>
      </c>
    </row>
    <row r="3704" spans="1:16" hidden="1" x14ac:dyDescent="0.25">
      <c r="A3704" s="116">
        <v>137237</v>
      </c>
      <c r="B3704" s="116">
        <v>4</v>
      </c>
      <c r="C3704" s="116">
        <v>1213100240</v>
      </c>
      <c r="D3704" s="116" t="s">
        <v>15569</v>
      </c>
      <c r="E3704" s="339">
        <v>305600</v>
      </c>
      <c r="F3704" s="194">
        <v>40</v>
      </c>
      <c r="G3704" s="194">
        <v>40</v>
      </c>
      <c r="H3704" s="194" t="s">
        <v>10119</v>
      </c>
      <c r="I3704" s="194">
        <f t="shared" si="174"/>
        <v>0</v>
      </c>
      <c r="J3704" s="116" t="s">
        <v>10126</v>
      </c>
      <c r="K3704" s="116" t="s">
        <v>15310</v>
      </c>
      <c r="L3704" s="197">
        <v>45777</v>
      </c>
      <c r="M3704" s="116" t="s">
        <v>15570</v>
      </c>
      <c r="N3704" s="197">
        <v>45798</v>
      </c>
      <c r="O3704" s="388">
        <f t="shared" si="175"/>
        <v>7640</v>
      </c>
      <c r="P3704" s="339">
        <f t="shared" si="176"/>
        <v>0</v>
      </c>
    </row>
    <row r="3705" spans="1:16" hidden="1" x14ac:dyDescent="0.25">
      <c r="A3705" s="116">
        <v>137237</v>
      </c>
      <c r="B3705" s="116">
        <v>5</v>
      </c>
      <c r="C3705" s="116">
        <v>1213101730</v>
      </c>
      <c r="D3705" s="116" t="s">
        <v>10564</v>
      </c>
      <c r="E3705" s="339">
        <v>12175.8</v>
      </c>
      <c r="F3705" s="194">
        <v>20</v>
      </c>
      <c r="G3705" s="194">
        <v>20</v>
      </c>
      <c r="H3705" s="194" t="s">
        <v>10119</v>
      </c>
      <c r="I3705" s="194">
        <f t="shared" si="174"/>
        <v>0</v>
      </c>
      <c r="J3705" s="116" t="s">
        <v>10126</v>
      </c>
      <c r="K3705" s="116" t="s">
        <v>15310</v>
      </c>
      <c r="L3705" s="197">
        <v>45777</v>
      </c>
      <c r="M3705" s="116" t="s">
        <v>15570</v>
      </c>
      <c r="N3705" s="197">
        <v>45798</v>
      </c>
      <c r="O3705" s="388">
        <f t="shared" si="175"/>
        <v>608.79</v>
      </c>
      <c r="P3705" s="339">
        <f t="shared" si="176"/>
        <v>0</v>
      </c>
    </row>
    <row r="3706" spans="1:16" hidden="1" x14ac:dyDescent="0.25">
      <c r="A3706" s="116">
        <v>137237</v>
      </c>
      <c r="B3706" s="116">
        <v>2</v>
      </c>
      <c r="C3706" s="116">
        <v>1233101140</v>
      </c>
      <c r="D3706" s="116" t="s">
        <v>15428</v>
      </c>
      <c r="E3706" s="339">
        <v>11383.05</v>
      </c>
      <c r="F3706" s="194">
        <v>21</v>
      </c>
      <c r="G3706" s="194">
        <v>21</v>
      </c>
      <c r="H3706" s="194" t="s">
        <v>10119</v>
      </c>
      <c r="I3706" s="194">
        <f t="shared" si="174"/>
        <v>0</v>
      </c>
      <c r="J3706" s="116" t="s">
        <v>10126</v>
      </c>
      <c r="K3706" s="116" t="s">
        <v>15310</v>
      </c>
      <c r="L3706" s="197">
        <v>45777</v>
      </c>
      <c r="M3706" s="116" t="s">
        <v>15570</v>
      </c>
      <c r="N3706" s="197">
        <v>45798</v>
      </c>
      <c r="O3706" s="388">
        <f t="shared" si="175"/>
        <v>542.04999999999995</v>
      </c>
      <c r="P3706" s="339">
        <f t="shared" si="176"/>
        <v>0</v>
      </c>
    </row>
    <row r="3707" spans="1:16" hidden="1" x14ac:dyDescent="0.25">
      <c r="A3707" s="116">
        <v>137237</v>
      </c>
      <c r="B3707" s="116">
        <v>1</v>
      </c>
      <c r="C3707" s="116">
        <v>1233101500</v>
      </c>
      <c r="D3707" s="116" t="s">
        <v>16188</v>
      </c>
      <c r="E3707" s="339">
        <v>16920</v>
      </c>
      <c r="F3707" s="194">
        <v>20</v>
      </c>
      <c r="G3707" s="194">
        <v>20</v>
      </c>
      <c r="H3707" s="194" t="s">
        <v>10119</v>
      </c>
      <c r="I3707" s="194">
        <f t="shared" si="174"/>
        <v>0</v>
      </c>
      <c r="J3707" s="116" t="s">
        <v>10126</v>
      </c>
      <c r="K3707" s="116" t="s">
        <v>15310</v>
      </c>
      <c r="L3707" s="197">
        <v>45777</v>
      </c>
      <c r="M3707" s="116" t="s">
        <v>15570</v>
      </c>
      <c r="N3707" s="197">
        <v>45798</v>
      </c>
      <c r="O3707" s="388">
        <f t="shared" si="175"/>
        <v>846</v>
      </c>
      <c r="P3707" s="339">
        <f t="shared" si="176"/>
        <v>0</v>
      </c>
    </row>
    <row r="3708" spans="1:16" hidden="1" x14ac:dyDescent="0.25">
      <c r="A3708" s="116">
        <v>137237</v>
      </c>
      <c r="B3708" s="116">
        <v>8</v>
      </c>
      <c r="C3708" s="116">
        <v>1520100530</v>
      </c>
      <c r="D3708" s="116" t="s">
        <v>17614</v>
      </c>
      <c r="E3708" s="339">
        <v>133024</v>
      </c>
      <c r="F3708" s="194">
        <v>4</v>
      </c>
      <c r="G3708" s="194">
        <v>4</v>
      </c>
      <c r="H3708" s="194" t="s">
        <v>10119</v>
      </c>
      <c r="I3708" s="194">
        <f t="shared" si="174"/>
        <v>0</v>
      </c>
      <c r="J3708" s="116" t="s">
        <v>10126</v>
      </c>
      <c r="K3708" s="116" t="s">
        <v>15310</v>
      </c>
      <c r="L3708" s="197">
        <v>45777</v>
      </c>
      <c r="M3708" s="116" t="s">
        <v>15571</v>
      </c>
      <c r="N3708" s="197">
        <v>45798</v>
      </c>
      <c r="O3708" s="388">
        <f t="shared" si="175"/>
        <v>33256</v>
      </c>
      <c r="P3708" s="339">
        <f t="shared" si="176"/>
        <v>0</v>
      </c>
    </row>
    <row r="3709" spans="1:16" hidden="1" x14ac:dyDescent="0.25">
      <c r="A3709" s="116">
        <v>137321</v>
      </c>
      <c r="B3709" s="116">
        <v>1</v>
      </c>
      <c r="C3709" s="116">
        <v>1011100040</v>
      </c>
      <c r="D3709" s="116" t="s">
        <v>10481</v>
      </c>
      <c r="E3709" s="339">
        <v>29000</v>
      </c>
      <c r="F3709" s="194">
        <v>20</v>
      </c>
      <c r="G3709" s="194">
        <v>20</v>
      </c>
      <c r="H3709" s="194" t="s">
        <v>10119</v>
      </c>
      <c r="I3709" s="194">
        <f t="shared" si="174"/>
        <v>0</v>
      </c>
      <c r="J3709" s="116" t="s">
        <v>10126</v>
      </c>
      <c r="K3709" s="116" t="s">
        <v>14781</v>
      </c>
      <c r="L3709" s="197">
        <v>45772</v>
      </c>
      <c r="M3709" s="116" t="s">
        <v>15565</v>
      </c>
      <c r="N3709" s="197">
        <v>45798</v>
      </c>
      <c r="O3709" s="388">
        <f t="shared" si="175"/>
        <v>1450</v>
      </c>
      <c r="P3709" s="339">
        <f t="shared" si="176"/>
        <v>0</v>
      </c>
    </row>
    <row r="3710" spans="1:16" hidden="1" x14ac:dyDescent="0.25">
      <c r="A3710" s="116">
        <v>137321</v>
      </c>
      <c r="B3710" s="116">
        <v>7</v>
      </c>
      <c r="C3710" s="116">
        <v>1011100110</v>
      </c>
      <c r="D3710" s="116" t="s">
        <v>10354</v>
      </c>
      <c r="E3710" s="339">
        <v>34800</v>
      </c>
      <c r="F3710" s="194">
        <v>10</v>
      </c>
      <c r="G3710" s="194">
        <v>10</v>
      </c>
      <c r="H3710" s="194" t="s">
        <v>10119</v>
      </c>
      <c r="I3710" s="194">
        <f t="shared" si="174"/>
        <v>0</v>
      </c>
      <c r="J3710" s="116" t="s">
        <v>10126</v>
      </c>
      <c r="K3710" s="116" t="s">
        <v>14781</v>
      </c>
      <c r="L3710" s="197">
        <v>45772</v>
      </c>
      <c r="M3710" s="116"/>
      <c r="N3710" s="197">
        <v>45775</v>
      </c>
      <c r="O3710" s="388">
        <f t="shared" si="175"/>
        <v>3480</v>
      </c>
      <c r="P3710" s="339">
        <f t="shared" si="176"/>
        <v>0</v>
      </c>
    </row>
    <row r="3711" spans="1:16" hidden="1" x14ac:dyDescent="0.25">
      <c r="A3711" s="116">
        <v>137321</v>
      </c>
      <c r="B3711" s="116">
        <v>8</v>
      </c>
      <c r="C3711" s="116">
        <v>1011100430</v>
      </c>
      <c r="D3711" s="116" t="s">
        <v>17451</v>
      </c>
      <c r="E3711" s="339">
        <v>7150</v>
      </c>
      <c r="F3711" s="194">
        <v>1</v>
      </c>
      <c r="G3711" s="194">
        <v>1</v>
      </c>
      <c r="H3711" s="194" t="s">
        <v>10119</v>
      </c>
      <c r="I3711" s="194">
        <f t="shared" si="174"/>
        <v>0</v>
      </c>
      <c r="J3711" s="116" t="s">
        <v>10126</v>
      </c>
      <c r="K3711" s="116" t="s">
        <v>14781</v>
      </c>
      <c r="L3711" s="197">
        <v>45772</v>
      </c>
      <c r="M3711" s="116"/>
      <c r="N3711" s="197">
        <v>45775</v>
      </c>
      <c r="O3711" s="388">
        <f t="shared" si="175"/>
        <v>7150</v>
      </c>
      <c r="P3711" s="339">
        <f t="shared" si="176"/>
        <v>0</v>
      </c>
    </row>
    <row r="3712" spans="1:16" hidden="1" x14ac:dyDescent="0.25">
      <c r="A3712" s="116">
        <v>137321</v>
      </c>
      <c r="B3712" s="116">
        <v>6</v>
      </c>
      <c r="C3712" s="116">
        <v>1014104530</v>
      </c>
      <c r="D3712" s="116" t="s">
        <v>10355</v>
      </c>
      <c r="E3712" s="339">
        <v>58391.74</v>
      </c>
      <c r="F3712" s="194">
        <v>2</v>
      </c>
      <c r="G3712" s="194">
        <v>2</v>
      </c>
      <c r="H3712" s="194" t="s">
        <v>10119</v>
      </c>
      <c r="I3712" s="194">
        <f t="shared" si="174"/>
        <v>0</v>
      </c>
      <c r="J3712" s="116" t="s">
        <v>10126</v>
      </c>
      <c r="K3712" s="116" t="s">
        <v>14781</v>
      </c>
      <c r="L3712" s="197">
        <v>45772</v>
      </c>
      <c r="M3712" s="116" t="s">
        <v>15492</v>
      </c>
      <c r="N3712" s="197">
        <v>45798</v>
      </c>
      <c r="O3712" s="388">
        <f t="shared" si="175"/>
        <v>29195.87</v>
      </c>
      <c r="P3712" s="339">
        <f t="shared" si="176"/>
        <v>0</v>
      </c>
    </row>
    <row r="3713" spans="1:16" hidden="1" x14ac:dyDescent="0.25">
      <c r="A3713" s="116">
        <v>137321</v>
      </c>
      <c r="B3713" s="116">
        <v>2</v>
      </c>
      <c r="C3713" s="116">
        <v>1017100180</v>
      </c>
      <c r="D3713" s="116" t="s">
        <v>10494</v>
      </c>
      <c r="E3713" s="339">
        <v>576742.9</v>
      </c>
      <c r="F3713" s="194">
        <v>5</v>
      </c>
      <c r="G3713" s="194">
        <v>5</v>
      </c>
      <c r="H3713" s="194" t="s">
        <v>10119</v>
      </c>
      <c r="I3713" s="194">
        <f t="shared" si="174"/>
        <v>0</v>
      </c>
      <c r="J3713" s="116" t="s">
        <v>10126</v>
      </c>
      <c r="K3713" s="116" t="s">
        <v>14781</v>
      </c>
      <c r="L3713" s="197">
        <v>45772</v>
      </c>
      <c r="M3713" s="116"/>
      <c r="N3713" s="197">
        <v>45783</v>
      </c>
      <c r="O3713" s="388">
        <f t="shared" si="175"/>
        <v>115348.58</v>
      </c>
      <c r="P3713" s="339">
        <f t="shared" si="176"/>
        <v>0</v>
      </c>
    </row>
    <row r="3714" spans="1:16" hidden="1" x14ac:dyDescent="0.25">
      <c r="A3714" s="116">
        <v>137321</v>
      </c>
      <c r="B3714" s="116">
        <v>5</v>
      </c>
      <c r="C3714" s="116">
        <v>1017102120</v>
      </c>
      <c r="D3714" s="116" t="s">
        <v>10656</v>
      </c>
      <c r="E3714" s="339">
        <v>162000</v>
      </c>
      <c r="F3714" s="194">
        <v>1</v>
      </c>
      <c r="G3714" s="194">
        <v>1</v>
      </c>
      <c r="H3714" s="194" t="s">
        <v>10119</v>
      </c>
      <c r="I3714" s="194">
        <f t="shared" si="174"/>
        <v>0</v>
      </c>
      <c r="J3714" s="116" t="s">
        <v>10126</v>
      </c>
      <c r="K3714" s="116" t="s">
        <v>14781</v>
      </c>
      <c r="L3714" s="197">
        <v>45772</v>
      </c>
      <c r="M3714" s="116" t="s">
        <v>15565</v>
      </c>
      <c r="N3714" s="197">
        <v>45798</v>
      </c>
      <c r="O3714" s="388">
        <f t="shared" si="175"/>
        <v>162000</v>
      </c>
      <c r="P3714" s="339">
        <f t="shared" si="176"/>
        <v>0</v>
      </c>
    </row>
    <row r="3715" spans="1:16" hidden="1" x14ac:dyDescent="0.25">
      <c r="A3715" s="116">
        <v>137321</v>
      </c>
      <c r="B3715" s="116">
        <v>4</v>
      </c>
      <c r="C3715" s="116">
        <v>1123100000</v>
      </c>
      <c r="D3715" s="116" t="s">
        <v>17465</v>
      </c>
      <c r="E3715" s="339">
        <v>230008.4</v>
      </c>
      <c r="F3715" s="194">
        <v>10</v>
      </c>
      <c r="G3715" s="194">
        <v>10</v>
      </c>
      <c r="H3715" s="194" t="s">
        <v>10119</v>
      </c>
      <c r="I3715" s="194">
        <f t="shared" si="174"/>
        <v>0</v>
      </c>
      <c r="J3715" s="116" t="s">
        <v>10126</v>
      </c>
      <c r="K3715" s="116" t="s">
        <v>14781</v>
      </c>
      <c r="L3715" s="197">
        <v>45772</v>
      </c>
      <c r="M3715" s="116"/>
      <c r="N3715" s="197">
        <v>45783</v>
      </c>
      <c r="O3715" s="388">
        <f t="shared" si="175"/>
        <v>23000.84</v>
      </c>
      <c r="P3715" s="339">
        <f t="shared" si="176"/>
        <v>0</v>
      </c>
    </row>
    <row r="3716" spans="1:16" hidden="1" x14ac:dyDescent="0.25">
      <c r="A3716" s="116">
        <v>137321</v>
      </c>
      <c r="B3716" s="116">
        <v>3</v>
      </c>
      <c r="C3716" s="116">
        <v>1513100320</v>
      </c>
      <c r="D3716" s="116" t="s">
        <v>16197</v>
      </c>
      <c r="E3716" s="339">
        <v>289200</v>
      </c>
      <c r="F3716" s="194">
        <v>30</v>
      </c>
      <c r="G3716" s="194">
        <v>30</v>
      </c>
      <c r="H3716" s="194" t="s">
        <v>10119</v>
      </c>
      <c r="I3716" s="194">
        <f t="shared" si="174"/>
        <v>0</v>
      </c>
      <c r="J3716" s="116" t="s">
        <v>10126</v>
      </c>
      <c r="K3716" s="116" t="s">
        <v>14781</v>
      </c>
      <c r="L3716" s="197">
        <v>45772</v>
      </c>
      <c r="M3716" s="116"/>
      <c r="N3716" s="197">
        <v>45783</v>
      </c>
      <c r="O3716" s="388">
        <f t="shared" si="175"/>
        <v>9640</v>
      </c>
      <c r="P3716" s="339">
        <f t="shared" si="176"/>
        <v>0</v>
      </c>
    </row>
    <row r="3717" spans="1:16" hidden="1" x14ac:dyDescent="0.25">
      <c r="A3717" s="116">
        <v>137322</v>
      </c>
      <c r="B3717" s="116">
        <v>1</v>
      </c>
      <c r="C3717" s="116">
        <v>1011100040</v>
      </c>
      <c r="D3717" s="116" t="s">
        <v>10481</v>
      </c>
      <c r="E3717" s="339">
        <v>29000</v>
      </c>
      <c r="F3717" s="194">
        <v>20</v>
      </c>
      <c r="G3717" s="194">
        <v>20</v>
      </c>
      <c r="H3717" s="194" t="s">
        <v>10119</v>
      </c>
      <c r="I3717" s="194">
        <f t="shared" si="174"/>
        <v>0</v>
      </c>
      <c r="J3717" s="116" t="s">
        <v>10126</v>
      </c>
      <c r="K3717" s="116" t="s">
        <v>10853</v>
      </c>
      <c r="L3717" s="197">
        <v>45772</v>
      </c>
      <c r="M3717" s="116" t="s">
        <v>15565</v>
      </c>
      <c r="N3717" s="197">
        <v>45798</v>
      </c>
      <c r="O3717" s="388">
        <f t="shared" si="175"/>
        <v>1450</v>
      </c>
      <c r="P3717" s="339">
        <f t="shared" si="176"/>
        <v>0</v>
      </c>
    </row>
    <row r="3718" spans="1:16" hidden="1" x14ac:dyDescent="0.25">
      <c r="A3718" s="116">
        <v>137322</v>
      </c>
      <c r="B3718" s="116">
        <v>8</v>
      </c>
      <c r="C3718" s="116">
        <v>1011100110</v>
      </c>
      <c r="D3718" s="116" t="s">
        <v>10354</v>
      </c>
      <c r="E3718" s="339">
        <v>17400</v>
      </c>
      <c r="F3718" s="194">
        <v>5</v>
      </c>
      <c r="G3718" s="194">
        <v>5</v>
      </c>
      <c r="H3718" s="194" t="s">
        <v>10119</v>
      </c>
      <c r="I3718" s="194">
        <f t="shared" si="174"/>
        <v>0</v>
      </c>
      <c r="J3718" s="116" t="s">
        <v>10126</v>
      </c>
      <c r="K3718" s="116" t="s">
        <v>10853</v>
      </c>
      <c r="L3718" s="197">
        <v>45772</v>
      </c>
      <c r="M3718" s="116"/>
      <c r="N3718" s="197">
        <v>45775</v>
      </c>
      <c r="O3718" s="388">
        <f t="shared" si="175"/>
        <v>3480</v>
      </c>
      <c r="P3718" s="339">
        <f t="shared" si="176"/>
        <v>0</v>
      </c>
    </row>
    <row r="3719" spans="1:16" hidden="1" x14ac:dyDescent="0.25">
      <c r="A3719" s="116">
        <v>137322</v>
      </c>
      <c r="B3719" s="116">
        <v>9</v>
      </c>
      <c r="C3719" s="116">
        <v>1011100430</v>
      </c>
      <c r="D3719" s="116" t="s">
        <v>17451</v>
      </c>
      <c r="E3719" s="339">
        <v>7150</v>
      </c>
      <c r="F3719" s="194">
        <v>1</v>
      </c>
      <c r="G3719" s="194">
        <v>1</v>
      </c>
      <c r="H3719" s="194" t="s">
        <v>10119</v>
      </c>
      <c r="I3719" s="194">
        <f t="shared" si="174"/>
        <v>0</v>
      </c>
      <c r="J3719" s="116" t="s">
        <v>10126</v>
      </c>
      <c r="K3719" s="116" t="s">
        <v>10853</v>
      </c>
      <c r="L3719" s="197">
        <v>45772</v>
      </c>
      <c r="M3719" s="116"/>
      <c r="N3719" s="197">
        <v>45775</v>
      </c>
      <c r="O3719" s="388">
        <f t="shared" si="175"/>
        <v>7150</v>
      </c>
      <c r="P3719" s="339">
        <f t="shared" si="176"/>
        <v>0</v>
      </c>
    </row>
    <row r="3720" spans="1:16" hidden="1" x14ac:dyDescent="0.25">
      <c r="A3720" s="116">
        <v>137322</v>
      </c>
      <c r="B3720" s="116">
        <v>7</v>
      </c>
      <c r="C3720" s="116">
        <v>1014104530</v>
      </c>
      <c r="D3720" s="116" t="s">
        <v>10355</v>
      </c>
      <c r="E3720" s="339">
        <v>58391.74</v>
      </c>
      <c r="F3720" s="194">
        <v>2</v>
      </c>
      <c r="G3720" s="194">
        <v>2</v>
      </c>
      <c r="H3720" s="194" t="s">
        <v>10119</v>
      </c>
      <c r="I3720" s="194">
        <f t="shared" si="174"/>
        <v>0</v>
      </c>
      <c r="J3720" s="116" t="s">
        <v>10126</v>
      </c>
      <c r="K3720" s="116" t="s">
        <v>10853</v>
      </c>
      <c r="L3720" s="197">
        <v>45772</v>
      </c>
      <c r="M3720" s="116" t="s">
        <v>15492</v>
      </c>
      <c r="N3720" s="197">
        <v>45798</v>
      </c>
      <c r="O3720" s="388">
        <f t="shared" si="175"/>
        <v>29195.87</v>
      </c>
      <c r="P3720" s="339">
        <f t="shared" si="176"/>
        <v>0</v>
      </c>
    </row>
    <row r="3721" spans="1:16" hidden="1" x14ac:dyDescent="0.25">
      <c r="A3721" s="116">
        <v>137322</v>
      </c>
      <c r="B3721" s="116">
        <v>6</v>
      </c>
      <c r="C3721" s="116">
        <v>1016101010</v>
      </c>
      <c r="D3721" s="116" t="s">
        <v>10655</v>
      </c>
      <c r="E3721" s="339">
        <v>37168.06</v>
      </c>
      <c r="F3721" s="194">
        <v>2</v>
      </c>
      <c r="G3721" s="194">
        <v>2</v>
      </c>
      <c r="H3721" s="194" t="s">
        <v>10119</v>
      </c>
      <c r="I3721" s="194">
        <f t="shared" si="174"/>
        <v>0</v>
      </c>
      <c r="J3721" s="116" t="s">
        <v>10126</v>
      </c>
      <c r="K3721" s="116" t="s">
        <v>10853</v>
      </c>
      <c r="L3721" s="197">
        <v>45772</v>
      </c>
      <c r="M3721" s="116"/>
      <c r="N3721" s="197">
        <v>45775</v>
      </c>
      <c r="O3721" s="388">
        <f t="shared" si="175"/>
        <v>18584.03</v>
      </c>
      <c r="P3721" s="339">
        <f t="shared" si="176"/>
        <v>0</v>
      </c>
    </row>
    <row r="3722" spans="1:16" hidden="1" x14ac:dyDescent="0.25">
      <c r="A3722" s="116">
        <v>137322</v>
      </c>
      <c r="B3722" s="116">
        <v>5</v>
      </c>
      <c r="C3722" s="116">
        <v>1017102120</v>
      </c>
      <c r="D3722" s="116" t="s">
        <v>10656</v>
      </c>
      <c r="E3722" s="339">
        <v>162000</v>
      </c>
      <c r="F3722" s="194">
        <v>1</v>
      </c>
      <c r="G3722" s="194">
        <v>1</v>
      </c>
      <c r="H3722" s="194" t="s">
        <v>10119</v>
      </c>
      <c r="I3722" s="194">
        <f t="shared" si="174"/>
        <v>0</v>
      </c>
      <c r="J3722" s="116" t="s">
        <v>10126</v>
      </c>
      <c r="K3722" s="116" t="s">
        <v>10853</v>
      </c>
      <c r="L3722" s="197">
        <v>45772</v>
      </c>
      <c r="M3722" s="116" t="s">
        <v>15565</v>
      </c>
      <c r="N3722" s="197">
        <v>45798</v>
      </c>
      <c r="O3722" s="388">
        <f t="shared" si="175"/>
        <v>162000</v>
      </c>
      <c r="P3722" s="339">
        <f t="shared" si="176"/>
        <v>0</v>
      </c>
    </row>
    <row r="3723" spans="1:16" hidden="1" x14ac:dyDescent="0.25">
      <c r="A3723" s="116">
        <v>137322</v>
      </c>
      <c r="B3723" s="116">
        <v>3</v>
      </c>
      <c r="C3723" s="116">
        <v>1018100010</v>
      </c>
      <c r="D3723" s="116" t="s">
        <v>10356</v>
      </c>
      <c r="E3723" s="339">
        <v>45661.5</v>
      </c>
      <c r="F3723" s="194">
        <v>10</v>
      </c>
      <c r="G3723" s="194">
        <v>10</v>
      </c>
      <c r="H3723" s="194" t="s">
        <v>10119</v>
      </c>
      <c r="I3723" s="194">
        <f t="shared" si="174"/>
        <v>0</v>
      </c>
      <c r="J3723" s="116" t="s">
        <v>10126</v>
      </c>
      <c r="K3723" s="116" t="s">
        <v>10853</v>
      </c>
      <c r="L3723" s="197">
        <v>45772</v>
      </c>
      <c r="M3723" s="116"/>
      <c r="N3723" s="197">
        <v>45775</v>
      </c>
      <c r="O3723" s="388">
        <f t="shared" si="175"/>
        <v>4566.1499999999996</v>
      </c>
      <c r="P3723" s="339">
        <f t="shared" si="176"/>
        <v>0</v>
      </c>
    </row>
    <row r="3724" spans="1:16" hidden="1" x14ac:dyDescent="0.25">
      <c r="A3724" s="116">
        <v>137322</v>
      </c>
      <c r="B3724" s="116">
        <v>2</v>
      </c>
      <c r="C3724" s="116">
        <v>1019101600</v>
      </c>
      <c r="D3724" s="116" t="s">
        <v>10852</v>
      </c>
      <c r="E3724" s="339">
        <v>263920</v>
      </c>
      <c r="F3724" s="194">
        <v>10</v>
      </c>
      <c r="G3724" s="194">
        <v>10</v>
      </c>
      <c r="H3724" s="194" t="s">
        <v>10119</v>
      </c>
      <c r="I3724" s="194">
        <f t="shared" si="174"/>
        <v>0</v>
      </c>
      <c r="J3724" s="116" t="s">
        <v>10126</v>
      </c>
      <c r="K3724" s="116" t="s">
        <v>10853</v>
      </c>
      <c r="L3724" s="197">
        <v>45772</v>
      </c>
      <c r="M3724" s="116"/>
      <c r="N3724" s="197">
        <v>45775</v>
      </c>
      <c r="O3724" s="388">
        <f t="shared" si="175"/>
        <v>26392</v>
      </c>
      <c r="P3724" s="339">
        <f t="shared" si="176"/>
        <v>0</v>
      </c>
    </row>
    <row r="3725" spans="1:16" hidden="1" x14ac:dyDescent="0.25">
      <c r="A3725" s="116">
        <v>137322</v>
      </c>
      <c r="B3725" s="116">
        <v>4</v>
      </c>
      <c r="C3725" s="116">
        <v>1513100320</v>
      </c>
      <c r="D3725" s="116" t="s">
        <v>16197</v>
      </c>
      <c r="E3725" s="339">
        <v>192800</v>
      </c>
      <c r="F3725" s="194">
        <v>20</v>
      </c>
      <c r="G3725" s="194">
        <v>20</v>
      </c>
      <c r="H3725" s="194" t="s">
        <v>10119</v>
      </c>
      <c r="I3725" s="194">
        <f t="shared" si="174"/>
        <v>0</v>
      </c>
      <c r="J3725" s="116" t="s">
        <v>10126</v>
      </c>
      <c r="K3725" s="116" t="s">
        <v>10853</v>
      </c>
      <c r="L3725" s="197">
        <v>45772</v>
      </c>
      <c r="M3725" s="116"/>
      <c r="N3725" s="197">
        <v>45783</v>
      </c>
      <c r="O3725" s="388">
        <f t="shared" si="175"/>
        <v>9640</v>
      </c>
      <c r="P3725" s="339">
        <f t="shared" si="176"/>
        <v>0</v>
      </c>
    </row>
    <row r="3726" spans="1:16" hidden="1" x14ac:dyDescent="0.25">
      <c r="A3726" s="116">
        <v>137354</v>
      </c>
      <c r="B3726" s="116">
        <v>1</v>
      </c>
      <c r="C3726" s="116">
        <v>1324103580</v>
      </c>
      <c r="D3726" s="116" t="s">
        <v>11274</v>
      </c>
      <c r="E3726" s="339">
        <v>259167.24</v>
      </c>
      <c r="F3726" s="194">
        <v>9</v>
      </c>
      <c r="G3726" s="194">
        <v>9</v>
      </c>
      <c r="H3726" s="194" t="s">
        <v>10119</v>
      </c>
      <c r="I3726" s="194">
        <f t="shared" si="174"/>
        <v>0</v>
      </c>
      <c r="J3726" s="116" t="s">
        <v>10120</v>
      </c>
      <c r="K3726" s="116" t="s">
        <v>15498</v>
      </c>
      <c r="L3726" s="197">
        <v>45775</v>
      </c>
      <c r="M3726" s="116" t="s">
        <v>17750</v>
      </c>
      <c r="N3726" s="197">
        <v>45785</v>
      </c>
      <c r="O3726" s="388">
        <f t="shared" si="175"/>
        <v>28796.36</v>
      </c>
      <c r="P3726" s="339">
        <f t="shared" si="176"/>
        <v>0</v>
      </c>
    </row>
    <row r="3727" spans="1:16" hidden="1" x14ac:dyDescent="0.25">
      <c r="A3727" s="116">
        <v>137354</v>
      </c>
      <c r="B3727" s="116">
        <v>2</v>
      </c>
      <c r="C3727" s="116">
        <v>1522100180</v>
      </c>
      <c r="D3727" s="116" t="s">
        <v>15508</v>
      </c>
      <c r="E3727" s="339">
        <v>170461.32</v>
      </c>
      <c r="F3727" s="194">
        <v>4</v>
      </c>
      <c r="G3727" s="194">
        <v>4</v>
      </c>
      <c r="H3727" s="194" t="s">
        <v>10119</v>
      </c>
      <c r="I3727" s="194">
        <f t="shared" si="174"/>
        <v>0</v>
      </c>
      <c r="J3727" s="116" t="s">
        <v>10120</v>
      </c>
      <c r="K3727" s="116" t="s">
        <v>15498</v>
      </c>
      <c r="L3727" s="197">
        <v>45775</v>
      </c>
      <c r="M3727" s="116" t="s">
        <v>17750</v>
      </c>
      <c r="N3727" s="197">
        <v>45785</v>
      </c>
      <c r="O3727" s="388">
        <f t="shared" si="175"/>
        <v>42615.33</v>
      </c>
      <c r="P3727" s="339">
        <f t="shared" si="176"/>
        <v>0</v>
      </c>
    </row>
    <row r="3728" spans="1:16" hidden="1" x14ac:dyDescent="0.25">
      <c r="A3728" s="116">
        <v>137431</v>
      </c>
      <c r="B3728" s="116">
        <v>1</v>
      </c>
      <c r="C3728" s="116">
        <v>1214101600</v>
      </c>
      <c r="D3728" s="116" t="s">
        <v>9227</v>
      </c>
      <c r="E3728" s="339">
        <v>2075271</v>
      </c>
      <c r="F3728" s="194">
        <v>1</v>
      </c>
      <c r="G3728" s="194">
        <v>1</v>
      </c>
      <c r="H3728" s="194" t="s">
        <v>10119</v>
      </c>
      <c r="I3728" s="194">
        <f t="shared" si="174"/>
        <v>0</v>
      </c>
      <c r="J3728" s="116" t="s">
        <v>10126</v>
      </c>
      <c r="K3728" s="116" t="s">
        <v>14781</v>
      </c>
      <c r="L3728" s="197">
        <v>45775</v>
      </c>
      <c r="M3728" s="116"/>
      <c r="N3728" s="197">
        <v>45775</v>
      </c>
      <c r="O3728" s="388">
        <f t="shared" si="175"/>
        <v>2075271</v>
      </c>
      <c r="P3728" s="339">
        <f t="shared" si="176"/>
        <v>0</v>
      </c>
    </row>
    <row r="3729" spans="1:16" hidden="1" x14ac:dyDescent="0.25">
      <c r="A3729" s="116">
        <v>137450</v>
      </c>
      <c r="B3729" s="116">
        <v>1</v>
      </c>
      <c r="C3729" s="116">
        <v>1016101010</v>
      </c>
      <c r="D3729" s="116" t="s">
        <v>10655</v>
      </c>
      <c r="E3729" s="339">
        <v>185840.4</v>
      </c>
      <c r="F3729" s="194">
        <v>10</v>
      </c>
      <c r="G3729" s="194">
        <v>10</v>
      </c>
      <c r="H3729" s="194" t="s">
        <v>10119</v>
      </c>
      <c r="I3729" s="194">
        <f t="shared" si="174"/>
        <v>0</v>
      </c>
      <c r="J3729" s="116" t="s">
        <v>10120</v>
      </c>
      <c r="K3729" s="116" t="s">
        <v>15275</v>
      </c>
      <c r="L3729" s="197">
        <v>45776</v>
      </c>
      <c r="M3729" s="116" t="s">
        <v>17751</v>
      </c>
      <c r="N3729" s="197">
        <v>45833</v>
      </c>
      <c r="O3729" s="388">
        <f t="shared" si="175"/>
        <v>18584.04</v>
      </c>
      <c r="P3729" s="339">
        <f t="shared" si="176"/>
        <v>0</v>
      </c>
    </row>
    <row r="3730" spans="1:16" hidden="1" x14ac:dyDescent="0.25">
      <c r="A3730" s="116">
        <v>137454</v>
      </c>
      <c r="B3730" s="116">
        <v>4</v>
      </c>
      <c r="C3730" s="116">
        <v>1113101930</v>
      </c>
      <c r="D3730" s="116" t="s">
        <v>8054</v>
      </c>
      <c r="E3730" s="339">
        <v>79546.44</v>
      </c>
      <c r="F3730" s="194">
        <v>12</v>
      </c>
      <c r="G3730" s="194">
        <v>12</v>
      </c>
      <c r="H3730" s="194" t="s">
        <v>10119</v>
      </c>
      <c r="I3730" s="194">
        <f t="shared" si="174"/>
        <v>0</v>
      </c>
      <c r="J3730" s="116" t="s">
        <v>10120</v>
      </c>
      <c r="K3730" s="116" t="s">
        <v>15467</v>
      </c>
      <c r="L3730" s="197">
        <v>45776</v>
      </c>
      <c r="M3730" s="116"/>
      <c r="N3730" s="197">
        <v>45776</v>
      </c>
      <c r="O3730" s="388">
        <f t="shared" si="175"/>
        <v>6628.87</v>
      </c>
      <c r="P3730" s="339">
        <f t="shared" si="176"/>
        <v>0</v>
      </c>
    </row>
    <row r="3731" spans="1:16" hidden="1" x14ac:dyDescent="0.25">
      <c r="A3731" s="116">
        <v>137454</v>
      </c>
      <c r="B3731" s="116">
        <v>5</v>
      </c>
      <c r="C3731" s="116">
        <v>1113101960</v>
      </c>
      <c r="D3731" s="116" t="s">
        <v>8547</v>
      </c>
      <c r="E3731" s="339">
        <v>135917.04</v>
      </c>
      <c r="F3731" s="194">
        <v>12</v>
      </c>
      <c r="G3731" s="194">
        <v>12</v>
      </c>
      <c r="H3731" s="194" t="s">
        <v>10119</v>
      </c>
      <c r="I3731" s="194">
        <f t="shared" si="174"/>
        <v>0</v>
      </c>
      <c r="J3731" s="116" t="s">
        <v>10120</v>
      </c>
      <c r="K3731" s="116" t="s">
        <v>15467</v>
      </c>
      <c r="L3731" s="197">
        <v>45776</v>
      </c>
      <c r="M3731" s="116"/>
      <c r="N3731" s="197">
        <v>45776</v>
      </c>
      <c r="O3731" s="388">
        <f t="shared" si="175"/>
        <v>11326.42</v>
      </c>
      <c r="P3731" s="339">
        <f t="shared" si="176"/>
        <v>0</v>
      </c>
    </row>
    <row r="3732" spans="1:16" hidden="1" x14ac:dyDescent="0.25">
      <c r="A3732" s="116">
        <v>137454</v>
      </c>
      <c r="B3732" s="116">
        <v>1</v>
      </c>
      <c r="C3732" s="116">
        <v>1120100050</v>
      </c>
      <c r="D3732" s="116" t="s">
        <v>16168</v>
      </c>
      <c r="E3732" s="339">
        <v>3982627</v>
      </c>
      <c r="F3732" s="194">
        <v>4</v>
      </c>
      <c r="G3732" s="194">
        <v>4</v>
      </c>
      <c r="H3732" s="194" t="s">
        <v>10119</v>
      </c>
      <c r="I3732" s="194">
        <f t="shared" si="174"/>
        <v>0</v>
      </c>
      <c r="J3732" s="116" t="s">
        <v>10120</v>
      </c>
      <c r="K3732" s="116" t="s">
        <v>15467</v>
      </c>
      <c r="L3732" s="197">
        <v>45776</v>
      </c>
      <c r="M3732" s="116"/>
      <c r="N3732" s="197">
        <v>45776</v>
      </c>
      <c r="O3732" s="388">
        <f t="shared" si="175"/>
        <v>995656.75</v>
      </c>
      <c r="P3732" s="339">
        <f t="shared" si="176"/>
        <v>0</v>
      </c>
    </row>
    <row r="3733" spans="1:16" hidden="1" x14ac:dyDescent="0.25">
      <c r="A3733" s="116">
        <v>137454</v>
      </c>
      <c r="B3733" s="116">
        <v>3</v>
      </c>
      <c r="C3733" s="116">
        <v>1120100060</v>
      </c>
      <c r="D3733" s="116" t="s">
        <v>17752</v>
      </c>
      <c r="E3733" s="339">
        <v>4267729.74</v>
      </c>
      <c r="F3733" s="194">
        <v>6</v>
      </c>
      <c r="G3733" s="194">
        <v>6</v>
      </c>
      <c r="H3733" s="194" t="s">
        <v>10119</v>
      </c>
      <c r="I3733" s="194">
        <f t="shared" si="174"/>
        <v>0</v>
      </c>
      <c r="J3733" s="116" t="s">
        <v>10120</v>
      </c>
      <c r="K3733" s="116" t="s">
        <v>15467</v>
      </c>
      <c r="L3733" s="197">
        <v>45776</v>
      </c>
      <c r="M3733" s="116"/>
      <c r="N3733" s="197">
        <v>45776</v>
      </c>
      <c r="O3733" s="388">
        <f t="shared" si="175"/>
        <v>711288.29</v>
      </c>
      <c r="P3733" s="339">
        <f t="shared" si="176"/>
        <v>0</v>
      </c>
    </row>
    <row r="3734" spans="1:16" hidden="1" x14ac:dyDescent="0.25">
      <c r="A3734" s="116">
        <v>137454</v>
      </c>
      <c r="B3734" s="116">
        <v>2</v>
      </c>
      <c r="C3734" s="116">
        <v>1120100070</v>
      </c>
      <c r="D3734" s="116" t="s">
        <v>15468</v>
      </c>
      <c r="E3734" s="339">
        <v>1347206.42</v>
      </c>
      <c r="F3734" s="194">
        <v>2</v>
      </c>
      <c r="G3734" s="194">
        <v>2</v>
      </c>
      <c r="H3734" s="194" t="s">
        <v>10119</v>
      </c>
      <c r="I3734" s="194">
        <f t="shared" si="174"/>
        <v>0</v>
      </c>
      <c r="J3734" s="116" t="s">
        <v>10120</v>
      </c>
      <c r="K3734" s="116" t="s">
        <v>15467</v>
      </c>
      <c r="L3734" s="197">
        <v>45776</v>
      </c>
      <c r="M3734" s="116"/>
      <c r="N3734" s="197">
        <v>45776</v>
      </c>
      <c r="O3734" s="388">
        <f t="shared" si="175"/>
        <v>673603.21</v>
      </c>
      <c r="P3734" s="339">
        <f t="shared" si="176"/>
        <v>0</v>
      </c>
    </row>
    <row r="3735" spans="1:16" hidden="1" x14ac:dyDescent="0.25">
      <c r="A3735" s="116">
        <v>137454</v>
      </c>
      <c r="B3735" s="116">
        <v>8</v>
      </c>
      <c r="C3735" s="116">
        <v>1521100090</v>
      </c>
      <c r="D3735" s="116" t="s">
        <v>17610</v>
      </c>
      <c r="E3735" s="339">
        <v>30160.9</v>
      </c>
      <c r="F3735" s="194">
        <v>77</v>
      </c>
      <c r="G3735" s="194">
        <v>77</v>
      </c>
      <c r="H3735" s="194" t="s">
        <v>10119</v>
      </c>
      <c r="I3735" s="194">
        <f t="shared" si="174"/>
        <v>0</v>
      </c>
      <c r="J3735" s="116" t="s">
        <v>10120</v>
      </c>
      <c r="K3735" s="116" t="s">
        <v>15467</v>
      </c>
      <c r="L3735" s="197">
        <v>45776</v>
      </c>
      <c r="M3735" s="116"/>
      <c r="N3735" s="197">
        <v>45776</v>
      </c>
      <c r="O3735" s="388">
        <f t="shared" si="175"/>
        <v>391.70000000000005</v>
      </c>
      <c r="P3735" s="339">
        <f t="shared" si="176"/>
        <v>0</v>
      </c>
    </row>
    <row r="3736" spans="1:16" hidden="1" x14ac:dyDescent="0.25">
      <c r="A3736" s="116">
        <v>137454</v>
      </c>
      <c r="B3736" s="116">
        <v>6</v>
      </c>
      <c r="C3736" s="116">
        <v>1810104130</v>
      </c>
      <c r="D3736" s="116" t="s">
        <v>16203</v>
      </c>
      <c r="E3736" s="339">
        <v>52947.72</v>
      </c>
      <c r="F3736" s="194">
        <v>28</v>
      </c>
      <c r="G3736" s="194">
        <v>28</v>
      </c>
      <c r="H3736" s="194" t="s">
        <v>10119</v>
      </c>
      <c r="I3736" s="194">
        <f t="shared" si="174"/>
        <v>0</v>
      </c>
      <c r="J3736" s="116" t="s">
        <v>10120</v>
      </c>
      <c r="K3736" s="116" t="s">
        <v>15467</v>
      </c>
      <c r="L3736" s="197">
        <v>45776</v>
      </c>
      <c r="M3736" s="116"/>
      <c r="N3736" s="197">
        <v>45776</v>
      </c>
      <c r="O3736" s="388">
        <f t="shared" si="175"/>
        <v>1890.99</v>
      </c>
      <c r="P3736" s="339">
        <f t="shared" si="176"/>
        <v>0</v>
      </c>
    </row>
    <row r="3737" spans="1:16" hidden="1" x14ac:dyDescent="0.25">
      <c r="A3737" s="116">
        <v>137454</v>
      </c>
      <c r="B3737" s="116">
        <v>9</v>
      </c>
      <c r="C3737" s="116">
        <v>1810104180</v>
      </c>
      <c r="D3737" s="116" t="s">
        <v>17629</v>
      </c>
      <c r="E3737" s="339">
        <v>182848.6</v>
      </c>
      <c r="F3737" s="194">
        <v>44</v>
      </c>
      <c r="G3737" s="194">
        <v>44</v>
      </c>
      <c r="H3737" s="194" t="s">
        <v>10119</v>
      </c>
      <c r="I3737" s="194">
        <f t="shared" si="174"/>
        <v>0</v>
      </c>
      <c r="J3737" s="116" t="s">
        <v>10120</v>
      </c>
      <c r="K3737" s="116" t="s">
        <v>15467</v>
      </c>
      <c r="L3737" s="197">
        <v>45776</v>
      </c>
      <c r="M3737" s="116"/>
      <c r="N3737" s="197">
        <v>45776</v>
      </c>
      <c r="O3737" s="388">
        <f t="shared" si="175"/>
        <v>4155.6500000000005</v>
      </c>
      <c r="P3737" s="339">
        <f t="shared" si="176"/>
        <v>0</v>
      </c>
    </row>
    <row r="3738" spans="1:16" hidden="1" x14ac:dyDescent="0.25">
      <c r="A3738" s="116">
        <v>137454</v>
      </c>
      <c r="B3738" s="116">
        <v>10</v>
      </c>
      <c r="C3738" s="116">
        <v>1810104340</v>
      </c>
      <c r="D3738" s="116" t="s">
        <v>17625</v>
      </c>
      <c r="E3738" s="339">
        <v>218171.66</v>
      </c>
      <c r="F3738" s="194">
        <v>14</v>
      </c>
      <c r="G3738" s="194">
        <v>14</v>
      </c>
      <c r="H3738" s="194" t="s">
        <v>10119</v>
      </c>
      <c r="I3738" s="194">
        <f t="shared" si="174"/>
        <v>0</v>
      </c>
      <c r="J3738" s="116" t="s">
        <v>10120</v>
      </c>
      <c r="K3738" s="116" t="s">
        <v>15467</v>
      </c>
      <c r="L3738" s="197">
        <v>45776</v>
      </c>
      <c r="M3738" s="116"/>
      <c r="N3738" s="197">
        <v>45776</v>
      </c>
      <c r="O3738" s="388">
        <f t="shared" si="175"/>
        <v>15583.69</v>
      </c>
      <c r="P3738" s="339">
        <f t="shared" si="176"/>
        <v>0</v>
      </c>
    </row>
    <row r="3739" spans="1:16" hidden="1" x14ac:dyDescent="0.25">
      <c r="A3739" s="116">
        <v>137454</v>
      </c>
      <c r="B3739" s="116">
        <v>7</v>
      </c>
      <c r="C3739" s="116">
        <v>1810105210</v>
      </c>
      <c r="D3739" s="116" t="s">
        <v>11379</v>
      </c>
      <c r="E3739" s="339">
        <v>55431.360000000001</v>
      </c>
      <c r="F3739" s="194">
        <v>144</v>
      </c>
      <c r="G3739" s="194">
        <v>144</v>
      </c>
      <c r="H3739" s="194" t="s">
        <v>10119</v>
      </c>
      <c r="I3739" s="194">
        <f t="shared" si="174"/>
        <v>0</v>
      </c>
      <c r="J3739" s="116" t="s">
        <v>10120</v>
      </c>
      <c r="K3739" s="116" t="s">
        <v>15467</v>
      </c>
      <c r="L3739" s="197">
        <v>45776</v>
      </c>
      <c r="M3739" s="116"/>
      <c r="N3739" s="197">
        <v>45776</v>
      </c>
      <c r="O3739" s="388">
        <f t="shared" si="175"/>
        <v>384.94</v>
      </c>
      <c r="P3739" s="339">
        <f t="shared" si="176"/>
        <v>0</v>
      </c>
    </row>
    <row r="3740" spans="1:16" hidden="1" x14ac:dyDescent="0.25">
      <c r="A3740" s="116">
        <v>137454</v>
      </c>
      <c r="B3740" s="116">
        <v>11</v>
      </c>
      <c r="C3740" s="116">
        <v>1810105220</v>
      </c>
      <c r="D3740" s="116" t="s">
        <v>11380</v>
      </c>
      <c r="E3740" s="339">
        <v>9746.56</v>
      </c>
      <c r="F3740" s="194">
        <v>8</v>
      </c>
      <c r="G3740" s="194">
        <v>8</v>
      </c>
      <c r="H3740" s="194" t="s">
        <v>10119</v>
      </c>
      <c r="I3740" s="194">
        <f t="shared" si="174"/>
        <v>0</v>
      </c>
      <c r="J3740" s="116" t="s">
        <v>10120</v>
      </c>
      <c r="K3740" s="116" t="s">
        <v>15467</v>
      </c>
      <c r="L3740" s="197">
        <v>45776</v>
      </c>
      <c r="M3740" s="116"/>
      <c r="N3740" s="197">
        <v>45776</v>
      </c>
      <c r="O3740" s="388">
        <f t="shared" si="175"/>
        <v>1218.32</v>
      </c>
      <c r="P3740" s="339">
        <f t="shared" si="176"/>
        <v>0</v>
      </c>
    </row>
    <row r="3741" spans="1:16" hidden="1" x14ac:dyDescent="0.25">
      <c r="A3741" s="116">
        <v>137456</v>
      </c>
      <c r="B3741" s="116">
        <v>3</v>
      </c>
      <c r="C3741" s="116">
        <v>1223100160</v>
      </c>
      <c r="D3741" s="116" t="s">
        <v>9294</v>
      </c>
      <c r="E3741" s="339">
        <v>102650</v>
      </c>
      <c r="F3741" s="194">
        <v>2</v>
      </c>
      <c r="G3741" s="194">
        <v>2</v>
      </c>
      <c r="H3741" s="194" t="s">
        <v>10119</v>
      </c>
      <c r="I3741" s="194">
        <f t="shared" si="174"/>
        <v>0</v>
      </c>
      <c r="J3741" s="116" t="s">
        <v>10120</v>
      </c>
      <c r="K3741" s="116" t="s">
        <v>15470</v>
      </c>
      <c r="L3741" s="197">
        <v>45776</v>
      </c>
      <c r="M3741" s="116"/>
      <c r="N3741" s="197">
        <v>45869</v>
      </c>
      <c r="O3741" s="388">
        <f t="shared" si="175"/>
        <v>51325</v>
      </c>
      <c r="P3741" s="339">
        <f t="shared" si="176"/>
        <v>0</v>
      </c>
    </row>
    <row r="3742" spans="1:16" hidden="1" x14ac:dyDescent="0.25">
      <c r="A3742" s="116">
        <v>137456</v>
      </c>
      <c r="B3742" s="116">
        <v>1</v>
      </c>
      <c r="C3742" s="116">
        <v>1510101880</v>
      </c>
      <c r="D3742" s="116" t="s">
        <v>11278</v>
      </c>
      <c r="E3742" s="339">
        <v>733121.92</v>
      </c>
      <c r="F3742" s="194">
        <v>2</v>
      </c>
      <c r="G3742" s="194">
        <v>2</v>
      </c>
      <c r="H3742" s="194" t="s">
        <v>10119</v>
      </c>
      <c r="I3742" s="194">
        <f t="shared" si="174"/>
        <v>0</v>
      </c>
      <c r="J3742" s="116" t="s">
        <v>10120</v>
      </c>
      <c r="K3742" s="116" t="s">
        <v>15470</v>
      </c>
      <c r="L3742" s="197">
        <v>45776</v>
      </c>
      <c r="M3742" s="116" t="s">
        <v>16033</v>
      </c>
      <c r="N3742" s="197">
        <v>45869</v>
      </c>
      <c r="O3742" s="388">
        <f t="shared" si="175"/>
        <v>366560.96</v>
      </c>
      <c r="P3742" s="339">
        <f t="shared" si="176"/>
        <v>0</v>
      </c>
    </row>
    <row r="3743" spans="1:16" hidden="1" x14ac:dyDescent="0.25">
      <c r="A3743" s="116">
        <v>137456</v>
      </c>
      <c r="B3743" s="116">
        <v>2</v>
      </c>
      <c r="C3743" s="116">
        <v>1810102430</v>
      </c>
      <c r="D3743" s="116" t="s">
        <v>11369</v>
      </c>
      <c r="E3743" s="339">
        <v>252643.5</v>
      </c>
      <c r="F3743" s="194">
        <v>1</v>
      </c>
      <c r="G3743" s="194">
        <v>1</v>
      </c>
      <c r="H3743" s="194" t="s">
        <v>10119</v>
      </c>
      <c r="I3743" s="194">
        <f t="shared" si="174"/>
        <v>0</v>
      </c>
      <c r="J3743" s="116" t="s">
        <v>10120</v>
      </c>
      <c r="K3743" s="116" t="s">
        <v>15470</v>
      </c>
      <c r="L3743" s="197">
        <v>45776</v>
      </c>
      <c r="M3743" s="116" t="s">
        <v>16033</v>
      </c>
      <c r="N3743" s="197">
        <v>45869</v>
      </c>
      <c r="O3743" s="388">
        <f t="shared" si="175"/>
        <v>252643.5</v>
      </c>
      <c r="P3743" s="339">
        <f t="shared" si="176"/>
        <v>0</v>
      </c>
    </row>
    <row r="3744" spans="1:16" hidden="1" x14ac:dyDescent="0.25">
      <c r="A3744" s="116">
        <v>137460</v>
      </c>
      <c r="B3744" s="116">
        <v>6</v>
      </c>
      <c r="C3744" s="116">
        <v>1019101600</v>
      </c>
      <c r="D3744" s="116" t="s">
        <v>10852</v>
      </c>
      <c r="E3744" s="339">
        <v>79176</v>
      </c>
      <c r="F3744" s="194">
        <v>3</v>
      </c>
      <c r="G3744" s="194">
        <v>3</v>
      </c>
      <c r="H3744" s="194" t="s">
        <v>10119</v>
      </c>
      <c r="I3744" s="194">
        <f t="shared" si="174"/>
        <v>0</v>
      </c>
      <c r="J3744" s="116" t="s">
        <v>10126</v>
      </c>
      <c r="K3744" s="116" t="s">
        <v>15008</v>
      </c>
      <c r="L3744" s="197">
        <v>45777</v>
      </c>
      <c r="M3744" s="116"/>
      <c r="N3744" s="197">
        <v>45783</v>
      </c>
      <c r="O3744" s="388">
        <f t="shared" si="175"/>
        <v>26392</v>
      </c>
      <c r="P3744" s="339">
        <f t="shared" si="176"/>
        <v>0</v>
      </c>
    </row>
    <row r="3745" spans="1:16" hidden="1" x14ac:dyDescent="0.25">
      <c r="A3745" s="116">
        <v>137460</v>
      </c>
      <c r="B3745" s="116">
        <v>4</v>
      </c>
      <c r="C3745" s="116">
        <v>1023100140</v>
      </c>
      <c r="D3745" s="116" t="s">
        <v>11171</v>
      </c>
      <c r="E3745" s="339">
        <v>55170.239999999998</v>
      </c>
      <c r="F3745" s="194">
        <v>3</v>
      </c>
      <c r="G3745" s="194">
        <v>3</v>
      </c>
      <c r="H3745" s="194" t="s">
        <v>10119</v>
      </c>
      <c r="I3745" s="194">
        <f t="shared" si="174"/>
        <v>0</v>
      </c>
      <c r="J3745" s="116" t="s">
        <v>10126</v>
      </c>
      <c r="K3745" s="116" t="s">
        <v>15008</v>
      </c>
      <c r="L3745" s="197">
        <v>45777</v>
      </c>
      <c r="M3745" s="116"/>
      <c r="N3745" s="197">
        <v>45793</v>
      </c>
      <c r="O3745" s="388">
        <f t="shared" si="175"/>
        <v>18390.079999999998</v>
      </c>
      <c r="P3745" s="339">
        <f t="shared" si="176"/>
        <v>0</v>
      </c>
    </row>
    <row r="3746" spans="1:16" hidden="1" x14ac:dyDescent="0.25">
      <c r="A3746" s="116">
        <v>137460</v>
      </c>
      <c r="B3746" s="116">
        <v>5</v>
      </c>
      <c r="C3746" s="116">
        <v>1023100340</v>
      </c>
      <c r="D3746" s="116" t="s">
        <v>10969</v>
      </c>
      <c r="E3746" s="339">
        <v>55170</v>
      </c>
      <c r="F3746" s="194">
        <v>3</v>
      </c>
      <c r="G3746" s="194">
        <v>3</v>
      </c>
      <c r="H3746" s="194" t="s">
        <v>10119</v>
      </c>
      <c r="I3746" s="194">
        <f t="shared" si="174"/>
        <v>0</v>
      </c>
      <c r="J3746" s="116" t="s">
        <v>10126</v>
      </c>
      <c r="K3746" s="116" t="s">
        <v>15008</v>
      </c>
      <c r="L3746" s="197">
        <v>45777</v>
      </c>
      <c r="M3746" s="116"/>
      <c r="N3746" s="197">
        <v>45783</v>
      </c>
      <c r="O3746" s="388">
        <f t="shared" si="175"/>
        <v>18390</v>
      </c>
      <c r="P3746" s="339">
        <f t="shared" si="176"/>
        <v>0</v>
      </c>
    </row>
    <row r="3747" spans="1:16" hidden="1" x14ac:dyDescent="0.25">
      <c r="A3747" s="116">
        <v>137460</v>
      </c>
      <c r="B3747" s="116">
        <v>2</v>
      </c>
      <c r="C3747" s="116">
        <v>1521100100</v>
      </c>
      <c r="D3747" s="116" t="s">
        <v>10563</v>
      </c>
      <c r="E3747" s="339">
        <v>132000</v>
      </c>
      <c r="F3747" s="194">
        <v>120</v>
      </c>
      <c r="G3747" s="194">
        <v>120</v>
      </c>
      <c r="H3747" s="194" t="s">
        <v>10119</v>
      </c>
      <c r="I3747" s="194">
        <f t="shared" si="174"/>
        <v>0</v>
      </c>
      <c r="J3747" s="116" t="s">
        <v>10126</v>
      </c>
      <c r="K3747" s="116" t="s">
        <v>15008</v>
      </c>
      <c r="L3747" s="197">
        <v>45777</v>
      </c>
      <c r="M3747" s="116"/>
      <c r="N3747" s="197">
        <v>45783</v>
      </c>
      <c r="O3747" s="388">
        <f t="shared" si="175"/>
        <v>1100</v>
      </c>
      <c r="P3747" s="339">
        <f t="shared" si="176"/>
        <v>0</v>
      </c>
    </row>
    <row r="3748" spans="1:16" hidden="1" x14ac:dyDescent="0.25">
      <c r="A3748" s="116">
        <v>137460</v>
      </c>
      <c r="B3748" s="116">
        <v>3</v>
      </c>
      <c r="C3748" s="116">
        <v>1810101720</v>
      </c>
      <c r="D3748" s="116" t="s">
        <v>11363</v>
      </c>
      <c r="E3748" s="339">
        <v>55300.5</v>
      </c>
      <c r="F3748" s="194">
        <v>3</v>
      </c>
      <c r="G3748" s="194">
        <v>3</v>
      </c>
      <c r="H3748" s="194" t="s">
        <v>10119</v>
      </c>
      <c r="I3748" s="194">
        <f t="shared" si="174"/>
        <v>0</v>
      </c>
      <c r="J3748" s="116" t="s">
        <v>10126</v>
      </c>
      <c r="K3748" s="116" t="s">
        <v>15008</v>
      </c>
      <c r="L3748" s="197">
        <v>45777</v>
      </c>
      <c r="M3748" s="116"/>
      <c r="N3748" s="197">
        <v>45783</v>
      </c>
      <c r="O3748" s="388">
        <f t="shared" si="175"/>
        <v>18433.5</v>
      </c>
      <c r="P3748" s="339">
        <f t="shared" si="176"/>
        <v>0</v>
      </c>
    </row>
    <row r="3749" spans="1:16" hidden="1" x14ac:dyDescent="0.25">
      <c r="A3749" s="116">
        <v>137460</v>
      </c>
      <c r="B3749" s="116">
        <v>1</v>
      </c>
      <c r="C3749" s="116">
        <v>1810104390</v>
      </c>
      <c r="D3749" s="116" t="s">
        <v>17495</v>
      </c>
      <c r="E3749" s="339">
        <v>437173.2</v>
      </c>
      <c r="F3749" s="194">
        <v>120</v>
      </c>
      <c r="G3749" s="194">
        <v>120</v>
      </c>
      <c r="H3749" s="194" t="s">
        <v>10119</v>
      </c>
      <c r="I3749" s="194">
        <f t="shared" si="174"/>
        <v>0</v>
      </c>
      <c r="J3749" s="116" t="s">
        <v>10126</v>
      </c>
      <c r="K3749" s="116" t="s">
        <v>15008</v>
      </c>
      <c r="L3749" s="197">
        <v>45777</v>
      </c>
      <c r="M3749" s="116"/>
      <c r="N3749" s="197">
        <v>45783</v>
      </c>
      <c r="O3749" s="388">
        <f t="shared" si="175"/>
        <v>3643.11</v>
      </c>
      <c r="P3749" s="339">
        <f t="shared" si="176"/>
        <v>0</v>
      </c>
    </row>
    <row r="3750" spans="1:16" hidden="1" x14ac:dyDescent="0.25">
      <c r="A3750" s="116">
        <v>137466</v>
      </c>
      <c r="B3750" s="116">
        <v>8</v>
      </c>
      <c r="C3750" s="116">
        <v>1010102830</v>
      </c>
      <c r="D3750" s="116" t="s">
        <v>15541</v>
      </c>
      <c r="E3750" s="339">
        <v>500</v>
      </c>
      <c r="F3750" s="194">
        <v>1</v>
      </c>
      <c r="G3750" s="194">
        <v>1</v>
      </c>
      <c r="H3750" s="194" t="s">
        <v>10119</v>
      </c>
      <c r="I3750" s="194">
        <f t="shared" si="174"/>
        <v>0</v>
      </c>
      <c r="J3750" s="116" t="s">
        <v>10126</v>
      </c>
      <c r="K3750" s="116" t="s">
        <v>11947</v>
      </c>
      <c r="L3750" s="197">
        <v>45777</v>
      </c>
      <c r="M3750" s="116"/>
      <c r="N3750" s="197">
        <v>45796</v>
      </c>
      <c r="O3750" s="388">
        <f t="shared" si="175"/>
        <v>500</v>
      </c>
      <c r="P3750" s="339">
        <f t="shared" si="176"/>
        <v>0</v>
      </c>
    </row>
    <row r="3751" spans="1:16" hidden="1" x14ac:dyDescent="0.25">
      <c r="A3751" s="116">
        <v>137466</v>
      </c>
      <c r="B3751" s="116">
        <v>5</v>
      </c>
      <c r="C3751" s="116">
        <v>1012100120</v>
      </c>
      <c r="D3751" s="116" t="s">
        <v>10492</v>
      </c>
      <c r="E3751" s="339">
        <v>50000</v>
      </c>
      <c r="F3751" s="194">
        <v>2</v>
      </c>
      <c r="G3751" s="194">
        <v>2</v>
      </c>
      <c r="H3751" s="194" t="s">
        <v>10119</v>
      </c>
      <c r="I3751" s="194">
        <f t="shared" si="174"/>
        <v>0</v>
      </c>
      <c r="J3751" s="116" t="s">
        <v>10126</v>
      </c>
      <c r="K3751" s="116" t="s">
        <v>11947</v>
      </c>
      <c r="L3751" s="197">
        <v>45777</v>
      </c>
      <c r="M3751" s="116"/>
      <c r="N3751" s="197">
        <v>45796</v>
      </c>
      <c r="O3751" s="388">
        <f t="shared" si="175"/>
        <v>25000</v>
      </c>
      <c r="P3751" s="339">
        <f t="shared" si="176"/>
        <v>0</v>
      </c>
    </row>
    <row r="3752" spans="1:16" hidden="1" x14ac:dyDescent="0.25">
      <c r="A3752" s="116">
        <v>137466</v>
      </c>
      <c r="B3752" s="116">
        <v>4</v>
      </c>
      <c r="C3752" s="116">
        <v>1022100230</v>
      </c>
      <c r="D3752" s="116" t="s">
        <v>16162</v>
      </c>
      <c r="E3752" s="339">
        <v>1650</v>
      </c>
      <c r="F3752" s="194">
        <v>1</v>
      </c>
      <c r="G3752" s="194">
        <v>1</v>
      </c>
      <c r="H3752" s="194" t="s">
        <v>10119</v>
      </c>
      <c r="I3752" s="194">
        <f t="shared" si="174"/>
        <v>0</v>
      </c>
      <c r="J3752" s="116" t="s">
        <v>10126</v>
      </c>
      <c r="K3752" s="116" t="s">
        <v>11947</v>
      </c>
      <c r="L3752" s="197">
        <v>45777</v>
      </c>
      <c r="M3752" s="116"/>
      <c r="N3752" s="197">
        <v>45796</v>
      </c>
      <c r="O3752" s="388">
        <f t="shared" si="175"/>
        <v>1650</v>
      </c>
      <c r="P3752" s="339">
        <f t="shared" si="176"/>
        <v>0</v>
      </c>
    </row>
    <row r="3753" spans="1:16" hidden="1" x14ac:dyDescent="0.25">
      <c r="A3753" s="116">
        <v>137466</v>
      </c>
      <c r="B3753" s="116">
        <v>6</v>
      </c>
      <c r="C3753" s="116">
        <v>1022100510</v>
      </c>
      <c r="D3753" s="116" t="s">
        <v>16163</v>
      </c>
      <c r="E3753" s="339">
        <v>2075.52</v>
      </c>
      <c r="F3753" s="194">
        <v>3</v>
      </c>
      <c r="G3753" s="194">
        <v>3</v>
      </c>
      <c r="H3753" s="194" t="s">
        <v>10119</v>
      </c>
      <c r="I3753" s="194">
        <f t="shared" si="174"/>
        <v>0</v>
      </c>
      <c r="J3753" s="116" t="s">
        <v>10126</v>
      </c>
      <c r="K3753" s="116" t="s">
        <v>11947</v>
      </c>
      <c r="L3753" s="197">
        <v>45777</v>
      </c>
      <c r="M3753" s="116"/>
      <c r="N3753" s="197">
        <v>45796</v>
      </c>
      <c r="O3753" s="388">
        <f t="shared" si="175"/>
        <v>691.84</v>
      </c>
      <c r="P3753" s="339">
        <f t="shared" si="176"/>
        <v>0</v>
      </c>
    </row>
    <row r="3754" spans="1:16" hidden="1" x14ac:dyDescent="0.25">
      <c r="A3754" s="116">
        <v>137466</v>
      </c>
      <c r="B3754" s="116">
        <v>1</v>
      </c>
      <c r="C3754" s="116">
        <v>1022101080</v>
      </c>
      <c r="D3754" s="116" t="s">
        <v>17463</v>
      </c>
      <c r="E3754" s="339">
        <v>4225</v>
      </c>
      <c r="F3754" s="194">
        <v>1</v>
      </c>
      <c r="G3754" s="194">
        <v>1</v>
      </c>
      <c r="H3754" s="194" t="s">
        <v>10119</v>
      </c>
      <c r="I3754" s="194">
        <f t="shared" si="174"/>
        <v>0</v>
      </c>
      <c r="J3754" s="116" t="s">
        <v>10126</v>
      </c>
      <c r="K3754" s="116" t="s">
        <v>11947</v>
      </c>
      <c r="L3754" s="197">
        <v>45777</v>
      </c>
      <c r="M3754" s="116"/>
      <c r="N3754" s="197">
        <v>45796</v>
      </c>
      <c r="O3754" s="388">
        <f t="shared" si="175"/>
        <v>4225</v>
      </c>
      <c r="P3754" s="339">
        <f t="shared" si="176"/>
        <v>0</v>
      </c>
    </row>
    <row r="3755" spans="1:16" hidden="1" x14ac:dyDescent="0.25">
      <c r="A3755" s="116">
        <v>137466</v>
      </c>
      <c r="B3755" s="116">
        <v>3</v>
      </c>
      <c r="C3755" s="116">
        <v>1022102620</v>
      </c>
      <c r="D3755" s="116" t="s">
        <v>16164</v>
      </c>
      <c r="E3755" s="339">
        <v>1156.5</v>
      </c>
      <c r="F3755" s="194">
        <v>2</v>
      </c>
      <c r="G3755" s="194">
        <v>2</v>
      </c>
      <c r="H3755" s="194" t="s">
        <v>10119</v>
      </c>
      <c r="I3755" s="194">
        <f t="shared" si="174"/>
        <v>0</v>
      </c>
      <c r="J3755" s="116" t="s">
        <v>10126</v>
      </c>
      <c r="K3755" s="116" t="s">
        <v>11947</v>
      </c>
      <c r="L3755" s="197">
        <v>45777</v>
      </c>
      <c r="M3755" s="116"/>
      <c r="N3755" s="197">
        <v>45796</v>
      </c>
      <c r="O3755" s="388">
        <f t="shared" si="175"/>
        <v>578.25</v>
      </c>
      <c r="P3755" s="339">
        <f t="shared" si="176"/>
        <v>0</v>
      </c>
    </row>
    <row r="3756" spans="1:16" hidden="1" x14ac:dyDescent="0.25">
      <c r="A3756" s="116">
        <v>137466</v>
      </c>
      <c r="B3756" s="116">
        <v>7</v>
      </c>
      <c r="C3756" s="116">
        <v>1022104010</v>
      </c>
      <c r="D3756" s="116" t="s">
        <v>10344</v>
      </c>
      <c r="E3756" s="339">
        <v>3600</v>
      </c>
      <c r="F3756" s="194">
        <v>1</v>
      </c>
      <c r="G3756" s="194">
        <v>1</v>
      </c>
      <c r="H3756" s="194" t="s">
        <v>10119</v>
      </c>
      <c r="I3756" s="194">
        <f t="shared" si="174"/>
        <v>0</v>
      </c>
      <c r="J3756" s="116" t="s">
        <v>10126</v>
      </c>
      <c r="K3756" s="116" t="s">
        <v>11947</v>
      </c>
      <c r="L3756" s="197">
        <v>45777</v>
      </c>
      <c r="M3756" s="116"/>
      <c r="N3756" s="197">
        <v>45796</v>
      </c>
      <c r="O3756" s="388">
        <f t="shared" si="175"/>
        <v>3600</v>
      </c>
      <c r="P3756" s="339">
        <f t="shared" si="176"/>
        <v>0</v>
      </c>
    </row>
    <row r="3757" spans="1:16" hidden="1" x14ac:dyDescent="0.25">
      <c r="A3757" s="116">
        <v>137466</v>
      </c>
      <c r="B3757" s="116">
        <v>10</v>
      </c>
      <c r="C3757" s="116">
        <v>1522101880</v>
      </c>
      <c r="D3757" s="116" t="s">
        <v>15542</v>
      </c>
      <c r="E3757" s="339">
        <v>944</v>
      </c>
      <c r="F3757" s="194">
        <v>1</v>
      </c>
      <c r="G3757" s="194">
        <v>1</v>
      </c>
      <c r="H3757" s="194" t="s">
        <v>10119</v>
      </c>
      <c r="I3757" s="194">
        <f t="shared" si="174"/>
        <v>0</v>
      </c>
      <c r="J3757" s="116" t="s">
        <v>10126</v>
      </c>
      <c r="K3757" s="116" t="s">
        <v>11947</v>
      </c>
      <c r="L3757" s="197">
        <v>45777</v>
      </c>
      <c r="M3757" s="116"/>
      <c r="N3757" s="197">
        <v>45796</v>
      </c>
      <c r="O3757" s="388">
        <f t="shared" si="175"/>
        <v>944</v>
      </c>
      <c r="P3757" s="339">
        <f t="shared" si="176"/>
        <v>0</v>
      </c>
    </row>
    <row r="3758" spans="1:16" hidden="1" x14ac:dyDescent="0.25">
      <c r="A3758" s="116">
        <v>137466</v>
      </c>
      <c r="B3758" s="116">
        <v>2</v>
      </c>
      <c r="C3758" s="116">
        <v>1610100300</v>
      </c>
      <c r="D3758" s="116" t="s">
        <v>10965</v>
      </c>
      <c r="E3758" s="339">
        <v>3585</v>
      </c>
      <c r="F3758" s="194">
        <v>1</v>
      </c>
      <c r="G3758" s="194">
        <v>1</v>
      </c>
      <c r="H3758" s="194" t="s">
        <v>10119</v>
      </c>
      <c r="I3758" s="194">
        <f t="shared" si="174"/>
        <v>0</v>
      </c>
      <c r="J3758" s="116" t="s">
        <v>10126</v>
      </c>
      <c r="K3758" s="116" t="s">
        <v>11947</v>
      </c>
      <c r="L3758" s="197">
        <v>45777</v>
      </c>
      <c r="M3758" s="116"/>
      <c r="N3758" s="197">
        <v>45796</v>
      </c>
      <c r="O3758" s="388">
        <f t="shared" si="175"/>
        <v>3585</v>
      </c>
      <c r="P3758" s="339">
        <f t="shared" si="176"/>
        <v>0</v>
      </c>
    </row>
    <row r="3759" spans="1:16" hidden="1" x14ac:dyDescent="0.25">
      <c r="A3759" s="116">
        <v>137466</v>
      </c>
      <c r="B3759" s="116">
        <v>9</v>
      </c>
      <c r="C3759" s="116">
        <v>1810103900</v>
      </c>
      <c r="D3759" s="116" t="s">
        <v>17591</v>
      </c>
      <c r="E3759" s="339">
        <v>590</v>
      </c>
      <c r="F3759" s="194">
        <v>1</v>
      </c>
      <c r="G3759" s="194">
        <v>1</v>
      </c>
      <c r="H3759" s="194" t="s">
        <v>10119</v>
      </c>
      <c r="I3759" s="194">
        <f t="shared" si="174"/>
        <v>0</v>
      </c>
      <c r="J3759" s="116" t="s">
        <v>10126</v>
      </c>
      <c r="K3759" s="116" t="s">
        <v>11947</v>
      </c>
      <c r="L3759" s="197">
        <v>45777</v>
      </c>
      <c r="M3759" s="116"/>
      <c r="N3759" s="197">
        <v>45796</v>
      </c>
      <c r="O3759" s="388">
        <f t="shared" si="175"/>
        <v>590</v>
      </c>
      <c r="P3759" s="339">
        <f t="shared" si="176"/>
        <v>0</v>
      </c>
    </row>
    <row r="3760" spans="1:16" hidden="1" x14ac:dyDescent="0.25">
      <c r="A3760" s="116">
        <v>137472</v>
      </c>
      <c r="B3760" s="116">
        <v>6</v>
      </c>
      <c r="C3760" s="116">
        <v>1216100030</v>
      </c>
      <c r="D3760" s="116" t="s">
        <v>17628</v>
      </c>
      <c r="E3760" s="339">
        <v>106254</v>
      </c>
      <c r="F3760" s="194">
        <v>2</v>
      </c>
      <c r="G3760" s="194">
        <v>2</v>
      </c>
      <c r="H3760" s="194" t="s">
        <v>10119</v>
      </c>
      <c r="I3760" s="194">
        <f t="shared" si="174"/>
        <v>0</v>
      </c>
      <c r="J3760" s="116" t="s">
        <v>10120</v>
      </c>
      <c r="K3760" s="116" t="s">
        <v>15318</v>
      </c>
      <c r="L3760" s="197">
        <v>45776</v>
      </c>
      <c r="M3760" s="116"/>
      <c r="N3760" s="197">
        <v>45798</v>
      </c>
      <c r="O3760" s="388">
        <f t="shared" si="175"/>
        <v>53127</v>
      </c>
      <c r="P3760" s="339">
        <f t="shared" si="176"/>
        <v>0</v>
      </c>
    </row>
    <row r="3761" spans="1:16" hidden="1" x14ac:dyDescent="0.25">
      <c r="A3761" s="116">
        <v>137472</v>
      </c>
      <c r="B3761" s="116">
        <v>7</v>
      </c>
      <c r="C3761" s="116">
        <v>1232100270</v>
      </c>
      <c r="D3761" s="116" t="s">
        <v>17584</v>
      </c>
      <c r="E3761" s="339">
        <v>29725.8</v>
      </c>
      <c r="F3761" s="194">
        <v>2</v>
      </c>
      <c r="G3761" s="194">
        <v>2</v>
      </c>
      <c r="H3761" s="194" t="s">
        <v>10119</v>
      </c>
      <c r="I3761" s="194">
        <f t="shared" si="174"/>
        <v>0</v>
      </c>
      <c r="J3761" s="116" t="s">
        <v>10120</v>
      </c>
      <c r="K3761" s="116" t="s">
        <v>15318</v>
      </c>
      <c r="L3761" s="197">
        <v>45776</v>
      </c>
      <c r="M3761" s="116" t="s">
        <v>15576</v>
      </c>
      <c r="N3761" s="197">
        <v>45798</v>
      </c>
      <c r="O3761" s="388">
        <f t="shared" si="175"/>
        <v>14862.9</v>
      </c>
      <c r="P3761" s="339">
        <f t="shared" si="176"/>
        <v>0</v>
      </c>
    </row>
    <row r="3762" spans="1:16" hidden="1" x14ac:dyDescent="0.25">
      <c r="A3762" s="116">
        <v>137472</v>
      </c>
      <c r="B3762" s="116">
        <v>4</v>
      </c>
      <c r="C3762" s="116">
        <v>1310102130</v>
      </c>
      <c r="D3762" s="116" t="s">
        <v>15574</v>
      </c>
      <c r="E3762" s="339">
        <v>16880.12</v>
      </c>
      <c r="F3762" s="194">
        <v>4</v>
      </c>
      <c r="G3762" s="194">
        <v>4</v>
      </c>
      <c r="H3762" s="194" t="s">
        <v>10119</v>
      </c>
      <c r="I3762" s="194">
        <f t="shared" si="174"/>
        <v>0</v>
      </c>
      <c r="J3762" s="116" t="s">
        <v>10120</v>
      </c>
      <c r="K3762" s="116" t="s">
        <v>15318</v>
      </c>
      <c r="L3762" s="197">
        <v>45776</v>
      </c>
      <c r="M3762" s="116"/>
      <c r="N3762" s="197">
        <v>45798</v>
      </c>
      <c r="O3762" s="388">
        <f t="shared" si="175"/>
        <v>4220.03</v>
      </c>
      <c r="P3762" s="339">
        <f t="shared" si="176"/>
        <v>0</v>
      </c>
    </row>
    <row r="3763" spans="1:16" hidden="1" x14ac:dyDescent="0.25">
      <c r="A3763" s="116">
        <v>137472</v>
      </c>
      <c r="B3763" s="116">
        <v>3</v>
      </c>
      <c r="C3763" s="116">
        <v>1310103040</v>
      </c>
      <c r="D3763" s="116" t="s">
        <v>10963</v>
      </c>
      <c r="E3763" s="339">
        <v>5786.8</v>
      </c>
      <c r="F3763" s="194">
        <v>4</v>
      </c>
      <c r="G3763" s="194">
        <v>4</v>
      </c>
      <c r="H3763" s="194" t="s">
        <v>10119</v>
      </c>
      <c r="I3763" s="194">
        <f t="shared" ref="I3763:I3826" si="177">+F3763-G3763</f>
        <v>0</v>
      </c>
      <c r="J3763" s="116" t="s">
        <v>10120</v>
      </c>
      <c r="K3763" s="116" t="s">
        <v>15318</v>
      </c>
      <c r="L3763" s="197">
        <v>45776</v>
      </c>
      <c r="M3763" s="116"/>
      <c r="N3763" s="197">
        <v>45798</v>
      </c>
      <c r="O3763" s="388">
        <f t="shared" ref="O3763:O3826" si="178">+E3763/F3763</f>
        <v>1446.7</v>
      </c>
      <c r="P3763" s="339">
        <f t="shared" ref="P3763:P3826" si="179">+O3763*I3763</f>
        <v>0</v>
      </c>
    </row>
    <row r="3764" spans="1:16" hidden="1" x14ac:dyDescent="0.25">
      <c r="A3764" s="116">
        <v>137472</v>
      </c>
      <c r="B3764" s="116">
        <v>5</v>
      </c>
      <c r="C3764" s="116">
        <v>1310106070</v>
      </c>
      <c r="D3764" s="116" t="s">
        <v>15575</v>
      </c>
      <c r="E3764" s="339">
        <v>4876.3999999999996</v>
      </c>
      <c r="F3764" s="194">
        <v>4</v>
      </c>
      <c r="G3764" s="194">
        <v>4</v>
      </c>
      <c r="H3764" s="194" t="s">
        <v>10119</v>
      </c>
      <c r="I3764" s="194">
        <f t="shared" si="177"/>
        <v>0</v>
      </c>
      <c r="J3764" s="116" t="s">
        <v>10120</v>
      </c>
      <c r="K3764" s="116" t="s">
        <v>15318</v>
      </c>
      <c r="L3764" s="197">
        <v>45776</v>
      </c>
      <c r="M3764" s="116"/>
      <c r="N3764" s="197">
        <v>45798</v>
      </c>
      <c r="O3764" s="388">
        <f t="shared" si="178"/>
        <v>1219.0999999999999</v>
      </c>
      <c r="P3764" s="339">
        <f t="shared" si="179"/>
        <v>0</v>
      </c>
    </row>
    <row r="3765" spans="1:16" hidden="1" x14ac:dyDescent="0.25">
      <c r="A3765" s="116">
        <v>137472</v>
      </c>
      <c r="B3765" s="116">
        <v>1</v>
      </c>
      <c r="C3765" s="116">
        <v>1311100490</v>
      </c>
      <c r="D3765" s="116" t="s">
        <v>15573</v>
      </c>
      <c r="E3765" s="339">
        <v>28930</v>
      </c>
      <c r="F3765" s="194">
        <v>2</v>
      </c>
      <c r="G3765" s="194">
        <v>2</v>
      </c>
      <c r="H3765" s="194" t="s">
        <v>10119</v>
      </c>
      <c r="I3765" s="194">
        <f t="shared" si="177"/>
        <v>0</v>
      </c>
      <c r="J3765" s="116" t="s">
        <v>10120</v>
      </c>
      <c r="K3765" s="116" t="s">
        <v>15318</v>
      </c>
      <c r="L3765" s="197">
        <v>45776</v>
      </c>
      <c r="M3765" s="116"/>
      <c r="N3765" s="197">
        <v>45798</v>
      </c>
      <c r="O3765" s="388">
        <f t="shared" si="178"/>
        <v>14465</v>
      </c>
      <c r="P3765" s="339">
        <f t="shared" si="179"/>
        <v>0</v>
      </c>
    </row>
    <row r="3766" spans="1:16" hidden="1" x14ac:dyDescent="0.25">
      <c r="A3766" s="116">
        <v>137472</v>
      </c>
      <c r="B3766" s="116">
        <v>2</v>
      </c>
      <c r="C3766" s="116">
        <v>1318100010</v>
      </c>
      <c r="D3766" s="116" t="s">
        <v>11262</v>
      </c>
      <c r="E3766" s="339">
        <v>59180.88</v>
      </c>
      <c r="F3766" s="194">
        <v>2</v>
      </c>
      <c r="G3766" s="194">
        <v>2</v>
      </c>
      <c r="H3766" s="194" t="s">
        <v>10119</v>
      </c>
      <c r="I3766" s="194">
        <f t="shared" si="177"/>
        <v>0</v>
      </c>
      <c r="J3766" s="116" t="s">
        <v>10120</v>
      </c>
      <c r="K3766" s="116" t="s">
        <v>15318</v>
      </c>
      <c r="L3766" s="197">
        <v>45776</v>
      </c>
      <c r="M3766" s="116"/>
      <c r="N3766" s="197">
        <v>45798</v>
      </c>
      <c r="O3766" s="388">
        <f t="shared" si="178"/>
        <v>29590.44</v>
      </c>
      <c r="P3766" s="339">
        <f t="shared" si="179"/>
        <v>0</v>
      </c>
    </row>
    <row r="3767" spans="1:16" hidden="1" x14ac:dyDescent="0.25">
      <c r="A3767" s="116">
        <v>137475</v>
      </c>
      <c r="B3767" s="116">
        <v>8</v>
      </c>
      <c r="C3767" s="116">
        <v>1010101180</v>
      </c>
      <c r="D3767" s="116" t="s">
        <v>11128</v>
      </c>
      <c r="E3767" s="339">
        <v>33936</v>
      </c>
      <c r="F3767" s="194">
        <v>5</v>
      </c>
      <c r="G3767" s="194">
        <v>5</v>
      </c>
      <c r="H3767" s="194" t="s">
        <v>10119</v>
      </c>
      <c r="I3767" s="194">
        <f t="shared" si="177"/>
        <v>0</v>
      </c>
      <c r="J3767" s="116" t="s">
        <v>10120</v>
      </c>
      <c r="K3767" s="116" t="s">
        <v>15496</v>
      </c>
      <c r="L3767" s="197">
        <v>45776</v>
      </c>
      <c r="M3767" s="116"/>
      <c r="N3767" s="197">
        <v>45789</v>
      </c>
      <c r="O3767" s="388">
        <f t="shared" si="178"/>
        <v>6787.2</v>
      </c>
      <c r="P3767" s="339">
        <f t="shared" si="179"/>
        <v>0</v>
      </c>
    </row>
    <row r="3768" spans="1:16" hidden="1" x14ac:dyDescent="0.25">
      <c r="A3768" s="116">
        <v>137475</v>
      </c>
      <c r="B3768" s="116">
        <v>7</v>
      </c>
      <c r="C3768" s="116">
        <v>1010101250</v>
      </c>
      <c r="D3768" s="116" t="s">
        <v>17477</v>
      </c>
      <c r="E3768" s="339">
        <v>38645</v>
      </c>
      <c r="F3768" s="194">
        <v>100</v>
      </c>
      <c r="G3768" s="194">
        <v>100</v>
      </c>
      <c r="H3768" s="194" t="s">
        <v>10119</v>
      </c>
      <c r="I3768" s="194">
        <f t="shared" si="177"/>
        <v>0</v>
      </c>
      <c r="J3768" s="116" t="s">
        <v>10120</v>
      </c>
      <c r="K3768" s="116" t="s">
        <v>15496</v>
      </c>
      <c r="L3768" s="197">
        <v>45776</v>
      </c>
      <c r="M3768" s="116"/>
      <c r="N3768" s="197">
        <v>45789</v>
      </c>
      <c r="O3768" s="388">
        <f t="shared" si="178"/>
        <v>386.45</v>
      </c>
      <c r="P3768" s="339">
        <f t="shared" si="179"/>
        <v>0</v>
      </c>
    </row>
    <row r="3769" spans="1:16" hidden="1" x14ac:dyDescent="0.25">
      <c r="A3769" s="116">
        <v>137475</v>
      </c>
      <c r="B3769" s="116">
        <v>2</v>
      </c>
      <c r="C3769" s="116">
        <v>1010108320</v>
      </c>
      <c r="D3769" s="116" t="s">
        <v>17490</v>
      </c>
      <c r="E3769" s="339">
        <v>28500</v>
      </c>
      <c r="F3769" s="194">
        <v>1</v>
      </c>
      <c r="G3769" s="194">
        <v>1</v>
      </c>
      <c r="H3769" s="194" t="s">
        <v>10119</v>
      </c>
      <c r="I3769" s="194">
        <f t="shared" si="177"/>
        <v>0</v>
      </c>
      <c r="J3769" s="116" t="s">
        <v>10120</v>
      </c>
      <c r="K3769" s="116" t="s">
        <v>15496</v>
      </c>
      <c r="L3769" s="197">
        <v>45776</v>
      </c>
      <c r="M3769" s="116"/>
      <c r="N3769" s="197">
        <v>45789</v>
      </c>
      <c r="O3769" s="388">
        <f t="shared" si="178"/>
        <v>28500</v>
      </c>
      <c r="P3769" s="339">
        <f t="shared" si="179"/>
        <v>0</v>
      </c>
    </row>
    <row r="3770" spans="1:16" hidden="1" x14ac:dyDescent="0.25">
      <c r="A3770" s="116">
        <v>137475</v>
      </c>
      <c r="B3770" s="116">
        <v>6</v>
      </c>
      <c r="C3770" s="116">
        <v>1012100010</v>
      </c>
      <c r="D3770" s="116" t="s">
        <v>10369</v>
      </c>
      <c r="E3770" s="339">
        <v>140000</v>
      </c>
      <c r="F3770" s="194">
        <v>2</v>
      </c>
      <c r="G3770" s="194">
        <v>2</v>
      </c>
      <c r="H3770" s="194" t="s">
        <v>10119</v>
      </c>
      <c r="I3770" s="194">
        <f t="shared" si="177"/>
        <v>0</v>
      </c>
      <c r="J3770" s="116" t="s">
        <v>10120</v>
      </c>
      <c r="K3770" s="116" t="s">
        <v>15496</v>
      </c>
      <c r="L3770" s="197">
        <v>45776</v>
      </c>
      <c r="M3770" s="116" t="s">
        <v>17620</v>
      </c>
      <c r="N3770" s="197">
        <v>45890</v>
      </c>
      <c r="O3770" s="388">
        <f t="shared" si="178"/>
        <v>70000</v>
      </c>
      <c r="P3770" s="339">
        <f t="shared" si="179"/>
        <v>0</v>
      </c>
    </row>
    <row r="3771" spans="1:16" hidden="1" x14ac:dyDescent="0.25">
      <c r="A3771" s="116">
        <v>137475</v>
      </c>
      <c r="B3771" s="116">
        <v>5</v>
      </c>
      <c r="C3771" s="116">
        <v>1012100020</v>
      </c>
      <c r="D3771" s="116" t="s">
        <v>10488</v>
      </c>
      <c r="E3771" s="339">
        <v>47049.94</v>
      </c>
      <c r="F3771" s="194">
        <v>2</v>
      </c>
      <c r="G3771" s="194">
        <v>2</v>
      </c>
      <c r="H3771" s="194" t="s">
        <v>10119</v>
      </c>
      <c r="I3771" s="194">
        <f t="shared" si="177"/>
        <v>0</v>
      </c>
      <c r="J3771" s="116" t="s">
        <v>10120</v>
      </c>
      <c r="K3771" s="116" t="s">
        <v>15496</v>
      </c>
      <c r="L3771" s="197">
        <v>45776</v>
      </c>
      <c r="M3771" s="116"/>
      <c r="N3771" s="197">
        <v>45789</v>
      </c>
      <c r="O3771" s="388">
        <f t="shared" si="178"/>
        <v>23524.97</v>
      </c>
      <c r="P3771" s="339">
        <f t="shared" si="179"/>
        <v>0</v>
      </c>
    </row>
    <row r="3772" spans="1:16" hidden="1" x14ac:dyDescent="0.25">
      <c r="A3772" s="116">
        <v>137475</v>
      </c>
      <c r="B3772" s="116">
        <v>4</v>
      </c>
      <c r="C3772" s="116">
        <v>1023100140</v>
      </c>
      <c r="D3772" s="116" t="s">
        <v>11171</v>
      </c>
      <c r="E3772" s="339">
        <v>91950.399999999994</v>
      </c>
      <c r="F3772" s="194">
        <v>5</v>
      </c>
      <c r="G3772" s="194">
        <v>5</v>
      </c>
      <c r="H3772" s="194" t="s">
        <v>10119</v>
      </c>
      <c r="I3772" s="194">
        <f t="shared" si="177"/>
        <v>0</v>
      </c>
      <c r="J3772" s="116" t="s">
        <v>10120</v>
      </c>
      <c r="K3772" s="116" t="s">
        <v>15496</v>
      </c>
      <c r="L3772" s="197">
        <v>45776</v>
      </c>
      <c r="M3772" s="116"/>
      <c r="N3772" s="197">
        <v>45875</v>
      </c>
      <c r="O3772" s="388">
        <f t="shared" si="178"/>
        <v>18390.079999999998</v>
      </c>
      <c r="P3772" s="339">
        <f t="shared" si="179"/>
        <v>0</v>
      </c>
    </row>
    <row r="3773" spans="1:16" hidden="1" x14ac:dyDescent="0.25">
      <c r="A3773" s="116">
        <v>137475</v>
      </c>
      <c r="B3773" s="116">
        <v>3</v>
      </c>
      <c r="C3773" s="116">
        <v>1023100340</v>
      </c>
      <c r="D3773" s="116" t="s">
        <v>10969</v>
      </c>
      <c r="E3773" s="339">
        <v>91950</v>
      </c>
      <c r="F3773" s="194">
        <v>5</v>
      </c>
      <c r="G3773" s="194">
        <v>5</v>
      </c>
      <c r="H3773" s="194" t="s">
        <v>10119</v>
      </c>
      <c r="I3773" s="194">
        <f t="shared" si="177"/>
        <v>0</v>
      </c>
      <c r="J3773" s="116" t="s">
        <v>10120</v>
      </c>
      <c r="K3773" s="116" t="s">
        <v>15496</v>
      </c>
      <c r="L3773" s="197">
        <v>45776</v>
      </c>
      <c r="M3773" s="116"/>
      <c r="N3773" s="197">
        <v>45789</v>
      </c>
      <c r="O3773" s="388">
        <f t="shared" si="178"/>
        <v>18390</v>
      </c>
      <c r="P3773" s="339">
        <f t="shared" si="179"/>
        <v>0</v>
      </c>
    </row>
    <row r="3774" spans="1:16" hidden="1" x14ac:dyDescent="0.25">
      <c r="A3774" s="116">
        <v>137475</v>
      </c>
      <c r="B3774" s="116">
        <v>1</v>
      </c>
      <c r="C3774" s="116">
        <v>1514100320</v>
      </c>
      <c r="D3774" s="116" t="s">
        <v>11283</v>
      </c>
      <c r="E3774" s="339">
        <v>4974</v>
      </c>
      <c r="F3774" s="194">
        <v>1</v>
      </c>
      <c r="G3774" s="194">
        <v>1</v>
      </c>
      <c r="H3774" s="194" t="s">
        <v>10119</v>
      </c>
      <c r="I3774" s="194">
        <f t="shared" si="177"/>
        <v>0</v>
      </c>
      <c r="J3774" s="116" t="s">
        <v>10120</v>
      </c>
      <c r="K3774" s="116" t="s">
        <v>15496</v>
      </c>
      <c r="L3774" s="197">
        <v>45776</v>
      </c>
      <c r="M3774" s="116"/>
      <c r="N3774" s="197">
        <v>45789</v>
      </c>
      <c r="O3774" s="388">
        <f t="shared" si="178"/>
        <v>4974</v>
      </c>
      <c r="P3774" s="339">
        <f t="shared" si="179"/>
        <v>0</v>
      </c>
    </row>
    <row r="3775" spans="1:16" hidden="1" x14ac:dyDescent="0.25">
      <c r="A3775" s="116">
        <v>137527</v>
      </c>
      <c r="B3775" s="116">
        <v>5</v>
      </c>
      <c r="C3775" s="116">
        <v>1011100940</v>
      </c>
      <c r="D3775" s="116" t="s">
        <v>10652</v>
      </c>
      <c r="E3775" s="339">
        <v>215000</v>
      </c>
      <c r="F3775" s="194">
        <v>10</v>
      </c>
      <c r="G3775" s="194">
        <v>10</v>
      </c>
      <c r="H3775" s="194" t="s">
        <v>10119</v>
      </c>
      <c r="I3775" s="194">
        <f t="shared" si="177"/>
        <v>0</v>
      </c>
      <c r="J3775" s="116" t="s">
        <v>10126</v>
      </c>
      <c r="K3775" s="116" t="s">
        <v>15310</v>
      </c>
      <c r="L3775" s="197">
        <v>45777</v>
      </c>
      <c r="M3775" s="116" t="s">
        <v>15502</v>
      </c>
      <c r="N3775" s="197">
        <v>45784</v>
      </c>
      <c r="O3775" s="388">
        <f t="shared" si="178"/>
        <v>21500</v>
      </c>
      <c r="P3775" s="339">
        <f t="shared" si="179"/>
        <v>0</v>
      </c>
    </row>
    <row r="3776" spans="1:16" hidden="1" x14ac:dyDescent="0.25">
      <c r="A3776" s="116">
        <v>137527</v>
      </c>
      <c r="B3776" s="116">
        <v>6</v>
      </c>
      <c r="C3776" s="116">
        <v>1013100040</v>
      </c>
      <c r="D3776" s="116" t="s">
        <v>16159</v>
      </c>
      <c r="E3776" s="339">
        <v>509171</v>
      </c>
      <c r="F3776" s="194">
        <v>2</v>
      </c>
      <c r="G3776" s="194">
        <v>2</v>
      </c>
      <c r="H3776" s="194" t="s">
        <v>10119</v>
      </c>
      <c r="I3776" s="194">
        <f t="shared" si="177"/>
        <v>0</v>
      </c>
      <c r="J3776" s="116" t="s">
        <v>10126</v>
      </c>
      <c r="K3776" s="116" t="s">
        <v>15310</v>
      </c>
      <c r="L3776" s="197">
        <v>45777</v>
      </c>
      <c r="M3776" s="116" t="s">
        <v>15502</v>
      </c>
      <c r="N3776" s="197">
        <v>45784</v>
      </c>
      <c r="O3776" s="388">
        <f t="shared" si="178"/>
        <v>254585.5</v>
      </c>
      <c r="P3776" s="339">
        <f t="shared" si="179"/>
        <v>0</v>
      </c>
    </row>
    <row r="3777" spans="1:16" hidden="1" x14ac:dyDescent="0.25">
      <c r="A3777" s="116">
        <v>137527</v>
      </c>
      <c r="B3777" s="116">
        <v>3</v>
      </c>
      <c r="C3777" s="116">
        <v>1016101250</v>
      </c>
      <c r="D3777" s="116" t="s">
        <v>11152</v>
      </c>
      <c r="E3777" s="339">
        <v>4127.9799999999996</v>
      </c>
      <c r="F3777" s="194">
        <v>2</v>
      </c>
      <c r="G3777" s="194">
        <v>2</v>
      </c>
      <c r="H3777" s="194" t="s">
        <v>10119</v>
      </c>
      <c r="I3777" s="194">
        <f t="shared" si="177"/>
        <v>0</v>
      </c>
      <c r="J3777" s="116" t="s">
        <v>10126</v>
      </c>
      <c r="K3777" s="116" t="s">
        <v>15310</v>
      </c>
      <c r="L3777" s="197">
        <v>45777</v>
      </c>
      <c r="M3777" s="116" t="s">
        <v>15502</v>
      </c>
      <c r="N3777" s="197">
        <v>45784</v>
      </c>
      <c r="O3777" s="388">
        <f t="shared" si="178"/>
        <v>2063.9899999999998</v>
      </c>
      <c r="P3777" s="339">
        <f t="shared" si="179"/>
        <v>0</v>
      </c>
    </row>
    <row r="3778" spans="1:16" hidden="1" x14ac:dyDescent="0.25">
      <c r="A3778" s="116">
        <v>137527</v>
      </c>
      <c r="B3778" s="116">
        <v>4</v>
      </c>
      <c r="C3778" s="116">
        <v>1017100180</v>
      </c>
      <c r="D3778" s="116" t="s">
        <v>10494</v>
      </c>
      <c r="E3778" s="339">
        <v>576742.9</v>
      </c>
      <c r="F3778" s="194">
        <v>5</v>
      </c>
      <c r="G3778" s="194">
        <v>5</v>
      </c>
      <c r="H3778" s="194" t="s">
        <v>10119</v>
      </c>
      <c r="I3778" s="194">
        <f t="shared" si="177"/>
        <v>0</v>
      </c>
      <c r="J3778" s="116" t="s">
        <v>10126</v>
      </c>
      <c r="K3778" s="116" t="s">
        <v>15310</v>
      </c>
      <c r="L3778" s="197">
        <v>45777</v>
      </c>
      <c r="M3778" s="116" t="s">
        <v>15502</v>
      </c>
      <c r="N3778" s="197">
        <v>45784</v>
      </c>
      <c r="O3778" s="388">
        <f t="shared" si="178"/>
        <v>115348.58</v>
      </c>
      <c r="P3778" s="339">
        <f t="shared" si="179"/>
        <v>0</v>
      </c>
    </row>
    <row r="3779" spans="1:16" hidden="1" x14ac:dyDescent="0.25">
      <c r="A3779" s="116">
        <v>137527</v>
      </c>
      <c r="B3779" s="116">
        <v>2</v>
      </c>
      <c r="C3779" s="116">
        <v>1017102120</v>
      </c>
      <c r="D3779" s="116" t="s">
        <v>10656</v>
      </c>
      <c r="E3779" s="339">
        <v>324000</v>
      </c>
      <c r="F3779" s="194">
        <v>2</v>
      </c>
      <c r="G3779" s="194">
        <v>2</v>
      </c>
      <c r="H3779" s="194" t="s">
        <v>10119</v>
      </c>
      <c r="I3779" s="194">
        <f t="shared" si="177"/>
        <v>0</v>
      </c>
      <c r="J3779" s="116" t="s">
        <v>10126</v>
      </c>
      <c r="K3779" s="116" t="s">
        <v>15310</v>
      </c>
      <c r="L3779" s="197">
        <v>45777</v>
      </c>
      <c r="M3779" s="116" t="s">
        <v>15502</v>
      </c>
      <c r="N3779" s="197">
        <v>45784</v>
      </c>
      <c r="O3779" s="388">
        <f t="shared" si="178"/>
        <v>162000</v>
      </c>
      <c r="P3779" s="339">
        <f t="shared" si="179"/>
        <v>0</v>
      </c>
    </row>
    <row r="3780" spans="1:16" hidden="1" x14ac:dyDescent="0.25">
      <c r="A3780" s="116">
        <v>137527</v>
      </c>
      <c r="B3780" s="116">
        <v>1</v>
      </c>
      <c r="C3780" s="116">
        <v>1022100120</v>
      </c>
      <c r="D3780" s="116" t="s">
        <v>12308</v>
      </c>
      <c r="E3780" s="339">
        <v>38825.800000000003</v>
      </c>
      <c r="F3780" s="194">
        <v>4</v>
      </c>
      <c r="G3780" s="194">
        <v>4</v>
      </c>
      <c r="H3780" s="194" t="s">
        <v>10119</v>
      </c>
      <c r="I3780" s="194">
        <f t="shared" si="177"/>
        <v>0</v>
      </c>
      <c r="J3780" s="116" t="s">
        <v>10126</v>
      </c>
      <c r="K3780" s="116" t="s">
        <v>15310</v>
      </c>
      <c r="L3780" s="197">
        <v>45777</v>
      </c>
      <c r="M3780" s="116" t="s">
        <v>15502</v>
      </c>
      <c r="N3780" s="197">
        <v>45784</v>
      </c>
      <c r="O3780" s="388">
        <f t="shared" si="178"/>
        <v>9706.4500000000007</v>
      </c>
      <c r="P3780" s="339">
        <f t="shared" si="179"/>
        <v>0</v>
      </c>
    </row>
    <row r="3781" spans="1:16" hidden="1" x14ac:dyDescent="0.25">
      <c r="A3781" s="116">
        <v>137527</v>
      </c>
      <c r="B3781" s="116">
        <v>14</v>
      </c>
      <c r="C3781" s="116">
        <v>1315101660</v>
      </c>
      <c r="D3781" s="116" t="s">
        <v>9804</v>
      </c>
      <c r="E3781" s="339">
        <v>24200</v>
      </c>
      <c r="F3781" s="194">
        <v>1</v>
      </c>
      <c r="G3781" s="194">
        <v>1</v>
      </c>
      <c r="H3781" s="194" t="s">
        <v>10119</v>
      </c>
      <c r="I3781" s="194">
        <f t="shared" si="177"/>
        <v>0</v>
      </c>
      <c r="J3781" s="116" t="s">
        <v>10126</v>
      </c>
      <c r="K3781" s="116" t="s">
        <v>15310</v>
      </c>
      <c r="L3781" s="197">
        <v>45777</v>
      </c>
      <c r="M3781" s="116" t="s">
        <v>15572</v>
      </c>
      <c r="N3781" s="197">
        <v>45798</v>
      </c>
      <c r="O3781" s="388">
        <f t="shared" si="178"/>
        <v>24200</v>
      </c>
      <c r="P3781" s="339">
        <f t="shared" si="179"/>
        <v>0</v>
      </c>
    </row>
    <row r="3782" spans="1:16" hidden="1" x14ac:dyDescent="0.25">
      <c r="A3782" s="116">
        <v>137527</v>
      </c>
      <c r="B3782" s="116">
        <v>12</v>
      </c>
      <c r="C3782" s="116">
        <v>1523100240</v>
      </c>
      <c r="D3782" s="116" t="s">
        <v>15464</v>
      </c>
      <c r="E3782" s="339">
        <v>18119.8</v>
      </c>
      <c r="F3782" s="194">
        <v>10</v>
      </c>
      <c r="G3782" s="194">
        <v>10</v>
      </c>
      <c r="H3782" s="194" t="s">
        <v>10119</v>
      </c>
      <c r="I3782" s="194">
        <f t="shared" si="177"/>
        <v>0</v>
      </c>
      <c r="J3782" s="116" t="s">
        <v>10126</v>
      </c>
      <c r="K3782" s="116" t="s">
        <v>15310</v>
      </c>
      <c r="L3782" s="197">
        <v>45777</v>
      </c>
      <c r="M3782" s="116" t="s">
        <v>15502</v>
      </c>
      <c r="N3782" s="197">
        <v>45784</v>
      </c>
      <c r="O3782" s="388">
        <f t="shared" si="178"/>
        <v>1811.98</v>
      </c>
      <c r="P3782" s="339">
        <f t="shared" si="179"/>
        <v>0</v>
      </c>
    </row>
    <row r="3783" spans="1:16" hidden="1" x14ac:dyDescent="0.25">
      <c r="A3783" s="116">
        <v>137527</v>
      </c>
      <c r="B3783" s="116">
        <v>11</v>
      </c>
      <c r="C3783" s="116">
        <v>1523100260</v>
      </c>
      <c r="D3783" s="116" t="s">
        <v>11325</v>
      </c>
      <c r="E3783" s="339">
        <v>14700</v>
      </c>
      <c r="F3783" s="194">
        <v>10</v>
      </c>
      <c r="G3783" s="194">
        <v>10</v>
      </c>
      <c r="H3783" s="194" t="s">
        <v>10119</v>
      </c>
      <c r="I3783" s="194">
        <f t="shared" si="177"/>
        <v>0</v>
      </c>
      <c r="J3783" s="116" t="s">
        <v>10126</v>
      </c>
      <c r="K3783" s="116" t="s">
        <v>15310</v>
      </c>
      <c r="L3783" s="197">
        <v>45777</v>
      </c>
      <c r="M3783" s="116" t="s">
        <v>15502</v>
      </c>
      <c r="N3783" s="197">
        <v>45784</v>
      </c>
      <c r="O3783" s="388">
        <f t="shared" si="178"/>
        <v>1470</v>
      </c>
      <c r="P3783" s="339">
        <f t="shared" si="179"/>
        <v>0</v>
      </c>
    </row>
    <row r="3784" spans="1:16" hidden="1" x14ac:dyDescent="0.25">
      <c r="A3784" s="116">
        <v>137527</v>
      </c>
      <c r="B3784" s="116">
        <v>9</v>
      </c>
      <c r="C3784" s="116">
        <v>1523100680</v>
      </c>
      <c r="D3784" s="116" t="s">
        <v>17480</v>
      </c>
      <c r="E3784" s="339">
        <v>8757.2000000000007</v>
      </c>
      <c r="F3784" s="194">
        <v>10</v>
      </c>
      <c r="G3784" s="194">
        <v>10</v>
      </c>
      <c r="H3784" s="194" t="s">
        <v>10119</v>
      </c>
      <c r="I3784" s="194">
        <f t="shared" si="177"/>
        <v>0</v>
      </c>
      <c r="J3784" s="116" t="s">
        <v>10126</v>
      </c>
      <c r="K3784" s="116" t="s">
        <v>15310</v>
      </c>
      <c r="L3784" s="197">
        <v>45777</v>
      </c>
      <c r="M3784" s="116" t="s">
        <v>15502</v>
      </c>
      <c r="N3784" s="197">
        <v>45784</v>
      </c>
      <c r="O3784" s="388">
        <f t="shared" si="178"/>
        <v>875.72</v>
      </c>
      <c r="P3784" s="339">
        <f t="shared" si="179"/>
        <v>0</v>
      </c>
    </row>
    <row r="3785" spans="1:16" hidden="1" x14ac:dyDescent="0.25">
      <c r="A3785" s="116">
        <v>137527</v>
      </c>
      <c r="B3785" s="116">
        <v>7</v>
      </c>
      <c r="C3785" s="116">
        <v>1523100950</v>
      </c>
      <c r="D3785" s="116" t="s">
        <v>15462</v>
      </c>
      <c r="E3785" s="339">
        <v>7146.9</v>
      </c>
      <c r="F3785" s="194">
        <v>10</v>
      </c>
      <c r="G3785" s="194">
        <v>10</v>
      </c>
      <c r="H3785" s="194" t="s">
        <v>10119</v>
      </c>
      <c r="I3785" s="194">
        <f t="shared" si="177"/>
        <v>0</v>
      </c>
      <c r="J3785" s="116" t="s">
        <v>10126</v>
      </c>
      <c r="K3785" s="116" t="s">
        <v>15310</v>
      </c>
      <c r="L3785" s="197">
        <v>45777</v>
      </c>
      <c r="M3785" s="116" t="s">
        <v>15502</v>
      </c>
      <c r="N3785" s="197">
        <v>45784</v>
      </c>
      <c r="O3785" s="388">
        <f t="shared" si="178"/>
        <v>714.68999999999994</v>
      </c>
      <c r="P3785" s="339">
        <f t="shared" si="179"/>
        <v>0</v>
      </c>
    </row>
    <row r="3786" spans="1:16" hidden="1" x14ac:dyDescent="0.25">
      <c r="A3786" s="116">
        <v>137527</v>
      </c>
      <c r="B3786" s="116">
        <v>10</v>
      </c>
      <c r="C3786" s="116">
        <v>1523101570</v>
      </c>
      <c r="D3786" s="116" t="s">
        <v>17622</v>
      </c>
      <c r="E3786" s="339">
        <v>6099.9</v>
      </c>
      <c r="F3786" s="194">
        <v>10</v>
      </c>
      <c r="G3786" s="194">
        <v>10</v>
      </c>
      <c r="H3786" s="194" t="s">
        <v>10119</v>
      </c>
      <c r="I3786" s="194">
        <f t="shared" si="177"/>
        <v>0</v>
      </c>
      <c r="J3786" s="116" t="s">
        <v>10126</v>
      </c>
      <c r="K3786" s="116" t="s">
        <v>15310</v>
      </c>
      <c r="L3786" s="197">
        <v>45777</v>
      </c>
      <c r="M3786" s="116" t="s">
        <v>15502</v>
      </c>
      <c r="N3786" s="197">
        <v>45784</v>
      </c>
      <c r="O3786" s="388">
        <f t="shared" si="178"/>
        <v>609.99</v>
      </c>
      <c r="P3786" s="339">
        <f t="shared" si="179"/>
        <v>0</v>
      </c>
    </row>
    <row r="3787" spans="1:16" hidden="1" x14ac:dyDescent="0.25">
      <c r="A3787" s="116">
        <v>137527</v>
      </c>
      <c r="B3787" s="116">
        <v>13</v>
      </c>
      <c r="C3787" s="116">
        <v>1523101580</v>
      </c>
      <c r="D3787" s="116" t="s">
        <v>6784</v>
      </c>
      <c r="E3787" s="339">
        <v>24196.5</v>
      </c>
      <c r="F3787" s="194">
        <v>10</v>
      </c>
      <c r="G3787" s="194">
        <v>10</v>
      </c>
      <c r="H3787" s="194" t="s">
        <v>10119</v>
      </c>
      <c r="I3787" s="194">
        <f t="shared" si="177"/>
        <v>0</v>
      </c>
      <c r="J3787" s="116" t="s">
        <v>10126</v>
      </c>
      <c r="K3787" s="116" t="s">
        <v>15310</v>
      </c>
      <c r="L3787" s="197">
        <v>45777</v>
      </c>
      <c r="M3787" s="116" t="s">
        <v>15502</v>
      </c>
      <c r="N3787" s="197">
        <v>45784</v>
      </c>
      <c r="O3787" s="388">
        <f t="shared" si="178"/>
        <v>2419.65</v>
      </c>
      <c r="P3787" s="339">
        <f t="shared" si="179"/>
        <v>0</v>
      </c>
    </row>
    <row r="3788" spans="1:16" hidden="1" x14ac:dyDescent="0.25">
      <c r="A3788" s="116">
        <v>137527</v>
      </c>
      <c r="B3788" s="116">
        <v>8</v>
      </c>
      <c r="C3788" s="116">
        <v>1523107840</v>
      </c>
      <c r="D3788" s="116" t="s">
        <v>15463</v>
      </c>
      <c r="E3788" s="339">
        <v>10245</v>
      </c>
      <c r="F3788" s="194">
        <v>10</v>
      </c>
      <c r="G3788" s="194">
        <v>10</v>
      </c>
      <c r="H3788" s="194" t="s">
        <v>10119</v>
      </c>
      <c r="I3788" s="194">
        <f t="shared" si="177"/>
        <v>0</v>
      </c>
      <c r="J3788" s="116" t="s">
        <v>10126</v>
      </c>
      <c r="K3788" s="116" t="s">
        <v>15310</v>
      </c>
      <c r="L3788" s="197">
        <v>45777</v>
      </c>
      <c r="M3788" s="116" t="s">
        <v>15502</v>
      </c>
      <c r="N3788" s="197">
        <v>45784</v>
      </c>
      <c r="O3788" s="388">
        <f t="shared" si="178"/>
        <v>1024.5</v>
      </c>
      <c r="P3788" s="339">
        <f t="shared" si="179"/>
        <v>0</v>
      </c>
    </row>
    <row r="3789" spans="1:16" hidden="1" x14ac:dyDescent="0.25">
      <c r="A3789" s="116">
        <v>137535</v>
      </c>
      <c r="B3789" s="116">
        <v>1</v>
      </c>
      <c r="C3789" s="116">
        <v>1314101060</v>
      </c>
      <c r="D3789" s="116" t="s">
        <v>15071</v>
      </c>
      <c r="E3789" s="339">
        <v>534823</v>
      </c>
      <c r="F3789" s="194">
        <v>1</v>
      </c>
      <c r="G3789" s="194">
        <v>1</v>
      </c>
      <c r="H3789" s="194" t="s">
        <v>10119</v>
      </c>
      <c r="I3789" s="194">
        <f t="shared" si="177"/>
        <v>0</v>
      </c>
      <c r="J3789" s="116" t="s">
        <v>10120</v>
      </c>
      <c r="K3789" s="116" t="s">
        <v>12272</v>
      </c>
      <c r="L3789" s="197">
        <v>45777</v>
      </c>
      <c r="M3789" s="116" t="s">
        <v>15501</v>
      </c>
      <c r="N3789" s="197">
        <v>45784</v>
      </c>
      <c r="O3789" s="388">
        <f t="shared" si="178"/>
        <v>534823</v>
      </c>
      <c r="P3789" s="339">
        <f t="shared" si="179"/>
        <v>0</v>
      </c>
    </row>
    <row r="3790" spans="1:16" hidden="1" x14ac:dyDescent="0.25">
      <c r="A3790" s="116">
        <v>137536</v>
      </c>
      <c r="B3790" s="116">
        <v>1</v>
      </c>
      <c r="C3790" s="116">
        <v>1120100050</v>
      </c>
      <c r="D3790" s="116" t="s">
        <v>16168</v>
      </c>
      <c r="E3790" s="339">
        <v>1450852</v>
      </c>
      <c r="F3790" s="194">
        <v>2</v>
      </c>
      <c r="G3790" s="194">
        <v>2</v>
      </c>
      <c r="H3790" s="194" t="s">
        <v>10119</v>
      </c>
      <c r="I3790" s="194">
        <f t="shared" si="177"/>
        <v>0</v>
      </c>
      <c r="J3790" s="116" t="s">
        <v>10120</v>
      </c>
      <c r="K3790" s="116" t="s">
        <v>15496</v>
      </c>
      <c r="L3790" s="197">
        <v>45777</v>
      </c>
      <c r="M3790" s="116" t="s">
        <v>17753</v>
      </c>
      <c r="N3790" s="197">
        <v>45869</v>
      </c>
      <c r="O3790" s="388">
        <f t="shared" si="178"/>
        <v>725426</v>
      </c>
      <c r="P3790" s="339">
        <f t="shared" si="179"/>
        <v>0</v>
      </c>
    </row>
    <row r="3791" spans="1:16" hidden="1" x14ac:dyDescent="0.25">
      <c r="A3791" s="116">
        <v>137537</v>
      </c>
      <c r="B3791" s="116">
        <v>1</v>
      </c>
      <c r="C3791" s="116">
        <v>1012100120</v>
      </c>
      <c r="D3791" s="116" t="s">
        <v>10492</v>
      </c>
      <c r="E3791" s="339">
        <v>375000</v>
      </c>
      <c r="F3791" s="194">
        <v>15</v>
      </c>
      <c r="G3791" s="194">
        <v>15</v>
      </c>
      <c r="H3791" s="194" t="s">
        <v>10119</v>
      </c>
      <c r="I3791" s="194">
        <f t="shared" si="177"/>
        <v>0</v>
      </c>
      <c r="J3791" s="116" t="s">
        <v>10120</v>
      </c>
      <c r="K3791" s="116" t="s">
        <v>10121</v>
      </c>
      <c r="L3791" s="197">
        <v>45777</v>
      </c>
      <c r="M3791" s="116" t="s">
        <v>15503</v>
      </c>
      <c r="N3791" s="197">
        <v>45803</v>
      </c>
      <c r="O3791" s="388">
        <f t="shared" si="178"/>
        <v>25000</v>
      </c>
      <c r="P3791" s="339">
        <f t="shared" si="179"/>
        <v>0</v>
      </c>
    </row>
    <row r="3792" spans="1:16" hidden="1" x14ac:dyDescent="0.25">
      <c r="A3792" s="116">
        <v>137538</v>
      </c>
      <c r="B3792" s="116">
        <v>1</v>
      </c>
      <c r="C3792" s="116">
        <v>1010101300</v>
      </c>
      <c r="D3792" s="116" t="s">
        <v>15447</v>
      </c>
      <c r="E3792" s="339">
        <v>1177747</v>
      </c>
      <c r="F3792" s="194">
        <v>50</v>
      </c>
      <c r="G3792" s="194">
        <v>50</v>
      </c>
      <c r="H3792" s="194" t="s">
        <v>10119</v>
      </c>
      <c r="I3792" s="194">
        <f t="shared" si="177"/>
        <v>0</v>
      </c>
      <c r="J3792" s="116" t="s">
        <v>10120</v>
      </c>
      <c r="K3792" s="116" t="s">
        <v>15497</v>
      </c>
      <c r="L3792" s="197">
        <v>45777</v>
      </c>
      <c r="M3792" s="116"/>
      <c r="N3792" s="197">
        <v>45785</v>
      </c>
      <c r="O3792" s="388">
        <f t="shared" si="178"/>
        <v>23554.94</v>
      </c>
      <c r="P3792" s="339">
        <f t="shared" si="179"/>
        <v>0</v>
      </c>
    </row>
    <row r="3793" spans="1:16" hidden="1" x14ac:dyDescent="0.25">
      <c r="A3793" s="116">
        <v>137541</v>
      </c>
      <c r="B3793" s="116">
        <v>2</v>
      </c>
      <c r="C3793" s="116">
        <v>1010100140</v>
      </c>
      <c r="D3793" s="116" t="s">
        <v>12113</v>
      </c>
      <c r="E3793" s="339">
        <v>210486</v>
      </c>
      <c r="F3793" s="194">
        <v>50</v>
      </c>
      <c r="G3793" s="194">
        <v>50</v>
      </c>
      <c r="H3793" s="194" t="s">
        <v>10119</v>
      </c>
      <c r="I3793" s="194">
        <f t="shared" si="177"/>
        <v>0</v>
      </c>
      <c r="J3793" s="116" t="s">
        <v>10120</v>
      </c>
      <c r="K3793" s="116" t="s">
        <v>15471</v>
      </c>
      <c r="L3793" s="197">
        <v>45777</v>
      </c>
      <c r="M3793" s="116" t="s">
        <v>15473</v>
      </c>
      <c r="N3793" s="197">
        <v>45821</v>
      </c>
      <c r="O3793" s="388">
        <f t="shared" si="178"/>
        <v>4209.72</v>
      </c>
      <c r="P3793" s="339">
        <f t="shared" si="179"/>
        <v>0</v>
      </c>
    </row>
    <row r="3794" spans="1:16" hidden="1" x14ac:dyDescent="0.25">
      <c r="A3794" s="116">
        <v>137541</v>
      </c>
      <c r="B3794" s="116">
        <v>11</v>
      </c>
      <c r="C3794" s="116">
        <v>1010101160</v>
      </c>
      <c r="D3794" s="116" t="s">
        <v>15001</v>
      </c>
      <c r="E3794" s="339">
        <v>104974.25</v>
      </c>
      <c r="F3794" s="194">
        <v>25</v>
      </c>
      <c r="G3794" s="194">
        <v>25</v>
      </c>
      <c r="H3794" s="194" t="s">
        <v>10119</v>
      </c>
      <c r="I3794" s="194">
        <f t="shared" si="177"/>
        <v>0</v>
      </c>
      <c r="J3794" s="116" t="s">
        <v>10120</v>
      </c>
      <c r="K3794" s="116" t="s">
        <v>15471</v>
      </c>
      <c r="L3794" s="197">
        <v>45777</v>
      </c>
      <c r="M3794" s="116"/>
      <c r="N3794" s="197">
        <v>45777</v>
      </c>
      <c r="O3794" s="388">
        <f t="shared" si="178"/>
        <v>4198.97</v>
      </c>
      <c r="P3794" s="339">
        <f t="shared" si="179"/>
        <v>0</v>
      </c>
    </row>
    <row r="3795" spans="1:16" hidden="1" x14ac:dyDescent="0.25">
      <c r="A3795" s="116">
        <v>137541</v>
      </c>
      <c r="B3795" s="116">
        <v>10</v>
      </c>
      <c r="C3795" s="116">
        <v>1010101180</v>
      </c>
      <c r="D3795" s="116" t="s">
        <v>11128</v>
      </c>
      <c r="E3795" s="339">
        <v>339360</v>
      </c>
      <c r="F3795" s="194">
        <v>50</v>
      </c>
      <c r="G3795" s="194">
        <v>50</v>
      </c>
      <c r="H3795" s="194" t="s">
        <v>10119</v>
      </c>
      <c r="I3795" s="194">
        <f t="shared" si="177"/>
        <v>0</v>
      </c>
      <c r="J3795" s="116" t="s">
        <v>10120</v>
      </c>
      <c r="K3795" s="116" t="s">
        <v>15471</v>
      </c>
      <c r="L3795" s="197">
        <v>45777</v>
      </c>
      <c r="M3795" s="116" t="s">
        <v>15475</v>
      </c>
      <c r="N3795" s="197">
        <v>45821</v>
      </c>
      <c r="O3795" s="388">
        <f t="shared" si="178"/>
        <v>6787.2</v>
      </c>
      <c r="P3795" s="339">
        <f t="shared" si="179"/>
        <v>0</v>
      </c>
    </row>
    <row r="3796" spans="1:16" hidden="1" x14ac:dyDescent="0.25">
      <c r="A3796" s="116">
        <v>137541</v>
      </c>
      <c r="B3796" s="116">
        <v>6</v>
      </c>
      <c r="C3796" s="116">
        <v>1010101250</v>
      </c>
      <c r="D3796" s="116" t="s">
        <v>17477</v>
      </c>
      <c r="E3796" s="339">
        <v>38645</v>
      </c>
      <c r="F3796" s="194">
        <v>100</v>
      </c>
      <c r="G3796" s="194">
        <v>100</v>
      </c>
      <c r="H3796" s="194" t="s">
        <v>10119</v>
      </c>
      <c r="I3796" s="194">
        <f t="shared" si="177"/>
        <v>0</v>
      </c>
      <c r="J3796" s="116" t="s">
        <v>10120</v>
      </c>
      <c r="K3796" s="116" t="s">
        <v>15471</v>
      </c>
      <c r="L3796" s="197">
        <v>45777</v>
      </c>
      <c r="M3796" s="116"/>
      <c r="N3796" s="197">
        <v>45777</v>
      </c>
      <c r="O3796" s="388">
        <f t="shared" si="178"/>
        <v>386.45</v>
      </c>
      <c r="P3796" s="339">
        <f t="shared" si="179"/>
        <v>0</v>
      </c>
    </row>
    <row r="3797" spans="1:16" hidden="1" x14ac:dyDescent="0.25">
      <c r="A3797" s="116">
        <v>137541</v>
      </c>
      <c r="B3797" s="116">
        <v>3</v>
      </c>
      <c r="C3797" s="116">
        <v>1010101320</v>
      </c>
      <c r="D3797" s="116" t="s">
        <v>15472</v>
      </c>
      <c r="E3797" s="339">
        <v>708671.3</v>
      </c>
      <c r="F3797" s="194">
        <v>10</v>
      </c>
      <c r="G3797" s="194">
        <v>10</v>
      </c>
      <c r="H3797" s="194" t="s">
        <v>10119</v>
      </c>
      <c r="I3797" s="194">
        <f t="shared" si="177"/>
        <v>0</v>
      </c>
      <c r="J3797" s="116" t="s">
        <v>10120</v>
      </c>
      <c r="K3797" s="116" t="s">
        <v>15471</v>
      </c>
      <c r="L3797" s="197">
        <v>45777</v>
      </c>
      <c r="M3797" s="116"/>
      <c r="N3797" s="197">
        <v>45777</v>
      </c>
      <c r="O3797" s="388">
        <f t="shared" si="178"/>
        <v>70867.13</v>
      </c>
      <c r="P3797" s="339">
        <f t="shared" si="179"/>
        <v>0</v>
      </c>
    </row>
    <row r="3798" spans="1:16" hidden="1" x14ac:dyDescent="0.25">
      <c r="A3798" s="116">
        <v>137541</v>
      </c>
      <c r="B3798" s="116">
        <v>1</v>
      </c>
      <c r="C3798" s="116">
        <v>1010106980</v>
      </c>
      <c r="D3798" s="116" t="s">
        <v>7142</v>
      </c>
      <c r="E3798" s="339">
        <v>384800</v>
      </c>
      <c r="F3798" s="194">
        <v>26</v>
      </c>
      <c r="G3798" s="194">
        <v>26</v>
      </c>
      <c r="H3798" s="194" t="s">
        <v>10119</v>
      </c>
      <c r="I3798" s="194">
        <f t="shared" si="177"/>
        <v>0</v>
      </c>
      <c r="J3798" s="116" t="s">
        <v>10120</v>
      </c>
      <c r="K3798" s="116" t="s">
        <v>15471</v>
      </c>
      <c r="L3798" s="197">
        <v>45777</v>
      </c>
      <c r="M3798" s="116"/>
      <c r="N3798" s="197">
        <v>45785</v>
      </c>
      <c r="O3798" s="388">
        <f t="shared" si="178"/>
        <v>14800</v>
      </c>
      <c r="P3798" s="339">
        <f t="shared" si="179"/>
        <v>0</v>
      </c>
    </row>
    <row r="3799" spans="1:16" hidden="1" x14ac:dyDescent="0.25">
      <c r="A3799" s="116">
        <v>137541</v>
      </c>
      <c r="B3799" s="116">
        <v>5</v>
      </c>
      <c r="C3799" s="116">
        <v>1012100010</v>
      </c>
      <c r="D3799" s="116" t="s">
        <v>10369</v>
      </c>
      <c r="E3799" s="339">
        <v>140000</v>
      </c>
      <c r="F3799" s="194">
        <v>2</v>
      </c>
      <c r="G3799" s="194">
        <v>2</v>
      </c>
      <c r="H3799" s="194" t="s">
        <v>10119</v>
      </c>
      <c r="I3799" s="194">
        <f t="shared" si="177"/>
        <v>0</v>
      </c>
      <c r="J3799" s="116" t="s">
        <v>10120</v>
      </c>
      <c r="K3799" s="116" t="s">
        <v>15471</v>
      </c>
      <c r="L3799" s="197">
        <v>45777</v>
      </c>
      <c r="M3799" s="116" t="s">
        <v>17620</v>
      </c>
      <c r="N3799" s="197">
        <v>45890</v>
      </c>
      <c r="O3799" s="388">
        <f t="shared" si="178"/>
        <v>70000</v>
      </c>
      <c r="P3799" s="339">
        <f t="shared" si="179"/>
        <v>0</v>
      </c>
    </row>
    <row r="3800" spans="1:16" hidden="1" x14ac:dyDescent="0.25">
      <c r="A3800" s="116">
        <v>137541</v>
      </c>
      <c r="B3800" s="116">
        <v>4</v>
      </c>
      <c r="C3800" s="116">
        <v>1012100020</v>
      </c>
      <c r="D3800" s="116" t="s">
        <v>10488</v>
      </c>
      <c r="E3800" s="339">
        <v>47049.94</v>
      </c>
      <c r="F3800" s="194">
        <v>2</v>
      </c>
      <c r="G3800" s="194">
        <v>2</v>
      </c>
      <c r="H3800" s="194" t="s">
        <v>10119</v>
      </c>
      <c r="I3800" s="194">
        <f t="shared" si="177"/>
        <v>0</v>
      </c>
      <c r="J3800" s="116" t="s">
        <v>10120</v>
      </c>
      <c r="K3800" s="116" t="s">
        <v>15471</v>
      </c>
      <c r="L3800" s="197">
        <v>45777</v>
      </c>
      <c r="M3800" s="116"/>
      <c r="N3800" s="197">
        <v>45777</v>
      </c>
      <c r="O3800" s="388">
        <f t="shared" si="178"/>
        <v>23524.97</v>
      </c>
      <c r="P3800" s="339">
        <f t="shared" si="179"/>
        <v>0</v>
      </c>
    </row>
    <row r="3801" spans="1:16" hidden="1" x14ac:dyDescent="0.25">
      <c r="A3801" s="116">
        <v>137541</v>
      </c>
      <c r="B3801" s="116">
        <v>7</v>
      </c>
      <c r="C3801" s="116">
        <v>1016100000</v>
      </c>
      <c r="D3801" s="116" t="s">
        <v>10650</v>
      </c>
      <c r="E3801" s="339">
        <v>103360</v>
      </c>
      <c r="F3801" s="194">
        <v>10</v>
      </c>
      <c r="G3801" s="194">
        <v>10</v>
      </c>
      <c r="H3801" s="194" t="s">
        <v>10119</v>
      </c>
      <c r="I3801" s="194">
        <f t="shared" si="177"/>
        <v>0</v>
      </c>
      <c r="J3801" s="116" t="s">
        <v>10120</v>
      </c>
      <c r="K3801" s="116" t="s">
        <v>15471</v>
      </c>
      <c r="L3801" s="197">
        <v>45777</v>
      </c>
      <c r="M3801" s="116" t="s">
        <v>15655</v>
      </c>
      <c r="N3801" s="197">
        <v>45821</v>
      </c>
      <c r="O3801" s="388">
        <f t="shared" si="178"/>
        <v>10336</v>
      </c>
      <c r="P3801" s="339">
        <f t="shared" si="179"/>
        <v>0</v>
      </c>
    </row>
    <row r="3802" spans="1:16" hidden="1" x14ac:dyDescent="0.25">
      <c r="A3802" s="116">
        <v>137541</v>
      </c>
      <c r="B3802" s="116">
        <v>8</v>
      </c>
      <c r="C3802" s="116">
        <v>1023100140</v>
      </c>
      <c r="D3802" s="116" t="s">
        <v>11171</v>
      </c>
      <c r="E3802" s="339">
        <v>275852.40000000002</v>
      </c>
      <c r="F3802" s="194">
        <v>15</v>
      </c>
      <c r="G3802" s="194">
        <v>15</v>
      </c>
      <c r="H3802" s="194" t="s">
        <v>10119</v>
      </c>
      <c r="I3802" s="194">
        <f t="shared" si="177"/>
        <v>0</v>
      </c>
      <c r="J3802" s="116" t="s">
        <v>10120</v>
      </c>
      <c r="K3802" s="116" t="s">
        <v>15471</v>
      </c>
      <c r="L3802" s="197">
        <v>45777</v>
      </c>
      <c r="M3802" s="116" t="s">
        <v>15474</v>
      </c>
      <c r="N3802" s="197">
        <v>45821</v>
      </c>
      <c r="O3802" s="388">
        <f t="shared" si="178"/>
        <v>18390.16</v>
      </c>
      <c r="P3802" s="339">
        <f t="shared" si="179"/>
        <v>0</v>
      </c>
    </row>
    <row r="3803" spans="1:16" hidden="1" x14ac:dyDescent="0.25">
      <c r="A3803" s="116">
        <v>137541</v>
      </c>
      <c r="B3803" s="116">
        <v>9</v>
      </c>
      <c r="C3803" s="116">
        <v>1023100340</v>
      </c>
      <c r="D3803" s="116" t="s">
        <v>10969</v>
      </c>
      <c r="E3803" s="339">
        <v>275850</v>
      </c>
      <c r="F3803" s="194">
        <v>15</v>
      </c>
      <c r="G3803" s="194">
        <v>15</v>
      </c>
      <c r="H3803" s="194" t="s">
        <v>10119</v>
      </c>
      <c r="I3803" s="194">
        <f t="shared" si="177"/>
        <v>0</v>
      </c>
      <c r="J3803" s="116" t="s">
        <v>10120</v>
      </c>
      <c r="K3803" s="116" t="s">
        <v>15471</v>
      </c>
      <c r="L3803" s="197">
        <v>45777</v>
      </c>
      <c r="M3803" s="116"/>
      <c r="N3803" s="197">
        <v>45777</v>
      </c>
      <c r="O3803" s="388">
        <f t="shared" si="178"/>
        <v>18390</v>
      </c>
      <c r="P3803" s="339">
        <f t="shared" si="179"/>
        <v>0</v>
      </c>
    </row>
    <row r="3804" spans="1:16" hidden="1" x14ac:dyDescent="0.25">
      <c r="A3804" s="116">
        <v>137542</v>
      </c>
      <c r="B3804" s="116">
        <v>1</v>
      </c>
      <c r="C3804" s="116">
        <v>1010106980</v>
      </c>
      <c r="D3804" s="116" t="s">
        <v>7142</v>
      </c>
      <c r="E3804" s="339">
        <v>355200</v>
      </c>
      <c r="F3804" s="194">
        <v>24</v>
      </c>
      <c r="G3804" s="194">
        <v>24</v>
      </c>
      <c r="H3804" s="194" t="s">
        <v>10119</v>
      </c>
      <c r="I3804" s="194">
        <f t="shared" si="177"/>
        <v>0</v>
      </c>
      <c r="J3804" s="116" t="s">
        <v>10120</v>
      </c>
      <c r="K3804" s="116" t="s">
        <v>15378</v>
      </c>
      <c r="L3804" s="197">
        <v>45777</v>
      </c>
      <c r="M3804" s="116"/>
      <c r="N3804" s="197">
        <v>45785</v>
      </c>
      <c r="O3804" s="388">
        <f t="shared" si="178"/>
        <v>14800</v>
      </c>
      <c r="P3804" s="339">
        <f t="shared" si="179"/>
        <v>0</v>
      </c>
    </row>
    <row r="3805" spans="1:16" hidden="1" x14ac:dyDescent="0.25">
      <c r="A3805" s="116">
        <v>137549</v>
      </c>
      <c r="B3805" s="116">
        <v>1</v>
      </c>
      <c r="C3805" s="116">
        <v>1521100090</v>
      </c>
      <c r="D3805" s="116" t="s">
        <v>17610</v>
      </c>
      <c r="E3805" s="339">
        <v>1566.8</v>
      </c>
      <c r="F3805" s="194">
        <v>4</v>
      </c>
      <c r="G3805" s="194">
        <v>4</v>
      </c>
      <c r="H3805" s="194" t="s">
        <v>10119</v>
      </c>
      <c r="I3805" s="194">
        <f t="shared" si="177"/>
        <v>0</v>
      </c>
      <c r="J3805" s="116" t="s">
        <v>10120</v>
      </c>
      <c r="K3805" s="116" t="s">
        <v>10121</v>
      </c>
      <c r="L3805" s="197">
        <v>45777</v>
      </c>
      <c r="M3805" s="116" t="s">
        <v>17754</v>
      </c>
      <c r="N3805" s="197">
        <v>45838</v>
      </c>
      <c r="O3805" s="388">
        <f t="shared" si="178"/>
        <v>391.7</v>
      </c>
      <c r="P3805" s="339">
        <f t="shared" si="179"/>
        <v>0</v>
      </c>
    </row>
    <row r="3806" spans="1:16" hidden="1" x14ac:dyDescent="0.25">
      <c r="A3806" s="116">
        <v>137704</v>
      </c>
      <c r="B3806" s="116">
        <v>2</v>
      </c>
      <c r="C3806" s="116">
        <v>1127100290</v>
      </c>
      <c r="D3806" s="116" t="s">
        <v>17755</v>
      </c>
      <c r="E3806" s="339">
        <v>53900</v>
      </c>
      <c r="F3806" s="194">
        <v>1</v>
      </c>
      <c r="G3806" s="194">
        <v>1</v>
      </c>
      <c r="H3806" s="194" t="s">
        <v>10119</v>
      </c>
      <c r="I3806" s="194">
        <f t="shared" si="177"/>
        <v>0</v>
      </c>
      <c r="J3806" s="116" t="s">
        <v>10126</v>
      </c>
      <c r="K3806" s="116" t="s">
        <v>15365</v>
      </c>
      <c r="L3806" s="197">
        <v>45785</v>
      </c>
      <c r="M3806" s="116"/>
      <c r="N3806" s="197">
        <v>45804</v>
      </c>
      <c r="O3806" s="388">
        <f t="shared" si="178"/>
        <v>53900</v>
      </c>
      <c r="P3806" s="339">
        <f t="shared" si="179"/>
        <v>0</v>
      </c>
    </row>
    <row r="3807" spans="1:16" hidden="1" x14ac:dyDescent="0.25">
      <c r="A3807" s="116">
        <v>137704</v>
      </c>
      <c r="B3807" s="116">
        <v>1</v>
      </c>
      <c r="C3807" s="116">
        <v>1127100310</v>
      </c>
      <c r="D3807" s="116" t="s">
        <v>15532</v>
      </c>
      <c r="E3807" s="339">
        <v>289000</v>
      </c>
      <c r="F3807" s="194">
        <v>4</v>
      </c>
      <c r="G3807" s="194">
        <v>4</v>
      </c>
      <c r="H3807" s="194" t="s">
        <v>10119</v>
      </c>
      <c r="I3807" s="194">
        <f t="shared" si="177"/>
        <v>0</v>
      </c>
      <c r="J3807" s="116" t="s">
        <v>10126</v>
      </c>
      <c r="K3807" s="116" t="s">
        <v>15365</v>
      </c>
      <c r="L3807" s="197">
        <v>45785</v>
      </c>
      <c r="M3807" s="116"/>
      <c r="N3807" s="197">
        <v>45804</v>
      </c>
      <c r="O3807" s="388">
        <f t="shared" si="178"/>
        <v>72250</v>
      </c>
      <c r="P3807" s="339">
        <f t="shared" si="179"/>
        <v>0</v>
      </c>
    </row>
    <row r="3808" spans="1:16" hidden="1" x14ac:dyDescent="0.25">
      <c r="A3808" s="116">
        <v>137731</v>
      </c>
      <c r="B3808" s="116">
        <v>1</v>
      </c>
      <c r="C3808" s="116">
        <v>1234100090</v>
      </c>
      <c r="D3808" s="116" t="s">
        <v>10383</v>
      </c>
      <c r="E3808" s="339">
        <v>27102</v>
      </c>
      <c r="F3808" s="194">
        <v>1</v>
      </c>
      <c r="G3808" s="194">
        <v>1</v>
      </c>
      <c r="H3808" s="194" t="s">
        <v>10119</v>
      </c>
      <c r="I3808" s="194">
        <f t="shared" si="177"/>
        <v>0</v>
      </c>
      <c r="J3808" s="116" t="s">
        <v>10126</v>
      </c>
      <c r="K3808" s="116" t="s">
        <v>15008</v>
      </c>
      <c r="L3808" s="197">
        <v>45785</v>
      </c>
      <c r="M3808" s="116"/>
      <c r="N3808" s="197">
        <v>45792</v>
      </c>
      <c r="O3808" s="388">
        <f t="shared" si="178"/>
        <v>27102</v>
      </c>
      <c r="P3808" s="339">
        <f t="shared" si="179"/>
        <v>0</v>
      </c>
    </row>
    <row r="3809" spans="1:16" hidden="1" x14ac:dyDescent="0.25">
      <c r="A3809" s="116">
        <v>137746</v>
      </c>
      <c r="B3809" s="116">
        <v>2</v>
      </c>
      <c r="C3809" s="116">
        <v>1016100540</v>
      </c>
      <c r="D3809" s="116" t="s">
        <v>11148</v>
      </c>
      <c r="E3809" s="339">
        <v>11114.15</v>
      </c>
      <c r="F3809" s="194">
        <v>5</v>
      </c>
      <c r="G3809" s="194">
        <v>5</v>
      </c>
      <c r="H3809" s="194" t="s">
        <v>10119</v>
      </c>
      <c r="I3809" s="194">
        <f t="shared" si="177"/>
        <v>0</v>
      </c>
      <c r="J3809" s="116" t="s">
        <v>10120</v>
      </c>
      <c r="K3809" s="116" t="s">
        <v>10121</v>
      </c>
      <c r="L3809" s="197">
        <v>45790</v>
      </c>
      <c r="M3809" s="116"/>
      <c r="N3809" s="197">
        <v>45824</v>
      </c>
      <c r="O3809" s="388">
        <f t="shared" si="178"/>
        <v>2222.83</v>
      </c>
      <c r="P3809" s="339">
        <f t="shared" si="179"/>
        <v>0</v>
      </c>
    </row>
    <row r="3810" spans="1:16" hidden="1" x14ac:dyDescent="0.25">
      <c r="A3810" s="116">
        <v>137746</v>
      </c>
      <c r="B3810" s="116">
        <v>1</v>
      </c>
      <c r="C3810" s="116">
        <v>1016101210</v>
      </c>
      <c r="D3810" s="116" t="s">
        <v>11151</v>
      </c>
      <c r="E3810" s="339">
        <v>9551.75</v>
      </c>
      <c r="F3810" s="194">
        <v>5</v>
      </c>
      <c r="G3810" s="194">
        <v>5</v>
      </c>
      <c r="H3810" s="194" t="s">
        <v>10119</v>
      </c>
      <c r="I3810" s="194">
        <f t="shared" si="177"/>
        <v>0</v>
      </c>
      <c r="J3810" s="116" t="s">
        <v>10120</v>
      </c>
      <c r="K3810" s="116" t="s">
        <v>10121</v>
      </c>
      <c r="L3810" s="197">
        <v>45790</v>
      </c>
      <c r="M3810" s="116"/>
      <c r="N3810" s="197">
        <v>45824</v>
      </c>
      <c r="O3810" s="388">
        <f t="shared" si="178"/>
        <v>1910.35</v>
      </c>
      <c r="P3810" s="339">
        <f t="shared" si="179"/>
        <v>0</v>
      </c>
    </row>
    <row r="3811" spans="1:16" hidden="1" x14ac:dyDescent="0.25">
      <c r="A3811" s="116">
        <v>137746</v>
      </c>
      <c r="B3811" s="116">
        <v>3</v>
      </c>
      <c r="C3811" s="116">
        <v>1016101220</v>
      </c>
      <c r="D3811" s="116" t="s">
        <v>11150</v>
      </c>
      <c r="E3811" s="339">
        <v>1916</v>
      </c>
      <c r="F3811" s="194">
        <v>1</v>
      </c>
      <c r="G3811" s="194">
        <v>1</v>
      </c>
      <c r="H3811" s="194" t="s">
        <v>10119</v>
      </c>
      <c r="I3811" s="194">
        <f t="shared" si="177"/>
        <v>0</v>
      </c>
      <c r="J3811" s="116" t="s">
        <v>10120</v>
      </c>
      <c r="K3811" s="116" t="s">
        <v>10121</v>
      </c>
      <c r="L3811" s="197">
        <v>45790</v>
      </c>
      <c r="M3811" s="116"/>
      <c r="N3811" s="197">
        <v>45824</v>
      </c>
      <c r="O3811" s="388">
        <f t="shared" si="178"/>
        <v>1916</v>
      </c>
      <c r="P3811" s="339">
        <f t="shared" si="179"/>
        <v>0</v>
      </c>
    </row>
    <row r="3812" spans="1:16" hidden="1" x14ac:dyDescent="0.25">
      <c r="A3812" s="116">
        <v>137746</v>
      </c>
      <c r="B3812" s="116">
        <v>4</v>
      </c>
      <c r="C3812" s="116">
        <v>1016101250</v>
      </c>
      <c r="D3812" s="116" t="s">
        <v>11152</v>
      </c>
      <c r="E3812" s="339">
        <v>10319.950000000001</v>
      </c>
      <c r="F3812" s="194">
        <v>5</v>
      </c>
      <c r="G3812" s="194">
        <v>5</v>
      </c>
      <c r="H3812" s="194" t="s">
        <v>10119</v>
      </c>
      <c r="I3812" s="194">
        <f t="shared" si="177"/>
        <v>0</v>
      </c>
      <c r="J3812" s="116" t="s">
        <v>10120</v>
      </c>
      <c r="K3812" s="116" t="s">
        <v>10121</v>
      </c>
      <c r="L3812" s="197">
        <v>45790</v>
      </c>
      <c r="M3812" s="116"/>
      <c r="N3812" s="197">
        <v>45824</v>
      </c>
      <c r="O3812" s="388">
        <f t="shared" si="178"/>
        <v>2063.9900000000002</v>
      </c>
      <c r="P3812" s="339">
        <f t="shared" si="179"/>
        <v>0</v>
      </c>
    </row>
    <row r="3813" spans="1:16" hidden="1" x14ac:dyDescent="0.25">
      <c r="A3813" s="116">
        <v>137747</v>
      </c>
      <c r="B3813" s="116">
        <v>1</v>
      </c>
      <c r="C3813" s="116">
        <v>1235100420</v>
      </c>
      <c r="D3813" s="116" t="s">
        <v>9326</v>
      </c>
      <c r="E3813" s="339">
        <v>284156</v>
      </c>
      <c r="F3813" s="194">
        <v>1</v>
      </c>
      <c r="G3813" s="194">
        <v>1</v>
      </c>
      <c r="H3813" s="194" t="s">
        <v>10119</v>
      </c>
      <c r="I3813" s="194">
        <f t="shared" si="177"/>
        <v>0</v>
      </c>
      <c r="J3813" s="116" t="s">
        <v>11883</v>
      </c>
      <c r="K3813" s="116" t="s">
        <v>15365</v>
      </c>
      <c r="L3813" s="197">
        <v>45786</v>
      </c>
      <c r="M3813" s="116"/>
      <c r="N3813" s="197">
        <v>45796</v>
      </c>
      <c r="O3813" s="388">
        <f t="shared" si="178"/>
        <v>284156</v>
      </c>
      <c r="P3813" s="339">
        <f t="shared" si="179"/>
        <v>0</v>
      </c>
    </row>
    <row r="3814" spans="1:16" hidden="1" x14ac:dyDescent="0.25">
      <c r="A3814" s="116">
        <v>137747</v>
      </c>
      <c r="B3814" s="116">
        <v>2</v>
      </c>
      <c r="C3814" s="116">
        <v>1314100170</v>
      </c>
      <c r="D3814" s="116" t="s">
        <v>15543</v>
      </c>
      <c r="E3814" s="339">
        <v>83229</v>
      </c>
      <c r="F3814" s="194">
        <v>1</v>
      </c>
      <c r="G3814" s="194">
        <v>1</v>
      </c>
      <c r="H3814" s="194" t="s">
        <v>10119</v>
      </c>
      <c r="I3814" s="194">
        <f t="shared" si="177"/>
        <v>0</v>
      </c>
      <c r="J3814" s="116" t="s">
        <v>11883</v>
      </c>
      <c r="K3814" s="116" t="s">
        <v>15365</v>
      </c>
      <c r="L3814" s="197">
        <v>45786</v>
      </c>
      <c r="M3814" s="116"/>
      <c r="N3814" s="197">
        <v>45796</v>
      </c>
      <c r="O3814" s="388">
        <f t="shared" si="178"/>
        <v>83229</v>
      </c>
      <c r="P3814" s="339">
        <f t="shared" si="179"/>
        <v>0</v>
      </c>
    </row>
    <row r="3815" spans="1:16" hidden="1" x14ac:dyDescent="0.25">
      <c r="A3815" s="116">
        <v>137747</v>
      </c>
      <c r="B3815" s="116">
        <v>3</v>
      </c>
      <c r="C3815" s="116">
        <v>1318100230</v>
      </c>
      <c r="D3815" s="116" t="s">
        <v>17756</v>
      </c>
      <c r="E3815" s="339">
        <v>468000</v>
      </c>
      <c r="F3815" s="194">
        <v>1</v>
      </c>
      <c r="G3815" s="194">
        <v>1</v>
      </c>
      <c r="H3815" s="194" t="s">
        <v>10119</v>
      </c>
      <c r="I3815" s="194">
        <f t="shared" si="177"/>
        <v>0</v>
      </c>
      <c r="J3815" s="116" t="s">
        <v>11883</v>
      </c>
      <c r="K3815" s="116" t="s">
        <v>15365</v>
      </c>
      <c r="L3815" s="197">
        <v>45786</v>
      </c>
      <c r="M3815" s="116"/>
      <c r="N3815" s="197">
        <v>45796</v>
      </c>
      <c r="O3815" s="388">
        <f t="shared" si="178"/>
        <v>468000</v>
      </c>
      <c r="P3815" s="339">
        <f t="shared" si="179"/>
        <v>0</v>
      </c>
    </row>
    <row r="3816" spans="1:16" hidden="1" x14ac:dyDescent="0.25">
      <c r="A3816" s="116">
        <v>137747</v>
      </c>
      <c r="B3816" s="116">
        <v>4</v>
      </c>
      <c r="C3816" s="116">
        <v>1513101190</v>
      </c>
      <c r="D3816" s="116" t="s">
        <v>6564</v>
      </c>
      <c r="E3816" s="339">
        <v>47764.4</v>
      </c>
      <c r="F3816" s="194">
        <v>2</v>
      </c>
      <c r="G3816" s="194">
        <v>2</v>
      </c>
      <c r="H3816" s="194" t="s">
        <v>10119</v>
      </c>
      <c r="I3816" s="194">
        <f t="shared" si="177"/>
        <v>0</v>
      </c>
      <c r="J3816" s="116" t="s">
        <v>11883</v>
      </c>
      <c r="K3816" s="116" t="s">
        <v>15365</v>
      </c>
      <c r="L3816" s="197">
        <v>45786</v>
      </c>
      <c r="M3816" s="116"/>
      <c r="N3816" s="197">
        <v>45796</v>
      </c>
      <c r="O3816" s="388">
        <f t="shared" si="178"/>
        <v>23882.2</v>
      </c>
      <c r="P3816" s="339">
        <f t="shared" si="179"/>
        <v>0</v>
      </c>
    </row>
    <row r="3817" spans="1:16" hidden="1" x14ac:dyDescent="0.25">
      <c r="A3817" s="116">
        <v>137747</v>
      </c>
      <c r="B3817" s="116">
        <v>8</v>
      </c>
      <c r="C3817" s="116">
        <v>1515101450</v>
      </c>
      <c r="D3817" s="116" t="s">
        <v>17757</v>
      </c>
      <c r="E3817" s="339">
        <v>2861800</v>
      </c>
      <c r="F3817" s="194">
        <v>1</v>
      </c>
      <c r="G3817" s="194">
        <v>1</v>
      </c>
      <c r="H3817" s="194" t="s">
        <v>10119</v>
      </c>
      <c r="I3817" s="194">
        <f t="shared" si="177"/>
        <v>0</v>
      </c>
      <c r="J3817" s="116" t="s">
        <v>11883</v>
      </c>
      <c r="K3817" s="116" t="s">
        <v>15365</v>
      </c>
      <c r="L3817" s="197">
        <v>45786</v>
      </c>
      <c r="M3817" s="116"/>
      <c r="N3817" s="197">
        <v>45796</v>
      </c>
      <c r="O3817" s="388">
        <f t="shared" si="178"/>
        <v>2861800</v>
      </c>
      <c r="P3817" s="339">
        <f t="shared" si="179"/>
        <v>0</v>
      </c>
    </row>
    <row r="3818" spans="1:16" hidden="1" x14ac:dyDescent="0.25">
      <c r="A3818" s="116">
        <v>137747</v>
      </c>
      <c r="B3818" s="116">
        <v>5</v>
      </c>
      <c r="C3818" s="116">
        <v>1519108530</v>
      </c>
      <c r="D3818" s="116" t="s">
        <v>11310</v>
      </c>
      <c r="E3818" s="339">
        <v>56392.5</v>
      </c>
      <c r="F3818" s="194">
        <v>2</v>
      </c>
      <c r="G3818" s="194">
        <v>2</v>
      </c>
      <c r="H3818" s="194" t="s">
        <v>10119</v>
      </c>
      <c r="I3818" s="194">
        <f t="shared" si="177"/>
        <v>0</v>
      </c>
      <c r="J3818" s="116" t="s">
        <v>11883</v>
      </c>
      <c r="K3818" s="116" t="s">
        <v>15365</v>
      </c>
      <c r="L3818" s="197">
        <v>45786</v>
      </c>
      <c r="M3818" s="116"/>
      <c r="N3818" s="197">
        <v>45796</v>
      </c>
      <c r="O3818" s="388">
        <f t="shared" si="178"/>
        <v>28196.25</v>
      </c>
      <c r="P3818" s="339">
        <f t="shared" si="179"/>
        <v>0</v>
      </c>
    </row>
    <row r="3819" spans="1:16" hidden="1" x14ac:dyDescent="0.25">
      <c r="A3819" s="116">
        <v>137747</v>
      </c>
      <c r="B3819" s="116">
        <v>6</v>
      </c>
      <c r="C3819" s="116">
        <v>1519108540</v>
      </c>
      <c r="D3819" s="116" t="s">
        <v>11311</v>
      </c>
      <c r="E3819" s="339">
        <v>74438.259999999995</v>
      </c>
      <c r="F3819" s="194">
        <v>2</v>
      </c>
      <c r="G3819" s="194">
        <v>2</v>
      </c>
      <c r="H3819" s="194" t="s">
        <v>10119</v>
      </c>
      <c r="I3819" s="194">
        <f t="shared" si="177"/>
        <v>0</v>
      </c>
      <c r="J3819" s="116" t="s">
        <v>11883</v>
      </c>
      <c r="K3819" s="116" t="s">
        <v>15365</v>
      </c>
      <c r="L3819" s="197">
        <v>45786</v>
      </c>
      <c r="M3819" s="116"/>
      <c r="N3819" s="197">
        <v>45796</v>
      </c>
      <c r="O3819" s="388">
        <f t="shared" si="178"/>
        <v>37219.129999999997</v>
      </c>
      <c r="P3819" s="339">
        <f t="shared" si="179"/>
        <v>0</v>
      </c>
    </row>
    <row r="3820" spans="1:16" hidden="1" x14ac:dyDescent="0.25">
      <c r="A3820" s="116">
        <v>137747</v>
      </c>
      <c r="B3820" s="116">
        <v>7</v>
      </c>
      <c r="C3820" s="116">
        <v>1523100170</v>
      </c>
      <c r="D3820" s="116" t="s">
        <v>7149</v>
      </c>
      <c r="E3820" s="339">
        <v>22046</v>
      </c>
      <c r="F3820" s="194">
        <v>1</v>
      </c>
      <c r="G3820" s="194">
        <v>1</v>
      </c>
      <c r="H3820" s="194" t="s">
        <v>10119</v>
      </c>
      <c r="I3820" s="194">
        <f t="shared" si="177"/>
        <v>0</v>
      </c>
      <c r="J3820" s="116" t="s">
        <v>11883</v>
      </c>
      <c r="K3820" s="116" t="s">
        <v>15365</v>
      </c>
      <c r="L3820" s="197">
        <v>45786</v>
      </c>
      <c r="M3820" s="116"/>
      <c r="N3820" s="197">
        <v>45796</v>
      </c>
      <c r="O3820" s="388">
        <f t="shared" si="178"/>
        <v>22046</v>
      </c>
      <c r="P3820" s="339">
        <f t="shared" si="179"/>
        <v>0</v>
      </c>
    </row>
    <row r="3821" spans="1:16" hidden="1" x14ac:dyDescent="0.25">
      <c r="A3821" s="116">
        <v>137747</v>
      </c>
      <c r="B3821" s="116">
        <v>9</v>
      </c>
      <c r="C3821" s="116">
        <v>1810103030</v>
      </c>
      <c r="D3821" s="116" t="s">
        <v>11371</v>
      </c>
      <c r="E3821" s="339">
        <v>1539665</v>
      </c>
      <c r="F3821" s="194">
        <v>2</v>
      </c>
      <c r="G3821" s="194">
        <v>2</v>
      </c>
      <c r="H3821" s="194" t="s">
        <v>10119</v>
      </c>
      <c r="I3821" s="194">
        <f t="shared" si="177"/>
        <v>0</v>
      </c>
      <c r="J3821" s="116" t="s">
        <v>11883</v>
      </c>
      <c r="K3821" s="116" t="s">
        <v>15365</v>
      </c>
      <c r="L3821" s="197">
        <v>45786</v>
      </c>
      <c r="M3821" s="116"/>
      <c r="N3821" s="197">
        <v>45796</v>
      </c>
      <c r="O3821" s="388">
        <f t="shared" si="178"/>
        <v>769832.5</v>
      </c>
      <c r="P3821" s="339">
        <f t="shared" si="179"/>
        <v>0</v>
      </c>
    </row>
    <row r="3822" spans="1:16" hidden="1" x14ac:dyDescent="0.25">
      <c r="A3822" s="116">
        <v>137748</v>
      </c>
      <c r="B3822" s="116">
        <v>1</v>
      </c>
      <c r="C3822" s="116">
        <v>1219105290</v>
      </c>
      <c r="D3822" s="116" t="s">
        <v>16183</v>
      </c>
      <c r="E3822" s="339">
        <v>12275</v>
      </c>
      <c r="F3822" s="194">
        <v>25</v>
      </c>
      <c r="G3822" s="194">
        <v>25</v>
      </c>
      <c r="H3822" s="194" t="s">
        <v>10119</v>
      </c>
      <c r="I3822" s="194">
        <f t="shared" si="177"/>
        <v>0</v>
      </c>
      <c r="J3822" s="116" t="s">
        <v>10120</v>
      </c>
      <c r="K3822" s="116" t="s">
        <v>15630</v>
      </c>
      <c r="L3822" s="197">
        <v>45790</v>
      </c>
      <c r="M3822" s="116" t="s">
        <v>17758</v>
      </c>
      <c r="N3822" s="197">
        <v>45818</v>
      </c>
      <c r="O3822" s="388">
        <f t="shared" si="178"/>
        <v>491</v>
      </c>
      <c r="P3822" s="339">
        <f t="shared" si="179"/>
        <v>0</v>
      </c>
    </row>
    <row r="3823" spans="1:16" hidden="1" x14ac:dyDescent="0.25">
      <c r="A3823" s="116">
        <v>137748</v>
      </c>
      <c r="B3823" s="116">
        <v>2</v>
      </c>
      <c r="C3823" s="116">
        <v>1219105310</v>
      </c>
      <c r="D3823" s="116" t="s">
        <v>16184</v>
      </c>
      <c r="E3823" s="339">
        <v>15740</v>
      </c>
      <c r="F3823" s="194">
        <v>5</v>
      </c>
      <c r="G3823" s="194">
        <v>5</v>
      </c>
      <c r="H3823" s="194" t="s">
        <v>10119</v>
      </c>
      <c r="I3823" s="194">
        <f t="shared" si="177"/>
        <v>0</v>
      </c>
      <c r="J3823" s="116" t="s">
        <v>10120</v>
      </c>
      <c r="K3823" s="116" t="s">
        <v>15630</v>
      </c>
      <c r="L3823" s="197">
        <v>45790</v>
      </c>
      <c r="M3823" s="116"/>
      <c r="N3823" s="197">
        <v>45818</v>
      </c>
      <c r="O3823" s="388">
        <f t="shared" si="178"/>
        <v>3148</v>
      </c>
      <c r="P3823" s="339">
        <f t="shared" si="179"/>
        <v>0</v>
      </c>
    </row>
    <row r="3824" spans="1:16" hidden="1" x14ac:dyDescent="0.25">
      <c r="A3824" s="116">
        <v>137748</v>
      </c>
      <c r="B3824" s="116">
        <v>3</v>
      </c>
      <c r="C3824" s="116">
        <v>1810101870</v>
      </c>
      <c r="D3824" s="116" t="s">
        <v>11367</v>
      </c>
      <c r="E3824" s="339">
        <v>21682.58</v>
      </c>
      <c r="F3824" s="194">
        <v>2</v>
      </c>
      <c r="G3824" s="194">
        <v>2</v>
      </c>
      <c r="H3824" s="194" t="s">
        <v>10119</v>
      </c>
      <c r="I3824" s="194">
        <f t="shared" si="177"/>
        <v>0</v>
      </c>
      <c r="J3824" s="116" t="s">
        <v>10120</v>
      </c>
      <c r="K3824" s="116" t="s">
        <v>15630</v>
      </c>
      <c r="L3824" s="197">
        <v>45790</v>
      </c>
      <c r="M3824" s="116" t="s">
        <v>17758</v>
      </c>
      <c r="N3824" s="197">
        <v>45818</v>
      </c>
      <c r="O3824" s="388">
        <f t="shared" si="178"/>
        <v>10841.29</v>
      </c>
      <c r="P3824" s="339">
        <f t="shared" si="179"/>
        <v>0</v>
      </c>
    </row>
    <row r="3825" spans="1:16" hidden="1" x14ac:dyDescent="0.25">
      <c r="A3825" s="116">
        <v>137798</v>
      </c>
      <c r="B3825" s="116">
        <v>2</v>
      </c>
      <c r="C3825" s="116">
        <v>1314101020</v>
      </c>
      <c r="D3825" s="116" t="s">
        <v>12275</v>
      </c>
      <c r="E3825" s="339">
        <v>16110</v>
      </c>
      <c r="F3825" s="194">
        <v>1</v>
      </c>
      <c r="G3825" s="194">
        <v>1</v>
      </c>
      <c r="H3825" s="194" t="s">
        <v>10119</v>
      </c>
      <c r="I3825" s="194">
        <f t="shared" si="177"/>
        <v>0</v>
      </c>
      <c r="J3825" s="116" t="s">
        <v>10126</v>
      </c>
      <c r="K3825" s="116" t="s">
        <v>11657</v>
      </c>
      <c r="L3825" s="197">
        <v>45786</v>
      </c>
      <c r="M3825" s="116"/>
      <c r="N3825" s="197">
        <v>45789</v>
      </c>
      <c r="O3825" s="388">
        <f t="shared" si="178"/>
        <v>16110</v>
      </c>
      <c r="P3825" s="339">
        <f t="shared" si="179"/>
        <v>0</v>
      </c>
    </row>
    <row r="3826" spans="1:16" hidden="1" x14ac:dyDescent="0.25">
      <c r="A3826" s="116">
        <v>137798</v>
      </c>
      <c r="B3826" s="116">
        <v>1</v>
      </c>
      <c r="C3826" s="116">
        <v>1541100540</v>
      </c>
      <c r="D3826" s="116" t="s">
        <v>15514</v>
      </c>
      <c r="E3826" s="339">
        <v>336635</v>
      </c>
      <c r="F3826" s="194">
        <v>1</v>
      </c>
      <c r="G3826" s="194">
        <v>1</v>
      </c>
      <c r="H3826" s="194" t="s">
        <v>10119</v>
      </c>
      <c r="I3826" s="194">
        <f t="shared" si="177"/>
        <v>0</v>
      </c>
      <c r="J3826" s="116" t="s">
        <v>10126</v>
      </c>
      <c r="K3826" s="116" t="s">
        <v>11657</v>
      </c>
      <c r="L3826" s="197">
        <v>45786</v>
      </c>
      <c r="M3826" s="116"/>
      <c r="N3826" s="197">
        <v>45789</v>
      </c>
      <c r="O3826" s="388">
        <f t="shared" si="178"/>
        <v>336635</v>
      </c>
      <c r="P3826" s="339">
        <f t="shared" si="179"/>
        <v>0</v>
      </c>
    </row>
    <row r="3827" spans="1:16" hidden="1" x14ac:dyDescent="0.25">
      <c r="A3827" s="116">
        <v>137800</v>
      </c>
      <c r="B3827" s="116">
        <v>2</v>
      </c>
      <c r="C3827" s="116">
        <v>1526115420</v>
      </c>
      <c r="D3827" s="116" t="s">
        <v>17472</v>
      </c>
      <c r="E3827" s="339">
        <v>172048</v>
      </c>
      <c r="F3827" s="194">
        <v>2</v>
      </c>
      <c r="G3827" s="194">
        <v>2</v>
      </c>
      <c r="H3827" s="194" t="s">
        <v>10119</v>
      </c>
      <c r="I3827" s="194">
        <f t="shared" ref="I3827:I3890" si="180">+F3827-G3827</f>
        <v>0</v>
      </c>
      <c r="J3827" s="116" t="s">
        <v>10126</v>
      </c>
      <c r="K3827" s="116" t="s">
        <v>14781</v>
      </c>
      <c r="L3827" s="197">
        <v>45786</v>
      </c>
      <c r="M3827" s="116" t="s">
        <v>16110</v>
      </c>
      <c r="N3827" s="197">
        <v>45887</v>
      </c>
      <c r="O3827" s="388">
        <f t="shared" ref="O3827:O3890" si="181">+E3827/F3827</f>
        <v>86024</v>
      </c>
      <c r="P3827" s="339">
        <f t="shared" ref="P3827:P3890" si="182">+O3827*I3827</f>
        <v>0</v>
      </c>
    </row>
    <row r="3828" spans="1:16" hidden="1" x14ac:dyDescent="0.25">
      <c r="A3828" s="116">
        <v>137800</v>
      </c>
      <c r="B3828" s="116">
        <v>1</v>
      </c>
      <c r="C3828" s="116">
        <v>1526115450</v>
      </c>
      <c r="D3828" s="116" t="s">
        <v>17474</v>
      </c>
      <c r="E3828" s="339">
        <v>184240</v>
      </c>
      <c r="F3828" s="194">
        <v>2</v>
      </c>
      <c r="G3828" s="194">
        <v>2</v>
      </c>
      <c r="H3828" s="194" t="s">
        <v>10119</v>
      </c>
      <c r="I3828" s="194">
        <f t="shared" si="180"/>
        <v>0</v>
      </c>
      <c r="J3828" s="116" t="s">
        <v>10126</v>
      </c>
      <c r="K3828" s="116" t="s">
        <v>14781</v>
      </c>
      <c r="L3828" s="197">
        <v>45786</v>
      </c>
      <c r="M3828" s="116" t="s">
        <v>16109</v>
      </c>
      <c r="N3828" s="197">
        <v>45887</v>
      </c>
      <c r="O3828" s="388">
        <f t="shared" si="181"/>
        <v>92120</v>
      </c>
      <c r="P3828" s="339">
        <f t="shared" si="182"/>
        <v>0</v>
      </c>
    </row>
    <row r="3829" spans="1:16" hidden="1" x14ac:dyDescent="0.25">
      <c r="A3829" s="116">
        <v>137847</v>
      </c>
      <c r="B3829" s="116">
        <v>1</v>
      </c>
      <c r="C3829" s="116">
        <v>1018100000</v>
      </c>
      <c r="D3829" s="116" t="s">
        <v>10642</v>
      </c>
      <c r="E3829" s="339">
        <v>9386</v>
      </c>
      <c r="F3829" s="194">
        <v>1</v>
      </c>
      <c r="G3829" s="194">
        <v>1</v>
      </c>
      <c r="H3829" s="194" t="s">
        <v>10119</v>
      </c>
      <c r="I3829" s="194">
        <f t="shared" si="180"/>
        <v>0</v>
      </c>
      <c r="J3829" s="116" t="s">
        <v>10120</v>
      </c>
      <c r="K3829" s="116" t="s">
        <v>10121</v>
      </c>
      <c r="L3829" s="197">
        <v>45790</v>
      </c>
      <c r="M3829" s="116" t="s">
        <v>17759</v>
      </c>
      <c r="N3829" s="197">
        <v>45798</v>
      </c>
      <c r="O3829" s="388">
        <f t="shared" si="181"/>
        <v>9386</v>
      </c>
      <c r="P3829" s="339">
        <f t="shared" si="182"/>
        <v>0</v>
      </c>
    </row>
    <row r="3830" spans="1:16" hidden="1" x14ac:dyDescent="0.25">
      <c r="A3830" s="116">
        <v>137849</v>
      </c>
      <c r="B3830" s="116">
        <v>3</v>
      </c>
      <c r="C3830" s="116">
        <v>1014115280</v>
      </c>
      <c r="D3830" s="116" t="s">
        <v>11895</v>
      </c>
      <c r="E3830" s="339">
        <v>226814.5</v>
      </c>
      <c r="F3830" s="194">
        <v>50</v>
      </c>
      <c r="G3830" s="194">
        <v>50</v>
      </c>
      <c r="H3830" s="194" t="s">
        <v>10119</v>
      </c>
      <c r="I3830" s="194">
        <f t="shared" si="180"/>
        <v>0</v>
      </c>
      <c r="J3830" s="116" t="s">
        <v>10120</v>
      </c>
      <c r="K3830" s="116" t="s">
        <v>15448</v>
      </c>
      <c r="L3830" s="197">
        <v>45786</v>
      </c>
      <c r="M3830" s="116" t="s">
        <v>17760</v>
      </c>
      <c r="N3830" s="197">
        <v>45798</v>
      </c>
      <c r="O3830" s="388">
        <f t="shared" si="181"/>
        <v>4536.29</v>
      </c>
      <c r="P3830" s="339">
        <f t="shared" si="182"/>
        <v>0</v>
      </c>
    </row>
    <row r="3831" spans="1:16" hidden="1" x14ac:dyDescent="0.25">
      <c r="A3831" s="116">
        <v>137849</v>
      </c>
      <c r="B3831" s="116">
        <v>2</v>
      </c>
      <c r="C3831" s="116">
        <v>1315103470</v>
      </c>
      <c r="D3831" s="116" t="s">
        <v>7983</v>
      </c>
      <c r="E3831" s="339">
        <v>1237184</v>
      </c>
      <c r="F3831" s="194">
        <v>1</v>
      </c>
      <c r="G3831" s="194">
        <v>1</v>
      </c>
      <c r="H3831" s="194" t="s">
        <v>10119</v>
      </c>
      <c r="I3831" s="194">
        <f t="shared" si="180"/>
        <v>0</v>
      </c>
      <c r="J3831" s="116" t="s">
        <v>10120</v>
      </c>
      <c r="K3831" s="116" t="s">
        <v>15448</v>
      </c>
      <c r="L3831" s="197">
        <v>45786</v>
      </c>
      <c r="M3831" s="116" t="s">
        <v>17760</v>
      </c>
      <c r="N3831" s="197">
        <v>45798</v>
      </c>
      <c r="O3831" s="388">
        <f t="shared" si="181"/>
        <v>1237184</v>
      </c>
      <c r="P3831" s="339">
        <f t="shared" si="182"/>
        <v>0</v>
      </c>
    </row>
    <row r="3832" spans="1:16" hidden="1" x14ac:dyDescent="0.25">
      <c r="A3832" s="116">
        <v>137849</v>
      </c>
      <c r="B3832" s="116">
        <v>1</v>
      </c>
      <c r="C3832" s="116">
        <v>1515100240</v>
      </c>
      <c r="D3832" s="116" t="s">
        <v>6798</v>
      </c>
      <c r="E3832" s="339">
        <v>3821346</v>
      </c>
      <c r="F3832" s="194">
        <v>1</v>
      </c>
      <c r="G3832" s="194">
        <v>1</v>
      </c>
      <c r="H3832" s="194" t="s">
        <v>10119</v>
      </c>
      <c r="I3832" s="194">
        <f t="shared" si="180"/>
        <v>0</v>
      </c>
      <c r="J3832" s="116" t="s">
        <v>10120</v>
      </c>
      <c r="K3832" s="116" t="s">
        <v>15448</v>
      </c>
      <c r="L3832" s="197">
        <v>45786</v>
      </c>
      <c r="M3832" s="116" t="s">
        <v>17761</v>
      </c>
      <c r="N3832" s="197">
        <v>45798</v>
      </c>
      <c r="O3832" s="388">
        <f t="shared" si="181"/>
        <v>3821346</v>
      </c>
      <c r="P3832" s="339">
        <f t="shared" si="182"/>
        <v>0</v>
      </c>
    </row>
    <row r="3833" spans="1:16" hidden="1" x14ac:dyDescent="0.25">
      <c r="A3833" s="116">
        <v>137849</v>
      </c>
      <c r="B3833" s="116">
        <v>5</v>
      </c>
      <c r="C3833" s="116">
        <v>1523100170</v>
      </c>
      <c r="D3833" s="116" t="s">
        <v>7149</v>
      </c>
      <c r="E3833" s="339">
        <v>44092.24</v>
      </c>
      <c r="F3833" s="194">
        <v>2</v>
      </c>
      <c r="G3833" s="194">
        <v>2</v>
      </c>
      <c r="H3833" s="194" t="s">
        <v>10119</v>
      </c>
      <c r="I3833" s="194">
        <f t="shared" si="180"/>
        <v>0</v>
      </c>
      <c r="J3833" s="116" t="s">
        <v>10120</v>
      </c>
      <c r="K3833" s="116" t="s">
        <v>15448</v>
      </c>
      <c r="L3833" s="197">
        <v>45786</v>
      </c>
      <c r="M3833" s="116" t="s">
        <v>17760</v>
      </c>
      <c r="N3833" s="197">
        <v>45798</v>
      </c>
      <c r="O3833" s="388">
        <f t="shared" si="181"/>
        <v>22046.12</v>
      </c>
      <c r="P3833" s="339">
        <f t="shared" si="182"/>
        <v>0</v>
      </c>
    </row>
    <row r="3834" spans="1:16" hidden="1" x14ac:dyDescent="0.25">
      <c r="A3834" s="116">
        <v>137849</v>
      </c>
      <c r="B3834" s="116">
        <v>6</v>
      </c>
      <c r="C3834" s="116">
        <v>1524100430</v>
      </c>
      <c r="D3834" s="116" t="s">
        <v>11050</v>
      </c>
      <c r="E3834" s="339">
        <v>520335</v>
      </c>
      <c r="F3834" s="194">
        <v>1</v>
      </c>
      <c r="G3834" s="194">
        <v>1</v>
      </c>
      <c r="H3834" s="194" t="s">
        <v>10119</v>
      </c>
      <c r="I3834" s="194">
        <f t="shared" si="180"/>
        <v>0</v>
      </c>
      <c r="J3834" s="116" t="s">
        <v>10120</v>
      </c>
      <c r="K3834" s="116" t="s">
        <v>15448</v>
      </c>
      <c r="L3834" s="197">
        <v>45786</v>
      </c>
      <c r="M3834" s="116" t="s">
        <v>17761</v>
      </c>
      <c r="N3834" s="197">
        <v>45798</v>
      </c>
      <c r="O3834" s="388">
        <f t="shared" si="181"/>
        <v>520335</v>
      </c>
      <c r="P3834" s="339">
        <f t="shared" si="182"/>
        <v>0</v>
      </c>
    </row>
    <row r="3835" spans="1:16" hidden="1" x14ac:dyDescent="0.25">
      <c r="A3835" s="116">
        <v>137849</v>
      </c>
      <c r="B3835" s="116">
        <v>4</v>
      </c>
      <c r="C3835" s="116">
        <v>1810103030</v>
      </c>
      <c r="D3835" s="116" t="s">
        <v>11371</v>
      </c>
      <c r="E3835" s="339">
        <v>1539665</v>
      </c>
      <c r="F3835" s="194">
        <v>2</v>
      </c>
      <c r="G3835" s="194">
        <v>2</v>
      </c>
      <c r="H3835" s="194" t="s">
        <v>10119</v>
      </c>
      <c r="I3835" s="194">
        <f t="shared" si="180"/>
        <v>0</v>
      </c>
      <c r="J3835" s="116" t="s">
        <v>10120</v>
      </c>
      <c r="K3835" s="116" t="s">
        <v>15448</v>
      </c>
      <c r="L3835" s="197">
        <v>45786</v>
      </c>
      <c r="M3835" s="116" t="s">
        <v>17760</v>
      </c>
      <c r="N3835" s="197">
        <v>45798</v>
      </c>
      <c r="O3835" s="388">
        <f t="shared" si="181"/>
        <v>769832.5</v>
      </c>
      <c r="P3835" s="339">
        <f t="shared" si="182"/>
        <v>0</v>
      </c>
    </row>
    <row r="3836" spans="1:16" ht="13.5" hidden="1" customHeight="1" x14ac:dyDescent="0.25">
      <c r="A3836" s="116">
        <v>137850</v>
      </c>
      <c r="B3836" s="116">
        <v>8</v>
      </c>
      <c r="C3836" s="116">
        <v>1011100940</v>
      </c>
      <c r="D3836" s="116" t="s">
        <v>10652</v>
      </c>
      <c r="E3836" s="339">
        <v>236500</v>
      </c>
      <c r="F3836" s="194">
        <v>11</v>
      </c>
      <c r="G3836" s="194">
        <v>11</v>
      </c>
      <c r="H3836" s="194" t="s">
        <v>10119</v>
      </c>
      <c r="I3836" s="194">
        <f t="shared" si="180"/>
        <v>0</v>
      </c>
      <c r="J3836" s="116" t="s">
        <v>10120</v>
      </c>
      <c r="K3836" s="116" t="s">
        <v>15498</v>
      </c>
      <c r="L3836" s="197">
        <v>45791</v>
      </c>
      <c r="M3836" s="116" t="s">
        <v>17762</v>
      </c>
      <c r="N3836" s="197">
        <v>45824</v>
      </c>
      <c r="O3836" s="388">
        <f t="shared" si="181"/>
        <v>21500</v>
      </c>
      <c r="P3836" s="339">
        <f t="shared" si="182"/>
        <v>0</v>
      </c>
    </row>
    <row r="3837" spans="1:16" hidden="1" x14ac:dyDescent="0.25">
      <c r="A3837" s="116">
        <v>137850</v>
      </c>
      <c r="B3837" s="116">
        <v>3</v>
      </c>
      <c r="C3837" s="116">
        <v>1122100230</v>
      </c>
      <c r="D3837" s="116" t="s">
        <v>17542</v>
      </c>
      <c r="E3837" s="339">
        <v>111478.18</v>
      </c>
      <c r="F3837" s="194">
        <v>2</v>
      </c>
      <c r="G3837" s="194">
        <v>2</v>
      </c>
      <c r="H3837" s="194" t="s">
        <v>10119</v>
      </c>
      <c r="I3837" s="194">
        <f t="shared" si="180"/>
        <v>0</v>
      </c>
      <c r="J3837" s="116" t="s">
        <v>10120</v>
      </c>
      <c r="K3837" s="116" t="s">
        <v>15498</v>
      </c>
      <c r="L3837" s="197">
        <v>45791</v>
      </c>
      <c r="M3837" s="116" t="s">
        <v>17762</v>
      </c>
      <c r="N3837" s="197">
        <v>45824</v>
      </c>
      <c r="O3837" s="388">
        <f t="shared" si="181"/>
        <v>55739.09</v>
      </c>
      <c r="P3837" s="339">
        <f t="shared" si="182"/>
        <v>0</v>
      </c>
    </row>
    <row r="3838" spans="1:16" hidden="1" x14ac:dyDescent="0.25">
      <c r="A3838" s="116">
        <v>137850</v>
      </c>
      <c r="B3838" s="116">
        <v>4</v>
      </c>
      <c r="C3838" s="116">
        <v>1516101650</v>
      </c>
      <c r="D3838" s="116" t="s">
        <v>10379</v>
      </c>
      <c r="E3838" s="339">
        <v>17299.7</v>
      </c>
      <c r="F3838" s="194">
        <v>10</v>
      </c>
      <c r="G3838" s="194">
        <v>10</v>
      </c>
      <c r="H3838" s="194" t="s">
        <v>10119</v>
      </c>
      <c r="I3838" s="194">
        <f t="shared" si="180"/>
        <v>0</v>
      </c>
      <c r="J3838" s="116" t="s">
        <v>10120</v>
      </c>
      <c r="K3838" s="116" t="s">
        <v>15498</v>
      </c>
      <c r="L3838" s="197">
        <v>45791</v>
      </c>
      <c r="M3838" s="116" t="s">
        <v>17762</v>
      </c>
      <c r="N3838" s="197">
        <v>45824</v>
      </c>
      <c r="O3838" s="388">
        <f t="shared" si="181"/>
        <v>1729.97</v>
      </c>
      <c r="P3838" s="339">
        <f t="shared" si="182"/>
        <v>0</v>
      </c>
    </row>
    <row r="3839" spans="1:16" hidden="1" x14ac:dyDescent="0.25">
      <c r="A3839" s="116">
        <v>137850</v>
      </c>
      <c r="B3839" s="116">
        <v>5</v>
      </c>
      <c r="C3839" s="116">
        <v>1521100380</v>
      </c>
      <c r="D3839" s="116" t="s">
        <v>17763</v>
      </c>
      <c r="E3839" s="339">
        <v>32</v>
      </c>
      <c r="F3839" s="194">
        <v>1</v>
      </c>
      <c r="G3839" s="194">
        <v>1</v>
      </c>
      <c r="H3839" s="194" t="s">
        <v>10119</v>
      </c>
      <c r="I3839" s="194">
        <f t="shared" si="180"/>
        <v>0</v>
      </c>
      <c r="J3839" s="116" t="s">
        <v>10120</v>
      </c>
      <c r="K3839" s="116" t="s">
        <v>15498</v>
      </c>
      <c r="L3839" s="197">
        <v>45791</v>
      </c>
      <c r="M3839" s="116" t="s">
        <v>17762</v>
      </c>
      <c r="N3839" s="197">
        <v>45824</v>
      </c>
      <c r="O3839" s="388">
        <f t="shared" si="181"/>
        <v>32</v>
      </c>
      <c r="P3839" s="339">
        <f t="shared" si="182"/>
        <v>0</v>
      </c>
    </row>
    <row r="3840" spans="1:16" hidden="1" x14ac:dyDescent="0.25">
      <c r="A3840" s="116">
        <v>137850</v>
      </c>
      <c r="B3840" s="116">
        <v>2</v>
      </c>
      <c r="C3840" s="116">
        <v>1553103360</v>
      </c>
      <c r="D3840" s="116" t="s">
        <v>9745</v>
      </c>
      <c r="E3840" s="339">
        <v>36000</v>
      </c>
      <c r="F3840" s="194">
        <v>2</v>
      </c>
      <c r="G3840" s="194">
        <v>2</v>
      </c>
      <c r="H3840" s="194" t="s">
        <v>10119</v>
      </c>
      <c r="I3840" s="194">
        <f t="shared" si="180"/>
        <v>0</v>
      </c>
      <c r="J3840" s="116" t="s">
        <v>10120</v>
      </c>
      <c r="K3840" s="116" t="s">
        <v>15498</v>
      </c>
      <c r="L3840" s="197">
        <v>45791</v>
      </c>
      <c r="M3840" s="116" t="s">
        <v>17762</v>
      </c>
      <c r="N3840" s="197">
        <v>45824</v>
      </c>
      <c r="O3840" s="388">
        <f t="shared" si="181"/>
        <v>18000</v>
      </c>
      <c r="P3840" s="339">
        <f t="shared" si="182"/>
        <v>0</v>
      </c>
    </row>
    <row r="3841" spans="1:16" hidden="1" x14ac:dyDescent="0.25">
      <c r="A3841" s="116">
        <v>137850</v>
      </c>
      <c r="B3841" s="116">
        <v>7</v>
      </c>
      <c r="C3841" s="116">
        <v>1810103680</v>
      </c>
      <c r="D3841" s="116" t="s">
        <v>17514</v>
      </c>
      <c r="E3841" s="339">
        <v>263</v>
      </c>
      <c r="F3841" s="194">
        <v>1</v>
      </c>
      <c r="G3841" s="194">
        <v>1</v>
      </c>
      <c r="H3841" s="194" t="s">
        <v>10119</v>
      </c>
      <c r="I3841" s="194">
        <f t="shared" si="180"/>
        <v>0</v>
      </c>
      <c r="J3841" s="116" t="s">
        <v>10120</v>
      </c>
      <c r="K3841" s="116" t="s">
        <v>15498</v>
      </c>
      <c r="L3841" s="197">
        <v>45791</v>
      </c>
      <c r="M3841" s="116" t="s">
        <v>17762</v>
      </c>
      <c r="N3841" s="197">
        <v>45824</v>
      </c>
      <c r="O3841" s="388">
        <f t="shared" si="181"/>
        <v>263</v>
      </c>
      <c r="P3841" s="339">
        <f t="shared" si="182"/>
        <v>0</v>
      </c>
    </row>
    <row r="3842" spans="1:16" hidden="1" x14ac:dyDescent="0.25">
      <c r="A3842" s="116">
        <v>137850</v>
      </c>
      <c r="B3842" s="116">
        <v>9</v>
      </c>
      <c r="C3842" s="116">
        <v>1810104530</v>
      </c>
      <c r="D3842" s="116" t="s">
        <v>17764</v>
      </c>
      <c r="E3842" s="339">
        <v>404</v>
      </c>
      <c r="F3842" s="194">
        <v>4</v>
      </c>
      <c r="G3842" s="194">
        <v>4</v>
      </c>
      <c r="H3842" s="194" t="s">
        <v>10119</v>
      </c>
      <c r="I3842" s="194">
        <f t="shared" si="180"/>
        <v>0</v>
      </c>
      <c r="J3842" s="116" t="s">
        <v>10120</v>
      </c>
      <c r="K3842" s="116" t="s">
        <v>15498</v>
      </c>
      <c r="L3842" s="197">
        <v>45791</v>
      </c>
      <c r="M3842" s="116" t="s">
        <v>17762</v>
      </c>
      <c r="N3842" s="197">
        <v>45824</v>
      </c>
      <c r="O3842" s="388">
        <f t="shared" si="181"/>
        <v>101</v>
      </c>
      <c r="P3842" s="339">
        <f t="shared" si="182"/>
        <v>0</v>
      </c>
    </row>
    <row r="3843" spans="1:16" hidden="1" x14ac:dyDescent="0.25">
      <c r="A3843" s="116">
        <v>137850</v>
      </c>
      <c r="B3843" s="116">
        <v>10</v>
      </c>
      <c r="C3843" s="116">
        <v>1810104550</v>
      </c>
      <c r="D3843" s="116" t="s">
        <v>17765</v>
      </c>
      <c r="E3843" s="339">
        <v>352.16</v>
      </c>
      <c r="F3843" s="194">
        <v>4</v>
      </c>
      <c r="G3843" s="194">
        <v>4</v>
      </c>
      <c r="H3843" s="194" t="s">
        <v>10119</v>
      </c>
      <c r="I3843" s="194">
        <f t="shared" si="180"/>
        <v>0</v>
      </c>
      <c r="J3843" s="116" t="s">
        <v>10120</v>
      </c>
      <c r="K3843" s="116" t="s">
        <v>15498</v>
      </c>
      <c r="L3843" s="197">
        <v>45791</v>
      </c>
      <c r="M3843" s="116" t="s">
        <v>17762</v>
      </c>
      <c r="N3843" s="197">
        <v>45824</v>
      </c>
      <c r="O3843" s="388">
        <f t="shared" si="181"/>
        <v>88.04</v>
      </c>
      <c r="P3843" s="339">
        <f t="shared" si="182"/>
        <v>0</v>
      </c>
    </row>
    <row r="3844" spans="1:16" hidden="1" x14ac:dyDescent="0.25">
      <c r="A3844" s="116">
        <v>137850</v>
      </c>
      <c r="B3844" s="116">
        <v>1</v>
      </c>
      <c r="C3844" s="116">
        <v>1810104590</v>
      </c>
      <c r="D3844" s="116" t="s">
        <v>17526</v>
      </c>
      <c r="E3844" s="339">
        <v>385.85</v>
      </c>
      <c r="F3844" s="194">
        <v>5</v>
      </c>
      <c r="G3844" s="194">
        <v>5</v>
      </c>
      <c r="H3844" s="194" t="s">
        <v>10119</v>
      </c>
      <c r="I3844" s="194">
        <f t="shared" si="180"/>
        <v>0</v>
      </c>
      <c r="J3844" s="116" t="s">
        <v>10120</v>
      </c>
      <c r="K3844" s="116" t="s">
        <v>15498</v>
      </c>
      <c r="L3844" s="197">
        <v>45791</v>
      </c>
      <c r="M3844" s="116" t="s">
        <v>17762</v>
      </c>
      <c r="N3844" s="197">
        <v>45824</v>
      </c>
      <c r="O3844" s="388">
        <f t="shared" si="181"/>
        <v>77.17</v>
      </c>
      <c r="P3844" s="339">
        <f t="shared" si="182"/>
        <v>0</v>
      </c>
    </row>
    <row r="3845" spans="1:16" hidden="1" x14ac:dyDescent="0.25">
      <c r="A3845" s="116">
        <v>137850</v>
      </c>
      <c r="B3845" s="116">
        <v>6</v>
      </c>
      <c r="C3845" s="116">
        <v>1810105060</v>
      </c>
      <c r="D3845" s="116" t="s">
        <v>15673</v>
      </c>
      <c r="E3845" s="339">
        <v>30</v>
      </c>
      <c r="F3845" s="194">
        <v>2</v>
      </c>
      <c r="G3845" s="194">
        <v>2</v>
      </c>
      <c r="H3845" s="194" t="s">
        <v>10119</v>
      </c>
      <c r="I3845" s="194">
        <f t="shared" si="180"/>
        <v>0</v>
      </c>
      <c r="J3845" s="116" t="s">
        <v>10120</v>
      </c>
      <c r="K3845" s="116" t="s">
        <v>15498</v>
      </c>
      <c r="L3845" s="197">
        <v>45791</v>
      </c>
      <c r="M3845" s="116" t="s">
        <v>17762</v>
      </c>
      <c r="N3845" s="197">
        <v>45824</v>
      </c>
      <c r="O3845" s="388">
        <f t="shared" si="181"/>
        <v>15</v>
      </c>
      <c r="P3845" s="339">
        <f t="shared" si="182"/>
        <v>0</v>
      </c>
    </row>
    <row r="3846" spans="1:16" hidden="1" x14ac:dyDescent="0.25">
      <c r="A3846" s="116">
        <v>137912</v>
      </c>
      <c r="B3846" s="116">
        <v>1</v>
      </c>
      <c r="C3846" s="116">
        <v>1513100320</v>
      </c>
      <c r="D3846" s="116" t="s">
        <v>16197</v>
      </c>
      <c r="E3846" s="339">
        <v>867599.1</v>
      </c>
      <c r="F3846" s="194">
        <v>90</v>
      </c>
      <c r="G3846" s="194">
        <v>90</v>
      </c>
      <c r="H3846" s="194" t="s">
        <v>10119</v>
      </c>
      <c r="I3846" s="194">
        <f t="shared" si="180"/>
        <v>0</v>
      </c>
      <c r="J3846" s="116" t="s">
        <v>10126</v>
      </c>
      <c r="K3846" s="116" t="s">
        <v>15008</v>
      </c>
      <c r="L3846" s="197">
        <v>45791</v>
      </c>
      <c r="M3846" s="116" t="s">
        <v>15906</v>
      </c>
      <c r="N3846" s="197">
        <v>45824</v>
      </c>
      <c r="O3846" s="388">
        <f t="shared" si="181"/>
        <v>9639.99</v>
      </c>
      <c r="P3846" s="339">
        <f t="shared" si="182"/>
        <v>0</v>
      </c>
    </row>
    <row r="3847" spans="1:16" hidden="1" x14ac:dyDescent="0.25">
      <c r="A3847" s="116">
        <v>137927</v>
      </c>
      <c r="B3847" s="116">
        <v>1</v>
      </c>
      <c r="C3847" s="116">
        <v>1233100280</v>
      </c>
      <c r="D3847" s="116" t="s">
        <v>17464</v>
      </c>
      <c r="E3847" s="339">
        <v>30487.439999999999</v>
      </c>
      <c r="F3847" s="194">
        <v>12</v>
      </c>
      <c r="G3847" s="194">
        <v>12</v>
      </c>
      <c r="H3847" s="194" t="s">
        <v>10119</v>
      </c>
      <c r="I3847" s="194">
        <f t="shared" si="180"/>
        <v>0</v>
      </c>
      <c r="J3847" s="116" t="s">
        <v>10126</v>
      </c>
      <c r="K3847" s="116" t="s">
        <v>11757</v>
      </c>
      <c r="L3847" s="197">
        <v>45791</v>
      </c>
      <c r="M3847" s="116" t="s">
        <v>15563</v>
      </c>
      <c r="N3847" s="197">
        <v>45842</v>
      </c>
      <c r="O3847" s="388">
        <f t="shared" si="181"/>
        <v>2540.62</v>
      </c>
      <c r="P3847" s="339">
        <f t="shared" si="182"/>
        <v>0</v>
      </c>
    </row>
    <row r="3848" spans="1:16" hidden="1" x14ac:dyDescent="0.25">
      <c r="A3848" s="116">
        <v>137930</v>
      </c>
      <c r="B3848" s="116">
        <v>7</v>
      </c>
      <c r="C3848" s="116">
        <v>1011100110</v>
      </c>
      <c r="D3848" s="116" t="s">
        <v>10354</v>
      </c>
      <c r="E3848" s="339">
        <v>17400</v>
      </c>
      <c r="F3848" s="194">
        <v>5</v>
      </c>
      <c r="G3848" s="194">
        <v>5</v>
      </c>
      <c r="H3848" s="194" t="s">
        <v>10119</v>
      </c>
      <c r="I3848" s="194">
        <f t="shared" si="180"/>
        <v>0</v>
      </c>
      <c r="J3848" s="116" t="s">
        <v>10126</v>
      </c>
      <c r="K3848" s="116" t="s">
        <v>15534</v>
      </c>
      <c r="L3848" s="197">
        <v>45791</v>
      </c>
      <c r="M3848" s="116" t="s">
        <v>15565</v>
      </c>
      <c r="N3848" s="197">
        <v>45798</v>
      </c>
      <c r="O3848" s="388">
        <f t="shared" si="181"/>
        <v>3480</v>
      </c>
      <c r="P3848" s="339">
        <f t="shared" si="182"/>
        <v>0</v>
      </c>
    </row>
    <row r="3849" spans="1:16" hidden="1" x14ac:dyDescent="0.25">
      <c r="A3849" s="116">
        <v>137930</v>
      </c>
      <c r="B3849" s="116">
        <v>8</v>
      </c>
      <c r="C3849" s="116">
        <v>1011100430</v>
      </c>
      <c r="D3849" s="116" t="s">
        <v>17451</v>
      </c>
      <c r="E3849" s="339">
        <v>7150</v>
      </c>
      <c r="F3849" s="194">
        <v>1</v>
      </c>
      <c r="G3849" s="194">
        <v>1</v>
      </c>
      <c r="H3849" s="194" t="s">
        <v>10119</v>
      </c>
      <c r="I3849" s="194">
        <f t="shared" si="180"/>
        <v>0</v>
      </c>
      <c r="J3849" s="116" t="s">
        <v>10126</v>
      </c>
      <c r="K3849" s="116" t="s">
        <v>15534</v>
      </c>
      <c r="L3849" s="197">
        <v>45791</v>
      </c>
      <c r="M3849" s="116" t="s">
        <v>15565</v>
      </c>
      <c r="N3849" s="197">
        <v>45798</v>
      </c>
      <c r="O3849" s="388">
        <f t="shared" si="181"/>
        <v>7150</v>
      </c>
      <c r="P3849" s="339">
        <f t="shared" si="182"/>
        <v>0</v>
      </c>
    </row>
    <row r="3850" spans="1:16" hidden="1" x14ac:dyDescent="0.25">
      <c r="A3850" s="116">
        <v>137930</v>
      </c>
      <c r="B3850" s="116">
        <v>9</v>
      </c>
      <c r="C3850" s="116">
        <v>1014104530</v>
      </c>
      <c r="D3850" s="116" t="s">
        <v>10355</v>
      </c>
      <c r="E3850" s="339">
        <v>57979.48</v>
      </c>
      <c r="F3850" s="194">
        <v>2</v>
      </c>
      <c r="G3850" s="194">
        <v>2</v>
      </c>
      <c r="H3850" s="194" t="s">
        <v>10119</v>
      </c>
      <c r="I3850" s="194">
        <f t="shared" si="180"/>
        <v>0</v>
      </c>
      <c r="J3850" s="116" t="s">
        <v>10126</v>
      </c>
      <c r="K3850" s="116" t="s">
        <v>15534</v>
      </c>
      <c r="L3850" s="197">
        <v>45791</v>
      </c>
      <c r="M3850" s="116" t="s">
        <v>15565</v>
      </c>
      <c r="N3850" s="197">
        <v>45798</v>
      </c>
      <c r="O3850" s="388">
        <f t="shared" si="181"/>
        <v>28989.74</v>
      </c>
      <c r="P3850" s="339">
        <f t="shared" si="182"/>
        <v>0</v>
      </c>
    </row>
    <row r="3851" spans="1:16" hidden="1" x14ac:dyDescent="0.25">
      <c r="A3851" s="116">
        <v>137930</v>
      </c>
      <c r="B3851" s="116">
        <v>6</v>
      </c>
      <c r="C3851" s="116">
        <v>1014115280</v>
      </c>
      <c r="D3851" s="116" t="s">
        <v>11895</v>
      </c>
      <c r="E3851" s="339">
        <v>45362.9</v>
      </c>
      <c r="F3851" s="194">
        <v>10</v>
      </c>
      <c r="G3851" s="194">
        <v>10</v>
      </c>
      <c r="H3851" s="194" t="s">
        <v>10119</v>
      </c>
      <c r="I3851" s="194">
        <f t="shared" si="180"/>
        <v>0</v>
      </c>
      <c r="J3851" s="116" t="s">
        <v>10126</v>
      </c>
      <c r="K3851" s="116" t="s">
        <v>15534</v>
      </c>
      <c r="L3851" s="197">
        <v>45791</v>
      </c>
      <c r="M3851" s="116" t="s">
        <v>15565</v>
      </c>
      <c r="N3851" s="197">
        <v>45798</v>
      </c>
      <c r="O3851" s="388">
        <f t="shared" si="181"/>
        <v>4536.29</v>
      </c>
      <c r="P3851" s="339">
        <f t="shared" si="182"/>
        <v>0</v>
      </c>
    </row>
    <row r="3852" spans="1:16" hidden="1" x14ac:dyDescent="0.25">
      <c r="A3852" s="116">
        <v>137930</v>
      </c>
      <c r="B3852" s="116">
        <v>2</v>
      </c>
      <c r="C3852" s="116">
        <v>1026100080</v>
      </c>
      <c r="D3852" s="116" t="s">
        <v>17456</v>
      </c>
      <c r="E3852" s="339">
        <v>64890</v>
      </c>
      <c r="F3852" s="194">
        <v>1</v>
      </c>
      <c r="G3852" s="194">
        <v>1</v>
      </c>
      <c r="H3852" s="194" t="s">
        <v>10119</v>
      </c>
      <c r="I3852" s="194">
        <f t="shared" si="180"/>
        <v>0</v>
      </c>
      <c r="J3852" s="116" t="s">
        <v>10126</v>
      </c>
      <c r="K3852" s="116" t="s">
        <v>15534</v>
      </c>
      <c r="L3852" s="197">
        <v>45791</v>
      </c>
      <c r="M3852" s="116" t="s">
        <v>15565</v>
      </c>
      <c r="N3852" s="197">
        <v>45798</v>
      </c>
      <c r="O3852" s="388">
        <f t="shared" si="181"/>
        <v>64890</v>
      </c>
      <c r="P3852" s="339">
        <f t="shared" si="182"/>
        <v>0</v>
      </c>
    </row>
    <row r="3853" spans="1:16" hidden="1" x14ac:dyDescent="0.25">
      <c r="A3853" s="116">
        <v>137930</v>
      </c>
      <c r="B3853" s="116">
        <v>3</v>
      </c>
      <c r="C3853" s="116">
        <v>1027100100</v>
      </c>
      <c r="D3853" s="116" t="s">
        <v>10645</v>
      </c>
      <c r="E3853" s="339">
        <v>203400</v>
      </c>
      <c r="F3853" s="194">
        <v>6</v>
      </c>
      <c r="G3853" s="194">
        <v>6</v>
      </c>
      <c r="H3853" s="194" t="s">
        <v>10119</v>
      </c>
      <c r="I3853" s="194">
        <f t="shared" si="180"/>
        <v>0</v>
      </c>
      <c r="J3853" s="116" t="s">
        <v>10126</v>
      </c>
      <c r="K3853" s="116" t="s">
        <v>15534</v>
      </c>
      <c r="L3853" s="197">
        <v>45791</v>
      </c>
      <c r="M3853" s="116"/>
      <c r="N3853" s="197">
        <v>45875</v>
      </c>
      <c r="O3853" s="388">
        <f t="shared" si="181"/>
        <v>33900</v>
      </c>
      <c r="P3853" s="339">
        <f t="shared" si="182"/>
        <v>0</v>
      </c>
    </row>
    <row r="3854" spans="1:16" hidden="1" x14ac:dyDescent="0.25">
      <c r="A3854" s="116">
        <v>137930</v>
      </c>
      <c r="B3854" s="116">
        <v>4</v>
      </c>
      <c r="C3854" s="116">
        <v>1123100000</v>
      </c>
      <c r="D3854" s="116" t="s">
        <v>17465</v>
      </c>
      <c r="E3854" s="339">
        <v>276010.08</v>
      </c>
      <c r="F3854" s="194">
        <v>12</v>
      </c>
      <c r="G3854" s="194">
        <v>12</v>
      </c>
      <c r="H3854" s="194" t="s">
        <v>10119</v>
      </c>
      <c r="I3854" s="194">
        <f t="shared" si="180"/>
        <v>0</v>
      </c>
      <c r="J3854" s="116" t="s">
        <v>10126</v>
      </c>
      <c r="K3854" s="116" t="s">
        <v>15534</v>
      </c>
      <c r="L3854" s="197">
        <v>45791</v>
      </c>
      <c r="M3854" s="116" t="s">
        <v>15565</v>
      </c>
      <c r="N3854" s="197">
        <v>45798</v>
      </c>
      <c r="O3854" s="388">
        <f t="shared" si="181"/>
        <v>23000.84</v>
      </c>
      <c r="P3854" s="339">
        <f t="shared" si="182"/>
        <v>0</v>
      </c>
    </row>
    <row r="3855" spans="1:16" hidden="1" x14ac:dyDescent="0.25">
      <c r="A3855" s="116">
        <v>137930</v>
      </c>
      <c r="B3855" s="116">
        <v>5</v>
      </c>
      <c r="C3855" s="116">
        <v>1215100010</v>
      </c>
      <c r="D3855" s="116" t="s">
        <v>11206</v>
      </c>
      <c r="E3855" s="339">
        <v>10452.06</v>
      </c>
      <c r="F3855" s="194">
        <v>2</v>
      </c>
      <c r="G3855" s="194">
        <v>2</v>
      </c>
      <c r="H3855" s="194" t="s">
        <v>10119</v>
      </c>
      <c r="I3855" s="194">
        <f t="shared" si="180"/>
        <v>0</v>
      </c>
      <c r="J3855" s="116" t="s">
        <v>10126</v>
      </c>
      <c r="K3855" s="116" t="s">
        <v>15534</v>
      </c>
      <c r="L3855" s="197">
        <v>45791</v>
      </c>
      <c r="M3855" s="116" t="s">
        <v>15565</v>
      </c>
      <c r="N3855" s="197">
        <v>45798</v>
      </c>
      <c r="O3855" s="388">
        <f t="shared" si="181"/>
        <v>5226.03</v>
      </c>
      <c r="P3855" s="339">
        <f t="shared" si="182"/>
        <v>0</v>
      </c>
    </row>
    <row r="3856" spans="1:16" hidden="1" x14ac:dyDescent="0.25">
      <c r="A3856" s="116">
        <v>137930</v>
      </c>
      <c r="B3856" s="116">
        <v>1</v>
      </c>
      <c r="C3856" s="116">
        <v>1513100320</v>
      </c>
      <c r="D3856" s="116" t="s">
        <v>16197</v>
      </c>
      <c r="E3856" s="339">
        <v>578400</v>
      </c>
      <c r="F3856" s="194">
        <v>60</v>
      </c>
      <c r="G3856" s="194">
        <v>60</v>
      </c>
      <c r="H3856" s="194" t="s">
        <v>10119</v>
      </c>
      <c r="I3856" s="194">
        <f t="shared" si="180"/>
        <v>0</v>
      </c>
      <c r="J3856" s="116" t="s">
        <v>10126</v>
      </c>
      <c r="K3856" s="116" t="s">
        <v>15534</v>
      </c>
      <c r="L3856" s="197">
        <v>45791</v>
      </c>
      <c r="M3856" s="116"/>
      <c r="N3856" s="197">
        <v>45842</v>
      </c>
      <c r="O3856" s="388">
        <f t="shared" si="181"/>
        <v>9640</v>
      </c>
      <c r="P3856" s="339">
        <f t="shared" si="182"/>
        <v>0</v>
      </c>
    </row>
    <row r="3857" spans="1:16" hidden="1" x14ac:dyDescent="0.25">
      <c r="A3857" s="116">
        <v>137931</v>
      </c>
      <c r="B3857" s="116">
        <v>2</v>
      </c>
      <c r="C3857" s="116">
        <v>1022104250</v>
      </c>
      <c r="D3857" s="116" t="s">
        <v>12100</v>
      </c>
      <c r="E3857" s="339">
        <v>15490.92</v>
      </c>
      <c r="F3857" s="194">
        <v>3</v>
      </c>
      <c r="G3857" s="194">
        <v>3</v>
      </c>
      <c r="H3857" s="194" t="s">
        <v>10119</v>
      </c>
      <c r="I3857" s="194">
        <f t="shared" si="180"/>
        <v>0</v>
      </c>
      <c r="J3857" s="116" t="s">
        <v>10126</v>
      </c>
      <c r="K3857" s="116" t="s">
        <v>15457</v>
      </c>
      <c r="L3857" s="197">
        <v>45791</v>
      </c>
      <c r="M3857" s="116" t="s">
        <v>15561</v>
      </c>
      <c r="N3857" s="197">
        <v>45798</v>
      </c>
      <c r="O3857" s="388">
        <f t="shared" si="181"/>
        <v>5163.6400000000003</v>
      </c>
      <c r="P3857" s="339">
        <f t="shared" si="182"/>
        <v>0</v>
      </c>
    </row>
    <row r="3858" spans="1:16" hidden="1" x14ac:dyDescent="0.25">
      <c r="A3858" s="116">
        <v>137931</v>
      </c>
      <c r="B3858" s="116">
        <v>1</v>
      </c>
      <c r="C3858" s="116">
        <v>1524100370</v>
      </c>
      <c r="D3858" s="116" t="s">
        <v>9059</v>
      </c>
      <c r="E3858" s="339">
        <v>1840227.5</v>
      </c>
      <c r="F3858" s="194">
        <v>2</v>
      </c>
      <c r="G3858" s="194">
        <v>2</v>
      </c>
      <c r="H3858" s="194" t="s">
        <v>10119</v>
      </c>
      <c r="I3858" s="194">
        <f t="shared" si="180"/>
        <v>0</v>
      </c>
      <c r="J3858" s="116" t="s">
        <v>10126</v>
      </c>
      <c r="K3858" s="116" t="s">
        <v>15457</v>
      </c>
      <c r="L3858" s="197">
        <v>45791</v>
      </c>
      <c r="M3858" s="116" t="s">
        <v>15560</v>
      </c>
      <c r="N3858" s="197">
        <v>45798</v>
      </c>
      <c r="O3858" s="388">
        <f t="shared" si="181"/>
        <v>920113.75</v>
      </c>
      <c r="P3858" s="339">
        <f t="shared" si="182"/>
        <v>0</v>
      </c>
    </row>
    <row r="3859" spans="1:16" hidden="1" x14ac:dyDescent="0.25">
      <c r="A3859" s="116">
        <v>137932</v>
      </c>
      <c r="B3859" s="116">
        <v>1</v>
      </c>
      <c r="C3859" s="116">
        <v>1318100300</v>
      </c>
      <c r="D3859" s="116" t="s">
        <v>11265</v>
      </c>
      <c r="E3859" s="339">
        <v>218800</v>
      </c>
      <c r="F3859" s="194">
        <v>1</v>
      </c>
      <c r="G3859" s="194">
        <v>1</v>
      </c>
      <c r="H3859" s="194" t="s">
        <v>10119</v>
      </c>
      <c r="I3859" s="194">
        <f t="shared" si="180"/>
        <v>0</v>
      </c>
      <c r="J3859" s="116" t="s">
        <v>10126</v>
      </c>
      <c r="K3859" s="116" t="s">
        <v>10853</v>
      </c>
      <c r="L3859" s="197">
        <v>45791</v>
      </c>
      <c r="M3859" s="116" t="s">
        <v>15559</v>
      </c>
      <c r="N3859" s="197">
        <v>45798</v>
      </c>
      <c r="O3859" s="388">
        <f t="shared" si="181"/>
        <v>218800</v>
      </c>
      <c r="P3859" s="339">
        <f t="shared" si="182"/>
        <v>0</v>
      </c>
    </row>
    <row r="3860" spans="1:16" hidden="1" x14ac:dyDescent="0.25">
      <c r="A3860" s="116">
        <v>137932</v>
      </c>
      <c r="B3860" s="116">
        <v>2</v>
      </c>
      <c r="C3860" s="116">
        <v>1318102050</v>
      </c>
      <c r="D3860" s="116" t="s">
        <v>15558</v>
      </c>
      <c r="E3860" s="339">
        <v>509072</v>
      </c>
      <c r="F3860" s="194">
        <v>1</v>
      </c>
      <c r="G3860" s="194">
        <v>1</v>
      </c>
      <c r="H3860" s="194" t="s">
        <v>10119</v>
      </c>
      <c r="I3860" s="194">
        <f t="shared" si="180"/>
        <v>0</v>
      </c>
      <c r="J3860" s="116" t="s">
        <v>10126</v>
      </c>
      <c r="K3860" s="116" t="s">
        <v>10853</v>
      </c>
      <c r="L3860" s="197">
        <v>45791</v>
      </c>
      <c r="M3860" s="116" t="s">
        <v>15559</v>
      </c>
      <c r="N3860" s="197">
        <v>45798</v>
      </c>
      <c r="O3860" s="388">
        <f t="shared" si="181"/>
        <v>509072</v>
      </c>
      <c r="P3860" s="339">
        <f t="shared" si="182"/>
        <v>0</v>
      </c>
    </row>
    <row r="3861" spans="1:16" hidden="1" x14ac:dyDescent="0.25">
      <c r="A3861" s="116">
        <v>137939</v>
      </c>
      <c r="B3861" s="116">
        <v>4</v>
      </c>
      <c r="C3861" s="116">
        <v>1113101930</v>
      </c>
      <c r="D3861" s="116" t="s">
        <v>8054</v>
      </c>
      <c r="E3861" s="339">
        <v>79546.92</v>
      </c>
      <c r="F3861" s="194">
        <v>12</v>
      </c>
      <c r="G3861" s="194">
        <v>12</v>
      </c>
      <c r="H3861" s="194" t="s">
        <v>10119</v>
      </c>
      <c r="I3861" s="194">
        <f t="shared" si="180"/>
        <v>0</v>
      </c>
      <c r="J3861" s="116" t="s">
        <v>10120</v>
      </c>
      <c r="K3861" s="116" t="s">
        <v>15467</v>
      </c>
      <c r="L3861" s="197">
        <v>45790</v>
      </c>
      <c r="M3861" s="116" t="s">
        <v>17766</v>
      </c>
      <c r="N3861" s="197">
        <v>45875</v>
      </c>
      <c r="O3861" s="388">
        <f t="shared" si="181"/>
        <v>6628.91</v>
      </c>
      <c r="P3861" s="339">
        <f t="shared" si="182"/>
        <v>0</v>
      </c>
    </row>
    <row r="3862" spans="1:16" hidden="1" x14ac:dyDescent="0.25">
      <c r="A3862" s="116">
        <v>137939</v>
      </c>
      <c r="B3862" s="116">
        <v>5</v>
      </c>
      <c r="C3862" s="116">
        <v>1113101960</v>
      </c>
      <c r="D3862" s="116" t="s">
        <v>8547</v>
      </c>
      <c r="E3862" s="339">
        <v>135917.16</v>
      </c>
      <c r="F3862" s="194">
        <v>12</v>
      </c>
      <c r="G3862" s="194">
        <v>12</v>
      </c>
      <c r="H3862" s="194" t="s">
        <v>10119</v>
      </c>
      <c r="I3862" s="194">
        <f t="shared" si="180"/>
        <v>0</v>
      </c>
      <c r="J3862" s="116" t="s">
        <v>10120</v>
      </c>
      <c r="K3862" s="116" t="s">
        <v>15467</v>
      </c>
      <c r="L3862" s="197">
        <v>45790</v>
      </c>
      <c r="M3862" s="116" t="s">
        <v>17767</v>
      </c>
      <c r="N3862" s="197">
        <v>45798</v>
      </c>
      <c r="O3862" s="388">
        <f t="shared" si="181"/>
        <v>11326.43</v>
      </c>
      <c r="P3862" s="339">
        <f t="shared" si="182"/>
        <v>0</v>
      </c>
    </row>
    <row r="3863" spans="1:16" hidden="1" x14ac:dyDescent="0.25">
      <c r="A3863" s="116">
        <v>137939</v>
      </c>
      <c r="B3863" s="116">
        <v>1</v>
      </c>
      <c r="C3863" s="116">
        <v>1120100050</v>
      </c>
      <c r="D3863" s="116" t="s">
        <v>16168</v>
      </c>
      <c r="E3863" s="339">
        <v>2901704</v>
      </c>
      <c r="F3863" s="194">
        <v>4</v>
      </c>
      <c r="G3863" s="194">
        <v>4</v>
      </c>
      <c r="H3863" s="194" t="s">
        <v>10119</v>
      </c>
      <c r="I3863" s="194">
        <f t="shared" si="180"/>
        <v>0</v>
      </c>
      <c r="J3863" s="116" t="s">
        <v>10120</v>
      </c>
      <c r="K3863" s="116" t="s">
        <v>15467</v>
      </c>
      <c r="L3863" s="197">
        <v>45790</v>
      </c>
      <c r="M3863" s="116" t="s">
        <v>17767</v>
      </c>
      <c r="N3863" s="197">
        <v>45862</v>
      </c>
      <c r="O3863" s="388">
        <f t="shared" si="181"/>
        <v>725426</v>
      </c>
      <c r="P3863" s="339">
        <f t="shared" si="182"/>
        <v>0</v>
      </c>
    </row>
    <row r="3864" spans="1:16" hidden="1" x14ac:dyDescent="0.25">
      <c r="A3864" s="116">
        <v>137939</v>
      </c>
      <c r="B3864" s="116">
        <v>3</v>
      </c>
      <c r="C3864" s="116">
        <v>1120100060</v>
      </c>
      <c r="D3864" s="116" t="s">
        <v>17752</v>
      </c>
      <c r="E3864" s="339">
        <v>4267729.68</v>
      </c>
      <c r="F3864" s="194">
        <v>6</v>
      </c>
      <c r="G3864" s="194">
        <v>6</v>
      </c>
      <c r="H3864" s="194" t="s">
        <v>10119</v>
      </c>
      <c r="I3864" s="194">
        <f t="shared" si="180"/>
        <v>0</v>
      </c>
      <c r="J3864" s="116" t="s">
        <v>10120</v>
      </c>
      <c r="K3864" s="116" t="s">
        <v>15467</v>
      </c>
      <c r="L3864" s="197">
        <v>45790</v>
      </c>
      <c r="M3864" s="116" t="s">
        <v>17767</v>
      </c>
      <c r="N3864" s="197">
        <v>45798</v>
      </c>
      <c r="O3864" s="388">
        <f t="shared" si="181"/>
        <v>711288.27999999991</v>
      </c>
      <c r="P3864" s="339">
        <f t="shared" si="182"/>
        <v>0</v>
      </c>
    </row>
    <row r="3865" spans="1:16" hidden="1" x14ac:dyDescent="0.25">
      <c r="A3865" s="116">
        <v>137939</v>
      </c>
      <c r="B3865" s="116">
        <v>2</v>
      </c>
      <c r="C3865" s="116">
        <v>1120100070</v>
      </c>
      <c r="D3865" s="116" t="s">
        <v>15468</v>
      </c>
      <c r="E3865" s="339">
        <v>1347205.84</v>
      </c>
      <c r="F3865" s="194">
        <v>2</v>
      </c>
      <c r="G3865" s="194">
        <v>2</v>
      </c>
      <c r="H3865" s="194" t="s">
        <v>10119</v>
      </c>
      <c r="I3865" s="194">
        <f t="shared" si="180"/>
        <v>0</v>
      </c>
      <c r="J3865" s="116" t="s">
        <v>10120</v>
      </c>
      <c r="K3865" s="116" t="s">
        <v>15467</v>
      </c>
      <c r="L3865" s="197">
        <v>45790</v>
      </c>
      <c r="M3865" s="116" t="s">
        <v>17767</v>
      </c>
      <c r="N3865" s="197">
        <v>45798</v>
      </c>
      <c r="O3865" s="388">
        <f t="shared" si="181"/>
        <v>673602.92</v>
      </c>
      <c r="P3865" s="339">
        <f t="shared" si="182"/>
        <v>0</v>
      </c>
    </row>
    <row r="3866" spans="1:16" hidden="1" x14ac:dyDescent="0.25">
      <c r="A3866" s="116">
        <v>137939</v>
      </c>
      <c r="B3866" s="116">
        <v>8</v>
      </c>
      <c r="C3866" s="116">
        <v>1521100090</v>
      </c>
      <c r="D3866" s="116" t="s">
        <v>17610</v>
      </c>
      <c r="E3866" s="339">
        <v>30160.9</v>
      </c>
      <c r="F3866" s="194">
        <v>77</v>
      </c>
      <c r="G3866" s="194">
        <v>77</v>
      </c>
      <c r="H3866" s="194" t="s">
        <v>10119</v>
      </c>
      <c r="I3866" s="194">
        <f t="shared" si="180"/>
        <v>0</v>
      </c>
      <c r="J3866" s="116" t="s">
        <v>10120</v>
      </c>
      <c r="K3866" s="116" t="s">
        <v>15467</v>
      </c>
      <c r="L3866" s="197">
        <v>45790</v>
      </c>
      <c r="M3866" s="116" t="s">
        <v>17767</v>
      </c>
      <c r="N3866" s="197">
        <v>45798</v>
      </c>
      <c r="O3866" s="388">
        <f t="shared" si="181"/>
        <v>391.70000000000005</v>
      </c>
      <c r="P3866" s="339">
        <f t="shared" si="182"/>
        <v>0</v>
      </c>
    </row>
    <row r="3867" spans="1:16" hidden="1" x14ac:dyDescent="0.25">
      <c r="A3867" s="116">
        <v>137939</v>
      </c>
      <c r="B3867" s="116">
        <v>6</v>
      </c>
      <c r="C3867" s="116">
        <v>1810104130</v>
      </c>
      <c r="D3867" s="116" t="s">
        <v>16203</v>
      </c>
      <c r="E3867" s="339">
        <v>52947.72</v>
      </c>
      <c r="F3867" s="194">
        <v>28</v>
      </c>
      <c r="G3867" s="194">
        <v>28</v>
      </c>
      <c r="H3867" s="194" t="s">
        <v>10119</v>
      </c>
      <c r="I3867" s="194">
        <f t="shared" si="180"/>
        <v>0</v>
      </c>
      <c r="J3867" s="116" t="s">
        <v>10120</v>
      </c>
      <c r="K3867" s="116" t="s">
        <v>15467</v>
      </c>
      <c r="L3867" s="197">
        <v>45790</v>
      </c>
      <c r="M3867" s="116" t="s">
        <v>17767</v>
      </c>
      <c r="N3867" s="197">
        <v>45798</v>
      </c>
      <c r="O3867" s="388">
        <f t="shared" si="181"/>
        <v>1890.99</v>
      </c>
      <c r="P3867" s="339">
        <f t="shared" si="182"/>
        <v>0</v>
      </c>
    </row>
    <row r="3868" spans="1:16" hidden="1" x14ac:dyDescent="0.25">
      <c r="A3868" s="116">
        <v>137939</v>
      </c>
      <c r="B3868" s="116">
        <v>9</v>
      </c>
      <c r="C3868" s="116">
        <v>1810104180</v>
      </c>
      <c r="D3868" s="116" t="s">
        <v>17629</v>
      </c>
      <c r="E3868" s="339">
        <v>182848.6</v>
      </c>
      <c r="F3868" s="194">
        <v>44</v>
      </c>
      <c r="G3868" s="194">
        <v>44</v>
      </c>
      <c r="H3868" s="194" t="s">
        <v>10119</v>
      </c>
      <c r="I3868" s="194">
        <f t="shared" si="180"/>
        <v>0</v>
      </c>
      <c r="J3868" s="116" t="s">
        <v>10120</v>
      </c>
      <c r="K3868" s="116" t="s">
        <v>15467</v>
      </c>
      <c r="L3868" s="197">
        <v>45790</v>
      </c>
      <c r="M3868" s="116" t="s">
        <v>17767</v>
      </c>
      <c r="N3868" s="197">
        <v>45798</v>
      </c>
      <c r="O3868" s="388">
        <f t="shared" si="181"/>
        <v>4155.6500000000005</v>
      </c>
      <c r="P3868" s="339">
        <f t="shared" si="182"/>
        <v>0</v>
      </c>
    </row>
    <row r="3869" spans="1:16" hidden="1" x14ac:dyDescent="0.25">
      <c r="A3869" s="116">
        <v>137939</v>
      </c>
      <c r="B3869" s="116">
        <v>10</v>
      </c>
      <c r="C3869" s="116">
        <v>1810104340</v>
      </c>
      <c r="D3869" s="116" t="s">
        <v>17625</v>
      </c>
      <c r="E3869" s="339">
        <v>218171.51999999999</v>
      </c>
      <c r="F3869" s="194">
        <v>14</v>
      </c>
      <c r="G3869" s="194">
        <v>14</v>
      </c>
      <c r="H3869" s="194" t="s">
        <v>10119</v>
      </c>
      <c r="I3869" s="194">
        <f t="shared" si="180"/>
        <v>0</v>
      </c>
      <c r="J3869" s="116" t="s">
        <v>10120</v>
      </c>
      <c r="K3869" s="116" t="s">
        <v>15467</v>
      </c>
      <c r="L3869" s="197">
        <v>45790</v>
      </c>
      <c r="M3869" s="116" t="s">
        <v>17767</v>
      </c>
      <c r="N3869" s="197">
        <v>45798</v>
      </c>
      <c r="O3869" s="388">
        <f t="shared" si="181"/>
        <v>15583.679999999998</v>
      </c>
      <c r="P3869" s="339">
        <f t="shared" si="182"/>
        <v>0</v>
      </c>
    </row>
    <row r="3870" spans="1:16" hidden="1" x14ac:dyDescent="0.25">
      <c r="A3870" s="116">
        <v>137939</v>
      </c>
      <c r="B3870" s="116">
        <v>7</v>
      </c>
      <c r="C3870" s="116">
        <v>1810105210</v>
      </c>
      <c r="D3870" s="116" t="s">
        <v>11379</v>
      </c>
      <c r="E3870" s="339">
        <v>55431.360000000001</v>
      </c>
      <c r="F3870" s="194">
        <v>144</v>
      </c>
      <c r="G3870" s="194">
        <v>144</v>
      </c>
      <c r="H3870" s="194" t="s">
        <v>10119</v>
      </c>
      <c r="I3870" s="194">
        <f t="shared" si="180"/>
        <v>0</v>
      </c>
      <c r="J3870" s="116" t="s">
        <v>10120</v>
      </c>
      <c r="K3870" s="116" t="s">
        <v>15467</v>
      </c>
      <c r="L3870" s="197">
        <v>45790</v>
      </c>
      <c r="M3870" s="116" t="s">
        <v>17767</v>
      </c>
      <c r="N3870" s="197">
        <v>45798</v>
      </c>
      <c r="O3870" s="388">
        <f t="shared" si="181"/>
        <v>384.94</v>
      </c>
      <c r="P3870" s="339">
        <f t="shared" si="182"/>
        <v>0</v>
      </c>
    </row>
    <row r="3871" spans="1:16" hidden="1" x14ac:dyDescent="0.25">
      <c r="A3871" s="116">
        <v>137939</v>
      </c>
      <c r="B3871" s="116">
        <v>11</v>
      </c>
      <c r="C3871" s="116">
        <v>1810105220</v>
      </c>
      <c r="D3871" s="116" t="s">
        <v>11380</v>
      </c>
      <c r="E3871" s="339">
        <v>9746.56</v>
      </c>
      <c r="F3871" s="194">
        <v>8</v>
      </c>
      <c r="G3871" s="194">
        <v>8</v>
      </c>
      <c r="H3871" s="194" t="s">
        <v>10119</v>
      </c>
      <c r="I3871" s="194">
        <f t="shared" si="180"/>
        <v>0</v>
      </c>
      <c r="J3871" s="116" t="s">
        <v>10120</v>
      </c>
      <c r="K3871" s="116" t="s">
        <v>15467</v>
      </c>
      <c r="L3871" s="197">
        <v>45790</v>
      </c>
      <c r="M3871" s="116" t="s">
        <v>17767</v>
      </c>
      <c r="N3871" s="197">
        <v>45798</v>
      </c>
      <c r="O3871" s="388">
        <f t="shared" si="181"/>
        <v>1218.32</v>
      </c>
      <c r="P3871" s="339">
        <f t="shared" si="182"/>
        <v>0</v>
      </c>
    </row>
    <row r="3872" spans="1:16" hidden="1" x14ac:dyDescent="0.25">
      <c r="A3872" s="116">
        <v>137940</v>
      </c>
      <c r="B3872" s="116">
        <v>8</v>
      </c>
      <c r="C3872" s="116">
        <v>1011100110</v>
      </c>
      <c r="D3872" s="116" t="s">
        <v>10354</v>
      </c>
      <c r="E3872" s="339">
        <v>17400</v>
      </c>
      <c r="F3872" s="194">
        <v>5</v>
      </c>
      <c r="G3872" s="194">
        <v>5</v>
      </c>
      <c r="H3872" s="194" t="s">
        <v>10119</v>
      </c>
      <c r="I3872" s="194">
        <f t="shared" si="180"/>
        <v>0</v>
      </c>
      <c r="J3872" s="116" t="s">
        <v>10126</v>
      </c>
      <c r="K3872" s="116" t="s">
        <v>15377</v>
      </c>
      <c r="L3872" s="197">
        <v>45791</v>
      </c>
      <c r="M3872" s="116"/>
      <c r="N3872" s="197">
        <v>45819</v>
      </c>
      <c r="O3872" s="388">
        <f t="shared" si="181"/>
        <v>3480</v>
      </c>
      <c r="P3872" s="339">
        <f t="shared" si="182"/>
        <v>0</v>
      </c>
    </row>
    <row r="3873" spans="1:16" hidden="1" x14ac:dyDescent="0.25">
      <c r="A3873" s="116">
        <v>137940</v>
      </c>
      <c r="B3873" s="116">
        <v>9</v>
      </c>
      <c r="C3873" s="116">
        <v>1014104530</v>
      </c>
      <c r="D3873" s="116" t="s">
        <v>10355</v>
      </c>
      <c r="E3873" s="339">
        <v>57979.48</v>
      </c>
      <c r="F3873" s="194">
        <v>2</v>
      </c>
      <c r="G3873" s="194">
        <v>2</v>
      </c>
      <c r="H3873" s="194" t="s">
        <v>10119</v>
      </c>
      <c r="I3873" s="194">
        <f t="shared" si="180"/>
        <v>0</v>
      </c>
      <c r="J3873" s="116" t="s">
        <v>10126</v>
      </c>
      <c r="K3873" s="116" t="s">
        <v>15377</v>
      </c>
      <c r="L3873" s="197">
        <v>45791</v>
      </c>
      <c r="M3873" s="116" t="s">
        <v>15638</v>
      </c>
      <c r="N3873" s="197">
        <v>45819</v>
      </c>
      <c r="O3873" s="388">
        <f t="shared" si="181"/>
        <v>28989.74</v>
      </c>
      <c r="P3873" s="339">
        <f t="shared" si="182"/>
        <v>0</v>
      </c>
    </row>
    <row r="3874" spans="1:16" hidden="1" x14ac:dyDescent="0.25">
      <c r="A3874" s="116">
        <v>137940</v>
      </c>
      <c r="B3874" s="116">
        <v>7</v>
      </c>
      <c r="C3874" s="116">
        <v>1014115280</v>
      </c>
      <c r="D3874" s="116" t="s">
        <v>11895</v>
      </c>
      <c r="E3874" s="339">
        <v>45362.9</v>
      </c>
      <c r="F3874" s="194">
        <v>10</v>
      </c>
      <c r="G3874" s="194">
        <v>10</v>
      </c>
      <c r="H3874" s="194" t="s">
        <v>10119</v>
      </c>
      <c r="I3874" s="194">
        <f t="shared" si="180"/>
        <v>0</v>
      </c>
      <c r="J3874" s="116" t="s">
        <v>10126</v>
      </c>
      <c r="K3874" s="116" t="s">
        <v>15377</v>
      </c>
      <c r="L3874" s="197">
        <v>45791</v>
      </c>
      <c r="M3874" s="116"/>
      <c r="N3874" s="197">
        <v>45819</v>
      </c>
      <c r="O3874" s="388">
        <f t="shared" si="181"/>
        <v>4536.29</v>
      </c>
      <c r="P3874" s="339">
        <f t="shared" si="182"/>
        <v>0</v>
      </c>
    </row>
    <row r="3875" spans="1:16" hidden="1" x14ac:dyDescent="0.25">
      <c r="A3875" s="116">
        <v>137940</v>
      </c>
      <c r="B3875" s="116">
        <v>2</v>
      </c>
      <c r="C3875" s="116">
        <v>1026100080</v>
      </c>
      <c r="D3875" s="116" t="s">
        <v>17456</v>
      </c>
      <c r="E3875" s="339">
        <v>64890</v>
      </c>
      <c r="F3875" s="194">
        <v>1</v>
      </c>
      <c r="G3875" s="194">
        <v>1</v>
      </c>
      <c r="H3875" s="194" t="s">
        <v>10119</v>
      </c>
      <c r="I3875" s="194">
        <f t="shared" si="180"/>
        <v>0</v>
      </c>
      <c r="J3875" s="116" t="s">
        <v>10126</v>
      </c>
      <c r="K3875" s="116" t="s">
        <v>15377</v>
      </c>
      <c r="L3875" s="197">
        <v>45791</v>
      </c>
      <c r="M3875" s="116"/>
      <c r="N3875" s="197">
        <v>45819</v>
      </c>
      <c r="O3875" s="388">
        <f t="shared" si="181"/>
        <v>64890</v>
      </c>
      <c r="P3875" s="339">
        <f t="shared" si="182"/>
        <v>0</v>
      </c>
    </row>
    <row r="3876" spans="1:16" hidden="1" x14ac:dyDescent="0.25">
      <c r="A3876" s="116">
        <v>137940</v>
      </c>
      <c r="B3876" s="116">
        <v>3</v>
      </c>
      <c r="C3876" s="116">
        <v>1027100100</v>
      </c>
      <c r="D3876" s="116" t="s">
        <v>10645</v>
      </c>
      <c r="E3876" s="339">
        <v>135600</v>
      </c>
      <c r="F3876" s="194">
        <v>4</v>
      </c>
      <c r="G3876" s="194">
        <v>4</v>
      </c>
      <c r="H3876" s="194" t="s">
        <v>10119</v>
      </c>
      <c r="I3876" s="194">
        <f t="shared" si="180"/>
        <v>0</v>
      </c>
      <c r="J3876" s="116" t="s">
        <v>10126</v>
      </c>
      <c r="K3876" s="116" t="s">
        <v>15377</v>
      </c>
      <c r="L3876" s="197">
        <v>45791</v>
      </c>
      <c r="M3876" s="116"/>
      <c r="N3876" s="197">
        <v>45819</v>
      </c>
      <c r="O3876" s="388">
        <f t="shared" si="181"/>
        <v>33900</v>
      </c>
      <c r="P3876" s="339">
        <f t="shared" si="182"/>
        <v>0</v>
      </c>
    </row>
    <row r="3877" spans="1:16" hidden="1" x14ac:dyDescent="0.25">
      <c r="A3877" s="116">
        <v>137940</v>
      </c>
      <c r="B3877" s="116">
        <v>4</v>
      </c>
      <c r="C3877" s="116">
        <v>1123100000</v>
      </c>
      <c r="D3877" s="116" t="s">
        <v>17465</v>
      </c>
      <c r="E3877" s="339">
        <v>184006.72</v>
      </c>
      <c r="F3877" s="194">
        <v>8</v>
      </c>
      <c r="G3877" s="194">
        <v>8</v>
      </c>
      <c r="H3877" s="194" t="s">
        <v>10119</v>
      </c>
      <c r="I3877" s="194">
        <f t="shared" si="180"/>
        <v>0</v>
      </c>
      <c r="J3877" s="116" t="s">
        <v>10126</v>
      </c>
      <c r="K3877" s="116" t="s">
        <v>15377</v>
      </c>
      <c r="L3877" s="197">
        <v>45791</v>
      </c>
      <c r="M3877" s="116"/>
      <c r="N3877" s="197">
        <v>45819</v>
      </c>
      <c r="O3877" s="388">
        <f t="shared" si="181"/>
        <v>23000.84</v>
      </c>
      <c r="P3877" s="339">
        <f t="shared" si="182"/>
        <v>0</v>
      </c>
    </row>
    <row r="3878" spans="1:16" hidden="1" x14ac:dyDescent="0.25">
      <c r="A3878" s="116">
        <v>137940</v>
      </c>
      <c r="B3878" s="116">
        <v>5</v>
      </c>
      <c r="C3878" s="116">
        <v>1210101200</v>
      </c>
      <c r="D3878" s="116" t="s">
        <v>11193</v>
      </c>
      <c r="E3878" s="339">
        <v>16956.330000000002</v>
      </c>
      <c r="F3878" s="194">
        <v>1</v>
      </c>
      <c r="G3878" s="194">
        <v>1</v>
      </c>
      <c r="H3878" s="194" t="s">
        <v>10119</v>
      </c>
      <c r="I3878" s="194">
        <f t="shared" si="180"/>
        <v>0</v>
      </c>
      <c r="J3878" s="116" t="s">
        <v>10126</v>
      </c>
      <c r="K3878" s="116" t="s">
        <v>15377</v>
      </c>
      <c r="L3878" s="197">
        <v>45791</v>
      </c>
      <c r="M3878" s="116" t="s">
        <v>15562</v>
      </c>
      <c r="N3878" s="197">
        <v>45798</v>
      </c>
      <c r="O3878" s="388">
        <f t="shared" si="181"/>
        <v>16956.330000000002</v>
      </c>
      <c r="P3878" s="339">
        <f t="shared" si="182"/>
        <v>0</v>
      </c>
    </row>
    <row r="3879" spans="1:16" hidden="1" x14ac:dyDescent="0.25">
      <c r="A3879" s="116">
        <v>137940</v>
      </c>
      <c r="B3879" s="116">
        <v>6</v>
      </c>
      <c r="C3879" s="116">
        <v>1215100010</v>
      </c>
      <c r="D3879" s="116" t="s">
        <v>11206</v>
      </c>
      <c r="E3879" s="339">
        <v>10452.06</v>
      </c>
      <c r="F3879" s="194">
        <v>2</v>
      </c>
      <c r="G3879" s="194">
        <v>2</v>
      </c>
      <c r="H3879" s="194" t="s">
        <v>10119</v>
      </c>
      <c r="I3879" s="194">
        <f t="shared" si="180"/>
        <v>0</v>
      </c>
      <c r="J3879" s="116" t="s">
        <v>10126</v>
      </c>
      <c r="K3879" s="116" t="s">
        <v>15377</v>
      </c>
      <c r="L3879" s="197">
        <v>45791</v>
      </c>
      <c r="M3879" s="116"/>
      <c r="N3879" s="197">
        <v>45819</v>
      </c>
      <c r="O3879" s="388">
        <f t="shared" si="181"/>
        <v>5226.03</v>
      </c>
      <c r="P3879" s="339">
        <f t="shared" si="182"/>
        <v>0</v>
      </c>
    </row>
    <row r="3880" spans="1:16" hidden="1" x14ac:dyDescent="0.25">
      <c r="A3880" s="116">
        <v>137940</v>
      </c>
      <c r="B3880" s="116">
        <v>1</v>
      </c>
      <c r="C3880" s="116">
        <v>1513100320</v>
      </c>
      <c r="D3880" s="116" t="s">
        <v>16197</v>
      </c>
      <c r="E3880" s="339">
        <v>289199.7</v>
      </c>
      <c r="F3880" s="194">
        <v>30</v>
      </c>
      <c r="G3880" s="194">
        <v>30</v>
      </c>
      <c r="H3880" s="194" t="s">
        <v>10119</v>
      </c>
      <c r="I3880" s="194">
        <f t="shared" si="180"/>
        <v>0</v>
      </c>
      <c r="J3880" s="116" t="s">
        <v>10126</v>
      </c>
      <c r="K3880" s="116" t="s">
        <v>15377</v>
      </c>
      <c r="L3880" s="197">
        <v>45791</v>
      </c>
      <c r="M3880" s="116" t="s">
        <v>15638</v>
      </c>
      <c r="N3880" s="197">
        <v>45819</v>
      </c>
      <c r="O3880" s="388">
        <f t="shared" si="181"/>
        <v>9639.99</v>
      </c>
      <c r="P3880" s="339">
        <f t="shared" si="182"/>
        <v>0</v>
      </c>
    </row>
    <row r="3881" spans="1:16" hidden="1" x14ac:dyDescent="0.25">
      <c r="A3881" s="116">
        <v>137942</v>
      </c>
      <c r="B3881" s="116">
        <v>7</v>
      </c>
      <c r="C3881" s="116">
        <v>1011100110</v>
      </c>
      <c r="D3881" s="116" t="s">
        <v>10354</v>
      </c>
      <c r="E3881" s="339">
        <v>17400</v>
      </c>
      <c r="F3881" s="194">
        <v>5</v>
      </c>
      <c r="G3881" s="194">
        <v>5</v>
      </c>
      <c r="H3881" s="194" t="s">
        <v>10119</v>
      </c>
      <c r="I3881" s="194">
        <f t="shared" si="180"/>
        <v>0</v>
      </c>
      <c r="J3881" s="116" t="s">
        <v>10126</v>
      </c>
      <c r="K3881" s="116" t="s">
        <v>10482</v>
      </c>
      <c r="L3881" s="197">
        <v>45791</v>
      </c>
      <c r="M3881" s="116" t="s">
        <v>15565</v>
      </c>
      <c r="N3881" s="197">
        <v>45798</v>
      </c>
      <c r="O3881" s="388">
        <f t="shared" si="181"/>
        <v>3480</v>
      </c>
      <c r="P3881" s="339">
        <f t="shared" si="182"/>
        <v>0</v>
      </c>
    </row>
    <row r="3882" spans="1:16" hidden="1" x14ac:dyDescent="0.25">
      <c r="A3882" s="116">
        <v>137942</v>
      </c>
      <c r="B3882" s="116">
        <v>8</v>
      </c>
      <c r="C3882" s="116">
        <v>1011100430</v>
      </c>
      <c r="D3882" s="116" t="s">
        <v>17451</v>
      </c>
      <c r="E3882" s="339">
        <v>7150</v>
      </c>
      <c r="F3882" s="194">
        <v>1</v>
      </c>
      <c r="G3882" s="194">
        <v>1</v>
      </c>
      <c r="H3882" s="194" t="s">
        <v>10119</v>
      </c>
      <c r="I3882" s="194">
        <f t="shared" si="180"/>
        <v>0</v>
      </c>
      <c r="J3882" s="116" t="s">
        <v>10126</v>
      </c>
      <c r="K3882" s="116" t="s">
        <v>10482</v>
      </c>
      <c r="L3882" s="197">
        <v>45791</v>
      </c>
      <c r="M3882" s="116" t="s">
        <v>15565</v>
      </c>
      <c r="N3882" s="197">
        <v>45798</v>
      </c>
      <c r="O3882" s="388">
        <f t="shared" si="181"/>
        <v>7150</v>
      </c>
      <c r="P3882" s="339">
        <f t="shared" si="182"/>
        <v>0</v>
      </c>
    </row>
    <row r="3883" spans="1:16" hidden="1" x14ac:dyDescent="0.25">
      <c r="A3883" s="116">
        <v>137942</v>
      </c>
      <c r="B3883" s="116">
        <v>9</v>
      </c>
      <c r="C3883" s="116">
        <v>1014104530</v>
      </c>
      <c r="D3883" s="116" t="s">
        <v>10355</v>
      </c>
      <c r="E3883" s="339">
        <v>57979.48</v>
      </c>
      <c r="F3883" s="194">
        <v>2</v>
      </c>
      <c r="G3883" s="194">
        <v>2</v>
      </c>
      <c r="H3883" s="194" t="s">
        <v>10119</v>
      </c>
      <c r="I3883" s="194">
        <f t="shared" si="180"/>
        <v>0</v>
      </c>
      <c r="J3883" s="116" t="s">
        <v>10126</v>
      </c>
      <c r="K3883" s="116" t="s">
        <v>10482</v>
      </c>
      <c r="L3883" s="197">
        <v>45791</v>
      </c>
      <c r="M3883" s="116" t="s">
        <v>15565</v>
      </c>
      <c r="N3883" s="197">
        <v>45798</v>
      </c>
      <c r="O3883" s="388">
        <f t="shared" si="181"/>
        <v>28989.74</v>
      </c>
      <c r="P3883" s="339">
        <f t="shared" si="182"/>
        <v>0</v>
      </c>
    </row>
    <row r="3884" spans="1:16" hidden="1" x14ac:dyDescent="0.25">
      <c r="A3884" s="116">
        <v>137942</v>
      </c>
      <c r="B3884" s="116">
        <v>2</v>
      </c>
      <c r="C3884" s="116">
        <v>1027100100</v>
      </c>
      <c r="D3884" s="116" t="s">
        <v>10645</v>
      </c>
      <c r="E3884" s="339">
        <v>203400</v>
      </c>
      <c r="F3884" s="194">
        <v>6</v>
      </c>
      <c r="G3884" s="194">
        <v>6</v>
      </c>
      <c r="H3884" s="194" t="s">
        <v>10119</v>
      </c>
      <c r="I3884" s="194">
        <f t="shared" si="180"/>
        <v>0</v>
      </c>
      <c r="J3884" s="116" t="s">
        <v>10126</v>
      </c>
      <c r="K3884" s="116" t="s">
        <v>10482</v>
      </c>
      <c r="L3884" s="197">
        <v>45791</v>
      </c>
      <c r="M3884" s="116" t="s">
        <v>15565</v>
      </c>
      <c r="N3884" s="197">
        <v>45798</v>
      </c>
      <c r="O3884" s="388">
        <f t="shared" si="181"/>
        <v>33900</v>
      </c>
      <c r="P3884" s="339">
        <f t="shared" si="182"/>
        <v>0</v>
      </c>
    </row>
    <row r="3885" spans="1:16" hidden="1" x14ac:dyDescent="0.25">
      <c r="A3885" s="116">
        <v>137942</v>
      </c>
      <c r="B3885" s="116">
        <v>4</v>
      </c>
      <c r="C3885" s="116">
        <v>1511102130</v>
      </c>
      <c r="D3885" s="116" t="s">
        <v>10484</v>
      </c>
      <c r="E3885" s="339">
        <v>20351.400000000001</v>
      </c>
      <c r="F3885" s="194">
        <v>20</v>
      </c>
      <c r="G3885" s="194">
        <v>20</v>
      </c>
      <c r="H3885" s="194" t="s">
        <v>10119</v>
      </c>
      <c r="I3885" s="194">
        <f t="shared" si="180"/>
        <v>0</v>
      </c>
      <c r="J3885" s="116" t="s">
        <v>10126</v>
      </c>
      <c r="K3885" s="116" t="s">
        <v>10482</v>
      </c>
      <c r="L3885" s="197">
        <v>45791</v>
      </c>
      <c r="M3885" s="116" t="s">
        <v>15565</v>
      </c>
      <c r="N3885" s="197">
        <v>45798</v>
      </c>
      <c r="O3885" s="388">
        <f t="shared" si="181"/>
        <v>1017.57</v>
      </c>
      <c r="P3885" s="339">
        <f t="shared" si="182"/>
        <v>0</v>
      </c>
    </row>
    <row r="3886" spans="1:16" hidden="1" x14ac:dyDescent="0.25">
      <c r="A3886" s="116">
        <v>137942</v>
      </c>
      <c r="B3886" s="116">
        <v>5</v>
      </c>
      <c r="C3886" s="116">
        <v>1511102130</v>
      </c>
      <c r="D3886" s="116" t="s">
        <v>10484</v>
      </c>
      <c r="E3886" s="339">
        <v>20351.400000000001</v>
      </c>
      <c r="F3886" s="194">
        <v>20</v>
      </c>
      <c r="G3886" s="194">
        <v>20</v>
      </c>
      <c r="H3886" s="194" t="s">
        <v>10119</v>
      </c>
      <c r="I3886" s="194">
        <f t="shared" si="180"/>
        <v>0</v>
      </c>
      <c r="J3886" s="116" t="s">
        <v>10126</v>
      </c>
      <c r="K3886" s="116" t="s">
        <v>10482</v>
      </c>
      <c r="L3886" s="197">
        <v>45791</v>
      </c>
      <c r="M3886" s="116" t="s">
        <v>15565</v>
      </c>
      <c r="N3886" s="197">
        <v>45798</v>
      </c>
      <c r="O3886" s="388">
        <f t="shared" si="181"/>
        <v>1017.57</v>
      </c>
      <c r="P3886" s="339">
        <f t="shared" si="182"/>
        <v>0</v>
      </c>
    </row>
    <row r="3887" spans="1:16" hidden="1" x14ac:dyDescent="0.25">
      <c r="A3887" s="116">
        <v>137942</v>
      </c>
      <c r="B3887" s="116">
        <v>1</v>
      </c>
      <c r="C3887" s="116">
        <v>1513100320</v>
      </c>
      <c r="D3887" s="116" t="s">
        <v>16197</v>
      </c>
      <c r="E3887" s="339">
        <v>289199.7</v>
      </c>
      <c r="F3887" s="194">
        <v>30</v>
      </c>
      <c r="G3887" s="194">
        <v>30</v>
      </c>
      <c r="H3887" s="194" t="s">
        <v>10119</v>
      </c>
      <c r="I3887" s="194">
        <f t="shared" si="180"/>
        <v>0</v>
      </c>
      <c r="J3887" s="116" t="s">
        <v>10126</v>
      </c>
      <c r="K3887" s="116" t="s">
        <v>10482</v>
      </c>
      <c r="L3887" s="197">
        <v>45791</v>
      </c>
      <c r="M3887" s="116" t="s">
        <v>15638</v>
      </c>
      <c r="N3887" s="197">
        <v>45819</v>
      </c>
      <c r="O3887" s="388">
        <f t="shared" si="181"/>
        <v>9639.99</v>
      </c>
      <c r="P3887" s="339">
        <f t="shared" si="182"/>
        <v>0</v>
      </c>
    </row>
    <row r="3888" spans="1:16" hidden="1" x14ac:dyDescent="0.25">
      <c r="A3888" s="116">
        <v>137942</v>
      </c>
      <c r="B3888" s="116">
        <v>3</v>
      </c>
      <c r="C3888" s="116">
        <v>1522100070</v>
      </c>
      <c r="D3888" s="116" t="s">
        <v>10843</v>
      </c>
      <c r="E3888" s="339">
        <v>581951.84</v>
      </c>
      <c r="F3888" s="194">
        <v>2</v>
      </c>
      <c r="G3888" s="194">
        <v>2</v>
      </c>
      <c r="H3888" s="194" t="s">
        <v>10119</v>
      </c>
      <c r="I3888" s="194">
        <f t="shared" si="180"/>
        <v>0</v>
      </c>
      <c r="J3888" s="116" t="s">
        <v>10126</v>
      </c>
      <c r="K3888" s="116" t="s">
        <v>10482</v>
      </c>
      <c r="L3888" s="197">
        <v>45791</v>
      </c>
      <c r="M3888" s="116" t="s">
        <v>15565</v>
      </c>
      <c r="N3888" s="197">
        <v>45798</v>
      </c>
      <c r="O3888" s="388">
        <f t="shared" si="181"/>
        <v>290975.92</v>
      </c>
      <c r="P3888" s="339">
        <f t="shared" si="182"/>
        <v>0</v>
      </c>
    </row>
    <row r="3889" spans="1:16" hidden="1" x14ac:dyDescent="0.25">
      <c r="A3889" s="116">
        <v>137942</v>
      </c>
      <c r="B3889" s="116">
        <v>6</v>
      </c>
      <c r="C3889" s="116">
        <v>1810105190</v>
      </c>
      <c r="D3889" s="116" t="s">
        <v>10568</v>
      </c>
      <c r="E3889" s="339">
        <v>214</v>
      </c>
      <c r="F3889" s="194">
        <v>1</v>
      </c>
      <c r="G3889" s="194">
        <v>1</v>
      </c>
      <c r="H3889" s="194" t="s">
        <v>10119</v>
      </c>
      <c r="I3889" s="194">
        <f t="shared" si="180"/>
        <v>0</v>
      </c>
      <c r="J3889" s="116" t="s">
        <v>10126</v>
      </c>
      <c r="K3889" s="116" t="s">
        <v>10482</v>
      </c>
      <c r="L3889" s="197">
        <v>45791</v>
      </c>
      <c r="M3889" s="116" t="s">
        <v>15565</v>
      </c>
      <c r="N3889" s="197">
        <v>45798</v>
      </c>
      <c r="O3889" s="388">
        <f t="shared" si="181"/>
        <v>214</v>
      </c>
      <c r="P3889" s="339">
        <f t="shared" si="182"/>
        <v>0</v>
      </c>
    </row>
    <row r="3890" spans="1:16" hidden="1" x14ac:dyDescent="0.25">
      <c r="A3890" s="116">
        <v>137996</v>
      </c>
      <c r="B3890" s="116">
        <v>3</v>
      </c>
      <c r="C3890" s="116">
        <v>1011100040</v>
      </c>
      <c r="D3890" s="116" t="s">
        <v>10481</v>
      </c>
      <c r="E3890" s="339">
        <v>7250.25</v>
      </c>
      <c r="F3890" s="194">
        <v>5</v>
      </c>
      <c r="G3890" s="194">
        <v>5</v>
      </c>
      <c r="H3890" s="194" t="s">
        <v>10119</v>
      </c>
      <c r="I3890" s="194">
        <f t="shared" si="180"/>
        <v>0</v>
      </c>
      <c r="J3890" s="116" t="s">
        <v>10120</v>
      </c>
      <c r="K3890" s="116" t="s">
        <v>15275</v>
      </c>
      <c r="L3890" s="197">
        <v>45791</v>
      </c>
      <c r="M3890" s="116"/>
      <c r="N3890" s="197">
        <v>45875</v>
      </c>
      <c r="O3890" s="388">
        <f t="shared" si="181"/>
        <v>1450.05</v>
      </c>
      <c r="P3890" s="339">
        <f t="shared" si="182"/>
        <v>0</v>
      </c>
    </row>
    <row r="3891" spans="1:16" hidden="1" x14ac:dyDescent="0.25">
      <c r="A3891" s="116">
        <v>137996</v>
      </c>
      <c r="B3891" s="116">
        <v>2</v>
      </c>
      <c r="C3891" s="116">
        <v>1016101220</v>
      </c>
      <c r="D3891" s="116" t="s">
        <v>11150</v>
      </c>
      <c r="E3891" s="339">
        <v>5747.07</v>
      </c>
      <c r="F3891" s="194">
        <v>3</v>
      </c>
      <c r="G3891" s="194">
        <v>3</v>
      </c>
      <c r="H3891" s="194" t="s">
        <v>10119</v>
      </c>
      <c r="I3891" s="194">
        <f t="shared" ref="I3891:I3954" si="183">+F3891-G3891</f>
        <v>0</v>
      </c>
      <c r="J3891" s="116" t="s">
        <v>10120</v>
      </c>
      <c r="K3891" s="116" t="s">
        <v>15275</v>
      </c>
      <c r="L3891" s="197">
        <v>45791</v>
      </c>
      <c r="M3891" s="116"/>
      <c r="N3891" s="197">
        <v>45875</v>
      </c>
      <c r="O3891" s="388">
        <f t="shared" ref="O3891:O3954" si="184">+E3891/F3891</f>
        <v>1915.6899999999998</v>
      </c>
      <c r="P3891" s="339">
        <f t="shared" ref="P3891:P3954" si="185">+O3891*I3891</f>
        <v>0</v>
      </c>
    </row>
    <row r="3892" spans="1:16" hidden="1" x14ac:dyDescent="0.25">
      <c r="A3892" s="116">
        <v>137996</v>
      </c>
      <c r="B3892" s="116">
        <v>1</v>
      </c>
      <c r="C3892" s="116">
        <v>1016101250</v>
      </c>
      <c r="D3892" s="116" t="s">
        <v>11152</v>
      </c>
      <c r="E3892" s="339">
        <v>6191.97</v>
      </c>
      <c r="F3892" s="194">
        <v>3</v>
      </c>
      <c r="G3892" s="194">
        <v>3</v>
      </c>
      <c r="H3892" s="194" t="s">
        <v>10119</v>
      </c>
      <c r="I3892" s="194">
        <f t="shared" si="183"/>
        <v>0</v>
      </c>
      <c r="J3892" s="116" t="s">
        <v>10120</v>
      </c>
      <c r="K3892" s="116" t="s">
        <v>15275</v>
      </c>
      <c r="L3892" s="197">
        <v>45791</v>
      </c>
      <c r="M3892" s="116"/>
      <c r="N3892" s="197">
        <v>45875</v>
      </c>
      <c r="O3892" s="388">
        <f t="shared" si="184"/>
        <v>2063.9900000000002</v>
      </c>
      <c r="P3892" s="339">
        <f t="shared" si="185"/>
        <v>0</v>
      </c>
    </row>
    <row r="3893" spans="1:16" hidden="1" x14ac:dyDescent="0.25">
      <c r="A3893" s="116">
        <v>137996</v>
      </c>
      <c r="B3893" s="116">
        <v>4</v>
      </c>
      <c r="C3893" s="116">
        <v>1023100140</v>
      </c>
      <c r="D3893" s="116" t="s">
        <v>11171</v>
      </c>
      <c r="E3893" s="339">
        <v>220680</v>
      </c>
      <c r="F3893" s="194">
        <v>12</v>
      </c>
      <c r="G3893" s="194">
        <v>12</v>
      </c>
      <c r="H3893" s="194" t="s">
        <v>10119</v>
      </c>
      <c r="I3893" s="194">
        <f t="shared" si="183"/>
        <v>0</v>
      </c>
      <c r="J3893" s="116" t="s">
        <v>10120</v>
      </c>
      <c r="K3893" s="116" t="s">
        <v>15275</v>
      </c>
      <c r="L3893" s="197">
        <v>45791</v>
      </c>
      <c r="M3893" s="116"/>
      <c r="N3893" s="197">
        <v>45875</v>
      </c>
      <c r="O3893" s="388">
        <f t="shared" si="184"/>
        <v>18390</v>
      </c>
      <c r="P3893" s="339">
        <f t="shared" si="185"/>
        <v>0</v>
      </c>
    </row>
    <row r="3894" spans="1:16" hidden="1" x14ac:dyDescent="0.25">
      <c r="A3894" s="116">
        <v>137997</v>
      </c>
      <c r="B3894" s="116">
        <v>1</v>
      </c>
      <c r="C3894" s="116">
        <v>1022102100</v>
      </c>
      <c r="D3894" s="116" t="s">
        <v>11169</v>
      </c>
      <c r="E3894" s="339">
        <v>17520</v>
      </c>
      <c r="F3894" s="194">
        <v>5</v>
      </c>
      <c r="G3894" s="194">
        <v>5</v>
      </c>
      <c r="H3894" s="194" t="s">
        <v>10119</v>
      </c>
      <c r="I3894" s="194">
        <f t="shared" si="183"/>
        <v>0</v>
      </c>
      <c r="J3894" s="116" t="s">
        <v>10120</v>
      </c>
      <c r="K3894" s="116" t="s">
        <v>10121</v>
      </c>
      <c r="L3894" s="197">
        <v>45791</v>
      </c>
      <c r="M3894" s="116"/>
      <c r="N3894" s="197">
        <v>45796</v>
      </c>
      <c r="O3894" s="388">
        <f t="shared" si="184"/>
        <v>3504</v>
      </c>
      <c r="P3894" s="339">
        <f t="shared" si="185"/>
        <v>0</v>
      </c>
    </row>
    <row r="3895" spans="1:16" hidden="1" x14ac:dyDescent="0.25">
      <c r="A3895" s="116">
        <v>137997</v>
      </c>
      <c r="B3895" s="116">
        <v>3</v>
      </c>
      <c r="C3895" s="116">
        <v>1022102620</v>
      </c>
      <c r="D3895" s="116" t="s">
        <v>16164</v>
      </c>
      <c r="E3895" s="339">
        <v>5782.5</v>
      </c>
      <c r="F3895" s="194">
        <v>10</v>
      </c>
      <c r="G3895" s="194">
        <v>10</v>
      </c>
      <c r="H3895" s="194" t="s">
        <v>10119</v>
      </c>
      <c r="I3895" s="194">
        <f t="shared" si="183"/>
        <v>0</v>
      </c>
      <c r="J3895" s="116" t="s">
        <v>10120</v>
      </c>
      <c r="K3895" s="116" t="s">
        <v>10121</v>
      </c>
      <c r="L3895" s="197">
        <v>45791</v>
      </c>
      <c r="M3895" s="116"/>
      <c r="N3895" s="197">
        <v>45796</v>
      </c>
      <c r="O3895" s="388">
        <f t="shared" si="184"/>
        <v>578.25</v>
      </c>
      <c r="P3895" s="339">
        <f t="shared" si="185"/>
        <v>0</v>
      </c>
    </row>
    <row r="3896" spans="1:16" hidden="1" x14ac:dyDescent="0.25">
      <c r="A3896" s="116">
        <v>137997</v>
      </c>
      <c r="B3896" s="116">
        <v>4</v>
      </c>
      <c r="C3896" s="116">
        <v>1118101080</v>
      </c>
      <c r="D3896" s="116" t="s">
        <v>7080</v>
      </c>
      <c r="E3896" s="339">
        <v>84561</v>
      </c>
      <c r="F3896" s="194">
        <v>1</v>
      </c>
      <c r="G3896" s="194">
        <v>1</v>
      </c>
      <c r="H3896" s="194" t="s">
        <v>10119</v>
      </c>
      <c r="I3896" s="194">
        <f t="shared" si="183"/>
        <v>0</v>
      </c>
      <c r="J3896" s="116" t="s">
        <v>10120</v>
      </c>
      <c r="K3896" s="116" t="s">
        <v>10121</v>
      </c>
      <c r="L3896" s="197">
        <v>45791</v>
      </c>
      <c r="M3896" s="116"/>
      <c r="N3896" s="197">
        <v>45796</v>
      </c>
      <c r="O3896" s="388">
        <f t="shared" si="184"/>
        <v>84561</v>
      </c>
      <c r="P3896" s="339">
        <f t="shared" si="185"/>
        <v>0</v>
      </c>
    </row>
    <row r="3897" spans="1:16" hidden="1" x14ac:dyDescent="0.25">
      <c r="A3897" s="116">
        <v>137997</v>
      </c>
      <c r="B3897" s="116">
        <v>2</v>
      </c>
      <c r="C3897" s="116">
        <v>1239100160</v>
      </c>
      <c r="D3897" s="116" t="s">
        <v>15535</v>
      </c>
      <c r="E3897" s="339">
        <v>0</v>
      </c>
      <c r="F3897" s="194">
        <v>10</v>
      </c>
      <c r="G3897" s="194">
        <v>10</v>
      </c>
      <c r="H3897" s="194" t="s">
        <v>10119</v>
      </c>
      <c r="I3897" s="194">
        <f t="shared" si="183"/>
        <v>0</v>
      </c>
      <c r="J3897" s="116" t="s">
        <v>10120</v>
      </c>
      <c r="K3897" s="116" t="s">
        <v>10121</v>
      </c>
      <c r="L3897" s="197">
        <v>45791</v>
      </c>
      <c r="M3897" s="116" t="s">
        <v>15537</v>
      </c>
      <c r="N3897" s="197">
        <v>45796</v>
      </c>
      <c r="O3897" s="388">
        <f t="shared" si="184"/>
        <v>0</v>
      </c>
      <c r="P3897" s="339">
        <f t="shared" si="185"/>
        <v>0</v>
      </c>
    </row>
    <row r="3898" spans="1:16" hidden="1" x14ac:dyDescent="0.25">
      <c r="A3898" s="116">
        <v>138003</v>
      </c>
      <c r="B3898" s="116">
        <v>1</v>
      </c>
      <c r="C3898" s="116">
        <v>1610100400</v>
      </c>
      <c r="D3898" s="116" t="s">
        <v>9595</v>
      </c>
      <c r="E3898" s="339">
        <v>29508</v>
      </c>
      <c r="F3898" s="194">
        <v>2</v>
      </c>
      <c r="G3898" s="194">
        <v>2</v>
      </c>
      <c r="H3898" s="194" t="s">
        <v>10119</v>
      </c>
      <c r="I3898" s="194">
        <f t="shared" si="183"/>
        <v>0</v>
      </c>
      <c r="J3898" s="116" t="s">
        <v>10120</v>
      </c>
      <c r="K3898" s="116" t="s">
        <v>15536</v>
      </c>
      <c r="L3898" s="197">
        <v>45792</v>
      </c>
      <c r="M3898" s="116"/>
      <c r="N3898" s="197">
        <v>45796</v>
      </c>
      <c r="O3898" s="388">
        <f t="shared" si="184"/>
        <v>14754</v>
      </c>
      <c r="P3898" s="339">
        <f t="shared" si="185"/>
        <v>0</v>
      </c>
    </row>
    <row r="3899" spans="1:16" hidden="1" x14ac:dyDescent="0.25">
      <c r="A3899" s="116">
        <v>138003</v>
      </c>
      <c r="B3899" s="116">
        <v>2</v>
      </c>
      <c r="C3899" s="116">
        <v>1610100410</v>
      </c>
      <c r="D3899" s="116" t="s">
        <v>9591</v>
      </c>
      <c r="E3899" s="339">
        <v>35122</v>
      </c>
      <c r="F3899" s="194">
        <v>2</v>
      </c>
      <c r="G3899" s="194">
        <v>2</v>
      </c>
      <c r="H3899" s="194" t="s">
        <v>10119</v>
      </c>
      <c r="I3899" s="194">
        <f t="shared" si="183"/>
        <v>0</v>
      </c>
      <c r="J3899" s="116" t="s">
        <v>10120</v>
      </c>
      <c r="K3899" s="116" t="s">
        <v>15536</v>
      </c>
      <c r="L3899" s="197">
        <v>45792</v>
      </c>
      <c r="M3899" s="116"/>
      <c r="N3899" s="197">
        <v>45841</v>
      </c>
      <c r="O3899" s="388">
        <f t="shared" si="184"/>
        <v>17561</v>
      </c>
      <c r="P3899" s="339">
        <f t="shared" si="185"/>
        <v>0</v>
      </c>
    </row>
    <row r="3900" spans="1:16" hidden="1" x14ac:dyDescent="0.25">
      <c r="A3900" s="116">
        <v>138018</v>
      </c>
      <c r="B3900" s="116">
        <v>1</v>
      </c>
      <c r="C3900" s="116">
        <v>1011100040</v>
      </c>
      <c r="D3900" s="116" t="s">
        <v>10481</v>
      </c>
      <c r="E3900" s="339">
        <v>29000</v>
      </c>
      <c r="F3900" s="194">
        <v>20</v>
      </c>
      <c r="G3900" s="194">
        <v>20</v>
      </c>
      <c r="H3900" s="194" t="s">
        <v>10119</v>
      </c>
      <c r="I3900" s="194">
        <f t="shared" si="183"/>
        <v>0</v>
      </c>
      <c r="J3900" s="116" t="s">
        <v>10126</v>
      </c>
      <c r="K3900" s="116" t="s">
        <v>10853</v>
      </c>
      <c r="L3900" s="197">
        <v>45791</v>
      </c>
      <c r="M3900" s="116"/>
      <c r="N3900" s="197">
        <v>45792</v>
      </c>
      <c r="O3900" s="388">
        <f t="shared" si="184"/>
        <v>1450</v>
      </c>
      <c r="P3900" s="339">
        <f t="shared" si="185"/>
        <v>0</v>
      </c>
    </row>
    <row r="3901" spans="1:16" hidden="1" x14ac:dyDescent="0.25">
      <c r="A3901" s="116">
        <v>138018</v>
      </c>
      <c r="B3901" s="116">
        <v>7</v>
      </c>
      <c r="C3901" s="116">
        <v>1011100110</v>
      </c>
      <c r="D3901" s="116" t="s">
        <v>10354</v>
      </c>
      <c r="E3901" s="339">
        <v>17400</v>
      </c>
      <c r="F3901" s="194">
        <v>5</v>
      </c>
      <c r="G3901" s="194">
        <v>5</v>
      </c>
      <c r="H3901" s="194" t="s">
        <v>10119</v>
      </c>
      <c r="I3901" s="194">
        <f t="shared" si="183"/>
        <v>0</v>
      </c>
      <c r="J3901" s="116" t="s">
        <v>10126</v>
      </c>
      <c r="K3901" s="116" t="s">
        <v>10853</v>
      </c>
      <c r="L3901" s="197">
        <v>45791</v>
      </c>
      <c r="M3901" s="116"/>
      <c r="N3901" s="197">
        <v>45792</v>
      </c>
      <c r="O3901" s="388">
        <f t="shared" si="184"/>
        <v>3480</v>
      </c>
      <c r="P3901" s="339">
        <f t="shared" si="185"/>
        <v>0</v>
      </c>
    </row>
    <row r="3902" spans="1:16" hidden="1" x14ac:dyDescent="0.25">
      <c r="A3902" s="116">
        <v>138018</v>
      </c>
      <c r="B3902" s="116">
        <v>8</v>
      </c>
      <c r="C3902" s="116">
        <v>1011100430</v>
      </c>
      <c r="D3902" s="116" t="s">
        <v>17451</v>
      </c>
      <c r="E3902" s="339">
        <v>14300</v>
      </c>
      <c r="F3902" s="194">
        <v>2</v>
      </c>
      <c r="G3902" s="194">
        <v>2</v>
      </c>
      <c r="H3902" s="194" t="s">
        <v>10119</v>
      </c>
      <c r="I3902" s="194">
        <f t="shared" si="183"/>
        <v>0</v>
      </c>
      <c r="J3902" s="116" t="s">
        <v>10126</v>
      </c>
      <c r="K3902" s="116" t="s">
        <v>10853</v>
      </c>
      <c r="L3902" s="197">
        <v>45791</v>
      </c>
      <c r="M3902" s="116"/>
      <c r="N3902" s="197">
        <v>45792</v>
      </c>
      <c r="O3902" s="388">
        <f t="shared" si="184"/>
        <v>7150</v>
      </c>
      <c r="P3902" s="339">
        <f t="shared" si="185"/>
        <v>0</v>
      </c>
    </row>
    <row r="3903" spans="1:16" hidden="1" x14ac:dyDescent="0.25">
      <c r="A3903" s="116">
        <v>138018</v>
      </c>
      <c r="B3903" s="116">
        <v>6</v>
      </c>
      <c r="C3903" s="116">
        <v>1011100940</v>
      </c>
      <c r="D3903" s="116" t="s">
        <v>10652</v>
      </c>
      <c r="E3903" s="339">
        <v>43000</v>
      </c>
      <c r="F3903" s="194">
        <v>2</v>
      </c>
      <c r="G3903" s="194">
        <v>2</v>
      </c>
      <c r="H3903" s="194" t="s">
        <v>10119</v>
      </c>
      <c r="I3903" s="194">
        <f t="shared" si="183"/>
        <v>0</v>
      </c>
      <c r="J3903" s="116" t="s">
        <v>10126</v>
      </c>
      <c r="K3903" s="116" t="s">
        <v>10853</v>
      </c>
      <c r="L3903" s="197">
        <v>45791</v>
      </c>
      <c r="M3903" s="116"/>
      <c r="N3903" s="197">
        <v>45792</v>
      </c>
      <c r="O3903" s="388">
        <f t="shared" si="184"/>
        <v>21500</v>
      </c>
      <c r="P3903" s="339">
        <f t="shared" si="185"/>
        <v>0</v>
      </c>
    </row>
    <row r="3904" spans="1:16" hidden="1" x14ac:dyDescent="0.25">
      <c r="A3904" s="116">
        <v>138018</v>
      </c>
      <c r="B3904" s="116">
        <v>9</v>
      </c>
      <c r="C3904" s="116">
        <v>1014104530</v>
      </c>
      <c r="D3904" s="116" t="s">
        <v>10355</v>
      </c>
      <c r="E3904" s="339">
        <v>57979.48</v>
      </c>
      <c r="F3904" s="194">
        <v>2</v>
      </c>
      <c r="G3904" s="194">
        <v>2</v>
      </c>
      <c r="H3904" s="194" t="s">
        <v>10119</v>
      </c>
      <c r="I3904" s="194">
        <f t="shared" si="183"/>
        <v>0</v>
      </c>
      <c r="J3904" s="116" t="s">
        <v>10126</v>
      </c>
      <c r="K3904" s="116" t="s">
        <v>10853</v>
      </c>
      <c r="L3904" s="197">
        <v>45791</v>
      </c>
      <c r="M3904" s="116"/>
      <c r="N3904" s="197">
        <v>45792</v>
      </c>
      <c r="O3904" s="388">
        <f t="shared" si="184"/>
        <v>28989.74</v>
      </c>
      <c r="P3904" s="339">
        <f t="shared" si="185"/>
        <v>0</v>
      </c>
    </row>
    <row r="3905" spans="1:16" hidden="1" x14ac:dyDescent="0.25">
      <c r="A3905" s="116">
        <v>138018</v>
      </c>
      <c r="B3905" s="116">
        <v>5</v>
      </c>
      <c r="C3905" s="116">
        <v>1017102120</v>
      </c>
      <c r="D3905" s="116" t="s">
        <v>10656</v>
      </c>
      <c r="E3905" s="339">
        <v>162000</v>
      </c>
      <c r="F3905" s="194">
        <v>1</v>
      </c>
      <c r="G3905" s="194">
        <v>1</v>
      </c>
      <c r="H3905" s="194" t="s">
        <v>10119</v>
      </c>
      <c r="I3905" s="194">
        <f t="shared" si="183"/>
        <v>0</v>
      </c>
      <c r="J3905" s="116" t="s">
        <v>10126</v>
      </c>
      <c r="K3905" s="116" t="s">
        <v>10853</v>
      </c>
      <c r="L3905" s="197">
        <v>45791</v>
      </c>
      <c r="M3905" s="116" t="s">
        <v>15567</v>
      </c>
      <c r="N3905" s="197">
        <v>45798</v>
      </c>
      <c r="O3905" s="388">
        <f t="shared" si="184"/>
        <v>162000</v>
      </c>
      <c r="P3905" s="339">
        <f t="shared" si="185"/>
        <v>0</v>
      </c>
    </row>
    <row r="3906" spans="1:16" hidden="1" x14ac:dyDescent="0.25">
      <c r="A3906" s="116">
        <v>138018</v>
      </c>
      <c r="B3906" s="116">
        <v>3</v>
      </c>
      <c r="C3906" s="116">
        <v>1018100010</v>
      </c>
      <c r="D3906" s="116" t="s">
        <v>10356</v>
      </c>
      <c r="E3906" s="339">
        <v>45661.5</v>
      </c>
      <c r="F3906" s="194">
        <v>10</v>
      </c>
      <c r="G3906" s="194">
        <v>10</v>
      </c>
      <c r="H3906" s="194" t="s">
        <v>10119</v>
      </c>
      <c r="I3906" s="194">
        <f t="shared" si="183"/>
        <v>0</v>
      </c>
      <c r="J3906" s="116" t="s">
        <v>10126</v>
      </c>
      <c r="K3906" s="116" t="s">
        <v>10853</v>
      </c>
      <c r="L3906" s="197">
        <v>45791</v>
      </c>
      <c r="M3906" s="116"/>
      <c r="N3906" s="197">
        <v>45842</v>
      </c>
      <c r="O3906" s="388">
        <f t="shared" si="184"/>
        <v>4566.1499999999996</v>
      </c>
      <c r="P3906" s="339">
        <f t="shared" si="185"/>
        <v>0</v>
      </c>
    </row>
    <row r="3907" spans="1:16" hidden="1" x14ac:dyDescent="0.25">
      <c r="A3907" s="116">
        <v>138018</v>
      </c>
      <c r="B3907" s="116">
        <v>2</v>
      </c>
      <c r="C3907" s="116">
        <v>1019101600</v>
      </c>
      <c r="D3907" s="116" t="s">
        <v>10852</v>
      </c>
      <c r="E3907" s="339">
        <v>263920</v>
      </c>
      <c r="F3907" s="194">
        <v>10</v>
      </c>
      <c r="G3907" s="194">
        <v>10</v>
      </c>
      <c r="H3907" s="194" t="s">
        <v>10119</v>
      </c>
      <c r="I3907" s="194">
        <f t="shared" si="183"/>
        <v>0</v>
      </c>
      <c r="J3907" s="116" t="s">
        <v>10126</v>
      </c>
      <c r="K3907" s="116" t="s">
        <v>10853</v>
      </c>
      <c r="L3907" s="197">
        <v>45791</v>
      </c>
      <c r="M3907" s="116"/>
      <c r="N3907" s="197">
        <v>45792</v>
      </c>
      <c r="O3907" s="388">
        <f t="shared" si="184"/>
        <v>26392</v>
      </c>
      <c r="P3907" s="339">
        <f t="shared" si="185"/>
        <v>0</v>
      </c>
    </row>
    <row r="3908" spans="1:16" hidden="1" x14ac:dyDescent="0.25">
      <c r="A3908" s="116">
        <v>138018</v>
      </c>
      <c r="B3908" s="116">
        <v>4</v>
      </c>
      <c r="C3908" s="116">
        <v>1513100320</v>
      </c>
      <c r="D3908" s="116" t="s">
        <v>16197</v>
      </c>
      <c r="E3908" s="339">
        <v>192799.8</v>
      </c>
      <c r="F3908" s="194">
        <v>20</v>
      </c>
      <c r="G3908" s="194">
        <v>20</v>
      </c>
      <c r="H3908" s="194" t="s">
        <v>10119</v>
      </c>
      <c r="I3908" s="194">
        <f t="shared" si="183"/>
        <v>0</v>
      </c>
      <c r="J3908" s="116" t="s">
        <v>10126</v>
      </c>
      <c r="K3908" s="116" t="s">
        <v>10853</v>
      </c>
      <c r="L3908" s="197">
        <v>45791</v>
      </c>
      <c r="M3908" s="116"/>
      <c r="N3908" s="197">
        <v>45842</v>
      </c>
      <c r="O3908" s="388">
        <f t="shared" si="184"/>
        <v>9639.99</v>
      </c>
      <c r="P3908" s="339">
        <f t="shared" si="185"/>
        <v>0</v>
      </c>
    </row>
    <row r="3909" spans="1:16" hidden="1" x14ac:dyDescent="0.25">
      <c r="A3909" s="116">
        <v>138019</v>
      </c>
      <c r="B3909" s="116">
        <v>5</v>
      </c>
      <c r="C3909" s="116">
        <v>1017102120</v>
      </c>
      <c r="D3909" s="116" t="s">
        <v>10656</v>
      </c>
      <c r="E3909" s="339">
        <v>162000</v>
      </c>
      <c r="F3909" s="194">
        <v>1</v>
      </c>
      <c r="G3909" s="194">
        <v>1</v>
      </c>
      <c r="H3909" s="194" t="s">
        <v>10119</v>
      </c>
      <c r="I3909" s="194">
        <f t="shared" si="183"/>
        <v>0</v>
      </c>
      <c r="J3909" s="116" t="s">
        <v>10126</v>
      </c>
      <c r="K3909" s="116" t="s">
        <v>14781</v>
      </c>
      <c r="L3909" s="197">
        <v>45791</v>
      </c>
      <c r="M3909" s="116" t="s">
        <v>15567</v>
      </c>
      <c r="N3909" s="197">
        <v>45798</v>
      </c>
      <c r="O3909" s="388">
        <f t="shared" si="184"/>
        <v>162000</v>
      </c>
      <c r="P3909" s="339">
        <f t="shared" si="185"/>
        <v>0</v>
      </c>
    </row>
    <row r="3910" spans="1:16" hidden="1" x14ac:dyDescent="0.25">
      <c r="A3910" s="116">
        <v>138019</v>
      </c>
      <c r="B3910" s="116">
        <v>3</v>
      </c>
      <c r="C3910" s="116">
        <v>1513100320</v>
      </c>
      <c r="D3910" s="116" t="s">
        <v>16197</v>
      </c>
      <c r="E3910" s="339">
        <v>289199.7</v>
      </c>
      <c r="F3910" s="194">
        <v>30</v>
      </c>
      <c r="G3910" s="194">
        <v>30</v>
      </c>
      <c r="H3910" s="194" t="s">
        <v>10119</v>
      </c>
      <c r="I3910" s="194">
        <f t="shared" si="183"/>
        <v>0</v>
      </c>
      <c r="J3910" s="116" t="s">
        <v>10126</v>
      </c>
      <c r="K3910" s="116" t="s">
        <v>14781</v>
      </c>
      <c r="L3910" s="197">
        <v>45791</v>
      </c>
      <c r="M3910" s="116" t="s">
        <v>15638</v>
      </c>
      <c r="N3910" s="197">
        <v>45819</v>
      </c>
      <c r="O3910" s="388">
        <f t="shared" si="184"/>
        <v>9639.99</v>
      </c>
      <c r="P3910" s="339">
        <f t="shared" si="185"/>
        <v>0</v>
      </c>
    </row>
    <row r="3911" spans="1:16" hidden="1" x14ac:dyDescent="0.25">
      <c r="A3911" s="116">
        <v>138020</v>
      </c>
      <c r="B3911" s="116">
        <v>1</v>
      </c>
      <c r="C3911" s="116">
        <v>1810104610</v>
      </c>
      <c r="D3911" s="116" t="s">
        <v>17664</v>
      </c>
      <c r="E3911" s="339">
        <v>483.16</v>
      </c>
      <c r="F3911" s="194">
        <v>4</v>
      </c>
      <c r="G3911" s="194">
        <v>4</v>
      </c>
      <c r="H3911" s="194" t="s">
        <v>10119</v>
      </c>
      <c r="I3911" s="194">
        <f t="shared" si="183"/>
        <v>0</v>
      </c>
      <c r="J3911" s="116" t="s">
        <v>10120</v>
      </c>
      <c r="K3911" s="116" t="s">
        <v>10121</v>
      </c>
      <c r="L3911" s="197">
        <v>45792</v>
      </c>
      <c r="M3911" s="116" t="s">
        <v>17768</v>
      </c>
      <c r="N3911" s="197">
        <v>45833</v>
      </c>
      <c r="O3911" s="388">
        <f t="shared" si="184"/>
        <v>120.79</v>
      </c>
      <c r="P3911" s="339">
        <f t="shared" si="185"/>
        <v>0</v>
      </c>
    </row>
    <row r="3912" spans="1:16" hidden="1" x14ac:dyDescent="0.25">
      <c r="A3912" s="116">
        <v>138020</v>
      </c>
      <c r="B3912" s="116">
        <v>2</v>
      </c>
      <c r="C3912" s="116">
        <v>1810105040</v>
      </c>
      <c r="D3912" s="116" t="s">
        <v>11374</v>
      </c>
      <c r="E3912" s="339">
        <v>24.44</v>
      </c>
      <c r="F3912" s="194">
        <v>4</v>
      </c>
      <c r="G3912" s="194">
        <v>4</v>
      </c>
      <c r="H3912" s="194" t="s">
        <v>10119</v>
      </c>
      <c r="I3912" s="194">
        <f t="shared" si="183"/>
        <v>0</v>
      </c>
      <c r="J3912" s="116" t="s">
        <v>10120</v>
      </c>
      <c r="K3912" s="116" t="s">
        <v>10121</v>
      </c>
      <c r="L3912" s="197">
        <v>45792</v>
      </c>
      <c r="M3912" s="116" t="s">
        <v>17768</v>
      </c>
      <c r="N3912" s="197">
        <v>45833</v>
      </c>
      <c r="O3912" s="388">
        <f t="shared" si="184"/>
        <v>6.11</v>
      </c>
      <c r="P3912" s="339">
        <f t="shared" si="185"/>
        <v>0</v>
      </c>
    </row>
    <row r="3913" spans="1:16" hidden="1" x14ac:dyDescent="0.25">
      <c r="A3913" s="116">
        <v>138022</v>
      </c>
      <c r="B3913" s="116">
        <v>1</v>
      </c>
      <c r="C3913" s="116">
        <v>1022104240</v>
      </c>
      <c r="D3913" s="116" t="s">
        <v>11563</v>
      </c>
      <c r="E3913" s="339">
        <v>56386.52</v>
      </c>
      <c r="F3913" s="194">
        <v>2</v>
      </c>
      <c r="G3913" s="194">
        <v>2</v>
      </c>
      <c r="H3913" s="194" t="s">
        <v>10119</v>
      </c>
      <c r="I3913" s="194">
        <f t="shared" si="183"/>
        <v>0</v>
      </c>
      <c r="J3913" s="116" t="s">
        <v>10120</v>
      </c>
      <c r="K3913" s="116" t="s">
        <v>10121</v>
      </c>
      <c r="L3913" s="197">
        <v>45792</v>
      </c>
      <c r="M3913" s="116" t="s">
        <v>17769</v>
      </c>
      <c r="N3913" s="197">
        <v>45798</v>
      </c>
      <c r="O3913" s="388">
        <f t="shared" si="184"/>
        <v>28193.26</v>
      </c>
      <c r="P3913" s="339">
        <f t="shared" si="185"/>
        <v>0</v>
      </c>
    </row>
    <row r="3914" spans="1:16" hidden="1" x14ac:dyDescent="0.25">
      <c r="A3914" s="116">
        <v>138025</v>
      </c>
      <c r="B3914" s="116">
        <v>1</v>
      </c>
      <c r="C3914" s="116">
        <v>1210100190</v>
      </c>
      <c r="D3914" s="116" t="s">
        <v>11189</v>
      </c>
      <c r="E3914" s="339">
        <v>278082</v>
      </c>
      <c r="F3914" s="194">
        <v>1</v>
      </c>
      <c r="G3914" s="194">
        <v>1</v>
      </c>
      <c r="H3914" s="194" t="s">
        <v>10119</v>
      </c>
      <c r="I3914" s="194">
        <f t="shared" si="183"/>
        <v>0</v>
      </c>
      <c r="J3914" s="116" t="s">
        <v>10120</v>
      </c>
      <c r="K3914" s="116" t="s">
        <v>10121</v>
      </c>
      <c r="L3914" s="197">
        <v>45791</v>
      </c>
      <c r="M3914" s="116" t="s">
        <v>15564</v>
      </c>
      <c r="N3914" s="197">
        <v>45798</v>
      </c>
      <c r="O3914" s="388">
        <f t="shared" si="184"/>
        <v>278082</v>
      </c>
      <c r="P3914" s="339">
        <f t="shared" si="185"/>
        <v>0</v>
      </c>
    </row>
    <row r="3915" spans="1:16" hidden="1" x14ac:dyDescent="0.25">
      <c r="A3915" s="116">
        <v>138058</v>
      </c>
      <c r="B3915" s="116">
        <v>2</v>
      </c>
      <c r="C3915" s="116">
        <v>1521100100</v>
      </c>
      <c r="D3915" s="116" t="s">
        <v>10563</v>
      </c>
      <c r="E3915" s="339">
        <v>71934.100000000006</v>
      </c>
      <c r="F3915" s="194">
        <v>70</v>
      </c>
      <c r="G3915" s="194">
        <v>70</v>
      </c>
      <c r="H3915" s="194" t="s">
        <v>10119</v>
      </c>
      <c r="I3915" s="194">
        <f t="shared" si="183"/>
        <v>0</v>
      </c>
      <c r="J3915" s="116" t="s">
        <v>10126</v>
      </c>
      <c r="K3915" s="116" t="s">
        <v>15534</v>
      </c>
      <c r="L3915" s="197">
        <v>45791</v>
      </c>
      <c r="M3915" s="116"/>
      <c r="N3915" s="197">
        <v>45793</v>
      </c>
      <c r="O3915" s="388">
        <f t="shared" si="184"/>
        <v>1027.6300000000001</v>
      </c>
      <c r="P3915" s="339">
        <f t="shared" si="185"/>
        <v>0</v>
      </c>
    </row>
    <row r="3916" spans="1:16" hidden="1" x14ac:dyDescent="0.25">
      <c r="A3916" s="116">
        <v>138058</v>
      </c>
      <c r="B3916" s="116">
        <v>1</v>
      </c>
      <c r="C3916" s="116">
        <v>1810104280</v>
      </c>
      <c r="D3916" s="116" t="s">
        <v>16205</v>
      </c>
      <c r="E3916" s="339">
        <v>427000</v>
      </c>
      <c r="F3916" s="194">
        <v>70</v>
      </c>
      <c r="G3916" s="194">
        <f>45+25</f>
        <v>70</v>
      </c>
      <c r="H3916" s="194" t="s">
        <v>10119</v>
      </c>
      <c r="I3916" s="194">
        <f t="shared" si="183"/>
        <v>0</v>
      </c>
      <c r="J3916" s="116" t="s">
        <v>10126</v>
      </c>
      <c r="K3916" s="116" t="s">
        <v>15534</v>
      </c>
      <c r="L3916" s="197">
        <v>45791</v>
      </c>
      <c r="M3916" s="116" t="s">
        <v>16404</v>
      </c>
      <c r="N3916" s="197">
        <v>45902</v>
      </c>
      <c r="O3916" s="388">
        <f t="shared" si="184"/>
        <v>6100</v>
      </c>
      <c r="P3916" s="339">
        <f t="shared" si="185"/>
        <v>0</v>
      </c>
    </row>
    <row r="3917" spans="1:16" hidden="1" x14ac:dyDescent="0.25">
      <c r="A3917" s="116">
        <v>138064</v>
      </c>
      <c r="B3917" s="116">
        <v>1</v>
      </c>
      <c r="C3917" s="116">
        <v>1022104240</v>
      </c>
      <c r="D3917" s="116" t="s">
        <v>11563</v>
      </c>
      <c r="E3917" s="339">
        <v>28193</v>
      </c>
      <c r="F3917" s="194">
        <v>1</v>
      </c>
      <c r="G3917" s="194">
        <v>1</v>
      </c>
      <c r="H3917" s="194" t="s">
        <v>10119</v>
      </c>
      <c r="I3917" s="194">
        <f t="shared" si="183"/>
        <v>0</v>
      </c>
      <c r="J3917" s="116" t="s">
        <v>10120</v>
      </c>
      <c r="K3917" s="116" t="s">
        <v>10121</v>
      </c>
      <c r="L3917" s="197">
        <v>45792</v>
      </c>
      <c r="M3917" s="116" t="s">
        <v>17770</v>
      </c>
      <c r="N3917" s="197">
        <v>45798</v>
      </c>
      <c r="O3917" s="388">
        <f t="shared" si="184"/>
        <v>28193</v>
      </c>
      <c r="P3917" s="339">
        <f t="shared" si="185"/>
        <v>0</v>
      </c>
    </row>
    <row r="3918" spans="1:16" hidden="1" x14ac:dyDescent="0.25">
      <c r="A3918" s="116">
        <v>138075</v>
      </c>
      <c r="B3918" s="116">
        <v>17</v>
      </c>
      <c r="C3918" s="116">
        <v>1010100120</v>
      </c>
      <c r="D3918" s="116" t="s">
        <v>17672</v>
      </c>
      <c r="E3918" s="339">
        <v>43525</v>
      </c>
      <c r="F3918" s="194">
        <v>25</v>
      </c>
      <c r="G3918" s="194">
        <v>25</v>
      </c>
      <c r="H3918" s="194" t="s">
        <v>10119</v>
      </c>
      <c r="I3918" s="194">
        <f t="shared" si="183"/>
        <v>0</v>
      </c>
      <c r="J3918" s="116" t="s">
        <v>10120</v>
      </c>
      <c r="K3918" s="116" t="s">
        <v>15529</v>
      </c>
      <c r="L3918" s="197">
        <v>45791</v>
      </c>
      <c r="M3918" s="116" t="s">
        <v>17771</v>
      </c>
      <c r="N3918" s="197">
        <v>45796</v>
      </c>
      <c r="O3918" s="388">
        <f t="shared" si="184"/>
        <v>1741</v>
      </c>
      <c r="P3918" s="339">
        <f t="shared" si="185"/>
        <v>0</v>
      </c>
    </row>
    <row r="3919" spans="1:16" hidden="1" x14ac:dyDescent="0.25">
      <c r="A3919" s="116">
        <v>138075</v>
      </c>
      <c r="B3919" s="116">
        <v>18</v>
      </c>
      <c r="C3919" s="116">
        <v>1010100750</v>
      </c>
      <c r="D3919" s="116" t="s">
        <v>11041</v>
      </c>
      <c r="E3919" s="339">
        <v>44353.5</v>
      </c>
      <c r="F3919" s="194">
        <v>25</v>
      </c>
      <c r="G3919" s="194">
        <v>25</v>
      </c>
      <c r="H3919" s="194" t="s">
        <v>10119</v>
      </c>
      <c r="I3919" s="194">
        <f t="shared" si="183"/>
        <v>0</v>
      </c>
      <c r="J3919" s="116" t="s">
        <v>10120</v>
      </c>
      <c r="K3919" s="116" t="s">
        <v>15529</v>
      </c>
      <c r="L3919" s="197">
        <v>45791</v>
      </c>
      <c r="M3919" s="116" t="s">
        <v>17772</v>
      </c>
      <c r="N3919" s="197">
        <v>45866</v>
      </c>
      <c r="O3919" s="388">
        <f t="shared" si="184"/>
        <v>1774.14</v>
      </c>
      <c r="P3919" s="339">
        <f t="shared" si="185"/>
        <v>0</v>
      </c>
    </row>
    <row r="3920" spans="1:16" hidden="1" x14ac:dyDescent="0.25">
      <c r="A3920" s="116">
        <v>138075</v>
      </c>
      <c r="B3920" s="116">
        <v>7</v>
      </c>
      <c r="C3920" s="116">
        <v>1011100040</v>
      </c>
      <c r="D3920" s="116" t="s">
        <v>10481</v>
      </c>
      <c r="E3920" s="339">
        <v>21750</v>
      </c>
      <c r="F3920" s="194">
        <v>15</v>
      </c>
      <c r="G3920" s="194">
        <v>15</v>
      </c>
      <c r="H3920" s="194" t="s">
        <v>10119</v>
      </c>
      <c r="I3920" s="194">
        <f t="shared" si="183"/>
        <v>0</v>
      </c>
      <c r="J3920" s="116" t="s">
        <v>10120</v>
      </c>
      <c r="K3920" s="116" t="s">
        <v>15529</v>
      </c>
      <c r="L3920" s="197">
        <v>45791</v>
      </c>
      <c r="M3920" s="116" t="s">
        <v>17771</v>
      </c>
      <c r="N3920" s="197">
        <v>45796</v>
      </c>
      <c r="O3920" s="388">
        <f t="shared" si="184"/>
        <v>1450</v>
      </c>
      <c r="P3920" s="339">
        <f t="shared" si="185"/>
        <v>0</v>
      </c>
    </row>
    <row r="3921" spans="1:16" hidden="1" x14ac:dyDescent="0.25">
      <c r="A3921" s="116">
        <v>138075</v>
      </c>
      <c r="B3921" s="116">
        <v>10</v>
      </c>
      <c r="C3921" s="116">
        <v>1016100000</v>
      </c>
      <c r="D3921" s="116" t="s">
        <v>10650</v>
      </c>
      <c r="E3921" s="339">
        <v>41344</v>
      </c>
      <c r="F3921" s="194">
        <v>4</v>
      </c>
      <c r="G3921" s="194">
        <v>4</v>
      </c>
      <c r="H3921" s="194" t="s">
        <v>10119</v>
      </c>
      <c r="I3921" s="194">
        <f t="shared" si="183"/>
        <v>0</v>
      </c>
      <c r="J3921" s="116" t="s">
        <v>10120</v>
      </c>
      <c r="K3921" s="116" t="s">
        <v>15529</v>
      </c>
      <c r="L3921" s="197">
        <v>45791</v>
      </c>
      <c r="M3921" s="116" t="s">
        <v>17773</v>
      </c>
      <c r="N3921" s="197">
        <v>45833</v>
      </c>
      <c r="O3921" s="388">
        <f t="shared" si="184"/>
        <v>10336</v>
      </c>
      <c r="P3921" s="339">
        <f t="shared" si="185"/>
        <v>0</v>
      </c>
    </row>
    <row r="3922" spans="1:16" hidden="1" x14ac:dyDescent="0.25">
      <c r="A3922" s="116">
        <v>138075</v>
      </c>
      <c r="B3922" s="116">
        <v>9</v>
      </c>
      <c r="C3922" s="116">
        <v>1016101010</v>
      </c>
      <c r="D3922" s="116" t="s">
        <v>10655</v>
      </c>
      <c r="E3922" s="339">
        <v>37168</v>
      </c>
      <c r="F3922" s="194">
        <v>2</v>
      </c>
      <c r="G3922" s="194">
        <v>2</v>
      </c>
      <c r="H3922" s="194" t="s">
        <v>10119</v>
      </c>
      <c r="I3922" s="194">
        <f t="shared" si="183"/>
        <v>0</v>
      </c>
      <c r="J3922" s="116" t="s">
        <v>10120</v>
      </c>
      <c r="K3922" s="116" t="s">
        <v>15529</v>
      </c>
      <c r="L3922" s="197">
        <v>45791</v>
      </c>
      <c r="M3922" s="116" t="s">
        <v>17774</v>
      </c>
      <c r="N3922" s="197">
        <v>45833</v>
      </c>
      <c r="O3922" s="388">
        <f t="shared" si="184"/>
        <v>18584</v>
      </c>
      <c r="P3922" s="339">
        <f t="shared" si="185"/>
        <v>0</v>
      </c>
    </row>
    <row r="3923" spans="1:16" hidden="1" x14ac:dyDescent="0.25">
      <c r="A3923" s="116">
        <v>138075</v>
      </c>
      <c r="B3923" s="116">
        <v>21</v>
      </c>
      <c r="C3923" s="116">
        <v>1016101340</v>
      </c>
      <c r="D3923" s="116" t="s">
        <v>10489</v>
      </c>
      <c r="E3923" s="339">
        <v>29623.08</v>
      </c>
      <c r="F3923" s="194">
        <v>6</v>
      </c>
      <c r="G3923" s="194">
        <v>6</v>
      </c>
      <c r="H3923" s="194" t="s">
        <v>10119</v>
      </c>
      <c r="I3923" s="194">
        <f t="shared" si="183"/>
        <v>0</v>
      </c>
      <c r="J3923" s="116" t="s">
        <v>10120</v>
      </c>
      <c r="K3923" s="116" t="s">
        <v>15529</v>
      </c>
      <c r="L3923" s="197">
        <v>45791</v>
      </c>
      <c r="M3923" s="116" t="s">
        <v>17771</v>
      </c>
      <c r="N3923" s="197">
        <v>45796</v>
      </c>
      <c r="O3923" s="388">
        <f t="shared" si="184"/>
        <v>4937.18</v>
      </c>
      <c r="P3923" s="339">
        <f t="shared" si="185"/>
        <v>0</v>
      </c>
    </row>
    <row r="3924" spans="1:16" hidden="1" x14ac:dyDescent="0.25">
      <c r="A3924" s="116">
        <v>138075</v>
      </c>
      <c r="B3924" s="116">
        <v>11</v>
      </c>
      <c r="C3924" s="116">
        <v>1017102120</v>
      </c>
      <c r="D3924" s="116" t="s">
        <v>10656</v>
      </c>
      <c r="E3924" s="339">
        <v>486000</v>
      </c>
      <c r="F3924" s="194">
        <v>3</v>
      </c>
      <c r="G3924" s="194">
        <v>3</v>
      </c>
      <c r="H3924" s="194" t="s">
        <v>10119</v>
      </c>
      <c r="I3924" s="194">
        <f t="shared" si="183"/>
        <v>0</v>
      </c>
      <c r="J3924" s="116" t="s">
        <v>10120</v>
      </c>
      <c r="K3924" s="116" t="s">
        <v>15529</v>
      </c>
      <c r="L3924" s="197">
        <v>45791</v>
      </c>
      <c r="M3924" s="116" t="s">
        <v>17775</v>
      </c>
      <c r="N3924" s="197">
        <v>45798</v>
      </c>
      <c r="O3924" s="388">
        <f t="shared" si="184"/>
        <v>162000</v>
      </c>
      <c r="P3924" s="339">
        <f t="shared" si="185"/>
        <v>0</v>
      </c>
    </row>
    <row r="3925" spans="1:16" hidden="1" x14ac:dyDescent="0.25">
      <c r="A3925" s="116">
        <v>138075</v>
      </c>
      <c r="B3925" s="116">
        <v>8</v>
      </c>
      <c r="C3925" s="116">
        <v>1019100040</v>
      </c>
      <c r="D3925" s="116" t="s">
        <v>10643</v>
      </c>
      <c r="E3925" s="339">
        <v>15010</v>
      </c>
      <c r="F3925" s="194">
        <v>5</v>
      </c>
      <c r="G3925" s="194">
        <v>5</v>
      </c>
      <c r="H3925" s="194" t="s">
        <v>10119</v>
      </c>
      <c r="I3925" s="194">
        <f t="shared" si="183"/>
        <v>0</v>
      </c>
      <c r="J3925" s="116" t="s">
        <v>10120</v>
      </c>
      <c r="K3925" s="116" t="s">
        <v>15529</v>
      </c>
      <c r="L3925" s="197">
        <v>45791</v>
      </c>
      <c r="M3925" s="116"/>
      <c r="N3925" s="197">
        <v>45833</v>
      </c>
      <c r="O3925" s="388">
        <f t="shared" si="184"/>
        <v>3002</v>
      </c>
      <c r="P3925" s="339">
        <f t="shared" si="185"/>
        <v>0</v>
      </c>
    </row>
    <row r="3926" spans="1:16" hidden="1" x14ac:dyDescent="0.25">
      <c r="A3926" s="116">
        <v>138075</v>
      </c>
      <c r="B3926" s="116">
        <v>20</v>
      </c>
      <c r="C3926" s="116">
        <v>1023100140</v>
      </c>
      <c r="D3926" s="116" t="s">
        <v>11171</v>
      </c>
      <c r="E3926" s="339">
        <v>147120.07999999999</v>
      </c>
      <c r="F3926" s="194">
        <v>8</v>
      </c>
      <c r="G3926" s="194">
        <v>8</v>
      </c>
      <c r="H3926" s="194" t="s">
        <v>10119</v>
      </c>
      <c r="I3926" s="194">
        <f t="shared" si="183"/>
        <v>0</v>
      </c>
      <c r="J3926" s="116" t="s">
        <v>10120</v>
      </c>
      <c r="K3926" s="116" t="s">
        <v>15529</v>
      </c>
      <c r="L3926" s="197">
        <v>45791</v>
      </c>
      <c r="M3926" s="116" t="s">
        <v>17771</v>
      </c>
      <c r="N3926" s="197">
        <v>45796</v>
      </c>
      <c r="O3926" s="388">
        <f t="shared" si="184"/>
        <v>18390.009999999998</v>
      </c>
      <c r="P3926" s="339">
        <f t="shared" si="185"/>
        <v>0</v>
      </c>
    </row>
    <row r="3927" spans="1:16" hidden="1" x14ac:dyDescent="0.25">
      <c r="A3927" s="116">
        <v>138075</v>
      </c>
      <c r="B3927" s="116">
        <v>19</v>
      </c>
      <c r="C3927" s="116">
        <v>1023100340</v>
      </c>
      <c r="D3927" s="116" t="s">
        <v>10969</v>
      </c>
      <c r="E3927" s="339">
        <v>147120</v>
      </c>
      <c r="F3927" s="194">
        <v>8</v>
      </c>
      <c r="G3927" s="194">
        <v>8</v>
      </c>
      <c r="H3927" s="194" t="s">
        <v>10119</v>
      </c>
      <c r="I3927" s="194">
        <f t="shared" si="183"/>
        <v>0</v>
      </c>
      <c r="J3927" s="116" t="s">
        <v>10120</v>
      </c>
      <c r="K3927" s="116" t="s">
        <v>15529</v>
      </c>
      <c r="L3927" s="197">
        <v>45791</v>
      </c>
      <c r="M3927" s="116" t="s">
        <v>17771</v>
      </c>
      <c r="N3927" s="197">
        <v>45796</v>
      </c>
      <c r="O3927" s="388">
        <f t="shared" si="184"/>
        <v>18390</v>
      </c>
      <c r="P3927" s="339">
        <f t="shared" si="185"/>
        <v>0</v>
      </c>
    </row>
    <row r="3928" spans="1:16" hidden="1" x14ac:dyDescent="0.25">
      <c r="A3928" s="116">
        <v>138075</v>
      </c>
      <c r="B3928" s="116">
        <v>15</v>
      </c>
      <c r="C3928" s="116">
        <v>1112100610</v>
      </c>
      <c r="D3928" s="116" t="s">
        <v>11174</v>
      </c>
      <c r="E3928" s="339">
        <v>3905.65</v>
      </c>
      <c r="F3928" s="194">
        <v>35</v>
      </c>
      <c r="G3928" s="194">
        <v>35</v>
      </c>
      <c r="H3928" s="194" t="s">
        <v>10119</v>
      </c>
      <c r="I3928" s="194">
        <f t="shared" si="183"/>
        <v>0</v>
      </c>
      <c r="J3928" s="116" t="s">
        <v>10120</v>
      </c>
      <c r="K3928" s="116" t="s">
        <v>15529</v>
      </c>
      <c r="L3928" s="197">
        <v>45791</v>
      </c>
      <c r="M3928" s="116" t="s">
        <v>17776</v>
      </c>
      <c r="N3928" s="197">
        <v>45833</v>
      </c>
      <c r="O3928" s="388">
        <f t="shared" si="184"/>
        <v>111.59</v>
      </c>
      <c r="P3928" s="339">
        <f t="shared" si="185"/>
        <v>0</v>
      </c>
    </row>
    <row r="3929" spans="1:16" hidden="1" x14ac:dyDescent="0.25">
      <c r="A3929" s="116">
        <v>138075</v>
      </c>
      <c r="B3929" s="116">
        <v>15</v>
      </c>
      <c r="C3929" s="116">
        <v>1112100610</v>
      </c>
      <c r="D3929" s="116" t="s">
        <v>11174</v>
      </c>
      <c r="E3929" s="339">
        <v>3905.65</v>
      </c>
      <c r="F3929" s="194">
        <v>35</v>
      </c>
      <c r="G3929" s="194">
        <f>12+23</f>
        <v>35</v>
      </c>
      <c r="H3929" s="194" t="s">
        <v>10119</v>
      </c>
      <c r="I3929" s="194">
        <f t="shared" si="183"/>
        <v>0</v>
      </c>
      <c r="J3929" s="116" t="s">
        <v>10120</v>
      </c>
      <c r="K3929" s="116" t="s">
        <v>15529</v>
      </c>
      <c r="L3929" s="197">
        <v>45791</v>
      </c>
      <c r="M3929" s="116" t="s">
        <v>17084</v>
      </c>
      <c r="N3929" s="197">
        <v>45989</v>
      </c>
      <c r="O3929" s="388">
        <f t="shared" si="184"/>
        <v>111.59</v>
      </c>
      <c r="P3929" s="339">
        <f t="shared" si="185"/>
        <v>0</v>
      </c>
    </row>
    <row r="3930" spans="1:16" hidden="1" x14ac:dyDescent="0.25">
      <c r="A3930" s="116">
        <v>138075</v>
      </c>
      <c r="B3930" s="116">
        <v>14</v>
      </c>
      <c r="C3930" s="116">
        <v>1112100710</v>
      </c>
      <c r="D3930" s="116" t="s">
        <v>17528</v>
      </c>
      <c r="E3930" s="339">
        <v>69020</v>
      </c>
      <c r="F3930" s="194">
        <v>68</v>
      </c>
      <c r="G3930" s="194">
        <v>68</v>
      </c>
      <c r="H3930" s="194" t="s">
        <v>10119</v>
      </c>
      <c r="I3930" s="194">
        <f t="shared" si="183"/>
        <v>0</v>
      </c>
      <c r="J3930" s="116" t="s">
        <v>10120</v>
      </c>
      <c r="K3930" s="116" t="s">
        <v>15529</v>
      </c>
      <c r="L3930" s="197">
        <v>45791</v>
      </c>
      <c r="M3930" s="116" t="s">
        <v>17602</v>
      </c>
      <c r="N3930" s="197">
        <v>45848</v>
      </c>
      <c r="O3930" s="388">
        <f t="shared" si="184"/>
        <v>1015</v>
      </c>
      <c r="P3930" s="339">
        <f t="shared" si="185"/>
        <v>0</v>
      </c>
    </row>
    <row r="3931" spans="1:16" hidden="1" x14ac:dyDescent="0.25">
      <c r="A3931" s="116">
        <v>138075</v>
      </c>
      <c r="B3931" s="116">
        <v>12</v>
      </c>
      <c r="C3931" s="116">
        <v>1112100780</v>
      </c>
      <c r="D3931" s="116" t="s">
        <v>17511</v>
      </c>
      <c r="E3931" s="339">
        <v>1501984</v>
      </c>
      <c r="F3931" s="194">
        <v>4</v>
      </c>
      <c r="G3931" s="194">
        <v>4</v>
      </c>
      <c r="H3931" s="194" t="s">
        <v>10119</v>
      </c>
      <c r="I3931" s="194">
        <f t="shared" si="183"/>
        <v>0</v>
      </c>
      <c r="J3931" s="116" t="s">
        <v>10120</v>
      </c>
      <c r="K3931" s="116" t="s">
        <v>15529</v>
      </c>
      <c r="L3931" s="197">
        <v>45791</v>
      </c>
      <c r="M3931" s="116" t="s">
        <v>15530</v>
      </c>
      <c r="N3931" s="197">
        <v>45792</v>
      </c>
      <c r="O3931" s="388">
        <f t="shared" si="184"/>
        <v>375496</v>
      </c>
      <c r="P3931" s="339">
        <f t="shared" si="185"/>
        <v>0</v>
      </c>
    </row>
    <row r="3932" spans="1:16" hidden="1" x14ac:dyDescent="0.25">
      <c r="A3932" s="116">
        <v>138075</v>
      </c>
      <c r="B3932" s="116">
        <v>6</v>
      </c>
      <c r="C3932" s="116">
        <v>1112102150</v>
      </c>
      <c r="D3932" s="116" t="s">
        <v>11176</v>
      </c>
      <c r="E3932" s="339">
        <v>740364</v>
      </c>
      <c r="F3932" s="194">
        <v>6</v>
      </c>
      <c r="G3932" s="194">
        <v>6</v>
      </c>
      <c r="H3932" s="194" t="s">
        <v>10119</v>
      </c>
      <c r="I3932" s="194">
        <f t="shared" si="183"/>
        <v>0</v>
      </c>
      <c r="J3932" s="116" t="s">
        <v>10120</v>
      </c>
      <c r="K3932" s="116" t="s">
        <v>15529</v>
      </c>
      <c r="L3932" s="197">
        <v>45791</v>
      </c>
      <c r="M3932" s="116" t="s">
        <v>17777</v>
      </c>
      <c r="N3932" s="197">
        <v>45880</v>
      </c>
      <c r="O3932" s="388">
        <f t="shared" si="184"/>
        <v>123394</v>
      </c>
      <c r="P3932" s="339">
        <f t="shared" si="185"/>
        <v>0</v>
      </c>
    </row>
    <row r="3933" spans="1:16" hidden="1" x14ac:dyDescent="0.25">
      <c r="A3933" s="116">
        <v>138075</v>
      </c>
      <c r="B3933" s="116">
        <v>16</v>
      </c>
      <c r="C3933" s="116">
        <v>1112102270</v>
      </c>
      <c r="D3933" s="116" t="s">
        <v>11178</v>
      </c>
      <c r="E3933" s="339">
        <v>27768</v>
      </c>
      <c r="F3933" s="194">
        <v>26</v>
      </c>
      <c r="G3933" s="194">
        <v>26</v>
      </c>
      <c r="H3933" s="194" t="s">
        <v>10119</v>
      </c>
      <c r="I3933" s="194">
        <f t="shared" si="183"/>
        <v>0</v>
      </c>
      <c r="J3933" s="116" t="s">
        <v>10120</v>
      </c>
      <c r="K3933" s="116" t="s">
        <v>15529</v>
      </c>
      <c r="L3933" s="197">
        <v>45791</v>
      </c>
      <c r="M3933" s="116" t="s">
        <v>17617</v>
      </c>
      <c r="N3933" s="197">
        <v>45880</v>
      </c>
      <c r="O3933" s="388">
        <f t="shared" si="184"/>
        <v>1068</v>
      </c>
      <c r="P3933" s="339">
        <f t="shared" si="185"/>
        <v>0</v>
      </c>
    </row>
    <row r="3934" spans="1:16" hidden="1" x14ac:dyDescent="0.25">
      <c r="A3934" s="116">
        <v>138075</v>
      </c>
      <c r="B3934" s="116">
        <v>1</v>
      </c>
      <c r="C3934" s="116">
        <v>1511102130</v>
      </c>
      <c r="D3934" s="116" t="s">
        <v>10484</v>
      </c>
      <c r="E3934" s="339">
        <v>56983.92</v>
      </c>
      <c r="F3934" s="194">
        <v>56</v>
      </c>
      <c r="G3934" s="194">
        <v>56</v>
      </c>
      <c r="H3934" s="194" t="s">
        <v>10119</v>
      </c>
      <c r="I3934" s="194">
        <f t="shared" si="183"/>
        <v>0</v>
      </c>
      <c r="J3934" s="116" t="s">
        <v>10120</v>
      </c>
      <c r="K3934" s="116" t="s">
        <v>15529</v>
      </c>
      <c r="L3934" s="197">
        <v>45791</v>
      </c>
      <c r="M3934" s="116" t="s">
        <v>17771</v>
      </c>
      <c r="N3934" s="197">
        <v>45796</v>
      </c>
      <c r="O3934" s="388">
        <f t="shared" si="184"/>
        <v>1017.5699999999999</v>
      </c>
      <c r="P3934" s="339">
        <f t="shared" si="185"/>
        <v>0</v>
      </c>
    </row>
    <row r="3935" spans="1:16" hidden="1" x14ac:dyDescent="0.25">
      <c r="A3935" s="116">
        <v>138075</v>
      </c>
      <c r="B3935" s="116">
        <v>2</v>
      </c>
      <c r="C3935" s="116">
        <v>1521100650</v>
      </c>
      <c r="D3935" s="116" t="s">
        <v>17537</v>
      </c>
      <c r="E3935" s="339">
        <v>7560</v>
      </c>
      <c r="F3935" s="194">
        <v>56</v>
      </c>
      <c r="G3935" s="194">
        <v>56</v>
      </c>
      <c r="H3935" s="194" t="s">
        <v>10119</v>
      </c>
      <c r="I3935" s="194">
        <f t="shared" si="183"/>
        <v>0</v>
      </c>
      <c r="J3935" s="116" t="s">
        <v>10120</v>
      </c>
      <c r="K3935" s="116" t="s">
        <v>15529</v>
      </c>
      <c r="L3935" s="197">
        <v>45791</v>
      </c>
      <c r="M3935" s="116" t="s">
        <v>17771</v>
      </c>
      <c r="N3935" s="197">
        <v>45796</v>
      </c>
      <c r="O3935" s="388">
        <f t="shared" si="184"/>
        <v>135</v>
      </c>
      <c r="P3935" s="339">
        <f t="shared" si="185"/>
        <v>0</v>
      </c>
    </row>
    <row r="3936" spans="1:16" hidden="1" x14ac:dyDescent="0.25">
      <c r="A3936" s="116">
        <v>138075</v>
      </c>
      <c r="B3936" s="116">
        <v>13</v>
      </c>
      <c r="C3936" s="116">
        <v>1523109070</v>
      </c>
      <c r="D3936" s="116" t="s">
        <v>16200</v>
      </c>
      <c r="E3936" s="339">
        <v>13804</v>
      </c>
      <c r="F3936" s="194">
        <v>68</v>
      </c>
      <c r="G3936" s="194">
        <v>68</v>
      </c>
      <c r="H3936" s="194" t="s">
        <v>10119</v>
      </c>
      <c r="I3936" s="194">
        <f t="shared" si="183"/>
        <v>0</v>
      </c>
      <c r="J3936" s="116" t="s">
        <v>10120</v>
      </c>
      <c r="K3936" s="116" t="s">
        <v>15529</v>
      </c>
      <c r="L3936" s="197">
        <v>45791</v>
      </c>
      <c r="M3936" s="116" t="s">
        <v>16666</v>
      </c>
      <c r="N3936" s="197">
        <v>45951</v>
      </c>
      <c r="O3936" s="388">
        <f t="shared" si="184"/>
        <v>203</v>
      </c>
      <c r="P3936" s="339">
        <f t="shared" si="185"/>
        <v>0</v>
      </c>
    </row>
    <row r="3937" spans="1:16" hidden="1" x14ac:dyDescent="0.25">
      <c r="A3937" s="116">
        <v>138075</v>
      </c>
      <c r="B3937" s="116">
        <v>4</v>
      </c>
      <c r="C3937" s="116">
        <v>1546101840</v>
      </c>
      <c r="D3937" s="116" t="s">
        <v>10957</v>
      </c>
      <c r="E3937" s="339">
        <v>225821.4</v>
      </c>
      <c r="F3937" s="194">
        <v>20</v>
      </c>
      <c r="G3937" s="194">
        <v>20</v>
      </c>
      <c r="H3937" s="194" t="s">
        <v>10119</v>
      </c>
      <c r="I3937" s="194">
        <f t="shared" si="183"/>
        <v>0</v>
      </c>
      <c r="J3937" s="116" t="s">
        <v>10120</v>
      </c>
      <c r="K3937" s="116" t="s">
        <v>15529</v>
      </c>
      <c r="L3937" s="197">
        <v>45791</v>
      </c>
      <c r="M3937" s="116" t="s">
        <v>17771</v>
      </c>
      <c r="N3937" s="197">
        <v>45796</v>
      </c>
      <c r="O3937" s="388">
        <f t="shared" si="184"/>
        <v>11291.07</v>
      </c>
      <c r="P3937" s="339">
        <f t="shared" si="185"/>
        <v>0</v>
      </c>
    </row>
    <row r="3938" spans="1:16" hidden="1" x14ac:dyDescent="0.25">
      <c r="A3938" s="116">
        <v>138075</v>
      </c>
      <c r="B3938" s="116">
        <v>5</v>
      </c>
      <c r="C3938" s="116">
        <v>1546101870</v>
      </c>
      <c r="D3938" s="116" t="s">
        <v>16201</v>
      </c>
      <c r="E3938" s="339">
        <v>11497.8</v>
      </c>
      <c r="F3938" s="194">
        <v>20</v>
      </c>
      <c r="G3938" s="194">
        <v>20</v>
      </c>
      <c r="H3938" s="194" t="s">
        <v>10119</v>
      </c>
      <c r="I3938" s="194">
        <f t="shared" si="183"/>
        <v>0</v>
      </c>
      <c r="J3938" s="116" t="s">
        <v>10120</v>
      </c>
      <c r="K3938" s="116" t="s">
        <v>15529</v>
      </c>
      <c r="L3938" s="197">
        <v>45791</v>
      </c>
      <c r="M3938" s="116" t="s">
        <v>17771</v>
      </c>
      <c r="N3938" s="197">
        <v>45796</v>
      </c>
      <c r="O3938" s="388">
        <f t="shared" si="184"/>
        <v>574.89</v>
      </c>
      <c r="P3938" s="339">
        <f t="shared" si="185"/>
        <v>0</v>
      </c>
    </row>
    <row r="3939" spans="1:16" hidden="1" x14ac:dyDescent="0.25">
      <c r="A3939" s="116">
        <v>138075</v>
      </c>
      <c r="B3939" s="116">
        <v>3</v>
      </c>
      <c r="C3939" s="116">
        <v>1810105190</v>
      </c>
      <c r="D3939" s="116" t="s">
        <v>10568</v>
      </c>
      <c r="E3939" s="339">
        <v>23929.919999999998</v>
      </c>
      <c r="F3939" s="194">
        <v>112</v>
      </c>
      <c r="G3939" s="194">
        <v>112</v>
      </c>
      <c r="H3939" s="194" t="s">
        <v>10119</v>
      </c>
      <c r="I3939" s="194">
        <f t="shared" si="183"/>
        <v>0</v>
      </c>
      <c r="J3939" s="116" t="s">
        <v>10120</v>
      </c>
      <c r="K3939" s="116" t="s">
        <v>15529</v>
      </c>
      <c r="L3939" s="197">
        <v>45791</v>
      </c>
      <c r="M3939" s="116" t="s">
        <v>17771</v>
      </c>
      <c r="N3939" s="197">
        <v>45796</v>
      </c>
      <c r="O3939" s="388">
        <f t="shared" si="184"/>
        <v>213.66</v>
      </c>
      <c r="P3939" s="339">
        <f t="shared" si="185"/>
        <v>0</v>
      </c>
    </row>
    <row r="3940" spans="1:16" hidden="1" x14ac:dyDescent="0.25">
      <c r="A3940" s="116">
        <v>138083</v>
      </c>
      <c r="B3940" s="116">
        <v>1</v>
      </c>
      <c r="C3940" s="116">
        <v>1214102790</v>
      </c>
      <c r="D3940" s="116" t="s">
        <v>15224</v>
      </c>
      <c r="E3940" s="339">
        <v>231565</v>
      </c>
      <c r="F3940" s="194">
        <v>1</v>
      </c>
      <c r="G3940" s="194">
        <v>1</v>
      </c>
      <c r="H3940" s="194" t="s">
        <v>10119</v>
      </c>
      <c r="I3940" s="194">
        <f t="shared" si="183"/>
        <v>0</v>
      </c>
      <c r="J3940" s="116" t="s">
        <v>10126</v>
      </c>
      <c r="K3940" s="116" t="s">
        <v>14781</v>
      </c>
      <c r="L3940" s="197">
        <v>45796</v>
      </c>
      <c r="M3940" s="116" t="s">
        <v>15566</v>
      </c>
      <c r="N3940" s="197">
        <v>45798</v>
      </c>
      <c r="O3940" s="388">
        <f t="shared" si="184"/>
        <v>231565</v>
      </c>
      <c r="P3940" s="339">
        <f t="shared" si="185"/>
        <v>0</v>
      </c>
    </row>
    <row r="3941" spans="1:16" hidden="1" x14ac:dyDescent="0.25">
      <c r="A3941" s="116">
        <v>138111</v>
      </c>
      <c r="B3941" s="116">
        <v>2</v>
      </c>
      <c r="C3941" s="116">
        <v>1022102620</v>
      </c>
      <c r="D3941" s="116" t="s">
        <v>16164</v>
      </c>
      <c r="E3941" s="339">
        <v>3469.5</v>
      </c>
      <c r="F3941" s="194">
        <v>6</v>
      </c>
      <c r="G3941" s="194">
        <v>6</v>
      </c>
      <c r="H3941" s="194" t="s">
        <v>10119</v>
      </c>
      <c r="I3941" s="194">
        <f t="shared" si="183"/>
        <v>0</v>
      </c>
      <c r="J3941" s="116" t="s">
        <v>10389</v>
      </c>
      <c r="K3941" s="116" t="s">
        <v>10390</v>
      </c>
      <c r="L3941" s="197">
        <v>45792</v>
      </c>
      <c r="M3941" s="116"/>
      <c r="N3941" s="197">
        <v>45825</v>
      </c>
      <c r="O3941" s="388">
        <f t="shared" si="184"/>
        <v>578.25</v>
      </c>
      <c r="P3941" s="339">
        <f t="shared" si="185"/>
        <v>0</v>
      </c>
    </row>
    <row r="3942" spans="1:16" hidden="1" x14ac:dyDescent="0.25">
      <c r="A3942" s="116">
        <v>138111</v>
      </c>
      <c r="B3942" s="116">
        <v>1</v>
      </c>
      <c r="C3942" s="116">
        <v>1239100060</v>
      </c>
      <c r="D3942" s="116" t="s">
        <v>16192</v>
      </c>
      <c r="E3942" s="339">
        <v>7335</v>
      </c>
      <c r="F3942" s="194">
        <v>12</v>
      </c>
      <c r="G3942" s="194">
        <v>12</v>
      </c>
      <c r="H3942" s="194" t="s">
        <v>10119</v>
      </c>
      <c r="I3942" s="194">
        <f t="shared" si="183"/>
        <v>0</v>
      </c>
      <c r="J3942" s="116" t="s">
        <v>10389</v>
      </c>
      <c r="K3942" s="116" t="s">
        <v>10390</v>
      </c>
      <c r="L3942" s="197">
        <v>45792</v>
      </c>
      <c r="M3942" s="116"/>
      <c r="N3942" s="197">
        <v>45825</v>
      </c>
      <c r="O3942" s="388">
        <f t="shared" si="184"/>
        <v>611.25</v>
      </c>
      <c r="P3942" s="339">
        <f t="shared" si="185"/>
        <v>0</v>
      </c>
    </row>
    <row r="3943" spans="1:16" hidden="1" x14ac:dyDescent="0.25">
      <c r="A3943" s="116">
        <v>138118</v>
      </c>
      <c r="B3943" s="116">
        <v>2</v>
      </c>
      <c r="C3943" s="116">
        <v>1226100010</v>
      </c>
      <c r="D3943" s="116" t="s">
        <v>11571</v>
      </c>
      <c r="E3943" s="339">
        <v>18059</v>
      </c>
      <c r="F3943" s="194">
        <v>1</v>
      </c>
      <c r="G3943" s="194">
        <v>1</v>
      </c>
      <c r="H3943" s="194" t="s">
        <v>10119</v>
      </c>
      <c r="I3943" s="194">
        <f t="shared" si="183"/>
        <v>0</v>
      </c>
      <c r="J3943" s="116" t="s">
        <v>10126</v>
      </c>
      <c r="K3943" s="116" t="s">
        <v>15008</v>
      </c>
      <c r="L3943" s="197">
        <v>45796</v>
      </c>
      <c r="M3943" s="116" t="s">
        <v>15566</v>
      </c>
      <c r="N3943" s="197">
        <v>45798</v>
      </c>
      <c r="O3943" s="388">
        <f t="shared" si="184"/>
        <v>18059</v>
      </c>
      <c r="P3943" s="339">
        <f t="shared" si="185"/>
        <v>0</v>
      </c>
    </row>
    <row r="3944" spans="1:16" hidden="1" x14ac:dyDescent="0.25">
      <c r="A3944" s="116">
        <v>138118</v>
      </c>
      <c r="B3944" s="116">
        <v>1</v>
      </c>
      <c r="C3944" s="116">
        <v>1226100020</v>
      </c>
      <c r="D3944" s="116" t="s">
        <v>11220</v>
      </c>
      <c r="E3944" s="339">
        <v>20362</v>
      </c>
      <c r="F3944" s="194">
        <v>1</v>
      </c>
      <c r="G3944" s="194">
        <v>1</v>
      </c>
      <c r="H3944" s="194" t="s">
        <v>10119</v>
      </c>
      <c r="I3944" s="194">
        <f t="shared" si="183"/>
        <v>0</v>
      </c>
      <c r="J3944" s="116" t="s">
        <v>10126</v>
      </c>
      <c r="K3944" s="116" t="s">
        <v>15008</v>
      </c>
      <c r="L3944" s="197">
        <v>45796</v>
      </c>
      <c r="M3944" s="116" t="s">
        <v>15566</v>
      </c>
      <c r="N3944" s="197">
        <v>45798</v>
      </c>
      <c r="O3944" s="388">
        <f t="shared" si="184"/>
        <v>20362</v>
      </c>
      <c r="P3944" s="339">
        <f t="shared" si="185"/>
        <v>0</v>
      </c>
    </row>
    <row r="3945" spans="1:16" hidden="1" x14ac:dyDescent="0.25">
      <c r="A3945" s="116">
        <v>138126</v>
      </c>
      <c r="B3945" s="116">
        <v>1</v>
      </c>
      <c r="C3945" s="116">
        <v>1021100060</v>
      </c>
      <c r="D3945" s="116" t="s">
        <v>8594</v>
      </c>
      <c r="E3945" s="339">
        <v>167751</v>
      </c>
      <c r="F3945" s="194">
        <v>3</v>
      </c>
      <c r="G3945" s="194">
        <v>3</v>
      </c>
      <c r="H3945" s="194" t="s">
        <v>10119</v>
      </c>
      <c r="I3945" s="194">
        <f t="shared" si="183"/>
        <v>0</v>
      </c>
      <c r="J3945" s="116" t="s">
        <v>10126</v>
      </c>
      <c r="K3945" s="116" t="s">
        <v>11657</v>
      </c>
      <c r="L3945" s="197">
        <v>45796</v>
      </c>
      <c r="M3945" s="116" t="s">
        <v>15620</v>
      </c>
      <c r="N3945" s="197">
        <v>45812</v>
      </c>
      <c r="O3945" s="388">
        <f t="shared" si="184"/>
        <v>55917</v>
      </c>
      <c r="P3945" s="339">
        <f t="shared" si="185"/>
        <v>0</v>
      </c>
    </row>
    <row r="3946" spans="1:16" hidden="1" x14ac:dyDescent="0.25">
      <c r="A3946" s="116">
        <v>138164</v>
      </c>
      <c r="B3946" s="116">
        <v>5</v>
      </c>
      <c r="C3946" s="116">
        <v>1213103200</v>
      </c>
      <c r="D3946" s="116" t="s">
        <v>16172</v>
      </c>
      <c r="E3946" s="339">
        <v>16900</v>
      </c>
      <c r="F3946" s="194">
        <v>1</v>
      </c>
      <c r="G3946" s="194">
        <v>1</v>
      </c>
      <c r="H3946" s="194" t="s">
        <v>10119</v>
      </c>
      <c r="I3946" s="194">
        <f t="shared" si="183"/>
        <v>0</v>
      </c>
      <c r="J3946" s="116" t="s">
        <v>10126</v>
      </c>
      <c r="K3946" s="116" t="s">
        <v>15457</v>
      </c>
      <c r="L3946" s="197">
        <v>45796</v>
      </c>
      <c r="M3946" s="116" t="s">
        <v>15540</v>
      </c>
      <c r="N3946" s="197">
        <v>45796</v>
      </c>
      <c r="O3946" s="388">
        <f t="shared" si="184"/>
        <v>16900</v>
      </c>
      <c r="P3946" s="339">
        <f t="shared" si="185"/>
        <v>0</v>
      </c>
    </row>
    <row r="3947" spans="1:16" hidden="1" x14ac:dyDescent="0.25">
      <c r="A3947" s="116">
        <v>138164</v>
      </c>
      <c r="B3947" s="116">
        <v>1</v>
      </c>
      <c r="C3947" s="116">
        <v>1220100080</v>
      </c>
      <c r="D3947" s="116" t="s">
        <v>15355</v>
      </c>
      <c r="E3947" s="339">
        <v>317749.74</v>
      </c>
      <c r="F3947" s="194">
        <v>3</v>
      </c>
      <c r="G3947" s="194">
        <v>3</v>
      </c>
      <c r="H3947" s="194" t="s">
        <v>10119</v>
      </c>
      <c r="I3947" s="194">
        <f t="shared" si="183"/>
        <v>0</v>
      </c>
      <c r="J3947" s="116" t="s">
        <v>10126</v>
      </c>
      <c r="K3947" s="116" t="s">
        <v>15457</v>
      </c>
      <c r="L3947" s="197">
        <v>45796</v>
      </c>
      <c r="M3947" s="116" t="s">
        <v>15540</v>
      </c>
      <c r="N3947" s="197">
        <v>45796</v>
      </c>
      <c r="O3947" s="388">
        <f t="shared" si="184"/>
        <v>105916.58</v>
      </c>
      <c r="P3947" s="339">
        <f t="shared" si="185"/>
        <v>0</v>
      </c>
    </row>
    <row r="3948" spans="1:16" hidden="1" x14ac:dyDescent="0.25">
      <c r="A3948" s="116">
        <v>138164</v>
      </c>
      <c r="B3948" s="116">
        <v>7</v>
      </c>
      <c r="C3948" s="116">
        <v>1227100020</v>
      </c>
      <c r="D3948" s="116" t="s">
        <v>11228</v>
      </c>
      <c r="E3948" s="339">
        <v>41682.03</v>
      </c>
      <c r="F3948" s="194">
        <v>3</v>
      </c>
      <c r="G3948" s="194">
        <v>3</v>
      </c>
      <c r="H3948" s="194" t="s">
        <v>10119</v>
      </c>
      <c r="I3948" s="194">
        <f t="shared" si="183"/>
        <v>0</v>
      </c>
      <c r="J3948" s="116" t="s">
        <v>10126</v>
      </c>
      <c r="K3948" s="116" t="s">
        <v>15457</v>
      </c>
      <c r="L3948" s="197">
        <v>45796</v>
      </c>
      <c r="M3948" s="116" t="s">
        <v>15540</v>
      </c>
      <c r="N3948" s="197">
        <v>45796</v>
      </c>
      <c r="O3948" s="388">
        <f t="shared" si="184"/>
        <v>13894.01</v>
      </c>
      <c r="P3948" s="339">
        <f t="shared" si="185"/>
        <v>0</v>
      </c>
    </row>
    <row r="3949" spans="1:16" hidden="1" x14ac:dyDescent="0.25">
      <c r="A3949" s="116">
        <v>138164</v>
      </c>
      <c r="B3949" s="116">
        <v>3</v>
      </c>
      <c r="C3949" s="116">
        <v>1228100260</v>
      </c>
      <c r="D3949" s="116" t="s">
        <v>11230</v>
      </c>
      <c r="E3949" s="339">
        <v>57850.6</v>
      </c>
      <c r="F3949" s="194">
        <v>10</v>
      </c>
      <c r="G3949" s="194">
        <v>10</v>
      </c>
      <c r="H3949" s="194" t="s">
        <v>10119</v>
      </c>
      <c r="I3949" s="194">
        <f t="shared" si="183"/>
        <v>0</v>
      </c>
      <c r="J3949" s="116" t="s">
        <v>10126</v>
      </c>
      <c r="K3949" s="116" t="s">
        <v>15457</v>
      </c>
      <c r="L3949" s="197">
        <v>45796</v>
      </c>
      <c r="M3949" s="116" t="s">
        <v>15540</v>
      </c>
      <c r="N3949" s="197">
        <v>45796</v>
      </c>
      <c r="O3949" s="388">
        <f t="shared" si="184"/>
        <v>5785.0599999999995</v>
      </c>
      <c r="P3949" s="339">
        <f t="shared" si="185"/>
        <v>0</v>
      </c>
    </row>
    <row r="3950" spans="1:16" hidden="1" x14ac:dyDescent="0.25">
      <c r="A3950" s="116">
        <v>138164</v>
      </c>
      <c r="B3950" s="116">
        <v>2</v>
      </c>
      <c r="C3950" s="116">
        <v>1228100280</v>
      </c>
      <c r="D3950" s="116" t="s">
        <v>10708</v>
      </c>
      <c r="E3950" s="339">
        <v>128962.9</v>
      </c>
      <c r="F3950" s="194">
        <v>10</v>
      </c>
      <c r="G3950" s="194">
        <v>10</v>
      </c>
      <c r="H3950" s="194" t="s">
        <v>10119</v>
      </c>
      <c r="I3950" s="194">
        <f t="shared" si="183"/>
        <v>0</v>
      </c>
      <c r="J3950" s="116" t="s">
        <v>10126</v>
      </c>
      <c r="K3950" s="116" t="s">
        <v>15457</v>
      </c>
      <c r="L3950" s="197">
        <v>45796</v>
      </c>
      <c r="M3950" s="116" t="s">
        <v>15540</v>
      </c>
      <c r="N3950" s="197">
        <v>45796</v>
      </c>
      <c r="O3950" s="388">
        <f t="shared" si="184"/>
        <v>12896.289999999999</v>
      </c>
      <c r="P3950" s="339">
        <f t="shared" si="185"/>
        <v>0</v>
      </c>
    </row>
    <row r="3951" spans="1:16" hidden="1" x14ac:dyDescent="0.25">
      <c r="A3951" s="116">
        <v>138164</v>
      </c>
      <c r="B3951" s="116">
        <v>4</v>
      </c>
      <c r="C3951" s="116">
        <v>1247100240</v>
      </c>
      <c r="D3951" s="116" t="s">
        <v>15539</v>
      </c>
      <c r="E3951" s="339">
        <v>3607.9</v>
      </c>
      <c r="F3951" s="194">
        <v>10</v>
      </c>
      <c r="G3951" s="194">
        <v>10</v>
      </c>
      <c r="H3951" s="194" t="s">
        <v>10119</v>
      </c>
      <c r="I3951" s="194">
        <f t="shared" si="183"/>
        <v>0</v>
      </c>
      <c r="J3951" s="116" t="s">
        <v>10126</v>
      </c>
      <c r="K3951" s="116" t="s">
        <v>15457</v>
      </c>
      <c r="L3951" s="197">
        <v>45796</v>
      </c>
      <c r="M3951" s="116" t="s">
        <v>15540</v>
      </c>
      <c r="N3951" s="197">
        <v>45796</v>
      </c>
      <c r="O3951" s="388">
        <f t="shared" si="184"/>
        <v>360.79</v>
      </c>
      <c r="P3951" s="339">
        <f t="shared" si="185"/>
        <v>0</v>
      </c>
    </row>
    <row r="3952" spans="1:16" hidden="1" x14ac:dyDescent="0.25">
      <c r="A3952" s="116">
        <v>138164</v>
      </c>
      <c r="B3952" s="116">
        <v>6</v>
      </c>
      <c r="C3952" s="116">
        <v>1311100540</v>
      </c>
      <c r="D3952" s="116" t="s">
        <v>15425</v>
      </c>
      <c r="E3952" s="339">
        <v>36876.800000000003</v>
      </c>
      <c r="F3952" s="194">
        <v>2</v>
      </c>
      <c r="G3952" s="194">
        <v>2</v>
      </c>
      <c r="H3952" s="194" t="s">
        <v>10119</v>
      </c>
      <c r="I3952" s="194">
        <f t="shared" si="183"/>
        <v>0</v>
      </c>
      <c r="J3952" s="116" t="s">
        <v>10126</v>
      </c>
      <c r="K3952" s="116" t="s">
        <v>15457</v>
      </c>
      <c r="L3952" s="197">
        <v>45796</v>
      </c>
      <c r="M3952" s="116" t="s">
        <v>15540</v>
      </c>
      <c r="N3952" s="197">
        <v>45796</v>
      </c>
      <c r="O3952" s="388">
        <f t="shared" si="184"/>
        <v>18438.400000000001</v>
      </c>
      <c r="P3952" s="339">
        <f t="shared" si="185"/>
        <v>0</v>
      </c>
    </row>
    <row r="3953" spans="1:16" hidden="1" x14ac:dyDescent="0.25">
      <c r="A3953" s="116">
        <v>138173</v>
      </c>
      <c r="B3953" s="116">
        <v>1</v>
      </c>
      <c r="C3953" s="116">
        <v>1010100120</v>
      </c>
      <c r="D3953" s="116" t="s">
        <v>17672</v>
      </c>
      <c r="E3953" s="339">
        <v>34820</v>
      </c>
      <c r="F3953" s="194">
        <v>20</v>
      </c>
      <c r="G3953" s="194">
        <v>20</v>
      </c>
      <c r="H3953" s="194" t="s">
        <v>10119</v>
      </c>
      <c r="I3953" s="194">
        <f t="shared" si="183"/>
        <v>0</v>
      </c>
      <c r="J3953" s="116" t="s">
        <v>10120</v>
      </c>
      <c r="K3953" s="116" t="s">
        <v>15587</v>
      </c>
      <c r="L3953" s="197">
        <v>45796</v>
      </c>
      <c r="M3953" s="116" t="s">
        <v>17778</v>
      </c>
      <c r="N3953" s="197">
        <v>45833</v>
      </c>
      <c r="O3953" s="388">
        <f t="shared" si="184"/>
        <v>1741</v>
      </c>
      <c r="P3953" s="339">
        <f t="shared" si="185"/>
        <v>0</v>
      </c>
    </row>
    <row r="3954" spans="1:16" hidden="1" x14ac:dyDescent="0.25">
      <c r="A3954" s="116">
        <v>138173</v>
      </c>
      <c r="B3954" s="116">
        <v>2</v>
      </c>
      <c r="C3954" s="116">
        <v>1010100130</v>
      </c>
      <c r="D3954" s="116" t="s">
        <v>16157</v>
      </c>
      <c r="E3954" s="339">
        <v>31350</v>
      </c>
      <c r="F3954" s="194">
        <v>25</v>
      </c>
      <c r="G3954" s="194">
        <v>25</v>
      </c>
      <c r="H3954" s="194" t="s">
        <v>10119</v>
      </c>
      <c r="I3954" s="194">
        <f t="shared" si="183"/>
        <v>0</v>
      </c>
      <c r="J3954" s="116" t="s">
        <v>10120</v>
      </c>
      <c r="K3954" s="116" t="s">
        <v>15587</v>
      </c>
      <c r="L3954" s="197">
        <v>45796</v>
      </c>
      <c r="M3954" s="116"/>
      <c r="N3954" s="197">
        <v>45902</v>
      </c>
      <c r="O3954" s="388">
        <f t="shared" si="184"/>
        <v>1254</v>
      </c>
      <c r="P3954" s="339">
        <f t="shared" si="185"/>
        <v>0</v>
      </c>
    </row>
    <row r="3955" spans="1:16" hidden="1" x14ac:dyDescent="0.25">
      <c r="A3955" s="116">
        <v>138173</v>
      </c>
      <c r="B3955" s="116">
        <v>4</v>
      </c>
      <c r="C3955" s="116">
        <v>1010100140</v>
      </c>
      <c r="D3955" s="116" t="s">
        <v>16041</v>
      </c>
      <c r="E3955" s="339">
        <v>84193.2</v>
      </c>
      <c r="F3955" s="194">
        <v>20</v>
      </c>
      <c r="G3955" s="194">
        <f>6+14</f>
        <v>20</v>
      </c>
      <c r="H3955" s="194" t="s">
        <v>10119</v>
      </c>
      <c r="I3955" s="194">
        <f t="shared" ref="I3955:I4018" si="186">+F3955-G3955</f>
        <v>0</v>
      </c>
      <c r="J3955" s="116" t="s">
        <v>10120</v>
      </c>
      <c r="K3955" s="116" t="s">
        <v>15587</v>
      </c>
      <c r="L3955" s="197">
        <v>45796</v>
      </c>
      <c r="M3955" s="116" t="s">
        <v>17779</v>
      </c>
      <c r="N3955" s="197">
        <v>45890</v>
      </c>
      <c r="O3955" s="388">
        <f t="shared" ref="O3955:O4018" si="187">+E3955/F3955</f>
        <v>4209.66</v>
      </c>
      <c r="P3955" s="339">
        <f t="shared" ref="P3955:P4018" si="188">+O3955*I3955</f>
        <v>0</v>
      </c>
    </row>
    <row r="3956" spans="1:16" hidden="1" x14ac:dyDescent="0.25">
      <c r="A3956" s="116">
        <v>138173</v>
      </c>
      <c r="B3956" s="116">
        <v>3</v>
      </c>
      <c r="C3956" s="116">
        <v>1010100760</v>
      </c>
      <c r="D3956" s="116" t="s">
        <v>15004</v>
      </c>
      <c r="E3956" s="339">
        <v>45783.199999999997</v>
      </c>
      <c r="F3956" s="194">
        <v>20</v>
      </c>
      <c r="G3956" s="194">
        <v>20</v>
      </c>
      <c r="H3956" s="194" t="s">
        <v>10119</v>
      </c>
      <c r="I3956" s="194">
        <f t="shared" si="186"/>
        <v>0</v>
      </c>
      <c r="J3956" s="116" t="s">
        <v>10120</v>
      </c>
      <c r="K3956" s="116" t="s">
        <v>15587</v>
      </c>
      <c r="L3956" s="197">
        <v>45796</v>
      </c>
      <c r="M3956" s="116" t="s">
        <v>17778</v>
      </c>
      <c r="N3956" s="197">
        <v>45833</v>
      </c>
      <c r="O3956" s="388">
        <f t="shared" si="187"/>
        <v>2289.16</v>
      </c>
      <c r="P3956" s="339">
        <f t="shared" si="188"/>
        <v>0</v>
      </c>
    </row>
    <row r="3957" spans="1:16" hidden="1" x14ac:dyDescent="0.25">
      <c r="A3957" s="116">
        <v>138173</v>
      </c>
      <c r="B3957" s="116">
        <v>15</v>
      </c>
      <c r="C3957" s="116">
        <v>1010101070</v>
      </c>
      <c r="D3957" s="116" t="s">
        <v>8794</v>
      </c>
      <c r="E3957" s="339">
        <v>82391</v>
      </c>
      <c r="F3957" s="194">
        <v>2</v>
      </c>
      <c r="G3957" s="194">
        <v>2</v>
      </c>
      <c r="H3957" s="194" t="s">
        <v>10119</v>
      </c>
      <c r="I3957" s="194">
        <f t="shared" si="186"/>
        <v>0</v>
      </c>
      <c r="J3957" s="116" t="s">
        <v>10120</v>
      </c>
      <c r="K3957" s="116" t="s">
        <v>15587</v>
      </c>
      <c r="L3957" s="197">
        <v>45796</v>
      </c>
      <c r="M3957" s="116" t="s">
        <v>17778</v>
      </c>
      <c r="N3957" s="197">
        <v>45833</v>
      </c>
      <c r="O3957" s="388">
        <f t="shared" si="187"/>
        <v>41195.5</v>
      </c>
      <c r="P3957" s="339">
        <f t="shared" si="188"/>
        <v>0</v>
      </c>
    </row>
    <row r="3958" spans="1:16" hidden="1" x14ac:dyDescent="0.25">
      <c r="A3958" s="116">
        <v>138173</v>
      </c>
      <c r="B3958" s="116">
        <v>5</v>
      </c>
      <c r="C3958" s="116">
        <v>1015100900</v>
      </c>
      <c r="D3958" s="116" t="s">
        <v>11143</v>
      </c>
      <c r="E3958" s="339">
        <v>186866</v>
      </c>
      <c r="F3958" s="194">
        <v>40</v>
      </c>
      <c r="G3958" s="194">
        <f>34+6</f>
        <v>40</v>
      </c>
      <c r="H3958" s="194" t="s">
        <v>10119</v>
      </c>
      <c r="I3958" s="194">
        <f t="shared" si="186"/>
        <v>0</v>
      </c>
      <c r="J3958" s="116" t="s">
        <v>10120</v>
      </c>
      <c r="K3958" s="116" t="s">
        <v>15587</v>
      </c>
      <c r="L3958" s="197">
        <v>45796</v>
      </c>
      <c r="M3958" s="116" t="s">
        <v>16384</v>
      </c>
      <c r="N3958" s="197">
        <v>45902</v>
      </c>
      <c r="O3958" s="388">
        <f t="shared" si="187"/>
        <v>4671.6499999999996</v>
      </c>
      <c r="P3958" s="339">
        <f t="shared" si="188"/>
        <v>0</v>
      </c>
    </row>
    <row r="3959" spans="1:16" hidden="1" x14ac:dyDescent="0.25">
      <c r="A3959" s="116">
        <v>138173</v>
      </c>
      <c r="B3959" s="116">
        <v>8</v>
      </c>
      <c r="C3959" s="116">
        <v>1016100040</v>
      </c>
      <c r="D3959" s="116" t="s">
        <v>11145</v>
      </c>
      <c r="E3959" s="339">
        <v>46000</v>
      </c>
      <c r="F3959" s="194">
        <v>2</v>
      </c>
      <c r="G3959" s="194">
        <v>2</v>
      </c>
      <c r="H3959" s="194" t="s">
        <v>10119</v>
      </c>
      <c r="I3959" s="194">
        <f t="shared" si="186"/>
        <v>0</v>
      </c>
      <c r="J3959" s="116" t="s">
        <v>10120</v>
      </c>
      <c r="K3959" s="116" t="s">
        <v>15587</v>
      </c>
      <c r="L3959" s="197">
        <v>45796</v>
      </c>
      <c r="M3959" s="116" t="s">
        <v>17778</v>
      </c>
      <c r="N3959" s="197">
        <v>45833</v>
      </c>
      <c r="O3959" s="388">
        <f t="shared" si="187"/>
        <v>23000</v>
      </c>
      <c r="P3959" s="339">
        <f t="shared" si="188"/>
        <v>0</v>
      </c>
    </row>
    <row r="3960" spans="1:16" hidden="1" x14ac:dyDescent="0.25">
      <c r="A3960" s="116">
        <v>138173</v>
      </c>
      <c r="B3960" s="116">
        <v>7</v>
      </c>
      <c r="C3960" s="116">
        <v>1016101010</v>
      </c>
      <c r="D3960" s="116" t="s">
        <v>10655</v>
      </c>
      <c r="E3960" s="339">
        <v>74336</v>
      </c>
      <c r="F3960" s="194">
        <v>4</v>
      </c>
      <c r="G3960" s="194">
        <v>4</v>
      </c>
      <c r="H3960" s="194" t="s">
        <v>10119</v>
      </c>
      <c r="I3960" s="194">
        <f t="shared" si="186"/>
        <v>0</v>
      </c>
      <c r="J3960" s="116" t="s">
        <v>10120</v>
      </c>
      <c r="K3960" s="116" t="s">
        <v>15587</v>
      </c>
      <c r="L3960" s="197">
        <v>45796</v>
      </c>
      <c r="M3960" s="116" t="s">
        <v>17780</v>
      </c>
      <c r="N3960" s="197">
        <v>45833</v>
      </c>
      <c r="O3960" s="388">
        <f t="shared" si="187"/>
        <v>18584</v>
      </c>
      <c r="P3960" s="339">
        <f t="shared" si="188"/>
        <v>0</v>
      </c>
    </row>
    <row r="3961" spans="1:16" hidden="1" x14ac:dyDescent="0.25">
      <c r="A3961" s="116">
        <v>138173</v>
      </c>
      <c r="B3961" s="116">
        <v>10</v>
      </c>
      <c r="C3961" s="116">
        <v>1016101220</v>
      </c>
      <c r="D3961" s="116" t="s">
        <v>11150</v>
      </c>
      <c r="E3961" s="339">
        <v>7662.76</v>
      </c>
      <c r="F3961" s="194">
        <v>4</v>
      </c>
      <c r="G3961" s="194">
        <v>4</v>
      </c>
      <c r="H3961" s="194" t="s">
        <v>10119</v>
      </c>
      <c r="I3961" s="194">
        <f t="shared" si="186"/>
        <v>0</v>
      </c>
      <c r="J3961" s="116" t="s">
        <v>10120</v>
      </c>
      <c r="K3961" s="116" t="s">
        <v>15587</v>
      </c>
      <c r="L3961" s="197">
        <v>45796</v>
      </c>
      <c r="M3961" s="116" t="s">
        <v>17778</v>
      </c>
      <c r="N3961" s="197">
        <v>45833</v>
      </c>
      <c r="O3961" s="388">
        <f t="shared" si="187"/>
        <v>1915.69</v>
      </c>
      <c r="P3961" s="339">
        <f t="shared" si="188"/>
        <v>0</v>
      </c>
    </row>
    <row r="3962" spans="1:16" hidden="1" x14ac:dyDescent="0.25">
      <c r="A3962" s="116">
        <v>138173</v>
      </c>
      <c r="B3962" s="116">
        <v>9</v>
      </c>
      <c r="C3962" s="116">
        <v>1016101250</v>
      </c>
      <c r="D3962" s="116" t="s">
        <v>11152</v>
      </c>
      <c r="E3962" s="339">
        <v>8255.9599999999991</v>
      </c>
      <c r="F3962" s="194">
        <v>4</v>
      </c>
      <c r="G3962" s="194">
        <v>4</v>
      </c>
      <c r="H3962" s="194" t="s">
        <v>10119</v>
      </c>
      <c r="I3962" s="194">
        <f t="shared" si="186"/>
        <v>0</v>
      </c>
      <c r="J3962" s="116" t="s">
        <v>10120</v>
      </c>
      <c r="K3962" s="116" t="s">
        <v>15587</v>
      </c>
      <c r="L3962" s="197">
        <v>45796</v>
      </c>
      <c r="M3962" s="116" t="s">
        <v>17778</v>
      </c>
      <c r="N3962" s="197">
        <v>45833</v>
      </c>
      <c r="O3962" s="388">
        <f t="shared" si="187"/>
        <v>2063.9899999999998</v>
      </c>
      <c r="P3962" s="339">
        <f t="shared" si="188"/>
        <v>0</v>
      </c>
    </row>
    <row r="3963" spans="1:16" hidden="1" x14ac:dyDescent="0.25">
      <c r="A3963" s="116">
        <v>138173</v>
      </c>
      <c r="B3963" s="116">
        <v>14</v>
      </c>
      <c r="C3963" s="116">
        <v>1016101340</v>
      </c>
      <c r="D3963" s="116" t="s">
        <v>10489</v>
      </c>
      <c r="E3963" s="339">
        <v>9874.36</v>
      </c>
      <c r="F3963" s="194">
        <v>2</v>
      </c>
      <c r="G3963" s="194">
        <v>2</v>
      </c>
      <c r="H3963" s="194" t="s">
        <v>10119</v>
      </c>
      <c r="I3963" s="194">
        <f t="shared" si="186"/>
        <v>0</v>
      </c>
      <c r="J3963" s="116" t="s">
        <v>10120</v>
      </c>
      <c r="K3963" s="116" t="s">
        <v>15587</v>
      </c>
      <c r="L3963" s="197">
        <v>45796</v>
      </c>
      <c r="M3963" s="116" t="s">
        <v>17778</v>
      </c>
      <c r="N3963" s="197">
        <v>45833</v>
      </c>
      <c r="O3963" s="388">
        <f t="shared" si="187"/>
        <v>4937.18</v>
      </c>
      <c r="P3963" s="339">
        <f t="shared" si="188"/>
        <v>0</v>
      </c>
    </row>
    <row r="3964" spans="1:16" hidden="1" x14ac:dyDescent="0.25">
      <c r="A3964" s="116">
        <v>138173</v>
      </c>
      <c r="B3964" s="116">
        <v>13</v>
      </c>
      <c r="C3964" s="116">
        <v>1019100040</v>
      </c>
      <c r="D3964" s="116" t="s">
        <v>10643</v>
      </c>
      <c r="E3964" s="339">
        <v>30020</v>
      </c>
      <c r="F3964" s="194">
        <v>10</v>
      </c>
      <c r="G3964" s="194">
        <v>10</v>
      </c>
      <c r="H3964" s="194" t="s">
        <v>10119</v>
      </c>
      <c r="I3964" s="194">
        <f t="shared" si="186"/>
        <v>0</v>
      </c>
      <c r="J3964" s="116" t="s">
        <v>10120</v>
      </c>
      <c r="K3964" s="116" t="s">
        <v>15587</v>
      </c>
      <c r="L3964" s="197">
        <v>45796</v>
      </c>
      <c r="M3964" s="116"/>
      <c r="N3964" s="197">
        <v>45841</v>
      </c>
      <c r="O3964" s="388">
        <f t="shared" si="187"/>
        <v>3002</v>
      </c>
      <c r="P3964" s="339">
        <f t="shared" si="188"/>
        <v>0</v>
      </c>
    </row>
    <row r="3965" spans="1:16" hidden="1" x14ac:dyDescent="0.25">
      <c r="A3965" s="116">
        <v>138173</v>
      </c>
      <c r="B3965" s="116">
        <v>11</v>
      </c>
      <c r="C3965" s="116">
        <v>1019101600</v>
      </c>
      <c r="D3965" s="116" t="s">
        <v>10852</v>
      </c>
      <c r="E3965" s="339">
        <v>263920</v>
      </c>
      <c r="F3965" s="194">
        <v>10</v>
      </c>
      <c r="G3965" s="194">
        <v>10</v>
      </c>
      <c r="H3965" s="194" t="s">
        <v>10119</v>
      </c>
      <c r="I3965" s="194">
        <f t="shared" si="186"/>
        <v>0</v>
      </c>
      <c r="J3965" s="116" t="s">
        <v>10120</v>
      </c>
      <c r="K3965" s="116" t="s">
        <v>15587</v>
      </c>
      <c r="L3965" s="197">
        <v>45796</v>
      </c>
      <c r="M3965" s="116" t="s">
        <v>17778</v>
      </c>
      <c r="N3965" s="197">
        <v>45833</v>
      </c>
      <c r="O3965" s="388">
        <f t="shared" si="187"/>
        <v>26392</v>
      </c>
      <c r="P3965" s="339">
        <f t="shared" si="188"/>
        <v>0</v>
      </c>
    </row>
    <row r="3966" spans="1:16" hidden="1" x14ac:dyDescent="0.25">
      <c r="A3966" s="116">
        <v>138173</v>
      </c>
      <c r="B3966" s="116">
        <v>16</v>
      </c>
      <c r="C3966" s="116">
        <v>1113101930</v>
      </c>
      <c r="D3966" s="116" t="s">
        <v>8054</v>
      </c>
      <c r="E3966" s="339">
        <v>66289.100000000006</v>
      </c>
      <c r="F3966" s="194">
        <v>10</v>
      </c>
      <c r="G3966" s="194">
        <v>10</v>
      </c>
      <c r="H3966" s="194" t="s">
        <v>10119</v>
      </c>
      <c r="I3966" s="194">
        <f t="shared" si="186"/>
        <v>0</v>
      </c>
      <c r="J3966" s="116" t="s">
        <v>10120</v>
      </c>
      <c r="K3966" s="116" t="s">
        <v>15587</v>
      </c>
      <c r="L3966" s="197">
        <v>45796</v>
      </c>
      <c r="M3966" s="116"/>
      <c r="N3966" s="197">
        <v>45875</v>
      </c>
      <c r="O3966" s="388">
        <f t="shared" si="187"/>
        <v>6628.9100000000008</v>
      </c>
      <c r="P3966" s="339">
        <f t="shared" si="188"/>
        <v>0</v>
      </c>
    </row>
    <row r="3967" spans="1:16" hidden="1" x14ac:dyDescent="0.25">
      <c r="A3967" s="116">
        <v>138173</v>
      </c>
      <c r="B3967" s="116">
        <v>17</v>
      </c>
      <c r="C3967" s="116">
        <v>1113101960</v>
      </c>
      <c r="D3967" s="116" t="s">
        <v>8547</v>
      </c>
      <c r="E3967" s="339">
        <v>113264.3</v>
      </c>
      <c r="F3967" s="194">
        <v>10</v>
      </c>
      <c r="G3967" s="194">
        <v>10</v>
      </c>
      <c r="H3967" s="194" t="s">
        <v>10119</v>
      </c>
      <c r="I3967" s="194">
        <f t="shared" si="186"/>
        <v>0</v>
      </c>
      <c r="J3967" s="116" t="s">
        <v>10120</v>
      </c>
      <c r="K3967" s="116" t="s">
        <v>15587</v>
      </c>
      <c r="L3967" s="197">
        <v>45796</v>
      </c>
      <c r="M3967" s="116"/>
      <c r="N3967" s="197">
        <v>45875</v>
      </c>
      <c r="O3967" s="388">
        <f t="shared" si="187"/>
        <v>11326.43</v>
      </c>
      <c r="P3967" s="339">
        <f t="shared" si="188"/>
        <v>0</v>
      </c>
    </row>
    <row r="3968" spans="1:16" hidden="1" x14ac:dyDescent="0.25">
      <c r="A3968" s="116">
        <v>138173</v>
      </c>
      <c r="B3968" s="116">
        <v>6</v>
      </c>
      <c r="C3968" s="116">
        <v>1546101840</v>
      </c>
      <c r="D3968" s="116" t="s">
        <v>10957</v>
      </c>
      <c r="E3968" s="339">
        <v>225821.4</v>
      </c>
      <c r="F3968" s="194">
        <v>20</v>
      </c>
      <c r="G3968" s="194">
        <v>20</v>
      </c>
      <c r="H3968" s="194" t="s">
        <v>10119</v>
      </c>
      <c r="I3968" s="194">
        <f t="shared" si="186"/>
        <v>0</v>
      </c>
      <c r="J3968" s="116" t="s">
        <v>10120</v>
      </c>
      <c r="K3968" s="116" t="s">
        <v>15587</v>
      </c>
      <c r="L3968" s="197">
        <v>45796</v>
      </c>
      <c r="M3968" s="116"/>
      <c r="N3968" s="197">
        <v>45841</v>
      </c>
      <c r="O3968" s="388">
        <f t="shared" si="187"/>
        <v>11291.07</v>
      </c>
      <c r="P3968" s="339">
        <f t="shared" si="188"/>
        <v>0</v>
      </c>
    </row>
    <row r="3969" spans="1:16" hidden="1" x14ac:dyDescent="0.25">
      <c r="A3969" s="116">
        <v>138173</v>
      </c>
      <c r="B3969" s="116">
        <v>12</v>
      </c>
      <c r="C3969" s="116">
        <v>1810101870</v>
      </c>
      <c r="D3969" s="116" t="s">
        <v>11367</v>
      </c>
      <c r="E3969" s="339">
        <v>21682.58</v>
      </c>
      <c r="F3969" s="194">
        <v>2</v>
      </c>
      <c r="G3969" s="194">
        <v>2</v>
      </c>
      <c r="H3969" s="194" t="s">
        <v>10119</v>
      </c>
      <c r="I3969" s="194">
        <f t="shared" si="186"/>
        <v>0</v>
      </c>
      <c r="J3969" s="116" t="s">
        <v>10120</v>
      </c>
      <c r="K3969" s="116" t="s">
        <v>15587</v>
      </c>
      <c r="L3969" s="197">
        <v>45796</v>
      </c>
      <c r="M3969" s="116" t="s">
        <v>17778</v>
      </c>
      <c r="N3969" s="197">
        <v>45833</v>
      </c>
      <c r="O3969" s="388">
        <f t="shared" si="187"/>
        <v>10841.29</v>
      </c>
      <c r="P3969" s="339">
        <f t="shared" si="188"/>
        <v>0</v>
      </c>
    </row>
    <row r="3970" spans="1:16" hidden="1" x14ac:dyDescent="0.25">
      <c r="A3970" s="116">
        <v>138176</v>
      </c>
      <c r="B3970" s="116">
        <v>9</v>
      </c>
      <c r="C3970" s="116">
        <v>1019100040</v>
      </c>
      <c r="D3970" s="116" t="s">
        <v>10643</v>
      </c>
      <c r="E3970" s="339">
        <v>9006</v>
      </c>
      <c r="F3970" s="194">
        <v>3</v>
      </c>
      <c r="G3970" s="194">
        <v>3</v>
      </c>
      <c r="H3970" s="194" t="s">
        <v>10119</v>
      </c>
      <c r="I3970" s="194">
        <f t="shared" si="186"/>
        <v>0</v>
      </c>
      <c r="J3970" s="116" t="s">
        <v>10120</v>
      </c>
      <c r="K3970" s="116" t="s">
        <v>15587</v>
      </c>
      <c r="L3970" s="197">
        <v>45796</v>
      </c>
      <c r="M3970" s="116" t="s">
        <v>17771</v>
      </c>
      <c r="N3970" s="197">
        <v>45803</v>
      </c>
      <c r="O3970" s="388">
        <f t="shared" si="187"/>
        <v>3002</v>
      </c>
      <c r="P3970" s="339">
        <f t="shared" si="188"/>
        <v>0</v>
      </c>
    </row>
    <row r="3971" spans="1:16" hidden="1" x14ac:dyDescent="0.25">
      <c r="A3971" s="116">
        <v>138176</v>
      </c>
      <c r="B3971" s="116">
        <v>10</v>
      </c>
      <c r="C3971" s="116">
        <v>1019101600</v>
      </c>
      <c r="D3971" s="116" t="s">
        <v>10852</v>
      </c>
      <c r="E3971" s="339">
        <v>131960</v>
      </c>
      <c r="F3971" s="194">
        <v>5</v>
      </c>
      <c r="G3971" s="194">
        <v>5</v>
      </c>
      <c r="H3971" s="194" t="s">
        <v>10119</v>
      </c>
      <c r="I3971" s="194">
        <f t="shared" si="186"/>
        <v>0</v>
      </c>
      <c r="J3971" s="116" t="s">
        <v>10120</v>
      </c>
      <c r="K3971" s="116" t="s">
        <v>15587</v>
      </c>
      <c r="L3971" s="197">
        <v>45796</v>
      </c>
      <c r="M3971" s="116" t="s">
        <v>17771</v>
      </c>
      <c r="N3971" s="197">
        <v>45803</v>
      </c>
      <c r="O3971" s="388">
        <f t="shared" si="187"/>
        <v>26392</v>
      </c>
      <c r="P3971" s="339">
        <f t="shared" si="188"/>
        <v>0</v>
      </c>
    </row>
    <row r="3972" spans="1:16" hidden="1" x14ac:dyDescent="0.25">
      <c r="A3972" s="116">
        <v>138176</v>
      </c>
      <c r="B3972" s="116">
        <v>8</v>
      </c>
      <c r="C3972" s="116">
        <v>1521100100</v>
      </c>
      <c r="D3972" s="116" t="s">
        <v>10563</v>
      </c>
      <c r="E3972" s="339">
        <v>24663.119999999999</v>
      </c>
      <c r="F3972" s="194">
        <v>24</v>
      </c>
      <c r="G3972" s="194">
        <v>24</v>
      </c>
      <c r="H3972" s="194" t="s">
        <v>10119</v>
      </c>
      <c r="I3972" s="194">
        <f t="shared" si="186"/>
        <v>0</v>
      </c>
      <c r="J3972" s="116" t="s">
        <v>10120</v>
      </c>
      <c r="K3972" s="116" t="s">
        <v>15587</v>
      </c>
      <c r="L3972" s="197">
        <v>45796</v>
      </c>
      <c r="M3972" s="116" t="s">
        <v>17771</v>
      </c>
      <c r="N3972" s="197">
        <v>45803</v>
      </c>
      <c r="O3972" s="388">
        <f t="shared" si="187"/>
        <v>1027.6299999999999</v>
      </c>
      <c r="P3972" s="339">
        <f t="shared" si="188"/>
        <v>0</v>
      </c>
    </row>
    <row r="3973" spans="1:16" hidden="1" x14ac:dyDescent="0.25">
      <c r="A3973" s="116">
        <v>138176</v>
      </c>
      <c r="B3973" s="116">
        <v>5</v>
      </c>
      <c r="C3973" s="116">
        <v>1521100110</v>
      </c>
      <c r="D3973" s="116" t="s">
        <v>17564</v>
      </c>
      <c r="E3973" s="339">
        <v>57600</v>
      </c>
      <c r="F3973" s="194">
        <v>32</v>
      </c>
      <c r="G3973" s="194">
        <v>32</v>
      </c>
      <c r="H3973" s="194" t="s">
        <v>10119</v>
      </c>
      <c r="I3973" s="194">
        <f t="shared" si="186"/>
        <v>0</v>
      </c>
      <c r="J3973" s="116" t="s">
        <v>10120</v>
      </c>
      <c r="K3973" s="116" t="s">
        <v>15587</v>
      </c>
      <c r="L3973" s="197">
        <v>45796</v>
      </c>
      <c r="M3973" s="116" t="s">
        <v>17771</v>
      </c>
      <c r="N3973" s="197">
        <v>45803</v>
      </c>
      <c r="O3973" s="388">
        <f t="shared" si="187"/>
        <v>1800</v>
      </c>
      <c r="P3973" s="339">
        <f t="shared" si="188"/>
        <v>0</v>
      </c>
    </row>
    <row r="3974" spans="1:16" hidden="1" x14ac:dyDescent="0.25">
      <c r="A3974" s="116">
        <v>138176</v>
      </c>
      <c r="B3974" s="116">
        <v>2</v>
      </c>
      <c r="C3974" s="116">
        <v>1810104320</v>
      </c>
      <c r="D3974" s="116" t="s">
        <v>17479</v>
      </c>
      <c r="E3974" s="339">
        <v>254174.4</v>
      </c>
      <c r="F3974" s="194">
        <v>24</v>
      </c>
      <c r="G3974" s="194">
        <v>24</v>
      </c>
      <c r="H3974" s="194" t="s">
        <v>10119</v>
      </c>
      <c r="I3974" s="194">
        <f t="shared" si="186"/>
        <v>0</v>
      </c>
      <c r="J3974" s="116" t="s">
        <v>10120</v>
      </c>
      <c r="K3974" s="116" t="s">
        <v>15587</v>
      </c>
      <c r="L3974" s="197">
        <v>45796</v>
      </c>
      <c r="M3974" s="116" t="s">
        <v>17781</v>
      </c>
      <c r="N3974" s="197">
        <v>45803</v>
      </c>
      <c r="O3974" s="388">
        <f t="shared" si="187"/>
        <v>10590.6</v>
      </c>
      <c r="P3974" s="339">
        <f t="shared" si="188"/>
        <v>0</v>
      </c>
    </row>
    <row r="3975" spans="1:16" hidden="1" x14ac:dyDescent="0.25">
      <c r="A3975" s="116">
        <v>138176</v>
      </c>
      <c r="B3975" s="116">
        <v>1</v>
      </c>
      <c r="C3975" s="116">
        <v>1810104410</v>
      </c>
      <c r="D3975" s="116" t="s">
        <v>17468</v>
      </c>
      <c r="E3975" s="339">
        <v>251277.76</v>
      </c>
      <c r="F3975" s="194">
        <v>32</v>
      </c>
      <c r="G3975" s="194">
        <v>32</v>
      </c>
      <c r="H3975" s="194" t="s">
        <v>10119</v>
      </c>
      <c r="I3975" s="194">
        <f t="shared" si="186"/>
        <v>0</v>
      </c>
      <c r="J3975" s="116" t="s">
        <v>10120</v>
      </c>
      <c r="K3975" s="116" t="s">
        <v>15587</v>
      </c>
      <c r="L3975" s="197">
        <v>45796</v>
      </c>
      <c r="M3975" s="116"/>
      <c r="N3975" s="197">
        <v>45803</v>
      </c>
      <c r="O3975" s="388">
        <f t="shared" si="187"/>
        <v>7852.43</v>
      </c>
      <c r="P3975" s="339">
        <f t="shared" si="188"/>
        <v>0</v>
      </c>
    </row>
    <row r="3976" spans="1:16" hidden="1" x14ac:dyDescent="0.25">
      <c r="A3976" s="116">
        <v>138176</v>
      </c>
      <c r="B3976" s="116">
        <v>6</v>
      </c>
      <c r="C3976" s="116">
        <v>1810104800</v>
      </c>
      <c r="D3976" s="116" t="s">
        <v>11373</v>
      </c>
      <c r="E3976" s="339">
        <v>68168.160000000003</v>
      </c>
      <c r="F3976" s="194">
        <v>24</v>
      </c>
      <c r="G3976" s="194">
        <v>24</v>
      </c>
      <c r="H3976" s="194" t="s">
        <v>10119</v>
      </c>
      <c r="I3976" s="194">
        <f t="shared" si="186"/>
        <v>0</v>
      </c>
      <c r="J3976" s="116" t="s">
        <v>10120</v>
      </c>
      <c r="K3976" s="116" t="s">
        <v>15587</v>
      </c>
      <c r="L3976" s="197">
        <v>45796</v>
      </c>
      <c r="M3976" s="116" t="s">
        <v>17771</v>
      </c>
      <c r="N3976" s="197">
        <v>45803</v>
      </c>
      <c r="O3976" s="388">
        <f t="shared" si="187"/>
        <v>2840.34</v>
      </c>
      <c r="P3976" s="339">
        <f t="shared" si="188"/>
        <v>0</v>
      </c>
    </row>
    <row r="3977" spans="1:16" hidden="1" x14ac:dyDescent="0.25">
      <c r="A3977" s="116">
        <v>138176</v>
      </c>
      <c r="B3977" s="116">
        <v>3</v>
      </c>
      <c r="C3977" s="116">
        <v>1810104820</v>
      </c>
      <c r="D3977" s="116" t="s">
        <v>10134</v>
      </c>
      <c r="E3977" s="339">
        <v>100728.32000000001</v>
      </c>
      <c r="F3977" s="194">
        <v>32</v>
      </c>
      <c r="G3977" s="194">
        <v>32</v>
      </c>
      <c r="H3977" s="194" t="s">
        <v>10119</v>
      </c>
      <c r="I3977" s="194">
        <f t="shared" si="186"/>
        <v>0</v>
      </c>
      <c r="J3977" s="116" t="s">
        <v>10120</v>
      </c>
      <c r="K3977" s="116" t="s">
        <v>15587</v>
      </c>
      <c r="L3977" s="197">
        <v>45796</v>
      </c>
      <c r="M3977" s="116" t="s">
        <v>17771</v>
      </c>
      <c r="N3977" s="197">
        <v>45803</v>
      </c>
      <c r="O3977" s="388">
        <f t="shared" si="187"/>
        <v>3147.76</v>
      </c>
      <c r="P3977" s="339">
        <f t="shared" si="188"/>
        <v>0</v>
      </c>
    </row>
    <row r="3978" spans="1:16" hidden="1" x14ac:dyDescent="0.25">
      <c r="A3978" s="116">
        <v>138176</v>
      </c>
      <c r="B3978" s="116">
        <v>7</v>
      </c>
      <c r="C3978" s="116">
        <v>1810105220</v>
      </c>
      <c r="D3978" s="116" t="s">
        <v>11380</v>
      </c>
      <c r="E3978" s="339">
        <v>58479.360000000001</v>
      </c>
      <c r="F3978" s="194">
        <v>48</v>
      </c>
      <c r="G3978" s="194">
        <v>48</v>
      </c>
      <c r="H3978" s="194" t="s">
        <v>10119</v>
      </c>
      <c r="I3978" s="194">
        <f t="shared" si="186"/>
        <v>0</v>
      </c>
      <c r="J3978" s="116" t="s">
        <v>10120</v>
      </c>
      <c r="K3978" s="116" t="s">
        <v>15587</v>
      </c>
      <c r="L3978" s="197">
        <v>45796</v>
      </c>
      <c r="M3978" s="116" t="s">
        <v>17771</v>
      </c>
      <c r="N3978" s="197">
        <v>45803</v>
      </c>
      <c r="O3978" s="388">
        <f t="shared" si="187"/>
        <v>1218.32</v>
      </c>
      <c r="P3978" s="339">
        <f t="shared" si="188"/>
        <v>0</v>
      </c>
    </row>
    <row r="3979" spans="1:16" hidden="1" x14ac:dyDescent="0.25">
      <c r="A3979" s="116">
        <v>138176</v>
      </c>
      <c r="B3979" s="116">
        <v>4</v>
      </c>
      <c r="C3979" s="116">
        <v>1810105230</v>
      </c>
      <c r="D3979" s="116" t="s">
        <v>11381</v>
      </c>
      <c r="E3979" s="339">
        <v>207360</v>
      </c>
      <c r="F3979" s="194">
        <v>64</v>
      </c>
      <c r="G3979" s="194">
        <v>64</v>
      </c>
      <c r="H3979" s="194" t="s">
        <v>10119</v>
      </c>
      <c r="I3979" s="194">
        <f t="shared" si="186"/>
        <v>0</v>
      </c>
      <c r="J3979" s="116" t="s">
        <v>10120</v>
      </c>
      <c r="K3979" s="116" t="s">
        <v>15587</v>
      </c>
      <c r="L3979" s="197">
        <v>45796</v>
      </c>
      <c r="M3979" s="116" t="s">
        <v>17771</v>
      </c>
      <c r="N3979" s="197">
        <v>45803</v>
      </c>
      <c r="O3979" s="388">
        <f t="shared" si="187"/>
        <v>3240</v>
      </c>
      <c r="P3979" s="339">
        <f t="shared" si="188"/>
        <v>0</v>
      </c>
    </row>
    <row r="3980" spans="1:16" hidden="1" x14ac:dyDescent="0.25">
      <c r="A3980" s="116">
        <v>138178</v>
      </c>
      <c r="B3980" s="116">
        <v>18</v>
      </c>
      <c r="C3980" s="116">
        <v>1011100110</v>
      </c>
      <c r="D3980" s="116" t="s">
        <v>10354</v>
      </c>
      <c r="E3980" s="339">
        <v>20880</v>
      </c>
      <c r="F3980" s="194">
        <v>6</v>
      </c>
      <c r="G3980" s="194">
        <v>6</v>
      </c>
      <c r="H3980" s="194" t="s">
        <v>10119</v>
      </c>
      <c r="I3980" s="194">
        <f t="shared" si="186"/>
        <v>0</v>
      </c>
      <c r="J3980" s="116" t="s">
        <v>10120</v>
      </c>
      <c r="K3980" s="116" t="s">
        <v>10121</v>
      </c>
      <c r="L3980" s="197">
        <v>45796</v>
      </c>
      <c r="M3980" s="116" t="s">
        <v>15771</v>
      </c>
      <c r="N3980" s="197">
        <v>45833</v>
      </c>
      <c r="O3980" s="388">
        <f t="shared" si="187"/>
        <v>3480</v>
      </c>
      <c r="P3980" s="339">
        <f t="shared" si="188"/>
        <v>0</v>
      </c>
    </row>
    <row r="3981" spans="1:16" hidden="1" x14ac:dyDescent="0.25">
      <c r="A3981" s="116">
        <v>138178</v>
      </c>
      <c r="B3981" s="116">
        <v>2</v>
      </c>
      <c r="C3981" s="116">
        <v>1012100120</v>
      </c>
      <c r="D3981" s="116" t="s">
        <v>10492</v>
      </c>
      <c r="E3981" s="339">
        <v>375000</v>
      </c>
      <c r="F3981" s="194">
        <v>15</v>
      </c>
      <c r="G3981" s="194">
        <v>15</v>
      </c>
      <c r="H3981" s="194" t="s">
        <v>10119</v>
      </c>
      <c r="I3981" s="194">
        <f t="shared" si="186"/>
        <v>0</v>
      </c>
      <c r="J3981" s="116" t="s">
        <v>10120</v>
      </c>
      <c r="K3981" s="116" t="s">
        <v>10121</v>
      </c>
      <c r="L3981" s="197">
        <v>45796</v>
      </c>
      <c r="M3981" s="116" t="s">
        <v>15634</v>
      </c>
      <c r="N3981" s="197">
        <v>45819</v>
      </c>
      <c r="O3981" s="388">
        <f t="shared" si="187"/>
        <v>25000</v>
      </c>
      <c r="P3981" s="339">
        <f t="shared" si="188"/>
        <v>0</v>
      </c>
    </row>
    <row r="3982" spans="1:16" hidden="1" x14ac:dyDescent="0.25">
      <c r="A3982" s="116">
        <v>138178</v>
      </c>
      <c r="B3982" s="116">
        <v>1</v>
      </c>
      <c r="C3982" s="116">
        <v>1014100030</v>
      </c>
      <c r="D3982" s="116" t="s">
        <v>11074</v>
      </c>
      <c r="E3982" s="339">
        <v>11280</v>
      </c>
      <c r="F3982" s="194">
        <v>100</v>
      </c>
      <c r="G3982" s="194">
        <v>100</v>
      </c>
      <c r="H3982" s="194" t="s">
        <v>10119</v>
      </c>
      <c r="I3982" s="194">
        <f t="shared" si="186"/>
        <v>0</v>
      </c>
      <c r="J3982" s="116" t="s">
        <v>10120</v>
      </c>
      <c r="K3982" s="116" t="s">
        <v>10121</v>
      </c>
      <c r="L3982" s="197">
        <v>45796</v>
      </c>
      <c r="M3982" s="116" t="s">
        <v>15771</v>
      </c>
      <c r="N3982" s="197">
        <v>45833</v>
      </c>
      <c r="O3982" s="388">
        <f t="shared" si="187"/>
        <v>112.8</v>
      </c>
      <c r="P3982" s="339">
        <f t="shared" si="188"/>
        <v>0</v>
      </c>
    </row>
    <row r="3983" spans="1:16" hidden="1" x14ac:dyDescent="0.25">
      <c r="A3983" s="116">
        <v>138178</v>
      </c>
      <c r="B3983" s="116">
        <v>21</v>
      </c>
      <c r="C3983" s="116">
        <v>1016100390</v>
      </c>
      <c r="D3983" s="116" t="s">
        <v>17618</v>
      </c>
      <c r="E3983" s="339">
        <v>4508.04</v>
      </c>
      <c r="F3983" s="194">
        <v>4</v>
      </c>
      <c r="G3983" s="194">
        <v>4</v>
      </c>
      <c r="H3983" s="194" t="s">
        <v>10119</v>
      </c>
      <c r="I3983" s="194">
        <f t="shared" si="186"/>
        <v>0</v>
      </c>
      <c r="J3983" s="116" t="s">
        <v>10120</v>
      </c>
      <c r="K3983" s="116" t="s">
        <v>10121</v>
      </c>
      <c r="L3983" s="197">
        <v>45796</v>
      </c>
      <c r="M3983" s="116" t="s">
        <v>15771</v>
      </c>
      <c r="N3983" s="197">
        <v>45833</v>
      </c>
      <c r="O3983" s="388">
        <f t="shared" si="187"/>
        <v>1127.01</v>
      </c>
      <c r="P3983" s="339">
        <f t="shared" si="188"/>
        <v>0</v>
      </c>
    </row>
    <row r="3984" spans="1:16" hidden="1" x14ac:dyDescent="0.25">
      <c r="A3984" s="116">
        <v>138178</v>
      </c>
      <c r="B3984" s="116">
        <v>20</v>
      </c>
      <c r="C3984" s="116">
        <v>1016100430</v>
      </c>
      <c r="D3984" s="116" t="s">
        <v>10368</v>
      </c>
      <c r="E3984" s="339">
        <v>7741.88</v>
      </c>
      <c r="F3984" s="194">
        <v>4</v>
      </c>
      <c r="G3984" s="194">
        <v>4</v>
      </c>
      <c r="H3984" s="194" t="s">
        <v>10119</v>
      </c>
      <c r="I3984" s="194">
        <f t="shared" si="186"/>
        <v>0</v>
      </c>
      <c r="J3984" s="116" t="s">
        <v>10120</v>
      </c>
      <c r="K3984" s="116" t="s">
        <v>10121</v>
      </c>
      <c r="L3984" s="197">
        <v>45796</v>
      </c>
      <c r="M3984" s="116" t="s">
        <v>15771</v>
      </c>
      <c r="N3984" s="197">
        <v>45833</v>
      </c>
      <c r="O3984" s="388">
        <f t="shared" si="187"/>
        <v>1935.47</v>
      </c>
      <c r="P3984" s="339">
        <f t="shared" si="188"/>
        <v>0</v>
      </c>
    </row>
    <row r="3985" spans="1:16" hidden="1" x14ac:dyDescent="0.25">
      <c r="A3985" s="116">
        <v>138178</v>
      </c>
      <c r="B3985" s="116">
        <v>4</v>
      </c>
      <c r="C3985" s="116">
        <v>1017100480</v>
      </c>
      <c r="D3985" s="116" t="s">
        <v>10686</v>
      </c>
      <c r="E3985" s="339">
        <v>63600</v>
      </c>
      <c r="F3985" s="194">
        <v>2</v>
      </c>
      <c r="G3985" s="194">
        <v>2</v>
      </c>
      <c r="H3985" s="194" t="s">
        <v>10119</v>
      </c>
      <c r="I3985" s="194">
        <f t="shared" si="186"/>
        <v>0</v>
      </c>
      <c r="J3985" s="116" t="s">
        <v>10120</v>
      </c>
      <c r="K3985" s="116" t="s">
        <v>10121</v>
      </c>
      <c r="L3985" s="197">
        <v>45796</v>
      </c>
      <c r="M3985" s="116"/>
      <c r="N3985" s="197">
        <v>45863</v>
      </c>
      <c r="O3985" s="388">
        <f t="shared" si="187"/>
        <v>31800</v>
      </c>
      <c r="P3985" s="339">
        <f t="shared" si="188"/>
        <v>0</v>
      </c>
    </row>
    <row r="3986" spans="1:16" hidden="1" x14ac:dyDescent="0.25">
      <c r="A3986" s="116">
        <v>138178</v>
      </c>
      <c r="B3986" s="116">
        <v>24</v>
      </c>
      <c r="C3986" s="116">
        <v>1017101920</v>
      </c>
      <c r="D3986" s="116" t="s">
        <v>11154</v>
      </c>
      <c r="E3986" s="339">
        <v>7966</v>
      </c>
      <c r="F3986" s="194">
        <v>1</v>
      </c>
      <c r="G3986" s="194">
        <v>1</v>
      </c>
      <c r="H3986" s="194" t="s">
        <v>10119</v>
      </c>
      <c r="I3986" s="194">
        <f t="shared" si="186"/>
        <v>0</v>
      </c>
      <c r="J3986" s="116" t="s">
        <v>10120</v>
      </c>
      <c r="K3986" s="116" t="s">
        <v>10121</v>
      </c>
      <c r="L3986" s="197">
        <v>45796</v>
      </c>
      <c r="M3986" s="116" t="s">
        <v>15771</v>
      </c>
      <c r="N3986" s="197">
        <v>45833</v>
      </c>
      <c r="O3986" s="388">
        <f t="shared" si="187"/>
        <v>7966</v>
      </c>
      <c r="P3986" s="339">
        <f t="shared" si="188"/>
        <v>0</v>
      </c>
    </row>
    <row r="3987" spans="1:16" hidden="1" x14ac:dyDescent="0.25">
      <c r="A3987" s="116">
        <v>138178</v>
      </c>
      <c r="B3987" s="116">
        <v>19</v>
      </c>
      <c r="C3987" s="116">
        <v>1022100110</v>
      </c>
      <c r="D3987" s="116" t="s">
        <v>10343</v>
      </c>
      <c r="E3987" s="339">
        <v>21710</v>
      </c>
      <c r="F3987" s="194">
        <v>10</v>
      </c>
      <c r="G3987" s="194">
        <v>10</v>
      </c>
      <c r="H3987" s="194" t="s">
        <v>10119</v>
      </c>
      <c r="I3987" s="194">
        <f t="shared" si="186"/>
        <v>0</v>
      </c>
      <c r="J3987" s="116" t="s">
        <v>10120</v>
      </c>
      <c r="K3987" s="116" t="s">
        <v>10121</v>
      </c>
      <c r="L3987" s="197">
        <v>45796</v>
      </c>
      <c r="M3987" s="116" t="s">
        <v>15771</v>
      </c>
      <c r="N3987" s="197">
        <v>45833</v>
      </c>
      <c r="O3987" s="388">
        <f t="shared" si="187"/>
        <v>2171</v>
      </c>
      <c r="P3987" s="339">
        <f t="shared" si="188"/>
        <v>0</v>
      </c>
    </row>
    <row r="3988" spans="1:16" hidden="1" x14ac:dyDescent="0.25">
      <c r="A3988" s="116">
        <v>138178</v>
      </c>
      <c r="B3988" s="116">
        <v>3</v>
      </c>
      <c r="C3988" s="116">
        <v>1022100230</v>
      </c>
      <c r="D3988" s="116" t="s">
        <v>16162</v>
      </c>
      <c r="E3988" s="339">
        <v>49500</v>
      </c>
      <c r="F3988" s="194">
        <v>30</v>
      </c>
      <c r="G3988" s="194">
        <v>30</v>
      </c>
      <c r="H3988" s="194" t="s">
        <v>10119</v>
      </c>
      <c r="I3988" s="194">
        <f t="shared" si="186"/>
        <v>0</v>
      </c>
      <c r="J3988" s="116" t="s">
        <v>10120</v>
      </c>
      <c r="K3988" s="116" t="s">
        <v>10121</v>
      </c>
      <c r="L3988" s="197">
        <v>45796</v>
      </c>
      <c r="M3988" s="116"/>
      <c r="N3988" s="197">
        <v>45804</v>
      </c>
      <c r="O3988" s="388">
        <f t="shared" si="187"/>
        <v>1650</v>
      </c>
      <c r="P3988" s="339">
        <f t="shared" si="188"/>
        <v>0</v>
      </c>
    </row>
    <row r="3989" spans="1:16" hidden="1" x14ac:dyDescent="0.25">
      <c r="A3989" s="116">
        <v>138178</v>
      </c>
      <c r="B3989" s="116">
        <v>15</v>
      </c>
      <c r="C3989" s="116">
        <v>1022101070</v>
      </c>
      <c r="D3989" s="116" t="s">
        <v>17486</v>
      </c>
      <c r="E3989" s="339">
        <v>105292</v>
      </c>
      <c r="F3989" s="194">
        <v>2</v>
      </c>
      <c r="G3989" s="194">
        <v>2</v>
      </c>
      <c r="H3989" s="194" t="s">
        <v>10119</v>
      </c>
      <c r="I3989" s="194">
        <f t="shared" si="186"/>
        <v>0</v>
      </c>
      <c r="J3989" s="116" t="s">
        <v>10120</v>
      </c>
      <c r="K3989" s="116" t="s">
        <v>10121</v>
      </c>
      <c r="L3989" s="197">
        <v>45796</v>
      </c>
      <c r="M3989" s="116" t="s">
        <v>15771</v>
      </c>
      <c r="N3989" s="197">
        <v>45833</v>
      </c>
      <c r="O3989" s="388">
        <f t="shared" si="187"/>
        <v>52646</v>
      </c>
      <c r="P3989" s="339">
        <f t="shared" si="188"/>
        <v>0</v>
      </c>
    </row>
    <row r="3990" spans="1:16" hidden="1" x14ac:dyDescent="0.25">
      <c r="A3990" s="116">
        <v>138178</v>
      </c>
      <c r="B3990" s="116">
        <v>16</v>
      </c>
      <c r="C3990" s="116">
        <v>1022101080</v>
      </c>
      <c r="D3990" s="116" t="s">
        <v>17463</v>
      </c>
      <c r="E3990" s="339">
        <v>25350</v>
      </c>
      <c r="F3990" s="194">
        <v>6</v>
      </c>
      <c r="G3990" s="194">
        <v>6</v>
      </c>
      <c r="H3990" s="194" t="s">
        <v>10119</v>
      </c>
      <c r="I3990" s="194">
        <f t="shared" si="186"/>
        <v>0</v>
      </c>
      <c r="J3990" s="116" t="s">
        <v>10120</v>
      </c>
      <c r="K3990" s="116" t="s">
        <v>10121</v>
      </c>
      <c r="L3990" s="197">
        <v>45796</v>
      </c>
      <c r="M3990" s="116" t="s">
        <v>15771</v>
      </c>
      <c r="N3990" s="197">
        <v>45833</v>
      </c>
      <c r="O3990" s="388">
        <f t="shared" si="187"/>
        <v>4225</v>
      </c>
      <c r="P3990" s="339">
        <f t="shared" si="188"/>
        <v>0</v>
      </c>
    </row>
    <row r="3991" spans="1:16" hidden="1" x14ac:dyDescent="0.25">
      <c r="A3991" s="116">
        <v>138178</v>
      </c>
      <c r="B3991" s="116">
        <v>5</v>
      </c>
      <c r="C3991" s="116">
        <v>1022101300</v>
      </c>
      <c r="D3991" s="116" t="s">
        <v>10363</v>
      </c>
      <c r="E3991" s="339">
        <v>12400</v>
      </c>
      <c r="F3991" s="194">
        <v>2</v>
      </c>
      <c r="G3991" s="194">
        <v>2</v>
      </c>
      <c r="H3991" s="194" t="s">
        <v>10119</v>
      </c>
      <c r="I3991" s="194">
        <f t="shared" si="186"/>
        <v>0</v>
      </c>
      <c r="J3991" s="116" t="s">
        <v>10120</v>
      </c>
      <c r="K3991" s="116" t="s">
        <v>10121</v>
      </c>
      <c r="L3991" s="197">
        <v>45796</v>
      </c>
      <c r="M3991" s="116" t="s">
        <v>15771</v>
      </c>
      <c r="N3991" s="197">
        <v>45833</v>
      </c>
      <c r="O3991" s="388">
        <f t="shared" si="187"/>
        <v>6200</v>
      </c>
      <c r="P3991" s="339">
        <f t="shared" si="188"/>
        <v>0</v>
      </c>
    </row>
    <row r="3992" spans="1:16" hidden="1" x14ac:dyDescent="0.25">
      <c r="A3992" s="116">
        <v>138178</v>
      </c>
      <c r="B3992" s="116">
        <v>6</v>
      </c>
      <c r="C3992" s="116">
        <v>1022103910</v>
      </c>
      <c r="D3992" s="116" t="s">
        <v>9161</v>
      </c>
      <c r="E3992" s="339">
        <v>4200</v>
      </c>
      <c r="F3992" s="194">
        <v>1</v>
      </c>
      <c r="G3992" s="194">
        <v>1</v>
      </c>
      <c r="H3992" s="194" t="s">
        <v>10119</v>
      </c>
      <c r="I3992" s="194">
        <f t="shared" si="186"/>
        <v>0</v>
      </c>
      <c r="J3992" s="116" t="s">
        <v>10120</v>
      </c>
      <c r="K3992" s="116" t="s">
        <v>10121</v>
      </c>
      <c r="L3992" s="197">
        <v>45796</v>
      </c>
      <c r="M3992" s="116" t="s">
        <v>15771</v>
      </c>
      <c r="N3992" s="197">
        <v>45833</v>
      </c>
      <c r="O3992" s="388">
        <f t="shared" si="187"/>
        <v>4200</v>
      </c>
      <c r="P3992" s="339">
        <f t="shared" si="188"/>
        <v>0</v>
      </c>
    </row>
    <row r="3993" spans="1:16" hidden="1" x14ac:dyDescent="0.25">
      <c r="A3993" s="116">
        <v>138178</v>
      </c>
      <c r="B3993" s="116">
        <v>7</v>
      </c>
      <c r="C3993" s="116">
        <v>1022103920</v>
      </c>
      <c r="D3993" s="116" t="s">
        <v>10347</v>
      </c>
      <c r="E3993" s="339">
        <v>22375.759999999998</v>
      </c>
      <c r="F3993" s="194">
        <v>4</v>
      </c>
      <c r="G3993" s="194">
        <v>4</v>
      </c>
      <c r="H3993" s="194" t="s">
        <v>10119</v>
      </c>
      <c r="I3993" s="194">
        <f t="shared" si="186"/>
        <v>0</v>
      </c>
      <c r="J3993" s="116" t="s">
        <v>10120</v>
      </c>
      <c r="K3993" s="116" t="s">
        <v>10121</v>
      </c>
      <c r="L3993" s="197">
        <v>45796</v>
      </c>
      <c r="M3993" s="116" t="s">
        <v>15771</v>
      </c>
      <c r="N3993" s="197">
        <v>45833</v>
      </c>
      <c r="O3993" s="388">
        <f t="shared" si="187"/>
        <v>5593.94</v>
      </c>
      <c r="P3993" s="339">
        <f t="shared" si="188"/>
        <v>0</v>
      </c>
    </row>
    <row r="3994" spans="1:16" hidden="1" x14ac:dyDescent="0.25">
      <c r="A3994" s="116">
        <v>138178</v>
      </c>
      <c r="B3994" s="116">
        <v>8</v>
      </c>
      <c r="C3994" s="116">
        <v>1022103930</v>
      </c>
      <c r="D3994" s="116" t="s">
        <v>10346</v>
      </c>
      <c r="E3994" s="339">
        <v>11600</v>
      </c>
      <c r="F3994" s="194">
        <v>2</v>
      </c>
      <c r="G3994" s="194">
        <v>2</v>
      </c>
      <c r="H3994" s="194" t="s">
        <v>10119</v>
      </c>
      <c r="I3994" s="194">
        <f t="shared" si="186"/>
        <v>0</v>
      </c>
      <c r="J3994" s="116" t="s">
        <v>10120</v>
      </c>
      <c r="K3994" s="116" t="s">
        <v>10121</v>
      </c>
      <c r="L3994" s="197">
        <v>45796</v>
      </c>
      <c r="M3994" s="116" t="s">
        <v>15771</v>
      </c>
      <c r="N3994" s="197">
        <v>45833</v>
      </c>
      <c r="O3994" s="388">
        <f t="shared" si="187"/>
        <v>5800</v>
      </c>
      <c r="P3994" s="339">
        <f t="shared" si="188"/>
        <v>0</v>
      </c>
    </row>
    <row r="3995" spans="1:16" hidden="1" x14ac:dyDescent="0.25">
      <c r="A3995" s="116">
        <v>138178</v>
      </c>
      <c r="B3995" s="116">
        <v>9</v>
      </c>
      <c r="C3995" s="116">
        <v>1022103940</v>
      </c>
      <c r="D3995" s="116" t="s">
        <v>9155</v>
      </c>
      <c r="E3995" s="339">
        <v>31200</v>
      </c>
      <c r="F3995" s="194">
        <v>6</v>
      </c>
      <c r="G3995" s="194">
        <v>6</v>
      </c>
      <c r="H3995" s="194" t="s">
        <v>10119</v>
      </c>
      <c r="I3995" s="194">
        <f t="shared" si="186"/>
        <v>0</v>
      </c>
      <c r="J3995" s="116" t="s">
        <v>10120</v>
      </c>
      <c r="K3995" s="116" t="s">
        <v>10121</v>
      </c>
      <c r="L3995" s="197">
        <v>45796</v>
      </c>
      <c r="M3995" s="116" t="s">
        <v>15771</v>
      </c>
      <c r="N3995" s="197">
        <v>45833</v>
      </c>
      <c r="O3995" s="388">
        <f t="shared" si="187"/>
        <v>5200</v>
      </c>
      <c r="P3995" s="339">
        <f t="shared" si="188"/>
        <v>0</v>
      </c>
    </row>
    <row r="3996" spans="1:16" hidden="1" x14ac:dyDescent="0.25">
      <c r="A3996" s="116">
        <v>138178</v>
      </c>
      <c r="B3996" s="116">
        <v>10</v>
      </c>
      <c r="C3996" s="116">
        <v>1022103950</v>
      </c>
      <c r="D3996" s="116" t="s">
        <v>17449</v>
      </c>
      <c r="E3996" s="339">
        <v>20800</v>
      </c>
      <c r="F3996" s="194">
        <v>4</v>
      </c>
      <c r="G3996" s="194">
        <v>4</v>
      </c>
      <c r="H3996" s="194" t="s">
        <v>10119</v>
      </c>
      <c r="I3996" s="194">
        <f t="shared" si="186"/>
        <v>0</v>
      </c>
      <c r="J3996" s="116" t="s">
        <v>10120</v>
      </c>
      <c r="K3996" s="116" t="s">
        <v>10121</v>
      </c>
      <c r="L3996" s="197">
        <v>45796</v>
      </c>
      <c r="M3996" s="116" t="s">
        <v>15771</v>
      </c>
      <c r="N3996" s="197">
        <v>45833</v>
      </c>
      <c r="O3996" s="388">
        <f t="shared" si="187"/>
        <v>5200</v>
      </c>
      <c r="P3996" s="339">
        <f t="shared" si="188"/>
        <v>0</v>
      </c>
    </row>
    <row r="3997" spans="1:16" hidden="1" x14ac:dyDescent="0.25">
      <c r="A3997" s="116">
        <v>138178</v>
      </c>
      <c r="B3997" s="116">
        <v>11</v>
      </c>
      <c r="C3997" s="116">
        <v>1022103960</v>
      </c>
      <c r="D3997" s="116" t="s">
        <v>17450</v>
      </c>
      <c r="E3997" s="339">
        <v>20800</v>
      </c>
      <c r="F3997" s="194">
        <v>4</v>
      </c>
      <c r="G3997" s="194">
        <v>4</v>
      </c>
      <c r="H3997" s="194" t="s">
        <v>10119</v>
      </c>
      <c r="I3997" s="194">
        <f t="shared" si="186"/>
        <v>0</v>
      </c>
      <c r="J3997" s="116" t="s">
        <v>10120</v>
      </c>
      <c r="K3997" s="116" t="s">
        <v>10121</v>
      </c>
      <c r="L3997" s="197">
        <v>45796</v>
      </c>
      <c r="M3997" s="116" t="s">
        <v>15771</v>
      </c>
      <c r="N3997" s="197">
        <v>45833</v>
      </c>
      <c r="O3997" s="388">
        <f t="shared" si="187"/>
        <v>5200</v>
      </c>
      <c r="P3997" s="339">
        <f t="shared" si="188"/>
        <v>0</v>
      </c>
    </row>
    <row r="3998" spans="1:16" hidden="1" x14ac:dyDescent="0.25">
      <c r="A3998" s="116">
        <v>138178</v>
      </c>
      <c r="B3998" s="116">
        <v>12</v>
      </c>
      <c r="C3998" s="116">
        <v>1022103970</v>
      </c>
      <c r="D3998" s="116" t="s">
        <v>10345</v>
      </c>
      <c r="E3998" s="339">
        <v>15600</v>
      </c>
      <c r="F3998" s="194">
        <v>3</v>
      </c>
      <c r="G3998" s="194">
        <v>3</v>
      </c>
      <c r="H3998" s="194" t="s">
        <v>10119</v>
      </c>
      <c r="I3998" s="194">
        <f t="shared" si="186"/>
        <v>0</v>
      </c>
      <c r="J3998" s="116" t="s">
        <v>10120</v>
      </c>
      <c r="K3998" s="116" t="s">
        <v>10121</v>
      </c>
      <c r="L3998" s="197">
        <v>45796</v>
      </c>
      <c r="M3998" s="116" t="s">
        <v>15771</v>
      </c>
      <c r="N3998" s="197">
        <v>45833</v>
      </c>
      <c r="O3998" s="388">
        <f t="shared" si="187"/>
        <v>5200</v>
      </c>
      <c r="P3998" s="339">
        <f t="shared" si="188"/>
        <v>0</v>
      </c>
    </row>
    <row r="3999" spans="1:16" hidden="1" x14ac:dyDescent="0.25">
      <c r="A3999" s="116">
        <v>138178</v>
      </c>
      <c r="B3999" s="116">
        <v>13</v>
      </c>
      <c r="C3999" s="116">
        <v>1022104010</v>
      </c>
      <c r="D3999" s="116" t="s">
        <v>10344</v>
      </c>
      <c r="E3999" s="339">
        <v>18000</v>
      </c>
      <c r="F3999" s="194">
        <v>5</v>
      </c>
      <c r="G3999" s="194">
        <v>5</v>
      </c>
      <c r="H3999" s="194" t="s">
        <v>10119</v>
      </c>
      <c r="I3999" s="194">
        <f t="shared" si="186"/>
        <v>0</v>
      </c>
      <c r="J3999" s="116" t="s">
        <v>10120</v>
      </c>
      <c r="K3999" s="116" t="s">
        <v>10121</v>
      </c>
      <c r="L3999" s="197">
        <v>45796</v>
      </c>
      <c r="M3999" s="116" t="s">
        <v>15771</v>
      </c>
      <c r="N3999" s="197">
        <v>45833</v>
      </c>
      <c r="O3999" s="388">
        <f t="shared" si="187"/>
        <v>3600</v>
      </c>
      <c r="P3999" s="339">
        <f t="shared" si="188"/>
        <v>0</v>
      </c>
    </row>
    <row r="4000" spans="1:16" hidden="1" x14ac:dyDescent="0.25">
      <c r="A4000" s="116">
        <v>138178</v>
      </c>
      <c r="B4000" s="116">
        <v>17</v>
      </c>
      <c r="C4000" s="116">
        <v>1022104230</v>
      </c>
      <c r="D4000" s="116" t="s">
        <v>11795</v>
      </c>
      <c r="E4000" s="339">
        <v>37578</v>
      </c>
      <c r="F4000" s="194">
        <v>6</v>
      </c>
      <c r="G4000" s="194">
        <v>6</v>
      </c>
      <c r="H4000" s="194" t="s">
        <v>10119</v>
      </c>
      <c r="I4000" s="194">
        <f t="shared" si="186"/>
        <v>0</v>
      </c>
      <c r="J4000" s="116" t="s">
        <v>10120</v>
      </c>
      <c r="K4000" s="116" t="s">
        <v>10121</v>
      </c>
      <c r="L4000" s="197">
        <v>45796</v>
      </c>
      <c r="M4000" s="116" t="s">
        <v>15771</v>
      </c>
      <c r="N4000" s="197">
        <v>45833</v>
      </c>
      <c r="O4000" s="388">
        <f t="shared" si="187"/>
        <v>6263</v>
      </c>
      <c r="P4000" s="339">
        <f t="shared" si="188"/>
        <v>0</v>
      </c>
    </row>
    <row r="4001" spans="1:16" hidden="1" x14ac:dyDescent="0.25">
      <c r="A4001" s="116">
        <v>138178</v>
      </c>
      <c r="B4001" s="116">
        <v>22</v>
      </c>
      <c r="C4001" s="116">
        <v>1520103640</v>
      </c>
      <c r="D4001" s="116" t="s">
        <v>17562</v>
      </c>
      <c r="E4001" s="339">
        <v>28110.66</v>
      </c>
      <c r="F4001" s="194">
        <v>2</v>
      </c>
      <c r="G4001" s="194">
        <v>2</v>
      </c>
      <c r="H4001" s="194" t="s">
        <v>10119</v>
      </c>
      <c r="I4001" s="194">
        <f t="shared" si="186"/>
        <v>0</v>
      </c>
      <c r="J4001" s="116" t="s">
        <v>10120</v>
      </c>
      <c r="K4001" s="116" t="s">
        <v>10121</v>
      </c>
      <c r="L4001" s="197">
        <v>45796</v>
      </c>
      <c r="M4001" s="116"/>
      <c r="N4001" s="197">
        <v>45883</v>
      </c>
      <c r="O4001" s="388">
        <f t="shared" si="187"/>
        <v>14055.33</v>
      </c>
      <c r="P4001" s="339">
        <f t="shared" si="188"/>
        <v>0</v>
      </c>
    </row>
    <row r="4002" spans="1:16" hidden="1" x14ac:dyDescent="0.25">
      <c r="A4002" s="116">
        <v>138178</v>
      </c>
      <c r="B4002" s="116">
        <v>25</v>
      </c>
      <c r="C4002" s="116">
        <v>1520103640</v>
      </c>
      <c r="D4002" s="116" t="s">
        <v>17562</v>
      </c>
      <c r="E4002" s="339">
        <v>42165.99</v>
      </c>
      <c r="F4002" s="194">
        <v>3</v>
      </c>
      <c r="G4002" s="194">
        <v>3</v>
      </c>
      <c r="H4002" s="194" t="s">
        <v>10119</v>
      </c>
      <c r="I4002" s="194">
        <f t="shared" si="186"/>
        <v>0</v>
      </c>
      <c r="J4002" s="116" t="s">
        <v>10120</v>
      </c>
      <c r="K4002" s="116" t="s">
        <v>10121</v>
      </c>
      <c r="L4002" s="197">
        <v>45796</v>
      </c>
      <c r="M4002" s="116" t="s">
        <v>15771</v>
      </c>
      <c r="N4002" s="197">
        <v>45833</v>
      </c>
      <c r="O4002" s="388">
        <f t="shared" si="187"/>
        <v>14055.33</v>
      </c>
      <c r="P4002" s="339">
        <f t="shared" si="188"/>
        <v>0</v>
      </c>
    </row>
    <row r="4003" spans="1:16" hidden="1" x14ac:dyDescent="0.25">
      <c r="A4003" s="116">
        <v>138178</v>
      </c>
      <c r="B4003" s="116">
        <v>26</v>
      </c>
      <c r="C4003" s="116">
        <v>1520103650</v>
      </c>
      <c r="D4003" s="116" t="s">
        <v>11382</v>
      </c>
      <c r="E4003" s="339">
        <v>24771</v>
      </c>
      <c r="F4003" s="194">
        <v>3</v>
      </c>
      <c r="G4003" s="194">
        <v>3</v>
      </c>
      <c r="H4003" s="194" t="s">
        <v>10119</v>
      </c>
      <c r="I4003" s="194">
        <f t="shared" si="186"/>
        <v>0</v>
      </c>
      <c r="J4003" s="116" t="s">
        <v>10120</v>
      </c>
      <c r="K4003" s="116" t="s">
        <v>10121</v>
      </c>
      <c r="L4003" s="197">
        <v>45796</v>
      </c>
      <c r="M4003" s="116"/>
      <c r="N4003" s="197">
        <v>45883</v>
      </c>
      <c r="O4003" s="388">
        <f t="shared" si="187"/>
        <v>8257</v>
      </c>
      <c r="P4003" s="339">
        <f t="shared" si="188"/>
        <v>0</v>
      </c>
    </row>
    <row r="4004" spans="1:16" hidden="1" x14ac:dyDescent="0.25">
      <c r="A4004" s="116">
        <v>138178</v>
      </c>
      <c r="B4004" s="116">
        <v>27</v>
      </c>
      <c r="C4004" s="116">
        <v>1520103660</v>
      </c>
      <c r="D4004" s="116" t="s">
        <v>16198</v>
      </c>
      <c r="E4004" s="339">
        <v>172188</v>
      </c>
      <c r="F4004" s="194">
        <v>6</v>
      </c>
      <c r="G4004" s="194">
        <v>6</v>
      </c>
      <c r="H4004" s="194" t="s">
        <v>10119</v>
      </c>
      <c r="I4004" s="194">
        <f t="shared" si="186"/>
        <v>0</v>
      </c>
      <c r="J4004" s="116" t="s">
        <v>10120</v>
      </c>
      <c r="K4004" s="116" t="s">
        <v>10121</v>
      </c>
      <c r="L4004" s="197">
        <v>45796</v>
      </c>
      <c r="M4004" s="116" t="s">
        <v>15771</v>
      </c>
      <c r="N4004" s="197">
        <v>45833</v>
      </c>
      <c r="O4004" s="388">
        <f t="shared" si="187"/>
        <v>28698</v>
      </c>
      <c r="P4004" s="339">
        <f t="shared" si="188"/>
        <v>0</v>
      </c>
    </row>
    <row r="4005" spans="1:16" hidden="1" x14ac:dyDescent="0.25">
      <c r="A4005" s="116">
        <v>138178</v>
      </c>
      <c r="B4005" s="116">
        <v>23</v>
      </c>
      <c r="C4005" s="116">
        <v>1526108570</v>
      </c>
      <c r="D4005" s="116" t="s">
        <v>11347</v>
      </c>
      <c r="E4005" s="339">
        <v>26598</v>
      </c>
      <c r="F4005" s="194">
        <v>3</v>
      </c>
      <c r="G4005" s="194">
        <v>3</v>
      </c>
      <c r="H4005" s="194" t="s">
        <v>10119</v>
      </c>
      <c r="I4005" s="194">
        <f t="shared" si="186"/>
        <v>0</v>
      </c>
      <c r="J4005" s="116" t="s">
        <v>10120</v>
      </c>
      <c r="K4005" s="116" t="s">
        <v>10121</v>
      </c>
      <c r="L4005" s="197">
        <v>45796</v>
      </c>
      <c r="M4005" s="116" t="s">
        <v>16051</v>
      </c>
      <c r="N4005" s="197">
        <v>45875</v>
      </c>
      <c r="O4005" s="388">
        <f t="shared" si="187"/>
        <v>8866</v>
      </c>
      <c r="P4005" s="339">
        <f t="shared" si="188"/>
        <v>0</v>
      </c>
    </row>
    <row r="4006" spans="1:16" hidden="1" x14ac:dyDescent="0.25">
      <c r="A4006" s="116">
        <v>138178</v>
      </c>
      <c r="B4006" s="116">
        <v>14</v>
      </c>
      <c r="C4006" s="116">
        <v>1612100030</v>
      </c>
      <c r="D4006" s="116" t="s">
        <v>10348</v>
      </c>
      <c r="E4006" s="339">
        <v>10400</v>
      </c>
      <c r="F4006" s="194">
        <v>2</v>
      </c>
      <c r="G4006" s="194">
        <v>2</v>
      </c>
      <c r="H4006" s="194" t="s">
        <v>10119</v>
      </c>
      <c r="I4006" s="194">
        <f t="shared" si="186"/>
        <v>0</v>
      </c>
      <c r="J4006" s="116" t="s">
        <v>10120</v>
      </c>
      <c r="K4006" s="116" t="s">
        <v>10121</v>
      </c>
      <c r="L4006" s="197">
        <v>45796</v>
      </c>
      <c r="M4006" s="116" t="s">
        <v>15771</v>
      </c>
      <c r="N4006" s="197">
        <v>45833</v>
      </c>
      <c r="O4006" s="388">
        <f t="shared" si="187"/>
        <v>5200</v>
      </c>
      <c r="P4006" s="339">
        <f t="shared" si="188"/>
        <v>0</v>
      </c>
    </row>
    <row r="4007" spans="1:16" hidden="1" x14ac:dyDescent="0.25">
      <c r="A4007" s="116">
        <v>138179</v>
      </c>
      <c r="B4007" s="116">
        <v>23</v>
      </c>
      <c r="C4007" s="116">
        <v>1010105540</v>
      </c>
      <c r="D4007" s="116" t="s">
        <v>11073</v>
      </c>
      <c r="E4007" s="339">
        <v>29880</v>
      </c>
      <c r="F4007" s="194">
        <v>1</v>
      </c>
      <c r="G4007" s="194">
        <v>1</v>
      </c>
      <c r="H4007" s="194" t="s">
        <v>10119</v>
      </c>
      <c r="I4007" s="194">
        <f t="shared" si="186"/>
        <v>0</v>
      </c>
      <c r="J4007" s="116" t="s">
        <v>10120</v>
      </c>
      <c r="K4007" s="116" t="s">
        <v>10121</v>
      </c>
      <c r="L4007" s="197">
        <v>45796</v>
      </c>
      <c r="M4007" s="116" t="s">
        <v>15771</v>
      </c>
      <c r="N4007" s="197">
        <v>45833</v>
      </c>
      <c r="O4007" s="388">
        <f t="shared" si="187"/>
        <v>29880</v>
      </c>
      <c r="P4007" s="339">
        <f t="shared" si="188"/>
        <v>0</v>
      </c>
    </row>
    <row r="4008" spans="1:16" hidden="1" x14ac:dyDescent="0.25">
      <c r="A4008" s="116">
        <v>138179</v>
      </c>
      <c r="B4008" s="116">
        <v>24</v>
      </c>
      <c r="C4008" s="116">
        <v>1010107250</v>
      </c>
      <c r="D4008" s="116" t="s">
        <v>15538</v>
      </c>
      <c r="E4008" s="339">
        <v>59570</v>
      </c>
      <c r="F4008" s="194">
        <v>1</v>
      </c>
      <c r="G4008" s="194">
        <v>1</v>
      </c>
      <c r="H4008" s="194" t="s">
        <v>10119</v>
      </c>
      <c r="I4008" s="194">
        <f t="shared" si="186"/>
        <v>0</v>
      </c>
      <c r="J4008" s="116" t="s">
        <v>10120</v>
      </c>
      <c r="K4008" s="116" t="s">
        <v>10121</v>
      </c>
      <c r="L4008" s="197">
        <v>45796</v>
      </c>
      <c r="M4008" s="116" t="s">
        <v>15771</v>
      </c>
      <c r="N4008" s="197">
        <v>45833</v>
      </c>
      <c r="O4008" s="388">
        <f t="shared" si="187"/>
        <v>59570</v>
      </c>
      <c r="P4008" s="339">
        <f t="shared" si="188"/>
        <v>0</v>
      </c>
    </row>
    <row r="4009" spans="1:16" hidden="1" x14ac:dyDescent="0.25">
      <c r="A4009" s="116">
        <v>138179</v>
      </c>
      <c r="B4009" s="116">
        <v>10</v>
      </c>
      <c r="C4009" s="116">
        <v>1014104530</v>
      </c>
      <c r="D4009" s="116" t="s">
        <v>10355</v>
      </c>
      <c r="E4009" s="339">
        <v>57979.5</v>
      </c>
      <c r="F4009" s="194">
        <v>2</v>
      </c>
      <c r="G4009" s="194">
        <v>2</v>
      </c>
      <c r="H4009" s="194" t="s">
        <v>10119</v>
      </c>
      <c r="I4009" s="194">
        <f t="shared" si="186"/>
        <v>0</v>
      </c>
      <c r="J4009" s="116" t="s">
        <v>10120</v>
      </c>
      <c r="K4009" s="116" t="s">
        <v>10121</v>
      </c>
      <c r="L4009" s="197">
        <v>45796</v>
      </c>
      <c r="M4009" s="116" t="s">
        <v>15771</v>
      </c>
      <c r="N4009" s="197">
        <v>45833</v>
      </c>
      <c r="O4009" s="388">
        <f t="shared" si="187"/>
        <v>28989.75</v>
      </c>
      <c r="P4009" s="339">
        <f t="shared" si="188"/>
        <v>0</v>
      </c>
    </row>
    <row r="4010" spans="1:16" hidden="1" x14ac:dyDescent="0.25">
      <c r="A4010" s="116">
        <v>138179</v>
      </c>
      <c r="B4010" s="116">
        <v>21</v>
      </c>
      <c r="C4010" s="116">
        <v>1015100980</v>
      </c>
      <c r="D4010" s="116" t="s">
        <v>17498</v>
      </c>
      <c r="E4010" s="339">
        <v>143164</v>
      </c>
      <c r="F4010" s="194">
        <v>2</v>
      </c>
      <c r="G4010" s="194">
        <v>2</v>
      </c>
      <c r="H4010" s="194" t="s">
        <v>10119</v>
      </c>
      <c r="I4010" s="194">
        <f t="shared" si="186"/>
        <v>0</v>
      </c>
      <c r="J4010" s="116" t="s">
        <v>10120</v>
      </c>
      <c r="K4010" s="116" t="s">
        <v>10121</v>
      </c>
      <c r="L4010" s="197">
        <v>45796</v>
      </c>
      <c r="M4010" s="116" t="s">
        <v>15771</v>
      </c>
      <c r="N4010" s="197">
        <v>45833</v>
      </c>
      <c r="O4010" s="388">
        <f t="shared" si="187"/>
        <v>71582</v>
      </c>
      <c r="P4010" s="339">
        <f t="shared" si="188"/>
        <v>0</v>
      </c>
    </row>
    <row r="4011" spans="1:16" hidden="1" x14ac:dyDescent="0.25">
      <c r="A4011" s="116">
        <v>138179</v>
      </c>
      <c r="B4011" s="116">
        <v>15</v>
      </c>
      <c r="C4011" s="116">
        <v>1018100290</v>
      </c>
      <c r="D4011" s="116" t="s">
        <v>11156</v>
      </c>
      <c r="E4011" s="339">
        <v>12149.85</v>
      </c>
      <c r="F4011" s="194">
        <v>15</v>
      </c>
      <c r="G4011" s="194">
        <v>15</v>
      </c>
      <c r="H4011" s="194" t="s">
        <v>10119</v>
      </c>
      <c r="I4011" s="194">
        <f t="shared" si="186"/>
        <v>0</v>
      </c>
      <c r="J4011" s="116" t="s">
        <v>10120</v>
      </c>
      <c r="K4011" s="116" t="s">
        <v>10121</v>
      </c>
      <c r="L4011" s="197">
        <v>45796</v>
      </c>
      <c r="M4011" s="116" t="s">
        <v>15771</v>
      </c>
      <c r="N4011" s="197">
        <v>45833</v>
      </c>
      <c r="O4011" s="388">
        <f t="shared" si="187"/>
        <v>809.99</v>
      </c>
      <c r="P4011" s="339">
        <f t="shared" si="188"/>
        <v>0</v>
      </c>
    </row>
    <row r="4012" spans="1:16" hidden="1" x14ac:dyDescent="0.25">
      <c r="A4012" s="116">
        <v>138179</v>
      </c>
      <c r="B4012" s="116">
        <v>16</v>
      </c>
      <c r="C4012" s="116">
        <v>1018100720</v>
      </c>
      <c r="D4012" s="116" t="s">
        <v>11158</v>
      </c>
      <c r="E4012" s="339">
        <v>10350</v>
      </c>
      <c r="F4012" s="194">
        <v>15</v>
      </c>
      <c r="G4012" s="194">
        <v>15</v>
      </c>
      <c r="H4012" s="194" t="s">
        <v>10119</v>
      </c>
      <c r="I4012" s="194">
        <f t="shared" si="186"/>
        <v>0</v>
      </c>
      <c r="J4012" s="116" t="s">
        <v>10120</v>
      </c>
      <c r="K4012" s="116" t="s">
        <v>10121</v>
      </c>
      <c r="L4012" s="197">
        <v>45796</v>
      </c>
      <c r="M4012" s="116" t="s">
        <v>15771</v>
      </c>
      <c r="N4012" s="197">
        <v>45833</v>
      </c>
      <c r="O4012" s="388">
        <f t="shared" si="187"/>
        <v>690</v>
      </c>
      <c r="P4012" s="339">
        <f t="shared" si="188"/>
        <v>0</v>
      </c>
    </row>
    <row r="4013" spans="1:16" hidden="1" x14ac:dyDescent="0.25">
      <c r="A4013" s="116">
        <v>138179</v>
      </c>
      <c r="B4013" s="116">
        <v>8</v>
      </c>
      <c r="C4013" s="116">
        <v>1019101040</v>
      </c>
      <c r="D4013" s="116" t="s">
        <v>11160</v>
      </c>
      <c r="E4013" s="339">
        <v>63016</v>
      </c>
      <c r="F4013" s="194">
        <v>4</v>
      </c>
      <c r="G4013" s="194">
        <v>4</v>
      </c>
      <c r="H4013" s="194" t="s">
        <v>10119</v>
      </c>
      <c r="I4013" s="194">
        <f t="shared" si="186"/>
        <v>0</v>
      </c>
      <c r="J4013" s="116" t="s">
        <v>10120</v>
      </c>
      <c r="K4013" s="116" t="s">
        <v>10121</v>
      </c>
      <c r="L4013" s="197">
        <v>45796</v>
      </c>
      <c r="M4013" s="116" t="s">
        <v>15771</v>
      </c>
      <c r="N4013" s="197">
        <v>45833</v>
      </c>
      <c r="O4013" s="388">
        <f t="shared" si="187"/>
        <v>15754</v>
      </c>
      <c r="P4013" s="339">
        <f t="shared" si="188"/>
        <v>0</v>
      </c>
    </row>
    <row r="4014" spans="1:16" hidden="1" x14ac:dyDescent="0.25">
      <c r="A4014" s="116">
        <v>138179</v>
      </c>
      <c r="B4014" s="116">
        <v>7</v>
      </c>
      <c r="C4014" s="116">
        <v>1019101110</v>
      </c>
      <c r="D4014" s="116" t="s">
        <v>11161</v>
      </c>
      <c r="E4014" s="339">
        <v>35232</v>
      </c>
      <c r="F4014" s="194">
        <v>4</v>
      </c>
      <c r="G4014" s="194">
        <v>4</v>
      </c>
      <c r="H4014" s="194" t="s">
        <v>10119</v>
      </c>
      <c r="I4014" s="194">
        <f t="shared" si="186"/>
        <v>0</v>
      </c>
      <c r="J4014" s="116" t="s">
        <v>10120</v>
      </c>
      <c r="K4014" s="116" t="s">
        <v>10121</v>
      </c>
      <c r="L4014" s="197">
        <v>45796</v>
      </c>
      <c r="M4014" s="116" t="s">
        <v>16052</v>
      </c>
      <c r="N4014" s="197">
        <v>45876</v>
      </c>
      <c r="O4014" s="388">
        <f t="shared" si="187"/>
        <v>8808</v>
      </c>
      <c r="P4014" s="339">
        <f t="shared" si="188"/>
        <v>0</v>
      </c>
    </row>
    <row r="4015" spans="1:16" hidden="1" x14ac:dyDescent="0.25">
      <c r="A4015" s="116">
        <v>138179</v>
      </c>
      <c r="B4015" s="116">
        <v>9</v>
      </c>
      <c r="C4015" s="116">
        <v>1022103750</v>
      </c>
      <c r="D4015" s="116" t="s">
        <v>8803</v>
      </c>
      <c r="E4015" s="339">
        <v>108642.4</v>
      </c>
      <c r="F4015" s="194">
        <v>4</v>
      </c>
      <c r="G4015" s="194">
        <v>4</v>
      </c>
      <c r="H4015" s="194" t="s">
        <v>10119</v>
      </c>
      <c r="I4015" s="194">
        <f t="shared" si="186"/>
        <v>0</v>
      </c>
      <c r="J4015" s="116" t="s">
        <v>10120</v>
      </c>
      <c r="K4015" s="116" t="s">
        <v>10121</v>
      </c>
      <c r="L4015" s="197">
        <v>45796</v>
      </c>
      <c r="M4015" s="116" t="s">
        <v>15771</v>
      </c>
      <c r="N4015" s="197">
        <v>45833</v>
      </c>
      <c r="O4015" s="388">
        <f t="shared" si="187"/>
        <v>27160.6</v>
      </c>
      <c r="P4015" s="339">
        <f t="shared" si="188"/>
        <v>0</v>
      </c>
    </row>
    <row r="4016" spans="1:16" hidden="1" x14ac:dyDescent="0.25">
      <c r="A4016" s="116">
        <v>138179</v>
      </c>
      <c r="B4016" s="116">
        <v>12</v>
      </c>
      <c r="C4016" s="116">
        <v>1226100190</v>
      </c>
      <c r="D4016" s="116" t="s">
        <v>11226</v>
      </c>
      <c r="E4016" s="339">
        <v>11879</v>
      </c>
      <c r="F4016" s="194">
        <v>2</v>
      </c>
      <c r="G4016" s="194">
        <v>2</v>
      </c>
      <c r="H4016" s="194" t="s">
        <v>10119</v>
      </c>
      <c r="I4016" s="194">
        <f t="shared" si="186"/>
        <v>0</v>
      </c>
      <c r="J4016" s="116" t="s">
        <v>10120</v>
      </c>
      <c r="K4016" s="116" t="s">
        <v>10121</v>
      </c>
      <c r="L4016" s="197">
        <v>45796</v>
      </c>
      <c r="M4016" s="116" t="s">
        <v>15771</v>
      </c>
      <c r="N4016" s="197">
        <v>45833</v>
      </c>
      <c r="O4016" s="388">
        <f t="shared" si="187"/>
        <v>5939.5</v>
      </c>
      <c r="P4016" s="339">
        <f t="shared" si="188"/>
        <v>0</v>
      </c>
    </row>
    <row r="4017" spans="1:16" hidden="1" x14ac:dyDescent="0.25">
      <c r="A4017" s="116">
        <v>138179</v>
      </c>
      <c r="B4017" s="116">
        <v>13</v>
      </c>
      <c r="C4017" s="116">
        <v>1226100200</v>
      </c>
      <c r="D4017" s="116" t="s">
        <v>11227</v>
      </c>
      <c r="E4017" s="339">
        <v>9412</v>
      </c>
      <c r="F4017" s="194">
        <v>2</v>
      </c>
      <c r="G4017" s="194">
        <v>2</v>
      </c>
      <c r="H4017" s="194" t="s">
        <v>10119</v>
      </c>
      <c r="I4017" s="194">
        <f t="shared" si="186"/>
        <v>0</v>
      </c>
      <c r="J4017" s="116" t="s">
        <v>10120</v>
      </c>
      <c r="K4017" s="116" t="s">
        <v>10121</v>
      </c>
      <c r="L4017" s="197">
        <v>45796</v>
      </c>
      <c r="M4017" s="116" t="s">
        <v>15771</v>
      </c>
      <c r="N4017" s="197">
        <v>45833</v>
      </c>
      <c r="O4017" s="388">
        <f t="shared" si="187"/>
        <v>4706</v>
      </c>
      <c r="P4017" s="339">
        <f t="shared" si="188"/>
        <v>0</v>
      </c>
    </row>
    <row r="4018" spans="1:16" hidden="1" x14ac:dyDescent="0.25">
      <c r="A4018" s="116">
        <v>138179</v>
      </c>
      <c r="B4018" s="116">
        <v>11</v>
      </c>
      <c r="C4018" s="116">
        <v>1226100460</v>
      </c>
      <c r="D4018" s="116" t="s">
        <v>10641</v>
      </c>
      <c r="E4018" s="339">
        <v>17598</v>
      </c>
      <c r="F4018" s="194">
        <v>6</v>
      </c>
      <c r="G4018" s="194">
        <v>6</v>
      </c>
      <c r="H4018" s="194" t="s">
        <v>10119</v>
      </c>
      <c r="I4018" s="194">
        <f t="shared" si="186"/>
        <v>0</v>
      </c>
      <c r="J4018" s="116" t="s">
        <v>10120</v>
      </c>
      <c r="K4018" s="116" t="s">
        <v>10121</v>
      </c>
      <c r="L4018" s="197">
        <v>45796</v>
      </c>
      <c r="M4018" s="116" t="s">
        <v>15771</v>
      </c>
      <c r="N4018" s="197">
        <v>45833</v>
      </c>
      <c r="O4018" s="388">
        <f t="shared" si="187"/>
        <v>2933</v>
      </c>
      <c r="P4018" s="339">
        <f t="shared" si="188"/>
        <v>0</v>
      </c>
    </row>
    <row r="4019" spans="1:16" hidden="1" x14ac:dyDescent="0.25">
      <c r="A4019" s="116">
        <v>138179</v>
      </c>
      <c r="B4019" s="116">
        <v>1</v>
      </c>
      <c r="C4019" s="116">
        <v>1520103670</v>
      </c>
      <c r="D4019" s="116" t="s">
        <v>17563</v>
      </c>
      <c r="E4019" s="339">
        <v>30240</v>
      </c>
      <c r="F4019" s="194">
        <v>2</v>
      </c>
      <c r="G4019" s="194">
        <v>2</v>
      </c>
      <c r="H4019" s="194" t="s">
        <v>10119</v>
      </c>
      <c r="I4019" s="194">
        <f t="shared" ref="I4019:I4082" si="189">+F4019-G4019</f>
        <v>0</v>
      </c>
      <c r="J4019" s="116" t="s">
        <v>10120</v>
      </c>
      <c r="K4019" s="116" t="s">
        <v>10121</v>
      </c>
      <c r="L4019" s="197">
        <v>45796</v>
      </c>
      <c r="M4019" s="116" t="s">
        <v>16085</v>
      </c>
      <c r="N4019" s="197">
        <v>45883</v>
      </c>
      <c r="O4019" s="388">
        <f t="shared" ref="O4019:O4082" si="190">+E4019/F4019</f>
        <v>15120</v>
      </c>
      <c r="P4019" s="339">
        <f t="shared" ref="P4019:P4082" si="191">+O4019*I4019</f>
        <v>0</v>
      </c>
    </row>
    <row r="4020" spans="1:16" hidden="1" x14ac:dyDescent="0.25">
      <c r="A4020" s="116">
        <v>138179</v>
      </c>
      <c r="B4020" s="116">
        <v>2</v>
      </c>
      <c r="C4020" s="116">
        <v>1520103680</v>
      </c>
      <c r="D4020" s="116" t="s">
        <v>11882</v>
      </c>
      <c r="E4020" s="339">
        <v>69632</v>
      </c>
      <c r="F4020" s="194">
        <v>4</v>
      </c>
      <c r="G4020" s="194">
        <v>4</v>
      </c>
      <c r="H4020" s="194" t="s">
        <v>10119</v>
      </c>
      <c r="I4020" s="194">
        <f t="shared" si="189"/>
        <v>0</v>
      </c>
      <c r="J4020" s="116" t="s">
        <v>10120</v>
      </c>
      <c r="K4020" s="116" t="s">
        <v>10121</v>
      </c>
      <c r="L4020" s="197">
        <v>45796</v>
      </c>
      <c r="M4020" s="116" t="s">
        <v>15771</v>
      </c>
      <c r="N4020" s="197">
        <v>45833</v>
      </c>
      <c r="O4020" s="388">
        <f t="shared" si="190"/>
        <v>17408</v>
      </c>
      <c r="P4020" s="339">
        <f t="shared" si="191"/>
        <v>0</v>
      </c>
    </row>
    <row r="4021" spans="1:16" hidden="1" x14ac:dyDescent="0.25">
      <c r="A4021" s="116">
        <v>138179</v>
      </c>
      <c r="B4021" s="116">
        <v>3</v>
      </c>
      <c r="C4021" s="116">
        <v>1520103690</v>
      </c>
      <c r="D4021" s="116" t="s">
        <v>12099</v>
      </c>
      <c r="E4021" s="339">
        <v>31350</v>
      </c>
      <c r="F4021" s="194">
        <v>2</v>
      </c>
      <c r="G4021" s="194">
        <v>2</v>
      </c>
      <c r="H4021" s="194" t="s">
        <v>10119</v>
      </c>
      <c r="I4021" s="194">
        <f t="shared" si="189"/>
        <v>0</v>
      </c>
      <c r="J4021" s="116" t="s">
        <v>10120</v>
      </c>
      <c r="K4021" s="116" t="s">
        <v>10121</v>
      </c>
      <c r="L4021" s="197">
        <v>45796</v>
      </c>
      <c r="M4021" s="116" t="s">
        <v>15771</v>
      </c>
      <c r="N4021" s="197">
        <v>45833</v>
      </c>
      <c r="O4021" s="388">
        <f t="shared" si="190"/>
        <v>15675</v>
      </c>
      <c r="P4021" s="339">
        <f t="shared" si="191"/>
        <v>0</v>
      </c>
    </row>
    <row r="4022" spans="1:16" hidden="1" x14ac:dyDescent="0.25">
      <c r="A4022" s="116">
        <v>138179</v>
      </c>
      <c r="B4022" s="116">
        <v>4</v>
      </c>
      <c r="C4022" s="116">
        <v>1520103700</v>
      </c>
      <c r="D4022" s="116" t="s">
        <v>17491</v>
      </c>
      <c r="E4022" s="339">
        <v>21090</v>
      </c>
      <c r="F4022" s="194">
        <v>2</v>
      </c>
      <c r="G4022" s="194">
        <v>2</v>
      </c>
      <c r="H4022" s="194" t="s">
        <v>10119</v>
      </c>
      <c r="I4022" s="194">
        <f t="shared" si="189"/>
        <v>0</v>
      </c>
      <c r="J4022" s="116" t="s">
        <v>10120</v>
      </c>
      <c r="K4022" s="116" t="s">
        <v>10121</v>
      </c>
      <c r="L4022" s="197">
        <v>45796</v>
      </c>
      <c r="M4022" s="116"/>
      <c r="N4022" s="197">
        <v>45883</v>
      </c>
      <c r="O4022" s="388">
        <f t="shared" si="190"/>
        <v>10545</v>
      </c>
      <c r="P4022" s="339">
        <f t="shared" si="191"/>
        <v>0</v>
      </c>
    </row>
    <row r="4023" spans="1:16" hidden="1" x14ac:dyDescent="0.25">
      <c r="A4023" s="116">
        <v>138179</v>
      </c>
      <c r="B4023" s="116">
        <v>6</v>
      </c>
      <c r="C4023" s="116">
        <v>1526100790</v>
      </c>
      <c r="D4023" s="116" t="s">
        <v>15268</v>
      </c>
      <c r="E4023" s="339">
        <v>80614</v>
      </c>
      <c r="F4023" s="194">
        <v>1</v>
      </c>
      <c r="G4023" s="194">
        <v>1</v>
      </c>
      <c r="H4023" s="194" t="s">
        <v>10119</v>
      </c>
      <c r="I4023" s="194">
        <f t="shared" si="189"/>
        <v>0</v>
      </c>
      <c r="J4023" s="116" t="s">
        <v>10120</v>
      </c>
      <c r="K4023" s="116" t="s">
        <v>10121</v>
      </c>
      <c r="L4023" s="197">
        <v>45796</v>
      </c>
      <c r="M4023" s="116" t="s">
        <v>15771</v>
      </c>
      <c r="N4023" s="197">
        <v>45833</v>
      </c>
      <c r="O4023" s="388">
        <f t="shared" si="190"/>
        <v>80614</v>
      </c>
      <c r="P4023" s="339">
        <f t="shared" si="191"/>
        <v>0</v>
      </c>
    </row>
    <row r="4024" spans="1:16" hidden="1" x14ac:dyDescent="0.25">
      <c r="A4024" s="116">
        <v>138179</v>
      </c>
      <c r="B4024" s="116">
        <v>5</v>
      </c>
      <c r="C4024" s="116">
        <v>1526103290</v>
      </c>
      <c r="D4024" s="116" t="s">
        <v>17679</v>
      </c>
      <c r="E4024" s="339">
        <v>59763</v>
      </c>
      <c r="F4024" s="194">
        <v>1</v>
      </c>
      <c r="G4024" s="194">
        <v>1</v>
      </c>
      <c r="H4024" s="194" t="s">
        <v>10119</v>
      </c>
      <c r="I4024" s="194">
        <f t="shared" si="189"/>
        <v>0</v>
      </c>
      <c r="J4024" s="116" t="s">
        <v>10120</v>
      </c>
      <c r="K4024" s="116" t="s">
        <v>10121</v>
      </c>
      <c r="L4024" s="197">
        <v>45796</v>
      </c>
      <c r="M4024" s="116" t="s">
        <v>15771</v>
      </c>
      <c r="N4024" s="197">
        <v>45833</v>
      </c>
      <c r="O4024" s="388">
        <f t="shared" si="190"/>
        <v>59763</v>
      </c>
      <c r="P4024" s="339">
        <f t="shared" si="191"/>
        <v>0</v>
      </c>
    </row>
    <row r="4025" spans="1:16" hidden="1" x14ac:dyDescent="0.25">
      <c r="A4025" s="116">
        <v>138179</v>
      </c>
      <c r="B4025" s="116">
        <v>22</v>
      </c>
      <c r="C4025" s="116">
        <v>1526105910</v>
      </c>
      <c r="D4025" s="116" t="s">
        <v>11837</v>
      </c>
      <c r="E4025" s="339">
        <v>92236</v>
      </c>
      <c r="F4025" s="194">
        <v>2</v>
      </c>
      <c r="G4025" s="194">
        <v>2</v>
      </c>
      <c r="H4025" s="194" t="s">
        <v>10119</v>
      </c>
      <c r="I4025" s="194">
        <f t="shared" si="189"/>
        <v>0</v>
      </c>
      <c r="J4025" s="116" t="s">
        <v>10120</v>
      </c>
      <c r="K4025" s="116" t="s">
        <v>10121</v>
      </c>
      <c r="L4025" s="197">
        <v>45796</v>
      </c>
      <c r="M4025" s="116" t="s">
        <v>15771</v>
      </c>
      <c r="N4025" s="197">
        <v>45833</v>
      </c>
      <c r="O4025" s="388">
        <f t="shared" si="190"/>
        <v>46118</v>
      </c>
      <c r="P4025" s="339">
        <f t="shared" si="191"/>
        <v>0</v>
      </c>
    </row>
    <row r="4026" spans="1:16" hidden="1" x14ac:dyDescent="0.25">
      <c r="A4026" s="116">
        <v>138179</v>
      </c>
      <c r="B4026" s="116">
        <v>20</v>
      </c>
      <c r="C4026" s="116">
        <v>1526105950</v>
      </c>
      <c r="D4026" s="116" t="s">
        <v>11346</v>
      </c>
      <c r="E4026" s="339">
        <v>213372</v>
      </c>
      <c r="F4026" s="194">
        <v>2</v>
      </c>
      <c r="G4026" s="194">
        <v>2</v>
      </c>
      <c r="H4026" s="194" t="s">
        <v>10119</v>
      </c>
      <c r="I4026" s="194">
        <f t="shared" si="189"/>
        <v>0</v>
      </c>
      <c r="J4026" s="116" t="s">
        <v>10120</v>
      </c>
      <c r="K4026" s="116" t="s">
        <v>10121</v>
      </c>
      <c r="L4026" s="197">
        <v>45796</v>
      </c>
      <c r="M4026" s="116" t="s">
        <v>15771</v>
      </c>
      <c r="N4026" s="197">
        <v>45833</v>
      </c>
      <c r="O4026" s="388">
        <f t="shared" si="190"/>
        <v>106686</v>
      </c>
      <c r="P4026" s="339">
        <f t="shared" si="191"/>
        <v>0</v>
      </c>
    </row>
    <row r="4027" spans="1:16" hidden="1" x14ac:dyDescent="0.25">
      <c r="A4027" s="116">
        <v>138179</v>
      </c>
      <c r="B4027" s="116">
        <v>25</v>
      </c>
      <c r="C4027" s="116">
        <v>1526107740</v>
      </c>
      <c r="D4027" s="116" t="s">
        <v>10367</v>
      </c>
      <c r="E4027" s="339">
        <v>2086</v>
      </c>
      <c r="F4027" s="194">
        <v>2</v>
      </c>
      <c r="G4027" s="194">
        <v>2</v>
      </c>
      <c r="H4027" s="194" t="s">
        <v>10119</v>
      </c>
      <c r="I4027" s="194">
        <f t="shared" si="189"/>
        <v>0</v>
      </c>
      <c r="J4027" s="116" t="s">
        <v>10120</v>
      </c>
      <c r="K4027" s="116" t="s">
        <v>10121</v>
      </c>
      <c r="L4027" s="197">
        <v>45796</v>
      </c>
      <c r="M4027" s="116" t="s">
        <v>15771</v>
      </c>
      <c r="N4027" s="197">
        <v>45833</v>
      </c>
      <c r="O4027" s="388">
        <f t="shared" si="190"/>
        <v>1043</v>
      </c>
      <c r="P4027" s="339">
        <f t="shared" si="191"/>
        <v>0</v>
      </c>
    </row>
    <row r="4028" spans="1:16" hidden="1" x14ac:dyDescent="0.25">
      <c r="A4028" s="116">
        <v>138179</v>
      </c>
      <c r="B4028" s="116">
        <v>14</v>
      </c>
      <c r="C4028" s="116">
        <v>1526110060</v>
      </c>
      <c r="D4028" s="116" t="s">
        <v>15271</v>
      </c>
      <c r="E4028" s="339">
        <v>6976</v>
      </c>
      <c r="F4028" s="194">
        <v>2</v>
      </c>
      <c r="G4028" s="194">
        <v>2</v>
      </c>
      <c r="H4028" s="194" t="s">
        <v>10119</v>
      </c>
      <c r="I4028" s="194">
        <f t="shared" si="189"/>
        <v>0</v>
      </c>
      <c r="J4028" s="116" t="s">
        <v>10120</v>
      </c>
      <c r="K4028" s="116" t="s">
        <v>10121</v>
      </c>
      <c r="L4028" s="197">
        <v>45796</v>
      </c>
      <c r="M4028" s="116"/>
      <c r="N4028" s="197">
        <v>45876</v>
      </c>
      <c r="O4028" s="388">
        <f t="shared" si="190"/>
        <v>3488</v>
      </c>
      <c r="P4028" s="339">
        <f t="shared" si="191"/>
        <v>0</v>
      </c>
    </row>
    <row r="4029" spans="1:16" hidden="1" x14ac:dyDescent="0.25">
      <c r="A4029" s="116">
        <v>138179</v>
      </c>
      <c r="B4029" s="116">
        <v>17</v>
      </c>
      <c r="C4029" s="116">
        <v>1526115390</v>
      </c>
      <c r="D4029" s="116" t="s">
        <v>17782</v>
      </c>
      <c r="E4029" s="339">
        <v>144779</v>
      </c>
      <c r="F4029" s="194">
        <v>2</v>
      </c>
      <c r="G4029" s="194">
        <v>2</v>
      </c>
      <c r="H4029" s="194" t="s">
        <v>10119</v>
      </c>
      <c r="I4029" s="194">
        <f t="shared" si="189"/>
        <v>0</v>
      </c>
      <c r="J4029" s="116" t="s">
        <v>10120</v>
      </c>
      <c r="K4029" s="116" t="s">
        <v>10121</v>
      </c>
      <c r="L4029" s="197">
        <v>45796</v>
      </c>
      <c r="M4029" s="116" t="s">
        <v>15771</v>
      </c>
      <c r="N4029" s="197">
        <v>45833</v>
      </c>
      <c r="O4029" s="388">
        <f t="shared" si="190"/>
        <v>72389.5</v>
      </c>
      <c r="P4029" s="339">
        <f t="shared" si="191"/>
        <v>0</v>
      </c>
    </row>
    <row r="4030" spans="1:16" hidden="1" x14ac:dyDescent="0.25">
      <c r="A4030" s="116">
        <v>138179</v>
      </c>
      <c r="B4030" s="116">
        <v>18</v>
      </c>
      <c r="C4030" s="116">
        <v>1526115420</v>
      </c>
      <c r="D4030" s="116" t="s">
        <v>17472</v>
      </c>
      <c r="E4030" s="339">
        <v>172048</v>
      </c>
      <c r="F4030" s="194">
        <v>2</v>
      </c>
      <c r="G4030" s="194">
        <v>2</v>
      </c>
      <c r="H4030" s="194" t="s">
        <v>10119</v>
      </c>
      <c r="I4030" s="194">
        <f t="shared" si="189"/>
        <v>0</v>
      </c>
      <c r="J4030" s="116" t="s">
        <v>10120</v>
      </c>
      <c r="K4030" s="116" t="s">
        <v>10121</v>
      </c>
      <c r="L4030" s="197">
        <v>45796</v>
      </c>
      <c r="M4030" s="116" t="s">
        <v>16110</v>
      </c>
      <c r="N4030" s="197">
        <v>45887</v>
      </c>
      <c r="O4030" s="388">
        <f t="shared" si="190"/>
        <v>86024</v>
      </c>
      <c r="P4030" s="339">
        <f t="shared" si="191"/>
        <v>0</v>
      </c>
    </row>
    <row r="4031" spans="1:16" hidden="1" x14ac:dyDescent="0.25">
      <c r="A4031" s="116">
        <v>138179</v>
      </c>
      <c r="B4031" s="116">
        <v>19</v>
      </c>
      <c r="C4031" s="116">
        <v>1810100390</v>
      </c>
      <c r="D4031" s="116" t="s">
        <v>17527</v>
      </c>
      <c r="E4031" s="339">
        <v>393776</v>
      </c>
      <c r="F4031" s="194">
        <v>2</v>
      </c>
      <c r="G4031" s="194">
        <v>2</v>
      </c>
      <c r="H4031" s="194" t="s">
        <v>10119</v>
      </c>
      <c r="I4031" s="194">
        <f t="shared" si="189"/>
        <v>0</v>
      </c>
      <c r="J4031" s="116" t="s">
        <v>10120</v>
      </c>
      <c r="K4031" s="116" t="s">
        <v>10121</v>
      </c>
      <c r="L4031" s="197">
        <v>45796</v>
      </c>
      <c r="M4031" s="116" t="s">
        <v>15771</v>
      </c>
      <c r="N4031" s="197">
        <v>45833</v>
      </c>
      <c r="O4031" s="388">
        <f t="shared" si="190"/>
        <v>196888</v>
      </c>
      <c r="P4031" s="339">
        <f t="shared" si="191"/>
        <v>0</v>
      </c>
    </row>
    <row r="4032" spans="1:16" hidden="1" x14ac:dyDescent="0.25">
      <c r="A4032" s="116">
        <v>138183</v>
      </c>
      <c r="B4032" s="116">
        <v>1</v>
      </c>
      <c r="C4032" s="116">
        <v>1110101810</v>
      </c>
      <c r="D4032" s="116" t="s">
        <v>17509</v>
      </c>
      <c r="E4032" s="339">
        <v>3540649.74</v>
      </c>
      <c r="F4032" s="194">
        <v>1</v>
      </c>
      <c r="G4032" s="194">
        <v>1</v>
      </c>
      <c r="H4032" s="194" t="s">
        <v>10119</v>
      </c>
      <c r="I4032" s="194">
        <f t="shared" si="189"/>
        <v>0</v>
      </c>
      <c r="J4032" s="116" t="s">
        <v>10126</v>
      </c>
      <c r="K4032" s="116" t="s">
        <v>15457</v>
      </c>
      <c r="L4032" s="197">
        <v>45799</v>
      </c>
      <c r="M4032" s="116" t="s">
        <v>15669</v>
      </c>
      <c r="N4032" s="197">
        <v>45824</v>
      </c>
      <c r="O4032" s="388">
        <f t="shared" si="190"/>
        <v>3540649.74</v>
      </c>
      <c r="P4032" s="339">
        <f t="shared" si="191"/>
        <v>0</v>
      </c>
    </row>
    <row r="4033" spans="1:16" hidden="1" x14ac:dyDescent="0.25">
      <c r="A4033" s="116">
        <v>138183</v>
      </c>
      <c r="B4033" s="116">
        <v>3</v>
      </c>
      <c r="C4033" s="116">
        <v>1213100240</v>
      </c>
      <c r="D4033" s="116" t="s">
        <v>15569</v>
      </c>
      <c r="E4033" s="339">
        <v>458400</v>
      </c>
      <c r="F4033" s="194">
        <v>60</v>
      </c>
      <c r="G4033" s="194">
        <v>60</v>
      </c>
      <c r="H4033" s="194" t="s">
        <v>10119</v>
      </c>
      <c r="I4033" s="194">
        <f t="shared" si="189"/>
        <v>0</v>
      </c>
      <c r="J4033" s="116" t="s">
        <v>10126</v>
      </c>
      <c r="K4033" s="116" t="s">
        <v>15457</v>
      </c>
      <c r="L4033" s="197">
        <v>45799</v>
      </c>
      <c r="M4033" s="116" t="s">
        <v>15669</v>
      </c>
      <c r="N4033" s="197">
        <v>45824</v>
      </c>
      <c r="O4033" s="388">
        <f t="shared" si="190"/>
        <v>7640</v>
      </c>
      <c r="P4033" s="339">
        <f t="shared" si="191"/>
        <v>0</v>
      </c>
    </row>
    <row r="4034" spans="1:16" hidden="1" x14ac:dyDescent="0.25">
      <c r="A4034" s="116">
        <v>138183</v>
      </c>
      <c r="B4034" s="116">
        <v>2</v>
      </c>
      <c r="C4034" s="116">
        <v>1213102100</v>
      </c>
      <c r="D4034" s="116" t="s">
        <v>11204</v>
      </c>
      <c r="E4034" s="339">
        <v>6013000</v>
      </c>
      <c r="F4034" s="194">
        <v>100</v>
      </c>
      <c r="G4034" s="194">
        <v>100</v>
      </c>
      <c r="H4034" s="194" t="s">
        <v>10119</v>
      </c>
      <c r="I4034" s="194">
        <f t="shared" si="189"/>
        <v>0</v>
      </c>
      <c r="J4034" s="116" t="s">
        <v>10126</v>
      </c>
      <c r="K4034" s="116" t="s">
        <v>15457</v>
      </c>
      <c r="L4034" s="197">
        <v>45799</v>
      </c>
      <c r="M4034" s="116" t="s">
        <v>15669</v>
      </c>
      <c r="N4034" s="197">
        <v>45824</v>
      </c>
      <c r="O4034" s="388">
        <f t="shared" si="190"/>
        <v>60130</v>
      </c>
      <c r="P4034" s="339">
        <f t="shared" si="191"/>
        <v>0</v>
      </c>
    </row>
    <row r="4035" spans="1:16" hidden="1" x14ac:dyDescent="0.25">
      <c r="A4035" s="116">
        <v>138183</v>
      </c>
      <c r="B4035" s="116">
        <v>4</v>
      </c>
      <c r="C4035" s="116">
        <v>1233100280</v>
      </c>
      <c r="D4035" s="116" t="s">
        <v>17464</v>
      </c>
      <c r="E4035" s="339">
        <v>127031</v>
      </c>
      <c r="F4035" s="194">
        <v>50</v>
      </c>
      <c r="G4035" s="194">
        <v>50</v>
      </c>
      <c r="H4035" s="194" t="s">
        <v>10119</v>
      </c>
      <c r="I4035" s="194">
        <f t="shared" si="189"/>
        <v>0</v>
      </c>
      <c r="J4035" s="116" t="s">
        <v>10126</v>
      </c>
      <c r="K4035" s="116" t="s">
        <v>15457</v>
      </c>
      <c r="L4035" s="197">
        <v>45799</v>
      </c>
      <c r="M4035" s="116" t="s">
        <v>15669</v>
      </c>
      <c r="N4035" s="197">
        <v>45824</v>
      </c>
      <c r="O4035" s="388">
        <f t="shared" si="190"/>
        <v>2540.62</v>
      </c>
      <c r="P4035" s="339">
        <f t="shared" si="191"/>
        <v>0</v>
      </c>
    </row>
    <row r="4036" spans="1:16" hidden="1" x14ac:dyDescent="0.25">
      <c r="A4036" s="116">
        <v>138183</v>
      </c>
      <c r="B4036" s="116">
        <v>5</v>
      </c>
      <c r="C4036" s="116">
        <v>1233101500</v>
      </c>
      <c r="D4036" s="116" t="s">
        <v>16188</v>
      </c>
      <c r="E4036" s="339">
        <v>42300</v>
      </c>
      <c r="F4036" s="194">
        <v>50</v>
      </c>
      <c r="G4036" s="194">
        <v>50</v>
      </c>
      <c r="H4036" s="194" t="s">
        <v>10119</v>
      </c>
      <c r="I4036" s="194">
        <f t="shared" si="189"/>
        <v>0</v>
      </c>
      <c r="J4036" s="116" t="s">
        <v>10126</v>
      </c>
      <c r="K4036" s="116" t="s">
        <v>15457</v>
      </c>
      <c r="L4036" s="197">
        <v>45799</v>
      </c>
      <c r="M4036" s="116" t="s">
        <v>15669</v>
      </c>
      <c r="N4036" s="197">
        <v>45824</v>
      </c>
      <c r="O4036" s="388">
        <f t="shared" si="190"/>
        <v>846</v>
      </c>
      <c r="P4036" s="339">
        <f t="shared" si="191"/>
        <v>0</v>
      </c>
    </row>
    <row r="4037" spans="1:16" hidden="1" x14ac:dyDescent="0.25">
      <c r="A4037" s="116">
        <v>138239</v>
      </c>
      <c r="B4037" s="116">
        <v>4</v>
      </c>
      <c r="C4037" s="116">
        <v>1512105720</v>
      </c>
      <c r="D4037" s="116" t="s">
        <v>17783</v>
      </c>
      <c r="E4037" s="339">
        <v>2250</v>
      </c>
      <c r="F4037" s="194">
        <v>1</v>
      </c>
      <c r="G4037" s="194">
        <v>1</v>
      </c>
      <c r="H4037" s="194" t="s">
        <v>10119</v>
      </c>
      <c r="I4037" s="194">
        <f t="shared" si="189"/>
        <v>0</v>
      </c>
      <c r="J4037" s="116" t="s">
        <v>10126</v>
      </c>
      <c r="K4037" s="116" t="s">
        <v>11657</v>
      </c>
      <c r="L4037" s="197">
        <v>45799</v>
      </c>
      <c r="M4037" s="116"/>
      <c r="N4037" s="197">
        <v>45824</v>
      </c>
      <c r="O4037" s="388">
        <f t="shared" si="190"/>
        <v>2250</v>
      </c>
      <c r="P4037" s="339">
        <f t="shared" si="191"/>
        <v>0</v>
      </c>
    </row>
    <row r="4038" spans="1:16" hidden="1" x14ac:dyDescent="0.25">
      <c r="A4038" s="116">
        <v>138239</v>
      </c>
      <c r="B4038" s="116">
        <v>2</v>
      </c>
      <c r="C4038" s="116">
        <v>1523100680</v>
      </c>
      <c r="D4038" s="116" t="s">
        <v>17480</v>
      </c>
      <c r="E4038" s="339">
        <v>876</v>
      </c>
      <c r="F4038" s="194">
        <v>1</v>
      </c>
      <c r="G4038" s="194">
        <v>1</v>
      </c>
      <c r="H4038" s="194" t="s">
        <v>10119</v>
      </c>
      <c r="I4038" s="194">
        <f t="shared" si="189"/>
        <v>0</v>
      </c>
      <c r="J4038" s="116" t="s">
        <v>10126</v>
      </c>
      <c r="K4038" s="116" t="s">
        <v>11657</v>
      </c>
      <c r="L4038" s="197">
        <v>45799</v>
      </c>
      <c r="M4038" s="116"/>
      <c r="N4038" s="197">
        <v>45824</v>
      </c>
      <c r="O4038" s="388">
        <f t="shared" si="190"/>
        <v>876</v>
      </c>
      <c r="P4038" s="339">
        <f t="shared" si="191"/>
        <v>0</v>
      </c>
    </row>
    <row r="4039" spans="1:16" hidden="1" x14ac:dyDescent="0.25">
      <c r="A4039" s="116">
        <v>138239</v>
      </c>
      <c r="B4039" s="116">
        <v>1</v>
      </c>
      <c r="C4039" s="116">
        <v>1523100950</v>
      </c>
      <c r="D4039" s="116" t="s">
        <v>15462</v>
      </c>
      <c r="E4039" s="339">
        <v>715</v>
      </c>
      <c r="F4039" s="194">
        <v>1</v>
      </c>
      <c r="G4039" s="194">
        <v>1</v>
      </c>
      <c r="H4039" s="194" t="s">
        <v>10119</v>
      </c>
      <c r="I4039" s="194">
        <f t="shared" si="189"/>
        <v>0</v>
      </c>
      <c r="J4039" s="116" t="s">
        <v>10126</v>
      </c>
      <c r="K4039" s="116" t="s">
        <v>11657</v>
      </c>
      <c r="L4039" s="197">
        <v>45799</v>
      </c>
      <c r="M4039" s="116" t="s">
        <v>15672</v>
      </c>
      <c r="N4039" s="197">
        <v>45824</v>
      </c>
      <c r="O4039" s="388">
        <f t="shared" si="190"/>
        <v>715</v>
      </c>
      <c r="P4039" s="339">
        <f t="shared" si="191"/>
        <v>0</v>
      </c>
    </row>
    <row r="4040" spans="1:16" hidden="1" x14ac:dyDescent="0.25">
      <c r="A4040" s="116">
        <v>138239</v>
      </c>
      <c r="B4040" s="116">
        <v>3</v>
      </c>
      <c r="C4040" s="116">
        <v>1810101870</v>
      </c>
      <c r="D4040" s="116" t="s">
        <v>11367</v>
      </c>
      <c r="E4040" s="339">
        <v>21682.58</v>
      </c>
      <c r="F4040" s="194">
        <v>2</v>
      </c>
      <c r="G4040" s="194">
        <v>2</v>
      </c>
      <c r="H4040" s="194" t="s">
        <v>10119</v>
      </c>
      <c r="I4040" s="194">
        <f t="shared" si="189"/>
        <v>0</v>
      </c>
      <c r="J4040" s="116" t="s">
        <v>10126</v>
      </c>
      <c r="K4040" s="116" t="s">
        <v>11657</v>
      </c>
      <c r="L4040" s="197">
        <v>45799</v>
      </c>
      <c r="M4040" s="116"/>
      <c r="N4040" s="197">
        <v>45824</v>
      </c>
      <c r="O4040" s="388">
        <f t="shared" si="190"/>
        <v>10841.29</v>
      </c>
      <c r="P4040" s="339">
        <f t="shared" si="191"/>
        <v>0</v>
      </c>
    </row>
    <row r="4041" spans="1:16" hidden="1" x14ac:dyDescent="0.25">
      <c r="A4041" s="116">
        <v>138248</v>
      </c>
      <c r="B4041" s="116">
        <v>2</v>
      </c>
      <c r="C4041" s="116">
        <v>1010101310</v>
      </c>
      <c r="D4041" s="116" t="s">
        <v>15774</v>
      </c>
      <c r="E4041" s="339">
        <v>602611.5</v>
      </c>
      <c r="F4041" s="194">
        <v>30</v>
      </c>
      <c r="G4041" s="194">
        <v>30</v>
      </c>
      <c r="H4041" s="194" t="s">
        <v>10119</v>
      </c>
      <c r="I4041" s="194">
        <f t="shared" si="189"/>
        <v>0</v>
      </c>
      <c r="J4041" s="116" t="s">
        <v>10120</v>
      </c>
      <c r="K4041" s="116" t="s">
        <v>15587</v>
      </c>
      <c r="L4041" s="197">
        <v>45799</v>
      </c>
      <c r="M4041" s="116" t="s">
        <v>15777</v>
      </c>
      <c r="N4041" s="197">
        <v>45833</v>
      </c>
      <c r="O4041" s="388">
        <f t="shared" si="190"/>
        <v>20087.05</v>
      </c>
      <c r="P4041" s="339">
        <f t="shared" si="191"/>
        <v>0</v>
      </c>
    </row>
    <row r="4042" spans="1:16" hidden="1" x14ac:dyDescent="0.25">
      <c r="A4042" s="116">
        <v>138248</v>
      </c>
      <c r="B4042" s="116">
        <v>5</v>
      </c>
      <c r="C4042" s="116">
        <v>1016101010</v>
      </c>
      <c r="D4042" s="116" t="s">
        <v>10655</v>
      </c>
      <c r="E4042" s="339">
        <v>37168</v>
      </c>
      <c r="F4042" s="194">
        <v>2</v>
      </c>
      <c r="G4042" s="194">
        <v>2</v>
      </c>
      <c r="H4042" s="194" t="s">
        <v>10119</v>
      </c>
      <c r="I4042" s="194">
        <f t="shared" si="189"/>
        <v>0</v>
      </c>
      <c r="J4042" s="116" t="s">
        <v>10120</v>
      </c>
      <c r="K4042" s="116" t="s">
        <v>15587</v>
      </c>
      <c r="L4042" s="197">
        <v>45799</v>
      </c>
      <c r="M4042" s="116"/>
      <c r="N4042" s="197">
        <v>45876</v>
      </c>
      <c r="O4042" s="388">
        <f t="shared" si="190"/>
        <v>18584</v>
      </c>
      <c r="P4042" s="339">
        <f t="shared" si="191"/>
        <v>0</v>
      </c>
    </row>
    <row r="4043" spans="1:16" hidden="1" x14ac:dyDescent="0.25">
      <c r="A4043" s="116">
        <v>138248</v>
      </c>
      <c r="B4043" s="116">
        <v>4</v>
      </c>
      <c r="C4043" s="116">
        <v>1016101250</v>
      </c>
      <c r="D4043" s="116" t="s">
        <v>11152</v>
      </c>
      <c r="E4043" s="339">
        <v>10319.950000000001</v>
      </c>
      <c r="F4043" s="194">
        <v>5</v>
      </c>
      <c r="G4043" s="194">
        <v>5</v>
      </c>
      <c r="H4043" s="194" t="s">
        <v>10119</v>
      </c>
      <c r="I4043" s="194">
        <f t="shared" si="189"/>
        <v>0</v>
      </c>
      <c r="J4043" s="116" t="s">
        <v>10120</v>
      </c>
      <c r="K4043" s="116" t="s">
        <v>15587</v>
      </c>
      <c r="L4043" s="197">
        <v>45799</v>
      </c>
      <c r="M4043" s="116" t="s">
        <v>15777</v>
      </c>
      <c r="N4043" s="197">
        <v>45833</v>
      </c>
      <c r="O4043" s="388">
        <f t="shared" si="190"/>
        <v>2063.9900000000002</v>
      </c>
      <c r="P4043" s="339">
        <f t="shared" si="191"/>
        <v>0</v>
      </c>
    </row>
    <row r="4044" spans="1:16" hidden="1" x14ac:dyDescent="0.25">
      <c r="A4044" s="116">
        <v>138248</v>
      </c>
      <c r="B4044" s="116">
        <v>3</v>
      </c>
      <c r="C4044" s="116">
        <v>1113100220</v>
      </c>
      <c r="D4044" s="116" t="s">
        <v>8599</v>
      </c>
      <c r="E4044" s="339">
        <v>142960</v>
      </c>
      <c r="F4044" s="194">
        <v>4</v>
      </c>
      <c r="G4044" s="194">
        <v>4</v>
      </c>
      <c r="H4044" s="194" t="s">
        <v>10119</v>
      </c>
      <c r="I4044" s="194">
        <f t="shared" si="189"/>
        <v>0</v>
      </c>
      <c r="J4044" s="116" t="s">
        <v>10120</v>
      </c>
      <c r="K4044" s="116" t="s">
        <v>15587</v>
      </c>
      <c r="L4044" s="197">
        <v>45799</v>
      </c>
      <c r="M4044" s="116"/>
      <c r="N4044" s="197">
        <v>45881</v>
      </c>
      <c r="O4044" s="388">
        <f t="shared" si="190"/>
        <v>35740</v>
      </c>
      <c r="P4044" s="339">
        <f t="shared" si="191"/>
        <v>0</v>
      </c>
    </row>
    <row r="4045" spans="1:16" hidden="1" x14ac:dyDescent="0.25">
      <c r="A4045" s="116">
        <v>138248</v>
      </c>
      <c r="B4045" s="116">
        <v>1</v>
      </c>
      <c r="C4045" s="116">
        <v>1810103930</v>
      </c>
      <c r="D4045" s="116" t="s">
        <v>17552</v>
      </c>
      <c r="E4045" s="339">
        <v>18000</v>
      </c>
      <c r="F4045" s="194">
        <v>24</v>
      </c>
      <c r="G4045" s="194">
        <v>24</v>
      </c>
      <c r="H4045" s="194" t="s">
        <v>10119</v>
      </c>
      <c r="I4045" s="194">
        <f t="shared" si="189"/>
        <v>0</v>
      </c>
      <c r="J4045" s="116" t="s">
        <v>10120</v>
      </c>
      <c r="K4045" s="116" t="s">
        <v>15587</v>
      </c>
      <c r="L4045" s="197">
        <v>45799</v>
      </c>
      <c r="M4045" s="116" t="s">
        <v>15777</v>
      </c>
      <c r="N4045" s="197">
        <v>45833</v>
      </c>
      <c r="O4045" s="388">
        <f t="shared" si="190"/>
        <v>750</v>
      </c>
      <c r="P4045" s="339">
        <f t="shared" si="191"/>
        <v>0</v>
      </c>
    </row>
    <row r="4046" spans="1:16" hidden="1" x14ac:dyDescent="0.25">
      <c r="A4046" s="116">
        <v>138294</v>
      </c>
      <c r="B4046" s="116">
        <v>1</v>
      </c>
      <c r="C4046" s="116">
        <v>1017100180</v>
      </c>
      <c r="D4046" s="116" t="s">
        <v>10494</v>
      </c>
      <c r="E4046" s="339">
        <v>1960925.86</v>
      </c>
      <c r="F4046" s="194">
        <v>17</v>
      </c>
      <c r="G4046" s="194">
        <v>17</v>
      </c>
      <c r="H4046" s="194" t="s">
        <v>10119</v>
      </c>
      <c r="I4046" s="194">
        <f t="shared" si="189"/>
        <v>0</v>
      </c>
      <c r="J4046" s="116" t="s">
        <v>10126</v>
      </c>
      <c r="K4046" s="116" t="s">
        <v>15310</v>
      </c>
      <c r="L4046" s="197">
        <v>45799</v>
      </c>
      <c r="M4046" s="116" t="s">
        <v>15640</v>
      </c>
      <c r="N4046" s="197">
        <v>45820</v>
      </c>
      <c r="O4046" s="388">
        <f t="shared" si="190"/>
        <v>115348.58</v>
      </c>
      <c r="P4046" s="339">
        <f t="shared" si="191"/>
        <v>0</v>
      </c>
    </row>
    <row r="4047" spans="1:16" hidden="1" x14ac:dyDescent="0.25">
      <c r="A4047" s="116">
        <v>138294</v>
      </c>
      <c r="B4047" s="116">
        <v>5</v>
      </c>
      <c r="C4047" s="116">
        <v>1018100010</v>
      </c>
      <c r="D4047" s="116" t="s">
        <v>10356</v>
      </c>
      <c r="E4047" s="339">
        <v>45661.5</v>
      </c>
      <c r="F4047" s="194">
        <v>10</v>
      </c>
      <c r="G4047" s="194">
        <v>10</v>
      </c>
      <c r="H4047" s="194" t="s">
        <v>10119</v>
      </c>
      <c r="I4047" s="194">
        <f t="shared" si="189"/>
        <v>0</v>
      </c>
      <c r="J4047" s="116" t="s">
        <v>10126</v>
      </c>
      <c r="K4047" s="116" t="s">
        <v>15310</v>
      </c>
      <c r="L4047" s="197">
        <v>45799</v>
      </c>
      <c r="M4047" s="116" t="s">
        <v>15642</v>
      </c>
      <c r="N4047" s="197">
        <v>45832</v>
      </c>
      <c r="O4047" s="388">
        <f t="shared" si="190"/>
        <v>4566.1499999999996</v>
      </c>
      <c r="P4047" s="339">
        <f t="shared" si="191"/>
        <v>0</v>
      </c>
    </row>
    <row r="4048" spans="1:16" hidden="1" x14ac:dyDescent="0.25">
      <c r="A4048" s="116">
        <v>138294</v>
      </c>
      <c r="B4048" s="116">
        <v>2</v>
      </c>
      <c r="C4048" s="116">
        <v>1026100080</v>
      </c>
      <c r="D4048" s="116" t="s">
        <v>17456</v>
      </c>
      <c r="E4048" s="339">
        <v>129780</v>
      </c>
      <c r="F4048" s="194">
        <v>2</v>
      </c>
      <c r="G4048" s="194">
        <v>2</v>
      </c>
      <c r="H4048" s="194" t="s">
        <v>10119</v>
      </c>
      <c r="I4048" s="194">
        <f t="shared" si="189"/>
        <v>0</v>
      </c>
      <c r="J4048" s="116" t="s">
        <v>10126</v>
      </c>
      <c r="K4048" s="116" t="s">
        <v>15310</v>
      </c>
      <c r="L4048" s="197">
        <v>45799</v>
      </c>
      <c r="M4048" s="116" t="s">
        <v>15641</v>
      </c>
      <c r="N4048" s="197">
        <v>45820</v>
      </c>
      <c r="O4048" s="388">
        <f t="shared" si="190"/>
        <v>64890</v>
      </c>
      <c r="P4048" s="339">
        <f t="shared" si="191"/>
        <v>0</v>
      </c>
    </row>
    <row r="4049" spans="1:16" hidden="1" x14ac:dyDescent="0.25">
      <c r="A4049" s="116">
        <v>138294</v>
      </c>
      <c r="B4049" s="116">
        <v>3</v>
      </c>
      <c r="C4049" s="116">
        <v>1029100450</v>
      </c>
      <c r="D4049" s="116" t="s">
        <v>6550</v>
      </c>
      <c r="E4049" s="339">
        <v>217500</v>
      </c>
      <c r="F4049" s="194">
        <v>15</v>
      </c>
      <c r="G4049" s="194">
        <f>5+10</f>
        <v>15</v>
      </c>
      <c r="H4049" s="194" t="s">
        <v>10119</v>
      </c>
      <c r="I4049" s="194">
        <f t="shared" si="189"/>
        <v>0</v>
      </c>
      <c r="J4049" s="116" t="s">
        <v>10126</v>
      </c>
      <c r="K4049" s="116" t="s">
        <v>15310</v>
      </c>
      <c r="L4049" s="197">
        <v>45799</v>
      </c>
      <c r="M4049" s="116" t="s">
        <v>16392</v>
      </c>
      <c r="N4049" s="197">
        <v>45902</v>
      </c>
      <c r="O4049" s="388">
        <f t="shared" si="190"/>
        <v>14500</v>
      </c>
      <c r="P4049" s="339">
        <f t="shared" si="191"/>
        <v>0</v>
      </c>
    </row>
    <row r="4050" spans="1:16" hidden="1" x14ac:dyDescent="0.25">
      <c r="A4050" s="116">
        <v>138294</v>
      </c>
      <c r="B4050" s="116">
        <v>4</v>
      </c>
      <c r="C4050" s="116">
        <v>1315101660</v>
      </c>
      <c r="D4050" s="116" t="s">
        <v>9804</v>
      </c>
      <c r="E4050" s="339">
        <v>24200</v>
      </c>
      <c r="F4050" s="194">
        <v>1</v>
      </c>
      <c r="G4050" s="194">
        <v>1</v>
      </c>
      <c r="H4050" s="194" t="s">
        <v>10119</v>
      </c>
      <c r="I4050" s="194">
        <f t="shared" si="189"/>
        <v>0</v>
      </c>
      <c r="J4050" s="116" t="s">
        <v>10126</v>
      </c>
      <c r="K4050" s="116" t="s">
        <v>15310</v>
      </c>
      <c r="L4050" s="197">
        <v>45799</v>
      </c>
      <c r="M4050" s="116"/>
      <c r="N4050" s="197">
        <v>45951</v>
      </c>
      <c r="O4050" s="388">
        <f t="shared" si="190"/>
        <v>24200</v>
      </c>
      <c r="P4050" s="339">
        <f t="shared" si="191"/>
        <v>0</v>
      </c>
    </row>
    <row r="4051" spans="1:16" hidden="1" x14ac:dyDescent="0.25">
      <c r="A4051" s="116">
        <v>138299</v>
      </c>
      <c r="B4051" s="116">
        <v>13</v>
      </c>
      <c r="C4051" s="116">
        <v>1019101750</v>
      </c>
      <c r="D4051" s="116" t="s">
        <v>11162</v>
      </c>
      <c r="E4051" s="339">
        <v>4850</v>
      </c>
      <c r="F4051" s="194">
        <v>10</v>
      </c>
      <c r="G4051" s="194">
        <v>10</v>
      </c>
      <c r="H4051" s="194" t="s">
        <v>10119</v>
      </c>
      <c r="I4051" s="194">
        <f t="shared" si="189"/>
        <v>0</v>
      </c>
      <c r="J4051" s="116" t="s">
        <v>10120</v>
      </c>
      <c r="K4051" s="116" t="s">
        <v>15225</v>
      </c>
      <c r="L4051" s="197">
        <v>45799</v>
      </c>
      <c r="M4051" s="116"/>
      <c r="N4051" s="197">
        <v>45833</v>
      </c>
      <c r="O4051" s="388">
        <f t="shared" si="190"/>
        <v>485</v>
      </c>
      <c r="P4051" s="339">
        <f t="shared" si="191"/>
        <v>0</v>
      </c>
    </row>
    <row r="4052" spans="1:16" hidden="1" x14ac:dyDescent="0.25">
      <c r="A4052" s="116">
        <v>138299</v>
      </c>
      <c r="B4052" s="116">
        <v>15</v>
      </c>
      <c r="C4052" s="116">
        <v>1019103360</v>
      </c>
      <c r="D4052" s="116" t="s">
        <v>11164</v>
      </c>
      <c r="E4052" s="339">
        <v>83346.399999999994</v>
      </c>
      <c r="F4052" s="194">
        <v>4</v>
      </c>
      <c r="G4052" s="194">
        <v>4</v>
      </c>
      <c r="H4052" s="194" t="s">
        <v>10119</v>
      </c>
      <c r="I4052" s="194">
        <f t="shared" si="189"/>
        <v>0</v>
      </c>
      <c r="J4052" s="116" t="s">
        <v>10120</v>
      </c>
      <c r="K4052" s="116" t="s">
        <v>15225</v>
      </c>
      <c r="L4052" s="197">
        <v>45799</v>
      </c>
      <c r="M4052" s="116"/>
      <c r="N4052" s="197">
        <v>45833</v>
      </c>
      <c r="O4052" s="388">
        <f t="shared" si="190"/>
        <v>20836.599999999999</v>
      </c>
      <c r="P4052" s="339">
        <f t="shared" si="191"/>
        <v>0</v>
      </c>
    </row>
    <row r="4053" spans="1:16" hidden="1" x14ac:dyDescent="0.25">
      <c r="A4053" s="116">
        <v>138299</v>
      </c>
      <c r="B4053" s="116">
        <v>14</v>
      </c>
      <c r="C4053" s="116">
        <v>1029102130</v>
      </c>
      <c r="D4053" s="116" t="s">
        <v>10961</v>
      </c>
      <c r="E4053" s="339">
        <v>145000</v>
      </c>
      <c r="F4053" s="194">
        <v>50</v>
      </c>
      <c r="G4053" s="194">
        <v>50</v>
      </c>
      <c r="H4053" s="194" t="s">
        <v>10119</v>
      </c>
      <c r="I4053" s="194">
        <f t="shared" si="189"/>
        <v>0</v>
      </c>
      <c r="J4053" s="116" t="s">
        <v>10120</v>
      </c>
      <c r="K4053" s="116" t="s">
        <v>15225</v>
      </c>
      <c r="L4053" s="197">
        <v>45799</v>
      </c>
      <c r="M4053" s="116"/>
      <c r="N4053" s="197">
        <v>45876</v>
      </c>
      <c r="O4053" s="388">
        <f t="shared" si="190"/>
        <v>2900</v>
      </c>
      <c r="P4053" s="339">
        <f t="shared" si="191"/>
        <v>0</v>
      </c>
    </row>
    <row r="4054" spans="1:16" hidden="1" x14ac:dyDescent="0.25">
      <c r="A4054" s="116">
        <v>138299</v>
      </c>
      <c r="B4054" s="116">
        <v>19</v>
      </c>
      <c r="C4054" s="116">
        <v>1310106970</v>
      </c>
      <c r="D4054" s="116" t="s">
        <v>11245</v>
      </c>
      <c r="E4054" s="339">
        <v>59800</v>
      </c>
      <c r="F4054" s="194">
        <v>2</v>
      </c>
      <c r="G4054" s="194">
        <v>2</v>
      </c>
      <c r="H4054" s="194" t="s">
        <v>10119</v>
      </c>
      <c r="I4054" s="194">
        <f t="shared" si="189"/>
        <v>0</v>
      </c>
      <c r="J4054" s="116" t="s">
        <v>10120</v>
      </c>
      <c r="K4054" s="116" t="s">
        <v>15225</v>
      </c>
      <c r="L4054" s="197">
        <v>45799</v>
      </c>
      <c r="M4054" s="116"/>
      <c r="N4054" s="197">
        <v>45833</v>
      </c>
      <c r="O4054" s="388">
        <f t="shared" si="190"/>
        <v>29900</v>
      </c>
      <c r="P4054" s="339">
        <f t="shared" si="191"/>
        <v>0</v>
      </c>
    </row>
    <row r="4055" spans="1:16" hidden="1" x14ac:dyDescent="0.25">
      <c r="A4055" s="116">
        <v>138299</v>
      </c>
      <c r="B4055" s="116">
        <v>20</v>
      </c>
      <c r="C4055" s="116">
        <v>1310106980</v>
      </c>
      <c r="D4055" s="116" t="s">
        <v>11246</v>
      </c>
      <c r="E4055" s="339">
        <v>79800</v>
      </c>
      <c r="F4055" s="194">
        <v>2</v>
      </c>
      <c r="G4055" s="194">
        <v>2</v>
      </c>
      <c r="H4055" s="194" t="s">
        <v>10119</v>
      </c>
      <c r="I4055" s="194">
        <f t="shared" si="189"/>
        <v>0</v>
      </c>
      <c r="J4055" s="116" t="s">
        <v>10120</v>
      </c>
      <c r="K4055" s="116" t="s">
        <v>15225</v>
      </c>
      <c r="L4055" s="197">
        <v>45799</v>
      </c>
      <c r="M4055" s="116"/>
      <c r="N4055" s="197">
        <v>45833</v>
      </c>
      <c r="O4055" s="388">
        <f t="shared" si="190"/>
        <v>39900</v>
      </c>
      <c r="P4055" s="339">
        <f t="shared" si="191"/>
        <v>0</v>
      </c>
    </row>
    <row r="4056" spans="1:16" hidden="1" x14ac:dyDescent="0.25">
      <c r="A4056" s="116">
        <v>138299</v>
      </c>
      <c r="B4056" s="116">
        <v>6</v>
      </c>
      <c r="C4056" s="116">
        <v>1512101400</v>
      </c>
      <c r="D4056" s="116" t="s">
        <v>17784</v>
      </c>
      <c r="E4056" s="339">
        <v>63222.239999999998</v>
      </c>
      <c r="F4056" s="194">
        <v>8</v>
      </c>
      <c r="G4056" s="194">
        <v>8</v>
      </c>
      <c r="H4056" s="194" t="s">
        <v>10119</v>
      </c>
      <c r="I4056" s="194">
        <f t="shared" si="189"/>
        <v>0</v>
      </c>
      <c r="J4056" s="116" t="s">
        <v>10120</v>
      </c>
      <c r="K4056" s="116" t="s">
        <v>15225</v>
      </c>
      <c r="L4056" s="197">
        <v>45799</v>
      </c>
      <c r="M4056" s="116"/>
      <c r="N4056" s="197">
        <v>45833</v>
      </c>
      <c r="O4056" s="388">
        <f t="shared" si="190"/>
        <v>7902.78</v>
      </c>
      <c r="P4056" s="339">
        <f t="shared" si="191"/>
        <v>0</v>
      </c>
    </row>
    <row r="4057" spans="1:16" hidden="1" x14ac:dyDescent="0.25">
      <c r="A4057" s="116">
        <v>138299</v>
      </c>
      <c r="B4057" s="116">
        <v>1</v>
      </c>
      <c r="C4057" s="116">
        <v>1512107030</v>
      </c>
      <c r="D4057" s="116" t="s">
        <v>17566</v>
      </c>
      <c r="E4057" s="339">
        <v>33443.839999999997</v>
      </c>
      <c r="F4057" s="194">
        <v>16</v>
      </c>
      <c r="G4057" s="194">
        <v>16</v>
      </c>
      <c r="H4057" s="194" t="s">
        <v>10119</v>
      </c>
      <c r="I4057" s="194">
        <f t="shared" si="189"/>
        <v>0</v>
      </c>
      <c r="J4057" s="116" t="s">
        <v>10120</v>
      </c>
      <c r="K4057" s="116" t="s">
        <v>15225</v>
      </c>
      <c r="L4057" s="197">
        <v>45799</v>
      </c>
      <c r="M4057" s="116"/>
      <c r="N4057" s="197">
        <v>45833</v>
      </c>
      <c r="O4057" s="388">
        <f t="shared" si="190"/>
        <v>2090.2399999999998</v>
      </c>
      <c r="P4057" s="339">
        <f t="shared" si="191"/>
        <v>0</v>
      </c>
    </row>
    <row r="4058" spans="1:16" hidden="1" x14ac:dyDescent="0.25">
      <c r="A4058" s="116">
        <v>138299</v>
      </c>
      <c r="B4058" s="116">
        <v>4</v>
      </c>
      <c r="C4058" s="116">
        <v>1512108100</v>
      </c>
      <c r="D4058" s="116" t="s">
        <v>17535</v>
      </c>
      <c r="E4058" s="339">
        <v>3300</v>
      </c>
      <c r="F4058" s="194">
        <v>3</v>
      </c>
      <c r="G4058" s="194">
        <v>3</v>
      </c>
      <c r="H4058" s="194" t="s">
        <v>10119</v>
      </c>
      <c r="I4058" s="194">
        <f t="shared" si="189"/>
        <v>0</v>
      </c>
      <c r="J4058" s="116" t="s">
        <v>10120</v>
      </c>
      <c r="K4058" s="116" t="s">
        <v>15225</v>
      </c>
      <c r="L4058" s="197">
        <v>45799</v>
      </c>
      <c r="M4058" s="116"/>
      <c r="N4058" s="197">
        <v>45833</v>
      </c>
      <c r="O4058" s="388">
        <f t="shared" si="190"/>
        <v>1100</v>
      </c>
      <c r="P4058" s="339">
        <f t="shared" si="191"/>
        <v>0</v>
      </c>
    </row>
    <row r="4059" spans="1:16" hidden="1" x14ac:dyDescent="0.25">
      <c r="A4059" s="116">
        <v>138299</v>
      </c>
      <c r="B4059" s="116">
        <v>12</v>
      </c>
      <c r="C4059" s="116">
        <v>1516101650</v>
      </c>
      <c r="D4059" s="116" t="s">
        <v>10379</v>
      </c>
      <c r="E4059" s="339">
        <v>17299.7</v>
      </c>
      <c r="F4059" s="194">
        <v>10</v>
      </c>
      <c r="G4059" s="194">
        <v>10</v>
      </c>
      <c r="H4059" s="194" t="s">
        <v>10119</v>
      </c>
      <c r="I4059" s="194">
        <f t="shared" si="189"/>
        <v>0</v>
      </c>
      <c r="J4059" s="116" t="s">
        <v>10120</v>
      </c>
      <c r="K4059" s="116" t="s">
        <v>15225</v>
      </c>
      <c r="L4059" s="197">
        <v>45799</v>
      </c>
      <c r="M4059" s="116"/>
      <c r="N4059" s="197">
        <v>45833</v>
      </c>
      <c r="O4059" s="388">
        <f t="shared" si="190"/>
        <v>1729.97</v>
      </c>
      <c r="P4059" s="339">
        <f t="shared" si="191"/>
        <v>0</v>
      </c>
    </row>
    <row r="4060" spans="1:16" hidden="1" x14ac:dyDescent="0.25">
      <c r="A4060" s="116">
        <v>138299</v>
      </c>
      <c r="B4060" s="116">
        <v>17</v>
      </c>
      <c r="C4060" s="116">
        <v>1522100060</v>
      </c>
      <c r="D4060" s="116" t="s">
        <v>11319</v>
      </c>
      <c r="E4060" s="339">
        <v>409161.64</v>
      </c>
      <c r="F4060" s="194">
        <v>2</v>
      </c>
      <c r="G4060" s="194">
        <v>2</v>
      </c>
      <c r="H4060" s="194" t="s">
        <v>10119</v>
      </c>
      <c r="I4060" s="194">
        <f t="shared" si="189"/>
        <v>0</v>
      </c>
      <c r="J4060" s="116" t="s">
        <v>10120</v>
      </c>
      <c r="K4060" s="116" t="s">
        <v>15225</v>
      </c>
      <c r="L4060" s="197">
        <v>45799</v>
      </c>
      <c r="M4060" s="116"/>
      <c r="N4060" s="197">
        <v>45833</v>
      </c>
      <c r="O4060" s="388">
        <f t="shared" si="190"/>
        <v>204580.82</v>
      </c>
      <c r="P4060" s="339">
        <f t="shared" si="191"/>
        <v>0</v>
      </c>
    </row>
    <row r="4061" spans="1:16" hidden="1" x14ac:dyDescent="0.25">
      <c r="A4061" s="116">
        <v>138299</v>
      </c>
      <c r="B4061" s="116">
        <v>16</v>
      </c>
      <c r="C4061" s="116">
        <v>1522100200</v>
      </c>
      <c r="D4061" s="116" t="s">
        <v>11321</v>
      </c>
      <c r="E4061" s="339">
        <v>1088000</v>
      </c>
      <c r="F4061" s="194">
        <v>4</v>
      </c>
      <c r="G4061" s="194">
        <v>4</v>
      </c>
      <c r="H4061" s="194" t="s">
        <v>10119</v>
      </c>
      <c r="I4061" s="194">
        <f t="shared" si="189"/>
        <v>0</v>
      </c>
      <c r="J4061" s="116" t="s">
        <v>10120</v>
      </c>
      <c r="K4061" s="116" t="s">
        <v>15225</v>
      </c>
      <c r="L4061" s="197">
        <v>45799</v>
      </c>
      <c r="M4061" s="116" t="s">
        <v>15777</v>
      </c>
      <c r="N4061" s="197">
        <v>45853</v>
      </c>
      <c r="O4061" s="388">
        <f t="shared" si="190"/>
        <v>272000</v>
      </c>
      <c r="P4061" s="339">
        <f t="shared" si="191"/>
        <v>0</v>
      </c>
    </row>
    <row r="4062" spans="1:16" hidden="1" x14ac:dyDescent="0.25">
      <c r="A4062" s="116">
        <v>138299</v>
      </c>
      <c r="B4062" s="116">
        <v>18</v>
      </c>
      <c r="C4062" s="116">
        <v>1524102320</v>
      </c>
      <c r="D4062" s="116" t="s">
        <v>7590</v>
      </c>
      <c r="E4062" s="339">
        <v>188574.66</v>
      </c>
      <c r="F4062" s="194">
        <v>6</v>
      </c>
      <c r="G4062" s="194">
        <v>6</v>
      </c>
      <c r="H4062" s="194" t="s">
        <v>10119</v>
      </c>
      <c r="I4062" s="194">
        <f t="shared" si="189"/>
        <v>0</v>
      </c>
      <c r="J4062" s="116" t="s">
        <v>10120</v>
      </c>
      <c r="K4062" s="116" t="s">
        <v>15225</v>
      </c>
      <c r="L4062" s="197">
        <v>45799</v>
      </c>
      <c r="M4062" s="116"/>
      <c r="N4062" s="197">
        <v>45833</v>
      </c>
      <c r="O4062" s="388">
        <f t="shared" si="190"/>
        <v>31429.11</v>
      </c>
      <c r="P4062" s="339">
        <f t="shared" si="191"/>
        <v>0</v>
      </c>
    </row>
    <row r="4063" spans="1:16" hidden="1" x14ac:dyDescent="0.25">
      <c r="A4063" s="116">
        <v>138299</v>
      </c>
      <c r="B4063" s="116">
        <v>8</v>
      </c>
      <c r="C4063" s="116">
        <v>1810103730</v>
      </c>
      <c r="D4063" s="116" t="s">
        <v>17485</v>
      </c>
      <c r="E4063" s="339">
        <v>16456.8</v>
      </c>
      <c r="F4063" s="194">
        <v>48</v>
      </c>
      <c r="G4063" s="194">
        <v>48</v>
      </c>
      <c r="H4063" s="194" t="s">
        <v>10119</v>
      </c>
      <c r="I4063" s="194">
        <f t="shared" si="189"/>
        <v>0</v>
      </c>
      <c r="J4063" s="116" t="s">
        <v>10120</v>
      </c>
      <c r="K4063" s="116" t="s">
        <v>15225</v>
      </c>
      <c r="L4063" s="197">
        <v>45799</v>
      </c>
      <c r="M4063" s="116" t="s">
        <v>15976</v>
      </c>
      <c r="N4063" s="197">
        <v>45866</v>
      </c>
      <c r="O4063" s="388">
        <f t="shared" si="190"/>
        <v>342.84999999999997</v>
      </c>
      <c r="P4063" s="339">
        <f t="shared" si="191"/>
        <v>0</v>
      </c>
    </row>
    <row r="4064" spans="1:16" hidden="1" x14ac:dyDescent="0.25">
      <c r="A4064" s="116">
        <v>138299</v>
      </c>
      <c r="B4064" s="116">
        <v>3</v>
      </c>
      <c r="C4064" s="116">
        <v>1810103930</v>
      </c>
      <c r="D4064" s="116" t="s">
        <v>17552</v>
      </c>
      <c r="E4064" s="339">
        <v>3000</v>
      </c>
      <c r="F4064" s="194">
        <v>4</v>
      </c>
      <c r="G4064" s="194">
        <v>4</v>
      </c>
      <c r="H4064" s="194" t="s">
        <v>10119</v>
      </c>
      <c r="I4064" s="194">
        <f t="shared" si="189"/>
        <v>0</v>
      </c>
      <c r="J4064" s="116" t="s">
        <v>10120</v>
      </c>
      <c r="K4064" s="116" t="s">
        <v>15225</v>
      </c>
      <c r="L4064" s="197">
        <v>45799</v>
      </c>
      <c r="M4064" s="116"/>
      <c r="N4064" s="197">
        <v>45866</v>
      </c>
      <c r="O4064" s="388">
        <f t="shared" si="190"/>
        <v>750</v>
      </c>
      <c r="P4064" s="339">
        <f t="shared" si="191"/>
        <v>0</v>
      </c>
    </row>
    <row r="4065" spans="1:16" hidden="1" x14ac:dyDescent="0.25">
      <c r="A4065" s="116">
        <v>138299</v>
      </c>
      <c r="B4065" s="116">
        <v>2</v>
      </c>
      <c r="C4065" s="116">
        <v>1810104130</v>
      </c>
      <c r="D4065" s="116" t="s">
        <v>16203</v>
      </c>
      <c r="E4065" s="339">
        <v>68075.64</v>
      </c>
      <c r="F4065" s="194">
        <v>36</v>
      </c>
      <c r="G4065" s="194">
        <v>36</v>
      </c>
      <c r="H4065" s="194" t="s">
        <v>10119</v>
      </c>
      <c r="I4065" s="194">
        <f t="shared" si="189"/>
        <v>0</v>
      </c>
      <c r="J4065" s="116" t="s">
        <v>10120</v>
      </c>
      <c r="K4065" s="116" t="s">
        <v>15225</v>
      </c>
      <c r="L4065" s="197">
        <v>45799</v>
      </c>
      <c r="M4065" s="116"/>
      <c r="N4065" s="197">
        <v>45833</v>
      </c>
      <c r="O4065" s="388">
        <f t="shared" si="190"/>
        <v>1890.99</v>
      </c>
      <c r="P4065" s="339">
        <f t="shared" si="191"/>
        <v>0</v>
      </c>
    </row>
    <row r="4066" spans="1:16" hidden="1" x14ac:dyDescent="0.25">
      <c r="A4066" s="116">
        <v>138299</v>
      </c>
      <c r="B4066" s="116">
        <v>11</v>
      </c>
      <c r="C4066" s="116">
        <v>1810104150</v>
      </c>
      <c r="D4066" s="116" t="s">
        <v>17545</v>
      </c>
      <c r="E4066" s="339">
        <v>42143.199999999997</v>
      </c>
      <c r="F4066" s="194">
        <v>16</v>
      </c>
      <c r="G4066" s="194">
        <v>16</v>
      </c>
      <c r="H4066" s="194" t="s">
        <v>10119</v>
      </c>
      <c r="I4066" s="194">
        <f t="shared" si="189"/>
        <v>0</v>
      </c>
      <c r="J4066" s="116" t="s">
        <v>10120</v>
      </c>
      <c r="K4066" s="116" t="s">
        <v>15225</v>
      </c>
      <c r="L4066" s="197">
        <v>45799</v>
      </c>
      <c r="M4066" s="116"/>
      <c r="N4066" s="197">
        <v>45833</v>
      </c>
      <c r="O4066" s="388">
        <f t="shared" si="190"/>
        <v>2633.95</v>
      </c>
      <c r="P4066" s="339">
        <f t="shared" si="191"/>
        <v>0</v>
      </c>
    </row>
    <row r="4067" spans="1:16" hidden="1" x14ac:dyDescent="0.25">
      <c r="A4067" s="116">
        <v>138299</v>
      </c>
      <c r="B4067" s="116">
        <v>9</v>
      </c>
      <c r="C4067" s="116">
        <v>1810104260</v>
      </c>
      <c r="D4067" s="116" t="s">
        <v>17501</v>
      </c>
      <c r="E4067" s="339">
        <v>26400</v>
      </c>
      <c r="F4067" s="194">
        <v>8</v>
      </c>
      <c r="G4067" s="194">
        <v>8</v>
      </c>
      <c r="H4067" s="194" t="s">
        <v>10119</v>
      </c>
      <c r="I4067" s="194">
        <f t="shared" si="189"/>
        <v>0</v>
      </c>
      <c r="J4067" s="116" t="s">
        <v>10120</v>
      </c>
      <c r="K4067" s="116" t="s">
        <v>15225</v>
      </c>
      <c r="L4067" s="197">
        <v>45799</v>
      </c>
      <c r="M4067" s="116"/>
      <c r="N4067" s="197">
        <v>45833</v>
      </c>
      <c r="O4067" s="388">
        <f t="shared" si="190"/>
        <v>3300</v>
      </c>
      <c r="P4067" s="339">
        <f t="shared" si="191"/>
        <v>0</v>
      </c>
    </row>
    <row r="4068" spans="1:16" hidden="1" x14ac:dyDescent="0.25">
      <c r="A4068" s="116">
        <v>138299</v>
      </c>
      <c r="B4068" s="116">
        <v>7</v>
      </c>
      <c r="C4068" s="116">
        <v>1810104390</v>
      </c>
      <c r="D4068" s="116" t="s">
        <v>17495</v>
      </c>
      <c r="E4068" s="339">
        <v>29144.880000000001</v>
      </c>
      <c r="F4068" s="194">
        <v>8</v>
      </c>
      <c r="G4068" s="194">
        <v>8</v>
      </c>
      <c r="H4068" s="194" t="s">
        <v>10119</v>
      </c>
      <c r="I4068" s="194">
        <f t="shared" si="189"/>
        <v>0</v>
      </c>
      <c r="J4068" s="116" t="s">
        <v>10120</v>
      </c>
      <c r="K4068" s="116" t="s">
        <v>15225</v>
      </c>
      <c r="L4068" s="197">
        <v>45799</v>
      </c>
      <c r="M4068" s="116"/>
      <c r="N4068" s="197">
        <v>45833</v>
      </c>
      <c r="O4068" s="388">
        <f t="shared" si="190"/>
        <v>3643.11</v>
      </c>
      <c r="P4068" s="339">
        <f t="shared" si="191"/>
        <v>0</v>
      </c>
    </row>
    <row r="4069" spans="1:16" hidden="1" x14ac:dyDescent="0.25">
      <c r="A4069" s="116">
        <v>138299</v>
      </c>
      <c r="B4069" s="116">
        <v>5</v>
      </c>
      <c r="C4069" s="116">
        <v>1810104410</v>
      </c>
      <c r="D4069" s="116" t="s">
        <v>17468</v>
      </c>
      <c r="E4069" s="339">
        <v>188458.32</v>
      </c>
      <c r="F4069" s="194">
        <v>24</v>
      </c>
      <c r="G4069" s="194">
        <v>24</v>
      </c>
      <c r="H4069" s="194" t="s">
        <v>10119</v>
      </c>
      <c r="I4069" s="194">
        <f t="shared" si="189"/>
        <v>0</v>
      </c>
      <c r="J4069" s="116" t="s">
        <v>10120</v>
      </c>
      <c r="K4069" s="116" t="s">
        <v>15225</v>
      </c>
      <c r="L4069" s="197">
        <v>45799</v>
      </c>
      <c r="M4069" s="116"/>
      <c r="N4069" s="197">
        <v>45833</v>
      </c>
      <c r="O4069" s="388">
        <f t="shared" si="190"/>
        <v>7852.43</v>
      </c>
      <c r="P4069" s="339">
        <f t="shared" si="191"/>
        <v>0</v>
      </c>
    </row>
    <row r="4070" spans="1:16" hidden="1" x14ac:dyDescent="0.25">
      <c r="A4070" s="116">
        <v>138299</v>
      </c>
      <c r="B4070" s="116">
        <v>10</v>
      </c>
      <c r="C4070" s="116">
        <v>1810105400</v>
      </c>
      <c r="D4070" s="116" t="s">
        <v>17650</v>
      </c>
      <c r="E4070" s="339">
        <v>26320</v>
      </c>
      <c r="F4070" s="194">
        <v>8</v>
      </c>
      <c r="G4070" s="194">
        <v>8</v>
      </c>
      <c r="H4070" s="194" t="s">
        <v>10119</v>
      </c>
      <c r="I4070" s="194">
        <f t="shared" si="189"/>
        <v>0</v>
      </c>
      <c r="J4070" s="116" t="s">
        <v>10120</v>
      </c>
      <c r="K4070" s="116" t="s">
        <v>15225</v>
      </c>
      <c r="L4070" s="197">
        <v>45799</v>
      </c>
      <c r="M4070" s="116"/>
      <c r="N4070" s="197">
        <v>45833</v>
      </c>
      <c r="O4070" s="388">
        <f t="shared" si="190"/>
        <v>3290</v>
      </c>
      <c r="P4070" s="339">
        <f t="shared" si="191"/>
        <v>0</v>
      </c>
    </row>
    <row r="4071" spans="1:16" hidden="1" x14ac:dyDescent="0.25">
      <c r="A4071" s="116">
        <v>138310</v>
      </c>
      <c r="B4071" s="116">
        <v>25</v>
      </c>
      <c r="C4071" s="116">
        <v>1010100120</v>
      </c>
      <c r="D4071" s="116" t="s">
        <v>17672</v>
      </c>
      <c r="E4071" s="339">
        <v>43525</v>
      </c>
      <c r="F4071" s="194">
        <v>25</v>
      </c>
      <c r="G4071" s="194">
        <v>25</v>
      </c>
      <c r="H4071" s="194" t="s">
        <v>10119</v>
      </c>
      <c r="I4071" s="194">
        <f t="shared" si="189"/>
        <v>0</v>
      </c>
      <c r="J4071" s="116" t="s">
        <v>10120</v>
      </c>
      <c r="K4071" s="116" t="s">
        <v>15225</v>
      </c>
      <c r="L4071" s="197">
        <v>45799</v>
      </c>
      <c r="M4071" s="116" t="s">
        <v>16216</v>
      </c>
      <c r="N4071" s="197">
        <v>45819</v>
      </c>
      <c r="O4071" s="388">
        <f t="shared" si="190"/>
        <v>1741</v>
      </c>
      <c r="P4071" s="339">
        <f t="shared" si="191"/>
        <v>0</v>
      </c>
    </row>
    <row r="4072" spans="1:16" hidden="1" x14ac:dyDescent="0.25">
      <c r="A4072" s="116">
        <v>138310</v>
      </c>
      <c r="B4072" s="116">
        <v>23</v>
      </c>
      <c r="C4072" s="116">
        <v>1010101150</v>
      </c>
      <c r="D4072" s="116" t="s">
        <v>11127</v>
      </c>
      <c r="E4072" s="339">
        <v>179660</v>
      </c>
      <c r="F4072" s="194">
        <v>25</v>
      </c>
      <c r="G4072" s="194">
        <v>25</v>
      </c>
      <c r="H4072" s="194" t="s">
        <v>10119</v>
      </c>
      <c r="I4072" s="194">
        <f t="shared" si="189"/>
        <v>0</v>
      </c>
      <c r="J4072" s="116" t="s">
        <v>10120</v>
      </c>
      <c r="K4072" s="116" t="s">
        <v>15225</v>
      </c>
      <c r="L4072" s="197">
        <v>45799</v>
      </c>
      <c r="M4072" s="116" t="s">
        <v>16216</v>
      </c>
      <c r="N4072" s="197">
        <v>45819</v>
      </c>
      <c r="O4072" s="388">
        <f t="shared" si="190"/>
        <v>7186.4</v>
      </c>
      <c r="P4072" s="339">
        <f t="shared" si="191"/>
        <v>0</v>
      </c>
    </row>
    <row r="4073" spans="1:16" hidden="1" x14ac:dyDescent="0.25">
      <c r="A4073" s="116">
        <v>138310</v>
      </c>
      <c r="B4073" s="116">
        <v>24</v>
      </c>
      <c r="C4073" s="116">
        <v>1010101180</v>
      </c>
      <c r="D4073" s="116" t="s">
        <v>11128</v>
      </c>
      <c r="E4073" s="339">
        <v>169681.75</v>
      </c>
      <c r="F4073" s="194">
        <v>25</v>
      </c>
      <c r="G4073" s="194">
        <v>25</v>
      </c>
      <c r="H4073" s="194" t="s">
        <v>10119</v>
      </c>
      <c r="I4073" s="194">
        <f t="shared" si="189"/>
        <v>0</v>
      </c>
      <c r="J4073" s="116" t="s">
        <v>10120</v>
      </c>
      <c r="K4073" s="116" t="s">
        <v>15225</v>
      </c>
      <c r="L4073" s="197">
        <v>45799</v>
      </c>
      <c r="M4073" s="116" t="s">
        <v>17785</v>
      </c>
      <c r="N4073" s="197">
        <v>45824</v>
      </c>
      <c r="O4073" s="388">
        <f t="shared" si="190"/>
        <v>6787.27</v>
      </c>
      <c r="P4073" s="339">
        <f t="shared" si="191"/>
        <v>0</v>
      </c>
    </row>
    <row r="4074" spans="1:16" hidden="1" x14ac:dyDescent="0.25">
      <c r="A4074" s="116">
        <v>138310</v>
      </c>
      <c r="B4074" s="116">
        <v>21</v>
      </c>
      <c r="C4074" s="116">
        <v>1010101250</v>
      </c>
      <c r="D4074" s="116" t="s">
        <v>17477</v>
      </c>
      <c r="E4074" s="339">
        <v>77290</v>
      </c>
      <c r="F4074" s="194">
        <v>200</v>
      </c>
      <c r="G4074" s="194">
        <v>200</v>
      </c>
      <c r="H4074" s="194" t="s">
        <v>10119</v>
      </c>
      <c r="I4074" s="194">
        <f t="shared" si="189"/>
        <v>0</v>
      </c>
      <c r="J4074" s="116" t="s">
        <v>10120</v>
      </c>
      <c r="K4074" s="116" t="s">
        <v>15225</v>
      </c>
      <c r="L4074" s="197">
        <v>45799</v>
      </c>
      <c r="M4074" s="116" t="s">
        <v>16216</v>
      </c>
      <c r="N4074" s="197">
        <v>45819</v>
      </c>
      <c r="O4074" s="388">
        <f t="shared" si="190"/>
        <v>386.45</v>
      </c>
      <c r="P4074" s="339">
        <f t="shared" si="191"/>
        <v>0</v>
      </c>
    </row>
    <row r="4075" spans="1:16" hidden="1" x14ac:dyDescent="0.25">
      <c r="A4075" s="116">
        <v>138310</v>
      </c>
      <c r="B4075" s="116">
        <v>7</v>
      </c>
      <c r="C4075" s="116">
        <v>1016101250</v>
      </c>
      <c r="D4075" s="116" t="s">
        <v>11152</v>
      </c>
      <c r="E4075" s="339">
        <v>8255.9599999999991</v>
      </c>
      <c r="F4075" s="194">
        <v>4</v>
      </c>
      <c r="G4075" s="194">
        <v>4</v>
      </c>
      <c r="H4075" s="194" t="s">
        <v>10119</v>
      </c>
      <c r="I4075" s="194">
        <f t="shared" si="189"/>
        <v>0</v>
      </c>
      <c r="J4075" s="116" t="s">
        <v>10120</v>
      </c>
      <c r="K4075" s="116" t="s">
        <v>15225</v>
      </c>
      <c r="L4075" s="197">
        <v>45799</v>
      </c>
      <c r="M4075" s="116" t="s">
        <v>16216</v>
      </c>
      <c r="N4075" s="197">
        <v>45819</v>
      </c>
      <c r="O4075" s="388">
        <f t="shared" si="190"/>
        <v>2063.9899999999998</v>
      </c>
      <c r="P4075" s="339">
        <f t="shared" si="191"/>
        <v>0</v>
      </c>
    </row>
    <row r="4076" spans="1:16" hidden="1" x14ac:dyDescent="0.25">
      <c r="A4076" s="116">
        <v>138310</v>
      </c>
      <c r="B4076" s="116">
        <v>6</v>
      </c>
      <c r="C4076" s="116">
        <v>1016101720</v>
      </c>
      <c r="D4076" s="116" t="s">
        <v>15394</v>
      </c>
      <c r="E4076" s="339">
        <v>177143</v>
      </c>
      <c r="F4076" s="194">
        <v>1</v>
      </c>
      <c r="G4076" s="194">
        <v>1</v>
      </c>
      <c r="H4076" s="194" t="s">
        <v>10119</v>
      </c>
      <c r="I4076" s="194">
        <f t="shared" si="189"/>
        <v>0</v>
      </c>
      <c r="J4076" s="116" t="s">
        <v>10120</v>
      </c>
      <c r="K4076" s="116" t="s">
        <v>15225</v>
      </c>
      <c r="L4076" s="197">
        <v>45799</v>
      </c>
      <c r="M4076" s="116" t="s">
        <v>16216</v>
      </c>
      <c r="N4076" s="197">
        <v>45819</v>
      </c>
      <c r="O4076" s="388">
        <f t="shared" si="190"/>
        <v>177143</v>
      </c>
      <c r="P4076" s="339">
        <f t="shared" si="191"/>
        <v>0</v>
      </c>
    </row>
    <row r="4077" spans="1:16" hidden="1" x14ac:dyDescent="0.25">
      <c r="A4077" s="116">
        <v>138310</v>
      </c>
      <c r="B4077" s="116">
        <v>5</v>
      </c>
      <c r="C4077" s="116">
        <v>1016101760</v>
      </c>
      <c r="D4077" s="116" t="s">
        <v>10968</v>
      </c>
      <c r="E4077" s="339">
        <v>227900</v>
      </c>
      <c r="F4077" s="194">
        <v>1</v>
      </c>
      <c r="G4077" s="194">
        <v>1</v>
      </c>
      <c r="H4077" s="194" t="s">
        <v>10119</v>
      </c>
      <c r="I4077" s="194">
        <f t="shared" si="189"/>
        <v>0</v>
      </c>
      <c r="J4077" s="116" t="s">
        <v>10120</v>
      </c>
      <c r="K4077" s="116" t="s">
        <v>15225</v>
      </c>
      <c r="L4077" s="197">
        <v>45799</v>
      </c>
      <c r="M4077" s="116" t="s">
        <v>16216</v>
      </c>
      <c r="N4077" s="197">
        <v>45819</v>
      </c>
      <c r="O4077" s="388">
        <f t="shared" si="190"/>
        <v>227900</v>
      </c>
      <c r="P4077" s="339">
        <f t="shared" si="191"/>
        <v>0</v>
      </c>
    </row>
    <row r="4078" spans="1:16" hidden="1" x14ac:dyDescent="0.25">
      <c r="A4078" s="116">
        <v>138310</v>
      </c>
      <c r="B4078" s="116">
        <v>17</v>
      </c>
      <c r="C4078" s="116">
        <v>1016101760</v>
      </c>
      <c r="D4078" s="116" t="s">
        <v>10968</v>
      </c>
      <c r="E4078" s="339">
        <v>227900</v>
      </c>
      <c r="F4078" s="194">
        <v>1</v>
      </c>
      <c r="G4078" s="194">
        <v>1</v>
      </c>
      <c r="H4078" s="194" t="s">
        <v>10119</v>
      </c>
      <c r="I4078" s="194">
        <f t="shared" si="189"/>
        <v>0</v>
      </c>
      <c r="J4078" s="116" t="s">
        <v>10120</v>
      </c>
      <c r="K4078" s="116" t="s">
        <v>15225</v>
      </c>
      <c r="L4078" s="197">
        <v>45799</v>
      </c>
      <c r="M4078" s="116" t="s">
        <v>16216</v>
      </c>
      <c r="N4078" s="197">
        <v>45819</v>
      </c>
      <c r="O4078" s="388">
        <f t="shared" si="190"/>
        <v>227900</v>
      </c>
      <c r="P4078" s="339">
        <f t="shared" si="191"/>
        <v>0</v>
      </c>
    </row>
    <row r="4079" spans="1:16" hidden="1" x14ac:dyDescent="0.25">
      <c r="A4079" s="116">
        <v>138310</v>
      </c>
      <c r="B4079" s="116">
        <v>19</v>
      </c>
      <c r="C4079" s="116">
        <v>1023100140</v>
      </c>
      <c r="D4079" s="116" t="s">
        <v>11171</v>
      </c>
      <c r="E4079" s="339">
        <v>18390</v>
      </c>
      <c r="F4079" s="194">
        <v>1</v>
      </c>
      <c r="G4079" s="194">
        <v>1</v>
      </c>
      <c r="H4079" s="194" t="s">
        <v>10119</v>
      </c>
      <c r="I4079" s="194">
        <f t="shared" si="189"/>
        <v>0</v>
      </c>
      <c r="J4079" s="116" t="s">
        <v>10120</v>
      </c>
      <c r="K4079" s="116" t="s">
        <v>15225</v>
      </c>
      <c r="L4079" s="197">
        <v>45799</v>
      </c>
      <c r="M4079" s="116" t="s">
        <v>16216</v>
      </c>
      <c r="N4079" s="197">
        <v>45819</v>
      </c>
      <c r="O4079" s="388">
        <f t="shared" si="190"/>
        <v>18390</v>
      </c>
      <c r="P4079" s="339">
        <f t="shared" si="191"/>
        <v>0</v>
      </c>
    </row>
    <row r="4080" spans="1:16" hidden="1" x14ac:dyDescent="0.25">
      <c r="A4080" s="116">
        <v>138310</v>
      </c>
      <c r="B4080" s="116">
        <v>18</v>
      </c>
      <c r="C4080" s="116">
        <v>1023100340</v>
      </c>
      <c r="D4080" s="116" t="s">
        <v>10969</v>
      </c>
      <c r="E4080" s="339">
        <v>18390</v>
      </c>
      <c r="F4080" s="194">
        <v>1</v>
      </c>
      <c r="G4080" s="194">
        <v>1</v>
      </c>
      <c r="H4080" s="194" t="s">
        <v>10119</v>
      </c>
      <c r="I4080" s="194">
        <f t="shared" si="189"/>
        <v>0</v>
      </c>
      <c r="J4080" s="116" t="s">
        <v>10120</v>
      </c>
      <c r="K4080" s="116" t="s">
        <v>15225</v>
      </c>
      <c r="L4080" s="197">
        <v>45799</v>
      </c>
      <c r="M4080" s="116" t="s">
        <v>16216</v>
      </c>
      <c r="N4080" s="197">
        <v>45819</v>
      </c>
      <c r="O4080" s="388">
        <f t="shared" si="190"/>
        <v>18390</v>
      </c>
      <c r="P4080" s="339">
        <f t="shared" si="191"/>
        <v>0</v>
      </c>
    </row>
    <row r="4081" spans="1:16" hidden="1" x14ac:dyDescent="0.25">
      <c r="A4081" s="116">
        <v>138310</v>
      </c>
      <c r="B4081" s="116">
        <v>2</v>
      </c>
      <c r="C4081" s="116">
        <v>1310103060</v>
      </c>
      <c r="D4081" s="116" t="s">
        <v>11242</v>
      </c>
      <c r="E4081" s="339">
        <v>44184.6</v>
      </c>
      <c r="F4081" s="194">
        <v>15</v>
      </c>
      <c r="G4081" s="194">
        <v>15</v>
      </c>
      <c r="H4081" s="194" t="s">
        <v>10119</v>
      </c>
      <c r="I4081" s="194">
        <f t="shared" si="189"/>
        <v>0</v>
      </c>
      <c r="J4081" s="116" t="s">
        <v>10120</v>
      </c>
      <c r="K4081" s="116" t="s">
        <v>15225</v>
      </c>
      <c r="L4081" s="197">
        <v>45799</v>
      </c>
      <c r="M4081" s="116" t="s">
        <v>16216</v>
      </c>
      <c r="N4081" s="197">
        <v>45819</v>
      </c>
      <c r="O4081" s="388">
        <f t="shared" si="190"/>
        <v>2945.64</v>
      </c>
      <c r="P4081" s="339">
        <f t="shared" si="191"/>
        <v>0</v>
      </c>
    </row>
    <row r="4082" spans="1:16" hidden="1" x14ac:dyDescent="0.25">
      <c r="A4082" s="116">
        <v>138310</v>
      </c>
      <c r="B4082" s="116">
        <v>1</v>
      </c>
      <c r="C4082" s="116">
        <v>1310103070</v>
      </c>
      <c r="D4082" s="116" t="s">
        <v>11243</v>
      </c>
      <c r="E4082" s="339">
        <v>47781.15</v>
      </c>
      <c r="F4082" s="194">
        <v>15</v>
      </c>
      <c r="G4082" s="194">
        <v>15</v>
      </c>
      <c r="H4082" s="194" t="s">
        <v>10119</v>
      </c>
      <c r="I4082" s="194">
        <f t="shared" si="189"/>
        <v>0</v>
      </c>
      <c r="J4082" s="116" t="s">
        <v>10120</v>
      </c>
      <c r="K4082" s="116" t="s">
        <v>15225</v>
      </c>
      <c r="L4082" s="197">
        <v>45799</v>
      </c>
      <c r="M4082" s="116" t="s">
        <v>17785</v>
      </c>
      <c r="N4082" s="197">
        <v>45848</v>
      </c>
      <c r="O4082" s="388">
        <f t="shared" si="190"/>
        <v>3185.4100000000003</v>
      </c>
      <c r="P4082" s="339">
        <f t="shared" si="191"/>
        <v>0</v>
      </c>
    </row>
    <row r="4083" spans="1:16" hidden="1" x14ac:dyDescent="0.25">
      <c r="A4083" s="116">
        <v>138310</v>
      </c>
      <c r="B4083" s="116">
        <v>4</v>
      </c>
      <c r="C4083" s="116">
        <v>1310103110</v>
      </c>
      <c r="D4083" s="116" t="s">
        <v>10962</v>
      </c>
      <c r="E4083" s="339">
        <v>14139</v>
      </c>
      <c r="F4083" s="194">
        <v>15</v>
      </c>
      <c r="G4083" s="194">
        <v>15</v>
      </c>
      <c r="H4083" s="194" t="s">
        <v>10119</v>
      </c>
      <c r="I4083" s="194">
        <f t="shared" ref="I4083:I4146" si="192">+F4083-G4083</f>
        <v>0</v>
      </c>
      <c r="J4083" s="116" t="s">
        <v>10120</v>
      </c>
      <c r="K4083" s="116" t="s">
        <v>15225</v>
      </c>
      <c r="L4083" s="197">
        <v>45799</v>
      </c>
      <c r="M4083" s="116" t="s">
        <v>16216</v>
      </c>
      <c r="N4083" s="197">
        <v>45819</v>
      </c>
      <c r="O4083" s="388">
        <f t="shared" ref="O4083:O4146" si="193">+E4083/F4083</f>
        <v>942.6</v>
      </c>
      <c r="P4083" s="339">
        <f t="shared" ref="P4083:P4146" si="194">+O4083*I4083</f>
        <v>0</v>
      </c>
    </row>
    <row r="4084" spans="1:16" hidden="1" x14ac:dyDescent="0.25">
      <c r="A4084" s="116">
        <v>138310</v>
      </c>
      <c r="B4084" s="116">
        <v>3</v>
      </c>
      <c r="C4084" s="116">
        <v>1310103120</v>
      </c>
      <c r="D4084" s="116" t="s">
        <v>10392</v>
      </c>
      <c r="E4084" s="339">
        <v>14250</v>
      </c>
      <c r="F4084" s="194">
        <v>15</v>
      </c>
      <c r="G4084" s="194">
        <v>15</v>
      </c>
      <c r="H4084" s="194" t="s">
        <v>10119</v>
      </c>
      <c r="I4084" s="194">
        <f t="shared" si="192"/>
        <v>0</v>
      </c>
      <c r="J4084" s="116" t="s">
        <v>10120</v>
      </c>
      <c r="K4084" s="116" t="s">
        <v>15225</v>
      </c>
      <c r="L4084" s="197">
        <v>45799</v>
      </c>
      <c r="M4084" s="116" t="s">
        <v>16216</v>
      </c>
      <c r="N4084" s="197">
        <v>45819</v>
      </c>
      <c r="O4084" s="388">
        <f t="shared" si="193"/>
        <v>950</v>
      </c>
      <c r="P4084" s="339">
        <f t="shared" si="194"/>
        <v>0</v>
      </c>
    </row>
    <row r="4085" spans="1:16" hidden="1" x14ac:dyDescent="0.25">
      <c r="A4085" s="116">
        <v>138310</v>
      </c>
      <c r="B4085" s="116">
        <v>8</v>
      </c>
      <c r="C4085" s="116">
        <v>1322101460</v>
      </c>
      <c r="D4085" s="116" t="s">
        <v>11568</v>
      </c>
      <c r="E4085" s="339">
        <v>2752808.52</v>
      </c>
      <c r="F4085" s="194">
        <v>4</v>
      </c>
      <c r="G4085" s="194">
        <v>4</v>
      </c>
      <c r="H4085" s="194" t="s">
        <v>10119</v>
      </c>
      <c r="I4085" s="194">
        <f t="shared" si="192"/>
        <v>0</v>
      </c>
      <c r="J4085" s="116" t="s">
        <v>10120</v>
      </c>
      <c r="K4085" s="116" t="s">
        <v>15225</v>
      </c>
      <c r="L4085" s="197">
        <v>45799</v>
      </c>
      <c r="M4085" s="116" t="s">
        <v>16216</v>
      </c>
      <c r="N4085" s="197">
        <v>45819</v>
      </c>
      <c r="O4085" s="388">
        <f t="shared" si="193"/>
        <v>688202.13</v>
      </c>
      <c r="P4085" s="339">
        <f t="shared" si="194"/>
        <v>0</v>
      </c>
    </row>
    <row r="4086" spans="1:16" hidden="1" x14ac:dyDescent="0.25">
      <c r="A4086" s="116">
        <v>138310</v>
      </c>
      <c r="B4086" s="116">
        <v>9</v>
      </c>
      <c r="C4086" s="116">
        <v>1512101320</v>
      </c>
      <c r="D4086" s="116" t="s">
        <v>17534</v>
      </c>
      <c r="E4086" s="339">
        <v>77476.960000000006</v>
      </c>
      <c r="F4086" s="194">
        <v>8</v>
      </c>
      <c r="G4086" s="194">
        <v>8</v>
      </c>
      <c r="H4086" s="194" t="s">
        <v>10119</v>
      </c>
      <c r="I4086" s="194">
        <f t="shared" si="192"/>
        <v>0</v>
      </c>
      <c r="J4086" s="116" t="s">
        <v>10120</v>
      </c>
      <c r="K4086" s="116" t="s">
        <v>15225</v>
      </c>
      <c r="L4086" s="197">
        <v>45799</v>
      </c>
      <c r="M4086" s="116" t="s">
        <v>16216</v>
      </c>
      <c r="N4086" s="197">
        <v>45819</v>
      </c>
      <c r="O4086" s="388">
        <f t="shared" si="193"/>
        <v>9684.6200000000008</v>
      </c>
      <c r="P4086" s="339">
        <f t="shared" si="194"/>
        <v>0</v>
      </c>
    </row>
    <row r="4087" spans="1:16" hidden="1" x14ac:dyDescent="0.25">
      <c r="A4087" s="116">
        <v>138310</v>
      </c>
      <c r="B4087" s="116">
        <v>20</v>
      </c>
      <c r="C4087" s="116">
        <v>1517100890</v>
      </c>
      <c r="D4087" s="116" t="s">
        <v>12034</v>
      </c>
      <c r="E4087" s="339">
        <v>0</v>
      </c>
      <c r="F4087" s="194">
        <v>1</v>
      </c>
      <c r="G4087" s="194">
        <v>1</v>
      </c>
      <c r="H4087" s="194" t="s">
        <v>10119</v>
      </c>
      <c r="I4087" s="194">
        <f t="shared" si="192"/>
        <v>0</v>
      </c>
      <c r="J4087" s="116" t="s">
        <v>10120</v>
      </c>
      <c r="K4087" s="116" t="s">
        <v>15225</v>
      </c>
      <c r="L4087" s="197">
        <v>45799</v>
      </c>
      <c r="M4087" s="116" t="s">
        <v>16216</v>
      </c>
      <c r="N4087" s="197">
        <v>45881</v>
      </c>
      <c r="O4087" s="388">
        <f t="shared" si="193"/>
        <v>0</v>
      </c>
      <c r="P4087" s="339">
        <f t="shared" si="194"/>
        <v>0</v>
      </c>
    </row>
    <row r="4088" spans="1:16" hidden="1" x14ac:dyDescent="0.25">
      <c r="A4088" s="116">
        <v>138310</v>
      </c>
      <c r="B4088" s="116">
        <v>26</v>
      </c>
      <c r="C4088" s="116">
        <v>1519101260</v>
      </c>
      <c r="D4088" s="116" t="s">
        <v>11297</v>
      </c>
      <c r="E4088" s="339">
        <v>2</v>
      </c>
      <c r="F4088" s="194">
        <v>2</v>
      </c>
      <c r="G4088" s="194">
        <v>2</v>
      </c>
      <c r="H4088" s="194" t="s">
        <v>10119</v>
      </c>
      <c r="I4088" s="194">
        <f t="shared" si="192"/>
        <v>0</v>
      </c>
      <c r="J4088" s="116" t="s">
        <v>10120</v>
      </c>
      <c r="K4088" s="116" t="s">
        <v>15225</v>
      </c>
      <c r="L4088" s="197">
        <v>45799</v>
      </c>
      <c r="M4088" s="116" t="s">
        <v>16216</v>
      </c>
      <c r="N4088" s="197">
        <v>45979</v>
      </c>
      <c r="O4088" s="388">
        <f t="shared" si="193"/>
        <v>1</v>
      </c>
      <c r="P4088" s="339">
        <f t="shared" si="194"/>
        <v>0</v>
      </c>
    </row>
    <row r="4089" spans="1:16" hidden="1" x14ac:dyDescent="0.25">
      <c r="A4089" s="116">
        <v>138310</v>
      </c>
      <c r="B4089" s="116">
        <v>27</v>
      </c>
      <c r="C4089" s="116">
        <v>1519106720</v>
      </c>
      <c r="D4089" s="116" t="s">
        <v>10132</v>
      </c>
      <c r="E4089" s="339">
        <v>784657</v>
      </c>
      <c r="F4089" s="194">
        <v>2</v>
      </c>
      <c r="G4089" s="194">
        <v>2</v>
      </c>
      <c r="H4089" s="194" t="s">
        <v>10119</v>
      </c>
      <c r="I4089" s="194">
        <f t="shared" si="192"/>
        <v>0</v>
      </c>
      <c r="J4089" s="116" t="s">
        <v>10120</v>
      </c>
      <c r="K4089" s="116" t="s">
        <v>15225</v>
      </c>
      <c r="L4089" s="197">
        <v>45799</v>
      </c>
      <c r="M4089" s="116" t="s">
        <v>16216</v>
      </c>
      <c r="N4089" s="197">
        <v>45819</v>
      </c>
      <c r="O4089" s="388">
        <f t="shared" si="193"/>
        <v>392328.5</v>
      </c>
      <c r="P4089" s="339">
        <f t="shared" si="194"/>
        <v>0</v>
      </c>
    </row>
    <row r="4090" spans="1:16" hidden="1" x14ac:dyDescent="0.25">
      <c r="A4090" s="116">
        <v>138310</v>
      </c>
      <c r="B4090" s="116">
        <v>28</v>
      </c>
      <c r="C4090" s="116">
        <v>1519110640</v>
      </c>
      <c r="D4090" s="116" t="s">
        <v>11312</v>
      </c>
      <c r="E4090" s="339">
        <v>187418.44</v>
      </c>
      <c r="F4090" s="194">
        <v>4</v>
      </c>
      <c r="G4090" s="194">
        <v>4</v>
      </c>
      <c r="H4090" s="194" t="s">
        <v>10119</v>
      </c>
      <c r="I4090" s="194">
        <f t="shared" si="192"/>
        <v>0</v>
      </c>
      <c r="J4090" s="116" t="s">
        <v>10120</v>
      </c>
      <c r="K4090" s="116" t="s">
        <v>15225</v>
      </c>
      <c r="L4090" s="197">
        <v>45799</v>
      </c>
      <c r="M4090" s="116" t="s">
        <v>16216</v>
      </c>
      <c r="N4090" s="197">
        <v>45819</v>
      </c>
      <c r="O4090" s="388">
        <f t="shared" si="193"/>
        <v>46854.61</v>
      </c>
      <c r="P4090" s="339">
        <f t="shared" si="194"/>
        <v>0</v>
      </c>
    </row>
    <row r="4091" spans="1:16" hidden="1" x14ac:dyDescent="0.25">
      <c r="A4091" s="116">
        <v>138310</v>
      </c>
      <c r="B4091" s="116">
        <v>10</v>
      </c>
      <c r="C4091" s="116">
        <v>1521100100</v>
      </c>
      <c r="D4091" s="116" t="s">
        <v>10563</v>
      </c>
      <c r="E4091" s="339">
        <v>8221.0400000000009</v>
      </c>
      <c r="F4091" s="194">
        <v>8</v>
      </c>
      <c r="G4091" s="194">
        <v>8</v>
      </c>
      <c r="H4091" s="194" t="s">
        <v>10119</v>
      </c>
      <c r="I4091" s="194">
        <f t="shared" si="192"/>
        <v>0</v>
      </c>
      <c r="J4091" s="116" t="s">
        <v>10120</v>
      </c>
      <c r="K4091" s="116" t="s">
        <v>15225</v>
      </c>
      <c r="L4091" s="197">
        <v>45799</v>
      </c>
      <c r="M4091" s="116" t="s">
        <v>16216</v>
      </c>
      <c r="N4091" s="197">
        <v>45819</v>
      </c>
      <c r="O4091" s="388">
        <f t="shared" si="193"/>
        <v>1027.6300000000001</v>
      </c>
      <c r="P4091" s="339">
        <f t="shared" si="194"/>
        <v>0</v>
      </c>
    </row>
    <row r="4092" spans="1:16" hidden="1" x14ac:dyDescent="0.25">
      <c r="A4092" s="116">
        <v>138310</v>
      </c>
      <c r="B4092" s="116">
        <v>22</v>
      </c>
      <c r="C4092" s="116">
        <v>1522100070</v>
      </c>
      <c r="D4092" s="116" t="s">
        <v>10843</v>
      </c>
      <c r="E4092" s="339">
        <v>581951.84</v>
      </c>
      <c r="F4092" s="194">
        <v>2</v>
      </c>
      <c r="G4092" s="194">
        <v>2</v>
      </c>
      <c r="H4092" s="194" t="s">
        <v>10119</v>
      </c>
      <c r="I4092" s="194">
        <f t="shared" si="192"/>
        <v>0</v>
      </c>
      <c r="J4092" s="116" t="s">
        <v>10120</v>
      </c>
      <c r="K4092" s="116" t="s">
        <v>15225</v>
      </c>
      <c r="L4092" s="197">
        <v>45799</v>
      </c>
      <c r="M4092" s="116" t="s">
        <v>16216</v>
      </c>
      <c r="N4092" s="197">
        <v>45819</v>
      </c>
      <c r="O4092" s="388">
        <f t="shared" si="193"/>
        <v>290975.92</v>
      </c>
      <c r="P4092" s="339">
        <f t="shared" si="194"/>
        <v>0</v>
      </c>
    </row>
    <row r="4093" spans="1:16" hidden="1" x14ac:dyDescent="0.25">
      <c r="A4093" s="116">
        <v>138310</v>
      </c>
      <c r="B4093" s="116">
        <v>16</v>
      </c>
      <c r="C4093" s="116">
        <v>1810105170</v>
      </c>
      <c r="D4093" s="116" t="s">
        <v>11376</v>
      </c>
      <c r="E4093" s="339">
        <v>28537.5</v>
      </c>
      <c r="F4093" s="194">
        <v>50</v>
      </c>
      <c r="G4093" s="194">
        <v>50</v>
      </c>
      <c r="H4093" s="194" t="s">
        <v>10119</v>
      </c>
      <c r="I4093" s="194">
        <f t="shared" si="192"/>
        <v>0</v>
      </c>
      <c r="J4093" s="116" t="s">
        <v>10120</v>
      </c>
      <c r="K4093" s="116" t="s">
        <v>15225</v>
      </c>
      <c r="L4093" s="197">
        <v>45799</v>
      </c>
      <c r="M4093" s="116" t="s">
        <v>16216</v>
      </c>
      <c r="N4093" s="197">
        <v>45819</v>
      </c>
      <c r="O4093" s="388">
        <f t="shared" si="193"/>
        <v>570.75</v>
      </c>
      <c r="P4093" s="339">
        <f t="shared" si="194"/>
        <v>0</v>
      </c>
    </row>
    <row r="4094" spans="1:16" hidden="1" x14ac:dyDescent="0.25">
      <c r="A4094" s="116">
        <v>138310</v>
      </c>
      <c r="B4094" s="116">
        <v>15</v>
      </c>
      <c r="C4094" s="116">
        <v>1810105190</v>
      </c>
      <c r="D4094" s="116" t="s">
        <v>10568</v>
      </c>
      <c r="E4094" s="339">
        <v>1281.96</v>
      </c>
      <c r="F4094" s="194">
        <v>6</v>
      </c>
      <c r="G4094" s="194">
        <v>6</v>
      </c>
      <c r="H4094" s="194" t="s">
        <v>10119</v>
      </c>
      <c r="I4094" s="194">
        <f t="shared" si="192"/>
        <v>0</v>
      </c>
      <c r="J4094" s="116" t="s">
        <v>10120</v>
      </c>
      <c r="K4094" s="116" t="s">
        <v>15225</v>
      </c>
      <c r="L4094" s="197">
        <v>45799</v>
      </c>
      <c r="M4094" s="116" t="s">
        <v>16216</v>
      </c>
      <c r="N4094" s="197">
        <v>45819</v>
      </c>
      <c r="O4094" s="388">
        <f t="shared" si="193"/>
        <v>213.66</v>
      </c>
      <c r="P4094" s="339">
        <f t="shared" si="194"/>
        <v>0</v>
      </c>
    </row>
    <row r="4095" spans="1:16" hidden="1" x14ac:dyDescent="0.25">
      <c r="A4095" s="116">
        <v>138310</v>
      </c>
      <c r="B4095" s="116">
        <v>14</v>
      </c>
      <c r="C4095" s="116">
        <v>1810105200</v>
      </c>
      <c r="D4095" s="116" t="s">
        <v>11378</v>
      </c>
      <c r="E4095" s="339">
        <v>1729.25</v>
      </c>
      <c r="F4095" s="194">
        <v>5</v>
      </c>
      <c r="G4095" s="194">
        <v>5</v>
      </c>
      <c r="H4095" s="194" t="s">
        <v>10119</v>
      </c>
      <c r="I4095" s="194">
        <f t="shared" si="192"/>
        <v>0</v>
      </c>
      <c r="J4095" s="116" t="s">
        <v>10120</v>
      </c>
      <c r="K4095" s="116" t="s">
        <v>15225</v>
      </c>
      <c r="L4095" s="197">
        <v>45799</v>
      </c>
      <c r="M4095" s="116" t="s">
        <v>16216</v>
      </c>
      <c r="N4095" s="197">
        <v>45819</v>
      </c>
      <c r="O4095" s="388">
        <f t="shared" si="193"/>
        <v>345.85</v>
      </c>
      <c r="P4095" s="339">
        <f t="shared" si="194"/>
        <v>0</v>
      </c>
    </row>
    <row r="4096" spans="1:16" hidden="1" x14ac:dyDescent="0.25">
      <c r="A4096" s="116">
        <v>138310</v>
      </c>
      <c r="B4096" s="116">
        <v>13</v>
      </c>
      <c r="C4096" s="116">
        <v>1810105210</v>
      </c>
      <c r="D4096" s="116" t="s">
        <v>11379</v>
      </c>
      <c r="E4096" s="339">
        <v>26945.8</v>
      </c>
      <c r="F4096" s="194">
        <v>70</v>
      </c>
      <c r="G4096" s="194">
        <v>70</v>
      </c>
      <c r="H4096" s="194" t="s">
        <v>10119</v>
      </c>
      <c r="I4096" s="194">
        <f t="shared" si="192"/>
        <v>0</v>
      </c>
      <c r="J4096" s="116" t="s">
        <v>10120</v>
      </c>
      <c r="K4096" s="116" t="s">
        <v>15225</v>
      </c>
      <c r="L4096" s="197">
        <v>45799</v>
      </c>
      <c r="M4096" s="116" t="s">
        <v>16216</v>
      </c>
      <c r="N4096" s="197">
        <v>45819</v>
      </c>
      <c r="O4096" s="388">
        <f t="shared" si="193"/>
        <v>384.94</v>
      </c>
      <c r="P4096" s="339">
        <f t="shared" si="194"/>
        <v>0</v>
      </c>
    </row>
    <row r="4097" spans="1:16" hidden="1" x14ac:dyDescent="0.25">
      <c r="A4097" s="116">
        <v>138310</v>
      </c>
      <c r="B4097" s="116">
        <v>11</v>
      </c>
      <c r="C4097" s="116">
        <v>1810105220</v>
      </c>
      <c r="D4097" s="116" t="s">
        <v>11380</v>
      </c>
      <c r="E4097" s="339">
        <v>12183.2</v>
      </c>
      <c r="F4097" s="194">
        <v>10</v>
      </c>
      <c r="G4097" s="194">
        <v>10</v>
      </c>
      <c r="H4097" s="194" t="s">
        <v>10119</v>
      </c>
      <c r="I4097" s="194">
        <f t="shared" si="192"/>
        <v>0</v>
      </c>
      <c r="J4097" s="116" t="s">
        <v>10120</v>
      </c>
      <c r="K4097" s="116" t="s">
        <v>15225</v>
      </c>
      <c r="L4097" s="197">
        <v>45799</v>
      </c>
      <c r="M4097" s="116" t="s">
        <v>16216</v>
      </c>
      <c r="N4097" s="197">
        <v>45819</v>
      </c>
      <c r="O4097" s="388">
        <f t="shared" si="193"/>
        <v>1218.3200000000002</v>
      </c>
      <c r="P4097" s="339">
        <f t="shared" si="194"/>
        <v>0</v>
      </c>
    </row>
    <row r="4098" spans="1:16" hidden="1" x14ac:dyDescent="0.25">
      <c r="A4098" s="116">
        <v>138310</v>
      </c>
      <c r="B4098" s="116">
        <v>12</v>
      </c>
      <c r="C4098" s="116">
        <v>1810105230</v>
      </c>
      <c r="D4098" s="116" t="s">
        <v>11381</v>
      </c>
      <c r="E4098" s="339">
        <v>113400</v>
      </c>
      <c r="F4098" s="194">
        <v>35</v>
      </c>
      <c r="G4098" s="194">
        <v>35</v>
      </c>
      <c r="H4098" s="194" t="s">
        <v>10119</v>
      </c>
      <c r="I4098" s="194">
        <f t="shared" si="192"/>
        <v>0</v>
      </c>
      <c r="J4098" s="116" t="s">
        <v>10120</v>
      </c>
      <c r="K4098" s="116" t="s">
        <v>15225</v>
      </c>
      <c r="L4098" s="197">
        <v>45799</v>
      </c>
      <c r="M4098" s="116" t="s">
        <v>16216</v>
      </c>
      <c r="N4098" s="197">
        <v>45819</v>
      </c>
      <c r="O4098" s="388">
        <f t="shared" si="193"/>
        <v>3240</v>
      </c>
      <c r="P4098" s="339">
        <f t="shared" si="194"/>
        <v>0</v>
      </c>
    </row>
    <row r="4099" spans="1:16" hidden="1" x14ac:dyDescent="0.25">
      <c r="A4099" s="116">
        <v>138327</v>
      </c>
      <c r="B4099" s="116">
        <v>1</v>
      </c>
      <c r="C4099" s="116">
        <v>1510100430</v>
      </c>
      <c r="D4099" s="116" t="s">
        <v>9087</v>
      </c>
      <c r="E4099" s="339">
        <v>463686</v>
      </c>
      <c r="F4099" s="194">
        <v>1</v>
      </c>
      <c r="G4099" s="194">
        <v>1</v>
      </c>
      <c r="H4099" s="194" t="s">
        <v>10119</v>
      </c>
      <c r="I4099" s="194">
        <f t="shared" si="192"/>
        <v>0</v>
      </c>
      <c r="J4099" s="116" t="s">
        <v>10120</v>
      </c>
      <c r="K4099" s="116" t="s">
        <v>15578</v>
      </c>
      <c r="L4099" s="197">
        <v>45799</v>
      </c>
      <c r="M4099" s="116"/>
      <c r="N4099" s="197">
        <v>45799</v>
      </c>
      <c r="O4099" s="388">
        <f t="shared" si="193"/>
        <v>463686</v>
      </c>
      <c r="P4099" s="339">
        <f t="shared" si="194"/>
        <v>0</v>
      </c>
    </row>
    <row r="4100" spans="1:16" hidden="1" x14ac:dyDescent="0.25">
      <c r="A4100" s="116">
        <v>138327</v>
      </c>
      <c r="B4100" s="116">
        <v>2</v>
      </c>
      <c r="C4100" s="116">
        <v>1510100490</v>
      </c>
      <c r="D4100" s="116" t="s">
        <v>11276</v>
      </c>
      <c r="E4100" s="339">
        <v>530000</v>
      </c>
      <c r="F4100" s="194">
        <v>1</v>
      </c>
      <c r="G4100" s="194">
        <v>1</v>
      </c>
      <c r="H4100" s="194" t="s">
        <v>10119</v>
      </c>
      <c r="I4100" s="194">
        <f t="shared" si="192"/>
        <v>0</v>
      </c>
      <c r="J4100" s="116" t="s">
        <v>10120</v>
      </c>
      <c r="K4100" s="116" t="s">
        <v>15578</v>
      </c>
      <c r="L4100" s="197">
        <v>45799</v>
      </c>
      <c r="M4100" s="116"/>
      <c r="N4100" s="197">
        <v>45799</v>
      </c>
      <c r="O4100" s="388">
        <f t="shared" si="193"/>
        <v>530000</v>
      </c>
      <c r="P4100" s="339">
        <f t="shared" si="194"/>
        <v>0</v>
      </c>
    </row>
    <row r="4101" spans="1:16" hidden="1" x14ac:dyDescent="0.25">
      <c r="A4101" s="116">
        <v>138329</v>
      </c>
      <c r="B4101" s="116">
        <v>9</v>
      </c>
      <c r="C4101" s="116">
        <v>1019104240</v>
      </c>
      <c r="D4101" s="116" t="s">
        <v>11166</v>
      </c>
      <c r="E4101" s="339">
        <v>4400</v>
      </c>
      <c r="F4101" s="194">
        <v>1</v>
      </c>
      <c r="G4101" s="194">
        <v>1</v>
      </c>
      <c r="H4101" s="194" t="s">
        <v>10119</v>
      </c>
      <c r="I4101" s="194">
        <f t="shared" si="192"/>
        <v>0</v>
      </c>
      <c r="J4101" s="116" t="s">
        <v>10120</v>
      </c>
      <c r="K4101" s="116" t="s">
        <v>12037</v>
      </c>
      <c r="L4101" s="197">
        <v>45799</v>
      </c>
      <c r="M4101" s="116" t="s">
        <v>17786</v>
      </c>
      <c r="N4101" s="197">
        <v>45834</v>
      </c>
      <c r="O4101" s="388">
        <f t="shared" si="193"/>
        <v>4400</v>
      </c>
      <c r="P4101" s="339">
        <f t="shared" si="194"/>
        <v>0</v>
      </c>
    </row>
    <row r="4102" spans="1:16" hidden="1" x14ac:dyDescent="0.25">
      <c r="A4102" s="116">
        <v>138329</v>
      </c>
      <c r="B4102" s="116">
        <v>15</v>
      </c>
      <c r="C4102" s="116">
        <v>1029102130</v>
      </c>
      <c r="D4102" s="116" t="s">
        <v>10961</v>
      </c>
      <c r="E4102" s="339">
        <v>174000</v>
      </c>
      <c r="F4102" s="194">
        <v>60</v>
      </c>
      <c r="G4102" s="194">
        <v>60</v>
      </c>
      <c r="H4102" s="194" t="s">
        <v>10119</v>
      </c>
      <c r="I4102" s="194">
        <f t="shared" si="192"/>
        <v>0</v>
      </c>
      <c r="J4102" s="116" t="s">
        <v>10120</v>
      </c>
      <c r="K4102" s="116" t="s">
        <v>12037</v>
      </c>
      <c r="L4102" s="197">
        <v>45799</v>
      </c>
      <c r="M4102" s="116" t="s">
        <v>17787</v>
      </c>
      <c r="N4102" s="197">
        <v>45834</v>
      </c>
      <c r="O4102" s="388">
        <f t="shared" si="193"/>
        <v>2900</v>
      </c>
      <c r="P4102" s="339">
        <f t="shared" si="194"/>
        <v>0</v>
      </c>
    </row>
    <row r="4103" spans="1:16" hidden="1" x14ac:dyDescent="0.25">
      <c r="A4103" s="116">
        <v>138329</v>
      </c>
      <c r="B4103" s="116">
        <v>14</v>
      </c>
      <c r="C4103" s="116">
        <v>1310100090</v>
      </c>
      <c r="D4103" s="116" t="s">
        <v>17788</v>
      </c>
      <c r="E4103" s="339">
        <v>0</v>
      </c>
      <c r="F4103" s="194">
        <v>2</v>
      </c>
      <c r="G4103" s="194">
        <v>2</v>
      </c>
      <c r="H4103" s="194" t="s">
        <v>10119</v>
      </c>
      <c r="I4103" s="194">
        <f t="shared" si="192"/>
        <v>0</v>
      </c>
      <c r="J4103" s="116" t="s">
        <v>10120</v>
      </c>
      <c r="K4103" s="116" t="s">
        <v>12037</v>
      </c>
      <c r="L4103" s="197">
        <v>45799</v>
      </c>
      <c r="M4103" s="116" t="s">
        <v>15886</v>
      </c>
      <c r="N4103" s="197">
        <v>45852</v>
      </c>
      <c r="O4103" s="388">
        <f t="shared" si="193"/>
        <v>0</v>
      </c>
      <c r="P4103" s="339">
        <f t="shared" si="194"/>
        <v>0</v>
      </c>
    </row>
    <row r="4104" spans="1:16" hidden="1" x14ac:dyDescent="0.25">
      <c r="A4104" s="116">
        <v>138329</v>
      </c>
      <c r="B4104" s="116">
        <v>8</v>
      </c>
      <c r="C4104" s="116">
        <v>1310101730</v>
      </c>
      <c r="D4104" s="116" t="s">
        <v>17572</v>
      </c>
      <c r="E4104" s="339">
        <v>277379.86</v>
      </c>
      <c r="F4104" s="194">
        <v>2</v>
      </c>
      <c r="G4104" s="194">
        <v>2</v>
      </c>
      <c r="H4104" s="194" t="s">
        <v>10119</v>
      </c>
      <c r="I4104" s="194">
        <f t="shared" si="192"/>
        <v>0</v>
      </c>
      <c r="J4104" s="116" t="s">
        <v>10120</v>
      </c>
      <c r="K4104" s="116" t="s">
        <v>12037</v>
      </c>
      <c r="L4104" s="197">
        <v>45799</v>
      </c>
      <c r="M4104" s="116" t="s">
        <v>17786</v>
      </c>
      <c r="N4104" s="197">
        <v>45834</v>
      </c>
      <c r="O4104" s="388">
        <f t="shared" si="193"/>
        <v>138689.93</v>
      </c>
      <c r="P4104" s="339">
        <f t="shared" si="194"/>
        <v>0</v>
      </c>
    </row>
    <row r="4105" spans="1:16" hidden="1" x14ac:dyDescent="0.25">
      <c r="A4105" s="116">
        <v>138329</v>
      </c>
      <c r="B4105" s="116">
        <v>12</v>
      </c>
      <c r="C4105" s="116">
        <v>1310101740</v>
      </c>
      <c r="D4105" s="116" t="s">
        <v>10700</v>
      </c>
      <c r="E4105" s="339">
        <v>202855</v>
      </c>
      <c r="F4105" s="194">
        <v>4</v>
      </c>
      <c r="G4105" s="194">
        <v>4</v>
      </c>
      <c r="H4105" s="194" t="s">
        <v>10119</v>
      </c>
      <c r="I4105" s="194">
        <f t="shared" si="192"/>
        <v>0</v>
      </c>
      <c r="J4105" s="116" t="s">
        <v>10120</v>
      </c>
      <c r="K4105" s="116" t="s">
        <v>12037</v>
      </c>
      <c r="L4105" s="197">
        <v>45799</v>
      </c>
      <c r="M4105" s="116" t="s">
        <v>17786</v>
      </c>
      <c r="N4105" s="197">
        <v>45834</v>
      </c>
      <c r="O4105" s="388">
        <f t="shared" si="193"/>
        <v>50713.75</v>
      </c>
      <c r="P4105" s="339">
        <f t="shared" si="194"/>
        <v>0</v>
      </c>
    </row>
    <row r="4106" spans="1:16" hidden="1" x14ac:dyDescent="0.25">
      <c r="A4106" s="116">
        <v>138329</v>
      </c>
      <c r="B4106" s="116">
        <v>21</v>
      </c>
      <c r="C4106" s="116">
        <v>1310106970</v>
      </c>
      <c r="D4106" s="116" t="s">
        <v>11245</v>
      </c>
      <c r="E4106" s="339">
        <v>29900</v>
      </c>
      <c r="F4106" s="194">
        <v>1</v>
      </c>
      <c r="G4106" s="194">
        <v>1</v>
      </c>
      <c r="H4106" s="194" t="s">
        <v>10119</v>
      </c>
      <c r="I4106" s="194">
        <f t="shared" si="192"/>
        <v>0</v>
      </c>
      <c r="J4106" s="116" t="s">
        <v>10120</v>
      </c>
      <c r="K4106" s="116" t="s">
        <v>12037</v>
      </c>
      <c r="L4106" s="197">
        <v>45799</v>
      </c>
      <c r="M4106" s="116" t="s">
        <v>17786</v>
      </c>
      <c r="N4106" s="197">
        <v>45834</v>
      </c>
      <c r="O4106" s="388">
        <f t="shared" si="193"/>
        <v>29900</v>
      </c>
      <c r="P4106" s="339">
        <f t="shared" si="194"/>
        <v>0</v>
      </c>
    </row>
    <row r="4107" spans="1:16" hidden="1" x14ac:dyDescent="0.25">
      <c r="A4107" s="116">
        <v>138329</v>
      </c>
      <c r="B4107" s="116">
        <v>20</v>
      </c>
      <c r="C4107" s="116">
        <v>1310106980</v>
      </c>
      <c r="D4107" s="116" t="s">
        <v>11246</v>
      </c>
      <c r="E4107" s="339">
        <v>39900</v>
      </c>
      <c r="F4107" s="194">
        <v>1</v>
      </c>
      <c r="G4107" s="194">
        <v>1</v>
      </c>
      <c r="H4107" s="194" t="s">
        <v>10119</v>
      </c>
      <c r="I4107" s="194">
        <f t="shared" si="192"/>
        <v>0</v>
      </c>
      <c r="J4107" s="116" t="s">
        <v>10120</v>
      </c>
      <c r="K4107" s="116" t="s">
        <v>12037</v>
      </c>
      <c r="L4107" s="197">
        <v>45799</v>
      </c>
      <c r="M4107" s="116" t="s">
        <v>17786</v>
      </c>
      <c r="N4107" s="197">
        <v>45834</v>
      </c>
      <c r="O4107" s="388">
        <f t="shared" si="193"/>
        <v>39900</v>
      </c>
      <c r="P4107" s="339">
        <f t="shared" si="194"/>
        <v>0</v>
      </c>
    </row>
    <row r="4108" spans="1:16" hidden="1" x14ac:dyDescent="0.25">
      <c r="A4108" s="116">
        <v>138329</v>
      </c>
      <c r="B4108" s="116">
        <v>19</v>
      </c>
      <c r="C4108" s="116">
        <v>1310111110</v>
      </c>
      <c r="D4108" s="116" t="s">
        <v>9979</v>
      </c>
      <c r="E4108" s="339">
        <v>19900</v>
      </c>
      <c r="F4108" s="194">
        <v>1</v>
      </c>
      <c r="G4108" s="194">
        <v>1</v>
      </c>
      <c r="H4108" s="194" t="s">
        <v>10119</v>
      </c>
      <c r="I4108" s="194">
        <f t="shared" si="192"/>
        <v>0</v>
      </c>
      <c r="J4108" s="116" t="s">
        <v>10120</v>
      </c>
      <c r="K4108" s="116" t="s">
        <v>12037</v>
      </c>
      <c r="L4108" s="197">
        <v>45799</v>
      </c>
      <c r="M4108" s="116" t="s">
        <v>17786</v>
      </c>
      <c r="N4108" s="197">
        <v>45834</v>
      </c>
      <c r="O4108" s="388">
        <f t="shared" si="193"/>
        <v>19900</v>
      </c>
      <c r="P4108" s="339">
        <f t="shared" si="194"/>
        <v>0</v>
      </c>
    </row>
    <row r="4109" spans="1:16" hidden="1" x14ac:dyDescent="0.25">
      <c r="A4109" s="116">
        <v>138329</v>
      </c>
      <c r="B4109" s="116">
        <v>7</v>
      </c>
      <c r="C4109" s="116">
        <v>1315101670</v>
      </c>
      <c r="D4109" s="116" t="s">
        <v>15787</v>
      </c>
      <c r="E4109" s="339">
        <v>1249145</v>
      </c>
      <c r="F4109" s="194">
        <v>1</v>
      </c>
      <c r="G4109" s="194">
        <v>1</v>
      </c>
      <c r="H4109" s="194" t="s">
        <v>10119</v>
      </c>
      <c r="I4109" s="194">
        <f t="shared" si="192"/>
        <v>0</v>
      </c>
      <c r="J4109" s="116" t="s">
        <v>10120</v>
      </c>
      <c r="K4109" s="116" t="s">
        <v>12037</v>
      </c>
      <c r="L4109" s="197">
        <v>45799</v>
      </c>
      <c r="M4109" s="116" t="s">
        <v>15789</v>
      </c>
      <c r="N4109" s="197">
        <v>45834</v>
      </c>
      <c r="O4109" s="388">
        <f t="shared" si="193"/>
        <v>1249145</v>
      </c>
      <c r="P4109" s="339">
        <f t="shared" si="194"/>
        <v>0</v>
      </c>
    </row>
    <row r="4110" spans="1:16" hidden="1" x14ac:dyDescent="0.25">
      <c r="A4110" s="116">
        <v>138329</v>
      </c>
      <c r="B4110" s="116">
        <v>7</v>
      </c>
      <c r="C4110" s="116">
        <v>1315101670</v>
      </c>
      <c r="D4110" s="116" t="s">
        <v>15787</v>
      </c>
      <c r="E4110" s="339">
        <v>1249145</v>
      </c>
      <c r="F4110" s="194">
        <v>1</v>
      </c>
      <c r="G4110" s="194">
        <v>1</v>
      </c>
      <c r="H4110" s="194" t="s">
        <v>10119</v>
      </c>
      <c r="I4110" s="194">
        <f t="shared" si="192"/>
        <v>0</v>
      </c>
      <c r="J4110" s="116" t="s">
        <v>10120</v>
      </c>
      <c r="K4110" s="116" t="s">
        <v>12037</v>
      </c>
      <c r="L4110" s="197">
        <v>45799</v>
      </c>
      <c r="M4110" s="116"/>
      <c r="N4110" s="197">
        <v>45889</v>
      </c>
      <c r="O4110" s="388">
        <f t="shared" si="193"/>
        <v>1249145</v>
      </c>
      <c r="P4110" s="339">
        <f t="shared" si="194"/>
        <v>0</v>
      </c>
    </row>
    <row r="4111" spans="1:16" hidden="1" x14ac:dyDescent="0.25">
      <c r="A4111" s="116">
        <v>138329</v>
      </c>
      <c r="B4111" s="116">
        <v>6</v>
      </c>
      <c r="C4111" s="116">
        <v>1315103420</v>
      </c>
      <c r="D4111" s="116" t="s">
        <v>8929</v>
      </c>
      <c r="E4111" s="339">
        <v>1173080</v>
      </c>
      <c r="F4111" s="194">
        <v>1</v>
      </c>
      <c r="G4111" s="194">
        <v>1</v>
      </c>
      <c r="H4111" s="194" t="s">
        <v>10119</v>
      </c>
      <c r="I4111" s="194">
        <f t="shared" si="192"/>
        <v>0</v>
      </c>
      <c r="J4111" s="116" t="s">
        <v>10120</v>
      </c>
      <c r="K4111" s="116" t="s">
        <v>12037</v>
      </c>
      <c r="L4111" s="197">
        <v>45799</v>
      </c>
      <c r="M4111" s="116" t="s">
        <v>17786</v>
      </c>
      <c r="N4111" s="197">
        <v>45834</v>
      </c>
      <c r="O4111" s="388">
        <f t="shared" si="193"/>
        <v>1173080</v>
      </c>
      <c r="P4111" s="339">
        <f t="shared" si="194"/>
        <v>0</v>
      </c>
    </row>
    <row r="4112" spans="1:16" hidden="1" x14ac:dyDescent="0.25">
      <c r="A4112" s="116">
        <v>138329</v>
      </c>
      <c r="B4112" s="116">
        <v>5</v>
      </c>
      <c r="C4112" s="116">
        <v>1316107620</v>
      </c>
      <c r="D4112" s="116" t="s">
        <v>8566</v>
      </c>
      <c r="E4112" s="339">
        <v>67722</v>
      </c>
      <c r="F4112" s="194">
        <v>2</v>
      </c>
      <c r="G4112" s="194">
        <v>2</v>
      </c>
      <c r="H4112" s="194" t="s">
        <v>10119</v>
      </c>
      <c r="I4112" s="194">
        <f t="shared" si="192"/>
        <v>0</v>
      </c>
      <c r="J4112" s="116" t="s">
        <v>10120</v>
      </c>
      <c r="K4112" s="116" t="s">
        <v>12037</v>
      </c>
      <c r="L4112" s="197">
        <v>45799</v>
      </c>
      <c r="M4112" s="116" t="s">
        <v>17786</v>
      </c>
      <c r="N4112" s="197">
        <v>45834</v>
      </c>
      <c r="O4112" s="388">
        <f t="shared" si="193"/>
        <v>33861</v>
      </c>
      <c r="P4112" s="339">
        <f t="shared" si="194"/>
        <v>0</v>
      </c>
    </row>
    <row r="4113" spans="1:16" hidden="1" x14ac:dyDescent="0.25">
      <c r="A4113" s="116">
        <v>138329</v>
      </c>
      <c r="B4113" s="116">
        <v>22</v>
      </c>
      <c r="C4113" s="116">
        <v>1316107630</v>
      </c>
      <c r="D4113" s="116" t="s">
        <v>15788</v>
      </c>
      <c r="E4113" s="339">
        <v>46560</v>
      </c>
      <c r="F4113" s="194">
        <v>1</v>
      </c>
      <c r="G4113" s="194">
        <v>1</v>
      </c>
      <c r="H4113" s="194" t="s">
        <v>10119</v>
      </c>
      <c r="I4113" s="194">
        <f t="shared" si="192"/>
        <v>0</v>
      </c>
      <c r="J4113" s="116" t="s">
        <v>10120</v>
      </c>
      <c r="K4113" s="116" t="s">
        <v>12037</v>
      </c>
      <c r="L4113" s="197">
        <v>45799</v>
      </c>
      <c r="M4113" s="116" t="s">
        <v>17786</v>
      </c>
      <c r="N4113" s="197">
        <v>45834</v>
      </c>
      <c r="O4113" s="388">
        <f t="shared" si="193"/>
        <v>46560</v>
      </c>
      <c r="P4113" s="339">
        <f t="shared" si="194"/>
        <v>0</v>
      </c>
    </row>
    <row r="4114" spans="1:16" hidden="1" x14ac:dyDescent="0.25">
      <c r="A4114" s="116">
        <v>138329</v>
      </c>
      <c r="B4114" s="116">
        <v>4</v>
      </c>
      <c r="C4114" s="116">
        <v>1316107640</v>
      </c>
      <c r="D4114" s="116" t="s">
        <v>11260</v>
      </c>
      <c r="E4114" s="339">
        <v>124324</v>
      </c>
      <c r="F4114" s="194">
        <v>1</v>
      </c>
      <c r="G4114" s="194">
        <v>1</v>
      </c>
      <c r="H4114" s="194" t="s">
        <v>10119</v>
      </c>
      <c r="I4114" s="194">
        <f t="shared" si="192"/>
        <v>0</v>
      </c>
      <c r="J4114" s="116" t="s">
        <v>10120</v>
      </c>
      <c r="K4114" s="116" t="s">
        <v>12037</v>
      </c>
      <c r="L4114" s="197">
        <v>45799</v>
      </c>
      <c r="M4114" s="116" t="s">
        <v>17786</v>
      </c>
      <c r="N4114" s="197">
        <v>45834</v>
      </c>
      <c r="O4114" s="388">
        <f t="shared" si="193"/>
        <v>124324</v>
      </c>
      <c r="P4114" s="339">
        <f t="shared" si="194"/>
        <v>0</v>
      </c>
    </row>
    <row r="4115" spans="1:16" hidden="1" x14ac:dyDescent="0.25">
      <c r="A4115" s="116">
        <v>138329</v>
      </c>
      <c r="B4115" s="116">
        <v>11</v>
      </c>
      <c r="C4115" s="116">
        <v>1318100060</v>
      </c>
      <c r="D4115" s="116" t="s">
        <v>7508</v>
      </c>
      <c r="E4115" s="339">
        <v>117143</v>
      </c>
      <c r="F4115" s="194">
        <v>1</v>
      </c>
      <c r="G4115" s="194">
        <v>1</v>
      </c>
      <c r="H4115" s="194" t="s">
        <v>10119</v>
      </c>
      <c r="I4115" s="194">
        <f t="shared" si="192"/>
        <v>0</v>
      </c>
      <c r="J4115" s="116" t="s">
        <v>10120</v>
      </c>
      <c r="K4115" s="116" t="s">
        <v>12037</v>
      </c>
      <c r="L4115" s="197">
        <v>45799</v>
      </c>
      <c r="M4115" s="116"/>
      <c r="N4115" s="197">
        <v>45902</v>
      </c>
      <c r="O4115" s="388">
        <f t="shared" si="193"/>
        <v>117143</v>
      </c>
      <c r="P4115" s="339">
        <f t="shared" si="194"/>
        <v>0</v>
      </c>
    </row>
    <row r="4116" spans="1:16" hidden="1" x14ac:dyDescent="0.25">
      <c r="A4116" s="116">
        <v>138329</v>
      </c>
      <c r="B4116" s="116">
        <v>1</v>
      </c>
      <c r="C4116" s="116">
        <v>1318100070</v>
      </c>
      <c r="D4116" s="116" t="s">
        <v>15094</v>
      </c>
      <c r="E4116" s="339">
        <v>435000</v>
      </c>
      <c r="F4116" s="194">
        <v>1</v>
      </c>
      <c r="G4116" s="194">
        <v>1</v>
      </c>
      <c r="H4116" s="194" t="s">
        <v>10119</v>
      </c>
      <c r="I4116" s="194">
        <f t="shared" si="192"/>
        <v>0</v>
      </c>
      <c r="J4116" s="116" t="s">
        <v>10120</v>
      </c>
      <c r="K4116" s="116" t="s">
        <v>12037</v>
      </c>
      <c r="L4116" s="197">
        <v>45799</v>
      </c>
      <c r="M4116" s="116"/>
      <c r="N4116" s="197">
        <v>45895</v>
      </c>
      <c r="O4116" s="388">
        <f t="shared" si="193"/>
        <v>435000</v>
      </c>
      <c r="P4116" s="339">
        <f t="shared" si="194"/>
        <v>0</v>
      </c>
    </row>
    <row r="4117" spans="1:16" hidden="1" x14ac:dyDescent="0.25">
      <c r="A4117" s="116">
        <v>138329</v>
      </c>
      <c r="B4117" s="116">
        <v>18</v>
      </c>
      <c r="C4117" s="116">
        <v>1318100230</v>
      </c>
      <c r="D4117" s="116" t="s">
        <v>17756</v>
      </c>
      <c r="E4117" s="339">
        <v>370059</v>
      </c>
      <c r="F4117" s="194">
        <v>1</v>
      </c>
      <c r="G4117" s="194">
        <v>1</v>
      </c>
      <c r="H4117" s="194" t="s">
        <v>10119</v>
      </c>
      <c r="I4117" s="194">
        <f t="shared" si="192"/>
        <v>0</v>
      </c>
      <c r="J4117" s="116" t="s">
        <v>10120</v>
      </c>
      <c r="K4117" s="116" t="s">
        <v>12037</v>
      </c>
      <c r="L4117" s="197">
        <v>45799</v>
      </c>
      <c r="M4117" s="116" t="s">
        <v>17786</v>
      </c>
      <c r="N4117" s="197">
        <v>45834</v>
      </c>
      <c r="O4117" s="388">
        <f t="shared" si="193"/>
        <v>370059</v>
      </c>
      <c r="P4117" s="339">
        <f t="shared" si="194"/>
        <v>0</v>
      </c>
    </row>
    <row r="4118" spans="1:16" hidden="1" x14ac:dyDescent="0.25">
      <c r="A4118" s="116">
        <v>138329</v>
      </c>
      <c r="B4118" s="116">
        <v>10</v>
      </c>
      <c r="C4118" s="116">
        <v>1318100740</v>
      </c>
      <c r="D4118" s="116" t="s">
        <v>11266</v>
      </c>
      <c r="E4118" s="339">
        <v>71500</v>
      </c>
      <c r="F4118" s="194">
        <v>1</v>
      </c>
      <c r="G4118" s="194">
        <v>1</v>
      </c>
      <c r="H4118" s="194" t="s">
        <v>10119</v>
      </c>
      <c r="I4118" s="194">
        <f t="shared" si="192"/>
        <v>0</v>
      </c>
      <c r="J4118" s="116" t="s">
        <v>10120</v>
      </c>
      <c r="K4118" s="116" t="s">
        <v>12037</v>
      </c>
      <c r="L4118" s="197">
        <v>45799</v>
      </c>
      <c r="M4118" s="116" t="s">
        <v>17786</v>
      </c>
      <c r="N4118" s="197">
        <v>45834</v>
      </c>
      <c r="O4118" s="388">
        <f t="shared" si="193"/>
        <v>71500</v>
      </c>
      <c r="P4118" s="339">
        <f t="shared" si="194"/>
        <v>0</v>
      </c>
    </row>
    <row r="4119" spans="1:16" hidden="1" x14ac:dyDescent="0.25">
      <c r="A4119" s="116">
        <v>138329</v>
      </c>
      <c r="B4119" s="116">
        <v>2</v>
      </c>
      <c r="C4119" s="116">
        <v>1318100760</v>
      </c>
      <c r="D4119" s="116" t="s">
        <v>7867</v>
      </c>
      <c r="E4119" s="339">
        <v>210461</v>
      </c>
      <c r="F4119" s="194">
        <v>1</v>
      </c>
      <c r="G4119" s="194">
        <v>1</v>
      </c>
      <c r="H4119" s="194" t="s">
        <v>10119</v>
      </c>
      <c r="I4119" s="194">
        <f t="shared" si="192"/>
        <v>0</v>
      </c>
      <c r="J4119" s="116" t="s">
        <v>10120</v>
      </c>
      <c r="K4119" s="116" t="s">
        <v>12037</v>
      </c>
      <c r="L4119" s="197">
        <v>45799</v>
      </c>
      <c r="M4119" s="116" t="s">
        <v>17786</v>
      </c>
      <c r="N4119" s="197">
        <v>45834</v>
      </c>
      <c r="O4119" s="388">
        <f t="shared" si="193"/>
        <v>210461</v>
      </c>
      <c r="P4119" s="339">
        <f t="shared" si="194"/>
        <v>0</v>
      </c>
    </row>
    <row r="4120" spans="1:16" hidden="1" x14ac:dyDescent="0.25">
      <c r="A4120" s="116">
        <v>138329</v>
      </c>
      <c r="B4120" s="116">
        <v>16</v>
      </c>
      <c r="C4120" s="116">
        <v>1318100920</v>
      </c>
      <c r="D4120" s="116" t="s">
        <v>11267</v>
      </c>
      <c r="E4120" s="339">
        <v>903500</v>
      </c>
      <c r="F4120" s="194">
        <v>1</v>
      </c>
      <c r="G4120" s="194">
        <v>1</v>
      </c>
      <c r="H4120" s="194" t="s">
        <v>10119</v>
      </c>
      <c r="I4120" s="194">
        <f t="shared" si="192"/>
        <v>0</v>
      </c>
      <c r="J4120" s="116" t="s">
        <v>10120</v>
      </c>
      <c r="K4120" s="116" t="s">
        <v>12037</v>
      </c>
      <c r="L4120" s="197">
        <v>45799</v>
      </c>
      <c r="M4120" s="116" t="s">
        <v>17786</v>
      </c>
      <c r="N4120" s="197">
        <v>45834</v>
      </c>
      <c r="O4120" s="388">
        <f t="shared" si="193"/>
        <v>903500</v>
      </c>
      <c r="P4120" s="339">
        <f t="shared" si="194"/>
        <v>0</v>
      </c>
    </row>
    <row r="4121" spans="1:16" hidden="1" x14ac:dyDescent="0.25">
      <c r="A4121" s="116">
        <v>138329</v>
      </c>
      <c r="B4121" s="116">
        <v>17</v>
      </c>
      <c r="C4121" s="116">
        <v>1318102450</v>
      </c>
      <c r="D4121" s="116" t="s">
        <v>11268</v>
      </c>
      <c r="E4121" s="339">
        <v>368351.01</v>
      </c>
      <c r="F4121" s="194">
        <v>3</v>
      </c>
      <c r="G4121" s="194">
        <v>3</v>
      </c>
      <c r="H4121" s="194" t="s">
        <v>10119</v>
      </c>
      <c r="I4121" s="194">
        <f t="shared" si="192"/>
        <v>0</v>
      </c>
      <c r="J4121" s="116" t="s">
        <v>10120</v>
      </c>
      <c r="K4121" s="116" t="s">
        <v>12037</v>
      </c>
      <c r="L4121" s="197">
        <v>45799</v>
      </c>
      <c r="M4121" s="116" t="s">
        <v>17786</v>
      </c>
      <c r="N4121" s="197">
        <v>45834</v>
      </c>
      <c r="O4121" s="388">
        <f t="shared" si="193"/>
        <v>122783.67</v>
      </c>
      <c r="P4121" s="339">
        <f t="shared" si="194"/>
        <v>0</v>
      </c>
    </row>
    <row r="4122" spans="1:16" hidden="1" x14ac:dyDescent="0.25">
      <c r="A4122" s="116">
        <v>138329</v>
      </c>
      <c r="B4122" s="116">
        <v>3</v>
      </c>
      <c r="C4122" s="116">
        <v>1318105370</v>
      </c>
      <c r="D4122" s="116" t="s">
        <v>7236</v>
      </c>
      <c r="E4122" s="339">
        <v>128637</v>
      </c>
      <c r="F4122" s="194">
        <v>1</v>
      </c>
      <c r="G4122" s="194">
        <v>1</v>
      </c>
      <c r="H4122" s="194" t="s">
        <v>10119</v>
      </c>
      <c r="I4122" s="194">
        <f t="shared" si="192"/>
        <v>0</v>
      </c>
      <c r="J4122" s="116" t="s">
        <v>10120</v>
      </c>
      <c r="K4122" s="116" t="s">
        <v>12037</v>
      </c>
      <c r="L4122" s="197">
        <v>45799</v>
      </c>
      <c r="M4122" s="116" t="s">
        <v>17786</v>
      </c>
      <c r="N4122" s="197">
        <v>45834</v>
      </c>
      <c r="O4122" s="388">
        <f t="shared" si="193"/>
        <v>128637</v>
      </c>
      <c r="P4122" s="339">
        <f t="shared" si="194"/>
        <v>0</v>
      </c>
    </row>
    <row r="4123" spans="1:16" hidden="1" x14ac:dyDescent="0.25">
      <c r="A4123" s="116">
        <v>138329</v>
      </c>
      <c r="B4123" s="116">
        <v>13</v>
      </c>
      <c r="C4123" s="116">
        <v>1321100480</v>
      </c>
      <c r="D4123" s="116" t="s">
        <v>10385</v>
      </c>
      <c r="E4123" s="339">
        <v>487171.28</v>
      </c>
      <c r="F4123" s="194">
        <v>8</v>
      </c>
      <c r="G4123" s="194">
        <v>8</v>
      </c>
      <c r="H4123" s="194" t="s">
        <v>10119</v>
      </c>
      <c r="I4123" s="194">
        <f t="shared" si="192"/>
        <v>0</v>
      </c>
      <c r="J4123" s="116" t="s">
        <v>10120</v>
      </c>
      <c r="K4123" s="116" t="s">
        <v>12037</v>
      </c>
      <c r="L4123" s="197">
        <v>45799</v>
      </c>
      <c r="M4123" s="116" t="s">
        <v>17786</v>
      </c>
      <c r="N4123" s="197">
        <v>45834</v>
      </c>
      <c r="O4123" s="388">
        <f t="shared" si="193"/>
        <v>60896.41</v>
      </c>
      <c r="P4123" s="339">
        <f t="shared" si="194"/>
        <v>0</v>
      </c>
    </row>
    <row r="4124" spans="1:16" hidden="1" x14ac:dyDescent="0.25">
      <c r="A4124" s="116">
        <v>138385</v>
      </c>
      <c r="B4124" s="116">
        <v>4</v>
      </c>
      <c r="C4124" s="116">
        <v>1015100020</v>
      </c>
      <c r="D4124" s="116" t="s">
        <v>10351</v>
      </c>
      <c r="E4124" s="339">
        <v>38750</v>
      </c>
      <c r="F4124" s="194">
        <v>1</v>
      </c>
      <c r="G4124" s="194">
        <v>1</v>
      </c>
      <c r="H4124" s="194" t="s">
        <v>10119</v>
      </c>
      <c r="I4124" s="194">
        <f t="shared" si="192"/>
        <v>0</v>
      </c>
      <c r="J4124" s="116" t="s">
        <v>10126</v>
      </c>
      <c r="K4124" s="116" t="s">
        <v>15310</v>
      </c>
      <c r="L4124" s="197">
        <v>45800</v>
      </c>
      <c r="M4124" s="116" t="s">
        <v>15644</v>
      </c>
      <c r="N4124" s="197">
        <v>45820</v>
      </c>
      <c r="O4124" s="388">
        <f t="shared" si="193"/>
        <v>38750</v>
      </c>
      <c r="P4124" s="339">
        <f t="shared" si="194"/>
        <v>0</v>
      </c>
    </row>
    <row r="4125" spans="1:16" hidden="1" x14ac:dyDescent="0.25">
      <c r="A4125" s="116">
        <v>138385</v>
      </c>
      <c r="B4125" s="116">
        <v>3</v>
      </c>
      <c r="C4125" s="116">
        <v>1114100610</v>
      </c>
      <c r="D4125" s="116" t="s">
        <v>10353</v>
      </c>
      <c r="E4125" s="339">
        <v>215000</v>
      </c>
      <c r="F4125" s="194">
        <v>1</v>
      </c>
      <c r="G4125" s="194">
        <v>1</v>
      </c>
      <c r="H4125" s="194" t="s">
        <v>10119</v>
      </c>
      <c r="I4125" s="194">
        <f t="shared" si="192"/>
        <v>0</v>
      </c>
      <c r="J4125" s="116" t="s">
        <v>10126</v>
      </c>
      <c r="K4125" s="116" t="s">
        <v>15310</v>
      </c>
      <c r="L4125" s="197">
        <v>45800</v>
      </c>
      <c r="M4125" s="116" t="s">
        <v>15644</v>
      </c>
      <c r="N4125" s="197">
        <v>45820</v>
      </c>
      <c r="O4125" s="388">
        <f t="shared" si="193"/>
        <v>215000</v>
      </c>
      <c r="P4125" s="339">
        <f t="shared" si="194"/>
        <v>0</v>
      </c>
    </row>
    <row r="4126" spans="1:16" hidden="1" x14ac:dyDescent="0.25">
      <c r="A4126" s="116">
        <v>138385</v>
      </c>
      <c r="B4126" s="116">
        <v>2</v>
      </c>
      <c r="C4126" s="116">
        <v>1118101100</v>
      </c>
      <c r="D4126" s="116" t="s">
        <v>7081</v>
      </c>
      <c r="E4126" s="339">
        <v>58516</v>
      </c>
      <c r="F4126" s="194">
        <v>1</v>
      </c>
      <c r="G4126" s="194">
        <v>1</v>
      </c>
      <c r="H4126" s="194" t="s">
        <v>10119</v>
      </c>
      <c r="I4126" s="194">
        <f t="shared" si="192"/>
        <v>0</v>
      </c>
      <c r="J4126" s="116" t="s">
        <v>10126</v>
      </c>
      <c r="K4126" s="116" t="s">
        <v>15310</v>
      </c>
      <c r="L4126" s="197">
        <v>45800</v>
      </c>
      <c r="M4126" s="116" t="s">
        <v>15644</v>
      </c>
      <c r="N4126" s="197">
        <v>45881</v>
      </c>
      <c r="O4126" s="388">
        <f t="shared" si="193"/>
        <v>58516</v>
      </c>
      <c r="P4126" s="339">
        <f t="shared" si="194"/>
        <v>0</v>
      </c>
    </row>
    <row r="4127" spans="1:16" hidden="1" x14ac:dyDescent="0.25">
      <c r="A4127" s="116">
        <v>138385</v>
      </c>
      <c r="B4127" s="116">
        <v>1</v>
      </c>
      <c r="C4127" s="116">
        <v>1515100380</v>
      </c>
      <c r="D4127" s="116" t="s">
        <v>8470</v>
      </c>
      <c r="E4127" s="339">
        <v>2704345</v>
      </c>
      <c r="F4127" s="194">
        <v>1</v>
      </c>
      <c r="G4127" s="194">
        <v>1</v>
      </c>
      <c r="H4127" s="194" t="s">
        <v>10119</v>
      </c>
      <c r="I4127" s="194">
        <f t="shared" si="192"/>
        <v>0</v>
      </c>
      <c r="J4127" s="116" t="s">
        <v>10126</v>
      </c>
      <c r="K4127" s="116" t="s">
        <v>15310</v>
      </c>
      <c r="L4127" s="197">
        <v>45800</v>
      </c>
      <c r="M4127" s="116" t="s">
        <v>15643</v>
      </c>
      <c r="N4127" s="197">
        <v>45832</v>
      </c>
      <c r="O4127" s="388">
        <f t="shared" si="193"/>
        <v>2704345</v>
      </c>
      <c r="P4127" s="339">
        <f t="shared" si="194"/>
        <v>0</v>
      </c>
    </row>
    <row r="4128" spans="1:16" hidden="1" x14ac:dyDescent="0.25">
      <c r="A4128" s="116">
        <v>138415</v>
      </c>
      <c r="B4128" s="116">
        <v>3</v>
      </c>
      <c r="C4128" s="116">
        <v>1010100750</v>
      </c>
      <c r="D4128" s="116" t="s">
        <v>11041</v>
      </c>
      <c r="E4128" s="339">
        <v>106448.4</v>
      </c>
      <c r="F4128" s="194">
        <v>60</v>
      </c>
      <c r="G4128" s="194">
        <v>60</v>
      </c>
      <c r="H4128" s="194" t="s">
        <v>10119</v>
      </c>
      <c r="I4128" s="194">
        <f t="shared" si="192"/>
        <v>0</v>
      </c>
      <c r="J4128" s="116" t="s">
        <v>10120</v>
      </c>
      <c r="K4128" s="116" t="s">
        <v>15626</v>
      </c>
      <c r="L4128" s="197">
        <v>45800</v>
      </c>
      <c r="M4128" s="116"/>
      <c r="N4128" s="197">
        <v>45869</v>
      </c>
      <c r="O4128" s="388">
        <f t="shared" si="193"/>
        <v>1774.1399999999999</v>
      </c>
      <c r="P4128" s="339">
        <f t="shared" si="194"/>
        <v>0</v>
      </c>
    </row>
    <row r="4129" spans="1:16" hidden="1" x14ac:dyDescent="0.25">
      <c r="A4129" s="116">
        <v>138415</v>
      </c>
      <c r="B4129" s="116">
        <v>2</v>
      </c>
      <c r="C4129" s="116">
        <v>1012100020</v>
      </c>
      <c r="D4129" s="116" t="s">
        <v>10488</v>
      </c>
      <c r="E4129" s="339">
        <v>70574.850000000006</v>
      </c>
      <c r="F4129" s="194">
        <v>3</v>
      </c>
      <c r="G4129" s="194">
        <v>3</v>
      </c>
      <c r="H4129" s="194" t="s">
        <v>10119</v>
      </c>
      <c r="I4129" s="194">
        <f t="shared" si="192"/>
        <v>0</v>
      </c>
      <c r="J4129" s="116" t="s">
        <v>10120</v>
      </c>
      <c r="K4129" s="116" t="s">
        <v>15626</v>
      </c>
      <c r="L4129" s="197">
        <v>45800</v>
      </c>
      <c r="M4129" s="116"/>
      <c r="N4129" s="197">
        <v>45819</v>
      </c>
      <c r="O4129" s="388">
        <f t="shared" si="193"/>
        <v>23524.95</v>
      </c>
      <c r="P4129" s="339">
        <f t="shared" si="194"/>
        <v>0</v>
      </c>
    </row>
    <row r="4130" spans="1:16" hidden="1" x14ac:dyDescent="0.25">
      <c r="A4130" s="116">
        <v>138415</v>
      </c>
      <c r="B4130" s="116">
        <v>1</v>
      </c>
      <c r="C4130" s="116">
        <v>1546101870</v>
      </c>
      <c r="D4130" s="116" t="s">
        <v>16201</v>
      </c>
      <c r="E4130" s="339">
        <v>28744.5</v>
      </c>
      <c r="F4130" s="194">
        <v>50</v>
      </c>
      <c r="G4130" s="194">
        <v>50</v>
      </c>
      <c r="H4130" s="194" t="s">
        <v>10119</v>
      </c>
      <c r="I4130" s="194">
        <f t="shared" si="192"/>
        <v>0</v>
      </c>
      <c r="J4130" s="116" t="s">
        <v>10120</v>
      </c>
      <c r="K4130" s="116" t="s">
        <v>15626</v>
      </c>
      <c r="L4130" s="197">
        <v>45800</v>
      </c>
      <c r="M4130" s="116" t="s">
        <v>16019</v>
      </c>
      <c r="N4130" s="197">
        <v>45869</v>
      </c>
      <c r="O4130" s="388">
        <f t="shared" si="193"/>
        <v>574.89</v>
      </c>
      <c r="P4130" s="339">
        <f t="shared" si="194"/>
        <v>0</v>
      </c>
    </row>
    <row r="4131" spans="1:16" hidden="1" x14ac:dyDescent="0.25">
      <c r="A4131" s="116">
        <v>138415</v>
      </c>
      <c r="B4131" s="116">
        <v>4</v>
      </c>
      <c r="C4131" s="116">
        <v>1546101890</v>
      </c>
      <c r="D4131" s="116" t="s">
        <v>17459</v>
      </c>
      <c r="E4131" s="339">
        <v>10119.200000000001</v>
      </c>
      <c r="F4131" s="194">
        <v>5</v>
      </c>
      <c r="G4131" s="194">
        <v>5</v>
      </c>
      <c r="H4131" s="194" t="s">
        <v>10119</v>
      </c>
      <c r="I4131" s="194">
        <f t="shared" si="192"/>
        <v>0</v>
      </c>
      <c r="J4131" s="116" t="s">
        <v>10120</v>
      </c>
      <c r="K4131" s="116" t="s">
        <v>15626</v>
      </c>
      <c r="L4131" s="197">
        <v>45800</v>
      </c>
      <c r="M4131" s="116"/>
      <c r="N4131" s="197">
        <v>45840</v>
      </c>
      <c r="O4131" s="388">
        <f t="shared" si="193"/>
        <v>2023.8400000000001</v>
      </c>
      <c r="P4131" s="339">
        <f t="shared" si="194"/>
        <v>0</v>
      </c>
    </row>
    <row r="4132" spans="1:16" hidden="1" x14ac:dyDescent="0.25">
      <c r="A4132" s="116">
        <v>138419</v>
      </c>
      <c r="B4132" s="116">
        <v>1</v>
      </c>
      <c r="C4132" s="116">
        <v>1014100500</v>
      </c>
      <c r="D4132" s="116" t="s">
        <v>1915</v>
      </c>
      <c r="E4132" s="339">
        <v>23148.2</v>
      </c>
      <c r="F4132" s="194">
        <v>5</v>
      </c>
      <c r="G4132" s="194">
        <v>5</v>
      </c>
      <c r="H4132" s="194" t="s">
        <v>10119</v>
      </c>
      <c r="I4132" s="194">
        <f t="shared" si="192"/>
        <v>0</v>
      </c>
      <c r="J4132" s="116" t="s">
        <v>10389</v>
      </c>
      <c r="K4132" s="116" t="s">
        <v>11758</v>
      </c>
      <c r="L4132" s="197">
        <v>45799</v>
      </c>
      <c r="M4132" s="116"/>
      <c r="N4132" s="197">
        <v>45803</v>
      </c>
      <c r="O4132" s="388">
        <f t="shared" si="193"/>
        <v>4629.6400000000003</v>
      </c>
      <c r="P4132" s="339">
        <f t="shared" si="194"/>
        <v>0</v>
      </c>
    </row>
    <row r="4133" spans="1:16" hidden="1" x14ac:dyDescent="0.25">
      <c r="A4133" s="116">
        <v>138419</v>
      </c>
      <c r="B4133" s="116">
        <v>3</v>
      </c>
      <c r="C4133" s="116">
        <v>1022102620</v>
      </c>
      <c r="D4133" s="116" t="s">
        <v>16164</v>
      </c>
      <c r="E4133" s="339">
        <v>11565</v>
      </c>
      <c r="F4133" s="194">
        <v>20</v>
      </c>
      <c r="G4133" s="194">
        <v>20</v>
      </c>
      <c r="H4133" s="194" t="s">
        <v>10119</v>
      </c>
      <c r="I4133" s="194">
        <f t="shared" si="192"/>
        <v>0</v>
      </c>
      <c r="J4133" s="116" t="s">
        <v>10389</v>
      </c>
      <c r="K4133" s="116" t="s">
        <v>11758</v>
      </c>
      <c r="L4133" s="197">
        <v>45799</v>
      </c>
      <c r="M4133" s="116"/>
      <c r="N4133" s="197">
        <v>45803</v>
      </c>
      <c r="O4133" s="388">
        <f t="shared" si="193"/>
        <v>578.25</v>
      </c>
      <c r="P4133" s="339">
        <f t="shared" si="194"/>
        <v>0</v>
      </c>
    </row>
    <row r="4134" spans="1:16" hidden="1" x14ac:dyDescent="0.25">
      <c r="A4134" s="116">
        <v>138419</v>
      </c>
      <c r="B4134" s="116">
        <v>2</v>
      </c>
      <c r="C4134" s="116">
        <v>1239100060</v>
      </c>
      <c r="D4134" s="116" t="s">
        <v>16192</v>
      </c>
      <c r="E4134" s="339">
        <v>12225</v>
      </c>
      <c r="F4134" s="194">
        <v>20</v>
      </c>
      <c r="G4134" s="194">
        <v>20</v>
      </c>
      <c r="H4134" s="194" t="s">
        <v>10119</v>
      </c>
      <c r="I4134" s="194">
        <f t="shared" si="192"/>
        <v>0</v>
      </c>
      <c r="J4134" s="116" t="s">
        <v>10389</v>
      </c>
      <c r="K4134" s="116" t="s">
        <v>11758</v>
      </c>
      <c r="L4134" s="197">
        <v>45799</v>
      </c>
      <c r="M4134" s="116"/>
      <c r="N4134" s="197">
        <v>45803</v>
      </c>
      <c r="O4134" s="388">
        <f t="shared" si="193"/>
        <v>611.25</v>
      </c>
      <c r="P4134" s="339">
        <f t="shared" si="194"/>
        <v>0</v>
      </c>
    </row>
    <row r="4135" spans="1:16" hidden="1" x14ac:dyDescent="0.25">
      <c r="A4135" s="116">
        <v>138438</v>
      </c>
      <c r="B4135" s="116">
        <v>5</v>
      </c>
      <c r="C4135" s="116">
        <v>1015100020</v>
      </c>
      <c r="D4135" s="116" t="s">
        <v>10351</v>
      </c>
      <c r="E4135" s="339">
        <v>38750</v>
      </c>
      <c r="F4135" s="194">
        <v>1</v>
      </c>
      <c r="G4135" s="194">
        <v>1</v>
      </c>
      <c r="H4135" s="194" t="s">
        <v>10119</v>
      </c>
      <c r="I4135" s="194">
        <f t="shared" si="192"/>
        <v>0</v>
      </c>
      <c r="J4135" s="116" t="s">
        <v>10126</v>
      </c>
      <c r="K4135" s="116" t="s">
        <v>11657</v>
      </c>
      <c r="L4135" s="197">
        <v>45800</v>
      </c>
      <c r="M4135" s="116" t="s">
        <v>15627</v>
      </c>
      <c r="N4135" s="197">
        <v>45817</v>
      </c>
      <c r="O4135" s="388">
        <f t="shared" si="193"/>
        <v>38750</v>
      </c>
      <c r="P4135" s="339">
        <f t="shared" si="194"/>
        <v>0</v>
      </c>
    </row>
    <row r="4136" spans="1:16" hidden="1" x14ac:dyDescent="0.25">
      <c r="A4136" s="116">
        <v>138438</v>
      </c>
      <c r="B4136" s="116">
        <v>4</v>
      </c>
      <c r="C4136" s="116">
        <v>1122100000</v>
      </c>
      <c r="D4136" s="116" t="s">
        <v>11187</v>
      </c>
      <c r="E4136" s="339">
        <v>382195</v>
      </c>
      <c r="F4136" s="194">
        <v>1</v>
      </c>
      <c r="G4136" s="194">
        <v>1</v>
      </c>
      <c r="H4136" s="194" t="s">
        <v>10119</v>
      </c>
      <c r="I4136" s="194">
        <f t="shared" si="192"/>
        <v>0</v>
      </c>
      <c r="J4136" s="116" t="s">
        <v>10126</v>
      </c>
      <c r="K4136" s="116" t="s">
        <v>11657</v>
      </c>
      <c r="L4136" s="197">
        <v>45800</v>
      </c>
      <c r="M4136" s="116" t="s">
        <v>15627</v>
      </c>
      <c r="N4136" s="197">
        <v>45817</v>
      </c>
      <c r="O4136" s="388">
        <f t="shared" si="193"/>
        <v>382195</v>
      </c>
      <c r="P4136" s="339">
        <f t="shared" si="194"/>
        <v>0</v>
      </c>
    </row>
    <row r="4137" spans="1:16" hidden="1" x14ac:dyDescent="0.25">
      <c r="A4137" s="116">
        <v>138438</v>
      </c>
      <c r="B4137" s="116">
        <v>1</v>
      </c>
      <c r="C4137" s="116">
        <v>1511102130</v>
      </c>
      <c r="D4137" s="116" t="s">
        <v>10484</v>
      </c>
      <c r="E4137" s="339">
        <v>8140.56</v>
      </c>
      <c r="F4137" s="194">
        <v>8</v>
      </c>
      <c r="G4137" s="194">
        <v>8</v>
      </c>
      <c r="H4137" s="194" t="s">
        <v>10119</v>
      </c>
      <c r="I4137" s="194">
        <f t="shared" si="192"/>
        <v>0</v>
      </c>
      <c r="J4137" s="116" t="s">
        <v>10126</v>
      </c>
      <c r="K4137" s="116" t="s">
        <v>11657</v>
      </c>
      <c r="L4137" s="197">
        <v>45800</v>
      </c>
      <c r="M4137" s="116" t="s">
        <v>15627</v>
      </c>
      <c r="N4137" s="197">
        <v>45817</v>
      </c>
      <c r="O4137" s="388">
        <f t="shared" si="193"/>
        <v>1017.57</v>
      </c>
      <c r="P4137" s="339">
        <f t="shared" si="194"/>
        <v>0</v>
      </c>
    </row>
    <row r="4138" spans="1:16" hidden="1" x14ac:dyDescent="0.25">
      <c r="A4138" s="116">
        <v>138438</v>
      </c>
      <c r="B4138" s="116">
        <v>2</v>
      </c>
      <c r="C4138" s="116">
        <v>1521100650</v>
      </c>
      <c r="D4138" s="116" t="s">
        <v>17537</v>
      </c>
      <c r="E4138" s="339">
        <v>1080</v>
      </c>
      <c r="F4138" s="194">
        <v>8</v>
      </c>
      <c r="G4138" s="194">
        <v>8</v>
      </c>
      <c r="H4138" s="194" t="s">
        <v>10119</v>
      </c>
      <c r="I4138" s="194">
        <f t="shared" si="192"/>
        <v>0</v>
      </c>
      <c r="J4138" s="116" t="s">
        <v>10126</v>
      </c>
      <c r="K4138" s="116" t="s">
        <v>11657</v>
      </c>
      <c r="L4138" s="197">
        <v>45800</v>
      </c>
      <c r="M4138" s="116" t="s">
        <v>15627</v>
      </c>
      <c r="N4138" s="197">
        <v>45817</v>
      </c>
      <c r="O4138" s="388">
        <f t="shared" si="193"/>
        <v>135</v>
      </c>
      <c r="P4138" s="339">
        <f t="shared" si="194"/>
        <v>0</v>
      </c>
    </row>
    <row r="4139" spans="1:16" hidden="1" x14ac:dyDescent="0.25">
      <c r="A4139" s="116">
        <v>138438</v>
      </c>
      <c r="B4139" s="116">
        <v>3</v>
      </c>
      <c r="C4139" s="116">
        <v>1810105190</v>
      </c>
      <c r="D4139" s="116" t="s">
        <v>10568</v>
      </c>
      <c r="E4139" s="339">
        <v>4273.2</v>
      </c>
      <c r="F4139" s="194">
        <v>20</v>
      </c>
      <c r="G4139" s="194">
        <v>20</v>
      </c>
      <c r="H4139" s="194" t="s">
        <v>10119</v>
      </c>
      <c r="I4139" s="194">
        <f t="shared" si="192"/>
        <v>0</v>
      </c>
      <c r="J4139" s="116" t="s">
        <v>10126</v>
      </c>
      <c r="K4139" s="116" t="s">
        <v>11657</v>
      </c>
      <c r="L4139" s="197">
        <v>45800</v>
      </c>
      <c r="M4139" s="116" t="s">
        <v>15627</v>
      </c>
      <c r="N4139" s="197">
        <v>45817</v>
      </c>
      <c r="O4139" s="388">
        <f t="shared" si="193"/>
        <v>213.66</v>
      </c>
      <c r="P4139" s="339">
        <f t="shared" si="194"/>
        <v>0</v>
      </c>
    </row>
    <row r="4140" spans="1:16" hidden="1" x14ac:dyDescent="0.25">
      <c r="A4140" s="116">
        <v>138542</v>
      </c>
      <c r="B4140" s="116">
        <v>1</v>
      </c>
      <c r="C4140" s="116">
        <v>1520100990</v>
      </c>
      <c r="D4140" s="116" t="s">
        <v>17619</v>
      </c>
      <c r="E4140" s="339">
        <v>52452</v>
      </c>
      <c r="F4140" s="194">
        <v>3</v>
      </c>
      <c r="G4140" s="194">
        <v>3</v>
      </c>
      <c r="H4140" s="194" t="s">
        <v>10119</v>
      </c>
      <c r="I4140" s="194">
        <f t="shared" si="192"/>
        <v>0</v>
      </c>
      <c r="J4140" s="116" t="s">
        <v>10126</v>
      </c>
      <c r="K4140" s="116" t="s">
        <v>15310</v>
      </c>
      <c r="L4140" s="197">
        <v>45803</v>
      </c>
      <c r="M4140" s="116" t="s">
        <v>15599</v>
      </c>
      <c r="N4140" s="197">
        <v>45805</v>
      </c>
      <c r="O4140" s="388">
        <f t="shared" si="193"/>
        <v>17484</v>
      </c>
      <c r="P4140" s="339">
        <f t="shared" si="194"/>
        <v>0</v>
      </c>
    </row>
    <row r="4141" spans="1:16" hidden="1" x14ac:dyDescent="0.25">
      <c r="A4141" s="116">
        <v>138542</v>
      </c>
      <c r="B4141" s="116">
        <v>2</v>
      </c>
      <c r="C4141" s="116">
        <v>1520103660</v>
      </c>
      <c r="D4141" s="116" t="s">
        <v>16198</v>
      </c>
      <c r="E4141" s="339">
        <v>57396</v>
      </c>
      <c r="F4141" s="194">
        <v>2</v>
      </c>
      <c r="G4141" s="194">
        <v>2</v>
      </c>
      <c r="H4141" s="194" t="s">
        <v>10119</v>
      </c>
      <c r="I4141" s="194">
        <f t="shared" si="192"/>
        <v>0</v>
      </c>
      <c r="J4141" s="116" t="s">
        <v>10126</v>
      </c>
      <c r="K4141" s="116" t="s">
        <v>15310</v>
      </c>
      <c r="L4141" s="197">
        <v>45803</v>
      </c>
      <c r="M4141" s="116" t="s">
        <v>15599</v>
      </c>
      <c r="N4141" s="197">
        <v>45805</v>
      </c>
      <c r="O4141" s="388">
        <f t="shared" si="193"/>
        <v>28698</v>
      </c>
      <c r="P4141" s="339">
        <f t="shared" si="194"/>
        <v>0</v>
      </c>
    </row>
    <row r="4142" spans="1:16" hidden="1" x14ac:dyDescent="0.25">
      <c r="A4142" s="116">
        <v>138542</v>
      </c>
      <c r="B4142" s="116">
        <v>3</v>
      </c>
      <c r="C4142" s="116">
        <v>1526115440</v>
      </c>
      <c r="D4142" s="116" t="s">
        <v>17789</v>
      </c>
      <c r="E4142" s="339">
        <v>62044</v>
      </c>
      <c r="F4142" s="194">
        <v>1</v>
      </c>
      <c r="G4142" s="194">
        <v>1</v>
      </c>
      <c r="H4142" s="194" t="s">
        <v>10119</v>
      </c>
      <c r="I4142" s="194">
        <f t="shared" si="192"/>
        <v>0</v>
      </c>
      <c r="J4142" s="116" t="s">
        <v>10126</v>
      </c>
      <c r="K4142" s="116" t="s">
        <v>15310</v>
      </c>
      <c r="L4142" s="197">
        <v>45803</v>
      </c>
      <c r="M4142" s="116" t="s">
        <v>15599</v>
      </c>
      <c r="N4142" s="197">
        <v>45805</v>
      </c>
      <c r="O4142" s="388">
        <f t="shared" si="193"/>
        <v>62044</v>
      </c>
      <c r="P4142" s="339">
        <f t="shared" si="194"/>
        <v>0</v>
      </c>
    </row>
    <row r="4143" spans="1:16" hidden="1" x14ac:dyDescent="0.25">
      <c r="A4143" s="116">
        <v>138547</v>
      </c>
      <c r="B4143" s="116">
        <v>11</v>
      </c>
      <c r="C4143" s="116">
        <v>1013100090</v>
      </c>
      <c r="D4143" s="116" t="s">
        <v>11037</v>
      </c>
      <c r="E4143" s="339">
        <v>335000</v>
      </c>
      <c r="F4143" s="194">
        <v>1</v>
      </c>
      <c r="G4143" s="194">
        <v>1</v>
      </c>
      <c r="H4143" s="194" t="s">
        <v>10119</v>
      </c>
      <c r="I4143" s="194">
        <f t="shared" si="192"/>
        <v>0</v>
      </c>
      <c r="J4143" s="116" t="s">
        <v>10126</v>
      </c>
      <c r="K4143" s="116" t="s">
        <v>15365</v>
      </c>
      <c r="L4143" s="197">
        <v>45803</v>
      </c>
      <c r="M4143" s="116" t="s">
        <v>15622</v>
      </c>
      <c r="N4143" s="197">
        <v>45812</v>
      </c>
      <c r="O4143" s="388">
        <f t="shared" si="193"/>
        <v>335000</v>
      </c>
      <c r="P4143" s="339">
        <f t="shared" si="194"/>
        <v>0</v>
      </c>
    </row>
    <row r="4144" spans="1:16" hidden="1" x14ac:dyDescent="0.25">
      <c r="A4144" s="116">
        <v>138547</v>
      </c>
      <c r="B4144" s="116">
        <v>9</v>
      </c>
      <c r="C4144" s="116">
        <v>1226100190</v>
      </c>
      <c r="D4144" s="116" t="s">
        <v>11226</v>
      </c>
      <c r="E4144" s="339">
        <v>5939.5</v>
      </c>
      <c r="F4144" s="194">
        <v>1</v>
      </c>
      <c r="G4144" s="194">
        <v>1</v>
      </c>
      <c r="H4144" s="194" t="s">
        <v>10119</v>
      </c>
      <c r="I4144" s="194">
        <f t="shared" si="192"/>
        <v>0</v>
      </c>
      <c r="J4144" s="116" t="s">
        <v>10126</v>
      </c>
      <c r="K4144" s="116" t="s">
        <v>15365</v>
      </c>
      <c r="L4144" s="197">
        <v>45803</v>
      </c>
      <c r="M4144" s="116" t="s">
        <v>16061</v>
      </c>
      <c r="N4144" s="197">
        <v>45880</v>
      </c>
      <c r="O4144" s="388">
        <f t="shared" si="193"/>
        <v>5939.5</v>
      </c>
      <c r="P4144" s="339">
        <f t="shared" si="194"/>
        <v>0</v>
      </c>
    </row>
    <row r="4145" spans="1:16" hidden="1" x14ac:dyDescent="0.25">
      <c r="A4145" s="116">
        <v>138547</v>
      </c>
      <c r="B4145" s="116">
        <v>10</v>
      </c>
      <c r="C4145" s="116">
        <v>1226100200</v>
      </c>
      <c r="D4145" s="116" t="s">
        <v>11227</v>
      </c>
      <c r="E4145" s="339">
        <v>4706</v>
      </c>
      <c r="F4145" s="194">
        <v>1</v>
      </c>
      <c r="G4145" s="194">
        <v>1</v>
      </c>
      <c r="H4145" s="194" t="s">
        <v>10119</v>
      </c>
      <c r="I4145" s="194">
        <f t="shared" si="192"/>
        <v>0</v>
      </c>
      <c r="J4145" s="116" t="s">
        <v>10126</v>
      </c>
      <c r="K4145" s="116" t="s">
        <v>15365</v>
      </c>
      <c r="L4145" s="197">
        <v>45803</v>
      </c>
      <c r="M4145" s="116" t="s">
        <v>15621</v>
      </c>
      <c r="N4145" s="197">
        <v>45812</v>
      </c>
      <c r="O4145" s="388">
        <f t="shared" si="193"/>
        <v>4706</v>
      </c>
      <c r="P4145" s="339">
        <f t="shared" si="194"/>
        <v>0</v>
      </c>
    </row>
    <row r="4146" spans="1:16" hidden="1" x14ac:dyDescent="0.25">
      <c r="A4146" s="116">
        <v>138547</v>
      </c>
      <c r="B4146" s="116">
        <v>8</v>
      </c>
      <c r="C4146" s="116">
        <v>1226100460</v>
      </c>
      <c r="D4146" s="116" t="s">
        <v>10641</v>
      </c>
      <c r="E4146" s="339">
        <v>11732</v>
      </c>
      <c r="F4146" s="194">
        <v>4</v>
      </c>
      <c r="G4146" s="194">
        <v>4</v>
      </c>
      <c r="H4146" s="194" t="s">
        <v>10119</v>
      </c>
      <c r="I4146" s="194">
        <f t="shared" si="192"/>
        <v>0</v>
      </c>
      <c r="J4146" s="116" t="s">
        <v>10126</v>
      </c>
      <c r="K4146" s="116" t="s">
        <v>15365</v>
      </c>
      <c r="L4146" s="197">
        <v>45803</v>
      </c>
      <c r="M4146" s="116" t="s">
        <v>16062</v>
      </c>
      <c r="N4146" s="197">
        <v>45880</v>
      </c>
      <c r="O4146" s="388">
        <f t="shared" si="193"/>
        <v>2933</v>
      </c>
      <c r="P4146" s="339">
        <f t="shared" si="194"/>
        <v>0</v>
      </c>
    </row>
    <row r="4147" spans="1:16" hidden="1" x14ac:dyDescent="0.25">
      <c r="A4147" s="116">
        <v>138547</v>
      </c>
      <c r="B4147" s="116">
        <v>6</v>
      </c>
      <c r="C4147" s="116">
        <v>1310101740</v>
      </c>
      <c r="D4147" s="116" t="s">
        <v>10700</v>
      </c>
      <c r="E4147" s="339">
        <v>202855</v>
      </c>
      <c r="F4147" s="194">
        <v>4</v>
      </c>
      <c r="G4147" s="194">
        <v>4</v>
      </c>
      <c r="H4147" s="194" t="s">
        <v>10119</v>
      </c>
      <c r="I4147" s="194">
        <f t="shared" ref="I4147:I4210" si="195">+F4147-G4147</f>
        <v>0</v>
      </c>
      <c r="J4147" s="116" t="s">
        <v>10126</v>
      </c>
      <c r="K4147" s="116" t="s">
        <v>15365</v>
      </c>
      <c r="L4147" s="197">
        <v>45803</v>
      </c>
      <c r="M4147" s="116" t="s">
        <v>15621</v>
      </c>
      <c r="N4147" s="197">
        <v>45812</v>
      </c>
      <c r="O4147" s="388">
        <f t="shared" ref="O4147:O4210" si="196">+E4147/F4147</f>
        <v>50713.75</v>
      </c>
      <c r="P4147" s="339">
        <f t="shared" ref="P4147:P4210" si="197">+O4147*I4147</f>
        <v>0</v>
      </c>
    </row>
    <row r="4148" spans="1:16" hidden="1" x14ac:dyDescent="0.25">
      <c r="A4148" s="116">
        <v>138547</v>
      </c>
      <c r="B4148" s="116">
        <v>5</v>
      </c>
      <c r="C4148" s="116">
        <v>1321100480</v>
      </c>
      <c r="D4148" s="116" t="s">
        <v>10385</v>
      </c>
      <c r="E4148" s="339">
        <v>243585.64</v>
      </c>
      <c r="F4148" s="194">
        <v>4</v>
      </c>
      <c r="G4148" s="194">
        <v>4</v>
      </c>
      <c r="H4148" s="194" t="s">
        <v>10119</v>
      </c>
      <c r="I4148" s="194">
        <f t="shared" si="195"/>
        <v>0</v>
      </c>
      <c r="J4148" s="116" t="s">
        <v>10126</v>
      </c>
      <c r="K4148" s="116" t="s">
        <v>15365</v>
      </c>
      <c r="L4148" s="197">
        <v>45803</v>
      </c>
      <c r="M4148" s="116" t="s">
        <v>15621</v>
      </c>
      <c r="N4148" s="197">
        <v>45812</v>
      </c>
      <c r="O4148" s="388">
        <f t="shared" si="196"/>
        <v>60896.41</v>
      </c>
      <c r="P4148" s="339">
        <f t="shared" si="197"/>
        <v>0</v>
      </c>
    </row>
    <row r="4149" spans="1:16" hidden="1" x14ac:dyDescent="0.25">
      <c r="A4149" s="116">
        <v>138547</v>
      </c>
      <c r="B4149" s="116">
        <v>7</v>
      </c>
      <c r="C4149" s="116">
        <v>1321100610</v>
      </c>
      <c r="D4149" s="116" t="s">
        <v>6938</v>
      </c>
      <c r="E4149" s="339">
        <v>193792</v>
      </c>
      <c r="F4149" s="194">
        <v>4</v>
      </c>
      <c r="G4149" s="194">
        <v>4</v>
      </c>
      <c r="H4149" s="194" t="s">
        <v>10119</v>
      </c>
      <c r="I4149" s="194">
        <f t="shared" si="195"/>
        <v>0</v>
      </c>
      <c r="J4149" s="116" t="s">
        <v>10126</v>
      </c>
      <c r="K4149" s="116" t="s">
        <v>15365</v>
      </c>
      <c r="L4149" s="197">
        <v>45803</v>
      </c>
      <c r="M4149" s="116" t="s">
        <v>15621</v>
      </c>
      <c r="N4149" s="197">
        <v>45812</v>
      </c>
      <c r="O4149" s="388">
        <f t="shared" si="196"/>
        <v>48448</v>
      </c>
      <c r="P4149" s="339">
        <f t="shared" si="197"/>
        <v>0</v>
      </c>
    </row>
    <row r="4150" spans="1:16" hidden="1" x14ac:dyDescent="0.25">
      <c r="A4150" s="116">
        <v>138547</v>
      </c>
      <c r="B4150" s="116">
        <v>2</v>
      </c>
      <c r="C4150" s="116">
        <v>1520103660</v>
      </c>
      <c r="D4150" s="116" t="s">
        <v>16198</v>
      </c>
      <c r="E4150" s="339">
        <v>114792</v>
      </c>
      <c r="F4150" s="194">
        <v>4</v>
      </c>
      <c r="G4150" s="194">
        <v>4</v>
      </c>
      <c r="H4150" s="194" t="s">
        <v>10119</v>
      </c>
      <c r="I4150" s="194">
        <f t="shared" si="195"/>
        <v>0</v>
      </c>
      <c r="J4150" s="116" t="s">
        <v>10126</v>
      </c>
      <c r="K4150" s="116" t="s">
        <v>15365</v>
      </c>
      <c r="L4150" s="197">
        <v>45803</v>
      </c>
      <c r="M4150" s="116"/>
      <c r="N4150" s="197">
        <v>45903</v>
      </c>
      <c r="O4150" s="388">
        <f t="shared" si="196"/>
        <v>28698</v>
      </c>
      <c r="P4150" s="339">
        <f t="shared" si="197"/>
        <v>0</v>
      </c>
    </row>
    <row r="4151" spans="1:16" hidden="1" x14ac:dyDescent="0.25">
      <c r="A4151" s="116">
        <v>138547</v>
      </c>
      <c r="B4151" s="116">
        <v>3</v>
      </c>
      <c r="C4151" s="116">
        <v>1520103680</v>
      </c>
      <c r="D4151" s="116" t="s">
        <v>11882</v>
      </c>
      <c r="E4151" s="339">
        <v>69632</v>
      </c>
      <c r="F4151" s="194">
        <v>4</v>
      </c>
      <c r="G4151" s="194">
        <v>4</v>
      </c>
      <c r="H4151" s="194" t="s">
        <v>10119</v>
      </c>
      <c r="I4151" s="194">
        <f t="shared" si="195"/>
        <v>0</v>
      </c>
      <c r="J4151" s="116" t="s">
        <v>10126</v>
      </c>
      <c r="K4151" s="116" t="s">
        <v>15365</v>
      </c>
      <c r="L4151" s="197">
        <v>45803</v>
      </c>
      <c r="M4151" s="116" t="s">
        <v>16063</v>
      </c>
      <c r="N4151" s="197">
        <v>45880</v>
      </c>
      <c r="O4151" s="388">
        <f t="shared" si="196"/>
        <v>17408</v>
      </c>
      <c r="P4151" s="339">
        <f t="shared" si="197"/>
        <v>0</v>
      </c>
    </row>
    <row r="4152" spans="1:16" hidden="1" x14ac:dyDescent="0.25">
      <c r="A4152" s="116">
        <v>138547</v>
      </c>
      <c r="B4152" s="116">
        <v>1</v>
      </c>
      <c r="C4152" s="116">
        <v>1520103700</v>
      </c>
      <c r="D4152" s="116" t="s">
        <v>17491</v>
      </c>
      <c r="E4152" s="339">
        <v>42180</v>
      </c>
      <c r="F4152" s="194">
        <v>4</v>
      </c>
      <c r="G4152" s="194">
        <v>4</v>
      </c>
      <c r="H4152" s="194" t="s">
        <v>10119</v>
      </c>
      <c r="I4152" s="194">
        <f t="shared" si="195"/>
        <v>0</v>
      </c>
      <c r="J4152" s="116" t="s">
        <v>10126</v>
      </c>
      <c r="K4152" s="116" t="s">
        <v>15365</v>
      </c>
      <c r="L4152" s="197">
        <v>45803</v>
      </c>
      <c r="M4152" s="116" t="s">
        <v>15621</v>
      </c>
      <c r="N4152" s="197">
        <v>45812</v>
      </c>
      <c r="O4152" s="388">
        <f t="shared" si="196"/>
        <v>10545</v>
      </c>
      <c r="P4152" s="339">
        <f t="shared" si="197"/>
        <v>0</v>
      </c>
    </row>
    <row r="4153" spans="1:16" hidden="1" x14ac:dyDescent="0.25">
      <c r="A4153" s="116">
        <v>138547</v>
      </c>
      <c r="B4153" s="116">
        <v>4</v>
      </c>
      <c r="C4153" s="116">
        <v>1810101870</v>
      </c>
      <c r="D4153" s="116" t="s">
        <v>11367</v>
      </c>
      <c r="E4153" s="339">
        <v>21682.58</v>
      </c>
      <c r="F4153" s="194">
        <v>2</v>
      </c>
      <c r="G4153" s="194">
        <v>2</v>
      </c>
      <c r="H4153" s="194" t="s">
        <v>10119</v>
      </c>
      <c r="I4153" s="194">
        <f t="shared" si="195"/>
        <v>0</v>
      </c>
      <c r="J4153" s="116" t="s">
        <v>10126</v>
      </c>
      <c r="K4153" s="116" t="s">
        <v>15365</v>
      </c>
      <c r="L4153" s="197">
        <v>45803</v>
      </c>
      <c r="M4153" s="116" t="s">
        <v>15621</v>
      </c>
      <c r="N4153" s="197">
        <v>45812</v>
      </c>
      <c r="O4153" s="388">
        <f t="shared" si="196"/>
        <v>10841.29</v>
      </c>
      <c r="P4153" s="339">
        <f t="shared" si="197"/>
        <v>0</v>
      </c>
    </row>
    <row r="4154" spans="1:16" hidden="1" x14ac:dyDescent="0.25">
      <c r="A4154" s="116">
        <v>138557</v>
      </c>
      <c r="B4154" s="116">
        <v>3</v>
      </c>
      <c r="C4154" s="116">
        <v>1023100140</v>
      </c>
      <c r="D4154" s="116" t="s">
        <v>11171</v>
      </c>
      <c r="E4154" s="339">
        <v>183900.1</v>
      </c>
      <c r="F4154" s="194">
        <v>10</v>
      </c>
      <c r="G4154" s="194">
        <v>10</v>
      </c>
      <c r="H4154" s="194" t="s">
        <v>10119</v>
      </c>
      <c r="I4154" s="194">
        <f t="shared" si="195"/>
        <v>0</v>
      </c>
      <c r="J4154" s="116" t="s">
        <v>10120</v>
      </c>
      <c r="K4154" s="116" t="s">
        <v>15278</v>
      </c>
      <c r="L4154" s="197">
        <v>45804</v>
      </c>
      <c r="M4154" s="116"/>
      <c r="N4154" s="197">
        <v>45838</v>
      </c>
      <c r="O4154" s="388">
        <f t="shared" si="196"/>
        <v>18390.010000000002</v>
      </c>
      <c r="P4154" s="339">
        <f t="shared" si="197"/>
        <v>0</v>
      </c>
    </row>
    <row r="4155" spans="1:16" hidden="1" x14ac:dyDescent="0.25">
      <c r="A4155" s="116">
        <v>138557</v>
      </c>
      <c r="B4155" s="116">
        <v>4</v>
      </c>
      <c r="C4155" s="116">
        <v>1023100340</v>
      </c>
      <c r="D4155" s="116" t="s">
        <v>10969</v>
      </c>
      <c r="E4155" s="339">
        <v>183900</v>
      </c>
      <c r="F4155" s="194">
        <v>10</v>
      </c>
      <c r="G4155" s="194">
        <v>10</v>
      </c>
      <c r="H4155" s="194" t="s">
        <v>10119</v>
      </c>
      <c r="I4155" s="194">
        <f t="shared" si="195"/>
        <v>0</v>
      </c>
      <c r="J4155" s="116" t="s">
        <v>10120</v>
      </c>
      <c r="K4155" s="116" t="s">
        <v>15278</v>
      </c>
      <c r="L4155" s="197">
        <v>45804</v>
      </c>
      <c r="M4155" s="116"/>
      <c r="N4155" s="197">
        <v>45838</v>
      </c>
      <c r="O4155" s="388">
        <f t="shared" si="196"/>
        <v>18390</v>
      </c>
      <c r="P4155" s="339">
        <f t="shared" si="197"/>
        <v>0</v>
      </c>
    </row>
    <row r="4156" spans="1:16" hidden="1" x14ac:dyDescent="0.25">
      <c r="A4156" s="116">
        <v>138557</v>
      </c>
      <c r="B4156" s="116">
        <v>5</v>
      </c>
      <c r="C4156" s="116">
        <v>1514100320</v>
      </c>
      <c r="D4156" s="116" t="s">
        <v>11283</v>
      </c>
      <c r="E4156" s="339">
        <v>49742.6</v>
      </c>
      <c r="F4156" s="194">
        <v>10</v>
      </c>
      <c r="G4156" s="194">
        <v>10</v>
      </c>
      <c r="H4156" s="194" t="s">
        <v>10119</v>
      </c>
      <c r="I4156" s="194">
        <f t="shared" si="195"/>
        <v>0</v>
      </c>
      <c r="J4156" s="116" t="s">
        <v>10120</v>
      </c>
      <c r="K4156" s="116" t="s">
        <v>15278</v>
      </c>
      <c r="L4156" s="197">
        <v>45804</v>
      </c>
      <c r="M4156" s="116"/>
      <c r="N4156" s="197">
        <v>45838</v>
      </c>
      <c r="O4156" s="388">
        <f t="shared" si="196"/>
        <v>4974.26</v>
      </c>
      <c r="P4156" s="339">
        <f t="shared" si="197"/>
        <v>0</v>
      </c>
    </row>
    <row r="4157" spans="1:16" hidden="1" x14ac:dyDescent="0.25">
      <c r="A4157" s="116">
        <v>138557</v>
      </c>
      <c r="B4157" s="116">
        <v>6</v>
      </c>
      <c r="C4157" s="116">
        <v>1546101850</v>
      </c>
      <c r="D4157" s="116" t="s">
        <v>15800</v>
      </c>
      <c r="E4157" s="339">
        <v>73031.45</v>
      </c>
      <c r="F4157" s="194">
        <v>5</v>
      </c>
      <c r="G4157" s="194">
        <v>5</v>
      </c>
      <c r="H4157" s="194" t="s">
        <v>10119</v>
      </c>
      <c r="I4157" s="194">
        <f t="shared" si="195"/>
        <v>0</v>
      </c>
      <c r="J4157" s="116" t="s">
        <v>10120</v>
      </c>
      <c r="K4157" s="116" t="s">
        <v>15278</v>
      </c>
      <c r="L4157" s="197">
        <v>45804</v>
      </c>
      <c r="M4157" s="116" t="s">
        <v>16053</v>
      </c>
      <c r="N4157" s="197">
        <v>45876</v>
      </c>
      <c r="O4157" s="388">
        <f t="shared" si="196"/>
        <v>14606.289999999999</v>
      </c>
      <c r="P4157" s="339">
        <f t="shared" si="197"/>
        <v>0</v>
      </c>
    </row>
    <row r="4158" spans="1:16" hidden="1" x14ac:dyDescent="0.25">
      <c r="A4158" s="116">
        <v>138557</v>
      </c>
      <c r="B4158" s="116">
        <v>1</v>
      </c>
      <c r="C4158" s="116">
        <v>1550100220</v>
      </c>
      <c r="D4158" s="116" t="s">
        <v>11356</v>
      </c>
      <c r="E4158" s="339">
        <v>415278.1</v>
      </c>
      <c r="F4158" s="194">
        <v>10</v>
      </c>
      <c r="G4158" s="194">
        <v>10</v>
      </c>
      <c r="H4158" s="194" t="s">
        <v>10119</v>
      </c>
      <c r="I4158" s="194">
        <f t="shared" si="195"/>
        <v>0</v>
      </c>
      <c r="J4158" s="116" t="s">
        <v>10120</v>
      </c>
      <c r="K4158" s="116" t="s">
        <v>15278</v>
      </c>
      <c r="L4158" s="197">
        <v>45804</v>
      </c>
      <c r="M4158" s="116" t="s">
        <v>15820</v>
      </c>
      <c r="N4158" s="197">
        <v>45838</v>
      </c>
      <c r="O4158" s="388">
        <f t="shared" si="196"/>
        <v>41527.81</v>
      </c>
      <c r="P4158" s="339">
        <f t="shared" si="197"/>
        <v>0</v>
      </c>
    </row>
    <row r="4159" spans="1:16" hidden="1" x14ac:dyDescent="0.25">
      <c r="A4159" s="116">
        <v>138557</v>
      </c>
      <c r="B4159" s="116">
        <v>2</v>
      </c>
      <c r="C4159" s="116">
        <v>1550100230</v>
      </c>
      <c r="D4159" s="116" t="s">
        <v>15766</v>
      </c>
      <c r="E4159" s="339">
        <v>419578.9</v>
      </c>
      <c r="F4159" s="194">
        <v>10</v>
      </c>
      <c r="G4159" s="194">
        <v>10</v>
      </c>
      <c r="H4159" s="194" t="s">
        <v>10119</v>
      </c>
      <c r="I4159" s="194">
        <f t="shared" si="195"/>
        <v>0</v>
      </c>
      <c r="J4159" s="116" t="s">
        <v>10120</v>
      </c>
      <c r="K4159" s="116" t="s">
        <v>15278</v>
      </c>
      <c r="L4159" s="197">
        <v>45804</v>
      </c>
      <c r="M4159" s="116"/>
      <c r="N4159" s="197">
        <v>45838</v>
      </c>
      <c r="O4159" s="388">
        <f t="shared" si="196"/>
        <v>41957.89</v>
      </c>
      <c r="P4159" s="339">
        <f t="shared" si="197"/>
        <v>0</v>
      </c>
    </row>
    <row r="4160" spans="1:16" hidden="1" x14ac:dyDescent="0.25">
      <c r="A4160" s="116">
        <v>138558</v>
      </c>
      <c r="B4160" s="116">
        <v>7</v>
      </c>
      <c r="C4160" s="116">
        <v>1010100750</v>
      </c>
      <c r="D4160" s="116" t="s">
        <v>11041</v>
      </c>
      <c r="E4160" s="339">
        <v>17741.400000000001</v>
      </c>
      <c r="F4160" s="194">
        <v>10</v>
      </c>
      <c r="G4160" s="194">
        <v>10</v>
      </c>
      <c r="H4160" s="194" t="s">
        <v>10119</v>
      </c>
      <c r="I4160" s="194">
        <f t="shared" si="195"/>
        <v>0</v>
      </c>
      <c r="J4160" s="116" t="s">
        <v>10120</v>
      </c>
      <c r="K4160" s="116" t="s">
        <v>15276</v>
      </c>
      <c r="L4160" s="197">
        <v>45804</v>
      </c>
      <c r="M4160" s="116" t="s">
        <v>15821</v>
      </c>
      <c r="N4160" s="197">
        <v>45838</v>
      </c>
      <c r="O4160" s="388">
        <f t="shared" si="196"/>
        <v>1774.14</v>
      </c>
      <c r="P4160" s="339">
        <f t="shared" si="197"/>
        <v>0</v>
      </c>
    </row>
    <row r="4161" spans="1:16" hidden="1" x14ac:dyDescent="0.25">
      <c r="A4161" s="116">
        <v>138558</v>
      </c>
      <c r="B4161" s="116">
        <v>8</v>
      </c>
      <c r="C4161" s="116">
        <v>1010100760</v>
      </c>
      <c r="D4161" s="116" t="s">
        <v>15004</v>
      </c>
      <c r="E4161" s="339">
        <v>22891.599999999999</v>
      </c>
      <c r="F4161" s="194">
        <v>10</v>
      </c>
      <c r="G4161" s="194">
        <v>10</v>
      </c>
      <c r="H4161" s="194" t="s">
        <v>10119</v>
      </c>
      <c r="I4161" s="194">
        <f t="shared" si="195"/>
        <v>0</v>
      </c>
      <c r="J4161" s="116" t="s">
        <v>10120</v>
      </c>
      <c r="K4161" s="116" t="s">
        <v>15276</v>
      </c>
      <c r="L4161" s="197">
        <v>45804</v>
      </c>
      <c r="M4161" s="116"/>
      <c r="N4161" s="197">
        <v>45875</v>
      </c>
      <c r="O4161" s="388">
        <f t="shared" si="196"/>
        <v>2289.16</v>
      </c>
      <c r="P4161" s="339">
        <f t="shared" si="197"/>
        <v>0</v>
      </c>
    </row>
    <row r="4162" spans="1:16" hidden="1" x14ac:dyDescent="0.25">
      <c r="A4162" s="116">
        <v>138558</v>
      </c>
      <c r="B4162" s="116">
        <v>3</v>
      </c>
      <c r="C4162" s="116">
        <v>1023100140</v>
      </c>
      <c r="D4162" s="116" t="s">
        <v>11171</v>
      </c>
      <c r="E4162" s="339">
        <v>183900.1</v>
      </c>
      <c r="F4162" s="194">
        <v>10</v>
      </c>
      <c r="G4162" s="194">
        <v>10</v>
      </c>
      <c r="H4162" s="194" t="s">
        <v>10119</v>
      </c>
      <c r="I4162" s="194">
        <f t="shared" si="195"/>
        <v>0</v>
      </c>
      <c r="J4162" s="116" t="s">
        <v>10120</v>
      </c>
      <c r="K4162" s="116" t="s">
        <v>15276</v>
      </c>
      <c r="L4162" s="197">
        <v>45804</v>
      </c>
      <c r="M4162" s="116"/>
      <c r="N4162" s="197">
        <v>45838</v>
      </c>
      <c r="O4162" s="388">
        <f t="shared" si="196"/>
        <v>18390.010000000002</v>
      </c>
      <c r="P4162" s="339">
        <f t="shared" si="197"/>
        <v>0</v>
      </c>
    </row>
    <row r="4163" spans="1:16" hidden="1" x14ac:dyDescent="0.25">
      <c r="A4163" s="116">
        <v>138558</v>
      </c>
      <c r="B4163" s="116">
        <v>4</v>
      </c>
      <c r="C4163" s="116">
        <v>1023100340</v>
      </c>
      <c r="D4163" s="116" t="s">
        <v>10969</v>
      </c>
      <c r="E4163" s="339">
        <v>183900</v>
      </c>
      <c r="F4163" s="194">
        <v>10</v>
      </c>
      <c r="G4163" s="194">
        <v>10</v>
      </c>
      <c r="H4163" s="194" t="s">
        <v>10119</v>
      </c>
      <c r="I4163" s="194">
        <f t="shared" si="195"/>
        <v>0</v>
      </c>
      <c r="J4163" s="116" t="s">
        <v>10120</v>
      </c>
      <c r="K4163" s="116" t="s">
        <v>15276</v>
      </c>
      <c r="L4163" s="197">
        <v>45804</v>
      </c>
      <c r="M4163" s="116"/>
      <c r="N4163" s="197">
        <v>45838</v>
      </c>
      <c r="O4163" s="388">
        <f t="shared" si="196"/>
        <v>18390</v>
      </c>
      <c r="P4163" s="339">
        <f t="shared" si="197"/>
        <v>0</v>
      </c>
    </row>
    <row r="4164" spans="1:16" hidden="1" x14ac:dyDescent="0.25">
      <c r="A4164" s="116">
        <v>138558</v>
      </c>
      <c r="B4164" s="116">
        <v>5</v>
      </c>
      <c r="C4164" s="116">
        <v>1514100320</v>
      </c>
      <c r="D4164" s="116" t="s">
        <v>11283</v>
      </c>
      <c r="E4164" s="339">
        <v>49742.6</v>
      </c>
      <c r="F4164" s="194">
        <v>10</v>
      </c>
      <c r="G4164" s="194">
        <v>10</v>
      </c>
      <c r="H4164" s="194" t="s">
        <v>10119</v>
      </c>
      <c r="I4164" s="194">
        <f t="shared" si="195"/>
        <v>0</v>
      </c>
      <c r="J4164" s="116" t="s">
        <v>10120</v>
      </c>
      <c r="K4164" s="116" t="s">
        <v>15276</v>
      </c>
      <c r="L4164" s="197">
        <v>45804</v>
      </c>
      <c r="M4164" s="116"/>
      <c r="N4164" s="197">
        <v>45838</v>
      </c>
      <c r="O4164" s="388">
        <f t="shared" si="196"/>
        <v>4974.26</v>
      </c>
      <c r="P4164" s="339">
        <f t="shared" si="197"/>
        <v>0</v>
      </c>
    </row>
    <row r="4165" spans="1:16" hidden="1" x14ac:dyDescent="0.25">
      <c r="A4165" s="116">
        <v>138558</v>
      </c>
      <c r="B4165" s="116">
        <v>6</v>
      </c>
      <c r="C4165" s="116">
        <v>1546101850</v>
      </c>
      <c r="D4165" s="116" t="s">
        <v>15800</v>
      </c>
      <c r="E4165" s="339">
        <v>73031.45</v>
      </c>
      <c r="F4165" s="194">
        <v>5</v>
      </c>
      <c r="G4165" s="194">
        <v>5</v>
      </c>
      <c r="H4165" s="194" t="s">
        <v>10119</v>
      </c>
      <c r="I4165" s="194">
        <f t="shared" si="195"/>
        <v>0</v>
      </c>
      <c r="J4165" s="116" t="s">
        <v>10120</v>
      </c>
      <c r="K4165" s="116" t="s">
        <v>15276</v>
      </c>
      <c r="L4165" s="197">
        <v>45804</v>
      </c>
      <c r="M4165" s="116"/>
      <c r="N4165" s="197">
        <v>45875</v>
      </c>
      <c r="O4165" s="388">
        <f t="shared" si="196"/>
        <v>14606.289999999999</v>
      </c>
      <c r="P4165" s="339">
        <f t="shared" si="197"/>
        <v>0</v>
      </c>
    </row>
    <row r="4166" spans="1:16" hidden="1" x14ac:dyDescent="0.25">
      <c r="A4166" s="116">
        <v>138558</v>
      </c>
      <c r="B4166" s="116">
        <v>1</v>
      </c>
      <c r="C4166" s="116">
        <v>1550100220</v>
      </c>
      <c r="D4166" s="116" t="s">
        <v>11356</v>
      </c>
      <c r="E4166" s="339">
        <v>415278.1</v>
      </c>
      <c r="F4166" s="194">
        <v>10</v>
      </c>
      <c r="G4166" s="194">
        <v>10</v>
      </c>
      <c r="H4166" s="194" t="s">
        <v>10119</v>
      </c>
      <c r="I4166" s="194">
        <f t="shared" si="195"/>
        <v>0</v>
      </c>
      <c r="J4166" s="116" t="s">
        <v>10120</v>
      </c>
      <c r="K4166" s="116" t="s">
        <v>15276</v>
      </c>
      <c r="L4166" s="197">
        <v>45804</v>
      </c>
      <c r="M4166" s="116" t="s">
        <v>17790</v>
      </c>
      <c r="N4166" s="197">
        <v>45875</v>
      </c>
      <c r="O4166" s="388">
        <f t="shared" si="196"/>
        <v>41527.81</v>
      </c>
      <c r="P4166" s="339">
        <f t="shared" si="197"/>
        <v>0</v>
      </c>
    </row>
    <row r="4167" spans="1:16" hidden="1" x14ac:dyDescent="0.25">
      <c r="A4167" s="116">
        <v>138558</v>
      </c>
      <c r="B4167" s="116">
        <v>2</v>
      </c>
      <c r="C4167" s="116">
        <v>1550100230</v>
      </c>
      <c r="D4167" s="116" t="s">
        <v>15766</v>
      </c>
      <c r="E4167" s="339">
        <v>419578.9</v>
      </c>
      <c r="F4167" s="194">
        <v>10</v>
      </c>
      <c r="G4167" s="194">
        <v>10</v>
      </c>
      <c r="H4167" s="194" t="s">
        <v>10119</v>
      </c>
      <c r="I4167" s="194">
        <f t="shared" si="195"/>
        <v>0</v>
      </c>
      <c r="J4167" s="116" t="s">
        <v>10120</v>
      </c>
      <c r="K4167" s="116" t="s">
        <v>15276</v>
      </c>
      <c r="L4167" s="197">
        <v>45804</v>
      </c>
      <c r="M4167" s="116"/>
      <c r="N4167" s="197">
        <v>45838</v>
      </c>
      <c r="O4167" s="388">
        <f t="shared" si="196"/>
        <v>41957.89</v>
      </c>
      <c r="P4167" s="339">
        <f t="shared" si="197"/>
        <v>0</v>
      </c>
    </row>
    <row r="4168" spans="1:16" hidden="1" x14ac:dyDescent="0.25">
      <c r="A4168" s="116">
        <v>138559</v>
      </c>
      <c r="B4168" s="116">
        <v>2</v>
      </c>
      <c r="C4168" s="116">
        <v>1019101600</v>
      </c>
      <c r="D4168" s="116" t="s">
        <v>10852</v>
      </c>
      <c r="E4168" s="339">
        <v>26392</v>
      </c>
      <c r="F4168" s="194">
        <v>1</v>
      </c>
      <c r="G4168" s="194">
        <v>1</v>
      </c>
      <c r="H4168" s="194" t="s">
        <v>10119</v>
      </c>
      <c r="I4168" s="194">
        <f t="shared" si="195"/>
        <v>0</v>
      </c>
      <c r="J4168" s="116" t="s">
        <v>10120</v>
      </c>
      <c r="K4168" s="116" t="s">
        <v>15587</v>
      </c>
      <c r="L4168" s="197">
        <v>45804</v>
      </c>
      <c r="M4168" s="116"/>
      <c r="N4168" s="197">
        <v>45890</v>
      </c>
      <c r="O4168" s="388">
        <f t="shared" si="196"/>
        <v>26392</v>
      </c>
      <c r="P4168" s="339">
        <f t="shared" si="197"/>
        <v>0</v>
      </c>
    </row>
    <row r="4169" spans="1:16" hidden="1" x14ac:dyDescent="0.25">
      <c r="A4169" s="116">
        <v>138560</v>
      </c>
      <c r="B4169" s="116">
        <v>1</v>
      </c>
      <c r="C4169" s="116">
        <v>1010101120</v>
      </c>
      <c r="D4169" s="116" t="s">
        <v>9376</v>
      </c>
      <c r="E4169" s="339">
        <v>129000</v>
      </c>
      <c r="F4169" s="194">
        <v>20</v>
      </c>
      <c r="G4169" s="194">
        <v>20</v>
      </c>
      <c r="H4169" s="194" t="s">
        <v>10119</v>
      </c>
      <c r="I4169" s="194">
        <f t="shared" si="195"/>
        <v>0</v>
      </c>
      <c r="J4169" s="116" t="s">
        <v>10120</v>
      </c>
      <c r="K4169" s="116" t="s">
        <v>15626</v>
      </c>
      <c r="L4169" s="197">
        <v>45804</v>
      </c>
      <c r="M4169" s="116" t="s">
        <v>17791</v>
      </c>
      <c r="N4169" s="197">
        <v>45875</v>
      </c>
      <c r="O4169" s="388">
        <f t="shared" si="196"/>
        <v>6450</v>
      </c>
      <c r="P4169" s="339">
        <f t="shared" si="197"/>
        <v>0</v>
      </c>
    </row>
    <row r="4170" spans="1:16" hidden="1" x14ac:dyDescent="0.25">
      <c r="A4170" s="116">
        <v>138560</v>
      </c>
      <c r="B4170" s="116">
        <v>2</v>
      </c>
      <c r="C4170" s="116">
        <v>1010103050</v>
      </c>
      <c r="D4170" s="116" t="s">
        <v>10964</v>
      </c>
      <c r="E4170" s="339">
        <v>55400</v>
      </c>
      <c r="F4170" s="194">
        <v>20</v>
      </c>
      <c r="G4170" s="194">
        <v>20</v>
      </c>
      <c r="H4170" s="194" t="s">
        <v>10119</v>
      </c>
      <c r="I4170" s="194">
        <f t="shared" si="195"/>
        <v>0</v>
      </c>
      <c r="J4170" s="116" t="s">
        <v>10120</v>
      </c>
      <c r="K4170" s="116" t="s">
        <v>15626</v>
      </c>
      <c r="L4170" s="197">
        <v>45804</v>
      </c>
      <c r="M4170" s="116" t="s">
        <v>17792</v>
      </c>
      <c r="N4170" s="197">
        <v>45875</v>
      </c>
      <c r="O4170" s="388">
        <f t="shared" si="196"/>
        <v>2770</v>
      </c>
      <c r="P4170" s="339">
        <f t="shared" si="197"/>
        <v>0</v>
      </c>
    </row>
    <row r="4171" spans="1:16" hidden="1" x14ac:dyDescent="0.25">
      <c r="A4171" s="116">
        <v>138560</v>
      </c>
      <c r="B4171" s="116">
        <v>3</v>
      </c>
      <c r="C4171" s="116">
        <v>1546101870</v>
      </c>
      <c r="D4171" s="116" t="s">
        <v>16201</v>
      </c>
      <c r="E4171" s="339">
        <v>11497.8</v>
      </c>
      <c r="F4171" s="194">
        <v>20</v>
      </c>
      <c r="G4171" s="194">
        <v>20</v>
      </c>
      <c r="H4171" s="194" t="s">
        <v>10119</v>
      </c>
      <c r="I4171" s="194">
        <f t="shared" si="195"/>
        <v>0</v>
      </c>
      <c r="J4171" s="116" t="s">
        <v>10120</v>
      </c>
      <c r="K4171" s="116" t="s">
        <v>15626</v>
      </c>
      <c r="L4171" s="197">
        <v>45804</v>
      </c>
      <c r="M4171" s="116" t="s">
        <v>17778</v>
      </c>
      <c r="N4171" s="197">
        <v>45817</v>
      </c>
      <c r="O4171" s="388">
        <f t="shared" si="196"/>
        <v>574.89</v>
      </c>
      <c r="P4171" s="339">
        <f t="shared" si="197"/>
        <v>0</v>
      </c>
    </row>
    <row r="4172" spans="1:16" hidden="1" x14ac:dyDescent="0.25">
      <c r="A4172" s="116">
        <v>138584</v>
      </c>
      <c r="B4172" s="116">
        <v>1</v>
      </c>
      <c r="C4172" s="116">
        <v>1553101220</v>
      </c>
      <c r="D4172" s="116" t="s">
        <v>15098</v>
      </c>
      <c r="E4172" s="339">
        <v>292000</v>
      </c>
      <c r="F4172" s="194">
        <v>1</v>
      </c>
      <c r="G4172" s="194">
        <v>1</v>
      </c>
      <c r="H4172" s="194" t="s">
        <v>10119</v>
      </c>
      <c r="I4172" s="194">
        <f t="shared" si="195"/>
        <v>0</v>
      </c>
      <c r="J4172" s="116" t="s">
        <v>10120</v>
      </c>
      <c r="K4172" s="116" t="s">
        <v>15232</v>
      </c>
      <c r="L4172" s="197">
        <v>45804</v>
      </c>
      <c r="M4172" s="116"/>
      <c r="N4172" s="197">
        <v>45804</v>
      </c>
      <c r="O4172" s="388">
        <f t="shared" si="196"/>
        <v>292000</v>
      </c>
      <c r="P4172" s="339">
        <f t="shared" si="197"/>
        <v>0</v>
      </c>
    </row>
    <row r="4173" spans="1:16" hidden="1" x14ac:dyDescent="0.25">
      <c r="A4173" s="116">
        <v>138585</v>
      </c>
      <c r="B4173" s="116">
        <v>17</v>
      </c>
      <c r="C4173" s="116">
        <v>1112100490</v>
      </c>
      <c r="D4173" s="116" t="s">
        <v>7761</v>
      </c>
      <c r="E4173" s="339">
        <v>1200240</v>
      </c>
      <c r="F4173" s="194">
        <v>45</v>
      </c>
      <c r="G4173" s="194">
        <f>33+12</f>
        <v>45</v>
      </c>
      <c r="H4173" s="194" t="s">
        <v>10119</v>
      </c>
      <c r="I4173" s="194">
        <f t="shared" si="195"/>
        <v>0</v>
      </c>
      <c r="J4173" s="116" t="s">
        <v>10120</v>
      </c>
      <c r="K4173" s="116" t="s">
        <v>15767</v>
      </c>
      <c r="L4173" s="197">
        <v>45804</v>
      </c>
      <c r="M4173" s="116" t="s">
        <v>18353</v>
      </c>
      <c r="N4173" s="197">
        <v>46142</v>
      </c>
      <c r="O4173" s="388">
        <f t="shared" si="196"/>
        <v>26672</v>
      </c>
      <c r="P4173" s="339">
        <f t="shared" si="197"/>
        <v>0</v>
      </c>
    </row>
    <row r="4174" spans="1:16" hidden="1" x14ac:dyDescent="0.25">
      <c r="A4174" s="116">
        <v>138585</v>
      </c>
      <c r="B4174" s="116">
        <v>8</v>
      </c>
      <c r="C4174" s="116">
        <v>1011100040</v>
      </c>
      <c r="D4174" s="116" t="s">
        <v>10481</v>
      </c>
      <c r="E4174" s="339">
        <v>29000</v>
      </c>
      <c r="F4174" s="194">
        <v>20</v>
      </c>
      <c r="G4174" s="194">
        <v>20</v>
      </c>
      <c r="H4174" s="194" t="s">
        <v>10119</v>
      </c>
      <c r="I4174" s="194">
        <f t="shared" si="195"/>
        <v>0</v>
      </c>
      <c r="J4174" s="116" t="s">
        <v>10120</v>
      </c>
      <c r="K4174" s="116" t="s">
        <v>15767</v>
      </c>
      <c r="L4174" s="197">
        <v>45804</v>
      </c>
      <c r="M4174" s="116" t="s">
        <v>17777</v>
      </c>
      <c r="N4174" s="197">
        <v>45833</v>
      </c>
      <c r="O4174" s="388">
        <f t="shared" si="196"/>
        <v>1450</v>
      </c>
      <c r="P4174" s="339">
        <f t="shared" si="197"/>
        <v>0</v>
      </c>
    </row>
    <row r="4175" spans="1:16" hidden="1" x14ac:dyDescent="0.25">
      <c r="A4175" s="116">
        <v>138585</v>
      </c>
      <c r="B4175" s="116">
        <v>10</v>
      </c>
      <c r="C4175" s="116">
        <v>1016100000</v>
      </c>
      <c r="D4175" s="116" t="s">
        <v>10650</v>
      </c>
      <c r="E4175" s="339">
        <v>62016</v>
      </c>
      <c r="F4175" s="194">
        <v>6</v>
      </c>
      <c r="G4175" s="194">
        <v>6</v>
      </c>
      <c r="H4175" s="194" t="s">
        <v>10119</v>
      </c>
      <c r="I4175" s="194">
        <f t="shared" si="195"/>
        <v>0</v>
      </c>
      <c r="J4175" s="116" t="s">
        <v>10120</v>
      </c>
      <c r="K4175" s="116" t="s">
        <v>15767</v>
      </c>
      <c r="L4175" s="197">
        <v>45804</v>
      </c>
      <c r="M4175" s="116" t="s">
        <v>17793</v>
      </c>
      <c r="N4175" s="197">
        <v>45833</v>
      </c>
      <c r="O4175" s="388">
        <f t="shared" si="196"/>
        <v>10336</v>
      </c>
      <c r="P4175" s="339">
        <f t="shared" si="197"/>
        <v>0</v>
      </c>
    </row>
    <row r="4176" spans="1:16" hidden="1" x14ac:dyDescent="0.25">
      <c r="A4176" s="116">
        <v>138585</v>
      </c>
      <c r="B4176" s="116">
        <v>11</v>
      </c>
      <c r="C4176" s="116">
        <v>1017102120</v>
      </c>
      <c r="D4176" s="116" t="s">
        <v>10656</v>
      </c>
      <c r="E4176" s="339">
        <v>324000</v>
      </c>
      <c r="F4176" s="194">
        <v>2</v>
      </c>
      <c r="G4176" s="194">
        <v>2</v>
      </c>
      <c r="H4176" s="194" t="s">
        <v>10119</v>
      </c>
      <c r="I4176" s="194">
        <f t="shared" si="195"/>
        <v>0</v>
      </c>
      <c r="J4176" s="116" t="s">
        <v>10120</v>
      </c>
      <c r="K4176" s="116" t="s">
        <v>15767</v>
      </c>
      <c r="L4176" s="197">
        <v>45804</v>
      </c>
      <c r="M4176" s="116" t="s">
        <v>17777</v>
      </c>
      <c r="N4176" s="197">
        <v>45833</v>
      </c>
      <c r="O4176" s="388">
        <f t="shared" si="196"/>
        <v>162000</v>
      </c>
      <c r="P4176" s="339">
        <f t="shared" si="197"/>
        <v>0</v>
      </c>
    </row>
    <row r="4177" spans="1:16" hidden="1" x14ac:dyDescent="0.25">
      <c r="A4177" s="116">
        <v>138585</v>
      </c>
      <c r="B4177" s="116">
        <v>9</v>
      </c>
      <c r="C4177" s="116">
        <v>1019100040</v>
      </c>
      <c r="D4177" s="116" t="s">
        <v>10643</v>
      </c>
      <c r="E4177" s="339">
        <v>12008</v>
      </c>
      <c r="F4177" s="194">
        <v>4</v>
      </c>
      <c r="G4177" s="194">
        <v>4</v>
      </c>
      <c r="H4177" s="194" t="s">
        <v>10119</v>
      </c>
      <c r="I4177" s="194">
        <f t="shared" si="195"/>
        <v>0</v>
      </c>
      <c r="J4177" s="116" t="s">
        <v>10120</v>
      </c>
      <c r="K4177" s="116" t="s">
        <v>15767</v>
      </c>
      <c r="L4177" s="197">
        <v>45804</v>
      </c>
      <c r="M4177" s="116"/>
      <c r="N4177" s="197">
        <v>45848</v>
      </c>
      <c r="O4177" s="388">
        <f t="shared" si="196"/>
        <v>3002</v>
      </c>
      <c r="P4177" s="339">
        <f t="shared" si="197"/>
        <v>0</v>
      </c>
    </row>
    <row r="4178" spans="1:16" hidden="1" x14ac:dyDescent="0.25">
      <c r="A4178" s="116">
        <v>138585</v>
      </c>
      <c r="B4178" s="116">
        <v>12</v>
      </c>
      <c r="C4178" s="116">
        <v>1026100140</v>
      </c>
      <c r="D4178" s="116" t="s">
        <v>15618</v>
      </c>
      <c r="E4178" s="339">
        <v>1877480</v>
      </c>
      <c r="F4178" s="194">
        <v>5</v>
      </c>
      <c r="G4178" s="194">
        <v>5</v>
      </c>
      <c r="H4178" s="194" t="s">
        <v>10119</v>
      </c>
      <c r="I4178" s="194">
        <f t="shared" si="195"/>
        <v>0</v>
      </c>
      <c r="J4178" s="116" t="s">
        <v>10120</v>
      </c>
      <c r="K4178" s="116" t="s">
        <v>15767</v>
      </c>
      <c r="L4178" s="197">
        <v>45804</v>
      </c>
      <c r="M4178" s="116" t="s">
        <v>17777</v>
      </c>
      <c r="N4178" s="197">
        <v>45833</v>
      </c>
      <c r="O4178" s="388">
        <f t="shared" si="196"/>
        <v>375496</v>
      </c>
      <c r="P4178" s="339">
        <f t="shared" si="197"/>
        <v>0</v>
      </c>
    </row>
    <row r="4179" spans="1:16" hidden="1" x14ac:dyDescent="0.25">
      <c r="A4179" s="116">
        <v>138585</v>
      </c>
      <c r="B4179" s="116">
        <v>5</v>
      </c>
      <c r="C4179" s="116">
        <v>1112100430</v>
      </c>
      <c r="D4179" s="116" t="s">
        <v>7760</v>
      </c>
      <c r="E4179" s="339">
        <v>66019.3</v>
      </c>
      <c r="F4179" s="194">
        <v>10</v>
      </c>
      <c r="G4179" s="194">
        <v>10</v>
      </c>
      <c r="H4179" s="194" t="s">
        <v>10119</v>
      </c>
      <c r="I4179" s="194">
        <f t="shared" si="195"/>
        <v>0</v>
      </c>
      <c r="J4179" s="116" t="s">
        <v>10120</v>
      </c>
      <c r="K4179" s="116" t="s">
        <v>15767</v>
      </c>
      <c r="L4179" s="197">
        <v>45804</v>
      </c>
      <c r="M4179" s="116" t="s">
        <v>16166</v>
      </c>
      <c r="N4179" s="197">
        <v>45979</v>
      </c>
      <c r="O4179" s="388">
        <f t="shared" si="196"/>
        <v>6601.93</v>
      </c>
      <c r="P4179" s="339">
        <f t="shared" si="197"/>
        <v>0</v>
      </c>
    </row>
    <row r="4180" spans="1:16" hidden="1" x14ac:dyDescent="0.25">
      <c r="A4180" s="116">
        <v>138585</v>
      </c>
      <c r="B4180" s="116">
        <v>15</v>
      </c>
      <c r="C4180" s="116">
        <v>1112100610</v>
      </c>
      <c r="D4180" s="116" t="s">
        <v>11174</v>
      </c>
      <c r="E4180" s="339">
        <v>2008.62</v>
      </c>
      <c r="F4180" s="194">
        <v>18</v>
      </c>
      <c r="G4180" s="194">
        <v>18</v>
      </c>
      <c r="H4180" s="194" t="s">
        <v>10119</v>
      </c>
      <c r="I4180" s="194">
        <f t="shared" si="195"/>
        <v>0</v>
      </c>
      <c r="J4180" s="116" t="s">
        <v>10120</v>
      </c>
      <c r="K4180" s="116" t="s">
        <v>15767</v>
      </c>
      <c r="L4180" s="197">
        <v>45804</v>
      </c>
      <c r="M4180" s="116" t="s">
        <v>17777</v>
      </c>
      <c r="N4180" s="197">
        <v>45833</v>
      </c>
      <c r="O4180" s="388">
        <f t="shared" si="196"/>
        <v>111.58999999999999</v>
      </c>
      <c r="P4180" s="339">
        <f t="shared" si="197"/>
        <v>0</v>
      </c>
    </row>
    <row r="4181" spans="1:16" hidden="1" x14ac:dyDescent="0.25">
      <c r="A4181" s="116">
        <v>138585</v>
      </c>
      <c r="B4181" s="116">
        <v>14</v>
      </c>
      <c r="C4181" s="116">
        <v>1112100710</v>
      </c>
      <c r="D4181" s="116" t="s">
        <v>17528</v>
      </c>
      <c r="E4181" s="339">
        <v>18270</v>
      </c>
      <c r="F4181" s="194">
        <v>18</v>
      </c>
      <c r="G4181" s="194">
        <v>18</v>
      </c>
      <c r="H4181" s="194" t="s">
        <v>10119</v>
      </c>
      <c r="I4181" s="194">
        <f t="shared" si="195"/>
        <v>0</v>
      </c>
      <c r="J4181" s="116" t="s">
        <v>10120</v>
      </c>
      <c r="K4181" s="116" t="s">
        <v>15767</v>
      </c>
      <c r="L4181" s="197">
        <v>45804</v>
      </c>
      <c r="M4181" s="116" t="s">
        <v>17777</v>
      </c>
      <c r="N4181" s="197">
        <v>45848</v>
      </c>
      <c r="O4181" s="388">
        <f t="shared" si="196"/>
        <v>1015</v>
      </c>
      <c r="P4181" s="339">
        <f t="shared" si="197"/>
        <v>0</v>
      </c>
    </row>
    <row r="4182" spans="1:16" hidden="1" x14ac:dyDescent="0.25">
      <c r="A4182" s="116">
        <v>138585</v>
      </c>
      <c r="B4182" s="116">
        <v>7</v>
      </c>
      <c r="C4182" s="116">
        <v>1112102150</v>
      </c>
      <c r="D4182" s="116" t="s">
        <v>11176</v>
      </c>
      <c r="E4182" s="339">
        <v>687657.48</v>
      </c>
      <c r="F4182" s="194">
        <v>6</v>
      </c>
      <c r="G4182" s="194">
        <v>6</v>
      </c>
      <c r="H4182" s="194" t="s">
        <v>10119</v>
      </c>
      <c r="I4182" s="194">
        <f t="shared" si="195"/>
        <v>0</v>
      </c>
      <c r="J4182" s="116" t="s">
        <v>10120</v>
      </c>
      <c r="K4182" s="116" t="s">
        <v>15767</v>
      </c>
      <c r="L4182" s="197">
        <v>45804</v>
      </c>
      <c r="M4182" s="116" t="s">
        <v>17085</v>
      </c>
      <c r="N4182" s="197">
        <v>45989</v>
      </c>
      <c r="O4182" s="388">
        <f t="shared" si="196"/>
        <v>114609.58</v>
      </c>
      <c r="P4182" s="339">
        <f t="shared" si="197"/>
        <v>0</v>
      </c>
    </row>
    <row r="4183" spans="1:16" hidden="1" x14ac:dyDescent="0.25">
      <c r="A4183" s="116">
        <v>138585</v>
      </c>
      <c r="B4183" s="116">
        <v>16</v>
      </c>
      <c r="C4183" s="116">
        <v>1112102270</v>
      </c>
      <c r="D4183" s="116" t="s">
        <v>11178</v>
      </c>
      <c r="E4183" s="339">
        <v>17010</v>
      </c>
      <c r="F4183" s="194">
        <v>18</v>
      </c>
      <c r="G4183" s="194">
        <v>18</v>
      </c>
      <c r="H4183" s="194" t="s">
        <v>10119</v>
      </c>
      <c r="I4183" s="194">
        <f t="shared" si="195"/>
        <v>0</v>
      </c>
      <c r="J4183" s="116" t="s">
        <v>10120</v>
      </c>
      <c r="K4183" s="116" t="s">
        <v>15767</v>
      </c>
      <c r="L4183" s="197">
        <v>45804</v>
      </c>
      <c r="M4183" s="116" t="s">
        <v>17777</v>
      </c>
      <c r="N4183" s="197">
        <v>45881</v>
      </c>
      <c r="O4183" s="388">
        <f t="shared" si="196"/>
        <v>945</v>
      </c>
      <c r="P4183" s="339">
        <f t="shared" si="197"/>
        <v>0</v>
      </c>
    </row>
    <row r="4184" spans="1:16" hidden="1" x14ac:dyDescent="0.25">
      <c r="A4184" s="116">
        <v>138585</v>
      </c>
      <c r="B4184" s="116">
        <v>1</v>
      </c>
      <c r="C4184" s="116">
        <v>1511102130</v>
      </c>
      <c r="D4184" s="116" t="s">
        <v>10484</v>
      </c>
      <c r="E4184" s="339">
        <v>56983.92</v>
      </c>
      <c r="F4184" s="194">
        <v>56</v>
      </c>
      <c r="G4184" s="194">
        <v>56</v>
      </c>
      <c r="H4184" s="194" t="s">
        <v>10119</v>
      </c>
      <c r="I4184" s="194">
        <f t="shared" si="195"/>
        <v>0</v>
      </c>
      <c r="J4184" s="116" t="s">
        <v>10120</v>
      </c>
      <c r="K4184" s="116" t="s">
        <v>15767</v>
      </c>
      <c r="L4184" s="197">
        <v>45804</v>
      </c>
      <c r="M4184" s="116" t="s">
        <v>17777</v>
      </c>
      <c r="N4184" s="197">
        <v>45833</v>
      </c>
      <c r="O4184" s="388">
        <f t="shared" si="196"/>
        <v>1017.5699999999999</v>
      </c>
      <c r="P4184" s="339">
        <f t="shared" si="197"/>
        <v>0</v>
      </c>
    </row>
    <row r="4185" spans="1:16" hidden="1" x14ac:dyDescent="0.25">
      <c r="A4185" s="116">
        <v>138585</v>
      </c>
      <c r="B4185" s="116">
        <v>2</v>
      </c>
      <c r="C4185" s="116">
        <v>1521100650</v>
      </c>
      <c r="D4185" s="116" t="s">
        <v>17537</v>
      </c>
      <c r="E4185" s="339">
        <v>7560</v>
      </c>
      <c r="F4185" s="194">
        <v>56</v>
      </c>
      <c r="G4185" s="194">
        <v>56</v>
      </c>
      <c r="H4185" s="194" t="s">
        <v>10119</v>
      </c>
      <c r="I4185" s="194">
        <f t="shared" si="195"/>
        <v>0</v>
      </c>
      <c r="J4185" s="116" t="s">
        <v>10120</v>
      </c>
      <c r="K4185" s="116" t="s">
        <v>15767</v>
      </c>
      <c r="L4185" s="197">
        <v>45804</v>
      </c>
      <c r="M4185" s="116" t="s">
        <v>17777</v>
      </c>
      <c r="N4185" s="197">
        <v>45833</v>
      </c>
      <c r="O4185" s="388">
        <f t="shared" si="196"/>
        <v>135</v>
      </c>
      <c r="P4185" s="339">
        <f t="shared" si="197"/>
        <v>0</v>
      </c>
    </row>
    <row r="4186" spans="1:16" hidden="1" x14ac:dyDescent="0.25">
      <c r="A4186" s="116">
        <v>138585</v>
      </c>
      <c r="B4186" s="116">
        <v>13</v>
      </c>
      <c r="C4186" s="116">
        <v>1523109070</v>
      </c>
      <c r="D4186" s="116" t="s">
        <v>16200</v>
      </c>
      <c r="E4186" s="339">
        <v>3654</v>
      </c>
      <c r="F4186" s="194">
        <v>18</v>
      </c>
      <c r="G4186" s="194">
        <v>18</v>
      </c>
      <c r="H4186" s="194" t="s">
        <v>10119</v>
      </c>
      <c r="I4186" s="194">
        <f t="shared" si="195"/>
        <v>0</v>
      </c>
      <c r="J4186" s="116" t="s">
        <v>10120</v>
      </c>
      <c r="K4186" s="116" t="s">
        <v>15767</v>
      </c>
      <c r="L4186" s="197">
        <v>45804</v>
      </c>
      <c r="M4186" s="116" t="s">
        <v>16665</v>
      </c>
      <c r="N4186" s="197">
        <v>45951</v>
      </c>
      <c r="O4186" s="388">
        <f t="shared" si="196"/>
        <v>203</v>
      </c>
      <c r="P4186" s="339">
        <f t="shared" si="197"/>
        <v>0</v>
      </c>
    </row>
    <row r="4187" spans="1:16" hidden="1" x14ac:dyDescent="0.25">
      <c r="A4187" s="116">
        <v>138585</v>
      </c>
      <c r="B4187" s="116">
        <v>4</v>
      </c>
      <c r="C4187" s="116">
        <v>1546101840</v>
      </c>
      <c r="D4187" s="116" t="s">
        <v>10957</v>
      </c>
      <c r="E4187" s="339">
        <v>56457.5</v>
      </c>
      <c r="F4187" s="194">
        <v>5</v>
      </c>
      <c r="G4187" s="194">
        <v>5</v>
      </c>
      <c r="H4187" s="194" t="s">
        <v>10119</v>
      </c>
      <c r="I4187" s="194">
        <f t="shared" si="195"/>
        <v>0</v>
      </c>
      <c r="J4187" s="116" t="s">
        <v>10120</v>
      </c>
      <c r="K4187" s="116" t="s">
        <v>15767</v>
      </c>
      <c r="L4187" s="197">
        <v>45804</v>
      </c>
      <c r="M4187" s="116" t="s">
        <v>17794</v>
      </c>
      <c r="N4187" s="197">
        <v>45848</v>
      </c>
      <c r="O4187" s="388">
        <f t="shared" si="196"/>
        <v>11291.5</v>
      </c>
      <c r="P4187" s="339">
        <f t="shared" si="197"/>
        <v>0</v>
      </c>
    </row>
    <row r="4188" spans="1:16" hidden="1" x14ac:dyDescent="0.25">
      <c r="A4188" s="116">
        <v>138585</v>
      </c>
      <c r="B4188" s="116">
        <v>6</v>
      </c>
      <c r="C4188" s="116">
        <v>1546101870</v>
      </c>
      <c r="D4188" s="116" t="s">
        <v>16201</v>
      </c>
      <c r="E4188" s="339">
        <v>14372.25</v>
      </c>
      <c r="F4188" s="194">
        <v>25</v>
      </c>
      <c r="G4188" s="194">
        <v>25</v>
      </c>
      <c r="H4188" s="194" t="s">
        <v>10119</v>
      </c>
      <c r="I4188" s="194">
        <f t="shared" si="195"/>
        <v>0</v>
      </c>
      <c r="J4188" s="116" t="s">
        <v>10120</v>
      </c>
      <c r="K4188" s="116" t="s">
        <v>15767</v>
      </c>
      <c r="L4188" s="197">
        <v>45804</v>
      </c>
      <c r="M4188" s="116" t="s">
        <v>17777</v>
      </c>
      <c r="N4188" s="197">
        <v>45833</v>
      </c>
      <c r="O4188" s="388">
        <f t="shared" si="196"/>
        <v>574.89</v>
      </c>
      <c r="P4188" s="339">
        <f t="shared" si="197"/>
        <v>0</v>
      </c>
    </row>
    <row r="4189" spans="1:16" hidden="1" x14ac:dyDescent="0.25">
      <c r="A4189" s="116">
        <v>138585</v>
      </c>
      <c r="B4189" s="116">
        <v>3</v>
      </c>
      <c r="C4189" s="116">
        <v>1810105190</v>
      </c>
      <c r="D4189" s="116" t="s">
        <v>10568</v>
      </c>
      <c r="E4189" s="339">
        <v>23929.919999999998</v>
      </c>
      <c r="F4189" s="194">
        <v>112</v>
      </c>
      <c r="G4189" s="194">
        <v>112</v>
      </c>
      <c r="H4189" s="194" t="s">
        <v>10119</v>
      </c>
      <c r="I4189" s="194">
        <f t="shared" si="195"/>
        <v>0</v>
      </c>
      <c r="J4189" s="116" t="s">
        <v>10120</v>
      </c>
      <c r="K4189" s="116" t="s">
        <v>15767</v>
      </c>
      <c r="L4189" s="197">
        <v>45804</v>
      </c>
      <c r="M4189" s="116" t="s">
        <v>17777</v>
      </c>
      <c r="N4189" s="197">
        <v>45833</v>
      </c>
      <c r="O4189" s="388">
        <f t="shared" si="196"/>
        <v>213.66</v>
      </c>
      <c r="P4189" s="339">
        <f t="shared" si="197"/>
        <v>0</v>
      </c>
    </row>
    <row r="4190" spans="1:16" hidden="1" x14ac:dyDescent="0.25">
      <c r="A4190" s="116">
        <v>138586</v>
      </c>
      <c r="B4190" s="116">
        <v>2</v>
      </c>
      <c r="C4190" s="116">
        <v>1010100120</v>
      </c>
      <c r="D4190" s="116" t="s">
        <v>17672</v>
      </c>
      <c r="E4190" s="339">
        <v>8705</v>
      </c>
      <c r="F4190" s="194">
        <v>5</v>
      </c>
      <c r="G4190" s="194">
        <v>5</v>
      </c>
      <c r="H4190" s="194" t="s">
        <v>10119</v>
      </c>
      <c r="I4190" s="194">
        <f t="shared" si="195"/>
        <v>0</v>
      </c>
      <c r="J4190" s="116" t="s">
        <v>10120</v>
      </c>
      <c r="K4190" s="116" t="s">
        <v>15529</v>
      </c>
      <c r="L4190" s="197">
        <v>45804</v>
      </c>
      <c r="M4190" s="116" t="s">
        <v>17795</v>
      </c>
      <c r="N4190" s="197">
        <v>45875</v>
      </c>
      <c r="O4190" s="388">
        <f t="shared" si="196"/>
        <v>1741</v>
      </c>
      <c r="P4190" s="339">
        <f t="shared" si="197"/>
        <v>0</v>
      </c>
    </row>
    <row r="4191" spans="1:16" hidden="1" x14ac:dyDescent="0.25">
      <c r="A4191" s="116">
        <v>138586</v>
      </c>
      <c r="B4191" s="116">
        <v>5</v>
      </c>
      <c r="C4191" s="116">
        <v>1013100150</v>
      </c>
      <c r="D4191" s="116" t="s">
        <v>11138</v>
      </c>
      <c r="E4191" s="339">
        <v>43810</v>
      </c>
      <c r="F4191" s="194">
        <v>1</v>
      </c>
      <c r="G4191" s="194">
        <v>1</v>
      </c>
      <c r="H4191" s="194" t="s">
        <v>10119</v>
      </c>
      <c r="I4191" s="194">
        <f t="shared" si="195"/>
        <v>0</v>
      </c>
      <c r="J4191" s="116" t="s">
        <v>10120</v>
      </c>
      <c r="K4191" s="116" t="s">
        <v>15529</v>
      </c>
      <c r="L4191" s="197">
        <v>45804</v>
      </c>
      <c r="M4191" s="116" t="s">
        <v>17796</v>
      </c>
      <c r="N4191" s="197">
        <v>45812</v>
      </c>
      <c r="O4191" s="388">
        <f t="shared" si="196"/>
        <v>43810</v>
      </c>
      <c r="P4191" s="339">
        <f t="shared" si="197"/>
        <v>0</v>
      </c>
    </row>
    <row r="4192" spans="1:16" hidden="1" x14ac:dyDescent="0.25">
      <c r="A4192" s="116">
        <v>138586</v>
      </c>
      <c r="B4192" s="116">
        <v>4</v>
      </c>
      <c r="C4192" s="116">
        <v>1023100140</v>
      </c>
      <c r="D4192" s="116" t="s">
        <v>11171</v>
      </c>
      <c r="E4192" s="339">
        <v>36780.019999999997</v>
      </c>
      <c r="F4192" s="194">
        <v>2</v>
      </c>
      <c r="G4192" s="194">
        <v>2</v>
      </c>
      <c r="H4192" s="194" t="s">
        <v>10119</v>
      </c>
      <c r="I4192" s="194">
        <f t="shared" si="195"/>
        <v>0</v>
      </c>
      <c r="J4192" s="116" t="s">
        <v>10120</v>
      </c>
      <c r="K4192" s="116" t="s">
        <v>15529</v>
      </c>
      <c r="L4192" s="197">
        <v>45804</v>
      </c>
      <c r="M4192" s="116" t="s">
        <v>17796</v>
      </c>
      <c r="N4192" s="197">
        <v>45812</v>
      </c>
      <c r="O4192" s="388">
        <f t="shared" si="196"/>
        <v>18390.009999999998</v>
      </c>
      <c r="P4192" s="339">
        <f t="shared" si="197"/>
        <v>0</v>
      </c>
    </row>
    <row r="4193" spans="1:16" hidden="1" x14ac:dyDescent="0.25">
      <c r="A4193" s="116">
        <v>138586</v>
      </c>
      <c r="B4193" s="116">
        <v>3</v>
      </c>
      <c r="C4193" s="116">
        <v>1023100340</v>
      </c>
      <c r="D4193" s="116" t="s">
        <v>10969</v>
      </c>
      <c r="E4193" s="339">
        <v>36780</v>
      </c>
      <c r="F4193" s="194">
        <v>2</v>
      </c>
      <c r="G4193" s="194">
        <v>2</v>
      </c>
      <c r="H4193" s="194" t="s">
        <v>10119</v>
      </c>
      <c r="I4193" s="194">
        <f t="shared" si="195"/>
        <v>0</v>
      </c>
      <c r="J4193" s="116" t="s">
        <v>10120</v>
      </c>
      <c r="K4193" s="116" t="s">
        <v>15529</v>
      </c>
      <c r="L4193" s="197">
        <v>45804</v>
      </c>
      <c r="M4193" s="116" t="s">
        <v>17796</v>
      </c>
      <c r="N4193" s="197">
        <v>45812</v>
      </c>
      <c r="O4193" s="388">
        <f t="shared" si="196"/>
        <v>18390</v>
      </c>
      <c r="P4193" s="339">
        <f t="shared" si="197"/>
        <v>0</v>
      </c>
    </row>
    <row r="4194" spans="1:16" hidden="1" x14ac:dyDescent="0.25">
      <c r="A4194" s="116">
        <v>138586</v>
      </c>
      <c r="B4194" s="116">
        <v>1</v>
      </c>
      <c r="C4194" s="116">
        <v>1026100140</v>
      </c>
      <c r="D4194" s="116" t="s">
        <v>15618</v>
      </c>
      <c r="E4194" s="339">
        <v>375496</v>
      </c>
      <c r="F4194" s="194">
        <v>1</v>
      </c>
      <c r="G4194" s="194">
        <v>1</v>
      </c>
      <c r="H4194" s="194" t="s">
        <v>10119</v>
      </c>
      <c r="I4194" s="194">
        <f t="shared" si="195"/>
        <v>0</v>
      </c>
      <c r="J4194" s="116" t="s">
        <v>10120</v>
      </c>
      <c r="K4194" s="116" t="s">
        <v>15529</v>
      </c>
      <c r="L4194" s="197">
        <v>45804</v>
      </c>
      <c r="M4194" s="116" t="s">
        <v>17796</v>
      </c>
      <c r="N4194" s="197">
        <v>45812</v>
      </c>
      <c r="O4194" s="388">
        <f t="shared" si="196"/>
        <v>375496</v>
      </c>
      <c r="P4194" s="339">
        <f t="shared" si="197"/>
        <v>0</v>
      </c>
    </row>
    <row r="4195" spans="1:16" hidden="1" x14ac:dyDescent="0.25">
      <c r="A4195" s="116">
        <v>138626</v>
      </c>
      <c r="B4195" s="116">
        <v>1</v>
      </c>
      <c r="C4195" s="116">
        <v>1219103150</v>
      </c>
      <c r="D4195" s="116" t="s">
        <v>17797</v>
      </c>
      <c r="E4195" s="339">
        <v>4166</v>
      </c>
      <c r="F4195" s="194">
        <v>1</v>
      </c>
      <c r="G4195" s="194">
        <v>1</v>
      </c>
      <c r="H4195" s="194" t="s">
        <v>10119</v>
      </c>
      <c r="I4195" s="194">
        <f t="shared" si="195"/>
        <v>0</v>
      </c>
      <c r="J4195" s="116" t="s">
        <v>10120</v>
      </c>
      <c r="K4195" s="116" t="s">
        <v>10121</v>
      </c>
      <c r="L4195" s="197">
        <v>45818</v>
      </c>
      <c r="M4195" s="116" t="s">
        <v>17798</v>
      </c>
      <c r="N4195" s="197">
        <v>45840</v>
      </c>
      <c r="O4195" s="388">
        <f t="shared" si="196"/>
        <v>4166</v>
      </c>
      <c r="P4195" s="339">
        <f t="shared" si="197"/>
        <v>0</v>
      </c>
    </row>
    <row r="4196" spans="1:16" hidden="1" x14ac:dyDescent="0.25">
      <c r="A4196" s="116">
        <v>138633</v>
      </c>
      <c r="B4196" s="116">
        <v>1</v>
      </c>
      <c r="C4196" s="116">
        <v>1017100180</v>
      </c>
      <c r="D4196" s="116" t="s">
        <v>10494</v>
      </c>
      <c r="E4196" s="339">
        <v>461394.32</v>
      </c>
      <c r="F4196" s="194">
        <v>4</v>
      </c>
      <c r="G4196" s="194">
        <v>4</v>
      </c>
      <c r="H4196" s="194" t="s">
        <v>10119</v>
      </c>
      <c r="I4196" s="194">
        <f t="shared" si="195"/>
        <v>0</v>
      </c>
      <c r="J4196" s="116" t="s">
        <v>10126</v>
      </c>
      <c r="K4196" s="116" t="s">
        <v>15457</v>
      </c>
      <c r="L4196" s="197">
        <v>45810</v>
      </c>
      <c r="M4196" s="116" t="s">
        <v>15619</v>
      </c>
      <c r="N4196" s="197">
        <v>45812</v>
      </c>
      <c r="O4196" s="388">
        <f t="shared" si="196"/>
        <v>115348.58</v>
      </c>
      <c r="P4196" s="339">
        <f t="shared" si="197"/>
        <v>0</v>
      </c>
    </row>
    <row r="4197" spans="1:16" hidden="1" x14ac:dyDescent="0.25">
      <c r="A4197" s="116">
        <v>138670</v>
      </c>
      <c r="B4197" s="116">
        <v>1</v>
      </c>
      <c r="C4197" s="116">
        <v>1314101010</v>
      </c>
      <c r="D4197" s="116" t="s">
        <v>11900</v>
      </c>
      <c r="E4197" s="339">
        <v>422288</v>
      </c>
      <c r="F4197" s="194">
        <v>1</v>
      </c>
      <c r="G4197" s="194">
        <v>1</v>
      </c>
      <c r="H4197" s="194" t="s">
        <v>10119</v>
      </c>
      <c r="I4197" s="194">
        <f t="shared" si="195"/>
        <v>0</v>
      </c>
      <c r="J4197" s="116" t="s">
        <v>10120</v>
      </c>
      <c r="K4197" s="116" t="s">
        <v>12272</v>
      </c>
      <c r="L4197" s="197">
        <v>45807</v>
      </c>
      <c r="M4197" s="116" t="s">
        <v>17799</v>
      </c>
      <c r="N4197" s="197">
        <v>45812</v>
      </c>
      <c r="O4197" s="388">
        <f t="shared" si="196"/>
        <v>422288</v>
      </c>
      <c r="P4197" s="339">
        <f t="shared" si="197"/>
        <v>0</v>
      </c>
    </row>
    <row r="4198" spans="1:16" hidden="1" x14ac:dyDescent="0.25">
      <c r="A4198" s="116">
        <v>138678</v>
      </c>
      <c r="B4198" s="116">
        <v>1</v>
      </c>
      <c r="C4198" s="116">
        <v>1022104240</v>
      </c>
      <c r="D4198" s="116" t="s">
        <v>11563</v>
      </c>
      <c r="E4198" s="339">
        <v>28193</v>
      </c>
      <c r="F4198" s="194">
        <v>1</v>
      </c>
      <c r="G4198" s="194">
        <v>1</v>
      </c>
      <c r="H4198" s="194" t="s">
        <v>10119</v>
      </c>
      <c r="I4198" s="194">
        <f t="shared" si="195"/>
        <v>0</v>
      </c>
      <c r="J4198" s="116" t="s">
        <v>10126</v>
      </c>
      <c r="K4198" s="116" t="s">
        <v>15377</v>
      </c>
      <c r="L4198" s="197">
        <v>45810</v>
      </c>
      <c r="M4198" s="116" t="s">
        <v>15635</v>
      </c>
      <c r="N4198" s="197">
        <v>45819</v>
      </c>
      <c r="O4198" s="388">
        <f t="shared" si="196"/>
        <v>28193</v>
      </c>
      <c r="P4198" s="339">
        <f t="shared" si="197"/>
        <v>0</v>
      </c>
    </row>
    <row r="4199" spans="1:16" hidden="1" x14ac:dyDescent="0.25">
      <c r="A4199" s="116">
        <v>138683</v>
      </c>
      <c r="B4199" s="116">
        <v>12</v>
      </c>
      <c r="C4199" s="116">
        <v>1010101310</v>
      </c>
      <c r="D4199" s="116" t="s">
        <v>15774</v>
      </c>
      <c r="E4199" s="339">
        <v>602611.5</v>
      </c>
      <c r="F4199" s="194">
        <v>30</v>
      </c>
      <c r="G4199" s="194">
        <v>30</v>
      </c>
      <c r="H4199" s="194" t="s">
        <v>10119</v>
      </c>
      <c r="I4199" s="194">
        <f t="shared" si="195"/>
        <v>0</v>
      </c>
      <c r="J4199" s="116" t="s">
        <v>10120</v>
      </c>
      <c r="K4199" s="116" t="s">
        <v>15790</v>
      </c>
      <c r="L4199" s="197">
        <v>45807</v>
      </c>
      <c r="M4199" s="116"/>
      <c r="N4199" s="197">
        <v>45838</v>
      </c>
      <c r="O4199" s="388">
        <f t="shared" si="196"/>
        <v>20087.05</v>
      </c>
      <c r="P4199" s="339">
        <f t="shared" si="197"/>
        <v>0</v>
      </c>
    </row>
    <row r="4200" spans="1:16" hidden="1" x14ac:dyDescent="0.25">
      <c r="A4200" s="116">
        <v>138683</v>
      </c>
      <c r="B4200" s="116">
        <v>15</v>
      </c>
      <c r="C4200" s="116">
        <v>1016101010</v>
      </c>
      <c r="D4200" s="116" t="s">
        <v>10655</v>
      </c>
      <c r="E4200" s="339">
        <v>37634.06</v>
      </c>
      <c r="F4200" s="194">
        <v>2</v>
      </c>
      <c r="G4200" s="194">
        <v>2</v>
      </c>
      <c r="H4200" s="194" t="s">
        <v>10119</v>
      </c>
      <c r="I4200" s="194">
        <f t="shared" si="195"/>
        <v>0</v>
      </c>
      <c r="J4200" s="116" t="s">
        <v>10120</v>
      </c>
      <c r="K4200" s="116" t="s">
        <v>15790</v>
      </c>
      <c r="L4200" s="197">
        <v>45807</v>
      </c>
      <c r="M4200" s="116"/>
      <c r="N4200" s="197">
        <v>45869</v>
      </c>
      <c r="O4200" s="388">
        <f t="shared" si="196"/>
        <v>18817.03</v>
      </c>
      <c r="P4200" s="339">
        <f t="shared" si="197"/>
        <v>0</v>
      </c>
    </row>
    <row r="4201" spans="1:16" hidden="1" x14ac:dyDescent="0.25">
      <c r="A4201" s="116">
        <v>138683</v>
      </c>
      <c r="B4201" s="116">
        <v>14</v>
      </c>
      <c r="C4201" s="116">
        <v>1016101250</v>
      </c>
      <c r="D4201" s="116" t="s">
        <v>11152</v>
      </c>
      <c r="E4201" s="339">
        <v>10319.950000000001</v>
      </c>
      <c r="F4201" s="194">
        <v>5</v>
      </c>
      <c r="G4201" s="194">
        <v>5</v>
      </c>
      <c r="H4201" s="194" t="s">
        <v>10119</v>
      </c>
      <c r="I4201" s="194">
        <f t="shared" si="195"/>
        <v>0</v>
      </c>
      <c r="J4201" s="116" t="s">
        <v>10120</v>
      </c>
      <c r="K4201" s="116" t="s">
        <v>15790</v>
      </c>
      <c r="L4201" s="197">
        <v>45807</v>
      </c>
      <c r="M4201" s="116"/>
      <c r="N4201" s="197">
        <v>45869</v>
      </c>
      <c r="O4201" s="388">
        <f t="shared" si="196"/>
        <v>2063.9900000000002</v>
      </c>
      <c r="P4201" s="339">
        <f t="shared" si="197"/>
        <v>0</v>
      </c>
    </row>
    <row r="4202" spans="1:16" hidden="1" x14ac:dyDescent="0.25">
      <c r="A4202" s="116">
        <v>138683</v>
      </c>
      <c r="B4202" s="116">
        <v>9</v>
      </c>
      <c r="C4202" s="116">
        <v>1019100040</v>
      </c>
      <c r="D4202" s="116" t="s">
        <v>10643</v>
      </c>
      <c r="E4202" s="339">
        <v>9006</v>
      </c>
      <c r="F4202" s="194">
        <v>3</v>
      </c>
      <c r="G4202" s="194">
        <v>3</v>
      </c>
      <c r="H4202" s="194" t="s">
        <v>10119</v>
      </c>
      <c r="I4202" s="194">
        <f t="shared" si="195"/>
        <v>0</v>
      </c>
      <c r="J4202" s="116" t="s">
        <v>10120</v>
      </c>
      <c r="K4202" s="116" t="s">
        <v>15790</v>
      </c>
      <c r="L4202" s="197">
        <v>45807</v>
      </c>
      <c r="M4202" s="116" t="s">
        <v>17800</v>
      </c>
      <c r="N4202" s="197">
        <v>45834</v>
      </c>
      <c r="O4202" s="388">
        <f t="shared" si="196"/>
        <v>3002</v>
      </c>
      <c r="P4202" s="339">
        <f t="shared" si="197"/>
        <v>0</v>
      </c>
    </row>
    <row r="4203" spans="1:16" hidden="1" x14ac:dyDescent="0.25">
      <c r="A4203" s="116">
        <v>138683</v>
      </c>
      <c r="B4203" s="116">
        <v>10</v>
      </c>
      <c r="C4203" s="116">
        <v>1019101600</v>
      </c>
      <c r="D4203" s="116" t="s">
        <v>10852</v>
      </c>
      <c r="E4203" s="339">
        <v>131960</v>
      </c>
      <c r="F4203" s="194">
        <v>5</v>
      </c>
      <c r="G4203" s="194">
        <v>5</v>
      </c>
      <c r="H4203" s="194" t="s">
        <v>10119</v>
      </c>
      <c r="I4203" s="194">
        <f t="shared" si="195"/>
        <v>0</v>
      </c>
      <c r="J4203" s="116" t="s">
        <v>10120</v>
      </c>
      <c r="K4203" s="116" t="s">
        <v>15790</v>
      </c>
      <c r="L4203" s="197">
        <v>45807</v>
      </c>
      <c r="M4203" s="116" t="s">
        <v>17800</v>
      </c>
      <c r="N4203" s="197">
        <v>45834</v>
      </c>
      <c r="O4203" s="388">
        <f t="shared" si="196"/>
        <v>26392</v>
      </c>
      <c r="P4203" s="339">
        <f t="shared" si="197"/>
        <v>0</v>
      </c>
    </row>
    <row r="4204" spans="1:16" hidden="1" x14ac:dyDescent="0.25">
      <c r="A4204" s="116">
        <v>138683</v>
      </c>
      <c r="B4204" s="116">
        <v>13</v>
      </c>
      <c r="C4204" s="116">
        <v>1113100220</v>
      </c>
      <c r="D4204" s="116" t="s">
        <v>8599</v>
      </c>
      <c r="E4204" s="339">
        <v>60022.239999999998</v>
      </c>
      <c r="F4204" s="194">
        <v>4</v>
      </c>
      <c r="G4204" s="194">
        <v>4</v>
      </c>
      <c r="H4204" s="194" t="s">
        <v>10119</v>
      </c>
      <c r="I4204" s="194">
        <f t="shared" si="195"/>
        <v>0</v>
      </c>
      <c r="J4204" s="116" t="s">
        <v>10120</v>
      </c>
      <c r="K4204" s="116" t="s">
        <v>15790</v>
      </c>
      <c r="L4204" s="197">
        <v>45807</v>
      </c>
      <c r="M4204" s="116" t="s">
        <v>17753</v>
      </c>
      <c r="N4204" s="197">
        <v>45881</v>
      </c>
      <c r="O4204" s="388">
        <f t="shared" si="196"/>
        <v>15005.56</v>
      </c>
      <c r="P4204" s="339">
        <f t="shared" si="197"/>
        <v>0</v>
      </c>
    </row>
    <row r="4205" spans="1:16" hidden="1" x14ac:dyDescent="0.25">
      <c r="A4205" s="116">
        <v>138683</v>
      </c>
      <c r="B4205" s="116">
        <v>16</v>
      </c>
      <c r="C4205" s="116">
        <v>1120100050</v>
      </c>
      <c r="D4205" s="116" t="s">
        <v>16168</v>
      </c>
      <c r="E4205" s="339">
        <v>1216370</v>
      </c>
      <c r="F4205" s="194">
        <v>2</v>
      </c>
      <c r="G4205" s="194">
        <v>2</v>
      </c>
      <c r="H4205" s="194" t="s">
        <v>10119</v>
      </c>
      <c r="I4205" s="194">
        <f t="shared" si="195"/>
        <v>0</v>
      </c>
      <c r="J4205" s="116" t="s">
        <v>10120</v>
      </c>
      <c r="K4205" s="116" t="s">
        <v>15790</v>
      </c>
      <c r="L4205" s="197">
        <v>45807</v>
      </c>
      <c r="M4205" s="116" t="s">
        <v>17753</v>
      </c>
      <c r="N4205" s="197">
        <v>45869</v>
      </c>
      <c r="O4205" s="388">
        <f t="shared" si="196"/>
        <v>608185</v>
      </c>
      <c r="P4205" s="339">
        <f t="shared" si="197"/>
        <v>0</v>
      </c>
    </row>
    <row r="4206" spans="1:16" hidden="1" x14ac:dyDescent="0.25">
      <c r="A4206" s="116">
        <v>138683</v>
      </c>
      <c r="B4206" s="116">
        <v>8</v>
      </c>
      <c r="C4206" s="116">
        <v>1521100100</v>
      </c>
      <c r="D4206" s="116" t="s">
        <v>10563</v>
      </c>
      <c r="E4206" s="339">
        <v>24663.119999999999</v>
      </c>
      <c r="F4206" s="194">
        <v>24</v>
      </c>
      <c r="G4206" s="194">
        <v>24</v>
      </c>
      <c r="H4206" s="194" t="s">
        <v>10119</v>
      </c>
      <c r="I4206" s="194">
        <f t="shared" si="195"/>
        <v>0</v>
      </c>
      <c r="J4206" s="116" t="s">
        <v>10120</v>
      </c>
      <c r="K4206" s="116" t="s">
        <v>15790</v>
      </c>
      <c r="L4206" s="197">
        <v>45807</v>
      </c>
      <c r="M4206" s="116" t="s">
        <v>17800</v>
      </c>
      <c r="N4206" s="197">
        <v>45834</v>
      </c>
      <c r="O4206" s="388">
        <f t="shared" si="196"/>
        <v>1027.6299999999999</v>
      </c>
      <c r="P4206" s="339">
        <f t="shared" si="197"/>
        <v>0</v>
      </c>
    </row>
    <row r="4207" spans="1:16" hidden="1" x14ac:dyDescent="0.25">
      <c r="A4207" s="116">
        <v>138683</v>
      </c>
      <c r="B4207" s="116">
        <v>5</v>
      </c>
      <c r="C4207" s="116">
        <v>1521100110</v>
      </c>
      <c r="D4207" s="116" t="s">
        <v>17564</v>
      </c>
      <c r="E4207" s="339">
        <v>57600</v>
      </c>
      <c r="F4207" s="194">
        <v>32</v>
      </c>
      <c r="G4207" s="194">
        <v>32</v>
      </c>
      <c r="H4207" s="194" t="s">
        <v>10119</v>
      </c>
      <c r="I4207" s="194">
        <f t="shared" si="195"/>
        <v>0</v>
      </c>
      <c r="J4207" s="116" t="s">
        <v>10120</v>
      </c>
      <c r="K4207" s="116" t="s">
        <v>15790</v>
      </c>
      <c r="L4207" s="197">
        <v>45807</v>
      </c>
      <c r="M4207" s="116" t="s">
        <v>17800</v>
      </c>
      <c r="N4207" s="197">
        <v>45834</v>
      </c>
      <c r="O4207" s="388">
        <f t="shared" si="196"/>
        <v>1800</v>
      </c>
      <c r="P4207" s="339">
        <f t="shared" si="197"/>
        <v>0</v>
      </c>
    </row>
    <row r="4208" spans="1:16" hidden="1" x14ac:dyDescent="0.25">
      <c r="A4208" s="116">
        <v>138683</v>
      </c>
      <c r="B4208" s="116">
        <v>11</v>
      </c>
      <c r="C4208" s="116">
        <v>1810103930</v>
      </c>
      <c r="D4208" s="116" t="s">
        <v>17552</v>
      </c>
      <c r="E4208" s="339">
        <v>18000</v>
      </c>
      <c r="F4208" s="194">
        <v>24</v>
      </c>
      <c r="G4208" s="194">
        <v>24</v>
      </c>
      <c r="H4208" s="194" t="s">
        <v>10119</v>
      </c>
      <c r="I4208" s="194">
        <f t="shared" si="195"/>
        <v>0</v>
      </c>
      <c r="J4208" s="116" t="s">
        <v>10120</v>
      </c>
      <c r="K4208" s="116" t="s">
        <v>15790</v>
      </c>
      <c r="L4208" s="197">
        <v>45807</v>
      </c>
      <c r="M4208" s="116"/>
      <c r="N4208" s="197">
        <v>45869</v>
      </c>
      <c r="O4208" s="388">
        <f t="shared" si="196"/>
        <v>750</v>
      </c>
      <c r="P4208" s="339">
        <f t="shared" si="197"/>
        <v>0</v>
      </c>
    </row>
    <row r="4209" spans="1:16" hidden="1" x14ac:dyDescent="0.25">
      <c r="A4209" s="116">
        <v>138683</v>
      </c>
      <c r="B4209" s="116">
        <v>2</v>
      </c>
      <c r="C4209" s="116">
        <v>1810104320</v>
      </c>
      <c r="D4209" s="116" t="s">
        <v>17479</v>
      </c>
      <c r="E4209" s="339">
        <v>215020.56</v>
      </c>
      <c r="F4209" s="194">
        <v>24</v>
      </c>
      <c r="G4209" s="194">
        <v>24</v>
      </c>
      <c r="H4209" s="194" t="s">
        <v>10119</v>
      </c>
      <c r="I4209" s="194">
        <f t="shared" si="195"/>
        <v>0</v>
      </c>
      <c r="J4209" s="116" t="s">
        <v>10120</v>
      </c>
      <c r="K4209" s="116" t="s">
        <v>15790</v>
      </c>
      <c r="L4209" s="197">
        <v>45807</v>
      </c>
      <c r="M4209" s="116" t="s">
        <v>17801</v>
      </c>
      <c r="N4209" s="197">
        <v>45869</v>
      </c>
      <c r="O4209" s="388">
        <f t="shared" si="196"/>
        <v>8959.19</v>
      </c>
      <c r="P4209" s="339">
        <f t="shared" si="197"/>
        <v>0</v>
      </c>
    </row>
    <row r="4210" spans="1:16" hidden="1" x14ac:dyDescent="0.25">
      <c r="A4210" s="116">
        <v>138683</v>
      </c>
      <c r="B4210" s="116">
        <v>1</v>
      </c>
      <c r="C4210" s="116">
        <v>1810104410</v>
      </c>
      <c r="D4210" s="116" t="s">
        <v>17468</v>
      </c>
      <c r="E4210" s="339">
        <v>251277.76</v>
      </c>
      <c r="F4210" s="194">
        <v>32</v>
      </c>
      <c r="G4210" s="194">
        <v>32</v>
      </c>
      <c r="H4210" s="194" t="s">
        <v>10119</v>
      </c>
      <c r="I4210" s="194">
        <f t="shared" si="195"/>
        <v>0</v>
      </c>
      <c r="J4210" s="116" t="s">
        <v>10120</v>
      </c>
      <c r="K4210" s="116" t="s">
        <v>15790</v>
      </c>
      <c r="L4210" s="197">
        <v>45807</v>
      </c>
      <c r="M4210" s="116" t="s">
        <v>17802</v>
      </c>
      <c r="N4210" s="197">
        <v>45869</v>
      </c>
      <c r="O4210" s="388">
        <f t="shared" si="196"/>
        <v>7852.43</v>
      </c>
      <c r="P4210" s="339">
        <f t="shared" si="197"/>
        <v>0</v>
      </c>
    </row>
    <row r="4211" spans="1:16" hidden="1" x14ac:dyDescent="0.25">
      <c r="A4211" s="116">
        <v>138683</v>
      </c>
      <c r="B4211" s="116">
        <v>6</v>
      </c>
      <c r="C4211" s="116">
        <v>1810104800</v>
      </c>
      <c r="D4211" s="116" t="s">
        <v>11373</v>
      </c>
      <c r="E4211" s="339">
        <v>68168.160000000003</v>
      </c>
      <c r="F4211" s="194">
        <v>24</v>
      </c>
      <c r="G4211" s="194">
        <v>24</v>
      </c>
      <c r="H4211" s="194" t="s">
        <v>10119</v>
      </c>
      <c r="I4211" s="194">
        <f t="shared" ref="I4211:I4274" si="198">+F4211-G4211</f>
        <v>0</v>
      </c>
      <c r="J4211" s="116" t="s">
        <v>10120</v>
      </c>
      <c r="K4211" s="116" t="s">
        <v>15790</v>
      </c>
      <c r="L4211" s="197">
        <v>45807</v>
      </c>
      <c r="M4211" s="116" t="s">
        <v>17800</v>
      </c>
      <c r="N4211" s="197">
        <v>45834</v>
      </c>
      <c r="O4211" s="388">
        <f t="shared" ref="O4211:O4274" si="199">+E4211/F4211</f>
        <v>2840.34</v>
      </c>
      <c r="P4211" s="339">
        <f t="shared" ref="P4211:P4274" si="200">+O4211*I4211</f>
        <v>0</v>
      </c>
    </row>
    <row r="4212" spans="1:16" hidden="1" x14ac:dyDescent="0.25">
      <c r="A4212" s="116">
        <v>138683</v>
      </c>
      <c r="B4212" s="116">
        <v>3</v>
      </c>
      <c r="C4212" s="116">
        <v>1810104820</v>
      </c>
      <c r="D4212" s="116" t="s">
        <v>10134</v>
      </c>
      <c r="E4212" s="339">
        <v>100728.64</v>
      </c>
      <c r="F4212" s="194">
        <v>32</v>
      </c>
      <c r="G4212" s="194">
        <v>32</v>
      </c>
      <c r="H4212" s="194" t="s">
        <v>10119</v>
      </c>
      <c r="I4212" s="194">
        <f t="shared" si="198"/>
        <v>0</v>
      </c>
      <c r="J4212" s="116" t="s">
        <v>10120</v>
      </c>
      <c r="K4212" s="116" t="s">
        <v>15790</v>
      </c>
      <c r="L4212" s="197">
        <v>45807</v>
      </c>
      <c r="M4212" s="116" t="s">
        <v>17800</v>
      </c>
      <c r="N4212" s="197">
        <v>45834</v>
      </c>
      <c r="O4212" s="388">
        <f t="shared" si="199"/>
        <v>3147.77</v>
      </c>
      <c r="P4212" s="339">
        <f t="shared" si="200"/>
        <v>0</v>
      </c>
    </row>
    <row r="4213" spans="1:16" hidden="1" x14ac:dyDescent="0.25">
      <c r="A4213" s="116">
        <v>138683</v>
      </c>
      <c r="B4213" s="116">
        <v>7</v>
      </c>
      <c r="C4213" s="116">
        <v>1810105220</v>
      </c>
      <c r="D4213" s="116" t="s">
        <v>11380</v>
      </c>
      <c r="E4213" s="339">
        <v>58479.360000000001</v>
      </c>
      <c r="F4213" s="194">
        <v>48</v>
      </c>
      <c r="G4213" s="194">
        <v>48</v>
      </c>
      <c r="H4213" s="194" t="s">
        <v>10119</v>
      </c>
      <c r="I4213" s="194">
        <f t="shared" si="198"/>
        <v>0</v>
      </c>
      <c r="J4213" s="116" t="s">
        <v>10120</v>
      </c>
      <c r="K4213" s="116" t="s">
        <v>15790</v>
      </c>
      <c r="L4213" s="197">
        <v>45807</v>
      </c>
      <c r="M4213" s="116" t="s">
        <v>17800</v>
      </c>
      <c r="N4213" s="197">
        <v>45834</v>
      </c>
      <c r="O4213" s="388">
        <f t="shared" si="199"/>
        <v>1218.32</v>
      </c>
      <c r="P4213" s="339">
        <f t="shared" si="200"/>
        <v>0</v>
      </c>
    </row>
    <row r="4214" spans="1:16" hidden="1" x14ac:dyDescent="0.25">
      <c r="A4214" s="116">
        <v>138683</v>
      </c>
      <c r="B4214" s="116">
        <v>4</v>
      </c>
      <c r="C4214" s="116">
        <v>1810105230</v>
      </c>
      <c r="D4214" s="116" t="s">
        <v>11381</v>
      </c>
      <c r="E4214" s="339">
        <v>207360</v>
      </c>
      <c r="F4214" s="194">
        <v>64</v>
      </c>
      <c r="G4214" s="194">
        <v>64</v>
      </c>
      <c r="H4214" s="194" t="s">
        <v>10119</v>
      </c>
      <c r="I4214" s="194">
        <f t="shared" si="198"/>
        <v>0</v>
      </c>
      <c r="J4214" s="116" t="s">
        <v>10120</v>
      </c>
      <c r="K4214" s="116" t="s">
        <v>15790</v>
      </c>
      <c r="L4214" s="197">
        <v>45807</v>
      </c>
      <c r="M4214" s="116" t="s">
        <v>17800</v>
      </c>
      <c r="N4214" s="197">
        <v>45834</v>
      </c>
      <c r="O4214" s="388">
        <f t="shared" si="199"/>
        <v>3240</v>
      </c>
      <c r="P4214" s="339">
        <f t="shared" si="200"/>
        <v>0</v>
      </c>
    </row>
    <row r="4215" spans="1:16" hidden="1" x14ac:dyDescent="0.25">
      <c r="A4215" s="116">
        <v>138686</v>
      </c>
      <c r="B4215" s="116">
        <v>8</v>
      </c>
      <c r="C4215" s="116">
        <v>1521100100</v>
      </c>
      <c r="D4215" s="116" t="s">
        <v>10563</v>
      </c>
      <c r="E4215" s="339">
        <v>24663.119999999999</v>
      </c>
      <c r="F4215" s="194">
        <v>24</v>
      </c>
      <c r="G4215" s="194">
        <v>24</v>
      </c>
      <c r="H4215" s="194" t="s">
        <v>10119</v>
      </c>
      <c r="I4215" s="194">
        <f t="shared" si="198"/>
        <v>0</v>
      </c>
      <c r="J4215" s="116" t="s">
        <v>10120</v>
      </c>
      <c r="K4215" s="116" t="s">
        <v>15003</v>
      </c>
      <c r="L4215" s="197">
        <v>45807</v>
      </c>
      <c r="M4215" s="116"/>
      <c r="N4215" s="197">
        <v>45876</v>
      </c>
      <c r="O4215" s="388">
        <f t="shared" si="199"/>
        <v>1027.6299999999999</v>
      </c>
      <c r="P4215" s="339">
        <f t="shared" si="200"/>
        <v>0</v>
      </c>
    </row>
    <row r="4216" spans="1:16" hidden="1" x14ac:dyDescent="0.25">
      <c r="A4216" s="116">
        <v>138686</v>
      </c>
      <c r="B4216" s="116">
        <v>5</v>
      </c>
      <c r="C4216" s="116">
        <v>1521100110</v>
      </c>
      <c r="D4216" s="116" t="s">
        <v>17564</v>
      </c>
      <c r="E4216" s="339">
        <v>57600</v>
      </c>
      <c r="F4216" s="194">
        <v>32</v>
      </c>
      <c r="G4216" s="194">
        <v>32</v>
      </c>
      <c r="H4216" s="194" t="s">
        <v>10119</v>
      </c>
      <c r="I4216" s="194">
        <f t="shared" si="198"/>
        <v>0</v>
      </c>
      <c r="J4216" s="116" t="s">
        <v>10120</v>
      </c>
      <c r="K4216" s="116" t="s">
        <v>15003</v>
      </c>
      <c r="L4216" s="197">
        <v>45807</v>
      </c>
      <c r="M4216" s="116"/>
      <c r="N4216" s="197">
        <v>45876</v>
      </c>
      <c r="O4216" s="388">
        <f t="shared" si="199"/>
        <v>1800</v>
      </c>
      <c r="P4216" s="339">
        <f t="shared" si="200"/>
        <v>0</v>
      </c>
    </row>
    <row r="4217" spans="1:16" hidden="1" x14ac:dyDescent="0.25">
      <c r="A4217" s="116">
        <v>138686</v>
      </c>
      <c r="B4217" s="116">
        <v>2</v>
      </c>
      <c r="C4217" s="116">
        <v>1810104320</v>
      </c>
      <c r="D4217" s="116" t="s">
        <v>17479</v>
      </c>
      <c r="E4217" s="339">
        <v>215020.56</v>
      </c>
      <c r="F4217" s="194">
        <v>24</v>
      </c>
      <c r="G4217" s="194">
        <v>24</v>
      </c>
      <c r="H4217" s="194" t="s">
        <v>10119</v>
      </c>
      <c r="I4217" s="194">
        <f t="shared" si="198"/>
        <v>0</v>
      </c>
      <c r="J4217" s="116" t="s">
        <v>10120</v>
      </c>
      <c r="K4217" s="116" t="s">
        <v>15003</v>
      </c>
      <c r="L4217" s="197">
        <v>45807</v>
      </c>
      <c r="M4217" s="116"/>
      <c r="N4217" s="197">
        <v>45876</v>
      </c>
      <c r="O4217" s="388">
        <f t="shared" si="199"/>
        <v>8959.19</v>
      </c>
      <c r="P4217" s="339">
        <f t="shared" si="200"/>
        <v>0</v>
      </c>
    </row>
    <row r="4218" spans="1:16" hidden="1" x14ac:dyDescent="0.25">
      <c r="A4218" s="116">
        <v>138686</v>
      </c>
      <c r="B4218" s="116">
        <v>1</v>
      </c>
      <c r="C4218" s="116">
        <v>1810104410</v>
      </c>
      <c r="D4218" s="116" t="s">
        <v>17468</v>
      </c>
      <c r="E4218" s="339">
        <v>251277.76</v>
      </c>
      <c r="F4218" s="194">
        <v>32</v>
      </c>
      <c r="G4218" s="194">
        <v>32</v>
      </c>
      <c r="H4218" s="194" t="s">
        <v>10119</v>
      </c>
      <c r="I4218" s="194">
        <f t="shared" si="198"/>
        <v>0</v>
      </c>
      <c r="J4218" s="116" t="s">
        <v>10120</v>
      </c>
      <c r="K4218" s="116" t="s">
        <v>15003</v>
      </c>
      <c r="L4218" s="197">
        <v>45807</v>
      </c>
      <c r="M4218" s="116"/>
      <c r="N4218" s="197">
        <v>45876</v>
      </c>
      <c r="O4218" s="388">
        <f t="shared" si="199"/>
        <v>7852.43</v>
      </c>
      <c r="P4218" s="339">
        <f t="shared" si="200"/>
        <v>0</v>
      </c>
    </row>
    <row r="4219" spans="1:16" hidden="1" x14ac:dyDescent="0.25">
      <c r="A4219" s="116">
        <v>138686</v>
      </c>
      <c r="B4219" s="116">
        <v>6</v>
      </c>
      <c r="C4219" s="116">
        <v>1810104800</v>
      </c>
      <c r="D4219" s="116" t="s">
        <v>11373</v>
      </c>
      <c r="E4219" s="339">
        <v>68168.160000000003</v>
      </c>
      <c r="F4219" s="194">
        <v>24</v>
      </c>
      <c r="G4219" s="194">
        <v>24</v>
      </c>
      <c r="H4219" s="194" t="s">
        <v>10119</v>
      </c>
      <c r="I4219" s="194">
        <f t="shared" si="198"/>
        <v>0</v>
      </c>
      <c r="J4219" s="116" t="s">
        <v>10120</v>
      </c>
      <c r="K4219" s="116" t="s">
        <v>15003</v>
      </c>
      <c r="L4219" s="197">
        <v>45807</v>
      </c>
      <c r="M4219" s="116"/>
      <c r="N4219" s="197">
        <v>45876</v>
      </c>
      <c r="O4219" s="388">
        <f t="shared" si="199"/>
        <v>2840.34</v>
      </c>
      <c r="P4219" s="339">
        <f t="shared" si="200"/>
        <v>0</v>
      </c>
    </row>
    <row r="4220" spans="1:16" hidden="1" x14ac:dyDescent="0.25">
      <c r="A4220" s="116">
        <v>138686</v>
      </c>
      <c r="B4220" s="116">
        <v>3</v>
      </c>
      <c r="C4220" s="116">
        <v>1810104820</v>
      </c>
      <c r="D4220" s="116" t="s">
        <v>10134</v>
      </c>
      <c r="E4220" s="339">
        <v>100728.64</v>
      </c>
      <c r="F4220" s="194">
        <v>32</v>
      </c>
      <c r="G4220" s="194">
        <v>32</v>
      </c>
      <c r="H4220" s="194" t="s">
        <v>10119</v>
      </c>
      <c r="I4220" s="194">
        <f t="shared" si="198"/>
        <v>0</v>
      </c>
      <c r="J4220" s="116" t="s">
        <v>10120</v>
      </c>
      <c r="K4220" s="116" t="s">
        <v>15003</v>
      </c>
      <c r="L4220" s="197">
        <v>45807</v>
      </c>
      <c r="M4220" s="116"/>
      <c r="N4220" s="197">
        <v>45876</v>
      </c>
      <c r="O4220" s="388">
        <f t="shared" si="199"/>
        <v>3147.77</v>
      </c>
      <c r="P4220" s="339">
        <f t="shared" si="200"/>
        <v>0</v>
      </c>
    </row>
    <row r="4221" spans="1:16" hidden="1" x14ac:dyDescent="0.25">
      <c r="A4221" s="116">
        <v>138686</v>
      </c>
      <c r="B4221" s="116">
        <v>7</v>
      </c>
      <c r="C4221" s="116">
        <v>1810105220</v>
      </c>
      <c r="D4221" s="116" t="s">
        <v>11380</v>
      </c>
      <c r="E4221" s="339">
        <v>58479.360000000001</v>
      </c>
      <c r="F4221" s="194">
        <v>48</v>
      </c>
      <c r="G4221" s="194">
        <v>48</v>
      </c>
      <c r="H4221" s="194" t="s">
        <v>10119</v>
      </c>
      <c r="I4221" s="194">
        <f t="shared" si="198"/>
        <v>0</v>
      </c>
      <c r="J4221" s="116" t="s">
        <v>10120</v>
      </c>
      <c r="K4221" s="116" t="s">
        <v>15003</v>
      </c>
      <c r="L4221" s="197">
        <v>45807</v>
      </c>
      <c r="M4221" s="116"/>
      <c r="N4221" s="197">
        <v>45876</v>
      </c>
      <c r="O4221" s="388">
        <f t="shared" si="199"/>
        <v>1218.32</v>
      </c>
      <c r="P4221" s="339">
        <f t="shared" si="200"/>
        <v>0</v>
      </c>
    </row>
    <row r="4222" spans="1:16" hidden="1" x14ac:dyDescent="0.25">
      <c r="A4222" s="116">
        <v>138686</v>
      </c>
      <c r="B4222" s="116">
        <v>4</v>
      </c>
      <c r="C4222" s="116">
        <v>1810105230</v>
      </c>
      <c r="D4222" s="116" t="s">
        <v>11381</v>
      </c>
      <c r="E4222" s="339">
        <v>207360</v>
      </c>
      <c r="F4222" s="194">
        <v>64</v>
      </c>
      <c r="G4222" s="194">
        <v>64</v>
      </c>
      <c r="H4222" s="194" t="s">
        <v>10119</v>
      </c>
      <c r="I4222" s="194">
        <f t="shared" si="198"/>
        <v>0</v>
      </c>
      <c r="J4222" s="116" t="s">
        <v>10120</v>
      </c>
      <c r="K4222" s="116" t="s">
        <v>15003</v>
      </c>
      <c r="L4222" s="197">
        <v>45807</v>
      </c>
      <c r="M4222" s="116"/>
      <c r="N4222" s="197">
        <v>45876</v>
      </c>
      <c r="O4222" s="388">
        <f t="shared" si="199"/>
        <v>3240</v>
      </c>
      <c r="P4222" s="339">
        <f t="shared" si="200"/>
        <v>0</v>
      </c>
    </row>
    <row r="4223" spans="1:16" hidden="1" x14ac:dyDescent="0.25">
      <c r="A4223" s="116">
        <v>138688</v>
      </c>
      <c r="B4223" s="116">
        <v>1</v>
      </c>
      <c r="C4223" s="116">
        <v>1010100120</v>
      </c>
      <c r="D4223" s="116" t="s">
        <v>17672</v>
      </c>
      <c r="E4223" s="339">
        <v>34820</v>
      </c>
      <c r="F4223" s="194">
        <v>20</v>
      </c>
      <c r="G4223" s="194">
        <v>20</v>
      </c>
      <c r="H4223" s="194" t="s">
        <v>10119</v>
      </c>
      <c r="I4223" s="194">
        <f t="shared" si="198"/>
        <v>0</v>
      </c>
      <c r="J4223" s="116" t="s">
        <v>10120</v>
      </c>
      <c r="K4223" s="116" t="s">
        <v>15587</v>
      </c>
      <c r="L4223" s="197">
        <v>45813</v>
      </c>
      <c r="M4223" s="116"/>
      <c r="N4223" s="197">
        <v>45875</v>
      </c>
      <c r="O4223" s="388">
        <f t="shared" si="199"/>
        <v>1741</v>
      </c>
      <c r="P4223" s="339">
        <f t="shared" si="200"/>
        <v>0</v>
      </c>
    </row>
    <row r="4224" spans="1:16" hidden="1" x14ac:dyDescent="0.25">
      <c r="A4224" s="116">
        <v>138688</v>
      </c>
      <c r="B4224" s="116">
        <v>2</v>
      </c>
      <c r="C4224" s="116">
        <v>1010100130</v>
      </c>
      <c r="D4224" s="116" t="s">
        <v>16157</v>
      </c>
      <c r="E4224" s="339">
        <v>31350</v>
      </c>
      <c r="F4224" s="194">
        <v>25</v>
      </c>
      <c r="G4224" s="194">
        <v>25</v>
      </c>
      <c r="H4224" s="194" t="s">
        <v>10119</v>
      </c>
      <c r="I4224" s="194">
        <f t="shared" si="198"/>
        <v>0</v>
      </c>
      <c r="J4224" s="116" t="s">
        <v>10120</v>
      </c>
      <c r="K4224" s="116" t="s">
        <v>15587</v>
      </c>
      <c r="L4224" s="197">
        <v>45813</v>
      </c>
      <c r="M4224" s="116"/>
      <c r="N4224" s="197">
        <v>45902</v>
      </c>
      <c r="O4224" s="388">
        <f t="shared" si="199"/>
        <v>1254</v>
      </c>
      <c r="P4224" s="339">
        <f t="shared" si="200"/>
        <v>0</v>
      </c>
    </row>
    <row r="4225" spans="1:16" hidden="1" x14ac:dyDescent="0.25">
      <c r="A4225" s="116">
        <v>138688</v>
      </c>
      <c r="B4225" s="116">
        <v>4</v>
      </c>
      <c r="C4225" s="116">
        <v>1010100140</v>
      </c>
      <c r="D4225" s="116" t="s">
        <v>16041</v>
      </c>
      <c r="E4225" s="339">
        <v>84193.2</v>
      </c>
      <c r="F4225" s="194">
        <v>20</v>
      </c>
      <c r="G4225" s="194">
        <v>20</v>
      </c>
      <c r="H4225" s="194" t="s">
        <v>10119</v>
      </c>
      <c r="I4225" s="194">
        <f t="shared" si="198"/>
        <v>0</v>
      </c>
      <c r="J4225" s="116" t="s">
        <v>10120</v>
      </c>
      <c r="K4225" s="116" t="s">
        <v>15587</v>
      </c>
      <c r="L4225" s="197">
        <v>45813</v>
      </c>
      <c r="M4225" s="116"/>
      <c r="N4225" s="197">
        <v>45890</v>
      </c>
      <c r="O4225" s="388">
        <f t="shared" si="199"/>
        <v>4209.66</v>
      </c>
      <c r="P4225" s="339">
        <f t="shared" si="200"/>
        <v>0</v>
      </c>
    </row>
    <row r="4226" spans="1:16" hidden="1" x14ac:dyDescent="0.25">
      <c r="A4226" s="116">
        <v>138688</v>
      </c>
      <c r="B4226" s="116">
        <v>3</v>
      </c>
      <c r="C4226" s="116">
        <v>1010100760</v>
      </c>
      <c r="D4226" s="116" t="s">
        <v>15004</v>
      </c>
      <c r="E4226" s="339">
        <v>45783.199999999997</v>
      </c>
      <c r="F4226" s="194">
        <v>20</v>
      </c>
      <c r="G4226" s="194">
        <v>20</v>
      </c>
      <c r="H4226" s="194" t="s">
        <v>10119</v>
      </c>
      <c r="I4226" s="194">
        <f t="shared" si="198"/>
        <v>0</v>
      </c>
      <c r="J4226" s="116" t="s">
        <v>10120</v>
      </c>
      <c r="K4226" s="116" t="s">
        <v>15587</v>
      </c>
      <c r="L4226" s="197">
        <v>45813</v>
      </c>
      <c r="M4226" s="116"/>
      <c r="N4226" s="197">
        <v>45875</v>
      </c>
      <c r="O4226" s="388">
        <f t="shared" si="199"/>
        <v>2289.16</v>
      </c>
      <c r="P4226" s="339">
        <f t="shared" si="200"/>
        <v>0</v>
      </c>
    </row>
    <row r="4227" spans="1:16" hidden="1" x14ac:dyDescent="0.25">
      <c r="A4227" s="116">
        <v>138688</v>
      </c>
      <c r="B4227" s="116">
        <v>6</v>
      </c>
      <c r="C4227" s="116">
        <v>1016100040</v>
      </c>
      <c r="D4227" s="116" t="s">
        <v>11145</v>
      </c>
      <c r="E4227" s="339">
        <v>46000</v>
      </c>
      <c r="F4227" s="194">
        <v>2</v>
      </c>
      <c r="G4227" s="194">
        <v>2</v>
      </c>
      <c r="H4227" s="194" t="s">
        <v>10119</v>
      </c>
      <c r="I4227" s="194">
        <f t="shared" si="198"/>
        <v>0</v>
      </c>
      <c r="J4227" s="116" t="s">
        <v>10120</v>
      </c>
      <c r="K4227" s="116" t="s">
        <v>15587</v>
      </c>
      <c r="L4227" s="197">
        <v>45813</v>
      </c>
      <c r="M4227" s="116"/>
      <c r="N4227" s="197">
        <v>45875</v>
      </c>
      <c r="O4227" s="388">
        <f t="shared" si="199"/>
        <v>23000</v>
      </c>
      <c r="P4227" s="339">
        <f t="shared" si="200"/>
        <v>0</v>
      </c>
    </row>
    <row r="4228" spans="1:16" hidden="1" x14ac:dyDescent="0.25">
      <c r="A4228" s="116">
        <v>138688</v>
      </c>
      <c r="B4228" s="116">
        <v>5</v>
      </c>
      <c r="C4228" s="116">
        <v>1016101010</v>
      </c>
      <c r="D4228" s="116" t="s">
        <v>10655</v>
      </c>
      <c r="E4228" s="339">
        <v>75268.12</v>
      </c>
      <c r="F4228" s="194">
        <v>4</v>
      </c>
      <c r="G4228" s="194">
        <v>4</v>
      </c>
      <c r="H4228" s="194" t="s">
        <v>10119</v>
      </c>
      <c r="I4228" s="194">
        <f t="shared" si="198"/>
        <v>0</v>
      </c>
      <c r="J4228" s="116" t="s">
        <v>10120</v>
      </c>
      <c r="K4228" s="116" t="s">
        <v>15587</v>
      </c>
      <c r="L4228" s="197">
        <v>45813</v>
      </c>
      <c r="M4228" s="116"/>
      <c r="N4228" s="197">
        <v>45875</v>
      </c>
      <c r="O4228" s="388">
        <f t="shared" si="199"/>
        <v>18817.03</v>
      </c>
      <c r="P4228" s="339">
        <f t="shared" si="200"/>
        <v>0</v>
      </c>
    </row>
    <row r="4229" spans="1:16" hidden="1" x14ac:dyDescent="0.25">
      <c r="A4229" s="116">
        <v>138688</v>
      </c>
      <c r="B4229" s="116">
        <v>8</v>
      </c>
      <c r="C4229" s="116">
        <v>1016101220</v>
      </c>
      <c r="D4229" s="116" t="s">
        <v>11150</v>
      </c>
      <c r="E4229" s="339">
        <v>7662.76</v>
      </c>
      <c r="F4229" s="194">
        <v>4</v>
      </c>
      <c r="G4229" s="194">
        <v>4</v>
      </c>
      <c r="H4229" s="194" t="s">
        <v>10119</v>
      </c>
      <c r="I4229" s="194">
        <f t="shared" si="198"/>
        <v>0</v>
      </c>
      <c r="J4229" s="116" t="s">
        <v>10120</v>
      </c>
      <c r="K4229" s="116" t="s">
        <v>15587</v>
      </c>
      <c r="L4229" s="197">
        <v>45813</v>
      </c>
      <c r="M4229" s="116"/>
      <c r="N4229" s="197">
        <v>45875</v>
      </c>
      <c r="O4229" s="388">
        <f t="shared" si="199"/>
        <v>1915.69</v>
      </c>
      <c r="P4229" s="339">
        <f t="shared" si="200"/>
        <v>0</v>
      </c>
    </row>
    <row r="4230" spans="1:16" hidden="1" x14ac:dyDescent="0.25">
      <c r="A4230" s="116">
        <v>138688</v>
      </c>
      <c r="B4230" s="116">
        <v>7</v>
      </c>
      <c r="C4230" s="116">
        <v>1016101250</v>
      </c>
      <c r="D4230" s="116" t="s">
        <v>11152</v>
      </c>
      <c r="E4230" s="339">
        <v>8255.9599999999991</v>
      </c>
      <c r="F4230" s="194">
        <v>4</v>
      </c>
      <c r="G4230" s="194">
        <v>4</v>
      </c>
      <c r="H4230" s="194" t="s">
        <v>10119</v>
      </c>
      <c r="I4230" s="194">
        <f t="shared" si="198"/>
        <v>0</v>
      </c>
      <c r="J4230" s="116" t="s">
        <v>10120</v>
      </c>
      <c r="K4230" s="116" t="s">
        <v>15587</v>
      </c>
      <c r="L4230" s="197">
        <v>45813</v>
      </c>
      <c r="M4230" s="116"/>
      <c r="N4230" s="197">
        <v>45875</v>
      </c>
      <c r="O4230" s="388">
        <f t="shared" si="199"/>
        <v>2063.9899999999998</v>
      </c>
      <c r="P4230" s="339">
        <f t="shared" si="200"/>
        <v>0</v>
      </c>
    </row>
    <row r="4231" spans="1:16" hidden="1" x14ac:dyDescent="0.25">
      <c r="A4231" s="116">
        <v>138688</v>
      </c>
      <c r="B4231" s="116">
        <v>9</v>
      </c>
      <c r="C4231" s="116">
        <v>1810101870</v>
      </c>
      <c r="D4231" s="116" t="s">
        <v>11367</v>
      </c>
      <c r="E4231" s="339">
        <v>21682.58</v>
      </c>
      <c r="F4231" s="194">
        <v>2</v>
      </c>
      <c r="G4231" s="194">
        <v>2</v>
      </c>
      <c r="H4231" s="194" t="s">
        <v>10119</v>
      </c>
      <c r="I4231" s="194">
        <f t="shared" si="198"/>
        <v>0</v>
      </c>
      <c r="J4231" s="116" t="s">
        <v>10120</v>
      </c>
      <c r="K4231" s="116" t="s">
        <v>15587</v>
      </c>
      <c r="L4231" s="197">
        <v>45813</v>
      </c>
      <c r="M4231" s="116"/>
      <c r="N4231" s="197">
        <v>45875</v>
      </c>
      <c r="O4231" s="388">
        <f t="shared" si="199"/>
        <v>10841.29</v>
      </c>
      <c r="P4231" s="339">
        <f t="shared" si="200"/>
        <v>0</v>
      </c>
    </row>
    <row r="4232" spans="1:16" hidden="1" x14ac:dyDescent="0.25">
      <c r="A4232" s="116">
        <v>138690</v>
      </c>
      <c r="B4232" s="116">
        <v>1</v>
      </c>
      <c r="C4232" s="116">
        <v>1010100120</v>
      </c>
      <c r="D4232" s="116" t="s">
        <v>17672</v>
      </c>
      <c r="E4232" s="339">
        <v>34820</v>
      </c>
      <c r="F4232" s="194">
        <v>20</v>
      </c>
      <c r="G4232" s="194">
        <v>20</v>
      </c>
      <c r="H4232" s="194" t="s">
        <v>10119</v>
      </c>
      <c r="I4232" s="194">
        <f t="shared" si="198"/>
        <v>0</v>
      </c>
      <c r="J4232" s="116" t="s">
        <v>10120</v>
      </c>
      <c r="K4232" s="116" t="s">
        <v>15626</v>
      </c>
      <c r="L4232" s="197">
        <v>45807</v>
      </c>
      <c r="M4232" s="116"/>
      <c r="N4232" s="197">
        <v>45875</v>
      </c>
      <c r="O4232" s="388">
        <f t="shared" si="199"/>
        <v>1741</v>
      </c>
      <c r="P4232" s="339">
        <f t="shared" si="200"/>
        <v>0</v>
      </c>
    </row>
    <row r="4233" spans="1:16" hidden="1" x14ac:dyDescent="0.25">
      <c r="A4233" s="116">
        <v>138690</v>
      </c>
      <c r="B4233" s="116">
        <v>2</v>
      </c>
      <c r="C4233" s="116">
        <v>1010100130</v>
      </c>
      <c r="D4233" s="116" t="s">
        <v>16157</v>
      </c>
      <c r="E4233" s="339">
        <v>31350</v>
      </c>
      <c r="F4233" s="194">
        <v>25</v>
      </c>
      <c r="G4233" s="194">
        <v>25</v>
      </c>
      <c r="H4233" s="194" t="s">
        <v>10119</v>
      </c>
      <c r="I4233" s="194">
        <f t="shared" si="198"/>
        <v>0</v>
      </c>
      <c r="J4233" s="116" t="s">
        <v>10120</v>
      </c>
      <c r="K4233" s="116" t="s">
        <v>15626</v>
      </c>
      <c r="L4233" s="197">
        <v>45807</v>
      </c>
      <c r="M4233" s="116"/>
      <c r="N4233" s="197">
        <v>45902</v>
      </c>
      <c r="O4233" s="388">
        <f t="shared" si="199"/>
        <v>1254</v>
      </c>
      <c r="P4233" s="339">
        <f t="shared" si="200"/>
        <v>0</v>
      </c>
    </row>
    <row r="4234" spans="1:16" hidden="1" x14ac:dyDescent="0.25">
      <c r="A4234" s="116">
        <v>138690</v>
      </c>
      <c r="B4234" s="116">
        <v>4</v>
      </c>
      <c r="C4234" s="116">
        <v>1010100140</v>
      </c>
      <c r="D4234" s="116" t="s">
        <v>12113</v>
      </c>
      <c r="E4234" s="339">
        <v>84193.2</v>
      </c>
      <c r="F4234" s="194">
        <v>20</v>
      </c>
      <c r="G4234" s="194">
        <v>20</v>
      </c>
      <c r="H4234" s="194" t="s">
        <v>10119</v>
      </c>
      <c r="I4234" s="194">
        <f t="shared" si="198"/>
        <v>0</v>
      </c>
      <c r="J4234" s="116" t="s">
        <v>10120</v>
      </c>
      <c r="K4234" s="116" t="s">
        <v>15626</v>
      </c>
      <c r="L4234" s="197">
        <v>45807</v>
      </c>
      <c r="M4234" s="116" t="s">
        <v>17803</v>
      </c>
      <c r="N4234" s="197">
        <v>45833</v>
      </c>
      <c r="O4234" s="388">
        <f t="shared" si="199"/>
        <v>4209.66</v>
      </c>
      <c r="P4234" s="339">
        <f t="shared" si="200"/>
        <v>0</v>
      </c>
    </row>
    <row r="4235" spans="1:16" hidden="1" x14ac:dyDescent="0.25">
      <c r="A4235" s="116">
        <v>138690</v>
      </c>
      <c r="B4235" s="116">
        <v>3</v>
      </c>
      <c r="C4235" s="116">
        <v>1010100760</v>
      </c>
      <c r="D4235" s="116" t="s">
        <v>15004</v>
      </c>
      <c r="E4235" s="339">
        <v>45783.199999999997</v>
      </c>
      <c r="F4235" s="194">
        <v>20</v>
      </c>
      <c r="G4235" s="194">
        <v>20</v>
      </c>
      <c r="H4235" s="194" t="s">
        <v>10119</v>
      </c>
      <c r="I4235" s="194">
        <f t="shared" si="198"/>
        <v>0</v>
      </c>
      <c r="J4235" s="116" t="s">
        <v>10120</v>
      </c>
      <c r="K4235" s="116" t="s">
        <v>15626</v>
      </c>
      <c r="L4235" s="197">
        <v>45807</v>
      </c>
      <c r="M4235" s="116" t="s">
        <v>17804</v>
      </c>
      <c r="N4235" s="197">
        <v>45875</v>
      </c>
      <c r="O4235" s="388">
        <f t="shared" si="199"/>
        <v>2289.16</v>
      </c>
      <c r="P4235" s="339">
        <f t="shared" si="200"/>
        <v>0</v>
      </c>
    </row>
    <row r="4236" spans="1:16" hidden="1" x14ac:dyDescent="0.25">
      <c r="A4236" s="116">
        <v>138696</v>
      </c>
      <c r="B4236" s="116">
        <v>15</v>
      </c>
      <c r="C4236" s="116">
        <v>1010101180</v>
      </c>
      <c r="D4236" s="116" t="s">
        <v>11128</v>
      </c>
      <c r="E4236" s="339">
        <v>67872.7</v>
      </c>
      <c r="F4236" s="194">
        <v>10</v>
      </c>
      <c r="G4236" s="194">
        <v>10</v>
      </c>
      <c r="H4236" s="194" t="s">
        <v>10119</v>
      </c>
      <c r="I4236" s="194">
        <f t="shared" si="198"/>
        <v>0</v>
      </c>
      <c r="J4236" s="116" t="s">
        <v>10120</v>
      </c>
      <c r="K4236" s="116" t="s">
        <v>15794</v>
      </c>
      <c r="L4236" s="197">
        <v>45807</v>
      </c>
      <c r="M4236" s="116"/>
      <c r="N4236" s="197">
        <v>45853</v>
      </c>
      <c r="O4236" s="388">
        <f t="shared" si="199"/>
        <v>6787.2699999999995</v>
      </c>
      <c r="P4236" s="339">
        <f t="shared" si="200"/>
        <v>0</v>
      </c>
    </row>
    <row r="4237" spans="1:16" hidden="1" x14ac:dyDescent="0.25">
      <c r="A4237" s="116">
        <v>138696</v>
      </c>
      <c r="B4237" s="116">
        <v>14</v>
      </c>
      <c r="C4237" s="116">
        <v>1010106890</v>
      </c>
      <c r="D4237" s="116" t="s">
        <v>11136</v>
      </c>
      <c r="E4237" s="339">
        <v>114825</v>
      </c>
      <c r="F4237" s="194">
        <v>25</v>
      </c>
      <c r="G4237" s="194">
        <v>25</v>
      </c>
      <c r="H4237" s="194" t="s">
        <v>10119</v>
      </c>
      <c r="I4237" s="194">
        <f t="shared" si="198"/>
        <v>0</v>
      </c>
      <c r="J4237" s="116" t="s">
        <v>10120</v>
      </c>
      <c r="K4237" s="116" t="s">
        <v>15794</v>
      </c>
      <c r="L4237" s="197">
        <v>45807</v>
      </c>
      <c r="M4237" s="116" t="s">
        <v>15797</v>
      </c>
      <c r="N4237" s="197">
        <v>45835</v>
      </c>
      <c r="O4237" s="388">
        <f t="shared" si="199"/>
        <v>4593</v>
      </c>
      <c r="P4237" s="339">
        <f t="shared" si="200"/>
        <v>0</v>
      </c>
    </row>
    <row r="4238" spans="1:16" hidden="1" x14ac:dyDescent="0.25">
      <c r="A4238" s="116">
        <v>138696</v>
      </c>
      <c r="B4238" s="116">
        <v>16</v>
      </c>
      <c r="C4238" s="116">
        <v>1011100040</v>
      </c>
      <c r="D4238" s="116" t="s">
        <v>10481</v>
      </c>
      <c r="E4238" s="339">
        <v>29000</v>
      </c>
      <c r="F4238" s="194">
        <v>20</v>
      </c>
      <c r="G4238" s="194">
        <v>20</v>
      </c>
      <c r="H4238" s="194" t="s">
        <v>10119</v>
      </c>
      <c r="I4238" s="194">
        <f t="shared" si="198"/>
        <v>0</v>
      </c>
      <c r="J4238" s="116" t="s">
        <v>10120</v>
      </c>
      <c r="K4238" s="116" t="s">
        <v>15794</v>
      </c>
      <c r="L4238" s="197">
        <v>45807</v>
      </c>
      <c r="M4238" s="116" t="s">
        <v>15797</v>
      </c>
      <c r="N4238" s="197">
        <v>45835</v>
      </c>
      <c r="O4238" s="388">
        <f t="shared" si="199"/>
        <v>1450</v>
      </c>
      <c r="P4238" s="339">
        <f t="shared" si="200"/>
        <v>0</v>
      </c>
    </row>
    <row r="4239" spans="1:16" hidden="1" x14ac:dyDescent="0.25">
      <c r="A4239" s="116">
        <v>138696</v>
      </c>
      <c r="B4239" s="116">
        <v>3</v>
      </c>
      <c r="C4239" s="116">
        <v>1019103360</v>
      </c>
      <c r="D4239" s="116" t="s">
        <v>11164</v>
      </c>
      <c r="E4239" s="339">
        <v>87488.48</v>
      </c>
      <c r="F4239" s="194">
        <v>4</v>
      </c>
      <c r="G4239" s="194">
        <v>4</v>
      </c>
      <c r="H4239" s="194" t="s">
        <v>10119</v>
      </c>
      <c r="I4239" s="194">
        <f t="shared" si="198"/>
        <v>0</v>
      </c>
      <c r="J4239" s="116" t="s">
        <v>10120</v>
      </c>
      <c r="K4239" s="116" t="s">
        <v>15794</v>
      </c>
      <c r="L4239" s="197">
        <v>45807</v>
      </c>
      <c r="M4239" s="116" t="s">
        <v>15797</v>
      </c>
      <c r="N4239" s="197">
        <v>45835</v>
      </c>
      <c r="O4239" s="388">
        <f t="shared" si="199"/>
        <v>21872.12</v>
      </c>
      <c r="P4239" s="339">
        <f t="shared" si="200"/>
        <v>0</v>
      </c>
    </row>
    <row r="4240" spans="1:16" hidden="1" x14ac:dyDescent="0.25">
      <c r="A4240" s="116">
        <v>138696</v>
      </c>
      <c r="B4240" s="116">
        <v>17</v>
      </c>
      <c r="C4240" s="116">
        <v>1026100040</v>
      </c>
      <c r="D4240" s="116" t="s">
        <v>15795</v>
      </c>
      <c r="E4240" s="339">
        <v>235751.66</v>
      </c>
      <c r="F4240" s="194">
        <v>2</v>
      </c>
      <c r="G4240" s="194">
        <v>2</v>
      </c>
      <c r="H4240" s="194" t="s">
        <v>10119</v>
      </c>
      <c r="I4240" s="194">
        <f t="shared" si="198"/>
        <v>0</v>
      </c>
      <c r="J4240" s="116" t="s">
        <v>10120</v>
      </c>
      <c r="K4240" s="116" t="s">
        <v>15794</v>
      </c>
      <c r="L4240" s="197">
        <v>45807</v>
      </c>
      <c r="M4240" s="116" t="s">
        <v>15796</v>
      </c>
      <c r="N4240" s="197">
        <v>45835</v>
      </c>
      <c r="O4240" s="388">
        <f t="shared" si="199"/>
        <v>117875.83</v>
      </c>
      <c r="P4240" s="339">
        <f t="shared" si="200"/>
        <v>0</v>
      </c>
    </row>
    <row r="4241" spans="1:16" hidden="1" x14ac:dyDescent="0.25">
      <c r="A4241" s="116">
        <v>138696</v>
      </c>
      <c r="B4241" s="116">
        <v>11</v>
      </c>
      <c r="C4241" s="116">
        <v>1310101830</v>
      </c>
      <c r="D4241" s="116" t="s">
        <v>15113</v>
      </c>
      <c r="E4241" s="339">
        <v>16500</v>
      </c>
      <c r="F4241" s="194">
        <v>1</v>
      </c>
      <c r="G4241" s="194">
        <v>1</v>
      </c>
      <c r="H4241" s="194" t="s">
        <v>10119</v>
      </c>
      <c r="I4241" s="194">
        <f t="shared" si="198"/>
        <v>0</v>
      </c>
      <c r="J4241" s="116" t="s">
        <v>10120</v>
      </c>
      <c r="K4241" s="116" t="s">
        <v>15794</v>
      </c>
      <c r="L4241" s="197">
        <v>45807</v>
      </c>
      <c r="M4241" s="116" t="s">
        <v>15797</v>
      </c>
      <c r="N4241" s="197">
        <v>45835</v>
      </c>
      <c r="O4241" s="388">
        <f t="shared" si="199"/>
        <v>16500</v>
      </c>
      <c r="P4241" s="339">
        <f t="shared" si="200"/>
        <v>0</v>
      </c>
    </row>
    <row r="4242" spans="1:16" hidden="1" x14ac:dyDescent="0.25">
      <c r="A4242" s="116">
        <v>138696</v>
      </c>
      <c r="B4242" s="116">
        <v>13</v>
      </c>
      <c r="C4242" s="116">
        <v>1310102060</v>
      </c>
      <c r="D4242" s="116" t="s">
        <v>10122</v>
      </c>
      <c r="E4242" s="339">
        <v>3900</v>
      </c>
      <c r="F4242" s="194">
        <v>1</v>
      </c>
      <c r="G4242" s="194">
        <v>1</v>
      </c>
      <c r="H4242" s="194" t="s">
        <v>10119</v>
      </c>
      <c r="I4242" s="194">
        <f t="shared" si="198"/>
        <v>0</v>
      </c>
      <c r="J4242" s="116" t="s">
        <v>10120</v>
      </c>
      <c r="K4242" s="116" t="s">
        <v>15794</v>
      </c>
      <c r="L4242" s="197">
        <v>45807</v>
      </c>
      <c r="M4242" s="116" t="s">
        <v>15797</v>
      </c>
      <c r="N4242" s="197">
        <v>45835</v>
      </c>
      <c r="O4242" s="388">
        <f t="shared" si="199"/>
        <v>3900</v>
      </c>
      <c r="P4242" s="339">
        <f t="shared" si="200"/>
        <v>0</v>
      </c>
    </row>
    <row r="4243" spans="1:16" hidden="1" x14ac:dyDescent="0.25">
      <c r="A4243" s="116">
        <v>138696</v>
      </c>
      <c r="B4243" s="116">
        <v>12</v>
      </c>
      <c r="C4243" s="116">
        <v>1310102230</v>
      </c>
      <c r="D4243" s="116" t="s">
        <v>15114</v>
      </c>
      <c r="E4243" s="339">
        <v>4542</v>
      </c>
      <c r="F4243" s="194">
        <v>1</v>
      </c>
      <c r="G4243" s="194">
        <v>1</v>
      </c>
      <c r="H4243" s="194" t="s">
        <v>10119</v>
      </c>
      <c r="I4243" s="194">
        <f t="shared" si="198"/>
        <v>0</v>
      </c>
      <c r="J4243" s="116" t="s">
        <v>10120</v>
      </c>
      <c r="K4243" s="116" t="s">
        <v>15794</v>
      </c>
      <c r="L4243" s="197">
        <v>45807</v>
      </c>
      <c r="M4243" s="116" t="s">
        <v>15797</v>
      </c>
      <c r="N4243" s="197">
        <v>45835</v>
      </c>
      <c r="O4243" s="388">
        <f t="shared" si="199"/>
        <v>4542</v>
      </c>
      <c r="P4243" s="339">
        <f t="shared" si="200"/>
        <v>0</v>
      </c>
    </row>
    <row r="4244" spans="1:16" hidden="1" x14ac:dyDescent="0.25">
      <c r="A4244" s="116">
        <v>138696</v>
      </c>
      <c r="B4244" s="116">
        <v>10</v>
      </c>
      <c r="C4244" s="116">
        <v>1324100990</v>
      </c>
      <c r="D4244" s="116" t="s">
        <v>16193</v>
      </c>
      <c r="E4244" s="339">
        <v>10400</v>
      </c>
      <c r="F4244" s="194">
        <v>1</v>
      </c>
      <c r="G4244" s="194">
        <v>1</v>
      </c>
      <c r="H4244" s="194" t="s">
        <v>10119</v>
      </c>
      <c r="I4244" s="194">
        <f t="shared" si="198"/>
        <v>0</v>
      </c>
      <c r="J4244" s="116" t="s">
        <v>10120</v>
      </c>
      <c r="K4244" s="116" t="s">
        <v>15794</v>
      </c>
      <c r="L4244" s="197">
        <v>45807</v>
      </c>
      <c r="M4244" s="116" t="s">
        <v>15797</v>
      </c>
      <c r="N4244" s="197">
        <v>45835</v>
      </c>
      <c r="O4244" s="388">
        <f t="shared" si="199"/>
        <v>10400</v>
      </c>
      <c r="P4244" s="339">
        <f t="shared" si="200"/>
        <v>0</v>
      </c>
    </row>
    <row r="4245" spans="1:16" hidden="1" x14ac:dyDescent="0.25">
      <c r="A4245" s="116">
        <v>138696</v>
      </c>
      <c r="B4245" s="116">
        <v>7</v>
      </c>
      <c r="C4245" s="116">
        <v>1512110280</v>
      </c>
      <c r="D4245" s="116" t="s">
        <v>10251</v>
      </c>
      <c r="E4245" s="339">
        <v>18720</v>
      </c>
      <c r="F4245" s="194">
        <v>24</v>
      </c>
      <c r="G4245" s="194">
        <v>24</v>
      </c>
      <c r="H4245" s="194" t="s">
        <v>10119</v>
      </c>
      <c r="I4245" s="194">
        <f t="shared" si="198"/>
        <v>0</v>
      </c>
      <c r="J4245" s="116" t="s">
        <v>10120</v>
      </c>
      <c r="K4245" s="116" t="s">
        <v>15794</v>
      </c>
      <c r="L4245" s="197">
        <v>45807</v>
      </c>
      <c r="M4245" s="116" t="s">
        <v>15797</v>
      </c>
      <c r="N4245" s="197">
        <v>45835</v>
      </c>
      <c r="O4245" s="388">
        <f t="shared" si="199"/>
        <v>780</v>
      </c>
      <c r="P4245" s="339">
        <f t="shared" si="200"/>
        <v>0</v>
      </c>
    </row>
    <row r="4246" spans="1:16" hidden="1" x14ac:dyDescent="0.25">
      <c r="A4246" s="116">
        <v>138696</v>
      </c>
      <c r="B4246" s="116">
        <v>8</v>
      </c>
      <c r="C4246" s="116">
        <v>1518100280</v>
      </c>
      <c r="D4246" s="116" t="s">
        <v>8925</v>
      </c>
      <c r="E4246" s="339">
        <v>293696</v>
      </c>
      <c r="F4246" s="194">
        <v>1</v>
      </c>
      <c r="G4246" s="194">
        <v>1</v>
      </c>
      <c r="H4246" s="194" t="s">
        <v>10119</v>
      </c>
      <c r="I4246" s="194">
        <f t="shared" si="198"/>
        <v>0</v>
      </c>
      <c r="J4246" s="116" t="s">
        <v>10120</v>
      </c>
      <c r="K4246" s="116" t="s">
        <v>15794</v>
      </c>
      <c r="L4246" s="197">
        <v>45807</v>
      </c>
      <c r="M4246" s="116" t="s">
        <v>15797</v>
      </c>
      <c r="N4246" s="197">
        <v>45835</v>
      </c>
      <c r="O4246" s="388">
        <f t="shared" si="199"/>
        <v>293696</v>
      </c>
      <c r="P4246" s="339">
        <f t="shared" si="200"/>
        <v>0</v>
      </c>
    </row>
    <row r="4247" spans="1:16" hidden="1" x14ac:dyDescent="0.25">
      <c r="A4247" s="116">
        <v>138696</v>
      </c>
      <c r="B4247" s="116">
        <v>18</v>
      </c>
      <c r="C4247" s="116">
        <v>1519100900</v>
      </c>
      <c r="D4247" s="116" t="s">
        <v>7853</v>
      </c>
      <c r="E4247" s="339">
        <v>1795500</v>
      </c>
      <c r="F4247" s="194">
        <v>1</v>
      </c>
      <c r="G4247" s="194">
        <v>1</v>
      </c>
      <c r="H4247" s="194" t="s">
        <v>10119</v>
      </c>
      <c r="I4247" s="194">
        <f t="shared" si="198"/>
        <v>0</v>
      </c>
      <c r="J4247" s="116" t="s">
        <v>10120</v>
      </c>
      <c r="K4247" s="116" t="s">
        <v>15794</v>
      </c>
      <c r="L4247" s="197">
        <v>45807</v>
      </c>
      <c r="M4247" s="116"/>
      <c r="N4247" s="197">
        <v>45880</v>
      </c>
      <c r="O4247" s="388">
        <f t="shared" si="199"/>
        <v>1795500</v>
      </c>
      <c r="P4247" s="339">
        <f t="shared" si="200"/>
        <v>0</v>
      </c>
    </row>
    <row r="4248" spans="1:16" hidden="1" x14ac:dyDescent="0.25">
      <c r="A4248" s="116">
        <v>138696</v>
      </c>
      <c r="B4248" s="116">
        <v>9</v>
      </c>
      <c r="C4248" s="116">
        <v>1523100670</v>
      </c>
      <c r="D4248" s="116" t="s">
        <v>17643</v>
      </c>
      <c r="E4248" s="339">
        <v>589744.71</v>
      </c>
      <c r="F4248" s="194">
        <v>9</v>
      </c>
      <c r="G4248" s="194">
        <v>9</v>
      </c>
      <c r="H4248" s="194" t="s">
        <v>10119</v>
      </c>
      <c r="I4248" s="194">
        <f t="shared" si="198"/>
        <v>0</v>
      </c>
      <c r="J4248" s="116" t="s">
        <v>10120</v>
      </c>
      <c r="K4248" s="116" t="s">
        <v>15794</v>
      </c>
      <c r="L4248" s="197">
        <v>45807</v>
      </c>
      <c r="M4248" s="116" t="s">
        <v>15797</v>
      </c>
      <c r="N4248" s="197">
        <v>45835</v>
      </c>
      <c r="O4248" s="388">
        <f t="shared" si="199"/>
        <v>65527.189999999995</v>
      </c>
      <c r="P4248" s="339">
        <f t="shared" si="200"/>
        <v>0</v>
      </c>
    </row>
    <row r="4249" spans="1:16" hidden="1" x14ac:dyDescent="0.25">
      <c r="A4249" s="116">
        <v>138696</v>
      </c>
      <c r="B4249" s="116">
        <v>6</v>
      </c>
      <c r="C4249" s="116">
        <v>1523100820</v>
      </c>
      <c r="D4249" s="116" t="s">
        <v>11327</v>
      </c>
      <c r="E4249" s="339">
        <v>17181.060000000001</v>
      </c>
      <c r="F4249" s="194">
        <v>2</v>
      </c>
      <c r="G4249" s="194">
        <v>2</v>
      </c>
      <c r="H4249" s="194" t="s">
        <v>10119</v>
      </c>
      <c r="I4249" s="194">
        <f t="shared" si="198"/>
        <v>0</v>
      </c>
      <c r="J4249" s="116" t="s">
        <v>10120</v>
      </c>
      <c r="K4249" s="116" t="s">
        <v>15794</v>
      </c>
      <c r="L4249" s="197">
        <v>45807</v>
      </c>
      <c r="M4249" s="116" t="s">
        <v>15797</v>
      </c>
      <c r="N4249" s="197">
        <v>45835</v>
      </c>
      <c r="O4249" s="388">
        <f t="shared" si="199"/>
        <v>8590.5300000000007</v>
      </c>
      <c r="P4249" s="339">
        <f t="shared" si="200"/>
        <v>0</v>
      </c>
    </row>
    <row r="4250" spans="1:16" hidden="1" x14ac:dyDescent="0.25">
      <c r="A4250" s="116">
        <v>138696</v>
      </c>
      <c r="B4250" s="116">
        <v>5</v>
      </c>
      <c r="C4250" s="116">
        <v>1810101950</v>
      </c>
      <c r="D4250" s="116" t="s">
        <v>11058</v>
      </c>
      <c r="E4250" s="339">
        <v>379560</v>
      </c>
      <c r="F4250" s="194">
        <v>2</v>
      </c>
      <c r="G4250" s="194">
        <v>2</v>
      </c>
      <c r="H4250" s="194" t="s">
        <v>10119</v>
      </c>
      <c r="I4250" s="194">
        <f t="shared" si="198"/>
        <v>0</v>
      </c>
      <c r="J4250" s="116" t="s">
        <v>10120</v>
      </c>
      <c r="K4250" s="116" t="s">
        <v>15794</v>
      </c>
      <c r="L4250" s="197">
        <v>45807</v>
      </c>
      <c r="M4250" s="116" t="s">
        <v>15797</v>
      </c>
      <c r="N4250" s="197">
        <v>45835</v>
      </c>
      <c r="O4250" s="388">
        <f t="shared" si="199"/>
        <v>189780</v>
      </c>
      <c r="P4250" s="339">
        <f t="shared" si="200"/>
        <v>0</v>
      </c>
    </row>
    <row r="4251" spans="1:16" hidden="1" x14ac:dyDescent="0.25">
      <c r="A4251" s="116">
        <v>138696</v>
      </c>
      <c r="B4251" s="116">
        <v>4</v>
      </c>
      <c r="C4251" s="116">
        <v>1810102240</v>
      </c>
      <c r="D4251" s="116" t="s">
        <v>10956</v>
      </c>
      <c r="E4251" s="339">
        <v>171778.08</v>
      </c>
      <c r="F4251" s="194">
        <v>6</v>
      </c>
      <c r="G4251" s="194">
        <v>6</v>
      </c>
      <c r="H4251" s="194" t="s">
        <v>10119</v>
      </c>
      <c r="I4251" s="194">
        <f t="shared" si="198"/>
        <v>0</v>
      </c>
      <c r="J4251" s="116" t="s">
        <v>10120</v>
      </c>
      <c r="K4251" s="116" t="s">
        <v>15794</v>
      </c>
      <c r="L4251" s="197">
        <v>45807</v>
      </c>
      <c r="M4251" s="116" t="s">
        <v>15797</v>
      </c>
      <c r="N4251" s="197">
        <v>45835</v>
      </c>
      <c r="O4251" s="388">
        <f t="shared" si="199"/>
        <v>28629.679999999997</v>
      </c>
      <c r="P4251" s="339">
        <f t="shared" si="200"/>
        <v>0</v>
      </c>
    </row>
    <row r="4252" spans="1:16" hidden="1" x14ac:dyDescent="0.25">
      <c r="A4252" s="116">
        <v>138696</v>
      </c>
      <c r="B4252" s="116">
        <v>1</v>
      </c>
      <c r="C4252" s="116">
        <v>1810104270</v>
      </c>
      <c r="D4252" s="116" t="s">
        <v>17597</v>
      </c>
      <c r="E4252" s="339">
        <v>65400</v>
      </c>
      <c r="F4252" s="194">
        <v>12</v>
      </c>
      <c r="G4252" s="194">
        <v>12</v>
      </c>
      <c r="H4252" s="194" t="s">
        <v>10119</v>
      </c>
      <c r="I4252" s="194">
        <f t="shared" si="198"/>
        <v>0</v>
      </c>
      <c r="J4252" s="116" t="s">
        <v>10120</v>
      </c>
      <c r="K4252" s="116" t="s">
        <v>15794</v>
      </c>
      <c r="L4252" s="197">
        <v>45807</v>
      </c>
      <c r="M4252" s="116" t="s">
        <v>15797</v>
      </c>
      <c r="N4252" s="197">
        <v>45835</v>
      </c>
      <c r="O4252" s="388">
        <f t="shared" si="199"/>
        <v>5450</v>
      </c>
      <c r="P4252" s="339">
        <f t="shared" si="200"/>
        <v>0</v>
      </c>
    </row>
    <row r="4253" spans="1:16" hidden="1" x14ac:dyDescent="0.25">
      <c r="A4253" s="116">
        <v>138696</v>
      </c>
      <c r="B4253" s="116">
        <v>2</v>
      </c>
      <c r="C4253" s="116">
        <v>1810105220</v>
      </c>
      <c r="D4253" s="116" t="s">
        <v>11380</v>
      </c>
      <c r="E4253" s="339">
        <v>14619.84</v>
      </c>
      <c r="F4253" s="194">
        <v>12</v>
      </c>
      <c r="G4253" s="194">
        <v>12</v>
      </c>
      <c r="H4253" s="194" t="s">
        <v>10119</v>
      </c>
      <c r="I4253" s="194">
        <f t="shared" si="198"/>
        <v>0</v>
      </c>
      <c r="J4253" s="116" t="s">
        <v>10120</v>
      </c>
      <c r="K4253" s="116" t="s">
        <v>15794</v>
      </c>
      <c r="L4253" s="197">
        <v>45807</v>
      </c>
      <c r="M4253" s="116" t="s">
        <v>15797</v>
      </c>
      <c r="N4253" s="197">
        <v>45835</v>
      </c>
      <c r="O4253" s="388">
        <f t="shared" si="199"/>
        <v>1218.32</v>
      </c>
      <c r="P4253" s="339">
        <f t="shared" si="200"/>
        <v>0</v>
      </c>
    </row>
    <row r="4254" spans="1:16" hidden="1" x14ac:dyDescent="0.25">
      <c r="A4254" s="116">
        <v>138753</v>
      </c>
      <c r="B4254" s="116">
        <v>1</v>
      </c>
      <c r="C4254" s="116">
        <v>1226100080</v>
      </c>
      <c r="D4254" s="116" t="s">
        <v>11224</v>
      </c>
      <c r="E4254" s="339">
        <v>8959.92</v>
      </c>
      <c r="F4254" s="194">
        <v>2</v>
      </c>
      <c r="G4254" s="194">
        <v>2</v>
      </c>
      <c r="H4254" s="194" t="s">
        <v>10119</v>
      </c>
      <c r="I4254" s="194">
        <f t="shared" si="198"/>
        <v>0</v>
      </c>
      <c r="J4254" s="116" t="s">
        <v>10120</v>
      </c>
      <c r="K4254" s="116" t="s">
        <v>10121</v>
      </c>
      <c r="L4254" s="197">
        <v>45810</v>
      </c>
      <c r="M4254" s="116"/>
      <c r="N4254" s="197">
        <v>45810</v>
      </c>
      <c r="O4254" s="388">
        <f t="shared" si="199"/>
        <v>4479.96</v>
      </c>
      <c r="P4254" s="339">
        <f t="shared" si="200"/>
        <v>0</v>
      </c>
    </row>
    <row r="4255" spans="1:16" hidden="1" x14ac:dyDescent="0.25">
      <c r="A4255" s="116">
        <v>138753</v>
      </c>
      <c r="B4255" s="116">
        <v>2</v>
      </c>
      <c r="C4255" s="116">
        <v>1226100720</v>
      </c>
      <c r="D4255" s="116" t="s">
        <v>15600</v>
      </c>
      <c r="E4255" s="339">
        <v>4130</v>
      </c>
      <c r="F4255" s="194">
        <v>2</v>
      </c>
      <c r="G4255" s="194">
        <v>2</v>
      </c>
      <c r="H4255" s="194" t="s">
        <v>10119</v>
      </c>
      <c r="I4255" s="194">
        <f t="shared" si="198"/>
        <v>0</v>
      </c>
      <c r="J4255" s="116" t="s">
        <v>10120</v>
      </c>
      <c r="K4255" s="116" t="s">
        <v>10121</v>
      </c>
      <c r="L4255" s="197">
        <v>45810</v>
      </c>
      <c r="M4255" s="116"/>
      <c r="N4255" s="197">
        <v>45810</v>
      </c>
      <c r="O4255" s="388">
        <f t="shared" si="199"/>
        <v>2065</v>
      </c>
      <c r="P4255" s="339">
        <f t="shared" si="200"/>
        <v>0</v>
      </c>
    </row>
    <row r="4256" spans="1:16" hidden="1" x14ac:dyDescent="0.25">
      <c r="A4256" s="116">
        <v>138754</v>
      </c>
      <c r="B4256" s="116">
        <v>1</v>
      </c>
      <c r="C4256" s="116">
        <v>1016101220</v>
      </c>
      <c r="D4256" s="116" t="s">
        <v>11150</v>
      </c>
      <c r="E4256" s="339">
        <v>5747.07</v>
      </c>
      <c r="F4256" s="194">
        <v>3</v>
      </c>
      <c r="G4256" s="194">
        <v>3</v>
      </c>
      <c r="H4256" s="194" t="s">
        <v>10119</v>
      </c>
      <c r="I4256" s="194">
        <f t="shared" si="198"/>
        <v>0</v>
      </c>
      <c r="J4256" s="116" t="s">
        <v>10120</v>
      </c>
      <c r="K4256" s="116" t="s">
        <v>15601</v>
      </c>
      <c r="L4256" s="197">
        <v>45810</v>
      </c>
      <c r="M4256" s="116"/>
      <c r="N4256" s="197">
        <v>45810</v>
      </c>
      <c r="O4256" s="388">
        <f t="shared" si="199"/>
        <v>1915.6899999999998</v>
      </c>
      <c r="P4256" s="339">
        <f t="shared" si="200"/>
        <v>0</v>
      </c>
    </row>
    <row r="4257" spans="1:16" hidden="1" x14ac:dyDescent="0.25">
      <c r="A4257" s="116">
        <v>138754</v>
      </c>
      <c r="B4257" s="116">
        <v>2</v>
      </c>
      <c r="C4257" s="116">
        <v>1016101250</v>
      </c>
      <c r="D4257" s="116" t="s">
        <v>11152</v>
      </c>
      <c r="E4257" s="339">
        <v>6191.97</v>
      </c>
      <c r="F4257" s="194">
        <v>3</v>
      </c>
      <c r="G4257" s="194">
        <v>3</v>
      </c>
      <c r="H4257" s="194" t="s">
        <v>10119</v>
      </c>
      <c r="I4257" s="194">
        <f t="shared" si="198"/>
        <v>0</v>
      </c>
      <c r="J4257" s="116" t="s">
        <v>10120</v>
      </c>
      <c r="K4257" s="116" t="s">
        <v>15601</v>
      </c>
      <c r="L4257" s="197">
        <v>45810</v>
      </c>
      <c r="M4257" s="116"/>
      <c r="N4257" s="197">
        <v>45810</v>
      </c>
      <c r="O4257" s="388">
        <f t="shared" si="199"/>
        <v>2063.9900000000002</v>
      </c>
      <c r="P4257" s="339">
        <f t="shared" si="200"/>
        <v>0</v>
      </c>
    </row>
    <row r="4258" spans="1:16" hidden="1" x14ac:dyDescent="0.25">
      <c r="A4258" s="116">
        <v>138754</v>
      </c>
      <c r="B4258" s="116">
        <v>3</v>
      </c>
      <c r="C4258" s="116">
        <v>1023100140</v>
      </c>
      <c r="D4258" s="116" t="s">
        <v>11171</v>
      </c>
      <c r="E4258" s="339">
        <v>55170.03</v>
      </c>
      <c r="F4258" s="194">
        <v>3</v>
      </c>
      <c r="G4258" s="194">
        <v>3</v>
      </c>
      <c r="H4258" s="194" t="s">
        <v>10119</v>
      </c>
      <c r="I4258" s="194">
        <f t="shared" si="198"/>
        <v>0</v>
      </c>
      <c r="J4258" s="116" t="s">
        <v>10120</v>
      </c>
      <c r="K4258" s="116" t="s">
        <v>15601</v>
      </c>
      <c r="L4258" s="197">
        <v>45810</v>
      </c>
      <c r="M4258" s="116"/>
      <c r="N4258" s="197">
        <v>45810</v>
      </c>
      <c r="O4258" s="388">
        <f t="shared" si="199"/>
        <v>18390.009999999998</v>
      </c>
      <c r="P4258" s="339">
        <f t="shared" si="200"/>
        <v>0</v>
      </c>
    </row>
    <row r="4259" spans="1:16" hidden="1" x14ac:dyDescent="0.25">
      <c r="A4259" s="116">
        <v>138804</v>
      </c>
      <c r="B4259" s="116">
        <v>3</v>
      </c>
      <c r="C4259" s="116">
        <v>1011100110</v>
      </c>
      <c r="D4259" s="116" t="s">
        <v>10354</v>
      </c>
      <c r="E4259" s="339">
        <v>13920</v>
      </c>
      <c r="F4259" s="194">
        <v>4</v>
      </c>
      <c r="G4259" s="194">
        <v>4</v>
      </c>
      <c r="H4259" s="194" t="s">
        <v>10119</v>
      </c>
      <c r="I4259" s="194">
        <f t="shared" si="198"/>
        <v>0</v>
      </c>
      <c r="J4259" s="116" t="s">
        <v>10126</v>
      </c>
      <c r="K4259" s="116" t="s">
        <v>15365</v>
      </c>
      <c r="L4259" s="197">
        <v>45811</v>
      </c>
      <c r="M4259" s="116"/>
      <c r="N4259" s="197">
        <v>45821</v>
      </c>
      <c r="O4259" s="388">
        <f t="shared" si="199"/>
        <v>3480</v>
      </c>
      <c r="P4259" s="339">
        <f t="shared" si="200"/>
        <v>0</v>
      </c>
    </row>
    <row r="4260" spans="1:16" hidden="1" x14ac:dyDescent="0.25">
      <c r="A4260" s="116">
        <v>138804</v>
      </c>
      <c r="B4260" s="116">
        <v>1</v>
      </c>
      <c r="C4260" s="116">
        <v>1016101340</v>
      </c>
      <c r="D4260" s="116" t="s">
        <v>10489</v>
      </c>
      <c r="E4260" s="339">
        <v>14811.57</v>
      </c>
      <c r="F4260" s="194">
        <v>3</v>
      </c>
      <c r="G4260" s="194">
        <v>3</v>
      </c>
      <c r="H4260" s="194" t="s">
        <v>10119</v>
      </c>
      <c r="I4260" s="194">
        <f t="shared" si="198"/>
        <v>0</v>
      </c>
      <c r="J4260" s="116" t="s">
        <v>10126</v>
      </c>
      <c r="K4260" s="116" t="s">
        <v>15365</v>
      </c>
      <c r="L4260" s="197">
        <v>45811</v>
      </c>
      <c r="M4260" s="116"/>
      <c r="N4260" s="197">
        <v>45821</v>
      </c>
      <c r="O4260" s="388">
        <f t="shared" si="199"/>
        <v>4937.1899999999996</v>
      </c>
      <c r="P4260" s="339">
        <f t="shared" si="200"/>
        <v>0</v>
      </c>
    </row>
    <row r="4261" spans="1:16" hidden="1" x14ac:dyDescent="0.25">
      <c r="A4261" s="116">
        <v>138804</v>
      </c>
      <c r="B4261" s="116">
        <v>2</v>
      </c>
      <c r="C4261" s="116">
        <v>1215100010</v>
      </c>
      <c r="D4261" s="116" t="s">
        <v>11206</v>
      </c>
      <c r="E4261" s="339">
        <v>15678.09</v>
      </c>
      <c r="F4261" s="194">
        <v>3</v>
      </c>
      <c r="G4261" s="194">
        <v>3</v>
      </c>
      <c r="H4261" s="194" t="s">
        <v>10119</v>
      </c>
      <c r="I4261" s="194">
        <f t="shared" si="198"/>
        <v>0</v>
      </c>
      <c r="J4261" s="116" t="s">
        <v>10126</v>
      </c>
      <c r="K4261" s="116" t="s">
        <v>15365</v>
      </c>
      <c r="L4261" s="197">
        <v>45811</v>
      </c>
      <c r="M4261" s="116"/>
      <c r="N4261" s="197">
        <v>45821</v>
      </c>
      <c r="O4261" s="388">
        <f t="shared" si="199"/>
        <v>5226.03</v>
      </c>
      <c r="P4261" s="339">
        <f t="shared" si="200"/>
        <v>0</v>
      </c>
    </row>
    <row r="4262" spans="1:16" hidden="1" x14ac:dyDescent="0.25">
      <c r="A4262" s="116">
        <v>138804</v>
      </c>
      <c r="B4262" s="116">
        <v>4</v>
      </c>
      <c r="C4262" s="116">
        <v>1511101290</v>
      </c>
      <c r="D4262" s="116" t="s">
        <v>17524</v>
      </c>
      <c r="E4262" s="339">
        <v>40600.28</v>
      </c>
      <c r="F4262" s="194">
        <v>28</v>
      </c>
      <c r="G4262" s="194">
        <v>28</v>
      </c>
      <c r="H4262" s="194" t="s">
        <v>10119</v>
      </c>
      <c r="I4262" s="194">
        <f t="shared" si="198"/>
        <v>0</v>
      </c>
      <c r="J4262" s="116" t="s">
        <v>10126</v>
      </c>
      <c r="K4262" s="116" t="s">
        <v>15365</v>
      </c>
      <c r="L4262" s="197">
        <v>45811</v>
      </c>
      <c r="M4262" s="116"/>
      <c r="N4262" s="197">
        <v>45821</v>
      </c>
      <c r="O4262" s="388">
        <f t="shared" si="199"/>
        <v>1450.01</v>
      </c>
      <c r="P4262" s="339">
        <f t="shared" si="200"/>
        <v>0</v>
      </c>
    </row>
    <row r="4263" spans="1:16" hidden="1" x14ac:dyDescent="0.25">
      <c r="A4263" s="116">
        <v>138804</v>
      </c>
      <c r="B4263" s="116">
        <v>5</v>
      </c>
      <c r="C4263" s="116">
        <v>1521100650</v>
      </c>
      <c r="D4263" s="116" t="s">
        <v>17537</v>
      </c>
      <c r="E4263" s="339">
        <v>3780</v>
      </c>
      <c r="F4263" s="194">
        <v>28</v>
      </c>
      <c r="G4263" s="194">
        <v>28</v>
      </c>
      <c r="H4263" s="194" t="s">
        <v>10119</v>
      </c>
      <c r="I4263" s="194">
        <f t="shared" si="198"/>
        <v>0</v>
      </c>
      <c r="J4263" s="116" t="s">
        <v>10126</v>
      </c>
      <c r="K4263" s="116" t="s">
        <v>15365</v>
      </c>
      <c r="L4263" s="197">
        <v>45811</v>
      </c>
      <c r="M4263" s="116"/>
      <c r="N4263" s="197">
        <v>45821</v>
      </c>
      <c r="O4263" s="388">
        <f t="shared" si="199"/>
        <v>135</v>
      </c>
      <c r="P4263" s="339">
        <f t="shared" si="200"/>
        <v>0</v>
      </c>
    </row>
    <row r="4264" spans="1:16" hidden="1" x14ac:dyDescent="0.25">
      <c r="A4264" s="116">
        <v>138804</v>
      </c>
      <c r="B4264" s="116">
        <v>6</v>
      </c>
      <c r="C4264" s="116">
        <v>1810105190</v>
      </c>
      <c r="D4264" s="116" t="s">
        <v>10568</v>
      </c>
      <c r="E4264" s="339">
        <v>11964.96</v>
      </c>
      <c r="F4264" s="194">
        <v>56</v>
      </c>
      <c r="G4264" s="194">
        <v>56</v>
      </c>
      <c r="H4264" s="194" t="s">
        <v>10119</v>
      </c>
      <c r="I4264" s="194">
        <f t="shared" si="198"/>
        <v>0</v>
      </c>
      <c r="J4264" s="116" t="s">
        <v>10126</v>
      </c>
      <c r="K4264" s="116" t="s">
        <v>15365</v>
      </c>
      <c r="L4264" s="197">
        <v>45811</v>
      </c>
      <c r="M4264" s="116"/>
      <c r="N4264" s="197">
        <v>45821</v>
      </c>
      <c r="O4264" s="388">
        <f t="shared" si="199"/>
        <v>213.66</v>
      </c>
      <c r="P4264" s="339">
        <f t="shared" si="200"/>
        <v>0</v>
      </c>
    </row>
    <row r="4265" spans="1:16" hidden="1" x14ac:dyDescent="0.25">
      <c r="A4265" s="116">
        <v>138820</v>
      </c>
      <c r="B4265" s="116">
        <v>2</v>
      </c>
      <c r="C4265" s="116">
        <v>1513100320</v>
      </c>
      <c r="D4265" s="116" t="s">
        <v>16197</v>
      </c>
      <c r="E4265" s="339">
        <v>289200</v>
      </c>
      <c r="F4265" s="194">
        <v>30</v>
      </c>
      <c r="G4265" s="194">
        <v>30</v>
      </c>
      <c r="H4265" s="194" t="s">
        <v>10119</v>
      </c>
      <c r="I4265" s="194">
        <f t="shared" si="198"/>
        <v>0</v>
      </c>
      <c r="J4265" s="116" t="s">
        <v>10126</v>
      </c>
      <c r="K4265" s="116" t="s">
        <v>15310</v>
      </c>
      <c r="L4265" s="197">
        <v>45813</v>
      </c>
      <c r="M4265" s="116" t="s">
        <v>15646</v>
      </c>
      <c r="N4265" s="197">
        <v>45820</v>
      </c>
      <c r="O4265" s="388">
        <f t="shared" si="199"/>
        <v>9640</v>
      </c>
      <c r="P4265" s="339">
        <f t="shared" si="200"/>
        <v>0</v>
      </c>
    </row>
    <row r="4266" spans="1:16" hidden="1" x14ac:dyDescent="0.25">
      <c r="A4266" s="116">
        <v>138820</v>
      </c>
      <c r="B4266" s="116">
        <v>1</v>
      </c>
      <c r="C4266" s="116">
        <v>1515100290</v>
      </c>
      <c r="D4266" s="116" t="s">
        <v>8313</v>
      </c>
      <c r="E4266" s="339">
        <v>559544</v>
      </c>
      <c r="F4266" s="194">
        <v>1</v>
      </c>
      <c r="G4266" s="194">
        <v>1</v>
      </c>
      <c r="H4266" s="194" t="s">
        <v>10119</v>
      </c>
      <c r="I4266" s="194">
        <f t="shared" si="198"/>
        <v>0</v>
      </c>
      <c r="J4266" s="116" t="s">
        <v>10126</v>
      </c>
      <c r="K4266" s="116" t="s">
        <v>15310</v>
      </c>
      <c r="L4266" s="197">
        <v>45813</v>
      </c>
      <c r="M4266" s="116" t="s">
        <v>15645</v>
      </c>
      <c r="N4266" s="197">
        <v>45820</v>
      </c>
      <c r="O4266" s="388">
        <f t="shared" si="199"/>
        <v>559544</v>
      </c>
      <c r="P4266" s="339">
        <f t="shared" si="200"/>
        <v>0</v>
      </c>
    </row>
    <row r="4267" spans="1:16" hidden="1" x14ac:dyDescent="0.25">
      <c r="A4267" s="116">
        <v>138859</v>
      </c>
      <c r="B4267" s="116">
        <v>1</v>
      </c>
      <c r="C4267" s="116">
        <v>1022104250</v>
      </c>
      <c r="D4267" s="116" t="s">
        <v>12100</v>
      </c>
      <c r="E4267" s="339">
        <v>77454.45</v>
      </c>
      <c r="F4267" s="194">
        <v>15</v>
      </c>
      <c r="G4267" s="194">
        <v>15</v>
      </c>
      <c r="H4267" s="194" t="s">
        <v>10119</v>
      </c>
      <c r="I4267" s="194">
        <f t="shared" si="198"/>
        <v>0</v>
      </c>
      <c r="J4267" s="116" t="s">
        <v>10126</v>
      </c>
      <c r="K4267" s="116" t="s">
        <v>15365</v>
      </c>
      <c r="L4267" s="197">
        <v>45812</v>
      </c>
      <c r="M4267" s="116" t="s">
        <v>16054</v>
      </c>
      <c r="N4267" s="197">
        <v>45876</v>
      </c>
      <c r="O4267" s="388">
        <f t="shared" si="199"/>
        <v>5163.63</v>
      </c>
      <c r="P4267" s="339">
        <f t="shared" si="200"/>
        <v>0</v>
      </c>
    </row>
    <row r="4268" spans="1:16" hidden="1" x14ac:dyDescent="0.25">
      <c r="A4268" s="116">
        <v>138859</v>
      </c>
      <c r="B4268" s="116">
        <v>2</v>
      </c>
      <c r="C4268" s="116">
        <v>1610100170</v>
      </c>
      <c r="D4268" s="116" t="s">
        <v>15648</v>
      </c>
      <c r="E4268" s="339">
        <v>61714.400000000001</v>
      </c>
      <c r="F4268" s="194">
        <v>10</v>
      </c>
      <c r="G4268" s="194">
        <v>10</v>
      </c>
      <c r="H4268" s="194" t="s">
        <v>10119</v>
      </c>
      <c r="I4268" s="194">
        <f t="shared" si="198"/>
        <v>0</v>
      </c>
      <c r="J4268" s="116" t="s">
        <v>10126</v>
      </c>
      <c r="K4268" s="116" t="s">
        <v>15365</v>
      </c>
      <c r="L4268" s="197">
        <v>45812</v>
      </c>
      <c r="M4268" s="116" t="s">
        <v>15649</v>
      </c>
      <c r="N4268" s="197">
        <v>45821</v>
      </c>
      <c r="O4268" s="388">
        <f t="shared" si="199"/>
        <v>6171.4400000000005</v>
      </c>
      <c r="P4268" s="339">
        <f t="shared" si="200"/>
        <v>0</v>
      </c>
    </row>
    <row r="4269" spans="1:16" hidden="1" x14ac:dyDescent="0.25">
      <c r="A4269" s="116">
        <v>138925</v>
      </c>
      <c r="B4269" s="116">
        <v>1</v>
      </c>
      <c r="C4269" s="116">
        <v>1022100230</v>
      </c>
      <c r="D4269" s="116" t="s">
        <v>16162</v>
      </c>
      <c r="E4269" s="339">
        <v>66000</v>
      </c>
      <c r="F4269" s="194">
        <v>40</v>
      </c>
      <c r="G4269" s="194">
        <v>40</v>
      </c>
      <c r="H4269" s="194" t="s">
        <v>10119</v>
      </c>
      <c r="I4269" s="194">
        <f t="shared" si="198"/>
        <v>0</v>
      </c>
      <c r="J4269" s="116" t="s">
        <v>10389</v>
      </c>
      <c r="K4269" s="116" t="s">
        <v>10390</v>
      </c>
      <c r="L4269" s="197">
        <v>45812</v>
      </c>
      <c r="M4269" s="116"/>
      <c r="N4269" s="197">
        <v>45819</v>
      </c>
      <c r="O4269" s="388">
        <f t="shared" si="199"/>
        <v>1650</v>
      </c>
      <c r="P4269" s="339">
        <f t="shared" si="200"/>
        <v>0</v>
      </c>
    </row>
    <row r="4270" spans="1:16" hidden="1" x14ac:dyDescent="0.25">
      <c r="A4270" s="116">
        <v>138933</v>
      </c>
      <c r="B4270" s="116">
        <v>2</v>
      </c>
      <c r="C4270" s="116">
        <v>1016101250</v>
      </c>
      <c r="D4270" s="116" t="s">
        <v>11152</v>
      </c>
      <c r="E4270" s="339">
        <v>6191.94</v>
      </c>
      <c r="F4270" s="194">
        <v>3</v>
      </c>
      <c r="G4270" s="194">
        <v>3</v>
      </c>
      <c r="H4270" s="194" t="s">
        <v>10119</v>
      </c>
      <c r="I4270" s="194">
        <f t="shared" si="198"/>
        <v>0</v>
      </c>
      <c r="J4270" s="116" t="s">
        <v>10126</v>
      </c>
      <c r="K4270" s="116" t="s">
        <v>15310</v>
      </c>
      <c r="L4270" s="197">
        <v>45813</v>
      </c>
      <c r="M4270" s="116"/>
      <c r="N4270" s="197">
        <v>45835</v>
      </c>
      <c r="O4270" s="388">
        <f t="shared" si="199"/>
        <v>2063.98</v>
      </c>
      <c r="P4270" s="339">
        <f t="shared" si="200"/>
        <v>0</v>
      </c>
    </row>
    <row r="4271" spans="1:16" hidden="1" x14ac:dyDescent="0.25">
      <c r="A4271" s="116">
        <v>138933</v>
      </c>
      <c r="B4271" s="116">
        <v>1</v>
      </c>
      <c r="C4271" s="116">
        <v>1022102100</v>
      </c>
      <c r="D4271" s="116" t="s">
        <v>11169</v>
      </c>
      <c r="E4271" s="339">
        <v>10512</v>
      </c>
      <c r="F4271" s="194">
        <v>3</v>
      </c>
      <c r="G4271" s="194">
        <v>3</v>
      </c>
      <c r="H4271" s="194" t="s">
        <v>10119</v>
      </c>
      <c r="I4271" s="194">
        <f t="shared" si="198"/>
        <v>0</v>
      </c>
      <c r="J4271" s="116" t="s">
        <v>10126</v>
      </c>
      <c r="K4271" s="116" t="s">
        <v>15310</v>
      </c>
      <c r="L4271" s="197">
        <v>45813</v>
      </c>
      <c r="M4271" s="116" t="s">
        <v>15647</v>
      </c>
      <c r="N4271" s="197">
        <v>45820</v>
      </c>
      <c r="O4271" s="388">
        <f t="shared" si="199"/>
        <v>3504</v>
      </c>
      <c r="P4271" s="339">
        <f t="shared" si="200"/>
        <v>0</v>
      </c>
    </row>
    <row r="4272" spans="1:16" hidden="1" x14ac:dyDescent="0.25">
      <c r="A4272" s="116">
        <v>138950</v>
      </c>
      <c r="B4272" s="116">
        <v>3</v>
      </c>
      <c r="C4272" s="116">
        <v>1011100040</v>
      </c>
      <c r="D4272" s="116" t="s">
        <v>10481</v>
      </c>
      <c r="E4272" s="339">
        <v>10150</v>
      </c>
      <c r="F4272" s="194">
        <v>7</v>
      </c>
      <c r="G4272" s="194">
        <v>7</v>
      </c>
      <c r="H4272" s="194" t="s">
        <v>10119</v>
      </c>
      <c r="I4272" s="194">
        <f t="shared" si="198"/>
        <v>0</v>
      </c>
      <c r="J4272" s="116" t="s">
        <v>10120</v>
      </c>
      <c r="K4272" s="116" t="s">
        <v>15198</v>
      </c>
      <c r="L4272" s="197">
        <v>45813</v>
      </c>
      <c r="M4272" s="116" t="s">
        <v>17805</v>
      </c>
      <c r="N4272" s="197">
        <v>45817</v>
      </c>
      <c r="O4272" s="388">
        <f t="shared" si="199"/>
        <v>1450</v>
      </c>
      <c r="P4272" s="339">
        <f t="shared" si="200"/>
        <v>0</v>
      </c>
    </row>
    <row r="4273" spans="1:16" hidden="1" x14ac:dyDescent="0.25">
      <c r="A4273" s="116">
        <v>138950</v>
      </c>
      <c r="B4273" s="116">
        <v>1</v>
      </c>
      <c r="C4273" s="116">
        <v>1023100140</v>
      </c>
      <c r="D4273" s="116" t="s">
        <v>11171</v>
      </c>
      <c r="E4273" s="339">
        <v>220680.12</v>
      </c>
      <c r="F4273" s="194">
        <v>12</v>
      </c>
      <c r="G4273" s="194">
        <v>12</v>
      </c>
      <c r="H4273" s="194" t="s">
        <v>10119</v>
      </c>
      <c r="I4273" s="194">
        <f t="shared" si="198"/>
        <v>0</v>
      </c>
      <c r="J4273" s="116" t="s">
        <v>10120</v>
      </c>
      <c r="K4273" s="116" t="s">
        <v>15198</v>
      </c>
      <c r="L4273" s="197">
        <v>45813</v>
      </c>
      <c r="M4273" s="116" t="s">
        <v>17805</v>
      </c>
      <c r="N4273" s="197">
        <v>45817</v>
      </c>
      <c r="O4273" s="388">
        <f t="shared" si="199"/>
        <v>18390.009999999998</v>
      </c>
      <c r="P4273" s="339">
        <f t="shared" si="200"/>
        <v>0</v>
      </c>
    </row>
    <row r="4274" spans="1:16" hidden="1" x14ac:dyDescent="0.25">
      <c r="A4274" s="116">
        <v>138950</v>
      </c>
      <c r="B4274" s="116">
        <v>2</v>
      </c>
      <c r="C4274" s="116">
        <v>1023100340</v>
      </c>
      <c r="D4274" s="116" t="s">
        <v>10969</v>
      </c>
      <c r="E4274" s="339">
        <v>220680</v>
      </c>
      <c r="F4274" s="194">
        <v>12</v>
      </c>
      <c r="G4274" s="194">
        <v>12</v>
      </c>
      <c r="H4274" s="194" t="s">
        <v>10119</v>
      </c>
      <c r="I4274" s="194">
        <f t="shared" si="198"/>
        <v>0</v>
      </c>
      <c r="J4274" s="116" t="s">
        <v>10120</v>
      </c>
      <c r="K4274" s="116" t="s">
        <v>15198</v>
      </c>
      <c r="L4274" s="197">
        <v>45813</v>
      </c>
      <c r="M4274" s="116" t="s">
        <v>17805</v>
      </c>
      <c r="N4274" s="197">
        <v>45817</v>
      </c>
      <c r="O4274" s="388">
        <f t="shared" si="199"/>
        <v>18390</v>
      </c>
      <c r="P4274" s="339">
        <f t="shared" si="200"/>
        <v>0</v>
      </c>
    </row>
    <row r="4275" spans="1:16" hidden="1" x14ac:dyDescent="0.25">
      <c r="A4275" s="116">
        <v>139005</v>
      </c>
      <c r="B4275" s="116">
        <v>6</v>
      </c>
      <c r="C4275" s="116">
        <v>1010100140</v>
      </c>
      <c r="D4275" s="116" t="s">
        <v>12113</v>
      </c>
      <c r="E4275" s="339">
        <v>63144.9</v>
      </c>
      <c r="F4275" s="194">
        <v>15</v>
      </c>
      <c r="G4275" s="194">
        <v>15</v>
      </c>
      <c r="H4275" s="194" t="s">
        <v>10119</v>
      </c>
      <c r="I4275" s="194">
        <f t="shared" ref="I4275:I4338" si="201">+F4275-G4275</f>
        <v>0</v>
      </c>
      <c r="J4275" s="116" t="s">
        <v>10120</v>
      </c>
      <c r="K4275" s="116" t="s">
        <v>15633</v>
      </c>
      <c r="L4275" s="197">
        <v>45813</v>
      </c>
      <c r="M4275" s="116" t="s">
        <v>15823</v>
      </c>
      <c r="N4275" s="197">
        <v>45838</v>
      </c>
      <c r="O4275" s="388">
        <f t="shared" ref="O4275:O4338" si="202">+E4275/F4275</f>
        <v>4209.66</v>
      </c>
      <c r="P4275" s="339">
        <f t="shared" ref="P4275:P4338" si="203">+O4275*I4275</f>
        <v>0</v>
      </c>
    </row>
    <row r="4276" spans="1:16" hidden="1" x14ac:dyDescent="0.25">
      <c r="A4276" s="116">
        <v>139005</v>
      </c>
      <c r="B4276" s="116">
        <v>7</v>
      </c>
      <c r="C4276" s="116">
        <v>1010100750</v>
      </c>
      <c r="D4276" s="116" t="s">
        <v>11041</v>
      </c>
      <c r="E4276" s="339">
        <v>44353.5</v>
      </c>
      <c r="F4276" s="194">
        <v>25</v>
      </c>
      <c r="G4276" s="194">
        <v>25</v>
      </c>
      <c r="H4276" s="194" t="s">
        <v>10119</v>
      </c>
      <c r="I4276" s="194">
        <f t="shared" si="201"/>
        <v>0</v>
      </c>
      <c r="J4276" s="116" t="s">
        <v>10120</v>
      </c>
      <c r="K4276" s="116" t="s">
        <v>15633</v>
      </c>
      <c r="L4276" s="197">
        <v>45813</v>
      </c>
      <c r="M4276" s="116"/>
      <c r="N4276" s="197">
        <v>45874</v>
      </c>
      <c r="O4276" s="388">
        <f t="shared" si="202"/>
        <v>1774.14</v>
      </c>
      <c r="P4276" s="339">
        <f t="shared" si="203"/>
        <v>0</v>
      </c>
    </row>
    <row r="4277" spans="1:16" hidden="1" x14ac:dyDescent="0.25">
      <c r="A4277" s="116">
        <v>139005</v>
      </c>
      <c r="B4277" s="116">
        <v>2</v>
      </c>
      <c r="C4277" s="116">
        <v>1010105600</v>
      </c>
      <c r="D4277" s="116" t="s">
        <v>11133</v>
      </c>
      <c r="E4277" s="339">
        <v>1209402</v>
      </c>
      <c r="F4277" s="194">
        <v>25</v>
      </c>
      <c r="G4277" s="194">
        <v>25</v>
      </c>
      <c r="H4277" s="194" t="s">
        <v>10119</v>
      </c>
      <c r="I4277" s="194">
        <f t="shared" si="201"/>
        <v>0</v>
      </c>
      <c r="J4277" s="116" t="s">
        <v>10120</v>
      </c>
      <c r="K4277" s="116" t="s">
        <v>15633</v>
      </c>
      <c r="L4277" s="197">
        <v>45813</v>
      </c>
      <c r="M4277" s="116" t="s">
        <v>15823</v>
      </c>
      <c r="N4277" s="197">
        <v>45838</v>
      </c>
      <c r="O4277" s="388">
        <f t="shared" si="202"/>
        <v>48376.08</v>
      </c>
      <c r="P4277" s="339">
        <f t="shared" si="203"/>
        <v>0</v>
      </c>
    </row>
    <row r="4278" spans="1:16" hidden="1" x14ac:dyDescent="0.25">
      <c r="A4278" s="116">
        <v>139005</v>
      </c>
      <c r="B4278" s="116">
        <v>3</v>
      </c>
      <c r="C4278" s="116">
        <v>1012100020</v>
      </c>
      <c r="D4278" s="116" t="s">
        <v>10488</v>
      </c>
      <c r="E4278" s="339">
        <v>47049.9</v>
      </c>
      <c r="F4278" s="194">
        <v>2</v>
      </c>
      <c r="G4278" s="194">
        <v>2</v>
      </c>
      <c r="H4278" s="194" t="s">
        <v>10119</v>
      </c>
      <c r="I4278" s="194">
        <f t="shared" si="201"/>
        <v>0</v>
      </c>
      <c r="J4278" s="116" t="s">
        <v>10120</v>
      </c>
      <c r="K4278" s="116" t="s">
        <v>15633</v>
      </c>
      <c r="L4278" s="197">
        <v>45813</v>
      </c>
      <c r="M4278" s="116"/>
      <c r="N4278" s="197">
        <v>45819</v>
      </c>
      <c r="O4278" s="388">
        <f t="shared" si="202"/>
        <v>23524.95</v>
      </c>
      <c r="P4278" s="339">
        <f t="shared" si="203"/>
        <v>0</v>
      </c>
    </row>
    <row r="4279" spans="1:16" hidden="1" x14ac:dyDescent="0.25">
      <c r="A4279" s="116">
        <v>139005</v>
      </c>
      <c r="B4279" s="116">
        <v>1</v>
      </c>
      <c r="C4279" s="116">
        <v>1116100110</v>
      </c>
      <c r="D4279" s="116" t="s">
        <v>15116</v>
      </c>
      <c r="E4279" s="339">
        <v>4620014.28</v>
      </c>
      <c r="F4279" s="194">
        <v>12</v>
      </c>
      <c r="G4279" s="194">
        <v>12</v>
      </c>
      <c r="H4279" s="194" t="s">
        <v>10119</v>
      </c>
      <c r="I4279" s="194">
        <f t="shared" si="201"/>
        <v>0</v>
      </c>
      <c r="J4279" s="116" t="s">
        <v>10120</v>
      </c>
      <c r="K4279" s="116" t="s">
        <v>15633</v>
      </c>
      <c r="L4279" s="197">
        <v>45813</v>
      </c>
      <c r="M4279" s="116" t="s">
        <v>15823</v>
      </c>
      <c r="N4279" s="197">
        <v>45838</v>
      </c>
      <c r="O4279" s="388">
        <f t="shared" si="202"/>
        <v>385001.19</v>
      </c>
      <c r="P4279" s="339">
        <f t="shared" si="203"/>
        <v>0</v>
      </c>
    </row>
    <row r="4280" spans="1:16" hidden="1" x14ac:dyDescent="0.25">
      <c r="A4280" s="116">
        <v>139005</v>
      </c>
      <c r="B4280" s="116">
        <v>9</v>
      </c>
      <c r="C4280" s="116">
        <v>1546101870</v>
      </c>
      <c r="D4280" s="116" t="s">
        <v>16201</v>
      </c>
      <c r="E4280" s="339">
        <v>14372.25</v>
      </c>
      <c r="F4280" s="194">
        <v>25</v>
      </c>
      <c r="G4280" s="194">
        <v>25</v>
      </c>
      <c r="H4280" s="194" t="s">
        <v>10119</v>
      </c>
      <c r="I4280" s="194">
        <f t="shared" si="201"/>
        <v>0</v>
      </c>
      <c r="J4280" s="116" t="s">
        <v>10120</v>
      </c>
      <c r="K4280" s="116" t="s">
        <v>15633</v>
      </c>
      <c r="L4280" s="197">
        <v>45813</v>
      </c>
      <c r="M4280" s="116" t="s">
        <v>15823</v>
      </c>
      <c r="N4280" s="197">
        <v>45840</v>
      </c>
      <c r="O4280" s="388">
        <f t="shared" si="202"/>
        <v>574.89</v>
      </c>
      <c r="P4280" s="339">
        <f t="shared" si="203"/>
        <v>0</v>
      </c>
    </row>
    <row r="4281" spans="1:16" hidden="1" x14ac:dyDescent="0.25">
      <c r="A4281" s="116">
        <v>139005</v>
      </c>
      <c r="B4281" s="116">
        <v>8</v>
      </c>
      <c r="C4281" s="116">
        <v>1546101890</v>
      </c>
      <c r="D4281" s="116" t="s">
        <v>17459</v>
      </c>
      <c r="E4281" s="339">
        <v>20238.400000000001</v>
      </c>
      <c r="F4281" s="194">
        <v>10</v>
      </c>
      <c r="G4281" s="194">
        <v>10</v>
      </c>
      <c r="H4281" s="194" t="s">
        <v>10119</v>
      </c>
      <c r="I4281" s="194">
        <f t="shared" si="201"/>
        <v>0</v>
      </c>
      <c r="J4281" s="116" t="s">
        <v>10120</v>
      </c>
      <c r="K4281" s="116" t="s">
        <v>15633</v>
      </c>
      <c r="L4281" s="197">
        <v>45813</v>
      </c>
      <c r="M4281" s="116"/>
      <c r="N4281" s="197">
        <v>45874</v>
      </c>
      <c r="O4281" s="388">
        <f t="shared" si="202"/>
        <v>2023.8400000000001</v>
      </c>
      <c r="P4281" s="339">
        <f t="shared" si="203"/>
        <v>0</v>
      </c>
    </row>
    <row r="4282" spans="1:16" hidden="1" x14ac:dyDescent="0.25">
      <c r="A4282" s="116">
        <v>139005</v>
      </c>
      <c r="B4282" s="116">
        <v>4</v>
      </c>
      <c r="C4282" s="116">
        <v>1550100300</v>
      </c>
      <c r="D4282" s="116" t="s">
        <v>11357</v>
      </c>
      <c r="E4282" s="339">
        <v>144724</v>
      </c>
      <c r="F4282" s="194">
        <v>4</v>
      </c>
      <c r="G4282" s="194">
        <v>4</v>
      </c>
      <c r="H4282" s="194" t="s">
        <v>10119</v>
      </c>
      <c r="I4282" s="194">
        <f t="shared" si="201"/>
        <v>0</v>
      </c>
      <c r="J4282" s="116" t="s">
        <v>10120</v>
      </c>
      <c r="K4282" s="116" t="s">
        <v>15633</v>
      </c>
      <c r="L4282" s="197">
        <v>45813</v>
      </c>
      <c r="M4282" s="116"/>
      <c r="N4282" s="197">
        <v>45874</v>
      </c>
      <c r="O4282" s="388">
        <f t="shared" si="202"/>
        <v>36181</v>
      </c>
      <c r="P4282" s="339">
        <f t="shared" si="203"/>
        <v>0</v>
      </c>
    </row>
    <row r="4283" spans="1:16" hidden="1" x14ac:dyDescent="0.25">
      <c r="A4283" s="116">
        <v>139005</v>
      </c>
      <c r="B4283" s="116">
        <v>5</v>
      </c>
      <c r="C4283" s="116">
        <v>1550100330</v>
      </c>
      <c r="D4283" s="116" t="s">
        <v>11358</v>
      </c>
      <c r="E4283" s="339">
        <v>86582.58</v>
      </c>
      <c r="F4283" s="194">
        <v>2</v>
      </c>
      <c r="G4283" s="194">
        <v>2</v>
      </c>
      <c r="H4283" s="194" t="s">
        <v>10119</v>
      </c>
      <c r="I4283" s="194">
        <f t="shared" si="201"/>
        <v>0</v>
      </c>
      <c r="J4283" s="116" t="s">
        <v>10120</v>
      </c>
      <c r="K4283" s="116" t="s">
        <v>15633</v>
      </c>
      <c r="L4283" s="197">
        <v>45813</v>
      </c>
      <c r="M4283" s="116"/>
      <c r="N4283" s="197">
        <v>45874</v>
      </c>
      <c r="O4283" s="388">
        <f t="shared" si="202"/>
        <v>43291.29</v>
      </c>
      <c r="P4283" s="339">
        <f t="shared" si="203"/>
        <v>0</v>
      </c>
    </row>
    <row r="4284" spans="1:16" hidden="1" x14ac:dyDescent="0.25">
      <c r="A4284" s="116">
        <v>139010</v>
      </c>
      <c r="B4284" s="116">
        <v>1</v>
      </c>
      <c r="C4284" s="116">
        <v>1022102620</v>
      </c>
      <c r="D4284" s="116" t="s">
        <v>16164</v>
      </c>
      <c r="E4284" s="339">
        <v>3469.5</v>
      </c>
      <c r="F4284" s="194">
        <v>6</v>
      </c>
      <c r="G4284" s="194">
        <v>6</v>
      </c>
      <c r="H4284" s="194" t="s">
        <v>10119</v>
      </c>
      <c r="I4284" s="194">
        <f t="shared" si="201"/>
        <v>0</v>
      </c>
      <c r="J4284" s="116" t="s">
        <v>10120</v>
      </c>
      <c r="K4284" s="116" t="s">
        <v>10121</v>
      </c>
      <c r="L4284" s="197">
        <v>45818</v>
      </c>
      <c r="M4284" s="116"/>
      <c r="N4284" s="197">
        <v>45846</v>
      </c>
      <c r="O4284" s="388">
        <f t="shared" si="202"/>
        <v>578.25</v>
      </c>
      <c r="P4284" s="339">
        <f t="shared" si="203"/>
        <v>0</v>
      </c>
    </row>
    <row r="4285" spans="1:16" hidden="1" x14ac:dyDescent="0.25">
      <c r="A4285" s="116">
        <v>139067</v>
      </c>
      <c r="B4285" s="116">
        <v>4</v>
      </c>
      <c r="C4285" s="116">
        <v>1010102170</v>
      </c>
      <c r="D4285" s="116" t="s">
        <v>11130</v>
      </c>
      <c r="E4285" s="339">
        <v>118898.4</v>
      </c>
      <c r="F4285" s="194">
        <v>20</v>
      </c>
      <c r="G4285" s="194">
        <v>20</v>
      </c>
      <c r="H4285" s="194" t="s">
        <v>10119</v>
      </c>
      <c r="I4285" s="194">
        <f t="shared" si="201"/>
        <v>0</v>
      </c>
      <c r="J4285" s="116" t="s">
        <v>10120</v>
      </c>
      <c r="K4285" s="116" t="s">
        <v>15601</v>
      </c>
      <c r="L4285" s="197">
        <v>45817</v>
      </c>
      <c r="M4285" s="116" t="s">
        <v>17806</v>
      </c>
      <c r="N4285" s="197">
        <v>45835</v>
      </c>
      <c r="O4285" s="388">
        <f t="shared" si="202"/>
        <v>5944.92</v>
      </c>
      <c r="P4285" s="339">
        <f t="shared" si="203"/>
        <v>0</v>
      </c>
    </row>
    <row r="4286" spans="1:16" hidden="1" x14ac:dyDescent="0.25">
      <c r="A4286" s="116">
        <v>139067</v>
      </c>
      <c r="B4286" s="116">
        <v>13</v>
      </c>
      <c r="C4286" s="116">
        <v>1010107350</v>
      </c>
      <c r="D4286" s="116" t="s">
        <v>8040</v>
      </c>
      <c r="E4286" s="339">
        <v>18540</v>
      </c>
      <c r="F4286" s="194">
        <v>3</v>
      </c>
      <c r="G4286" s="194">
        <v>3</v>
      </c>
      <c r="H4286" s="194" t="s">
        <v>10119</v>
      </c>
      <c r="I4286" s="194">
        <f t="shared" si="201"/>
        <v>0</v>
      </c>
      <c r="J4286" s="116" t="s">
        <v>10120</v>
      </c>
      <c r="K4286" s="116" t="s">
        <v>15601</v>
      </c>
      <c r="L4286" s="197">
        <v>45817</v>
      </c>
      <c r="M4286" s="116" t="s">
        <v>17806</v>
      </c>
      <c r="N4286" s="197">
        <v>45835</v>
      </c>
      <c r="O4286" s="388">
        <f t="shared" si="202"/>
        <v>6180</v>
      </c>
      <c r="P4286" s="339">
        <f t="shared" si="203"/>
        <v>0</v>
      </c>
    </row>
    <row r="4287" spans="1:16" hidden="1" x14ac:dyDescent="0.25">
      <c r="A4287" s="116">
        <v>139067</v>
      </c>
      <c r="B4287" s="116">
        <v>11</v>
      </c>
      <c r="C4287" s="116">
        <v>1010108070</v>
      </c>
      <c r="D4287" s="116" t="s">
        <v>9544</v>
      </c>
      <c r="E4287" s="339">
        <v>17683.64</v>
      </c>
      <c r="F4287" s="194">
        <v>4</v>
      </c>
      <c r="G4287" s="194">
        <v>4</v>
      </c>
      <c r="H4287" s="194" t="s">
        <v>10119</v>
      </c>
      <c r="I4287" s="194">
        <f t="shared" si="201"/>
        <v>0</v>
      </c>
      <c r="J4287" s="116" t="s">
        <v>10120</v>
      </c>
      <c r="K4287" s="116" t="s">
        <v>15601</v>
      </c>
      <c r="L4287" s="197">
        <v>45817</v>
      </c>
      <c r="M4287" s="116" t="s">
        <v>17806</v>
      </c>
      <c r="N4287" s="197">
        <v>45835</v>
      </c>
      <c r="O4287" s="388">
        <f t="shared" si="202"/>
        <v>4420.91</v>
      </c>
      <c r="P4287" s="339">
        <f t="shared" si="203"/>
        <v>0</v>
      </c>
    </row>
    <row r="4288" spans="1:16" hidden="1" x14ac:dyDescent="0.25">
      <c r="A4288" s="116">
        <v>139067</v>
      </c>
      <c r="B4288" s="116">
        <v>2</v>
      </c>
      <c r="C4288" s="116">
        <v>1010108320</v>
      </c>
      <c r="D4288" s="116" t="s">
        <v>17490</v>
      </c>
      <c r="E4288" s="339">
        <v>57000</v>
      </c>
      <c r="F4288" s="194">
        <v>2</v>
      </c>
      <c r="G4288" s="194">
        <v>2</v>
      </c>
      <c r="H4288" s="194" t="s">
        <v>10119</v>
      </c>
      <c r="I4288" s="194">
        <f t="shared" si="201"/>
        <v>0</v>
      </c>
      <c r="J4288" s="116" t="s">
        <v>10120</v>
      </c>
      <c r="K4288" s="116" t="s">
        <v>15601</v>
      </c>
      <c r="L4288" s="197">
        <v>45817</v>
      </c>
      <c r="M4288" s="116" t="s">
        <v>17806</v>
      </c>
      <c r="N4288" s="197">
        <v>45835</v>
      </c>
      <c r="O4288" s="388">
        <f t="shared" si="202"/>
        <v>28500</v>
      </c>
      <c r="P4288" s="339">
        <f t="shared" si="203"/>
        <v>0</v>
      </c>
    </row>
    <row r="4289" spans="1:16" hidden="1" x14ac:dyDescent="0.25">
      <c r="A4289" s="116">
        <v>139067</v>
      </c>
      <c r="B4289" s="116">
        <v>5</v>
      </c>
      <c r="C4289" s="116">
        <v>1015100880</v>
      </c>
      <c r="D4289" s="116" t="s">
        <v>10384</v>
      </c>
      <c r="E4289" s="339">
        <v>117800</v>
      </c>
      <c r="F4289" s="194">
        <v>20</v>
      </c>
      <c r="G4289" s="194">
        <f>7+13</f>
        <v>20</v>
      </c>
      <c r="H4289" s="194" t="s">
        <v>10119</v>
      </c>
      <c r="I4289" s="194">
        <f t="shared" si="201"/>
        <v>0</v>
      </c>
      <c r="J4289" s="116" t="s">
        <v>10120</v>
      </c>
      <c r="K4289" s="116" t="s">
        <v>15601</v>
      </c>
      <c r="L4289" s="197">
        <v>45817</v>
      </c>
      <c r="M4289" s="116" t="s">
        <v>16388</v>
      </c>
      <c r="N4289" s="197">
        <v>45902</v>
      </c>
      <c r="O4289" s="388">
        <f t="shared" si="202"/>
        <v>5890</v>
      </c>
      <c r="P4289" s="339">
        <f t="shared" si="203"/>
        <v>0</v>
      </c>
    </row>
    <row r="4290" spans="1:16" hidden="1" x14ac:dyDescent="0.25">
      <c r="A4290" s="116">
        <v>139067</v>
      </c>
      <c r="B4290" s="116">
        <v>1</v>
      </c>
      <c r="C4290" s="116">
        <v>1135100700</v>
      </c>
      <c r="D4290" s="116" t="s">
        <v>11188</v>
      </c>
      <c r="E4290" s="339">
        <v>2610000</v>
      </c>
      <c r="F4290" s="194">
        <v>30</v>
      </c>
      <c r="G4290" s="194">
        <f>18+12</f>
        <v>30</v>
      </c>
      <c r="H4290" s="194" t="s">
        <v>10119</v>
      </c>
      <c r="I4290" s="194">
        <f t="shared" si="201"/>
        <v>0</v>
      </c>
      <c r="J4290" s="116" t="s">
        <v>10120</v>
      </c>
      <c r="K4290" s="116" t="s">
        <v>15601</v>
      </c>
      <c r="L4290" s="197">
        <v>45817</v>
      </c>
      <c r="M4290" s="116" t="s">
        <v>16980</v>
      </c>
      <c r="N4290" s="197">
        <v>45979</v>
      </c>
      <c r="O4290" s="388">
        <f t="shared" si="202"/>
        <v>87000</v>
      </c>
      <c r="P4290" s="339">
        <f t="shared" si="203"/>
        <v>0</v>
      </c>
    </row>
    <row r="4291" spans="1:16" hidden="1" x14ac:dyDescent="0.25">
      <c r="A4291" s="116">
        <v>139067</v>
      </c>
      <c r="B4291" s="116">
        <v>3</v>
      </c>
      <c r="C4291" s="116">
        <v>1522101310</v>
      </c>
      <c r="D4291" s="116" t="s">
        <v>8037</v>
      </c>
      <c r="E4291" s="339">
        <v>426936.9</v>
      </c>
      <c r="F4291" s="194">
        <v>30</v>
      </c>
      <c r="G4291" s="194">
        <v>30</v>
      </c>
      <c r="H4291" s="194" t="s">
        <v>10119</v>
      </c>
      <c r="I4291" s="194">
        <f t="shared" si="201"/>
        <v>0</v>
      </c>
      <c r="J4291" s="116" t="s">
        <v>10120</v>
      </c>
      <c r="K4291" s="116" t="s">
        <v>15601</v>
      </c>
      <c r="L4291" s="197">
        <v>45817</v>
      </c>
      <c r="M4291" s="116" t="s">
        <v>17806</v>
      </c>
      <c r="N4291" s="197">
        <v>45835</v>
      </c>
      <c r="O4291" s="388">
        <f t="shared" si="202"/>
        <v>14231.230000000001</v>
      </c>
      <c r="P4291" s="339">
        <f t="shared" si="203"/>
        <v>0</v>
      </c>
    </row>
    <row r="4292" spans="1:16" hidden="1" x14ac:dyDescent="0.25">
      <c r="A4292" s="116">
        <v>139067</v>
      </c>
      <c r="B4292" s="116">
        <v>9</v>
      </c>
      <c r="C4292" s="116">
        <v>1526101600</v>
      </c>
      <c r="D4292" s="116" t="s">
        <v>11340</v>
      </c>
      <c r="E4292" s="339">
        <v>68660</v>
      </c>
      <c r="F4292" s="194">
        <v>20</v>
      </c>
      <c r="G4292" s="194">
        <v>20</v>
      </c>
      <c r="H4292" s="194" t="s">
        <v>10119</v>
      </c>
      <c r="I4292" s="194">
        <f t="shared" si="201"/>
        <v>0</v>
      </c>
      <c r="J4292" s="116" t="s">
        <v>10120</v>
      </c>
      <c r="K4292" s="116" t="s">
        <v>15601</v>
      </c>
      <c r="L4292" s="197">
        <v>45817</v>
      </c>
      <c r="M4292" s="116" t="s">
        <v>16210</v>
      </c>
      <c r="N4292" s="197">
        <v>45890</v>
      </c>
      <c r="O4292" s="388">
        <f t="shared" si="202"/>
        <v>3433</v>
      </c>
      <c r="P4292" s="339">
        <f t="shared" si="203"/>
        <v>0</v>
      </c>
    </row>
    <row r="4293" spans="1:16" hidden="1" x14ac:dyDescent="0.25">
      <c r="A4293" s="116">
        <v>139067</v>
      </c>
      <c r="B4293" s="116">
        <v>10</v>
      </c>
      <c r="C4293" s="116">
        <v>1526101620</v>
      </c>
      <c r="D4293" s="116" t="s">
        <v>11341</v>
      </c>
      <c r="E4293" s="339">
        <v>44080</v>
      </c>
      <c r="F4293" s="194">
        <v>20</v>
      </c>
      <c r="G4293" s="194">
        <v>20</v>
      </c>
      <c r="H4293" s="194" t="s">
        <v>10119</v>
      </c>
      <c r="I4293" s="194">
        <f t="shared" si="201"/>
        <v>0</v>
      </c>
      <c r="J4293" s="116" t="s">
        <v>10120</v>
      </c>
      <c r="K4293" s="116" t="s">
        <v>15601</v>
      </c>
      <c r="L4293" s="197">
        <v>45817</v>
      </c>
      <c r="M4293" s="116" t="s">
        <v>16211</v>
      </c>
      <c r="N4293" s="197">
        <v>45890</v>
      </c>
      <c r="O4293" s="388">
        <f t="shared" si="202"/>
        <v>2204</v>
      </c>
      <c r="P4293" s="339">
        <f t="shared" si="203"/>
        <v>0</v>
      </c>
    </row>
    <row r="4294" spans="1:16" hidden="1" x14ac:dyDescent="0.25">
      <c r="A4294" s="116">
        <v>139067</v>
      </c>
      <c r="B4294" s="116">
        <v>8</v>
      </c>
      <c r="C4294" s="116">
        <v>1546101850</v>
      </c>
      <c r="D4294" s="116" t="s">
        <v>15800</v>
      </c>
      <c r="E4294" s="339">
        <v>73031.45</v>
      </c>
      <c r="F4294" s="194">
        <v>5</v>
      </c>
      <c r="G4294" s="194">
        <v>5</v>
      </c>
      <c r="H4294" s="194" t="s">
        <v>10119</v>
      </c>
      <c r="I4294" s="194">
        <f t="shared" si="201"/>
        <v>0</v>
      </c>
      <c r="J4294" s="116" t="s">
        <v>10120</v>
      </c>
      <c r="K4294" s="116" t="s">
        <v>15601</v>
      </c>
      <c r="L4294" s="197">
        <v>45817</v>
      </c>
      <c r="M4294" s="116" t="s">
        <v>17806</v>
      </c>
      <c r="N4294" s="197">
        <v>45835</v>
      </c>
      <c r="O4294" s="388">
        <f t="shared" si="202"/>
        <v>14606.289999999999</v>
      </c>
      <c r="P4294" s="339">
        <f t="shared" si="203"/>
        <v>0</v>
      </c>
    </row>
    <row r="4295" spans="1:16" hidden="1" x14ac:dyDescent="0.25">
      <c r="A4295" s="116">
        <v>139067</v>
      </c>
      <c r="B4295" s="116">
        <v>6</v>
      </c>
      <c r="C4295" s="116">
        <v>1546101870</v>
      </c>
      <c r="D4295" s="116" t="s">
        <v>16201</v>
      </c>
      <c r="E4295" s="339">
        <v>14372.25</v>
      </c>
      <c r="F4295" s="194">
        <v>25</v>
      </c>
      <c r="G4295" s="194">
        <v>25</v>
      </c>
      <c r="H4295" s="194" t="s">
        <v>10119</v>
      </c>
      <c r="I4295" s="194">
        <f t="shared" si="201"/>
        <v>0</v>
      </c>
      <c r="J4295" s="116" t="s">
        <v>10120</v>
      </c>
      <c r="K4295" s="116" t="s">
        <v>15601</v>
      </c>
      <c r="L4295" s="197">
        <v>45817</v>
      </c>
      <c r="M4295" s="116" t="s">
        <v>17806</v>
      </c>
      <c r="N4295" s="197">
        <v>45835</v>
      </c>
      <c r="O4295" s="388">
        <f t="shared" si="202"/>
        <v>574.89</v>
      </c>
      <c r="P4295" s="339">
        <f t="shared" si="203"/>
        <v>0</v>
      </c>
    </row>
    <row r="4296" spans="1:16" hidden="1" x14ac:dyDescent="0.25">
      <c r="A4296" s="116">
        <v>139067</v>
      </c>
      <c r="B4296" s="116">
        <v>7</v>
      </c>
      <c r="C4296" s="116">
        <v>1546101880</v>
      </c>
      <c r="D4296" s="116" t="s">
        <v>15722</v>
      </c>
      <c r="E4296" s="339">
        <v>33078.75</v>
      </c>
      <c r="F4296" s="194">
        <v>25</v>
      </c>
      <c r="G4296" s="194">
        <v>25</v>
      </c>
      <c r="H4296" s="194" t="s">
        <v>10119</v>
      </c>
      <c r="I4296" s="194">
        <f t="shared" si="201"/>
        <v>0</v>
      </c>
      <c r="J4296" s="116" t="s">
        <v>10120</v>
      </c>
      <c r="K4296" s="116" t="s">
        <v>15601</v>
      </c>
      <c r="L4296" s="197">
        <v>45817</v>
      </c>
      <c r="M4296" s="116" t="s">
        <v>17806</v>
      </c>
      <c r="N4296" s="197">
        <v>45835</v>
      </c>
      <c r="O4296" s="388">
        <f t="shared" si="202"/>
        <v>1323.15</v>
      </c>
      <c r="P4296" s="339">
        <f t="shared" si="203"/>
        <v>0</v>
      </c>
    </row>
    <row r="4297" spans="1:16" hidden="1" x14ac:dyDescent="0.25">
      <c r="A4297" s="116">
        <v>139067</v>
      </c>
      <c r="B4297" s="116">
        <v>12</v>
      </c>
      <c r="C4297" s="116">
        <v>1810101770</v>
      </c>
      <c r="D4297" s="116" t="s">
        <v>10567</v>
      </c>
      <c r="E4297" s="339">
        <v>21649</v>
      </c>
      <c r="F4297" s="194">
        <v>4</v>
      </c>
      <c r="G4297" s="194">
        <v>4</v>
      </c>
      <c r="H4297" s="194" t="s">
        <v>10119</v>
      </c>
      <c r="I4297" s="194">
        <f t="shared" si="201"/>
        <v>0</v>
      </c>
      <c r="J4297" s="116" t="s">
        <v>10120</v>
      </c>
      <c r="K4297" s="116" t="s">
        <v>15601</v>
      </c>
      <c r="L4297" s="197">
        <v>45817</v>
      </c>
      <c r="M4297" s="116" t="s">
        <v>17806</v>
      </c>
      <c r="N4297" s="197">
        <v>45835</v>
      </c>
      <c r="O4297" s="388">
        <f t="shared" si="202"/>
        <v>5412.25</v>
      </c>
      <c r="P4297" s="339">
        <f t="shared" si="203"/>
        <v>0</v>
      </c>
    </row>
    <row r="4298" spans="1:16" hidden="1" x14ac:dyDescent="0.25">
      <c r="A4298" s="116">
        <v>139069</v>
      </c>
      <c r="B4298" s="116">
        <v>7</v>
      </c>
      <c r="C4298" s="116">
        <v>1013100090</v>
      </c>
      <c r="D4298" s="116" t="s">
        <v>11037</v>
      </c>
      <c r="E4298" s="339">
        <v>670000</v>
      </c>
      <c r="F4298" s="194">
        <v>2</v>
      </c>
      <c r="G4298" s="194">
        <v>2</v>
      </c>
      <c r="H4298" s="194" t="s">
        <v>10119</v>
      </c>
      <c r="I4298" s="194">
        <f t="shared" si="201"/>
        <v>0</v>
      </c>
      <c r="J4298" s="116" t="s">
        <v>10120</v>
      </c>
      <c r="K4298" s="116" t="s">
        <v>15536</v>
      </c>
      <c r="L4298" s="197">
        <v>45817</v>
      </c>
      <c r="M4298" s="116" t="s">
        <v>17800</v>
      </c>
      <c r="N4298" s="197">
        <v>45819</v>
      </c>
      <c r="O4298" s="388">
        <f t="shared" si="202"/>
        <v>335000</v>
      </c>
      <c r="P4298" s="339">
        <f t="shared" si="203"/>
        <v>0</v>
      </c>
    </row>
    <row r="4299" spans="1:16" hidden="1" x14ac:dyDescent="0.25">
      <c r="A4299" s="116">
        <v>139069</v>
      </c>
      <c r="B4299" s="116">
        <v>9</v>
      </c>
      <c r="C4299" s="116">
        <v>1029102130</v>
      </c>
      <c r="D4299" s="116" t="s">
        <v>10961</v>
      </c>
      <c r="E4299" s="339">
        <v>104020</v>
      </c>
      <c r="F4299" s="194">
        <v>35</v>
      </c>
      <c r="G4299" s="194">
        <v>35</v>
      </c>
      <c r="H4299" s="194" t="s">
        <v>10119</v>
      </c>
      <c r="I4299" s="194">
        <f t="shared" si="201"/>
        <v>0</v>
      </c>
      <c r="J4299" s="116" t="s">
        <v>10120</v>
      </c>
      <c r="K4299" s="116" t="s">
        <v>15536</v>
      </c>
      <c r="L4299" s="197">
        <v>45817</v>
      </c>
      <c r="M4299" s="116" t="s">
        <v>17800</v>
      </c>
      <c r="N4299" s="197">
        <v>45819</v>
      </c>
      <c r="O4299" s="388">
        <f t="shared" si="202"/>
        <v>2972</v>
      </c>
      <c r="P4299" s="339">
        <f t="shared" si="203"/>
        <v>0</v>
      </c>
    </row>
    <row r="4300" spans="1:16" hidden="1" x14ac:dyDescent="0.25">
      <c r="A4300" s="116">
        <v>139069</v>
      </c>
      <c r="B4300" s="116">
        <v>12</v>
      </c>
      <c r="C4300" s="116">
        <v>1310101740</v>
      </c>
      <c r="D4300" s="116" t="s">
        <v>10700</v>
      </c>
      <c r="E4300" s="339">
        <v>183491.12</v>
      </c>
      <c r="F4300" s="194">
        <v>4</v>
      </c>
      <c r="G4300" s="194">
        <v>4</v>
      </c>
      <c r="H4300" s="194" t="s">
        <v>10119</v>
      </c>
      <c r="I4300" s="194">
        <f t="shared" si="201"/>
        <v>0</v>
      </c>
      <c r="J4300" s="116" t="s">
        <v>10120</v>
      </c>
      <c r="K4300" s="116" t="s">
        <v>15536</v>
      </c>
      <c r="L4300" s="197">
        <v>45817</v>
      </c>
      <c r="M4300" s="116" t="s">
        <v>17800</v>
      </c>
      <c r="N4300" s="197">
        <v>45819</v>
      </c>
      <c r="O4300" s="388">
        <f t="shared" si="202"/>
        <v>45872.78</v>
      </c>
      <c r="P4300" s="339">
        <f t="shared" si="203"/>
        <v>0</v>
      </c>
    </row>
    <row r="4301" spans="1:16" hidden="1" x14ac:dyDescent="0.25">
      <c r="A4301" s="116">
        <v>139069</v>
      </c>
      <c r="B4301" s="116">
        <v>6</v>
      </c>
      <c r="C4301" s="116">
        <v>1311100070</v>
      </c>
      <c r="D4301" s="116" t="s">
        <v>11247</v>
      </c>
      <c r="E4301" s="339">
        <v>25738</v>
      </c>
      <c r="F4301" s="194">
        <v>1</v>
      </c>
      <c r="G4301" s="194">
        <v>1</v>
      </c>
      <c r="H4301" s="194" t="s">
        <v>10119</v>
      </c>
      <c r="I4301" s="194">
        <f t="shared" si="201"/>
        <v>0</v>
      </c>
      <c r="J4301" s="116" t="s">
        <v>10120</v>
      </c>
      <c r="K4301" s="116" t="s">
        <v>15536</v>
      </c>
      <c r="L4301" s="197">
        <v>45817</v>
      </c>
      <c r="M4301" s="116" t="s">
        <v>17800</v>
      </c>
      <c r="N4301" s="197">
        <v>45819</v>
      </c>
      <c r="O4301" s="388">
        <f t="shared" si="202"/>
        <v>25738</v>
      </c>
      <c r="P4301" s="339">
        <f t="shared" si="203"/>
        <v>0</v>
      </c>
    </row>
    <row r="4302" spans="1:16" hidden="1" x14ac:dyDescent="0.25">
      <c r="A4302" s="116">
        <v>139069</v>
      </c>
      <c r="B4302" s="116">
        <v>5</v>
      </c>
      <c r="C4302" s="116">
        <v>1311100810</v>
      </c>
      <c r="D4302" s="116" t="s">
        <v>10959</v>
      </c>
      <c r="E4302" s="339">
        <v>109950</v>
      </c>
      <c r="F4302" s="194">
        <v>5</v>
      </c>
      <c r="G4302" s="194">
        <v>5</v>
      </c>
      <c r="H4302" s="194" t="s">
        <v>10119</v>
      </c>
      <c r="I4302" s="194">
        <f t="shared" si="201"/>
        <v>0</v>
      </c>
      <c r="J4302" s="116" t="s">
        <v>10120</v>
      </c>
      <c r="K4302" s="116" t="s">
        <v>15536</v>
      </c>
      <c r="L4302" s="197">
        <v>45817</v>
      </c>
      <c r="M4302" s="116" t="s">
        <v>17807</v>
      </c>
      <c r="N4302" s="197">
        <v>45852</v>
      </c>
      <c r="O4302" s="388">
        <f t="shared" si="202"/>
        <v>21990</v>
      </c>
      <c r="P4302" s="339">
        <f t="shared" si="203"/>
        <v>0</v>
      </c>
    </row>
    <row r="4303" spans="1:16" hidden="1" x14ac:dyDescent="0.25">
      <c r="A4303" s="116">
        <v>139069</v>
      </c>
      <c r="B4303" s="116">
        <v>8</v>
      </c>
      <c r="C4303" s="116">
        <v>1315101570</v>
      </c>
      <c r="D4303" s="116" t="s">
        <v>11040</v>
      </c>
      <c r="E4303" s="339">
        <v>38391</v>
      </c>
      <c r="F4303" s="194">
        <v>1</v>
      </c>
      <c r="G4303" s="194">
        <v>1</v>
      </c>
      <c r="H4303" s="194" t="s">
        <v>10119</v>
      </c>
      <c r="I4303" s="194">
        <f t="shared" si="201"/>
        <v>0</v>
      </c>
      <c r="J4303" s="116" t="s">
        <v>10120</v>
      </c>
      <c r="K4303" s="116" t="s">
        <v>15536</v>
      </c>
      <c r="L4303" s="197">
        <v>45817</v>
      </c>
      <c r="M4303" s="116" t="s">
        <v>17800</v>
      </c>
      <c r="N4303" s="197">
        <v>45819</v>
      </c>
      <c r="O4303" s="388">
        <f t="shared" si="202"/>
        <v>38391</v>
      </c>
      <c r="P4303" s="339">
        <f t="shared" si="203"/>
        <v>0</v>
      </c>
    </row>
    <row r="4304" spans="1:16" hidden="1" x14ac:dyDescent="0.25">
      <c r="A4304" s="116">
        <v>139069</v>
      </c>
      <c r="B4304" s="116">
        <v>15</v>
      </c>
      <c r="C4304" s="116">
        <v>1315103580</v>
      </c>
      <c r="D4304" s="116" t="s">
        <v>11257</v>
      </c>
      <c r="E4304" s="339">
        <v>435674</v>
      </c>
      <c r="F4304" s="194">
        <v>1</v>
      </c>
      <c r="G4304" s="194">
        <v>1</v>
      </c>
      <c r="H4304" s="194" t="s">
        <v>10119</v>
      </c>
      <c r="I4304" s="194">
        <f t="shared" si="201"/>
        <v>0</v>
      </c>
      <c r="J4304" s="116" t="s">
        <v>10120</v>
      </c>
      <c r="K4304" s="116" t="s">
        <v>15536</v>
      </c>
      <c r="L4304" s="197">
        <v>45817</v>
      </c>
      <c r="M4304" s="116" t="s">
        <v>17800</v>
      </c>
      <c r="N4304" s="197">
        <v>45819</v>
      </c>
      <c r="O4304" s="388">
        <f t="shared" si="202"/>
        <v>435674</v>
      </c>
      <c r="P4304" s="339">
        <f t="shared" si="203"/>
        <v>0</v>
      </c>
    </row>
    <row r="4305" spans="1:16" hidden="1" x14ac:dyDescent="0.25">
      <c r="A4305" s="116">
        <v>139069</v>
      </c>
      <c r="B4305" s="116">
        <v>16</v>
      </c>
      <c r="C4305" s="116">
        <v>1317100170</v>
      </c>
      <c r="D4305" s="116" t="s">
        <v>15632</v>
      </c>
      <c r="E4305" s="339">
        <v>239780</v>
      </c>
      <c r="F4305" s="194">
        <v>1</v>
      </c>
      <c r="G4305" s="194">
        <v>1</v>
      </c>
      <c r="H4305" s="194" t="s">
        <v>10119</v>
      </c>
      <c r="I4305" s="194">
        <f t="shared" si="201"/>
        <v>0</v>
      </c>
      <c r="J4305" s="116" t="s">
        <v>10120</v>
      </c>
      <c r="K4305" s="116" t="s">
        <v>15536</v>
      </c>
      <c r="L4305" s="197">
        <v>45817</v>
      </c>
      <c r="M4305" s="116" t="s">
        <v>17800</v>
      </c>
      <c r="N4305" s="197">
        <v>45819</v>
      </c>
      <c r="O4305" s="388">
        <f t="shared" si="202"/>
        <v>239780</v>
      </c>
      <c r="P4305" s="339">
        <f t="shared" si="203"/>
        <v>0</v>
      </c>
    </row>
    <row r="4306" spans="1:16" hidden="1" x14ac:dyDescent="0.25">
      <c r="A4306" s="116">
        <v>139069</v>
      </c>
      <c r="B4306" s="116">
        <v>1</v>
      </c>
      <c r="C4306" s="116">
        <v>1318100020</v>
      </c>
      <c r="D4306" s="116" t="s">
        <v>11263</v>
      </c>
      <c r="E4306" s="339">
        <v>127777.88</v>
      </c>
      <c r="F4306" s="194">
        <v>2</v>
      </c>
      <c r="G4306" s="194">
        <v>2</v>
      </c>
      <c r="H4306" s="194" t="s">
        <v>10119</v>
      </c>
      <c r="I4306" s="194">
        <f t="shared" si="201"/>
        <v>0</v>
      </c>
      <c r="J4306" s="116" t="s">
        <v>10120</v>
      </c>
      <c r="K4306" s="116" t="s">
        <v>15536</v>
      </c>
      <c r="L4306" s="197">
        <v>45817</v>
      </c>
      <c r="M4306" s="116" t="s">
        <v>17800</v>
      </c>
      <c r="N4306" s="197">
        <v>45819</v>
      </c>
      <c r="O4306" s="388">
        <f t="shared" si="202"/>
        <v>63888.94</v>
      </c>
      <c r="P4306" s="339">
        <f t="shared" si="203"/>
        <v>0</v>
      </c>
    </row>
    <row r="4307" spans="1:16" hidden="1" x14ac:dyDescent="0.25">
      <c r="A4307" s="116">
        <v>139069</v>
      </c>
      <c r="B4307" s="116">
        <v>10</v>
      </c>
      <c r="C4307" s="116">
        <v>1318100740</v>
      </c>
      <c r="D4307" s="116" t="s">
        <v>11266</v>
      </c>
      <c r="E4307" s="339">
        <v>214500</v>
      </c>
      <c r="F4307" s="194">
        <v>3</v>
      </c>
      <c r="G4307" s="194">
        <v>3</v>
      </c>
      <c r="H4307" s="194" t="s">
        <v>10119</v>
      </c>
      <c r="I4307" s="194">
        <f t="shared" si="201"/>
        <v>0</v>
      </c>
      <c r="J4307" s="116" t="s">
        <v>10120</v>
      </c>
      <c r="K4307" s="116" t="s">
        <v>15536</v>
      </c>
      <c r="L4307" s="197">
        <v>45817</v>
      </c>
      <c r="M4307" s="116" t="s">
        <v>17800</v>
      </c>
      <c r="N4307" s="197">
        <v>45819</v>
      </c>
      <c r="O4307" s="388">
        <f t="shared" si="202"/>
        <v>71500</v>
      </c>
      <c r="P4307" s="339">
        <f t="shared" si="203"/>
        <v>0</v>
      </c>
    </row>
    <row r="4308" spans="1:16" hidden="1" x14ac:dyDescent="0.25">
      <c r="A4308" s="116">
        <v>139069</v>
      </c>
      <c r="B4308" s="116">
        <v>4</v>
      </c>
      <c r="C4308" s="116">
        <v>1318102450</v>
      </c>
      <c r="D4308" s="116" t="s">
        <v>11268</v>
      </c>
      <c r="E4308" s="339">
        <v>245567.34</v>
      </c>
      <c r="F4308" s="194">
        <v>2</v>
      </c>
      <c r="G4308" s="194">
        <v>2</v>
      </c>
      <c r="H4308" s="194" t="s">
        <v>10119</v>
      </c>
      <c r="I4308" s="194">
        <f t="shared" si="201"/>
        <v>0</v>
      </c>
      <c r="J4308" s="116" t="s">
        <v>10120</v>
      </c>
      <c r="K4308" s="116" t="s">
        <v>15536</v>
      </c>
      <c r="L4308" s="197">
        <v>45817</v>
      </c>
      <c r="M4308" s="116" t="s">
        <v>17800</v>
      </c>
      <c r="N4308" s="197">
        <v>45819</v>
      </c>
      <c r="O4308" s="388">
        <f t="shared" si="202"/>
        <v>122783.67</v>
      </c>
      <c r="P4308" s="339">
        <f t="shared" si="203"/>
        <v>0</v>
      </c>
    </row>
    <row r="4309" spans="1:16" hidden="1" x14ac:dyDescent="0.25">
      <c r="A4309" s="116">
        <v>139069</v>
      </c>
      <c r="B4309" s="116">
        <v>14</v>
      </c>
      <c r="C4309" s="116">
        <v>1318102730</v>
      </c>
      <c r="D4309" s="116" t="s">
        <v>11269</v>
      </c>
      <c r="E4309" s="339">
        <v>865369</v>
      </c>
      <c r="F4309" s="194">
        <v>1</v>
      </c>
      <c r="G4309" s="194">
        <v>1</v>
      </c>
      <c r="H4309" s="194" t="s">
        <v>10119</v>
      </c>
      <c r="I4309" s="194">
        <f t="shared" si="201"/>
        <v>0</v>
      </c>
      <c r="J4309" s="116" t="s">
        <v>10120</v>
      </c>
      <c r="K4309" s="116" t="s">
        <v>15536</v>
      </c>
      <c r="L4309" s="197">
        <v>45817</v>
      </c>
      <c r="M4309" s="116" t="s">
        <v>17800</v>
      </c>
      <c r="N4309" s="197">
        <v>45819</v>
      </c>
      <c r="O4309" s="388">
        <f t="shared" si="202"/>
        <v>865369</v>
      </c>
      <c r="P4309" s="339">
        <f t="shared" si="203"/>
        <v>0</v>
      </c>
    </row>
    <row r="4310" spans="1:16" hidden="1" x14ac:dyDescent="0.25">
      <c r="A4310" s="116">
        <v>139069</v>
      </c>
      <c r="B4310" s="116">
        <v>13</v>
      </c>
      <c r="C4310" s="116">
        <v>1321100480</v>
      </c>
      <c r="D4310" s="116" t="s">
        <v>10385</v>
      </c>
      <c r="E4310" s="339">
        <v>243585.56</v>
      </c>
      <c r="F4310" s="194">
        <v>4</v>
      </c>
      <c r="G4310" s="194">
        <v>4</v>
      </c>
      <c r="H4310" s="194" t="s">
        <v>10119</v>
      </c>
      <c r="I4310" s="194">
        <f t="shared" si="201"/>
        <v>0</v>
      </c>
      <c r="J4310" s="116" t="s">
        <v>10120</v>
      </c>
      <c r="K4310" s="116" t="s">
        <v>15536</v>
      </c>
      <c r="L4310" s="197">
        <v>45817</v>
      </c>
      <c r="M4310" s="116" t="s">
        <v>17808</v>
      </c>
      <c r="N4310" s="197">
        <v>45852</v>
      </c>
      <c r="O4310" s="388">
        <f t="shared" si="202"/>
        <v>60896.39</v>
      </c>
      <c r="P4310" s="339">
        <f t="shared" si="203"/>
        <v>0</v>
      </c>
    </row>
    <row r="4311" spans="1:16" hidden="1" x14ac:dyDescent="0.25">
      <c r="A4311" s="116">
        <v>139069</v>
      </c>
      <c r="B4311" s="116">
        <v>11</v>
      </c>
      <c r="C4311" s="116">
        <v>1321100610</v>
      </c>
      <c r="D4311" s="116" t="s">
        <v>6938</v>
      </c>
      <c r="E4311" s="339">
        <v>165765.76000000001</v>
      </c>
      <c r="F4311" s="194">
        <v>4</v>
      </c>
      <c r="G4311" s="194">
        <v>4</v>
      </c>
      <c r="H4311" s="194" t="s">
        <v>10119</v>
      </c>
      <c r="I4311" s="194">
        <f t="shared" si="201"/>
        <v>0</v>
      </c>
      <c r="J4311" s="116" t="s">
        <v>10120</v>
      </c>
      <c r="K4311" s="116" t="s">
        <v>15536</v>
      </c>
      <c r="L4311" s="197">
        <v>45817</v>
      </c>
      <c r="M4311" s="116" t="s">
        <v>17800</v>
      </c>
      <c r="N4311" s="197">
        <v>45819</v>
      </c>
      <c r="O4311" s="388">
        <f t="shared" si="202"/>
        <v>41441.440000000002</v>
      </c>
      <c r="P4311" s="339">
        <f t="shared" si="203"/>
        <v>0</v>
      </c>
    </row>
    <row r="4312" spans="1:16" hidden="1" x14ac:dyDescent="0.25">
      <c r="A4312" s="116">
        <v>139069</v>
      </c>
      <c r="B4312" s="116">
        <v>3</v>
      </c>
      <c r="C4312" s="116">
        <v>1323100030</v>
      </c>
      <c r="D4312" s="116" t="s">
        <v>7204</v>
      </c>
      <c r="E4312" s="339">
        <v>17000</v>
      </c>
      <c r="F4312" s="194">
        <v>1</v>
      </c>
      <c r="G4312" s="194">
        <v>1</v>
      </c>
      <c r="H4312" s="194" t="s">
        <v>10119</v>
      </c>
      <c r="I4312" s="194">
        <f t="shared" si="201"/>
        <v>0</v>
      </c>
      <c r="J4312" s="116" t="s">
        <v>10120</v>
      </c>
      <c r="K4312" s="116" t="s">
        <v>15536</v>
      </c>
      <c r="L4312" s="197">
        <v>45817</v>
      </c>
      <c r="M4312" s="116" t="s">
        <v>17800</v>
      </c>
      <c r="N4312" s="197">
        <v>45819</v>
      </c>
      <c r="O4312" s="388">
        <f t="shared" si="202"/>
        <v>17000</v>
      </c>
      <c r="P4312" s="339">
        <f t="shared" si="203"/>
        <v>0</v>
      </c>
    </row>
    <row r="4313" spans="1:16" hidden="1" x14ac:dyDescent="0.25">
      <c r="A4313" s="116">
        <v>139069</v>
      </c>
      <c r="B4313" s="116">
        <v>2</v>
      </c>
      <c r="C4313" s="116">
        <v>1323100700</v>
      </c>
      <c r="D4313" s="116" t="s">
        <v>17567</v>
      </c>
      <c r="E4313" s="339">
        <v>104755</v>
      </c>
      <c r="F4313" s="194">
        <v>1</v>
      </c>
      <c r="G4313" s="194">
        <v>1</v>
      </c>
      <c r="H4313" s="194" t="s">
        <v>10119</v>
      </c>
      <c r="I4313" s="194">
        <f t="shared" si="201"/>
        <v>0</v>
      </c>
      <c r="J4313" s="116" t="s">
        <v>10120</v>
      </c>
      <c r="K4313" s="116" t="s">
        <v>15536</v>
      </c>
      <c r="L4313" s="197">
        <v>45817</v>
      </c>
      <c r="M4313" s="116" t="s">
        <v>17800</v>
      </c>
      <c r="N4313" s="197">
        <v>45819</v>
      </c>
      <c r="O4313" s="388">
        <f t="shared" si="202"/>
        <v>104755</v>
      </c>
      <c r="P4313" s="339">
        <f t="shared" si="203"/>
        <v>0</v>
      </c>
    </row>
    <row r="4314" spans="1:16" hidden="1" x14ac:dyDescent="0.25">
      <c r="A4314" s="116">
        <v>139135</v>
      </c>
      <c r="B4314" s="116">
        <v>11</v>
      </c>
      <c r="C4314" s="116">
        <v>1310101830</v>
      </c>
      <c r="D4314" s="116" t="s">
        <v>15113</v>
      </c>
      <c r="E4314" s="339">
        <v>16500</v>
      </c>
      <c r="F4314" s="194">
        <v>1</v>
      </c>
      <c r="G4314" s="194">
        <v>1</v>
      </c>
      <c r="H4314" s="194" t="s">
        <v>10119</v>
      </c>
      <c r="I4314" s="194">
        <f t="shared" si="201"/>
        <v>0</v>
      </c>
      <c r="J4314" s="116" t="s">
        <v>10120</v>
      </c>
      <c r="K4314" s="116" t="s">
        <v>15629</v>
      </c>
      <c r="L4314" s="197">
        <v>45817</v>
      </c>
      <c r="M4314" s="116" t="s">
        <v>17727</v>
      </c>
      <c r="N4314" s="197">
        <v>45819</v>
      </c>
      <c r="O4314" s="388">
        <f t="shared" si="202"/>
        <v>16500</v>
      </c>
      <c r="P4314" s="339">
        <f t="shared" si="203"/>
        <v>0</v>
      </c>
    </row>
    <row r="4315" spans="1:16" hidden="1" x14ac:dyDescent="0.25">
      <c r="A4315" s="116">
        <v>139135</v>
      </c>
      <c r="B4315" s="116">
        <v>13</v>
      </c>
      <c r="C4315" s="116">
        <v>1310102060</v>
      </c>
      <c r="D4315" s="116" t="s">
        <v>10122</v>
      </c>
      <c r="E4315" s="339">
        <v>3900</v>
      </c>
      <c r="F4315" s="194">
        <v>1</v>
      </c>
      <c r="G4315" s="194">
        <v>1</v>
      </c>
      <c r="H4315" s="194" t="s">
        <v>10119</v>
      </c>
      <c r="I4315" s="194">
        <f t="shared" si="201"/>
        <v>0</v>
      </c>
      <c r="J4315" s="116" t="s">
        <v>10120</v>
      </c>
      <c r="K4315" s="116" t="s">
        <v>15629</v>
      </c>
      <c r="L4315" s="197">
        <v>45817</v>
      </c>
      <c r="M4315" s="116" t="s">
        <v>17727</v>
      </c>
      <c r="N4315" s="197">
        <v>45819</v>
      </c>
      <c r="O4315" s="388">
        <f t="shared" si="202"/>
        <v>3900</v>
      </c>
      <c r="P4315" s="339">
        <f t="shared" si="203"/>
        <v>0</v>
      </c>
    </row>
    <row r="4316" spans="1:16" hidden="1" x14ac:dyDescent="0.25">
      <c r="A4316" s="116">
        <v>139135</v>
      </c>
      <c r="B4316" s="116">
        <v>12</v>
      </c>
      <c r="C4316" s="116">
        <v>1310102230</v>
      </c>
      <c r="D4316" s="116" t="s">
        <v>15114</v>
      </c>
      <c r="E4316" s="339">
        <v>4542</v>
      </c>
      <c r="F4316" s="194">
        <v>1</v>
      </c>
      <c r="G4316" s="194">
        <v>1</v>
      </c>
      <c r="H4316" s="194" t="s">
        <v>10119</v>
      </c>
      <c r="I4316" s="194">
        <f t="shared" si="201"/>
        <v>0</v>
      </c>
      <c r="J4316" s="116" t="s">
        <v>10120</v>
      </c>
      <c r="K4316" s="116" t="s">
        <v>15629</v>
      </c>
      <c r="L4316" s="197">
        <v>45817</v>
      </c>
      <c r="M4316" s="116" t="s">
        <v>17727</v>
      </c>
      <c r="N4316" s="197">
        <v>45819</v>
      </c>
      <c r="O4316" s="388">
        <f t="shared" si="202"/>
        <v>4542</v>
      </c>
      <c r="P4316" s="339">
        <f t="shared" si="203"/>
        <v>0</v>
      </c>
    </row>
    <row r="4317" spans="1:16" hidden="1" x14ac:dyDescent="0.25">
      <c r="A4317" s="116">
        <v>139135</v>
      </c>
      <c r="B4317" s="116">
        <v>10</v>
      </c>
      <c r="C4317" s="116">
        <v>1324100990</v>
      </c>
      <c r="D4317" s="116" t="s">
        <v>16193</v>
      </c>
      <c r="E4317" s="339">
        <v>10400</v>
      </c>
      <c r="F4317" s="194">
        <v>1</v>
      </c>
      <c r="G4317" s="194">
        <v>1</v>
      </c>
      <c r="H4317" s="194" t="s">
        <v>10119</v>
      </c>
      <c r="I4317" s="194">
        <f t="shared" si="201"/>
        <v>0</v>
      </c>
      <c r="J4317" s="116" t="s">
        <v>10120</v>
      </c>
      <c r="K4317" s="116" t="s">
        <v>15629</v>
      </c>
      <c r="L4317" s="197">
        <v>45817</v>
      </c>
      <c r="M4317" s="116" t="s">
        <v>17727</v>
      </c>
      <c r="N4317" s="197">
        <v>45819</v>
      </c>
      <c r="O4317" s="388">
        <f t="shared" si="202"/>
        <v>10400</v>
      </c>
      <c r="P4317" s="339">
        <f t="shared" si="203"/>
        <v>0</v>
      </c>
    </row>
    <row r="4318" spans="1:16" hidden="1" x14ac:dyDescent="0.25">
      <c r="A4318" s="116">
        <v>139135</v>
      </c>
      <c r="B4318" s="116">
        <v>14</v>
      </c>
      <c r="C4318" s="116">
        <v>1512105750</v>
      </c>
      <c r="D4318" s="116" t="s">
        <v>16195</v>
      </c>
      <c r="E4318" s="339">
        <v>3309.24</v>
      </c>
      <c r="F4318" s="194">
        <v>12</v>
      </c>
      <c r="G4318" s="194">
        <v>12</v>
      </c>
      <c r="H4318" s="194" t="s">
        <v>10119</v>
      </c>
      <c r="I4318" s="194">
        <f t="shared" si="201"/>
        <v>0</v>
      </c>
      <c r="J4318" s="116" t="s">
        <v>10120</v>
      </c>
      <c r="K4318" s="116" t="s">
        <v>15629</v>
      </c>
      <c r="L4318" s="197">
        <v>45817</v>
      </c>
      <c r="M4318" s="116" t="s">
        <v>17727</v>
      </c>
      <c r="N4318" s="197">
        <v>45819</v>
      </c>
      <c r="O4318" s="388">
        <f t="shared" si="202"/>
        <v>275.77</v>
      </c>
      <c r="P4318" s="339">
        <f t="shared" si="203"/>
        <v>0</v>
      </c>
    </row>
    <row r="4319" spans="1:16" hidden="1" x14ac:dyDescent="0.25">
      <c r="A4319" s="116">
        <v>139135</v>
      </c>
      <c r="B4319" s="116">
        <v>7</v>
      </c>
      <c r="C4319" s="116">
        <v>1512110280</v>
      </c>
      <c r="D4319" s="116" t="s">
        <v>10251</v>
      </c>
      <c r="E4319" s="339">
        <v>18720</v>
      </c>
      <c r="F4319" s="194">
        <v>24</v>
      </c>
      <c r="G4319" s="194">
        <v>24</v>
      </c>
      <c r="H4319" s="194" t="s">
        <v>10119</v>
      </c>
      <c r="I4319" s="194">
        <f t="shared" si="201"/>
        <v>0</v>
      </c>
      <c r="J4319" s="116" t="s">
        <v>10120</v>
      </c>
      <c r="K4319" s="116" t="s">
        <v>15629</v>
      </c>
      <c r="L4319" s="197">
        <v>45817</v>
      </c>
      <c r="M4319" s="116" t="s">
        <v>17809</v>
      </c>
      <c r="N4319" s="197">
        <v>45876</v>
      </c>
      <c r="O4319" s="388">
        <f t="shared" si="202"/>
        <v>780</v>
      </c>
      <c r="P4319" s="339">
        <f t="shared" si="203"/>
        <v>0</v>
      </c>
    </row>
    <row r="4320" spans="1:16" hidden="1" x14ac:dyDescent="0.25">
      <c r="A4320" s="116">
        <v>139135</v>
      </c>
      <c r="B4320" s="116">
        <v>8</v>
      </c>
      <c r="C4320" s="116">
        <v>1516100380</v>
      </c>
      <c r="D4320" s="116" t="s">
        <v>11285</v>
      </c>
      <c r="E4320" s="339">
        <v>6600</v>
      </c>
      <c r="F4320" s="194">
        <v>1</v>
      </c>
      <c r="G4320" s="194">
        <v>1</v>
      </c>
      <c r="H4320" s="194" t="s">
        <v>10119</v>
      </c>
      <c r="I4320" s="194">
        <f t="shared" si="201"/>
        <v>0</v>
      </c>
      <c r="J4320" s="116" t="s">
        <v>10120</v>
      </c>
      <c r="K4320" s="116" t="s">
        <v>15629</v>
      </c>
      <c r="L4320" s="197">
        <v>45817</v>
      </c>
      <c r="M4320" s="116" t="s">
        <v>17727</v>
      </c>
      <c r="N4320" s="197">
        <v>45819</v>
      </c>
      <c r="O4320" s="388">
        <f t="shared" si="202"/>
        <v>6600</v>
      </c>
      <c r="P4320" s="339">
        <f t="shared" si="203"/>
        <v>0</v>
      </c>
    </row>
    <row r="4321" spans="1:16" hidden="1" x14ac:dyDescent="0.25">
      <c r="A4321" s="116">
        <v>139135</v>
      </c>
      <c r="B4321" s="116">
        <v>20</v>
      </c>
      <c r="C4321" s="116">
        <v>1518100290</v>
      </c>
      <c r="D4321" s="116" t="s">
        <v>8237</v>
      </c>
      <c r="E4321" s="339">
        <v>228747</v>
      </c>
      <c r="F4321" s="194">
        <v>1</v>
      </c>
      <c r="G4321" s="194">
        <v>1</v>
      </c>
      <c r="H4321" s="194" t="s">
        <v>10119</v>
      </c>
      <c r="I4321" s="194">
        <f t="shared" si="201"/>
        <v>0</v>
      </c>
      <c r="J4321" s="116" t="s">
        <v>10120</v>
      </c>
      <c r="K4321" s="116" t="s">
        <v>15629</v>
      </c>
      <c r="L4321" s="197">
        <v>45817</v>
      </c>
      <c r="M4321" s="116" t="s">
        <v>17727</v>
      </c>
      <c r="N4321" s="197">
        <v>45852</v>
      </c>
      <c r="O4321" s="388">
        <f t="shared" si="202"/>
        <v>228747</v>
      </c>
      <c r="P4321" s="339">
        <f t="shared" si="203"/>
        <v>0</v>
      </c>
    </row>
    <row r="4322" spans="1:16" hidden="1" x14ac:dyDescent="0.25">
      <c r="A4322" s="116">
        <v>139135</v>
      </c>
      <c r="B4322" s="116">
        <v>22</v>
      </c>
      <c r="C4322" s="116">
        <v>1518100300</v>
      </c>
      <c r="D4322" s="116" t="s">
        <v>7999</v>
      </c>
      <c r="E4322" s="339">
        <v>691715</v>
      </c>
      <c r="F4322" s="194">
        <v>1</v>
      </c>
      <c r="G4322" s="194">
        <v>1</v>
      </c>
      <c r="H4322" s="194" t="s">
        <v>10119</v>
      </c>
      <c r="I4322" s="194">
        <f t="shared" si="201"/>
        <v>0</v>
      </c>
      <c r="J4322" s="116" t="s">
        <v>10120</v>
      </c>
      <c r="K4322" s="116" t="s">
        <v>15629</v>
      </c>
      <c r="L4322" s="197">
        <v>45817</v>
      </c>
      <c r="M4322" s="116" t="s">
        <v>17727</v>
      </c>
      <c r="N4322" s="197">
        <v>45819</v>
      </c>
      <c r="O4322" s="388">
        <f t="shared" si="202"/>
        <v>691715</v>
      </c>
      <c r="P4322" s="339">
        <f t="shared" si="203"/>
        <v>0</v>
      </c>
    </row>
    <row r="4323" spans="1:16" hidden="1" x14ac:dyDescent="0.25">
      <c r="A4323" s="116">
        <v>139135</v>
      </c>
      <c r="B4323" s="116">
        <v>21</v>
      </c>
      <c r="C4323" s="116">
        <v>1518100430</v>
      </c>
      <c r="D4323" s="116" t="s">
        <v>7807</v>
      </c>
      <c r="E4323" s="339">
        <v>653553</v>
      </c>
      <c r="F4323" s="194">
        <v>1</v>
      </c>
      <c r="G4323" s="194">
        <v>1</v>
      </c>
      <c r="H4323" s="194" t="s">
        <v>10119</v>
      </c>
      <c r="I4323" s="194">
        <f t="shared" si="201"/>
        <v>0</v>
      </c>
      <c r="J4323" s="116" t="s">
        <v>10120</v>
      </c>
      <c r="K4323" s="116" t="s">
        <v>15629</v>
      </c>
      <c r="L4323" s="197">
        <v>45817</v>
      </c>
      <c r="M4323" s="116" t="s">
        <v>17727</v>
      </c>
      <c r="N4323" s="197">
        <v>45819</v>
      </c>
      <c r="O4323" s="388">
        <f t="shared" si="202"/>
        <v>653553</v>
      </c>
      <c r="P4323" s="339">
        <f t="shared" si="203"/>
        <v>0</v>
      </c>
    </row>
    <row r="4324" spans="1:16" hidden="1" x14ac:dyDescent="0.25">
      <c r="A4324" s="116">
        <v>139135</v>
      </c>
      <c r="B4324" s="116">
        <v>23</v>
      </c>
      <c r="C4324" s="116">
        <v>1518100470</v>
      </c>
      <c r="D4324" s="116" t="s">
        <v>8208</v>
      </c>
      <c r="E4324" s="339">
        <v>884690.19</v>
      </c>
      <c r="F4324" s="194">
        <v>3</v>
      </c>
      <c r="G4324" s="194">
        <v>3</v>
      </c>
      <c r="H4324" s="194" t="s">
        <v>10119</v>
      </c>
      <c r="I4324" s="194">
        <f t="shared" si="201"/>
        <v>0</v>
      </c>
      <c r="J4324" s="116" t="s">
        <v>10120</v>
      </c>
      <c r="K4324" s="116" t="s">
        <v>15629</v>
      </c>
      <c r="L4324" s="197">
        <v>45817</v>
      </c>
      <c r="M4324" s="116" t="s">
        <v>17727</v>
      </c>
      <c r="N4324" s="197">
        <v>45819</v>
      </c>
      <c r="O4324" s="388">
        <f t="shared" si="202"/>
        <v>294896.73</v>
      </c>
      <c r="P4324" s="339">
        <f t="shared" si="203"/>
        <v>0</v>
      </c>
    </row>
    <row r="4325" spans="1:16" hidden="1" x14ac:dyDescent="0.25">
      <c r="A4325" s="116">
        <v>139135</v>
      </c>
      <c r="B4325" s="116">
        <v>19</v>
      </c>
      <c r="C4325" s="116">
        <v>1523100260</v>
      </c>
      <c r="D4325" s="116" t="s">
        <v>11325</v>
      </c>
      <c r="E4325" s="339">
        <v>29400</v>
      </c>
      <c r="F4325" s="194">
        <v>20</v>
      </c>
      <c r="G4325" s="194">
        <v>20</v>
      </c>
      <c r="H4325" s="194" t="s">
        <v>10119</v>
      </c>
      <c r="I4325" s="194">
        <f t="shared" si="201"/>
        <v>0</v>
      </c>
      <c r="J4325" s="116" t="s">
        <v>10120</v>
      </c>
      <c r="K4325" s="116" t="s">
        <v>15629</v>
      </c>
      <c r="L4325" s="197">
        <v>45817</v>
      </c>
      <c r="M4325" s="116" t="s">
        <v>17727</v>
      </c>
      <c r="N4325" s="197">
        <v>45819</v>
      </c>
      <c r="O4325" s="388">
        <f t="shared" si="202"/>
        <v>1470</v>
      </c>
      <c r="P4325" s="339">
        <f t="shared" si="203"/>
        <v>0</v>
      </c>
    </row>
    <row r="4326" spans="1:16" hidden="1" x14ac:dyDescent="0.25">
      <c r="A4326" s="116">
        <v>139135</v>
      </c>
      <c r="B4326" s="116">
        <v>9</v>
      </c>
      <c r="C4326" s="116">
        <v>1523100670</v>
      </c>
      <c r="D4326" s="116" t="s">
        <v>17643</v>
      </c>
      <c r="E4326" s="339">
        <v>595138.14</v>
      </c>
      <c r="F4326" s="194">
        <v>9</v>
      </c>
      <c r="G4326" s="194">
        <v>9</v>
      </c>
      <c r="H4326" s="194" t="s">
        <v>10119</v>
      </c>
      <c r="I4326" s="194">
        <f t="shared" si="201"/>
        <v>0</v>
      </c>
      <c r="J4326" s="116" t="s">
        <v>10120</v>
      </c>
      <c r="K4326" s="116" t="s">
        <v>15629</v>
      </c>
      <c r="L4326" s="197">
        <v>45817</v>
      </c>
      <c r="M4326" s="116" t="s">
        <v>17727</v>
      </c>
      <c r="N4326" s="197">
        <v>45819</v>
      </c>
      <c r="O4326" s="388">
        <f t="shared" si="202"/>
        <v>66126.460000000006</v>
      </c>
      <c r="P4326" s="339">
        <f t="shared" si="203"/>
        <v>0</v>
      </c>
    </row>
    <row r="4327" spans="1:16" hidden="1" x14ac:dyDescent="0.25">
      <c r="A4327" s="116">
        <v>139135</v>
      </c>
      <c r="B4327" s="116">
        <v>18</v>
      </c>
      <c r="C4327" s="116">
        <v>1523100680</v>
      </c>
      <c r="D4327" s="116" t="s">
        <v>17480</v>
      </c>
      <c r="E4327" s="339">
        <v>17514.599999999999</v>
      </c>
      <c r="F4327" s="194">
        <v>20</v>
      </c>
      <c r="G4327" s="194">
        <v>20</v>
      </c>
      <c r="H4327" s="194" t="s">
        <v>10119</v>
      </c>
      <c r="I4327" s="194">
        <f t="shared" si="201"/>
        <v>0</v>
      </c>
      <c r="J4327" s="116" t="s">
        <v>10120</v>
      </c>
      <c r="K4327" s="116" t="s">
        <v>15629</v>
      </c>
      <c r="L4327" s="197">
        <v>45817</v>
      </c>
      <c r="M4327" s="116" t="s">
        <v>17810</v>
      </c>
      <c r="N4327" s="197">
        <v>45852</v>
      </c>
      <c r="O4327" s="388">
        <f t="shared" si="202"/>
        <v>875.7299999999999</v>
      </c>
      <c r="P4327" s="339">
        <f t="shared" si="203"/>
        <v>0</v>
      </c>
    </row>
    <row r="4328" spans="1:16" hidden="1" x14ac:dyDescent="0.25">
      <c r="A4328" s="116">
        <v>139135</v>
      </c>
      <c r="B4328" s="116">
        <v>6</v>
      </c>
      <c r="C4328" s="116">
        <v>1523100820</v>
      </c>
      <c r="D4328" s="116" t="s">
        <v>11327</v>
      </c>
      <c r="E4328" s="339">
        <v>17181.060000000001</v>
      </c>
      <c r="F4328" s="194">
        <v>2</v>
      </c>
      <c r="G4328" s="194">
        <v>2</v>
      </c>
      <c r="H4328" s="194" t="s">
        <v>10119</v>
      </c>
      <c r="I4328" s="194">
        <f t="shared" si="201"/>
        <v>0</v>
      </c>
      <c r="J4328" s="116" t="s">
        <v>10120</v>
      </c>
      <c r="K4328" s="116" t="s">
        <v>15629</v>
      </c>
      <c r="L4328" s="197">
        <v>45817</v>
      </c>
      <c r="M4328" s="116" t="s">
        <v>17727</v>
      </c>
      <c r="N4328" s="197">
        <v>45819</v>
      </c>
      <c r="O4328" s="388">
        <f t="shared" si="202"/>
        <v>8590.5300000000007</v>
      </c>
      <c r="P4328" s="339">
        <f t="shared" si="203"/>
        <v>0</v>
      </c>
    </row>
    <row r="4329" spans="1:16" hidden="1" x14ac:dyDescent="0.25">
      <c r="A4329" s="116">
        <v>139135</v>
      </c>
      <c r="B4329" s="116">
        <v>3</v>
      </c>
      <c r="C4329" s="116">
        <v>1810101930</v>
      </c>
      <c r="D4329" s="116" t="s">
        <v>15138</v>
      </c>
      <c r="E4329" s="339">
        <v>189474</v>
      </c>
      <c r="F4329" s="194">
        <v>1</v>
      </c>
      <c r="G4329" s="194">
        <v>1</v>
      </c>
      <c r="H4329" s="194" t="s">
        <v>10119</v>
      </c>
      <c r="I4329" s="194">
        <f t="shared" si="201"/>
        <v>0</v>
      </c>
      <c r="J4329" s="116" t="s">
        <v>10120</v>
      </c>
      <c r="K4329" s="116" t="s">
        <v>15629</v>
      </c>
      <c r="L4329" s="197">
        <v>45817</v>
      </c>
      <c r="M4329" s="116" t="s">
        <v>17727</v>
      </c>
      <c r="N4329" s="197">
        <v>45819</v>
      </c>
      <c r="O4329" s="388">
        <f t="shared" si="202"/>
        <v>189474</v>
      </c>
      <c r="P4329" s="339">
        <f t="shared" si="203"/>
        <v>0</v>
      </c>
    </row>
    <row r="4330" spans="1:16" hidden="1" x14ac:dyDescent="0.25">
      <c r="A4330" s="116">
        <v>139135</v>
      </c>
      <c r="B4330" s="116">
        <v>2</v>
      </c>
      <c r="C4330" s="116">
        <v>1810101950</v>
      </c>
      <c r="D4330" s="116" t="s">
        <v>11058</v>
      </c>
      <c r="E4330" s="339">
        <v>379560</v>
      </c>
      <c r="F4330" s="194">
        <v>2</v>
      </c>
      <c r="G4330" s="194">
        <v>2</v>
      </c>
      <c r="H4330" s="194" t="s">
        <v>10119</v>
      </c>
      <c r="I4330" s="194">
        <f t="shared" si="201"/>
        <v>0</v>
      </c>
      <c r="J4330" s="116" t="s">
        <v>10120</v>
      </c>
      <c r="K4330" s="116" t="s">
        <v>15629</v>
      </c>
      <c r="L4330" s="197">
        <v>45817</v>
      </c>
      <c r="M4330" s="116" t="s">
        <v>17727</v>
      </c>
      <c r="N4330" s="197">
        <v>45819</v>
      </c>
      <c r="O4330" s="388">
        <f t="shared" si="202"/>
        <v>189780</v>
      </c>
      <c r="P4330" s="339">
        <f t="shared" si="203"/>
        <v>0</v>
      </c>
    </row>
    <row r="4331" spans="1:16" hidden="1" x14ac:dyDescent="0.25">
      <c r="A4331" s="116">
        <v>139135</v>
      </c>
      <c r="B4331" s="116">
        <v>1</v>
      </c>
      <c r="C4331" s="116">
        <v>1810102240</v>
      </c>
      <c r="D4331" s="116" t="s">
        <v>10956</v>
      </c>
      <c r="E4331" s="339">
        <v>171778.08</v>
      </c>
      <c r="F4331" s="194">
        <v>6</v>
      </c>
      <c r="G4331" s="194">
        <v>6</v>
      </c>
      <c r="H4331" s="194" t="s">
        <v>10119</v>
      </c>
      <c r="I4331" s="194">
        <f t="shared" si="201"/>
        <v>0</v>
      </c>
      <c r="J4331" s="116" t="s">
        <v>10120</v>
      </c>
      <c r="K4331" s="116" t="s">
        <v>15629</v>
      </c>
      <c r="L4331" s="197">
        <v>45817</v>
      </c>
      <c r="M4331" s="116" t="s">
        <v>17727</v>
      </c>
      <c r="N4331" s="197">
        <v>45819</v>
      </c>
      <c r="O4331" s="388">
        <f t="shared" si="202"/>
        <v>28629.679999999997</v>
      </c>
      <c r="P4331" s="339">
        <f t="shared" si="203"/>
        <v>0</v>
      </c>
    </row>
    <row r="4332" spans="1:16" hidden="1" x14ac:dyDescent="0.25">
      <c r="A4332" s="116">
        <v>139135</v>
      </c>
      <c r="B4332" s="116">
        <v>4</v>
      </c>
      <c r="C4332" s="116">
        <v>1810102280</v>
      </c>
      <c r="D4332" s="116" t="s">
        <v>11057</v>
      </c>
      <c r="E4332" s="339">
        <v>657013.98</v>
      </c>
      <c r="F4332" s="194">
        <v>6</v>
      </c>
      <c r="G4332" s="194">
        <v>6</v>
      </c>
      <c r="H4332" s="194" t="s">
        <v>10119</v>
      </c>
      <c r="I4332" s="194">
        <f t="shared" si="201"/>
        <v>0</v>
      </c>
      <c r="J4332" s="116" t="s">
        <v>10120</v>
      </c>
      <c r="K4332" s="116" t="s">
        <v>15629</v>
      </c>
      <c r="L4332" s="197">
        <v>45817</v>
      </c>
      <c r="M4332" s="116" t="s">
        <v>17727</v>
      </c>
      <c r="N4332" s="197">
        <v>45819</v>
      </c>
      <c r="O4332" s="388">
        <f t="shared" si="202"/>
        <v>109502.33</v>
      </c>
      <c r="P4332" s="339">
        <f t="shared" si="203"/>
        <v>0</v>
      </c>
    </row>
    <row r="4333" spans="1:16" hidden="1" x14ac:dyDescent="0.25">
      <c r="A4333" s="116">
        <v>139135</v>
      </c>
      <c r="B4333" s="116">
        <v>5</v>
      </c>
      <c r="C4333" s="116">
        <v>1810102540</v>
      </c>
      <c r="D4333" s="116" t="s">
        <v>15070</v>
      </c>
      <c r="E4333" s="339">
        <v>1133160</v>
      </c>
      <c r="F4333" s="194">
        <v>6</v>
      </c>
      <c r="G4333" s="194">
        <v>6</v>
      </c>
      <c r="H4333" s="194" t="s">
        <v>10119</v>
      </c>
      <c r="I4333" s="194">
        <f t="shared" si="201"/>
        <v>0</v>
      </c>
      <c r="J4333" s="116" t="s">
        <v>10120</v>
      </c>
      <c r="K4333" s="116" t="s">
        <v>15629</v>
      </c>
      <c r="L4333" s="197">
        <v>45817</v>
      </c>
      <c r="M4333" s="116" t="s">
        <v>17727</v>
      </c>
      <c r="N4333" s="197">
        <v>45819</v>
      </c>
      <c r="O4333" s="388">
        <f t="shared" si="202"/>
        <v>188860</v>
      </c>
      <c r="P4333" s="339">
        <f t="shared" si="203"/>
        <v>0</v>
      </c>
    </row>
    <row r="4334" spans="1:16" hidden="1" x14ac:dyDescent="0.25">
      <c r="A4334" s="116">
        <v>139135</v>
      </c>
      <c r="B4334" s="116">
        <v>16</v>
      </c>
      <c r="C4334" s="116">
        <v>1810103950</v>
      </c>
      <c r="D4334" s="116" t="s">
        <v>17644</v>
      </c>
      <c r="E4334" s="339">
        <v>12977.92</v>
      </c>
      <c r="F4334" s="194">
        <v>16</v>
      </c>
      <c r="G4334" s="194">
        <v>16</v>
      </c>
      <c r="H4334" s="194" t="s">
        <v>10119</v>
      </c>
      <c r="I4334" s="194">
        <f t="shared" si="201"/>
        <v>0</v>
      </c>
      <c r="J4334" s="116" t="s">
        <v>10120</v>
      </c>
      <c r="K4334" s="116" t="s">
        <v>15629</v>
      </c>
      <c r="L4334" s="197">
        <v>45817</v>
      </c>
      <c r="M4334" s="116" t="s">
        <v>17727</v>
      </c>
      <c r="N4334" s="197">
        <v>45819</v>
      </c>
      <c r="O4334" s="388">
        <f t="shared" si="202"/>
        <v>811.12</v>
      </c>
      <c r="P4334" s="339">
        <f t="shared" si="203"/>
        <v>0</v>
      </c>
    </row>
    <row r="4335" spans="1:16" hidden="1" x14ac:dyDescent="0.25">
      <c r="A4335" s="116">
        <v>139135</v>
      </c>
      <c r="B4335" s="116">
        <v>15</v>
      </c>
      <c r="C4335" s="116">
        <v>1810105100</v>
      </c>
      <c r="D4335" s="116" t="s">
        <v>15115</v>
      </c>
      <c r="E4335" s="339">
        <v>560</v>
      </c>
      <c r="F4335" s="194">
        <v>16</v>
      </c>
      <c r="G4335" s="194">
        <v>16</v>
      </c>
      <c r="H4335" s="194" t="s">
        <v>10119</v>
      </c>
      <c r="I4335" s="194">
        <f t="shared" si="201"/>
        <v>0</v>
      </c>
      <c r="J4335" s="116" t="s">
        <v>10120</v>
      </c>
      <c r="K4335" s="116" t="s">
        <v>15629</v>
      </c>
      <c r="L4335" s="197">
        <v>45817</v>
      </c>
      <c r="M4335" s="116" t="s">
        <v>17727</v>
      </c>
      <c r="N4335" s="197">
        <v>45819</v>
      </c>
      <c r="O4335" s="388">
        <f t="shared" si="202"/>
        <v>35</v>
      </c>
      <c r="P4335" s="339">
        <f t="shared" si="203"/>
        <v>0</v>
      </c>
    </row>
    <row r="4336" spans="1:16" hidden="1" x14ac:dyDescent="0.25">
      <c r="A4336" s="116">
        <v>139135</v>
      </c>
      <c r="B4336" s="116">
        <v>17</v>
      </c>
      <c r="C4336" s="116">
        <v>1810105190</v>
      </c>
      <c r="D4336" s="116" t="s">
        <v>10568</v>
      </c>
      <c r="E4336" s="339">
        <v>3418.56</v>
      </c>
      <c r="F4336" s="194">
        <v>16</v>
      </c>
      <c r="G4336" s="194">
        <v>16</v>
      </c>
      <c r="H4336" s="194" t="s">
        <v>10119</v>
      </c>
      <c r="I4336" s="194">
        <f t="shared" si="201"/>
        <v>0</v>
      </c>
      <c r="J4336" s="116" t="s">
        <v>10120</v>
      </c>
      <c r="K4336" s="116" t="s">
        <v>15629</v>
      </c>
      <c r="L4336" s="197">
        <v>45817</v>
      </c>
      <c r="M4336" s="116" t="s">
        <v>17727</v>
      </c>
      <c r="N4336" s="197">
        <v>45819</v>
      </c>
      <c r="O4336" s="388">
        <f t="shared" si="202"/>
        <v>213.66</v>
      </c>
      <c r="P4336" s="339">
        <f t="shared" si="203"/>
        <v>0</v>
      </c>
    </row>
    <row r="4337" spans="1:16" hidden="1" x14ac:dyDescent="0.25">
      <c r="A4337" s="116">
        <v>139149</v>
      </c>
      <c r="B4337" s="116">
        <v>1</v>
      </c>
      <c r="C4337" s="116">
        <v>1023100140</v>
      </c>
      <c r="D4337" s="116" t="s">
        <v>11171</v>
      </c>
      <c r="E4337" s="339">
        <v>55170.06</v>
      </c>
      <c r="F4337" s="194">
        <v>3</v>
      </c>
      <c r="G4337" s="194">
        <v>3</v>
      </c>
      <c r="H4337" s="194" t="s">
        <v>10119</v>
      </c>
      <c r="I4337" s="194">
        <f t="shared" si="201"/>
        <v>0</v>
      </c>
      <c r="J4337" s="116" t="s">
        <v>10126</v>
      </c>
      <c r="K4337" s="116" t="s">
        <v>15457</v>
      </c>
      <c r="L4337" s="197">
        <v>45820</v>
      </c>
      <c r="M4337" s="116" t="s">
        <v>15639</v>
      </c>
      <c r="N4337" s="197">
        <v>45820</v>
      </c>
      <c r="O4337" s="388">
        <f t="shared" si="202"/>
        <v>18390.02</v>
      </c>
      <c r="P4337" s="339">
        <f t="shared" si="203"/>
        <v>0</v>
      </c>
    </row>
    <row r="4338" spans="1:16" hidden="1" x14ac:dyDescent="0.25">
      <c r="A4338" s="116">
        <v>139149</v>
      </c>
      <c r="B4338" s="116">
        <v>2</v>
      </c>
      <c r="C4338" s="116">
        <v>1023100340</v>
      </c>
      <c r="D4338" s="116" t="s">
        <v>10969</v>
      </c>
      <c r="E4338" s="339">
        <v>55170</v>
      </c>
      <c r="F4338" s="194">
        <v>3</v>
      </c>
      <c r="G4338" s="194">
        <v>3</v>
      </c>
      <c r="H4338" s="194" t="s">
        <v>10119</v>
      </c>
      <c r="I4338" s="194">
        <f t="shared" si="201"/>
        <v>0</v>
      </c>
      <c r="J4338" s="116" t="s">
        <v>10126</v>
      </c>
      <c r="K4338" s="116" t="s">
        <v>15457</v>
      </c>
      <c r="L4338" s="197">
        <v>45820</v>
      </c>
      <c r="M4338" s="116" t="s">
        <v>15639</v>
      </c>
      <c r="N4338" s="197">
        <v>45820</v>
      </c>
      <c r="O4338" s="388">
        <f t="shared" si="202"/>
        <v>18390</v>
      </c>
      <c r="P4338" s="339">
        <f t="shared" si="203"/>
        <v>0</v>
      </c>
    </row>
    <row r="4339" spans="1:16" hidden="1" x14ac:dyDescent="0.25">
      <c r="A4339" s="116">
        <v>139150</v>
      </c>
      <c r="B4339" s="116">
        <v>1</v>
      </c>
      <c r="C4339" s="116">
        <v>1519101260</v>
      </c>
      <c r="D4339" s="116" t="s">
        <v>11297</v>
      </c>
      <c r="E4339" s="339">
        <v>1117936</v>
      </c>
      <c r="F4339" s="194">
        <v>2</v>
      </c>
      <c r="G4339" s="194">
        <v>2</v>
      </c>
      <c r="H4339" s="194" t="s">
        <v>10119</v>
      </c>
      <c r="I4339" s="194">
        <f t="shared" ref="I4339:I4402" si="204">+F4339-G4339</f>
        <v>0</v>
      </c>
      <c r="J4339" s="116" t="s">
        <v>10120</v>
      </c>
      <c r="K4339" s="116" t="s">
        <v>15225</v>
      </c>
      <c r="L4339" s="197">
        <v>45818</v>
      </c>
      <c r="M4339" s="116" t="s">
        <v>16406</v>
      </c>
      <c r="N4339" s="197">
        <v>45979</v>
      </c>
      <c r="O4339" s="388">
        <f t="shared" ref="O4339:O4402" si="205">+E4339/F4339</f>
        <v>558968</v>
      </c>
      <c r="P4339" s="339">
        <f t="shared" ref="P4339:P4402" si="206">+O4339*I4339</f>
        <v>0</v>
      </c>
    </row>
    <row r="4340" spans="1:16" hidden="1" x14ac:dyDescent="0.25">
      <c r="A4340" s="116">
        <v>139150</v>
      </c>
      <c r="B4340" s="116">
        <v>8</v>
      </c>
      <c r="C4340" s="116">
        <v>1524102220</v>
      </c>
      <c r="D4340" s="116" t="s">
        <v>7504</v>
      </c>
      <c r="E4340" s="339">
        <v>416114</v>
      </c>
      <c r="F4340" s="194">
        <v>1</v>
      </c>
      <c r="G4340" s="194">
        <v>1</v>
      </c>
      <c r="H4340" s="194" t="s">
        <v>10119</v>
      </c>
      <c r="I4340" s="194">
        <f t="shared" si="204"/>
        <v>0</v>
      </c>
      <c r="J4340" s="116" t="s">
        <v>10120</v>
      </c>
      <c r="K4340" s="116" t="s">
        <v>15225</v>
      </c>
      <c r="L4340" s="197">
        <v>45818</v>
      </c>
      <c r="M4340" s="116"/>
      <c r="N4340" s="197">
        <v>45819</v>
      </c>
      <c r="O4340" s="388">
        <f t="shared" si="205"/>
        <v>416114</v>
      </c>
      <c r="P4340" s="339">
        <f t="shared" si="206"/>
        <v>0</v>
      </c>
    </row>
    <row r="4341" spans="1:16" hidden="1" x14ac:dyDescent="0.25">
      <c r="A4341" s="116">
        <v>139150</v>
      </c>
      <c r="B4341" s="116">
        <v>2</v>
      </c>
      <c r="C4341" s="116">
        <v>1524102270</v>
      </c>
      <c r="D4341" s="116" t="s">
        <v>7602</v>
      </c>
      <c r="E4341" s="339">
        <v>66238</v>
      </c>
      <c r="F4341" s="194">
        <v>1</v>
      </c>
      <c r="G4341" s="194">
        <v>1</v>
      </c>
      <c r="H4341" s="194" t="s">
        <v>10119</v>
      </c>
      <c r="I4341" s="194">
        <f t="shared" si="204"/>
        <v>0</v>
      </c>
      <c r="J4341" s="116" t="s">
        <v>10120</v>
      </c>
      <c r="K4341" s="116" t="s">
        <v>15225</v>
      </c>
      <c r="L4341" s="197">
        <v>45818</v>
      </c>
      <c r="M4341" s="116"/>
      <c r="N4341" s="197">
        <v>45819</v>
      </c>
      <c r="O4341" s="388">
        <f t="shared" si="205"/>
        <v>66238</v>
      </c>
      <c r="P4341" s="339">
        <f t="shared" si="206"/>
        <v>0</v>
      </c>
    </row>
    <row r="4342" spans="1:16" hidden="1" x14ac:dyDescent="0.25">
      <c r="A4342" s="116">
        <v>139150</v>
      </c>
      <c r="B4342" s="116">
        <v>4</v>
      </c>
      <c r="C4342" s="116">
        <v>1524102280</v>
      </c>
      <c r="D4342" s="116" t="s">
        <v>7605</v>
      </c>
      <c r="E4342" s="339">
        <v>171357</v>
      </c>
      <c r="F4342" s="194">
        <v>1</v>
      </c>
      <c r="G4342" s="194">
        <v>1</v>
      </c>
      <c r="H4342" s="194" t="s">
        <v>10119</v>
      </c>
      <c r="I4342" s="194">
        <f t="shared" si="204"/>
        <v>0</v>
      </c>
      <c r="J4342" s="116" t="s">
        <v>10120</v>
      </c>
      <c r="K4342" s="116" t="s">
        <v>15225</v>
      </c>
      <c r="L4342" s="197">
        <v>45818</v>
      </c>
      <c r="M4342" s="116"/>
      <c r="N4342" s="197">
        <v>45819</v>
      </c>
      <c r="O4342" s="388">
        <f t="shared" si="205"/>
        <v>171357</v>
      </c>
      <c r="P4342" s="339">
        <f t="shared" si="206"/>
        <v>0</v>
      </c>
    </row>
    <row r="4343" spans="1:16" hidden="1" x14ac:dyDescent="0.25">
      <c r="A4343" s="116">
        <v>139150</v>
      </c>
      <c r="B4343" s="116">
        <v>3</v>
      </c>
      <c r="C4343" s="116">
        <v>1524102290</v>
      </c>
      <c r="D4343" s="116" t="s">
        <v>7599</v>
      </c>
      <c r="E4343" s="339">
        <v>139583</v>
      </c>
      <c r="F4343" s="194">
        <v>1</v>
      </c>
      <c r="G4343" s="194">
        <v>1</v>
      </c>
      <c r="H4343" s="194" t="s">
        <v>10119</v>
      </c>
      <c r="I4343" s="194">
        <f t="shared" si="204"/>
        <v>0</v>
      </c>
      <c r="J4343" s="116" t="s">
        <v>10120</v>
      </c>
      <c r="K4343" s="116" t="s">
        <v>15225</v>
      </c>
      <c r="L4343" s="197">
        <v>45818</v>
      </c>
      <c r="M4343" s="116"/>
      <c r="N4343" s="197">
        <v>45819</v>
      </c>
      <c r="O4343" s="388">
        <f t="shared" si="205"/>
        <v>139583</v>
      </c>
      <c r="P4343" s="339">
        <f t="shared" si="206"/>
        <v>0</v>
      </c>
    </row>
    <row r="4344" spans="1:16" hidden="1" x14ac:dyDescent="0.25">
      <c r="A4344" s="116">
        <v>139150</v>
      </c>
      <c r="B4344" s="116">
        <v>5</v>
      </c>
      <c r="C4344" s="116">
        <v>1524102300</v>
      </c>
      <c r="D4344" s="116" t="s">
        <v>7596</v>
      </c>
      <c r="E4344" s="339">
        <v>168508</v>
      </c>
      <c r="F4344" s="194">
        <v>1</v>
      </c>
      <c r="G4344" s="194">
        <v>1</v>
      </c>
      <c r="H4344" s="194" t="s">
        <v>10119</v>
      </c>
      <c r="I4344" s="194">
        <f t="shared" si="204"/>
        <v>0</v>
      </c>
      <c r="J4344" s="116" t="s">
        <v>10120</v>
      </c>
      <c r="K4344" s="116" t="s">
        <v>15225</v>
      </c>
      <c r="L4344" s="197">
        <v>45818</v>
      </c>
      <c r="M4344" s="116"/>
      <c r="N4344" s="197">
        <v>45819</v>
      </c>
      <c r="O4344" s="388">
        <f t="shared" si="205"/>
        <v>168508</v>
      </c>
      <c r="P4344" s="339">
        <f t="shared" si="206"/>
        <v>0</v>
      </c>
    </row>
    <row r="4345" spans="1:16" hidden="1" x14ac:dyDescent="0.25">
      <c r="A4345" s="116">
        <v>139150</v>
      </c>
      <c r="B4345" s="116">
        <v>7</v>
      </c>
      <c r="C4345" s="116">
        <v>1524102310</v>
      </c>
      <c r="D4345" s="116" t="s">
        <v>7592</v>
      </c>
      <c r="E4345" s="339">
        <v>105767</v>
      </c>
      <c r="F4345" s="194">
        <v>1</v>
      </c>
      <c r="G4345" s="194">
        <v>1</v>
      </c>
      <c r="H4345" s="194" t="s">
        <v>10119</v>
      </c>
      <c r="I4345" s="194">
        <f t="shared" si="204"/>
        <v>0</v>
      </c>
      <c r="J4345" s="116" t="s">
        <v>10120</v>
      </c>
      <c r="K4345" s="116" t="s">
        <v>15225</v>
      </c>
      <c r="L4345" s="197">
        <v>45818</v>
      </c>
      <c r="M4345" s="116"/>
      <c r="N4345" s="197">
        <v>45819</v>
      </c>
      <c r="O4345" s="388">
        <f t="shared" si="205"/>
        <v>105767</v>
      </c>
      <c r="P4345" s="339">
        <f t="shared" si="206"/>
        <v>0</v>
      </c>
    </row>
    <row r="4346" spans="1:16" hidden="1" x14ac:dyDescent="0.25">
      <c r="A4346" s="116">
        <v>139150</v>
      </c>
      <c r="B4346" s="116">
        <v>6</v>
      </c>
      <c r="C4346" s="116">
        <v>1524102330</v>
      </c>
      <c r="D4346" s="116" t="s">
        <v>7589</v>
      </c>
      <c r="E4346" s="339">
        <v>102562</v>
      </c>
      <c r="F4346" s="194">
        <v>1</v>
      </c>
      <c r="G4346" s="194">
        <v>1</v>
      </c>
      <c r="H4346" s="194" t="s">
        <v>10119</v>
      </c>
      <c r="I4346" s="194">
        <f t="shared" si="204"/>
        <v>0</v>
      </c>
      <c r="J4346" s="116" t="s">
        <v>10120</v>
      </c>
      <c r="K4346" s="116" t="s">
        <v>15225</v>
      </c>
      <c r="L4346" s="197">
        <v>45818</v>
      </c>
      <c r="M4346" s="116"/>
      <c r="N4346" s="197">
        <v>45819</v>
      </c>
      <c r="O4346" s="388">
        <f t="shared" si="205"/>
        <v>102562</v>
      </c>
      <c r="P4346" s="339">
        <f t="shared" si="206"/>
        <v>0</v>
      </c>
    </row>
    <row r="4347" spans="1:16" hidden="1" x14ac:dyDescent="0.25">
      <c r="A4347" s="116">
        <v>139191</v>
      </c>
      <c r="B4347" s="116">
        <v>1</v>
      </c>
      <c r="C4347" s="116">
        <v>1022102620</v>
      </c>
      <c r="D4347" s="116" t="s">
        <v>16164</v>
      </c>
      <c r="E4347" s="339">
        <v>5782.5</v>
      </c>
      <c r="F4347" s="194">
        <v>10</v>
      </c>
      <c r="G4347" s="194">
        <v>10</v>
      </c>
      <c r="H4347" s="194" t="s">
        <v>10119</v>
      </c>
      <c r="I4347" s="194">
        <f t="shared" si="204"/>
        <v>0</v>
      </c>
      <c r="J4347" s="116" t="s">
        <v>10389</v>
      </c>
      <c r="K4347" s="116" t="s">
        <v>10390</v>
      </c>
      <c r="L4347" s="197">
        <v>45818</v>
      </c>
      <c r="M4347" s="116"/>
      <c r="N4347" s="197">
        <v>45825</v>
      </c>
      <c r="O4347" s="388">
        <f t="shared" si="205"/>
        <v>578.25</v>
      </c>
      <c r="P4347" s="339">
        <f t="shared" si="206"/>
        <v>0</v>
      </c>
    </row>
    <row r="4348" spans="1:16" hidden="1" x14ac:dyDescent="0.25">
      <c r="A4348" s="116">
        <v>139191</v>
      </c>
      <c r="B4348" s="116">
        <v>2</v>
      </c>
      <c r="C4348" s="116">
        <v>1239100060</v>
      </c>
      <c r="D4348" s="116" t="s">
        <v>16192</v>
      </c>
      <c r="E4348" s="339">
        <v>6112.5</v>
      </c>
      <c r="F4348" s="194">
        <v>10</v>
      </c>
      <c r="G4348" s="194">
        <v>10</v>
      </c>
      <c r="H4348" s="194" t="s">
        <v>10119</v>
      </c>
      <c r="I4348" s="194">
        <f t="shared" si="204"/>
        <v>0</v>
      </c>
      <c r="J4348" s="116" t="s">
        <v>10389</v>
      </c>
      <c r="K4348" s="116" t="s">
        <v>10390</v>
      </c>
      <c r="L4348" s="197">
        <v>45818</v>
      </c>
      <c r="M4348" s="116"/>
      <c r="N4348" s="197">
        <v>45825</v>
      </c>
      <c r="O4348" s="388">
        <f t="shared" si="205"/>
        <v>611.25</v>
      </c>
      <c r="P4348" s="339">
        <f t="shared" si="206"/>
        <v>0</v>
      </c>
    </row>
    <row r="4349" spans="1:16" hidden="1" x14ac:dyDescent="0.25">
      <c r="A4349" s="116">
        <v>139206</v>
      </c>
      <c r="B4349" s="116">
        <v>6</v>
      </c>
      <c r="C4349" s="116">
        <v>1323100020</v>
      </c>
      <c r="D4349" s="116" t="s">
        <v>10649</v>
      </c>
      <c r="E4349" s="339">
        <v>18000</v>
      </c>
      <c r="F4349" s="194">
        <v>1</v>
      </c>
      <c r="G4349" s="194">
        <v>1</v>
      </c>
      <c r="H4349" s="194" t="s">
        <v>10119</v>
      </c>
      <c r="I4349" s="194">
        <f t="shared" si="204"/>
        <v>0</v>
      </c>
      <c r="J4349" s="116" t="s">
        <v>10120</v>
      </c>
      <c r="K4349" s="116" t="s">
        <v>15768</v>
      </c>
      <c r="L4349" s="197">
        <v>45819</v>
      </c>
      <c r="M4349" s="116" t="s">
        <v>17793</v>
      </c>
      <c r="N4349" s="197">
        <v>45847</v>
      </c>
      <c r="O4349" s="388">
        <f t="shared" si="205"/>
        <v>18000</v>
      </c>
      <c r="P4349" s="339">
        <f t="shared" si="206"/>
        <v>0</v>
      </c>
    </row>
    <row r="4350" spans="1:16" hidden="1" x14ac:dyDescent="0.25">
      <c r="A4350" s="116">
        <v>139206</v>
      </c>
      <c r="B4350" s="116">
        <v>5</v>
      </c>
      <c r="C4350" s="116">
        <v>1515100080</v>
      </c>
      <c r="D4350" s="116" t="s">
        <v>7607</v>
      </c>
      <c r="E4350" s="339">
        <v>1003457</v>
      </c>
      <c r="F4350" s="194">
        <v>1</v>
      </c>
      <c r="G4350" s="194">
        <v>1</v>
      </c>
      <c r="H4350" s="194" t="s">
        <v>10119</v>
      </c>
      <c r="I4350" s="194">
        <f t="shared" si="204"/>
        <v>0</v>
      </c>
      <c r="J4350" s="116" t="s">
        <v>10120</v>
      </c>
      <c r="K4350" s="116" t="s">
        <v>15768</v>
      </c>
      <c r="L4350" s="197">
        <v>45819</v>
      </c>
      <c r="M4350" s="116" t="s">
        <v>17793</v>
      </c>
      <c r="N4350" s="197">
        <v>45847</v>
      </c>
      <c r="O4350" s="388">
        <f t="shared" si="205"/>
        <v>1003457</v>
      </c>
      <c r="P4350" s="339">
        <f t="shared" si="206"/>
        <v>0</v>
      </c>
    </row>
    <row r="4351" spans="1:16" hidden="1" x14ac:dyDescent="0.25">
      <c r="A4351" s="116">
        <v>139206</v>
      </c>
      <c r="B4351" s="116">
        <v>2</v>
      </c>
      <c r="C4351" s="116">
        <v>1516100980</v>
      </c>
      <c r="D4351" s="116" t="s">
        <v>17811</v>
      </c>
      <c r="E4351" s="339">
        <v>950</v>
      </c>
      <c r="F4351" s="194">
        <v>1</v>
      </c>
      <c r="G4351" s="194">
        <v>1</v>
      </c>
      <c r="H4351" s="194" t="s">
        <v>10119</v>
      </c>
      <c r="I4351" s="194">
        <f t="shared" si="204"/>
        <v>0</v>
      </c>
      <c r="J4351" s="116" t="s">
        <v>10120</v>
      </c>
      <c r="K4351" s="116" t="s">
        <v>15768</v>
      </c>
      <c r="L4351" s="197">
        <v>45819</v>
      </c>
      <c r="M4351" s="116" t="s">
        <v>17793</v>
      </c>
      <c r="N4351" s="197">
        <v>45847</v>
      </c>
      <c r="O4351" s="388">
        <f t="shared" si="205"/>
        <v>950</v>
      </c>
      <c r="P4351" s="339">
        <f t="shared" si="206"/>
        <v>0</v>
      </c>
    </row>
    <row r="4352" spans="1:16" hidden="1" x14ac:dyDescent="0.25">
      <c r="A4352" s="116">
        <v>139206</v>
      </c>
      <c r="B4352" s="116">
        <v>13</v>
      </c>
      <c r="C4352" s="116">
        <v>1518100290</v>
      </c>
      <c r="D4352" s="116" t="s">
        <v>8237</v>
      </c>
      <c r="E4352" s="339">
        <v>228747</v>
      </c>
      <c r="F4352" s="194">
        <v>1</v>
      </c>
      <c r="G4352" s="194">
        <v>1</v>
      </c>
      <c r="H4352" s="194" t="s">
        <v>10119</v>
      </c>
      <c r="I4352" s="194">
        <f t="shared" si="204"/>
        <v>0</v>
      </c>
      <c r="J4352" s="116" t="s">
        <v>10120</v>
      </c>
      <c r="K4352" s="116" t="s">
        <v>15768</v>
      </c>
      <c r="L4352" s="197">
        <v>45819</v>
      </c>
      <c r="M4352" s="116" t="s">
        <v>17793</v>
      </c>
      <c r="N4352" s="197">
        <v>45852</v>
      </c>
      <c r="O4352" s="388">
        <f t="shared" si="205"/>
        <v>228747</v>
      </c>
      <c r="P4352" s="339">
        <f t="shared" si="206"/>
        <v>0</v>
      </c>
    </row>
    <row r="4353" spans="1:16" hidden="1" x14ac:dyDescent="0.25">
      <c r="A4353" s="116">
        <v>139206</v>
      </c>
      <c r="B4353" s="116">
        <v>1</v>
      </c>
      <c r="C4353" s="116">
        <v>1518100390</v>
      </c>
      <c r="D4353" s="116" t="s">
        <v>8375</v>
      </c>
      <c r="E4353" s="339">
        <v>415695</v>
      </c>
      <c r="F4353" s="194">
        <v>1</v>
      </c>
      <c r="G4353" s="194">
        <v>1</v>
      </c>
      <c r="H4353" s="194" t="s">
        <v>10119</v>
      </c>
      <c r="I4353" s="194">
        <f t="shared" si="204"/>
        <v>0</v>
      </c>
      <c r="J4353" s="116" t="s">
        <v>10120</v>
      </c>
      <c r="K4353" s="116" t="s">
        <v>15768</v>
      </c>
      <c r="L4353" s="197">
        <v>45819</v>
      </c>
      <c r="M4353" s="116" t="s">
        <v>17793</v>
      </c>
      <c r="N4353" s="197">
        <v>45847</v>
      </c>
      <c r="O4353" s="388">
        <f t="shared" si="205"/>
        <v>415695</v>
      </c>
      <c r="P4353" s="339">
        <f t="shared" si="206"/>
        <v>0</v>
      </c>
    </row>
    <row r="4354" spans="1:16" hidden="1" x14ac:dyDescent="0.25">
      <c r="A4354" s="116">
        <v>139206</v>
      </c>
      <c r="B4354" s="116">
        <v>11</v>
      </c>
      <c r="C4354" s="116">
        <v>1518100430</v>
      </c>
      <c r="D4354" s="116" t="s">
        <v>7807</v>
      </c>
      <c r="E4354" s="339">
        <v>653553</v>
      </c>
      <c r="F4354" s="194">
        <v>1</v>
      </c>
      <c r="G4354" s="194">
        <v>1</v>
      </c>
      <c r="H4354" s="194" t="s">
        <v>10119</v>
      </c>
      <c r="I4354" s="194">
        <f t="shared" si="204"/>
        <v>0</v>
      </c>
      <c r="J4354" s="116" t="s">
        <v>10120</v>
      </c>
      <c r="K4354" s="116" t="s">
        <v>15768</v>
      </c>
      <c r="L4354" s="197">
        <v>45819</v>
      </c>
      <c r="M4354" s="116" t="s">
        <v>17793</v>
      </c>
      <c r="N4354" s="197">
        <v>45847</v>
      </c>
      <c r="O4354" s="388">
        <f t="shared" si="205"/>
        <v>653553</v>
      </c>
      <c r="P4354" s="339">
        <f t="shared" si="206"/>
        <v>0</v>
      </c>
    </row>
    <row r="4355" spans="1:16" hidden="1" x14ac:dyDescent="0.25">
      <c r="A4355" s="116">
        <v>139206</v>
      </c>
      <c r="B4355" s="116">
        <v>9</v>
      </c>
      <c r="C4355" s="116">
        <v>1519100880</v>
      </c>
      <c r="D4355" s="116" t="s">
        <v>7586</v>
      </c>
      <c r="E4355" s="339">
        <v>71130</v>
      </c>
      <c r="F4355" s="194">
        <v>1</v>
      </c>
      <c r="G4355" s="194">
        <v>1</v>
      </c>
      <c r="H4355" s="194" t="s">
        <v>10119</v>
      </c>
      <c r="I4355" s="194">
        <f t="shared" si="204"/>
        <v>0</v>
      </c>
      <c r="J4355" s="116" t="s">
        <v>10120</v>
      </c>
      <c r="K4355" s="116" t="s">
        <v>15768</v>
      </c>
      <c r="L4355" s="197">
        <v>45819</v>
      </c>
      <c r="M4355" s="116" t="s">
        <v>17793</v>
      </c>
      <c r="N4355" s="197">
        <v>45847</v>
      </c>
      <c r="O4355" s="388">
        <f t="shared" si="205"/>
        <v>71130</v>
      </c>
      <c r="P4355" s="339">
        <f t="shared" si="206"/>
        <v>0</v>
      </c>
    </row>
    <row r="4356" spans="1:16" hidden="1" x14ac:dyDescent="0.25">
      <c r="A4356" s="116">
        <v>139206</v>
      </c>
      <c r="B4356" s="116">
        <v>4</v>
      </c>
      <c r="C4356" s="116">
        <v>1519101420</v>
      </c>
      <c r="D4356" s="116" t="s">
        <v>15864</v>
      </c>
      <c r="E4356" s="339">
        <v>37393</v>
      </c>
      <c r="F4356" s="194">
        <v>1</v>
      </c>
      <c r="G4356" s="194">
        <v>1</v>
      </c>
      <c r="H4356" s="194" t="s">
        <v>10119</v>
      </c>
      <c r="I4356" s="194">
        <f t="shared" si="204"/>
        <v>0</v>
      </c>
      <c r="J4356" s="116" t="s">
        <v>10120</v>
      </c>
      <c r="K4356" s="116" t="s">
        <v>15768</v>
      </c>
      <c r="L4356" s="197">
        <v>45819</v>
      </c>
      <c r="M4356" s="116" t="s">
        <v>17793</v>
      </c>
      <c r="N4356" s="197">
        <v>45847</v>
      </c>
      <c r="O4356" s="388">
        <f t="shared" si="205"/>
        <v>37393</v>
      </c>
      <c r="P4356" s="339">
        <f t="shared" si="206"/>
        <v>0</v>
      </c>
    </row>
    <row r="4357" spans="1:16" hidden="1" x14ac:dyDescent="0.25">
      <c r="A4357" s="116">
        <v>139206</v>
      </c>
      <c r="B4357" s="116">
        <v>3</v>
      </c>
      <c r="C4357" s="116">
        <v>1519101430</v>
      </c>
      <c r="D4357" s="116" t="s">
        <v>15863</v>
      </c>
      <c r="E4357" s="339">
        <v>18162</v>
      </c>
      <c r="F4357" s="194">
        <v>1</v>
      </c>
      <c r="G4357" s="194">
        <v>1</v>
      </c>
      <c r="H4357" s="194" t="s">
        <v>10119</v>
      </c>
      <c r="I4357" s="194">
        <f t="shared" si="204"/>
        <v>0</v>
      </c>
      <c r="J4357" s="116" t="s">
        <v>10120</v>
      </c>
      <c r="K4357" s="116" t="s">
        <v>15768</v>
      </c>
      <c r="L4357" s="197">
        <v>45819</v>
      </c>
      <c r="M4357" s="116" t="s">
        <v>17793</v>
      </c>
      <c r="N4357" s="197">
        <v>45847</v>
      </c>
      <c r="O4357" s="388">
        <f t="shared" si="205"/>
        <v>18162</v>
      </c>
      <c r="P4357" s="339">
        <f t="shared" si="206"/>
        <v>0</v>
      </c>
    </row>
    <row r="4358" spans="1:16" hidden="1" x14ac:dyDescent="0.25">
      <c r="A4358" s="116">
        <v>139206</v>
      </c>
      <c r="B4358" s="116">
        <v>7</v>
      </c>
      <c r="C4358" s="116">
        <v>1519101440</v>
      </c>
      <c r="D4358" s="116" t="s">
        <v>10757</v>
      </c>
      <c r="E4358" s="339">
        <v>949770</v>
      </c>
      <c r="F4358" s="194">
        <v>1</v>
      </c>
      <c r="G4358" s="194">
        <v>1</v>
      </c>
      <c r="H4358" s="194" t="s">
        <v>10119</v>
      </c>
      <c r="I4358" s="194">
        <f t="shared" si="204"/>
        <v>0</v>
      </c>
      <c r="J4358" s="116" t="s">
        <v>10120</v>
      </c>
      <c r="K4358" s="116" t="s">
        <v>15768</v>
      </c>
      <c r="L4358" s="197">
        <v>45819</v>
      </c>
      <c r="M4358" s="116" t="s">
        <v>17793</v>
      </c>
      <c r="N4358" s="197">
        <v>45847</v>
      </c>
      <c r="O4358" s="388">
        <f t="shared" si="205"/>
        <v>949770</v>
      </c>
      <c r="P4358" s="339">
        <f t="shared" si="206"/>
        <v>0</v>
      </c>
    </row>
    <row r="4359" spans="1:16" hidden="1" x14ac:dyDescent="0.25">
      <c r="A4359" s="116">
        <v>139206</v>
      </c>
      <c r="B4359" s="116">
        <v>10</v>
      </c>
      <c r="C4359" s="116">
        <v>1523100820</v>
      </c>
      <c r="D4359" s="116" t="s">
        <v>11327</v>
      </c>
      <c r="E4359" s="339">
        <v>17181.060000000001</v>
      </c>
      <c r="F4359" s="194">
        <v>2</v>
      </c>
      <c r="G4359" s="194">
        <v>2</v>
      </c>
      <c r="H4359" s="194" t="s">
        <v>10119</v>
      </c>
      <c r="I4359" s="194">
        <f t="shared" si="204"/>
        <v>0</v>
      </c>
      <c r="J4359" s="116" t="s">
        <v>10120</v>
      </c>
      <c r="K4359" s="116" t="s">
        <v>15768</v>
      </c>
      <c r="L4359" s="197">
        <v>45819</v>
      </c>
      <c r="M4359" s="116" t="s">
        <v>17793</v>
      </c>
      <c r="N4359" s="197">
        <v>45847</v>
      </c>
      <c r="O4359" s="388">
        <f t="shared" si="205"/>
        <v>8590.5300000000007</v>
      </c>
      <c r="P4359" s="339">
        <f t="shared" si="206"/>
        <v>0</v>
      </c>
    </row>
    <row r="4360" spans="1:16" hidden="1" x14ac:dyDescent="0.25">
      <c r="A4360" s="116">
        <v>139206</v>
      </c>
      <c r="B4360" s="116">
        <v>15</v>
      </c>
      <c r="C4360" s="116">
        <v>1523107840</v>
      </c>
      <c r="D4360" s="116" t="s">
        <v>15463</v>
      </c>
      <c r="E4360" s="339">
        <v>10245</v>
      </c>
      <c r="F4360" s="194">
        <v>10</v>
      </c>
      <c r="G4360" s="194">
        <v>10</v>
      </c>
      <c r="H4360" s="194" t="s">
        <v>10119</v>
      </c>
      <c r="I4360" s="194">
        <f t="shared" si="204"/>
        <v>0</v>
      </c>
      <c r="J4360" s="116" t="s">
        <v>10120</v>
      </c>
      <c r="K4360" s="116" t="s">
        <v>15768</v>
      </c>
      <c r="L4360" s="197">
        <v>45819</v>
      </c>
      <c r="M4360" s="116" t="s">
        <v>17793</v>
      </c>
      <c r="N4360" s="197">
        <v>45847</v>
      </c>
      <c r="O4360" s="388">
        <f t="shared" si="205"/>
        <v>1024.5</v>
      </c>
      <c r="P4360" s="339">
        <f t="shared" si="206"/>
        <v>0</v>
      </c>
    </row>
    <row r="4361" spans="1:16" hidden="1" x14ac:dyDescent="0.25">
      <c r="A4361" s="116">
        <v>139206</v>
      </c>
      <c r="B4361" s="116">
        <v>12</v>
      </c>
      <c r="C4361" s="116">
        <v>1525104380</v>
      </c>
      <c r="D4361" s="116" t="s">
        <v>15436</v>
      </c>
      <c r="E4361" s="339">
        <v>0</v>
      </c>
      <c r="F4361" s="194">
        <v>1</v>
      </c>
      <c r="G4361" s="194">
        <v>1</v>
      </c>
      <c r="H4361" s="194" t="s">
        <v>10119</v>
      </c>
      <c r="I4361" s="194">
        <f t="shared" si="204"/>
        <v>0</v>
      </c>
      <c r="J4361" s="116" t="s">
        <v>10120</v>
      </c>
      <c r="K4361" s="116" t="s">
        <v>15768</v>
      </c>
      <c r="L4361" s="197">
        <v>45819</v>
      </c>
      <c r="M4361" s="116" t="s">
        <v>17793</v>
      </c>
      <c r="N4361" s="197">
        <v>45847</v>
      </c>
      <c r="O4361" s="388">
        <f t="shared" si="205"/>
        <v>0</v>
      </c>
      <c r="P4361" s="339">
        <f t="shared" si="206"/>
        <v>0</v>
      </c>
    </row>
    <row r="4362" spans="1:16" hidden="1" x14ac:dyDescent="0.25">
      <c r="A4362" s="116">
        <v>139206</v>
      </c>
      <c r="B4362" s="116">
        <v>14</v>
      </c>
      <c r="C4362" s="116">
        <v>1810101950</v>
      </c>
      <c r="D4362" s="116" t="s">
        <v>11058</v>
      </c>
      <c r="E4362" s="339">
        <v>569340</v>
      </c>
      <c r="F4362" s="194">
        <v>3</v>
      </c>
      <c r="G4362" s="194">
        <v>3</v>
      </c>
      <c r="H4362" s="194" t="s">
        <v>10119</v>
      </c>
      <c r="I4362" s="194">
        <f t="shared" si="204"/>
        <v>0</v>
      </c>
      <c r="J4362" s="116" t="s">
        <v>10120</v>
      </c>
      <c r="K4362" s="116" t="s">
        <v>15768</v>
      </c>
      <c r="L4362" s="197">
        <v>45819</v>
      </c>
      <c r="M4362" s="116" t="s">
        <v>17793</v>
      </c>
      <c r="N4362" s="197">
        <v>45847</v>
      </c>
      <c r="O4362" s="388">
        <f t="shared" si="205"/>
        <v>189780</v>
      </c>
      <c r="P4362" s="339">
        <f t="shared" si="206"/>
        <v>0</v>
      </c>
    </row>
    <row r="4363" spans="1:16" hidden="1" x14ac:dyDescent="0.25">
      <c r="A4363" s="116">
        <v>139206</v>
      </c>
      <c r="B4363" s="116">
        <v>8</v>
      </c>
      <c r="C4363" s="116">
        <v>1810103610</v>
      </c>
      <c r="D4363" s="116" t="s">
        <v>17812</v>
      </c>
      <c r="E4363" s="339">
        <v>4416.3599999999997</v>
      </c>
      <c r="F4363" s="194">
        <v>12</v>
      </c>
      <c r="G4363" s="194">
        <v>12</v>
      </c>
      <c r="H4363" s="194" t="s">
        <v>10119</v>
      </c>
      <c r="I4363" s="194">
        <f t="shared" si="204"/>
        <v>0</v>
      </c>
      <c r="J4363" s="116" t="s">
        <v>10120</v>
      </c>
      <c r="K4363" s="116" t="s">
        <v>15768</v>
      </c>
      <c r="L4363" s="197">
        <v>45819</v>
      </c>
      <c r="M4363" s="116" t="s">
        <v>17793</v>
      </c>
      <c r="N4363" s="197">
        <v>45847</v>
      </c>
      <c r="O4363" s="388">
        <f t="shared" si="205"/>
        <v>368.03</v>
      </c>
      <c r="P4363" s="339">
        <f t="shared" si="206"/>
        <v>0</v>
      </c>
    </row>
    <row r="4364" spans="1:16" hidden="1" x14ac:dyDescent="0.25">
      <c r="A4364" s="116">
        <v>139243</v>
      </c>
      <c r="B4364" s="116">
        <v>4</v>
      </c>
      <c r="C4364" s="116">
        <v>1512105750</v>
      </c>
      <c r="D4364" s="116" t="s">
        <v>16195</v>
      </c>
      <c r="E4364" s="339">
        <v>2206.16</v>
      </c>
      <c r="F4364" s="194">
        <v>8</v>
      </c>
      <c r="G4364" s="194">
        <f>7+1</f>
        <v>8</v>
      </c>
      <c r="H4364" s="194" t="s">
        <v>10119</v>
      </c>
      <c r="I4364" s="194">
        <f t="shared" si="204"/>
        <v>0</v>
      </c>
      <c r="J4364" s="116" t="s">
        <v>10120</v>
      </c>
      <c r="K4364" s="116" t="s">
        <v>15768</v>
      </c>
      <c r="L4364" s="197">
        <v>45819</v>
      </c>
      <c r="M4364" s="116" t="s">
        <v>16400</v>
      </c>
      <c r="N4364" s="197">
        <v>45902</v>
      </c>
      <c r="O4364" s="388">
        <f t="shared" si="205"/>
        <v>275.77</v>
      </c>
      <c r="P4364" s="339">
        <f t="shared" si="206"/>
        <v>0</v>
      </c>
    </row>
    <row r="4365" spans="1:16" hidden="1" x14ac:dyDescent="0.25">
      <c r="A4365" s="116">
        <v>139243</v>
      </c>
      <c r="B4365" s="116">
        <v>2</v>
      </c>
      <c r="C4365" s="116">
        <v>1516100380</v>
      </c>
      <c r="D4365" s="116" t="s">
        <v>11285</v>
      </c>
      <c r="E4365" s="339">
        <v>6600</v>
      </c>
      <c r="F4365" s="194">
        <v>1</v>
      </c>
      <c r="G4365" s="194">
        <v>1</v>
      </c>
      <c r="H4365" s="194" t="s">
        <v>10119</v>
      </c>
      <c r="I4365" s="194">
        <f t="shared" si="204"/>
        <v>0</v>
      </c>
      <c r="J4365" s="116" t="s">
        <v>10120</v>
      </c>
      <c r="K4365" s="116" t="s">
        <v>15768</v>
      </c>
      <c r="L4365" s="197">
        <v>45819</v>
      </c>
      <c r="M4365" s="116" t="s">
        <v>16196</v>
      </c>
      <c r="N4365" s="197">
        <v>45875</v>
      </c>
      <c r="O4365" s="388">
        <f t="shared" si="205"/>
        <v>6600</v>
      </c>
      <c r="P4365" s="339">
        <f t="shared" si="206"/>
        <v>0</v>
      </c>
    </row>
    <row r="4366" spans="1:16" hidden="1" x14ac:dyDescent="0.25">
      <c r="A4366" s="116">
        <v>139243</v>
      </c>
      <c r="B4366" s="116">
        <v>11</v>
      </c>
      <c r="C4366" s="116">
        <v>1518100380</v>
      </c>
      <c r="D4366" s="116" t="s">
        <v>8379</v>
      </c>
      <c r="E4366" s="339">
        <v>1350611.79</v>
      </c>
      <c r="F4366" s="194">
        <v>3</v>
      </c>
      <c r="G4366" s="194">
        <v>3</v>
      </c>
      <c r="H4366" s="194" t="s">
        <v>10119</v>
      </c>
      <c r="I4366" s="194">
        <f t="shared" si="204"/>
        <v>0</v>
      </c>
      <c r="J4366" s="116" t="s">
        <v>10120</v>
      </c>
      <c r="K4366" s="116" t="s">
        <v>15768</v>
      </c>
      <c r="L4366" s="197">
        <v>45819</v>
      </c>
      <c r="M4366" s="116" t="s">
        <v>16196</v>
      </c>
      <c r="N4366" s="197">
        <v>45875</v>
      </c>
      <c r="O4366" s="388">
        <f t="shared" si="205"/>
        <v>450203.93</v>
      </c>
      <c r="P4366" s="339">
        <f t="shared" si="206"/>
        <v>0</v>
      </c>
    </row>
    <row r="4367" spans="1:16" hidden="1" x14ac:dyDescent="0.25">
      <c r="A4367" s="116">
        <v>139243</v>
      </c>
      <c r="B4367" s="116">
        <v>14</v>
      </c>
      <c r="C4367" s="116">
        <v>1518100400</v>
      </c>
      <c r="D4367" s="116" t="s">
        <v>8214</v>
      </c>
      <c r="E4367" s="339">
        <v>690615</v>
      </c>
      <c r="F4367" s="194">
        <v>1</v>
      </c>
      <c r="G4367" s="194">
        <v>1</v>
      </c>
      <c r="H4367" s="194" t="s">
        <v>10119</v>
      </c>
      <c r="I4367" s="194">
        <f t="shared" si="204"/>
        <v>0</v>
      </c>
      <c r="J4367" s="116" t="s">
        <v>10120</v>
      </c>
      <c r="K4367" s="116" t="s">
        <v>15768</v>
      </c>
      <c r="L4367" s="197">
        <v>45819</v>
      </c>
      <c r="M4367" s="116" t="s">
        <v>16196</v>
      </c>
      <c r="N4367" s="197">
        <v>45875</v>
      </c>
      <c r="O4367" s="388">
        <f t="shared" si="205"/>
        <v>690615</v>
      </c>
      <c r="P4367" s="339">
        <f t="shared" si="206"/>
        <v>0</v>
      </c>
    </row>
    <row r="4368" spans="1:16" hidden="1" x14ac:dyDescent="0.25">
      <c r="A4368" s="116">
        <v>139243</v>
      </c>
      <c r="B4368" s="116">
        <v>12</v>
      </c>
      <c r="C4368" s="116">
        <v>1519101370</v>
      </c>
      <c r="D4368" s="116" t="s">
        <v>15801</v>
      </c>
      <c r="E4368" s="339">
        <v>2625288</v>
      </c>
      <c r="F4368" s="194">
        <v>1</v>
      </c>
      <c r="G4368" s="194">
        <v>1</v>
      </c>
      <c r="H4368" s="194" t="s">
        <v>10119</v>
      </c>
      <c r="I4368" s="194">
        <f t="shared" si="204"/>
        <v>0</v>
      </c>
      <c r="J4368" s="116" t="s">
        <v>10120</v>
      </c>
      <c r="K4368" s="116" t="s">
        <v>15768</v>
      </c>
      <c r="L4368" s="197">
        <v>45819</v>
      </c>
      <c r="M4368" s="116" t="s">
        <v>16196</v>
      </c>
      <c r="N4368" s="197">
        <v>45875</v>
      </c>
      <c r="O4368" s="388">
        <f t="shared" si="205"/>
        <v>2625288</v>
      </c>
      <c r="P4368" s="339">
        <f t="shared" si="206"/>
        <v>0</v>
      </c>
    </row>
    <row r="4369" spans="1:16" hidden="1" x14ac:dyDescent="0.25">
      <c r="A4369" s="116">
        <v>139243</v>
      </c>
      <c r="B4369" s="116">
        <v>13</v>
      </c>
      <c r="C4369" s="116">
        <v>1519101380</v>
      </c>
      <c r="D4369" s="116" t="s">
        <v>15802</v>
      </c>
      <c r="E4369" s="339">
        <v>139791.6</v>
      </c>
      <c r="F4369" s="194">
        <v>3</v>
      </c>
      <c r="G4369" s="194">
        <v>3</v>
      </c>
      <c r="H4369" s="194" t="s">
        <v>10119</v>
      </c>
      <c r="I4369" s="194">
        <f t="shared" si="204"/>
        <v>0</v>
      </c>
      <c r="J4369" s="116" t="s">
        <v>10120</v>
      </c>
      <c r="K4369" s="116" t="s">
        <v>15768</v>
      </c>
      <c r="L4369" s="197">
        <v>45819</v>
      </c>
      <c r="M4369" s="116" t="s">
        <v>16196</v>
      </c>
      <c r="N4369" s="197">
        <v>45875</v>
      </c>
      <c r="O4369" s="388">
        <f t="shared" si="205"/>
        <v>46597.200000000004</v>
      </c>
      <c r="P4369" s="339">
        <f t="shared" si="206"/>
        <v>0</v>
      </c>
    </row>
    <row r="4370" spans="1:16" hidden="1" x14ac:dyDescent="0.25">
      <c r="A4370" s="116">
        <v>139243</v>
      </c>
      <c r="B4370" s="116">
        <v>16</v>
      </c>
      <c r="C4370" s="116">
        <v>1519101410</v>
      </c>
      <c r="D4370" s="116" t="s">
        <v>10229</v>
      </c>
      <c r="E4370" s="339">
        <v>47410.44</v>
      </c>
      <c r="F4370" s="194">
        <v>2</v>
      </c>
      <c r="G4370" s="194">
        <v>2</v>
      </c>
      <c r="H4370" s="194" t="s">
        <v>10119</v>
      </c>
      <c r="I4370" s="194">
        <f t="shared" si="204"/>
        <v>0</v>
      </c>
      <c r="J4370" s="116" t="s">
        <v>10120</v>
      </c>
      <c r="K4370" s="116" t="s">
        <v>15768</v>
      </c>
      <c r="L4370" s="197">
        <v>45819</v>
      </c>
      <c r="M4370" s="116" t="s">
        <v>16196</v>
      </c>
      <c r="N4370" s="197">
        <v>45875</v>
      </c>
      <c r="O4370" s="388">
        <f t="shared" si="205"/>
        <v>23705.22</v>
      </c>
      <c r="P4370" s="339">
        <f t="shared" si="206"/>
        <v>0</v>
      </c>
    </row>
    <row r="4371" spans="1:16" hidden="1" x14ac:dyDescent="0.25">
      <c r="A4371" s="116">
        <v>139243</v>
      </c>
      <c r="B4371" s="116">
        <v>3</v>
      </c>
      <c r="C4371" s="116">
        <v>1519101450</v>
      </c>
      <c r="D4371" s="116" t="s">
        <v>9063</v>
      </c>
      <c r="E4371" s="339">
        <v>199505</v>
      </c>
      <c r="F4371" s="194">
        <v>1</v>
      </c>
      <c r="G4371" s="194">
        <v>1</v>
      </c>
      <c r="H4371" s="194" t="s">
        <v>10119</v>
      </c>
      <c r="I4371" s="194">
        <f t="shared" si="204"/>
        <v>0</v>
      </c>
      <c r="J4371" s="116" t="s">
        <v>10120</v>
      </c>
      <c r="K4371" s="116" t="s">
        <v>15768</v>
      </c>
      <c r="L4371" s="197">
        <v>45819</v>
      </c>
      <c r="M4371" s="116" t="s">
        <v>16196</v>
      </c>
      <c r="N4371" s="197">
        <v>45875</v>
      </c>
      <c r="O4371" s="388">
        <f t="shared" si="205"/>
        <v>199505</v>
      </c>
      <c r="P4371" s="339">
        <f t="shared" si="206"/>
        <v>0</v>
      </c>
    </row>
    <row r="4372" spans="1:16" hidden="1" x14ac:dyDescent="0.25">
      <c r="A4372" s="116">
        <v>139243</v>
      </c>
      <c r="B4372" s="116">
        <v>15</v>
      </c>
      <c r="C4372" s="116">
        <v>1522100140</v>
      </c>
      <c r="D4372" s="116" t="s">
        <v>10231</v>
      </c>
      <c r="E4372" s="339">
        <v>15832.24</v>
      </c>
      <c r="F4372" s="194">
        <v>2</v>
      </c>
      <c r="G4372" s="194">
        <v>2</v>
      </c>
      <c r="H4372" s="194" t="s">
        <v>10119</v>
      </c>
      <c r="I4372" s="194">
        <f t="shared" si="204"/>
        <v>0</v>
      </c>
      <c r="J4372" s="116" t="s">
        <v>10120</v>
      </c>
      <c r="K4372" s="116" t="s">
        <v>15768</v>
      </c>
      <c r="L4372" s="197">
        <v>45819</v>
      </c>
      <c r="M4372" s="116" t="s">
        <v>16196</v>
      </c>
      <c r="N4372" s="197">
        <v>45875</v>
      </c>
      <c r="O4372" s="388">
        <f t="shared" si="205"/>
        <v>7916.12</v>
      </c>
      <c r="P4372" s="339">
        <f t="shared" si="206"/>
        <v>0</v>
      </c>
    </row>
    <row r="4373" spans="1:16" hidden="1" x14ac:dyDescent="0.25">
      <c r="A4373" s="116">
        <v>139243</v>
      </c>
      <c r="B4373" s="116">
        <v>8</v>
      </c>
      <c r="C4373" s="116">
        <v>1523100680</v>
      </c>
      <c r="D4373" s="116" t="s">
        <v>17480</v>
      </c>
      <c r="E4373" s="339">
        <v>8757.2999999999993</v>
      </c>
      <c r="F4373" s="194">
        <v>10</v>
      </c>
      <c r="G4373" s="194">
        <v>10</v>
      </c>
      <c r="H4373" s="194" t="s">
        <v>10119</v>
      </c>
      <c r="I4373" s="194">
        <f t="shared" si="204"/>
        <v>0</v>
      </c>
      <c r="J4373" s="116" t="s">
        <v>10120</v>
      </c>
      <c r="K4373" s="116" t="s">
        <v>15768</v>
      </c>
      <c r="L4373" s="197">
        <v>45819</v>
      </c>
      <c r="M4373" s="116" t="s">
        <v>16196</v>
      </c>
      <c r="N4373" s="197">
        <v>45875</v>
      </c>
      <c r="O4373" s="388">
        <f t="shared" si="205"/>
        <v>875.7299999999999</v>
      </c>
      <c r="P4373" s="339">
        <f t="shared" si="206"/>
        <v>0</v>
      </c>
    </row>
    <row r="4374" spans="1:16" hidden="1" x14ac:dyDescent="0.25">
      <c r="A4374" s="116">
        <v>139243</v>
      </c>
      <c r="B4374" s="116">
        <v>5</v>
      </c>
      <c r="C4374" s="116">
        <v>1523100950</v>
      </c>
      <c r="D4374" s="116" t="s">
        <v>15462</v>
      </c>
      <c r="E4374" s="339">
        <v>7146.8</v>
      </c>
      <c r="F4374" s="194">
        <v>10</v>
      </c>
      <c r="G4374" s="194">
        <v>10</v>
      </c>
      <c r="H4374" s="194" t="s">
        <v>10119</v>
      </c>
      <c r="I4374" s="194">
        <f t="shared" si="204"/>
        <v>0</v>
      </c>
      <c r="J4374" s="116" t="s">
        <v>10120</v>
      </c>
      <c r="K4374" s="116" t="s">
        <v>15768</v>
      </c>
      <c r="L4374" s="197">
        <v>45819</v>
      </c>
      <c r="M4374" s="116" t="s">
        <v>16196</v>
      </c>
      <c r="N4374" s="197">
        <v>45875</v>
      </c>
      <c r="O4374" s="388">
        <f t="shared" si="205"/>
        <v>714.68000000000006</v>
      </c>
      <c r="P4374" s="339">
        <f t="shared" si="206"/>
        <v>0</v>
      </c>
    </row>
    <row r="4375" spans="1:16" hidden="1" x14ac:dyDescent="0.25">
      <c r="A4375" s="116">
        <v>139243</v>
      </c>
      <c r="B4375" s="116">
        <v>1</v>
      </c>
      <c r="C4375" s="116">
        <v>1523107840</v>
      </c>
      <c r="D4375" s="116" t="s">
        <v>15463</v>
      </c>
      <c r="E4375" s="339">
        <v>10245</v>
      </c>
      <c r="F4375" s="194">
        <v>10</v>
      </c>
      <c r="G4375" s="194">
        <v>10</v>
      </c>
      <c r="H4375" s="194" t="s">
        <v>10119</v>
      </c>
      <c r="I4375" s="194">
        <f t="shared" si="204"/>
        <v>0</v>
      </c>
      <c r="J4375" s="116" t="s">
        <v>10120</v>
      </c>
      <c r="K4375" s="116" t="s">
        <v>15768</v>
      </c>
      <c r="L4375" s="197">
        <v>45819</v>
      </c>
      <c r="M4375" s="116" t="s">
        <v>16196</v>
      </c>
      <c r="N4375" s="197">
        <v>45875</v>
      </c>
      <c r="O4375" s="388">
        <f t="shared" si="205"/>
        <v>1024.5</v>
      </c>
      <c r="P4375" s="339">
        <f t="shared" si="206"/>
        <v>0</v>
      </c>
    </row>
    <row r="4376" spans="1:16" hidden="1" x14ac:dyDescent="0.25">
      <c r="A4376" s="116">
        <v>139243</v>
      </c>
      <c r="B4376" s="116">
        <v>17</v>
      </c>
      <c r="C4376" s="116">
        <v>1524100470</v>
      </c>
      <c r="D4376" s="116" t="s">
        <v>15803</v>
      </c>
      <c r="E4376" s="339">
        <v>98275</v>
      </c>
      <c r="F4376" s="194">
        <v>1</v>
      </c>
      <c r="G4376" s="194">
        <v>1</v>
      </c>
      <c r="H4376" s="194" t="s">
        <v>10119</v>
      </c>
      <c r="I4376" s="194">
        <f t="shared" si="204"/>
        <v>0</v>
      </c>
      <c r="J4376" s="116" t="s">
        <v>10120</v>
      </c>
      <c r="K4376" s="116" t="s">
        <v>15768</v>
      </c>
      <c r="L4376" s="197">
        <v>45819</v>
      </c>
      <c r="M4376" s="116" t="s">
        <v>16196</v>
      </c>
      <c r="N4376" s="197">
        <v>45875</v>
      </c>
      <c r="O4376" s="388">
        <f t="shared" si="205"/>
        <v>98275</v>
      </c>
      <c r="P4376" s="339">
        <f t="shared" si="206"/>
        <v>0</v>
      </c>
    </row>
    <row r="4377" spans="1:16" hidden="1" x14ac:dyDescent="0.25">
      <c r="A4377" s="116">
        <v>139243</v>
      </c>
      <c r="B4377" s="116">
        <v>9</v>
      </c>
      <c r="C4377" s="116">
        <v>1525106390</v>
      </c>
      <c r="D4377" s="116" t="s">
        <v>11974</v>
      </c>
      <c r="E4377" s="339">
        <v>54400</v>
      </c>
      <c r="F4377" s="194">
        <v>8</v>
      </c>
      <c r="G4377" s="194">
        <f>4+4</f>
        <v>8</v>
      </c>
      <c r="H4377" s="194" t="s">
        <v>10119</v>
      </c>
      <c r="I4377" s="194">
        <f t="shared" si="204"/>
        <v>0</v>
      </c>
      <c r="J4377" s="116" t="s">
        <v>10120</v>
      </c>
      <c r="K4377" s="116" t="s">
        <v>15768</v>
      </c>
      <c r="L4377" s="197">
        <v>45819</v>
      </c>
      <c r="M4377" s="116" t="s">
        <v>16646</v>
      </c>
      <c r="N4377" s="197">
        <v>45933</v>
      </c>
      <c r="O4377" s="388">
        <f t="shared" si="205"/>
        <v>6800</v>
      </c>
      <c r="P4377" s="339">
        <f t="shared" si="206"/>
        <v>0</v>
      </c>
    </row>
    <row r="4378" spans="1:16" hidden="1" x14ac:dyDescent="0.25">
      <c r="A4378" s="116">
        <v>139243</v>
      </c>
      <c r="B4378" s="116">
        <v>10</v>
      </c>
      <c r="C4378" s="116">
        <v>1810102240</v>
      </c>
      <c r="D4378" s="116" t="s">
        <v>10956</v>
      </c>
      <c r="E4378" s="339">
        <v>171778.08</v>
      </c>
      <c r="F4378" s="194">
        <v>6</v>
      </c>
      <c r="G4378" s="194">
        <v>6</v>
      </c>
      <c r="H4378" s="194" t="s">
        <v>10119</v>
      </c>
      <c r="I4378" s="194">
        <f t="shared" si="204"/>
        <v>0</v>
      </c>
      <c r="J4378" s="116" t="s">
        <v>10120</v>
      </c>
      <c r="K4378" s="116" t="s">
        <v>15768</v>
      </c>
      <c r="L4378" s="197">
        <v>45819</v>
      </c>
      <c r="M4378" s="116" t="s">
        <v>16196</v>
      </c>
      <c r="N4378" s="197">
        <v>45895</v>
      </c>
      <c r="O4378" s="388">
        <f t="shared" si="205"/>
        <v>28629.679999999997</v>
      </c>
      <c r="P4378" s="339">
        <f t="shared" si="206"/>
        <v>0</v>
      </c>
    </row>
    <row r="4379" spans="1:16" hidden="1" x14ac:dyDescent="0.25">
      <c r="A4379" s="116">
        <v>139243</v>
      </c>
      <c r="B4379" s="116">
        <v>6</v>
      </c>
      <c r="C4379" s="116">
        <v>1810104100</v>
      </c>
      <c r="D4379" s="116" t="s">
        <v>17481</v>
      </c>
      <c r="E4379" s="339">
        <v>10720</v>
      </c>
      <c r="F4379" s="194">
        <v>8</v>
      </c>
      <c r="G4379" s="194">
        <v>8</v>
      </c>
      <c r="H4379" s="194" t="s">
        <v>10119</v>
      </c>
      <c r="I4379" s="194">
        <f t="shared" si="204"/>
        <v>0</v>
      </c>
      <c r="J4379" s="116" t="s">
        <v>10120</v>
      </c>
      <c r="K4379" s="116" t="s">
        <v>15768</v>
      </c>
      <c r="L4379" s="197">
        <v>45819</v>
      </c>
      <c r="M4379" s="116" t="s">
        <v>16196</v>
      </c>
      <c r="N4379" s="197">
        <v>45875</v>
      </c>
      <c r="O4379" s="388">
        <f t="shared" si="205"/>
        <v>1340</v>
      </c>
      <c r="P4379" s="339">
        <f t="shared" si="206"/>
        <v>0</v>
      </c>
    </row>
    <row r="4380" spans="1:16" hidden="1" x14ac:dyDescent="0.25">
      <c r="A4380" s="116">
        <v>139243</v>
      </c>
      <c r="B4380" s="116">
        <v>7</v>
      </c>
      <c r="C4380" s="116">
        <v>1810105200</v>
      </c>
      <c r="D4380" s="116" t="s">
        <v>11378</v>
      </c>
      <c r="E4380" s="339">
        <v>2766.8</v>
      </c>
      <c r="F4380" s="194">
        <v>8</v>
      </c>
      <c r="G4380" s="194">
        <v>8</v>
      </c>
      <c r="H4380" s="194" t="s">
        <v>10119</v>
      </c>
      <c r="I4380" s="194">
        <f t="shared" si="204"/>
        <v>0</v>
      </c>
      <c r="J4380" s="116" t="s">
        <v>10120</v>
      </c>
      <c r="K4380" s="116" t="s">
        <v>15768</v>
      </c>
      <c r="L4380" s="197">
        <v>45819</v>
      </c>
      <c r="M4380" s="116" t="s">
        <v>16196</v>
      </c>
      <c r="N4380" s="197">
        <v>45875</v>
      </c>
      <c r="O4380" s="388">
        <f t="shared" si="205"/>
        <v>345.85</v>
      </c>
      <c r="P4380" s="339">
        <f t="shared" si="206"/>
        <v>0</v>
      </c>
    </row>
    <row r="4381" spans="1:16" hidden="1" x14ac:dyDescent="0.25">
      <c r="A4381" s="116">
        <v>139250</v>
      </c>
      <c r="B4381" s="116">
        <v>23</v>
      </c>
      <c r="C4381" s="116">
        <v>1012100150</v>
      </c>
      <c r="D4381" s="116" t="s">
        <v>7762</v>
      </c>
      <c r="E4381" s="339">
        <v>8966</v>
      </c>
      <c r="F4381" s="194">
        <v>1</v>
      </c>
      <c r="G4381" s="194">
        <v>1</v>
      </c>
      <c r="H4381" s="194" t="s">
        <v>10119</v>
      </c>
      <c r="I4381" s="194">
        <f t="shared" si="204"/>
        <v>0</v>
      </c>
      <c r="J4381" s="116" t="s">
        <v>10120</v>
      </c>
      <c r="K4381" s="116" t="s">
        <v>15768</v>
      </c>
      <c r="L4381" s="197">
        <v>45819</v>
      </c>
      <c r="M4381" s="116" t="s">
        <v>17793</v>
      </c>
      <c r="N4381" s="197">
        <v>45833</v>
      </c>
      <c r="O4381" s="388">
        <f t="shared" si="205"/>
        <v>8966</v>
      </c>
      <c r="P4381" s="339">
        <f t="shared" si="206"/>
        <v>0</v>
      </c>
    </row>
    <row r="4382" spans="1:16" hidden="1" x14ac:dyDescent="0.25">
      <c r="A4382" s="116">
        <v>139250</v>
      </c>
      <c r="B4382" s="116">
        <v>22</v>
      </c>
      <c r="C4382" s="116">
        <v>1019100040</v>
      </c>
      <c r="D4382" s="116" t="s">
        <v>10643</v>
      </c>
      <c r="E4382" s="339">
        <v>6004</v>
      </c>
      <c r="F4382" s="194">
        <v>2</v>
      </c>
      <c r="G4382" s="194">
        <v>2</v>
      </c>
      <c r="H4382" s="194" t="s">
        <v>10119</v>
      </c>
      <c r="I4382" s="194">
        <f t="shared" si="204"/>
        <v>0</v>
      </c>
      <c r="J4382" s="116" t="s">
        <v>10120</v>
      </c>
      <c r="K4382" s="116" t="s">
        <v>15768</v>
      </c>
      <c r="L4382" s="197">
        <v>45819</v>
      </c>
      <c r="M4382" s="116" t="s">
        <v>17793</v>
      </c>
      <c r="N4382" s="197">
        <v>45833</v>
      </c>
      <c r="O4382" s="388">
        <f t="shared" si="205"/>
        <v>3002</v>
      </c>
      <c r="P4382" s="339">
        <f t="shared" si="206"/>
        <v>0</v>
      </c>
    </row>
    <row r="4383" spans="1:16" hidden="1" x14ac:dyDescent="0.25">
      <c r="A4383" s="116">
        <v>139250</v>
      </c>
      <c r="B4383" s="116">
        <v>8</v>
      </c>
      <c r="C4383" s="116">
        <v>1322100220</v>
      </c>
      <c r="D4383" s="116" t="s">
        <v>11535</v>
      </c>
      <c r="E4383" s="339">
        <v>406219</v>
      </c>
      <c r="F4383" s="194">
        <v>1</v>
      </c>
      <c r="G4383" s="194">
        <v>1</v>
      </c>
      <c r="H4383" s="194" t="s">
        <v>10119</v>
      </c>
      <c r="I4383" s="194">
        <f t="shared" si="204"/>
        <v>0</v>
      </c>
      <c r="J4383" s="116" t="s">
        <v>10120</v>
      </c>
      <c r="K4383" s="116" t="s">
        <v>15768</v>
      </c>
      <c r="L4383" s="197">
        <v>45819</v>
      </c>
      <c r="M4383" s="116" t="s">
        <v>17793</v>
      </c>
      <c r="N4383" s="197">
        <v>45833</v>
      </c>
      <c r="O4383" s="388">
        <f t="shared" si="205"/>
        <v>406219</v>
      </c>
      <c r="P4383" s="339">
        <f t="shared" si="206"/>
        <v>0</v>
      </c>
    </row>
    <row r="4384" spans="1:16" hidden="1" x14ac:dyDescent="0.25">
      <c r="A4384" s="116">
        <v>139250</v>
      </c>
      <c r="B4384" s="116">
        <v>13</v>
      </c>
      <c r="C4384" s="116">
        <v>1512100470</v>
      </c>
      <c r="D4384" s="116" t="s">
        <v>17813</v>
      </c>
      <c r="E4384" s="339">
        <v>1191</v>
      </c>
      <c r="F4384" s="194">
        <v>3</v>
      </c>
      <c r="G4384" s="194">
        <v>3</v>
      </c>
      <c r="H4384" s="194" t="s">
        <v>10119</v>
      </c>
      <c r="I4384" s="194">
        <f t="shared" si="204"/>
        <v>0</v>
      </c>
      <c r="J4384" s="116" t="s">
        <v>10120</v>
      </c>
      <c r="K4384" s="116" t="s">
        <v>15768</v>
      </c>
      <c r="L4384" s="197">
        <v>45819</v>
      </c>
      <c r="M4384" s="116"/>
      <c r="N4384" s="197">
        <v>45841</v>
      </c>
      <c r="O4384" s="388">
        <f t="shared" si="205"/>
        <v>397</v>
      </c>
      <c r="P4384" s="339">
        <f t="shared" si="206"/>
        <v>0</v>
      </c>
    </row>
    <row r="4385" spans="1:16" hidden="1" x14ac:dyDescent="0.25">
      <c r="A4385" s="116">
        <v>139250</v>
      </c>
      <c r="B4385" s="116">
        <v>3</v>
      </c>
      <c r="C4385" s="116">
        <v>1516100300</v>
      </c>
      <c r="D4385" s="116" t="s">
        <v>15150</v>
      </c>
      <c r="E4385" s="339">
        <v>600</v>
      </c>
      <c r="F4385" s="194">
        <v>1</v>
      </c>
      <c r="G4385" s="194">
        <v>1</v>
      </c>
      <c r="H4385" s="194" t="s">
        <v>10119</v>
      </c>
      <c r="I4385" s="194">
        <f t="shared" si="204"/>
        <v>0</v>
      </c>
      <c r="J4385" s="116" t="s">
        <v>10120</v>
      </c>
      <c r="K4385" s="116" t="s">
        <v>15768</v>
      </c>
      <c r="L4385" s="197">
        <v>45819</v>
      </c>
      <c r="M4385" s="116" t="s">
        <v>17793</v>
      </c>
      <c r="N4385" s="197">
        <v>45833</v>
      </c>
      <c r="O4385" s="388">
        <f t="shared" si="205"/>
        <v>600</v>
      </c>
      <c r="P4385" s="339">
        <f t="shared" si="206"/>
        <v>0</v>
      </c>
    </row>
    <row r="4386" spans="1:16" hidden="1" x14ac:dyDescent="0.25">
      <c r="A4386" s="116">
        <v>139250</v>
      </c>
      <c r="B4386" s="116">
        <v>17</v>
      </c>
      <c r="C4386" s="116">
        <v>1516100300</v>
      </c>
      <c r="D4386" s="116" t="s">
        <v>15150</v>
      </c>
      <c r="E4386" s="339">
        <v>1800.75</v>
      </c>
      <c r="F4386" s="194">
        <v>3</v>
      </c>
      <c r="G4386" s="194">
        <v>3</v>
      </c>
      <c r="H4386" s="194" t="s">
        <v>10119</v>
      </c>
      <c r="I4386" s="194">
        <f t="shared" si="204"/>
        <v>0</v>
      </c>
      <c r="J4386" s="116" t="s">
        <v>10120</v>
      </c>
      <c r="K4386" s="116" t="s">
        <v>15768</v>
      </c>
      <c r="L4386" s="197">
        <v>45819</v>
      </c>
      <c r="M4386" s="116" t="s">
        <v>17793</v>
      </c>
      <c r="N4386" s="197">
        <v>45833</v>
      </c>
      <c r="O4386" s="388">
        <f t="shared" si="205"/>
        <v>600.25</v>
      </c>
      <c r="P4386" s="339">
        <f t="shared" si="206"/>
        <v>0</v>
      </c>
    </row>
    <row r="4387" spans="1:16" hidden="1" x14ac:dyDescent="0.25">
      <c r="A4387" s="116">
        <v>139250</v>
      </c>
      <c r="B4387" s="116">
        <v>14</v>
      </c>
      <c r="C4387" s="116">
        <v>1518100480</v>
      </c>
      <c r="D4387" s="116" t="s">
        <v>7960</v>
      </c>
      <c r="E4387" s="339">
        <v>1000406</v>
      </c>
      <c r="F4387" s="194">
        <v>1</v>
      </c>
      <c r="G4387" s="194">
        <v>1</v>
      </c>
      <c r="H4387" s="194" t="s">
        <v>10119</v>
      </c>
      <c r="I4387" s="194">
        <f t="shared" si="204"/>
        <v>0</v>
      </c>
      <c r="J4387" s="116" t="s">
        <v>10120</v>
      </c>
      <c r="K4387" s="116" t="s">
        <v>15768</v>
      </c>
      <c r="L4387" s="197">
        <v>45819</v>
      </c>
      <c r="M4387" s="116" t="s">
        <v>17793</v>
      </c>
      <c r="N4387" s="197">
        <v>45833</v>
      </c>
      <c r="O4387" s="388">
        <f t="shared" si="205"/>
        <v>1000406</v>
      </c>
      <c r="P4387" s="339">
        <f t="shared" si="206"/>
        <v>0</v>
      </c>
    </row>
    <row r="4388" spans="1:16" hidden="1" x14ac:dyDescent="0.25">
      <c r="A4388" s="116">
        <v>139250</v>
      </c>
      <c r="B4388" s="116">
        <v>18</v>
      </c>
      <c r="C4388" s="116">
        <v>1518100900</v>
      </c>
      <c r="D4388" s="116" t="s">
        <v>8210</v>
      </c>
      <c r="E4388" s="339">
        <v>1290179</v>
      </c>
      <c r="F4388" s="194">
        <v>1</v>
      </c>
      <c r="G4388" s="194">
        <v>1</v>
      </c>
      <c r="H4388" s="194" t="s">
        <v>10119</v>
      </c>
      <c r="I4388" s="194">
        <f t="shared" si="204"/>
        <v>0</v>
      </c>
      <c r="J4388" s="116" t="s">
        <v>10120</v>
      </c>
      <c r="K4388" s="116" t="s">
        <v>15768</v>
      </c>
      <c r="L4388" s="197">
        <v>45819</v>
      </c>
      <c r="M4388" s="116" t="s">
        <v>17793</v>
      </c>
      <c r="N4388" s="197">
        <v>45833</v>
      </c>
      <c r="O4388" s="388">
        <f t="shared" si="205"/>
        <v>1290179</v>
      </c>
      <c r="P4388" s="339">
        <f t="shared" si="206"/>
        <v>0</v>
      </c>
    </row>
    <row r="4389" spans="1:16" hidden="1" x14ac:dyDescent="0.25">
      <c r="A4389" s="116">
        <v>139250</v>
      </c>
      <c r="B4389" s="116">
        <v>4</v>
      </c>
      <c r="C4389" s="116">
        <v>1519101360</v>
      </c>
      <c r="D4389" s="116" t="s">
        <v>7766</v>
      </c>
      <c r="E4389" s="339">
        <v>74000</v>
      </c>
      <c r="F4389" s="194">
        <v>1</v>
      </c>
      <c r="G4389" s="194">
        <v>1</v>
      </c>
      <c r="H4389" s="194" t="s">
        <v>10119</v>
      </c>
      <c r="I4389" s="194">
        <f t="shared" si="204"/>
        <v>0</v>
      </c>
      <c r="J4389" s="116" t="s">
        <v>10120</v>
      </c>
      <c r="K4389" s="116" t="s">
        <v>15768</v>
      </c>
      <c r="L4389" s="197">
        <v>45819</v>
      </c>
      <c r="M4389" s="116" t="s">
        <v>17793</v>
      </c>
      <c r="N4389" s="197">
        <v>45847</v>
      </c>
      <c r="O4389" s="388">
        <f t="shared" si="205"/>
        <v>74000</v>
      </c>
      <c r="P4389" s="339">
        <f t="shared" si="206"/>
        <v>0</v>
      </c>
    </row>
    <row r="4390" spans="1:16" hidden="1" x14ac:dyDescent="0.25">
      <c r="A4390" s="116">
        <v>139250</v>
      </c>
      <c r="B4390" s="116">
        <v>2</v>
      </c>
      <c r="C4390" s="116">
        <v>1519101390</v>
      </c>
      <c r="D4390" s="116" t="s">
        <v>10056</v>
      </c>
      <c r="E4390" s="339">
        <v>11674.5</v>
      </c>
      <c r="F4390" s="194">
        <v>1</v>
      </c>
      <c r="G4390" s="194">
        <v>1</v>
      </c>
      <c r="H4390" s="194" t="s">
        <v>10119</v>
      </c>
      <c r="I4390" s="194">
        <f t="shared" si="204"/>
        <v>0</v>
      </c>
      <c r="J4390" s="116" t="s">
        <v>10120</v>
      </c>
      <c r="K4390" s="116" t="s">
        <v>15768</v>
      </c>
      <c r="L4390" s="197">
        <v>45819</v>
      </c>
      <c r="M4390" s="116" t="s">
        <v>17793</v>
      </c>
      <c r="N4390" s="197">
        <v>45833</v>
      </c>
      <c r="O4390" s="388">
        <f t="shared" si="205"/>
        <v>11674.5</v>
      </c>
      <c r="P4390" s="339">
        <f t="shared" si="206"/>
        <v>0</v>
      </c>
    </row>
    <row r="4391" spans="1:16" hidden="1" x14ac:dyDescent="0.25">
      <c r="A4391" s="116">
        <v>139250</v>
      </c>
      <c r="B4391" s="116">
        <v>5</v>
      </c>
      <c r="C4391" s="116">
        <v>1519101400</v>
      </c>
      <c r="D4391" s="116" t="s">
        <v>15769</v>
      </c>
      <c r="E4391" s="339">
        <v>31368</v>
      </c>
      <c r="F4391" s="194">
        <v>1</v>
      </c>
      <c r="G4391" s="194">
        <v>1</v>
      </c>
      <c r="H4391" s="194" t="s">
        <v>10119</v>
      </c>
      <c r="I4391" s="194">
        <f t="shared" si="204"/>
        <v>0</v>
      </c>
      <c r="J4391" s="116" t="s">
        <v>10120</v>
      </c>
      <c r="K4391" s="116" t="s">
        <v>15768</v>
      </c>
      <c r="L4391" s="197">
        <v>45819</v>
      </c>
      <c r="M4391" s="116" t="s">
        <v>17793</v>
      </c>
      <c r="N4391" s="197">
        <v>45833</v>
      </c>
      <c r="O4391" s="388">
        <f t="shared" si="205"/>
        <v>31368</v>
      </c>
      <c r="P4391" s="339">
        <f t="shared" si="206"/>
        <v>0</v>
      </c>
    </row>
    <row r="4392" spans="1:16" hidden="1" x14ac:dyDescent="0.25">
      <c r="A4392" s="116">
        <v>139250</v>
      </c>
      <c r="B4392" s="116">
        <v>21</v>
      </c>
      <c r="C4392" s="116">
        <v>1519101540</v>
      </c>
      <c r="D4392" s="116" t="s">
        <v>15770</v>
      </c>
      <c r="E4392" s="339">
        <v>1445107</v>
      </c>
      <c r="F4392" s="194">
        <v>1</v>
      </c>
      <c r="G4392" s="194">
        <v>1</v>
      </c>
      <c r="H4392" s="194" t="s">
        <v>10119</v>
      </c>
      <c r="I4392" s="194">
        <f t="shared" si="204"/>
        <v>0</v>
      </c>
      <c r="J4392" s="116" t="s">
        <v>10120</v>
      </c>
      <c r="K4392" s="116" t="s">
        <v>15768</v>
      </c>
      <c r="L4392" s="197">
        <v>45819</v>
      </c>
      <c r="M4392" s="116" t="s">
        <v>17793</v>
      </c>
      <c r="N4392" s="197">
        <v>45838</v>
      </c>
      <c r="O4392" s="388">
        <f t="shared" si="205"/>
        <v>1445107</v>
      </c>
      <c r="P4392" s="339">
        <f t="shared" si="206"/>
        <v>0</v>
      </c>
    </row>
    <row r="4393" spans="1:16" hidden="1" x14ac:dyDescent="0.25">
      <c r="A4393" s="116">
        <v>139250</v>
      </c>
      <c r="B4393" s="116">
        <v>7</v>
      </c>
      <c r="C4393" s="116">
        <v>1519108390</v>
      </c>
      <c r="D4393" s="116" t="s">
        <v>15439</v>
      </c>
      <c r="E4393" s="339">
        <v>56000</v>
      </c>
      <c r="F4393" s="194">
        <v>1</v>
      </c>
      <c r="G4393" s="194">
        <v>1</v>
      </c>
      <c r="H4393" s="194" t="s">
        <v>10119</v>
      </c>
      <c r="I4393" s="194">
        <f t="shared" si="204"/>
        <v>0</v>
      </c>
      <c r="J4393" s="116" t="s">
        <v>10120</v>
      </c>
      <c r="K4393" s="116" t="s">
        <v>15768</v>
      </c>
      <c r="L4393" s="197">
        <v>45819</v>
      </c>
      <c r="M4393" s="116" t="s">
        <v>15862</v>
      </c>
      <c r="N4393" s="197">
        <v>45847</v>
      </c>
      <c r="O4393" s="388">
        <f t="shared" si="205"/>
        <v>56000</v>
      </c>
      <c r="P4393" s="339">
        <f t="shared" si="206"/>
        <v>0</v>
      </c>
    </row>
    <row r="4394" spans="1:16" hidden="1" x14ac:dyDescent="0.25">
      <c r="A4394" s="116">
        <v>139250</v>
      </c>
      <c r="B4394" s="116">
        <v>11</v>
      </c>
      <c r="C4394" s="116">
        <v>1522100150</v>
      </c>
      <c r="D4394" s="116" t="s">
        <v>8209</v>
      </c>
      <c r="E4394" s="339">
        <v>172320.51</v>
      </c>
      <c r="F4394" s="194">
        <v>3</v>
      </c>
      <c r="G4394" s="194">
        <v>3</v>
      </c>
      <c r="H4394" s="194" t="s">
        <v>10119</v>
      </c>
      <c r="I4394" s="194">
        <f t="shared" si="204"/>
        <v>0</v>
      </c>
      <c r="J4394" s="116" t="s">
        <v>10120</v>
      </c>
      <c r="K4394" s="116" t="s">
        <v>15768</v>
      </c>
      <c r="L4394" s="197">
        <v>45819</v>
      </c>
      <c r="M4394" s="116" t="s">
        <v>17793</v>
      </c>
      <c r="N4394" s="197">
        <v>45833</v>
      </c>
      <c r="O4394" s="388">
        <f t="shared" si="205"/>
        <v>57440.170000000006</v>
      </c>
      <c r="P4394" s="339">
        <f t="shared" si="206"/>
        <v>0</v>
      </c>
    </row>
    <row r="4395" spans="1:16" hidden="1" x14ac:dyDescent="0.25">
      <c r="A4395" s="116">
        <v>139250</v>
      </c>
      <c r="B4395" s="116">
        <v>9</v>
      </c>
      <c r="C4395" s="116">
        <v>1522104920</v>
      </c>
      <c r="D4395" s="116" t="s">
        <v>15446</v>
      </c>
      <c r="E4395" s="339">
        <v>96000</v>
      </c>
      <c r="F4395" s="194">
        <v>1</v>
      </c>
      <c r="G4395" s="194">
        <v>1</v>
      </c>
      <c r="H4395" s="194" t="s">
        <v>10119</v>
      </c>
      <c r="I4395" s="194">
        <f t="shared" si="204"/>
        <v>0</v>
      </c>
      <c r="J4395" s="116" t="s">
        <v>10120</v>
      </c>
      <c r="K4395" s="116" t="s">
        <v>15768</v>
      </c>
      <c r="L4395" s="197">
        <v>45819</v>
      </c>
      <c r="M4395" s="116" t="s">
        <v>15862</v>
      </c>
      <c r="N4395" s="197">
        <v>45847</v>
      </c>
      <c r="O4395" s="388">
        <f t="shared" si="205"/>
        <v>96000</v>
      </c>
      <c r="P4395" s="339">
        <f t="shared" si="206"/>
        <v>0</v>
      </c>
    </row>
    <row r="4396" spans="1:16" hidden="1" x14ac:dyDescent="0.25">
      <c r="A4396" s="116">
        <v>139250</v>
      </c>
      <c r="B4396" s="116">
        <v>1</v>
      </c>
      <c r="C4396" s="116">
        <v>1523100680</v>
      </c>
      <c r="D4396" s="116" t="s">
        <v>17480</v>
      </c>
      <c r="E4396" s="339">
        <v>8757.2999999999993</v>
      </c>
      <c r="F4396" s="194">
        <v>10</v>
      </c>
      <c r="G4396" s="194">
        <v>10</v>
      </c>
      <c r="H4396" s="194" t="s">
        <v>10119</v>
      </c>
      <c r="I4396" s="194">
        <f t="shared" si="204"/>
        <v>0</v>
      </c>
      <c r="J4396" s="116" t="s">
        <v>10120</v>
      </c>
      <c r="K4396" s="116" t="s">
        <v>15768</v>
      </c>
      <c r="L4396" s="197">
        <v>45819</v>
      </c>
      <c r="M4396" s="116" t="s">
        <v>17793</v>
      </c>
      <c r="N4396" s="197">
        <v>45833</v>
      </c>
      <c r="O4396" s="388">
        <f t="shared" si="205"/>
        <v>875.7299999999999</v>
      </c>
      <c r="P4396" s="339">
        <f t="shared" si="206"/>
        <v>0</v>
      </c>
    </row>
    <row r="4397" spans="1:16" hidden="1" x14ac:dyDescent="0.25">
      <c r="A4397" s="116">
        <v>139250</v>
      </c>
      <c r="B4397" s="116">
        <v>19</v>
      </c>
      <c r="C4397" s="116">
        <v>1523100680</v>
      </c>
      <c r="D4397" s="116" t="s">
        <v>17480</v>
      </c>
      <c r="E4397" s="339">
        <v>8757.2999999999993</v>
      </c>
      <c r="F4397" s="194">
        <v>10</v>
      </c>
      <c r="G4397" s="194">
        <v>10</v>
      </c>
      <c r="H4397" s="194" t="s">
        <v>10119</v>
      </c>
      <c r="I4397" s="194">
        <f t="shared" si="204"/>
        <v>0</v>
      </c>
      <c r="J4397" s="116" t="s">
        <v>10120</v>
      </c>
      <c r="K4397" s="116" t="s">
        <v>15768</v>
      </c>
      <c r="L4397" s="197">
        <v>45819</v>
      </c>
      <c r="M4397" s="116" t="s">
        <v>17793</v>
      </c>
      <c r="N4397" s="197">
        <v>45833</v>
      </c>
      <c r="O4397" s="388">
        <f t="shared" si="205"/>
        <v>875.7299999999999</v>
      </c>
      <c r="P4397" s="339">
        <f t="shared" si="206"/>
        <v>0</v>
      </c>
    </row>
    <row r="4398" spans="1:16" hidden="1" x14ac:dyDescent="0.25">
      <c r="A4398" s="116">
        <v>139250</v>
      </c>
      <c r="B4398" s="116">
        <v>20</v>
      </c>
      <c r="C4398" s="116">
        <v>1525106390</v>
      </c>
      <c r="D4398" s="116" t="s">
        <v>11974</v>
      </c>
      <c r="E4398" s="339">
        <v>54400</v>
      </c>
      <c r="F4398" s="194">
        <v>8</v>
      </c>
      <c r="G4398" s="194">
        <v>8</v>
      </c>
      <c r="H4398" s="194" t="s">
        <v>10119</v>
      </c>
      <c r="I4398" s="194">
        <f t="shared" si="204"/>
        <v>0</v>
      </c>
      <c r="J4398" s="116" t="s">
        <v>10120</v>
      </c>
      <c r="K4398" s="116" t="s">
        <v>15768</v>
      </c>
      <c r="L4398" s="197">
        <v>45819</v>
      </c>
      <c r="M4398" s="116" t="s">
        <v>17793</v>
      </c>
      <c r="N4398" s="197">
        <v>45833</v>
      </c>
      <c r="O4398" s="388">
        <f t="shared" si="205"/>
        <v>6800</v>
      </c>
      <c r="P4398" s="339">
        <f t="shared" si="206"/>
        <v>0</v>
      </c>
    </row>
    <row r="4399" spans="1:16" hidden="1" x14ac:dyDescent="0.25">
      <c r="A4399" s="116">
        <v>139250</v>
      </c>
      <c r="B4399" s="116">
        <v>12</v>
      </c>
      <c r="C4399" s="116">
        <v>1810102280</v>
      </c>
      <c r="D4399" s="116" t="s">
        <v>11057</v>
      </c>
      <c r="E4399" s="339">
        <v>657013.98</v>
      </c>
      <c r="F4399" s="194">
        <v>6</v>
      </c>
      <c r="G4399" s="194">
        <v>6</v>
      </c>
      <c r="H4399" s="194" t="s">
        <v>10119</v>
      </c>
      <c r="I4399" s="194">
        <f t="shared" si="204"/>
        <v>0</v>
      </c>
      <c r="J4399" s="116" t="s">
        <v>10120</v>
      </c>
      <c r="K4399" s="116" t="s">
        <v>15768</v>
      </c>
      <c r="L4399" s="197">
        <v>45819</v>
      </c>
      <c r="M4399" s="116" t="s">
        <v>17793</v>
      </c>
      <c r="N4399" s="197">
        <v>45833</v>
      </c>
      <c r="O4399" s="388">
        <f t="shared" si="205"/>
        <v>109502.33</v>
      </c>
      <c r="P4399" s="339">
        <f t="shared" si="206"/>
        <v>0</v>
      </c>
    </row>
    <row r="4400" spans="1:16" hidden="1" x14ac:dyDescent="0.25">
      <c r="A4400" s="116">
        <v>139250</v>
      </c>
      <c r="B4400" s="116">
        <v>6</v>
      </c>
      <c r="C4400" s="116">
        <v>1810103600</v>
      </c>
      <c r="D4400" s="116" t="s">
        <v>17814</v>
      </c>
      <c r="E4400" s="339">
        <v>2588.3200000000002</v>
      </c>
      <c r="F4400" s="194">
        <v>7</v>
      </c>
      <c r="G4400" s="194">
        <v>7</v>
      </c>
      <c r="H4400" s="194" t="s">
        <v>10119</v>
      </c>
      <c r="I4400" s="194">
        <f t="shared" si="204"/>
        <v>0</v>
      </c>
      <c r="J4400" s="116" t="s">
        <v>10120</v>
      </c>
      <c r="K4400" s="116" t="s">
        <v>15768</v>
      </c>
      <c r="L4400" s="197">
        <v>45819</v>
      </c>
      <c r="M4400" s="116" t="s">
        <v>17793</v>
      </c>
      <c r="N4400" s="197">
        <v>45833</v>
      </c>
      <c r="O4400" s="388">
        <f t="shared" si="205"/>
        <v>369.76000000000005</v>
      </c>
      <c r="P4400" s="339">
        <f t="shared" si="206"/>
        <v>0</v>
      </c>
    </row>
    <row r="4401" spans="1:16" hidden="1" x14ac:dyDescent="0.25">
      <c r="A4401" s="116">
        <v>139250</v>
      </c>
      <c r="B4401" s="116">
        <v>16</v>
      </c>
      <c r="C4401" s="116">
        <v>1810104120</v>
      </c>
      <c r="D4401" s="116" t="s">
        <v>17523</v>
      </c>
      <c r="E4401" s="339">
        <v>21600</v>
      </c>
      <c r="F4401" s="194">
        <v>12</v>
      </c>
      <c r="G4401" s="194">
        <v>12</v>
      </c>
      <c r="H4401" s="194" t="s">
        <v>10119</v>
      </c>
      <c r="I4401" s="194">
        <f t="shared" si="204"/>
        <v>0</v>
      </c>
      <c r="J4401" s="116" t="s">
        <v>10120</v>
      </c>
      <c r="K4401" s="116" t="s">
        <v>15768</v>
      </c>
      <c r="L4401" s="197">
        <v>45819</v>
      </c>
      <c r="M4401" s="116" t="s">
        <v>17793</v>
      </c>
      <c r="N4401" s="197">
        <v>45833</v>
      </c>
      <c r="O4401" s="388">
        <f t="shared" si="205"/>
        <v>1800</v>
      </c>
      <c r="P4401" s="339">
        <f t="shared" si="206"/>
        <v>0</v>
      </c>
    </row>
    <row r="4402" spans="1:16" hidden="1" x14ac:dyDescent="0.25">
      <c r="A4402" s="116">
        <v>139250</v>
      </c>
      <c r="B4402" s="116">
        <v>10</v>
      </c>
      <c r="C4402" s="116">
        <v>1810104500</v>
      </c>
      <c r="D4402" s="116" t="s">
        <v>17632</v>
      </c>
      <c r="E4402" s="339">
        <v>696.64</v>
      </c>
      <c r="F4402" s="194">
        <v>14</v>
      </c>
      <c r="G4402" s="194">
        <v>14</v>
      </c>
      <c r="H4402" s="194" t="s">
        <v>10119</v>
      </c>
      <c r="I4402" s="194">
        <f t="shared" si="204"/>
        <v>0</v>
      </c>
      <c r="J4402" s="116" t="s">
        <v>10120</v>
      </c>
      <c r="K4402" s="116" t="s">
        <v>15768</v>
      </c>
      <c r="L4402" s="197">
        <v>45819</v>
      </c>
      <c r="M4402" s="116" t="s">
        <v>17793</v>
      </c>
      <c r="N4402" s="197">
        <v>45833</v>
      </c>
      <c r="O4402" s="388">
        <f t="shared" si="205"/>
        <v>49.76</v>
      </c>
      <c r="P4402" s="339">
        <f t="shared" si="206"/>
        <v>0</v>
      </c>
    </row>
    <row r="4403" spans="1:16" hidden="1" x14ac:dyDescent="0.25">
      <c r="A4403" s="116">
        <v>139250</v>
      </c>
      <c r="B4403" s="116">
        <v>15</v>
      </c>
      <c r="C4403" s="116">
        <v>1810105200</v>
      </c>
      <c r="D4403" s="116" t="s">
        <v>11378</v>
      </c>
      <c r="E4403" s="339">
        <v>4150.2</v>
      </c>
      <c r="F4403" s="194">
        <v>12</v>
      </c>
      <c r="G4403" s="194">
        <v>12</v>
      </c>
      <c r="H4403" s="194" t="s">
        <v>10119</v>
      </c>
      <c r="I4403" s="194">
        <f t="shared" ref="I4403:I4466" si="207">+F4403-G4403</f>
        <v>0</v>
      </c>
      <c r="J4403" s="116" t="s">
        <v>10120</v>
      </c>
      <c r="K4403" s="116" t="s">
        <v>15768</v>
      </c>
      <c r="L4403" s="197">
        <v>45819</v>
      </c>
      <c r="M4403" s="116" t="s">
        <v>17793</v>
      </c>
      <c r="N4403" s="197">
        <v>45833</v>
      </c>
      <c r="O4403" s="388">
        <f t="shared" ref="O4403:O4466" si="208">+E4403/F4403</f>
        <v>345.84999999999997</v>
      </c>
      <c r="P4403" s="339">
        <f t="shared" ref="P4403:P4466" si="209">+O4403*I4403</f>
        <v>0</v>
      </c>
    </row>
    <row r="4404" spans="1:16" hidden="1" x14ac:dyDescent="0.25">
      <c r="A4404" s="116">
        <v>139259</v>
      </c>
      <c r="B4404" s="116">
        <v>22</v>
      </c>
      <c r="C4404" s="116">
        <v>1112100490</v>
      </c>
      <c r="D4404" s="116" t="s">
        <v>7761</v>
      </c>
      <c r="E4404" s="339">
        <v>133360</v>
      </c>
      <c r="F4404" s="194">
        <v>5</v>
      </c>
      <c r="G4404" s="194">
        <v>5</v>
      </c>
      <c r="H4404" s="194" t="s">
        <v>10119</v>
      </c>
      <c r="I4404" s="194">
        <f t="shared" si="207"/>
        <v>0</v>
      </c>
      <c r="J4404" s="116" t="s">
        <v>10120</v>
      </c>
      <c r="K4404" s="116" t="s">
        <v>15636</v>
      </c>
      <c r="L4404" s="197">
        <v>45819</v>
      </c>
      <c r="M4404" s="116" t="s">
        <v>16430</v>
      </c>
      <c r="N4404" s="197">
        <v>46120</v>
      </c>
      <c r="O4404" s="388">
        <f t="shared" si="208"/>
        <v>26672</v>
      </c>
      <c r="P4404" s="339">
        <f t="shared" si="209"/>
        <v>0</v>
      </c>
    </row>
    <row r="4405" spans="1:16" hidden="1" x14ac:dyDescent="0.25">
      <c r="A4405" s="116">
        <v>139259</v>
      </c>
      <c r="B4405" s="116">
        <v>18</v>
      </c>
      <c r="C4405" s="116">
        <v>1010100120</v>
      </c>
      <c r="D4405" s="116" t="s">
        <v>17672</v>
      </c>
      <c r="E4405" s="339">
        <v>17410</v>
      </c>
      <c r="F4405" s="194">
        <v>10</v>
      </c>
      <c r="G4405" s="194">
        <v>10</v>
      </c>
      <c r="H4405" s="194" t="s">
        <v>10119</v>
      </c>
      <c r="I4405" s="194">
        <f t="shared" si="207"/>
        <v>0</v>
      </c>
      <c r="J4405" s="116" t="s">
        <v>10120</v>
      </c>
      <c r="K4405" s="116" t="s">
        <v>15636</v>
      </c>
      <c r="L4405" s="197">
        <v>45819</v>
      </c>
      <c r="M4405" s="116"/>
      <c r="N4405" s="197">
        <v>45869</v>
      </c>
      <c r="O4405" s="388">
        <f t="shared" si="208"/>
        <v>1741</v>
      </c>
      <c r="P4405" s="339">
        <f t="shared" si="209"/>
        <v>0</v>
      </c>
    </row>
    <row r="4406" spans="1:16" hidden="1" x14ac:dyDescent="0.25">
      <c r="A4406" s="116">
        <v>139259</v>
      </c>
      <c r="B4406" s="116">
        <v>19</v>
      </c>
      <c r="C4406" s="116">
        <v>1010100750</v>
      </c>
      <c r="D4406" s="116" t="s">
        <v>11041</v>
      </c>
      <c r="E4406" s="339">
        <v>17741.400000000001</v>
      </c>
      <c r="F4406" s="194">
        <v>10</v>
      </c>
      <c r="G4406" s="194">
        <v>10</v>
      </c>
      <c r="H4406" s="194" t="s">
        <v>10119</v>
      </c>
      <c r="I4406" s="194">
        <f t="shared" si="207"/>
        <v>0</v>
      </c>
      <c r="J4406" s="116" t="s">
        <v>10120</v>
      </c>
      <c r="K4406" s="116" t="s">
        <v>15636</v>
      </c>
      <c r="L4406" s="197">
        <v>45819</v>
      </c>
      <c r="M4406" s="116"/>
      <c r="N4406" s="197">
        <v>45869</v>
      </c>
      <c r="O4406" s="388">
        <f t="shared" si="208"/>
        <v>1774.14</v>
      </c>
      <c r="P4406" s="339">
        <f t="shared" si="209"/>
        <v>0</v>
      </c>
    </row>
    <row r="4407" spans="1:16" hidden="1" x14ac:dyDescent="0.25">
      <c r="A4407" s="116">
        <v>139259</v>
      </c>
      <c r="B4407" s="116">
        <v>8</v>
      </c>
      <c r="C4407" s="116">
        <v>1011100040</v>
      </c>
      <c r="D4407" s="116" t="s">
        <v>10481</v>
      </c>
      <c r="E4407" s="339">
        <v>11600</v>
      </c>
      <c r="F4407" s="194">
        <v>8</v>
      </c>
      <c r="G4407" s="194">
        <v>8</v>
      </c>
      <c r="H4407" s="194" t="s">
        <v>10119</v>
      </c>
      <c r="I4407" s="194">
        <f t="shared" si="207"/>
        <v>0</v>
      </c>
      <c r="J4407" s="116" t="s">
        <v>10120</v>
      </c>
      <c r="K4407" s="116" t="s">
        <v>15636</v>
      </c>
      <c r="L4407" s="197">
        <v>45819</v>
      </c>
      <c r="M4407" s="116" t="s">
        <v>15804</v>
      </c>
      <c r="N4407" s="197">
        <v>45835</v>
      </c>
      <c r="O4407" s="388">
        <f t="shared" si="208"/>
        <v>1450</v>
      </c>
      <c r="P4407" s="339">
        <f t="shared" si="209"/>
        <v>0</v>
      </c>
    </row>
    <row r="4408" spans="1:16" hidden="1" x14ac:dyDescent="0.25">
      <c r="A4408" s="116">
        <v>139259</v>
      </c>
      <c r="B4408" s="116">
        <v>11</v>
      </c>
      <c r="C4408" s="116">
        <v>1016100000</v>
      </c>
      <c r="D4408" s="116" t="s">
        <v>10650</v>
      </c>
      <c r="E4408" s="339">
        <v>10968</v>
      </c>
      <c r="F4408" s="194">
        <v>1</v>
      </c>
      <c r="G4408" s="194">
        <v>1</v>
      </c>
      <c r="H4408" s="194" t="s">
        <v>10119</v>
      </c>
      <c r="I4408" s="194">
        <f t="shared" si="207"/>
        <v>0</v>
      </c>
      <c r="J4408" s="116" t="s">
        <v>10120</v>
      </c>
      <c r="K4408" s="116" t="s">
        <v>15636</v>
      </c>
      <c r="L4408" s="197">
        <v>45819</v>
      </c>
      <c r="M4408" s="116" t="s">
        <v>15804</v>
      </c>
      <c r="N4408" s="197">
        <v>45835</v>
      </c>
      <c r="O4408" s="388">
        <f t="shared" si="208"/>
        <v>10968</v>
      </c>
      <c r="P4408" s="339">
        <f t="shared" si="209"/>
        <v>0</v>
      </c>
    </row>
    <row r="4409" spans="1:16" hidden="1" x14ac:dyDescent="0.25">
      <c r="A4409" s="116">
        <v>139259</v>
      </c>
      <c r="B4409" s="116">
        <v>10</v>
      </c>
      <c r="C4409" s="116">
        <v>1016101010</v>
      </c>
      <c r="D4409" s="116" t="s">
        <v>10655</v>
      </c>
      <c r="E4409" s="339">
        <v>18817</v>
      </c>
      <c r="F4409" s="194">
        <v>1</v>
      </c>
      <c r="G4409" s="194">
        <v>1</v>
      </c>
      <c r="H4409" s="194" t="s">
        <v>10119</v>
      </c>
      <c r="I4409" s="194">
        <f t="shared" si="207"/>
        <v>0</v>
      </c>
      <c r="J4409" s="116" t="s">
        <v>10120</v>
      </c>
      <c r="K4409" s="116" t="s">
        <v>15636</v>
      </c>
      <c r="L4409" s="197">
        <v>45819</v>
      </c>
      <c r="M4409" s="116"/>
      <c r="N4409" s="197">
        <v>45848</v>
      </c>
      <c r="O4409" s="388">
        <f t="shared" si="208"/>
        <v>18817</v>
      </c>
      <c r="P4409" s="339">
        <f t="shared" si="209"/>
        <v>0</v>
      </c>
    </row>
    <row r="4410" spans="1:16" hidden="1" x14ac:dyDescent="0.25">
      <c r="A4410" s="116">
        <v>139259</v>
      </c>
      <c r="B4410" s="116">
        <v>23</v>
      </c>
      <c r="C4410" s="116">
        <v>1016101340</v>
      </c>
      <c r="D4410" s="116" t="s">
        <v>10489</v>
      </c>
      <c r="E4410" s="339">
        <v>9874.3799999999992</v>
      </c>
      <c r="F4410" s="194">
        <v>2</v>
      </c>
      <c r="G4410" s="194">
        <v>2</v>
      </c>
      <c r="H4410" s="194" t="s">
        <v>10119</v>
      </c>
      <c r="I4410" s="194">
        <f t="shared" si="207"/>
        <v>0</v>
      </c>
      <c r="J4410" s="116" t="s">
        <v>10120</v>
      </c>
      <c r="K4410" s="116" t="s">
        <v>15636</v>
      </c>
      <c r="L4410" s="197">
        <v>45819</v>
      </c>
      <c r="M4410" s="116" t="s">
        <v>15804</v>
      </c>
      <c r="N4410" s="197">
        <v>45835</v>
      </c>
      <c r="O4410" s="388">
        <f t="shared" si="208"/>
        <v>4937.1899999999996</v>
      </c>
      <c r="P4410" s="339">
        <f t="shared" si="209"/>
        <v>0</v>
      </c>
    </row>
    <row r="4411" spans="1:16" hidden="1" x14ac:dyDescent="0.25">
      <c r="A4411" s="116">
        <v>139259</v>
      </c>
      <c r="B4411" s="116">
        <v>12</v>
      </c>
      <c r="C4411" s="116">
        <v>1017102120</v>
      </c>
      <c r="D4411" s="116" t="s">
        <v>10656</v>
      </c>
      <c r="E4411" s="339">
        <v>162000</v>
      </c>
      <c r="F4411" s="194">
        <v>1</v>
      </c>
      <c r="G4411" s="194">
        <v>1</v>
      </c>
      <c r="H4411" s="194" t="s">
        <v>10119</v>
      </c>
      <c r="I4411" s="194">
        <f t="shared" si="207"/>
        <v>0</v>
      </c>
      <c r="J4411" s="116" t="s">
        <v>10120</v>
      </c>
      <c r="K4411" s="116" t="s">
        <v>15636</v>
      </c>
      <c r="L4411" s="197">
        <v>45819</v>
      </c>
      <c r="M4411" s="116" t="s">
        <v>15804</v>
      </c>
      <c r="N4411" s="197">
        <v>45835</v>
      </c>
      <c r="O4411" s="388">
        <f t="shared" si="208"/>
        <v>162000</v>
      </c>
      <c r="P4411" s="339">
        <f t="shared" si="209"/>
        <v>0</v>
      </c>
    </row>
    <row r="4412" spans="1:16" hidden="1" x14ac:dyDescent="0.25">
      <c r="A4412" s="116">
        <v>139259</v>
      </c>
      <c r="B4412" s="116">
        <v>9</v>
      </c>
      <c r="C4412" s="116">
        <v>1019100040</v>
      </c>
      <c r="D4412" s="116" t="s">
        <v>10643</v>
      </c>
      <c r="E4412" s="339">
        <v>6004</v>
      </c>
      <c r="F4412" s="194">
        <v>2</v>
      </c>
      <c r="G4412" s="194">
        <v>2</v>
      </c>
      <c r="H4412" s="194" t="s">
        <v>10119</v>
      </c>
      <c r="I4412" s="194">
        <f t="shared" si="207"/>
        <v>0</v>
      </c>
      <c r="J4412" s="116" t="s">
        <v>10120</v>
      </c>
      <c r="K4412" s="116" t="s">
        <v>15636</v>
      </c>
      <c r="L4412" s="197">
        <v>45819</v>
      </c>
      <c r="M4412" s="116" t="s">
        <v>15804</v>
      </c>
      <c r="N4412" s="197">
        <v>45835</v>
      </c>
      <c r="O4412" s="388">
        <f t="shared" si="208"/>
        <v>3002</v>
      </c>
      <c r="P4412" s="339">
        <f t="shared" si="209"/>
        <v>0</v>
      </c>
    </row>
    <row r="4413" spans="1:16" hidden="1" x14ac:dyDescent="0.25">
      <c r="A4413" s="116">
        <v>139259</v>
      </c>
      <c r="B4413" s="116">
        <v>21</v>
      </c>
      <c r="C4413" s="116">
        <v>1023100140</v>
      </c>
      <c r="D4413" s="116" t="s">
        <v>11171</v>
      </c>
      <c r="E4413" s="339">
        <v>36780.04</v>
      </c>
      <c r="F4413" s="194">
        <v>2</v>
      </c>
      <c r="G4413" s="194">
        <v>2</v>
      </c>
      <c r="H4413" s="194" t="s">
        <v>10119</v>
      </c>
      <c r="I4413" s="194">
        <f t="shared" si="207"/>
        <v>0</v>
      </c>
      <c r="J4413" s="116" t="s">
        <v>10120</v>
      </c>
      <c r="K4413" s="116" t="s">
        <v>15636</v>
      </c>
      <c r="L4413" s="197">
        <v>45819</v>
      </c>
      <c r="M4413" s="116" t="s">
        <v>15804</v>
      </c>
      <c r="N4413" s="197">
        <v>45835</v>
      </c>
      <c r="O4413" s="388">
        <f t="shared" si="208"/>
        <v>18390.02</v>
      </c>
      <c r="P4413" s="339">
        <f t="shared" si="209"/>
        <v>0</v>
      </c>
    </row>
    <row r="4414" spans="1:16" hidden="1" x14ac:dyDescent="0.25">
      <c r="A4414" s="116">
        <v>139259</v>
      </c>
      <c r="B4414" s="116">
        <v>20</v>
      </c>
      <c r="C4414" s="116">
        <v>1023100340</v>
      </c>
      <c r="D4414" s="116" t="s">
        <v>10969</v>
      </c>
      <c r="E4414" s="339">
        <v>36780</v>
      </c>
      <c r="F4414" s="194">
        <v>2</v>
      </c>
      <c r="G4414" s="194">
        <v>2</v>
      </c>
      <c r="H4414" s="194" t="s">
        <v>10119</v>
      </c>
      <c r="I4414" s="194">
        <f t="shared" si="207"/>
        <v>0</v>
      </c>
      <c r="J4414" s="116" t="s">
        <v>10120</v>
      </c>
      <c r="K4414" s="116" t="s">
        <v>15636</v>
      </c>
      <c r="L4414" s="197">
        <v>45819</v>
      </c>
      <c r="M4414" s="116" t="s">
        <v>15804</v>
      </c>
      <c r="N4414" s="197">
        <v>45835</v>
      </c>
      <c r="O4414" s="388">
        <f t="shared" si="208"/>
        <v>18390</v>
      </c>
      <c r="P4414" s="339">
        <f t="shared" si="209"/>
        <v>0</v>
      </c>
    </row>
    <row r="4415" spans="1:16" hidden="1" x14ac:dyDescent="0.25">
      <c r="A4415" s="116">
        <v>139259</v>
      </c>
      <c r="B4415" s="116">
        <v>13</v>
      </c>
      <c r="C4415" s="116">
        <v>1026100140</v>
      </c>
      <c r="D4415" s="116" t="s">
        <v>15618</v>
      </c>
      <c r="E4415" s="339">
        <v>750992</v>
      </c>
      <c r="F4415" s="194">
        <v>2</v>
      </c>
      <c r="G4415" s="194">
        <v>2</v>
      </c>
      <c r="H4415" s="194" t="s">
        <v>10119</v>
      </c>
      <c r="I4415" s="194">
        <f t="shared" si="207"/>
        <v>0</v>
      </c>
      <c r="J4415" s="116" t="s">
        <v>10120</v>
      </c>
      <c r="K4415" s="116" t="s">
        <v>15636</v>
      </c>
      <c r="L4415" s="197">
        <v>45819</v>
      </c>
      <c r="M4415" s="116" t="s">
        <v>15804</v>
      </c>
      <c r="N4415" s="197">
        <v>45835</v>
      </c>
      <c r="O4415" s="388">
        <f t="shared" si="208"/>
        <v>375496</v>
      </c>
      <c r="P4415" s="339">
        <f t="shared" si="209"/>
        <v>0</v>
      </c>
    </row>
    <row r="4416" spans="1:16" hidden="1" x14ac:dyDescent="0.25">
      <c r="A4416" s="116">
        <v>139259</v>
      </c>
      <c r="B4416" s="116">
        <v>5</v>
      </c>
      <c r="C4416" s="116">
        <v>1112100430</v>
      </c>
      <c r="D4416" s="116" t="s">
        <v>7760</v>
      </c>
      <c r="E4416" s="339">
        <v>79223.16</v>
      </c>
      <c r="F4416" s="194">
        <v>12</v>
      </c>
      <c r="G4416" s="194">
        <v>12</v>
      </c>
      <c r="H4416" s="194" t="s">
        <v>10119</v>
      </c>
      <c r="I4416" s="194">
        <f t="shared" si="207"/>
        <v>0</v>
      </c>
      <c r="J4416" s="116" t="s">
        <v>10120</v>
      </c>
      <c r="K4416" s="116" t="s">
        <v>15636</v>
      </c>
      <c r="L4416" s="197">
        <v>45819</v>
      </c>
      <c r="M4416" s="116" t="s">
        <v>16126</v>
      </c>
      <c r="N4416" s="197">
        <v>45979</v>
      </c>
      <c r="O4416" s="388">
        <f t="shared" si="208"/>
        <v>6601.93</v>
      </c>
      <c r="P4416" s="339">
        <f t="shared" si="209"/>
        <v>0</v>
      </c>
    </row>
    <row r="4417" spans="1:16" hidden="1" x14ac:dyDescent="0.25">
      <c r="A4417" s="116">
        <v>139259</v>
      </c>
      <c r="B4417" s="116">
        <v>16</v>
      </c>
      <c r="C4417" s="116">
        <v>1112100610</v>
      </c>
      <c r="D4417" s="116" t="s">
        <v>11174</v>
      </c>
      <c r="E4417" s="339">
        <v>1339.08</v>
      </c>
      <c r="F4417" s="194">
        <v>12</v>
      </c>
      <c r="G4417" s="194">
        <v>12</v>
      </c>
      <c r="H4417" s="194" t="s">
        <v>10119</v>
      </c>
      <c r="I4417" s="194">
        <f t="shared" si="207"/>
        <v>0</v>
      </c>
      <c r="J4417" s="116" t="s">
        <v>10120</v>
      </c>
      <c r="K4417" s="116" t="s">
        <v>15636</v>
      </c>
      <c r="L4417" s="197">
        <v>45819</v>
      </c>
      <c r="M4417" s="116" t="s">
        <v>15804</v>
      </c>
      <c r="N4417" s="197">
        <v>45835</v>
      </c>
      <c r="O4417" s="388">
        <f t="shared" si="208"/>
        <v>111.58999999999999</v>
      </c>
      <c r="P4417" s="339">
        <f t="shared" si="209"/>
        <v>0</v>
      </c>
    </row>
    <row r="4418" spans="1:16" hidden="1" x14ac:dyDescent="0.25">
      <c r="A4418" s="116">
        <v>139259</v>
      </c>
      <c r="B4418" s="116">
        <v>15</v>
      </c>
      <c r="C4418" s="116">
        <v>1112100710</v>
      </c>
      <c r="D4418" s="116" t="s">
        <v>17528</v>
      </c>
      <c r="E4418" s="339">
        <v>11907</v>
      </c>
      <c r="F4418" s="194">
        <v>12</v>
      </c>
      <c r="G4418" s="194">
        <v>12</v>
      </c>
      <c r="H4418" s="194" t="s">
        <v>10119</v>
      </c>
      <c r="I4418" s="194">
        <f t="shared" si="207"/>
        <v>0</v>
      </c>
      <c r="J4418" s="116" t="s">
        <v>10120</v>
      </c>
      <c r="K4418" s="116" t="s">
        <v>15636</v>
      </c>
      <c r="L4418" s="197">
        <v>45819</v>
      </c>
      <c r="M4418" s="116" t="s">
        <v>15804</v>
      </c>
      <c r="N4418" s="197">
        <v>45848</v>
      </c>
      <c r="O4418" s="388">
        <f t="shared" si="208"/>
        <v>992.25</v>
      </c>
      <c r="P4418" s="339">
        <f t="shared" si="209"/>
        <v>0</v>
      </c>
    </row>
    <row r="4419" spans="1:16" hidden="1" x14ac:dyDescent="0.25">
      <c r="A4419" s="116">
        <v>139259</v>
      </c>
      <c r="B4419" s="116">
        <v>24</v>
      </c>
      <c r="C4419" s="116">
        <v>1112101400</v>
      </c>
      <c r="D4419" s="116" t="s">
        <v>15637</v>
      </c>
      <c r="E4419" s="339">
        <v>277058.71999999997</v>
      </c>
      <c r="F4419" s="194">
        <v>8</v>
      </c>
      <c r="G4419" s="194">
        <v>8</v>
      </c>
      <c r="H4419" s="194" t="s">
        <v>10119</v>
      </c>
      <c r="I4419" s="194">
        <f t="shared" si="207"/>
        <v>0</v>
      </c>
      <c r="J4419" s="116" t="s">
        <v>10120</v>
      </c>
      <c r="K4419" s="116" t="s">
        <v>15636</v>
      </c>
      <c r="L4419" s="197">
        <v>45819</v>
      </c>
      <c r="M4419" s="116" t="s">
        <v>15804</v>
      </c>
      <c r="N4419" s="197">
        <v>45835</v>
      </c>
      <c r="O4419" s="388">
        <f t="shared" si="208"/>
        <v>34632.339999999997</v>
      </c>
      <c r="P4419" s="339">
        <f t="shared" si="209"/>
        <v>0</v>
      </c>
    </row>
    <row r="4420" spans="1:16" hidden="1" x14ac:dyDescent="0.25">
      <c r="A4420" s="116">
        <v>139259</v>
      </c>
      <c r="B4420" s="116">
        <v>7</v>
      </c>
      <c r="C4420" s="116">
        <v>1112102150</v>
      </c>
      <c r="D4420" s="116" t="s">
        <v>11176</v>
      </c>
      <c r="E4420" s="339">
        <v>229219.16</v>
      </c>
      <c r="F4420" s="194">
        <v>2</v>
      </c>
      <c r="G4420" s="194">
        <v>2</v>
      </c>
      <c r="H4420" s="194" t="s">
        <v>10119</v>
      </c>
      <c r="I4420" s="194">
        <f t="shared" si="207"/>
        <v>0</v>
      </c>
      <c r="J4420" s="116" t="s">
        <v>10120</v>
      </c>
      <c r="K4420" s="116" t="s">
        <v>15636</v>
      </c>
      <c r="L4420" s="197">
        <v>45819</v>
      </c>
      <c r="M4420" s="116" t="s">
        <v>16066</v>
      </c>
      <c r="N4420" s="197">
        <v>45880</v>
      </c>
      <c r="O4420" s="388">
        <f t="shared" si="208"/>
        <v>114609.58</v>
      </c>
      <c r="P4420" s="339">
        <f t="shared" si="209"/>
        <v>0</v>
      </c>
    </row>
    <row r="4421" spans="1:16" hidden="1" x14ac:dyDescent="0.25">
      <c r="A4421" s="116">
        <v>139259</v>
      </c>
      <c r="B4421" s="116">
        <v>17</v>
      </c>
      <c r="C4421" s="116">
        <v>1112102270</v>
      </c>
      <c r="D4421" s="116" t="s">
        <v>11178</v>
      </c>
      <c r="E4421" s="339">
        <v>11340</v>
      </c>
      <c r="F4421" s="194">
        <v>12</v>
      </c>
      <c r="G4421" s="194">
        <v>12</v>
      </c>
      <c r="H4421" s="194" t="s">
        <v>10119</v>
      </c>
      <c r="I4421" s="194">
        <f t="shared" si="207"/>
        <v>0</v>
      </c>
      <c r="J4421" s="116" t="s">
        <v>10120</v>
      </c>
      <c r="K4421" s="116" t="s">
        <v>15636</v>
      </c>
      <c r="L4421" s="197">
        <v>45819</v>
      </c>
      <c r="M4421" s="116" t="s">
        <v>15804</v>
      </c>
      <c r="N4421" s="197">
        <v>45880</v>
      </c>
      <c r="O4421" s="388">
        <f t="shared" si="208"/>
        <v>945</v>
      </c>
      <c r="P4421" s="339">
        <f t="shared" si="209"/>
        <v>0</v>
      </c>
    </row>
    <row r="4422" spans="1:16" hidden="1" x14ac:dyDescent="0.25">
      <c r="A4422" s="116">
        <v>139259</v>
      </c>
      <c r="B4422" s="116">
        <v>1</v>
      </c>
      <c r="C4422" s="116">
        <v>1511102130</v>
      </c>
      <c r="D4422" s="116" t="s">
        <v>10484</v>
      </c>
      <c r="E4422" s="339">
        <v>24421.68</v>
      </c>
      <c r="F4422" s="194">
        <v>24</v>
      </c>
      <c r="G4422" s="194">
        <v>24</v>
      </c>
      <c r="H4422" s="194" t="s">
        <v>10119</v>
      </c>
      <c r="I4422" s="194">
        <f t="shared" si="207"/>
        <v>0</v>
      </c>
      <c r="J4422" s="116" t="s">
        <v>10120</v>
      </c>
      <c r="K4422" s="116" t="s">
        <v>15636</v>
      </c>
      <c r="L4422" s="197">
        <v>45819</v>
      </c>
      <c r="M4422" s="116" t="s">
        <v>15804</v>
      </c>
      <c r="N4422" s="197">
        <v>45835</v>
      </c>
      <c r="O4422" s="388">
        <f t="shared" si="208"/>
        <v>1017.57</v>
      </c>
      <c r="P4422" s="339">
        <f t="shared" si="209"/>
        <v>0</v>
      </c>
    </row>
    <row r="4423" spans="1:16" hidden="1" x14ac:dyDescent="0.25">
      <c r="A4423" s="116">
        <v>139259</v>
      </c>
      <c r="B4423" s="116">
        <v>2</v>
      </c>
      <c r="C4423" s="116">
        <v>1521100650</v>
      </c>
      <c r="D4423" s="116" t="s">
        <v>17537</v>
      </c>
      <c r="E4423" s="339">
        <v>3240</v>
      </c>
      <c r="F4423" s="194">
        <v>24</v>
      </c>
      <c r="G4423" s="194">
        <v>24</v>
      </c>
      <c r="H4423" s="194" t="s">
        <v>10119</v>
      </c>
      <c r="I4423" s="194">
        <f t="shared" si="207"/>
        <v>0</v>
      </c>
      <c r="J4423" s="116" t="s">
        <v>10120</v>
      </c>
      <c r="K4423" s="116" t="s">
        <v>15636</v>
      </c>
      <c r="L4423" s="197">
        <v>45819</v>
      </c>
      <c r="M4423" s="116" t="s">
        <v>15837</v>
      </c>
      <c r="N4423" s="197">
        <v>45841</v>
      </c>
      <c r="O4423" s="388">
        <f t="shared" si="208"/>
        <v>135</v>
      </c>
      <c r="P4423" s="339">
        <f t="shared" si="209"/>
        <v>0</v>
      </c>
    </row>
    <row r="4424" spans="1:16" hidden="1" x14ac:dyDescent="0.25">
      <c r="A4424" s="116">
        <v>139259</v>
      </c>
      <c r="B4424" s="116">
        <v>14</v>
      </c>
      <c r="C4424" s="116">
        <v>1523109070</v>
      </c>
      <c r="D4424" s="116" t="s">
        <v>16200</v>
      </c>
      <c r="E4424" s="339">
        <v>2436</v>
      </c>
      <c r="F4424" s="194">
        <v>12</v>
      </c>
      <c r="G4424" s="194">
        <v>12</v>
      </c>
      <c r="H4424" s="194" t="s">
        <v>10119</v>
      </c>
      <c r="I4424" s="194">
        <f t="shared" si="207"/>
        <v>0</v>
      </c>
      <c r="J4424" s="116" t="s">
        <v>10120</v>
      </c>
      <c r="K4424" s="116" t="s">
        <v>15636</v>
      </c>
      <c r="L4424" s="197">
        <v>45819</v>
      </c>
      <c r="M4424" s="116" t="s">
        <v>16667</v>
      </c>
      <c r="N4424" s="197">
        <v>45951</v>
      </c>
      <c r="O4424" s="388">
        <f t="shared" si="208"/>
        <v>203</v>
      </c>
      <c r="P4424" s="339">
        <f t="shared" si="209"/>
        <v>0</v>
      </c>
    </row>
    <row r="4425" spans="1:16" hidden="1" x14ac:dyDescent="0.25">
      <c r="A4425" s="116">
        <v>139259</v>
      </c>
      <c r="B4425" s="116">
        <v>4</v>
      </c>
      <c r="C4425" s="116">
        <v>1546101840</v>
      </c>
      <c r="D4425" s="116" t="s">
        <v>10957</v>
      </c>
      <c r="E4425" s="339">
        <v>45166</v>
      </c>
      <c r="F4425" s="194">
        <v>4</v>
      </c>
      <c r="G4425" s="194">
        <v>4</v>
      </c>
      <c r="H4425" s="194" t="s">
        <v>10119</v>
      </c>
      <c r="I4425" s="194">
        <f t="shared" si="207"/>
        <v>0</v>
      </c>
      <c r="J4425" s="116" t="s">
        <v>10120</v>
      </c>
      <c r="K4425" s="116" t="s">
        <v>15636</v>
      </c>
      <c r="L4425" s="197">
        <v>45819</v>
      </c>
      <c r="M4425" s="116"/>
      <c r="N4425" s="197">
        <v>45848</v>
      </c>
      <c r="O4425" s="388">
        <f t="shared" si="208"/>
        <v>11291.5</v>
      </c>
      <c r="P4425" s="339">
        <f t="shared" si="209"/>
        <v>0</v>
      </c>
    </row>
    <row r="4426" spans="1:16" hidden="1" x14ac:dyDescent="0.25">
      <c r="A4426" s="116">
        <v>139259</v>
      </c>
      <c r="B4426" s="116">
        <v>6</v>
      </c>
      <c r="C4426" s="116">
        <v>1546101870</v>
      </c>
      <c r="D4426" s="116" t="s">
        <v>16201</v>
      </c>
      <c r="E4426" s="339">
        <v>5748.9</v>
      </c>
      <c r="F4426" s="194">
        <v>10</v>
      </c>
      <c r="G4426" s="194">
        <v>10</v>
      </c>
      <c r="H4426" s="194" t="s">
        <v>10119</v>
      </c>
      <c r="I4426" s="194">
        <f t="shared" si="207"/>
        <v>0</v>
      </c>
      <c r="J4426" s="116" t="s">
        <v>10120</v>
      </c>
      <c r="K4426" s="116" t="s">
        <v>15636</v>
      </c>
      <c r="L4426" s="197">
        <v>45819</v>
      </c>
      <c r="M4426" s="116" t="s">
        <v>15804</v>
      </c>
      <c r="N4426" s="197">
        <v>45835</v>
      </c>
      <c r="O4426" s="388">
        <f t="shared" si="208"/>
        <v>574.89</v>
      </c>
      <c r="P4426" s="339">
        <f t="shared" si="209"/>
        <v>0</v>
      </c>
    </row>
    <row r="4427" spans="1:16" hidden="1" x14ac:dyDescent="0.25">
      <c r="A4427" s="116">
        <v>139259</v>
      </c>
      <c r="B4427" s="116">
        <v>3</v>
      </c>
      <c r="C4427" s="116">
        <v>1810105190</v>
      </c>
      <c r="D4427" s="116" t="s">
        <v>10568</v>
      </c>
      <c r="E4427" s="339">
        <v>10255.68</v>
      </c>
      <c r="F4427" s="194">
        <v>48</v>
      </c>
      <c r="G4427" s="194">
        <v>48</v>
      </c>
      <c r="H4427" s="194" t="s">
        <v>10119</v>
      </c>
      <c r="I4427" s="194">
        <f t="shared" si="207"/>
        <v>0</v>
      </c>
      <c r="J4427" s="116" t="s">
        <v>10120</v>
      </c>
      <c r="K4427" s="116" t="s">
        <v>15636</v>
      </c>
      <c r="L4427" s="197">
        <v>45819</v>
      </c>
      <c r="M4427" s="116" t="s">
        <v>15804</v>
      </c>
      <c r="N4427" s="197">
        <v>45835</v>
      </c>
      <c r="O4427" s="388">
        <f t="shared" si="208"/>
        <v>213.66</v>
      </c>
      <c r="P4427" s="339">
        <f t="shared" si="209"/>
        <v>0</v>
      </c>
    </row>
    <row r="4428" spans="1:16" hidden="1" x14ac:dyDescent="0.25">
      <c r="A4428" s="116">
        <v>139260</v>
      </c>
      <c r="B4428" s="116">
        <v>6</v>
      </c>
      <c r="C4428" s="116">
        <v>1019103740</v>
      </c>
      <c r="D4428" s="116" t="s">
        <v>11165</v>
      </c>
      <c r="E4428" s="339">
        <v>467.56</v>
      </c>
      <c r="F4428" s="194">
        <v>2</v>
      </c>
      <c r="G4428" s="194">
        <v>2</v>
      </c>
      <c r="H4428" s="194" t="s">
        <v>10119</v>
      </c>
      <c r="I4428" s="194">
        <f t="shared" si="207"/>
        <v>0</v>
      </c>
      <c r="J4428" s="116" t="s">
        <v>10120</v>
      </c>
      <c r="K4428" s="116" t="s">
        <v>15835</v>
      </c>
      <c r="L4428" s="197">
        <v>45827</v>
      </c>
      <c r="M4428" s="116" t="s">
        <v>15836</v>
      </c>
      <c r="N4428" s="197">
        <v>45841</v>
      </c>
      <c r="O4428" s="388">
        <f t="shared" si="208"/>
        <v>233.78</v>
      </c>
      <c r="P4428" s="339">
        <f t="shared" si="209"/>
        <v>0</v>
      </c>
    </row>
    <row r="4429" spans="1:16" hidden="1" x14ac:dyDescent="0.25">
      <c r="A4429" s="116">
        <v>139260</v>
      </c>
      <c r="B4429" s="116">
        <v>8</v>
      </c>
      <c r="C4429" s="116">
        <v>1323100020</v>
      </c>
      <c r="D4429" s="116" t="s">
        <v>10649</v>
      </c>
      <c r="E4429" s="339">
        <v>18000</v>
      </c>
      <c r="F4429" s="194">
        <v>1</v>
      </c>
      <c r="G4429" s="194">
        <v>1</v>
      </c>
      <c r="H4429" s="194" t="s">
        <v>10119</v>
      </c>
      <c r="I4429" s="194">
        <f t="shared" si="207"/>
        <v>0</v>
      </c>
      <c r="J4429" s="116" t="s">
        <v>10120</v>
      </c>
      <c r="K4429" s="116" t="s">
        <v>15835</v>
      </c>
      <c r="L4429" s="197">
        <v>45827</v>
      </c>
      <c r="M4429" s="116"/>
      <c r="N4429" s="197">
        <v>45876</v>
      </c>
      <c r="O4429" s="388">
        <f t="shared" si="208"/>
        <v>18000</v>
      </c>
      <c r="P4429" s="339">
        <f t="shared" si="209"/>
        <v>0</v>
      </c>
    </row>
    <row r="4430" spans="1:16" hidden="1" x14ac:dyDescent="0.25">
      <c r="A4430" s="116">
        <v>139260</v>
      </c>
      <c r="B4430" s="116">
        <v>5</v>
      </c>
      <c r="C4430" s="116">
        <v>1521100020</v>
      </c>
      <c r="D4430" s="116" t="s">
        <v>17671</v>
      </c>
      <c r="E4430" s="339">
        <v>18.7</v>
      </c>
      <c r="F4430" s="194">
        <v>2</v>
      </c>
      <c r="G4430" s="194">
        <v>2</v>
      </c>
      <c r="H4430" s="194" t="s">
        <v>10119</v>
      </c>
      <c r="I4430" s="194">
        <f t="shared" si="207"/>
        <v>0</v>
      </c>
      <c r="J4430" s="116" t="s">
        <v>10120</v>
      </c>
      <c r="K4430" s="116" t="s">
        <v>15835</v>
      </c>
      <c r="L4430" s="197">
        <v>45827</v>
      </c>
      <c r="M4430" s="116"/>
      <c r="N4430" s="197">
        <v>45876</v>
      </c>
      <c r="O4430" s="388">
        <f t="shared" si="208"/>
        <v>9.35</v>
      </c>
      <c r="P4430" s="339">
        <f t="shared" si="209"/>
        <v>0</v>
      </c>
    </row>
    <row r="4431" spans="1:16" hidden="1" x14ac:dyDescent="0.25">
      <c r="A4431" s="116">
        <v>139260</v>
      </c>
      <c r="B4431" s="116">
        <v>4</v>
      </c>
      <c r="C4431" s="116">
        <v>1521100240</v>
      </c>
      <c r="D4431" s="116" t="s">
        <v>17554</v>
      </c>
      <c r="E4431" s="339">
        <v>276</v>
      </c>
      <c r="F4431" s="194">
        <v>4</v>
      </c>
      <c r="G4431" s="194">
        <v>4</v>
      </c>
      <c r="H4431" s="194" t="s">
        <v>10119</v>
      </c>
      <c r="I4431" s="194">
        <f t="shared" si="207"/>
        <v>0</v>
      </c>
      <c r="J4431" s="116" t="s">
        <v>10120</v>
      </c>
      <c r="K4431" s="116" t="s">
        <v>15835</v>
      </c>
      <c r="L4431" s="197">
        <v>45827</v>
      </c>
      <c r="M4431" s="116"/>
      <c r="N4431" s="197">
        <v>45876</v>
      </c>
      <c r="O4431" s="388">
        <f t="shared" si="208"/>
        <v>69</v>
      </c>
      <c r="P4431" s="339">
        <f t="shared" si="209"/>
        <v>0</v>
      </c>
    </row>
    <row r="4432" spans="1:16" hidden="1" x14ac:dyDescent="0.25">
      <c r="A4432" s="116">
        <v>139260</v>
      </c>
      <c r="B4432" s="116">
        <v>1</v>
      </c>
      <c r="C4432" s="116">
        <v>1810103640</v>
      </c>
      <c r="D4432" s="116" t="s">
        <v>17530</v>
      </c>
      <c r="E4432" s="339">
        <v>649.72</v>
      </c>
      <c r="F4432" s="194">
        <v>4</v>
      </c>
      <c r="G4432" s="194">
        <v>4</v>
      </c>
      <c r="H4432" s="194" t="s">
        <v>10119</v>
      </c>
      <c r="I4432" s="194">
        <f t="shared" si="207"/>
        <v>0</v>
      </c>
      <c r="J4432" s="116" t="s">
        <v>10120</v>
      </c>
      <c r="K4432" s="116" t="s">
        <v>15835</v>
      </c>
      <c r="L4432" s="197">
        <v>45827</v>
      </c>
      <c r="M4432" s="116"/>
      <c r="N4432" s="197">
        <v>45876</v>
      </c>
      <c r="O4432" s="388">
        <f t="shared" si="208"/>
        <v>162.43</v>
      </c>
      <c r="P4432" s="339">
        <f t="shared" si="209"/>
        <v>0</v>
      </c>
    </row>
    <row r="4433" spans="1:16" hidden="1" x14ac:dyDescent="0.25">
      <c r="A4433" s="116">
        <v>139260</v>
      </c>
      <c r="B4433" s="116">
        <v>3</v>
      </c>
      <c r="C4433" s="116">
        <v>1810103660</v>
      </c>
      <c r="D4433" s="116" t="s">
        <v>17522</v>
      </c>
      <c r="E4433" s="339">
        <v>860</v>
      </c>
      <c r="F4433" s="194">
        <v>4</v>
      </c>
      <c r="G4433" s="194">
        <v>4</v>
      </c>
      <c r="H4433" s="194" t="s">
        <v>10119</v>
      </c>
      <c r="I4433" s="194">
        <f t="shared" si="207"/>
        <v>0</v>
      </c>
      <c r="J4433" s="116" t="s">
        <v>10120</v>
      </c>
      <c r="K4433" s="116" t="s">
        <v>15835</v>
      </c>
      <c r="L4433" s="197">
        <v>45827</v>
      </c>
      <c r="M4433" s="116"/>
      <c r="N4433" s="197">
        <v>45876</v>
      </c>
      <c r="O4433" s="388">
        <f t="shared" si="208"/>
        <v>215</v>
      </c>
      <c r="P4433" s="339">
        <f t="shared" si="209"/>
        <v>0</v>
      </c>
    </row>
    <row r="4434" spans="1:16" hidden="1" x14ac:dyDescent="0.25">
      <c r="A4434" s="116">
        <v>139260</v>
      </c>
      <c r="B4434" s="116">
        <v>7</v>
      </c>
      <c r="C4434" s="116">
        <v>1810104090</v>
      </c>
      <c r="D4434" s="116" t="s">
        <v>17500</v>
      </c>
      <c r="E4434" s="339">
        <v>8968.2800000000007</v>
      </c>
      <c r="F4434" s="194">
        <v>4</v>
      </c>
      <c r="G4434" s="194">
        <v>4</v>
      </c>
      <c r="H4434" s="194" t="s">
        <v>10119</v>
      </c>
      <c r="I4434" s="194">
        <f t="shared" si="207"/>
        <v>0</v>
      </c>
      <c r="J4434" s="116" t="s">
        <v>10120</v>
      </c>
      <c r="K4434" s="116" t="s">
        <v>15835</v>
      </c>
      <c r="L4434" s="197">
        <v>45827</v>
      </c>
      <c r="M4434" s="116" t="s">
        <v>17815</v>
      </c>
      <c r="N4434" s="197">
        <v>45841</v>
      </c>
      <c r="O4434" s="388">
        <f t="shared" si="208"/>
        <v>2242.0700000000002</v>
      </c>
      <c r="P4434" s="339">
        <f t="shared" si="209"/>
        <v>0</v>
      </c>
    </row>
    <row r="4435" spans="1:16" hidden="1" x14ac:dyDescent="0.25">
      <c r="A4435" s="116">
        <v>139260</v>
      </c>
      <c r="B4435" s="116">
        <v>2</v>
      </c>
      <c r="C4435" s="116">
        <v>1810104530</v>
      </c>
      <c r="D4435" s="116" t="s">
        <v>17764</v>
      </c>
      <c r="E4435" s="339">
        <v>606</v>
      </c>
      <c r="F4435" s="194">
        <v>6</v>
      </c>
      <c r="G4435" s="194">
        <v>6</v>
      </c>
      <c r="H4435" s="194" t="s">
        <v>10119</v>
      </c>
      <c r="I4435" s="194">
        <f t="shared" si="207"/>
        <v>0</v>
      </c>
      <c r="J4435" s="116" t="s">
        <v>10120</v>
      </c>
      <c r="K4435" s="116" t="s">
        <v>15835</v>
      </c>
      <c r="L4435" s="197">
        <v>45827</v>
      </c>
      <c r="M4435" s="116"/>
      <c r="N4435" s="197">
        <v>45876</v>
      </c>
      <c r="O4435" s="388">
        <f t="shared" si="208"/>
        <v>101</v>
      </c>
      <c r="P4435" s="339">
        <f t="shared" si="209"/>
        <v>0</v>
      </c>
    </row>
    <row r="4436" spans="1:16" hidden="1" x14ac:dyDescent="0.25">
      <c r="A4436" s="116">
        <v>139262</v>
      </c>
      <c r="B4436" s="116">
        <v>4</v>
      </c>
      <c r="C4436" s="116">
        <v>1016101340</v>
      </c>
      <c r="D4436" s="116" t="s">
        <v>10489</v>
      </c>
      <c r="E4436" s="339">
        <v>4937</v>
      </c>
      <c r="F4436" s="194">
        <v>1</v>
      </c>
      <c r="G4436" s="194">
        <v>1</v>
      </c>
      <c r="H4436" s="194" t="s">
        <v>10119</v>
      </c>
      <c r="I4436" s="194">
        <f t="shared" si="207"/>
        <v>0</v>
      </c>
      <c r="J4436" s="116" t="s">
        <v>10120</v>
      </c>
      <c r="K4436" s="116" t="s">
        <v>15636</v>
      </c>
      <c r="L4436" s="197">
        <v>45819</v>
      </c>
      <c r="M4436" s="116"/>
      <c r="N4436" s="197">
        <v>45876</v>
      </c>
      <c r="O4436" s="388">
        <f t="shared" si="208"/>
        <v>4937</v>
      </c>
      <c r="P4436" s="339">
        <f t="shared" si="209"/>
        <v>0</v>
      </c>
    </row>
    <row r="4437" spans="1:16" hidden="1" x14ac:dyDescent="0.25">
      <c r="A4437" s="116">
        <v>139262</v>
      </c>
      <c r="B4437" s="116">
        <v>7</v>
      </c>
      <c r="C4437" s="116">
        <v>1019103350</v>
      </c>
      <c r="D4437" s="116" t="s">
        <v>16161</v>
      </c>
      <c r="E4437" s="339">
        <v>4864</v>
      </c>
      <c r="F4437" s="194">
        <v>1</v>
      </c>
      <c r="G4437" s="194">
        <v>1</v>
      </c>
      <c r="H4437" s="194" t="s">
        <v>10119</v>
      </c>
      <c r="I4437" s="194">
        <f t="shared" si="207"/>
        <v>0</v>
      </c>
      <c r="J4437" s="116" t="s">
        <v>10120</v>
      </c>
      <c r="K4437" s="116" t="s">
        <v>15636</v>
      </c>
      <c r="L4437" s="197">
        <v>45819</v>
      </c>
      <c r="M4437" s="116"/>
      <c r="N4437" s="197">
        <v>45908</v>
      </c>
      <c r="O4437" s="388">
        <f t="shared" si="208"/>
        <v>4864</v>
      </c>
      <c r="P4437" s="339">
        <f t="shared" si="209"/>
        <v>0</v>
      </c>
    </row>
    <row r="4438" spans="1:16" hidden="1" x14ac:dyDescent="0.25">
      <c r="A4438" s="116">
        <v>139262</v>
      </c>
      <c r="B4438" s="116">
        <v>3</v>
      </c>
      <c r="C4438" s="116">
        <v>1112101400</v>
      </c>
      <c r="D4438" s="116" t="s">
        <v>15637</v>
      </c>
      <c r="E4438" s="339">
        <v>103897.02</v>
      </c>
      <c r="F4438" s="194">
        <v>3</v>
      </c>
      <c r="G4438" s="194">
        <v>3</v>
      </c>
      <c r="H4438" s="194" t="s">
        <v>10119</v>
      </c>
      <c r="I4438" s="194">
        <f t="shared" si="207"/>
        <v>0</v>
      </c>
      <c r="J4438" s="116" t="s">
        <v>10120</v>
      </c>
      <c r="K4438" s="116" t="s">
        <v>15636</v>
      </c>
      <c r="L4438" s="197">
        <v>45819</v>
      </c>
      <c r="M4438" s="116"/>
      <c r="N4438" s="197">
        <v>45876</v>
      </c>
      <c r="O4438" s="388">
        <f t="shared" si="208"/>
        <v>34632.340000000004</v>
      </c>
      <c r="P4438" s="339">
        <f t="shared" si="209"/>
        <v>0</v>
      </c>
    </row>
    <row r="4439" spans="1:16" hidden="1" x14ac:dyDescent="0.25">
      <c r="A4439" s="116">
        <v>139262</v>
      </c>
      <c r="B4439" s="116">
        <v>2</v>
      </c>
      <c r="C4439" s="116">
        <v>1521100240</v>
      </c>
      <c r="D4439" s="116" t="s">
        <v>17554</v>
      </c>
      <c r="E4439" s="339">
        <v>138</v>
      </c>
      <c r="F4439" s="194">
        <v>2</v>
      </c>
      <c r="G4439" s="194">
        <v>2</v>
      </c>
      <c r="H4439" s="194" t="s">
        <v>10119</v>
      </c>
      <c r="I4439" s="194">
        <f t="shared" si="207"/>
        <v>0</v>
      </c>
      <c r="J4439" s="116" t="s">
        <v>10120</v>
      </c>
      <c r="K4439" s="116" t="s">
        <v>15636</v>
      </c>
      <c r="L4439" s="197">
        <v>45819</v>
      </c>
      <c r="M4439" s="116"/>
      <c r="N4439" s="197">
        <v>45876</v>
      </c>
      <c r="O4439" s="388">
        <f t="shared" si="208"/>
        <v>69</v>
      </c>
      <c r="P4439" s="339">
        <f t="shared" si="209"/>
        <v>0</v>
      </c>
    </row>
    <row r="4440" spans="1:16" hidden="1" x14ac:dyDescent="0.25">
      <c r="A4440" s="116">
        <v>139262</v>
      </c>
      <c r="B4440" s="116">
        <v>8</v>
      </c>
      <c r="C4440" s="116">
        <v>1810103620</v>
      </c>
      <c r="D4440" s="116" t="s">
        <v>17649</v>
      </c>
      <c r="E4440" s="339">
        <v>9635.76</v>
      </c>
      <c r="F4440" s="194">
        <v>4</v>
      </c>
      <c r="G4440" s="194">
        <v>4</v>
      </c>
      <c r="H4440" s="194" t="s">
        <v>10119</v>
      </c>
      <c r="I4440" s="194">
        <f t="shared" si="207"/>
        <v>0</v>
      </c>
      <c r="J4440" s="116" t="s">
        <v>10120</v>
      </c>
      <c r="K4440" s="116" t="s">
        <v>15636</v>
      </c>
      <c r="L4440" s="197">
        <v>45819</v>
      </c>
      <c r="M4440" s="116"/>
      <c r="N4440" s="197">
        <v>45876</v>
      </c>
      <c r="O4440" s="388">
        <f t="shared" si="208"/>
        <v>2408.94</v>
      </c>
      <c r="P4440" s="339">
        <f t="shared" si="209"/>
        <v>0</v>
      </c>
    </row>
    <row r="4441" spans="1:16" hidden="1" x14ac:dyDescent="0.25">
      <c r="A4441" s="116">
        <v>139262</v>
      </c>
      <c r="B4441" s="116">
        <v>6</v>
      </c>
      <c r="C4441" s="116">
        <v>1810103640</v>
      </c>
      <c r="D4441" s="116" t="s">
        <v>17530</v>
      </c>
      <c r="E4441" s="339">
        <v>649.72</v>
      </c>
      <c r="F4441" s="194">
        <v>4</v>
      </c>
      <c r="G4441" s="194">
        <v>4</v>
      </c>
      <c r="H4441" s="194" t="s">
        <v>10119</v>
      </c>
      <c r="I4441" s="194">
        <f t="shared" si="207"/>
        <v>0</v>
      </c>
      <c r="J4441" s="116" t="s">
        <v>10120</v>
      </c>
      <c r="K4441" s="116" t="s">
        <v>15636</v>
      </c>
      <c r="L4441" s="197">
        <v>45819</v>
      </c>
      <c r="M4441" s="116"/>
      <c r="N4441" s="197">
        <v>45876</v>
      </c>
      <c r="O4441" s="388">
        <f t="shared" si="208"/>
        <v>162.43</v>
      </c>
      <c r="P4441" s="339">
        <f t="shared" si="209"/>
        <v>0</v>
      </c>
    </row>
    <row r="4442" spans="1:16" hidden="1" x14ac:dyDescent="0.25">
      <c r="A4442" s="116">
        <v>139262</v>
      </c>
      <c r="B4442" s="116">
        <v>1</v>
      </c>
      <c r="C4442" s="116">
        <v>1810103660</v>
      </c>
      <c r="D4442" s="116" t="s">
        <v>17522</v>
      </c>
      <c r="E4442" s="339">
        <v>430</v>
      </c>
      <c r="F4442" s="194">
        <v>2</v>
      </c>
      <c r="G4442" s="194">
        <v>2</v>
      </c>
      <c r="H4442" s="194" t="s">
        <v>10119</v>
      </c>
      <c r="I4442" s="194">
        <f t="shared" si="207"/>
        <v>0</v>
      </c>
      <c r="J4442" s="116" t="s">
        <v>10120</v>
      </c>
      <c r="K4442" s="116" t="s">
        <v>15636</v>
      </c>
      <c r="L4442" s="197">
        <v>45819</v>
      </c>
      <c r="M4442" s="116"/>
      <c r="N4442" s="197">
        <v>45876</v>
      </c>
      <c r="O4442" s="388">
        <f t="shared" si="208"/>
        <v>215</v>
      </c>
      <c r="P4442" s="339">
        <f t="shared" si="209"/>
        <v>0</v>
      </c>
    </row>
    <row r="4443" spans="1:16" hidden="1" x14ac:dyDescent="0.25">
      <c r="A4443" s="116">
        <v>139262</v>
      </c>
      <c r="B4443" s="116">
        <v>5</v>
      </c>
      <c r="C4443" s="116">
        <v>1810104650</v>
      </c>
      <c r="D4443" s="116" t="s">
        <v>17816</v>
      </c>
      <c r="E4443" s="339">
        <v>960</v>
      </c>
      <c r="F4443" s="194">
        <v>4</v>
      </c>
      <c r="G4443" s="194">
        <v>4</v>
      </c>
      <c r="H4443" s="194" t="s">
        <v>10119</v>
      </c>
      <c r="I4443" s="194">
        <f t="shared" si="207"/>
        <v>0</v>
      </c>
      <c r="J4443" s="116" t="s">
        <v>10120</v>
      </c>
      <c r="K4443" s="116" t="s">
        <v>15636</v>
      </c>
      <c r="L4443" s="197">
        <v>45819</v>
      </c>
      <c r="M4443" s="116"/>
      <c r="N4443" s="197">
        <v>45876</v>
      </c>
      <c r="O4443" s="388">
        <f t="shared" si="208"/>
        <v>240</v>
      </c>
      <c r="P4443" s="339">
        <f t="shared" si="209"/>
        <v>0</v>
      </c>
    </row>
    <row r="4444" spans="1:16" hidden="1" x14ac:dyDescent="0.25">
      <c r="A4444" s="116">
        <v>139274</v>
      </c>
      <c r="B4444" s="116">
        <v>1</v>
      </c>
      <c r="C4444" s="116">
        <v>1016100010</v>
      </c>
      <c r="D4444" s="116" t="s">
        <v>10705</v>
      </c>
      <c r="E4444" s="339">
        <v>41949.52</v>
      </c>
      <c r="F4444" s="194">
        <v>2</v>
      </c>
      <c r="G4444" s="194">
        <v>2</v>
      </c>
      <c r="H4444" s="194" t="s">
        <v>10119</v>
      </c>
      <c r="I4444" s="194">
        <f t="shared" si="207"/>
        <v>0</v>
      </c>
      <c r="J4444" s="116" t="s">
        <v>10126</v>
      </c>
      <c r="K4444" s="116" t="s">
        <v>15310</v>
      </c>
      <c r="L4444" s="197">
        <v>45820</v>
      </c>
      <c r="M4444" s="116"/>
      <c r="N4444" s="197">
        <v>45820</v>
      </c>
      <c r="O4444" s="388">
        <f t="shared" si="208"/>
        <v>20974.76</v>
      </c>
      <c r="P4444" s="339">
        <f t="shared" si="209"/>
        <v>0</v>
      </c>
    </row>
    <row r="4445" spans="1:16" hidden="1" x14ac:dyDescent="0.25">
      <c r="A4445" s="116">
        <v>139274</v>
      </c>
      <c r="B4445" s="116">
        <v>2</v>
      </c>
      <c r="C4445" s="116">
        <v>1016101000</v>
      </c>
      <c r="D4445" s="116" t="s">
        <v>10377</v>
      </c>
      <c r="E4445" s="339">
        <v>33268</v>
      </c>
      <c r="F4445" s="194">
        <v>1</v>
      </c>
      <c r="G4445" s="194">
        <v>1</v>
      </c>
      <c r="H4445" s="194" t="s">
        <v>10119</v>
      </c>
      <c r="I4445" s="194">
        <f t="shared" si="207"/>
        <v>0</v>
      </c>
      <c r="J4445" s="116" t="s">
        <v>10126</v>
      </c>
      <c r="K4445" s="116" t="s">
        <v>15310</v>
      </c>
      <c r="L4445" s="197">
        <v>45820</v>
      </c>
      <c r="M4445" s="116"/>
      <c r="N4445" s="197">
        <v>45820</v>
      </c>
      <c r="O4445" s="388">
        <f t="shared" si="208"/>
        <v>33268</v>
      </c>
      <c r="P4445" s="339">
        <f t="shared" si="209"/>
        <v>0</v>
      </c>
    </row>
    <row r="4446" spans="1:16" hidden="1" x14ac:dyDescent="0.25">
      <c r="A4446" s="116">
        <v>139302</v>
      </c>
      <c r="B4446" s="116">
        <v>1</v>
      </c>
      <c r="C4446" s="116">
        <v>1014104530</v>
      </c>
      <c r="D4446" s="116" t="s">
        <v>10355</v>
      </c>
      <c r="E4446" s="339">
        <v>28990</v>
      </c>
      <c r="F4446" s="194">
        <v>1</v>
      </c>
      <c r="G4446" s="194">
        <v>1</v>
      </c>
      <c r="H4446" s="194" t="s">
        <v>10119</v>
      </c>
      <c r="I4446" s="194">
        <f t="shared" si="207"/>
        <v>0</v>
      </c>
      <c r="J4446" s="116" t="s">
        <v>10126</v>
      </c>
      <c r="K4446" s="116" t="s">
        <v>15310</v>
      </c>
      <c r="L4446" s="197">
        <v>45820</v>
      </c>
      <c r="M4446" s="116"/>
      <c r="N4446" s="197">
        <v>45820</v>
      </c>
      <c r="O4446" s="388">
        <f t="shared" si="208"/>
        <v>28990</v>
      </c>
      <c r="P4446" s="339">
        <f t="shared" si="209"/>
        <v>0</v>
      </c>
    </row>
    <row r="4447" spans="1:16" hidden="1" x14ac:dyDescent="0.25">
      <c r="A4447" s="116">
        <v>139309</v>
      </c>
      <c r="B4447" s="116">
        <v>3</v>
      </c>
      <c r="C4447" s="116">
        <v>1310110120</v>
      </c>
      <c r="D4447" s="116" t="s">
        <v>8557</v>
      </c>
      <c r="E4447" s="339">
        <v>26340</v>
      </c>
      <c r="F4447" s="194">
        <v>6</v>
      </c>
      <c r="G4447" s="194">
        <v>6</v>
      </c>
      <c r="H4447" s="194" t="s">
        <v>10119</v>
      </c>
      <c r="I4447" s="194">
        <f t="shared" si="207"/>
        <v>0</v>
      </c>
      <c r="J4447" s="116" t="s">
        <v>10120</v>
      </c>
      <c r="K4447" s="116" t="s">
        <v>15225</v>
      </c>
      <c r="L4447" s="197">
        <v>45820</v>
      </c>
      <c r="M4447" s="116"/>
      <c r="N4447" s="197">
        <v>45825</v>
      </c>
      <c r="O4447" s="388">
        <f t="shared" si="208"/>
        <v>4390</v>
      </c>
      <c r="P4447" s="339">
        <f t="shared" si="209"/>
        <v>0</v>
      </c>
    </row>
    <row r="4448" spans="1:16" hidden="1" x14ac:dyDescent="0.25">
      <c r="A4448" s="116">
        <v>139309</v>
      </c>
      <c r="B4448" s="116">
        <v>4</v>
      </c>
      <c r="C4448" s="116">
        <v>1310110140</v>
      </c>
      <c r="D4448" s="116" t="s">
        <v>8561</v>
      </c>
      <c r="E4448" s="339">
        <v>5899.92</v>
      </c>
      <c r="F4448" s="194">
        <v>6</v>
      </c>
      <c r="G4448" s="194">
        <v>6</v>
      </c>
      <c r="H4448" s="194" t="s">
        <v>10119</v>
      </c>
      <c r="I4448" s="194">
        <f t="shared" si="207"/>
        <v>0</v>
      </c>
      <c r="J4448" s="116" t="s">
        <v>10120</v>
      </c>
      <c r="K4448" s="116" t="s">
        <v>15225</v>
      </c>
      <c r="L4448" s="197">
        <v>45820</v>
      </c>
      <c r="M4448" s="116"/>
      <c r="N4448" s="197">
        <v>45825</v>
      </c>
      <c r="O4448" s="388">
        <f t="shared" si="208"/>
        <v>983.32</v>
      </c>
      <c r="P4448" s="339">
        <f t="shared" si="209"/>
        <v>0</v>
      </c>
    </row>
    <row r="4449" spans="1:16" hidden="1" x14ac:dyDescent="0.25">
      <c r="A4449" s="116">
        <v>139309</v>
      </c>
      <c r="B4449" s="116">
        <v>5</v>
      </c>
      <c r="C4449" s="116">
        <v>1321100480</v>
      </c>
      <c r="D4449" s="116" t="s">
        <v>10385</v>
      </c>
      <c r="E4449" s="339">
        <v>365378.28</v>
      </c>
      <c r="F4449" s="194">
        <v>6</v>
      </c>
      <c r="G4449" s="194">
        <v>6</v>
      </c>
      <c r="H4449" s="194" t="s">
        <v>10119</v>
      </c>
      <c r="I4449" s="194">
        <f t="shared" si="207"/>
        <v>0</v>
      </c>
      <c r="J4449" s="116" t="s">
        <v>10120</v>
      </c>
      <c r="K4449" s="116" t="s">
        <v>15225</v>
      </c>
      <c r="L4449" s="197">
        <v>45820</v>
      </c>
      <c r="M4449" s="116" t="s">
        <v>15805</v>
      </c>
      <c r="N4449" s="197">
        <v>45835</v>
      </c>
      <c r="O4449" s="388">
        <f t="shared" si="208"/>
        <v>60896.380000000005</v>
      </c>
      <c r="P4449" s="339">
        <f t="shared" si="209"/>
        <v>0</v>
      </c>
    </row>
    <row r="4450" spans="1:16" hidden="1" x14ac:dyDescent="0.25">
      <c r="A4450" s="116">
        <v>139309</v>
      </c>
      <c r="B4450" s="116">
        <v>6</v>
      </c>
      <c r="C4450" s="116">
        <v>1321100610</v>
      </c>
      <c r="D4450" s="116" t="s">
        <v>6938</v>
      </c>
      <c r="E4450" s="339">
        <v>248648.58</v>
      </c>
      <c r="F4450" s="194">
        <v>6</v>
      </c>
      <c r="G4450" s="194">
        <v>6</v>
      </c>
      <c r="H4450" s="194" t="s">
        <v>10119</v>
      </c>
      <c r="I4450" s="194">
        <f t="shared" si="207"/>
        <v>0</v>
      </c>
      <c r="J4450" s="116" t="s">
        <v>10120</v>
      </c>
      <c r="K4450" s="116" t="s">
        <v>15225</v>
      </c>
      <c r="L4450" s="197">
        <v>45820</v>
      </c>
      <c r="M4450" s="116"/>
      <c r="N4450" s="197">
        <v>45825</v>
      </c>
      <c r="O4450" s="388">
        <f t="shared" si="208"/>
        <v>41441.43</v>
      </c>
      <c r="P4450" s="339">
        <f t="shared" si="209"/>
        <v>0</v>
      </c>
    </row>
    <row r="4451" spans="1:16" hidden="1" x14ac:dyDescent="0.25">
      <c r="A4451" s="116">
        <v>139309</v>
      </c>
      <c r="B4451" s="116">
        <v>1</v>
      </c>
      <c r="C4451" s="116">
        <v>1324103570</v>
      </c>
      <c r="D4451" s="116" t="s">
        <v>15713</v>
      </c>
      <c r="E4451" s="339">
        <v>852113.7</v>
      </c>
      <c r="F4451" s="194">
        <v>6</v>
      </c>
      <c r="G4451" s="194">
        <v>6</v>
      </c>
      <c r="H4451" s="194" t="s">
        <v>10119</v>
      </c>
      <c r="I4451" s="194">
        <f t="shared" si="207"/>
        <v>0</v>
      </c>
      <c r="J4451" s="116" t="s">
        <v>10120</v>
      </c>
      <c r="K4451" s="116" t="s">
        <v>15225</v>
      </c>
      <c r="L4451" s="197">
        <v>45820</v>
      </c>
      <c r="M4451" s="116"/>
      <c r="N4451" s="197">
        <v>45825</v>
      </c>
      <c r="O4451" s="388">
        <f t="shared" si="208"/>
        <v>142018.94999999998</v>
      </c>
      <c r="P4451" s="339">
        <f t="shared" si="209"/>
        <v>0</v>
      </c>
    </row>
    <row r="4452" spans="1:16" hidden="1" x14ac:dyDescent="0.25">
      <c r="A4452" s="116">
        <v>139309</v>
      </c>
      <c r="B4452" s="116">
        <v>2</v>
      </c>
      <c r="C4452" s="116">
        <v>1324103590</v>
      </c>
      <c r="D4452" s="116" t="s">
        <v>15714</v>
      </c>
      <c r="E4452" s="339">
        <v>155481.12</v>
      </c>
      <c r="F4452" s="194">
        <v>6</v>
      </c>
      <c r="G4452" s="194">
        <v>6</v>
      </c>
      <c r="H4452" s="194" t="s">
        <v>10119</v>
      </c>
      <c r="I4452" s="194">
        <f t="shared" si="207"/>
        <v>0</v>
      </c>
      <c r="J4452" s="116" t="s">
        <v>10120</v>
      </c>
      <c r="K4452" s="116" t="s">
        <v>15225</v>
      </c>
      <c r="L4452" s="197">
        <v>45820</v>
      </c>
      <c r="M4452" s="116"/>
      <c r="N4452" s="197">
        <v>45825</v>
      </c>
      <c r="O4452" s="388">
        <f t="shared" si="208"/>
        <v>25913.52</v>
      </c>
      <c r="P4452" s="339">
        <f t="shared" si="209"/>
        <v>0</v>
      </c>
    </row>
    <row r="4453" spans="1:16" hidden="1" x14ac:dyDescent="0.25">
      <c r="A4453" s="116">
        <v>139309</v>
      </c>
      <c r="B4453" s="116">
        <v>9</v>
      </c>
      <c r="C4453" s="116">
        <v>1553102040</v>
      </c>
      <c r="D4453" s="116" t="s">
        <v>10967</v>
      </c>
      <c r="E4453" s="339">
        <v>680359</v>
      </c>
      <c r="F4453" s="194">
        <v>4</v>
      </c>
      <c r="G4453" s="194">
        <v>4</v>
      </c>
      <c r="H4453" s="194" t="s">
        <v>10119</v>
      </c>
      <c r="I4453" s="194">
        <f t="shared" si="207"/>
        <v>0</v>
      </c>
      <c r="J4453" s="116" t="s">
        <v>10120</v>
      </c>
      <c r="K4453" s="116" t="s">
        <v>15225</v>
      </c>
      <c r="L4453" s="197">
        <v>45820</v>
      </c>
      <c r="M4453" s="116"/>
      <c r="N4453" s="197">
        <v>45825</v>
      </c>
      <c r="O4453" s="388">
        <f t="shared" si="208"/>
        <v>170089.75</v>
      </c>
      <c r="P4453" s="339">
        <f t="shared" si="209"/>
        <v>0</v>
      </c>
    </row>
    <row r="4454" spans="1:16" hidden="1" x14ac:dyDescent="0.25">
      <c r="A4454" s="116">
        <v>139309</v>
      </c>
      <c r="B4454" s="116">
        <v>8</v>
      </c>
      <c r="C4454" s="116">
        <v>1810104390</v>
      </c>
      <c r="D4454" s="116" t="s">
        <v>17495</v>
      </c>
      <c r="E4454" s="339">
        <v>29144.880000000001</v>
      </c>
      <c r="F4454" s="194">
        <v>8</v>
      </c>
      <c r="G4454" s="194">
        <v>8</v>
      </c>
      <c r="H4454" s="194" t="s">
        <v>10119</v>
      </c>
      <c r="I4454" s="194">
        <f t="shared" si="207"/>
        <v>0</v>
      </c>
      <c r="J4454" s="116" t="s">
        <v>10120</v>
      </c>
      <c r="K4454" s="116" t="s">
        <v>15225</v>
      </c>
      <c r="L4454" s="197">
        <v>45820</v>
      </c>
      <c r="M4454" s="116"/>
      <c r="N4454" s="197">
        <v>45825</v>
      </c>
      <c r="O4454" s="388">
        <f t="shared" si="208"/>
        <v>3643.11</v>
      </c>
      <c r="P4454" s="339">
        <f t="shared" si="209"/>
        <v>0</v>
      </c>
    </row>
    <row r="4455" spans="1:16" hidden="1" x14ac:dyDescent="0.25">
      <c r="A4455" s="116">
        <v>139309</v>
      </c>
      <c r="B4455" s="116">
        <v>7</v>
      </c>
      <c r="C4455" s="116">
        <v>1810104400</v>
      </c>
      <c r="D4455" s="116" t="s">
        <v>16206</v>
      </c>
      <c r="E4455" s="339">
        <v>259503.12</v>
      </c>
      <c r="F4455" s="194">
        <v>24</v>
      </c>
      <c r="G4455" s="194">
        <v>24</v>
      </c>
      <c r="H4455" s="194" t="s">
        <v>10119</v>
      </c>
      <c r="I4455" s="194">
        <f t="shared" si="207"/>
        <v>0</v>
      </c>
      <c r="J4455" s="116" t="s">
        <v>10120</v>
      </c>
      <c r="K4455" s="116" t="s">
        <v>15225</v>
      </c>
      <c r="L4455" s="197">
        <v>45820</v>
      </c>
      <c r="M4455" s="116"/>
      <c r="N4455" s="197">
        <v>45825</v>
      </c>
      <c r="O4455" s="388">
        <f t="shared" si="208"/>
        <v>10812.63</v>
      </c>
      <c r="P4455" s="339">
        <f t="shared" si="209"/>
        <v>0</v>
      </c>
    </row>
    <row r="4456" spans="1:16" hidden="1" x14ac:dyDescent="0.25">
      <c r="A4456" s="116">
        <v>139321</v>
      </c>
      <c r="B4456" s="116">
        <v>4</v>
      </c>
      <c r="C4456" s="116">
        <v>1011100110</v>
      </c>
      <c r="D4456" s="116" t="s">
        <v>10354</v>
      </c>
      <c r="E4456" s="339">
        <v>34800</v>
      </c>
      <c r="F4456" s="194">
        <v>10</v>
      </c>
      <c r="G4456" s="194">
        <v>10</v>
      </c>
      <c r="H4456" s="194" t="s">
        <v>10119</v>
      </c>
      <c r="I4456" s="194">
        <f t="shared" si="207"/>
        <v>0</v>
      </c>
      <c r="J4456" s="116" t="s">
        <v>10126</v>
      </c>
      <c r="K4456" s="116" t="s">
        <v>10482</v>
      </c>
      <c r="L4456" s="197">
        <v>45820</v>
      </c>
      <c r="M4456" s="116"/>
      <c r="N4456" s="197">
        <v>45827</v>
      </c>
      <c r="O4456" s="388">
        <f t="shared" si="208"/>
        <v>3480</v>
      </c>
      <c r="P4456" s="339">
        <f t="shared" si="209"/>
        <v>0</v>
      </c>
    </row>
    <row r="4457" spans="1:16" hidden="1" x14ac:dyDescent="0.25">
      <c r="A4457" s="116">
        <v>139321</v>
      </c>
      <c r="B4457" s="116">
        <v>5</v>
      </c>
      <c r="C4457" s="116">
        <v>1011100430</v>
      </c>
      <c r="D4457" s="116" t="s">
        <v>17451</v>
      </c>
      <c r="E4457" s="339">
        <v>14300</v>
      </c>
      <c r="F4457" s="194">
        <v>2</v>
      </c>
      <c r="G4457" s="194">
        <v>2</v>
      </c>
      <c r="H4457" s="194" t="s">
        <v>10119</v>
      </c>
      <c r="I4457" s="194">
        <f t="shared" si="207"/>
        <v>0</v>
      </c>
      <c r="J4457" s="116" t="s">
        <v>10126</v>
      </c>
      <c r="K4457" s="116" t="s">
        <v>10482</v>
      </c>
      <c r="L4457" s="197">
        <v>45820</v>
      </c>
      <c r="M4457" s="116"/>
      <c r="N4457" s="197">
        <v>45827</v>
      </c>
      <c r="O4457" s="388">
        <f t="shared" si="208"/>
        <v>7150</v>
      </c>
      <c r="P4457" s="339">
        <f t="shared" si="209"/>
        <v>0</v>
      </c>
    </row>
    <row r="4458" spans="1:16" hidden="1" x14ac:dyDescent="0.25">
      <c r="A4458" s="116">
        <v>139321</v>
      </c>
      <c r="B4458" s="116">
        <v>3</v>
      </c>
      <c r="C4458" s="116">
        <v>1014104530</v>
      </c>
      <c r="D4458" s="116" t="s">
        <v>10355</v>
      </c>
      <c r="E4458" s="339">
        <v>115959</v>
      </c>
      <c r="F4458" s="194">
        <v>4</v>
      </c>
      <c r="G4458" s="194">
        <v>4</v>
      </c>
      <c r="H4458" s="194" t="s">
        <v>10119</v>
      </c>
      <c r="I4458" s="194">
        <f t="shared" si="207"/>
        <v>0</v>
      </c>
      <c r="J4458" s="116" t="s">
        <v>10126</v>
      </c>
      <c r="K4458" s="116" t="s">
        <v>10482</v>
      </c>
      <c r="L4458" s="197">
        <v>45820</v>
      </c>
      <c r="M4458" s="116"/>
      <c r="N4458" s="197">
        <v>45827</v>
      </c>
      <c r="O4458" s="388">
        <f t="shared" si="208"/>
        <v>28989.75</v>
      </c>
      <c r="P4458" s="339">
        <f t="shared" si="209"/>
        <v>0</v>
      </c>
    </row>
    <row r="4459" spans="1:16" hidden="1" x14ac:dyDescent="0.25">
      <c r="A4459" s="116">
        <v>139321</v>
      </c>
      <c r="B4459" s="116">
        <v>2</v>
      </c>
      <c r="C4459" s="116">
        <v>1027100100</v>
      </c>
      <c r="D4459" s="116" t="s">
        <v>10645</v>
      </c>
      <c r="E4459" s="339">
        <v>221940</v>
      </c>
      <c r="F4459" s="194">
        <v>6</v>
      </c>
      <c r="G4459" s="194">
        <v>6</v>
      </c>
      <c r="H4459" s="194" t="s">
        <v>10119</v>
      </c>
      <c r="I4459" s="194">
        <f t="shared" si="207"/>
        <v>0</v>
      </c>
      <c r="J4459" s="116" t="s">
        <v>10126</v>
      </c>
      <c r="K4459" s="116" t="s">
        <v>10482</v>
      </c>
      <c r="L4459" s="197">
        <v>45820</v>
      </c>
      <c r="M4459" s="116"/>
      <c r="N4459" s="197">
        <v>45832</v>
      </c>
      <c r="O4459" s="388">
        <f t="shared" si="208"/>
        <v>36990</v>
      </c>
      <c r="P4459" s="339">
        <f t="shared" si="209"/>
        <v>0</v>
      </c>
    </row>
    <row r="4460" spans="1:16" hidden="1" x14ac:dyDescent="0.25">
      <c r="A4460" s="116">
        <v>139321</v>
      </c>
      <c r="B4460" s="116">
        <v>1</v>
      </c>
      <c r="C4460" s="116">
        <v>1513100320</v>
      </c>
      <c r="D4460" s="116" t="s">
        <v>16197</v>
      </c>
      <c r="E4460" s="339">
        <v>482000</v>
      </c>
      <c r="F4460" s="194">
        <v>50</v>
      </c>
      <c r="G4460" s="194">
        <v>50</v>
      </c>
      <c r="H4460" s="194" t="s">
        <v>10119</v>
      </c>
      <c r="I4460" s="194">
        <f t="shared" si="207"/>
        <v>0</v>
      </c>
      <c r="J4460" s="116" t="s">
        <v>10126</v>
      </c>
      <c r="K4460" s="116" t="s">
        <v>10482</v>
      </c>
      <c r="L4460" s="197">
        <v>45820</v>
      </c>
      <c r="M4460" s="116" t="s">
        <v>15839</v>
      </c>
      <c r="N4460" s="197">
        <v>45842</v>
      </c>
      <c r="O4460" s="388">
        <f t="shared" si="208"/>
        <v>9640</v>
      </c>
      <c r="P4460" s="339">
        <f t="shared" si="209"/>
        <v>0</v>
      </c>
    </row>
    <row r="4461" spans="1:16" hidden="1" x14ac:dyDescent="0.25">
      <c r="A4461" s="116">
        <v>139325</v>
      </c>
      <c r="B4461" s="116">
        <v>3</v>
      </c>
      <c r="C4461" s="116">
        <v>1011100040</v>
      </c>
      <c r="D4461" s="116" t="s">
        <v>10481</v>
      </c>
      <c r="E4461" s="339">
        <v>29000</v>
      </c>
      <c r="F4461" s="194">
        <v>20</v>
      </c>
      <c r="G4461" s="194">
        <v>20</v>
      </c>
      <c r="H4461" s="194" t="s">
        <v>10119</v>
      </c>
      <c r="I4461" s="194">
        <f t="shared" si="207"/>
        <v>0</v>
      </c>
      <c r="J4461" s="116" t="s">
        <v>10126</v>
      </c>
      <c r="K4461" s="116" t="s">
        <v>15739</v>
      </c>
      <c r="L4461" s="197">
        <v>45826</v>
      </c>
      <c r="M4461" s="116"/>
      <c r="N4461" s="197">
        <v>45832</v>
      </c>
      <c r="O4461" s="388">
        <f t="shared" si="208"/>
        <v>1450</v>
      </c>
      <c r="P4461" s="339">
        <f t="shared" si="209"/>
        <v>0</v>
      </c>
    </row>
    <row r="4462" spans="1:16" hidden="1" x14ac:dyDescent="0.25">
      <c r="A4462" s="116">
        <v>139325</v>
      </c>
      <c r="B4462" s="116">
        <v>2</v>
      </c>
      <c r="C4462" s="116">
        <v>1027100100</v>
      </c>
      <c r="D4462" s="116" t="s">
        <v>10645</v>
      </c>
      <c r="E4462" s="339">
        <v>369900</v>
      </c>
      <c r="F4462" s="194">
        <v>10</v>
      </c>
      <c r="G4462" s="194">
        <v>10</v>
      </c>
      <c r="H4462" s="194" t="s">
        <v>10119</v>
      </c>
      <c r="I4462" s="194">
        <f t="shared" si="207"/>
        <v>0</v>
      </c>
      <c r="J4462" s="116" t="s">
        <v>10126</v>
      </c>
      <c r="K4462" s="116" t="s">
        <v>15739</v>
      </c>
      <c r="L4462" s="197">
        <v>45826</v>
      </c>
      <c r="M4462" s="116"/>
      <c r="N4462" s="197">
        <v>45832</v>
      </c>
      <c r="O4462" s="388">
        <f t="shared" si="208"/>
        <v>36990</v>
      </c>
      <c r="P4462" s="339">
        <f t="shared" si="209"/>
        <v>0</v>
      </c>
    </row>
    <row r="4463" spans="1:16" hidden="1" x14ac:dyDescent="0.25">
      <c r="A4463" s="116">
        <v>139325</v>
      </c>
      <c r="B4463" s="116">
        <v>4</v>
      </c>
      <c r="C4463" s="116">
        <v>1123100000</v>
      </c>
      <c r="D4463" s="116" t="s">
        <v>17465</v>
      </c>
      <c r="E4463" s="339">
        <v>276010.2</v>
      </c>
      <c r="F4463" s="194">
        <v>12</v>
      </c>
      <c r="G4463" s="194">
        <v>12</v>
      </c>
      <c r="H4463" s="194" t="s">
        <v>10119</v>
      </c>
      <c r="I4463" s="194">
        <f t="shared" si="207"/>
        <v>0</v>
      </c>
      <c r="J4463" s="116" t="s">
        <v>10126</v>
      </c>
      <c r="K4463" s="116" t="s">
        <v>15739</v>
      </c>
      <c r="L4463" s="197">
        <v>45826</v>
      </c>
      <c r="M4463" s="116"/>
      <c r="N4463" s="197">
        <v>45832</v>
      </c>
      <c r="O4463" s="388">
        <f t="shared" si="208"/>
        <v>23000.850000000002</v>
      </c>
      <c r="P4463" s="339">
        <f t="shared" si="209"/>
        <v>0</v>
      </c>
    </row>
    <row r="4464" spans="1:16" hidden="1" x14ac:dyDescent="0.25">
      <c r="A4464" s="116">
        <v>139325</v>
      </c>
      <c r="B4464" s="116">
        <v>8</v>
      </c>
      <c r="C4464" s="116">
        <v>1213102100</v>
      </c>
      <c r="D4464" s="116" t="s">
        <v>11204</v>
      </c>
      <c r="E4464" s="339">
        <v>3006500</v>
      </c>
      <c r="F4464" s="194">
        <v>50</v>
      </c>
      <c r="G4464" s="194">
        <v>50</v>
      </c>
      <c r="H4464" s="194" t="s">
        <v>10119</v>
      </c>
      <c r="I4464" s="194">
        <f t="shared" si="207"/>
        <v>0</v>
      </c>
      <c r="J4464" s="116" t="s">
        <v>10126</v>
      </c>
      <c r="K4464" s="116" t="s">
        <v>15739</v>
      </c>
      <c r="L4464" s="197">
        <v>45826</v>
      </c>
      <c r="M4464" s="116"/>
      <c r="N4464" s="197">
        <v>45876</v>
      </c>
      <c r="O4464" s="388">
        <f t="shared" si="208"/>
        <v>60130</v>
      </c>
      <c r="P4464" s="339">
        <f t="shared" si="209"/>
        <v>0</v>
      </c>
    </row>
    <row r="4465" spans="1:16" hidden="1" x14ac:dyDescent="0.25">
      <c r="A4465" s="116">
        <v>139325</v>
      </c>
      <c r="B4465" s="116">
        <v>9</v>
      </c>
      <c r="C4465" s="116">
        <v>1233100280</v>
      </c>
      <c r="D4465" s="116" t="s">
        <v>17464</v>
      </c>
      <c r="E4465" s="339">
        <v>25875.4</v>
      </c>
      <c r="F4465" s="194">
        <v>10</v>
      </c>
      <c r="G4465" s="194">
        <v>10</v>
      </c>
      <c r="H4465" s="194" t="s">
        <v>10119</v>
      </c>
      <c r="I4465" s="194">
        <f t="shared" si="207"/>
        <v>0</v>
      </c>
      <c r="J4465" s="116" t="s">
        <v>10126</v>
      </c>
      <c r="K4465" s="116" t="s">
        <v>15739</v>
      </c>
      <c r="L4465" s="197">
        <v>45826</v>
      </c>
      <c r="M4465" s="116"/>
      <c r="N4465" s="197">
        <v>45832</v>
      </c>
      <c r="O4465" s="388">
        <f t="shared" si="208"/>
        <v>2587.54</v>
      </c>
      <c r="P4465" s="339">
        <f t="shared" si="209"/>
        <v>0</v>
      </c>
    </row>
    <row r="4466" spans="1:16" hidden="1" x14ac:dyDescent="0.25">
      <c r="A4466" s="116">
        <v>139325</v>
      </c>
      <c r="B4466" s="116">
        <v>1</v>
      </c>
      <c r="C4466" s="116">
        <v>1513100320</v>
      </c>
      <c r="D4466" s="116" t="s">
        <v>16197</v>
      </c>
      <c r="E4466" s="339">
        <v>482000</v>
      </c>
      <c r="F4466" s="194">
        <v>50</v>
      </c>
      <c r="G4466" s="194">
        <v>50</v>
      </c>
      <c r="H4466" s="194" t="s">
        <v>10119</v>
      </c>
      <c r="I4466" s="194">
        <f t="shared" si="207"/>
        <v>0</v>
      </c>
      <c r="J4466" s="116" t="s">
        <v>10126</v>
      </c>
      <c r="K4466" s="116" t="s">
        <v>15739</v>
      </c>
      <c r="L4466" s="197">
        <v>45826</v>
      </c>
      <c r="M4466" s="116" t="s">
        <v>15841</v>
      </c>
      <c r="N4466" s="197">
        <v>45854</v>
      </c>
      <c r="O4466" s="388">
        <f t="shared" si="208"/>
        <v>9640</v>
      </c>
      <c r="P4466" s="339">
        <f t="shared" si="209"/>
        <v>0</v>
      </c>
    </row>
    <row r="4467" spans="1:16" hidden="1" x14ac:dyDescent="0.25">
      <c r="A4467" s="116">
        <v>139325</v>
      </c>
      <c r="B4467" s="116">
        <v>6</v>
      </c>
      <c r="C4467" s="116">
        <v>1521100100</v>
      </c>
      <c r="D4467" s="116" t="s">
        <v>10563</v>
      </c>
      <c r="E4467" s="339">
        <v>123315.6</v>
      </c>
      <c r="F4467" s="194">
        <v>120</v>
      </c>
      <c r="G4467" s="194">
        <v>120</v>
      </c>
      <c r="H4467" s="194" t="s">
        <v>10119</v>
      </c>
      <c r="I4467" s="194">
        <f t="shared" ref="I4467:I4530" si="210">+F4467-G4467</f>
        <v>0</v>
      </c>
      <c r="J4467" s="116" t="s">
        <v>10126</v>
      </c>
      <c r="K4467" s="116" t="s">
        <v>15739</v>
      </c>
      <c r="L4467" s="197">
        <v>45826</v>
      </c>
      <c r="M4467" s="116"/>
      <c r="N4467" s="197">
        <v>45832</v>
      </c>
      <c r="O4467" s="388">
        <f t="shared" ref="O4467:O4530" si="211">+E4467/F4467</f>
        <v>1027.6300000000001</v>
      </c>
      <c r="P4467" s="339">
        <f t="shared" ref="P4467:P4530" si="212">+O4467*I4467</f>
        <v>0</v>
      </c>
    </row>
    <row r="4468" spans="1:16" hidden="1" x14ac:dyDescent="0.25">
      <c r="A4468" s="116">
        <v>139325</v>
      </c>
      <c r="B4468" s="116">
        <v>7</v>
      </c>
      <c r="C4468" s="116">
        <v>1810104310</v>
      </c>
      <c r="D4468" s="116" t="s">
        <v>17546</v>
      </c>
      <c r="E4468" s="339">
        <v>77863.8</v>
      </c>
      <c r="F4468" s="194">
        <v>10</v>
      </c>
      <c r="G4468" s="194">
        <v>10</v>
      </c>
      <c r="H4468" s="194" t="s">
        <v>10119</v>
      </c>
      <c r="I4468" s="194">
        <f t="shared" si="210"/>
        <v>0</v>
      </c>
      <c r="J4468" s="116" t="s">
        <v>10126</v>
      </c>
      <c r="K4468" s="116" t="s">
        <v>15739</v>
      </c>
      <c r="L4468" s="197">
        <v>45826</v>
      </c>
      <c r="M4468" s="116"/>
      <c r="N4468" s="197">
        <v>45832</v>
      </c>
      <c r="O4468" s="388">
        <f t="shared" si="211"/>
        <v>7786.38</v>
      </c>
      <c r="P4468" s="339">
        <f t="shared" si="212"/>
        <v>0</v>
      </c>
    </row>
    <row r="4469" spans="1:16" hidden="1" x14ac:dyDescent="0.25">
      <c r="A4469" s="116">
        <v>139325</v>
      </c>
      <c r="B4469" s="116">
        <v>5</v>
      </c>
      <c r="C4469" s="116">
        <v>1810104390</v>
      </c>
      <c r="D4469" s="116" t="s">
        <v>17495</v>
      </c>
      <c r="E4469" s="339">
        <v>437173.2</v>
      </c>
      <c r="F4469" s="194">
        <v>120</v>
      </c>
      <c r="G4469" s="194">
        <v>120</v>
      </c>
      <c r="H4469" s="194" t="s">
        <v>10119</v>
      </c>
      <c r="I4469" s="194">
        <f t="shared" si="210"/>
        <v>0</v>
      </c>
      <c r="J4469" s="116" t="s">
        <v>10126</v>
      </c>
      <c r="K4469" s="116" t="s">
        <v>15739</v>
      </c>
      <c r="L4469" s="197">
        <v>45826</v>
      </c>
      <c r="M4469" s="116" t="s">
        <v>15840</v>
      </c>
      <c r="N4469" s="197">
        <v>45842</v>
      </c>
      <c r="O4469" s="388">
        <f t="shared" si="211"/>
        <v>3643.11</v>
      </c>
      <c r="P4469" s="339">
        <f t="shared" si="212"/>
        <v>0</v>
      </c>
    </row>
    <row r="4470" spans="1:16" hidden="1" x14ac:dyDescent="0.25">
      <c r="A4470" s="116">
        <v>139329</v>
      </c>
      <c r="B4470" s="116">
        <v>9</v>
      </c>
      <c r="C4470" s="116">
        <v>1010102150</v>
      </c>
      <c r="D4470" s="116" t="s">
        <v>11093</v>
      </c>
      <c r="E4470" s="339">
        <v>10213.75</v>
      </c>
      <c r="F4470" s="194">
        <v>5</v>
      </c>
      <c r="G4470" s="194">
        <v>5</v>
      </c>
      <c r="H4470" s="194" t="s">
        <v>10119</v>
      </c>
      <c r="I4470" s="194">
        <f t="shared" si="210"/>
        <v>0</v>
      </c>
      <c r="J4470" s="116" t="s">
        <v>10126</v>
      </c>
      <c r="K4470" s="116" t="s">
        <v>15377</v>
      </c>
      <c r="L4470" s="197">
        <v>45822</v>
      </c>
      <c r="M4470" s="116"/>
      <c r="N4470" s="197">
        <v>45887</v>
      </c>
      <c r="O4470" s="388">
        <f t="shared" si="211"/>
        <v>2042.75</v>
      </c>
      <c r="P4470" s="339">
        <f t="shared" si="212"/>
        <v>0</v>
      </c>
    </row>
    <row r="4471" spans="1:16" hidden="1" x14ac:dyDescent="0.25">
      <c r="A4471" s="116">
        <v>139329</v>
      </c>
      <c r="B4471" s="116">
        <v>11</v>
      </c>
      <c r="C4471" s="116">
        <v>1011100110</v>
      </c>
      <c r="D4471" s="116" t="s">
        <v>10354</v>
      </c>
      <c r="E4471" s="339">
        <v>17400</v>
      </c>
      <c r="F4471" s="194">
        <v>5</v>
      </c>
      <c r="G4471" s="194">
        <v>5</v>
      </c>
      <c r="H4471" s="194" t="s">
        <v>10119</v>
      </c>
      <c r="I4471" s="194">
        <f t="shared" si="210"/>
        <v>0</v>
      </c>
      <c r="J4471" s="116" t="s">
        <v>10126</v>
      </c>
      <c r="K4471" s="116" t="s">
        <v>15377</v>
      </c>
      <c r="L4471" s="197">
        <v>45822</v>
      </c>
      <c r="M4471" s="116"/>
      <c r="N4471" s="197">
        <v>45827</v>
      </c>
      <c r="O4471" s="388">
        <f t="shared" si="211"/>
        <v>3480</v>
      </c>
      <c r="P4471" s="339">
        <f t="shared" si="212"/>
        <v>0</v>
      </c>
    </row>
    <row r="4472" spans="1:16" hidden="1" x14ac:dyDescent="0.25">
      <c r="A4472" s="116">
        <v>139329</v>
      </c>
      <c r="B4472" s="116">
        <v>12</v>
      </c>
      <c r="C4472" s="116">
        <v>1011100430</v>
      </c>
      <c r="D4472" s="116" t="s">
        <v>17451</v>
      </c>
      <c r="E4472" s="339">
        <v>7150</v>
      </c>
      <c r="F4472" s="194">
        <v>1</v>
      </c>
      <c r="G4472" s="194">
        <v>1</v>
      </c>
      <c r="H4472" s="194" t="s">
        <v>10119</v>
      </c>
      <c r="I4472" s="194">
        <f t="shared" si="210"/>
        <v>0</v>
      </c>
      <c r="J4472" s="116" t="s">
        <v>10126</v>
      </c>
      <c r="K4472" s="116" t="s">
        <v>15377</v>
      </c>
      <c r="L4472" s="197">
        <v>45822</v>
      </c>
      <c r="M4472" s="116"/>
      <c r="N4472" s="197">
        <v>45827</v>
      </c>
      <c r="O4472" s="388">
        <f t="shared" si="211"/>
        <v>7150</v>
      </c>
      <c r="P4472" s="339">
        <f t="shared" si="212"/>
        <v>0</v>
      </c>
    </row>
    <row r="4473" spans="1:16" hidden="1" x14ac:dyDescent="0.25">
      <c r="A4473" s="116">
        <v>139329</v>
      </c>
      <c r="B4473" s="116">
        <v>10</v>
      </c>
      <c r="C4473" s="116">
        <v>1014104530</v>
      </c>
      <c r="D4473" s="116" t="s">
        <v>10355</v>
      </c>
      <c r="E4473" s="339">
        <v>115959</v>
      </c>
      <c r="F4473" s="194">
        <v>4</v>
      </c>
      <c r="G4473" s="194">
        <v>4</v>
      </c>
      <c r="H4473" s="194" t="s">
        <v>10119</v>
      </c>
      <c r="I4473" s="194">
        <f t="shared" si="210"/>
        <v>0</v>
      </c>
      <c r="J4473" s="116" t="s">
        <v>10126</v>
      </c>
      <c r="K4473" s="116" t="s">
        <v>15377</v>
      </c>
      <c r="L4473" s="197">
        <v>45822</v>
      </c>
      <c r="M4473" s="116" t="s">
        <v>15635</v>
      </c>
      <c r="N4473" s="197">
        <v>45827</v>
      </c>
      <c r="O4473" s="388">
        <f t="shared" si="211"/>
        <v>28989.75</v>
      </c>
      <c r="P4473" s="339">
        <f t="shared" si="212"/>
        <v>0</v>
      </c>
    </row>
    <row r="4474" spans="1:16" hidden="1" x14ac:dyDescent="0.25">
      <c r="A4474" s="116">
        <v>139329</v>
      </c>
      <c r="B4474" s="116">
        <v>7</v>
      </c>
      <c r="C4474" s="116">
        <v>1014115280</v>
      </c>
      <c r="D4474" s="116" t="s">
        <v>11895</v>
      </c>
      <c r="E4474" s="339">
        <v>45363</v>
      </c>
      <c r="F4474" s="194">
        <v>10</v>
      </c>
      <c r="G4474" s="194">
        <v>10</v>
      </c>
      <c r="H4474" s="194" t="s">
        <v>10119</v>
      </c>
      <c r="I4474" s="194">
        <f t="shared" si="210"/>
        <v>0</v>
      </c>
      <c r="J4474" s="116" t="s">
        <v>10126</v>
      </c>
      <c r="K4474" s="116" t="s">
        <v>15377</v>
      </c>
      <c r="L4474" s="197">
        <v>45822</v>
      </c>
      <c r="M4474" s="116"/>
      <c r="N4474" s="197">
        <v>45827</v>
      </c>
      <c r="O4474" s="388">
        <f t="shared" si="211"/>
        <v>4536.3</v>
      </c>
      <c r="P4474" s="339">
        <f t="shared" si="212"/>
        <v>0</v>
      </c>
    </row>
    <row r="4475" spans="1:16" hidden="1" x14ac:dyDescent="0.25">
      <c r="A4475" s="116">
        <v>139329</v>
      </c>
      <c r="B4475" s="116">
        <v>2</v>
      </c>
      <c r="C4475" s="116">
        <v>1026100080</v>
      </c>
      <c r="D4475" s="116" t="s">
        <v>17456</v>
      </c>
      <c r="E4475" s="339">
        <v>64890</v>
      </c>
      <c r="F4475" s="194">
        <v>1</v>
      </c>
      <c r="G4475" s="194">
        <v>1</v>
      </c>
      <c r="H4475" s="194" t="s">
        <v>10119</v>
      </c>
      <c r="I4475" s="194">
        <f t="shared" si="210"/>
        <v>0</v>
      </c>
      <c r="J4475" s="116" t="s">
        <v>10126</v>
      </c>
      <c r="K4475" s="116" t="s">
        <v>15377</v>
      </c>
      <c r="L4475" s="197">
        <v>45822</v>
      </c>
      <c r="M4475" s="116"/>
      <c r="N4475" s="197">
        <v>45827</v>
      </c>
      <c r="O4475" s="388">
        <f t="shared" si="211"/>
        <v>64890</v>
      </c>
      <c r="P4475" s="339">
        <f t="shared" si="212"/>
        <v>0</v>
      </c>
    </row>
    <row r="4476" spans="1:16" hidden="1" x14ac:dyDescent="0.25">
      <c r="A4476" s="116">
        <v>139329</v>
      </c>
      <c r="B4476" s="116">
        <v>3</v>
      </c>
      <c r="C4476" s="116">
        <v>1027100100</v>
      </c>
      <c r="D4476" s="116" t="s">
        <v>10645</v>
      </c>
      <c r="E4476" s="339">
        <v>147960</v>
      </c>
      <c r="F4476" s="194">
        <v>4</v>
      </c>
      <c r="G4476" s="194">
        <v>4</v>
      </c>
      <c r="H4476" s="194" t="s">
        <v>10119</v>
      </c>
      <c r="I4476" s="194">
        <f t="shared" si="210"/>
        <v>0</v>
      </c>
      <c r="J4476" s="116" t="s">
        <v>10126</v>
      </c>
      <c r="K4476" s="116" t="s">
        <v>15377</v>
      </c>
      <c r="L4476" s="197">
        <v>45822</v>
      </c>
      <c r="M4476" s="116"/>
      <c r="N4476" s="197">
        <v>45876</v>
      </c>
      <c r="O4476" s="388">
        <f t="shared" si="211"/>
        <v>36990</v>
      </c>
      <c r="P4476" s="339">
        <f t="shared" si="212"/>
        <v>0</v>
      </c>
    </row>
    <row r="4477" spans="1:16" hidden="1" x14ac:dyDescent="0.25">
      <c r="A4477" s="116">
        <v>139329</v>
      </c>
      <c r="B4477" s="116">
        <v>4</v>
      </c>
      <c r="C4477" s="116">
        <v>1123100000</v>
      </c>
      <c r="D4477" s="116" t="s">
        <v>17465</v>
      </c>
      <c r="E4477" s="339">
        <v>184006.8</v>
      </c>
      <c r="F4477" s="194">
        <v>8</v>
      </c>
      <c r="G4477" s="194">
        <v>8</v>
      </c>
      <c r="H4477" s="194" t="s">
        <v>10119</v>
      </c>
      <c r="I4477" s="194">
        <f t="shared" si="210"/>
        <v>0</v>
      </c>
      <c r="J4477" s="116" t="s">
        <v>10126</v>
      </c>
      <c r="K4477" s="116" t="s">
        <v>15377</v>
      </c>
      <c r="L4477" s="197">
        <v>45822</v>
      </c>
      <c r="M4477" s="116"/>
      <c r="N4477" s="197">
        <v>45833</v>
      </c>
      <c r="O4477" s="388">
        <f t="shared" si="211"/>
        <v>23000.85</v>
      </c>
      <c r="P4477" s="339">
        <f t="shared" si="212"/>
        <v>0</v>
      </c>
    </row>
    <row r="4478" spans="1:16" hidden="1" x14ac:dyDescent="0.25">
      <c r="A4478" s="116">
        <v>139329</v>
      </c>
      <c r="B4478" s="116">
        <v>6</v>
      </c>
      <c r="C4478" s="116">
        <v>1215100010</v>
      </c>
      <c r="D4478" s="116" t="s">
        <v>11206</v>
      </c>
      <c r="E4478" s="339">
        <v>10452.06</v>
      </c>
      <c r="F4478" s="194">
        <v>2</v>
      </c>
      <c r="G4478" s="194">
        <v>2</v>
      </c>
      <c r="H4478" s="194" t="s">
        <v>10119</v>
      </c>
      <c r="I4478" s="194">
        <f t="shared" si="210"/>
        <v>0</v>
      </c>
      <c r="J4478" s="116" t="s">
        <v>10126</v>
      </c>
      <c r="K4478" s="116" t="s">
        <v>15377</v>
      </c>
      <c r="L4478" s="197">
        <v>45822</v>
      </c>
      <c r="M4478" s="116"/>
      <c r="N4478" s="197">
        <v>45827</v>
      </c>
      <c r="O4478" s="388">
        <f t="shared" si="211"/>
        <v>5226.03</v>
      </c>
      <c r="P4478" s="339">
        <f t="shared" si="212"/>
        <v>0</v>
      </c>
    </row>
    <row r="4479" spans="1:16" hidden="1" x14ac:dyDescent="0.25">
      <c r="A4479" s="116">
        <v>139329</v>
      </c>
      <c r="B4479" s="116">
        <v>8</v>
      </c>
      <c r="C4479" s="116">
        <v>1310103070</v>
      </c>
      <c r="D4479" s="116" t="s">
        <v>11243</v>
      </c>
      <c r="E4479" s="339">
        <v>31854.3</v>
      </c>
      <c r="F4479" s="194">
        <v>10</v>
      </c>
      <c r="G4479" s="194">
        <v>10</v>
      </c>
      <c r="H4479" s="194" t="s">
        <v>10119</v>
      </c>
      <c r="I4479" s="194">
        <f t="shared" si="210"/>
        <v>0</v>
      </c>
      <c r="J4479" s="116" t="s">
        <v>10126</v>
      </c>
      <c r="K4479" s="116" t="s">
        <v>15377</v>
      </c>
      <c r="L4479" s="197">
        <v>45822</v>
      </c>
      <c r="M4479" s="116"/>
      <c r="N4479" s="197">
        <v>45833</v>
      </c>
      <c r="O4479" s="388">
        <f t="shared" si="211"/>
        <v>3185.43</v>
      </c>
      <c r="P4479" s="339">
        <f t="shared" si="212"/>
        <v>0</v>
      </c>
    </row>
    <row r="4480" spans="1:16" hidden="1" x14ac:dyDescent="0.25">
      <c r="A4480" s="116">
        <v>139329</v>
      </c>
      <c r="B4480" s="116">
        <v>5</v>
      </c>
      <c r="C4480" s="116">
        <v>1310103090</v>
      </c>
      <c r="D4480" s="116" t="s">
        <v>10393</v>
      </c>
      <c r="E4480" s="339">
        <v>12100</v>
      </c>
      <c r="F4480" s="194">
        <v>10</v>
      </c>
      <c r="G4480" s="194">
        <v>10</v>
      </c>
      <c r="H4480" s="194" t="s">
        <v>10119</v>
      </c>
      <c r="I4480" s="194">
        <f t="shared" si="210"/>
        <v>0</v>
      </c>
      <c r="J4480" s="116" t="s">
        <v>10126</v>
      </c>
      <c r="K4480" s="116" t="s">
        <v>15377</v>
      </c>
      <c r="L4480" s="197">
        <v>45822</v>
      </c>
      <c r="M4480" s="116"/>
      <c r="N4480" s="197">
        <v>45827</v>
      </c>
      <c r="O4480" s="388">
        <f t="shared" si="211"/>
        <v>1210</v>
      </c>
      <c r="P4480" s="339">
        <f t="shared" si="212"/>
        <v>0</v>
      </c>
    </row>
    <row r="4481" spans="1:16" hidden="1" x14ac:dyDescent="0.25">
      <c r="A4481" s="116">
        <v>139329</v>
      </c>
      <c r="B4481" s="116">
        <v>1</v>
      </c>
      <c r="C4481" s="116">
        <v>1513100320</v>
      </c>
      <c r="D4481" s="116" t="s">
        <v>16197</v>
      </c>
      <c r="E4481" s="339">
        <v>289200</v>
      </c>
      <c r="F4481" s="194">
        <v>30</v>
      </c>
      <c r="G4481" s="194">
        <v>30</v>
      </c>
      <c r="H4481" s="194" t="s">
        <v>10119</v>
      </c>
      <c r="I4481" s="194">
        <f t="shared" si="210"/>
        <v>0</v>
      </c>
      <c r="J4481" s="116" t="s">
        <v>10126</v>
      </c>
      <c r="K4481" s="116" t="s">
        <v>15377</v>
      </c>
      <c r="L4481" s="197">
        <v>45822</v>
      </c>
      <c r="M4481" s="116"/>
      <c r="N4481" s="197">
        <v>45861</v>
      </c>
      <c r="O4481" s="388">
        <f t="shared" si="211"/>
        <v>9640</v>
      </c>
      <c r="P4481" s="339">
        <f t="shared" si="212"/>
        <v>0</v>
      </c>
    </row>
    <row r="4482" spans="1:16" hidden="1" x14ac:dyDescent="0.25">
      <c r="A4482" s="116">
        <v>139332</v>
      </c>
      <c r="B4482" s="116">
        <v>9</v>
      </c>
      <c r="C4482" s="116">
        <v>1010102150</v>
      </c>
      <c r="D4482" s="116" t="s">
        <v>11093</v>
      </c>
      <c r="E4482" s="339">
        <v>10213.75</v>
      </c>
      <c r="F4482" s="194">
        <v>5</v>
      </c>
      <c r="G4482" s="194">
        <v>5</v>
      </c>
      <c r="H4482" s="194" t="s">
        <v>10119</v>
      </c>
      <c r="I4482" s="194">
        <f t="shared" si="210"/>
        <v>0</v>
      </c>
      <c r="J4482" s="116" t="s">
        <v>10126</v>
      </c>
      <c r="K4482" s="116" t="s">
        <v>15534</v>
      </c>
      <c r="L4482" s="197">
        <v>45822</v>
      </c>
      <c r="M4482" s="116"/>
      <c r="N4482" s="197">
        <v>45887</v>
      </c>
      <c r="O4482" s="388">
        <f t="shared" si="211"/>
        <v>2042.75</v>
      </c>
      <c r="P4482" s="339">
        <f t="shared" si="212"/>
        <v>0</v>
      </c>
    </row>
    <row r="4483" spans="1:16" hidden="1" x14ac:dyDescent="0.25">
      <c r="A4483" s="116">
        <v>139332</v>
      </c>
      <c r="B4483" s="116">
        <v>11</v>
      </c>
      <c r="C4483" s="116">
        <v>1011100110</v>
      </c>
      <c r="D4483" s="116" t="s">
        <v>10354</v>
      </c>
      <c r="E4483" s="339">
        <v>17400</v>
      </c>
      <c r="F4483" s="194">
        <v>5</v>
      </c>
      <c r="G4483" s="194">
        <v>5</v>
      </c>
      <c r="H4483" s="194" t="s">
        <v>10119</v>
      </c>
      <c r="I4483" s="194">
        <f t="shared" si="210"/>
        <v>0</v>
      </c>
      <c r="J4483" s="116" t="s">
        <v>10126</v>
      </c>
      <c r="K4483" s="116" t="s">
        <v>15534</v>
      </c>
      <c r="L4483" s="197">
        <v>45822</v>
      </c>
      <c r="M4483" s="116"/>
      <c r="N4483" s="197">
        <v>45827</v>
      </c>
      <c r="O4483" s="388">
        <f t="shared" si="211"/>
        <v>3480</v>
      </c>
      <c r="P4483" s="339">
        <f t="shared" si="212"/>
        <v>0</v>
      </c>
    </row>
    <row r="4484" spans="1:16" hidden="1" x14ac:dyDescent="0.25">
      <c r="A4484" s="116">
        <v>139332</v>
      </c>
      <c r="B4484" s="116">
        <v>12</v>
      </c>
      <c r="C4484" s="116">
        <v>1011100430</v>
      </c>
      <c r="D4484" s="116" t="s">
        <v>17451</v>
      </c>
      <c r="E4484" s="339">
        <v>14300</v>
      </c>
      <c r="F4484" s="194">
        <v>2</v>
      </c>
      <c r="G4484" s="194">
        <v>2</v>
      </c>
      <c r="H4484" s="194" t="s">
        <v>10119</v>
      </c>
      <c r="I4484" s="194">
        <f t="shared" si="210"/>
        <v>0</v>
      </c>
      <c r="J4484" s="116" t="s">
        <v>10126</v>
      </c>
      <c r="K4484" s="116" t="s">
        <v>15534</v>
      </c>
      <c r="L4484" s="197">
        <v>45822</v>
      </c>
      <c r="M4484" s="116"/>
      <c r="N4484" s="197">
        <v>45827</v>
      </c>
      <c r="O4484" s="388">
        <f t="shared" si="211"/>
        <v>7150</v>
      </c>
      <c r="P4484" s="339">
        <f t="shared" si="212"/>
        <v>0</v>
      </c>
    </row>
    <row r="4485" spans="1:16" hidden="1" x14ac:dyDescent="0.25">
      <c r="A4485" s="116">
        <v>139332</v>
      </c>
      <c r="B4485" s="116">
        <v>10</v>
      </c>
      <c r="C4485" s="116">
        <v>1014104530</v>
      </c>
      <c r="D4485" s="116" t="s">
        <v>10355</v>
      </c>
      <c r="E4485" s="339">
        <v>115959</v>
      </c>
      <c r="F4485" s="194">
        <v>4</v>
      </c>
      <c r="G4485" s="194">
        <v>4</v>
      </c>
      <c r="H4485" s="194" t="s">
        <v>10119</v>
      </c>
      <c r="I4485" s="194">
        <f t="shared" si="210"/>
        <v>0</v>
      </c>
      <c r="J4485" s="116" t="s">
        <v>10126</v>
      </c>
      <c r="K4485" s="116" t="s">
        <v>15534</v>
      </c>
      <c r="L4485" s="197">
        <v>45822</v>
      </c>
      <c r="M4485" s="116" t="s">
        <v>15635</v>
      </c>
      <c r="N4485" s="197">
        <v>45827</v>
      </c>
      <c r="O4485" s="388">
        <f t="shared" si="211"/>
        <v>28989.75</v>
      </c>
      <c r="P4485" s="339">
        <f t="shared" si="212"/>
        <v>0</v>
      </c>
    </row>
    <row r="4486" spans="1:16" hidden="1" x14ac:dyDescent="0.25">
      <c r="A4486" s="116">
        <v>139332</v>
      </c>
      <c r="B4486" s="116">
        <v>6</v>
      </c>
      <c r="C4486" s="116">
        <v>1014115280</v>
      </c>
      <c r="D4486" s="116" t="s">
        <v>11895</v>
      </c>
      <c r="E4486" s="339">
        <v>45363</v>
      </c>
      <c r="F4486" s="194">
        <v>10</v>
      </c>
      <c r="G4486" s="194">
        <v>10</v>
      </c>
      <c r="H4486" s="194" t="s">
        <v>10119</v>
      </c>
      <c r="I4486" s="194">
        <f t="shared" si="210"/>
        <v>0</v>
      </c>
      <c r="J4486" s="116" t="s">
        <v>10126</v>
      </c>
      <c r="K4486" s="116" t="s">
        <v>15534</v>
      </c>
      <c r="L4486" s="197">
        <v>45822</v>
      </c>
      <c r="M4486" s="116"/>
      <c r="N4486" s="197">
        <v>45827</v>
      </c>
      <c r="O4486" s="388">
        <f t="shared" si="211"/>
        <v>4536.3</v>
      </c>
      <c r="P4486" s="339">
        <f t="shared" si="212"/>
        <v>0</v>
      </c>
    </row>
    <row r="4487" spans="1:16" hidden="1" x14ac:dyDescent="0.25">
      <c r="A4487" s="116">
        <v>139332</v>
      </c>
      <c r="B4487" s="116">
        <v>7</v>
      </c>
      <c r="C4487" s="116">
        <v>1018100000</v>
      </c>
      <c r="D4487" s="116" t="s">
        <v>10642</v>
      </c>
      <c r="E4487" s="339">
        <v>93862.1</v>
      </c>
      <c r="F4487" s="194">
        <v>10</v>
      </c>
      <c r="G4487" s="194">
        <v>10</v>
      </c>
      <c r="H4487" s="194" t="s">
        <v>10119</v>
      </c>
      <c r="I4487" s="194">
        <f t="shared" si="210"/>
        <v>0</v>
      </c>
      <c r="J4487" s="116" t="s">
        <v>10126</v>
      </c>
      <c r="K4487" s="116" t="s">
        <v>15534</v>
      </c>
      <c r="L4487" s="197">
        <v>45822</v>
      </c>
      <c r="M4487" s="116"/>
      <c r="N4487" s="197">
        <v>45833</v>
      </c>
      <c r="O4487" s="388">
        <f t="shared" si="211"/>
        <v>9386.2100000000009</v>
      </c>
      <c r="P4487" s="339">
        <f t="shared" si="212"/>
        <v>0</v>
      </c>
    </row>
    <row r="4488" spans="1:16" hidden="1" x14ac:dyDescent="0.25">
      <c r="A4488" s="116">
        <v>139332</v>
      </c>
      <c r="B4488" s="116">
        <v>8</v>
      </c>
      <c r="C4488" s="116">
        <v>1018100010</v>
      </c>
      <c r="D4488" s="116" t="s">
        <v>10356</v>
      </c>
      <c r="E4488" s="339">
        <v>45661.5</v>
      </c>
      <c r="F4488" s="194">
        <v>10</v>
      </c>
      <c r="G4488" s="194">
        <v>10</v>
      </c>
      <c r="H4488" s="194" t="s">
        <v>10119</v>
      </c>
      <c r="I4488" s="194">
        <f t="shared" si="210"/>
        <v>0</v>
      </c>
      <c r="J4488" s="116" t="s">
        <v>10126</v>
      </c>
      <c r="K4488" s="116" t="s">
        <v>15534</v>
      </c>
      <c r="L4488" s="197">
        <v>45822</v>
      </c>
      <c r="M4488" s="116"/>
      <c r="N4488" s="197">
        <v>45833</v>
      </c>
      <c r="O4488" s="388">
        <f t="shared" si="211"/>
        <v>4566.1499999999996</v>
      </c>
      <c r="P4488" s="339">
        <f t="shared" si="212"/>
        <v>0</v>
      </c>
    </row>
    <row r="4489" spans="1:16" hidden="1" x14ac:dyDescent="0.25">
      <c r="A4489" s="116">
        <v>139332</v>
      </c>
      <c r="B4489" s="116">
        <v>2</v>
      </c>
      <c r="C4489" s="116">
        <v>1026100080</v>
      </c>
      <c r="D4489" s="116" t="s">
        <v>17456</v>
      </c>
      <c r="E4489" s="339">
        <v>64890</v>
      </c>
      <c r="F4489" s="194">
        <v>1</v>
      </c>
      <c r="G4489" s="194">
        <v>1</v>
      </c>
      <c r="H4489" s="194" t="s">
        <v>10119</v>
      </c>
      <c r="I4489" s="194">
        <f t="shared" si="210"/>
        <v>0</v>
      </c>
      <c r="J4489" s="116" t="s">
        <v>10126</v>
      </c>
      <c r="K4489" s="116" t="s">
        <v>15534</v>
      </c>
      <c r="L4489" s="197">
        <v>45822</v>
      </c>
      <c r="M4489" s="116"/>
      <c r="N4489" s="197">
        <v>45833</v>
      </c>
      <c r="O4489" s="388">
        <f t="shared" si="211"/>
        <v>64890</v>
      </c>
      <c r="P4489" s="339">
        <f t="shared" si="212"/>
        <v>0</v>
      </c>
    </row>
    <row r="4490" spans="1:16" hidden="1" x14ac:dyDescent="0.25">
      <c r="A4490" s="116">
        <v>139332</v>
      </c>
      <c r="B4490" s="116">
        <v>3</v>
      </c>
      <c r="C4490" s="116">
        <v>1027100100</v>
      </c>
      <c r="D4490" s="116" t="s">
        <v>10645</v>
      </c>
      <c r="E4490" s="339">
        <v>221940</v>
      </c>
      <c r="F4490" s="194">
        <v>6</v>
      </c>
      <c r="G4490" s="194">
        <f>4+2</f>
        <v>6</v>
      </c>
      <c r="H4490" s="194" t="s">
        <v>10119</v>
      </c>
      <c r="I4490" s="194">
        <f t="shared" si="210"/>
        <v>0</v>
      </c>
      <c r="J4490" s="116" t="s">
        <v>10126</v>
      </c>
      <c r="K4490" s="116" t="s">
        <v>15534</v>
      </c>
      <c r="L4490" s="197">
        <v>45822</v>
      </c>
      <c r="M4490" s="116" t="s">
        <v>16333</v>
      </c>
      <c r="N4490" s="197">
        <v>45895</v>
      </c>
      <c r="O4490" s="388">
        <f t="shared" si="211"/>
        <v>36990</v>
      </c>
      <c r="P4490" s="339">
        <f t="shared" si="212"/>
        <v>0</v>
      </c>
    </row>
    <row r="4491" spans="1:16" hidden="1" x14ac:dyDescent="0.25">
      <c r="A4491" s="116">
        <v>139332</v>
      </c>
      <c r="B4491" s="116">
        <v>4</v>
      </c>
      <c r="C4491" s="116">
        <v>1123100000</v>
      </c>
      <c r="D4491" s="116" t="s">
        <v>17465</v>
      </c>
      <c r="E4491" s="339">
        <v>276010.2</v>
      </c>
      <c r="F4491" s="194">
        <v>12</v>
      </c>
      <c r="G4491" s="194">
        <v>12</v>
      </c>
      <c r="H4491" s="194" t="s">
        <v>10119</v>
      </c>
      <c r="I4491" s="194">
        <f t="shared" si="210"/>
        <v>0</v>
      </c>
      <c r="J4491" s="116" t="s">
        <v>10126</v>
      </c>
      <c r="K4491" s="116" t="s">
        <v>15534</v>
      </c>
      <c r="L4491" s="197">
        <v>45822</v>
      </c>
      <c r="M4491" s="116"/>
      <c r="N4491" s="197">
        <v>45833</v>
      </c>
      <c r="O4491" s="388">
        <f t="shared" si="211"/>
        <v>23000.850000000002</v>
      </c>
      <c r="P4491" s="339">
        <f t="shared" si="212"/>
        <v>0</v>
      </c>
    </row>
    <row r="4492" spans="1:16" hidden="1" x14ac:dyDescent="0.25">
      <c r="A4492" s="116">
        <v>139332</v>
      </c>
      <c r="B4492" s="116">
        <v>5</v>
      </c>
      <c r="C4492" s="116">
        <v>1215100010</v>
      </c>
      <c r="D4492" s="116" t="s">
        <v>11206</v>
      </c>
      <c r="E4492" s="339">
        <v>10452.06</v>
      </c>
      <c r="F4492" s="194">
        <v>2</v>
      </c>
      <c r="G4492" s="194">
        <v>2</v>
      </c>
      <c r="H4492" s="194" t="s">
        <v>10119</v>
      </c>
      <c r="I4492" s="194">
        <f t="shared" si="210"/>
        <v>0</v>
      </c>
      <c r="J4492" s="116" t="s">
        <v>10126</v>
      </c>
      <c r="K4492" s="116" t="s">
        <v>15534</v>
      </c>
      <c r="L4492" s="197">
        <v>45822</v>
      </c>
      <c r="M4492" s="116"/>
      <c r="N4492" s="197">
        <v>45827</v>
      </c>
      <c r="O4492" s="388">
        <f t="shared" si="211"/>
        <v>5226.03</v>
      </c>
      <c r="P4492" s="339">
        <f t="shared" si="212"/>
        <v>0</v>
      </c>
    </row>
    <row r="4493" spans="1:16" hidden="1" x14ac:dyDescent="0.25">
      <c r="A4493" s="116">
        <v>139332</v>
      </c>
      <c r="B4493" s="116">
        <v>1</v>
      </c>
      <c r="C4493" s="116">
        <v>1513100320</v>
      </c>
      <c r="D4493" s="116" t="s">
        <v>16197</v>
      </c>
      <c r="E4493" s="339">
        <v>578400</v>
      </c>
      <c r="F4493" s="194">
        <v>60</v>
      </c>
      <c r="G4493" s="194">
        <v>60</v>
      </c>
      <c r="H4493" s="194" t="s">
        <v>10119</v>
      </c>
      <c r="I4493" s="194">
        <f t="shared" si="210"/>
        <v>0</v>
      </c>
      <c r="J4493" s="116" t="s">
        <v>10126</v>
      </c>
      <c r="K4493" s="116" t="s">
        <v>15534</v>
      </c>
      <c r="L4493" s="197">
        <v>45822</v>
      </c>
      <c r="M4493" s="116"/>
      <c r="N4493" s="197">
        <v>45854</v>
      </c>
      <c r="O4493" s="388">
        <f t="shared" si="211"/>
        <v>9640</v>
      </c>
      <c r="P4493" s="339">
        <f t="shared" si="212"/>
        <v>0</v>
      </c>
    </row>
    <row r="4494" spans="1:16" hidden="1" x14ac:dyDescent="0.25">
      <c r="A4494" s="116">
        <v>139348</v>
      </c>
      <c r="B4494" s="116">
        <v>6</v>
      </c>
      <c r="C4494" s="116">
        <v>1011100110</v>
      </c>
      <c r="D4494" s="116" t="s">
        <v>10354</v>
      </c>
      <c r="E4494" s="339">
        <v>20880</v>
      </c>
      <c r="F4494" s="194">
        <v>6</v>
      </c>
      <c r="G4494" s="194">
        <v>6</v>
      </c>
      <c r="H4494" s="194" t="s">
        <v>10119</v>
      </c>
      <c r="I4494" s="194">
        <f t="shared" si="210"/>
        <v>0</v>
      </c>
      <c r="J4494" s="116" t="s">
        <v>10120</v>
      </c>
      <c r="K4494" s="116" t="s">
        <v>10121</v>
      </c>
      <c r="L4494" s="197">
        <v>45820</v>
      </c>
      <c r="M4494" s="116"/>
      <c r="N4494" s="197">
        <v>45832</v>
      </c>
      <c r="O4494" s="388">
        <f t="shared" si="211"/>
        <v>3480</v>
      </c>
      <c r="P4494" s="339">
        <f t="shared" si="212"/>
        <v>0</v>
      </c>
    </row>
    <row r="4495" spans="1:16" hidden="1" x14ac:dyDescent="0.25">
      <c r="A4495" s="116">
        <v>139348</v>
      </c>
      <c r="B4495" s="116">
        <v>15</v>
      </c>
      <c r="C4495" s="116">
        <v>1012100030</v>
      </c>
      <c r="D4495" s="116" t="s">
        <v>11137</v>
      </c>
      <c r="E4495" s="339">
        <v>165000</v>
      </c>
      <c r="F4495" s="194">
        <v>3</v>
      </c>
      <c r="G4495" s="194">
        <v>3</v>
      </c>
      <c r="H4495" s="194" t="s">
        <v>10119</v>
      </c>
      <c r="I4495" s="194">
        <f t="shared" si="210"/>
        <v>0</v>
      </c>
      <c r="J4495" s="116" t="s">
        <v>10120</v>
      </c>
      <c r="K4495" s="116" t="s">
        <v>10121</v>
      </c>
      <c r="L4495" s="197">
        <v>45820</v>
      </c>
      <c r="M4495" s="116"/>
      <c r="N4495" s="197">
        <v>45833</v>
      </c>
      <c r="O4495" s="388">
        <f t="shared" si="211"/>
        <v>55000</v>
      </c>
      <c r="P4495" s="339">
        <f t="shared" si="212"/>
        <v>0</v>
      </c>
    </row>
    <row r="4496" spans="1:16" hidden="1" x14ac:dyDescent="0.25">
      <c r="A4496" s="116">
        <v>139348</v>
      </c>
      <c r="B4496" s="116">
        <v>1</v>
      </c>
      <c r="C4496" s="116">
        <v>1012100120</v>
      </c>
      <c r="D4496" s="116" t="s">
        <v>10492</v>
      </c>
      <c r="E4496" s="339">
        <v>375000</v>
      </c>
      <c r="F4496" s="194">
        <v>15</v>
      </c>
      <c r="G4496" s="194">
        <v>15</v>
      </c>
      <c r="H4496" s="194" t="s">
        <v>10119</v>
      </c>
      <c r="I4496" s="194">
        <f t="shared" si="210"/>
        <v>0</v>
      </c>
      <c r="J4496" s="116" t="s">
        <v>10120</v>
      </c>
      <c r="K4496" s="116" t="s">
        <v>10121</v>
      </c>
      <c r="L4496" s="197">
        <v>45820</v>
      </c>
      <c r="M4496" s="116"/>
      <c r="N4496" s="197">
        <v>45833</v>
      </c>
      <c r="O4496" s="388">
        <f t="shared" si="211"/>
        <v>25000</v>
      </c>
      <c r="P4496" s="339">
        <f t="shared" si="212"/>
        <v>0</v>
      </c>
    </row>
    <row r="4497" spans="1:16" hidden="1" x14ac:dyDescent="0.25">
      <c r="A4497" s="116">
        <v>139348</v>
      </c>
      <c r="B4497" s="116">
        <v>3</v>
      </c>
      <c r="C4497" s="116">
        <v>1017100480</v>
      </c>
      <c r="D4497" s="116" t="s">
        <v>10686</v>
      </c>
      <c r="E4497" s="339">
        <v>63600</v>
      </c>
      <c r="F4497" s="194">
        <v>2</v>
      </c>
      <c r="G4497" s="194">
        <v>2</v>
      </c>
      <c r="H4497" s="194" t="s">
        <v>10119</v>
      </c>
      <c r="I4497" s="194">
        <f t="shared" si="210"/>
        <v>0</v>
      </c>
      <c r="J4497" s="116" t="s">
        <v>10120</v>
      </c>
      <c r="K4497" s="116" t="s">
        <v>10121</v>
      </c>
      <c r="L4497" s="197">
        <v>45820</v>
      </c>
      <c r="M4497" s="116"/>
      <c r="N4497" s="197">
        <v>45863</v>
      </c>
      <c r="O4497" s="388">
        <f t="shared" si="211"/>
        <v>31800</v>
      </c>
      <c r="P4497" s="339">
        <f t="shared" si="212"/>
        <v>0</v>
      </c>
    </row>
    <row r="4498" spans="1:16" hidden="1" x14ac:dyDescent="0.25">
      <c r="A4498" s="116">
        <v>139348</v>
      </c>
      <c r="B4498" s="116">
        <v>7</v>
      </c>
      <c r="C4498" s="116">
        <v>1022100110</v>
      </c>
      <c r="D4498" s="116" t="s">
        <v>10343</v>
      </c>
      <c r="E4498" s="339">
        <v>21710</v>
      </c>
      <c r="F4498" s="194">
        <v>10</v>
      </c>
      <c r="G4498" s="194">
        <v>10</v>
      </c>
      <c r="H4498" s="194" t="s">
        <v>10119</v>
      </c>
      <c r="I4498" s="194">
        <f t="shared" si="210"/>
        <v>0</v>
      </c>
      <c r="J4498" s="116" t="s">
        <v>10120</v>
      </c>
      <c r="K4498" s="116" t="s">
        <v>10121</v>
      </c>
      <c r="L4498" s="197">
        <v>45820</v>
      </c>
      <c r="M4498" s="116"/>
      <c r="N4498" s="197">
        <v>45840</v>
      </c>
      <c r="O4498" s="388">
        <f t="shared" si="211"/>
        <v>2171</v>
      </c>
      <c r="P4498" s="339">
        <f t="shared" si="212"/>
        <v>0</v>
      </c>
    </row>
    <row r="4499" spans="1:16" hidden="1" x14ac:dyDescent="0.25">
      <c r="A4499" s="116">
        <v>139348</v>
      </c>
      <c r="B4499" s="116">
        <v>2</v>
      </c>
      <c r="C4499" s="116">
        <v>1022100230</v>
      </c>
      <c r="D4499" s="116" t="s">
        <v>16162</v>
      </c>
      <c r="E4499" s="339">
        <v>49500</v>
      </c>
      <c r="F4499" s="194">
        <v>30</v>
      </c>
      <c r="G4499" s="194">
        <v>30</v>
      </c>
      <c r="H4499" s="194" t="s">
        <v>10119</v>
      </c>
      <c r="I4499" s="194">
        <f t="shared" si="210"/>
        <v>0</v>
      </c>
      <c r="J4499" s="116" t="s">
        <v>10120</v>
      </c>
      <c r="K4499" s="116" t="s">
        <v>10121</v>
      </c>
      <c r="L4499" s="197">
        <v>45820</v>
      </c>
      <c r="M4499" s="116"/>
      <c r="N4499" s="197">
        <v>45833</v>
      </c>
      <c r="O4499" s="388">
        <f t="shared" si="211"/>
        <v>1650</v>
      </c>
      <c r="P4499" s="339">
        <f t="shared" si="212"/>
        <v>0</v>
      </c>
    </row>
    <row r="4500" spans="1:16" hidden="1" x14ac:dyDescent="0.25">
      <c r="A4500" s="116">
        <v>139348</v>
      </c>
      <c r="B4500" s="116">
        <v>4</v>
      </c>
      <c r="C4500" s="116">
        <v>1022101080</v>
      </c>
      <c r="D4500" s="116" t="s">
        <v>17463</v>
      </c>
      <c r="E4500" s="339">
        <v>25350</v>
      </c>
      <c r="F4500" s="194">
        <v>6</v>
      </c>
      <c r="G4500" s="194">
        <v>6</v>
      </c>
      <c r="H4500" s="194" t="s">
        <v>10119</v>
      </c>
      <c r="I4500" s="194">
        <f t="shared" si="210"/>
        <v>0</v>
      </c>
      <c r="J4500" s="116" t="s">
        <v>10120</v>
      </c>
      <c r="K4500" s="116" t="s">
        <v>10121</v>
      </c>
      <c r="L4500" s="197">
        <v>45820</v>
      </c>
      <c r="M4500" s="116" t="s">
        <v>17817</v>
      </c>
      <c r="N4500" s="197">
        <v>45841</v>
      </c>
      <c r="O4500" s="388">
        <f t="shared" si="211"/>
        <v>4225</v>
      </c>
      <c r="P4500" s="339">
        <f t="shared" si="212"/>
        <v>0</v>
      </c>
    </row>
    <row r="4501" spans="1:16" hidden="1" x14ac:dyDescent="0.25">
      <c r="A4501" s="116">
        <v>139348</v>
      </c>
      <c r="B4501" s="116">
        <v>5</v>
      </c>
      <c r="C4501" s="116">
        <v>1022104230</v>
      </c>
      <c r="D4501" s="116" t="s">
        <v>11795</v>
      </c>
      <c r="E4501" s="339">
        <v>37578</v>
      </c>
      <c r="F4501" s="194">
        <v>6</v>
      </c>
      <c r="G4501" s="194">
        <v>6</v>
      </c>
      <c r="H4501" s="194" t="s">
        <v>10119</v>
      </c>
      <c r="I4501" s="194">
        <f t="shared" si="210"/>
        <v>0</v>
      </c>
      <c r="J4501" s="116" t="s">
        <v>10120</v>
      </c>
      <c r="K4501" s="116" t="s">
        <v>10121</v>
      </c>
      <c r="L4501" s="197">
        <v>45820</v>
      </c>
      <c r="M4501" s="116"/>
      <c r="N4501" s="197">
        <v>45860</v>
      </c>
      <c r="O4501" s="388">
        <f t="shared" si="211"/>
        <v>6263</v>
      </c>
      <c r="P4501" s="339">
        <f t="shared" si="212"/>
        <v>0</v>
      </c>
    </row>
    <row r="4502" spans="1:16" hidden="1" x14ac:dyDescent="0.25">
      <c r="A4502" s="116">
        <v>139348</v>
      </c>
      <c r="B4502" s="116">
        <v>8</v>
      </c>
      <c r="C4502" s="116">
        <v>1520103640</v>
      </c>
      <c r="D4502" s="116" t="s">
        <v>17562</v>
      </c>
      <c r="E4502" s="339">
        <v>42165.99</v>
      </c>
      <c r="F4502" s="194">
        <v>3</v>
      </c>
      <c r="G4502" s="194">
        <v>3</v>
      </c>
      <c r="H4502" s="194" t="s">
        <v>10119</v>
      </c>
      <c r="I4502" s="194">
        <f t="shared" si="210"/>
        <v>0</v>
      </c>
      <c r="J4502" s="116" t="s">
        <v>10120</v>
      </c>
      <c r="K4502" s="116" t="s">
        <v>10121</v>
      </c>
      <c r="L4502" s="197">
        <v>45820</v>
      </c>
      <c r="M4502" s="116"/>
      <c r="N4502" s="197">
        <v>45883</v>
      </c>
      <c r="O4502" s="388">
        <f t="shared" si="211"/>
        <v>14055.33</v>
      </c>
      <c r="P4502" s="339">
        <f t="shared" si="212"/>
        <v>0</v>
      </c>
    </row>
    <row r="4503" spans="1:16" hidden="1" x14ac:dyDescent="0.25">
      <c r="A4503" s="116">
        <v>139348</v>
      </c>
      <c r="B4503" s="116">
        <v>9</v>
      </c>
      <c r="C4503" s="116">
        <v>1520103650</v>
      </c>
      <c r="D4503" s="116" t="s">
        <v>11382</v>
      </c>
      <c r="E4503" s="339">
        <v>24771</v>
      </c>
      <c r="F4503" s="194">
        <v>3</v>
      </c>
      <c r="G4503" s="194">
        <v>3</v>
      </c>
      <c r="H4503" s="194" t="s">
        <v>10119</v>
      </c>
      <c r="I4503" s="194">
        <f t="shared" si="210"/>
        <v>0</v>
      </c>
      <c r="J4503" s="116" t="s">
        <v>10120</v>
      </c>
      <c r="K4503" s="116" t="s">
        <v>10121</v>
      </c>
      <c r="L4503" s="197">
        <v>45820</v>
      </c>
      <c r="M4503" s="116"/>
      <c r="N4503" s="197">
        <v>45883</v>
      </c>
      <c r="O4503" s="388">
        <f t="shared" si="211"/>
        <v>8257</v>
      </c>
      <c r="P4503" s="339">
        <f t="shared" si="212"/>
        <v>0</v>
      </c>
    </row>
    <row r="4504" spans="1:16" hidden="1" x14ac:dyDescent="0.25">
      <c r="A4504" s="116">
        <v>139348</v>
      </c>
      <c r="B4504" s="116">
        <v>10</v>
      </c>
      <c r="C4504" s="116">
        <v>1520103660</v>
      </c>
      <c r="D4504" s="116" t="s">
        <v>16198</v>
      </c>
      <c r="E4504" s="339">
        <v>172188</v>
      </c>
      <c r="F4504" s="194">
        <v>6</v>
      </c>
      <c r="G4504" s="194">
        <v>6</v>
      </c>
      <c r="H4504" s="194" t="s">
        <v>10119</v>
      </c>
      <c r="I4504" s="194">
        <f t="shared" si="210"/>
        <v>0</v>
      </c>
      <c r="J4504" s="116" t="s">
        <v>10120</v>
      </c>
      <c r="K4504" s="116" t="s">
        <v>10121</v>
      </c>
      <c r="L4504" s="197">
        <v>45820</v>
      </c>
      <c r="M4504" s="116"/>
      <c r="N4504" s="197">
        <v>45903</v>
      </c>
      <c r="O4504" s="388">
        <f t="shared" si="211"/>
        <v>28698</v>
      </c>
      <c r="P4504" s="339">
        <f t="shared" si="212"/>
        <v>0</v>
      </c>
    </row>
    <row r="4505" spans="1:16" hidden="1" x14ac:dyDescent="0.25">
      <c r="A4505" s="116">
        <v>139348</v>
      </c>
      <c r="B4505" s="116">
        <v>11</v>
      </c>
      <c r="C4505" s="116">
        <v>1520103670</v>
      </c>
      <c r="D4505" s="116" t="s">
        <v>17563</v>
      </c>
      <c r="E4505" s="339">
        <v>30240</v>
      </c>
      <c r="F4505" s="194">
        <v>2</v>
      </c>
      <c r="G4505" s="194">
        <v>2</v>
      </c>
      <c r="H4505" s="194" t="s">
        <v>10119</v>
      </c>
      <c r="I4505" s="194">
        <f t="shared" si="210"/>
        <v>0</v>
      </c>
      <c r="J4505" s="116" t="s">
        <v>10120</v>
      </c>
      <c r="K4505" s="116" t="s">
        <v>10121</v>
      </c>
      <c r="L4505" s="197">
        <v>45820</v>
      </c>
      <c r="M4505" s="116"/>
      <c r="N4505" s="197">
        <v>45883</v>
      </c>
      <c r="O4505" s="388">
        <f t="shared" si="211"/>
        <v>15120</v>
      </c>
      <c r="P4505" s="339">
        <f t="shared" si="212"/>
        <v>0</v>
      </c>
    </row>
    <row r="4506" spans="1:16" hidden="1" x14ac:dyDescent="0.25">
      <c r="A4506" s="116">
        <v>139348</v>
      </c>
      <c r="B4506" s="116">
        <v>12</v>
      </c>
      <c r="C4506" s="116">
        <v>1520103680</v>
      </c>
      <c r="D4506" s="116" t="s">
        <v>11882</v>
      </c>
      <c r="E4506" s="339">
        <v>69885.320000000007</v>
      </c>
      <c r="F4506" s="194">
        <v>4</v>
      </c>
      <c r="G4506" s="194">
        <v>4</v>
      </c>
      <c r="H4506" s="194" t="s">
        <v>10119</v>
      </c>
      <c r="I4506" s="194">
        <f t="shared" si="210"/>
        <v>0</v>
      </c>
      <c r="J4506" s="116" t="s">
        <v>10120</v>
      </c>
      <c r="K4506" s="116" t="s">
        <v>10121</v>
      </c>
      <c r="L4506" s="197">
        <v>45820</v>
      </c>
      <c r="M4506" s="116" t="s">
        <v>15829</v>
      </c>
      <c r="N4506" s="197">
        <v>45840</v>
      </c>
      <c r="O4506" s="388">
        <f t="shared" si="211"/>
        <v>17471.330000000002</v>
      </c>
      <c r="P4506" s="339">
        <f t="shared" si="212"/>
        <v>0</v>
      </c>
    </row>
    <row r="4507" spans="1:16" hidden="1" x14ac:dyDescent="0.25">
      <c r="A4507" s="116">
        <v>139348</v>
      </c>
      <c r="B4507" s="116">
        <v>13</v>
      </c>
      <c r="C4507" s="116">
        <v>1520103690</v>
      </c>
      <c r="D4507" s="116" t="s">
        <v>12099</v>
      </c>
      <c r="E4507" s="339">
        <v>31350</v>
      </c>
      <c r="F4507" s="194">
        <v>2</v>
      </c>
      <c r="G4507" s="194">
        <v>2</v>
      </c>
      <c r="H4507" s="194" t="s">
        <v>10119</v>
      </c>
      <c r="I4507" s="194">
        <f t="shared" si="210"/>
        <v>0</v>
      </c>
      <c r="J4507" s="116" t="s">
        <v>10120</v>
      </c>
      <c r="K4507" s="116" t="s">
        <v>10121</v>
      </c>
      <c r="L4507" s="197">
        <v>45820</v>
      </c>
      <c r="M4507" s="116"/>
      <c r="N4507" s="197">
        <v>45840</v>
      </c>
      <c r="O4507" s="388">
        <f t="shared" si="211"/>
        <v>15675</v>
      </c>
      <c r="P4507" s="339">
        <f t="shared" si="212"/>
        <v>0</v>
      </c>
    </row>
    <row r="4508" spans="1:16" hidden="1" x14ac:dyDescent="0.25">
      <c r="A4508" s="116">
        <v>139348</v>
      </c>
      <c r="B4508" s="116">
        <v>14</v>
      </c>
      <c r="C4508" s="116">
        <v>1520103700</v>
      </c>
      <c r="D4508" s="116" t="s">
        <v>17491</v>
      </c>
      <c r="E4508" s="339">
        <v>21090</v>
      </c>
      <c r="F4508" s="194">
        <v>2</v>
      </c>
      <c r="G4508" s="194">
        <v>2</v>
      </c>
      <c r="H4508" s="194" t="s">
        <v>10119</v>
      </c>
      <c r="I4508" s="194">
        <f t="shared" si="210"/>
        <v>0</v>
      </c>
      <c r="J4508" s="116" t="s">
        <v>10120</v>
      </c>
      <c r="K4508" s="116" t="s">
        <v>10121</v>
      </c>
      <c r="L4508" s="197">
        <v>45820</v>
      </c>
      <c r="M4508" s="116"/>
      <c r="N4508" s="197">
        <v>45840</v>
      </c>
      <c r="O4508" s="388">
        <f t="shared" si="211"/>
        <v>10545</v>
      </c>
      <c r="P4508" s="339">
        <f t="shared" si="212"/>
        <v>0</v>
      </c>
    </row>
    <row r="4509" spans="1:16" hidden="1" x14ac:dyDescent="0.25">
      <c r="A4509" s="116">
        <v>139349</v>
      </c>
      <c r="B4509" s="116">
        <v>1</v>
      </c>
      <c r="C4509" s="116">
        <v>1214101610</v>
      </c>
      <c r="D4509" s="116" t="s">
        <v>3977</v>
      </c>
      <c r="E4509" s="339">
        <v>15352038</v>
      </c>
      <c r="F4509" s="194">
        <v>1</v>
      </c>
      <c r="G4509" s="194">
        <v>1</v>
      </c>
      <c r="H4509" s="194" t="s">
        <v>10119</v>
      </c>
      <c r="I4509" s="194">
        <f t="shared" si="210"/>
        <v>0</v>
      </c>
      <c r="J4509" s="116" t="s">
        <v>10126</v>
      </c>
      <c r="K4509" s="116" t="s">
        <v>14781</v>
      </c>
      <c r="L4509" s="197">
        <v>45822</v>
      </c>
      <c r="M4509" s="116"/>
      <c r="N4509" s="197">
        <v>45827</v>
      </c>
      <c r="O4509" s="388">
        <f t="shared" si="211"/>
        <v>15352038</v>
      </c>
      <c r="P4509" s="339">
        <f t="shared" si="212"/>
        <v>0</v>
      </c>
    </row>
    <row r="4510" spans="1:16" hidden="1" x14ac:dyDescent="0.25">
      <c r="A4510" s="116">
        <v>139356</v>
      </c>
      <c r="B4510" s="116">
        <v>1</v>
      </c>
      <c r="C4510" s="116">
        <v>1022100230</v>
      </c>
      <c r="D4510" s="116" t="s">
        <v>16162</v>
      </c>
      <c r="E4510" s="339">
        <v>66000</v>
      </c>
      <c r="F4510" s="194">
        <v>40</v>
      </c>
      <c r="G4510" s="194">
        <v>40</v>
      </c>
      <c r="H4510" s="194" t="s">
        <v>10119</v>
      </c>
      <c r="I4510" s="194">
        <f t="shared" si="210"/>
        <v>0</v>
      </c>
      <c r="J4510" s="116" t="s">
        <v>10389</v>
      </c>
      <c r="K4510" s="116" t="s">
        <v>10390</v>
      </c>
      <c r="L4510" s="197">
        <v>45821</v>
      </c>
      <c r="M4510" s="116"/>
      <c r="N4510" s="197">
        <v>45821</v>
      </c>
      <c r="O4510" s="388">
        <f t="shared" si="211"/>
        <v>1650</v>
      </c>
      <c r="P4510" s="339">
        <f t="shared" si="212"/>
        <v>0</v>
      </c>
    </row>
    <row r="4511" spans="1:16" hidden="1" x14ac:dyDescent="0.25">
      <c r="A4511" s="116">
        <v>139379</v>
      </c>
      <c r="B4511" s="116">
        <v>2</v>
      </c>
      <c r="C4511" s="116">
        <v>1022101960</v>
      </c>
      <c r="D4511" s="116" t="s">
        <v>10226</v>
      </c>
      <c r="E4511" s="339">
        <v>191070.82</v>
      </c>
      <c r="F4511" s="194">
        <v>2</v>
      </c>
      <c r="G4511" s="194">
        <v>2</v>
      </c>
      <c r="H4511" s="194" t="s">
        <v>10119</v>
      </c>
      <c r="I4511" s="194">
        <f t="shared" si="210"/>
        <v>0</v>
      </c>
      <c r="J4511" s="116" t="s">
        <v>10126</v>
      </c>
      <c r="K4511" s="116" t="s">
        <v>15457</v>
      </c>
      <c r="L4511" s="197">
        <v>45822</v>
      </c>
      <c r="M4511" s="116" t="s">
        <v>15724</v>
      </c>
      <c r="N4511" s="197">
        <v>45825</v>
      </c>
      <c r="O4511" s="388">
        <f t="shared" si="211"/>
        <v>95535.41</v>
      </c>
      <c r="P4511" s="339">
        <f t="shared" si="212"/>
        <v>0</v>
      </c>
    </row>
    <row r="4512" spans="1:16" hidden="1" x14ac:dyDescent="0.25">
      <c r="A4512" s="116">
        <v>139379</v>
      </c>
      <c r="B4512" s="116">
        <v>1</v>
      </c>
      <c r="C4512" s="116">
        <v>1022102100</v>
      </c>
      <c r="D4512" s="116" t="s">
        <v>11169</v>
      </c>
      <c r="E4512" s="339">
        <v>7008</v>
      </c>
      <c r="F4512" s="194">
        <v>2</v>
      </c>
      <c r="G4512" s="194">
        <v>2</v>
      </c>
      <c r="H4512" s="194" t="s">
        <v>10119</v>
      </c>
      <c r="I4512" s="194">
        <f t="shared" si="210"/>
        <v>0</v>
      </c>
      <c r="J4512" s="116" t="s">
        <v>10126</v>
      </c>
      <c r="K4512" s="116" t="s">
        <v>15457</v>
      </c>
      <c r="L4512" s="197">
        <v>45822</v>
      </c>
      <c r="M4512" s="116" t="s">
        <v>15724</v>
      </c>
      <c r="N4512" s="197">
        <v>45825</v>
      </c>
      <c r="O4512" s="388">
        <f t="shared" si="211"/>
        <v>3504</v>
      </c>
      <c r="P4512" s="339">
        <f t="shared" si="212"/>
        <v>0</v>
      </c>
    </row>
    <row r="4513" spans="1:16" hidden="1" x14ac:dyDescent="0.25">
      <c r="A4513" s="116">
        <v>139382</v>
      </c>
      <c r="B4513" s="116">
        <v>1</v>
      </c>
      <c r="C4513" s="116">
        <v>1029100450</v>
      </c>
      <c r="D4513" s="116" t="s">
        <v>6550</v>
      </c>
      <c r="E4513" s="339">
        <v>29000</v>
      </c>
      <c r="F4513" s="194">
        <v>2</v>
      </c>
      <c r="G4513" s="194">
        <v>2</v>
      </c>
      <c r="H4513" s="194" t="s">
        <v>10119</v>
      </c>
      <c r="I4513" s="194">
        <f t="shared" si="210"/>
        <v>0</v>
      </c>
      <c r="J4513" s="116" t="s">
        <v>10126</v>
      </c>
      <c r="K4513" s="116" t="s">
        <v>15457</v>
      </c>
      <c r="L4513" s="197">
        <v>45826</v>
      </c>
      <c r="M4513" s="116" t="s">
        <v>15754</v>
      </c>
      <c r="N4513" s="197">
        <v>45832</v>
      </c>
      <c r="O4513" s="388">
        <f t="shared" si="211"/>
        <v>14500</v>
      </c>
      <c r="P4513" s="339">
        <f t="shared" si="212"/>
        <v>0</v>
      </c>
    </row>
    <row r="4514" spans="1:16" hidden="1" x14ac:dyDescent="0.25">
      <c r="A4514" s="116">
        <v>139382</v>
      </c>
      <c r="B4514" s="116">
        <v>2</v>
      </c>
      <c r="C4514" s="116">
        <v>1118101100</v>
      </c>
      <c r="D4514" s="116" t="s">
        <v>7081</v>
      </c>
      <c r="E4514" s="339">
        <v>34965</v>
      </c>
      <c r="F4514" s="194">
        <v>1</v>
      </c>
      <c r="G4514" s="194">
        <v>1</v>
      </c>
      <c r="H4514" s="194" t="s">
        <v>10119</v>
      </c>
      <c r="I4514" s="194">
        <f t="shared" si="210"/>
        <v>0</v>
      </c>
      <c r="J4514" s="116" t="s">
        <v>10126</v>
      </c>
      <c r="K4514" s="116" t="s">
        <v>15457</v>
      </c>
      <c r="L4514" s="197">
        <v>45826</v>
      </c>
      <c r="M4514" s="116" t="s">
        <v>15754</v>
      </c>
      <c r="N4514" s="197">
        <v>45880</v>
      </c>
      <c r="O4514" s="388">
        <f t="shared" si="211"/>
        <v>34965</v>
      </c>
      <c r="P4514" s="339">
        <f t="shared" si="212"/>
        <v>0</v>
      </c>
    </row>
    <row r="4515" spans="1:16" hidden="1" x14ac:dyDescent="0.25">
      <c r="A4515" s="116">
        <v>139382</v>
      </c>
      <c r="B4515" s="116">
        <v>4</v>
      </c>
      <c r="C4515" s="116">
        <v>1518100410</v>
      </c>
      <c r="D4515" s="116" t="s">
        <v>8373</v>
      </c>
      <c r="E4515" s="339">
        <v>152185</v>
      </c>
      <c r="F4515" s="194">
        <v>1</v>
      </c>
      <c r="G4515" s="194">
        <v>1</v>
      </c>
      <c r="H4515" s="194" t="s">
        <v>10119</v>
      </c>
      <c r="I4515" s="194">
        <f t="shared" si="210"/>
        <v>0</v>
      </c>
      <c r="J4515" s="116" t="s">
        <v>10126</v>
      </c>
      <c r="K4515" s="116" t="s">
        <v>15457</v>
      </c>
      <c r="L4515" s="197">
        <v>45826</v>
      </c>
      <c r="M4515" s="116"/>
      <c r="N4515" s="197">
        <v>45832</v>
      </c>
      <c r="O4515" s="388">
        <f t="shared" si="211"/>
        <v>152185</v>
      </c>
      <c r="P4515" s="339">
        <f t="shared" si="212"/>
        <v>0</v>
      </c>
    </row>
    <row r="4516" spans="1:16" hidden="1" x14ac:dyDescent="0.25">
      <c r="A4516" s="116">
        <v>139382</v>
      </c>
      <c r="B4516" s="116">
        <v>3</v>
      </c>
      <c r="C4516" s="116">
        <v>1518100910</v>
      </c>
      <c r="D4516" s="116" t="s">
        <v>11291</v>
      </c>
      <c r="E4516" s="339">
        <v>87807</v>
      </c>
      <c r="F4516" s="194">
        <v>1</v>
      </c>
      <c r="G4516" s="194">
        <v>1</v>
      </c>
      <c r="H4516" s="194" t="s">
        <v>10119</v>
      </c>
      <c r="I4516" s="194">
        <f t="shared" si="210"/>
        <v>0</v>
      </c>
      <c r="J4516" s="116" t="s">
        <v>10126</v>
      </c>
      <c r="K4516" s="116" t="s">
        <v>15457</v>
      </c>
      <c r="L4516" s="197">
        <v>45826</v>
      </c>
      <c r="M4516" s="116"/>
      <c r="N4516" s="197">
        <v>45832</v>
      </c>
      <c r="O4516" s="388">
        <f t="shared" si="211"/>
        <v>87807</v>
      </c>
      <c r="P4516" s="339">
        <f t="shared" si="212"/>
        <v>0</v>
      </c>
    </row>
    <row r="4517" spans="1:16" hidden="1" x14ac:dyDescent="0.25">
      <c r="A4517" s="116">
        <v>139395</v>
      </c>
      <c r="B4517" s="116">
        <v>3</v>
      </c>
      <c r="C4517" s="116">
        <v>1311100000</v>
      </c>
      <c r="D4517" s="116" t="s">
        <v>17592</v>
      </c>
      <c r="E4517" s="339">
        <v>531050</v>
      </c>
      <c r="F4517" s="194">
        <v>1</v>
      </c>
      <c r="G4517" s="194">
        <v>1</v>
      </c>
      <c r="H4517" s="194" t="s">
        <v>10119</v>
      </c>
      <c r="I4517" s="194">
        <f t="shared" si="210"/>
        <v>0</v>
      </c>
      <c r="J4517" s="116" t="s">
        <v>10120</v>
      </c>
      <c r="K4517" s="116" t="s">
        <v>15674</v>
      </c>
      <c r="L4517" s="197">
        <v>45822</v>
      </c>
      <c r="M4517" s="116" t="s">
        <v>15675</v>
      </c>
      <c r="N4517" s="197">
        <v>45835</v>
      </c>
      <c r="O4517" s="388">
        <f t="shared" si="211"/>
        <v>531050</v>
      </c>
      <c r="P4517" s="339">
        <f t="shared" si="212"/>
        <v>0</v>
      </c>
    </row>
    <row r="4518" spans="1:16" hidden="1" x14ac:dyDescent="0.25">
      <c r="A4518" s="116">
        <v>139395</v>
      </c>
      <c r="B4518" s="116">
        <v>1</v>
      </c>
      <c r="C4518" s="116">
        <v>1320100000</v>
      </c>
      <c r="D4518" s="116" t="s">
        <v>11270</v>
      </c>
      <c r="E4518" s="339">
        <v>236250</v>
      </c>
      <c r="F4518" s="194">
        <v>1</v>
      </c>
      <c r="G4518" s="194">
        <v>1</v>
      </c>
      <c r="H4518" s="194" t="s">
        <v>10119</v>
      </c>
      <c r="I4518" s="194">
        <f t="shared" si="210"/>
        <v>0</v>
      </c>
      <c r="J4518" s="116" t="s">
        <v>10120</v>
      </c>
      <c r="K4518" s="116" t="s">
        <v>15674</v>
      </c>
      <c r="L4518" s="197">
        <v>45822</v>
      </c>
      <c r="M4518" s="116" t="s">
        <v>15675</v>
      </c>
      <c r="N4518" s="197">
        <v>45840</v>
      </c>
      <c r="O4518" s="388">
        <f t="shared" si="211"/>
        <v>236250</v>
      </c>
      <c r="P4518" s="339">
        <f t="shared" si="212"/>
        <v>0</v>
      </c>
    </row>
    <row r="4519" spans="1:16" hidden="1" x14ac:dyDescent="0.25">
      <c r="A4519" s="116">
        <v>139395</v>
      </c>
      <c r="B4519" s="116">
        <v>2</v>
      </c>
      <c r="C4519" s="116">
        <v>1323100700</v>
      </c>
      <c r="D4519" s="116" t="s">
        <v>17567</v>
      </c>
      <c r="E4519" s="339">
        <v>104755</v>
      </c>
      <c r="F4519" s="194">
        <v>1</v>
      </c>
      <c r="G4519" s="194">
        <v>1</v>
      </c>
      <c r="H4519" s="194" t="s">
        <v>10119</v>
      </c>
      <c r="I4519" s="194">
        <f t="shared" si="210"/>
        <v>0</v>
      </c>
      <c r="J4519" s="116" t="s">
        <v>10120</v>
      </c>
      <c r="K4519" s="116" t="s">
        <v>15674</v>
      </c>
      <c r="L4519" s="197">
        <v>45822</v>
      </c>
      <c r="M4519" s="116"/>
      <c r="N4519" s="197">
        <v>45825</v>
      </c>
      <c r="O4519" s="388">
        <f t="shared" si="211"/>
        <v>104755</v>
      </c>
      <c r="P4519" s="339">
        <f t="shared" si="212"/>
        <v>0</v>
      </c>
    </row>
    <row r="4520" spans="1:16" hidden="1" x14ac:dyDescent="0.25">
      <c r="A4520" s="116">
        <v>139398</v>
      </c>
      <c r="B4520" s="116">
        <v>1</v>
      </c>
      <c r="C4520" s="116">
        <v>1517100570</v>
      </c>
      <c r="D4520" s="116" t="s">
        <v>7631</v>
      </c>
      <c r="E4520" s="339">
        <v>209299.68</v>
      </c>
      <c r="F4520" s="194">
        <v>4</v>
      </c>
      <c r="G4520" s="194">
        <v>4</v>
      </c>
      <c r="H4520" s="194" t="s">
        <v>10119</v>
      </c>
      <c r="I4520" s="194">
        <f t="shared" si="210"/>
        <v>0</v>
      </c>
      <c r="J4520" s="116" t="s">
        <v>10120</v>
      </c>
      <c r="K4520" s="116" t="s">
        <v>15225</v>
      </c>
      <c r="L4520" s="197">
        <v>45822</v>
      </c>
      <c r="M4520" s="116" t="s">
        <v>15806</v>
      </c>
      <c r="N4520" s="197">
        <v>45835</v>
      </c>
      <c r="O4520" s="388">
        <f t="shared" si="211"/>
        <v>52324.92</v>
      </c>
      <c r="P4520" s="339">
        <f t="shared" si="212"/>
        <v>0</v>
      </c>
    </row>
    <row r="4521" spans="1:16" hidden="1" x14ac:dyDescent="0.25">
      <c r="A4521" s="116">
        <v>139399</v>
      </c>
      <c r="B4521" s="116">
        <v>1</v>
      </c>
      <c r="C4521" s="116">
        <v>1010101150</v>
      </c>
      <c r="D4521" s="116" t="s">
        <v>11127</v>
      </c>
      <c r="E4521" s="339">
        <v>107796</v>
      </c>
      <c r="F4521" s="194">
        <v>15</v>
      </c>
      <c r="G4521" s="194">
        <v>15</v>
      </c>
      <c r="H4521" s="194" t="s">
        <v>10119</v>
      </c>
      <c r="I4521" s="194">
        <f t="shared" si="210"/>
        <v>0</v>
      </c>
      <c r="J4521" s="116" t="s">
        <v>10120</v>
      </c>
      <c r="K4521" s="116" t="s">
        <v>15629</v>
      </c>
      <c r="L4521" s="197">
        <v>45822</v>
      </c>
      <c r="M4521" s="116"/>
      <c r="N4521" s="197">
        <v>45902</v>
      </c>
      <c r="O4521" s="388">
        <f t="shared" si="211"/>
        <v>7186.4</v>
      </c>
      <c r="P4521" s="339">
        <f t="shared" si="212"/>
        <v>0</v>
      </c>
    </row>
    <row r="4522" spans="1:16" hidden="1" x14ac:dyDescent="0.25">
      <c r="A4522" s="116">
        <v>139426</v>
      </c>
      <c r="B4522" s="116">
        <v>1</v>
      </c>
      <c r="C4522" s="116">
        <v>1513100320</v>
      </c>
      <c r="D4522" s="116" t="s">
        <v>16197</v>
      </c>
      <c r="E4522" s="339">
        <v>385600</v>
      </c>
      <c r="F4522" s="194">
        <v>40</v>
      </c>
      <c r="G4522" s="194">
        <v>40</v>
      </c>
      <c r="H4522" s="194" t="s">
        <v>10119</v>
      </c>
      <c r="I4522" s="194">
        <f t="shared" si="210"/>
        <v>0</v>
      </c>
      <c r="J4522" s="116" t="s">
        <v>10126</v>
      </c>
      <c r="K4522" s="116" t="s">
        <v>11757</v>
      </c>
      <c r="L4522" s="197">
        <v>45826</v>
      </c>
      <c r="M4522" s="116" t="s">
        <v>15749</v>
      </c>
      <c r="N4522" s="197">
        <v>45832</v>
      </c>
      <c r="O4522" s="388">
        <f t="shared" si="211"/>
        <v>9640</v>
      </c>
      <c r="P4522" s="339">
        <f t="shared" si="212"/>
        <v>0</v>
      </c>
    </row>
    <row r="4523" spans="1:16" hidden="1" x14ac:dyDescent="0.25">
      <c r="A4523" s="116">
        <v>139429</v>
      </c>
      <c r="B4523" s="116">
        <v>1</v>
      </c>
      <c r="C4523" s="116">
        <v>1022104240</v>
      </c>
      <c r="D4523" s="116" t="s">
        <v>11563</v>
      </c>
      <c r="E4523" s="339">
        <v>28193</v>
      </c>
      <c r="F4523" s="194">
        <v>1</v>
      </c>
      <c r="G4523" s="194">
        <v>1</v>
      </c>
      <c r="H4523" s="194" t="s">
        <v>10119</v>
      </c>
      <c r="I4523" s="194">
        <f t="shared" si="210"/>
        <v>0</v>
      </c>
      <c r="J4523" s="116" t="s">
        <v>10120</v>
      </c>
      <c r="K4523" s="116" t="s">
        <v>10121</v>
      </c>
      <c r="L4523" s="197">
        <v>45827</v>
      </c>
      <c r="M4523" s="116" t="s">
        <v>17818</v>
      </c>
      <c r="N4523" s="197">
        <v>45835</v>
      </c>
      <c r="O4523" s="388">
        <f t="shared" si="211"/>
        <v>28193</v>
      </c>
      <c r="P4523" s="339">
        <f t="shared" si="212"/>
        <v>0</v>
      </c>
    </row>
    <row r="4524" spans="1:16" hidden="1" x14ac:dyDescent="0.25">
      <c r="A4524" s="116">
        <v>139432</v>
      </c>
      <c r="B4524" s="116">
        <v>1</v>
      </c>
      <c r="C4524" s="116">
        <v>1022104240</v>
      </c>
      <c r="D4524" s="116" t="s">
        <v>11563</v>
      </c>
      <c r="E4524" s="339">
        <v>28193</v>
      </c>
      <c r="F4524" s="194">
        <v>1</v>
      </c>
      <c r="G4524" s="194">
        <v>1</v>
      </c>
      <c r="H4524" s="194" t="s">
        <v>10119</v>
      </c>
      <c r="I4524" s="194">
        <f t="shared" si="210"/>
        <v>0</v>
      </c>
      <c r="J4524" s="116" t="s">
        <v>10120</v>
      </c>
      <c r="K4524" s="116" t="s">
        <v>10121</v>
      </c>
      <c r="L4524" s="197">
        <v>45827</v>
      </c>
      <c r="M4524" s="116" t="s">
        <v>17819</v>
      </c>
      <c r="N4524" s="197">
        <v>45835</v>
      </c>
      <c r="O4524" s="388">
        <f t="shared" si="211"/>
        <v>28193</v>
      </c>
      <c r="P4524" s="339">
        <f t="shared" si="212"/>
        <v>0</v>
      </c>
    </row>
    <row r="4525" spans="1:16" hidden="1" x14ac:dyDescent="0.25">
      <c r="A4525" s="116">
        <v>139433</v>
      </c>
      <c r="B4525" s="116">
        <v>1</v>
      </c>
      <c r="C4525" s="116">
        <v>1017102120</v>
      </c>
      <c r="D4525" s="116" t="s">
        <v>10656</v>
      </c>
      <c r="E4525" s="339">
        <v>162000</v>
      </c>
      <c r="F4525" s="194">
        <v>1</v>
      </c>
      <c r="G4525" s="194">
        <v>1</v>
      </c>
      <c r="H4525" s="194" t="s">
        <v>10119</v>
      </c>
      <c r="I4525" s="194">
        <f t="shared" si="210"/>
        <v>0</v>
      </c>
      <c r="J4525" s="116" t="s">
        <v>10126</v>
      </c>
      <c r="K4525" s="116" t="s">
        <v>15457</v>
      </c>
      <c r="L4525" s="197">
        <v>45826</v>
      </c>
      <c r="M4525" s="116" t="s">
        <v>15834</v>
      </c>
      <c r="N4525" s="197">
        <v>45841</v>
      </c>
      <c r="O4525" s="388">
        <f t="shared" si="211"/>
        <v>162000</v>
      </c>
      <c r="P4525" s="339">
        <f t="shared" si="212"/>
        <v>0</v>
      </c>
    </row>
    <row r="4526" spans="1:16" hidden="1" x14ac:dyDescent="0.25">
      <c r="A4526" s="116">
        <v>139439</v>
      </c>
      <c r="B4526" s="116">
        <v>1</v>
      </c>
      <c r="C4526" s="116">
        <v>1520101740</v>
      </c>
      <c r="D4526" s="116" t="s">
        <v>9433</v>
      </c>
      <c r="E4526" s="348">
        <v>1813822</v>
      </c>
      <c r="F4526" s="194">
        <v>1</v>
      </c>
      <c r="G4526" s="194">
        <v>1</v>
      </c>
      <c r="H4526" s="194" t="s">
        <v>10119</v>
      </c>
      <c r="I4526" s="194">
        <f t="shared" si="210"/>
        <v>0</v>
      </c>
      <c r="J4526" s="116" t="s">
        <v>10126</v>
      </c>
      <c r="K4526" s="116" t="s">
        <v>15457</v>
      </c>
      <c r="L4526" s="197">
        <v>45826</v>
      </c>
      <c r="M4526" s="116"/>
      <c r="N4526" s="197">
        <v>45834</v>
      </c>
      <c r="O4526" s="388">
        <f t="shared" si="211"/>
        <v>1813822</v>
      </c>
      <c r="P4526" s="339">
        <f t="shared" si="212"/>
        <v>0</v>
      </c>
    </row>
    <row r="4527" spans="1:16" hidden="1" x14ac:dyDescent="0.25">
      <c r="A4527" s="116">
        <v>139442</v>
      </c>
      <c r="B4527" s="116">
        <v>1</v>
      </c>
      <c r="C4527" s="116">
        <v>1016100430</v>
      </c>
      <c r="D4527" s="116" t="s">
        <v>10368</v>
      </c>
      <c r="E4527" s="339">
        <v>9677.35</v>
      </c>
      <c r="F4527" s="194">
        <v>5</v>
      </c>
      <c r="G4527" s="194">
        <v>5</v>
      </c>
      <c r="H4527" s="194" t="s">
        <v>10119</v>
      </c>
      <c r="I4527" s="194">
        <f t="shared" si="210"/>
        <v>0</v>
      </c>
      <c r="J4527" s="116" t="s">
        <v>10126</v>
      </c>
      <c r="K4527" s="116" t="s">
        <v>15310</v>
      </c>
      <c r="L4527" s="197">
        <v>45826</v>
      </c>
      <c r="M4527" s="116"/>
      <c r="N4527" s="197">
        <v>45825</v>
      </c>
      <c r="O4527" s="388">
        <f t="shared" si="211"/>
        <v>1935.47</v>
      </c>
      <c r="P4527" s="339">
        <f t="shared" si="212"/>
        <v>0</v>
      </c>
    </row>
    <row r="4528" spans="1:16" hidden="1" x14ac:dyDescent="0.25">
      <c r="A4528" s="116">
        <v>139442</v>
      </c>
      <c r="B4528" s="116">
        <v>1</v>
      </c>
      <c r="C4528" s="116">
        <v>1016100430</v>
      </c>
      <c r="D4528" s="116" t="s">
        <v>10368</v>
      </c>
      <c r="E4528" s="339">
        <v>9677.35</v>
      </c>
      <c r="F4528" s="194">
        <v>5</v>
      </c>
      <c r="G4528" s="194">
        <v>5</v>
      </c>
      <c r="H4528" s="194" t="s">
        <v>10119</v>
      </c>
      <c r="I4528" s="194">
        <f t="shared" si="210"/>
        <v>0</v>
      </c>
      <c r="J4528" s="116" t="s">
        <v>10126</v>
      </c>
      <c r="K4528" s="116" t="s">
        <v>15310</v>
      </c>
      <c r="L4528" s="197">
        <v>45825</v>
      </c>
      <c r="M4528" s="116"/>
      <c r="N4528" s="197">
        <v>45825</v>
      </c>
      <c r="O4528" s="388">
        <f t="shared" si="211"/>
        <v>1935.47</v>
      </c>
      <c r="P4528" s="339">
        <f t="shared" si="212"/>
        <v>0</v>
      </c>
    </row>
    <row r="4529" spans="1:16" hidden="1" x14ac:dyDescent="0.25">
      <c r="A4529" s="116">
        <v>139442</v>
      </c>
      <c r="B4529" s="116">
        <v>3</v>
      </c>
      <c r="C4529" s="116">
        <v>1016101010</v>
      </c>
      <c r="D4529" s="116" t="s">
        <v>10655</v>
      </c>
      <c r="E4529" s="339">
        <v>37598.74</v>
      </c>
      <c r="F4529" s="194">
        <v>2</v>
      </c>
      <c r="G4529" s="194">
        <v>2</v>
      </c>
      <c r="H4529" s="194" t="s">
        <v>10119</v>
      </c>
      <c r="I4529" s="194">
        <f t="shared" si="210"/>
        <v>0</v>
      </c>
      <c r="J4529" s="116" t="s">
        <v>10126</v>
      </c>
      <c r="K4529" s="116" t="s">
        <v>15310</v>
      </c>
      <c r="L4529" s="197">
        <v>45826</v>
      </c>
      <c r="M4529" s="116"/>
      <c r="N4529" s="197">
        <v>45825</v>
      </c>
      <c r="O4529" s="388">
        <f t="shared" si="211"/>
        <v>18799.37</v>
      </c>
      <c r="P4529" s="339">
        <f t="shared" si="212"/>
        <v>0</v>
      </c>
    </row>
    <row r="4530" spans="1:16" hidden="1" x14ac:dyDescent="0.25">
      <c r="A4530" s="116">
        <v>139442</v>
      </c>
      <c r="B4530" s="116">
        <v>3</v>
      </c>
      <c r="C4530" s="116">
        <v>1016101010</v>
      </c>
      <c r="D4530" s="116" t="s">
        <v>10655</v>
      </c>
      <c r="E4530" s="339">
        <v>37598.74</v>
      </c>
      <c r="F4530" s="194">
        <v>2</v>
      </c>
      <c r="G4530" s="194">
        <v>2</v>
      </c>
      <c r="H4530" s="194" t="s">
        <v>10119</v>
      </c>
      <c r="I4530" s="194">
        <f t="shared" si="210"/>
        <v>0</v>
      </c>
      <c r="J4530" s="116" t="s">
        <v>10126</v>
      </c>
      <c r="K4530" s="116" t="s">
        <v>15310</v>
      </c>
      <c r="L4530" s="197">
        <v>45825</v>
      </c>
      <c r="M4530" s="116"/>
      <c r="N4530" s="197">
        <v>45825</v>
      </c>
      <c r="O4530" s="388">
        <f t="shared" si="211"/>
        <v>18799.37</v>
      </c>
      <c r="P4530" s="339">
        <f t="shared" si="212"/>
        <v>0</v>
      </c>
    </row>
    <row r="4531" spans="1:16" hidden="1" x14ac:dyDescent="0.25">
      <c r="A4531" s="116">
        <v>139442</v>
      </c>
      <c r="B4531" s="116">
        <v>2</v>
      </c>
      <c r="C4531" s="116">
        <v>1018100310</v>
      </c>
      <c r="D4531" s="116" t="s">
        <v>15715</v>
      </c>
      <c r="E4531" s="339">
        <v>4000</v>
      </c>
      <c r="F4531" s="194">
        <v>4</v>
      </c>
      <c r="G4531" s="194">
        <v>4</v>
      </c>
      <c r="H4531" s="194" t="s">
        <v>10119</v>
      </c>
      <c r="I4531" s="194">
        <f t="shared" ref="I4531:I4594" si="213">+F4531-G4531</f>
        <v>0</v>
      </c>
      <c r="J4531" s="116" t="s">
        <v>10126</v>
      </c>
      <c r="K4531" s="116" t="s">
        <v>15310</v>
      </c>
      <c r="L4531" s="197">
        <v>45826</v>
      </c>
      <c r="M4531" s="116"/>
      <c r="N4531" s="197">
        <v>45825</v>
      </c>
      <c r="O4531" s="388">
        <f t="shared" ref="O4531:O4594" si="214">+E4531/F4531</f>
        <v>1000</v>
      </c>
      <c r="P4531" s="339">
        <f t="shared" ref="P4531:P4594" si="215">+O4531*I4531</f>
        <v>0</v>
      </c>
    </row>
    <row r="4532" spans="1:16" hidden="1" x14ac:dyDescent="0.25">
      <c r="A4532" s="116">
        <v>139442</v>
      </c>
      <c r="B4532" s="116">
        <v>2</v>
      </c>
      <c r="C4532" s="116">
        <v>1018100310</v>
      </c>
      <c r="D4532" s="116" t="s">
        <v>15715</v>
      </c>
      <c r="E4532" s="339">
        <v>4000</v>
      </c>
      <c r="F4532" s="194">
        <v>4</v>
      </c>
      <c r="G4532" s="194">
        <v>4</v>
      </c>
      <c r="H4532" s="194" t="s">
        <v>10119</v>
      </c>
      <c r="I4532" s="194">
        <f t="shared" si="213"/>
        <v>0</v>
      </c>
      <c r="J4532" s="116" t="s">
        <v>10126</v>
      </c>
      <c r="K4532" s="116" t="s">
        <v>15310</v>
      </c>
      <c r="L4532" s="197">
        <v>45825</v>
      </c>
      <c r="M4532" s="116"/>
      <c r="N4532" s="197">
        <v>45825</v>
      </c>
      <c r="O4532" s="388">
        <f t="shared" si="214"/>
        <v>1000</v>
      </c>
      <c r="P4532" s="339">
        <f t="shared" si="215"/>
        <v>0</v>
      </c>
    </row>
    <row r="4533" spans="1:16" hidden="1" x14ac:dyDescent="0.25">
      <c r="A4533" s="116">
        <v>139444</v>
      </c>
      <c r="B4533" s="116">
        <v>2</v>
      </c>
      <c r="C4533" s="116">
        <v>1016100390</v>
      </c>
      <c r="D4533" s="116" t="s">
        <v>17618</v>
      </c>
      <c r="E4533" s="339">
        <v>1127</v>
      </c>
      <c r="F4533" s="194">
        <v>1</v>
      </c>
      <c r="G4533" s="194">
        <v>1</v>
      </c>
      <c r="H4533" s="194" t="s">
        <v>10119</v>
      </c>
      <c r="I4533" s="194">
        <f t="shared" si="213"/>
        <v>0</v>
      </c>
      <c r="J4533" s="116" t="s">
        <v>10389</v>
      </c>
      <c r="K4533" s="116" t="s">
        <v>15670</v>
      </c>
      <c r="L4533" s="197">
        <v>45824</v>
      </c>
      <c r="M4533" s="116"/>
      <c r="N4533" s="197">
        <v>45824</v>
      </c>
      <c r="O4533" s="388">
        <f t="shared" si="214"/>
        <v>1127</v>
      </c>
      <c r="P4533" s="339">
        <f t="shared" si="215"/>
        <v>0</v>
      </c>
    </row>
    <row r="4534" spans="1:16" hidden="1" x14ac:dyDescent="0.25">
      <c r="A4534" s="116">
        <v>139444</v>
      </c>
      <c r="B4534" s="116">
        <v>1</v>
      </c>
      <c r="C4534" s="116">
        <v>1022102620</v>
      </c>
      <c r="D4534" s="116" t="s">
        <v>16164</v>
      </c>
      <c r="E4534" s="339">
        <v>3469.5</v>
      </c>
      <c r="F4534" s="194">
        <v>6</v>
      </c>
      <c r="G4534" s="194">
        <v>6</v>
      </c>
      <c r="H4534" s="194" t="s">
        <v>10119</v>
      </c>
      <c r="I4534" s="194">
        <f t="shared" si="213"/>
        <v>0</v>
      </c>
      <c r="J4534" s="116" t="s">
        <v>10389</v>
      </c>
      <c r="K4534" s="116" t="s">
        <v>15670</v>
      </c>
      <c r="L4534" s="197">
        <v>45824</v>
      </c>
      <c r="M4534" s="116"/>
      <c r="N4534" s="197">
        <v>45824</v>
      </c>
      <c r="O4534" s="388">
        <f t="shared" si="214"/>
        <v>578.25</v>
      </c>
      <c r="P4534" s="339">
        <f t="shared" si="215"/>
        <v>0</v>
      </c>
    </row>
    <row r="4535" spans="1:16" hidden="1" x14ac:dyDescent="0.25">
      <c r="A4535" s="116">
        <v>139449</v>
      </c>
      <c r="B4535" s="116">
        <v>5</v>
      </c>
      <c r="C4535" s="116">
        <v>1210100820</v>
      </c>
      <c r="D4535" s="116" t="s">
        <v>15136</v>
      </c>
      <c r="E4535" s="339">
        <v>1258382</v>
      </c>
      <c r="F4535" s="194">
        <v>1</v>
      </c>
      <c r="G4535" s="194">
        <v>1</v>
      </c>
      <c r="H4535" s="194" t="s">
        <v>10119</v>
      </c>
      <c r="I4535" s="194">
        <f t="shared" si="213"/>
        <v>0</v>
      </c>
      <c r="J4535" s="116" t="s">
        <v>10126</v>
      </c>
      <c r="K4535" s="116" t="s">
        <v>15457</v>
      </c>
      <c r="L4535" s="197">
        <v>45825</v>
      </c>
      <c r="M4535" s="116" t="s">
        <v>15765</v>
      </c>
      <c r="N4535" s="197">
        <v>45833</v>
      </c>
      <c r="O4535" s="388">
        <f t="shared" si="214"/>
        <v>1258382</v>
      </c>
      <c r="P4535" s="339">
        <f t="shared" si="215"/>
        <v>0</v>
      </c>
    </row>
    <row r="4536" spans="1:16" hidden="1" x14ac:dyDescent="0.25">
      <c r="A4536" s="116">
        <v>139449</v>
      </c>
      <c r="B4536" s="116">
        <v>7</v>
      </c>
      <c r="C4536" s="116">
        <v>1511104740</v>
      </c>
      <c r="D4536" s="116" t="s">
        <v>17586</v>
      </c>
      <c r="E4536" s="339">
        <v>272000</v>
      </c>
      <c r="F4536" s="194">
        <v>16</v>
      </c>
      <c r="G4536" s="194">
        <v>16</v>
      </c>
      <c r="H4536" s="194" t="s">
        <v>10119</v>
      </c>
      <c r="I4536" s="194">
        <f t="shared" si="213"/>
        <v>0</v>
      </c>
      <c r="J4536" s="116" t="s">
        <v>10126</v>
      </c>
      <c r="K4536" s="116" t="s">
        <v>15457</v>
      </c>
      <c r="L4536" s="197">
        <v>45825</v>
      </c>
      <c r="M4536" s="116" t="s">
        <v>15721</v>
      </c>
      <c r="N4536" s="197">
        <v>45825</v>
      </c>
      <c r="O4536" s="388">
        <f t="shared" si="214"/>
        <v>17000</v>
      </c>
      <c r="P4536" s="339">
        <f t="shared" si="215"/>
        <v>0</v>
      </c>
    </row>
    <row r="4537" spans="1:16" hidden="1" x14ac:dyDescent="0.25">
      <c r="A4537" s="116">
        <v>139449</v>
      </c>
      <c r="B4537" s="116">
        <v>4</v>
      </c>
      <c r="C4537" s="116">
        <v>1515100290</v>
      </c>
      <c r="D4537" s="116" t="s">
        <v>8313</v>
      </c>
      <c r="E4537" s="339">
        <v>559544</v>
      </c>
      <c r="F4537" s="194">
        <v>1</v>
      </c>
      <c r="G4537" s="194">
        <v>1</v>
      </c>
      <c r="H4537" s="194" t="s">
        <v>10119</v>
      </c>
      <c r="I4537" s="194">
        <f t="shared" si="213"/>
        <v>0</v>
      </c>
      <c r="J4537" s="116" t="s">
        <v>10126</v>
      </c>
      <c r="K4537" s="116" t="s">
        <v>15457</v>
      </c>
      <c r="L4537" s="197">
        <v>45825</v>
      </c>
      <c r="M4537" s="116" t="s">
        <v>15719</v>
      </c>
      <c r="N4537" s="197">
        <v>45825</v>
      </c>
      <c r="O4537" s="388">
        <f t="shared" si="214"/>
        <v>559544</v>
      </c>
      <c r="P4537" s="339">
        <f t="shared" si="215"/>
        <v>0</v>
      </c>
    </row>
    <row r="4538" spans="1:16" hidden="1" x14ac:dyDescent="0.25">
      <c r="A4538" s="116">
        <v>139449</v>
      </c>
      <c r="B4538" s="116">
        <v>6</v>
      </c>
      <c r="C4538" s="116">
        <v>1515100380</v>
      </c>
      <c r="D4538" s="116" t="s">
        <v>8470</v>
      </c>
      <c r="E4538" s="339">
        <v>3058965</v>
      </c>
      <c r="F4538" s="194">
        <v>1</v>
      </c>
      <c r="G4538" s="194">
        <v>1</v>
      </c>
      <c r="H4538" s="194" t="s">
        <v>10119</v>
      </c>
      <c r="I4538" s="194">
        <f t="shared" si="213"/>
        <v>0</v>
      </c>
      <c r="J4538" s="116" t="s">
        <v>10126</v>
      </c>
      <c r="K4538" s="116" t="s">
        <v>15457</v>
      </c>
      <c r="L4538" s="197">
        <v>45825</v>
      </c>
      <c r="M4538" s="116" t="s">
        <v>15720</v>
      </c>
      <c r="N4538" s="197">
        <v>45833</v>
      </c>
      <c r="O4538" s="388">
        <f t="shared" si="214"/>
        <v>3058965</v>
      </c>
      <c r="P4538" s="339">
        <f t="shared" si="215"/>
        <v>0</v>
      </c>
    </row>
    <row r="4539" spans="1:16" hidden="1" x14ac:dyDescent="0.25">
      <c r="A4539" s="116">
        <v>139449</v>
      </c>
      <c r="B4539" s="116">
        <v>13</v>
      </c>
      <c r="C4539" s="116">
        <v>1521100080</v>
      </c>
      <c r="D4539" s="116" t="s">
        <v>17543</v>
      </c>
      <c r="E4539" s="339">
        <v>2715</v>
      </c>
      <c r="F4539" s="194">
        <v>12</v>
      </c>
      <c r="G4539" s="194">
        <v>12</v>
      </c>
      <c r="H4539" s="194" t="s">
        <v>10119</v>
      </c>
      <c r="I4539" s="194">
        <f t="shared" si="213"/>
        <v>0</v>
      </c>
      <c r="J4539" s="116" t="s">
        <v>10126</v>
      </c>
      <c r="K4539" s="116" t="s">
        <v>15457</v>
      </c>
      <c r="L4539" s="197">
        <v>45825</v>
      </c>
      <c r="M4539" s="116" t="s">
        <v>15721</v>
      </c>
      <c r="N4539" s="197">
        <v>45825</v>
      </c>
      <c r="O4539" s="388">
        <f t="shared" si="214"/>
        <v>226.25</v>
      </c>
      <c r="P4539" s="339">
        <f t="shared" si="215"/>
        <v>0</v>
      </c>
    </row>
    <row r="4540" spans="1:16" hidden="1" x14ac:dyDescent="0.25">
      <c r="A4540" s="116">
        <v>139449</v>
      </c>
      <c r="B4540" s="116">
        <v>8</v>
      </c>
      <c r="C4540" s="116">
        <v>1521100130</v>
      </c>
      <c r="D4540" s="116" t="s">
        <v>17587</v>
      </c>
      <c r="E4540" s="339">
        <v>70400</v>
      </c>
      <c r="F4540" s="194">
        <v>16</v>
      </c>
      <c r="G4540" s="194">
        <v>16</v>
      </c>
      <c r="H4540" s="194" t="s">
        <v>10119</v>
      </c>
      <c r="I4540" s="194">
        <f t="shared" si="213"/>
        <v>0</v>
      </c>
      <c r="J4540" s="116" t="s">
        <v>10126</v>
      </c>
      <c r="K4540" s="116" t="s">
        <v>15457</v>
      </c>
      <c r="L4540" s="197">
        <v>45825</v>
      </c>
      <c r="M4540" s="116" t="s">
        <v>15721</v>
      </c>
      <c r="N4540" s="197">
        <v>45825</v>
      </c>
      <c r="O4540" s="388">
        <f t="shared" si="214"/>
        <v>4400</v>
      </c>
      <c r="P4540" s="339">
        <f t="shared" si="215"/>
        <v>0</v>
      </c>
    </row>
    <row r="4541" spans="1:16" hidden="1" x14ac:dyDescent="0.25">
      <c r="A4541" s="116">
        <v>139449</v>
      </c>
      <c r="B4541" s="116">
        <v>2</v>
      </c>
      <c r="C4541" s="116">
        <v>1524100030</v>
      </c>
      <c r="D4541" s="116" t="s">
        <v>15717</v>
      </c>
      <c r="E4541" s="339">
        <v>2021101</v>
      </c>
      <c r="F4541" s="194">
        <v>2</v>
      </c>
      <c r="G4541" s="194">
        <v>2</v>
      </c>
      <c r="H4541" s="194" t="s">
        <v>10119</v>
      </c>
      <c r="I4541" s="194">
        <f t="shared" si="213"/>
        <v>0</v>
      </c>
      <c r="J4541" s="116" t="s">
        <v>10126</v>
      </c>
      <c r="K4541" s="116" t="s">
        <v>15457</v>
      </c>
      <c r="L4541" s="197">
        <v>45825</v>
      </c>
      <c r="M4541" s="116" t="s">
        <v>15719</v>
      </c>
      <c r="N4541" s="197">
        <v>45825</v>
      </c>
      <c r="O4541" s="388">
        <f t="shared" si="214"/>
        <v>1010550.5</v>
      </c>
      <c r="P4541" s="339">
        <f t="shared" si="215"/>
        <v>0</v>
      </c>
    </row>
    <row r="4542" spans="1:16" hidden="1" x14ac:dyDescent="0.25">
      <c r="A4542" s="116">
        <v>139449</v>
      </c>
      <c r="B4542" s="116">
        <v>3</v>
      </c>
      <c r="C4542" s="116">
        <v>1524103500</v>
      </c>
      <c r="D4542" s="116" t="s">
        <v>9329</v>
      </c>
      <c r="E4542" s="339">
        <v>1587858</v>
      </c>
      <c r="F4542" s="194">
        <v>1</v>
      </c>
      <c r="G4542" s="194">
        <v>1</v>
      </c>
      <c r="H4542" s="194" t="s">
        <v>10119</v>
      </c>
      <c r="I4542" s="194">
        <f t="shared" si="213"/>
        <v>0</v>
      </c>
      <c r="J4542" s="116" t="s">
        <v>10126</v>
      </c>
      <c r="K4542" s="116" t="s">
        <v>15457</v>
      </c>
      <c r="L4542" s="197">
        <v>45825</v>
      </c>
      <c r="M4542" s="116" t="s">
        <v>15719</v>
      </c>
      <c r="N4542" s="197">
        <v>45825</v>
      </c>
      <c r="O4542" s="388">
        <f t="shared" si="214"/>
        <v>1587858</v>
      </c>
      <c r="P4542" s="339">
        <f t="shared" si="215"/>
        <v>0</v>
      </c>
    </row>
    <row r="4543" spans="1:16" hidden="1" x14ac:dyDescent="0.25">
      <c r="A4543" s="116">
        <v>139449</v>
      </c>
      <c r="B4543" s="116">
        <v>10</v>
      </c>
      <c r="C4543" s="116">
        <v>1537102870</v>
      </c>
      <c r="D4543" s="116" t="s">
        <v>7635</v>
      </c>
      <c r="E4543" s="339">
        <v>13629.44</v>
      </c>
      <c r="F4543" s="194">
        <v>16</v>
      </c>
      <c r="G4543" s="194">
        <v>16</v>
      </c>
      <c r="H4543" s="194" t="s">
        <v>10119</v>
      </c>
      <c r="I4543" s="194">
        <f t="shared" si="213"/>
        <v>0</v>
      </c>
      <c r="J4543" s="116" t="s">
        <v>10126</v>
      </c>
      <c r="K4543" s="116" t="s">
        <v>15457</v>
      </c>
      <c r="L4543" s="197">
        <v>45825</v>
      </c>
      <c r="M4543" s="116" t="s">
        <v>15721</v>
      </c>
      <c r="N4543" s="197">
        <v>45825</v>
      </c>
      <c r="O4543" s="388">
        <f t="shared" si="214"/>
        <v>851.84</v>
      </c>
      <c r="P4543" s="339">
        <f t="shared" si="215"/>
        <v>0</v>
      </c>
    </row>
    <row r="4544" spans="1:16" hidden="1" x14ac:dyDescent="0.25">
      <c r="A4544" s="116">
        <v>139449</v>
      </c>
      <c r="B4544" s="116">
        <v>9</v>
      </c>
      <c r="C4544" s="116">
        <v>1537102890</v>
      </c>
      <c r="D4544" s="116" t="s">
        <v>11353</v>
      </c>
      <c r="E4544" s="339">
        <v>22778.240000000002</v>
      </c>
      <c r="F4544" s="194">
        <v>16</v>
      </c>
      <c r="G4544" s="194">
        <v>16</v>
      </c>
      <c r="H4544" s="194" t="s">
        <v>10119</v>
      </c>
      <c r="I4544" s="194">
        <f t="shared" si="213"/>
        <v>0</v>
      </c>
      <c r="J4544" s="116" t="s">
        <v>10126</v>
      </c>
      <c r="K4544" s="116" t="s">
        <v>15457</v>
      </c>
      <c r="L4544" s="197">
        <v>45825</v>
      </c>
      <c r="M4544" s="116" t="s">
        <v>15721</v>
      </c>
      <c r="N4544" s="197">
        <v>45825</v>
      </c>
      <c r="O4544" s="388">
        <f t="shared" si="214"/>
        <v>1423.64</v>
      </c>
      <c r="P4544" s="339">
        <f t="shared" si="215"/>
        <v>0</v>
      </c>
    </row>
    <row r="4545" spans="1:16" hidden="1" x14ac:dyDescent="0.25">
      <c r="A4545" s="116">
        <v>139449</v>
      </c>
      <c r="B4545" s="116">
        <v>11</v>
      </c>
      <c r="C4545" s="116">
        <v>1711100620</v>
      </c>
      <c r="D4545" s="116" t="s">
        <v>15716</v>
      </c>
      <c r="E4545" s="339">
        <v>168000</v>
      </c>
      <c r="F4545" s="194">
        <v>12</v>
      </c>
      <c r="G4545" s="194">
        <v>12</v>
      </c>
      <c r="H4545" s="194" t="s">
        <v>10119</v>
      </c>
      <c r="I4545" s="194">
        <f t="shared" si="213"/>
        <v>0</v>
      </c>
      <c r="J4545" s="116" t="s">
        <v>10126</v>
      </c>
      <c r="K4545" s="116" t="s">
        <v>15457</v>
      </c>
      <c r="L4545" s="197">
        <v>45825</v>
      </c>
      <c r="M4545" s="116" t="s">
        <v>15721</v>
      </c>
      <c r="N4545" s="197">
        <v>45825</v>
      </c>
      <c r="O4545" s="388">
        <f t="shared" si="214"/>
        <v>14000</v>
      </c>
      <c r="P4545" s="339">
        <f t="shared" si="215"/>
        <v>0</v>
      </c>
    </row>
    <row r="4546" spans="1:16" hidden="1" x14ac:dyDescent="0.25">
      <c r="A4546" s="116">
        <v>139449</v>
      </c>
      <c r="B4546" s="116">
        <v>1</v>
      </c>
      <c r="C4546" s="116">
        <v>1810101720</v>
      </c>
      <c r="D4546" s="116" t="s">
        <v>11363</v>
      </c>
      <c r="E4546" s="339">
        <v>55300.47</v>
      </c>
      <c r="F4546" s="194">
        <v>3</v>
      </c>
      <c r="G4546" s="194">
        <v>3</v>
      </c>
      <c r="H4546" s="194" t="s">
        <v>10119</v>
      </c>
      <c r="I4546" s="194">
        <f t="shared" si="213"/>
        <v>0</v>
      </c>
      <c r="J4546" s="116" t="s">
        <v>10126</v>
      </c>
      <c r="K4546" s="116" t="s">
        <v>15457</v>
      </c>
      <c r="L4546" s="197">
        <v>45825</v>
      </c>
      <c r="M4546" s="116" t="s">
        <v>15718</v>
      </c>
      <c r="N4546" s="197">
        <v>45825</v>
      </c>
      <c r="O4546" s="388">
        <f t="shared" si="214"/>
        <v>18433.490000000002</v>
      </c>
      <c r="P4546" s="339">
        <f t="shared" si="215"/>
        <v>0</v>
      </c>
    </row>
    <row r="4547" spans="1:16" hidden="1" x14ac:dyDescent="0.25">
      <c r="A4547" s="116">
        <v>139449</v>
      </c>
      <c r="B4547" s="116">
        <v>12</v>
      </c>
      <c r="C4547" s="116">
        <v>1810104100</v>
      </c>
      <c r="D4547" s="116" t="s">
        <v>17481</v>
      </c>
      <c r="E4547" s="339">
        <v>16080</v>
      </c>
      <c r="F4547" s="194">
        <v>12</v>
      </c>
      <c r="G4547" s="194">
        <v>12</v>
      </c>
      <c r="H4547" s="194" t="s">
        <v>10119</v>
      </c>
      <c r="I4547" s="194">
        <f t="shared" si="213"/>
        <v>0</v>
      </c>
      <c r="J4547" s="116" t="s">
        <v>10126</v>
      </c>
      <c r="K4547" s="116" t="s">
        <v>15457</v>
      </c>
      <c r="L4547" s="197">
        <v>45825</v>
      </c>
      <c r="M4547" s="116" t="s">
        <v>15721</v>
      </c>
      <c r="N4547" s="197">
        <v>45825</v>
      </c>
      <c r="O4547" s="388">
        <f t="shared" si="214"/>
        <v>1340</v>
      </c>
      <c r="P4547" s="339">
        <f t="shared" si="215"/>
        <v>0</v>
      </c>
    </row>
    <row r="4548" spans="1:16" hidden="1" x14ac:dyDescent="0.25">
      <c r="A4548" s="116">
        <v>139460</v>
      </c>
      <c r="B4548" s="116">
        <v>1</v>
      </c>
      <c r="C4548" s="116">
        <v>1019103740</v>
      </c>
      <c r="D4548" s="116" t="s">
        <v>11165</v>
      </c>
      <c r="E4548" s="339">
        <v>467.56</v>
      </c>
      <c r="F4548" s="194">
        <v>2</v>
      </c>
      <c r="G4548" s="194">
        <v>2</v>
      </c>
      <c r="H4548" s="194" t="s">
        <v>10119</v>
      </c>
      <c r="I4548" s="194">
        <f t="shared" si="213"/>
        <v>0</v>
      </c>
      <c r="J4548" s="116" t="s">
        <v>10120</v>
      </c>
      <c r="K4548" s="116" t="s">
        <v>10121</v>
      </c>
      <c r="L4548" s="197">
        <v>45827</v>
      </c>
      <c r="M4548" s="116" t="s">
        <v>17820</v>
      </c>
      <c r="N4548" s="197">
        <v>45835</v>
      </c>
      <c r="O4548" s="388">
        <f t="shared" si="214"/>
        <v>233.78</v>
      </c>
      <c r="P4548" s="339">
        <f t="shared" si="215"/>
        <v>0</v>
      </c>
    </row>
    <row r="4549" spans="1:16" hidden="1" x14ac:dyDescent="0.25">
      <c r="A4549" s="116">
        <v>139506</v>
      </c>
      <c r="B4549" s="116">
        <v>1</v>
      </c>
      <c r="C4549" s="116">
        <v>1014104530</v>
      </c>
      <c r="D4549" s="116" t="s">
        <v>10355</v>
      </c>
      <c r="E4549" s="339">
        <v>144948.70000000001</v>
      </c>
      <c r="F4549" s="194">
        <v>1</v>
      </c>
      <c r="G4549" s="194">
        <v>1</v>
      </c>
      <c r="H4549" s="194" t="s">
        <v>10119</v>
      </c>
      <c r="I4549" s="194">
        <f t="shared" si="213"/>
        <v>0</v>
      </c>
      <c r="J4549" s="116" t="s">
        <v>10126</v>
      </c>
      <c r="K4549" s="116" t="s">
        <v>15457</v>
      </c>
      <c r="L4549" s="197">
        <v>45826</v>
      </c>
      <c r="M4549" s="116"/>
      <c r="N4549" s="197">
        <v>45835</v>
      </c>
      <c r="O4549" s="388">
        <f t="shared" si="214"/>
        <v>144948.70000000001</v>
      </c>
      <c r="P4549" s="339">
        <f t="shared" si="215"/>
        <v>0</v>
      </c>
    </row>
    <row r="4550" spans="1:16" hidden="1" x14ac:dyDescent="0.25">
      <c r="A4550" s="116">
        <v>139528</v>
      </c>
      <c r="B4550" s="116">
        <v>1</v>
      </c>
      <c r="C4550" s="116">
        <v>1017100920</v>
      </c>
      <c r="D4550" s="116" t="s">
        <v>15750</v>
      </c>
      <c r="E4550" s="339">
        <v>217184</v>
      </c>
      <c r="F4550" s="194">
        <v>2</v>
      </c>
      <c r="G4550" s="194">
        <v>2</v>
      </c>
      <c r="H4550" s="194" t="s">
        <v>10119</v>
      </c>
      <c r="I4550" s="194">
        <f t="shared" si="213"/>
        <v>0</v>
      </c>
      <c r="J4550" s="116" t="s">
        <v>10126</v>
      </c>
      <c r="K4550" s="116" t="s">
        <v>15365</v>
      </c>
      <c r="L4550" s="197">
        <v>45826</v>
      </c>
      <c r="M4550" s="116" t="s">
        <v>15753</v>
      </c>
      <c r="N4550" s="197">
        <v>45832</v>
      </c>
      <c r="O4550" s="388">
        <f t="shared" si="214"/>
        <v>108592</v>
      </c>
      <c r="P4550" s="339">
        <f t="shared" si="215"/>
        <v>0</v>
      </c>
    </row>
    <row r="4551" spans="1:16" hidden="1" x14ac:dyDescent="0.25">
      <c r="A4551" s="116">
        <v>139528</v>
      </c>
      <c r="B4551" s="116">
        <v>3</v>
      </c>
      <c r="C4551" s="116">
        <v>1228100270</v>
      </c>
      <c r="D4551" s="116" t="s">
        <v>15751</v>
      </c>
      <c r="E4551" s="339">
        <v>13783</v>
      </c>
      <c r="F4551" s="194">
        <v>1</v>
      </c>
      <c r="G4551" s="194">
        <v>1</v>
      </c>
      <c r="H4551" s="194" t="s">
        <v>10119</v>
      </c>
      <c r="I4551" s="194">
        <f t="shared" si="213"/>
        <v>0</v>
      </c>
      <c r="J4551" s="116" t="s">
        <v>10126</v>
      </c>
      <c r="K4551" s="116" t="s">
        <v>15365</v>
      </c>
      <c r="L4551" s="197">
        <v>45826</v>
      </c>
      <c r="M4551" s="116" t="s">
        <v>15752</v>
      </c>
      <c r="N4551" s="197">
        <v>45832</v>
      </c>
      <c r="O4551" s="388">
        <f t="shared" si="214"/>
        <v>13783</v>
      </c>
      <c r="P4551" s="339">
        <f t="shared" si="215"/>
        <v>0</v>
      </c>
    </row>
    <row r="4552" spans="1:16" hidden="1" x14ac:dyDescent="0.25">
      <c r="A4552" s="116">
        <v>139528</v>
      </c>
      <c r="B4552" s="116">
        <v>2</v>
      </c>
      <c r="C4552" s="116">
        <v>1228101150</v>
      </c>
      <c r="D4552" s="116" t="s">
        <v>17821</v>
      </c>
      <c r="E4552" s="339">
        <v>25187</v>
      </c>
      <c r="F4552" s="194">
        <v>1</v>
      </c>
      <c r="G4552" s="194">
        <v>1</v>
      </c>
      <c r="H4552" s="194" t="s">
        <v>10119</v>
      </c>
      <c r="I4552" s="194">
        <f t="shared" si="213"/>
        <v>0</v>
      </c>
      <c r="J4552" s="116" t="s">
        <v>10126</v>
      </c>
      <c r="K4552" s="116" t="s">
        <v>15365</v>
      </c>
      <c r="L4552" s="197">
        <v>45826</v>
      </c>
      <c r="M4552" s="116" t="s">
        <v>15752</v>
      </c>
      <c r="N4552" s="197">
        <v>45832</v>
      </c>
      <c r="O4552" s="388">
        <f t="shared" si="214"/>
        <v>25187</v>
      </c>
      <c r="P4552" s="339">
        <f t="shared" si="215"/>
        <v>0</v>
      </c>
    </row>
    <row r="4553" spans="1:16" hidden="1" x14ac:dyDescent="0.25">
      <c r="A4553" s="116">
        <v>139530</v>
      </c>
      <c r="B4553" s="116">
        <v>2</v>
      </c>
      <c r="C4553" s="116">
        <v>1012100120</v>
      </c>
      <c r="D4553" s="116" t="s">
        <v>10492</v>
      </c>
      <c r="E4553" s="339">
        <v>250000</v>
      </c>
      <c r="F4553" s="194">
        <v>10</v>
      </c>
      <c r="G4553" s="194">
        <v>10</v>
      </c>
      <c r="H4553" s="194" t="s">
        <v>10119</v>
      </c>
      <c r="I4553" s="194">
        <f t="shared" si="213"/>
        <v>0</v>
      </c>
      <c r="J4553" s="116" t="s">
        <v>10120</v>
      </c>
      <c r="K4553" s="116" t="s">
        <v>10121</v>
      </c>
      <c r="L4553" s="197">
        <v>45826</v>
      </c>
      <c r="M4553" s="116" t="s">
        <v>15983</v>
      </c>
      <c r="N4553" s="197">
        <v>45867</v>
      </c>
      <c r="O4553" s="388">
        <f t="shared" si="214"/>
        <v>25000</v>
      </c>
      <c r="P4553" s="339">
        <f t="shared" si="215"/>
        <v>0</v>
      </c>
    </row>
    <row r="4554" spans="1:16" hidden="1" x14ac:dyDescent="0.25">
      <c r="A4554" s="116">
        <v>139530</v>
      </c>
      <c r="B4554" s="116">
        <v>1</v>
      </c>
      <c r="C4554" s="116">
        <v>1022100020</v>
      </c>
      <c r="D4554" s="116" t="s">
        <v>15763</v>
      </c>
      <c r="E4554" s="339">
        <v>0</v>
      </c>
      <c r="F4554" s="194">
        <v>10</v>
      </c>
      <c r="G4554" s="194">
        <v>10</v>
      </c>
      <c r="H4554" s="194" t="s">
        <v>10119</v>
      </c>
      <c r="I4554" s="194">
        <f t="shared" si="213"/>
        <v>0</v>
      </c>
      <c r="J4554" s="116" t="s">
        <v>10120</v>
      </c>
      <c r="K4554" s="116" t="s">
        <v>10121</v>
      </c>
      <c r="L4554" s="197">
        <v>45826</v>
      </c>
      <c r="M4554" s="116" t="s">
        <v>15807</v>
      </c>
      <c r="N4554" s="197">
        <v>45835</v>
      </c>
      <c r="O4554" s="388">
        <f t="shared" si="214"/>
        <v>0</v>
      </c>
      <c r="P4554" s="339">
        <f t="shared" si="215"/>
        <v>0</v>
      </c>
    </row>
    <row r="4555" spans="1:16" hidden="1" x14ac:dyDescent="0.25">
      <c r="A4555" s="116">
        <v>139530</v>
      </c>
      <c r="B4555" s="116">
        <v>3</v>
      </c>
      <c r="C4555" s="116">
        <v>1610100300</v>
      </c>
      <c r="D4555" s="116" t="s">
        <v>10965</v>
      </c>
      <c r="E4555" s="339">
        <v>35850</v>
      </c>
      <c r="F4555" s="194">
        <v>10</v>
      </c>
      <c r="G4555" s="194">
        <v>10</v>
      </c>
      <c r="H4555" s="194" t="s">
        <v>10119</v>
      </c>
      <c r="I4555" s="194">
        <f t="shared" si="213"/>
        <v>0</v>
      </c>
      <c r="J4555" s="116" t="s">
        <v>10120</v>
      </c>
      <c r="K4555" s="116" t="s">
        <v>10121</v>
      </c>
      <c r="L4555" s="197">
        <v>45826</v>
      </c>
      <c r="M4555" s="116" t="s">
        <v>17822</v>
      </c>
      <c r="N4555" s="197">
        <v>45832</v>
      </c>
      <c r="O4555" s="388">
        <f t="shared" si="214"/>
        <v>3585</v>
      </c>
      <c r="P4555" s="339">
        <f t="shared" si="215"/>
        <v>0</v>
      </c>
    </row>
    <row r="4556" spans="1:16" hidden="1" x14ac:dyDescent="0.25">
      <c r="A4556" s="116">
        <v>139535</v>
      </c>
      <c r="B4556" s="116">
        <v>20</v>
      </c>
      <c r="C4556" s="116">
        <v>1112100490</v>
      </c>
      <c r="D4556" s="116" t="s">
        <v>7761</v>
      </c>
      <c r="E4556" s="339">
        <v>106688</v>
      </c>
      <c r="F4556" s="194">
        <v>4</v>
      </c>
      <c r="G4556" s="194">
        <v>4</v>
      </c>
      <c r="H4556" s="194" t="s">
        <v>10119</v>
      </c>
      <c r="I4556" s="194">
        <f t="shared" si="213"/>
        <v>0</v>
      </c>
      <c r="J4556" s="116" t="s">
        <v>10120</v>
      </c>
      <c r="K4556" s="116" t="s">
        <v>15809</v>
      </c>
      <c r="L4556" s="197">
        <v>45826</v>
      </c>
      <c r="M4556" s="116"/>
      <c r="N4556" s="197">
        <v>46120</v>
      </c>
      <c r="O4556" s="388">
        <f t="shared" si="214"/>
        <v>26672</v>
      </c>
      <c r="P4556" s="339">
        <f t="shared" si="215"/>
        <v>0</v>
      </c>
    </row>
    <row r="4557" spans="1:16" hidden="1" x14ac:dyDescent="0.25">
      <c r="A4557" s="116">
        <v>139535</v>
      </c>
      <c r="B4557" s="116">
        <v>16</v>
      </c>
      <c r="C4557" s="116">
        <v>1010100120</v>
      </c>
      <c r="D4557" s="116" t="s">
        <v>17672</v>
      </c>
      <c r="E4557" s="339">
        <v>17410</v>
      </c>
      <c r="F4557" s="194">
        <v>10</v>
      </c>
      <c r="G4557" s="194">
        <v>10</v>
      </c>
      <c r="H4557" s="194" t="s">
        <v>10119</v>
      </c>
      <c r="I4557" s="194">
        <f t="shared" si="213"/>
        <v>0</v>
      </c>
      <c r="J4557" s="116" t="s">
        <v>10120</v>
      </c>
      <c r="K4557" s="116" t="s">
        <v>15809</v>
      </c>
      <c r="L4557" s="197">
        <v>45826</v>
      </c>
      <c r="M4557" s="116"/>
      <c r="N4557" s="197">
        <v>45874</v>
      </c>
      <c r="O4557" s="388">
        <f t="shared" si="214"/>
        <v>1741</v>
      </c>
      <c r="P4557" s="339">
        <f t="shared" si="215"/>
        <v>0</v>
      </c>
    </row>
    <row r="4558" spans="1:16" hidden="1" x14ac:dyDescent="0.25">
      <c r="A4558" s="116">
        <v>139535</v>
      </c>
      <c r="B4558" s="116">
        <v>17</v>
      </c>
      <c r="C4558" s="116">
        <v>1010100750</v>
      </c>
      <c r="D4558" s="116" t="s">
        <v>11041</v>
      </c>
      <c r="E4558" s="339">
        <v>17741.400000000001</v>
      </c>
      <c r="F4558" s="194">
        <v>10</v>
      </c>
      <c r="G4558" s="194">
        <v>10</v>
      </c>
      <c r="H4558" s="194" t="s">
        <v>10119</v>
      </c>
      <c r="I4558" s="194">
        <f t="shared" si="213"/>
        <v>0</v>
      </c>
      <c r="J4558" s="116" t="s">
        <v>10120</v>
      </c>
      <c r="K4558" s="116" t="s">
        <v>15809</v>
      </c>
      <c r="L4558" s="197">
        <v>45826</v>
      </c>
      <c r="M4558" s="116"/>
      <c r="N4558" s="197">
        <v>45874</v>
      </c>
      <c r="O4558" s="388">
        <f t="shared" si="214"/>
        <v>1774.14</v>
      </c>
      <c r="P4558" s="339">
        <f t="shared" si="215"/>
        <v>0</v>
      </c>
    </row>
    <row r="4559" spans="1:16" hidden="1" x14ac:dyDescent="0.25">
      <c r="A4559" s="116">
        <v>139535</v>
      </c>
      <c r="B4559" s="116">
        <v>23</v>
      </c>
      <c r="C4559" s="116">
        <v>1011100040</v>
      </c>
      <c r="D4559" s="116" t="s">
        <v>10481</v>
      </c>
      <c r="E4559" s="339">
        <v>14500</v>
      </c>
      <c r="F4559" s="194">
        <v>10</v>
      </c>
      <c r="G4559" s="194">
        <v>10</v>
      </c>
      <c r="H4559" s="194" t="s">
        <v>10119</v>
      </c>
      <c r="I4559" s="194">
        <f t="shared" si="213"/>
        <v>0</v>
      </c>
      <c r="J4559" s="116" t="s">
        <v>10120</v>
      </c>
      <c r="K4559" s="116" t="s">
        <v>15809</v>
      </c>
      <c r="L4559" s="197">
        <v>45826</v>
      </c>
      <c r="M4559" s="116" t="s">
        <v>15810</v>
      </c>
      <c r="N4559" s="197">
        <v>45838</v>
      </c>
      <c r="O4559" s="388">
        <f t="shared" si="214"/>
        <v>1450</v>
      </c>
      <c r="P4559" s="339">
        <f t="shared" si="215"/>
        <v>0</v>
      </c>
    </row>
    <row r="4560" spans="1:16" hidden="1" x14ac:dyDescent="0.25">
      <c r="A4560" s="116">
        <v>139535</v>
      </c>
      <c r="B4560" s="116">
        <v>9</v>
      </c>
      <c r="C4560" s="116">
        <v>1016100000</v>
      </c>
      <c r="D4560" s="116" t="s">
        <v>10650</v>
      </c>
      <c r="E4560" s="339">
        <v>21936</v>
      </c>
      <c r="F4560" s="194">
        <v>2</v>
      </c>
      <c r="G4560" s="194">
        <v>2</v>
      </c>
      <c r="H4560" s="194" t="s">
        <v>10119</v>
      </c>
      <c r="I4560" s="194">
        <f t="shared" si="213"/>
        <v>0</v>
      </c>
      <c r="J4560" s="116" t="s">
        <v>10120</v>
      </c>
      <c r="K4560" s="116" t="s">
        <v>15809</v>
      </c>
      <c r="L4560" s="197">
        <v>45826</v>
      </c>
      <c r="M4560" s="116" t="s">
        <v>15887</v>
      </c>
      <c r="N4560" s="197">
        <v>45852</v>
      </c>
      <c r="O4560" s="388">
        <f t="shared" si="214"/>
        <v>10968</v>
      </c>
      <c r="P4560" s="339">
        <f t="shared" si="215"/>
        <v>0</v>
      </c>
    </row>
    <row r="4561" spans="1:16" hidden="1" x14ac:dyDescent="0.25">
      <c r="A4561" s="116">
        <v>139535</v>
      </c>
      <c r="B4561" s="116">
        <v>8</v>
      </c>
      <c r="C4561" s="116">
        <v>1016101010</v>
      </c>
      <c r="D4561" s="116" t="s">
        <v>10655</v>
      </c>
      <c r="E4561" s="339">
        <v>18799.36</v>
      </c>
      <c r="F4561" s="194">
        <v>1</v>
      </c>
      <c r="G4561" s="194">
        <v>1</v>
      </c>
      <c r="H4561" s="194" t="s">
        <v>10119</v>
      </c>
      <c r="I4561" s="194">
        <f t="shared" si="213"/>
        <v>0</v>
      </c>
      <c r="J4561" s="116" t="s">
        <v>10120</v>
      </c>
      <c r="K4561" s="116" t="s">
        <v>15809</v>
      </c>
      <c r="L4561" s="197">
        <v>45826</v>
      </c>
      <c r="M4561" s="116" t="s">
        <v>15810</v>
      </c>
      <c r="N4561" s="197">
        <v>45838</v>
      </c>
      <c r="O4561" s="388">
        <f t="shared" si="214"/>
        <v>18799.36</v>
      </c>
      <c r="P4561" s="339">
        <f t="shared" si="215"/>
        <v>0</v>
      </c>
    </row>
    <row r="4562" spans="1:16" hidden="1" x14ac:dyDescent="0.25">
      <c r="A4562" s="116">
        <v>139535</v>
      </c>
      <c r="B4562" s="116">
        <v>21</v>
      </c>
      <c r="C4562" s="116">
        <v>1016101340</v>
      </c>
      <c r="D4562" s="116" t="s">
        <v>10489</v>
      </c>
      <c r="E4562" s="339">
        <v>9874.2999999999993</v>
      </c>
      <c r="F4562" s="194">
        <v>2</v>
      </c>
      <c r="G4562" s="194">
        <v>2</v>
      </c>
      <c r="H4562" s="194" t="s">
        <v>10119</v>
      </c>
      <c r="I4562" s="194">
        <f t="shared" si="213"/>
        <v>0</v>
      </c>
      <c r="J4562" s="116" t="s">
        <v>10120</v>
      </c>
      <c r="K4562" s="116" t="s">
        <v>15809</v>
      </c>
      <c r="L4562" s="197">
        <v>45826</v>
      </c>
      <c r="M4562" s="116" t="s">
        <v>15810</v>
      </c>
      <c r="N4562" s="197">
        <v>45838</v>
      </c>
      <c r="O4562" s="388">
        <f t="shared" si="214"/>
        <v>4937.1499999999996</v>
      </c>
      <c r="P4562" s="339">
        <f t="shared" si="215"/>
        <v>0</v>
      </c>
    </row>
    <row r="4563" spans="1:16" hidden="1" x14ac:dyDescent="0.25">
      <c r="A4563" s="116">
        <v>139535</v>
      </c>
      <c r="B4563" s="116">
        <v>10</v>
      </c>
      <c r="C4563" s="116">
        <v>1017102120</v>
      </c>
      <c r="D4563" s="116" t="s">
        <v>10656</v>
      </c>
      <c r="E4563" s="339">
        <v>324000</v>
      </c>
      <c r="F4563" s="194">
        <v>2</v>
      </c>
      <c r="G4563" s="194">
        <v>2</v>
      </c>
      <c r="H4563" s="194" t="s">
        <v>10119</v>
      </c>
      <c r="I4563" s="194">
        <f t="shared" si="213"/>
        <v>0</v>
      </c>
      <c r="J4563" s="116" t="s">
        <v>10120</v>
      </c>
      <c r="K4563" s="116" t="s">
        <v>15809</v>
      </c>
      <c r="L4563" s="197">
        <v>45826</v>
      </c>
      <c r="M4563" s="116"/>
      <c r="N4563" s="197">
        <v>45848</v>
      </c>
      <c r="O4563" s="388">
        <f t="shared" si="214"/>
        <v>162000</v>
      </c>
      <c r="P4563" s="339">
        <f t="shared" si="215"/>
        <v>0</v>
      </c>
    </row>
    <row r="4564" spans="1:16" hidden="1" x14ac:dyDescent="0.25">
      <c r="A4564" s="116">
        <v>139535</v>
      </c>
      <c r="B4564" s="116">
        <v>7</v>
      </c>
      <c r="C4564" s="116">
        <v>1019100040</v>
      </c>
      <c r="D4564" s="116" t="s">
        <v>10643</v>
      </c>
      <c r="E4564" s="339">
        <v>12008</v>
      </c>
      <c r="F4564" s="194">
        <v>4</v>
      </c>
      <c r="G4564" s="194">
        <v>4</v>
      </c>
      <c r="H4564" s="194" t="s">
        <v>10119</v>
      </c>
      <c r="I4564" s="194">
        <f t="shared" si="213"/>
        <v>0</v>
      </c>
      <c r="J4564" s="116" t="s">
        <v>10120</v>
      </c>
      <c r="K4564" s="116" t="s">
        <v>15809</v>
      </c>
      <c r="L4564" s="197">
        <v>45826</v>
      </c>
      <c r="M4564" s="116" t="s">
        <v>15810</v>
      </c>
      <c r="N4564" s="197">
        <v>45838</v>
      </c>
      <c r="O4564" s="388">
        <f t="shared" si="214"/>
        <v>3002</v>
      </c>
      <c r="P4564" s="339">
        <f t="shared" si="215"/>
        <v>0</v>
      </c>
    </row>
    <row r="4565" spans="1:16" hidden="1" x14ac:dyDescent="0.25">
      <c r="A4565" s="116">
        <v>139535</v>
      </c>
      <c r="B4565" s="116">
        <v>19</v>
      </c>
      <c r="C4565" s="116">
        <v>1023100140</v>
      </c>
      <c r="D4565" s="116" t="s">
        <v>11171</v>
      </c>
      <c r="E4565" s="339">
        <v>55170.03</v>
      </c>
      <c r="F4565" s="194">
        <v>3</v>
      </c>
      <c r="G4565" s="194">
        <v>3</v>
      </c>
      <c r="H4565" s="194" t="s">
        <v>10119</v>
      </c>
      <c r="I4565" s="194">
        <f t="shared" si="213"/>
        <v>0</v>
      </c>
      <c r="J4565" s="116" t="s">
        <v>10120</v>
      </c>
      <c r="K4565" s="116" t="s">
        <v>15809</v>
      </c>
      <c r="L4565" s="197">
        <v>45826</v>
      </c>
      <c r="M4565" s="116" t="s">
        <v>15810</v>
      </c>
      <c r="N4565" s="197">
        <v>45838</v>
      </c>
      <c r="O4565" s="388">
        <f t="shared" si="214"/>
        <v>18390.009999999998</v>
      </c>
      <c r="P4565" s="339">
        <f t="shared" si="215"/>
        <v>0</v>
      </c>
    </row>
    <row r="4566" spans="1:16" hidden="1" x14ac:dyDescent="0.25">
      <c r="A4566" s="116">
        <v>139535</v>
      </c>
      <c r="B4566" s="116">
        <v>18</v>
      </c>
      <c r="C4566" s="116">
        <v>1023100340</v>
      </c>
      <c r="D4566" s="116" t="s">
        <v>10969</v>
      </c>
      <c r="E4566" s="339">
        <v>55170</v>
      </c>
      <c r="F4566" s="194">
        <v>3</v>
      </c>
      <c r="G4566" s="194">
        <v>3</v>
      </c>
      <c r="H4566" s="194" t="s">
        <v>10119</v>
      </c>
      <c r="I4566" s="194">
        <f t="shared" si="213"/>
        <v>0</v>
      </c>
      <c r="J4566" s="116" t="s">
        <v>10120</v>
      </c>
      <c r="K4566" s="116" t="s">
        <v>15809</v>
      </c>
      <c r="L4566" s="197">
        <v>45826</v>
      </c>
      <c r="M4566" s="116" t="s">
        <v>15810</v>
      </c>
      <c r="N4566" s="197">
        <v>45838</v>
      </c>
      <c r="O4566" s="388">
        <f t="shared" si="214"/>
        <v>18390</v>
      </c>
      <c r="P4566" s="339">
        <f t="shared" si="215"/>
        <v>0</v>
      </c>
    </row>
    <row r="4567" spans="1:16" hidden="1" x14ac:dyDescent="0.25">
      <c r="A4567" s="116">
        <v>139535</v>
      </c>
      <c r="B4567" s="116">
        <v>11</v>
      </c>
      <c r="C4567" s="116">
        <v>1026100140</v>
      </c>
      <c r="D4567" s="116" t="s">
        <v>15618</v>
      </c>
      <c r="E4567" s="339">
        <v>750992</v>
      </c>
      <c r="F4567" s="194">
        <v>2</v>
      </c>
      <c r="G4567" s="194">
        <v>2</v>
      </c>
      <c r="H4567" s="194" t="s">
        <v>10119</v>
      </c>
      <c r="I4567" s="194">
        <f t="shared" si="213"/>
        <v>0</v>
      </c>
      <c r="J4567" s="116" t="s">
        <v>10120</v>
      </c>
      <c r="K4567" s="116" t="s">
        <v>15809</v>
      </c>
      <c r="L4567" s="197">
        <v>45826</v>
      </c>
      <c r="M4567" s="116" t="s">
        <v>15810</v>
      </c>
      <c r="N4567" s="197">
        <v>45838</v>
      </c>
      <c r="O4567" s="388">
        <f t="shared" si="214"/>
        <v>375496</v>
      </c>
      <c r="P4567" s="339">
        <f t="shared" si="215"/>
        <v>0</v>
      </c>
    </row>
    <row r="4568" spans="1:16" hidden="1" x14ac:dyDescent="0.25">
      <c r="A4568" s="116">
        <v>139535</v>
      </c>
      <c r="B4568" s="116">
        <v>4</v>
      </c>
      <c r="C4568" s="116">
        <v>1112100430</v>
      </c>
      <c r="D4568" s="116" t="s">
        <v>7760</v>
      </c>
      <c r="E4568" s="339">
        <v>92427.02</v>
      </c>
      <c r="F4568" s="194">
        <v>14</v>
      </c>
      <c r="G4568" s="194">
        <v>14</v>
      </c>
      <c r="H4568" s="194" t="s">
        <v>10119</v>
      </c>
      <c r="I4568" s="194">
        <f t="shared" si="213"/>
        <v>0</v>
      </c>
      <c r="J4568" s="116" t="s">
        <v>10120</v>
      </c>
      <c r="K4568" s="116" t="s">
        <v>15809</v>
      </c>
      <c r="L4568" s="197">
        <v>45826</v>
      </c>
      <c r="M4568" s="116" t="s">
        <v>16125</v>
      </c>
      <c r="N4568" s="197">
        <v>45979</v>
      </c>
      <c r="O4568" s="388">
        <f t="shared" si="214"/>
        <v>6601.93</v>
      </c>
      <c r="P4568" s="339">
        <f t="shared" si="215"/>
        <v>0</v>
      </c>
    </row>
    <row r="4569" spans="1:16" hidden="1" x14ac:dyDescent="0.25">
      <c r="A4569" s="116">
        <v>139535</v>
      </c>
      <c r="B4569" s="116">
        <v>14</v>
      </c>
      <c r="C4569" s="116">
        <v>1112100610</v>
      </c>
      <c r="D4569" s="116" t="s">
        <v>11174</v>
      </c>
      <c r="E4569" s="339">
        <v>1562.26</v>
      </c>
      <c r="F4569" s="194">
        <v>14</v>
      </c>
      <c r="G4569" s="194">
        <v>14</v>
      </c>
      <c r="H4569" s="194" t="s">
        <v>10119</v>
      </c>
      <c r="I4569" s="194">
        <f t="shared" si="213"/>
        <v>0</v>
      </c>
      <c r="J4569" s="116" t="s">
        <v>10120</v>
      </c>
      <c r="K4569" s="116" t="s">
        <v>15809</v>
      </c>
      <c r="L4569" s="197">
        <v>45826</v>
      </c>
      <c r="M4569" s="197" t="s">
        <v>17087</v>
      </c>
      <c r="N4569" s="197">
        <v>45989</v>
      </c>
      <c r="O4569" s="388">
        <f t="shared" si="214"/>
        <v>111.59</v>
      </c>
      <c r="P4569" s="339">
        <f t="shared" si="215"/>
        <v>0</v>
      </c>
    </row>
    <row r="4570" spans="1:16" hidden="1" x14ac:dyDescent="0.25">
      <c r="A4570" s="116">
        <v>139535</v>
      </c>
      <c r="B4570" s="116">
        <v>13</v>
      </c>
      <c r="C4570" s="116">
        <v>1112100710</v>
      </c>
      <c r="D4570" s="116" t="s">
        <v>17528</v>
      </c>
      <c r="E4570" s="339">
        <v>13891.5</v>
      </c>
      <c r="F4570" s="194">
        <v>14</v>
      </c>
      <c r="G4570" s="194">
        <v>14</v>
      </c>
      <c r="H4570" s="194" t="s">
        <v>10119</v>
      </c>
      <c r="I4570" s="194">
        <f t="shared" si="213"/>
        <v>0</v>
      </c>
      <c r="J4570" s="116" t="s">
        <v>10120</v>
      </c>
      <c r="K4570" s="116" t="s">
        <v>15809</v>
      </c>
      <c r="L4570" s="197">
        <v>45826</v>
      </c>
      <c r="M4570" s="116" t="s">
        <v>15810</v>
      </c>
      <c r="N4570" s="197">
        <v>45848</v>
      </c>
      <c r="O4570" s="388">
        <f t="shared" si="214"/>
        <v>992.25</v>
      </c>
      <c r="P4570" s="339">
        <f t="shared" si="215"/>
        <v>0</v>
      </c>
    </row>
    <row r="4571" spans="1:16" hidden="1" x14ac:dyDescent="0.25">
      <c r="A4571" s="116">
        <v>139535</v>
      </c>
      <c r="B4571" s="116">
        <v>22</v>
      </c>
      <c r="C4571" s="116">
        <v>1112101400</v>
      </c>
      <c r="D4571" s="116" t="s">
        <v>15637</v>
      </c>
      <c r="E4571" s="339">
        <v>484852.76</v>
      </c>
      <c r="F4571" s="194">
        <v>14</v>
      </c>
      <c r="G4571" s="194">
        <v>14</v>
      </c>
      <c r="H4571" s="194" t="s">
        <v>10119</v>
      </c>
      <c r="I4571" s="194">
        <f t="shared" si="213"/>
        <v>0</v>
      </c>
      <c r="J4571" s="116" t="s">
        <v>10120</v>
      </c>
      <c r="K4571" s="116" t="s">
        <v>15809</v>
      </c>
      <c r="L4571" s="197">
        <v>45826</v>
      </c>
      <c r="M4571" s="116" t="s">
        <v>15810</v>
      </c>
      <c r="N4571" s="197">
        <v>45838</v>
      </c>
      <c r="O4571" s="388">
        <f t="shared" si="214"/>
        <v>34632.340000000004</v>
      </c>
      <c r="P4571" s="339">
        <f t="shared" si="215"/>
        <v>0</v>
      </c>
    </row>
    <row r="4572" spans="1:16" hidden="1" x14ac:dyDescent="0.25">
      <c r="A4572" s="116">
        <v>139535</v>
      </c>
      <c r="B4572" s="116">
        <v>6</v>
      </c>
      <c r="C4572" s="116">
        <v>1112102150</v>
      </c>
      <c r="D4572" s="116" t="s">
        <v>11176</v>
      </c>
      <c r="E4572" s="339">
        <v>687657.48</v>
      </c>
      <c r="F4572" s="194">
        <v>6</v>
      </c>
      <c r="G4572" s="194">
        <f>5+1</f>
        <v>6</v>
      </c>
      <c r="H4572" s="194" t="s">
        <v>10119</v>
      </c>
      <c r="I4572" s="194">
        <f t="shared" si="213"/>
        <v>0</v>
      </c>
      <c r="J4572" s="116" t="s">
        <v>10120</v>
      </c>
      <c r="K4572" s="116" t="s">
        <v>15809</v>
      </c>
      <c r="L4572" s="197">
        <v>45826</v>
      </c>
      <c r="M4572" s="116" t="s">
        <v>17086</v>
      </c>
      <c r="N4572" s="197">
        <v>45989</v>
      </c>
      <c r="O4572" s="388">
        <f t="shared" si="214"/>
        <v>114609.58</v>
      </c>
      <c r="P4572" s="339">
        <f t="shared" si="215"/>
        <v>0</v>
      </c>
    </row>
    <row r="4573" spans="1:16" hidden="1" x14ac:dyDescent="0.25">
      <c r="A4573" s="116">
        <v>139535</v>
      </c>
      <c r="B4573" s="116">
        <v>1</v>
      </c>
      <c r="C4573" s="116">
        <v>1511102130</v>
      </c>
      <c r="D4573" s="116" t="s">
        <v>10484</v>
      </c>
      <c r="E4573" s="339">
        <v>28491.96</v>
      </c>
      <c r="F4573" s="194">
        <v>28</v>
      </c>
      <c r="G4573" s="194">
        <v>28</v>
      </c>
      <c r="H4573" s="194" t="s">
        <v>10119</v>
      </c>
      <c r="I4573" s="194">
        <f t="shared" si="213"/>
        <v>0</v>
      </c>
      <c r="J4573" s="116" t="s">
        <v>10120</v>
      </c>
      <c r="K4573" s="116" t="s">
        <v>15809</v>
      </c>
      <c r="L4573" s="197">
        <v>45826</v>
      </c>
      <c r="M4573" s="116" t="s">
        <v>15810</v>
      </c>
      <c r="N4573" s="197">
        <v>45838</v>
      </c>
      <c r="O4573" s="388">
        <f t="shared" si="214"/>
        <v>1017.5699999999999</v>
      </c>
      <c r="P4573" s="339">
        <f t="shared" si="215"/>
        <v>0</v>
      </c>
    </row>
    <row r="4574" spans="1:16" hidden="1" x14ac:dyDescent="0.25">
      <c r="A4574" s="116">
        <v>139535</v>
      </c>
      <c r="B4574" s="116">
        <v>2</v>
      </c>
      <c r="C4574" s="116">
        <v>1521100650</v>
      </c>
      <c r="D4574" s="116" t="s">
        <v>17537</v>
      </c>
      <c r="E4574" s="339">
        <v>3780</v>
      </c>
      <c r="F4574" s="194">
        <v>28</v>
      </c>
      <c r="G4574" s="194">
        <v>28</v>
      </c>
      <c r="H4574" s="194" t="s">
        <v>10119</v>
      </c>
      <c r="I4574" s="194">
        <f t="shared" si="213"/>
        <v>0</v>
      </c>
      <c r="J4574" s="116" t="s">
        <v>10120</v>
      </c>
      <c r="K4574" s="116" t="s">
        <v>15809</v>
      </c>
      <c r="L4574" s="197">
        <v>45826</v>
      </c>
      <c r="M4574" s="116" t="s">
        <v>15838</v>
      </c>
      <c r="N4574" s="197">
        <v>45848</v>
      </c>
      <c r="O4574" s="388">
        <f t="shared" si="214"/>
        <v>135</v>
      </c>
      <c r="P4574" s="339">
        <f t="shared" si="215"/>
        <v>0</v>
      </c>
    </row>
    <row r="4575" spans="1:16" hidden="1" x14ac:dyDescent="0.25">
      <c r="A4575" s="116">
        <v>139535</v>
      </c>
      <c r="B4575" s="116">
        <v>12</v>
      </c>
      <c r="C4575" s="116">
        <v>1523109070</v>
      </c>
      <c r="D4575" s="116" t="s">
        <v>16200</v>
      </c>
      <c r="E4575" s="339">
        <v>2842</v>
      </c>
      <c r="F4575" s="194">
        <v>14</v>
      </c>
      <c r="G4575" s="194">
        <v>14</v>
      </c>
      <c r="H4575" s="194" t="s">
        <v>10119</v>
      </c>
      <c r="I4575" s="194">
        <f t="shared" si="213"/>
        <v>0</v>
      </c>
      <c r="J4575" s="116" t="s">
        <v>10120</v>
      </c>
      <c r="K4575" s="116" t="s">
        <v>15809</v>
      </c>
      <c r="L4575" s="197">
        <v>45826</v>
      </c>
      <c r="M4575" s="116" t="s">
        <v>16668</v>
      </c>
      <c r="N4575" s="197">
        <v>45951</v>
      </c>
      <c r="O4575" s="388">
        <f t="shared" si="214"/>
        <v>203</v>
      </c>
      <c r="P4575" s="339">
        <f t="shared" si="215"/>
        <v>0</v>
      </c>
    </row>
    <row r="4576" spans="1:16" hidden="1" x14ac:dyDescent="0.25">
      <c r="A4576" s="116">
        <v>139535</v>
      </c>
      <c r="B4576" s="116">
        <v>3</v>
      </c>
      <c r="C4576" s="116">
        <v>1546101840</v>
      </c>
      <c r="D4576" s="116" t="s">
        <v>10957</v>
      </c>
      <c r="E4576" s="339">
        <v>45166</v>
      </c>
      <c r="F4576" s="194">
        <v>4</v>
      </c>
      <c r="G4576" s="194">
        <v>4</v>
      </c>
      <c r="H4576" s="194" t="s">
        <v>10119</v>
      </c>
      <c r="I4576" s="194">
        <f t="shared" si="213"/>
        <v>0</v>
      </c>
      <c r="J4576" s="116" t="s">
        <v>10120</v>
      </c>
      <c r="K4576" s="116" t="s">
        <v>15809</v>
      </c>
      <c r="L4576" s="197">
        <v>45826</v>
      </c>
      <c r="M4576" s="116" t="s">
        <v>15810</v>
      </c>
      <c r="N4576" s="197">
        <v>45838</v>
      </c>
      <c r="O4576" s="388">
        <f t="shared" si="214"/>
        <v>11291.5</v>
      </c>
      <c r="P4576" s="339">
        <f t="shared" si="215"/>
        <v>0</v>
      </c>
    </row>
    <row r="4577" spans="1:16" hidden="1" x14ac:dyDescent="0.25">
      <c r="A4577" s="116">
        <v>139535</v>
      </c>
      <c r="B4577" s="116">
        <v>15</v>
      </c>
      <c r="C4577" s="116">
        <v>1112102270</v>
      </c>
      <c r="D4577" s="116" t="s">
        <v>11178</v>
      </c>
      <c r="E4577" s="339">
        <v>13230</v>
      </c>
      <c r="F4577" s="194">
        <v>14</v>
      </c>
      <c r="G4577" s="194">
        <f>3+11</f>
        <v>14</v>
      </c>
      <c r="H4577" s="194" t="s">
        <v>10119</v>
      </c>
      <c r="I4577" s="194">
        <f t="shared" si="213"/>
        <v>0</v>
      </c>
      <c r="J4577" s="116" t="s">
        <v>10120</v>
      </c>
      <c r="K4577" s="116" t="s">
        <v>15809</v>
      </c>
      <c r="L4577" s="197">
        <v>45826</v>
      </c>
      <c r="M4577" s="116" t="s">
        <v>18130</v>
      </c>
      <c r="N4577" s="197">
        <v>46122</v>
      </c>
      <c r="O4577" s="388">
        <f t="shared" si="214"/>
        <v>945</v>
      </c>
      <c r="P4577" s="339">
        <f t="shared" si="215"/>
        <v>0</v>
      </c>
    </row>
    <row r="4578" spans="1:16" hidden="1" x14ac:dyDescent="0.25">
      <c r="A4578" s="116">
        <v>139535</v>
      </c>
      <c r="B4578" s="116">
        <v>5</v>
      </c>
      <c r="C4578" s="116">
        <v>1546101870</v>
      </c>
      <c r="D4578" s="116" t="s">
        <v>16201</v>
      </c>
      <c r="E4578" s="339">
        <v>14372.25</v>
      </c>
      <c r="F4578" s="194">
        <v>25</v>
      </c>
      <c r="G4578" s="194">
        <v>25</v>
      </c>
      <c r="H4578" s="194" t="s">
        <v>10119</v>
      </c>
      <c r="I4578" s="194">
        <f t="shared" si="213"/>
        <v>0</v>
      </c>
      <c r="J4578" s="116" t="s">
        <v>10120</v>
      </c>
      <c r="K4578" s="116" t="s">
        <v>15809</v>
      </c>
      <c r="L4578" s="197">
        <v>45826</v>
      </c>
      <c r="M4578" s="116" t="s">
        <v>15810</v>
      </c>
      <c r="N4578" s="197">
        <v>45838</v>
      </c>
      <c r="O4578" s="388">
        <f t="shared" si="214"/>
        <v>574.89</v>
      </c>
      <c r="P4578" s="339">
        <f t="shared" si="215"/>
        <v>0</v>
      </c>
    </row>
    <row r="4579" spans="1:16" hidden="1" x14ac:dyDescent="0.25">
      <c r="A4579" s="116">
        <v>139539</v>
      </c>
      <c r="B4579" s="116">
        <v>1</v>
      </c>
      <c r="C4579" s="116">
        <v>1022104240</v>
      </c>
      <c r="D4579" s="116" t="s">
        <v>11563</v>
      </c>
      <c r="E4579" s="339">
        <v>28193</v>
      </c>
      <c r="F4579" s="194">
        <v>1</v>
      </c>
      <c r="G4579" s="194">
        <v>1</v>
      </c>
      <c r="H4579" s="194" t="s">
        <v>10119</v>
      </c>
      <c r="I4579" s="194">
        <f t="shared" si="213"/>
        <v>0</v>
      </c>
      <c r="J4579" s="116" t="s">
        <v>10389</v>
      </c>
      <c r="K4579" s="116" t="s">
        <v>10390</v>
      </c>
      <c r="L4579" s="197">
        <v>45826</v>
      </c>
      <c r="M4579" s="116"/>
      <c r="N4579" s="197">
        <v>45827</v>
      </c>
      <c r="O4579" s="388">
        <f t="shared" si="214"/>
        <v>28193</v>
      </c>
      <c r="P4579" s="339">
        <f t="shared" si="215"/>
        <v>0</v>
      </c>
    </row>
    <row r="4580" spans="1:16" hidden="1" x14ac:dyDescent="0.25">
      <c r="A4580" s="116">
        <v>139545</v>
      </c>
      <c r="B4580" s="116">
        <v>1</v>
      </c>
      <c r="C4580" s="116">
        <v>1521100080</v>
      </c>
      <c r="D4580" s="116" t="s">
        <v>17543</v>
      </c>
      <c r="E4580" s="339">
        <v>1810</v>
      </c>
      <c r="F4580" s="194">
        <v>8</v>
      </c>
      <c r="G4580" s="194">
        <v>8</v>
      </c>
      <c r="H4580" s="194" t="s">
        <v>10119</v>
      </c>
      <c r="I4580" s="194">
        <f t="shared" si="213"/>
        <v>0</v>
      </c>
      <c r="J4580" s="116" t="s">
        <v>10120</v>
      </c>
      <c r="K4580" s="116" t="s">
        <v>15775</v>
      </c>
      <c r="L4580" s="197">
        <v>45827</v>
      </c>
      <c r="M4580" s="116" t="s">
        <v>17823</v>
      </c>
      <c r="N4580" s="197">
        <v>45841</v>
      </c>
      <c r="O4580" s="388">
        <f t="shared" si="214"/>
        <v>226.25</v>
      </c>
      <c r="P4580" s="339">
        <f t="shared" si="215"/>
        <v>0</v>
      </c>
    </row>
    <row r="4581" spans="1:16" hidden="1" x14ac:dyDescent="0.25">
      <c r="A4581" s="116">
        <v>139545</v>
      </c>
      <c r="B4581" s="116">
        <v>2</v>
      </c>
      <c r="C4581" s="116">
        <v>1810105200</v>
      </c>
      <c r="D4581" s="116" t="s">
        <v>11378</v>
      </c>
      <c r="E4581" s="339">
        <v>5533.6</v>
      </c>
      <c r="F4581" s="194">
        <v>16</v>
      </c>
      <c r="G4581" s="194">
        <v>16</v>
      </c>
      <c r="H4581" s="194" t="s">
        <v>10119</v>
      </c>
      <c r="I4581" s="194">
        <f t="shared" si="213"/>
        <v>0</v>
      </c>
      <c r="J4581" s="116" t="s">
        <v>10120</v>
      </c>
      <c r="K4581" s="116" t="s">
        <v>15775</v>
      </c>
      <c r="L4581" s="197">
        <v>45827</v>
      </c>
      <c r="M4581" s="116" t="s">
        <v>17815</v>
      </c>
      <c r="N4581" s="197">
        <v>45841</v>
      </c>
      <c r="O4581" s="388">
        <f t="shared" si="214"/>
        <v>345.85</v>
      </c>
      <c r="P4581" s="339">
        <f t="shared" si="215"/>
        <v>0</v>
      </c>
    </row>
    <row r="4582" spans="1:16" hidden="1" x14ac:dyDescent="0.25">
      <c r="A4582" s="116">
        <v>139577</v>
      </c>
      <c r="B4582" s="116">
        <v>1</v>
      </c>
      <c r="C4582" s="116">
        <v>1029100450</v>
      </c>
      <c r="D4582" s="116" t="s">
        <v>6550</v>
      </c>
      <c r="E4582" s="339">
        <v>43500</v>
      </c>
      <c r="F4582" s="194">
        <v>3</v>
      </c>
      <c r="G4582" s="194">
        <v>3</v>
      </c>
      <c r="H4582" s="194" t="s">
        <v>10119</v>
      </c>
      <c r="I4582" s="194">
        <f t="shared" si="213"/>
        <v>0</v>
      </c>
      <c r="J4582" s="116" t="s">
        <v>10120</v>
      </c>
      <c r="K4582" s="116" t="s">
        <v>10121</v>
      </c>
      <c r="L4582" s="197">
        <v>45827</v>
      </c>
      <c r="M4582" s="116"/>
      <c r="N4582" s="197">
        <v>45827</v>
      </c>
      <c r="O4582" s="388">
        <f t="shared" si="214"/>
        <v>14500</v>
      </c>
      <c r="P4582" s="339">
        <f t="shared" si="215"/>
        <v>0</v>
      </c>
    </row>
    <row r="4583" spans="1:16" hidden="1" x14ac:dyDescent="0.25">
      <c r="A4583" s="116">
        <v>139578</v>
      </c>
      <c r="B4583" s="116">
        <v>1</v>
      </c>
      <c r="C4583" s="116">
        <v>1014104530</v>
      </c>
      <c r="D4583" s="116" t="s">
        <v>10355</v>
      </c>
      <c r="E4583" s="339">
        <v>289897.40000000002</v>
      </c>
      <c r="F4583" s="194">
        <v>10</v>
      </c>
      <c r="G4583" s="194">
        <v>10</v>
      </c>
      <c r="H4583" s="194" t="s">
        <v>10119</v>
      </c>
      <c r="I4583" s="194">
        <f t="shared" si="213"/>
        <v>0</v>
      </c>
      <c r="J4583" s="116" t="s">
        <v>10126</v>
      </c>
      <c r="K4583" s="116" t="s">
        <v>15739</v>
      </c>
      <c r="L4583" s="197">
        <v>45834</v>
      </c>
      <c r="M4583" s="116" t="s">
        <v>15816</v>
      </c>
      <c r="N4583" s="197">
        <v>45838</v>
      </c>
      <c r="O4583" s="388">
        <f t="shared" si="214"/>
        <v>28989.74</v>
      </c>
      <c r="P4583" s="339">
        <f t="shared" si="215"/>
        <v>0</v>
      </c>
    </row>
    <row r="4584" spans="1:16" hidden="1" x14ac:dyDescent="0.25">
      <c r="A4584" s="116">
        <v>139582</v>
      </c>
      <c r="B4584" s="116">
        <v>2</v>
      </c>
      <c r="C4584" s="116">
        <v>1212100120</v>
      </c>
      <c r="D4584" s="116" t="s">
        <v>17569</v>
      </c>
      <c r="E4584" s="339">
        <v>39007.550000000003</v>
      </c>
      <c r="F4584" s="194">
        <v>5</v>
      </c>
      <c r="G4584" s="194">
        <v>5</v>
      </c>
      <c r="H4584" s="194" t="s">
        <v>10119</v>
      </c>
      <c r="I4584" s="194">
        <f t="shared" si="213"/>
        <v>0</v>
      </c>
      <c r="J4584" s="116" t="s">
        <v>10120</v>
      </c>
      <c r="K4584" s="116" t="s">
        <v>15818</v>
      </c>
      <c r="L4584" s="197">
        <v>45828</v>
      </c>
      <c r="M4584" s="116"/>
      <c r="N4584" s="197">
        <v>45838</v>
      </c>
      <c r="O4584" s="388">
        <f t="shared" si="214"/>
        <v>7801.51</v>
      </c>
      <c r="P4584" s="339">
        <f t="shared" si="215"/>
        <v>0</v>
      </c>
    </row>
    <row r="4585" spans="1:16" hidden="1" x14ac:dyDescent="0.25">
      <c r="A4585" s="116">
        <v>139582</v>
      </c>
      <c r="B4585" s="116">
        <v>1</v>
      </c>
      <c r="C4585" s="116">
        <v>1222100000</v>
      </c>
      <c r="D4585" s="116" t="s">
        <v>15390</v>
      </c>
      <c r="E4585" s="339">
        <v>14693.95</v>
      </c>
      <c r="F4585" s="194">
        <v>1</v>
      </c>
      <c r="G4585" s="194">
        <v>1</v>
      </c>
      <c r="H4585" s="194" t="s">
        <v>10119</v>
      </c>
      <c r="I4585" s="194">
        <f t="shared" si="213"/>
        <v>0</v>
      </c>
      <c r="J4585" s="116" t="s">
        <v>10120</v>
      </c>
      <c r="K4585" s="116" t="s">
        <v>15818</v>
      </c>
      <c r="L4585" s="197">
        <v>45828</v>
      </c>
      <c r="M4585" s="116"/>
      <c r="N4585" s="197">
        <v>45838</v>
      </c>
      <c r="O4585" s="388">
        <f t="shared" si="214"/>
        <v>14693.95</v>
      </c>
      <c r="P4585" s="339">
        <f t="shared" si="215"/>
        <v>0</v>
      </c>
    </row>
    <row r="4586" spans="1:16" hidden="1" x14ac:dyDescent="0.25">
      <c r="A4586" s="116">
        <v>139582</v>
      </c>
      <c r="B4586" s="116">
        <v>4</v>
      </c>
      <c r="C4586" s="116">
        <v>1226100010</v>
      </c>
      <c r="D4586" s="116" t="s">
        <v>11571</v>
      </c>
      <c r="E4586" s="339">
        <v>36118</v>
      </c>
      <c r="F4586" s="194">
        <v>2</v>
      </c>
      <c r="G4586" s="194">
        <f>1+1</f>
        <v>2</v>
      </c>
      <c r="H4586" s="194" t="s">
        <v>10119</v>
      </c>
      <c r="I4586" s="194">
        <f t="shared" si="213"/>
        <v>0</v>
      </c>
      <c r="J4586" s="116" t="s">
        <v>10120</v>
      </c>
      <c r="K4586" s="116" t="s">
        <v>15818</v>
      </c>
      <c r="L4586" s="197">
        <v>45828</v>
      </c>
      <c r="M4586" s="116" t="s">
        <v>16397</v>
      </c>
      <c r="N4586" s="197">
        <v>45902</v>
      </c>
      <c r="O4586" s="388">
        <f t="shared" si="214"/>
        <v>18059</v>
      </c>
      <c r="P4586" s="339">
        <f t="shared" si="215"/>
        <v>0</v>
      </c>
    </row>
    <row r="4587" spans="1:16" hidden="1" x14ac:dyDescent="0.25">
      <c r="A4587" s="116">
        <v>139582</v>
      </c>
      <c r="B4587" s="116">
        <v>3</v>
      </c>
      <c r="C4587" s="116">
        <v>1226100020</v>
      </c>
      <c r="D4587" s="116" t="s">
        <v>11220</v>
      </c>
      <c r="E4587" s="339">
        <v>40723.519999999997</v>
      </c>
      <c r="F4587" s="194">
        <v>2</v>
      </c>
      <c r="G4587" s="194">
        <v>2</v>
      </c>
      <c r="H4587" s="194" t="s">
        <v>10119</v>
      </c>
      <c r="I4587" s="194">
        <f t="shared" si="213"/>
        <v>0</v>
      </c>
      <c r="J4587" s="116" t="s">
        <v>10120</v>
      </c>
      <c r="K4587" s="116" t="s">
        <v>15818</v>
      </c>
      <c r="L4587" s="197">
        <v>45828</v>
      </c>
      <c r="M4587" s="116"/>
      <c r="N4587" s="197">
        <v>45869</v>
      </c>
      <c r="O4587" s="388">
        <f t="shared" si="214"/>
        <v>20361.759999999998</v>
      </c>
      <c r="P4587" s="339">
        <f t="shared" si="215"/>
        <v>0</v>
      </c>
    </row>
    <row r="4588" spans="1:16" hidden="1" x14ac:dyDescent="0.25">
      <c r="A4588" s="116">
        <v>139582</v>
      </c>
      <c r="B4588" s="116">
        <v>7</v>
      </c>
      <c r="C4588" s="116">
        <v>1226100040</v>
      </c>
      <c r="D4588" s="116" t="s">
        <v>11222</v>
      </c>
      <c r="E4588" s="339">
        <v>26162.639999999999</v>
      </c>
      <c r="F4588" s="194">
        <v>2</v>
      </c>
      <c r="G4588" s="194">
        <v>2</v>
      </c>
      <c r="H4588" s="194" t="s">
        <v>10119</v>
      </c>
      <c r="I4588" s="194">
        <f t="shared" si="213"/>
        <v>0</v>
      </c>
      <c r="J4588" s="116" t="s">
        <v>10120</v>
      </c>
      <c r="K4588" s="116" t="s">
        <v>15818</v>
      </c>
      <c r="L4588" s="197">
        <v>45828</v>
      </c>
      <c r="M4588" s="116"/>
      <c r="N4588" s="197">
        <v>45838</v>
      </c>
      <c r="O4588" s="388">
        <f t="shared" si="214"/>
        <v>13081.32</v>
      </c>
      <c r="P4588" s="339">
        <f t="shared" si="215"/>
        <v>0</v>
      </c>
    </row>
    <row r="4589" spans="1:16" hidden="1" x14ac:dyDescent="0.25">
      <c r="A4589" s="116">
        <v>139582</v>
      </c>
      <c r="B4589" s="116">
        <v>8</v>
      </c>
      <c r="C4589" s="116">
        <v>1226100050</v>
      </c>
      <c r="D4589" s="116" t="s">
        <v>11223</v>
      </c>
      <c r="E4589" s="339">
        <v>22626.560000000001</v>
      </c>
      <c r="F4589" s="194">
        <v>2</v>
      </c>
      <c r="G4589" s="194">
        <v>2</v>
      </c>
      <c r="H4589" s="194" t="s">
        <v>10119</v>
      </c>
      <c r="I4589" s="194">
        <f t="shared" si="213"/>
        <v>0</v>
      </c>
      <c r="J4589" s="116" t="s">
        <v>10120</v>
      </c>
      <c r="K4589" s="116" t="s">
        <v>15818</v>
      </c>
      <c r="L4589" s="197">
        <v>45828</v>
      </c>
      <c r="M4589" s="116"/>
      <c r="N4589" s="197">
        <v>45838</v>
      </c>
      <c r="O4589" s="388">
        <f t="shared" si="214"/>
        <v>11313.28</v>
      </c>
      <c r="P4589" s="339">
        <f t="shared" si="215"/>
        <v>0</v>
      </c>
    </row>
    <row r="4590" spans="1:16" hidden="1" x14ac:dyDescent="0.25">
      <c r="A4590" s="116">
        <v>139582</v>
      </c>
      <c r="B4590" s="116">
        <v>6</v>
      </c>
      <c r="C4590" s="116">
        <v>1226100060</v>
      </c>
      <c r="D4590" s="116" t="s">
        <v>2449</v>
      </c>
      <c r="E4590" s="339">
        <v>19427.759999999998</v>
      </c>
      <c r="F4590" s="194">
        <v>2</v>
      </c>
      <c r="G4590" s="194">
        <v>2</v>
      </c>
      <c r="H4590" s="194" t="s">
        <v>10119</v>
      </c>
      <c r="I4590" s="194">
        <f t="shared" si="213"/>
        <v>0</v>
      </c>
      <c r="J4590" s="116" t="s">
        <v>10120</v>
      </c>
      <c r="K4590" s="116" t="s">
        <v>15818</v>
      </c>
      <c r="L4590" s="197">
        <v>45828</v>
      </c>
      <c r="M4590" s="116"/>
      <c r="N4590" s="197">
        <v>45838</v>
      </c>
      <c r="O4590" s="388">
        <f t="shared" si="214"/>
        <v>9713.8799999999992</v>
      </c>
      <c r="P4590" s="339">
        <f t="shared" si="215"/>
        <v>0</v>
      </c>
    </row>
    <row r="4591" spans="1:16" hidden="1" x14ac:dyDescent="0.25">
      <c r="A4591" s="116">
        <v>139582</v>
      </c>
      <c r="B4591" s="116">
        <v>5</v>
      </c>
      <c r="C4591" s="116">
        <v>1226100070</v>
      </c>
      <c r="D4591" s="116" t="s">
        <v>2416</v>
      </c>
      <c r="E4591" s="339">
        <v>19339.740000000002</v>
      </c>
      <c r="F4591" s="194">
        <v>2</v>
      </c>
      <c r="G4591" s="194">
        <v>2</v>
      </c>
      <c r="H4591" s="194" t="s">
        <v>10119</v>
      </c>
      <c r="I4591" s="194">
        <f t="shared" si="213"/>
        <v>0</v>
      </c>
      <c r="J4591" s="116" t="s">
        <v>10120</v>
      </c>
      <c r="K4591" s="116" t="s">
        <v>15818</v>
      </c>
      <c r="L4591" s="197">
        <v>45828</v>
      </c>
      <c r="M4591" s="116"/>
      <c r="N4591" s="197">
        <v>45838</v>
      </c>
      <c r="O4591" s="388">
        <f t="shared" si="214"/>
        <v>9669.8700000000008</v>
      </c>
      <c r="P4591" s="339">
        <f t="shared" si="215"/>
        <v>0</v>
      </c>
    </row>
    <row r="4592" spans="1:16" hidden="1" x14ac:dyDescent="0.25">
      <c r="A4592" s="116">
        <v>139582</v>
      </c>
      <c r="B4592" s="116">
        <v>9</v>
      </c>
      <c r="C4592" s="116">
        <v>1234100070</v>
      </c>
      <c r="D4592" s="116" t="s">
        <v>11236</v>
      </c>
      <c r="E4592" s="339">
        <v>48098.78</v>
      </c>
      <c r="F4592" s="194">
        <v>2</v>
      </c>
      <c r="G4592" s="194">
        <v>2</v>
      </c>
      <c r="H4592" s="194" t="s">
        <v>10119</v>
      </c>
      <c r="I4592" s="194">
        <f t="shared" si="213"/>
        <v>0</v>
      </c>
      <c r="J4592" s="116" t="s">
        <v>10120</v>
      </c>
      <c r="K4592" s="116" t="s">
        <v>15818</v>
      </c>
      <c r="L4592" s="197">
        <v>45828</v>
      </c>
      <c r="M4592" s="116"/>
      <c r="N4592" s="197">
        <v>45838</v>
      </c>
      <c r="O4592" s="388">
        <f t="shared" si="214"/>
        <v>24049.39</v>
      </c>
      <c r="P4592" s="339">
        <f t="shared" si="215"/>
        <v>0</v>
      </c>
    </row>
    <row r="4593" spans="1:16" hidden="1" x14ac:dyDescent="0.25">
      <c r="A4593" s="116">
        <v>139582</v>
      </c>
      <c r="B4593" s="116">
        <v>10</v>
      </c>
      <c r="C4593" s="116">
        <v>1234100080</v>
      </c>
      <c r="D4593" s="116" t="s">
        <v>11237</v>
      </c>
      <c r="E4593" s="339">
        <v>45508.86</v>
      </c>
      <c r="F4593" s="194">
        <v>2</v>
      </c>
      <c r="G4593" s="194">
        <v>2</v>
      </c>
      <c r="H4593" s="194" t="s">
        <v>10119</v>
      </c>
      <c r="I4593" s="194">
        <f t="shared" si="213"/>
        <v>0</v>
      </c>
      <c r="J4593" s="116" t="s">
        <v>10120</v>
      </c>
      <c r="K4593" s="116" t="s">
        <v>15818</v>
      </c>
      <c r="L4593" s="197">
        <v>45828</v>
      </c>
      <c r="M4593" s="116"/>
      <c r="N4593" s="197">
        <v>45838</v>
      </c>
      <c r="O4593" s="388">
        <f t="shared" si="214"/>
        <v>22754.43</v>
      </c>
      <c r="P4593" s="339">
        <f t="shared" si="215"/>
        <v>0</v>
      </c>
    </row>
    <row r="4594" spans="1:16" hidden="1" x14ac:dyDescent="0.25">
      <c r="A4594" s="116">
        <v>139582</v>
      </c>
      <c r="B4594" s="116">
        <v>13</v>
      </c>
      <c r="C4594" s="116">
        <v>1234100090</v>
      </c>
      <c r="D4594" s="116" t="s">
        <v>10383</v>
      </c>
      <c r="E4594" s="339">
        <v>54195.64</v>
      </c>
      <c r="F4594" s="194">
        <v>2</v>
      </c>
      <c r="G4594" s="194">
        <v>2</v>
      </c>
      <c r="H4594" s="194" t="s">
        <v>10119</v>
      </c>
      <c r="I4594" s="194">
        <f t="shared" si="213"/>
        <v>0</v>
      </c>
      <c r="J4594" s="116" t="s">
        <v>10120</v>
      </c>
      <c r="K4594" s="116" t="s">
        <v>15818</v>
      </c>
      <c r="L4594" s="197">
        <v>45828</v>
      </c>
      <c r="M4594" s="116"/>
      <c r="N4594" s="197">
        <v>45838</v>
      </c>
      <c r="O4594" s="388">
        <f t="shared" si="214"/>
        <v>27097.82</v>
      </c>
      <c r="P4594" s="339">
        <f t="shared" si="215"/>
        <v>0</v>
      </c>
    </row>
    <row r="4595" spans="1:16" hidden="1" x14ac:dyDescent="0.25">
      <c r="A4595" s="116">
        <v>139582</v>
      </c>
      <c r="B4595" s="116">
        <v>11</v>
      </c>
      <c r="C4595" s="116">
        <v>1234100130</v>
      </c>
      <c r="D4595" s="116" t="s">
        <v>17533</v>
      </c>
      <c r="E4595" s="339">
        <v>27491.24</v>
      </c>
      <c r="F4595" s="194">
        <v>2</v>
      </c>
      <c r="G4595" s="194">
        <v>2</v>
      </c>
      <c r="H4595" s="194" t="s">
        <v>10119</v>
      </c>
      <c r="I4595" s="194">
        <f t="shared" ref="I4595:I4658" si="216">+F4595-G4595</f>
        <v>0</v>
      </c>
      <c r="J4595" s="116" t="s">
        <v>10120</v>
      </c>
      <c r="K4595" s="116" t="s">
        <v>15818</v>
      </c>
      <c r="L4595" s="197">
        <v>45828</v>
      </c>
      <c r="M4595" s="116"/>
      <c r="N4595" s="197">
        <v>45838</v>
      </c>
      <c r="O4595" s="388">
        <f t="shared" ref="O4595:O4658" si="217">+E4595/F4595</f>
        <v>13745.62</v>
      </c>
      <c r="P4595" s="339">
        <f t="shared" ref="P4595:P4658" si="218">+O4595*I4595</f>
        <v>0</v>
      </c>
    </row>
    <row r="4596" spans="1:16" hidden="1" x14ac:dyDescent="0.25">
      <c r="A4596" s="116">
        <v>139582</v>
      </c>
      <c r="B4596" s="116">
        <v>12</v>
      </c>
      <c r="C4596" s="116">
        <v>1234100140</v>
      </c>
      <c r="D4596" s="116" t="s">
        <v>17513</v>
      </c>
      <c r="E4596" s="339">
        <v>30697.9</v>
      </c>
      <c r="F4596" s="194">
        <v>2</v>
      </c>
      <c r="G4596" s="194">
        <v>2</v>
      </c>
      <c r="H4596" s="194" t="s">
        <v>10119</v>
      </c>
      <c r="I4596" s="194">
        <f t="shared" si="216"/>
        <v>0</v>
      </c>
      <c r="J4596" s="116" t="s">
        <v>10120</v>
      </c>
      <c r="K4596" s="116" t="s">
        <v>15818</v>
      </c>
      <c r="L4596" s="197">
        <v>45828</v>
      </c>
      <c r="M4596" s="116"/>
      <c r="N4596" s="197">
        <v>45838</v>
      </c>
      <c r="O4596" s="388">
        <f t="shared" si="217"/>
        <v>15348.95</v>
      </c>
      <c r="P4596" s="339">
        <f t="shared" si="218"/>
        <v>0</v>
      </c>
    </row>
    <row r="4597" spans="1:16" hidden="1" x14ac:dyDescent="0.25">
      <c r="A4597" s="116">
        <v>139582</v>
      </c>
      <c r="B4597" s="116">
        <v>14</v>
      </c>
      <c r="C4597" s="116">
        <v>1234100150</v>
      </c>
      <c r="D4597" s="116" t="s">
        <v>16190</v>
      </c>
      <c r="E4597" s="339">
        <v>34571.96</v>
      </c>
      <c r="F4597" s="194">
        <v>2</v>
      </c>
      <c r="G4597" s="194">
        <v>2</v>
      </c>
      <c r="H4597" s="194" t="s">
        <v>10119</v>
      </c>
      <c r="I4597" s="194">
        <f t="shared" si="216"/>
        <v>0</v>
      </c>
      <c r="J4597" s="116" t="s">
        <v>10120</v>
      </c>
      <c r="K4597" s="116" t="s">
        <v>15818</v>
      </c>
      <c r="L4597" s="197">
        <v>45828</v>
      </c>
      <c r="M4597" s="116"/>
      <c r="N4597" s="197">
        <v>45838</v>
      </c>
      <c r="O4597" s="388">
        <f t="shared" si="217"/>
        <v>17285.98</v>
      </c>
      <c r="P4597" s="339">
        <f t="shared" si="218"/>
        <v>0</v>
      </c>
    </row>
    <row r="4598" spans="1:16" hidden="1" x14ac:dyDescent="0.25">
      <c r="A4598" s="116">
        <v>139589</v>
      </c>
      <c r="B4598" s="116">
        <v>1</v>
      </c>
      <c r="C4598" s="116">
        <v>1017100180</v>
      </c>
      <c r="D4598" s="116" t="s">
        <v>10494</v>
      </c>
      <c r="E4598" s="348">
        <v>1730228.7</v>
      </c>
      <c r="F4598" s="194">
        <v>15</v>
      </c>
      <c r="G4598" s="194">
        <v>15</v>
      </c>
      <c r="H4598" s="194" t="s">
        <v>10119</v>
      </c>
      <c r="I4598" s="194">
        <f t="shared" si="216"/>
        <v>0</v>
      </c>
      <c r="J4598" s="116" t="s">
        <v>10126</v>
      </c>
      <c r="K4598" s="116" t="s">
        <v>15457</v>
      </c>
      <c r="L4598" s="197">
        <v>45834</v>
      </c>
      <c r="M4598" s="116"/>
      <c r="N4598" s="197">
        <v>45834</v>
      </c>
      <c r="O4598" s="388">
        <f t="shared" si="217"/>
        <v>115348.58</v>
      </c>
      <c r="P4598" s="339">
        <f t="shared" si="218"/>
        <v>0</v>
      </c>
    </row>
    <row r="4599" spans="1:16" hidden="1" x14ac:dyDescent="0.25">
      <c r="A4599" s="116">
        <v>139590</v>
      </c>
      <c r="B4599" s="116">
        <v>3</v>
      </c>
      <c r="C4599" s="116">
        <v>1010102030</v>
      </c>
      <c r="D4599" s="116" t="s">
        <v>15130</v>
      </c>
      <c r="E4599" s="339">
        <v>76240.2</v>
      </c>
      <c r="F4599" s="194">
        <v>60</v>
      </c>
      <c r="G4599" s="194">
        <v>60</v>
      </c>
      <c r="H4599" s="194" t="s">
        <v>10119</v>
      </c>
      <c r="I4599" s="194">
        <f t="shared" si="216"/>
        <v>0</v>
      </c>
      <c r="J4599" s="116" t="s">
        <v>10120</v>
      </c>
      <c r="K4599" s="116" t="s">
        <v>15232</v>
      </c>
      <c r="L4599" s="197">
        <v>45828</v>
      </c>
      <c r="M4599" s="116"/>
      <c r="N4599" s="197">
        <v>45840</v>
      </c>
      <c r="O4599" s="388">
        <f t="shared" si="217"/>
        <v>1270.6699999999998</v>
      </c>
      <c r="P4599" s="339">
        <f t="shared" si="218"/>
        <v>0</v>
      </c>
    </row>
    <row r="4600" spans="1:16" hidden="1" x14ac:dyDescent="0.25">
      <c r="A4600" s="116">
        <v>139590</v>
      </c>
      <c r="B4600" s="116">
        <v>1</v>
      </c>
      <c r="C4600" s="116">
        <v>1012100020</v>
      </c>
      <c r="D4600" s="116" t="s">
        <v>10488</v>
      </c>
      <c r="E4600" s="339">
        <v>70424.88</v>
      </c>
      <c r="F4600" s="194">
        <v>3</v>
      </c>
      <c r="G4600" s="194">
        <v>3</v>
      </c>
      <c r="H4600" s="194" t="s">
        <v>10119</v>
      </c>
      <c r="I4600" s="194">
        <f t="shared" si="216"/>
        <v>0</v>
      </c>
      <c r="J4600" s="116" t="s">
        <v>10120</v>
      </c>
      <c r="K4600" s="116" t="s">
        <v>15232</v>
      </c>
      <c r="L4600" s="197">
        <v>45828</v>
      </c>
      <c r="M4600" s="116"/>
      <c r="N4600" s="197">
        <v>45838</v>
      </c>
      <c r="O4600" s="388">
        <f t="shared" si="217"/>
        <v>23474.960000000003</v>
      </c>
      <c r="P4600" s="339">
        <f t="shared" si="218"/>
        <v>0</v>
      </c>
    </row>
    <row r="4601" spans="1:16" hidden="1" x14ac:dyDescent="0.25">
      <c r="A4601" s="116">
        <v>139590</v>
      </c>
      <c r="B4601" s="116">
        <v>2</v>
      </c>
      <c r="C4601" s="116">
        <v>1546101870</v>
      </c>
      <c r="D4601" s="116" t="s">
        <v>16201</v>
      </c>
      <c r="E4601" s="339">
        <v>45991.199999999997</v>
      </c>
      <c r="F4601" s="194">
        <v>80</v>
      </c>
      <c r="G4601" s="194">
        <v>80</v>
      </c>
      <c r="H4601" s="194" t="s">
        <v>10119</v>
      </c>
      <c r="I4601" s="194">
        <f t="shared" si="216"/>
        <v>0</v>
      </c>
      <c r="J4601" s="116" t="s">
        <v>10120</v>
      </c>
      <c r="K4601" s="116" t="s">
        <v>15232</v>
      </c>
      <c r="L4601" s="197">
        <v>45828</v>
      </c>
      <c r="M4601" s="116"/>
      <c r="N4601" s="197">
        <v>45840</v>
      </c>
      <c r="O4601" s="388">
        <f t="shared" si="217"/>
        <v>574.89</v>
      </c>
      <c r="P4601" s="339">
        <f t="shared" si="218"/>
        <v>0</v>
      </c>
    </row>
    <row r="4602" spans="1:16" hidden="1" x14ac:dyDescent="0.25">
      <c r="A4602" s="116">
        <v>139592</v>
      </c>
      <c r="B4602" s="116">
        <v>10</v>
      </c>
      <c r="C4602" s="116">
        <v>1010100120</v>
      </c>
      <c r="D4602" s="116" t="s">
        <v>17672</v>
      </c>
      <c r="E4602" s="339">
        <v>43525</v>
      </c>
      <c r="F4602" s="194">
        <v>25</v>
      </c>
      <c r="G4602" s="194">
        <v>25</v>
      </c>
      <c r="H4602" s="194" t="s">
        <v>10119</v>
      </c>
      <c r="I4602" s="194">
        <f t="shared" si="216"/>
        <v>0</v>
      </c>
      <c r="J4602" s="116" t="s">
        <v>10120</v>
      </c>
      <c r="K4602" s="116" t="s">
        <v>15671</v>
      </c>
      <c r="L4602" s="197">
        <v>45828</v>
      </c>
      <c r="M4602" s="116"/>
      <c r="N4602" s="197">
        <v>45875</v>
      </c>
      <c r="O4602" s="388">
        <f t="shared" si="217"/>
        <v>1741</v>
      </c>
      <c r="P4602" s="339">
        <f t="shared" si="218"/>
        <v>0</v>
      </c>
    </row>
    <row r="4603" spans="1:16" hidden="1" x14ac:dyDescent="0.25">
      <c r="A4603" s="116">
        <v>139592</v>
      </c>
      <c r="B4603" s="116">
        <v>9</v>
      </c>
      <c r="C4603" s="116">
        <v>1010101140</v>
      </c>
      <c r="D4603" s="116" t="s">
        <v>17557</v>
      </c>
      <c r="E4603" s="339">
        <v>68945.8</v>
      </c>
      <c r="F4603" s="194">
        <v>20</v>
      </c>
      <c r="G4603" s="194">
        <v>20</v>
      </c>
      <c r="H4603" s="194" t="s">
        <v>10119</v>
      </c>
      <c r="I4603" s="194">
        <f t="shared" si="216"/>
        <v>0</v>
      </c>
      <c r="J4603" s="116" t="s">
        <v>10120</v>
      </c>
      <c r="K4603" s="116" t="s">
        <v>15671</v>
      </c>
      <c r="L4603" s="197">
        <v>45828</v>
      </c>
      <c r="M4603" s="116"/>
      <c r="N4603" s="197">
        <v>45833</v>
      </c>
      <c r="O4603" s="388">
        <f t="shared" si="217"/>
        <v>3447.29</v>
      </c>
      <c r="P4603" s="339">
        <f t="shared" si="218"/>
        <v>0</v>
      </c>
    </row>
    <row r="4604" spans="1:16" hidden="1" x14ac:dyDescent="0.25">
      <c r="A4604" s="116">
        <v>139592</v>
      </c>
      <c r="B4604" s="116">
        <v>4</v>
      </c>
      <c r="C4604" s="116">
        <v>1010101250</v>
      </c>
      <c r="D4604" s="116" t="s">
        <v>17477</v>
      </c>
      <c r="E4604" s="339">
        <v>9046.75</v>
      </c>
      <c r="F4604" s="194">
        <v>25</v>
      </c>
      <c r="G4604" s="194">
        <v>25</v>
      </c>
      <c r="H4604" s="194" t="s">
        <v>10119</v>
      </c>
      <c r="I4604" s="194">
        <f t="shared" si="216"/>
        <v>0</v>
      </c>
      <c r="J4604" s="116" t="s">
        <v>10120</v>
      </c>
      <c r="K4604" s="116" t="s">
        <v>15671</v>
      </c>
      <c r="L4604" s="197">
        <v>45828</v>
      </c>
      <c r="M4604" s="116"/>
      <c r="N4604" s="197">
        <v>45833</v>
      </c>
      <c r="O4604" s="388">
        <f t="shared" si="217"/>
        <v>361.87</v>
      </c>
      <c r="P4604" s="339">
        <f t="shared" si="218"/>
        <v>0</v>
      </c>
    </row>
    <row r="4605" spans="1:16" hidden="1" x14ac:dyDescent="0.25">
      <c r="A4605" s="116">
        <v>139592</v>
      </c>
      <c r="B4605" s="116">
        <v>11</v>
      </c>
      <c r="C4605" s="116">
        <v>1012100020</v>
      </c>
      <c r="D4605" s="116" t="s">
        <v>10488</v>
      </c>
      <c r="E4605" s="339">
        <v>23475</v>
      </c>
      <c r="F4605" s="194">
        <v>1</v>
      </c>
      <c r="G4605" s="194">
        <v>1</v>
      </c>
      <c r="H4605" s="194" t="s">
        <v>10119</v>
      </c>
      <c r="I4605" s="194">
        <f t="shared" si="216"/>
        <v>0</v>
      </c>
      <c r="J4605" s="116" t="s">
        <v>10120</v>
      </c>
      <c r="K4605" s="116" t="s">
        <v>15671</v>
      </c>
      <c r="L4605" s="197">
        <v>45828</v>
      </c>
      <c r="M4605" s="116"/>
      <c r="N4605" s="197">
        <v>45833</v>
      </c>
      <c r="O4605" s="388">
        <f t="shared" si="217"/>
        <v>23475</v>
      </c>
      <c r="P4605" s="339">
        <f t="shared" si="218"/>
        <v>0</v>
      </c>
    </row>
    <row r="4606" spans="1:16" hidden="1" x14ac:dyDescent="0.25">
      <c r="A4606" s="116">
        <v>139592</v>
      </c>
      <c r="B4606" s="116">
        <v>3</v>
      </c>
      <c r="C4606" s="116">
        <v>1016100000</v>
      </c>
      <c r="D4606" s="116" t="s">
        <v>10650</v>
      </c>
      <c r="E4606" s="339">
        <v>10968</v>
      </c>
      <c r="F4606" s="194">
        <v>1</v>
      </c>
      <c r="G4606" s="194">
        <v>1</v>
      </c>
      <c r="H4606" s="194" t="s">
        <v>10119</v>
      </c>
      <c r="I4606" s="194">
        <f t="shared" si="216"/>
        <v>0</v>
      </c>
      <c r="J4606" s="116" t="s">
        <v>10120</v>
      </c>
      <c r="K4606" s="116" t="s">
        <v>15671</v>
      </c>
      <c r="L4606" s="197">
        <v>45828</v>
      </c>
      <c r="M4606" s="116"/>
      <c r="N4606" s="197">
        <v>45852</v>
      </c>
      <c r="O4606" s="388">
        <f t="shared" si="217"/>
        <v>10968</v>
      </c>
      <c r="P4606" s="339">
        <f t="shared" si="218"/>
        <v>0</v>
      </c>
    </row>
    <row r="4607" spans="1:16" hidden="1" x14ac:dyDescent="0.25">
      <c r="A4607" s="116">
        <v>139592</v>
      </c>
      <c r="B4607" s="116">
        <v>2</v>
      </c>
      <c r="C4607" s="116">
        <v>1016101010</v>
      </c>
      <c r="D4607" s="116" t="s">
        <v>10655</v>
      </c>
      <c r="E4607" s="339">
        <v>18799</v>
      </c>
      <c r="F4607" s="194">
        <v>1</v>
      </c>
      <c r="G4607" s="194">
        <v>1</v>
      </c>
      <c r="H4607" s="194" t="s">
        <v>10119</v>
      </c>
      <c r="I4607" s="194">
        <f t="shared" si="216"/>
        <v>0</v>
      </c>
      <c r="J4607" s="116" t="s">
        <v>10120</v>
      </c>
      <c r="K4607" s="116" t="s">
        <v>15671</v>
      </c>
      <c r="L4607" s="197">
        <v>45828</v>
      </c>
      <c r="M4607" s="116"/>
      <c r="N4607" s="197">
        <v>45833</v>
      </c>
      <c r="O4607" s="388">
        <f t="shared" si="217"/>
        <v>18799</v>
      </c>
      <c r="P4607" s="339">
        <f t="shared" si="218"/>
        <v>0</v>
      </c>
    </row>
    <row r="4608" spans="1:16" hidden="1" x14ac:dyDescent="0.25">
      <c r="A4608" s="116">
        <v>139592</v>
      </c>
      <c r="B4608" s="116">
        <v>12</v>
      </c>
      <c r="C4608" s="116">
        <v>1023100140</v>
      </c>
      <c r="D4608" s="116" t="s">
        <v>11171</v>
      </c>
      <c r="E4608" s="339">
        <v>55170.03</v>
      </c>
      <c r="F4608" s="194">
        <v>3</v>
      </c>
      <c r="G4608" s="194">
        <v>3</v>
      </c>
      <c r="H4608" s="194" t="s">
        <v>10119</v>
      </c>
      <c r="I4608" s="194">
        <f t="shared" si="216"/>
        <v>0</v>
      </c>
      <c r="J4608" s="116" t="s">
        <v>10120</v>
      </c>
      <c r="K4608" s="116" t="s">
        <v>15671</v>
      </c>
      <c r="L4608" s="197">
        <v>45828</v>
      </c>
      <c r="M4608" s="116"/>
      <c r="N4608" s="197">
        <v>45833</v>
      </c>
      <c r="O4608" s="388">
        <f t="shared" si="217"/>
        <v>18390.009999999998</v>
      </c>
      <c r="P4608" s="339">
        <f t="shared" si="218"/>
        <v>0</v>
      </c>
    </row>
    <row r="4609" spans="1:16" hidden="1" x14ac:dyDescent="0.25">
      <c r="A4609" s="116">
        <v>139592</v>
      </c>
      <c r="B4609" s="116">
        <v>1</v>
      </c>
      <c r="C4609" s="116">
        <v>1120100060</v>
      </c>
      <c r="D4609" s="116" t="s">
        <v>17752</v>
      </c>
      <c r="E4609" s="339">
        <v>2133864.75</v>
      </c>
      <c r="F4609" s="194">
        <v>3</v>
      </c>
      <c r="G4609" s="194">
        <v>3</v>
      </c>
      <c r="H4609" s="194" t="s">
        <v>10119</v>
      </c>
      <c r="I4609" s="194">
        <f t="shared" si="216"/>
        <v>0</v>
      </c>
      <c r="J4609" s="116" t="s">
        <v>10120</v>
      </c>
      <c r="K4609" s="116" t="s">
        <v>15671</v>
      </c>
      <c r="L4609" s="197">
        <v>45828</v>
      </c>
      <c r="M4609" s="116"/>
      <c r="N4609" s="197">
        <v>45833</v>
      </c>
      <c r="O4609" s="388">
        <f t="shared" si="217"/>
        <v>711288.25</v>
      </c>
      <c r="P4609" s="339">
        <f t="shared" si="218"/>
        <v>0</v>
      </c>
    </row>
    <row r="4610" spans="1:16" hidden="1" x14ac:dyDescent="0.25">
      <c r="A4610" s="116">
        <v>139592</v>
      </c>
      <c r="B4610" s="116">
        <v>8</v>
      </c>
      <c r="C4610" s="116">
        <v>1521100080</v>
      </c>
      <c r="D4610" s="116" t="s">
        <v>17543</v>
      </c>
      <c r="E4610" s="339">
        <v>6787.5</v>
      </c>
      <c r="F4610" s="194">
        <v>30</v>
      </c>
      <c r="G4610" s="194">
        <v>30</v>
      </c>
      <c r="H4610" s="194" t="s">
        <v>10119</v>
      </c>
      <c r="I4610" s="194">
        <f t="shared" si="216"/>
        <v>0</v>
      </c>
      <c r="J4610" s="116" t="s">
        <v>10120</v>
      </c>
      <c r="K4610" s="116" t="s">
        <v>15671</v>
      </c>
      <c r="L4610" s="197">
        <v>45828</v>
      </c>
      <c r="M4610" s="116"/>
      <c r="N4610" s="197">
        <v>45833</v>
      </c>
      <c r="O4610" s="388">
        <f t="shared" si="217"/>
        <v>226.25</v>
      </c>
      <c r="P4610" s="339">
        <f t="shared" si="218"/>
        <v>0</v>
      </c>
    </row>
    <row r="4611" spans="1:16" hidden="1" x14ac:dyDescent="0.25">
      <c r="A4611" s="116">
        <v>139592</v>
      </c>
      <c r="B4611" s="116">
        <v>5</v>
      </c>
      <c r="C4611" s="116">
        <v>1810104160</v>
      </c>
      <c r="D4611" s="116" t="s">
        <v>17824</v>
      </c>
      <c r="E4611" s="339">
        <v>129492</v>
      </c>
      <c r="F4611" s="194">
        <v>30</v>
      </c>
      <c r="G4611" s="194">
        <v>30</v>
      </c>
      <c r="H4611" s="194" t="s">
        <v>10119</v>
      </c>
      <c r="I4611" s="194">
        <f t="shared" si="216"/>
        <v>0</v>
      </c>
      <c r="J4611" s="116" t="s">
        <v>10120</v>
      </c>
      <c r="K4611" s="116" t="s">
        <v>15671</v>
      </c>
      <c r="L4611" s="197">
        <v>45828</v>
      </c>
      <c r="M4611" s="116"/>
      <c r="N4611" s="197">
        <v>45833</v>
      </c>
      <c r="O4611" s="388">
        <f t="shared" si="217"/>
        <v>4316.3999999999996</v>
      </c>
      <c r="P4611" s="339">
        <f t="shared" si="218"/>
        <v>0</v>
      </c>
    </row>
    <row r="4612" spans="1:16" hidden="1" x14ac:dyDescent="0.25">
      <c r="A4612" s="116">
        <v>139592</v>
      </c>
      <c r="B4612" s="116">
        <v>7</v>
      </c>
      <c r="C4612" s="116">
        <v>1810104780</v>
      </c>
      <c r="D4612" s="116" t="s">
        <v>11372</v>
      </c>
      <c r="E4612" s="339">
        <v>85500</v>
      </c>
      <c r="F4612" s="194">
        <v>30</v>
      </c>
      <c r="G4612" s="194">
        <v>30</v>
      </c>
      <c r="H4612" s="194" t="s">
        <v>10119</v>
      </c>
      <c r="I4612" s="194">
        <f t="shared" si="216"/>
        <v>0</v>
      </c>
      <c r="J4612" s="116" t="s">
        <v>10120</v>
      </c>
      <c r="K4612" s="116" t="s">
        <v>15671</v>
      </c>
      <c r="L4612" s="197">
        <v>45828</v>
      </c>
      <c r="M4612" s="116"/>
      <c r="N4612" s="197">
        <v>45833</v>
      </c>
      <c r="O4612" s="388">
        <f t="shared" si="217"/>
        <v>2850</v>
      </c>
      <c r="P4612" s="339">
        <f t="shared" si="218"/>
        <v>0</v>
      </c>
    </row>
    <row r="4613" spans="1:16" hidden="1" x14ac:dyDescent="0.25">
      <c r="A4613" s="116">
        <v>139592</v>
      </c>
      <c r="B4613" s="116">
        <v>6</v>
      </c>
      <c r="C4613" s="116">
        <v>1810105210</v>
      </c>
      <c r="D4613" s="116" t="s">
        <v>11379</v>
      </c>
      <c r="E4613" s="339">
        <v>11548.2</v>
      </c>
      <c r="F4613" s="194">
        <v>30</v>
      </c>
      <c r="G4613" s="194">
        <v>30</v>
      </c>
      <c r="H4613" s="194" t="s">
        <v>10119</v>
      </c>
      <c r="I4613" s="194">
        <f t="shared" si="216"/>
        <v>0</v>
      </c>
      <c r="J4613" s="116" t="s">
        <v>10120</v>
      </c>
      <c r="K4613" s="116" t="s">
        <v>15671</v>
      </c>
      <c r="L4613" s="197">
        <v>45828</v>
      </c>
      <c r="M4613" s="116"/>
      <c r="N4613" s="197">
        <v>45833</v>
      </c>
      <c r="O4613" s="388">
        <f t="shared" si="217"/>
        <v>384.94</v>
      </c>
      <c r="P4613" s="339">
        <f t="shared" si="218"/>
        <v>0</v>
      </c>
    </row>
    <row r="4614" spans="1:16" hidden="1" x14ac:dyDescent="0.25">
      <c r="A4614" s="116">
        <v>139732</v>
      </c>
      <c r="B4614" s="116">
        <v>19</v>
      </c>
      <c r="C4614" s="116">
        <v>1010100360</v>
      </c>
      <c r="D4614" s="116" t="s">
        <v>16042</v>
      </c>
      <c r="E4614" s="339">
        <v>80000</v>
      </c>
      <c r="F4614" s="194">
        <v>25</v>
      </c>
      <c r="G4614" s="194">
        <v>25</v>
      </c>
      <c r="H4614" s="194" t="s">
        <v>10119</v>
      </c>
      <c r="I4614" s="194">
        <f t="shared" si="216"/>
        <v>0</v>
      </c>
      <c r="J4614" s="116" t="s">
        <v>10120</v>
      </c>
      <c r="K4614" s="116" t="s">
        <v>15808</v>
      </c>
      <c r="L4614" s="197">
        <v>45831</v>
      </c>
      <c r="M4614" s="116"/>
      <c r="N4614" s="197">
        <v>45883</v>
      </c>
      <c r="O4614" s="388">
        <f t="shared" si="217"/>
        <v>3200</v>
      </c>
      <c r="P4614" s="339">
        <f t="shared" si="218"/>
        <v>0</v>
      </c>
    </row>
    <row r="4615" spans="1:16" hidden="1" x14ac:dyDescent="0.25">
      <c r="A4615" s="116">
        <v>139732</v>
      </c>
      <c r="B4615" s="116">
        <v>18</v>
      </c>
      <c r="C4615" s="116">
        <v>1010101140</v>
      </c>
      <c r="D4615" s="116" t="s">
        <v>17557</v>
      </c>
      <c r="E4615" s="339">
        <v>86182.25</v>
      </c>
      <c r="F4615" s="194">
        <v>25</v>
      </c>
      <c r="G4615" s="194">
        <v>25</v>
      </c>
      <c r="H4615" s="194" t="s">
        <v>10119</v>
      </c>
      <c r="I4615" s="194">
        <f t="shared" si="216"/>
        <v>0</v>
      </c>
      <c r="J4615" s="116" t="s">
        <v>10120</v>
      </c>
      <c r="K4615" s="116" t="s">
        <v>15808</v>
      </c>
      <c r="L4615" s="197">
        <v>45831</v>
      </c>
      <c r="M4615" s="116" t="s">
        <v>15848</v>
      </c>
      <c r="N4615" s="197">
        <v>45846</v>
      </c>
      <c r="O4615" s="388">
        <f t="shared" si="217"/>
        <v>3447.29</v>
      </c>
      <c r="P4615" s="339">
        <f t="shared" si="218"/>
        <v>0</v>
      </c>
    </row>
    <row r="4616" spans="1:16" hidden="1" x14ac:dyDescent="0.25">
      <c r="A4616" s="116">
        <v>139732</v>
      </c>
      <c r="B4616" s="116">
        <v>18</v>
      </c>
      <c r="C4616" s="116">
        <v>1010101140</v>
      </c>
      <c r="D4616" s="116" t="s">
        <v>17557</v>
      </c>
      <c r="E4616" s="339">
        <v>86182.25</v>
      </c>
      <c r="F4616" s="194">
        <v>25</v>
      </c>
      <c r="G4616" s="194">
        <v>25</v>
      </c>
      <c r="H4616" s="194" t="s">
        <v>10119</v>
      </c>
      <c r="I4616" s="194">
        <f t="shared" si="216"/>
        <v>0</v>
      </c>
      <c r="J4616" s="116" t="s">
        <v>10120</v>
      </c>
      <c r="K4616" s="116" t="s">
        <v>15808</v>
      </c>
      <c r="L4616" s="197">
        <v>45831</v>
      </c>
      <c r="M4616" s="116"/>
      <c r="N4616" s="197">
        <v>45883</v>
      </c>
      <c r="O4616" s="388">
        <f t="shared" si="217"/>
        <v>3447.29</v>
      </c>
      <c r="P4616" s="339">
        <f t="shared" si="218"/>
        <v>0</v>
      </c>
    </row>
    <row r="4617" spans="1:16" hidden="1" x14ac:dyDescent="0.25">
      <c r="A4617" s="116">
        <v>139732</v>
      </c>
      <c r="B4617" s="116">
        <v>17</v>
      </c>
      <c r="C4617" s="116">
        <v>1010101150</v>
      </c>
      <c r="D4617" s="116" t="s">
        <v>11127</v>
      </c>
      <c r="E4617" s="339">
        <v>179660</v>
      </c>
      <c r="F4617" s="194">
        <v>25</v>
      </c>
      <c r="G4617" s="194">
        <v>25</v>
      </c>
      <c r="H4617" s="194" t="s">
        <v>10119</v>
      </c>
      <c r="I4617" s="194">
        <f t="shared" si="216"/>
        <v>0</v>
      </c>
      <c r="J4617" s="116" t="s">
        <v>10120</v>
      </c>
      <c r="K4617" s="116" t="s">
        <v>15808</v>
      </c>
      <c r="L4617" s="197">
        <v>45831</v>
      </c>
      <c r="M4617" s="116" t="s">
        <v>16361</v>
      </c>
      <c r="N4617" s="197">
        <v>45853</v>
      </c>
      <c r="O4617" s="388">
        <f t="shared" si="217"/>
        <v>7186.4</v>
      </c>
      <c r="P4617" s="339">
        <f t="shared" si="218"/>
        <v>0</v>
      </c>
    </row>
    <row r="4618" spans="1:16" hidden="1" x14ac:dyDescent="0.25">
      <c r="A4618" s="116">
        <v>139732</v>
      </c>
      <c r="B4618" s="116">
        <v>14</v>
      </c>
      <c r="C4618" s="116">
        <v>1010101250</v>
      </c>
      <c r="D4618" s="116" t="s">
        <v>17477</v>
      </c>
      <c r="E4618" s="339">
        <v>18093.5</v>
      </c>
      <c r="F4618" s="194">
        <v>50</v>
      </c>
      <c r="G4618" s="194">
        <v>50</v>
      </c>
      <c r="H4618" s="194" t="s">
        <v>10119</v>
      </c>
      <c r="I4618" s="194">
        <f t="shared" si="216"/>
        <v>0</v>
      </c>
      <c r="J4618" s="116" t="s">
        <v>10120</v>
      </c>
      <c r="K4618" s="116" t="s">
        <v>15808</v>
      </c>
      <c r="L4618" s="197">
        <v>45831</v>
      </c>
      <c r="M4618" s="116"/>
      <c r="N4618" s="197">
        <v>45846</v>
      </c>
      <c r="O4618" s="388">
        <f t="shared" si="217"/>
        <v>361.87</v>
      </c>
      <c r="P4618" s="339">
        <f t="shared" si="218"/>
        <v>0</v>
      </c>
    </row>
    <row r="4619" spans="1:16" hidden="1" x14ac:dyDescent="0.25">
      <c r="A4619" s="116">
        <v>139732</v>
      </c>
      <c r="B4619" s="116">
        <v>20</v>
      </c>
      <c r="C4619" s="116">
        <v>1010101250</v>
      </c>
      <c r="D4619" s="116" t="s">
        <v>17477</v>
      </c>
      <c r="E4619" s="339">
        <v>36187</v>
      </c>
      <c r="F4619" s="194">
        <v>100</v>
      </c>
      <c r="G4619" s="194">
        <v>100</v>
      </c>
      <c r="H4619" s="194" t="s">
        <v>10119</v>
      </c>
      <c r="I4619" s="194">
        <f t="shared" si="216"/>
        <v>0</v>
      </c>
      <c r="J4619" s="116" t="s">
        <v>10120</v>
      </c>
      <c r="K4619" s="116" t="s">
        <v>15808</v>
      </c>
      <c r="L4619" s="197">
        <v>45831</v>
      </c>
      <c r="M4619" s="116"/>
      <c r="N4619" s="197">
        <v>45846</v>
      </c>
      <c r="O4619" s="388">
        <f t="shared" si="217"/>
        <v>361.87</v>
      </c>
      <c r="P4619" s="339">
        <f t="shared" si="218"/>
        <v>0</v>
      </c>
    </row>
    <row r="4620" spans="1:16" hidden="1" x14ac:dyDescent="0.25">
      <c r="A4620" s="116">
        <v>139732</v>
      </c>
      <c r="B4620" s="116">
        <v>16</v>
      </c>
      <c r="C4620" s="116">
        <v>1010103220</v>
      </c>
      <c r="D4620" s="116" t="s">
        <v>10565</v>
      </c>
      <c r="E4620" s="339">
        <v>135747.9</v>
      </c>
      <c r="F4620" s="194">
        <v>30</v>
      </c>
      <c r="G4620" s="194">
        <v>30</v>
      </c>
      <c r="H4620" s="194" t="s">
        <v>10119</v>
      </c>
      <c r="I4620" s="194">
        <f t="shared" si="216"/>
        <v>0</v>
      </c>
      <c r="J4620" s="116" t="s">
        <v>10120</v>
      </c>
      <c r="K4620" s="116" t="s">
        <v>15808</v>
      </c>
      <c r="L4620" s="197">
        <v>45831</v>
      </c>
      <c r="M4620" s="116"/>
      <c r="N4620" s="197">
        <v>45846</v>
      </c>
      <c r="O4620" s="388">
        <f t="shared" si="217"/>
        <v>4524.9299999999994</v>
      </c>
      <c r="P4620" s="339">
        <f t="shared" si="218"/>
        <v>0</v>
      </c>
    </row>
    <row r="4621" spans="1:16" hidden="1" x14ac:dyDescent="0.25">
      <c r="A4621" s="116">
        <v>139732</v>
      </c>
      <c r="B4621" s="116">
        <v>7</v>
      </c>
      <c r="C4621" s="116">
        <v>1011100040</v>
      </c>
      <c r="D4621" s="116" t="s">
        <v>10481</v>
      </c>
      <c r="E4621" s="339">
        <v>29000</v>
      </c>
      <c r="F4621" s="194">
        <v>20</v>
      </c>
      <c r="G4621" s="194">
        <v>20</v>
      </c>
      <c r="H4621" s="194" t="s">
        <v>10119</v>
      </c>
      <c r="I4621" s="194">
        <f t="shared" si="216"/>
        <v>0</v>
      </c>
      <c r="J4621" s="116" t="s">
        <v>10120</v>
      </c>
      <c r="K4621" s="116" t="s">
        <v>15808</v>
      </c>
      <c r="L4621" s="197">
        <v>45831</v>
      </c>
      <c r="M4621" s="116"/>
      <c r="N4621" s="197">
        <v>45846</v>
      </c>
      <c r="O4621" s="388">
        <f t="shared" si="217"/>
        <v>1450</v>
      </c>
      <c r="P4621" s="339">
        <f t="shared" si="218"/>
        <v>0</v>
      </c>
    </row>
    <row r="4622" spans="1:16" hidden="1" x14ac:dyDescent="0.25">
      <c r="A4622" s="116">
        <v>139732</v>
      </c>
      <c r="B4622" s="116">
        <v>13</v>
      </c>
      <c r="C4622" s="116">
        <v>1012100010</v>
      </c>
      <c r="D4622" s="116" t="s">
        <v>10369</v>
      </c>
      <c r="E4622" s="339">
        <v>70000</v>
      </c>
      <c r="F4622" s="194">
        <v>1</v>
      </c>
      <c r="G4622" s="194">
        <v>1</v>
      </c>
      <c r="H4622" s="194" t="s">
        <v>10119</v>
      </c>
      <c r="I4622" s="194">
        <f t="shared" si="216"/>
        <v>0</v>
      </c>
      <c r="J4622" s="116" t="s">
        <v>10120</v>
      </c>
      <c r="K4622" s="116" t="s">
        <v>15808</v>
      </c>
      <c r="L4622" s="197">
        <v>45831</v>
      </c>
      <c r="M4622" s="116"/>
      <c r="N4622" s="197">
        <v>45902</v>
      </c>
      <c r="O4622" s="388">
        <f t="shared" si="217"/>
        <v>70000</v>
      </c>
      <c r="P4622" s="339">
        <f t="shared" si="218"/>
        <v>0</v>
      </c>
    </row>
    <row r="4623" spans="1:16" hidden="1" x14ac:dyDescent="0.25">
      <c r="A4623" s="116">
        <v>139732</v>
      </c>
      <c r="B4623" s="116">
        <v>12</v>
      </c>
      <c r="C4623" s="116">
        <v>1012100020</v>
      </c>
      <c r="D4623" s="116" t="s">
        <v>10488</v>
      </c>
      <c r="E4623" s="339">
        <v>46949.919999999998</v>
      </c>
      <c r="F4623" s="194">
        <v>2</v>
      </c>
      <c r="G4623" s="194">
        <v>2</v>
      </c>
      <c r="H4623" s="194" t="s">
        <v>10119</v>
      </c>
      <c r="I4623" s="194">
        <f t="shared" si="216"/>
        <v>0</v>
      </c>
      <c r="J4623" s="116" t="s">
        <v>10120</v>
      </c>
      <c r="K4623" s="116" t="s">
        <v>15808</v>
      </c>
      <c r="L4623" s="197">
        <v>45831</v>
      </c>
      <c r="M4623" s="116"/>
      <c r="N4623" s="197">
        <v>45838</v>
      </c>
      <c r="O4623" s="388">
        <f t="shared" si="217"/>
        <v>23474.959999999999</v>
      </c>
      <c r="P4623" s="339">
        <f t="shared" si="218"/>
        <v>0</v>
      </c>
    </row>
    <row r="4624" spans="1:16" hidden="1" x14ac:dyDescent="0.25">
      <c r="A4624" s="116">
        <v>139732</v>
      </c>
      <c r="B4624" s="116">
        <v>3</v>
      </c>
      <c r="C4624" s="116">
        <v>1017102120</v>
      </c>
      <c r="D4624" s="116" t="s">
        <v>10656</v>
      </c>
      <c r="E4624" s="339">
        <v>162000</v>
      </c>
      <c r="F4624" s="194">
        <v>1</v>
      </c>
      <c r="G4624" s="194">
        <v>1</v>
      </c>
      <c r="H4624" s="194" t="s">
        <v>10119</v>
      </c>
      <c r="I4624" s="194">
        <f t="shared" si="216"/>
        <v>0</v>
      </c>
      <c r="J4624" s="116" t="s">
        <v>10120</v>
      </c>
      <c r="K4624" s="116" t="s">
        <v>15808</v>
      </c>
      <c r="L4624" s="197">
        <v>45831</v>
      </c>
      <c r="M4624" s="116"/>
      <c r="N4624" s="197">
        <v>45846</v>
      </c>
      <c r="O4624" s="388">
        <f t="shared" si="217"/>
        <v>162000</v>
      </c>
      <c r="P4624" s="339">
        <f t="shared" si="218"/>
        <v>0</v>
      </c>
    </row>
    <row r="4625" spans="1:16" hidden="1" x14ac:dyDescent="0.25">
      <c r="A4625" s="116">
        <v>139732</v>
      </c>
      <c r="B4625" s="116">
        <v>6</v>
      </c>
      <c r="C4625" s="116">
        <v>1019103360</v>
      </c>
      <c r="D4625" s="116" t="s">
        <v>11164</v>
      </c>
      <c r="E4625" s="339">
        <v>21872</v>
      </c>
      <c r="F4625" s="194">
        <v>1</v>
      </c>
      <c r="G4625" s="194">
        <v>1</v>
      </c>
      <c r="H4625" s="194" t="s">
        <v>10119</v>
      </c>
      <c r="I4625" s="194">
        <f t="shared" si="216"/>
        <v>0</v>
      </c>
      <c r="J4625" s="116" t="s">
        <v>10120</v>
      </c>
      <c r="K4625" s="116" t="s">
        <v>15808</v>
      </c>
      <c r="L4625" s="197">
        <v>45831</v>
      </c>
      <c r="M4625" s="116"/>
      <c r="N4625" s="197">
        <v>45846</v>
      </c>
      <c r="O4625" s="388">
        <f t="shared" si="217"/>
        <v>21872</v>
      </c>
      <c r="P4625" s="339">
        <f t="shared" si="218"/>
        <v>0</v>
      </c>
    </row>
    <row r="4626" spans="1:16" hidden="1" x14ac:dyDescent="0.25">
      <c r="A4626" s="116">
        <v>139732</v>
      </c>
      <c r="B4626" s="116">
        <v>5</v>
      </c>
      <c r="C4626" s="116">
        <v>1023100140</v>
      </c>
      <c r="D4626" s="116" t="s">
        <v>11171</v>
      </c>
      <c r="E4626" s="339">
        <v>55170.03</v>
      </c>
      <c r="F4626" s="194">
        <v>3</v>
      </c>
      <c r="G4626" s="194">
        <v>3</v>
      </c>
      <c r="H4626" s="194" t="s">
        <v>10119</v>
      </c>
      <c r="I4626" s="194">
        <f t="shared" si="216"/>
        <v>0</v>
      </c>
      <c r="J4626" s="116" t="s">
        <v>10120</v>
      </c>
      <c r="K4626" s="116" t="s">
        <v>15808</v>
      </c>
      <c r="L4626" s="197">
        <v>45831</v>
      </c>
      <c r="M4626" s="116"/>
      <c r="N4626" s="197">
        <v>45846</v>
      </c>
      <c r="O4626" s="388">
        <f t="shared" si="217"/>
        <v>18390.009999999998</v>
      </c>
      <c r="P4626" s="339">
        <f t="shared" si="218"/>
        <v>0</v>
      </c>
    </row>
    <row r="4627" spans="1:16" hidden="1" x14ac:dyDescent="0.25">
      <c r="A4627" s="116">
        <v>139732</v>
      </c>
      <c r="B4627" s="116">
        <v>4</v>
      </c>
      <c r="C4627" s="116">
        <v>1023100340</v>
      </c>
      <c r="D4627" s="116" t="s">
        <v>10969</v>
      </c>
      <c r="E4627" s="339">
        <v>55170</v>
      </c>
      <c r="F4627" s="194">
        <v>3</v>
      </c>
      <c r="G4627" s="194">
        <v>3</v>
      </c>
      <c r="H4627" s="194" t="s">
        <v>10119</v>
      </c>
      <c r="I4627" s="194">
        <f t="shared" si="216"/>
        <v>0</v>
      </c>
      <c r="J4627" s="116" t="s">
        <v>10120</v>
      </c>
      <c r="K4627" s="116" t="s">
        <v>15808</v>
      </c>
      <c r="L4627" s="197">
        <v>45831</v>
      </c>
      <c r="M4627" s="116"/>
      <c r="N4627" s="197">
        <v>45846</v>
      </c>
      <c r="O4627" s="388">
        <f t="shared" si="217"/>
        <v>18390</v>
      </c>
      <c r="P4627" s="339">
        <f t="shared" si="218"/>
        <v>0</v>
      </c>
    </row>
    <row r="4628" spans="1:16" hidden="1" x14ac:dyDescent="0.25">
      <c r="A4628" s="116">
        <v>139732</v>
      </c>
      <c r="B4628" s="116">
        <v>2</v>
      </c>
      <c r="C4628" s="116">
        <v>1026100050</v>
      </c>
      <c r="D4628" s="116" t="s">
        <v>17642</v>
      </c>
      <c r="E4628" s="339">
        <v>933999.4</v>
      </c>
      <c r="F4628" s="194">
        <v>2</v>
      </c>
      <c r="G4628" s="194">
        <v>2</v>
      </c>
      <c r="H4628" s="194" t="s">
        <v>10119</v>
      </c>
      <c r="I4628" s="194">
        <f t="shared" si="216"/>
        <v>0</v>
      </c>
      <c r="J4628" s="116" t="s">
        <v>10120</v>
      </c>
      <c r="K4628" s="116" t="s">
        <v>15808</v>
      </c>
      <c r="L4628" s="197">
        <v>45831</v>
      </c>
      <c r="M4628" s="116"/>
      <c r="N4628" s="197">
        <v>45846</v>
      </c>
      <c r="O4628" s="388">
        <f t="shared" si="217"/>
        <v>466999.7</v>
      </c>
      <c r="P4628" s="339">
        <f t="shared" si="218"/>
        <v>0</v>
      </c>
    </row>
    <row r="4629" spans="1:16" hidden="1" x14ac:dyDescent="0.25">
      <c r="A4629" s="116">
        <v>139732</v>
      </c>
      <c r="B4629" s="116">
        <v>15</v>
      </c>
      <c r="C4629" s="116">
        <v>1510100610</v>
      </c>
      <c r="D4629" s="116" t="s">
        <v>11277</v>
      </c>
      <c r="E4629" s="339">
        <v>2110983</v>
      </c>
      <c r="F4629" s="194">
        <v>1</v>
      </c>
      <c r="G4629" s="194">
        <v>1</v>
      </c>
      <c r="H4629" s="194" t="s">
        <v>10119</v>
      </c>
      <c r="I4629" s="194">
        <f t="shared" si="216"/>
        <v>0</v>
      </c>
      <c r="J4629" s="116" t="s">
        <v>10120</v>
      </c>
      <c r="K4629" s="116" t="s">
        <v>15808</v>
      </c>
      <c r="L4629" s="197">
        <v>45831</v>
      </c>
      <c r="M4629" s="116"/>
      <c r="N4629" s="197">
        <v>45846</v>
      </c>
      <c r="O4629" s="388">
        <f t="shared" si="217"/>
        <v>2110983</v>
      </c>
      <c r="P4629" s="339">
        <f t="shared" si="218"/>
        <v>0</v>
      </c>
    </row>
    <row r="4630" spans="1:16" hidden="1" x14ac:dyDescent="0.25">
      <c r="A4630" s="116">
        <v>139732</v>
      </c>
      <c r="B4630" s="116">
        <v>8</v>
      </c>
      <c r="C4630" s="116">
        <v>1514100320</v>
      </c>
      <c r="D4630" s="116" t="s">
        <v>11283</v>
      </c>
      <c r="E4630" s="339">
        <v>24871.3</v>
      </c>
      <c r="F4630" s="194">
        <v>5</v>
      </c>
      <c r="G4630" s="194">
        <v>5</v>
      </c>
      <c r="H4630" s="194" t="s">
        <v>10119</v>
      </c>
      <c r="I4630" s="194">
        <f t="shared" si="216"/>
        <v>0</v>
      </c>
      <c r="J4630" s="116" t="s">
        <v>10120</v>
      </c>
      <c r="K4630" s="116" t="s">
        <v>15808</v>
      </c>
      <c r="L4630" s="197">
        <v>45831</v>
      </c>
      <c r="M4630" s="116"/>
      <c r="N4630" s="197">
        <v>45846</v>
      </c>
      <c r="O4630" s="388">
        <f t="shared" si="217"/>
        <v>4974.26</v>
      </c>
      <c r="P4630" s="339">
        <f t="shared" si="218"/>
        <v>0</v>
      </c>
    </row>
    <row r="4631" spans="1:16" hidden="1" x14ac:dyDescent="0.25">
      <c r="A4631" s="116">
        <v>139732</v>
      </c>
      <c r="B4631" s="116">
        <v>1</v>
      </c>
      <c r="C4631" s="116">
        <v>1519100920</v>
      </c>
      <c r="D4631" s="116" t="s">
        <v>8288</v>
      </c>
      <c r="E4631" s="339">
        <v>1097099</v>
      </c>
      <c r="F4631" s="194">
        <v>1</v>
      </c>
      <c r="G4631" s="194">
        <v>1</v>
      </c>
      <c r="H4631" s="194" t="s">
        <v>10119</v>
      </c>
      <c r="I4631" s="194">
        <f t="shared" si="216"/>
        <v>0</v>
      </c>
      <c r="J4631" s="116" t="s">
        <v>10120</v>
      </c>
      <c r="K4631" s="116" t="s">
        <v>15808</v>
      </c>
      <c r="L4631" s="197">
        <v>45831</v>
      </c>
      <c r="M4631" s="116"/>
      <c r="N4631" s="197">
        <v>45846</v>
      </c>
      <c r="O4631" s="388">
        <f t="shared" si="217"/>
        <v>1097099</v>
      </c>
      <c r="P4631" s="339">
        <f t="shared" si="218"/>
        <v>0</v>
      </c>
    </row>
    <row r="4632" spans="1:16" hidden="1" x14ac:dyDescent="0.25">
      <c r="A4632" s="116">
        <v>139732</v>
      </c>
      <c r="B4632" s="116">
        <v>10</v>
      </c>
      <c r="C4632" s="116">
        <v>1525100570</v>
      </c>
      <c r="D4632" s="116" t="s">
        <v>15166</v>
      </c>
      <c r="E4632" s="339">
        <v>151320</v>
      </c>
      <c r="F4632" s="194">
        <v>1</v>
      </c>
      <c r="G4632" s="194">
        <v>1</v>
      </c>
      <c r="H4632" s="194" t="s">
        <v>10119</v>
      </c>
      <c r="I4632" s="194">
        <f t="shared" si="216"/>
        <v>0</v>
      </c>
      <c r="J4632" s="116" t="s">
        <v>10120</v>
      </c>
      <c r="K4632" s="116" t="s">
        <v>15808</v>
      </c>
      <c r="L4632" s="197">
        <v>45831</v>
      </c>
      <c r="M4632" s="116"/>
      <c r="N4632" s="197">
        <v>45846</v>
      </c>
      <c r="O4632" s="388">
        <f t="shared" si="217"/>
        <v>151320</v>
      </c>
      <c r="P4632" s="339">
        <f t="shared" si="218"/>
        <v>0</v>
      </c>
    </row>
    <row r="4633" spans="1:16" hidden="1" x14ac:dyDescent="0.25">
      <c r="A4633" s="116">
        <v>139732</v>
      </c>
      <c r="B4633" s="116">
        <v>9</v>
      </c>
      <c r="C4633" s="116">
        <v>1546101840</v>
      </c>
      <c r="D4633" s="116" t="s">
        <v>10957</v>
      </c>
      <c r="E4633" s="339">
        <v>35817.599999999999</v>
      </c>
      <c r="F4633" s="194">
        <v>3</v>
      </c>
      <c r="G4633" s="194">
        <v>3</v>
      </c>
      <c r="H4633" s="194" t="s">
        <v>10119</v>
      </c>
      <c r="I4633" s="194">
        <f t="shared" si="216"/>
        <v>0</v>
      </c>
      <c r="J4633" s="116" t="s">
        <v>10120</v>
      </c>
      <c r="K4633" s="116" t="s">
        <v>15808</v>
      </c>
      <c r="L4633" s="197">
        <v>45831</v>
      </c>
      <c r="M4633" s="116"/>
      <c r="N4633" s="197">
        <v>45846</v>
      </c>
      <c r="O4633" s="388">
        <f t="shared" si="217"/>
        <v>11939.199999999999</v>
      </c>
      <c r="P4633" s="339">
        <f t="shared" si="218"/>
        <v>0</v>
      </c>
    </row>
    <row r="4634" spans="1:16" hidden="1" x14ac:dyDescent="0.25">
      <c r="A4634" s="116">
        <v>139732</v>
      </c>
      <c r="B4634" s="116">
        <v>11</v>
      </c>
      <c r="C4634" s="116">
        <v>1810104270</v>
      </c>
      <c r="D4634" s="116" t="s">
        <v>17597</v>
      </c>
      <c r="E4634" s="339">
        <v>65400</v>
      </c>
      <c r="F4634" s="194">
        <v>12</v>
      </c>
      <c r="G4634" s="194">
        <v>12</v>
      </c>
      <c r="H4634" s="194" t="s">
        <v>10119</v>
      </c>
      <c r="I4634" s="194">
        <f t="shared" si="216"/>
        <v>0</v>
      </c>
      <c r="J4634" s="116" t="s">
        <v>10120</v>
      </c>
      <c r="K4634" s="116" t="s">
        <v>15808</v>
      </c>
      <c r="L4634" s="197">
        <v>45831</v>
      </c>
      <c r="M4634" s="116"/>
      <c r="N4634" s="197">
        <v>45846</v>
      </c>
      <c r="O4634" s="388">
        <f t="shared" si="217"/>
        <v>5450</v>
      </c>
      <c r="P4634" s="339">
        <f t="shared" si="218"/>
        <v>0</v>
      </c>
    </row>
    <row r="4635" spans="1:16" hidden="1" x14ac:dyDescent="0.25">
      <c r="A4635" s="116">
        <v>139735</v>
      </c>
      <c r="B4635" s="116">
        <v>3</v>
      </c>
      <c r="C4635" s="116">
        <v>1014104530</v>
      </c>
      <c r="D4635" s="116" t="s">
        <v>10355</v>
      </c>
      <c r="E4635" s="339">
        <v>86969.22</v>
      </c>
      <c r="F4635" s="194">
        <v>3</v>
      </c>
      <c r="G4635" s="194">
        <v>3</v>
      </c>
      <c r="H4635" s="194" t="s">
        <v>10119</v>
      </c>
      <c r="I4635" s="194">
        <f t="shared" si="216"/>
        <v>0</v>
      </c>
      <c r="J4635" s="116" t="s">
        <v>10120</v>
      </c>
      <c r="K4635" s="116" t="s">
        <v>10121</v>
      </c>
      <c r="L4635" s="197">
        <v>45831</v>
      </c>
      <c r="M4635" s="116" t="s">
        <v>17825</v>
      </c>
      <c r="N4635" s="197">
        <v>45838</v>
      </c>
      <c r="O4635" s="388">
        <f t="shared" si="217"/>
        <v>28989.74</v>
      </c>
      <c r="P4635" s="339">
        <f t="shared" si="218"/>
        <v>0</v>
      </c>
    </row>
    <row r="4636" spans="1:16" hidden="1" x14ac:dyDescent="0.25">
      <c r="A4636" s="116">
        <v>139735</v>
      </c>
      <c r="B4636" s="116">
        <v>4</v>
      </c>
      <c r="C4636" s="116">
        <v>1019101040</v>
      </c>
      <c r="D4636" s="116" t="s">
        <v>11160</v>
      </c>
      <c r="E4636" s="339">
        <v>47262</v>
      </c>
      <c r="F4636" s="194">
        <v>3</v>
      </c>
      <c r="G4636" s="194">
        <v>3</v>
      </c>
      <c r="H4636" s="194" t="s">
        <v>10119</v>
      </c>
      <c r="I4636" s="194">
        <f t="shared" si="216"/>
        <v>0</v>
      </c>
      <c r="J4636" s="116" t="s">
        <v>10120</v>
      </c>
      <c r="K4636" s="116" t="s">
        <v>10121</v>
      </c>
      <c r="L4636" s="197">
        <v>45831</v>
      </c>
      <c r="M4636" s="116" t="s">
        <v>17825</v>
      </c>
      <c r="N4636" s="197">
        <v>45838</v>
      </c>
      <c r="O4636" s="388">
        <f t="shared" si="217"/>
        <v>15754</v>
      </c>
      <c r="P4636" s="339">
        <f t="shared" si="218"/>
        <v>0</v>
      </c>
    </row>
    <row r="4637" spans="1:16" hidden="1" x14ac:dyDescent="0.25">
      <c r="A4637" s="116">
        <v>139735</v>
      </c>
      <c r="B4637" s="116">
        <v>2</v>
      </c>
      <c r="C4637" s="116">
        <v>1310101780</v>
      </c>
      <c r="D4637" s="116" t="s">
        <v>15811</v>
      </c>
      <c r="E4637" s="339">
        <v>56096</v>
      </c>
      <c r="F4637" s="194">
        <v>4</v>
      </c>
      <c r="G4637" s="194">
        <v>4</v>
      </c>
      <c r="H4637" s="194" t="s">
        <v>10119</v>
      </c>
      <c r="I4637" s="194">
        <f t="shared" si="216"/>
        <v>0</v>
      </c>
      <c r="J4637" s="116" t="s">
        <v>10120</v>
      </c>
      <c r="K4637" s="116" t="s">
        <v>10121</v>
      </c>
      <c r="L4637" s="197">
        <v>45831</v>
      </c>
      <c r="M4637" s="116" t="s">
        <v>17826</v>
      </c>
      <c r="N4637" s="197">
        <v>45876</v>
      </c>
      <c r="O4637" s="388">
        <f t="shared" si="217"/>
        <v>14024</v>
      </c>
      <c r="P4637" s="339">
        <f t="shared" si="218"/>
        <v>0</v>
      </c>
    </row>
    <row r="4638" spans="1:16" hidden="1" x14ac:dyDescent="0.25">
      <c r="A4638" s="116">
        <v>139735</v>
      </c>
      <c r="B4638" s="116">
        <v>1</v>
      </c>
      <c r="C4638" s="116">
        <v>1310106900</v>
      </c>
      <c r="D4638" s="116" t="s">
        <v>11244</v>
      </c>
      <c r="E4638" s="339">
        <v>15283.44</v>
      </c>
      <c r="F4638" s="194">
        <v>4</v>
      </c>
      <c r="G4638" s="194">
        <v>4</v>
      </c>
      <c r="H4638" s="194" t="s">
        <v>10119</v>
      </c>
      <c r="I4638" s="194">
        <f t="shared" si="216"/>
        <v>0</v>
      </c>
      <c r="J4638" s="116" t="s">
        <v>10120</v>
      </c>
      <c r="K4638" s="116" t="s">
        <v>10121</v>
      </c>
      <c r="L4638" s="197">
        <v>45831</v>
      </c>
      <c r="M4638" s="116" t="s">
        <v>17825</v>
      </c>
      <c r="N4638" s="197">
        <v>45838</v>
      </c>
      <c r="O4638" s="388">
        <f t="shared" si="217"/>
        <v>3820.86</v>
      </c>
      <c r="P4638" s="339">
        <f t="shared" si="218"/>
        <v>0</v>
      </c>
    </row>
    <row r="4639" spans="1:16" hidden="1" x14ac:dyDescent="0.25">
      <c r="A4639" s="116">
        <v>139739</v>
      </c>
      <c r="B4639" s="116">
        <v>9</v>
      </c>
      <c r="C4639" s="116">
        <v>1014104530</v>
      </c>
      <c r="D4639" s="116" t="s">
        <v>10355</v>
      </c>
      <c r="E4639" s="339">
        <v>115958.96</v>
      </c>
      <c r="F4639" s="194">
        <v>4</v>
      </c>
      <c r="G4639" s="194">
        <v>4</v>
      </c>
      <c r="H4639" s="194" t="s">
        <v>10119</v>
      </c>
      <c r="I4639" s="194">
        <f t="shared" si="216"/>
        <v>0</v>
      </c>
      <c r="J4639" s="116" t="s">
        <v>10126</v>
      </c>
      <c r="K4639" s="116" t="s">
        <v>15310</v>
      </c>
      <c r="L4639" s="197">
        <v>45834</v>
      </c>
      <c r="M4639" s="116"/>
      <c r="N4639" s="197">
        <v>45834</v>
      </c>
      <c r="O4639" s="388">
        <f t="shared" si="217"/>
        <v>28989.74</v>
      </c>
      <c r="P4639" s="339">
        <f t="shared" si="218"/>
        <v>0</v>
      </c>
    </row>
    <row r="4640" spans="1:16" hidden="1" x14ac:dyDescent="0.25">
      <c r="A4640" s="116">
        <v>139739</v>
      </c>
      <c r="B4640" s="116">
        <v>5</v>
      </c>
      <c r="C4640" s="116">
        <v>1018100010</v>
      </c>
      <c r="D4640" s="116" t="s">
        <v>10356</v>
      </c>
      <c r="E4640" s="339">
        <v>51861.1</v>
      </c>
      <c r="F4640" s="194">
        <v>10</v>
      </c>
      <c r="G4640" s="194">
        <v>10</v>
      </c>
      <c r="H4640" s="194" t="s">
        <v>10119</v>
      </c>
      <c r="I4640" s="194">
        <f t="shared" si="216"/>
        <v>0</v>
      </c>
      <c r="J4640" s="116" t="s">
        <v>10126</v>
      </c>
      <c r="K4640" s="116" t="s">
        <v>15310</v>
      </c>
      <c r="L4640" s="197">
        <v>45834</v>
      </c>
      <c r="M4640" s="116"/>
      <c r="N4640" s="197">
        <v>45834</v>
      </c>
      <c r="O4640" s="388">
        <f t="shared" si="217"/>
        <v>5186.1099999999997</v>
      </c>
      <c r="P4640" s="339">
        <f t="shared" si="218"/>
        <v>0</v>
      </c>
    </row>
    <row r="4641" spans="1:16" hidden="1" x14ac:dyDescent="0.25">
      <c r="A4641" s="116">
        <v>139739</v>
      </c>
      <c r="B4641" s="116">
        <v>2</v>
      </c>
      <c r="C4641" s="116">
        <v>1018100290</v>
      </c>
      <c r="D4641" s="116" t="s">
        <v>11156</v>
      </c>
      <c r="E4641" s="339">
        <v>4859.9399999999996</v>
      </c>
      <c r="F4641" s="194">
        <v>6</v>
      </c>
      <c r="G4641" s="194">
        <v>6</v>
      </c>
      <c r="H4641" s="194" t="s">
        <v>10119</v>
      </c>
      <c r="I4641" s="194">
        <f t="shared" si="216"/>
        <v>0</v>
      </c>
      <c r="J4641" s="116" t="s">
        <v>10126</v>
      </c>
      <c r="K4641" s="116" t="s">
        <v>15310</v>
      </c>
      <c r="L4641" s="197">
        <v>45834</v>
      </c>
      <c r="M4641" s="116" t="s">
        <v>16055</v>
      </c>
      <c r="N4641" s="197">
        <v>45876</v>
      </c>
      <c r="O4641" s="388">
        <f t="shared" si="217"/>
        <v>809.9899999999999</v>
      </c>
      <c r="P4641" s="339">
        <f t="shared" si="218"/>
        <v>0</v>
      </c>
    </row>
    <row r="4642" spans="1:16" hidden="1" x14ac:dyDescent="0.25">
      <c r="A4642" s="116">
        <v>139739</v>
      </c>
      <c r="B4642" s="116">
        <v>4</v>
      </c>
      <c r="C4642" s="116">
        <v>1018100310</v>
      </c>
      <c r="D4642" s="116" t="s">
        <v>15715</v>
      </c>
      <c r="E4642" s="339">
        <v>6000</v>
      </c>
      <c r="F4642" s="194">
        <v>6</v>
      </c>
      <c r="G4642" s="194">
        <v>6</v>
      </c>
      <c r="H4642" s="194" t="s">
        <v>10119</v>
      </c>
      <c r="I4642" s="194">
        <f t="shared" si="216"/>
        <v>0</v>
      </c>
      <c r="J4642" s="116" t="s">
        <v>10126</v>
      </c>
      <c r="K4642" s="116" t="s">
        <v>15310</v>
      </c>
      <c r="L4642" s="197">
        <v>45834</v>
      </c>
      <c r="M4642" s="116"/>
      <c r="N4642" s="197">
        <v>45834</v>
      </c>
      <c r="O4642" s="388">
        <f t="shared" si="217"/>
        <v>1000</v>
      </c>
      <c r="P4642" s="339">
        <f t="shared" si="218"/>
        <v>0</v>
      </c>
    </row>
    <row r="4643" spans="1:16" hidden="1" x14ac:dyDescent="0.25">
      <c r="A4643" s="116">
        <v>139739</v>
      </c>
      <c r="B4643" s="116">
        <v>3</v>
      </c>
      <c r="C4643" s="116">
        <v>1018100360</v>
      </c>
      <c r="D4643" s="116" t="s">
        <v>11157</v>
      </c>
      <c r="E4643" s="339">
        <v>6335.84</v>
      </c>
      <c r="F4643" s="194">
        <v>4</v>
      </c>
      <c r="G4643" s="194">
        <v>4</v>
      </c>
      <c r="H4643" s="194" t="s">
        <v>10119</v>
      </c>
      <c r="I4643" s="194">
        <f t="shared" si="216"/>
        <v>0</v>
      </c>
      <c r="J4643" s="116" t="s">
        <v>10126</v>
      </c>
      <c r="K4643" s="116" t="s">
        <v>15310</v>
      </c>
      <c r="L4643" s="197">
        <v>45834</v>
      </c>
      <c r="M4643" s="116"/>
      <c r="N4643" s="197">
        <v>45834</v>
      </c>
      <c r="O4643" s="388">
        <f t="shared" si="217"/>
        <v>1583.96</v>
      </c>
      <c r="P4643" s="339">
        <f t="shared" si="218"/>
        <v>0</v>
      </c>
    </row>
    <row r="4644" spans="1:16" hidden="1" x14ac:dyDescent="0.25">
      <c r="A4644" s="116">
        <v>139739</v>
      </c>
      <c r="B4644" s="116">
        <v>1</v>
      </c>
      <c r="C4644" s="116">
        <v>1018100720</v>
      </c>
      <c r="D4644" s="116" t="s">
        <v>11158</v>
      </c>
      <c r="E4644" s="339">
        <v>2760</v>
      </c>
      <c r="F4644" s="194">
        <v>4</v>
      </c>
      <c r="G4644" s="194">
        <v>4</v>
      </c>
      <c r="H4644" s="194" t="s">
        <v>10119</v>
      </c>
      <c r="I4644" s="194">
        <f t="shared" si="216"/>
        <v>0</v>
      </c>
      <c r="J4644" s="116" t="s">
        <v>10126</v>
      </c>
      <c r="K4644" s="116" t="s">
        <v>15310</v>
      </c>
      <c r="L4644" s="197">
        <v>45834</v>
      </c>
      <c r="M4644" s="116"/>
      <c r="N4644" s="197">
        <v>45834</v>
      </c>
      <c r="O4644" s="388">
        <f t="shared" si="217"/>
        <v>690</v>
      </c>
      <c r="P4644" s="339">
        <f t="shared" si="218"/>
        <v>0</v>
      </c>
    </row>
    <row r="4645" spans="1:16" hidden="1" x14ac:dyDescent="0.25">
      <c r="A4645" s="116">
        <v>139739</v>
      </c>
      <c r="B4645" s="116">
        <v>8</v>
      </c>
      <c r="C4645" s="116">
        <v>1230100160</v>
      </c>
      <c r="D4645" s="116" t="s">
        <v>17469</v>
      </c>
      <c r="E4645" s="339">
        <v>27992</v>
      </c>
      <c r="F4645" s="194">
        <v>1</v>
      </c>
      <c r="G4645" s="194">
        <v>1</v>
      </c>
      <c r="H4645" s="194" t="s">
        <v>10119</v>
      </c>
      <c r="I4645" s="194">
        <f t="shared" si="216"/>
        <v>0</v>
      </c>
      <c r="J4645" s="116" t="s">
        <v>10126</v>
      </c>
      <c r="K4645" s="116" t="s">
        <v>15310</v>
      </c>
      <c r="L4645" s="197">
        <v>45834</v>
      </c>
      <c r="M4645" s="116"/>
      <c r="N4645" s="197">
        <v>45834</v>
      </c>
      <c r="O4645" s="388">
        <f t="shared" si="217"/>
        <v>27992</v>
      </c>
      <c r="P4645" s="339">
        <f t="shared" si="218"/>
        <v>0</v>
      </c>
    </row>
    <row r="4646" spans="1:16" hidden="1" x14ac:dyDescent="0.25">
      <c r="A4646" s="116">
        <v>139739</v>
      </c>
      <c r="B4646" s="116">
        <v>7</v>
      </c>
      <c r="C4646" s="116">
        <v>1242100040</v>
      </c>
      <c r="D4646" s="116" t="s">
        <v>10131</v>
      </c>
      <c r="E4646" s="339">
        <v>515</v>
      </c>
      <c r="F4646" s="194">
        <v>1</v>
      </c>
      <c r="G4646" s="194">
        <v>1</v>
      </c>
      <c r="H4646" s="194" t="s">
        <v>10119</v>
      </c>
      <c r="I4646" s="194">
        <f t="shared" si="216"/>
        <v>0</v>
      </c>
      <c r="J4646" s="116" t="s">
        <v>10126</v>
      </c>
      <c r="K4646" s="116" t="s">
        <v>15310</v>
      </c>
      <c r="L4646" s="197">
        <v>45834</v>
      </c>
      <c r="M4646" s="116"/>
      <c r="N4646" s="197">
        <v>45834</v>
      </c>
      <c r="O4646" s="388">
        <f t="shared" si="217"/>
        <v>515</v>
      </c>
      <c r="P4646" s="339">
        <f t="shared" si="218"/>
        <v>0</v>
      </c>
    </row>
    <row r="4647" spans="1:16" hidden="1" x14ac:dyDescent="0.25">
      <c r="A4647" s="116">
        <v>139739</v>
      </c>
      <c r="B4647" s="116">
        <v>6</v>
      </c>
      <c r="C4647" s="116">
        <v>1220100080</v>
      </c>
      <c r="D4647" s="116" t="s">
        <v>15355</v>
      </c>
      <c r="E4647" s="339">
        <v>371145</v>
      </c>
      <c r="F4647" s="194">
        <v>3</v>
      </c>
      <c r="G4647" s="194">
        <v>0</v>
      </c>
      <c r="H4647" s="194" t="s">
        <v>10119</v>
      </c>
      <c r="I4647" s="194">
        <f t="shared" si="216"/>
        <v>3</v>
      </c>
      <c r="J4647" s="116" t="s">
        <v>10126</v>
      </c>
      <c r="K4647" s="116" t="s">
        <v>15310</v>
      </c>
      <c r="L4647" s="197">
        <v>45834</v>
      </c>
      <c r="M4647" s="116" t="s">
        <v>18198</v>
      </c>
      <c r="N4647" s="197">
        <v>46106</v>
      </c>
      <c r="O4647" s="388">
        <f t="shared" si="217"/>
        <v>123715</v>
      </c>
      <c r="P4647" s="339">
        <f t="shared" si="218"/>
        <v>371145</v>
      </c>
    </row>
    <row r="4648" spans="1:16" hidden="1" x14ac:dyDescent="0.25">
      <c r="A4648" s="116">
        <v>139751</v>
      </c>
      <c r="B4648" s="116">
        <v>9</v>
      </c>
      <c r="C4648" s="116">
        <v>1010101250</v>
      </c>
      <c r="D4648" s="116" t="s">
        <v>17477</v>
      </c>
      <c r="E4648" s="339">
        <v>9046.75</v>
      </c>
      <c r="F4648" s="194">
        <v>25</v>
      </c>
      <c r="G4648" s="194">
        <v>25</v>
      </c>
      <c r="H4648" s="194" t="s">
        <v>10119</v>
      </c>
      <c r="I4648" s="194">
        <f t="shared" si="216"/>
        <v>0</v>
      </c>
      <c r="J4648" s="116" t="s">
        <v>10120</v>
      </c>
      <c r="K4648" s="116" t="s">
        <v>15773</v>
      </c>
      <c r="L4648" s="197">
        <v>45831</v>
      </c>
      <c r="M4648" s="116"/>
      <c r="N4648" s="197">
        <v>45833</v>
      </c>
      <c r="O4648" s="388">
        <f t="shared" si="217"/>
        <v>361.87</v>
      </c>
      <c r="P4648" s="339">
        <f t="shared" si="218"/>
        <v>0</v>
      </c>
    </row>
    <row r="4649" spans="1:16" hidden="1" x14ac:dyDescent="0.25">
      <c r="A4649" s="116">
        <v>139751</v>
      </c>
      <c r="B4649" s="116">
        <v>17</v>
      </c>
      <c r="C4649" s="116">
        <v>1010101310</v>
      </c>
      <c r="D4649" s="116" t="s">
        <v>15774</v>
      </c>
      <c r="E4649" s="339">
        <v>235132.6</v>
      </c>
      <c r="F4649" s="194">
        <v>10</v>
      </c>
      <c r="G4649" s="194">
        <v>10</v>
      </c>
      <c r="H4649" s="194" t="s">
        <v>10119</v>
      </c>
      <c r="I4649" s="194">
        <f t="shared" si="216"/>
        <v>0</v>
      </c>
      <c r="J4649" s="116" t="s">
        <v>10120</v>
      </c>
      <c r="K4649" s="116" t="s">
        <v>15773</v>
      </c>
      <c r="L4649" s="197">
        <v>45831</v>
      </c>
      <c r="M4649" s="116"/>
      <c r="N4649" s="197">
        <v>45833</v>
      </c>
      <c r="O4649" s="388">
        <f t="shared" si="217"/>
        <v>23513.260000000002</v>
      </c>
      <c r="P4649" s="339">
        <f t="shared" si="218"/>
        <v>0</v>
      </c>
    </row>
    <row r="4650" spans="1:16" hidden="1" x14ac:dyDescent="0.25">
      <c r="A4650" s="116">
        <v>139751</v>
      </c>
      <c r="B4650" s="116">
        <v>1</v>
      </c>
      <c r="C4650" s="116">
        <v>1011100940</v>
      </c>
      <c r="D4650" s="116" t="s">
        <v>10652</v>
      </c>
      <c r="E4650" s="339">
        <v>64500</v>
      </c>
      <c r="F4650" s="194">
        <v>3</v>
      </c>
      <c r="G4650" s="194">
        <v>3</v>
      </c>
      <c r="H4650" s="194" t="s">
        <v>10119</v>
      </c>
      <c r="I4650" s="194">
        <f t="shared" si="216"/>
        <v>0</v>
      </c>
      <c r="J4650" s="116" t="s">
        <v>10120</v>
      </c>
      <c r="K4650" s="116" t="s">
        <v>15773</v>
      </c>
      <c r="L4650" s="197">
        <v>45831</v>
      </c>
      <c r="M4650" s="116"/>
      <c r="N4650" s="197">
        <v>45833</v>
      </c>
      <c r="O4650" s="388">
        <f t="shared" si="217"/>
        <v>21500</v>
      </c>
      <c r="P4650" s="339">
        <f t="shared" si="218"/>
        <v>0</v>
      </c>
    </row>
    <row r="4651" spans="1:16" hidden="1" x14ac:dyDescent="0.25">
      <c r="A4651" s="116">
        <v>139751</v>
      </c>
      <c r="B4651" s="116">
        <v>16</v>
      </c>
      <c r="C4651" s="116">
        <v>1012100010</v>
      </c>
      <c r="D4651" s="116" t="s">
        <v>10369</v>
      </c>
      <c r="E4651" s="339">
        <v>70000</v>
      </c>
      <c r="F4651" s="194">
        <v>1</v>
      </c>
      <c r="G4651" s="194">
        <v>1</v>
      </c>
      <c r="H4651" s="194" t="s">
        <v>10119</v>
      </c>
      <c r="I4651" s="194">
        <f t="shared" si="216"/>
        <v>0</v>
      </c>
      <c r="J4651" s="116" t="s">
        <v>10120</v>
      </c>
      <c r="K4651" s="116" t="s">
        <v>15773</v>
      </c>
      <c r="L4651" s="197">
        <v>45831</v>
      </c>
      <c r="M4651" s="116"/>
      <c r="N4651" s="197">
        <v>45833</v>
      </c>
      <c r="O4651" s="388">
        <f t="shared" si="217"/>
        <v>70000</v>
      </c>
      <c r="P4651" s="339">
        <f t="shared" si="218"/>
        <v>0</v>
      </c>
    </row>
    <row r="4652" spans="1:16" hidden="1" x14ac:dyDescent="0.25">
      <c r="A4652" s="116">
        <v>139751</v>
      </c>
      <c r="B4652" s="116">
        <v>18</v>
      </c>
      <c r="C4652" s="116">
        <v>1012100020</v>
      </c>
      <c r="D4652" s="116" t="s">
        <v>10488</v>
      </c>
      <c r="E4652" s="339">
        <v>46949.919999999998</v>
      </c>
      <c r="F4652" s="194">
        <v>2</v>
      </c>
      <c r="G4652" s="194">
        <v>2</v>
      </c>
      <c r="H4652" s="194" t="s">
        <v>10119</v>
      </c>
      <c r="I4652" s="194">
        <f t="shared" si="216"/>
        <v>0</v>
      </c>
      <c r="J4652" s="116" t="s">
        <v>10120</v>
      </c>
      <c r="K4652" s="116" t="s">
        <v>15773</v>
      </c>
      <c r="L4652" s="197">
        <v>45831</v>
      </c>
      <c r="M4652" s="116"/>
      <c r="N4652" s="197">
        <v>45833</v>
      </c>
      <c r="O4652" s="388">
        <f t="shared" si="217"/>
        <v>23474.959999999999</v>
      </c>
      <c r="P4652" s="339">
        <f t="shared" si="218"/>
        <v>0</v>
      </c>
    </row>
    <row r="4653" spans="1:16" hidden="1" x14ac:dyDescent="0.25">
      <c r="A4653" s="116">
        <v>139751</v>
      </c>
      <c r="B4653" s="116">
        <v>5</v>
      </c>
      <c r="C4653" s="116">
        <v>1015100020</v>
      </c>
      <c r="D4653" s="116" t="s">
        <v>10351</v>
      </c>
      <c r="E4653" s="339">
        <v>38750</v>
      </c>
      <c r="F4653" s="194">
        <v>1</v>
      </c>
      <c r="G4653" s="194">
        <v>1</v>
      </c>
      <c r="H4653" s="194" t="s">
        <v>10119</v>
      </c>
      <c r="I4653" s="194">
        <f t="shared" si="216"/>
        <v>0</v>
      </c>
      <c r="J4653" s="116" t="s">
        <v>10120</v>
      </c>
      <c r="K4653" s="116" t="s">
        <v>15773</v>
      </c>
      <c r="L4653" s="197">
        <v>45831</v>
      </c>
      <c r="M4653" s="116"/>
      <c r="N4653" s="197">
        <v>45833</v>
      </c>
      <c r="O4653" s="388">
        <f t="shared" si="217"/>
        <v>38750</v>
      </c>
      <c r="P4653" s="339">
        <f t="shared" si="218"/>
        <v>0</v>
      </c>
    </row>
    <row r="4654" spans="1:16" hidden="1" x14ac:dyDescent="0.25">
      <c r="A4654" s="116">
        <v>139751</v>
      </c>
      <c r="B4654" s="116">
        <v>8</v>
      </c>
      <c r="C4654" s="116">
        <v>1016100000</v>
      </c>
      <c r="D4654" s="116" t="s">
        <v>10650</v>
      </c>
      <c r="E4654" s="339">
        <v>10968</v>
      </c>
      <c r="F4654" s="194">
        <v>1</v>
      </c>
      <c r="G4654" s="194">
        <v>1</v>
      </c>
      <c r="H4654" s="194" t="s">
        <v>10119</v>
      </c>
      <c r="I4654" s="194">
        <f t="shared" si="216"/>
        <v>0</v>
      </c>
      <c r="J4654" s="116" t="s">
        <v>10120</v>
      </c>
      <c r="K4654" s="116" t="s">
        <v>15773</v>
      </c>
      <c r="L4654" s="197">
        <v>45831</v>
      </c>
      <c r="M4654" s="116"/>
      <c r="N4654" s="197">
        <v>45852</v>
      </c>
      <c r="O4654" s="388">
        <f t="shared" si="217"/>
        <v>10968</v>
      </c>
      <c r="P4654" s="339">
        <f t="shared" si="218"/>
        <v>0</v>
      </c>
    </row>
    <row r="4655" spans="1:16" hidden="1" x14ac:dyDescent="0.25">
      <c r="A4655" s="116">
        <v>139751</v>
      </c>
      <c r="B4655" s="116">
        <v>7</v>
      </c>
      <c r="C4655" s="116">
        <v>1016101010</v>
      </c>
      <c r="D4655" s="116" t="s">
        <v>10655</v>
      </c>
      <c r="E4655" s="339">
        <v>18799</v>
      </c>
      <c r="F4655" s="194">
        <v>1</v>
      </c>
      <c r="G4655" s="194">
        <v>1</v>
      </c>
      <c r="H4655" s="194" t="s">
        <v>10119</v>
      </c>
      <c r="I4655" s="194">
        <f t="shared" si="216"/>
        <v>0</v>
      </c>
      <c r="J4655" s="116" t="s">
        <v>10120</v>
      </c>
      <c r="K4655" s="116" t="s">
        <v>15773</v>
      </c>
      <c r="L4655" s="197">
        <v>45831</v>
      </c>
      <c r="M4655" s="116"/>
      <c r="N4655" s="197">
        <v>45833</v>
      </c>
      <c r="O4655" s="388">
        <f t="shared" si="217"/>
        <v>18799</v>
      </c>
      <c r="P4655" s="339">
        <f t="shared" si="218"/>
        <v>0</v>
      </c>
    </row>
    <row r="4656" spans="1:16" hidden="1" x14ac:dyDescent="0.25">
      <c r="A4656" s="116">
        <v>139751</v>
      </c>
      <c r="B4656" s="116">
        <v>14</v>
      </c>
      <c r="C4656" s="116">
        <v>1016101380</v>
      </c>
      <c r="D4656" s="116" t="s">
        <v>10854</v>
      </c>
      <c r="E4656" s="339">
        <v>18423</v>
      </c>
      <c r="F4656" s="194">
        <v>1</v>
      </c>
      <c r="G4656" s="194">
        <v>1</v>
      </c>
      <c r="H4656" s="194" t="s">
        <v>10119</v>
      </c>
      <c r="I4656" s="194">
        <f t="shared" si="216"/>
        <v>0</v>
      </c>
      <c r="J4656" s="116" t="s">
        <v>10120</v>
      </c>
      <c r="K4656" s="116" t="s">
        <v>15773</v>
      </c>
      <c r="L4656" s="197">
        <v>45831</v>
      </c>
      <c r="M4656" s="116"/>
      <c r="N4656" s="197">
        <v>45833</v>
      </c>
      <c r="O4656" s="388">
        <f t="shared" si="217"/>
        <v>18423</v>
      </c>
      <c r="P4656" s="339">
        <f t="shared" si="218"/>
        <v>0</v>
      </c>
    </row>
    <row r="4657" spans="1:16" hidden="1" x14ac:dyDescent="0.25">
      <c r="A4657" s="116">
        <v>139751</v>
      </c>
      <c r="B4657" s="116">
        <v>2</v>
      </c>
      <c r="C4657" s="116">
        <v>1019100040</v>
      </c>
      <c r="D4657" s="116" t="s">
        <v>10643</v>
      </c>
      <c r="E4657" s="339">
        <v>5946.66</v>
      </c>
      <c r="F4657" s="194">
        <v>2</v>
      </c>
      <c r="G4657" s="194">
        <v>2</v>
      </c>
      <c r="H4657" s="194" t="s">
        <v>10119</v>
      </c>
      <c r="I4657" s="194">
        <f t="shared" si="216"/>
        <v>0</v>
      </c>
      <c r="J4657" s="116" t="s">
        <v>10120</v>
      </c>
      <c r="K4657" s="116" t="s">
        <v>15773</v>
      </c>
      <c r="L4657" s="197">
        <v>45831</v>
      </c>
      <c r="M4657" s="116"/>
      <c r="N4657" s="197">
        <v>45833</v>
      </c>
      <c r="O4657" s="388">
        <f t="shared" si="217"/>
        <v>2973.33</v>
      </c>
      <c r="P4657" s="339">
        <f t="shared" si="218"/>
        <v>0</v>
      </c>
    </row>
    <row r="4658" spans="1:16" hidden="1" x14ac:dyDescent="0.25">
      <c r="A4658" s="116">
        <v>139751</v>
      </c>
      <c r="B4658" s="116">
        <v>4</v>
      </c>
      <c r="C4658" s="116">
        <v>1023100140</v>
      </c>
      <c r="D4658" s="116" t="s">
        <v>11171</v>
      </c>
      <c r="E4658" s="339">
        <v>36780.019999999997</v>
      </c>
      <c r="F4658" s="194">
        <v>2</v>
      </c>
      <c r="G4658" s="194">
        <v>2</v>
      </c>
      <c r="H4658" s="194" t="s">
        <v>10119</v>
      </c>
      <c r="I4658" s="194">
        <f t="shared" si="216"/>
        <v>0</v>
      </c>
      <c r="J4658" s="116" t="s">
        <v>10120</v>
      </c>
      <c r="K4658" s="116" t="s">
        <v>15773</v>
      </c>
      <c r="L4658" s="197">
        <v>45831</v>
      </c>
      <c r="M4658" s="116"/>
      <c r="N4658" s="197">
        <v>45833</v>
      </c>
      <c r="O4658" s="388">
        <f t="shared" si="217"/>
        <v>18390.009999999998</v>
      </c>
      <c r="P4658" s="339">
        <f t="shared" si="218"/>
        <v>0</v>
      </c>
    </row>
    <row r="4659" spans="1:16" hidden="1" x14ac:dyDescent="0.25">
      <c r="A4659" s="116">
        <v>139751</v>
      </c>
      <c r="B4659" s="116">
        <v>3</v>
      </c>
      <c r="C4659" s="116">
        <v>1023100340</v>
      </c>
      <c r="D4659" s="116" t="s">
        <v>10969</v>
      </c>
      <c r="E4659" s="339">
        <v>36780</v>
      </c>
      <c r="F4659" s="194">
        <v>2</v>
      </c>
      <c r="G4659" s="194">
        <v>2</v>
      </c>
      <c r="H4659" s="194" t="s">
        <v>10119</v>
      </c>
      <c r="I4659" s="194">
        <f t="shared" ref="I4659:I4722" si="219">+F4659-G4659</f>
        <v>0</v>
      </c>
      <c r="J4659" s="116" t="s">
        <v>10120</v>
      </c>
      <c r="K4659" s="116" t="s">
        <v>15773</v>
      </c>
      <c r="L4659" s="197">
        <v>45831</v>
      </c>
      <c r="M4659" s="116"/>
      <c r="N4659" s="197">
        <v>45833</v>
      </c>
      <c r="O4659" s="388">
        <f t="shared" ref="O4659:O4722" si="220">+E4659/F4659</f>
        <v>18390</v>
      </c>
      <c r="P4659" s="339">
        <f t="shared" ref="P4659:P4722" si="221">+O4659*I4659</f>
        <v>0</v>
      </c>
    </row>
    <row r="4660" spans="1:16" hidden="1" x14ac:dyDescent="0.25">
      <c r="A4660" s="116">
        <v>139751</v>
      </c>
      <c r="B4660" s="116">
        <v>12</v>
      </c>
      <c r="C4660" s="116">
        <v>1113100220</v>
      </c>
      <c r="D4660" s="116" t="s">
        <v>8599</v>
      </c>
      <c r="E4660" s="339">
        <v>45016.68</v>
      </c>
      <c r="F4660" s="194">
        <v>3</v>
      </c>
      <c r="G4660" s="194">
        <v>3</v>
      </c>
      <c r="H4660" s="194" t="s">
        <v>10119</v>
      </c>
      <c r="I4660" s="194">
        <f t="shared" si="219"/>
        <v>0</v>
      </c>
      <c r="J4660" s="116" t="s">
        <v>10120</v>
      </c>
      <c r="K4660" s="116" t="s">
        <v>15773</v>
      </c>
      <c r="L4660" s="197">
        <v>45831</v>
      </c>
      <c r="M4660" s="116" t="s">
        <v>17827</v>
      </c>
      <c r="N4660" s="197">
        <v>45881</v>
      </c>
      <c r="O4660" s="388">
        <f t="shared" si="220"/>
        <v>15005.56</v>
      </c>
      <c r="P4660" s="339">
        <f t="shared" si="221"/>
        <v>0</v>
      </c>
    </row>
    <row r="4661" spans="1:16" hidden="1" x14ac:dyDescent="0.25">
      <c r="A4661" s="116">
        <v>139751</v>
      </c>
      <c r="B4661" s="116">
        <v>6</v>
      </c>
      <c r="C4661" s="116">
        <v>1114100610</v>
      </c>
      <c r="D4661" s="116" t="s">
        <v>10353</v>
      </c>
      <c r="E4661" s="339">
        <v>215000</v>
      </c>
      <c r="F4661" s="194">
        <v>1</v>
      </c>
      <c r="G4661" s="194">
        <v>1</v>
      </c>
      <c r="H4661" s="194" t="s">
        <v>10119</v>
      </c>
      <c r="I4661" s="194">
        <f t="shared" si="219"/>
        <v>0</v>
      </c>
      <c r="J4661" s="116" t="s">
        <v>10120</v>
      </c>
      <c r="K4661" s="116" t="s">
        <v>15773</v>
      </c>
      <c r="L4661" s="197">
        <v>45831</v>
      </c>
      <c r="M4661" s="116"/>
      <c r="N4661" s="197">
        <v>45876</v>
      </c>
      <c r="O4661" s="388">
        <f t="shared" si="220"/>
        <v>215000</v>
      </c>
      <c r="P4661" s="339">
        <f t="shared" si="221"/>
        <v>0</v>
      </c>
    </row>
    <row r="4662" spans="1:16" hidden="1" x14ac:dyDescent="0.25">
      <c r="A4662" s="116">
        <v>139751</v>
      </c>
      <c r="B4662" s="116">
        <v>11</v>
      </c>
      <c r="C4662" s="116">
        <v>1523100200</v>
      </c>
      <c r="D4662" s="116" t="s">
        <v>11324</v>
      </c>
      <c r="E4662" s="339">
        <v>108000</v>
      </c>
      <c r="F4662" s="194">
        <v>10</v>
      </c>
      <c r="G4662" s="194">
        <v>10</v>
      </c>
      <c r="H4662" s="194" t="s">
        <v>10119</v>
      </c>
      <c r="I4662" s="194">
        <f t="shared" si="219"/>
        <v>0</v>
      </c>
      <c r="J4662" s="116" t="s">
        <v>10120</v>
      </c>
      <c r="K4662" s="116" t="s">
        <v>15773</v>
      </c>
      <c r="L4662" s="197">
        <v>45831</v>
      </c>
      <c r="M4662" s="116"/>
      <c r="N4662" s="197">
        <v>45833</v>
      </c>
      <c r="O4662" s="388">
        <f t="shared" si="220"/>
        <v>10800</v>
      </c>
      <c r="P4662" s="339">
        <f t="shared" si="221"/>
        <v>0</v>
      </c>
    </row>
    <row r="4663" spans="1:16" hidden="1" x14ac:dyDescent="0.25">
      <c r="A4663" s="116">
        <v>139751</v>
      </c>
      <c r="B4663" s="116">
        <v>10</v>
      </c>
      <c r="C4663" s="116">
        <v>1810101750</v>
      </c>
      <c r="D4663" s="116" t="s">
        <v>11365</v>
      </c>
      <c r="E4663" s="339">
        <v>13236.42</v>
      </c>
      <c r="F4663" s="194">
        <v>3</v>
      </c>
      <c r="G4663" s="194">
        <v>3</v>
      </c>
      <c r="H4663" s="194" t="s">
        <v>10119</v>
      </c>
      <c r="I4663" s="194">
        <f t="shared" si="219"/>
        <v>0</v>
      </c>
      <c r="J4663" s="116" t="s">
        <v>10120</v>
      </c>
      <c r="K4663" s="116" t="s">
        <v>15773</v>
      </c>
      <c r="L4663" s="197">
        <v>45831</v>
      </c>
      <c r="M4663" s="116"/>
      <c r="N4663" s="197">
        <v>45833</v>
      </c>
      <c r="O4663" s="388">
        <f t="shared" si="220"/>
        <v>4412.1400000000003</v>
      </c>
      <c r="P4663" s="339">
        <f t="shared" si="221"/>
        <v>0</v>
      </c>
    </row>
    <row r="4664" spans="1:16" hidden="1" x14ac:dyDescent="0.25">
      <c r="A4664" s="116">
        <v>139751</v>
      </c>
      <c r="B4664" s="116">
        <v>13</v>
      </c>
      <c r="C4664" s="116">
        <v>1810104080</v>
      </c>
      <c r="D4664" s="116" t="s">
        <v>16202</v>
      </c>
      <c r="E4664" s="339">
        <v>27840</v>
      </c>
      <c r="F4664" s="194">
        <v>24</v>
      </c>
      <c r="G4664" s="194">
        <v>24</v>
      </c>
      <c r="H4664" s="194" t="s">
        <v>10119</v>
      </c>
      <c r="I4664" s="194">
        <f t="shared" si="219"/>
        <v>0</v>
      </c>
      <c r="J4664" s="116" t="s">
        <v>10120</v>
      </c>
      <c r="K4664" s="116" t="s">
        <v>15773</v>
      </c>
      <c r="L4664" s="197">
        <v>45831</v>
      </c>
      <c r="M4664" s="116" t="s">
        <v>15830</v>
      </c>
      <c r="N4664" s="197">
        <v>45841</v>
      </c>
      <c r="O4664" s="388">
        <f t="shared" si="220"/>
        <v>1160</v>
      </c>
      <c r="P4664" s="339">
        <f t="shared" si="221"/>
        <v>0</v>
      </c>
    </row>
    <row r="4665" spans="1:16" hidden="1" x14ac:dyDescent="0.25">
      <c r="A4665" s="116">
        <v>139751</v>
      </c>
      <c r="B4665" s="116">
        <v>15</v>
      </c>
      <c r="C4665" s="116">
        <v>1810105200</v>
      </c>
      <c r="D4665" s="116" t="s">
        <v>11378</v>
      </c>
      <c r="E4665" s="339">
        <v>4150.2</v>
      </c>
      <c r="F4665" s="194">
        <v>12</v>
      </c>
      <c r="G4665" s="194">
        <v>12</v>
      </c>
      <c r="H4665" s="194" t="s">
        <v>10119</v>
      </c>
      <c r="I4665" s="194">
        <f t="shared" si="219"/>
        <v>0</v>
      </c>
      <c r="J4665" s="116" t="s">
        <v>10120</v>
      </c>
      <c r="K4665" s="116" t="s">
        <v>15773</v>
      </c>
      <c r="L4665" s="197">
        <v>45831</v>
      </c>
      <c r="M4665" s="116"/>
      <c r="N4665" s="197">
        <v>45833</v>
      </c>
      <c r="O4665" s="388">
        <f t="shared" si="220"/>
        <v>345.84999999999997</v>
      </c>
      <c r="P4665" s="339">
        <f t="shared" si="221"/>
        <v>0</v>
      </c>
    </row>
    <row r="4666" spans="1:16" hidden="1" x14ac:dyDescent="0.25">
      <c r="A4666" s="116">
        <v>139759</v>
      </c>
      <c r="B4666" s="116">
        <v>7</v>
      </c>
      <c r="C4666" s="116">
        <v>1016101010</v>
      </c>
      <c r="D4666" s="116" t="s">
        <v>10655</v>
      </c>
      <c r="E4666" s="339">
        <v>18799.36</v>
      </c>
      <c r="F4666" s="194">
        <v>1</v>
      </c>
      <c r="G4666" s="194">
        <v>1</v>
      </c>
      <c r="H4666" s="194" t="s">
        <v>10119</v>
      </c>
      <c r="I4666" s="194">
        <f t="shared" si="219"/>
        <v>0</v>
      </c>
      <c r="J4666" s="116" t="s">
        <v>10120</v>
      </c>
      <c r="K4666" s="116" t="s">
        <v>15772</v>
      </c>
      <c r="L4666" s="197">
        <v>45832</v>
      </c>
      <c r="M4666" s="116"/>
      <c r="N4666" s="197">
        <v>45833</v>
      </c>
      <c r="O4666" s="388">
        <f t="shared" si="220"/>
        <v>18799.36</v>
      </c>
      <c r="P4666" s="339">
        <f t="shared" si="221"/>
        <v>0</v>
      </c>
    </row>
    <row r="4667" spans="1:16" hidden="1" x14ac:dyDescent="0.25">
      <c r="A4667" s="116">
        <v>139759</v>
      </c>
      <c r="B4667" s="116">
        <v>4</v>
      </c>
      <c r="C4667" s="116">
        <v>1019100040</v>
      </c>
      <c r="D4667" s="116" t="s">
        <v>10643</v>
      </c>
      <c r="E4667" s="339">
        <v>5946.66</v>
      </c>
      <c r="F4667" s="194">
        <v>2</v>
      </c>
      <c r="G4667" s="194">
        <v>2</v>
      </c>
      <c r="H4667" s="194" t="s">
        <v>10119</v>
      </c>
      <c r="I4667" s="194">
        <f t="shared" si="219"/>
        <v>0</v>
      </c>
      <c r="J4667" s="116" t="s">
        <v>10120</v>
      </c>
      <c r="K4667" s="116" t="s">
        <v>15772</v>
      </c>
      <c r="L4667" s="197">
        <v>45832</v>
      </c>
      <c r="M4667" s="116"/>
      <c r="N4667" s="197">
        <v>45833</v>
      </c>
      <c r="O4667" s="388">
        <f t="shared" si="220"/>
        <v>2973.33</v>
      </c>
      <c r="P4667" s="339">
        <f t="shared" si="221"/>
        <v>0</v>
      </c>
    </row>
    <row r="4668" spans="1:16" hidden="1" x14ac:dyDescent="0.25">
      <c r="A4668" s="116">
        <v>139759</v>
      </c>
      <c r="B4668" s="116">
        <v>6</v>
      </c>
      <c r="C4668" s="116">
        <v>1023100140</v>
      </c>
      <c r="D4668" s="116" t="s">
        <v>11171</v>
      </c>
      <c r="E4668" s="339">
        <v>36780.019999999997</v>
      </c>
      <c r="F4668" s="194">
        <v>2</v>
      </c>
      <c r="G4668" s="194">
        <v>2</v>
      </c>
      <c r="H4668" s="194" t="s">
        <v>10119</v>
      </c>
      <c r="I4668" s="194">
        <f t="shared" si="219"/>
        <v>0</v>
      </c>
      <c r="J4668" s="116" t="s">
        <v>10120</v>
      </c>
      <c r="K4668" s="116" t="s">
        <v>15772</v>
      </c>
      <c r="L4668" s="197">
        <v>45832</v>
      </c>
      <c r="M4668" s="116"/>
      <c r="N4668" s="197">
        <v>45833</v>
      </c>
      <c r="O4668" s="388">
        <f t="shared" si="220"/>
        <v>18390.009999999998</v>
      </c>
      <c r="P4668" s="339">
        <f t="shared" si="221"/>
        <v>0</v>
      </c>
    </row>
    <row r="4669" spans="1:16" hidden="1" x14ac:dyDescent="0.25">
      <c r="A4669" s="116">
        <v>139759</v>
      </c>
      <c r="B4669" s="116">
        <v>5</v>
      </c>
      <c r="C4669" s="116">
        <v>1023100340</v>
      </c>
      <c r="D4669" s="116" t="s">
        <v>10969</v>
      </c>
      <c r="E4669" s="339">
        <v>36780</v>
      </c>
      <c r="F4669" s="194">
        <v>2</v>
      </c>
      <c r="G4669" s="194">
        <v>2</v>
      </c>
      <c r="H4669" s="194" t="s">
        <v>10119</v>
      </c>
      <c r="I4669" s="194">
        <f t="shared" si="219"/>
        <v>0</v>
      </c>
      <c r="J4669" s="116" t="s">
        <v>10120</v>
      </c>
      <c r="K4669" s="116" t="s">
        <v>15772</v>
      </c>
      <c r="L4669" s="197">
        <v>45832</v>
      </c>
      <c r="M4669" s="116"/>
      <c r="N4669" s="197">
        <v>45833</v>
      </c>
      <c r="O4669" s="388">
        <f t="shared" si="220"/>
        <v>18390</v>
      </c>
      <c r="P4669" s="339">
        <f t="shared" si="221"/>
        <v>0</v>
      </c>
    </row>
    <row r="4670" spans="1:16" hidden="1" x14ac:dyDescent="0.25">
      <c r="A4670" s="116">
        <v>139759</v>
      </c>
      <c r="B4670" s="116">
        <v>1</v>
      </c>
      <c r="C4670" s="116">
        <v>1550100300</v>
      </c>
      <c r="D4670" s="116" t="s">
        <v>11357</v>
      </c>
      <c r="E4670" s="339">
        <v>72819.399999999994</v>
      </c>
      <c r="F4670" s="194">
        <v>2</v>
      </c>
      <c r="G4670" s="194">
        <v>2</v>
      </c>
      <c r="H4670" s="194" t="s">
        <v>10119</v>
      </c>
      <c r="I4670" s="194">
        <f t="shared" si="219"/>
        <v>0</v>
      </c>
      <c r="J4670" s="116" t="s">
        <v>10120</v>
      </c>
      <c r="K4670" s="116" t="s">
        <v>15772</v>
      </c>
      <c r="L4670" s="197">
        <v>45832</v>
      </c>
      <c r="M4670" s="116" t="s">
        <v>17827</v>
      </c>
      <c r="N4670" s="197">
        <v>45848</v>
      </c>
      <c r="O4670" s="388">
        <f t="shared" si="220"/>
        <v>36409.699999999997</v>
      </c>
      <c r="P4670" s="339">
        <f t="shared" si="221"/>
        <v>0</v>
      </c>
    </row>
    <row r="4671" spans="1:16" hidden="1" x14ac:dyDescent="0.25">
      <c r="A4671" s="116">
        <v>139759</v>
      </c>
      <c r="B4671" s="116">
        <v>2</v>
      </c>
      <c r="C4671" s="116">
        <v>1550101090</v>
      </c>
      <c r="D4671" s="116" t="s">
        <v>11359</v>
      </c>
      <c r="E4671" s="339">
        <v>36288</v>
      </c>
      <c r="F4671" s="194">
        <v>3</v>
      </c>
      <c r="G4671" s="194">
        <v>3</v>
      </c>
      <c r="H4671" s="194" t="s">
        <v>10119</v>
      </c>
      <c r="I4671" s="194">
        <f t="shared" si="219"/>
        <v>0</v>
      </c>
      <c r="J4671" s="116" t="s">
        <v>10120</v>
      </c>
      <c r="K4671" s="116" t="s">
        <v>15772</v>
      </c>
      <c r="L4671" s="197">
        <v>45832</v>
      </c>
      <c r="M4671" s="116"/>
      <c r="N4671" s="197">
        <v>45833</v>
      </c>
      <c r="O4671" s="388">
        <f t="shared" si="220"/>
        <v>12096</v>
      </c>
      <c r="P4671" s="339">
        <f t="shared" si="221"/>
        <v>0</v>
      </c>
    </row>
    <row r="4672" spans="1:16" hidden="1" x14ac:dyDescent="0.25">
      <c r="A4672" s="116">
        <v>139759</v>
      </c>
      <c r="B4672" s="116">
        <v>3</v>
      </c>
      <c r="C4672" s="116">
        <v>1550101150</v>
      </c>
      <c r="D4672" s="116" t="s">
        <v>11360</v>
      </c>
      <c r="E4672" s="339">
        <v>34909.5</v>
      </c>
      <c r="F4672" s="194">
        <v>3</v>
      </c>
      <c r="G4672" s="194">
        <v>3</v>
      </c>
      <c r="H4672" s="194" t="s">
        <v>10119</v>
      </c>
      <c r="I4672" s="194">
        <f t="shared" si="219"/>
        <v>0</v>
      </c>
      <c r="J4672" s="116" t="s">
        <v>10120</v>
      </c>
      <c r="K4672" s="116" t="s">
        <v>15772</v>
      </c>
      <c r="L4672" s="197">
        <v>45832</v>
      </c>
      <c r="M4672" s="116"/>
      <c r="N4672" s="197">
        <v>45833</v>
      </c>
      <c r="O4672" s="388">
        <f t="shared" si="220"/>
        <v>11636.5</v>
      </c>
      <c r="P4672" s="339">
        <f t="shared" si="221"/>
        <v>0</v>
      </c>
    </row>
    <row r="4673" spans="1:16" hidden="1" x14ac:dyDescent="0.25">
      <c r="A4673" s="116">
        <v>139761</v>
      </c>
      <c r="B4673" s="116">
        <v>7</v>
      </c>
      <c r="C4673" s="116">
        <v>1010100120</v>
      </c>
      <c r="D4673" s="116" t="s">
        <v>17672</v>
      </c>
      <c r="E4673" s="339">
        <v>87050</v>
      </c>
      <c r="F4673" s="194">
        <v>50</v>
      </c>
      <c r="G4673" s="194">
        <v>50</v>
      </c>
      <c r="H4673" s="194" t="s">
        <v>10119</v>
      </c>
      <c r="I4673" s="194">
        <f t="shared" si="219"/>
        <v>0</v>
      </c>
      <c r="J4673" s="116" t="s">
        <v>10120</v>
      </c>
      <c r="K4673" s="116" t="s">
        <v>15775</v>
      </c>
      <c r="L4673" s="197">
        <v>45831</v>
      </c>
      <c r="M4673" s="116"/>
      <c r="N4673" s="197">
        <v>45875</v>
      </c>
      <c r="O4673" s="388">
        <f t="shared" si="220"/>
        <v>1741</v>
      </c>
      <c r="P4673" s="339">
        <f t="shared" si="221"/>
        <v>0</v>
      </c>
    </row>
    <row r="4674" spans="1:16" hidden="1" x14ac:dyDescent="0.25">
      <c r="A4674" s="116">
        <v>139761</v>
      </c>
      <c r="B4674" s="116">
        <v>12</v>
      </c>
      <c r="C4674" s="116">
        <v>1010101070</v>
      </c>
      <c r="D4674" s="116" t="s">
        <v>8794</v>
      </c>
      <c r="E4674" s="339">
        <v>82390.759999999995</v>
      </c>
      <c r="F4674" s="194">
        <v>2</v>
      </c>
      <c r="G4674" s="194">
        <v>2</v>
      </c>
      <c r="H4674" s="194" t="s">
        <v>10119</v>
      </c>
      <c r="I4674" s="194">
        <f t="shared" si="219"/>
        <v>0</v>
      </c>
      <c r="J4674" s="116" t="s">
        <v>10120</v>
      </c>
      <c r="K4674" s="116" t="s">
        <v>15775</v>
      </c>
      <c r="L4674" s="197">
        <v>45831</v>
      </c>
      <c r="M4674" s="116"/>
      <c r="N4674" s="197">
        <v>45833</v>
      </c>
      <c r="O4674" s="388">
        <f t="shared" si="220"/>
        <v>41195.379999999997</v>
      </c>
      <c r="P4674" s="339">
        <f t="shared" si="221"/>
        <v>0</v>
      </c>
    </row>
    <row r="4675" spans="1:16" hidden="1" x14ac:dyDescent="0.25">
      <c r="A4675" s="116">
        <v>139761</v>
      </c>
      <c r="B4675" s="116">
        <v>11</v>
      </c>
      <c r="C4675" s="116">
        <v>1011100040</v>
      </c>
      <c r="D4675" s="116" t="s">
        <v>10481</v>
      </c>
      <c r="E4675" s="339">
        <v>14500</v>
      </c>
      <c r="F4675" s="194">
        <v>10</v>
      </c>
      <c r="G4675" s="194">
        <v>10</v>
      </c>
      <c r="H4675" s="194" t="s">
        <v>10119</v>
      </c>
      <c r="I4675" s="194">
        <f t="shared" si="219"/>
        <v>0</v>
      </c>
      <c r="J4675" s="116" t="s">
        <v>10120</v>
      </c>
      <c r="K4675" s="116" t="s">
        <v>15775</v>
      </c>
      <c r="L4675" s="197">
        <v>45831</v>
      </c>
      <c r="M4675" s="116"/>
      <c r="N4675" s="197">
        <v>45833</v>
      </c>
      <c r="O4675" s="388">
        <f t="shared" si="220"/>
        <v>1450</v>
      </c>
      <c r="P4675" s="339">
        <f t="shared" si="221"/>
        <v>0</v>
      </c>
    </row>
    <row r="4676" spans="1:16" hidden="1" x14ac:dyDescent="0.25">
      <c r="A4676" s="116">
        <v>139761</v>
      </c>
      <c r="B4676" s="116">
        <v>10</v>
      </c>
      <c r="C4676" s="116">
        <v>1015100900</v>
      </c>
      <c r="D4676" s="116" t="s">
        <v>11143</v>
      </c>
      <c r="E4676" s="339">
        <v>93433</v>
      </c>
      <c r="F4676" s="194">
        <v>20</v>
      </c>
      <c r="G4676" s="194">
        <v>20</v>
      </c>
      <c r="H4676" s="194" t="s">
        <v>10119</v>
      </c>
      <c r="I4676" s="194">
        <f t="shared" si="219"/>
        <v>0</v>
      </c>
      <c r="J4676" s="116" t="s">
        <v>10120</v>
      </c>
      <c r="K4676" s="116" t="s">
        <v>15775</v>
      </c>
      <c r="L4676" s="197">
        <v>45831</v>
      </c>
      <c r="M4676" s="116"/>
      <c r="N4676" s="197">
        <v>45902</v>
      </c>
      <c r="O4676" s="388">
        <f t="shared" si="220"/>
        <v>4671.6499999999996</v>
      </c>
      <c r="P4676" s="339">
        <f t="shared" si="221"/>
        <v>0</v>
      </c>
    </row>
    <row r="4677" spans="1:16" hidden="1" x14ac:dyDescent="0.25">
      <c r="A4677" s="116">
        <v>139761</v>
      </c>
      <c r="B4677" s="116">
        <v>14</v>
      </c>
      <c r="C4677" s="116">
        <v>1016100000</v>
      </c>
      <c r="D4677" s="116" t="s">
        <v>10650</v>
      </c>
      <c r="E4677" s="339">
        <v>21936</v>
      </c>
      <c r="F4677" s="194">
        <v>2</v>
      </c>
      <c r="G4677" s="194">
        <v>2</v>
      </c>
      <c r="H4677" s="194" t="s">
        <v>10119</v>
      </c>
      <c r="I4677" s="194">
        <f t="shared" si="219"/>
        <v>0</v>
      </c>
      <c r="J4677" s="116" t="s">
        <v>10120</v>
      </c>
      <c r="K4677" s="116" t="s">
        <v>15775</v>
      </c>
      <c r="L4677" s="197">
        <v>45831</v>
      </c>
      <c r="M4677" s="116"/>
      <c r="N4677" s="197">
        <v>45852</v>
      </c>
      <c r="O4677" s="388">
        <f t="shared" si="220"/>
        <v>10968</v>
      </c>
      <c r="P4677" s="339">
        <f t="shared" si="221"/>
        <v>0</v>
      </c>
    </row>
    <row r="4678" spans="1:16" hidden="1" x14ac:dyDescent="0.25">
      <c r="A4678" s="116">
        <v>139761</v>
      </c>
      <c r="B4678" s="116">
        <v>13</v>
      </c>
      <c r="C4678" s="116">
        <v>1016101010</v>
      </c>
      <c r="D4678" s="116" t="s">
        <v>10655</v>
      </c>
      <c r="E4678" s="339">
        <v>93996.800000000003</v>
      </c>
      <c r="F4678" s="194">
        <v>5</v>
      </c>
      <c r="G4678" s="194">
        <v>5</v>
      </c>
      <c r="H4678" s="194" t="s">
        <v>10119</v>
      </c>
      <c r="I4678" s="194">
        <f t="shared" si="219"/>
        <v>0</v>
      </c>
      <c r="J4678" s="116" t="s">
        <v>10120</v>
      </c>
      <c r="K4678" s="116" t="s">
        <v>15775</v>
      </c>
      <c r="L4678" s="197">
        <v>45831</v>
      </c>
      <c r="M4678" s="116"/>
      <c r="N4678" s="197">
        <v>45833</v>
      </c>
      <c r="O4678" s="388">
        <f t="shared" si="220"/>
        <v>18799.36</v>
      </c>
      <c r="P4678" s="339">
        <f t="shared" si="221"/>
        <v>0</v>
      </c>
    </row>
    <row r="4679" spans="1:16" hidden="1" x14ac:dyDescent="0.25">
      <c r="A4679" s="116">
        <v>139761</v>
      </c>
      <c r="B4679" s="116">
        <v>16</v>
      </c>
      <c r="C4679" s="116">
        <v>1016101220</v>
      </c>
      <c r="D4679" s="116" t="s">
        <v>11150</v>
      </c>
      <c r="E4679" s="339">
        <v>5747.01</v>
      </c>
      <c r="F4679" s="194">
        <v>3</v>
      </c>
      <c r="G4679" s="194">
        <v>3</v>
      </c>
      <c r="H4679" s="194" t="s">
        <v>10119</v>
      </c>
      <c r="I4679" s="194">
        <f t="shared" si="219"/>
        <v>0</v>
      </c>
      <c r="J4679" s="116" t="s">
        <v>10120</v>
      </c>
      <c r="K4679" s="116" t="s">
        <v>15775</v>
      </c>
      <c r="L4679" s="197">
        <v>45831</v>
      </c>
      <c r="M4679" s="116"/>
      <c r="N4679" s="197">
        <v>45833</v>
      </c>
      <c r="O4679" s="388">
        <f t="shared" si="220"/>
        <v>1915.67</v>
      </c>
      <c r="P4679" s="339">
        <f t="shared" si="221"/>
        <v>0</v>
      </c>
    </row>
    <row r="4680" spans="1:16" hidden="1" x14ac:dyDescent="0.25">
      <c r="A4680" s="116">
        <v>139761</v>
      </c>
      <c r="B4680" s="116">
        <v>15</v>
      </c>
      <c r="C4680" s="116">
        <v>1016101250</v>
      </c>
      <c r="D4680" s="116" t="s">
        <v>11152</v>
      </c>
      <c r="E4680" s="339">
        <v>6022.59</v>
      </c>
      <c r="F4680" s="194">
        <v>3</v>
      </c>
      <c r="G4680" s="194">
        <v>3</v>
      </c>
      <c r="H4680" s="194" t="s">
        <v>10119</v>
      </c>
      <c r="I4680" s="194">
        <f t="shared" si="219"/>
        <v>0</v>
      </c>
      <c r="J4680" s="116" t="s">
        <v>10120</v>
      </c>
      <c r="K4680" s="116" t="s">
        <v>15775</v>
      </c>
      <c r="L4680" s="197">
        <v>45831</v>
      </c>
      <c r="M4680" s="116"/>
      <c r="N4680" s="197">
        <v>45833</v>
      </c>
      <c r="O4680" s="388">
        <f t="shared" si="220"/>
        <v>2007.53</v>
      </c>
      <c r="P4680" s="339">
        <f t="shared" si="221"/>
        <v>0</v>
      </c>
    </row>
    <row r="4681" spans="1:16" hidden="1" x14ac:dyDescent="0.25">
      <c r="A4681" s="116">
        <v>139761</v>
      </c>
      <c r="B4681" s="116">
        <v>17</v>
      </c>
      <c r="C4681" s="116">
        <v>1016101340</v>
      </c>
      <c r="D4681" s="116" t="s">
        <v>10489</v>
      </c>
      <c r="E4681" s="339">
        <v>9874.2999999999993</v>
      </c>
      <c r="F4681" s="194">
        <v>2</v>
      </c>
      <c r="G4681" s="194">
        <v>2</v>
      </c>
      <c r="H4681" s="194" t="s">
        <v>10119</v>
      </c>
      <c r="I4681" s="194">
        <f t="shared" si="219"/>
        <v>0</v>
      </c>
      <c r="J4681" s="116" t="s">
        <v>10120</v>
      </c>
      <c r="K4681" s="116" t="s">
        <v>15775</v>
      </c>
      <c r="L4681" s="197">
        <v>45831</v>
      </c>
      <c r="M4681" s="116"/>
      <c r="N4681" s="197">
        <v>45833</v>
      </c>
      <c r="O4681" s="388">
        <f t="shared" si="220"/>
        <v>4937.1499999999996</v>
      </c>
      <c r="P4681" s="339">
        <f t="shared" si="221"/>
        <v>0</v>
      </c>
    </row>
    <row r="4682" spans="1:16" hidden="1" x14ac:dyDescent="0.25">
      <c r="A4682" s="116">
        <v>139761</v>
      </c>
      <c r="B4682" s="116">
        <v>5</v>
      </c>
      <c r="C4682" s="116">
        <v>1019100040</v>
      </c>
      <c r="D4682" s="116" t="s">
        <v>10643</v>
      </c>
      <c r="E4682" s="339">
        <v>29733.3</v>
      </c>
      <c r="F4682" s="194">
        <v>10</v>
      </c>
      <c r="G4682" s="194">
        <v>10</v>
      </c>
      <c r="H4682" s="194" t="s">
        <v>10119</v>
      </c>
      <c r="I4682" s="194">
        <f t="shared" si="219"/>
        <v>0</v>
      </c>
      <c r="J4682" s="116" t="s">
        <v>10120</v>
      </c>
      <c r="K4682" s="116" t="s">
        <v>15775</v>
      </c>
      <c r="L4682" s="197">
        <v>45831</v>
      </c>
      <c r="M4682" s="116"/>
      <c r="N4682" s="197">
        <v>45833</v>
      </c>
      <c r="O4682" s="388">
        <f t="shared" si="220"/>
        <v>2973.33</v>
      </c>
      <c r="P4682" s="339">
        <f t="shared" si="221"/>
        <v>0</v>
      </c>
    </row>
    <row r="4683" spans="1:16" hidden="1" x14ac:dyDescent="0.25">
      <c r="A4683" s="116">
        <v>139761</v>
      </c>
      <c r="B4683" s="116">
        <v>18</v>
      </c>
      <c r="C4683" s="116">
        <v>1514100320</v>
      </c>
      <c r="D4683" s="116" t="s">
        <v>11283</v>
      </c>
      <c r="E4683" s="339">
        <v>19897.04</v>
      </c>
      <c r="F4683" s="194">
        <v>4</v>
      </c>
      <c r="G4683" s="194">
        <v>4</v>
      </c>
      <c r="H4683" s="194" t="s">
        <v>10119</v>
      </c>
      <c r="I4683" s="194">
        <f t="shared" si="219"/>
        <v>0</v>
      </c>
      <c r="J4683" s="116" t="s">
        <v>10120</v>
      </c>
      <c r="K4683" s="116" t="s">
        <v>15775</v>
      </c>
      <c r="L4683" s="197">
        <v>45831</v>
      </c>
      <c r="M4683" s="116"/>
      <c r="N4683" s="197">
        <v>45833</v>
      </c>
      <c r="O4683" s="388">
        <f t="shared" si="220"/>
        <v>4974.26</v>
      </c>
      <c r="P4683" s="339">
        <f t="shared" si="221"/>
        <v>0</v>
      </c>
    </row>
    <row r="4684" spans="1:16" hidden="1" x14ac:dyDescent="0.25">
      <c r="A4684" s="116">
        <v>139761</v>
      </c>
      <c r="B4684" s="116">
        <v>22</v>
      </c>
      <c r="C4684" s="116">
        <v>1519103760</v>
      </c>
      <c r="D4684" s="116" t="s">
        <v>11969</v>
      </c>
      <c r="E4684" s="339">
        <v>2738610</v>
      </c>
      <c r="F4684" s="194">
        <v>2</v>
      </c>
      <c r="G4684" s="194">
        <v>2</v>
      </c>
      <c r="H4684" s="194" t="s">
        <v>10119</v>
      </c>
      <c r="I4684" s="194">
        <f t="shared" si="219"/>
        <v>0</v>
      </c>
      <c r="J4684" s="116" t="s">
        <v>10120</v>
      </c>
      <c r="K4684" s="116" t="s">
        <v>15775</v>
      </c>
      <c r="L4684" s="197">
        <v>45831</v>
      </c>
      <c r="M4684" s="116" t="s">
        <v>15776</v>
      </c>
      <c r="N4684" s="197">
        <v>45881</v>
      </c>
      <c r="O4684" s="388">
        <f t="shared" si="220"/>
        <v>1369305</v>
      </c>
      <c r="P4684" s="339">
        <f t="shared" si="221"/>
        <v>0</v>
      </c>
    </row>
    <row r="4685" spans="1:16" hidden="1" x14ac:dyDescent="0.25">
      <c r="A4685" s="116">
        <v>139761</v>
      </c>
      <c r="B4685" s="116">
        <v>19</v>
      </c>
      <c r="C4685" s="116">
        <v>1520100730</v>
      </c>
      <c r="D4685" s="116" t="s">
        <v>11313</v>
      </c>
      <c r="E4685" s="339">
        <v>66002</v>
      </c>
      <c r="F4685" s="194">
        <v>2</v>
      </c>
      <c r="G4685" s="194">
        <v>2</v>
      </c>
      <c r="H4685" s="194" t="s">
        <v>10119</v>
      </c>
      <c r="I4685" s="194">
        <f t="shared" si="219"/>
        <v>0</v>
      </c>
      <c r="J4685" s="116" t="s">
        <v>10120</v>
      </c>
      <c r="K4685" s="116" t="s">
        <v>15775</v>
      </c>
      <c r="L4685" s="197">
        <v>45831</v>
      </c>
      <c r="M4685" s="116"/>
      <c r="N4685" s="197">
        <v>45881</v>
      </c>
      <c r="O4685" s="388">
        <f t="shared" si="220"/>
        <v>33001</v>
      </c>
      <c r="P4685" s="339">
        <f t="shared" si="221"/>
        <v>0</v>
      </c>
    </row>
    <row r="4686" spans="1:16" hidden="1" x14ac:dyDescent="0.25">
      <c r="A4686" s="116">
        <v>139761</v>
      </c>
      <c r="B4686" s="116">
        <v>20</v>
      </c>
      <c r="C4686" s="116">
        <v>1520100990</v>
      </c>
      <c r="D4686" s="116" t="s">
        <v>17619</v>
      </c>
      <c r="E4686" s="339">
        <v>34968</v>
      </c>
      <c r="F4686" s="194">
        <v>2</v>
      </c>
      <c r="G4686" s="194">
        <v>2</v>
      </c>
      <c r="H4686" s="194" t="s">
        <v>10119</v>
      </c>
      <c r="I4686" s="194">
        <f t="shared" si="219"/>
        <v>0</v>
      </c>
      <c r="J4686" s="116" t="s">
        <v>10120</v>
      </c>
      <c r="K4686" s="116" t="s">
        <v>15775</v>
      </c>
      <c r="L4686" s="197">
        <v>45831</v>
      </c>
      <c r="M4686" s="116"/>
      <c r="N4686" s="197">
        <v>45881</v>
      </c>
      <c r="O4686" s="388">
        <f t="shared" si="220"/>
        <v>17484</v>
      </c>
      <c r="P4686" s="339">
        <f t="shared" si="221"/>
        <v>0</v>
      </c>
    </row>
    <row r="4687" spans="1:16" hidden="1" x14ac:dyDescent="0.25">
      <c r="A4687" s="116">
        <v>139761</v>
      </c>
      <c r="B4687" s="116">
        <v>2</v>
      </c>
      <c r="C4687" s="116">
        <v>1521100090</v>
      </c>
      <c r="D4687" s="116" t="s">
        <v>17610</v>
      </c>
      <c r="E4687" s="339">
        <v>31336</v>
      </c>
      <c r="F4687" s="194">
        <v>80</v>
      </c>
      <c r="G4687" s="194">
        <v>80</v>
      </c>
      <c r="H4687" s="194" t="s">
        <v>10119</v>
      </c>
      <c r="I4687" s="194">
        <f t="shared" si="219"/>
        <v>0</v>
      </c>
      <c r="J4687" s="116" t="s">
        <v>10120</v>
      </c>
      <c r="K4687" s="116" t="s">
        <v>15775</v>
      </c>
      <c r="L4687" s="197">
        <v>45831</v>
      </c>
      <c r="M4687" s="116"/>
      <c r="N4687" s="197">
        <v>45833</v>
      </c>
      <c r="O4687" s="388">
        <f t="shared" si="220"/>
        <v>391.7</v>
      </c>
      <c r="P4687" s="339">
        <f t="shared" si="221"/>
        <v>0</v>
      </c>
    </row>
    <row r="4688" spans="1:16" hidden="1" x14ac:dyDescent="0.25">
      <c r="A4688" s="116">
        <v>139761</v>
      </c>
      <c r="B4688" s="116">
        <v>4</v>
      </c>
      <c r="C4688" s="116">
        <v>1521100100</v>
      </c>
      <c r="D4688" s="116" t="s">
        <v>10563</v>
      </c>
      <c r="E4688" s="339">
        <v>25690.75</v>
      </c>
      <c r="F4688" s="194">
        <v>25</v>
      </c>
      <c r="G4688" s="194">
        <v>25</v>
      </c>
      <c r="H4688" s="194" t="s">
        <v>10119</v>
      </c>
      <c r="I4688" s="194">
        <f t="shared" si="219"/>
        <v>0</v>
      </c>
      <c r="J4688" s="116" t="s">
        <v>10120</v>
      </c>
      <c r="K4688" s="116" t="s">
        <v>15775</v>
      </c>
      <c r="L4688" s="197">
        <v>45831</v>
      </c>
      <c r="M4688" s="116"/>
      <c r="N4688" s="197">
        <v>45833</v>
      </c>
      <c r="O4688" s="388">
        <f t="shared" si="220"/>
        <v>1027.6300000000001</v>
      </c>
      <c r="P4688" s="339">
        <f t="shared" si="221"/>
        <v>0</v>
      </c>
    </row>
    <row r="4689" spans="1:16" hidden="1" x14ac:dyDescent="0.25">
      <c r="A4689" s="116">
        <v>139761</v>
      </c>
      <c r="B4689" s="116">
        <v>9</v>
      </c>
      <c r="C4689" s="116">
        <v>1546101840</v>
      </c>
      <c r="D4689" s="116" t="s">
        <v>10957</v>
      </c>
      <c r="E4689" s="339">
        <v>179088</v>
      </c>
      <c r="F4689" s="194">
        <v>15</v>
      </c>
      <c r="G4689" s="194">
        <v>15</v>
      </c>
      <c r="H4689" s="194" t="s">
        <v>10119</v>
      </c>
      <c r="I4689" s="194">
        <f t="shared" si="219"/>
        <v>0</v>
      </c>
      <c r="J4689" s="116" t="s">
        <v>10120</v>
      </c>
      <c r="K4689" s="116" t="s">
        <v>15775</v>
      </c>
      <c r="L4689" s="197">
        <v>45831</v>
      </c>
      <c r="M4689" s="116"/>
      <c r="N4689" s="197">
        <v>45833</v>
      </c>
      <c r="O4689" s="388">
        <f t="shared" si="220"/>
        <v>11939.2</v>
      </c>
      <c r="P4689" s="339">
        <f t="shared" si="221"/>
        <v>0</v>
      </c>
    </row>
    <row r="4690" spans="1:16" hidden="1" x14ac:dyDescent="0.25">
      <c r="A4690" s="116">
        <v>139761</v>
      </c>
      <c r="B4690" s="116">
        <v>8</v>
      </c>
      <c r="C4690" s="116">
        <v>1546101870</v>
      </c>
      <c r="D4690" s="116" t="s">
        <v>16201</v>
      </c>
      <c r="E4690" s="339">
        <v>28744.5</v>
      </c>
      <c r="F4690" s="194">
        <v>50</v>
      </c>
      <c r="G4690" s="194">
        <v>50</v>
      </c>
      <c r="H4690" s="194" t="s">
        <v>10119</v>
      </c>
      <c r="I4690" s="194">
        <f t="shared" si="219"/>
        <v>0</v>
      </c>
      <c r="J4690" s="116" t="s">
        <v>10120</v>
      </c>
      <c r="K4690" s="116" t="s">
        <v>15775</v>
      </c>
      <c r="L4690" s="197">
        <v>45831</v>
      </c>
      <c r="M4690" s="116"/>
      <c r="N4690" s="197">
        <v>45833</v>
      </c>
      <c r="O4690" s="388">
        <f t="shared" si="220"/>
        <v>574.89</v>
      </c>
      <c r="P4690" s="339">
        <f t="shared" si="221"/>
        <v>0</v>
      </c>
    </row>
    <row r="4691" spans="1:16" hidden="1" x14ac:dyDescent="0.25">
      <c r="A4691" s="116">
        <v>139761</v>
      </c>
      <c r="B4691" s="116">
        <v>3</v>
      </c>
      <c r="C4691" s="116">
        <v>1810104320</v>
      </c>
      <c r="D4691" s="116" t="s">
        <v>17479</v>
      </c>
      <c r="E4691" s="339">
        <v>223979.75</v>
      </c>
      <c r="F4691" s="194">
        <v>25</v>
      </c>
      <c r="G4691" s="194">
        <v>25</v>
      </c>
      <c r="H4691" s="194" t="s">
        <v>10119</v>
      </c>
      <c r="I4691" s="194">
        <f t="shared" si="219"/>
        <v>0</v>
      </c>
      <c r="J4691" s="116" t="s">
        <v>10120</v>
      </c>
      <c r="K4691" s="116" t="s">
        <v>15775</v>
      </c>
      <c r="L4691" s="197">
        <v>45831</v>
      </c>
      <c r="M4691" s="116" t="s">
        <v>17828</v>
      </c>
      <c r="N4691" s="197">
        <v>45848</v>
      </c>
      <c r="O4691" s="388">
        <f t="shared" si="220"/>
        <v>8959.19</v>
      </c>
      <c r="P4691" s="339">
        <f t="shared" si="221"/>
        <v>0</v>
      </c>
    </row>
    <row r="4692" spans="1:16" hidden="1" x14ac:dyDescent="0.25">
      <c r="A4692" s="116">
        <v>139761</v>
      </c>
      <c r="B4692" s="116">
        <v>1</v>
      </c>
      <c r="C4692" s="116">
        <v>1810104780</v>
      </c>
      <c r="D4692" s="116" t="s">
        <v>11372</v>
      </c>
      <c r="E4692" s="339">
        <v>228000</v>
      </c>
      <c r="F4692" s="194">
        <v>80</v>
      </c>
      <c r="G4692" s="194">
        <v>80</v>
      </c>
      <c r="H4692" s="194" t="s">
        <v>10119</v>
      </c>
      <c r="I4692" s="194">
        <f t="shared" si="219"/>
        <v>0</v>
      </c>
      <c r="J4692" s="116" t="s">
        <v>10120</v>
      </c>
      <c r="K4692" s="116" t="s">
        <v>15775</v>
      </c>
      <c r="L4692" s="197">
        <v>45831</v>
      </c>
      <c r="M4692" s="116"/>
      <c r="N4692" s="197">
        <v>45833</v>
      </c>
      <c r="O4692" s="388">
        <f t="shared" si="220"/>
        <v>2850</v>
      </c>
      <c r="P4692" s="339">
        <f t="shared" si="221"/>
        <v>0</v>
      </c>
    </row>
    <row r="4693" spans="1:16" hidden="1" x14ac:dyDescent="0.25">
      <c r="A4693" s="116">
        <v>139761</v>
      </c>
      <c r="B4693" s="116">
        <v>6</v>
      </c>
      <c r="C4693" s="116">
        <v>1810105210</v>
      </c>
      <c r="D4693" s="116" t="s">
        <v>11379</v>
      </c>
      <c r="E4693" s="339">
        <v>30795.200000000001</v>
      </c>
      <c r="F4693" s="194">
        <v>80</v>
      </c>
      <c r="G4693" s="194">
        <v>80</v>
      </c>
      <c r="H4693" s="194" t="s">
        <v>10119</v>
      </c>
      <c r="I4693" s="194">
        <f t="shared" si="219"/>
        <v>0</v>
      </c>
      <c r="J4693" s="116" t="s">
        <v>10120</v>
      </c>
      <c r="K4693" s="116" t="s">
        <v>15775</v>
      </c>
      <c r="L4693" s="197">
        <v>45831</v>
      </c>
      <c r="M4693" s="116"/>
      <c r="N4693" s="197">
        <v>45833</v>
      </c>
      <c r="O4693" s="388">
        <f t="shared" si="220"/>
        <v>384.94</v>
      </c>
      <c r="P4693" s="339">
        <f t="shared" si="221"/>
        <v>0</v>
      </c>
    </row>
    <row r="4694" spans="1:16" hidden="1" x14ac:dyDescent="0.25">
      <c r="A4694" s="116">
        <v>139761</v>
      </c>
      <c r="B4694" s="116">
        <v>21</v>
      </c>
      <c r="C4694" s="116">
        <v>1120100050</v>
      </c>
      <c r="D4694" s="116" t="s">
        <v>16168</v>
      </c>
      <c r="E4694" s="339">
        <v>2432740</v>
      </c>
      <c r="F4694" s="194">
        <v>4</v>
      </c>
      <c r="G4694" s="194">
        <v>4</v>
      </c>
      <c r="H4694" s="194" t="s">
        <v>10119</v>
      </c>
      <c r="I4694" s="194">
        <f t="shared" si="219"/>
        <v>0</v>
      </c>
      <c r="J4694" s="116" t="s">
        <v>10120</v>
      </c>
      <c r="K4694" s="116" t="s">
        <v>15775</v>
      </c>
      <c r="L4694" s="197">
        <v>45831</v>
      </c>
      <c r="M4694" s="116" t="s">
        <v>17829</v>
      </c>
      <c r="N4694" s="197">
        <v>46041</v>
      </c>
      <c r="O4694" s="388">
        <f t="shared" si="220"/>
        <v>608185</v>
      </c>
      <c r="P4694" s="339">
        <f t="shared" si="221"/>
        <v>0</v>
      </c>
    </row>
    <row r="4695" spans="1:16" hidden="1" x14ac:dyDescent="0.25">
      <c r="A4695" s="116">
        <v>139762</v>
      </c>
      <c r="B4695" s="116">
        <v>8</v>
      </c>
      <c r="C4695" s="116">
        <v>1010101120</v>
      </c>
      <c r="D4695" s="116" t="s">
        <v>9376</v>
      </c>
      <c r="E4695" s="339">
        <v>32125</v>
      </c>
      <c r="F4695" s="194">
        <v>5</v>
      </c>
      <c r="G4695" s="194">
        <v>5</v>
      </c>
      <c r="H4695" s="194" t="s">
        <v>10119</v>
      </c>
      <c r="I4695" s="194">
        <f t="shared" si="219"/>
        <v>0</v>
      </c>
      <c r="J4695" s="116" t="s">
        <v>10126</v>
      </c>
      <c r="K4695" s="116" t="s">
        <v>15008</v>
      </c>
      <c r="L4695" s="197">
        <v>45834</v>
      </c>
      <c r="M4695" s="116"/>
      <c r="N4695" s="197">
        <v>45842</v>
      </c>
      <c r="O4695" s="388">
        <f t="shared" si="220"/>
        <v>6425</v>
      </c>
      <c r="P4695" s="339">
        <f t="shared" si="221"/>
        <v>0</v>
      </c>
    </row>
    <row r="4696" spans="1:16" hidden="1" x14ac:dyDescent="0.25">
      <c r="A4696" s="116">
        <v>139762</v>
      </c>
      <c r="B4696" s="116">
        <v>7</v>
      </c>
      <c r="C4696" s="116">
        <v>1010101140</v>
      </c>
      <c r="D4696" s="116" t="s">
        <v>17557</v>
      </c>
      <c r="E4696" s="339">
        <v>17236.45</v>
      </c>
      <c r="F4696" s="194">
        <v>5</v>
      </c>
      <c r="G4696" s="194">
        <v>5</v>
      </c>
      <c r="H4696" s="194" t="s">
        <v>10119</v>
      </c>
      <c r="I4696" s="194">
        <f t="shared" si="219"/>
        <v>0</v>
      </c>
      <c r="J4696" s="116" t="s">
        <v>10126</v>
      </c>
      <c r="K4696" s="116" t="s">
        <v>15008</v>
      </c>
      <c r="L4696" s="197">
        <v>45834</v>
      </c>
      <c r="M4696" s="116"/>
      <c r="N4696" s="197">
        <v>45842</v>
      </c>
      <c r="O4696" s="388">
        <f t="shared" si="220"/>
        <v>3447.29</v>
      </c>
      <c r="P4696" s="339">
        <f t="shared" si="221"/>
        <v>0</v>
      </c>
    </row>
    <row r="4697" spans="1:16" hidden="1" x14ac:dyDescent="0.25">
      <c r="A4697" s="116">
        <v>139762</v>
      </c>
      <c r="B4697" s="116">
        <v>2</v>
      </c>
      <c r="C4697" s="116">
        <v>1010102150</v>
      </c>
      <c r="D4697" s="116" t="s">
        <v>11093</v>
      </c>
      <c r="E4697" s="339">
        <v>8171</v>
      </c>
      <c r="F4697" s="194">
        <v>4</v>
      </c>
      <c r="G4697" s="194">
        <v>4</v>
      </c>
      <c r="H4697" s="194" t="s">
        <v>10119</v>
      </c>
      <c r="I4697" s="194">
        <f t="shared" si="219"/>
        <v>0</v>
      </c>
      <c r="J4697" s="116" t="s">
        <v>10126</v>
      </c>
      <c r="K4697" s="116" t="s">
        <v>15008</v>
      </c>
      <c r="L4697" s="197">
        <v>45834</v>
      </c>
      <c r="M4697" s="116"/>
      <c r="N4697" s="197">
        <v>45887</v>
      </c>
      <c r="O4697" s="388">
        <f t="shared" si="220"/>
        <v>2042.75</v>
      </c>
      <c r="P4697" s="339">
        <f t="shared" si="221"/>
        <v>0</v>
      </c>
    </row>
    <row r="4698" spans="1:16" hidden="1" x14ac:dyDescent="0.25">
      <c r="A4698" s="116">
        <v>139762</v>
      </c>
      <c r="B4698" s="116">
        <v>3</v>
      </c>
      <c r="C4698" s="116">
        <v>1011100040</v>
      </c>
      <c r="D4698" s="116" t="s">
        <v>10481</v>
      </c>
      <c r="E4698" s="339">
        <v>116000</v>
      </c>
      <c r="F4698" s="194">
        <v>80</v>
      </c>
      <c r="G4698" s="194">
        <v>80</v>
      </c>
      <c r="H4698" s="194" t="s">
        <v>10119</v>
      </c>
      <c r="I4698" s="194">
        <f t="shared" si="219"/>
        <v>0</v>
      </c>
      <c r="J4698" s="116" t="s">
        <v>10126</v>
      </c>
      <c r="K4698" s="116" t="s">
        <v>15008</v>
      </c>
      <c r="L4698" s="197">
        <v>45834</v>
      </c>
      <c r="M4698" s="116"/>
      <c r="N4698" s="197">
        <v>45842</v>
      </c>
      <c r="O4698" s="388">
        <f t="shared" si="220"/>
        <v>1450</v>
      </c>
      <c r="P4698" s="339">
        <f t="shared" si="221"/>
        <v>0</v>
      </c>
    </row>
    <row r="4699" spans="1:16" hidden="1" x14ac:dyDescent="0.25">
      <c r="A4699" s="116">
        <v>139762</v>
      </c>
      <c r="B4699" s="116">
        <v>1</v>
      </c>
      <c r="C4699" s="116">
        <v>1011100940</v>
      </c>
      <c r="D4699" s="116" t="s">
        <v>10652</v>
      </c>
      <c r="E4699" s="339">
        <v>129000</v>
      </c>
      <c r="F4699" s="194">
        <v>6</v>
      </c>
      <c r="G4699" s="194">
        <v>6</v>
      </c>
      <c r="H4699" s="194" t="s">
        <v>10119</v>
      </c>
      <c r="I4699" s="194">
        <f t="shared" si="219"/>
        <v>0</v>
      </c>
      <c r="J4699" s="116" t="s">
        <v>10126</v>
      </c>
      <c r="K4699" s="116" t="s">
        <v>15008</v>
      </c>
      <c r="L4699" s="197">
        <v>45834</v>
      </c>
      <c r="M4699" s="116"/>
      <c r="N4699" s="197">
        <v>45842</v>
      </c>
      <c r="O4699" s="388">
        <f t="shared" si="220"/>
        <v>21500</v>
      </c>
      <c r="P4699" s="339">
        <f t="shared" si="221"/>
        <v>0</v>
      </c>
    </row>
    <row r="4700" spans="1:16" hidden="1" x14ac:dyDescent="0.25">
      <c r="A4700" s="116">
        <v>139762</v>
      </c>
      <c r="B4700" s="116">
        <v>5</v>
      </c>
      <c r="C4700" s="116">
        <v>1016100010</v>
      </c>
      <c r="D4700" s="116" t="s">
        <v>10705</v>
      </c>
      <c r="E4700" s="339">
        <v>41948.56</v>
      </c>
      <c r="F4700" s="194">
        <v>2</v>
      </c>
      <c r="G4700" s="194">
        <v>2</v>
      </c>
      <c r="H4700" s="194" t="s">
        <v>10119</v>
      </c>
      <c r="I4700" s="194">
        <f t="shared" si="219"/>
        <v>0</v>
      </c>
      <c r="J4700" s="116" t="s">
        <v>10126</v>
      </c>
      <c r="K4700" s="116" t="s">
        <v>15008</v>
      </c>
      <c r="L4700" s="197">
        <v>45834</v>
      </c>
      <c r="M4700" s="116"/>
      <c r="N4700" s="197">
        <v>45842</v>
      </c>
      <c r="O4700" s="388">
        <f t="shared" si="220"/>
        <v>20974.28</v>
      </c>
      <c r="P4700" s="339">
        <f t="shared" si="221"/>
        <v>0</v>
      </c>
    </row>
    <row r="4701" spans="1:16" hidden="1" x14ac:dyDescent="0.25">
      <c r="A4701" s="116">
        <v>139762</v>
      </c>
      <c r="B4701" s="116">
        <v>6</v>
      </c>
      <c r="C4701" s="116">
        <v>1016100430</v>
      </c>
      <c r="D4701" s="116" t="s">
        <v>10368</v>
      </c>
      <c r="E4701" s="339">
        <v>11613</v>
      </c>
      <c r="F4701" s="194">
        <v>6</v>
      </c>
      <c r="G4701" s="194">
        <v>6</v>
      </c>
      <c r="H4701" s="194" t="s">
        <v>10119</v>
      </c>
      <c r="I4701" s="194">
        <f t="shared" si="219"/>
        <v>0</v>
      </c>
      <c r="J4701" s="116" t="s">
        <v>10126</v>
      </c>
      <c r="K4701" s="116" t="s">
        <v>15008</v>
      </c>
      <c r="L4701" s="197">
        <v>45834</v>
      </c>
      <c r="M4701" s="116"/>
      <c r="N4701" s="197">
        <v>45842</v>
      </c>
      <c r="O4701" s="388">
        <f t="shared" si="220"/>
        <v>1935.5</v>
      </c>
      <c r="P4701" s="339">
        <f t="shared" si="221"/>
        <v>0</v>
      </c>
    </row>
    <row r="4702" spans="1:16" hidden="1" x14ac:dyDescent="0.25">
      <c r="A4702" s="116">
        <v>139762</v>
      </c>
      <c r="B4702" s="116">
        <v>4</v>
      </c>
      <c r="C4702" s="116">
        <v>1016101000</v>
      </c>
      <c r="D4702" s="116" t="s">
        <v>10377</v>
      </c>
      <c r="E4702" s="339">
        <v>133072</v>
      </c>
      <c r="F4702" s="194">
        <v>4</v>
      </c>
      <c r="G4702" s="194">
        <v>4</v>
      </c>
      <c r="H4702" s="194" t="s">
        <v>10119</v>
      </c>
      <c r="I4702" s="194">
        <f t="shared" si="219"/>
        <v>0</v>
      </c>
      <c r="J4702" s="116" t="s">
        <v>10126</v>
      </c>
      <c r="K4702" s="116" t="s">
        <v>15008</v>
      </c>
      <c r="L4702" s="197">
        <v>45834</v>
      </c>
      <c r="M4702" s="116"/>
      <c r="N4702" s="197">
        <v>45842</v>
      </c>
      <c r="O4702" s="388">
        <f t="shared" si="220"/>
        <v>33268</v>
      </c>
      <c r="P4702" s="339">
        <f t="shared" si="221"/>
        <v>0</v>
      </c>
    </row>
    <row r="4703" spans="1:16" hidden="1" x14ac:dyDescent="0.25">
      <c r="A4703" s="116">
        <v>139799</v>
      </c>
      <c r="B4703" s="116">
        <v>1</v>
      </c>
      <c r="C4703" s="116">
        <v>1227100010</v>
      </c>
      <c r="D4703" s="116" t="s">
        <v>7119</v>
      </c>
      <c r="E4703" s="348">
        <v>122236</v>
      </c>
      <c r="F4703" s="194">
        <v>1</v>
      </c>
      <c r="G4703" s="194">
        <v>1</v>
      </c>
      <c r="H4703" s="194" t="s">
        <v>10119</v>
      </c>
      <c r="I4703" s="194">
        <f t="shared" si="219"/>
        <v>0</v>
      </c>
      <c r="J4703" s="116" t="s">
        <v>10126</v>
      </c>
      <c r="K4703" s="116" t="s">
        <v>15310</v>
      </c>
      <c r="L4703" s="197">
        <v>45834</v>
      </c>
      <c r="M4703" s="116"/>
      <c r="N4703" s="197">
        <v>45834</v>
      </c>
      <c r="O4703" s="388">
        <f t="shared" si="220"/>
        <v>122236</v>
      </c>
      <c r="P4703" s="339">
        <f t="shared" si="221"/>
        <v>0</v>
      </c>
    </row>
    <row r="4704" spans="1:16" hidden="1" x14ac:dyDescent="0.25">
      <c r="A4704" s="116">
        <v>139813</v>
      </c>
      <c r="B4704" s="116">
        <v>5</v>
      </c>
      <c r="C4704" s="116">
        <v>1011100040</v>
      </c>
      <c r="D4704" s="116" t="s">
        <v>10481</v>
      </c>
      <c r="E4704" s="339">
        <v>7250</v>
      </c>
      <c r="F4704" s="194">
        <v>5</v>
      </c>
      <c r="G4704" s="194">
        <v>5</v>
      </c>
      <c r="H4704" s="194" t="s">
        <v>10119</v>
      </c>
      <c r="I4704" s="194">
        <f t="shared" si="219"/>
        <v>0</v>
      </c>
      <c r="J4704" s="116" t="s">
        <v>10120</v>
      </c>
      <c r="K4704" s="116" t="s">
        <v>10121</v>
      </c>
      <c r="L4704" s="197">
        <v>45832</v>
      </c>
      <c r="M4704" s="116"/>
      <c r="N4704" s="197">
        <v>45839</v>
      </c>
      <c r="O4704" s="388">
        <f t="shared" si="220"/>
        <v>1450</v>
      </c>
      <c r="P4704" s="339">
        <f t="shared" si="221"/>
        <v>0</v>
      </c>
    </row>
    <row r="4705" spans="1:16" hidden="1" x14ac:dyDescent="0.25">
      <c r="A4705" s="116">
        <v>139813</v>
      </c>
      <c r="B4705" s="116">
        <v>4</v>
      </c>
      <c r="C4705" s="116">
        <v>1011100140</v>
      </c>
      <c r="D4705" s="116" t="s">
        <v>17454</v>
      </c>
      <c r="E4705" s="339">
        <v>90000</v>
      </c>
      <c r="F4705" s="194">
        <v>10</v>
      </c>
      <c r="G4705" s="194">
        <v>10</v>
      </c>
      <c r="H4705" s="194" t="s">
        <v>10119</v>
      </c>
      <c r="I4705" s="194">
        <f t="shared" si="219"/>
        <v>0</v>
      </c>
      <c r="J4705" s="116" t="s">
        <v>10120</v>
      </c>
      <c r="K4705" s="116" t="s">
        <v>10121</v>
      </c>
      <c r="L4705" s="197">
        <v>45832</v>
      </c>
      <c r="M4705" s="116" t="s">
        <v>16050</v>
      </c>
      <c r="N4705" s="197">
        <v>45875</v>
      </c>
      <c r="O4705" s="388">
        <f t="shared" si="220"/>
        <v>9000</v>
      </c>
      <c r="P4705" s="339">
        <f t="shared" si="221"/>
        <v>0</v>
      </c>
    </row>
    <row r="4706" spans="1:16" hidden="1" x14ac:dyDescent="0.25">
      <c r="A4706" s="116">
        <v>139813</v>
      </c>
      <c r="B4706" s="116">
        <v>2</v>
      </c>
      <c r="C4706" s="116">
        <v>1011100430</v>
      </c>
      <c r="D4706" s="116" t="s">
        <v>17451</v>
      </c>
      <c r="E4706" s="339">
        <v>7150</v>
      </c>
      <c r="F4706" s="194">
        <v>1</v>
      </c>
      <c r="G4706" s="194">
        <v>1</v>
      </c>
      <c r="H4706" s="194" t="s">
        <v>10119</v>
      </c>
      <c r="I4706" s="194">
        <f t="shared" si="219"/>
        <v>0</v>
      </c>
      <c r="J4706" s="116" t="s">
        <v>10120</v>
      </c>
      <c r="K4706" s="116" t="s">
        <v>10121</v>
      </c>
      <c r="L4706" s="197">
        <v>45832</v>
      </c>
      <c r="M4706" s="116"/>
      <c r="N4706" s="197">
        <v>45839</v>
      </c>
      <c r="O4706" s="388">
        <f t="shared" si="220"/>
        <v>7150</v>
      </c>
      <c r="P4706" s="339">
        <f t="shared" si="221"/>
        <v>0</v>
      </c>
    </row>
    <row r="4707" spans="1:16" hidden="1" x14ac:dyDescent="0.25">
      <c r="A4707" s="116">
        <v>139813</v>
      </c>
      <c r="B4707" s="116">
        <v>1</v>
      </c>
      <c r="C4707" s="116">
        <v>1017100480</v>
      </c>
      <c r="D4707" s="116" t="s">
        <v>10686</v>
      </c>
      <c r="E4707" s="339">
        <v>159000</v>
      </c>
      <c r="F4707" s="194">
        <v>5</v>
      </c>
      <c r="G4707" s="194">
        <v>5</v>
      </c>
      <c r="H4707" s="194" t="s">
        <v>10119</v>
      </c>
      <c r="I4707" s="194">
        <f t="shared" si="219"/>
        <v>0</v>
      </c>
      <c r="J4707" s="116" t="s">
        <v>10120</v>
      </c>
      <c r="K4707" s="116" t="s">
        <v>10121</v>
      </c>
      <c r="L4707" s="197">
        <v>45832</v>
      </c>
      <c r="M4707" s="116"/>
      <c r="N4707" s="197">
        <v>45863</v>
      </c>
      <c r="O4707" s="388">
        <f t="shared" si="220"/>
        <v>31800</v>
      </c>
      <c r="P4707" s="339">
        <f t="shared" si="221"/>
        <v>0</v>
      </c>
    </row>
    <row r="4708" spans="1:16" hidden="1" x14ac:dyDescent="0.25">
      <c r="A4708" s="116">
        <v>139813</v>
      </c>
      <c r="B4708" s="116">
        <v>3</v>
      </c>
      <c r="C4708" s="116">
        <v>1022100230</v>
      </c>
      <c r="D4708" s="116" t="s">
        <v>16162</v>
      </c>
      <c r="E4708" s="339">
        <v>16500</v>
      </c>
      <c r="F4708" s="194">
        <v>10</v>
      </c>
      <c r="G4708" s="194">
        <v>10</v>
      </c>
      <c r="H4708" s="194" t="s">
        <v>10119</v>
      </c>
      <c r="I4708" s="194">
        <f t="shared" si="219"/>
        <v>0</v>
      </c>
      <c r="J4708" s="116" t="s">
        <v>10120</v>
      </c>
      <c r="K4708" s="116" t="s">
        <v>10121</v>
      </c>
      <c r="L4708" s="197">
        <v>45832</v>
      </c>
      <c r="M4708" s="116"/>
      <c r="N4708" s="197">
        <v>45839</v>
      </c>
      <c r="O4708" s="388">
        <f t="shared" si="220"/>
        <v>1650</v>
      </c>
      <c r="P4708" s="339">
        <f t="shared" si="221"/>
        <v>0</v>
      </c>
    </row>
    <row r="4709" spans="1:16" hidden="1" x14ac:dyDescent="0.25">
      <c r="A4709" s="116">
        <v>139813</v>
      </c>
      <c r="B4709" s="116">
        <v>6</v>
      </c>
      <c r="C4709" s="116">
        <v>1022102240</v>
      </c>
      <c r="D4709" s="116" t="s">
        <v>10388</v>
      </c>
      <c r="E4709" s="339">
        <v>23958</v>
      </c>
      <c r="F4709" s="194">
        <v>1</v>
      </c>
      <c r="G4709" s="194">
        <v>1</v>
      </c>
      <c r="H4709" s="194" t="s">
        <v>10119</v>
      </c>
      <c r="I4709" s="194">
        <f t="shared" si="219"/>
        <v>0</v>
      </c>
      <c r="J4709" s="116" t="s">
        <v>10120</v>
      </c>
      <c r="K4709" s="116" t="s">
        <v>10121</v>
      </c>
      <c r="L4709" s="197">
        <v>45832</v>
      </c>
      <c r="M4709" s="116"/>
      <c r="N4709" s="197">
        <v>45853</v>
      </c>
      <c r="O4709" s="388">
        <f t="shared" si="220"/>
        <v>23958</v>
      </c>
      <c r="P4709" s="339">
        <f t="shared" si="221"/>
        <v>0</v>
      </c>
    </row>
    <row r="4710" spans="1:16" hidden="1" x14ac:dyDescent="0.25">
      <c r="A4710" s="116">
        <v>139814</v>
      </c>
      <c r="B4710" s="116">
        <v>2</v>
      </c>
      <c r="C4710" s="116">
        <v>1521100100</v>
      </c>
      <c r="D4710" s="116" t="s">
        <v>10563</v>
      </c>
      <c r="E4710" s="339">
        <v>102763</v>
      </c>
      <c r="F4710" s="194">
        <v>100</v>
      </c>
      <c r="G4710" s="194">
        <v>100</v>
      </c>
      <c r="H4710" s="194" t="s">
        <v>10119</v>
      </c>
      <c r="I4710" s="194">
        <f t="shared" si="219"/>
        <v>0</v>
      </c>
      <c r="J4710" s="116" t="s">
        <v>10126</v>
      </c>
      <c r="K4710" s="116" t="s">
        <v>15534</v>
      </c>
      <c r="L4710" s="197">
        <v>45834</v>
      </c>
      <c r="M4710" s="116"/>
      <c r="N4710" s="197">
        <v>45842</v>
      </c>
      <c r="O4710" s="388">
        <f t="shared" si="220"/>
        <v>1027.6300000000001</v>
      </c>
      <c r="P4710" s="339">
        <f t="shared" si="221"/>
        <v>0</v>
      </c>
    </row>
    <row r="4711" spans="1:16" hidden="1" x14ac:dyDescent="0.25">
      <c r="A4711" s="116">
        <v>139814</v>
      </c>
      <c r="B4711" s="116">
        <v>1</v>
      </c>
      <c r="C4711" s="116">
        <v>1810104390</v>
      </c>
      <c r="D4711" s="116" t="s">
        <v>17495</v>
      </c>
      <c r="E4711" s="339">
        <v>364310</v>
      </c>
      <c r="F4711" s="194">
        <v>100</v>
      </c>
      <c r="G4711" s="194">
        <v>100</v>
      </c>
      <c r="H4711" s="194" t="s">
        <v>10119</v>
      </c>
      <c r="I4711" s="194">
        <f t="shared" si="219"/>
        <v>0</v>
      </c>
      <c r="J4711" s="116" t="s">
        <v>10126</v>
      </c>
      <c r="K4711" s="116" t="s">
        <v>15534</v>
      </c>
      <c r="L4711" s="197">
        <v>45834</v>
      </c>
      <c r="M4711" s="116"/>
      <c r="N4711" s="197">
        <v>45842</v>
      </c>
      <c r="O4711" s="388">
        <f t="shared" si="220"/>
        <v>3643.1</v>
      </c>
      <c r="P4711" s="339">
        <f t="shared" si="221"/>
        <v>0</v>
      </c>
    </row>
    <row r="4712" spans="1:16" hidden="1" x14ac:dyDescent="0.25">
      <c r="A4712" s="116">
        <v>139822</v>
      </c>
      <c r="B4712" s="116">
        <v>3</v>
      </c>
      <c r="C4712" s="116">
        <v>1019100040</v>
      </c>
      <c r="D4712" s="116" t="s">
        <v>10643</v>
      </c>
      <c r="E4712" s="339">
        <v>11893.32</v>
      </c>
      <c r="F4712" s="194">
        <v>4</v>
      </c>
      <c r="G4712" s="194">
        <v>4</v>
      </c>
      <c r="H4712" s="194" t="s">
        <v>10119</v>
      </c>
      <c r="I4712" s="194">
        <f t="shared" si="219"/>
        <v>0</v>
      </c>
      <c r="J4712" s="116" t="s">
        <v>10120</v>
      </c>
      <c r="K4712" s="116" t="s">
        <v>15378</v>
      </c>
      <c r="L4712" s="197">
        <v>45832</v>
      </c>
      <c r="M4712" s="116"/>
      <c r="N4712" s="197">
        <v>45833</v>
      </c>
      <c r="O4712" s="388">
        <f t="shared" si="220"/>
        <v>2973.33</v>
      </c>
      <c r="P4712" s="339">
        <f t="shared" si="221"/>
        <v>0</v>
      </c>
    </row>
    <row r="4713" spans="1:16" hidden="1" x14ac:dyDescent="0.25">
      <c r="A4713" s="116">
        <v>139822</v>
      </c>
      <c r="B4713" s="116">
        <v>1</v>
      </c>
      <c r="C4713" s="116">
        <v>1120100070</v>
      </c>
      <c r="D4713" s="116" t="s">
        <v>15468</v>
      </c>
      <c r="E4713" s="339">
        <v>596295</v>
      </c>
      <c r="F4713" s="194">
        <v>1</v>
      </c>
      <c r="G4713" s="194">
        <v>1</v>
      </c>
      <c r="H4713" s="194" t="s">
        <v>10119</v>
      </c>
      <c r="I4713" s="194">
        <f t="shared" si="219"/>
        <v>0</v>
      </c>
      <c r="J4713" s="116" t="s">
        <v>10120</v>
      </c>
      <c r="K4713" s="116" t="s">
        <v>15378</v>
      </c>
      <c r="L4713" s="197">
        <v>45832</v>
      </c>
      <c r="M4713" s="116"/>
      <c r="N4713" s="197">
        <v>45883</v>
      </c>
      <c r="O4713" s="388">
        <f t="shared" si="220"/>
        <v>596295</v>
      </c>
      <c r="P4713" s="339">
        <f t="shared" si="221"/>
        <v>0</v>
      </c>
    </row>
    <row r="4714" spans="1:16" hidden="1" x14ac:dyDescent="0.25">
      <c r="A4714" s="116">
        <v>139822</v>
      </c>
      <c r="B4714" s="116">
        <v>2</v>
      </c>
      <c r="C4714" s="116">
        <v>1810105210</v>
      </c>
      <c r="D4714" s="116" t="s">
        <v>11379</v>
      </c>
      <c r="E4714" s="339">
        <v>19247</v>
      </c>
      <c r="F4714" s="194">
        <v>50</v>
      </c>
      <c r="G4714" s="194">
        <v>50</v>
      </c>
      <c r="H4714" s="194" t="s">
        <v>10119</v>
      </c>
      <c r="I4714" s="194">
        <f t="shared" si="219"/>
        <v>0</v>
      </c>
      <c r="J4714" s="116" t="s">
        <v>10120</v>
      </c>
      <c r="K4714" s="116" t="s">
        <v>15378</v>
      </c>
      <c r="L4714" s="197">
        <v>45832</v>
      </c>
      <c r="M4714" s="116"/>
      <c r="N4714" s="197">
        <v>45833</v>
      </c>
      <c r="O4714" s="388">
        <f t="shared" si="220"/>
        <v>384.94</v>
      </c>
      <c r="P4714" s="339">
        <f t="shared" si="221"/>
        <v>0</v>
      </c>
    </row>
    <row r="4715" spans="1:16" hidden="1" x14ac:dyDescent="0.25">
      <c r="A4715" s="116">
        <v>139827</v>
      </c>
      <c r="B4715" s="116">
        <v>2</v>
      </c>
      <c r="C4715" s="116">
        <v>1022100110</v>
      </c>
      <c r="D4715" s="116" t="s">
        <v>10343</v>
      </c>
      <c r="E4715" s="339">
        <v>6513</v>
      </c>
      <c r="F4715" s="194">
        <v>3</v>
      </c>
      <c r="G4715" s="194">
        <v>3</v>
      </c>
      <c r="H4715" s="194" t="s">
        <v>10119</v>
      </c>
      <c r="I4715" s="194">
        <f t="shared" si="219"/>
        <v>0</v>
      </c>
      <c r="J4715" s="116" t="s">
        <v>10120</v>
      </c>
      <c r="K4715" s="116" t="s">
        <v>10121</v>
      </c>
      <c r="L4715" s="197">
        <v>45833</v>
      </c>
      <c r="M4715" s="116" t="s">
        <v>17830</v>
      </c>
      <c r="N4715" s="197">
        <v>45835</v>
      </c>
      <c r="O4715" s="388">
        <f t="shared" si="220"/>
        <v>2171</v>
      </c>
      <c r="P4715" s="339">
        <f t="shared" si="221"/>
        <v>0</v>
      </c>
    </row>
    <row r="4716" spans="1:16" hidden="1" x14ac:dyDescent="0.25">
      <c r="A4716" s="116">
        <v>139827</v>
      </c>
      <c r="B4716" s="116">
        <v>1</v>
      </c>
      <c r="C4716" s="116">
        <v>1610100330</v>
      </c>
      <c r="D4716" s="116" t="s">
        <v>10133</v>
      </c>
      <c r="E4716" s="339">
        <v>5798.58</v>
      </c>
      <c r="F4716" s="194">
        <v>3</v>
      </c>
      <c r="G4716" s="194">
        <v>3</v>
      </c>
      <c r="H4716" s="194" t="s">
        <v>10119</v>
      </c>
      <c r="I4716" s="194">
        <f t="shared" si="219"/>
        <v>0</v>
      </c>
      <c r="J4716" s="116" t="s">
        <v>10120</v>
      </c>
      <c r="K4716" s="116" t="s">
        <v>10121</v>
      </c>
      <c r="L4716" s="197">
        <v>45833</v>
      </c>
      <c r="M4716" s="116" t="s">
        <v>17830</v>
      </c>
      <c r="N4716" s="197">
        <v>45835</v>
      </c>
      <c r="O4716" s="388">
        <f t="shared" si="220"/>
        <v>1932.86</v>
      </c>
      <c r="P4716" s="339">
        <f t="shared" si="221"/>
        <v>0</v>
      </c>
    </row>
    <row r="4717" spans="1:16" hidden="1" x14ac:dyDescent="0.25">
      <c r="A4717" s="116">
        <v>139830</v>
      </c>
      <c r="B4717" s="116">
        <v>18</v>
      </c>
      <c r="C4717" s="116">
        <v>1010100120</v>
      </c>
      <c r="D4717" s="116" t="s">
        <v>17672</v>
      </c>
      <c r="E4717" s="339">
        <v>87050</v>
      </c>
      <c r="F4717" s="194">
        <v>50</v>
      </c>
      <c r="G4717" s="194">
        <v>50</v>
      </c>
      <c r="H4717" s="194" t="s">
        <v>10119</v>
      </c>
      <c r="I4717" s="194">
        <f t="shared" si="219"/>
        <v>0</v>
      </c>
      <c r="J4717" s="116" t="s">
        <v>10120</v>
      </c>
      <c r="K4717" s="116" t="s">
        <v>15827</v>
      </c>
      <c r="L4717" s="197">
        <v>45833</v>
      </c>
      <c r="M4717" s="116"/>
      <c r="N4717" s="197">
        <v>45874</v>
      </c>
      <c r="O4717" s="388">
        <f t="shared" si="220"/>
        <v>1741</v>
      </c>
      <c r="P4717" s="339">
        <f t="shared" si="221"/>
        <v>0</v>
      </c>
    </row>
    <row r="4718" spans="1:16" hidden="1" x14ac:dyDescent="0.25">
      <c r="A4718" s="116">
        <v>139830</v>
      </c>
      <c r="B4718" s="116">
        <v>20</v>
      </c>
      <c r="C4718" s="116">
        <v>1010100750</v>
      </c>
      <c r="D4718" s="116" t="s">
        <v>11041</v>
      </c>
      <c r="E4718" s="339">
        <v>17741.400000000001</v>
      </c>
      <c r="F4718" s="194">
        <v>10</v>
      </c>
      <c r="G4718" s="194">
        <v>10</v>
      </c>
      <c r="H4718" s="194" t="s">
        <v>10119</v>
      </c>
      <c r="I4718" s="194">
        <f t="shared" si="219"/>
        <v>0</v>
      </c>
      <c r="J4718" s="116" t="s">
        <v>10120</v>
      </c>
      <c r="K4718" s="116" t="s">
        <v>15827</v>
      </c>
      <c r="L4718" s="197">
        <v>45833</v>
      </c>
      <c r="M4718" s="116"/>
      <c r="N4718" s="197">
        <v>45874</v>
      </c>
      <c r="O4718" s="388">
        <f t="shared" si="220"/>
        <v>1774.14</v>
      </c>
      <c r="P4718" s="339">
        <f t="shared" si="221"/>
        <v>0</v>
      </c>
    </row>
    <row r="4719" spans="1:16" hidden="1" x14ac:dyDescent="0.25">
      <c r="A4719" s="116">
        <v>139830</v>
      </c>
      <c r="B4719" s="116">
        <v>8</v>
      </c>
      <c r="C4719" s="116">
        <v>1010101250</v>
      </c>
      <c r="D4719" s="116" t="s">
        <v>17477</v>
      </c>
      <c r="E4719" s="339">
        <v>9046.75</v>
      </c>
      <c r="F4719" s="194">
        <v>25</v>
      </c>
      <c r="G4719" s="194">
        <v>25</v>
      </c>
      <c r="H4719" s="194" t="s">
        <v>10119</v>
      </c>
      <c r="I4719" s="194">
        <f t="shared" si="219"/>
        <v>0</v>
      </c>
      <c r="J4719" s="116" t="s">
        <v>10120</v>
      </c>
      <c r="K4719" s="116" t="s">
        <v>15827</v>
      </c>
      <c r="L4719" s="197">
        <v>45833</v>
      </c>
      <c r="M4719" s="116"/>
      <c r="N4719" s="197">
        <v>45840</v>
      </c>
      <c r="O4719" s="388">
        <f t="shared" si="220"/>
        <v>361.87</v>
      </c>
      <c r="P4719" s="339">
        <f t="shared" si="221"/>
        <v>0</v>
      </c>
    </row>
    <row r="4720" spans="1:16" hidden="1" x14ac:dyDescent="0.25">
      <c r="A4720" s="116">
        <v>139830</v>
      </c>
      <c r="B4720" s="116">
        <v>15</v>
      </c>
      <c r="C4720" s="116">
        <v>1010103010</v>
      </c>
      <c r="D4720" s="116" t="s">
        <v>10839</v>
      </c>
      <c r="E4720" s="339">
        <v>74250</v>
      </c>
      <c r="F4720" s="194">
        <v>15</v>
      </c>
      <c r="G4720" s="194">
        <v>15</v>
      </c>
      <c r="H4720" s="194" t="s">
        <v>10119</v>
      </c>
      <c r="I4720" s="194">
        <f t="shared" si="219"/>
        <v>0</v>
      </c>
      <c r="J4720" s="116" t="s">
        <v>10120</v>
      </c>
      <c r="K4720" s="116" t="s">
        <v>15827</v>
      </c>
      <c r="L4720" s="197">
        <v>45833</v>
      </c>
      <c r="M4720" s="116"/>
      <c r="N4720" s="197">
        <v>45881</v>
      </c>
      <c r="O4720" s="388">
        <f t="shared" si="220"/>
        <v>4950</v>
      </c>
      <c r="P4720" s="339">
        <f t="shared" si="221"/>
        <v>0</v>
      </c>
    </row>
    <row r="4721" spans="1:16" hidden="1" x14ac:dyDescent="0.25">
      <c r="A4721" s="116">
        <v>139830</v>
      </c>
      <c r="B4721" s="116">
        <v>4</v>
      </c>
      <c r="C4721" s="116">
        <v>1015100020</v>
      </c>
      <c r="D4721" s="116" t="s">
        <v>10351</v>
      </c>
      <c r="E4721" s="339">
        <v>38750</v>
      </c>
      <c r="F4721" s="194">
        <v>1</v>
      </c>
      <c r="G4721" s="194">
        <v>1</v>
      </c>
      <c r="H4721" s="194" t="s">
        <v>10119</v>
      </c>
      <c r="I4721" s="194">
        <f t="shared" si="219"/>
        <v>0</v>
      </c>
      <c r="J4721" s="116" t="s">
        <v>10120</v>
      </c>
      <c r="K4721" s="116" t="s">
        <v>15827</v>
      </c>
      <c r="L4721" s="197">
        <v>45833</v>
      </c>
      <c r="M4721" s="116"/>
      <c r="N4721" s="197">
        <v>45840</v>
      </c>
      <c r="O4721" s="388">
        <f t="shared" si="220"/>
        <v>38750</v>
      </c>
      <c r="P4721" s="339">
        <f t="shared" si="221"/>
        <v>0</v>
      </c>
    </row>
    <row r="4722" spans="1:16" hidden="1" x14ac:dyDescent="0.25">
      <c r="A4722" s="116">
        <v>139830</v>
      </c>
      <c r="B4722" s="116">
        <v>7</v>
      </c>
      <c r="C4722" s="116">
        <v>1016100000</v>
      </c>
      <c r="D4722" s="116" t="s">
        <v>10650</v>
      </c>
      <c r="E4722" s="339">
        <v>10968</v>
      </c>
      <c r="F4722" s="194">
        <v>1</v>
      </c>
      <c r="G4722" s="194">
        <v>1</v>
      </c>
      <c r="H4722" s="194" t="s">
        <v>10119</v>
      </c>
      <c r="I4722" s="194">
        <f t="shared" si="219"/>
        <v>0</v>
      </c>
      <c r="J4722" s="116" t="s">
        <v>10120</v>
      </c>
      <c r="K4722" s="116" t="s">
        <v>15827</v>
      </c>
      <c r="L4722" s="197">
        <v>45833</v>
      </c>
      <c r="M4722" s="116"/>
      <c r="N4722" s="197">
        <v>45852</v>
      </c>
      <c r="O4722" s="388">
        <f t="shared" si="220"/>
        <v>10968</v>
      </c>
      <c r="P4722" s="339">
        <f t="shared" si="221"/>
        <v>0</v>
      </c>
    </row>
    <row r="4723" spans="1:16" hidden="1" x14ac:dyDescent="0.25">
      <c r="A4723" s="116">
        <v>139830</v>
      </c>
      <c r="B4723" s="116">
        <v>6</v>
      </c>
      <c r="C4723" s="116">
        <v>1016101010</v>
      </c>
      <c r="D4723" s="116" t="s">
        <v>10655</v>
      </c>
      <c r="E4723" s="339">
        <v>18799</v>
      </c>
      <c r="F4723" s="194">
        <v>1</v>
      </c>
      <c r="G4723" s="194">
        <v>1</v>
      </c>
      <c r="H4723" s="194" t="s">
        <v>10119</v>
      </c>
      <c r="I4723" s="194">
        <f t="shared" ref="I4723:I4786" si="222">+F4723-G4723</f>
        <v>0</v>
      </c>
      <c r="J4723" s="116" t="s">
        <v>10120</v>
      </c>
      <c r="K4723" s="116" t="s">
        <v>15827</v>
      </c>
      <c r="L4723" s="197">
        <v>45833</v>
      </c>
      <c r="M4723" s="116"/>
      <c r="N4723" s="197">
        <v>45840</v>
      </c>
      <c r="O4723" s="388">
        <f t="shared" ref="O4723:O4786" si="223">+E4723/F4723</f>
        <v>18799</v>
      </c>
      <c r="P4723" s="339">
        <f t="shared" ref="P4723:P4786" si="224">+O4723*I4723</f>
        <v>0</v>
      </c>
    </row>
    <row r="4724" spans="1:16" hidden="1" x14ac:dyDescent="0.25">
      <c r="A4724" s="116">
        <v>139830</v>
      </c>
      <c r="B4724" s="116">
        <v>13</v>
      </c>
      <c r="C4724" s="116">
        <v>1016101380</v>
      </c>
      <c r="D4724" s="116" t="s">
        <v>10854</v>
      </c>
      <c r="E4724" s="339">
        <v>18423</v>
      </c>
      <c r="F4724" s="194">
        <v>1</v>
      </c>
      <c r="G4724" s="194">
        <v>1</v>
      </c>
      <c r="H4724" s="194" t="s">
        <v>10119</v>
      </c>
      <c r="I4724" s="194">
        <f t="shared" si="222"/>
        <v>0</v>
      </c>
      <c r="J4724" s="116" t="s">
        <v>10120</v>
      </c>
      <c r="K4724" s="116" t="s">
        <v>15827</v>
      </c>
      <c r="L4724" s="197">
        <v>45833</v>
      </c>
      <c r="M4724" s="116"/>
      <c r="N4724" s="197">
        <v>45840</v>
      </c>
      <c r="O4724" s="388">
        <f t="shared" si="223"/>
        <v>18423</v>
      </c>
      <c r="P4724" s="339">
        <f t="shared" si="224"/>
        <v>0</v>
      </c>
    </row>
    <row r="4725" spans="1:16" hidden="1" x14ac:dyDescent="0.25">
      <c r="A4725" s="116">
        <v>139830</v>
      </c>
      <c r="B4725" s="116">
        <v>1</v>
      </c>
      <c r="C4725" s="116">
        <v>1019100040</v>
      </c>
      <c r="D4725" s="116" t="s">
        <v>10643</v>
      </c>
      <c r="E4725" s="339">
        <v>5946.66</v>
      </c>
      <c r="F4725" s="194">
        <v>2</v>
      </c>
      <c r="G4725" s="194">
        <v>2</v>
      </c>
      <c r="H4725" s="194" t="s">
        <v>10119</v>
      </c>
      <c r="I4725" s="194">
        <f t="shared" si="222"/>
        <v>0</v>
      </c>
      <c r="J4725" s="116" t="s">
        <v>10120</v>
      </c>
      <c r="K4725" s="116" t="s">
        <v>15827</v>
      </c>
      <c r="L4725" s="197">
        <v>45833</v>
      </c>
      <c r="M4725" s="116"/>
      <c r="N4725" s="197">
        <v>45840</v>
      </c>
      <c r="O4725" s="388">
        <f t="shared" si="223"/>
        <v>2973.33</v>
      </c>
      <c r="P4725" s="339">
        <f t="shared" si="224"/>
        <v>0</v>
      </c>
    </row>
    <row r="4726" spans="1:16" hidden="1" x14ac:dyDescent="0.25">
      <c r="A4726" s="116">
        <v>139830</v>
      </c>
      <c r="B4726" s="116">
        <v>17</v>
      </c>
      <c r="C4726" s="116">
        <v>1019101600</v>
      </c>
      <c r="D4726" s="116" t="s">
        <v>10852</v>
      </c>
      <c r="E4726" s="339">
        <v>263920</v>
      </c>
      <c r="F4726" s="194">
        <v>10</v>
      </c>
      <c r="G4726" s="194">
        <v>10</v>
      </c>
      <c r="H4726" s="194" t="s">
        <v>10119</v>
      </c>
      <c r="I4726" s="194">
        <f t="shared" si="222"/>
        <v>0</v>
      </c>
      <c r="J4726" s="116" t="s">
        <v>10120</v>
      </c>
      <c r="K4726" s="116" t="s">
        <v>15827</v>
      </c>
      <c r="L4726" s="197">
        <v>45833</v>
      </c>
      <c r="M4726" s="116"/>
      <c r="N4726" s="197">
        <v>45890</v>
      </c>
      <c r="O4726" s="388">
        <f t="shared" si="223"/>
        <v>26392</v>
      </c>
      <c r="P4726" s="339">
        <f t="shared" si="224"/>
        <v>0</v>
      </c>
    </row>
    <row r="4727" spans="1:16" hidden="1" x14ac:dyDescent="0.25">
      <c r="A4727" s="116">
        <v>139830</v>
      </c>
      <c r="B4727" s="116">
        <v>3</v>
      </c>
      <c r="C4727" s="116">
        <v>1023100140</v>
      </c>
      <c r="D4727" s="116" t="s">
        <v>11171</v>
      </c>
      <c r="E4727" s="339">
        <v>36780.019999999997</v>
      </c>
      <c r="F4727" s="194">
        <v>2</v>
      </c>
      <c r="G4727" s="194">
        <v>2</v>
      </c>
      <c r="H4727" s="194" t="s">
        <v>10119</v>
      </c>
      <c r="I4727" s="194">
        <f t="shared" si="222"/>
        <v>0</v>
      </c>
      <c r="J4727" s="116" t="s">
        <v>10120</v>
      </c>
      <c r="K4727" s="116" t="s">
        <v>15827</v>
      </c>
      <c r="L4727" s="197">
        <v>45833</v>
      </c>
      <c r="M4727" s="116"/>
      <c r="N4727" s="197">
        <v>45840</v>
      </c>
      <c r="O4727" s="388">
        <f t="shared" si="223"/>
        <v>18390.009999999998</v>
      </c>
      <c r="P4727" s="339">
        <f t="shared" si="224"/>
        <v>0</v>
      </c>
    </row>
    <row r="4728" spans="1:16" hidden="1" x14ac:dyDescent="0.25">
      <c r="A4728" s="116">
        <v>139830</v>
      </c>
      <c r="B4728" s="116">
        <v>2</v>
      </c>
      <c r="C4728" s="116">
        <v>1023100340</v>
      </c>
      <c r="D4728" s="116" t="s">
        <v>10969</v>
      </c>
      <c r="E4728" s="339">
        <v>36780</v>
      </c>
      <c r="F4728" s="194">
        <v>2</v>
      </c>
      <c r="G4728" s="194">
        <v>2</v>
      </c>
      <c r="H4728" s="194" t="s">
        <v>10119</v>
      </c>
      <c r="I4728" s="194">
        <f t="shared" si="222"/>
        <v>0</v>
      </c>
      <c r="J4728" s="116" t="s">
        <v>10120</v>
      </c>
      <c r="K4728" s="116" t="s">
        <v>15827</v>
      </c>
      <c r="L4728" s="197">
        <v>45833</v>
      </c>
      <c r="M4728" s="116"/>
      <c r="N4728" s="197">
        <v>45840</v>
      </c>
      <c r="O4728" s="388">
        <f t="shared" si="223"/>
        <v>18390</v>
      </c>
      <c r="P4728" s="339">
        <f t="shared" si="224"/>
        <v>0</v>
      </c>
    </row>
    <row r="4729" spans="1:16" hidden="1" x14ac:dyDescent="0.25">
      <c r="A4729" s="116">
        <v>139830</v>
      </c>
      <c r="B4729" s="116">
        <v>11</v>
      </c>
      <c r="C4729" s="116">
        <v>1113100220</v>
      </c>
      <c r="D4729" s="116" t="s">
        <v>8599</v>
      </c>
      <c r="E4729" s="339">
        <v>45016.68</v>
      </c>
      <c r="F4729" s="194">
        <v>3</v>
      </c>
      <c r="G4729" s="194">
        <v>3</v>
      </c>
      <c r="H4729" s="194" t="s">
        <v>10119</v>
      </c>
      <c r="I4729" s="194">
        <f t="shared" si="222"/>
        <v>0</v>
      </c>
      <c r="J4729" s="116" t="s">
        <v>10120</v>
      </c>
      <c r="K4729" s="116" t="s">
        <v>15827</v>
      </c>
      <c r="L4729" s="197">
        <v>45833</v>
      </c>
      <c r="M4729" s="116"/>
      <c r="N4729" s="197">
        <v>45881</v>
      </c>
      <c r="O4729" s="388">
        <f t="shared" si="223"/>
        <v>15005.56</v>
      </c>
      <c r="P4729" s="339">
        <f t="shared" si="224"/>
        <v>0</v>
      </c>
    </row>
    <row r="4730" spans="1:16" hidden="1" x14ac:dyDescent="0.25">
      <c r="A4730" s="116">
        <v>139830</v>
      </c>
      <c r="B4730" s="116">
        <v>5</v>
      </c>
      <c r="C4730" s="116">
        <v>1122100000</v>
      </c>
      <c r="D4730" s="116" t="s">
        <v>11187</v>
      </c>
      <c r="E4730" s="339">
        <v>382195</v>
      </c>
      <c r="F4730" s="194">
        <v>1</v>
      </c>
      <c r="G4730" s="194">
        <v>1</v>
      </c>
      <c r="H4730" s="194" t="s">
        <v>10119</v>
      </c>
      <c r="I4730" s="194">
        <f t="shared" si="222"/>
        <v>0</v>
      </c>
      <c r="J4730" s="116" t="s">
        <v>10120</v>
      </c>
      <c r="K4730" s="116" t="s">
        <v>15827</v>
      </c>
      <c r="L4730" s="197">
        <v>45833</v>
      </c>
      <c r="M4730" s="116"/>
      <c r="N4730" s="197">
        <v>45840</v>
      </c>
      <c r="O4730" s="388">
        <f t="shared" si="223"/>
        <v>382195</v>
      </c>
      <c r="P4730" s="339">
        <f t="shared" si="224"/>
        <v>0</v>
      </c>
    </row>
    <row r="4731" spans="1:16" hidden="1" x14ac:dyDescent="0.25">
      <c r="A4731" s="116">
        <v>139830</v>
      </c>
      <c r="B4731" s="116">
        <v>12</v>
      </c>
      <c r="C4731" s="116">
        <v>1512107790</v>
      </c>
      <c r="D4731" s="116" t="s">
        <v>17606</v>
      </c>
      <c r="E4731" s="339">
        <v>5760</v>
      </c>
      <c r="F4731" s="194">
        <v>12</v>
      </c>
      <c r="G4731" s="194">
        <v>12</v>
      </c>
      <c r="H4731" s="194" t="s">
        <v>10119</v>
      </c>
      <c r="I4731" s="194">
        <f t="shared" si="222"/>
        <v>0</v>
      </c>
      <c r="J4731" s="116" t="s">
        <v>10120</v>
      </c>
      <c r="K4731" s="116" t="s">
        <v>15827</v>
      </c>
      <c r="L4731" s="197">
        <v>45833</v>
      </c>
      <c r="M4731" s="116"/>
      <c r="N4731" s="197">
        <v>45840</v>
      </c>
      <c r="O4731" s="388">
        <f t="shared" si="223"/>
        <v>480</v>
      </c>
      <c r="P4731" s="339">
        <f t="shared" si="224"/>
        <v>0</v>
      </c>
    </row>
    <row r="4732" spans="1:16" hidden="1" x14ac:dyDescent="0.25">
      <c r="A4732" s="116">
        <v>139830</v>
      </c>
      <c r="B4732" s="116">
        <v>16</v>
      </c>
      <c r="C4732" s="116">
        <v>1514100320</v>
      </c>
      <c r="D4732" s="116" t="s">
        <v>11283</v>
      </c>
      <c r="E4732" s="339">
        <v>19897.04</v>
      </c>
      <c r="F4732" s="194">
        <v>4</v>
      </c>
      <c r="G4732" s="194">
        <v>4</v>
      </c>
      <c r="H4732" s="194" t="s">
        <v>10119</v>
      </c>
      <c r="I4732" s="194">
        <f t="shared" si="222"/>
        <v>0</v>
      </c>
      <c r="J4732" s="116" t="s">
        <v>10120</v>
      </c>
      <c r="K4732" s="116" t="s">
        <v>15827</v>
      </c>
      <c r="L4732" s="197">
        <v>45833</v>
      </c>
      <c r="M4732" s="116"/>
      <c r="N4732" s="197">
        <v>45840</v>
      </c>
      <c r="O4732" s="388">
        <f t="shared" si="223"/>
        <v>4974.26</v>
      </c>
      <c r="P4732" s="339">
        <f t="shared" si="224"/>
        <v>0</v>
      </c>
    </row>
    <row r="4733" spans="1:16" hidden="1" x14ac:dyDescent="0.25">
      <c r="A4733" s="116">
        <v>139830</v>
      </c>
      <c r="B4733" s="116">
        <v>10</v>
      </c>
      <c r="C4733" s="116">
        <v>1523100200</v>
      </c>
      <c r="D4733" s="116" t="s">
        <v>11324</v>
      </c>
      <c r="E4733" s="339">
        <v>108000</v>
      </c>
      <c r="F4733" s="194">
        <v>10</v>
      </c>
      <c r="G4733" s="194">
        <v>10</v>
      </c>
      <c r="H4733" s="194" t="s">
        <v>10119</v>
      </c>
      <c r="I4733" s="194">
        <f t="shared" si="222"/>
        <v>0</v>
      </c>
      <c r="J4733" s="116" t="s">
        <v>10120</v>
      </c>
      <c r="K4733" s="116" t="s">
        <v>15827</v>
      </c>
      <c r="L4733" s="197">
        <v>45833</v>
      </c>
      <c r="M4733" s="116"/>
      <c r="N4733" s="197">
        <v>45840</v>
      </c>
      <c r="O4733" s="388">
        <f t="shared" si="223"/>
        <v>10800</v>
      </c>
      <c r="P4733" s="339">
        <f t="shared" si="224"/>
        <v>0</v>
      </c>
    </row>
    <row r="4734" spans="1:16" hidden="1" x14ac:dyDescent="0.25">
      <c r="A4734" s="116">
        <v>139830</v>
      </c>
      <c r="B4734" s="116">
        <v>19</v>
      </c>
      <c r="C4734" s="116">
        <v>1546101870</v>
      </c>
      <c r="D4734" s="116" t="s">
        <v>16201</v>
      </c>
      <c r="E4734" s="339">
        <v>28744.5</v>
      </c>
      <c r="F4734" s="194">
        <v>50</v>
      </c>
      <c r="G4734" s="194">
        <v>50</v>
      </c>
      <c r="H4734" s="194" t="s">
        <v>10119</v>
      </c>
      <c r="I4734" s="194">
        <f t="shared" si="222"/>
        <v>0</v>
      </c>
      <c r="J4734" s="116" t="s">
        <v>10120</v>
      </c>
      <c r="K4734" s="116" t="s">
        <v>15827</v>
      </c>
      <c r="L4734" s="197">
        <v>45833</v>
      </c>
      <c r="M4734" s="116"/>
      <c r="N4734" s="197">
        <v>45840</v>
      </c>
      <c r="O4734" s="388">
        <f t="shared" si="223"/>
        <v>574.89</v>
      </c>
      <c r="P4734" s="339">
        <f t="shared" si="224"/>
        <v>0</v>
      </c>
    </row>
    <row r="4735" spans="1:16" hidden="1" x14ac:dyDescent="0.25">
      <c r="A4735" s="116">
        <v>139830</v>
      </c>
      <c r="B4735" s="116">
        <v>21</v>
      </c>
      <c r="C4735" s="116">
        <v>1546101890</v>
      </c>
      <c r="D4735" s="116" t="s">
        <v>17459</v>
      </c>
      <c r="E4735" s="339">
        <v>20238.400000000001</v>
      </c>
      <c r="F4735" s="194">
        <v>10</v>
      </c>
      <c r="G4735" s="194">
        <v>10</v>
      </c>
      <c r="H4735" s="194" t="s">
        <v>10119</v>
      </c>
      <c r="I4735" s="194">
        <f t="shared" si="222"/>
        <v>0</v>
      </c>
      <c r="J4735" s="116" t="s">
        <v>10120</v>
      </c>
      <c r="K4735" s="116" t="s">
        <v>15827</v>
      </c>
      <c r="L4735" s="197">
        <v>45833</v>
      </c>
      <c r="M4735" s="116"/>
      <c r="N4735" s="197">
        <v>45840</v>
      </c>
      <c r="O4735" s="388">
        <f t="shared" si="223"/>
        <v>2023.8400000000001</v>
      </c>
      <c r="P4735" s="339">
        <f t="shared" si="224"/>
        <v>0</v>
      </c>
    </row>
    <row r="4736" spans="1:16" hidden="1" x14ac:dyDescent="0.25">
      <c r="A4736" s="116">
        <v>139830</v>
      </c>
      <c r="B4736" s="116">
        <v>9</v>
      </c>
      <c r="C4736" s="116">
        <v>1810101750</v>
      </c>
      <c r="D4736" s="116" t="s">
        <v>11365</v>
      </c>
      <c r="E4736" s="339">
        <v>22060.7</v>
      </c>
      <c r="F4736" s="194">
        <v>5</v>
      </c>
      <c r="G4736" s="194">
        <v>5</v>
      </c>
      <c r="H4736" s="194" t="s">
        <v>10119</v>
      </c>
      <c r="I4736" s="194">
        <f t="shared" si="222"/>
        <v>0</v>
      </c>
      <c r="J4736" s="116" t="s">
        <v>10120</v>
      </c>
      <c r="K4736" s="116" t="s">
        <v>15827</v>
      </c>
      <c r="L4736" s="197">
        <v>45833</v>
      </c>
      <c r="M4736" s="116"/>
      <c r="N4736" s="197">
        <v>45840</v>
      </c>
      <c r="O4736" s="388">
        <f t="shared" si="223"/>
        <v>4412.1400000000003</v>
      </c>
      <c r="P4736" s="339">
        <f t="shared" si="224"/>
        <v>0</v>
      </c>
    </row>
    <row r="4737" spans="1:16" hidden="1" x14ac:dyDescent="0.25">
      <c r="A4737" s="116">
        <v>139830</v>
      </c>
      <c r="B4737" s="116">
        <v>14</v>
      </c>
      <c r="C4737" s="116">
        <v>1810105190</v>
      </c>
      <c r="D4737" s="116" t="s">
        <v>10568</v>
      </c>
      <c r="E4737" s="339">
        <v>2563.92</v>
      </c>
      <c r="F4737" s="194">
        <v>12</v>
      </c>
      <c r="G4737" s="194">
        <v>12</v>
      </c>
      <c r="H4737" s="194" t="s">
        <v>10119</v>
      </c>
      <c r="I4737" s="194">
        <f t="shared" si="222"/>
        <v>0</v>
      </c>
      <c r="J4737" s="116" t="s">
        <v>10120</v>
      </c>
      <c r="K4737" s="116" t="s">
        <v>15827</v>
      </c>
      <c r="L4737" s="197">
        <v>45833</v>
      </c>
      <c r="M4737" s="116"/>
      <c r="N4737" s="197">
        <v>45840</v>
      </c>
      <c r="O4737" s="388">
        <f t="shared" si="223"/>
        <v>213.66</v>
      </c>
      <c r="P4737" s="339">
        <f t="shared" si="224"/>
        <v>0</v>
      </c>
    </row>
    <row r="4738" spans="1:16" hidden="1" x14ac:dyDescent="0.25">
      <c r="A4738" s="116">
        <v>139866</v>
      </c>
      <c r="B4738" s="116">
        <v>1</v>
      </c>
      <c r="C4738" s="116">
        <v>1610100300</v>
      </c>
      <c r="D4738" s="116" t="s">
        <v>10965</v>
      </c>
      <c r="E4738" s="339">
        <v>35850</v>
      </c>
      <c r="F4738" s="194">
        <v>10</v>
      </c>
      <c r="G4738" s="194">
        <v>10</v>
      </c>
      <c r="H4738" s="194" t="s">
        <v>10119</v>
      </c>
      <c r="I4738" s="194">
        <f t="shared" si="222"/>
        <v>0</v>
      </c>
      <c r="J4738" s="116" t="s">
        <v>10120</v>
      </c>
      <c r="K4738" s="116" t="s">
        <v>10121</v>
      </c>
      <c r="L4738" s="197">
        <v>45839</v>
      </c>
      <c r="M4738" s="116"/>
      <c r="N4738" s="197">
        <v>45853</v>
      </c>
      <c r="O4738" s="388">
        <f t="shared" si="223"/>
        <v>3585</v>
      </c>
      <c r="P4738" s="339">
        <f t="shared" si="224"/>
        <v>0</v>
      </c>
    </row>
    <row r="4739" spans="1:16" hidden="1" x14ac:dyDescent="0.25">
      <c r="A4739" s="116">
        <v>139867</v>
      </c>
      <c r="B4739" s="116">
        <v>3</v>
      </c>
      <c r="C4739" s="116">
        <v>1310101730</v>
      </c>
      <c r="D4739" s="116" t="s">
        <v>17572</v>
      </c>
      <c r="E4739" s="339">
        <v>277379.86</v>
      </c>
      <c r="F4739" s="194">
        <v>2</v>
      </c>
      <c r="G4739" s="194">
        <v>2</v>
      </c>
      <c r="H4739" s="194" t="s">
        <v>10119</v>
      </c>
      <c r="I4739" s="194">
        <f t="shared" si="222"/>
        <v>0</v>
      </c>
      <c r="J4739" s="116" t="s">
        <v>10120</v>
      </c>
      <c r="K4739" s="116" t="s">
        <v>15536</v>
      </c>
      <c r="L4739" s="197">
        <v>45833</v>
      </c>
      <c r="M4739" s="116" t="s">
        <v>15882</v>
      </c>
      <c r="N4739" s="197">
        <v>45852</v>
      </c>
      <c r="O4739" s="388">
        <f t="shared" si="223"/>
        <v>138689.93</v>
      </c>
      <c r="P4739" s="339">
        <f t="shared" si="224"/>
        <v>0</v>
      </c>
    </row>
    <row r="4740" spans="1:16" hidden="1" x14ac:dyDescent="0.25">
      <c r="A4740" s="116">
        <v>139867</v>
      </c>
      <c r="B4740" s="116">
        <v>4</v>
      </c>
      <c r="C4740" s="116">
        <v>1310101740</v>
      </c>
      <c r="D4740" s="116" t="s">
        <v>10700</v>
      </c>
      <c r="E4740" s="339">
        <v>366982.32</v>
      </c>
      <c r="F4740" s="194">
        <v>8</v>
      </c>
      <c r="G4740" s="194">
        <v>8</v>
      </c>
      <c r="H4740" s="194" t="s">
        <v>10119</v>
      </c>
      <c r="I4740" s="194">
        <f t="shared" si="222"/>
        <v>0</v>
      </c>
      <c r="J4740" s="116" t="s">
        <v>10120</v>
      </c>
      <c r="K4740" s="116" t="s">
        <v>15536</v>
      </c>
      <c r="L4740" s="197">
        <v>45833</v>
      </c>
      <c r="M4740" s="116" t="s">
        <v>15813</v>
      </c>
      <c r="N4740" s="197">
        <v>45852</v>
      </c>
      <c r="O4740" s="388">
        <f t="shared" si="223"/>
        <v>45872.79</v>
      </c>
      <c r="P4740" s="339">
        <f t="shared" si="224"/>
        <v>0</v>
      </c>
    </row>
    <row r="4741" spans="1:16" hidden="1" x14ac:dyDescent="0.25">
      <c r="A4741" s="116">
        <v>139867</v>
      </c>
      <c r="B4741" s="116">
        <v>1</v>
      </c>
      <c r="C4741" s="116">
        <v>1315103420</v>
      </c>
      <c r="D4741" s="116" t="s">
        <v>8929</v>
      </c>
      <c r="E4741" s="339">
        <v>1173080</v>
      </c>
      <c r="F4741" s="194">
        <v>1</v>
      </c>
      <c r="G4741" s="194">
        <v>1</v>
      </c>
      <c r="H4741" s="194" t="s">
        <v>10119</v>
      </c>
      <c r="I4741" s="194">
        <f t="shared" si="222"/>
        <v>0</v>
      </c>
      <c r="J4741" s="116" t="s">
        <v>10120</v>
      </c>
      <c r="K4741" s="116" t="s">
        <v>15536</v>
      </c>
      <c r="L4741" s="197">
        <v>45833</v>
      </c>
      <c r="M4741" s="116"/>
      <c r="N4741" s="197">
        <v>45840</v>
      </c>
      <c r="O4741" s="388">
        <f t="shared" si="223"/>
        <v>1173080</v>
      </c>
      <c r="P4741" s="339">
        <f t="shared" si="224"/>
        <v>0</v>
      </c>
    </row>
    <row r="4742" spans="1:16" hidden="1" x14ac:dyDescent="0.25">
      <c r="A4742" s="116">
        <v>139867</v>
      </c>
      <c r="B4742" s="116">
        <v>2</v>
      </c>
      <c r="C4742" s="116">
        <v>1315103470</v>
      </c>
      <c r="D4742" s="116" t="s">
        <v>7983</v>
      </c>
      <c r="E4742" s="339">
        <v>344925</v>
      </c>
      <c r="F4742" s="194">
        <v>1</v>
      </c>
      <c r="G4742" s="194">
        <v>1</v>
      </c>
      <c r="H4742" s="194" t="s">
        <v>10119</v>
      </c>
      <c r="I4742" s="194">
        <f t="shared" si="222"/>
        <v>0</v>
      </c>
      <c r="J4742" s="116" t="s">
        <v>10120</v>
      </c>
      <c r="K4742" s="116" t="s">
        <v>15536</v>
      </c>
      <c r="L4742" s="197">
        <v>45833</v>
      </c>
      <c r="M4742" s="116" t="s">
        <v>17831</v>
      </c>
      <c r="N4742" s="197">
        <v>45840</v>
      </c>
      <c r="O4742" s="388">
        <f t="shared" si="223"/>
        <v>344925</v>
      </c>
      <c r="P4742" s="339">
        <f t="shared" si="224"/>
        <v>0</v>
      </c>
    </row>
    <row r="4743" spans="1:16" hidden="1" x14ac:dyDescent="0.25">
      <c r="A4743" s="116">
        <v>139867</v>
      </c>
      <c r="B4743" s="116">
        <v>5</v>
      </c>
      <c r="C4743" s="116">
        <v>1321100480</v>
      </c>
      <c r="D4743" s="116" t="s">
        <v>10385</v>
      </c>
      <c r="E4743" s="339">
        <v>487171.04</v>
      </c>
      <c r="F4743" s="194">
        <v>8</v>
      </c>
      <c r="G4743" s="194">
        <v>8</v>
      </c>
      <c r="H4743" s="194" t="s">
        <v>10119</v>
      </c>
      <c r="I4743" s="194">
        <f t="shared" si="222"/>
        <v>0</v>
      </c>
      <c r="J4743" s="116" t="s">
        <v>10120</v>
      </c>
      <c r="K4743" s="116" t="s">
        <v>15536</v>
      </c>
      <c r="L4743" s="197">
        <v>45833</v>
      </c>
      <c r="M4743" s="116" t="s">
        <v>15812</v>
      </c>
      <c r="N4743" s="197">
        <v>45838</v>
      </c>
      <c r="O4743" s="388">
        <f t="shared" si="223"/>
        <v>60896.38</v>
      </c>
      <c r="P4743" s="339">
        <f t="shared" si="224"/>
        <v>0</v>
      </c>
    </row>
    <row r="4744" spans="1:16" hidden="1" x14ac:dyDescent="0.25">
      <c r="A4744" s="116">
        <v>139867</v>
      </c>
      <c r="B4744" s="116">
        <v>6</v>
      </c>
      <c r="C4744" s="116">
        <v>1321100610</v>
      </c>
      <c r="D4744" s="116" t="s">
        <v>6938</v>
      </c>
      <c r="E4744" s="339">
        <v>497297.16</v>
      </c>
      <c r="F4744" s="194">
        <v>12</v>
      </c>
      <c r="G4744" s="194">
        <v>12</v>
      </c>
      <c r="H4744" s="194" t="s">
        <v>10119</v>
      </c>
      <c r="I4744" s="194">
        <f t="shared" si="222"/>
        <v>0</v>
      </c>
      <c r="J4744" s="116" t="s">
        <v>10120</v>
      </c>
      <c r="K4744" s="116" t="s">
        <v>15536</v>
      </c>
      <c r="L4744" s="197">
        <v>45833</v>
      </c>
      <c r="M4744" s="116" t="s">
        <v>15814</v>
      </c>
      <c r="N4744" s="197">
        <v>45852</v>
      </c>
      <c r="O4744" s="388">
        <f t="shared" si="223"/>
        <v>41441.43</v>
      </c>
      <c r="P4744" s="339">
        <f t="shared" si="224"/>
        <v>0</v>
      </c>
    </row>
    <row r="4745" spans="1:16" hidden="1" x14ac:dyDescent="0.25">
      <c r="A4745" s="116">
        <v>139874</v>
      </c>
      <c r="B4745" s="116">
        <v>18</v>
      </c>
      <c r="C4745" s="116">
        <v>1234100260</v>
      </c>
      <c r="D4745" s="116" t="s">
        <v>16191</v>
      </c>
      <c r="E4745" s="339">
        <v>2369.64</v>
      </c>
      <c r="F4745" s="194">
        <v>2</v>
      </c>
      <c r="G4745" s="194">
        <v>2</v>
      </c>
      <c r="H4745" s="194" t="s">
        <v>10119</v>
      </c>
      <c r="I4745" s="194">
        <f t="shared" si="222"/>
        <v>0</v>
      </c>
      <c r="J4745" s="116" t="s">
        <v>10120</v>
      </c>
      <c r="K4745" s="116" t="s">
        <v>15536</v>
      </c>
      <c r="L4745" s="197">
        <v>45833</v>
      </c>
      <c r="M4745" s="116"/>
      <c r="N4745" s="197">
        <v>45869</v>
      </c>
      <c r="O4745" s="388">
        <f t="shared" si="223"/>
        <v>1184.82</v>
      </c>
      <c r="P4745" s="339">
        <f t="shared" si="224"/>
        <v>0</v>
      </c>
    </row>
    <row r="4746" spans="1:16" hidden="1" x14ac:dyDescent="0.25">
      <c r="A4746" s="116">
        <v>139874</v>
      </c>
      <c r="B4746" s="116">
        <v>17</v>
      </c>
      <c r="C4746" s="116">
        <v>1234100630</v>
      </c>
      <c r="D4746" s="116" t="s">
        <v>10382</v>
      </c>
      <c r="E4746" s="339">
        <v>106482</v>
      </c>
      <c r="F4746" s="194">
        <v>2</v>
      </c>
      <c r="G4746" s="194">
        <v>2</v>
      </c>
      <c r="H4746" s="194" t="s">
        <v>10119</v>
      </c>
      <c r="I4746" s="194">
        <f t="shared" si="222"/>
        <v>0</v>
      </c>
      <c r="J4746" s="116" t="s">
        <v>10120</v>
      </c>
      <c r="K4746" s="116" t="s">
        <v>15536</v>
      </c>
      <c r="L4746" s="197">
        <v>45833</v>
      </c>
      <c r="M4746" s="116"/>
      <c r="N4746" s="197">
        <v>45869</v>
      </c>
      <c r="O4746" s="388">
        <f t="shared" si="223"/>
        <v>53241</v>
      </c>
      <c r="P4746" s="339">
        <f t="shared" si="224"/>
        <v>0</v>
      </c>
    </row>
    <row r="4747" spans="1:16" hidden="1" x14ac:dyDescent="0.25">
      <c r="A4747" s="116">
        <v>139874</v>
      </c>
      <c r="B4747" s="116">
        <v>16</v>
      </c>
      <c r="C4747" s="116">
        <v>1237100010</v>
      </c>
      <c r="D4747" s="116" t="s">
        <v>15227</v>
      </c>
      <c r="E4747" s="339">
        <v>466258</v>
      </c>
      <c r="F4747" s="194">
        <v>1</v>
      </c>
      <c r="G4747" s="194">
        <v>1</v>
      </c>
      <c r="H4747" s="194" t="s">
        <v>10119</v>
      </c>
      <c r="I4747" s="194">
        <f t="shared" si="222"/>
        <v>0</v>
      </c>
      <c r="J4747" s="116" t="s">
        <v>10120</v>
      </c>
      <c r="K4747" s="116" t="s">
        <v>15536</v>
      </c>
      <c r="L4747" s="197">
        <v>45833</v>
      </c>
      <c r="M4747" s="116"/>
      <c r="N4747" s="197">
        <v>45869</v>
      </c>
      <c r="O4747" s="388">
        <f t="shared" si="223"/>
        <v>466258</v>
      </c>
      <c r="P4747" s="339">
        <f t="shared" si="224"/>
        <v>0</v>
      </c>
    </row>
    <row r="4748" spans="1:16" hidden="1" x14ac:dyDescent="0.25">
      <c r="A4748" s="116">
        <v>139874</v>
      </c>
      <c r="B4748" s="116">
        <v>15</v>
      </c>
      <c r="C4748" s="116">
        <v>1237100150</v>
      </c>
      <c r="D4748" s="116" t="s">
        <v>15076</v>
      </c>
      <c r="E4748" s="339">
        <v>57289.72</v>
      </c>
      <c r="F4748" s="194">
        <v>2</v>
      </c>
      <c r="G4748" s="194">
        <v>2</v>
      </c>
      <c r="H4748" s="194" t="s">
        <v>10119</v>
      </c>
      <c r="I4748" s="194">
        <f t="shared" si="222"/>
        <v>0</v>
      </c>
      <c r="J4748" s="116" t="s">
        <v>10120</v>
      </c>
      <c r="K4748" s="116" t="s">
        <v>15536</v>
      </c>
      <c r="L4748" s="197">
        <v>45833</v>
      </c>
      <c r="M4748" s="116"/>
      <c r="N4748" s="197">
        <v>45869</v>
      </c>
      <c r="O4748" s="388">
        <f t="shared" si="223"/>
        <v>28644.86</v>
      </c>
      <c r="P4748" s="339">
        <f t="shared" si="224"/>
        <v>0</v>
      </c>
    </row>
    <row r="4749" spans="1:16" hidden="1" x14ac:dyDescent="0.25">
      <c r="A4749" s="116">
        <v>139874</v>
      </c>
      <c r="B4749" s="116">
        <v>14</v>
      </c>
      <c r="C4749" s="116">
        <v>1237100720</v>
      </c>
      <c r="D4749" s="116" t="s">
        <v>17832</v>
      </c>
      <c r="E4749" s="339">
        <v>149779</v>
      </c>
      <c r="F4749" s="194">
        <v>1</v>
      </c>
      <c r="G4749" s="194">
        <v>1</v>
      </c>
      <c r="H4749" s="194" t="s">
        <v>10119</v>
      </c>
      <c r="I4749" s="194">
        <f t="shared" si="222"/>
        <v>0</v>
      </c>
      <c r="J4749" s="116" t="s">
        <v>10120</v>
      </c>
      <c r="K4749" s="116" t="s">
        <v>15536</v>
      </c>
      <c r="L4749" s="197">
        <v>45833</v>
      </c>
      <c r="M4749" s="116"/>
      <c r="N4749" s="197">
        <v>45869</v>
      </c>
      <c r="O4749" s="388">
        <f t="shared" si="223"/>
        <v>149779</v>
      </c>
      <c r="P4749" s="339">
        <f t="shared" si="224"/>
        <v>0</v>
      </c>
    </row>
    <row r="4750" spans="1:16" hidden="1" x14ac:dyDescent="0.25">
      <c r="A4750" s="116">
        <v>139874</v>
      </c>
      <c r="B4750" s="116">
        <v>13</v>
      </c>
      <c r="C4750" s="116">
        <v>1238100070</v>
      </c>
      <c r="D4750" s="116" t="s">
        <v>17502</v>
      </c>
      <c r="E4750" s="339">
        <v>63677</v>
      </c>
      <c r="F4750" s="194">
        <v>1</v>
      </c>
      <c r="G4750" s="194">
        <v>1</v>
      </c>
      <c r="H4750" s="194" t="s">
        <v>10119</v>
      </c>
      <c r="I4750" s="194">
        <f t="shared" si="222"/>
        <v>0</v>
      </c>
      <c r="J4750" s="116" t="s">
        <v>10120</v>
      </c>
      <c r="K4750" s="116" t="s">
        <v>15536</v>
      </c>
      <c r="L4750" s="197">
        <v>45833</v>
      </c>
      <c r="M4750" s="116"/>
      <c r="N4750" s="197">
        <v>45869</v>
      </c>
      <c r="O4750" s="388">
        <f t="shared" si="223"/>
        <v>63677</v>
      </c>
      <c r="P4750" s="339">
        <f t="shared" si="224"/>
        <v>0</v>
      </c>
    </row>
    <row r="4751" spans="1:16" hidden="1" x14ac:dyDescent="0.25">
      <c r="A4751" s="116">
        <v>139874</v>
      </c>
      <c r="B4751" s="116">
        <v>11</v>
      </c>
      <c r="C4751" s="116">
        <v>1521100030</v>
      </c>
      <c r="D4751" s="116" t="s">
        <v>16199</v>
      </c>
      <c r="E4751" s="339">
        <v>416.32</v>
      </c>
      <c r="F4751" s="194">
        <v>16</v>
      </c>
      <c r="G4751" s="194">
        <v>16</v>
      </c>
      <c r="H4751" s="194" t="s">
        <v>10119</v>
      </c>
      <c r="I4751" s="194">
        <f t="shared" si="222"/>
        <v>0</v>
      </c>
      <c r="J4751" s="116" t="s">
        <v>10120</v>
      </c>
      <c r="K4751" s="116" t="s">
        <v>15536</v>
      </c>
      <c r="L4751" s="197">
        <v>45833</v>
      </c>
      <c r="M4751" s="116"/>
      <c r="N4751" s="197">
        <v>45869</v>
      </c>
      <c r="O4751" s="388">
        <f t="shared" si="223"/>
        <v>26.02</v>
      </c>
      <c r="P4751" s="339">
        <f t="shared" si="224"/>
        <v>0</v>
      </c>
    </row>
    <row r="4752" spans="1:16" hidden="1" x14ac:dyDescent="0.25">
      <c r="A4752" s="116">
        <v>139874</v>
      </c>
      <c r="B4752" s="116">
        <v>12</v>
      </c>
      <c r="C4752" s="116">
        <v>1521100030</v>
      </c>
      <c r="D4752" s="116" t="s">
        <v>16199</v>
      </c>
      <c r="E4752" s="339">
        <v>104.08</v>
      </c>
      <c r="F4752" s="194">
        <v>4</v>
      </c>
      <c r="G4752" s="194">
        <v>4</v>
      </c>
      <c r="H4752" s="194" t="s">
        <v>10119</v>
      </c>
      <c r="I4752" s="194">
        <f t="shared" si="222"/>
        <v>0</v>
      </c>
      <c r="J4752" s="116" t="s">
        <v>10120</v>
      </c>
      <c r="K4752" s="116" t="s">
        <v>15536</v>
      </c>
      <c r="L4752" s="197">
        <v>45833</v>
      </c>
      <c r="M4752" s="116"/>
      <c r="N4752" s="197">
        <v>45869</v>
      </c>
      <c r="O4752" s="388">
        <f t="shared" si="223"/>
        <v>26.02</v>
      </c>
      <c r="P4752" s="339">
        <f t="shared" si="224"/>
        <v>0</v>
      </c>
    </row>
    <row r="4753" spans="1:16" hidden="1" x14ac:dyDescent="0.25">
      <c r="A4753" s="116">
        <v>139874</v>
      </c>
      <c r="B4753" s="116">
        <v>10</v>
      </c>
      <c r="C4753" s="116">
        <v>1521100250</v>
      </c>
      <c r="D4753" s="116" t="s">
        <v>11055</v>
      </c>
      <c r="E4753" s="339">
        <v>780</v>
      </c>
      <c r="F4753" s="194">
        <v>10</v>
      </c>
      <c r="G4753" s="194">
        <v>10</v>
      </c>
      <c r="H4753" s="194" t="s">
        <v>10119</v>
      </c>
      <c r="I4753" s="194">
        <f t="shared" si="222"/>
        <v>0</v>
      </c>
      <c r="J4753" s="116" t="s">
        <v>10120</v>
      </c>
      <c r="K4753" s="116" t="s">
        <v>15536</v>
      </c>
      <c r="L4753" s="197">
        <v>45833</v>
      </c>
      <c r="M4753" s="116"/>
      <c r="N4753" s="197">
        <v>45869</v>
      </c>
      <c r="O4753" s="388">
        <f t="shared" si="223"/>
        <v>78</v>
      </c>
      <c r="P4753" s="339">
        <f t="shared" si="224"/>
        <v>0</v>
      </c>
    </row>
    <row r="4754" spans="1:16" hidden="1" x14ac:dyDescent="0.25">
      <c r="A4754" s="116">
        <v>139874</v>
      </c>
      <c r="B4754" s="116">
        <v>9</v>
      </c>
      <c r="C4754" s="116">
        <v>1610100400</v>
      </c>
      <c r="D4754" s="116" t="s">
        <v>9595</v>
      </c>
      <c r="E4754" s="339">
        <v>29508</v>
      </c>
      <c r="F4754" s="194">
        <v>2</v>
      </c>
      <c r="G4754" s="194">
        <v>2</v>
      </c>
      <c r="H4754" s="194" t="s">
        <v>10119</v>
      </c>
      <c r="I4754" s="194">
        <f t="shared" si="222"/>
        <v>0</v>
      </c>
      <c r="J4754" s="116" t="s">
        <v>10120</v>
      </c>
      <c r="K4754" s="116" t="s">
        <v>15536</v>
      </c>
      <c r="L4754" s="197">
        <v>45833</v>
      </c>
      <c r="M4754" s="116"/>
      <c r="N4754" s="197">
        <v>45869</v>
      </c>
      <c r="O4754" s="388">
        <f t="shared" si="223"/>
        <v>14754</v>
      </c>
      <c r="P4754" s="339">
        <f t="shared" si="224"/>
        <v>0</v>
      </c>
    </row>
    <row r="4755" spans="1:16" hidden="1" x14ac:dyDescent="0.25">
      <c r="A4755" s="116">
        <v>139874</v>
      </c>
      <c r="B4755" s="116">
        <v>8</v>
      </c>
      <c r="C4755" s="116">
        <v>1810101870</v>
      </c>
      <c r="D4755" s="116" t="s">
        <v>11367</v>
      </c>
      <c r="E4755" s="339">
        <v>10841.24</v>
      </c>
      <c r="F4755" s="194">
        <v>1</v>
      </c>
      <c r="G4755" s="194">
        <v>1</v>
      </c>
      <c r="H4755" s="194" t="s">
        <v>10119</v>
      </c>
      <c r="I4755" s="194">
        <f t="shared" si="222"/>
        <v>0</v>
      </c>
      <c r="J4755" s="116" t="s">
        <v>10120</v>
      </c>
      <c r="K4755" s="116" t="s">
        <v>15536</v>
      </c>
      <c r="L4755" s="197">
        <v>45833</v>
      </c>
      <c r="M4755" s="116"/>
      <c r="N4755" s="197">
        <v>45869</v>
      </c>
      <c r="O4755" s="388">
        <f t="shared" si="223"/>
        <v>10841.24</v>
      </c>
      <c r="P4755" s="339">
        <f t="shared" si="224"/>
        <v>0</v>
      </c>
    </row>
    <row r="4756" spans="1:16" hidden="1" x14ac:dyDescent="0.25">
      <c r="A4756" s="116">
        <v>139874</v>
      </c>
      <c r="B4756" s="116">
        <v>7</v>
      </c>
      <c r="C4756" s="116">
        <v>1810103750</v>
      </c>
      <c r="D4756" s="116" t="s">
        <v>17489</v>
      </c>
      <c r="E4756" s="339">
        <v>4259.6000000000004</v>
      </c>
      <c r="F4756" s="194">
        <v>10</v>
      </c>
      <c r="G4756" s="194">
        <v>10</v>
      </c>
      <c r="H4756" s="194" t="s">
        <v>10119</v>
      </c>
      <c r="I4756" s="194">
        <f t="shared" si="222"/>
        <v>0</v>
      </c>
      <c r="J4756" s="116" t="s">
        <v>10120</v>
      </c>
      <c r="K4756" s="116" t="s">
        <v>15536</v>
      </c>
      <c r="L4756" s="197">
        <v>45833</v>
      </c>
      <c r="M4756" s="116"/>
      <c r="N4756" s="197">
        <v>45869</v>
      </c>
      <c r="O4756" s="388">
        <f t="shared" si="223"/>
        <v>425.96000000000004</v>
      </c>
      <c r="P4756" s="339">
        <f t="shared" si="224"/>
        <v>0</v>
      </c>
    </row>
    <row r="4757" spans="1:16" hidden="1" x14ac:dyDescent="0.25">
      <c r="A4757" s="116">
        <v>139874</v>
      </c>
      <c r="B4757" s="116">
        <v>5</v>
      </c>
      <c r="C4757" s="116">
        <v>1810104600</v>
      </c>
      <c r="D4757" s="116" t="s">
        <v>16207</v>
      </c>
      <c r="E4757" s="339">
        <v>3292.5</v>
      </c>
      <c r="F4757" s="194">
        <v>30</v>
      </c>
      <c r="G4757" s="194">
        <f>20+10</f>
        <v>30</v>
      </c>
      <c r="H4757" s="194" t="s">
        <v>10119</v>
      </c>
      <c r="I4757" s="194">
        <f t="shared" si="222"/>
        <v>0</v>
      </c>
      <c r="J4757" s="116" t="s">
        <v>10120</v>
      </c>
      <c r="K4757" s="116" t="s">
        <v>15536</v>
      </c>
      <c r="L4757" s="197">
        <v>45833</v>
      </c>
      <c r="M4757" s="116" t="s">
        <v>16405</v>
      </c>
      <c r="N4757" s="197">
        <v>45902</v>
      </c>
      <c r="O4757" s="388">
        <f t="shared" si="223"/>
        <v>109.75</v>
      </c>
      <c r="P4757" s="339">
        <f t="shared" si="224"/>
        <v>0</v>
      </c>
    </row>
    <row r="4758" spans="1:16" hidden="1" x14ac:dyDescent="0.25">
      <c r="A4758" s="116">
        <v>139874</v>
      </c>
      <c r="B4758" s="116">
        <v>6</v>
      </c>
      <c r="C4758" s="116">
        <v>1810104600</v>
      </c>
      <c r="D4758" s="116" t="s">
        <v>16207</v>
      </c>
      <c r="E4758" s="339">
        <v>439</v>
      </c>
      <c r="F4758" s="194">
        <v>4</v>
      </c>
      <c r="G4758" s="194">
        <v>4</v>
      </c>
      <c r="H4758" s="194" t="s">
        <v>10119</v>
      </c>
      <c r="I4758" s="194">
        <f t="shared" si="222"/>
        <v>0</v>
      </c>
      <c r="J4758" s="116" t="s">
        <v>10120</v>
      </c>
      <c r="K4758" s="116" t="s">
        <v>15536</v>
      </c>
      <c r="L4758" s="197">
        <v>45833</v>
      </c>
      <c r="M4758" s="116"/>
      <c r="N4758" s="197">
        <v>45869</v>
      </c>
      <c r="O4758" s="388">
        <f t="shared" si="223"/>
        <v>109.75</v>
      </c>
      <c r="P4758" s="339">
        <f t="shared" si="224"/>
        <v>0</v>
      </c>
    </row>
    <row r="4759" spans="1:16" hidden="1" x14ac:dyDescent="0.25">
      <c r="A4759" s="116">
        <v>139874</v>
      </c>
      <c r="B4759" s="116">
        <v>4</v>
      </c>
      <c r="C4759" s="116">
        <v>1810104950</v>
      </c>
      <c r="D4759" s="116" t="s">
        <v>12053</v>
      </c>
      <c r="E4759" s="339">
        <v>500</v>
      </c>
      <c r="F4759" s="194">
        <v>20</v>
      </c>
      <c r="G4759" s="194">
        <v>20</v>
      </c>
      <c r="H4759" s="194" t="s">
        <v>10119</v>
      </c>
      <c r="I4759" s="194">
        <f t="shared" si="222"/>
        <v>0</v>
      </c>
      <c r="J4759" s="116" t="s">
        <v>10120</v>
      </c>
      <c r="K4759" s="116" t="s">
        <v>15536</v>
      </c>
      <c r="L4759" s="197">
        <v>45833</v>
      </c>
      <c r="M4759" s="116"/>
      <c r="N4759" s="197">
        <v>45869</v>
      </c>
      <c r="O4759" s="388">
        <f t="shared" si="223"/>
        <v>25</v>
      </c>
      <c r="P4759" s="339">
        <f t="shared" si="224"/>
        <v>0</v>
      </c>
    </row>
    <row r="4760" spans="1:16" hidden="1" x14ac:dyDescent="0.25">
      <c r="A4760" s="116">
        <v>139874</v>
      </c>
      <c r="B4760" s="116">
        <v>2</v>
      </c>
      <c r="C4760" s="116">
        <v>1810105040</v>
      </c>
      <c r="D4760" s="116" t="s">
        <v>11374</v>
      </c>
      <c r="E4760" s="339">
        <v>183.3</v>
      </c>
      <c r="F4760" s="194">
        <v>30</v>
      </c>
      <c r="G4760" s="194">
        <v>30</v>
      </c>
      <c r="H4760" s="194" t="s">
        <v>10119</v>
      </c>
      <c r="I4760" s="194">
        <f t="shared" si="222"/>
        <v>0</v>
      </c>
      <c r="J4760" s="116" t="s">
        <v>10120</v>
      </c>
      <c r="K4760" s="116" t="s">
        <v>15536</v>
      </c>
      <c r="L4760" s="197">
        <v>45833</v>
      </c>
      <c r="M4760" s="116"/>
      <c r="N4760" s="197">
        <v>45869</v>
      </c>
      <c r="O4760" s="388">
        <f t="shared" si="223"/>
        <v>6.11</v>
      </c>
      <c r="P4760" s="339">
        <f t="shared" si="224"/>
        <v>0</v>
      </c>
    </row>
    <row r="4761" spans="1:16" hidden="1" x14ac:dyDescent="0.25">
      <c r="A4761" s="116">
        <v>139874</v>
      </c>
      <c r="B4761" s="116">
        <v>3</v>
      </c>
      <c r="C4761" s="116">
        <v>1810105040</v>
      </c>
      <c r="D4761" s="116" t="s">
        <v>11374</v>
      </c>
      <c r="E4761" s="339">
        <v>48.88</v>
      </c>
      <c r="F4761" s="194">
        <v>8</v>
      </c>
      <c r="G4761" s="194">
        <v>8</v>
      </c>
      <c r="H4761" s="194" t="s">
        <v>10119</v>
      </c>
      <c r="I4761" s="194">
        <f t="shared" si="222"/>
        <v>0</v>
      </c>
      <c r="J4761" s="116" t="s">
        <v>10120</v>
      </c>
      <c r="K4761" s="116" t="s">
        <v>15536</v>
      </c>
      <c r="L4761" s="197">
        <v>45833</v>
      </c>
      <c r="M4761" s="116"/>
      <c r="N4761" s="197">
        <v>45869</v>
      </c>
      <c r="O4761" s="388">
        <f t="shared" si="223"/>
        <v>6.11</v>
      </c>
      <c r="P4761" s="339">
        <f t="shared" si="224"/>
        <v>0</v>
      </c>
    </row>
    <row r="4762" spans="1:16" hidden="1" x14ac:dyDescent="0.25">
      <c r="A4762" s="116">
        <v>139874</v>
      </c>
      <c r="B4762" s="116">
        <v>1</v>
      </c>
      <c r="C4762" s="116">
        <v>1810105080</v>
      </c>
      <c r="D4762" s="116" t="s">
        <v>11375</v>
      </c>
      <c r="E4762" s="339">
        <v>215.4</v>
      </c>
      <c r="F4762" s="194">
        <v>10</v>
      </c>
      <c r="G4762" s="194">
        <f>9+1</f>
        <v>10</v>
      </c>
      <c r="H4762" s="194" t="s">
        <v>10119</v>
      </c>
      <c r="I4762" s="194">
        <f t="shared" si="222"/>
        <v>0</v>
      </c>
      <c r="J4762" s="116" t="s">
        <v>10120</v>
      </c>
      <c r="K4762" s="116" t="s">
        <v>15536</v>
      </c>
      <c r="L4762" s="197">
        <v>45833</v>
      </c>
      <c r="M4762" s="116" t="s">
        <v>16407</v>
      </c>
      <c r="N4762" s="197">
        <v>45902</v>
      </c>
      <c r="O4762" s="388">
        <f t="shared" si="223"/>
        <v>21.54</v>
      </c>
      <c r="P4762" s="339">
        <f t="shared" si="224"/>
        <v>0</v>
      </c>
    </row>
    <row r="4763" spans="1:16" hidden="1" x14ac:dyDescent="0.25">
      <c r="A4763" s="116">
        <v>139881</v>
      </c>
      <c r="B4763" s="116">
        <v>20</v>
      </c>
      <c r="C4763" s="116">
        <v>1232100020</v>
      </c>
      <c r="D4763" s="116" t="s">
        <v>11233</v>
      </c>
      <c r="E4763" s="339">
        <v>106385.56</v>
      </c>
      <c r="F4763" s="194">
        <v>4</v>
      </c>
      <c r="G4763" s="194">
        <f>3+1</f>
        <v>4</v>
      </c>
      <c r="H4763" s="194" t="s">
        <v>10119</v>
      </c>
      <c r="I4763" s="194">
        <f t="shared" si="222"/>
        <v>0</v>
      </c>
      <c r="J4763" s="116" t="s">
        <v>10120</v>
      </c>
      <c r="K4763" s="116" t="s">
        <v>15536</v>
      </c>
      <c r="L4763" s="197">
        <v>45833</v>
      </c>
      <c r="M4763" s="116" t="s">
        <v>16647</v>
      </c>
      <c r="N4763" s="197">
        <v>45933</v>
      </c>
      <c r="O4763" s="388">
        <f t="shared" si="223"/>
        <v>26596.39</v>
      </c>
      <c r="P4763" s="339">
        <f t="shared" si="224"/>
        <v>0</v>
      </c>
    </row>
    <row r="4764" spans="1:16" hidden="1" x14ac:dyDescent="0.25">
      <c r="A4764" s="116">
        <v>139881</v>
      </c>
      <c r="B4764" s="116">
        <v>19</v>
      </c>
      <c r="C4764" s="116">
        <v>1232100120</v>
      </c>
      <c r="D4764" s="116" t="s">
        <v>11235</v>
      </c>
      <c r="E4764" s="339">
        <v>35788</v>
      </c>
      <c r="F4764" s="194">
        <v>2</v>
      </c>
      <c r="G4764" s="194">
        <v>2</v>
      </c>
      <c r="H4764" s="194" t="s">
        <v>10119</v>
      </c>
      <c r="I4764" s="194">
        <f t="shared" si="222"/>
        <v>0</v>
      </c>
      <c r="J4764" s="116" t="s">
        <v>10120</v>
      </c>
      <c r="K4764" s="116" t="s">
        <v>15536</v>
      </c>
      <c r="L4764" s="197">
        <v>45833</v>
      </c>
      <c r="M4764" s="116"/>
      <c r="N4764" s="197">
        <v>45876</v>
      </c>
      <c r="O4764" s="388">
        <f t="shared" si="223"/>
        <v>17894</v>
      </c>
      <c r="P4764" s="339">
        <f t="shared" si="224"/>
        <v>0</v>
      </c>
    </row>
    <row r="4765" spans="1:16" hidden="1" x14ac:dyDescent="0.25">
      <c r="A4765" s="116">
        <v>139881</v>
      </c>
      <c r="B4765" s="116">
        <v>18</v>
      </c>
      <c r="C4765" s="116">
        <v>1232100280</v>
      </c>
      <c r="D4765" s="116" t="s">
        <v>15229</v>
      </c>
      <c r="E4765" s="339">
        <v>76475.850000000006</v>
      </c>
      <c r="F4765" s="194">
        <v>3</v>
      </c>
      <c r="G4765" s="194">
        <v>3</v>
      </c>
      <c r="H4765" s="194" t="s">
        <v>10119</v>
      </c>
      <c r="I4765" s="194">
        <f t="shared" si="222"/>
        <v>0</v>
      </c>
      <c r="J4765" s="116" t="s">
        <v>10120</v>
      </c>
      <c r="K4765" s="116" t="s">
        <v>15536</v>
      </c>
      <c r="L4765" s="197">
        <v>45833</v>
      </c>
      <c r="M4765" s="116"/>
      <c r="N4765" s="197">
        <v>45904</v>
      </c>
      <c r="O4765" s="388">
        <f t="shared" si="223"/>
        <v>25491.95</v>
      </c>
      <c r="P4765" s="339">
        <f t="shared" si="224"/>
        <v>0</v>
      </c>
    </row>
    <row r="4766" spans="1:16" hidden="1" x14ac:dyDescent="0.25">
      <c r="A4766" s="116">
        <v>139881</v>
      </c>
      <c r="B4766" s="116">
        <v>17</v>
      </c>
      <c r="C4766" s="116">
        <v>1232100500</v>
      </c>
      <c r="D4766" s="116" t="s">
        <v>10130</v>
      </c>
      <c r="E4766" s="339">
        <v>149299.5</v>
      </c>
      <c r="F4766" s="194">
        <v>3</v>
      </c>
      <c r="G4766" s="194">
        <v>3</v>
      </c>
      <c r="H4766" s="194" t="s">
        <v>10119</v>
      </c>
      <c r="I4766" s="194">
        <f t="shared" si="222"/>
        <v>0</v>
      </c>
      <c r="J4766" s="116" t="s">
        <v>10120</v>
      </c>
      <c r="K4766" s="116" t="s">
        <v>15536</v>
      </c>
      <c r="L4766" s="197">
        <v>45833</v>
      </c>
      <c r="M4766" s="116"/>
      <c r="N4766" s="197">
        <v>45876</v>
      </c>
      <c r="O4766" s="388">
        <f t="shared" si="223"/>
        <v>49766.5</v>
      </c>
      <c r="P4766" s="339">
        <f t="shared" si="224"/>
        <v>0</v>
      </c>
    </row>
    <row r="4767" spans="1:16" hidden="1" x14ac:dyDescent="0.25">
      <c r="A4767" s="116">
        <v>139881</v>
      </c>
      <c r="B4767" s="116">
        <v>16</v>
      </c>
      <c r="C4767" s="116">
        <v>1232100690</v>
      </c>
      <c r="D4767" s="116" t="s">
        <v>15846</v>
      </c>
      <c r="E4767" s="339">
        <v>40315.5</v>
      </c>
      <c r="F4767" s="194">
        <v>2</v>
      </c>
      <c r="G4767" s="194">
        <f>1+1</f>
        <v>2</v>
      </c>
      <c r="H4767" s="194" t="s">
        <v>10119</v>
      </c>
      <c r="I4767" s="194">
        <f t="shared" si="222"/>
        <v>0</v>
      </c>
      <c r="J4767" s="116" t="s">
        <v>10120</v>
      </c>
      <c r="K4767" s="116" t="s">
        <v>15536</v>
      </c>
      <c r="L4767" s="197">
        <v>45833</v>
      </c>
      <c r="M4767" s="116" t="s">
        <v>16749</v>
      </c>
      <c r="N4767" s="197">
        <v>45945</v>
      </c>
      <c r="O4767" s="388">
        <f t="shared" si="223"/>
        <v>20157.75</v>
      </c>
      <c r="P4767" s="339">
        <f t="shared" si="224"/>
        <v>0</v>
      </c>
    </row>
    <row r="4768" spans="1:16" hidden="1" x14ac:dyDescent="0.25">
      <c r="A4768" s="116">
        <v>139881</v>
      </c>
      <c r="B4768" s="116">
        <v>15</v>
      </c>
      <c r="C4768" s="116">
        <v>1233100280</v>
      </c>
      <c r="D4768" s="116" t="s">
        <v>17464</v>
      </c>
      <c r="E4768" s="339">
        <v>46575.72</v>
      </c>
      <c r="F4768" s="194">
        <v>18</v>
      </c>
      <c r="G4768" s="194">
        <v>18</v>
      </c>
      <c r="H4768" s="194" t="s">
        <v>10119</v>
      </c>
      <c r="I4768" s="194">
        <f t="shared" si="222"/>
        <v>0</v>
      </c>
      <c r="J4768" s="116" t="s">
        <v>10120</v>
      </c>
      <c r="K4768" s="116" t="s">
        <v>15536</v>
      </c>
      <c r="L4768" s="197">
        <v>45833</v>
      </c>
      <c r="M4768" s="116"/>
      <c r="N4768" s="197">
        <v>45876</v>
      </c>
      <c r="O4768" s="388">
        <f t="shared" si="223"/>
        <v>2587.54</v>
      </c>
      <c r="P4768" s="339">
        <f t="shared" si="224"/>
        <v>0</v>
      </c>
    </row>
    <row r="4769" spans="1:16" hidden="1" x14ac:dyDescent="0.25">
      <c r="A4769" s="116">
        <v>139881</v>
      </c>
      <c r="B4769" s="116">
        <v>14</v>
      </c>
      <c r="C4769" s="116">
        <v>1233100580</v>
      </c>
      <c r="D4769" s="116" t="s">
        <v>16187</v>
      </c>
      <c r="E4769" s="339">
        <v>8274.5400000000009</v>
      </c>
      <c r="F4769" s="194">
        <v>2</v>
      </c>
      <c r="G4769" s="194">
        <f>1+1</f>
        <v>2</v>
      </c>
      <c r="H4769" s="194" t="s">
        <v>10119</v>
      </c>
      <c r="I4769" s="194">
        <f t="shared" si="222"/>
        <v>0</v>
      </c>
      <c r="J4769" s="116" t="s">
        <v>10120</v>
      </c>
      <c r="K4769" s="116" t="s">
        <v>15536</v>
      </c>
      <c r="L4769" s="197">
        <v>45833</v>
      </c>
      <c r="M4769" s="116" t="s">
        <v>16539</v>
      </c>
      <c r="N4769" s="197">
        <v>45911</v>
      </c>
      <c r="O4769" s="388">
        <f t="shared" si="223"/>
        <v>4137.2700000000004</v>
      </c>
      <c r="P4769" s="339">
        <f t="shared" si="224"/>
        <v>0</v>
      </c>
    </row>
    <row r="4770" spans="1:16" hidden="1" x14ac:dyDescent="0.25">
      <c r="A4770" s="116">
        <v>139881</v>
      </c>
      <c r="B4770" s="116">
        <v>13</v>
      </c>
      <c r="C4770" s="116">
        <v>1233101500</v>
      </c>
      <c r="D4770" s="116" t="s">
        <v>16188</v>
      </c>
      <c r="E4770" s="339">
        <v>20919.5</v>
      </c>
      <c r="F4770" s="194">
        <v>25</v>
      </c>
      <c r="G4770" s="194">
        <v>25</v>
      </c>
      <c r="H4770" s="194" t="s">
        <v>10119</v>
      </c>
      <c r="I4770" s="194">
        <f t="shared" si="222"/>
        <v>0</v>
      </c>
      <c r="J4770" s="116" t="s">
        <v>10120</v>
      </c>
      <c r="K4770" s="116" t="s">
        <v>15536</v>
      </c>
      <c r="L4770" s="197">
        <v>45833</v>
      </c>
      <c r="M4770" s="116"/>
      <c r="N4770" s="197">
        <v>45876</v>
      </c>
      <c r="O4770" s="388">
        <f t="shared" si="223"/>
        <v>836.78</v>
      </c>
      <c r="P4770" s="339">
        <f t="shared" si="224"/>
        <v>0</v>
      </c>
    </row>
    <row r="4771" spans="1:16" hidden="1" x14ac:dyDescent="0.25">
      <c r="A4771" s="116">
        <v>139881</v>
      </c>
      <c r="B4771" s="116">
        <v>12</v>
      </c>
      <c r="C4771" s="116">
        <v>1233101510</v>
      </c>
      <c r="D4771" s="116" t="s">
        <v>16189</v>
      </c>
      <c r="E4771" s="339">
        <v>5461</v>
      </c>
      <c r="F4771" s="194">
        <v>1</v>
      </c>
      <c r="G4771" s="194">
        <v>1</v>
      </c>
      <c r="H4771" s="194" t="s">
        <v>10119</v>
      </c>
      <c r="I4771" s="194">
        <f t="shared" si="222"/>
        <v>0</v>
      </c>
      <c r="J4771" s="116" t="s">
        <v>10120</v>
      </c>
      <c r="K4771" s="116" t="s">
        <v>15536</v>
      </c>
      <c r="L4771" s="197">
        <v>45833</v>
      </c>
      <c r="M4771" s="116"/>
      <c r="N4771" s="197">
        <v>45908</v>
      </c>
      <c r="O4771" s="388">
        <f t="shared" si="223"/>
        <v>5461</v>
      </c>
      <c r="P4771" s="339">
        <f t="shared" si="224"/>
        <v>0</v>
      </c>
    </row>
    <row r="4772" spans="1:16" hidden="1" x14ac:dyDescent="0.25">
      <c r="A4772" s="116">
        <v>139881</v>
      </c>
      <c r="B4772" s="116">
        <v>11</v>
      </c>
      <c r="C4772" s="116">
        <v>1234100090</v>
      </c>
      <c r="D4772" s="116" t="s">
        <v>10383</v>
      </c>
      <c r="E4772" s="339">
        <v>108391.28</v>
      </c>
      <c r="F4772" s="194">
        <v>4</v>
      </c>
      <c r="G4772" s="194">
        <v>4</v>
      </c>
      <c r="H4772" s="194" t="s">
        <v>10119</v>
      </c>
      <c r="I4772" s="194">
        <f t="shared" si="222"/>
        <v>0</v>
      </c>
      <c r="J4772" s="116" t="s">
        <v>10120</v>
      </c>
      <c r="K4772" s="116" t="s">
        <v>15536</v>
      </c>
      <c r="L4772" s="197">
        <v>45833</v>
      </c>
      <c r="M4772" s="116"/>
      <c r="N4772" s="197">
        <v>45876</v>
      </c>
      <c r="O4772" s="388">
        <f t="shared" si="223"/>
        <v>27097.82</v>
      </c>
      <c r="P4772" s="339">
        <f t="shared" si="224"/>
        <v>0</v>
      </c>
    </row>
    <row r="4773" spans="1:16" hidden="1" x14ac:dyDescent="0.25">
      <c r="A4773" s="116">
        <v>139881</v>
      </c>
      <c r="B4773" s="116">
        <v>10</v>
      </c>
      <c r="C4773" s="116">
        <v>1234100150</v>
      </c>
      <c r="D4773" s="116" t="s">
        <v>16190</v>
      </c>
      <c r="E4773" s="339">
        <v>69143.92</v>
      </c>
      <c r="F4773" s="194">
        <v>4</v>
      </c>
      <c r="G4773" s="194">
        <v>4</v>
      </c>
      <c r="H4773" s="194" t="s">
        <v>10119</v>
      </c>
      <c r="I4773" s="194">
        <f t="shared" si="222"/>
        <v>0</v>
      </c>
      <c r="J4773" s="116" t="s">
        <v>10120</v>
      </c>
      <c r="K4773" s="116" t="s">
        <v>15536</v>
      </c>
      <c r="L4773" s="197">
        <v>45833</v>
      </c>
      <c r="M4773" s="116"/>
      <c r="N4773" s="197">
        <v>45911</v>
      </c>
      <c r="O4773" s="388">
        <f t="shared" si="223"/>
        <v>17285.98</v>
      </c>
      <c r="P4773" s="339">
        <f t="shared" si="224"/>
        <v>0</v>
      </c>
    </row>
    <row r="4774" spans="1:16" hidden="1" x14ac:dyDescent="0.25">
      <c r="A4774" s="116">
        <v>139881</v>
      </c>
      <c r="B4774" s="116">
        <v>9</v>
      </c>
      <c r="C4774" s="116">
        <v>1234100200</v>
      </c>
      <c r="D4774" s="116" t="s">
        <v>6559</v>
      </c>
      <c r="E4774" s="339">
        <v>87677</v>
      </c>
      <c r="F4774" s="194">
        <v>1</v>
      </c>
      <c r="G4774" s="194">
        <v>1</v>
      </c>
      <c r="H4774" s="194" t="s">
        <v>10119</v>
      </c>
      <c r="I4774" s="194">
        <f t="shared" si="222"/>
        <v>0</v>
      </c>
      <c r="J4774" s="116" t="s">
        <v>10120</v>
      </c>
      <c r="K4774" s="116" t="s">
        <v>15536</v>
      </c>
      <c r="L4774" s="197">
        <v>45833</v>
      </c>
      <c r="M4774" s="116"/>
      <c r="N4774" s="197">
        <v>45876</v>
      </c>
      <c r="O4774" s="388">
        <f t="shared" si="223"/>
        <v>87677</v>
      </c>
      <c r="P4774" s="339">
        <f t="shared" si="224"/>
        <v>0</v>
      </c>
    </row>
    <row r="4775" spans="1:16" hidden="1" x14ac:dyDescent="0.25">
      <c r="A4775" s="116">
        <v>139881</v>
      </c>
      <c r="B4775" s="116">
        <v>8</v>
      </c>
      <c r="C4775" s="116">
        <v>1234100260</v>
      </c>
      <c r="D4775" s="116" t="s">
        <v>16191</v>
      </c>
      <c r="E4775" s="339">
        <v>2369.64</v>
      </c>
      <c r="F4775" s="194">
        <v>2</v>
      </c>
      <c r="G4775" s="194">
        <v>2</v>
      </c>
      <c r="H4775" s="194" t="s">
        <v>10119</v>
      </c>
      <c r="I4775" s="194">
        <f t="shared" si="222"/>
        <v>0</v>
      </c>
      <c r="J4775" s="116" t="s">
        <v>10120</v>
      </c>
      <c r="K4775" s="116" t="s">
        <v>15536</v>
      </c>
      <c r="L4775" s="197">
        <v>45833</v>
      </c>
      <c r="M4775" s="116"/>
      <c r="N4775" s="197">
        <v>45908</v>
      </c>
      <c r="O4775" s="388">
        <f t="shared" si="223"/>
        <v>1184.82</v>
      </c>
      <c r="P4775" s="339">
        <f t="shared" si="224"/>
        <v>0</v>
      </c>
    </row>
    <row r="4776" spans="1:16" hidden="1" x14ac:dyDescent="0.25">
      <c r="A4776" s="116">
        <v>139881</v>
      </c>
      <c r="B4776" s="116">
        <v>7</v>
      </c>
      <c r="C4776" s="116">
        <v>1234100640</v>
      </c>
      <c r="D4776" s="116" t="s">
        <v>12054</v>
      </c>
      <c r="E4776" s="339">
        <v>10800</v>
      </c>
      <c r="F4776" s="194">
        <v>2</v>
      </c>
      <c r="G4776" s="194">
        <v>2</v>
      </c>
      <c r="H4776" s="194" t="s">
        <v>10119</v>
      </c>
      <c r="I4776" s="194">
        <f t="shared" si="222"/>
        <v>0</v>
      </c>
      <c r="J4776" s="116" t="s">
        <v>10120</v>
      </c>
      <c r="K4776" s="116" t="s">
        <v>15536</v>
      </c>
      <c r="L4776" s="197">
        <v>45833</v>
      </c>
      <c r="M4776" s="116"/>
      <c r="N4776" s="197">
        <v>45876</v>
      </c>
      <c r="O4776" s="388">
        <f t="shared" si="223"/>
        <v>5400</v>
      </c>
      <c r="P4776" s="339">
        <f t="shared" si="224"/>
        <v>0</v>
      </c>
    </row>
    <row r="4777" spans="1:16" hidden="1" x14ac:dyDescent="0.25">
      <c r="A4777" s="116">
        <v>139881</v>
      </c>
      <c r="B4777" s="116">
        <v>6</v>
      </c>
      <c r="C4777" s="116">
        <v>1236100000</v>
      </c>
      <c r="D4777" s="116" t="s">
        <v>15321</v>
      </c>
      <c r="E4777" s="339">
        <v>1350080</v>
      </c>
      <c r="F4777" s="194">
        <v>1</v>
      </c>
      <c r="G4777" s="194">
        <v>1</v>
      </c>
      <c r="H4777" s="194" t="s">
        <v>10119</v>
      </c>
      <c r="I4777" s="194">
        <f t="shared" si="222"/>
        <v>0</v>
      </c>
      <c r="J4777" s="116" t="s">
        <v>10120</v>
      </c>
      <c r="K4777" s="116" t="s">
        <v>15536</v>
      </c>
      <c r="L4777" s="197">
        <v>45833</v>
      </c>
      <c r="M4777" s="116" t="s">
        <v>17833</v>
      </c>
      <c r="N4777" s="197">
        <v>45894</v>
      </c>
      <c r="O4777" s="388">
        <f t="shared" si="223"/>
        <v>1350080</v>
      </c>
      <c r="P4777" s="339">
        <f t="shared" si="224"/>
        <v>0</v>
      </c>
    </row>
    <row r="4778" spans="1:16" hidden="1" x14ac:dyDescent="0.25">
      <c r="A4778" s="116">
        <v>139881</v>
      </c>
      <c r="B4778" s="116">
        <v>5</v>
      </c>
      <c r="C4778" s="116">
        <v>1241100690</v>
      </c>
      <c r="D4778" s="116" t="s">
        <v>7785</v>
      </c>
      <c r="E4778" s="339">
        <v>14500</v>
      </c>
      <c r="F4778" s="194">
        <v>1</v>
      </c>
      <c r="G4778" s="194">
        <v>1</v>
      </c>
      <c r="H4778" s="194" t="s">
        <v>10119</v>
      </c>
      <c r="I4778" s="194">
        <f t="shared" si="222"/>
        <v>0</v>
      </c>
      <c r="J4778" s="116" t="s">
        <v>10120</v>
      </c>
      <c r="K4778" s="116" t="s">
        <v>15536</v>
      </c>
      <c r="L4778" s="197">
        <v>45833</v>
      </c>
      <c r="M4778" s="116"/>
      <c r="N4778" s="197">
        <v>45876</v>
      </c>
      <c r="O4778" s="388">
        <f t="shared" si="223"/>
        <v>14500</v>
      </c>
      <c r="P4778" s="339">
        <f t="shared" si="224"/>
        <v>0</v>
      </c>
    </row>
    <row r="4779" spans="1:16" hidden="1" x14ac:dyDescent="0.25">
      <c r="A4779" s="116">
        <v>139881</v>
      </c>
      <c r="B4779" s="116">
        <v>4</v>
      </c>
      <c r="C4779" s="116">
        <v>1242100040</v>
      </c>
      <c r="D4779" s="116" t="s">
        <v>10131</v>
      </c>
      <c r="E4779" s="339">
        <v>2576.5</v>
      </c>
      <c r="F4779" s="194">
        <v>5</v>
      </c>
      <c r="G4779" s="194">
        <v>5</v>
      </c>
      <c r="H4779" s="194" t="s">
        <v>10119</v>
      </c>
      <c r="I4779" s="194">
        <f t="shared" si="222"/>
        <v>0</v>
      </c>
      <c r="J4779" s="116" t="s">
        <v>10120</v>
      </c>
      <c r="K4779" s="116" t="s">
        <v>15536</v>
      </c>
      <c r="L4779" s="197">
        <v>45833</v>
      </c>
      <c r="M4779" s="116"/>
      <c r="N4779" s="197">
        <v>45908</v>
      </c>
      <c r="O4779" s="388">
        <f t="shared" si="223"/>
        <v>515.29999999999995</v>
      </c>
      <c r="P4779" s="339">
        <f t="shared" si="224"/>
        <v>0</v>
      </c>
    </row>
    <row r="4780" spans="1:16" hidden="1" x14ac:dyDescent="0.25">
      <c r="A4780" s="116">
        <v>139881</v>
      </c>
      <c r="B4780" s="116">
        <v>3</v>
      </c>
      <c r="C4780" s="116">
        <v>1247100140</v>
      </c>
      <c r="D4780" s="116" t="s">
        <v>15845</v>
      </c>
      <c r="E4780" s="339">
        <v>22896</v>
      </c>
      <c r="F4780" s="194">
        <v>9</v>
      </c>
      <c r="G4780" s="194">
        <v>9</v>
      </c>
      <c r="H4780" s="194" t="s">
        <v>10119</v>
      </c>
      <c r="I4780" s="194">
        <f t="shared" si="222"/>
        <v>0</v>
      </c>
      <c r="J4780" s="116" t="s">
        <v>10120</v>
      </c>
      <c r="K4780" s="116" t="s">
        <v>15536</v>
      </c>
      <c r="L4780" s="197">
        <v>45833</v>
      </c>
      <c r="M4780" s="116" t="s">
        <v>16111</v>
      </c>
      <c r="N4780" s="197">
        <v>45887</v>
      </c>
      <c r="O4780" s="388">
        <f t="shared" si="223"/>
        <v>2544</v>
      </c>
      <c r="P4780" s="339">
        <f t="shared" si="224"/>
        <v>0</v>
      </c>
    </row>
    <row r="4781" spans="1:16" hidden="1" x14ac:dyDescent="0.25">
      <c r="A4781" s="116">
        <v>139881</v>
      </c>
      <c r="B4781" s="116">
        <v>2</v>
      </c>
      <c r="C4781" s="116">
        <v>1247100280</v>
      </c>
      <c r="D4781" s="116" t="s">
        <v>15844</v>
      </c>
      <c r="E4781" s="339">
        <v>17451</v>
      </c>
      <c r="F4781" s="194">
        <v>9</v>
      </c>
      <c r="G4781" s="194">
        <v>9</v>
      </c>
      <c r="H4781" s="194" t="s">
        <v>10119</v>
      </c>
      <c r="I4781" s="194">
        <f t="shared" si="222"/>
        <v>0</v>
      </c>
      <c r="J4781" s="116" t="s">
        <v>10120</v>
      </c>
      <c r="K4781" s="116" t="s">
        <v>15536</v>
      </c>
      <c r="L4781" s="197">
        <v>45833</v>
      </c>
      <c r="M4781" s="116" t="s">
        <v>17833</v>
      </c>
      <c r="N4781" s="197">
        <v>45894</v>
      </c>
      <c r="O4781" s="388">
        <f t="shared" si="223"/>
        <v>1939</v>
      </c>
      <c r="P4781" s="339">
        <f t="shared" si="224"/>
        <v>0</v>
      </c>
    </row>
    <row r="4782" spans="1:16" hidden="1" x14ac:dyDescent="0.25">
      <c r="A4782" s="116">
        <v>139881</v>
      </c>
      <c r="B4782" s="116">
        <v>1</v>
      </c>
      <c r="C4782" s="116">
        <v>1248100030</v>
      </c>
      <c r="D4782" s="116" t="s">
        <v>11241</v>
      </c>
      <c r="E4782" s="339">
        <v>48955.62</v>
      </c>
      <c r="F4782" s="194">
        <v>6</v>
      </c>
      <c r="G4782" s="194">
        <f>1+5</f>
        <v>6</v>
      </c>
      <c r="H4782" s="194" t="s">
        <v>10119</v>
      </c>
      <c r="I4782" s="194">
        <f t="shared" si="222"/>
        <v>0</v>
      </c>
      <c r="J4782" s="116" t="s">
        <v>10120</v>
      </c>
      <c r="K4782" s="116" t="s">
        <v>15536</v>
      </c>
      <c r="L4782" s="197">
        <v>45833</v>
      </c>
      <c r="M4782" s="116" t="s">
        <v>16554</v>
      </c>
      <c r="N4782" s="197">
        <v>45916</v>
      </c>
      <c r="O4782" s="388">
        <f t="shared" si="223"/>
        <v>8159.27</v>
      </c>
      <c r="P4782" s="339">
        <f t="shared" si="224"/>
        <v>0</v>
      </c>
    </row>
    <row r="4783" spans="1:16" hidden="1" x14ac:dyDescent="0.25">
      <c r="A4783" s="116">
        <v>139885</v>
      </c>
      <c r="B4783" s="116">
        <v>1</v>
      </c>
      <c r="C4783" s="116">
        <v>1022104240</v>
      </c>
      <c r="D4783" s="116" t="s">
        <v>11563</v>
      </c>
      <c r="E4783" s="339">
        <v>28193</v>
      </c>
      <c r="F4783" s="194">
        <v>1</v>
      </c>
      <c r="G4783" s="194">
        <v>1</v>
      </c>
      <c r="H4783" s="194" t="s">
        <v>10119</v>
      </c>
      <c r="I4783" s="194">
        <f t="shared" si="222"/>
        <v>0</v>
      </c>
      <c r="J4783" s="116" t="s">
        <v>10120</v>
      </c>
      <c r="K4783" s="116" t="s">
        <v>10121</v>
      </c>
      <c r="L4783" s="197">
        <v>45833</v>
      </c>
      <c r="M4783" s="116"/>
      <c r="N4783" s="197">
        <v>45834</v>
      </c>
      <c r="O4783" s="388">
        <f t="shared" si="223"/>
        <v>28193</v>
      </c>
      <c r="P4783" s="339">
        <f t="shared" si="224"/>
        <v>0</v>
      </c>
    </row>
    <row r="4784" spans="1:16" hidden="1" x14ac:dyDescent="0.25">
      <c r="A4784" s="116">
        <v>139887</v>
      </c>
      <c r="B4784" s="116">
        <v>3</v>
      </c>
      <c r="C4784" s="116">
        <v>1018100290</v>
      </c>
      <c r="D4784" s="116" t="s">
        <v>11156</v>
      </c>
      <c r="E4784" s="339">
        <v>16199.8</v>
      </c>
      <c r="F4784" s="194">
        <v>20</v>
      </c>
      <c r="G4784" s="194">
        <v>20</v>
      </c>
      <c r="H4784" s="194" t="s">
        <v>10119</v>
      </c>
      <c r="I4784" s="194">
        <f t="shared" si="222"/>
        <v>0</v>
      </c>
      <c r="J4784" s="116" t="s">
        <v>10120</v>
      </c>
      <c r="K4784" s="116" t="s">
        <v>15536</v>
      </c>
      <c r="L4784" s="197">
        <v>45833</v>
      </c>
      <c r="M4784" s="116" t="s">
        <v>17834</v>
      </c>
      <c r="N4784" s="197">
        <v>45876</v>
      </c>
      <c r="O4784" s="388">
        <f t="shared" si="223"/>
        <v>809.99</v>
      </c>
      <c r="P4784" s="339">
        <f t="shared" si="224"/>
        <v>0</v>
      </c>
    </row>
    <row r="4785" spans="1:16" hidden="1" x14ac:dyDescent="0.25">
      <c r="A4785" s="116">
        <v>139887</v>
      </c>
      <c r="B4785" s="116">
        <v>20</v>
      </c>
      <c r="C4785" s="116">
        <v>1219103070</v>
      </c>
      <c r="D4785" s="116" t="s">
        <v>16178</v>
      </c>
      <c r="E4785" s="339">
        <v>3075</v>
      </c>
      <c r="F4785" s="194">
        <v>1</v>
      </c>
      <c r="G4785" s="194">
        <v>1</v>
      </c>
      <c r="H4785" s="194" t="s">
        <v>10119</v>
      </c>
      <c r="I4785" s="194">
        <f t="shared" si="222"/>
        <v>0</v>
      </c>
      <c r="J4785" s="116" t="s">
        <v>10120</v>
      </c>
      <c r="K4785" s="116" t="s">
        <v>15536</v>
      </c>
      <c r="L4785" s="197">
        <v>45833</v>
      </c>
      <c r="M4785" s="116" t="s">
        <v>15786</v>
      </c>
      <c r="N4785" s="197">
        <v>45834</v>
      </c>
      <c r="O4785" s="388">
        <f t="shared" si="223"/>
        <v>3075</v>
      </c>
      <c r="P4785" s="339">
        <f t="shared" si="224"/>
        <v>0</v>
      </c>
    </row>
    <row r="4786" spans="1:16" hidden="1" x14ac:dyDescent="0.25">
      <c r="A4786" s="116">
        <v>139887</v>
      </c>
      <c r="B4786" s="116">
        <v>19</v>
      </c>
      <c r="C4786" s="116">
        <v>1220101340</v>
      </c>
      <c r="D4786" s="116" t="s">
        <v>17570</v>
      </c>
      <c r="E4786" s="339">
        <v>35328.6</v>
      </c>
      <c r="F4786" s="194">
        <v>3</v>
      </c>
      <c r="G4786" s="194">
        <v>3</v>
      </c>
      <c r="H4786" s="194" t="s">
        <v>10119</v>
      </c>
      <c r="I4786" s="194">
        <f t="shared" si="222"/>
        <v>0</v>
      </c>
      <c r="J4786" s="116" t="s">
        <v>10120</v>
      </c>
      <c r="K4786" s="116" t="s">
        <v>15536</v>
      </c>
      <c r="L4786" s="197">
        <v>45833</v>
      </c>
      <c r="M4786" s="116"/>
      <c r="N4786" s="197">
        <v>45834</v>
      </c>
      <c r="O4786" s="388">
        <f t="shared" si="223"/>
        <v>11776.199999999999</v>
      </c>
      <c r="P4786" s="339">
        <f t="shared" si="224"/>
        <v>0</v>
      </c>
    </row>
    <row r="4787" spans="1:16" hidden="1" x14ac:dyDescent="0.25">
      <c r="A4787" s="116">
        <v>139887</v>
      </c>
      <c r="B4787" s="116">
        <v>18</v>
      </c>
      <c r="C4787" s="116">
        <v>1223100160</v>
      </c>
      <c r="D4787" s="116" t="s">
        <v>9294</v>
      </c>
      <c r="E4787" s="339">
        <v>114476.14</v>
      </c>
      <c r="F4787" s="194">
        <v>2</v>
      </c>
      <c r="G4787" s="194">
        <v>2</v>
      </c>
      <c r="H4787" s="194" t="s">
        <v>10119</v>
      </c>
      <c r="I4787" s="194">
        <f t="shared" ref="I4787:I4850" si="225">+F4787-G4787</f>
        <v>0</v>
      </c>
      <c r="J4787" s="116" t="s">
        <v>10120</v>
      </c>
      <c r="K4787" s="116" t="s">
        <v>15536</v>
      </c>
      <c r="L4787" s="197">
        <v>45833</v>
      </c>
      <c r="M4787" s="116"/>
      <c r="N4787" s="197">
        <v>45834</v>
      </c>
      <c r="O4787" s="388">
        <f t="shared" ref="O4787:O4850" si="226">+E4787/F4787</f>
        <v>57238.07</v>
      </c>
      <c r="P4787" s="339">
        <f t="shared" ref="P4787:P4850" si="227">+O4787*I4787</f>
        <v>0</v>
      </c>
    </row>
    <row r="4788" spans="1:16" hidden="1" x14ac:dyDescent="0.25">
      <c r="A4788" s="116">
        <v>139887</v>
      </c>
      <c r="B4788" s="116">
        <v>17</v>
      </c>
      <c r="C4788" s="116">
        <v>1226100010</v>
      </c>
      <c r="D4788" s="116" t="s">
        <v>11571</v>
      </c>
      <c r="E4788" s="339">
        <v>72236</v>
      </c>
      <c r="F4788" s="194">
        <v>4</v>
      </c>
      <c r="G4788" s="194">
        <v>4</v>
      </c>
      <c r="H4788" s="194" t="s">
        <v>10119</v>
      </c>
      <c r="I4788" s="194">
        <f t="shared" si="225"/>
        <v>0</v>
      </c>
      <c r="J4788" s="116" t="s">
        <v>10120</v>
      </c>
      <c r="K4788" s="116" t="s">
        <v>15536</v>
      </c>
      <c r="L4788" s="197">
        <v>45833</v>
      </c>
      <c r="M4788" s="116"/>
      <c r="N4788" s="197">
        <v>45834</v>
      </c>
      <c r="O4788" s="388">
        <f t="shared" si="226"/>
        <v>18059</v>
      </c>
      <c r="P4788" s="339">
        <f t="shared" si="227"/>
        <v>0</v>
      </c>
    </row>
    <row r="4789" spans="1:16" hidden="1" x14ac:dyDescent="0.25">
      <c r="A4789" s="116">
        <v>139887</v>
      </c>
      <c r="B4789" s="116">
        <v>16</v>
      </c>
      <c r="C4789" s="116">
        <v>1226100020</v>
      </c>
      <c r="D4789" s="116" t="s">
        <v>11220</v>
      </c>
      <c r="E4789" s="339">
        <v>40723.519999999997</v>
      </c>
      <c r="F4789" s="194">
        <v>2</v>
      </c>
      <c r="G4789" s="194">
        <v>2</v>
      </c>
      <c r="H4789" s="194" t="s">
        <v>10119</v>
      </c>
      <c r="I4789" s="194">
        <f t="shared" si="225"/>
        <v>0</v>
      </c>
      <c r="J4789" s="116" t="s">
        <v>10120</v>
      </c>
      <c r="K4789" s="116" t="s">
        <v>15536</v>
      </c>
      <c r="L4789" s="197">
        <v>45833</v>
      </c>
      <c r="M4789" s="116" t="s">
        <v>17835</v>
      </c>
      <c r="N4789" s="197">
        <v>45876</v>
      </c>
      <c r="O4789" s="388">
        <f t="shared" si="226"/>
        <v>20361.759999999998</v>
      </c>
      <c r="P4789" s="339">
        <f t="shared" si="227"/>
        <v>0</v>
      </c>
    </row>
    <row r="4790" spans="1:16" hidden="1" x14ac:dyDescent="0.25">
      <c r="A4790" s="116">
        <v>139887</v>
      </c>
      <c r="B4790" s="116">
        <v>15</v>
      </c>
      <c r="C4790" s="116">
        <v>1226100030</v>
      </c>
      <c r="D4790" s="116" t="s">
        <v>11221</v>
      </c>
      <c r="E4790" s="339">
        <v>55088</v>
      </c>
      <c r="F4790" s="194">
        <v>11</v>
      </c>
      <c r="G4790" s="194">
        <v>11</v>
      </c>
      <c r="H4790" s="194" t="s">
        <v>10119</v>
      </c>
      <c r="I4790" s="194">
        <f t="shared" si="225"/>
        <v>0</v>
      </c>
      <c r="J4790" s="116" t="s">
        <v>10120</v>
      </c>
      <c r="K4790" s="116" t="s">
        <v>15536</v>
      </c>
      <c r="L4790" s="197">
        <v>45833</v>
      </c>
      <c r="M4790" s="116"/>
      <c r="N4790" s="197">
        <v>45834</v>
      </c>
      <c r="O4790" s="388">
        <f t="shared" si="226"/>
        <v>5008</v>
      </c>
      <c r="P4790" s="339">
        <f t="shared" si="227"/>
        <v>0</v>
      </c>
    </row>
    <row r="4791" spans="1:16" hidden="1" x14ac:dyDescent="0.25">
      <c r="A4791" s="116">
        <v>139887</v>
      </c>
      <c r="B4791" s="116">
        <v>14</v>
      </c>
      <c r="C4791" s="116">
        <v>1226100590</v>
      </c>
      <c r="D4791" s="116" t="s">
        <v>15785</v>
      </c>
      <c r="E4791" s="339">
        <v>16470</v>
      </c>
      <c r="F4791" s="194">
        <v>1</v>
      </c>
      <c r="G4791" s="194">
        <v>1</v>
      </c>
      <c r="H4791" s="194" t="s">
        <v>10119</v>
      </c>
      <c r="I4791" s="194">
        <f t="shared" si="225"/>
        <v>0</v>
      </c>
      <c r="J4791" s="116" t="s">
        <v>10120</v>
      </c>
      <c r="K4791" s="116" t="s">
        <v>15536</v>
      </c>
      <c r="L4791" s="197">
        <v>45833</v>
      </c>
      <c r="M4791" s="116"/>
      <c r="N4791" s="197">
        <v>45876</v>
      </c>
      <c r="O4791" s="388">
        <f t="shared" si="226"/>
        <v>16470</v>
      </c>
      <c r="P4791" s="339">
        <f t="shared" si="227"/>
        <v>0</v>
      </c>
    </row>
    <row r="4792" spans="1:16" hidden="1" x14ac:dyDescent="0.25">
      <c r="A4792" s="116">
        <v>139887</v>
      </c>
      <c r="B4792" s="116">
        <v>13</v>
      </c>
      <c r="C4792" s="116">
        <v>1226100830</v>
      </c>
      <c r="D4792" s="116" t="s">
        <v>15784</v>
      </c>
      <c r="E4792" s="339">
        <v>5448</v>
      </c>
      <c r="F4792" s="194">
        <v>1</v>
      </c>
      <c r="G4792" s="194">
        <v>1</v>
      </c>
      <c r="H4792" s="194" t="s">
        <v>10119</v>
      </c>
      <c r="I4792" s="194">
        <f t="shared" si="225"/>
        <v>0</v>
      </c>
      <c r="J4792" s="116" t="s">
        <v>10120</v>
      </c>
      <c r="K4792" s="116" t="s">
        <v>15536</v>
      </c>
      <c r="L4792" s="197">
        <v>45833</v>
      </c>
      <c r="M4792" s="116"/>
      <c r="N4792" s="197">
        <v>45834</v>
      </c>
      <c r="O4792" s="388">
        <f t="shared" si="226"/>
        <v>5448</v>
      </c>
      <c r="P4792" s="339">
        <f t="shared" si="227"/>
        <v>0</v>
      </c>
    </row>
    <row r="4793" spans="1:16" hidden="1" x14ac:dyDescent="0.25">
      <c r="A4793" s="116">
        <v>139887</v>
      </c>
      <c r="B4793" s="116">
        <v>12</v>
      </c>
      <c r="C4793" s="116">
        <v>1226101070</v>
      </c>
      <c r="D4793" s="116" t="s">
        <v>15783</v>
      </c>
      <c r="E4793" s="339">
        <v>13402</v>
      </c>
      <c r="F4793" s="194">
        <v>1</v>
      </c>
      <c r="G4793" s="194">
        <v>1</v>
      </c>
      <c r="H4793" s="194" t="s">
        <v>10119</v>
      </c>
      <c r="I4793" s="194">
        <f t="shared" si="225"/>
        <v>0</v>
      </c>
      <c r="J4793" s="116" t="s">
        <v>10120</v>
      </c>
      <c r="K4793" s="116" t="s">
        <v>15536</v>
      </c>
      <c r="L4793" s="197">
        <v>45833</v>
      </c>
      <c r="M4793" s="116"/>
      <c r="N4793" s="197">
        <v>45876</v>
      </c>
      <c r="O4793" s="388">
        <f t="shared" si="226"/>
        <v>13402</v>
      </c>
      <c r="P4793" s="339">
        <f t="shared" si="227"/>
        <v>0</v>
      </c>
    </row>
    <row r="4794" spans="1:16" hidden="1" x14ac:dyDescent="0.25">
      <c r="A4794" s="116">
        <v>139887</v>
      </c>
      <c r="B4794" s="116">
        <v>11</v>
      </c>
      <c r="C4794" s="116">
        <v>1226101880</v>
      </c>
      <c r="D4794" s="116" t="s">
        <v>17532</v>
      </c>
      <c r="E4794" s="339">
        <v>8550</v>
      </c>
      <c r="F4794" s="194">
        <v>3</v>
      </c>
      <c r="G4794" s="194">
        <v>3</v>
      </c>
      <c r="H4794" s="194" t="s">
        <v>10119</v>
      </c>
      <c r="I4794" s="194">
        <f t="shared" si="225"/>
        <v>0</v>
      </c>
      <c r="J4794" s="116" t="s">
        <v>10120</v>
      </c>
      <c r="K4794" s="116" t="s">
        <v>15536</v>
      </c>
      <c r="L4794" s="197">
        <v>45833</v>
      </c>
      <c r="M4794" s="116"/>
      <c r="N4794" s="197">
        <v>45834</v>
      </c>
      <c r="O4794" s="388">
        <f t="shared" si="226"/>
        <v>2850</v>
      </c>
      <c r="P4794" s="339">
        <f t="shared" si="227"/>
        <v>0</v>
      </c>
    </row>
    <row r="4795" spans="1:16" hidden="1" x14ac:dyDescent="0.25">
      <c r="A4795" s="116">
        <v>139887</v>
      </c>
      <c r="B4795" s="116">
        <v>10</v>
      </c>
      <c r="C4795" s="116">
        <v>1228100280</v>
      </c>
      <c r="D4795" s="116" t="s">
        <v>10708</v>
      </c>
      <c r="E4795" s="339">
        <v>38720.28</v>
      </c>
      <c r="F4795" s="194">
        <v>3</v>
      </c>
      <c r="G4795" s="194">
        <v>3</v>
      </c>
      <c r="H4795" s="194" t="s">
        <v>10119</v>
      </c>
      <c r="I4795" s="194">
        <f t="shared" si="225"/>
        <v>0</v>
      </c>
      <c r="J4795" s="116" t="s">
        <v>10120</v>
      </c>
      <c r="K4795" s="116" t="s">
        <v>15536</v>
      </c>
      <c r="L4795" s="197">
        <v>45833</v>
      </c>
      <c r="M4795" s="116"/>
      <c r="N4795" s="197">
        <v>45834</v>
      </c>
      <c r="O4795" s="388">
        <f t="shared" si="226"/>
        <v>12906.76</v>
      </c>
      <c r="P4795" s="339">
        <f t="shared" si="227"/>
        <v>0</v>
      </c>
    </row>
    <row r="4796" spans="1:16" hidden="1" x14ac:dyDescent="0.25">
      <c r="A4796" s="116">
        <v>139887</v>
      </c>
      <c r="B4796" s="116">
        <v>9</v>
      </c>
      <c r="C4796" s="116">
        <v>1228101860</v>
      </c>
      <c r="D4796" s="116" t="s">
        <v>15077</v>
      </c>
      <c r="E4796" s="339">
        <v>395217</v>
      </c>
      <c r="F4796" s="194">
        <v>3</v>
      </c>
      <c r="G4796" s="194">
        <v>3</v>
      </c>
      <c r="H4796" s="194" t="s">
        <v>10119</v>
      </c>
      <c r="I4796" s="194">
        <f t="shared" si="225"/>
        <v>0</v>
      </c>
      <c r="J4796" s="116" t="s">
        <v>10120</v>
      </c>
      <c r="K4796" s="116" t="s">
        <v>15536</v>
      </c>
      <c r="L4796" s="197">
        <v>45833</v>
      </c>
      <c r="M4796" s="116"/>
      <c r="N4796" s="197">
        <v>45834</v>
      </c>
      <c r="O4796" s="388">
        <f t="shared" si="226"/>
        <v>131739</v>
      </c>
      <c r="P4796" s="339">
        <f t="shared" si="227"/>
        <v>0</v>
      </c>
    </row>
    <row r="4797" spans="1:16" hidden="1" x14ac:dyDescent="0.25">
      <c r="A4797" s="116">
        <v>139887</v>
      </c>
      <c r="B4797" s="116">
        <v>8</v>
      </c>
      <c r="C4797" s="116">
        <v>1228102590</v>
      </c>
      <c r="D4797" s="116" t="s">
        <v>11976</v>
      </c>
      <c r="E4797" s="339">
        <v>9047</v>
      </c>
      <c r="F4797" s="194">
        <v>1</v>
      </c>
      <c r="G4797" s="194">
        <v>1</v>
      </c>
      <c r="H4797" s="194" t="s">
        <v>10119</v>
      </c>
      <c r="I4797" s="194">
        <f t="shared" si="225"/>
        <v>0</v>
      </c>
      <c r="J4797" s="116" t="s">
        <v>10120</v>
      </c>
      <c r="K4797" s="116" t="s">
        <v>15536</v>
      </c>
      <c r="L4797" s="197">
        <v>45833</v>
      </c>
      <c r="M4797" s="116"/>
      <c r="N4797" s="197">
        <v>45834</v>
      </c>
      <c r="O4797" s="388">
        <f t="shared" si="226"/>
        <v>9047</v>
      </c>
      <c r="P4797" s="339">
        <f t="shared" si="227"/>
        <v>0</v>
      </c>
    </row>
    <row r="4798" spans="1:16" hidden="1" x14ac:dyDescent="0.25">
      <c r="A4798" s="116">
        <v>139887</v>
      </c>
      <c r="B4798" s="116">
        <v>7</v>
      </c>
      <c r="C4798" s="116">
        <v>1228102600</v>
      </c>
      <c r="D4798" s="116" t="s">
        <v>12055</v>
      </c>
      <c r="E4798" s="339">
        <v>4008</v>
      </c>
      <c r="F4798" s="194">
        <v>1</v>
      </c>
      <c r="G4798" s="194">
        <v>1</v>
      </c>
      <c r="H4798" s="194" t="s">
        <v>10119</v>
      </c>
      <c r="I4798" s="194">
        <f t="shared" si="225"/>
        <v>0</v>
      </c>
      <c r="J4798" s="116" t="s">
        <v>10120</v>
      </c>
      <c r="K4798" s="116" t="s">
        <v>15536</v>
      </c>
      <c r="L4798" s="197">
        <v>45833</v>
      </c>
      <c r="M4798" s="116"/>
      <c r="N4798" s="197">
        <v>45834</v>
      </c>
      <c r="O4798" s="388">
        <f t="shared" si="226"/>
        <v>4008</v>
      </c>
      <c r="P4798" s="339">
        <f t="shared" si="227"/>
        <v>0</v>
      </c>
    </row>
    <row r="4799" spans="1:16" hidden="1" x14ac:dyDescent="0.25">
      <c r="A4799" s="116">
        <v>139887</v>
      </c>
      <c r="B4799" s="116">
        <v>6</v>
      </c>
      <c r="C4799" s="116">
        <v>1230100140</v>
      </c>
      <c r="D4799" s="116" t="s">
        <v>10128</v>
      </c>
      <c r="E4799" s="339">
        <v>56498.01</v>
      </c>
      <c r="F4799" s="194">
        <v>3</v>
      </c>
      <c r="G4799" s="194">
        <v>3</v>
      </c>
      <c r="H4799" s="194" t="s">
        <v>10119</v>
      </c>
      <c r="I4799" s="194">
        <f t="shared" si="225"/>
        <v>0</v>
      </c>
      <c r="J4799" s="116" t="s">
        <v>10120</v>
      </c>
      <c r="K4799" s="116" t="s">
        <v>15536</v>
      </c>
      <c r="L4799" s="197">
        <v>45833</v>
      </c>
      <c r="M4799" s="116"/>
      <c r="N4799" s="197">
        <v>45834</v>
      </c>
      <c r="O4799" s="388">
        <f t="shared" si="226"/>
        <v>18832.670000000002</v>
      </c>
      <c r="P4799" s="339">
        <f t="shared" si="227"/>
        <v>0</v>
      </c>
    </row>
    <row r="4800" spans="1:16" hidden="1" x14ac:dyDescent="0.25">
      <c r="A4800" s="116">
        <v>139887</v>
      </c>
      <c r="B4800" s="116">
        <v>5</v>
      </c>
      <c r="C4800" s="116">
        <v>1230100150</v>
      </c>
      <c r="D4800" s="116" t="s">
        <v>10129</v>
      </c>
      <c r="E4800" s="339">
        <v>75233</v>
      </c>
      <c r="F4800" s="194">
        <v>4</v>
      </c>
      <c r="G4800" s="194">
        <v>4</v>
      </c>
      <c r="H4800" s="194" t="s">
        <v>10119</v>
      </c>
      <c r="I4800" s="194">
        <f t="shared" si="225"/>
        <v>0</v>
      </c>
      <c r="J4800" s="116" t="s">
        <v>10120</v>
      </c>
      <c r="K4800" s="116" t="s">
        <v>15536</v>
      </c>
      <c r="L4800" s="197">
        <v>45833</v>
      </c>
      <c r="M4800" s="116"/>
      <c r="N4800" s="197">
        <v>45834</v>
      </c>
      <c r="O4800" s="388">
        <f t="shared" si="226"/>
        <v>18808.25</v>
      </c>
      <c r="P4800" s="339">
        <f t="shared" si="227"/>
        <v>0</v>
      </c>
    </row>
    <row r="4801" spans="1:16" hidden="1" x14ac:dyDescent="0.25">
      <c r="A4801" s="116">
        <v>139887</v>
      </c>
      <c r="B4801" s="116">
        <v>4</v>
      </c>
      <c r="C4801" s="116">
        <v>1230100160</v>
      </c>
      <c r="D4801" s="116" t="s">
        <v>17469</v>
      </c>
      <c r="E4801" s="339">
        <v>167952.54</v>
      </c>
      <c r="F4801" s="194">
        <v>6</v>
      </c>
      <c r="G4801" s="194">
        <v>6</v>
      </c>
      <c r="H4801" s="194" t="s">
        <v>10119</v>
      </c>
      <c r="I4801" s="194">
        <f t="shared" si="225"/>
        <v>0</v>
      </c>
      <c r="J4801" s="116" t="s">
        <v>10120</v>
      </c>
      <c r="K4801" s="116" t="s">
        <v>15536</v>
      </c>
      <c r="L4801" s="197">
        <v>45833</v>
      </c>
      <c r="M4801" s="116"/>
      <c r="N4801" s="197">
        <v>45834</v>
      </c>
      <c r="O4801" s="388">
        <f t="shared" si="226"/>
        <v>27992.09</v>
      </c>
      <c r="P4801" s="339">
        <f t="shared" si="227"/>
        <v>0</v>
      </c>
    </row>
    <row r="4802" spans="1:16" hidden="1" x14ac:dyDescent="0.25">
      <c r="A4802" s="116">
        <v>139887</v>
      </c>
      <c r="B4802" s="116">
        <v>2</v>
      </c>
      <c r="C4802" s="116">
        <v>1230100170</v>
      </c>
      <c r="D4802" s="116" t="s">
        <v>17487</v>
      </c>
      <c r="E4802" s="339">
        <v>78557.820000000007</v>
      </c>
      <c r="F4802" s="194">
        <v>3</v>
      </c>
      <c r="G4802" s="194">
        <v>3</v>
      </c>
      <c r="H4802" s="194" t="s">
        <v>10119</v>
      </c>
      <c r="I4802" s="194">
        <f t="shared" si="225"/>
        <v>0</v>
      </c>
      <c r="J4802" s="116" t="s">
        <v>10120</v>
      </c>
      <c r="K4802" s="116" t="s">
        <v>15536</v>
      </c>
      <c r="L4802" s="197">
        <v>45833</v>
      </c>
      <c r="M4802" s="116"/>
      <c r="N4802" s="197">
        <v>45834</v>
      </c>
      <c r="O4802" s="388">
        <f t="shared" si="226"/>
        <v>26185.940000000002</v>
      </c>
      <c r="P4802" s="339">
        <f t="shared" si="227"/>
        <v>0</v>
      </c>
    </row>
    <row r="4803" spans="1:16" hidden="1" x14ac:dyDescent="0.25">
      <c r="A4803" s="116">
        <v>139887</v>
      </c>
      <c r="B4803" s="116">
        <v>1</v>
      </c>
      <c r="C4803" s="116">
        <v>1232100010</v>
      </c>
      <c r="D4803" s="116" t="s">
        <v>11232</v>
      </c>
      <c r="E4803" s="339">
        <v>25403</v>
      </c>
      <c r="F4803" s="194">
        <v>1</v>
      </c>
      <c r="G4803" s="194">
        <v>1</v>
      </c>
      <c r="H4803" s="194" t="s">
        <v>10119</v>
      </c>
      <c r="I4803" s="194">
        <f t="shared" si="225"/>
        <v>0</v>
      </c>
      <c r="J4803" s="116" t="s">
        <v>10120</v>
      </c>
      <c r="K4803" s="116" t="s">
        <v>15536</v>
      </c>
      <c r="L4803" s="197">
        <v>45833</v>
      </c>
      <c r="M4803" s="116"/>
      <c r="N4803" s="197">
        <v>45834</v>
      </c>
      <c r="O4803" s="388">
        <f t="shared" si="226"/>
        <v>25403</v>
      </c>
      <c r="P4803" s="339">
        <f t="shared" si="227"/>
        <v>0</v>
      </c>
    </row>
    <row r="4804" spans="1:16" hidden="1" x14ac:dyDescent="0.25">
      <c r="A4804" s="116">
        <v>139889</v>
      </c>
      <c r="B4804" s="116">
        <v>24</v>
      </c>
      <c r="C4804" s="116">
        <v>1211100000</v>
      </c>
      <c r="D4804" s="116" t="s">
        <v>17583</v>
      </c>
      <c r="E4804" s="339">
        <v>12744</v>
      </c>
      <c r="F4804" s="194">
        <v>2</v>
      </c>
      <c r="G4804" s="194">
        <v>2</v>
      </c>
      <c r="H4804" s="194" t="s">
        <v>10119</v>
      </c>
      <c r="I4804" s="194">
        <f t="shared" si="225"/>
        <v>0</v>
      </c>
      <c r="J4804" s="116" t="s">
        <v>10120</v>
      </c>
      <c r="K4804" s="116" t="s">
        <v>15536</v>
      </c>
      <c r="L4804" s="197">
        <v>45833</v>
      </c>
      <c r="M4804" s="116"/>
      <c r="N4804" s="197">
        <v>45834</v>
      </c>
      <c r="O4804" s="388">
        <f t="shared" si="226"/>
        <v>6372</v>
      </c>
      <c r="P4804" s="339">
        <f t="shared" si="227"/>
        <v>0</v>
      </c>
    </row>
    <row r="4805" spans="1:16" hidden="1" x14ac:dyDescent="0.25">
      <c r="A4805" s="116">
        <v>139889</v>
      </c>
      <c r="B4805" s="116">
        <v>23</v>
      </c>
      <c r="C4805" s="116">
        <v>1211100470</v>
      </c>
      <c r="D4805" s="116" t="s">
        <v>16169</v>
      </c>
      <c r="E4805" s="339">
        <v>63313.2</v>
      </c>
      <c r="F4805" s="194">
        <v>3</v>
      </c>
      <c r="G4805" s="194">
        <v>3</v>
      </c>
      <c r="H4805" s="194" t="s">
        <v>10119</v>
      </c>
      <c r="I4805" s="194">
        <f t="shared" si="225"/>
        <v>0</v>
      </c>
      <c r="J4805" s="116" t="s">
        <v>10120</v>
      </c>
      <c r="K4805" s="116" t="s">
        <v>15536</v>
      </c>
      <c r="L4805" s="197">
        <v>45833</v>
      </c>
      <c r="M4805" s="116"/>
      <c r="N4805" s="197">
        <v>45834</v>
      </c>
      <c r="O4805" s="388">
        <f t="shared" si="226"/>
        <v>21104.399999999998</v>
      </c>
      <c r="P4805" s="339">
        <f t="shared" si="227"/>
        <v>0</v>
      </c>
    </row>
    <row r="4806" spans="1:16" hidden="1" x14ac:dyDescent="0.25">
      <c r="A4806" s="116">
        <v>139889</v>
      </c>
      <c r="B4806" s="116">
        <v>22</v>
      </c>
      <c r="C4806" s="116">
        <v>1211100880</v>
      </c>
      <c r="D4806" s="116" t="s">
        <v>15782</v>
      </c>
      <c r="E4806" s="339">
        <v>31601</v>
      </c>
      <c r="F4806" s="194">
        <v>1</v>
      </c>
      <c r="G4806" s="194">
        <v>1</v>
      </c>
      <c r="H4806" s="194" t="s">
        <v>10119</v>
      </c>
      <c r="I4806" s="194">
        <f t="shared" si="225"/>
        <v>0</v>
      </c>
      <c r="J4806" s="116" t="s">
        <v>10120</v>
      </c>
      <c r="K4806" s="116" t="s">
        <v>15536</v>
      </c>
      <c r="L4806" s="197">
        <v>45833</v>
      </c>
      <c r="M4806" s="116"/>
      <c r="N4806" s="197">
        <v>45834</v>
      </c>
      <c r="O4806" s="388">
        <f t="shared" si="226"/>
        <v>31601</v>
      </c>
      <c r="P4806" s="339">
        <f t="shared" si="227"/>
        <v>0</v>
      </c>
    </row>
    <row r="4807" spans="1:16" hidden="1" x14ac:dyDescent="0.25">
      <c r="A4807" s="116">
        <v>139889</v>
      </c>
      <c r="B4807" s="116">
        <v>21</v>
      </c>
      <c r="C4807" s="116">
        <v>1211101660</v>
      </c>
      <c r="D4807" s="116" t="s">
        <v>17836</v>
      </c>
      <c r="E4807" s="339">
        <v>45995</v>
      </c>
      <c r="F4807" s="194">
        <v>1</v>
      </c>
      <c r="G4807" s="194">
        <v>1</v>
      </c>
      <c r="H4807" s="194" t="s">
        <v>10119</v>
      </c>
      <c r="I4807" s="194">
        <f t="shared" si="225"/>
        <v>0</v>
      </c>
      <c r="J4807" s="116" t="s">
        <v>10120</v>
      </c>
      <c r="K4807" s="116" t="s">
        <v>15536</v>
      </c>
      <c r="L4807" s="197">
        <v>45833</v>
      </c>
      <c r="M4807" s="116"/>
      <c r="N4807" s="197">
        <v>45834</v>
      </c>
      <c r="O4807" s="388">
        <f t="shared" si="226"/>
        <v>45995</v>
      </c>
      <c r="P4807" s="339">
        <f t="shared" si="227"/>
        <v>0</v>
      </c>
    </row>
    <row r="4808" spans="1:16" hidden="1" x14ac:dyDescent="0.25">
      <c r="A4808" s="116">
        <v>139889</v>
      </c>
      <c r="B4808" s="116">
        <v>20</v>
      </c>
      <c r="C4808" s="116">
        <v>1212100140</v>
      </c>
      <c r="D4808" s="116" t="s">
        <v>11196</v>
      </c>
      <c r="E4808" s="339">
        <v>31261.38</v>
      </c>
      <c r="F4808" s="194">
        <v>2</v>
      </c>
      <c r="G4808" s="194">
        <v>2</v>
      </c>
      <c r="H4808" s="194" t="s">
        <v>10119</v>
      </c>
      <c r="I4808" s="194">
        <f t="shared" si="225"/>
        <v>0</v>
      </c>
      <c r="J4808" s="116" t="s">
        <v>10120</v>
      </c>
      <c r="K4808" s="116" t="s">
        <v>15536</v>
      </c>
      <c r="L4808" s="197">
        <v>45833</v>
      </c>
      <c r="M4808" s="116"/>
      <c r="N4808" s="197">
        <v>45834</v>
      </c>
      <c r="O4808" s="388">
        <f t="shared" si="226"/>
        <v>15630.69</v>
      </c>
      <c r="P4808" s="339">
        <f t="shared" si="227"/>
        <v>0</v>
      </c>
    </row>
    <row r="4809" spans="1:16" hidden="1" x14ac:dyDescent="0.25">
      <c r="A4809" s="116">
        <v>139889</v>
      </c>
      <c r="B4809" s="116">
        <v>19</v>
      </c>
      <c r="C4809" s="116">
        <v>1213100240</v>
      </c>
      <c r="D4809" s="116" t="s">
        <v>15569</v>
      </c>
      <c r="E4809" s="339">
        <v>152800</v>
      </c>
      <c r="F4809" s="194">
        <v>20</v>
      </c>
      <c r="G4809" s="194">
        <v>20</v>
      </c>
      <c r="H4809" s="194" t="s">
        <v>10119</v>
      </c>
      <c r="I4809" s="194">
        <f t="shared" si="225"/>
        <v>0</v>
      </c>
      <c r="J4809" s="116" t="s">
        <v>10120</v>
      </c>
      <c r="K4809" s="116" t="s">
        <v>15536</v>
      </c>
      <c r="L4809" s="197">
        <v>45833</v>
      </c>
      <c r="M4809" s="116"/>
      <c r="N4809" s="197">
        <v>45876</v>
      </c>
      <c r="O4809" s="388">
        <f t="shared" si="226"/>
        <v>7640</v>
      </c>
      <c r="P4809" s="339">
        <f t="shared" si="227"/>
        <v>0</v>
      </c>
    </row>
    <row r="4810" spans="1:16" hidden="1" x14ac:dyDescent="0.25">
      <c r="A4810" s="116">
        <v>139889</v>
      </c>
      <c r="B4810" s="116">
        <v>18</v>
      </c>
      <c r="C4810" s="116">
        <v>1213101730</v>
      </c>
      <c r="D4810" s="116" t="s">
        <v>10564</v>
      </c>
      <c r="E4810" s="339">
        <v>24351.599999999999</v>
      </c>
      <c r="F4810" s="194">
        <v>40</v>
      </c>
      <c r="G4810" s="194">
        <v>40</v>
      </c>
      <c r="H4810" s="194" t="s">
        <v>10119</v>
      </c>
      <c r="I4810" s="194">
        <f t="shared" si="225"/>
        <v>0</v>
      </c>
      <c r="J4810" s="116" t="s">
        <v>10120</v>
      </c>
      <c r="K4810" s="116" t="s">
        <v>15536</v>
      </c>
      <c r="L4810" s="197">
        <v>45833</v>
      </c>
      <c r="M4810" s="116"/>
      <c r="N4810" s="197">
        <v>45834</v>
      </c>
      <c r="O4810" s="388">
        <f t="shared" si="226"/>
        <v>608.79</v>
      </c>
      <c r="P4810" s="339">
        <f t="shared" si="227"/>
        <v>0</v>
      </c>
    </row>
    <row r="4811" spans="1:16" hidden="1" x14ac:dyDescent="0.25">
      <c r="A4811" s="116">
        <v>139889</v>
      </c>
      <c r="B4811" s="116">
        <v>17</v>
      </c>
      <c r="C4811" s="116">
        <v>1213102260</v>
      </c>
      <c r="D4811" s="116" t="s">
        <v>16170</v>
      </c>
      <c r="E4811" s="339">
        <v>561878</v>
      </c>
      <c r="F4811" s="194">
        <v>2</v>
      </c>
      <c r="G4811" s="194">
        <v>2</v>
      </c>
      <c r="H4811" s="194" t="s">
        <v>10119</v>
      </c>
      <c r="I4811" s="194">
        <f t="shared" si="225"/>
        <v>0</v>
      </c>
      <c r="J4811" s="116" t="s">
        <v>10120</v>
      </c>
      <c r="K4811" s="116" t="s">
        <v>15536</v>
      </c>
      <c r="L4811" s="197">
        <v>45833</v>
      </c>
      <c r="M4811" s="116"/>
      <c r="N4811" s="197">
        <v>45834</v>
      </c>
      <c r="O4811" s="388">
        <f t="shared" si="226"/>
        <v>280939</v>
      </c>
      <c r="P4811" s="339">
        <f t="shared" si="227"/>
        <v>0</v>
      </c>
    </row>
    <row r="4812" spans="1:16" hidden="1" x14ac:dyDescent="0.25">
      <c r="A4812" s="116">
        <v>139889</v>
      </c>
      <c r="B4812" s="116">
        <v>16</v>
      </c>
      <c r="C4812" s="116">
        <v>1213103170</v>
      </c>
      <c r="D4812" s="116" t="s">
        <v>16171</v>
      </c>
      <c r="E4812" s="339">
        <v>18372</v>
      </c>
      <c r="F4812" s="194">
        <v>1</v>
      </c>
      <c r="G4812" s="194">
        <v>1</v>
      </c>
      <c r="H4812" s="194" t="s">
        <v>10119</v>
      </c>
      <c r="I4812" s="194">
        <f t="shared" si="225"/>
        <v>0</v>
      </c>
      <c r="J4812" s="116" t="s">
        <v>10120</v>
      </c>
      <c r="K4812" s="116" t="s">
        <v>15536</v>
      </c>
      <c r="L4812" s="197">
        <v>45833</v>
      </c>
      <c r="M4812" s="116"/>
      <c r="N4812" s="197">
        <v>45834</v>
      </c>
      <c r="O4812" s="388">
        <f t="shared" si="226"/>
        <v>18372</v>
      </c>
      <c r="P4812" s="339">
        <f t="shared" si="227"/>
        <v>0</v>
      </c>
    </row>
    <row r="4813" spans="1:16" hidden="1" x14ac:dyDescent="0.25">
      <c r="A4813" s="116">
        <v>139889</v>
      </c>
      <c r="B4813" s="116">
        <v>15</v>
      </c>
      <c r="C4813" s="116">
        <v>1213103180</v>
      </c>
      <c r="D4813" s="116" t="s">
        <v>16171</v>
      </c>
      <c r="E4813" s="339">
        <v>16600</v>
      </c>
      <c r="F4813" s="194">
        <v>1</v>
      </c>
      <c r="G4813" s="194">
        <v>1</v>
      </c>
      <c r="H4813" s="194" t="s">
        <v>10119</v>
      </c>
      <c r="I4813" s="194">
        <f t="shared" si="225"/>
        <v>0</v>
      </c>
      <c r="J4813" s="116" t="s">
        <v>10120</v>
      </c>
      <c r="K4813" s="116" t="s">
        <v>15536</v>
      </c>
      <c r="L4813" s="197">
        <v>45833</v>
      </c>
      <c r="M4813" s="116"/>
      <c r="N4813" s="197">
        <v>45834</v>
      </c>
      <c r="O4813" s="388">
        <f t="shared" si="226"/>
        <v>16600</v>
      </c>
      <c r="P4813" s="339">
        <f t="shared" si="227"/>
        <v>0</v>
      </c>
    </row>
    <row r="4814" spans="1:16" hidden="1" x14ac:dyDescent="0.25">
      <c r="A4814" s="116">
        <v>139889</v>
      </c>
      <c r="B4814" s="116">
        <v>14</v>
      </c>
      <c r="C4814" s="116">
        <v>1213103190</v>
      </c>
      <c r="D4814" s="116" t="s">
        <v>17494</v>
      </c>
      <c r="E4814" s="339">
        <v>16900</v>
      </c>
      <c r="F4814" s="194">
        <v>1</v>
      </c>
      <c r="G4814" s="194">
        <v>1</v>
      </c>
      <c r="H4814" s="194" t="s">
        <v>10119</v>
      </c>
      <c r="I4814" s="194">
        <f t="shared" si="225"/>
        <v>0</v>
      </c>
      <c r="J4814" s="116" t="s">
        <v>10120</v>
      </c>
      <c r="K4814" s="116" t="s">
        <v>15536</v>
      </c>
      <c r="L4814" s="197">
        <v>45833</v>
      </c>
      <c r="M4814" s="116"/>
      <c r="N4814" s="197">
        <v>45834</v>
      </c>
      <c r="O4814" s="388">
        <f t="shared" si="226"/>
        <v>16900</v>
      </c>
      <c r="P4814" s="339">
        <f t="shared" si="227"/>
        <v>0</v>
      </c>
    </row>
    <row r="4815" spans="1:16" hidden="1" x14ac:dyDescent="0.25">
      <c r="A4815" s="116">
        <v>139889</v>
      </c>
      <c r="B4815" s="116">
        <v>13</v>
      </c>
      <c r="C4815" s="116">
        <v>1213103200</v>
      </c>
      <c r="D4815" s="116" t="s">
        <v>16172</v>
      </c>
      <c r="E4815" s="339">
        <v>33800</v>
      </c>
      <c r="F4815" s="194">
        <v>2</v>
      </c>
      <c r="G4815" s="194">
        <v>2</v>
      </c>
      <c r="H4815" s="194" t="s">
        <v>10119</v>
      </c>
      <c r="I4815" s="194">
        <f t="shared" si="225"/>
        <v>0</v>
      </c>
      <c r="J4815" s="116" t="s">
        <v>10120</v>
      </c>
      <c r="K4815" s="116" t="s">
        <v>15536</v>
      </c>
      <c r="L4815" s="197">
        <v>45833</v>
      </c>
      <c r="M4815" s="116"/>
      <c r="N4815" s="197">
        <v>45834</v>
      </c>
      <c r="O4815" s="388">
        <f t="shared" si="226"/>
        <v>16900</v>
      </c>
      <c r="P4815" s="339">
        <f t="shared" si="227"/>
        <v>0</v>
      </c>
    </row>
    <row r="4816" spans="1:16" hidden="1" x14ac:dyDescent="0.25">
      <c r="A4816" s="116">
        <v>139889</v>
      </c>
      <c r="B4816" s="116">
        <v>12</v>
      </c>
      <c r="C4816" s="116">
        <v>1213103380</v>
      </c>
      <c r="D4816" s="116" t="s">
        <v>16173</v>
      </c>
      <c r="E4816" s="339">
        <v>34680</v>
      </c>
      <c r="F4816" s="194">
        <v>2</v>
      </c>
      <c r="G4816" s="194">
        <v>2</v>
      </c>
      <c r="H4816" s="194" t="s">
        <v>10119</v>
      </c>
      <c r="I4816" s="194">
        <f t="shared" si="225"/>
        <v>0</v>
      </c>
      <c r="J4816" s="116" t="s">
        <v>10120</v>
      </c>
      <c r="K4816" s="116" t="s">
        <v>15536</v>
      </c>
      <c r="L4816" s="197">
        <v>45833</v>
      </c>
      <c r="M4816" s="116"/>
      <c r="N4816" s="197">
        <v>45834</v>
      </c>
      <c r="O4816" s="388">
        <f t="shared" si="226"/>
        <v>17340</v>
      </c>
      <c r="P4816" s="339">
        <f t="shared" si="227"/>
        <v>0</v>
      </c>
    </row>
    <row r="4817" spans="1:16" hidden="1" x14ac:dyDescent="0.25">
      <c r="A4817" s="116">
        <v>139889</v>
      </c>
      <c r="B4817" s="116">
        <v>11</v>
      </c>
      <c r="C4817" s="116">
        <v>1213103760</v>
      </c>
      <c r="D4817" s="116" t="s">
        <v>16174</v>
      </c>
      <c r="E4817" s="339">
        <v>16600</v>
      </c>
      <c r="F4817" s="194">
        <v>1</v>
      </c>
      <c r="G4817" s="194">
        <v>1</v>
      </c>
      <c r="H4817" s="194" t="s">
        <v>10119</v>
      </c>
      <c r="I4817" s="194">
        <f t="shared" si="225"/>
        <v>0</v>
      </c>
      <c r="J4817" s="116" t="s">
        <v>10120</v>
      </c>
      <c r="K4817" s="116" t="s">
        <v>15536</v>
      </c>
      <c r="L4817" s="197">
        <v>45833</v>
      </c>
      <c r="M4817" s="116"/>
      <c r="N4817" s="197">
        <v>45834</v>
      </c>
      <c r="O4817" s="388">
        <f t="shared" si="226"/>
        <v>16600</v>
      </c>
      <c r="P4817" s="339">
        <f t="shared" si="227"/>
        <v>0</v>
      </c>
    </row>
    <row r="4818" spans="1:16" hidden="1" x14ac:dyDescent="0.25">
      <c r="A4818" s="116">
        <v>139889</v>
      </c>
      <c r="B4818" s="116">
        <v>10</v>
      </c>
      <c r="C4818" s="116">
        <v>1216100170</v>
      </c>
      <c r="D4818" s="116" t="s">
        <v>15781</v>
      </c>
      <c r="E4818" s="339">
        <v>127463</v>
      </c>
      <c r="F4818" s="194">
        <v>1</v>
      </c>
      <c r="G4818" s="194">
        <v>1</v>
      </c>
      <c r="H4818" s="194" t="s">
        <v>10119</v>
      </c>
      <c r="I4818" s="194">
        <f t="shared" si="225"/>
        <v>0</v>
      </c>
      <c r="J4818" s="116" t="s">
        <v>10120</v>
      </c>
      <c r="K4818" s="116" t="s">
        <v>15536</v>
      </c>
      <c r="L4818" s="197">
        <v>45833</v>
      </c>
      <c r="M4818" s="116"/>
      <c r="N4818" s="197">
        <v>45834</v>
      </c>
      <c r="O4818" s="388">
        <f t="shared" si="226"/>
        <v>127463</v>
      </c>
      <c r="P4818" s="339">
        <f t="shared" si="227"/>
        <v>0</v>
      </c>
    </row>
    <row r="4819" spans="1:16" hidden="1" x14ac:dyDescent="0.25">
      <c r="A4819" s="116">
        <v>139889</v>
      </c>
      <c r="B4819" s="116">
        <v>8</v>
      </c>
      <c r="C4819" s="116">
        <v>1217100800</v>
      </c>
      <c r="D4819" s="116" t="s">
        <v>16175</v>
      </c>
      <c r="E4819" s="339">
        <v>39826</v>
      </c>
      <c r="F4819" s="194">
        <v>50</v>
      </c>
      <c r="G4819" s="194">
        <v>50</v>
      </c>
      <c r="H4819" s="194" t="s">
        <v>10119</v>
      </c>
      <c r="I4819" s="194">
        <f t="shared" si="225"/>
        <v>0</v>
      </c>
      <c r="J4819" s="116" t="s">
        <v>10120</v>
      </c>
      <c r="K4819" s="116" t="s">
        <v>15536</v>
      </c>
      <c r="L4819" s="197">
        <v>45833</v>
      </c>
      <c r="M4819" s="116"/>
      <c r="N4819" s="197">
        <v>45834</v>
      </c>
      <c r="O4819" s="388">
        <f t="shared" si="226"/>
        <v>796.52</v>
      </c>
      <c r="P4819" s="339">
        <f t="shared" si="227"/>
        <v>0</v>
      </c>
    </row>
    <row r="4820" spans="1:16" hidden="1" x14ac:dyDescent="0.25">
      <c r="A4820" s="116">
        <v>139889</v>
      </c>
      <c r="B4820" s="116">
        <v>9</v>
      </c>
      <c r="C4820" s="116">
        <v>1217100800</v>
      </c>
      <c r="D4820" s="116" t="s">
        <v>16175</v>
      </c>
      <c r="E4820" s="339">
        <v>81245.039999999994</v>
      </c>
      <c r="F4820" s="194">
        <v>102</v>
      </c>
      <c r="G4820" s="194">
        <v>102</v>
      </c>
      <c r="H4820" s="194" t="s">
        <v>10119</v>
      </c>
      <c r="I4820" s="194">
        <f t="shared" si="225"/>
        <v>0</v>
      </c>
      <c r="J4820" s="116" t="s">
        <v>10120</v>
      </c>
      <c r="K4820" s="116" t="s">
        <v>15536</v>
      </c>
      <c r="L4820" s="197">
        <v>45833</v>
      </c>
      <c r="M4820" s="116"/>
      <c r="N4820" s="197">
        <v>45834</v>
      </c>
      <c r="O4820" s="388">
        <f t="shared" si="226"/>
        <v>796.52</v>
      </c>
      <c r="P4820" s="339">
        <f t="shared" si="227"/>
        <v>0</v>
      </c>
    </row>
    <row r="4821" spans="1:16" hidden="1" x14ac:dyDescent="0.25">
      <c r="A4821" s="116">
        <v>139889</v>
      </c>
      <c r="B4821" s="116">
        <v>7</v>
      </c>
      <c r="C4821" s="116">
        <v>1217100830</v>
      </c>
      <c r="D4821" s="116" t="s">
        <v>17568</v>
      </c>
      <c r="E4821" s="339">
        <v>32916.239999999998</v>
      </c>
      <c r="F4821" s="194">
        <v>18</v>
      </c>
      <c r="G4821" s="194">
        <v>18</v>
      </c>
      <c r="H4821" s="194" t="s">
        <v>10119</v>
      </c>
      <c r="I4821" s="194">
        <f t="shared" si="225"/>
        <v>0</v>
      </c>
      <c r="J4821" s="116" t="s">
        <v>10120</v>
      </c>
      <c r="K4821" s="116" t="s">
        <v>15536</v>
      </c>
      <c r="L4821" s="197">
        <v>45833</v>
      </c>
      <c r="M4821" s="116"/>
      <c r="N4821" s="197">
        <v>45834</v>
      </c>
      <c r="O4821" s="388">
        <f t="shared" si="226"/>
        <v>1828.6799999999998</v>
      </c>
      <c r="P4821" s="339">
        <f t="shared" si="227"/>
        <v>0</v>
      </c>
    </row>
    <row r="4822" spans="1:16" hidden="1" x14ac:dyDescent="0.25">
      <c r="A4822" s="116">
        <v>139889</v>
      </c>
      <c r="B4822" s="116">
        <v>6</v>
      </c>
      <c r="C4822" s="116">
        <v>1217100890</v>
      </c>
      <c r="D4822" s="116" t="s">
        <v>16176</v>
      </c>
      <c r="E4822" s="339">
        <v>23388</v>
      </c>
      <c r="F4822" s="194">
        <v>4</v>
      </c>
      <c r="G4822" s="194">
        <v>4</v>
      </c>
      <c r="H4822" s="194" t="s">
        <v>10119</v>
      </c>
      <c r="I4822" s="194">
        <f t="shared" si="225"/>
        <v>0</v>
      </c>
      <c r="J4822" s="116" t="s">
        <v>10120</v>
      </c>
      <c r="K4822" s="116" t="s">
        <v>15536</v>
      </c>
      <c r="L4822" s="197">
        <v>45833</v>
      </c>
      <c r="M4822" s="116"/>
      <c r="N4822" s="197">
        <v>45834</v>
      </c>
      <c r="O4822" s="388">
        <f t="shared" si="226"/>
        <v>5847</v>
      </c>
      <c r="P4822" s="339">
        <f t="shared" si="227"/>
        <v>0</v>
      </c>
    </row>
    <row r="4823" spans="1:16" hidden="1" x14ac:dyDescent="0.25">
      <c r="A4823" s="116">
        <v>139889</v>
      </c>
      <c r="B4823" s="116">
        <v>5</v>
      </c>
      <c r="C4823" s="116">
        <v>1219102820</v>
      </c>
      <c r="D4823" s="116" t="s">
        <v>11212</v>
      </c>
      <c r="E4823" s="339">
        <v>4839</v>
      </c>
      <c r="F4823" s="194">
        <v>1</v>
      </c>
      <c r="G4823" s="194">
        <v>1</v>
      </c>
      <c r="H4823" s="194" t="s">
        <v>10119</v>
      </c>
      <c r="I4823" s="194">
        <f t="shared" si="225"/>
        <v>0</v>
      </c>
      <c r="J4823" s="116" t="s">
        <v>10120</v>
      </c>
      <c r="K4823" s="116" t="s">
        <v>15536</v>
      </c>
      <c r="L4823" s="197">
        <v>45833</v>
      </c>
      <c r="M4823" s="116"/>
      <c r="N4823" s="197">
        <v>45834</v>
      </c>
      <c r="O4823" s="388">
        <f t="shared" si="226"/>
        <v>4839</v>
      </c>
      <c r="P4823" s="339">
        <f t="shared" si="227"/>
        <v>0</v>
      </c>
    </row>
    <row r="4824" spans="1:16" hidden="1" x14ac:dyDescent="0.25">
      <c r="A4824" s="116">
        <v>139889</v>
      </c>
      <c r="B4824" s="116">
        <v>4</v>
      </c>
      <c r="C4824" s="116">
        <v>1219102860</v>
      </c>
      <c r="D4824" s="116" t="s">
        <v>11213</v>
      </c>
      <c r="E4824" s="339">
        <v>93</v>
      </c>
      <c r="F4824" s="194">
        <v>1</v>
      </c>
      <c r="G4824" s="194">
        <v>1</v>
      </c>
      <c r="H4824" s="194" t="s">
        <v>10119</v>
      </c>
      <c r="I4824" s="194">
        <f t="shared" si="225"/>
        <v>0</v>
      </c>
      <c r="J4824" s="116" t="s">
        <v>10120</v>
      </c>
      <c r="K4824" s="116" t="s">
        <v>15536</v>
      </c>
      <c r="L4824" s="197">
        <v>45833</v>
      </c>
      <c r="M4824" s="116"/>
      <c r="N4824" s="197">
        <v>45834</v>
      </c>
      <c r="O4824" s="388">
        <f t="shared" si="226"/>
        <v>93</v>
      </c>
      <c r="P4824" s="339">
        <f t="shared" si="227"/>
        <v>0</v>
      </c>
    </row>
    <row r="4825" spans="1:16" hidden="1" x14ac:dyDescent="0.25">
      <c r="A4825" s="116">
        <v>139889</v>
      </c>
      <c r="B4825" s="116">
        <v>3</v>
      </c>
      <c r="C4825" s="116">
        <v>1219102890</v>
      </c>
      <c r="D4825" s="116" t="s">
        <v>15226</v>
      </c>
      <c r="E4825" s="339">
        <v>34030</v>
      </c>
      <c r="F4825" s="194">
        <v>1</v>
      </c>
      <c r="G4825" s="194">
        <v>1</v>
      </c>
      <c r="H4825" s="194" t="s">
        <v>10119</v>
      </c>
      <c r="I4825" s="194">
        <f t="shared" si="225"/>
        <v>0</v>
      </c>
      <c r="J4825" s="116" t="s">
        <v>10120</v>
      </c>
      <c r="K4825" s="116" t="s">
        <v>15536</v>
      </c>
      <c r="L4825" s="197">
        <v>45833</v>
      </c>
      <c r="M4825" s="116"/>
      <c r="N4825" s="197">
        <v>45834</v>
      </c>
      <c r="O4825" s="388">
        <f t="shared" si="226"/>
        <v>34030</v>
      </c>
      <c r="P4825" s="339">
        <f t="shared" si="227"/>
        <v>0</v>
      </c>
    </row>
    <row r="4826" spans="1:16" hidden="1" x14ac:dyDescent="0.25">
      <c r="A4826" s="116">
        <v>139889</v>
      </c>
      <c r="B4826" s="116">
        <v>2</v>
      </c>
      <c r="C4826" s="116">
        <v>1219102900</v>
      </c>
      <c r="D4826" s="116" t="s">
        <v>10562</v>
      </c>
      <c r="E4826" s="339">
        <v>133612</v>
      </c>
      <c r="F4826" s="194">
        <v>1</v>
      </c>
      <c r="G4826" s="194">
        <v>1</v>
      </c>
      <c r="H4826" s="194" t="s">
        <v>10119</v>
      </c>
      <c r="I4826" s="194">
        <f t="shared" si="225"/>
        <v>0</v>
      </c>
      <c r="J4826" s="116" t="s">
        <v>10120</v>
      </c>
      <c r="K4826" s="116" t="s">
        <v>15536</v>
      </c>
      <c r="L4826" s="197">
        <v>45833</v>
      </c>
      <c r="M4826" s="116"/>
      <c r="N4826" s="197">
        <v>45834</v>
      </c>
      <c r="O4826" s="388">
        <f t="shared" si="226"/>
        <v>133612</v>
      </c>
      <c r="P4826" s="339">
        <f t="shared" si="227"/>
        <v>0</v>
      </c>
    </row>
    <row r="4827" spans="1:16" hidden="1" x14ac:dyDescent="0.25">
      <c r="A4827" s="116">
        <v>139889</v>
      </c>
      <c r="B4827" s="116">
        <v>1</v>
      </c>
      <c r="C4827" s="116">
        <v>1219102950</v>
      </c>
      <c r="D4827" s="116" t="s">
        <v>16177</v>
      </c>
      <c r="E4827" s="339">
        <v>4593</v>
      </c>
      <c r="F4827" s="194">
        <v>3</v>
      </c>
      <c r="G4827" s="194">
        <v>3</v>
      </c>
      <c r="H4827" s="194" t="s">
        <v>10119</v>
      </c>
      <c r="I4827" s="194">
        <f t="shared" si="225"/>
        <v>0</v>
      </c>
      <c r="J4827" s="116" t="s">
        <v>10120</v>
      </c>
      <c r="K4827" s="116" t="s">
        <v>15536</v>
      </c>
      <c r="L4827" s="197">
        <v>45833</v>
      </c>
      <c r="M4827" s="116"/>
      <c r="N4827" s="197">
        <v>45834</v>
      </c>
      <c r="O4827" s="388">
        <f t="shared" si="226"/>
        <v>1531</v>
      </c>
      <c r="P4827" s="339">
        <f t="shared" si="227"/>
        <v>0</v>
      </c>
    </row>
    <row r="4828" spans="1:16" hidden="1" x14ac:dyDescent="0.25">
      <c r="A4828" s="116">
        <v>139890</v>
      </c>
      <c r="B4828" s="116">
        <v>13</v>
      </c>
      <c r="C4828" s="116">
        <v>1010107850</v>
      </c>
      <c r="D4828" s="116" t="s">
        <v>9210</v>
      </c>
      <c r="E4828" s="339">
        <v>14663</v>
      </c>
      <c r="F4828" s="194">
        <v>1</v>
      </c>
      <c r="G4828" s="194">
        <v>1</v>
      </c>
      <c r="H4828" s="194" t="s">
        <v>10119</v>
      </c>
      <c r="I4828" s="194">
        <f t="shared" si="225"/>
        <v>0</v>
      </c>
      <c r="J4828" s="116" t="s">
        <v>10120</v>
      </c>
      <c r="K4828" s="116" t="s">
        <v>15536</v>
      </c>
      <c r="L4828" s="197">
        <v>45833</v>
      </c>
      <c r="M4828" s="116"/>
      <c r="N4828" s="197">
        <v>45834</v>
      </c>
      <c r="O4828" s="388">
        <f t="shared" si="226"/>
        <v>14663</v>
      </c>
      <c r="P4828" s="339">
        <f t="shared" si="227"/>
        <v>0</v>
      </c>
    </row>
    <row r="4829" spans="1:16" hidden="1" x14ac:dyDescent="0.25">
      <c r="A4829" s="116">
        <v>139890</v>
      </c>
      <c r="B4829" s="116">
        <v>12</v>
      </c>
      <c r="C4829" s="116">
        <v>1010107860</v>
      </c>
      <c r="D4829" s="116" t="s">
        <v>9213</v>
      </c>
      <c r="E4829" s="339">
        <v>18633</v>
      </c>
      <c r="F4829" s="194">
        <v>1</v>
      </c>
      <c r="G4829" s="194">
        <v>1</v>
      </c>
      <c r="H4829" s="194" t="s">
        <v>10119</v>
      </c>
      <c r="I4829" s="194">
        <f t="shared" si="225"/>
        <v>0</v>
      </c>
      <c r="J4829" s="116" t="s">
        <v>10120</v>
      </c>
      <c r="K4829" s="116" t="s">
        <v>15536</v>
      </c>
      <c r="L4829" s="197">
        <v>45833</v>
      </c>
      <c r="M4829" s="116"/>
      <c r="N4829" s="197">
        <v>45834</v>
      </c>
      <c r="O4829" s="388">
        <f t="shared" si="226"/>
        <v>18633</v>
      </c>
      <c r="P4829" s="339">
        <f t="shared" si="227"/>
        <v>0</v>
      </c>
    </row>
    <row r="4830" spans="1:16" hidden="1" x14ac:dyDescent="0.25">
      <c r="A4830" s="116">
        <v>139890</v>
      </c>
      <c r="B4830" s="116">
        <v>11</v>
      </c>
      <c r="C4830" s="116">
        <v>1010107990</v>
      </c>
      <c r="D4830" s="116" t="s">
        <v>9364</v>
      </c>
      <c r="E4830" s="339">
        <v>278000</v>
      </c>
      <c r="F4830" s="194">
        <v>2</v>
      </c>
      <c r="G4830" s="194">
        <v>2</v>
      </c>
      <c r="H4830" s="194" t="s">
        <v>10119</v>
      </c>
      <c r="I4830" s="194">
        <f t="shared" si="225"/>
        <v>0</v>
      </c>
      <c r="J4830" s="116" t="s">
        <v>10120</v>
      </c>
      <c r="K4830" s="116" t="s">
        <v>15536</v>
      </c>
      <c r="L4830" s="197">
        <v>45833</v>
      </c>
      <c r="M4830" s="116"/>
      <c r="N4830" s="197">
        <v>45834</v>
      </c>
      <c r="O4830" s="388">
        <f t="shared" si="226"/>
        <v>139000</v>
      </c>
      <c r="P4830" s="339">
        <f t="shared" si="227"/>
        <v>0</v>
      </c>
    </row>
    <row r="4831" spans="1:16" hidden="1" x14ac:dyDescent="0.25">
      <c r="A4831" s="116">
        <v>139890</v>
      </c>
      <c r="B4831" s="116">
        <v>10</v>
      </c>
      <c r="C4831" s="116">
        <v>1016100000</v>
      </c>
      <c r="D4831" s="116" t="s">
        <v>10650</v>
      </c>
      <c r="E4831" s="339">
        <v>21936</v>
      </c>
      <c r="F4831" s="194">
        <v>2</v>
      </c>
      <c r="G4831" s="194">
        <v>2</v>
      </c>
      <c r="H4831" s="194" t="s">
        <v>10119</v>
      </c>
      <c r="I4831" s="194">
        <f t="shared" si="225"/>
        <v>0</v>
      </c>
      <c r="J4831" s="116" t="s">
        <v>10120</v>
      </c>
      <c r="K4831" s="116" t="s">
        <v>15536</v>
      </c>
      <c r="L4831" s="197">
        <v>45833</v>
      </c>
      <c r="M4831" s="116"/>
      <c r="N4831" s="197">
        <v>45852</v>
      </c>
      <c r="O4831" s="388">
        <f t="shared" si="226"/>
        <v>10968</v>
      </c>
      <c r="P4831" s="339">
        <f t="shared" si="227"/>
        <v>0</v>
      </c>
    </row>
    <row r="4832" spans="1:16" hidden="1" x14ac:dyDescent="0.25">
      <c r="A4832" s="116">
        <v>139890</v>
      </c>
      <c r="B4832" s="116">
        <v>9</v>
      </c>
      <c r="C4832" s="116">
        <v>1016100010</v>
      </c>
      <c r="D4832" s="116" t="s">
        <v>10705</v>
      </c>
      <c r="E4832" s="339">
        <v>41948.56</v>
      </c>
      <c r="F4832" s="194">
        <v>2</v>
      </c>
      <c r="G4832" s="194">
        <v>2</v>
      </c>
      <c r="H4832" s="194" t="s">
        <v>10119</v>
      </c>
      <c r="I4832" s="194">
        <f t="shared" si="225"/>
        <v>0</v>
      </c>
      <c r="J4832" s="116" t="s">
        <v>10120</v>
      </c>
      <c r="K4832" s="116" t="s">
        <v>15536</v>
      </c>
      <c r="L4832" s="197">
        <v>45833</v>
      </c>
      <c r="M4832" s="116"/>
      <c r="N4832" s="197">
        <v>45852</v>
      </c>
      <c r="O4832" s="388">
        <f t="shared" si="226"/>
        <v>20974.28</v>
      </c>
      <c r="P4832" s="339">
        <f t="shared" si="227"/>
        <v>0</v>
      </c>
    </row>
    <row r="4833" spans="1:16" hidden="1" x14ac:dyDescent="0.25">
      <c r="A4833" s="116">
        <v>139890</v>
      </c>
      <c r="B4833" s="116">
        <v>8</v>
      </c>
      <c r="C4833" s="116">
        <v>1016101250</v>
      </c>
      <c r="D4833" s="116" t="s">
        <v>11152</v>
      </c>
      <c r="E4833" s="339">
        <v>2008</v>
      </c>
      <c r="F4833" s="194">
        <v>1</v>
      </c>
      <c r="G4833" s="194">
        <v>1</v>
      </c>
      <c r="H4833" s="194" t="s">
        <v>10119</v>
      </c>
      <c r="I4833" s="194">
        <f t="shared" si="225"/>
        <v>0</v>
      </c>
      <c r="J4833" s="116" t="s">
        <v>10120</v>
      </c>
      <c r="K4833" s="116" t="s">
        <v>15536</v>
      </c>
      <c r="L4833" s="197">
        <v>45833</v>
      </c>
      <c r="M4833" s="116"/>
      <c r="N4833" s="197">
        <v>45834</v>
      </c>
      <c r="O4833" s="388">
        <f t="shared" si="226"/>
        <v>2008</v>
      </c>
      <c r="P4833" s="339">
        <f t="shared" si="227"/>
        <v>0</v>
      </c>
    </row>
    <row r="4834" spans="1:16" hidden="1" x14ac:dyDescent="0.25">
      <c r="A4834" s="116">
        <v>139890</v>
      </c>
      <c r="B4834" s="116">
        <v>7</v>
      </c>
      <c r="C4834" s="116">
        <v>1210100070</v>
      </c>
      <c r="D4834" s="116" t="s">
        <v>15780</v>
      </c>
      <c r="E4834" s="339">
        <v>95952</v>
      </c>
      <c r="F4834" s="194">
        <v>8</v>
      </c>
      <c r="G4834" s="194">
        <v>8</v>
      </c>
      <c r="H4834" s="194" t="s">
        <v>10119</v>
      </c>
      <c r="I4834" s="194">
        <f t="shared" si="225"/>
        <v>0</v>
      </c>
      <c r="J4834" s="116" t="s">
        <v>10120</v>
      </c>
      <c r="K4834" s="116" t="s">
        <v>15536</v>
      </c>
      <c r="L4834" s="197">
        <v>45833</v>
      </c>
      <c r="M4834" s="116" t="s">
        <v>17837</v>
      </c>
      <c r="N4834" s="197">
        <v>45883</v>
      </c>
      <c r="O4834" s="388">
        <f t="shared" si="226"/>
        <v>11994</v>
      </c>
      <c r="P4834" s="339">
        <f t="shared" si="227"/>
        <v>0</v>
      </c>
    </row>
    <row r="4835" spans="1:16" hidden="1" x14ac:dyDescent="0.25">
      <c r="A4835" s="116">
        <v>139890</v>
      </c>
      <c r="B4835" s="116">
        <v>6</v>
      </c>
      <c r="C4835" s="116">
        <v>1210100150</v>
      </c>
      <c r="D4835" s="116" t="s">
        <v>15317</v>
      </c>
      <c r="E4835" s="339">
        <v>261796</v>
      </c>
      <c r="F4835" s="194">
        <v>1</v>
      </c>
      <c r="G4835" s="194">
        <v>1</v>
      </c>
      <c r="H4835" s="194" t="s">
        <v>10119</v>
      </c>
      <c r="I4835" s="194">
        <f t="shared" si="225"/>
        <v>0</v>
      </c>
      <c r="J4835" s="116" t="s">
        <v>10120</v>
      </c>
      <c r="K4835" s="116" t="s">
        <v>15536</v>
      </c>
      <c r="L4835" s="197">
        <v>45833</v>
      </c>
      <c r="M4835" s="116"/>
      <c r="N4835" s="197">
        <v>45834</v>
      </c>
      <c r="O4835" s="388">
        <f t="shared" si="226"/>
        <v>261796</v>
      </c>
      <c r="P4835" s="339">
        <f t="shared" si="227"/>
        <v>0</v>
      </c>
    </row>
    <row r="4836" spans="1:16" hidden="1" x14ac:dyDescent="0.25">
      <c r="A4836" s="116">
        <v>139890</v>
      </c>
      <c r="B4836" s="116">
        <v>5</v>
      </c>
      <c r="C4836" s="116">
        <v>1210100330</v>
      </c>
      <c r="D4836" s="116" t="s">
        <v>11191</v>
      </c>
      <c r="E4836" s="339">
        <v>67362.48</v>
      </c>
      <c r="F4836" s="194">
        <v>3</v>
      </c>
      <c r="G4836" s="194">
        <v>3</v>
      </c>
      <c r="H4836" s="194" t="s">
        <v>10119</v>
      </c>
      <c r="I4836" s="194">
        <f t="shared" si="225"/>
        <v>0</v>
      </c>
      <c r="J4836" s="116" t="s">
        <v>10120</v>
      </c>
      <c r="K4836" s="116" t="s">
        <v>15536</v>
      </c>
      <c r="L4836" s="197">
        <v>45833</v>
      </c>
      <c r="M4836" s="116"/>
      <c r="N4836" s="197">
        <v>45834</v>
      </c>
      <c r="O4836" s="388">
        <f t="shared" si="226"/>
        <v>22454.16</v>
      </c>
      <c r="P4836" s="339">
        <f t="shared" si="227"/>
        <v>0</v>
      </c>
    </row>
    <row r="4837" spans="1:16" hidden="1" x14ac:dyDescent="0.25">
      <c r="A4837" s="116">
        <v>139890</v>
      </c>
      <c r="B4837" s="116">
        <v>4</v>
      </c>
      <c r="C4837" s="116">
        <v>1210100460</v>
      </c>
      <c r="D4837" s="116" t="s">
        <v>11071</v>
      </c>
      <c r="E4837" s="339">
        <v>165153</v>
      </c>
      <c r="F4837" s="194">
        <v>3</v>
      </c>
      <c r="G4837" s="194">
        <v>3</v>
      </c>
      <c r="H4837" s="194" t="s">
        <v>10119</v>
      </c>
      <c r="I4837" s="194">
        <f t="shared" si="225"/>
        <v>0</v>
      </c>
      <c r="J4837" s="116" t="s">
        <v>10120</v>
      </c>
      <c r="K4837" s="116" t="s">
        <v>15536</v>
      </c>
      <c r="L4837" s="197">
        <v>45833</v>
      </c>
      <c r="M4837" s="116"/>
      <c r="N4837" s="197">
        <v>45834</v>
      </c>
      <c r="O4837" s="388">
        <f t="shared" si="226"/>
        <v>55051</v>
      </c>
      <c r="P4837" s="339">
        <f t="shared" si="227"/>
        <v>0</v>
      </c>
    </row>
    <row r="4838" spans="1:16" hidden="1" x14ac:dyDescent="0.25">
      <c r="A4838" s="116">
        <v>139890</v>
      </c>
      <c r="B4838" s="116">
        <v>3</v>
      </c>
      <c r="C4838" s="116">
        <v>1210100520</v>
      </c>
      <c r="D4838" s="116" t="s">
        <v>11192</v>
      </c>
      <c r="E4838" s="339">
        <v>17668</v>
      </c>
      <c r="F4838" s="194">
        <v>1</v>
      </c>
      <c r="G4838" s="194">
        <v>1</v>
      </c>
      <c r="H4838" s="194" t="s">
        <v>10119</v>
      </c>
      <c r="I4838" s="194">
        <f t="shared" si="225"/>
        <v>0</v>
      </c>
      <c r="J4838" s="116" t="s">
        <v>10120</v>
      </c>
      <c r="K4838" s="116" t="s">
        <v>15536</v>
      </c>
      <c r="L4838" s="197">
        <v>45833</v>
      </c>
      <c r="M4838" s="116"/>
      <c r="N4838" s="197">
        <v>45834</v>
      </c>
      <c r="O4838" s="388">
        <f t="shared" si="226"/>
        <v>17668</v>
      </c>
      <c r="P4838" s="339">
        <f t="shared" si="227"/>
        <v>0</v>
      </c>
    </row>
    <row r="4839" spans="1:16" hidden="1" x14ac:dyDescent="0.25">
      <c r="A4839" s="116">
        <v>139890</v>
      </c>
      <c r="B4839" s="116">
        <v>2</v>
      </c>
      <c r="C4839" s="116">
        <v>1210101200</v>
      </c>
      <c r="D4839" s="116" t="s">
        <v>11193</v>
      </c>
      <c r="E4839" s="339">
        <v>16957</v>
      </c>
      <c r="F4839" s="194">
        <v>1</v>
      </c>
      <c r="G4839" s="194">
        <v>1</v>
      </c>
      <c r="H4839" s="194" t="s">
        <v>10119</v>
      </c>
      <c r="I4839" s="194">
        <f t="shared" si="225"/>
        <v>0</v>
      </c>
      <c r="J4839" s="116" t="s">
        <v>10120</v>
      </c>
      <c r="K4839" s="116" t="s">
        <v>15536</v>
      </c>
      <c r="L4839" s="197">
        <v>45833</v>
      </c>
      <c r="M4839" s="116"/>
      <c r="N4839" s="197">
        <v>45834</v>
      </c>
      <c r="O4839" s="388">
        <f t="shared" si="226"/>
        <v>16957</v>
      </c>
      <c r="P4839" s="339">
        <f t="shared" si="227"/>
        <v>0</v>
      </c>
    </row>
    <row r="4840" spans="1:16" hidden="1" x14ac:dyDescent="0.25">
      <c r="A4840" s="116">
        <v>139890</v>
      </c>
      <c r="B4840" s="116">
        <v>1</v>
      </c>
      <c r="C4840" s="116">
        <v>1210101680</v>
      </c>
      <c r="D4840" s="116" t="s">
        <v>11194</v>
      </c>
      <c r="E4840" s="339">
        <v>21432</v>
      </c>
      <c r="F4840" s="194">
        <v>1</v>
      </c>
      <c r="G4840" s="194">
        <v>1</v>
      </c>
      <c r="H4840" s="194" t="s">
        <v>10119</v>
      </c>
      <c r="I4840" s="194">
        <f t="shared" si="225"/>
        <v>0</v>
      </c>
      <c r="J4840" s="116" t="s">
        <v>10120</v>
      </c>
      <c r="K4840" s="116" t="s">
        <v>15536</v>
      </c>
      <c r="L4840" s="197">
        <v>45833</v>
      </c>
      <c r="M4840" s="116"/>
      <c r="N4840" s="197">
        <v>45834</v>
      </c>
      <c r="O4840" s="388">
        <f t="shared" si="226"/>
        <v>21432</v>
      </c>
      <c r="P4840" s="339">
        <f t="shared" si="227"/>
        <v>0</v>
      </c>
    </row>
    <row r="4841" spans="1:16" hidden="1" x14ac:dyDescent="0.25">
      <c r="A4841" s="116">
        <v>139906</v>
      </c>
      <c r="B4841" s="116">
        <v>1</v>
      </c>
      <c r="C4841" s="116">
        <v>1017100180</v>
      </c>
      <c r="D4841" s="116" t="s">
        <v>10494</v>
      </c>
      <c r="E4841" s="339">
        <v>2306971.6</v>
      </c>
      <c r="F4841" s="194">
        <v>20</v>
      </c>
      <c r="G4841" s="194">
        <v>20</v>
      </c>
      <c r="H4841" s="194" t="s">
        <v>10119</v>
      </c>
      <c r="I4841" s="194">
        <f t="shared" si="225"/>
        <v>0</v>
      </c>
      <c r="J4841" s="116" t="s">
        <v>10126</v>
      </c>
      <c r="K4841" s="116" t="s">
        <v>15310</v>
      </c>
      <c r="L4841" s="197">
        <v>45834</v>
      </c>
      <c r="M4841" s="116"/>
      <c r="N4841" s="197">
        <v>45853</v>
      </c>
      <c r="O4841" s="388">
        <f t="shared" si="226"/>
        <v>115348.58</v>
      </c>
      <c r="P4841" s="339">
        <f t="shared" si="227"/>
        <v>0</v>
      </c>
    </row>
    <row r="4842" spans="1:16" hidden="1" x14ac:dyDescent="0.25">
      <c r="A4842" s="116">
        <v>139909</v>
      </c>
      <c r="B4842" s="116">
        <v>1</v>
      </c>
      <c r="C4842" s="116">
        <v>1014104530</v>
      </c>
      <c r="D4842" s="116" t="s">
        <v>10355</v>
      </c>
      <c r="E4842" s="339">
        <v>57979.5</v>
      </c>
      <c r="F4842" s="194">
        <v>2</v>
      </c>
      <c r="G4842" s="194">
        <v>2</v>
      </c>
      <c r="H4842" s="194" t="s">
        <v>10119</v>
      </c>
      <c r="I4842" s="194">
        <f t="shared" si="225"/>
        <v>0</v>
      </c>
      <c r="J4842" s="116" t="s">
        <v>10389</v>
      </c>
      <c r="K4842" s="116" t="s">
        <v>10390</v>
      </c>
      <c r="L4842" s="197">
        <v>45835</v>
      </c>
      <c r="M4842" s="116"/>
      <c r="N4842" s="197">
        <v>45838</v>
      </c>
      <c r="O4842" s="388">
        <f t="shared" si="226"/>
        <v>28989.75</v>
      </c>
      <c r="P4842" s="339">
        <f t="shared" si="227"/>
        <v>0</v>
      </c>
    </row>
    <row r="4843" spans="1:16" hidden="1" x14ac:dyDescent="0.25">
      <c r="A4843" s="116">
        <v>139947</v>
      </c>
      <c r="B4843" s="116">
        <v>3</v>
      </c>
      <c r="C4843" s="116">
        <v>1016101220</v>
      </c>
      <c r="D4843" s="116" t="s">
        <v>11150</v>
      </c>
      <c r="E4843" s="339">
        <v>5745</v>
      </c>
      <c r="F4843" s="194">
        <v>3</v>
      </c>
      <c r="G4843" s="194">
        <v>3</v>
      </c>
      <c r="H4843" s="194" t="s">
        <v>10119</v>
      </c>
      <c r="I4843" s="194">
        <f t="shared" si="225"/>
        <v>0</v>
      </c>
      <c r="J4843" s="116" t="s">
        <v>10120</v>
      </c>
      <c r="K4843" s="116" t="s">
        <v>15833</v>
      </c>
      <c r="L4843" s="197">
        <v>45839</v>
      </c>
      <c r="M4843" s="116" t="s">
        <v>17838</v>
      </c>
      <c r="N4843" s="197">
        <v>45876</v>
      </c>
      <c r="O4843" s="388">
        <f t="shared" si="226"/>
        <v>1915</v>
      </c>
      <c r="P4843" s="339">
        <f t="shared" si="227"/>
        <v>0</v>
      </c>
    </row>
    <row r="4844" spans="1:16" hidden="1" x14ac:dyDescent="0.25">
      <c r="A4844" s="116">
        <v>139947</v>
      </c>
      <c r="B4844" s="116">
        <v>4</v>
      </c>
      <c r="C4844" s="116">
        <v>1016101250</v>
      </c>
      <c r="D4844" s="116" t="s">
        <v>11152</v>
      </c>
      <c r="E4844" s="339">
        <v>6022.53</v>
      </c>
      <c r="F4844" s="194">
        <v>3</v>
      </c>
      <c r="G4844" s="194">
        <v>3</v>
      </c>
      <c r="H4844" s="194" t="s">
        <v>10119</v>
      </c>
      <c r="I4844" s="194">
        <f t="shared" si="225"/>
        <v>0</v>
      </c>
      <c r="J4844" s="116" t="s">
        <v>10120</v>
      </c>
      <c r="K4844" s="116" t="s">
        <v>15833</v>
      </c>
      <c r="L4844" s="197">
        <v>45839</v>
      </c>
      <c r="M4844" s="116"/>
      <c r="N4844" s="197">
        <v>45841</v>
      </c>
      <c r="O4844" s="388">
        <f t="shared" si="226"/>
        <v>2007.51</v>
      </c>
      <c r="P4844" s="339">
        <f t="shared" si="227"/>
        <v>0</v>
      </c>
    </row>
    <row r="4845" spans="1:16" hidden="1" x14ac:dyDescent="0.25">
      <c r="A4845" s="116">
        <v>139947</v>
      </c>
      <c r="B4845" s="116">
        <v>1</v>
      </c>
      <c r="C4845" s="116">
        <v>1023100140</v>
      </c>
      <c r="D4845" s="116" t="s">
        <v>11171</v>
      </c>
      <c r="E4845" s="339">
        <v>441360.24</v>
      </c>
      <c r="F4845" s="194">
        <v>24</v>
      </c>
      <c r="G4845" s="194">
        <v>24</v>
      </c>
      <c r="H4845" s="194" t="s">
        <v>10119</v>
      </c>
      <c r="I4845" s="194">
        <f t="shared" si="225"/>
        <v>0</v>
      </c>
      <c r="J4845" s="116" t="s">
        <v>10120</v>
      </c>
      <c r="K4845" s="116" t="s">
        <v>15833</v>
      </c>
      <c r="L4845" s="197">
        <v>45839</v>
      </c>
      <c r="M4845" s="116"/>
      <c r="N4845" s="197">
        <v>45841</v>
      </c>
      <c r="O4845" s="388">
        <f t="shared" si="226"/>
        <v>18390.009999999998</v>
      </c>
      <c r="P4845" s="339">
        <f t="shared" si="227"/>
        <v>0</v>
      </c>
    </row>
    <row r="4846" spans="1:16" hidden="1" x14ac:dyDescent="0.25">
      <c r="A4846" s="116">
        <v>139947</v>
      </c>
      <c r="B4846" s="116">
        <v>2</v>
      </c>
      <c r="C4846" s="116">
        <v>1023100340</v>
      </c>
      <c r="D4846" s="116" t="s">
        <v>10969</v>
      </c>
      <c r="E4846" s="339">
        <v>220680</v>
      </c>
      <c r="F4846" s="194">
        <v>12</v>
      </c>
      <c r="G4846" s="194">
        <v>12</v>
      </c>
      <c r="H4846" s="194" t="s">
        <v>10119</v>
      </c>
      <c r="I4846" s="194">
        <f t="shared" si="225"/>
        <v>0</v>
      </c>
      <c r="J4846" s="116" t="s">
        <v>10120</v>
      </c>
      <c r="K4846" s="116" t="s">
        <v>15833</v>
      </c>
      <c r="L4846" s="197">
        <v>45839</v>
      </c>
      <c r="M4846" s="116"/>
      <c r="N4846" s="197">
        <v>45841</v>
      </c>
      <c r="O4846" s="388">
        <f t="shared" si="226"/>
        <v>18390</v>
      </c>
      <c r="P4846" s="339">
        <f t="shared" si="227"/>
        <v>0</v>
      </c>
    </row>
    <row r="4847" spans="1:16" hidden="1" x14ac:dyDescent="0.25">
      <c r="A4847" s="116">
        <v>139965</v>
      </c>
      <c r="B4847" s="116">
        <v>1</v>
      </c>
      <c r="C4847" s="116">
        <v>1226100720</v>
      </c>
      <c r="D4847" s="116" t="s">
        <v>15600</v>
      </c>
      <c r="E4847" s="339">
        <v>2065</v>
      </c>
      <c r="F4847" s="194">
        <v>1</v>
      </c>
      <c r="G4847" s="194">
        <v>1</v>
      </c>
      <c r="H4847" s="194" t="s">
        <v>10119</v>
      </c>
      <c r="I4847" s="194">
        <f t="shared" si="225"/>
        <v>0</v>
      </c>
      <c r="J4847" s="116" t="s">
        <v>10120</v>
      </c>
      <c r="K4847" s="116" t="s">
        <v>10121</v>
      </c>
      <c r="L4847" s="197">
        <v>45839</v>
      </c>
      <c r="M4847" s="116" t="s">
        <v>17839</v>
      </c>
      <c r="N4847" s="197">
        <v>45840</v>
      </c>
      <c r="O4847" s="388">
        <f t="shared" si="226"/>
        <v>2065</v>
      </c>
      <c r="P4847" s="339">
        <f t="shared" si="227"/>
        <v>0</v>
      </c>
    </row>
    <row r="4848" spans="1:16" hidden="1" x14ac:dyDescent="0.25">
      <c r="A4848" s="116">
        <v>139997</v>
      </c>
      <c r="B4848" s="116">
        <v>1</v>
      </c>
      <c r="C4848" s="116">
        <v>1123100000</v>
      </c>
      <c r="D4848" s="116" t="s">
        <v>17465</v>
      </c>
      <c r="E4848" s="339">
        <v>460017</v>
      </c>
      <c r="F4848" s="194">
        <v>20</v>
      </c>
      <c r="G4848" s="194">
        <v>20</v>
      </c>
      <c r="H4848" s="194" t="s">
        <v>10119</v>
      </c>
      <c r="I4848" s="194">
        <f t="shared" si="225"/>
        <v>0</v>
      </c>
      <c r="J4848" s="116" t="s">
        <v>10126</v>
      </c>
      <c r="K4848" s="116" t="s">
        <v>15457</v>
      </c>
      <c r="L4848" s="197">
        <v>45839</v>
      </c>
      <c r="M4848" s="116"/>
      <c r="N4848" s="197">
        <v>45839</v>
      </c>
      <c r="O4848" s="388">
        <f t="shared" si="226"/>
        <v>23000.85</v>
      </c>
      <c r="P4848" s="339">
        <f t="shared" si="227"/>
        <v>0</v>
      </c>
    </row>
    <row r="4849" spans="1:16" hidden="1" x14ac:dyDescent="0.25">
      <c r="A4849" s="116">
        <v>140006</v>
      </c>
      <c r="B4849" s="116">
        <v>1</v>
      </c>
      <c r="C4849" s="116">
        <v>1127100340</v>
      </c>
      <c r="D4849" s="116" t="s">
        <v>17840</v>
      </c>
      <c r="E4849" s="339">
        <v>358080</v>
      </c>
      <c r="F4849" s="194">
        <v>2</v>
      </c>
      <c r="G4849" s="194">
        <v>2</v>
      </c>
      <c r="H4849" s="194" t="s">
        <v>10119</v>
      </c>
      <c r="I4849" s="194">
        <f t="shared" si="225"/>
        <v>0</v>
      </c>
      <c r="J4849" s="116" t="s">
        <v>10126</v>
      </c>
      <c r="K4849" s="116" t="s">
        <v>15457</v>
      </c>
      <c r="L4849" s="197">
        <v>45839</v>
      </c>
      <c r="M4849" s="116"/>
      <c r="N4849" s="197">
        <v>45839</v>
      </c>
      <c r="O4849" s="388">
        <f t="shared" si="226"/>
        <v>179040</v>
      </c>
      <c r="P4849" s="339">
        <f t="shared" si="227"/>
        <v>0</v>
      </c>
    </row>
    <row r="4850" spans="1:16" hidden="1" x14ac:dyDescent="0.25">
      <c r="A4850" s="116">
        <v>140007</v>
      </c>
      <c r="B4850" s="116">
        <v>1</v>
      </c>
      <c r="C4850" s="116">
        <v>1022104240</v>
      </c>
      <c r="D4850" s="116" t="s">
        <v>11563</v>
      </c>
      <c r="E4850" s="339">
        <v>112773.32</v>
      </c>
      <c r="F4850" s="194">
        <v>4</v>
      </c>
      <c r="G4850" s="194">
        <v>4</v>
      </c>
      <c r="H4850" s="194" t="s">
        <v>10119</v>
      </c>
      <c r="I4850" s="194">
        <f t="shared" si="225"/>
        <v>0</v>
      </c>
      <c r="J4850" s="116" t="s">
        <v>10126</v>
      </c>
      <c r="K4850" s="116" t="s">
        <v>15457</v>
      </c>
      <c r="L4850" s="197">
        <v>45839</v>
      </c>
      <c r="M4850" s="116" t="s">
        <v>15842</v>
      </c>
      <c r="N4850" s="197">
        <v>45876</v>
      </c>
      <c r="O4850" s="388">
        <f t="shared" si="226"/>
        <v>28193.33</v>
      </c>
      <c r="P4850" s="339">
        <f t="shared" si="227"/>
        <v>0</v>
      </c>
    </row>
    <row r="4851" spans="1:16" hidden="1" x14ac:dyDescent="0.25">
      <c r="A4851" s="116">
        <v>140008</v>
      </c>
      <c r="B4851" s="116">
        <v>2</v>
      </c>
      <c r="C4851" s="116">
        <v>1123100000</v>
      </c>
      <c r="D4851" s="116" t="s">
        <v>17465</v>
      </c>
      <c r="E4851" s="339">
        <v>690025.5</v>
      </c>
      <c r="F4851" s="194">
        <v>30</v>
      </c>
      <c r="G4851" s="194">
        <v>30</v>
      </c>
      <c r="H4851" s="194" t="s">
        <v>10119</v>
      </c>
      <c r="I4851" s="194">
        <f t="shared" ref="I4851:I4914" si="228">+F4851-G4851</f>
        <v>0</v>
      </c>
      <c r="J4851" s="116" t="s">
        <v>10126</v>
      </c>
      <c r="K4851" s="116" t="s">
        <v>15008</v>
      </c>
      <c r="L4851" s="197">
        <v>45839</v>
      </c>
      <c r="M4851" s="116"/>
      <c r="N4851" s="197">
        <v>45842</v>
      </c>
      <c r="O4851" s="388">
        <f t="shared" ref="O4851:O4914" si="229">+E4851/F4851</f>
        <v>23000.85</v>
      </c>
      <c r="P4851" s="339">
        <f t="shared" ref="P4851:P4914" si="230">+O4851*I4851</f>
        <v>0</v>
      </c>
    </row>
    <row r="4852" spans="1:16" hidden="1" x14ac:dyDescent="0.25">
      <c r="A4852" s="116">
        <v>140008</v>
      </c>
      <c r="B4852" s="116">
        <v>6</v>
      </c>
      <c r="C4852" s="116">
        <v>1213102100</v>
      </c>
      <c r="D4852" s="116" t="s">
        <v>11204</v>
      </c>
      <c r="E4852" s="339">
        <v>3006500</v>
      </c>
      <c r="F4852" s="194">
        <v>50</v>
      </c>
      <c r="G4852" s="194">
        <v>50</v>
      </c>
      <c r="H4852" s="194" t="s">
        <v>10119</v>
      </c>
      <c r="I4852" s="194">
        <f t="shared" si="228"/>
        <v>0</v>
      </c>
      <c r="J4852" s="116" t="s">
        <v>10126</v>
      </c>
      <c r="K4852" s="116" t="s">
        <v>15008</v>
      </c>
      <c r="L4852" s="197">
        <v>45839</v>
      </c>
      <c r="M4852" s="116" t="s">
        <v>15859</v>
      </c>
      <c r="N4852" s="197">
        <v>45847</v>
      </c>
      <c r="O4852" s="388">
        <f t="shared" si="229"/>
        <v>60130</v>
      </c>
      <c r="P4852" s="339">
        <f t="shared" si="230"/>
        <v>0</v>
      </c>
    </row>
    <row r="4853" spans="1:16" hidden="1" x14ac:dyDescent="0.25">
      <c r="A4853" s="116">
        <v>140008</v>
      </c>
      <c r="B4853" s="116">
        <v>3</v>
      </c>
      <c r="C4853" s="116">
        <v>1511101290</v>
      </c>
      <c r="D4853" s="116" t="s">
        <v>17524</v>
      </c>
      <c r="E4853" s="339">
        <v>21750.15</v>
      </c>
      <c r="F4853" s="194">
        <v>15</v>
      </c>
      <c r="G4853" s="194">
        <v>15</v>
      </c>
      <c r="H4853" s="194" t="s">
        <v>10119</v>
      </c>
      <c r="I4853" s="194">
        <f t="shared" si="228"/>
        <v>0</v>
      </c>
      <c r="J4853" s="116" t="s">
        <v>10126</v>
      </c>
      <c r="K4853" s="116" t="s">
        <v>15008</v>
      </c>
      <c r="L4853" s="197">
        <v>45839</v>
      </c>
      <c r="M4853" s="116"/>
      <c r="N4853" s="197">
        <v>45842</v>
      </c>
      <c r="O4853" s="388">
        <f t="shared" si="229"/>
        <v>1450.01</v>
      </c>
      <c r="P4853" s="339">
        <f t="shared" si="230"/>
        <v>0</v>
      </c>
    </row>
    <row r="4854" spans="1:16" hidden="1" x14ac:dyDescent="0.25">
      <c r="A4854" s="116">
        <v>140008</v>
      </c>
      <c r="B4854" s="116">
        <v>1</v>
      </c>
      <c r="C4854" s="116">
        <v>1513100320</v>
      </c>
      <c r="D4854" s="116" t="s">
        <v>16197</v>
      </c>
      <c r="E4854" s="339">
        <v>867599.1</v>
      </c>
      <c r="F4854" s="194">
        <v>90</v>
      </c>
      <c r="G4854" s="194">
        <f>30+40+20</f>
        <v>90</v>
      </c>
      <c r="H4854" s="194" t="s">
        <v>10119</v>
      </c>
      <c r="I4854" s="194">
        <f t="shared" si="228"/>
        <v>0</v>
      </c>
      <c r="J4854" s="116" t="s">
        <v>10126</v>
      </c>
      <c r="K4854" s="116" t="s">
        <v>15008</v>
      </c>
      <c r="L4854" s="197">
        <v>45839</v>
      </c>
      <c r="M4854" s="116" t="s">
        <v>16401</v>
      </c>
      <c r="N4854" s="197">
        <v>45902</v>
      </c>
      <c r="O4854" s="388">
        <f t="shared" si="229"/>
        <v>9639.99</v>
      </c>
      <c r="P4854" s="339">
        <f t="shared" si="230"/>
        <v>0</v>
      </c>
    </row>
    <row r="4855" spans="1:16" hidden="1" x14ac:dyDescent="0.25">
      <c r="A4855" s="116">
        <v>140008</v>
      </c>
      <c r="B4855" s="116">
        <v>4</v>
      </c>
      <c r="C4855" s="116">
        <v>1521100650</v>
      </c>
      <c r="D4855" s="116" t="s">
        <v>17537</v>
      </c>
      <c r="E4855" s="339">
        <v>2025</v>
      </c>
      <c r="F4855" s="194">
        <v>15</v>
      </c>
      <c r="G4855" s="194">
        <v>15</v>
      </c>
      <c r="H4855" s="194" t="s">
        <v>10119</v>
      </c>
      <c r="I4855" s="194">
        <f t="shared" si="228"/>
        <v>0</v>
      </c>
      <c r="J4855" s="116" t="s">
        <v>10126</v>
      </c>
      <c r="K4855" s="116" t="s">
        <v>15008</v>
      </c>
      <c r="L4855" s="197">
        <v>45839</v>
      </c>
      <c r="M4855" s="116"/>
      <c r="N4855" s="197">
        <v>45842</v>
      </c>
      <c r="O4855" s="388">
        <f t="shared" si="229"/>
        <v>135</v>
      </c>
      <c r="P4855" s="339">
        <f t="shared" si="230"/>
        <v>0</v>
      </c>
    </row>
    <row r="4856" spans="1:16" hidden="1" x14ac:dyDescent="0.25">
      <c r="A4856" s="116">
        <v>140008</v>
      </c>
      <c r="B4856" s="116">
        <v>5</v>
      </c>
      <c r="C4856" s="116">
        <v>1810105190</v>
      </c>
      <c r="D4856" s="116" t="s">
        <v>10568</v>
      </c>
      <c r="E4856" s="339">
        <v>6409.5</v>
      </c>
      <c r="F4856" s="194">
        <v>30</v>
      </c>
      <c r="G4856" s="194">
        <v>30</v>
      </c>
      <c r="H4856" s="194" t="s">
        <v>10119</v>
      </c>
      <c r="I4856" s="194">
        <f t="shared" si="228"/>
        <v>0</v>
      </c>
      <c r="J4856" s="116" t="s">
        <v>10126</v>
      </c>
      <c r="K4856" s="116" t="s">
        <v>15008</v>
      </c>
      <c r="L4856" s="197">
        <v>45839</v>
      </c>
      <c r="M4856" s="116"/>
      <c r="N4856" s="197">
        <v>45842</v>
      </c>
      <c r="O4856" s="388">
        <f t="shared" si="229"/>
        <v>213.65</v>
      </c>
      <c r="P4856" s="339">
        <f t="shared" si="230"/>
        <v>0</v>
      </c>
    </row>
    <row r="4857" spans="1:16" hidden="1" x14ac:dyDescent="0.25">
      <c r="A4857" s="116">
        <v>140092</v>
      </c>
      <c r="B4857" s="116">
        <v>2</v>
      </c>
      <c r="C4857" s="116">
        <v>1221100630</v>
      </c>
      <c r="D4857" s="116" t="s">
        <v>15825</v>
      </c>
      <c r="E4857" s="339">
        <v>69000</v>
      </c>
      <c r="F4857" s="194">
        <v>1</v>
      </c>
      <c r="G4857" s="194">
        <v>1</v>
      </c>
      <c r="H4857" s="194" t="s">
        <v>10119</v>
      </c>
      <c r="I4857" s="194">
        <f t="shared" si="228"/>
        <v>0</v>
      </c>
      <c r="J4857" s="116" t="s">
        <v>10120</v>
      </c>
      <c r="K4857" s="116" t="s">
        <v>10121</v>
      </c>
      <c r="L4857" s="197">
        <v>45839</v>
      </c>
      <c r="M4857" s="116"/>
      <c r="N4857" s="197">
        <v>45839</v>
      </c>
      <c r="O4857" s="388">
        <f t="shared" si="229"/>
        <v>69000</v>
      </c>
      <c r="P4857" s="339">
        <f t="shared" si="230"/>
        <v>0</v>
      </c>
    </row>
    <row r="4858" spans="1:16" hidden="1" x14ac:dyDescent="0.25">
      <c r="A4858" s="116">
        <v>140092</v>
      </c>
      <c r="B4858" s="116">
        <v>1</v>
      </c>
      <c r="C4858" s="116">
        <v>1526101050</v>
      </c>
      <c r="D4858" s="116" t="s">
        <v>17841</v>
      </c>
      <c r="E4858" s="339">
        <v>274868</v>
      </c>
      <c r="F4858" s="194">
        <v>4</v>
      </c>
      <c r="G4858" s="194">
        <v>4</v>
      </c>
      <c r="H4858" s="194" t="s">
        <v>10119</v>
      </c>
      <c r="I4858" s="194">
        <f t="shared" si="228"/>
        <v>0</v>
      </c>
      <c r="J4858" s="116" t="s">
        <v>10120</v>
      </c>
      <c r="K4858" s="116" t="s">
        <v>10121</v>
      </c>
      <c r="L4858" s="197">
        <v>45839</v>
      </c>
      <c r="M4858" s="116"/>
      <c r="N4858" s="197">
        <v>45839</v>
      </c>
      <c r="O4858" s="388">
        <f t="shared" si="229"/>
        <v>68717</v>
      </c>
      <c r="P4858" s="339">
        <f t="shared" si="230"/>
        <v>0</v>
      </c>
    </row>
    <row r="4859" spans="1:16" hidden="1" x14ac:dyDescent="0.25">
      <c r="A4859" s="116">
        <v>140093</v>
      </c>
      <c r="B4859" s="116">
        <v>1</v>
      </c>
      <c r="C4859" s="116">
        <v>1214101210</v>
      </c>
      <c r="D4859" s="116" t="s">
        <v>7241</v>
      </c>
      <c r="E4859" s="339">
        <v>430327</v>
      </c>
      <c r="F4859" s="194">
        <v>1</v>
      </c>
      <c r="G4859" s="194">
        <v>1</v>
      </c>
      <c r="H4859" s="194" t="s">
        <v>10119</v>
      </c>
      <c r="I4859" s="194">
        <f t="shared" si="228"/>
        <v>0</v>
      </c>
      <c r="J4859" s="116" t="s">
        <v>10126</v>
      </c>
      <c r="K4859" s="116" t="s">
        <v>15008</v>
      </c>
      <c r="L4859" s="197">
        <v>45839</v>
      </c>
      <c r="M4859" s="116" t="s">
        <v>15824</v>
      </c>
      <c r="N4859" s="197">
        <v>45839</v>
      </c>
      <c r="O4859" s="388">
        <f t="shared" si="229"/>
        <v>430327</v>
      </c>
      <c r="P4859" s="339">
        <f t="shared" si="230"/>
        <v>0</v>
      </c>
    </row>
    <row r="4860" spans="1:16" hidden="1" x14ac:dyDescent="0.25">
      <c r="A4860" s="116">
        <v>140286</v>
      </c>
      <c r="B4860" s="116">
        <v>18</v>
      </c>
      <c r="C4860" s="116">
        <v>1112100490</v>
      </c>
      <c r="D4860" s="116" t="s">
        <v>7761</v>
      </c>
      <c r="E4860" s="339">
        <v>106688</v>
      </c>
      <c r="F4860" s="194">
        <v>4</v>
      </c>
      <c r="G4860" s="194">
        <v>4</v>
      </c>
      <c r="H4860" s="194" t="s">
        <v>10119</v>
      </c>
      <c r="I4860" s="194">
        <f t="shared" si="228"/>
        <v>0</v>
      </c>
      <c r="J4860" s="116" t="s">
        <v>10120</v>
      </c>
      <c r="K4860" s="116" t="s">
        <v>15879</v>
      </c>
      <c r="L4860" s="197">
        <v>45844</v>
      </c>
      <c r="M4860" s="116" t="s">
        <v>16430</v>
      </c>
      <c r="N4860" s="197">
        <v>46120</v>
      </c>
      <c r="O4860" s="388">
        <f t="shared" si="229"/>
        <v>26672</v>
      </c>
      <c r="P4860" s="339">
        <f t="shared" si="230"/>
        <v>0</v>
      </c>
    </row>
    <row r="4861" spans="1:16" hidden="1" x14ac:dyDescent="0.25">
      <c r="A4861" s="116">
        <v>140286</v>
      </c>
      <c r="B4861" s="116">
        <v>1</v>
      </c>
      <c r="C4861" s="116">
        <v>1546101840</v>
      </c>
      <c r="D4861" s="116" t="s">
        <v>10957</v>
      </c>
      <c r="E4861" s="339">
        <v>47756.84</v>
      </c>
      <c r="F4861" s="194">
        <v>4</v>
      </c>
      <c r="G4861" s="194">
        <v>4</v>
      </c>
      <c r="H4861" s="194" t="s">
        <v>10119</v>
      </c>
      <c r="I4861" s="194">
        <f t="shared" si="228"/>
        <v>0</v>
      </c>
      <c r="J4861" s="116" t="s">
        <v>10120</v>
      </c>
      <c r="K4861" s="116" t="s">
        <v>15879</v>
      </c>
      <c r="L4861" s="197">
        <v>45844</v>
      </c>
      <c r="M4861" s="116"/>
      <c r="N4861" s="197">
        <v>45848</v>
      </c>
      <c r="O4861" s="388">
        <f t="shared" si="229"/>
        <v>11939.21</v>
      </c>
      <c r="P4861" s="339">
        <f t="shared" si="230"/>
        <v>0</v>
      </c>
    </row>
    <row r="4862" spans="1:16" hidden="1" x14ac:dyDescent="0.25">
      <c r="A4862" s="116">
        <v>140286</v>
      </c>
      <c r="B4862" s="116">
        <v>2</v>
      </c>
      <c r="C4862" s="116">
        <v>1112100430</v>
      </c>
      <c r="D4862" s="116" t="s">
        <v>7760</v>
      </c>
      <c r="E4862" s="339">
        <v>92022</v>
      </c>
      <c r="F4862" s="194">
        <v>14</v>
      </c>
      <c r="G4862" s="194">
        <v>14</v>
      </c>
      <c r="H4862" s="194" t="s">
        <v>10119</v>
      </c>
      <c r="I4862" s="194">
        <f t="shared" si="228"/>
        <v>0</v>
      </c>
      <c r="J4862" s="116" t="s">
        <v>10120</v>
      </c>
      <c r="K4862" s="116" t="s">
        <v>15879</v>
      </c>
      <c r="L4862" s="197">
        <v>45844</v>
      </c>
      <c r="M4862" s="116" t="s">
        <v>16126</v>
      </c>
      <c r="N4862" s="197">
        <v>45979</v>
      </c>
      <c r="O4862" s="388">
        <f t="shared" si="229"/>
        <v>6573</v>
      </c>
      <c r="P4862" s="339">
        <f t="shared" si="230"/>
        <v>0</v>
      </c>
    </row>
    <row r="4863" spans="1:16" hidden="1" x14ac:dyDescent="0.25">
      <c r="A4863" s="116">
        <v>140286</v>
      </c>
      <c r="B4863" s="116">
        <v>3</v>
      </c>
      <c r="C4863" s="116">
        <v>1546101870</v>
      </c>
      <c r="D4863" s="116" t="s">
        <v>16201</v>
      </c>
      <c r="E4863" s="339">
        <v>8625</v>
      </c>
      <c r="F4863" s="194">
        <v>15</v>
      </c>
      <c r="G4863" s="194">
        <v>15</v>
      </c>
      <c r="H4863" s="194" t="s">
        <v>10119</v>
      </c>
      <c r="I4863" s="194">
        <f t="shared" si="228"/>
        <v>0</v>
      </c>
      <c r="J4863" s="116" t="s">
        <v>10120</v>
      </c>
      <c r="K4863" s="116" t="s">
        <v>15879</v>
      </c>
      <c r="L4863" s="197">
        <v>45844</v>
      </c>
      <c r="M4863" s="116"/>
      <c r="N4863" s="197">
        <v>45869</v>
      </c>
      <c r="O4863" s="388">
        <f t="shared" si="229"/>
        <v>575</v>
      </c>
      <c r="P4863" s="339">
        <f t="shared" si="230"/>
        <v>0</v>
      </c>
    </row>
    <row r="4864" spans="1:16" hidden="1" x14ac:dyDescent="0.25">
      <c r="A4864" s="116">
        <v>140286</v>
      </c>
      <c r="B4864" s="116">
        <v>4</v>
      </c>
      <c r="C4864" s="116">
        <v>1112102150</v>
      </c>
      <c r="D4864" s="116" t="s">
        <v>11176</v>
      </c>
      <c r="E4864" s="339">
        <v>458438.32</v>
      </c>
      <c r="F4864" s="194">
        <v>4</v>
      </c>
      <c r="G4864" s="194">
        <v>4</v>
      </c>
      <c r="H4864" s="194" t="s">
        <v>10119</v>
      </c>
      <c r="I4864" s="194">
        <f t="shared" si="228"/>
        <v>0</v>
      </c>
      <c r="J4864" s="116" t="s">
        <v>10120</v>
      </c>
      <c r="K4864" s="116" t="s">
        <v>15879</v>
      </c>
      <c r="L4864" s="197">
        <v>45844</v>
      </c>
      <c r="M4864" s="116" t="s">
        <v>16671</v>
      </c>
      <c r="N4864" s="197">
        <v>45989</v>
      </c>
      <c r="O4864" s="388">
        <f t="shared" si="229"/>
        <v>114609.58</v>
      </c>
      <c r="P4864" s="339">
        <f t="shared" si="230"/>
        <v>0</v>
      </c>
    </row>
    <row r="4865" spans="1:16" hidden="1" x14ac:dyDescent="0.25">
      <c r="A4865" s="116">
        <v>140286</v>
      </c>
      <c r="B4865" s="116">
        <v>5</v>
      </c>
      <c r="C4865" s="116">
        <v>1011100040</v>
      </c>
      <c r="D4865" s="116" t="s">
        <v>10481</v>
      </c>
      <c r="E4865" s="339">
        <v>14500</v>
      </c>
      <c r="F4865" s="194">
        <v>10</v>
      </c>
      <c r="G4865" s="194">
        <v>10</v>
      </c>
      <c r="H4865" s="194" t="s">
        <v>10119</v>
      </c>
      <c r="I4865" s="194">
        <f t="shared" si="228"/>
        <v>0</v>
      </c>
      <c r="J4865" s="116" t="s">
        <v>10120</v>
      </c>
      <c r="K4865" s="116" t="s">
        <v>15879</v>
      </c>
      <c r="L4865" s="197">
        <v>45844</v>
      </c>
      <c r="M4865" s="116"/>
      <c r="N4865" s="197">
        <v>45848</v>
      </c>
      <c r="O4865" s="388">
        <f t="shared" si="229"/>
        <v>1450</v>
      </c>
      <c r="P4865" s="339">
        <f t="shared" si="230"/>
        <v>0</v>
      </c>
    </row>
    <row r="4866" spans="1:16" hidden="1" x14ac:dyDescent="0.25">
      <c r="A4866" s="116">
        <v>140286</v>
      </c>
      <c r="B4866" s="116">
        <v>6</v>
      </c>
      <c r="C4866" s="116">
        <v>1019100040</v>
      </c>
      <c r="D4866" s="116" t="s">
        <v>10643</v>
      </c>
      <c r="E4866" s="339">
        <v>11893.28</v>
      </c>
      <c r="F4866" s="194">
        <v>4</v>
      </c>
      <c r="G4866" s="194">
        <v>4</v>
      </c>
      <c r="H4866" s="194" t="s">
        <v>10119</v>
      </c>
      <c r="I4866" s="194">
        <f t="shared" si="228"/>
        <v>0</v>
      </c>
      <c r="J4866" s="116" t="s">
        <v>10120</v>
      </c>
      <c r="K4866" s="116" t="s">
        <v>15879</v>
      </c>
      <c r="L4866" s="197">
        <v>45844</v>
      </c>
      <c r="M4866" s="116"/>
      <c r="N4866" s="197">
        <v>45848</v>
      </c>
      <c r="O4866" s="388">
        <f t="shared" si="229"/>
        <v>2973.32</v>
      </c>
      <c r="P4866" s="339">
        <f t="shared" si="230"/>
        <v>0</v>
      </c>
    </row>
    <row r="4867" spans="1:16" hidden="1" x14ac:dyDescent="0.25">
      <c r="A4867" s="116">
        <v>140286</v>
      </c>
      <c r="B4867" s="116">
        <v>7</v>
      </c>
      <c r="C4867" s="116">
        <v>1016101010</v>
      </c>
      <c r="D4867" s="116" t="s">
        <v>10655</v>
      </c>
      <c r="E4867" s="339">
        <v>18790</v>
      </c>
      <c r="F4867" s="194">
        <v>1</v>
      </c>
      <c r="G4867" s="194">
        <v>1</v>
      </c>
      <c r="H4867" s="194" t="s">
        <v>10119</v>
      </c>
      <c r="I4867" s="194">
        <f t="shared" si="228"/>
        <v>0</v>
      </c>
      <c r="J4867" s="116" t="s">
        <v>10120</v>
      </c>
      <c r="K4867" s="116" t="s">
        <v>15879</v>
      </c>
      <c r="L4867" s="197">
        <v>45844</v>
      </c>
      <c r="M4867" s="116"/>
      <c r="N4867" s="197">
        <v>45848</v>
      </c>
      <c r="O4867" s="388">
        <f t="shared" si="229"/>
        <v>18790</v>
      </c>
      <c r="P4867" s="339">
        <f t="shared" si="230"/>
        <v>0</v>
      </c>
    </row>
    <row r="4868" spans="1:16" hidden="1" x14ac:dyDescent="0.25">
      <c r="A4868" s="116">
        <v>140286</v>
      </c>
      <c r="B4868" s="116">
        <v>8</v>
      </c>
      <c r="C4868" s="116">
        <v>1016100000</v>
      </c>
      <c r="D4868" s="116" t="s">
        <v>10650</v>
      </c>
      <c r="E4868" s="339">
        <v>21936</v>
      </c>
      <c r="F4868" s="194">
        <v>2</v>
      </c>
      <c r="G4868" s="194">
        <v>2</v>
      </c>
      <c r="H4868" s="194" t="s">
        <v>10119</v>
      </c>
      <c r="I4868" s="194">
        <f t="shared" si="228"/>
        <v>0</v>
      </c>
      <c r="J4868" s="116" t="s">
        <v>10120</v>
      </c>
      <c r="K4868" s="116" t="s">
        <v>15879</v>
      </c>
      <c r="L4868" s="197">
        <v>45844</v>
      </c>
      <c r="M4868" s="116"/>
      <c r="N4868" s="197">
        <v>45869</v>
      </c>
      <c r="O4868" s="388">
        <f t="shared" si="229"/>
        <v>10968</v>
      </c>
      <c r="P4868" s="339">
        <f t="shared" si="230"/>
        <v>0</v>
      </c>
    </row>
    <row r="4869" spans="1:16" hidden="1" x14ac:dyDescent="0.25">
      <c r="A4869" s="116">
        <v>140286</v>
      </c>
      <c r="B4869" s="116">
        <v>9</v>
      </c>
      <c r="C4869" s="116">
        <v>1017102120</v>
      </c>
      <c r="D4869" s="116" t="s">
        <v>10656</v>
      </c>
      <c r="E4869" s="339">
        <v>324000</v>
      </c>
      <c r="F4869" s="194">
        <v>2</v>
      </c>
      <c r="G4869" s="194">
        <v>2</v>
      </c>
      <c r="H4869" s="194" t="s">
        <v>10119</v>
      </c>
      <c r="I4869" s="194">
        <f t="shared" si="228"/>
        <v>0</v>
      </c>
      <c r="J4869" s="116" t="s">
        <v>10120</v>
      </c>
      <c r="K4869" s="116" t="s">
        <v>15879</v>
      </c>
      <c r="L4869" s="197">
        <v>45844</v>
      </c>
      <c r="M4869" s="116"/>
      <c r="N4869" s="197">
        <v>45848</v>
      </c>
      <c r="O4869" s="388">
        <f t="shared" si="229"/>
        <v>162000</v>
      </c>
      <c r="P4869" s="339">
        <f t="shared" si="230"/>
        <v>0</v>
      </c>
    </row>
    <row r="4870" spans="1:16" hidden="1" x14ac:dyDescent="0.25">
      <c r="A4870" s="116">
        <v>140286</v>
      </c>
      <c r="B4870" s="116">
        <v>10</v>
      </c>
      <c r="C4870" s="116">
        <v>1026100140</v>
      </c>
      <c r="D4870" s="116" t="s">
        <v>15618</v>
      </c>
      <c r="E4870" s="339">
        <v>750992</v>
      </c>
      <c r="F4870" s="194">
        <v>2</v>
      </c>
      <c r="G4870" s="194">
        <v>2</v>
      </c>
      <c r="H4870" s="194" t="s">
        <v>10119</v>
      </c>
      <c r="I4870" s="194">
        <f t="shared" si="228"/>
        <v>0</v>
      </c>
      <c r="J4870" s="116" t="s">
        <v>10120</v>
      </c>
      <c r="K4870" s="116" t="s">
        <v>15879</v>
      </c>
      <c r="L4870" s="197">
        <v>45844</v>
      </c>
      <c r="M4870" s="116"/>
      <c r="N4870" s="197">
        <v>45869</v>
      </c>
      <c r="O4870" s="388">
        <f t="shared" si="229"/>
        <v>375496</v>
      </c>
      <c r="P4870" s="339">
        <f t="shared" si="230"/>
        <v>0</v>
      </c>
    </row>
    <row r="4871" spans="1:16" hidden="1" x14ac:dyDescent="0.25">
      <c r="A4871" s="116">
        <v>140286</v>
      </c>
      <c r="B4871" s="116">
        <v>11</v>
      </c>
      <c r="C4871" s="116">
        <v>1523109070</v>
      </c>
      <c r="D4871" s="116" t="s">
        <v>16200</v>
      </c>
      <c r="E4871" s="339">
        <v>2030</v>
      </c>
      <c r="F4871" s="194">
        <v>10</v>
      </c>
      <c r="G4871" s="194">
        <v>10</v>
      </c>
      <c r="H4871" s="194" t="s">
        <v>10119</v>
      </c>
      <c r="I4871" s="194">
        <f t="shared" si="228"/>
        <v>0</v>
      </c>
      <c r="J4871" s="116" t="s">
        <v>10120</v>
      </c>
      <c r="K4871" s="116" t="s">
        <v>15879</v>
      </c>
      <c r="L4871" s="197">
        <v>45844</v>
      </c>
      <c r="M4871" s="116" t="s">
        <v>16663</v>
      </c>
      <c r="N4871" s="197">
        <v>45951</v>
      </c>
      <c r="O4871" s="388">
        <f t="shared" si="229"/>
        <v>203</v>
      </c>
      <c r="P4871" s="339">
        <f t="shared" si="230"/>
        <v>0</v>
      </c>
    </row>
    <row r="4872" spans="1:16" hidden="1" x14ac:dyDescent="0.25">
      <c r="A4872" s="116">
        <v>140286</v>
      </c>
      <c r="B4872" s="116">
        <v>12</v>
      </c>
      <c r="C4872" s="116">
        <v>1112100710</v>
      </c>
      <c r="D4872" s="116" t="s">
        <v>17528</v>
      </c>
      <c r="E4872" s="339">
        <v>13506.2</v>
      </c>
      <c r="F4872" s="194">
        <v>10</v>
      </c>
      <c r="G4872" s="194">
        <v>10</v>
      </c>
      <c r="H4872" s="194" t="s">
        <v>10119</v>
      </c>
      <c r="I4872" s="194">
        <f t="shared" si="228"/>
        <v>0</v>
      </c>
      <c r="J4872" s="116" t="s">
        <v>10120</v>
      </c>
      <c r="K4872" s="116" t="s">
        <v>15879</v>
      </c>
      <c r="L4872" s="197">
        <v>45844</v>
      </c>
      <c r="M4872" s="116"/>
      <c r="N4872" s="197">
        <v>45848</v>
      </c>
      <c r="O4872" s="388">
        <f t="shared" si="229"/>
        <v>1350.6200000000001</v>
      </c>
      <c r="P4872" s="339">
        <f t="shared" si="230"/>
        <v>0</v>
      </c>
    </row>
    <row r="4873" spans="1:16" hidden="1" x14ac:dyDescent="0.25">
      <c r="A4873" s="116">
        <v>140286</v>
      </c>
      <c r="B4873" s="116">
        <v>13</v>
      </c>
      <c r="C4873" s="116">
        <v>1112100610</v>
      </c>
      <c r="D4873" s="116" t="s">
        <v>11174</v>
      </c>
      <c r="E4873" s="339">
        <v>8760</v>
      </c>
      <c r="F4873" s="194">
        <v>10</v>
      </c>
      <c r="G4873" s="194">
        <v>10</v>
      </c>
      <c r="H4873" s="194" t="s">
        <v>10119</v>
      </c>
      <c r="I4873" s="194">
        <f t="shared" si="228"/>
        <v>0</v>
      </c>
      <c r="J4873" s="116" t="s">
        <v>10120</v>
      </c>
      <c r="K4873" s="116" t="s">
        <v>15879</v>
      </c>
      <c r="L4873" s="197">
        <v>45844</v>
      </c>
      <c r="M4873" s="197" t="s">
        <v>16679</v>
      </c>
      <c r="N4873" s="197">
        <v>45989</v>
      </c>
      <c r="O4873" s="388">
        <f t="shared" si="229"/>
        <v>876</v>
      </c>
      <c r="P4873" s="339">
        <f t="shared" si="230"/>
        <v>0</v>
      </c>
    </row>
    <row r="4874" spans="1:16" hidden="1" x14ac:dyDescent="0.25">
      <c r="A4874" s="116">
        <v>140286</v>
      </c>
      <c r="B4874" s="116">
        <v>14</v>
      </c>
      <c r="C4874" s="116">
        <v>1010100120</v>
      </c>
      <c r="D4874" s="116" t="s">
        <v>17672</v>
      </c>
      <c r="E4874" s="339">
        <v>17410</v>
      </c>
      <c r="F4874" s="194">
        <v>10</v>
      </c>
      <c r="G4874" s="194">
        <v>10</v>
      </c>
      <c r="H4874" s="194" t="s">
        <v>10119</v>
      </c>
      <c r="I4874" s="194">
        <f t="shared" si="228"/>
        <v>0</v>
      </c>
      <c r="J4874" s="116" t="s">
        <v>10120</v>
      </c>
      <c r="K4874" s="116" t="s">
        <v>15879</v>
      </c>
      <c r="L4874" s="197">
        <v>45844</v>
      </c>
      <c r="M4874" s="116"/>
      <c r="N4874" s="197">
        <v>45869</v>
      </c>
      <c r="O4874" s="388">
        <f t="shared" si="229"/>
        <v>1741</v>
      </c>
      <c r="P4874" s="339">
        <f t="shared" si="230"/>
        <v>0</v>
      </c>
    </row>
    <row r="4875" spans="1:16" hidden="1" x14ac:dyDescent="0.25">
      <c r="A4875" s="116">
        <v>140286</v>
      </c>
      <c r="B4875" s="116">
        <v>15</v>
      </c>
      <c r="C4875" s="116">
        <v>1010100750</v>
      </c>
      <c r="D4875" s="116" t="s">
        <v>11041</v>
      </c>
      <c r="E4875" s="339">
        <v>16700</v>
      </c>
      <c r="F4875" s="194">
        <v>10</v>
      </c>
      <c r="G4875" s="194">
        <v>10</v>
      </c>
      <c r="H4875" s="194" t="s">
        <v>10119</v>
      </c>
      <c r="I4875" s="194">
        <f t="shared" si="228"/>
        <v>0</v>
      </c>
      <c r="J4875" s="116" t="s">
        <v>10120</v>
      </c>
      <c r="K4875" s="116" t="s">
        <v>15879</v>
      </c>
      <c r="L4875" s="197">
        <v>45844</v>
      </c>
      <c r="M4875" s="116"/>
      <c r="N4875" s="197">
        <v>45869</v>
      </c>
      <c r="O4875" s="388">
        <f t="shared" si="229"/>
        <v>1670</v>
      </c>
      <c r="P4875" s="339">
        <f t="shared" si="230"/>
        <v>0</v>
      </c>
    </row>
    <row r="4876" spans="1:16" hidden="1" x14ac:dyDescent="0.25">
      <c r="A4876" s="116">
        <v>140286</v>
      </c>
      <c r="B4876" s="116">
        <v>16</v>
      </c>
      <c r="C4876" s="116">
        <v>1023100340</v>
      </c>
      <c r="D4876" s="116" t="s">
        <v>10969</v>
      </c>
      <c r="E4876" s="339">
        <v>55170</v>
      </c>
      <c r="F4876" s="194">
        <v>3</v>
      </c>
      <c r="G4876" s="194">
        <v>3</v>
      </c>
      <c r="H4876" s="194" t="s">
        <v>10119</v>
      </c>
      <c r="I4876" s="194">
        <f t="shared" si="228"/>
        <v>0</v>
      </c>
      <c r="J4876" s="116" t="s">
        <v>10120</v>
      </c>
      <c r="K4876" s="116" t="s">
        <v>15879</v>
      </c>
      <c r="L4876" s="197">
        <v>45844</v>
      </c>
      <c r="M4876" s="116"/>
      <c r="N4876" s="197">
        <v>45848</v>
      </c>
      <c r="O4876" s="388">
        <f t="shared" si="229"/>
        <v>18390</v>
      </c>
      <c r="P4876" s="339">
        <f t="shared" si="230"/>
        <v>0</v>
      </c>
    </row>
    <row r="4877" spans="1:16" hidden="1" x14ac:dyDescent="0.25">
      <c r="A4877" s="116">
        <v>140286</v>
      </c>
      <c r="B4877" s="116">
        <v>17</v>
      </c>
      <c r="C4877" s="116">
        <v>1023100140</v>
      </c>
      <c r="D4877" s="116" t="s">
        <v>11171</v>
      </c>
      <c r="E4877" s="339">
        <v>55170.03</v>
      </c>
      <c r="F4877" s="194">
        <v>3</v>
      </c>
      <c r="G4877" s="194">
        <v>3</v>
      </c>
      <c r="H4877" s="194" t="s">
        <v>10119</v>
      </c>
      <c r="I4877" s="194">
        <f t="shared" si="228"/>
        <v>0</v>
      </c>
      <c r="J4877" s="116" t="s">
        <v>10120</v>
      </c>
      <c r="K4877" s="116" t="s">
        <v>15879</v>
      </c>
      <c r="L4877" s="197">
        <v>45844</v>
      </c>
      <c r="M4877" s="116"/>
      <c r="N4877" s="197">
        <v>45848</v>
      </c>
      <c r="O4877" s="388">
        <f t="shared" si="229"/>
        <v>18390.009999999998</v>
      </c>
      <c r="P4877" s="339">
        <f t="shared" si="230"/>
        <v>0</v>
      </c>
    </row>
    <row r="4878" spans="1:16" hidden="1" x14ac:dyDescent="0.25">
      <c r="A4878" s="116">
        <v>140286</v>
      </c>
      <c r="B4878" s="116">
        <v>19</v>
      </c>
      <c r="C4878" s="116">
        <v>1016101340</v>
      </c>
      <c r="D4878" s="116" t="s">
        <v>10489</v>
      </c>
      <c r="E4878" s="339">
        <v>9874.4</v>
      </c>
      <c r="F4878" s="194">
        <v>2</v>
      </c>
      <c r="G4878" s="194">
        <v>2</v>
      </c>
      <c r="H4878" s="194" t="s">
        <v>10119</v>
      </c>
      <c r="I4878" s="194">
        <f t="shared" si="228"/>
        <v>0</v>
      </c>
      <c r="J4878" s="116" t="s">
        <v>10120</v>
      </c>
      <c r="K4878" s="116" t="s">
        <v>15879</v>
      </c>
      <c r="L4878" s="197">
        <v>45844</v>
      </c>
      <c r="M4878" s="116"/>
      <c r="N4878" s="197">
        <v>45848</v>
      </c>
      <c r="O4878" s="388">
        <f t="shared" si="229"/>
        <v>4937.2</v>
      </c>
      <c r="P4878" s="339">
        <f t="shared" si="230"/>
        <v>0</v>
      </c>
    </row>
    <row r="4879" spans="1:16" hidden="1" x14ac:dyDescent="0.25">
      <c r="A4879" s="116">
        <v>140286</v>
      </c>
      <c r="B4879" s="116">
        <v>20</v>
      </c>
      <c r="C4879" s="116">
        <v>1112102170</v>
      </c>
      <c r="D4879" s="116" t="s">
        <v>11177</v>
      </c>
      <c r="E4879" s="339">
        <v>549152.30000000005</v>
      </c>
      <c r="F4879" s="194">
        <v>10</v>
      </c>
      <c r="G4879" s="194">
        <v>10</v>
      </c>
      <c r="H4879" s="194" t="s">
        <v>10119</v>
      </c>
      <c r="I4879" s="194">
        <f t="shared" si="228"/>
        <v>0</v>
      </c>
      <c r="J4879" s="116" t="s">
        <v>10120</v>
      </c>
      <c r="K4879" s="116" t="s">
        <v>15879</v>
      </c>
      <c r="L4879" s="197">
        <v>45844</v>
      </c>
      <c r="M4879" s="116"/>
      <c r="N4879" s="197">
        <v>45848</v>
      </c>
      <c r="O4879" s="388">
        <f t="shared" si="229"/>
        <v>54915.23</v>
      </c>
      <c r="P4879" s="339">
        <f t="shared" si="230"/>
        <v>0</v>
      </c>
    </row>
    <row r="4880" spans="1:16" hidden="1" x14ac:dyDescent="0.25">
      <c r="A4880" s="116">
        <v>140286</v>
      </c>
      <c r="B4880" s="116">
        <v>21</v>
      </c>
      <c r="C4880" s="116">
        <v>1316103600</v>
      </c>
      <c r="D4880" s="116" t="s">
        <v>17493</v>
      </c>
      <c r="E4880" s="339">
        <v>325171.7</v>
      </c>
      <c r="F4880" s="194">
        <v>10</v>
      </c>
      <c r="G4880" s="194">
        <v>10</v>
      </c>
      <c r="H4880" s="194" t="s">
        <v>10119</v>
      </c>
      <c r="I4880" s="194">
        <f t="shared" si="228"/>
        <v>0</v>
      </c>
      <c r="J4880" s="116" t="s">
        <v>10120</v>
      </c>
      <c r="K4880" s="116" t="s">
        <v>15879</v>
      </c>
      <c r="L4880" s="197">
        <v>45844</v>
      </c>
      <c r="M4880" s="116"/>
      <c r="N4880" s="197">
        <v>45848</v>
      </c>
      <c r="O4880" s="388">
        <f t="shared" si="229"/>
        <v>32517.170000000002</v>
      </c>
      <c r="P4880" s="339">
        <f t="shared" si="230"/>
        <v>0</v>
      </c>
    </row>
    <row r="4881" spans="1:16" hidden="1" x14ac:dyDescent="0.25">
      <c r="A4881" s="116">
        <v>140289</v>
      </c>
      <c r="B4881" s="116">
        <v>1</v>
      </c>
      <c r="C4881" s="116">
        <v>1019101040</v>
      </c>
      <c r="D4881" s="116" t="s">
        <v>11160</v>
      </c>
      <c r="E4881" s="339">
        <v>78770</v>
      </c>
      <c r="F4881" s="194">
        <v>5</v>
      </c>
      <c r="G4881" s="194">
        <v>5</v>
      </c>
      <c r="H4881" s="194" t="s">
        <v>10119</v>
      </c>
      <c r="I4881" s="194">
        <f t="shared" si="228"/>
        <v>0</v>
      </c>
      <c r="J4881" s="116" t="s">
        <v>10126</v>
      </c>
      <c r="K4881" s="116" t="s">
        <v>15310</v>
      </c>
      <c r="L4881" s="197">
        <v>45845</v>
      </c>
      <c r="M4881" s="116" t="s">
        <v>15861</v>
      </c>
      <c r="N4881" s="197">
        <v>45847</v>
      </c>
      <c r="O4881" s="388">
        <f t="shared" si="229"/>
        <v>15754</v>
      </c>
      <c r="P4881" s="339">
        <f t="shared" si="230"/>
        <v>0</v>
      </c>
    </row>
    <row r="4882" spans="1:16" hidden="1" x14ac:dyDescent="0.25">
      <c r="A4882" s="116">
        <v>140290</v>
      </c>
      <c r="B4882" s="116">
        <v>1</v>
      </c>
      <c r="C4882" s="116">
        <v>1521100060</v>
      </c>
      <c r="D4882" s="116" t="s">
        <v>17581</v>
      </c>
      <c r="E4882" s="339">
        <v>990</v>
      </c>
      <c r="F4882" s="194">
        <v>11</v>
      </c>
      <c r="G4882" s="194">
        <v>11</v>
      </c>
      <c r="H4882" s="194" t="s">
        <v>10119</v>
      </c>
      <c r="I4882" s="194">
        <f t="shared" si="228"/>
        <v>0</v>
      </c>
      <c r="J4882" s="116" t="s">
        <v>10120</v>
      </c>
      <c r="K4882" s="116" t="s">
        <v>15853</v>
      </c>
      <c r="L4882" s="197">
        <v>45847</v>
      </c>
      <c r="M4882" s="116" t="s">
        <v>17842</v>
      </c>
      <c r="N4882" s="197">
        <v>45847</v>
      </c>
      <c r="O4882" s="388">
        <f t="shared" si="229"/>
        <v>90</v>
      </c>
      <c r="P4882" s="339">
        <f t="shared" si="230"/>
        <v>0</v>
      </c>
    </row>
    <row r="4883" spans="1:16" hidden="1" x14ac:dyDescent="0.25">
      <c r="A4883" s="116">
        <v>140290</v>
      </c>
      <c r="B4883" s="116">
        <v>2</v>
      </c>
      <c r="C4883" s="116">
        <v>1810103820</v>
      </c>
      <c r="D4883" s="116" t="s">
        <v>17582</v>
      </c>
      <c r="E4883" s="339">
        <v>6039</v>
      </c>
      <c r="F4883" s="194">
        <v>11</v>
      </c>
      <c r="G4883" s="194">
        <v>11</v>
      </c>
      <c r="H4883" s="194" t="s">
        <v>10119</v>
      </c>
      <c r="I4883" s="194">
        <f t="shared" si="228"/>
        <v>0</v>
      </c>
      <c r="J4883" s="116" t="s">
        <v>10120</v>
      </c>
      <c r="K4883" s="116" t="s">
        <v>15853</v>
      </c>
      <c r="L4883" s="197">
        <v>45847</v>
      </c>
      <c r="M4883" s="116" t="s">
        <v>17842</v>
      </c>
      <c r="N4883" s="197">
        <v>45847</v>
      </c>
      <c r="O4883" s="388">
        <f t="shared" si="229"/>
        <v>549</v>
      </c>
      <c r="P4883" s="339">
        <f t="shared" si="230"/>
        <v>0</v>
      </c>
    </row>
    <row r="4884" spans="1:16" hidden="1" x14ac:dyDescent="0.25">
      <c r="A4884" s="116">
        <v>140292</v>
      </c>
      <c r="B4884" s="116">
        <v>2</v>
      </c>
      <c r="C4884" s="116">
        <v>1016100010</v>
      </c>
      <c r="D4884" s="116" t="s">
        <v>10705</v>
      </c>
      <c r="E4884" s="339">
        <v>44407.08</v>
      </c>
      <c r="F4884" s="194">
        <v>2</v>
      </c>
      <c r="G4884" s="194">
        <v>2</v>
      </c>
      <c r="H4884" s="194" t="s">
        <v>10119</v>
      </c>
      <c r="I4884" s="194">
        <f t="shared" si="228"/>
        <v>0</v>
      </c>
      <c r="J4884" s="116" t="s">
        <v>10126</v>
      </c>
      <c r="K4884" s="116" t="s">
        <v>15365</v>
      </c>
      <c r="L4884" s="197">
        <v>45845</v>
      </c>
      <c r="M4884" s="116" t="s">
        <v>15860</v>
      </c>
      <c r="N4884" s="197">
        <v>45847</v>
      </c>
      <c r="O4884" s="388">
        <f t="shared" si="229"/>
        <v>22203.54</v>
      </c>
      <c r="P4884" s="339">
        <f t="shared" si="230"/>
        <v>0</v>
      </c>
    </row>
    <row r="4885" spans="1:16" hidden="1" x14ac:dyDescent="0.25">
      <c r="A4885" s="116">
        <v>140292</v>
      </c>
      <c r="B4885" s="116">
        <v>1</v>
      </c>
      <c r="C4885" s="116">
        <v>1016100560</v>
      </c>
      <c r="D4885" s="116" t="s">
        <v>10378</v>
      </c>
      <c r="E4885" s="339">
        <v>58148</v>
      </c>
      <c r="F4885" s="194">
        <v>2</v>
      </c>
      <c r="G4885" s="194">
        <v>2</v>
      </c>
      <c r="H4885" s="194" t="s">
        <v>10119</v>
      </c>
      <c r="I4885" s="194">
        <f t="shared" si="228"/>
        <v>0</v>
      </c>
      <c r="J4885" s="116" t="s">
        <v>10126</v>
      </c>
      <c r="K4885" s="116" t="s">
        <v>15365</v>
      </c>
      <c r="L4885" s="197">
        <v>45845</v>
      </c>
      <c r="M4885" s="116" t="s">
        <v>15860</v>
      </c>
      <c r="N4885" s="197">
        <v>45847</v>
      </c>
      <c r="O4885" s="388">
        <f t="shared" si="229"/>
        <v>29074</v>
      </c>
      <c r="P4885" s="339">
        <f t="shared" si="230"/>
        <v>0</v>
      </c>
    </row>
    <row r="4886" spans="1:16" hidden="1" x14ac:dyDescent="0.25">
      <c r="A4886" s="116">
        <v>140332</v>
      </c>
      <c r="B4886" s="116">
        <v>6</v>
      </c>
      <c r="C4886" s="116">
        <v>1013100040</v>
      </c>
      <c r="D4886" s="116" t="s">
        <v>16159</v>
      </c>
      <c r="E4886" s="339">
        <v>265562</v>
      </c>
      <c r="F4886" s="194">
        <v>1</v>
      </c>
      <c r="G4886" s="194">
        <v>1</v>
      </c>
      <c r="H4886" s="194" t="s">
        <v>10119</v>
      </c>
      <c r="I4886" s="194">
        <f t="shared" si="228"/>
        <v>0</v>
      </c>
      <c r="J4886" s="116" t="s">
        <v>10126</v>
      </c>
      <c r="K4886" s="116" t="s">
        <v>11657</v>
      </c>
      <c r="L4886" s="197">
        <v>45845</v>
      </c>
      <c r="M4886" s="116"/>
      <c r="N4886" s="197">
        <v>45895</v>
      </c>
      <c r="O4886" s="388">
        <f t="shared" si="229"/>
        <v>265562</v>
      </c>
      <c r="P4886" s="339">
        <f t="shared" si="230"/>
        <v>0</v>
      </c>
    </row>
    <row r="4887" spans="1:16" hidden="1" x14ac:dyDescent="0.25">
      <c r="A4887" s="116">
        <v>140332</v>
      </c>
      <c r="B4887" s="116">
        <v>4</v>
      </c>
      <c r="C4887" s="116">
        <v>1018100000</v>
      </c>
      <c r="D4887" s="116" t="s">
        <v>10642</v>
      </c>
      <c r="E4887" s="339">
        <v>179048.8</v>
      </c>
      <c r="F4887" s="194">
        <v>20</v>
      </c>
      <c r="G4887" s="194">
        <v>20</v>
      </c>
      <c r="H4887" s="194" t="s">
        <v>10119</v>
      </c>
      <c r="I4887" s="194">
        <f t="shared" si="228"/>
        <v>0</v>
      </c>
      <c r="J4887" s="116" t="s">
        <v>10126</v>
      </c>
      <c r="K4887" s="116" t="s">
        <v>11657</v>
      </c>
      <c r="L4887" s="197">
        <v>45845</v>
      </c>
      <c r="M4887" s="116"/>
      <c r="N4887" s="197">
        <v>45852</v>
      </c>
      <c r="O4887" s="388">
        <f t="shared" si="229"/>
        <v>8952.4399999999987</v>
      </c>
      <c r="P4887" s="339">
        <f t="shared" si="230"/>
        <v>0</v>
      </c>
    </row>
    <row r="4888" spans="1:16" hidden="1" x14ac:dyDescent="0.25">
      <c r="A4888" s="116">
        <v>140332</v>
      </c>
      <c r="B4888" s="116">
        <v>3</v>
      </c>
      <c r="C4888" s="116">
        <v>1018100010</v>
      </c>
      <c r="D4888" s="116" t="s">
        <v>10356</v>
      </c>
      <c r="E4888" s="339">
        <v>104228.6</v>
      </c>
      <c r="F4888" s="194">
        <v>20</v>
      </c>
      <c r="G4888" s="194">
        <v>20</v>
      </c>
      <c r="H4888" s="194" t="s">
        <v>10119</v>
      </c>
      <c r="I4888" s="194">
        <f t="shared" si="228"/>
        <v>0</v>
      </c>
      <c r="J4888" s="116" t="s">
        <v>10126</v>
      </c>
      <c r="K4888" s="116" t="s">
        <v>11657</v>
      </c>
      <c r="L4888" s="197">
        <v>45845</v>
      </c>
      <c r="M4888" s="116"/>
      <c r="N4888" s="197">
        <v>45852</v>
      </c>
      <c r="O4888" s="388">
        <f t="shared" si="229"/>
        <v>5211.43</v>
      </c>
      <c r="P4888" s="339">
        <f t="shared" si="230"/>
        <v>0</v>
      </c>
    </row>
    <row r="4889" spans="1:16" hidden="1" x14ac:dyDescent="0.25">
      <c r="A4889" s="116">
        <v>140332</v>
      </c>
      <c r="B4889" s="116">
        <v>2</v>
      </c>
      <c r="C4889" s="116">
        <v>1019100040</v>
      </c>
      <c r="D4889" s="116" t="s">
        <v>10643</v>
      </c>
      <c r="E4889" s="339">
        <v>29733.3</v>
      </c>
      <c r="F4889" s="194">
        <v>10</v>
      </c>
      <c r="G4889" s="194">
        <v>10</v>
      </c>
      <c r="H4889" s="194" t="s">
        <v>10119</v>
      </c>
      <c r="I4889" s="194">
        <f t="shared" si="228"/>
        <v>0</v>
      </c>
      <c r="J4889" s="116" t="s">
        <v>10126</v>
      </c>
      <c r="K4889" s="116" t="s">
        <v>11657</v>
      </c>
      <c r="L4889" s="197">
        <v>45845</v>
      </c>
      <c r="M4889" s="116"/>
      <c r="N4889" s="197">
        <v>45852</v>
      </c>
      <c r="O4889" s="388">
        <f t="shared" si="229"/>
        <v>2973.33</v>
      </c>
      <c r="P4889" s="339">
        <f t="shared" si="230"/>
        <v>0</v>
      </c>
    </row>
    <row r="4890" spans="1:16" hidden="1" x14ac:dyDescent="0.25">
      <c r="A4890" s="116">
        <v>140332</v>
      </c>
      <c r="B4890" s="116">
        <v>5</v>
      </c>
      <c r="C4890" s="116">
        <v>1026100080</v>
      </c>
      <c r="D4890" s="116" t="s">
        <v>17456</v>
      </c>
      <c r="E4890" s="339">
        <v>259560</v>
      </c>
      <c r="F4890" s="194">
        <v>4</v>
      </c>
      <c r="G4890" s="194">
        <v>4</v>
      </c>
      <c r="H4890" s="194" t="s">
        <v>10119</v>
      </c>
      <c r="I4890" s="194">
        <f t="shared" si="228"/>
        <v>0</v>
      </c>
      <c r="J4890" s="116" t="s">
        <v>10126</v>
      </c>
      <c r="K4890" s="116" t="s">
        <v>11657</v>
      </c>
      <c r="L4890" s="197">
        <v>45845</v>
      </c>
      <c r="M4890" s="116"/>
      <c r="N4890" s="197">
        <v>45852</v>
      </c>
      <c r="O4890" s="388">
        <f t="shared" si="229"/>
        <v>64890</v>
      </c>
      <c r="P4890" s="339">
        <f t="shared" si="230"/>
        <v>0</v>
      </c>
    </row>
    <row r="4891" spans="1:16" hidden="1" x14ac:dyDescent="0.25">
      <c r="A4891" s="116">
        <v>140332</v>
      </c>
      <c r="B4891" s="116">
        <v>1</v>
      </c>
      <c r="C4891" s="116">
        <v>1122100230</v>
      </c>
      <c r="D4891" s="116" t="s">
        <v>17542</v>
      </c>
      <c r="E4891" s="339">
        <v>111478.22</v>
      </c>
      <c r="F4891" s="194">
        <v>2</v>
      </c>
      <c r="G4891" s="194">
        <v>2</v>
      </c>
      <c r="H4891" s="194" t="s">
        <v>10119</v>
      </c>
      <c r="I4891" s="194">
        <f t="shared" si="228"/>
        <v>0</v>
      </c>
      <c r="J4891" s="116" t="s">
        <v>10126</v>
      </c>
      <c r="K4891" s="116" t="s">
        <v>11657</v>
      </c>
      <c r="L4891" s="197">
        <v>45845</v>
      </c>
      <c r="M4891" s="116"/>
      <c r="N4891" s="197">
        <v>45852</v>
      </c>
      <c r="O4891" s="388">
        <f t="shared" si="229"/>
        <v>55739.11</v>
      </c>
      <c r="P4891" s="339">
        <f t="shared" si="230"/>
        <v>0</v>
      </c>
    </row>
    <row r="4892" spans="1:16" hidden="1" x14ac:dyDescent="0.25">
      <c r="A4892" s="116">
        <v>140333</v>
      </c>
      <c r="B4892" s="116">
        <v>1</v>
      </c>
      <c r="C4892" s="116">
        <v>1027100250</v>
      </c>
      <c r="D4892" s="116" t="s">
        <v>10840</v>
      </c>
      <c r="E4892" s="339">
        <v>489900</v>
      </c>
      <c r="F4892" s="194">
        <v>1</v>
      </c>
      <c r="G4892" s="194">
        <v>1</v>
      </c>
      <c r="H4892" s="194" t="s">
        <v>10119</v>
      </c>
      <c r="I4892" s="194">
        <f t="shared" si="228"/>
        <v>0</v>
      </c>
      <c r="J4892" s="116" t="s">
        <v>10126</v>
      </c>
      <c r="K4892" s="116" t="s">
        <v>15008</v>
      </c>
      <c r="L4892" s="197">
        <v>45845</v>
      </c>
      <c r="M4892" s="116"/>
      <c r="N4892" s="197">
        <v>45852</v>
      </c>
      <c r="O4892" s="388">
        <f t="shared" si="229"/>
        <v>489900</v>
      </c>
      <c r="P4892" s="339">
        <f t="shared" si="230"/>
        <v>0</v>
      </c>
    </row>
    <row r="4893" spans="1:16" hidden="1" x14ac:dyDescent="0.25">
      <c r="A4893" s="116">
        <v>140336</v>
      </c>
      <c r="B4893" s="116">
        <v>1</v>
      </c>
      <c r="C4893" s="116">
        <v>1610100300</v>
      </c>
      <c r="D4893" s="116" t="s">
        <v>10965</v>
      </c>
      <c r="E4893" s="339">
        <v>35850</v>
      </c>
      <c r="F4893" s="194">
        <v>10</v>
      </c>
      <c r="G4893" s="194">
        <v>10</v>
      </c>
      <c r="H4893" s="194" t="s">
        <v>10119</v>
      </c>
      <c r="I4893" s="194">
        <f t="shared" si="228"/>
        <v>0</v>
      </c>
      <c r="J4893" s="116" t="s">
        <v>10120</v>
      </c>
      <c r="K4893" s="116" t="s">
        <v>10121</v>
      </c>
      <c r="L4893" s="197">
        <v>45847</v>
      </c>
      <c r="M4893" s="116"/>
      <c r="N4893" s="197">
        <v>45853</v>
      </c>
      <c r="O4893" s="388">
        <f t="shared" si="229"/>
        <v>3585</v>
      </c>
      <c r="P4893" s="339">
        <f t="shared" si="230"/>
        <v>0</v>
      </c>
    </row>
    <row r="4894" spans="1:16" hidden="1" x14ac:dyDescent="0.25">
      <c r="A4894" s="116">
        <v>140348</v>
      </c>
      <c r="B4894" s="116">
        <v>9</v>
      </c>
      <c r="C4894" s="116">
        <v>1011100110</v>
      </c>
      <c r="D4894" s="116" t="s">
        <v>10354</v>
      </c>
      <c r="E4894" s="339">
        <v>17400</v>
      </c>
      <c r="F4894" s="194">
        <v>5</v>
      </c>
      <c r="G4894" s="194">
        <v>5</v>
      </c>
      <c r="H4894" s="194" t="s">
        <v>10119</v>
      </c>
      <c r="I4894" s="194">
        <f t="shared" si="228"/>
        <v>0</v>
      </c>
      <c r="J4894" s="116" t="s">
        <v>10126</v>
      </c>
      <c r="K4894" s="116" t="s">
        <v>10482</v>
      </c>
      <c r="L4894" s="197">
        <v>45845</v>
      </c>
      <c r="M4894" s="116"/>
      <c r="N4894" s="197">
        <v>45854</v>
      </c>
      <c r="O4894" s="388">
        <f t="shared" si="229"/>
        <v>3480</v>
      </c>
      <c r="P4894" s="339">
        <f t="shared" si="230"/>
        <v>0</v>
      </c>
    </row>
    <row r="4895" spans="1:16" hidden="1" x14ac:dyDescent="0.25">
      <c r="A4895" s="116">
        <v>140348</v>
      </c>
      <c r="B4895" s="116">
        <v>10</v>
      </c>
      <c r="C4895" s="116">
        <v>1011100430</v>
      </c>
      <c r="D4895" s="116" t="s">
        <v>17451</v>
      </c>
      <c r="E4895" s="339">
        <v>7150</v>
      </c>
      <c r="F4895" s="194">
        <v>1</v>
      </c>
      <c r="G4895" s="194">
        <v>1</v>
      </c>
      <c r="H4895" s="194" t="s">
        <v>10119</v>
      </c>
      <c r="I4895" s="194">
        <f t="shared" si="228"/>
        <v>0</v>
      </c>
      <c r="J4895" s="116" t="s">
        <v>10126</v>
      </c>
      <c r="K4895" s="116" t="s">
        <v>10482</v>
      </c>
      <c r="L4895" s="197">
        <v>45845</v>
      </c>
      <c r="M4895" s="116"/>
      <c r="N4895" s="197">
        <v>45854</v>
      </c>
      <c r="O4895" s="388">
        <f t="shared" si="229"/>
        <v>7150</v>
      </c>
      <c r="P4895" s="339">
        <f t="shared" si="230"/>
        <v>0</v>
      </c>
    </row>
    <row r="4896" spans="1:16" hidden="1" x14ac:dyDescent="0.25">
      <c r="A4896" s="116">
        <v>140348</v>
      </c>
      <c r="B4896" s="116">
        <v>8</v>
      </c>
      <c r="C4896" s="116">
        <v>1014104530</v>
      </c>
      <c r="D4896" s="116" t="s">
        <v>10355</v>
      </c>
      <c r="E4896" s="339">
        <v>115959</v>
      </c>
      <c r="F4896" s="194">
        <v>4</v>
      </c>
      <c r="G4896" s="194">
        <v>4</v>
      </c>
      <c r="H4896" s="194" t="s">
        <v>10119</v>
      </c>
      <c r="I4896" s="194">
        <f t="shared" si="228"/>
        <v>0</v>
      </c>
      <c r="J4896" s="116" t="s">
        <v>10126</v>
      </c>
      <c r="K4896" s="116" t="s">
        <v>10482</v>
      </c>
      <c r="L4896" s="197">
        <v>45845</v>
      </c>
      <c r="M4896" s="116"/>
      <c r="N4896" s="197">
        <v>45854</v>
      </c>
      <c r="O4896" s="388">
        <f t="shared" si="229"/>
        <v>28989.75</v>
      </c>
      <c r="P4896" s="339">
        <f t="shared" si="230"/>
        <v>0</v>
      </c>
    </row>
    <row r="4897" spans="1:16" hidden="1" x14ac:dyDescent="0.25">
      <c r="A4897" s="116">
        <v>140348</v>
      </c>
      <c r="B4897" s="116">
        <v>4</v>
      </c>
      <c r="C4897" s="116">
        <v>1016101340</v>
      </c>
      <c r="D4897" s="116" t="s">
        <v>10489</v>
      </c>
      <c r="E4897" s="339">
        <v>29623.200000000001</v>
      </c>
      <c r="F4897" s="194">
        <v>6</v>
      </c>
      <c r="G4897" s="194">
        <v>6</v>
      </c>
      <c r="H4897" s="194" t="s">
        <v>10119</v>
      </c>
      <c r="I4897" s="194">
        <f t="shared" si="228"/>
        <v>0</v>
      </c>
      <c r="J4897" s="116" t="s">
        <v>10126</v>
      </c>
      <c r="K4897" s="116" t="s">
        <v>10482</v>
      </c>
      <c r="L4897" s="197">
        <v>45845</v>
      </c>
      <c r="M4897" s="116" t="s">
        <v>16056</v>
      </c>
      <c r="N4897" s="197">
        <v>45876</v>
      </c>
      <c r="O4897" s="388">
        <f t="shared" si="229"/>
        <v>4937.2</v>
      </c>
      <c r="P4897" s="339">
        <f t="shared" si="230"/>
        <v>0</v>
      </c>
    </row>
    <row r="4898" spans="1:16" hidden="1" x14ac:dyDescent="0.25">
      <c r="A4898" s="116">
        <v>140348</v>
      </c>
      <c r="B4898" s="116">
        <v>2</v>
      </c>
      <c r="C4898" s="116">
        <v>1018100000</v>
      </c>
      <c r="D4898" s="116" t="s">
        <v>10642</v>
      </c>
      <c r="E4898" s="339">
        <v>89524.4</v>
      </c>
      <c r="F4898" s="194">
        <v>10</v>
      </c>
      <c r="G4898" s="194">
        <v>10</v>
      </c>
      <c r="H4898" s="194" t="s">
        <v>10119</v>
      </c>
      <c r="I4898" s="194">
        <f t="shared" si="228"/>
        <v>0</v>
      </c>
      <c r="J4898" s="116" t="s">
        <v>10126</v>
      </c>
      <c r="K4898" s="116" t="s">
        <v>10482</v>
      </c>
      <c r="L4898" s="197">
        <v>45845</v>
      </c>
      <c r="M4898" s="116"/>
      <c r="N4898" s="197">
        <v>45854</v>
      </c>
      <c r="O4898" s="388">
        <f t="shared" si="229"/>
        <v>8952.4399999999987</v>
      </c>
      <c r="P4898" s="339">
        <f t="shared" si="230"/>
        <v>0</v>
      </c>
    </row>
    <row r="4899" spans="1:16" hidden="1" x14ac:dyDescent="0.25">
      <c r="A4899" s="116">
        <v>140348</v>
      </c>
      <c r="B4899" s="116">
        <v>3</v>
      </c>
      <c r="C4899" s="116">
        <v>1018100010</v>
      </c>
      <c r="D4899" s="116" t="s">
        <v>10356</v>
      </c>
      <c r="E4899" s="339">
        <v>104228.6</v>
      </c>
      <c r="F4899" s="194">
        <v>20</v>
      </c>
      <c r="G4899" s="194">
        <v>20</v>
      </c>
      <c r="H4899" s="194" t="s">
        <v>10119</v>
      </c>
      <c r="I4899" s="194">
        <f t="shared" si="228"/>
        <v>0</v>
      </c>
      <c r="J4899" s="116" t="s">
        <v>10126</v>
      </c>
      <c r="K4899" s="116" t="s">
        <v>10482</v>
      </c>
      <c r="L4899" s="197">
        <v>45845</v>
      </c>
      <c r="M4899" s="116"/>
      <c r="N4899" s="197">
        <v>45854</v>
      </c>
      <c r="O4899" s="388">
        <f t="shared" si="229"/>
        <v>5211.43</v>
      </c>
      <c r="P4899" s="339">
        <f t="shared" si="230"/>
        <v>0</v>
      </c>
    </row>
    <row r="4900" spans="1:16" hidden="1" x14ac:dyDescent="0.25">
      <c r="A4900" s="116">
        <v>140348</v>
      </c>
      <c r="B4900" s="116">
        <v>5</v>
      </c>
      <c r="C4900" s="116">
        <v>1019100040</v>
      </c>
      <c r="D4900" s="116" t="s">
        <v>10643</v>
      </c>
      <c r="E4900" s="339">
        <v>23786.639999999999</v>
      </c>
      <c r="F4900" s="194">
        <v>8</v>
      </c>
      <c r="G4900" s="194">
        <v>8</v>
      </c>
      <c r="H4900" s="194" t="s">
        <v>10119</v>
      </c>
      <c r="I4900" s="194">
        <f t="shared" si="228"/>
        <v>0</v>
      </c>
      <c r="J4900" s="116" t="s">
        <v>10126</v>
      </c>
      <c r="K4900" s="116" t="s">
        <v>10482</v>
      </c>
      <c r="L4900" s="197">
        <v>45845</v>
      </c>
      <c r="M4900" s="116"/>
      <c r="N4900" s="197">
        <v>45854</v>
      </c>
      <c r="O4900" s="388">
        <f t="shared" si="229"/>
        <v>2973.33</v>
      </c>
      <c r="P4900" s="339">
        <f t="shared" si="230"/>
        <v>0</v>
      </c>
    </row>
    <row r="4901" spans="1:16" hidden="1" x14ac:dyDescent="0.25">
      <c r="A4901" s="116">
        <v>140348</v>
      </c>
      <c r="B4901" s="116">
        <v>1</v>
      </c>
      <c r="C4901" s="116">
        <v>1123100000</v>
      </c>
      <c r="D4901" s="116" t="s">
        <v>17465</v>
      </c>
      <c r="E4901" s="339">
        <v>460017</v>
      </c>
      <c r="F4901" s="194">
        <v>20</v>
      </c>
      <c r="G4901" s="194">
        <v>20</v>
      </c>
      <c r="H4901" s="194" t="s">
        <v>10119</v>
      </c>
      <c r="I4901" s="194">
        <f t="shared" si="228"/>
        <v>0</v>
      </c>
      <c r="J4901" s="116" t="s">
        <v>10126</v>
      </c>
      <c r="K4901" s="116" t="s">
        <v>10482</v>
      </c>
      <c r="L4901" s="197">
        <v>45845</v>
      </c>
      <c r="M4901" s="116"/>
      <c r="N4901" s="197">
        <v>45854</v>
      </c>
      <c r="O4901" s="388">
        <f t="shared" si="229"/>
        <v>23000.85</v>
      </c>
      <c r="P4901" s="339">
        <f t="shared" si="230"/>
        <v>0</v>
      </c>
    </row>
    <row r="4902" spans="1:16" hidden="1" x14ac:dyDescent="0.25">
      <c r="A4902" s="116">
        <v>140348</v>
      </c>
      <c r="B4902" s="116">
        <v>6</v>
      </c>
      <c r="C4902" s="116">
        <v>1310103070</v>
      </c>
      <c r="D4902" s="116" t="s">
        <v>11243</v>
      </c>
      <c r="E4902" s="339">
        <v>63708.6</v>
      </c>
      <c r="F4902" s="194">
        <v>20</v>
      </c>
      <c r="G4902" s="194">
        <v>20</v>
      </c>
      <c r="H4902" s="194" t="s">
        <v>10119</v>
      </c>
      <c r="I4902" s="194">
        <f t="shared" si="228"/>
        <v>0</v>
      </c>
      <c r="J4902" s="116" t="s">
        <v>10126</v>
      </c>
      <c r="K4902" s="116" t="s">
        <v>10482</v>
      </c>
      <c r="L4902" s="197">
        <v>45845</v>
      </c>
      <c r="M4902" s="116"/>
      <c r="N4902" s="197">
        <v>45876</v>
      </c>
      <c r="O4902" s="388">
        <f t="shared" si="229"/>
        <v>3185.43</v>
      </c>
      <c r="P4902" s="339">
        <f t="shared" si="230"/>
        <v>0</v>
      </c>
    </row>
    <row r="4903" spans="1:16" hidden="1" x14ac:dyDescent="0.25">
      <c r="A4903" s="116">
        <v>140348</v>
      </c>
      <c r="B4903" s="116">
        <v>7</v>
      </c>
      <c r="C4903" s="116">
        <v>1310103090</v>
      </c>
      <c r="D4903" s="116" t="s">
        <v>10393</v>
      </c>
      <c r="E4903" s="339">
        <v>24200</v>
      </c>
      <c r="F4903" s="194">
        <v>20</v>
      </c>
      <c r="G4903" s="194">
        <f>6+14</f>
        <v>20</v>
      </c>
      <c r="H4903" s="194" t="s">
        <v>10119</v>
      </c>
      <c r="I4903" s="194">
        <f t="shared" si="228"/>
        <v>0</v>
      </c>
      <c r="J4903" s="116" t="s">
        <v>10126</v>
      </c>
      <c r="K4903" s="116" t="s">
        <v>10482</v>
      </c>
      <c r="L4903" s="197">
        <v>45845</v>
      </c>
      <c r="M4903" s="116" t="s">
        <v>16398</v>
      </c>
      <c r="N4903" s="197">
        <v>45902</v>
      </c>
      <c r="O4903" s="388">
        <f t="shared" si="229"/>
        <v>1210</v>
      </c>
      <c r="P4903" s="339">
        <f t="shared" si="230"/>
        <v>0</v>
      </c>
    </row>
    <row r="4904" spans="1:16" hidden="1" x14ac:dyDescent="0.25">
      <c r="A4904" s="116">
        <v>140349</v>
      </c>
      <c r="B4904" s="116">
        <v>3</v>
      </c>
      <c r="C4904" s="116">
        <v>1010100140</v>
      </c>
      <c r="D4904" s="116" t="s">
        <v>16041</v>
      </c>
      <c r="E4904" s="339">
        <v>29700</v>
      </c>
      <c r="F4904" s="194">
        <v>15</v>
      </c>
      <c r="G4904" s="194">
        <v>15</v>
      </c>
      <c r="H4904" s="194" t="s">
        <v>10119</v>
      </c>
      <c r="I4904" s="194">
        <f t="shared" si="228"/>
        <v>0</v>
      </c>
      <c r="J4904" s="116" t="s">
        <v>10120</v>
      </c>
      <c r="K4904" s="116" t="s">
        <v>15852</v>
      </c>
      <c r="L4904" s="197">
        <v>45844</v>
      </c>
      <c r="M4904" s="116"/>
      <c r="N4904" s="197">
        <v>45902</v>
      </c>
      <c r="O4904" s="388">
        <f t="shared" si="229"/>
        <v>1980</v>
      </c>
      <c r="P4904" s="339">
        <f t="shared" si="230"/>
        <v>0</v>
      </c>
    </row>
    <row r="4905" spans="1:16" hidden="1" x14ac:dyDescent="0.25">
      <c r="A4905" s="116">
        <v>140349</v>
      </c>
      <c r="B4905" s="116">
        <v>5</v>
      </c>
      <c r="C4905" s="116">
        <v>1010102130</v>
      </c>
      <c r="D4905" s="116" t="s">
        <v>15883</v>
      </c>
      <c r="E4905" s="339">
        <v>56003.8</v>
      </c>
      <c r="F4905" s="194">
        <v>5</v>
      </c>
      <c r="G4905" s="194">
        <v>5</v>
      </c>
      <c r="H4905" s="194" t="s">
        <v>10119</v>
      </c>
      <c r="I4905" s="194">
        <f t="shared" si="228"/>
        <v>0</v>
      </c>
      <c r="J4905" s="116" t="s">
        <v>10120</v>
      </c>
      <c r="K4905" s="116" t="s">
        <v>15852</v>
      </c>
      <c r="L4905" s="197">
        <v>45844</v>
      </c>
      <c r="M4905" s="116"/>
      <c r="N4905" s="197">
        <v>45911</v>
      </c>
      <c r="O4905" s="388">
        <f t="shared" si="229"/>
        <v>11200.76</v>
      </c>
      <c r="P4905" s="339">
        <f t="shared" si="230"/>
        <v>0</v>
      </c>
    </row>
    <row r="4906" spans="1:16" hidden="1" x14ac:dyDescent="0.25">
      <c r="A4906" s="116">
        <v>140349</v>
      </c>
      <c r="B4906" s="116">
        <v>1</v>
      </c>
      <c r="C4906" s="116">
        <v>1012100010</v>
      </c>
      <c r="D4906" s="116" t="s">
        <v>10369</v>
      </c>
      <c r="E4906" s="339">
        <v>70000</v>
      </c>
      <c r="F4906" s="194">
        <v>1</v>
      </c>
      <c r="G4906" s="194">
        <v>1</v>
      </c>
      <c r="H4906" s="194" t="s">
        <v>10119</v>
      </c>
      <c r="I4906" s="194">
        <f t="shared" si="228"/>
        <v>0</v>
      </c>
      <c r="J4906" s="116" t="s">
        <v>10120</v>
      </c>
      <c r="K4906" s="116" t="s">
        <v>15852</v>
      </c>
      <c r="L4906" s="197">
        <v>45844</v>
      </c>
      <c r="M4906" s="116"/>
      <c r="N4906" s="197">
        <v>45960</v>
      </c>
      <c r="O4906" s="388">
        <f t="shared" si="229"/>
        <v>70000</v>
      </c>
      <c r="P4906" s="339">
        <f t="shared" si="230"/>
        <v>0</v>
      </c>
    </row>
    <row r="4907" spans="1:16" hidden="1" x14ac:dyDescent="0.25">
      <c r="A4907" s="116">
        <v>140349</v>
      </c>
      <c r="B4907" s="116">
        <v>2</v>
      </c>
      <c r="C4907" s="116">
        <v>1012100020</v>
      </c>
      <c r="D4907" s="116" t="s">
        <v>10488</v>
      </c>
      <c r="E4907" s="339">
        <v>46722.66</v>
      </c>
      <c r="F4907" s="194">
        <v>2</v>
      </c>
      <c r="G4907" s="194">
        <v>2</v>
      </c>
      <c r="H4907" s="194" t="s">
        <v>10119</v>
      </c>
      <c r="I4907" s="194">
        <f t="shared" si="228"/>
        <v>0</v>
      </c>
      <c r="J4907" s="116" t="s">
        <v>10120</v>
      </c>
      <c r="K4907" s="116" t="s">
        <v>15852</v>
      </c>
      <c r="L4907" s="197">
        <v>45844</v>
      </c>
      <c r="M4907" s="116"/>
      <c r="N4907" s="197">
        <v>45852</v>
      </c>
      <c r="O4907" s="388">
        <f t="shared" si="229"/>
        <v>23361.33</v>
      </c>
      <c r="P4907" s="339">
        <f t="shared" si="230"/>
        <v>0</v>
      </c>
    </row>
    <row r="4908" spans="1:16" hidden="1" x14ac:dyDescent="0.25">
      <c r="A4908" s="116">
        <v>140349</v>
      </c>
      <c r="B4908" s="116">
        <v>4</v>
      </c>
      <c r="C4908" s="116">
        <v>1546101870</v>
      </c>
      <c r="D4908" s="116" t="s">
        <v>16201</v>
      </c>
      <c r="E4908" s="339">
        <v>14375</v>
      </c>
      <c r="F4908" s="194">
        <v>25</v>
      </c>
      <c r="G4908" s="194">
        <v>25</v>
      </c>
      <c r="H4908" s="194" t="s">
        <v>10119</v>
      </c>
      <c r="I4908" s="194">
        <f t="shared" si="228"/>
        <v>0</v>
      </c>
      <c r="J4908" s="116" t="s">
        <v>10120</v>
      </c>
      <c r="K4908" s="116" t="s">
        <v>15852</v>
      </c>
      <c r="L4908" s="197">
        <v>45844</v>
      </c>
      <c r="M4908" s="116"/>
      <c r="N4908" s="197">
        <v>45876</v>
      </c>
      <c r="O4908" s="388">
        <f t="shared" si="229"/>
        <v>575</v>
      </c>
      <c r="P4908" s="339">
        <f t="shared" si="230"/>
        <v>0</v>
      </c>
    </row>
    <row r="4909" spans="1:16" hidden="1" x14ac:dyDescent="0.25">
      <c r="A4909" s="116">
        <v>140350</v>
      </c>
      <c r="B4909" s="116">
        <v>6</v>
      </c>
      <c r="C4909" s="116">
        <v>1010101140</v>
      </c>
      <c r="D4909" s="116" t="s">
        <v>17557</v>
      </c>
      <c r="E4909" s="339">
        <v>17236.400000000001</v>
      </c>
      <c r="F4909" s="194">
        <v>5</v>
      </c>
      <c r="G4909" s="194">
        <v>5</v>
      </c>
      <c r="H4909" s="194" t="s">
        <v>10119</v>
      </c>
      <c r="I4909" s="194">
        <f t="shared" si="228"/>
        <v>0</v>
      </c>
      <c r="J4909" s="116" t="s">
        <v>10120</v>
      </c>
      <c r="K4909" s="116" t="s">
        <v>15881</v>
      </c>
      <c r="L4909" s="197">
        <v>45847</v>
      </c>
      <c r="M4909" s="116"/>
      <c r="N4909" s="197">
        <v>45887</v>
      </c>
      <c r="O4909" s="388">
        <f t="shared" si="229"/>
        <v>3447.28</v>
      </c>
      <c r="P4909" s="339">
        <f t="shared" si="230"/>
        <v>0</v>
      </c>
    </row>
    <row r="4910" spans="1:16" hidden="1" x14ac:dyDescent="0.25">
      <c r="A4910" s="116">
        <v>140350</v>
      </c>
      <c r="B4910" s="116">
        <v>1</v>
      </c>
      <c r="C4910" s="116">
        <v>1010101250</v>
      </c>
      <c r="D4910" s="116" t="s">
        <v>17477</v>
      </c>
      <c r="E4910" s="339">
        <v>1809.3</v>
      </c>
      <c r="F4910" s="194">
        <v>5</v>
      </c>
      <c r="G4910" s="194">
        <v>5</v>
      </c>
      <c r="H4910" s="194" t="s">
        <v>10119</v>
      </c>
      <c r="I4910" s="194">
        <f t="shared" si="228"/>
        <v>0</v>
      </c>
      <c r="J4910" s="116" t="s">
        <v>10120</v>
      </c>
      <c r="K4910" s="116" t="s">
        <v>15881</v>
      </c>
      <c r="L4910" s="197">
        <v>45847</v>
      </c>
      <c r="M4910" s="116"/>
      <c r="N4910" s="197">
        <v>45887</v>
      </c>
      <c r="O4910" s="388">
        <f t="shared" si="229"/>
        <v>361.86</v>
      </c>
      <c r="P4910" s="339">
        <f t="shared" si="230"/>
        <v>0</v>
      </c>
    </row>
    <row r="4911" spans="1:16" hidden="1" x14ac:dyDescent="0.25">
      <c r="A4911" s="116">
        <v>140350</v>
      </c>
      <c r="B4911" s="116">
        <v>2</v>
      </c>
      <c r="C4911" s="116">
        <v>1012100020</v>
      </c>
      <c r="D4911" s="116" t="s">
        <v>10488</v>
      </c>
      <c r="E4911" s="339">
        <v>23361</v>
      </c>
      <c r="F4911" s="194">
        <v>1</v>
      </c>
      <c r="G4911" s="194">
        <v>1</v>
      </c>
      <c r="H4911" s="194" t="s">
        <v>10119</v>
      </c>
      <c r="I4911" s="194">
        <f t="shared" si="228"/>
        <v>0</v>
      </c>
      <c r="J4911" s="116" t="s">
        <v>10120</v>
      </c>
      <c r="K4911" s="116" t="s">
        <v>15881</v>
      </c>
      <c r="L4911" s="197">
        <v>45847</v>
      </c>
      <c r="M4911" s="116"/>
      <c r="N4911" s="197">
        <v>45852</v>
      </c>
      <c r="O4911" s="388">
        <f t="shared" si="229"/>
        <v>23361</v>
      </c>
      <c r="P4911" s="339">
        <f t="shared" si="230"/>
        <v>0</v>
      </c>
    </row>
    <row r="4912" spans="1:16" hidden="1" x14ac:dyDescent="0.25">
      <c r="A4912" s="116">
        <v>140350</v>
      </c>
      <c r="B4912" s="116">
        <v>4</v>
      </c>
      <c r="C4912" s="116">
        <v>1016100540</v>
      </c>
      <c r="D4912" s="116" t="s">
        <v>11148</v>
      </c>
      <c r="E4912" s="339">
        <v>4446</v>
      </c>
      <c r="F4912" s="194">
        <v>2</v>
      </c>
      <c r="G4912" s="194">
        <v>2</v>
      </c>
      <c r="H4912" s="194" t="s">
        <v>10119</v>
      </c>
      <c r="I4912" s="194">
        <f t="shared" si="228"/>
        <v>0</v>
      </c>
      <c r="J4912" s="116" t="s">
        <v>10120</v>
      </c>
      <c r="K4912" s="116" t="s">
        <v>15881</v>
      </c>
      <c r="L4912" s="197">
        <v>45847</v>
      </c>
      <c r="M4912" s="116" t="s">
        <v>16098</v>
      </c>
      <c r="N4912" s="197">
        <v>45887</v>
      </c>
      <c r="O4912" s="388">
        <f t="shared" si="229"/>
        <v>2223</v>
      </c>
      <c r="P4912" s="339">
        <f t="shared" si="230"/>
        <v>0</v>
      </c>
    </row>
    <row r="4913" spans="1:16" hidden="1" x14ac:dyDescent="0.25">
      <c r="A4913" s="116">
        <v>140350</v>
      </c>
      <c r="B4913" s="116">
        <v>5</v>
      </c>
      <c r="C4913" s="116">
        <v>1016101250</v>
      </c>
      <c r="D4913" s="116" t="s">
        <v>11152</v>
      </c>
      <c r="E4913" s="339">
        <v>8030</v>
      </c>
      <c r="F4913" s="194">
        <v>4</v>
      </c>
      <c r="G4913" s="194">
        <v>4</v>
      </c>
      <c r="H4913" s="194" t="s">
        <v>10119</v>
      </c>
      <c r="I4913" s="194">
        <f t="shared" si="228"/>
        <v>0</v>
      </c>
      <c r="J4913" s="116" t="s">
        <v>10120</v>
      </c>
      <c r="K4913" s="116" t="s">
        <v>15881</v>
      </c>
      <c r="L4913" s="197">
        <v>45847</v>
      </c>
      <c r="M4913" s="116"/>
      <c r="N4913" s="197">
        <v>45876</v>
      </c>
      <c r="O4913" s="388">
        <f t="shared" si="229"/>
        <v>2007.5</v>
      </c>
      <c r="P4913" s="339">
        <f t="shared" si="230"/>
        <v>0</v>
      </c>
    </row>
    <row r="4914" spans="1:16" hidden="1" x14ac:dyDescent="0.25">
      <c r="A4914" s="116">
        <v>140350</v>
      </c>
      <c r="B4914" s="116">
        <v>3</v>
      </c>
      <c r="C4914" s="116">
        <v>1546101870</v>
      </c>
      <c r="D4914" s="116" t="s">
        <v>16201</v>
      </c>
      <c r="E4914" s="339">
        <v>5750</v>
      </c>
      <c r="F4914" s="194">
        <v>10</v>
      </c>
      <c r="G4914" s="194">
        <v>10</v>
      </c>
      <c r="H4914" s="194" t="s">
        <v>10119</v>
      </c>
      <c r="I4914" s="194">
        <f t="shared" si="228"/>
        <v>0</v>
      </c>
      <c r="J4914" s="116" t="s">
        <v>10120</v>
      </c>
      <c r="K4914" s="116" t="s">
        <v>15881</v>
      </c>
      <c r="L4914" s="197">
        <v>45847</v>
      </c>
      <c r="M4914" s="116"/>
      <c r="N4914" s="197">
        <v>45876</v>
      </c>
      <c r="O4914" s="388">
        <f t="shared" si="229"/>
        <v>575</v>
      </c>
      <c r="P4914" s="339">
        <f t="shared" si="230"/>
        <v>0</v>
      </c>
    </row>
    <row r="4915" spans="1:16" hidden="1" x14ac:dyDescent="0.25">
      <c r="A4915" s="116">
        <v>140351</v>
      </c>
      <c r="B4915" s="116">
        <v>5</v>
      </c>
      <c r="C4915" s="116">
        <v>1011100040</v>
      </c>
      <c r="D4915" s="116" t="s">
        <v>10481</v>
      </c>
      <c r="E4915" s="339">
        <v>58000</v>
      </c>
      <c r="F4915" s="194">
        <v>40</v>
      </c>
      <c r="G4915" s="194">
        <v>40</v>
      </c>
      <c r="H4915" s="194" t="s">
        <v>10119</v>
      </c>
      <c r="I4915" s="194">
        <f t="shared" ref="I4915:I4978" si="231">+F4915-G4915</f>
        <v>0</v>
      </c>
      <c r="J4915" s="116" t="s">
        <v>10126</v>
      </c>
      <c r="K4915" s="116" t="s">
        <v>15739</v>
      </c>
      <c r="L4915" s="197">
        <v>45845</v>
      </c>
      <c r="M4915" s="116"/>
      <c r="N4915" s="197">
        <v>45875</v>
      </c>
      <c r="O4915" s="388">
        <f t="shared" ref="O4915:O4978" si="232">+E4915/F4915</f>
        <v>1450</v>
      </c>
      <c r="P4915" s="339">
        <f t="shared" ref="P4915:P4978" si="233">+O4915*I4915</f>
        <v>0</v>
      </c>
    </row>
    <row r="4916" spans="1:16" hidden="1" x14ac:dyDescent="0.25">
      <c r="A4916" s="116">
        <v>140351</v>
      </c>
      <c r="B4916" s="116">
        <v>7</v>
      </c>
      <c r="C4916" s="116">
        <v>1011100110</v>
      </c>
      <c r="D4916" s="116" t="s">
        <v>10354</v>
      </c>
      <c r="E4916" s="339">
        <v>34800</v>
      </c>
      <c r="F4916" s="194">
        <v>10</v>
      </c>
      <c r="G4916" s="194">
        <v>10</v>
      </c>
      <c r="H4916" s="194" t="s">
        <v>10119</v>
      </c>
      <c r="I4916" s="194">
        <f t="shared" si="231"/>
        <v>0</v>
      </c>
      <c r="J4916" s="116" t="s">
        <v>10126</v>
      </c>
      <c r="K4916" s="116" t="s">
        <v>15739</v>
      </c>
      <c r="L4916" s="197">
        <v>45845</v>
      </c>
      <c r="M4916" s="116"/>
      <c r="N4916" s="197">
        <v>45875</v>
      </c>
      <c r="O4916" s="388">
        <f t="shared" si="232"/>
        <v>3480</v>
      </c>
      <c r="P4916" s="339">
        <f t="shared" si="233"/>
        <v>0</v>
      </c>
    </row>
    <row r="4917" spans="1:16" hidden="1" x14ac:dyDescent="0.25">
      <c r="A4917" s="116">
        <v>140351</v>
      </c>
      <c r="B4917" s="116">
        <v>9</v>
      </c>
      <c r="C4917" s="116">
        <v>1011100430</v>
      </c>
      <c r="D4917" s="116" t="s">
        <v>17451</v>
      </c>
      <c r="E4917" s="339">
        <v>7150</v>
      </c>
      <c r="F4917" s="194">
        <v>1</v>
      </c>
      <c r="G4917" s="194">
        <v>1</v>
      </c>
      <c r="H4917" s="194" t="s">
        <v>10119</v>
      </c>
      <c r="I4917" s="194">
        <f t="shared" si="231"/>
        <v>0</v>
      </c>
      <c r="J4917" s="116" t="s">
        <v>10126</v>
      </c>
      <c r="K4917" s="116" t="s">
        <v>15739</v>
      </c>
      <c r="L4917" s="197">
        <v>45845</v>
      </c>
      <c r="M4917" s="116"/>
      <c r="N4917" s="197">
        <v>45875</v>
      </c>
      <c r="O4917" s="388">
        <f t="shared" si="232"/>
        <v>7150</v>
      </c>
      <c r="P4917" s="339">
        <f t="shared" si="233"/>
        <v>0</v>
      </c>
    </row>
    <row r="4918" spans="1:16" hidden="1" x14ac:dyDescent="0.25">
      <c r="A4918" s="116">
        <v>140351</v>
      </c>
      <c r="B4918" s="116">
        <v>8</v>
      </c>
      <c r="C4918" s="116">
        <v>1014104530</v>
      </c>
      <c r="D4918" s="116" t="s">
        <v>10355</v>
      </c>
      <c r="E4918" s="339">
        <v>173938.5</v>
      </c>
      <c r="F4918" s="194">
        <v>6</v>
      </c>
      <c r="G4918" s="194">
        <v>6</v>
      </c>
      <c r="H4918" s="194" t="s">
        <v>10119</v>
      </c>
      <c r="I4918" s="194">
        <f t="shared" si="231"/>
        <v>0</v>
      </c>
      <c r="J4918" s="116" t="s">
        <v>10126</v>
      </c>
      <c r="K4918" s="116" t="s">
        <v>15739</v>
      </c>
      <c r="L4918" s="197">
        <v>45845</v>
      </c>
      <c r="M4918" s="116"/>
      <c r="N4918" s="197">
        <v>45875</v>
      </c>
      <c r="O4918" s="388">
        <f t="shared" si="232"/>
        <v>28989.75</v>
      </c>
      <c r="P4918" s="339">
        <f t="shared" si="233"/>
        <v>0</v>
      </c>
    </row>
    <row r="4919" spans="1:16" hidden="1" x14ac:dyDescent="0.25">
      <c r="A4919" s="116">
        <v>140351</v>
      </c>
      <c r="B4919" s="116">
        <v>6</v>
      </c>
      <c r="C4919" s="116">
        <v>1014115280</v>
      </c>
      <c r="D4919" s="116" t="s">
        <v>11895</v>
      </c>
      <c r="E4919" s="339">
        <v>181452</v>
      </c>
      <c r="F4919" s="194">
        <v>40</v>
      </c>
      <c r="G4919" s="194">
        <v>40</v>
      </c>
      <c r="H4919" s="194" t="s">
        <v>10119</v>
      </c>
      <c r="I4919" s="194">
        <f t="shared" si="231"/>
        <v>0</v>
      </c>
      <c r="J4919" s="116" t="s">
        <v>10126</v>
      </c>
      <c r="K4919" s="116" t="s">
        <v>15739</v>
      </c>
      <c r="L4919" s="197">
        <v>45845</v>
      </c>
      <c r="M4919" s="116"/>
      <c r="N4919" s="197">
        <v>45887</v>
      </c>
      <c r="O4919" s="388">
        <f t="shared" si="232"/>
        <v>4536.3</v>
      </c>
      <c r="P4919" s="339">
        <f t="shared" si="233"/>
        <v>0</v>
      </c>
    </row>
    <row r="4920" spans="1:16" hidden="1" x14ac:dyDescent="0.25">
      <c r="A4920" s="116">
        <v>140351</v>
      </c>
      <c r="B4920" s="116">
        <v>2</v>
      </c>
      <c r="C4920" s="116">
        <v>1016100040</v>
      </c>
      <c r="D4920" s="116" t="s">
        <v>11145</v>
      </c>
      <c r="E4920" s="339">
        <v>46000</v>
      </c>
      <c r="F4920" s="194">
        <v>2</v>
      </c>
      <c r="G4920" s="194">
        <v>2</v>
      </c>
      <c r="H4920" s="194" t="s">
        <v>10119</v>
      </c>
      <c r="I4920" s="194">
        <f t="shared" si="231"/>
        <v>0</v>
      </c>
      <c r="J4920" s="116" t="s">
        <v>10126</v>
      </c>
      <c r="K4920" s="116" t="s">
        <v>15739</v>
      </c>
      <c r="L4920" s="197">
        <v>45845</v>
      </c>
      <c r="M4920" s="116"/>
      <c r="N4920" s="197">
        <v>45875</v>
      </c>
      <c r="O4920" s="388">
        <f t="shared" si="232"/>
        <v>23000</v>
      </c>
      <c r="P4920" s="339">
        <f t="shared" si="233"/>
        <v>0</v>
      </c>
    </row>
    <row r="4921" spans="1:16" hidden="1" x14ac:dyDescent="0.25">
      <c r="A4921" s="116">
        <v>140351</v>
      </c>
      <c r="B4921" s="116">
        <v>4</v>
      </c>
      <c r="C4921" s="116">
        <v>1016100390</v>
      </c>
      <c r="D4921" s="116" t="s">
        <v>17618</v>
      </c>
      <c r="E4921" s="339">
        <v>4508.08</v>
      </c>
      <c r="F4921" s="194">
        <v>4</v>
      </c>
      <c r="G4921" s="194">
        <v>4</v>
      </c>
      <c r="H4921" s="194" t="s">
        <v>10119</v>
      </c>
      <c r="I4921" s="194">
        <f t="shared" si="231"/>
        <v>0</v>
      </c>
      <c r="J4921" s="116" t="s">
        <v>10126</v>
      </c>
      <c r="K4921" s="116" t="s">
        <v>15739</v>
      </c>
      <c r="L4921" s="197">
        <v>45845</v>
      </c>
      <c r="M4921" s="116"/>
      <c r="N4921" s="197">
        <v>45875</v>
      </c>
      <c r="O4921" s="388">
        <f t="shared" si="232"/>
        <v>1127.02</v>
      </c>
      <c r="P4921" s="339">
        <f t="shared" si="233"/>
        <v>0</v>
      </c>
    </row>
    <row r="4922" spans="1:16" hidden="1" x14ac:dyDescent="0.25">
      <c r="A4922" s="116">
        <v>140351</v>
      </c>
      <c r="B4922" s="116">
        <v>3</v>
      </c>
      <c r="C4922" s="116">
        <v>1016100430</v>
      </c>
      <c r="D4922" s="116" t="s">
        <v>10368</v>
      </c>
      <c r="E4922" s="339">
        <v>7742</v>
      </c>
      <c r="F4922" s="194">
        <v>4</v>
      </c>
      <c r="G4922" s="194">
        <v>4</v>
      </c>
      <c r="H4922" s="194" t="s">
        <v>10119</v>
      </c>
      <c r="I4922" s="194">
        <f t="shared" si="231"/>
        <v>0</v>
      </c>
      <c r="J4922" s="116" t="s">
        <v>10126</v>
      </c>
      <c r="K4922" s="116" t="s">
        <v>15739</v>
      </c>
      <c r="L4922" s="197">
        <v>45845</v>
      </c>
      <c r="M4922" s="116"/>
      <c r="N4922" s="197">
        <v>45875</v>
      </c>
      <c r="O4922" s="388">
        <f t="shared" si="232"/>
        <v>1935.5</v>
      </c>
      <c r="P4922" s="339">
        <f t="shared" si="233"/>
        <v>0</v>
      </c>
    </row>
    <row r="4923" spans="1:16" hidden="1" x14ac:dyDescent="0.25">
      <c r="A4923" s="116">
        <v>140351</v>
      </c>
      <c r="B4923" s="116">
        <v>1</v>
      </c>
      <c r="C4923" s="116">
        <v>1513100320</v>
      </c>
      <c r="D4923" s="116" t="s">
        <v>16197</v>
      </c>
      <c r="E4923" s="339">
        <v>578400</v>
      </c>
      <c r="F4923" s="194">
        <v>60</v>
      </c>
      <c r="G4923" s="194">
        <f>30+30</f>
        <v>60</v>
      </c>
      <c r="H4923" s="194" t="s">
        <v>10119</v>
      </c>
      <c r="I4923" s="194">
        <f t="shared" si="231"/>
        <v>0</v>
      </c>
      <c r="J4923" s="116" t="s">
        <v>10126</v>
      </c>
      <c r="K4923" s="116" t="s">
        <v>15739</v>
      </c>
      <c r="L4923" s="197">
        <v>45845</v>
      </c>
      <c r="M4923" s="116" t="s">
        <v>16490</v>
      </c>
      <c r="N4923" s="197">
        <v>45908</v>
      </c>
      <c r="O4923" s="388">
        <f t="shared" si="232"/>
        <v>9640</v>
      </c>
      <c r="P4923" s="339">
        <f t="shared" si="233"/>
        <v>0</v>
      </c>
    </row>
    <row r="4924" spans="1:16" hidden="1" x14ac:dyDescent="0.25">
      <c r="A4924" s="116">
        <v>140352</v>
      </c>
      <c r="B4924" s="116">
        <v>2</v>
      </c>
      <c r="C4924" s="116">
        <v>1017100570</v>
      </c>
      <c r="D4924" s="116" t="s">
        <v>15358</v>
      </c>
      <c r="E4924" s="339">
        <v>56333.919999999998</v>
      </c>
      <c r="F4924" s="194">
        <v>2</v>
      </c>
      <c r="G4924" s="194">
        <v>2</v>
      </c>
      <c r="H4924" s="194" t="s">
        <v>10119</v>
      </c>
      <c r="I4924" s="194">
        <f t="shared" si="231"/>
        <v>0</v>
      </c>
      <c r="J4924" s="116" t="s">
        <v>10126</v>
      </c>
      <c r="K4924" s="116" t="s">
        <v>15457</v>
      </c>
      <c r="L4924" s="197">
        <v>45846</v>
      </c>
      <c r="M4924" s="116" t="s">
        <v>15851</v>
      </c>
      <c r="N4924" s="197">
        <v>45846</v>
      </c>
      <c r="O4924" s="388">
        <f t="shared" si="232"/>
        <v>28166.959999999999</v>
      </c>
      <c r="P4924" s="339">
        <f t="shared" si="233"/>
        <v>0</v>
      </c>
    </row>
    <row r="4925" spans="1:16" hidden="1" x14ac:dyDescent="0.25">
      <c r="A4925" s="116">
        <v>140352</v>
      </c>
      <c r="B4925" s="116">
        <v>1</v>
      </c>
      <c r="C4925" s="116">
        <v>1210100820</v>
      </c>
      <c r="D4925" s="116" t="s">
        <v>15136</v>
      </c>
      <c r="E4925" s="339">
        <v>1258382</v>
      </c>
      <c r="F4925" s="194">
        <v>1</v>
      </c>
      <c r="G4925" s="194">
        <v>1</v>
      </c>
      <c r="H4925" s="194" t="s">
        <v>10119</v>
      </c>
      <c r="I4925" s="194">
        <f t="shared" si="231"/>
        <v>0</v>
      </c>
      <c r="J4925" s="116" t="s">
        <v>10126</v>
      </c>
      <c r="K4925" s="116" t="s">
        <v>15457</v>
      </c>
      <c r="L4925" s="197">
        <v>45846</v>
      </c>
      <c r="M4925" s="116" t="s">
        <v>15851</v>
      </c>
      <c r="N4925" s="197">
        <v>45846</v>
      </c>
      <c r="O4925" s="388">
        <f t="shared" si="232"/>
        <v>1258382</v>
      </c>
      <c r="P4925" s="339">
        <f t="shared" si="233"/>
        <v>0</v>
      </c>
    </row>
    <row r="4926" spans="1:16" hidden="1" x14ac:dyDescent="0.25">
      <c r="A4926" s="116">
        <v>140353</v>
      </c>
      <c r="B4926" s="116">
        <v>8</v>
      </c>
      <c r="C4926" s="116">
        <v>1010107250</v>
      </c>
      <c r="D4926" s="116" t="s">
        <v>15538</v>
      </c>
      <c r="E4926" s="339">
        <v>59569</v>
      </c>
      <c r="F4926" s="194">
        <v>1</v>
      </c>
      <c r="G4926" s="194">
        <v>1</v>
      </c>
      <c r="H4926" s="194" t="s">
        <v>10119</v>
      </c>
      <c r="I4926" s="194">
        <f t="shared" si="231"/>
        <v>0</v>
      </c>
      <c r="J4926" s="116" t="s">
        <v>10120</v>
      </c>
      <c r="K4926" s="116" t="s">
        <v>10121</v>
      </c>
      <c r="L4926" s="197">
        <v>45844</v>
      </c>
      <c r="M4926" s="116"/>
      <c r="N4926" s="197">
        <v>45847</v>
      </c>
      <c r="O4926" s="388">
        <f t="shared" si="232"/>
        <v>59569</v>
      </c>
      <c r="P4926" s="339">
        <f t="shared" si="233"/>
        <v>0</v>
      </c>
    </row>
    <row r="4927" spans="1:16" hidden="1" x14ac:dyDescent="0.25">
      <c r="A4927" s="116">
        <v>140353</v>
      </c>
      <c r="B4927" s="116">
        <v>3</v>
      </c>
      <c r="C4927" s="116">
        <v>1011100940</v>
      </c>
      <c r="D4927" s="116" t="s">
        <v>10652</v>
      </c>
      <c r="E4927" s="339">
        <v>215000</v>
      </c>
      <c r="F4927" s="194">
        <v>10</v>
      </c>
      <c r="G4927" s="194">
        <v>10</v>
      </c>
      <c r="H4927" s="194" t="s">
        <v>10119</v>
      </c>
      <c r="I4927" s="194">
        <f t="shared" si="231"/>
        <v>0</v>
      </c>
      <c r="J4927" s="116" t="s">
        <v>10120</v>
      </c>
      <c r="K4927" s="116" t="s">
        <v>10121</v>
      </c>
      <c r="L4927" s="197">
        <v>45844</v>
      </c>
      <c r="M4927" s="116" t="s">
        <v>17843</v>
      </c>
      <c r="N4927" s="197">
        <v>45847</v>
      </c>
      <c r="O4927" s="388">
        <f t="shared" si="232"/>
        <v>21500</v>
      </c>
      <c r="P4927" s="339">
        <f t="shared" si="233"/>
        <v>0</v>
      </c>
    </row>
    <row r="4928" spans="1:16" hidden="1" x14ac:dyDescent="0.25">
      <c r="A4928" s="116">
        <v>140353</v>
      </c>
      <c r="B4928" s="116">
        <v>1</v>
      </c>
      <c r="C4928" s="116">
        <v>1014106330</v>
      </c>
      <c r="D4928" s="116" t="s">
        <v>11075</v>
      </c>
      <c r="E4928" s="339">
        <v>7065</v>
      </c>
      <c r="F4928" s="194">
        <v>15</v>
      </c>
      <c r="G4928" s="194">
        <v>15</v>
      </c>
      <c r="H4928" s="194" t="s">
        <v>10119</v>
      </c>
      <c r="I4928" s="194">
        <f t="shared" si="231"/>
        <v>0</v>
      </c>
      <c r="J4928" s="116" t="s">
        <v>10120</v>
      </c>
      <c r="K4928" s="116" t="s">
        <v>10121</v>
      </c>
      <c r="L4928" s="197">
        <v>45844</v>
      </c>
      <c r="M4928" s="116"/>
      <c r="N4928" s="197">
        <v>45847</v>
      </c>
      <c r="O4928" s="388">
        <f t="shared" si="232"/>
        <v>471</v>
      </c>
      <c r="P4928" s="339">
        <f t="shared" si="233"/>
        <v>0</v>
      </c>
    </row>
    <row r="4929" spans="1:16" hidden="1" x14ac:dyDescent="0.25">
      <c r="A4929" s="116">
        <v>140353</v>
      </c>
      <c r="B4929" s="116">
        <v>6</v>
      </c>
      <c r="C4929" s="116">
        <v>1018100030</v>
      </c>
      <c r="D4929" s="116" t="s">
        <v>10657</v>
      </c>
      <c r="E4929" s="339">
        <v>2803.92</v>
      </c>
      <c r="F4929" s="194">
        <v>4</v>
      </c>
      <c r="G4929" s="194">
        <v>4</v>
      </c>
      <c r="H4929" s="194" t="s">
        <v>10119</v>
      </c>
      <c r="I4929" s="194">
        <f t="shared" si="231"/>
        <v>0</v>
      </c>
      <c r="J4929" s="116" t="s">
        <v>10120</v>
      </c>
      <c r="K4929" s="116" t="s">
        <v>10121</v>
      </c>
      <c r="L4929" s="197">
        <v>45844</v>
      </c>
      <c r="M4929" s="116"/>
      <c r="N4929" s="197">
        <v>45847</v>
      </c>
      <c r="O4929" s="388">
        <f t="shared" si="232"/>
        <v>700.98</v>
      </c>
      <c r="P4929" s="339">
        <f t="shared" si="233"/>
        <v>0</v>
      </c>
    </row>
    <row r="4930" spans="1:16" hidden="1" x14ac:dyDescent="0.25">
      <c r="A4930" s="116">
        <v>140353</v>
      </c>
      <c r="B4930" s="116">
        <v>4</v>
      </c>
      <c r="C4930" s="116">
        <v>1019101110</v>
      </c>
      <c r="D4930" s="116" t="s">
        <v>11161</v>
      </c>
      <c r="E4930" s="339">
        <v>17616</v>
      </c>
      <c r="F4930" s="194">
        <v>2</v>
      </c>
      <c r="G4930" s="194">
        <v>2</v>
      </c>
      <c r="H4930" s="194" t="s">
        <v>10119</v>
      </c>
      <c r="I4930" s="194">
        <f t="shared" si="231"/>
        <v>0</v>
      </c>
      <c r="J4930" s="116" t="s">
        <v>10120</v>
      </c>
      <c r="K4930" s="116" t="s">
        <v>10121</v>
      </c>
      <c r="L4930" s="197">
        <v>45844</v>
      </c>
      <c r="M4930" s="116"/>
      <c r="N4930" s="197">
        <v>45876</v>
      </c>
      <c r="O4930" s="388">
        <f t="shared" si="232"/>
        <v>8808</v>
      </c>
      <c r="P4930" s="339">
        <f t="shared" si="233"/>
        <v>0</v>
      </c>
    </row>
    <row r="4931" spans="1:16" hidden="1" x14ac:dyDescent="0.25">
      <c r="A4931" s="116">
        <v>140353</v>
      </c>
      <c r="B4931" s="116">
        <v>10</v>
      </c>
      <c r="C4931" s="116">
        <v>1019103740</v>
      </c>
      <c r="D4931" s="116" t="s">
        <v>11165</v>
      </c>
      <c r="E4931" s="339">
        <v>701.13</v>
      </c>
      <c r="F4931" s="194">
        <v>3</v>
      </c>
      <c r="G4931" s="194">
        <v>3</v>
      </c>
      <c r="H4931" s="194" t="s">
        <v>10119</v>
      </c>
      <c r="I4931" s="194">
        <f t="shared" si="231"/>
        <v>0</v>
      </c>
      <c r="J4931" s="116" t="s">
        <v>10120</v>
      </c>
      <c r="K4931" s="116" t="s">
        <v>10121</v>
      </c>
      <c r="L4931" s="197">
        <v>45844</v>
      </c>
      <c r="M4931" s="116"/>
      <c r="N4931" s="197">
        <v>45847</v>
      </c>
      <c r="O4931" s="388">
        <f t="shared" si="232"/>
        <v>233.71</v>
      </c>
      <c r="P4931" s="339">
        <f t="shared" si="233"/>
        <v>0</v>
      </c>
    </row>
    <row r="4932" spans="1:16" hidden="1" x14ac:dyDescent="0.25">
      <c r="A4932" s="116">
        <v>140353</v>
      </c>
      <c r="B4932" s="116">
        <v>5</v>
      </c>
      <c r="C4932" s="116">
        <v>1022100510</v>
      </c>
      <c r="D4932" s="116" t="s">
        <v>16163</v>
      </c>
      <c r="E4932" s="339">
        <v>2767.2</v>
      </c>
      <c r="F4932" s="194">
        <v>4</v>
      </c>
      <c r="G4932" s="194">
        <v>4</v>
      </c>
      <c r="H4932" s="194" t="s">
        <v>10119</v>
      </c>
      <c r="I4932" s="194">
        <f t="shared" si="231"/>
        <v>0</v>
      </c>
      <c r="J4932" s="116" t="s">
        <v>10120</v>
      </c>
      <c r="K4932" s="116" t="s">
        <v>10121</v>
      </c>
      <c r="L4932" s="197">
        <v>45844</v>
      </c>
      <c r="M4932" s="116" t="s">
        <v>16057</v>
      </c>
      <c r="N4932" s="197">
        <v>45868</v>
      </c>
      <c r="O4932" s="388">
        <f t="shared" si="232"/>
        <v>691.8</v>
      </c>
      <c r="P4932" s="339">
        <f t="shared" si="233"/>
        <v>0</v>
      </c>
    </row>
    <row r="4933" spans="1:16" hidden="1" x14ac:dyDescent="0.25">
      <c r="A4933" s="116">
        <v>140353</v>
      </c>
      <c r="B4933" s="116">
        <v>7</v>
      </c>
      <c r="C4933" s="116">
        <v>1022102360</v>
      </c>
      <c r="D4933" s="116" t="s">
        <v>11170</v>
      </c>
      <c r="E4933" s="339">
        <v>3013.16</v>
      </c>
      <c r="F4933" s="194">
        <v>4</v>
      </c>
      <c r="G4933" s="194">
        <v>4</v>
      </c>
      <c r="H4933" s="194" t="s">
        <v>10119</v>
      </c>
      <c r="I4933" s="194">
        <f t="shared" si="231"/>
        <v>0</v>
      </c>
      <c r="J4933" s="116" t="s">
        <v>10120</v>
      </c>
      <c r="K4933" s="116" t="s">
        <v>10121</v>
      </c>
      <c r="L4933" s="197">
        <v>45844</v>
      </c>
      <c r="M4933" s="116"/>
      <c r="N4933" s="197">
        <v>45847</v>
      </c>
      <c r="O4933" s="388">
        <f t="shared" si="232"/>
        <v>753.29</v>
      </c>
      <c r="P4933" s="339">
        <f t="shared" si="233"/>
        <v>0</v>
      </c>
    </row>
    <row r="4934" spans="1:16" hidden="1" x14ac:dyDescent="0.25">
      <c r="A4934" s="116">
        <v>140353</v>
      </c>
      <c r="B4934" s="116">
        <v>11</v>
      </c>
      <c r="C4934" s="116">
        <v>1022103940</v>
      </c>
      <c r="D4934" s="116" t="s">
        <v>9155</v>
      </c>
      <c r="E4934" s="339">
        <v>26000</v>
      </c>
      <c r="F4934" s="194">
        <v>5</v>
      </c>
      <c r="G4934" s="194">
        <v>5</v>
      </c>
      <c r="H4934" s="194" t="s">
        <v>10119</v>
      </c>
      <c r="I4934" s="194">
        <f t="shared" si="231"/>
        <v>0</v>
      </c>
      <c r="J4934" s="116" t="s">
        <v>10120</v>
      </c>
      <c r="K4934" s="116" t="s">
        <v>10121</v>
      </c>
      <c r="L4934" s="197">
        <v>45844</v>
      </c>
      <c r="M4934" s="116"/>
      <c r="N4934" s="197">
        <v>45847</v>
      </c>
      <c r="O4934" s="388">
        <f t="shared" si="232"/>
        <v>5200</v>
      </c>
      <c r="P4934" s="339">
        <f t="shared" si="233"/>
        <v>0</v>
      </c>
    </row>
    <row r="4935" spans="1:16" hidden="1" x14ac:dyDescent="0.25">
      <c r="A4935" s="116">
        <v>140353</v>
      </c>
      <c r="B4935" s="116">
        <v>12</v>
      </c>
      <c r="C4935" s="116">
        <v>1022103970</v>
      </c>
      <c r="D4935" s="116" t="s">
        <v>10345</v>
      </c>
      <c r="E4935" s="339">
        <v>26000</v>
      </c>
      <c r="F4935" s="194">
        <v>5</v>
      </c>
      <c r="G4935" s="194">
        <v>5</v>
      </c>
      <c r="H4935" s="194" t="s">
        <v>10119</v>
      </c>
      <c r="I4935" s="194">
        <f t="shared" si="231"/>
        <v>0</v>
      </c>
      <c r="J4935" s="116" t="s">
        <v>10120</v>
      </c>
      <c r="K4935" s="116" t="s">
        <v>10121</v>
      </c>
      <c r="L4935" s="197">
        <v>45844</v>
      </c>
      <c r="M4935" s="116"/>
      <c r="N4935" s="197">
        <v>45847</v>
      </c>
      <c r="O4935" s="388">
        <f t="shared" si="232"/>
        <v>5200</v>
      </c>
      <c r="P4935" s="339">
        <f t="shared" si="233"/>
        <v>0</v>
      </c>
    </row>
    <row r="4936" spans="1:16" hidden="1" x14ac:dyDescent="0.25">
      <c r="A4936" s="116">
        <v>140353</v>
      </c>
      <c r="B4936" s="116">
        <v>9</v>
      </c>
      <c r="C4936" s="116">
        <v>1526105890</v>
      </c>
      <c r="D4936" s="116" t="s">
        <v>11345</v>
      </c>
      <c r="E4936" s="339">
        <v>61122</v>
      </c>
      <c r="F4936" s="194">
        <v>2</v>
      </c>
      <c r="G4936" s="194">
        <v>2</v>
      </c>
      <c r="H4936" s="194" t="s">
        <v>10119</v>
      </c>
      <c r="I4936" s="194">
        <f t="shared" si="231"/>
        <v>0</v>
      </c>
      <c r="J4936" s="116" t="s">
        <v>10120</v>
      </c>
      <c r="K4936" s="116" t="s">
        <v>10121</v>
      </c>
      <c r="L4936" s="197">
        <v>45844</v>
      </c>
      <c r="M4936" s="116"/>
      <c r="N4936" s="197">
        <v>45847</v>
      </c>
      <c r="O4936" s="388">
        <f t="shared" si="232"/>
        <v>30561</v>
      </c>
      <c r="P4936" s="339">
        <f t="shared" si="233"/>
        <v>0</v>
      </c>
    </row>
    <row r="4937" spans="1:16" hidden="1" x14ac:dyDescent="0.25">
      <c r="A4937" s="116">
        <v>140353</v>
      </c>
      <c r="B4937" s="116">
        <v>2</v>
      </c>
      <c r="C4937" s="116">
        <v>1810101810</v>
      </c>
      <c r="D4937" s="116" t="s">
        <v>17507</v>
      </c>
      <c r="E4937" s="339">
        <v>5600</v>
      </c>
      <c r="F4937" s="194">
        <v>10</v>
      </c>
      <c r="G4937" s="194">
        <v>10</v>
      </c>
      <c r="H4937" s="194" t="s">
        <v>10119</v>
      </c>
      <c r="I4937" s="194">
        <f t="shared" si="231"/>
        <v>0</v>
      </c>
      <c r="J4937" s="116" t="s">
        <v>10120</v>
      </c>
      <c r="K4937" s="116" t="s">
        <v>10121</v>
      </c>
      <c r="L4937" s="197">
        <v>45844</v>
      </c>
      <c r="M4937" s="116"/>
      <c r="N4937" s="197">
        <v>45847</v>
      </c>
      <c r="O4937" s="388">
        <f t="shared" si="232"/>
        <v>560</v>
      </c>
      <c r="P4937" s="339">
        <f t="shared" si="233"/>
        <v>0</v>
      </c>
    </row>
    <row r="4938" spans="1:16" hidden="1" x14ac:dyDescent="0.25">
      <c r="A4938" s="116">
        <v>140354</v>
      </c>
      <c r="B4938" s="116">
        <v>1</v>
      </c>
      <c r="C4938" s="116">
        <v>1810104030</v>
      </c>
      <c r="D4938" s="116" t="s">
        <v>17520</v>
      </c>
      <c r="E4938" s="339">
        <v>8859.2000000000007</v>
      </c>
      <c r="F4938" s="194">
        <v>2</v>
      </c>
      <c r="G4938" s="194">
        <v>2</v>
      </c>
      <c r="H4938" s="194" t="s">
        <v>10119</v>
      </c>
      <c r="I4938" s="194">
        <f t="shared" si="231"/>
        <v>0</v>
      </c>
      <c r="J4938" s="116" t="s">
        <v>10126</v>
      </c>
      <c r="K4938" s="116" t="s">
        <v>15310</v>
      </c>
      <c r="L4938" s="197">
        <v>45845</v>
      </c>
      <c r="M4938" s="116" t="s">
        <v>15861</v>
      </c>
      <c r="N4938" s="197">
        <v>45847</v>
      </c>
      <c r="O4938" s="388">
        <f t="shared" si="232"/>
        <v>4429.6000000000004</v>
      </c>
      <c r="P4938" s="339">
        <f t="shared" si="233"/>
        <v>0</v>
      </c>
    </row>
    <row r="4939" spans="1:16" hidden="1" x14ac:dyDescent="0.25">
      <c r="A4939" s="116">
        <v>140355</v>
      </c>
      <c r="B4939" s="116">
        <v>1</v>
      </c>
      <c r="C4939" s="116">
        <v>1011100430</v>
      </c>
      <c r="D4939" s="116" t="s">
        <v>17451</v>
      </c>
      <c r="E4939" s="339">
        <v>71500</v>
      </c>
      <c r="F4939" s="194">
        <v>10</v>
      </c>
      <c r="G4939" s="194">
        <v>10</v>
      </c>
      <c r="H4939" s="194" t="s">
        <v>10119</v>
      </c>
      <c r="I4939" s="194">
        <f t="shared" si="231"/>
        <v>0</v>
      </c>
      <c r="J4939" s="116" t="s">
        <v>10120</v>
      </c>
      <c r="K4939" s="116" t="s">
        <v>10121</v>
      </c>
      <c r="L4939" s="197">
        <v>45847</v>
      </c>
      <c r="M4939" s="116"/>
      <c r="N4939" s="197">
        <v>45875</v>
      </c>
      <c r="O4939" s="388">
        <f t="shared" si="232"/>
        <v>7150</v>
      </c>
      <c r="P4939" s="339">
        <f t="shared" si="233"/>
        <v>0</v>
      </c>
    </row>
    <row r="4940" spans="1:16" hidden="1" x14ac:dyDescent="0.25">
      <c r="A4940" s="116">
        <v>140356</v>
      </c>
      <c r="B4940" s="116">
        <v>2</v>
      </c>
      <c r="C4940" s="116">
        <v>1022100110</v>
      </c>
      <c r="D4940" s="116" t="s">
        <v>10343</v>
      </c>
      <c r="E4940" s="339">
        <v>4342</v>
      </c>
      <c r="F4940" s="194">
        <v>2</v>
      </c>
      <c r="G4940" s="194">
        <v>2</v>
      </c>
      <c r="H4940" s="194" t="s">
        <v>10119</v>
      </c>
      <c r="I4940" s="194">
        <f t="shared" si="231"/>
        <v>0</v>
      </c>
      <c r="J4940" s="116" t="s">
        <v>10120</v>
      </c>
      <c r="K4940" s="116" t="s">
        <v>15852</v>
      </c>
      <c r="L4940" s="197">
        <v>45847</v>
      </c>
      <c r="M4940" s="116" t="s">
        <v>17844</v>
      </c>
      <c r="N4940" s="197">
        <v>45847</v>
      </c>
      <c r="O4940" s="388">
        <f t="shared" si="232"/>
        <v>2171</v>
      </c>
      <c r="P4940" s="339">
        <f t="shared" si="233"/>
        <v>0</v>
      </c>
    </row>
    <row r="4941" spans="1:16" hidden="1" x14ac:dyDescent="0.25">
      <c r="A4941" s="116">
        <v>140356</v>
      </c>
      <c r="B4941" s="116">
        <v>1</v>
      </c>
      <c r="C4941" s="116">
        <v>1610100330</v>
      </c>
      <c r="D4941" s="116" t="s">
        <v>10133</v>
      </c>
      <c r="E4941" s="339">
        <v>3865.5</v>
      </c>
      <c r="F4941" s="194">
        <v>2</v>
      </c>
      <c r="G4941" s="194">
        <v>2</v>
      </c>
      <c r="H4941" s="194" t="s">
        <v>10119</v>
      </c>
      <c r="I4941" s="194">
        <f t="shared" si="231"/>
        <v>0</v>
      </c>
      <c r="J4941" s="116" t="s">
        <v>10120</v>
      </c>
      <c r="K4941" s="116" t="s">
        <v>15852</v>
      </c>
      <c r="L4941" s="197">
        <v>45847</v>
      </c>
      <c r="M4941" s="116" t="s">
        <v>17844</v>
      </c>
      <c r="N4941" s="197">
        <v>45847</v>
      </c>
      <c r="O4941" s="388">
        <f t="shared" si="232"/>
        <v>1932.75</v>
      </c>
      <c r="P4941" s="339">
        <f t="shared" si="233"/>
        <v>0</v>
      </c>
    </row>
    <row r="4942" spans="1:16" hidden="1" x14ac:dyDescent="0.25">
      <c r="A4942" s="116">
        <v>140433</v>
      </c>
      <c r="B4942" s="116">
        <v>2</v>
      </c>
      <c r="C4942" s="116">
        <v>1011100430</v>
      </c>
      <c r="D4942" s="116" t="s">
        <v>17451</v>
      </c>
      <c r="E4942" s="339">
        <v>107250</v>
      </c>
      <c r="F4942" s="194">
        <v>15</v>
      </c>
      <c r="G4942" s="194">
        <v>15</v>
      </c>
      <c r="H4942" s="194" t="s">
        <v>10119</v>
      </c>
      <c r="I4942" s="194">
        <f t="shared" si="231"/>
        <v>0</v>
      </c>
      <c r="J4942" s="116" t="s">
        <v>10389</v>
      </c>
      <c r="K4942" s="116" t="s">
        <v>10390</v>
      </c>
      <c r="L4942" s="197">
        <v>45846</v>
      </c>
      <c r="M4942" s="116"/>
      <c r="N4942" s="197">
        <v>45846</v>
      </c>
      <c r="O4942" s="388">
        <f t="shared" si="232"/>
        <v>7150</v>
      </c>
      <c r="P4942" s="339">
        <f t="shared" si="233"/>
        <v>0</v>
      </c>
    </row>
    <row r="4943" spans="1:16" hidden="1" x14ac:dyDescent="0.25">
      <c r="A4943" s="116">
        <v>140433</v>
      </c>
      <c r="B4943" s="116">
        <v>1</v>
      </c>
      <c r="C4943" s="116">
        <v>1022102240</v>
      </c>
      <c r="D4943" s="116" t="s">
        <v>10388</v>
      </c>
      <c r="E4943" s="339">
        <v>239580</v>
      </c>
      <c r="F4943" s="194">
        <v>10</v>
      </c>
      <c r="G4943" s="194">
        <v>10</v>
      </c>
      <c r="H4943" s="194" t="s">
        <v>10119</v>
      </c>
      <c r="I4943" s="194">
        <f t="shared" si="231"/>
        <v>0</v>
      </c>
      <c r="J4943" s="116" t="s">
        <v>10389</v>
      </c>
      <c r="K4943" s="116" t="s">
        <v>10390</v>
      </c>
      <c r="L4943" s="197">
        <v>45846</v>
      </c>
      <c r="M4943" s="116"/>
      <c r="N4943" s="197">
        <v>45853</v>
      </c>
      <c r="O4943" s="388">
        <f t="shared" si="232"/>
        <v>23958</v>
      </c>
      <c r="P4943" s="339">
        <f t="shared" si="233"/>
        <v>0</v>
      </c>
    </row>
    <row r="4944" spans="1:16" hidden="1" x14ac:dyDescent="0.25">
      <c r="A4944" s="116">
        <v>140434</v>
      </c>
      <c r="B4944" s="116">
        <v>1</v>
      </c>
      <c r="C4944" s="116">
        <v>1022104240</v>
      </c>
      <c r="D4944" s="116" t="s">
        <v>11563</v>
      </c>
      <c r="E4944" s="339">
        <v>28193</v>
      </c>
      <c r="F4944" s="194">
        <v>1</v>
      </c>
      <c r="G4944" s="194">
        <v>1</v>
      </c>
      <c r="H4944" s="194" t="s">
        <v>10119</v>
      </c>
      <c r="I4944" s="194">
        <f t="shared" si="231"/>
        <v>0</v>
      </c>
      <c r="J4944" s="116" t="s">
        <v>10389</v>
      </c>
      <c r="K4944" s="116" t="s">
        <v>15849</v>
      </c>
      <c r="L4944" s="197">
        <v>45846</v>
      </c>
      <c r="M4944" s="116" t="s">
        <v>15850</v>
      </c>
      <c r="N4944" s="197">
        <v>45847</v>
      </c>
      <c r="O4944" s="388">
        <f t="shared" si="232"/>
        <v>28193</v>
      </c>
      <c r="P4944" s="339">
        <f t="shared" si="233"/>
        <v>0</v>
      </c>
    </row>
    <row r="4945" spans="1:16" hidden="1" x14ac:dyDescent="0.25">
      <c r="A4945" s="116">
        <v>140501</v>
      </c>
      <c r="B4945" s="116">
        <v>5</v>
      </c>
      <c r="C4945" s="116">
        <v>1011100040</v>
      </c>
      <c r="D4945" s="116" t="s">
        <v>10481</v>
      </c>
      <c r="E4945" s="339">
        <v>1450</v>
      </c>
      <c r="F4945" s="194">
        <v>1</v>
      </c>
      <c r="G4945" s="194">
        <v>1</v>
      </c>
      <c r="H4945" s="194" t="s">
        <v>10119</v>
      </c>
      <c r="I4945" s="194">
        <f t="shared" si="231"/>
        <v>0</v>
      </c>
      <c r="J4945" s="116" t="s">
        <v>10126</v>
      </c>
      <c r="K4945" s="116" t="s">
        <v>15310</v>
      </c>
      <c r="L4945" s="197">
        <v>45846</v>
      </c>
      <c r="M4945" s="116"/>
      <c r="N4945" s="197">
        <v>45861</v>
      </c>
      <c r="O4945" s="388">
        <f t="shared" si="232"/>
        <v>1450</v>
      </c>
      <c r="P4945" s="339">
        <f t="shared" si="233"/>
        <v>0</v>
      </c>
    </row>
    <row r="4946" spans="1:16" hidden="1" x14ac:dyDescent="0.25">
      <c r="A4946" s="116">
        <v>140501</v>
      </c>
      <c r="B4946" s="116">
        <v>6</v>
      </c>
      <c r="C4946" s="116">
        <v>1011100940</v>
      </c>
      <c r="D4946" s="116" t="s">
        <v>10652</v>
      </c>
      <c r="E4946" s="339">
        <v>107500</v>
      </c>
      <c r="F4946" s="194">
        <v>5</v>
      </c>
      <c r="G4946" s="194">
        <v>5</v>
      </c>
      <c r="H4946" s="194" t="s">
        <v>10119</v>
      </c>
      <c r="I4946" s="194">
        <f t="shared" si="231"/>
        <v>0</v>
      </c>
      <c r="J4946" s="116" t="s">
        <v>10126</v>
      </c>
      <c r="K4946" s="116" t="s">
        <v>15310</v>
      </c>
      <c r="L4946" s="197">
        <v>45846</v>
      </c>
      <c r="M4946" s="116" t="s">
        <v>15998</v>
      </c>
      <c r="N4946" s="197">
        <v>45868</v>
      </c>
      <c r="O4946" s="388">
        <f t="shared" si="232"/>
        <v>21500</v>
      </c>
      <c r="P4946" s="339">
        <f t="shared" si="233"/>
        <v>0</v>
      </c>
    </row>
    <row r="4947" spans="1:16" hidden="1" x14ac:dyDescent="0.25">
      <c r="A4947" s="116">
        <v>140501</v>
      </c>
      <c r="B4947" s="116">
        <v>3</v>
      </c>
      <c r="C4947" s="116">
        <v>1017102120</v>
      </c>
      <c r="D4947" s="116" t="s">
        <v>10656</v>
      </c>
      <c r="E4947" s="339">
        <v>162000</v>
      </c>
      <c r="F4947" s="194">
        <v>1</v>
      </c>
      <c r="G4947" s="194">
        <v>1</v>
      </c>
      <c r="H4947" s="194" t="s">
        <v>10119</v>
      </c>
      <c r="I4947" s="194">
        <f t="shared" si="231"/>
        <v>0</v>
      </c>
      <c r="J4947" s="116" t="s">
        <v>10126</v>
      </c>
      <c r="K4947" s="116" t="s">
        <v>15310</v>
      </c>
      <c r="L4947" s="197">
        <v>45846</v>
      </c>
      <c r="M4947" s="116"/>
      <c r="N4947" s="197">
        <v>45861</v>
      </c>
      <c r="O4947" s="388">
        <f t="shared" si="232"/>
        <v>162000</v>
      </c>
      <c r="P4947" s="339">
        <f t="shared" si="233"/>
        <v>0</v>
      </c>
    </row>
    <row r="4948" spans="1:16" hidden="1" x14ac:dyDescent="0.25">
      <c r="A4948" s="116">
        <v>140501</v>
      </c>
      <c r="B4948" s="116">
        <v>4</v>
      </c>
      <c r="C4948" s="116">
        <v>1019101600</v>
      </c>
      <c r="D4948" s="116" t="s">
        <v>10852</v>
      </c>
      <c r="E4948" s="339">
        <v>527840</v>
      </c>
      <c r="F4948" s="194">
        <v>20</v>
      </c>
      <c r="G4948" s="194">
        <v>20</v>
      </c>
      <c r="H4948" s="194" t="s">
        <v>10119</v>
      </c>
      <c r="I4948" s="194">
        <f t="shared" si="231"/>
        <v>0</v>
      </c>
      <c r="J4948" s="116" t="s">
        <v>10126</v>
      </c>
      <c r="K4948" s="116" t="s">
        <v>15310</v>
      </c>
      <c r="L4948" s="197">
        <v>45846</v>
      </c>
      <c r="M4948" s="116" t="s">
        <v>16212</v>
      </c>
      <c r="N4948" s="197">
        <v>45890</v>
      </c>
      <c r="O4948" s="388">
        <f t="shared" si="232"/>
        <v>26392</v>
      </c>
      <c r="P4948" s="339">
        <f t="shared" si="233"/>
        <v>0</v>
      </c>
    </row>
    <row r="4949" spans="1:16" hidden="1" x14ac:dyDescent="0.25">
      <c r="A4949" s="116">
        <v>140501</v>
      </c>
      <c r="B4949" s="116">
        <v>7</v>
      </c>
      <c r="C4949" s="116">
        <v>1118100230</v>
      </c>
      <c r="D4949" s="116" t="s">
        <v>11180</v>
      </c>
      <c r="E4949" s="339">
        <v>48000</v>
      </c>
      <c r="F4949" s="194">
        <v>1</v>
      </c>
      <c r="G4949" s="194">
        <v>1</v>
      </c>
      <c r="H4949" s="194" t="s">
        <v>10119</v>
      </c>
      <c r="I4949" s="194">
        <f t="shared" si="231"/>
        <v>0</v>
      </c>
      <c r="J4949" s="116" t="s">
        <v>10126</v>
      </c>
      <c r="K4949" s="116" t="s">
        <v>15310</v>
      </c>
      <c r="L4949" s="197">
        <v>45846</v>
      </c>
      <c r="M4949" s="116"/>
      <c r="N4949" s="197">
        <v>45890</v>
      </c>
      <c r="O4949" s="388">
        <f t="shared" si="232"/>
        <v>48000</v>
      </c>
      <c r="P4949" s="339">
        <f t="shared" si="233"/>
        <v>0</v>
      </c>
    </row>
    <row r="4950" spans="1:16" hidden="1" x14ac:dyDescent="0.25">
      <c r="A4950" s="116">
        <v>140501</v>
      </c>
      <c r="B4950" s="116">
        <v>8</v>
      </c>
      <c r="C4950" s="116">
        <v>1118100240</v>
      </c>
      <c r="D4950" s="116" t="s">
        <v>11181</v>
      </c>
      <c r="E4950" s="339">
        <v>48000</v>
      </c>
      <c r="F4950" s="194">
        <v>1</v>
      </c>
      <c r="G4950" s="194">
        <v>1</v>
      </c>
      <c r="H4950" s="194" t="s">
        <v>10119</v>
      </c>
      <c r="I4950" s="194">
        <f t="shared" si="231"/>
        <v>0</v>
      </c>
      <c r="J4950" s="116" t="s">
        <v>10126</v>
      </c>
      <c r="K4950" s="116" t="s">
        <v>15310</v>
      </c>
      <c r="L4950" s="197">
        <v>45846</v>
      </c>
      <c r="M4950" s="116"/>
      <c r="N4950" s="197">
        <v>45890</v>
      </c>
      <c r="O4950" s="388">
        <f t="shared" si="232"/>
        <v>48000</v>
      </c>
      <c r="P4950" s="339">
        <f t="shared" si="233"/>
        <v>0</v>
      </c>
    </row>
    <row r="4951" spans="1:16" hidden="1" x14ac:dyDescent="0.25">
      <c r="A4951" s="116">
        <v>140501</v>
      </c>
      <c r="B4951" s="116">
        <v>1</v>
      </c>
      <c r="C4951" s="116">
        <v>1123100000</v>
      </c>
      <c r="D4951" s="116" t="s">
        <v>17465</v>
      </c>
      <c r="E4951" s="339">
        <v>391014.45</v>
      </c>
      <c r="F4951" s="194">
        <v>17</v>
      </c>
      <c r="G4951" s="194">
        <v>17</v>
      </c>
      <c r="H4951" s="194" t="s">
        <v>10119</v>
      </c>
      <c r="I4951" s="194">
        <f t="shared" si="231"/>
        <v>0</v>
      </c>
      <c r="J4951" s="116" t="s">
        <v>10126</v>
      </c>
      <c r="K4951" s="116" t="s">
        <v>15310</v>
      </c>
      <c r="L4951" s="197">
        <v>45846</v>
      </c>
      <c r="M4951" s="116"/>
      <c r="N4951" s="197">
        <v>45861</v>
      </c>
      <c r="O4951" s="388">
        <f t="shared" si="232"/>
        <v>23000.850000000002</v>
      </c>
      <c r="P4951" s="339">
        <f t="shared" si="233"/>
        <v>0</v>
      </c>
    </row>
    <row r="4952" spans="1:16" hidden="1" x14ac:dyDescent="0.25">
      <c r="A4952" s="116">
        <v>140501</v>
      </c>
      <c r="B4952" s="116">
        <v>2</v>
      </c>
      <c r="C4952" s="116">
        <v>1513100320</v>
      </c>
      <c r="D4952" s="116" t="s">
        <v>16197</v>
      </c>
      <c r="E4952" s="339">
        <v>481999</v>
      </c>
      <c r="F4952" s="194">
        <v>50</v>
      </c>
      <c r="G4952" s="194">
        <v>50</v>
      </c>
      <c r="H4952" s="194" t="s">
        <v>10119</v>
      </c>
      <c r="I4952" s="194">
        <f t="shared" si="231"/>
        <v>0</v>
      </c>
      <c r="J4952" s="116" t="s">
        <v>10126</v>
      </c>
      <c r="K4952" s="116" t="s">
        <v>15310</v>
      </c>
      <c r="L4952" s="197">
        <v>45846</v>
      </c>
      <c r="M4952" s="116"/>
      <c r="N4952" s="197">
        <v>45868</v>
      </c>
      <c r="O4952" s="388">
        <f t="shared" si="232"/>
        <v>9639.98</v>
      </c>
      <c r="P4952" s="339">
        <f t="shared" si="233"/>
        <v>0</v>
      </c>
    </row>
    <row r="4953" spans="1:16" hidden="1" x14ac:dyDescent="0.25">
      <c r="A4953" s="116">
        <v>140566</v>
      </c>
      <c r="B4953" s="116">
        <v>1</v>
      </c>
      <c r="C4953" s="116">
        <v>1022103750</v>
      </c>
      <c r="D4953" s="116" t="s">
        <v>8803</v>
      </c>
      <c r="E4953" s="339">
        <v>28193</v>
      </c>
      <c r="F4953" s="194">
        <v>1</v>
      </c>
      <c r="G4953" s="194">
        <v>1</v>
      </c>
      <c r="H4953" s="194" t="s">
        <v>10119</v>
      </c>
      <c r="I4953" s="194">
        <f t="shared" si="231"/>
        <v>0</v>
      </c>
      <c r="J4953" s="116" t="s">
        <v>10120</v>
      </c>
      <c r="K4953" s="116" t="s">
        <v>10121</v>
      </c>
      <c r="L4953" s="197">
        <v>45847</v>
      </c>
      <c r="M4953" s="116"/>
      <c r="N4953" s="197">
        <v>45848</v>
      </c>
      <c r="O4953" s="388">
        <f t="shared" si="232"/>
        <v>28193</v>
      </c>
      <c r="P4953" s="339">
        <f t="shared" si="233"/>
        <v>0</v>
      </c>
    </row>
    <row r="4954" spans="1:16" hidden="1" x14ac:dyDescent="0.25">
      <c r="A4954" s="116">
        <v>140569</v>
      </c>
      <c r="B4954" s="116">
        <v>1</v>
      </c>
      <c r="C4954" s="116">
        <v>1011100040</v>
      </c>
      <c r="D4954" s="116" t="s">
        <v>10481</v>
      </c>
      <c r="E4954" s="339">
        <v>29000</v>
      </c>
      <c r="F4954" s="194">
        <v>20</v>
      </c>
      <c r="G4954" s="194">
        <v>20</v>
      </c>
      <c r="H4954" s="194" t="s">
        <v>10119</v>
      </c>
      <c r="I4954" s="194">
        <f t="shared" si="231"/>
        <v>0</v>
      </c>
      <c r="J4954" s="116" t="s">
        <v>10120</v>
      </c>
      <c r="K4954" s="116" t="s">
        <v>15877</v>
      </c>
      <c r="L4954" s="197">
        <v>45846</v>
      </c>
      <c r="M4954" s="116"/>
      <c r="N4954" s="197">
        <v>45882</v>
      </c>
      <c r="O4954" s="388">
        <f t="shared" si="232"/>
        <v>1450</v>
      </c>
      <c r="P4954" s="339">
        <f t="shared" si="233"/>
        <v>0</v>
      </c>
    </row>
    <row r="4955" spans="1:16" hidden="1" x14ac:dyDescent="0.25">
      <c r="A4955" s="116">
        <v>140569</v>
      </c>
      <c r="B4955" s="116">
        <v>15</v>
      </c>
      <c r="C4955" s="116">
        <v>1012100020</v>
      </c>
      <c r="D4955" s="116" t="s">
        <v>10488</v>
      </c>
      <c r="E4955" s="339">
        <v>46722.66</v>
      </c>
      <c r="F4955" s="194">
        <v>2</v>
      </c>
      <c r="G4955" s="194">
        <v>2</v>
      </c>
      <c r="H4955" s="194" t="s">
        <v>10119</v>
      </c>
      <c r="I4955" s="194">
        <f t="shared" si="231"/>
        <v>0</v>
      </c>
      <c r="J4955" s="116" t="s">
        <v>10120</v>
      </c>
      <c r="K4955" s="116" t="s">
        <v>15877</v>
      </c>
      <c r="L4955" s="197">
        <v>45846</v>
      </c>
      <c r="M4955" s="116"/>
      <c r="N4955" s="197">
        <v>45852</v>
      </c>
      <c r="O4955" s="388">
        <f t="shared" si="232"/>
        <v>23361.33</v>
      </c>
      <c r="P4955" s="339">
        <f t="shared" si="233"/>
        <v>0</v>
      </c>
    </row>
    <row r="4956" spans="1:16" hidden="1" x14ac:dyDescent="0.25">
      <c r="A4956" s="116">
        <v>140569</v>
      </c>
      <c r="B4956" s="116">
        <v>5</v>
      </c>
      <c r="C4956" s="116">
        <v>1017102120</v>
      </c>
      <c r="D4956" s="116" t="s">
        <v>10656</v>
      </c>
      <c r="E4956" s="339">
        <v>162000</v>
      </c>
      <c r="F4956" s="194">
        <v>1</v>
      </c>
      <c r="G4956" s="194">
        <v>1</v>
      </c>
      <c r="H4956" s="194" t="s">
        <v>10119</v>
      </c>
      <c r="I4956" s="194">
        <f t="shared" si="231"/>
        <v>0</v>
      </c>
      <c r="J4956" s="116" t="s">
        <v>10120</v>
      </c>
      <c r="K4956" s="116" t="s">
        <v>15877</v>
      </c>
      <c r="L4956" s="197">
        <v>45846</v>
      </c>
      <c r="M4956" s="116"/>
      <c r="N4956" s="197">
        <v>45882</v>
      </c>
      <c r="O4956" s="388">
        <f t="shared" si="232"/>
        <v>162000</v>
      </c>
      <c r="P4956" s="339">
        <f t="shared" si="233"/>
        <v>0</v>
      </c>
    </row>
    <row r="4957" spans="1:16" hidden="1" x14ac:dyDescent="0.25">
      <c r="A4957" s="116">
        <v>140569</v>
      </c>
      <c r="B4957" s="116">
        <v>13</v>
      </c>
      <c r="C4957" s="116">
        <v>1019103360</v>
      </c>
      <c r="D4957" s="116" t="s">
        <v>11164</v>
      </c>
      <c r="E4957" s="339">
        <v>65616.36</v>
      </c>
      <c r="F4957" s="194">
        <v>3</v>
      </c>
      <c r="G4957" s="194">
        <v>3</v>
      </c>
      <c r="H4957" s="194" t="s">
        <v>10119</v>
      </c>
      <c r="I4957" s="194">
        <f t="shared" si="231"/>
        <v>0</v>
      </c>
      <c r="J4957" s="116" t="s">
        <v>10120</v>
      </c>
      <c r="K4957" s="116" t="s">
        <v>15877</v>
      </c>
      <c r="L4957" s="197">
        <v>45846</v>
      </c>
      <c r="M4957" s="116"/>
      <c r="N4957" s="197">
        <v>45882</v>
      </c>
      <c r="O4957" s="388">
        <f t="shared" si="232"/>
        <v>21872.12</v>
      </c>
      <c r="P4957" s="339">
        <f t="shared" si="233"/>
        <v>0</v>
      </c>
    </row>
    <row r="4958" spans="1:16" hidden="1" x14ac:dyDescent="0.25">
      <c r="A4958" s="116">
        <v>140569</v>
      </c>
      <c r="B4958" s="116">
        <v>12</v>
      </c>
      <c r="C4958" s="116">
        <v>1023100140</v>
      </c>
      <c r="D4958" s="116" t="s">
        <v>11171</v>
      </c>
      <c r="E4958" s="339">
        <v>73560.28</v>
      </c>
      <c r="F4958" s="194">
        <v>4</v>
      </c>
      <c r="G4958" s="194">
        <v>4</v>
      </c>
      <c r="H4958" s="194" t="s">
        <v>10119</v>
      </c>
      <c r="I4958" s="194">
        <f t="shared" si="231"/>
        <v>0</v>
      </c>
      <c r="J4958" s="116" t="s">
        <v>10120</v>
      </c>
      <c r="K4958" s="116" t="s">
        <v>15877</v>
      </c>
      <c r="L4958" s="197">
        <v>45846</v>
      </c>
      <c r="M4958" s="116"/>
      <c r="N4958" s="197">
        <v>45882</v>
      </c>
      <c r="O4958" s="388">
        <f t="shared" si="232"/>
        <v>18390.07</v>
      </c>
      <c r="P4958" s="339">
        <f t="shared" si="233"/>
        <v>0</v>
      </c>
    </row>
    <row r="4959" spans="1:16" hidden="1" x14ac:dyDescent="0.25">
      <c r="A4959" s="116">
        <v>140569</v>
      </c>
      <c r="B4959" s="116">
        <v>11</v>
      </c>
      <c r="C4959" s="116">
        <v>1023100340</v>
      </c>
      <c r="D4959" s="116" t="s">
        <v>10969</v>
      </c>
      <c r="E4959" s="339">
        <v>73560</v>
      </c>
      <c r="F4959" s="194">
        <v>4</v>
      </c>
      <c r="G4959" s="194">
        <v>4</v>
      </c>
      <c r="H4959" s="194" t="s">
        <v>10119</v>
      </c>
      <c r="I4959" s="194">
        <f t="shared" si="231"/>
        <v>0</v>
      </c>
      <c r="J4959" s="116" t="s">
        <v>10120</v>
      </c>
      <c r="K4959" s="116" t="s">
        <v>15877</v>
      </c>
      <c r="L4959" s="197">
        <v>45846</v>
      </c>
      <c r="M4959" s="116"/>
      <c r="N4959" s="197">
        <v>45882</v>
      </c>
      <c r="O4959" s="388">
        <f t="shared" si="232"/>
        <v>18390</v>
      </c>
      <c r="P4959" s="339">
        <f t="shared" si="233"/>
        <v>0</v>
      </c>
    </row>
    <row r="4960" spans="1:16" hidden="1" x14ac:dyDescent="0.25">
      <c r="A4960" s="116">
        <v>140569</v>
      </c>
      <c r="B4960" s="116">
        <v>4</v>
      </c>
      <c r="C4960" s="116">
        <v>1026100050</v>
      </c>
      <c r="D4960" s="116" t="s">
        <v>17642</v>
      </c>
      <c r="E4960" s="339">
        <v>933999.4</v>
      </c>
      <c r="F4960" s="194">
        <v>2</v>
      </c>
      <c r="G4960" s="194">
        <v>2</v>
      </c>
      <c r="H4960" s="194" t="s">
        <v>10119</v>
      </c>
      <c r="I4960" s="194">
        <f t="shared" si="231"/>
        <v>0</v>
      </c>
      <c r="J4960" s="116" t="s">
        <v>10120</v>
      </c>
      <c r="K4960" s="116" t="s">
        <v>15877</v>
      </c>
      <c r="L4960" s="197">
        <v>45846</v>
      </c>
      <c r="M4960" s="116"/>
      <c r="N4960" s="197">
        <v>45882</v>
      </c>
      <c r="O4960" s="388">
        <f t="shared" si="232"/>
        <v>466999.7</v>
      </c>
      <c r="P4960" s="339">
        <f t="shared" si="233"/>
        <v>0</v>
      </c>
    </row>
    <row r="4961" spans="1:16" hidden="1" x14ac:dyDescent="0.25">
      <c r="A4961" s="116">
        <v>140569</v>
      </c>
      <c r="B4961" s="116">
        <v>8</v>
      </c>
      <c r="C4961" s="116">
        <v>1310101830</v>
      </c>
      <c r="D4961" s="116" t="s">
        <v>15113</v>
      </c>
      <c r="E4961" s="339">
        <v>16500</v>
      </c>
      <c r="F4961" s="194">
        <v>1</v>
      </c>
      <c r="G4961" s="194">
        <v>1</v>
      </c>
      <c r="H4961" s="194" t="s">
        <v>10119</v>
      </c>
      <c r="I4961" s="194">
        <f t="shared" si="231"/>
        <v>0</v>
      </c>
      <c r="J4961" s="116" t="s">
        <v>10120</v>
      </c>
      <c r="K4961" s="116" t="s">
        <v>15877</v>
      </c>
      <c r="L4961" s="197">
        <v>45846</v>
      </c>
      <c r="M4961" s="116"/>
      <c r="N4961" s="197">
        <v>45882</v>
      </c>
      <c r="O4961" s="388">
        <f t="shared" si="232"/>
        <v>16500</v>
      </c>
      <c r="P4961" s="339">
        <f t="shared" si="233"/>
        <v>0</v>
      </c>
    </row>
    <row r="4962" spans="1:16" hidden="1" x14ac:dyDescent="0.25">
      <c r="A4962" s="116">
        <v>140569</v>
      </c>
      <c r="B4962" s="116">
        <v>10</v>
      </c>
      <c r="C4962" s="116">
        <v>1310102060</v>
      </c>
      <c r="D4962" s="116" t="s">
        <v>10122</v>
      </c>
      <c r="E4962" s="339">
        <v>3900</v>
      </c>
      <c r="F4962" s="194">
        <v>1</v>
      </c>
      <c r="G4962" s="194">
        <v>1</v>
      </c>
      <c r="H4962" s="194" t="s">
        <v>10119</v>
      </c>
      <c r="I4962" s="194">
        <f t="shared" si="231"/>
        <v>0</v>
      </c>
      <c r="J4962" s="116" t="s">
        <v>10120</v>
      </c>
      <c r="K4962" s="116" t="s">
        <v>15877</v>
      </c>
      <c r="L4962" s="197">
        <v>45846</v>
      </c>
      <c r="M4962" s="116"/>
      <c r="N4962" s="197">
        <v>45882</v>
      </c>
      <c r="O4962" s="388">
        <f t="shared" si="232"/>
        <v>3900</v>
      </c>
      <c r="P4962" s="339">
        <f t="shared" si="233"/>
        <v>0</v>
      </c>
    </row>
    <row r="4963" spans="1:16" hidden="1" x14ac:dyDescent="0.25">
      <c r="A4963" s="116">
        <v>140569</v>
      </c>
      <c r="B4963" s="116">
        <v>9</v>
      </c>
      <c r="C4963" s="116">
        <v>1310102230</v>
      </c>
      <c r="D4963" s="116" t="s">
        <v>15114</v>
      </c>
      <c r="E4963" s="339">
        <v>4542</v>
      </c>
      <c r="F4963" s="194">
        <v>1</v>
      </c>
      <c r="G4963" s="194">
        <v>1</v>
      </c>
      <c r="H4963" s="194" t="s">
        <v>10119</v>
      </c>
      <c r="I4963" s="194">
        <f t="shared" si="231"/>
        <v>0</v>
      </c>
      <c r="J4963" s="116" t="s">
        <v>10120</v>
      </c>
      <c r="K4963" s="116" t="s">
        <v>15877</v>
      </c>
      <c r="L4963" s="197">
        <v>45846</v>
      </c>
      <c r="M4963" s="116"/>
      <c r="N4963" s="197">
        <v>45882</v>
      </c>
      <c r="O4963" s="388">
        <f t="shared" si="232"/>
        <v>4542</v>
      </c>
      <c r="P4963" s="339">
        <f t="shared" si="233"/>
        <v>0</v>
      </c>
    </row>
    <row r="4964" spans="1:16" hidden="1" x14ac:dyDescent="0.25">
      <c r="A4964" s="116">
        <v>140569</v>
      </c>
      <c r="B4964" s="116">
        <v>7</v>
      </c>
      <c r="C4964" s="116">
        <v>1324100990</v>
      </c>
      <c r="D4964" s="116" t="s">
        <v>16193</v>
      </c>
      <c r="E4964" s="339">
        <v>10960</v>
      </c>
      <c r="F4964" s="194">
        <v>1</v>
      </c>
      <c r="G4964" s="194">
        <v>1</v>
      </c>
      <c r="H4964" s="194" t="s">
        <v>10119</v>
      </c>
      <c r="I4964" s="194">
        <f t="shared" si="231"/>
        <v>0</v>
      </c>
      <c r="J4964" s="116" t="s">
        <v>10120</v>
      </c>
      <c r="K4964" s="116" t="s">
        <v>15877</v>
      </c>
      <c r="L4964" s="197">
        <v>45846</v>
      </c>
      <c r="M4964" s="116"/>
      <c r="N4964" s="197">
        <v>45902</v>
      </c>
      <c r="O4964" s="388">
        <f t="shared" si="232"/>
        <v>10960</v>
      </c>
      <c r="P4964" s="339">
        <f t="shared" si="233"/>
        <v>0</v>
      </c>
    </row>
    <row r="4965" spans="1:16" hidden="1" x14ac:dyDescent="0.25">
      <c r="A4965" s="116">
        <v>140569</v>
      </c>
      <c r="B4965" s="116">
        <v>2</v>
      </c>
      <c r="C4965" s="116">
        <v>1514100320</v>
      </c>
      <c r="D4965" s="116" t="s">
        <v>11283</v>
      </c>
      <c r="E4965" s="339">
        <v>24871.200000000001</v>
      </c>
      <c r="F4965" s="194">
        <v>5</v>
      </c>
      <c r="G4965" s="194">
        <v>5</v>
      </c>
      <c r="H4965" s="194" t="s">
        <v>10119</v>
      </c>
      <c r="I4965" s="194">
        <f t="shared" si="231"/>
        <v>0</v>
      </c>
      <c r="J4965" s="116" t="s">
        <v>10120</v>
      </c>
      <c r="K4965" s="116" t="s">
        <v>15877</v>
      </c>
      <c r="L4965" s="197">
        <v>45846</v>
      </c>
      <c r="M4965" s="116"/>
      <c r="N4965" s="197">
        <v>45882</v>
      </c>
      <c r="O4965" s="388">
        <f t="shared" si="232"/>
        <v>4974.24</v>
      </c>
      <c r="P4965" s="339">
        <f t="shared" si="233"/>
        <v>0</v>
      </c>
    </row>
    <row r="4966" spans="1:16" hidden="1" x14ac:dyDescent="0.25">
      <c r="A4966" s="116">
        <v>140569</v>
      </c>
      <c r="B4966" s="116">
        <v>14</v>
      </c>
      <c r="C4966" s="116">
        <v>1523100260</v>
      </c>
      <c r="D4966" s="116" t="s">
        <v>11325</v>
      </c>
      <c r="E4966" s="339">
        <v>29400</v>
      </c>
      <c r="F4966" s="194">
        <v>20</v>
      </c>
      <c r="G4966" s="194">
        <v>20</v>
      </c>
      <c r="H4966" s="194" t="s">
        <v>10119</v>
      </c>
      <c r="I4966" s="194">
        <f t="shared" si="231"/>
        <v>0</v>
      </c>
      <c r="J4966" s="116" t="s">
        <v>10120</v>
      </c>
      <c r="K4966" s="116" t="s">
        <v>15877</v>
      </c>
      <c r="L4966" s="197">
        <v>45846</v>
      </c>
      <c r="M4966" s="116"/>
      <c r="N4966" s="197">
        <v>45908</v>
      </c>
      <c r="O4966" s="388">
        <f t="shared" si="232"/>
        <v>1470</v>
      </c>
      <c r="P4966" s="339">
        <f t="shared" si="233"/>
        <v>0</v>
      </c>
    </row>
    <row r="4967" spans="1:16" hidden="1" x14ac:dyDescent="0.25">
      <c r="A4967" s="116">
        <v>140569</v>
      </c>
      <c r="B4967" s="116">
        <v>6</v>
      </c>
      <c r="C4967" s="116">
        <v>1523100670</v>
      </c>
      <c r="D4967" s="116" t="s">
        <v>17643</v>
      </c>
      <c r="E4967" s="339">
        <v>589744.71</v>
      </c>
      <c r="F4967" s="194">
        <v>9</v>
      </c>
      <c r="G4967" s="194">
        <v>9</v>
      </c>
      <c r="H4967" s="194" t="s">
        <v>10119</v>
      </c>
      <c r="I4967" s="194">
        <f t="shared" si="231"/>
        <v>0</v>
      </c>
      <c r="J4967" s="116" t="s">
        <v>10120</v>
      </c>
      <c r="K4967" s="116" t="s">
        <v>15877</v>
      </c>
      <c r="L4967" s="197">
        <v>45846</v>
      </c>
      <c r="M4967" s="116"/>
      <c r="N4967" s="197">
        <v>45882</v>
      </c>
      <c r="O4967" s="388">
        <f t="shared" si="232"/>
        <v>65527.189999999995</v>
      </c>
      <c r="P4967" s="339">
        <f t="shared" si="233"/>
        <v>0</v>
      </c>
    </row>
    <row r="4968" spans="1:16" hidden="1" x14ac:dyDescent="0.25">
      <c r="A4968" s="116">
        <v>140569</v>
      </c>
      <c r="B4968" s="116">
        <v>3</v>
      </c>
      <c r="C4968" s="116">
        <v>1546101840</v>
      </c>
      <c r="D4968" s="116" t="s">
        <v>10957</v>
      </c>
      <c r="E4968" s="339">
        <v>35817.629999999997</v>
      </c>
      <c r="F4968" s="194">
        <v>3</v>
      </c>
      <c r="G4968" s="194">
        <v>3</v>
      </c>
      <c r="H4968" s="194" t="s">
        <v>10119</v>
      </c>
      <c r="I4968" s="194">
        <f t="shared" si="231"/>
        <v>0</v>
      </c>
      <c r="J4968" s="116" t="s">
        <v>10120</v>
      </c>
      <c r="K4968" s="116" t="s">
        <v>15877</v>
      </c>
      <c r="L4968" s="197">
        <v>45846</v>
      </c>
      <c r="M4968" s="116"/>
      <c r="N4968" s="197">
        <v>45908</v>
      </c>
      <c r="O4968" s="388">
        <f t="shared" si="232"/>
        <v>11939.21</v>
      </c>
      <c r="P4968" s="339">
        <f t="shared" si="233"/>
        <v>0</v>
      </c>
    </row>
    <row r="4969" spans="1:16" hidden="1" x14ac:dyDescent="0.25">
      <c r="A4969" s="116">
        <v>140582</v>
      </c>
      <c r="B4969" s="116">
        <v>4</v>
      </c>
      <c r="C4969" s="116">
        <v>1010101140</v>
      </c>
      <c r="D4969" s="116" t="s">
        <v>17557</v>
      </c>
      <c r="E4969" s="339">
        <v>45000</v>
      </c>
      <c r="F4969" s="194">
        <v>10</v>
      </c>
      <c r="G4969" s="194">
        <v>10</v>
      </c>
      <c r="H4969" s="194" t="s">
        <v>10119</v>
      </c>
      <c r="I4969" s="194">
        <f t="shared" si="231"/>
        <v>0</v>
      </c>
      <c r="J4969" s="116" t="s">
        <v>10120</v>
      </c>
      <c r="K4969" s="116" t="s">
        <v>15877</v>
      </c>
      <c r="L4969" s="197">
        <v>45846</v>
      </c>
      <c r="M4969" s="116"/>
      <c r="N4969" s="197">
        <v>45882</v>
      </c>
      <c r="O4969" s="388">
        <f t="shared" si="232"/>
        <v>4500</v>
      </c>
      <c r="P4969" s="339">
        <f t="shared" si="233"/>
        <v>0</v>
      </c>
    </row>
    <row r="4970" spans="1:16" hidden="1" x14ac:dyDescent="0.25">
      <c r="A4970" s="116">
        <v>140582</v>
      </c>
      <c r="B4970" s="116">
        <v>3</v>
      </c>
      <c r="C4970" s="116">
        <v>1010101150</v>
      </c>
      <c r="D4970" s="116" t="s">
        <v>11127</v>
      </c>
      <c r="E4970" s="339">
        <v>179650</v>
      </c>
      <c r="F4970" s="194">
        <v>25</v>
      </c>
      <c r="G4970" s="194">
        <v>25</v>
      </c>
      <c r="H4970" s="194" t="s">
        <v>10119</v>
      </c>
      <c r="I4970" s="194">
        <f t="shared" si="231"/>
        <v>0</v>
      </c>
      <c r="J4970" s="116" t="s">
        <v>10120</v>
      </c>
      <c r="K4970" s="116" t="s">
        <v>15877</v>
      </c>
      <c r="L4970" s="197">
        <v>45846</v>
      </c>
      <c r="M4970" s="116"/>
      <c r="N4970" s="197">
        <v>45882</v>
      </c>
      <c r="O4970" s="388">
        <f t="shared" si="232"/>
        <v>7186</v>
      </c>
      <c r="P4970" s="339">
        <f t="shared" si="233"/>
        <v>0</v>
      </c>
    </row>
    <row r="4971" spans="1:16" hidden="1" x14ac:dyDescent="0.25">
      <c r="A4971" s="116">
        <v>140582</v>
      </c>
      <c r="B4971" s="116">
        <v>5</v>
      </c>
      <c r="C4971" s="116">
        <v>1010101150</v>
      </c>
      <c r="D4971" s="116" t="s">
        <v>11127</v>
      </c>
      <c r="E4971" s="339">
        <v>71860</v>
      </c>
      <c r="F4971" s="194">
        <v>10</v>
      </c>
      <c r="G4971" s="194">
        <v>10</v>
      </c>
      <c r="H4971" s="194" t="s">
        <v>10119</v>
      </c>
      <c r="I4971" s="194">
        <f t="shared" si="231"/>
        <v>0</v>
      </c>
      <c r="J4971" s="116" t="s">
        <v>10120</v>
      </c>
      <c r="K4971" s="116" t="s">
        <v>15877</v>
      </c>
      <c r="L4971" s="197">
        <v>45846</v>
      </c>
      <c r="M4971" s="116"/>
      <c r="N4971" s="197">
        <v>45882</v>
      </c>
      <c r="O4971" s="388">
        <f t="shared" si="232"/>
        <v>7186</v>
      </c>
      <c r="P4971" s="339">
        <f t="shared" si="233"/>
        <v>0</v>
      </c>
    </row>
    <row r="4972" spans="1:16" hidden="1" x14ac:dyDescent="0.25">
      <c r="A4972" s="116">
        <v>140582</v>
      </c>
      <c r="B4972" s="116">
        <v>2</v>
      </c>
      <c r="C4972" s="116">
        <v>1010101250</v>
      </c>
      <c r="D4972" s="116" t="s">
        <v>17477</v>
      </c>
      <c r="E4972" s="339">
        <v>18093.5</v>
      </c>
      <c r="F4972" s="194">
        <v>50</v>
      </c>
      <c r="G4972" s="194">
        <v>50</v>
      </c>
      <c r="H4972" s="194" t="s">
        <v>10119</v>
      </c>
      <c r="I4972" s="194">
        <f t="shared" si="231"/>
        <v>0</v>
      </c>
      <c r="J4972" s="116" t="s">
        <v>10120</v>
      </c>
      <c r="K4972" s="116" t="s">
        <v>15877</v>
      </c>
      <c r="L4972" s="197">
        <v>45846</v>
      </c>
      <c r="M4972" s="116"/>
      <c r="N4972" s="197">
        <v>45882</v>
      </c>
      <c r="O4972" s="388">
        <f t="shared" si="232"/>
        <v>361.87</v>
      </c>
      <c r="P4972" s="339">
        <f t="shared" si="233"/>
        <v>0</v>
      </c>
    </row>
    <row r="4973" spans="1:16" hidden="1" x14ac:dyDescent="0.25">
      <c r="A4973" s="116">
        <v>140582</v>
      </c>
      <c r="B4973" s="116">
        <v>1</v>
      </c>
      <c r="C4973" s="116">
        <v>1012100010</v>
      </c>
      <c r="D4973" s="116" t="s">
        <v>10369</v>
      </c>
      <c r="E4973" s="339">
        <v>70000</v>
      </c>
      <c r="F4973" s="194">
        <v>1</v>
      </c>
      <c r="G4973" s="194">
        <v>1</v>
      </c>
      <c r="H4973" s="194" t="s">
        <v>10119</v>
      </c>
      <c r="I4973" s="194">
        <f t="shared" si="231"/>
        <v>0</v>
      </c>
      <c r="J4973" s="116" t="s">
        <v>10120</v>
      </c>
      <c r="K4973" s="116" t="s">
        <v>15877</v>
      </c>
      <c r="L4973" s="197">
        <v>45846</v>
      </c>
      <c r="M4973" s="116"/>
      <c r="N4973" s="197">
        <v>45960</v>
      </c>
      <c r="O4973" s="388">
        <f t="shared" si="232"/>
        <v>70000</v>
      </c>
      <c r="P4973" s="339">
        <f t="shared" si="233"/>
        <v>0</v>
      </c>
    </row>
    <row r="4974" spans="1:16" hidden="1" x14ac:dyDescent="0.25">
      <c r="A4974" s="116">
        <v>140582</v>
      </c>
      <c r="B4974" s="116">
        <v>12</v>
      </c>
      <c r="C4974" s="116">
        <v>1512105750</v>
      </c>
      <c r="D4974" s="116" t="s">
        <v>16195</v>
      </c>
      <c r="E4974" s="339">
        <v>2206.2399999999998</v>
      </c>
      <c r="F4974" s="194">
        <v>8</v>
      </c>
      <c r="G4974" s="194">
        <v>8</v>
      </c>
      <c r="H4974" s="194" t="s">
        <v>10119</v>
      </c>
      <c r="I4974" s="194">
        <f t="shared" si="231"/>
        <v>0</v>
      </c>
      <c r="J4974" s="116" t="s">
        <v>10120</v>
      </c>
      <c r="K4974" s="116" t="s">
        <v>15877</v>
      </c>
      <c r="L4974" s="197">
        <v>45846</v>
      </c>
      <c r="M4974" s="116"/>
      <c r="N4974" s="197">
        <v>45902</v>
      </c>
      <c r="O4974" s="388">
        <f t="shared" si="232"/>
        <v>275.77999999999997</v>
      </c>
      <c r="P4974" s="339">
        <f t="shared" si="233"/>
        <v>0</v>
      </c>
    </row>
    <row r="4975" spans="1:16" hidden="1" x14ac:dyDescent="0.25">
      <c r="A4975" s="116">
        <v>140582</v>
      </c>
      <c r="B4975" s="116">
        <v>6</v>
      </c>
      <c r="C4975" s="116">
        <v>1516100380</v>
      </c>
      <c r="D4975" s="116" t="s">
        <v>11285</v>
      </c>
      <c r="E4975" s="339">
        <v>6600</v>
      </c>
      <c r="F4975" s="194">
        <v>1</v>
      </c>
      <c r="G4975" s="194">
        <v>1</v>
      </c>
      <c r="H4975" s="194" t="s">
        <v>10119</v>
      </c>
      <c r="I4975" s="194">
        <f t="shared" si="231"/>
        <v>0</v>
      </c>
      <c r="J4975" s="116" t="s">
        <v>10120</v>
      </c>
      <c r="K4975" s="116" t="s">
        <v>15877</v>
      </c>
      <c r="L4975" s="197">
        <v>45846</v>
      </c>
      <c r="M4975" s="116"/>
      <c r="N4975" s="197">
        <v>45902</v>
      </c>
      <c r="O4975" s="388">
        <f t="shared" si="232"/>
        <v>6600</v>
      </c>
      <c r="P4975" s="339">
        <f t="shared" si="233"/>
        <v>0</v>
      </c>
    </row>
    <row r="4976" spans="1:16" hidden="1" x14ac:dyDescent="0.25">
      <c r="A4976" s="116">
        <v>140582</v>
      </c>
      <c r="B4976" s="116">
        <v>11</v>
      </c>
      <c r="C4976" s="116">
        <v>1523100680</v>
      </c>
      <c r="D4976" s="116" t="s">
        <v>17480</v>
      </c>
      <c r="E4976" s="339">
        <v>17766.400000000001</v>
      </c>
      <c r="F4976" s="194">
        <v>20</v>
      </c>
      <c r="G4976" s="194">
        <v>20</v>
      </c>
      <c r="H4976" s="194" t="s">
        <v>10119</v>
      </c>
      <c r="I4976" s="194">
        <f t="shared" si="231"/>
        <v>0</v>
      </c>
      <c r="J4976" s="116" t="s">
        <v>10120</v>
      </c>
      <c r="K4976" s="116" t="s">
        <v>15877</v>
      </c>
      <c r="L4976" s="197">
        <v>45846</v>
      </c>
      <c r="M4976" s="116"/>
      <c r="N4976" s="197">
        <v>45882</v>
      </c>
      <c r="O4976" s="388">
        <f t="shared" si="232"/>
        <v>888.32</v>
      </c>
      <c r="P4976" s="339">
        <f t="shared" si="233"/>
        <v>0</v>
      </c>
    </row>
    <row r="4977" spans="1:16" hidden="1" x14ac:dyDescent="0.25">
      <c r="A4977" s="116">
        <v>140582</v>
      </c>
      <c r="B4977" s="116">
        <v>10</v>
      </c>
      <c r="C4977" s="116">
        <v>1523100760</v>
      </c>
      <c r="D4977" s="116" t="s">
        <v>17845</v>
      </c>
      <c r="E4977" s="339">
        <v>7200</v>
      </c>
      <c r="F4977" s="194">
        <v>20</v>
      </c>
      <c r="G4977" s="194">
        <v>20</v>
      </c>
      <c r="H4977" s="194" t="s">
        <v>10119</v>
      </c>
      <c r="I4977" s="194">
        <f t="shared" si="231"/>
        <v>0</v>
      </c>
      <c r="J4977" s="116" t="s">
        <v>10120</v>
      </c>
      <c r="K4977" s="116" t="s">
        <v>15877</v>
      </c>
      <c r="L4977" s="197">
        <v>45846</v>
      </c>
      <c r="M4977" s="116"/>
      <c r="N4977" s="197">
        <v>45882</v>
      </c>
      <c r="O4977" s="388">
        <f t="shared" si="232"/>
        <v>360</v>
      </c>
      <c r="P4977" s="339">
        <f t="shared" si="233"/>
        <v>0</v>
      </c>
    </row>
    <row r="4978" spans="1:16" hidden="1" x14ac:dyDescent="0.25">
      <c r="A4978" s="116">
        <v>140582</v>
      </c>
      <c r="B4978" s="116">
        <v>9</v>
      </c>
      <c r="C4978" s="116">
        <v>1523100820</v>
      </c>
      <c r="D4978" s="116" t="s">
        <v>11327</v>
      </c>
      <c r="E4978" s="339">
        <v>17181.099999999999</v>
      </c>
      <c r="F4978" s="194">
        <v>2</v>
      </c>
      <c r="G4978" s="194">
        <v>2</v>
      </c>
      <c r="H4978" s="194" t="s">
        <v>10119</v>
      </c>
      <c r="I4978" s="194">
        <f t="shared" si="231"/>
        <v>0</v>
      </c>
      <c r="J4978" s="116" t="s">
        <v>10120</v>
      </c>
      <c r="K4978" s="116" t="s">
        <v>15877</v>
      </c>
      <c r="L4978" s="197">
        <v>45846</v>
      </c>
      <c r="M4978" s="116"/>
      <c r="N4978" s="197">
        <v>45882</v>
      </c>
      <c r="O4978" s="388">
        <f t="shared" si="232"/>
        <v>8590.5499999999993</v>
      </c>
      <c r="P4978" s="339">
        <f t="shared" si="233"/>
        <v>0</v>
      </c>
    </row>
    <row r="4979" spans="1:16" hidden="1" x14ac:dyDescent="0.25">
      <c r="A4979" s="116">
        <v>140582</v>
      </c>
      <c r="B4979" s="116">
        <v>14</v>
      </c>
      <c r="C4979" s="116">
        <v>1810101930</v>
      </c>
      <c r="D4979" s="116" t="s">
        <v>15138</v>
      </c>
      <c r="E4979" s="339">
        <v>189474</v>
      </c>
      <c r="F4979" s="194">
        <v>1</v>
      </c>
      <c r="G4979" s="194">
        <v>1</v>
      </c>
      <c r="H4979" s="194" t="s">
        <v>10119</v>
      </c>
      <c r="I4979" s="194">
        <f t="shared" ref="I4979:I5042" si="234">+F4979-G4979</f>
        <v>0</v>
      </c>
      <c r="J4979" s="116" t="s">
        <v>10120</v>
      </c>
      <c r="K4979" s="116" t="s">
        <v>15877</v>
      </c>
      <c r="L4979" s="197">
        <v>45846</v>
      </c>
      <c r="M4979" s="116"/>
      <c r="N4979" s="197">
        <v>45895</v>
      </c>
      <c r="O4979" s="388">
        <f t="shared" ref="O4979:O5042" si="235">+E4979/F4979</f>
        <v>189474</v>
      </c>
      <c r="P4979" s="339">
        <f t="shared" ref="P4979:P5042" si="236">+O4979*I4979</f>
        <v>0</v>
      </c>
    </row>
    <row r="4980" spans="1:16" hidden="1" x14ac:dyDescent="0.25">
      <c r="A4980" s="116">
        <v>140582</v>
      </c>
      <c r="B4980" s="116">
        <v>8</v>
      </c>
      <c r="C4980" s="116">
        <v>1810101950</v>
      </c>
      <c r="D4980" s="116" t="s">
        <v>11058</v>
      </c>
      <c r="E4980" s="339">
        <v>379560</v>
      </c>
      <c r="F4980" s="194">
        <v>2</v>
      </c>
      <c r="G4980" s="194">
        <v>2</v>
      </c>
      <c r="H4980" s="194" t="s">
        <v>10119</v>
      </c>
      <c r="I4980" s="194">
        <f t="shared" si="234"/>
        <v>0</v>
      </c>
      <c r="J4980" s="116" t="s">
        <v>10120</v>
      </c>
      <c r="K4980" s="116" t="s">
        <v>15877</v>
      </c>
      <c r="L4980" s="197">
        <v>45846</v>
      </c>
      <c r="M4980" s="116"/>
      <c r="N4980" s="197">
        <v>45895</v>
      </c>
      <c r="O4980" s="388">
        <f t="shared" si="235"/>
        <v>189780</v>
      </c>
      <c r="P4980" s="339">
        <f t="shared" si="236"/>
        <v>0</v>
      </c>
    </row>
    <row r="4981" spans="1:16" hidden="1" x14ac:dyDescent="0.25">
      <c r="A4981" s="116">
        <v>140582</v>
      </c>
      <c r="B4981" s="116">
        <v>7</v>
      </c>
      <c r="C4981" s="116">
        <v>1810102240</v>
      </c>
      <c r="D4981" s="116" t="s">
        <v>10956</v>
      </c>
      <c r="E4981" s="339">
        <v>199826.28</v>
      </c>
      <c r="F4981" s="194">
        <v>6</v>
      </c>
      <c r="G4981" s="194">
        <v>6</v>
      </c>
      <c r="H4981" s="194" t="s">
        <v>10119</v>
      </c>
      <c r="I4981" s="194">
        <f t="shared" si="234"/>
        <v>0</v>
      </c>
      <c r="J4981" s="116" t="s">
        <v>10120</v>
      </c>
      <c r="K4981" s="116" t="s">
        <v>15877</v>
      </c>
      <c r="L4981" s="197">
        <v>45846</v>
      </c>
      <c r="M4981" s="116"/>
      <c r="N4981" s="197">
        <v>45895</v>
      </c>
      <c r="O4981" s="388">
        <f t="shared" si="235"/>
        <v>33304.379999999997</v>
      </c>
      <c r="P4981" s="339">
        <f t="shared" si="236"/>
        <v>0</v>
      </c>
    </row>
    <row r="4982" spans="1:16" hidden="1" x14ac:dyDescent="0.25">
      <c r="A4982" s="116">
        <v>140582</v>
      </c>
      <c r="B4982" s="116">
        <v>15</v>
      </c>
      <c r="C4982" s="116">
        <v>1810102280</v>
      </c>
      <c r="D4982" s="116" t="s">
        <v>11057</v>
      </c>
      <c r="E4982" s="339">
        <v>661611</v>
      </c>
      <c r="F4982" s="194">
        <v>6</v>
      </c>
      <c r="G4982" s="194">
        <v>6</v>
      </c>
      <c r="H4982" s="194" t="s">
        <v>10119</v>
      </c>
      <c r="I4982" s="194">
        <f t="shared" si="234"/>
        <v>0</v>
      </c>
      <c r="J4982" s="116" t="s">
        <v>10120</v>
      </c>
      <c r="K4982" s="116" t="s">
        <v>15877</v>
      </c>
      <c r="L4982" s="197">
        <v>45846</v>
      </c>
      <c r="M4982" s="116"/>
      <c r="N4982" s="197">
        <v>45895</v>
      </c>
      <c r="O4982" s="388">
        <f t="shared" si="235"/>
        <v>110268.5</v>
      </c>
      <c r="P4982" s="339">
        <f t="shared" si="236"/>
        <v>0</v>
      </c>
    </row>
    <row r="4983" spans="1:16" hidden="1" x14ac:dyDescent="0.25">
      <c r="A4983" s="116">
        <v>140582</v>
      </c>
      <c r="B4983" s="116">
        <v>16</v>
      </c>
      <c r="C4983" s="116">
        <v>1810102540</v>
      </c>
      <c r="D4983" s="116" t="s">
        <v>15070</v>
      </c>
      <c r="E4983" s="339">
        <v>1133160</v>
      </c>
      <c r="F4983" s="194">
        <v>6</v>
      </c>
      <c r="G4983" s="194">
        <v>6</v>
      </c>
      <c r="H4983" s="194" t="s">
        <v>10119</v>
      </c>
      <c r="I4983" s="194">
        <f t="shared" si="234"/>
        <v>0</v>
      </c>
      <c r="J4983" s="116" t="s">
        <v>10120</v>
      </c>
      <c r="K4983" s="116" t="s">
        <v>15877</v>
      </c>
      <c r="L4983" s="197">
        <v>45846</v>
      </c>
      <c r="M4983" s="116"/>
      <c r="N4983" s="197">
        <v>45916</v>
      </c>
      <c r="O4983" s="388">
        <f t="shared" si="235"/>
        <v>188860</v>
      </c>
      <c r="P4983" s="339">
        <f t="shared" si="236"/>
        <v>0</v>
      </c>
    </row>
    <row r="4984" spans="1:16" hidden="1" x14ac:dyDescent="0.25">
      <c r="A4984" s="116">
        <v>140582</v>
      </c>
      <c r="B4984" s="116">
        <v>13</v>
      </c>
      <c r="C4984" s="116">
        <v>1810104080</v>
      </c>
      <c r="D4984" s="116" t="s">
        <v>16202</v>
      </c>
      <c r="E4984" s="339">
        <v>9280</v>
      </c>
      <c r="F4984" s="194">
        <v>8</v>
      </c>
      <c r="G4984" s="194">
        <v>8</v>
      </c>
      <c r="H4984" s="194" t="s">
        <v>10119</v>
      </c>
      <c r="I4984" s="194">
        <f t="shared" si="234"/>
        <v>0</v>
      </c>
      <c r="J4984" s="116" t="s">
        <v>10120</v>
      </c>
      <c r="K4984" s="116" t="s">
        <v>15877</v>
      </c>
      <c r="L4984" s="197">
        <v>45846</v>
      </c>
      <c r="M4984" s="116"/>
      <c r="N4984" s="197">
        <v>45882</v>
      </c>
      <c r="O4984" s="388">
        <f t="shared" si="235"/>
        <v>1160</v>
      </c>
      <c r="P4984" s="339">
        <f t="shared" si="236"/>
        <v>0</v>
      </c>
    </row>
    <row r="4985" spans="1:16" hidden="1" x14ac:dyDescent="0.25">
      <c r="A4985" s="116">
        <v>140582</v>
      </c>
      <c r="B4985" s="116">
        <v>17</v>
      </c>
      <c r="C4985" s="116">
        <v>1810104270</v>
      </c>
      <c r="D4985" s="116" t="s">
        <v>17597</v>
      </c>
      <c r="E4985" s="339">
        <v>65400</v>
      </c>
      <c r="F4985" s="194">
        <v>12</v>
      </c>
      <c r="G4985" s="194">
        <v>12</v>
      </c>
      <c r="H4985" s="194" t="s">
        <v>10119</v>
      </c>
      <c r="I4985" s="194">
        <f t="shared" si="234"/>
        <v>0</v>
      </c>
      <c r="J4985" s="116" t="s">
        <v>10120</v>
      </c>
      <c r="K4985" s="116" t="s">
        <v>15877</v>
      </c>
      <c r="L4985" s="197">
        <v>45846</v>
      </c>
      <c r="M4985" s="116"/>
      <c r="N4985" s="197">
        <v>45882</v>
      </c>
      <c r="O4985" s="388">
        <f t="shared" si="235"/>
        <v>5450</v>
      </c>
      <c r="P4985" s="339">
        <f t="shared" si="236"/>
        <v>0</v>
      </c>
    </row>
    <row r="4986" spans="1:16" hidden="1" x14ac:dyDescent="0.25">
      <c r="A4986" s="116">
        <v>140582</v>
      </c>
      <c r="B4986" s="116">
        <v>18</v>
      </c>
      <c r="C4986" s="116">
        <v>1810105400</v>
      </c>
      <c r="D4986" s="116" t="s">
        <v>17650</v>
      </c>
      <c r="E4986" s="339">
        <v>39480</v>
      </c>
      <c r="F4986" s="194">
        <v>12</v>
      </c>
      <c r="G4986" s="194">
        <v>12</v>
      </c>
      <c r="H4986" s="194" t="s">
        <v>10119</v>
      </c>
      <c r="I4986" s="194">
        <f t="shared" si="234"/>
        <v>0</v>
      </c>
      <c r="J4986" s="116" t="s">
        <v>10120</v>
      </c>
      <c r="K4986" s="116" t="s">
        <v>15877</v>
      </c>
      <c r="L4986" s="197">
        <v>45846</v>
      </c>
      <c r="M4986" s="116"/>
      <c r="N4986" s="197">
        <v>45882</v>
      </c>
      <c r="O4986" s="388">
        <f t="shared" si="235"/>
        <v>3290</v>
      </c>
      <c r="P4986" s="339">
        <f t="shared" si="236"/>
        <v>0</v>
      </c>
    </row>
    <row r="4987" spans="1:16" hidden="1" x14ac:dyDescent="0.25">
      <c r="A4987" s="116">
        <v>140636</v>
      </c>
      <c r="B4987" s="116">
        <v>1</v>
      </c>
      <c r="C4987" s="116">
        <v>1017100180</v>
      </c>
      <c r="D4987" s="116" t="s">
        <v>10494</v>
      </c>
      <c r="E4987" s="339">
        <v>576095</v>
      </c>
      <c r="F4987" s="194">
        <v>5</v>
      </c>
      <c r="G4987" s="194">
        <v>5</v>
      </c>
      <c r="H4987" s="194" t="s">
        <v>10119</v>
      </c>
      <c r="I4987" s="194">
        <f t="shared" si="234"/>
        <v>0</v>
      </c>
      <c r="J4987" s="116" t="s">
        <v>10126</v>
      </c>
      <c r="K4987" s="116" t="s">
        <v>15457</v>
      </c>
      <c r="L4987" s="197">
        <v>45848</v>
      </c>
      <c r="M4987" s="116"/>
      <c r="N4987" s="197">
        <v>45880</v>
      </c>
      <c r="O4987" s="388">
        <f t="shared" si="235"/>
        <v>115219</v>
      </c>
      <c r="P4987" s="339">
        <f t="shared" si="236"/>
        <v>0</v>
      </c>
    </row>
    <row r="4988" spans="1:16" hidden="1" x14ac:dyDescent="0.25">
      <c r="A4988" s="116">
        <v>140664</v>
      </c>
      <c r="B4988" s="116">
        <v>1</v>
      </c>
      <c r="C4988" s="116">
        <v>1110101800</v>
      </c>
      <c r="D4988" s="116" t="s">
        <v>16165</v>
      </c>
      <c r="E4988" s="339">
        <v>3440435</v>
      </c>
      <c r="F4988" s="194">
        <v>1</v>
      </c>
      <c r="G4988" s="194">
        <v>1</v>
      </c>
      <c r="H4988" s="194" t="s">
        <v>10119</v>
      </c>
      <c r="I4988" s="194">
        <f t="shared" si="234"/>
        <v>0</v>
      </c>
      <c r="J4988" s="116" t="s">
        <v>10126</v>
      </c>
      <c r="K4988" s="116" t="s">
        <v>15365</v>
      </c>
      <c r="L4988" s="197">
        <v>45848</v>
      </c>
      <c r="M4988" s="116"/>
      <c r="N4988" s="197">
        <v>45849</v>
      </c>
      <c r="O4988" s="388">
        <f t="shared" si="235"/>
        <v>3440435</v>
      </c>
      <c r="P4988" s="339">
        <f t="shared" si="236"/>
        <v>0</v>
      </c>
    </row>
    <row r="4989" spans="1:16" hidden="1" x14ac:dyDescent="0.25">
      <c r="A4989" s="116">
        <v>140676</v>
      </c>
      <c r="B4989" s="116">
        <v>1</v>
      </c>
      <c r="C4989" s="116">
        <v>1610100300</v>
      </c>
      <c r="D4989" s="116" t="s">
        <v>10965</v>
      </c>
      <c r="E4989" s="339">
        <v>35850</v>
      </c>
      <c r="F4989" s="194">
        <v>10</v>
      </c>
      <c r="G4989" s="194">
        <v>10</v>
      </c>
      <c r="H4989" s="194" t="s">
        <v>10119</v>
      </c>
      <c r="I4989" s="194">
        <f t="shared" si="234"/>
        <v>0</v>
      </c>
      <c r="J4989" s="116" t="s">
        <v>10126</v>
      </c>
      <c r="K4989" s="116" t="s">
        <v>15457</v>
      </c>
      <c r="L4989" s="197">
        <v>45847</v>
      </c>
      <c r="M4989" s="116"/>
      <c r="N4989" s="197">
        <v>45849</v>
      </c>
      <c r="O4989" s="388">
        <f t="shared" si="235"/>
        <v>3585</v>
      </c>
      <c r="P4989" s="339">
        <f t="shared" si="236"/>
        <v>0</v>
      </c>
    </row>
    <row r="4990" spans="1:16" hidden="1" x14ac:dyDescent="0.25">
      <c r="A4990" s="116">
        <v>140716</v>
      </c>
      <c r="B4990" s="116">
        <v>2</v>
      </c>
      <c r="C4990" s="116">
        <v>1011100110</v>
      </c>
      <c r="D4990" s="116" t="s">
        <v>10354</v>
      </c>
      <c r="E4990" s="339">
        <v>17400</v>
      </c>
      <c r="F4990" s="194">
        <v>5</v>
      </c>
      <c r="G4990" s="194">
        <v>5</v>
      </c>
      <c r="H4990" s="194" t="s">
        <v>10119</v>
      </c>
      <c r="I4990" s="194">
        <f t="shared" si="234"/>
        <v>0</v>
      </c>
      <c r="J4990" s="116" t="s">
        <v>10126</v>
      </c>
      <c r="K4990" s="116" t="s">
        <v>11757</v>
      </c>
      <c r="L4990" s="197">
        <v>45848</v>
      </c>
      <c r="M4990" s="116"/>
      <c r="N4990" s="197">
        <v>45854</v>
      </c>
      <c r="O4990" s="388">
        <f t="shared" si="235"/>
        <v>3480</v>
      </c>
      <c r="P4990" s="339">
        <f t="shared" si="236"/>
        <v>0</v>
      </c>
    </row>
    <row r="4991" spans="1:16" hidden="1" x14ac:dyDescent="0.25">
      <c r="A4991" s="116">
        <v>140716</v>
      </c>
      <c r="B4991" s="116">
        <v>3</v>
      </c>
      <c r="C4991" s="116">
        <v>1011100430</v>
      </c>
      <c r="D4991" s="116" t="s">
        <v>17451</v>
      </c>
      <c r="E4991" s="339">
        <v>7150</v>
      </c>
      <c r="F4991" s="194">
        <v>1</v>
      </c>
      <c r="G4991" s="194">
        <v>1</v>
      </c>
      <c r="H4991" s="194" t="s">
        <v>10119</v>
      </c>
      <c r="I4991" s="194">
        <f t="shared" si="234"/>
        <v>0</v>
      </c>
      <c r="J4991" s="116" t="s">
        <v>10126</v>
      </c>
      <c r="K4991" s="116" t="s">
        <v>11757</v>
      </c>
      <c r="L4991" s="197">
        <v>45848</v>
      </c>
      <c r="M4991" s="116"/>
      <c r="N4991" s="197">
        <v>45854</v>
      </c>
      <c r="O4991" s="388">
        <f t="shared" si="235"/>
        <v>7150</v>
      </c>
      <c r="P4991" s="339">
        <f t="shared" si="236"/>
        <v>0</v>
      </c>
    </row>
    <row r="4992" spans="1:16" hidden="1" x14ac:dyDescent="0.25">
      <c r="A4992" s="116">
        <v>140716</v>
      </c>
      <c r="B4992" s="116">
        <v>1</v>
      </c>
      <c r="C4992" s="116">
        <v>1513100320</v>
      </c>
      <c r="D4992" s="116" t="s">
        <v>16197</v>
      </c>
      <c r="E4992" s="339">
        <v>192799.6</v>
      </c>
      <c r="F4992" s="194">
        <v>20</v>
      </c>
      <c r="G4992" s="194">
        <v>20</v>
      </c>
      <c r="H4992" s="194" t="s">
        <v>10119</v>
      </c>
      <c r="I4992" s="194">
        <f t="shared" si="234"/>
        <v>0</v>
      </c>
      <c r="J4992" s="116" t="s">
        <v>10126</v>
      </c>
      <c r="K4992" s="116" t="s">
        <v>11757</v>
      </c>
      <c r="L4992" s="197">
        <v>45848</v>
      </c>
      <c r="M4992" s="116"/>
      <c r="N4992" s="197">
        <v>45902</v>
      </c>
      <c r="O4992" s="388">
        <f t="shared" si="235"/>
        <v>9639.98</v>
      </c>
      <c r="P4992" s="339">
        <f t="shared" si="236"/>
        <v>0</v>
      </c>
    </row>
    <row r="4993" spans="1:16" hidden="1" x14ac:dyDescent="0.25">
      <c r="A4993" s="116">
        <v>140718</v>
      </c>
      <c r="B4993" s="116">
        <v>2</v>
      </c>
      <c r="C4993" s="116">
        <v>1219103150</v>
      </c>
      <c r="D4993" s="116" t="s">
        <v>17797</v>
      </c>
      <c r="E4993" s="339">
        <v>8332.9</v>
      </c>
      <c r="F4993" s="194">
        <v>2</v>
      </c>
      <c r="G4993" s="194">
        <v>2</v>
      </c>
      <c r="H4993" s="194" t="s">
        <v>10119</v>
      </c>
      <c r="I4993" s="194">
        <f t="shared" si="234"/>
        <v>0</v>
      </c>
      <c r="J4993" s="116" t="s">
        <v>10120</v>
      </c>
      <c r="K4993" s="116" t="s">
        <v>10121</v>
      </c>
      <c r="L4993" s="197">
        <v>45848</v>
      </c>
      <c r="M4993" s="116"/>
      <c r="N4993" s="197">
        <v>45848</v>
      </c>
      <c r="O4993" s="388">
        <f t="shared" si="235"/>
        <v>4166.45</v>
      </c>
      <c r="P4993" s="339">
        <f t="shared" si="236"/>
        <v>0</v>
      </c>
    </row>
    <row r="4994" spans="1:16" hidden="1" x14ac:dyDescent="0.25">
      <c r="A4994" s="116">
        <v>140718</v>
      </c>
      <c r="B4994" s="116">
        <v>1</v>
      </c>
      <c r="C4994" s="116">
        <v>1226100720</v>
      </c>
      <c r="D4994" s="116" t="s">
        <v>15600</v>
      </c>
      <c r="E4994" s="339">
        <v>4130</v>
      </c>
      <c r="F4994" s="194">
        <v>2</v>
      </c>
      <c r="G4994" s="194">
        <v>2</v>
      </c>
      <c r="H4994" s="194" t="s">
        <v>10119</v>
      </c>
      <c r="I4994" s="194">
        <f t="shared" si="234"/>
        <v>0</v>
      </c>
      <c r="J4994" s="116" t="s">
        <v>10120</v>
      </c>
      <c r="K4994" s="116" t="s">
        <v>10121</v>
      </c>
      <c r="L4994" s="197">
        <v>45848</v>
      </c>
      <c r="M4994" s="116"/>
      <c r="N4994" s="197">
        <v>45848</v>
      </c>
      <c r="O4994" s="388">
        <f t="shared" si="235"/>
        <v>2065</v>
      </c>
      <c r="P4994" s="339">
        <f t="shared" si="236"/>
        <v>0</v>
      </c>
    </row>
    <row r="4995" spans="1:16" hidden="1" x14ac:dyDescent="0.25">
      <c r="A4995" s="116">
        <v>140731</v>
      </c>
      <c r="B4995" s="116">
        <v>1</v>
      </c>
      <c r="C4995" s="116">
        <v>1210101680</v>
      </c>
      <c r="D4995" s="116" t="s">
        <v>11194</v>
      </c>
      <c r="E4995" s="339">
        <v>21432</v>
      </c>
      <c r="F4995" s="194">
        <v>1</v>
      </c>
      <c r="G4995" s="194">
        <v>1</v>
      </c>
      <c r="H4995" s="194" t="s">
        <v>10119</v>
      </c>
      <c r="I4995" s="194">
        <f t="shared" si="234"/>
        <v>0</v>
      </c>
      <c r="J4995" s="116" t="s">
        <v>10120</v>
      </c>
      <c r="K4995" s="116" t="s">
        <v>15818</v>
      </c>
      <c r="L4995" s="197">
        <v>45848</v>
      </c>
      <c r="M4995" s="116"/>
      <c r="N4995" s="197">
        <v>45848</v>
      </c>
      <c r="O4995" s="388">
        <f t="shared" si="235"/>
        <v>21432</v>
      </c>
      <c r="P4995" s="339">
        <f t="shared" si="236"/>
        <v>0</v>
      </c>
    </row>
    <row r="4996" spans="1:16" hidden="1" x14ac:dyDescent="0.25">
      <c r="A4996" s="116">
        <v>140777</v>
      </c>
      <c r="B4996" s="116">
        <v>16</v>
      </c>
      <c r="C4996" s="116">
        <v>1016100000</v>
      </c>
      <c r="D4996" s="116" t="s">
        <v>10650</v>
      </c>
      <c r="E4996" s="339">
        <v>20840</v>
      </c>
      <c r="F4996" s="194">
        <v>2</v>
      </c>
      <c r="G4996" s="194">
        <v>2</v>
      </c>
      <c r="H4996" s="194" t="s">
        <v>10119</v>
      </c>
      <c r="I4996" s="194">
        <f t="shared" si="234"/>
        <v>0</v>
      </c>
      <c r="J4996" s="116" t="s">
        <v>10120</v>
      </c>
      <c r="K4996" s="116" t="s">
        <v>15893</v>
      </c>
      <c r="L4996" s="197">
        <v>45849</v>
      </c>
      <c r="M4996" s="116"/>
      <c r="N4996" s="197">
        <v>45887</v>
      </c>
      <c r="O4996" s="388">
        <f t="shared" si="235"/>
        <v>10420</v>
      </c>
      <c r="P4996" s="339">
        <f t="shared" si="236"/>
        <v>0</v>
      </c>
    </row>
    <row r="4997" spans="1:16" hidden="1" x14ac:dyDescent="0.25">
      <c r="A4997" s="116">
        <v>140777</v>
      </c>
      <c r="B4997" s="116">
        <v>15</v>
      </c>
      <c r="C4997" s="116">
        <v>1016100010</v>
      </c>
      <c r="D4997" s="116" t="s">
        <v>10705</v>
      </c>
      <c r="E4997" s="339">
        <v>44407.1</v>
      </c>
      <c r="F4997" s="194">
        <v>2</v>
      </c>
      <c r="G4997" s="194">
        <v>2</v>
      </c>
      <c r="H4997" s="194" t="s">
        <v>10119</v>
      </c>
      <c r="I4997" s="194">
        <f t="shared" si="234"/>
        <v>0</v>
      </c>
      <c r="J4997" s="116" t="s">
        <v>10120</v>
      </c>
      <c r="K4997" s="116" t="s">
        <v>15893</v>
      </c>
      <c r="L4997" s="197">
        <v>45849</v>
      </c>
      <c r="M4997" s="116"/>
      <c r="N4997" s="197">
        <v>45887</v>
      </c>
      <c r="O4997" s="388">
        <f t="shared" si="235"/>
        <v>22203.55</v>
      </c>
      <c r="P4997" s="339">
        <f t="shared" si="236"/>
        <v>0</v>
      </c>
    </row>
    <row r="4998" spans="1:16" hidden="1" x14ac:dyDescent="0.25">
      <c r="A4998" s="116">
        <v>140777</v>
      </c>
      <c r="B4998" s="116">
        <v>14</v>
      </c>
      <c r="C4998" s="116">
        <v>1219102860</v>
      </c>
      <c r="D4998" s="116" t="s">
        <v>11213</v>
      </c>
      <c r="E4998" s="339">
        <v>93</v>
      </c>
      <c r="F4998" s="194">
        <v>1</v>
      </c>
      <c r="G4998" s="194">
        <v>1</v>
      </c>
      <c r="H4998" s="194" t="s">
        <v>10119</v>
      </c>
      <c r="I4998" s="194">
        <f t="shared" si="234"/>
        <v>0</v>
      </c>
      <c r="J4998" s="116" t="s">
        <v>10120</v>
      </c>
      <c r="K4998" s="116" t="s">
        <v>15893</v>
      </c>
      <c r="L4998" s="197">
        <v>45849</v>
      </c>
      <c r="M4998" s="116" t="s">
        <v>16027</v>
      </c>
      <c r="N4998" s="197">
        <v>45869</v>
      </c>
      <c r="O4998" s="388">
        <f t="shared" si="235"/>
        <v>93</v>
      </c>
      <c r="P4998" s="339">
        <f t="shared" si="236"/>
        <v>0</v>
      </c>
    </row>
    <row r="4999" spans="1:16" hidden="1" x14ac:dyDescent="0.25">
      <c r="A4999" s="116">
        <v>140777</v>
      </c>
      <c r="B4999" s="116">
        <v>18</v>
      </c>
      <c r="C4999" s="116">
        <v>1232100280</v>
      </c>
      <c r="D4999" s="116" t="s">
        <v>15229</v>
      </c>
      <c r="E4999" s="339">
        <v>25492</v>
      </c>
      <c r="F4999" s="194">
        <v>1</v>
      </c>
      <c r="G4999" s="194">
        <v>1</v>
      </c>
      <c r="H4999" s="194" t="s">
        <v>10119</v>
      </c>
      <c r="I4999" s="194">
        <f t="shared" si="234"/>
        <v>0</v>
      </c>
      <c r="J4999" s="116" t="s">
        <v>10120</v>
      </c>
      <c r="K4999" s="116" t="s">
        <v>15893</v>
      </c>
      <c r="L4999" s="197">
        <v>45849</v>
      </c>
      <c r="M4999" s="116"/>
      <c r="N4999" s="197">
        <v>45908</v>
      </c>
      <c r="O4999" s="388">
        <f t="shared" si="235"/>
        <v>25492</v>
      </c>
      <c r="P4999" s="339">
        <f t="shared" si="236"/>
        <v>0</v>
      </c>
    </row>
    <row r="5000" spans="1:16" hidden="1" x14ac:dyDescent="0.25">
      <c r="A5000" s="116">
        <v>140777</v>
      </c>
      <c r="B5000" s="116">
        <v>9</v>
      </c>
      <c r="C5000" s="116">
        <v>1232100500</v>
      </c>
      <c r="D5000" s="116" t="s">
        <v>10130</v>
      </c>
      <c r="E5000" s="339">
        <v>49767</v>
      </c>
      <c r="F5000" s="194">
        <v>1</v>
      </c>
      <c r="G5000" s="194">
        <v>1</v>
      </c>
      <c r="H5000" s="194" t="s">
        <v>10119</v>
      </c>
      <c r="I5000" s="194">
        <f t="shared" si="234"/>
        <v>0</v>
      </c>
      <c r="J5000" s="116" t="s">
        <v>10120</v>
      </c>
      <c r="K5000" s="116" t="s">
        <v>15893</v>
      </c>
      <c r="L5000" s="197">
        <v>45849</v>
      </c>
      <c r="M5000" s="116"/>
      <c r="N5000" s="197">
        <v>45887</v>
      </c>
      <c r="O5000" s="388">
        <f t="shared" si="235"/>
        <v>49767</v>
      </c>
      <c r="P5000" s="339">
        <f t="shared" si="236"/>
        <v>0</v>
      </c>
    </row>
    <row r="5001" spans="1:16" hidden="1" x14ac:dyDescent="0.25">
      <c r="A5001" s="116">
        <v>140777</v>
      </c>
      <c r="B5001" s="116">
        <v>4</v>
      </c>
      <c r="C5001" s="116">
        <v>1232100690</v>
      </c>
      <c r="D5001" s="116" t="s">
        <v>15846</v>
      </c>
      <c r="E5001" s="339">
        <v>40315.5</v>
      </c>
      <c r="F5001" s="194">
        <v>2</v>
      </c>
      <c r="G5001" s="194">
        <f>1+1</f>
        <v>2</v>
      </c>
      <c r="H5001" s="194" t="s">
        <v>10119</v>
      </c>
      <c r="I5001" s="194">
        <f t="shared" si="234"/>
        <v>0</v>
      </c>
      <c r="J5001" s="116" t="s">
        <v>10120</v>
      </c>
      <c r="K5001" s="116" t="s">
        <v>15893</v>
      </c>
      <c r="L5001" s="197">
        <v>45849</v>
      </c>
      <c r="M5001" s="116" t="s">
        <v>16750</v>
      </c>
      <c r="N5001" s="197">
        <v>45945</v>
      </c>
      <c r="O5001" s="388">
        <f t="shared" si="235"/>
        <v>20157.75</v>
      </c>
      <c r="P5001" s="339">
        <f t="shared" si="236"/>
        <v>0</v>
      </c>
    </row>
    <row r="5002" spans="1:16" hidden="1" x14ac:dyDescent="0.25">
      <c r="A5002" s="116">
        <v>140777</v>
      </c>
      <c r="B5002" s="116">
        <v>12</v>
      </c>
      <c r="C5002" s="116">
        <v>1233100580</v>
      </c>
      <c r="D5002" s="116" t="s">
        <v>16187</v>
      </c>
      <c r="E5002" s="339">
        <v>8274.5400000000009</v>
      </c>
      <c r="F5002" s="194">
        <v>2</v>
      </c>
      <c r="G5002" s="194">
        <v>2</v>
      </c>
      <c r="H5002" s="194" t="s">
        <v>10119</v>
      </c>
      <c r="I5002" s="194">
        <f t="shared" si="234"/>
        <v>0</v>
      </c>
      <c r="J5002" s="116" t="s">
        <v>10120</v>
      </c>
      <c r="K5002" s="116" t="s">
        <v>15893</v>
      </c>
      <c r="L5002" s="197">
        <v>45849</v>
      </c>
      <c r="M5002" s="116"/>
      <c r="N5002" s="197">
        <v>45911</v>
      </c>
      <c r="O5002" s="388">
        <f t="shared" si="235"/>
        <v>4137.2700000000004</v>
      </c>
      <c r="P5002" s="339">
        <f t="shared" si="236"/>
        <v>0</v>
      </c>
    </row>
    <row r="5003" spans="1:16" hidden="1" x14ac:dyDescent="0.25">
      <c r="A5003" s="116">
        <v>140777</v>
      </c>
      <c r="B5003" s="116">
        <v>13</v>
      </c>
      <c r="C5003" s="116">
        <v>1233101500</v>
      </c>
      <c r="D5003" s="116" t="s">
        <v>16188</v>
      </c>
      <c r="E5003" s="339">
        <v>20919.5</v>
      </c>
      <c r="F5003" s="194">
        <v>25</v>
      </c>
      <c r="G5003" s="194">
        <f>5+20</f>
        <v>25</v>
      </c>
      <c r="H5003" s="194" t="s">
        <v>10119</v>
      </c>
      <c r="I5003" s="194">
        <f t="shared" si="234"/>
        <v>0</v>
      </c>
      <c r="J5003" s="116" t="s">
        <v>10120</v>
      </c>
      <c r="K5003" s="116" t="s">
        <v>15893</v>
      </c>
      <c r="L5003" s="197">
        <v>45849</v>
      </c>
      <c r="M5003" s="116" t="s">
        <v>16492</v>
      </c>
      <c r="N5003" s="197">
        <v>45908</v>
      </c>
      <c r="O5003" s="388">
        <f t="shared" si="235"/>
        <v>836.78</v>
      </c>
      <c r="P5003" s="339">
        <f t="shared" si="236"/>
        <v>0</v>
      </c>
    </row>
    <row r="5004" spans="1:16" hidden="1" x14ac:dyDescent="0.25">
      <c r="A5004" s="116">
        <v>140777</v>
      </c>
      <c r="B5004" s="116">
        <v>11</v>
      </c>
      <c r="C5004" s="116">
        <v>1233101510</v>
      </c>
      <c r="D5004" s="116" t="s">
        <v>16189</v>
      </c>
      <c r="E5004" s="339">
        <v>5461</v>
      </c>
      <c r="F5004" s="194">
        <v>1</v>
      </c>
      <c r="G5004" s="194">
        <v>1</v>
      </c>
      <c r="H5004" s="194" t="s">
        <v>10119</v>
      </c>
      <c r="I5004" s="194">
        <f t="shared" si="234"/>
        <v>0</v>
      </c>
      <c r="J5004" s="116" t="s">
        <v>10120</v>
      </c>
      <c r="K5004" s="116" t="s">
        <v>15893</v>
      </c>
      <c r="L5004" s="197">
        <v>45849</v>
      </c>
      <c r="M5004" s="116"/>
      <c r="N5004" s="197">
        <v>45908</v>
      </c>
      <c r="O5004" s="388">
        <f t="shared" si="235"/>
        <v>5461</v>
      </c>
      <c r="P5004" s="339">
        <f t="shared" si="236"/>
        <v>0</v>
      </c>
    </row>
    <row r="5005" spans="1:16" hidden="1" x14ac:dyDescent="0.25">
      <c r="A5005" s="116">
        <v>140777</v>
      </c>
      <c r="B5005" s="116">
        <v>8</v>
      </c>
      <c r="C5005" s="116">
        <v>1234100200</v>
      </c>
      <c r="D5005" s="116" t="s">
        <v>6559</v>
      </c>
      <c r="E5005" s="339">
        <v>87677.17</v>
      </c>
      <c r="F5005" s="194">
        <v>1</v>
      </c>
      <c r="G5005" s="194">
        <v>1</v>
      </c>
      <c r="H5005" s="194" t="s">
        <v>10119</v>
      </c>
      <c r="I5005" s="194">
        <f t="shared" si="234"/>
        <v>0</v>
      </c>
      <c r="J5005" s="116" t="s">
        <v>10120</v>
      </c>
      <c r="K5005" s="116" t="s">
        <v>15893</v>
      </c>
      <c r="L5005" s="197">
        <v>45849</v>
      </c>
      <c r="M5005" s="116"/>
      <c r="N5005" s="197">
        <v>45911</v>
      </c>
      <c r="O5005" s="388">
        <f t="shared" si="235"/>
        <v>87677.17</v>
      </c>
      <c r="P5005" s="339">
        <f t="shared" si="236"/>
        <v>0</v>
      </c>
    </row>
    <row r="5006" spans="1:16" hidden="1" x14ac:dyDescent="0.25">
      <c r="A5006" s="116">
        <v>140777</v>
      </c>
      <c r="B5006" s="116">
        <v>2</v>
      </c>
      <c r="C5006" s="116">
        <v>1234100260</v>
      </c>
      <c r="D5006" s="116" t="s">
        <v>16191</v>
      </c>
      <c r="E5006" s="339">
        <v>2369.64</v>
      </c>
      <c r="F5006" s="194">
        <v>2</v>
      </c>
      <c r="G5006" s="194">
        <f>1+1</f>
        <v>2</v>
      </c>
      <c r="H5006" s="194" t="s">
        <v>10119</v>
      </c>
      <c r="I5006" s="194">
        <f t="shared" si="234"/>
        <v>0</v>
      </c>
      <c r="J5006" s="116" t="s">
        <v>10120</v>
      </c>
      <c r="K5006" s="116" t="s">
        <v>15893</v>
      </c>
      <c r="L5006" s="197">
        <v>45849</v>
      </c>
      <c r="M5006" s="116" t="s">
        <v>16491</v>
      </c>
      <c r="N5006" s="197">
        <v>45908</v>
      </c>
      <c r="O5006" s="388">
        <f t="shared" si="235"/>
        <v>1184.82</v>
      </c>
      <c r="P5006" s="339">
        <f t="shared" si="236"/>
        <v>0</v>
      </c>
    </row>
    <row r="5007" spans="1:16" hidden="1" x14ac:dyDescent="0.25">
      <c r="A5007" s="116">
        <v>140777</v>
      </c>
      <c r="B5007" s="116">
        <v>7</v>
      </c>
      <c r="C5007" s="116">
        <v>1234100630</v>
      </c>
      <c r="D5007" s="116" t="s">
        <v>10382</v>
      </c>
      <c r="E5007" s="339">
        <v>106482</v>
      </c>
      <c r="F5007" s="194">
        <v>2</v>
      </c>
      <c r="G5007" s="194">
        <v>2</v>
      </c>
      <c r="H5007" s="194" t="s">
        <v>10119</v>
      </c>
      <c r="I5007" s="194">
        <f t="shared" si="234"/>
        <v>0</v>
      </c>
      <c r="J5007" s="116" t="s">
        <v>10120</v>
      </c>
      <c r="K5007" s="116" t="s">
        <v>15893</v>
      </c>
      <c r="L5007" s="197">
        <v>45849</v>
      </c>
      <c r="M5007" s="116"/>
      <c r="N5007" s="197">
        <v>45887</v>
      </c>
      <c r="O5007" s="388">
        <f t="shared" si="235"/>
        <v>53241</v>
      </c>
      <c r="P5007" s="339">
        <f t="shared" si="236"/>
        <v>0</v>
      </c>
    </row>
    <row r="5008" spans="1:16" hidden="1" x14ac:dyDescent="0.25">
      <c r="A5008" s="116">
        <v>140777</v>
      </c>
      <c r="B5008" s="116">
        <v>5</v>
      </c>
      <c r="C5008" s="116">
        <v>1237100150</v>
      </c>
      <c r="D5008" s="116" t="s">
        <v>15076</v>
      </c>
      <c r="E5008" s="339">
        <v>57289.72</v>
      </c>
      <c r="F5008" s="194">
        <v>2</v>
      </c>
      <c r="G5008" s="194">
        <v>2</v>
      </c>
      <c r="H5008" s="194" t="s">
        <v>10119</v>
      </c>
      <c r="I5008" s="194">
        <f t="shared" si="234"/>
        <v>0</v>
      </c>
      <c r="J5008" s="116" t="s">
        <v>10120</v>
      </c>
      <c r="K5008" s="116" t="s">
        <v>15893</v>
      </c>
      <c r="L5008" s="197">
        <v>45849</v>
      </c>
      <c r="M5008" s="116"/>
      <c r="N5008" s="197">
        <v>45887</v>
      </c>
      <c r="O5008" s="388">
        <f t="shared" si="235"/>
        <v>28644.86</v>
      </c>
      <c r="P5008" s="339">
        <f t="shared" si="236"/>
        <v>0</v>
      </c>
    </row>
    <row r="5009" spans="1:16" hidden="1" x14ac:dyDescent="0.25">
      <c r="A5009" s="116">
        <v>140777</v>
      </c>
      <c r="B5009" s="116">
        <v>6</v>
      </c>
      <c r="C5009" s="116">
        <v>1237100150</v>
      </c>
      <c r="D5009" s="116" t="s">
        <v>15076</v>
      </c>
      <c r="E5009" s="339">
        <v>28645</v>
      </c>
      <c r="F5009" s="194">
        <v>1</v>
      </c>
      <c r="G5009" s="194">
        <v>1</v>
      </c>
      <c r="H5009" s="194" t="s">
        <v>10119</v>
      </c>
      <c r="I5009" s="194">
        <f t="shared" si="234"/>
        <v>0</v>
      </c>
      <c r="J5009" s="116" t="s">
        <v>10120</v>
      </c>
      <c r="K5009" s="116" t="s">
        <v>15893</v>
      </c>
      <c r="L5009" s="197">
        <v>45849</v>
      </c>
      <c r="M5009" s="116"/>
      <c r="N5009" s="197">
        <v>45887</v>
      </c>
      <c r="O5009" s="388">
        <f t="shared" si="235"/>
        <v>28645</v>
      </c>
      <c r="P5009" s="339">
        <f t="shared" si="236"/>
        <v>0</v>
      </c>
    </row>
    <row r="5010" spans="1:16" hidden="1" x14ac:dyDescent="0.25">
      <c r="A5010" s="116">
        <v>140777</v>
      </c>
      <c r="B5010" s="116">
        <v>3</v>
      </c>
      <c r="C5010" s="116">
        <v>1238100070</v>
      </c>
      <c r="D5010" s="116" t="s">
        <v>17502</v>
      </c>
      <c r="E5010" s="339">
        <v>63677</v>
      </c>
      <c r="F5010" s="194">
        <v>1</v>
      </c>
      <c r="G5010" s="194">
        <v>1</v>
      </c>
      <c r="H5010" s="194" t="s">
        <v>10119</v>
      </c>
      <c r="I5010" s="194">
        <f t="shared" si="234"/>
        <v>0</v>
      </c>
      <c r="J5010" s="116" t="s">
        <v>10120</v>
      </c>
      <c r="K5010" s="116" t="s">
        <v>15893</v>
      </c>
      <c r="L5010" s="197">
        <v>45849</v>
      </c>
      <c r="M5010" s="116"/>
      <c r="N5010" s="197">
        <v>45887</v>
      </c>
      <c r="O5010" s="388">
        <f t="shared" si="235"/>
        <v>63677</v>
      </c>
      <c r="P5010" s="339">
        <f t="shared" si="236"/>
        <v>0</v>
      </c>
    </row>
    <row r="5011" spans="1:16" hidden="1" x14ac:dyDescent="0.25">
      <c r="A5011" s="116">
        <v>140777</v>
      </c>
      <c r="B5011" s="116">
        <v>10</v>
      </c>
      <c r="C5011" s="116">
        <v>1242100040</v>
      </c>
      <c r="D5011" s="116" t="s">
        <v>10131</v>
      </c>
      <c r="E5011" s="339">
        <v>2576.65</v>
      </c>
      <c r="F5011" s="194">
        <v>5</v>
      </c>
      <c r="G5011" s="194">
        <v>5</v>
      </c>
      <c r="H5011" s="194" t="s">
        <v>10119</v>
      </c>
      <c r="I5011" s="194">
        <f t="shared" si="234"/>
        <v>0</v>
      </c>
      <c r="J5011" s="116" t="s">
        <v>10120</v>
      </c>
      <c r="K5011" s="116" t="s">
        <v>15893</v>
      </c>
      <c r="L5011" s="197">
        <v>45849</v>
      </c>
      <c r="M5011" s="116"/>
      <c r="N5011" s="197">
        <v>45908</v>
      </c>
      <c r="O5011" s="388">
        <f t="shared" si="235"/>
        <v>515.33000000000004</v>
      </c>
      <c r="P5011" s="339">
        <f t="shared" si="236"/>
        <v>0</v>
      </c>
    </row>
    <row r="5012" spans="1:16" hidden="1" x14ac:dyDescent="0.25">
      <c r="A5012" s="116">
        <v>140777</v>
      </c>
      <c r="B5012" s="116">
        <v>1</v>
      </c>
      <c r="C5012" s="116">
        <v>1248100030</v>
      </c>
      <c r="D5012" s="116" t="s">
        <v>11241</v>
      </c>
      <c r="E5012" s="339">
        <v>32637.08</v>
      </c>
      <c r="F5012" s="194">
        <v>4</v>
      </c>
      <c r="G5012" s="194">
        <f>2+2</f>
        <v>4</v>
      </c>
      <c r="H5012" s="194" t="s">
        <v>10119</v>
      </c>
      <c r="I5012" s="194">
        <f t="shared" si="234"/>
        <v>0</v>
      </c>
      <c r="J5012" s="116" t="s">
        <v>10120</v>
      </c>
      <c r="K5012" s="116" t="s">
        <v>15893</v>
      </c>
      <c r="L5012" s="197">
        <v>45849</v>
      </c>
      <c r="M5012" s="116" t="s">
        <v>16555</v>
      </c>
      <c r="N5012" s="197">
        <v>45916</v>
      </c>
      <c r="O5012" s="388">
        <f t="shared" si="235"/>
        <v>8159.27</v>
      </c>
      <c r="P5012" s="339">
        <f t="shared" si="236"/>
        <v>0</v>
      </c>
    </row>
    <row r="5013" spans="1:16" hidden="1" x14ac:dyDescent="0.25">
      <c r="A5013" s="116">
        <v>140777</v>
      </c>
      <c r="B5013" s="116">
        <v>19</v>
      </c>
      <c r="C5013" s="116">
        <v>1248100030</v>
      </c>
      <c r="D5013" s="116" t="s">
        <v>11241</v>
      </c>
      <c r="E5013" s="339">
        <v>8159</v>
      </c>
      <c r="F5013" s="194">
        <v>1</v>
      </c>
      <c r="G5013" s="194">
        <v>1</v>
      </c>
      <c r="H5013" s="194" t="s">
        <v>10119</v>
      </c>
      <c r="I5013" s="194">
        <f t="shared" si="234"/>
        <v>0</v>
      </c>
      <c r="J5013" s="116" t="s">
        <v>10120</v>
      </c>
      <c r="K5013" s="116" t="s">
        <v>15893</v>
      </c>
      <c r="L5013" s="197">
        <v>45849</v>
      </c>
      <c r="M5013" s="116"/>
      <c r="N5013" s="197">
        <v>45916</v>
      </c>
      <c r="O5013" s="388">
        <f t="shared" si="235"/>
        <v>8159</v>
      </c>
      <c r="P5013" s="339">
        <f t="shared" si="236"/>
        <v>0</v>
      </c>
    </row>
    <row r="5014" spans="1:16" hidden="1" x14ac:dyDescent="0.25">
      <c r="A5014" s="116">
        <v>140777</v>
      </c>
      <c r="B5014" s="116">
        <v>20</v>
      </c>
      <c r="C5014" s="116">
        <v>1610100400</v>
      </c>
      <c r="D5014" s="116" t="s">
        <v>9595</v>
      </c>
      <c r="E5014" s="339">
        <v>32254</v>
      </c>
      <c r="F5014" s="194">
        <v>2</v>
      </c>
      <c r="G5014" s="194">
        <v>2</v>
      </c>
      <c r="H5014" s="194" t="s">
        <v>10119</v>
      </c>
      <c r="I5014" s="194">
        <f t="shared" si="234"/>
        <v>0</v>
      </c>
      <c r="J5014" s="116" t="s">
        <v>10120</v>
      </c>
      <c r="K5014" s="116" t="s">
        <v>15893</v>
      </c>
      <c r="L5014" s="197">
        <v>45849</v>
      </c>
      <c r="M5014" s="116"/>
      <c r="N5014" s="197">
        <v>45908</v>
      </c>
      <c r="O5014" s="388">
        <f t="shared" si="235"/>
        <v>16127</v>
      </c>
      <c r="P5014" s="339">
        <f t="shared" si="236"/>
        <v>0</v>
      </c>
    </row>
    <row r="5015" spans="1:16" hidden="1" x14ac:dyDescent="0.25">
      <c r="A5015" s="116">
        <v>140777</v>
      </c>
      <c r="B5015" s="116">
        <v>17</v>
      </c>
      <c r="C5015" s="116">
        <v>1810101870</v>
      </c>
      <c r="D5015" s="116" t="s">
        <v>11367</v>
      </c>
      <c r="E5015" s="339">
        <v>10841</v>
      </c>
      <c r="F5015" s="194">
        <v>1</v>
      </c>
      <c r="G5015" s="194">
        <v>1</v>
      </c>
      <c r="H5015" s="194" t="s">
        <v>10119</v>
      </c>
      <c r="I5015" s="194">
        <f t="shared" si="234"/>
        <v>0</v>
      </c>
      <c r="J5015" s="116" t="s">
        <v>10120</v>
      </c>
      <c r="K5015" s="116" t="s">
        <v>15893</v>
      </c>
      <c r="L5015" s="197">
        <v>45849</v>
      </c>
      <c r="M5015" s="116"/>
      <c r="N5015" s="197">
        <v>45887</v>
      </c>
      <c r="O5015" s="388">
        <f t="shared" si="235"/>
        <v>10841</v>
      </c>
      <c r="P5015" s="339">
        <f t="shared" si="236"/>
        <v>0</v>
      </c>
    </row>
    <row r="5016" spans="1:16" hidden="1" x14ac:dyDescent="0.25">
      <c r="A5016" s="116">
        <v>140791</v>
      </c>
      <c r="B5016" s="116">
        <v>3</v>
      </c>
      <c r="C5016" s="116">
        <v>1010101250</v>
      </c>
      <c r="D5016" s="116" t="s">
        <v>17477</v>
      </c>
      <c r="E5016" s="339">
        <v>18093.5</v>
      </c>
      <c r="F5016" s="194">
        <v>50</v>
      </c>
      <c r="G5016" s="194">
        <v>50</v>
      </c>
      <c r="H5016" s="194" t="s">
        <v>10119</v>
      </c>
      <c r="I5016" s="194">
        <f t="shared" si="234"/>
        <v>0</v>
      </c>
      <c r="J5016" s="116" t="s">
        <v>10120</v>
      </c>
      <c r="K5016" s="116" t="s">
        <v>15601</v>
      </c>
      <c r="L5016" s="197">
        <v>45849</v>
      </c>
      <c r="M5016" s="116"/>
      <c r="N5016" s="197">
        <v>45852</v>
      </c>
      <c r="O5016" s="388">
        <f t="shared" si="235"/>
        <v>361.87</v>
      </c>
      <c r="P5016" s="339">
        <f t="shared" si="236"/>
        <v>0</v>
      </c>
    </row>
    <row r="5017" spans="1:16" hidden="1" x14ac:dyDescent="0.25">
      <c r="A5017" s="116">
        <v>140791</v>
      </c>
      <c r="B5017" s="116">
        <v>8</v>
      </c>
      <c r="C5017" s="116">
        <v>1010102030</v>
      </c>
      <c r="D5017" s="116" t="s">
        <v>15130</v>
      </c>
      <c r="E5017" s="339">
        <v>25413.4</v>
      </c>
      <c r="F5017" s="194">
        <v>20</v>
      </c>
      <c r="G5017" s="194">
        <v>20</v>
      </c>
      <c r="H5017" s="194" t="s">
        <v>10119</v>
      </c>
      <c r="I5017" s="194">
        <f t="shared" si="234"/>
        <v>0</v>
      </c>
      <c r="J5017" s="116" t="s">
        <v>10120</v>
      </c>
      <c r="K5017" s="116" t="s">
        <v>15601</v>
      </c>
      <c r="L5017" s="197">
        <v>45849</v>
      </c>
      <c r="M5017" s="116"/>
      <c r="N5017" s="197">
        <v>45852</v>
      </c>
      <c r="O5017" s="388">
        <f t="shared" si="235"/>
        <v>1270.67</v>
      </c>
      <c r="P5017" s="339">
        <f t="shared" si="236"/>
        <v>0</v>
      </c>
    </row>
    <row r="5018" spans="1:16" hidden="1" x14ac:dyDescent="0.25">
      <c r="A5018" s="116">
        <v>140791</v>
      </c>
      <c r="B5018" s="116">
        <v>7</v>
      </c>
      <c r="C5018" s="116">
        <v>1010102050</v>
      </c>
      <c r="D5018" s="116" t="s">
        <v>17496</v>
      </c>
      <c r="E5018" s="339">
        <v>34820</v>
      </c>
      <c r="F5018" s="194">
        <v>20</v>
      </c>
      <c r="G5018" s="194">
        <v>20</v>
      </c>
      <c r="H5018" s="194" t="s">
        <v>10119</v>
      </c>
      <c r="I5018" s="194">
        <f t="shared" si="234"/>
        <v>0</v>
      </c>
      <c r="J5018" s="116" t="s">
        <v>10120</v>
      </c>
      <c r="K5018" s="116" t="s">
        <v>15601</v>
      </c>
      <c r="L5018" s="197">
        <v>45849</v>
      </c>
      <c r="M5018" s="116"/>
      <c r="N5018" s="197">
        <v>45852</v>
      </c>
      <c r="O5018" s="388">
        <f t="shared" si="235"/>
        <v>1741</v>
      </c>
      <c r="P5018" s="339">
        <f t="shared" si="236"/>
        <v>0</v>
      </c>
    </row>
    <row r="5019" spans="1:16" hidden="1" x14ac:dyDescent="0.25">
      <c r="A5019" s="116">
        <v>140791</v>
      </c>
      <c r="B5019" s="116">
        <v>4</v>
      </c>
      <c r="C5019" s="116">
        <v>1010102130</v>
      </c>
      <c r="D5019" s="116" t="s">
        <v>15883</v>
      </c>
      <c r="E5019" s="339">
        <v>168011.4</v>
      </c>
      <c r="F5019" s="194">
        <v>15</v>
      </c>
      <c r="G5019" s="194">
        <v>15</v>
      </c>
      <c r="H5019" s="194" t="s">
        <v>10119</v>
      </c>
      <c r="I5019" s="194">
        <f t="shared" si="234"/>
        <v>0</v>
      </c>
      <c r="J5019" s="116" t="s">
        <v>10120</v>
      </c>
      <c r="K5019" s="116" t="s">
        <v>15601</v>
      </c>
      <c r="L5019" s="197">
        <v>45849</v>
      </c>
      <c r="M5019" s="116"/>
      <c r="N5019" s="197">
        <v>45852</v>
      </c>
      <c r="O5019" s="388">
        <f t="shared" si="235"/>
        <v>11200.76</v>
      </c>
      <c r="P5019" s="339">
        <f t="shared" si="236"/>
        <v>0</v>
      </c>
    </row>
    <row r="5020" spans="1:16" hidden="1" x14ac:dyDescent="0.25">
      <c r="A5020" s="116">
        <v>140791</v>
      </c>
      <c r="B5020" s="116">
        <v>1</v>
      </c>
      <c r="C5020" s="116">
        <v>1010108320</v>
      </c>
      <c r="D5020" s="116" t="s">
        <v>17490</v>
      </c>
      <c r="E5020" s="339">
        <v>85500</v>
      </c>
      <c r="F5020" s="194">
        <v>3</v>
      </c>
      <c r="G5020" s="194">
        <f>2+1</f>
        <v>3</v>
      </c>
      <c r="H5020" s="194" t="s">
        <v>10119</v>
      </c>
      <c r="I5020" s="194">
        <f t="shared" si="234"/>
        <v>0</v>
      </c>
      <c r="J5020" s="116" t="s">
        <v>10120</v>
      </c>
      <c r="K5020" s="116" t="s">
        <v>15601</v>
      </c>
      <c r="L5020" s="197">
        <v>45849</v>
      </c>
      <c r="M5020" s="116" t="s">
        <v>17846</v>
      </c>
      <c r="N5020" s="197">
        <v>45887</v>
      </c>
      <c r="O5020" s="388">
        <f t="shared" si="235"/>
        <v>28500</v>
      </c>
      <c r="P5020" s="339">
        <f t="shared" si="236"/>
        <v>0</v>
      </c>
    </row>
    <row r="5021" spans="1:16" hidden="1" x14ac:dyDescent="0.25">
      <c r="A5021" s="116">
        <v>140791</v>
      </c>
      <c r="B5021" s="116">
        <v>2</v>
      </c>
      <c r="C5021" s="116">
        <v>1016100060</v>
      </c>
      <c r="D5021" s="116" t="s">
        <v>11147</v>
      </c>
      <c r="E5021" s="339">
        <v>57452</v>
      </c>
      <c r="F5021" s="194">
        <v>4</v>
      </c>
      <c r="G5021" s="194">
        <v>4</v>
      </c>
      <c r="H5021" s="194" t="s">
        <v>10119</v>
      </c>
      <c r="I5021" s="194">
        <f t="shared" si="234"/>
        <v>0</v>
      </c>
      <c r="J5021" s="116" t="s">
        <v>10120</v>
      </c>
      <c r="K5021" s="116" t="s">
        <v>15601</v>
      </c>
      <c r="L5021" s="197">
        <v>45849</v>
      </c>
      <c r="M5021" s="116"/>
      <c r="N5021" s="197">
        <v>45852</v>
      </c>
      <c r="O5021" s="388">
        <f t="shared" si="235"/>
        <v>14363</v>
      </c>
      <c r="P5021" s="339">
        <f t="shared" si="236"/>
        <v>0</v>
      </c>
    </row>
    <row r="5022" spans="1:16" hidden="1" x14ac:dyDescent="0.25">
      <c r="A5022" s="116">
        <v>140791</v>
      </c>
      <c r="B5022" s="116">
        <v>6</v>
      </c>
      <c r="C5022" s="116">
        <v>1526101650</v>
      </c>
      <c r="D5022" s="116" t="s">
        <v>11343</v>
      </c>
      <c r="E5022" s="339">
        <v>60066.2</v>
      </c>
      <c r="F5022" s="194">
        <v>20</v>
      </c>
      <c r="G5022" s="194">
        <f>7+13</f>
        <v>20</v>
      </c>
      <c r="H5022" s="194" t="s">
        <v>10119</v>
      </c>
      <c r="I5022" s="194">
        <f t="shared" si="234"/>
        <v>0</v>
      </c>
      <c r="J5022" s="116" t="s">
        <v>10120</v>
      </c>
      <c r="K5022" s="116" t="s">
        <v>15601</v>
      </c>
      <c r="L5022" s="197">
        <v>45849</v>
      </c>
      <c r="M5022" s="116" t="s">
        <v>16402</v>
      </c>
      <c r="N5022" s="197">
        <v>45902</v>
      </c>
      <c r="O5022" s="388">
        <f t="shared" si="235"/>
        <v>3003.31</v>
      </c>
      <c r="P5022" s="339">
        <f t="shared" si="236"/>
        <v>0</v>
      </c>
    </row>
    <row r="5023" spans="1:16" hidden="1" x14ac:dyDescent="0.25">
      <c r="A5023" s="116">
        <v>140791</v>
      </c>
      <c r="B5023" s="116">
        <v>5</v>
      </c>
      <c r="C5023" s="116">
        <v>1546101870</v>
      </c>
      <c r="D5023" s="116" t="s">
        <v>16201</v>
      </c>
      <c r="E5023" s="339">
        <v>23000</v>
      </c>
      <c r="F5023" s="194">
        <v>40</v>
      </c>
      <c r="G5023" s="194">
        <v>40</v>
      </c>
      <c r="H5023" s="194" t="s">
        <v>10119</v>
      </c>
      <c r="I5023" s="194">
        <f t="shared" si="234"/>
        <v>0</v>
      </c>
      <c r="J5023" s="116" t="s">
        <v>10120</v>
      </c>
      <c r="K5023" s="116" t="s">
        <v>15601</v>
      </c>
      <c r="L5023" s="197">
        <v>45849</v>
      </c>
      <c r="M5023" s="116"/>
      <c r="N5023" s="197">
        <v>45887</v>
      </c>
      <c r="O5023" s="388">
        <f t="shared" si="235"/>
        <v>575</v>
      </c>
      <c r="P5023" s="339">
        <f t="shared" si="236"/>
        <v>0</v>
      </c>
    </row>
    <row r="5024" spans="1:16" hidden="1" x14ac:dyDescent="0.25">
      <c r="A5024" s="116">
        <v>140794</v>
      </c>
      <c r="B5024" s="116">
        <v>1</v>
      </c>
      <c r="C5024" s="116">
        <v>1010108370</v>
      </c>
      <c r="D5024" s="116" t="s">
        <v>11072</v>
      </c>
      <c r="E5024" s="339">
        <v>126680</v>
      </c>
      <c r="F5024" s="194">
        <v>4</v>
      </c>
      <c r="G5024" s="194">
        <v>4</v>
      </c>
      <c r="H5024" s="194" t="s">
        <v>10119</v>
      </c>
      <c r="I5024" s="194">
        <f t="shared" si="234"/>
        <v>0</v>
      </c>
      <c r="J5024" s="116" t="s">
        <v>10120</v>
      </c>
      <c r="K5024" s="116" t="s">
        <v>10121</v>
      </c>
      <c r="L5024" s="197">
        <v>45849</v>
      </c>
      <c r="M5024" s="116"/>
      <c r="N5024" s="197">
        <v>45855</v>
      </c>
      <c r="O5024" s="388">
        <f t="shared" si="235"/>
        <v>31670</v>
      </c>
      <c r="P5024" s="339">
        <f t="shared" si="236"/>
        <v>0</v>
      </c>
    </row>
    <row r="5025" spans="1:16" hidden="1" x14ac:dyDescent="0.25">
      <c r="A5025" s="116">
        <v>140794</v>
      </c>
      <c r="B5025" s="116">
        <v>2</v>
      </c>
      <c r="C5025" s="116">
        <v>1011100110</v>
      </c>
      <c r="D5025" s="116" t="s">
        <v>10354</v>
      </c>
      <c r="E5025" s="339">
        <v>52200</v>
      </c>
      <c r="F5025" s="194">
        <v>15</v>
      </c>
      <c r="G5025" s="194">
        <v>15</v>
      </c>
      <c r="H5025" s="194" t="s">
        <v>10119</v>
      </c>
      <c r="I5025" s="194">
        <f t="shared" si="234"/>
        <v>0</v>
      </c>
      <c r="J5025" s="116" t="s">
        <v>10120</v>
      </c>
      <c r="K5025" s="116" t="s">
        <v>10121</v>
      </c>
      <c r="L5025" s="197">
        <v>45849</v>
      </c>
      <c r="M5025" s="116"/>
      <c r="N5025" s="197">
        <v>45855</v>
      </c>
      <c r="O5025" s="388">
        <f t="shared" si="235"/>
        <v>3480</v>
      </c>
      <c r="P5025" s="339">
        <f t="shared" si="236"/>
        <v>0</v>
      </c>
    </row>
    <row r="5026" spans="1:16" hidden="1" x14ac:dyDescent="0.25">
      <c r="A5026" s="116">
        <v>140801</v>
      </c>
      <c r="B5026" s="116">
        <v>21</v>
      </c>
      <c r="C5026" s="116">
        <v>1112100490</v>
      </c>
      <c r="D5026" s="116" t="s">
        <v>7761</v>
      </c>
      <c r="E5026" s="339">
        <v>154089</v>
      </c>
      <c r="F5026" s="194">
        <v>4</v>
      </c>
      <c r="G5026" s="194">
        <v>4</v>
      </c>
      <c r="H5026" s="194" t="s">
        <v>10119</v>
      </c>
      <c r="I5026" s="194">
        <f t="shared" si="234"/>
        <v>0</v>
      </c>
      <c r="J5026" s="116" t="s">
        <v>10120</v>
      </c>
      <c r="K5026" s="116" t="s">
        <v>15894</v>
      </c>
      <c r="L5026" s="197">
        <v>45849</v>
      </c>
      <c r="M5026" s="116" t="s">
        <v>16430</v>
      </c>
      <c r="N5026" s="197">
        <v>46120</v>
      </c>
      <c r="O5026" s="388">
        <f t="shared" si="235"/>
        <v>38522.25</v>
      </c>
      <c r="P5026" s="339">
        <f t="shared" si="236"/>
        <v>0</v>
      </c>
    </row>
    <row r="5027" spans="1:16" hidden="1" x14ac:dyDescent="0.25">
      <c r="A5027" s="116">
        <v>140801</v>
      </c>
      <c r="B5027" s="116">
        <v>16</v>
      </c>
      <c r="C5027" s="116">
        <v>1112102270</v>
      </c>
      <c r="D5027" s="116" t="s">
        <v>11178</v>
      </c>
      <c r="E5027" s="339">
        <v>24570</v>
      </c>
      <c r="F5027" s="194">
        <v>26</v>
      </c>
      <c r="G5027" s="194">
        <f>12+14</f>
        <v>26</v>
      </c>
      <c r="H5027" s="194" t="s">
        <v>10119</v>
      </c>
      <c r="I5027" s="194">
        <f t="shared" si="234"/>
        <v>0</v>
      </c>
      <c r="J5027" s="116" t="s">
        <v>10120</v>
      </c>
      <c r="K5027" s="116" t="s">
        <v>15894</v>
      </c>
      <c r="L5027" s="197">
        <v>45849</v>
      </c>
      <c r="M5027" s="116" t="s">
        <v>18131</v>
      </c>
      <c r="N5027" s="197">
        <v>46122</v>
      </c>
      <c r="O5027" s="388">
        <f t="shared" si="235"/>
        <v>945</v>
      </c>
      <c r="P5027" s="339">
        <f t="shared" si="236"/>
        <v>0</v>
      </c>
    </row>
    <row r="5028" spans="1:16" hidden="1" x14ac:dyDescent="0.25">
      <c r="A5028" s="116">
        <v>140801</v>
      </c>
      <c r="B5028" s="116">
        <v>1</v>
      </c>
      <c r="C5028" s="116">
        <v>1511102130</v>
      </c>
      <c r="D5028" s="116" t="s">
        <v>10484</v>
      </c>
      <c r="E5028" s="339">
        <v>26456.82</v>
      </c>
      <c r="F5028" s="194">
        <v>26</v>
      </c>
      <c r="G5028" s="194">
        <v>26</v>
      </c>
      <c r="H5028" s="194" t="s">
        <v>10119</v>
      </c>
      <c r="I5028" s="194">
        <f t="shared" si="234"/>
        <v>0</v>
      </c>
      <c r="J5028" s="116" t="s">
        <v>10120</v>
      </c>
      <c r="K5028" s="116" t="s">
        <v>15894</v>
      </c>
      <c r="L5028" s="197">
        <v>45849</v>
      </c>
      <c r="M5028" s="116"/>
      <c r="N5028" s="197">
        <v>45855</v>
      </c>
      <c r="O5028" s="388">
        <f t="shared" si="235"/>
        <v>1017.5699999999999</v>
      </c>
      <c r="P5028" s="339">
        <f t="shared" si="236"/>
        <v>0</v>
      </c>
    </row>
    <row r="5029" spans="1:16" hidden="1" x14ac:dyDescent="0.25">
      <c r="A5029" s="116">
        <v>140801</v>
      </c>
      <c r="B5029" s="116">
        <v>2</v>
      </c>
      <c r="C5029" s="116">
        <v>1521100650</v>
      </c>
      <c r="D5029" s="116" t="s">
        <v>17537</v>
      </c>
      <c r="E5029" s="339">
        <v>3125.72</v>
      </c>
      <c r="F5029" s="194">
        <v>26</v>
      </c>
      <c r="G5029" s="194">
        <v>26</v>
      </c>
      <c r="H5029" s="194" t="s">
        <v>10119</v>
      </c>
      <c r="I5029" s="194">
        <f t="shared" si="234"/>
        <v>0</v>
      </c>
      <c r="J5029" s="116" t="s">
        <v>10120</v>
      </c>
      <c r="K5029" s="116" t="s">
        <v>15894</v>
      </c>
      <c r="L5029" s="197">
        <v>45849</v>
      </c>
      <c r="M5029" s="116"/>
      <c r="N5029" s="197">
        <v>45855</v>
      </c>
      <c r="O5029" s="388">
        <f t="shared" si="235"/>
        <v>120.22</v>
      </c>
      <c r="P5029" s="339">
        <f t="shared" si="236"/>
        <v>0</v>
      </c>
    </row>
    <row r="5030" spans="1:16" hidden="1" x14ac:dyDescent="0.25">
      <c r="A5030" s="116">
        <v>140801</v>
      </c>
      <c r="B5030" s="116">
        <v>3</v>
      </c>
      <c r="C5030" s="116">
        <v>1810105190</v>
      </c>
      <c r="D5030" s="116" t="s">
        <v>10568</v>
      </c>
      <c r="E5030" s="339">
        <v>27511.64</v>
      </c>
      <c r="F5030" s="194">
        <v>52</v>
      </c>
      <c r="G5030" s="194">
        <v>52</v>
      </c>
      <c r="H5030" s="194" t="s">
        <v>10119</v>
      </c>
      <c r="I5030" s="194">
        <f t="shared" si="234"/>
        <v>0</v>
      </c>
      <c r="J5030" s="116" t="s">
        <v>10120</v>
      </c>
      <c r="K5030" s="116" t="s">
        <v>15894</v>
      </c>
      <c r="L5030" s="197">
        <v>45849</v>
      </c>
      <c r="M5030" s="116"/>
      <c r="N5030" s="197">
        <v>45855</v>
      </c>
      <c r="O5030" s="388">
        <f t="shared" si="235"/>
        <v>529.06999999999994</v>
      </c>
      <c r="P5030" s="339">
        <f t="shared" si="236"/>
        <v>0</v>
      </c>
    </row>
    <row r="5031" spans="1:16" hidden="1" x14ac:dyDescent="0.25">
      <c r="A5031" s="116">
        <v>140801</v>
      </c>
      <c r="B5031" s="116">
        <v>4</v>
      </c>
      <c r="C5031" s="116">
        <v>1546101840</v>
      </c>
      <c r="D5031" s="116" t="s">
        <v>10957</v>
      </c>
      <c r="E5031" s="339">
        <v>47756.32</v>
      </c>
      <c r="F5031" s="194">
        <v>4</v>
      </c>
      <c r="G5031" s="194">
        <v>4</v>
      </c>
      <c r="H5031" s="194" t="s">
        <v>10119</v>
      </c>
      <c r="I5031" s="194">
        <f t="shared" si="234"/>
        <v>0</v>
      </c>
      <c r="J5031" s="116" t="s">
        <v>10120</v>
      </c>
      <c r="K5031" s="116" t="s">
        <v>15894</v>
      </c>
      <c r="L5031" s="197">
        <v>45849</v>
      </c>
      <c r="M5031" s="116"/>
      <c r="N5031" s="197">
        <v>45908</v>
      </c>
      <c r="O5031" s="388">
        <f t="shared" si="235"/>
        <v>11939.08</v>
      </c>
      <c r="P5031" s="339">
        <f t="shared" si="236"/>
        <v>0</v>
      </c>
    </row>
    <row r="5032" spans="1:16" hidden="1" x14ac:dyDescent="0.25">
      <c r="A5032" s="116">
        <v>140801</v>
      </c>
      <c r="B5032" s="116">
        <v>5</v>
      </c>
      <c r="C5032" s="116">
        <v>1112100430</v>
      </c>
      <c r="D5032" s="116" t="s">
        <v>7760</v>
      </c>
      <c r="E5032" s="339">
        <v>163363.20000000001</v>
      </c>
      <c r="F5032" s="194">
        <v>26</v>
      </c>
      <c r="G5032" s="194">
        <v>26</v>
      </c>
      <c r="H5032" s="194" t="s">
        <v>10119</v>
      </c>
      <c r="I5032" s="194">
        <f t="shared" si="234"/>
        <v>0</v>
      </c>
      <c r="J5032" s="116" t="s">
        <v>10120</v>
      </c>
      <c r="K5032" s="116" t="s">
        <v>15894</v>
      </c>
      <c r="L5032" s="197">
        <v>45849</v>
      </c>
      <c r="M5032" s="116" t="s">
        <v>16126</v>
      </c>
      <c r="N5032" s="197">
        <v>45979</v>
      </c>
      <c r="O5032" s="388">
        <f t="shared" si="235"/>
        <v>6283.2000000000007</v>
      </c>
      <c r="P5032" s="339">
        <f t="shared" si="236"/>
        <v>0</v>
      </c>
    </row>
    <row r="5033" spans="1:16" hidden="1" x14ac:dyDescent="0.25">
      <c r="A5033" s="116">
        <v>140801</v>
      </c>
      <c r="B5033" s="116">
        <v>6</v>
      </c>
      <c r="C5033" s="116">
        <v>1546101870</v>
      </c>
      <c r="D5033" s="116" t="s">
        <v>16201</v>
      </c>
      <c r="E5033" s="339">
        <v>14375</v>
      </c>
      <c r="F5033" s="194">
        <v>25</v>
      </c>
      <c r="G5033" s="194">
        <v>25</v>
      </c>
      <c r="H5033" s="194" t="s">
        <v>10119</v>
      </c>
      <c r="I5033" s="194">
        <f t="shared" si="234"/>
        <v>0</v>
      </c>
      <c r="J5033" s="116" t="s">
        <v>10120</v>
      </c>
      <c r="K5033" s="116" t="s">
        <v>15894</v>
      </c>
      <c r="L5033" s="197">
        <v>45849</v>
      </c>
      <c r="M5033" s="116"/>
      <c r="N5033" s="197">
        <v>45855</v>
      </c>
      <c r="O5033" s="388">
        <f t="shared" si="235"/>
        <v>575</v>
      </c>
      <c r="P5033" s="339">
        <f t="shared" si="236"/>
        <v>0</v>
      </c>
    </row>
    <row r="5034" spans="1:16" hidden="1" x14ac:dyDescent="0.25">
      <c r="A5034" s="116">
        <v>140801</v>
      </c>
      <c r="B5034" s="116">
        <v>7</v>
      </c>
      <c r="C5034" s="116">
        <v>1112102150</v>
      </c>
      <c r="D5034" s="116" t="s">
        <v>11176</v>
      </c>
      <c r="E5034" s="339">
        <v>421814.37</v>
      </c>
      <c r="F5034" s="194">
        <v>3</v>
      </c>
      <c r="G5034" s="194">
        <v>3</v>
      </c>
      <c r="H5034" s="194" t="s">
        <v>10119</v>
      </c>
      <c r="I5034" s="194">
        <f t="shared" si="234"/>
        <v>0</v>
      </c>
      <c r="J5034" s="116" t="s">
        <v>10120</v>
      </c>
      <c r="K5034" s="116" t="s">
        <v>15894</v>
      </c>
      <c r="L5034" s="197">
        <v>45849</v>
      </c>
      <c r="M5034" s="116" t="s">
        <v>16672</v>
      </c>
      <c r="N5034" s="197">
        <v>45989</v>
      </c>
      <c r="O5034" s="388">
        <f t="shared" si="235"/>
        <v>140604.79</v>
      </c>
      <c r="P5034" s="339">
        <f t="shared" si="236"/>
        <v>0</v>
      </c>
    </row>
    <row r="5035" spans="1:16" hidden="1" x14ac:dyDescent="0.25">
      <c r="A5035" s="116">
        <v>140801</v>
      </c>
      <c r="B5035" s="116">
        <v>8</v>
      </c>
      <c r="C5035" s="116">
        <v>1011100040</v>
      </c>
      <c r="D5035" s="116" t="s">
        <v>10481</v>
      </c>
      <c r="E5035" s="339">
        <v>14500</v>
      </c>
      <c r="F5035" s="194">
        <v>10</v>
      </c>
      <c r="G5035" s="194">
        <v>10</v>
      </c>
      <c r="H5035" s="194" t="s">
        <v>10119</v>
      </c>
      <c r="I5035" s="194">
        <f t="shared" si="234"/>
        <v>0</v>
      </c>
      <c r="J5035" s="116" t="s">
        <v>10120</v>
      </c>
      <c r="K5035" s="116" t="s">
        <v>15894</v>
      </c>
      <c r="L5035" s="197">
        <v>45849</v>
      </c>
      <c r="M5035" s="116"/>
      <c r="N5035" s="197">
        <v>45855</v>
      </c>
      <c r="O5035" s="388">
        <f t="shared" si="235"/>
        <v>1450</v>
      </c>
      <c r="P5035" s="339">
        <f t="shared" si="236"/>
        <v>0</v>
      </c>
    </row>
    <row r="5036" spans="1:16" hidden="1" x14ac:dyDescent="0.25">
      <c r="A5036" s="116">
        <v>140801</v>
      </c>
      <c r="B5036" s="116">
        <v>9</v>
      </c>
      <c r="C5036" s="116">
        <v>1019100040</v>
      </c>
      <c r="D5036" s="116" t="s">
        <v>10643</v>
      </c>
      <c r="E5036" s="339">
        <v>14866.65</v>
      </c>
      <c r="F5036" s="194">
        <v>5</v>
      </c>
      <c r="G5036" s="194">
        <v>5</v>
      </c>
      <c r="H5036" s="194" t="s">
        <v>10119</v>
      </c>
      <c r="I5036" s="194">
        <f t="shared" si="234"/>
        <v>0</v>
      </c>
      <c r="J5036" s="116" t="s">
        <v>10120</v>
      </c>
      <c r="K5036" s="116" t="s">
        <v>15894</v>
      </c>
      <c r="L5036" s="197">
        <v>45849</v>
      </c>
      <c r="M5036" s="116"/>
      <c r="N5036" s="197">
        <v>45855</v>
      </c>
      <c r="O5036" s="388">
        <f t="shared" si="235"/>
        <v>2973.33</v>
      </c>
      <c r="P5036" s="339">
        <f t="shared" si="236"/>
        <v>0</v>
      </c>
    </row>
    <row r="5037" spans="1:16" hidden="1" x14ac:dyDescent="0.25">
      <c r="A5037" s="116">
        <v>140801</v>
      </c>
      <c r="B5037" s="116">
        <v>10</v>
      </c>
      <c r="C5037" s="116">
        <v>1016101010</v>
      </c>
      <c r="D5037" s="116" t="s">
        <v>10655</v>
      </c>
      <c r="E5037" s="339">
        <v>37579.74</v>
      </c>
      <c r="F5037" s="194">
        <v>2</v>
      </c>
      <c r="G5037" s="194">
        <v>2</v>
      </c>
      <c r="H5037" s="194" t="s">
        <v>10119</v>
      </c>
      <c r="I5037" s="194">
        <f t="shared" si="234"/>
        <v>0</v>
      </c>
      <c r="J5037" s="116" t="s">
        <v>10120</v>
      </c>
      <c r="K5037" s="116" t="s">
        <v>15894</v>
      </c>
      <c r="L5037" s="197">
        <v>45849</v>
      </c>
      <c r="M5037" s="116"/>
      <c r="N5037" s="197">
        <v>45855</v>
      </c>
      <c r="O5037" s="388">
        <f t="shared" si="235"/>
        <v>18789.87</v>
      </c>
      <c r="P5037" s="339">
        <f t="shared" si="236"/>
        <v>0</v>
      </c>
    </row>
    <row r="5038" spans="1:16" hidden="1" x14ac:dyDescent="0.25">
      <c r="A5038" s="116">
        <v>140801</v>
      </c>
      <c r="B5038" s="116">
        <v>11</v>
      </c>
      <c r="C5038" s="116">
        <v>1016100000</v>
      </c>
      <c r="D5038" s="116" t="s">
        <v>10650</v>
      </c>
      <c r="E5038" s="339">
        <v>41680</v>
      </c>
      <c r="F5038" s="194">
        <v>4</v>
      </c>
      <c r="G5038" s="194">
        <v>4</v>
      </c>
      <c r="H5038" s="194" t="s">
        <v>10119</v>
      </c>
      <c r="I5038" s="194">
        <f t="shared" si="234"/>
        <v>0</v>
      </c>
      <c r="J5038" s="116" t="s">
        <v>10120</v>
      </c>
      <c r="K5038" s="116" t="s">
        <v>15894</v>
      </c>
      <c r="L5038" s="197">
        <v>45849</v>
      </c>
      <c r="M5038" s="116"/>
      <c r="N5038" s="197">
        <v>45855</v>
      </c>
      <c r="O5038" s="388">
        <f t="shared" si="235"/>
        <v>10420</v>
      </c>
      <c r="P5038" s="339">
        <f t="shared" si="236"/>
        <v>0</v>
      </c>
    </row>
    <row r="5039" spans="1:16" hidden="1" x14ac:dyDescent="0.25">
      <c r="A5039" s="116">
        <v>140801</v>
      </c>
      <c r="B5039" s="116">
        <v>12</v>
      </c>
      <c r="C5039" s="116">
        <v>1017102120</v>
      </c>
      <c r="D5039" s="116" t="s">
        <v>10656</v>
      </c>
      <c r="E5039" s="339">
        <v>324000</v>
      </c>
      <c r="F5039" s="194">
        <v>2</v>
      </c>
      <c r="G5039" s="194">
        <v>2</v>
      </c>
      <c r="H5039" s="194" t="s">
        <v>10119</v>
      </c>
      <c r="I5039" s="194">
        <f t="shared" si="234"/>
        <v>0</v>
      </c>
      <c r="J5039" s="116" t="s">
        <v>10120</v>
      </c>
      <c r="K5039" s="116" t="s">
        <v>15894</v>
      </c>
      <c r="L5039" s="197">
        <v>45849</v>
      </c>
      <c r="M5039" s="116"/>
      <c r="N5039" s="197">
        <v>45855</v>
      </c>
      <c r="O5039" s="388">
        <f t="shared" si="235"/>
        <v>162000</v>
      </c>
      <c r="P5039" s="339">
        <f t="shared" si="236"/>
        <v>0</v>
      </c>
    </row>
    <row r="5040" spans="1:16" hidden="1" x14ac:dyDescent="0.25">
      <c r="A5040" s="116">
        <v>140801</v>
      </c>
      <c r="B5040" s="116">
        <v>13</v>
      </c>
      <c r="C5040" s="116">
        <v>1026100140</v>
      </c>
      <c r="D5040" s="116" t="s">
        <v>15618</v>
      </c>
      <c r="E5040" s="339">
        <v>1126488</v>
      </c>
      <c r="F5040" s="194">
        <v>3</v>
      </c>
      <c r="G5040" s="194">
        <v>3</v>
      </c>
      <c r="H5040" s="194" t="s">
        <v>10119</v>
      </c>
      <c r="I5040" s="194">
        <f t="shared" si="234"/>
        <v>0</v>
      </c>
      <c r="J5040" s="116" t="s">
        <v>10120</v>
      </c>
      <c r="K5040" s="116" t="s">
        <v>15894</v>
      </c>
      <c r="L5040" s="197">
        <v>45849</v>
      </c>
      <c r="M5040" s="116" t="s">
        <v>15913</v>
      </c>
      <c r="N5040" s="197">
        <v>45868</v>
      </c>
      <c r="O5040" s="388">
        <f t="shared" si="235"/>
        <v>375496</v>
      </c>
      <c r="P5040" s="339">
        <f t="shared" si="236"/>
        <v>0</v>
      </c>
    </row>
    <row r="5041" spans="1:16" hidden="1" x14ac:dyDescent="0.25">
      <c r="A5041" s="116">
        <v>140801</v>
      </c>
      <c r="B5041" s="116">
        <v>14</v>
      </c>
      <c r="C5041" s="116">
        <v>1523109070</v>
      </c>
      <c r="D5041" s="116" t="s">
        <v>16200</v>
      </c>
      <c r="E5041" s="339">
        <v>5278</v>
      </c>
      <c r="F5041" s="194">
        <v>26</v>
      </c>
      <c r="G5041" s="194">
        <v>26</v>
      </c>
      <c r="H5041" s="194" t="s">
        <v>10119</v>
      </c>
      <c r="I5041" s="194">
        <f t="shared" si="234"/>
        <v>0</v>
      </c>
      <c r="J5041" s="116" t="s">
        <v>10120</v>
      </c>
      <c r="K5041" s="116" t="s">
        <v>15894</v>
      </c>
      <c r="L5041" s="197">
        <v>45849</v>
      </c>
      <c r="M5041" s="116" t="s">
        <v>16669</v>
      </c>
      <c r="N5041" s="197">
        <v>45951</v>
      </c>
      <c r="O5041" s="388">
        <f t="shared" si="235"/>
        <v>203</v>
      </c>
      <c r="P5041" s="339">
        <f t="shared" si="236"/>
        <v>0</v>
      </c>
    </row>
    <row r="5042" spans="1:16" hidden="1" x14ac:dyDescent="0.25">
      <c r="A5042" s="116">
        <v>140801</v>
      </c>
      <c r="B5042" s="116">
        <v>15</v>
      </c>
      <c r="C5042" s="116">
        <v>1112100610</v>
      </c>
      <c r="D5042" s="116" t="s">
        <v>11174</v>
      </c>
      <c r="E5042" s="339">
        <v>22776</v>
      </c>
      <c r="F5042" s="194">
        <v>26</v>
      </c>
      <c r="G5042" s="194">
        <v>26</v>
      </c>
      <c r="H5042" s="194" t="s">
        <v>10119</v>
      </c>
      <c r="I5042" s="194">
        <f t="shared" si="234"/>
        <v>0</v>
      </c>
      <c r="J5042" s="116" t="s">
        <v>10120</v>
      </c>
      <c r="K5042" s="116" t="s">
        <v>15894</v>
      </c>
      <c r="L5042" s="197">
        <v>45849</v>
      </c>
      <c r="M5042" s="197" t="s">
        <v>16680</v>
      </c>
      <c r="N5042" s="197">
        <v>45989</v>
      </c>
      <c r="O5042" s="388">
        <f t="shared" si="235"/>
        <v>876</v>
      </c>
      <c r="P5042" s="339">
        <f t="shared" si="236"/>
        <v>0</v>
      </c>
    </row>
    <row r="5043" spans="1:16" hidden="1" x14ac:dyDescent="0.25">
      <c r="A5043" s="116">
        <v>140801</v>
      </c>
      <c r="B5043" s="116">
        <v>17</v>
      </c>
      <c r="C5043" s="116">
        <v>1010100120</v>
      </c>
      <c r="D5043" s="116" t="s">
        <v>17672</v>
      </c>
      <c r="E5043" s="339">
        <v>17410</v>
      </c>
      <c r="F5043" s="194">
        <v>10</v>
      </c>
      <c r="G5043" s="194">
        <v>10</v>
      </c>
      <c r="H5043" s="194" t="s">
        <v>10119</v>
      </c>
      <c r="I5043" s="194">
        <f t="shared" ref="I5043:I5106" si="237">+F5043-G5043</f>
        <v>0</v>
      </c>
      <c r="J5043" s="116" t="s">
        <v>10120</v>
      </c>
      <c r="K5043" s="116" t="s">
        <v>15894</v>
      </c>
      <c r="L5043" s="197">
        <v>45849</v>
      </c>
      <c r="M5043" s="116"/>
      <c r="N5043" s="197">
        <v>45868</v>
      </c>
      <c r="O5043" s="388">
        <f t="shared" ref="O5043:O5106" si="238">+E5043/F5043</f>
        <v>1741</v>
      </c>
      <c r="P5043" s="339">
        <f t="shared" ref="P5043:P5106" si="239">+O5043*I5043</f>
        <v>0</v>
      </c>
    </row>
    <row r="5044" spans="1:16" hidden="1" x14ac:dyDescent="0.25">
      <c r="A5044" s="116">
        <v>140801</v>
      </c>
      <c r="B5044" s="116">
        <v>18</v>
      </c>
      <c r="C5044" s="116">
        <v>1010100750</v>
      </c>
      <c r="D5044" s="116" t="s">
        <v>11041</v>
      </c>
      <c r="E5044" s="339">
        <v>16700</v>
      </c>
      <c r="F5044" s="194">
        <v>10</v>
      </c>
      <c r="G5044" s="194">
        <v>10</v>
      </c>
      <c r="H5044" s="194" t="s">
        <v>10119</v>
      </c>
      <c r="I5044" s="194">
        <f t="shared" si="237"/>
        <v>0</v>
      </c>
      <c r="J5044" s="116" t="s">
        <v>10120</v>
      </c>
      <c r="K5044" s="116" t="s">
        <v>15894</v>
      </c>
      <c r="L5044" s="197">
        <v>45849</v>
      </c>
      <c r="M5044" s="116"/>
      <c r="N5044" s="197">
        <v>45868</v>
      </c>
      <c r="O5044" s="388">
        <f t="shared" si="238"/>
        <v>1670</v>
      </c>
      <c r="P5044" s="339">
        <f t="shared" si="239"/>
        <v>0</v>
      </c>
    </row>
    <row r="5045" spans="1:16" hidden="1" x14ac:dyDescent="0.25">
      <c r="A5045" s="116">
        <v>140801</v>
      </c>
      <c r="B5045" s="116">
        <v>19</v>
      </c>
      <c r="C5045" s="116">
        <v>1023100340</v>
      </c>
      <c r="D5045" s="116" t="s">
        <v>10969</v>
      </c>
      <c r="E5045" s="339">
        <v>18390</v>
      </c>
      <c r="F5045" s="194">
        <v>1</v>
      </c>
      <c r="G5045" s="194">
        <v>1</v>
      </c>
      <c r="H5045" s="194" t="s">
        <v>10119</v>
      </c>
      <c r="I5045" s="194">
        <f t="shared" si="237"/>
        <v>0</v>
      </c>
      <c r="J5045" s="116" t="s">
        <v>10120</v>
      </c>
      <c r="K5045" s="116" t="s">
        <v>15894</v>
      </c>
      <c r="L5045" s="197">
        <v>45849</v>
      </c>
      <c r="M5045" s="116"/>
      <c r="N5045" s="197">
        <v>45868</v>
      </c>
      <c r="O5045" s="388">
        <f t="shared" si="238"/>
        <v>18390</v>
      </c>
      <c r="P5045" s="339">
        <f t="shared" si="239"/>
        <v>0</v>
      </c>
    </row>
    <row r="5046" spans="1:16" hidden="1" x14ac:dyDescent="0.25">
      <c r="A5046" s="116">
        <v>140801</v>
      </c>
      <c r="B5046" s="116">
        <v>20</v>
      </c>
      <c r="C5046" s="116">
        <v>1023100140</v>
      </c>
      <c r="D5046" s="116" t="s">
        <v>11171</v>
      </c>
      <c r="E5046" s="339">
        <v>18390</v>
      </c>
      <c r="F5046" s="194">
        <v>1</v>
      </c>
      <c r="G5046" s="194">
        <v>1</v>
      </c>
      <c r="H5046" s="194" t="s">
        <v>10119</v>
      </c>
      <c r="I5046" s="194">
        <f t="shared" si="237"/>
        <v>0</v>
      </c>
      <c r="J5046" s="116" t="s">
        <v>10120</v>
      </c>
      <c r="K5046" s="116" t="s">
        <v>15894</v>
      </c>
      <c r="L5046" s="197">
        <v>45849</v>
      </c>
      <c r="M5046" s="116"/>
      <c r="N5046" s="197">
        <v>45868</v>
      </c>
      <c r="O5046" s="388">
        <f t="shared" si="238"/>
        <v>18390</v>
      </c>
      <c r="P5046" s="339">
        <f t="shared" si="239"/>
        <v>0</v>
      </c>
    </row>
    <row r="5047" spans="1:16" hidden="1" x14ac:dyDescent="0.25">
      <c r="A5047" s="116">
        <v>140801</v>
      </c>
      <c r="B5047" s="116">
        <v>22</v>
      </c>
      <c r="C5047" s="116">
        <v>1016101340</v>
      </c>
      <c r="D5047" s="116" t="s">
        <v>10489</v>
      </c>
      <c r="E5047" s="339">
        <v>4937</v>
      </c>
      <c r="F5047" s="194">
        <v>1</v>
      </c>
      <c r="G5047" s="194">
        <v>1</v>
      </c>
      <c r="H5047" s="194" t="s">
        <v>10119</v>
      </c>
      <c r="I5047" s="194">
        <f t="shared" si="237"/>
        <v>0</v>
      </c>
      <c r="J5047" s="116" t="s">
        <v>10120</v>
      </c>
      <c r="K5047" s="116" t="s">
        <v>15894</v>
      </c>
      <c r="L5047" s="197">
        <v>45849</v>
      </c>
      <c r="M5047" s="116"/>
      <c r="N5047" s="197">
        <v>45887</v>
      </c>
      <c r="O5047" s="388">
        <f t="shared" si="238"/>
        <v>4937</v>
      </c>
      <c r="P5047" s="339">
        <f t="shared" si="239"/>
        <v>0</v>
      </c>
    </row>
    <row r="5048" spans="1:16" hidden="1" x14ac:dyDescent="0.25">
      <c r="A5048" s="116">
        <v>140801</v>
      </c>
      <c r="B5048" s="116">
        <v>23</v>
      </c>
      <c r="C5048" s="116">
        <v>1112102170</v>
      </c>
      <c r="D5048" s="116" t="s">
        <v>11177</v>
      </c>
      <c r="E5048" s="339">
        <v>823729.5</v>
      </c>
      <c r="F5048" s="194">
        <v>15</v>
      </c>
      <c r="G5048" s="194">
        <v>15</v>
      </c>
      <c r="H5048" s="194" t="s">
        <v>10119</v>
      </c>
      <c r="I5048" s="194">
        <f t="shared" si="237"/>
        <v>0</v>
      </c>
      <c r="J5048" s="116" t="s">
        <v>10120</v>
      </c>
      <c r="K5048" s="116" t="s">
        <v>15894</v>
      </c>
      <c r="L5048" s="197">
        <v>45849</v>
      </c>
      <c r="M5048" s="116" t="s">
        <v>16686</v>
      </c>
      <c r="N5048" s="197">
        <v>45989</v>
      </c>
      <c r="O5048" s="388">
        <f t="shared" si="238"/>
        <v>54915.3</v>
      </c>
      <c r="P5048" s="339">
        <f t="shared" si="239"/>
        <v>0</v>
      </c>
    </row>
    <row r="5049" spans="1:16" hidden="1" x14ac:dyDescent="0.25">
      <c r="A5049" s="116">
        <v>140801</v>
      </c>
      <c r="B5049" s="116">
        <v>24</v>
      </c>
      <c r="C5049" s="116">
        <v>1316103600</v>
      </c>
      <c r="D5049" s="116" t="s">
        <v>17493</v>
      </c>
      <c r="E5049" s="339">
        <v>650343.19999999995</v>
      </c>
      <c r="F5049" s="194">
        <v>20</v>
      </c>
      <c r="G5049" s="194">
        <v>20</v>
      </c>
      <c r="H5049" s="194" t="s">
        <v>10119</v>
      </c>
      <c r="I5049" s="194">
        <f t="shared" si="237"/>
        <v>0</v>
      </c>
      <c r="J5049" s="116" t="s">
        <v>10120</v>
      </c>
      <c r="K5049" s="116" t="s">
        <v>15894</v>
      </c>
      <c r="L5049" s="197">
        <v>45849</v>
      </c>
      <c r="M5049" s="116"/>
      <c r="N5049" s="197">
        <v>45855</v>
      </c>
      <c r="O5049" s="388">
        <f t="shared" si="238"/>
        <v>32517.159999999996</v>
      </c>
      <c r="P5049" s="339">
        <f t="shared" si="239"/>
        <v>0</v>
      </c>
    </row>
    <row r="5050" spans="1:16" hidden="1" x14ac:dyDescent="0.25">
      <c r="A5050" s="116">
        <v>140801</v>
      </c>
      <c r="B5050" s="116">
        <v>25</v>
      </c>
      <c r="C5050" s="116">
        <v>1013100150</v>
      </c>
      <c r="D5050" s="116" t="s">
        <v>11138</v>
      </c>
      <c r="E5050" s="339">
        <v>175240</v>
      </c>
      <c r="F5050" s="194">
        <v>4</v>
      </c>
      <c r="G5050" s="194">
        <v>4</v>
      </c>
      <c r="H5050" s="194" t="s">
        <v>10119</v>
      </c>
      <c r="I5050" s="194">
        <f t="shared" si="237"/>
        <v>0</v>
      </c>
      <c r="J5050" s="116" t="s">
        <v>10120</v>
      </c>
      <c r="K5050" s="116" t="s">
        <v>15894</v>
      </c>
      <c r="L5050" s="197">
        <v>45849</v>
      </c>
      <c r="M5050" s="116"/>
      <c r="N5050" s="197">
        <v>45855</v>
      </c>
      <c r="O5050" s="388">
        <f t="shared" si="238"/>
        <v>43810</v>
      </c>
      <c r="P5050" s="339">
        <f t="shared" si="239"/>
        <v>0</v>
      </c>
    </row>
    <row r="5051" spans="1:16" hidden="1" x14ac:dyDescent="0.25">
      <c r="A5051" s="116">
        <v>140801</v>
      </c>
      <c r="B5051" s="116">
        <v>26</v>
      </c>
      <c r="C5051" s="116">
        <v>1010101070</v>
      </c>
      <c r="D5051" s="116" t="s">
        <v>8794</v>
      </c>
      <c r="E5051" s="339">
        <v>164781</v>
      </c>
      <c r="F5051" s="194">
        <v>4</v>
      </c>
      <c r="G5051" s="194">
        <f>2+2</f>
        <v>4</v>
      </c>
      <c r="H5051" s="194" t="s">
        <v>10119</v>
      </c>
      <c r="I5051" s="194">
        <f t="shared" si="237"/>
        <v>0</v>
      </c>
      <c r="J5051" s="116" t="s">
        <v>10120</v>
      </c>
      <c r="K5051" s="116" t="s">
        <v>15894</v>
      </c>
      <c r="L5051" s="197">
        <v>45849</v>
      </c>
      <c r="M5051" s="116" t="s">
        <v>16435</v>
      </c>
      <c r="N5051" s="197">
        <v>45908</v>
      </c>
      <c r="O5051" s="388">
        <f t="shared" si="238"/>
        <v>41195.25</v>
      </c>
      <c r="P5051" s="339">
        <f t="shared" si="239"/>
        <v>0</v>
      </c>
    </row>
    <row r="5052" spans="1:16" hidden="1" x14ac:dyDescent="0.25">
      <c r="A5052" s="116">
        <v>140827</v>
      </c>
      <c r="B5052" s="116">
        <v>7</v>
      </c>
      <c r="C5052" s="116">
        <v>1310101730</v>
      </c>
      <c r="D5052" s="116" t="s">
        <v>17572</v>
      </c>
      <c r="E5052" s="339">
        <v>138690</v>
      </c>
      <c r="F5052" s="194">
        <v>1</v>
      </c>
      <c r="G5052" s="194">
        <v>1</v>
      </c>
      <c r="H5052" s="194" t="s">
        <v>10119</v>
      </c>
      <c r="I5052" s="194">
        <f t="shared" si="237"/>
        <v>0</v>
      </c>
      <c r="J5052" s="116" t="s">
        <v>10120</v>
      </c>
      <c r="K5052" s="116" t="s">
        <v>15536</v>
      </c>
      <c r="L5052" s="197">
        <v>45852</v>
      </c>
      <c r="M5052" s="116"/>
      <c r="N5052" s="197">
        <v>45862</v>
      </c>
      <c r="O5052" s="388">
        <f t="shared" si="238"/>
        <v>138690</v>
      </c>
      <c r="P5052" s="339">
        <f t="shared" si="239"/>
        <v>0</v>
      </c>
    </row>
    <row r="5053" spans="1:16" hidden="1" x14ac:dyDescent="0.25">
      <c r="A5053" s="116">
        <v>140827</v>
      </c>
      <c r="B5053" s="116">
        <v>1</v>
      </c>
      <c r="C5053" s="116">
        <v>1315103580</v>
      </c>
      <c r="D5053" s="116" t="s">
        <v>11257</v>
      </c>
      <c r="E5053" s="339">
        <v>435674</v>
      </c>
      <c r="F5053" s="194">
        <v>1</v>
      </c>
      <c r="G5053" s="194">
        <v>1</v>
      </c>
      <c r="H5053" s="194" t="s">
        <v>10119</v>
      </c>
      <c r="I5053" s="194">
        <f t="shared" si="237"/>
        <v>0</v>
      </c>
      <c r="J5053" s="116" t="s">
        <v>10120</v>
      </c>
      <c r="K5053" s="116" t="s">
        <v>15536</v>
      </c>
      <c r="L5053" s="197">
        <v>45852</v>
      </c>
      <c r="M5053" s="116"/>
      <c r="N5053" s="197">
        <v>45862</v>
      </c>
      <c r="O5053" s="388">
        <f t="shared" si="238"/>
        <v>435674</v>
      </c>
      <c r="P5053" s="339">
        <f t="shared" si="239"/>
        <v>0</v>
      </c>
    </row>
    <row r="5054" spans="1:16" hidden="1" x14ac:dyDescent="0.25">
      <c r="A5054" s="116">
        <v>140827</v>
      </c>
      <c r="B5054" s="116">
        <v>6</v>
      </c>
      <c r="C5054" s="116">
        <v>1316107620</v>
      </c>
      <c r="D5054" s="116" t="s">
        <v>8566</v>
      </c>
      <c r="E5054" s="339">
        <v>67722</v>
      </c>
      <c r="F5054" s="194">
        <v>2</v>
      </c>
      <c r="G5054" s="194">
        <v>2</v>
      </c>
      <c r="H5054" s="194" t="s">
        <v>10119</v>
      </c>
      <c r="I5054" s="194">
        <f t="shared" si="237"/>
        <v>0</v>
      </c>
      <c r="J5054" s="116" t="s">
        <v>10120</v>
      </c>
      <c r="K5054" s="116" t="s">
        <v>15536</v>
      </c>
      <c r="L5054" s="197">
        <v>45852</v>
      </c>
      <c r="M5054" s="116"/>
      <c r="N5054" s="197">
        <v>45902</v>
      </c>
      <c r="O5054" s="388">
        <f t="shared" si="238"/>
        <v>33861</v>
      </c>
      <c r="P5054" s="339">
        <f t="shared" si="239"/>
        <v>0</v>
      </c>
    </row>
    <row r="5055" spans="1:16" hidden="1" x14ac:dyDescent="0.25">
      <c r="A5055" s="116">
        <v>140827</v>
      </c>
      <c r="B5055" s="116">
        <v>5</v>
      </c>
      <c r="C5055" s="116">
        <v>1316107630</v>
      </c>
      <c r="D5055" s="116" t="s">
        <v>15788</v>
      </c>
      <c r="E5055" s="339">
        <v>46560</v>
      </c>
      <c r="F5055" s="194">
        <v>1</v>
      </c>
      <c r="G5055" s="194">
        <v>1</v>
      </c>
      <c r="H5055" s="194" t="s">
        <v>10119</v>
      </c>
      <c r="I5055" s="194">
        <f t="shared" si="237"/>
        <v>0</v>
      </c>
      <c r="J5055" s="116" t="s">
        <v>10120</v>
      </c>
      <c r="K5055" s="116" t="s">
        <v>15536</v>
      </c>
      <c r="L5055" s="197">
        <v>45852</v>
      </c>
      <c r="M5055" s="116"/>
      <c r="N5055" s="197">
        <v>45903</v>
      </c>
      <c r="O5055" s="388">
        <f t="shared" si="238"/>
        <v>46560</v>
      </c>
      <c r="P5055" s="339">
        <f t="shared" si="239"/>
        <v>0</v>
      </c>
    </row>
    <row r="5056" spans="1:16" hidden="1" x14ac:dyDescent="0.25">
      <c r="A5056" s="116">
        <v>140827</v>
      </c>
      <c r="B5056" s="116">
        <v>4</v>
      </c>
      <c r="C5056" s="116">
        <v>1316107640</v>
      </c>
      <c r="D5056" s="116" t="s">
        <v>11260</v>
      </c>
      <c r="E5056" s="339">
        <v>124324</v>
      </c>
      <c r="F5056" s="194">
        <v>1</v>
      </c>
      <c r="G5056" s="194">
        <v>1</v>
      </c>
      <c r="H5056" s="194" t="s">
        <v>10119</v>
      </c>
      <c r="I5056" s="194">
        <f t="shared" si="237"/>
        <v>0</v>
      </c>
      <c r="J5056" s="116" t="s">
        <v>10120</v>
      </c>
      <c r="K5056" s="116" t="s">
        <v>15536</v>
      </c>
      <c r="L5056" s="197">
        <v>45852</v>
      </c>
      <c r="M5056" s="116"/>
      <c r="N5056" s="197">
        <v>45869</v>
      </c>
      <c r="O5056" s="388">
        <f t="shared" si="238"/>
        <v>124324</v>
      </c>
      <c r="P5056" s="339">
        <f t="shared" si="239"/>
        <v>0</v>
      </c>
    </row>
    <row r="5057" spans="1:16" hidden="1" x14ac:dyDescent="0.25">
      <c r="A5057" s="116">
        <v>140827</v>
      </c>
      <c r="B5057" s="116">
        <v>8</v>
      </c>
      <c r="C5057" s="116">
        <v>1318100740</v>
      </c>
      <c r="D5057" s="116" t="s">
        <v>11266</v>
      </c>
      <c r="E5057" s="339">
        <v>71500</v>
      </c>
      <c r="F5057" s="194">
        <v>1</v>
      </c>
      <c r="G5057" s="194">
        <v>1</v>
      </c>
      <c r="H5057" s="194" t="s">
        <v>10119</v>
      </c>
      <c r="I5057" s="194">
        <f t="shared" si="237"/>
        <v>0</v>
      </c>
      <c r="J5057" s="116" t="s">
        <v>10120</v>
      </c>
      <c r="K5057" s="116" t="s">
        <v>15536</v>
      </c>
      <c r="L5057" s="197">
        <v>45852</v>
      </c>
      <c r="M5057" s="116"/>
      <c r="N5057" s="197">
        <v>45862</v>
      </c>
      <c r="O5057" s="388">
        <f t="shared" si="238"/>
        <v>71500</v>
      </c>
      <c r="P5057" s="339">
        <f t="shared" si="239"/>
        <v>0</v>
      </c>
    </row>
    <row r="5058" spans="1:16" hidden="1" x14ac:dyDescent="0.25">
      <c r="A5058" s="116">
        <v>140827</v>
      </c>
      <c r="B5058" s="116">
        <v>2</v>
      </c>
      <c r="C5058" s="116">
        <v>1318100760</v>
      </c>
      <c r="D5058" s="116" t="s">
        <v>7867</v>
      </c>
      <c r="E5058" s="339">
        <v>210461</v>
      </c>
      <c r="F5058" s="194">
        <v>1</v>
      </c>
      <c r="G5058" s="194">
        <v>1</v>
      </c>
      <c r="H5058" s="194" t="s">
        <v>10119</v>
      </c>
      <c r="I5058" s="194">
        <f t="shared" si="237"/>
        <v>0</v>
      </c>
      <c r="J5058" s="116" t="s">
        <v>10120</v>
      </c>
      <c r="K5058" s="116" t="s">
        <v>15536</v>
      </c>
      <c r="L5058" s="197">
        <v>45852</v>
      </c>
      <c r="M5058" s="116"/>
      <c r="N5058" s="197">
        <v>45862</v>
      </c>
      <c r="O5058" s="388">
        <f t="shared" si="238"/>
        <v>210461</v>
      </c>
      <c r="P5058" s="339">
        <f t="shared" si="239"/>
        <v>0</v>
      </c>
    </row>
    <row r="5059" spans="1:16" hidden="1" x14ac:dyDescent="0.25">
      <c r="A5059" s="116">
        <v>140827</v>
      </c>
      <c r="B5059" s="116">
        <v>9</v>
      </c>
      <c r="C5059" s="116">
        <v>1318100920</v>
      </c>
      <c r="D5059" s="116" t="s">
        <v>11267</v>
      </c>
      <c r="E5059" s="339">
        <v>903500</v>
      </c>
      <c r="F5059" s="194">
        <v>1</v>
      </c>
      <c r="G5059" s="194">
        <v>1</v>
      </c>
      <c r="H5059" s="194" t="s">
        <v>10119</v>
      </c>
      <c r="I5059" s="194">
        <f t="shared" si="237"/>
        <v>0</v>
      </c>
      <c r="J5059" s="116" t="s">
        <v>10120</v>
      </c>
      <c r="K5059" s="116" t="s">
        <v>15536</v>
      </c>
      <c r="L5059" s="197">
        <v>45852</v>
      </c>
      <c r="M5059" s="116"/>
      <c r="N5059" s="197">
        <v>45902</v>
      </c>
      <c r="O5059" s="388">
        <f t="shared" si="238"/>
        <v>903500</v>
      </c>
      <c r="P5059" s="339">
        <f t="shared" si="239"/>
        <v>0</v>
      </c>
    </row>
    <row r="5060" spans="1:16" hidden="1" x14ac:dyDescent="0.25">
      <c r="A5060" s="116">
        <v>140827</v>
      </c>
      <c r="B5060" s="116">
        <v>3</v>
      </c>
      <c r="C5060" s="116">
        <v>1318105370</v>
      </c>
      <c r="D5060" s="116" t="s">
        <v>7236</v>
      </c>
      <c r="E5060" s="339">
        <v>128637</v>
      </c>
      <c r="F5060" s="194">
        <v>1</v>
      </c>
      <c r="G5060" s="194">
        <v>1</v>
      </c>
      <c r="H5060" s="194" t="s">
        <v>10119</v>
      </c>
      <c r="I5060" s="194">
        <f t="shared" si="237"/>
        <v>0</v>
      </c>
      <c r="J5060" s="116" t="s">
        <v>10120</v>
      </c>
      <c r="K5060" s="116" t="s">
        <v>15536</v>
      </c>
      <c r="L5060" s="197">
        <v>45852</v>
      </c>
      <c r="M5060" s="116"/>
      <c r="N5060" s="197">
        <v>45862</v>
      </c>
      <c r="O5060" s="388">
        <f t="shared" si="238"/>
        <v>128637</v>
      </c>
      <c r="P5060" s="339">
        <f t="shared" si="239"/>
        <v>0</v>
      </c>
    </row>
    <row r="5061" spans="1:16" hidden="1" x14ac:dyDescent="0.25">
      <c r="A5061" s="116">
        <v>140828</v>
      </c>
      <c r="B5061" s="116">
        <v>4</v>
      </c>
      <c r="C5061" s="116">
        <v>1310106970</v>
      </c>
      <c r="D5061" s="116" t="s">
        <v>11245</v>
      </c>
      <c r="E5061" s="339">
        <v>29900</v>
      </c>
      <c r="F5061" s="194">
        <v>1</v>
      </c>
      <c r="G5061" s="194">
        <v>1</v>
      </c>
      <c r="H5061" s="194" t="s">
        <v>10119</v>
      </c>
      <c r="I5061" s="194">
        <f t="shared" si="237"/>
        <v>0</v>
      </c>
      <c r="J5061" s="116" t="s">
        <v>10120</v>
      </c>
      <c r="K5061" s="116" t="s">
        <v>15929</v>
      </c>
      <c r="L5061" s="197">
        <v>45852</v>
      </c>
      <c r="M5061" s="116"/>
      <c r="N5061" s="197">
        <v>45862</v>
      </c>
      <c r="O5061" s="388">
        <f t="shared" si="238"/>
        <v>29900</v>
      </c>
      <c r="P5061" s="339">
        <f t="shared" si="239"/>
        <v>0</v>
      </c>
    </row>
    <row r="5062" spans="1:16" hidden="1" x14ac:dyDescent="0.25">
      <c r="A5062" s="116">
        <v>140828</v>
      </c>
      <c r="B5062" s="116">
        <v>5</v>
      </c>
      <c r="C5062" s="116">
        <v>1316107630</v>
      </c>
      <c r="D5062" s="116" t="s">
        <v>15788</v>
      </c>
      <c r="E5062" s="339">
        <v>46560</v>
      </c>
      <c r="F5062" s="194">
        <v>1</v>
      </c>
      <c r="G5062" s="194">
        <v>1</v>
      </c>
      <c r="H5062" s="194" t="s">
        <v>10119</v>
      </c>
      <c r="I5062" s="194">
        <f t="shared" si="237"/>
        <v>0</v>
      </c>
      <c r="J5062" s="116" t="s">
        <v>10120</v>
      </c>
      <c r="K5062" s="116" t="s">
        <v>15929</v>
      </c>
      <c r="L5062" s="197">
        <v>45852</v>
      </c>
      <c r="M5062" s="116"/>
      <c r="N5062" s="197">
        <v>45862</v>
      </c>
      <c r="O5062" s="388">
        <f t="shared" si="238"/>
        <v>46560</v>
      </c>
      <c r="P5062" s="339">
        <f t="shared" si="239"/>
        <v>0</v>
      </c>
    </row>
    <row r="5063" spans="1:16" hidden="1" x14ac:dyDescent="0.25">
      <c r="A5063" s="116">
        <v>140828</v>
      </c>
      <c r="B5063" s="116">
        <v>3</v>
      </c>
      <c r="C5063" s="116">
        <v>1318100230</v>
      </c>
      <c r="D5063" s="116" t="s">
        <v>17756</v>
      </c>
      <c r="E5063" s="339">
        <v>401515</v>
      </c>
      <c r="F5063" s="194">
        <v>1</v>
      </c>
      <c r="G5063" s="194">
        <v>1</v>
      </c>
      <c r="H5063" s="194" t="s">
        <v>10119</v>
      </c>
      <c r="I5063" s="194">
        <f t="shared" si="237"/>
        <v>0</v>
      </c>
      <c r="J5063" s="116" t="s">
        <v>10120</v>
      </c>
      <c r="K5063" s="116" t="s">
        <v>15929</v>
      </c>
      <c r="L5063" s="197">
        <v>45852</v>
      </c>
      <c r="M5063" s="116"/>
      <c r="N5063" s="197">
        <v>45862</v>
      </c>
      <c r="O5063" s="388">
        <f t="shared" si="238"/>
        <v>401515</v>
      </c>
      <c r="P5063" s="339">
        <f t="shared" si="239"/>
        <v>0</v>
      </c>
    </row>
    <row r="5064" spans="1:16" hidden="1" x14ac:dyDescent="0.25">
      <c r="A5064" s="116">
        <v>140828</v>
      </c>
      <c r="B5064" s="116">
        <v>1</v>
      </c>
      <c r="C5064" s="116">
        <v>1318102450</v>
      </c>
      <c r="D5064" s="116" t="s">
        <v>11268</v>
      </c>
      <c r="E5064" s="339">
        <v>368352</v>
      </c>
      <c r="F5064" s="194">
        <v>3</v>
      </c>
      <c r="G5064" s="194">
        <f>1+2</f>
        <v>3</v>
      </c>
      <c r="H5064" s="194" t="s">
        <v>10119</v>
      </c>
      <c r="I5064" s="194">
        <f t="shared" si="237"/>
        <v>0</v>
      </c>
      <c r="J5064" s="116" t="s">
        <v>10120</v>
      </c>
      <c r="K5064" s="116" t="s">
        <v>15929</v>
      </c>
      <c r="L5064" s="197">
        <v>45852</v>
      </c>
      <c r="M5064" s="116" t="s">
        <v>17097</v>
      </c>
      <c r="N5064" s="197">
        <v>45993</v>
      </c>
      <c r="O5064" s="388">
        <f t="shared" si="238"/>
        <v>122784</v>
      </c>
      <c r="P5064" s="339">
        <f t="shared" si="239"/>
        <v>0</v>
      </c>
    </row>
    <row r="5065" spans="1:16" hidden="1" x14ac:dyDescent="0.25">
      <c r="A5065" s="116">
        <v>140828</v>
      </c>
      <c r="B5065" s="116">
        <v>2</v>
      </c>
      <c r="C5065" s="116">
        <v>1323100700</v>
      </c>
      <c r="D5065" s="116" t="s">
        <v>17567</v>
      </c>
      <c r="E5065" s="339">
        <v>104755</v>
      </c>
      <c r="F5065" s="194">
        <v>1</v>
      </c>
      <c r="G5065" s="194">
        <v>1</v>
      </c>
      <c r="H5065" s="194" t="s">
        <v>10119</v>
      </c>
      <c r="I5065" s="194">
        <f t="shared" si="237"/>
        <v>0</v>
      </c>
      <c r="J5065" s="116" t="s">
        <v>10120</v>
      </c>
      <c r="K5065" s="116" t="s">
        <v>15929</v>
      </c>
      <c r="L5065" s="197">
        <v>45852</v>
      </c>
      <c r="M5065" s="116"/>
      <c r="N5065" s="197">
        <v>45862</v>
      </c>
      <c r="O5065" s="388">
        <f t="shared" si="238"/>
        <v>104755</v>
      </c>
      <c r="P5065" s="339">
        <f t="shared" si="239"/>
        <v>0</v>
      </c>
    </row>
    <row r="5066" spans="1:16" hidden="1" x14ac:dyDescent="0.25">
      <c r="A5066" s="116">
        <v>140842</v>
      </c>
      <c r="B5066" s="116">
        <v>1</v>
      </c>
      <c r="C5066" s="116">
        <v>1027100250</v>
      </c>
      <c r="D5066" s="116" t="s">
        <v>10840</v>
      </c>
      <c r="E5066" s="339">
        <v>979800</v>
      </c>
      <c r="F5066" s="194">
        <v>2</v>
      </c>
      <c r="G5066" s="194">
        <v>2</v>
      </c>
      <c r="H5066" s="194" t="s">
        <v>10119</v>
      </c>
      <c r="I5066" s="194">
        <f t="shared" si="237"/>
        <v>0</v>
      </c>
      <c r="J5066" s="116" t="s">
        <v>10126</v>
      </c>
      <c r="K5066" s="116" t="s">
        <v>15457</v>
      </c>
      <c r="L5066" s="197">
        <v>45852</v>
      </c>
      <c r="M5066" s="116" t="s">
        <v>15904</v>
      </c>
      <c r="N5066" s="197">
        <v>45860</v>
      </c>
      <c r="O5066" s="388">
        <f t="shared" si="238"/>
        <v>489900</v>
      </c>
      <c r="P5066" s="339">
        <f t="shared" si="239"/>
        <v>0</v>
      </c>
    </row>
    <row r="5067" spans="1:16" hidden="1" x14ac:dyDescent="0.25">
      <c r="A5067" s="116">
        <v>140920</v>
      </c>
      <c r="B5067" s="116">
        <v>1</v>
      </c>
      <c r="C5067" s="116">
        <v>1315105070</v>
      </c>
      <c r="D5067" s="116" t="s">
        <v>11913</v>
      </c>
      <c r="E5067" s="339">
        <v>66255</v>
      </c>
      <c r="F5067" s="194">
        <v>1</v>
      </c>
      <c r="G5067" s="194">
        <v>1</v>
      </c>
      <c r="H5067" s="194" t="s">
        <v>10119</v>
      </c>
      <c r="I5067" s="194">
        <f t="shared" si="237"/>
        <v>0</v>
      </c>
      <c r="J5067" s="116" t="s">
        <v>10126</v>
      </c>
      <c r="K5067" s="116" t="s">
        <v>11657</v>
      </c>
      <c r="L5067" s="197">
        <v>45852</v>
      </c>
      <c r="M5067" s="116" t="s">
        <v>15905</v>
      </c>
      <c r="N5067" s="197">
        <v>45881</v>
      </c>
      <c r="O5067" s="388">
        <f t="shared" si="238"/>
        <v>66255</v>
      </c>
      <c r="P5067" s="339">
        <f t="shared" si="239"/>
        <v>0</v>
      </c>
    </row>
    <row r="5068" spans="1:16" hidden="1" x14ac:dyDescent="0.25">
      <c r="A5068" s="116">
        <v>140928</v>
      </c>
      <c r="B5068" s="116">
        <v>1</v>
      </c>
      <c r="C5068" s="116">
        <v>1028100350</v>
      </c>
      <c r="D5068" s="116" t="s">
        <v>15202</v>
      </c>
      <c r="E5068" s="339">
        <v>13286.22</v>
      </c>
      <c r="F5068" s="194">
        <v>3</v>
      </c>
      <c r="G5068" s="194">
        <v>3</v>
      </c>
      <c r="H5068" s="194" t="s">
        <v>10119</v>
      </c>
      <c r="I5068" s="194">
        <f t="shared" si="237"/>
        <v>0</v>
      </c>
      <c r="J5068" s="116" t="s">
        <v>10120</v>
      </c>
      <c r="K5068" s="116" t="s">
        <v>10121</v>
      </c>
      <c r="L5068" s="197">
        <v>45859</v>
      </c>
      <c r="M5068" s="116" t="s">
        <v>17847</v>
      </c>
      <c r="N5068" s="197">
        <v>45868</v>
      </c>
      <c r="O5068" s="388">
        <f t="shared" si="238"/>
        <v>4428.74</v>
      </c>
      <c r="P5068" s="339">
        <f t="shared" si="239"/>
        <v>0</v>
      </c>
    </row>
    <row r="5069" spans="1:16" hidden="1" x14ac:dyDescent="0.25">
      <c r="A5069" s="116">
        <v>140937</v>
      </c>
      <c r="B5069" s="116">
        <v>2</v>
      </c>
      <c r="C5069" s="116">
        <v>1211101660</v>
      </c>
      <c r="D5069" s="116" t="s">
        <v>17836</v>
      </c>
      <c r="E5069" s="339">
        <v>45995</v>
      </c>
      <c r="F5069" s="194">
        <v>1</v>
      </c>
      <c r="G5069" s="194">
        <v>1</v>
      </c>
      <c r="H5069" s="194" t="s">
        <v>10119</v>
      </c>
      <c r="I5069" s="194">
        <f t="shared" si="237"/>
        <v>0</v>
      </c>
      <c r="J5069" s="116" t="s">
        <v>10126</v>
      </c>
      <c r="K5069" s="116" t="s">
        <v>15739</v>
      </c>
      <c r="L5069" s="197">
        <v>45852</v>
      </c>
      <c r="M5069" s="116"/>
      <c r="N5069" s="197">
        <v>45852</v>
      </c>
      <c r="O5069" s="388">
        <f t="shared" si="238"/>
        <v>45995</v>
      </c>
      <c r="P5069" s="339">
        <f t="shared" si="239"/>
        <v>0</v>
      </c>
    </row>
    <row r="5070" spans="1:16" hidden="1" x14ac:dyDescent="0.25">
      <c r="A5070" s="116">
        <v>140937</v>
      </c>
      <c r="B5070" s="116">
        <v>1</v>
      </c>
      <c r="C5070" s="116">
        <v>1219102900</v>
      </c>
      <c r="D5070" s="116" t="s">
        <v>10562</v>
      </c>
      <c r="E5070" s="339">
        <v>133612</v>
      </c>
      <c r="F5070" s="194">
        <v>1</v>
      </c>
      <c r="G5070" s="194">
        <v>1</v>
      </c>
      <c r="H5070" s="194" t="s">
        <v>10119</v>
      </c>
      <c r="I5070" s="194">
        <f t="shared" si="237"/>
        <v>0</v>
      </c>
      <c r="J5070" s="116" t="s">
        <v>10126</v>
      </c>
      <c r="K5070" s="116" t="s">
        <v>15739</v>
      </c>
      <c r="L5070" s="197">
        <v>45852</v>
      </c>
      <c r="M5070" s="116"/>
      <c r="N5070" s="197">
        <v>45852</v>
      </c>
      <c r="O5070" s="388">
        <f t="shared" si="238"/>
        <v>133612</v>
      </c>
      <c r="P5070" s="339">
        <f t="shared" si="239"/>
        <v>0</v>
      </c>
    </row>
    <row r="5071" spans="1:16" hidden="1" x14ac:dyDescent="0.25">
      <c r="A5071" s="116">
        <v>140997</v>
      </c>
      <c r="B5071" s="116">
        <v>12</v>
      </c>
      <c r="C5071" s="116">
        <v>1010100120</v>
      </c>
      <c r="D5071" s="116" t="s">
        <v>17672</v>
      </c>
      <c r="E5071" s="339">
        <v>17410</v>
      </c>
      <c r="F5071" s="194">
        <v>10</v>
      </c>
      <c r="G5071" s="194">
        <v>10</v>
      </c>
      <c r="H5071" s="194" t="s">
        <v>10119</v>
      </c>
      <c r="I5071" s="194">
        <f t="shared" si="237"/>
        <v>0</v>
      </c>
      <c r="J5071" s="116" t="s">
        <v>10126</v>
      </c>
      <c r="K5071" s="116" t="s">
        <v>15457</v>
      </c>
      <c r="L5071" s="197">
        <v>45854</v>
      </c>
      <c r="M5071" s="116"/>
      <c r="N5071" s="197">
        <v>45868</v>
      </c>
      <c r="O5071" s="388">
        <f t="shared" si="238"/>
        <v>1741</v>
      </c>
      <c r="P5071" s="339">
        <f t="shared" si="239"/>
        <v>0</v>
      </c>
    </row>
    <row r="5072" spans="1:16" hidden="1" x14ac:dyDescent="0.25">
      <c r="A5072" s="116">
        <v>140997</v>
      </c>
      <c r="B5072" s="116">
        <v>11</v>
      </c>
      <c r="C5072" s="116">
        <v>1010101070</v>
      </c>
      <c r="D5072" s="116" t="s">
        <v>8794</v>
      </c>
      <c r="E5072" s="339">
        <v>82391</v>
      </c>
      <c r="F5072" s="194">
        <v>2</v>
      </c>
      <c r="G5072" s="194">
        <v>2</v>
      </c>
      <c r="H5072" s="194" t="s">
        <v>10119</v>
      </c>
      <c r="I5072" s="194">
        <f t="shared" si="237"/>
        <v>0</v>
      </c>
      <c r="J5072" s="116" t="s">
        <v>10126</v>
      </c>
      <c r="K5072" s="116" t="s">
        <v>15457</v>
      </c>
      <c r="L5072" s="197">
        <v>45854</v>
      </c>
      <c r="M5072" s="116"/>
      <c r="N5072" s="197">
        <v>45854</v>
      </c>
      <c r="O5072" s="388">
        <f t="shared" si="238"/>
        <v>41195.5</v>
      </c>
      <c r="P5072" s="339">
        <f t="shared" si="239"/>
        <v>0</v>
      </c>
    </row>
    <row r="5073" spans="1:16" hidden="1" x14ac:dyDescent="0.25">
      <c r="A5073" s="116">
        <v>140997</v>
      </c>
      <c r="B5073" s="116">
        <v>10</v>
      </c>
      <c r="C5073" s="116">
        <v>1019100040</v>
      </c>
      <c r="D5073" s="116" t="s">
        <v>10643</v>
      </c>
      <c r="E5073" s="339">
        <v>20813.38</v>
      </c>
      <c r="F5073" s="194">
        <v>7</v>
      </c>
      <c r="G5073" s="194">
        <v>7</v>
      </c>
      <c r="H5073" s="194" t="s">
        <v>10119</v>
      </c>
      <c r="I5073" s="194">
        <f t="shared" si="237"/>
        <v>0</v>
      </c>
      <c r="J5073" s="116" t="s">
        <v>10126</v>
      </c>
      <c r="K5073" s="116" t="s">
        <v>15457</v>
      </c>
      <c r="L5073" s="197">
        <v>45854</v>
      </c>
      <c r="M5073" s="116"/>
      <c r="N5073" s="197">
        <v>45854</v>
      </c>
      <c r="O5073" s="388">
        <f t="shared" si="238"/>
        <v>2973.34</v>
      </c>
      <c r="P5073" s="339">
        <f t="shared" si="239"/>
        <v>0</v>
      </c>
    </row>
    <row r="5074" spans="1:16" hidden="1" x14ac:dyDescent="0.25">
      <c r="A5074" s="116">
        <v>140997</v>
      </c>
      <c r="B5074" s="116">
        <v>9</v>
      </c>
      <c r="C5074" s="116">
        <v>1019101600</v>
      </c>
      <c r="D5074" s="116" t="s">
        <v>10852</v>
      </c>
      <c r="E5074" s="339">
        <v>184744</v>
      </c>
      <c r="F5074" s="194">
        <v>7</v>
      </c>
      <c r="G5074" s="194">
        <v>7</v>
      </c>
      <c r="H5074" s="194" t="s">
        <v>10119</v>
      </c>
      <c r="I5074" s="194">
        <f t="shared" si="237"/>
        <v>0</v>
      </c>
      <c r="J5074" s="116" t="s">
        <v>10126</v>
      </c>
      <c r="K5074" s="116" t="s">
        <v>15457</v>
      </c>
      <c r="L5074" s="197">
        <v>45854</v>
      </c>
      <c r="M5074" s="116"/>
      <c r="N5074" s="197">
        <v>45890</v>
      </c>
      <c r="O5074" s="388">
        <f t="shared" si="238"/>
        <v>26392</v>
      </c>
      <c r="P5074" s="339">
        <f t="shared" si="239"/>
        <v>0</v>
      </c>
    </row>
    <row r="5075" spans="1:16" hidden="1" x14ac:dyDescent="0.25">
      <c r="A5075" s="116">
        <v>140997</v>
      </c>
      <c r="B5075" s="116">
        <v>17</v>
      </c>
      <c r="C5075" s="116">
        <v>1026100140</v>
      </c>
      <c r="D5075" s="116" t="s">
        <v>15618</v>
      </c>
      <c r="E5075" s="339">
        <v>758336</v>
      </c>
      <c r="F5075" s="194">
        <v>2</v>
      </c>
      <c r="G5075" s="194">
        <v>2</v>
      </c>
      <c r="H5075" s="194" t="s">
        <v>10119</v>
      </c>
      <c r="I5075" s="194">
        <f t="shared" si="237"/>
        <v>0</v>
      </c>
      <c r="J5075" s="116" t="s">
        <v>10126</v>
      </c>
      <c r="K5075" s="116" t="s">
        <v>15457</v>
      </c>
      <c r="L5075" s="197">
        <v>45854</v>
      </c>
      <c r="M5075" s="116"/>
      <c r="N5075" s="197">
        <v>45854</v>
      </c>
      <c r="O5075" s="388">
        <f t="shared" si="238"/>
        <v>379168</v>
      </c>
      <c r="P5075" s="339">
        <f t="shared" si="239"/>
        <v>0</v>
      </c>
    </row>
    <row r="5076" spans="1:16" hidden="1" x14ac:dyDescent="0.25">
      <c r="A5076" s="116">
        <v>140997</v>
      </c>
      <c r="B5076" s="116">
        <v>14</v>
      </c>
      <c r="C5076" s="116">
        <v>1511102130</v>
      </c>
      <c r="D5076" s="116" t="s">
        <v>10484</v>
      </c>
      <c r="E5076" s="339">
        <v>36632.519999999997</v>
      </c>
      <c r="F5076" s="194">
        <v>36</v>
      </c>
      <c r="G5076" s="194">
        <v>36</v>
      </c>
      <c r="H5076" s="194" t="s">
        <v>10119</v>
      </c>
      <c r="I5076" s="194">
        <f t="shared" si="237"/>
        <v>0</v>
      </c>
      <c r="J5076" s="116" t="s">
        <v>10126</v>
      </c>
      <c r="K5076" s="116" t="s">
        <v>15457</v>
      </c>
      <c r="L5076" s="197">
        <v>45854</v>
      </c>
      <c r="M5076" s="116"/>
      <c r="N5076" s="197">
        <v>45854</v>
      </c>
      <c r="O5076" s="388">
        <f t="shared" si="238"/>
        <v>1017.5699999999999</v>
      </c>
      <c r="P5076" s="339">
        <f t="shared" si="239"/>
        <v>0</v>
      </c>
    </row>
    <row r="5077" spans="1:16" hidden="1" x14ac:dyDescent="0.25">
      <c r="A5077" s="116">
        <v>140997</v>
      </c>
      <c r="B5077" s="116">
        <v>6</v>
      </c>
      <c r="C5077" s="116">
        <v>1521100100</v>
      </c>
      <c r="D5077" s="116" t="s">
        <v>10563</v>
      </c>
      <c r="E5077" s="339">
        <v>24663.119999999999</v>
      </c>
      <c r="F5077" s="194">
        <v>24</v>
      </c>
      <c r="G5077" s="194">
        <v>24</v>
      </c>
      <c r="H5077" s="194" t="s">
        <v>10119</v>
      </c>
      <c r="I5077" s="194">
        <f t="shared" si="237"/>
        <v>0</v>
      </c>
      <c r="J5077" s="116" t="s">
        <v>10126</v>
      </c>
      <c r="K5077" s="116" t="s">
        <v>15457</v>
      </c>
      <c r="L5077" s="197">
        <v>45854</v>
      </c>
      <c r="M5077" s="116"/>
      <c r="N5077" s="197">
        <v>45854</v>
      </c>
      <c r="O5077" s="388">
        <f t="shared" si="238"/>
        <v>1027.6299999999999</v>
      </c>
      <c r="P5077" s="339">
        <f t="shared" si="239"/>
        <v>0</v>
      </c>
    </row>
    <row r="5078" spans="1:16" hidden="1" x14ac:dyDescent="0.25">
      <c r="A5078" s="116">
        <v>140997</v>
      </c>
      <c r="B5078" s="116">
        <v>2</v>
      </c>
      <c r="C5078" s="116">
        <v>1521100110</v>
      </c>
      <c r="D5078" s="116" t="s">
        <v>17564</v>
      </c>
      <c r="E5078" s="339">
        <v>57600</v>
      </c>
      <c r="F5078" s="194">
        <v>32</v>
      </c>
      <c r="G5078" s="194">
        <v>32</v>
      </c>
      <c r="H5078" s="194" t="s">
        <v>10119</v>
      </c>
      <c r="I5078" s="194">
        <f t="shared" si="237"/>
        <v>0</v>
      </c>
      <c r="J5078" s="116" t="s">
        <v>10126</v>
      </c>
      <c r="K5078" s="116" t="s">
        <v>15457</v>
      </c>
      <c r="L5078" s="197">
        <v>45854</v>
      </c>
      <c r="M5078" s="116"/>
      <c r="N5078" s="197">
        <v>45854</v>
      </c>
      <c r="O5078" s="388">
        <f t="shared" si="238"/>
        <v>1800</v>
      </c>
      <c r="P5078" s="339">
        <f t="shared" si="239"/>
        <v>0</v>
      </c>
    </row>
    <row r="5079" spans="1:16" hidden="1" x14ac:dyDescent="0.25">
      <c r="A5079" s="116">
        <v>140997</v>
      </c>
      <c r="B5079" s="116">
        <v>15</v>
      </c>
      <c r="C5079" s="116">
        <v>1521100650</v>
      </c>
      <c r="D5079" s="116" t="s">
        <v>17537</v>
      </c>
      <c r="E5079" s="339">
        <v>4327.92</v>
      </c>
      <c r="F5079" s="194">
        <v>36</v>
      </c>
      <c r="G5079" s="194">
        <v>36</v>
      </c>
      <c r="H5079" s="194" t="s">
        <v>10119</v>
      </c>
      <c r="I5079" s="194">
        <f t="shared" si="237"/>
        <v>0</v>
      </c>
      <c r="J5079" s="116" t="s">
        <v>10126</v>
      </c>
      <c r="K5079" s="116" t="s">
        <v>15457</v>
      </c>
      <c r="L5079" s="197">
        <v>45854</v>
      </c>
      <c r="M5079" s="116"/>
      <c r="N5079" s="197">
        <v>45854</v>
      </c>
      <c r="O5079" s="388">
        <f t="shared" si="238"/>
        <v>120.22</v>
      </c>
      <c r="P5079" s="339">
        <f t="shared" si="239"/>
        <v>0</v>
      </c>
    </row>
    <row r="5080" spans="1:16" hidden="1" x14ac:dyDescent="0.25">
      <c r="A5080" s="116">
        <v>140997</v>
      </c>
      <c r="B5080" s="116">
        <v>13</v>
      </c>
      <c r="C5080" s="116">
        <v>1546101870</v>
      </c>
      <c r="D5080" s="116" t="s">
        <v>16201</v>
      </c>
      <c r="E5080" s="339">
        <v>14375</v>
      </c>
      <c r="F5080" s="194">
        <v>25</v>
      </c>
      <c r="G5080" s="194">
        <v>25</v>
      </c>
      <c r="H5080" s="194" t="s">
        <v>10119</v>
      </c>
      <c r="I5080" s="194">
        <f t="shared" si="237"/>
        <v>0</v>
      </c>
      <c r="J5080" s="116" t="s">
        <v>10126</v>
      </c>
      <c r="K5080" s="116" t="s">
        <v>15457</v>
      </c>
      <c r="L5080" s="197">
        <v>45854</v>
      </c>
      <c r="M5080" s="116"/>
      <c r="N5080" s="197">
        <v>45868</v>
      </c>
      <c r="O5080" s="388">
        <f t="shared" si="238"/>
        <v>575</v>
      </c>
      <c r="P5080" s="339">
        <f t="shared" si="239"/>
        <v>0</v>
      </c>
    </row>
    <row r="5081" spans="1:16" hidden="1" x14ac:dyDescent="0.25">
      <c r="A5081" s="116">
        <v>140997</v>
      </c>
      <c r="B5081" s="116">
        <v>5</v>
      </c>
      <c r="C5081" s="116">
        <v>1810104320</v>
      </c>
      <c r="D5081" s="116" t="s">
        <v>17479</v>
      </c>
      <c r="E5081" s="339">
        <v>203760</v>
      </c>
      <c r="F5081" s="194">
        <v>24</v>
      </c>
      <c r="G5081" s="194">
        <v>24</v>
      </c>
      <c r="H5081" s="194" t="s">
        <v>10119</v>
      </c>
      <c r="I5081" s="194">
        <f t="shared" si="237"/>
        <v>0</v>
      </c>
      <c r="J5081" s="116" t="s">
        <v>10126</v>
      </c>
      <c r="K5081" s="116" t="s">
        <v>15457</v>
      </c>
      <c r="L5081" s="197">
        <v>45854</v>
      </c>
      <c r="M5081" s="116"/>
      <c r="N5081" s="197">
        <v>45854</v>
      </c>
      <c r="O5081" s="388">
        <f t="shared" si="238"/>
        <v>8490</v>
      </c>
      <c r="P5081" s="339">
        <f t="shared" si="239"/>
        <v>0</v>
      </c>
    </row>
    <row r="5082" spans="1:16" hidden="1" x14ac:dyDescent="0.25">
      <c r="A5082" s="116">
        <v>140997</v>
      </c>
      <c r="B5082" s="116">
        <v>1</v>
      </c>
      <c r="C5082" s="116">
        <v>1810104410</v>
      </c>
      <c r="D5082" s="116" t="s">
        <v>17468</v>
      </c>
      <c r="E5082" s="339">
        <v>291200</v>
      </c>
      <c r="F5082" s="194">
        <v>32</v>
      </c>
      <c r="G5082" s="194">
        <v>32</v>
      </c>
      <c r="H5082" s="194" t="s">
        <v>10119</v>
      </c>
      <c r="I5082" s="194">
        <f t="shared" si="237"/>
        <v>0</v>
      </c>
      <c r="J5082" s="116" t="s">
        <v>10126</v>
      </c>
      <c r="K5082" s="116" t="s">
        <v>15457</v>
      </c>
      <c r="L5082" s="197">
        <v>45854</v>
      </c>
      <c r="M5082" s="116"/>
      <c r="N5082" s="197">
        <v>45868</v>
      </c>
      <c r="O5082" s="388">
        <f t="shared" si="238"/>
        <v>9100</v>
      </c>
      <c r="P5082" s="339">
        <f t="shared" si="239"/>
        <v>0</v>
      </c>
    </row>
    <row r="5083" spans="1:16" hidden="1" x14ac:dyDescent="0.25">
      <c r="A5083" s="116">
        <v>140997</v>
      </c>
      <c r="B5083" s="116">
        <v>7</v>
      </c>
      <c r="C5083" s="116">
        <v>1810104800</v>
      </c>
      <c r="D5083" s="116" t="s">
        <v>11373</v>
      </c>
      <c r="E5083" s="339">
        <v>68168.160000000003</v>
      </c>
      <c r="F5083" s="194">
        <v>24</v>
      </c>
      <c r="G5083" s="194">
        <v>24</v>
      </c>
      <c r="H5083" s="194" t="s">
        <v>10119</v>
      </c>
      <c r="I5083" s="194">
        <f t="shared" si="237"/>
        <v>0</v>
      </c>
      <c r="J5083" s="116" t="s">
        <v>10126</v>
      </c>
      <c r="K5083" s="116" t="s">
        <v>15457</v>
      </c>
      <c r="L5083" s="197">
        <v>45854</v>
      </c>
      <c r="M5083" s="116"/>
      <c r="N5083" s="197">
        <v>45854</v>
      </c>
      <c r="O5083" s="388">
        <f t="shared" si="238"/>
        <v>2840.34</v>
      </c>
      <c r="P5083" s="339">
        <f t="shared" si="239"/>
        <v>0</v>
      </c>
    </row>
    <row r="5084" spans="1:16" hidden="1" x14ac:dyDescent="0.25">
      <c r="A5084" s="116">
        <v>140997</v>
      </c>
      <c r="B5084" s="116">
        <v>3</v>
      </c>
      <c r="C5084" s="116">
        <v>1810104820</v>
      </c>
      <c r="D5084" s="116" t="s">
        <v>10134</v>
      </c>
      <c r="E5084" s="339">
        <v>100728.32000000001</v>
      </c>
      <c r="F5084" s="194">
        <v>32</v>
      </c>
      <c r="G5084" s="194">
        <v>32</v>
      </c>
      <c r="H5084" s="194" t="s">
        <v>10119</v>
      </c>
      <c r="I5084" s="194">
        <f t="shared" si="237"/>
        <v>0</v>
      </c>
      <c r="J5084" s="116" t="s">
        <v>10126</v>
      </c>
      <c r="K5084" s="116" t="s">
        <v>15457</v>
      </c>
      <c r="L5084" s="197">
        <v>45854</v>
      </c>
      <c r="M5084" s="116"/>
      <c r="N5084" s="197">
        <v>45854</v>
      </c>
      <c r="O5084" s="388">
        <f t="shared" si="238"/>
        <v>3147.76</v>
      </c>
      <c r="P5084" s="339">
        <f t="shared" si="239"/>
        <v>0</v>
      </c>
    </row>
    <row r="5085" spans="1:16" hidden="1" x14ac:dyDescent="0.25">
      <c r="A5085" s="116">
        <v>140997</v>
      </c>
      <c r="B5085" s="116">
        <v>16</v>
      </c>
      <c r="C5085" s="116">
        <v>1810105190</v>
      </c>
      <c r="D5085" s="116" t="s">
        <v>10568</v>
      </c>
      <c r="E5085" s="339">
        <v>38093.040000000001</v>
      </c>
      <c r="F5085" s="194">
        <v>72</v>
      </c>
      <c r="G5085" s="194">
        <v>72</v>
      </c>
      <c r="H5085" s="194" t="s">
        <v>10119</v>
      </c>
      <c r="I5085" s="194">
        <f t="shared" si="237"/>
        <v>0</v>
      </c>
      <c r="J5085" s="116" t="s">
        <v>10126</v>
      </c>
      <c r="K5085" s="116" t="s">
        <v>15457</v>
      </c>
      <c r="L5085" s="197">
        <v>45854</v>
      </c>
      <c r="M5085" s="116"/>
      <c r="N5085" s="197">
        <v>45854</v>
      </c>
      <c r="O5085" s="388">
        <f t="shared" si="238"/>
        <v>529.07000000000005</v>
      </c>
      <c r="P5085" s="339">
        <f t="shared" si="239"/>
        <v>0</v>
      </c>
    </row>
    <row r="5086" spans="1:16" hidden="1" x14ac:dyDescent="0.25">
      <c r="A5086" s="116">
        <v>140997</v>
      </c>
      <c r="B5086" s="116">
        <v>8</v>
      </c>
      <c r="C5086" s="116">
        <v>1810105220</v>
      </c>
      <c r="D5086" s="116" t="s">
        <v>11380</v>
      </c>
      <c r="E5086" s="339">
        <v>58479.360000000001</v>
      </c>
      <c r="F5086" s="194">
        <v>48</v>
      </c>
      <c r="G5086" s="194">
        <v>48</v>
      </c>
      <c r="H5086" s="194" t="s">
        <v>10119</v>
      </c>
      <c r="I5086" s="194">
        <f t="shared" si="237"/>
        <v>0</v>
      </c>
      <c r="J5086" s="116" t="s">
        <v>10126</v>
      </c>
      <c r="K5086" s="116" t="s">
        <v>15457</v>
      </c>
      <c r="L5086" s="197">
        <v>45854</v>
      </c>
      <c r="M5086" s="116"/>
      <c r="N5086" s="197">
        <v>45854</v>
      </c>
      <c r="O5086" s="388">
        <f t="shared" si="238"/>
        <v>1218.32</v>
      </c>
      <c r="P5086" s="339">
        <f t="shared" si="239"/>
        <v>0</v>
      </c>
    </row>
    <row r="5087" spans="1:16" hidden="1" x14ac:dyDescent="0.25">
      <c r="A5087" s="116">
        <v>140997</v>
      </c>
      <c r="B5087" s="116">
        <v>4</v>
      </c>
      <c r="C5087" s="116">
        <v>1810105230</v>
      </c>
      <c r="D5087" s="116" t="s">
        <v>11381</v>
      </c>
      <c r="E5087" s="339">
        <v>207360</v>
      </c>
      <c r="F5087" s="194">
        <v>64</v>
      </c>
      <c r="G5087" s="194">
        <v>64</v>
      </c>
      <c r="H5087" s="194" t="s">
        <v>10119</v>
      </c>
      <c r="I5087" s="194">
        <f t="shared" si="237"/>
        <v>0</v>
      </c>
      <c r="J5087" s="116" t="s">
        <v>10126</v>
      </c>
      <c r="K5087" s="116" t="s">
        <v>15457</v>
      </c>
      <c r="L5087" s="197">
        <v>45854</v>
      </c>
      <c r="M5087" s="116" t="s">
        <v>16003</v>
      </c>
      <c r="N5087" s="197">
        <v>45868</v>
      </c>
      <c r="O5087" s="388">
        <f t="shared" si="238"/>
        <v>3240</v>
      </c>
      <c r="P5087" s="339">
        <f t="shared" si="239"/>
        <v>0</v>
      </c>
    </row>
    <row r="5088" spans="1:16" hidden="1" x14ac:dyDescent="0.25">
      <c r="A5088" s="116">
        <v>141101</v>
      </c>
      <c r="B5088" s="116">
        <v>6</v>
      </c>
      <c r="C5088" s="116">
        <v>1018101080</v>
      </c>
      <c r="D5088" s="116" t="s">
        <v>17676</v>
      </c>
      <c r="E5088" s="339">
        <v>6992</v>
      </c>
      <c r="F5088" s="194">
        <v>4</v>
      </c>
      <c r="G5088" s="194">
        <v>4</v>
      </c>
      <c r="H5088" s="194" t="s">
        <v>10119</v>
      </c>
      <c r="I5088" s="194">
        <f t="shared" si="237"/>
        <v>0</v>
      </c>
      <c r="J5088" s="116" t="s">
        <v>10126</v>
      </c>
      <c r="K5088" s="116" t="s">
        <v>15457</v>
      </c>
      <c r="L5088" s="197">
        <v>45856</v>
      </c>
      <c r="M5088" s="116"/>
      <c r="N5088" s="197">
        <v>45880</v>
      </c>
      <c r="O5088" s="388">
        <f t="shared" si="238"/>
        <v>1748</v>
      </c>
      <c r="P5088" s="339">
        <f t="shared" si="239"/>
        <v>0</v>
      </c>
    </row>
    <row r="5089" spans="1:16" hidden="1" x14ac:dyDescent="0.25">
      <c r="A5089" s="116">
        <v>141101</v>
      </c>
      <c r="B5089" s="116">
        <v>1</v>
      </c>
      <c r="C5089" s="116">
        <v>1022102240</v>
      </c>
      <c r="D5089" s="116" t="s">
        <v>10388</v>
      </c>
      <c r="E5089" s="339">
        <v>51516</v>
      </c>
      <c r="F5089" s="194">
        <v>2</v>
      </c>
      <c r="G5089" s="194">
        <v>2</v>
      </c>
      <c r="H5089" s="194" t="s">
        <v>10119</v>
      </c>
      <c r="I5089" s="194">
        <f t="shared" si="237"/>
        <v>0</v>
      </c>
      <c r="J5089" s="116" t="s">
        <v>10126</v>
      </c>
      <c r="K5089" s="116" t="s">
        <v>15457</v>
      </c>
      <c r="L5089" s="197">
        <v>45856</v>
      </c>
      <c r="M5089" s="116"/>
      <c r="N5089" s="197">
        <v>45880</v>
      </c>
      <c r="O5089" s="388">
        <f t="shared" si="238"/>
        <v>25758</v>
      </c>
      <c r="P5089" s="339">
        <f t="shared" si="239"/>
        <v>0</v>
      </c>
    </row>
    <row r="5090" spans="1:16" hidden="1" x14ac:dyDescent="0.25">
      <c r="A5090" s="116">
        <v>141101</v>
      </c>
      <c r="B5090" s="116">
        <v>3</v>
      </c>
      <c r="C5090" s="116">
        <v>1023100140</v>
      </c>
      <c r="D5090" s="116" t="s">
        <v>11171</v>
      </c>
      <c r="E5090" s="339">
        <v>91950</v>
      </c>
      <c r="F5090" s="194">
        <v>5</v>
      </c>
      <c r="G5090" s="194">
        <v>5</v>
      </c>
      <c r="H5090" s="194" t="s">
        <v>10119</v>
      </c>
      <c r="I5090" s="194">
        <f t="shared" si="237"/>
        <v>0</v>
      </c>
      <c r="J5090" s="116" t="s">
        <v>10126</v>
      </c>
      <c r="K5090" s="116" t="s">
        <v>15457</v>
      </c>
      <c r="L5090" s="197">
        <v>45856</v>
      </c>
      <c r="M5090" s="116"/>
      <c r="N5090" s="197">
        <v>45880</v>
      </c>
      <c r="O5090" s="388">
        <f t="shared" si="238"/>
        <v>18390</v>
      </c>
      <c r="P5090" s="339">
        <f t="shared" si="239"/>
        <v>0</v>
      </c>
    </row>
    <row r="5091" spans="1:16" hidden="1" x14ac:dyDescent="0.25">
      <c r="A5091" s="116">
        <v>141101</v>
      </c>
      <c r="B5091" s="116">
        <v>4</v>
      </c>
      <c r="C5091" s="116">
        <v>1023100340</v>
      </c>
      <c r="D5091" s="116" t="s">
        <v>10969</v>
      </c>
      <c r="E5091" s="339">
        <v>91950</v>
      </c>
      <c r="F5091" s="194">
        <v>5</v>
      </c>
      <c r="G5091" s="194">
        <v>5</v>
      </c>
      <c r="H5091" s="194" t="s">
        <v>10119</v>
      </c>
      <c r="I5091" s="194">
        <f t="shared" si="237"/>
        <v>0</v>
      </c>
      <c r="J5091" s="116" t="s">
        <v>10126</v>
      </c>
      <c r="K5091" s="116" t="s">
        <v>15457</v>
      </c>
      <c r="L5091" s="197">
        <v>45856</v>
      </c>
      <c r="M5091" s="116"/>
      <c r="N5091" s="197">
        <v>45880</v>
      </c>
      <c r="O5091" s="388">
        <f t="shared" si="238"/>
        <v>18390</v>
      </c>
      <c r="P5091" s="339">
        <f t="shared" si="239"/>
        <v>0</v>
      </c>
    </row>
    <row r="5092" spans="1:16" hidden="1" x14ac:dyDescent="0.25">
      <c r="A5092" s="116">
        <v>141101</v>
      </c>
      <c r="B5092" s="116">
        <v>2</v>
      </c>
      <c r="C5092" s="116">
        <v>1029100450</v>
      </c>
      <c r="D5092" s="116" t="s">
        <v>6550</v>
      </c>
      <c r="E5092" s="339">
        <v>58000</v>
      </c>
      <c r="F5092" s="194">
        <v>4</v>
      </c>
      <c r="G5092" s="194">
        <v>4</v>
      </c>
      <c r="H5092" s="194" t="s">
        <v>10119</v>
      </c>
      <c r="I5092" s="194">
        <f t="shared" si="237"/>
        <v>0</v>
      </c>
      <c r="J5092" s="116" t="s">
        <v>10126</v>
      </c>
      <c r="K5092" s="116" t="s">
        <v>15457</v>
      </c>
      <c r="L5092" s="197">
        <v>45856</v>
      </c>
      <c r="M5092" s="116"/>
      <c r="N5092" s="197">
        <v>45880</v>
      </c>
      <c r="O5092" s="388">
        <f t="shared" si="238"/>
        <v>14500</v>
      </c>
      <c r="P5092" s="339">
        <f t="shared" si="239"/>
        <v>0</v>
      </c>
    </row>
    <row r="5093" spans="1:16" hidden="1" x14ac:dyDescent="0.25">
      <c r="A5093" s="116">
        <v>141101</v>
      </c>
      <c r="B5093" s="116">
        <v>7</v>
      </c>
      <c r="C5093" s="116">
        <v>1219100370</v>
      </c>
      <c r="D5093" s="116" t="s">
        <v>17540</v>
      </c>
      <c r="E5093" s="339">
        <v>3438</v>
      </c>
      <c r="F5093" s="194">
        <v>1</v>
      </c>
      <c r="G5093" s="194">
        <v>1</v>
      </c>
      <c r="H5093" s="194" t="s">
        <v>10119</v>
      </c>
      <c r="I5093" s="194">
        <f t="shared" si="237"/>
        <v>0</v>
      </c>
      <c r="J5093" s="116" t="s">
        <v>10126</v>
      </c>
      <c r="K5093" s="116" t="s">
        <v>15457</v>
      </c>
      <c r="L5093" s="197">
        <v>45856</v>
      </c>
      <c r="M5093" s="116"/>
      <c r="N5093" s="197">
        <v>45880</v>
      </c>
      <c r="O5093" s="388">
        <f t="shared" si="238"/>
        <v>3438</v>
      </c>
      <c r="P5093" s="339">
        <f t="shared" si="239"/>
        <v>0</v>
      </c>
    </row>
    <row r="5094" spans="1:16" hidden="1" x14ac:dyDescent="0.25">
      <c r="A5094" s="116">
        <v>141101</v>
      </c>
      <c r="B5094" s="116">
        <v>5</v>
      </c>
      <c r="C5094" s="116">
        <v>1810101720</v>
      </c>
      <c r="D5094" s="116" t="s">
        <v>11363</v>
      </c>
      <c r="E5094" s="339">
        <v>92167.5</v>
      </c>
      <c r="F5094" s="194">
        <v>5</v>
      </c>
      <c r="G5094" s="194">
        <v>5</v>
      </c>
      <c r="H5094" s="194" t="s">
        <v>10119</v>
      </c>
      <c r="I5094" s="194">
        <f t="shared" si="237"/>
        <v>0</v>
      </c>
      <c r="J5094" s="116" t="s">
        <v>10126</v>
      </c>
      <c r="K5094" s="116" t="s">
        <v>15457</v>
      </c>
      <c r="L5094" s="197">
        <v>45856</v>
      </c>
      <c r="M5094" s="116"/>
      <c r="N5094" s="197">
        <v>45880</v>
      </c>
      <c r="O5094" s="388">
        <f t="shared" si="238"/>
        <v>18433.5</v>
      </c>
      <c r="P5094" s="339">
        <f t="shared" si="239"/>
        <v>0</v>
      </c>
    </row>
    <row r="5095" spans="1:16" hidden="1" x14ac:dyDescent="0.25">
      <c r="A5095" s="116">
        <v>141102</v>
      </c>
      <c r="B5095" s="116">
        <v>1</v>
      </c>
      <c r="C5095" s="116">
        <v>1022104240</v>
      </c>
      <c r="D5095" s="116" t="s">
        <v>11563</v>
      </c>
      <c r="E5095" s="339">
        <v>28290</v>
      </c>
      <c r="F5095" s="194">
        <v>1</v>
      </c>
      <c r="G5095" s="194">
        <v>1</v>
      </c>
      <c r="H5095" s="194" t="s">
        <v>10119</v>
      </c>
      <c r="I5095" s="194">
        <f t="shared" si="237"/>
        <v>0</v>
      </c>
      <c r="J5095" s="116" t="s">
        <v>10389</v>
      </c>
      <c r="K5095" s="116" t="s">
        <v>10390</v>
      </c>
      <c r="L5095" s="197">
        <v>45856</v>
      </c>
      <c r="M5095" s="116"/>
      <c r="N5095" s="197">
        <v>45862</v>
      </c>
      <c r="O5095" s="388">
        <f t="shared" si="238"/>
        <v>28290</v>
      </c>
      <c r="P5095" s="339">
        <f t="shared" si="239"/>
        <v>0</v>
      </c>
    </row>
    <row r="5096" spans="1:16" hidden="1" x14ac:dyDescent="0.25">
      <c r="A5096" s="116">
        <v>141106</v>
      </c>
      <c r="B5096" s="116">
        <v>1</v>
      </c>
      <c r="C5096" s="116">
        <v>1236100260</v>
      </c>
      <c r="D5096" s="116" t="s">
        <v>15426</v>
      </c>
      <c r="E5096" s="339">
        <v>2235262</v>
      </c>
      <c r="F5096" s="194">
        <v>1</v>
      </c>
      <c r="G5096" s="194">
        <v>1</v>
      </c>
      <c r="H5096" s="194" t="s">
        <v>10119</v>
      </c>
      <c r="I5096" s="194">
        <f t="shared" si="237"/>
        <v>0</v>
      </c>
      <c r="J5096" s="116" t="s">
        <v>10120</v>
      </c>
      <c r="K5096" s="116" t="s">
        <v>12037</v>
      </c>
      <c r="L5096" s="197">
        <v>45855</v>
      </c>
      <c r="M5096" s="116"/>
      <c r="N5096" s="197">
        <v>45862</v>
      </c>
      <c r="O5096" s="388">
        <f t="shared" si="238"/>
        <v>2235262</v>
      </c>
      <c r="P5096" s="339">
        <f t="shared" si="239"/>
        <v>0</v>
      </c>
    </row>
    <row r="5097" spans="1:16" hidden="1" x14ac:dyDescent="0.25">
      <c r="A5097" s="116">
        <v>141128</v>
      </c>
      <c r="B5097" s="116">
        <v>1</v>
      </c>
      <c r="C5097" s="116">
        <v>1211101670</v>
      </c>
      <c r="D5097" s="116" t="s">
        <v>15391</v>
      </c>
      <c r="E5097" s="339">
        <v>481664</v>
      </c>
      <c r="F5097" s="194">
        <v>1</v>
      </c>
      <c r="G5097" s="194">
        <v>1</v>
      </c>
      <c r="H5097" s="194" t="s">
        <v>10119</v>
      </c>
      <c r="I5097" s="194">
        <f t="shared" si="237"/>
        <v>0</v>
      </c>
      <c r="J5097" s="116" t="s">
        <v>10126</v>
      </c>
      <c r="K5097" s="116" t="s">
        <v>15377</v>
      </c>
      <c r="L5097" s="197">
        <v>45856</v>
      </c>
      <c r="M5097" s="116"/>
      <c r="N5097" s="197">
        <v>45869</v>
      </c>
      <c r="O5097" s="388">
        <f t="shared" si="238"/>
        <v>481664</v>
      </c>
      <c r="P5097" s="339">
        <f t="shared" si="239"/>
        <v>0</v>
      </c>
    </row>
    <row r="5098" spans="1:16" hidden="1" x14ac:dyDescent="0.25">
      <c r="A5098" s="116">
        <v>141160</v>
      </c>
      <c r="B5098" s="116">
        <v>1</v>
      </c>
      <c r="C5098" s="116">
        <v>1318102730</v>
      </c>
      <c r="D5098" s="116" t="s">
        <v>11269</v>
      </c>
      <c r="E5098" s="339">
        <v>865369</v>
      </c>
      <c r="F5098" s="194">
        <v>1</v>
      </c>
      <c r="G5098" s="194">
        <v>1</v>
      </c>
      <c r="H5098" s="194" t="s">
        <v>10119</v>
      </c>
      <c r="I5098" s="194">
        <f t="shared" si="237"/>
        <v>0</v>
      </c>
      <c r="J5098" s="116" t="s">
        <v>10120</v>
      </c>
      <c r="K5098" s="116" t="s">
        <v>15929</v>
      </c>
      <c r="L5098" s="197">
        <v>45858</v>
      </c>
      <c r="M5098" s="116"/>
      <c r="N5098" s="197">
        <v>45862</v>
      </c>
      <c r="O5098" s="388">
        <f t="shared" si="238"/>
        <v>865369</v>
      </c>
      <c r="P5098" s="339">
        <f t="shared" si="239"/>
        <v>0</v>
      </c>
    </row>
    <row r="5099" spans="1:16" hidden="1" x14ac:dyDescent="0.25">
      <c r="A5099" s="116">
        <v>141169</v>
      </c>
      <c r="B5099" s="116">
        <v>1</v>
      </c>
      <c r="C5099" s="116">
        <v>1013100090</v>
      </c>
      <c r="D5099" s="116" t="s">
        <v>11037</v>
      </c>
      <c r="E5099" s="339">
        <v>699780</v>
      </c>
      <c r="F5099" s="194">
        <v>2</v>
      </c>
      <c r="G5099" s="194">
        <v>2</v>
      </c>
      <c r="H5099" s="194" t="s">
        <v>10119</v>
      </c>
      <c r="I5099" s="194">
        <f t="shared" si="237"/>
        <v>0</v>
      </c>
      <c r="J5099" s="116" t="s">
        <v>10120</v>
      </c>
      <c r="K5099" s="116" t="s">
        <v>15930</v>
      </c>
      <c r="L5099" s="197">
        <v>45858</v>
      </c>
      <c r="M5099" s="116"/>
      <c r="N5099" s="197">
        <v>45862</v>
      </c>
      <c r="O5099" s="388">
        <f t="shared" si="238"/>
        <v>349890</v>
      </c>
      <c r="P5099" s="339">
        <f t="shared" si="239"/>
        <v>0</v>
      </c>
    </row>
    <row r="5100" spans="1:16" hidden="1" x14ac:dyDescent="0.25">
      <c r="A5100" s="116">
        <v>141169</v>
      </c>
      <c r="B5100" s="116">
        <v>10</v>
      </c>
      <c r="C5100" s="116">
        <v>1016100540</v>
      </c>
      <c r="D5100" s="116" t="s">
        <v>11148</v>
      </c>
      <c r="E5100" s="339">
        <v>11115</v>
      </c>
      <c r="F5100" s="194">
        <v>5</v>
      </c>
      <c r="G5100" s="194">
        <v>5</v>
      </c>
      <c r="H5100" s="194" t="s">
        <v>10119</v>
      </c>
      <c r="I5100" s="194">
        <f t="shared" si="237"/>
        <v>0</v>
      </c>
      <c r="J5100" s="116" t="s">
        <v>10120</v>
      </c>
      <c r="K5100" s="116" t="s">
        <v>15930</v>
      </c>
      <c r="L5100" s="197">
        <v>45858</v>
      </c>
      <c r="M5100" s="116"/>
      <c r="N5100" s="197">
        <v>45887</v>
      </c>
      <c r="O5100" s="388">
        <f t="shared" si="238"/>
        <v>2223</v>
      </c>
      <c r="P5100" s="339">
        <f t="shared" si="239"/>
        <v>0</v>
      </c>
    </row>
    <row r="5101" spans="1:16" hidden="1" x14ac:dyDescent="0.25">
      <c r="A5101" s="116">
        <v>141169</v>
      </c>
      <c r="B5101" s="116">
        <v>8</v>
      </c>
      <c r="C5101" s="116">
        <v>1310101740</v>
      </c>
      <c r="D5101" s="116" t="s">
        <v>10700</v>
      </c>
      <c r="E5101" s="339">
        <v>183491.24</v>
      </c>
      <c r="F5101" s="194">
        <v>4</v>
      </c>
      <c r="G5101" s="194">
        <v>4</v>
      </c>
      <c r="H5101" s="194" t="s">
        <v>10119</v>
      </c>
      <c r="I5101" s="194">
        <f t="shared" si="237"/>
        <v>0</v>
      </c>
      <c r="J5101" s="116" t="s">
        <v>10120</v>
      </c>
      <c r="K5101" s="116" t="s">
        <v>15930</v>
      </c>
      <c r="L5101" s="197">
        <v>45858</v>
      </c>
      <c r="M5101" s="116"/>
      <c r="N5101" s="197">
        <v>45862</v>
      </c>
      <c r="O5101" s="388">
        <f t="shared" si="238"/>
        <v>45872.81</v>
      </c>
      <c r="P5101" s="339">
        <f t="shared" si="239"/>
        <v>0</v>
      </c>
    </row>
    <row r="5102" spans="1:16" hidden="1" x14ac:dyDescent="0.25">
      <c r="A5102" s="116">
        <v>141169</v>
      </c>
      <c r="B5102" s="116">
        <v>3</v>
      </c>
      <c r="C5102" s="116">
        <v>1311100070</v>
      </c>
      <c r="D5102" s="116" t="s">
        <v>11247</v>
      </c>
      <c r="E5102" s="339">
        <v>25738</v>
      </c>
      <c r="F5102" s="194">
        <v>1</v>
      </c>
      <c r="G5102" s="194">
        <v>1</v>
      </c>
      <c r="H5102" s="194" t="s">
        <v>10119</v>
      </c>
      <c r="I5102" s="194">
        <f t="shared" si="237"/>
        <v>0</v>
      </c>
      <c r="J5102" s="116" t="s">
        <v>10120</v>
      </c>
      <c r="K5102" s="116" t="s">
        <v>15930</v>
      </c>
      <c r="L5102" s="197">
        <v>45858</v>
      </c>
      <c r="M5102" s="116"/>
      <c r="N5102" s="197">
        <v>45862</v>
      </c>
      <c r="O5102" s="388">
        <f t="shared" si="238"/>
        <v>25738</v>
      </c>
      <c r="P5102" s="339">
        <f t="shared" si="239"/>
        <v>0</v>
      </c>
    </row>
    <row r="5103" spans="1:16" hidden="1" x14ac:dyDescent="0.25">
      <c r="A5103" s="116">
        <v>141169</v>
      </c>
      <c r="B5103" s="116">
        <v>2</v>
      </c>
      <c r="C5103" s="116">
        <v>1311100490</v>
      </c>
      <c r="D5103" s="116" t="s">
        <v>15573</v>
      </c>
      <c r="E5103" s="339">
        <v>72325</v>
      </c>
      <c r="F5103" s="194">
        <v>5</v>
      </c>
      <c r="G5103" s="194">
        <f>2+3</f>
        <v>5</v>
      </c>
      <c r="H5103" s="194" t="s">
        <v>10119</v>
      </c>
      <c r="I5103" s="194">
        <f t="shared" si="237"/>
        <v>0</v>
      </c>
      <c r="J5103" s="116" t="s">
        <v>10120</v>
      </c>
      <c r="K5103" s="116" t="s">
        <v>15930</v>
      </c>
      <c r="L5103" s="197">
        <v>45858</v>
      </c>
      <c r="M5103" s="116" t="s">
        <v>16399</v>
      </c>
      <c r="N5103" s="197">
        <v>45902</v>
      </c>
      <c r="O5103" s="388">
        <f t="shared" si="238"/>
        <v>14465</v>
      </c>
      <c r="P5103" s="339">
        <f t="shared" si="239"/>
        <v>0</v>
      </c>
    </row>
    <row r="5104" spans="1:16" hidden="1" x14ac:dyDescent="0.25">
      <c r="A5104" s="116">
        <v>141169</v>
      </c>
      <c r="B5104" s="116">
        <v>5</v>
      </c>
      <c r="C5104" s="116">
        <v>1318100020</v>
      </c>
      <c r="D5104" s="116" t="s">
        <v>11263</v>
      </c>
      <c r="E5104" s="339">
        <v>66086</v>
      </c>
      <c r="F5104" s="194">
        <v>1</v>
      </c>
      <c r="G5104" s="194">
        <v>1</v>
      </c>
      <c r="H5104" s="194" t="s">
        <v>10119</v>
      </c>
      <c r="I5104" s="194">
        <f t="shared" si="237"/>
        <v>0</v>
      </c>
      <c r="J5104" s="116" t="s">
        <v>10120</v>
      </c>
      <c r="K5104" s="116" t="s">
        <v>15930</v>
      </c>
      <c r="L5104" s="197">
        <v>45858</v>
      </c>
      <c r="M5104" s="116"/>
      <c r="N5104" s="197">
        <v>45862</v>
      </c>
      <c r="O5104" s="388">
        <f t="shared" si="238"/>
        <v>66086</v>
      </c>
      <c r="P5104" s="339">
        <f t="shared" si="239"/>
        <v>0</v>
      </c>
    </row>
    <row r="5105" spans="1:16" hidden="1" x14ac:dyDescent="0.25">
      <c r="A5105" s="116">
        <v>141169</v>
      </c>
      <c r="B5105" s="116">
        <v>9</v>
      </c>
      <c r="C5105" s="116">
        <v>1321100480</v>
      </c>
      <c r="D5105" s="116" t="s">
        <v>10385</v>
      </c>
      <c r="E5105" s="339">
        <v>359600</v>
      </c>
      <c r="F5105" s="194">
        <v>4</v>
      </c>
      <c r="G5105" s="194">
        <v>4</v>
      </c>
      <c r="H5105" s="194" t="s">
        <v>10119</v>
      </c>
      <c r="I5105" s="194">
        <f t="shared" si="237"/>
        <v>0</v>
      </c>
      <c r="J5105" s="116" t="s">
        <v>10120</v>
      </c>
      <c r="K5105" s="116" t="s">
        <v>15930</v>
      </c>
      <c r="L5105" s="197">
        <v>45858</v>
      </c>
      <c r="M5105" s="116"/>
      <c r="N5105" s="197">
        <v>45862</v>
      </c>
      <c r="O5105" s="388">
        <f t="shared" si="238"/>
        <v>89900</v>
      </c>
      <c r="P5105" s="339">
        <f t="shared" si="239"/>
        <v>0</v>
      </c>
    </row>
    <row r="5106" spans="1:16" hidden="1" x14ac:dyDescent="0.25">
      <c r="A5106" s="116">
        <v>141169</v>
      </c>
      <c r="B5106" s="116">
        <v>7</v>
      </c>
      <c r="C5106" s="116">
        <v>1321100610</v>
      </c>
      <c r="D5106" s="116" t="s">
        <v>6938</v>
      </c>
      <c r="E5106" s="339">
        <v>331531.44</v>
      </c>
      <c r="F5106" s="194">
        <v>8</v>
      </c>
      <c r="G5106" s="194">
        <v>8</v>
      </c>
      <c r="H5106" s="194" t="s">
        <v>10119</v>
      </c>
      <c r="I5106" s="194">
        <f t="shared" si="237"/>
        <v>0</v>
      </c>
      <c r="J5106" s="116" t="s">
        <v>10120</v>
      </c>
      <c r="K5106" s="116" t="s">
        <v>15930</v>
      </c>
      <c r="L5106" s="197">
        <v>45858</v>
      </c>
      <c r="M5106" s="116"/>
      <c r="N5106" s="197">
        <v>45862</v>
      </c>
      <c r="O5106" s="388">
        <f t="shared" si="238"/>
        <v>41441.43</v>
      </c>
      <c r="P5106" s="339">
        <f t="shared" si="239"/>
        <v>0</v>
      </c>
    </row>
    <row r="5107" spans="1:16" hidden="1" x14ac:dyDescent="0.25">
      <c r="A5107" s="116">
        <v>141169</v>
      </c>
      <c r="B5107" s="116">
        <v>4</v>
      </c>
      <c r="C5107" s="116">
        <v>1323100010</v>
      </c>
      <c r="D5107" s="116" t="s">
        <v>11039</v>
      </c>
      <c r="E5107" s="339">
        <v>80175</v>
      </c>
      <c r="F5107" s="194">
        <v>1</v>
      </c>
      <c r="G5107" s="194">
        <v>1</v>
      </c>
      <c r="H5107" s="194" t="s">
        <v>10119</v>
      </c>
      <c r="I5107" s="194">
        <f t="shared" ref="I5107:I5170" si="240">+F5107-G5107</f>
        <v>0</v>
      </c>
      <c r="J5107" s="116" t="s">
        <v>10120</v>
      </c>
      <c r="K5107" s="116" t="s">
        <v>15930</v>
      </c>
      <c r="L5107" s="197">
        <v>45858</v>
      </c>
      <c r="M5107" s="116"/>
      <c r="N5107" s="197">
        <v>45862</v>
      </c>
      <c r="O5107" s="388">
        <f t="shared" ref="O5107:O5170" si="241">+E5107/F5107</f>
        <v>80175</v>
      </c>
      <c r="P5107" s="339">
        <f t="shared" ref="P5107:P5170" si="242">+O5107*I5107</f>
        <v>0</v>
      </c>
    </row>
    <row r="5108" spans="1:16" hidden="1" x14ac:dyDescent="0.25">
      <c r="A5108" s="116">
        <v>141169</v>
      </c>
      <c r="B5108" s="116">
        <v>6</v>
      </c>
      <c r="C5108" s="116">
        <v>1323100030</v>
      </c>
      <c r="D5108" s="116" t="s">
        <v>7204</v>
      </c>
      <c r="E5108" s="339">
        <v>17000</v>
      </c>
      <c r="F5108" s="194">
        <v>1</v>
      </c>
      <c r="G5108" s="194">
        <v>1</v>
      </c>
      <c r="H5108" s="194" t="s">
        <v>10119</v>
      </c>
      <c r="I5108" s="194">
        <f t="shared" si="240"/>
        <v>0</v>
      </c>
      <c r="J5108" s="116" t="s">
        <v>10120</v>
      </c>
      <c r="K5108" s="116" t="s">
        <v>15930</v>
      </c>
      <c r="L5108" s="197">
        <v>45858</v>
      </c>
      <c r="M5108" s="116"/>
      <c r="N5108" s="197">
        <v>45862</v>
      </c>
      <c r="O5108" s="388">
        <f t="shared" si="241"/>
        <v>17000</v>
      </c>
      <c r="P5108" s="339">
        <f t="shared" si="242"/>
        <v>0</v>
      </c>
    </row>
    <row r="5109" spans="1:16" hidden="1" x14ac:dyDescent="0.25">
      <c r="A5109" s="116">
        <v>141171</v>
      </c>
      <c r="B5109" s="116">
        <v>1</v>
      </c>
      <c r="C5109" s="116">
        <v>1810101870</v>
      </c>
      <c r="D5109" s="116" t="s">
        <v>11367</v>
      </c>
      <c r="E5109" s="339">
        <v>10841</v>
      </c>
      <c r="F5109" s="194">
        <v>1</v>
      </c>
      <c r="G5109" s="194">
        <v>1</v>
      </c>
      <c r="H5109" s="194" t="s">
        <v>10119</v>
      </c>
      <c r="I5109" s="194">
        <f t="shared" si="240"/>
        <v>0</v>
      </c>
      <c r="J5109" s="116" t="s">
        <v>10120</v>
      </c>
      <c r="K5109" s="116" t="s">
        <v>10121</v>
      </c>
      <c r="L5109" s="197">
        <v>45859</v>
      </c>
      <c r="M5109" s="116"/>
      <c r="N5109" s="197">
        <v>45867</v>
      </c>
      <c r="O5109" s="388">
        <f t="shared" si="241"/>
        <v>10841</v>
      </c>
      <c r="P5109" s="339">
        <f t="shared" si="242"/>
        <v>0</v>
      </c>
    </row>
    <row r="5110" spans="1:16" hidden="1" x14ac:dyDescent="0.25">
      <c r="A5110" s="116">
        <v>141243</v>
      </c>
      <c r="B5110" s="116">
        <v>1</v>
      </c>
      <c r="C5110" s="116">
        <v>1122100000</v>
      </c>
      <c r="D5110" s="116" t="s">
        <v>11187</v>
      </c>
      <c r="E5110" s="339">
        <v>764390</v>
      </c>
      <c r="F5110" s="194">
        <v>2</v>
      </c>
      <c r="G5110" s="194">
        <v>2</v>
      </c>
      <c r="H5110" s="194" t="s">
        <v>10119</v>
      </c>
      <c r="I5110" s="194">
        <f t="shared" si="240"/>
        <v>0</v>
      </c>
      <c r="J5110" s="116" t="s">
        <v>10126</v>
      </c>
      <c r="K5110" s="116" t="s">
        <v>11657</v>
      </c>
      <c r="L5110" s="197">
        <v>45860</v>
      </c>
      <c r="M5110" s="116"/>
      <c r="N5110" s="197">
        <v>45860</v>
      </c>
      <c r="O5110" s="388">
        <f t="shared" si="241"/>
        <v>382195</v>
      </c>
      <c r="P5110" s="339">
        <f t="shared" si="242"/>
        <v>0</v>
      </c>
    </row>
    <row r="5111" spans="1:16" hidden="1" x14ac:dyDescent="0.25">
      <c r="A5111" s="116">
        <v>141255</v>
      </c>
      <c r="B5111" s="116">
        <v>1</v>
      </c>
      <c r="C5111" s="116">
        <v>1022101990</v>
      </c>
      <c r="D5111" s="116" t="s">
        <v>15919</v>
      </c>
      <c r="E5111" s="339">
        <v>25535</v>
      </c>
      <c r="F5111" s="194">
        <v>1</v>
      </c>
      <c r="G5111" s="194">
        <v>1</v>
      </c>
      <c r="H5111" s="194" t="s">
        <v>10119</v>
      </c>
      <c r="I5111" s="194">
        <f t="shared" si="240"/>
        <v>0</v>
      </c>
      <c r="J5111" s="116" t="s">
        <v>10120</v>
      </c>
      <c r="K5111" s="116" t="s">
        <v>15601</v>
      </c>
      <c r="L5111" s="197">
        <v>45860</v>
      </c>
      <c r="M5111" s="116"/>
      <c r="N5111" s="197">
        <v>45860</v>
      </c>
      <c r="O5111" s="388">
        <f t="shared" si="241"/>
        <v>25535</v>
      </c>
      <c r="P5111" s="339">
        <f t="shared" si="242"/>
        <v>0</v>
      </c>
    </row>
    <row r="5112" spans="1:16" hidden="1" x14ac:dyDescent="0.25">
      <c r="A5112" s="116">
        <v>141277</v>
      </c>
      <c r="B5112" s="116">
        <v>1</v>
      </c>
      <c r="C5112" s="116">
        <v>1023100140</v>
      </c>
      <c r="D5112" s="116" t="s">
        <v>11171</v>
      </c>
      <c r="E5112" s="339">
        <v>110340</v>
      </c>
      <c r="F5112" s="194">
        <v>6</v>
      </c>
      <c r="G5112" s="194">
        <v>6</v>
      </c>
      <c r="H5112" s="194" t="s">
        <v>10119</v>
      </c>
      <c r="I5112" s="194">
        <f t="shared" si="240"/>
        <v>0</v>
      </c>
      <c r="J5112" s="116" t="s">
        <v>10126</v>
      </c>
      <c r="K5112" s="116" t="s">
        <v>15457</v>
      </c>
      <c r="L5112" s="197">
        <v>45862</v>
      </c>
      <c r="M5112" s="116" t="s">
        <v>15988</v>
      </c>
      <c r="N5112" s="197">
        <v>45867</v>
      </c>
      <c r="O5112" s="388">
        <f t="shared" si="241"/>
        <v>18390</v>
      </c>
      <c r="P5112" s="339">
        <f t="shared" si="242"/>
        <v>0</v>
      </c>
    </row>
    <row r="5113" spans="1:16" hidden="1" x14ac:dyDescent="0.25">
      <c r="A5113" s="116">
        <v>141303</v>
      </c>
      <c r="B5113" s="116">
        <v>1</v>
      </c>
      <c r="C5113" s="116">
        <v>1519101550</v>
      </c>
      <c r="D5113" s="116" t="s">
        <v>11298</v>
      </c>
      <c r="E5113" s="339">
        <v>772617</v>
      </c>
      <c r="F5113" s="194">
        <v>1</v>
      </c>
      <c r="G5113" s="194">
        <v>1</v>
      </c>
      <c r="H5113" s="194" t="s">
        <v>10119</v>
      </c>
      <c r="I5113" s="194">
        <f t="shared" si="240"/>
        <v>0</v>
      </c>
      <c r="J5113" s="116" t="s">
        <v>10120</v>
      </c>
      <c r="K5113" s="116" t="s">
        <v>15932</v>
      </c>
      <c r="L5113" s="197">
        <v>45866</v>
      </c>
      <c r="M5113" s="116" t="s">
        <v>17848</v>
      </c>
      <c r="N5113" s="197">
        <v>45881</v>
      </c>
      <c r="O5113" s="388">
        <f t="shared" si="241"/>
        <v>772617</v>
      </c>
      <c r="P5113" s="339">
        <f t="shared" si="242"/>
        <v>0</v>
      </c>
    </row>
    <row r="5114" spans="1:16" hidden="1" x14ac:dyDescent="0.25">
      <c r="A5114" s="116">
        <v>141303</v>
      </c>
      <c r="B5114" s="116">
        <v>3</v>
      </c>
      <c r="C5114" s="116">
        <v>1523100240</v>
      </c>
      <c r="D5114" s="116" t="s">
        <v>15464</v>
      </c>
      <c r="E5114" s="339">
        <v>54359.4</v>
      </c>
      <c r="F5114" s="194">
        <v>30</v>
      </c>
      <c r="G5114" s="194">
        <v>30</v>
      </c>
      <c r="H5114" s="194" t="s">
        <v>10119</v>
      </c>
      <c r="I5114" s="194">
        <f t="shared" si="240"/>
        <v>0</v>
      </c>
      <c r="J5114" s="116" t="s">
        <v>10120</v>
      </c>
      <c r="K5114" s="116" t="s">
        <v>15932</v>
      </c>
      <c r="L5114" s="197">
        <v>45866</v>
      </c>
      <c r="M5114" s="116"/>
      <c r="N5114" s="197">
        <v>45867</v>
      </c>
      <c r="O5114" s="388">
        <f t="shared" si="241"/>
        <v>1811.98</v>
      </c>
      <c r="P5114" s="339">
        <f t="shared" si="242"/>
        <v>0</v>
      </c>
    </row>
    <row r="5115" spans="1:16" hidden="1" x14ac:dyDescent="0.25">
      <c r="A5115" s="116">
        <v>141303</v>
      </c>
      <c r="B5115" s="116">
        <v>2</v>
      </c>
      <c r="C5115" s="116">
        <v>1810103030</v>
      </c>
      <c r="D5115" s="116" t="s">
        <v>11371</v>
      </c>
      <c r="E5115" s="339">
        <v>1544361.76</v>
      </c>
      <c r="F5115" s="194">
        <v>2</v>
      </c>
      <c r="G5115" s="194">
        <v>2</v>
      </c>
      <c r="H5115" s="194" t="s">
        <v>10119</v>
      </c>
      <c r="I5115" s="194">
        <f t="shared" si="240"/>
        <v>0</v>
      </c>
      <c r="J5115" s="116" t="s">
        <v>10120</v>
      </c>
      <c r="K5115" s="116" t="s">
        <v>15932</v>
      </c>
      <c r="L5115" s="197">
        <v>45866</v>
      </c>
      <c r="M5115" s="116"/>
      <c r="N5115" s="197">
        <v>45867</v>
      </c>
      <c r="O5115" s="388">
        <f t="shared" si="241"/>
        <v>772180.88</v>
      </c>
      <c r="P5115" s="339">
        <f t="shared" si="242"/>
        <v>0</v>
      </c>
    </row>
    <row r="5116" spans="1:16" hidden="1" x14ac:dyDescent="0.25">
      <c r="A5116" s="116">
        <v>141303</v>
      </c>
      <c r="B5116" s="116">
        <v>4</v>
      </c>
      <c r="C5116" s="116">
        <v>1810103990</v>
      </c>
      <c r="D5116" s="116" t="s">
        <v>17476</v>
      </c>
      <c r="E5116" s="339">
        <v>71280</v>
      </c>
      <c r="F5116" s="194">
        <v>33</v>
      </c>
      <c r="G5116" s="194">
        <v>33</v>
      </c>
      <c r="H5116" s="194" t="s">
        <v>10119</v>
      </c>
      <c r="I5116" s="194">
        <f t="shared" si="240"/>
        <v>0</v>
      </c>
      <c r="J5116" s="116" t="s">
        <v>10120</v>
      </c>
      <c r="K5116" s="116" t="s">
        <v>15932</v>
      </c>
      <c r="L5116" s="197">
        <v>45866</v>
      </c>
      <c r="M5116" s="116" t="s">
        <v>16017</v>
      </c>
      <c r="N5116" s="197">
        <v>45869</v>
      </c>
      <c r="O5116" s="388">
        <f t="shared" si="241"/>
        <v>2160</v>
      </c>
      <c r="P5116" s="339">
        <f t="shared" si="242"/>
        <v>0</v>
      </c>
    </row>
    <row r="5117" spans="1:16" hidden="1" x14ac:dyDescent="0.25">
      <c r="A5117" s="116">
        <v>141303</v>
      </c>
      <c r="B5117" s="116">
        <v>5</v>
      </c>
      <c r="C5117" s="116">
        <v>1810104110</v>
      </c>
      <c r="D5117" s="116" t="s">
        <v>17475</v>
      </c>
      <c r="E5117" s="339">
        <v>51150</v>
      </c>
      <c r="F5117" s="194">
        <v>33</v>
      </c>
      <c r="G5117" s="194">
        <v>33</v>
      </c>
      <c r="H5117" s="194" t="s">
        <v>10119</v>
      </c>
      <c r="I5117" s="194">
        <f t="shared" si="240"/>
        <v>0</v>
      </c>
      <c r="J5117" s="116" t="s">
        <v>10120</v>
      </c>
      <c r="K5117" s="116" t="s">
        <v>15932</v>
      </c>
      <c r="L5117" s="197">
        <v>45866</v>
      </c>
      <c r="M5117" s="116" t="s">
        <v>16018</v>
      </c>
      <c r="N5117" s="197">
        <v>45869</v>
      </c>
      <c r="O5117" s="388">
        <f t="shared" si="241"/>
        <v>1550</v>
      </c>
      <c r="P5117" s="339">
        <f t="shared" si="242"/>
        <v>0</v>
      </c>
    </row>
    <row r="5118" spans="1:16" hidden="1" x14ac:dyDescent="0.25">
      <c r="A5118" s="116">
        <v>141305</v>
      </c>
      <c r="B5118" s="116">
        <v>5</v>
      </c>
      <c r="C5118" s="116">
        <v>1010101000</v>
      </c>
      <c r="D5118" s="116" t="s">
        <v>11125</v>
      </c>
      <c r="E5118" s="339">
        <v>903.4</v>
      </c>
      <c r="F5118" s="194">
        <v>2</v>
      </c>
      <c r="G5118" s="194">
        <v>2</v>
      </c>
      <c r="H5118" s="194" t="s">
        <v>10119</v>
      </c>
      <c r="I5118" s="194">
        <f t="shared" si="240"/>
        <v>0</v>
      </c>
      <c r="J5118" s="116" t="s">
        <v>10120</v>
      </c>
      <c r="K5118" s="116" t="s">
        <v>15881</v>
      </c>
      <c r="L5118" s="197">
        <v>45863</v>
      </c>
      <c r="M5118" s="116"/>
      <c r="N5118" s="197">
        <v>45887</v>
      </c>
      <c r="O5118" s="388">
        <f t="shared" si="241"/>
        <v>451.7</v>
      </c>
      <c r="P5118" s="339">
        <f t="shared" si="242"/>
        <v>0</v>
      </c>
    </row>
    <row r="5119" spans="1:16" hidden="1" x14ac:dyDescent="0.25">
      <c r="A5119" s="116">
        <v>141305</v>
      </c>
      <c r="B5119" s="116">
        <v>6</v>
      </c>
      <c r="C5119" s="116">
        <v>1511102130</v>
      </c>
      <c r="D5119" s="116" t="s">
        <v>10484</v>
      </c>
      <c r="E5119" s="339">
        <v>4070.28</v>
      </c>
      <c r="F5119" s="194">
        <v>4</v>
      </c>
      <c r="G5119" s="194">
        <v>4</v>
      </c>
      <c r="H5119" s="194" t="s">
        <v>10119</v>
      </c>
      <c r="I5119" s="194">
        <f t="shared" si="240"/>
        <v>0</v>
      </c>
      <c r="J5119" s="116" t="s">
        <v>10120</v>
      </c>
      <c r="K5119" s="116" t="s">
        <v>15881</v>
      </c>
      <c r="L5119" s="197">
        <v>45863</v>
      </c>
      <c r="M5119" s="116"/>
      <c r="N5119" s="197">
        <v>45887</v>
      </c>
      <c r="O5119" s="388">
        <f t="shared" si="241"/>
        <v>1017.57</v>
      </c>
      <c r="P5119" s="339">
        <f t="shared" si="242"/>
        <v>0</v>
      </c>
    </row>
    <row r="5120" spans="1:16" hidden="1" x14ac:dyDescent="0.25">
      <c r="A5120" s="116">
        <v>141305</v>
      </c>
      <c r="B5120" s="116">
        <v>1</v>
      </c>
      <c r="C5120" s="116">
        <v>1810104090</v>
      </c>
      <c r="D5120" s="116" t="s">
        <v>17500</v>
      </c>
      <c r="E5120" s="339">
        <v>33631.199999999997</v>
      </c>
      <c r="F5120" s="194">
        <v>15</v>
      </c>
      <c r="G5120" s="194">
        <v>15</v>
      </c>
      <c r="H5120" s="194" t="s">
        <v>10119</v>
      </c>
      <c r="I5120" s="194">
        <f t="shared" si="240"/>
        <v>0</v>
      </c>
      <c r="J5120" s="116" t="s">
        <v>10120</v>
      </c>
      <c r="K5120" s="116" t="s">
        <v>15881</v>
      </c>
      <c r="L5120" s="197">
        <v>45863</v>
      </c>
      <c r="M5120" s="116"/>
      <c r="N5120" s="197">
        <v>45887</v>
      </c>
      <c r="O5120" s="388">
        <f t="shared" si="241"/>
        <v>2242.08</v>
      </c>
      <c r="P5120" s="339">
        <f t="shared" si="242"/>
        <v>0</v>
      </c>
    </row>
    <row r="5121" spans="1:16" hidden="1" x14ac:dyDescent="0.25">
      <c r="A5121" s="116">
        <v>141305</v>
      </c>
      <c r="B5121" s="116">
        <v>3</v>
      </c>
      <c r="C5121" s="116">
        <v>1810104500</v>
      </c>
      <c r="D5121" s="116" t="s">
        <v>17632</v>
      </c>
      <c r="E5121" s="339">
        <v>248.75</v>
      </c>
      <c r="F5121" s="194">
        <v>5</v>
      </c>
      <c r="G5121" s="194">
        <v>5</v>
      </c>
      <c r="H5121" s="194" t="s">
        <v>10119</v>
      </c>
      <c r="I5121" s="194">
        <f t="shared" si="240"/>
        <v>0</v>
      </c>
      <c r="J5121" s="116" t="s">
        <v>10120</v>
      </c>
      <c r="K5121" s="116" t="s">
        <v>15881</v>
      </c>
      <c r="L5121" s="197">
        <v>45863</v>
      </c>
      <c r="M5121" s="116"/>
      <c r="N5121" s="197">
        <v>45887</v>
      </c>
      <c r="O5121" s="388">
        <f t="shared" si="241"/>
        <v>49.75</v>
      </c>
      <c r="P5121" s="339">
        <f t="shared" si="242"/>
        <v>0</v>
      </c>
    </row>
    <row r="5122" spans="1:16" hidden="1" x14ac:dyDescent="0.25">
      <c r="A5122" s="116">
        <v>141305</v>
      </c>
      <c r="B5122" s="116">
        <v>4</v>
      </c>
      <c r="C5122" s="116">
        <v>1810105030</v>
      </c>
      <c r="D5122" s="116" t="s">
        <v>15135</v>
      </c>
      <c r="E5122" s="339">
        <v>80</v>
      </c>
      <c r="F5122" s="194">
        <v>10</v>
      </c>
      <c r="G5122" s="194">
        <v>10</v>
      </c>
      <c r="H5122" s="194" t="s">
        <v>10119</v>
      </c>
      <c r="I5122" s="194">
        <f t="shared" si="240"/>
        <v>0</v>
      </c>
      <c r="J5122" s="116" t="s">
        <v>10120</v>
      </c>
      <c r="K5122" s="116" t="s">
        <v>15881</v>
      </c>
      <c r="L5122" s="197">
        <v>45863</v>
      </c>
      <c r="M5122" s="116"/>
      <c r="N5122" s="197">
        <v>45887</v>
      </c>
      <c r="O5122" s="388">
        <f t="shared" si="241"/>
        <v>8</v>
      </c>
      <c r="P5122" s="339">
        <f t="shared" si="242"/>
        <v>0</v>
      </c>
    </row>
    <row r="5123" spans="1:16" hidden="1" x14ac:dyDescent="0.25">
      <c r="A5123" s="116">
        <v>141305</v>
      </c>
      <c r="B5123" s="116">
        <v>2</v>
      </c>
      <c r="C5123" s="116">
        <v>1810105200</v>
      </c>
      <c r="D5123" s="116" t="s">
        <v>11378</v>
      </c>
      <c r="E5123" s="339">
        <v>2766.8</v>
      </c>
      <c r="F5123" s="194">
        <v>8</v>
      </c>
      <c r="G5123" s="194">
        <v>8</v>
      </c>
      <c r="H5123" s="194" t="s">
        <v>10119</v>
      </c>
      <c r="I5123" s="194">
        <f t="shared" si="240"/>
        <v>0</v>
      </c>
      <c r="J5123" s="116" t="s">
        <v>10120</v>
      </c>
      <c r="K5123" s="116" t="s">
        <v>15881</v>
      </c>
      <c r="L5123" s="197">
        <v>45863</v>
      </c>
      <c r="M5123" s="116"/>
      <c r="N5123" s="197">
        <v>45887</v>
      </c>
      <c r="O5123" s="388">
        <f t="shared" si="241"/>
        <v>345.85</v>
      </c>
      <c r="P5123" s="339">
        <f t="shared" si="242"/>
        <v>0</v>
      </c>
    </row>
    <row r="5124" spans="1:16" hidden="1" x14ac:dyDescent="0.25">
      <c r="A5124" s="116">
        <v>141305</v>
      </c>
      <c r="B5124" s="116">
        <v>7</v>
      </c>
      <c r="C5124" s="116">
        <v>1810105200</v>
      </c>
      <c r="D5124" s="116" t="s">
        <v>11378</v>
      </c>
      <c r="E5124" s="339">
        <v>4150.2</v>
      </c>
      <c r="F5124" s="194">
        <v>12</v>
      </c>
      <c r="G5124" s="194">
        <v>12</v>
      </c>
      <c r="H5124" s="194" t="s">
        <v>10119</v>
      </c>
      <c r="I5124" s="194">
        <f t="shared" si="240"/>
        <v>0</v>
      </c>
      <c r="J5124" s="116" t="s">
        <v>10120</v>
      </c>
      <c r="K5124" s="116" t="s">
        <v>15881</v>
      </c>
      <c r="L5124" s="197">
        <v>45863</v>
      </c>
      <c r="M5124" s="116"/>
      <c r="N5124" s="197">
        <v>45887</v>
      </c>
      <c r="O5124" s="388">
        <f t="shared" si="241"/>
        <v>345.84999999999997</v>
      </c>
      <c r="P5124" s="339">
        <f t="shared" si="242"/>
        <v>0</v>
      </c>
    </row>
    <row r="5125" spans="1:16" hidden="1" x14ac:dyDescent="0.25">
      <c r="A5125" s="116">
        <v>141306</v>
      </c>
      <c r="B5125" s="116">
        <v>1</v>
      </c>
      <c r="C5125" s="116">
        <v>1014115280</v>
      </c>
      <c r="D5125" s="116" t="s">
        <v>11895</v>
      </c>
      <c r="E5125" s="339">
        <v>136089</v>
      </c>
      <c r="F5125" s="194">
        <v>30</v>
      </c>
      <c r="G5125" s="194">
        <v>30</v>
      </c>
      <c r="H5125" s="194" t="s">
        <v>10119</v>
      </c>
      <c r="I5125" s="194">
        <f t="shared" si="240"/>
        <v>0</v>
      </c>
      <c r="J5125" s="116" t="s">
        <v>10126</v>
      </c>
      <c r="K5125" s="116" t="s">
        <v>15739</v>
      </c>
      <c r="L5125" s="197">
        <v>45862</v>
      </c>
      <c r="M5125" s="116" t="s">
        <v>16086</v>
      </c>
      <c r="N5125" s="197">
        <v>45887</v>
      </c>
      <c r="O5125" s="388">
        <f t="shared" si="241"/>
        <v>4536.3</v>
      </c>
      <c r="P5125" s="339">
        <f t="shared" si="242"/>
        <v>0</v>
      </c>
    </row>
    <row r="5126" spans="1:16" hidden="1" x14ac:dyDescent="0.25">
      <c r="A5126" s="116">
        <v>141306</v>
      </c>
      <c r="B5126" s="116">
        <v>3</v>
      </c>
      <c r="C5126" s="116">
        <v>1521100100</v>
      </c>
      <c r="D5126" s="116" t="s">
        <v>10563</v>
      </c>
      <c r="E5126" s="339">
        <v>82210.399999999994</v>
      </c>
      <c r="F5126" s="194">
        <v>80</v>
      </c>
      <c r="G5126" s="194">
        <v>80</v>
      </c>
      <c r="H5126" s="194" t="s">
        <v>10119</v>
      </c>
      <c r="I5126" s="194">
        <f t="shared" si="240"/>
        <v>0</v>
      </c>
      <c r="J5126" s="116" t="s">
        <v>10126</v>
      </c>
      <c r="K5126" s="116" t="s">
        <v>15739</v>
      </c>
      <c r="L5126" s="197">
        <v>45862</v>
      </c>
      <c r="M5126" s="116"/>
      <c r="N5126" s="197">
        <v>45862</v>
      </c>
      <c r="O5126" s="388">
        <f t="shared" si="241"/>
        <v>1027.6299999999999</v>
      </c>
      <c r="P5126" s="339">
        <f t="shared" si="242"/>
        <v>0</v>
      </c>
    </row>
    <row r="5127" spans="1:16" hidden="1" x14ac:dyDescent="0.25">
      <c r="A5127" s="116">
        <v>141306</v>
      </c>
      <c r="B5127" s="116">
        <v>2</v>
      </c>
      <c r="C5127" s="116">
        <v>1810104390</v>
      </c>
      <c r="D5127" s="116" t="s">
        <v>17495</v>
      </c>
      <c r="E5127" s="339">
        <v>425600</v>
      </c>
      <c r="F5127" s="194">
        <v>80</v>
      </c>
      <c r="G5127" s="194">
        <v>80</v>
      </c>
      <c r="H5127" s="194" t="s">
        <v>10119</v>
      </c>
      <c r="I5127" s="194">
        <f t="shared" si="240"/>
        <v>0</v>
      </c>
      <c r="J5127" s="116" t="s">
        <v>10126</v>
      </c>
      <c r="K5127" s="116" t="s">
        <v>15739</v>
      </c>
      <c r="L5127" s="197">
        <v>45862</v>
      </c>
      <c r="M5127" s="116"/>
      <c r="N5127" s="197">
        <v>45862</v>
      </c>
      <c r="O5127" s="388">
        <f t="shared" si="241"/>
        <v>5320</v>
      </c>
      <c r="P5127" s="339">
        <f t="shared" si="242"/>
        <v>0</v>
      </c>
    </row>
    <row r="5128" spans="1:16" hidden="1" x14ac:dyDescent="0.25">
      <c r="A5128" s="116">
        <v>141307</v>
      </c>
      <c r="B5128" s="116">
        <v>1</v>
      </c>
      <c r="C5128" s="116">
        <v>1324103570</v>
      </c>
      <c r="D5128" s="116" t="s">
        <v>15713</v>
      </c>
      <c r="E5128" s="339">
        <v>282550.53999999998</v>
      </c>
      <c r="F5128" s="194">
        <v>2</v>
      </c>
      <c r="G5128" s="194">
        <v>2</v>
      </c>
      <c r="H5128" s="194" t="s">
        <v>10119</v>
      </c>
      <c r="I5128" s="194">
        <f t="shared" si="240"/>
        <v>0</v>
      </c>
      <c r="J5128" s="116" t="s">
        <v>10126</v>
      </c>
      <c r="K5128" s="116" t="s">
        <v>10482</v>
      </c>
      <c r="L5128" s="197">
        <v>45862</v>
      </c>
      <c r="M5128" s="116"/>
      <c r="N5128" s="197">
        <v>45867</v>
      </c>
      <c r="O5128" s="388">
        <f t="shared" si="241"/>
        <v>141275.26999999999</v>
      </c>
      <c r="P5128" s="339">
        <f t="shared" si="242"/>
        <v>0</v>
      </c>
    </row>
    <row r="5129" spans="1:16" hidden="1" x14ac:dyDescent="0.25">
      <c r="A5129" s="116">
        <v>141308</v>
      </c>
      <c r="B5129" s="116">
        <v>1</v>
      </c>
      <c r="C5129" s="116">
        <v>1015100020</v>
      </c>
      <c r="D5129" s="116" t="s">
        <v>10351</v>
      </c>
      <c r="E5129" s="339">
        <v>77499.98</v>
      </c>
      <c r="F5129" s="194">
        <v>2</v>
      </c>
      <c r="G5129" s="194">
        <v>2</v>
      </c>
      <c r="H5129" s="194" t="s">
        <v>10119</v>
      </c>
      <c r="I5129" s="194">
        <f t="shared" si="240"/>
        <v>0</v>
      </c>
      <c r="J5129" s="116" t="s">
        <v>10126</v>
      </c>
      <c r="K5129" s="116" t="s">
        <v>11657</v>
      </c>
      <c r="L5129" s="197">
        <v>45862</v>
      </c>
      <c r="M5129" s="116" t="s">
        <v>15996</v>
      </c>
      <c r="N5129" s="197">
        <v>45868</v>
      </c>
      <c r="O5129" s="388">
        <f t="shared" si="241"/>
        <v>38749.99</v>
      </c>
      <c r="P5129" s="339">
        <f t="shared" si="242"/>
        <v>0</v>
      </c>
    </row>
    <row r="5130" spans="1:16" hidden="1" x14ac:dyDescent="0.25">
      <c r="A5130" s="116">
        <v>141310</v>
      </c>
      <c r="B5130" s="116">
        <v>1</v>
      </c>
      <c r="C5130" s="116">
        <v>1120100050</v>
      </c>
      <c r="D5130" s="116" t="s">
        <v>16168</v>
      </c>
      <c r="E5130" s="339">
        <v>3149775.16</v>
      </c>
      <c r="F5130" s="194">
        <v>4</v>
      </c>
      <c r="G5130" s="194">
        <v>4</v>
      </c>
      <c r="H5130" s="194" t="s">
        <v>10119</v>
      </c>
      <c r="I5130" s="194">
        <f t="shared" si="240"/>
        <v>0</v>
      </c>
      <c r="J5130" s="116" t="s">
        <v>10120</v>
      </c>
      <c r="K5130" s="116" t="s">
        <v>15775</v>
      </c>
      <c r="L5130" s="197">
        <v>45861</v>
      </c>
      <c r="M5130" s="116"/>
      <c r="N5130" s="197">
        <v>45951</v>
      </c>
      <c r="O5130" s="388">
        <f t="shared" si="241"/>
        <v>787443.79</v>
      </c>
      <c r="P5130" s="339">
        <f t="shared" si="242"/>
        <v>0</v>
      </c>
    </row>
    <row r="5131" spans="1:16" hidden="1" x14ac:dyDescent="0.25">
      <c r="A5131" s="116">
        <v>141310</v>
      </c>
      <c r="B5131" s="116">
        <v>2</v>
      </c>
      <c r="C5131" s="116">
        <v>1810104140</v>
      </c>
      <c r="D5131" s="116" t="s">
        <v>16204</v>
      </c>
      <c r="E5131" s="339">
        <v>160200</v>
      </c>
      <c r="F5131" s="194">
        <v>36</v>
      </c>
      <c r="G5131" s="194">
        <f>30+6</f>
        <v>36</v>
      </c>
      <c r="H5131" s="194" t="s">
        <v>10119</v>
      </c>
      <c r="I5131" s="194">
        <f t="shared" si="240"/>
        <v>0</v>
      </c>
      <c r="J5131" s="116" t="s">
        <v>10120</v>
      </c>
      <c r="K5131" s="116" t="s">
        <v>15775</v>
      </c>
      <c r="L5131" s="197">
        <v>45861</v>
      </c>
      <c r="M5131" s="116" t="s">
        <v>16403</v>
      </c>
      <c r="N5131" s="197">
        <v>45902</v>
      </c>
      <c r="O5131" s="388">
        <f t="shared" si="241"/>
        <v>4450</v>
      </c>
      <c r="P5131" s="339">
        <f t="shared" si="242"/>
        <v>0</v>
      </c>
    </row>
    <row r="5132" spans="1:16" hidden="1" x14ac:dyDescent="0.25">
      <c r="A5132" s="116">
        <v>141310</v>
      </c>
      <c r="B5132" s="116">
        <v>3</v>
      </c>
      <c r="C5132" s="116">
        <v>1810104410</v>
      </c>
      <c r="D5132" s="116" t="s">
        <v>17468</v>
      </c>
      <c r="E5132" s="339">
        <v>291200</v>
      </c>
      <c r="F5132" s="194">
        <v>32</v>
      </c>
      <c r="G5132" s="194">
        <v>32</v>
      </c>
      <c r="H5132" s="194" t="s">
        <v>10119</v>
      </c>
      <c r="I5132" s="194">
        <f t="shared" si="240"/>
        <v>0</v>
      </c>
      <c r="J5132" s="116" t="s">
        <v>10120</v>
      </c>
      <c r="K5132" s="116" t="s">
        <v>15775</v>
      </c>
      <c r="L5132" s="197">
        <v>45861</v>
      </c>
      <c r="M5132" s="116"/>
      <c r="N5132" s="197">
        <v>45888</v>
      </c>
      <c r="O5132" s="388">
        <f t="shared" si="241"/>
        <v>9100</v>
      </c>
      <c r="P5132" s="339">
        <f t="shared" si="242"/>
        <v>0</v>
      </c>
    </row>
    <row r="5133" spans="1:16" hidden="1" x14ac:dyDescent="0.25">
      <c r="A5133" s="116">
        <v>141311</v>
      </c>
      <c r="B5133" s="116">
        <v>1</v>
      </c>
      <c r="C5133" s="116">
        <v>1022100230</v>
      </c>
      <c r="D5133" s="116" t="s">
        <v>16162</v>
      </c>
      <c r="E5133" s="339">
        <v>49500</v>
      </c>
      <c r="F5133" s="194">
        <v>30</v>
      </c>
      <c r="G5133" s="194">
        <v>30</v>
      </c>
      <c r="H5133" s="194" t="s">
        <v>10119</v>
      </c>
      <c r="I5133" s="194">
        <f t="shared" si="240"/>
        <v>0</v>
      </c>
      <c r="J5133" s="116" t="s">
        <v>10389</v>
      </c>
      <c r="K5133" s="116" t="s">
        <v>10390</v>
      </c>
      <c r="L5133" s="197">
        <v>45861</v>
      </c>
      <c r="M5133" s="116"/>
      <c r="N5133" s="197">
        <v>45887</v>
      </c>
      <c r="O5133" s="388">
        <f t="shared" si="241"/>
        <v>1650</v>
      </c>
      <c r="P5133" s="339">
        <f t="shared" si="242"/>
        <v>0</v>
      </c>
    </row>
    <row r="5134" spans="1:16" hidden="1" x14ac:dyDescent="0.25">
      <c r="A5134" s="116">
        <v>141364</v>
      </c>
      <c r="B5134" s="116">
        <v>1</v>
      </c>
      <c r="C5134" s="116">
        <v>1810104380</v>
      </c>
      <c r="D5134" s="116" t="s">
        <v>17461</v>
      </c>
      <c r="E5134" s="339">
        <v>43600</v>
      </c>
      <c r="F5134" s="194">
        <v>8</v>
      </c>
      <c r="G5134" s="194">
        <v>8</v>
      </c>
      <c r="H5134" s="194" t="s">
        <v>10119</v>
      </c>
      <c r="I5134" s="194">
        <f t="shared" si="240"/>
        <v>0</v>
      </c>
      <c r="J5134" s="116" t="s">
        <v>10120</v>
      </c>
      <c r="K5134" s="116" t="s">
        <v>15877</v>
      </c>
      <c r="L5134" s="197">
        <v>45863</v>
      </c>
      <c r="M5134" s="116" t="s">
        <v>15979</v>
      </c>
      <c r="N5134" s="197">
        <v>45866</v>
      </c>
      <c r="O5134" s="388">
        <f t="shared" si="241"/>
        <v>5450</v>
      </c>
      <c r="P5134" s="339">
        <f t="shared" si="242"/>
        <v>0</v>
      </c>
    </row>
    <row r="5135" spans="1:16" hidden="1" x14ac:dyDescent="0.25">
      <c r="A5135" s="116">
        <v>141367</v>
      </c>
      <c r="B5135" s="116">
        <v>7</v>
      </c>
      <c r="C5135" s="116">
        <v>1010100760</v>
      </c>
      <c r="D5135" s="116" t="s">
        <v>15004</v>
      </c>
      <c r="E5135" s="339">
        <v>45880</v>
      </c>
      <c r="F5135" s="194">
        <v>20</v>
      </c>
      <c r="G5135" s="194">
        <v>20</v>
      </c>
      <c r="H5135" s="194" t="s">
        <v>10119</v>
      </c>
      <c r="I5135" s="194">
        <f t="shared" si="240"/>
        <v>0</v>
      </c>
      <c r="J5135" s="116" t="s">
        <v>10120</v>
      </c>
      <c r="K5135" s="116" t="s">
        <v>15977</v>
      </c>
      <c r="L5135" s="197">
        <v>45862</v>
      </c>
      <c r="M5135" s="116"/>
      <c r="N5135" s="197">
        <v>45869</v>
      </c>
      <c r="O5135" s="388">
        <f t="shared" si="241"/>
        <v>2294</v>
      </c>
      <c r="P5135" s="339">
        <f t="shared" si="242"/>
        <v>0</v>
      </c>
    </row>
    <row r="5136" spans="1:16" hidden="1" x14ac:dyDescent="0.25">
      <c r="A5136" s="116">
        <v>141367</v>
      </c>
      <c r="B5136" s="116">
        <v>17</v>
      </c>
      <c r="C5136" s="116">
        <v>1010105520</v>
      </c>
      <c r="D5136" s="116" t="s">
        <v>15978</v>
      </c>
      <c r="E5136" s="339">
        <v>0</v>
      </c>
      <c r="F5136" s="194">
        <v>2</v>
      </c>
      <c r="G5136" s="194">
        <v>2</v>
      </c>
      <c r="H5136" s="194" t="s">
        <v>10119</v>
      </c>
      <c r="I5136" s="194">
        <f t="shared" si="240"/>
        <v>0</v>
      </c>
      <c r="J5136" s="116" t="s">
        <v>10120</v>
      </c>
      <c r="K5136" s="116" t="s">
        <v>15977</v>
      </c>
      <c r="L5136" s="197">
        <v>45862</v>
      </c>
      <c r="M5136" s="116"/>
      <c r="N5136" s="197">
        <v>45869</v>
      </c>
      <c r="O5136" s="388">
        <f t="shared" si="241"/>
        <v>0</v>
      </c>
      <c r="P5136" s="339">
        <f t="shared" si="242"/>
        <v>0</v>
      </c>
    </row>
    <row r="5137" spans="1:16" hidden="1" x14ac:dyDescent="0.25">
      <c r="A5137" s="116">
        <v>141367</v>
      </c>
      <c r="B5137" s="116">
        <v>8</v>
      </c>
      <c r="C5137" s="116">
        <v>1011100040</v>
      </c>
      <c r="D5137" s="116" t="s">
        <v>10481</v>
      </c>
      <c r="E5137" s="339">
        <v>7250</v>
      </c>
      <c r="F5137" s="194">
        <v>5</v>
      </c>
      <c r="G5137" s="194">
        <v>5</v>
      </c>
      <c r="H5137" s="194" t="s">
        <v>10119</v>
      </c>
      <c r="I5137" s="194">
        <f t="shared" si="240"/>
        <v>0</v>
      </c>
      <c r="J5137" s="116" t="s">
        <v>10120</v>
      </c>
      <c r="K5137" s="116" t="s">
        <v>15977</v>
      </c>
      <c r="L5137" s="197">
        <v>45862</v>
      </c>
      <c r="M5137" s="116"/>
      <c r="N5137" s="197">
        <v>45869</v>
      </c>
      <c r="O5137" s="388">
        <f t="shared" si="241"/>
        <v>1450</v>
      </c>
      <c r="P5137" s="339">
        <f t="shared" si="242"/>
        <v>0</v>
      </c>
    </row>
    <row r="5138" spans="1:16" hidden="1" x14ac:dyDescent="0.25">
      <c r="A5138" s="116">
        <v>141367</v>
      </c>
      <c r="B5138" s="116">
        <v>4</v>
      </c>
      <c r="C5138" s="116">
        <v>1016100000</v>
      </c>
      <c r="D5138" s="116" t="s">
        <v>10650</v>
      </c>
      <c r="E5138" s="339">
        <v>20840</v>
      </c>
      <c r="F5138" s="194">
        <v>2</v>
      </c>
      <c r="G5138" s="194">
        <v>2</v>
      </c>
      <c r="H5138" s="194" t="s">
        <v>10119</v>
      </c>
      <c r="I5138" s="194">
        <f t="shared" si="240"/>
        <v>0</v>
      </c>
      <c r="J5138" s="116" t="s">
        <v>10120</v>
      </c>
      <c r="K5138" s="116" t="s">
        <v>15977</v>
      </c>
      <c r="L5138" s="197">
        <v>45862</v>
      </c>
      <c r="M5138" s="116"/>
      <c r="N5138" s="197">
        <v>45869</v>
      </c>
      <c r="O5138" s="388">
        <f t="shared" si="241"/>
        <v>10420</v>
      </c>
      <c r="P5138" s="339">
        <f t="shared" si="242"/>
        <v>0</v>
      </c>
    </row>
    <row r="5139" spans="1:16" hidden="1" x14ac:dyDescent="0.25">
      <c r="A5139" s="116">
        <v>141367</v>
      </c>
      <c r="B5139" s="116">
        <v>3</v>
      </c>
      <c r="C5139" s="116">
        <v>1016100010</v>
      </c>
      <c r="D5139" s="116" t="s">
        <v>10705</v>
      </c>
      <c r="E5139" s="339">
        <v>44407.1</v>
      </c>
      <c r="F5139" s="194">
        <v>2</v>
      </c>
      <c r="G5139" s="194">
        <v>2</v>
      </c>
      <c r="H5139" s="194" t="s">
        <v>10119</v>
      </c>
      <c r="I5139" s="194">
        <f t="shared" si="240"/>
        <v>0</v>
      </c>
      <c r="J5139" s="116" t="s">
        <v>10120</v>
      </c>
      <c r="K5139" s="116" t="s">
        <v>15977</v>
      </c>
      <c r="L5139" s="197">
        <v>45862</v>
      </c>
      <c r="M5139" s="116"/>
      <c r="N5139" s="197">
        <v>45869</v>
      </c>
      <c r="O5139" s="388">
        <f t="shared" si="241"/>
        <v>22203.55</v>
      </c>
      <c r="P5139" s="339">
        <f t="shared" si="242"/>
        <v>0</v>
      </c>
    </row>
    <row r="5140" spans="1:16" hidden="1" x14ac:dyDescent="0.25">
      <c r="A5140" s="116">
        <v>141367</v>
      </c>
      <c r="B5140" s="116">
        <v>5</v>
      </c>
      <c r="C5140" s="116">
        <v>1016101250</v>
      </c>
      <c r="D5140" s="116" t="s">
        <v>11152</v>
      </c>
      <c r="E5140" s="339">
        <v>4014.98</v>
      </c>
      <c r="F5140" s="194">
        <v>2</v>
      </c>
      <c r="G5140" s="194">
        <v>2</v>
      </c>
      <c r="H5140" s="194" t="s">
        <v>10119</v>
      </c>
      <c r="I5140" s="194">
        <f t="shared" si="240"/>
        <v>0</v>
      </c>
      <c r="J5140" s="116" t="s">
        <v>10120</v>
      </c>
      <c r="K5140" s="116" t="s">
        <v>15977</v>
      </c>
      <c r="L5140" s="197">
        <v>45862</v>
      </c>
      <c r="M5140" s="116"/>
      <c r="N5140" s="197">
        <v>45869</v>
      </c>
      <c r="O5140" s="388">
        <f t="shared" si="241"/>
        <v>2007.49</v>
      </c>
      <c r="P5140" s="339">
        <f t="shared" si="242"/>
        <v>0</v>
      </c>
    </row>
    <row r="5141" spans="1:16" hidden="1" x14ac:dyDescent="0.25">
      <c r="A5141" s="116">
        <v>141367</v>
      </c>
      <c r="B5141" s="116">
        <v>16</v>
      </c>
      <c r="C5141" s="116">
        <v>1213101730</v>
      </c>
      <c r="D5141" s="116" t="s">
        <v>10564</v>
      </c>
      <c r="E5141" s="339">
        <v>12175.8</v>
      </c>
      <c r="F5141" s="194">
        <v>20</v>
      </c>
      <c r="G5141" s="194">
        <v>20</v>
      </c>
      <c r="H5141" s="194" t="s">
        <v>10119</v>
      </c>
      <c r="I5141" s="194">
        <f t="shared" si="240"/>
        <v>0</v>
      </c>
      <c r="J5141" s="116" t="s">
        <v>10120</v>
      </c>
      <c r="K5141" s="116" t="s">
        <v>15977</v>
      </c>
      <c r="L5141" s="197">
        <v>45862</v>
      </c>
      <c r="M5141" s="116"/>
      <c r="N5141" s="197">
        <v>45869</v>
      </c>
      <c r="O5141" s="388">
        <f t="shared" si="241"/>
        <v>608.79</v>
      </c>
      <c r="P5141" s="339">
        <f t="shared" si="242"/>
        <v>0</v>
      </c>
    </row>
    <row r="5142" spans="1:16" hidden="1" x14ac:dyDescent="0.25">
      <c r="A5142" s="116">
        <v>141367</v>
      </c>
      <c r="B5142" s="116">
        <v>2</v>
      </c>
      <c r="C5142" s="116">
        <v>1215100010</v>
      </c>
      <c r="D5142" s="116" t="s">
        <v>11206</v>
      </c>
      <c r="E5142" s="339">
        <v>104521.60000000001</v>
      </c>
      <c r="F5142" s="194">
        <v>20</v>
      </c>
      <c r="G5142" s="194">
        <f>5+15</f>
        <v>20</v>
      </c>
      <c r="H5142" s="194" t="s">
        <v>10119</v>
      </c>
      <c r="I5142" s="194">
        <f t="shared" si="240"/>
        <v>0</v>
      </c>
      <c r="J5142" s="116" t="s">
        <v>10120</v>
      </c>
      <c r="K5142" s="116" t="s">
        <v>15977</v>
      </c>
      <c r="L5142" s="197">
        <v>45862</v>
      </c>
      <c r="M5142" s="116" t="s">
        <v>16394</v>
      </c>
      <c r="N5142" s="197">
        <v>45901</v>
      </c>
      <c r="O5142" s="388">
        <f t="shared" si="241"/>
        <v>5226.08</v>
      </c>
      <c r="P5142" s="339">
        <f t="shared" si="242"/>
        <v>0</v>
      </c>
    </row>
    <row r="5143" spans="1:16" hidden="1" x14ac:dyDescent="0.25">
      <c r="A5143" s="116">
        <v>141367</v>
      </c>
      <c r="B5143" s="116">
        <v>15</v>
      </c>
      <c r="C5143" s="116">
        <v>1217100890</v>
      </c>
      <c r="D5143" s="116" t="s">
        <v>16176</v>
      </c>
      <c r="E5143" s="339">
        <v>58470</v>
      </c>
      <c r="F5143" s="194">
        <v>10</v>
      </c>
      <c r="G5143" s="194">
        <f>8+2</f>
        <v>10</v>
      </c>
      <c r="H5143" s="194" t="s">
        <v>10119</v>
      </c>
      <c r="I5143" s="194">
        <f t="shared" si="240"/>
        <v>0</v>
      </c>
      <c r="J5143" s="116" t="s">
        <v>10120</v>
      </c>
      <c r="K5143" s="116" t="s">
        <v>15977</v>
      </c>
      <c r="L5143" s="197">
        <v>45862</v>
      </c>
      <c r="M5143" s="116" t="s">
        <v>16364</v>
      </c>
      <c r="N5143" s="197">
        <v>45901</v>
      </c>
      <c r="O5143" s="388">
        <f t="shared" si="241"/>
        <v>5847</v>
      </c>
      <c r="P5143" s="339">
        <f t="shared" si="242"/>
        <v>0</v>
      </c>
    </row>
    <row r="5144" spans="1:16" hidden="1" x14ac:dyDescent="0.25">
      <c r="A5144" s="116">
        <v>141367</v>
      </c>
      <c r="B5144" s="116">
        <v>14</v>
      </c>
      <c r="C5144" s="116">
        <v>1219102860</v>
      </c>
      <c r="D5144" s="116" t="s">
        <v>11213</v>
      </c>
      <c r="E5144" s="339">
        <v>18694</v>
      </c>
      <c r="F5144" s="194">
        <v>200</v>
      </c>
      <c r="G5144" s="194">
        <v>200</v>
      </c>
      <c r="H5144" s="194" t="s">
        <v>10119</v>
      </c>
      <c r="I5144" s="194">
        <f t="shared" si="240"/>
        <v>0</v>
      </c>
      <c r="J5144" s="116" t="s">
        <v>10120</v>
      </c>
      <c r="K5144" s="116" t="s">
        <v>15977</v>
      </c>
      <c r="L5144" s="197">
        <v>45862</v>
      </c>
      <c r="M5144" s="116" t="s">
        <v>16024</v>
      </c>
      <c r="N5144" s="197">
        <v>45869</v>
      </c>
      <c r="O5144" s="388">
        <f t="shared" si="241"/>
        <v>93.47</v>
      </c>
      <c r="P5144" s="339">
        <f t="shared" si="242"/>
        <v>0</v>
      </c>
    </row>
    <row r="5145" spans="1:16" hidden="1" x14ac:dyDescent="0.25">
      <c r="A5145" s="116">
        <v>141367</v>
      </c>
      <c r="B5145" s="116">
        <v>18</v>
      </c>
      <c r="C5145" s="116">
        <v>1219102950</v>
      </c>
      <c r="D5145" s="116" t="s">
        <v>16177</v>
      </c>
      <c r="E5145" s="339">
        <v>15310</v>
      </c>
      <c r="F5145" s="194">
        <v>10</v>
      </c>
      <c r="G5145" s="194">
        <v>10</v>
      </c>
      <c r="H5145" s="194" t="s">
        <v>10119</v>
      </c>
      <c r="I5145" s="194">
        <f t="shared" si="240"/>
        <v>0</v>
      </c>
      <c r="J5145" s="116" t="s">
        <v>10120</v>
      </c>
      <c r="K5145" s="116" t="s">
        <v>15977</v>
      </c>
      <c r="L5145" s="197">
        <v>45862</v>
      </c>
      <c r="M5145" s="116"/>
      <c r="N5145" s="197">
        <v>45869</v>
      </c>
      <c r="O5145" s="388">
        <f t="shared" si="241"/>
        <v>1531</v>
      </c>
      <c r="P5145" s="339">
        <f t="shared" si="242"/>
        <v>0</v>
      </c>
    </row>
    <row r="5146" spans="1:16" hidden="1" x14ac:dyDescent="0.25">
      <c r="A5146" s="116">
        <v>141367</v>
      </c>
      <c r="B5146" s="116">
        <v>6</v>
      </c>
      <c r="C5146" s="116">
        <v>1219103070</v>
      </c>
      <c r="D5146" s="116" t="s">
        <v>16178</v>
      </c>
      <c r="E5146" s="339">
        <v>15375</v>
      </c>
      <c r="F5146" s="194">
        <v>5</v>
      </c>
      <c r="G5146" s="194">
        <v>5</v>
      </c>
      <c r="H5146" s="194" t="s">
        <v>10119</v>
      </c>
      <c r="I5146" s="194">
        <f t="shared" si="240"/>
        <v>0</v>
      </c>
      <c r="J5146" s="116" t="s">
        <v>10120</v>
      </c>
      <c r="K5146" s="116" t="s">
        <v>15977</v>
      </c>
      <c r="L5146" s="197">
        <v>45862</v>
      </c>
      <c r="M5146" s="116"/>
      <c r="N5146" s="197">
        <v>45911</v>
      </c>
      <c r="O5146" s="388">
        <f t="shared" si="241"/>
        <v>3075</v>
      </c>
      <c r="P5146" s="339">
        <f t="shared" si="242"/>
        <v>0</v>
      </c>
    </row>
    <row r="5147" spans="1:16" hidden="1" x14ac:dyDescent="0.25">
      <c r="A5147" s="116">
        <v>141367</v>
      </c>
      <c r="B5147" s="116">
        <v>1</v>
      </c>
      <c r="C5147" s="116">
        <v>1242100040</v>
      </c>
      <c r="D5147" s="116" t="s">
        <v>10131</v>
      </c>
      <c r="E5147" s="339">
        <v>5153.3</v>
      </c>
      <c r="F5147" s="194">
        <v>10</v>
      </c>
      <c r="G5147" s="194">
        <f>9+1</f>
        <v>10</v>
      </c>
      <c r="H5147" s="194" t="s">
        <v>10119</v>
      </c>
      <c r="I5147" s="194">
        <f t="shared" si="240"/>
        <v>0</v>
      </c>
      <c r="J5147" s="116" t="s">
        <v>10120</v>
      </c>
      <c r="K5147" s="116" t="s">
        <v>15977</v>
      </c>
      <c r="L5147" s="197">
        <v>45862</v>
      </c>
      <c r="M5147" s="116" t="s">
        <v>16493</v>
      </c>
      <c r="N5147" s="197">
        <v>45908</v>
      </c>
      <c r="O5147" s="388">
        <f t="shared" si="241"/>
        <v>515.33000000000004</v>
      </c>
      <c r="P5147" s="339">
        <f t="shared" si="242"/>
        <v>0</v>
      </c>
    </row>
    <row r="5148" spans="1:16" hidden="1" x14ac:dyDescent="0.25">
      <c r="A5148" s="116">
        <v>141367</v>
      </c>
      <c r="B5148" s="116">
        <v>9</v>
      </c>
      <c r="C5148" s="116">
        <v>1314101010</v>
      </c>
      <c r="D5148" s="116" t="s">
        <v>11900</v>
      </c>
      <c r="E5148" s="339">
        <v>1266864</v>
      </c>
      <c r="F5148" s="194">
        <v>3</v>
      </c>
      <c r="G5148" s="194">
        <f>2+1</f>
        <v>3</v>
      </c>
      <c r="H5148" s="194" t="s">
        <v>10119</v>
      </c>
      <c r="I5148" s="194">
        <f t="shared" si="240"/>
        <v>0</v>
      </c>
      <c r="J5148" s="116" t="s">
        <v>10120</v>
      </c>
      <c r="K5148" s="116" t="s">
        <v>15977</v>
      </c>
      <c r="L5148" s="197">
        <v>45862</v>
      </c>
      <c r="M5148" s="116" t="s">
        <v>16582</v>
      </c>
      <c r="N5148" s="197">
        <v>45923</v>
      </c>
      <c r="O5148" s="388">
        <f t="shared" si="241"/>
        <v>422288</v>
      </c>
      <c r="P5148" s="339">
        <f t="shared" si="242"/>
        <v>0</v>
      </c>
    </row>
    <row r="5149" spans="1:16" hidden="1" x14ac:dyDescent="0.25">
      <c r="A5149" s="116">
        <v>141367</v>
      </c>
      <c r="B5149" s="116">
        <v>10</v>
      </c>
      <c r="C5149" s="116">
        <v>1314101020</v>
      </c>
      <c r="D5149" s="116" t="s">
        <v>12275</v>
      </c>
      <c r="E5149" s="339">
        <v>162706.70000000001</v>
      </c>
      <c r="F5149" s="194">
        <v>10</v>
      </c>
      <c r="G5149" s="194">
        <v>10</v>
      </c>
      <c r="H5149" s="194" t="s">
        <v>10119</v>
      </c>
      <c r="I5149" s="194">
        <f t="shared" si="240"/>
        <v>0</v>
      </c>
      <c r="J5149" s="116" t="s">
        <v>10120</v>
      </c>
      <c r="K5149" s="116" t="s">
        <v>15977</v>
      </c>
      <c r="L5149" s="197">
        <v>45862</v>
      </c>
      <c r="M5149" s="116"/>
      <c r="N5149" s="197">
        <v>45869</v>
      </c>
      <c r="O5149" s="388">
        <f t="shared" si="241"/>
        <v>16270.670000000002</v>
      </c>
      <c r="P5149" s="339">
        <f t="shared" si="242"/>
        <v>0</v>
      </c>
    </row>
    <row r="5150" spans="1:16" hidden="1" x14ac:dyDescent="0.25">
      <c r="A5150" s="116">
        <v>141367</v>
      </c>
      <c r="B5150" s="116">
        <v>11</v>
      </c>
      <c r="C5150" s="116">
        <v>1314101030</v>
      </c>
      <c r="D5150" s="116" t="s">
        <v>12274</v>
      </c>
      <c r="E5150" s="339">
        <v>162045.5</v>
      </c>
      <c r="F5150" s="194">
        <v>10</v>
      </c>
      <c r="G5150" s="194">
        <v>10</v>
      </c>
      <c r="H5150" s="194" t="s">
        <v>10119</v>
      </c>
      <c r="I5150" s="194">
        <f t="shared" si="240"/>
        <v>0</v>
      </c>
      <c r="J5150" s="116" t="s">
        <v>10120</v>
      </c>
      <c r="K5150" s="116" t="s">
        <v>15977</v>
      </c>
      <c r="L5150" s="197">
        <v>45862</v>
      </c>
      <c r="M5150" s="116"/>
      <c r="N5150" s="197">
        <v>45869</v>
      </c>
      <c r="O5150" s="388">
        <f t="shared" si="241"/>
        <v>16204.55</v>
      </c>
      <c r="P5150" s="339">
        <f t="shared" si="242"/>
        <v>0</v>
      </c>
    </row>
    <row r="5151" spans="1:16" hidden="1" x14ac:dyDescent="0.25">
      <c r="A5151" s="116">
        <v>141367</v>
      </c>
      <c r="B5151" s="116">
        <v>12</v>
      </c>
      <c r="C5151" s="116">
        <v>1314101040</v>
      </c>
      <c r="D5151" s="116" t="s">
        <v>12276</v>
      </c>
      <c r="E5151" s="339">
        <v>163350</v>
      </c>
      <c r="F5151" s="194">
        <v>10</v>
      </c>
      <c r="G5151" s="194">
        <v>10</v>
      </c>
      <c r="H5151" s="194" t="s">
        <v>10119</v>
      </c>
      <c r="I5151" s="194">
        <f t="shared" si="240"/>
        <v>0</v>
      </c>
      <c r="J5151" s="116" t="s">
        <v>10120</v>
      </c>
      <c r="K5151" s="116" t="s">
        <v>15977</v>
      </c>
      <c r="L5151" s="197">
        <v>45862</v>
      </c>
      <c r="M5151" s="116"/>
      <c r="N5151" s="197">
        <v>45869</v>
      </c>
      <c r="O5151" s="388">
        <f t="shared" si="241"/>
        <v>16335</v>
      </c>
      <c r="P5151" s="339">
        <f t="shared" si="242"/>
        <v>0</v>
      </c>
    </row>
    <row r="5152" spans="1:16" hidden="1" x14ac:dyDescent="0.25">
      <c r="A5152" s="116">
        <v>141367</v>
      </c>
      <c r="B5152" s="116">
        <v>13</v>
      </c>
      <c r="C5152" s="116">
        <v>1314101050</v>
      </c>
      <c r="D5152" s="116" t="s">
        <v>12273</v>
      </c>
      <c r="E5152" s="339">
        <v>163350</v>
      </c>
      <c r="F5152" s="194">
        <v>10</v>
      </c>
      <c r="G5152" s="194">
        <v>10</v>
      </c>
      <c r="H5152" s="194" t="s">
        <v>10119</v>
      </c>
      <c r="I5152" s="194">
        <f t="shared" si="240"/>
        <v>0</v>
      </c>
      <c r="J5152" s="116" t="s">
        <v>10120</v>
      </c>
      <c r="K5152" s="116" t="s">
        <v>15977</v>
      </c>
      <c r="L5152" s="197">
        <v>45862</v>
      </c>
      <c r="M5152" s="116"/>
      <c r="N5152" s="197">
        <v>45869</v>
      </c>
      <c r="O5152" s="388">
        <f t="shared" si="241"/>
        <v>16335</v>
      </c>
      <c r="P5152" s="339">
        <f t="shared" si="242"/>
        <v>0</v>
      </c>
    </row>
    <row r="5153" spans="1:16" hidden="1" x14ac:dyDescent="0.25">
      <c r="A5153" s="116">
        <v>141368</v>
      </c>
      <c r="B5153" s="116">
        <v>1</v>
      </c>
      <c r="C5153" s="116">
        <v>1011100040</v>
      </c>
      <c r="D5153" s="116" t="s">
        <v>10481</v>
      </c>
      <c r="E5153" s="339">
        <v>27550</v>
      </c>
      <c r="F5153" s="194">
        <v>19</v>
      </c>
      <c r="G5153" s="194">
        <v>19</v>
      </c>
      <c r="H5153" s="194" t="s">
        <v>10119</v>
      </c>
      <c r="I5153" s="194">
        <f t="shared" si="240"/>
        <v>0</v>
      </c>
      <c r="J5153" s="116" t="s">
        <v>10126</v>
      </c>
      <c r="K5153" s="116" t="s">
        <v>15310</v>
      </c>
      <c r="L5153" s="197">
        <v>45863</v>
      </c>
      <c r="M5153" s="116" t="s">
        <v>15995</v>
      </c>
      <c r="N5153" s="197">
        <v>45868</v>
      </c>
      <c r="O5153" s="388">
        <f t="shared" si="241"/>
        <v>1450</v>
      </c>
      <c r="P5153" s="339">
        <f t="shared" si="242"/>
        <v>0</v>
      </c>
    </row>
    <row r="5154" spans="1:16" hidden="1" x14ac:dyDescent="0.25">
      <c r="A5154" s="116">
        <v>141371</v>
      </c>
      <c r="B5154" s="116">
        <v>1</v>
      </c>
      <c r="C5154" s="116">
        <v>1022104240</v>
      </c>
      <c r="D5154" s="116" t="s">
        <v>11563</v>
      </c>
      <c r="E5154" s="339">
        <v>113160.16</v>
      </c>
      <c r="F5154" s="194">
        <v>4</v>
      </c>
      <c r="G5154" s="194">
        <v>4</v>
      </c>
      <c r="H5154" s="194" t="s">
        <v>10119</v>
      </c>
      <c r="I5154" s="194">
        <f t="shared" si="240"/>
        <v>0</v>
      </c>
      <c r="J5154" s="116" t="s">
        <v>10126</v>
      </c>
      <c r="K5154" s="116" t="s">
        <v>15310</v>
      </c>
      <c r="L5154" s="197">
        <v>45863</v>
      </c>
      <c r="M5154" s="116" t="s">
        <v>15995</v>
      </c>
      <c r="N5154" s="197">
        <v>45868</v>
      </c>
      <c r="O5154" s="388">
        <f t="shared" si="241"/>
        <v>28290.04</v>
      </c>
      <c r="P5154" s="339">
        <f t="shared" si="242"/>
        <v>0</v>
      </c>
    </row>
    <row r="5155" spans="1:16" hidden="1" x14ac:dyDescent="0.25">
      <c r="A5155" s="116">
        <v>141373</v>
      </c>
      <c r="B5155" s="116">
        <v>1</v>
      </c>
      <c r="C5155" s="116">
        <v>1810104330</v>
      </c>
      <c r="D5155" s="116" t="s">
        <v>17516</v>
      </c>
      <c r="E5155" s="339">
        <v>69441.33</v>
      </c>
      <c r="F5155" s="194">
        <v>7</v>
      </c>
      <c r="G5155" s="194">
        <v>7</v>
      </c>
      <c r="H5155" s="194" t="s">
        <v>10119</v>
      </c>
      <c r="I5155" s="194">
        <f t="shared" si="240"/>
        <v>0</v>
      </c>
      <c r="J5155" s="116" t="s">
        <v>10126</v>
      </c>
      <c r="K5155" s="116" t="s">
        <v>15008</v>
      </c>
      <c r="L5155" s="197">
        <v>45863</v>
      </c>
      <c r="M5155" s="116" t="s">
        <v>15980</v>
      </c>
      <c r="N5155" s="197">
        <v>45866</v>
      </c>
      <c r="O5155" s="388">
        <f t="shared" si="241"/>
        <v>9920.19</v>
      </c>
      <c r="P5155" s="339">
        <f t="shared" si="242"/>
        <v>0</v>
      </c>
    </row>
    <row r="5156" spans="1:16" hidden="1" x14ac:dyDescent="0.25">
      <c r="A5156" s="116">
        <v>141375</v>
      </c>
      <c r="B5156" s="116">
        <v>4</v>
      </c>
      <c r="C5156" s="116">
        <v>1019104240</v>
      </c>
      <c r="D5156" s="116" t="s">
        <v>11166</v>
      </c>
      <c r="E5156" s="339">
        <v>8800</v>
      </c>
      <c r="F5156" s="194">
        <v>2</v>
      </c>
      <c r="G5156" s="194">
        <v>2</v>
      </c>
      <c r="H5156" s="194" t="s">
        <v>10119</v>
      </c>
      <c r="I5156" s="194">
        <f t="shared" si="240"/>
        <v>0</v>
      </c>
      <c r="J5156" s="116" t="s">
        <v>10120</v>
      </c>
      <c r="K5156" s="116" t="s">
        <v>15929</v>
      </c>
      <c r="L5156" s="197">
        <v>45862</v>
      </c>
      <c r="M5156" s="116"/>
      <c r="N5156" s="197">
        <v>45867</v>
      </c>
      <c r="O5156" s="388">
        <f t="shared" si="241"/>
        <v>4400</v>
      </c>
      <c r="P5156" s="339">
        <f t="shared" si="242"/>
        <v>0</v>
      </c>
    </row>
    <row r="5157" spans="1:16" hidden="1" x14ac:dyDescent="0.25">
      <c r="A5157" s="116">
        <v>141375</v>
      </c>
      <c r="B5157" s="116">
        <v>3</v>
      </c>
      <c r="C5157" s="116">
        <v>1318100780</v>
      </c>
      <c r="D5157" s="116" t="s">
        <v>9322</v>
      </c>
      <c r="E5157" s="339">
        <v>223650</v>
      </c>
      <c r="F5157" s="194">
        <v>3</v>
      </c>
      <c r="G5157" s="194">
        <f>2+1</f>
        <v>3</v>
      </c>
      <c r="H5157" s="194" t="s">
        <v>10119</v>
      </c>
      <c r="I5157" s="194">
        <f t="shared" si="240"/>
        <v>0</v>
      </c>
      <c r="J5157" s="116" t="s">
        <v>10120</v>
      </c>
      <c r="K5157" s="116" t="s">
        <v>15929</v>
      </c>
      <c r="L5157" s="197">
        <v>45862</v>
      </c>
      <c r="M5157" s="116" t="s">
        <v>16586</v>
      </c>
      <c r="N5157" s="197">
        <v>45924</v>
      </c>
      <c r="O5157" s="388">
        <f t="shared" si="241"/>
        <v>74550</v>
      </c>
      <c r="P5157" s="339">
        <f t="shared" si="242"/>
        <v>0</v>
      </c>
    </row>
    <row r="5158" spans="1:16" hidden="1" x14ac:dyDescent="0.25">
      <c r="A5158" s="116">
        <v>141375</v>
      </c>
      <c r="B5158" s="116">
        <v>2</v>
      </c>
      <c r="C5158" s="116">
        <v>1320100000</v>
      </c>
      <c r="D5158" s="116" t="s">
        <v>11270</v>
      </c>
      <c r="E5158" s="339">
        <v>476852.3</v>
      </c>
      <c r="F5158" s="194">
        <v>1</v>
      </c>
      <c r="G5158" s="194">
        <v>1</v>
      </c>
      <c r="H5158" s="194" t="s">
        <v>10119</v>
      </c>
      <c r="I5158" s="194">
        <f t="shared" si="240"/>
        <v>0</v>
      </c>
      <c r="J5158" s="116" t="s">
        <v>10120</v>
      </c>
      <c r="K5158" s="116" t="s">
        <v>15929</v>
      </c>
      <c r="L5158" s="197">
        <v>45862</v>
      </c>
      <c r="M5158" s="116"/>
      <c r="N5158" s="197">
        <v>45867</v>
      </c>
      <c r="O5158" s="388">
        <f t="shared" si="241"/>
        <v>476852.3</v>
      </c>
      <c r="P5158" s="339">
        <f t="shared" si="242"/>
        <v>0</v>
      </c>
    </row>
    <row r="5159" spans="1:16" hidden="1" x14ac:dyDescent="0.25">
      <c r="A5159" s="116">
        <v>141375</v>
      </c>
      <c r="B5159" s="116">
        <v>1</v>
      </c>
      <c r="C5159" s="116">
        <v>1518103600</v>
      </c>
      <c r="D5159" s="116" t="s">
        <v>12101</v>
      </c>
      <c r="E5159" s="339">
        <v>225667.33</v>
      </c>
      <c r="F5159" s="194">
        <v>1</v>
      </c>
      <c r="G5159" s="194">
        <v>1</v>
      </c>
      <c r="H5159" s="194" t="s">
        <v>10119</v>
      </c>
      <c r="I5159" s="194">
        <f t="shared" si="240"/>
        <v>0</v>
      </c>
      <c r="J5159" s="116" t="s">
        <v>10120</v>
      </c>
      <c r="K5159" s="116" t="s">
        <v>15929</v>
      </c>
      <c r="L5159" s="197">
        <v>45862</v>
      </c>
      <c r="M5159" s="116" t="s">
        <v>16217</v>
      </c>
      <c r="N5159" s="197">
        <v>45923</v>
      </c>
      <c r="O5159" s="388">
        <f t="shared" si="241"/>
        <v>225667.33</v>
      </c>
      <c r="P5159" s="339">
        <f t="shared" si="242"/>
        <v>0</v>
      </c>
    </row>
    <row r="5160" spans="1:16" hidden="1" x14ac:dyDescent="0.25">
      <c r="A5160" s="116">
        <v>141376</v>
      </c>
      <c r="B5160" s="116">
        <v>1</v>
      </c>
      <c r="C5160" s="116">
        <v>1311100810</v>
      </c>
      <c r="D5160" s="116" t="s">
        <v>10959</v>
      </c>
      <c r="E5160" s="339">
        <v>87960</v>
      </c>
      <c r="F5160" s="194">
        <v>4</v>
      </c>
      <c r="G5160" s="194">
        <v>4</v>
      </c>
      <c r="H5160" s="194" t="s">
        <v>10119</v>
      </c>
      <c r="I5160" s="194">
        <f t="shared" si="240"/>
        <v>0</v>
      </c>
      <c r="J5160" s="116" t="s">
        <v>10120</v>
      </c>
      <c r="K5160" s="116" t="s">
        <v>15536</v>
      </c>
      <c r="L5160" s="197">
        <v>45862</v>
      </c>
      <c r="M5160" s="116"/>
      <c r="N5160" s="197">
        <v>45868</v>
      </c>
      <c r="O5160" s="388">
        <f t="shared" si="241"/>
        <v>21990</v>
      </c>
      <c r="P5160" s="339">
        <f t="shared" si="242"/>
        <v>0</v>
      </c>
    </row>
    <row r="5161" spans="1:16" hidden="1" x14ac:dyDescent="0.25">
      <c r="A5161" s="116">
        <v>141376</v>
      </c>
      <c r="B5161" s="116">
        <v>2</v>
      </c>
      <c r="C5161" s="116">
        <v>1314100120</v>
      </c>
      <c r="D5161" s="116" t="s">
        <v>17849</v>
      </c>
      <c r="E5161" s="339">
        <v>40371.42</v>
      </c>
      <c r="F5161" s="194">
        <v>6</v>
      </c>
      <c r="G5161" s="194">
        <v>6</v>
      </c>
      <c r="H5161" s="194" t="s">
        <v>10119</v>
      </c>
      <c r="I5161" s="194">
        <f t="shared" si="240"/>
        <v>0</v>
      </c>
      <c r="J5161" s="116" t="s">
        <v>10120</v>
      </c>
      <c r="K5161" s="116" t="s">
        <v>15536</v>
      </c>
      <c r="L5161" s="197">
        <v>45862</v>
      </c>
      <c r="M5161" s="116"/>
      <c r="N5161" s="197">
        <v>45868</v>
      </c>
      <c r="O5161" s="388">
        <f t="shared" si="241"/>
        <v>6728.57</v>
      </c>
      <c r="P5161" s="339">
        <f t="shared" si="242"/>
        <v>0</v>
      </c>
    </row>
    <row r="5162" spans="1:16" hidden="1" x14ac:dyDescent="0.25">
      <c r="A5162" s="116">
        <v>141376</v>
      </c>
      <c r="B5162" s="116">
        <v>5</v>
      </c>
      <c r="C5162" s="116">
        <v>1315101570</v>
      </c>
      <c r="D5162" s="116" t="s">
        <v>11040</v>
      </c>
      <c r="E5162" s="339">
        <v>38390</v>
      </c>
      <c r="F5162" s="194">
        <v>1</v>
      </c>
      <c r="G5162" s="194">
        <v>1</v>
      </c>
      <c r="H5162" s="194" t="s">
        <v>10119</v>
      </c>
      <c r="I5162" s="194">
        <f t="shared" si="240"/>
        <v>0</v>
      </c>
      <c r="J5162" s="116" t="s">
        <v>10120</v>
      </c>
      <c r="K5162" s="116" t="s">
        <v>15536</v>
      </c>
      <c r="L5162" s="197">
        <v>45862</v>
      </c>
      <c r="M5162" s="116" t="s">
        <v>15994</v>
      </c>
      <c r="N5162" s="197">
        <v>45868</v>
      </c>
      <c r="O5162" s="388">
        <f t="shared" si="241"/>
        <v>38390</v>
      </c>
      <c r="P5162" s="339">
        <f t="shared" si="242"/>
        <v>0</v>
      </c>
    </row>
    <row r="5163" spans="1:16" hidden="1" x14ac:dyDescent="0.25">
      <c r="A5163" s="116">
        <v>141376</v>
      </c>
      <c r="B5163" s="116">
        <v>3</v>
      </c>
      <c r="C5163" s="116">
        <v>1315103600</v>
      </c>
      <c r="D5163" s="116" t="s">
        <v>15931</v>
      </c>
      <c r="E5163" s="339">
        <v>165000</v>
      </c>
      <c r="F5163" s="194">
        <v>1</v>
      </c>
      <c r="G5163" s="194">
        <v>1</v>
      </c>
      <c r="H5163" s="194" t="s">
        <v>10119</v>
      </c>
      <c r="I5163" s="194">
        <f t="shared" si="240"/>
        <v>0</v>
      </c>
      <c r="J5163" s="116" t="s">
        <v>10120</v>
      </c>
      <c r="K5163" s="116" t="s">
        <v>15536</v>
      </c>
      <c r="L5163" s="197">
        <v>45862</v>
      </c>
      <c r="M5163" s="116"/>
      <c r="N5163" s="197">
        <v>45868</v>
      </c>
      <c r="O5163" s="388">
        <f t="shared" si="241"/>
        <v>165000</v>
      </c>
      <c r="P5163" s="339">
        <f t="shared" si="242"/>
        <v>0</v>
      </c>
    </row>
    <row r="5164" spans="1:16" hidden="1" x14ac:dyDescent="0.25">
      <c r="A5164" s="116">
        <v>141376</v>
      </c>
      <c r="B5164" s="116">
        <v>4</v>
      </c>
      <c r="C5164" s="116">
        <v>1318100020</v>
      </c>
      <c r="D5164" s="116" t="s">
        <v>11263</v>
      </c>
      <c r="E5164" s="339">
        <v>66086</v>
      </c>
      <c r="F5164" s="194">
        <v>1</v>
      </c>
      <c r="G5164" s="194">
        <v>1</v>
      </c>
      <c r="H5164" s="194" t="s">
        <v>10119</v>
      </c>
      <c r="I5164" s="194">
        <f t="shared" si="240"/>
        <v>0</v>
      </c>
      <c r="J5164" s="116" t="s">
        <v>10120</v>
      </c>
      <c r="K5164" s="116" t="s">
        <v>15536</v>
      </c>
      <c r="L5164" s="197">
        <v>45862</v>
      </c>
      <c r="M5164" s="116"/>
      <c r="N5164" s="197">
        <v>45868</v>
      </c>
      <c r="O5164" s="388">
        <f t="shared" si="241"/>
        <v>66086</v>
      </c>
      <c r="P5164" s="339">
        <f t="shared" si="242"/>
        <v>0</v>
      </c>
    </row>
    <row r="5165" spans="1:16" hidden="1" x14ac:dyDescent="0.25">
      <c r="A5165" s="116">
        <v>141413</v>
      </c>
      <c r="B5165" s="116">
        <v>1</v>
      </c>
      <c r="C5165" s="116">
        <v>1213102260</v>
      </c>
      <c r="D5165" s="116" t="s">
        <v>16170</v>
      </c>
      <c r="E5165" s="339">
        <v>280939</v>
      </c>
      <c r="F5165" s="194">
        <v>1</v>
      </c>
      <c r="G5165" s="194">
        <v>1</v>
      </c>
      <c r="H5165" s="194" t="s">
        <v>10119</v>
      </c>
      <c r="I5165" s="194">
        <f t="shared" si="240"/>
        <v>0</v>
      </c>
      <c r="J5165" s="116" t="s">
        <v>10126</v>
      </c>
      <c r="K5165" s="116" t="s">
        <v>15008</v>
      </c>
      <c r="L5165" s="197">
        <v>45863</v>
      </c>
      <c r="M5165" s="116" t="s">
        <v>15982</v>
      </c>
      <c r="N5165" s="197">
        <v>45866</v>
      </c>
      <c r="O5165" s="388">
        <f t="shared" si="241"/>
        <v>280939</v>
      </c>
      <c r="P5165" s="339">
        <f t="shared" si="242"/>
        <v>0</v>
      </c>
    </row>
    <row r="5166" spans="1:16" hidden="1" x14ac:dyDescent="0.25">
      <c r="A5166" s="116">
        <v>141430</v>
      </c>
      <c r="B5166" s="116">
        <v>1</v>
      </c>
      <c r="C5166" s="116">
        <v>1013100090</v>
      </c>
      <c r="D5166" s="116" t="s">
        <v>11037</v>
      </c>
      <c r="E5166" s="339">
        <v>349890</v>
      </c>
      <c r="F5166" s="194">
        <v>1</v>
      </c>
      <c r="G5166" s="194">
        <v>1</v>
      </c>
      <c r="H5166" s="194" t="s">
        <v>10119</v>
      </c>
      <c r="I5166" s="194">
        <f t="shared" si="240"/>
        <v>0</v>
      </c>
      <c r="J5166" s="116" t="s">
        <v>10120</v>
      </c>
      <c r="K5166" s="116" t="s">
        <v>15930</v>
      </c>
      <c r="L5166" s="197">
        <v>45862</v>
      </c>
      <c r="M5166" s="116"/>
      <c r="N5166" s="197">
        <v>45862</v>
      </c>
      <c r="O5166" s="388">
        <f t="shared" si="241"/>
        <v>349890</v>
      </c>
      <c r="P5166" s="339">
        <f t="shared" si="242"/>
        <v>0</v>
      </c>
    </row>
    <row r="5167" spans="1:16" hidden="1" x14ac:dyDescent="0.25">
      <c r="A5167" s="116">
        <v>141440</v>
      </c>
      <c r="B5167" s="116">
        <v>1</v>
      </c>
      <c r="C5167" s="116">
        <v>1018100680</v>
      </c>
      <c r="D5167" s="116" t="s">
        <v>12168</v>
      </c>
      <c r="E5167" s="339">
        <v>654000</v>
      </c>
      <c r="F5167" s="194">
        <v>30</v>
      </c>
      <c r="G5167" s="194">
        <f>15+15</f>
        <v>30</v>
      </c>
      <c r="H5167" s="194" t="s">
        <v>10119</v>
      </c>
      <c r="I5167" s="194">
        <f t="shared" si="240"/>
        <v>0</v>
      </c>
      <c r="J5167" s="116" t="s">
        <v>10120</v>
      </c>
      <c r="K5167" s="116" t="s">
        <v>15853</v>
      </c>
      <c r="L5167" s="197">
        <v>45862</v>
      </c>
      <c r="M5167" s="116" t="s">
        <v>16332</v>
      </c>
      <c r="N5167" s="197">
        <v>45895</v>
      </c>
      <c r="O5167" s="388">
        <f t="shared" si="241"/>
        <v>21800</v>
      </c>
      <c r="P5167" s="339">
        <f t="shared" si="242"/>
        <v>0</v>
      </c>
    </row>
    <row r="5168" spans="1:16" hidden="1" x14ac:dyDescent="0.25">
      <c r="A5168" s="116">
        <v>141444</v>
      </c>
      <c r="B5168" s="116">
        <v>1</v>
      </c>
      <c r="C5168" s="116">
        <v>1013100090</v>
      </c>
      <c r="D5168" s="116" t="s">
        <v>11037</v>
      </c>
      <c r="E5168" s="339">
        <v>349890</v>
      </c>
      <c r="F5168" s="194">
        <v>1</v>
      </c>
      <c r="G5168" s="194">
        <v>1</v>
      </c>
      <c r="H5168" s="194" t="s">
        <v>10119</v>
      </c>
      <c r="I5168" s="194">
        <f t="shared" si="240"/>
        <v>0</v>
      </c>
      <c r="J5168" s="116" t="s">
        <v>10120</v>
      </c>
      <c r="K5168" s="116" t="s">
        <v>15932</v>
      </c>
      <c r="L5168" s="197">
        <v>45862</v>
      </c>
      <c r="M5168" s="116"/>
      <c r="N5168" s="197">
        <v>45862</v>
      </c>
      <c r="O5168" s="388">
        <f t="shared" si="241"/>
        <v>349890</v>
      </c>
      <c r="P5168" s="339">
        <f t="shared" si="242"/>
        <v>0</v>
      </c>
    </row>
    <row r="5169" spans="1:16" hidden="1" x14ac:dyDescent="0.25">
      <c r="A5169" s="116">
        <v>141462</v>
      </c>
      <c r="B5169" s="116">
        <v>3</v>
      </c>
      <c r="C5169" s="116">
        <v>1013100090</v>
      </c>
      <c r="D5169" s="116" t="s">
        <v>11037</v>
      </c>
      <c r="E5169" s="339">
        <v>699780</v>
      </c>
      <c r="F5169" s="194">
        <v>2</v>
      </c>
      <c r="G5169" s="194">
        <v>2</v>
      </c>
      <c r="H5169" s="194" t="s">
        <v>10119</v>
      </c>
      <c r="I5169" s="194">
        <f t="shared" si="240"/>
        <v>0</v>
      </c>
      <c r="J5169" s="116" t="s">
        <v>10120</v>
      </c>
      <c r="K5169" s="116" t="s">
        <v>15933</v>
      </c>
      <c r="L5169" s="197">
        <v>45862</v>
      </c>
      <c r="M5169" s="116"/>
      <c r="N5169" s="197">
        <v>45863</v>
      </c>
      <c r="O5169" s="388">
        <f t="shared" si="241"/>
        <v>349890</v>
      </c>
      <c r="P5169" s="339">
        <f t="shared" si="242"/>
        <v>0</v>
      </c>
    </row>
    <row r="5170" spans="1:16" hidden="1" x14ac:dyDescent="0.25">
      <c r="A5170" s="116">
        <v>141462</v>
      </c>
      <c r="B5170" s="116">
        <v>4</v>
      </c>
      <c r="C5170" s="116">
        <v>1029102130</v>
      </c>
      <c r="D5170" s="116" t="s">
        <v>10961</v>
      </c>
      <c r="E5170" s="339">
        <v>148600</v>
      </c>
      <c r="F5170" s="194">
        <v>50</v>
      </c>
      <c r="G5170" s="194">
        <v>50</v>
      </c>
      <c r="H5170" s="194" t="s">
        <v>10119</v>
      </c>
      <c r="I5170" s="194">
        <f t="shared" si="240"/>
        <v>0</v>
      </c>
      <c r="J5170" s="116" t="s">
        <v>10120</v>
      </c>
      <c r="K5170" s="116" t="s">
        <v>15933</v>
      </c>
      <c r="L5170" s="197">
        <v>45862</v>
      </c>
      <c r="M5170" s="116" t="s">
        <v>16087</v>
      </c>
      <c r="N5170" s="197">
        <v>45887</v>
      </c>
      <c r="O5170" s="388">
        <f t="shared" si="241"/>
        <v>2972</v>
      </c>
      <c r="P5170" s="339">
        <f t="shared" si="242"/>
        <v>0</v>
      </c>
    </row>
    <row r="5171" spans="1:16" hidden="1" x14ac:dyDescent="0.25">
      <c r="A5171" s="116">
        <v>141462</v>
      </c>
      <c r="B5171" s="116">
        <v>2</v>
      </c>
      <c r="C5171" s="116">
        <v>1310101730</v>
      </c>
      <c r="D5171" s="116" t="s">
        <v>17572</v>
      </c>
      <c r="E5171" s="339">
        <v>138690</v>
      </c>
      <c r="F5171" s="194">
        <v>1</v>
      </c>
      <c r="G5171" s="194">
        <v>1</v>
      </c>
      <c r="H5171" s="194" t="s">
        <v>10119</v>
      </c>
      <c r="I5171" s="194">
        <f t="shared" ref="I5171:I5234" si="243">+F5171-G5171</f>
        <v>0</v>
      </c>
      <c r="J5171" s="116" t="s">
        <v>10120</v>
      </c>
      <c r="K5171" s="116" t="s">
        <v>15933</v>
      </c>
      <c r="L5171" s="197">
        <v>45862</v>
      </c>
      <c r="M5171" s="116"/>
      <c r="N5171" s="197">
        <v>45863</v>
      </c>
      <c r="O5171" s="388">
        <f t="shared" ref="O5171:O5234" si="244">+E5171/F5171</f>
        <v>138690</v>
      </c>
      <c r="P5171" s="339">
        <f t="shared" ref="P5171:P5234" si="245">+O5171*I5171</f>
        <v>0</v>
      </c>
    </row>
    <row r="5172" spans="1:16" hidden="1" x14ac:dyDescent="0.25">
      <c r="A5172" s="116">
        <v>141462</v>
      </c>
      <c r="B5172" s="116">
        <v>6</v>
      </c>
      <c r="C5172" s="116">
        <v>1310110120</v>
      </c>
      <c r="D5172" s="116" t="s">
        <v>8557</v>
      </c>
      <c r="E5172" s="339">
        <v>65850</v>
      </c>
      <c r="F5172" s="194">
        <v>15</v>
      </c>
      <c r="G5172" s="194">
        <f>14+1</f>
        <v>15</v>
      </c>
      <c r="H5172" s="194" t="s">
        <v>10119</v>
      </c>
      <c r="I5172" s="194">
        <f t="shared" si="243"/>
        <v>0</v>
      </c>
      <c r="J5172" s="116" t="s">
        <v>10120</v>
      </c>
      <c r="K5172" s="116" t="s">
        <v>15933</v>
      </c>
      <c r="L5172" s="197">
        <v>45862</v>
      </c>
      <c r="M5172" s="116" t="s">
        <v>16658</v>
      </c>
      <c r="N5172" s="197">
        <v>45936</v>
      </c>
      <c r="O5172" s="388">
        <f t="shared" si="244"/>
        <v>4390</v>
      </c>
      <c r="P5172" s="339">
        <f t="shared" si="245"/>
        <v>0</v>
      </c>
    </row>
    <row r="5173" spans="1:16" hidden="1" x14ac:dyDescent="0.25">
      <c r="A5173" s="116">
        <v>141462</v>
      </c>
      <c r="B5173" s="116">
        <v>7</v>
      </c>
      <c r="C5173" s="116">
        <v>1310110130</v>
      </c>
      <c r="D5173" s="116" t="s">
        <v>8559</v>
      </c>
      <c r="E5173" s="339">
        <v>23100</v>
      </c>
      <c r="F5173" s="194">
        <v>15</v>
      </c>
      <c r="G5173" s="194">
        <v>15</v>
      </c>
      <c r="H5173" s="194" t="s">
        <v>10119</v>
      </c>
      <c r="I5173" s="194">
        <f t="shared" si="243"/>
        <v>0</v>
      </c>
      <c r="J5173" s="116" t="s">
        <v>10120</v>
      </c>
      <c r="K5173" s="116" t="s">
        <v>15933</v>
      </c>
      <c r="L5173" s="197">
        <v>45862</v>
      </c>
      <c r="M5173" s="116"/>
      <c r="N5173" s="197">
        <v>45863</v>
      </c>
      <c r="O5173" s="388">
        <f t="shared" si="244"/>
        <v>1540</v>
      </c>
      <c r="P5173" s="339">
        <f t="shared" si="245"/>
        <v>0</v>
      </c>
    </row>
    <row r="5174" spans="1:16" hidden="1" x14ac:dyDescent="0.25">
      <c r="A5174" s="116">
        <v>141462</v>
      </c>
      <c r="B5174" s="116">
        <v>8</v>
      </c>
      <c r="C5174" s="116">
        <v>1310110140</v>
      </c>
      <c r="D5174" s="116" t="s">
        <v>8561</v>
      </c>
      <c r="E5174" s="339">
        <v>14749.8</v>
      </c>
      <c r="F5174" s="194">
        <v>15</v>
      </c>
      <c r="G5174" s="194">
        <v>15</v>
      </c>
      <c r="H5174" s="194" t="s">
        <v>10119</v>
      </c>
      <c r="I5174" s="194">
        <f t="shared" si="243"/>
        <v>0</v>
      </c>
      <c r="J5174" s="116" t="s">
        <v>10120</v>
      </c>
      <c r="K5174" s="116" t="s">
        <v>15933</v>
      </c>
      <c r="L5174" s="197">
        <v>45862</v>
      </c>
      <c r="M5174" s="116"/>
      <c r="N5174" s="197">
        <v>45863</v>
      </c>
      <c r="O5174" s="388">
        <f t="shared" si="244"/>
        <v>983.31999999999994</v>
      </c>
      <c r="P5174" s="339">
        <f t="shared" si="245"/>
        <v>0</v>
      </c>
    </row>
    <row r="5175" spans="1:16" hidden="1" x14ac:dyDescent="0.25">
      <c r="A5175" s="116">
        <v>141462</v>
      </c>
      <c r="B5175" s="116">
        <v>5</v>
      </c>
      <c r="C5175" s="116">
        <v>1315103420</v>
      </c>
      <c r="D5175" s="116" t="s">
        <v>8929</v>
      </c>
      <c r="E5175" s="339">
        <v>943263</v>
      </c>
      <c r="F5175" s="194">
        <v>1</v>
      </c>
      <c r="G5175" s="194">
        <v>1</v>
      </c>
      <c r="H5175" s="194" t="s">
        <v>10119</v>
      </c>
      <c r="I5175" s="194">
        <f t="shared" si="243"/>
        <v>0</v>
      </c>
      <c r="J5175" s="116" t="s">
        <v>10120</v>
      </c>
      <c r="K5175" s="116" t="s">
        <v>15933</v>
      </c>
      <c r="L5175" s="197">
        <v>45862</v>
      </c>
      <c r="M5175" s="116"/>
      <c r="N5175" s="197">
        <v>45863</v>
      </c>
      <c r="O5175" s="388">
        <f t="shared" si="244"/>
        <v>943263</v>
      </c>
      <c r="P5175" s="339">
        <f t="shared" si="245"/>
        <v>0</v>
      </c>
    </row>
    <row r="5176" spans="1:16" hidden="1" x14ac:dyDescent="0.25">
      <c r="A5176" s="116">
        <v>141462</v>
      </c>
      <c r="B5176" s="116">
        <v>1</v>
      </c>
      <c r="C5176" s="116">
        <v>1318100020</v>
      </c>
      <c r="D5176" s="116" t="s">
        <v>11263</v>
      </c>
      <c r="E5176" s="339">
        <v>132172</v>
      </c>
      <c r="F5176" s="194">
        <v>2</v>
      </c>
      <c r="G5176" s="194">
        <v>2</v>
      </c>
      <c r="H5176" s="194" t="s">
        <v>10119</v>
      </c>
      <c r="I5176" s="194">
        <f t="shared" si="243"/>
        <v>0</v>
      </c>
      <c r="J5176" s="116" t="s">
        <v>10120</v>
      </c>
      <c r="K5176" s="116" t="s">
        <v>15933</v>
      </c>
      <c r="L5176" s="197">
        <v>45862</v>
      </c>
      <c r="M5176" s="116"/>
      <c r="N5176" s="197">
        <v>45863</v>
      </c>
      <c r="O5176" s="388">
        <f t="shared" si="244"/>
        <v>66086</v>
      </c>
      <c r="P5176" s="339">
        <f t="shared" si="245"/>
        <v>0</v>
      </c>
    </row>
    <row r="5177" spans="1:16" hidden="1" x14ac:dyDescent="0.25">
      <c r="A5177" s="116">
        <v>141462</v>
      </c>
      <c r="B5177" s="116">
        <v>12</v>
      </c>
      <c r="C5177" s="116">
        <v>1318100230</v>
      </c>
      <c r="D5177" s="116" t="s">
        <v>17756</v>
      </c>
      <c r="E5177" s="339">
        <v>401514.75</v>
      </c>
      <c r="F5177" s="194">
        <v>1</v>
      </c>
      <c r="G5177" s="194">
        <v>1</v>
      </c>
      <c r="H5177" s="194" t="s">
        <v>10119</v>
      </c>
      <c r="I5177" s="194">
        <f t="shared" si="243"/>
        <v>0</v>
      </c>
      <c r="J5177" s="116" t="s">
        <v>10120</v>
      </c>
      <c r="K5177" s="116" t="s">
        <v>15933</v>
      </c>
      <c r="L5177" s="197">
        <v>45862</v>
      </c>
      <c r="M5177" s="116"/>
      <c r="N5177" s="197">
        <v>45863</v>
      </c>
      <c r="O5177" s="388">
        <f t="shared" si="244"/>
        <v>401514.75</v>
      </c>
      <c r="P5177" s="339">
        <f t="shared" si="245"/>
        <v>0</v>
      </c>
    </row>
    <row r="5178" spans="1:16" hidden="1" x14ac:dyDescent="0.25">
      <c r="A5178" s="116">
        <v>141462</v>
      </c>
      <c r="B5178" s="116">
        <v>9</v>
      </c>
      <c r="C5178" s="116">
        <v>1324103570</v>
      </c>
      <c r="D5178" s="116" t="s">
        <v>15713</v>
      </c>
      <c r="E5178" s="339">
        <v>847651.62</v>
      </c>
      <c r="F5178" s="194">
        <v>6</v>
      </c>
      <c r="G5178" s="194">
        <v>6</v>
      </c>
      <c r="H5178" s="194" t="s">
        <v>10119</v>
      </c>
      <c r="I5178" s="194">
        <f t="shared" si="243"/>
        <v>0</v>
      </c>
      <c r="J5178" s="116" t="s">
        <v>10120</v>
      </c>
      <c r="K5178" s="116" t="s">
        <v>15933</v>
      </c>
      <c r="L5178" s="197">
        <v>45862</v>
      </c>
      <c r="M5178" s="116"/>
      <c r="N5178" s="197">
        <v>45863</v>
      </c>
      <c r="O5178" s="388">
        <f t="shared" si="244"/>
        <v>141275.26999999999</v>
      </c>
      <c r="P5178" s="339">
        <f t="shared" si="245"/>
        <v>0</v>
      </c>
    </row>
    <row r="5179" spans="1:16" hidden="1" x14ac:dyDescent="0.25">
      <c r="A5179" s="116">
        <v>141462</v>
      </c>
      <c r="B5179" s="116">
        <v>10</v>
      </c>
      <c r="C5179" s="116">
        <v>1324103580</v>
      </c>
      <c r="D5179" s="116" t="s">
        <v>15934</v>
      </c>
      <c r="E5179" s="339">
        <v>178980</v>
      </c>
      <c r="F5179" s="194">
        <v>6</v>
      </c>
      <c r="G5179" s="194">
        <v>6</v>
      </c>
      <c r="H5179" s="194" t="s">
        <v>10119</v>
      </c>
      <c r="I5179" s="194">
        <f t="shared" si="243"/>
        <v>0</v>
      </c>
      <c r="J5179" s="116" t="s">
        <v>10120</v>
      </c>
      <c r="K5179" s="116" t="s">
        <v>15933</v>
      </c>
      <c r="L5179" s="197">
        <v>45862</v>
      </c>
      <c r="M5179" s="116"/>
      <c r="N5179" s="197">
        <v>45863</v>
      </c>
      <c r="O5179" s="388">
        <f t="shared" si="244"/>
        <v>29830</v>
      </c>
      <c r="P5179" s="339">
        <f t="shared" si="245"/>
        <v>0</v>
      </c>
    </row>
    <row r="5180" spans="1:16" hidden="1" x14ac:dyDescent="0.25">
      <c r="A5180" s="116">
        <v>141462</v>
      </c>
      <c r="B5180" s="116">
        <v>11</v>
      </c>
      <c r="C5180" s="116">
        <v>1324103590</v>
      </c>
      <c r="D5180" s="116" t="s">
        <v>15714</v>
      </c>
      <c r="E5180" s="339">
        <v>155408.76</v>
      </c>
      <c r="F5180" s="194">
        <v>6</v>
      </c>
      <c r="G5180" s="194">
        <v>6</v>
      </c>
      <c r="H5180" s="194" t="s">
        <v>10119</v>
      </c>
      <c r="I5180" s="194">
        <f t="shared" si="243"/>
        <v>0</v>
      </c>
      <c r="J5180" s="116" t="s">
        <v>10120</v>
      </c>
      <c r="K5180" s="116" t="s">
        <v>15933</v>
      </c>
      <c r="L5180" s="197">
        <v>45862</v>
      </c>
      <c r="M5180" s="116"/>
      <c r="N5180" s="197">
        <v>45863</v>
      </c>
      <c r="O5180" s="388">
        <f t="shared" si="244"/>
        <v>25901.460000000003</v>
      </c>
      <c r="P5180" s="339">
        <f t="shared" si="245"/>
        <v>0</v>
      </c>
    </row>
    <row r="5181" spans="1:16" hidden="1" x14ac:dyDescent="0.25">
      <c r="A5181" s="116">
        <v>141494</v>
      </c>
      <c r="B5181" s="116">
        <v>1</v>
      </c>
      <c r="C5181" s="116">
        <v>1016100010</v>
      </c>
      <c r="D5181" s="116" t="s">
        <v>10705</v>
      </c>
      <c r="E5181" s="339">
        <v>44407.1</v>
      </c>
      <c r="F5181" s="194">
        <v>2</v>
      </c>
      <c r="G5181" s="194">
        <v>2</v>
      </c>
      <c r="H5181" s="194" t="s">
        <v>10119</v>
      </c>
      <c r="I5181" s="194">
        <f t="shared" si="243"/>
        <v>0</v>
      </c>
      <c r="J5181" s="116" t="s">
        <v>10126</v>
      </c>
      <c r="K5181" s="116" t="s">
        <v>10853</v>
      </c>
      <c r="L5181" s="197">
        <v>45863</v>
      </c>
      <c r="M5181" s="116"/>
      <c r="N5181" s="197">
        <v>45867</v>
      </c>
      <c r="O5181" s="388">
        <f t="shared" si="244"/>
        <v>22203.55</v>
      </c>
      <c r="P5181" s="339">
        <f t="shared" si="245"/>
        <v>0</v>
      </c>
    </row>
    <row r="5182" spans="1:16" hidden="1" x14ac:dyDescent="0.25">
      <c r="A5182" s="116">
        <v>141494</v>
      </c>
      <c r="B5182" s="116">
        <v>2</v>
      </c>
      <c r="C5182" s="116">
        <v>1016101010</v>
      </c>
      <c r="D5182" s="116" t="s">
        <v>10655</v>
      </c>
      <c r="E5182" s="339">
        <v>18789</v>
      </c>
      <c r="F5182" s="194">
        <v>1</v>
      </c>
      <c r="G5182" s="194">
        <v>1</v>
      </c>
      <c r="H5182" s="194" t="s">
        <v>10119</v>
      </c>
      <c r="I5182" s="194">
        <f t="shared" si="243"/>
        <v>0</v>
      </c>
      <c r="J5182" s="116" t="s">
        <v>10126</v>
      </c>
      <c r="K5182" s="116" t="s">
        <v>10853</v>
      </c>
      <c r="L5182" s="197">
        <v>45863</v>
      </c>
      <c r="M5182" s="116"/>
      <c r="N5182" s="197">
        <v>45867</v>
      </c>
      <c r="O5182" s="388">
        <f t="shared" si="244"/>
        <v>18789</v>
      </c>
      <c r="P5182" s="339">
        <f t="shared" si="245"/>
        <v>0</v>
      </c>
    </row>
    <row r="5183" spans="1:16" hidden="1" x14ac:dyDescent="0.25">
      <c r="A5183" s="116">
        <v>141498</v>
      </c>
      <c r="B5183" s="116">
        <v>6</v>
      </c>
      <c r="C5183" s="116">
        <v>1010107990</v>
      </c>
      <c r="D5183" s="116" t="s">
        <v>9364</v>
      </c>
      <c r="E5183" s="339">
        <v>139000</v>
      </c>
      <c r="F5183" s="194">
        <v>1</v>
      </c>
      <c r="G5183" s="194">
        <v>1</v>
      </c>
      <c r="H5183" s="194" t="s">
        <v>10119</v>
      </c>
      <c r="I5183" s="194">
        <f t="shared" si="243"/>
        <v>0</v>
      </c>
      <c r="J5183" s="116" t="s">
        <v>10120</v>
      </c>
      <c r="K5183" s="116" t="s">
        <v>15933</v>
      </c>
      <c r="L5183" s="197">
        <v>45866</v>
      </c>
      <c r="M5183" s="116"/>
      <c r="N5183" s="197">
        <v>45868</v>
      </c>
      <c r="O5183" s="388">
        <f t="shared" si="244"/>
        <v>139000</v>
      </c>
      <c r="P5183" s="339">
        <f t="shared" si="245"/>
        <v>0</v>
      </c>
    </row>
    <row r="5184" spans="1:16" hidden="1" x14ac:dyDescent="0.25">
      <c r="A5184" s="116">
        <v>141498</v>
      </c>
      <c r="B5184" s="116">
        <v>4</v>
      </c>
      <c r="C5184" s="116">
        <v>1211101670</v>
      </c>
      <c r="D5184" s="116" t="s">
        <v>15391</v>
      </c>
      <c r="E5184" s="339">
        <v>481664</v>
      </c>
      <c r="F5184" s="194">
        <v>1</v>
      </c>
      <c r="G5184" s="194">
        <v>1</v>
      </c>
      <c r="H5184" s="194" t="s">
        <v>10119</v>
      </c>
      <c r="I5184" s="194">
        <f t="shared" si="243"/>
        <v>0</v>
      </c>
      <c r="J5184" s="116" t="s">
        <v>10120</v>
      </c>
      <c r="K5184" s="116" t="s">
        <v>15933</v>
      </c>
      <c r="L5184" s="197">
        <v>45866</v>
      </c>
      <c r="M5184" s="116"/>
      <c r="N5184" s="197">
        <v>45869</v>
      </c>
      <c r="O5184" s="388">
        <f t="shared" si="244"/>
        <v>481664</v>
      </c>
      <c r="P5184" s="339">
        <f t="shared" si="245"/>
        <v>0</v>
      </c>
    </row>
    <row r="5185" spans="1:16" hidden="1" x14ac:dyDescent="0.25">
      <c r="A5185" s="116">
        <v>141498</v>
      </c>
      <c r="B5185" s="116">
        <v>3</v>
      </c>
      <c r="C5185" s="116">
        <v>1219102900</v>
      </c>
      <c r="D5185" s="116" t="s">
        <v>10562</v>
      </c>
      <c r="E5185" s="339">
        <v>133612</v>
      </c>
      <c r="F5185" s="194">
        <v>1</v>
      </c>
      <c r="G5185" s="194">
        <v>1</v>
      </c>
      <c r="H5185" s="194" t="s">
        <v>10119</v>
      </c>
      <c r="I5185" s="194">
        <f t="shared" si="243"/>
        <v>0</v>
      </c>
      <c r="J5185" s="116" t="s">
        <v>10120</v>
      </c>
      <c r="K5185" s="116" t="s">
        <v>15933</v>
      </c>
      <c r="L5185" s="197">
        <v>45866</v>
      </c>
      <c r="M5185" s="116"/>
      <c r="N5185" s="197">
        <v>45868</v>
      </c>
      <c r="O5185" s="388">
        <f t="shared" si="244"/>
        <v>133612</v>
      </c>
      <c r="P5185" s="339">
        <f t="shared" si="245"/>
        <v>0</v>
      </c>
    </row>
    <row r="5186" spans="1:16" hidden="1" x14ac:dyDescent="0.25">
      <c r="A5186" s="116">
        <v>141498</v>
      </c>
      <c r="B5186" s="116">
        <v>1</v>
      </c>
      <c r="C5186" s="116">
        <v>1223100160</v>
      </c>
      <c r="D5186" s="116" t="s">
        <v>9294</v>
      </c>
      <c r="E5186" s="339">
        <v>57238</v>
      </c>
      <c r="F5186" s="194">
        <v>1</v>
      </c>
      <c r="G5186" s="194">
        <v>1</v>
      </c>
      <c r="H5186" s="194" t="s">
        <v>10119</v>
      </c>
      <c r="I5186" s="194">
        <f t="shared" si="243"/>
        <v>0</v>
      </c>
      <c r="J5186" s="116" t="s">
        <v>10120</v>
      </c>
      <c r="K5186" s="116" t="s">
        <v>15933</v>
      </c>
      <c r="L5186" s="197">
        <v>45866</v>
      </c>
      <c r="M5186" s="116"/>
      <c r="N5186" s="197">
        <v>45868</v>
      </c>
      <c r="O5186" s="388">
        <f t="shared" si="244"/>
        <v>57238</v>
      </c>
      <c r="P5186" s="339">
        <f t="shared" si="245"/>
        <v>0</v>
      </c>
    </row>
    <row r="5187" spans="1:16" hidden="1" x14ac:dyDescent="0.25">
      <c r="A5187" s="116">
        <v>141498</v>
      </c>
      <c r="B5187" s="116">
        <v>2</v>
      </c>
      <c r="C5187" s="116">
        <v>1226100030</v>
      </c>
      <c r="D5187" s="116" t="s">
        <v>11221</v>
      </c>
      <c r="E5187" s="339">
        <v>110176</v>
      </c>
      <c r="F5187" s="194">
        <v>22</v>
      </c>
      <c r="G5187" s="194">
        <v>22</v>
      </c>
      <c r="H5187" s="194" t="s">
        <v>10119</v>
      </c>
      <c r="I5187" s="194">
        <f t="shared" si="243"/>
        <v>0</v>
      </c>
      <c r="J5187" s="116" t="s">
        <v>10120</v>
      </c>
      <c r="K5187" s="116" t="s">
        <v>15933</v>
      </c>
      <c r="L5187" s="197">
        <v>45866</v>
      </c>
      <c r="M5187" s="116"/>
      <c r="N5187" s="197">
        <v>45868</v>
      </c>
      <c r="O5187" s="388">
        <f t="shared" si="244"/>
        <v>5008</v>
      </c>
      <c r="P5187" s="339">
        <f t="shared" si="245"/>
        <v>0</v>
      </c>
    </row>
    <row r="5188" spans="1:16" hidden="1" x14ac:dyDescent="0.25">
      <c r="A5188" s="116">
        <v>141498</v>
      </c>
      <c r="B5188" s="116">
        <v>5</v>
      </c>
      <c r="C5188" s="116">
        <v>1234100200</v>
      </c>
      <c r="D5188" s="116" t="s">
        <v>6559</v>
      </c>
      <c r="E5188" s="339">
        <v>87677</v>
      </c>
      <c r="F5188" s="194">
        <v>1</v>
      </c>
      <c r="G5188" s="194">
        <v>1</v>
      </c>
      <c r="H5188" s="194" t="s">
        <v>10119</v>
      </c>
      <c r="I5188" s="194">
        <f t="shared" si="243"/>
        <v>0</v>
      </c>
      <c r="J5188" s="116" t="s">
        <v>10120</v>
      </c>
      <c r="K5188" s="116" t="s">
        <v>15933</v>
      </c>
      <c r="L5188" s="197">
        <v>45866</v>
      </c>
      <c r="M5188" s="116"/>
      <c r="N5188" s="197">
        <v>45868</v>
      </c>
      <c r="O5188" s="388">
        <f t="shared" si="244"/>
        <v>87677</v>
      </c>
      <c r="P5188" s="339">
        <f t="shared" si="245"/>
        <v>0</v>
      </c>
    </row>
    <row r="5189" spans="1:16" hidden="1" x14ac:dyDescent="0.25">
      <c r="A5189" s="116">
        <v>141498</v>
      </c>
      <c r="B5189" s="116">
        <v>7</v>
      </c>
      <c r="C5189" s="116">
        <v>1237100010</v>
      </c>
      <c r="D5189" s="116" t="s">
        <v>15227</v>
      </c>
      <c r="E5189" s="339">
        <v>466258</v>
      </c>
      <c r="F5189" s="194">
        <v>1</v>
      </c>
      <c r="G5189" s="194">
        <v>1</v>
      </c>
      <c r="H5189" s="194" t="s">
        <v>10119</v>
      </c>
      <c r="I5189" s="194">
        <f t="shared" si="243"/>
        <v>0</v>
      </c>
      <c r="J5189" s="116" t="s">
        <v>10120</v>
      </c>
      <c r="K5189" s="116" t="s">
        <v>15933</v>
      </c>
      <c r="L5189" s="197">
        <v>45866</v>
      </c>
      <c r="M5189" s="116"/>
      <c r="N5189" s="197">
        <v>45868</v>
      </c>
      <c r="O5189" s="388">
        <f t="shared" si="244"/>
        <v>466258</v>
      </c>
      <c r="P5189" s="339">
        <f t="shared" si="245"/>
        <v>0</v>
      </c>
    </row>
    <row r="5190" spans="1:16" hidden="1" x14ac:dyDescent="0.25">
      <c r="A5190" s="116">
        <v>141500</v>
      </c>
      <c r="B5190" s="116">
        <v>1</v>
      </c>
      <c r="C5190" s="116">
        <v>1519106720</v>
      </c>
      <c r="D5190" s="116" t="s">
        <v>10132</v>
      </c>
      <c r="E5190" s="339">
        <v>610693.80000000005</v>
      </c>
      <c r="F5190" s="194">
        <v>2</v>
      </c>
      <c r="G5190" s="194">
        <v>2</v>
      </c>
      <c r="H5190" s="194" t="s">
        <v>10119</v>
      </c>
      <c r="I5190" s="194">
        <f t="shared" si="243"/>
        <v>0</v>
      </c>
      <c r="J5190" s="116" t="s">
        <v>10120</v>
      </c>
      <c r="K5190" s="116" t="s">
        <v>15985</v>
      </c>
      <c r="L5190" s="197">
        <v>45866</v>
      </c>
      <c r="M5190" s="116"/>
      <c r="N5190" s="197">
        <v>45868</v>
      </c>
      <c r="O5190" s="388">
        <f t="shared" si="244"/>
        <v>305346.90000000002</v>
      </c>
      <c r="P5190" s="339">
        <f t="shared" si="245"/>
        <v>0</v>
      </c>
    </row>
    <row r="5191" spans="1:16" hidden="1" x14ac:dyDescent="0.25">
      <c r="A5191" s="116">
        <v>141500</v>
      </c>
      <c r="B5191" s="116">
        <v>2</v>
      </c>
      <c r="C5191" s="116">
        <v>1519106730</v>
      </c>
      <c r="D5191" s="116" t="s">
        <v>15385</v>
      </c>
      <c r="E5191" s="339">
        <v>1243099</v>
      </c>
      <c r="F5191" s="194">
        <v>2</v>
      </c>
      <c r="G5191" s="194">
        <v>2</v>
      </c>
      <c r="H5191" s="194" t="s">
        <v>10119</v>
      </c>
      <c r="I5191" s="194">
        <f t="shared" si="243"/>
        <v>0</v>
      </c>
      <c r="J5191" s="116" t="s">
        <v>10120</v>
      </c>
      <c r="K5191" s="116" t="s">
        <v>15985</v>
      </c>
      <c r="L5191" s="197">
        <v>45866</v>
      </c>
      <c r="M5191" s="116"/>
      <c r="N5191" s="197">
        <v>45868</v>
      </c>
      <c r="O5191" s="388">
        <f t="shared" si="244"/>
        <v>621549.5</v>
      </c>
      <c r="P5191" s="339">
        <f t="shared" si="245"/>
        <v>0</v>
      </c>
    </row>
    <row r="5192" spans="1:16" hidden="1" x14ac:dyDescent="0.25">
      <c r="A5192" s="116">
        <v>141501</v>
      </c>
      <c r="B5192" s="116">
        <v>1</v>
      </c>
      <c r="C5192" s="116">
        <v>1022103750</v>
      </c>
      <c r="D5192" s="116" t="s">
        <v>8803</v>
      </c>
      <c r="E5192" s="339">
        <v>28286</v>
      </c>
      <c r="F5192" s="194">
        <v>1</v>
      </c>
      <c r="G5192" s="194">
        <v>1</v>
      </c>
      <c r="H5192" s="194" t="s">
        <v>10119</v>
      </c>
      <c r="I5192" s="194">
        <f t="shared" si="243"/>
        <v>0</v>
      </c>
      <c r="J5192" s="116" t="s">
        <v>10120</v>
      </c>
      <c r="K5192" s="116" t="s">
        <v>10121</v>
      </c>
      <c r="L5192" s="197">
        <v>45866</v>
      </c>
      <c r="M5192" s="116"/>
      <c r="N5192" s="197">
        <v>45867</v>
      </c>
      <c r="O5192" s="388">
        <f t="shared" si="244"/>
        <v>28286</v>
      </c>
      <c r="P5192" s="339">
        <f t="shared" si="245"/>
        <v>0</v>
      </c>
    </row>
    <row r="5193" spans="1:16" hidden="1" x14ac:dyDescent="0.25">
      <c r="A5193" s="116">
        <v>141502</v>
      </c>
      <c r="B5193" s="116">
        <v>1</v>
      </c>
      <c r="C5193" s="116">
        <v>1011100040</v>
      </c>
      <c r="D5193" s="116" t="s">
        <v>10481</v>
      </c>
      <c r="E5193" s="339">
        <v>29000</v>
      </c>
      <c r="F5193" s="194">
        <v>20</v>
      </c>
      <c r="G5193" s="194">
        <v>20</v>
      </c>
      <c r="H5193" s="194" t="s">
        <v>10119</v>
      </c>
      <c r="I5193" s="194">
        <f t="shared" si="243"/>
        <v>0</v>
      </c>
      <c r="J5193" s="116" t="s">
        <v>10120</v>
      </c>
      <c r="K5193" s="116" t="s">
        <v>15981</v>
      </c>
      <c r="L5193" s="197">
        <v>45866</v>
      </c>
      <c r="M5193" s="116"/>
      <c r="N5193" s="197">
        <v>45882</v>
      </c>
      <c r="O5193" s="388">
        <f t="shared" si="244"/>
        <v>1450</v>
      </c>
      <c r="P5193" s="339">
        <f t="shared" si="245"/>
        <v>0</v>
      </c>
    </row>
    <row r="5194" spans="1:16" hidden="1" x14ac:dyDescent="0.25">
      <c r="A5194" s="116">
        <v>141502</v>
      </c>
      <c r="B5194" s="116">
        <v>16</v>
      </c>
      <c r="C5194" s="116">
        <v>1012100010</v>
      </c>
      <c r="D5194" s="116" t="s">
        <v>10369</v>
      </c>
      <c r="E5194" s="339">
        <v>70000</v>
      </c>
      <c r="F5194" s="194">
        <v>1</v>
      </c>
      <c r="G5194" s="194">
        <v>1</v>
      </c>
      <c r="H5194" s="194" t="s">
        <v>10119</v>
      </c>
      <c r="I5194" s="194">
        <f t="shared" si="243"/>
        <v>0</v>
      </c>
      <c r="J5194" s="116" t="s">
        <v>10120</v>
      </c>
      <c r="K5194" s="116" t="s">
        <v>15981</v>
      </c>
      <c r="L5194" s="197">
        <v>45866</v>
      </c>
      <c r="M5194" s="116" t="s">
        <v>16868</v>
      </c>
      <c r="N5194" s="197">
        <v>45964</v>
      </c>
      <c r="O5194" s="388">
        <f t="shared" si="244"/>
        <v>70000</v>
      </c>
      <c r="P5194" s="339">
        <f t="shared" si="245"/>
        <v>0</v>
      </c>
    </row>
    <row r="5195" spans="1:16" hidden="1" x14ac:dyDescent="0.25">
      <c r="A5195" s="116">
        <v>141502</v>
      </c>
      <c r="B5195" s="116">
        <v>15</v>
      </c>
      <c r="C5195" s="116">
        <v>1012100020</v>
      </c>
      <c r="D5195" s="116" t="s">
        <v>10488</v>
      </c>
      <c r="E5195" s="339">
        <v>46722.559999999998</v>
      </c>
      <c r="F5195" s="194">
        <v>2</v>
      </c>
      <c r="G5195" s="194">
        <v>2</v>
      </c>
      <c r="H5195" s="194" t="s">
        <v>10119</v>
      </c>
      <c r="I5195" s="194">
        <f t="shared" si="243"/>
        <v>0</v>
      </c>
      <c r="J5195" s="116" t="s">
        <v>10120</v>
      </c>
      <c r="K5195" s="116" t="s">
        <v>15981</v>
      </c>
      <c r="L5195" s="197">
        <v>45866</v>
      </c>
      <c r="M5195" s="116"/>
      <c r="N5195" s="197">
        <v>45867</v>
      </c>
      <c r="O5195" s="388">
        <f t="shared" si="244"/>
        <v>23361.279999999999</v>
      </c>
      <c r="P5195" s="339">
        <f t="shared" si="245"/>
        <v>0</v>
      </c>
    </row>
    <row r="5196" spans="1:16" hidden="1" x14ac:dyDescent="0.25">
      <c r="A5196" s="116">
        <v>141502</v>
      </c>
      <c r="B5196" s="116">
        <v>5</v>
      </c>
      <c r="C5196" s="116">
        <v>1017102120</v>
      </c>
      <c r="D5196" s="116" t="s">
        <v>10656</v>
      </c>
      <c r="E5196" s="339">
        <v>162000</v>
      </c>
      <c r="F5196" s="194">
        <v>1</v>
      </c>
      <c r="G5196" s="194">
        <v>1</v>
      </c>
      <c r="H5196" s="194" t="s">
        <v>10119</v>
      </c>
      <c r="I5196" s="194">
        <f t="shared" si="243"/>
        <v>0</v>
      </c>
      <c r="J5196" s="116" t="s">
        <v>10120</v>
      </c>
      <c r="K5196" s="116" t="s">
        <v>15981</v>
      </c>
      <c r="L5196" s="197">
        <v>45866</v>
      </c>
      <c r="M5196" s="116"/>
      <c r="N5196" s="197">
        <v>45882</v>
      </c>
      <c r="O5196" s="388">
        <f t="shared" si="244"/>
        <v>162000</v>
      </c>
      <c r="P5196" s="339">
        <f t="shared" si="245"/>
        <v>0</v>
      </c>
    </row>
    <row r="5197" spans="1:16" hidden="1" x14ac:dyDescent="0.25">
      <c r="A5197" s="116">
        <v>141502</v>
      </c>
      <c r="B5197" s="116">
        <v>13</v>
      </c>
      <c r="C5197" s="116">
        <v>1019103360</v>
      </c>
      <c r="D5197" s="116" t="s">
        <v>11164</v>
      </c>
      <c r="E5197" s="339">
        <v>65616.39</v>
      </c>
      <c r="F5197" s="194">
        <v>3</v>
      </c>
      <c r="G5197" s="194">
        <v>3</v>
      </c>
      <c r="H5197" s="194" t="s">
        <v>10119</v>
      </c>
      <c r="I5197" s="194">
        <f t="shared" si="243"/>
        <v>0</v>
      </c>
      <c r="J5197" s="116" t="s">
        <v>10120</v>
      </c>
      <c r="K5197" s="116" t="s">
        <v>15981</v>
      </c>
      <c r="L5197" s="197">
        <v>45866</v>
      </c>
      <c r="M5197" s="116"/>
      <c r="N5197" s="197">
        <v>45882</v>
      </c>
      <c r="O5197" s="388">
        <f t="shared" si="244"/>
        <v>21872.13</v>
      </c>
      <c r="P5197" s="339">
        <f t="shared" si="245"/>
        <v>0</v>
      </c>
    </row>
    <row r="5198" spans="1:16" hidden="1" x14ac:dyDescent="0.25">
      <c r="A5198" s="116">
        <v>141502</v>
      </c>
      <c r="B5198" s="116">
        <v>12</v>
      </c>
      <c r="C5198" s="116">
        <v>1023100140</v>
      </c>
      <c r="D5198" s="116" t="s">
        <v>11171</v>
      </c>
      <c r="E5198" s="339">
        <v>73560</v>
      </c>
      <c r="F5198" s="194">
        <v>4</v>
      </c>
      <c r="G5198" s="194">
        <v>4</v>
      </c>
      <c r="H5198" s="194" t="s">
        <v>10119</v>
      </c>
      <c r="I5198" s="194">
        <f t="shared" si="243"/>
        <v>0</v>
      </c>
      <c r="J5198" s="116" t="s">
        <v>10120</v>
      </c>
      <c r="K5198" s="116" t="s">
        <v>15981</v>
      </c>
      <c r="L5198" s="197">
        <v>45866</v>
      </c>
      <c r="M5198" s="116"/>
      <c r="N5198" s="197">
        <v>45882</v>
      </c>
      <c r="O5198" s="388">
        <f t="shared" si="244"/>
        <v>18390</v>
      </c>
      <c r="P5198" s="339">
        <f t="shared" si="245"/>
        <v>0</v>
      </c>
    </row>
    <row r="5199" spans="1:16" hidden="1" x14ac:dyDescent="0.25">
      <c r="A5199" s="116">
        <v>141502</v>
      </c>
      <c r="B5199" s="116">
        <v>11</v>
      </c>
      <c r="C5199" s="116">
        <v>1023100340</v>
      </c>
      <c r="D5199" s="116" t="s">
        <v>10969</v>
      </c>
      <c r="E5199" s="339">
        <v>73560</v>
      </c>
      <c r="F5199" s="194">
        <v>4</v>
      </c>
      <c r="G5199" s="194">
        <v>4</v>
      </c>
      <c r="H5199" s="194" t="s">
        <v>10119</v>
      </c>
      <c r="I5199" s="194">
        <f t="shared" si="243"/>
        <v>0</v>
      </c>
      <c r="J5199" s="116" t="s">
        <v>10120</v>
      </c>
      <c r="K5199" s="116" t="s">
        <v>15981</v>
      </c>
      <c r="L5199" s="197">
        <v>45866</v>
      </c>
      <c r="M5199" s="116"/>
      <c r="N5199" s="197">
        <v>45882</v>
      </c>
      <c r="O5199" s="388">
        <f t="shared" si="244"/>
        <v>18390</v>
      </c>
      <c r="P5199" s="339">
        <f t="shared" si="245"/>
        <v>0</v>
      </c>
    </row>
    <row r="5200" spans="1:16" hidden="1" x14ac:dyDescent="0.25">
      <c r="A5200" s="116">
        <v>141502</v>
      </c>
      <c r="B5200" s="116">
        <v>4</v>
      </c>
      <c r="C5200" s="116">
        <v>1026100050</v>
      </c>
      <c r="D5200" s="116" t="s">
        <v>17642</v>
      </c>
      <c r="E5200" s="339">
        <v>933999.5</v>
      </c>
      <c r="F5200" s="194">
        <v>2</v>
      </c>
      <c r="G5200" s="194">
        <v>2</v>
      </c>
      <c r="H5200" s="194" t="s">
        <v>10119</v>
      </c>
      <c r="I5200" s="194">
        <f t="shared" si="243"/>
        <v>0</v>
      </c>
      <c r="J5200" s="116" t="s">
        <v>10120</v>
      </c>
      <c r="K5200" s="116" t="s">
        <v>15981</v>
      </c>
      <c r="L5200" s="197">
        <v>45866</v>
      </c>
      <c r="M5200" s="116"/>
      <c r="N5200" s="197">
        <v>45882</v>
      </c>
      <c r="O5200" s="388">
        <f t="shared" si="244"/>
        <v>466999.75</v>
      </c>
      <c r="P5200" s="339">
        <f t="shared" si="245"/>
        <v>0</v>
      </c>
    </row>
    <row r="5201" spans="1:16" hidden="1" x14ac:dyDescent="0.25">
      <c r="A5201" s="116">
        <v>141502</v>
      </c>
      <c r="B5201" s="116">
        <v>8</v>
      </c>
      <c r="C5201" s="116">
        <v>1310101830</v>
      </c>
      <c r="D5201" s="116" t="s">
        <v>15113</v>
      </c>
      <c r="E5201" s="339">
        <v>16500</v>
      </c>
      <c r="F5201" s="194">
        <v>1</v>
      </c>
      <c r="G5201" s="194">
        <v>1</v>
      </c>
      <c r="H5201" s="194" t="s">
        <v>10119</v>
      </c>
      <c r="I5201" s="194">
        <f t="shared" si="243"/>
        <v>0</v>
      </c>
      <c r="J5201" s="116" t="s">
        <v>10120</v>
      </c>
      <c r="K5201" s="116" t="s">
        <v>15981</v>
      </c>
      <c r="L5201" s="197">
        <v>45866</v>
      </c>
      <c r="M5201" s="116"/>
      <c r="N5201" s="197">
        <v>45882</v>
      </c>
      <c r="O5201" s="388">
        <f t="shared" si="244"/>
        <v>16500</v>
      </c>
      <c r="P5201" s="339">
        <f t="shared" si="245"/>
        <v>0</v>
      </c>
    </row>
    <row r="5202" spans="1:16" hidden="1" x14ac:dyDescent="0.25">
      <c r="A5202" s="116">
        <v>141502</v>
      </c>
      <c r="B5202" s="116">
        <v>10</v>
      </c>
      <c r="C5202" s="116">
        <v>1310102060</v>
      </c>
      <c r="D5202" s="116" t="s">
        <v>10122</v>
      </c>
      <c r="E5202" s="339">
        <v>3900</v>
      </c>
      <c r="F5202" s="194">
        <v>1</v>
      </c>
      <c r="G5202" s="194">
        <v>1</v>
      </c>
      <c r="H5202" s="194" t="s">
        <v>10119</v>
      </c>
      <c r="I5202" s="194">
        <f t="shared" si="243"/>
        <v>0</v>
      </c>
      <c r="J5202" s="116" t="s">
        <v>10120</v>
      </c>
      <c r="K5202" s="116" t="s">
        <v>15981</v>
      </c>
      <c r="L5202" s="197">
        <v>45866</v>
      </c>
      <c r="M5202" s="116"/>
      <c r="N5202" s="197">
        <v>45882</v>
      </c>
      <c r="O5202" s="388">
        <f t="shared" si="244"/>
        <v>3900</v>
      </c>
      <c r="P5202" s="339">
        <f t="shared" si="245"/>
        <v>0</v>
      </c>
    </row>
    <row r="5203" spans="1:16" hidden="1" x14ac:dyDescent="0.25">
      <c r="A5203" s="116">
        <v>141502</v>
      </c>
      <c r="B5203" s="116">
        <v>9</v>
      </c>
      <c r="C5203" s="116">
        <v>1310102230</v>
      </c>
      <c r="D5203" s="116" t="s">
        <v>15114</v>
      </c>
      <c r="E5203" s="339">
        <v>4542</v>
      </c>
      <c r="F5203" s="194">
        <v>1</v>
      </c>
      <c r="G5203" s="194">
        <v>1</v>
      </c>
      <c r="H5203" s="194" t="s">
        <v>10119</v>
      </c>
      <c r="I5203" s="194">
        <f t="shared" si="243"/>
        <v>0</v>
      </c>
      <c r="J5203" s="116" t="s">
        <v>10120</v>
      </c>
      <c r="K5203" s="116" t="s">
        <v>15981</v>
      </c>
      <c r="L5203" s="197">
        <v>45866</v>
      </c>
      <c r="M5203" s="116"/>
      <c r="N5203" s="197">
        <v>45882</v>
      </c>
      <c r="O5203" s="388">
        <f t="shared" si="244"/>
        <v>4542</v>
      </c>
      <c r="P5203" s="339">
        <f t="shared" si="245"/>
        <v>0</v>
      </c>
    </row>
    <row r="5204" spans="1:16" hidden="1" x14ac:dyDescent="0.25">
      <c r="A5204" s="116">
        <v>141502</v>
      </c>
      <c r="B5204" s="116">
        <v>7</v>
      </c>
      <c r="C5204" s="116">
        <v>1324100990</v>
      </c>
      <c r="D5204" s="116" t="s">
        <v>16193</v>
      </c>
      <c r="E5204" s="339">
        <v>10960</v>
      </c>
      <c r="F5204" s="194">
        <v>1</v>
      </c>
      <c r="G5204" s="194">
        <v>1</v>
      </c>
      <c r="H5204" s="194" t="s">
        <v>10119</v>
      </c>
      <c r="I5204" s="194">
        <f t="shared" si="243"/>
        <v>0</v>
      </c>
      <c r="J5204" s="116" t="s">
        <v>10120</v>
      </c>
      <c r="K5204" s="116" t="s">
        <v>15981</v>
      </c>
      <c r="L5204" s="197">
        <v>45866</v>
      </c>
      <c r="M5204" s="116"/>
      <c r="N5204" s="197">
        <v>45895</v>
      </c>
      <c r="O5204" s="388">
        <f t="shared" si="244"/>
        <v>10960</v>
      </c>
      <c r="P5204" s="339">
        <f t="shared" si="245"/>
        <v>0</v>
      </c>
    </row>
    <row r="5205" spans="1:16" hidden="1" x14ac:dyDescent="0.25">
      <c r="A5205" s="116">
        <v>141502</v>
      </c>
      <c r="B5205" s="116">
        <v>2</v>
      </c>
      <c r="C5205" s="116">
        <v>1514100320</v>
      </c>
      <c r="D5205" s="116" t="s">
        <v>11283</v>
      </c>
      <c r="E5205" s="339">
        <v>24871.35</v>
      </c>
      <c r="F5205" s="194">
        <v>5</v>
      </c>
      <c r="G5205" s="194">
        <v>5</v>
      </c>
      <c r="H5205" s="194" t="s">
        <v>10119</v>
      </c>
      <c r="I5205" s="194">
        <f t="shared" si="243"/>
        <v>0</v>
      </c>
      <c r="J5205" s="116" t="s">
        <v>10120</v>
      </c>
      <c r="K5205" s="116" t="s">
        <v>15981</v>
      </c>
      <c r="L5205" s="197">
        <v>45866</v>
      </c>
      <c r="M5205" s="116"/>
      <c r="N5205" s="197">
        <v>45882</v>
      </c>
      <c r="O5205" s="388">
        <f t="shared" si="244"/>
        <v>4974.2699999999995</v>
      </c>
      <c r="P5205" s="339">
        <f t="shared" si="245"/>
        <v>0</v>
      </c>
    </row>
    <row r="5206" spans="1:16" hidden="1" x14ac:dyDescent="0.25">
      <c r="A5206" s="116">
        <v>141502</v>
      </c>
      <c r="B5206" s="116">
        <v>14</v>
      </c>
      <c r="C5206" s="116">
        <v>1523100260</v>
      </c>
      <c r="D5206" s="116" t="s">
        <v>11325</v>
      </c>
      <c r="E5206" s="339">
        <v>29400</v>
      </c>
      <c r="F5206" s="194">
        <v>20</v>
      </c>
      <c r="G5206" s="194">
        <v>20</v>
      </c>
      <c r="H5206" s="194" t="s">
        <v>10119</v>
      </c>
      <c r="I5206" s="194">
        <f t="shared" si="243"/>
        <v>0</v>
      </c>
      <c r="J5206" s="116" t="s">
        <v>10120</v>
      </c>
      <c r="K5206" s="116" t="s">
        <v>15981</v>
      </c>
      <c r="L5206" s="197">
        <v>45866</v>
      </c>
      <c r="M5206" s="116"/>
      <c r="N5206" s="197">
        <v>45908</v>
      </c>
      <c r="O5206" s="388">
        <f t="shared" si="244"/>
        <v>1470</v>
      </c>
      <c r="P5206" s="339">
        <f t="shared" si="245"/>
        <v>0</v>
      </c>
    </row>
    <row r="5207" spans="1:16" hidden="1" x14ac:dyDescent="0.25">
      <c r="A5207" s="116">
        <v>141502</v>
      </c>
      <c r="B5207" s="116">
        <v>6</v>
      </c>
      <c r="C5207" s="116">
        <v>1523100670</v>
      </c>
      <c r="D5207" s="116" t="s">
        <v>17643</v>
      </c>
      <c r="E5207" s="339">
        <v>589744.71</v>
      </c>
      <c r="F5207" s="194">
        <v>9</v>
      </c>
      <c r="G5207" s="194">
        <v>9</v>
      </c>
      <c r="H5207" s="194" t="s">
        <v>10119</v>
      </c>
      <c r="I5207" s="194">
        <f t="shared" si="243"/>
        <v>0</v>
      </c>
      <c r="J5207" s="116" t="s">
        <v>10120</v>
      </c>
      <c r="K5207" s="116" t="s">
        <v>15981</v>
      </c>
      <c r="L5207" s="197">
        <v>45866</v>
      </c>
      <c r="M5207" s="116"/>
      <c r="N5207" s="197">
        <v>45882</v>
      </c>
      <c r="O5207" s="388">
        <f t="shared" si="244"/>
        <v>65527.189999999995</v>
      </c>
      <c r="P5207" s="339">
        <f t="shared" si="245"/>
        <v>0</v>
      </c>
    </row>
    <row r="5208" spans="1:16" hidden="1" x14ac:dyDescent="0.25">
      <c r="A5208" s="116">
        <v>141502</v>
      </c>
      <c r="B5208" s="116">
        <v>3</v>
      </c>
      <c r="C5208" s="116">
        <v>1546101840</v>
      </c>
      <c r="D5208" s="116" t="s">
        <v>10957</v>
      </c>
      <c r="E5208" s="339">
        <v>35850</v>
      </c>
      <c r="F5208" s="194">
        <v>3</v>
      </c>
      <c r="G5208" s="194">
        <v>3</v>
      </c>
      <c r="H5208" s="194" t="s">
        <v>10119</v>
      </c>
      <c r="I5208" s="194">
        <f t="shared" si="243"/>
        <v>0</v>
      </c>
      <c r="J5208" s="116" t="s">
        <v>10120</v>
      </c>
      <c r="K5208" s="116" t="s">
        <v>15981</v>
      </c>
      <c r="L5208" s="197">
        <v>45866</v>
      </c>
      <c r="M5208" s="116"/>
      <c r="N5208" s="197">
        <v>45908</v>
      </c>
      <c r="O5208" s="388">
        <f t="shared" si="244"/>
        <v>11950</v>
      </c>
      <c r="P5208" s="339">
        <f t="shared" si="245"/>
        <v>0</v>
      </c>
    </row>
    <row r="5209" spans="1:16" hidden="1" x14ac:dyDescent="0.25">
      <c r="A5209" s="116">
        <v>141503</v>
      </c>
      <c r="B5209" s="116">
        <v>3</v>
      </c>
      <c r="C5209" s="116">
        <v>1010101140</v>
      </c>
      <c r="D5209" s="116" t="s">
        <v>17557</v>
      </c>
      <c r="E5209" s="339">
        <v>45000</v>
      </c>
      <c r="F5209" s="194">
        <v>10</v>
      </c>
      <c r="G5209" s="194">
        <v>10</v>
      </c>
      <c r="H5209" s="194" t="s">
        <v>10119</v>
      </c>
      <c r="I5209" s="194">
        <f t="shared" si="243"/>
        <v>0</v>
      </c>
      <c r="J5209" s="116" t="s">
        <v>10120</v>
      </c>
      <c r="K5209" s="116" t="s">
        <v>15981</v>
      </c>
      <c r="L5209" s="197">
        <v>45866</v>
      </c>
      <c r="M5209" s="116"/>
      <c r="N5209" s="197">
        <v>45882</v>
      </c>
      <c r="O5209" s="388">
        <f t="shared" si="244"/>
        <v>4500</v>
      </c>
      <c r="P5209" s="339">
        <f t="shared" si="245"/>
        <v>0</v>
      </c>
    </row>
    <row r="5210" spans="1:16" hidden="1" x14ac:dyDescent="0.25">
      <c r="A5210" s="116">
        <v>141503</v>
      </c>
      <c r="B5210" s="116">
        <v>2</v>
      </c>
      <c r="C5210" s="116">
        <v>1010101150</v>
      </c>
      <c r="D5210" s="116" t="s">
        <v>11127</v>
      </c>
      <c r="E5210" s="339">
        <v>168750</v>
      </c>
      <c r="F5210" s="194">
        <v>25</v>
      </c>
      <c r="G5210" s="194">
        <f>20+5</f>
        <v>25</v>
      </c>
      <c r="H5210" s="194" t="s">
        <v>10119</v>
      </c>
      <c r="I5210" s="194">
        <f t="shared" si="243"/>
        <v>0</v>
      </c>
      <c r="J5210" s="116" t="s">
        <v>10120</v>
      </c>
      <c r="K5210" s="116" t="s">
        <v>15981</v>
      </c>
      <c r="L5210" s="197">
        <v>45866</v>
      </c>
      <c r="M5210" s="116" t="s">
        <v>16383</v>
      </c>
      <c r="N5210" s="197">
        <v>45902</v>
      </c>
      <c r="O5210" s="388">
        <f t="shared" si="244"/>
        <v>6750</v>
      </c>
      <c r="P5210" s="339">
        <f t="shared" si="245"/>
        <v>0</v>
      </c>
    </row>
    <row r="5211" spans="1:16" hidden="1" x14ac:dyDescent="0.25">
      <c r="A5211" s="116">
        <v>141503</v>
      </c>
      <c r="B5211" s="116">
        <v>4</v>
      </c>
      <c r="C5211" s="116">
        <v>1010101150</v>
      </c>
      <c r="D5211" s="116" t="s">
        <v>11127</v>
      </c>
      <c r="E5211" s="339">
        <v>67500</v>
      </c>
      <c r="F5211" s="194">
        <v>10</v>
      </c>
      <c r="G5211" s="194">
        <v>10</v>
      </c>
      <c r="H5211" s="194" t="s">
        <v>10119</v>
      </c>
      <c r="I5211" s="194">
        <f t="shared" si="243"/>
        <v>0</v>
      </c>
      <c r="J5211" s="116" t="s">
        <v>10120</v>
      </c>
      <c r="K5211" s="116" t="s">
        <v>15981</v>
      </c>
      <c r="L5211" s="197">
        <v>45866</v>
      </c>
      <c r="M5211" s="116"/>
      <c r="N5211" s="197">
        <v>45882</v>
      </c>
      <c r="O5211" s="388">
        <f t="shared" si="244"/>
        <v>6750</v>
      </c>
      <c r="P5211" s="339">
        <f t="shared" si="245"/>
        <v>0</v>
      </c>
    </row>
    <row r="5212" spans="1:16" hidden="1" x14ac:dyDescent="0.25">
      <c r="A5212" s="116">
        <v>141503</v>
      </c>
      <c r="B5212" s="116">
        <v>1</v>
      </c>
      <c r="C5212" s="116">
        <v>1010101250</v>
      </c>
      <c r="D5212" s="116" t="s">
        <v>17477</v>
      </c>
      <c r="E5212" s="339">
        <v>17300</v>
      </c>
      <c r="F5212" s="194">
        <v>50</v>
      </c>
      <c r="G5212" s="194">
        <v>50</v>
      </c>
      <c r="H5212" s="194" t="s">
        <v>10119</v>
      </c>
      <c r="I5212" s="194">
        <f t="shared" si="243"/>
        <v>0</v>
      </c>
      <c r="J5212" s="116" t="s">
        <v>10120</v>
      </c>
      <c r="K5212" s="116" t="s">
        <v>15981</v>
      </c>
      <c r="L5212" s="197">
        <v>45866</v>
      </c>
      <c r="M5212" s="116"/>
      <c r="N5212" s="197">
        <v>45882</v>
      </c>
      <c r="O5212" s="388">
        <f t="shared" si="244"/>
        <v>346</v>
      </c>
      <c r="P5212" s="339">
        <f t="shared" si="245"/>
        <v>0</v>
      </c>
    </row>
    <row r="5213" spans="1:16" hidden="1" x14ac:dyDescent="0.25">
      <c r="A5213" s="116">
        <v>141503</v>
      </c>
      <c r="B5213" s="116">
        <v>11</v>
      </c>
      <c r="C5213" s="116">
        <v>1512105750</v>
      </c>
      <c r="D5213" s="116" t="s">
        <v>16195</v>
      </c>
      <c r="E5213" s="339">
        <v>2206.2399999999998</v>
      </c>
      <c r="F5213" s="194">
        <v>8</v>
      </c>
      <c r="G5213" s="194">
        <v>8</v>
      </c>
      <c r="H5213" s="194" t="s">
        <v>10119</v>
      </c>
      <c r="I5213" s="194">
        <f t="shared" si="243"/>
        <v>0</v>
      </c>
      <c r="J5213" s="116" t="s">
        <v>10120</v>
      </c>
      <c r="K5213" s="116" t="s">
        <v>15981</v>
      </c>
      <c r="L5213" s="197">
        <v>45866</v>
      </c>
      <c r="M5213" s="116"/>
      <c r="N5213" s="197">
        <v>45882</v>
      </c>
      <c r="O5213" s="388">
        <f t="shared" si="244"/>
        <v>275.77999999999997</v>
      </c>
      <c r="P5213" s="339">
        <f t="shared" si="245"/>
        <v>0</v>
      </c>
    </row>
    <row r="5214" spans="1:16" hidden="1" x14ac:dyDescent="0.25">
      <c r="A5214" s="116">
        <v>141503</v>
      </c>
      <c r="B5214" s="116">
        <v>5</v>
      </c>
      <c r="C5214" s="116">
        <v>1516100380</v>
      </c>
      <c r="D5214" s="116" t="s">
        <v>11285</v>
      </c>
      <c r="E5214" s="339">
        <v>6600</v>
      </c>
      <c r="F5214" s="194">
        <v>1</v>
      </c>
      <c r="G5214" s="194">
        <v>1</v>
      </c>
      <c r="H5214" s="194" t="s">
        <v>10119</v>
      </c>
      <c r="I5214" s="194">
        <f t="shared" si="243"/>
        <v>0</v>
      </c>
      <c r="J5214" s="116" t="s">
        <v>10120</v>
      </c>
      <c r="K5214" s="116" t="s">
        <v>15981</v>
      </c>
      <c r="L5214" s="197">
        <v>45866</v>
      </c>
      <c r="M5214" s="116"/>
      <c r="N5214" s="197">
        <v>45882</v>
      </c>
      <c r="O5214" s="388">
        <f t="shared" si="244"/>
        <v>6600</v>
      </c>
      <c r="P5214" s="339">
        <f t="shared" si="245"/>
        <v>0</v>
      </c>
    </row>
    <row r="5215" spans="1:16" hidden="1" x14ac:dyDescent="0.25">
      <c r="A5215" s="116">
        <v>141503</v>
      </c>
      <c r="B5215" s="116">
        <v>10</v>
      </c>
      <c r="C5215" s="116">
        <v>1523100680</v>
      </c>
      <c r="D5215" s="116" t="s">
        <v>17480</v>
      </c>
      <c r="E5215" s="339">
        <v>17766.400000000001</v>
      </c>
      <c r="F5215" s="194">
        <v>20</v>
      </c>
      <c r="G5215" s="194">
        <v>20</v>
      </c>
      <c r="H5215" s="194" t="s">
        <v>10119</v>
      </c>
      <c r="I5215" s="194">
        <f t="shared" si="243"/>
        <v>0</v>
      </c>
      <c r="J5215" s="116" t="s">
        <v>10120</v>
      </c>
      <c r="K5215" s="116" t="s">
        <v>15981</v>
      </c>
      <c r="L5215" s="197">
        <v>45866</v>
      </c>
      <c r="M5215" s="116"/>
      <c r="N5215" s="197">
        <v>45882</v>
      </c>
      <c r="O5215" s="388">
        <f t="shared" si="244"/>
        <v>888.32</v>
      </c>
      <c r="P5215" s="339">
        <f t="shared" si="245"/>
        <v>0</v>
      </c>
    </row>
    <row r="5216" spans="1:16" hidden="1" x14ac:dyDescent="0.25">
      <c r="A5216" s="116">
        <v>141503</v>
      </c>
      <c r="B5216" s="116">
        <v>9</v>
      </c>
      <c r="C5216" s="116">
        <v>1523100760</v>
      </c>
      <c r="D5216" s="116" t="s">
        <v>17845</v>
      </c>
      <c r="E5216" s="339">
        <v>7200</v>
      </c>
      <c r="F5216" s="194">
        <v>20</v>
      </c>
      <c r="G5216" s="194">
        <v>20</v>
      </c>
      <c r="H5216" s="194" t="s">
        <v>10119</v>
      </c>
      <c r="I5216" s="194">
        <f t="shared" si="243"/>
        <v>0</v>
      </c>
      <c r="J5216" s="116" t="s">
        <v>10120</v>
      </c>
      <c r="K5216" s="116" t="s">
        <v>15981</v>
      </c>
      <c r="L5216" s="197">
        <v>45866</v>
      </c>
      <c r="M5216" s="116"/>
      <c r="N5216" s="197">
        <v>45882</v>
      </c>
      <c r="O5216" s="388">
        <f t="shared" si="244"/>
        <v>360</v>
      </c>
      <c r="P5216" s="339">
        <f t="shared" si="245"/>
        <v>0</v>
      </c>
    </row>
    <row r="5217" spans="1:16" hidden="1" x14ac:dyDescent="0.25">
      <c r="A5217" s="116">
        <v>141503</v>
      </c>
      <c r="B5217" s="116">
        <v>8</v>
      </c>
      <c r="C5217" s="116">
        <v>1523100820</v>
      </c>
      <c r="D5217" s="116" t="s">
        <v>11327</v>
      </c>
      <c r="E5217" s="339">
        <v>17181.12</v>
      </c>
      <c r="F5217" s="194">
        <v>2</v>
      </c>
      <c r="G5217" s="194">
        <v>2</v>
      </c>
      <c r="H5217" s="194" t="s">
        <v>10119</v>
      </c>
      <c r="I5217" s="194">
        <f t="shared" si="243"/>
        <v>0</v>
      </c>
      <c r="J5217" s="116" t="s">
        <v>10120</v>
      </c>
      <c r="K5217" s="116" t="s">
        <v>15981</v>
      </c>
      <c r="L5217" s="197">
        <v>45866</v>
      </c>
      <c r="M5217" s="116"/>
      <c r="N5217" s="197">
        <v>45882</v>
      </c>
      <c r="O5217" s="388">
        <f t="shared" si="244"/>
        <v>8590.56</v>
      </c>
      <c r="P5217" s="339">
        <f t="shared" si="245"/>
        <v>0</v>
      </c>
    </row>
    <row r="5218" spans="1:16" hidden="1" x14ac:dyDescent="0.25">
      <c r="A5218" s="116">
        <v>141503</v>
      </c>
      <c r="B5218" s="116">
        <v>13</v>
      </c>
      <c r="C5218" s="116">
        <v>1810101930</v>
      </c>
      <c r="D5218" s="116" t="s">
        <v>15138</v>
      </c>
      <c r="E5218" s="339">
        <v>189474</v>
      </c>
      <c r="F5218" s="194">
        <v>1</v>
      </c>
      <c r="G5218" s="194">
        <v>1</v>
      </c>
      <c r="H5218" s="194" t="s">
        <v>10119</v>
      </c>
      <c r="I5218" s="194">
        <f t="shared" si="243"/>
        <v>0</v>
      </c>
      <c r="J5218" s="116" t="s">
        <v>10120</v>
      </c>
      <c r="K5218" s="116" t="s">
        <v>15981</v>
      </c>
      <c r="L5218" s="197">
        <v>45866</v>
      </c>
      <c r="M5218" s="116"/>
      <c r="N5218" s="197">
        <v>45895</v>
      </c>
      <c r="O5218" s="388">
        <f t="shared" si="244"/>
        <v>189474</v>
      </c>
      <c r="P5218" s="339">
        <f t="shared" si="245"/>
        <v>0</v>
      </c>
    </row>
    <row r="5219" spans="1:16" hidden="1" x14ac:dyDescent="0.25">
      <c r="A5219" s="116">
        <v>141503</v>
      </c>
      <c r="B5219" s="116">
        <v>7</v>
      </c>
      <c r="C5219" s="116">
        <v>1810101950</v>
      </c>
      <c r="D5219" s="116" t="s">
        <v>11058</v>
      </c>
      <c r="E5219" s="339">
        <v>379560</v>
      </c>
      <c r="F5219" s="194">
        <v>2</v>
      </c>
      <c r="G5219" s="194">
        <v>2</v>
      </c>
      <c r="H5219" s="194" t="s">
        <v>10119</v>
      </c>
      <c r="I5219" s="194">
        <f t="shared" si="243"/>
        <v>0</v>
      </c>
      <c r="J5219" s="116" t="s">
        <v>10120</v>
      </c>
      <c r="K5219" s="116" t="s">
        <v>15981</v>
      </c>
      <c r="L5219" s="197">
        <v>45866</v>
      </c>
      <c r="M5219" s="116"/>
      <c r="N5219" s="197">
        <v>45895</v>
      </c>
      <c r="O5219" s="388">
        <f t="shared" si="244"/>
        <v>189780</v>
      </c>
      <c r="P5219" s="339">
        <f t="shared" si="245"/>
        <v>0</v>
      </c>
    </row>
    <row r="5220" spans="1:16" hidden="1" x14ac:dyDescent="0.25">
      <c r="A5220" s="116">
        <v>141503</v>
      </c>
      <c r="B5220" s="116">
        <v>6</v>
      </c>
      <c r="C5220" s="116">
        <v>1810102240</v>
      </c>
      <c r="D5220" s="116" t="s">
        <v>10956</v>
      </c>
      <c r="E5220" s="339">
        <v>216400.26</v>
      </c>
      <c r="F5220" s="194">
        <v>6</v>
      </c>
      <c r="G5220" s="194">
        <v>6</v>
      </c>
      <c r="H5220" s="194" t="s">
        <v>10119</v>
      </c>
      <c r="I5220" s="194">
        <f t="shared" si="243"/>
        <v>0</v>
      </c>
      <c r="J5220" s="116" t="s">
        <v>10120</v>
      </c>
      <c r="K5220" s="116" t="s">
        <v>15981</v>
      </c>
      <c r="L5220" s="197">
        <v>45866</v>
      </c>
      <c r="M5220" s="116"/>
      <c r="N5220" s="197">
        <v>45882</v>
      </c>
      <c r="O5220" s="388">
        <f t="shared" si="244"/>
        <v>36066.71</v>
      </c>
      <c r="P5220" s="339">
        <f t="shared" si="245"/>
        <v>0</v>
      </c>
    </row>
    <row r="5221" spans="1:16" hidden="1" x14ac:dyDescent="0.25">
      <c r="A5221" s="116">
        <v>141503</v>
      </c>
      <c r="B5221" s="116">
        <v>14</v>
      </c>
      <c r="C5221" s="116">
        <v>1810102280</v>
      </c>
      <c r="D5221" s="116" t="s">
        <v>11057</v>
      </c>
      <c r="E5221" s="339">
        <v>661611</v>
      </c>
      <c r="F5221" s="194">
        <v>6</v>
      </c>
      <c r="G5221" s="194">
        <v>6</v>
      </c>
      <c r="H5221" s="194" t="s">
        <v>10119</v>
      </c>
      <c r="I5221" s="194">
        <f t="shared" si="243"/>
        <v>0</v>
      </c>
      <c r="J5221" s="116" t="s">
        <v>10120</v>
      </c>
      <c r="K5221" s="116" t="s">
        <v>15981</v>
      </c>
      <c r="L5221" s="197">
        <v>45866</v>
      </c>
      <c r="M5221" s="116"/>
      <c r="N5221" s="197">
        <v>45895</v>
      </c>
      <c r="O5221" s="388">
        <f t="shared" si="244"/>
        <v>110268.5</v>
      </c>
      <c r="P5221" s="339">
        <f t="shared" si="245"/>
        <v>0</v>
      </c>
    </row>
    <row r="5222" spans="1:16" hidden="1" x14ac:dyDescent="0.25">
      <c r="A5222" s="116">
        <v>141503</v>
      </c>
      <c r="B5222" s="116">
        <v>15</v>
      </c>
      <c r="C5222" s="116">
        <v>1810102540</v>
      </c>
      <c r="D5222" s="116" t="s">
        <v>15070</v>
      </c>
      <c r="E5222" s="339">
        <v>1133160</v>
      </c>
      <c r="F5222" s="194">
        <v>6</v>
      </c>
      <c r="G5222" s="194">
        <v>6</v>
      </c>
      <c r="H5222" s="194" t="s">
        <v>10119</v>
      </c>
      <c r="I5222" s="194">
        <f t="shared" si="243"/>
        <v>0</v>
      </c>
      <c r="J5222" s="116" t="s">
        <v>10120</v>
      </c>
      <c r="K5222" s="116" t="s">
        <v>15981</v>
      </c>
      <c r="L5222" s="197">
        <v>45866</v>
      </c>
      <c r="M5222" s="116"/>
      <c r="N5222" s="197">
        <v>45882</v>
      </c>
      <c r="O5222" s="388">
        <f t="shared" si="244"/>
        <v>188860</v>
      </c>
      <c r="P5222" s="339">
        <f t="shared" si="245"/>
        <v>0</v>
      </c>
    </row>
    <row r="5223" spans="1:16" hidden="1" x14ac:dyDescent="0.25">
      <c r="A5223" s="116">
        <v>141503</v>
      </c>
      <c r="B5223" s="116">
        <v>12</v>
      </c>
      <c r="C5223" s="116">
        <v>1810104080</v>
      </c>
      <c r="D5223" s="116" t="s">
        <v>16202</v>
      </c>
      <c r="E5223" s="339">
        <v>8107.6</v>
      </c>
      <c r="F5223" s="194">
        <v>8</v>
      </c>
      <c r="G5223" s="194">
        <v>8</v>
      </c>
      <c r="H5223" s="194" t="s">
        <v>10119</v>
      </c>
      <c r="I5223" s="194">
        <f t="shared" si="243"/>
        <v>0</v>
      </c>
      <c r="J5223" s="116" t="s">
        <v>10120</v>
      </c>
      <c r="K5223" s="116" t="s">
        <v>15981</v>
      </c>
      <c r="L5223" s="197">
        <v>45866</v>
      </c>
      <c r="M5223" s="116"/>
      <c r="N5223" s="197">
        <v>45882</v>
      </c>
      <c r="O5223" s="388">
        <f t="shared" si="244"/>
        <v>1013.45</v>
      </c>
      <c r="P5223" s="339">
        <f t="shared" si="245"/>
        <v>0</v>
      </c>
    </row>
    <row r="5224" spans="1:16" hidden="1" x14ac:dyDescent="0.25">
      <c r="A5224" s="116">
        <v>141503</v>
      </c>
      <c r="B5224" s="116">
        <v>16</v>
      </c>
      <c r="C5224" s="116">
        <v>1810104270</v>
      </c>
      <c r="D5224" s="116" t="s">
        <v>17597</v>
      </c>
      <c r="E5224" s="339">
        <v>61282.32</v>
      </c>
      <c r="F5224" s="194">
        <v>12</v>
      </c>
      <c r="G5224" s="194">
        <v>12</v>
      </c>
      <c r="H5224" s="194" t="s">
        <v>10119</v>
      </c>
      <c r="I5224" s="194">
        <f t="shared" si="243"/>
        <v>0</v>
      </c>
      <c r="J5224" s="116" t="s">
        <v>10120</v>
      </c>
      <c r="K5224" s="116" t="s">
        <v>15981</v>
      </c>
      <c r="L5224" s="197">
        <v>45866</v>
      </c>
      <c r="M5224" s="116"/>
      <c r="N5224" s="197">
        <v>45882</v>
      </c>
      <c r="O5224" s="388">
        <f t="shared" si="244"/>
        <v>5106.8599999999997</v>
      </c>
      <c r="P5224" s="339">
        <f t="shared" si="245"/>
        <v>0</v>
      </c>
    </row>
    <row r="5225" spans="1:16" hidden="1" x14ac:dyDescent="0.25">
      <c r="A5225" s="116">
        <v>141503</v>
      </c>
      <c r="B5225" s="116">
        <v>17</v>
      </c>
      <c r="C5225" s="116">
        <v>1810105400</v>
      </c>
      <c r="D5225" s="116" t="s">
        <v>17650</v>
      </c>
      <c r="E5225" s="339">
        <v>39480</v>
      </c>
      <c r="F5225" s="194">
        <v>12</v>
      </c>
      <c r="G5225" s="194">
        <v>12</v>
      </c>
      <c r="H5225" s="194" t="s">
        <v>10119</v>
      </c>
      <c r="I5225" s="194">
        <f t="shared" si="243"/>
        <v>0</v>
      </c>
      <c r="J5225" s="116" t="s">
        <v>10120</v>
      </c>
      <c r="K5225" s="116" t="s">
        <v>15981</v>
      </c>
      <c r="L5225" s="197">
        <v>45866</v>
      </c>
      <c r="M5225" s="116"/>
      <c r="N5225" s="197">
        <v>45882</v>
      </c>
      <c r="O5225" s="388">
        <f t="shared" si="244"/>
        <v>3290</v>
      </c>
      <c r="P5225" s="339">
        <f t="shared" si="245"/>
        <v>0</v>
      </c>
    </row>
    <row r="5226" spans="1:16" hidden="1" x14ac:dyDescent="0.25">
      <c r="A5226" s="116">
        <v>141631</v>
      </c>
      <c r="B5226" s="116">
        <v>6</v>
      </c>
      <c r="C5226" s="116">
        <v>1324103570</v>
      </c>
      <c r="D5226" s="116" t="s">
        <v>15713</v>
      </c>
      <c r="E5226" s="339">
        <v>837240.66</v>
      </c>
      <c r="F5226" s="194">
        <v>6</v>
      </c>
      <c r="G5226" s="194">
        <v>6</v>
      </c>
      <c r="H5226" s="194" t="s">
        <v>10119</v>
      </c>
      <c r="I5226" s="194">
        <f t="shared" si="243"/>
        <v>0</v>
      </c>
      <c r="J5226" s="116" t="s">
        <v>10120</v>
      </c>
      <c r="K5226" s="116" t="s">
        <v>15985</v>
      </c>
      <c r="L5226" s="197">
        <v>45867</v>
      </c>
      <c r="M5226" s="116" t="s">
        <v>17850</v>
      </c>
      <c r="N5226" s="197">
        <v>45881</v>
      </c>
      <c r="O5226" s="388">
        <f t="shared" si="244"/>
        <v>139540.11000000002</v>
      </c>
      <c r="P5226" s="339">
        <f t="shared" si="245"/>
        <v>0</v>
      </c>
    </row>
    <row r="5227" spans="1:16" hidden="1" x14ac:dyDescent="0.25">
      <c r="A5227" s="116">
        <v>141631</v>
      </c>
      <c r="B5227" s="116">
        <v>7</v>
      </c>
      <c r="C5227" s="116">
        <v>1324103590</v>
      </c>
      <c r="D5227" s="116" t="s">
        <v>15714</v>
      </c>
      <c r="E5227" s="339">
        <v>155330.64000000001</v>
      </c>
      <c r="F5227" s="194">
        <v>6</v>
      </c>
      <c r="G5227" s="194">
        <v>6</v>
      </c>
      <c r="H5227" s="194" t="s">
        <v>10119</v>
      </c>
      <c r="I5227" s="194">
        <f t="shared" si="243"/>
        <v>0</v>
      </c>
      <c r="J5227" s="116" t="s">
        <v>10120</v>
      </c>
      <c r="K5227" s="116" t="s">
        <v>15985</v>
      </c>
      <c r="L5227" s="197">
        <v>45867</v>
      </c>
      <c r="M5227" s="116"/>
      <c r="N5227" s="197">
        <v>45868</v>
      </c>
      <c r="O5227" s="388">
        <f t="shared" si="244"/>
        <v>25888.440000000002</v>
      </c>
      <c r="P5227" s="339">
        <f t="shared" si="245"/>
        <v>0</v>
      </c>
    </row>
    <row r="5228" spans="1:16" hidden="1" x14ac:dyDescent="0.25">
      <c r="A5228" s="116">
        <v>141631</v>
      </c>
      <c r="B5228" s="116">
        <v>10</v>
      </c>
      <c r="C5228" s="116">
        <v>1512105510</v>
      </c>
      <c r="D5228" s="116" t="s">
        <v>16194</v>
      </c>
      <c r="E5228" s="339">
        <v>79692.5</v>
      </c>
      <c r="F5228" s="194">
        <v>10</v>
      </c>
      <c r="G5228" s="194">
        <f>8+2</f>
        <v>10</v>
      </c>
      <c r="H5228" s="194" t="s">
        <v>10119</v>
      </c>
      <c r="I5228" s="194">
        <f t="shared" si="243"/>
        <v>0</v>
      </c>
      <c r="J5228" s="116" t="s">
        <v>10120</v>
      </c>
      <c r="K5228" s="116" t="s">
        <v>15985</v>
      </c>
      <c r="L5228" s="197">
        <v>45867</v>
      </c>
      <c r="M5228" s="116" t="s">
        <v>16408</v>
      </c>
      <c r="N5228" s="197">
        <v>45902</v>
      </c>
      <c r="O5228" s="388">
        <f t="shared" si="244"/>
        <v>7969.25</v>
      </c>
      <c r="P5228" s="339">
        <f t="shared" si="245"/>
        <v>0</v>
      </c>
    </row>
    <row r="5229" spans="1:16" hidden="1" x14ac:dyDescent="0.25">
      <c r="A5229" s="116">
        <v>141631</v>
      </c>
      <c r="B5229" s="116">
        <v>19</v>
      </c>
      <c r="C5229" s="116">
        <v>1512108100</v>
      </c>
      <c r="D5229" s="116" t="s">
        <v>17535</v>
      </c>
      <c r="E5229" s="339">
        <v>6600</v>
      </c>
      <c r="F5229" s="194">
        <v>6</v>
      </c>
      <c r="G5229" s="194">
        <v>6</v>
      </c>
      <c r="H5229" s="194" t="s">
        <v>10119</v>
      </c>
      <c r="I5229" s="194">
        <f t="shared" si="243"/>
        <v>0</v>
      </c>
      <c r="J5229" s="116" t="s">
        <v>10120</v>
      </c>
      <c r="K5229" s="116" t="s">
        <v>15985</v>
      </c>
      <c r="L5229" s="197">
        <v>45867</v>
      </c>
      <c r="M5229" s="116"/>
      <c r="N5229" s="197">
        <v>45868</v>
      </c>
      <c r="O5229" s="388">
        <f t="shared" si="244"/>
        <v>1100</v>
      </c>
      <c r="P5229" s="339">
        <f t="shared" si="245"/>
        <v>0</v>
      </c>
    </row>
    <row r="5230" spans="1:16" hidden="1" x14ac:dyDescent="0.25">
      <c r="A5230" s="116">
        <v>141631</v>
      </c>
      <c r="B5230" s="116">
        <v>4</v>
      </c>
      <c r="C5230" s="116">
        <v>1519103800</v>
      </c>
      <c r="D5230" s="116" t="s">
        <v>11300</v>
      </c>
      <c r="E5230" s="339">
        <v>698378.4</v>
      </c>
      <c r="F5230" s="194">
        <v>4</v>
      </c>
      <c r="G5230" s="194">
        <v>4</v>
      </c>
      <c r="H5230" s="194" t="s">
        <v>10119</v>
      </c>
      <c r="I5230" s="194">
        <f t="shared" si="243"/>
        <v>0</v>
      </c>
      <c r="J5230" s="116" t="s">
        <v>10120</v>
      </c>
      <c r="K5230" s="116" t="s">
        <v>15985</v>
      </c>
      <c r="L5230" s="197">
        <v>45867</v>
      </c>
      <c r="M5230" s="116"/>
      <c r="N5230" s="197">
        <v>45868</v>
      </c>
      <c r="O5230" s="388">
        <f t="shared" si="244"/>
        <v>174594.6</v>
      </c>
      <c r="P5230" s="339">
        <f t="shared" si="245"/>
        <v>0</v>
      </c>
    </row>
    <row r="5231" spans="1:16" hidden="1" x14ac:dyDescent="0.25">
      <c r="A5231" s="116">
        <v>141631</v>
      </c>
      <c r="B5231" s="116">
        <v>11</v>
      </c>
      <c r="C5231" s="116">
        <v>1524102270</v>
      </c>
      <c r="D5231" s="116" t="s">
        <v>7602</v>
      </c>
      <c r="E5231" s="339">
        <v>66239</v>
      </c>
      <c r="F5231" s="194">
        <v>1</v>
      </c>
      <c r="G5231" s="194">
        <v>1</v>
      </c>
      <c r="H5231" s="194" t="s">
        <v>10119</v>
      </c>
      <c r="I5231" s="194">
        <f t="shared" si="243"/>
        <v>0</v>
      </c>
      <c r="J5231" s="116" t="s">
        <v>10120</v>
      </c>
      <c r="K5231" s="116" t="s">
        <v>15985</v>
      </c>
      <c r="L5231" s="197">
        <v>45867</v>
      </c>
      <c r="M5231" s="116"/>
      <c r="N5231" s="197">
        <v>45868</v>
      </c>
      <c r="O5231" s="388">
        <f t="shared" si="244"/>
        <v>66239</v>
      </c>
      <c r="P5231" s="339">
        <f t="shared" si="245"/>
        <v>0</v>
      </c>
    </row>
    <row r="5232" spans="1:16" hidden="1" x14ac:dyDescent="0.25">
      <c r="A5232" s="116">
        <v>141631</v>
      </c>
      <c r="B5232" s="116">
        <v>13</v>
      </c>
      <c r="C5232" s="116">
        <v>1524102280</v>
      </c>
      <c r="D5232" s="116" t="s">
        <v>7605</v>
      </c>
      <c r="E5232" s="339">
        <v>112969.67</v>
      </c>
      <c r="F5232" s="194">
        <v>1</v>
      </c>
      <c r="G5232" s="194">
        <v>1</v>
      </c>
      <c r="H5232" s="194" t="s">
        <v>10119</v>
      </c>
      <c r="I5232" s="194">
        <f t="shared" si="243"/>
        <v>0</v>
      </c>
      <c r="J5232" s="116" t="s">
        <v>10120</v>
      </c>
      <c r="K5232" s="116" t="s">
        <v>15985</v>
      </c>
      <c r="L5232" s="197">
        <v>45867</v>
      </c>
      <c r="M5232" s="116"/>
      <c r="N5232" s="197">
        <v>45868</v>
      </c>
      <c r="O5232" s="388">
        <f t="shared" si="244"/>
        <v>112969.67</v>
      </c>
      <c r="P5232" s="339">
        <f t="shared" si="245"/>
        <v>0</v>
      </c>
    </row>
    <row r="5233" spans="1:16" hidden="1" x14ac:dyDescent="0.25">
      <c r="A5233" s="116">
        <v>141631</v>
      </c>
      <c r="B5233" s="116">
        <v>12</v>
      </c>
      <c r="C5233" s="116">
        <v>1524102290</v>
      </c>
      <c r="D5233" s="116" t="s">
        <v>7599</v>
      </c>
      <c r="E5233" s="339">
        <v>118759</v>
      </c>
      <c r="F5233" s="194">
        <v>1</v>
      </c>
      <c r="G5233" s="194">
        <v>1</v>
      </c>
      <c r="H5233" s="194" t="s">
        <v>10119</v>
      </c>
      <c r="I5233" s="194">
        <f t="shared" si="243"/>
        <v>0</v>
      </c>
      <c r="J5233" s="116" t="s">
        <v>10120</v>
      </c>
      <c r="K5233" s="116" t="s">
        <v>15985</v>
      </c>
      <c r="L5233" s="197">
        <v>45867</v>
      </c>
      <c r="M5233" s="116"/>
      <c r="N5233" s="197">
        <v>45868</v>
      </c>
      <c r="O5233" s="388">
        <f t="shared" si="244"/>
        <v>118759</v>
      </c>
      <c r="P5233" s="339">
        <f t="shared" si="245"/>
        <v>0</v>
      </c>
    </row>
    <row r="5234" spans="1:16" hidden="1" x14ac:dyDescent="0.25">
      <c r="A5234" s="116">
        <v>141631</v>
      </c>
      <c r="B5234" s="116">
        <v>14</v>
      </c>
      <c r="C5234" s="116">
        <v>1524102300</v>
      </c>
      <c r="D5234" s="116" t="s">
        <v>7596</v>
      </c>
      <c r="E5234" s="339">
        <v>109481</v>
      </c>
      <c r="F5234" s="194">
        <v>1</v>
      </c>
      <c r="G5234" s="194">
        <v>1</v>
      </c>
      <c r="H5234" s="194" t="s">
        <v>10119</v>
      </c>
      <c r="I5234" s="194">
        <f t="shared" si="243"/>
        <v>0</v>
      </c>
      <c r="J5234" s="116" t="s">
        <v>10120</v>
      </c>
      <c r="K5234" s="116" t="s">
        <v>15985</v>
      </c>
      <c r="L5234" s="197">
        <v>45867</v>
      </c>
      <c r="M5234" s="116"/>
      <c r="N5234" s="197">
        <v>45868</v>
      </c>
      <c r="O5234" s="388">
        <f t="shared" si="244"/>
        <v>109481</v>
      </c>
      <c r="P5234" s="339">
        <f t="shared" si="245"/>
        <v>0</v>
      </c>
    </row>
    <row r="5235" spans="1:16" hidden="1" x14ac:dyDescent="0.25">
      <c r="A5235" s="116">
        <v>141631</v>
      </c>
      <c r="B5235" s="116">
        <v>15</v>
      </c>
      <c r="C5235" s="116">
        <v>1524102310</v>
      </c>
      <c r="D5235" s="116" t="s">
        <v>7592</v>
      </c>
      <c r="E5235" s="339">
        <v>105767</v>
      </c>
      <c r="F5235" s="194">
        <v>1</v>
      </c>
      <c r="G5235" s="194">
        <v>1</v>
      </c>
      <c r="H5235" s="194" t="s">
        <v>10119</v>
      </c>
      <c r="I5235" s="194">
        <f t="shared" ref="I5235:I5298" si="246">+F5235-G5235</f>
        <v>0</v>
      </c>
      <c r="J5235" s="116" t="s">
        <v>10120</v>
      </c>
      <c r="K5235" s="116" t="s">
        <v>15985</v>
      </c>
      <c r="L5235" s="197">
        <v>45867</v>
      </c>
      <c r="M5235" s="116"/>
      <c r="N5235" s="197">
        <v>45868</v>
      </c>
      <c r="O5235" s="388">
        <f t="shared" ref="O5235:O5298" si="247">+E5235/F5235</f>
        <v>105767</v>
      </c>
      <c r="P5235" s="339">
        <f t="shared" ref="P5235:P5298" si="248">+O5235*I5235</f>
        <v>0</v>
      </c>
    </row>
    <row r="5236" spans="1:16" hidden="1" x14ac:dyDescent="0.25">
      <c r="A5236" s="116">
        <v>141631</v>
      </c>
      <c r="B5236" s="116">
        <v>16</v>
      </c>
      <c r="C5236" s="116">
        <v>1524102330</v>
      </c>
      <c r="D5236" s="116" t="s">
        <v>7589</v>
      </c>
      <c r="E5236" s="339">
        <v>102562</v>
      </c>
      <c r="F5236" s="194">
        <v>1</v>
      </c>
      <c r="G5236" s="194">
        <v>1</v>
      </c>
      <c r="H5236" s="194" t="s">
        <v>10119</v>
      </c>
      <c r="I5236" s="194">
        <f t="shared" si="246"/>
        <v>0</v>
      </c>
      <c r="J5236" s="116" t="s">
        <v>10120</v>
      </c>
      <c r="K5236" s="116" t="s">
        <v>15985</v>
      </c>
      <c r="L5236" s="197">
        <v>45867</v>
      </c>
      <c r="M5236" s="116"/>
      <c r="N5236" s="197">
        <v>45868</v>
      </c>
      <c r="O5236" s="388">
        <f t="shared" si="247"/>
        <v>102562</v>
      </c>
      <c r="P5236" s="339">
        <f t="shared" si="248"/>
        <v>0</v>
      </c>
    </row>
    <row r="5237" spans="1:16" hidden="1" x14ac:dyDescent="0.25">
      <c r="A5237" s="116">
        <v>141631</v>
      </c>
      <c r="B5237" s="116">
        <v>8</v>
      </c>
      <c r="C5237" s="116">
        <v>1553102040</v>
      </c>
      <c r="D5237" s="116" t="s">
        <v>10967</v>
      </c>
      <c r="E5237" s="339">
        <v>680359</v>
      </c>
      <c r="F5237" s="194">
        <v>4</v>
      </c>
      <c r="G5237" s="194">
        <v>4</v>
      </c>
      <c r="H5237" s="194" t="s">
        <v>10119</v>
      </c>
      <c r="I5237" s="194">
        <f t="shared" si="246"/>
        <v>0</v>
      </c>
      <c r="J5237" s="116" t="s">
        <v>10120</v>
      </c>
      <c r="K5237" s="116" t="s">
        <v>15985</v>
      </c>
      <c r="L5237" s="197">
        <v>45867</v>
      </c>
      <c r="M5237" s="116"/>
      <c r="N5237" s="197">
        <v>45868</v>
      </c>
      <c r="O5237" s="388">
        <f t="shared" si="247"/>
        <v>170089.75</v>
      </c>
      <c r="P5237" s="339">
        <f t="shared" si="248"/>
        <v>0</v>
      </c>
    </row>
    <row r="5238" spans="1:16" hidden="1" x14ac:dyDescent="0.25">
      <c r="A5238" s="116">
        <v>141631</v>
      </c>
      <c r="B5238" s="116">
        <v>20</v>
      </c>
      <c r="C5238" s="116">
        <v>1810103930</v>
      </c>
      <c r="D5238" s="116" t="s">
        <v>17552</v>
      </c>
      <c r="E5238" s="339">
        <v>4112.88</v>
      </c>
      <c r="F5238" s="194">
        <v>6</v>
      </c>
      <c r="G5238" s="194">
        <v>6</v>
      </c>
      <c r="H5238" s="194" t="s">
        <v>10119</v>
      </c>
      <c r="I5238" s="194">
        <f t="shared" si="246"/>
        <v>0</v>
      </c>
      <c r="J5238" s="116" t="s">
        <v>10120</v>
      </c>
      <c r="K5238" s="116" t="s">
        <v>15985</v>
      </c>
      <c r="L5238" s="197">
        <v>45867</v>
      </c>
      <c r="M5238" s="116"/>
      <c r="N5238" s="197">
        <v>45868</v>
      </c>
      <c r="O5238" s="388">
        <f t="shared" si="247"/>
        <v>685.48</v>
      </c>
      <c r="P5238" s="339">
        <f t="shared" si="248"/>
        <v>0</v>
      </c>
    </row>
    <row r="5239" spans="1:16" hidden="1" x14ac:dyDescent="0.25">
      <c r="A5239" s="116">
        <v>141631</v>
      </c>
      <c r="B5239" s="116">
        <v>3</v>
      </c>
      <c r="C5239" s="116">
        <v>1810104100</v>
      </c>
      <c r="D5239" s="116" t="s">
        <v>17481</v>
      </c>
      <c r="E5239" s="339">
        <v>13400</v>
      </c>
      <c r="F5239" s="194">
        <v>10</v>
      </c>
      <c r="G5239" s="194">
        <v>10</v>
      </c>
      <c r="H5239" s="194" t="s">
        <v>10119</v>
      </c>
      <c r="I5239" s="194">
        <f t="shared" si="246"/>
        <v>0</v>
      </c>
      <c r="J5239" s="116" t="s">
        <v>10120</v>
      </c>
      <c r="K5239" s="116" t="s">
        <v>15985</v>
      </c>
      <c r="L5239" s="197">
        <v>45867</v>
      </c>
      <c r="M5239" s="116"/>
      <c r="N5239" s="197">
        <v>45868</v>
      </c>
      <c r="O5239" s="388">
        <f t="shared" si="247"/>
        <v>1340</v>
      </c>
      <c r="P5239" s="339">
        <f t="shared" si="248"/>
        <v>0</v>
      </c>
    </row>
    <row r="5240" spans="1:16" hidden="1" x14ac:dyDescent="0.25">
      <c r="A5240" s="116">
        <v>141631</v>
      </c>
      <c r="B5240" s="116">
        <v>18</v>
      </c>
      <c r="C5240" s="116">
        <v>1810104130</v>
      </c>
      <c r="D5240" s="116" t="s">
        <v>16203</v>
      </c>
      <c r="E5240" s="339">
        <v>75640</v>
      </c>
      <c r="F5240" s="194">
        <v>40</v>
      </c>
      <c r="G5240" s="194">
        <f>18+22</f>
        <v>40</v>
      </c>
      <c r="H5240" s="194" t="s">
        <v>10119</v>
      </c>
      <c r="I5240" s="194">
        <f t="shared" si="246"/>
        <v>0</v>
      </c>
      <c r="J5240" s="116" t="s">
        <v>10120</v>
      </c>
      <c r="K5240" s="116" t="s">
        <v>15985</v>
      </c>
      <c r="L5240" s="197">
        <v>45867</v>
      </c>
      <c r="M5240" s="116" t="s">
        <v>16410</v>
      </c>
      <c r="N5240" s="197">
        <v>45902</v>
      </c>
      <c r="O5240" s="388">
        <f t="shared" si="247"/>
        <v>1891</v>
      </c>
      <c r="P5240" s="339">
        <f t="shared" si="248"/>
        <v>0</v>
      </c>
    </row>
    <row r="5241" spans="1:16" hidden="1" x14ac:dyDescent="0.25">
      <c r="A5241" s="116">
        <v>141631</v>
      </c>
      <c r="B5241" s="116">
        <v>1</v>
      </c>
      <c r="C5241" s="116">
        <v>1810104150</v>
      </c>
      <c r="D5241" s="116" t="s">
        <v>17545</v>
      </c>
      <c r="E5241" s="339">
        <v>42143.199999999997</v>
      </c>
      <c r="F5241" s="194">
        <v>16</v>
      </c>
      <c r="G5241" s="194">
        <v>16</v>
      </c>
      <c r="H5241" s="194" t="s">
        <v>10119</v>
      </c>
      <c r="I5241" s="194">
        <f t="shared" si="246"/>
        <v>0</v>
      </c>
      <c r="J5241" s="116" t="s">
        <v>10120</v>
      </c>
      <c r="K5241" s="116" t="s">
        <v>15985</v>
      </c>
      <c r="L5241" s="197">
        <v>45867</v>
      </c>
      <c r="M5241" s="116"/>
      <c r="N5241" s="197">
        <v>45868</v>
      </c>
      <c r="O5241" s="388">
        <f t="shared" si="247"/>
        <v>2633.95</v>
      </c>
      <c r="P5241" s="339">
        <f t="shared" si="248"/>
        <v>0</v>
      </c>
    </row>
    <row r="5242" spans="1:16" hidden="1" x14ac:dyDescent="0.25">
      <c r="A5242" s="116">
        <v>141631</v>
      </c>
      <c r="B5242" s="116">
        <v>5</v>
      </c>
      <c r="C5242" s="116">
        <v>1810104150</v>
      </c>
      <c r="D5242" s="116" t="s">
        <v>17545</v>
      </c>
      <c r="E5242" s="339">
        <v>15803.7</v>
      </c>
      <c r="F5242" s="194">
        <v>6</v>
      </c>
      <c r="G5242" s="194">
        <v>6</v>
      </c>
      <c r="H5242" s="194" t="s">
        <v>10119</v>
      </c>
      <c r="I5242" s="194">
        <f t="shared" si="246"/>
        <v>0</v>
      </c>
      <c r="J5242" s="116" t="s">
        <v>10120</v>
      </c>
      <c r="K5242" s="116" t="s">
        <v>15985</v>
      </c>
      <c r="L5242" s="197">
        <v>45867</v>
      </c>
      <c r="M5242" s="116"/>
      <c r="N5242" s="197">
        <v>45868</v>
      </c>
      <c r="O5242" s="388">
        <f t="shared" si="247"/>
        <v>2633.9500000000003</v>
      </c>
      <c r="P5242" s="339">
        <f t="shared" si="248"/>
        <v>0</v>
      </c>
    </row>
    <row r="5243" spans="1:16" hidden="1" x14ac:dyDescent="0.25">
      <c r="A5243" s="116">
        <v>141631</v>
      </c>
      <c r="B5243" s="116">
        <v>2</v>
      </c>
      <c r="C5243" s="116">
        <v>1810104380</v>
      </c>
      <c r="D5243" s="116" t="s">
        <v>17461</v>
      </c>
      <c r="E5243" s="339">
        <v>49050</v>
      </c>
      <c r="F5243" s="194">
        <v>9</v>
      </c>
      <c r="G5243" s="194">
        <v>9</v>
      </c>
      <c r="H5243" s="194" t="s">
        <v>10119</v>
      </c>
      <c r="I5243" s="194">
        <f t="shared" si="246"/>
        <v>0</v>
      </c>
      <c r="J5243" s="116" t="s">
        <v>10120</v>
      </c>
      <c r="K5243" s="116" t="s">
        <v>15985</v>
      </c>
      <c r="L5243" s="197">
        <v>45867</v>
      </c>
      <c r="M5243" s="116"/>
      <c r="N5243" s="197">
        <v>45868</v>
      </c>
      <c r="O5243" s="388">
        <f t="shared" si="247"/>
        <v>5450</v>
      </c>
      <c r="P5243" s="339">
        <f t="shared" si="248"/>
        <v>0</v>
      </c>
    </row>
    <row r="5244" spans="1:16" hidden="1" x14ac:dyDescent="0.25">
      <c r="A5244" s="116">
        <v>141631</v>
      </c>
      <c r="B5244" s="116">
        <v>9</v>
      </c>
      <c r="C5244" s="116">
        <v>1810104400</v>
      </c>
      <c r="D5244" s="116" t="s">
        <v>16206</v>
      </c>
      <c r="E5244" s="339">
        <v>324380.09999999998</v>
      </c>
      <c r="F5244" s="194">
        <v>30</v>
      </c>
      <c r="G5244" s="194">
        <v>30</v>
      </c>
      <c r="H5244" s="194" t="s">
        <v>10119</v>
      </c>
      <c r="I5244" s="194">
        <f t="shared" si="246"/>
        <v>0</v>
      </c>
      <c r="J5244" s="116" t="s">
        <v>10120</v>
      </c>
      <c r="K5244" s="116" t="s">
        <v>15985</v>
      </c>
      <c r="L5244" s="197">
        <v>45867</v>
      </c>
      <c r="M5244" s="116"/>
      <c r="N5244" s="197">
        <v>45902</v>
      </c>
      <c r="O5244" s="388">
        <f t="shared" si="247"/>
        <v>10812.67</v>
      </c>
      <c r="P5244" s="339">
        <f t="shared" si="248"/>
        <v>0</v>
      </c>
    </row>
    <row r="5245" spans="1:16" hidden="1" x14ac:dyDescent="0.25">
      <c r="A5245" s="116">
        <v>141631</v>
      </c>
      <c r="B5245" s="116">
        <v>17</v>
      </c>
      <c r="C5245" s="116">
        <v>1810104400</v>
      </c>
      <c r="D5245" s="116" t="s">
        <v>16206</v>
      </c>
      <c r="E5245" s="339">
        <v>108126.7</v>
      </c>
      <c r="F5245" s="194">
        <v>10</v>
      </c>
      <c r="G5245" s="194">
        <f>3+7</f>
        <v>10</v>
      </c>
      <c r="H5245" s="194" t="s">
        <v>10119</v>
      </c>
      <c r="I5245" s="194">
        <f t="shared" si="246"/>
        <v>0</v>
      </c>
      <c r="J5245" s="116" t="s">
        <v>10120</v>
      </c>
      <c r="K5245" s="116" t="s">
        <v>15985</v>
      </c>
      <c r="L5245" s="197">
        <v>45867</v>
      </c>
      <c r="M5245" s="116" t="s">
        <v>16409</v>
      </c>
      <c r="N5245" s="197">
        <v>45902</v>
      </c>
      <c r="O5245" s="388">
        <f t="shared" si="247"/>
        <v>10812.67</v>
      </c>
      <c r="P5245" s="339">
        <f t="shared" si="248"/>
        <v>0</v>
      </c>
    </row>
    <row r="5246" spans="1:16" hidden="1" x14ac:dyDescent="0.25">
      <c r="A5246" s="116">
        <v>141632</v>
      </c>
      <c r="B5246" s="116">
        <v>17</v>
      </c>
      <c r="C5246" s="116">
        <v>1010100120</v>
      </c>
      <c r="D5246" s="116" t="s">
        <v>17672</v>
      </c>
      <c r="E5246" s="339">
        <v>26450</v>
      </c>
      <c r="F5246" s="194">
        <v>25</v>
      </c>
      <c r="G5246" s="194">
        <v>25</v>
      </c>
      <c r="H5246" s="194" t="s">
        <v>10119</v>
      </c>
      <c r="I5246" s="194">
        <f t="shared" si="246"/>
        <v>0</v>
      </c>
      <c r="J5246" s="116" t="s">
        <v>10120</v>
      </c>
      <c r="K5246" s="116" t="s">
        <v>15985</v>
      </c>
      <c r="L5246" s="197">
        <v>45867</v>
      </c>
      <c r="M5246" s="116"/>
      <c r="N5246" s="197">
        <v>45869</v>
      </c>
      <c r="O5246" s="388">
        <f t="shared" si="247"/>
        <v>1058</v>
      </c>
      <c r="P5246" s="339">
        <f t="shared" si="248"/>
        <v>0</v>
      </c>
    </row>
    <row r="5247" spans="1:16" hidden="1" x14ac:dyDescent="0.25">
      <c r="A5247" s="116">
        <v>141632</v>
      </c>
      <c r="B5247" s="116">
        <v>16</v>
      </c>
      <c r="C5247" s="116">
        <v>1010101190</v>
      </c>
      <c r="D5247" s="116" t="s">
        <v>15066</v>
      </c>
      <c r="E5247" s="339">
        <v>235000</v>
      </c>
      <c r="F5247" s="194">
        <v>25</v>
      </c>
      <c r="G5247" s="194">
        <v>25</v>
      </c>
      <c r="H5247" s="194" t="s">
        <v>10119</v>
      </c>
      <c r="I5247" s="194">
        <f t="shared" si="246"/>
        <v>0</v>
      </c>
      <c r="J5247" s="116" t="s">
        <v>10120</v>
      </c>
      <c r="K5247" s="116" t="s">
        <v>15985</v>
      </c>
      <c r="L5247" s="197">
        <v>45867</v>
      </c>
      <c r="M5247" s="116"/>
      <c r="N5247" s="197">
        <v>45902</v>
      </c>
      <c r="O5247" s="388">
        <f t="shared" si="247"/>
        <v>9400</v>
      </c>
      <c r="P5247" s="339">
        <f t="shared" si="248"/>
        <v>0</v>
      </c>
    </row>
    <row r="5248" spans="1:16" hidden="1" x14ac:dyDescent="0.25">
      <c r="A5248" s="116">
        <v>141632</v>
      </c>
      <c r="B5248" s="116">
        <v>12</v>
      </c>
      <c r="C5248" s="116">
        <v>1010101250</v>
      </c>
      <c r="D5248" s="116" t="s">
        <v>17477</v>
      </c>
      <c r="E5248" s="339">
        <v>34600</v>
      </c>
      <c r="F5248" s="194">
        <v>100</v>
      </c>
      <c r="G5248" s="194">
        <v>100</v>
      </c>
      <c r="H5248" s="194" t="s">
        <v>10119</v>
      </c>
      <c r="I5248" s="194">
        <f t="shared" si="246"/>
        <v>0</v>
      </c>
      <c r="J5248" s="116" t="s">
        <v>10120</v>
      </c>
      <c r="K5248" s="116" t="s">
        <v>15985</v>
      </c>
      <c r="L5248" s="197">
        <v>45867</v>
      </c>
      <c r="M5248" s="116"/>
      <c r="N5248" s="197">
        <v>45887</v>
      </c>
      <c r="O5248" s="388">
        <f t="shared" si="247"/>
        <v>346</v>
      </c>
      <c r="P5248" s="339">
        <f t="shared" si="248"/>
        <v>0</v>
      </c>
    </row>
    <row r="5249" spans="1:16" hidden="1" x14ac:dyDescent="0.25">
      <c r="A5249" s="116">
        <v>141632</v>
      </c>
      <c r="B5249" s="116">
        <v>18</v>
      </c>
      <c r="C5249" s="116">
        <v>1010102130</v>
      </c>
      <c r="D5249" s="116" t="s">
        <v>15883</v>
      </c>
      <c r="E5249" s="339">
        <v>56003.95</v>
      </c>
      <c r="F5249" s="194">
        <v>5</v>
      </c>
      <c r="G5249" s="194">
        <f>4+1</f>
        <v>5</v>
      </c>
      <c r="H5249" s="194" t="s">
        <v>10119</v>
      </c>
      <c r="I5249" s="194">
        <f t="shared" si="246"/>
        <v>0</v>
      </c>
      <c r="J5249" s="116" t="s">
        <v>10120</v>
      </c>
      <c r="K5249" s="116" t="s">
        <v>15985</v>
      </c>
      <c r="L5249" s="197">
        <v>45867</v>
      </c>
      <c r="M5249" s="116" t="s">
        <v>16540</v>
      </c>
      <c r="N5249" s="197">
        <v>45911</v>
      </c>
      <c r="O5249" s="388">
        <f t="shared" si="247"/>
        <v>11200.789999999999</v>
      </c>
      <c r="P5249" s="339">
        <f t="shared" si="248"/>
        <v>0</v>
      </c>
    </row>
    <row r="5250" spans="1:16" hidden="1" x14ac:dyDescent="0.25">
      <c r="A5250" s="116">
        <v>141632</v>
      </c>
      <c r="B5250" s="116">
        <v>15</v>
      </c>
      <c r="C5250" s="116">
        <v>1010103010</v>
      </c>
      <c r="D5250" s="116" t="s">
        <v>10839</v>
      </c>
      <c r="E5250" s="339">
        <v>123750</v>
      </c>
      <c r="F5250" s="194">
        <v>25</v>
      </c>
      <c r="G5250" s="194">
        <f>10+15</f>
        <v>25</v>
      </c>
      <c r="H5250" s="194" t="s">
        <v>10119</v>
      </c>
      <c r="I5250" s="194">
        <f t="shared" si="246"/>
        <v>0</v>
      </c>
      <c r="J5250" s="116" t="s">
        <v>10120</v>
      </c>
      <c r="K5250" s="116" t="s">
        <v>15985</v>
      </c>
      <c r="L5250" s="197">
        <v>45867</v>
      </c>
      <c r="M5250" s="116" t="s">
        <v>16366</v>
      </c>
      <c r="N5250" s="197">
        <v>45901</v>
      </c>
      <c r="O5250" s="388">
        <f t="shared" si="247"/>
        <v>4950</v>
      </c>
      <c r="P5250" s="339">
        <f t="shared" si="248"/>
        <v>0</v>
      </c>
    </row>
    <row r="5251" spans="1:16" hidden="1" x14ac:dyDescent="0.25">
      <c r="A5251" s="116">
        <v>141632</v>
      </c>
      <c r="B5251" s="116">
        <v>14</v>
      </c>
      <c r="C5251" s="116">
        <v>1012100010</v>
      </c>
      <c r="D5251" s="116" t="s">
        <v>10369</v>
      </c>
      <c r="E5251" s="339">
        <v>70000</v>
      </c>
      <c r="F5251" s="194">
        <v>1</v>
      </c>
      <c r="G5251" s="194">
        <v>1</v>
      </c>
      <c r="H5251" s="194" t="s">
        <v>10119</v>
      </c>
      <c r="I5251" s="194">
        <f t="shared" si="246"/>
        <v>0</v>
      </c>
      <c r="J5251" s="116" t="s">
        <v>10120</v>
      </c>
      <c r="K5251" s="116" t="s">
        <v>15985</v>
      </c>
      <c r="L5251" s="197">
        <v>45867</v>
      </c>
      <c r="M5251" s="116"/>
      <c r="N5251" s="197">
        <v>45902</v>
      </c>
      <c r="O5251" s="388">
        <f t="shared" si="247"/>
        <v>70000</v>
      </c>
      <c r="P5251" s="339">
        <f t="shared" si="248"/>
        <v>0</v>
      </c>
    </row>
    <row r="5252" spans="1:16" hidden="1" x14ac:dyDescent="0.25">
      <c r="A5252" s="116">
        <v>141632</v>
      </c>
      <c r="B5252" s="116">
        <v>13</v>
      </c>
      <c r="C5252" s="116">
        <v>1012100020</v>
      </c>
      <c r="D5252" s="116" t="s">
        <v>10488</v>
      </c>
      <c r="E5252" s="339">
        <v>23361</v>
      </c>
      <c r="F5252" s="194">
        <v>1</v>
      </c>
      <c r="G5252" s="194">
        <v>1</v>
      </c>
      <c r="H5252" s="194" t="s">
        <v>10119</v>
      </c>
      <c r="I5252" s="194">
        <f t="shared" si="246"/>
        <v>0</v>
      </c>
      <c r="J5252" s="116" t="s">
        <v>10120</v>
      </c>
      <c r="K5252" s="116" t="s">
        <v>15985</v>
      </c>
      <c r="L5252" s="197">
        <v>45867</v>
      </c>
      <c r="M5252" s="116"/>
      <c r="N5252" s="197">
        <v>45869</v>
      </c>
      <c r="O5252" s="388">
        <f t="shared" si="247"/>
        <v>23361</v>
      </c>
      <c r="P5252" s="339">
        <f t="shared" si="248"/>
        <v>0</v>
      </c>
    </row>
    <row r="5253" spans="1:16" hidden="1" x14ac:dyDescent="0.25">
      <c r="A5253" s="116">
        <v>141632</v>
      </c>
      <c r="B5253" s="116">
        <v>20</v>
      </c>
      <c r="C5253" s="116">
        <v>1015100880</v>
      </c>
      <c r="D5253" s="116" t="s">
        <v>10384</v>
      </c>
      <c r="E5253" s="339">
        <v>29450</v>
      </c>
      <c r="F5253" s="194">
        <v>5</v>
      </c>
      <c r="G5253" s="194">
        <v>5</v>
      </c>
      <c r="H5253" s="194" t="s">
        <v>10119</v>
      </c>
      <c r="I5253" s="194">
        <f t="shared" si="246"/>
        <v>0</v>
      </c>
      <c r="J5253" s="116" t="s">
        <v>10120</v>
      </c>
      <c r="K5253" s="116" t="s">
        <v>15985</v>
      </c>
      <c r="L5253" s="197">
        <v>45867</v>
      </c>
      <c r="M5253" s="116"/>
      <c r="N5253" s="197">
        <v>45901</v>
      </c>
      <c r="O5253" s="388">
        <f t="shared" si="247"/>
        <v>5890</v>
      </c>
      <c r="P5253" s="339">
        <f t="shared" si="248"/>
        <v>0</v>
      </c>
    </row>
    <row r="5254" spans="1:16" hidden="1" x14ac:dyDescent="0.25">
      <c r="A5254" s="116">
        <v>141632</v>
      </c>
      <c r="B5254" s="116">
        <v>11</v>
      </c>
      <c r="C5254" s="116">
        <v>1019101740</v>
      </c>
      <c r="D5254" s="116" t="s">
        <v>10970</v>
      </c>
      <c r="E5254" s="339">
        <v>9655.0499999999993</v>
      </c>
      <c r="F5254" s="194">
        <v>15</v>
      </c>
      <c r="G5254" s="194">
        <v>15</v>
      </c>
      <c r="H5254" s="194" t="s">
        <v>10119</v>
      </c>
      <c r="I5254" s="194">
        <f t="shared" si="246"/>
        <v>0</v>
      </c>
      <c r="J5254" s="116" t="s">
        <v>10120</v>
      </c>
      <c r="K5254" s="116" t="s">
        <v>15985</v>
      </c>
      <c r="L5254" s="197">
        <v>45867</v>
      </c>
      <c r="M5254" s="116"/>
      <c r="N5254" s="197">
        <v>45869</v>
      </c>
      <c r="O5254" s="388">
        <f t="shared" si="247"/>
        <v>643.66999999999996</v>
      </c>
      <c r="P5254" s="339">
        <f t="shared" si="248"/>
        <v>0</v>
      </c>
    </row>
    <row r="5255" spans="1:16" hidden="1" x14ac:dyDescent="0.25">
      <c r="A5255" s="116">
        <v>141632</v>
      </c>
      <c r="B5255" s="116">
        <v>19</v>
      </c>
      <c r="C5255" s="116">
        <v>1514100320</v>
      </c>
      <c r="D5255" s="116" t="s">
        <v>11283</v>
      </c>
      <c r="E5255" s="339">
        <v>14922.81</v>
      </c>
      <c r="F5255" s="194">
        <v>3</v>
      </c>
      <c r="G5255" s="194">
        <v>3</v>
      </c>
      <c r="H5255" s="194" t="s">
        <v>10119</v>
      </c>
      <c r="I5255" s="194">
        <f t="shared" si="246"/>
        <v>0</v>
      </c>
      <c r="J5255" s="116" t="s">
        <v>10120</v>
      </c>
      <c r="K5255" s="116" t="s">
        <v>15985</v>
      </c>
      <c r="L5255" s="197">
        <v>45867</v>
      </c>
      <c r="M5255" s="116"/>
      <c r="N5255" s="197">
        <v>45869</v>
      </c>
      <c r="O5255" s="388">
        <f t="shared" si="247"/>
        <v>4974.2699999999995</v>
      </c>
      <c r="P5255" s="339">
        <f t="shared" si="248"/>
        <v>0</v>
      </c>
    </row>
    <row r="5256" spans="1:16" hidden="1" x14ac:dyDescent="0.25">
      <c r="A5256" s="116">
        <v>141632</v>
      </c>
      <c r="B5256" s="116">
        <v>10</v>
      </c>
      <c r="C5256" s="116">
        <v>1519110860</v>
      </c>
      <c r="D5256" s="116" t="s">
        <v>15991</v>
      </c>
      <c r="E5256" s="339">
        <v>189348</v>
      </c>
      <c r="F5256" s="194">
        <v>4</v>
      </c>
      <c r="G5256" s="194">
        <f>1+3</f>
        <v>4</v>
      </c>
      <c r="H5256" s="194" t="s">
        <v>10119</v>
      </c>
      <c r="I5256" s="194">
        <f t="shared" si="246"/>
        <v>0</v>
      </c>
      <c r="J5256" s="116" t="s">
        <v>10120</v>
      </c>
      <c r="K5256" s="116" t="s">
        <v>15985</v>
      </c>
      <c r="L5256" s="197">
        <v>45867</v>
      </c>
      <c r="M5256" s="116" t="s">
        <v>16411</v>
      </c>
      <c r="N5256" s="197">
        <v>45903</v>
      </c>
      <c r="O5256" s="388">
        <f t="shared" si="247"/>
        <v>47337</v>
      </c>
      <c r="P5256" s="339">
        <f t="shared" si="248"/>
        <v>0</v>
      </c>
    </row>
    <row r="5257" spans="1:16" hidden="1" x14ac:dyDescent="0.25">
      <c r="A5257" s="116">
        <v>141632</v>
      </c>
      <c r="B5257" s="116">
        <v>3</v>
      </c>
      <c r="C5257" s="116">
        <v>1522100060</v>
      </c>
      <c r="D5257" s="116" t="s">
        <v>11319</v>
      </c>
      <c r="E5257" s="339">
        <v>409161.5</v>
      </c>
      <c r="F5257" s="194">
        <v>2</v>
      </c>
      <c r="G5257" s="194">
        <v>2</v>
      </c>
      <c r="H5257" s="194" t="s">
        <v>10119</v>
      </c>
      <c r="I5257" s="194">
        <f t="shared" si="246"/>
        <v>0</v>
      </c>
      <c r="J5257" s="116" t="s">
        <v>10120</v>
      </c>
      <c r="K5257" s="116" t="s">
        <v>15985</v>
      </c>
      <c r="L5257" s="197">
        <v>45867</v>
      </c>
      <c r="M5257" s="116"/>
      <c r="N5257" s="197">
        <v>45869</v>
      </c>
      <c r="O5257" s="388">
        <f t="shared" si="247"/>
        <v>204580.75</v>
      </c>
      <c r="P5257" s="339">
        <f t="shared" si="248"/>
        <v>0</v>
      </c>
    </row>
    <row r="5258" spans="1:16" hidden="1" x14ac:dyDescent="0.25">
      <c r="A5258" s="116">
        <v>141632</v>
      </c>
      <c r="B5258" s="116">
        <v>1</v>
      </c>
      <c r="C5258" s="116">
        <v>1522100070</v>
      </c>
      <c r="D5258" s="116" t="s">
        <v>10843</v>
      </c>
      <c r="E5258" s="339">
        <v>581951.72</v>
      </c>
      <c r="F5258" s="194">
        <v>2</v>
      </c>
      <c r="G5258" s="194">
        <v>2</v>
      </c>
      <c r="H5258" s="194" t="s">
        <v>10119</v>
      </c>
      <c r="I5258" s="194">
        <f t="shared" si="246"/>
        <v>0</v>
      </c>
      <c r="J5258" s="116" t="s">
        <v>10120</v>
      </c>
      <c r="K5258" s="116" t="s">
        <v>15985</v>
      </c>
      <c r="L5258" s="197">
        <v>45867</v>
      </c>
      <c r="M5258" s="116"/>
      <c r="N5258" s="197">
        <v>45869</v>
      </c>
      <c r="O5258" s="388">
        <f t="shared" si="247"/>
        <v>290975.86</v>
      </c>
      <c r="P5258" s="339">
        <f t="shared" si="248"/>
        <v>0</v>
      </c>
    </row>
    <row r="5259" spans="1:16" hidden="1" x14ac:dyDescent="0.25">
      <c r="A5259" s="116">
        <v>141632</v>
      </c>
      <c r="B5259" s="116">
        <v>2</v>
      </c>
      <c r="C5259" s="116">
        <v>1522100200</v>
      </c>
      <c r="D5259" s="116" t="s">
        <v>11321</v>
      </c>
      <c r="E5259" s="339">
        <v>1088000</v>
      </c>
      <c r="F5259" s="194">
        <v>4</v>
      </c>
      <c r="G5259" s="194">
        <v>4</v>
      </c>
      <c r="H5259" s="194" t="s">
        <v>10119</v>
      </c>
      <c r="I5259" s="194">
        <f t="shared" si="246"/>
        <v>0</v>
      </c>
      <c r="J5259" s="116" t="s">
        <v>10120</v>
      </c>
      <c r="K5259" s="116" t="s">
        <v>15985</v>
      </c>
      <c r="L5259" s="197">
        <v>45867</v>
      </c>
      <c r="M5259" s="116"/>
      <c r="N5259" s="197">
        <v>45869</v>
      </c>
      <c r="O5259" s="388">
        <f t="shared" si="247"/>
        <v>272000</v>
      </c>
      <c r="P5259" s="339">
        <f t="shared" si="248"/>
        <v>0</v>
      </c>
    </row>
    <row r="5260" spans="1:16" hidden="1" x14ac:dyDescent="0.25">
      <c r="A5260" s="116">
        <v>141632</v>
      </c>
      <c r="B5260" s="116">
        <v>9</v>
      </c>
      <c r="C5260" s="116">
        <v>1810105170</v>
      </c>
      <c r="D5260" s="116" t="s">
        <v>11376</v>
      </c>
      <c r="E5260" s="339">
        <v>31553.4</v>
      </c>
      <c r="F5260" s="194">
        <v>60</v>
      </c>
      <c r="G5260" s="194">
        <v>60</v>
      </c>
      <c r="H5260" s="194" t="s">
        <v>10119</v>
      </c>
      <c r="I5260" s="194">
        <f t="shared" si="246"/>
        <v>0</v>
      </c>
      <c r="J5260" s="116" t="s">
        <v>10120</v>
      </c>
      <c r="K5260" s="116" t="s">
        <v>15985</v>
      </c>
      <c r="L5260" s="197">
        <v>45867</v>
      </c>
      <c r="M5260" s="116"/>
      <c r="N5260" s="197">
        <v>45869</v>
      </c>
      <c r="O5260" s="388">
        <f t="shared" si="247"/>
        <v>525.89</v>
      </c>
      <c r="P5260" s="339">
        <f t="shared" si="248"/>
        <v>0</v>
      </c>
    </row>
    <row r="5261" spans="1:16" hidden="1" x14ac:dyDescent="0.25">
      <c r="A5261" s="116">
        <v>141632</v>
      </c>
      <c r="B5261" s="116">
        <v>8</v>
      </c>
      <c r="C5261" s="116">
        <v>1810105190</v>
      </c>
      <c r="D5261" s="116" t="s">
        <v>10568</v>
      </c>
      <c r="E5261" s="339">
        <v>5290.7</v>
      </c>
      <c r="F5261" s="194">
        <v>10</v>
      </c>
      <c r="G5261" s="194">
        <v>10</v>
      </c>
      <c r="H5261" s="194" t="s">
        <v>10119</v>
      </c>
      <c r="I5261" s="194">
        <f t="shared" si="246"/>
        <v>0</v>
      </c>
      <c r="J5261" s="116" t="s">
        <v>10120</v>
      </c>
      <c r="K5261" s="116" t="s">
        <v>15985</v>
      </c>
      <c r="L5261" s="197">
        <v>45867</v>
      </c>
      <c r="M5261" s="116"/>
      <c r="N5261" s="197">
        <v>45869</v>
      </c>
      <c r="O5261" s="388">
        <f t="shared" si="247"/>
        <v>529.06999999999994</v>
      </c>
      <c r="P5261" s="339">
        <f t="shared" si="248"/>
        <v>0</v>
      </c>
    </row>
    <row r="5262" spans="1:16" hidden="1" x14ac:dyDescent="0.25">
      <c r="A5262" s="116">
        <v>141632</v>
      </c>
      <c r="B5262" s="116">
        <v>7</v>
      </c>
      <c r="C5262" s="116">
        <v>1810105200</v>
      </c>
      <c r="D5262" s="116" t="s">
        <v>11378</v>
      </c>
      <c r="E5262" s="339">
        <v>13834</v>
      </c>
      <c r="F5262" s="194">
        <v>40</v>
      </c>
      <c r="G5262" s="194">
        <v>40</v>
      </c>
      <c r="H5262" s="194" t="s">
        <v>10119</v>
      </c>
      <c r="I5262" s="194">
        <f t="shared" si="246"/>
        <v>0</v>
      </c>
      <c r="J5262" s="116" t="s">
        <v>10120</v>
      </c>
      <c r="K5262" s="116" t="s">
        <v>15985</v>
      </c>
      <c r="L5262" s="197">
        <v>45867</v>
      </c>
      <c r="M5262" s="116"/>
      <c r="N5262" s="197">
        <v>45869</v>
      </c>
      <c r="O5262" s="388">
        <f t="shared" si="247"/>
        <v>345.85</v>
      </c>
      <c r="P5262" s="339">
        <f t="shared" si="248"/>
        <v>0</v>
      </c>
    </row>
    <row r="5263" spans="1:16" hidden="1" x14ac:dyDescent="0.25">
      <c r="A5263" s="116">
        <v>141632</v>
      </c>
      <c r="B5263" s="116">
        <v>6</v>
      </c>
      <c r="C5263" s="116">
        <v>1810105210</v>
      </c>
      <c r="D5263" s="116" t="s">
        <v>11379</v>
      </c>
      <c r="E5263" s="339">
        <v>26945.8</v>
      </c>
      <c r="F5263" s="194">
        <v>70</v>
      </c>
      <c r="G5263" s="194">
        <v>70</v>
      </c>
      <c r="H5263" s="194" t="s">
        <v>10119</v>
      </c>
      <c r="I5263" s="194">
        <f t="shared" si="246"/>
        <v>0</v>
      </c>
      <c r="J5263" s="116" t="s">
        <v>10120</v>
      </c>
      <c r="K5263" s="116" t="s">
        <v>15985</v>
      </c>
      <c r="L5263" s="197">
        <v>45867</v>
      </c>
      <c r="M5263" s="116"/>
      <c r="N5263" s="197">
        <v>45869</v>
      </c>
      <c r="O5263" s="388">
        <f t="shared" si="247"/>
        <v>384.94</v>
      </c>
      <c r="P5263" s="339">
        <f t="shared" si="248"/>
        <v>0</v>
      </c>
    </row>
    <row r="5264" spans="1:16" hidden="1" x14ac:dyDescent="0.25">
      <c r="A5264" s="116">
        <v>141632</v>
      </c>
      <c r="B5264" s="116">
        <v>5</v>
      </c>
      <c r="C5264" s="116">
        <v>1810105220</v>
      </c>
      <c r="D5264" s="116" t="s">
        <v>11380</v>
      </c>
      <c r="E5264" s="339">
        <v>24366.400000000001</v>
      </c>
      <c r="F5264" s="194">
        <v>20</v>
      </c>
      <c r="G5264" s="194">
        <v>20</v>
      </c>
      <c r="H5264" s="194" t="s">
        <v>10119</v>
      </c>
      <c r="I5264" s="194">
        <f t="shared" si="246"/>
        <v>0</v>
      </c>
      <c r="J5264" s="116" t="s">
        <v>10120</v>
      </c>
      <c r="K5264" s="116" t="s">
        <v>15985</v>
      </c>
      <c r="L5264" s="197">
        <v>45867</v>
      </c>
      <c r="M5264" s="116"/>
      <c r="N5264" s="197">
        <v>45869</v>
      </c>
      <c r="O5264" s="388">
        <f t="shared" si="247"/>
        <v>1218.3200000000002</v>
      </c>
      <c r="P5264" s="339">
        <f t="shared" si="248"/>
        <v>0</v>
      </c>
    </row>
    <row r="5265" spans="1:16" hidden="1" x14ac:dyDescent="0.25">
      <c r="A5265" s="116">
        <v>141632</v>
      </c>
      <c r="B5265" s="116">
        <v>4</v>
      </c>
      <c r="C5265" s="116">
        <v>1810105230</v>
      </c>
      <c r="D5265" s="116" t="s">
        <v>11381</v>
      </c>
      <c r="E5265" s="339">
        <v>150000</v>
      </c>
      <c r="F5265" s="194">
        <v>50</v>
      </c>
      <c r="G5265" s="194">
        <v>50</v>
      </c>
      <c r="H5265" s="194" t="s">
        <v>10119</v>
      </c>
      <c r="I5265" s="194">
        <f t="shared" si="246"/>
        <v>0</v>
      </c>
      <c r="J5265" s="116" t="s">
        <v>10120</v>
      </c>
      <c r="K5265" s="116" t="s">
        <v>15985</v>
      </c>
      <c r="L5265" s="197">
        <v>45867</v>
      </c>
      <c r="M5265" s="116"/>
      <c r="N5265" s="197">
        <v>45869</v>
      </c>
      <c r="O5265" s="388">
        <f t="shared" si="247"/>
        <v>3000</v>
      </c>
      <c r="P5265" s="339">
        <f t="shared" si="248"/>
        <v>0</v>
      </c>
    </row>
    <row r="5266" spans="1:16" hidden="1" x14ac:dyDescent="0.25">
      <c r="A5266" s="116">
        <v>141681</v>
      </c>
      <c r="B5266" s="116">
        <v>1</v>
      </c>
      <c r="C5266" s="116">
        <v>1520103690</v>
      </c>
      <c r="D5266" s="116" t="s">
        <v>12099</v>
      </c>
      <c r="E5266" s="339">
        <v>62700</v>
      </c>
      <c r="F5266" s="194">
        <v>4</v>
      </c>
      <c r="G5266" s="194">
        <v>4</v>
      </c>
      <c r="H5266" s="194" t="s">
        <v>10119</v>
      </c>
      <c r="I5266" s="194">
        <f t="shared" si="246"/>
        <v>0</v>
      </c>
      <c r="J5266" s="116" t="s">
        <v>10120</v>
      </c>
      <c r="K5266" s="116" t="s">
        <v>10121</v>
      </c>
      <c r="L5266" s="197">
        <v>45867</v>
      </c>
      <c r="M5266" s="116"/>
      <c r="N5266" s="197">
        <v>45869</v>
      </c>
      <c r="O5266" s="388">
        <f t="shared" si="247"/>
        <v>15675</v>
      </c>
      <c r="P5266" s="339">
        <f t="shared" si="248"/>
        <v>0</v>
      </c>
    </row>
    <row r="5267" spans="1:16" hidden="1" x14ac:dyDescent="0.25">
      <c r="A5267" s="116">
        <v>141683</v>
      </c>
      <c r="B5267" s="116">
        <v>1</v>
      </c>
      <c r="C5267" s="116">
        <v>1022104240</v>
      </c>
      <c r="D5267" s="116" t="s">
        <v>11563</v>
      </c>
      <c r="E5267" s="339">
        <v>113160.16</v>
      </c>
      <c r="F5267" s="194">
        <v>4</v>
      </c>
      <c r="G5267" s="194">
        <f>1+3</f>
        <v>4</v>
      </c>
      <c r="H5267" s="194" t="s">
        <v>10119</v>
      </c>
      <c r="I5267" s="194">
        <f t="shared" si="246"/>
        <v>0</v>
      </c>
      <c r="J5267" s="116" t="s">
        <v>10126</v>
      </c>
      <c r="K5267" s="116" t="s">
        <v>15365</v>
      </c>
      <c r="L5267" s="197">
        <v>45868</v>
      </c>
      <c r="M5267" s="116" t="s">
        <v>16097</v>
      </c>
      <c r="N5267" s="197">
        <v>45887</v>
      </c>
      <c r="O5267" s="388">
        <f t="shared" si="247"/>
        <v>28290.04</v>
      </c>
      <c r="P5267" s="339">
        <f t="shared" si="248"/>
        <v>0</v>
      </c>
    </row>
    <row r="5268" spans="1:16" hidden="1" x14ac:dyDescent="0.25">
      <c r="A5268" s="116">
        <v>141694</v>
      </c>
      <c r="B5268" s="116">
        <v>1</v>
      </c>
      <c r="C5268" s="116">
        <v>1510101900</v>
      </c>
      <c r="D5268" s="116" t="s">
        <v>15992</v>
      </c>
      <c r="E5268" s="339">
        <v>51524</v>
      </c>
      <c r="F5268" s="194">
        <v>1</v>
      </c>
      <c r="G5268" s="194">
        <v>1</v>
      </c>
      <c r="H5268" s="194" t="s">
        <v>10119</v>
      </c>
      <c r="I5268" s="194">
        <f t="shared" si="246"/>
        <v>0</v>
      </c>
      <c r="J5268" s="116" t="s">
        <v>10120</v>
      </c>
      <c r="K5268" s="116" t="s">
        <v>15630</v>
      </c>
      <c r="L5268" s="197">
        <v>45867</v>
      </c>
      <c r="M5268" s="116" t="s">
        <v>16000</v>
      </c>
      <c r="N5268" s="197">
        <v>45868</v>
      </c>
      <c r="O5268" s="388">
        <f t="shared" si="247"/>
        <v>51524</v>
      </c>
      <c r="P5268" s="339">
        <f t="shared" si="248"/>
        <v>0</v>
      </c>
    </row>
    <row r="5269" spans="1:16" hidden="1" x14ac:dyDescent="0.25">
      <c r="A5269" s="116">
        <v>141695</v>
      </c>
      <c r="B5269" s="116">
        <v>17</v>
      </c>
      <c r="C5269" s="116">
        <v>1010100130</v>
      </c>
      <c r="D5269" s="116" t="s">
        <v>16157</v>
      </c>
      <c r="E5269" s="339">
        <v>25080</v>
      </c>
      <c r="F5269" s="194">
        <v>20</v>
      </c>
      <c r="G5269" s="194">
        <v>20</v>
      </c>
      <c r="H5269" s="194" t="s">
        <v>10119</v>
      </c>
      <c r="I5269" s="194">
        <f t="shared" si="246"/>
        <v>0</v>
      </c>
      <c r="J5269" s="116" t="s">
        <v>10120</v>
      </c>
      <c r="K5269" s="116" t="s">
        <v>15853</v>
      </c>
      <c r="L5269" s="197">
        <v>45867</v>
      </c>
      <c r="M5269" s="116"/>
      <c r="N5269" s="197">
        <v>45902</v>
      </c>
      <c r="O5269" s="388">
        <f t="shared" si="247"/>
        <v>1254</v>
      </c>
      <c r="P5269" s="339">
        <f t="shared" si="248"/>
        <v>0</v>
      </c>
    </row>
    <row r="5270" spans="1:16" hidden="1" x14ac:dyDescent="0.25">
      <c r="A5270" s="116">
        <v>141695</v>
      </c>
      <c r="B5270" s="116">
        <v>19</v>
      </c>
      <c r="C5270" s="116">
        <v>1010102080</v>
      </c>
      <c r="D5270" s="116" t="s">
        <v>16158</v>
      </c>
      <c r="E5270" s="339">
        <v>49960.2</v>
      </c>
      <c r="F5270" s="194">
        <v>20</v>
      </c>
      <c r="G5270" s="194">
        <f>9+11</f>
        <v>20</v>
      </c>
      <c r="H5270" s="194" t="s">
        <v>10119</v>
      </c>
      <c r="I5270" s="194">
        <f t="shared" si="246"/>
        <v>0</v>
      </c>
      <c r="J5270" s="116" t="s">
        <v>10120</v>
      </c>
      <c r="K5270" s="116" t="s">
        <v>15853</v>
      </c>
      <c r="L5270" s="197">
        <v>45867</v>
      </c>
      <c r="M5270" s="116" t="s">
        <v>16381</v>
      </c>
      <c r="N5270" s="197">
        <v>45902</v>
      </c>
      <c r="O5270" s="388">
        <f t="shared" si="247"/>
        <v>2498.0099999999998</v>
      </c>
      <c r="P5270" s="339">
        <f t="shared" si="248"/>
        <v>0</v>
      </c>
    </row>
    <row r="5271" spans="1:16" hidden="1" x14ac:dyDescent="0.25">
      <c r="A5271" s="116">
        <v>141695</v>
      </c>
      <c r="B5271" s="116">
        <v>23</v>
      </c>
      <c r="C5271" s="116">
        <v>1010108520</v>
      </c>
      <c r="D5271" s="116" t="s">
        <v>12025</v>
      </c>
      <c r="E5271" s="339">
        <v>7358</v>
      </c>
      <c r="F5271" s="194">
        <v>2</v>
      </c>
      <c r="G5271" s="194">
        <v>2</v>
      </c>
      <c r="H5271" s="194" t="s">
        <v>10119</v>
      </c>
      <c r="I5271" s="194">
        <f t="shared" si="246"/>
        <v>0</v>
      </c>
      <c r="J5271" s="116" t="s">
        <v>10120</v>
      </c>
      <c r="K5271" s="116" t="s">
        <v>15853</v>
      </c>
      <c r="L5271" s="197">
        <v>45867</v>
      </c>
      <c r="M5271" s="116"/>
      <c r="N5271" s="197">
        <v>45868</v>
      </c>
      <c r="O5271" s="388">
        <f t="shared" si="247"/>
        <v>3679</v>
      </c>
      <c r="P5271" s="339">
        <f t="shared" si="248"/>
        <v>0</v>
      </c>
    </row>
    <row r="5272" spans="1:16" hidden="1" x14ac:dyDescent="0.25">
      <c r="A5272" s="116">
        <v>141695</v>
      </c>
      <c r="B5272" s="116">
        <v>32</v>
      </c>
      <c r="C5272" s="116">
        <v>1016100390</v>
      </c>
      <c r="D5272" s="116" t="s">
        <v>17618</v>
      </c>
      <c r="E5272" s="339">
        <v>3381.06</v>
      </c>
      <c r="F5272" s="194">
        <v>3</v>
      </c>
      <c r="G5272" s="194">
        <v>3</v>
      </c>
      <c r="H5272" s="194" t="s">
        <v>10119</v>
      </c>
      <c r="I5272" s="194">
        <f t="shared" si="246"/>
        <v>0</v>
      </c>
      <c r="J5272" s="116" t="s">
        <v>10120</v>
      </c>
      <c r="K5272" s="116" t="s">
        <v>15853</v>
      </c>
      <c r="L5272" s="197">
        <v>45867</v>
      </c>
      <c r="M5272" s="116"/>
      <c r="N5272" s="197">
        <v>45868</v>
      </c>
      <c r="O5272" s="388">
        <f t="shared" si="247"/>
        <v>1127.02</v>
      </c>
      <c r="P5272" s="339">
        <f t="shared" si="248"/>
        <v>0</v>
      </c>
    </row>
    <row r="5273" spans="1:16" hidden="1" x14ac:dyDescent="0.25">
      <c r="A5273" s="116">
        <v>141695</v>
      </c>
      <c r="B5273" s="116">
        <v>3</v>
      </c>
      <c r="C5273" s="116">
        <v>1016101710</v>
      </c>
      <c r="D5273" s="116" t="s">
        <v>10734</v>
      </c>
      <c r="E5273" s="339">
        <v>426276</v>
      </c>
      <c r="F5273" s="194">
        <v>2</v>
      </c>
      <c r="G5273" s="194">
        <v>2</v>
      </c>
      <c r="H5273" s="194" t="s">
        <v>10119</v>
      </c>
      <c r="I5273" s="194">
        <f t="shared" si="246"/>
        <v>0</v>
      </c>
      <c r="J5273" s="116" t="s">
        <v>10120</v>
      </c>
      <c r="K5273" s="116" t="s">
        <v>15853</v>
      </c>
      <c r="L5273" s="197">
        <v>45867</v>
      </c>
      <c r="M5273" s="116"/>
      <c r="N5273" s="197">
        <v>45868</v>
      </c>
      <c r="O5273" s="388">
        <f t="shared" si="247"/>
        <v>213138</v>
      </c>
      <c r="P5273" s="339">
        <f t="shared" si="248"/>
        <v>0</v>
      </c>
    </row>
    <row r="5274" spans="1:16" hidden="1" x14ac:dyDescent="0.25">
      <c r="A5274" s="116">
        <v>141695</v>
      </c>
      <c r="B5274" s="116">
        <v>31</v>
      </c>
      <c r="C5274" s="116">
        <v>1022102360</v>
      </c>
      <c r="D5274" s="116" t="s">
        <v>11170</v>
      </c>
      <c r="E5274" s="339">
        <v>3766.5</v>
      </c>
      <c r="F5274" s="194">
        <v>5</v>
      </c>
      <c r="G5274" s="194">
        <v>5</v>
      </c>
      <c r="H5274" s="194" t="s">
        <v>10119</v>
      </c>
      <c r="I5274" s="194">
        <f t="shared" si="246"/>
        <v>0</v>
      </c>
      <c r="J5274" s="116" t="s">
        <v>10120</v>
      </c>
      <c r="K5274" s="116" t="s">
        <v>15853</v>
      </c>
      <c r="L5274" s="197">
        <v>45867</v>
      </c>
      <c r="M5274" s="116"/>
      <c r="N5274" s="197">
        <v>45868</v>
      </c>
      <c r="O5274" s="388">
        <f t="shared" si="247"/>
        <v>753.3</v>
      </c>
      <c r="P5274" s="339">
        <f t="shared" si="248"/>
        <v>0</v>
      </c>
    </row>
    <row r="5275" spans="1:16" hidden="1" x14ac:dyDescent="0.25">
      <c r="A5275" s="116">
        <v>141695</v>
      </c>
      <c r="B5275" s="116">
        <v>20</v>
      </c>
      <c r="C5275" s="116">
        <v>1212100220</v>
      </c>
      <c r="D5275" s="116" t="s">
        <v>11197</v>
      </c>
      <c r="E5275" s="339">
        <v>419999.49</v>
      </c>
      <c r="F5275" s="194">
        <v>3</v>
      </c>
      <c r="G5275" s="194">
        <v>3</v>
      </c>
      <c r="H5275" s="194" t="s">
        <v>10119</v>
      </c>
      <c r="I5275" s="194">
        <f t="shared" si="246"/>
        <v>0</v>
      </c>
      <c r="J5275" s="116" t="s">
        <v>10120</v>
      </c>
      <c r="K5275" s="116" t="s">
        <v>15853</v>
      </c>
      <c r="L5275" s="197">
        <v>45867</v>
      </c>
      <c r="M5275" s="116"/>
      <c r="N5275" s="197">
        <v>45868</v>
      </c>
      <c r="O5275" s="388">
        <f t="shared" si="247"/>
        <v>139999.82999999999</v>
      </c>
      <c r="P5275" s="339">
        <f t="shared" si="248"/>
        <v>0</v>
      </c>
    </row>
    <row r="5276" spans="1:16" hidden="1" x14ac:dyDescent="0.25">
      <c r="A5276" s="116">
        <v>141695</v>
      </c>
      <c r="B5276" s="116">
        <v>30</v>
      </c>
      <c r="C5276" s="116">
        <v>1219100290</v>
      </c>
      <c r="D5276" s="116" t="s">
        <v>11210</v>
      </c>
      <c r="E5276" s="339">
        <v>92000</v>
      </c>
      <c r="F5276" s="194">
        <v>4</v>
      </c>
      <c r="G5276" s="194">
        <v>4</v>
      </c>
      <c r="H5276" s="194" t="s">
        <v>10119</v>
      </c>
      <c r="I5276" s="194">
        <f t="shared" si="246"/>
        <v>0</v>
      </c>
      <c r="J5276" s="116" t="s">
        <v>10120</v>
      </c>
      <c r="K5276" s="116" t="s">
        <v>15853</v>
      </c>
      <c r="L5276" s="197">
        <v>45867</v>
      </c>
      <c r="M5276" s="116"/>
      <c r="N5276" s="197">
        <v>45868</v>
      </c>
      <c r="O5276" s="388">
        <f t="shared" si="247"/>
        <v>23000</v>
      </c>
      <c r="P5276" s="339">
        <f t="shared" si="248"/>
        <v>0</v>
      </c>
    </row>
    <row r="5277" spans="1:16" hidden="1" x14ac:dyDescent="0.25">
      <c r="A5277" s="116">
        <v>141695</v>
      </c>
      <c r="B5277" s="116">
        <v>10</v>
      </c>
      <c r="C5277" s="116">
        <v>1219105240</v>
      </c>
      <c r="D5277" s="116" t="s">
        <v>17851</v>
      </c>
      <c r="E5277" s="339">
        <v>4904</v>
      </c>
      <c r="F5277" s="194">
        <v>2</v>
      </c>
      <c r="G5277" s="194">
        <v>2</v>
      </c>
      <c r="H5277" s="194" t="s">
        <v>10119</v>
      </c>
      <c r="I5277" s="194">
        <f t="shared" si="246"/>
        <v>0</v>
      </c>
      <c r="J5277" s="116" t="s">
        <v>10120</v>
      </c>
      <c r="K5277" s="116" t="s">
        <v>15853</v>
      </c>
      <c r="L5277" s="197">
        <v>45867</v>
      </c>
      <c r="M5277" s="116"/>
      <c r="N5277" s="197">
        <v>45868</v>
      </c>
      <c r="O5277" s="388">
        <f t="shared" si="247"/>
        <v>2452</v>
      </c>
      <c r="P5277" s="339">
        <f t="shared" si="248"/>
        <v>0</v>
      </c>
    </row>
    <row r="5278" spans="1:16" hidden="1" x14ac:dyDescent="0.25">
      <c r="A5278" s="116">
        <v>141695</v>
      </c>
      <c r="B5278" s="116">
        <v>15</v>
      </c>
      <c r="C5278" s="116">
        <v>1219105300</v>
      </c>
      <c r="D5278" s="116" t="s">
        <v>11216</v>
      </c>
      <c r="E5278" s="339">
        <v>6200</v>
      </c>
      <c r="F5278" s="194">
        <v>2</v>
      </c>
      <c r="G5278" s="194">
        <v>2</v>
      </c>
      <c r="H5278" s="194" t="s">
        <v>10119</v>
      </c>
      <c r="I5278" s="194">
        <f t="shared" si="246"/>
        <v>0</v>
      </c>
      <c r="J5278" s="116" t="s">
        <v>10120</v>
      </c>
      <c r="K5278" s="116" t="s">
        <v>15853</v>
      </c>
      <c r="L5278" s="197">
        <v>45867</v>
      </c>
      <c r="M5278" s="116"/>
      <c r="N5278" s="197">
        <v>45868</v>
      </c>
      <c r="O5278" s="388">
        <f t="shared" si="247"/>
        <v>3100</v>
      </c>
      <c r="P5278" s="339">
        <f t="shared" si="248"/>
        <v>0</v>
      </c>
    </row>
    <row r="5279" spans="1:16" hidden="1" x14ac:dyDescent="0.25">
      <c r="A5279" s="116">
        <v>141695</v>
      </c>
      <c r="B5279" s="116">
        <v>16</v>
      </c>
      <c r="C5279" s="116">
        <v>1219105310</v>
      </c>
      <c r="D5279" s="116" t="s">
        <v>16184</v>
      </c>
      <c r="E5279" s="339">
        <v>169800</v>
      </c>
      <c r="F5279" s="194">
        <v>20</v>
      </c>
      <c r="G5279" s="194">
        <f>5+15</f>
        <v>20</v>
      </c>
      <c r="H5279" s="194" t="s">
        <v>10119</v>
      </c>
      <c r="I5279" s="194">
        <f t="shared" si="246"/>
        <v>0</v>
      </c>
      <c r="J5279" s="116" t="s">
        <v>10120</v>
      </c>
      <c r="K5279" s="116" t="s">
        <v>15853</v>
      </c>
      <c r="L5279" s="197">
        <v>45867</v>
      </c>
      <c r="M5279" s="116" t="s">
        <v>16382</v>
      </c>
      <c r="N5279" s="197">
        <v>45902</v>
      </c>
      <c r="O5279" s="388">
        <f t="shared" si="247"/>
        <v>8490</v>
      </c>
      <c r="P5279" s="339">
        <f t="shared" si="248"/>
        <v>0</v>
      </c>
    </row>
    <row r="5280" spans="1:16" hidden="1" x14ac:dyDescent="0.25">
      <c r="A5280" s="116">
        <v>141695</v>
      </c>
      <c r="B5280" s="116">
        <v>22</v>
      </c>
      <c r="C5280" s="116">
        <v>1219105330</v>
      </c>
      <c r="D5280" s="116" t="s">
        <v>8786</v>
      </c>
      <c r="E5280" s="339">
        <v>49980</v>
      </c>
      <c r="F5280" s="194">
        <v>2</v>
      </c>
      <c r="G5280" s="194">
        <v>2</v>
      </c>
      <c r="H5280" s="194" t="s">
        <v>10119</v>
      </c>
      <c r="I5280" s="194">
        <f t="shared" si="246"/>
        <v>0</v>
      </c>
      <c r="J5280" s="116" t="s">
        <v>10120</v>
      </c>
      <c r="K5280" s="116" t="s">
        <v>15853</v>
      </c>
      <c r="L5280" s="197">
        <v>45867</v>
      </c>
      <c r="M5280" s="116"/>
      <c r="N5280" s="197">
        <v>45868</v>
      </c>
      <c r="O5280" s="388">
        <f t="shared" si="247"/>
        <v>24990</v>
      </c>
      <c r="P5280" s="339">
        <f t="shared" si="248"/>
        <v>0</v>
      </c>
    </row>
    <row r="5281" spans="1:16" hidden="1" x14ac:dyDescent="0.25">
      <c r="A5281" s="116">
        <v>141695</v>
      </c>
      <c r="B5281" s="116">
        <v>6</v>
      </c>
      <c r="C5281" s="116">
        <v>1219105410</v>
      </c>
      <c r="D5281" s="116" t="s">
        <v>17560</v>
      </c>
      <c r="E5281" s="339">
        <v>299800</v>
      </c>
      <c r="F5281" s="194">
        <v>20</v>
      </c>
      <c r="G5281" s="194">
        <v>20</v>
      </c>
      <c r="H5281" s="194" t="s">
        <v>10119</v>
      </c>
      <c r="I5281" s="194">
        <f t="shared" si="246"/>
        <v>0</v>
      </c>
      <c r="J5281" s="116" t="s">
        <v>10120</v>
      </c>
      <c r="K5281" s="116" t="s">
        <v>15853</v>
      </c>
      <c r="L5281" s="197">
        <v>45867</v>
      </c>
      <c r="M5281" s="116" t="s">
        <v>15997</v>
      </c>
      <c r="N5281" s="197">
        <v>45868</v>
      </c>
      <c r="O5281" s="388">
        <f t="shared" si="247"/>
        <v>14990</v>
      </c>
      <c r="P5281" s="339">
        <f t="shared" si="248"/>
        <v>0</v>
      </c>
    </row>
    <row r="5282" spans="1:16" hidden="1" x14ac:dyDescent="0.25">
      <c r="A5282" s="116">
        <v>141695</v>
      </c>
      <c r="B5282" s="116">
        <v>8</v>
      </c>
      <c r="C5282" s="116">
        <v>1219105630</v>
      </c>
      <c r="D5282" s="116" t="s">
        <v>17852</v>
      </c>
      <c r="E5282" s="339">
        <v>41414</v>
      </c>
      <c r="F5282" s="194">
        <v>2</v>
      </c>
      <c r="G5282" s="194">
        <v>2</v>
      </c>
      <c r="H5282" s="194" t="s">
        <v>10119</v>
      </c>
      <c r="I5282" s="194">
        <f t="shared" si="246"/>
        <v>0</v>
      </c>
      <c r="J5282" s="116" t="s">
        <v>10120</v>
      </c>
      <c r="K5282" s="116" t="s">
        <v>15853</v>
      </c>
      <c r="L5282" s="197">
        <v>45867</v>
      </c>
      <c r="M5282" s="116"/>
      <c r="N5282" s="197">
        <v>45868</v>
      </c>
      <c r="O5282" s="388">
        <f t="shared" si="247"/>
        <v>20707</v>
      </c>
      <c r="P5282" s="339">
        <f t="shared" si="248"/>
        <v>0</v>
      </c>
    </row>
    <row r="5283" spans="1:16" hidden="1" x14ac:dyDescent="0.25">
      <c r="A5283" s="116">
        <v>141695</v>
      </c>
      <c r="B5283" s="116">
        <v>21</v>
      </c>
      <c r="C5283" s="116">
        <v>1223100160</v>
      </c>
      <c r="D5283" s="116" t="s">
        <v>9294</v>
      </c>
      <c r="E5283" s="339">
        <v>171714.24</v>
      </c>
      <c r="F5283" s="194">
        <v>3</v>
      </c>
      <c r="G5283" s="194">
        <v>3</v>
      </c>
      <c r="H5283" s="194" t="s">
        <v>10119</v>
      </c>
      <c r="I5283" s="194">
        <f t="shared" si="246"/>
        <v>0</v>
      </c>
      <c r="J5283" s="116" t="s">
        <v>10120</v>
      </c>
      <c r="K5283" s="116" t="s">
        <v>15853</v>
      </c>
      <c r="L5283" s="197">
        <v>45867</v>
      </c>
      <c r="M5283" s="116"/>
      <c r="N5283" s="197">
        <v>45868</v>
      </c>
      <c r="O5283" s="388">
        <f t="shared" si="247"/>
        <v>57238.079999999994</v>
      </c>
      <c r="P5283" s="339">
        <f t="shared" si="248"/>
        <v>0</v>
      </c>
    </row>
    <row r="5284" spans="1:16" hidden="1" x14ac:dyDescent="0.25">
      <c r="A5284" s="116">
        <v>141695</v>
      </c>
      <c r="B5284" s="116">
        <v>4</v>
      </c>
      <c r="C5284" s="116">
        <v>1234100630</v>
      </c>
      <c r="D5284" s="116" t="s">
        <v>10382</v>
      </c>
      <c r="E5284" s="339">
        <v>53241</v>
      </c>
      <c r="F5284" s="194">
        <v>1</v>
      </c>
      <c r="G5284" s="194">
        <v>1</v>
      </c>
      <c r="H5284" s="194" t="s">
        <v>10119</v>
      </c>
      <c r="I5284" s="194">
        <f t="shared" si="246"/>
        <v>0</v>
      </c>
      <c r="J5284" s="116" t="s">
        <v>10120</v>
      </c>
      <c r="K5284" s="116" t="s">
        <v>15853</v>
      </c>
      <c r="L5284" s="197">
        <v>45867</v>
      </c>
      <c r="M5284" s="116"/>
      <c r="N5284" s="197">
        <v>45868</v>
      </c>
      <c r="O5284" s="388">
        <f t="shared" si="247"/>
        <v>53241</v>
      </c>
      <c r="P5284" s="339">
        <f t="shared" si="248"/>
        <v>0</v>
      </c>
    </row>
    <row r="5285" spans="1:16" hidden="1" x14ac:dyDescent="0.25">
      <c r="A5285" s="116">
        <v>141695</v>
      </c>
      <c r="B5285" s="116">
        <v>5</v>
      </c>
      <c r="C5285" s="116">
        <v>1234100640</v>
      </c>
      <c r="D5285" s="116" t="s">
        <v>12054</v>
      </c>
      <c r="E5285" s="339">
        <v>5400</v>
      </c>
      <c r="F5285" s="194">
        <v>1</v>
      </c>
      <c r="G5285" s="194">
        <v>1</v>
      </c>
      <c r="H5285" s="194" t="s">
        <v>10119</v>
      </c>
      <c r="I5285" s="194">
        <f t="shared" si="246"/>
        <v>0</v>
      </c>
      <c r="J5285" s="116" t="s">
        <v>10120</v>
      </c>
      <c r="K5285" s="116" t="s">
        <v>15853</v>
      </c>
      <c r="L5285" s="197">
        <v>45867</v>
      </c>
      <c r="M5285" s="116"/>
      <c r="N5285" s="197">
        <v>45868</v>
      </c>
      <c r="O5285" s="388">
        <f t="shared" si="247"/>
        <v>5400</v>
      </c>
      <c r="P5285" s="339">
        <f t="shared" si="248"/>
        <v>0</v>
      </c>
    </row>
    <row r="5286" spans="1:16" hidden="1" x14ac:dyDescent="0.25">
      <c r="A5286" s="116">
        <v>141695</v>
      </c>
      <c r="B5286" s="116">
        <v>1</v>
      </c>
      <c r="C5286" s="116">
        <v>1510101880</v>
      </c>
      <c r="D5286" s="116" t="s">
        <v>11278</v>
      </c>
      <c r="E5286" s="339">
        <v>733121.92</v>
      </c>
      <c r="F5286" s="194">
        <v>2</v>
      </c>
      <c r="G5286" s="194">
        <v>2</v>
      </c>
      <c r="H5286" s="194" t="s">
        <v>10119</v>
      </c>
      <c r="I5286" s="194">
        <f t="shared" si="246"/>
        <v>0</v>
      </c>
      <c r="J5286" s="116" t="s">
        <v>10120</v>
      </c>
      <c r="K5286" s="116" t="s">
        <v>15853</v>
      </c>
      <c r="L5286" s="197">
        <v>45867</v>
      </c>
      <c r="M5286" s="116"/>
      <c r="N5286" s="197">
        <v>45868</v>
      </c>
      <c r="O5286" s="388">
        <f t="shared" si="247"/>
        <v>366560.96</v>
      </c>
      <c r="P5286" s="339">
        <f t="shared" si="248"/>
        <v>0</v>
      </c>
    </row>
    <row r="5287" spans="1:16" hidden="1" x14ac:dyDescent="0.25">
      <c r="A5287" s="116">
        <v>141695</v>
      </c>
      <c r="B5287" s="116">
        <v>25</v>
      </c>
      <c r="C5287" s="116">
        <v>1523103850</v>
      </c>
      <c r="D5287" s="116" t="s">
        <v>15986</v>
      </c>
      <c r="E5287" s="339">
        <v>7170</v>
      </c>
      <c r="F5287" s="194">
        <v>1</v>
      </c>
      <c r="G5287" s="194">
        <v>1</v>
      </c>
      <c r="H5287" s="194" t="s">
        <v>10119</v>
      </c>
      <c r="I5287" s="194">
        <f t="shared" si="246"/>
        <v>0</v>
      </c>
      <c r="J5287" s="116" t="s">
        <v>10120</v>
      </c>
      <c r="K5287" s="116" t="s">
        <v>15853</v>
      </c>
      <c r="L5287" s="197">
        <v>45867</v>
      </c>
      <c r="M5287" s="116"/>
      <c r="N5287" s="197">
        <v>45868</v>
      </c>
      <c r="O5287" s="388">
        <f t="shared" si="247"/>
        <v>7170</v>
      </c>
      <c r="P5287" s="339">
        <f t="shared" si="248"/>
        <v>0</v>
      </c>
    </row>
    <row r="5288" spans="1:16" hidden="1" x14ac:dyDescent="0.25">
      <c r="A5288" s="116">
        <v>141695</v>
      </c>
      <c r="B5288" s="116">
        <v>24</v>
      </c>
      <c r="C5288" s="116">
        <v>1523104480</v>
      </c>
      <c r="D5288" s="116" t="s">
        <v>11333</v>
      </c>
      <c r="E5288" s="339">
        <v>8007</v>
      </c>
      <c r="F5288" s="194">
        <v>1</v>
      </c>
      <c r="G5288" s="194">
        <v>1</v>
      </c>
      <c r="H5288" s="194" t="s">
        <v>10119</v>
      </c>
      <c r="I5288" s="194">
        <f t="shared" si="246"/>
        <v>0</v>
      </c>
      <c r="J5288" s="116" t="s">
        <v>10120</v>
      </c>
      <c r="K5288" s="116" t="s">
        <v>15853</v>
      </c>
      <c r="L5288" s="197">
        <v>45867</v>
      </c>
      <c r="M5288" s="116"/>
      <c r="N5288" s="197">
        <v>45868</v>
      </c>
      <c r="O5288" s="388">
        <f t="shared" si="247"/>
        <v>8007</v>
      </c>
      <c r="P5288" s="339">
        <f t="shared" si="248"/>
        <v>0</v>
      </c>
    </row>
    <row r="5289" spans="1:16" hidden="1" x14ac:dyDescent="0.25">
      <c r="A5289" s="116">
        <v>141695</v>
      </c>
      <c r="B5289" s="116">
        <v>18</v>
      </c>
      <c r="C5289" s="116">
        <v>1546101870</v>
      </c>
      <c r="D5289" s="116" t="s">
        <v>16201</v>
      </c>
      <c r="E5289" s="339">
        <v>11500</v>
      </c>
      <c r="F5289" s="194">
        <v>20</v>
      </c>
      <c r="G5289" s="194">
        <v>20</v>
      </c>
      <c r="H5289" s="194" t="s">
        <v>10119</v>
      </c>
      <c r="I5289" s="194">
        <f t="shared" si="246"/>
        <v>0</v>
      </c>
      <c r="J5289" s="116" t="s">
        <v>10120</v>
      </c>
      <c r="K5289" s="116" t="s">
        <v>15853</v>
      </c>
      <c r="L5289" s="197">
        <v>45867</v>
      </c>
      <c r="M5289" s="116"/>
      <c r="N5289" s="197">
        <v>45868</v>
      </c>
      <c r="O5289" s="388">
        <f t="shared" si="247"/>
        <v>575</v>
      </c>
      <c r="P5289" s="339">
        <f t="shared" si="248"/>
        <v>0</v>
      </c>
    </row>
    <row r="5290" spans="1:16" hidden="1" x14ac:dyDescent="0.25">
      <c r="A5290" s="116">
        <v>141695</v>
      </c>
      <c r="B5290" s="116">
        <v>29</v>
      </c>
      <c r="C5290" s="116">
        <v>1546101870</v>
      </c>
      <c r="D5290" s="116" t="s">
        <v>16201</v>
      </c>
      <c r="E5290" s="339">
        <v>1150</v>
      </c>
      <c r="F5290" s="194">
        <v>2</v>
      </c>
      <c r="G5290" s="194">
        <v>2</v>
      </c>
      <c r="H5290" s="194" t="s">
        <v>10119</v>
      </c>
      <c r="I5290" s="194">
        <f t="shared" si="246"/>
        <v>0</v>
      </c>
      <c r="J5290" s="116" t="s">
        <v>10120</v>
      </c>
      <c r="K5290" s="116" t="s">
        <v>15853</v>
      </c>
      <c r="L5290" s="197">
        <v>45867</v>
      </c>
      <c r="M5290" s="116"/>
      <c r="N5290" s="197">
        <v>45868</v>
      </c>
      <c r="O5290" s="388">
        <f t="shared" si="247"/>
        <v>575</v>
      </c>
      <c r="P5290" s="339">
        <f t="shared" si="248"/>
        <v>0</v>
      </c>
    </row>
    <row r="5291" spans="1:16" hidden="1" x14ac:dyDescent="0.25">
      <c r="A5291" s="116">
        <v>141695</v>
      </c>
      <c r="B5291" s="116">
        <v>2</v>
      </c>
      <c r="C5291" s="116">
        <v>1810102430</v>
      </c>
      <c r="D5291" s="116" t="s">
        <v>11369</v>
      </c>
      <c r="E5291" s="339">
        <v>252644</v>
      </c>
      <c r="F5291" s="194">
        <v>1</v>
      </c>
      <c r="G5291" s="194">
        <v>1</v>
      </c>
      <c r="H5291" s="194" t="s">
        <v>10119</v>
      </c>
      <c r="I5291" s="194">
        <f t="shared" si="246"/>
        <v>0</v>
      </c>
      <c r="J5291" s="116" t="s">
        <v>10120</v>
      </c>
      <c r="K5291" s="116" t="s">
        <v>15853</v>
      </c>
      <c r="L5291" s="197">
        <v>45867</v>
      </c>
      <c r="M5291" s="116"/>
      <c r="N5291" s="197">
        <v>45868</v>
      </c>
      <c r="O5291" s="388">
        <f t="shared" si="247"/>
        <v>252644</v>
      </c>
      <c r="P5291" s="339">
        <f t="shared" si="248"/>
        <v>0</v>
      </c>
    </row>
    <row r="5292" spans="1:16" hidden="1" x14ac:dyDescent="0.25">
      <c r="A5292" s="116">
        <v>141695</v>
      </c>
      <c r="B5292" s="116">
        <v>26</v>
      </c>
      <c r="C5292" s="116">
        <v>1810104000</v>
      </c>
      <c r="D5292" s="116" t="s">
        <v>17662</v>
      </c>
      <c r="E5292" s="339">
        <v>7182</v>
      </c>
      <c r="F5292" s="194">
        <v>6</v>
      </c>
      <c r="G5292" s="194">
        <v>6</v>
      </c>
      <c r="H5292" s="194" t="s">
        <v>10119</v>
      </c>
      <c r="I5292" s="194">
        <f t="shared" si="246"/>
        <v>0</v>
      </c>
      <c r="J5292" s="116" t="s">
        <v>10120</v>
      </c>
      <c r="K5292" s="116" t="s">
        <v>15853</v>
      </c>
      <c r="L5292" s="197">
        <v>45867</v>
      </c>
      <c r="M5292" s="116"/>
      <c r="N5292" s="197">
        <v>45868</v>
      </c>
      <c r="O5292" s="388">
        <f t="shared" si="247"/>
        <v>1197</v>
      </c>
      <c r="P5292" s="339">
        <f t="shared" si="248"/>
        <v>0</v>
      </c>
    </row>
    <row r="5293" spans="1:16" hidden="1" x14ac:dyDescent="0.25">
      <c r="A5293" s="116">
        <v>141695</v>
      </c>
      <c r="B5293" s="116">
        <v>27</v>
      </c>
      <c r="C5293" s="116">
        <v>1810105170</v>
      </c>
      <c r="D5293" s="116" t="s">
        <v>11376</v>
      </c>
      <c r="E5293" s="339">
        <v>10517.8</v>
      </c>
      <c r="F5293" s="194">
        <v>20</v>
      </c>
      <c r="G5293" s="194">
        <v>20</v>
      </c>
      <c r="H5293" s="194" t="s">
        <v>10119</v>
      </c>
      <c r="I5293" s="194">
        <f t="shared" si="246"/>
        <v>0</v>
      </c>
      <c r="J5293" s="116" t="s">
        <v>10120</v>
      </c>
      <c r="K5293" s="116" t="s">
        <v>15853</v>
      </c>
      <c r="L5293" s="197">
        <v>45867</v>
      </c>
      <c r="M5293" s="116"/>
      <c r="N5293" s="197">
        <v>45868</v>
      </c>
      <c r="O5293" s="388">
        <f t="shared" si="247"/>
        <v>525.89</v>
      </c>
      <c r="P5293" s="339">
        <f t="shared" si="248"/>
        <v>0</v>
      </c>
    </row>
    <row r="5294" spans="1:16" hidden="1" x14ac:dyDescent="0.25">
      <c r="A5294" s="116">
        <v>141695</v>
      </c>
      <c r="B5294" s="116">
        <v>28</v>
      </c>
      <c r="C5294" s="116">
        <v>1810105200</v>
      </c>
      <c r="D5294" s="116" t="s">
        <v>11378</v>
      </c>
      <c r="E5294" s="339">
        <v>5187.75</v>
      </c>
      <c r="F5294" s="194">
        <v>15</v>
      </c>
      <c r="G5294" s="194">
        <v>15</v>
      </c>
      <c r="H5294" s="194" t="s">
        <v>10119</v>
      </c>
      <c r="I5294" s="194">
        <f t="shared" si="246"/>
        <v>0</v>
      </c>
      <c r="J5294" s="116" t="s">
        <v>10120</v>
      </c>
      <c r="K5294" s="116" t="s">
        <v>15853</v>
      </c>
      <c r="L5294" s="197">
        <v>45867</v>
      </c>
      <c r="M5294" s="116"/>
      <c r="N5294" s="197">
        <v>45868</v>
      </c>
      <c r="O5294" s="388">
        <f t="shared" si="247"/>
        <v>345.85</v>
      </c>
      <c r="P5294" s="339">
        <f t="shared" si="248"/>
        <v>0</v>
      </c>
    </row>
    <row r="5295" spans="1:16" hidden="1" x14ac:dyDescent="0.25">
      <c r="A5295" s="116">
        <v>141695</v>
      </c>
      <c r="B5295" s="116">
        <v>7</v>
      </c>
      <c r="C5295" s="116">
        <v>1219105150</v>
      </c>
      <c r="D5295" s="116" t="s">
        <v>8738</v>
      </c>
      <c r="E5295" s="339">
        <v>383500</v>
      </c>
      <c r="F5295" s="194">
        <v>2</v>
      </c>
      <c r="G5295" s="194">
        <v>2</v>
      </c>
      <c r="H5295" s="194" t="s">
        <v>10119</v>
      </c>
      <c r="I5295" s="194">
        <f t="shared" si="246"/>
        <v>0</v>
      </c>
      <c r="J5295" s="116" t="s">
        <v>10120</v>
      </c>
      <c r="K5295" s="116" t="s">
        <v>15853</v>
      </c>
      <c r="L5295" s="197">
        <v>45867</v>
      </c>
      <c r="M5295" s="116" t="s">
        <v>18199</v>
      </c>
      <c r="N5295" s="197">
        <v>46106</v>
      </c>
      <c r="O5295" s="388">
        <f t="shared" si="247"/>
        <v>191750</v>
      </c>
      <c r="P5295" s="339">
        <f t="shared" si="248"/>
        <v>0</v>
      </c>
    </row>
    <row r="5296" spans="1:16" hidden="1" x14ac:dyDescent="0.25">
      <c r="A5296" s="116">
        <v>141695</v>
      </c>
      <c r="B5296" s="116">
        <v>9</v>
      </c>
      <c r="C5296" s="116">
        <v>1219105230</v>
      </c>
      <c r="D5296" s="116" t="s">
        <v>16179</v>
      </c>
      <c r="E5296" s="339">
        <v>1092</v>
      </c>
      <c r="F5296" s="194">
        <v>2</v>
      </c>
      <c r="G5296" s="194">
        <v>2</v>
      </c>
      <c r="H5296" s="194" t="s">
        <v>10119</v>
      </c>
      <c r="I5296" s="194">
        <f t="shared" si="246"/>
        <v>0</v>
      </c>
      <c r="J5296" s="116" t="s">
        <v>10120</v>
      </c>
      <c r="K5296" s="116" t="s">
        <v>15853</v>
      </c>
      <c r="L5296" s="197">
        <v>45867</v>
      </c>
      <c r="M5296" s="116" t="s">
        <v>18199</v>
      </c>
      <c r="N5296" s="197">
        <v>46106</v>
      </c>
      <c r="O5296" s="388">
        <f t="shared" si="247"/>
        <v>546</v>
      </c>
      <c r="P5296" s="339">
        <f t="shared" si="248"/>
        <v>0</v>
      </c>
    </row>
    <row r="5297" spans="1:16" hidden="1" x14ac:dyDescent="0.25">
      <c r="A5297" s="116">
        <v>141695</v>
      </c>
      <c r="B5297" s="116">
        <v>11</v>
      </c>
      <c r="C5297" s="116">
        <v>1219105250</v>
      </c>
      <c r="D5297" s="116" t="s">
        <v>16180</v>
      </c>
      <c r="E5297" s="339">
        <v>744</v>
      </c>
      <c r="F5297" s="194">
        <v>2</v>
      </c>
      <c r="G5297" s="194">
        <v>2</v>
      </c>
      <c r="H5297" s="194" t="s">
        <v>10119</v>
      </c>
      <c r="I5297" s="194">
        <f t="shared" si="246"/>
        <v>0</v>
      </c>
      <c r="J5297" s="116" t="s">
        <v>10120</v>
      </c>
      <c r="K5297" s="116" t="s">
        <v>15853</v>
      </c>
      <c r="L5297" s="197">
        <v>45867</v>
      </c>
      <c r="M5297" s="116" t="s">
        <v>18199</v>
      </c>
      <c r="N5297" s="197">
        <v>46106</v>
      </c>
      <c r="O5297" s="388">
        <f t="shared" si="247"/>
        <v>372</v>
      </c>
      <c r="P5297" s="339">
        <f t="shared" si="248"/>
        <v>0</v>
      </c>
    </row>
    <row r="5298" spans="1:16" hidden="1" x14ac:dyDescent="0.25">
      <c r="A5298" s="116">
        <v>141695</v>
      </c>
      <c r="B5298" s="116">
        <v>12</v>
      </c>
      <c r="C5298" s="116">
        <v>1219105260</v>
      </c>
      <c r="D5298" s="116" t="s">
        <v>16181</v>
      </c>
      <c r="E5298" s="339">
        <v>600</v>
      </c>
      <c r="F5298" s="194">
        <v>2</v>
      </c>
      <c r="G5298" s="194">
        <v>2</v>
      </c>
      <c r="H5298" s="194" t="s">
        <v>10119</v>
      </c>
      <c r="I5298" s="194">
        <f t="shared" si="246"/>
        <v>0</v>
      </c>
      <c r="J5298" s="116" t="s">
        <v>10120</v>
      </c>
      <c r="K5298" s="116" t="s">
        <v>15853</v>
      </c>
      <c r="L5298" s="197">
        <v>45867</v>
      </c>
      <c r="M5298" s="116" t="s">
        <v>18199</v>
      </c>
      <c r="N5298" s="197">
        <v>46106</v>
      </c>
      <c r="O5298" s="388">
        <f t="shared" si="247"/>
        <v>300</v>
      </c>
      <c r="P5298" s="339">
        <f t="shared" si="248"/>
        <v>0</v>
      </c>
    </row>
    <row r="5299" spans="1:16" hidden="1" x14ac:dyDescent="0.25">
      <c r="A5299" s="116">
        <v>141695</v>
      </c>
      <c r="B5299" s="116">
        <v>13</v>
      </c>
      <c r="C5299" s="116">
        <v>1219105270</v>
      </c>
      <c r="D5299" s="116" t="s">
        <v>16182</v>
      </c>
      <c r="E5299" s="339">
        <v>380</v>
      </c>
      <c r="F5299" s="194">
        <v>2</v>
      </c>
      <c r="G5299" s="194">
        <v>2</v>
      </c>
      <c r="H5299" s="194" t="s">
        <v>10119</v>
      </c>
      <c r="I5299" s="194">
        <f t="shared" ref="I5299:I5362" si="249">+F5299-G5299</f>
        <v>0</v>
      </c>
      <c r="J5299" s="116" t="s">
        <v>10120</v>
      </c>
      <c r="K5299" s="116" t="s">
        <v>15853</v>
      </c>
      <c r="L5299" s="197">
        <v>45867</v>
      </c>
      <c r="M5299" s="116" t="s">
        <v>18199</v>
      </c>
      <c r="N5299" s="197">
        <v>46106</v>
      </c>
      <c r="O5299" s="388">
        <f t="shared" ref="O5299:O5362" si="250">+E5299/F5299</f>
        <v>190</v>
      </c>
      <c r="P5299" s="339">
        <f t="shared" ref="P5299:P5362" si="251">+O5299*I5299</f>
        <v>0</v>
      </c>
    </row>
    <row r="5300" spans="1:16" hidden="1" x14ac:dyDescent="0.25">
      <c r="A5300" s="116">
        <v>141695</v>
      </c>
      <c r="B5300" s="116">
        <v>14</v>
      </c>
      <c r="C5300" s="116">
        <v>1219105290</v>
      </c>
      <c r="D5300" s="116" t="s">
        <v>16183</v>
      </c>
      <c r="E5300" s="339">
        <v>982</v>
      </c>
      <c r="F5300" s="194">
        <v>2</v>
      </c>
      <c r="G5300" s="194">
        <v>2</v>
      </c>
      <c r="H5300" s="194" t="s">
        <v>10119</v>
      </c>
      <c r="I5300" s="194">
        <f t="shared" si="249"/>
        <v>0</v>
      </c>
      <c r="J5300" s="116" t="s">
        <v>10120</v>
      </c>
      <c r="K5300" s="116" t="s">
        <v>15853</v>
      </c>
      <c r="L5300" s="197">
        <v>45867</v>
      </c>
      <c r="M5300" s="116" t="s">
        <v>18199</v>
      </c>
      <c r="N5300" s="197">
        <v>46106</v>
      </c>
      <c r="O5300" s="388">
        <f t="shared" si="250"/>
        <v>491</v>
      </c>
      <c r="P5300" s="339">
        <f t="shared" si="251"/>
        <v>0</v>
      </c>
    </row>
    <row r="5301" spans="1:16" hidden="1" x14ac:dyDescent="0.25">
      <c r="A5301" s="116">
        <v>141702</v>
      </c>
      <c r="B5301" s="116">
        <v>22</v>
      </c>
      <c r="C5301" s="116">
        <v>1012100010</v>
      </c>
      <c r="D5301" s="116" t="s">
        <v>10369</v>
      </c>
      <c r="E5301" s="339">
        <v>70000</v>
      </c>
      <c r="F5301" s="194">
        <v>1</v>
      </c>
      <c r="G5301" s="194">
        <v>1</v>
      </c>
      <c r="H5301" s="194" t="s">
        <v>10119</v>
      </c>
      <c r="I5301" s="194">
        <f t="shared" si="249"/>
        <v>0</v>
      </c>
      <c r="J5301" s="116" t="s">
        <v>10120</v>
      </c>
      <c r="K5301" s="116" t="s">
        <v>15932</v>
      </c>
      <c r="L5301" s="197">
        <v>45867</v>
      </c>
      <c r="M5301" s="116"/>
      <c r="N5301" s="197">
        <v>45868</v>
      </c>
      <c r="O5301" s="388">
        <f t="shared" si="250"/>
        <v>70000</v>
      </c>
      <c r="P5301" s="339">
        <f t="shared" si="251"/>
        <v>0</v>
      </c>
    </row>
    <row r="5302" spans="1:16" hidden="1" x14ac:dyDescent="0.25">
      <c r="A5302" s="116">
        <v>141702</v>
      </c>
      <c r="B5302" s="116">
        <v>21</v>
      </c>
      <c r="C5302" s="116">
        <v>1012100020</v>
      </c>
      <c r="D5302" s="116" t="s">
        <v>10488</v>
      </c>
      <c r="E5302" s="339">
        <v>23361</v>
      </c>
      <c r="F5302" s="194">
        <v>1</v>
      </c>
      <c r="G5302" s="194">
        <v>1</v>
      </c>
      <c r="H5302" s="194" t="s">
        <v>10119</v>
      </c>
      <c r="I5302" s="194">
        <f t="shared" si="249"/>
        <v>0</v>
      </c>
      <c r="J5302" s="116" t="s">
        <v>10120</v>
      </c>
      <c r="K5302" s="116" t="s">
        <v>15932</v>
      </c>
      <c r="L5302" s="197">
        <v>45867</v>
      </c>
      <c r="M5302" s="116"/>
      <c r="N5302" s="197">
        <v>45867</v>
      </c>
      <c r="O5302" s="388">
        <f t="shared" si="250"/>
        <v>23361</v>
      </c>
      <c r="P5302" s="339">
        <f t="shared" si="251"/>
        <v>0</v>
      </c>
    </row>
    <row r="5303" spans="1:16" hidden="1" x14ac:dyDescent="0.25">
      <c r="A5303" s="116">
        <v>141702</v>
      </c>
      <c r="B5303" s="116">
        <v>20</v>
      </c>
      <c r="C5303" s="116">
        <v>1017100480</v>
      </c>
      <c r="D5303" s="116" t="s">
        <v>10686</v>
      </c>
      <c r="E5303" s="339">
        <v>636000</v>
      </c>
      <c r="F5303" s="194">
        <v>20</v>
      </c>
      <c r="G5303" s="194">
        <v>20</v>
      </c>
      <c r="H5303" s="194" t="s">
        <v>10119</v>
      </c>
      <c r="I5303" s="194">
        <f t="shared" si="249"/>
        <v>0</v>
      </c>
      <c r="J5303" s="116" t="s">
        <v>10120</v>
      </c>
      <c r="K5303" s="116" t="s">
        <v>15932</v>
      </c>
      <c r="L5303" s="197">
        <v>45867</v>
      </c>
      <c r="M5303" s="116" t="s">
        <v>16001</v>
      </c>
      <c r="N5303" s="197">
        <v>45868</v>
      </c>
      <c r="O5303" s="388">
        <f t="shared" si="250"/>
        <v>31800</v>
      </c>
      <c r="P5303" s="339">
        <f t="shared" si="251"/>
        <v>0</v>
      </c>
    </row>
    <row r="5304" spans="1:16" hidden="1" x14ac:dyDescent="0.25">
      <c r="A5304" s="116">
        <v>141702</v>
      </c>
      <c r="B5304" s="116">
        <v>19</v>
      </c>
      <c r="C5304" s="116">
        <v>1019103360</v>
      </c>
      <c r="D5304" s="116" t="s">
        <v>11164</v>
      </c>
      <c r="E5304" s="339">
        <v>109360.65</v>
      </c>
      <c r="F5304" s="194">
        <v>5</v>
      </c>
      <c r="G5304" s="194">
        <v>5</v>
      </c>
      <c r="H5304" s="194" t="s">
        <v>10119</v>
      </c>
      <c r="I5304" s="194">
        <f t="shared" si="249"/>
        <v>0</v>
      </c>
      <c r="J5304" s="116" t="s">
        <v>10120</v>
      </c>
      <c r="K5304" s="116" t="s">
        <v>15932</v>
      </c>
      <c r="L5304" s="197">
        <v>45867</v>
      </c>
      <c r="M5304" s="116"/>
      <c r="N5304" s="197">
        <v>45868</v>
      </c>
      <c r="O5304" s="388">
        <f t="shared" si="250"/>
        <v>21872.129999999997</v>
      </c>
      <c r="P5304" s="339">
        <f t="shared" si="251"/>
        <v>0</v>
      </c>
    </row>
    <row r="5305" spans="1:16" hidden="1" x14ac:dyDescent="0.25">
      <c r="A5305" s="116">
        <v>141702</v>
      </c>
      <c r="B5305" s="116">
        <v>7</v>
      </c>
      <c r="C5305" s="116">
        <v>1323100020</v>
      </c>
      <c r="D5305" s="116" t="s">
        <v>10649</v>
      </c>
      <c r="E5305" s="339">
        <v>18000</v>
      </c>
      <c r="F5305" s="194">
        <v>1</v>
      </c>
      <c r="G5305" s="194">
        <v>1</v>
      </c>
      <c r="H5305" s="194" t="s">
        <v>10119</v>
      </c>
      <c r="I5305" s="194">
        <f t="shared" si="249"/>
        <v>0</v>
      </c>
      <c r="J5305" s="116" t="s">
        <v>10120</v>
      </c>
      <c r="K5305" s="116" t="s">
        <v>15932</v>
      </c>
      <c r="L5305" s="197">
        <v>45867</v>
      </c>
      <c r="M5305" s="116"/>
      <c r="N5305" s="197">
        <v>45868</v>
      </c>
      <c r="O5305" s="388">
        <f t="shared" si="250"/>
        <v>18000</v>
      </c>
      <c r="P5305" s="339">
        <f t="shared" si="251"/>
        <v>0</v>
      </c>
    </row>
    <row r="5306" spans="1:16" hidden="1" x14ac:dyDescent="0.25">
      <c r="A5306" s="116">
        <v>141702</v>
      </c>
      <c r="B5306" s="116">
        <v>6</v>
      </c>
      <c r="C5306" s="116">
        <v>1512105750</v>
      </c>
      <c r="D5306" s="116" t="s">
        <v>16195</v>
      </c>
      <c r="E5306" s="339">
        <v>2206.2399999999998</v>
      </c>
      <c r="F5306" s="194">
        <v>8</v>
      </c>
      <c r="G5306" s="194">
        <v>8</v>
      </c>
      <c r="H5306" s="194" t="s">
        <v>10119</v>
      </c>
      <c r="I5306" s="194">
        <f t="shared" si="249"/>
        <v>0</v>
      </c>
      <c r="J5306" s="116" t="s">
        <v>10120</v>
      </c>
      <c r="K5306" s="116" t="s">
        <v>15932</v>
      </c>
      <c r="L5306" s="197">
        <v>45867</v>
      </c>
      <c r="M5306" s="116"/>
      <c r="N5306" s="197">
        <v>45868</v>
      </c>
      <c r="O5306" s="388">
        <f t="shared" si="250"/>
        <v>275.77999999999997</v>
      </c>
      <c r="P5306" s="339">
        <f t="shared" si="251"/>
        <v>0</v>
      </c>
    </row>
    <row r="5307" spans="1:16" hidden="1" x14ac:dyDescent="0.25">
      <c r="A5307" s="116">
        <v>141702</v>
      </c>
      <c r="B5307" s="116">
        <v>14</v>
      </c>
      <c r="C5307" s="116">
        <v>1515100230</v>
      </c>
      <c r="D5307" s="116" t="s">
        <v>9092</v>
      </c>
      <c r="E5307" s="339">
        <v>1281201</v>
      </c>
      <c r="F5307" s="194">
        <v>1</v>
      </c>
      <c r="G5307" s="194">
        <v>1</v>
      </c>
      <c r="H5307" s="194" t="s">
        <v>10119</v>
      </c>
      <c r="I5307" s="194">
        <f t="shared" si="249"/>
        <v>0</v>
      </c>
      <c r="J5307" s="116" t="s">
        <v>10120</v>
      </c>
      <c r="K5307" s="116" t="s">
        <v>15932</v>
      </c>
      <c r="L5307" s="197">
        <v>45867</v>
      </c>
      <c r="M5307" s="116"/>
      <c r="N5307" s="197">
        <v>45868</v>
      </c>
      <c r="O5307" s="388">
        <f t="shared" si="250"/>
        <v>1281201</v>
      </c>
      <c r="P5307" s="339">
        <f t="shared" si="251"/>
        <v>0</v>
      </c>
    </row>
    <row r="5308" spans="1:16" hidden="1" x14ac:dyDescent="0.25">
      <c r="A5308" s="116">
        <v>141702</v>
      </c>
      <c r="B5308" s="116">
        <v>15</v>
      </c>
      <c r="C5308" s="116">
        <v>1515101470</v>
      </c>
      <c r="D5308" s="116" t="s">
        <v>6802</v>
      </c>
      <c r="E5308" s="339">
        <v>4755815</v>
      </c>
      <c r="F5308" s="194">
        <v>1</v>
      </c>
      <c r="G5308" s="194">
        <v>1</v>
      </c>
      <c r="H5308" s="194" t="s">
        <v>10119</v>
      </c>
      <c r="I5308" s="194">
        <f t="shared" si="249"/>
        <v>0</v>
      </c>
      <c r="J5308" s="116" t="s">
        <v>10120</v>
      </c>
      <c r="K5308" s="116" t="s">
        <v>15932</v>
      </c>
      <c r="L5308" s="197">
        <v>45867</v>
      </c>
      <c r="M5308" s="116"/>
      <c r="N5308" s="197">
        <v>45868</v>
      </c>
      <c r="O5308" s="388">
        <f t="shared" si="250"/>
        <v>4755815</v>
      </c>
      <c r="P5308" s="339">
        <f t="shared" si="251"/>
        <v>0</v>
      </c>
    </row>
    <row r="5309" spans="1:16" hidden="1" x14ac:dyDescent="0.25">
      <c r="A5309" s="116">
        <v>141702</v>
      </c>
      <c r="B5309" s="116">
        <v>18</v>
      </c>
      <c r="C5309" s="116">
        <v>1521100090</v>
      </c>
      <c r="D5309" s="116" t="s">
        <v>17610</v>
      </c>
      <c r="E5309" s="339">
        <v>10967.6</v>
      </c>
      <c r="F5309" s="194">
        <v>28</v>
      </c>
      <c r="G5309" s="194">
        <v>28</v>
      </c>
      <c r="H5309" s="194" t="s">
        <v>10119</v>
      </c>
      <c r="I5309" s="194">
        <f t="shared" si="249"/>
        <v>0</v>
      </c>
      <c r="J5309" s="116" t="s">
        <v>10120</v>
      </c>
      <c r="K5309" s="116" t="s">
        <v>15932</v>
      </c>
      <c r="L5309" s="197">
        <v>45867</v>
      </c>
      <c r="M5309" s="116"/>
      <c r="N5309" s="197">
        <v>45868</v>
      </c>
      <c r="O5309" s="388">
        <f t="shared" si="250"/>
        <v>391.7</v>
      </c>
      <c r="P5309" s="339">
        <f t="shared" si="251"/>
        <v>0</v>
      </c>
    </row>
    <row r="5310" spans="1:16" hidden="1" x14ac:dyDescent="0.25">
      <c r="A5310" s="116">
        <v>141702</v>
      </c>
      <c r="B5310" s="116">
        <v>10</v>
      </c>
      <c r="C5310" s="116">
        <v>1523100170</v>
      </c>
      <c r="D5310" s="116" t="s">
        <v>7149</v>
      </c>
      <c r="E5310" s="339">
        <v>284507.8</v>
      </c>
      <c r="F5310" s="194">
        <v>4</v>
      </c>
      <c r="G5310" s="194">
        <v>4</v>
      </c>
      <c r="H5310" s="194" t="s">
        <v>10119</v>
      </c>
      <c r="I5310" s="194">
        <f t="shared" si="249"/>
        <v>0</v>
      </c>
      <c r="J5310" s="116" t="s">
        <v>10120</v>
      </c>
      <c r="K5310" s="116" t="s">
        <v>15932</v>
      </c>
      <c r="L5310" s="197">
        <v>45867</v>
      </c>
      <c r="M5310" s="116"/>
      <c r="N5310" s="197">
        <v>45868</v>
      </c>
      <c r="O5310" s="388">
        <f t="shared" si="250"/>
        <v>71126.95</v>
      </c>
      <c r="P5310" s="339">
        <f t="shared" si="251"/>
        <v>0</v>
      </c>
    </row>
    <row r="5311" spans="1:16" hidden="1" x14ac:dyDescent="0.25">
      <c r="A5311" s="116">
        <v>141702</v>
      </c>
      <c r="B5311" s="116">
        <v>5</v>
      </c>
      <c r="C5311" s="116">
        <v>1523100820</v>
      </c>
      <c r="D5311" s="116" t="s">
        <v>11327</v>
      </c>
      <c r="E5311" s="339">
        <v>17181.12</v>
      </c>
      <c r="F5311" s="194">
        <v>2</v>
      </c>
      <c r="G5311" s="194">
        <v>2</v>
      </c>
      <c r="H5311" s="194" t="s">
        <v>10119</v>
      </c>
      <c r="I5311" s="194">
        <f t="shared" si="249"/>
        <v>0</v>
      </c>
      <c r="J5311" s="116" t="s">
        <v>10120</v>
      </c>
      <c r="K5311" s="116" t="s">
        <v>15932</v>
      </c>
      <c r="L5311" s="197">
        <v>45867</v>
      </c>
      <c r="M5311" s="116"/>
      <c r="N5311" s="197">
        <v>45868</v>
      </c>
      <c r="O5311" s="388">
        <f t="shared" si="250"/>
        <v>8590.56</v>
      </c>
      <c r="P5311" s="339">
        <f t="shared" si="251"/>
        <v>0</v>
      </c>
    </row>
    <row r="5312" spans="1:16" hidden="1" x14ac:dyDescent="0.25">
      <c r="A5312" s="116">
        <v>141702</v>
      </c>
      <c r="B5312" s="116">
        <v>16</v>
      </c>
      <c r="C5312" s="116">
        <v>1524100380</v>
      </c>
      <c r="D5312" s="116" t="s">
        <v>15987</v>
      </c>
      <c r="E5312" s="339">
        <v>787138</v>
      </c>
      <c r="F5312" s="194">
        <v>1</v>
      </c>
      <c r="G5312" s="194">
        <v>1</v>
      </c>
      <c r="H5312" s="194" t="s">
        <v>10119</v>
      </c>
      <c r="I5312" s="194">
        <f t="shared" si="249"/>
        <v>0</v>
      </c>
      <c r="J5312" s="116" t="s">
        <v>10120</v>
      </c>
      <c r="K5312" s="116" t="s">
        <v>15932</v>
      </c>
      <c r="L5312" s="197">
        <v>45867</v>
      </c>
      <c r="M5312" s="116"/>
      <c r="N5312" s="197">
        <v>45868</v>
      </c>
      <c r="O5312" s="388">
        <f t="shared" si="250"/>
        <v>787138</v>
      </c>
      <c r="P5312" s="339">
        <f t="shared" si="251"/>
        <v>0</v>
      </c>
    </row>
    <row r="5313" spans="1:16" hidden="1" x14ac:dyDescent="0.25">
      <c r="A5313" s="116">
        <v>141702</v>
      </c>
      <c r="B5313" s="116">
        <v>3</v>
      </c>
      <c r="C5313" s="116">
        <v>1525106390</v>
      </c>
      <c r="D5313" s="116" t="s">
        <v>11974</v>
      </c>
      <c r="E5313" s="339">
        <v>54400</v>
      </c>
      <c r="F5313" s="194">
        <v>8</v>
      </c>
      <c r="G5313" s="194">
        <v>8</v>
      </c>
      <c r="H5313" s="194" t="s">
        <v>10119</v>
      </c>
      <c r="I5313" s="194">
        <f t="shared" si="249"/>
        <v>0</v>
      </c>
      <c r="J5313" s="116" t="s">
        <v>10120</v>
      </c>
      <c r="K5313" s="116" t="s">
        <v>15932</v>
      </c>
      <c r="L5313" s="197">
        <v>45867</v>
      </c>
      <c r="M5313" s="116"/>
      <c r="N5313" s="197">
        <v>45868</v>
      </c>
      <c r="O5313" s="388">
        <f t="shared" si="250"/>
        <v>6800</v>
      </c>
      <c r="P5313" s="339">
        <f t="shared" si="251"/>
        <v>0</v>
      </c>
    </row>
    <row r="5314" spans="1:16" hidden="1" x14ac:dyDescent="0.25">
      <c r="A5314" s="116">
        <v>141702</v>
      </c>
      <c r="B5314" s="116">
        <v>9</v>
      </c>
      <c r="C5314" s="116">
        <v>1810101930</v>
      </c>
      <c r="D5314" s="116" t="s">
        <v>15138</v>
      </c>
      <c r="E5314" s="339">
        <v>189474</v>
      </c>
      <c r="F5314" s="194">
        <v>1</v>
      </c>
      <c r="G5314" s="194">
        <v>1</v>
      </c>
      <c r="H5314" s="194" t="s">
        <v>10119</v>
      </c>
      <c r="I5314" s="194">
        <f t="shared" si="249"/>
        <v>0</v>
      </c>
      <c r="J5314" s="116" t="s">
        <v>10120</v>
      </c>
      <c r="K5314" s="116" t="s">
        <v>15932</v>
      </c>
      <c r="L5314" s="197">
        <v>45867</v>
      </c>
      <c r="M5314" s="116"/>
      <c r="N5314" s="197">
        <v>45895</v>
      </c>
      <c r="O5314" s="388">
        <f t="shared" si="250"/>
        <v>189474</v>
      </c>
      <c r="P5314" s="339">
        <f t="shared" si="251"/>
        <v>0</v>
      </c>
    </row>
    <row r="5315" spans="1:16" hidden="1" x14ac:dyDescent="0.25">
      <c r="A5315" s="116">
        <v>141702</v>
      </c>
      <c r="B5315" s="116">
        <v>2</v>
      </c>
      <c r="C5315" s="116">
        <v>1810101950</v>
      </c>
      <c r="D5315" s="116" t="s">
        <v>11058</v>
      </c>
      <c r="E5315" s="339">
        <v>379560</v>
      </c>
      <c r="F5315" s="194">
        <v>2</v>
      </c>
      <c r="G5315" s="194">
        <f>1+1</f>
        <v>2</v>
      </c>
      <c r="H5315" s="194" t="s">
        <v>10119</v>
      </c>
      <c r="I5315" s="194">
        <f t="shared" si="249"/>
        <v>0</v>
      </c>
      <c r="J5315" s="116" t="s">
        <v>10120</v>
      </c>
      <c r="K5315" s="116" t="s">
        <v>15932</v>
      </c>
      <c r="L5315" s="197">
        <v>45867</v>
      </c>
      <c r="M5315" s="116" t="s">
        <v>16334</v>
      </c>
      <c r="N5315" s="197">
        <v>45895</v>
      </c>
      <c r="O5315" s="388">
        <f t="shared" si="250"/>
        <v>189780</v>
      </c>
      <c r="P5315" s="339">
        <f t="shared" si="251"/>
        <v>0</v>
      </c>
    </row>
    <row r="5316" spans="1:16" hidden="1" x14ac:dyDescent="0.25">
      <c r="A5316" s="116">
        <v>141702</v>
      </c>
      <c r="B5316" s="116">
        <v>1</v>
      </c>
      <c r="C5316" s="116">
        <v>1810102240</v>
      </c>
      <c r="D5316" s="116" t="s">
        <v>10956</v>
      </c>
      <c r="E5316" s="339">
        <v>216400.26</v>
      </c>
      <c r="F5316" s="194">
        <v>6</v>
      </c>
      <c r="G5316" s="194">
        <v>6</v>
      </c>
      <c r="H5316" s="194" t="s">
        <v>10119</v>
      </c>
      <c r="I5316" s="194">
        <f t="shared" si="249"/>
        <v>0</v>
      </c>
      <c r="J5316" s="116" t="s">
        <v>10120</v>
      </c>
      <c r="K5316" s="116" t="s">
        <v>15932</v>
      </c>
      <c r="L5316" s="197">
        <v>45867</v>
      </c>
      <c r="M5316" s="116"/>
      <c r="N5316" s="197">
        <v>45868</v>
      </c>
      <c r="O5316" s="388">
        <f t="shared" si="250"/>
        <v>36066.71</v>
      </c>
      <c r="P5316" s="339">
        <f t="shared" si="251"/>
        <v>0</v>
      </c>
    </row>
    <row r="5317" spans="1:16" hidden="1" x14ac:dyDescent="0.25">
      <c r="A5317" s="116">
        <v>141702</v>
      </c>
      <c r="B5317" s="116">
        <v>13</v>
      </c>
      <c r="C5317" s="116">
        <v>1810103730</v>
      </c>
      <c r="D5317" s="116" t="s">
        <v>17485</v>
      </c>
      <c r="E5317" s="339">
        <v>2520</v>
      </c>
      <c r="F5317" s="194">
        <v>8</v>
      </c>
      <c r="G5317" s="194">
        <v>8</v>
      </c>
      <c r="H5317" s="194" t="s">
        <v>10119</v>
      </c>
      <c r="I5317" s="194">
        <f t="shared" si="249"/>
        <v>0</v>
      </c>
      <c r="J5317" s="116" t="s">
        <v>10120</v>
      </c>
      <c r="K5317" s="116" t="s">
        <v>15932</v>
      </c>
      <c r="L5317" s="197">
        <v>45867</v>
      </c>
      <c r="M5317" s="116"/>
      <c r="N5317" s="197">
        <v>45868</v>
      </c>
      <c r="O5317" s="388">
        <f t="shared" si="250"/>
        <v>315</v>
      </c>
      <c r="P5317" s="339">
        <f t="shared" si="251"/>
        <v>0</v>
      </c>
    </row>
    <row r="5318" spans="1:16" hidden="1" x14ac:dyDescent="0.25">
      <c r="A5318" s="116">
        <v>141702</v>
      </c>
      <c r="B5318" s="116">
        <v>4</v>
      </c>
      <c r="C5318" s="116">
        <v>1810104080</v>
      </c>
      <c r="D5318" s="116" t="s">
        <v>16202</v>
      </c>
      <c r="E5318" s="339">
        <v>8107.6</v>
      </c>
      <c r="F5318" s="194">
        <v>8</v>
      </c>
      <c r="G5318" s="194">
        <v>8</v>
      </c>
      <c r="H5318" s="194" t="s">
        <v>10119</v>
      </c>
      <c r="I5318" s="194">
        <f t="shared" si="249"/>
        <v>0</v>
      </c>
      <c r="J5318" s="116" t="s">
        <v>10120</v>
      </c>
      <c r="K5318" s="116" t="s">
        <v>15932</v>
      </c>
      <c r="L5318" s="197">
        <v>45867</v>
      </c>
      <c r="M5318" s="116"/>
      <c r="N5318" s="197">
        <v>45868</v>
      </c>
      <c r="O5318" s="388">
        <f t="shared" si="250"/>
        <v>1013.45</v>
      </c>
      <c r="P5318" s="339">
        <f t="shared" si="251"/>
        <v>0</v>
      </c>
    </row>
    <row r="5319" spans="1:16" hidden="1" x14ac:dyDescent="0.25">
      <c r="A5319" s="116">
        <v>141702</v>
      </c>
      <c r="B5319" s="116">
        <v>12</v>
      </c>
      <c r="C5319" s="116">
        <v>1810104100</v>
      </c>
      <c r="D5319" s="116" t="s">
        <v>17481</v>
      </c>
      <c r="E5319" s="339">
        <v>26800</v>
      </c>
      <c r="F5319" s="194">
        <v>20</v>
      </c>
      <c r="G5319" s="194">
        <v>20</v>
      </c>
      <c r="H5319" s="194" t="s">
        <v>10119</v>
      </c>
      <c r="I5319" s="194">
        <f t="shared" si="249"/>
        <v>0</v>
      </c>
      <c r="J5319" s="116" t="s">
        <v>10120</v>
      </c>
      <c r="K5319" s="116" t="s">
        <v>15932</v>
      </c>
      <c r="L5319" s="197">
        <v>45867</v>
      </c>
      <c r="M5319" s="116"/>
      <c r="N5319" s="197">
        <v>45868</v>
      </c>
      <c r="O5319" s="388">
        <f t="shared" si="250"/>
        <v>1340</v>
      </c>
      <c r="P5319" s="339">
        <f t="shared" si="251"/>
        <v>0</v>
      </c>
    </row>
    <row r="5320" spans="1:16" hidden="1" x14ac:dyDescent="0.25">
      <c r="A5320" s="116">
        <v>141702</v>
      </c>
      <c r="B5320" s="116">
        <v>17</v>
      </c>
      <c r="C5320" s="116">
        <v>1810104160</v>
      </c>
      <c r="D5320" s="116" t="s">
        <v>17824</v>
      </c>
      <c r="E5320" s="339">
        <v>120859.2</v>
      </c>
      <c r="F5320" s="194">
        <v>28</v>
      </c>
      <c r="G5320" s="194">
        <v>28</v>
      </c>
      <c r="H5320" s="194" t="s">
        <v>10119</v>
      </c>
      <c r="I5320" s="194">
        <f t="shared" si="249"/>
        <v>0</v>
      </c>
      <c r="J5320" s="116" t="s">
        <v>10120</v>
      </c>
      <c r="K5320" s="116" t="s">
        <v>15932</v>
      </c>
      <c r="L5320" s="197">
        <v>45867</v>
      </c>
      <c r="M5320" s="116"/>
      <c r="N5320" s="197">
        <v>45868</v>
      </c>
      <c r="O5320" s="388">
        <f t="shared" si="250"/>
        <v>4316.3999999999996</v>
      </c>
      <c r="P5320" s="339">
        <f t="shared" si="251"/>
        <v>0</v>
      </c>
    </row>
    <row r="5321" spans="1:16" hidden="1" x14ac:dyDescent="0.25">
      <c r="A5321" s="116">
        <v>141702</v>
      </c>
      <c r="B5321" s="116">
        <v>8</v>
      </c>
      <c r="C5321" s="116">
        <v>1810105200</v>
      </c>
      <c r="D5321" s="116" t="s">
        <v>11378</v>
      </c>
      <c r="E5321" s="339">
        <v>4150.2</v>
      </c>
      <c r="F5321" s="194">
        <v>12</v>
      </c>
      <c r="G5321" s="194">
        <v>12</v>
      </c>
      <c r="H5321" s="194" t="s">
        <v>10119</v>
      </c>
      <c r="I5321" s="194">
        <f t="shared" si="249"/>
        <v>0</v>
      </c>
      <c r="J5321" s="116" t="s">
        <v>10120</v>
      </c>
      <c r="K5321" s="116" t="s">
        <v>15932</v>
      </c>
      <c r="L5321" s="197">
        <v>45867</v>
      </c>
      <c r="M5321" s="116"/>
      <c r="N5321" s="197">
        <v>45868</v>
      </c>
      <c r="O5321" s="388">
        <f t="shared" si="250"/>
        <v>345.84999999999997</v>
      </c>
      <c r="P5321" s="339">
        <f t="shared" si="251"/>
        <v>0</v>
      </c>
    </row>
    <row r="5322" spans="1:16" hidden="1" x14ac:dyDescent="0.25">
      <c r="A5322" s="116">
        <v>141702</v>
      </c>
      <c r="B5322" s="116">
        <v>11</v>
      </c>
      <c r="C5322" s="116">
        <v>1810105200</v>
      </c>
      <c r="D5322" s="116" t="s">
        <v>11378</v>
      </c>
      <c r="E5322" s="339">
        <v>22826.1</v>
      </c>
      <c r="F5322" s="194">
        <v>66</v>
      </c>
      <c r="G5322" s="194">
        <v>66</v>
      </c>
      <c r="H5322" s="194" t="s">
        <v>10119</v>
      </c>
      <c r="I5322" s="194">
        <f t="shared" si="249"/>
        <v>0</v>
      </c>
      <c r="J5322" s="116" t="s">
        <v>10120</v>
      </c>
      <c r="K5322" s="116" t="s">
        <v>15932</v>
      </c>
      <c r="L5322" s="197">
        <v>45867</v>
      </c>
      <c r="M5322" s="116"/>
      <c r="N5322" s="197">
        <v>45868</v>
      </c>
      <c r="O5322" s="388">
        <f t="shared" si="250"/>
        <v>345.84999999999997</v>
      </c>
      <c r="P5322" s="339">
        <f t="shared" si="251"/>
        <v>0</v>
      </c>
    </row>
    <row r="5323" spans="1:16" hidden="1" x14ac:dyDescent="0.25">
      <c r="A5323" s="116">
        <v>141705</v>
      </c>
      <c r="B5323" s="116">
        <v>3</v>
      </c>
      <c r="C5323" s="116">
        <v>1011100040</v>
      </c>
      <c r="D5323" s="116" t="s">
        <v>10481</v>
      </c>
      <c r="E5323" s="339">
        <v>7250</v>
      </c>
      <c r="F5323" s="194">
        <v>5</v>
      </c>
      <c r="G5323" s="194">
        <v>5</v>
      </c>
      <c r="H5323" s="194" t="s">
        <v>10119</v>
      </c>
      <c r="I5323" s="194">
        <f t="shared" si="249"/>
        <v>0</v>
      </c>
      <c r="J5323" s="116" t="s">
        <v>10120</v>
      </c>
      <c r="K5323" s="116" t="s">
        <v>15853</v>
      </c>
      <c r="L5323" s="197">
        <v>45868</v>
      </c>
      <c r="M5323" s="116"/>
      <c r="N5323" s="197">
        <v>45868</v>
      </c>
      <c r="O5323" s="388">
        <f t="shared" si="250"/>
        <v>1450</v>
      </c>
      <c r="P5323" s="339">
        <f t="shared" si="251"/>
        <v>0</v>
      </c>
    </row>
    <row r="5324" spans="1:16" hidden="1" x14ac:dyDescent="0.25">
      <c r="A5324" s="116">
        <v>141705</v>
      </c>
      <c r="B5324" s="116">
        <v>1</v>
      </c>
      <c r="C5324" s="116">
        <v>1219105370</v>
      </c>
      <c r="D5324" s="116" t="s">
        <v>17558</v>
      </c>
      <c r="E5324" s="339">
        <v>225970</v>
      </c>
      <c r="F5324" s="194">
        <v>4</v>
      </c>
      <c r="G5324" s="194">
        <v>4</v>
      </c>
      <c r="H5324" s="194" t="s">
        <v>10119</v>
      </c>
      <c r="I5324" s="194">
        <f t="shared" si="249"/>
        <v>0</v>
      </c>
      <c r="J5324" s="116" t="s">
        <v>10120</v>
      </c>
      <c r="K5324" s="116" t="s">
        <v>15853</v>
      </c>
      <c r="L5324" s="197">
        <v>45868</v>
      </c>
      <c r="M5324" s="116"/>
      <c r="N5324" s="197">
        <v>45868</v>
      </c>
      <c r="O5324" s="388">
        <f t="shared" si="250"/>
        <v>56492.5</v>
      </c>
      <c r="P5324" s="339">
        <f t="shared" si="251"/>
        <v>0</v>
      </c>
    </row>
    <row r="5325" spans="1:16" hidden="1" x14ac:dyDescent="0.25">
      <c r="A5325" s="116">
        <v>141705</v>
      </c>
      <c r="B5325" s="116">
        <v>2</v>
      </c>
      <c r="C5325" s="116">
        <v>1219105390</v>
      </c>
      <c r="D5325" s="116" t="s">
        <v>16185</v>
      </c>
      <c r="E5325" s="339">
        <v>45646</v>
      </c>
      <c r="F5325" s="194">
        <v>2</v>
      </c>
      <c r="G5325" s="194">
        <v>2</v>
      </c>
      <c r="H5325" s="194" t="s">
        <v>10119</v>
      </c>
      <c r="I5325" s="194">
        <f t="shared" si="249"/>
        <v>0</v>
      </c>
      <c r="J5325" s="116" t="s">
        <v>10120</v>
      </c>
      <c r="K5325" s="116" t="s">
        <v>15853</v>
      </c>
      <c r="L5325" s="197">
        <v>45868</v>
      </c>
      <c r="M5325" s="116" t="s">
        <v>18199</v>
      </c>
      <c r="N5325" s="197">
        <v>46106</v>
      </c>
      <c r="O5325" s="388">
        <f t="shared" si="250"/>
        <v>22823</v>
      </c>
      <c r="P5325" s="339">
        <f t="shared" si="251"/>
        <v>0</v>
      </c>
    </row>
    <row r="5326" spans="1:16" hidden="1" x14ac:dyDescent="0.25">
      <c r="A5326" s="342">
        <v>141707</v>
      </c>
      <c r="B5326" s="342">
        <v>1</v>
      </c>
      <c r="C5326" s="342">
        <v>1515100290</v>
      </c>
      <c r="D5326" s="342" t="s">
        <v>8313</v>
      </c>
      <c r="E5326" s="343">
        <v>430737</v>
      </c>
      <c r="F5326" s="344">
        <v>1</v>
      </c>
      <c r="G5326" s="344">
        <v>1</v>
      </c>
      <c r="H5326" s="344" t="s">
        <v>10119</v>
      </c>
      <c r="I5326" s="194">
        <f t="shared" si="249"/>
        <v>0</v>
      </c>
      <c r="J5326" s="342" t="s">
        <v>10120</v>
      </c>
      <c r="K5326" s="342" t="s">
        <v>15932</v>
      </c>
      <c r="L5326" s="345">
        <v>45868</v>
      </c>
      <c r="M5326" s="342" t="s">
        <v>17853</v>
      </c>
      <c r="N5326" s="345">
        <v>45904</v>
      </c>
      <c r="O5326" s="388">
        <f t="shared" si="250"/>
        <v>430737</v>
      </c>
      <c r="P5326" s="339">
        <f t="shared" si="251"/>
        <v>0</v>
      </c>
    </row>
    <row r="5327" spans="1:16" hidden="1" x14ac:dyDescent="0.25">
      <c r="A5327" s="342">
        <v>141707</v>
      </c>
      <c r="B5327" s="342">
        <v>4</v>
      </c>
      <c r="C5327" s="342">
        <v>1515100380</v>
      </c>
      <c r="D5327" s="342" t="s">
        <v>8470</v>
      </c>
      <c r="E5327" s="343">
        <v>4283835</v>
      </c>
      <c r="F5327" s="344">
        <v>1</v>
      </c>
      <c r="G5327" s="344">
        <v>1</v>
      </c>
      <c r="H5327" s="344" t="s">
        <v>10119</v>
      </c>
      <c r="I5327" s="194">
        <f t="shared" si="249"/>
        <v>0</v>
      </c>
      <c r="J5327" s="342" t="s">
        <v>10120</v>
      </c>
      <c r="K5327" s="342" t="s">
        <v>15932</v>
      </c>
      <c r="L5327" s="345">
        <v>45868</v>
      </c>
      <c r="M5327" s="342" t="s">
        <v>17853</v>
      </c>
      <c r="N5327" s="345">
        <v>45904</v>
      </c>
      <c r="O5327" s="388">
        <f t="shared" si="250"/>
        <v>4283835</v>
      </c>
      <c r="P5327" s="339">
        <f t="shared" si="251"/>
        <v>0</v>
      </c>
    </row>
    <row r="5328" spans="1:16" hidden="1" x14ac:dyDescent="0.25">
      <c r="A5328" s="342">
        <v>141707</v>
      </c>
      <c r="B5328" s="342">
        <v>2</v>
      </c>
      <c r="C5328" s="342">
        <v>1524100430</v>
      </c>
      <c r="D5328" s="342" t="s">
        <v>11050</v>
      </c>
      <c r="E5328" s="343">
        <v>520335</v>
      </c>
      <c r="F5328" s="344">
        <v>1</v>
      </c>
      <c r="G5328" s="344">
        <v>1</v>
      </c>
      <c r="H5328" s="344" t="s">
        <v>10119</v>
      </c>
      <c r="I5328" s="194">
        <f t="shared" si="249"/>
        <v>0</v>
      </c>
      <c r="J5328" s="342" t="s">
        <v>10120</v>
      </c>
      <c r="K5328" s="342" t="s">
        <v>15932</v>
      </c>
      <c r="L5328" s="345">
        <v>45868</v>
      </c>
      <c r="M5328" s="342" t="s">
        <v>17853</v>
      </c>
      <c r="N5328" s="345">
        <v>45904</v>
      </c>
      <c r="O5328" s="388">
        <f t="shared" si="250"/>
        <v>520335</v>
      </c>
      <c r="P5328" s="339">
        <f t="shared" si="251"/>
        <v>0</v>
      </c>
    </row>
    <row r="5329" spans="1:16" hidden="1" x14ac:dyDescent="0.25">
      <c r="A5329" s="342">
        <v>141707</v>
      </c>
      <c r="B5329" s="342">
        <v>3</v>
      </c>
      <c r="C5329" s="342">
        <v>1810104080</v>
      </c>
      <c r="D5329" s="342" t="s">
        <v>16202</v>
      </c>
      <c r="E5329" s="343">
        <v>8107.6</v>
      </c>
      <c r="F5329" s="344">
        <v>8</v>
      </c>
      <c r="G5329" s="344">
        <v>8</v>
      </c>
      <c r="H5329" s="344" t="s">
        <v>10119</v>
      </c>
      <c r="I5329" s="194">
        <f t="shared" si="249"/>
        <v>0</v>
      </c>
      <c r="J5329" s="342" t="s">
        <v>10120</v>
      </c>
      <c r="K5329" s="342" t="s">
        <v>15932</v>
      </c>
      <c r="L5329" s="345">
        <v>45868</v>
      </c>
      <c r="M5329" s="342" t="s">
        <v>17853</v>
      </c>
      <c r="N5329" s="345">
        <v>45904</v>
      </c>
      <c r="O5329" s="388">
        <f t="shared" si="250"/>
        <v>1013.45</v>
      </c>
      <c r="P5329" s="339">
        <f t="shared" si="251"/>
        <v>0</v>
      </c>
    </row>
    <row r="5330" spans="1:16" hidden="1" x14ac:dyDescent="0.25">
      <c r="A5330" s="116">
        <v>141708</v>
      </c>
      <c r="B5330" s="116">
        <v>1</v>
      </c>
      <c r="C5330" s="116">
        <v>1010102150</v>
      </c>
      <c r="D5330" s="116" t="s">
        <v>11093</v>
      </c>
      <c r="E5330" s="339">
        <v>20427.5</v>
      </c>
      <c r="F5330" s="194">
        <v>10</v>
      </c>
      <c r="G5330" s="194">
        <v>10</v>
      </c>
      <c r="H5330" s="194" t="s">
        <v>10119</v>
      </c>
      <c r="I5330" s="194">
        <f t="shared" si="249"/>
        <v>0</v>
      </c>
      <c r="J5330" s="116" t="s">
        <v>10126</v>
      </c>
      <c r="K5330" s="116" t="s">
        <v>15365</v>
      </c>
      <c r="L5330" s="197">
        <v>45868</v>
      </c>
      <c r="M5330" s="116" t="s">
        <v>16102</v>
      </c>
      <c r="N5330" s="197">
        <v>45887</v>
      </c>
      <c r="O5330" s="388">
        <f t="shared" si="250"/>
        <v>2042.75</v>
      </c>
      <c r="P5330" s="339">
        <f t="shared" si="251"/>
        <v>0</v>
      </c>
    </row>
    <row r="5331" spans="1:16" hidden="1" x14ac:dyDescent="0.25">
      <c r="A5331" s="116">
        <v>141708</v>
      </c>
      <c r="B5331" s="116">
        <v>3</v>
      </c>
      <c r="C5331" s="116">
        <v>1016100010</v>
      </c>
      <c r="D5331" s="116" t="s">
        <v>10705</v>
      </c>
      <c r="E5331" s="339">
        <v>44407.12</v>
      </c>
      <c r="F5331" s="194">
        <v>2</v>
      </c>
      <c r="G5331" s="194">
        <v>2</v>
      </c>
      <c r="H5331" s="194" t="s">
        <v>10119</v>
      </c>
      <c r="I5331" s="194">
        <f t="shared" si="249"/>
        <v>0</v>
      </c>
      <c r="J5331" s="116" t="s">
        <v>10126</v>
      </c>
      <c r="K5331" s="116" t="s">
        <v>15365</v>
      </c>
      <c r="L5331" s="197">
        <v>45868</v>
      </c>
      <c r="M5331" s="116" t="s">
        <v>16060</v>
      </c>
      <c r="N5331" s="197">
        <v>45877</v>
      </c>
      <c r="O5331" s="388">
        <f t="shared" si="250"/>
        <v>22203.56</v>
      </c>
      <c r="P5331" s="339">
        <f t="shared" si="251"/>
        <v>0</v>
      </c>
    </row>
    <row r="5332" spans="1:16" hidden="1" x14ac:dyDescent="0.25">
      <c r="A5332" s="116">
        <v>141708</v>
      </c>
      <c r="B5332" s="116">
        <v>4</v>
      </c>
      <c r="C5332" s="116">
        <v>1016100040</v>
      </c>
      <c r="D5332" s="116" t="s">
        <v>11145</v>
      </c>
      <c r="E5332" s="339">
        <v>46000</v>
      </c>
      <c r="F5332" s="194">
        <v>2</v>
      </c>
      <c r="G5332" s="194">
        <v>2</v>
      </c>
      <c r="H5332" s="194" t="s">
        <v>10119</v>
      </c>
      <c r="I5332" s="194">
        <f t="shared" si="249"/>
        <v>0</v>
      </c>
      <c r="J5332" s="116" t="s">
        <v>10126</v>
      </c>
      <c r="K5332" s="116" t="s">
        <v>15365</v>
      </c>
      <c r="L5332" s="197">
        <v>45868</v>
      </c>
      <c r="M5332" s="116" t="s">
        <v>16002</v>
      </c>
      <c r="N5332" s="197">
        <v>45868</v>
      </c>
      <c r="O5332" s="388">
        <f t="shared" si="250"/>
        <v>23000</v>
      </c>
      <c r="P5332" s="339">
        <f t="shared" si="251"/>
        <v>0</v>
      </c>
    </row>
    <row r="5333" spans="1:16" hidden="1" x14ac:dyDescent="0.25">
      <c r="A5333" s="116">
        <v>141708</v>
      </c>
      <c r="B5333" s="116">
        <v>5</v>
      </c>
      <c r="C5333" s="116">
        <v>1016100560</v>
      </c>
      <c r="D5333" s="116" t="s">
        <v>10378</v>
      </c>
      <c r="E5333" s="339">
        <v>29074</v>
      </c>
      <c r="F5333" s="194">
        <v>1</v>
      </c>
      <c r="G5333" s="194">
        <v>1</v>
      </c>
      <c r="H5333" s="194" t="s">
        <v>10119</v>
      </c>
      <c r="I5333" s="194">
        <f t="shared" si="249"/>
        <v>0</v>
      </c>
      <c r="J5333" s="116" t="s">
        <v>10126</v>
      </c>
      <c r="K5333" s="116" t="s">
        <v>15365</v>
      </c>
      <c r="L5333" s="197">
        <v>45868</v>
      </c>
      <c r="M5333" s="116" t="s">
        <v>16002</v>
      </c>
      <c r="N5333" s="197">
        <v>45868</v>
      </c>
      <c r="O5333" s="388">
        <f t="shared" si="250"/>
        <v>29074</v>
      </c>
      <c r="P5333" s="339">
        <f t="shared" si="251"/>
        <v>0</v>
      </c>
    </row>
    <row r="5334" spans="1:16" hidden="1" x14ac:dyDescent="0.25">
      <c r="A5334" s="116">
        <v>141708</v>
      </c>
      <c r="B5334" s="116">
        <v>2</v>
      </c>
      <c r="C5334" s="116">
        <v>1022100120</v>
      </c>
      <c r="D5334" s="116" t="s">
        <v>12308</v>
      </c>
      <c r="E5334" s="339">
        <v>100268.6</v>
      </c>
      <c r="F5334" s="194">
        <v>10</v>
      </c>
      <c r="G5334" s="194">
        <v>10</v>
      </c>
      <c r="H5334" s="194" t="s">
        <v>10119</v>
      </c>
      <c r="I5334" s="194">
        <f t="shared" si="249"/>
        <v>0</v>
      </c>
      <c r="J5334" s="116" t="s">
        <v>10126</v>
      </c>
      <c r="K5334" s="116" t="s">
        <v>15365</v>
      </c>
      <c r="L5334" s="197">
        <v>45868</v>
      </c>
      <c r="M5334" s="116" t="s">
        <v>16002</v>
      </c>
      <c r="N5334" s="197">
        <v>45868</v>
      </c>
      <c r="O5334" s="388">
        <f t="shared" si="250"/>
        <v>10026.86</v>
      </c>
      <c r="P5334" s="339">
        <f t="shared" si="251"/>
        <v>0</v>
      </c>
    </row>
    <row r="5335" spans="1:16" hidden="1" x14ac:dyDescent="0.25">
      <c r="A5335" s="116">
        <v>141728</v>
      </c>
      <c r="B5335" s="116">
        <v>1</v>
      </c>
      <c r="C5335" s="116">
        <v>1011100430</v>
      </c>
      <c r="D5335" s="116" t="s">
        <v>17451</v>
      </c>
      <c r="E5335" s="339">
        <v>21450</v>
      </c>
      <c r="F5335" s="194">
        <v>3</v>
      </c>
      <c r="G5335" s="194">
        <v>3</v>
      </c>
      <c r="H5335" s="194" t="s">
        <v>10119</v>
      </c>
      <c r="I5335" s="194">
        <f t="shared" si="249"/>
        <v>0</v>
      </c>
      <c r="J5335" s="116" t="s">
        <v>10126</v>
      </c>
      <c r="K5335" s="116" t="s">
        <v>11044</v>
      </c>
      <c r="L5335" s="197">
        <v>45868</v>
      </c>
      <c r="M5335" s="116" t="s">
        <v>15999</v>
      </c>
      <c r="N5335" s="197">
        <v>45868</v>
      </c>
      <c r="O5335" s="388">
        <f t="shared" si="250"/>
        <v>7150</v>
      </c>
      <c r="P5335" s="339">
        <f t="shared" si="251"/>
        <v>0</v>
      </c>
    </row>
    <row r="5336" spans="1:16" hidden="1" x14ac:dyDescent="0.25">
      <c r="A5336" s="116">
        <v>141743</v>
      </c>
      <c r="B5336" s="116">
        <v>1</v>
      </c>
      <c r="C5336" s="116">
        <v>1510100430</v>
      </c>
      <c r="D5336" s="116" t="s">
        <v>9087</v>
      </c>
      <c r="E5336" s="339">
        <v>463686</v>
      </c>
      <c r="F5336" s="194">
        <v>1</v>
      </c>
      <c r="G5336" s="194">
        <v>1</v>
      </c>
      <c r="H5336" s="194" t="s">
        <v>10119</v>
      </c>
      <c r="I5336" s="194">
        <f t="shared" si="249"/>
        <v>0</v>
      </c>
      <c r="J5336" s="116" t="s">
        <v>10120</v>
      </c>
      <c r="K5336" s="116" t="s">
        <v>15630</v>
      </c>
      <c r="L5336" s="197">
        <v>45868</v>
      </c>
      <c r="M5336" s="116"/>
      <c r="N5336" s="197">
        <v>45868</v>
      </c>
      <c r="O5336" s="388">
        <f t="shared" si="250"/>
        <v>463686</v>
      </c>
      <c r="P5336" s="339">
        <f t="shared" si="251"/>
        <v>0</v>
      </c>
    </row>
    <row r="5337" spans="1:16" hidden="1" x14ac:dyDescent="0.25">
      <c r="A5337" s="116">
        <v>141762</v>
      </c>
      <c r="B5337" s="116">
        <v>1</v>
      </c>
      <c r="C5337" s="116">
        <v>1010107990</v>
      </c>
      <c r="D5337" s="116" t="s">
        <v>9364</v>
      </c>
      <c r="E5337" s="339">
        <v>278000</v>
      </c>
      <c r="F5337" s="194">
        <v>2</v>
      </c>
      <c r="G5337" s="194">
        <v>2</v>
      </c>
      <c r="H5337" s="194" t="s">
        <v>10119</v>
      </c>
      <c r="I5337" s="194">
        <f t="shared" si="249"/>
        <v>0</v>
      </c>
      <c r="J5337" s="116" t="s">
        <v>10120</v>
      </c>
      <c r="K5337" s="116" t="s">
        <v>15977</v>
      </c>
      <c r="L5337" s="197">
        <v>45874</v>
      </c>
      <c r="M5337" s="116"/>
      <c r="N5337" s="197">
        <v>45902</v>
      </c>
      <c r="O5337" s="388">
        <f t="shared" si="250"/>
        <v>139000</v>
      </c>
      <c r="P5337" s="339">
        <f t="shared" si="251"/>
        <v>0</v>
      </c>
    </row>
    <row r="5338" spans="1:16" hidden="1" x14ac:dyDescent="0.25">
      <c r="A5338" s="116">
        <v>141762</v>
      </c>
      <c r="B5338" s="116">
        <v>6</v>
      </c>
      <c r="C5338" s="116">
        <v>1210100460</v>
      </c>
      <c r="D5338" s="116" t="s">
        <v>11071</v>
      </c>
      <c r="E5338" s="339">
        <v>220204</v>
      </c>
      <c r="F5338" s="194">
        <v>4</v>
      </c>
      <c r="G5338" s="194">
        <v>4</v>
      </c>
      <c r="H5338" s="194" t="s">
        <v>10119</v>
      </c>
      <c r="I5338" s="194">
        <f t="shared" si="249"/>
        <v>0</v>
      </c>
      <c r="J5338" s="116" t="s">
        <v>10120</v>
      </c>
      <c r="K5338" s="116" t="s">
        <v>15977</v>
      </c>
      <c r="L5338" s="197">
        <v>45874</v>
      </c>
      <c r="M5338" s="116"/>
      <c r="N5338" s="197">
        <v>45911</v>
      </c>
      <c r="O5338" s="388">
        <f t="shared" si="250"/>
        <v>55051</v>
      </c>
      <c r="P5338" s="339">
        <f t="shared" si="251"/>
        <v>0</v>
      </c>
    </row>
    <row r="5339" spans="1:16" hidden="1" x14ac:dyDescent="0.25">
      <c r="A5339" s="116">
        <v>141762</v>
      </c>
      <c r="B5339" s="116">
        <v>4</v>
      </c>
      <c r="C5339" s="116">
        <v>1211103460</v>
      </c>
      <c r="D5339" s="116" t="s">
        <v>16038</v>
      </c>
      <c r="E5339" s="339">
        <v>2211748</v>
      </c>
      <c r="F5339" s="194">
        <v>1</v>
      </c>
      <c r="G5339" s="194">
        <v>1</v>
      </c>
      <c r="H5339" s="194" t="s">
        <v>10119</v>
      </c>
      <c r="I5339" s="194">
        <f t="shared" si="249"/>
        <v>0</v>
      </c>
      <c r="J5339" s="116" t="s">
        <v>10120</v>
      </c>
      <c r="K5339" s="116" t="s">
        <v>15977</v>
      </c>
      <c r="L5339" s="197">
        <v>45874</v>
      </c>
      <c r="M5339" s="116"/>
      <c r="N5339" s="197">
        <v>45875</v>
      </c>
      <c r="O5339" s="388">
        <f t="shared" si="250"/>
        <v>2211748</v>
      </c>
      <c r="P5339" s="339">
        <f t="shared" si="251"/>
        <v>0</v>
      </c>
    </row>
    <row r="5340" spans="1:16" hidden="1" x14ac:dyDescent="0.25">
      <c r="A5340" s="116">
        <v>141762</v>
      </c>
      <c r="B5340" s="116">
        <v>7</v>
      </c>
      <c r="C5340" s="116">
        <v>1213102260</v>
      </c>
      <c r="D5340" s="116" t="s">
        <v>16170</v>
      </c>
      <c r="E5340" s="339">
        <v>561878</v>
      </c>
      <c r="F5340" s="194">
        <v>2</v>
      </c>
      <c r="G5340" s="194">
        <v>2</v>
      </c>
      <c r="H5340" s="194" t="s">
        <v>10119</v>
      </c>
      <c r="I5340" s="194">
        <f t="shared" si="249"/>
        <v>0</v>
      </c>
      <c r="J5340" s="116" t="s">
        <v>10120</v>
      </c>
      <c r="K5340" s="116" t="s">
        <v>15977</v>
      </c>
      <c r="L5340" s="197">
        <v>45874</v>
      </c>
      <c r="M5340" s="116"/>
      <c r="N5340" s="197">
        <v>45890</v>
      </c>
      <c r="O5340" s="388">
        <f t="shared" si="250"/>
        <v>280939</v>
      </c>
      <c r="P5340" s="339">
        <f t="shared" si="251"/>
        <v>0</v>
      </c>
    </row>
    <row r="5341" spans="1:16" hidden="1" x14ac:dyDescent="0.25">
      <c r="A5341" s="116">
        <v>141762</v>
      </c>
      <c r="B5341" s="116">
        <v>14</v>
      </c>
      <c r="C5341" s="116">
        <v>1219107390</v>
      </c>
      <c r="D5341" s="116" t="s">
        <v>16039</v>
      </c>
      <c r="E5341" s="339">
        <v>24178</v>
      </c>
      <c r="F5341" s="194">
        <v>2</v>
      </c>
      <c r="G5341" s="194">
        <v>2</v>
      </c>
      <c r="H5341" s="194" t="s">
        <v>10119</v>
      </c>
      <c r="I5341" s="194">
        <f t="shared" si="249"/>
        <v>0</v>
      </c>
      <c r="J5341" s="116" t="s">
        <v>10120</v>
      </c>
      <c r="K5341" s="116" t="s">
        <v>15977</v>
      </c>
      <c r="L5341" s="197">
        <v>45874</v>
      </c>
      <c r="M5341" s="116" t="s">
        <v>16044</v>
      </c>
      <c r="N5341" s="197">
        <v>45875</v>
      </c>
      <c r="O5341" s="388">
        <f t="shared" si="250"/>
        <v>12089</v>
      </c>
      <c r="P5341" s="339">
        <f t="shared" si="251"/>
        <v>0</v>
      </c>
    </row>
    <row r="5342" spans="1:16" hidden="1" x14ac:dyDescent="0.25">
      <c r="A5342" s="116">
        <v>141762</v>
      </c>
      <c r="B5342" s="116">
        <v>3</v>
      </c>
      <c r="C5342" s="116">
        <v>1220101340</v>
      </c>
      <c r="D5342" s="116" t="s">
        <v>17570</v>
      </c>
      <c r="E5342" s="339">
        <v>235523.8</v>
      </c>
      <c r="F5342" s="194">
        <v>20</v>
      </c>
      <c r="G5342" s="194">
        <v>20</v>
      </c>
      <c r="H5342" s="194" t="s">
        <v>10119</v>
      </c>
      <c r="I5342" s="194">
        <f t="shared" si="249"/>
        <v>0</v>
      </c>
      <c r="J5342" s="116" t="s">
        <v>10120</v>
      </c>
      <c r="K5342" s="116" t="s">
        <v>15977</v>
      </c>
      <c r="L5342" s="197">
        <v>45874</v>
      </c>
      <c r="M5342" s="116"/>
      <c r="N5342" s="197">
        <v>45875</v>
      </c>
      <c r="O5342" s="388">
        <f t="shared" si="250"/>
        <v>11776.189999999999</v>
      </c>
      <c r="P5342" s="339">
        <f t="shared" si="251"/>
        <v>0</v>
      </c>
    </row>
    <row r="5343" spans="1:16" hidden="1" x14ac:dyDescent="0.25">
      <c r="A5343" s="116">
        <v>141762</v>
      </c>
      <c r="B5343" s="116">
        <v>10</v>
      </c>
      <c r="C5343" s="116">
        <v>1222100000</v>
      </c>
      <c r="D5343" s="116" t="s">
        <v>15390</v>
      </c>
      <c r="E5343" s="339">
        <v>29387.88</v>
      </c>
      <c r="F5343" s="194">
        <v>2</v>
      </c>
      <c r="G5343" s="194">
        <v>2</v>
      </c>
      <c r="H5343" s="194" t="s">
        <v>10119</v>
      </c>
      <c r="I5343" s="194">
        <f t="shared" si="249"/>
        <v>0</v>
      </c>
      <c r="J5343" s="116" t="s">
        <v>10120</v>
      </c>
      <c r="K5343" s="116" t="s">
        <v>15977</v>
      </c>
      <c r="L5343" s="197">
        <v>45874</v>
      </c>
      <c r="M5343" s="116"/>
      <c r="N5343" s="197">
        <v>45875</v>
      </c>
      <c r="O5343" s="388">
        <f t="shared" si="250"/>
        <v>14693.94</v>
      </c>
      <c r="P5343" s="339">
        <f t="shared" si="251"/>
        <v>0</v>
      </c>
    </row>
    <row r="5344" spans="1:16" hidden="1" x14ac:dyDescent="0.25">
      <c r="A5344" s="116">
        <v>141762</v>
      </c>
      <c r="B5344" s="116">
        <v>9</v>
      </c>
      <c r="C5344" s="116">
        <v>1222100130</v>
      </c>
      <c r="D5344" s="116" t="s">
        <v>17594</v>
      </c>
      <c r="E5344" s="339">
        <v>78423</v>
      </c>
      <c r="F5344" s="194">
        <v>1</v>
      </c>
      <c r="G5344" s="194">
        <v>1</v>
      </c>
      <c r="H5344" s="194" t="s">
        <v>10119</v>
      </c>
      <c r="I5344" s="194">
        <f t="shared" si="249"/>
        <v>0</v>
      </c>
      <c r="J5344" s="116" t="s">
        <v>10120</v>
      </c>
      <c r="K5344" s="116" t="s">
        <v>15977</v>
      </c>
      <c r="L5344" s="197">
        <v>45874</v>
      </c>
      <c r="M5344" s="116"/>
      <c r="N5344" s="197">
        <v>45875</v>
      </c>
      <c r="O5344" s="388">
        <f t="shared" si="250"/>
        <v>78423</v>
      </c>
      <c r="P5344" s="339">
        <f t="shared" si="251"/>
        <v>0</v>
      </c>
    </row>
    <row r="5345" spans="1:16" hidden="1" x14ac:dyDescent="0.25">
      <c r="A5345" s="116">
        <v>141762</v>
      </c>
      <c r="B5345" s="116">
        <v>2</v>
      </c>
      <c r="C5345" s="116">
        <v>1228100280</v>
      </c>
      <c r="D5345" s="116" t="s">
        <v>10708</v>
      </c>
      <c r="E5345" s="339">
        <v>258215.6</v>
      </c>
      <c r="F5345" s="194">
        <v>20</v>
      </c>
      <c r="G5345" s="194">
        <v>20</v>
      </c>
      <c r="H5345" s="194" t="s">
        <v>10119</v>
      </c>
      <c r="I5345" s="194">
        <f t="shared" si="249"/>
        <v>0</v>
      </c>
      <c r="J5345" s="116" t="s">
        <v>10120</v>
      </c>
      <c r="K5345" s="116" t="s">
        <v>15977</v>
      </c>
      <c r="L5345" s="197">
        <v>45874</v>
      </c>
      <c r="M5345" s="116"/>
      <c r="N5345" s="197">
        <v>45875</v>
      </c>
      <c r="O5345" s="388">
        <f t="shared" si="250"/>
        <v>12910.78</v>
      </c>
      <c r="P5345" s="339">
        <f t="shared" si="251"/>
        <v>0</v>
      </c>
    </row>
    <row r="5346" spans="1:16" hidden="1" x14ac:dyDescent="0.25">
      <c r="A5346" s="116">
        <v>141762</v>
      </c>
      <c r="B5346" s="116">
        <v>8</v>
      </c>
      <c r="C5346" s="116">
        <v>1230100160</v>
      </c>
      <c r="D5346" s="116" t="s">
        <v>17469</v>
      </c>
      <c r="E5346" s="339">
        <v>111909.8</v>
      </c>
      <c r="F5346" s="194">
        <v>4</v>
      </c>
      <c r="G5346" s="194">
        <v>4</v>
      </c>
      <c r="H5346" s="194" t="s">
        <v>10119</v>
      </c>
      <c r="I5346" s="194">
        <f t="shared" si="249"/>
        <v>0</v>
      </c>
      <c r="J5346" s="116" t="s">
        <v>10120</v>
      </c>
      <c r="K5346" s="116" t="s">
        <v>15977</v>
      </c>
      <c r="L5346" s="197">
        <v>45874</v>
      </c>
      <c r="M5346" s="116"/>
      <c r="N5346" s="197">
        <v>45875</v>
      </c>
      <c r="O5346" s="388">
        <f t="shared" si="250"/>
        <v>27977.45</v>
      </c>
      <c r="P5346" s="339">
        <f t="shared" si="251"/>
        <v>0</v>
      </c>
    </row>
    <row r="5347" spans="1:16" hidden="1" x14ac:dyDescent="0.25">
      <c r="A5347" s="116">
        <v>141762</v>
      </c>
      <c r="B5347" s="116">
        <v>13</v>
      </c>
      <c r="C5347" s="116">
        <v>1233100310</v>
      </c>
      <c r="D5347" s="116" t="s">
        <v>15509</v>
      </c>
      <c r="E5347" s="339">
        <v>286449.5</v>
      </c>
      <c r="F5347" s="194">
        <v>50</v>
      </c>
      <c r="G5347" s="194">
        <v>50</v>
      </c>
      <c r="H5347" s="194" t="s">
        <v>10119</v>
      </c>
      <c r="I5347" s="194">
        <f t="shared" si="249"/>
        <v>0</v>
      </c>
      <c r="J5347" s="116" t="s">
        <v>10120</v>
      </c>
      <c r="K5347" s="116" t="s">
        <v>15977</v>
      </c>
      <c r="L5347" s="197">
        <v>45874</v>
      </c>
      <c r="M5347" s="116"/>
      <c r="N5347" s="197">
        <v>45875</v>
      </c>
      <c r="O5347" s="388">
        <f t="shared" si="250"/>
        <v>5728.99</v>
      </c>
      <c r="P5347" s="339">
        <f t="shared" si="251"/>
        <v>0</v>
      </c>
    </row>
    <row r="5348" spans="1:16" hidden="1" x14ac:dyDescent="0.25">
      <c r="A5348" s="116">
        <v>141762</v>
      </c>
      <c r="B5348" s="116">
        <v>11</v>
      </c>
      <c r="C5348" s="116">
        <v>1234100090</v>
      </c>
      <c r="D5348" s="116" t="s">
        <v>10383</v>
      </c>
      <c r="E5348" s="339">
        <v>54179</v>
      </c>
      <c r="F5348" s="194">
        <v>2</v>
      </c>
      <c r="G5348" s="194">
        <v>2</v>
      </c>
      <c r="H5348" s="194" t="s">
        <v>10119</v>
      </c>
      <c r="I5348" s="194">
        <f t="shared" si="249"/>
        <v>0</v>
      </c>
      <c r="J5348" s="116" t="s">
        <v>10120</v>
      </c>
      <c r="K5348" s="116" t="s">
        <v>15977</v>
      </c>
      <c r="L5348" s="197">
        <v>45874</v>
      </c>
      <c r="M5348" s="116"/>
      <c r="N5348" s="197">
        <v>45875</v>
      </c>
      <c r="O5348" s="388">
        <f t="shared" si="250"/>
        <v>27089.5</v>
      </c>
      <c r="P5348" s="339">
        <f t="shared" si="251"/>
        <v>0</v>
      </c>
    </row>
    <row r="5349" spans="1:16" hidden="1" x14ac:dyDescent="0.25">
      <c r="A5349" s="116">
        <v>141762</v>
      </c>
      <c r="B5349" s="116">
        <v>5</v>
      </c>
      <c r="C5349" s="116">
        <v>1234100620</v>
      </c>
      <c r="D5349" s="116" t="s">
        <v>15361</v>
      </c>
      <c r="E5349" s="339">
        <v>201587</v>
      </c>
      <c r="F5349" s="194">
        <v>1</v>
      </c>
      <c r="G5349" s="194">
        <v>1</v>
      </c>
      <c r="H5349" s="194" t="s">
        <v>10119</v>
      </c>
      <c r="I5349" s="194">
        <f t="shared" si="249"/>
        <v>0</v>
      </c>
      <c r="J5349" s="116" t="s">
        <v>10120</v>
      </c>
      <c r="K5349" s="116" t="s">
        <v>15977</v>
      </c>
      <c r="L5349" s="197">
        <v>45874</v>
      </c>
      <c r="M5349" s="116" t="s">
        <v>16043</v>
      </c>
      <c r="N5349" s="197">
        <v>45875</v>
      </c>
      <c r="O5349" s="388">
        <f t="shared" si="250"/>
        <v>201587</v>
      </c>
      <c r="P5349" s="339">
        <f t="shared" si="251"/>
        <v>0</v>
      </c>
    </row>
    <row r="5350" spans="1:16" hidden="1" x14ac:dyDescent="0.25">
      <c r="A5350" s="116">
        <v>141762</v>
      </c>
      <c r="B5350" s="116">
        <v>12</v>
      </c>
      <c r="C5350" s="116">
        <v>1242100040</v>
      </c>
      <c r="D5350" s="116" t="s">
        <v>10131</v>
      </c>
      <c r="E5350" s="339">
        <v>5153.3</v>
      </c>
      <c r="F5350" s="194">
        <v>10</v>
      </c>
      <c r="G5350" s="194">
        <v>10</v>
      </c>
      <c r="H5350" s="194" t="s">
        <v>10119</v>
      </c>
      <c r="I5350" s="194">
        <f t="shared" si="249"/>
        <v>0</v>
      </c>
      <c r="J5350" s="116" t="s">
        <v>10120</v>
      </c>
      <c r="K5350" s="116" t="s">
        <v>15977</v>
      </c>
      <c r="L5350" s="197">
        <v>45874</v>
      </c>
      <c r="M5350" s="116"/>
      <c r="N5350" s="197">
        <v>45911</v>
      </c>
      <c r="O5350" s="388">
        <f t="shared" si="250"/>
        <v>515.33000000000004</v>
      </c>
      <c r="P5350" s="339">
        <f t="shared" si="251"/>
        <v>0</v>
      </c>
    </row>
    <row r="5351" spans="1:16" hidden="1" x14ac:dyDescent="0.25">
      <c r="A5351" s="116">
        <v>141763</v>
      </c>
      <c r="B5351" s="116">
        <v>2</v>
      </c>
      <c r="C5351" s="116">
        <v>1217100800</v>
      </c>
      <c r="D5351" s="116" t="s">
        <v>16175</v>
      </c>
      <c r="E5351" s="339">
        <v>79652</v>
      </c>
      <c r="F5351" s="194">
        <v>100</v>
      </c>
      <c r="G5351" s="194">
        <f>50+50</f>
        <v>100</v>
      </c>
      <c r="H5351" s="194" t="s">
        <v>10119</v>
      </c>
      <c r="I5351" s="194">
        <f t="shared" si="249"/>
        <v>0</v>
      </c>
      <c r="J5351" s="116" t="s">
        <v>10120</v>
      </c>
      <c r="K5351" s="116" t="s">
        <v>15977</v>
      </c>
      <c r="L5351" s="197">
        <v>45874</v>
      </c>
      <c r="M5351" s="116" t="s">
        <v>16395</v>
      </c>
      <c r="N5351" s="197">
        <v>45902</v>
      </c>
      <c r="O5351" s="388">
        <f t="shared" si="250"/>
        <v>796.52</v>
      </c>
      <c r="P5351" s="339">
        <f t="shared" si="251"/>
        <v>0</v>
      </c>
    </row>
    <row r="5352" spans="1:16" hidden="1" x14ac:dyDescent="0.25">
      <c r="A5352" s="116">
        <v>141763</v>
      </c>
      <c r="B5352" s="116">
        <v>1</v>
      </c>
      <c r="C5352" s="116">
        <v>1219101670</v>
      </c>
      <c r="D5352" s="116" t="s">
        <v>15235</v>
      </c>
      <c r="E5352" s="339">
        <v>2980.1</v>
      </c>
      <c r="F5352" s="194">
        <v>10</v>
      </c>
      <c r="G5352" s="194">
        <v>10</v>
      </c>
      <c r="H5352" s="194" t="s">
        <v>10119</v>
      </c>
      <c r="I5352" s="194">
        <f t="shared" si="249"/>
        <v>0</v>
      </c>
      <c r="J5352" s="116" t="s">
        <v>10120</v>
      </c>
      <c r="K5352" s="116" t="s">
        <v>15977</v>
      </c>
      <c r="L5352" s="197">
        <v>45874</v>
      </c>
      <c r="M5352" s="116"/>
      <c r="N5352" s="197">
        <v>45875</v>
      </c>
      <c r="O5352" s="388">
        <f t="shared" si="250"/>
        <v>298.01</v>
      </c>
      <c r="P5352" s="339">
        <f t="shared" si="251"/>
        <v>0</v>
      </c>
    </row>
    <row r="5353" spans="1:16" hidden="1" x14ac:dyDescent="0.25">
      <c r="A5353" s="116">
        <v>141763</v>
      </c>
      <c r="B5353" s="116">
        <v>3</v>
      </c>
      <c r="C5353" s="116">
        <v>1226101880</v>
      </c>
      <c r="D5353" s="116" t="s">
        <v>17532</v>
      </c>
      <c r="E5353" s="339">
        <v>2850</v>
      </c>
      <c r="F5353" s="194">
        <v>10</v>
      </c>
      <c r="G5353" s="194">
        <v>10</v>
      </c>
      <c r="H5353" s="194" t="s">
        <v>10119</v>
      </c>
      <c r="I5353" s="194">
        <f t="shared" si="249"/>
        <v>0</v>
      </c>
      <c r="J5353" s="116" t="s">
        <v>10120</v>
      </c>
      <c r="K5353" s="116" t="s">
        <v>15977</v>
      </c>
      <c r="L5353" s="197">
        <v>45874</v>
      </c>
      <c r="M5353" s="116"/>
      <c r="N5353" s="197">
        <v>45875</v>
      </c>
      <c r="O5353" s="388">
        <f t="shared" si="250"/>
        <v>285</v>
      </c>
      <c r="P5353" s="339">
        <f t="shared" si="251"/>
        <v>0</v>
      </c>
    </row>
    <row r="5354" spans="1:16" hidden="1" x14ac:dyDescent="0.25">
      <c r="A5354" s="116">
        <v>141772</v>
      </c>
      <c r="B5354" s="116">
        <v>3</v>
      </c>
      <c r="C5354" s="116">
        <v>1016100000</v>
      </c>
      <c r="D5354" s="116" t="s">
        <v>10650</v>
      </c>
      <c r="E5354" s="339">
        <v>20840</v>
      </c>
      <c r="F5354" s="194">
        <v>2</v>
      </c>
      <c r="G5354" s="194">
        <v>2</v>
      </c>
      <c r="H5354" s="194" t="s">
        <v>10119</v>
      </c>
      <c r="I5354" s="194">
        <f t="shared" si="249"/>
        <v>0</v>
      </c>
      <c r="J5354" s="116" t="s">
        <v>10120</v>
      </c>
      <c r="K5354" s="116" t="s">
        <v>15893</v>
      </c>
      <c r="L5354" s="197">
        <v>45869</v>
      </c>
      <c r="M5354" s="116"/>
      <c r="N5354" s="197">
        <v>45869</v>
      </c>
      <c r="O5354" s="388">
        <f t="shared" si="250"/>
        <v>10420</v>
      </c>
      <c r="P5354" s="339">
        <f t="shared" si="251"/>
        <v>0</v>
      </c>
    </row>
    <row r="5355" spans="1:16" hidden="1" x14ac:dyDescent="0.25">
      <c r="A5355" s="116">
        <v>141772</v>
      </c>
      <c r="B5355" s="116">
        <v>1</v>
      </c>
      <c r="C5355" s="116">
        <v>1016100010</v>
      </c>
      <c r="D5355" s="116" t="s">
        <v>10705</v>
      </c>
      <c r="E5355" s="339">
        <v>44407.12</v>
      </c>
      <c r="F5355" s="194">
        <v>2</v>
      </c>
      <c r="G5355" s="194">
        <v>2</v>
      </c>
      <c r="H5355" s="194" t="s">
        <v>10119</v>
      </c>
      <c r="I5355" s="194">
        <f t="shared" si="249"/>
        <v>0</v>
      </c>
      <c r="J5355" s="116" t="s">
        <v>10120</v>
      </c>
      <c r="K5355" s="116" t="s">
        <v>15893</v>
      </c>
      <c r="L5355" s="197">
        <v>45869</v>
      </c>
      <c r="M5355" s="116"/>
      <c r="N5355" s="197">
        <v>45869</v>
      </c>
      <c r="O5355" s="388">
        <f t="shared" si="250"/>
        <v>22203.56</v>
      </c>
      <c r="P5355" s="339">
        <f t="shared" si="251"/>
        <v>0</v>
      </c>
    </row>
    <row r="5356" spans="1:16" hidden="1" x14ac:dyDescent="0.25">
      <c r="A5356" s="116">
        <v>141772</v>
      </c>
      <c r="B5356" s="116">
        <v>2</v>
      </c>
      <c r="C5356" s="116">
        <v>1016101250</v>
      </c>
      <c r="D5356" s="116" t="s">
        <v>11152</v>
      </c>
      <c r="E5356" s="339">
        <v>2007.49</v>
      </c>
      <c r="F5356" s="194">
        <v>1</v>
      </c>
      <c r="G5356" s="194">
        <v>1</v>
      </c>
      <c r="H5356" s="194" t="s">
        <v>10119</v>
      </c>
      <c r="I5356" s="194">
        <f t="shared" si="249"/>
        <v>0</v>
      </c>
      <c r="J5356" s="116" t="s">
        <v>10120</v>
      </c>
      <c r="K5356" s="116" t="s">
        <v>15893</v>
      </c>
      <c r="L5356" s="197">
        <v>45869</v>
      </c>
      <c r="M5356" s="116"/>
      <c r="N5356" s="197">
        <v>45869</v>
      </c>
      <c r="O5356" s="388">
        <f t="shared" si="250"/>
        <v>2007.49</v>
      </c>
      <c r="P5356" s="339">
        <f t="shared" si="251"/>
        <v>0</v>
      </c>
    </row>
    <row r="5357" spans="1:16" hidden="1" x14ac:dyDescent="0.25">
      <c r="A5357" s="116">
        <v>141772</v>
      </c>
      <c r="B5357" s="116">
        <v>5</v>
      </c>
      <c r="C5357" s="116">
        <v>1213100240</v>
      </c>
      <c r="D5357" s="116" t="s">
        <v>15569</v>
      </c>
      <c r="E5357" s="339">
        <v>226980</v>
      </c>
      <c r="F5357" s="194">
        <v>20</v>
      </c>
      <c r="G5357" s="194">
        <v>20</v>
      </c>
      <c r="H5357" s="194" t="s">
        <v>10119</v>
      </c>
      <c r="I5357" s="194">
        <f t="shared" si="249"/>
        <v>0</v>
      </c>
      <c r="J5357" s="116" t="s">
        <v>10120</v>
      </c>
      <c r="K5357" s="116" t="s">
        <v>15893</v>
      </c>
      <c r="L5357" s="197">
        <v>45869</v>
      </c>
      <c r="M5357" s="116"/>
      <c r="N5357" s="197">
        <v>45869</v>
      </c>
      <c r="O5357" s="388">
        <f t="shared" si="250"/>
        <v>11349</v>
      </c>
      <c r="P5357" s="339">
        <f t="shared" si="251"/>
        <v>0</v>
      </c>
    </row>
    <row r="5358" spans="1:16" hidden="1" x14ac:dyDescent="0.25">
      <c r="A5358" s="116">
        <v>141772</v>
      </c>
      <c r="B5358" s="116">
        <v>4</v>
      </c>
      <c r="C5358" s="116">
        <v>1213101730</v>
      </c>
      <c r="D5358" s="116" t="s">
        <v>10564</v>
      </c>
      <c r="E5358" s="339">
        <v>24351.599999999999</v>
      </c>
      <c r="F5358" s="194">
        <v>40</v>
      </c>
      <c r="G5358" s="194">
        <v>40</v>
      </c>
      <c r="H5358" s="194" t="s">
        <v>10119</v>
      </c>
      <c r="I5358" s="194">
        <f t="shared" si="249"/>
        <v>0</v>
      </c>
      <c r="J5358" s="116" t="s">
        <v>10120</v>
      </c>
      <c r="K5358" s="116" t="s">
        <v>15893</v>
      </c>
      <c r="L5358" s="197">
        <v>45869</v>
      </c>
      <c r="M5358" s="116"/>
      <c r="N5358" s="197">
        <v>45869</v>
      </c>
      <c r="O5358" s="388">
        <f t="shared" si="250"/>
        <v>608.79</v>
      </c>
      <c r="P5358" s="339">
        <f t="shared" si="251"/>
        <v>0</v>
      </c>
    </row>
    <row r="5359" spans="1:16" hidden="1" x14ac:dyDescent="0.25">
      <c r="A5359" s="116">
        <v>141772</v>
      </c>
      <c r="B5359" s="116">
        <v>9</v>
      </c>
      <c r="C5359" s="116">
        <v>1213103170</v>
      </c>
      <c r="D5359" s="116" t="s">
        <v>16171</v>
      </c>
      <c r="E5359" s="339">
        <v>55117.5</v>
      </c>
      <c r="F5359" s="194">
        <v>3</v>
      </c>
      <c r="G5359" s="194">
        <v>3</v>
      </c>
      <c r="H5359" s="194" t="s">
        <v>10119</v>
      </c>
      <c r="I5359" s="194">
        <f t="shared" si="249"/>
        <v>0</v>
      </c>
      <c r="J5359" s="116" t="s">
        <v>10120</v>
      </c>
      <c r="K5359" s="116" t="s">
        <v>15893</v>
      </c>
      <c r="L5359" s="197">
        <v>45869</v>
      </c>
      <c r="M5359" s="116"/>
      <c r="N5359" s="197">
        <v>45869</v>
      </c>
      <c r="O5359" s="388">
        <f t="shared" si="250"/>
        <v>18372.5</v>
      </c>
      <c r="P5359" s="339">
        <f t="shared" si="251"/>
        <v>0</v>
      </c>
    </row>
    <row r="5360" spans="1:16" hidden="1" x14ac:dyDescent="0.25">
      <c r="A5360" s="116">
        <v>141772</v>
      </c>
      <c r="B5360" s="116">
        <v>11</v>
      </c>
      <c r="C5360" s="116">
        <v>1213103180</v>
      </c>
      <c r="D5360" s="116" t="s">
        <v>16171</v>
      </c>
      <c r="E5360" s="339">
        <v>49800</v>
      </c>
      <c r="F5360" s="194">
        <v>3</v>
      </c>
      <c r="G5360" s="194">
        <v>3</v>
      </c>
      <c r="H5360" s="194" t="s">
        <v>10119</v>
      </c>
      <c r="I5360" s="194">
        <f t="shared" si="249"/>
        <v>0</v>
      </c>
      <c r="J5360" s="116" t="s">
        <v>10120</v>
      </c>
      <c r="K5360" s="116" t="s">
        <v>15893</v>
      </c>
      <c r="L5360" s="197">
        <v>45869</v>
      </c>
      <c r="M5360" s="116"/>
      <c r="N5360" s="197">
        <v>45908</v>
      </c>
      <c r="O5360" s="388">
        <f t="shared" si="250"/>
        <v>16600</v>
      </c>
      <c r="P5360" s="339">
        <f t="shared" si="251"/>
        <v>0</v>
      </c>
    </row>
    <row r="5361" spans="1:16" hidden="1" x14ac:dyDescent="0.25">
      <c r="A5361" s="116">
        <v>141772</v>
      </c>
      <c r="B5361" s="116">
        <v>6</v>
      </c>
      <c r="C5361" s="116">
        <v>1213103190</v>
      </c>
      <c r="D5361" s="116" t="s">
        <v>17494</v>
      </c>
      <c r="E5361" s="339">
        <v>50700</v>
      </c>
      <c r="F5361" s="194">
        <v>3</v>
      </c>
      <c r="G5361" s="194">
        <v>3</v>
      </c>
      <c r="H5361" s="194" t="s">
        <v>10119</v>
      </c>
      <c r="I5361" s="194">
        <f t="shared" si="249"/>
        <v>0</v>
      </c>
      <c r="J5361" s="116" t="s">
        <v>10120</v>
      </c>
      <c r="K5361" s="116" t="s">
        <v>15893</v>
      </c>
      <c r="L5361" s="197">
        <v>45869</v>
      </c>
      <c r="M5361" s="116"/>
      <c r="N5361" s="197">
        <v>45869</v>
      </c>
      <c r="O5361" s="388">
        <f t="shared" si="250"/>
        <v>16900</v>
      </c>
      <c r="P5361" s="339">
        <f t="shared" si="251"/>
        <v>0</v>
      </c>
    </row>
    <row r="5362" spans="1:16" hidden="1" x14ac:dyDescent="0.25">
      <c r="A5362" s="116">
        <v>141772</v>
      </c>
      <c r="B5362" s="116">
        <v>8</v>
      </c>
      <c r="C5362" s="116">
        <v>1213103200</v>
      </c>
      <c r="D5362" s="116" t="s">
        <v>16172</v>
      </c>
      <c r="E5362" s="339">
        <v>50700</v>
      </c>
      <c r="F5362" s="194">
        <v>3</v>
      </c>
      <c r="G5362" s="194">
        <f>1+2</f>
        <v>3</v>
      </c>
      <c r="H5362" s="194" t="s">
        <v>10119</v>
      </c>
      <c r="I5362" s="194">
        <f t="shared" si="249"/>
        <v>0</v>
      </c>
      <c r="J5362" s="116" t="s">
        <v>10120</v>
      </c>
      <c r="K5362" s="116" t="s">
        <v>15893</v>
      </c>
      <c r="L5362" s="197">
        <v>45869</v>
      </c>
      <c r="M5362" s="116" t="s">
        <v>16494</v>
      </c>
      <c r="N5362" s="197">
        <v>45908</v>
      </c>
      <c r="O5362" s="388">
        <f t="shared" si="250"/>
        <v>16900</v>
      </c>
      <c r="P5362" s="339">
        <f t="shared" si="251"/>
        <v>0</v>
      </c>
    </row>
    <row r="5363" spans="1:16" hidden="1" x14ac:dyDescent="0.25">
      <c r="A5363" s="116">
        <v>141772</v>
      </c>
      <c r="B5363" s="116">
        <v>10</v>
      </c>
      <c r="C5363" s="116">
        <v>1213103380</v>
      </c>
      <c r="D5363" s="116" t="s">
        <v>16173</v>
      </c>
      <c r="E5363" s="339">
        <v>51099.99</v>
      </c>
      <c r="F5363" s="194">
        <v>3</v>
      </c>
      <c r="G5363" s="194">
        <f>2+1</f>
        <v>3</v>
      </c>
      <c r="H5363" s="194" t="s">
        <v>10119</v>
      </c>
      <c r="I5363" s="194">
        <f t="shared" ref="I5363:I5426" si="252">+F5363-G5363</f>
        <v>0</v>
      </c>
      <c r="J5363" s="116" t="s">
        <v>10120</v>
      </c>
      <c r="K5363" s="116" t="s">
        <v>15893</v>
      </c>
      <c r="L5363" s="197">
        <v>45869</v>
      </c>
      <c r="M5363" s="116" t="s">
        <v>16495</v>
      </c>
      <c r="N5363" s="197">
        <v>45908</v>
      </c>
      <c r="O5363" s="388">
        <f t="shared" ref="O5363:O5426" si="253">+E5363/F5363</f>
        <v>17033.329999999998</v>
      </c>
      <c r="P5363" s="339">
        <f t="shared" ref="P5363:P5426" si="254">+O5363*I5363</f>
        <v>0</v>
      </c>
    </row>
    <row r="5364" spans="1:16" hidden="1" x14ac:dyDescent="0.25">
      <c r="A5364" s="116">
        <v>141772</v>
      </c>
      <c r="B5364" s="116">
        <v>7</v>
      </c>
      <c r="C5364" s="116">
        <v>1213103760</v>
      </c>
      <c r="D5364" s="116" t="s">
        <v>16174</v>
      </c>
      <c r="E5364" s="339">
        <v>49800</v>
      </c>
      <c r="F5364" s="194">
        <v>3</v>
      </c>
      <c r="G5364" s="194">
        <f>1+2</f>
        <v>3</v>
      </c>
      <c r="H5364" s="194" t="s">
        <v>10119</v>
      </c>
      <c r="I5364" s="194">
        <f t="shared" si="252"/>
        <v>0</v>
      </c>
      <c r="J5364" s="116" t="s">
        <v>10120</v>
      </c>
      <c r="K5364" s="116" t="s">
        <v>15893</v>
      </c>
      <c r="L5364" s="197">
        <v>45869</v>
      </c>
      <c r="M5364" s="116" t="s">
        <v>16494</v>
      </c>
      <c r="N5364" s="197">
        <v>45908</v>
      </c>
      <c r="O5364" s="388">
        <f t="shared" si="253"/>
        <v>16600</v>
      </c>
      <c r="P5364" s="339">
        <f t="shared" si="254"/>
        <v>0</v>
      </c>
    </row>
    <row r="5365" spans="1:16" hidden="1" x14ac:dyDescent="0.25">
      <c r="A5365" s="116">
        <v>141772</v>
      </c>
      <c r="B5365" s="116">
        <v>14</v>
      </c>
      <c r="C5365" s="116">
        <v>1219102820</v>
      </c>
      <c r="D5365" s="116" t="s">
        <v>11212</v>
      </c>
      <c r="E5365" s="339">
        <v>48390</v>
      </c>
      <c r="F5365" s="194">
        <v>10</v>
      </c>
      <c r="G5365" s="194">
        <f>6+4</f>
        <v>10</v>
      </c>
      <c r="H5365" s="194" t="s">
        <v>10119</v>
      </c>
      <c r="I5365" s="194">
        <f t="shared" si="252"/>
        <v>0</v>
      </c>
      <c r="J5365" s="116" t="s">
        <v>10120</v>
      </c>
      <c r="K5365" s="116" t="s">
        <v>15893</v>
      </c>
      <c r="L5365" s="197">
        <v>45869</v>
      </c>
      <c r="M5365" s="116" t="s">
        <v>16496</v>
      </c>
      <c r="N5365" s="197">
        <v>45908</v>
      </c>
      <c r="O5365" s="388">
        <f t="shared" si="253"/>
        <v>4839</v>
      </c>
      <c r="P5365" s="339">
        <f t="shared" si="254"/>
        <v>0</v>
      </c>
    </row>
    <row r="5366" spans="1:16" hidden="1" x14ac:dyDescent="0.25">
      <c r="A5366" s="116">
        <v>141772</v>
      </c>
      <c r="B5366" s="116">
        <v>17</v>
      </c>
      <c r="C5366" s="116">
        <v>1219102950</v>
      </c>
      <c r="D5366" s="116" t="s">
        <v>16177</v>
      </c>
      <c r="E5366" s="339">
        <v>15310</v>
      </c>
      <c r="F5366" s="194">
        <v>10</v>
      </c>
      <c r="G5366" s="194">
        <f>3+7</f>
        <v>10</v>
      </c>
      <c r="H5366" s="194" t="s">
        <v>10119</v>
      </c>
      <c r="I5366" s="194">
        <f t="shared" si="252"/>
        <v>0</v>
      </c>
      <c r="J5366" s="116" t="s">
        <v>10120</v>
      </c>
      <c r="K5366" s="116" t="s">
        <v>15893</v>
      </c>
      <c r="L5366" s="197">
        <v>45869</v>
      </c>
      <c r="M5366" s="116" t="s">
        <v>16498</v>
      </c>
      <c r="N5366" s="197">
        <v>45908</v>
      </c>
      <c r="O5366" s="388">
        <f t="shared" si="253"/>
        <v>1531</v>
      </c>
      <c r="P5366" s="339">
        <f t="shared" si="254"/>
        <v>0</v>
      </c>
    </row>
    <row r="5367" spans="1:16" hidden="1" x14ac:dyDescent="0.25">
      <c r="A5367" s="116">
        <v>141772</v>
      </c>
      <c r="B5367" s="116">
        <v>16</v>
      </c>
      <c r="C5367" s="116">
        <v>1219103070</v>
      </c>
      <c r="D5367" s="116" t="s">
        <v>16178</v>
      </c>
      <c r="E5367" s="339">
        <v>30750</v>
      </c>
      <c r="F5367" s="194">
        <v>10</v>
      </c>
      <c r="G5367" s="194">
        <v>10</v>
      </c>
      <c r="H5367" s="194" t="s">
        <v>10119</v>
      </c>
      <c r="I5367" s="194">
        <f t="shared" si="252"/>
        <v>0</v>
      </c>
      <c r="J5367" s="116" t="s">
        <v>10120</v>
      </c>
      <c r="K5367" s="116" t="s">
        <v>15893</v>
      </c>
      <c r="L5367" s="197">
        <v>45869</v>
      </c>
      <c r="M5367" s="116"/>
      <c r="N5367" s="197">
        <v>45911</v>
      </c>
      <c r="O5367" s="388">
        <f t="shared" si="253"/>
        <v>3075</v>
      </c>
      <c r="P5367" s="339">
        <f t="shared" si="254"/>
        <v>0</v>
      </c>
    </row>
    <row r="5368" spans="1:16" hidden="1" x14ac:dyDescent="0.25">
      <c r="A5368" s="116">
        <v>141772</v>
      </c>
      <c r="B5368" s="116">
        <v>18</v>
      </c>
      <c r="C5368" s="116">
        <v>1233100280</v>
      </c>
      <c r="D5368" s="116" t="s">
        <v>17464</v>
      </c>
      <c r="E5368" s="339">
        <v>46832.76</v>
      </c>
      <c r="F5368" s="194">
        <v>18</v>
      </c>
      <c r="G5368" s="194">
        <v>18</v>
      </c>
      <c r="H5368" s="194" t="s">
        <v>10119</v>
      </c>
      <c r="I5368" s="194">
        <f t="shared" si="252"/>
        <v>0</v>
      </c>
      <c r="J5368" s="116" t="s">
        <v>10120</v>
      </c>
      <c r="K5368" s="116" t="s">
        <v>15893</v>
      </c>
      <c r="L5368" s="197">
        <v>45869</v>
      </c>
      <c r="M5368" s="116"/>
      <c r="N5368" s="197">
        <v>45869</v>
      </c>
      <c r="O5368" s="388">
        <f t="shared" si="253"/>
        <v>2601.8200000000002</v>
      </c>
      <c r="P5368" s="339">
        <f t="shared" si="254"/>
        <v>0</v>
      </c>
    </row>
    <row r="5369" spans="1:16" hidden="1" x14ac:dyDescent="0.25">
      <c r="A5369" s="116">
        <v>141772</v>
      </c>
      <c r="B5369" s="116">
        <v>13</v>
      </c>
      <c r="C5369" s="116">
        <v>1233100580</v>
      </c>
      <c r="D5369" s="116" t="s">
        <v>16187</v>
      </c>
      <c r="E5369" s="339">
        <v>41372.699999999997</v>
      </c>
      <c r="F5369" s="194">
        <v>10</v>
      </c>
      <c r="G5369" s="194">
        <v>10</v>
      </c>
      <c r="H5369" s="194" t="s">
        <v>10119</v>
      </c>
      <c r="I5369" s="194">
        <f t="shared" si="252"/>
        <v>0</v>
      </c>
      <c r="J5369" s="116" t="s">
        <v>10120</v>
      </c>
      <c r="K5369" s="116" t="s">
        <v>15893</v>
      </c>
      <c r="L5369" s="197">
        <v>45869</v>
      </c>
      <c r="M5369" s="116"/>
      <c r="N5369" s="197">
        <v>45869</v>
      </c>
      <c r="O5369" s="388">
        <f t="shared" si="253"/>
        <v>4137.2699999999995</v>
      </c>
      <c r="P5369" s="339">
        <f t="shared" si="254"/>
        <v>0</v>
      </c>
    </row>
    <row r="5370" spans="1:16" hidden="1" x14ac:dyDescent="0.25">
      <c r="A5370" s="116">
        <v>141772</v>
      </c>
      <c r="B5370" s="116">
        <v>19</v>
      </c>
      <c r="C5370" s="116">
        <v>1233101500</v>
      </c>
      <c r="D5370" s="116" t="s">
        <v>16188</v>
      </c>
      <c r="E5370" s="339">
        <v>41839</v>
      </c>
      <c r="F5370" s="194">
        <v>50</v>
      </c>
      <c r="G5370" s="194">
        <v>50</v>
      </c>
      <c r="H5370" s="194" t="s">
        <v>10119</v>
      </c>
      <c r="I5370" s="194">
        <f t="shared" si="252"/>
        <v>0</v>
      </c>
      <c r="J5370" s="116" t="s">
        <v>10120</v>
      </c>
      <c r="K5370" s="116" t="s">
        <v>15893</v>
      </c>
      <c r="L5370" s="197">
        <v>45869</v>
      </c>
      <c r="M5370" s="116"/>
      <c r="N5370" s="197">
        <v>45869</v>
      </c>
      <c r="O5370" s="388">
        <f t="shared" si="253"/>
        <v>836.78</v>
      </c>
      <c r="P5370" s="339">
        <f t="shared" si="254"/>
        <v>0</v>
      </c>
    </row>
    <row r="5371" spans="1:16" hidden="1" x14ac:dyDescent="0.25">
      <c r="A5371" s="116">
        <v>141772</v>
      </c>
      <c r="B5371" s="116">
        <v>15</v>
      </c>
      <c r="C5371" s="116">
        <v>1233101510</v>
      </c>
      <c r="D5371" s="116" t="s">
        <v>16189</v>
      </c>
      <c r="E5371" s="339">
        <v>27306.65</v>
      </c>
      <c r="F5371" s="194">
        <v>5</v>
      </c>
      <c r="G5371" s="194">
        <f>3+2</f>
        <v>5</v>
      </c>
      <c r="H5371" s="194" t="s">
        <v>10119</v>
      </c>
      <c r="I5371" s="194">
        <f t="shared" si="252"/>
        <v>0</v>
      </c>
      <c r="J5371" s="116" t="s">
        <v>10120</v>
      </c>
      <c r="K5371" s="116" t="s">
        <v>15893</v>
      </c>
      <c r="L5371" s="197">
        <v>45869</v>
      </c>
      <c r="M5371" s="116" t="s">
        <v>16497</v>
      </c>
      <c r="N5371" s="197">
        <v>45908</v>
      </c>
      <c r="O5371" s="388">
        <f t="shared" si="253"/>
        <v>5461.33</v>
      </c>
      <c r="P5371" s="339">
        <f t="shared" si="254"/>
        <v>0</v>
      </c>
    </row>
    <row r="5372" spans="1:16" hidden="1" x14ac:dyDescent="0.25">
      <c r="A5372" s="116">
        <v>141772</v>
      </c>
      <c r="B5372" s="116">
        <v>12</v>
      </c>
      <c r="C5372" s="116">
        <v>1242100040</v>
      </c>
      <c r="D5372" s="116" t="s">
        <v>10131</v>
      </c>
      <c r="E5372" s="339">
        <v>5153.3</v>
      </c>
      <c r="F5372" s="194">
        <v>10</v>
      </c>
      <c r="G5372" s="194">
        <v>10</v>
      </c>
      <c r="H5372" s="194" t="s">
        <v>10119</v>
      </c>
      <c r="I5372" s="194">
        <f t="shared" si="252"/>
        <v>0</v>
      </c>
      <c r="J5372" s="116" t="s">
        <v>10120</v>
      </c>
      <c r="K5372" s="116" t="s">
        <v>15893</v>
      </c>
      <c r="L5372" s="197">
        <v>45869</v>
      </c>
      <c r="M5372" s="116"/>
      <c r="N5372" s="197">
        <v>45908</v>
      </c>
      <c r="O5372" s="388">
        <f t="shared" si="253"/>
        <v>515.33000000000004</v>
      </c>
      <c r="P5372" s="339">
        <f t="shared" si="254"/>
        <v>0</v>
      </c>
    </row>
    <row r="5373" spans="1:16" hidden="1" x14ac:dyDescent="0.25">
      <c r="A5373" s="116">
        <v>141773</v>
      </c>
      <c r="B5373" s="116">
        <v>16</v>
      </c>
      <c r="C5373" s="116">
        <v>1010107850</v>
      </c>
      <c r="D5373" s="116" t="s">
        <v>9210</v>
      </c>
      <c r="E5373" s="339">
        <v>58650.84</v>
      </c>
      <c r="F5373" s="194">
        <v>4</v>
      </c>
      <c r="G5373" s="194">
        <v>4</v>
      </c>
      <c r="H5373" s="194" t="s">
        <v>10119</v>
      </c>
      <c r="I5373" s="194">
        <f t="shared" si="252"/>
        <v>0</v>
      </c>
      <c r="J5373" s="116" t="s">
        <v>10120</v>
      </c>
      <c r="K5373" s="116" t="s">
        <v>15893</v>
      </c>
      <c r="L5373" s="197">
        <v>45869</v>
      </c>
      <c r="M5373" s="116"/>
      <c r="N5373" s="197">
        <v>45869</v>
      </c>
      <c r="O5373" s="388">
        <f t="shared" si="253"/>
        <v>14662.71</v>
      </c>
      <c r="P5373" s="339">
        <f t="shared" si="254"/>
        <v>0</v>
      </c>
    </row>
    <row r="5374" spans="1:16" hidden="1" x14ac:dyDescent="0.25">
      <c r="A5374" s="116">
        <v>141773</v>
      </c>
      <c r="B5374" s="116">
        <v>17</v>
      </c>
      <c r="C5374" s="116">
        <v>1010107860</v>
      </c>
      <c r="D5374" s="116" t="s">
        <v>9213</v>
      </c>
      <c r="E5374" s="339">
        <v>74532</v>
      </c>
      <c r="F5374" s="194">
        <v>4</v>
      </c>
      <c r="G5374" s="194">
        <f>1+3</f>
        <v>4</v>
      </c>
      <c r="H5374" s="194" t="s">
        <v>10119</v>
      </c>
      <c r="I5374" s="194">
        <f t="shared" si="252"/>
        <v>0</v>
      </c>
      <c r="J5374" s="116" t="s">
        <v>10120</v>
      </c>
      <c r="K5374" s="116" t="s">
        <v>15893</v>
      </c>
      <c r="L5374" s="197">
        <v>45869</v>
      </c>
      <c r="M5374" s="116" t="s">
        <v>16365</v>
      </c>
      <c r="N5374" s="197">
        <v>45901</v>
      </c>
      <c r="O5374" s="388">
        <f t="shared" si="253"/>
        <v>18633</v>
      </c>
      <c r="P5374" s="339">
        <f t="shared" si="254"/>
        <v>0</v>
      </c>
    </row>
    <row r="5375" spans="1:16" hidden="1" x14ac:dyDescent="0.25">
      <c r="A5375" s="116">
        <v>141773</v>
      </c>
      <c r="B5375" s="116">
        <v>1</v>
      </c>
      <c r="C5375" s="116">
        <v>1010107990</v>
      </c>
      <c r="D5375" s="116" t="s">
        <v>9364</v>
      </c>
      <c r="E5375" s="339">
        <v>278000</v>
      </c>
      <c r="F5375" s="194">
        <v>2</v>
      </c>
      <c r="G5375" s="194">
        <f>1+1</f>
        <v>2</v>
      </c>
      <c r="H5375" s="194" t="s">
        <v>10119</v>
      </c>
      <c r="I5375" s="194">
        <f t="shared" si="252"/>
        <v>0</v>
      </c>
      <c r="J5375" s="116" t="s">
        <v>10120</v>
      </c>
      <c r="K5375" s="116" t="s">
        <v>15893</v>
      </c>
      <c r="L5375" s="197">
        <v>45869</v>
      </c>
      <c r="M5375" s="116" t="s">
        <v>16386</v>
      </c>
      <c r="N5375" s="197">
        <v>45902</v>
      </c>
      <c r="O5375" s="388">
        <f t="shared" si="253"/>
        <v>139000</v>
      </c>
      <c r="P5375" s="339">
        <f t="shared" si="254"/>
        <v>0</v>
      </c>
    </row>
    <row r="5376" spans="1:16" hidden="1" x14ac:dyDescent="0.25">
      <c r="A5376" s="116">
        <v>141773</v>
      </c>
      <c r="B5376" s="116">
        <v>3</v>
      </c>
      <c r="C5376" s="116">
        <v>1210100150</v>
      </c>
      <c r="D5376" s="116" t="s">
        <v>15317</v>
      </c>
      <c r="E5376" s="339">
        <v>261795</v>
      </c>
      <c r="F5376" s="194">
        <v>1</v>
      </c>
      <c r="G5376" s="194">
        <v>1</v>
      </c>
      <c r="H5376" s="194" t="s">
        <v>10119</v>
      </c>
      <c r="I5376" s="194">
        <f t="shared" si="252"/>
        <v>0</v>
      </c>
      <c r="J5376" s="116" t="s">
        <v>10120</v>
      </c>
      <c r="K5376" s="116" t="s">
        <v>15893</v>
      </c>
      <c r="L5376" s="197">
        <v>45869</v>
      </c>
      <c r="M5376" s="116"/>
      <c r="N5376" s="197">
        <v>45869</v>
      </c>
      <c r="O5376" s="388">
        <f t="shared" si="253"/>
        <v>261795</v>
      </c>
      <c r="P5376" s="339">
        <f t="shared" si="254"/>
        <v>0</v>
      </c>
    </row>
    <row r="5377" spans="1:16" hidden="1" x14ac:dyDescent="0.25">
      <c r="A5377" s="116">
        <v>141773</v>
      </c>
      <c r="B5377" s="116">
        <v>31</v>
      </c>
      <c r="C5377" s="116">
        <v>1210100330</v>
      </c>
      <c r="D5377" s="116" t="s">
        <v>11191</v>
      </c>
      <c r="E5377" s="339">
        <v>67363.199999999997</v>
      </c>
      <c r="F5377" s="194">
        <v>3</v>
      </c>
      <c r="G5377" s="194">
        <v>3</v>
      </c>
      <c r="H5377" s="194" t="s">
        <v>10119</v>
      </c>
      <c r="I5377" s="194">
        <f t="shared" si="252"/>
        <v>0</v>
      </c>
      <c r="J5377" s="116" t="s">
        <v>10120</v>
      </c>
      <c r="K5377" s="116" t="s">
        <v>15893</v>
      </c>
      <c r="L5377" s="197">
        <v>45869</v>
      </c>
      <c r="M5377" s="116" t="s">
        <v>16096</v>
      </c>
      <c r="N5377" s="197">
        <v>45887</v>
      </c>
      <c r="O5377" s="388">
        <f t="shared" si="253"/>
        <v>22454.399999999998</v>
      </c>
      <c r="P5377" s="339">
        <f t="shared" si="254"/>
        <v>0</v>
      </c>
    </row>
    <row r="5378" spans="1:16" hidden="1" x14ac:dyDescent="0.25">
      <c r="A5378" s="116">
        <v>141773</v>
      </c>
      <c r="B5378" s="116">
        <v>2</v>
      </c>
      <c r="C5378" s="116">
        <v>1210100520</v>
      </c>
      <c r="D5378" s="116" t="s">
        <v>11192</v>
      </c>
      <c r="E5378" s="339">
        <v>17668</v>
      </c>
      <c r="F5378" s="194">
        <v>1</v>
      </c>
      <c r="G5378" s="194">
        <v>1</v>
      </c>
      <c r="H5378" s="194" t="s">
        <v>10119</v>
      </c>
      <c r="I5378" s="194">
        <f t="shared" si="252"/>
        <v>0</v>
      </c>
      <c r="J5378" s="116" t="s">
        <v>10120</v>
      </c>
      <c r="K5378" s="116" t="s">
        <v>15893</v>
      </c>
      <c r="L5378" s="197">
        <v>45869</v>
      </c>
      <c r="M5378" s="116"/>
      <c r="N5378" s="197">
        <v>45869</v>
      </c>
      <c r="O5378" s="388">
        <f t="shared" si="253"/>
        <v>17668</v>
      </c>
      <c r="P5378" s="339">
        <f t="shared" si="254"/>
        <v>0</v>
      </c>
    </row>
    <row r="5379" spans="1:16" hidden="1" x14ac:dyDescent="0.25">
      <c r="A5379" s="116">
        <v>141773</v>
      </c>
      <c r="B5379" s="116">
        <v>27</v>
      </c>
      <c r="C5379" s="116">
        <v>1210101680</v>
      </c>
      <c r="D5379" s="116" t="s">
        <v>11194</v>
      </c>
      <c r="E5379" s="339">
        <v>21432</v>
      </c>
      <c r="F5379" s="194">
        <v>1</v>
      </c>
      <c r="G5379" s="194">
        <v>1</v>
      </c>
      <c r="H5379" s="194" t="s">
        <v>10119</v>
      </c>
      <c r="I5379" s="194">
        <f t="shared" si="252"/>
        <v>0</v>
      </c>
      <c r="J5379" s="116" t="s">
        <v>10120</v>
      </c>
      <c r="K5379" s="116" t="s">
        <v>15893</v>
      </c>
      <c r="L5379" s="197">
        <v>45869</v>
      </c>
      <c r="M5379" s="116"/>
      <c r="N5379" s="197">
        <v>45869</v>
      </c>
      <c r="O5379" s="388">
        <f t="shared" si="253"/>
        <v>21432</v>
      </c>
      <c r="P5379" s="339">
        <f t="shared" si="254"/>
        <v>0</v>
      </c>
    </row>
    <row r="5380" spans="1:16" hidden="1" x14ac:dyDescent="0.25">
      <c r="A5380" s="116">
        <v>141773</v>
      </c>
      <c r="B5380" s="116">
        <v>33</v>
      </c>
      <c r="C5380" s="116">
        <v>1211100000</v>
      </c>
      <c r="D5380" s="116" t="s">
        <v>17583</v>
      </c>
      <c r="E5380" s="339">
        <v>12744</v>
      </c>
      <c r="F5380" s="194">
        <v>2</v>
      </c>
      <c r="G5380" s="194">
        <v>2</v>
      </c>
      <c r="H5380" s="194" t="s">
        <v>10119</v>
      </c>
      <c r="I5380" s="194">
        <f t="shared" si="252"/>
        <v>0</v>
      </c>
      <c r="J5380" s="116" t="s">
        <v>10120</v>
      </c>
      <c r="K5380" s="116" t="s">
        <v>15893</v>
      </c>
      <c r="L5380" s="197">
        <v>45869</v>
      </c>
      <c r="M5380" s="116"/>
      <c r="N5380" s="197">
        <v>45887</v>
      </c>
      <c r="O5380" s="388">
        <f t="shared" si="253"/>
        <v>6372</v>
      </c>
      <c r="P5380" s="339">
        <f t="shared" si="254"/>
        <v>0</v>
      </c>
    </row>
    <row r="5381" spans="1:16" hidden="1" x14ac:dyDescent="0.25">
      <c r="A5381" s="116">
        <v>141773</v>
      </c>
      <c r="B5381" s="116">
        <v>34</v>
      </c>
      <c r="C5381" s="116">
        <v>1211100470</v>
      </c>
      <c r="D5381" s="116" t="s">
        <v>16169</v>
      </c>
      <c r="E5381" s="339">
        <v>63313.5</v>
      </c>
      <c r="F5381" s="194">
        <v>3</v>
      </c>
      <c r="G5381" s="194">
        <f>2+1</f>
        <v>3</v>
      </c>
      <c r="H5381" s="194" t="s">
        <v>10119</v>
      </c>
      <c r="I5381" s="194">
        <f t="shared" si="252"/>
        <v>0</v>
      </c>
      <c r="J5381" s="116" t="s">
        <v>10120</v>
      </c>
      <c r="K5381" s="116" t="s">
        <v>15893</v>
      </c>
      <c r="L5381" s="197">
        <v>45869</v>
      </c>
      <c r="M5381" s="116" t="s">
        <v>16499</v>
      </c>
      <c r="N5381" s="197">
        <v>45908</v>
      </c>
      <c r="O5381" s="388">
        <f t="shared" si="253"/>
        <v>21104.5</v>
      </c>
      <c r="P5381" s="339">
        <f t="shared" si="254"/>
        <v>0</v>
      </c>
    </row>
    <row r="5382" spans="1:16" hidden="1" x14ac:dyDescent="0.25">
      <c r="A5382" s="116">
        <v>141773</v>
      </c>
      <c r="B5382" s="116">
        <v>32</v>
      </c>
      <c r="C5382" s="116">
        <v>1211100880</v>
      </c>
      <c r="D5382" s="116" t="s">
        <v>15782</v>
      </c>
      <c r="E5382" s="339">
        <v>31602</v>
      </c>
      <c r="F5382" s="194">
        <v>1</v>
      </c>
      <c r="G5382" s="194">
        <v>1</v>
      </c>
      <c r="H5382" s="194" t="s">
        <v>10119</v>
      </c>
      <c r="I5382" s="194">
        <f t="shared" si="252"/>
        <v>0</v>
      </c>
      <c r="J5382" s="116" t="s">
        <v>10120</v>
      </c>
      <c r="K5382" s="116" t="s">
        <v>15893</v>
      </c>
      <c r="L5382" s="197">
        <v>45869</v>
      </c>
      <c r="M5382" s="116"/>
      <c r="N5382" s="197">
        <v>45869</v>
      </c>
      <c r="O5382" s="388">
        <f t="shared" si="253"/>
        <v>31602</v>
      </c>
      <c r="P5382" s="339">
        <f t="shared" si="254"/>
        <v>0</v>
      </c>
    </row>
    <row r="5383" spans="1:16" hidden="1" x14ac:dyDescent="0.25">
      <c r="A5383" s="116">
        <v>141773</v>
      </c>
      <c r="B5383" s="116">
        <v>12</v>
      </c>
      <c r="C5383" s="116">
        <v>1211101660</v>
      </c>
      <c r="D5383" s="116" t="s">
        <v>17836</v>
      </c>
      <c r="E5383" s="339">
        <v>45995</v>
      </c>
      <c r="F5383" s="194">
        <v>1</v>
      </c>
      <c r="G5383" s="194">
        <v>1</v>
      </c>
      <c r="H5383" s="194" t="s">
        <v>10119</v>
      </c>
      <c r="I5383" s="194">
        <f t="shared" si="252"/>
        <v>0</v>
      </c>
      <c r="J5383" s="116" t="s">
        <v>10120</v>
      </c>
      <c r="K5383" s="116" t="s">
        <v>15893</v>
      </c>
      <c r="L5383" s="197">
        <v>45869</v>
      </c>
      <c r="M5383" s="116"/>
      <c r="N5383" s="197">
        <v>45869</v>
      </c>
      <c r="O5383" s="388">
        <f t="shared" si="253"/>
        <v>45995</v>
      </c>
      <c r="P5383" s="339">
        <f t="shared" si="254"/>
        <v>0</v>
      </c>
    </row>
    <row r="5384" spans="1:16" hidden="1" x14ac:dyDescent="0.25">
      <c r="A5384" s="116">
        <v>141773</v>
      </c>
      <c r="B5384" s="116">
        <v>4</v>
      </c>
      <c r="C5384" s="116">
        <v>1213102260</v>
      </c>
      <c r="D5384" s="116" t="s">
        <v>16170</v>
      </c>
      <c r="E5384" s="339">
        <v>561878</v>
      </c>
      <c r="F5384" s="194">
        <v>2</v>
      </c>
      <c r="G5384" s="194">
        <v>2</v>
      </c>
      <c r="H5384" s="194" t="s">
        <v>10119</v>
      </c>
      <c r="I5384" s="194">
        <f t="shared" si="252"/>
        <v>0</v>
      </c>
      <c r="J5384" s="116" t="s">
        <v>10120</v>
      </c>
      <c r="K5384" s="116" t="s">
        <v>15893</v>
      </c>
      <c r="L5384" s="197">
        <v>45869</v>
      </c>
      <c r="M5384" s="116" t="s">
        <v>16214</v>
      </c>
      <c r="N5384" s="197">
        <v>45890</v>
      </c>
      <c r="O5384" s="388">
        <f t="shared" si="253"/>
        <v>280939</v>
      </c>
      <c r="P5384" s="339">
        <f t="shared" si="254"/>
        <v>0</v>
      </c>
    </row>
    <row r="5385" spans="1:16" hidden="1" x14ac:dyDescent="0.25">
      <c r="A5385" s="116">
        <v>141773</v>
      </c>
      <c r="B5385" s="116">
        <v>19</v>
      </c>
      <c r="C5385" s="116">
        <v>1216100170</v>
      </c>
      <c r="D5385" s="116" t="s">
        <v>15781</v>
      </c>
      <c r="E5385" s="339">
        <v>127463</v>
      </c>
      <c r="F5385" s="194">
        <v>1</v>
      </c>
      <c r="G5385" s="194">
        <v>1</v>
      </c>
      <c r="H5385" s="194" t="s">
        <v>10119</v>
      </c>
      <c r="I5385" s="194">
        <f t="shared" si="252"/>
        <v>0</v>
      </c>
      <c r="J5385" s="116" t="s">
        <v>10120</v>
      </c>
      <c r="K5385" s="116" t="s">
        <v>15893</v>
      </c>
      <c r="L5385" s="197">
        <v>45869</v>
      </c>
      <c r="M5385" s="116"/>
      <c r="N5385" s="197">
        <v>45911</v>
      </c>
      <c r="O5385" s="388">
        <f t="shared" si="253"/>
        <v>127463</v>
      </c>
      <c r="P5385" s="339">
        <f t="shared" si="254"/>
        <v>0</v>
      </c>
    </row>
    <row r="5386" spans="1:16" hidden="1" x14ac:dyDescent="0.25">
      <c r="A5386" s="116">
        <v>141773</v>
      </c>
      <c r="B5386" s="116">
        <v>9</v>
      </c>
      <c r="C5386" s="116">
        <v>1217100800</v>
      </c>
      <c r="D5386" s="116" t="s">
        <v>16175</v>
      </c>
      <c r="E5386" s="339">
        <v>159304</v>
      </c>
      <c r="F5386" s="194">
        <v>200</v>
      </c>
      <c r="G5386" s="194">
        <v>200</v>
      </c>
      <c r="H5386" s="194" t="s">
        <v>10119</v>
      </c>
      <c r="I5386" s="194">
        <f t="shared" si="252"/>
        <v>0</v>
      </c>
      <c r="J5386" s="116" t="s">
        <v>10120</v>
      </c>
      <c r="K5386" s="116" t="s">
        <v>15893</v>
      </c>
      <c r="L5386" s="197">
        <v>45869</v>
      </c>
      <c r="M5386" s="116" t="s">
        <v>16094</v>
      </c>
      <c r="N5386" s="197">
        <v>45887</v>
      </c>
      <c r="O5386" s="388">
        <f t="shared" si="253"/>
        <v>796.52</v>
      </c>
      <c r="P5386" s="339">
        <f t="shared" si="254"/>
        <v>0</v>
      </c>
    </row>
    <row r="5387" spans="1:16" hidden="1" x14ac:dyDescent="0.25">
      <c r="A5387" s="116">
        <v>141773</v>
      </c>
      <c r="B5387" s="116">
        <v>11</v>
      </c>
      <c r="C5387" s="116">
        <v>1217100830</v>
      </c>
      <c r="D5387" s="116" t="s">
        <v>17568</v>
      </c>
      <c r="E5387" s="339">
        <v>21948</v>
      </c>
      <c r="F5387" s="194">
        <v>12</v>
      </c>
      <c r="G5387" s="194">
        <v>12</v>
      </c>
      <c r="H5387" s="194" t="s">
        <v>10119</v>
      </c>
      <c r="I5387" s="194">
        <f t="shared" si="252"/>
        <v>0</v>
      </c>
      <c r="J5387" s="116" t="s">
        <v>10120</v>
      </c>
      <c r="K5387" s="116" t="s">
        <v>15893</v>
      </c>
      <c r="L5387" s="197">
        <v>45869</v>
      </c>
      <c r="M5387" s="116" t="s">
        <v>16095</v>
      </c>
      <c r="N5387" s="197">
        <v>45887</v>
      </c>
      <c r="O5387" s="388">
        <f t="shared" si="253"/>
        <v>1829</v>
      </c>
      <c r="P5387" s="339">
        <f t="shared" si="254"/>
        <v>0</v>
      </c>
    </row>
    <row r="5388" spans="1:16" hidden="1" x14ac:dyDescent="0.25">
      <c r="A5388" s="116">
        <v>141773</v>
      </c>
      <c r="B5388" s="116">
        <v>8</v>
      </c>
      <c r="C5388" s="116">
        <v>1217100890</v>
      </c>
      <c r="D5388" s="116" t="s">
        <v>16176</v>
      </c>
      <c r="E5388" s="339">
        <v>46776</v>
      </c>
      <c r="F5388" s="194">
        <v>8</v>
      </c>
      <c r="G5388" s="194">
        <v>8</v>
      </c>
      <c r="H5388" s="194" t="s">
        <v>10119</v>
      </c>
      <c r="I5388" s="194">
        <f t="shared" si="252"/>
        <v>0</v>
      </c>
      <c r="J5388" s="116" t="s">
        <v>10120</v>
      </c>
      <c r="K5388" s="116" t="s">
        <v>15893</v>
      </c>
      <c r="L5388" s="197">
        <v>45869</v>
      </c>
      <c r="M5388" s="116"/>
      <c r="N5388" s="197">
        <v>45901</v>
      </c>
      <c r="O5388" s="388">
        <f t="shared" si="253"/>
        <v>5847</v>
      </c>
      <c r="P5388" s="339">
        <f t="shared" si="254"/>
        <v>0</v>
      </c>
    </row>
    <row r="5389" spans="1:16" hidden="1" x14ac:dyDescent="0.25">
      <c r="A5389" s="116">
        <v>141773</v>
      </c>
      <c r="B5389" s="116">
        <v>5</v>
      </c>
      <c r="C5389" s="116">
        <v>1219102860</v>
      </c>
      <c r="D5389" s="116" t="s">
        <v>11213</v>
      </c>
      <c r="E5389" s="339">
        <v>9347</v>
      </c>
      <c r="F5389" s="194">
        <v>100</v>
      </c>
      <c r="G5389" s="194">
        <v>100</v>
      </c>
      <c r="H5389" s="194" t="s">
        <v>10119</v>
      </c>
      <c r="I5389" s="194">
        <f t="shared" si="252"/>
        <v>0</v>
      </c>
      <c r="J5389" s="116" t="s">
        <v>10120</v>
      </c>
      <c r="K5389" s="116" t="s">
        <v>15893</v>
      </c>
      <c r="L5389" s="197">
        <v>45869</v>
      </c>
      <c r="M5389" s="116" t="s">
        <v>16027</v>
      </c>
      <c r="N5389" s="197">
        <v>45869</v>
      </c>
      <c r="O5389" s="388">
        <f t="shared" si="253"/>
        <v>93.47</v>
      </c>
      <c r="P5389" s="339">
        <f t="shared" si="254"/>
        <v>0</v>
      </c>
    </row>
    <row r="5390" spans="1:16" hidden="1" x14ac:dyDescent="0.25">
      <c r="A5390" s="116">
        <v>141773</v>
      </c>
      <c r="B5390" s="116">
        <v>7</v>
      </c>
      <c r="C5390" s="116">
        <v>1220101340</v>
      </c>
      <c r="D5390" s="116" t="s">
        <v>17570</v>
      </c>
      <c r="E5390" s="339">
        <v>35328.57</v>
      </c>
      <c r="F5390" s="194">
        <v>3</v>
      </c>
      <c r="G5390" s="194">
        <v>3</v>
      </c>
      <c r="H5390" s="194" t="s">
        <v>10119</v>
      </c>
      <c r="I5390" s="194">
        <f t="shared" si="252"/>
        <v>0</v>
      </c>
      <c r="J5390" s="116" t="s">
        <v>10120</v>
      </c>
      <c r="K5390" s="116" t="s">
        <v>15893</v>
      </c>
      <c r="L5390" s="197">
        <v>45869</v>
      </c>
      <c r="M5390" s="116"/>
      <c r="N5390" s="197">
        <v>45869</v>
      </c>
      <c r="O5390" s="388">
        <f t="shared" si="253"/>
        <v>11776.19</v>
      </c>
      <c r="P5390" s="339">
        <f t="shared" si="254"/>
        <v>0</v>
      </c>
    </row>
    <row r="5391" spans="1:16" hidden="1" x14ac:dyDescent="0.25">
      <c r="A5391" s="116">
        <v>141773</v>
      </c>
      <c r="B5391" s="116">
        <v>21</v>
      </c>
      <c r="C5391" s="116">
        <v>1226100010</v>
      </c>
      <c r="D5391" s="116" t="s">
        <v>11571</v>
      </c>
      <c r="E5391" s="339">
        <v>108354</v>
      </c>
      <c r="F5391" s="194">
        <v>6</v>
      </c>
      <c r="G5391" s="194">
        <v>6</v>
      </c>
      <c r="H5391" s="194" t="s">
        <v>10119</v>
      </c>
      <c r="I5391" s="194">
        <f t="shared" si="252"/>
        <v>0</v>
      </c>
      <c r="J5391" s="116" t="s">
        <v>10120</v>
      </c>
      <c r="K5391" s="116" t="s">
        <v>15893</v>
      </c>
      <c r="L5391" s="197">
        <v>45869</v>
      </c>
      <c r="M5391" s="116"/>
      <c r="N5391" s="197">
        <v>45901</v>
      </c>
      <c r="O5391" s="388">
        <f t="shared" si="253"/>
        <v>18059</v>
      </c>
      <c r="P5391" s="339">
        <f t="shared" si="254"/>
        <v>0</v>
      </c>
    </row>
    <row r="5392" spans="1:16" hidden="1" x14ac:dyDescent="0.25">
      <c r="A5392" s="116">
        <v>141773</v>
      </c>
      <c r="B5392" s="116">
        <v>20</v>
      </c>
      <c r="C5392" s="116">
        <v>1226100020</v>
      </c>
      <c r="D5392" s="116" t="s">
        <v>11220</v>
      </c>
      <c r="E5392" s="339">
        <v>155592.9</v>
      </c>
      <c r="F5392" s="194">
        <v>6</v>
      </c>
      <c r="G5392" s="194">
        <v>6</v>
      </c>
      <c r="H5392" s="194" t="s">
        <v>10119</v>
      </c>
      <c r="I5392" s="194">
        <f t="shared" si="252"/>
        <v>0</v>
      </c>
      <c r="J5392" s="116" t="s">
        <v>10120</v>
      </c>
      <c r="K5392" s="116" t="s">
        <v>15893</v>
      </c>
      <c r="L5392" s="197">
        <v>45869</v>
      </c>
      <c r="M5392" s="116"/>
      <c r="N5392" s="197">
        <v>45869</v>
      </c>
      <c r="O5392" s="388">
        <f t="shared" si="253"/>
        <v>25932.149999999998</v>
      </c>
      <c r="P5392" s="339">
        <f t="shared" si="254"/>
        <v>0</v>
      </c>
    </row>
    <row r="5393" spans="1:16" hidden="1" x14ac:dyDescent="0.25">
      <c r="A5393" s="116">
        <v>141773</v>
      </c>
      <c r="B5393" s="116">
        <v>22</v>
      </c>
      <c r="C5393" s="116">
        <v>1226100030</v>
      </c>
      <c r="D5393" s="116" t="s">
        <v>11221</v>
      </c>
      <c r="E5393" s="339">
        <v>100160</v>
      </c>
      <c r="F5393" s="194">
        <v>20</v>
      </c>
      <c r="G5393" s="194">
        <v>20</v>
      </c>
      <c r="H5393" s="194" t="s">
        <v>10119</v>
      </c>
      <c r="I5393" s="194">
        <f t="shared" si="252"/>
        <v>0</v>
      </c>
      <c r="J5393" s="116" t="s">
        <v>10120</v>
      </c>
      <c r="K5393" s="116" t="s">
        <v>15893</v>
      </c>
      <c r="L5393" s="197">
        <v>45869</v>
      </c>
      <c r="M5393" s="116"/>
      <c r="N5393" s="197">
        <v>45869</v>
      </c>
      <c r="O5393" s="388">
        <f t="shared" si="253"/>
        <v>5008</v>
      </c>
      <c r="P5393" s="339">
        <f t="shared" si="254"/>
        <v>0</v>
      </c>
    </row>
    <row r="5394" spans="1:16" hidden="1" x14ac:dyDescent="0.25">
      <c r="A5394" s="116">
        <v>141773</v>
      </c>
      <c r="B5394" s="116">
        <v>25</v>
      </c>
      <c r="C5394" s="116">
        <v>1226100590</v>
      </c>
      <c r="D5394" s="116" t="s">
        <v>15785</v>
      </c>
      <c r="E5394" s="339">
        <v>16470</v>
      </c>
      <c r="F5394" s="194">
        <v>1</v>
      </c>
      <c r="G5394" s="194">
        <v>1</v>
      </c>
      <c r="H5394" s="194" t="s">
        <v>10119</v>
      </c>
      <c r="I5394" s="194">
        <f t="shared" si="252"/>
        <v>0</v>
      </c>
      <c r="J5394" s="116" t="s">
        <v>10120</v>
      </c>
      <c r="K5394" s="116" t="s">
        <v>15893</v>
      </c>
      <c r="L5394" s="197">
        <v>45869</v>
      </c>
      <c r="M5394" s="116"/>
      <c r="N5394" s="197">
        <v>45887</v>
      </c>
      <c r="O5394" s="388">
        <f t="shared" si="253"/>
        <v>16470</v>
      </c>
      <c r="P5394" s="339">
        <f t="shared" si="254"/>
        <v>0</v>
      </c>
    </row>
    <row r="5395" spans="1:16" hidden="1" x14ac:dyDescent="0.25">
      <c r="A5395" s="116">
        <v>141773</v>
      </c>
      <c r="B5395" s="116">
        <v>23</v>
      </c>
      <c r="C5395" s="116">
        <v>1226100830</v>
      </c>
      <c r="D5395" s="116" t="s">
        <v>15784</v>
      </c>
      <c r="E5395" s="339">
        <v>10895.5</v>
      </c>
      <c r="F5395" s="194">
        <v>2</v>
      </c>
      <c r="G5395" s="194">
        <v>2</v>
      </c>
      <c r="H5395" s="194" t="s">
        <v>10119</v>
      </c>
      <c r="I5395" s="194">
        <f t="shared" si="252"/>
        <v>0</v>
      </c>
      <c r="J5395" s="116" t="s">
        <v>10120</v>
      </c>
      <c r="K5395" s="116" t="s">
        <v>15893</v>
      </c>
      <c r="L5395" s="197">
        <v>45869</v>
      </c>
      <c r="M5395" s="116"/>
      <c r="N5395" s="197">
        <v>45869</v>
      </c>
      <c r="O5395" s="388">
        <f t="shared" si="253"/>
        <v>5447.75</v>
      </c>
      <c r="P5395" s="339">
        <f t="shared" si="254"/>
        <v>0</v>
      </c>
    </row>
    <row r="5396" spans="1:16" hidden="1" x14ac:dyDescent="0.25">
      <c r="A5396" s="116">
        <v>141773</v>
      </c>
      <c r="B5396" s="116">
        <v>24</v>
      </c>
      <c r="C5396" s="116">
        <v>1226101070</v>
      </c>
      <c r="D5396" s="116" t="s">
        <v>15783</v>
      </c>
      <c r="E5396" s="339">
        <v>13402</v>
      </c>
      <c r="F5396" s="194">
        <v>1</v>
      </c>
      <c r="G5396" s="194">
        <v>1</v>
      </c>
      <c r="H5396" s="194" t="s">
        <v>10119</v>
      </c>
      <c r="I5396" s="194">
        <f t="shared" si="252"/>
        <v>0</v>
      </c>
      <c r="J5396" s="116" t="s">
        <v>10120</v>
      </c>
      <c r="K5396" s="116" t="s">
        <v>15893</v>
      </c>
      <c r="L5396" s="197">
        <v>45869</v>
      </c>
      <c r="M5396" s="116"/>
      <c r="N5396" s="197">
        <v>45887</v>
      </c>
      <c r="O5396" s="388">
        <f t="shared" si="253"/>
        <v>13402</v>
      </c>
      <c r="P5396" s="339">
        <f t="shared" si="254"/>
        <v>0</v>
      </c>
    </row>
    <row r="5397" spans="1:16" hidden="1" x14ac:dyDescent="0.25">
      <c r="A5397" s="116">
        <v>141773</v>
      </c>
      <c r="B5397" s="116">
        <v>6</v>
      </c>
      <c r="C5397" s="116">
        <v>1228102600</v>
      </c>
      <c r="D5397" s="116" t="s">
        <v>12055</v>
      </c>
      <c r="E5397" s="339">
        <v>4008</v>
      </c>
      <c r="F5397" s="194">
        <v>1</v>
      </c>
      <c r="G5397" s="194">
        <v>1</v>
      </c>
      <c r="H5397" s="194" t="s">
        <v>10119</v>
      </c>
      <c r="I5397" s="194">
        <f t="shared" si="252"/>
        <v>0</v>
      </c>
      <c r="J5397" s="116" t="s">
        <v>10120</v>
      </c>
      <c r="K5397" s="116" t="s">
        <v>15893</v>
      </c>
      <c r="L5397" s="197">
        <v>45869</v>
      </c>
      <c r="M5397" s="116"/>
      <c r="N5397" s="197">
        <v>45869</v>
      </c>
      <c r="O5397" s="388">
        <f t="shared" si="253"/>
        <v>4008</v>
      </c>
      <c r="P5397" s="339">
        <f t="shared" si="254"/>
        <v>0</v>
      </c>
    </row>
    <row r="5398" spans="1:16" hidden="1" x14ac:dyDescent="0.25">
      <c r="A5398" s="116">
        <v>141773</v>
      </c>
      <c r="B5398" s="116">
        <v>38</v>
      </c>
      <c r="C5398" s="116">
        <v>1230100140</v>
      </c>
      <c r="D5398" s="116" t="s">
        <v>10128</v>
      </c>
      <c r="E5398" s="339">
        <v>56498.01</v>
      </c>
      <c r="F5398" s="194">
        <v>3</v>
      </c>
      <c r="G5398" s="194">
        <v>3</v>
      </c>
      <c r="H5398" s="194" t="s">
        <v>10119</v>
      </c>
      <c r="I5398" s="194">
        <f t="shared" si="252"/>
        <v>0</v>
      </c>
      <c r="J5398" s="116" t="s">
        <v>10120</v>
      </c>
      <c r="K5398" s="116" t="s">
        <v>15893</v>
      </c>
      <c r="L5398" s="197">
        <v>45869</v>
      </c>
      <c r="M5398" s="116"/>
      <c r="N5398" s="197">
        <v>45869</v>
      </c>
      <c r="O5398" s="388">
        <f t="shared" si="253"/>
        <v>18832.670000000002</v>
      </c>
      <c r="P5398" s="339">
        <f t="shared" si="254"/>
        <v>0</v>
      </c>
    </row>
    <row r="5399" spans="1:16" hidden="1" x14ac:dyDescent="0.25">
      <c r="A5399" s="116">
        <v>141773</v>
      </c>
      <c r="B5399" s="116">
        <v>40</v>
      </c>
      <c r="C5399" s="116">
        <v>1230100150</v>
      </c>
      <c r="D5399" s="116" t="s">
        <v>10129</v>
      </c>
      <c r="E5399" s="339">
        <v>56049</v>
      </c>
      <c r="F5399" s="194">
        <v>3</v>
      </c>
      <c r="G5399" s="194">
        <v>3</v>
      </c>
      <c r="H5399" s="194" t="s">
        <v>10119</v>
      </c>
      <c r="I5399" s="194">
        <f t="shared" si="252"/>
        <v>0</v>
      </c>
      <c r="J5399" s="116" t="s">
        <v>10120</v>
      </c>
      <c r="K5399" s="116" t="s">
        <v>15893</v>
      </c>
      <c r="L5399" s="197">
        <v>45869</v>
      </c>
      <c r="M5399" s="116"/>
      <c r="N5399" s="197">
        <v>45887</v>
      </c>
      <c r="O5399" s="388">
        <f t="shared" si="253"/>
        <v>18683</v>
      </c>
      <c r="P5399" s="339">
        <f t="shared" si="254"/>
        <v>0</v>
      </c>
    </row>
    <row r="5400" spans="1:16" hidden="1" x14ac:dyDescent="0.25">
      <c r="A5400" s="116">
        <v>141773</v>
      </c>
      <c r="B5400" s="116">
        <v>39</v>
      </c>
      <c r="C5400" s="116">
        <v>1230100160</v>
      </c>
      <c r="D5400" s="116" t="s">
        <v>17469</v>
      </c>
      <c r="E5400" s="339">
        <v>83932.35</v>
      </c>
      <c r="F5400" s="194">
        <v>3</v>
      </c>
      <c r="G5400" s="194">
        <v>3</v>
      </c>
      <c r="H5400" s="194" t="s">
        <v>10119</v>
      </c>
      <c r="I5400" s="194">
        <f t="shared" si="252"/>
        <v>0</v>
      </c>
      <c r="J5400" s="116" t="s">
        <v>10120</v>
      </c>
      <c r="K5400" s="116" t="s">
        <v>15893</v>
      </c>
      <c r="L5400" s="197">
        <v>45869</v>
      </c>
      <c r="M5400" s="116"/>
      <c r="N5400" s="197">
        <v>45869</v>
      </c>
      <c r="O5400" s="388">
        <f t="shared" si="253"/>
        <v>27977.45</v>
      </c>
      <c r="P5400" s="339">
        <f t="shared" si="254"/>
        <v>0</v>
      </c>
    </row>
    <row r="5401" spans="1:16" hidden="1" x14ac:dyDescent="0.25">
      <c r="A5401" s="116">
        <v>141773</v>
      </c>
      <c r="B5401" s="116">
        <v>41</v>
      </c>
      <c r="C5401" s="116">
        <v>1230100170</v>
      </c>
      <c r="D5401" s="116" t="s">
        <v>17487</v>
      </c>
      <c r="E5401" s="339">
        <v>78557.73</v>
      </c>
      <c r="F5401" s="194">
        <v>3</v>
      </c>
      <c r="G5401" s="194">
        <v>3</v>
      </c>
      <c r="H5401" s="194" t="s">
        <v>10119</v>
      </c>
      <c r="I5401" s="194">
        <f t="shared" si="252"/>
        <v>0</v>
      </c>
      <c r="J5401" s="116" t="s">
        <v>10120</v>
      </c>
      <c r="K5401" s="116" t="s">
        <v>15893</v>
      </c>
      <c r="L5401" s="197">
        <v>45869</v>
      </c>
      <c r="M5401" s="116"/>
      <c r="N5401" s="197">
        <v>45869</v>
      </c>
      <c r="O5401" s="388">
        <f t="shared" si="253"/>
        <v>26185.91</v>
      </c>
      <c r="P5401" s="339">
        <f t="shared" si="254"/>
        <v>0</v>
      </c>
    </row>
    <row r="5402" spans="1:16" hidden="1" x14ac:dyDescent="0.25">
      <c r="A5402" s="116">
        <v>141773</v>
      </c>
      <c r="B5402" s="116">
        <v>35</v>
      </c>
      <c r="C5402" s="116">
        <v>1232100690</v>
      </c>
      <c r="D5402" s="116" t="s">
        <v>15846</v>
      </c>
      <c r="E5402" s="339">
        <v>40315.339999999997</v>
      </c>
      <c r="F5402" s="194">
        <v>2</v>
      </c>
      <c r="G5402" s="194">
        <v>2</v>
      </c>
      <c r="H5402" s="194" t="s">
        <v>10119</v>
      </c>
      <c r="I5402" s="194">
        <f t="shared" si="252"/>
        <v>0</v>
      </c>
      <c r="J5402" s="116" t="s">
        <v>10120</v>
      </c>
      <c r="K5402" s="116" t="s">
        <v>15893</v>
      </c>
      <c r="L5402" s="197">
        <v>45869</v>
      </c>
      <c r="M5402" s="116"/>
      <c r="N5402" s="197">
        <v>45869</v>
      </c>
      <c r="O5402" s="388">
        <f t="shared" si="253"/>
        <v>20157.669999999998</v>
      </c>
      <c r="P5402" s="339">
        <f t="shared" si="254"/>
        <v>0</v>
      </c>
    </row>
    <row r="5403" spans="1:16" hidden="1" x14ac:dyDescent="0.25">
      <c r="A5403" s="116">
        <v>141773</v>
      </c>
      <c r="B5403" s="116">
        <v>14</v>
      </c>
      <c r="C5403" s="116">
        <v>1234100090</v>
      </c>
      <c r="D5403" s="116" t="s">
        <v>10383</v>
      </c>
      <c r="E5403" s="339">
        <v>162537</v>
      </c>
      <c r="F5403" s="194">
        <v>6</v>
      </c>
      <c r="G5403" s="194">
        <v>6</v>
      </c>
      <c r="H5403" s="194" t="s">
        <v>10119</v>
      </c>
      <c r="I5403" s="194">
        <f t="shared" si="252"/>
        <v>0</v>
      </c>
      <c r="J5403" s="116" t="s">
        <v>10120</v>
      </c>
      <c r="K5403" s="116" t="s">
        <v>15893</v>
      </c>
      <c r="L5403" s="197">
        <v>45869</v>
      </c>
      <c r="M5403" s="116"/>
      <c r="N5403" s="197">
        <v>45869</v>
      </c>
      <c r="O5403" s="388">
        <f t="shared" si="253"/>
        <v>27089.5</v>
      </c>
      <c r="P5403" s="339">
        <f t="shared" si="254"/>
        <v>0</v>
      </c>
    </row>
    <row r="5404" spans="1:16" hidden="1" x14ac:dyDescent="0.25">
      <c r="A5404" s="116">
        <v>141773</v>
      </c>
      <c r="B5404" s="116">
        <v>15</v>
      </c>
      <c r="C5404" s="116">
        <v>1234100150</v>
      </c>
      <c r="D5404" s="116" t="s">
        <v>16190</v>
      </c>
      <c r="E5404" s="339">
        <v>103374.72</v>
      </c>
      <c r="F5404" s="194">
        <v>6</v>
      </c>
      <c r="G5404" s="194">
        <f>2+4</f>
        <v>6</v>
      </c>
      <c r="H5404" s="194" t="s">
        <v>10119</v>
      </c>
      <c r="I5404" s="194">
        <f t="shared" si="252"/>
        <v>0</v>
      </c>
      <c r="J5404" s="116" t="s">
        <v>10120</v>
      </c>
      <c r="K5404" s="116" t="s">
        <v>15893</v>
      </c>
      <c r="L5404" s="197">
        <v>45869</v>
      </c>
      <c r="M5404" s="116" t="s">
        <v>16538</v>
      </c>
      <c r="N5404" s="197">
        <v>45911</v>
      </c>
      <c r="O5404" s="388">
        <f t="shared" si="253"/>
        <v>17229.12</v>
      </c>
      <c r="P5404" s="339">
        <f t="shared" si="254"/>
        <v>0</v>
      </c>
    </row>
    <row r="5405" spans="1:16" hidden="1" x14ac:dyDescent="0.25">
      <c r="A5405" s="116">
        <v>141773</v>
      </c>
      <c r="B5405" s="116">
        <v>42</v>
      </c>
      <c r="C5405" s="116">
        <v>1234100200</v>
      </c>
      <c r="D5405" s="116" t="s">
        <v>6559</v>
      </c>
      <c r="E5405" s="339">
        <v>87677</v>
      </c>
      <c r="F5405" s="194">
        <v>1</v>
      </c>
      <c r="G5405" s="194">
        <v>1</v>
      </c>
      <c r="H5405" s="194" t="s">
        <v>10119</v>
      </c>
      <c r="I5405" s="194">
        <f t="shared" si="252"/>
        <v>0</v>
      </c>
      <c r="J5405" s="116" t="s">
        <v>10120</v>
      </c>
      <c r="K5405" s="116" t="s">
        <v>15893</v>
      </c>
      <c r="L5405" s="197">
        <v>45869</v>
      </c>
      <c r="M5405" s="116"/>
      <c r="N5405" s="197">
        <v>45869</v>
      </c>
      <c r="O5405" s="388">
        <f t="shared" si="253"/>
        <v>87677</v>
      </c>
      <c r="P5405" s="339">
        <f t="shared" si="254"/>
        <v>0</v>
      </c>
    </row>
    <row r="5406" spans="1:16" hidden="1" x14ac:dyDescent="0.25">
      <c r="A5406" s="116">
        <v>141773</v>
      </c>
      <c r="B5406" s="116">
        <v>10</v>
      </c>
      <c r="C5406" s="116">
        <v>1234100630</v>
      </c>
      <c r="D5406" s="116" t="s">
        <v>10382</v>
      </c>
      <c r="E5406" s="339">
        <v>159723</v>
      </c>
      <c r="F5406" s="194">
        <v>3</v>
      </c>
      <c r="G5406" s="194">
        <v>3</v>
      </c>
      <c r="H5406" s="194" t="s">
        <v>10119</v>
      </c>
      <c r="I5406" s="194">
        <f t="shared" si="252"/>
        <v>0</v>
      </c>
      <c r="J5406" s="116" t="s">
        <v>10120</v>
      </c>
      <c r="K5406" s="116" t="s">
        <v>15893</v>
      </c>
      <c r="L5406" s="197">
        <v>45869</v>
      </c>
      <c r="M5406" s="116"/>
      <c r="N5406" s="197">
        <v>45869</v>
      </c>
      <c r="O5406" s="388">
        <f t="shared" si="253"/>
        <v>53241</v>
      </c>
      <c r="P5406" s="339">
        <f t="shared" si="254"/>
        <v>0</v>
      </c>
    </row>
    <row r="5407" spans="1:16" hidden="1" x14ac:dyDescent="0.25">
      <c r="A5407" s="116">
        <v>141773</v>
      </c>
      <c r="B5407" s="116">
        <v>36</v>
      </c>
      <c r="C5407" s="116">
        <v>1234100640</v>
      </c>
      <c r="D5407" s="116" t="s">
        <v>12054</v>
      </c>
      <c r="E5407" s="339">
        <v>10800</v>
      </c>
      <c r="F5407" s="194">
        <v>2</v>
      </c>
      <c r="G5407" s="194">
        <v>2</v>
      </c>
      <c r="H5407" s="194" t="s">
        <v>10119</v>
      </c>
      <c r="I5407" s="194">
        <f t="shared" si="252"/>
        <v>0</v>
      </c>
      <c r="J5407" s="116" t="s">
        <v>10120</v>
      </c>
      <c r="K5407" s="116" t="s">
        <v>15893</v>
      </c>
      <c r="L5407" s="197">
        <v>45869</v>
      </c>
      <c r="M5407" s="116"/>
      <c r="N5407" s="197">
        <v>45869</v>
      </c>
      <c r="O5407" s="388">
        <f t="shared" si="253"/>
        <v>5400</v>
      </c>
      <c r="P5407" s="339">
        <f t="shared" si="254"/>
        <v>0</v>
      </c>
    </row>
    <row r="5408" spans="1:16" hidden="1" x14ac:dyDescent="0.25">
      <c r="A5408" s="116">
        <v>141773</v>
      </c>
      <c r="B5408" s="116">
        <v>18</v>
      </c>
      <c r="C5408" s="116">
        <v>1241100690</v>
      </c>
      <c r="D5408" s="116" t="s">
        <v>7785</v>
      </c>
      <c r="E5408" s="339">
        <v>43500</v>
      </c>
      <c r="F5408" s="194">
        <v>3</v>
      </c>
      <c r="G5408" s="194">
        <v>3</v>
      </c>
      <c r="H5408" s="194" t="s">
        <v>10119</v>
      </c>
      <c r="I5408" s="194">
        <f t="shared" si="252"/>
        <v>0</v>
      </c>
      <c r="J5408" s="116" t="s">
        <v>10120</v>
      </c>
      <c r="K5408" s="116" t="s">
        <v>15893</v>
      </c>
      <c r="L5408" s="197">
        <v>45869</v>
      </c>
      <c r="M5408" s="116"/>
      <c r="N5408" s="197">
        <v>45869</v>
      </c>
      <c r="O5408" s="388">
        <f t="shared" si="253"/>
        <v>14500</v>
      </c>
      <c r="P5408" s="339">
        <f t="shared" si="254"/>
        <v>0</v>
      </c>
    </row>
    <row r="5409" spans="1:16" hidden="1" x14ac:dyDescent="0.25">
      <c r="A5409" s="116">
        <v>141773</v>
      </c>
      <c r="B5409" s="116">
        <v>28</v>
      </c>
      <c r="C5409" s="116">
        <v>1247100140</v>
      </c>
      <c r="D5409" s="116" t="s">
        <v>15845</v>
      </c>
      <c r="E5409" s="339">
        <v>22896</v>
      </c>
      <c r="F5409" s="194">
        <v>9</v>
      </c>
      <c r="G5409" s="194">
        <v>9</v>
      </c>
      <c r="H5409" s="194" t="s">
        <v>10119</v>
      </c>
      <c r="I5409" s="194">
        <f t="shared" si="252"/>
        <v>0</v>
      </c>
      <c r="J5409" s="116" t="s">
        <v>10120</v>
      </c>
      <c r="K5409" s="116" t="s">
        <v>15893</v>
      </c>
      <c r="L5409" s="197">
        <v>45869</v>
      </c>
      <c r="M5409" s="116" t="s">
        <v>16111</v>
      </c>
      <c r="N5409" s="197">
        <v>45887</v>
      </c>
      <c r="O5409" s="388">
        <f t="shared" si="253"/>
        <v>2544</v>
      </c>
      <c r="P5409" s="339">
        <f t="shared" si="254"/>
        <v>0</v>
      </c>
    </row>
    <row r="5410" spans="1:16" hidden="1" x14ac:dyDescent="0.25">
      <c r="A5410" s="116">
        <v>141773</v>
      </c>
      <c r="B5410" s="116">
        <v>45</v>
      </c>
      <c r="C5410" s="116">
        <v>1247100280</v>
      </c>
      <c r="D5410" s="116" t="s">
        <v>15844</v>
      </c>
      <c r="E5410" s="339">
        <v>17451</v>
      </c>
      <c r="F5410" s="194">
        <v>9</v>
      </c>
      <c r="G5410" s="194">
        <v>9</v>
      </c>
      <c r="H5410" s="194" t="s">
        <v>10119</v>
      </c>
      <c r="I5410" s="194">
        <f t="shared" si="252"/>
        <v>0</v>
      </c>
      <c r="J5410" s="116" t="s">
        <v>10120</v>
      </c>
      <c r="K5410" s="116" t="s">
        <v>15893</v>
      </c>
      <c r="L5410" s="197">
        <v>45869</v>
      </c>
      <c r="M5410" s="116" t="s">
        <v>17833</v>
      </c>
      <c r="N5410" s="197">
        <v>45894</v>
      </c>
      <c r="O5410" s="388">
        <f t="shared" si="253"/>
        <v>1939</v>
      </c>
      <c r="P5410" s="339">
        <f t="shared" si="254"/>
        <v>0</v>
      </c>
    </row>
    <row r="5411" spans="1:16" hidden="1" x14ac:dyDescent="0.25">
      <c r="A5411" s="116">
        <v>141773</v>
      </c>
      <c r="B5411" s="116">
        <v>13</v>
      </c>
      <c r="C5411" s="116">
        <v>1248100030</v>
      </c>
      <c r="D5411" s="116" t="s">
        <v>11241</v>
      </c>
      <c r="E5411" s="339">
        <v>81592.2</v>
      </c>
      <c r="F5411" s="194">
        <v>10</v>
      </c>
      <c r="G5411" s="194">
        <v>10</v>
      </c>
      <c r="H5411" s="194" t="s">
        <v>10119</v>
      </c>
      <c r="I5411" s="194">
        <f t="shared" si="252"/>
        <v>0</v>
      </c>
      <c r="J5411" s="116" t="s">
        <v>10120</v>
      </c>
      <c r="K5411" s="116" t="s">
        <v>15893</v>
      </c>
      <c r="L5411" s="197">
        <v>45869</v>
      </c>
      <c r="M5411" s="116"/>
      <c r="N5411" s="197">
        <v>45869</v>
      </c>
      <c r="O5411" s="388">
        <f t="shared" si="253"/>
        <v>8159.2199999999993</v>
      </c>
      <c r="P5411" s="339">
        <f t="shared" si="254"/>
        <v>0</v>
      </c>
    </row>
    <row r="5412" spans="1:16" hidden="1" x14ac:dyDescent="0.25">
      <c r="A5412" s="116">
        <v>141773</v>
      </c>
      <c r="B5412" s="116">
        <v>26</v>
      </c>
      <c r="C5412" s="116">
        <v>1610100400</v>
      </c>
      <c r="D5412" s="116" t="s">
        <v>9595</v>
      </c>
      <c r="E5412" s="339">
        <v>32254</v>
      </c>
      <c r="F5412" s="194">
        <v>2</v>
      </c>
      <c r="G5412" s="194">
        <v>2</v>
      </c>
      <c r="H5412" s="194" t="s">
        <v>10119</v>
      </c>
      <c r="I5412" s="194">
        <f t="shared" si="252"/>
        <v>0</v>
      </c>
      <c r="J5412" s="116" t="s">
        <v>10120</v>
      </c>
      <c r="K5412" s="116" t="s">
        <v>15893</v>
      </c>
      <c r="L5412" s="197">
        <v>45869</v>
      </c>
      <c r="M5412" s="116"/>
      <c r="N5412" s="197">
        <v>45869</v>
      </c>
      <c r="O5412" s="388">
        <f t="shared" si="253"/>
        <v>16127</v>
      </c>
      <c r="P5412" s="339">
        <f t="shared" si="254"/>
        <v>0</v>
      </c>
    </row>
    <row r="5413" spans="1:16" hidden="1" x14ac:dyDescent="0.25">
      <c r="A5413" s="116">
        <v>141773</v>
      </c>
      <c r="B5413" s="116">
        <v>37</v>
      </c>
      <c r="C5413" s="116">
        <v>1810101870</v>
      </c>
      <c r="D5413" s="116" t="s">
        <v>11367</v>
      </c>
      <c r="E5413" s="339">
        <v>10841</v>
      </c>
      <c r="F5413" s="194">
        <v>1</v>
      </c>
      <c r="G5413" s="194">
        <v>1</v>
      </c>
      <c r="H5413" s="194" t="s">
        <v>10119</v>
      </c>
      <c r="I5413" s="194">
        <f t="shared" si="252"/>
        <v>0</v>
      </c>
      <c r="J5413" s="116" t="s">
        <v>10120</v>
      </c>
      <c r="K5413" s="116" t="s">
        <v>15893</v>
      </c>
      <c r="L5413" s="197">
        <v>45869</v>
      </c>
      <c r="M5413" s="116"/>
      <c r="N5413" s="197">
        <v>45869</v>
      </c>
      <c r="O5413" s="388">
        <f t="shared" si="253"/>
        <v>10841</v>
      </c>
      <c r="P5413" s="339">
        <f t="shared" si="254"/>
        <v>0</v>
      </c>
    </row>
    <row r="5414" spans="1:16" hidden="1" x14ac:dyDescent="0.25">
      <c r="A5414" s="116">
        <v>141773</v>
      </c>
      <c r="B5414" s="116">
        <v>44</v>
      </c>
      <c r="C5414" s="116">
        <v>1810103750</v>
      </c>
      <c r="D5414" s="116" t="s">
        <v>17489</v>
      </c>
      <c r="E5414" s="339">
        <v>4259.6000000000004</v>
      </c>
      <c r="F5414" s="194">
        <v>10</v>
      </c>
      <c r="G5414" s="194">
        <v>10</v>
      </c>
      <c r="H5414" s="194" t="s">
        <v>10119</v>
      </c>
      <c r="I5414" s="194">
        <f t="shared" si="252"/>
        <v>0</v>
      </c>
      <c r="J5414" s="116" t="s">
        <v>10120</v>
      </c>
      <c r="K5414" s="116" t="s">
        <v>15893</v>
      </c>
      <c r="L5414" s="197">
        <v>45869</v>
      </c>
      <c r="M5414" s="116"/>
      <c r="N5414" s="197">
        <v>45869</v>
      </c>
      <c r="O5414" s="388">
        <f t="shared" si="253"/>
        <v>425.96000000000004</v>
      </c>
      <c r="P5414" s="339">
        <f t="shared" si="254"/>
        <v>0</v>
      </c>
    </row>
    <row r="5415" spans="1:16" hidden="1" x14ac:dyDescent="0.25">
      <c r="A5415" s="116">
        <v>141773</v>
      </c>
      <c r="B5415" s="116">
        <v>43</v>
      </c>
      <c r="C5415" s="116">
        <v>1810104600</v>
      </c>
      <c r="D5415" s="116" t="s">
        <v>16207</v>
      </c>
      <c r="E5415" s="339">
        <v>3731.5</v>
      </c>
      <c r="F5415" s="194">
        <v>34</v>
      </c>
      <c r="G5415" s="194">
        <v>34</v>
      </c>
      <c r="H5415" s="194" t="s">
        <v>10119</v>
      </c>
      <c r="I5415" s="194">
        <f t="shared" si="252"/>
        <v>0</v>
      </c>
      <c r="J5415" s="116" t="s">
        <v>10120</v>
      </c>
      <c r="K5415" s="116" t="s">
        <v>15893</v>
      </c>
      <c r="L5415" s="197">
        <v>45869</v>
      </c>
      <c r="M5415" s="116"/>
      <c r="N5415" s="197">
        <v>45901</v>
      </c>
      <c r="O5415" s="388">
        <f t="shared" si="253"/>
        <v>109.75</v>
      </c>
      <c r="P5415" s="339">
        <f t="shared" si="254"/>
        <v>0</v>
      </c>
    </row>
    <row r="5416" spans="1:16" hidden="1" x14ac:dyDescent="0.25">
      <c r="A5416" s="116">
        <v>141773</v>
      </c>
      <c r="B5416" s="116">
        <v>30</v>
      </c>
      <c r="C5416" s="116">
        <v>1810104950</v>
      </c>
      <c r="D5416" s="116" t="s">
        <v>12053</v>
      </c>
      <c r="E5416" s="339">
        <v>1250</v>
      </c>
      <c r="F5416" s="194">
        <v>50</v>
      </c>
      <c r="G5416" s="194">
        <v>50</v>
      </c>
      <c r="H5416" s="194" t="s">
        <v>10119</v>
      </c>
      <c r="I5416" s="194">
        <f t="shared" si="252"/>
        <v>0</v>
      </c>
      <c r="J5416" s="116" t="s">
        <v>10120</v>
      </c>
      <c r="K5416" s="116" t="s">
        <v>15893</v>
      </c>
      <c r="L5416" s="197">
        <v>45869</v>
      </c>
      <c r="M5416" s="116"/>
      <c r="N5416" s="197">
        <v>45869</v>
      </c>
      <c r="O5416" s="388">
        <f t="shared" si="253"/>
        <v>25</v>
      </c>
      <c r="P5416" s="339">
        <f t="shared" si="254"/>
        <v>0</v>
      </c>
    </row>
    <row r="5417" spans="1:16" hidden="1" x14ac:dyDescent="0.25">
      <c r="A5417" s="116">
        <v>141773</v>
      </c>
      <c r="B5417" s="116">
        <v>29</v>
      </c>
      <c r="C5417" s="116">
        <v>1810105080</v>
      </c>
      <c r="D5417" s="116" t="s">
        <v>11375</v>
      </c>
      <c r="E5417" s="339">
        <v>1077</v>
      </c>
      <c r="F5417" s="194">
        <v>50</v>
      </c>
      <c r="G5417" s="194">
        <v>50</v>
      </c>
      <c r="H5417" s="194" t="s">
        <v>10119</v>
      </c>
      <c r="I5417" s="194">
        <f t="shared" si="252"/>
        <v>0</v>
      </c>
      <c r="J5417" s="116" t="s">
        <v>10120</v>
      </c>
      <c r="K5417" s="116" t="s">
        <v>15893</v>
      </c>
      <c r="L5417" s="197">
        <v>45869</v>
      </c>
      <c r="M5417" s="116"/>
      <c r="N5417" s="197">
        <v>45869</v>
      </c>
      <c r="O5417" s="388">
        <f t="shared" si="253"/>
        <v>21.54</v>
      </c>
      <c r="P5417" s="339">
        <f t="shared" si="254"/>
        <v>0</v>
      </c>
    </row>
    <row r="5418" spans="1:16" hidden="1" x14ac:dyDescent="0.25">
      <c r="A5418" s="116">
        <v>141774</v>
      </c>
      <c r="B5418" s="116">
        <v>21</v>
      </c>
      <c r="C5418" s="116">
        <v>1210100070</v>
      </c>
      <c r="D5418" s="116" t="s">
        <v>15780</v>
      </c>
      <c r="E5418" s="339">
        <v>107946</v>
      </c>
      <c r="F5418" s="194">
        <v>9</v>
      </c>
      <c r="G5418" s="194">
        <f>7+2</f>
        <v>9</v>
      </c>
      <c r="H5418" s="194" t="s">
        <v>10119</v>
      </c>
      <c r="I5418" s="194">
        <f t="shared" si="252"/>
        <v>0</v>
      </c>
      <c r="J5418" s="116" t="s">
        <v>10120</v>
      </c>
      <c r="K5418" s="116" t="s">
        <v>15893</v>
      </c>
      <c r="L5418" s="197">
        <v>45869</v>
      </c>
      <c r="M5418" s="116" t="s">
        <v>16500</v>
      </c>
      <c r="N5418" s="197">
        <v>45908</v>
      </c>
      <c r="O5418" s="388">
        <f t="shared" si="253"/>
        <v>11994</v>
      </c>
      <c r="P5418" s="339">
        <f t="shared" si="254"/>
        <v>0</v>
      </c>
    </row>
    <row r="5419" spans="1:16" hidden="1" x14ac:dyDescent="0.25">
      <c r="A5419" s="116">
        <v>141774</v>
      </c>
      <c r="B5419" s="116">
        <v>6</v>
      </c>
      <c r="C5419" s="116">
        <v>1210100460</v>
      </c>
      <c r="D5419" s="116" t="s">
        <v>11071</v>
      </c>
      <c r="E5419" s="339">
        <v>165153</v>
      </c>
      <c r="F5419" s="194">
        <v>3</v>
      </c>
      <c r="G5419" s="194">
        <v>3</v>
      </c>
      <c r="H5419" s="194" t="s">
        <v>10119</v>
      </c>
      <c r="I5419" s="194">
        <f t="shared" si="252"/>
        <v>0</v>
      </c>
      <c r="J5419" s="116" t="s">
        <v>10120</v>
      </c>
      <c r="K5419" s="116" t="s">
        <v>15893</v>
      </c>
      <c r="L5419" s="197">
        <v>45869</v>
      </c>
      <c r="M5419" s="116"/>
      <c r="N5419" s="197">
        <v>45869</v>
      </c>
      <c r="O5419" s="388">
        <f t="shared" si="253"/>
        <v>55051</v>
      </c>
      <c r="P5419" s="339">
        <f t="shared" si="254"/>
        <v>0</v>
      </c>
    </row>
    <row r="5420" spans="1:16" hidden="1" x14ac:dyDescent="0.25">
      <c r="A5420" s="116">
        <v>141774</v>
      </c>
      <c r="B5420" s="116">
        <v>31</v>
      </c>
      <c r="C5420" s="116">
        <v>1210101200</v>
      </c>
      <c r="D5420" s="116" t="s">
        <v>11193</v>
      </c>
      <c r="E5420" s="339">
        <v>16956</v>
      </c>
      <c r="F5420" s="194">
        <v>1</v>
      </c>
      <c r="G5420" s="194">
        <v>1</v>
      </c>
      <c r="H5420" s="194" t="s">
        <v>10119</v>
      </c>
      <c r="I5420" s="194">
        <f t="shared" si="252"/>
        <v>0</v>
      </c>
      <c r="J5420" s="116" t="s">
        <v>10120</v>
      </c>
      <c r="K5420" s="116" t="s">
        <v>15893</v>
      </c>
      <c r="L5420" s="197">
        <v>45869</v>
      </c>
      <c r="M5420" s="116"/>
      <c r="N5420" s="197">
        <v>45869</v>
      </c>
      <c r="O5420" s="388">
        <f t="shared" si="253"/>
        <v>16956</v>
      </c>
      <c r="P5420" s="339">
        <f t="shared" si="254"/>
        <v>0</v>
      </c>
    </row>
    <row r="5421" spans="1:16" hidden="1" x14ac:dyDescent="0.25">
      <c r="A5421" s="116">
        <v>141774</v>
      </c>
      <c r="B5421" s="116">
        <v>4</v>
      </c>
      <c r="C5421" s="116">
        <v>1212100140</v>
      </c>
      <c r="D5421" s="116" t="s">
        <v>11196</v>
      </c>
      <c r="E5421" s="339">
        <v>46891.59</v>
      </c>
      <c r="F5421" s="194">
        <v>3</v>
      </c>
      <c r="G5421" s="194">
        <f>2+1</f>
        <v>3</v>
      </c>
      <c r="H5421" s="194" t="s">
        <v>10119</v>
      </c>
      <c r="I5421" s="194">
        <f t="shared" si="252"/>
        <v>0</v>
      </c>
      <c r="J5421" s="116" t="s">
        <v>10120</v>
      </c>
      <c r="K5421" s="116" t="s">
        <v>15893</v>
      </c>
      <c r="L5421" s="197">
        <v>45869</v>
      </c>
      <c r="M5421" s="116" t="s">
        <v>16415</v>
      </c>
      <c r="N5421" s="197">
        <v>45903</v>
      </c>
      <c r="O5421" s="388">
        <f t="shared" si="253"/>
        <v>15630.529999999999</v>
      </c>
      <c r="P5421" s="339">
        <f t="shared" si="254"/>
        <v>0</v>
      </c>
    </row>
    <row r="5422" spans="1:16" hidden="1" x14ac:dyDescent="0.25">
      <c r="A5422" s="116">
        <v>141774</v>
      </c>
      <c r="B5422" s="116">
        <v>29</v>
      </c>
      <c r="C5422" s="116">
        <v>1214100730</v>
      </c>
      <c r="D5422" s="116" t="s">
        <v>15230</v>
      </c>
      <c r="E5422" s="339">
        <v>68516</v>
      </c>
      <c r="F5422" s="194">
        <v>2</v>
      </c>
      <c r="G5422" s="194">
        <v>2</v>
      </c>
      <c r="H5422" s="194" t="s">
        <v>10119</v>
      </c>
      <c r="I5422" s="194">
        <f t="shared" si="252"/>
        <v>0</v>
      </c>
      <c r="J5422" s="116" t="s">
        <v>10120</v>
      </c>
      <c r="K5422" s="116" t="s">
        <v>15893</v>
      </c>
      <c r="L5422" s="197">
        <v>45869</v>
      </c>
      <c r="M5422" s="116"/>
      <c r="N5422" s="197">
        <v>45908</v>
      </c>
      <c r="O5422" s="388">
        <f t="shared" si="253"/>
        <v>34258</v>
      </c>
      <c r="P5422" s="339">
        <f t="shared" si="254"/>
        <v>0</v>
      </c>
    </row>
    <row r="5423" spans="1:16" hidden="1" x14ac:dyDescent="0.25">
      <c r="A5423" s="116">
        <v>141774</v>
      </c>
      <c r="B5423" s="116">
        <v>28</v>
      </c>
      <c r="C5423" s="116">
        <v>1214102790</v>
      </c>
      <c r="D5423" s="116" t="s">
        <v>15224</v>
      </c>
      <c r="E5423" s="339">
        <v>463131</v>
      </c>
      <c r="F5423" s="194">
        <v>2</v>
      </c>
      <c r="G5423" s="194">
        <v>2</v>
      </c>
      <c r="H5423" s="194" t="s">
        <v>10119</v>
      </c>
      <c r="I5423" s="194">
        <f t="shared" si="252"/>
        <v>0</v>
      </c>
      <c r="J5423" s="116" t="s">
        <v>10120</v>
      </c>
      <c r="K5423" s="116" t="s">
        <v>15893</v>
      </c>
      <c r="L5423" s="197">
        <v>45869</v>
      </c>
      <c r="M5423" s="116"/>
      <c r="N5423" s="197">
        <v>45869</v>
      </c>
      <c r="O5423" s="388">
        <f t="shared" si="253"/>
        <v>231565.5</v>
      </c>
      <c r="P5423" s="339">
        <f t="shared" si="254"/>
        <v>0</v>
      </c>
    </row>
    <row r="5424" spans="1:16" hidden="1" x14ac:dyDescent="0.25">
      <c r="A5424" s="116">
        <v>141774</v>
      </c>
      <c r="B5424" s="116">
        <v>10</v>
      </c>
      <c r="C5424" s="116">
        <v>1219102890</v>
      </c>
      <c r="D5424" s="116" t="s">
        <v>15226</v>
      </c>
      <c r="E5424" s="339">
        <v>34029</v>
      </c>
      <c r="F5424" s="194">
        <v>1</v>
      </c>
      <c r="G5424" s="194">
        <v>1</v>
      </c>
      <c r="H5424" s="194" t="s">
        <v>10119</v>
      </c>
      <c r="I5424" s="194">
        <f t="shared" si="252"/>
        <v>0</v>
      </c>
      <c r="J5424" s="116" t="s">
        <v>10120</v>
      </c>
      <c r="K5424" s="116" t="s">
        <v>15893</v>
      </c>
      <c r="L5424" s="197">
        <v>45869</v>
      </c>
      <c r="M5424" s="116"/>
      <c r="N5424" s="197">
        <v>45869</v>
      </c>
      <c r="O5424" s="388">
        <f t="shared" si="253"/>
        <v>34029</v>
      </c>
      <c r="P5424" s="339">
        <f t="shared" si="254"/>
        <v>0</v>
      </c>
    </row>
    <row r="5425" spans="1:16" hidden="1" x14ac:dyDescent="0.25">
      <c r="A5425" s="116">
        <v>141774</v>
      </c>
      <c r="B5425" s="116">
        <v>9</v>
      </c>
      <c r="C5425" s="116">
        <v>1219102900</v>
      </c>
      <c r="D5425" s="116" t="s">
        <v>10562</v>
      </c>
      <c r="E5425" s="339">
        <v>133612</v>
      </c>
      <c r="F5425" s="194">
        <v>1</v>
      </c>
      <c r="G5425" s="194">
        <v>1</v>
      </c>
      <c r="H5425" s="194" t="s">
        <v>10119</v>
      </c>
      <c r="I5425" s="194">
        <f t="shared" si="252"/>
        <v>0</v>
      </c>
      <c r="J5425" s="116" t="s">
        <v>10120</v>
      </c>
      <c r="K5425" s="116" t="s">
        <v>15893</v>
      </c>
      <c r="L5425" s="197">
        <v>45869</v>
      </c>
      <c r="M5425" s="116"/>
      <c r="N5425" s="197">
        <v>45908</v>
      </c>
      <c r="O5425" s="388">
        <f t="shared" si="253"/>
        <v>133612</v>
      </c>
      <c r="P5425" s="339">
        <f t="shared" si="254"/>
        <v>0</v>
      </c>
    </row>
    <row r="5426" spans="1:16" hidden="1" x14ac:dyDescent="0.25">
      <c r="A5426" s="116">
        <v>141774</v>
      </c>
      <c r="B5426" s="116">
        <v>13</v>
      </c>
      <c r="C5426" s="116">
        <v>1219107210</v>
      </c>
      <c r="D5426" s="116" t="s">
        <v>16186</v>
      </c>
      <c r="E5426" s="339">
        <v>531830</v>
      </c>
      <c r="F5426" s="194">
        <v>5</v>
      </c>
      <c r="G5426" s="194">
        <f>4+1</f>
        <v>5</v>
      </c>
      <c r="H5426" s="194" t="s">
        <v>10119</v>
      </c>
      <c r="I5426" s="194">
        <f t="shared" si="252"/>
        <v>0</v>
      </c>
      <c r="J5426" s="116" t="s">
        <v>10120</v>
      </c>
      <c r="K5426" s="116" t="s">
        <v>15893</v>
      </c>
      <c r="L5426" s="197">
        <v>45869</v>
      </c>
      <c r="M5426" s="116" t="s">
        <v>16552</v>
      </c>
      <c r="N5426" s="197">
        <v>45916</v>
      </c>
      <c r="O5426" s="388">
        <f t="shared" si="253"/>
        <v>106366</v>
      </c>
      <c r="P5426" s="339">
        <f t="shared" si="254"/>
        <v>0</v>
      </c>
    </row>
    <row r="5427" spans="1:16" hidden="1" x14ac:dyDescent="0.25">
      <c r="A5427" s="116">
        <v>141774</v>
      </c>
      <c r="B5427" s="116">
        <v>27</v>
      </c>
      <c r="C5427" s="116">
        <v>1220100320</v>
      </c>
      <c r="D5427" s="116" t="s">
        <v>10709</v>
      </c>
      <c r="E5427" s="339">
        <v>561066</v>
      </c>
      <c r="F5427" s="194">
        <v>2</v>
      </c>
      <c r="G5427" s="194">
        <v>2</v>
      </c>
      <c r="H5427" s="194" t="s">
        <v>10119</v>
      </c>
      <c r="I5427" s="194">
        <f t="shared" ref="I5427:I5490" si="255">+F5427-G5427</f>
        <v>0</v>
      </c>
      <c r="J5427" s="116" t="s">
        <v>10120</v>
      </c>
      <c r="K5427" s="116" t="s">
        <v>15893</v>
      </c>
      <c r="L5427" s="197">
        <v>45869</v>
      </c>
      <c r="M5427" s="116"/>
      <c r="N5427" s="197">
        <v>45869</v>
      </c>
      <c r="O5427" s="388">
        <f t="shared" ref="O5427:O5490" si="256">+E5427/F5427</f>
        <v>280533</v>
      </c>
      <c r="P5427" s="339">
        <f t="shared" ref="P5427:P5490" si="257">+O5427*I5427</f>
        <v>0</v>
      </c>
    </row>
    <row r="5428" spans="1:16" hidden="1" x14ac:dyDescent="0.25">
      <c r="A5428" s="116">
        <v>141774</v>
      </c>
      <c r="B5428" s="116">
        <v>1</v>
      </c>
      <c r="C5428" s="116">
        <v>1223100160</v>
      </c>
      <c r="D5428" s="116" t="s">
        <v>9294</v>
      </c>
      <c r="E5428" s="339">
        <v>171714.33</v>
      </c>
      <c r="F5428" s="194">
        <v>3</v>
      </c>
      <c r="G5428" s="194">
        <v>3</v>
      </c>
      <c r="H5428" s="194" t="s">
        <v>10119</v>
      </c>
      <c r="I5428" s="194">
        <f t="shared" si="255"/>
        <v>0</v>
      </c>
      <c r="J5428" s="116" t="s">
        <v>10120</v>
      </c>
      <c r="K5428" s="116" t="s">
        <v>15893</v>
      </c>
      <c r="L5428" s="197">
        <v>45869</v>
      </c>
      <c r="M5428" s="116"/>
      <c r="N5428" s="197">
        <v>45869</v>
      </c>
      <c r="O5428" s="388">
        <f t="shared" si="256"/>
        <v>57238.109999999993</v>
      </c>
      <c r="P5428" s="339">
        <f t="shared" si="257"/>
        <v>0</v>
      </c>
    </row>
    <row r="5429" spans="1:16" hidden="1" x14ac:dyDescent="0.25">
      <c r="A5429" s="116">
        <v>141774</v>
      </c>
      <c r="B5429" s="116">
        <v>2</v>
      </c>
      <c r="C5429" s="116">
        <v>1226101880</v>
      </c>
      <c r="D5429" s="116" t="s">
        <v>17532</v>
      </c>
      <c r="E5429" s="339">
        <v>8550</v>
      </c>
      <c r="F5429" s="194">
        <v>3</v>
      </c>
      <c r="G5429" s="194">
        <v>3</v>
      </c>
      <c r="H5429" s="194" t="s">
        <v>10119</v>
      </c>
      <c r="I5429" s="194">
        <f t="shared" si="255"/>
        <v>0</v>
      </c>
      <c r="J5429" s="116" t="s">
        <v>10120</v>
      </c>
      <c r="K5429" s="116" t="s">
        <v>15893</v>
      </c>
      <c r="L5429" s="197">
        <v>45869</v>
      </c>
      <c r="M5429" s="116"/>
      <c r="N5429" s="197">
        <v>45869</v>
      </c>
      <c r="O5429" s="388">
        <f t="shared" si="256"/>
        <v>2850</v>
      </c>
      <c r="P5429" s="339">
        <f t="shared" si="257"/>
        <v>0</v>
      </c>
    </row>
    <row r="5430" spans="1:16" hidden="1" x14ac:dyDescent="0.25">
      <c r="A5430" s="116">
        <v>141774</v>
      </c>
      <c r="B5430" s="116">
        <v>11</v>
      </c>
      <c r="C5430" s="116">
        <v>1228100280</v>
      </c>
      <c r="D5430" s="116" t="s">
        <v>10708</v>
      </c>
      <c r="E5430" s="339">
        <v>38732.339999999997</v>
      </c>
      <c r="F5430" s="194">
        <v>3</v>
      </c>
      <c r="G5430" s="194">
        <v>3</v>
      </c>
      <c r="H5430" s="194" t="s">
        <v>10119</v>
      </c>
      <c r="I5430" s="194">
        <f t="shared" si="255"/>
        <v>0</v>
      </c>
      <c r="J5430" s="116" t="s">
        <v>10120</v>
      </c>
      <c r="K5430" s="116" t="s">
        <v>15893</v>
      </c>
      <c r="L5430" s="197">
        <v>45869</v>
      </c>
      <c r="M5430" s="116"/>
      <c r="N5430" s="197">
        <v>45869</v>
      </c>
      <c r="O5430" s="388">
        <f t="shared" si="256"/>
        <v>12910.779999999999</v>
      </c>
      <c r="P5430" s="339">
        <f t="shared" si="257"/>
        <v>0</v>
      </c>
    </row>
    <row r="5431" spans="1:16" hidden="1" x14ac:dyDescent="0.25">
      <c r="A5431" s="116">
        <v>141774</v>
      </c>
      <c r="B5431" s="116">
        <v>7</v>
      </c>
      <c r="C5431" s="116">
        <v>1228101860</v>
      </c>
      <c r="D5431" s="116" t="s">
        <v>15077</v>
      </c>
      <c r="E5431" s="339">
        <v>391641</v>
      </c>
      <c r="F5431" s="194">
        <v>3</v>
      </c>
      <c r="G5431" s="194">
        <v>3</v>
      </c>
      <c r="H5431" s="194" t="s">
        <v>10119</v>
      </c>
      <c r="I5431" s="194">
        <f t="shared" si="255"/>
        <v>0</v>
      </c>
      <c r="J5431" s="116" t="s">
        <v>10120</v>
      </c>
      <c r="K5431" s="116" t="s">
        <v>15893</v>
      </c>
      <c r="L5431" s="197">
        <v>45869</v>
      </c>
      <c r="M5431" s="116"/>
      <c r="N5431" s="197">
        <v>45911</v>
      </c>
      <c r="O5431" s="388">
        <f t="shared" si="256"/>
        <v>130547</v>
      </c>
      <c r="P5431" s="339">
        <f t="shared" si="257"/>
        <v>0</v>
      </c>
    </row>
    <row r="5432" spans="1:16" hidden="1" x14ac:dyDescent="0.25">
      <c r="A5432" s="116">
        <v>141774</v>
      </c>
      <c r="B5432" s="116">
        <v>8</v>
      </c>
      <c r="C5432" s="116">
        <v>1228102590</v>
      </c>
      <c r="D5432" s="116" t="s">
        <v>11976</v>
      </c>
      <c r="E5432" s="339">
        <v>9048</v>
      </c>
      <c r="F5432" s="194">
        <v>1</v>
      </c>
      <c r="G5432" s="194">
        <v>1</v>
      </c>
      <c r="H5432" s="194" t="s">
        <v>10119</v>
      </c>
      <c r="I5432" s="194">
        <f t="shared" si="255"/>
        <v>0</v>
      </c>
      <c r="J5432" s="116" t="s">
        <v>10120</v>
      </c>
      <c r="K5432" s="116" t="s">
        <v>15893</v>
      </c>
      <c r="L5432" s="197">
        <v>45869</v>
      </c>
      <c r="M5432" s="116"/>
      <c r="N5432" s="197">
        <v>45869</v>
      </c>
      <c r="O5432" s="388">
        <f t="shared" si="256"/>
        <v>9048</v>
      </c>
      <c r="P5432" s="339">
        <f t="shared" si="257"/>
        <v>0</v>
      </c>
    </row>
    <row r="5433" spans="1:16" hidden="1" x14ac:dyDescent="0.25">
      <c r="A5433" s="116">
        <v>141774</v>
      </c>
      <c r="B5433" s="116">
        <v>17</v>
      </c>
      <c r="C5433" s="116">
        <v>1232100010</v>
      </c>
      <c r="D5433" s="116" t="s">
        <v>11232</v>
      </c>
      <c r="E5433" s="339">
        <v>25403</v>
      </c>
      <c r="F5433" s="194">
        <v>1</v>
      </c>
      <c r="G5433" s="194">
        <v>1</v>
      </c>
      <c r="H5433" s="194" t="s">
        <v>10119</v>
      </c>
      <c r="I5433" s="194">
        <f t="shared" si="255"/>
        <v>0</v>
      </c>
      <c r="J5433" s="116" t="s">
        <v>10120</v>
      </c>
      <c r="K5433" s="116" t="s">
        <v>15893</v>
      </c>
      <c r="L5433" s="197">
        <v>45869</v>
      </c>
      <c r="M5433" s="116"/>
      <c r="N5433" s="197">
        <v>45869</v>
      </c>
      <c r="O5433" s="388">
        <f t="shared" si="256"/>
        <v>25403</v>
      </c>
      <c r="P5433" s="339">
        <f t="shared" si="257"/>
        <v>0</v>
      </c>
    </row>
    <row r="5434" spans="1:16" hidden="1" x14ac:dyDescent="0.25">
      <c r="A5434" s="116">
        <v>141774</v>
      </c>
      <c r="B5434" s="116">
        <v>16</v>
      </c>
      <c r="C5434" s="116">
        <v>1232100020</v>
      </c>
      <c r="D5434" s="116" t="s">
        <v>11233</v>
      </c>
      <c r="E5434" s="339">
        <v>106385.56</v>
      </c>
      <c r="F5434" s="194">
        <v>4</v>
      </c>
      <c r="G5434" s="194">
        <v>4</v>
      </c>
      <c r="H5434" s="194" t="s">
        <v>10119</v>
      </c>
      <c r="I5434" s="194">
        <f t="shared" si="255"/>
        <v>0</v>
      </c>
      <c r="J5434" s="116" t="s">
        <v>10120</v>
      </c>
      <c r="K5434" s="116" t="s">
        <v>15893</v>
      </c>
      <c r="L5434" s="197">
        <v>45869</v>
      </c>
      <c r="M5434" s="116"/>
      <c r="N5434" s="197">
        <v>45869</v>
      </c>
      <c r="O5434" s="388">
        <f t="shared" si="256"/>
        <v>26596.39</v>
      </c>
      <c r="P5434" s="339">
        <f t="shared" si="257"/>
        <v>0</v>
      </c>
    </row>
    <row r="5435" spans="1:16" hidden="1" x14ac:dyDescent="0.25">
      <c r="A5435" s="116">
        <v>141774</v>
      </c>
      <c r="B5435" s="116">
        <v>5</v>
      </c>
      <c r="C5435" s="116">
        <v>1232100120</v>
      </c>
      <c r="D5435" s="116" t="s">
        <v>11235</v>
      </c>
      <c r="E5435" s="339">
        <v>53682.03</v>
      </c>
      <c r="F5435" s="194">
        <v>3</v>
      </c>
      <c r="G5435" s="194">
        <v>3</v>
      </c>
      <c r="H5435" s="194" t="s">
        <v>10119</v>
      </c>
      <c r="I5435" s="194">
        <f t="shared" si="255"/>
        <v>0</v>
      </c>
      <c r="J5435" s="116" t="s">
        <v>10120</v>
      </c>
      <c r="K5435" s="116" t="s">
        <v>15893</v>
      </c>
      <c r="L5435" s="197">
        <v>45869</v>
      </c>
      <c r="M5435" s="116"/>
      <c r="N5435" s="197">
        <v>45869</v>
      </c>
      <c r="O5435" s="388">
        <f t="shared" si="256"/>
        <v>17894.009999999998</v>
      </c>
      <c r="P5435" s="339">
        <f t="shared" si="257"/>
        <v>0</v>
      </c>
    </row>
    <row r="5436" spans="1:16" hidden="1" x14ac:dyDescent="0.25">
      <c r="A5436" s="116">
        <v>141774</v>
      </c>
      <c r="B5436" s="116">
        <v>3</v>
      </c>
      <c r="C5436" s="116">
        <v>1232100280</v>
      </c>
      <c r="D5436" s="116" t="s">
        <v>15229</v>
      </c>
      <c r="E5436" s="339">
        <v>76475.850000000006</v>
      </c>
      <c r="F5436" s="194">
        <v>3</v>
      </c>
      <c r="G5436" s="194">
        <f>2+1</f>
        <v>3</v>
      </c>
      <c r="H5436" s="194" t="s">
        <v>10119</v>
      </c>
      <c r="I5436" s="194">
        <f t="shared" si="255"/>
        <v>0</v>
      </c>
      <c r="J5436" s="116" t="s">
        <v>10120</v>
      </c>
      <c r="K5436" s="116" t="s">
        <v>15893</v>
      </c>
      <c r="L5436" s="197">
        <v>45869</v>
      </c>
      <c r="M5436" s="116" t="s">
        <v>16415</v>
      </c>
      <c r="N5436" s="197">
        <v>45903</v>
      </c>
      <c r="O5436" s="388">
        <f t="shared" si="256"/>
        <v>25491.95</v>
      </c>
      <c r="P5436" s="339">
        <f t="shared" si="257"/>
        <v>0</v>
      </c>
    </row>
    <row r="5437" spans="1:16" hidden="1" x14ac:dyDescent="0.25">
      <c r="A5437" s="116">
        <v>141774</v>
      </c>
      <c r="B5437" s="116">
        <v>14</v>
      </c>
      <c r="C5437" s="116">
        <v>1232100500</v>
      </c>
      <c r="D5437" s="116" t="s">
        <v>10130</v>
      </c>
      <c r="E5437" s="339">
        <v>49767</v>
      </c>
      <c r="F5437" s="194">
        <v>1</v>
      </c>
      <c r="G5437" s="194">
        <v>1</v>
      </c>
      <c r="H5437" s="194" t="s">
        <v>10119</v>
      </c>
      <c r="I5437" s="194">
        <f t="shared" si="255"/>
        <v>0</v>
      </c>
      <c r="J5437" s="116" t="s">
        <v>10120</v>
      </c>
      <c r="K5437" s="116" t="s">
        <v>15893</v>
      </c>
      <c r="L5437" s="197">
        <v>45869</v>
      </c>
      <c r="M5437" s="116"/>
      <c r="N5437" s="197">
        <v>45869</v>
      </c>
      <c r="O5437" s="388">
        <f t="shared" si="256"/>
        <v>49767</v>
      </c>
      <c r="P5437" s="339">
        <f t="shared" si="257"/>
        <v>0</v>
      </c>
    </row>
    <row r="5438" spans="1:16" hidden="1" x14ac:dyDescent="0.25">
      <c r="A5438" s="116">
        <v>141774</v>
      </c>
      <c r="B5438" s="116">
        <v>15</v>
      </c>
      <c r="C5438" s="116">
        <v>1232100500</v>
      </c>
      <c r="D5438" s="116" t="s">
        <v>10130</v>
      </c>
      <c r="E5438" s="339">
        <v>99533</v>
      </c>
      <c r="F5438" s="194">
        <v>2</v>
      </c>
      <c r="G5438" s="194">
        <v>2</v>
      </c>
      <c r="H5438" s="194" t="s">
        <v>10119</v>
      </c>
      <c r="I5438" s="194">
        <f t="shared" si="255"/>
        <v>0</v>
      </c>
      <c r="J5438" s="116" t="s">
        <v>10120</v>
      </c>
      <c r="K5438" s="116" t="s">
        <v>15893</v>
      </c>
      <c r="L5438" s="197">
        <v>45869</v>
      </c>
      <c r="M5438" s="116"/>
      <c r="N5438" s="197">
        <v>45869</v>
      </c>
      <c r="O5438" s="388">
        <f t="shared" si="256"/>
        <v>49766.5</v>
      </c>
      <c r="P5438" s="339">
        <f t="shared" si="257"/>
        <v>0</v>
      </c>
    </row>
    <row r="5439" spans="1:16" hidden="1" x14ac:dyDescent="0.25">
      <c r="A5439" s="116">
        <v>141774</v>
      </c>
      <c r="B5439" s="116">
        <v>19</v>
      </c>
      <c r="C5439" s="116">
        <v>1234100040</v>
      </c>
      <c r="D5439" s="116" t="s">
        <v>15228</v>
      </c>
      <c r="E5439" s="339">
        <v>241413</v>
      </c>
      <c r="F5439" s="194">
        <v>3</v>
      </c>
      <c r="G5439" s="194">
        <f>1+2</f>
        <v>3</v>
      </c>
      <c r="H5439" s="194" t="s">
        <v>10119</v>
      </c>
      <c r="I5439" s="194">
        <f t="shared" si="255"/>
        <v>0</v>
      </c>
      <c r="J5439" s="116" t="s">
        <v>10120</v>
      </c>
      <c r="K5439" s="116" t="s">
        <v>15893</v>
      </c>
      <c r="L5439" s="197">
        <v>45869</v>
      </c>
      <c r="M5439" s="116" t="s">
        <v>16510</v>
      </c>
      <c r="N5439" s="197">
        <v>45909</v>
      </c>
      <c r="O5439" s="388">
        <f t="shared" si="256"/>
        <v>80471</v>
      </c>
      <c r="P5439" s="339">
        <f t="shared" si="257"/>
        <v>0</v>
      </c>
    </row>
    <row r="5440" spans="1:16" hidden="1" x14ac:dyDescent="0.25">
      <c r="A5440" s="116">
        <v>141774</v>
      </c>
      <c r="B5440" s="116">
        <v>12</v>
      </c>
      <c r="C5440" s="116">
        <v>1234100260</v>
      </c>
      <c r="D5440" s="116" t="s">
        <v>16191</v>
      </c>
      <c r="E5440" s="339">
        <v>4739</v>
      </c>
      <c r="F5440" s="194">
        <v>4</v>
      </c>
      <c r="G5440" s="194">
        <v>4</v>
      </c>
      <c r="H5440" s="194" t="s">
        <v>10119</v>
      </c>
      <c r="I5440" s="194">
        <f t="shared" si="255"/>
        <v>0</v>
      </c>
      <c r="J5440" s="116" t="s">
        <v>10120</v>
      </c>
      <c r="K5440" s="116" t="s">
        <v>15893</v>
      </c>
      <c r="L5440" s="197">
        <v>45869</v>
      </c>
      <c r="M5440" s="116"/>
      <c r="N5440" s="197">
        <v>45869</v>
      </c>
      <c r="O5440" s="388">
        <f t="shared" si="256"/>
        <v>1184.75</v>
      </c>
      <c r="P5440" s="339">
        <f t="shared" si="257"/>
        <v>0</v>
      </c>
    </row>
    <row r="5441" spans="1:16" hidden="1" x14ac:dyDescent="0.25">
      <c r="A5441" s="116">
        <v>141774</v>
      </c>
      <c r="B5441" s="116">
        <v>18</v>
      </c>
      <c r="C5441" s="116">
        <v>1236100000</v>
      </c>
      <c r="D5441" s="116" t="s">
        <v>15321</v>
      </c>
      <c r="E5441" s="339">
        <v>1350080</v>
      </c>
      <c r="F5441" s="194">
        <v>1</v>
      </c>
      <c r="G5441" s="194">
        <v>1</v>
      </c>
      <c r="H5441" s="194" t="s">
        <v>10119</v>
      </c>
      <c r="I5441" s="194">
        <f t="shared" si="255"/>
        <v>0</v>
      </c>
      <c r="J5441" s="116" t="s">
        <v>10120</v>
      </c>
      <c r="K5441" s="116" t="s">
        <v>15893</v>
      </c>
      <c r="L5441" s="197">
        <v>45869</v>
      </c>
      <c r="M5441" s="116" t="s">
        <v>17833</v>
      </c>
      <c r="N5441" s="197">
        <v>45894</v>
      </c>
      <c r="O5441" s="388">
        <f t="shared" si="256"/>
        <v>1350080</v>
      </c>
      <c r="P5441" s="339">
        <f t="shared" si="257"/>
        <v>0</v>
      </c>
    </row>
    <row r="5442" spans="1:16" hidden="1" x14ac:dyDescent="0.25">
      <c r="A5442" s="116">
        <v>141774</v>
      </c>
      <c r="B5442" s="116">
        <v>24</v>
      </c>
      <c r="C5442" s="116">
        <v>1237100010</v>
      </c>
      <c r="D5442" s="116" t="s">
        <v>15227</v>
      </c>
      <c r="E5442" s="339">
        <v>466257</v>
      </c>
      <c r="F5442" s="194">
        <v>1</v>
      </c>
      <c r="G5442" s="194">
        <v>1</v>
      </c>
      <c r="H5442" s="194" t="s">
        <v>10119</v>
      </c>
      <c r="I5442" s="194">
        <f t="shared" si="255"/>
        <v>0</v>
      </c>
      <c r="J5442" s="116" t="s">
        <v>10120</v>
      </c>
      <c r="K5442" s="116" t="s">
        <v>15893</v>
      </c>
      <c r="L5442" s="197">
        <v>45869</v>
      </c>
      <c r="M5442" s="116"/>
      <c r="N5442" s="197">
        <v>45903</v>
      </c>
      <c r="O5442" s="388">
        <f t="shared" si="256"/>
        <v>466257</v>
      </c>
      <c r="P5442" s="339">
        <f t="shared" si="257"/>
        <v>0</v>
      </c>
    </row>
    <row r="5443" spans="1:16" hidden="1" x14ac:dyDescent="0.25">
      <c r="A5443" s="116">
        <v>141774</v>
      </c>
      <c r="B5443" s="116">
        <v>22</v>
      </c>
      <c r="C5443" s="116">
        <v>1237100150</v>
      </c>
      <c r="D5443" s="116" t="s">
        <v>15076</v>
      </c>
      <c r="E5443" s="339">
        <v>57289.72</v>
      </c>
      <c r="F5443" s="194">
        <v>2</v>
      </c>
      <c r="G5443" s="194">
        <v>2</v>
      </c>
      <c r="H5443" s="194" t="s">
        <v>10119</v>
      </c>
      <c r="I5443" s="194">
        <f t="shared" si="255"/>
        <v>0</v>
      </c>
      <c r="J5443" s="116" t="s">
        <v>10120</v>
      </c>
      <c r="K5443" s="116" t="s">
        <v>15893</v>
      </c>
      <c r="L5443" s="197">
        <v>45869</v>
      </c>
      <c r="M5443" s="116"/>
      <c r="N5443" s="197">
        <v>45869</v>
      </c>
      <c r="O5443" s="388">
        <f t="shared" si="256"/>
        <v>28644.86</v>
      </c>
      <c r="P5443" s="339">
        <f t="shared" si="257"/>
        <v>0</v>
      </c>
    </row>
    <row r="5444" spans="1:16" hidden="1" x14ac:dyDescent="0.25">
      <c r="A5444" s="116">
        <v>141774</v>
      </c>
      <c r="B5444" s="116">
        <v>23</v>
      </c>
      <c r="C5444" s="116">
        <v>1237100720</v>
      </c>
      <c r="D5444" s="116" t="s">
        <v>17832</v>
      </c>
      <c r="E5444" s="339">
        <v>149779</v>
      </c>
      <c r="F5444" s="194">
        <v>1</v>
      </c>
      <c r="G5444" s="194">
        <v>1</v>
      </c>
      <c r="H5444" s="194" t="s">
        <v>10119</v>
      </c>
      <c r="I5444" s="194">
        <f t="shared" si="255"/>
        <v>0</v>
      </c>
      <c r="J5444" s="116" t="s">
        <v>10120</v>
      </c>
      <c r="K5444" s="116" t="s">
        <v>15893</v>
      </c>
      <c r="L5444" s="197">
        <v>45869</v>
      </c>
      <c r="M5444" s="116"/>
      <c r="N5444" s="197">
        <v>45869</v>
      </c>
      <c r="O5444" s="388">
        <f t="shared" si="256"/>
        <v>149779</v>
      </c>
      <c r="P5444" s="339">
        <f t="shared" si="257"/>
        <v>0</v>
      </c>
    </row>
    <row r="5445" spans="1:16" hidden="1" x14ac:dyDescent="0.25">
      <c r="A5445" s="116">
        <v>141774</v>
      </c>
      <c r="B5445" s="116">
        <v>20</v>
      </c>
      <c r="C5445" s="116">
        <v>1238100070</v>
      </c>
      <c r="D5445" s="116" t="s">
        <v>17502</v>
      </c>
      <c r="E5445" s="339">
        <v>63677</v>
      </c>
      <c r="F5445" s="194">
        <v>1</v>
      </c>
      <c r="G5445" s="194">
        <v>1</v>
      </c>
      <c r="H5445" s="194" t="s">
        <v>10119</v>
      </c>
      <c r="I5445" s="194">
        <f t="shared" si="255"/>
        <v>0</v>
      </c>
      <c r="J5445" s="116" t="s">
        <v>10120</v>
      </c>
      <c r="K5445" s="116" t="s">
        <v>15893</v>
      </c>
      <c r="L5445" s="197">
        <v>45869</v>
      </c>
      <c r="M5445" s="116"/>
      <c r="N5445" s="197">
        <v>45869</v>
      </c>
      <c r="O5445" s="388">
        <f t="shared" si="256"/>
        <v>63677</v>
      </c>
      <c r="P5445" s="339">
        <f t="shared" si="257"/>
        <v>0</v>
      </c>
    </row>
    <row r="5446" spans="1:16" hidden="1" x14ac:dyDescent="0.25">
      <c r="A5446" s="116">
        <v>141774</v>
      </c>
      <c r="B5446" s="116">
        <v>26</v>
      </c>
      <c r="C5446" s="116">
        <v>1314101060</v>
      </c>
      <c r="D5446" s="116" t="s">
        <v>15071</v>
      </c>
      <c r="E5446" s="339">
        <v>1604469</v>
      </c>
      <c r="F5446" s="194">
        <v>3</v>
      </c>
      <c r="G5446" s="194">
        <f>1+2</f>
        <v>3</v>
      </c>
      <c r="H5446" s="194" t="s">
        <v>10119</v>
      </c>
      <c r="I5446" s="194">
        <f t="shared" si="255"/>
        <v>0</v>
      </c>
      <c r="J5446" s="116" t="s">
        <v>10120</v>
      </c>
      <c r="K5446" s="116" t="s">
        <v>15893</v>
      </c>
      <c r="L5446" s="197">
        <v>45869</v>
      </c>
      <c r="M5446" s="116" t="s">
        <v>16581</v>
      </c>
      <c r="N5446" s="197">
        <v>45923</v>
      </c>
      <c r="O5446" s="388">
        <f t="shared" si="256"/>
        <v>534823</v>
      </c>
      <c r="P5446" s="339">
        <f t="shared" si="257"/>
        <v>0</v>
      </c>
    </row>
    <row r="5447" spans="1:16" hidden="1" x14ac:dyDescent="0.25">
      <c r="A5447" s="116">
        <v>141774</v>
      </c>
      <c r="B5447" s="116">
        <v>30</v>
      </c>
      <c r="C5447" s="116">
        <v>1521100030</v>
      </c>
      <c r="D5447" s="116" t="s">
        <v>16199</v>
      </c>
      <c r="E5447" s="339">
        <v>1301</v>
      </c>
      <c r="F5447" s="194">
        <v>50</v>
      </c>
      <c r="G5447" s="194">
        <f>39+11</f>
        <v>50</v>
      </c>
      <c r="H5447" s="194" t="s">
        <v>10119</v>
      </c>
      <c r="I5447" s="194">
        <f t="shared" si="255"/>
        <v>0</v>
      </c>
      <c r="J5447" s="116" t="s">
        <v>10120</v>
      </c>
      <c r="K5447" s="116" t="s">
        <v>15893</v>
      </c>
      <c r="L5447" s="197">
        <v>45869</v>
      </c>
      <c r="M5447" s="116" t="s">
        <v>16537</v>
      </c>
      <c r="N5447" s="197">
        <v>45911</v>
      </c>
      <c r="O5447" s="388">
        <f t="shared" si="256"/>
        <v>26.02</v>
      </c>
      <c r="P5447" s="339">
        <f t="shared" si="257"/>
        <v>0</v>
      </c>
    </row>
    <row r="5448" spans="1:16" hidden="1" x14ac:dyDescent="0.25">
      <c r="A5448" s="116">
        <v>141774</v>
      </c>
      <c r="B5448" s="116">
        <v>25</v>
      </c>
      <c r="C5448" s="116">
        <v>1521100250</v>
      </c>
      <c r="D5448" s="116" t="s">
        <v>11055</v>
      </c>
      <c r="E5448" s="339">
        <v>3900</v>
      </c>
      <c r="F5448" s="194">
        <v>50</v>
      </c>
      <c r="G5448" s="194">
        <v>50</v>
      </c>
      <c r="H5448" s="194" t="s">
        <v>10119</v>
      </c>
      <c r="I5448" s="194">
        <f t="shared" si="255"/>
        <v>0</v>
      </c>
      <c r="J5448" s="116" t="s">
        <v>10120</v>
      </c>
      <c r="K5448" s="116" t="s">
        <v>15893</v>
      </c>
      <c r="L5448" s="197">
        <v>45869</v>
      </c>
      <c r="M5448" s="116"/>
      <c r="N5448" s="197">
        <v>45869</v>
      </c>
      <c r="O5448" s="388">
        <f t="shared" si="256"/>
        <v>78</v>
      </c>
      <c r="P5448" s="339">
        <f t="shared" si="257"/>
        <v>0</v>
      </c>
    </row>
    <row r="5449" spans="1:16" hidden="1" x14ac:dyDescent="0.25">
      <c r="A5449" s="116">
        <v>141775</v>
      </c>
      <c r="B5449" s="116">
        <v>2</v>
      </c>
      <c r="C5449" s="116">
        <v>1010100140</v>
      </c>
      <c r="D5449" s="116" t="s">
        <v>16041</v>
      </c>
      <c r="E5449" s="339">
        <v>39600</v>
      </c>
      <c r="F5449" s="194">
        <v>20</v>
      </c>
      <c r="G5449" s="194">
        <f>10+10</f>
        <v>20</v>
      </c>
      <c r="H5449" s="194" t="s">
        <v>10119</v>
      </c>
      <c r="I5449" s="194">
        <f t="shared" si="255"/>
        <v>0</v>
      </c>
      <c r="J5449" s="116" t="s">
        <v>10120</v>
      </c>
      <c r="K5449" s="116" t="s">
        <v>15852</v>
      </c>
      <c r="L5449" s="197">
        <v>45869</v>
      </c>
      <c r="M5449" s="116" t="s">
        <v>16387</v>
      </c>
      <c r="N5449" s="197">
        <v>45902</v>
      </c>
      <c r="O5449" s="388">
        <f t="shared" si="256"/>
        <v>1980</v>
      </c>
      <c r="P5449" s="339">
        <f t="shared" si="257"/>
        <v>0</v>
      </c>
    </row>
    <row r="5450" spans="1:16" hidden="1" x14ac:dyDescent="0.25">
      <c r="A5450" s="116">
        <v>141775</v>
      </c>
      <c r="B5450" s="116">
        <v>5</v>
      </c>
      <c r="C5450" s="116">
        <v>1010100770</v>
      </c>
      <c r="D5450" s="116" t="s">
        <v>15723</v>
      </c>
      <c r="E5450" s="339">
        <v>50598.6</v>
      </c>
      <c r="F5450" s="194">
        <v>20</v>
      </c>
      <c r="G5450" s="194">
        <v>20</v>
      </c>
      <c r="H5450" s="194" t="s">
        <v>10119</v>
      </c>
      <c r="I5450" s="194">
        <f t="shared" si="255"/>
        <v>0</v>
      </c>
      <c r="J5450" s="116" t="s">
        <v>10120</v>
      </c>
      <c r="K5450" s="116" t="s">
        <v>15852</v>
      </c>
      <c r="L5450" s="197">
        <v>45869</v>
      </c>
      <c r="M5450" s="116" t="s">
        <v>16209</v>
      </c>
      <c r="N5450" s="197">
        <v>45890</v>
      </c>
      <c r="O5450" s="388">
        <f t="shared" si="256"/>
        <v>2529.9299999999998</v>
      </c>
      <c r="P5450" s="339">
        <f t="shared" si="257"/>
        <v>0</v>
      </c>
    </row>
    <row r="5451" spans="1:16" hidden="1" x14ac:dyDescent="0.25">
      <c r="A5451" s="116">
        <v>141775</v>
      </c>
      <c r="B5451" s="116">
        <v>3</v>
      </c>
      <c r="C5451" s="116">
        <v>1010102030</v>
      </c>
      <c r="D5451" s="116" t="s">
        <v>15130</v>
      </c>
      <c r="E5451" s="339">
        <v>25413.599999999999</v>
      </c>
      <c r="F5451" s="194">
        <v>20</v>
      </c>
      <c r="G5451" s="194">
        <v>20</v>
      </c>
      <c r="H5451" s="194" t="s">
        <v>10119</v>
      </c>
      <c r="I5451" s="194">
        <f t="shared" si="255"/>
        <v>0</v>
      </c>
      <c r="J5451" s="116" t="s">
        <v>10120</v>
      </c>
      <c r="K5451" s="116" t="s">
        <v>15852</v>
      </c>
      <c r="L5451" s="197">
        <v>45869</v>
      </c>
      <c r="M5451" s="116"/>
      <c r="N5451" s="197">
        <v>45869</v>
      </c>
      <c r="O5451" s="388">
        <f t="shared" si="256"/>
        <v>1270.6799999999998</v>
      </c>
      <c r="P5451" s="339">
        <f t="shared" si="257"/>
        <v>0</v>
      </c>
    </row>
    <row r="5452" spans="1:16" hidden="1" x14ac:dyDescent="0.25">
      <c r="A5452" s="116">
        <v>141775</v>
      </c>
      <c r="B5452" s="116">
        <v>4</v>
      </c>
      <c r="C5452" s="116">
        <v>1010102050</v>
      </c>
      <c r="D5452" s="116" t="s">
        <v>17496</v>
      </c>
      <c r="E5452" s="339">
        <v>34820</v>
      </c>
      <c r="F5452" s="194">
        <v>20</v>
      </c>
      <c r="G5452" s="194">
        <v>20</v>
      </c>
      <c r="H5452" s="194" t="s">
        <v>10119</v>
      </c>
      <c r="I5452" s="194">
        <f t="shared" si="255"/>
        <v>0</v>
      </c>
      <c r="J5452" s="116" t="s">
        <v>10120</v>
      </c>
      <c r="K5452" s="116" t="s">
        <v>15852</v>
      </c>
      <c r="L5452" s="197">
        <v>45869</v>
      </c>
      <c r="M5452" s="116"/>
      <c r="N5452" s="197">
        <v>45869</v>
      </c>
      <c r="O5452" s="388">
        <f t="shared" si="256"/>
        <v>1741</v>
      </c>
      <c r="P5452" s="339">
        <f t="shared" si="257"/>
        <v>0</v>
      </c>
    </row>
    <row r="5453" spans="1:16" hidden="1" x14ac:dyDescent="0.25">
      <c r="A5453" s="116">
        <v>141775</v>
      </c>
      <c r="B5453" s="116">
        <v>8</v>
      </c>
      <c r="C5453" s="116">
        <v>1010102130</v>
      </c>
      <c r="D5453" s="116" t="s">
        <v>15883</v>
      </c>
      <c r="E5453" s="339">
        <v>112007.9</v>
      </c>
      <c r="F5453" s="194">
        <v>10</v>
      </c>
      <c r="G5453" s="194">
        <v>10</v>
      </c>
      <c r="H5453" s="194" t="s">
        <v>10119</v>
      </c>
      <c r="I5453" s="194">
        <f t="shared" si="255"/>
        <v>0</v>
      </c>
      <c r="J5453" s="116" t="s">
        <v>10120</v>
      </c>
      <c r="K5453" s="116" t="s">
        <v>15852</v>
      </c>
      <c r="L5453" s="197">
        <v>45869</v>
      </c>
      <c r="M5453" s="116"/>
      <c r="N5453" s="197">
        <v>45869</v>
      </c>
      <c r="O5453" s="388">
        <f t="shared" si="256"/>
        <v>11200.789999999999</v>
      </c>
      <c r="P5453" s="339">
        <f t="shared" si="257"/>
        <v>0</v>
      </c>
    </row>
    <row r="5454" spans="1:16" hidden="1" x14ac:dyDescent="0.25">
      <c r="A5454" s="116">
        <v>141775</v>
      </c>
      <c r="B5454" s="116">
        <v>1</v>
      </c>
      <c r="C5454" s="116">
        <v>1010103660</v>
      </c>
      <c r="D5454" s="116" t="s">
        <v>17561</v>
      </c>
      <c r="E5454" s="339">
        <v>67125</v>
      </c>
      <c r="F5454" s="194">
        <v>15</v>
      </c>
      <c r="G5454" s="194">
        <v>15</v>
      </c>
      <c r="H5454" s="194" t="s">
        <v>10119</v>
      </c>
      <c r="I5454" s="194">
        <f t="shared" si="255"/>
        <v>0</v>
      </c>
      <c r="J5454" s="116" t="s">
        <v>10120</v>
      </c>
      <c r="K5454" s="116" t="s">
        <v>15852</v>
      </c>
      <c r="L5454" s="197">
        <v>45869</v>
      </c>
      <c r="M5454" s="116"/>
      <c r="N5454" s="197">
        <v>45869</v>
      </c>
      <c r="O5454" s="388">
        <f t="shared" si="256"/>
        <v>4475</v>
      </c>
      <c r="P5454" s="339">
        <f t="shared" si="257"/>
        <v>0</v>
      </c>
    </row>
    <row r="5455" spans="1:16" hidden="1" x14ac:dyDescent="0.25">
      <c r="A5455" s="116">
        <v>141775</v>
      </c>
      <c r="B5455" s="116">
        <v>6</v>
      </c>
      <c r="C5455" s="116">
        <v>1546101840</v>
      </c>
      <c r="D5455" s="116" t="s">
        <v>10957</v>
      </c>
      <c r="E5455" s="339">
        <v>119500</v>
      </c>
      <c r="F5455" s="194">
        <v>10</v>
      </c>
      <c r="G5455" s="194">
        <v>10</v>
      </c>
      <c r="H5455" s="194" t="s">
        <v>10119</v>
      </c>
      <c r="I5455" s="194">
        <f t="shared" si="255"/>
        <v>0</v>
      </c>
      <c r="J5455" s="116" t="s">
        <v>10120</v>
      </c>
      <c r="K5455" s="116" t="s">
        <v>15852</v>
      </c>
      <c r="L5455" s="197">
        <v>45869</v>
      </c>
      <c r="M5455" s="116"/>
      <c r="N5455" s="197">
        <v>45911</v>
      </c>
      <c r="O5455" s="388">
        <f t="shared" si="256"/>
        <v>11950</v>
      </c>
      <c r="P5455" s="339">
        <f t="shared" si="257"/>
        <v>0</v>
      </c>
    </row>
    <row r="5456" spans="1:16" hidden="1" x14ac:dyDescent="0.25">
      <c r="A5456" s="116">
        <v>141775</v>
      </c>
      <c r="B5456" s="116">
        <v>7</v>
      </c>
      <c r="C5456" s="116">
        <v>1546101870</v>
      </c>
      <c r="D5456" s="116" t="s">
        <v>16201</v>
      </c>
      <c r="E5456" s="339">
        <v>11500</v>
      </c>
      <c r="F5456" s="194">
        <v>20</v>
      </c>
      <c r="G5456" s="194">
        <v>20</v>
      </c>
      <c r="H5456" s="194" t="s">
        <v>10119</v>
      </c>
      <c r="I5456" s="194">
        <f t="shared" si="255"/>
        <v>0</v>
      </c>
      <c r="J5456" s="116" t="s">
        <v>10120</v>
      </c>
      <c r="K5456" s="116" t="s">
        <v>15852</v>
      </c>
      <c r="L5456" s="197">
        <v>45869</v>
      </c>
      <c r="M5456" s="116"/>
      <c r="N5456" s="197">
        <v>45869</v>
      </c>
      <c r="O5456" s="388">
        <f t="shared" si="256"/>
        <v>575</v>
      </c>
      <c r="P5456" s="339">
        <f t="shared" si="257"/>
        <v>0</v>
      </c>
    </row>
    <row r="5457" spans="1:16" hidden="1" x14ac:dyDescent="0.25">
      <c r="A5457" s="116">
        <v>141779</v>
      </c>
      <c r="B5457" s="116">
        <v>5</v>
      </c>
      <c r="C5457" s="116">
        <v>1022100230</v>
      </c>
      <c r="D5457" s="116" t="s">
        <v>16162</v>
      </c>
      <c r="E5457" s="339">
        <v>4950</v>
      </c>
      <c r="F5457" s="194">
        <v>3</v>
      </c>
      <c r="G5457" s="194">
        <v>3</v>
      </c>
      <c r="H5457" s="194" t="s">
        <v>10119</v>
      </c>
      <c r="I5457" s="194">
        <f t="shared" si="255"/>
        <v>0</v>
      </c>
      <c r="J5457" s="116" t="s">
        <v>10126</v>
      </c>
      <c r="K5457" s="116" t="s">
        <v>11947</v>
      </c>
      <c r="L5457" s="197">
        <v>45869</v>
      </c>
      <c r="M5457" s="116"/>
      <c r="N5457" s="197">
        <v>45887</v>
      </c>
      <c r="O5457" s="388">
        <f t="shared" si="256"/>
        <v>1650</v>
      </c>
      <c r="P5457" s="339">
        <f t="shared" si="257"/>
        <v>0</v>
      </c>
    </row>
    <row r="5458" spans="1:16" hidden="1" x14ac:dyDescent="0.25">
      <c r="A5458" s="116">
        <v>141779</v>
      </c>
      <c r="B5458" s="116">
        <v>2</v>
      </c>
      <c r="C5458" s="116">
        <v>1022100510</v>
      </c>
      <c r="D5458" s="116" t="s">
        <v>16163</v>
      </c>
      <c r="E5458" s="339">
        <v>4842.8100000000004</v>
      </c>
      <c r="F5458" s="194">
        <v>7</v>
      </c>
      <c r="G5458" s="194">
        <f>6+1</f>
        <v>7</v>
      </c>
      <c r="H5458" s="194" t="s">
        <v>10119</v>
      </c>
      <c r="I5458" s="194">
        <f t="shared" si="255"/>
        <v>0</v>
      </c>
      <c r="J5458" s="116" t="s">
        <v>10126</v>
      </c>
      <c r="K5458" s="116" t="s">
        <v>11947</v>
      </c>
      <c r="L5458" s="197">
        <v>45869</v>
      </c>
      <c r="M5458" s="116"/>
      <c r="N5458" s="197">
        <v>45902</v>
      </c>
      <c r="O5458" s="388">
        <f t="shared" si="256"/>
        <v>691.83</v>
      </c>
      <c r="P5458" s="339">
        <f t="shared" si="257"/>
        <v>0</v>
      </c>
    </row>
    <row r="5459" spans="1:16" hidden="1" x14ac:dyDescent="0.25">
      <c r="A5459" s="116">
        <v>141801</v>
      </c>
      <c r="B5459" s="116">
        <v>2</v>
      </c>
      <c r="C5459" s="116">
        <v>1019102830</v>
      </c>
      <c r="D5459" s="116" t="s">
        <v>16028</v>
      </c>
      <c r="E5459" s="339">
        <v>1992</v>
      </c>
      <c r="F5459" s="194">
        <v>2</v>
      </c>
      <c r="G5459" s="194">
        <v>2</v>
      </c>
      <c r="H5459" s="194" t="s">
        <v>10119</v>
      </c>
      <c r="I5459" s="194">
        <f t="shared" si="255"/>
        <v>0</v>
      </c>
      <c r="J5459" s="116" t="s">
        <v>10120</v>
      </c>
      <c r="K5459" s="116" t="s">
        <v>15932</v>
      </c>
      <c r="L5459" s="197">
        <v>45869</v>
      </c>
      <c r="M5459" s="116"/>
      <c r="N5459" s="197">
        <v>45869</v>
      </c>
      <c r="O5459" s="388">
        <f t="shared" si="256"/>
        <v>996</v>
      </c>
      <c r="P5459" s="339">
        <f t="shared" si="257"/>
        <v>0</v>
      </c>
    </row>
    <row r="5460" spans="1:16" hidden="1" x14ac:dyDescent="0.25">
      <c r="A5460" s="116">
        <v>141801</v>
      </c>
      <c r="B5460" s="116">
        <v>3</v>
      </c>
      <c r="C5460" s="116">
        <v>1521100240</v>
      </c>
      <c r="D5460" s="116" t="s">
        <v>17554</v>
      </c>
      <c r="E5460" s="339">
        <v>414</v>
      </c>
      <c r="F5460" s="194">
        <v>6</v>
      </c>
      <c r="G5460" s="194">
        <v>6</v>
      </c>
      <c r="H5460" s="194" t="s">
        <v>10119</v>
      </c>
      <c r="I5460" s="194">
        <f t="shared" si="255"/>
        <v>0</v>
      </c>
      <c r="J5460" s="116" t="s">
        <v>10120</v>
      </c>
      <c r="K5460" s="116" t="s">
        <v>15932</v>
      </c>
      <c r="L5460" s="197">
        <v>45869</v>
      </c>
      <c r="M5460" s="116"/>
      <c r="N5460" s="197">
        <v>45869</v>
      </c>
      <c r="O5460" s="388">
        <f t="shared" si="256"/>
        <v>69</v>
      </c>
      <c r="P5460" s="339">
        <f t="shared" si="257"/>
        <v>0</v>
      </c>
    </row>
    <row r="5461" spans="1:16" hidden="1" x14ac:dyDescent="0.25">
      <c r="A5461" s="116">
        <v>141801</v>
      </c>
      <c r="B5461" s="116">
        <v>1</v>
      </c>
      <c r="C5461" s="116">
        <v>1523100250</v>
      </c>
      <c r="D5461" s="116" t="s">
        <v>17854</v>
      </c>
      <c r="E5461" s="339">
        <v>5158.6499999999996</v>
      </c>
      <c r="F5461" s="194">
        <v>5</v>
      </c>
      <c r="G5461" s="194">
        <v>5</v>
      </c>
      <c r="H5461" s="194" t="s">
        <v>10119</v>
      </c>
      <c r="I5461" s="194">
        <f t="shared" si="255"/>
        <v>0</v>
      </c>
      <c r="J5461" s="116" t="s">
        <v>10120</v>
      </c>
      <c r="K5461" s="116" t="s">
        <v>15932</v>
      </c>
      <c r="L5461" s="197">
        <v>45869</v>
      </c>
      <c r="M5461" s="116"/>
      <c r="N5461" s="197">
        <v>45869</v>
      </c>
      <c r="O5461" s="388">
        <f t="shared" si="256"/>
        <v>1031.73</v>
      </c>
      <c r="P5461" s="339">
        <f t="shared" si="257"/>
        <v>0</v>
      </c>
    </row>
    <row r="5462" spans="1:16" hidden="1" x14ac:dyDescent="0.25">
      <c r="A5462" s="116">
        <v>141818</v>
      </c>
      <c r="B5462" s="116">
        <v>1</v>
      </c>
      <c r="C5462" s="116">
        <v>1519101800</v>
      </c>
      <c r="D5462" s="116" t="s">
        <v>16037</v>
      </c>
      <c r="E5462" s="339">
        <v>216000</v>
      </c>
      <c r="F5462" s="194">
        <v>2</v>
      </c>
      <c r="G5462" s="194">
        <v>2</v>
      </c>
      <c r="H5462" s="194" t="s">
        <v>10119</v>
      </c>
      <c r="I5462" s="194">
        <f t="shared" si="255"/>
        <v>0</v>
      </c>
      <c r="J5462" s="116" t="s">
        <v>10126</v>
      </c>
      <c r="K5462" s="116" t="s">
        <v>15310</v>
      </c>
      <c r="L5462" s="197">
        <v>45873</v>
      </c>
      <c r="M5462" s="116" t="s">
        <v>16385</v>
      </c>
      <c r="N5462" s="197">
        <v>45902</v>
      </c>
      <c r="O5462" s="388">
        <f t="shared" si="256"/>
        <v>108000</v>
      </c>
      <c r="P5462" s="339">
        <f t="shared" si="257"/>
        <v>0</v>
      </c>
    </row>
    <row r="5463" spans="1:16" hidden="1" x14ac:dyDescent="0.25">
      <c r="A5463" s="116">
        <v>141832</v>
      </c>
      <c r="B5463" s="116">
        <v>1</v>
      </c>
      <c r="C5463" s="116">
        <v>1523100250</v>
      </c>
      <c r="D5463" s="116" t="s">
        <v>17854</v>
      </c>
      <c r="E5463" s="339">
        <v>10317.1</v>
      </c>
      <c r="F5463" s="194">
        <v>10</v>
      </c>
      <c r="G5463" s="194">
        <v>10</v>
      </c>
      <c r="H5463" s="194" t="s">
        <v>10119</v>
      </c>
      <c r="I5463" s="194">
        <f t="shared" si="255"/>
        <v>0</v>
      </c>
      <c r="J5463" s="116" t="s">
        <v>10120</v>
      </c>
      <c r="K5463" s="116" t="s">
        <v>15932</v>
      </c>
      <c r="L5463" s="197">
        <v>45874</v>
      </c>
      <c r="M5463" s="116"/>
      <c r="N5463" s="197">
        <v>45874</v>
      </c>
      <c r="O5463" s="388">
        <f t="shared" si="256"/>
        <v>1031.71</v>
      </c>
      <c r="P5463" s="339">
        <f t="shared" si="257"/>
        <v>0</v>
      </c>
    </row>
    <row r="5464" spans="1:16" hidden="1" x14ac:dyDescent="0.25">
      <c r="A5464" s="116">
        <v>141833</v>
      </c>
      <c r="B5464" s="116">
        <v>1</v>
      </c>
      <c r="C5464" s="116">
        <v>1554100000</v>
      </c>
      <c r="D5464" s="116" t="s">
        <v>16036</v>
      </c>
      <c r="E5464" s="339">
        <v>129500</v>
      </c>
      <c r="F5464" s="194">
        <v>10</v>
      </c>
      <c r="G5464" s="194">
        <v>10</v>
      </c>
      <c r="H5464" s="194" t="s">
        <v>10119</v>
      </c>
      <c r="I5464" s="194">
        <f t="shared" si="255"/>
        <v>0</v>
      </c>
      <c r="J5464" s="116" t="s">
        <v>10120</v>
      </c>
      <c r="K5464" s="116" t="s">
        <v>15877</v>
      </c>
      <c r="L5464" s="197">
        <v>45873</v>
      </c>
      <c r="M5464" s="116"/>
      <c r="N5464" s="197">
        <v>45874</v>
      </c>
      <c r="O5464" s="388">
        <f t="shared" si="256"/>
        <v>12950</v>
      </c>
      <c r="P5464" s="339">
        <f t="shared" si="257"/>
        <v>0</v>
      </c>
    </row>
    <row r="5465" spans="1:16" hidden="1" x14ac:dyDescent="0.25">
      <c r="A5465" s="116">
        <v>141841</v>
      </c>
      <c r="B5465" s="116">
        <v>1</v>
      </c>
      <c r="C5465" s="116">
        <v>1022100230</v>
      </c>
      <c r="D5465" s="116" t="s">
        <v>16162</v>
      </c>
      <c r="E5465" s="339">
        <v>33000</v>
      </c>
      <c r="F5465" s="194">
        <v>20</v>
      </c>
      <c r="G5465" s="194">
        <v>20</v>
      </c>
      <c r="H5465" s="194" t="s">
        <v>10119</v>
      </c>
      <c r="I5465" s="194">
        <f t="shared" si="255"/>
        <v>0</v>
      </c>
      <c r="J5465" s="116" t="s">
        <v>10389</v>
      </c>
      <c r="K5465" s="116" t="s">
        <v>10390</v>
      </c>
      <c r="L5465" s="197">
        <v>45869</v>
      </c>
      <c r="M5465" s="116"/>
      <c r="N5465" s="197">
        <v>45887</v>
      </c>
      <c r="O5465" s="388">
        <f t="shared" si="256"/>
        <v>1650</v>
      </c>
      <c r="P5465" s="339">
        <f t="shared" si="257"/>
        <v>0</v>
      </c>
    </row>
    <row r="5466" spans="1:16" hidden="1" x14ac:dyDescent="0.25">
      <c r="A5466" s="116">
        <v>142040</v>
      </c>
      <c r="B5466" s="116">
        <v>1</v>
      </c>
      <c r="C5466" s="116">
        <v>1526108790</v>
      </c>
      <c r="D5466" s="116" t="s">
        <v>1623</v>
      </c>
      <c r="E5466" s="339">
        <v>35700</v>
      </c>
      <c r="F5466" s="194">
        <v>1</v>
      </c>
      <c r="G5466" s="194">
        <v>1</v>
      </c>
      <c r="H5466" s="194" t="s">
        <v>10119</v>
      </c>
      <c r="I5466" s="194">
        <f t="shared" si="255"/>
        <v>0</v>
      </c>
      <c r="J5466" s="116" t="s">
        <v>10126</v>
      </c>
      <c r="K5466" s="116" t="s">
        <v>15310</v>
      </c>
      <c r="L5466" s="197">
        <v>45880</v>
      </c>
      <c r="M5466" s="116" t="s">
        <v>16112</v>
      </c>
      <c r="N5466" s="197">
        <v>45887</v>
      </c>
      <c r="O5466" s="388">
        <f t="shared" si="256"/>
        <v>35700</v>
      </c>
      <c r="P5466" s="339">
        <f t="shared" si="257"/>
        <v>0</v>
      </c>
    </row>
    <row r="5467" spans="1:16" hidden="1" x14ac:dyDescent="0.25">
      <c r="A5467" s="116">
        <v>142047</v>
      </c>
      <c r="B5467" s="116">
        <v>4</v>
      </c>
      <c r="C5467" s="116">
        <v>1010100120</v>
      </c>
      <c r="D5467" s="116" t="s">
        <v>17672</v>
      </c>
      <c r="E5467" s="339">
        <v>10580</v>
      </c>
      <c r="F5467" s="194">
        <v>10</v>
      </c>
      <c r="G5467" s="194">
        <v>10</v>
      </c>
      <c r="H5467" s="194" t="s">
        <v>10119</v>
      </c>
      <c r="I5467" s="194">
        <f t="shared" si="255"/>
        <v>0</v>
      </c>
      <c r="J5467" s="116" t="s">
        <v>10126</v>
      </c>
      <c r="K5467" s="116" t="s">
        <v>15457</v>
      </c>
      <c r="L5467" s="197">
        <v>45880</v>
      </c>
      <c r="M5467" s="116"/>
      <c r="N5467" s="197">
        <v>45880</v>
      </c>
      <c r="O5467" s="388">
        <f t="shared" si="256"/>
        <v>1058</v>
      </c>
      <c r="P5467" s="339">
        <f t="shared" si="257"/>
        <v>0</v>
      </c>
    </row>
    <row r="5468" spans="1:16" hidden="1" x14ac:dyDescent="0.25">
      <c r="A5468" s="116">
        <v>142047</v>
      </c>
      <c r="B5468" s="116">
        <v>5</v>
      </c>
      <c r="C5468" s="116">
        <v>1017100180</v>
      </c>
      <c r="D5468" s="116" t="s">
        <v>10494</v>
      </c>
      <c r="E5468" s="339">
        <v>1165425</v>
      </c>
      <c r="F5468" s="194">
        <v>10</v>
      </c>
      <c r="G5468" s="194">
        <v>10</v>
      </c>
      <c r="H5468" s="194" t="s">
        <v>10119</v>
      </c>
      <c r="I5468" s="194">
        <f t="shared" si="255"/>
        <v>0</v>
      </c>
      <c r="J5468" s="116" t="s">
        <v>10126</v>
      </c>
      <c r="K5468" s="116" t="s">
        <v>15457</v>
      </c>
      <c r="L5468" s="197">
        <v>45880</v>
      </c>
      <c r="M5468" s="116"/>
      <c r="N5468" s="197">
        <v>45880</v>
      </c>
      <c r="O5468" s="388">
        <f t="shared" si="256"/>
        <v>116542.5</v>
      </c>
      <c r="P5468" s="339">
        <f t="shared" si="257"/>
        <v>0</v>
      </c>
    </row>
    <row r="5469" spans="1:16" hidden="1" x14ac:dyDescent="0.25">
      <c r="A5469" s="116">
        <v>142047</v>
      </c>
      <c r="B5469" s="116">
        <v>6</v>
      </c>
      <c r="C5469" s="116">
        <v>1123100000</v>
      </c>
      <c r="D5469" s="116" t="s">
        <v>17465</v>
      </c>
      <c r="E5469" s="339">
        <v>920034</v>
      </c>
      <c r="F5469" s="194">
        <v>40</v>
      </c>
      <c r="G5469" s="194">
        <v>40</v>
      </c>
      <c r="H5469" s="194" t="s">
        <v>10119</v>
      </c>
      <c r="I5469" s="194">
        <f t="shared" si="255"/>
        <v>0</v>
      </c>
      <c r="J5469" s="116" t="s">
        <v>10126</v>
      </c>
      <c r="K5469" s="116" t="s">
        <v>15457</v>
      </c>
      <c r="L5469" s="197">
        <v>45880</v>
      </c>
      <c r="M5469" s="116"/>
      <c r="N5469" s="197">
        <v>45880</v>
      </c>
      <c r="O5469" s="388">
        <f t="shared" si="256"/>
        <v>23000.85</v>
      </c>
      <c r="P5469" s="339">
        <f t="shared" si="257"/>
        <v>0</v>
      </c>
    </row>
    <row r="5470" spans="1:16" hidden="1" x14ac:dyDescent="0.25">
      <c r="A5470" s="116">
        <v>142047</v>
      </c>
      <c r="B5470" s="116">
        <v>7</v>
      </c>
      <c r="C5470" s="116">
        <v>1513100320</v>
      </c>
      <c r="D5470" s="116" t="s">
        <v>16197</v>
      </c>
      <c r="E5470" s="339">
        <v>173520</v>
      </c>
      <c r="F5470" s="194">
        <v>18</v>
      </c>
      <c r="G5470" s="194">
        <v>18</v>
      </c>
      <c r="H5470" s="194" t="s">
        <v>10119</v>
      </c>
      <c r="I5470" s="194">
        <f t="shared" si="255"/>
        <v>0</v>
      </c>
      <c r="J5470" s="116" t="s">
        <v>10126</v>
      </c>
      <c r="K5470" s="116" t="s">
        <v>15457</v>
      </c>
      <c r="L5470" s="197">
        <v>45880</v>
      </c>
      <c r="M5470" s="116"/>
      <c r="N5470" s="197">
        <v>45880</v>
      </c>
      <c r="O5470" s="388">
        <f t="shared" si="256"/>
        <v>9640</v>
      </c>
      <c r="P5470" s="339">
        <f t="shared" si="257"/>
        <v>0</v>
      </c>
    </row>
    <row r="5471" spans="1:16" hidden="1" x14ac:dyDescent="0.25">
      <c r="A5471" s="116">
        <v>142047</v>
      </c>
      <c r="B5471" s="116">
        <v>1</v>
      </c>
      <c r="C5471" s="116">
        <v>1546101870</v>
      </c>
      <c r="D5471" s="116" t="s">
        <v>16201</v>
      </c>
      <c r="E5471" s="339">
        <v>17250</v>
      </c>
      <c r="F5471" s="194">
        <v>30</v>
      </c>
      <c r="G5471" s="194">
        <v>30</v>
      </c>
      <c r="H5471" s="194" t="s">
        <v>10119</v>
      </c>
      <c r="I5471" s="194">
        <f t="shared" si="255"/>
        <v>0</v>
      </c>
      <c r="J5471" s="116" t="s">
        <v>10126</v>
      </c>
      <c r="K5471" s="116" t="s">
        <v>15457</v>
      </c>
      <c r="L5471" s="197">
        <v>45880</v>
      </c>
      <c r="M5471" s="116"/>
      <c r="N5471" s="197">
        <v>45880</v>
      </c>
      <c r="O5471" s="388">
        <f t="shared" si="256"/>
        <v>575</v>
      </c>
      <c r="P5471" s="339">
        <f t="shared" si="257"/>
        <v>0</v>
      </c>
    </row>
    <row r="5472" spans="1:16" hidden="1" x14ac:dyDescent="0.25">
      <c r="A5472" s="116">
        <v>142047</v>
      </c>
      <c r="B5472" s="116">
        <v>2</v>
      </c>
      <c r="C5472" s="116">
        <v>1546101890</v>
      </c>
      <c r="D5472" s="116" t="s">
        <v>17459</v>
      </c>
      <c r="E5472" s="339">
        <v>60715.5</v>
      </c>
      <c r="F5472" s="194">
        <v>30</v>
      </c>
      <c r="G5472" s="194">
        <v>30</v>
      </c>
      <c r="H5472" s="194" t="s">
        <v>10119</v>
      </c>
      <c r="I5472" s="194">
        <f t="shared" si="255"/>
        <v>0</v>
      </c>
      <c r="J5472" s="116" t="s">
        <v>10126</v>
      </c>
      <c r="K5472" s="116" t="s">
        <v>15457</v>
      </c>
      <c r="L5472" s="197">
        <v>45880</v>
      </c>
      <c r="M5472" s="116"/>
      <c r="N5472" s="197">
        <v>45880</v>
      </c>
      <c r="O5472" s="388">
        <f t="shared" si="256"/>
        <v>2023.85</v>
      </c>
      <c r="P5472" s="339">
        <f t="shared" si="257"/>
        <v>0</v>
      </c>
    </row>
    <row r="5473" spans="1:16" hidden="1" x14ac:dyDescent="0.25">
      <c r="A5473" s="116">
        <v>142047</v>
      </c>
      <c r="B5473" s="116">
        <v>3</v>
      </c>
      <c r="C5473" s="116">
        <v>1546101900</v>
      </c>
      <c r="D5473" s="116" t="s">
        <v>12004</v>
      </c>
      <c r="E5473" s="339">
        <v>32790</v>
      </c>
      <c r="F5473" s="194">
        <v>10</v>
      </c>
      <c r="G5473" s="194">
        <v>10</v>
      </c>
      <c r="H5473" s="194" t="s">
        <v>10119</v>
      </c>
      <c r="I5473" s="194">
        <f t="shared" si="255"/>
        <v>0</v>
      </c>
      <c r="J5473" s="116" t="s">
        <v>10126</v>
      </c>
      <c r="K5473" s="116" t="s">
        <v>15457</v>
      </c>
      <c r="L5473" s="197">
        <v>45880</v>
      </c>
      <c r="M5473" s="116"/>
      <c r="N5473" s="197">
        <v>45902</v>
      </c>
      <c r="O5473" s="388">
        <f t="shared" si="256"/>
        <v>3279</v>
      </c>
      <c r="P5473" s="339">
        <f t="shared" si="257"/>
        <v>0</v>
      </c>
    </row>
    <row r="5474" spans="1:16" hidden="1" x14ac:dyDescent="0.25">
      <c r="A5474" s="116">
        <v>142087</v>
      </c>
      <c r="B5474" s="116">
        <v>1</v>
      </c>
      <c r="C5474" s="116">
        <v>1011100040</v>
      </c>
      <c r="D5474" s="116" t="s">
        <v>10481</v>
      </c>
      <c r="E5474" s="339">
        <v>14500</v>
      </c>
      <c r="F5474" s="194">
        <v>10</v>
      </c>
      <c r="G5474" s="194">
        <v>10</v>
      </c>
      <c r="H5474" s="194" t="s">
        <v>10119</v>
      </c>
      <c r="I5474" s="194">
        <f t="shared" si="255"/>
        <v>0</v>
      </c>
      <c r="J5474" s="116" t="s">
        <v>10120</v>
      </c>
      <c r="K5474" s="116" t="s">
        <v>16064</v>
      </c>
      <c r="L5474" s="197">
        <v>45877</v>
      </c>
      <c r="M5474" s="116"/>
      <c r="N5474" s="197">
        <v>45877</v>
      </c>
      <c r="O5474" s="388">
        <f t="shared" si="256"/>
        <v>1450</v>
      </c>
      <c r="P5474" s="339">
        <f t="shared" si="257"/>
        <v>0</v>
      </c>
    </row>
    <row r="5475" spans="1:16" hidden="1" x14ac:dyDescent="0.25">
      <c r="A5475" s="116">
        <v>142087</v>
      </c>
      <c r="B5475" s="116">
        <v>4</v>
      </c>
      <c r="C5475" s="116">
        <v>1016101220</v>
      </c>
      <c r="D5475" s="116" t="s">
        <v>11150</v>
      </c>
      <c r="E5475" s="339">
        <v>6628.84</v>
      </c>
      <c r="F5475" s="194">
        <v>4</v>
      </c>
      <c r="G5475" s="194">
        <v>4</v>
      </c>
      <c r="H5475" s="194" t="s">
        <v>10119</v>
      </c>
      <c r="I5475" s="194">
        <f t="shared" si="255"/>
        <v>0</v>
      </c>
      <c r="J5475" s="116" t="s">
        <v>10120</v>
      </c>
      <c r="K5475" s="116" t="s">
        <v>16064</v>
      </c>
      <c r="L5475" s="197">
        <v>45877</v>
      </c>
      <c r="M5475" s="116"/>
      <c r="N5475" s="197">
        <v>45877</v>
      </c>
      <c r="O5475" s="388">
        <f t="shared" si="256"/>
        <v>1657.21</v>
      </c>
      <c r="P5475" s="339">
        <f t="shared" si="257"/>
        <v>0</v>
      </c>
    </row>
    <row r="5476" spans="1:16" hidden="1" x14ac:dyDescent="0.25">
      <c r="A5476" s="116">
        <v>142087</v>
      </c>
      <c r="B5476" s="116">
        <v>5</v>
      </c>
      <c r="C5476" s="116">
        <v>1016101250</v>
      </c>
      <c r="D5476" s="116" t="s">
        <v>11152</v>
      </c>
      <c r="E5476" s="339">
        <v>7450.16</v>
      </c>
      <c r="F5476" s="194">
        <v>4</v>
      </c>
      <c r="G5476" s="194">
        <v>4</v>
      </c>
      <c r="H5476" s="194" t="s">
        <v>10119</v>
      </c>
      <c r="I5476" s="194">
        <f t="shared" si="255"/>
        <v>0</v>
      </c>
      <c r="J5476" s="116" t="s">
        <v>10120</v>
      </c>
      <c r="K5476" s="116" t="s">
        <v>16064</v>
      </c>
      <c r="L5476" s="197">
        <v>45877</v>
      </c>
      <c r="M5476" s="116"/>
      <c r="N5476" s="197">
        <v>45877</v>
      </c>
      <c r="O5476" s="388">
        <f t="shared" si="256"/>
        <v>1862.54</v>
      </c>
      <c r="P5476" s="339">
        <f t="shared" si="257"/>
        <v>0</v>
      </c>
    </row>
    <row r="5477" spans="1:16" hidden="1" x14ac:dyDescent="0.25">
      <c r="A5477" s="116">
        <v>142087</v>
      </c>
      <c r="B5477" s="116">
        <v>3</v>
      </c>
      <c r="C5477" s="116">
        <v>1023100140</v>
      </c>
      <c r="D5477" s="116" t="s">
        <v>11171</v>
      </c>
      <c r="E5477" s="339">
        <v>662040.36</v>
      </c>
      <c r="F5477" s="194">
        <v>36</v>
      </c>
      <c r="G5477" s="194">
        <v>36</v>
      </c>
      <c r="H5477" s="194" t="s">
        <v>10119</v>
      </c>
      <c r="I5477" s="194">
        <f t="shared" si="255"/>
        <v>0</v>
      </c>
      <c r="J5477" s="116" t="s">
        <v>10120</v>
      </c>
      <c r="K5477" s="116" t="s">
        <v>16064</v>
      </c>
      <c r="L5477" s="197">
        <v>45877</v>
      </c>
      <c r="M5477" s="116"/>
      <c r="N5477" s="197">
        <v>45877</v>
      </c>
      <c r="O5477" s="388">
        <f t="shared" si="256"/>
        <v>18390.009999999998</v>
      </c>
      <c r="P5477" s="339">
        <f t="shared" si="257"/>
        <v>0</v>
      </c>
    </row>
    <row r="5478" spans="1:16" hidden="1" x14ac:dyDescent="0.25">
      <c r="A5478" s="116">
        <v>142087</v>
      </c>
      <c r="B5478" s="116">
        <v>2</v>
      </c>
      <c r="C5478" s="116">
        <v>1023100340</v>
      </c>
      <c r="D5478" s="116" t="s">
        <v>10969</v>
      </c>
      <c r="E5478" s="339">
        <v>441360</v>
      </c>
      <c r="F5478" s="194">
        <v>24</v>
      </c>
      <c r="G5478" s="194">
        <v>24</v>
      </c>
      <c r="H5478" s="194" t="s">
        <v>10119</v>
      </c>
      <c r="I5478" s="194">
        <f t="shared" si="255"/>
        <v>0</v>
      </c>
      <c r="J5478" s="116" t="s">
        <v>10120</v>
      </c>
      <c r="K5478" s="116" t="s">
        <v>16064</v>
      </c>
      <c r="L5478" s="197">
        <v>45877</v>
      </c>
      <c r="M5478" s="116"/>
      <c r="N5478" s="197">
        <v>45877</v>
      </c>
      <c r="O5478" s="388">
        <f t="shared" si="256"/>
        <v>18390</v>
      </c>
      <c r="P5478" s="339">
        <f t="shared" si="257"/>
        <v>0</v>
      </c>
    </row>
    <row r="5479" spans="1:16" hidden="1" x14ac:dyDescent="0.25">
      <c r="A5479" s="116">
        <v>142094</v>
      </c>
      <c r="B5479" s="116">
        <v>3</v>
      </c>
      <c r="C5479" s="116">
        <v>1022102100</v>
      </c>
      <c r="D5479" s="116" t="s">
        <v>11169</v>
      </c>
      <c r="E5479" s="339">
        <v>28032</v>
      </c>
      <c r="F5479" s="194">
        <v>8</v>
      </c>
      <c r="G5479" s="194">
        <v>8</v>
      </c>
      <c r="H5479" s="194" t="s">
        <v>10119</v>
      </c>
      <c r="I5479" s="194">
        <f t="shared" si="255"/>
        <v>0</v>
      </c>
      <c r="J5479" s="116" t="s">
        <v>10120</v>
      </c>
      <c r="K5479" s="116" t="s">
        <v>10121</v>
      </c>
      <c r="L5479" s="197">
        <v>45877</v>
      </c>
      <c r="M5479" s="116" t="s">
        <v>16100</v>
      </c>
      <c r="N5479" s="197">
        <v>45887</v>
      </c>
      <c r="O5479" s="388">
        <f t="shared" si="256"/>
        <v>3504</v>
      </c>
      <c r="P5479" s="339">
        <f t="shared" si="257"/>
        <v>0</v>
      </c>
    </row>
    <row r="5480" spans="1:16" hidden="1" x14ac:dyDescent="0.25">
      <c r="A5480" s="116">
        <v>142094</v>
      </c>
      <c r="B5480" s="116">
        <v>2</v>
      </c>
      <c r="C5480" s="116">
        <v>1022102620</v>
      </c>
      <c r="D5480" s="116" t="s">
        <v>16164</v>
      </c>
      <c r="E5480" s="339">
        <v>8674.0499999999993</v>
      </c>
      <c r="F5480" s="194">
        <v>15</v>
      </c>
      <c r="G5480" s="194">
        <v>15</v>
      </c>
      <c r="H5480" s="194" t="s">
        <v>10119</v>
      </c>
      <c r="I5480" s="194">
        <f t="shared" si="255"/>
        <v>0</v>
      </c>
      <c r="J5480" s="116" t="s">
        <v>10120</v>
      </c>
      <c r="K5480" s="116" t="s">
        <v>10121</v>
      </c>
      <c r="L5480" s="197">
        <v>45877</v>
      </c>
      <c r="M5480" s="116"/>
      <c r="N5480" s="197">
        <v>45880</v>
      </c>
      <c r="O5480" s="388">
        <f t="shared" si="256"/>
        <v>578.27</v>
      </c>
      <c r="P5480" s="339">
        <f t="shared" si="257"/>
        <v>0</v>
      </c>
    </row>
    <row r="5481" spans="1:16" hidden="1" x14ac:dyDescent="0.25">
      <c r="A5481" s="116">
        <v>142094</v>
      </c>
      <c r="B5481" s="116">
        <v>1</v>
      </c>
      <c r="C5481" s="116">
        <v>1239100060</v>
      </c>
      <c r="D5481" s="116" t="s">
        <v>16192</v>
      </c>
      <c r="E5481" s="339">
        <v>9168.4500000000007</v>
      </c>
      <c r="F5481" s="194">
        <v>15</v>
      </c>
      <c r="G5481" s="194">
        <v>15</v>
      </c>
      <c r="H5481" s="194" t="s">
        <v>10119</v>
      </c>
      <c r="I5481" s="194">
        <f t="shared" si="255"/>
        <v>0</v>
      </c>
      <c r="J5481" s="116" t="s">
        <v>10120</v>
      </c>
      <c r="K5481" s="116" t="s">
        <v>10121</v>
      </c>
      <c r="L5481" s="197">
        <v>45877</v>
      </c>
      <c r="M5481" s="116"/>
      <c r="N5481" s="197">
        <v>45880</v>
      </c>
      <c r="O5481" s="388">
        <f t="shared" si="256"/>
        <v>611.23</v>
      </c>
      <c r="P5481" s="339">
        <f t="shared" si="257"/>
        <v>0</v>
      </c>
    </row>
    <row r="5482" spans="1:16" hidden="1" x14ac:dyDescent="0.25">
      <c r="A5482" s="116">
        <v>142099</v>
      </c>
      <c r="B5482" s="116">
        <v>1</v>
      </c>
      <c r="C5482" s="116">
        <v>1511103550</v>
      </c>
      <c r="D5482" s="116" t="s">
        <v>17855</v>
      </c>
      <c r="E5482" s="339">
        <v>95360.320000000007</v>
      </c>
      <c r="F5482" s="194">
        <v>32</v>
      </c>
      <c r="G5482" s="194">
        <v>32</v>
      </c>
      <c r="H5482" s="194" t="s">
        <v>10119</v>
      </c>
      <c r="I5482" s="194">
        <f t="shared" si="255"/>
        <v>0</v>
      </c>
      <c r="J5482" s="116" t="s">
        <v>10120</v>
      </c>
      <c r="K5482" s="116" t="s">
        <v>15932</v>
      </c>
      <c r="L5482" s="197">
        <v>45877</v>
      </c>
      <c r="M5482" s="116"/>
      <c r="N5482" s="197">
        <v>45877</v>
      </c>
      <c r="O5482" s="388">
        <f t="shared" si="256"/>
        <v>2980.01</v>
      </c>
      <c r="P5482" s="339">
        <f t="shared" si="257"/>
        <v>0</v>
      </c>
    </row>
    <row r="5483" spans="1:16" hidden="1" x14ac:dyDescent="0.25">
      <c r="A5483" s="116">
        <v>142104</v>
      </c>
      <c r="B5483" s="116">
        <v>3</v>
      </c>
      <c r="C5483" s="116">
        <v>1016100510</v>
      </c>
      <c r="D5483" s="116" t="s">
        <v>16065</v>
      </c>
      <c r="E5483" s="339">
        <v>28530</v>
      </c>
      <c r="F5483" s="194">
        <v>1</v>
      </c>
      <c r="G5483" s="194">
        <v>1</v>
      </c>
      <c r="H5483" s="194" t="s">
        <v>10119</v>
      </c>
      <c r="I5483" s="194">
        <f t="shared" si="255"/>
        <v>0</v>
      </c>
      <c r="J5483" s="116" t="s">
        <v>10120</v>
      </c>
      <c r="K5483" s="116" t="s">
        <v>10121</v>
      </c>
      <c r="L5483" s="197">
        <v>45877</v>
      </c>
      <c r="M5483" s="116"/>
      <c r="N5483" s="197">
        <v>45877</v>
      </c>
      <c r="O5483" s="388">
        <f t="shared" si="256"/>
        <v>28530</v>
      </c>
      <c r="P5483" s="339">
        <f t="shared" si="257"/>
        <v>0</v>
      </c>
    </row>
    <row r="5484" spans="1:16" hidden="1" x14ac:dyDescent="0.25">
      <c r="A5484" s="116">
        <v>142104</v>
      </c>
      <c r="B5484" s="116">
        <v>2</v>
      </c>
      <c r="C5484" s="116">
        <v>1016100560</v>
      </c>
      <c r="D5484" s="116" t="s">
        <v>10378</v>
      </c>
      <c r="E5484" s="339">
        <v>29074</v>
      </c>
      <c r="F5484" s="194">
        <v>1</v>
      </c>
      <c r="G5484" s="194">
        <v>1</v>
      </c>
      <c r="H5484" s="194" t="s">
        <v>10119</v>
      </c>
      <c r="I5484" s="194">
        <f t="shared" si="255"/>
        <v>0</v>
      </c>
      <c r="J5484" s="116" t="s">
        <v>10120</v>
      </c>
      <c r="K5484" s="116" t="s">
        <v>10121</v>
      </c>
      <c r="L5484" s="197">
        <v>45877</v>
      </c>
      <c r="M5484" s="116"/>
      <c r="N5484" s="197">
        <v>45877</v>
      </c>
      <c r="O5484" s="388">
        <f t="shared" si="256"/>
        <v>29074</v>
      </c>
      <c r="P5484" s="339">
        <f t="shared" si="257"/>
        <v>0</v>
      </c>
    </row>
    <row r="5485" spans="1:16" hidden="1" x14ac:dyDescent="0.25">
      <c r="A5485" s="116">
        <v>142104</v>
      </c>
      <c r="B5485" s="116">
        <v>1</v>
      </c>
      <c r="C5485" s="116">
        <v>1016101000</v>
      </c>
      <c r="D5485" s="116" t="s">
        <v>10377</v>
      </c>
      <c r="E5485" s="339">
        <v>33268</v>
      </c>
      <c r="F5485" s="194">
        <v>1</v>
      </c>
      <c r="G5485" s="194">
        <v>1</v>
      </c>
      <c r="H5485" s="194" t="s">
        <v>10119</v>
      </c>
      <c r="I5485" s="194">
        <f t="shared" si="255"/>
        <v>0</v>
      </c>
      <c r="J5485" s="116" t="s">
        <v>10120</v>
      </c>
      <c r="K5485" s="116" t="s">
        <v>10121</v>
      </c>
      <c r="L5485" s="197">
        <v>45877</v>
      </c>
      <c r="M5485" s="116"/>
      <c r="N5485" s="197">
        <v>45877</v>
      </c>
      <c r="O5485" s="388">
        <f t="shared" si="256"/>
        <v>33268</v>
      </c>
      <c r="P5485" s="339">
        <f t="shared" si="257"/>
        <v>0</v>
      </c>
    </row>
    <row r="5486" spans="1:16" hidden="1" x14ac:dyDescent="0.25">
      <c r="A5486" s="116">
        <v>142175</v>
      </c>
      <c r="B5486" s="116">
        <v>1</v>
      </c>
      <c r="C5486" s="116">
        <v>1011100430</v>
      </c>
      <c r="D5486" s="116" t="s">
        <v>17451</v>
      </c>
      <c r="E5486" s="339">
        <v>28600</v>
      </c>
      <c r="F5486" s="194">
        <v>4</v>
      </c>
      <c r="G5486" s="194">
        <v>4</v>
      </c>
      <c r="H5486" s="194" t="s">
        <v>10119</v>
      </c>
      <c r="I5486" s="194">
        <f t="shared" si="255"/>
        <v>0</v>
      </c>
      <c r="J5486" s="116" t="s">
        <v>10126</v>
      </c>
      <c r="K5486" s="116" t="s">
        <v>11044</v>
      </c>
      <c r="L5486" s="197">
        <v>45880</v>
      </c>
      <c r="M5486" s="116"/>
      <c r="N5486" s="197">
        <v>45881</v>
      </c>
      <c r="O5486" s="388">
        <f t="shared" si="256"/>
        <v>7150</v>
      </c>
      <c r="P5486" s="339">
        <f t="shared" si="257"/>
        <v>0</v>
      </c>
    </row>
    <row r="5487" spans="1:16" hidden="1" x14ac:dyDescent="0.25">
      <c r="A5487" s="116">
        <v>142204</v>
      </c>
      <c r="B5487" s="116">
        <v>4</v>
      </c>
      <c r="C5487" s="116">
        <v>1028100350</v>
      </c>
      <c r="D5487" s="116" t="s">
        <v>15202</v>
      </c>
      <c r="E5487" s="339">
        <v>88575</v>
      </c>
      <c r="F5487" s="194">
        <v>20</v>
      </c>
      <c r="G5487" s="194">
        <v>20</v>
      </c>
      <c r="H5487" s="194" t="s">
        <v>10119</v>
      </c>
      <c r="I5487" s="194">
        <f t="shared" si="255"/>
        <v>0</v>
      </c>
      <c r="J5487" s="116" t="s">
        <v>10120</v>
      </c>
      <c r="K5487" s="116" t="s">
        <v>15932</v>
      </c>
      <c r="L5487" s="197">
        <v>45880</v>
      </c>
      <c r="M5487" s="116"/>
      <c r="N5487" s="197">
        <v>45881</v>
      </c>
      <c r="O5487" s="388">
        <f t="shared" si="256"/>
        <v>4428.75</v>
      </c>
      <c r="P5487" s="339">
        <f t="shared" si="257"/>
        <v>0</v>
      </c>
    </row>
    <row r="5488" spans="1:16" hidden="1" x14ac:dyDescent="0.25">
      <c r="A5488" s="116">
        <v>142204</v>
      </c>
      <c r="B5488" s="116">
        <v>2</v>
      </c>
      <c r="C5488" s="116">
        <v>1310110120</v>
      </c>
      <c r="D5488" s="116" t="s">
        <v>8557</v>
      </c>
      <c r="E5488" s="339">
        <v>26340</v>
      </c>
      <c r="F5488" s="194">
        <v>6</v>
      </c>
      <c r="G5488" s="194">
        <v>6</v>
      </c>
      <c r="H5488" s="194" t="s">
        <v>10119</v>
      </c>
      <c r="I5488" s="194">
        <f t="shared" si="255"/>
        <v>0</v>
      </c>
      <c r="J5488" s="116" t="s">
        <v>10120</v>
      </c>
      <c r="K5488" s="116" t="s">
        <v>15932</v>
      </c>
      <c r="L5488" s="197">
        <v>45880</v>
      </c>
      <c r="M5488" s="116"/>
      <c r="N5488" s="197">
        <v>45936</v>
      </c>
      <c r="O5488" s="388">
        <f t="shared" si="256"/>
        <v>4390</v>
      </c>
      <c r="P5488" s="339">
        <f t="shared" si="257"/>
        <v>0</v>
      </c>
    </row>
    <row r="5489" spans="1:16" hidden="1" x14ac:dyDescent="0.25">
      <c r="A5489" s="116">
        <v>142204</v>
      </c>
      <c r="B5489" s="116">
        <v>3</v>
      </c>
      <c r="C5489" s="116">
        <v>1321100480</v>
      </c>
      <c r="D5489" s="116" t="s">
        <v>10385</v>
      </c>
      <c r="E5489" s="339">
        <v>359600</v>
      </c>
      <c r="F5489" s="194">
        <v>4</v>
      </c>
      <c r="G5489" s="194">
        <v>4</v>
      </c>
      <c r="H5489" s="194" t="s">
        <v>10119</v>
      </c>
      <c r="I5489" s="194">
        <f t="shared" si="255"/>
        <v>0</v>
      </c>
      <c r="J5489" s="116" t="s">
        <v>10120</v>
      </c>
      <c r="K5489" s="116" t="s">
        <v>15932</v>
      </c>
      <c r="L5489" s="197">
        <v>45880</v>
      </c>
      <c r="M5489" s="116"/>
      <c r="N5489" s="197">
        <v>45890</v>
      </c>
      <c r="O5489" s="388">
        <f t="shared" si="256"/>
        <v>89900</v>
      </c>
      <c r="P5489" s="339">
        <f t="shared" si="257"/>
        <v>0</v>
      </c>
    </row>
    <row r="5490" spans="1:16" hidden="1" x14ac:dyDescent="0.25">
      <c r="A5490" s="116">
        <v>142204</v>
      </c>
      <c r="B5490" s="116">
        <v>1</v>
      </c>
      <c r="C5490" s="116">
        <v>1324103570</v>
      </c>
      <c r="D5490" s="116" t="s">
        <v>15713</v>
      </c>
      <c r="E5490" s="339">
        <v>829804.26</v>
      </c>
      <c r="F5490" s="194">
        <v>6</v>
      </c>
      <c r="G5490" s="194">
        <v>6</v>
      </c>
      <c r="H5490" s="194" t="s">
        <v>10119</v>
      </c>
      <c r="I5490" s="194">
        <f t="shared" si="255"/>
        <v>0</v>
      </c>
      <c r="J5490" s="116" t="s">
        <v>10120</v>
      </c>
      <c r="K5490" s="116" t="s">
        <v>15932</v>
      </c>
      <c r="L5490" s="197">
        <v>45880</v>
      </c>
      <c r="M5490" s="116"/>
      <c r="N5490" s="197">
        <v>45902</v>
      </c>
      <c r="O5490" s="388">
        <f t="shared" si="256"/>
        <v>138300.71</v>
      </c>
      <c r="P5490" s="339">
        <f t="shared" si="257"/>
        <v>0</v>
      </c>
    </row>
    <row r="5491" spans="1:16" hidden="1" x14ac:dyDescent="0.25">
      <c r="A5491" s="116">
        <v>142210</v>
      </c>
      <c r="B5491" s="116">
        <v>15</v>
      </c>
      <c r="C5491" s="116">
        <v>1112102270</v>
      </c>
      <c r="D5491" s="116" t="s">
        <v>11178</v>
      </c>
      <c r="E5491" s="339">
        <v>9375.4</v>
      </c>
      <c r="F5491" s="194">
        <v>10</v>
      </c>
      <c r="G5491" s="194">
        <v>10</v>
      </c>
      <c r="H5491" s="194" t="s">
        <v>10119</v>
      </c>
      <c r="I5491" s="194">
        <f t="shared" ref="I5491:I5554" si="258">+F5491-G5491</f>
        <v>0</v>
      </c>
      <c r="J5491" s="116" t="s">
        <v>10120</v>
      </c>
      <c r="K5491" s="116" t="s">
        <v>16088</v>
      </c>
      <c r="L5491" s="197">
        <v>45883</v>
      </c>
      <c r="M5491" s="116" t="s">
        <v>18132</v>
      </c>
      <c r="N5491" s="197">
        <v>46122</v>
      </c>
      <c r="O5491" s="388">
        <f t="shared" ref="O5491:O5554" si="259">+E5491/F5491</f>
        <v>937.54</v>
      </c>
      <c r="P5491" s="339">
        <f t="shared" ref="P5491:P5554" si="260">+O5491*I5491</f>
        <v>0</v>
      </c>
    </row>
    <row r="5492" spans="1:16" hidden="1" x14ac:dyDescent="0.25">
      <c r="A5492" s="116">
        <v>142210</v>
      </c>
      <c r="B5492" s="116">
        <v>1</v>
      </c>
      <c r="C5492" s="116">
        <v>1511102130</v>
      </c>
      <c r="D5492" s="116" t="s">
        <v>10484</v>
      </c>
      <c r="E5492" s="339">
        <v>52913.64</v>
      </c>
      <c r="F5492" s="194">
        <v>52</v>
      </c>
      <c r="G5492" s="194">
        <v>52</v>
      </c>
      <c r="H5492" s="194" t="s">
        <v>10119</v>
      </c>
      <c r="I5492" s="194">
        <f t="shared" si="258"/>
        <v>0</v>
      </c>
      <c r="J5492" s="116" t="s">
        <v>10120</v>
      </c>
      <c r="K5492" s="116" t="s">
        <v>16088</v>
      </c>
      <c r="L5492" s="197">
        <v>45883</v>
      </c>
      <c r="M5492" s="116"/>
      <c r="N5492" s="197">
        <v>45887</v>
      </c>
      <c r="O5492" s="388">
        <f t="shared" si="259"/>
        <v>1017.5699999999999</v>
      </c>
      <c r="P5492" s="339">
        <f t="shared" si="260"/>
        <v>0</v>
      </c>
    </row>
    <row r="5493" spans="1:16" hidden="1" x14ac:dyDescent="0.25">
      <c r="A5493" s="116">
        <v>142210</v>
      </c>
      <c r="B5493" s="116">
        <v>2</v>
      </c>
      <c r="C5493" s="116">
        <v>1521100650</v>
      </c>
      <c r="D5493" s="116" t="s">
        <v>17537</v>
      </c>
      <c r="E5493" s="339">
        <v>6251.44</v>
      </c>
      <c r="F5493" s="194">
        <v>52</v>
      </c>
      <c r="G5493" s="194">
        <v>52</v>
      </c>
      <c r="H5493" s="194" t="s">
        <v>10119</v>
      </c>
      <c r="I5493" s="194">
        <f t="shared" si="258"/>
        <v>0</v>
      </c>
      <c r="J5493" s="116" t="s">
        <v>10120</v>
      </c>
      <c r="K5493" s="116" t="s">
        <v>16088</v>
      </c>
      <c r="L5493" s="197">
        <v>45883</v>
      </c>
      <c r="M5493" s="116"/>
      <c r="N5493" s="197">
        <v>45887</v>
      </c>
      <c r="O5493" s="388">
        <f t="shared" si="259"/>
        <v>120.22</v>
      </c>
      <c r="P5493" s="339">
        <f t="shared" si="260"/>
        <v>0</v>
      </c>
    </row>
    <row r="5494" spans="1:16" hidden="1" x14ac:dyDescent="0.25">
      <c r="A5494" s="116">
        <v>142210</v>
      </c>
      <c r="B5494" s="116">
        <v>3</v>
      </c>
      <c r="C5494" s="116">
        <v>1810105190</v>
      </c>
      <c r="D5494" s="116" t="s">
        <v>10568</v>
      </c>
      <c r="E5494" s="339">
        <v>55023.28</v>
      </c>
      <c r="F5494" s="194">
        <v>104</v>
      </c>
      <c r="G5494" s="194">
        <v>104</v>
      </c>
      <c r="H5494" s="194" t="s">
        <v>10119</v>
      </c>
      <c r="I5494" s="194">
        <f t="shared" si="258"/>
        <v>0</v>
      </c>
      <c r="J5494" s="116" t="s">
        <v>10120</v>
      </c>
      <c r="K5494" s="116" t="s">
        <v>16088</v>
      </c>
      <c r="L5494" s="197">
        <v>45883</v>
      </c>
      <c r="M5494" s="116"/>
      <c r="N5494" s="197">
        <v>45887</v>
      </c>
      <c r="O5494" s="388">
        <f t="shared" si="259"/>
        <v>529.06999999999994</v>
      </c>
      <c r="P5494" s="339">
        <f t="shared" si="260"/>
        <v>0</v>
      </c>
    </row>
    <row r="5495" spans="1:16" hidden="1" x14ac:dyDescent="0.25">
      <c r="A5495" s="116">
        <v>142210</v>
      </c>
      <c r="B5495" s="116">
        <v>4</v>
      </c>
      <c r="C5495" s="116">
        <v>1546101840</v>
      </c>
      <c r="D5495" s="116" t="s">
        <v>10957</v>
      </c>
      <c r="E5495" s="339">
        <v>71700</v>
      </c>
      <c r="F5495" s="194">
        <v>6</v>
      </c>
      <c r="G5495" s="194">
        <v>6</v>
      </c>
      <c r="H5495" s="194" t="s">
        <v>10119</v>
      </c>
      <c r="I5495" s="194">
        <f t="shared" si="258"/>
        <v>0</v>
      </c>
      <c r="J5495" s="116" t="s">
        <v>10120</v>
      </c>
      <c r="K5495" s="116" t="s">
        <v>16088</v>
      </c>
      <c r="L5495" s="197">
        <v>45883</v>
      </c>
      <c r="M5495" s="116"/>
      <c r="N5495" s="197">
        <v>45911</v>
      </c>
      <c r="O5495" s="388">
        <f t="shared" si="259"/>
        <v>11950</v>
      </c>
      <c r="P5495" s="339">
        <f t="shared" si="260"/>
        <v>0</v>
      </c>
    </row>
    <row r="5496" spans="1:16" hidden="1" x14ac:dyDescent="0.25">
      <c r="A5496" s="116">
        <v>142210</v>
      </c>
      <c r="B5496" s="116">
        <v>5</v>
      </c>
      <c r="C5496" s="116">
        <v>1112100430</v>
      </c>
      <c r="D5496" s="116" t="s">
        <v>7760</v>
      </c>
      <c r="E5496" s="339">
        <v>163363.20000000001</v>
      </c>
      <c r="F5496" s="194">
        <v>26</v>
      </c>
      <c r="G5496" s="194">
        <v>26</v>
      </c>
      <c r="H5496" s="194" t="s">
        <v>10119</v>
      </c>
      <c r="I5496" s="194">
        <f t="shared" si="258"/>
        <v>0</v>
      </c>
      <c r="J5496" s="116" t="s">
        <v>10120</v>
      </c>
      <c r="K5496" s="116" t="s">
        <v>16088</v>
      </c>
      <c r="L5496" s="197">
        <v>45883</v>
      </c>
      <c r="M5496" s="116" t="s">
        <v>16126</v>
      </c>
      <c r="N5496" s="197">
        <v>45979</v>
      </c>
      <c r="O5496" s="388">
        <f t="shared" si="259"/>
        <v>6283.2000000000007</v>
      </c>
      <c r="P5496" s="339">
        <f t="shared" si="260"/>
        <v>0</v>
      </c>
    </row>
    <row r="5497" spans="1:16" hidden="1" x14ac:dyDescent="0.25">
      <c r="A5497" s="116">
        <v>142210</v>
      </c>
      <c r="B5497" s="116">
        <v>6</v>
      </c>
      <c r="C5497" s="116">
        <v>1546101870</v>
      </c>
      <c r="D5497" s="116" t="s">
        <v>16201</v>
      </c>
      <c r="E5497" s="339">
        <v>2875</v>
      </c>
      <c r="F5497" s="194">
        <v>5</v>
      </c>
      <c r="G5497" s="194">
        <v>5</v>
      </c>
      <c r="H5497" s="194" t="s">
        <v>10119</v>
      </c>
      <c r="I5497" s="194">
        <f t="shared" si="258"/>
        <v>0</v>
      </c>
      <c r="J5497" s="116" t="s">
        <v>10120</v>
      </c>
      <c r="K5497" s="116" t="s">
        <v>16088</v>
      </c>
      <c r="L5497" s="197">
        <v>45883</v>
      </c>
      <c r="M5497" s="116"/>
      <c r="N5497" s="197">
        <v>45887</v>
      </c>
      <c r="O5497" s="388">
        <f t="shared" si="259"/>
        <v>575</v>
      </c>
      <c r="P5497" s="339">
        <f t="shared" si="260"/>
        <v>0</v>
      </c>
    </row>
    <row r="5498" spans="1:16" hidden="1" x14ac:dyDescent="0.25">
      <c r="A5498" s="116">
        <v>142210</v>
      </c>
      <c r="B5498" s="116">
        <v>7</v>
      </c>
      <c r="C5498" s="116">
        <v>1112102150</v>
      </c>
      <c r="D5498" s="116" t="s">
        <v>11176</v>
      </c>
      <c r="E5498" s="339">
        <v>652279.56000000006</v>
      </c>
      <c r="F5498" s="194">
        <v>4</v>
      </c>
      <c r="G5498" s="194">
        <v>4</v>
      </c>
      <c r="H5498" s="194" t="s">
        <v>10119</v>
      </c>
      <c r="I5498" s="194">
        <f t="shared" si="258"/>
        <v>0</v>
      </c>
      <c r="J5498" s="116" t="s">
        <v>10120</v>
      </c>
      <c r="K5498" s="116" t="s">
        <v>16088</v>
      </c>
      <c r="L5498" s="197">
        <v>45883</v>
      </c>
      <c r="M5498" s="116" t="s">
        <v>16671</v>
      </c>
      <c r="N5498" s="197">
        <v>45989</v>
      </c>
      <c r="O5498" s="388">
        <f t="shared" si="259"/>
        <v>163069.89000000001</v>
      </c>
      <c r="P5498" s="339">
        <f t="shared" si="260"/>
        <v>0</v>
      </c>
    </row>
    <row r="5499" spans="1:16" hidden="1" x14ac:dyDescent="0.25">
      <c r="A5499" s="116">
        <v>142210</v>
      </c>
      <c r="B5499" s="116">
        <v>8</v>
      </c>
      <c r="C5499" s="116">
        <v>1011100040</v>
      </c>
      <c r="D5499" s="116" t="s">
        <v>10481</v>
      </c>
      <c r="E5499" s="339">
        <v>14500</v>
      </c>
      <c r="F5499" s="194">
        <v>10</v>
      </c>
      <c r="G5499" s="194">
        <v>10</v>
      </c>
      <c r="H5499" s="194" t="s">
        <v>10119</v>
      </c>
      <c r="I5499" s="194">
        <f t="shared" si="258"/>
        <v>0</v>
      </c>
      <c r="J5499" s="116" t="s">
        <v>10120</v>
      </c>
      <c r="K5499" s="116" t="s">
        <v>16088</v>
      </c>
      <c r="L5499" s="197">
        <v>45883</v>
      </c>
      <c r="M5499" s="116"/>
      <c r="N5499" s="197">
        <v>45887</v>
      </c>
      <c r="O5499" s="388">
        <f t="shared" si="259"/>
        <v>1450</v>
      </c>
      <c r="P5499" s="339">
        <f t="shared" si="260"/>
        <v>0</v>
      </c>
    </row>
    <row r="5500" spans="1:16" hidden="1" x14ac:dyDescent="0.25">
      <c r="A5500" s="116">
        <v>142210</v>
      </c>
      <c r="B5500" s="116">
        <v>9</v>
      </c>
      <c r="C5500" s="116">
        <v>1019100040</v>
      </c>
      <c r="D5500" s="116" t="s">
        <v>10643</v>
      </c>
      <c r="E5500" s="339">
        <v>11893.32</v>
      </c>
      <c r="F5500" s="194">
        <v>4</v>
      </c>
      <c r="G5500" s="194">
        <v>4</v>
      </c>
      <c r="H5500" s="194" t="s">
        <v>10119</v>
      </c>
      <c r="I5500" s="194">
        <f t="shared" si="258"/>
        <v>0</v>
      </c>
      <c r="J5500" s="116" t="s">
        <v>10120</v>
      </c>
      <c r="K5500" s="116" t="s">
        <v>16088</v>
      </c>
      <c r="L5500" s="197">
        <v>45883</v>
      </c>
      <c r="M5500" s="116"/>
      <c r="N5500" s="197">
        <v>45887</v>
      </c>
      <c r="O5500" s="388">
        <f t="shared" si="259"/>
        <v>2973.33</v>
      </c>
      <c r="P5500" s="339">
        <f t="shared" si="260"/>
        <v>0</v>
      </c>
    </row>
    <row r="5501" spans="1:16" hidden="1" x14ac:dyDescent="0.25">
      <c r="A5501" s="116">
        <v>142210</v>
      </c>
      <c r="B5501" s="116">
        <v>10</v>
      </c>
      <c r="C5501" s="116">
        <v>1016101010</v>
      </c>
      <c r="D5501" s="116" t="s">
        <v>10655</v>
      </c>
      <c r="E5501" s="339">
        <v>37577.660000000003</v>
      </c>
      <c r="F5501" s="194">
        <v>2</v>
      </c>
      <c r="G5501" s="194">
        <v>2</v>
      </c>
      <c r="H5501" s="194" t="s">
        <v>10119</v>
      </c>
      <c r="I5501" s="194">
        <f t="shared" si="258"/>
        <v>0</v>
      </c>
      <c r="J5501" s="116" t="s">
        <v>10120</v>
      </c>
      <c r="K5501" s="116" t="s">
        <v>16088</v>
      </c>
      <c r="L5501" s="197">
        <v>45883</v>
      </c>
      <c r="M5501" s="116"/>
      <c r="N5501" s="197">
        <v>45887</v>
      </c>
      <c r="O5501" s="388">
        <f t="shared" si="259"/>
        <v>18788.830000000002</v>
      </c>
      <c r="P5501" s="339">
        <f t="shared" si="260"/>
        <v>0</v>
      </c>
    </row>
    <row r="5502" spans="1:16" hidden="1" x14ac:dyDescent="0.25">
      <c r="A5502" s="116">
        <v>142210</v>
      </c>
      <c r="B5502" s="116">
        <v>11</v>
      </c>
      <c r="C5502" s="116">
        <v>1017102120</v>
      </c>
      <c r="D5502" s="116" t="s">
        <v>10656</v>
      </c>
      <c r="E5502" s="339">
        <v>324000</v>
      </c>
      <c r="F5502" s="194">
        <v>2</v>
      </c>
      <c r="G5502" s="194">
        <v>2</v>
      </c>
      <c r="H5502" s="194" t="s">
        <v>10119</v>
      </c>
      <c r="I5502" s="194">
        <f t="shared" si="258"/>
        <v>0</v>
      </c>
      <c r="J5502" s="116" t="s">
        <v>10120</v>
      </c>
      <c r="K5502" s="116" t="s">
        <v>16088</v>
      </c>
      <c r="L5502" s="197">
        <v>45883</v>
      </c>
      <c r="M5502" s="116"/>
      <c r="N5502" s="197">
        <v>45887</v>
      </c>
      <c r="O5502" s="388">
        <f t="shared" si="259"/>
        <v>162000</v>
      </c>
      <c r="P5502" s="339">
        <f t="shared" si="260"/>
        <v>0</v>
      </c>
    </row>
    <row r="5503" spans="1:16" hidden="1" x14ac:dyDescent="0.25">
      <c r="A5503" s="116">
        <v>142210</v>
      </c>
      <c r="B5503" s="116">
        <v>12</v>
      </c>
      <c r="C5503" s="116">
        <v>1026100140</v>
      </c>
      <c r="D5503" s="116" t="s">
        <v>15618</v>
      </c>
      <c r="E5503" s="339">
        <v>1137504</v>
      </c>
      <c r="F5503" s="194">
        <v>3</v>
      </c>
      <c r="G5503" s="194">
        <v>3</v>
      </c>
      <c r="H5503" s="194" t="s">
        <v>10119</v>
      </c>
      <c r="I5503" s="194">
        <f t="shared" si="258"/>
        <v>0</v>
      </c>
      <c r="J5503" s="116" t="s">
        <v>10120</v>
      </c>
      <c r="K5503" s="116" t="s">
        <v>16088</v>
      </c>
      <c r="L5503" s="197">
        <v>45883</v>
      </c>
      <c r="M5503" s="116"/>
      <c r="N5503" s="197">
        <v>45887</v>
      </c>
      <c r="O5503" s="388">
        <f t="shared" si="259"/>
        <v>379168</v>
      </c>
      <c r="P5503" s="339">
        <f t="shared" si="260"/>
        <v>0</v>
      </c>
    </row>
    <row r="5504" spans="1:16" hidden="1" x14ac:dyDescent="0.25">
      <c r="A5504" s="116">
        <v>142210</v>
      </c>
      <c r="B5504" s="116">
        <v>13</v>
      </c>
      <c r="C5504" s="116">
        <v>1112100710</v>
      </c>
      <c r="D5504" s="116" t="s">
        <v>17528</v>
      </c>
      <c r="E5504" s="339">
        <v>70232.240000000005</v>
      </c>
      <c r="F5504" s="194">
        <v>52</v>
      </c>
      <c r="G5504" s="194">
        <v>52</v>
      </c>
      <c r="H5504" s="194" t="s">
        <v>10119</v>
      </c>
      <c r="I5504" s="194">
        <f t="shared" si="258"/>
        <v>0</v>
      </c>
      <c r="J5504" s="116" t="s">
        <v>10120</v>
      </c>
      <c r="K5504" s="116" t="s">
        <v>16088</v>
      </c>
      <c r="L5504" s="197">
        <v>45883</v>
      </c>
      <c r="M5504" s="116"/>
      <c r="N5504" s="197">
        <v>45887</v>
      </c>
      <c r="O5504" s="388">
        <f t="shared" si="259"/>
        <v>1350.6200000000001</v>
      </c>
      <c r="P5504" s="339">
        <f t="shared" si="260"/>
        <v>0</v>
      </c>
    </row>
    <row r="5505" spans="1:16" hidden="1" x14ac:dyDescent="0.25">
      <c r="A5505" s="116">
        <v>142210</v>
      </c>
      <c r="B5505" s="116">
        <v>14</v>
      </c>
      <c r="C5505" s="116">
        <v>1112100610</v>
      </c>
      <c r="D5505" s="116" t="s">
        <v>11174</v>
      </c>
      <c r="E5505" s="339">
        <v>17520</v>
      </c>
      <c r="F5505" s="194">
        <v>20</v>
      </c>
      <c r="G5505" s="194">
        <v>20</v>
      </c>
      <c r="H5505" s="194" t="s">
        <v>10119</v>
      </c>
      <c r="I5505" s="194">
        <f t="shared" si="258"/>
        <v>0</v>
      </c>
      <c r="J5505" s="116" t="s">
        <v>10120</v>
      </c>
      <c r="K5505" s="116" t="s">
        <v>16088</v>
      </c>
      <c r="L5505" s="197">
        <v>45883</v>
      </c>
      <c r="M5505" s="197" t="s">
        <v>16678</v>
      </c>
      <c r="N5505" s="197">
        <v>45989</v>
      </c>
      <c r="O5505" s="388">
        <f t="shared" si="259"/>
        <v>876</v>
      </c>
      <c r="P5505" s="339">
        <f t="shared" si="260"/>
        <v>0</v>
      </c>
    </row>
    <row r="5506" spans="1:16" hidden="1" x14ac:dyDescent="0.25">
      <c r="A5506" s="116">
        <v>142210</v>
      </c>
      <c r="B5506" s="116">
        <v>16</v>
      </c>
      <c r="C5506" s="116">
        <v>1010100120</v>
      </c>
      <c r="D5506" s="116" t="s">
        <v>17672</v>
      </c>
      <c r="E5506" s="339">
        <v>5290</v>
      </c>
      <c r="F5506" s="194">
        <v>5</v>
      </c>
      <c r="G5506" s="194">
        <v>5</v>
      </c>
      <c r="H5506" s="194" t="s">
        <v>10119</v>
      </c>
      <c r="I5506" s="194">
        <f t="shared" si="258"/>
        <v>0</v>
      </c>
      <c r="J5506" s="116" t="s">
        <v>10120</v>
      </c>
      <c r="K5506" s="116" t="s">
        <v>16088</v>
      </c>
      <c r="L5506" s="197">
        <v>45883</v>
      </c>
      <c r="M5506" s="116"/>
      <c r="N5506" s="197">
        <v>45887</v>
      </c>
      <c r="O5506" s="388">
        <f t="shared" si="259"/>
        <v>1058</v>
      </c>
      <c r="P5506" s="339">
        <f t="shared" si="260"/>
        <v>0</v>
      </c>
    </row>
    <row r="5507" spans="1:16" hidden="1" x14ac:dyDescent="0.25">
      <c r="A5507" s="116">
        <v>142210</v>
      </c>
      <c r="B5507" s="116">
        <v>17</v>
      </c>
      <c r="C5507" s="116">
        <v>1010100750</v>
      </c>
      <c r="D5507" s="116" t="s">
        <v>11041</v>
      </c>
      <c r="E5507" s="339">
        <v>7530.05</v>
      </c>
      <c r="F5507" s="194">
        <v>5</v>
      </c>
      <c r="G5507" s="194">
        <v>5</v>
      </c>
      <c r="H5507" s="194" t="s">
        <v>10119</v>
      </c>
      <c r="I5507" s="194">
        <f t="shared" si="258"/>
        <v>0</v>
      </c>
      <c r="J5507" s="116" t="s">
        <v>10120</v>
      </c>
      <c r="K5507" s="116" t="s">
        <v>16088</v>
      </c>
      <c r="L5507" s="197">
        <v>45883</v>
      </c>
      <c r="M5507" s="116"/>
      <c r="N5507" s="197">
        <v>45887</v>
      </c>
      <c r="O5507" s="388">
        <f t="shared" si="259"/>
        <v>1506.01</v>
      </c>
      <c r="P5507" s="339">
        <f t="shared" si="260"/>
        <v>0</v>
      </c>
    </row>
    <row r="5508" spans="1:16" hidden="1" x14ac:dyDescent="0.25">
      <c r="A5508" s="116">
        <v>142210</v>
      </c>
      <c r="B5508" s="116">
        <v>18</v>
      </c>
      <c r="C5508" s="116">
        <v>1023100340</v>
      </c>
      <c r="D5508" s="116" t="s">
        <v>10969</v>
      </c>
      <c r="E5508" s="339">
        <v>55170</v>
      </c>
      <c r="F5508" s="194">
        <v>3</v>
      </c>
      <c r="G5508" s="194">
        <v>3</v>
      </c>
      <c r="H5508" s="194" t="s">
        <v>10119</v>
      </c>
      <c r="I5508" s="194">
        <f t="shared" si="258"/>
        <v>0</v>
      </c>
      <c r="J5508" s="116" t="s">
        <v>10120</v>
      </c>
      <c r="K5508" s="116" t="s">
        <v>16088</v>
      </c>
      <c r="L5508" s="197">
        <v>45883</v>
      </c>
      <c r="M5508" s="116"/>
      <c r="N5508" s="197">
        <v>45887</v>
      </c>
      <c r="O5508" s="388">
        <f t="shared" si="259"/>
        <v>18390</v>
      </c>
      <c r="P5508" s="339">
        <f t="shared" si="260"/>
        <v>0</v>
      </c>
    </row>
    <row r="5509" spans="1:16" hidden="1" x14ac:dyDescent="0.25">
      <c r="A5509" s="116">
        <v>142210</v>
      </c>
      <c r="B5509" s="116">
        <v>19</v>
      </c>
      <c r="C5509" s="116">
        <v>1023100140</v>
      </c>
      <c r="D5509" s="116" t="s">
        <v>11171</v>
      </c>
      <c r="E5509" s="339">
        <v>55170.06</v>
      </c>
      <c r="F5509" s="194">
        <v>3</v>
      </c>
      <c r="G5509" s="194">
        <v>3</v>
      </c>
      <c r="H5509" s="194" t="s">
        <v>10119</v>
      </c>
      <c r="I5509" s="194">
        <f t="shared" si="258"/>
        <v>0</v>
      </c>
      <c r="J5509" s="116" t="s">
        <v>10120</v>
      </c>
      <c r="K5509" s="116" t="s">
        <v>16088</v>
      </c>
      <c r="L5509" s="197">
        <v>45883</v>
      </c>
      <c r="M5509" s="116"/>
      <c r="N5509" s="197">
        <v>45887</v>
      </c>
      <c r="O5509" s="388">
        <f t="shared" si="259"/>
        <v>18390.02</v>
      </c>
      <c r="P5509" s="339">
        <f t="shared" si="260"/>
        <v>0</v>
      </c>
    </row>
    <row r="5510" spans="1:16" hidden="1" x14ac:dyDescent="0.25">
      <c r="A5510" s="116">
        <v>142210</v>
      </c>
      <c r="B5510" s="116">
        <v>20</v>
      </c>
      <c r="C5510" s="116">
        <v>1318100000</v>
      </c>
      <c r="D5510" s="116" t="s">
        <v>11261</v>
      </c>
      <c r="E5510" s="339">
        <v>7993.6</v>
      </c>
      <c r="F5510" s="194">
        <v>10</v>
      </c>
      <c r="G5510" s="194">
        <v>10</v>
      </c>
      <c r="H5510" s="194" t="s">
        <v>10119</v>
      </c>
      <c r="I5510" s="194">
        <f t="shared" si="258"/>
        <v>0</v>
      </c>
      <c r="J5510" s="116" t="s">
        <v>10120</v>
      </c>
      <c r="K5510" s="116" t="s">
        <v>16088</v>
      </c>
      <c r="L5510" s="197">
        <v>45883</v>
      </c>
      <c r="M5510" s="116"/>
      <c r="N5510" s="197">
        <v>45887</v>
      </c>
      <c r="O5510" s="388">
        <f t="shared" si="259"/>
        <v>799.36</v>
      </c>
      <c r="P5510" s="339">
        <f t="shared" si="260"/>
        <v>0</v>
      </c>
    </row>
    <row r="5511" spans="1:16" hidden="1" x14ac:dyDescent="0.25">
      <c r="A5511" s="116">
        <v>142211</v>
      </c>
      <c r="B5511" s="116">
        <v>1</v>
      </c>
      <c r="C5511" s="116">
        <v>1016101210</v>
      </c>
      <c r="D5511" s="116" t="s">
        <v>11151</v>
      </c>
      <c r="E5511" s="339">
        <v>5731.05</v>
      </c>
      <c r="F5511" s="194">
        <v>3</v>
      </c>
      <c r="G5511" s="194">
        <v>3</v>
      </c>
      <c r="H5511" s="194" t="s">
        <v>10119</v>
      </c>
      <c r="I5511" s="194">
        <f t="shared" si="258"/>
        <v>0</v>
      </c>
      <c r="J5511" s="116" t="s">
        <v>10120</v>
      </c>
      <c r="K5511" s="116" t="s">
        <v>15932</v>
      </c>
      <c r="L5511" s="197">
        <v>45880</v>
      </c>
      <c r="M5511" s="116"/>
      <c r="N5511" s="197">
        <v>45880</v>
      </c>
      <c r="O5511" s="388">
        <f t="shared" si="259"/>
        <v>1910.3500000000001</v>
      </c>
      <c r="P5511" s="339">
        <f t="shared" si="260"/>
        <v>0</v>
      </c>
    </row>
    <row r="5512" spans="1:16" hidden="1" x14ac:dyDescent="0.25">
      <c r="A5512" s="116">
        <v>142213</v>
      </c>
      <c r="B5512" s="116">
        <v>1</v>
      </c>
      <c r="C5512" s="116">
        <v>1610100300</v>
      </c>
      <c r="D5512" s="116" t="s">
        <v>10965</v>
      </c>
      <c r="E5512" s="339">
        <v>35850</v>
      </c>
      <c r="F5512" s="194">
        <v>10</v>
      </c>
      <c r="G5512" s="194">
        <v>10</v>
      </c>
      <c r="H5512" s="194" t="s">
        <v>10119</v>
      </c>
      <c r="I5512" s="194">
        <f t="shared" si="258"/>
        <v>0</v>
      </c>
      <c r="J5512" s="116" t="s">
        <v>10389</v>
      </c>
      <c r="K5512" s="116" t="s">
        <v>10390</v>
      </c>
      <c r="L5512" s="197">
        <v>45877</v>
      </c>
      <c r="M5512" s="116"/>
      <c r="N5512" s="197">
        <v>45880</v>
      </c>
      <c r="O5512" s="388">
        <f t="shared" si="259"/>
        <v>3585</v>
      </c>
      <c r="P5512" s="339">
        <f t="shared" si="260"/>
        <v>0</v>
      </c>
    </row>
    <row r="5513" spans="1:16" hidden="1" x14ac:dyDescent="0.25">
      <c r="A5513" s="116">
        <v>142305</v>
      </c>
      <c r="B5513" s="116">
        <v>1</v>
      </c>
      <c r="C5513" s="116">
        <v>1110101810</v>
      </c>
      <c r="D5513" s="116" t="s">
        <v>17509</v>
      </c>
      <c r="E5513" s="339">
        <v>4669162</v>
      </c>
      <c r="F5513" s="194">
        <v>1</v>
      </c>
      <c r="G5513" s="194">
        <v>1</v>
      </c>
      <c r="H5513" s="194" t="s">
        <v>10119</v>
      </c>
      <c r="I5513" s="194">
        <f t="shared" si="258"/>
        <v>0</v>
      </c>
      <c r="J5513" s="116" t="s">
        <v>10126</v>
      </c>
      <c r="K5513" s="116" t="s">
        <v>15457</v>
      </c>
      <c r="L5513" s="197">
        <v>45880</v>
      </c>
      <c r="M5513" s="116"/>
      <c r="N5513" s="197">
        <v>45880</v>
      </c>
      <c r="O5513" s="388">
        <f t="shared" si="259"/>
        <v>4669162</v>
      </c>
      <c r="P5513" s="339">
        <f t="shared" si="260"/>
        <v>0</v>
      </c>
    </row>
    <row r="5514" spans="1:16" hidden="1" x14ac:dyDescent="0.25">
      <c r="A5514" s="116">
        <v>142306</v>
      </c>
      <c r="B5514" s="116">
        <v>2</v>
      </c>
      <c r="C5514" s="116">
        <v>1016101000</v>
      </c>
      <c r="D5514" s="116" t="s">
        <v>10377</v>
      </c>
      <c r="E5514" s="339">
        <v>66536</v>
      </c>
      <c r="F5514" s="194">
        <v>2</v>
      </c>
      <c r="G5514" s="194">
        <v>2</v>
      </c>
      <c r="H5514" s="194" t="s">
        <v>10119</v>
      </c>
      <c r="I5514" s="194">
        <f t="shared" si="258"/>
        <v>0</v>
      </c>
      <c r="J5514" s="116" t="s">
        <v>10126</v>
      </c>
      <c r="K5514" s="116" t="s">
        <v>11657</v>
      </c>
      <c r="L5514" s="197">
        <v>45882</v>
      </c>
      <c r="M5514" s="116"/>
      <c r="N5514" s="197">
        <v>45887</v>
      </c>
      <c r="O5514" s="388">
        <f t="shared" si="259"/>
        <v>33268</v>
      </c>
      <c r="P5514" s="339">
        <f t="shared" si="260"/>
        <v>0</v>
      </c>
    </row>
    <row r="5515" spans="1:16" hidden="1" x14ac:dyDescent="0.25">
      <c r="A5515" s="116">
        <v>142306</v>
      </c>
      <c r="B5515" s="116">
        <v>1</v>
      </c>
      <c r="C5515" s="116">
        <v>1210100190</v>
      </c>
      <c r="D5515" s="116" t="s">
        <v>11189</v>
      </c>
      <c r="E5515" s="339">
        <v>278081</v>
      </c>
      <c r="F5515" s="194">
        <v>1</v>
      </c>
      <c r="G5515" s="194">
        <v>1</v>
      </c>
      <c r="H5515" s="194" t="s">
        <v>10119</v>
      </c>
      <c r="I5515" s="194">
        <f t="shared" si="258"/>
        <v>0</v>
      </c>
      <c r="J5515" s="116" t="s">
        <v>10126</v>
      </c>
      <c r="K5515" s="116" t="s">
        <v>11657</v>
      </c>
      <c r="L5515" s="197">
        <v>45882</v>
      </c>
      <c r="M5515" s="116"/>
      <c r="N5515" s="197">
        <v>45887</v>
      </c>
      <c r="O5515" s="388">
        <f t="shared" si="259"/>
        <v>278081</v>
      </c>
      <c r="P5515" s="339">
        <f t="shared" si="260"/>
        <v>0</v>
      </c>
    </row>
    <row r="5516" spans="1:16" hidden="1" x14ac:dyDescent="0.25">
      <c r="A5516" s="116">
        <v>142306</v>
      </c>
      <c r="B5516" s="116">
        <v>3</v>
      </c>
      <c r="C5516" s="116">
        <v>1322104940</v>
      </c>
      <c r="D5516" s="116" t="s">
        <v>11546</v>
      </c>
      <c r="E5516" s="339">
        <v>650000</v>
      </c>
      <c r="F5516" s="194">
        <v>2</v>
      </c>
      <c r="G5516" s="194">
        <v>2</v>
      </c>
      <c r="H5516" s="194" t="s">
        <v>10119</v>
      </c>
      <c r="I5516" s="194">
        <f t="shared" si="258"/>
        <v>0</v>
      </c>
      <c r="J5516" s="116" t="s">
        <v>10126</v>
      </c>
      <c r="K5516" s="116" t="s">
        <v>11657</v>
      </c>
      <c r="L5516" s="197">
        <v>45882</v>
      </c>
      <c r="M5516" s="116"/>
      <c r="N5516" s="197">
        <v>45887</v>
      </c>
      <c r="O5516" s="388">
        <f t="shared" si="259"/>
        <v>325000</v>
      </c>
      <c r="P5516" s="339">
        <f t="shared" si="260"/>
        <v>0</v>
      </c>
    </row>
    <row r="5517" spans="1:16" hidden="1" x14ac:dyDescent="0.25">
      <c r="A5517" s="116">
        <v>142314</v>
      </c>
      <c r="B5517" s="116">
        <v>1</v>
      </c>
      <c r="C5517" s="116">
        <v>1526100790</v>
      </c>
      <c r="D5517" s="116" t="s">
        <v>15268</v>
      </c>
      <c r="E5517" s="339">
        <v>80614</v>
      </c>
      <c r="F5517" s="194">
        <v>1</v>
      </c>
      <c r="G5517" s="194">
        <v>1</v>
      </c>
      <c r="H5517" s="194" t="s">
        <v>10119</v>
      </c>
      <c r="I5517" s="194">
        <f t="shared" si="258"/>
        <v>0</v>
      </c>
      <c r="J5517" s="116" t="s">
        <v>10126</v>
      </c>
      <c r="K5517" s="116" t="s">
        <v>15457</v>
      </c>
      <c r="L5517" s="197">
        <v>45882</v>
      </c>
      <c r="M5517" s="116" t="s">
        <v>16074</v>
      </c>
      <c r="N5517" s="197">
        <v>45882</v>
      </c>
      <c r="O5517" s="388">
        <f t="shared" si="259"/>
        <v>80614</v>
      </c>
      <c r="P5517" s="339">
        <f t="shared" si="260"/>
        <v>0</v>
      </c>
    </row>
    <row r="5518" spans="1:16" hidden="1" x14ac:dyDescent="0.25">
      <c r="A5518" s="116">
        <v>142314</v>
      </c>
      <c r="B5518" s="116">
        <v>2</v>
      </c>
      <c r="C5518" s="116">
        <v>1526103290</v>
      </c>
      <c r="D5518" s="116" t="s">
        <v>17679</v>
      </c>
      <c r="E5518" s="339">
        <v>59763</v>
      </c>
      <c r="F5518" s="194">
        <v>1</v>
      </c>
      <c r="G5518" s="194">
        <v>1</v>
      </c>
      <c r="H5518" s="194" t="s">
        <v>10119</v>
      </c>
      <c r="I5518" s="194">
        <f t="shared" si="258"/>
        <v>0</v>
      </c>
      <c r="J5518" s="116" t="s">
        <v>10126</v>
      </c>
      <c r="K5518" s="116" t="s">
        <v>15457</v>
      </c>
      <c r="L5518" s="197">
        <v>45882</v>
      </c>
      <c r="M5518" s="116" t="s">
        <v>16074</v>
      </c>
      <c r="N5518" s="197">
        <v>45882</v>
      </c>
      <c r="O5518" s="388">
        <f t="shared" si="259"/>
        <v>59763</v>
      </c>
      <c r="P5518" s="339">
        <f t="shared" si="260"/>
        <v>0</v>
      </c>
    </row>
    <row r="5519" spans="1:16" hidden="1" x14ac:dyDescent="0.25">
      <c r="A5519" s="116">
        <v>142315</v>
      </c>
      <c r="B5519" s="116">
        <v>1</v>
      </c>
      <c r="C5519" s="116">
        <v>1022102100</v>
      </c>
      <c r="D5519" s="116" t="s">
        <v>11169</v>
      </c>
      <c r="E5519" s="339">
        <v>31536</v>
      </c>
      <c r="F5519" s="194">
        <v>9</v>
      </c>
      <c r="G5519" s="194">
        <v>9</v>
      </c>
      <c r="H5519" s="194" t="s">
        <v>10119</v>
      </c>
      <c r="I5519" s="194">
        <f t="shared" si="258"/>
        <v>0</v>
      </c>
      <c r="J5519" s="116" t="s">
        <v>10126</v>
      </c>
      <c r="K5519" s="116" t="s">
        <v>15365</v>
      </c>
      <c r="L5519" s="197">
        <v>45882</v>
      </c>
      <c r="M5519" s="116"/>
      <c r="N5519" s="197">
        <v>45887</v>
      </c>
      <c r="O5519" s="388">
        <f t="shared" si="259"/>
        <v>3504</v>
      </c>
      <c r="P5519" s="339">
        <f t="shared" si="260"/>
        <v>0</v>
      </c>
    </row>
    <row r="5520" spans="1:16" hidden="1" x14ac:dyDescent="0.25">
      <c r="A5520" s="116">
        <v>142315</v>
      </c>
      <c r="B5520" s="116">
        <v>3</v>
      </c>
      <c r="C5520" s="116">
        <v>1022102620</v>
      </c>
      <c r="D5520" s="116" t="s">
        <v>16164</v>
      </c>
      <c r="E5520" s="339">
        <v>11565.6</v>
      </c>
      <c r="F5520" s="194">
        <v>20</v>
      </c>
      <c r="G5520" s="194">
        <f>14+6</f>
        <v>20</v>
      </c>
      <c r="H5520" s="194" t="s">
        <v>10119</v>
      </c>
      <c r="I5520" s="194">
        <f t="shared" si="258"/>
        <v>0</v>
      </c>
      <c r="J5520" s="116" t="s">
        <v>10126</v>
      </c>
      <c r="K5520" s="116" t="s">
        <v>15365</v>
      </c>
      <c r="L5520" s="197">
        <v>45882</v>
      </c>
      <c r="M5520" s="116" t="s">
        <v>16390</v>
      </c>
      <c r="N5520" s="197">
        <v>45902</v>
      </c>
      <c r="O5520" s="388">
        <f t="shared" si="259"/>
        <v>578.28</v>
      </c>
      <c r="P5520" s="339">
        <f t="shared" si="260"/>
        <v>0</v>
      </c>
    </row>
    <row r="5521" spans="1:16" hidden="1" x14ac:dyDescent="0.25">
      <c r="A5521" s="116">
        <v>142315</v>
      </c>
      <c r="B5521" s="116">
        <v>2</v>
      </c>
      <c r="C5521" s="116">
        <v>1239100060</v>
      </c>
      <c r="D5521" s="116" t="s">
        <v>16192</v>
      </c>
      <c r="E5521" s="339">
        <v>12224</v>
      </c>
      <c r="F5521" s="194">
        <v>20</v>
      </c>
      <c r="G5521" s="194">
        <f>13+7</f>
        <v>20</v>
      </c>
      <c r="H5521" s="194" t="s">
        <v>10119</v>
      </c>
      <c r="I5521" s="194">
        <f t="shared" si="258"/>
        <v>0</v>
      </c>
      <c r="J5521" s="116" t="s">
        <v>10126</v>
      </c>
      <c r="K5521" s="116" t="s">
        <v>15365</v>
      </c>
      <c r="L5521" s="197">
        <v>45882</v>
      </c>
      <c r="M5521" s="116" t="s">
        <v>16391</v>
      </c>
      <c r="N5521" s="197">
        <v>45902</v>
      </c>
      <c r="O5521" s="388">
        <f t="shared" si="259"/>
        <v>611.20000000000005</v>
      </c>
      <c r="P5521" s="339">
        <f t="shared" si="260"/>
        <v>0</v>
      </c>
    </row>
    <row r="5522" spans="1:16" hidden="1" x14ac:dyDescent="0.25">
      <c r="A5522" s="116">
        <v>142316</v>
      </c>
      <c r="B5522" s="116">
        <v>2</v>
      </c>
      <c r="C5522" s="116">
        <v>1219102880</v>
      </c>
      <c r="D5522" s="116" t="s">
        <v>16069</v>
      </c>
      <c r="E5522" s="339">
        <v>23580</v>
      </c>
      <c r="F5522" s="194">
        <v>6</v>
      </c>
      <c r="G5522" s="194">
        <v>6</v>
      </c>
      <c r="H5522" s="194" t="s">
        <v>10119</v>
      </c>
      <c r="I5522" s="194">
        <f t="shared" si="258"/>
        <v>0</v>
      </c>
      <c r="J5522" s="116" t="s">
        <v>10120</v>
      </c>
      <c r="K5522" s="116" t="s">
        <v>10121</v>
      </c>
      <c r="L5522" s="197">
        <v>45881</v>
      </c>
      <c r="M5522" s="116" t="s">
        <v>16070</v>
      </c>
      <c r="N5522" s="197">
        <v>45881</v>
      </c>
      <c r="O5522" s="388">
        <f t="shared" si="259"/>
        <v>3930</v>
      </c>
      <c r="P5522" s="339">
        <f t="shared" si="260"/>
        <v>0</v>
      </c>
    </row>
    <row r="5523" spans="1:16" hidden="1" x14ac:dyDescent="0.25">
      <c r="A5523" s="116">
        <v>142316</v>
      </c>
      <c r="B5523" s="116">
        <v>1</v>
      </c>
      <c r="C5523" s="116">
        <v>1226100080</v>
      </c>
      <c r="D5523" s="116" t="s">
        <v>11224</v>
      </c>
      <c r="E5523" s="339">
        <v>26879.7</v>
      </c>
      <c r="F5523" s="194">
        <v>6</v>
      </c>
      <c r="G5523" s="194">
        <v>6</v>
      </c>
      <c r="H5523" s="194" t="s">
        <v>10119</v>
      </c>
      <c r="I5523" s="194">
        <f t="shared" si="258"/>
        <v>0</v>
      </c>
      <c r="J5523" s="116" t="s">
        <v>10120</v>
      </c>
      <c r="K5523" s="116" t="s">
        <v>10121</v>
      </c>
      <c r="L5523" s="197">
        <v>45881</v>
      </c>
      <c r="M5523" s="116"/>
      <c r="N5523" s="197">
        <v>45881</v>
      </c>
      <c r="O5523" s="388">
        <f t="shared" si="259"/>
        <v>4479.95</v>
      </c>
      <c r="P5523" s="339">
        <f t="shared" si="260"/>
        <v>0</v>
      </c>
    </row>
    <row r="5524" spans="1:16" hidden="1" x14ac:dyDescent="0.25">
      <c r="A5524" s="116">
        <v>142316</v>
      </c>
      <c r="B5524" s="116">
        <v>3</v>
      </c>
      <c r="C5524" s="116">
        <v>1226100460</v>
      </c>
      <c r="D5524" s="116" t="s">
        <v>10641</v>
      </c>
      <c r="E5524" s="339">
        <v>29210</v>
      </c>
      <c r="F5524" s="194">
        <v>10</v>
      </c>
      <c r="G5524" s="194">
        <v>10</v>
      </c>
      <c r="H5524" s="194" t="s">
        <v>10119</v>
      </c>
      <c r="I5524" s="194">
        <f t="shared" si="258"/>
        <v>0</v>
      </c>
      <c r="J5524" s="116" t="s">
        <v>10120</v>
      </c>
      <c r="K5524" s="116" t="s">
        <v>10121</v>
      </c>
      <c r="L5524" s="197">
        <v>45881</v>
      </c>
      <c r="M5524" s="116"/>
      <c r="N5524" s="197">
        <v>45881</v>
      </c>
      <c r="O5524" s="388">
        <f t="shared" si="259"/>
        <v>2921</v>
      </c>
      <c r="P5524" s="339">
        <f t="shared" si="260"/>
        <v>0</v>
      </c>
    </row>
    <row r="5525" spans="1:16" hidden="1" x14ac:dyDescent="0.25">
      <c r="A5525" s="116">
        <v>142316</v>
      </c>
      <c r="B5525" s="116">
        <v>4</v>
      </c>
      <c r="C5525" s="116">
        <v>1226100720</v>
      </c>
      <c r="D5525" s="116" t="s">
        <v>15600</v>
      </c>
      <c r="E5525" s="339">
        <v>12390</v>
      </c>
      <c r="F5525" s="194">
        <v>6</v>
      </c>
      <c r="G5525" s="194">
        <v>6</v>
      </c>
      <c r="H5525" s="194" t="s">
        <v>10119</v>
      </c>
      <c r="I5525" s="194">
        <f t="shared" si="258"/>
        <v>0</v>
      </c>
      <c r="J5525" s="116" t="s">
        <v>10120</v>
      </c>
      <c r="K5525" s="116" t="s">
        <v>10121</v>
      </c>
      <c r="L5525" s="197">
        <v>45881</v>
      </c>
      <c r="M5525" s="116"/>
      <c r="N5525" s="197">
        <v>45881</v>
      </c>
      <c r="O5525" s="388">
        <f t="shared" si="259"/>
        <v>2065</v>
      </c>
      <c r="P5525" s="339">
        <f t="shared" si="260"/>
        <v>0</v>
      </c>
    </row>
    <row r="5526" spans="1:16" hidden="1" x14ac:dyDescent="0.25">
      <c r="A5526" s="116">
        <v>142316</v>
      </c>
      <c r="B5526" s="116">
        <v>5</v>
      </c>
      <c r="C5526" s="116">
        <v>1226100830</v>
      </c>
      <c r="D5526" s="116" t="s">
        <v>15784</v>
      </c>
      <c r="E5526" s="339">
        <v>32685</v>
      </c>
      <c r="F5526" s="194">
        <v>6</v>
      </c>
      <c r="G5526" s="194">
        <f>2+4</f>
        <v>6</v>
      </c>
      <c r="H5526" s="194" t="s">
        <v>10119</v>
      </c>
      <c r="I5526" s="194">
        <f t="shared" si="258"/>
        <v>0</v>
      </c>
      <c r="J5526" s="116" t="s">
        <v>10120</v>
      </c>
      <c r="K5526" s="116" t="s">
        <v>10121</v>
      </c>
      <c r="L5526" s="197">
        <v>45881</v>
      </c>
      <c r="M5526" s="116" t="s">
        <v>16501</v>
      </c>
      <c r="N5526" s="197">
        <v>45908</v>
      </c>
      <c r="O5526" s="388">
        <f t="shared" si="259"/>
        <v>5447.5</v>
      </c>
      <c r="P5526" s="339">
        <f t="shared" si="260"/>
        <v>0</v>
      </c>
    </row>
    <row r="5527" spans="1:16" hidden="1" x14ac:dyDescent="0.25">
      <c r="A5527" s="116">
        <v>142351</v>
      </c>
      <c r="B5527" s="116">
        <v>1</v>
      </c>
      <c r="C5527" s="116">
        <v>1010101180</v>
      </c>
      <c r="D5527" s="116" t="s">
        <v>11128</v>
      </c>
      <c r="E5527" s="339">
        <v>135000</v>
      </c>
      <c r="F5527" s="194">
        <v>20</v>
      </c>
      <c r="G5527" s="194">
        <v>20</v>
      </c>
      <c r="H5527" s="194" t="s">
        <v>10119</v>
      </c>
      <c r="I5527" s="194">
        <f t="shared" si="258"/>
        <v>0</v>
      </c>
      <c r="J5527" s="116" t="s">
        <v>10120</v>
      </c>
      <c r="K5527" s="116" t="s">
        <v>15877</v>
      </c>
      <c r="L5527" s="197">
        <v>45881</v>
      </c>
      <c r="M5527" s="116"/>
      <c r="N5527" s="197">
        <v>45881</v>
      </c>
      <c r="O5527" s="388">
        <f t="shared" si="259"/>
        <v>6750</v>
      </c>
      <c r="P5527" s="339">
        <f t="shared" si="260"/>
        <v>0</v>
      </c>
    </row>
    <row r="5528" spans="1:16" hidden="1" x14ac:dyDescent="0.25">
      <c r="A5528" s="116">
        <v>142351</v>
      </c>
      <c r="B5528" s="116">
        <v>3</v>
      </c>
      <c r="C5528" s="116">
        <v>1010101180</v>
      </c>
      <c r="D5528" s="116" t="s">
        <v>11128</v>
      </c>
      <c r="E5528" s="339">
        <v>135000</v>
      </c>
      <c r="F5528" s="194">
        <v>20</v>
      </c>
      <c r="G5528" s="194">
        <v>20</v>
      </c>
      <c r="H5528" s="194" t="s">
        <v>10119</v>
      </c>
      <c r="I5528" s="194">
        <f t="shared" si="258"/>
        <v>0</v>
      </c>
      <c r="J5528" s="116" t="s">
        <v>10120</v>
      </c>
      <c r="K5528" s="116" t="s">
        <v>15877</v>
      </c>
      <c r="L5528" s="197">
        <v>45881</v>
      </c>
      <c r="M5528" s="116" t="s">
        <v>17856</v>
      </c>
      <c r="N5528" s="197">
        <v>45881</v>
      </c>
      <c r="O5528" s="388">
        <f t="shared" si="259"/>
        <v>6750</v>
      </c>
      <c r="P5528" s="339">
        <f t="shared" si="260"/>
        <v>0</v>
      </c>
    </row>
    <row r="5529" spans="1:16" hidden="1" x14ac:dyDescent="0.25">
      <c r="A5529" s="116">
        <v>142351</v>
      </c>
      <c r="B5529" s="116">
        <v>4</v>
      </c>
      <c r="C5529" s="116">
        <v>1012100030</v>
      </c>
      <c r="D5529" s="116" t="s">
        <v>11137</v>
      </c>
      <c r="E5529" s="339">
        <v>110000</v>
      </c>
      <c r="F5529" s="194">
        <v>2</v>
      </c>
      <c r="G5529" s="194">
        <v>2</v>
      </c>
      <c r="H5529" s="194" t="s">
        <v>10119</v>
      </c>
      <c r="I5529" s="194">
        <f t="shared" si="258"/>
        <v>0</v>
      </c>
      <c r="J5529" s="116" t="s">
        <v>10120</v>
      </c>
      <c r="K5529" s="116" t="s">
        <v>15877</v>
      </c>
      <c r="L5529" s="197">
        <v>45881</v>
      </c>
      <c r="M5529" s="116" t="s">
        <v>17857</v>
      </c>
      <c r="N5529" s="197">
        <v>45881</v>
      </c>
      <c r="O5529" s="388">
        <f t="shared" si="259"/>
        <v>55000</v>
      </c>
      <c r="P5529" s="339">
        <f t="shared" si="260"/>
        <v>0</v>
      </c>
    </row>
    <row r="5530" spans="1:16" hidden="1" x14ac:dyDescent="0.25">
      <c r="A5530" s="116">
        <v>142351</v>
      </c>
      <c r="B5530" s="116">
        <v>2</v>
      </c>
      <c r="C5530" s="116">
        <v>1526106920</v>
      </c>
      <c r="D5530" s="116" t="s">
        <v>10842</v>
      </c>
      <c r="E5530" s="339">
        <v>26060</v>
      </c>
      <c r="F5530" s="194">
        <v>10</v>
      </c>
      <c r="G5530" s="194">
        <f>9+1</f>
        <v>10</v>
      </c>
      <c r="H5530" s="194" t="s">
        <v>10119</v>
      </c>
      <c r="I5530" s="194">
        <f t="shared" si="258"/>
        <v>0</v>
      </c>
      <c r="J5530" s="116" t="s">
        <v>10120</v>
      </c>
      <c r="K5530" s="116" t="s">
        <v>15877</v>
      </c>
      <c r="L5530" s="197">
        <v>45881</v>
      </c>
      <c r="M5530" s="116" t="s">
        <v>16454</v>
      </c>
      <c r="N5530" s="197">
        <v>45908</v>
      </c>
      <c r="O5530" s="388">
        <f t="shared" si="259"/>
        <v>2606</v>
      </c>
      <c r="P5530" s="339">
        <f t="shared" si="260"/>
        <v>0</v>
      </c>
    </row>
    <row r="5531" spans="1:16" hidden="1" x14ac:dyDescent="0.25">
      <c r="A5531" s="116">
        <v>142357</v>
      </c>
      <c r="B5531" s="116">
        <v>8</v>
      </c>
      <c r="C5531" s="116">
        <v>1011100110</v>
      </c>
      <c r="D5531" s="116" t="s">
        <v>10354</v>
      </c>
      <c r="E5531" s="339">
        <v>20880</v>
      </c>
      <c r="F5531" s="194">
        <v>6</v>
      </c>
      <c r="G5531" s="194">
        <v>6</v>
      </c>
      <c r="H5531" s="194" t="s">
        <v>10119</v>
      </c>
      <c r="I5531" s="194">
        <f t="shared" si="258"/>
        <v>0</v>
      </c>
      <c r="J5531" s="116" t="s">
        <v>10120</v>
      </c>
      <c r="K5531" s="116" t="s">
        <v>10121</v>
      </c>
      <c r="L5531" s="197">
        <v>45881</v>
      </c>
      <c r="M5531" s="116"/>
      <c r="N5531" s="197">
        <v>45881</v>
      </c>
      <c r="O5531" s="388">
        <f t="shared" si="259"/>
        <v>3480</v>
      </c>
      <c r="P5531" s="339">
        <f t="shared" si="260"/>
        <v>0</v>
      </c>
    </row>
    <row r="5532" spans="1:16" hidden="1" x14ac:dyDescent="0.25">
      <c r="A5532" s="116">
        <v>142357</v>
      </c>
      <c r="B5532" s="116">
        <v>2</v>
      </c>
      <c r="C5532" s="116">
        <v>1011100940</v>
      </c>
      <c r="D5532" s="116" t="s">
        <v>10652</v>
      </c>
      <c r="E5532" s="339">
        <v>107500</v>
      </c>
      <c r="F5532" s="194">
        <v>5</v>
      </c>
      <c r="G5532" s="194">
        <v>5</v>
      </c>
      <c r="H5532" s="194" t="s">
        <v>10119</v>
      </c>
      <c r="I5532" s="194">
        <f t="shared" si="258"/>
        <v>0</v>
      </c>
      <c r="J5532" s="116" t="s">
        <v>10120</v>
      </c>
      <c r="K5532" s="116" t="s">
        <v>10121</v>
      </c>
      <c r="L5532" s="197">
        <v>45881</v>
      </c>
      <c r="M5532" s="116"/>
      <c r="N5532" s="197">
        <v>45881</v>
      </c>
      <c r="O5532" s="388">
        <f t="shared" si="259"/>
        <v>21500</v>
      </c>
      <c r="P5532" s="339">
        <f t="shared" si="260"/>
        <v>0</v>
      </c>
    </row>
    <row r="5533" spans="1:16" hidden="1" x14ac:dyDescent="0.25">
      <c r="A5533" s="116">
        <v>142357</v>
      </c>
      <c r="B5533" s="116">
        <v>1</v>
      </c>
      <c r="C5533" s="116">
        <v>1012100030</v>
      </c>
      <c r="D5533" s="116" t="s">
        <v>11137</v>
      </c>
      <c r="E5533" s="339">
        <v>165000</v>
      </c>
      <c r="F5533" s="194">
        <v>3</v>
      </c>
      <c r="G5533" s="194">
        <v>3</v>
      </c>
      <c r="H5533" s="194" t="s">
        <v>10119</v>
      </c>
      <c r="I5533" s="194">
        <f t="shared" si="258"/>
        <v>0</v>
      </c>
      <c r="J5533" s="116" t="s">
        <v>10120</v>
      </c>
      <c r="K5533" s="116" t="s">
        <v>10121</v>
      </c>
      <c r="L5533" s="197">
        <v>45881</v>
      </c>
      <c r="M5533" s="116"/>
      <c r="N5533" s="197">
        <v>45887</v>
      </c>
      <c r="O5533" s="388">
        <f t="shared" si="259"/>
        <v>55000</v>
      </c>
      <c r="P5533" s="339">
        <f t="shared" si="260"/>
        <v>0</v>
      </c>
    </row>
    <row r="5534" spans="1:16" hidden="1" x14ac:dyDescent="0.25">
      <c r="A5534" s="116">
        <v>142357</v>
      </c>
      <c r="B5534" s="116">
        <v>3</v>
      </c>
      <c r="C5534" s="116">
        <v>1012100120</v>
      </c>
      <c r="D5534" s="116" t="s">
        <v>10492</v>
      </c>
      <c r="E5534" s="339">
        <v>388624.95</v>
      </c>
      <c r="F5534" s="194">
        <v>15</v>
      </c>
      <c r="G5534" s="194">
        <v>15</v>
      </c>
      <c r="H5534" s="194" t="s">
        <v>10119</v>
      </c>
      <c r="I5534" s="194">
        <f t="shared" si="258"/>
        <v>0</v>
      </c>
      <c r="J5534" s="116" t="s">
        <v>10120</v>
      </c>
      <c r="K5534" s="116" t="s">
        <v>10121</v>
      </c>
      <c r="L5534" s="197">
        <v>45881</v>
      </c>
      <c r="M5534" s="116"/>
      <c r="N5534" s="197">
        <v>45887</v>
      </c>
      <c r="O5534" s="388">
        <f t="shared" si="259"/>
        <v>25908.33</v>
      </c>
      <c r="P5534" s="339">
        <f t="shared" si="260"/>
        <v>0</v>
      </c>
    </row>
    <row r="5535" spans="1:16" hidden="1" x14ac:dyDescent="0.25">
      <c r="A5535" s="116">
        <v>142357</v>
      </c>
      <c r="B5535" s="116">
        <v>5</v>
      </c>
      <c r="C5535" s="116">
        <v>1017100480</v>
      </c>
      <c r="D5535" s="116" t="s">
        <v>10686</v>
      </c>
      <c r="E5535" s="339">
        <v>63600</v>
      </c>
      <c r="F5535" s="194">
        <v>2</v>
      </c>
      <c r="G5535" s="194">
        <v>2</v>
      </c>
      <c r="H5535" s="194" t="s">
        <v>10119</v>
      </c>
      <c r="I5535" s="194">
        <f t="shared" si="258"/>
        <v>0</v>
      </c>
      <c r="J5535" s="116" t="s">
        <v>10120</v>
      </c>
      <c r="K5535" s="116" t="s">
        <v>10121</v>
      </c>
      <c r="L5535" s="197">
        <v>45881</v>
      </c>
      <c r="M5535" s="116"/>
      <c r="N5535" s="197">
        <v>45881</v>
      </c>
      <c r="O5535" s="388">
        <f t="shared" si="259"/>
        <v>31800</v>
      </c>
      <c r="P5535" s="339">
        <f t="shared" si="260"/>
        <v>0</v>
      </c>
    </row>
    <row r="5536" spans="1:16" hidden="1" x14ac:dyDescent="0.25">
      <c r="A5536" s="116">
        <v>142357</v>
      </c>
      <c r="B5536" s="116">
        <v>4</v>
      </c>
      <c r="C5536" s="116">
        <v>1022100230</v>
      </c>
      <c r="D5536" s="116" t="s">
        <v>16162</v>
      </c>
      <c r="E5536" s="339">
        <v>49500</v>
      </c>
      <c r="F5536" s="194">
        <v>30</v>
      </c>
      <c r="G5536" s="194">
        <v>30</v>
      </c>
      <c r="H5536" s="194" t="s">
        <v>10119</v>
      </c>
      <c r="I5536" s="194">
        <f t="shared" si="258"/>
        <v>0</v>
      </c>
      <c r="J5536" s="116" t="s">
        <v>10120</v>
      </c>
      <c r="K5536" s="116" t="s">
        <v>10121</v>
      </c>
      <c r="L5536" s="197">
        <v>45881</v>
      </c>
      <c r="M5536" s="116"/>
      <c r="N5536" s="197">
        <v>45890</v>
      </c>
      <c r="O5536" s="388">
        <f t="shared" si="259"/>
        <v>1650</v>
      </c>
      <c r="P5536" s="339">
        <f t="shared" si="260"/>
        <v>0</v>
      </c>
    </row>
    <row r="5537" spans="1:16" hidden="1" x14ac:dyDescent="0.25">
      <c r="A5537" s="116">
        <v>142357</v>
      </c>
      <c r="B5537" s="116">
        <v>6</v>
      </c>
      <c r="C5537" s="116">
        <v>1022101080</v>
      </c>
      <c r="D5537" s="116" t="s">
        <v>17463</v>
      </c>
      <c r="E5537" s="339">
        <v>21077.22</v>
      </c>
      <c r="F5537" s="194">
        <v>6</v>
      </c>
      <c r="G5537" s="194">
        <v>6</v>
      </c>
      <c r="H5537" s="194" t="s">
        <v>10119</v>
      </c>
      <c r="I5537" s="194">
        <f t="shared" si="258"/>
        <v>0</v>
      </c>
      <c r="J5537" s="116" t="s">
        <v>10120</v>
      </c>
      <c r="K5537" s="116" t="s">
        <v>10121</v>
      </c>
      <c r="L5537" s="197">
        <v>45881</v>
      </c>
      <c r="M5537" s="116"/>
      <c r="N5537" s="197">
        <v>45881</v>
      </c>
      <c r="O5537" s="388">
        <f t="shared" si="259"/>
        <v>3512.8700000000003</v>
      </c>
      <c r="P5537" s="339">
        <f t="shared" si="260"/>
        <v>0</v>
      </c>
    </row>
    <row r="5538" spans="1:16" hidden="1" x14ac:dyDescent="0.25">
      <c r="A5538" s="116">
        <v>142357</v>
      </c>
      <c r="B5538" s="116">
        <v>7</v>
      </c>
      <c r="C5538" s="116">
        <v>1022104230</v>
      </c>
      <c r="D5538" s="116" t="s">
        <v>11795</v>
      </c>
      <c r="E5538" s="339">
        <v>27868.02</v>
      </c>
      <c r="F5538" s="194">
        <v>6</v>
      </c>
      <c r="G5538" s="194">
        <v>6</v>
      </c>
      <c r="H5538" s="194" t="s">
        <v>10119</v>
      </c>
      <c r="I5538" s="194">
        <f t="shared" si="258"/>
        <v>0</v>
      </c>
      <c r="J5538" s="116" t="s">
        <v>10120</v>
      </c>
      <c r="K5538" s="116" t="s">
        <v>10121</v>
      </c>
      <c r="L5538" s="197">
        <v>45881</v>
      </c>
      <c r="M5538" s="116"/>
      <c r="N5538" s="197">
        <v>45881</v>
      </c>
      <c r="O5538" s="388">
        <f t="shared" si="259"/>
        <v>4644.67</v>
      </c>
      <c r="P5538" s="339">
        <f t="shared" si="260"/>
        <v>0</v>
      </c>
    </row>
    <row r="5539" spans="1:16" hidden="1" x14ac:dyDescent="0.25">
      <c r="A5539" s="116">
        <v>142366</v>
      </c>
      <c r="B5539" s="116">
        <v>1</v>
      </c>
      <c r="C5539" s="116">
        <v>1110101800</v>
      </c>
      <c r="D5539" s="116" t="s">
        <v>16165</v>
      </c>
      <c r="E5539" s="339">
        <v>3440435</v>
      </c>
      <c r="F5539" s="194">
        <v>1</v>
      </c>
      <c r="G5539" s="194">
        <v>1</v>
      </c>
      <c r="H5539" s="194" t="s">
        <v>10119</v>
      </c>
      <c r="I5539" s="194">
        <f t="shared" si="258"/>
        <v>0</v>
      </c>
      <c r="J5539" s="116" t="s">
        <v>10126</v>
      </c>
      <c r="K5539" s="116" t="s">
        <v>15310</v>
      </c>
      <c r="L5539" s="197">
        <v>45882</v>
      </c>
      <c r="M5539" s="116" t="s">
        <v>16073</v>
      </c>
      <c r="N5539" s="197">
        <v>45959</v>
      </c>
      <c r="O5539" s="388">
        <f t="shared" si="259"/>
        <v>3440435</v>
      </c>
      <c r="P5539" s="339">
        <f t="shared" si="260"/>
        <v>0</v>
      </c>
    </row>
    <row r="5540" spans="1:16" hidden="1" x14ac:dyDescent="0.25">
      <c r="A5540" s="116">
        <v>142366</v>
      </c>
      <c r="B5540" s="116">
        <v>2</v>
      </c>
      <c r="C5540" s="116">
        <v>1122100230</v>
      </c>
      <c r="D5540" s="116" t="s">
        <v>17542</v>
      </c>
      <c r="E5540" s="339">
        <v>55739.11</v>
      </c>
      <c r="F5540" s="194">
        <v>1</v>
      </c>
      <c r="G5540" s="194">
        <v>1</v>
      </c>
      <c r="H5540" s="194" t="s">
        <v>10119</v>
      </c>
      <c r="I5540" s="194">
        <f t="shared" si="258"/>
        <v>0</v>
      </c>
      <c r="J5540" s="116" t="s">
        <v>10126</v>
      </c>
      <c r="K5540" s="116" t="s">
        <v>15310</v>
      </c>
      <c r="L5540" s="197">
        <v>45882</v>
      </c>
      <c r="M5540" s="116" t="s">
        <v>16073</v>
      </c>
      <c r="N5540" s="197">
        <v>45882</v>
      </c>
      <c r="O5540" s="388">
        <f t="shared" si="259"/>
        <v>55739.11</v>
      </c>
      <c r="P5540" s="339">
        <f t="shared" si="260"/>
        <v>0</v>
      </c>
    </row>
    <row r="5541" spans="1:16" hidden="1" x14ac:dyDescent="0.25">
      <c r="A5541" s="116">
        <v>142378</v>
      </c>
      <c r="B5541" s="116">
        <v>6</v>
      </c>
      <c r="C5541" s="116">
        <v>1219101670</v>
      </c>
      <c r="D5541" s="116" t="s">
        <v>15235</v>
      </c>
      <c r="E5541" s="339">
        <v>5960.2</v>
      </c>
      <c r="F5541" s="194">
        <v>2</v>
      </c>
      <c r="G5541" s="194">
        <v>2</v>
      </c>
      <c r="H5541" s="194" t="s">
        <v>10119</v>
      </c>
      <c r="I5541" s="194">
        <f t="shared" si="258"/>
        <v>0</v>
      </c>
      <c r="J5541" s="116" t="s">
        <v>10120</v>
      </c>
      <c r="K5541" s="116" t="s">
        <v>16082</v>
      </c>
      <c r="L5541" s="197">
        <v>45882</v>
      </c>
      <c r="M5541" s="116"/>
      <c r="N5541" s="197">
        <v>45883</v>
      </c>
      <c r="O5541" s="388">
        <f t="shared" si="259"/>
        <v>2980.1</v>
      </c>
      <c r="P5541" s="339">
        <f t="shared" si="260"/>
        <v>0</v>
      </c>
    </row>
    <row r="5542" spans="1:16" hidden="1" x14ac:dyDescent="0.25">
      <c r="A5542" s="116">
        <v>142378</v>
      </c>
      <c r="B5542" s="116">
        <v>4</v>
      </c>
      <c r="C5542" s="116">
        <v>1226100200</v>
      </c>
      <c r="D5542" s="116" t="s">
        <v>11227</v>
      </c>
      <c r="E5542" s="339">
        <v>9412</v>
      </c>
      <c r="F5542" s="194">
        <v>2</v>
      </c>
      <c r="G5542" s="194">
        <v>2</v>
      </c>
      <c r="H5542" s="194" t="s">
        <v>10119</v>
      </c>
      <c r="I5542" s="194">
        <f t="shared" si="258"/>
        <v>0</v>
      </c>
      <c r="J5542" s="116" t="s">
        <v>10120</v>
      </c>
      <c r="K5542" s="116" t="s">
        <v>16082</v>
      </c>
      <c r="L5542" s="197">
        <v>45882</v>
      </c>
      <c r="M5542" s="116"/>
      <c r="N5542" s="197">
        <v>45911</v>
      </c>
      <c r="O5542" s="388">
        <f t="shared" si="259"/>
        <v>4706</v>
      </c>
      <c r="P5542" s="339">
        <f t="shared" si="260"/>
        <v>0</v>
      </c>
    </row>
    <row r="5543" spans="1:16" hidden="1" x14ac:dyDescent="0.25">
      <c r="A5543" s="116">
        <v>142378</v>
      </c>
      <c r="B5543" s="116">
        <v>5</v>
      </c>
      <c r="C5543" s="116">
        <v>1226100460</v>
      </c>
      <c r="D5543" s="116" t="s">
        <v>10641</v>
      </c>
      <c r="E5543" s="339">
        <v>8763</v>
      </c>
      <c r="F5543" s="194">
        <v>3</v>
      </c>
      <c r="G5543" s="194">
        <v>3</v>
      </c>
      <c r="H5543" s="194" t="s">
        <v>10119</v>
      </c>
      <c r="I5543" s="194">
        <f t="shared" si="258"/>
        <v>0</v>
      </c>
      <c r="J5543" s="116" t="s">
        <v>10120</v>
      </c>
      <c r="K5543" s="116" t="s">
        <v>16082</v>
      </c>
      <c r="L5543" s="197">
        <v>45882</v>
      </c>
      <c r="M5543" s="116"/>
      <c r="N5543" s="197">
        <v>45883</v>
      </c>
      <c r="O5543" s="388">
        <f t="shared" si="259"/>
        <v>2921</v>
      </c>
      <c r="P5543" s="339">
        <f t="shared" si="260"/>
        <v>0</v>
      </c>
    </row>
    <row r="5544" spans="1:16" hidden="1" x14ac:dyDescent="0.25">
      <c r="A5544" s="116">
        <v>142378</v>
      </c>
      <c r="B5544" s="116">
        <v>1</v>
      </c>
      <c r="C5544" s="116">
        <v>1510102270</v>
      </c>
      <c r="D5544" s="116" t="s">
        <v>10687</v>
      </c>
      <c r="E5544" s="339">
        <v>128500</v>
      </c>
      <c r="F5544" s="194">
        <v>1</v>
      </c>
      <c r="G5544" s="194">
        <v>1</v>
      </c>
      <c r="H5544" s="194" t="s">
        <v>10119</v>
      </c>
      <c r="I5544" s="194">
        <f t="shared" si="258"/>
        <v>0</v>
      </c>
      <c r="J5544" s="116" t="s">
        <v>10120</v>
      </c>
      <c r="K5544" s="116" t="s">
        <v>16082</v>
      </c>
      <c r="L5544" s="197">
        <v>45882</v>
      </c>
      <c r="M5544" s="116"/>
      <c r="N5544" s="197">
        <v>45883</v>
      </c>
      <c r="O5544" s="388">
        <f t="shared" si="259"/>
        <v>128500</v>
      </c>
      <c r="P5544" s="339">
        <f t="shared" si="260"/>
        <v>0</v>
      </c>
    </row>
    <row r="5545" spans="1:16" hidden="1" x14ac:dyDescent="0.25">
      <c r="A5545" s="116">
        <v>142378</v>
      </c>
      <c r="B5545" s="116">
        <v>2</v>
      </c>
      <c r="C5545" s="116">
        <v>1510104060</v>
      </c>
      <c r="D5545" s="116" t="s">
        <v>15162</v>
      </c>
      <c r="E5545" s="339">
        <v>334500</v>
      </c>
      <c r="F5545" s="194">
        <v>1</v>
      </c>
      <c r="G5545" s="194">
        <v>1</v>
      </c>
      <c r="H5545" s="194" t="s">
        <v>10119</v>
      </c>
      <c r="I5545" s="194">
        <f t="shared" si="258"/>
        <v>0</v>
      </c>
      <c r="J5545" s="116" t="s">
        <v>10120</v>
      </c>
      <c r="K5545" s="116" t="s">
        <v>16082</v>
      </c>
      <c r="L5545" s="197">
        <v>45882</v>
      </c>
      <c r="M5545" s="116"/>
      <c r="N5545" s="197">
        <v>45883</v>
      </c>
      <c r="O5545" s="388">
        <f t="shared" si="259"/>
        <v>334500</v>
      </c>
      <c r="P5545" s="339">
        <f t="shared" si="260"/>
        <v>0</v>
      </c>
    </row>
    <row r="5546" spans="1:16" hidden="1" x14ac:dyDescent="0.25">
      <c r="A5546" s="116">
        <v>142378</v>
      </c>
      <c r="B5546" s="116">
        <v>3</v>
      </c>
      <c r="C5546" s="116">
        <v>1518100270</v>
      </c>
      <c r="D5546" s="116" t="s">
        <v>11286</v>
      </c>
      <c r="E5546" s="339">
        <v>224876</v>
      </c>
      <c r="F5546" s="194">
        <v>1</v>
      </c>
      <c r="G5546" s="194">
        <v>1</v>
      </c>
      <c r="H5546" s="194" t="s">
        <v>10119</v>
      </c>
      <c r="I5546" s="194">
        <f t="shared" si="258"/>
        <v>0</v>
      </c>
      <c r="J5546" s="116" t="s">
        <v>10120</v>
      </c>
      <c r="K5546" s="116" t="s">
        <v>16082</v>
      </c>
      <c r="L5546" s="197">
        <v>45882</v>
      </c>
      <c r="M5546" s="116"/>
      <c r="N5546" s="197">
        <v>45883</v>
      </c>
      <c r="O5546" s="388">
        <f t="shared" si="259"/>
        <v>224876</v>
      </c>
      <c r="P5546" s="339">
        <f t="shared" si="260"/>
        <v>0</v>
      </c>
    </row>
    <row r="5547" spans="1:16" hidden="1" x14ac:dyDescent="0.25">
      <c r="A5547" s="116">
        <v>142378</v>
      </c>
      <c r="B5547" s="116">
        <v>7</v>
      </c>
      <c r="C5547" s="116">
        <v>1526100680</v>
      </c>
      <c r="D5547" s="116" t="s">
        <v>17858</v>
      </c>
      <c r="E5547" s="339">
        <v>8710</v>
      </c>
      <c r="F5547" s="194">
        <v>2</v>
      </c>
      <c r="G5547" s="194">
        <v>2</v>
      </c>
      <c r="H5547" s="194" t="s">
        <v>10119</v>
      </c>
      <c r="I5547" s="194">
        <f t="shared" si="258"/>
        <v>0</v>
      </c>
      <c r="J5547" s="116" t="s">
        <v>10120</v>
      </c>
      <c r="K5547" s="116" t="s">
        <v>16082</v>
      </c>
      <c r="L5547" s="197">
        <v>45882</v>
      </c>
      <c r="M5547" s="116"/>
      <c r="N5547" s="197">
        <v>45883</v>
      </c>
      <c r="O5547" s="388">
        <f t="shared" si="259"/>
        <v>4355</v>
      </c>
      <c r="P5547" s="339">
        <f t="shared" si="260"/>
        <v>0</v>
      </c>
    </row>
    <row r="5548" spans="1:16" hidden="1" x14ac:dyDescent="0.25">
      <c r="A5548" s="116">
        <v>142384</v>
      </c>
      <c r="B5548" s="116">
        <v>1</v>
      </c>
      <c r="C5548" s="116">
        <v>1022104240</v>
      </c>
      <c r="D5548" s="116" t="s">
        <v>11563</v>
      </c>
      <c r="E5548" s="339">
        <v>79500.06</v>
      </c>
      <c r="F5548" s="194">
        <v>3</v>
      </c>
      <c r="G5548" s="194">
        <v>3</v>
      </c>
      <c r="H5548" s="194" t="s">
        <v>10119</v>
      </c>
      <c r="I5548" s="194">
        <f t="shared" si="258"/>
        <v>0</v>
      </c>
      <c r="J5548" s="116" t="s">
        <v>10389</v>
      </c>
      <c r="K5548" s="116" t="s">
        <v>11758</v>
      </c>
      <c r="L5548" s="197">
        <v>45881</v>
      </c>
      <c r="M5548" s="116"/>
      <c r="N5548" s="197">
        <v>45882</v>
      </c>
      <c r="O5548" s="388">
        <f t="shared" si="259"/>
        <v>26500.02</v>
      </c>
      <c r="P5548" s="339">
        <f t="shared" si="260"/>
        <v>0</v>
      </c>
    </row>
    <row r="5549" spans="1:16" hidden="1" x14ac:dyDescent="0.25">
      <c r="A5549" s="116">
        <v>142389</v>
      </c>
      <c r="B5549" s="116">
        <v>1</v>
      </c>
      <c r="C5549" s="116">
        <v>1022104240</v>
      </c>
      <c r="D5549" s="116" t="s">
        <v>11563</v>
      </c>
      <c r="E5549" s="339">
        <v>79500.06</v>
      </c>
      <c r="F5549" s="194">
        <v>3</v>
      </c>
      <c r="G5549" s="194">
        <v>3</v>
      </c>
      <c r="H5549" s="194" t="s">
        <v>10119</v>
      </c>
      <c r="I5549" s="194">
        <f t="shared" si="258"/>
        <v>0</v>
      </c>
      <c r="J5549" s="116" t="s">
        <v>10120</v>
      </c>
      <c r="K5549" s="116" t="s">
        <v>10121</v>
      </c>
      <c r="L5549" s="197">
        <v>45882</v>
      </c>
      <c r="M5549" s="116"/>
      <c r="N5549" s="197">
        <v>45883</v>
      </c>
      <c r="O5549" s="388">
        <f t="shared" si="259"/>
        <v>26500.02</v>
      </c>
      <c r="P5549" s="339">
        <f t="shared" si="260"/>
        <v>0</v>
      </c>
    </row>
    <row r="5550" spans="1:16" hidden="1" x14ac:dyDescent="0.25">
      <c r="A5550" s="116">
        <v>142463</v>
      </c>
      <c r="B5550" s="116">
        <v>5</v>
      </c>
      <c r="C5550" s="116">
        <v>1017100480</v>
      </c>
      <c r="D5550" s="116" t="s">
        <v>10686</v>
      </c>
      <c r="E5550" s="339">
        <v>763200</v>
      </c>
      <c r="F5550" s="194">
        <v>24</v>
      </c>
      <c r="G5550" s="194">
        <f>6+18</f>
        <v>24</v>
      </c>
      <c r="H5550" s="194" t="s">
        <v>10119</v>
      </c>
      <c r="I5550" s="194">
        <f t="shared" si="258"/>
        <v>0</v>
      </c>
      <c r="J5550" s="116" t="s">
        <v>10120</v>
      </c>
      <c r="K5550" s="116" t="s">
        <v>16082</v>
      </c>
      <c r="L5550" s="197">
        <v>45882</v>
      </c>
      <c r="M5550" s="116" t="s">
        <v>16300</v>
      </c>
      <c r="N5550" s="197">
        <v>45891</v>
      </c>
      <c r="O5550" s="388">
        <f t="shared" si="259"/>
        <v>31800</v>
      </c>
      <c r="P5550" s="339">
        <f t="shared" si="260"/>
        <v>0</v>
      </c>
    </row>
    <row r="5551" spans="1:16" hidden="1" x14ac:dyDescent="0.25">
      <c r="A5551" s="116">
        <v>142463</v>
      </c>
      <c r="B5551" s="116">
        <v>3</v>
      </c>
      <c r="C5551" s="116">
        <v>1512107030</v>
      </c>
      <c r="D5551" s="116" t="s">
        <v>17566</v>
      </c>
      <c r="E5551" s="339">
        <v>8360.9599999999991</v>
      </c>
      <c r="F5551" s="194">
        <v>4</v>
      </c>
      <c r="G5551" s="194">
        <v>4</v>
      </c>
      <c r="H5551" s="194" t="s">
        <v>10119</v>
      </c>
      <c r="I5551" s="194">
        <f t="shared" si="258"/>
        <v>0</v>
      </c>
      <c r="J5551" s="116" t="s">
        <v>10120</v>
      </c>
      <c r="K5551" s="116" t="s">
        <v>16082</v>
      </c>
      <c r="L5551" s="197">
        <v>45882</v>
      </c>
      <c r="M5551" s="116"/>
      <c r="N5551" s="197">
        <v>45883</v>
      </c>
      <c r="O5551" s="388">
        <f t="shared" si="259"/>
        <v>2090.2399999999998</v>
      </c>
      <c r="P5551" s="339">
        <f t="shared" si="260"/>
        <v>0</v>
      </c>
    </row>
    <row r="5552" spans="1:16" hidden="1" x14ac:dyDescent="0.25">
      <c r="A5552" s="116">
        <v>142463</v>
      </c>
      <c r="B5552" s="116">
        <v>1</v>
      </c>
      <c r="C5552" s="116">
        <v>1518100270</v>
      </c>
      <c r="D5552" s="116" t="s">
        <v>11286</v>
      </c>
      <c r="E5552" s="339">
        <v>224876</v>
      </c>
      <c r="F5552" s="194">
        <v>1</v>
      </c>
      <c r="G5552" s="194">
        <v>1</v>
      </c>
      <c r="H5552" s="194" t="s">
        <v>10119</v>
      </c>
      <c r="I5552" s="194">
        <f t="shared" si="258"/>
        <v>0</v>
      </c>
      <c r="J5552" s="116" t="s">
        <v>10120</v>
      </c>
      <c r="K5552" s="116" t="s">
        <v>16082</v>
      </c>
      <c r="L5552" s="197">
        <v>45882</v>
      </c>
      <c r="M5552" s="116"/>
      <c r="N5552" s="197">
        <v>45882</v>
      </c>
      <c r="O5552" s="388">
        <f t="shared" si="259"/>
        <v>224876</v>
      </c>
      <c r="P5552" s="339">
        <f t="shared" si="260"/>
        <v>0</v>
      </c>
    </row>
    <row r="5553" spans="1:16" hidden="1" x14ac:dyDescent="0.25">
      <c r="A5553" s="116">
        <v>142463</v>
      </c>
      <c r="B5553" s="116">
        <v>4</v>
      </c>
      <c r="C5553" s="116">
        <v>1810103580</v>
      </c>
      <c r="D5553" s="116" t="s">
        <v>17608</v>
      </c>
      <c r="E5553" s="339">
        <v>9600</v>
      </c>
      <c r="F5553" s="194">
        <v>2</v>
      </c>
      <c r="G5553" s="194">
        <v>2</v>
      </c>
      <c r="H5553" s="194" t="s">
        <v>10119</v>
      </c>
      <c r="I5553" s="194">
        <f t="shared" si="258"/>
        <v>0</v>
      </c>
      <c r="J5553" s="116" t="s">
        <v>10120</v>
      </c>
      <c r="K5553" s="116" t="s">
        <v>16082</v>
      </c>
      <c r="L5553" s="197">
        <v>45882</v>
      </c>
      <c r="M5553" s="116"/>
      <c r="N5553" s="197">
        <v>45883</v>
      </c>
      <c r="O5553" s="388">
        <f t="shared" si="259"/>
        <v>4800</v>
      </c>
      <c r="P5553" s="339">
        <f t="shared" si="260"/>
        <v>0</v>
      </c>
    </row>
    <row r="5554" spans="1:16" hidden="1" x14ac:dyDescent="0.25">
      <c r="A5554" s="116">
        <v>142463</v>
      </c>
      <c r="B5554" s="116">
        <v>2</v>
      </c>
      <c r="C5554" s="116">
        <v>1810104810</v>
      </c>
      <c r="D5554" s="116" t="s">
        <v>17556</v>
      </c>
      <c r="E5554" s="339">
        <v>3120</v>
      </c>
      <c r="F5554" s="194">
        <v>8</v>
      </c>
      <c r="G5554" s="194">
        <v>8</v>
      </c>
      <c r="H5554" s="194" t="s">
        <v>10119</v>
      </c>
      <c r="I5554" s="194">
        <f t="shared" si="258"/>
        <v>0</v>
      </c>
      <c r="J5554" s="116" t="s">
        <v>10120</v>
      </c>
      <c r="K5554" s="116" t="s">
        <v>16082</v>
      </c>
      <c r="L5554" s="197">
        <v>45882</v>
      </c>
      <c r="M5554" s="116"/>
      <c r="N5554" s="197">
        <v>45883</v>
      </c>
      <c r="O5554" s="388">
        <f t="shared" si="259"/>
        <v>390</v>
      </c>
      <c r="P5554" s="339">
        <f t="shared" si="260"/>
        <v>0</v>
      </c>
    </row>
    <row r="5555" spans="1:16" hidden="1" x14ac:dyDescent="0.25">
      <c r="A5555" s="116">
        <v>142464</v>
      </c>
      <c r="B5555" s="116">
        <v>2</v>
      </c>
      <c r="C5555" s="116">
        <v>1518100430</v>
      </c>
      <c r="D5555" s="116" t="s">
        <v>7807</v>
      </c>
      <c r="E5555" s="339">
        <v>653554.15</v>
      </c>
      <c r="F5555" s="194">
        <v>1</v>
      </c>
      <c r="G5555" s="194">
        <v>1</v>
      </c>
      <c r="H5555" s="194" t="s">
        <v>10119</v>
      </c>
      <c r="I5555" s="194">
        <f t="shared" ref="I5555:I5618" si="261">+F5555-G5555</f>
        <v>0</v>
      </c>
      <c r="J5555" s="116" t="s">
        <v>10120</v>
      </c>
      <c r="K5555" s="116" t="s">
        <v>15877</v>
      </c>
      <c r="L5555" s="197">
        <v>45882</v>
      </c>
      <c r="M5555" s="116" t="s">
        <v>18125</v>
      </c>
      <c r="N5555" s="197">
        <v>46111</v>
      </c>
      <c r="O5555" s="388">
        <f t="shared" ref="O5555:O5618" si="262">+E5555/F5555</f>
        <v>653554.15</v>
      </c>
      <c r="P5555" s="339">
        <f t="shared" ref="P5555:P5618" si="263">+O5555*I5555</f>
        <v>0</v>
      </c>
    </row>
    <row r="5556" spans="1:16" hidden="1" x14ac:dyDescent="0.25">
      <c r="A5556" s="116">
        <v>142464</v>
      </c>
      <c r="B5556" s="116">
        <v>5</v>
      </c>
      <c r="C5556" s="116">
        <v>1514100040</v>
      </c>
      <c r="D5556" s="116" t="s">
        <v>9067</v>
      </c>
      <c r="E5556" s="339">
        <v>155866</v>
      </c>
      <c r="F5556" s="194">
        <v>1</v>
      </c>
      <c r="G5556" s="194">
        <v>1</v>
      </c>
      <c r="H5556" s="194" t="s">
        <v>10119</v>
      </c>
      <c r="I5556" s="194">
        <f t="shared" si="261"/>
        <v>0</v>
      </c>
      <c r="J5556" s="116" t="s">
        <v>10120</v>
      </c>
      <c r="K5556" s="116" t="s">
        <v>15877</v>
      </c>
      <c r="L5556" s="197">
        <v>45882</v>
      </c>
      <c r="M5556" s="116"/>
      <c r="N5556" s="197">
        <v>45883</v>
      </c>
      <c r="O5556" s="388">
        <f t="shared" si="262"/>
        <v>155866</v>
      </c>
      <c r="P5556" s="339">
        <f t="shared" si="263"/>
        <v>0</v>
      </c>
    </row>
    <row r="5557" spans="1:16" hidden="1" x14ac:dyDescent="0.25">
      <c r="A5557" s="116">
        <v>142464</v>
      </c>
      <c r="B5557" s="116">
        <v>3</v>
      </c>
      <c r="C5557" s="116">
        <v>1518100310</v>
      </c>
      <c r="D5557" s="116" t="s">
        <v>8382</v>
      </c>
      <c r="E5557" s="339">
        <v>407165</v>
      </c>
      <c r="F5557" s="194">
        <v>1</v>
      </c>
      <c r="G5557" s="194">
        <v>1</v>
      </c>
      <c r="H5557" s="194" t="s">
        <v>10119</v>
      </c>
      <c r="I5557" s="194">
        <f t="shared" si="261"/>
        <v>0</v>
      </c>
      <c r="J5557" s="116" t="s">
        <v>10120</v>
      </c>
      <c r="K5557" s="116" t="s">
        <v>15877</v>
      </c>
      <c r="L5557" s="197">
        <v>45882</v>
      </c>
      <c r="M5557" s="116"/>
      <c r="N5557" s="197">
        <v>45883</v>
      </c>
      <c r="O5557" s="388">
        <f t="shared" si="262"/>
        <v>407165</v>
      </c>
      <c r="P5557" s="339">
        <f t="shared" si="263"/>
        <v>0</v>
      </c>
    </row>
    <row r="5558" spans="1:16" hidden="1" x14ac:dyDescent="0.25">
      <c r="A5558" s="116">
        <v>142464</v>
      </c>
      <c r="B5558" s="116">
        <v>4</v>
      </c>
      <c r="C5558" s="116">
        <v>1518100320</v>
      </c>
      <c r="D5558" s="116" t="s">
        <v>7575</v>
      </c>
      <c r="E5558" s="339">
        <v>492036</v>
      </c>
      <c r="F5558" s="194">
        <v>1</v>
      </c>
      <c r="G5558" s="194">
        <v>1</v>
      </c>
      <c r="H5558" s="194" t="s">
        <v>10119</v>
      </c>
      <c r="I5558" s="194">
        <f t="shared" si="261"/>
        <v>0</v>
      </c>
      <c r="J5558" s="116" t="s">
        <v>10120</v>
      </c>
      <c r="K5558" s="116" t="s">
        <v>15877</v>
      </c>
      <c r="L5558" s="197">
        <v>45882</v>
      </c>
      <c r="M5558" s="116"/>
      <c r="N5558" s="197">
        <v>45883</v>
      </c>
      <c r="O5558" s="388">
        <f t="shared" si="262"/>
        <v>492036</v>
      </c>
      <c r="P5558" s="339">
        <f t="shared" si="263"/>
        <v>0</v>
      </c>
    </row>
    <row r="5559" spans="1:16" hidden="1" x14ac:dyDescent="0.25">
      <c r="A5559" s="116">
        <v>142464</v>
      </c>
      <c r="B5559" s="116">
        <v>1</v>
      </c>
      <c r="C5559" s="116">
        <v>1518100380</v>
      </c>
      <c r="D5559" s="116" t="s">
        <v>8379</v>
      </c>
      <c r="E5559" s="339">
        <v>1337969.19</v>
      </c>
      <c r="F5559" s="194">
        <v>3</v>
      </c>
      <c r="G5559" s="194">
        <v>3</v>
      </c>
      <c r="H5559" s="194" t="s">
        <v>10119</v>
      </c>
      <c r="I5559" s="194">
        <f t="shared" si="261"/>
        <v>0</v>
      </c>
      <c r="J5559" s="116" t="s">
        <v>10120</v>
      </c>
      <c r="K5559" s="116" t="s">
        <v>15877</v>
      </c>
      <c r="L5559" s="197">
        <v>45882</v>
      </c>
      <c r="M5559" s="116"/>
      <c r="N5559" s="197">
        <v>45883</v>
      </c>
      <c r="O5559" s="388">
        <f t="shared" si="262"/>
        <v>445989.73</v>
      </c>
      <c r="P5559" s="339">
        <f t="shared" si="263"/>
        <v>0</v>
      </c>
    </row>
    <row r="5560" spans="1:16" hidden="1" x14ac:dyDescent="0.25">
      <c r="A5560" s="199">
        <v>142466</v>
      </c>
      <c r="B5560" s="116">
        <v>2</v>
      </c>
      <c r="C5560" s="116">
        <v>1012100150</v>
      </c>
      <c r="D5560" s="116" t="s">
        <v>7762</v>
      </c>
      <c r="E5560" s="339">
        <v>35864</v>
      </c>
      <c r="F5560" s="116">
        <v>4</v>
      </c>
      <c r="G5560" s="116">
        <v>4</v>
      </c>
      <c r="H5560" s="194" t="s">
        <v>10119</v>
      </c>
      <c r="I5560" s="194">
        <f t="shared" si="261"/>
        <v>0</v>
      </c>
      <c r="J5560" s="116" t="s">
        <v>10126</v>
      </c>
      <c r="K5560" s="116" t="s">
        <v>15457</v>
      </c>
      <c r="L5560" s="197">
        <v>45883</v>
      </c>
      <c r="M5560" s="116" t="s">
        <v>17859</v>
      </c>
      <c r="N5560" s="197">
        <v>45887</v>
      </c>
      <c r="O5560" s="388">
        <f t="shared" si="262"/>
        <v>8966</v>
      </c>
      <c r="P5560" s="339">
        <f t="shared" si="263"/>
        <v>0</v>
      </c>
    </row>
    <row r="5561" spans="1:16" hidden="1" x14ac:dyDescent="0.25">
      <c r="A5561" s="199">
        <v>142466</v>
      </c>
      <c r="B5561" s="116">
        <v>1</v>
      </c>
      <c r="C5561" s="116">
        <v>1022100240</v>
      </c>
      <c r="D5561" s="116" t="s">
        <v>11167</v>
      </c>
      <c r="E5561" s="339">
        <v>29580</v>
      </c>
      <c r="F5561" s="116">
        <v>20</v>
      </c>
      <c r="G5561" s="116">
        <v>20</v>
      </c>
      <c r="H5561" s="194" t="s">
        <v>10119</v>
      </c>
      <c r="I5561" s="194">
        <f t="shared" si="261"/>
        <v>0</v>
      </c>
      <c r="J5561" s="116" t="s">
        <v>10126</v>
      </c>
      <c r="K5561" s="116" t="s">
        <v>15457</v>
      </c>
      <c r="L5561" s="197">
        <v>45883</v>
      </c>
      <c r="M5561" s="116" t="s">
        <v>17859</v>
      </c>
      <c r="N5561" s="197">
        <v>45887</v>
      </c>
      <c r="O5561" s="388">
        <f t="shared" si="262"/>
        <v>1479</v>
      </c>
      <c r="P5561" s="339">
        <f t="shared" si="263"/>
        <v>0</v>
      </c>
    </row>
    <row r="5562" spans="1:16" hidden="1" x14ac:dyDescent="0.25">
      <c r="A5562" s="199">
        <v>142466</v>
      </c>
      <c r="B5562" s="116">
        <v>4</v>
      </c>
      <c r="C5562" s="116">
        <v>1546101870</v>
      </c>
      <c r="D5562" s="116" t="s">
        <v>16201</v>
      </c>
      <c r="E5562" s="339">
        <v>14375</v>
      </c>
      <c r="F5562" s="116">
        <v>25</v>
      </c>
      <c r="G5562" s="116">
        <v>25</v>
      </c>
      <c r="H5562" s="194" t="s">
        <v>10119</v>
      </c>
      <c r="I5562" s="194">
        <f t="shared" si="261"/>
        <v>0</v>
      </c>
      <c r="J5562" s="116" t="s">
        <v>10126</v>
      </c>
      <c r="K5562" s="116" t="s">
        <v>15457</v>
      </c>
      <c r="L5562" s="197">
        <v>45883</v>
      </c>
      <c r="M5562" s="116" t="s">
        <v>17859</v>
      </c>
      <c r="N5562" s="197">
        <v>45887</v>
      </c>
      <c r="O5562" s="388">
        <f t="shared" si="262"/>
        <v>575</v>
      </c>
      <c r="P5562" s="339">
        <f t="shared" si="263"/>
        <v>0</v>
      </c>
    </row>
    <row r="5563" spans="1:16" hidden="1" x14ac:dyDescent="0.25">
      <c r="A5563" s="199">
        <v>142466</v>
      </c>
      <c r="B5563" s="116">
        <v>3</v>
      </c>
      <c r="C5563" s="116">
        <v>1546101890</v>
      </c>
      <c r="D5563" s="116" t="s">
        <v>17459</v>
      </c>
      <c r="E5563" s="339">
        <v>32382.080000000002</v>
      </c>
      <c r="F5563" s="116">
        <v>16</v>
      </c>
      <c r="G5563" s="116">
        <v>16</v>
      </c>
      <c r="H5563" s="194" t="s">
        <v>10119</v>
      </c>
      <c r="I5563" s="194">
        <f t="shared" si="261"/>
        <v>0</v>
      </c>
      <c r="J5563" s="116" t="s">
        <v>10126</v>
      </c>
      <c r="K5563" s="116" t="s">
        <v>15457</v>
      </c>
      <c r="L5563" s="197">
        <v>45883</v>
      </c>
      <c r="M5563" s="116" t="s">
        <v>17859</v>
      </c>
      <c r="N5563" s="197">
        <v>45887</v>
      </c>
      <c r="O5563" s="388">
        <f t="shared" si="262"/>
        <v>2023.88</v>
      </c>
      <c r="P5563" s="339">
        <f t="shared" si="263"/>
        <v>0</v>
      </c>
    </row>
    <row r="5564" spans="1:16" hidden="1" x14ac:dyDescent="0.25">
      <c r="A5564" s="199">
        <v>142469</v>
      </c>
      <c r="B5564" s="116">
        <v>1</v>
      </c>
      <c r="C5564" s="116">
        <v>1553101220</v>
      </c>
      <c r="D5564" s="116" t="s">
        <v>15098</v>
      </c>
      <c r="E5564" s="339">
        <v>292000</v>
      </c>
      <c r="F5564" s="116">
        <v>1</v>
      </c>
      <c r="G5564" s="116">
        <v>1</v>
      </c>
      <c r="H5564" s="194" t="s">
        <v>10119</v>
      </c>
      <c r="I5564" s="194">
        <f t="shared" si="261"/>
        <v>0</v>
      </c>
      <c r="J5564" s="116" t="s">
        <v>10126</v>
      </c>
      <c r="K5564" s="116" t="s">
        <v>15310</v>
      </c>
      <c r="L5564" s="197">
        <v>45883</v>
      </c>
      <c r="M5564" s="116" t="s">
        <v>16091</v>
      </c>
      <c r="N5564" s="197">
        <v>45887</v>
      </c>
      <c r="O5564" s="388">
        <f t="shared" si="262"/>
        <v>292000</v>
      </c>
      <c r="P5564" s="339">
        <f t="shared" si="263"/>
        <v>0</v>
      </c>
    </row>
    <row r="5565" spans="1:16" hidden="1" x14ac:dyDescent="0.25">
      <c r="A5565" s="116">
        <v>142477</v>
      </c>
      <c r="B5565" s="116">
        <v>2</v>
      </c>
      <c r="C5565" s="116">
        <v>1016101010</v>
      </c>
      <c r="D5565" s="116" t="s">
        <v>10655</v>
      </c>
      <c r="E5565" s="339">
        <v>18789</v>
      </c>
      <c r="F5565" s="194">
        <v>1</v>
      </c>
      <c r="G5565" s="194">
        <v>1</v>
      </c>
      <c r="H5565" s="194" t="s">
        <v>10119</v>
      </c>
      <c r="I5565" s="194">
        <f t="shared" si="261"/>
        <v>0</v>
      </c>
      <c r="J5565" s="116" t="s">
        <v>10120</v>
      </c>
      <c r="K5565" s="197" t="s">
        <v>16425</v>
      </c>
      <c r="L5565" s="197">
        <v>45898</v>
      </c>
      <c r="M5565" s="197"/>
      <c r="N5565" s="197">
        <v>45904</v>
      </c>
      <c r="O5565" s="388">
        <f t="shared" si="262"/>
        <v>18789</v>
      </c>
      <c r="P5565" s="339">
        <f t="shared" si="263"/>
        <v>0</v>
      </c>
    </row>
    <row r="5566" spans="1:16" hidden="1" x14ac:dyDescent="0.25">
      <c r="A5566" s="116">
        <v>142477</v>
      </c>
      <c r="B5566" s="116">
        <v>1</v>
      </c>
      <c r="C5566" s="116">
        <v>1550100220</v>
      </c>
      <c r="D5566" s="116" t="s">
        <v>11356</v>
      </c>
      <c r="E5566" s="339">
        <v>70936.240000000005</v>
      </c>
      <c r="F5566" s="194">
        <v>2</v>
      </c>
      <c r="G5566" s="194">
        <v>2</v>
      </c>
      <c r="H5566" s="194" t="s">
        <v>10119</v>
      </c>
      <c r="I5566" s="194">
        <f t="shared" si="261"/>
        <v>0</v>
      </c>
      <c r="J5566" s="116" t="s">
        <v>10120</v>
      </c>
      <c r="K5566" s="197" t="s">
        <v>16425</v>
      </c>
      <c r="L5566" s="197">
        <v>45898</v>
      </c>
      <c r="M5566" s="197"/>
      <c r="N5566" s="197">
        <v>45904</v>
      </c>
      <c r="O5566" s="388">
        <f t="shared" si="262"/>
        <v>35468.120000000003</v>
      </c>
      <c r="P5566" s="339">
        <f t="shared" si="263"/>
        <v>0</v>
      </c>
    </row>
    <row r="5567" spans="1:16" hidden="1" x14ac:dyDescent="0.25">
      <c r="A5567" s="116">
        <v>142519</v>
      </c>
      <c r="B5567" s="116">
        <v>6</v>
      </c>
      <c r="C5567" s="116">
        <v>1010101250</v>
      </c>
      <c r="D5567" s="116" t="s">
        <v>17477</v>
      </c>
      <c r="E5567" s="339">
        <v>8999.75</v>
      </c>
      <c r="F5567" s="194">
        <v>25</v>
      </c>
      <c r="G5567" s="194">
        <v>25</v>
      </c>
      <c r="H5567" s="194" t="s">
        <v>10119</v>
      </c>
      <c r="I5567" s="194">
        <f t="shared" si="261"/>
        <v>0</v>
      </c>
      <c r="J5567" s="116" t="s">
        <v>10120</v>
      </c>
      <c r="K5567" s="116" t="s">
        <v>16342</v>
      </c>
      <c r="L5567" s="197">
        <v>45896</v>
      </c>
      <c r="M5567" s="116"/>
      <c r="N5567" s="197">
        <v>45902</v>
      </c>
      <c r="O5567" s="388">
        <f t="shared" si="262"/>
        <v>359.99</v>
      </c>
      <c r="P5567" s="339">
        <f t="shared" si="263"/>
        <v>0</v>
      </c>
    </row>
    <row r="5568" spans="1:16" hidden="1" x14ac:dyDescent="0.25">
      <c r="A5568" s="116">
        <v>142519</v>
      </c>
      <c r="B5568" s="116">
        <v>5</v>
      </c>
      <c r="C5568" s="116">
        <v>1016100000</v>
      </c>
      <c r="D5568" s="116" t="s">
        <v>10650</v>
      </c>
      <c r="E5568" s="339">
        <v>10420</v>
      </c>
      <c r="F5568" s="194">
        <v>1</v>
      </c>
      <c r="G5568" s="194">
        <v>1</v>
      </c>
      <c r="H5568" s="194" t="s">
        <v>10119</v>
      </c>
      <c r="I5568" s="194">
        <f t="shared" si="261"/>
        <v>0</v>
      </c>
      <c r="J5568" s="116" t="s">
        <v>10120</v>
      </c>
      <c r="K5568" s="116" t="s">
        <v>16342</v>
      </c>
      <c r="L5568" s="197">
        <v>45896</v>
      </c>
      <c r="M5568" s="116"/>
      <c r="N5568" s="197">
        <v>45908</v>
      </c>
      <c r="O5568" s="388">
        <f t="shared" si="262"/>
        <v>10420</v>
      </c>
      <c r="P5568" s="339">
        <f t="shared" si="263"/>
        <v>0</v>
      </c>
    </row>
    <row r="5569" spans="1:16" hidden="1" x14ac:dyDescent="0.25">
      <c r="A5569" s="116">
        <v>142519</v>
      </c>
      <c r="B5569" s="116">
        <v>4</v>
      </c>
      <c r="C5569" s="116">
        <v>1016101010</v>
      </c>
      <c r="D5569" s="116" t="s">
        <v>10655</v>
      </c>
      <c r="E5569" s="339">
        <v>18789</v>
      </c>
      <c r="F5569" s="194">
        <v>1</v>
      </c>
      <c r="G5569" s="194">
        <v>1</v>
      </c>
      <c r="H5569" s="194" t="s">
        <v>10119</v>
      </c>
      <c r="I5569" s="194">
        <f t="shared" si="261"/>
        <v>0</v>
      </c>
      <c r="J5569" s="116" t="s">
        <v>10120</v>
      </c>
      <c r="K5569" s="116" t="s">
        <v>16342</v>
      </c>
      <c r="L5569" s="197">
        <v>45896</v>
      </c>
      <c r="M5569" s="116"/>
      <c r="N5569" s="197">
        <v>45902</v>
      </c>
      <c r="O5569" s="388">
        <f t="shared" si="262"/>
        <v>18789</v>
      </c>
      <c r="P5569" s="339">
        <f t="shared" si="263"/>
        <v>0</v>
      </c>
    </row>
    <row r="5570" spans="1:16" hidden="1" x14ac:dyDescent="0.25">
      <c r="A5570" s="116">
        <v>142519</v>
      </c>
      <c r="B5570" s="116">
        <v>9</v>
      </c>
      <c r="C5570" s="116">
        <v>1019101600</v>
      </c>
      <c r="D5570" s="116" t="s">
        <v>10852</v>
      </c>
      <c r="E5570" s="339">
        <v>26392</v>
      </c>
      <c r="F5570" s="194">
        <v>1</v>
      </c>
      <c r="G5570" s="194">
        <v>1</v>
      </c>
      <c r="H5570" s="194" t="s">
        <v>10119</v>
      </c>
      <c r="I5570" s="194">
        <f t="shared" si="261"/>
        <v>0</v>
      </c>
      <c r="J5570" s="116" t="s">
        <v>10120</v>
      </c>
      <c r="K5570" s="116" t="s">
        <v>16342</v>
      </c>
      <c r="L5570" s="197">
        <v>45896</v>
      </c>
      <c r="M5570" s="116"/>
      <c r="N5570" s="197">
        <v>45902</v>
      </c>
      <c r="O5570" s="388">
        <f t="shared" si="262"/>
        <v>26392</v>
      </c>
      <c r="P5570" s="339">
        <f t="shared" si="263"/>
        <v>0</v>
      </c>
    </row>
    <row r="5571" spans="1:16" hidden="1" x14ac:dyDescent="0.25">
      <c r="A5571" s="116">
        <v>142519</v>
      </c>
      <c r="B5571" s="116">
        <v>3</v>
      </c>
      <c r="C5571" s="116">
        <v>1023100140</v>
      </c>
      <c r="D5571" s="116" t="s">
        <v>11171</v>
      </c>
      <c r="E5571" s="339">
        <v>36780.080000000002</v>
      </c>
      <c r="F5571" s="194">
        <v>2</v>
      </c>
      <c r="G5571" s="194">
        <v>2</v>
      </c>
      <c r="H5571" s="194" t="s">
        <v>10119</v>
      </c>
      <c r="I5571" s="194">
        <f t="shared" si="261"/>
        <v>0</v>
      </c>
      <c r="J5571" s="116" t="s">
        <v>10120</v>
      </c>
      <c r="K5571" s="116" t="s">
        <v>16342</v>
      </c>
      <c r="L5571" s="197">
        <v>45896</v>
      </c>
      <c r="M5571" s="116"/>
      <c r="N5571" s="197">
        <v>45902</v>
      </c>
      <c r="O5571" s="388">
        <f t="shared" si="262"/>
        <v>18390.04</v>
      </c>
      <c r="P5571" s="339">
        <f t="shared" si="263"/>
        <v>0</v>
      </c>
    </row>
    <row r="5572" spans="1:16" hidden="1" x14ac:dyDescent="0.25">
      <c r="A5572" s="116">
        <v>142519</v>
      </c>
      <c r="B5572" s="116">
        <v>2</v>
      </c>
      <c r="C5572" s="116">
        <v>1023100340</v>
      </c>
      <c r="D5572" s="116" t="s">
        <v>10969</v>
      </c>
      <c r="E5572" s="339">
        <v>36780</v>
      </c>
      <c r="F5572" s="194">
        <v>2</v>
      </c>
      <c r="G5572" s="194">
        <v>2</v>
      </c>
      <c r="H5572" s="194" t="s">
        <v>10119</v>
      </c>
      <c r="I5572" s="194">
        <f t="shared" si="261"/>
        <v>0</v>
      </c>
      <c r="J5572" s="116" t="s">
        <v>10120</v>
      </c>
      <c r="K5572" s="116" t="s">
        <v>16342</v>
      </c>
      <c r="L5572" s="197">
        <v>45896</v>
      </c>
      <c r="M5572" s="116"/>
      <c r="N5572" s="197">
        <v>45902</v>
      </c>
      <c r="O5572" s="388">
        <f t="shared" si="262"/>
        <v>18390</v>
      </c>
      <c r="P5572" s="339">
        <f t="shared" si="263"/>
        <v>0</v>
      </c>
    </row>
    <row r="5573" spans="1:16" hidden="1" x14ac:dyDescent="0.25">
      <c r="A5573" s="116">
        <v>142519</v>
      </c>
      <c r="B5573" s="116">
        <v>8</v>
      </c>
      <c r="C5573" s="116">
        <v>1511103550</v>
      </c>
      <c r="D5573" s="116" t="s">
        <v>17855</v>
      </c>
      <c r="E5573" s="339">
        <v>23840.080000000002</v>
      </c>
      <c r="F5573" s="194">
        <v>8</v>
      </c>
      <c r="G5573" s="194">
        <v>8</v>
      </c>
      <c r="H5573" s="194" t="s">
        <v>10119</v>
      </c>
      <c r="I5573" s="194">
        <f t="shared" si="261"/>
        <v>0</v>
      </c>
      <c r="J5573" s="116" t="s">
        <v>10120</v>
      </c>
      <c r="K5573" s="116" t="s">
        <v>16342</v>
      </c>
      <c r="L5573" s="197">
        <v>45896</v>
      </c>
      <c r="M5573" s="116"/>
      <c r="N5573" s="197">
        <v>45902</v>
      </c>
      <c r="O5573" s="388">
        <f t="shared" si="262"/>
        <v>2980.01</v>
      </c>
      <c r="P5573" s="339">
        <f t="shared" si="263"/>
        <v>0</v>
      </c>
    </row>
    <row r="5574" spans="1:16" hidden="1" x14ac:dyDescent="0.25">
      <c r="A5574" s="116">
        <v>142519</v>
      </c>
      <c r="B5574" s="116">
        <v>1</v>
      </c>
      <c r="C5574" s="116">
        <v>1546101840</v>
      </c>
      <c r="D5574" s="116" t="s">
        <v>10957</v>
      </c>
      <c r="E5574" s="339">
        <v>23900</v>
      </c>
      <c r="F5574" s="194">
        <v>2</v>
      </c>
      <c r="G5574" s="194">
        <v>2</v>
      </c>
      <c r="H5574" s="194" t="s">
        <v>10119</v>
      </c>
      <c r="I5574" s="194">
        <f t="shared" si="261"/>
        <v>0</v>
      </c>
      <c r="J5574" s="116" t="s">
        <v>10120</v>
      </c>
      <c r="K5574" s="116" t="s">
        <v>16342</v>
      </c>
      <c r="L5574" s="197">
        <v>45896</v>
      </c>
      <c r="M5574" s="116"/>
      <c r="N5574" s="197">
        <v>45908</v>
      </c>
      <c r="O5574" s="388">
        <f t="shared" si="262"/>
        <v>11950</v>
      </c>
      <c r="P5574" s="339">
        <f t="shared" si="263"/>
        <v>0</v>
      </c>
    </row>
    <row r="5575" spans="1:16" hidden="1" x14ac:dyDescent="0.25">
      <c r="A5575" s="116">
        <v>142519</v>
      </c>
      <c r="B5575" s="116">
        <v>7</v>
      </c>
      <c r="C5575" s="116">
        <v>1810101750</v>
      </c>
      <c r="D5575" s="116" t="s">
        <v>11365</v>
      </c>
      <c r="E5575" s="339">
        <v>22060</v>
      </c>
      <c r="F5575" s="194">
        <v>5</v>
      </c>
      <c r="G5575" s="194">
        <v>5</v>
      </c>
      <c r="H5575" s="194" t="s">
        <v>10119</v>
      </c>
      <c r="I5575" s="194">
        <f t="shared" si="261"/>
        <v>0</v>
      </c>
      <c r="J5575" s="116" t="s">
        <v>10120</v>
      </c>
      <c r="K5575" s="116" t="s">
        <v>16342</v>
      </c>
      <c r="L5575" s="197">
        <v>45896</v>
      </c>
      <c r="M5575" s="116"/>
      <c r="N5575" s="197">
        <v>45902</v>
      </c>
      <c r="O5575" s="388">
        <f t="shared" si="262"/>
        <v>4412</v>
      </c>
      <c r="P5575" s="339">
        <f t="shared" si="263"/>
        <v>0</v>
      </c>
    </row>
    <row r="5576" spans="1:16" hidden="1" x14ac:dyDescent="0.25">
      <c r="A5576" s="116">
        <v>142520</v>
      </c>
      <c r="B5576" s="116">
        <v>5</v>
      </c>
      <c r="C5576" s="116">
        <v>1316100280</v>
      </c>
      <c r="D5576" s="116" t="s">
        <v>11259</v>
      </c>
      <c r="E5576" s="339">
        <v>34143.339999999997</v>
      </c>
      <c r="F5576" s="194">
        <v>2</v>
      </c>
      <c r="G5576" s="194">
        <v>2</v>
      </c>
      <c r="H5576" s="194" t="s">
        <v>10119</v>
      </c>
      <c r="I5576" s="194">
        <f t="shared" si="261"/>
        <v>0</v>
      </c>
      <c r="J5576" s="116" t="s">
        <v>10120</v>
      </c>
      <c r="K5576" s="116" t="s">
        <v>16089</v>
      </c>
      <c r="L5576" s="197">
        <v>45883</v>
      </c>
      <c r="M5576" s="116"/>
      <c r="N5576" s="197">
        <v>45887</v>
      </c>
      <c r="O5576" s="388">
        <f t="shared" si="262"/>
        <v>17071.669999999998</v>
      </c>
      <c r="P5576" s="339">
        <f t="shared" si="263"/>
        <v>0</v>
      </c>
    </row>
    <row r="5577" spans="1:16" hidden="1" x14ac:dyDescent="0.25">
      <c r="A5577" s="116">
        <v>142520</v>
      </c>
      <c r="B5577" s="116">
        <v>4</v>
      </c>
      <c r="C5577" s="116">
        <v>1512102890</v>
      </c>
      <c r="D5577" s="116" t="s">
        <v>17579</v>
      </c>
      <c r="E5577" s="339">
        <v>2569.56</v>
      </c>
      <c r="F5577" s="194">
        <v>12</v>
      </c>
      <c r="G5577" s="194">
        <v>12</v>
      </c>
      <c r="H5577" s="194" t="s">
        <v>10119</v>
      </c>
      <c r="I5577" s="194">
        <f t="shared" si="261"/>
        <v>0</v>
      </c>
      <c r="J5577" s="116" t="s">
        <v>10120</v>
      </c>
      <c r="K5577" s="116" t="s">
        <v>16089</v>
      </c>
      <c r="L5577" s="197">
        <v>45883</v>
      </c>
      <c r="M5577" s="116"/>
      <c r="N5577" s="197">
        <v>45887</v>
      </c>
      <c r="O5577" s="388">
        <f t="shared" si="262"/>
        <v>214.13</v>
      </c>
      <c r="P5577" s="339">
        <f t="shared" si="263"/>
        <v>0</v>
      </c>
    </row>
    <row r="5578" spans="1:16" hidden="1" x14ac:dyDescent="0.25">
      <c r="A5578" s="116">
        <v>142520</v>
      </c>
      <c r="B5578" s="116">
        <v>2</v>
      </c>
      <c r="C5578" s="116">
        <v>1512105750</v>
      </c>
      <c r="D5578" s="116" t="s">
        <v>16195</v>
      </c>
      <c r="E5578" s="339">
        <v>2240</v>
      </c>
      <c r="F5578" s="194">
        <v>8</v>
      </c>
      <c r="G5578" s="194">
        <v>8</v>
      </c>
      <c r="H5578" s="194" t="s">
        <v>10119</v>
      </c>
      <c r="I5578" s="194">
        <f t="shared" si="261"/>
        <v>0</v>
      </c>
      <c r="J5578" s="116" t="s">
        <v>10120</v>
      </c>
      <c r="K5578" s="116" t="s">
        <v>16089</v>
      </c>
      <c r="L5578" s="197">
        <v>45883</v>
      </c>
      <c r="M5578" s="116"/>
      <c r="N5578" s="197">
        <v>45902</v>
      </c>
      <c r="O5578" s="388">
        <f t="shared" si="262"/>
        <v>280</v>
      </c>
      <c r="P5578" s="339">
        <f t="shared" si="263"/>
        <v>0</v>
      </c>
    </row>
    <row r="5579" spans="1:16" hidden="1" x14ac:dyDescent="0.25">
      <c r="A5579" s="116">
        <v>142520</v>
      </c>
      <c r="B5579" s="116">
        <v>1</v>
      </c>
      <c r="C5579" s="116">
        <v>1512107790</v>
      </c>
      <c r="D5579" s="116" t="s">
        <v>17606</v>
      </c>
      <c r="E5579" s="339">
        <v>5760</v>
      </c>
      <c r="F5579" s="194">
        <v>12</v>
      </c>
      <c r="G5579" s="194">
        <v>12</v>
      </c>
      <c r="H5579" s="194" t="s">
        <v>10119</v>
      </c>
      <c r="I5579" s="194">
        <f t="shared" si="261"/>
        <v>0</v>
      </c>
      <c r="J5579" s="116" t="s">
        <v>10120</v>
      </c>
      <c r="K5579" s="116" t="s">
        <v>16089</v>
      </c>
      <c r="L5579" s="197">
        <v>45883</v>
      </c>
      <c r="M5579" s="116"/>
      <c r="N5579" s="197">
        <v>45887</v>
      </c>
      <c r="O5579" s="388">
        <f t="shared" si="262"/>
        <v>480</v>
      </c>
      <c r="P5579" s="339">
        <f t="shared" si="263"/>
        <v>0</v>
      </c>
    </row>
    <row r="5580" spans="1:16" hidden="1" x14ac:dyDescent="0.25">
      <c r="A5580" s="116">
        <v>142520</v>
      </c>
      <c r="B5580" s="116">
        <v>6</v>
      </c>
      <c r="C5580" s="116">
        <v>1810102460</v>
      </c>
      <c r="D5580" s="116" t="s">
        <v>16090</v>
      </c>
      <c r="E5580" s="339">
        <v>106351.84</v>
      </c>
      <c r="F5580" s="194">
        <v>2</v>
      </c>
      <c r="G5580" s="194">
        <v>2</v>
      </c>
      <c r="H5580" s="194" t="s">
        <v>10119</v>
      </c>
      <c r="I5580" s="194">
        <f t="shared" si="261"/>
        <v>0</v>
      </c>
      <c r="J5580" s="116" t="s">
        <v>10120</v>
      </c>
      <c r="K5580" s="116" t="s">
        <v>16089</v>
      </c>
      <c r="L5580" s="197">
        <v>45883</v>
      </c>
      <c r="M5580" s="116"/>
      <c r="N5580" s="197">
        <v>45887</v>
      </c>
      <c r="O5580" s="388">
        <f t="shared" si="262"/>
        <v>53175.92</v>
      </c>
      <c r="P5580" s="339">
        <f t="shared" si="263"/>
        <v>0</v>
      </c>
    </row>
    <row r="5581" spans="1:16" hidden="1" x14ac:dyDescent="0.25">
      <c r="A5581" s="116">
        <v>142520</v>
      </c>
      <c r="B5581" s="116">
        <v>3</v>
      </c>
      <c r="C5581" s="116">
        <v>1810103720</v>
      </c>
      <c r="D5581" s="116" t="s">
        <v>17508</v>
      </c>
      <c r="E5581" s="339">
        <v>4480</v>
      </c>
      <c r="F5581" s="194">
        <v>16</v>
      </c>
      <c r="G5581" s="194">
        <v>16</v>
      </c>
      <c r="H5581" s="194" t="s">
        <v>10119</v>
      </c>
      <c r="I5581" s="194">
        <f t="shared" si="261"/>
        <v>0</v>
      </c>
      <c r="J5581" s="116" t="s">
        <v>10120</v>
      </c>
      <c r="K5581" s="116" t="s">
        <v>16089</v>
      </c>
      <c r="L5581" s="197">
        <v>45883</v>
      </c>
      <c r="M5581" s="116"/>
      <c r="N5581" s="197">
        <v>45887</v>
      </c>
      <c r="O5581" s="388">
        <f t="shared" si="262"/>
        <v>280</v>
      </c>
      <c r="P5581" s="339">
        <f t="shared" si="263"/>
        <v>0</v>
      </c>
    </row>
    <row r="5582" spans="1:16" hidden="1" x14ac:dyDescent="0.25">
      <c r="A5582" s="116">
        <v>142522</v>
      </c>
      <c r="B5582" s="116">
        <v>2</v>
      </c>
      <c r="C5582" s="116">
        <v>1118100230</v>
      </c>
      <c r="D5582" s="116" t="s">
        <v>11180</v>
      </c>
      <c r="E5582" s="339">
        <v>48000</v>
      </c>
      <c r="F5582" s="194">
        <v>1</v>
      </c>
      <c r="G5582" s="194">
        <v>1</v>
      </c>
      <c r="H5582" s="194" t="s">
        <v>10119</v>
      </c>
      <c r="I5582" s="194">
        <f t="shared" si="261"/>
        <v>0</v>
      </c>
      <c r="J5582" s="116" t="s">
        <v>10126</v>
      </c>
      <c r="K5582" s="116" t="s">
        <v>15310</v>
      </c>
      <c r="L5582" s="197">
        <v>45883</v>
      </c>
      <c r="M5582" s="116" t="s">
        <v>16213</v>
      </c>
      <c r="N5582" s="197">
        <v>45890</v>
      </c>
      <c r="O5582" s="388">
        <f t="shared" si="262"/>
        <v>48000</v>
      </c>
      <c r="P5582" s="339">
        <f t="shared" si="263"/>
        <v>0</v>
      </c>
    </row>
    <row r="5583" spans="1:16" hidden="1" x14ac:dyDescent="0.25">
      <c r="A5583" s="116">
        <v>142522</v>
      </c>
      <c r="B5583" s="116">
        <v>1</v>
      </c>
      <c r="C5583" s="116">
        <v>1118100240</v>
      </c>
      <c r="D5583" s="116" t="s">
        <v>11181</v>
      </c>
      <c r="E5583" s="339">
        <v>48000</v>
      </c>
      <c r="F5583" s="194">
        <v>1</v>
      </c>
      <c r="G5583" s="194">
        <v>1</v>
      </c>
      <c r="H5583" s="194" t="s">
        <v>10119</v>
      </c>
      <c r="I5583" s="194">
        <f t="shared" si="261"/>
        <v>0</v>
      </c>
      <c r="J5583" s="116" t="s">
        <v>10126</v>
      </c>
      <c r="K5583" s="116" t="s">
        <v>15310</v>
      </c>
      <c r="L5583" s="197">
        <v>45883</v>
      </c>
      <c r="M5583" s="116" t="s">
        <v>16213</v>
      </c>
      <c r="N5583" s="197">
        <v>45890</v>
      </c>
      <c r="O5583" s="388">
        <f t="shared" si="262"/>
        <v>48000</v>
      </c>
      <c r="P5583" s="339">
        <f t="shared" si="263"/>
        <v>0</v>
      </c>
    </row>
    <row r="5584" spans="1:16" hidden="1" x14ac:dyDescent="0.25">
      <c r="A5584" s="116">
        <v>142660</v>
      </c>
      <c r="B5584" s="116">
        <v>2</v>
      </c>
      <c r="C5584" s="116">
        <v>1016100040</v>
      </c>
      <c r="D5584" s="116" t="s">
        <v>11145</v>
      </c>
      <c r="E5584" s="339">
        <v>46000</v>
      </c>
      <c r="F5584" s="194">
        <v>2</v>
      </c>
      <c r="G5584" s="194">
        <v>2</v>
      </c>
      <c r="H5584" s="194" t="s">
        <v>10119</v>
      </c>
      <c r="I5584" s="194">
        <f t="shared" si="261"/>
        <v>0</v>
      </c>
      <c r="J5584" s="116" t="s">
        <v>10120</v>
      </c>
      <c r="K5584" s="116" t="s">
        <v>10121</v>
      </c>
      <c r="L5584" s="197">
        <v>45888</v>
      </c>
      <c r="M5584" s="116"/>
      <c r="N5584" s="197">
        <v>45888</v>
      </c>
      <c r="O5584" s="388">
        <f t="shared" si="262"/>
        <v>23000</v>
      </c>
      <c r="P5584" s="339">
        <f t="shared" si="263"/>
        <v>0</v>
      </c>
    </row>
    <row r="5585" spans="1:16" hidden="1" x14ac:dyDescent="0.25">
      <c r="A5585" s="116">
        <v>142660</v>
      </c>
      <c r="B5585" s="116">
        <v>1</v>
      </c>
      <c r="C5585" s="116">
        <v>1022103750</v>
      </c>
      <c r="D5585" s="116" t="s">
        <v>8803</v>
      </c>
      <c r="E5585" s="339">
        <v>56571.9</v>
      </c>
      <c r="F5585" s="194">
        <v>2</v>
      </c>
      <c r="G5585" s="194">
        <v>2</v>
      </c>
      <c r="H5585" s="194" t="s">
        <v>10119</v>
      </c>
      <c r="I5585" s="194">
        <f t="shared" si="261"/>
        <v>0</v>
      </c>
      <c r="J5585" s="116" t="s">
        <v>10120</v>
      </c>
      <c r="K5585" s="116" t="s">
        <v>10121</v>
      </c>
      <c r="L5585" s="197">
        <v>45888</v>
      </c>
      <c r="M5585" s="116"/>
      <c r="N5585" s="197">
        <v>45888</v>
      </c>
      <c r="O5585" s="388">
        <f t="shared" si="262"/>
        <v>28285.95</v>
      </c>
      <c r="P5585" s="339">
        <f t="shared" si="263"/>
        <v>0</v>
      </c>
    </row>
    <row r="5586" spans="1:16" hidden="1" x14ac:dyDescent="0.25">
      <c r="A5586" s="116">
        <v>142661</v>
      </c>
      <c r="B5586" s="116">
        <v>1</v>
      </c>
      <c r="C5586" s="116">
        <v>1022101990</v>
      </c>
      <c r="D5586" s="116" t="s">
        <v>15919</v>
      </c>
      <c r="E5586" s="339">
        <v>25535</v>
      </c>
      <c r="F5586" s="194">
        <v>1</v>
      </c>
      <c r="G5586" s="194">
        <v>1</v>
      </c>
      <c r="H5586" s="194" t="s">
        <v>10119</v>
      </c>
      <c r="I5586" s="194">
        <f t="shared" si="261"/>
        <v>0</v>
      </c>
      <c r="J5586" s="116" t="s">
        <v>10120</v>
      </c>
      <c r="K5586" s="116" t="s">
        <v>16064</v>
      </c>
      <c r="L5586" s="197">
        <v>45888</v>
      </c>
      <c r="M5586" s="116"/>
      <c r="N5586" s="197">
        <v>45888</v>
      </c>
      <c r="O5586" s="388">
        <f t="shared" si="262"/>
        <v>25535</v>
      </c>
      <c r="P5586" s="339">
        <f t="shared" si="263"/>
        <v>0</v>
      </c>
    </row>
    <row r="5587" spans="1:16" hidden="1" x14ac:dyDescent="0.25">
      <c r="A5587" s="116">
        <v>142663</v>
      </c>
      <c r="B5587" s="116">
        <v>12</v>
      </c>
      <c r="C5587" s="116">
        <v>1010101310</v>
      </c>
      <c r="D5587" s="116" t="s">
        <v>15774</v>
      </c>
      <c r="E5587" s="339">
        <v>1077009.3</v>
      </c>
      <c r="F5587" s="194">
        <v>30</v>
      </c>
      <c r="G5587" s="194">
        <v>30</v>
      </c>
      <c r="H5587" s="194" t="s">
        <v>10119</v>
      </c>
      <c r="I5587" s="194">
        <f t="shared" si="261"/>
        <v>0</v>
      </c>
      <c r="J5587" s="116" t="s">
        <v>10120</v>
      </c>
      <c r="K5587" s="116" t="s">
        <v>16123</v>
      </c>
      <c r="L5587" s="197">
        <v>45888</v>
      </c>
      <c r="M5587" s="116"/>
      <c r="N5587" s="197">
        <v>45903</v>
      </c>
      <c r="O5587" s="388">
        <f t="shared" si="262"/>
        <v>35900.310000000005</v>
      </c>
      <c r="P5587" s="339">
        <f t="shared" si="263"/>
        <v>0</v>
      </c>
    </row>
    <row r="5588" spans="1:16" hidden="1" x14ac:dyDescent="0.25">
      <c r="A5588" s="116">
        <v>142663</v>
      </c>
      <c r="B5588" s="116">
        <v>16</v>
      </c>
      <c r="C5588" s="116">
        <v>1010101310</v>
      </c>
      <c r="D5588" s="116" t="s">
        <v>15774</v>
      </c>
      <c r="E5588" s="339">
        <v>359003.1</v>
      </c>
      <c r="F5588" s="194">
        <v>10</v>
      </c>
      <c r="G5588" s="194">
        <v>10</v>
      </c>
      <c r="H5588" s="194" t="s">
        <v>10119</v>
      </c>
      <c r="I5588" s="194">
        <f t="shared" si="261"/>
        <v>0</v>
      </c>
      <c r="J5588" s="116" t="s">
        <v>10120</v>
      </c>
      <c r="K5588" s="116" t="s">
        <v>16123</v>
      </c>
      <c r="L5588" s="197">
        <v>45888</v>
      </c>
      <c r="M5588" s="116"/>
      <c r="N5588" s="197">
        <v>45888</v>
      </c>
      <c r="O5588" s="388">
        <f t="shared" si="262"/>
        <v>35900.31</v>
      </c>
      <c r="P5588" s="339">
        <f t="shared" si="263"/>
        <v>0</v>
      </c>
    </row>
    <row r="5589" spans="1:16" hidden="1" x14ac:dyDescent="0.25">
      <c r="A5589" s="116">
        <v>142663</v>
      </c>
      <c r="B5589" s="116">
        <v>1</v>
      </c>
      <c r="C5589" s="116">
        <v>1011100940</v>
      </c>
      <c r="D5589" s="116" t="s">
        <v>10652</v>
      </c>
      <c r="E5589" s="339">
        <v>43000</v>
      </c>
      <c r="F5589" s="194">
        <v>2</v>
      </c>
      <c r="G5589" s="194">
        <v>2</v>
      </c>
      <c r="H5589" s="194" t="s">
        <v>10119</v>
      </c>
      <c r="I5589" s="194">
        <f t="shared" si="261"/>
        <v>0</v>
      </c>
      <c r="J5589" s="116" t="s">
        <v>10120</v>
      </c>
      <c r="K5589" s="116" t="s">
        <v>16123</v>
      </c>
      <c r="L5589" s="197">
        <v>45888</v>
      </c>
      <c r="M5589" s="116"/>
      <c r="N5589" s="197">
        <v>45888</v>
      </c>
      <c r="O5589" s="388">
        <f t="shared" si="262"/>
        <v>21500</v>
      </c>
      <c r="P5589" s="339">
        <f t="shared" si="263"/>
        <v>0</v>
      </c>
    </row>
    <row r="5590" spans="1:16" hidden="1" x14ac:dyDescent="0.25">
      <c r="A5590" s="116">
        <v>142663</v>
      </c>
      <c r="B5590" s="116">
        <v>17</v>
      </c>
      <c r="C5590" s="116">
        <v>1012100020</v>
      </c>
      <c r="D5590" s="116" t="s">
        <v>10488</v>
      </c>
      <c r="E5590" s="339">
        <v>46850.44</v>
      </c>
      <c r="F5590" s="194">
        <v>2</v>
      </c>
      <c r="G5590" s="194">
        <v>2</v>
      </c>
      <c r="H5590" s="194" t="s">
        <v>10119</v>
      </c>
      <c r="I5590" s="194">
        <f t="shared" si="261"/>
        <v>0</v>
      </c>
      <c r="J5590" s="116" t="s">
        <v>10120</v>
      </c>
      <c r="K5590" s="116" t="s">
        <v>16123</v>
      </c>
      <c r="L5590" s="197">
        <v>45888</v>
      </c>
      <c r="M5590" s="116"/>
      <c r="N5590" s="197">
        <v>45888</v>
      </c>
      <c r="O5590" s="388">
        <f t="shared" si="262"/>
        <v>23425.22</v>
      </c>
      <c r="P5590" s="339">
        <f t="shared" si="263"/>
        <v>0</v>
      </c>
    </row>
    <row r="5591" spans="1:16" hidden="1" x14ac:dyDescent="0.25">
      <c r="A5591" s="116">
        <v>142663</v>
      </c>
      <c r="B5591" s="116">
        <v>15</v>
      </c>
      <c r="C5591" s="116">
        <v>1016101010</v>
      </c>
      <c r="D5591" s="116" t="s">
        <v>10655</v>
      </c>
      <c r="E5591" s="339">
        <v>37577.64</v>
      </c>
      <c r="F5591" s="194">
        <v>2</v>
      </c>
      <c r="G5591" s="194">
        <v>2</v>
      </c>
      <c r="H5591" s="194" t="s">
        <v>10119</v>
      </c>
      <c r="I5591" s="194">
        <f t="shared" si="261"/>
        <v>0</v>
      </c>
      <c r="J5591" s="116" t="s">
        <v>10120</v>
      </c>
      <c r="K5591" s="116" t="s">
        <v>16123</v>
      </c>
      <c r="L5591" s="197">
        <v>45888</v>
      </c>
      <c r="M5591" s="116"/>
      <c r="N5591" s="197">
        <v>45888</v>
      </c>
      <c r="O5591" s="388">
        <f t="shared" si="262"/>
        <v>18788.82</v>
      </c>
      <c r="P5591" s="339">
        <f t="shared" si="263"/>
        <v>0</v>
      </c>
    </row>
    <row r="5592" spans="1:16" hidden="1" x14ac:dyDescent="0.25">
      <c r="A5592" s="116">
        <v>142663</v>
      </c>
      <c r="B5592" s="116">
        <v>14</v>
      </c>
      <c r="C5592" s="116">
        <v>1016101250</v>
      </c>
      <c r="D5592" s="116" t="s">
        <v>11152</v>
      </c>
      <c r="E5592" s="339">
        <v>9312.75</v>
      </c>
      <c r="F5592" s="194">
        <v>5</v>
      </c>
      <c r="G5592" s="194">
        <v>5</v>
      </c>
      <c r="H5592" s="194" t="s">
        <v>10119</v>
      </c>
      <c r="I5592" s="194">
        <f t="shared" si="261"/>
        <v>0</v>
      </c>
      <c r="J5592" s="116" t="s">
        <v>10120</v>
      </c>
      <c r="K5592" s="116" t="s">
        <v>16123</v>
      </c>
      <c r="L5592" s="197">
        <v>45888</v>
      </c>
      <c r="M5592" s="116"/>
      <c r="N5592" s="197">
        <v>45888</v>
      </c>
      <c r="O5592" s="388">
        <f t="shared" si="262"/>
        <v>1862.55</v>
      </c>
      <c r="P5592" s="339">
        <f t="shared" si="263"/>
        <v>0</v>
      </c>
    </row>
    <row r="5593" spans="1:16" hidden="1" x14ac:dyDescent="0.25">
      <c r="A5593" s="116">
        <v>142663</v>
      </c>
      <c r="B5593" s="116">
        <v>9</v>
      </c>
      <c r="C5593" s="116">
        <v>1019100040</v>
      </c>
      <c r="D5593" s="116" t="s">
        <v>10643</v>
      </c>
      <c r="E5593" s="339">
        <v>8919.99</v>
      </c>
      <c r="F5593" s="194">
        <v>3</v>
      </c>
      <c r="G5593" s="194">
        <v>3</v>
      </c>
      <c r="H5593" s="194" t="s">
        <v>10119</v>
      </c>
      <c r="I5593" s="194">
        <f t="shared" si="261"/>
        <v>0</v>
      </c>
      <c r="J5593" s="116" t="s">
        <v>10120</v>
      </c>
      <c r="K5593" s="116" t="s">
        <v>16123</v>
      </c>
      <c r="L5593" s="197">
        <v>45888</v>
      </c>
      <c r="M5593" s="116"/>
      <c r="N5593" s="197">
        <v>45888</v>
      </c>
      <c r="O5593" s="388">
        <f t="shared" si="262"/>
        <v>2973.33</v>
      </c>
      <c r="P5593" s="339">
        <f t="shared" si="263"/>
        <v>0</v>
      </c>
    </row>
    <row r="5594" spans="1:16" hidden="1" x14ac:dyDescent="0.25">
      <c r="A5594" s="116">
        <v>142663</v>
      </c>
      <c r="B5594" s="116">
        <v>10</v>
      </c>
      <c r="C5594" s="116">
        <v>1019101600</v>
      </c>
      <c r="D5594" s="116" t="s">
        <v>10852</v>
      </c>
      <c r="E5594" s="339">
        <v>128150</v>
      </c>
      <c r="F5594" s="194">
        <v>5</v>
      </c>
      <c r="G5594" s="194">
        <v>5</v>
      </c>
      <c r="H5594" s="194" t="s">
        <v>10119</v>
      </c>
      <c r="I5594" s="194">
        <f t="shared" si="261"/>
        <v>0</v>
      </c>
      <c r="J5594" s="116" t="s">
        <v>10120</v>
      </c>
      <c r="K5594" s="116" t="s">
        <v>16123</v>
      </c>
      <c r="L5594" s="197">
        <v>45888</v>
      </c>
      <c r="M5594" s="116"/>
      <c r="N5594" s="197">
        <v>45890</v>
      </c>
      <c r="O5594" s="388">
        <f t="shared" si="262"/>
        <v>25630</v>
      </c>
      <c r="P5594" s="339">
        <f t="shared" si="263"/>
        <v>0</v>
      </c>
    </row>
    <row r="5595" spans="1:16" hidden="1" x14ac:dyDescent="0.25">
      <c r="A5595" s="116">
        <v>142663</v>
      </c>
      <c r="B5595" s="116">
        <v>18</v>
      </c>
      <c r="C5595" s="116">
        <v>1023100140</v>
      </c>
      <c r="D5595" s="116" t="s">
        <v>11171</v>
      </c>
      <c r="E5595" s="339">
        <v>55170.15</v>
      </c>
      <c r="F5595" s="194">
        <v>3</v>
      </c>
      <c r="G5595" s="194">
        <v>3</v>
      </c>
      <c r="H5595" s="194" t="s">
        <v>10119</v>
      </c>
      <c r="I5595" s="194">
        <f t="shared" si="261"/>
        <v>0</v>
      </c>
      <c r="J5595" s="116" t="s">
        <v>10120</v>
      </c>
      <c r="K5595" s="116" t="s">
        <v>16123</v>
      </c>
      <c r="L5595" s="197">
        <v>45888</v>
      </c>
      <c r="M5595" s="116"/>
      <c r="N5595" s="197">
        <v>45888</v>
      </c>
      <c r="O5595" s="388">
        <f t="shared" si="262"/>
        <v>18390.05</v>
      </c>
      <c r="P5595" s="339">
        <f t="shared" si="263"/>
        <v>0</v>
      </c>
    </row>
    <row r="5596" spans="1:16" hidden="1" x14ac:dyDescent="0.25">
      <c r="A5596" s="116">
        <v>142663</v>
      </c>
      <c r="B5596" s="116">
        <v>13</v>
      </c>
      <c r="C5596" s="116">
        <v>1113100220</v>
      </c>
      <c r="D5596" s="116" t="s">
        <v>8599</v>
      </c>
      <c r="E5596" s="339">
        <v>88170</v>
      </c>
      <c r="F5596" s="194">
        <v>3</v>
      </c>
      <c r="G5596" s="194">
        <f>1+2</f>
        <v>3</v>
      </c>
      <c r="H5596" s="194" t="s">
        <v>10119</v>
      </c>
      <c r="I5596" s="194">
        <f t="shared" si="261"/>
        <v>0</v>
      </c>
      <c r="J5596" s="116" t="s">
        <v>10120</v>
      </c>
      <c r="K5596" s="116" t="s">
        <v>16123</v>
      </c>
      <c r="L5596" s="197">
        <v>45888</v>
      </c>
      <c r="M5596" s="116" t="s">
        <v>17129</v>
      </c>
      <c r="N5596" s="197">
        <v>46002</v>
      </c>
      <c r="O5596" s="388">
        <f t="shared" si="262"/>
        <v>29390</v>
      </c>
      <c r="P5596" s="339">
        <f t="shared" si="263"/>
        <v>0</v>
      </c>
    </row>
    <row r="5597" spans="1:16" hidden="1" x14ac:dyDescent="0.25">
      <c r="A5597" s="116">
        <v>142663</v>
      </c>
      <c r="B5597" s="116">
        <v>8</v>
      </c>
      <c r="C5597" s="116">
        <v>1521100100</v>
      </c>
      <c r="D5597" s="116" t="s">
        <v>10563</v>
      </c>
      <c r="E5597" s="339">
        <v>21610.32</v>
      </c>
      <c r="F5597" s="194">
        <v>24</v>
      </c>
      <c r="G5597" s="194">
        <v>24</v>
      </c>
      <c r="H5597" s="194" t="s">
        <v>10119</v>
      </c>
      <c r="I5597" s="194">
        <f t="shared" si="261"/>
        <v>0</v>
      </c>
      <c r="J5597" s="116" t="s">
        <v>10120</v>
      </c>
      <c r="K5597" s="116" t="s">
        <v>16123</v>
      </c>
      <c r="L5597" s="197">
        <v>45888</v>
      </c>
      <c r="M5597" s="116"/>
      <c r="N5597" s="197">
        <v>45888</v>
      </c>
      <c r="O5597" s="388">
        <f t="shared" si="262"/>
        <v>900.43</v>
      </c>
      <c r="P5597" s="339">
        <f t="shared" si="263"/>
        <v>0</v>
      </c>
    </row>
    <row r="5598" spans="1:16" hidden="1" x14ac:dyDescent="0.25">
      <c r="A5598" s="116">
        <v>142663</v>
      </c>
      <c r="B5598" s="116">
        <v>5</v>
      </c>
      <c r="C5598" s="116">
        <v>1521100110</v>
      </c>
      <c r="D5598" s="116" t="s">
        <v>17564</v>
      </c>
      <c r="E5598" s="339">
        <v>54628.480000000003</v>
      </c>
      <c r="F5598" s="194">
        <v>32</v>
      </c>
      <c r="G5598" s="194">
        <v>32</v>
      </c>
      <c r="H5598" s="194" t="s">
        <v>10119</v>
      </c>
      <c r="I5598" s="194">
        <f t="shared" si="261"/>
        <v>0</v>
      </c>
      <c r="J5598" s="116" t="s">
        <v>10120</v>
      </c>
      <c r="K5598" s="116" t="s">
        <v>16123</v>
      </c>
      <c r="L5598" s="197">
        <v>45888</v>
      </c>
      <c r="M5598" s="116"/>
      <c r="N5598" s="197">
        <v>45888</v>
      </c>
      <c r="O5598" s="388">
        <f t="shared" si="262"/>
        <v>1707.14</v>
      </c>
      <c r="P5598" s="339">
        <f t="shared" si="263"/>
        <v>0</v>
      </c>
    </row>
    <row r="5599" spans="1:16" hidden="1" x14ac:dyDescent="0.25">
      <c r="A5599" s="116">
        <v>142663</v>
      </c>
      <c r="B5599" s="116">
        <v>11</v>
      </c>
      <c r="C5599" s="116">
        <v>1810103930</v>
      </c>
      <c r="D5599" s="116" t="s">
        <v>17552</v>
      </c>
      <c r="E5599" s="339">
        <v>16451.52</v>
      </c>
      <c r="F5599" s="194">
        <v>24</v>
      </c>
      <c r="G5599" s="194">
        <v>24</v>
      </c>
      <c r="H5599" s="194" t="s">
        <v>10119</v>
      </c>
      <c r="I5599" s="194">
        <f t="shared" si="261"/>
        <v>0</v>
      </c>
      <c r="J5599" s="116" t="s">
        <v>10120</v>
      </c>
      <c r="K5599" s="116" t="s">
        <v>16123</v>
      </c>
      <c r="L5599" s="197">
        <v>45888</v>
      </c>
      <c r="M5599" s="116"/>
      <c r="N5599" s="197">
        <v>45888</v>
      </c>
      <c r="O5599" s="388">
        <f t="shared" si="262"/>
        <v>685.48</v>
      </c>
      <c r="P5599" s="339">
        <f t="shared" si="263"/>
        <v>0</v>
      </c>
    </row>
    <row r="5600" spans="1:16" hidden="1" x14ac:dyDescent="0.25">
      <c r="A5600" s="116">
        <v>142663</v>
      </c>
      <c r="B5600" s="116">
        <v>2</v>
      </c>
      <c r="C5600" s="116">
        <v>1810104320</v>
      </c>
      <c r="D5600" s="116" t="s">
        <v>17479</v>
      </c>
      <c r="E5600" s="339">
        <v>203760</v>
      </c>
      <c r="F5600" s="194">
        <v>24</v>
      </c>
      <c r="G5600" s="194">
        <v>24</v>
      </c>
      <c r="H5600" s="194" t="s">
        <v>10119</v>
      </c>
      <c r="I5600" s="194">
        <f t="shared" si="261"/>
        <v>0</v>
      </c>
      <c r="J5600" s="116" t="s">
        <v>10120</v>
      </c>
      <c r="K5600" s="116" t="s">
        <v>16123</v>
      </c>
      <c r="L5600" s="197">
        <v>45888</v>
      </c>
      <c r="M5600" s="116"/>
      <c r="N5600" s="197">
        <v>45888</v>
      </c>
      <c r="O5600" s="388">
        <f t="shared" si="262"/>
        <v>8490</v>
      </c>
      <c r="P5600" s="339">
        <f t="shared" si="263"/>
        <v>0</v>
      </c>
    </row>
    <row r="5601" spans="1:16" hidden="1" x14ac:dyDescent="0.25">
      <c r="A5601" s="116">
        <v>142663</v>
      </c>
      <c r="B5601" s="116">
        <v>6</v>
      </c>
      <c r="C5601" s="116">
        <v>1810104800</v>
      </c>
      <c r="D5601" s="116" t="s">
        <v>11373</v>
      </c>
      <c r="E5601" s="339">
        <v>68168.160000000003</v>
      </c>
      <c r="F5601" s="194">
        <v>24</v>
      </c>
      <c r="G5601" s="194">
        <v>24</v>
      </c>
      <c r="H5601" s="194" t="s">
        <v>10119</v>
      </c>
      <c r="I5601" s="194">
        <f t="shared" si="261"/>
        <v>0</v>
      </c>
      <c r="J5601" s="116" t="s">
        <v>10120</v>
      </c>
      <c r="K5601" s="116" t="s">
        <v>16123</v>
      </c>
      <c r="L5601" s="197">
        <v>45888</v>
      </c>
      <c r="M5601" s="116"/>
      <c r="N5601" s="197">
        <v>45888</v>
      </c>
      <c r="O5601" s="388">
        <f t="shared" si="262"/>
        <v>2840.34</v>
      </c>
      <c r="P5601" s="339">
        <f t="shared" si="263"/>
        <v>0</v>
      </c>
    </row>
    <row r="5602" spans="1:16" hidden="1" x14ac:dyDescent="0.25">
      <c r="A5602" s="116">
        <v>142663</v>
      </c>
      <c r="B5602" s="116">
        <v>3</v>
      </c>
      <c r="C5602" s="116">
        <v>1810104820</v>
      </c>
      <c r="D5602" s="116" t="s">
        <v>10134</v>
      </c>
      <c r="E5602" s="339">
        <v>100775.36</v>
      </c>
      <c r="F5602" s="194">
        <v>32</v>
      </c>
      <c r="G5602" s="194">
        <v>32</v>
      </c>
      <c r="H5602" s="194" t="s">
        <v>10119</v>
      </c>
      <c r="I5602" s="194">
        <f t="shared" si="261"/>
        <v>0</v>
      </c>
      <c r="J5602" s="116" t="s">
        <v>10120</v>
      </c>
      <c r="K5602" s="116" t="s">
        <v>16123</v>
      </c>
      <c r="L5602" s="197">
        <v>45888</v>
      </c>
      <c r="M5602" s="116"/>
      <c r="N5602" s="197">
        <v>45888</v>
      </c>
      <c r="O5602" s="388">
        <f t="shared" si="262"/>
        <v>3149.23</v>
      </c>
      <c r="P5602" s="339">
        <f t="shared" si="263"/>
        <v>0</v>
      </c>
    </row>
    <row r="5603" spans="1:16" hidden="1" x14ac:dyDescent="0.25">
      <c r="A5603" s="116">
        <v>142663</v>
      </c>
      <c r="B5603" s="116">
        <v>7</v>
      </c>
      <c r="C5603" s="116">
        <v>1810105220</v>
      </c>
      <c r="D5603" s="116" t="s">
        <v>11380</v>
      </c>
      <c r="E5603" s="339">
        <v>58479.360000000001</v>
      </c>
      <c r="F5603" s="194">
        <v>48</v>
      </c>
      <c r="G5603" s="194">
        <v>48</v>
      </c>
      <c r="H5603" s="194" t="s">
        <v>10119</v>
      </c>
      <c r="I5603" s="194">
        <f t="shared" si="261"/>
        <v>0</v>
      </c>
      <c r="J5603" s="116" t="s">
        <v>10120</v>
      </c>
      <c r="K5603" s="116" t="s">
        <v>16123</v>
      </c>
      <c r="L5603" s="197">
        <v>45888</v>
      </c>
      <c r="M5603" s="116"/>
      <c r="N5603" s="197">
        <v>45888</v>
      </c>
      <c r="O5603" s="388">
        <f t="shared" si="262"/>
        <v>1218.32</v>
      </c>
      <c r="P5603" s="339">
        <f t="shared" si="263"/>
        <v>0</v>
      </c>
    </row>
    <row r="5604" spans="1:16" hidden="1" x14ac:dyDescent="0.25">
      <c r="A5604" s="116">
        <v>142663</v>
      </c>
      <c r="B5604" s="116">
        <v>4</v>
      </c>
      <c r="C5604" s="116">
        <v>1810105230</v>
      </c>
      <c r="D5604" s="116" t="s">
        <v>11381</v>
      </c>
      <c r="E5604" s="339">
        <v>192000</v>
      </c>
      <c r="F5604" s="194">
        <v>64</v>
      </c>
      <c r="G5604" s="194">
        <v>64</v>
      </c>
      <c r="H5604" s="194" t="s">
        <v>10119</v>
      </c>
      <c r="I5604" s="194">
        <f t="shared" si="261"/>
        <v>0</v>
      </c>
      <c r="J5604" s="116" t="s">
        <v>10120</v>
      </c>
      <c r="K5604" s="116" t="s">
        <v>16123</v>
      </c>
      <c r="L5604" s="197">
        <v>45888</v>
      </c>
      <c r="M5604" s="116"/>
      <c r="N5604" s="197">
        <v>45888</v>
      </c>
      <c r="O5604" s="388">
        <f t="shared" si="262"/>
        <v>3000</v>
      </c>
      <c r="P5604" s="339">
        <f t="shared" si="263"/>
        <v>0</v>
      </c>
    </row>
    <row r="5605" spans="1:16" hidden="1" x14ac:dyDescent="0.25">
      <c r="A5605" s="116">
        <v>142664</v>
      </c>
      <c r="B5605" s="116">
        <v>1</v>
      </c>
      <c r="C5605" s="116">
        <v>1017100180</v>
      </c>
      <c r="D5605" s="116" t="s">
        <v>10494</v>
      </c>
      <c r="E5605" s="339">
        <v>582712</v>
      </c>
      <c r="F5605" s="194">
        <v>5</v>
      </c>
      <c r="G5605" s="194">
        <v>5</v>
      </c>
      <c r="H5605" s="194" t="s">
        <v>10119</v>
      </c>
      <c r="I5605" s="194">
        <f t="shared" si="261"/>
        <v>0</v>
      </c>
      <c r="J5605" s="116" t="s">
        <v>10126</v>
      </c>
      <c r="K5605" s="116" t="s">
        <v>15310</v>
      </c>
      <c r="L5605" s="197">
        <v>45888</v>
      </c>
      <c r="M5605" s="116" t="s">
        <v>16124</v>
      </c>
      <c r="N5605" s="197">
        <v>45888</v>
      </c>
      <c r="O5605" s="388">
        <f t="shared" si="262"/>
        <v>116542.39999999999</v>
      </c>
      <c r="P5605" s="339">
        <f t="shared" si="263"/>
        <v>0</v>
      </c>
    </row>
    <row r="5606" spans="1:16" hidden="1" x14ac:dyDescent="0.25">
      <c r="A5606" s="116">
        <v>142737</v>
      </c>
      <c r="B5606" s="116">
        <v>2</v>
      </c>
      <c r="C5606" s="116">
        <v>1016100040</v>
      </c>
      <c r="D5606" s="116" t="s">
        <v>11145</v>
      </c>
      <c r="E5606" s="339">
        <v>23000</v>
      </c>
      <c r="F5606" s="194">
        <v>1</v>
      </c>
      <c r="G5606" s="194">
        <v>1</v>
      </c>
      <c r="H5606" s="194" t="s">
        <v>10119</v>
      </c>
      <c r="I5606" s="194">
        <f t="shared" si="261"/>
        <v>0</v>
      </c>
      <c r="J5606" s="116" t="s">
        <v>10120</v>
      </c>
      <c r="K5606" s="116" t="s">
        <v>16089</v>
      </c>
      <c r="L5606" s="197">
        <v>45888</v>
      </c>
      <c r="M5606" s="116"/>
      <c r="N5606" s="197">
        <v>45888</v>
      </c>
      <c r="O5606" s="388">
        <f t="shared" si="262"/>
        <v>23000</v>
      </c>
      <c r="P5606" s="339">
        <f t="shared" si="263"/>
        <v>0</v>
      </c>
    </row>
    <row r="5607" spans="1:16" hidden="1" x14ac:dyDescent="0.25">
      <c r="A5607" s="116">
        <v>142737</v>
      </c>
      <c r="B5607" s="116">
        <v>1</v>
      </c>
      <c r="C5607" s="116">
        <v>1512105360</v>
      </c>
      <c r="D5607" s="116" t="s">
        <v>17660</v>
      </c>
      <c r="E5607" s="339">
        <v>1738.96</v>
      </c>
      <c r="F5607" s="194">
        <v>8</v>
      </c>
      <c r="G5607" s="194">
        <v>8</v>
      </c>
      <c r="H5607" s="194" t="s">
        <v>10119</v>
      </c>
      <c r="I5607" s="194">
        <f t="shared" si="261"/>
        <v>0</v>
      </c>
      <c r="J5607" s="116" t="s">
        <v>10120</v>
      </c>
      <c r="K5607" s="116" t="s">
        <v>16089</v>
      </c>
      <c r="L5607" s="197">
        <v>45888</v>
      </c>
      <c r="M5607" s="116"/>
      <c r="N5607" s="197">
        <v>45888</v>
      </c>
      <c r="O5607" s="388">
        <f t="shared" si="262"/>
        <v>217.37</v>
      </c>
      <c r="P5607" s="339">
        <f t="shared" si="263"/>
        <v>0</v>
      </c>
    </row>
    <row r="5608" spans="1:16" hidden="1" x14ac:dyDescent="0.25">
      <c r="A5608" s="116">
        <v>142746</v>
      </c>
      <c r="B5608" s="116">
        <v>1</v>
      </c>
      <c r="C5608" s="116">
        <v>1810103900</v>
      </c>
      <c r="D5608" s="116" t="s">
        <v>17591</v>
      </c>
      <c r="E5608" s="339">
        <v>7080</v>
      </c>
      <c r="F5608" s="194">
        <v>12</v>
      </c>
      <c r="G5608" s="194">
        <v>12</v>
      </c>
      <c r="H5608" s="194" t="s">
        <v>10119</v>
      </c>
      <c r="I5608" s="194">
        <f t="shared" si="261"/>
        <v>0</v>
      </c>
      <c r="J5608" s="116" t="s">
        <v>10120</v>
      </c>
      <c r="K5608" s="116" t="s">
        <v>16089</v>
      </c>
      <c r="L5608" s="197">
        <v>45888</v>
      </c>
      <c r="M5608" s="116"/>
      <c r="N5608" s="197">
        <v>45888</v>
      </c>
      <c r="O5608" s="388">
        <f t="shared" si="262"/>
        <v>590</v>
      </c>
      <c r="P5608" s="339">
        <f t="shared" si="263"/>
        <v>0</v>
      </c>
    </row>
    <row r="5609" spans="1:16" hidden="1" x14ac:dyDescent="0.25">
      <c r="A5609" s="116">
        <v>142747</v>
      </c>
      <c r="B5609" s="116">
        <v>1</v>
      </c>
      <c r="C5609" s="116">
        <v>1022103750</v>
      </c>
      <c r="D5609" s="116" t="s">
        <v>8803</v>
      </c>
      <c r="E5609" s="339">
        <v>28286</v>
      </c>
      <c r="F5609" s="194">
        <v>1</v>
      </c>
      <c r="G5609" s="194">
        <v>1</v>
      </c>
      <c r="H5609" s="194" t="s">
        <v>10119</v>
      </c>
      <c r="I5609" s="194">
        <f t="shared" si="261"/>
        <v>0</v>
      </c>
      <c r="J5609" s="116" t="s">
        <v>10120</v>
      </c>
      <c r="K5609" s="116" t="s">
        <v>10121</v>
      </c>
      <c r="L5609" s="197">
        <v>45888</v>
      </c>
      <c r="M5609" s="116"/>
      <c r="N5609" s="197">
        <v>45888</v>
      </c>
      <c r="O5609" s="388">
        <f t="shared" si="262"/>
        <v>28286</v>
      </c>
      <c r="P5609" s="339">
        <f t="shared" si="263"/>
        <v>0</v>
      </c>
    </row>
    <row r="5610" spans="1:16" hidden="1" x14ac:dyDescent="0.25">
      <c r="A5610" s="116">
        <v>142749</v>
      </c>
      <c r="B5610" s="116">
        <v>5</v>
      </c>
      <c r="C5610" s="116">
        <v>1016100040</v>
      </c>
      <c r="D5610" s="116" t="s">
        <v>11145</v>
      </c>
      <c r="E5610" s="339">
        <v>23000</v>
      </c>
      <c r="F5610" s="194">
        <v>1</v>
      </c>
      <c r="G5610" s="194">
        <v>1</v>
      </c>
      <c r="H5610" s="194" t="s">
        <v>10119</v>
      </c>
      <c r="I5610" s="194">
        <f t="shared" si="261"/>
        <v>0</v>
      </c>
      <c r="J5610" s="116" t="s">
        <v>10120</v>
      </c>
      <c r="K5610" s="116" t="s">
        <v>16154</v>
      </c>
      <c r="L5610" s="197">
        <v>45889</v>
      </c>
      <c r="M5610" s="116"/>
      <c r="N5610" s="197">
        <v>45889</v>
      </c>
      <c r="O5610" s="388">
        <f t="shared" si="262"/>
        <v>23000</v>
      </c>
      <c r="P5610" s="339">
        <f t="shared" si="263"/>
        <v>0</v>
      </c>
    </row>
    <row r="5611" spans="1:16" hidden="1" x14ac:dyDescent="0.25">
      <c r="A5611" s="116">
        <v>142749</v>
      </c>
      <c r="B5611" s="116">
        <v>4</v>
      </c>
      <c r="C5611" s="116">
        <v>1023100140</v>
      </c>
      <c r="D5611" s="116" t="s">
        <v>11171</v>
      </c>
      <c r="E5611" s="339">
        <v>18390</v>
      </c>
      <c r="F5611" s="194">
        <v>1</v>
      </c>
      <c r="G5611" s="194">
        <v>1</v>
      </c>
      <c r="H5611" s="194" t="s">
        <v>10119</v>
      </c>
      <c r="I5611" s="194">
        <f t="shared" si="261"/>
        <v>0</v>
      </c>
      <c r="J5611" s="116" t="s">
        <v>10120</v>
      </c>
      <c r="K5611" s="116" t="s">
        <v>16154</v>
      </c>
      <c r="L5611" s="197">
        <v>45889</v>
      </c>
      <c r="M5611" s="116"/>
      <c r="N5611" s="197">
        <v>45889</v>
      </c>
      <c r="O5611" s="388">
        <f t="shared" si="262"/>
        <v>18390</v>
      </c>
      <c r="P5611" s="339">
        <f t="shared" si="263"/>
        <v>0</v>
      </c>
    </row>
    <row r="5612" spans="1:16" hidden="1" x14ac:dyDescent="0.25">
      <c r="A5612" s="116">
        <v>142749</v>
      </c>
      <c r="B5612" s="116">
        <v>3</v>
      </c>
      <c r="C5612" s="116">
        <v>1023100340</v>
      </c>
      <c r="D5612" s="116" t="s">
        <v>10969</v>
      </c>
      <c r="E5612" s="339">
        <v>36780</v>
      </c>
      <c r="F5612" s="194">
        <v>2</v>
      </c>
      <c r="G5612" s="194">
        <v>2</v>
      </c>
      <c r="H5612" s="194" t="s">
        <v>10119</v>
      </c>
      <c r="I5612" s="194">
        <f t="shared" si="261"/>
        <v>0</v>
      </c>
      <c r="J5612" s="116" t="s">
        <v>10120</v>
      </c>
      <c r="K5612" s="116" t="s">
        <v>16154</v>
      </c>
      <c r="L5612" s="197">
        <v>45889</v>
      </c>
      <c r="M5612" s="116"/>
      <c r="N5612" s="197">
        <v>45889</v>
      </c>
      <c r="O5612" s="388">
        <f t="shared" si="262"/>
        <v>18390</v>
      </c>
      <c r="P5612" s="339">
        <f t="shared" si="263"/>
        <v>0</v>
      </c>
    </row>
    <row r="5613" spans="1:16" hidden="1" x14ac:dyDescent="0.25">
      <c r="A5613" s="116">
        <v>142749</v>
      </c>
      <c r="B5613" s="116">
        <v>2</v>
      </c>
      <c r="C5613" s="116">
        <v>1514100320</v>
      </c>
      <c r="D5613" s="116" t="s">
        <v>11283</v>
      </c>
      <c r="E5613" s="339">
        <v>4975</v>
      </c>
      <c r="F5613" s="194">
        <v>1</v>
      </c>
      <c r="G5613" s="194">
        <v>1</v>
      </c>
      <c r="H5613" s="194" t="s">
        <v>10119</v>
      </c>
      <c r="I5613" s="194">
        <f t="shared" si="261"/>
        <v>0</v>
      </c>
      <c r="J5613" s="116" t="s">
        <v>10120</v>
      </c>
      <c r="K5613" s="116" t="s">
        <v>16154</v>
      </c>
      <c r="L5613" s="197">
        <v>45889</v>
      </c>
      <c r="M5613" s="116"/>
      <c r="N5613" s="197">
        <v>45889</v>
      </c>
      <c r="O5613" s="388">
        <f t="shared" si="262"/>
        <v>4975</v>
      </c>
      <c r="P5613" s="339">
        <f t="shared" si="263"/>
        <v>0</v>
      </c>
    </row>
    <row r="5614" spans="1:16" hidden="1" x14ac:dyDescent="0.25">
      <c r="A5614" s="116">
        <v>142749</v>
      </c>
      <c r="B5614" s="116">
        <v>1</v>
      </c>
      <c r="C5614" s="116">
        <v>1546101840</v>
      </c>
      <c r="D5614" s="116" t="s">
        <v>10957</v>
      </c>
      <c r="E5614" s="339">
        <v>23900</v>
      </c>
      <c r="F5614" s="194">
        <v>2</v>
      </c>
      <c r="G5614" s="194">
        <v>2</v>
      </c>
      <c r="H5614" s="194" t="s">
        <v>10119</v>
      </c>
      <c r="I5614" s="194">
        <f t="shared" si="261"/>
        <v>0</v>
      </c>
      <c r="J5614" s="116" t="s">
        <v>10120</v>
      </c>
      <c r="K5614" s="116" t="s">
        <v>16154</v>
      </c>
      <c r="L5614" s="197">
        <v>45889</v>
      </c>
      <c r="M5614" s="116"/>
      <c r="N5614" s="197">
        <v>45908</v>
      </c>
      <c r="O5614" s="388">
        <f t="shared" si="262"/>
        <v>11950</v>
      </c>
      <c r="P5614" s="339">
        <f t="shared" si="263"/>
        <v>0</v>
      </c>
    </row>
    <row r="5615" spans="1:16" hidden="1" x14ac:dyDescent="0.25">
      <c r="A5615" s="116">
        <v>142750</v>
      </c>
      <c r="B5615" s="116">
        <v>12</v>
      </c>
      <c r="C5615" s="116">
        <v>1010101250</v>
      </c>
      <c r="D5615" s="116" t="s">
        <v>17477</v>
      </c>
      <c r="E5615" s="339">
        <v>9000</v>
      </c>
      <c r="F5615" s="194">
        <v>25</v>
      </c>
      <c r="G5615" s="194">
        <v>25</v>
      </c>
      <c r="H5615" s="194" t="s">
        <v>10119</v>
      </c>
      <c r="I5615" s="194">
        <f t="shared" si="261"/>
        <v>0</v>
      </c>
      <c r="J5615" s="116" t="s">
        <v>10120</v>
      </c>
      <c r="K5615" s="116" t="s">
        <v>16153</v>
      </c>
      <c r="L5615" s="197">
        <v>45889</v>
      </c>
      <c r="M5615" s="116"/>
      <c r="N5615" s="197">
        <v>45889</v>
      </c>
      <c r="O5615" s="388">
        <f t="shared" si="262"/>
        <v>360</v>
      </c>
      <c r="P5615" s="339">
        <f t="shared" si="263"/>
        <v>0</v>
      </c>
    </row>
    <row r="5616" spans="1:16" hidden="1" x14ac:dyDescent="0.25">
      <c r="A5616" s="116">
        <v>142750</v>
      </c>
      <c r="B5616" s="116">
        <v>19</v>
      </c>
      <c r="C5616" s="116">
        <v>1010103010</v>
      </c>
      <c r="D5616" s="116" t="s">
        <v>10839</v>
      </c>
      <c r="E5616" s="339">
        <v>74250</v>
      </c>
      <c r="F5616" s="194">
        <v>15</v>
      </c>
      <c r="G5616" s="194">
        <f>5+10</f>
        <v>15</v>
      </c>
      <c r="H5616" s="194" t="s">
        <v>10119</v>
      </c>
      <c r="I5616" s="194">
        <f t="shared" si="261"/>
        <v>0</v>
      </c>
      <c r="J5616" s="116" t="s">
        <v>10120</v>
      </c>
      <c r="K5616" s="116" t="s">
        <v>16153</v>
      </c>
      <c r="L5616" s="197">
        <v>45889</v>
      </c>
      <c r="M5616" s="116" t="s">
        <v>16541</v>
      </c>
      <c r="N5616" s="197">
        <v>45911</v>
      </c>
      <c r="O5616" s="388">
        <f t="shared" si="262"/>
        <v>4950</v>
      </c>
      <c r="P5616" s="339">
        <f t="shared" si="263"/>
        <v>0</v>
      </c>
    </row>
    <row r="5617" spans="1:16" hidden="1" x14ac:dyDescent="0.25">
      <c r="A5617" s="116">
        <v>142750</v>
      </c>
      <c r="B5617" s="116">
        <v>4</v>
      </c>
      <c r="C5617" s="116">
        <v>1011100940</v>
      </c>
      <c r="D5617" s="116" t="s">
        <v>10652</v>
      </c>
      <c r="E5617" s="339">
        <v>43000</v>
      </c>
      <c r="F5617" s="194">
        <v>2</v>
      </c>
      <c r="G5617" s="194">
        <v>2</v>
      </c>
      <c r="H5617" s="194" t="s">
        <v>10119</v>
      </c>
      <c r="I5617" s="194">
        <f t="shared" si="261"/>
        <v>0</v>
      </c>
      <c r="J5617" s="116" t="s">
        <v>10120</v>
      </c>
      <c r="K5617" s="116" t="s">
        <v>16153</v>
      </c>
      <c r="L5617" s="197">
        <v>45889</v>
      </c>
      <c r="M5617" s="116"/>
      <c r="N5617" s="197">
        <v>45889</v>
      </c>
      <c r="O5617" s="388">
        <f t="shared" si="262"/>
        <v>21500</v>
      </c>
      <c r="P5617" s="339">
        <f t="shared" si="263"/>
        <v>0</v>
      </c>
    </row>
    <row r="5618" spans="1:16" hidden="1" x14ac:dyDescent="0.25">
      <c r="A5618" s="116">
        <v>142750</v>
      </c>
      <c r="B5618" s="116">
        <v>8</v>
      </c>
      <c r="C5618" s="116">
        <v>1015100020</v>
      </c>
      <c r="D5618" s="116" t="s">
        <v>10351</v>
      </c>
      <c r="E5618" s="339">
        <v>38750</v>
      </c>
      <c r="F5618" s="194">
        <v>1</v>
      </c>
      <c r="G5618" s="194">
        <v>1</v>
      </c>
      <c r="H5618" s="194" t="s">
        <v>10119</v>
      </c>
      <c r="I5618" s="194">
        <f t="shared" si="261"/>
        <v>0</v>
      </c>
      <c r="J5618" s="116" t="s">
        <v>10120</v>
      </c>
      <c r="K5618" s="116" t="s">
        <v>16153</v>
      </c>
      <c r="L5618" s="197">
        <v>45889</v>
      </c>
      <c r="M5618" s="116"/>
      <c r="N5618" s="197">
        <v>45889</v>
      </c>
      <c r="O5618" s="388">
        <f t="shared" si="262"/>
        <v>38750</v>
      </c>
      <c r="P5618" s="339">
        <f t="shared" si="263"/>
        <v>0</v>
      </c>
    </row>
    <row r="5619" spans="1:16" hidden="1" x14ac:dyDescent="0.25">
      <c r="A5619" s="116">
        <v>142750</v>
      </c>
      <c r="B5619" s="116">
        <v>11</v>
      </c>
      <c r="C5619" s="116">
        <v>1016100000</v>
      </c>
      <c r="D5619" s="116" t="s">
        <v>10650</v>
      </c>
      <c r="E5619" s="339">
        <v>10420</v>
      </c>
      <c r="F5619" s="194">
        <v>1</v>
      </c>
      <c r="G5619" s="194">
        <v>1</v>
      </c>
      <c r="H5619" s="194" t="s">
        <v>10119</v>
      </c>
      <c r="I5619" s="194">
        <f t="shared" ref="I5619:I5682" si="264">+F5619-G5619</f>
        <v>0</v>
      </c>
      <c r="J5619" s="116" t="s">
        <v>10120</v>
      </c>
      <c r="K5619" s="116" t="s">
        <v>16153</v>
      </c>
      <c r="L5619" s="197">
        <v>45889</v>
      </c>
      <c r="M5619" s="116"/>
      <c r="N5619" s="197">
        <v>45908</v>
      </c>
      <c r="O5619" s="388">
        <f t="shared" ref="O5619:O5682" si="265">+E5619/F5619</f>
        <v>10420</v>
      </c>
      <c r="P5619" s="339">
        <f t="shared" ref="P5619:P5682" si="266">+O5619*I5619</f>
        <v>0</v>
      </c>
    </row>
    <row r="5620" spans="1:16" hidden="1" x14ac:dyDescent="0.25">
      <c r="A5620" s="116">
        <v>142750</v>
      </c>
      <c r="B5620" s="116">
        <v>10</v>
      </c>
      <c r="C5620" s="116">
        <v>1016101010</v>
      </c>
      <c r="D5620" s="116" t="s">
        <v>10655</v>
      </c>
      <c r="E5620" s="339">
        <v>18789</v>
      </c>
      <c r="F5620" s="194">
        <v>1</v>
      </c>
      <c r="G5620" s="194">
        <v>1</v>
      </c>
      <c r="H5620" s="194" t="s">
        <v>10119</v>
      </c>
      <c r="I5620" s="194">
        <f t="shared" si="264"/>
        <v>0</v>
      </c>
      <c r="J5620" s="116" t="s">
        <v>10120</v>
      </c>
      <c r="K5620" s="116" t="s">
        <v>16153</v>
      </c>
      <c r="L5620" s="197">
        <v>45889</v>
      </c>
      <c r="M5620" s="116"/>
      <c r="N5620" s="197">
        <v>45889</v>
      </c>
      <c r="O5620" s="388">
        <f t="shared" si="265"/>
        <v>18789</v>
      </c>
      <c r="P5620" s="339">
        <f t="shared" si="266"/>
        <v>0</v>
      </c>
    </row>
    <row r="5621" spans="1:16" hidden="1" x14ac:dyDescent="0.25">
      <c r="A5621" s="116">
        <v>142750</v>
      </c>
      <c r="B5621" s="116">
        <v>17</v>
      </c>
      <c r="C5621" s="116">
        <v>1016101380</v>
      </c>
      <c r="D5621" s="116" t="s">
        <v>10854</v>
      </c>
      <c r="E5621" s="339">
        <v>18423</v>
      </c>
      <c r="F5621" s="194">
        <v>1</v>
      </c>
      <c r="G5621" s="194">
        <v>1</v>
      </c>
      <c r="H5621" s="194" t="s">
        <v>10119</v>
      </c>
      <c r="I5621" s="194">
        <f t="shared" si="264"/>
        <v>0</v>
      </c>
      <c r="J5621" s="116" t="s">
        <v>10120</v>
      </c>
      <c r="K5621" s="116" t="s">
        <v>16153</v>
      </c>
      <c r="L5621" s="197">
        <v>45889</v>
      </c>
      <c r="M5621" s="116"/>
      <c r="N5621" s="197">
        <v>45889</v>
      </c>
      <c r="O5621" s="388">
        <f t="shared" si="265"/>
        <v>18423</v>
      </c>
      <c r="P5621" s="339">
        <f t="shared" si="266"/>
        <v>0</v>
      </c>
    </row>
    <row r="5622" spans="1:16" hidden="1" x14ac:dyDescent="0.25">
      <c r="A5622" s="116">
        <v>142750</v>
      </c>
      <c r="B5622" s="116">
        <v>5</v>
      </c>
      <c r="C5622" s="116">
        <v>1019100040</v>
      </c>
      <c r="D5622" s="116" t="s">
        <v>10643</v>
      </c>
      <c r="E5622" s="339">
        <v>5946.66</v>
      </c>
      <c r="F5622" s="194">
        <v>2</v>
      </c>
      <c r="G5622" s="194">
        <v>2</v>
      </c>
      <c r="H5622" s="194" t="s">
        <v>10119</v>
      </c>
      <c r="I5622" s="194">
        <f t="shared" si="264"/>
        <v>0</v>
      </c>
      <c r="J5622" s="116" t="s">
        <v>10120</v>
      </c>
      <c r="K5622" s="116" t="s">
        <v>16153</v>
      </c>
      <c r="L5622" s="197">
        <v>45889</v>
      </c>
      <c r="M5622" s="116"/>
      <c r="N5622" s="197">
        <v>45889</v>
      </c>
      <c r="O5622" s="388">
        <f t="shared" si="265"/>
        <v>2973.33</v>
      </c>
      <c r="P5622" s="339">
        <f t="shared" si="266"/>
        <v>0</v>
      </c>
    </row>
    <row r="5623" spans="1:16" hidden="1" x14ac:dyDescent="0.25">
      <c r="A5623" s="116">
        <v>142750</v>
      </c>
      <c r="B5623" s="116">
        <v>7</v>
      </c>
      <c r="C5623" s="116">
        <v>1023100140</v>
      </c>
      <c r="D5623" s="116" t="s">
        <v>11171</v>
      </c>
      <c r="E5623" s="339">
        <v>18390</v>
      </c>
      <c r="F5623" s="194">
        <v>1</v>
      </c>
      <c r="G5623" s="194">
        <v>1</v>
      </c>
      <c r="H5623" s="194" t="s">
        <v>10119</v>
      </c>
      <c r="I5623" s="194">
        <f t="shared" si="264"/>
        <v>0</v>
      </c>
      <c r="J5623" s="116" t="s">
        <v>10120</v>
      </c>
      <c r="K5623" s="116" t="s">
        <v>16153</v>
      </c>
      <c r="L5623" s="197">
        <v>45889</v>
      </c>
      <c r="M5623" s="116"/>
      <c r="N5623" s="197">
        <v>45889</v>
      </c>
      <c r="O5623" s="388">
        <f t="shared" si="265"/>
        <v>18390</v>
      </c>
      <c r="P5623" s="339">
        <f t="shared" si="266"/>
        <v>0</v>
      </c>
    </row>
    <row r="5624" spans="1:16" hidden="1" x14ac:dyDescent="0.25">
      <c r="A5624" s="116">
        <v>142750</v>
      </c>
      <c r="B5624" s="116">
        <v>6</v>
      </c>
      <c r="C5624" s="116">
        <v>1023100340</v>
      </c>
      <c r="D5624" s="116" t="s">
        <v>10969</v>
      </c>
      <c r="E5624" s="339">
        <v>18390</v>
      </c>
      <c r="F5624" s="194">
        <v>1</v>
      </c>
      <c r="G5624" s="194">
        <v>1</v>
      </c>
      <c r="H5624" s="194" t="s">
        <v>10119</v>
      </c>
      <c r="I5624" s="194">
        <f t="shared" si="264"/>
        <v>0</v>
      </c>
      <c r="J5624" s="116" t="s">
        <v>10120</v>
      </c>
      <c r="K5624" s="116" t="s">
        <v>16153</v>
      </c>
      <c r="L5624" s="197">
        <v>45889</v>
      </c>
      <c r="M5624" s="116"/>
      <c r="N5624" s="197">
        <v>45889</v>
      </c>
      <c r="O5624" s="388">
        <f t="shared" si="265"/>
        <v>18390</v>
      </c>
      <c r="P5624" s="339">
        <f t="shared" si="266"/>
        <v>0</v>
      </c>
    </row>
    <row r="5625" spans="1:16" hidden="1" x14ac:dyDescent="0.25">
      <c r="A5625" s="116">
        <v>142750</v>
      </c>
      <c r="B5625" s="116">
        <v>15</v>
      </c>
      <c r="C5625" s="116">
        <v>1113100220</v>
      </c>
      <c r="D5625" s="116" t="s">
        <v>8599</v>
      </c>
      <c r="E5625" s="339">
        <v>14440</v>
      </c>
      <c r="F5625" s="194">
        <v>1</v>
      </c>
      <c r="G5625" s="194">
        <v>1</v>
      </c>
      <c r="H5625" s="194" t="s">
        <v>10119</v>
      </c>
      <c r="I5625" s="194">
        <f t="shared" si="264"/>
        <v>0</v>
      </c>
      <c r="J5625" s="116" t="s">
        <v>10120</v>
      </c>
      <c r="K5625" s="116" t="s">
        <v>16153</v>
      </c>
      <c r="L5625" s="197">
        <v>45889</v>
      </c>
      <c r="M5625" s="116"/>
      <c r="N5625" s="197">
        <v>45989</v>
      </c>
      <c r="O5625" s="388">
        <f t="shared" si="265"/>
        <v>14440</v>
      </c>
      <c r="P5625" s="339">
        <f t="shared" si="266"/>
        <v>0</v>
      </c>
    </row>
    <row r="5626" spans="1:16" hidden="1" x14ac:dyDescent="0.25">
      <c r="A5626" s="116">
        <v>142750</v>
      </c>
      <c r="B5626" s="116">
        <v>9</v>
      </c>
      <c r="C5626" s="116">
        <v>1114100610</v>
      </c>
      <c r="D5626" s="116" t="s">
        <v>10353</v>
      </c>
      <c r="E5626" s="339">
        <v>218000</v>
      </c>
      <c r="F5626" s="194">
        <v>1</v>
      </c>
      <c r="G5626" s="194">
        <v>1</v>
      </c>
      <c r="H5626" s="194" t="s">
        <v>10119</v>
      </c>
      <c r="I5626" s="194">
        <f t="shared" si="264"/>
        <v>0</v>
      </c>
      <c r="J5626" s="116" t="s">
        <v>10120</v>
      </c>
      <c r="K5626" s="116" t="s">
        <v>16153</v>
      </c>
      <c r="L5626" s="197">
        <v>45889</v>
      </c>
      <c r="M5626" s="116"/>
      <c r="N5626" s="197">
        <v>45889</v>
      </c>
      <c r="O5626" s="388">
        <f t="shared" si="265"/>
        <v>218000</v>
      </c>
      <c r="P5626" s="339">
        <f t="shared" si="266"/>
        <v>0</v>
      </c>
    </row>
    <row r="5627" spans="1:16" hidden="1" x14ac:dyDescent="0.25">
      <c r="A5627" s="116">
        <v>142750</v>
      </c>
      <c r="B5627" s="116">
        <v>16</v>
      </c>
      <c r="C5627" s="116">
        <v>1512107790</v>
      </c>
      <c r="D5627" s="116" t="s">
        <v>17606</v>
      </c>
      <c r="E5627" s="339">
        <v>5760</v>
      </c>
      <c r="F5627" s="194">
        <v>12</v>
      </c>
      <c r="G5627" s="194">
        <v>12</v>
      </c>
      <c r="H5627" s="194" t="s">
        <v>10119</v>
      </c>
      <c r="I5627" s="194">
        <f t="shared" si="264"/>
        <v>0</v>
      </c>
      <c r="J5627" s="116" t="s">
        <v>10120</v>
      </c>
      <c r="K5627" s="116" t="s">
        <v>16153</v>
      </c>
      <c r="L5627" s="197">
        <v>45889</v>
      </c>
      <c r="M5627" s="116"/>
      <c r="N5627" s="197">
        <v>45889</v>
      </c>
      <c r="O5627" s="388">
        <f t="shared" si="265"/>
        <v>480</v>
      </c>
      <c r="P5627" s="339">
        <f t="shared" si="266"/>
        <v>0</v>
      </c>
    </row>
    <row r="5628" spans="1:16" hidden="1" x14ac:dyDescent="0.25">
      <c r="A5628" s="116">
        <v>142750</v>
      </c>
      <c r="B5628" s="116">
        <v>14</v>
      </c>
      <c r="C5628" s="116">
        <v>1523100200</v>
      </c>
      <c r="D5628" s="116" t="s">
        <v>11324</v>
      </c>
      <c r="E5628" s="339">
        <v>108000</v>
      </c>
      <c r="F5628" s="194">
        <v>10</v>
      </c>
      <c r="G5628" s="194">
        <v>10</v>
      </c>
      <c r="H5628" s="194" t="s">
        <v>10119</v>
      </c>
      <c r="I5628" s="194">
        <f t="shared" si="264"/>
        <v>0</v>
      </c>
      <c r="J5628" s="116" t="s">
        <v>10120</v>
      </c>
      <c r="K5628" s="116" t="s">
        <v>16153</v>
      </c>
      <c r="L5628" s="197">
        <v>45889</v>
      </c>
      <c r="M5628" s="116"/>
      <c r="N5628" s="197">
        <v>45889</v>
      </c>
      <c r="O5628" s="388">
        <f t="shared" si="265"/>
        <v>10800</v>
      </c>
      <c r="P5628" s="339">
        <f t="shared" si="266"/>
        <v>0</v>
      </c>
    </row>
    <row r="5629" spans="1:16" hidden="1" x14ac:dyDescent="0.25">
      <c r="A5629" s="116">
        <v>142750</v>
      </c>
      <c r="B5629" s="116">
        <v>1</v>
      </c>
      <c r="C5629" s="116">
        <v>1550100220</v>
      </c>
      <c r="D5629" s="116" t="s">
        <v>11356</v>
      </c>
      <c r="E5629" s="339">
        <v>70936.240000000005</v>
      </c>
      <c r="F5629" s="194">
        <v>2</v>
      </c>
      <c r="G5629" s="194">
        <v>2</v>
      </c>
      <c r="H5629" s="194" t="s">
        <v>10119</v>
      </c>
      <c r="I5629" s="194">
        <f t="shared" si="264"/>
        <v>0</v>
      </c>
      <c r="J5629" s="116" t="s">
        <v>10120</v>
      </c>
      <c r="K5629" s="116" t="s">
        <v>16153</v>
      </c>
      <c r="L5629" s="197">
        <v>45889</v>
      </c>
      <c r="M5629" s="116"/>
      <c r="N5629" s="197">
        <v>45889</v>
      </c>
      <c r="O5629" s="388">
        <f t="shared" si="265"/>
        <v>35468.120000000003</v>
      </c>
      <c r="P5629" s="339">
        <f t="shared" si="266"/>
        <v>0</v>
      </c>
    </row>
    <row r="5630" spans="1:16" hidden="1" x14ac:dyDescent="0.25">
      <c r="A5630" s="116">
        <v>142750</v>
      </c>
      <c r="B5630" s="116">
        <v>2</v>
      </c>
      <c r="C5630" s="116">
        <v>1550101090</v>
      </c>
      <c r="D5630" s="116" t="s">
        <v>11359</v>
      </c>
      <c r="E5630" s="339">
        <v>24192</v>
      </c>
      <c r="F5630" s="194">
        <v>2</v>
      </c>
      <c r="G5630" s="194">
        <v>2</v>
      </c>
      <c r="H5630" s="194" t="s">
        <v>10119</v>
      </c>
      <c r="I5630" s="194">
        <f t="shared" si="264"/>
        <v>0</v>
      </c>
      <c r="J5630" s="116" t="s">
        <v>10120</v>
      </c>
      <c r="K5630" s="116" t="s">
        <v>16153</v>
      </c>
      <c r="L5630" s="197">
        <v>45889</v>
      </c>
      <c r="M5630" s="116"/>
      <c r="N5630" s="197">
        <v>45889</v>
      </c>
      <c r="O5630" s="388">
        <f t="shared" si="265"/>
        <v>12096</v>
      </c>
      <c r="P5630" s="339">
        <f t="shared" si="266"/>
        <v>0</v>
      </c>
    </row>
    <row r="5631" spans="1:16" hidden="1" x14ac:dyDescent="0.25">
      <c r="A5631" s="116">
        <v>142750</v>
      </c>
      <c r="B5631" s="116">
        <v>3</v>
      </c>
      <c r="C5631" s="116">
        <v>1550101150</v>
      </c>
      <c r="D5631" s="116" t="s">
        <v>11360</v>
      </c>
      <c r="E5631" s="339">
        <v>11636.33</v>
      </c>
      <c r="F5631" s="194">
        <v>1</v>
      </c>
      <c r="G5631" s="194">
        <v>1</v>
      </c>
      <c r="H5631" s="194" t="s">
        <v>10119</v>
      </c>
      <c r="I5631" s="194">
        <f t="shared" si="264"/>
        <v>0</v>
      </c>
      <c r="J5631" s="116" t="s">
        <v>10120</v>
      </c>
      <c r="K5631" s="116" t="s">
        <v>16153</v>
      </c>
      <c r="L5631" s="197">
        <v>45889</v>
      </c>
      <c r="M5631" s="116"/>
      <c r="N5631" s="197">
        <v>45889</v>
      </c>
      <c r="O5631" s="388">
        <f t="shared" si="265"/>
        <v>11636.33</v>
      </c>
      <c r="P5631" s="339">
        <f t="shared" si="266"/>
        <v>0</v>
      </c>
    </row>
    <row r="5632" spans="1:16" hidden="1" x14ac:dyDescent="0.25">
      <c r="A5632" s="116">
        <v>142750</v>
      </c>
      <c r="B5632" s="116">
        <v>13</v>
      </c>
      <c r="C5632" s="116">
        <v>1810101750</v>
      </c>
      <c r="D5632" s="116" t="s">
        <v>11365</v>
      </c>
      <c r="E5632" s="339">
        <v>22060</v>
      </c>
      <c r="F5632" s="194">
        <v>5</v>
      </c>
      <c r="G5632" s="194">
        <f>3+2</f>
        <v>5</v>
      </c>
      <c r="H5632" s="194" t="s">
        <v>10119</v>
      </c>
      <c r="I5632" s="194">
        <f t="shared" si="264"/>
        <v>0</v>
      </c>
      <c r="J5632" s="116" t="s">
        <v>10120</v>
      </c>
      <c r="K5632" s="116" t="s">
        <v>16153</v>
      </c>
      <c r="L5632" s="197">
        <v>45889</v>
      </c>
      <c r="M5632" s="116" t="s">
        <v>16208</v>
      </c>
      <c r="N5632" s="197">
        <v>45890</v>
      </c>
      <c r="O5632" s="388">
        <f t="shared" si="265"/>
        <v>4412</v>
      </c>
      <c r="P5632" s="339">
        <f t="shared" si="266"/>
        <v>0</v>
      </c>
    </row>
    <row r="5633" spans="1:16" hidden="1" x14ac:dyDescent="0.25">
      <c r="A5633" s="116">
        <v>142750</v>
      </c>
      <c r="B5633" s="116">
        <v>18</v>
      </c>
      <c r="C5633" s="116">
        <v>1810105190</v>
      </c>
      <c r="D5633" s="116" t="s">
        <v>10568</v>
      </c>
      <c r="E5633" s="339">
        <v>6348.84</v>
      </c>
      <c r="F5633" s="194">
        <v>12</v>
      </c>
      <c r="G5633" s="194">
        <v>12</v>
      </c>
      <c r="H5633" s="194" t="s">
        <v>10119</v>
      </c>
      <c r="I5633" s="194">
        <f t="shared" si="264"/>
        <v>0</v>
      </c>
      <c r="J5633" s="116" t="s">
        <v>10120</v>
      </c>
      <c r="K5633" s="116" t="s">
        <v>16153</v>
      </c>
      <c r="L5633" s="197">
        <v>45889</v>
      </c>
      <c r="M5633" s="116"/>
      <c r="N5633" s="197">
        <v>45889</v>
      </c>
      <c r="O5633" s="388">
        <f t="shared" si="265"/>
        <v>529.07000000000005</v>
      </c>
      <c r="P5633" s="339">
        <f t="shared" si="266"/>
        <v>0</v>
      </c>
    </row>
    <row r="5634" spans="1:16" hidden="1" x14ac:dyDescent="0.25">
      <c r="A5634" s="116">
        <v>142823</v>
      </c>
      <c r="B5634" s="116">
        <v>6</v>
      </c>
      <c r="C5634" s="116">
        <v>1016100390</v>
      </c>
      <c r="D5634" s="116" t="s">
        <v>17618</v>
      </c>
      <c r="E5634" s="339">
        <v>5635.15</v>
      </c>
      <c r="F5634" s="194">
        <v>5</v>
      </c>
      <c r="G5634" s="194">
        <v>5</v>
      </c>
      <c r="H5634" s="194" t="s">
        <v>10119</v>
      </c>
      <c r="I5634" s="194">
        <f t="shared" si="264"/>
        <v>0</v>
      </c>
      <c r="J5634" s="116" t="s">
        <v>10120</v>
      </c>
      <c r="K5634" s="116" t="s">
        <v>10121</v>
      </c>
      <c r="L5634" s="197">
        <v>45889</v>
      </c>
      <c r="M5634" s="116"/>
      <c r="N5634" s="197">
        <v>45890</v>
      </c>
      <c r="O5634" s="388">
        <f t="shared" si="265"/>
        <v>1127.03</v>
      </c>
      <c r="P5634" s="339">
        <f t="shared" si="266"/>
        <v>0</v>
      </c>
    </row>
    <row r="5635" spans="1:16" hidden="1" x14ac:dyDescent="0.25">
      <c r="A5635" s="116">
        <v>142823</v>
      </c>
      <c r="B5635" s="116">
        <v>1</v>
      </c>
      <c r="C5635" s="116">
        <v>1016100510</v>
      </c>
      <c r="D5635" s="116" t="s">
        <v>16065</v>
      </c>
      <c r="E5635" s="339">
        <v>199711.75</v>
      </c>
      <c r="F5635" s="194">
        <v>7</v>
      </c>
      <c r="G5635" s="194">
        <v>7</v>
      </c>
      <c r="H5635" s="194" t="s">
        <v>10119</v>
      </c>
      <c r="I5635" s="194">
        <f t="shared" si="264"/>
        <v>0</v>
      </c>
      <c r="J5635" s="116" t="s">
        <v>10120</v>
      </c>
      <c r="K5635" s="116" t="s">
        <v>10121</v>
      </c>
      <c r="L5635" s="197">
        <v>45889</v>
      </c>
      <c r="M5635" s="116"/>
      <c r="N5635" s="197">
        <v>45890</v>
      </c>
      <c r="O5635" s="388">
        <f t="shared" si="265"/>
        <v>28530.25</v>
      </c>
      <c r="P5635" s="339">
        <f t="shared" si="266"/>
        <v>0</v>
      </c>
    </row>
    <row r="5636" spans="1:16" hidden="1" x14ac:dyDescent="0.25">
      <c r="A5636" s="116">
        <v>142823</v>
      </c>
      <c r="B5636" s="116">
        <v>2</v>
      </c>
      <c r="C5636" s="116">
        <v>1016100560</v>
      </c>
      <c r="D5636" s="116" t="s">
        <v>10378</v>
      </c>
      <c r="E5636" s="339">
        <v>436110</v>
      </c>
      <c r="F5636" s="194">
        <v>15</v>
      </c>
      <c r="G5636" s="194">
        <f>6+9</f>
        <v>15</v>
      </c>
      <c r="H5636" s="194" t="s">
        <v>10119</v>
      </c>
      <c r="I5636" s="194">
        <f t="shared" si="264"/>
        <v>0</v>
      </c>
      <c r="J5636" s="116" t="s">
        <v>10120</v>
      </c>
      <c r="K5636" s="116" t="s">
        <v>10121</v>
      </c>
      <c r="L5636" s="197">
        <v>45889</v>
      </c>
      <c r="M5636" s="116" t="s">
        <v>16331</v>
      </c>
      <c r="N5636" s="197">
        <v>45895</v>
      </c>
      <c r="O5636" s="388">
        <f t="shared" si="265"/>
        <v>29074</v>
      </c>
      <c r="P5636" s="339">
        <f t="shared" si="266"/>
        <v>0</v>
      </c>
    </row>
    <row r="5637" spans="1:16" hidden="1" x14ac:dyDescent="0.25">
      <c r="A5637" s="116">
        <v>142823</v>
      </c>
      <c r="B5637" s="116">
        <v>3</v>
      </c>
      <c r="C5637" s="116">
        <v>1016101000</v>
      </c>
      <c r="D5637" s="116" t="s">
        <v>10377</v>
      </c>
      <c r="E5637" s="339">
        <v>133072</v>
      </c>
      <c r="F5637" s="194">
        <v>4</v>
      </c>
      <c r="G5637" s="194">
        <v>4</v>
      </c>
      <c r="H5637" s="194" t="s">
        <v>10119</v>
      </c>
      <c r="I5637" s="194">
        <f t="shared" si="264"/>
        <v>0</v>
      </c>
      <c r="J5637" s="116" t="s">
        <v>10120</v>
      </c>
      <c r="K5637" s="116" t="s">
        <v>10121</v>
      </c>
      <c r="L5637" s="197">
        <v>45889</v>
      </c>
      <c r="M5637" s="116"/>
      <c r="N5637" s="197">
        <v>45895</v>
      </c>
      <c r="O5637" s="388">
        <f t="shared" si="265"/>
        <v>33268</v>
      </c>
      <c r="P5637" s="339">
        <f t="shared" si="266"/>
        <v>0</v>
      </c>
    </row>
    <row r="5638" spans="1:16" hidden="1" x14ac:dyDescent="0.25">
      <c r="A5638" s="116">
        <v>142823</v>
      </c>
      <c r="B5638" s="116">
        <v>4</v>
      </c>
      <c r="C5638" s="116">
        <v>1016101370</v>
      </c>
      <c r="D5638" s="116" t="s">
        <v>16156</v>
      </c>
      <c r="E5638" s="339">
        <v>20100</v>
      </c>
      <c r="F5638" s="194">
        <v>10</v>
      </c>
      <c r="G5638" s="194">
        <f>6+4</f>
        <v>10</v>
      </c>
      <c r="H5638" s="194" t="s">
        <v>10119</v>
      </c>
      <c r="I5638" s="194">
        <f t="shared" si="264"/>
        <v>0</v>
      </c>
      <c r="J5638" s="116" t="s">
        <v>10120</v>
      </c>
      <c r="K5638" s="116" t="s">
        <v>10121</v>
      </c>
      <c r="L5638" s="197">
        <v>45889</v>
      </c>
      <c r="M5638" s="116" t="s">
        <v>16437</v>
      </c>
      <c r="N5638" s="197">
        <v>45908</v>
      </c>
      <c r="O5638" s="388">
        <f t="shared" si="265"/>
        <v>2010</v>
      </c>
      <c r="P5638" s="339">
        <f t="shared" si="266"/>
        <v>0</v>
      </c>
    </row>
    <row r="5639" spans="1:16" hidden="1" x14ac:dyDescent="0.25">
      <c r="A5639" s="116">
        <v>142823</v>
      </c>
      <c r="B5639" s="116">
        <v>5</v>
      </c>
      <c r="C5639" s="116">
        <v>1022102360</v>
      </c>
      <c r="D5639" s="116" t="s">
        <v>11170</v>
      </c>
      <c r="E5639" s="339">
        <v>4519.92</v>
      </c>
      <c r="F5639" s="194">
        <v>6</v>
      </c>
      <c r="G5639" s="194">
        <v>6</v>
      </c>
      <c r="H5639" s="194" t="s">
        <v>10119</v>
      </c>
      <c r="I5639" s="194">
        <f t="shared" si="264"/>
        <v>0</v>
      </c>
      <c r="J5639" s="116" t="s">
        <v>10120</v>
      </c>
      <c r="K5639" s="116" t="s">
        <v>10121</v>
      </c>
      <c r="L5639" s="197">
        <v>45889</v>
      </c>
      <c r="M5639" s="116"/>
      <c r="N5639" s="197">
        <v>45890</v>
      </c>
      <c r="O5639" s="388">
        <f t="shared" si="265"/>
        <v>753.32</v>
      </c>
      <c r="P5639" s="339">
        <f t="shared" si="266"/>
        <v>0</v>
      </c>
    </row>
    <row r="5640" spans="1:16" hidden="1" x14ac:dyDescent="0.25">
      <c r="A5640" s="116">
        <v>142848</v>
      </c>
      <c r="B5640" s="116">
        <v>1</v>
      </c>
      <c r="C5640" s="116">
        <v>1519101800</v>
      </c>
      <c r="D5640" s="116" t="s">
        <v>16037</v>
      </c>
      <c r="E5640" s="339">
        <v>216000</v>
      </c>
      <c r="F5640" s="194">
        <v>2</v>
      </c>
      <c r="G5640" s="194">
        <v>2</v>
      </c>
      <c r="H5640" s="194" t="s">
        <v>10119</v>
      </c>
      <c r="I5640" s="194">
        <f t="shared" si="264"/>
        <v>0</v>
      </c>
      <c r="J5640" s="116" t="s">
        <v>10126</v>
      </c>
      <c r="K5640" s="116" t="s">
        <v>15310</v>
      </c>
      <c r="L5640" s="197">
        <v>45891</v>
      </c>
      <c r="M5640" s="116"/>
      <c r="N5640" s="197">
        <v>45916</v>
      </c>
      <c r="O5640" s="388">
        <f t="shared" si="265"/>
        <v>108000</v>
      </c>
      <c r="P5640" s="339">
        <f t="shared" si="266"/>
        <v>0</v>
      </c>
    </row>
    <row r="5641" spans="1:16" hidden="1" x14ac:dyDescent="0.25">
      <c r="A5641" s="116">
        <v>142957</v>
      </c>
      <c r="B5641" s="116">
        <v>1</v>
      </c>
      <c r="C5641" s="116">
        <v>1022103750</v>
      </c>
      <c r="D5641" s="116" t="s">
        <v>8803</v>
      </c>
      <c r="E5641" s="339">
        <v>28286</v>
      </c>
      <c r="F5641" s="194">
        <v>1</v>
      </c>
      <c r="G5641" s="194">
        <v>1</v>
      </c>
      <c r="H5641" s="194" t="s">
        <v>10119</v>
      </c>
      <c r="I5641" s="194">
        <f t="shared" si="264"/>
        <v>0</v>
      </c>
      <c r="J5641" s="116" t="s">
        <v>10120</v>
      </c>
      <c r="K5641" s="116" t="s">
        <v>10121</v>
      </c>
      <c r="L5641" s="197">
        <v>45894</v>
      </c>
      <c r="M5641" s="116"/>
      <c r="N5641" s="197">
        <v>45894</v>
      </c>
      <c r="O5641" s="388">
        <f t="shared" si="265"/>
        <v>28286</v>
      </c>
      <c r="P5641" s="339">
        <f t="shared" si="266"/>
        <v>0</v>
      </c>
    </row>
    <row r="5642" spans="1:16" hidden="1" x14ac:dyDescent="0.25">
      <c r="A5642" s="116">
        <v>142962</v>
      </c>
      <c r="B5642" s="116">
        <v>1</v>
      </c>
      <c r="C5642" s="116">
        <v>1113101940</v>
      </c>
      <c r="D5642" s="116" t="s">
        <v>8053</v>
      </c>
      <c r="E5642" s="339">
        <v>8555</v>
      </c>
      <c r="F5642" s="194">
        <v>1</v>
      </c>
      <c r="G5642" s="194">
        <v>1</v>
      </c>
      <c r="H5642" s="194" t="s">
        <v>10119</v>
      </c>
      <c r="I5642" s="194">
        <f t="shared" si="264"/>
        <v>0</v>
      </c>
      <c r="J5642" s="116" t="s">
        <v>10120</v>
      </c>
      <c r="K5642" s="116" t="s">
        <v>10121</v>
      </c>
      <c r="L5642" s="197">
        <v>45894</v>
      </c>
      <c r="M5642" s="116"/>
      <c r="N5642" s="197">
        <v>45894</v>
      </c>
      <c r="O5642" s="388">
        <f t="shared" si="265"/>
        <v>8555</v>
      </c>
      <c r="P5642" s="339">
        <f t="shared" si="266"/>
        <v>0</v>
      </c>
    </row>
    <row r="5643" spans="1:16" hidden="1" x14ac:dyDescent="0.25">
      <c r="A5643" s="116">
        <v>142962</v>
      </c>
      <c r="B5643" s="116">
        <v>2</v>
      </c>
      <c r="C5643" s="116">
        <v>1113101950</v>
      </c>
      <c r="D5643" s="116" t="s">
        <v>8195</v>
      </c>
      <c r="E5643" s="339">
        <v>9270</v>
      </c>
      <c r="F5643" s="194">
        <v>1</v>
      </c>
      <c r="G5643" s="194">
        <v>1</v>
      </c>
      <c r="H5643" s="194" t="s">
        <v>10119</v>
      </c>
      <c r="I5643" s="194">
        <f t="shared" si="264"/>
        <v>0</v>
      </c>
      <c r="J5643" s="116" t="s">
        <v>10120</v>
      </c>
      <c r="K5643" s="116" t="s">
        <v>10121</v>
      </c>
      <c r="L5643" s="197">
        <v>45894</v>
      </c>
      <c r="M5643" s="116"/>
      <c r="N5643" s="197">
        <v>45894</v>
      </c>
      <c r="O5643" s="388">
        <f t="shared" si="265"/>
        <v>9270</v>
      </c>
      <c r="P5643" s="339">
        <f t="shared" si="266"/>
        <v>0</v>
      </c>
    </row>
    <row r="5644" spans="1:16" hidden="1" x14ac:dyDescent="0.25">
      <c r="A5644" s="116">
        <v>142968</v>
      </c>
      <c r="B5644" s="116">
        <v>5</v>
      </c>
      <c r="C5644" s="116">
        <v>1012100120</v>
      </c>
      <c r="D5644" s="116" t="s">
        <v>10492</v>
      </c>
      <c r="E5644" s="339">
        <v>390000</v>
      </c>
      <c r="F5644" s="194">
        <v>15</v>
      </c>
      <c r="G5644" s="194">
        <f>9+6</f>
        <v>15</v>
      </c>
      <c r="H5644" s="194" t="s">
        <v>10119</v>
      </c>
      <c r="I5644" s="194">
        <f t="shared" si="264"/>
        <v>0</v>
      </c>
      <c r="J5644" s="116" t="s">
        <v>10120</v>
      </c>
      <c r="K5644" s="116" t="s">
        <v>10121</v>
      </c>
      <c r="L5644" s="197">
        <v>45891</v>
      </c>
      <c r="M5644" s="116" t="s">
        <v>16560</v>
      </c>
      <c r="N5644" s="197">
        <v>45916</v>
      </c>
      <c r="O5644" s="388">
        <f t="shared" si="265"/>
        <v>26000</v>
      </c>
      <c r="P5644" s="339">
        <f t="shared" si="266"/>
        <v>0</v>
      </c>
    </row>
    <row r="5645" spans="1:16" hidden="1" x14ac:dyDescent="0.25">
      <c r="A5645" s="116">
        <v>142968</v>
      </c>
      <c r="B5645" s="116">
        <v>4</v>
      </c>
      <c r="C5645" s="116">
        <v>1022101300</v>
      </c>
      <c r="D5645" s="116" t="s">
        <v>10363</v>
      </c>
      <c r="E5645" s="339">
        <v>12400</v>
      </c>
      <c r="F5645" s="194">
        <v>2</v>
      </c>
      <c r="G5645" s="194">
        <v>2</v>
      </c>
      <c r="H5645" s="194" t="s">
        <v>10119</v>
      </c>
      <c r="I5645" s="194">
        <f t="shared" si="264"/>
        <v>0</v>
      </c>
      <c r="J5645" s="116" t="s">
        <v>10120</v>
      </c>
      <c r="K5645" s="116" t="s">
        <v>10121</v>
      </c>
      <c r="L5645" s="197">
        <v>45891</v>
      </c>
      <c r="M5645" s="116"/>
      <c r="N5645" s="197">
        <v>45894</v>
      </c>
      <c r="O5645" s="388">
        <f t="shared" si="265"/>
        <v>6200</v>
      </c>
      <c r="P5645" s="339">
        <f t="shared" si="266"/>
        <v>0</v>
      </c>
    </row>
    <row r="5646" spans="1:16" hidden="1" x14ac:dyDescent="0.25">
      <c r="A5646" s="116">
        <v>142968</v>
      </c>
      <c r="B5646" s="116">
        <v>1</v>
      </c>
      <c r="C5646" s="116">
        <v>1022103940</v>
      </c>
      <c r="D5646" s="116" t="s">
        <v>9155</v>
      </c>
      <c r="E5646" s="339">
        <v>41600</v>
      </c>
      <c r="F5646" s="194">
        <v>8</v>
      </c>
      <c r="G5646" s="194">
        <v>8</v>
      </c>
      <c r="H5646" s="194" t="s">
        <v>10119</v>
      </c>
      <c r="I5646" s="194">
        <f t="shared" si="264"/>
        <v>0</v>
      </c>
      <c r="J5646" s="116" t="s">
        <v>10120</v>
      </c>
      <c r="K5646" s="116" t="s">
        <v>10121</v>
      </c>
      <c r="L5646" s="197">
        <v>45891</v>
      </c>
      <c r="M5646" s="116"/>
      <c r="N5646" s="197">
        <v>45894</v>
      </c>
      <c r="O5646" s="388">
        <f t="shared" si="265"/>
        <v>5200</v>
      </c>
      <c r="P5646" s="339">
        <f t="shared" si="266"/>
        <v>0</v>
      </c>
    </row>
    <row r="5647" spans="1:16" hidden="1" x14ac:dyDescent="0.25">
      <c r="A5647" s="116">
        <v>142968</v>
      </c>
      <c r="B5647" s="116">
        <v>2</v>
      </c>
      <c r="C5647" s="116">
        <v>1022103950</v>
      </c>
      <c r="D5647" s="116" t="s">
        <v>17449</v>
      </c>
      <c r="E5647" s="339">
        <v>10400</v>
      </c>
      <c r="F5647" s="194">
        <v>2</v>
      </c>
      <c r="G5647" s="194">
        <v>2</v>
      </c>
      <c r="H5647" s="194" t="s">
        <v>10119</v>
      </c>
      <c r="I5647" s="194">
        <f t="shared" si="264"/>
        <v>0</v>
      </c>
      <c r="J5647" s="116" t="s">
        <v>10120</v>
      </c>
      <c r="K5647" s="116" t="s">
        <v>10121</v>
      </c>
      <c r="L5647" s="197">
        <v>45891</v>
      </c>
      <c r="M5647" s="116"/>
      <c r="N5647" s="197">
        <v>45894</v>
      </c>
      <c r="O5647" s="388">
        <f t="shared" si="265"/>
        <v>5200</v>
      </c>
      <c r="P5647" s="339">
        <f t="shared" si="266"/>
        <v>0</v>
      </c>
    </row>
    <row r="5648" spans="1:16" hidden="1" x14ac:dyDescent="0.25">
      <c r="A5648" s="116">
        <v>142968</v>
      </c>
      <c r="B5648" s="116">
        <v>3</v>
      </c>
      <c r="C5648" s="116">
        <v>1022103970</v>
      </c>
      <c r="D5648" s="116" t="s">
        <v>10345</v>
      </c>
      <c r="E5648" s="339">
        <v>41600</v>
      </c>
      <c r="F5648" s="194">
        <v>8</v>
      </c>
      <c r="G5648" s="194">
        <v>8</v>
      </c>
      <c r="H5648" s="194" t="s">
        <v>10119</v>
      </c>
      <c r="I5648" s="194">
        <f t="shared" si="264"/>
        <v>0</v>
      </c>
      <c r="J5648" s="116" t="s">
        <v>10120</v>
      </c>
      <c r="K5648" s="116" t="s">
        <v>10121</v>
      </c>
      <c r="L5648" s="197">
        <v>45891</v>
      </c>
      <c r="M5648" s="116"/>
      <c r="N5648" s="197">
        <v>45894</v>
      </c>
      <c r="O5648" s="388">
        <f t="shared" si="265"/>
        <v>5200</v>
      </c>
      <c r="P5648" s="339">
        <f t="shared" si="266"/>
        <v>0</v>
      </c>
    </row>
    <row r="5649" spans="1:16" hidden="1" x14ac:dyDescent="0.25">
      <c r="A5649" s="116">
        <v>142968</v>
      </c>
      <c r="B5649" s="116">
        <v>6</v>
      </c>
      <c r="C5649" s="116">
        <v>1526118460</v>
      </c>
      <c r="D5649" s="116" t="s">
        <v>17860</v>
      </c>
      <c r="E5649" s="339">
        <v>313962.40000000002</v>
      </c>
      <c r="F5649" s="194">
        <v>4</v>
      </c>
      <c r="G5649" s="194">
        <v>4</v>
      </c>
      <c r="H5649" s="194" t="s">
        <v>10119</v>
      </c>
      <c r="I5649" s="194">
        <f t="shared" si="264"/>
        <v>0</v>
      </c>
      <c r="J5649" s="116" t="s">
        <v>10120</v>
      </c>
      <c r="K5649" s="116" t="s">
        <v>10121</v>
      </c>
      <c r="L5649" s="197">
        <v>45891</v>
      </c>
      <c r="M5649" s="116" t="s">
        <v>16308</v>
      </c>
      <c r="N5649" s="197">
        <v>45897</v>
      </c>
      <c r="O5649" s="388">
        <f t="shared" si="265"/>
        <v>78490.600000000006</v>
      </c>
      <c r="P5649" s="339">
        <f t="shared" si="266"/>
        <v>0</v>
      </c>
    </row>
    <row r="5650" spans="1:16" hidden="1" x14ac:dyDescent="0.25">
      <c r="A5650" s="116">
        <v>142968</v>
      </c>
      <c r="B5650" s="116">
        <v>7</v>
      </c>
      <c r="C5650" s="116">
        <v>1526118470</v>
      </c>
      <c r="D5650" s="116" t="s">
        <v>17861</v>
      </c>
      <c r="E5650" s="339">
        <v>345381.2</v>
      </c>
      <c r="F5650" s="194">
        <v>4</v>
      </c>
      <c r="G5650" s="194">
        <v>4</v>
      </c>
      <c r="H5650" s="194" t="s">
        <v>10119</v>
      </c>
      <c r="I5650" s="194">
        <f t="shared" si="264"/>
        <v>0</v>
      </c>
      <c r="J5650" s="116" t="s">
        <v>10120</v>
      </c>
      <c r="K5650" s="116" t="s">
        <v>10121</v>
      </c>
      <c r="L5650" s="197">
        <v>45891</v>
      </c>
      <c r="M5650" s="116" t="s">
        <v>16308</v>
      </c>
      <c r="N5650" s="197">
        <v>45897</v>
      </c>
      <c r="O5650" s="388">
        <f t="shared" si="265"/>
        <v>86345.3</v>
      </c>
      <c r="P5650" s="339">
        <f t="shared" si="266"/>
        <v>0</v>
      </c>
    </row>
    <row r="5651" spans="1:16" hidden="1" x14ac:dyDescent="0.25">
      <c r="A5651" s="116">
        <v>142968</v>
      </c>
      <c r="B5651" s="116">
        <v>8</v>
      </c>
      <c r="C5651" s="116">
        <v>1526118480</v>
      </c>
      <c r="D5651" s="116" t="s">
        <v>17862</v>
      </c>
      <c r="E5651" s="339">
        <v>350524.4</v>
      </c>
      <c r="F5651" s="194">
        <v>4</v>
      </c>
      <c r="G5651" s="194">
        <v>4</v>
      </c>
      <c r="H5651" s="194" t="s">
        <v>10119</v>
      </c>
      <c r="I5651" s="194">
        <f t="shared" si="264"/>
        <v>0</v>
      </c>
      <c r="J5651" s="116" t="s">
        <v>10120</v>
      </c>
      <c r="K5651" s="116" t="s">
        <v>10121</v>
      </c>
      <c r="L5651" s="197">
        <v>45891</v>
      </c>
      <c r="M5651" s="116" t="s">
        <v>16308</v>
      </c>
      <c r="N5651" s="197">
        <v>45897</v>
      </c>
      <c r="O5651" s="388">
        <f t="shared" si="265"/>
        <v>87631.1</v>
      </c>
      <c r="P5651" s="339">
        <f t="shared" si="266"/>
        <v>0</v>
      </c>
    </row>
    <row r="5652" spans="1:16" hidden="1" x14ac:dyDescent="0.25">
      <c r="A5652" s="116">
        <v>142968</v>
      </c>
      <c r="B5652" s="116">
        <v>9</v>
      </c>
      <c r="C5652" s="116">
        <v>1526118490</v>
      </c>
      <c r="D5652" s="116" t="s">
        <v>17863</v>
      </c>
      <c r="E5652" s="339">
        <v>128320.8</v>
      </c>
      <c r="F5652" s="194">
        <v>4</v>
      </c>
      <c r="G5652" s="194">
        <v>4</v>
      </c>
      <c r="H5652" s="194" t="s">
        <v>10119</v>
      </c>
      <c r="I5652" s="194">
        <f t="shared" si="264"/>
        <v>0</v>
      </c>
      <c r="J5652" s="116" t="s">
        <v>10120</v>
      </c>
      <c r="K5652" s="116" t="s">
        <v>10121</v>
      </c>
      <c r="L5652" s="197">
        <v>45891</v>
      </c>
      <c r="M5652" s="116" t="s">
        <v>16308</v>
      </c>
      <c r="N5652" s="197">
        <v>45897</v>
      </c>
      <c r="O5652" s="388">
        <f t="shared" si="265"/>
        <v>32080.2</v>
      </c>
      <c r="P5652" s="339">
        <f t="shared" si="266"/>
        <v>0</v>
      </c>
    </row>
    <row r="5653" spans="1:16" hidden="1" x14ac:dyDescent="0.25">
      <c r="A5653" s="116">
        <v>142969</v>
      </c>
      <c r="B5653" s="116">
        <v>1</v>
      </c>
      <c r="C5653" s="116">
        <v>1022103750</v>
      </c>
      <c r="D5653" s="116" t="s">
        <v>8803</v>
      </c>
      <c r="E5653" s="339">
        <v>84857.82</v>
      </c>
      <c r="F5653" s="194">
        <v>3</v>
      </c>
      <c r="G5653" s="194">
        <v>3</v>
      </c>
      <c r="H5653" s="194" t="s">
        <v>10119</v>
      </c>
      <c r="I5653" s="194">
        <f t="shared" si="264"/>
        <v>0</v>
      </c>
      <c r="J5653" s="116" t="s">
        <v>10126</v>
      </c>
      <c r="K5653" s="116" t="s">
        <v>15457</v>
      </c>
      <c r="L5653" s="197">
        <v>45894</v>
      </c>
      <c r="M5653" s="116"/>
      <c r="N5653" s="197">
        <v>45894</v>
      </c>
      <c r="O5653" s="388">
        <f t="shared" si="265"/>
        <v>28285.940000000002</v>
      </c>
      <c r="P5653" s="339">
        <f t="shared" si="266"/>
        <v>0</v>
      </c>
    </row>
    <row r="5654" spans="1:16" hidden="1" x14ac:dyDescent="0.25">
      <c r="A5654" s="116">
        <v>142988</v>
      </c>
      <c r="B5654" s="116">
        <v>11</v>
      </c>
      <c r="C5654" s="116">
        <v>1011100040</v>
      </c>
      <c r="D5654" s="116" t="s">
        <v>10481</v>
      </c>
      <c r="E5654" s="339">
        <v>58000</v>
      </c>
      <c r="F5654" s="194">
        <v>40</v>
      </c>
      <c r="G5654" s="194">
        <v>40</v>
      </c>
      <c r="H5654" s="194" t="s">
        <v>10119</v>
      </c>
      <c r="I5654" s="194">
        <f t="shared" si="264"/>
        <v>0</v>
      </c>
      <c r="J5654" s="116" t="s">
        <v>10126</v>
      </c>
      <c r="K5654" s="116" t="s">
        <v>16306</v>
      </c>
      <c r="L5654" s="197">
        <v>45898</v>
      </c>
      <c r="M5654" s="116"/>
      <c r="N5654" s="197">
        <v>45901</v>
      </c>
      <c r="O5654" s="388">
        <f t="shared" si="265"/>
        <v>1450</v>
      </c>
      <c r="P5654" s="339">
        <f t="shared" si="266"/>
        <v>0</v>
      </c>
    </row>
    <row r="5655" spans="1:16" hidden="1" x14ac:dyDescent="0.25">
      <c r="A5655" s="116">
        <v>142988</v>
      </c>
      <c r="B5655" s="116">
        <v>7</v>
      </c>
      <c r="C5655" s="116">
        <v>1011100940</v>
      </c>
      <c r="D5655" s="116" t="s">
        <v>10652</v>
      </c>
      <c r="E5655" s="339">
        <v>107500</v>
      </c>
      <c r="F5655" s="194">
        <v>5</v>
      </c>
      <c r="G5655" s="194">
        <v>5</v>
      </c>
      <c r="H5655" s="194" t="s">
        <v>10119</v>
      </c>
      <c r="I5655" s="194">
        <f t="shared" si="264"/>
        <v>0</v>
      </c>
      <c r="J5655" s="116" t="s">
        <v>10126</v>
      </c>
      <c r="K5655" s="116" t="s">
        <v>16306</v>
      </c>
      <c r="L5655" s="197">
        <v>45898</v>
      </c>
      <c r="M5655" s="116" t="s">
        <v>16373</v>
      </c>
      <c r="N5655" s="197">
        <v>45901</v>
      </c>
      <c r="O5655" s="388">
        <f t="shared" si="265"/>
        <v>21500</v>
      </c>
      <c r="P5655" s="339">
        <f t="shared" si="266"/>
        <v>0</v>
      </c>
    </row>
    <row r="5656" spans="1:16" hidden="1" x14ac:dyDescent="0.25">
      <c r="A5656" s="116">
        <v>142988</v>
      </c>
      <c r="B5656" s="116">
        <v>5</v>
      </c>
      <c r="C5656" s="116">
        <v>1013100090</v>
      </c>
      <c r="D5656" s="116" t="s">
        <v>11037</v>
      </c>
      <c r="E5656" s="339">
        <v>349890</v>
      </c>
      <c r="F5656" s="194">
        <v>1</v>
      </c>
      <c r="G5656" s="194">
        <v>1</v>
      </c>
      <c r="H5656" s="194" t="s">
        <v>10119</v>
      </c>
      <c r="I5656" s="194">
        <f t="shared" si="264"/>
        <v>0</v>
      </c>
      <c r="J5656" s="116" t="s">
        <v>10126</v>
      </c>
      <c r="K5656" s="116" t="s">
        <v>16306</v>
      </c>
      <c r="L5656" s="197">
        <v>45898</v>
      </c>
      <c r="M5656" s="116" t="s">
        <v>16373</v>
      </c>
      <c r="N5656" s="197">
        <v>45901</v>
      </c>
      <c r="O5656" s="388">
        <f t="shared" si="265"/>
        <v>349890</v>
      </c>
      <c r="P5656" s="339">
        <f t="shared" si="266"/>
        <v>0</v>
      </c>
    </row>
    <row r="5657" spans="1:16" hidden="1" x14ac:dyDescent="0.25">
      <c r="A5657" s="116">
        <v>142988</v>
      </c>
      <c r="B5657" s="116">
        <v>12</v>
      </c>
      <c r="C5657" s="116">
        <v>1015100020</v>
      </c>
      <c r="D5657" s="116" t="s">
        <v>10351</v>
      </c>
      <c r="E5657" s="339">
        <v>77499.98</v>
      </c>
      <c r="F5657" s="194">
        <v>2</v>
      </c>
      <c r="G5657" s="194">
        <v>2</v>
      </c>
      <c r="H5657" s="194" t="s">
        <v>10119</v>
      </c>
      <c r="I5657" s="194">
        <f t="shared" si="264"/>
        <v>0</v>
      </c>
      <c r="J5657" s="116" t="s">
        <v>10126</v>
      </c>
      <c r="K5657" s="116" t="s">
        <v>16306</v>
      </c>
      <c r="L5657" s="197">
        <v>45898</v>
      </c>
      <c r="M5657" s="116"/>
      <c r="N5657" s="197">
        <v>45901</v>
      </c>
      <c r="O5657" s="388">
        <f t="shared" si="265"/>
        <v>38749.99</v>
      </c>
      <c r="P5657" s="339">
        <f t="shared" si="266"/>
        <v>0</v>
      </c>
    </row>
    <row r="5658" spans="1:16" hidden="1" x14ac:dyDescent="0.25">
      <c r="A5658" s="116">
        <v>142988</v>
      </c>
      <c r="B5658" s="116">
        <v>8</v>
      </c>
      <c r="C5658" s="116">
        <v>1017102120</v>
      </c>
      <c r="D5658" s="116" t="s">
        <v>10656</v>
      </c>
      <c r="E5658" s="339">
        <v>162000</v>
      </c>
      <c r="F5658" s="194">
        <v>1</v>
      </c>
      <c r="G5658" s="194">
        <v>1</v>
      </c>
      <c r="H5658" s="194" t="s">
        <v>10119</v>
      </c>
      <c r="I5658" s="194">
        <f t="shared" si="264"/>
        <v>0</v>
      </c>
      <c r="J5658" s="116" t="s">
        <v>10126</v>
      </c>
      <c r="K5658" s="116" t="s">
        <v>16306</v>
      </c>
      <c r="L5658" s="197">
        <v>45898</v>
      </c>
      <c r="M5658" s="116" t="s">
        <v>16373</v>
      </c>
      <c r="N5658" s="197">
        <v>45901</v>
      </c>
      <c r="O5658" s="388">
        <f t="shared" si="265"/>
        <v>162000</v>
      </c>
      <c r="P5658" s="339">
        <f t="shared" si="266"/>
        <v>0</v>
      </c>
    </row>
    <row r="5659" spans="1:16" hidden="1" x14ac:dyDescent="0.25">
      <c r="A5659" s="116">
        <v>142988</v>
      </c>
      <c r="B5659" s="116">
        <v>6</v>
      </c>
      <c r="C5659" s="116">
        <v>1026100080</v>
      </c>
      <c r="D5659" s="116" t="s">
        <v>17456</v>
      </c>
      <c r="E5659" s="339">
        <v>194670</v>
      </c>
      <c r="F5659" s="194">
        <v>3</v>
      </c>
      <c r="G5659" s="194">
        <v>3</v>
      </c>
      <c r="H5659" s="194" t="s">
        <v>10119</v>
      </c>
      <c r="I5659" s="194">
        <f t="shared" si="264"/>
        <v>0</v>
      </c>
      <c r="J5659" s="116" t="s">
        <v>10126</v>
      </c>
      <c r="K5659" s="116" t="s">
        <v>16306</v>
      </c>
      <c r="L5659" s="197">
        <v>45898</v>
      </c>
      <c r="M5659" s="116" t="s">
        <v>16373</v>
      </c>
      <c r="N5659" s="197">
        <v>45901</v>
      </c>
      <c r="O5659" s="388">
        <f t="shared" si="265"/>
        <v>64890</v>
      </c>
      <c r="P5659" s="339">
        <f t="shared" si="266"/>
        <v>0</v>
      </c>
    </row>
    <row r="5660" spans="1:16" hidden="1" x14ac:dyDescent="0.25">
      <c r="A5660" s="116">
        <v>142988</v>
      </c>
      <c r="B5660" s="116">
        <v>4</v>
      </c>
      <c r="C5660" s="116">
        <v>1027100250</v>
      </c>
      <c r="D5660" s="116" t="s">
        <v>10840</v>
      </c>
      <c r="E5660" s="339">
        <v>979800</v>
      </c>
      <c r="F5660" s="194">
        <v>2</v>
      </c>
      <c r="G5660" s="194">
        <v>2</v>
      </c>
      <c r="H5660" s="194" t="s">
        <v>10119</v>
      </c>
      <c r="I5660" s="194">
        <f t="shared" si="264"/>
        <v>0</v>
      </c>
      <c r="J5660" s="116" t="s">
        <v>10126</v>
      </c>
      <c r="K5660" s="116" t="s">
        <v>16306</v>
      </c>
      <c r="L5660" s="197">
        <v>45898</v>
      </c>
      <c r="M5660" s="116" t="s">
        <v>16373</v>
      </c>
      <c r="N5660" s="197">
        <v>45901</v>
      </c>
      <c r="O5660" s="388">
        <f t="shared" si="265"/>
        <v>489900</v>
      </c>
      <c r="P5660" s="339">
        <f t="shared" si="266"/>
        <v>0</v>
      </c>
    </row>
    <row r="5661" spans="1:16" hidden="1" x14ac:dyDescent="0.25">
      <c r="A5661" s="116">
        <v>142988</v>
      </c>
      <c r="B5661" s="116">
        <v>9</v>
      </c>
      <c r="C5661" s="116">
        <v>1110101800</v>
      </c>
      <c r="D5661" s="116" t="s">
        <v>16165</v>
      </c>
      <c r="E5661" s="339">
        <v>3440435</v>
      </c>
      <c r="F5661" s="194">
        <v>1</v>
      </c>
      <c r="G5661" s="194">
        <v>1</v>
      </c>
      <c r="H5661" s="194" t="s">
        <v>10119</v>
      </c>
      <c r="I5661" s="194">
        <f t="shared" si="264"/>
        <v>0</v>
      </c>
      <c r="J5661" s="116" t="s">
        <v>10126</v>
      </c>
      <c r="K5661" s="116" t="s">
        <v>16306</v>
      </c>
      <c r="L5661" s="197">
        <v>45898</v>
      </c>
      <c r="M5661" s="116" t="s">
        <v>16393</v>
      </c>
      <c r="N5661" s="197">
        <v>45993</v>
      </c>
      <c r="O5661" s="388">
        <f t="shared" si="265"/>
        <v>3440435</v>
      </c>
      <c r="P5661" s="339">
        <f t="shared" si="266"/>
        <v>0</v>
      </c>
    </row>
    <row r="5662" spans="1:16" hidden="1" x14ac:dyDescent="0.25">
      <c r="A5662" s="116">
        <v>142988</v>
      </c>
      <c r="B5662" s="116">
        <v>10</v>
      </c>
      <c r="C5662" s="116">
        <v>1114100610</v>
      </c>
      <c r="D5662" s="116" t="s">
        <v>10353</v>
      </c>
      <c r="E5662" s="339">
        <v>436000</v>
      </c>
      <c r="F5662" s="194">
        <v>2</v>
      </c>
      <c r="G5662" s="194">
        <v>2</v>
      </c>
      <c r="H5662" s="194" t="s">
        <v>10119</v>
      </c>
      <c r="I5662" s="194">
        <f t="shared" si="264"/>
        <v>0</v>
      </c>
      <c r="J5662" s="116" t="s">
        <v>10126</v>
      </c>
      <c r="K5662" s="116" t="s">
        <v>16306</v>
      </c>
      <c r="L5662" s="197">
        <v>45898</v>
      </c>
      <c r="M5662" s="116"/>
      <c r="N5662" s="197">
        <v>45901</v>
      </c>
      <c r="O5662" s="388">
        <f t="shared" si="265"/>
        <v>218000</v>
      </c>
      <c r="P5662" s="339">
        <f t="shared" si="266"/>
        <v>0</v>
      </c>
    </row>
    <row r="5663" spans="1:16" hidden="1" x14ac:dyDescent="0.25">
      <c r="A5663" s="116">
        <v>142988</v>
      </c>
      <c r="B5663" s="116">
        <v>1</v>
      </c>
      <c r="C5663" s="116">
        <v>1123100000</v>
      </c>
      <c r="D5663" s="116" t="s">
        <v>17465</v>
      </c>
      <c r="E5663" s="339">
        <v>690025.5</v>
      </c>
      <c r="F5663" s="194">
        <v>30</v>
      </c>
      <c r="G5663" s="194">
        <v>30</v>
      </c>
      <c r="H5663" s="194" t="s">
        <v>10119</v>
      </c>
      <c r="I5663" s="194">
        <f t="shared" si="264"/>
        <v>0</v>
      </c>
      <c r="J5663" s="116" t="s">
        <v>10126</v>
      </c>
      <c r="K5663" s="116" t="s">
        <v>16306</v>
      </c>
      <c r="L5663" s="197">
        <v>45898</v>
      </c>
      <c r="M5663" s="116" t="s">
        <v>16373</v>
      </c>
      <c r="N5663" s="197">
        <v>45901</v>
      </c>
      <c r="O5663" s="388">
        <f t="shared" si="265"/>
        <v>23000.85</v>
      </c>
      <c r="P5663" s="339">
        <f t="shared" si="266"/>
        <v>0</v>
      </c>
    </row>
    <row r="5664" spans="1:16" hidden="1" x14ac:dyDescent="0.25">
      <c r="A5664" s="116">
        <v>142988</v>
      </c>
      <c r="B5664" s="116">
        <v>2</v>
      </c>
      <c r="C5664" s="116">
        <v>1513100320</v>
      </c>
      <c r="D5664" s="116" t="s">
        <v>16197</v>
      </c>
      <c r="E5664" s="339">
        <v>404879.58</v>
      </c>
      <c r="F5664" s="194">
        <v>42</v>
      </c>
      <c r="G5664" s="194">
        <v>42</v>
      </c>
      <c r="H5664" s="194" t="s">
        <v>10119</v>
      </c>
      <c r="I5664" s="194">
        <f t="shared" si="264"/>
        <v>0</v>
      </c>
      <c r="J5664" s="116" t="s">
        <v>10126</v>
      </c>
      <c r="K5664" s="116" t="s">
        <v>16306</v>
      </c>
      <c r="L5664" s="197">
        <v>45898</v>
      </c>
      <c r="M5664" s="116" t="s">
        <v>16373</v>
      </c>
      <c r="N5664" s="197">
        <v>45901</v>
      </c>
      <c r="O5664" s="388">
        <f t="shared" si="265"/>
        <v>9639.99</v>
      </c>
      <c r="P5664" s="339">
        <f t="shared" si="266"/>
        <v>0</v>
      </c>
    </row>
    <row r="5665" spans="1:16" hidden="1" x14ac:dyDescent="0.25">
      <c r="A5665" s="116">
        <v>142988</v>
      </c>
      <c r="B5665" s="116">
        <v>3</v>
      </c>
      <c r="C5665" s="116">
        <v>1519101810</v>
      </c>
      <c r="D5665" s="116" t="s">
        <v>11299</v>
      </c>
      <c r="E5665" s="339">
        <v>172926.6</v>
      </c>
      <c r="F5665" s="194">
        <v>6</v>
      </c>
      <c r="G5665" s="194">
        <v>6</v>
      </c>
      <c r="H5665" s="194" t="s">
        <v>10119</v>
      </c>
      <c r="I5665" s="194">
        <f t="shared" si="264"/>
        <v>0</v>
      </c>
      <c r="J5665" s="116" t="s">
        <v>10126</v>
      </c>
      <c r="K5665" s="116" t="s">
        <v>16306</v>
      </c>
      <c r="L5665" s="197">
        <v>45898</v>
      </c>
      <c r="M5665" s="116" t="s">
        <v>16373</v>
      </c>
      <c r="N5665" s="197">
        <v>45901</v>
      </c>
      <c r="O5665" s="388">
        <f t="shared" si="265"/>
        <v>28821.100000000002</v>
      </c>
      <c r="P5665" s="339">
        <f t="shared" si="266"/>
        <v>0</v>
      </c>
    </row>
    <row r="5666" spans="1:16" hidden="1" x14ac:dyDescent="0.25">
      <c r="A5666" s="116">
        <v>142989</v>
      </c>
      <c r="B5666" s="116">
        <v>20</v>
      </c>
      <c r="C5666" s="116">
        <v>1010100140</v>
      </c>
      <c r="D5666" s="116" t="s">
        <v>12113</v>
      </c>
      <c r="E5666" s="339">
        <v>32320</v>
      </c>
      <c r="F5666" s="194">
        <v>10</v>
      </c>
      <c r="G5666" s="194">
        <v>10</v>
      </c>
      <c r="H5666" s="194" t="s">
        <v>10119</v>
      </c>
      <c r="I5666" s="194">
        <f t="shared" si="264"/>
        <v>0</v>
      </c>
      <c r="J5666" s="116" t="s">
        <v>10126</v>
      </c>
      <c r="K5666" s="116" t="s">
        <v>16306</v>
      </c>
      <c r="L5666" s="197">
        <v>45894</v>
      </c>
      <c r="M5666" s="116"/>
      <c r="N5666" s="197">
        <v>45902</v>
      </c>
      <c r="O5666" s="388">
        <f t="shared" si="265"/>
        <v>3232</v>
      </c>
      <c r="P5666" s="339">
        <f t="shared" si="266"/>
        <v>0</v>
      </c>
    </row>
    <row r="5667" spans="1:16" hidden="1" x14ac:dyDescent="0.25">
      <c r="A5667" s="116">
        <v>142989</v>
      </c>
      <c r="B5667" s="116">
        <v>19</v>
      </c>
      <c r="C5667" s="116">
        <v>1010102030</v>
      </c>
      <c r="D5667" s="116" t="s">
        <v>15130</v>
      </c>
      <c r="E5667" s="339">
        <v>32530.75</v>
      </c>
      <c r="F5667" s="194">
        <v>25</v>
      </c>
      <c r="G5667" s="194">
        <v>25</v>
      </c>
      <c r="H5667" s="194" t="s">
        <v>10119</v>
      </c>
      <c r="I5667" s="194">
        <f t="shared" si="264"/>
        <v>0</v>
      </c>
      <c r="J5667" s="116" t="s">
        <v>10126</v>
      </c>
      <c r="K5667" s="116" t="s">
        <v>16306</v>
      </c>
      <c r="L5667" s="197">
        <v>45894</v>
      </c>
      <c r="M5667" s="116"/>
      <c r="N5667" s="197">
        <v>45894</v>
      </c>
      <c r="O5667" s="388">
        <f t="shared" si="265"/>
        <v>1301.23</v>
      </c>
      <c r="P5667" s="339">
        <f t="shared" si="266"/>
        <v>0</v>
      </c>
    </row>
    <row r="5668" spans="1:16" hidden="1" x14ac:dyDescent="0.25">
      <c r="A5668" s="116">
        <v>142989</v>
      </c>
      <c r="B5668" s="116">
        <v>13</v>
      </c>
      <c r="C5668" s="116">
        <v>1014104530</v>
      </c>
      <c r="D5668" s="116" t="s">
        <v>10355</v>
      </c>
      <c r="E5668" s="339">
        <v>347877.12</v>
      </c>
      <c r="F5668" s="194">
        <v>12</v>
      </c>
      <c r="G5668" s="194">
        <v>12</v>
      </c>
      <c r="H5668" s="194" t="s">
        <v>10119</v>
      </c>
      <c r="I5668" s="194">
        <f t="shared" si="264"/>
        <v>0</v>
      </c>
      <c r="J5668" s="116" t="s">
        <v>10126</v>
      </c>
      <c r="K5668" s="116" t="s">
        <v>16306</v>
      </c>
      <c r="L5668" s="197">
        <v>45894</v>
      </c>
      <c r="M5668" s="116"/>
      <c r="N5668" s="197">
        <v>45894</v>
      </c>
      <c r="O5668" s="388">
        <f t="shared" si="265"/>
        <v>28989.759999999998</v>
      </c>
      <c r="P5668" s="339">
        <f t="shared" si="266"/>
        <v>0</v>
      </c>
    </row>
    <row r="5669" spans="1:16" hidden="1" x14ac:dyDescent="0.25">
      <c r="A5669" s="116">
        <v>142989</v>
      </c>
      <c r="B5669" s="116">
        <v>26</v>
      </c>
      <c r="C5669" s="116">
        <v>1016100430</v>
      </c>
      <c r="D5669" s="116" t="s">
        <v>10368</v>
      </c>
      <c r="E5669" s="339">
        <v>18500</v>
      </c>
      <c r="F5669" s="194">
        <v>10</v>
      </c>
      <c r="G5669" s="194">
        <v>10</v>
      </c>
      <c r="H5669" s="194" t="s">
        <v>10119</v>
      </c>
      <c r="I5669" s="194">
        <f t="shared" si="264"/>
        <v>0</v>
      </c>
      <c r="J5669" s="116" t="s">
        <v>10126</v>
      </c>
      <c r="K5669" s="116" t="s">
        <v>16306</v>
      </c>
      <c r="L5669" s="197">
        <v>45894</v>
      </c>
      <c r="M5669" s="116"/>
      <c r="N5669" s="197">
        <v>45908</v>
      </c>
      <c r="O5669" s="388">
        <f t="shared" si="265"/>
        <v>1850</v>
      </c>
      <c r="P5669" s="339">
        <f t="shared" si="266"/>
        <v>0</v>
      </c>
    </row>
    <row r="5670" spans="1:16" hidden="1" x14ac:dyDescent="0.25">
      <c r="A5670" s="116">
        <v>142989</v>
      </c>
      <c r="B5670" s="116">
        <v>23</v>
      </c>
      <c r="C5670" s="116">
        <v>1016101340</v>
      </c>
      <c r="D5670" s="116" t="s">
        <v>10489</v>
      </c>
      <c r="E5670" s="339">
        <v>16777.060000000001</v>
      </c>
      <c r="F5670" s="194">
        <v>2</v>
      </c>
      <c r="G5670" s="194">
        <v>2</v>
      </c>
      <c r="H5670" s="194" t="s">
        <v>10119</v>
      </c>
      <c r="I5670" s="194">
        <f t="shared" si="264"/>
        <v>0</v>
      </c>
      <c r="J5670" s="116" t="s">
        <v>10126</v>
      </c>
      <c r="K5670" s="116" t="s">
        <v>16306</v>
      </c>
      <c r="L5670" s="197">
        <v>45894</v>
      </c>
      <c r="M5670" s="116"/>
      <c r="N5670" s="197">
        <v>45894</v>
      </c>
      <c r="O5670" s="388">
        <f t="shared" si="265"/>
        <v>8388.5300000000007</v>
      </c>
      <c r="P5670" s="339">
        <f t="shared" si="266"/>
        <v>0</v>
      </c>
    </row>
    <row r="5671" spans="1:16" hidden="1" x14ac:dyDescent="0.25">
      <c r="A5671" s="116">
        <v>142989</v>
      </c>
      <c r="B5671" s="116">
        <v>17</v>
      </c>
      <c r="C5671" s="116">
        <v>1017100400</v>
      </c>
      <c r="D5671" s="116" t="s">
        <v>15459</v>
      </c>
      <c r="E5671" s="339">
        <v>69847.38</v>
      </c>
      <c r="F5671" s="194">
        <v>3</v>
      </c>
      <c r="G5671" s="194">
        <v>3</v>
      </c>
      <c r="H5671" s="194" t="s">
        <v>10119</v>
      </c>
      <c r="I5671" s="194">
        <f t="shared" si="264"/>
        <v>0</v>
      </c>
      <c r="J5671" s="116" t="s">
        <v>10126</v>
      </c>
      <c r="K5671" s="116" t="s">
        <v>16306</v>
      </c>
      <c r="L5671" s="197">
        <v>45894</v>
      </c>
      <c r="M5671" s="116"/>
      <c r="N5671" s="197">
        <v>45894</v>
      </c>
      <c r="O5671" s="388">
        <f t="shared" si="265"/>
        <v>23282.460000000003</v>
      </c>
      <c r="P5671" s="339">
        <f t="shared" si="266"/>
        <v>0</v>
      </c>
    </row>
    <row r="5672" spans="1:16" hidden="1" x14ac:dyDescent="0.25">
      <c r="A5672" s="116">
        <v>142989</v>
      </c>
      <c r="B5672" s="116">
        <v>12</v>
      </c>
      <c r="C5672" s="116">
        <v>1017100890</v>
      </c>
      <c r="D5672" s="116" t="s">
        <v>11153</v>
      </c>
      <c r="E5672" s="339">
        <v>92785</v>
      </c>
      <c r="F5672" s="194">
        <v>1</v>
      </c>
      <c r="G5672" s="194">
        <v>1</v>
      </c>
      <c r="H5672" s="194" t="s">
        <v>10119</v>
      </c>
      <c r="I5672" s="194">
        <f t="shared" si="264"/>
        <v>0</v>
      </c>
      <c r="J5672" s="116" t="s">
        <v>10126</v>
      </c>
      <c r="K5672" s="116" t="s">
        <v>16306</v>
      </c>
      <c r="L5672" s="197">
        <v>45894</v>
      </c>
      <c r="M5672" s="116"/>
      <c r="N5672" s="197">
        <v>45916</v>
      </c>
      <c r="O5672" s="388">
        <f t="shared" si="265"/>
        <v>92785</v>
      </c>
      <c r="P5672" s="339">
        <f t="shared" si="266"/>
        <v>0</v>
      </c>
    </row>
    <row r="5673" spans="1:16" hidden="1" x14ac:dyDescent="0.25">
      <c r="A5673" s="116">
        <v>142989</v>
      </c>
      <c r="B5673" s="116">
        <v>25</v>
      </c>
      <c r="C5673" s="116">
        <v>1018100000</v>
      </c>
      <c r="D5673" s="116" t="s">
        <v>10642</v>
      </c>
      <c r="E5673" s="339">
        <v>44408.7</v>
      </c>
      <c r="F5673" s="194">
        <v>5</v>
      </c>
      <c r="G5673" s="194">
        <v>5</v>
      </c>
      <c r="H5673" s="194" t="s">
        <v>10119</v>
      </c>
      <c r="I5673" s="194">
        <f t="shared" si="264"/>
        <v>0</v>
      </c>
      <c r="J5673" s="116" t="s">
        <v>10126</v>
      </c>
      <c r="K5673" s="116" t="s">
        <v>16306</v>
      </c>
      <c r="L5673" s="197">
        <v>45894</v>
      </c>
      <c r="M5673" s="116"/>
      <c r="N5673" s="197">
        <v>45894</v>
      </c>
      <c r="O5673" s="388">
        <f t="shared" si="265"/>
        <v>8881.74</v>
      </c>
      <c r="P5673" s="339">
        <f t="shared" si="266"/>
        <v>0</v>
      </c>
    </row>
    <row r="5674" spans="1:16" hidden="1" x14ac:dyDescent="0.25">
      <c r="A5674" s="116">
        <v>142989</v>
      </c>
      <c r="B5674" s="116">
        <v>24</v>
      </c>
      <c r="C5674" s="116">
        <v>1018100010</v>
      </c>
      <c r="D5674" s="116" t="s">
        <v>10356</v>
      </c>
      <c r="E5674" s="339">
        <v>26232.7</v>
      </c>
      <c r="F5674" s="194">
        <v>5</v>
      </c>
      <c r="G5674" s="194">
        <v>5</v>
      </c>
      <c r="H5674" s="194" t="s">
        <v>10119</v>
      </c>
      <c r="I5674" s="194">
        <f t="shared" si="264"/>
        <v>0</v>
      </c>
      <c r="J5674" s="116" t="s">
        <v>10126</v>
      </c>
      <c r="K5674" s="116" t="s">
        <v>16306</v>
      </c>
      <c r="L5674" s="197">
        <v>45894</v>
      </c>
      <c r="M5674" s="116"/>
      <c r="N5674" s="197">
        <v>45894</v>
      </c>
      <c r="O5674" s="388">
        <f t="shared" si="265"/>
        <v>5246.54</v>
      </c>
      <c r="P5674" s="339">
        <f t="shared" si="266"/>
        <v>0</v>
      </c>
    </row>
    <row r="5675" spans="1:16" hidden="1" x14ac:dyDescent="0.25">
      <c r="A5675" s="116">
        <v>142989</v>
      </c>
      <c r="B5675" s="116">
        <v>21</v>
      </c>
      <c r="C5675" s="116">
        <v>1018101080</v>
      </c>
      <c r="D5675" s="116" t="s">
        <v>17676</v>
      </c>
      <c r="E5675" s="339">
        <v>5244</v>
      </c>
      <c r="F5675" s="194">
        <v>3</v>
      </c>
      <c r="G5675" s="194">
        <v>3</v>
      </c>
      <c r="H5675" s="194" t="s">
        <v>10119</v>
      </c>
      <c r="I5675" s="194">
        <f t="shared" si="264"/>
        <v>0</v>
      </c>
      <c r="J5675" s="116" t="s">
        <v>10126</v>
      </c>
      <c r="K5675" s="116" t="s">
        <v>16306</v>
      </c>
      <c r="L5675" s="197">
        <v>45894</v>
      </c>
      <c r="M5675" s="116"/>
      <c r="N5675" s="197">
        <v>45894</v>
      </c>
      <c r="O5675" s="388">
        <f t="shared" si="265"/>
        <v>1748</v>
      </c>
      <c r="P5675" s="339">
        <f t="shared" si="266"/>
        <v>0</v>
      </c>
    </row>
    <row r="5676" spans="1:16" hidden="1" x14ac:dyDescent="0.25">
      <c r="A5676" s="116">
        <v>142989</v>
      </c>
      <c r="B5676" s="116">
        <v>14</v>
      </c>
      <c r="C5676" s="116">
        <v>1019100040</v>
      </c>
      <c r="D5676" s="116" t="s">
        <v>10643</v>
      </c>
      <c r="E5676" s="339">
        <v>17839.919999999998</v>
      </c>
      <c r="F5676" s="194">
        <v>6</v>
      </c>
      <c r="G5676" s="194">
        <v>6</v>
      </c>
      <c r="H5676" s="194" t="s">
        <v>10119</v>
      </c>
      <c r="I5676" s="194">
        <f t="shared" si="264"/>
        <v>0</v>
      </c>
      <c r="J5676" s="116" t="s">
        <v>10126</v>
      </c>
      <c r="K5676" s="116" t="s">
        <v>16306</v>
      </c>
      <c r="L5676" s="197">
        <v>45894</v>
      </c>
      <c r="M5676" s="116"/>
      <c r="N5676" s="197">
        <v>45894</v>
      </c>
      <c r="O5676" s="388">
        <f t="shared" si="265"/>
        <v>2973.3199999999997</v>
      </c>
      <c r="P5676" s="339">
        <f t="shared" si="266"/>
        <v>0</v>
      </c>
    </row>
    <row r="5677" spans="1:16" hidden="1" x14ac:dyDescent="0.25">
      <c r="A5677" s="116">
        <v>142989</v>
      </c>
      <c r="B5677" s="116">
        <v>15</v>
      </c>
      <c r="C5677" s="116">
        <v>1019101600</v>
      </c>
      <c r="D5677" s="116" t="s">
        <v>10852</v>
      </c>
      <c r="E5677" s="339">
        <v>512600</v>
      </c>
      <c r="F5677" s="194">
        <v>20</v>
      </c>
      <c r="G5677" s="194">
        <v>20</v>
      </c>
      <c r="H5677" s="194" t="s">
        <v>10119</v>
      </c>
      <c r="I5677" s="194">
        <f t="shared" si="264"/>
        <v>0</v>
      </c>
      <c r="J5677" s="116" t="s">
        <v>10126</v>
      </c>
      <c r="K5677" s="116" t="s">
        <v>16306</v>
      </c>
      <c r="L5677" s="197">
        <v>45894</v>
      </c>
      <c r="M5677" s="116"/>
      <c r="N5677" s="197">
        <v>45894</v>
      </c>
      <c r="O5677" s="388">
        <f t="shared" si="265"/>
        <v>25630</v>
      </c>
      <c r="P5677" s="339">
        <f t="shared" si="266"/>
        <v>0</v>
      </c>
    </row>
    <row r="5678" spans="1:16" hidden="1" x14ac:dyDescent="0.25">
      <c r="A5678" s="116">
        <v>142989</v>
      </c>
      <c r="B5678" s="116">
        <v>18</v>
      </c>
      <c r="C5678" s="116">
        <v>1019101790</v>
      </c>
      <c r="D5678" s="116" t="s">
        <v>16307</v>
      </c>
      <c r="E5678" s="339">
        <v>10322.799999999999</v>
      </c>
      <c r="F5678" s="194">
        <v>10</v>
      </c>
      <c r="G5678" s="194">
        <v>10</v>
      </c>
      <c r="H5678" s="194" t="s">
        <v>10119</v>
      </c>
      <c r="I5678" s="194">
        <f t="shared" si="264"/>
        <v>0</v>
      </c>
      <c r="J5678" s="116" t="s">
        <v>10126</v>
      </c>
      <c r="K5678" s="116" t="s">
        <v>16306</v>
      </c>
      <c r="L5678" s="197">
        <v>45894</v>
      </c>
      <c r="M5678" s="116"/>
      <c r="N5678" s="197">
        <v>45894</v>
      </c>
      <c r="O5678" s="388">
        <f t="shared" si="265"/>
        <v>1032.28</v>
      </c>
      <c r="P5678" s="339">
        <f t="shared" si="266"/>
        <v>0</v>
      </c>
    </row>
    <row r="5679" spans="1:16" hidden="1" x14ac:dyDescent="0.25">
      <c r="A5679" s="116">
        <v>142989</v>
      </c>
      <c r="B5679" s="116">
        <v>11</v>
      </c>
      <c r="C5679" s="116">
        <v>1023100340</v>
      </c>
      <c r="D5679" s="116" t="s">
        <v>10969</v>
      </c>
      <c r="E5679" s="339">
        <v>73560</v>
      </c>
      <c r="F5679" s="194">
        <v>4</v>
      </c>
      <c r="G5679" s="194">
        <v>4</v>
      </c>
      <c r="H5679" s="194" t="s">
        <v>10119</v>
      </c>
      <c r="I5679" s="194">
        <f t="shared" si="264"/>
        <v>0</v>
      </c>
      <c r="J5679" s="116" t="s">
        <v>10126</v>
      </c>
      <c r="K5679" s="116" t="s">
        <v>16306</v>
      </c>
      <c r="L5679" s="197">
        <v>45894</v>
      </c>
      <c r="M5679" s="116"/>
      <c r="N5679" s="197">
        <v>45894</v>
      </c>
      <c r="O5679" s="388">
        <f t="shared" si="265"/>
        <v>18390</v>
      </c>
      <c r="P5679" s="339">
        <f t="shared" si="266"/>
        <v>0</v>
      </c>
    </row>
    <row r="5680" spans="1:16" hidden="1" x14ac:dyDescent="0.25">
      <c r="A5680" s="116">
        <v>142989</v>
      </c>
      <c r="B5680" s="116">
        <v>7</v>
      </c>
      <c r="C5680" s="116">
        <v>1118101100</v>
      </c>
      <c r="D5680" s="116" t="s">
        <v>7081</v>
      </c>
      <c r="E5680" s="339">
        <v>34638</v>
      </c>
      <c r="F5680" s="194">
        <v>1</v>
      </c>
      <c r="G5680" s="194">
        <v>1</v>
      </c>
      <c r="H5680" s="194" t="s">
        <v>10119</v>
      </c>
      <c r="I5680" s="194">
        <f t="shared" si="264"/>
        <v>0</v>
      </c>
      <c r="J5680" s="116" t="s">
        <v>10126</v>
      </c>
      <c r="K5680" s="116" t="s">
        <v>16306</v>
      </c>
      <c r="L5680" s="197">
        <v>45894</v>
      </c>
      <c r="M5680" s="116" t="s">
        <v>16309</v>
      </c>
      <c r="N5680" s="197">
        <v>45979</v>
      </c>
      <c r="O5680" s="388">
        <f t="shared" si="265"/>
        <v>34638</v>
      </c>
      <c r="P5680" s="339">
        <f t="shared" si="266"/>
        <v>0</v>
      </c>
    </row>
    <row r="5681" spans="1:16" hidden="1" x14ac:dyDescent="0.25">
      <c r="A5681" s="116">
        <v>142989</v>
      </c>
      <c r="B5681" s="116">
        <v>5</v>
      </c>
      <c r="C5681" s="116">
        <v>1210100190</v>
      </c>
      <c r="D5681" s="116" t="s">
        <v>11189</v>
      </c>
      <c r="E5681" s="339">
        <v>278081</v>
      </c>
      <c r="F5681" s="194">
        <v>1</v>
      </c>
      <c r="G5681" s="194">
        <v>1</v>
      </c>
      <c r="H5681" s="194" t="s">
        <v>10119</v>
      </c>
      <c r="I5681" s="194">
        <f t="shared" si="264"/>
        <v>0</v>
      </c>
      <c r="J5681" s="116" t="s">
        <v>10126</v>
      </c>
      <c r="K5681" s="116" t="s">
        <v>16306</v>
      </c>
      <c r="L5681" s="197">
        <v>45894</v>
      </c>
      <c r="M5681" s="116"/>
      <c r="N5681" s="197">
        <v>45923</v>
      </c>
      <c r="O5681" s="388">
        <f t="shared" si="265"/>
        <v>278081</v>
      </c>
      <c r="P5681" s="339">
        <f t="shared" si="266"/>
        <v>0</v>
      </c>
    </row>
    <row r="5682" spans="1:16" hidden="1" x14ac:dyDescent="0.25">
      <c r="A5682" s="116">
        <v>142989</v>
      </c>
      <c r="B5682" s="116">
        <v>6</v>
      </c>
      <c r="C5682" s="116">
        <v>1210100200</v>
      </c>
      <c r="D5682" s="116" t="s">
        <v>11190</v>
      </c>
      <c r="E5682" s="339">
        <v>239134</v>
      </c>
      <c r="F5682" s="194">
        <v>1</v>
      </c>
      <c r="G5682" s="194">
        <v>1</v>
      </c>
      <c r="H5682" s="194" t="s">
        <v>10119</v>
      </c>
      <c r="I5682" s="194">
        <f t="shared" si="264"/>
        <v>0</v>
      </c>
      <c r="J5682" s="116" t="s">
        <v>10126</v>
      </c>
      <c r="K5682" s="116" t="s">
        <v>16306</v>
      </c>
      <c r="L5682" s="197">
        <v>45894</v>
      </c>
      <c r="M5682" s="116"/>
      <c r="N5682" s="197">
        <v>45894</v>
      </c>
      <c r="O5682" s="388">
        <f t="shared" si="265"/>
        <v>239134</v>
      </c>
      <c r="P5682" s="339">
        <f t="shared" si="266"/>
        <v>0</v>
      </c>
    </row>
    <row r="5683" spans="1:16" hidden="1" x14ac:dyDescent="0.25">
      <c r="A5683" s="116">
        <v>142989</v>
      </c>
      <c r="B5683" s="116">
        <v>10</v>
      </c>
      <c r="C5683" s="116">
        <v>1212100040</v>
      </c>
      <c r="D5683" s="116" t="s">
        <v>17482</v>
      </c>
      <c r="E5683" s="339">
        <v>47250</v>
      </c>
      <c r="F5683" s="194">
        <v>50</v>
      </c>
      <c r="G5683" s="194">
        <v>50</v>
      </c>
      <c r="H5683" s="194" t="s">
        <v>10119</v>
      </c>
      <c r="I5683" s="194">
        <f t="shared" ref="I5683:I5746" si="267">+F5683-G5683</f>
        <v>0</v>
      </c>
      <c r="J5683" s="116" t="s">
        <v>10126</v>
      </c>
      <c r="K5683" s="116" t="s">
        <v>16306</v>
      </c>
      <c r="L5683" s="197">
        <v>45894</v>
      </c>
      <c r="M5683" s="116"/>
      <c r="N5683" s="197">
        <v>45894</v>
      </c>
      <c r="O5683" s="388">
        <f t="shared" ref="O5683:O5746" si="268">+E5683/F5683</f>
        <v>945</v>
      </c>
      <c r="P5683" s="339">
        <f t="shared" ref="P5683:P5746" si="269">+O5683*I5683</f>
        <v>0</v>
      </c>
    </row>
    <row r="5684" spans="1:16" hidden="1" x14ac:dyDescent="0.25">
      <c r="A5684" s="116">
        <v>142989</v>
      </c>
      <c r="B5684" s="116">
        <v>22</v>
      </c>
      <c r="C5684" s="116">
        <v>1219100370</v>
      </c>
      <c r="D5684" s="116" t="s">
        <v>17540</v>
      </c>
      <c r="E5684" s="339">
        <v>10313.01</v>
      </c>
      <c r="F5684" s="194">
        <v>3</v>
      </c>
      <c r="G5684" s="194">
        <v>3</v>
      </c>
      <c r="H5684" s="194" t="s">
        <v>10119</v>
      </c>
      <c r="I5684" s="194">
        <f t="shared" si="267"/>
        <v>0</v>
      </c>
      <c r="J5684" s="116" t="s">
        <v>10126</v>
      </c>
      <c r="K5684" s="116" t="s">
        <v>16306</v>
      </c>
      <c r="L5684" s="197">
        <v>45894</v>
      </c>
      <c r="M5684" s="116"/>
      <c r="N5684" s="197">
        <v>45894</v>
      </c>
      <c r="O5684" s="388">
        <f t="shared" si="268"/>
        <v>3437.67</v>
      </c>
      <c r="P5684" s="339">
        <f t="shared" si="269"/>
        <v>0</v>
      </c>
    </row>
    <row r="5685" spans="1:16" hidden="1" x14ac:dyDescent="0.25">
      <c r="A5685" s="116">
        <v>142989</v>
      </c>
      <c r="B5685" s="116">
        <v>3</v>
      </c>
      <c r="C5685" s="116">
        <v>1511100650</v>
      </c>
      <c r="D5685" s="116" t="s">
        <v>17864</v>
      </c>
      <c r="E5685" s="339">
        <v>13380</v>
      </c>
      <c r="F5685" s="194">
        <v>30</v>
      </c>
      <c r="G5685" s="194">
        <v>30</v>
      </c>
      <c r="H5685" s="194" t="s">
        <v>10119</v>
      </c>
      <c r="I5685" s="194">
        <f t="shared" si="267"/>
        <v>0</v>
      </c>
      <c r="J5685" s="116" t="s">
        <v>10126</v>
      </c>
      <c r="K5685" s="116" t="s">
        <v>16306</v>
      </c>
      <c r="L5685" s="197">
        <v>45894</v>
      </c>
      <c r="M5685" s="116"/>
      <c r="N5685" s="197">
        <v>45894</v>
      </c>
      <c r="O5685" s="388">
        <f t="shared" si="268"/>
        <v>446</v>
      </c>
      <c r="P5685" s="339">
        <f t="shared" si="269"/>
        <v>0</v>
      </c>
    </row>
    <row r="5686" spans="1:16" hidden="1" x14ac:dyDescent="0.25">
      <c r="A5686" s="116">
        <v>142989</v>
      </c>
      <c r="B5686" s="116">
        <v>2</v>
      </c>
      <c r="C5686" s="116">
        <v>1511101290</v>
      </c>
      <c r="D5686" s="116" t="s">
        <v>17524</v>
      </c>
      <c r="E5686" s="339">
        <v>29000.799999999999</v>
      </c>
      <c r="F5686" s="194">
        <v>20</v>
      </c>
      <c r="G5686" s="194">
        <f>7+13</f>
        <v>20</v>
      </c>
      <c r="H5686" s="194" t="s">
        <v>10119</v>
      </c>
      <c r="I5686" s="194">
        <f t="shared" si="267"/>
        <v>0</v>
      </c>
      <c r="J5686" s="116" t="s">
        <v>10126</v>
      </c>
      <c r="K5686" s="116" t="s">
        <v>16306</v>
      </c>
      <c r="L5686" s="197">
        <v>45894</v>
      </c>
      <c r="M5686" s="116" t="s">
        <v>16502</v>
      </c>
      <c r="N5686" s="197">
        <v>45908</v>
      </c>
      <c r="O5686" s="388">
        <f t="shared" si="268"/>
        <v>1450.04</v>
      </c>
      <c r="P5686" s="339">
        <f t="shared" si="269"/>
        <v>0</v>
      </c>
    </row>
    <row r="5687" spans="1:16" hidden="1" x14ac:dyDescent="0.25">
      <c r="A5687" s="116">
        <v>142989</v>
      </c>
      <c r="B5687" s="116">
        <v>1</v>
      </c>
      <c r="C5687" s="116">
        <v>1511102130</v>
      </c>
      <c r="D5687" s="116" t="s">
        <v>10484</v>
      </c>
      <c r="E5687" s="339">
        <v>10175.700000000001</v>
      </c>
      <c r="F5687" s="194">
        <v>10</v>
      </c>
      <c r="G5687" s="194">
        <v>10</v>
      </c>
      <c r="H5687" s="194" t="s">
        <v>10119</v>
      </c>
      <c r="I5687" s="194">
        <f t="shared" si="267"/>
        <v>0</v>
      </c>
      <c r="J5687" s="116" t="s">
        <v>10126</v>
      </c>
      <c r="K5687" s="116" t="s">
        <v>16306</v>
      </c>
      <c r="L5687" s="197">
        <v>45894</v>
      </c>
      <c r="M5687" s="116"/>
      <c r="N5687" s="197">
        <v>45894</v>
      </c>
      <c r="O5687" s="388">
        <f t="shared" si="268"/>
        <v>1017.57</v>
      </c>
      <c r="P5687" s="339">
        <f t="shared" si="269"/>
        <v>0</v>
      </c>
    </row>
    <row r="5688" spans="1:16" hidden="1" x14ac:dyDescent="0.25">
      <c r="A5688" s="116">
        <v>142989</v>
      </c>
      <c r="B5688" s="116">
        <v>9</v>
      </c>
      <c r="C5688" s="116">
        <v>1526101690</v>
      </c>
      <c r="D5688" s="116" t="s">
        <v>10357</v>
      </c>
      <c r="E5688" s="339">
        <v>72416</v>
      </c>
      <c r="F5688" s="194">
        <v>1</v>
      </c>
      <c r="G5688" s="194">
        <v>1</v>
      </c>
      <c r="H5688" s="194" t="s">
        <v>10119</v>
      </c>
      <c r="I5688" s="194">
        <f t="shared" si="267"/>
        <v>0</v>
      </c>
      <c r="J5688" s="116" t="s">
        <v>10126</v>
      </c>
      <c r="K5688" s="116" t="s">
        <v>16306</v>
      </c>
      <c r="L5688" s="197">
        <v>45894</v>
      </c>
      <c r="M5688" s="116"/>
      <c r="N5688" s="197">
        <v>45894</v>
      </c>
      <c r="O5688" s="388">
        <f t="shared" si="268"/>
        <v>72416</v>
      </c>
      <c r="P5688" s="339">
        <f t="shared" si="269"/>
        <v>0</v>
      </c>
    </row>
    <row r="5689" spans="1:16" hidden="1" x14ac:dyDescent="0.25">
      <c r="A5689" s="116">
        <v>142989</v>
      </c>
      <c r="B5689" s="116">
        <v>8</v>
      </c>
      <c r="C5689" s="116">
        <v>1526108570</v>
      </c>
      <c r="D5689" s="116" t="s">
        <v>11347</v>
      </c>
      <c r="E5689" s="339">
        <v>3521</v>
      </c>
      <c r="F5689" s="194">
        <v>1</v>
      </c>
      <c r="G5689" s="194">
        <v>1</v>
      </c>
      <c r="H5689" s="194" t="s">
        <v>10119</v>
      </c>
      <c r="I5689" s="194">
        <f t="shared" si="267"/>
        <v>0</v>
      </c>
      <c r="J5689" s="116" t="s">
        <v>10126</v>
      </c>
      <c r="K5689" s="116" t="s">
        <v>16306</v>
      </c>
      <c r="L5689" s="197">
        <v>45894</v>
      </c>
      <c r="M5689" s="116"/>
      <c r="N5689" s="197">
        <v>45894</v>
      </c>
      <c r="O5689" s="388">
        <f t="shared" si="268"/>
        <v>3521</v>
      </c>
      <c r="P5689" s="339">
        <f t="shared" si="269"/>
        <v>0</v>
      </c>
    </row>
    <row r="5690" spans="1:16" hidden="1" x14ac:dyDescent="0.25">
      <c r="A5690" s="116">
        <v>142989</v>
      </c>
      <c r="B5690" s="116">
        <v>16</v>
      </c>
      <c r="C5690" s="116">
        <v>1810101870</v>
      </c>
      <c r="D5690" s="116" t="s">
        <v>11367</v>
      </c>
      <c r="E5690" s="339">
        <v>21682.58</v>
      </c>
      <c r="F5690" s="194">
        <v>2</v>
      </c>
      <c r="G5690" s="194">
        <v>2</v>
      </c>
      <c r="H5690" s="194" t="s">
        <v>10119</v>
      </c>
      <c r="I5690" s="194">
        <f t="shared" si="267"/>
        <v>0</v>
      </c>
      <c r="J5690" s="116" t="s">
        <v>10126</v>
      </c>
      <c r="K5690" s="116" t="s">
        <v>16306</v>
      </c>
      <c r="L5690" s="197">
        <v>45894</v>
      </c>
      <c r="M5690" s="116"/>
      <c r="N5690" s="197">
        <v>45894</v>
      </c>
      <c r="O5690" s="388">
        <f t="shared" si="268"/>
        <v>10841.29</v>
      </c>
      <c r="P5690" s="339">
        <f t="shared" si="269"/>
        <v>0</v>
      </c>
    </row>
    <row r="5691" spans="1:16" hidden="1" x14ac:dyDescent="0.25">
      <c r="A5691" s="116">
        <v>142989</v>
      </c>
      <c r="B5691" s="116">
        <v>4</v>
      </c>
      <c r="C5691" s="116">
        <v>1810105190</v>
      </c>
      <c r="D5691" s="116" t="s">
        <v>10568</v>
      </c>
      <c r="E5691" s="339">
        <v>31744.2</v>
      </c>
      <c r="F5691" s="194">
        <v>60</v>
      </c>
      <c r="G5691" s="194">
        <v>60</v>
      </c>
      <c r="H5691" s="194" t="s">
        <v>10119</v>
      </c>
      <c r="I5691" s="194">
        <f t="shared" si="267"/>
        <v>0</v>
      </c>
      <c r="J5691" s="116" t="s">
        <v>10126</v>
      </c>
      <c r="K5691" s="116" t="s">
        <v>16306</v>
      </c>
      <c r="L5691" s="197">
        <v>45894</v>
      </c>
      <c r="M5691" s="116"/>
      <c r="N5691" s="197">
        <v>45894</v>
      </c>
      <c r="O5691" s="388">
        <f t="shared" si="268"/>
        <v>529.07000000000005</v>
      </c>
      <c r="P5691" s="339">
        <f t="shared" si="269"/>
        <v>0</v>
      </c>
    </row>
    <row r="5692" spans="1:16" hidden="1" x14ac:dyDescent="0.25">
      <c r="A5692" s="116">
        <v>143059</v>
      </c>
      <c r="B5692" s="116">
        <v>1</v>
      </c>
      <c r="C5692" s="116">
        <v>1526107330</v>
      </c>
      <c r="D5692" s="116" t="s">
        <v>10359</v>
      </c>
      <c r="E5692" s="339">
        <v>17107</v>
      </c>
      <c r="F5692" s="194">
        <v>1</v>
      </c>
      <c r="G5692" s="194">
        <v>1</v>
      </c>
      <c r="H5692" s="194" t="s">
        <v>10119</v>
      </c>
      <c r="I5692" s="194">
        <f t="shared" si="267"/>
        <v>0</v>
      </c>
      <c r="J5692" s="116" t="s">
        <v>10120</v>
      </c>
      <c r="K5692" s="116" t="s">
        <v>10121</v>
      </c>
      <c r="L5692" s="197">
        <v>45895</v>
      </c>
      <c r="M5692" s="116"/>
      <c r="N5692" s="197">
        <v>45923</v>
      </c>
      <c r="O5692" s="388">
        <f t="shared" si="268"/>
        <v>17107</v>
      </c>
      <c r="P5692" s="339">
        <f t="shared" si="269"/>
        <v>0</v>
      </c>
    </row>
    <row r="5693" spans="1:16" hidden="1" x14ac:dyDescent="0.25">
      <c r="A5693" s="116">
        <v>143067</v>
      </c>
      <c r="B5693" s="116">
        <v>1</v>
      </c>
      <c r="C5693" s="116">
        <v>1016100430</v>
      </c>
      <c r="D5693" s="116" t="s">
        <v>10368</v>
      </c>
      <c r="E5693" s="339">
        <v>9250</v>
      </c>
      <c r="F5693" s="194">
        <v>5</v>
      </c>
      <c r="G5693" s="194">
        <v>5</v>
      </c>
      <c r="H5693" s="194" t="s">
        <v>10119</v>
      </c>
      <c r="I5693" s="194">
        <f t="shared" si="267"/>
        <v>0</v>
      </c>
      <c r="J5693" s="116" t="s">
        <v>10126</v>
      </c>
      <c r="K5693" s="116" t="s">
        <v>15310</v>
      </c>
      <c r="L5693" s="197">
        <v>45895</v>
      </c>
      <c r="M5693" s="116"/>
      <c r="N5693" s="197">
        <v>45908</v>
      </c>
      <c r="O5693" s="388">
        <f t="shared" si="268"/>
        <v>1850</v>
      </c>
      <c r="P5693" s="339">
        <f t="shared" si="269"/>
        <v>0</v>
      </c>
    </row>
    <row r="5694" spans="1:16" hidden="1" x14ac:dyDescent="0.25">
      <c r="A5694" s="116">
        <v>143069</v>
      </c>
      <c r="B5694" s="116">
        <v>11</v>
      </c>
      <c r="C5694" s="116">
        <v>1010100120</v>
      </c>
      <c r="D5694" s="116" t="s">
        <v>17672</v>
      </c>
      <c r="E5694" s="339">
        <v>21160</v>
      </c>
      <c r="F5694" s="194">
        <v>20</v>
      </c>
      <c r="G5694" s="194">
        <v>20</v>
      </c>
      <c r="H5694" s="194" t="s">
        <v>10119</v>
      </c>
      <c r="I5694" s="194">
        <f t="shared" si="267"/>
        <v>0</v>
      </c>
      <c r="J5694" s="116" t="s">
        <v>10126</v>
      </c>
      <c r="K5694" s="116" t="s">
        <v>15457</v>
      </c>
      <c r="L5694" s="197">
        <v>45895</v>
      </c>
      <c r="M5694" s="116"/>
      <c r="N5694" s="197">
        <v>45895</v>
      </c>
      <c r="O5694" s="388">
        <f t="shared" si="268"/>
        <v>1058</v>
      </c>
      <c r="P5694" s="339">
        <f t="shared" si="269"/>
        <v>0</v>
      </c>
    </row>
    <row r="5695" spans="1:16" hidden="1" x14ac:dyDescent="0.25">
      <c r="A5695" s="116">
        <v>143069</v>
      </c>
      <c r="B5695" s="116">
        <v>13</v>
      </c>
      <c r="C5695" s="116">
        <v>1010102080</v>
      </c>
      <c r="D5695" s="116" t="s">
        <v>16158</v>
      </c>
      <c r="E5695" s="339">
        <v>42440</v>
      </c>
      <c r="F5695" s="194">
        <v>20</v>
      </c>
      <c r="G5695" s="194">
        <v>20</v>
      </c>
      <c r="H5695" s="194" t="s">
        <v>10119</v>
      </c>
      <c r="I5695" s="194">
        <f t="shared" si="267"/>
        <v>0</v>
      </c>
      <c r="J5695" s="116" t="s">
        <v>10126</v>
      </c>
      <c r="K5695" s="116" t="s">
        <v>15457</v>
      </c>
      <c r="L5695" s="197">
        <v>45895</v>
      </c>
      <c r="M5695" s="116"/>
      <c r="N5695" s="197">
        <v>45902</v>
      </c>
      <c r="O5695" s="388">
        <f t="shared" si="268"/>
        <v>2122</v>
      </c>
      <c r="P5695" s="339">
        <f t="shared" si="269"/>
        <v>0</v>
      </c>
    </row>
    <row r="5696" spans="1:16" hidden="1" x14ac:dyDescent="0.25">
      <c r="A5696" s="116">
        <v>143069</v>
      </c>
      <c r="B5696" s="116">
        <v>1</v>
      </c>
      <c r="C5696" s="116">
        <v>1019100040</v>
      </c>
      <c r="D5696" s="116" t="s">
        <v>10643</v>
      </c>
      <c r="E5696" s="339">
        <v>29733.200000000001</v>
      </c>
      <c r="F5696" s="194">
        <v>10</v>
      </c>
      <c r="G5696" s="194">
        <v>10</v>
      </c>
      <c r="H5696" s="194" t="s">
        <v>10119</v>
      </c>
      <c r="I5696" s="194">
        <f t="shared" si="267"/>
        <v>0</v>
      </c>
      <c r="J5696" s="116" t="s">
        <v>10126</v>
      </c>
      <c r="K5696" s="116" t="s">
        <v>15457</v>
      </c>
      <c r="L5696" s="197">
        <v>45895</v>
      </c>
      <c r="M5696" s="116"/>
      <c r="N5696" s="197">
        <v>45895</v>
      </c>
      <c r="O5696" s="388">
        <f t="shared" si="268"/>
        <v>2973.32</v>
      </c>
      <c r="P5696" s="339">
        <f t="shared" si="269"/>
        <v>0</v>
      </c>
    </row>
    <row r="5697" spans="1:16" hidden="1" x14ac:dyDescent="0.25">
      <c r="A5697" s="116">
        <v>143069</v>
      </c>
      <c r="B5697" s="116">
        <v>2</v>
      </c>
      <c r="C5697" s="116">
        <v>1019101600</v>
      </c>
      <c r="D5697" s="116" t="s">
        <v>10852</v>
      </c>
      <c r="E5697" s="339">
        <v>384450</v>
      </c>
      <c r="F5697" s="194">
        <v>15</v>
      </c>
      <c r="G5697" s="194">
        <v>15</v>
      </c>
      <c r="H5697" s="194" t="s">
        <v>10119</v>
      </c>
      <c r="I5697" s="194">
        <f t="shared" si="267"/>
        <v>0</v>
      </c>
      <c r="J5697" s="116" t="s">
        <v>10126</v>
      </c>
      <c r="K5697" s="116" t="s">
        <v>15457</v>
      </c>
      <c r="L5697" s="197">
        <v>45895</v>
      </c>
      <c r="M5697" s="116"/>
      <c r="N5697" s="197">
        <v>45895</v>
      </c>
      <c r="O5697" s="388">
        <f t="shared" si="268"/>
        <v>25630</v>
      </c>
      <c r="P5697" s="339">
        <f t="shared" si="269"/>
        <v>0</v>
      </c>
    </row>
    <row r="5698" spans="1:16" hidden="1" x14ac:dyDescent="0.25">
      <c r="A5698" s="116">
        <v>143069</v>
      </c>
      <c r="B5698" s="116">
        <v>14</v>
      </c>
      <c r="C5698" s="116">
        <v>1511102130</v>
      </c>
      <c r="D5698" s="116" t="s">
        <v>10484</v>
      </c>
      <c r="E5698" s="339">
        <v>36632.519999999997</v>
      </c>
      <c r="F5698" s="194">
        <v>36</v>
      </c>
      <c r="G5698" s="194">
        <v>36</v>
      </c>
      <c r="H5698" s="194" t="s">
        <v>10119</v>
      </c>
      <c r="I5698" s="194">
        <f t="shared" si="267"/>
        <v>0</v>
      </c>
      <c r="J5698" s="116" t="s">
        <v>10126</v>
      </c>
      <c r="K5698" s="116" t="s">
        <v>15457</v>
      </c>
      <c r="L5698" s="197">
        <v>45895</v>
      </c>
      <c r="M5698" s="116"/>
      <c r="N5698" s="197">
        <v>45895</v>
      </c>
      <c r="O5698" s="388">
        <f t="shared" si="268"/>
        <v>1017.5699999999999</v>
      </c>
      <c r="P5698" s="339">
        <f t="shared" si="269"/>
        <v>0</v>
      </c>
    </row>
    <row r="5699" spans="1:16" hidden="1" x14ac:dyDescent="0.25">
      <c r="A5699" s="116">
        <v>143069</v>
      </c>
      <c r="B5699" s="116">
        <v>4</v>
      </c>
      <c r="C5699" s="116">
        <v>1521100100</v>
      </c>
      <c r="D5699" s="116" t="s">
        <v>10563</v>
      </c>
      <c r="E5699" s="339">
        <v>21610.32</v>
      </c>
      <c r="F5699" s="194">
        <v>24</v>
      </c>
      <c r="G5699" s="194">
        <v>24</v>
      </c>
      <c r="H5699" s="194" t="s">
        <v>10119</v>
      </c>
      <c r="I5699" s="194">
        <f t="shared" si="267"/>
        <v>0</v>
      </c>
      <c r="J5699" s="116" t="s">
        <v>10126</v>
      </c>
      <c r="K5699" s="116" t="s">
        <v>15457</v>
      </c>
      <c r="L5699" s="197">
        <v>45895</v>
      </c>
      <c r="M5699" s="116"/>
      <c r="N5699" s="197">
        <v>45895</v>
      </c>
      <c r="O5699" s="388">
        <f t="shared" si="268"/>
        <v>900.43</v>
      </c>
      <c r="P5699" s="339">
        <f t="shared" si="269"/>
        <v>0</v>
      </c>
    </row>
    <row r="5700" spans="1:16" hidden="1" x14ac:dyDescent="0.25">
      <c r="A5700" s="116">
        <v>143069</v>
      </c>
      <c r="B5700" s="116">
        <v>8</v>
      </c>
      <c r="C5700" s="116">
        <v>1521100110</v>
      </c>
      <c r="D5700" s="116" t="s">
        <v>17564</v>
      </c>
      <c r="E5700" s="339">
        <v>54628.480000000003</v>
      </c>
      <c r="F5700" s="194">
        <v>32</v>
      </c>
      <c r="G5700" s="194">
        <v>32</v>
      </c>
      <c r="H5700" s="194" t="s">
        <v>10119</v>
      </c>
      <c r="I5700" s="194">
        <f t="shared" si="267"/>
        <v>0</v>
      </c>
      <c r="J5700" s="116" t="s">
        <v>10126</v>
      </c>
      <c r="K5700" s="116" t="s">
        <v>15457</v>
      </c>
      <c r="L5700" s="197">
        <v>45895</v>
      </c>
      <c r="M5700" s="116"/>
      <c r="N5700" s="197">
        <v>45895</v>
      </c>
      <c r="O5700" s="388">
        <f t="shared" si="268"/>
        <v>1707.14</v>
      </c>
      <c r="P5700" s="339">
        <f t="shared" si="269"/>
        <v>0</v>
      </c>
    </row>
    <row r="5701" spans="1:16" hidden="1" x14ac:dyDescent="0.25">
      <c r="A5701" s="116">
        <v>143069</v>
      </c>
      <c r="B5701" s="116">
        <v>16</v>
      </c>
      <c r="C5701" s="116">
        <v>1521100650</v>
      </c>
      <c r="D5701" s="116" t="s">
        <v>17537</v>
      </c>
      <c r="E5701" s="339">
        <v>4327.92</v>
      </c>
      <c r="F5701" s="194">
        <v>36</v>
      </c>
      <c r="G5701" s="194">
        <v>36</v>
      </c>
      <c r="H5701" s="194" t="s">
        <v>10119</v>
      </c>
      <c r="I5701" s="194">
        <f t="shared" si="267"/>
        <v>0</v>
      </c>
      <c r="J5701" s="116" t="s">
        <v>10126</v>
      </c>
      <c r="K5701" s="116" t="s">
        <v>15457</v>
      </c>
      <c r="L5701" s="197">
        <v>45895</v>
      </c>
      <c r="M5701" s="116"/>
      <c r="N5701" s="197">
        <v>45895</v>
      </c>
      <c r="O5701" s="388">
        <f t="shared" si="268"/>
        <v>120.22</v>
      </c>
      <c r="P5701" s="339">
        <f t="shared" si="269"/>
        <v>0</v>
      </c>
    </row>
    <row r="5702" spans="1:16" hidden="1" x14ac:dyDescent="0.25">
      <c r="A5702" s="116">
        <v>143069</v>
      </c>
      <c r="B5702" s="116">
        <v>15</v>
      </c>
      <c r="C5702" s="116">
        <v>1537101320</v>
      </c>
      <c r="D5702" s="116" t="s">
        <v>16330</v>
      </c>
      <c r="E5702" s="339">
        <v>1049.76</v>
      </c>
      <c r="F5702" s="194">
        <v>36</v>
      </c>
      <c r="G5702" s="194">
        <v>36</v>
      </c>
      <c r="H5702" s="194" t="s">
        <v>10119</v>
      </c>
      <c r="I5702" s="194">
        <f t="shared" si="267"/>
        <v>0</v>
      </c>
      <c r="J5702" s="116" t="s">
        <v>10126</v>
      </c>
      <c r="K5702" s="116" t="s">
        <v>15457</v>
      </c>
      <c r="L5702" s="197">
        <v>45895</v>
      </c>
      <c r="M5702" s="116"/>
      <c r="N5702" s="197">
        <v>45895</v>
      </c>
      <c r="O5702" s="388">
        <f t="shared" si="268"/>
        <v>29.16</v>
      </c>
      <c r="P5702" s="339">
        <f t="shared" si="269"/>
        <v>0</v>
      </c>
    </row>
    <row r="5703" spans="1:16" hidden="1" x14ac:dyDescent="0.25">
      <c r="A5703" s="116">
        <v>143069</v>
      </c>
      <c r="B5703" s="116">
        <v>12</v>
      </c>
      <c r="C5703" s="116">
        <v>1546101870</v>
      </c>
      <c r="D5703" s="116" t="s">
        <v>16201</v>
      </c>
      <c r="E5703" s="339">
        <v>14375</v>
      </c>
      <c r="F5703" s="194">
        <v>25</v>
      </c>
      <c r="G5703" s="194">
        <v>25</v>
      </c>
      <c r="H5703" s="194" t="s">
        <v>10119</v>
      </c>
      <c r="I5703" s="194">
        <f t="shared" si="267"/>
        <v>0</v>
      </c>
      <c r="J5703" s="116" t="s">
        <v>10126</v>
      </c>
      <c r="K5703" s="116" t="s">
        <v>15457</v>
      </c>
      <c r="L5703" s="197">
        <v>45895</v>
      </c>
      <c r="M5703" s="116"/>
      <c r="N5703" s="197">
        <v>45895</v>
      </c>
      <c r="O5703" s="388">
        <f t="shared" si="268"/>
        <v>575</v>
      </c>
      <c r="P5703" s="339">
        <f t="shared" si="269"/>
        <v>0</v>
      </c>
    </row>
    <row r="5704" spans="1:16" hidden="1" x14ac:dyDescent="0.25">
      <c r="A5704" s="116">
        <v>143069</v>
      </c>
      <c r="B5704" s="116">
        <v>3</v>
      </c>
      <c r="C5704" s="116">
        <v>1810104320</v>
      </c>
      <c r="D5704" s="116" t="s">
        <v>17479</v>
      </c>
      <c r="E5704" s="339">
        <v>203760</v>
      </c>
      <c r="F5704" s="194">
        <v>24</v>
      </c>
      <c r="G5704" s="194">
        <v>24</v>
      </c>
      <c r="H5704" s="194" t="s">
        <v>10119</v>
      </c>
      <c r="I5704" s="194">
        <f t="shared" si="267"/>
        <v>0</v>
      </c>
      <c r="J5704" s="116" t="s">
        <v>10126</v>
      </c>
      <c r="K5704" s="116" t="s">
        <v>15457</v>
      </c>
      <c r="L5704" s="197">
        <v>45895</v>
      </c>
      <c r="M5704" s="116"/>
      <c r="N5704" s="197">
        <v>45895</v>
      </c>
      <c r="O5704" s="388">
        <f t="shared" si="268"/>
        <v>8490</v>
      </c>
      <c r="P5704" s="339">
        <f t="shared" si="269"/>
        <v>0</v>
      </c>
    </row>
    <row r="5705" spans="1:16" hidden="1" x14ac:dyDescent="0.25">
      <c r="A5705" s="116">
        <v>143069</v>
      </c>
      <c r="B5705" s="116">
        <v>7</v>
      </c>
      <c r="C5705" s="116">
        <v>1810104410</v>
      </c>
      <c r="D5705" s="116" t="s">
        <v>17468</v>
      </c>
      <c r="E5705" s="339">
        <v>329600</v>
      </c>
      <c r="F5705" s="194">
        <v>32</v>
      </c>
      <c r="G5705" s="194">
        <v>32</v>
      </c>
      <c r="H5705" s="194" t="s">
        <v>10119</v>
      </c>
      <c r="I5705" s="194">
        <f t="shared" si="267"/>
        <v>0</v>
      </c>
      <c r="J5705" s="116" t="s">
        <v>10126</v>
      </c>
      <c r="K5705" s="116" t="s">
        <v>15457</v>
      </c>
      <c r="L5705" s="197">
        <v>45895</v>
      </c>
      <c r="M5705" s="116"/>
      <c r="N5705" s="197">
        <v>45895</v>
      </c>
      <c r="O5705" s="388">
        <f t="shared" si="268"/>
        <v>10300</v>
      </c>
      <c r="P5705" s="339">
        <f t="shared" si="269"/>
        <v>0</v>
      </c>
    </row>
    <row r="5706" spans="1:16" hidden="1" x14ac:dyDescent="0.25">
      <c r="A5706" s="116">
        <v>143069</v>
      </c>
      <c r="B5706" s="116">
        <v>5</v>
      </c>
      <c r="C5706" s="116">
        <v>1810104800</v>
      </c>
      <c r="D5706" s="116" t="s">
        <v>11373</v>
      </c>
      <c r="E5706" s="339">
        <v>68168.399999999994</v>
      </c>
      <c r="F5706" s="194">
        <v>24</v>
      </c>
      <c r="G5706" s="194">
        <v>24</v>
      </c>
      <c r="H5706" s="194" t="s">
        <v>10119</v>
      </c>
      <c r="I5706" s="194">
        <f t="shared" si="267"/>
        <v>0</v>
      </c>
      <c r="J5706" s="116" t="s">
        <v>10126</v>
      </c>
      <c r="K5706" s="116" t="s">
        <v>15457</v>
      </c>
      <c r="L5706" s="197">
        <v>45895</v>
      </c>
      <c r="M5706" s="116"/>
      <c r="N5706" s="197">
        <v>45895</v>
      </c>
      <c r="O5706" s="388">
        <f t="shared" si="268"/>
        <v>2840.35</v>
      </c>
      <c r="P5706" s="339">
        <f t="shared" si="269"/>
        <v>0</v>
      </c>
    </row>
    <row r="5707" spans="1:16" hidden="1" x14ac:dyDescent="0.25">
      <c r="A5707" s="116">
        <v>143069</v>
      </c>
      <c r="B5707" s="116">
        <v>9</v>
      </c>
      <c r="C5707" s="116">
        <v>1810104820</v>
      </c>
      <c r="D5707" s="116" t="s">
        <v>10134</v>
      </c>
      <c r="E5707" s="339">
        <v>100775.36</v>
      </c>
      <c r="F5707" s="194">
        <v>32</v>
      </c>
      <c r="G5707" s="194">
        <v>32</v>
      </c>
      <c r="H5707" s="194" t="s">
        <v>10119</v>
      </c>
      <c r="I5707" s="194">
        <f t="shared" si="267"/>
        <v>0</v>
      </c>
      <c r="J5707" s="116" t="s">
        <v>10126</v>
      </c>
      <c r="K5707" s="116" t="s">
        <v>15457</v>
      </c>
      <c r="L5707" s="197">
        <v>45895</v>
      </c>
      <c r="M5707" s="116"/>
      <c r="N5707" s="197">
        <v>45895</v>
      </c>
      <c r="O5707" s="388">
        <f t="shared" si="268"/>
        <v>3149.23</v>
      </c>
      <c r="P5707" s="339">
        <f t="shared" si="269"/>
        <v>0</v>
      </c>
    </row>
    <row r="5708" spans="1:16" hidden="1" x14ac:dyDescent="0.25">
      <c r="A5708" s="116">
        <v>143069</v>
      </c>
      <c r="B5708" s="116">
        <v>6</v>
      </c>
      <c r="C5708" s="116">
        <v>1810105220</v>
      </c>
      <c r="D5708" s="116" t="s">
        <v>11380</v>
      </c>
      <c r="E5708" s="339">
        <v>58479.360000000001</v>
      </c>
      <c r="F5708" s="194">
        <v>48</v>
      </c>
      <c r="G5708" s="194">
        <v>48</v>
      </c>
      <c r="H5708" s="194" t="s">
        <v>10119</v>
      </c>
      <c r="I5708" s="194">
        <f t="shared" si="267"/>
        <v>0</v>
      </c>
      <c r="J5708" s="116" t="s">
        <v>10126</v>
      </c>
      <c r="K5708" s="116" t="s">
        <v>15457</v>
      </c>
      <c r="L5708" s="197">
        <v>45895</v>
      </c>
      <c r="M5708" s="116"/>
      <c r="N5708" s="197">
        <v>45895</v>
      </c>
      <c r="O5708" s="388">
        <f t="shared" si="268"/>
        <v>1218.32</v>
      </c>
      <c r="P5708" s="339">
        <f t="shared" si="269"/>
        <v>0</v>
      </c>
    </row>
    <row r="5709" spans="1:16" hidden="1" x14ac:dyDescent="0.25">
      <c r="A5709" s="116">
        <v>143069</v>
      </c>
      <c r="B5709" s="116">
        <v>10</v>
      </c>
      <c r="C5709" s="116">
        <v>1810105230</v>
      </c>
      <c r="D5709" s="116" t="s">
        <v>11381</v>
      </c>
      <c r="E5709" s="339">
        <v>192000</v>
      </c>
      <c r="F5709" s="194">
        <v>64</v>
      </c>
      <c r="G5709" s="194">
        <v>64</v>
      </c>
      <c r="H5709" s="194" t="s">
        <v>10119</v>
      </c>
      <c r="I5709" s="194">
        <f t="shared" si="267"/>
        <v>0</v>
      </c>
      <c r="J5709" s="116" t="s">
        <v>10126</v>
      </c>
      <c r="K5709" s="116" t="s">
        <v>15457</v>
      </c>
      <c r="L5709" s="197">
        <v>45895</v>
      </c>
      <c r="M5709" s="116"/>
      <c r="N5709" s="197">
        <v>45895</v>
      </c>
      <c r="O5709" s="388">
        <f t="shared" si="268"/>
        <v>3000</v>
      </c>
      <c r="P5709" s="339">
        <f t="shared" si="269"/>
        <v>0</v>
      </c>
    </row>
    <row r="5710" spans="1:16" hidden="1" x14ac:dyDescent="0.25">
      <c r="A5710" s="116">
        <v>143136</v>
      </c>
      <c r="B5710" s="116">
        <v>1</v>
      </c>
      <c r="C5710" s="116">
        <v>1022103750</v>
      </c>
      <c r="D5710" s="116" t="s">
        <v>8803</v>
      </c>
      <c r="E5710" s="339">
        <v>28286</v>
      </c>
      <c r="F5710" s="194">
        <v>1</v>
      </c>
      <c r="G5710" s="194">
        <v>1</v>
      </c>
      <c r="H5710" s="194" t="s">
        <v>10119</v>
      </c>
      <c r="I5710" s="194">
        <f t="shared" si="267"/>
        <v>0</v>
      </c>
      <c r="J5710" s="116" t="s">
        <v>10120</v>
      </c>
      <c r="K5710" s="116" t="s">
        <v>10121</v>
      </c>
      <c r="L5710" s="197">
        <v>45896</v>
      </c>
      <c r="M5710" s="116"/>
      <c r="N5710" s="197">
        <v>45896</v>
      </c>
      <c r="O5710" s="388">
        <f t="shared" si="268"/>
        <v>28286</v>
      </c>
      <c r="P5710" s="339">
        <f t="shared" si="269"/>
        <v>0</v>
      </c>
    </row>
    <row r="5711" spans="1:16" hidden="1" x14ac:dyDescent="0.25">
      <c r="A5711" s="116">
        <v>143136</v>
      </c>
      <c r="B5711" s="116">
        <v>2</v>
      </c>
      <c r="C5711" s="116">
        <v>1526115430</v>
      </c>
      <c r="D5711" s="116" t="s">
        <v>17473</v>
      </c>
      <c r="E5711" s="339">
        <v>160840</v>
      </c>
      <c r="F5711" s="194">
        <v>2</v>
      </c>
      <c r="G5711" s="194">
        <f>1+1</f>
        <v>2</v>
      </c>
      <c r="H5711" s="194" t="s">
        <v>10119</v>
      </c>
      <c r="I5711" s="194">
        <f t="shared" si="267"/>
        <v>0</v>
      </c>
      <c r="J5711" s="116" t="s">
        <v>10120</v>
      </c>
      <c r="K5711" s="116" t="s">
        <v>10121</v>
      </c>
      <c r="L5711" s="197">
        <v>45896</v>
      </c>
      <c r="M5711" s="116" t="s">
        <v>17865</v>
      </c>
      <c r="N5711" s="197">
        <v>45909</v>
      </c>
      <c r="O5711" s="388">
        <f t="shared" si="268"/>
        <v>80420</v>
      </c>
      <c r="P5711" s="339">
        <f t="shared" si="269"/>
        <v>0</v>
      </c>
    </row>
    <row r="5712" spans="1:16" hidden="1" x14ac:dyDescent="0.25">
      <c r="A5712" s="116">
        <v>143144</v>
      </c>
      <c r="B5712" s="116">
        <v>15</v>
      </c>
      <c r="C5712" s="116">
        <v>1112102270</v>
      </c>
      <c r="D5712" s="116" t="s">
        <v>11178</v>
      </c>
      <c r="E5712" s="339">
        <v>9630</v>
      </c>
      <c r="F5712" s="194">
        <v>10</v>
      </c>
      <c r="G5712" s="194">
        <v>10</v>
      </c>
      <c r="H5712" s="194" t="s">
        <v>10119</v>
      </c>
      <c r="I5712" s="194">
        <f t="shared" si="267"/>
        <v>0</v>
      </c>
      <c r="J5712" s="116" t="s">
        <v>10120</v>
      </c>
      <c r="K5712" s="116" t="s">
        <v>16369</v>
      </c>
      <c r="L5712" s="197">
        <v>45898</v>
      </c>
      <c r="M5712" s="116" t="s">
        <v>18132</v>
      </c>
      <c r="N5712" s="197">
        <v>46120</v>
      </c>
      <c r="O5712" s="388">
        <f t="shared" si="268"/>
        <v>963</v>
      </c>
      <c r="P5712" s="339">
        <f t="shared" si="269"/>
        <v>0</v>
      </c>
    </row>
    <row r="5713" spans="1:16" hidden="1" x14ac:dyDescent="0.25">
      <c r="A5713" s="116">
        <v>143144</v>
      </c>
      <c r="B5713" s="116">
        <v>1</v>
      </c>
      <c r="C5713" s="116">
        <v>1511102130</v>
      </c>
      <c r="D5713" s="116" t="s">
        <v>10484</v>
      </c>
      <c r="E5713" s="339">
        <v>28491.96</v>
      </c>
      <c r="F5713" s="194">
        <v>28</v>
      </c>
      <c r="G5713" s="194">
        <v>28</v>
      </c>
      <c r="H5713" s="194" t="s">
        <v>10119</v>
      </c>
      <c r="I5713" s="194">
        <f t="shared" si="267"/>
        <v>0</v>
      </c>
      <c r="J5713" s="116" t="s">
        <v>10120</v>
      </c>
      <c r="K5713" s="116" t="s">
        <v>16369</v>
      </c>
      <c r="L5713" s="197">
        <v>45898</v>
      </c>
      <c r="M5713" s="116"/>
      <c r="N5713" s="197">
        <v>45901</v>
      </c>
      <c r="O5713" s="388">
        <f t="shared" si="268"/>
        <v>1017.5699999999999</v>
      </c>
      <c r="P5713" s="339">
        <f t="shared" si="269"/>
        <v>0</v>
      </c>
    </row>
    <row r="5714" spans="1:16" hidden="1" x14ac:dyDescent="0.25">
      <c r="A5714" s="116">
        <v>143144</v>
      </c>
      <c r="B5714" s="116">
        <v>2</v>
      </c>
      <c r="C5714" s="116">
        <v>1521100650</v>
      </c>
      <c r="D5714" s="116" t="s">
        <v>17537</v>
      </c>
      <c r="E5714" s="339">
        <v>3366.16</v>
      </c>
      <c r="F5714" s="194">
        <v>28</v>
      </c>
      <c r="G5714" s="194">
        <v>28</v>
      </c>
      <c r="H5714" s="194" t="s">
        <v>10119</v>
      </c>
      <c r="I5714" s="194">
        <f t="shared" si="267"/>
        <v>0</v>
      </c>
      <c r="J5714" s="116" t="s">
        <v>10120</v>
      </c>
      <c r="K5714" s="116" t="s">
        <v>16369</v>
      </c>
      <c r="L5714" s="197">
        <v>45898</v>
      </c>
      <c r="M5714" s="116"/>
      <c r="N5714" s="197">
        <v>45901</v>
      </c>
      <c r="O5714" s="388">
        <f t="shared" si="268"/>
        <v>120.22</v>
      </c>
      <c r="P5714" s="339">
        <f t="shared" si="269"/>
        <v>0</v>
      </c>
    </row>
    <row r="5715" spans="1:16" hidden="1" x14ac:dyDescent="0.25">
      <c r="A5715" s="116">
        <v>143144</v>
      </c>
      <c r="B5715" s="116">
        <v>3</v>
      </c>
      <c r="C5715" s="116">
        <v>1810105190</v>
      </c>
      <c r="D5715" s="116" t="s">
        <v>10568</v>
      </c>
      <c r="E5715" s="339">
        <v>29627.919999999998</v>
      </c>
      <c r="F5715" s="194">
        <v>56</v>
      </c>
      <c r="G5715" s="194">
        <v>56</v>
      </c>
      <c r="H5715" s="194" t="s">
        <v>10119</v>
      </c>
      <c r="I5715" s="194">
        <f t="shared" si="267"/>
        <v>0</v>
      </c>
      <c r="J5715" s="116" t="s">
        <v>10120</v>
      </c>
      <c r="K5715" s="116" t="s">
        <v>16369</v>
      </c>
      <c r="L5715" s="197">
        <v>45898</v>
      </c>
      <c r="M5715" s="116"/>
      <c r="N5715" s="197">
        <v>45901</v>
      </c>
      <c r="O5715" s="388">
        <f t="shared" si="268"/>
        <v>529.06999999999994</v>
      </c>
      <c r="P5715" s="339">
        <f t="shared" si="269"/>
        <v>0</v>
      </c>
    </row>
    <row r="5716" spans="1:16" hidden="1" x14ac:dyDescent="0.25">
      <c r="A5716" s="116">
        <v>143144</v>
      </c>
      <c r="B5716" s="116">
        <v>4</v>
      </c>
      <c r="C5716" s="116">
        <v>1546101840</v>
      </c>
      <c r="D5716" s="116" t="s">
        <v>10957</v>
      </c>
      <c r="E5716" s="339">
        <v>35850</v>
      </c>
      <c r="F5716" s="194">
        <v>3</v>
      </c>
      <c r="G5716" s="194">
        <v>3</v>
      </c>
      <c r="H5716" s="194" t="s">
        <v>10119</v>
      </c>
      <c r="I5716" s="194">
        <f t="shared" si="267"/>
        <v>0</v>
      </c>
      <c r="J5716" s="116" t="s">
        <v>10120</v>
      </c>
      <c r="K5716" s="116" t="s">
        <v>16369</v>
      </c>
      <c r="L5716" s="197">
        <v>45898</v>
      </c>
      <c r="M5716" s="116"/>
      <c r="N5716" s="197">
        <v>45911</v>
      </c>
      <c r="O5716" s="388">
        <f t="shared" si="268"/>
        <v>11950</v>
      </c>
      <c r="P5716" s="339">
        <f t="shared" si="269"/>
        <v>0</v>
      </c>
    </row>
    <row r="5717" spans="1:16" hidden="1" x14ac:dyDescent="0.25">
      <c r="A5717" s="116">
        <v>143144</v>
      </c>
      <c r="B5717" s="116">
        <v>5</v>
      </c>
      <c r="C5717" s="116">
        <v>1112100430</v>
      </c>
      <c r="D5717" s="116" t="s">
        <v>7760</v>
      </c>
      <c r="E5717" s="339">
        <v>87964.800000000003</v>
      </c>
      <c r="F5717" s="194">
        <v>14</v>
      </c>
      <c r="G5717" s="194">
        <v>14</v>
      </c>
      <c r="H5717" s="194" t="s">
        <v>10119</v>
      </c>
      <c r="I5717" s="194">
        <f t="shared" si="267"/>
        <v>0</v>
      </c>
      <c r="J5717" s="116" t="s">
        <v>10120</v>
      </c>
      <c r="K5717" s="116" t="s">
        <v>16369</v>
      </c>
      <c r="L5717" s="197">
        <v>45898</v>
      </c>
      <c r="M5717" s="116" t="s">
        <v>16668</v>
      </c>
      <c r="N5717" s="197">
        <v>45979</v>
      </c>
      <c r="O5717" s="388">
        <f t="shared" si="268"/>
        <v>6283.2</v>
      </c>
      <c r="P5717" s="339">
        <f t="shared" si="269"/>
        <v>0</v>
      </c>
    </row>
    <row r="5718" spans="1:16" hidden="1" x14ac:dyDescent="0.25">
      <c r="A5718" s="116">
        <v>143144</v>
      </c>
      <c r="B5718" s="116">
        <v>6</v>
      </c>
      <c r="C5718" s="116">
        <v>1546101870</v>
      </c>
      <c r="D5718" s="116" t="s">
        <v>16201</v>
      </c>
      <c r="E5718" s="339">
        <v>2875</v>
      </c>
      <c r="F5718" s="194">
        <v>5</v>
      </c>
      <c r="G5718" s="194">
        <v>5</v>
      </c>
      <c r="H5718" s="194" t="s">
        <v>10119</v>
      </c>
      <c r="I5718" s="194">
        <f t="shared" si="267"/>
        <v>0</v>
      </c>
      <c r="J5718" s="116" t="s">
        <v>10120</v>
      </c>
      <c r="K5718" s="116" t="s">
        <v>16369</v>
      </c>
      <c r="L5718" s="197">
        <v>45898</v>
      </c>
      <c r="M5718" s="116"/>
      <c r="N5718" s="197">
        <v>45901</v>
      </c>
      <c r="O5718" s="388">
        <f t="shared" si="268"/>
        <v>575</v>
      </c>
      <c r="P5718" s="339">
        <f t="shared" si="269"/>
        <v>0</v>
      </c>
    </row>
    <row r="5719" spans="1:16" hidden="1" x14ac:dyDescent="0.25">
      <c r="A5719" s="116">
        <v>143144</v>
      </c>
      <c r="B5719" s="116">
        <v>7</v>
      </c>
      <c r="C5719" s="116">
        <v>1112102150</v>
      </c>
      <c r="D5719" s="116" t="s">
        <v>11176</v>
      </c>
      <c r="E5719" s="339">
        <v>213340</v>
      </c>
      <c r="F5719" s="194">
        <v>1</v>
      </c>
      <c r="G5719" s="194">
        <v>1</v>
      </c>
      <c r="H5719" s="194" t="s">
        <v>10119</v>
      </c>
      <c r="I5719" s="194">
        <f t="shared" si="267"/>
        <v>0</v>
      </c>
      <c r="J5719" s="116" t="s">
        <v>10120</v>
      </c>
      <c r="K5719" s="116" t="s">
        <v>16369</v>
      </c>
      <c r="L5719" s="197">
        <v>45898</v>
      </c>
      <c r="M5719" s="116" t="s">
        <v>16660</v>
      </c>
      <c r="N5719" s="197">
        <v>45989</v>
      </c>
      <c r="O5719" s="388">
        <f t="shared" si="268"/>
        <v>213340</v>
      </c>
      <c r="P5719" s="339">
        <f t="shared" si="269"/>
        <v>0</v>
      </c>
    </row>
    <row r="5720" spans="1:16" hidden="1" x14ac:dyDescent="0.25">
      <c r="A5720" s="116">
        <v>143144</v>
      </c>
      <c r="B5720" s="116">
        <v>8</v>
      </c>
      <c r="C5720" s="116">
        <v>1011100040</v>
      </c>
      <c r="D5720" s="116" t="s">
        <v>10481</v>
      </c>
      <c r="E5720" s="339">
        <v>14500</v>
      </c>
      <c r="F5720" s="194">
        <v>10</v>
      </c>
      <c r="G5720" s="194">
        <v>10</v>
      </c>
      <c r="H5720" s="194" t="s">
        <v>10119</v>
      </c>
      <c r="I5720" s="194">
        <f t="shared" si="267"/>
        <v>0</v>
      </c>
      <c r="J5720" s="116" t="s">
        <v>10120</v>
      </c>
      <c r="K5720" s="116" t="s">
        <v>16369</v>
      </c>
      <c r="L5720" s="197">
        <v>45898</v>
      </c>
      <c r="M5720" s="116"/>
      <c r="N5720" s="197">
        <v>45901</v>
      </c>
      <c r="O5720" s="388">
        <f t="shared" si="268"/>
        <v>1450</v>
      </c>
      <c r="P5720" s="339">
        <f t="shared" si="269"/>
        <v>0</v>
      </c>
    </row>
    <row r="5721" spans="1:16" hidden="1" x14ac:dyDescent="0.25">
      <c r="A5721" s="116">
        <v>143144</v>
      </c>
      <c r="B5721" s="116">
        <v>9</v>
      </c>
      <c r="C5721" s="116">
        <v>1019100040</v>
      </c>
      <c r="D5721" s="116" t="s">
        <v>10643</v>
      </c>
      <c r="E5721" s="339">
        <v>11893.28</v>
      </c>
      <c r="F5721" s="194">
        <v>4</v>
      </c>
      <c r="G5721" s="194">
        <v>4</v>
      </c>
      <c r="H5721" s="194" t="s">
        <v>10119</v>
      </c>
      <c r="I5721" s="194">
        <f t="shared" si="267"/>
        <v>0</v>
      </c>
      <c r="J5721" s="116" t="s">
        <v>10120</v>
      </c>
      <c r="K5721" s="116" t="s">
        <v>16369</v>
      </c>
      <c r="L5721" s="197">
        <v>45898</v>
      </c>
      <c r="M5721" s="116"/>
      <c r="N5721" s="197">
        <v>45901</v>
      </c>
      <c r="O5721" s="388">
        <f t="shared" si="268"/>
        <v>2973.32</v>
      </c>
      <c r="P5721" s="339">
        <f t="shared" si="269"/>
        <v>0</v>
      </c>
    </row>
    <row r="5722" spans="1:16" hidden="1" x14ac:dyDescent="0.25">
      <c r="A5722" s="116">
        <v>143144</v>
      </c>
      <c r="B5722" s="116">
        <v>10</v>
      </c>
      <c r="C5722" s="116">
        <v>1016101010</v>
      </c>
      <c r="D5722" s="116" t="s">
        <v>10655</v>
      </c>
      <c r="E5722" s="339">
        <v>18788.810000000001</v>
      </c>
      <c r="F5722" s="194">
        <v>1</v>
      </c>
      <c r="G5722" s="194">
        <v>1</v>
      </c>
      <c r="H5722" s="194" t="s">
        <v>10119</v>
      </c>
      <c r="I5722" s="194">
        <f t="shared" si="267"/>
        <v>0</v>
      </c>
      <c r="J5722" s="116" t="s">
        <v>10120</v>
      </c>
      <c r="K5722" s="116" t="s">
        <v>16369</v>
      </c>
      <c r="L5722" s="197">
        <v>45898</v>
      </c>
      <c r="M5722" s="116"/>
      <c r="N5722" s="197">
        <v>45901</v>
      </c>
      <c r="O5722" s="388">
        <f t="shared" si="268"/>
        <v>18788.810000000001</v>
      </c>
      <c r="P5722" s="339">
        <f t="shared" si="269"/>
        <v>0</v>
      </c>
    </row>
    <row r="5723" spans="1:16" hidden="1" x14ac:dyDescent="0.25">
      <c r="A5723" s="116">
        <v>143144</v>
      </c>
      <c r="B5723" s="116">
        <v>11</v>
      </c>
      <c r="C5723" s="116">
        <v>1017102120</v>
      </c>
      <c r="D5723" s="116" t="s">
        <v>10656</v>
      </c>
      <c r="E5723" s="339">
        <v>324000</v>
      </c>
      <c r="F5723" s="194">
        <v>2</v>
      </c>
      <c r="G5723" s="194">
        <v>2</v>
      </c>
      <c r="H5723" s="194" t="s">
        <v>10119</v>
      </c>
      <c r="I5723" s="194">
        <f t="shared" si="267"/>
        <v>0</v>
      </c>
      <c r="J5723" s="116" t="s">
        <v>10120</v>
      </c>
      <c r="K5723" s="116" t="s">
        <v>16369</v>
      </c>
      <c r="L5723" s="197">
        <v>45898</v>
      </c>
      <c r="M5723" s="116"/>
      <c r="N5723" s="197">
        <v>45901</v>
      </c>
      <c r="O5723" s="388">
        <f t="shared" si="268"/>
        <v>162000</v>
      </c>
      <c r="P5723" s="339">
        <f t="shared" si="269"/>
        <v>0</v>
      </c>
    </row>
    <row r="5724" spans="1:16" hidden="1" x14ac:dyDescent="0.25">
      <c r="A5724" s="116">
        <v>143144</v>
      </c>
      <c r="B5724" s="116">
        <v>12</v>
      </c>
      <c r="C5724" s="116">
        <v>1026100140</v>
      </c>
      <c r="D5724" s="116" t="s">
        <v>15618</v>
      </c>
      <c r="E5724" s="339">
        <v>1137504</v>
      </c>
      <c r="F5724" s="194">
        <v>3</v>
      </c>
      <c r="G5724" s="194">
        <v>3</v>
      </c>
      <c r="H5724" s="194" t="s">
        <v>10119</v>
      </c>
      <c r="I5724" s="194">
        <f t="shared" si="267"/>
        <v>0</v>
      </c>
      <c r="J5724" s="116" t="s">
        <v>10120</v>
      </c>
      <c r="K5724" s="116" t="s">
        <v>16369</v>
      </c>
      <c r="L5724" s="197">
        <v>45898</v>
      </c>
      <c r="M5724" s="116"/>
      <c r="N5724" s="197">
        <v>45901</v>
      </c>
      <c r="O5724" s="388">
        <f t="shared" si="268"/>
        <v>379168</v>
      </c>
      <c r="P5724" s="339">
        <f t="shared" si="269"/>
        <v>0</v>
      </c>
    </row>
    <row r="5725" spans="1:16" hidden="1" x14ac:dyDescent="0.25">
      <c r="A5725" s="116">
        <v>143144</v>
      </c>
      <c r="B5725" s="116">
        <v>13</v>
      </c>
      <c r="C5725" s="116">
        <v>1112100710</v>
      </c>
      <c r="D5725" s="116" t="s">
        <v>17528</v>
      </c>
      <c r="E5725" s="339">
        <v>70232.759999999995</v>
      </c>
      <c r="F5725" s="194">
        <v>52</v>
      </c>
      <c r="G5725" s="194">
        <v>52</v>
      </c>
      <c r="H5725" s="194" t="s">
        <v>10119</v>
      </c>
      <c r="I5725" s="194">
        <f t="shared" si="267"/>
        <v>0</v>
      </c>
      <c r="J5725" s="116" t="s">
        <v>10120</v>
      </c>
      <c r="K5725" s="116" t="s">
        <v>16369</v>
      </c>
      <c r="L5725" s="197">
        <v>45898</v>
      </c>
      <c r="M5725" s="116"/>
      <c r="N5725" s="197">
        <v>45901</v>
      </c>
      <c r="O5725" s="388">
        <f t="shared" si="268"/>
        <v>1350.6299999999999</v>
      </c>
      <c r="P5725" s="339">
        <f t="shared" si="269"/>
        <v>0</v>
      </c>
    </row>
    <row r="5726" spans="1:16" hidden="1" x14ac:dyDescent="0.25">
      <c r="A5726" s="116">
        <v>143144</v>
      </c>
      <c r="B5726" s="116">
        <v>14</v>
      </c>
      <c r="C5726" s="116">
        <v>1112100610</v>
      </c>
      <c r="D5726" s="116" t="s">
        <v>11174</v>
      </c>
      <c r="E5726" s="339">
        <v>17520</v>
      </c>
      <c r="F5726" s="194">
        <v>20</v>
      </c>
      <c r="G5726" s="194">
        <v>20</v>
      </c>
      <c r="H5726" s="194" t="s">
        <v>10119</v>
      </c>
      <c r="I5726" s="194">
        <f t="shared" si="267"/>
        <v>0</v>
      </c>
      <c r="J5726" s="116" t="s">
        <v>10120</v>
      </c>
      <c r="K5726" s="116" t="s">
        <v>16369</v>
      </c>
      <c r="L5726" s="197">
        <v>45898</v>
      </c>
      <c r="M5726" s="197" t="s">
        <v>16678</v>
      </c>
      <c r="N5726" s="197">
        <v>45989</v>
      </c>
      <c r="O5726" s="388">
        <f t="shared" si="268"/>
        <v>876</v>
      </c>
      <c r="P5726" s="339">
        <f t="shared" si="269"/>
        <v>0</v>
      </c>
    </row>
    <row r="5727" spans="1:16" hidden="1" x14ac:dyDescent="0.25">
      <c r="A5727" s="116">
        <v>143144</v>
      </c>
      <c r="B5727" s="116">
        <v>16</v>
      </c>
      <c r="C5727" s="116">
        <v>1010100120</v>
      </c>
      <c r="D5727" s="116" t="s">
        <v>17672</v>
      </c>
      <c r="E5727" s="339">
        <v>5290</v>
      </c>
      <c r="F5727" s="194">
        <v>5</v>
      </c>
      <c r="G5727" s="194">
        <v>5</v>
      </c>
      <c r="H5727" s="194" t="s">
        <v>10119</v>
      </c>
      <c r="I5727" s="194">
        <f t="shared" si="267"/>
        <v>0</v>
      </c>
      <c r="J5727" s="116" t="s">
        <v>10120</v>
      </c>
      <c r="K5727" s="116" t="s">
        <v>16369</v>
      </c>
      <c r="L5727" s="197">
        <v>45898</v>
      </c>
      <c r="M5727" s="116"/>
      <c r="N5727" s="197">
        <v>45901</v>
      </c>
      <c r="O5727" s="388">
        <f t="shared" si="268"/>
        <v>1058</v>
      </c>
      <c r="P5727" s="339">
        <f t="shared" si="269"/>
        <v>0</v>
      </c>
    </row>
    <row r="5728" spans="1:16" hidden="1" x14ac:dyDescent="0.25">
      <c r="A5728" s="116">
        <v>143144</v>
      </c>
      <c r="B5728" s="116">
        <v>17</v>
      </c>
      <c r="C5728" s="116">
        <v>1010100750</v>
      </c>
      <c r="D5728" s="116" t="s">
        <v>11041</v>
      </c>
      <c r="E5728" s="339">
        <v>7530.05</v>
      </c>
      <c r="F5728" s="194">
        <v>5</v>
      </c>
      <c r="G5728" s="194">
        <v>5</v>
      </c>
      <c r="H5728" s="194" t="s">
        <v>10119</v>
      </c>
      <c r="I5728" s="194">
        <f t="shared" si="267"/>
        <v>0</v>
      </c>
      <c r="J5728" s="116" t="s">
        <v>10120</v>
      </c>
      <c r="K5728" s="116" t="s">
        <v>16369</v>
      </c>
      <c r="L5728" s="197">
        <v>45898</v>
      </c>
      <c r="M5728" s="116"/>
      <c r="N5728" s="197">
        <v>45901</v>
      </c>
      <c r="O5728" s="388">
        <f t="shared" si="268"/>
        <v>1506.01</v>
      </c>
      <c r="P5728" s="339">
        <f t="shared" si="269"/>
        <v>0</v>
      </c>
    </row>
    <row r="5729" spans="1:16" hidden="1" x14ac:dyDescent="0.25">
      <c r="A5729" s="116">
        <v>143144</v>
      </c>
      <c r="B5729" s="116">
        <v>18</v>
      </c>
      <c r="C5729" s="116">
        <v>1023100340</v>
      </c>
      <c r="D5729" s="116" t="s">
        <v>10969</v>
      </c>
      <c r="E5729" s="339">
        <v>55170</v>
      </c>
      <c r="F5729" s="194">
        <v>3</v>
      </c>
      <c r="G5729" s="194">
        <v>3</v>
      </c>
      <c r="H5729" s="194" t="s">
        <v>10119</v>
      </c>
      <c r="I5729" s="194">
        <f t="shared" si="267"/>
        <v>0</v>
      </c>
      <c r="J5729" s="116" t="s">
        <v>10120</v>
      </c>
      <c r="K5729" s="116" t="s">
        <v>16369</v>
      </c>
      <c r="L5729" s="197">
        <v>45898</v>
      </c>
      <c r="M5729" s="116"/>
      <c r="N5729" s="197">
        <v>45901</v>
      </c>
      <c r="O5729" s="388">
        <f t="shared" si="268"/>
        <v>18390</v>
      </c>
      <c r="P5729" s="339">
        <f t="shared" si="269"/>
        <v>0</v>
      </c>
    </row>
    <row r="5730" spans="1:16" hidden="1" x14ac:dyDescent="0.25">
      <c r="A5730" s="116">
        <v>143144</v>
      </c>
      <c r="B5730" s="116">
        <v>19</v>
      </c>
      <c r="C5730" s="116">
        <v>1023100140</v>
      </c>
      <c r="D5730" s="116" t="s">
        <v>11171</v>
      </c>
      <c r="E5730" s="339">
        <v>55170.3</v>
      </c>
      <c r="F5730" s="194">
        <v>3</v>
      </c>
      <c r="G5730" s="194">
        <v>3</v>
      </c>
      <c r="H5730" s="194" t="s">
        <v>10119</v>
      </c>
      <c r="I5730" s="194">
        <f t="shared" si="267"/>
        <v>0</v>
      </c>
      <c r="J5730" s="116" t="s">
        <v>10120</v>
      </c>
      <c r="K5730" s="116" t="s">
        <v>16369</v>
      </c>
      <c r="L5730" s="197">
        <v>45898</v>
      </c>
      <c r="M5730" s="116"/>
      <c r="N5730" s="197">
        <v>45901</v>
      </c>
      <c r="O5730" s="388">
        <f t="shared" si="268"/>
        <v>18390.100000000002</v>
      </c>
      <c r="P5730" s="339">
        <f t="shared" si="269"/>
        <v>0</v>
      </c>
    </row>
    <row r="5731" spans="1:16" hidden="1" x14ac:dyDescent="0.25">
      <c r="A5731" s="116">
        <v>143144</v>
      </c>
      <c r="B5731" s="116">
        <v>20</v>
      </c>
      <c r="C5731" s="116">
        <v>1112102170</v>
      </c>
      <c r="D5731" s="116" t="s">
        <v>11177</v>
      </c>
      <c r="E5731" s="339">
        <v>219660</v>
      </c>
      <c r="F5731" s="194">
        <v>4</v>
      </c>
      <c r="G5731" s="194">
        <v>4</v>
      </c>
      <c r="H5731" s="194" t="s">
        <v>10119</v>
      </c>
      <c r="I5731" s="194">
        <f t="shared" si="267"/>
        <v>0</v>
      </c>
      <c r="J5731" s="116" t="s">
        <v>10120</v>
      </c>
      <c r="K5731" s="116" t="s">
        <v>16369</v>
      </c>
      <c r="L5731" s="197">
        <v>45898</v>
      </c>
      <c r="M5731" s="116" t="s">
        <v>16687</v>
      </c>
      <c r="N5731" s="197">
        <v>45989</v>
      </c>
      <c r="O5731" s="388">
        <f t="shared" si="268"/>
        <v>54915</v>
      </c>
      <c r="P5731" s="339">
        <f t="shared" si="269"/>
        <v>0</v>
      </c>
    </row>
    <row r="5732" spans="1:16" hidden="1" x14ac:dyDescent="0.25">
      <c r="A5732" s="116">
        <v>143144</v>
      </c>
      <c r="B5732" s="116">
        <v>21</v>
      </c>
      <c r="C5732" s="116">
        <v>1318100000</v>
      </c>
      <c r="D5732" s="116" t="s">
        <v>11261</v>
      </c>
      <c r="E5732" s="339">
        <v>7993.6</v>
      </c>
      <c r="F5732" s="194">
        <v>10</v>
      </c>
      <c r="G5732" s="194">
        <v>10</v>
      </c>
      <c r="H5732" s="194" t="s">
        <v>10119</v>
      </c>
      <c r="I5732" s="194">
        <f t="shared" si="267"/>
        <v>0</v>
      </c>
      <c r="J5732" s="116" t="s">
        <v>10120</v>
      </c>
      <c r="K5732" s="116" t="s">
        <v>16369</v>
      </c>
      <c r="L5732" s="197">
        <v>45898</v>
      </c>
      <c r="M5732" s="116"/>
      <c r="N5732" s="197">
        <v>45901</v>
      </c>
      <c r="O5732" s="388">
        <f t="shared" si="268"/>
        <v>799.36</v>
      </c>
      <c r="P5732" s="339">
        <f t="shared" si="269"/>
        <v>0</v>
      </c>
    </row>
    <row r="5733" spans="1:16" hidden="1" x14ac:dyDescent="0.25">
      <c r="A5733" s="116">
        <v>143154</v>
      </c>
      <c r="B5733" s="116">
        <v>1</v>
      </c>
      <c r="C5733" s="116">
        <v>1017100180</v>
      </c>
      <c r="D5733" s="116" t="s">
        <v>10494</v>
      </c>
      <c r="E5733" s="339">
        <v>582715</v>
      </c>
      <c r="F5733" s="194">
        <v>5</v>
      </c>
      <c r="G5733" s="194">
        <v>5</v>
      </c>
      <c r="H5733" s="194" t="s">
        <v>10119</v>
      </c>
      <c r="I5733" s="194">
        <f t="shared" si="267"/>
        <v>0</v>
      </c>
      <c r="J5733" s="116" t="s">
        <v>10126</v>
      </c>
      <c r="K5733" s="197" t="s">
        <v>15457</v>
      </c>
      <c r="L5733" s="197">
        <v>45897</v>
      </c>
      <c r="M5733" s="197"/>
      <c r="N5733" s="197">
        <v>45916</v>
      </c>
      <c r="O5733" s="388">
        <f t="shared" si="268"/>
        <v>116543</v>
      </c>
      <c r="P5733" s="339">
        <f t="shared" si="269"/>
        <v>0</v>
      </c>
    </row>
    <row r="5734" spans="1:16" hidden="1" x14ac:dyDescent="0.25">
      <c r="A5734" s="116">
        <v>143155</v>
      </c>
      <c r="B5734" s="116">
        <v>1</v>
      </c>
      <c r="C5734" s="116">
        <v>1511101430</v>
      </c>
      <c r="D5734" s="116" t="s">
        <v>17578</v>
      </c>
      <c r="E5734" s="339">
        <v>904.4</v>
      </c>
      <c r="F5734" s="194">
        <v>8</v>
      </c>
      <c r="G5734" s="194">
        <v>8</v>
      </c>
      <c r="H5734" s="194" t="s">
        <v>10119</v>
      </c>
      <c r="I5734" s="194">
        <f t="shared" si="267"/>
        <v>0</v>
      </c>
      <c r="J5734" s="116" t="s">
        <v>10120</v>
      </c>
      <c r="K5734" s="116" t="s">
        <v>16089</v>
      </c>
      <c r="L5734" s="197">
        <v>45895</v>
      </c>
      <c r="M5734" s="116"/>
      <c r="N5734" s="197">
        <v>45896</v>
      </c>
      <c r="O5734" s="388">
        <f t="shared" si="268"/>
        <v>113.05</v>
      </c>
      <c r="P5734" s="339">
        <f t="shared" si="269"/>
        <v>0</v>
      </c>
    </row>
    <row r="5735" spans="1:16" hidden="1" x14ac:dyDescent="0.25">
      <c r="A5735" s="116">
        <v>143155</v>
      </c>
      <c r="B5735" s="116">
        <v>2</v>
      </c>
      <c r="C5735" s="116">
        <v>1521100240</v>
      </c>
      <c r="D5735" s="116" t="s">
        <v>17554</v>
      </c>
      <c r="E5735" s="339">
        <v>552</v>
      </c>
      <c r="F5735" s="194">
        <v>8</v>
      </c>
      <c r="G5735" s="194">
        <v>8</v>
      </c>
      <c r="H5735" s="194" t="s">
        <v>10119</v>
      </c>
      <c r="I5735" s="194">
        <f t="shared" si="267"/>
        <v>0</v>
      </c>
      <c r="J5735" s="116" t="s">
        <v>10120</v>
      </c>
      <c r="K5735" s="116" t="s">
        <v>16089</v>
      </c>
      <c r="L5735" s="197">
        <v>45895</v>
      </c>
      <c r="M5735" s="116"/>
      <c r="N5735" s="197">
        <v>45896</v>
      </c>
      <c r="O5735" s="388">
        <f t="shared" si="268"/>
        <v>69</v>
      </c>
      <c r="P5735" s="339">
        <f t="shared" si="269"/>
        <v>0</v>
      </c>
    </row>
    <row r="5736" spans="1:16" hidden="1" x14ac:dyDescent="0.25">
      <c r="A5736" s="116">
        <v>143189</v>
      </c>
      <c r="B5736" s="116">
        <v>1</v>
      </c>
      <c r="C5736" s="116">
        <v>1014104530</v>
      </c>
      <c r="D5736" s="116" t="s">
        <v>10355</v>
      </c>
      <c r="E5736" s="339">
        <v>57979.519999999997</v>
      </c>
      <c r="F5736" s="194">
        <v>2</v>
      </c>
      <c r="G5736" s="194">
        <v>2</v>
      </c>
      <c r="H5736" s="194" t="s">
        <v>10119</v>
      </c>
      <c r="I5736" s="194">
        <f t="shared" si="267"/>
        <v>0</v>
      </c>
      <c r="J5736" s="116" t="s">
        <v>10120</v>
      </c>
      <c r="K5736" s="116" t="s">
        <v>10121</v>
      </c>
      <c r="L5736" s="197">
        <v>45896</v>
      </c>
      <c r="M5736" s="116"/>
      <c r="N5736" s="197">
        <v>45897</v>
      </c>
      <c r="O5736" s="388">
        <f t="shared" si="268"/>
        <v>28989.759999999998</v>
      </c>
      <c r="P5736" s="339">
        <f t="shared" si="269"/>
        <v>0</v>
      </c>
    </row>
    <row r="5737" spans="1:16" hidden="1" x14ac:dyDescent="0.25">
      <c r="A5737" s="116">
        <v>143189</v>
      </c>
      <c r="B5737" s="116">
        <v>2</v>
      </c>
      <c r="C5737" s="116">
        <v>1810110220</v>
      </c>
      <c r="D5737" s="116" t="s">
        <v>16337</v>
      </c>
      <c r="E5737" s="339">
        <v>50000</v>
      </c>
      <c r="F5737" s="194">
        <v>1</v>
      </c>
      <c r="G5737" s="194">
        <v>1</v>
      </c>
      <c r="H5737" s="194" t="s">
        <v>10119</v>
      </c>
      <c r="I5737" s="194">
        <f t="shared" si="267"/>
        <v>0</v>
      </c>
      <c r="J5737" s="116" t="s">
        <v>10120</v>
      </c>
      <c r="K5737" s="116" t="s">
        <v>10121</v>
      </c>
      <c r="L5737" s="197">
        <v>45896</v>
      </c>
      <c r="M5737" s="116" t="s">
        <v>16357</v>
      </c>
      <c r="N5737" s="197">
        <v>45897</v>
      </c>
      <c r="O5737" s="388">
        <f t="shared" si="268"/>
        <v>50000</v>
      </c>
      <c r="P5737" s="339">
        <f t="shared" si="269"/>
        <v>0</v>
      </c>
    </row>
    <row r="5738" spans="1:16" hidden="1" x14ac:dyDescent="0.25">
      <c r="A5738" s="116">
        <v>143198</v>
      </c>
      <c r="B5738" s="116">
        <v>3</v>
      </c>
      <c r="C5738" s="116">
        <v>1212100080</v>
      </c>
      <c r="D5738" s="116" t="s">
        <v>17670</v>
      </c>
      <c r="E5738" s="339">
        <v>247196.6</v>
      </c>
      <c r="F5738" s="194">
        <v>20</v>
      </c>
      <c r="G5738" s="194">
        <f>15+5</f>
        <v>20</v>
      </c>
      <c r="H5738" s="194" t="s">
        <v>10119</v>
      </c>
      <c r="I5738" s="194">
        <f t="shared" si="267"/>
        <v>0</v>
      </c>
      <c r="J5738" s="116" t="s">
        <v>10120</v>
      </c>
      <c r="K5738" s="116" t="s">
        <v>15977</v>
      </c>
      <c r="L5738" s="197">
        <v>45896</v>
      </c>
      <c r="M5738" s="116" t="s">
        <v>16556</v>
      </c>
      <c r="N5738" s="197">
        <v>45916</v>
      </c>
      <c r="O5738" s="388">
        <f t="shared" si="268"/>
        <v>12359.83</v>
      </c>
      <c r="P5738" s="339">
        <f t="shared" si="269"/>
        <v>0</v>
      </c>
    </row>
    <row r="5739" spans="1:16" hidden="1" x14ac:dyDescent="0.25">
      <c r="A5739" s="116">
        <v>143198</v>
      </c>
      <c r="B5739" s="116">
        <v>1</v>
      </c>
      <c r="C5739" s="116">
        <v>1214100060</v>
      </c>
      <c r="D5739" s="116" t="s">
        <v>11205</v>
      </c>
      <c r="E5739" s="339">
        <v>1140998</v>
      </c>
      <c r="F5739" s="194">
        <v>1</v>
      </c>
      <c r="G5739" s="194">
        <v>1</v>
      </c>
      <c r="H5739" s="194" t="s">
        <v>10119</v>
      </c>
      <c r="I5739" s="194">
        <f t="shared" si="267"/>
        <v>0</v>
      </c>
      <c r="J5739" s="116" t="s">
        <v>10120</v>
      </c>
      <c r="K5739" s="116" t="s">
        <v>15977</v>
      </c>
      <c r="L5739" s="197">
        <v>45896</v>
      </c>
      <c r="M5739" s="116"/>
      <c r="N5739" s="197">
        <v>45897</v>
      </c>
      <c r="O5739" s="388">
        <f t="shared" si="268"/>
        <v>1140998</v>
      </c>
      <c r="P5739" s="339">
        <f t="shared" si="269"/>
        <v>0</v>
      </c>
    </row>
    <row r="5740" spans="1:16" hidden="1" x14ac:dyDescent="0.25">
      <c r="A5740" s="116">
        <v>143198</v>
      </c>
      <c r="B5740" s="116">
        <v>4</v>
      </c>
      <c r="C5740" s="116">
        <v>1219101670</v>
      </c>
      <c r="D5740" s="116" t="s">
        <v>15235</v>
      </c>
      <c r="E5740" s="339">
        <v>119204.4</v>
      </c>
      <c r="F5740" s="194">
        <v>40</v>
      </c>
      <c r="G5740" s="194">
        <v>40</v>
      </c>
      <c r="H5740" s="194" t="s">
        <v>10119</v>
      </c>
      <c r="I5740" s="194">
        <f t="shared" si="267"/>
        <v>0</v>
      </c>
      <c r="J5740" s="116" t="s">
        <v>10120</v>
      </c>
      <c r="K5740" s="116" t="s">
        <v>15977</v>
      </c>
      <c r="L5740" s="197">
        <v>45896</v>
      </c>
      <c r="M5740" s="116"/>
      <c r="N5740" s="197">
        <v>45897</v>
      </c>
      <c r="O5740" s="388">
        <f t="shared" si="268"/>
        <v>2980.1099999999997</v>
      </c>
      <c r="P5740" s="339">
        <f t="shared" si="269"/>
        <v>0</v>
      </c>
    </row>
    <row r="5741" spans="1:16" hidden="1" x14ac:dyDescent="0.25">
      <c r="A5741" s="116">
        <v>143198</v>
      </c>
      <c r="B5741" s="116">
        <v>6</v>
      </c>
      <c r="C5741" s="116">
        <v>1226100460</v>
      </c>
      <c r="D5741" s="116" t="s">
        <v>10641</v>
      </c>
      <c r="E5741" s="339">
        <v>14605</v>
      </c>
      <c r="F5741" s="194">
        <v>5</v>
      </c>
      <c r="G5741" s="194">
        <v>5</v>
      </c>
      <c r="H5741" s="194" t="s">
        <v>10119</v>
      </c>
      <c r="I5741" s="194">
        <f t="shared" si="267"/>
        <v>0</v>
      </c>
      <c r="J5741" s="116" t="s">
        <v>10120</v>
      </c>
      <c r="K5741" s="116" t="s">
        <v>15977</v>
      </c>
      <c r="L5741" s="197">
        <v>45896</v>
      </c>
      <c r="M5741" s="116"/>
      <c r="N5741" s="197">
        <v>45897</v>
      </c>
      <c r="O5741" s="388">
        <f t="shared" si="268"/>
        <v>2921</v>
      </c>
      <c r="P5741" s="339">
        <f t="shared" si="269"/>
        <v>0</v>
      </c>
    </row>
    <row r="5742" spans="1:16" hidden="1" x14ac:dyDescent="0.25">
      <c r="A5742" s="116">
        <v>143198</v>
      </c>
      <c r="B5742" s="116">
        <v>2</v>
      </c>
      <c r="C5742" s="116">
        <v>1237100010</v>
      </c>
      <c r="D5742" s="116" t="s">
        <v>15227</v>
      </c>
      <c r="E5742" s="339">
        <v>920000</v>
      </c>
      <c r="F5742" s="194">
        <v>2</v>
      </c>
      <c r="G5742" s="194">
        <v>2</v>
      </c>
      <c r="H5742" s="194" t="s">
        <v>10119</v>
      </c>
      <c r="I5742" s="194">
        <f t="shared" si="267"/>
        <v>0</v>
      </c>
      <c r="J5742" s="116" t="s">
        <v>10120</v>
      </c>
      <c r="K5742" s="116" t="s">
        <v>15977</v>
      </c>
      <c r="L5742" s="197">
        <v>45896</v>
      </c>
      <c r="M5742" s="116"/>
      <c r="N5742" s="197">
        <v>45951</v>
      </c>
      <c r="O5742" s="388">
        <f t="shared" si="268"/>
        <v>460000</v>
      </c>
      <c r="P5742" s="339">
        <f t="shared" si="269"/>
        <v>0</v>
      </c>
    </row>
    <row r="5743" spans="1:16" hidden="1" x14ac:dyDescent="0.25">
      <c r="A5743" s="116">
        <v>143198</v>
      </c>
      <c r="B5743" s="116">
        <v>5</v>
      </c>
      <c r="C5743" s="116">
        <v>1526100680</v>
      </c>
      <c r="D5743" s="116" t="s">
        <v>17858</v>
      </c>
      <c r="E5743" s="339">
        <v>43550</v>
      </c>
      <c r="F5743" s="194">
        <v>10</v>
      </c>
      <c r="G5743" s="194">
        <v>10</v>
      </c>
      <c r="H5743" s="194" t="s">
        <v>10119</v>
      </c>
      <c r="I5743" s="194">
        <f t="shared" si="267"/>
        <v>0</v>
      </c>
      <c r="J5743" s="116" t="s">
        <v>10120</v>
      </c>
      <c r="K5743" s="116" t="s">
        <v>15977</v>
      </c>
      <c r="L5743" s="197">
        <v>45896</v>
      </c>
      <c r="M5743" s="116" t="s">
        <v>16359</v>
      </c>
      <c r="N5743" s="197">
        <v>45897</v>
      </c>
      <c r="O5743" s="388">
        <f t="shared" si="268"/>
        <v>4355</v>
      </c>
      <c r="P5743" s="339">
        <f t="shared" si="269"/>
        <v>0</v>
      </c>
    </row>
    <row r="5744" spans="1:16" hidden="1" x14ac:dyDescent="0.25">
      <c r="A5744" s="116">
        <v>143211</v>
      </c>
      <c r="B5744" s="116">
        <v>12</v>
      </c>
      <c r="C5744" s="116">
        <v>1015100530</v>
      </c>
      <c r="D5744" s="116" t="s">
        <v>17709</v>
      </c>
      <c r="E5744" s="339">
        <v>5912.5</v>
      </c>
      <c r="F5744" s="194">
        <v>10</v>
      </c>
      <c r="G5744" s="194">
        <v>10</v>
      </c>
      <c r="H5744" s="194" t="s">
        <v>10119</v>
      </c>
      <c r="I5744" s="194">
        <f t="shared" si="267"/>
        <v>0</v>
      </c>
      <c r="J5744" s="116" t="s">
        <v>10120</v>
      </c>
      <c r="K5744" s="197" t="s">
        <v>15893</v>
      </c>
      <c r="L5744" s="197">
        <v>45903</v>
      </c>
      <c r="M5744" s="197"/>
      <c r="N5744" s="197">
        <v>45904</v>
      </c>
      <c r="O5744" s="388">
        <f t="shared" si="268"/>
        <v>591.25</v>
      </c>
      <c r="P5744" s="339">
        <f t="shared" si="269"/>
        <v>0</v>
      </c>
    </row>
    <row r="5745" spans="1:16" hidden="1" x14ac:dyDescent="0.25">
      <c r="A5745" s="116">
        <v>143211</v>
      </c>
      <c r="B5745" s="116">
        <v>13</v>
      </c>
      <c r="C5745" s="116">
        <v>1015100540</v>
      </c>
      <c r="D5745" s="116" t="s">
        <v>17678</v>
      </c>
      <c r="E5745" s="339">
        <v>4870</v>
      </c>
      <c r="F5745" s="194">
        <v>10</v>
      </c>
      <c r="G5745" s="194">
        <v>10</v>
      </c>
      <c r="H5745" s="194" t="s">
        <v>10119</v>
      </c>
      <c r="I5745" s="194">
        <f t="shared" si="267"/>
        <v>0</v>
      </c>
      <c r="J5745" s="116" t="s">
        <v>10120</v>
      </c>
      <c r="K5745" s="197" t="s">
        <v>15893</v>
      </c>
      <c r="L5745" s="197">
        <v>45903</v>
      </c>
      <c r="M5745" s="197"/>
      <c r="N5745" s="197">
        <v>45904</v>
      </c>
      <c r="O5745" s="388">
        <f t="shared" si="268"/>
        <v>487</v>
      </c>
      <c r="P5745" s="339">
        <f t="shared" si="269"/>
        <v>0</v>
      </c>
    </row>
    <row r="5746" spans="1:16" hidden="1" x14ac:dyDescent="0.25">
      <c r="A5746" s="116">
        <v>143211</v>
      </c>
      <c r="B5746" s="116">
        <v>14</v>
      </c>
      <c r="C5746" s="116">
        <v>1015100560</v>
      </c>
      <c r="D5746" s="116" t="s">
        <v>17866</v>
      </c>
      <c r="E5746" s="339">
        <v>5799.8</v>
      </c>
      <c r="F5746" s="194">
        <v>10</v>
      </c>
      <c r="G5746" s="194">
        <v>10</v>
      </c>
      <c r="H5746" s="194" t="s">
        <v>10119</v>
      </c>
      <c r="I5746" s="194">
        <f t="shared" si="267"/>
        <v>0</v>
      </c>
      <c r="J5746" s="116" t="s">
        <v>10120</v>
      </c>
      <c r="K5746" s="197" t="s">
        <v>15893</v>
      </c>
      <c r="L5746" s="197">
        <v>45903</v>
      </c>
      <c r="M5746" s="197"/>
      <c r="N5746" s="197">
        <v>45904</v>
      </c>
      <c r="O5746" s="388">
        <f t="shared" si="268"/>
        <v>579.98</v>
      </c>
      <c r="P5746" s="339">
        <f t="shared" si="269"/>
        <v>0</v>
      </c>
    </row>
    <row r="5747" spans="1:16" hidden="1" x14ac:dyDescent="0.25">
      <c r="A5747" s="116">
        <v>143211</v>
      </c>
      <c r="B5747" s="116">
        <v>15</v>
      </c>
      <c r="C5747" s="116">
        <v>1015102030</v>
      </c>
      <c r="D5747" s="116" t="s">
        <v>15269</v>
      </c>
      <c r="E5747" s="339">
        <v>15349.5</v>
      </c>
      <c r="F5747" s="194">
        <v>10</v>
      </c>
      <c r="G5747" s="194">
        <v>10</v>
      </c>
      <c r="H5747" s="194" t="s">
        <v>10119</v>
      </c>
      <c r="I5747" s="194">
        <f t="shared" ref="I5747:I5810" si="270">+F5747-G5747</f>
        <v>0</v>
      </c>
      <c r="J5747" s="116" t="s">
        <v>10120</v>
      </c>
      <c r="K5747" s="197" t="s">
        <v>15893</v>
      </c>
      <c r="L5747" s="197">
        <v>45903</v>
      </c>
      <c r="M5747" s="197"/>
      <c r="N5747" s="197">
        <v>45904</v>
      </c>
      <c r="O5747" s="388">
        <f t="shared" ref="O5747:O5810" si="271">+E5747/F5747</f>
        <v>1534.95</v>
      </c>
      <c r="P5747" s="339">
        <f t="shared" ref="P5747:P5810" si="272">+O5747*I5747</f>
        <v>0</v>
      </c>
    </row>
    <row r="5748" spans="1:16" hidden="1" x14ac:dyDescent="0.25">
      <c r="A5748" s="116">
        <v>143211</v>
      </c>
      <c r="B5748" s="116">
        <v>16</v>
      </c>
      <c r="C5748" s="116">
        <v>1015102120</v>
      </c>
      <c r="D5748" s="116" t="s">
        <v>9854</v>
      </c>
      <c r="E5748" s="339">
        <v>6900.7</v>
      </c>
      <c r="F5748" s="194">
        <v>10</v>
      </c>
      <c r="G5748" s="194">
        <v>10</v>
      </c>
      <c r="H5748" s="194" t="s">
        <v>10119</v>
      </c>
      <c r="I5748" s="194">
        <f t="shared" si="270"/>
        <v>0</v>
      </c>
      <c r="J5748" s="116" t="s">
        <v>10120</v>
      </c>
      <c r="K5748" s="197" t="s">
        <v>15893</v>
      </c>
      <c r="L5748" s="197">
        <v>45903</v>
      </c>
      <c r="M5748" s="197"/>
      <c r="N5748" s="197">
        <v>45904</v>
      </c>
      <c r="O5748" s="388">
        <f t="shared" si="271"/>
        <v>690.06999999999994</v>
      </c>
      <c r="P5748" s="339">
        <f t="shared" si="272"/>
        <v>0</v>
      </c>
    </row>
    <row r="5749" spans="1:16" hidden="1" x14ac:dyDescent="0.25">
      <c r="A5749" s="116">
        <v>143211</v>
      </c>
      <c r="B5749" s="116">
        <v>9</v>
      </c>
      <c r="C5749" s="116">
        <v>1016100540</v>
      </c>
      <c r="D5749" s="116" t="s">
        <v>11148</v>
      </c>
      <c r="E5749" s="339">
        <v>13700</v>
      </c>
      <c r="F5749" s="194">
        <v>10</v>
      </c>
      <c r="G5749" s="194">
        <v>10</v>
      </c>
      <c r="H5749" s="194" t="s">
        <v>10119</v>
      </c>
      <c r="I5749" s="194">
        <f t="shared" si="270"/>
        <v>0</v>
      </c>
      <c r="J5749" s="116" t="s">
        <v>10120</v>
      </c>
      <c r="K5749" s="197" t="s">
        <v>15893</v>
      </c>
      <c r="L5749" s="197">
        <v>45903</v>
      </c>
      <c r="M5749" s="197"/>
      <c r="N5749" s="197">
        <v>45904</v>
      </c>
      <c r="O5749" s="388">
        <f t="shared" si="271"/>
        <v>1370</v>
      </c>
      <c r="P5749" s="339">
        <f t="shared" si="272"/>
        <v>0</v>
      </c>
    </row>
    <row r="5750" spans="1:16" hidden="1" x14ac:dyDescent="0.25">
      <c r="A5750" s="116">
        <v>143211</v>
      </c>
      <c r="B5750" s="116">
        <v>10</v>
      </c>
      <c r="C5750" s="116">
        <v>1016100850</v>
      </c>
      <c r="D5750" s="116" t="s">
        <v>11149</v>
      </c>
      <c r="E5750" s="339">
        <v>32557.1</v>
      </c>
      <c r="F5750" s="194">
        <v>10</v>
      </c>
      <c r="G5750" s="194">
        <v>10</v>
      </c>
      <c r="H5750" s="194" t="s">
        <v>10119</v>
      </c>
      <c r="I5750" s="194">
        <f t="shared" si="270"/>
        <v>0</v>
      </c>
      <c r="J5750" s="116" t="s">
        <v>10120</v>
      </c>
      <c r="K5750" s="197" t="s">
        <v>15893</v>
      </c>
      <c r="L5750" s="197">
        <v>45903</v>
      </c>
      <c r="M5750" s="197"/>
      <c r="N5750" s="197">
        <v>45904</v>
      </c>
      <c r="O5750" s="388">
        <f t="shared" si="271"/>
        <v>3255.71</v>
      </c>
      <c r="P5750" s="339">
        <f t="shared" si="272"/>
        <v>0</v>
      </c>
    </row>
    <row r="5751" spans="1:16" hidden="1" x14ac:dyDescent="0.25">
      <c r="A5751" s="116">
        <v>143211</v>
      </c>
      <c r="B5751" s="116">
        <v>5</v>
      </c>
      <c r="C5751" s="116">
        <v>1018100110</v>
      </c>
      <c r="D5751" s="116" t="s">
        <v>17467</v>
      </c>
      <c r="E5751" s="339">
        <v>18264</v>
      </c>
      <c r="F5751" s="194">
        <v>400</v>
      </c>
      <c r="G5751" s="194">
        <f>100+300</f>
        <v>400</v>
      </c>
      <c r="H5751" s="194" t="s">
        <v>10119</v>
      </c>
      <c r="I5751" s="194">
        <f t="shared" si="270"/>
        <v>0</v>
      </c>
      <c r="J5751" s="116" t="s">
        <v>10120</v>
      </c>
      <c r="K5751" s="197" t="s">
        <v>15893</v>
      </c>
      <c r="L5751" s="197">
        <v>45903</v>
      </c>
      <c r="M5751" s="197" t="s">
        <v>17867</v>
      </c>
      <c r="N5751" s="197">
        <v>45904</v>
      </c>
      <c r="O5751" s="388">
        <f t="shared" si="271"/>
        <v>45.66</v>
      </c>
      <c r="P5751" s="339">
        <f t="shared" si="272"/>
        <v>0</v>
      </c>
    </row>
    <row r="5752" spans="1:16" hidden="1" x14ac:dyDescent="0.25">
      <c r="A5752" s="116">
        <v>143211</v>
      </c>
      <c r="B5752" s="116">
        <v>8</v>
      </c>
      <c r="C5752" s="116">
        <v>1219102430</v>
      </c>
      <c r="D5752" s="116" t="s">
        <v>11211</v>
      </c>
      <c r="E5752" s="339">
        <v>1950282.64</v>
      </c>
      <c r="F5752" s="194">
        <v>8</v>
      </c>
      <c r="G5752" s="194">
        <f>2+6</f>
        <v>8</v>
      </c>
      <c r="H5752" s="194" t="s">
        <v>10119</v>
      </c>
      <c r="I5752" s="194">
        <f t="shared" si="270"/>
        <v>0</v>
      </c>
      <c r="J5752" s="116" t="s">
        <v>10120</v>
      </c>
      <c r="K5752" s="197" t="s">
        <v>15893</v>
      </c>
      <c r="L5752" s="197">
        <v>45903</v>
      </c>
      <c r="M5752" s="197" t="s">
        <v>17868</v>
      </c>
      <c r="N5752" s="197">
        <v>45909</v>
      </c>
      <c r="O5752" s="388">
        <f t="shared" si="271"/>
        <v>243785.33</v>
      </c>
      <c r="P5752" s="339">
        <f t="shared" si="272"/>
        <v>0</v>
      </c>
    </row>
    <row r="5753" spans="1:16" hidden="1" x14ac:dyDescent="0.25">
      <c r="A5753" s="116">
        <v>143211</v>
      </c>
      <c r="B5753" s="116">
        <v>4</v>
      </c>
      <c r="C5753" s="116">
        <v>1219107400</v>
      </c>
      <c r="D5753" s="116" t="s">
        <v>16423</v>
      </c>
      <c r="E5753" s="339">
        <v>157160</v>
      </c>
      <c r="F5753" s="194">
        <v>10</v>
      </c>
      <c r="G5753" s="194">
        <f>5+5</f>
        <v>10</v>
      </c>
      <c r="H5753" s="194" t="s">
        <v>10119</v>
      </c>
      <c r="I5753" s="194">
        <f t="shared" si="270"/>
        <v>0</v>
      </c>
      <c r="J5753" s="116" t="s">
        <v>10120</v>
      </c>
      <c r="K5753" s="197" t="s">
        <v>15893</v>
      </c>
      <c r="L5753" s="197">
        <v>45903</v>
      </c>
      <c r="M5753" s="197" t="s">
        <v>16611</v>
      </c>
      <c r="N5753" s="197">
        <v>45929</v>
      </c>
      <c r="O5753" s="388">
        <f t="shared" si="271"/>
        <v>15716</v>
      </c>
      <c r="P5753" s="339">
        <f t="shared" si="272"/>
        <v>0</v>
      </c>
    </row>
    <row r="5754" spans="1:16" hidden="1" x14ac:dyDescent="0.25">
      <c r="A5754" s="116">
        <v>143211</v>
      </c>
      <c r="B5754" s="116">
        <v>3</v>
      </c>
      <c r="C5754" s="116">
        <v>1224100030</v>
      </c>
      <c r="D5754" s="116" t="s">
        <v>10486</v>
      </c>
      <c r="E5754" s="339">
        <v>15218.46</v>
      </c>
      <c r="F5754" s="194">
        <v>18</v>
      </c>
      <c r="G5754" s="194">
        <v>18</v>
      </c>
      <c r="H5754" s="194" t="s">
        <v>10119</v>
      </c>
      <c r="I5754" s="194">
        <f t="shared" si="270"/>
        <v>0</v>
      </c>
      <c r="J5754" s="116" t="s">
        <v>10120</v>
      </c>
      <c r="K5754" s="197" t="s">
        <v>15893</v>
      </c>
      <c r="L5754" s="197">
        <v>45903</v>
      </c>
      <c r="M5754" s="197"/>
      <c r="N5754" s="197">
        <v>45904</v>
      </c>
      <c r="O5754" s="388">
        <f t="shared" si="271"/>
        <v>845.46999999999991</v>
      </c>
      <c r="P5754" s="339">
        <f t="shared" si="272"/>
        <v>0</v>
      </c>
    </row>
    <row r="5755" spans="1:16" hidden="1" x14ac:dyDescent="0.25">
      <c r="A5755" s="116">
        <v>143211</v>
      </c>
      <c r="B5755" s="116">
        <v>11</v>
      </c>
      <c r="C5755" s="116">
        <v>1230100160</v>
      </c>
      <c r="D5755" s="116" t="s">
        <v>17469</v>
      </c>
      <c r="E5755" s="339">
        <v>251572.95</v>
      </c>
      <c r="F5755" s="194">
        <v>9</v>
      </c>
      <c r="G5755" s="194">
        <v>9</v>
      </c>
      <c r="H5755" s="194" t="s">
        <v>10119</v>
      </c>
      <c r="I5755" s="194">
        <f t="shared" si="270"/>
        <v>0</v>
      </c>
      <c r="J5755" s="116" t="s">
        <v>10120</v>
      </c>
      <c r="K5755" s="197" t="s">
        <v>15893</v>
      </c>
      <c r="L5755" s="197">
        <v>45903</v>
      </c>
      <c r="M5755" s="197"/>
      <c r="N5755" s="197">
        <v>45904</v>
      </c>
      <c r="O5755" s="388">
        <f t="shared" si="271"/>
        <v>27952.550000000003</v>
      </c>
      <c r="P5755" s="339">
        <f t="shared" si="272"/>
        <v>0</v>
      </c>
    </row>
    <row r="5756" spans="1:16" hidden="1" x14ac:dyDescent="0.25">
      <c r="A5756" s="116">
        <v>143211</v>
      </c>
      <c r="B5756" s="116">
        <v>6</v>
      </c>
      <c r="C5756" s="116">
        <v>1232100970</v>
      </c>
      <c r="D5756" s="116" t="s">
        <v>16424</v>
      </c>
      <c r="E5756" s="339">
        <v>0</v>
      </c>
      <c r="F5756" s="194">
        <v>1</v>
      </c>
      <c r="G5756" s="194">
        <v>1</v>
      </c>
      <c r="H5756" s="194" t="s">
        <v>10119</v>
      </c>
      <c r="I5756" s="194">
        <f t="shared" si="270"/>
        <v>0</v>
      </c>
      <c r="J5756" s="116" t="s">
        <v>10120</v>
      </c>
      <c r="K5756" s="197" t="s">
        <v>15893</v>
      </c>
      <c r="L5756" s="197">
        <v>45903</v>
      </c>
      <c r="M5756" s="197" t="s">
        <v>17869</v>
      </c>
      <c r="N5756" s="197">
        <v>45909</v>
      </c>
      <c r="O5756" s="388">
        <f t="shared" si="271"/>
        <v>0</v>
      </c>
      <c r="P5756" s="339">
        <f t="shared" si="272"/>
        <v>0</v>
      </c>
    </row>
    <row r="5757" spans="1:16" hidden="1" x14ac:dyDescent="0.25">
      <c r="A5757" s="116">
        <v>143211</v>
      </c>
      <c r="B5757" s="116">
        <v>7</v>
      </c>
      <c r="C5757" s="116">
        <v>1235100970</v>
      </c>
      <c r="D5757" s="116" t="s">
        <v>8591</v>
      </c>
      <c r="E5757" s="339">
        <v>55990</v>
      </c>
      <c r="F5757" s="194">
        <v>1</v>
      </c>
      <c r="G5757" s="194">
        <v>1</v>
      </c>
      <c r="H5757" s="194" t="s">
        <v>10119</v>
      </c>
      <c r="I5757" s="194">
        <f t="shared" si="270"/>
        <v>0</v>
      </c>
      <c r="J5757" s="116" t="s">
        <v>10120</v>
      </c>
      <c r="K5757" s="197" t="s">
        <v>15893</v>
      </c>
      <c r="L5757" s="197">
        <v>45903</v>
      </c>
      <c r="M5757" s="197"/>
      <c r="N5757" s="197">
        <v>45904</v>
      </c>
      <c r="O5757" s="388">
        <f t="shared" si="271"/>
        <v>55990</v>
      </c>
      <c r="P5757" s="339">
        <f t="shared" si="272"/>
        <v>0</v>
      </c>
    </row>
    <row r="5758" spans="1:16" hidden="1" x14ac:dyDescent="0.25">
      <c r="A5758" s="116">
        <v>143211</v>
      </c>
      <c r="B5758" s="116">
        <v>2</v>
      </c>
      <c r="C5758" s="116">
        <v>1236100260</v>
      </c>
      <c r="D5758" s="116" t="s">
        <v>15426</v>
      </c>
      <c r="E5758" s="339">
        <v>2235262</v>
      </c>
      <c r="F5758" s="194">
        <v>1</v>
      </c>
      <c r="G5758" s="194">
        <v>1</v>
      </c>
      <c r="H5758" s="194" t="s">
        <v>10119</v>
      </c>
      <c r="I5758" s="194">
        <f t="shared" si="270"/>
        <v>0</v>
      </c>
      <c r="J5758" s="116" t="s">
        <v>10120</v>
      </c>
      <c r="K5758" s="197" t="s">
        <v>15893</v>
      </c>
      <c r="L5758" s="197">
        <v>45903</v>
      </c>
      <c r="M5758" s="197" t="s">
        <v>16681</v>
      </c>
      <c r="N5758" s="197">
        <v>45951</v>
      </c>
      <c r="O5758" s="388">
        <f t="shared" si="271"/>
        <v>2235262</v>
      </c>
      <c r="P5758" s="339">
        <f t="shared" si="272"/>
        <v>0</v>
      </c>
    </row>
    <row r="5759" spans="1:16" hidden="1" x14ac:dyDescent="0.25">
      <c r="A5759" s="116">
        <v>143211</v>
      </c>
      <c r="B5759" s="116">
        <v>1</v>
      </c>
      <c r="C5759" s="116">
        <v>1247100410</v>
      </c>
      <c r="D5759" s="116" t="s">
        <v>11240</v>
      </c>
      <c r="E5759" s="339">
        <v>2356.02</v>
      </c>
      <c r="F5759" s="194">
        <v>18</v>
      </c>
      <c r="G5759" s="194">
        <f>16+2</f>
        <v>18</v>
      </c>
      <c r="H5759" s="194" t="s">
        <v>10119</v>
      </c>
      <c r="I5759" s="194">
        <f t="shared" si="270"/>
        <v>0</v>
      </c>
      <c r="J5759" s="116" t="s">
        <v>10120</v>
      </c>
      <c r="K5759" s="197" t="s">
        <v>15893</v>
      </c>
      <c r="L5759" s="197">
        <v>45903</v>
      </c>
      <c r="M5759" s="197" t="s">
        <v>16947</v>
      </c>
      <c r="N5759" s="197">
        <v>45973</v>
      </c>
      <c r="O5759" s="388">
        <f t="shared" si="271"/>
        <v>130.88999999999999</v>
      </c>
      <c r="P5759" s="339">
        <f t="shared" si="272"/>
        <v>0</v>
      </c>
    </row>
    <row r="5760" spans="1:16" hidden="1" x14ac:dyDescent="0.25">
      <c r="A5760" s="116">
        <v>143212</v>
      </c>
      <c r="B5760" s="116">
        <v>8</v>
      </c>
      <c r="C5760" s="116">
        <v>1015100080</v>
      </c>
      <c r="D5760" s="116" t="s">
        <v>11141</v>
      </c>
      <c r="E5760" s="339">
        <v>47065.78</v>
      </c>
      <c r="F5760" s="194">
        <v>2</v>
      </c>
      <c r="G5760" s="194">
        <v>2</v>
      </c>
      <c r="H5760" s="194" t="s">
        <v>10119</v>
      </c>
      <c r="I5760" s="194">
        <f t="shared" si="270"/>
        <v>0</v>
      </c>
      <c r="J5760" s="116" t="s">
        <v>10120</v>
      </c>
      <c r="K5760" s="116" t="s">
        <v>15893</v>
      </c>
      <c r="L5760" s="197">
        <v>45896</v>
      </c>
      <c r="M5760" s="116"/>
      <c r="N5760" s="197">
        <v>45897</v>
      </c>
      <c r="O5760" s="388">
        <f t="shared" si="271"/>
        <v>23532.89</v>
      </c>
      <c r="P5760" s="339">
        <f t="shared" si="272"/>
        <v>0</v>
      </c>
    </row>
    <row r="5761" spans="1:16" hidden="1" x14ac:dyDescent="0.25">
      <c r="A5761" s="116">
        <v>143212</v>
      </c>
      <c r="B5761" s="116">
        <v>20</v>
      </c>
      <c r="C5761" s="116">
        <v>1016100120</v>
      </c>
      <c r="D5761" s="116" t="s">
        <v>16338</v>
      </c>
      <c r="E5761" s="339">
        <v>4200</v>
      </c>
      <c r="F5761" s="194">
        <v>5</v>
      </c>
      <c r="G5761" s="194">
        <v>5</v>
      </c>
      <c r="H5761" s="194" t="s">
        <v>10119</v>
      </c>
      <c r="I5761" s="194">
        <f t="shared" si="270"/>
        <v>0</v>
      </c>
      <c r="J5761" s="116" t="s">
        <v>10120</v>
      </c>
      <c r="K5761" s="116" t="s">
        <v>15893</v>
      </c>
      <c r="L5761" s="197">
        <v>45896</v>
      </c>
      <c r="M5761" s="116" t="s">
        <v>16359</v>
      </c>
      <c r="N5761" s="197">
        <v>45897</v>
      </c>
      <c r="O5761" s="388">
        <f t="shared" si="271"/>
        <v>840</v>
      </c>
      <c r="P5761" s="339">
        <f t="shared" si="272"/>
        <v>0</v>
      </c>
    </row>
    <row r="5762" spans="1:16" hidden="1" x14ac:dyDescent="0.25">
      <c r="A5762" s="116">
        <v>143212</v>
      </c>
      <c r="B5762" s="116">
        <v>21</v>
      </c>
      <c r="C5762" s="116">
        <v>1016100390</v>
      </c>
      <c r="D5762" s="116" t="s">
        <v>17618</v>
      </c>
      <c r="E5762" s="339">
        <v>5635.25</v>
      </c>
      <c r="F5762" s="194">
        <v>5</v>
      </c>
      <c r="G5762" s="194">
        <v>5</v>
      </c>
      <c r="H5762" s="194" t="s">
        <v>10119</v>
      </c>
      <c r="I5762" s="194">
        <f t="shared" si="270"/>
        <v>0</v>
      </c>
      <c r="J5762" s="116" t="s">
        <v>10120</v>
      </c>
      <c r="K5762" s="116" t="s">
        <v>15893</v>
      </c>
      <c r="L5762" s="197">
        <v>45896</v>
      </c>
      <c r="M5762" s="116"/>
      <c r="N5762" s="197">
        <v>45897</v>
      </c>
      <c r="O5762" s="388">
        <f t="shared" si="271"/>
        <v>1127.05</v>
      </c>
      <c r="P5762" s="339">
        <f t="shared" si="272"/>
        <v>0</v>
      </c>
    </row>
    <row r="5763" spans="1:16" hidden="1" x14ac:dyDescent="0.25">
      <c r="A5763" s="116">
        <v>143212</v>
      </c>
      <c r="B5763" s="116">
        <v>23</v>
      </c>
      <c r="C5763" s="116">
        <v>1018100030</v>
      </c>
      <c r="D5763" s="116" t="s">
        <v>10657</v>
      </c>
      <c r="E5763" s="339">
        <v>7009.7</v>
      </c>
      <c r="F5763" s="194">
        <v>10</v>
      </c>
      <c r="G5763" s="194">
        <v>10</v>
      </c>
      <c r="H5763" s="194" t="s">
        <v>10119</v>
      </c>
      <c r="I5763" s="194">
        <f t="shared" si="270"/>
        <v>0</v>
      </c>
      <c r="J5763" s="116" t="s">
        <v>10120</v>
      </c>
      <c r="K5763" s="116" t="s">
        <v>15893</v>
      </c>
      <c r="L5763" s="197">
        <v>45896</v>
      </c>
      <c r="M5763" s="116"/>
      <c r="N5763" s="197">
        <v>45897</v>
      </c>
      <c r="O5763" s="388">
        <f t="shared" si="271"/>
        <v>700.97</v>
      </c>
      <c r="P5763" s="339">
        <f t="shared" si="272"/>
        <v>0</v>
      </c>
    </row>
    <row r="5764" spans="1:16" hidden="1" x14ac:dyDescent="0.25">
      <c r="A5764" s="116">
        <v>143212</v>
      </c>
      <c r="B5764" s="116">
        <v>19</v>
      </c>
      <c r="C5764" s="116">
        <v>1022101080</v>
      </c>
      <c r="D5764" s="116" t="s">
        <v>17463</v>
      </c>
      <c r="E5764" s="339">
        <v>21077.279999999999</v>
      </c>
      <c r="F5764" s="194">
        <v>6</v>
      </c>
      <c r="G5764" s="194">
        <v>6</v>
      </c>
      <c r="H5764" s="194" t="s">
        <v>10119</v>
      </c>
      <c r="I5764" s="194">
        <f t="shared" si="270"/>
        <v>0</v>
      </c>
      <c r="J5764" s="116" t="s">
        <v>10120</v>
      </c>
      <c r="K5764" s="116" t="s">
        <v>15893</v>
      </c>
      <c r="L5764" s="197">
        <v>45896</v>
      </c>
      <c r="M5764" s="116"/>
      <c r="N5764" s="197">
        <v>45897</v>
      </c>
      <c r="O5764" s="388">
        <f t="shared" si="271"/>
        <v>3512.8799999999997</v>
      </c>
      <c r="P5764" s="339">
        <f t="shared" si="272"/>
        <v>0</v>
      </c>
    </row>
    <row r="5765" spans="1:16" hidden="1" x14ac:dyDescent="0.25">
      <c r="A5765" s="116">
        <v>143212</v>
      </c>
      <c r="B5765" s="116">
        <v>22</v>
      </c>
      <c r="C5765" s="116">
        <v>1022102360</v>
      </c>
      <c r="D5765" s="116" t="s">
        <v>11170</v>
      </c>
      <c r="E5765" s="339">
        <v>7533.1</v>
      </c>
      <c r="F5765" s="194">
        <v>10</v>
      </c>
      <c r="G5765" s="194">
        <v>10</v>
      </c>
      <c r="H5765" s="194" t="s">
        <v>10119</v>
      </c>
      <c r="I5765" s="194">
        <f t="shared" si="270"/>
        <v>0</v>
      </c>
      <c r="J5765" s="116" t="s">
        <v>10120</v>
      </c>
      <c r="K5765" s="116" t="s">
        <v>15893</v>
      </c>
      <c r="L5765" s="197">
        <v>45896</v>
      </c>
      <c r="M5765" s="116"/>
      <c r="N5765" s="197">
        <v>45897</v>
      </c>
      <c r="O5765" s="388">
        <f t="shared" si="271"/>
        <v>753.31000000000006</v>
      </c>
      <c r="P5765" s="339">
        <f t="shared" si="272"/>
        <v>0</v>
      </c>
    </row>
    <row r="5766" spans="1:16" hidden="1" x14ac:dyDescent="0.25">
      <c r="A5766" s="116">
        <v>143212</v>
      </c>
      <c r="B5766" s="116">
        <v>15</v>
      </c>
      <c r="C5766" s="116">
        <v>1210100330</v>
      </c>
      <c r="D5766" s="116" t="s">
        <v>11191</v>
      </c>
      <c r="E5766" s="339">
        <v>49771.8</v>
      </c>
      <c r="F5766" s="194">
        <v>4</v>
      </c>
      <c r="G5766" s="194">
        <v>4</v>
      </c>
      <c r="H5766" s="194" t="s">
        <v>10119</v>
      </c>
      <c r="I5766" s="194">
        <f t="shared" si="270"/>
        <v>0</v>
      </c>
      <c r="J5766" s="116" t="s">
        <v>10120</v>
      </c>
      <c r="K5766" s="116" t="s">
        <v>15893</v>
      </c>
      <c r="L5766" s="197">
        <v>45896</v>
      </c>
      <c r="M5766" s="116"/>
      <c r="N5766" s="197">
        <v>45897</v>
      </c>
      <c r="O5766" s="388">
        <f t="shared" si="271"/>
        <v>12442.95</v>
      </c>
      <c r="P5766" s="339">
        <f t="shared" si="272"/>
        <v>0</v>
      </c>
    </row>
    <row r="5767" spans="1:16" hidden="1" x14ac:dyDescent="0.25">
      <c r="A5767" s="116">
        <v>143212</v>
      </c>
      <c r="B5767" s="116">
        <v>4</v>
      </c>
      <c r="C5767" s="116">
        <v>1212100080</v>
      </c>
      <c r="D5767" s="116" t="s">
        <v>17670</v>
      </c>
      <c r="E5767" s="339">
        <v>247196.6</v>
      </c>
      <c r="F5767" s="194">
        <v>20</v>
      </c>
      <c r="G5767" s="194">
        <v>20</v>
      </c>
      <c r="H5767" s="194" t="s">
        <v>10119</v>
      </c>
      <c r="I5767" s="194">
        <f t="shared" si="270"/>
        <v>0</v>
      </c>
      <c r="J5767" s="116" t="s">
        <v>10120</v>
      </c>
      <c r="K5767" s="116" t="s">
        <v>15893</v>
      </c>
      <c r="L5767" s="197">
        <v>45896</v>
      </c>
      <c r="M5767" s="116"/>
      <c r="N5767" s="197">
        <v>45916</v>
      </c>
      <c r="O5767" s="388">
        <f t="shared" si="271"/>
        <v>12359.83</v>
      </c>
      <c r="P5767" s="339">
        <f t="shared" si="272"/>
        <v>0</v>
      </c>
    </row>
    <row r="5768" spans="1:16" hidden="1" x14ac:dyDescent="0.25">
      <c r="A5768" s="116">
        <v>143212</v>
      </c>
      <c r="B5768" s="116">
        <v>5</v>
      </c>
      <c r="C5768" s="116">
        <v>1219101670</v>
      </c>
      <c r="D5768" s="116" t="s">
        <v>15235</v>
      </c>
      <c r="E5768" s="339">
        <v>119204.4</v>
      </c>
      <c r="F5768" s="194">
        <v>40</v>
      </c>
      <c r="G5768" s="194">
        <f>6+34</f>
        <v>40</v>
      </c>
      <c r="H5768" s="194" t="s">
        <v>10119</v>
      </c>
      <c r="I5768" s="194">
        <f t="shared" si="270"/>
        <v>0</v>
      </c>
      <c r="J5768" s="116" t="s">
        <v>10120</v>
      </c>
      <c r="K5768" s="116" t="s">
        <v>15893</v>
      </c>
      <c r="L5768" s="197">
        <v>45896</v>
      </c>
      <c r="M5768" s="116" t="s">
        <v>16535</v>
      </c>
      <c r="N5768" s="197">
        <v>45911</v>
      </c>
      <c r="O5768" s="388">
        <f t="shared" si="271"/>
        <v>2980.1099999999997</v>
      </c>
      <c r="P5768" s="339">
        <f t="shared" si="272"/>
        <v>0</v>
      </c>
    </row>
    <row r="5769" spans="1:16" hidden="1" x14ac:dyDescent="0.25">
      <c r="A5769" s="116">
        <v>143212</v>
      </c>
      <c r="B5769" s="116">
        <v>14</v>
      </c>
      <c r="C5769" s="116">
        <v>1219102860</v>
      </c>
      <c r="D5769" s="116" t="s">
        <v>11213</v>
      </c>
      <c r="E5769" s="339">
        <v>19000</v>
      </c>
      <c r="F5769" s="194">
        <v>200</v>
      </c>
      <c r="G5769" s="194">
        <v>200</v>
      </c>
      <c r="H5769" s="194" t="s">
        <v>10119</v>
      </c>
      <c r="I5769" s="194">
        <f t="shared" si="270"/>
        <v>0</v>
      </c>
      <c r="J5769" s="116" t="s">
        <v>10120</v>
      </c>
      <c r="K5769" s="116" t="s">
        <v>15893</v>
      </c>
      <c r="L5769" s="197">
        <v>45896</v>
      </c>
      <c r="M5769" s="116"/>
      <c r="N5769" s="197">
        <v>45939</v>
      </c>
      <c r="O5769" s="388">
        <f t="shared" si="271"/>
        <v>95</v>
      </c>
      <c r="P5769" s="339">
        <f t="shared" si="272"/>
        <v>0</v>
      </c>
    </row>
    <row r="5770" spans="1:16" hidden="1" x14ac:dyDescent="0.25">
      <c r="A5770" s="116">
        <v>143212</v>
      </c>
      <c r="B5770" s="116">
        <v>25</v>
      </c>
      <c r="C5770" s="116">
        <v>1219103150</v>
      </c>
      <c r="D5770" s="116" t="s">
        <v>17797</v>
      </c>
      <c r="E5770" s="339">
        <v>41664.400000000001</v>
      </c>
      <c r="F5770" s="194">
        <v>10</v>
      </c>
      <c r="G5770" s="194">
        <f>9+1</f>
        <v>10</v>
      </c>
      <c r="H5770" s="194" t="s">
        <v>10119</v>
      </c>
      <c r="I5770" s="194">
        <f t="shared" si="270"/>
        <v>0</v>
      </c>
      <c r="J5770" s="116" t="s">
        <v>10120</v>
      </c>
      <c r="K5770" s="116" t="s">
        <v>15893</v>
      </c>
      <c r="L5770" s="197">
        <v>45896</v>
      </c>
      <c r="M5770" s="116" t="s">
        <v>16559</v>
      </c>
      <c r="N5770" s="197">
        <v>45916</v>
      </c>
      <c r="O5770" s="388">
        <f t="shared" si="271"/>
        <v>4166.4400000000005</v>
      </c>
      <c r="P5770" s="339">
        <f t="shared" si="272"/>
        <v>0</v>
      </c>
    </row>
    <row r="5771" spans="1:16" hidden="1" x14ac:dyDescent="0.25">
      <c r="A5771" s="116">
        <v>143212</v>
      </c>
      <c r="B5771" s="116">
        <v>2</v>
      </c>
      <c r="C5771" s="116">
        <v>1222100000</v>
      </c>
      <c r="D5771" s="116" t="s">
        <v>15390</v>
      </c>
      <c r="E5771" s="339">
        <v>88163.46</v>
      </c>
      <c r="F5771" s="194">
        <v>6</v>
      </c>
      <c r="G5771" s="194">
        <f>5+1</f>
        <v>6</v>
      </c>
      <c r="H5771" s="194" t="s">
        <v>10119</v>
      </c>
      <c r="I5771" s="194">
        <f t="shared" si="270"/>
        <v>0</v>
      </c>
      <c r="J5771" s="116" t="s">
        <v>10120</v>
      </c>
      <c r="K5771" s="116" t="s">
        <v>15893</v>
      </c>
      <c r="L5771" s="197">
        <v>45896</v>
      </c>
      <c r="M5771" s="116" t="s">
        <v>16557</v>
      </c>
      <c r="N5771" s="197">
        <v>45916</v>
      </c>
      <c r="O5771" s="388">
        <f t="shared" si="271"/>
        <v>14693.910000000002</v>
      </c>
      <c r="P5771" s="339">
        <f t="shared" si="272"/>
        <v>0</v>
      </c>
    </row>
    <row r="5772" spans="1:16" hidden="1" x14ac:dyDescent="0.25">
      <c r="A5772" s="116">
        <v>143212</v>
      </c>
      <c r="B5772" s="116">
        <v>7</v>
      </c>
      <c r="C5772" s="116">
        <v>1226100460</v>
      </c>
      <c r="D5772" s="116" t="s">
        <v>10641</v>
      </c>
      <c r="E5772" s="339">
        <v>29210</v>
      </c>
      <c r="F5772" s="194">
        <v>10</v>
      </c>
      <c r="G5772" s="194">
        <f>1+9</f>
        <v>10</v>
      </c>
      <c r="H5772" s="194" t="s">
        <v>10119</v>
      </c>
      <c r="I5772" s="194">
        <f t="shared" si="270"/>
        <v>0</v>
      </c>
      <c r="J5772" s="116" t="s">
        <v>10120</v>
      </c>
      <c r="K5772" s="116" t="s">
        <v>15893</v>
      </c>
      <c r="L5772" s="197">
        <v>45896</v>
      </c>
      <c r="M5772" s="116" t="s">
        <v>16503</v>
      </c>
      <c r="N5772" s="197">
        <v>45908</v>
      </c>
      <c r="O5772" s="388">
        <f t="shared" si="271"/>
        <v>2921</v>
      </c>
      <c r="P5772" s="339">
        <f t="shared" si="272"/>
        <v>0</v>
      </c>
    </row>
    <row r="5773" spans="1:16" hidden="1" x14ac:dyDescent="0.25">
      <c r="A5773" s="116">
        <v>143212</v>
      </c>
      <c r="B5773" s="116">
        <v>18</v>
      </c>
      <c r="C5773" s="116">
        <v>1234100260</v>
      </c>
      <c r="D5773" s="116" t="s">
        <v>16191</v>
      </c>
      <c r="E5773" s="339">
        <v>11820</v>
      </c>
      <c r="F5773" s="194">
        <v>10</v>
      </c>
      <c r="G5773" s="194">
        <f>7+1+2</f>
        <v>10</v>
      </c>
      <c r="H5773" s="194" t="s">
        <v>10119</v>
      </c>
      <c r="I5773" s="194">
        <f t="shared" si="270"/>
        <v>0</v>
      </c>
      <c r="J5773" s="116" t="s">
        <v>10120</v>
      </c>
      <c r="K5773" s="116" t="s">
        <v>15893</v>
      </c>
      <c r="L5773" s="197">
        <v>45896</v>
      </c>
      <c r="M5773" s="116" t="s">
        <v>16777</v>
      </c>
      <c r="N5773" s="197">
        <v>45952</v>
      </c>
      <c r="O5773" s="388">
        <f t="shared" si="271"/>
        <v>1182</v>
      </c>
      <c r="P5773" s="339">
        <f t="shared" si="272"/>
        <v>0</v>
      </c>
    </row>
    <row r="5774" spans="1:16" hidden="1" x14ac:dyDescent="0.25">
      <c r="A5774" s="116">
        <v>143212</v>
      </c>
      <c r="B5774" s="116">
        <v>3</v>
      </c>
      <c r="C5774" s="116">
        <v>1237100010</v>
      </c>
      <c r="D5774" s="116" t="s">
        <v>15227</v>
      </c>
      <c r="E5774" s="339">
        <v>920000</v>
      </c>
      <c r="F5774" s="194">
        <v>2</v>
      </c>
      <c r="G5774" s="194">
        <v>2</v>
      </c>
      <c r="H5774" s="194" t="s">
        <v>10119</v>
      </c>
      <c r="I5774" s="194">
        <f t="shared" si="270"/>
        <v>0</v>
      </c>
      <c r="J5774" s="116" t="s">
        <v>10120</v>
      </c>
      <c r="K5774" s="116" t="s">
        <v>15893</v>
      </c>
      <c r="L5774" s="197">
        <v>45896</v>
      </c>
      <c r="M5774" s="116" t="s">
        <v>17151</v>
      </c>
      <c r="N5774" s="197">
        <v>46006</v>
      </c>
      <c r="O5774" s="388">
        <f t="shared" si="271"/>
        <v>460000</v>
      </c>
      <c r="P5774" s="339">
        <f t="shared" si="272"/>
        <v>0</v>
      </c>
    </row>
    <row r="5775" spans="1:16" hidden="1" x14ac:dyDescent="0.25">
      <c r="A5775" s="116">
        <v>143212</v>
      </c>
      <c r="B5775" s="116">
        <v>13</v>
      </c>
      <c r="C5775" s="116">
        <v>1237100260</v>
      </c>
      <c r="D5775" s="116" t="s">
        <v>16339</v>
      </c>
      <c r="E5775" s="339">
        <v>91053</v>
      </c>
      <c r="F5775" s="194">
        <v>3</v>
      </c>
      <c r="G5775" s="194">
        <v>3</v>
      </c>
      <c r="H5775" s="194" t="s">
        <v>10119</v>
      </c>
      <c r="I5775" s="194">
        <f t="shared" si="270"/>
        <v>0</v>
      </c>
      <c r="J5775" s="116" t="s">
        <v>10120</v>
      </c>
      <c r="K5775" s="116" t="s">
        <v>15893</v>
      </c>
      <c r="L5775" s="197">
        <v>45896</v>
      </c>
      <c r="M5775" s="116"/>
      <c r="N5775" s="197">
        <v>45897</v>
      </c>
      <c r="O5775" s="388">
        <f t="shared" si="271"/>
        <v>30351</v>
      </c>
      <c r="P5775" s="339">
        <f t="shared" si="272"/>
        <v>0</v>
      </c>
    </row>
    <row r="5776" spans="1:16" hidden="1" x14ac:dyDescent="0.25">
      <c r="A5776" s="116">
        <v>143212</v>
      </c>
      <c r="B5776" s="116">
        <v>16</v>
      </c>
      <c r="C5776" s="116">
        <v>1242100040</v>
      </c>
      <c r="D5776" s="116" t="s">
        <v>10131</v>
      </c>
      <c r="E5776" s="339">
        <v>4470</v>
      </c>
      <c r="F5776" s="194">
        <v>10</v>
      </c>
      <c r="G5776" s="194">
        <v>10</v>
      </c>
      <c r="H5776" s="194" t="s">
        <v>10119</v>
      </c>
      <c r="I5776" s="194">
        <f t="shared" si="270"/>
        <v>0</v>
      </c>
      <c r="J5776" s="116" t="s">
        <v>10120</v>
      </c>
      <c r="K5776" s="116" t="s">
        <v>15893</v>
      </c>
      <c r="L5776" s="197">
        <v>45896</v>
      </c>
      <c r="M5776" s="116"/>
      <c r="N5776" s="197">
        <v>45908</v>
      </c>
      <c r="O5776" s="388">
        <f t="shared" si="271"/>
        <v>447</v>
      </c>
      <c r="P5776" s="339">
        <f t="shared" si="272"/>
        <v>0</v>
      </c>
    </row>
    <row r="5777" spans="1:16" hidden="1" x14ac:dyDescent="0.25">
      <c r="A5777" s="116">
        <v>143212</v>
      </c>
      <c r="B5777" s="116">
        <v>10</v>
      </c>
      <c r="C5777" s="116">
        <v>1521100030</v>
      </c>
      <c r="D5777" s="116" t="s">
        <v>16199</v>
      </c>
      <c r="E5777" s="339">
        <v>2600</v>
      </c>
      <c r="F5777" s="194">
        <v>100</v>
      </c>
      <c r="G5777" s="194">
        <v>100</v>
      </c>
      <c r="H5777" s="194" t="s">
        <v>10119</v>
      </c>
      <c r="I5777" s="194">
        <f t="shared" si="270"/>
        <v>0</v>
      </c>
      <c r="J5777" s="116" t="s">
        <v>10120</v>
      </c>
      <c r="K5777" s="116" t="s">
        <v>15893</v>
      </c>
      <c r="L5777" s="197">
        <v>45896</v>
      </c>
      <c r="M5777" s="116"/>
      <c r="N5777" s="197">
        <v>45897</v>
      </c>
      <c r="O5777" s="388">
        <f t="shared" si="271"/>
        <v>26</v>
      </c>
      <c r="P5777" s="339">
        <f t="shared" si="272"/>
        <v>0</v>
      </c>
    </row>
    <row r="5778" spans="1:16" hidden="1" x14ac:dyDescent="0.25">
      <c r="A5778" s="116">
        <v>143212</v>
      </c>
      <c r="B5778" s="116">
        <v>6</v>
      </c>
      <c r="C5778" s="116">
        <v>1526100680</v>
      </c>
      <c r="D5778" s="116" t="s">
        <v>17858</v>
      </c>
      <c r="E5778" s="339">
        <v>43550</v>
      </c>
      <c r="F5778" s="194">
        <v>10</v>
      </c>
      <c r="G5778" s="194">
        <v>10</v>
      </c>
      <c r="H5778" s="194" t="s">
        <v>10119</v>
      </c>
      <c r="I5778" s="194">
        <f t="shared" si="270"/>
        <v>0</v>
      </c>
      <c r="J5778" s="116" t="s">
        <v>10120</v>
      </c>
      <c r="K5778" s="116" t="s">
        <v>15893</v>
      </c>
      <c r="L5778" s="197">
        <v>45896</v>
      </c>
      <c r="M5778" s="116" t="s">
        <v>16359</v>
      </c>
      <c r="N5778" s="197">
        <v>45897</v>
      </c>
      <c r="O5778" s="388">
        <f t="shared" si="271"/>
        <v>4355</v>
      </c>
      <c r="P5778" s="339">
        <f t="shared" si="272"/>
        <v>0</v>
      </c>
    </row>
    <row r="5779" spans="1:16" hidden="1" x14ac:dyDescent="0.25">
      <c r="A5779" s="116">
        <v>143212</v>
      </c>
      <c r="B5779" s="116">
        <v>11</v>
      </c>
      <c r="C5779" s="116">
        <v>1537101400</v>
      </c>
      <c r="D5779" s="116" t="s">
        <v>16341</v>
      </c>
      <c r="E5779" s="339">
        <v>500</v>
      </c>
      <c r="F5779" s="194">
        <v>100</v>
      </c>
      <c r="G5779" s="194">
        <v>100</v>
      </c>
      <c r="H5779" s="194" t="s">
        <v>10119</v>
      </c>
      <c r="I5779" s="194">
        <f t="shared" si="270"/>
        <v>0</v>
      </c>
      <c r="J5779" s="116" t="s">
        <v>10120</v>
      </c>
      <c r="K5779" s="116" t="s">
        <v>15893</v>
      </c>
      <c r="L5779" s="197">
        <v>45896</v>
      </c>
      <c r="M5779" s="116" t="s">
        <v>15796</v>
      </c>
      <c r="N5779" s="197">
        <v>45904</v>
      </c>
      <c r="O5779" s="388">
        <f t="shared" si="271"/>
        <v>5</v>
      </c>
      <c r="P5779" s="339">
        <f t="shared" si="272"/>
        <v>0</v>
      </c>
    </row>
    <row r="5780" spans="1:16" hidden="1" x14ac:dyDescent="0.25">
      <c r="A5780" s="116">
        <v>143212</v>
      </c>
      <c r="B5780" s="116">
        <v>24</v>
      </c>
      <c r="C5780" s="116">
        <v>1546101840</v>
      </c>
      <c r="D5780" s="116" t="s">
        <v>10957</v>
      </c>
      <c r="E5780" s="339">
        <v>59750</v>
      </c>
      <c r="F5780" s="194">
        <v>5</v>
      </c>
      <c r="G5780" s="194">
        <v>5</v>
      </c>
      <c r="H5780" s="194" t="s">
        <v>10119</v>
      </c>
      <c r="I5780" s="194">
        <f t="shared" si="270"/>
        <v>0</v>
      </c>
      <c r="J5780" s="116" t="s">
        <v>10120</v>
      </c>
      <c r="K5780" s="116" t="s">
        <v>15893</v>
      </c>
      <c r="L5780" s="197">
        <v>45896</v>
      </c>
      <c r="M5780" s="116"/>
      <c r="N5780" s="197">
        <v>45911</v>
      </c>
      <c r="O5780" s="388">
        <f t="shared" si="271"/>
        <v>11950</v>
      </c>
      <c r="P5780" s="339">
        <f t="shared" si="272"/>
        <v>0</v>
      </c>
    </row>
    <row r="5781" spans="1:16" hidden="1" x14ac:dyDescent="0.25">
      <c r="A5781" s="116">
        <v>143212</v>
      </c>
      <c r="B5781" s="116">
        <v>1</v>
      </c>
      <c r="C5781" s="116">
        <v>1546101870</v>
      </c>
      <c r="D5781" s="116" t="s">
        <v>16201</v>
      </c>
      <c r="E5781" s="339">
        <v>23000</v>
      </c>
      <c r="F5781" s="194">
        <v>40</v>
      </c>
      <c r="G5781" s="194">
        <v>40</v>
      </c>
      <c r="H5781" s="194" t="s">
        <v>10119</v>
      </c>
      <c r="I5781" s="194">
        <f t="shared" si="270"/>
        <v>0</v>
      </c>
      <c r="J5781" s="116" t="s">
        <v>10120</v>
      </c>
      <c r="K5781" s="116" t="s">
        <v>15893</v>
      </c>
      <c r="L5781" s="197">
        <v>45896</v>
      </c>
      <c r="M5781" s="116"/>
      <c r="N5781" s="197">
        <v>45897</v>
      </c>
      <c r="O5781" s="388">
        <f t="shared" si="271"/>
        <v>575</v>
      </c>
      <c r="P5781" s="339">
        <f t="shared" si="272"/>
        <v>0</v>
      </c>
    </row>
    <row r="5782" spans="1:16" hidden="1" x14ac:dyDescent="0.25">
      <c r="A5782" s="116">
        <v>143212</v>
      </c>
      <c r="B5782" s="116">
        <v>17</v>
      </c>
      <c r="C5782" s="116">
        <v>1610100400</v>
      </c>
      <c r="D5782" s="116" t="s">
        <v>9595</v>
      </c>
      <c r="E5782" s="339">
        <v>35000</v>
      </c>
      <c r="F5782" s="194">
        <v>2</v>
      </c>
      <c r="G5782" s="194">
        <v>2</v>
      </c>
      <c r="H5782" s="194" t="s">
        <v>10119</v>
      </c>
      <c r="I5782" s="194">
        <f t="shared" si="270"/>
        <v>0</v>
      </c>
      <c r="J5782" s="116" t="s">
        <v>10120</v>
      </c>
      <c r="K5782" s="116" t="s">
        <v>15893</v>
      </c>
      <c r="L5782" s="197">
        <v>45896</v>
      </c>
      <c r="M5782" s="116"/>
      <c r="N5782" s="197">
        <v>45908</v>
      </c>
      <c r="O5782" s="388">
        <f t="shared" si="271"/>
        <v>17500</v>
      </c>
      <c r="P5782" s="339">
        <f t="shared" si="272"/>
        <v>0</v>
      </c>
    </row>
    <row r="5783" spans="1:16" hidden="1" x14ac:dyDescent="0.25">
      <c r="A5783" s="116">
        <v>143212</v>
      </c>
      <c r="B5783" s="116">
        <v>9</v>
      </c>
      <c r="C5783" s="116">
        <v>1810104610</v>
      </c>
      <c r="D5783" s="116" t="s">
        <v>17664</v>
      </c>
      <c r="E5783" s="339">
        <v>12079</v>
      </c>
      <c r="F5783" s="194">
        <v>100</v>
      </c>
      <c r="G5783" s="194">
        <f>24+76</f>
        <v>100</v>
      </c>
      <c r="H5783" s="194" t="s">
        <v>10119</v>
      </c>
      <c r="I5783" s="194">
        <f t="shared" si="270"/>
        <v>0</v>
      </c>
      <c r="J5783" s="116" t="s">
        <v>10120</v>
      </c>
      <c r="K5783" s="116" t="s">
        <v>15893</v>
      </c>
      <c r="L5783" s="197">
        <v>45896</v>
      </c>
      <c r="M5783" s="116" t="s">
        <v>16558</v>
      </c>
      <c r="N5783" s="197">
        <v>45916</v>
      </c>
      <c r="O5783" s="388">
        <f t="shared" si="271"/>
        <v>120.79</v>
      </c>
      <c r="P5783" s="339">
        <f t="shared" si="272"/>
        <v>0</v>
      </c>
    </row>
    <row r="5784" spans="1:16" hidden="1" x14ac:dyDescent="0.25">
      <c r="A5784" s="116">
        <v>143212</v>
      </c>
      <c r="B5784" s="116">
        <v>12</v>
      </c>
      <c r="C5784" s="116">
        <v>1810105070</v>
      </c>
      <c r="D5784" s="116" t="s">
        <v>16340</v>
      </c>
      <c r="E5784" s="339">
        <v>900</v>
      </c>
      <c r="F5784" s="194">
        <v>100</v>
      </c>
      <c r="G5784" s="194">
        <f>89+11</f>
        <v>100</v>
      </c>
      <c r="H5784" s="194" t="s">
        <v>10119</v>
      </c>
      <c r="I5784" s="194">
        <f t="shared" si="270"/>
        <v>0</v>
      </c>
      <c r="J5784" s="116" t="s">
        <v>10120</v>
      </c>
      <c r="K5784" s="116" t="s">
        <v>15893</v>
      </c>
      <c r="L5784" s="197">
        <v>45896</v>
      </c>
      <c r="M5784" s="116" t="s">
        <v>16536</v>
      </c>
      <c r="N5784" s="197">
        <v>45911</v>
      </c>
      <c r="O5784" s="388">
        <f t="shared" si="271"/>
        <v>9</v>
      </c>
      <c r="P5784" s="339">
        <f t="shared" si="272"/>
        <v>0</v>
      </c>
    </row>
    <row r="5785" spans="1:16" hidden="1" x14ac:dyDescent="0.25">
      <c r="A5785" s="116">
        <v>143278</v>
      </c>
      <c r="B5785" s="116">
        <v>2</v>
      </c>
      <c r="C5785" s="116">
        <v>1022100110</v>
      </c>
      <c r="D5785" s="116" t="s">
        <v>10343</v>
      </c>
      <c r="E5785" s="339">
        <v>4342</v>
      </c>
      <c r="F5785" s="194">
        <v>2</v>
      </c>
      <c r="G5785" s="194">
        <v>2</v>
      </c>
      <c r="H5785" s="194" t="s">
        <v>10119</v>
      </c>
      <c r="I5785" s="194">
        <f t="shared" si="270"/>
        <v>0</v>
      </c>
      <c r="J5785" s="116" t="s">
        <v>10120</v>
      </c>
      <c r="K5785" s="116" t="s">
        <v>16154</v>
      </c>
      <c r="L5785" s="197">
        <v>45898</v>
      </c>
      <c r="M5785" s="116"/>
      <c r="N5785" s="197">
        <v>45901</v>
      </c>
      <c r="O5785" s="388">
        <f t="shared" si="271"/>
        <v>2171</v>
      </c>
      <c r="P5785" s="339">
        <f t="shared" si="272"/>
        <v>0</v>
      </c>
    </row>
    <row r="5786" spans="1:16" hidden="1" x14ac:dyDescent="0.25">
      <c r="A5786" s="116">
        <v>143278</v>
      </c>
      <c r="B5786" s="116">
        <v>1</v>
      </c>
      <c r="C5786" s="116">
        <v>1610100310</v>
      </c>
      <c r="D5786" s="116" t="s">
        <v>16363</v>
      </c>
      <c r="E5786" s="339">
        <v>3706.14</v>
      </c>
      <c r="F5786" s="194">
        <v>2</v>
      </c>
      <c r="G5786" s="194">
        <v>2</v>
      </c>
      <c r="H5786" s="194" t="s">
        <v>10119</v>
      </c>
      <c r="I5786" s="194">
        <f t="shared" si="270"/>
        <v>0</v>
      </c>
      <c r="J5786" s="116" t="s">
        <v>10120</v>
      </c>
      <c r="K5786" s="116" t="s">
        <v>16154</v>
      </c>
      <c r="L5786" s="197">
        <v>45898</v>
      </c>
      <c r="M5786" s="116"/>
      <c r="N5786" s="197">
        <v>45901</v>
      </c>
      <c r="O5786" s="388">
        <f t="shared" si="271"/>
        <v>1853.07</v>
      </c>
      <c r="P5786" s="339">
        <f t="shared" si="272"/>
        <v>0</v>
      </c>
    </row>
    <row r="5787" spans="1:16" hidden="1" x14ac:dyDescent="0.25">
      <c r="A5787" s="116">
        <v>143278</v>
      </c>
      <c r="B5787" s="116">
        <v>3</v>
      </c>
      <c r="C5787" s="116">
        <v>1610100330</v>
      </c>
      <c r="D5787" s="116" t="s">
        <v>10133</v>
      </c>
      <c r="E5787" s="339">
        <v>3865</v>
      </c>
      <c r="F5787" s="194">
        <v>2</v>
      </c>
      <c r="G5787" s="194">
        <v>2</v>
      </c>
      <c r="H5787" s="194" t="s">
        <v>10119</v>
      </c>
      <c r="I5787" s="194">
        <f t="shared" si="270"/>
        <v>0</v>
      </c>
      <c r="J5787" s="116" t="s">
        <v>10120</v>
      </c>
      <c r="K5787" s="116" t="s">
        <v>16154</v>
      </c>
      <c r="L5787" s="197">
        <v>45898</v>
      </c>
      <c r="M5787" s="116"/>
      <c r="N5787" s="197">
        <v>45901</v>
      </c>
      <c r="O5787" s="388">
        <f t="shared" si="271"/>
        <v>1932.5</v>
      </c>
      <c r="P5787" s="339">
        <f t="shared" si="272"/>
        <v>0</v>
      </c>
    </row>
    <row r="5788" spans="1:16" hidden="1" x14ac:dyDescent="0.25">
      <c r="A5788" s="116">
        <v>143296</v>
      </c>
      <c r="B5788" s="116">
        <v>1</v>
      </c>
      <c r="C5788" s="116">
        <v>1513100320</v>
      </c>
      <c r="D5788" s="116" t="s">
        <v>16197</v>
      </c>
      <c r="E5788" s="339">
        <v>482000</v>
      </c>
      <c r="F5788" s="194">
        <v>50</v>
      </c>
      <c r="G5788" s="194">
        <v>50</v>
      </c>
      <c r="H5788" s="194" t="s">
        <v>10119</v>
      </c>
      <c r="I5788" s="194">
        <f t="shared" si="270"/>
        <v>0</v>
      </c>
      <c r="J5788" s="116" t="s">
        <v>10126</v>
      </c>
      <c r="K5788" s="116" t="s">
        <v>15310</v>
      </c>
      <c r="L5788" s="197">
        <v>45898</v>
      </c>
      <c r="M5788" s="116"/>
      <c r="N5788" s="197">
        <v>45901</v>
      </c>
      <c r="O5788" s="388">
        <f t="shared" si="271"/>
        <v>9640</v>
      </c>
      <c r="P5788" s="339">
        <f t="shared" si="272"/>
        <v>0</v>
      </c>
    </row>
    <row r="5789" spans="1:16" hidden="1" x14ac:dyDescent="0.25">
      <c r="A5789" s="116">
        <v>143321</v>
      </c>
      <c r="B5789" s="116">
        <v>1</v>
      </c>
      <c r="C5789" s="116">
        <v>1511104740</v>
      </c>
      <c r="D5789" s="116" t="s">
        <v>17586</v>
      </c>
      <c r="E5789" s="339">
        <v>204000</v>
      </c>
      <c r="F5789" s="194">
        <v>12</v>
      </c>
      <c r="G5789" s="194">
        <v>12</v>
      </c>
      <c r="H5789" s="194" t="s">
        <v>10119</v>
      </c>
      <c r="I5789" s="194">
        <f t="shared" si="270"/>
        <v>0</v>
      </c>
      <c r="J5789" s="116" t="s">
        <v>10126</v>
      </c>
      <c r="K5789" s="116" t="s">
        <v>16306</v>
      </c>
      <c r="L5789" s="197">
        <v>45898</v>
      </c>
      <c r="M5789" s="116" t="s">
        <v>16506</v>
      </c>
      <c r="N5789" s="197">
        <v>45901</v>
      </c>
      <c r="O5789" s="388">
        <f t="shared" si="271"/>
        <v>17000</v>
      </c>
      <c r="P5789" s="339">
        <f t="shared" si="272"/>
        <v>0</v>
      </c>
    </row>
    <row r="5790" spans="1:16" hidden="1" x14ac:dyDescent="0.25">
      <c r="A5790" s="116">
        <v>143321</v>
      </c>
      <c r="B5790" s="116">
        <v>2</v>
      </c>
      <c r="C5790" s="116">
        <v>1521100130</v>
      </c>
      <c r="D5790" s="116" t="s">
        <v>17587</v>
      </c>
      <c r="E5790" s="339">
        <v>52800</v>
      </c>
      <c r="F5790" s="194">
        <v>12</v>
      </c>
      <c r="G5790" s="194">
        <v>12</v>
      </c>
      <c r="H5790" s="194" t="s">
        <v>10119</v>
      </c>
      <c r="I5790" s="194">
        <f t="shared" si="270"/>
        <v>0</v>
      </c>
      <c r="J5790" s="116" t="s">
        <v>10126</v>
      </c>
      <c r="K5790" s="116" t="s">
        <v>16306</v>
      </c>
      <c r="L5790" s="197">
        <v>45898</v>
      </c>
      <c r="M5790" s="116" t="s">
        <v>16506</v>
      </c>
      <c r="N5790" s="197">
        <v>45901</v>
      </c>
      <c r="O5790" s="388">
        <f t="shared" si="271"/>
        <v>4400</v>
      </c>
      <c r="P5790" s="339">
        <f t="shared" si="272"/>
        <v>0</v>
      </c>
    </row>
    <row r="5791" spans="1:16" hidden="1" x14ac:dyDescent="0.25">
      <c r="A5791" s="116">
        <v>143321</v>
      </c>
      <c r="B5791" s="116">
        <v>3</v>
      </c>
      <c r="C5791" s="116">
        <v>1537102870</v>
      </c>
      <c r="D5791" s="116" t="s">
        <v>7635</v>
      </c>
      <c r="E5791" s="339">
        <v>20444.64</v>
      </c>
      <c r="F5791" s="194">
        <v>24</v>
      </c>
      <c r="G5791" s="194">
        <v>24</v>
      </c>
      <c r="H5791" s="194" t="s">
        <v>10119</v>
      </c>
      <c r="I5791" s="194">
        <f t="shared" si="270"/>
        <v>0</v>
      </c>
      <c r="J5791" s="116" t="s">
        <v>10126</v>
      </c>
      <c r="K5791" s="116" t="s">
        <v>16306</v>
      </c>
      <c r="L5791" s="197">
        <v>45898</v>
      </c>
      <c r="M5791" s="116" t="s">
        <v>16506</v>
      </c>
      <c r="N5791" s="197">
        <v>45901</v>
      </c>
      <c r="O5791" s="388">
        <f t="shared" si="271"/>
        <v>851.86</v>
      </c>
      <c r="P5791" s="339">
        <f t="shared" si="272"/>
        <v>0</v>
      </c>
    </row>
    <row r="5792" spans="1:16" hidden="1" x14ac:dyDescent="0.25">
      <c r="A5792" s="116">
        <v>143321</v>
      </c>
      <c r="B5792" s="116">
        <v>4</v>
      </c>
      <c r="C5792" s="116">
        <v>1537102880</v>
      </c>
      <c r="D5792" s="116" t="s">
        <v>11352</v>
      </c>
      <c r="E5792" s="339">
        <v>22800</v>
      </c>
      <c r="F5792" s="194">
        <v>24</v>
      </c>
      <c r="G5792" s="194">
        <v>24</v>
      </c>
      <c r="H5792" s="194" t="s">
        <v>10119</v>
      </c>
      <c r="I5792" s="194">
        <f t="shared" si="270"/>
        <v>0</v>
      </c>
      <c r="J5792" s="116" t="s">
        <v>10126</v>
      </c>
      <c r="K5792" s="116" t="s">
        <v>16306</v>
      </c>
      <c r="L5792" s="197">
        <v>45898</v>
      </c>
      <c r="M5792" s="116" t="s">
        <v>16506</v>
      </c>
      <c r="N5792" s="197">
        <v>45901</v>
      </c>
      <c r="O5792" s="388">
        <f t="shared" si="271"/>
        <v>950</v>
      </c>
      <c r="P5792" s="339">
        <f t="shared" si="272"/>
        <v>0</v>
      </c>
    </row>
    <row r="5793" spans="1:16" hidden="1" x14ac:dyDescent="0.25">
      <c r="A5793" s="116">
        <v>143321</v>
      </c>
      <c r="B5793" s="116">
        <v>5</v>
      </c>
      <c r="C5793" s="116">
        <v>1537102890</v>
      </c>
      <c r="D5793" s="116" t="s">
        <v>11353</v>
      </c>
      <c r="E5793" s="339">
        <v>34167.360000000001</v>
      </c>
      <c r="F5793" s="194">
        <v>24</v>
      </c>
      <c r="G5793" s="194">
        <v>24</v>
      </c>
      <c r="H5793" s="194" t="s">
        <v>10119</v>
      </c>
      <c r="I5793" s="194">
        <f t="shared" si="270"/>
        <v>0</v>
      </c>
      <c r="J5793" s="116" t="s">
        <v>10126</v>
      </c>
      <c r="K5793" s="116" t="s">
        <v>16306</v>
      </c>
      <c r="L5793" s="197">
        <v>45898</v>
      </c>
      <c r="M5793" s="116" t="s">
        <v>16506</v>
      </c>
      <c r="N5793" s="197">
        <v>45901</v>
      </c>
      <c r="O5793" s="388">
        <f t="shared" si="271"/>
        <v>1423.64</v>
      </c>
      <c r="P5793" s="339">
        <f t="shared" si="272"/>
        <v>0</v>
      </c>
    </row>
    <row r="5794" spans="1:16" hidden="1" x14ac:dyDescent="0.25">
      <c r="A5794" s="116">
        <v>143322</v>
      </c>
      <c r="B5794" s="116">
        <v>1</v>
      </c>
      <c r="C5794" s="116">
        <v>1318102730</v>
      </c>
      <c r="D5794" s="116" t="s">
        <v>11269</v>
      </c>
      <c r="E5794" s="339">
        <v>865369</v>
      </c>
      <c r="F5794" s="194">
        <v>1</v>
      </c>
      <c r="G5794" s="194">
        <v>1</v>
      </c>
      <c r="H5794" s="194" t="s">
        <v>10119</v>
      </c>
      <c r="I5794" s="194">
        <f t="shared" si="270"/>
        <v>0</v>
      </c>
      <c r="J5794" s="116" t="s">
        <v>10120</v>
      </c>
      <c r="K5794" s="116" t="s">
        <v>15930</v>
      </c>
      <c r="L5794" s="197">
        <v>45898</v>
      </c>
      <c r="M5794" s="116" t="s">
        <v>17870</v>
      </c>
      <c r="N5794" s="197">
        <v>45904</v>
      </c>
      <c r="O5794" s="388">
        <f t="shared" si="271"/>
        <v>865369</v>
      </c>
      <c r="P5794" s="339">
        <f t="shared" si="272"/>
        <v>0</v>
      </c>
    </row>
    <row r="5795" spans="1:16" hidden="1" x14ac:dyDescent="0.25">
      <c r="A5795" s="116">
        <v>143325</v>
      </c>
      <c r="B5795" s="116">
        <v>5</v>
      </c>
      <c r="C5795" s="116">
        <v>1010100360</v>
      </c>
      <c r="D5795" s="116" t="s">
        <v>10773</v>
      </c>
      <c r="E5795" s="339">
        <v>297000</v>
      </c>
      <c r="F5795" s="194">
        <v>60</v>
      </c>
      <c r="G5795" s="194">
        <f>25+35</f>
        <v>60</v>
      </c>
      <c r="H5795" s="194" t="s">
        <v>10119</v>
      </c>
      <c r="I5795" s="194">
        <f t="shared" si="270"/>
        <v>0</v>
      </c>
      <c r="J5795" s="116" t="s">
        <v>10120</v>
      </c>
      <c r="K5795" s="116" t="s">
        <v>15877</v>
      </c>
      <c r="L5795" s="197">
        <v>45898</v>
      </c>
      <c r="M5795" s="116" t="s">
        <v>16543</v>
      </c>
      <c r="N5795" s="197">
        <v>45911</v>
      </c>
      <c r="O5795" s="388">
        <f t="shared" si="271"/>
        <v>4950</v>
      </c>
      <c r="P5795" s="339">
        <f t="shared" si="272"/>
        <v>0</v>
      </c>
    </row>
    <row r="5796" spans="1:16" hidden="1" x14ac:dyDescent="0.25">
      <c r="A5796" s="116">
        <v>143325</v>
      </c>
      <c r="B5796" s="116">
        <v>4</v>
      </c>
      <c r="C5796" s="116">
        <v>1010103010</v>
      </c>
      <c r="D5796" s="116" t="s">
        <v>10839</v>
      </c>
      <c r="E5796" s="339">
        <v>346500</v>
      </c>
      <c r="F5796" s="194">
        <v>70</v>
      </c>
      <c r="G5796" s="194">
        <f>50+20</f>
        <v>70</v>
      </c>
      <c r="H5796" s="194" t="s">
        <v>10119</v>
      </c>
      <c r="I5796" s="194">
        <f t="shared" si="270"/>
        <v>0</v>
      </c>
      <c r="J5796" s="116" t="s">
        <v>10120</v>
      </c>
      <c r="K5796" s="116" t="s">
        <v>15877</v>
      </c>
      <c r="L5796" s="197">
        <v>45898</v>
      </c>
      <c r="M5796" s="116" t="s">
        <v>16542</v>
      </c>
      <c r="N5796" s="197">
        <v>45911</v>
      </c>
      <c r="O5796" s="388">
        <f t="shared" si="271"/>
        <v>4950</v>
      </c>
      <c r="P5796" s="339">
        <f t="shared" si="272"/>
        <v>0</v>
      </c>
    </row>
    <row r="5797" spans="1:16" hidden="1" x14ac:dyDescent="0.25">
      <c r="A5797" s="116">
        <v>143325</v>
      </c>
      <c r="B5797" s="116">
        <v>2</v>
      </c>
      <c r="C5797" s="116">
        <v>1019103740</v>
      </c>
      <c r="D5797" s="116" t="s">
        <v>11165</v>
      </c>
      <c r="E5797" s="339">
        <v>467.56</v>
      </c>
      <c r="F5797" s="194">
        <v>2</v>
      </c>
      <c r="G5797" s="194">
        <v>2</v>
      </c>
      <c r="H5797" s="194" t="s">
        <v>10119</v>
      </c>
      <c r="I5797" s="194">
        <f t="shared" si="270"/>
        <v>0</v>
      </c>
      <c r="J5797" s="116" t="s">
        <v>10120</v>
      </c>
      <c r="K5797" s="116" t="s">
        <v>15877</v>
      </c>
      <c r="L5797" s="197">
        <v>45898</v>
      </c>
      <c r="M5797" s="116"/>
      <c r="N5797" s="197">
        <v>45901</v>
      </c>
      <c r="O5797" s="388">
        <f t="shared" si="271"/>
        <v>233.78</v>
      </c>
      <c r="P5797" s="339">
        <f t="shared" si="272"/>
        <v>0</v>
      </c>
    </row>
    <row r="5798" spans="1:16" hidden="1" x14ac:dyDescent="0.25">
      <c r="A5798" s="116">
        <v>143325</v>
      </c>
      <c r="B5798" s="116">
        <v>6</v>
      </c>
      <c r="C5798" s="116">
        <v>1510105280</v>
      </c>
      <c r="D5798" s="116" t="s">
        <v>16362</v>
      </c>
      <c r="E5798" s="339">
        <v>1241451.42</v>
      </c>
      <c r="F5798" s="194">
        <v>3</v>
      </c>
      <c r="G5798" s="194">
        <v>3</v>
      </c>
      <c r="H5798" s="194" t="s">
        <v>10119</v>
      </c>
      <c r="I5798" s="194">
        <f t="shared" si="270"/>
        <v>0</v>
      </c>
      <c r="J5798" s="116" t="s">
        <v>10120</v>
      </c>
      <c r="K5798" s="116" t="s">
        <v>15877</v>
      </c>
      <c r="L5798" s="197">
        <v>45898</v>
      </c>
      <c r="M5798" s="116"/>
      <c r="N5798" s="197">
        <v>45901</v>
      </c>
      <c r="O5798" s="388">
        <f t="shared" si="271"/>
        <v>413817.13999999996</v>
      </c>
      <c r="P5798" s="339">
        <f t="shared" si="272"/>
        <v>0</v>
      </c>
    </row>
    <row r="5799" spans="1:16" hidden="1" x14ac:dyDescent="0.25">
      <c r="A5799" s="116">
        <v>143325</v>
      </c>
      <c r="B5799" s="116">
        <v>3</v>
      </c>
      <c r="C5799" s="116">
        <v>1546100830</v>
      </c>
      <c r="D5799" s="116" t="s">
        <v>10375</v>
      </c>
      <c r="E5799" s="339">
        <v>120960</v>
      </c>
      <c r="F5799" s="194">
        <v>10</v>
      </c>
      <c r="G5799" s="194">
        <v>10</v>
      </c>
      <c r="H5799" s="194" t="s">
        <v>10119</v>
      </c>
      <c r="I5799" s="194">
        <f t="shared" si="270"/>
        <v>0</v>
      </c>
      <c r="J5799" s="116" t="s">
        <v>10120</v>
      </c>
      <c r="K5799" s="116" t="s">
        <v>15877</v>
      </c>
      <c r="L5799" s="197">
        <v>45898</v>
      </c>
      <c r="M5799" s="116"/>
      <c r="N5799" s="197">
        <v>45901</v>
      </c>
      <c r="O5799" s="388">
        <f t="shared" si="271"/>
        <v>12096</v>
      </c>
      <c r="P5799" s="339">
        <f t="shared" si="272"/>
        <v>0</v>
      </c>
    </row>
    <row r="5800" spans="1:16" hidden="1" x14ac:dyDescent="0.25">
      <c r="A5800" s="116">
        <v>143325</v>
      </c>
      <c r="B5800" s="116">
        <v>1</v>
      </c>
      <c r="C5800" s="116">
        <v>1550100550</v>
      </c>
      <c r="D5800" s="116" t="s">
        <v>12248</v>
      </c>
      <c r="E5800" s="339">
        <v>72534</v>
      </c>
      <c r="F5800" s="194">
        <v>11</v>
      </c>
      <c r="G5800" s="194">
        <v>11</v>
      </c>
      <c r="H5800" s="194" t="s">
        <v>10119</v>
      </c>
      <c r="I5800" s="194">
        <f t="shared" si="270"/>
        <v>0</v>
      </c>
      <c r="J5800" s="116" t="s">
        <v>10120</v>
      </c>
      <c r="K5800" s="116" t="s">
        <v>15877</v>
      </c>
      <c r="L5800" s="197">
        <v>45898</v>
      </c>
      <c r="M5800" s="116"/>
      <c r="N5800" s="197">
        <v>45901</v>
      </c>
      <c r="O5800" s="388">
        <f t="shared" si="271"/>
        <v>6594</v>
      </c>
      <c r="P5800" s="339">
        <f t="shared" si="272"/>
        <v>0</v>
      </c>
    </row>
    <row r="5801" spans="1:16" hidden="1" x14ac:dyDescent="0.25">
      <c r="A5801" s="116">
        <v>143325</v>
      </c>
      <c r="B5801" s="116">
        <v>7</v>
      </c>
      <c r="C5801" s="116">
        <v>1550101090</v>
      </c>
      <c r="D5801" s="116" t="s">
        <v>11359</v>
      </c>
      <c r="E5801" s="339">
        <v>48384</v>
      </c>
      <c r="F5801" s="194">
        <v>4</v>
      </c>
      <c r="G5801" s="194">
        <v>4</v>
      </c>
      <c r="H5801" s="194" t="s">
        <v>10119</v>
      </c>
      <c r="I5801" s="194">
        <f t="shared" si="270"/>
        <v>0</v>
      </c>
      <c r="J5801" s="116" t="s">
        <v>10120</v>
      </c>
      <c r="K5801" s="116" t="s">
        <v>15877</v>
      </c>
      <c r="L5801" s="197">
        <v>45898</v>
      </c>
      <c r="M5801" s="116"/>
      <c r="N5801" s="197">
        <v>45901</v>
      </c>
      <c r="O5801" s="388">
        <f t="shared" si="271"/>
        <v>12096</v>
      </c>
      <c r="P5801" s="339">
        <f t="shared" si="272"/>
        <v>0</v>
      </c>
    </row>
    <row r="5802" spans="1:16" hidden="1" x14ac:dyDescent="0.25">
      <c r="A5802" s="116">
        <v>143346</v>
      </c>
      <c r="B5802" s="116">
        <v>1</v>
      </c>
      <c r="C5802" s="116">
        <v>1015100890</v>
      </c>
      <c r="D5802" s="116" t="s">
        <v>11142</v>
      </c>
      <c r="E5802" s="339">
        <v>175415.76</v>
      </c>
      <c r="F5802" s="194">
        <v>24</v>
      </c>
      <c r="G5802" s="194">
        <v>24</v>
      </c>
      <c r="H5802" s="194" t="s">
        <v>10119</v>
      </c>
      <c r="I5802" s="194">
        <f t="shared" si="270"/>
        <v>0</v>
      </c>
      <c r="J5802" s="116" t="s">
        <v>10120</v>
      </c>
      <c r="K5802" s="116" t="s">
        <v>15877</v>
      </c>
      <c r="L5802" s="197">
        <v>45898</v>
      </c>
      <c r="M5802" s="116"/>
      <c r="N5802" s="197">
        <v>45901</v>
      </c>
      <c r="O5802" s="388">
        <f t="shared" si="271"/>
        <v>7308.9900000000007</v>
      </c>
      <c r="P5802" s="339">
        <f t="shared" si="272"/>
        <v>0</v>
      </c>
    </row>
    <row r="5803" spans="1:16" hidden="1" x14ac:dyDescent="0.25">
      <c r="A5803" s="116">
        <v>143415</v>
      </c>
      <c r="B5803" s="116">
        <v>1</v>
      </c>
      <c r="C5803" s="116">
        <v>1022100230</v>
      </c>
      <c r="D5803" s="116" t="s">
        <v>16162</v>
      </c>
      <c r="E5803" s="339">
        <v>33000</v>
      </c>
      <c r="F5803" s="194">
        <v>20</v>
      </c>
      <c r="G5803" s="194">
        <v>20</v>
      </c>
      <c r="H5803" s="194" t="s">
        <v>10119</v>
      </c>
      <c r="I5803" s="194">
        <f t="shared" si="270"/>
        <v>0</v>
      </c>
      <c r="J5803" s="116" t="s">
        <v>10120</v>
      </c>
      <c r="K5803" s="197" t="s">
        <v>10121</v>
      </c>
      <c r="L5803" s="197">
        <v>45905</v>
      </c>
      <c r="M5803" s="197"/>
      <c r="N5803" s="197">
        <v>45908</v>
      </c>
      <c r="O5803" s="388">
        <f t="shared" si="271"/>
        <v>1650</v>
      </c>
      <c r="P5803" s="339">
        <f t="shared" si="272"/>
        <v>0</v>
      </c>
    </row>
    <row r="5804" spans="1:16" hidden="1" x14ac:dyDescent="0.25">
      <c r="A5804" s="116">
        <v>143609</v>
      </c>
      <c r="B5804" s="116">
        <v>1</v>
      </c>
      <c r="C5804" s="116">
        <v>1011100140</v>
      </c>
      <c r="D5804" s="116" t="s">
        <v>17454</v>
      </c>
      <c r="E5804" s="339">
        <v>90000</v>
      </c>
      <c r="F5804" s="194">
        <v>10</v>
      </c>
      <c r="G5804" s="194">
        <v>10</v>
      </c>
      <c r="H5804" s="194" t="s">
        <v>10119</v>
      </c>
      <c r="I5804" s="194">
        <f t="shared" si="270"/>
        <v>0</v>
      </c>
      <c r="J5804" s="116" t="s">
        <v>10389</v>
      </c>
      <c r="K5804" s="197" t="s">
        <v>10390</v>
      </c>
      <c r="L5804" s="197">
        <v>45903</v>
      </c>
      <c r="M5804" s="197"/>
      <c r="N5804" s="197">
        <v>45904</v>
      </c>
      <c r="O5804" s="388">
        <f t="shared" si="271"/>
        <v>9000</v>
      </c>
      <c r="P5804" s="339">
        <f t="shared" si="272"/>
        <v>0</v>
      </c>
    </row>
    <row r="5805" spans="1:16" hidden="1" x14ac:dyDescent="0.25">
      <c r="A5805" s="116">
        <v>143609</v>
      </c>
      <c r="B5805" s="116">
        <v>3</v>
      </c>
      <c r="C5805" s="116">
        <v>1017100480</v>
      </c>
      <c r="D5805" s="116" t="s">
        <v>10686</v>
      </c>
      <c r="E5805" s="339">
        <v>159000</v>
      </c>
      <c r="F5805" s="194">
        <v>5</v>
      </c>
      <c r="G5805" s="194">
        <v>5</v>
      </c>
      <c r="H5805" s="194" t="s">
        <v>10119</v>
      </c>
      <c r="I5805" s="194">
        <f t="shared" si="270"/>
        <v>0</v>
      </c>
      <c r="J5805" s="116" t="s">
        <v>10389</v>
      </c>
      <c r="K5805" s="197" t="s">
        <v>10390</v>
      </c>
      <c r="L5805" s="197">
        <v>45903</v>
      </c>
      <c r="M5805" s="197"/>
      <c r="N5805" s="197">
        <v>45908</v>
      </c>
      <c r="O5805" s="388">
        <f t="shared" si="271"/>
        <v>31800</v>
      </c>
      <c r="P5805" s="339">
        <f t="shared" si="272"/>
        <v>0</v>
      </c>
    </row>
    <row r="5806" spans="1:16" hidden="1" x14ac:dyDescent="0.25">
      <c r="A5806" s="116">
        <v>143609</v>
      </c>
      <c r="B5806" s="116">
        <v>2</v>
      </c>
      <c r="C5806" s="116">
        <v>1022100230</v>
      </c>
      <c r="D5806" s="116" t="s">
        <v>16162</v>
      </c>
      <c r="E5806" s="339">
        <v>49500</v>
      </c>
      <c r="F5806" s="194">
        <v>30</v>
      </c>
      <c r="G5806" s="194">
        <v>30</v>
      </c>
      <c r="H5806" s="194" t="s">
        <v>10119</v>
      </c>
      <c r="I5806" s="194">
        <f t="shared" si="270"/>
        <v>0</v>
      </c>
      <c r="J5806" s="116" t="s">
        <v>10389</v>
      </c>
      <c r="K5806" s="197" t="s">
        <v>10390</v>
      </c>
      <c r="L5806" s="197">
        <v>45903</v>
      </c>
      <c r="M5806" s="197"/>
      <c r="N5806" s="197">
        <v>45904</v>
      </c>
      <c r="O5806" s="388">
        <f t="shared" si="271"/>
        <v>1650</v>
      </c>
      <c r="P5806" s="339">
        <f t="shared" si="272"/>
        <v>0</v>
      </c>
    </row>
    <row r="5807" spans="1:16" hidden="1" x14ac:dyDescent="0.25">
      <c r="A5807" s="116">
        <v>143610</v>
      </c>
      <c r="B5807" s="116">
        <v>1</v>
      </c>
      <c r="C5807" s="116">
        <v>1012100020</v>
      </c>
      <c r="D5807" s="116" t="s">
        <v>10488</v>
      </c>
      <c r="E5807" s="339">
        <v>46850.54</v>
      </c>
      <c r="F5807" s="194">
        <v>2</v>
      </c>
      <c r="G5807" s="194">
        <v>2</v>
      </c>
      <c r="H5807" s="194" t="s">
        <v>10119</v>
      </c>
      <c r="I5807" s="194">
        <f t="shared" si="270"/>
        <v>0</v>
      </c>
      <c r="J5807" s="116" t="s">
        <v>10120</v>
      </c>
      <c r="K5807" s="197" t="s">
        <v>16485</v>
      </c>
      <c r="L5807" s="197">
        <v>45905</v>
      </c>
      <c r="M5807" s="197"/>
      <c r="N5807" s="197">
        <v>45908</v>
      </c>
      <c r="O5807" s="388">
        <f t="shared" si="271"/>
        <v>23425.27</v>
      </c>
      <c r="P5807" s="349">
        <f t="shared" si="272"/>
        <v>0</v>
      </c>
    </row>
    <row r="5808" spans="1:16" hidden="1" x14ac:dyDescent="0.25">
      <c r="A5808" s="116">
        <v>143633</v>
      </c>
      <c r="B5808" s="116">
        <v>1</v>
      </c>
      <c r="C5808" s="116">
        <v>1316100280</v>
      </c>
      <c r="D5808" s="116" t="s">
        <v>11259</v>
      </c>
      <c r="E5808" s="339">
        <v>17072</v>
      </c>
      <c r="F5808" s="194">
        <v>1</v>
      </c>
      <c r="G5808" s="194">
        <v>1</v>
      </c>
      <c r="H5808" s="194" t="s">
        <v>10119</v>
      </c>
      <c r="I5808" s="194">
        <f t="shared" si="270"/>
        <v>0</v>
      </c>
      <c r="J5808" s="116" t="s">
        <v>10120</v>
      </c>
      <c r="K5808" s="197" t="s">
        <v>16486</v>
      </c>
      <c r="L5808" s="197">
        <v>45905</v>
      </c>
      <c r="M5808" s="197"/>
      <c r="N5808" s="197">
        <v>45908</v>
      </c>
      <c r="O5808" s="388">
        <f t="shared" si="271"/>
        <v>17072</v>
      </c>
      <c r="P5808" s="339">
        <f t="shared" si="272"/>
        <v>0</v>
      </c>
    </row>
    <row r="5809" spans="1:16" hidden="1" x14ac:dyDescent="0.25">
      <c r="A5809" s="116">
        <v>143675</v>
      </c>
      <c r="B5809" s="116">
        <v>1</v>
      </c>
      <c r="C5809" s="116">
        <v>1022104240</v>
      </c>
      <c r="D5809" s="116" t="s">
        <v>11563</v>
      </c>
      <c r="E5809" s="339">
        <v>26500</v>
      </c>
      <c r="F5809" s="194">
        <v>1</v>
      </c>
      <c r="G5809" s="194">
        <v>1</v>
      </c>
      <c r="H5809" s="194" t="s">
        <v>10119</v>
      </c>
      <c r="I5809" s="194">
        <f t="shared" si="270"/>
        <v>0</v>
      </c>
      <c r="J5809" s="116" t="s">
        <v>10126</v>
      </c>
      <c r="K5809" s="197" t="s">
        <v>10482</v>
      </c>
      <c r="L5809" s="197">
        <v>45904</v>
      </c>
      <c r="M5809" s="197"/>
      <c r="N5809" s="197">
        <v>45904</v>
      </c>
      <c r="O5809" s="388">
        <f t="shared" si="271"/>
        <v>26500</v>
      </c>
      <c r="P5809" s="339">
        <f t="shared" si="272"/>
        <v>0</v>
      </c>
    </row>
    <row r="5810" spans="1:16" hidden="1" x14ac:dyDescent="0.25">
      <c r="A5810" s="116">
        <v>143707</v>
      </c>
      <c r="B5810" s="116">
        <v>1</v>
      </c>
      <c r="C5810" s="116">
        <v>1016101250</v>
      </c>
      <c r="D5810" s="116" t="s">
        <v>11152</v>
      </c>
      <c r="E5810" s="339">
        <v>18625.5</v>
      </c>
      <c r="F5810" s="194">
        <v>10</v>
      </c>
      <c r="G5810" s="194">
        <v>10</v>
      </c>
      <c r="H5810" s="194" t="s">
        <v>10119</v>
      </c>
      <c r="I5810" s="194">
        <f t="shared" si="270"/>
        <v>0</v>
      </c>
      <c r="J5810" s="116" t="s">
        <v>10126</v>
      </c>
      <c r="K5810" s="197" t="s">
        <v>15310</v>
      </c>
      <c r="L5810" s="197">
        <v>45904</v>
      </c>
      <c r="M5810" s="197"/>
      <c r="N5810" s="197">
        <v>45904</v>
      </c>
      <c r="O5810" s="388">
        <f t="shared" si="271"/>
        <v>1862.55</v>
      </c>
      <c r="P5810" s="339">
        <f t="shared" si="272"/>
        <v>0</v>
      </c>
    </row>
    <row r="5811" spans="1:16" hidden="1" x14ac:dyDescent="0.25">
      <c r="A5811" s="116">
        <v>143724</v>
      </c>
      <c r="B5811" s="116">
        <v>1</v>
      </c>
      <c r="C5811" s="116">
        <v>1011100430</v>
      </c>
      <c r="D5811" s="116" t="s">
        <v>17451</v>
      </c>
      <c r="E5811" s="339">
        <v>28600</v>
      </c>
      <c r="F5811" s="194">
        <v>4</v>
      </c>
      <c r="G5811" s="194">
        <v>4</v>
      </c>
      <c r="H5811" s="194" t="s">
        <v>10119</v>
      </c>
      <c r="I5811" s="194">
        <f t="shared" ref="I5811:I5874" si="273">+F5811-G5811</f>
        <v>0</v>
      </c>
      <c r="J5811" s="116" t="s">
        <v>10126</v>
      </c>
      <c r="K5811" s="197" t="s">
        <v>11044</v>
      </c>
      <c r="L5811" s="197">
        <v>45908</v>
      </c>
      <c r="M5811" s="197"/>
      <c r="N5811" s="197">
        <v>45908</v>
      </c>
      <c r="O5811" s="388">
        <f t="shared" ref="O5811:O5874" si="274">+E5811/F5811</f>
        <v>7150</v>
      </c>
      <c r="P5811" s="339">
        <f t="shared" ref="P5811:P5874" si="275">+O5811*I5811</f>
        <v>0</v>
      </c>
    </row>
    <row r="5812" spans="1:16" hidden="1" x14ac:dyDescent="0.25">
      <c r="A5812" s="116">
        <v>143757</v>
      </c>
      <c r="B5812" s="116">
        <v>1</v>
      </c>
      <c r="C5812" s="116">
        <v>1122100230</v>
      </c>
      <c r="D5812" s="116" t="s">
        <v>17542</v>
      </c>
      <c r="E5812" s="339">
        <v>55739.12</v>
      </c>
      <c r="F5812" s="194">
        <v>1</v>
      </c>
      <c r="G5812" s="194">
        <v>1</v>
      </c>
      <c r="H5812" s="194" t="s">
        <v>10119</v>
      </c>
      <c r="I5812" s="194">
        <f t="shared" si="273"/>
        <v>0</v>
      </c>
      <c r="J5812" s="116" t="s">
        <v>10126</v>
      </c>
      <c r="K5812" s="197" t="s">
        <v>16306</v>
      </c>
      <c r="L5812" s="197">
        <v>45908</v>
      </c>
      <c r="M5812" s="197" t="s">
        <v>16373</v>
      </c>
      <c r="N5812" s="197">
        <v>45908</v>
      </c>
      <c r="O5812" s="388">
        <f t="shared" si="274"/>
        <v>55739.12</v>
      </c>
      <c r="P5812" s="339">
        <f t="shared" si="275"/>
        <v>0</v>
      </c>
    </row>
    <row r="5813" spans="1:16" hidden="1" x14ac:dyDescent="0.25">
      <c r="A5813" s="116">
        <v>143757</v>
      </c>
      <c r="B5813" s="116">
        <v>2</v>
      </c>
      <c r="C5813" s="116">
        <v>1610100300</v>
      </c>
      <c r="D5813" s="116" t="s">
        <v>10965</v>
      </c>
      <c r="E5813" s="339">
        <v>35850</v>
      </c>
      <c r="F5813" s="194">
        <v>10</v>
      </c>
      <c r="G5813" s="194">
        <v>10</v>
      </c>
      <c r="H5813" s="194" t="s">
        <v>10119</v>
      </c>
      <c r="I5813" s="194">
        <f t="shared" si="273"/>
        <v>0</v>
      </c>
      <c r="J5813" s="116" t="s">
        <v>10126</v>
      </c>
      <c r="K5813" s="197" t="s">
        <v>16306</v>
      </c>
      <c r="L5813" s="197">
        <v>45908</v>
      </c>
      <c r="M5813" s="197" t="s">
        <v>16504</v>
      </c>
      <c r="N5813" s="197">
        <v>45908</v>
      </c>
      <c r="O5813" s="388">
        <f t="shared" si="274"/>
        <v>3585</v>
      </c>
      <c r="P5813" s="339">
        <f t="shared" si="275"/>
        <v>0</v>
      </c>
    </row>
    <row r="5814" spans="1:16" hidden="1" x14ac:dyDescent="0.25">
      <c r="A5814" s="116">
        <v>143759</v>
      </c>
      <c r="B5814" s="116">
        <v>1</v>
      </c>
      <c r="C5814" s="116">
        <v>1013100040</v>
      </c>
      <c r="D5814" s="116" t="s">
        <v>16159</v>
      </c>
      <c r="E5814" s="339">
        <v>571664.88</v>
      </c>
      <c r="F5814" s="194">
        <v>2</v>
      </c>
      <c r="G5814" s="194">
        <v>2</v>
      </c>
      <c r="H5814" s="194" t="s">
        <v>10119</v>
      </c>
      <c r="I5814" s="194">
        <f t="shared" si="273"/>
        <v>0</v>
      </c>
      <c r="J5814" s="116" t="s">
        <v>10126</v>
      </c>
      <c r="K5814" s="197" t="s">
        <v>15365</v>
      </c>
      <c r="L5814" s="197">
        <v>45908</v>
      </c>
      <c r="M5814" s="197"/>
      <c r="N5814" s="197">
        <v>45908</v>
      </c>
      <c r="O5814" s="388">
        <f t="shared" si="274"/>
        <v>285832.44</v>
      </c>
      <c r="P5814" s="339">
        <f t="shared" si="275"/>
        <v>0</v>
      </c>
    </row>
    <row r="5815" spans="1:16" hidden="1" x14ac:dyDescent="0.25">
      <c r="A5815" s="116">
        <v>143760</v>
      </c>
      <c r="B5815" s="116">
        <v>5</v>
      </c>
      <c r="C5815" s="116">
        <v>1010107250</v>
      </c>
      <c r="D5815" s="116" t="s">
        <v>15538</v>
      </c>
      <c r="E5815" s="339">
        <v>54999</v>
      </c>
      <c r="F5815" s="194">
        <v>1</v>
      </c>
      <c r="G5815" s="194">
        <v>1</v>
      </c>
      <c r="H5815" s="194" t="s">
        <v>10119</v>
      </c>
      <c r="I5815" s="194">
        <f t="shared" si="273"/>
        <v>0</v>
      </c>
      <c r="J5815" s="116" t="s">
        <v>10120</v>
      </c>
      <c r="K5815" s="197" t="s">
        <v>10121</v>
      </c>
      <c r="L5815" s="197">
        <v>45908</v>
      </c>
      <c r="M5815" s="197"/>
      <c r="N5815" s="197">
        <v>45908</v>
      </c>
      <c r="O5815" s="388">
        <f t="shared" si="274"/>
        <v>54999</v>
      </c>
      <c r="P5815" s="339">
        <f t="shared" si="275"/>
        <v>0</v>
      </c>
    </row>
    <row r="5816" spans="1:16" hidden="1" x14ac:dyDescent="0.25">
      <c r="A5816" s="116">
        <v>143760</v>
      </c>
      <c r="B5816" s="116">
        <v>4</v>
      </c>
      <c r="C5816" s="116">
        <v>1011100110</v>
      </c>
      <c r="D5816" s="116" t="s">
        <v>10354</v>
      </c>
      <c r="E5816" s="339">
        <v>52200</v>
      </c>
      <c r="F5816" s="194">
        <v>15</v>
      </c>
      <c r="G5816" s="194">
        <v>15</v>
      </c>
      <c r="H5816" s="194" t="s">
        <v>10119</v>
      </c>
      <c r="I5816" s="194">
        <f t="shared" si="273"/>
        <v>0</v>
      </c>
      <c r="J5816" s="116" t="s">
        <v>10120</v>
      </c>
      <c r="K5816" s="197" t="s">
        <v>10121</v>
      </c>
      <c r="L5816" s="197">
        <v>45908</v>
      </c>
      <c r="M5816" s="197"/>
      <c r="N5816" s="197">
        <v>45908</v>
      </c>
      <c r="O5816" s="388">
        <f t="shared" si="274"/>
        <v>3480</v>
      </c>
      <c r="P5816" s="339">
        <f t="shared" si="275"/>
        <v>0</v>
      </c>
    </row>
    <row r="5817" spans="1:16" hidden="1" x14ac:dyDescent="0.25">
      <c r="A5817" s="116">
        <v>143760</v>
      </c>
      <c r="B5817" s="116">
        <v>3</v>
      </c>
      <c r="C5817" s="116">
        <v>1011100940</v>
      </c>
      <c r="D5817" s="116" t="s">
        <v>10652</v>
      </c>
      <c r="E5817" s="339">
        <v>215000</v>
      </c>
      <c r="F5817" s="194">
        <v>10</v>
      </c>
      <c r="G5817" s="194">
        <v>10</v>
      </c>
      <c r="H5817" s="194" t="s">
        <v>10119</v>
      </c>
      <c r="I5817" s="194">
        <f t="shared" si="273"/>
        <v>0</v>
      </c>
      <c r="J5817" s="116" t="s">
        <v>10120</v>
      </c>
      <c r="K5817" s="197" t="s">
        <v>10121</v>
      </c>
      <c r="L5817" s="197">
        <v>45908</v>
      </c>
      <c r="M5817" s="197"/>
      <c r="N5817" s="197">
        <v>45908</v>
      </c>
      <c r="O5817" s="388">
        <f t="shared" si="274"/>
        <v>21500</v>
      </c>
      <c r="P5817" s="339">
        <f t="shared" si="275"/>
        <v>0</v>
      </c>
    </row>
    <row r="5818" spans="1:16" hidden="1" x14ac:dyDescent="0.25">
      <c r="A5818" s="116">
        <v>143760</v>
      </c>
      <c r="B5818" s="116">
        <v>6</v>
      </c>
      <c r="C5818" s="116">
        <v>1012100030</v>
      </c>
      <c r="D5818" s="116" t="s">
        <v>11137</v>
      </c>
      <c r="E5818" s="339">
        <v>165000</v>
      </c>
      <c r="F5818" s="194">
        <v>3</v>
      </c>
      <c r="G5818" s="194">
        <f>2+1</f>
        <v>3</v>
      </c>
      <c r="H5818" s="194" t="s">
        <v>10119</v>
      </c>
      <c r="I5818" s="194">
        <f t="shared" si="273"/>
        <v>0</v>
      </c>
      <c r="J5818" s="116" t="s">
        <v>10120</v>
      </c>
      <c r="K5818" s="197" t="s">
        <v>10121</v>
      </c>
      <c r="L5818" s="197">
        <v>45908</v>
      </c>
      <c r="M5818" s="197" t="s">
        <v>16754</v>
      </c>
      <c r="N5818" s="197">
        <v>45946</v>
      </c>
      <c r="O5818" s="388">
        <f t="shared" si="274"/>
        <v>55000</v>
      </c>
      <c r="P5818" s="339">
        <f t="shared" si="275"/>
        <v>0</v>
      </c>
    </row>
    <row r="5819" spans="1:16" hidden="1" x14ac:dyDescent="0.25">
      <c r="A5819" s="116">
        <v>143760</v>
      </c>
      <c r="B5819" s="116">
        <v>7</v>
      </c>
      <c r="C5819" s="116">
        <v>1012100120</v>
      </c>
      <c r="D5819" s="116" t="s">
        <v>10492</v>
      </c>
      <c r="E5819" s="339">
        <v>260000</v>
      </c>
      <c r="F5819" s="194">
        <v>10</v>
      </c>
      <c r="G5819" s="194">
        <f>8+2</f>
        <v>10</v>
      </c>
      <c r="H5819" s="194" t="s">
        <v>10119</v>
      </c>
      <c r="I5819" s="194">
        <f t="shared" si="273"/>
        <v>0</v>
      </c>
      <c r="J5819" s="116" t="s">
        <v>10120</v>
      </c>
      <c r="K5819" s="197" t="s">
        <v>10121</v>
      </c>
      <c r="L5819" s="197">
        <v>45908</v>
      </c>
      <c r="M5819" s="197" t="s">
        <v>16659</v>
      </c>
      <c r="N5819" s="197">
        <v>45936</v>
      </c>
      <c r="O5819" s="388">
        <f t="shared" si="274"/>
        <v>26000</v>
      </c>
      <c r="P5819" s="339">
        <f t="shared" si="275"/>
        <v>0</v>
      </c>
    </row>
    <row r="5820" spans="1:16" hidden="1" x14ac:dyDescent="0.25">
      <c r="A5820" s="116">
        <v>143760</v>
      </c>
      <c r="B5820" s="116">
        <v>8</v>
      </c>
      <c r="C5820" s="116">
        <v>1022100230</v>
      </c>
      <c r="D5820" s="116" t="s">
        <v>16162</v>
      </c>
      <c r="E5820" s="339">
        <v>24750</v>
      </c>
      <c r="F5820" s="194">
        <v>15</v>
      </c>
      <c r="G5820" s="194">
        <f>10+5</f>
        <v>15</v>
      </c>
      <c r="H5820" s="194" t="s">
        <v>10119</v>
      </c>
      <c r="I5820" s="194">
        <f t="shared" si="273"/>
        <v>0</v>
      </c>
      <c r="J5820" s="116" t="s">
        <v>10120</v>
      </c>
      <c r="K5820" s="197" t="s">
        <v>10121</v>
      </c>
      <c r="L5820" s="197">
        <v>45908</v>
      </c>
      <c r="M5820" s="197" t="s">
        <v>16610</v>
      </c>
      <c r="N5820" s="197">
        <v>45929</v>
      </c>
      <c r="O5820" s="388">
        <f t="shared" si="274"/>
        <v>1650</v>
      </c>
      <c r="P5820" s="339">
        <f t="shared" si="275"/>
        <v>0</v>
      </c>
    </row>
    <row r="5821" spans="1:16" hidden="1" x14ac:dyDescent="0.25">
      <c r="A5821" s="116">
        <v>143760</v>
      </c>
      <c r="B5821" s="116">
        <v>9</v>
      </c>
      <c r="C5821" s="116">
        <v>1022101080</v>
      </c>
      <c r="D5821" s="116" t="s">
        <v>17463</v>
      </c>
      <c r="E5821" s="339">
        <v>21077.34</v>
      </c>
      <c r="F5821" s="194">
        <v>6</v>
      </c>
      <c r="G5821" s="194">
        <v>6</v>
      </c>
      <c r="H5821" s="194" t="s">
        <v>10119</v>
      </c>
      <c r="I5821" s="194">
        <f t="shared" si="273"/>
        <v>0</v>
      </c>
      <c r="J5821" s="116" t="s">
        <v>10120</v>
      </c>
      <c r="K5821" s="197" t="s">
        <v>10121</v>
      </c>
      <c r="L5821" s="197">
        <v>45908</v>
      </c>
      <c r="M5821" s="197"/>
      <c r="N5821" s="197">
        <v>45908</v>
      </c>
      <c r="O5821" s="388">
        <f t="shared" si="274"/>
        <v>3512.89</v>
      </c>
      <c r="P5821" s="339">
        <f t="shared" si="275"/>
        <v>0</v>
      </c>
    </row>
    <row r="5822" spans="1:16" hidden="1" x14ac:dyDescent="0.25">
      <c r="A5822" s="116">
        <v>143760</v>
      </c>
      <c r="B5822" s="116">
        <v>10</v>
      </c>
      <c r="C5822" s="116">
        <v>1022104230</v>
      </c>
      <c r="D5822" s="116" t="s">
        <v>11795</v>
      </c>
      <c r="E5822" s="339">
        <v>27868.02</v>
      </c>
      <c r="F5822" s="194">
        <v>6</v>
      </c>
      <c r="G5822" s="194">
        <v>6</v>
      </c>
      <c r="H5822" s="194" t="s">
        <v>10119</v>
      </c>
      <c r="I5822" s="194">
        <f t="shared" si="273"/>
        <v>0</v>
      </c>
      <c r="J5822" s="116" t="s">
        <v>10120</v>
      </c>
      <c r="K5822" s="197" t="s">
        <v>10121</v>
      </c>
      <c r="L5822" s="197">
        <v>45908</v>
      </c>
      <c r="M5822" s="197"/>
      <c r="N5822" s="197">
        <v>45908</v>
      </c>
      <c r="O5822" s="388">
        <f t="shared" si="274"/>
        <v>4644.67</v>
      </c>
      <c r="P5822" s="339">
        <f t="shared" si="275"/>
        <v>0</v>
      </c>
    </row>
    <row r="5823" spans="1:16" hidden="1" x14ac:dyDescent="0.25">
      <c r="A5823" s="116">
        <v>143760</v>
      </c>
      <c r="B5823" s="116">
        <v>2</v>
      </c>
      <c r="C5823" s="116">
        <v>1118100200</v>
      </c>
      <c r="D5823" s="116" t="s">
        <v>16487</v>
      </c>
      <c r="E5823" s="339">
        <v>90000</v>
      </c>
      <c r="F5823" s="194">
        <v>2</v>
      </c>
      <c r="G5823" s="194">
        <f>1+1</f>
        <v>2</v>
      </c>
      <c r="H5823" s="194" t="s">
        <v>10119</v>
      </c>
      <c r="I5823" s="194">
        <f t="shared" si="273"/>
        <v>0</v>
      </c>
      <c r="J5823" s="116" t="s">
        <v>10120</v>
      </c>
      <c r="K5823" s="197" t="s">
        <v>10121</v>
      </c>
      <c r="L5823" s="197">
        <v>45908</v>
      </c>
      <c r="M5823" s="197" t="s">
        <v>17126</v>
      </c>
      <c r="N5823" s="197">
        <v>46001</v>
      </c>
      <c r="O5823" s="388">
        <f t="shared" si="274"/>
        <v>45000</v>
      </c>
      <c r="P5823" s="339">
        <f t="shared" si="275"/>
        <v>0</v>
      </c>
    </row>
    <row r="5824" spans="1:16" hidden="1" x14ac:dyDescent="0.25">
      <c r="A5824" s="116">
        <v>143760</v>
      </c>
      <c r="B5824" s="116">
        <v>1</v>
      </c>
      <c r="C5824" s="116">
        <v>1123101150</v>
      </c>
      <c r="D5824" s="116" t="s">
        <v>16488</v>
      </c>
      <c r="E5824" s="339">
        <v>79690</v>
      </c>
      <c r="F5824" s="194">
        <v>2</v>
      </c>
      <c r="G5824" s="194">
        <v>2</v>
      </c>
      <c r="H5824" s="194" t="s">
        <v>10119</v>
      </c>
      <c r="I5824" s="194">
        <f t="shared" si="273"/>
        <v>0</v>
      </c>
      <c r="J5824" s="116" t="s">
        <v>10120</v>
      </c>
      <c r="K5824" s="197" t="s">
        <v>10121</v>
      </c>
      <c r="L5824" s="197">
        <v>45908</v>
      </c>
      <c r="M5824" s="197"/>
      <c r="N5824" s="197">
        <v>45908</v>
      </c>
      <c r="O5824" s="388">
        <f t="shared" si="274"/>
        <v>39845</v>
      </c>
      <c r="P5824" s="339">
        <f t="shared" si="275"/>
        <v>0</v>
      </c>
    </row>
    <row r="5825" spans="1:16" hidden="1" x14ac:dyDescent="0.25">
      <c r="A5825" s="116">
        <v>143765</v>
      </c>
      <c r="B5825" s="116">
        <v>5</v>
      </c>
      <c r="C5825" s="116">
        <v>1010105600</v>
      </c>
      <c r="D5825" s="116" t="s">
        <v>11133</v>
      </c>
      <c r="E5825" s="339">
        <v>483760.8</v>
      </c>
      <c r="F5825" s="194">
        <v>10</v>
      </c>
      <c r="G5825" s="194">
        <v>10</v>
      </c>
      <c r="H5825" s="194" t="s">
        <v>10119</v>
      </c>
      <c r="I5825" s="194">
        <f t="shared" si="273"/>
        <v>0</v>
      </c>
      <c r="J5825" s="116" t="s">
        <v>10120</v>
      </c>
      <c r="K5825" s="197" t="s">
        <v>16436</v>
      </c>
      <c r="L5825" s="197">
        <v>45905</v>
      </c>
      <c r="M5825" s="197"/>
      <c r="N5825" s="197">
        <v>45908</v>
      </c>
      <c r="O5825" s="388">
        <f t="shared" si="274"/>
        <v>48376.08</v>
      </c>
      <c r="P5825" s="339">
        <f t="shared" si="275"/>
        <v>0</v>
      </c>
    </row>
    <row r="5826" spans="1:16" hidden="1" x14ac:dyDescent="0.25">
      <c r="A5826" s="116">
        <v>143765</v>
      </c>
      <c r="B5826" s="116">
        <v>6</v>
      </c>
      <c r="C5826" s="116">
        <v>1012100150</v>
      </c>
      <c r="D5826" s="116" t="s">
        <v>7762</v>
      </c>
      <c r="E5826" s="339">
        <v>52500</v>
      </c>
      <c r="F5826" s="194">
        <v>7</v>
      </c>
      <c r="G5826" s="194">
        <v>7</v>
      </c>
      <c r="H5826" s="194" t="s">
        <v>10119</v>
      </c>
      <c r="I5826" s="194">
        <f t="shared" si="273"/>
        <v>0</v>
      </c>
      <c r="J5826" s="116" t="s">
        <v>10120</v>
      </c>
      <c r="K5826" s="197" t="s">
        <v>16436</v>
      </c>
      <c r="L5826" s="197">
        <v>45905</v>
      </c>
      <c r="M5826" s="197"/>
      <c r="N5826" s="197">
        <v>45908</v>
      </c>
      <c r="O5826" s="388">
        <f t="shared" si="274"/>
        <v>7500</v>
      </c>
      <c r="P5826" s="339">
        <f t="shared" si="275"/>
        <v>0</v>
      </c>
    </row>
    <row r="5827" spans="1:16" hidden="1" x14ac:dyDescent="0.25">
      <c r="A5827" s="116">
        <v>143765</v>
      </c>
      <c r="B5827" s="116">
        <v>3</v>
      </c>
      <c r="C5827" s="116">
        <v>1017102120</v>
      </c>
      <c r="D5827" s="116" t="s">
        <v>10656</v>
      </c>
      <c r="E5827" s="339">
        <v>324000</v>
      </c>
      <c r="F5827" s="194">
        <v>2</v>
      </c>
      <c r="G5827" s="194">
        <f>1+1</f>
        <v>2</v>
      </c>
      <c r="H5827" s="194" t="s">
        <v>10119</v>
      </c>
      <c r="I5827" s="194">
        <f t="shared" si="273"/>
        <v>0</v>
      </c>
      <c r="J5827" s="116" t="s">
        <v>10120</v>
      </c>
      <c r="K5827" s="197" t="s">
        <v>16436</v>
      </c>
      <c r="L5827" s="197">
        <v>45905</v>
      </c>
      <c r="M5827" s="197" t="s">
        <v>16534</v>
      </c>
      <c r="N5827" s="197">
        <v>45911</v>
      </c>
      <c r="O5827" s="388">
        <f t="shared" si="274"/>
        <v>162000</v>
      </c>
      <c r="P5827" s="339">
        <f t="shared" si="275"/>
        <v>0</v>
      </c>
    </row>
    <row r="5828" spans="1:16" hidden="1" x14ac:dyDescent="0.25">
      <c r="A5828" s="116">
        <v>143765</v>
      </c>
      <c r="B5828" s="116">
        <v>1</v>
      </c>
      <c r="C5828" s="116">
        <v>1026100140</v>
      </c>
      <c r="D5828" s="116" t="s">
        <v>15618</v>
      </c>
      <c r="E5828" s="339">
        <v>379168</v>
      </c>
      <c r="F5828" s="194">
        <v>1</v>
      </c>
      <c r="G5828" s="194">
        <v>1</v>
      </c>
      <c r="H5828" s="194" t="s">
        <v>10119</v>
      </c>
      <c r="I5828" s="194">
        <f t="shared" si="273"/>
        <v>0</v>
      </c>
      <c r="J5828" s="116" t="s">
        <v>10120</v>
      </c>
      <c r="K5828" s="197" t="s">
        <v>16436</v>
      </c>
      <c r="L5828" s="197">
        <v>45905</v>
      </c>
      <c r="M5828" s="197"/>
      <c r="N5828" s="197">
        <v>45908</v>
      </c>
      <c r="O5828" s="388">
        <f t="shared" si="274"/>
        <v>379168</v>
      </c>
      <c r="P5828" s="339">
        <f t="shared" si="275"/>
        <v>0</v>
      </c>
    </row>
    <row r="5829" spans="1:16" hidden="1" x14ac:dyDescent="0.25">
      <c r="A5829" s="116">
        <v>143765</v>
      </c>
      <c r="B5829" s="116">
        <v>4</v>
      </c>
      <c r="C5829" s="116">
        <v>1316103580</v>
      </c>
      <c r="D5829" s="116" t="s">
        <v>17529</v>
      </c>
      <c r="E5829" s="339">
        <v>379448.25</v>
      </c>
      <c r="F5829" s="194">
        <v>23</v>
      </c>
      <c r="G5829" s="194">
        <v>23</v>
      </c>
      <c r="H5829" s="194" t="s">
        <v>10119</v>
      </c>
      <c r="I5829" s="194">
        <f t="shared" si="273"/>
        <v>0</v>
      </c>
      <c r="J5829" s="116" t="s">
        <v>10120</v>
      </c>
      <c r="K5829" s="197" t="s">
        <v>16436</v>
      </c>
      <c r="L5829" s="197">
        <v>45905</v>
      </c>
      <c r="M5829" s="197"/>
      <c r="N5829" s="197">
        <v>45908</v>
      </c>
      <c r="O5829" s="388">
        <f t="shared" si="274"/>
        <v>16497.75</v>
      </c>
      <c r="P5829" s="339">
        <f t="shared" si="275"/>
        <v>0</v>
      </c>
    </row>
    <row r="5830" spans="1:16" hidden="1" x14ac:dyDescent="0.25">
      <c r="A5830" s="116">
        <v>143765</v>
      </c>
      <c r="B5830" s="116">
        <v>2</v>
      </c>
      <c r="C5830" s="116">
        <v>1546101840</v>
      </c>
      <c r="D5830" s="116" t="s">
        <v>10957</v>
      </c>
      <c r="E5830" s="339">
        <v>47800</v>
      </c>
      <c r="F5830" s="194">
        <v>4</v>
      </c>
      <c r="G5830" s="194">
        <v>4</v>
      </c>
      <c r="H5830" s="194" t="s">
        <v>10119</v>
      </c>
      <c r="I5830" s="194">
        <f t="shared" si="273"/>
        <v>0</v>
      </c>
      <c r="J5830" s="116" t="s">
        <v>10120</v>
      </c>
      <c r="K5830" s="197" t="s">
        <v>16436</v>
      </c>
      <c r="L5830" s="197">
        <v>45905</v>
      </c>
      <c r="M5830" s="197"/>
      <c r="N5830" s="197">
        <v>45911</v>
      </c>
      <c r="O5830" s="388">
        <f t="shared" si="274"/>
        <v>11950</v>
      </c>
      <c r="P5830" s="339">
        <f t="shared" si="275"/>
        <v>0</v>
      </c>
    </row>
    <row r="5831" spans="1:16" hidden="1" x14ac:dyDescent="0.25">
      <c r="A5831" s="116">
        <v>143767</v>
      </c>
      <c r="B5831" s="116">
        <v>1</v>
      </c>
      <c r="C5831" s="116">
        <v>1519101370</v>
      </c>
      <c r="D5831" s="116" t="s">
        <v>15801</v>
      </c>
      <c r="E5831" s="339">
        <v>2625287</v>
      </c>
      <c r="F5831" s="194">
        <v>1</v>
      </c>
      <c r="G5831" s="194">
        <v>1</v>
      </c>
      <c r="H5831" s="194" t="s">
        <v>10119</v>
      </c>
      <c r="I5831" s="194">
        <f t="shared" si="273"/>
        <v>0</v>
      </c>
      <c r="J5831" s="116" t="s">
        <v>11045</v>
      </c>
      <c r="K5831" s="197" t="s">
        <v>16489</v>
      </c>
      <c r="L5831" s="197">
        <v>45908</v>
      </c>
      <c r="M5831" s="197"/>
      <c r="N5831" s="197">
        <v>45908</v>
      </c>
      <c r="O5831" s="388">
        <f t="shared" si="274"/>
        <v>2625287</v>
      </c>
      <c r="P5831" s="339">
        <f t="shared" si="275"/>
        <v>0</v>
      </c>
    </row>
    <row r="5832" spans="1:16" hidden="1" x14ac:dyDescent="0.25">
      <c r="A5832" s="116">
        <v>143770</v>
      </c>
      <c r="B5832" s="116">
        <v>1</v>
      </c>
      <c r="C5832" s="116">
        <v>1553101220</v>
      </c>
      <c r="D5832" s="116" t="s">
        <v>15098</v>
      </c>
      <c r="E5832" s="339">
        <v>292000</v>
      </c>
      <c r="F5832" s="194">
        <v>1</v>
      </c>
      <c r="G5832" s="194">
        <v>1</v>
      </c>
      <c r="H5832" s="194" t="s">
        <v>10119</v>
      </c>
      <c r="I5832" s="194">
        <f t="shared" si="273"/>
        <v>0</v>
      </c>
      <c r="J5832" s="116" t="s">
        <v>10120</v>
      </c>
      <c r="K5832" s="197" t="s">
        <v>16485</v>
      </c>
      <c r="L5832" s="197">
        <v>45908</v>
      </c>
      <c r="M5832" s="197"/>
      <c r="N5832" s="197">
        <v>45911</v>
      </c>
      <c r="O5832" s="388">
        <f t="shared" si="274"/>
        <v>292000</v>
      </c>
      <c r="P5832" s="339">
        <f t="shared" si="275"/>
        <v>0</v>
      </c>
    </row>
    <row r="5833" spans="1:16" hidden="1" x14ac:dyDescent="0.25">
      <c r="A5833" s="116">
        <v>143779</v>
      </c>
      <c r="B5833" s="116">
        <v>1</v>
      </c>
      <c r="C5833" s="116">
        <v>1018100290</v>
      </c>
      <c r="D5833" s="116" t="s">
        <v>11156</v>
      </c>
      <c r="E5833" s="339">
        <v>17851.400000000001</v>
      </c>
      <c r="F5833" s="194">
        <v>10</v>
      </c>
      <c r="G5833" s="194">
        <v>10</v>
      </c>
      <c r="H5833" s="194" t="s">
        <v>10119</v>
      </c>
      <c r="I5833" s="194">
        <f t="shared" si="273"/>
        <v>0</v>
      </c>
      <c r="J5833" s="116" t="s">
        <v>10126</v>
      </c>
      <c r="K5833" s="197" t="s">
        <v>16306</v>
      </c>
      <c r="L5833" s="197">
        <v>45908</v>
      </c>
      <c r="M5833" s="197" t="s">
        <v>16505</v>
      </c>
      <c r="N5833" s="197">
        <v>45908</v>
      </c>
      <c r="O5833" s="388">
        <f t="shared" si="274"/>
        <v>1785.14</v>
      </c>
      <c r="P5833" s="339">
        <f t="shared" si="275"/>
        <v>0</v>
      </c>
    </row>
    <row r="5834" spans="1:16" hidden="1" x14ac:dyDescent="0.25">
      <c r="A5834" s="116">
        <v>143848</v>
      </c>
      <c r="B5834" s="116">
        <v>1</v>
      </c>
      <c r="C5834" s="116">
        <v>1022104240</v>
      </c>
      <c r="D5834" s="116" t="s">
        <v>11563</v>
      </c>
      <c r="E5834" s="339">
        <v>26500</v>
      </c>
      <c r="F5834" s="194">
        <v>1</v>
      </c>
      <c r="G5834" s="194">
        <v>1</v>
      </c>
      <c r="H5834" s="194" t="s">
        <v>10119</v>
      </c>
      <c r="I5834" s="194">
        <f t="shared" si="273"/>
        <v>0</v>
      </c>
      <c r="J5834" s="116" t="s">
        <v>10126</v>
      </c>
      <c r="K5834" s="197" t="s">
        <v>11787</v>
      </c>
      <c r="L5834" s="197">
        <v>45908</v>
      </c>
      <c r="M5834" s="197"/>
      <c r="N5834" s="197">
        <v>45908</v>
      </c>
      <c r="O5834" s="388">
        <f t="shared" si="274"/>
        <v>26500</v>
      </c>
      <c r="P5834" s="339">
        <f t="shared" si="275"/>
        <v>0</v>
      </c>
    </row>
    <row r="5835" spans="1:16" hidden="1" x14ac:dyDescent="0.25">
      <c r="A5835" s="116">
        <v>143873</v>
      </c>
      <c r="B5835" s="116">
        <v>15</v>
      </c>
      <c r="C5835" s="116">
        <v>1112102270</v>
      </c>
      <c r="D5835" s="116" t="s">
        <v>11178</v>
      </c>
      <c r="E5835" s="339">
        <v>9630</v>
      </c>
      <c r="F5835" s="194">
        <v>10</v>
      </c>
      <c r="G5835" s="194">
        <v>10</v>
      </c>
      <c r="H5835" s="194" t="s">
        <v>10119</v>
      </c>
      <c r="I5835" s="194">
        <f t="shared" si="273"/>
        <v>0</v>
      </c>
      <c r="J5835" s="116" t="s">
        <v>10120</v>
      </c>
      <c r="K5835" s="197" t="s">
        <v>16548</v>
      </c>
      <c r="L5835" s="197">
        <v>45915</v>
      </c>
      <c r="M5835" s="116" t="s">
        <v>18132</v>
      </c>
      <c r="N5835" s="197">
        <v>46122</v>
      </c>
      <c r="O5835" s="388">
        <f t="shared" si="274"/>
        <v>963</v>
      </c>
      <c r="P5835" s="339">
        <f t="shared" si="275"/>
        <v>0</v>
      </c>
    </row>
    <row r="5836" spans="1:16" hidden="1" x14ac:dyDescent="0.25">
      <c r="A5836" s="116">
        <v>143873</v>
      </c>
      <c r="B5836" s="116">
        <v>1</v>
      </c>
      <c r="C5836" s="116">
        <v>1511102130</v>
      </c>
      <c r="D5836" s="116" t="s">
        <v>10484</v>
      </c>
      <c r="E5836" s="339">
        <v>28491.96</v>
      </c>
      <c r="F5836" s="194">
        <v>28</v>
      </c>
      <c r="G5836" s="194">
        <v>28</v>
      </c>
      <c r="H5836" s="194" t="s">
        <v>10119</v>
      </c>
      <c r="I5836" s="194">
        <f t="shared" si="273"/>
        <v>0</v>
      </c>
      <c r="J5836" s="116" t="s">
        <v>10120</v>
      </c>
      <c r="K5836" s="197" t="s">
        <v>16548</v>
      </c>
      <c r="L5836" s="197">
        <v>45915</v>
      </c>
      <c r="M5836" s="197"/>
      <c r="N5836" s="197">
        <v>45916</v>
      </c>
      <c r="O5836" s="388">
        <f t="shared" si="274"/>
        <v>1017.5699999999999</v>
      </c>
      <c r="P5836" s="339">
        <f t="shared" si="275"/>
        <v>0</v>
      </c>
    </row>
    <row r="5837" spans="1:16" hidden="1" x14ac:dyDescent="0.25">
      <c r="A5837" s="116">
        <v>143873</v>
      </c>
      <c r="B5837" s="116">
        <v>2</v>
      </c>
      <c r="C5837" s="116">
        <v>1521100650</v>
      </c>
      <c r="D5837" s="116" t="s">
        <v>17537</v>
      </c>
      <c r="E5837" s="339">
        <v>3366.16</v>
      </c>
      <c r="F5837" s="194">
        <v>28</v>
      </c>
      <c r="G5837" s="194">
        <v>28</v>
      </c>
      <c r="H5837" s="194" t="s">
        <v>10119</v>
      </c>
      <c r="I5837" s="194">
        <f t="shared" si="273"/>
        <v>0</v>
      </c>
      <c r="J5837" s="116" t="s">
        <v>10120</v>
      </c>
      <c r="K5837" s="197" t="s">
        <v>16548</v>
      </c>
      <c r="L5837" s="197">
        <v>45915</v>
      </c>
      <c r="M5837" s="197"/>
      <c r="N5837" s="197">
        <v>45916</v>
      </c>
      <c r="O5837" s="388">
        <f t="shared" si="274"/>
        <v>120.22</v>
      </c>
      <c r="P5837" s="339">
        <f t="shared" si="275"/>
        <v>0</v>
      </c>
    </row>
    <row r="5838" spans="1:16" hidden="1" x14ac:dyDescent="0.25">
      <c r="A5838" s="116">
        <v>143873</v>
      </c>
      <c r="B5838" s="116">
        <v>3</v>
      </c>
      <c r="C5838" s="116">
        <v>1810105190</v>
      </c>
      <c r="D5838" s="116" t="s">
        <v>10568</v>
      </c>
      <c r="E5838" s="339">
        <v>29627.360000000001</v>
      </c>
      <c r="F5838" s="194">
        <v>56</v>
      </c>
      <c r="G5838" s="194">
        <v>56</v>
      </c>
      <c r="H5838" s="194" t="s">
        <v>10119</v>
      </c>
      <c r="I5838" s="194">
        <f t="shared" si="273"/>
        <v>0</v>
      </c>
      <c r="J5838" s="116" t="s">
        <v>10120</v>
      </c>
      <c r="K5838" s="197" t="s">
        <v>16548</v>
      </c>
      <c r="L5838" s="197">
        <v>45915</v>
      </c>
      <c r="M5838" s="197"/>
      <c r="N5838" s="197">
        <v>45916</v>
      </c>
      <c r="O5838" s="388">
        <f t="shared" si="274"/>
        <v>529.06000000000006</v>
      </c>
      <c r="P5838" s="339">
        <f t="shared" si="275"/>
        <v>0</v>
      </c>
    </row>
    <row r="5839" spans="1:16" hidden="1" x14ac:dyDescent="0.25">
      <c r="A5839" s="116">
        <v>143873</v>
      </c>
      <c r="B5839" s="116">
        <v>4</v>
      </c>
      <c r="C5839" s="116">
        <v>1546101840</v>
      </c>
      <c r="D5839" s="116" t="s">
        <v>10957</v>
      </c>
      <c r="E5839" s="339">
        <v>43600.52</v>
      </c>
      <c r="F5839" s="194">
        <v>4</v>
      </c>
      <c r="G5839" s="194">
        <v>4</v>
      </c>
      <c r="H5839" s="194" t="s">
        <v>10119</v>
      </c>
      <c r="I5839" s="194">
        <f t="shared" si="273"/>
        <v>0</v>
      </c>
      <c r="J5839" s="116" t="s">
        <v>10120</v>
      </c>
      <c r="K5839" s="197" t="s">
        <v>16548</v>
      </c>
      <c r="L5839" s="197">
        <v>45915</v>
      </c>
      <c r="M5839" s="197"/>
      <c r="N5839" s="197">
        <v>45916</v>
      </c>
      <c r="O5839" s="388">
        <f t="shared" si="274"/>
        <v>10900.13</v>
      </c>
      <c r="P5839" s="339">
        <f t="shared" si="275"/>
        <v>0</v>
      </c>
    </row>
    <row r="5840" spans="1:16" hidden="1" x14ac:dyDescent="0.25">
      <c r="A5840" s="116">
        <v>143873</v>
      </c>
      <c r="B5840" s="116">
        <v>5</v>
      </c>
      <c r="C5840" s="116">
        <v>1112100430</v>
      </c>
      <c r="D5840" s="116" t="s">
        <v>7760</v>
      </c>
      <c r="E5840" s="339">
        <v>87964.800000000003</v>
      </c>
      <c r="F5840" s="194">
        <v>14</v>
      </c>
      <c r="G5840" s="194">
        <v>14</v>
      </c>
      <c r="H5840" s="194" t="s">
        <v>10119</v>
      </c>
      <c r="I5840" s="194">
        <f t="shared" si="273"/>
        <v>0</v>
      </c>
      <c r="J5840" s="116" t="s">
        <v>10120</v>
      </c>
      <c r="K5840" s="197" t="s">
        <v>16548</v>
      </c>
      <c r="L5840" s="197">
        <v>45915</v>
      </c>
      <c r="M5840" s="116" t="s">
        <v>16668</v>
      </c>
      <c r="N5840" s="197">
        <v>45979</v>
      </c>
      <c r="O5840" s="388">
        <f t="shared" si="274"/>
        <v>6283.2</v>
      </c>
      <c r="P5840" s="339">
        <f t="shared" si="275"/>
        <v>0</v>
      </c>
    </row>
    <row r="5841" spans="1:16" hidden="1" x14ac:dyDescent="0.25">
      <c r="A5841" s="116">
        <v>143873</v>
      </c>
      <c r="B5841" s="116">
        <v>6</v>
      </c>
      <c r="C5841" s="116">
        <v>1546101870</v>
      </c>
      <c r="D5841" s="116" t="s">
        <v>16201</v>
      </c>
      <c r="E5841" s="339">
        <v>2875</v>
      </c>
      <c r="F5841" s="194">
        <v>5</v>
      </c>
      <c r="G5841" s="194">
        <v>5</v>
      </c>
      <c r="H5841" s="194" t="s">
        <v>10119</v>
      </c>
      <c r="I5841" s="194">
        <f t="shared" si="273"/>
        <v>0</v>
      </c>
      <c r="J5841" s="116" t="s">
        <v>10120</v>
      </c>
      <c r="K5841" s="197" t="s">
        <v>16548</v>
      </c>
      <c r="L5841" s="197">
        <v>45915</v>
      </c>
      <c r="M5841" s="197"/>
      <c r="N5841" s="197">
        <v>45916</v>
      </c>
      <c r="O5841" s="388">
        <f t="shared" si="274"/>
        <v>575</v>
      </c>
      <c r="P5841" s="339">
        <f t="shared" si="275"/>
        <v>0</v>
      </c>
    </row>
    <row r="5842" spans="1:16" hidden="1" x14ac:dyDescent="0.25">
      <c r="A5842" s="116">
        <v>143873</v>
      </c>
      <c r="B5842" s="116">
        <v>7</v>
      </c>
      <c r="C5842" s="116">
        <v>1112102150</v>
      </c>
      <c r="D5842" s="116" t="s">
        <v>11176</v>
      </c>
      <c r="E5842" s="339">
        <v>426680</v>
      </c>
      <c r="F5842" s="194">
        <v>2</v>
      </c>
      <c r="G5842" s="194">
        <v>2</v>
      </c>
      <c r="H5842" s="194" t="s">
        <v>10119</v>
      </c>
      <c r="I5842" s="194">
        <f t="shared" si="273"/>
        <v>0</v>
      </c>
      <c r="J5842" s="116" t="s">
        <v>10120</v>
      </c>
      <c r="K5842" s="197" t="s">
        <v>16548</v>
      </c>
      <c r="L5842" s="197">
        <v>45915</v>
      </c>
      <c r="M5842" s="116" t="s">
        <v>16673</v>
      </c>
      <c r="N5842" s="197">
        <v>45989</v>
      </c>
      <c r="O5842" s="388">
        <f t="shared" si="274"/>
        <v>213340</v>
      </c>
      <c r="P5842" s="339">
        <f t="shared" si="275"/>
        <v>0</v>
      </c>
    </row>
    <row r="5843" spans="1:16" hidden="1" x14ac:dyDescent="0.25">
      <c r="A5843" s="116">
        <v>143873</v>
      </c>
      <c r="B5843" s="116">
        <v>8</v>
      </c>
      <c r="C5843" s="116">
        <v>1011100040</v>
      </c>
      <c r="D5843" s="116" t="s">
        <v>10481</v>
      </c>
      <c r="E5843" s="339">
        <v>14500</v>
      </c>
      <c r="F5843" s="194">
        <v>10</v>
      </c>
      <c r="G5843" s="194">
        <v>10</v>
      </c>
      <c r="H5843" s="194" t="s">
        <v>10119</v>
      </c>
      <c r="I5843" s="194">
        <f t="shared" si="273"/>
        <v>0</v>
      </c>
      <c r="J5843" s="116" t="s">
        <v>10120</v>
      </c>
      <c r="K5843" s="197" t="s">
        <v>16548</v>
      </c>
      <c r="L5843" s="197">
        <v>45915</v>
      </c>
      <c r="M5843" s="197"/>
      <c r="N5843" s="197">
        <v>45916</v>
      </c>
      <c r="O5843" s="388">
        <f t="shared" si="274"/>
        <v>1450</v>
      </c>
      <c r="P5843" s="339">
        <f t="shared" si="275"/>
        <v>0</v>
      </c>
    </row>
    <row r="5844" spans="1:16" hidden="1" x14ac:dyDescent="0.25">
      <c r="A5844" s="116">
        <v>143873</v>
      </c>
      <c r="B5844" s="116">
        <v>9</v>
      </c>
      <c r="C5844" s="116">
        <v>1019100040</v>
      </c>
      <c r="D5844" s="116" t="s">
        <v>10643</v>
      </c>
      <c r="E5844" s="339">
        <v>11893.44</v>
      </c>
      <c r="F5844" s="194">
        <v>4</v>
      </c>
      <c r="G5844" s="194">
        <v>4</v>
      </c>
      <c r="H5844" s="194" t="s">
        <v>10119</v>
      </c>
      <c r="I5844" s="194">
        <f t="shared" si="273"/>
        <v>0</v>
      </c>
      <c r="J5844" s="116" t="s">
        <v>10120</v>
      </c>
      <c r="K5844" s="197" t="s">
        <v>16548</v>
      </c>
      <c r="L5844" s="197">
        <v>45915</v>
      </c>
      <c r="M5844" s="197"/>
      <c r="N5844" s="197">
        <v>45916</v>
      </c>
      <c r="O5844" s="388">
        <f t="shared" si="274"/>
        <v>2973.36</v>
      </c>
      <c r="P5844" s="339">
        <f t="shared" si="275"/>
        <v>0</v>
      </c>
    </row>
    <row r="5845" spans="1:16" hidden="1" x14ac:dyDescent="0.25">
      <c r="A5845" s="116">
        <v>143873</v>
      </c>
      <c r="B5845" s="116">
        <v>10</v>
      </c>
      <c r="C5845" s="116">
        <v>1016101010</v>
      </c>
      <c r="D5845" s="116" t="s">
        <v>10655</v>
      </c>
      <c r="E5845" s="339">
        <v>18789</v>
      </c>
      <c r="F5845" s="194">
        <v>1</v>
      </c>
      <c r="G5845" s="194">
        <v>1</v>
      </c>
      <c r="H5845" s="194" t="s">
        <v>10119</v>
      </c>
      <c r="I5845" s="194">
        <f t="shared" si="273"/>
        <v>0</v>
      </c>
      <c r="J5845" s="116" t="s">
        <v>10120</v>
      </c>
      <c r="K5845" s="197" t="s">
        <v>16548</v>
      </c>
      <c r="L5845" s="197">
        <v>45915</v>
      </c>
      <c r="M5845" s="197"/>
      <c r="N5845" s="197">
        <v>45916</v>
      </c>
      <c r="O5845" s="388">
        <f t="shared" si="274"/>
        <v>18789</v>
      </c>
      <c r="P5845" s="339">
        <f t="shared" si="275"/>
        <v>0</v>
      </c>
    </row>
    <row r="5846" spans="1:16" hidden="1" x14ac:dyDescent="0.25">
      <c r="A5846" s="116">
        <v>143873</v>
      </c>
      <c r="B5846" s="116">
        <v>11</v>
      </c>
      <c r="C5846" s="116">
        <v>1017102120</v>
      </c>
      <c r="D5846" s="116" t="s">
        <v>10656</v>
      </c>
      <c r="E5846" s="339">
        <v>162000</v>
      </c>
      <c r="F5846" s="194">
        <v>1</v>
      </c>
      <c r="G5846" s="194">
        <v>1</v>
      </c>
      <c r="H5846" s="194" t="s">
        <v>10119</v>
      </c>
      <c r="I5846" s="194">
        <f t="shared" si="273"/>
        <v>0</v>
      </c>
      <c r="J5846" s="116" t="s">
        <v>10120</v>
      </c>
      <c r="K5846" s="197" t="s">
        <v>16548</v>
      </c>
      <c r="L5846" s="197">
        <v>45915</v>
      </c>
      <c r="M5846" s="197"/>
      <c r="N5846" s="197">
        <v>45916</v>
      </c>
      <c r="O5846" s="388">
        <f t="shared" si="274"/>
        <v>162000</v>
      </c>
      <c r="P5846" s="339">
        <f t="shared" si="275"/>
        <v>0</v>
      </c>
    </row>
    <row r="5847" spans="1:16" hidden="1" x14ac:dyDescent="0.25">
      <c r="A5847" s="116">
        <v>143873</v>
      </c>
      <c r="B5847" s="116">
        <v>12</v>
      </c>
      <c r="C5847" s="116">
        <v>1026100140</v>
      </c>
      <c r="D5847" s="116" t="s">
        <v>15618</v>
      </c>
      <c r="E5847" s="339">
        <v>1137504</v>
      </c>
      <c r="F5847" s="194">
        <v>3</v>
      </c>
      <c r="G5847" s="194">
        <v>3</v>
      </c>
      <c r="H5847" s="194" t="s">
        <v>10119</v>
      </c>
      <c r="I5847" s="194">
        <f t="shared" si="273"/>
        <v>0</v>
      </c>
      <c r="J5847" s="116" t="s">
        <v>10120</v>
      </c>
      <c r="K5847" s="197" t="s">
        <v>16548</v>
      </c>
      <c r="L5847" s="197">
        <v>45915</v>
      </c>
      <c r="M5847" s="197"/>
      <c r="N5847" s="197">
        <v>45916</v>
      </c>
      <c r="O5847" s="388">
        <f t="shared" si="274"/>
        <v>379168</v>
      </c>
      <c r="P5847" s="339">
        <f t="shared" si="275"/>
        <v>0</v>
      </c>
    </row>
    <row r="5848" spans="1:16" hidden="1" x14ac:dyDescent="0.25">
      <c r="A5848" s="116">
        <v>143873</v>
      </c>
      <c r="B5848" s="116">
        <v>13</v>
      </c>
      <c r="C5848" s="116">
        <v>1112100710</v>
      </c>
      <c r="D5848" s="116" t="s">
        <v>17528</v>
      </c>
      <c r="E5848" s="339">
        <v>60777.9</v>
      </c>
      <c r="F5848" s="194">
        <v>45</v>
      </c>
      <c r="G5848" s="194">
        <v>45</v>
      </c>
      <c r="H5848" s="194" t="s">
        <v>10119</v>
      </c>
      <c r="I5848" s="194">
        <f t="shared" si="273"/>
        <v>0</v>
      </c>
      <c r="J5848" s="116" t="s">
        <v>10120</v>
      </c>
      <c r="K5848" s="197" t="s">
        <v>16548</v>
      </c>
      <c r="L5848" s="197">
        <v>45915</v>
      </c>
      <c r="M5848" s="197"/>
      <c r="N5848" s="197">
        <v>45916</v>
      </c>
      <c r="O5848" s="388">
        <f t="shared" si="274"/>
        <v>1350.6200000000001</v>
      </c>
      <c r="P5848" s="339">
        <f t="shared" si="275"/>
        <v>0</v>
      </c>
    </row>
    <row r="5849" spans="1:16" hidden="1" x14ac:dyDescent="0.25">
      <c r="A5849" s="116">
        <v>143873</v>
      </c>
      <c r="B5849" s="116">
        <v>14</v>
      </c>
      <c r="C5849" s="116">
        <v>1112100610</v>
      </c>
      <c r="D5849" s="116" t="s">
        <v>11174</v>
      </c>
      <c r="E5849" s="339">
        <v>17520</v>
      </c>
      <c r="F5849" s="194">
        <v>20</v>
      </c>
      <c r="G5849" s="194">
        <v>20</v>
      </c>
      <c r="H5849" s="194" t="s">
        <v>10119</v>
      </c>
      <c r="I5849" s="194">
        <f t="shared" si="273"/>
        <v>0</v>
      </c>
      <c r="J5849" s="116" t="s">
        <v>10120</v>
      </c>
      <c r="K5849" s="197" t="s">
        <v>16548</v>
      </c>
      <c r="L5849" s="197">
        <v>45915</v>
      </c>
      <c r="M5849" s="197" t="s">
        <v>16678</v>
      </c>
      <c r="N5849" s="197">
        <v>45989</v>
      </c>
      <c r="O5849" s="388">
        <f t="shared" si="274"/>
        <v>876</v>
      </c>
      <c r="P5849" s="339">
        <f t="shared" si="275"/>
        <v>0</v>
      </c>
    </row>
    <row r="5850" spans="1:16" hidden="1" x14ac:dyDescent="0.25">
      <c r="A5850" s="116">
        <v>143873</v>
      </c>
      <c r="B5850" s="116">
        <v>16</v>
      </c>
      <c r="C5850" s="116">
        <v>1010100120</v>
      </c>
      <c r="D5850" s="116" t="s">
        <v>17672</v>
      </c>
      <c r="E5850" s="339">
        <v>5290</v>
      </c>
      <c r="F5850" s="194">
        <v>5</v>
      </c>
      <c r="G5850" s="194">
        <v>5</v>
      </c>
      <c r="H5850" s="194" t="s">
        <v>10119</v>
      </c>
      <c r="I5850" s="194">
        <f t="shared" si="273"/>
        <v>0</v>
      </c>
      <c r="J5850" s="116" t="s">
        <v>10120</v>
      </c>
      <c r="K5850" s="197" t="s">
        <v>16548</v>
      </c>
      <c r="L5850" s="197">
        <v>45915</v>
      </c>
      <c r="M5850" s="197"/>
      <c r="N5850" s="197">
        <v>45916</v>
      </c>
      <c r="O5850" s="388">
        <f t="shared" si="274"/>
        <v>1058</v>
      </c>
      <c r="P5850" s="339">
        <f t="shared" si="275"/>
        <v>0</v>
      </c>
    </row>
    <row r="5851" spans="1:16" hidden="1" x14ac:dyDescent="0.25">
      <c r="A5851" s="116">
        <v>143873</v>
      </c>
      <c r="B5851" s="116">
        <v>17</v>
      </c>
      <c r="C5851" s="116">
        <v>1010100750</v>
      </c>
      <c r="D5851" s="116" t="s">
        <v>11041</v>
      </c>
      <c r="E5851" s="339">
        <v>7530.05</v>
      </c>
      <c r="F5851" s="194">
        <v>5</v>
      </c>
      <c r="G5851" s="194">
        <v>5</v>
      </c>
      <c r="H5851" s="194" t="s">
        <v>10119</v>
      </c>
      <c r="I5851" s="194">
        <f t="shared" si="273"/>
        <v>0</v>
      </c>
      <c r="J5851" s="116" t="s">
        <v>10120</v>
      </c>
      <c r="K5851" s="197" t="s">
        <v>16548</v>
      </c>
      <c r="L5851" s="197">
        <v>45915</v>
      </c>
      <c r="M5851" s="197"/>
      <c r="N5851" s="197">
        <v>45916</v>
      </c>
      <c r="O5851" s="388">
        <f t="shared" si="274"/>
        <v>1506.01</v>
      </c>
      <c r="P5851" s="339">
        <f t="shared" si="275"/>
        <v>0</v>
      </c>
    </row>
    <row r="5852" spans="1:16" hidden="1" x14ac:dyDescent="0.25">
      <c r="A5852" s="116">
        <v>143873</v>
      </c>
      <c r="B5852" s="116">
        <v>18</v>
      </c>
      <c r="C5852" s="116">
        <v>1023100340</v>
      </c>
      <c r="D5852" s="116" t="s">
        <v>10969</v>
      </c>
      <c r="E5852" s="339">
        <v>55170</v>
      </c>
      <c r="F5852" s="194">
        <v>3</v>
      </c>
      <c r="G5852" s="194">
        <v>3</v>
      </c>
      <c r="H5852" s="194" t="s">
        <v>10119</v>
      </c>
      <c r="I5852" s="194">
        <f t="shared" si="273"/>
        <v>0</v>
      </c>
      <c r="J5852" s="116" t="s">
        <v>10120</v>
      </c>
      <c r="K5852" s="197" t="s">
        <v>16548</v>
      </c>
      <c r="L5852" s="197">
        <v>45915</v>
      </c>
      <c r="M5852" s="197"/>
      <c r="N5852" s="197">
        <v>45916</v>
      </c>
      <c r="O5852" s="388">
        <f t="shared" si="274"/>
        <v>18390</v>
      </c>
      <c r="P5852" s="339">
        <f t="shared" si="275"/>
        <v>0</v>
      </c>
    </row>
    <row r="5853" spans="1:16" hidden="1" x14ac:dyDescent="0.25">
      <c r="A5853" s="116">
        <v>143873</v>
      </c>
      <c r="B5853" s="116">
        <v>19</v>
      </c>
      <c r="C5853" s="116">
        <v>1023100140</v>
      </c>
      <c r="D5853" s="116" t="s">
        <v>11171</v>
      </c>
      <c r="E5853" s="339">
        <v>55170</v>
      </c>
      <c r="F5853" s="194">
        <v>3</v>
      </c>
      <c r="G5853" s="194">
        <v>3</v>
      </c>
      <c r="H5853" s="194" t="s">
        <v>10119</v>
      </c>
      <c r="I5853" s="194">
        <f t="shared" si="273"/>
        <v>0</v>
      </c>
      <c r="J5853" s="116" t="s">
        <v>10120</v>
      </c>
      <c r="K5853" s="197" t="s">
        <v>16548</v>
      </c>
      <c r="L5853" s="197">
        <v>45915</v>
      </c>
      <c r="M5853" s="197"/>
      <c r="N5853" s="197">
        <v>45916</v>
      </c>
      <c r="O5853" s="388">
        <f t="shared" si="274"/>
        <v>18390</v>
      </c>
      <c r="P5853" s="339">
        <f t="shared" si="275"/>
        <v>0</v>
      </c>
    </row>
    <row r="5854" spans="1:16" hidden="1" x14ac:dyDescent="0.25">
      <c r="A5854" s="116">
        <v>143873</v>
      </c>
      <c r="B5854" s="116">
        <v>20</v>
      </c>
      <c r="C5854" s="116">
        <v>1112102170</v>
      </c>
      <c r="D5854" s="116" t="s">
        <v>11177</v>
      </c>
      <c r="E5854" s="339">
        <v>274575</v>
      </c>
      <c r="F5854" s="194">
        <v>5</v>
      </c>
      <c r="G5854" s="194">
        <v>5</v>
      </c>
      <c r="H5854" s="194" t="s">
        <v>10119</v>
      </c>
      <c r="I5854" s="194">
        <f t="shared" si="273"/>
        <v>0</v>
      </c>
      <c r="J5854" s="116" t="s">
        <v>10120</v>
      </c>
      <c r="K5854" s="197" t="s">
        <v>16548</v>
      </c>
      <c r="L5854" s="197">
        <v>45915</v>
      </c>
      <c r="M5854" s="116" t="s">
        <v>16688</v>
      </c>
      <c r="N5854" s="197">
        <v>45989</v>
      </c>
      <c r="O5854" s="388">
        <f t="shared" si="274"/>
        <v>54915</v>
      </c>
      <c r="P5854" s="339">
        <f t="shared" si="275"/>
        <v>0</v>
      </c>
    </row>
    <row r="5855" spans="1:16" hidden="1" x14ac:dyDescent="0.25">
      <c r="A5855" s="116">
        <v>143873</v>
      </c>
      <c r="B5855" s="116">
        <v>21</v>
      </c>
      <c r="C5855" s="116">
        <v>1318100000</v>
      </c>
      <c r="D5855" s="116" t="s">
        <v>11261</v>
      </c>
      <c r="E5855" s="339">
        <v>7993.4</v>
      </c>
      <c r="F5855" s="194">
        <v>10</v>
      </c>
      <c r="G5855" s="194">
        <v>10</v>
      </c>
      <c r="H5855" s="194" t="s">
        <v>10119</v>
      </c>
      <c r="I5855" s="194">
        <f t="shared" si="273"/>
        <v>0</v>
      </c>
      <c r="J5855" s="116" t="s">
        <v>10120</v>
      </c>
      <c r="K5855" s="197" t="s">
        <v>16548</v>
      </c>
      <c r="L5855" s="197">
        <v>45915</v>
      </c>
      <c r="M5855" s="197"/>
      <c r="N5855" s="197">
        <v>45916</v>
      </c>
      <c r="O5855" s="388">
        <f t="shared" si="274"/>
        <v>799.33999999999992</v>
      </c>
      <c r="P5855" s="339">
        <f t="shared" si="275"/>
        <v>0</v>
      </c>
    </row>
    <row r="5856" spans="1:16" hidden="1" x14ac:dyDescent="0.25">
      <c r="A5856" s="116">
        <v>143874</v>
      </c>
      <c r="B5856" s="116">
        <v>1</v>
      </c>
      <c r="C5856" s="116">
        <v>1553102040</v>
      </c>
      <c r="D5856" s="116" t="s">
        <v>10967</v>
      </c>
      <c r="E5856" s="339">
        <v>170090</v>
      </c>
      <c r="F5856" s="194">
        <v>1</v>
      </c>
      <c r="G5856" s="194">
        <v>1</v>
      </c>
      <c r="H5856" s="194" t="s">
        <v>10119</v>
      </c>
      <c r="I5856" s="194">
        <f t="shared" si="273"/>
        <v>0</v>
      </c>
      <c r="J5856" s="116" t="s">
        <v>10120</v>
      </c>
      <c r="K5856" s="197" t="s">
        <v>16549</v>
      </c>
      <c r="L5856" s="197">
        <v>45915</v>
      </c>
      <c r="M5856" s="197"/>
      <c r="N5856" s="197">
        <v>45916</v>
      </c>
      <c r="O5856" s="388">
        <f t="shared" si="274"/>
        <v>170090</v>
      </c>
      <c r="P5856" s="339">
        <f t="shared" si="275"/>
        <v>0</v>
      </c>
    </row>
    <row r="5857" spans="1:16" hidden="1" x14ac:dyDescent="0.25">
      <c r="A5857" s="116">
        <v>143945</v>
      </c>
      <c r="B5857" s="116">
        <v>1</v>
      </c>
      <c r="C5857" s="116">
        <v>1522100070</v>
      </c>
      <c r="D5857" s="116" t="s">
        <v>10843</v>
      </c>
      <c r="E5857" s="339">
        <v>290975.8</v>
      </c>
      <c r="F5857" s="194">
        <v>1</v>
      </c>
      <c r="G5857" s="194">
        <v>1</v>
      </c>
      <c r="H5857" s="194" t="s">
        <v>10119</v>
      </c>
      <c r="I5857" s="194">
        <f t="shared" si="273"/>
        <v>0</v>
      </c>
      <c r="J5857" s="116" t="s">
        <v>10126</v>
      </c>
      <c r="K5857" s="197" t="s">
        <v>15310</v>
      </c>
      <c r="L5857" s="197">
        <v>45910</v>
      </c>
      <c r="M5857" s="197" t="s">
        <v>16533</v>
      </c>
      <c r="N5857" s="197">
        <v>45911</v>
      </c>
      <c r="O5857" s="388">
        <f t="shared" si="274"/>
        <v>290975.8</v>
      </c>
      <c r="P5857" s="339">
        <f t="shared" si="275"/>
        <v>0</v>
      </c>
    </row>
    <row r="5858" spans="1:16" hidden="1" x14ac:dyDescent="0.25">
      <c r="A5858" s="116">
        <v>143957</v>
      </c>
      <c r="B5858" s="116">
        <v>5</v>
      </c>
      <c r="C5858" s="116">
        <v>1022104230</v>
      </c>
      <c r="D5858" s="116" t="s">
        <v>11795</v>
      </c>
      <c r="E5858" s="339">
        <v>13934.01</v>
      </c>
      <c r="F5858" s="194">
        <v>3</v>
      </c>
      <c r="G5858" s="194">
        <v>3</v>
      </c>
      <c r="H5858" s="194" t="s">
        <v>10119</v>
      </c>
      <c r="I5858" s="194">
        <f t="shared" si="273"/>
        <v>0</v>
      </c>
      <c r="J5858" s="116" t="s">
        <v>10126</v>
      </c>
      <c r="K5858" s="197" t="s">
        <v>16306</v>
      </c>
      <c r="L5858" s="197">
        <v>45910</v>
      </c>
      <c r="M5858" s="197"/>
      <c r="N5858" s="197">
        <v>45911</v>
      </c>
      <c r="O5858" s="388">
        <f t="shared" si="274"/>
        <v>4644.67</v>
      </c>
      <c r="P5858" s="339">
        <f t="shared" si="275"/>
        <v>0</v>
      </c>
    </row>
    <row r="5859" spans="1:16" hidden="1" x14ac:dyDescent="0.25">
      <c r="A5859" s="116">
        <v>143957</v>
      </c>
      <c r="B5859" s="116">
        <v>1</v>
      </c>
      <c r="C5859" s="116">
        <v>1028100350</v>
      </c>
      <c r="D5859" s="116" t="s">
        <v>15202</v>
      </c>
      <c r="E5859" s="339">
        <v>43000</v>
      </c>
      <c r="F5859" s="194">
        <v>10</v>
      </c>
      <c r="G5859" s="194">
        <v>10</v>
      </c>
      <c r="H5859" s="194" t="s">
        <v>10119</v>
      </c>
      <c r="I5859" s="194">
        <f t="shared" si="273"/>
        <v>0</v>
      </c>
      <c r="J5859" s="116" t="s">
        <v>10126</v>
      </c>
      <c r="K5859" s="197" t="s">
        <v>16306</v>
      </c>
      <c r="L5859" s="197">
        <v>45910</v>
      </c>
      <c r="M5859" s="197"/>
      <c r="N5859" s="197">
        <v>45924</v>
      </c>
      <c r="O5859" s="388">
        <f t="shared" si="274"/>
        <v>4300</v>
      </c>
      <c r="P5859" s="339">
        <f t="shared" si="275"/>
        <v>0</v>
      </c>
    </row>
    <row r="5860" spans="1:16" hidden="1" x14ac:dyDescent="0.25">
      <c r="A5860" s="116">
        <v>143957</v>
      </c>
      <c r="B5860" s="116">
        <v>6</v>
      </c>
      <c r="C5860" s="116">
        <v>1511101500</v>
      </c>
      <c r="D5860" s="116" t="s">
        <v>17871</v>
      </c>
      <c r="E5860" s="339">
        <v>8855.76</v>
      </c>
      <c r="F5860" s="194">
        <v>8</v>
      </c>
      <c r="G5860" s="194">
        <v>8</v>
      </c>
      <c r="H5860" s="194" t="s">
        <v>10119</v>
      </c>
      <c r="I5860" s="194">
        <f t="shared" si="273"/>
        <v>0</v>
      </c>
      <c r="J5860" s="116" t="s">
        <v>10126</v>
      </c>
      <c r="K5860" s="197" t="s">
        <v>16306</v>
      </c>
      <c r="L5860" s="197">
        <v>45910</v>
      </c>
      <c r="M5860" s="197"/>
      <c r="N5860" s="197">
        <v>45911</v>
      </c>
      <c r="O5860" s="388">
        <f t="shared" si="274"/>
        <v>1106.97</v>
      </c>
      <c r="P5860" s="339">
        <f t="shared" si="275"/>
        <v>0</v>
      </c>
    </row>
    <row r="5861" spans="1:16" hidden="1" x14ac:dyDescent="0.25">
      <c r="A5861" s="116">
        <v>143957</v>
      </c>
      <c r="B5861" s="116">
        <v>3</v>
      </c>
      <c r="C5861" s="116">
        <v>1521100080</v>
      </c>
      <c r="D5861" s="116" t="s">
        <v>17543</v>
      </c>
      <c r="E5861" s="339">
        <v>1640</v>
      </c>
      <c r="F5861" s="194">
        <v>8</v>
      </c>
      <c r="G5861" s="194">
        <v>8</v>
      </c>
      <c r="H5861" s="194" t="s">
        <v>10119</v>
      </c>
      <c r="I5861" s="194">
        <f t="shared" si="273"/>
        <v>0</v>
      </c>
      <c r="J5861" s="116" t="s">
        <v>10126</v>
      </c>
      <c r="K5861" s="197" t="s">
        <v>16306</v>
      </c>
      <c r="L5861" s="197">
        <v>45910</v>
      </c>
      <c r="M5861" s="197"/>
      <c r="N5861" s="197">
        <v>45911</v>
      </c>
      <c r="O5861" s="388">
        <f t="shared" si="274"/>
        <v>205</v>
      </c>
      <c r="P5861" s="339">
        <f t="shared" si="275"/>
        <v>0</v>
      </c>
    </row>
    <row r="5862" spans="1:16" hidden="1" x14ac:dyDescent="0.25">
      <c r="A5862" s="116">
        <v>143957</v>
      </c>
      <c r="B5862" s="116">
        <v>2</v>
      </c>
      <c r="C5862" s="116">
        <v>1810104110</v>
      </c>
      <c r="D5862" s="116" t="s">
        <v>17475</v>
      </c>
      <c r="E5862" s="339">
        <v>10720</v>
      </c>
      <c r="F5862" s="194">
        <v>8</v>
      </c>
      <c r="G5862" s="194">
        <v>8</v>
      </c>
      <c r="H5862" s="194" t="s">
        <v>10119</v>
      </c>
      <c r="I5862" s="194">
        <f t="shared" si="273"/>
        <v>0</v>
      </c>
      <c r="J5862" s="116" t="s">
        <v>10126</v>
      </c>
      <c r="K5862" s="197" t="s">
        <v>16306</v>
      </c>
      <c r="L5862" s="197">
        <v>45910</v>
      </c>
      <c r="M5862" s="197"/>
      <c r="N5862" s="197">
        <v>45911</v>
      </c>
      <c r="O5862" s="388">
        <f t="shared" si="274"/>
        <v>1340</v>
      </c>
      <c r="P5862" s="339">
        <f t="shared" si="275"/>
        <v>0</v>
      </c>
    </row>
    <row r="5863" spans="1:16" hidden="1" x14ac:dyDescent="0.25">
      <c r="A5863" s="116">
        <v>143957</v>
      </c>
      <c r="B5863" s="116">
        <v>4</v>
      </c>
      <c r="C5863" s="116">
        <v>1810105200</v>
      </c>
      <c r="D5863" s="116" t="s">
        <v>11378</v>
      </c>
      <c r="E5863" s="339">
        <v>2766.8</v>
      </c>
      <c r="F5863" s="194">
        <v>8</v>
      </c>
      <c r="G5863" s="194">
        <v>8</v>
      </c>
      <c r="H5863" s="194" t="s">
        <v>10119</v>
      </c>
      <c r="I5863" s="194">
        <f t="shared" si="273"/>
        <v>0</v>
      </c>
      <c r="J5863" s="116" t="s">
        <v>10126</v>
      </c>
      <c r="K5863" s="197" t="s">
        <v>16306</v>
      </c>
      <c r="L5863" s="197">
        <v>45910</v>
      </c>
      <c r="M5863" s="197"/>
      <c r="N5863" s="197">
        <v>45911</v>
      </c>
      <c r="O5863" s="388">
        <f t="shared" si="274"/>
        <v>345.85</v>
      </c>
      <c r="P5863" s="339">
        <f t="shared" si="275"/>
        <v>0</v>
      </c>
    </row>
    <row r="5864" spans="1:16" hidden="1" x14ac:dyDescent="0.25">
      <c r="A5864" s="116">
        <v>143978</v>
      </c>
      <c r="B5864" s="116">
        <v>2</v>
      </c>
      <c r="C5864" s="116">
        <v>1010101120</v>
      </c>
      <c r="D5864" s="116" t="s">
        <v>9376</v>
      </c>
      <c r="E5864" s="339">
        <v>32125</v>
      </c>
      <c r="F5864" s="194">
        <v>5</v>
      </c>
      <c r="G5864" s="194">
        <v>5</v>
      </c>
      <c r="H5864" s="194" t="s">
        <v>10119</v>
      </c>
      <c r="I5864" s="194">
        <f t="shared" si="273"/>
        <v>0</v>
      </c>
      <c r="J5864" s="116" t="s">
        <v>10126</v>
      </c>
      <c r="K5864" s="197" t="s">
        <v>15365</v>
      </c>
      <c r="L5864" s="197">
        <v>45910</v>
      </c>
      <c r="M5864" s="197"/>
      <c r="N5864" s="197">
        <v>45911</v>
      </c>
      <c r="O5864" s="388">
        <f t="shared" si="274"/>
        <v>6425</v>
      </c>
      <c r="P5864" s="339">
        <f t="shared" si="275"/>
        <v>0</v>
      </c>
    </row>
    <row r="5865" spans="1:16" hidden="1" x14ac:dyDescent="0.25">
      <c r="A5865" s="116">
        <v>143978</v>
      </c>
      <c r="B5865" s="116">
        <v>8</v>
      </c>
      <c r="C5865" s="116">
        <v>1010101140</v>
      </c>
      <c r="D5865" s="116" t="s">
        <v>17557</v>
      </c>
      <c r="E5865" s="339">
        <v>24750</v>
      </c>
      <c r="F5865" s="194">
        <v>5</v>
      </c>
      <c r="G5865" s="194">
        <v>5</v>
      </c>
      <c r="H5865" s="194" t="s">
        <v>10119</v>
      </c>
      <c r="I5865" s="194">
        <f t="shared" si="273"/>
        <v>0</v>
      </c>
      <c r="J5865" s="116" t="s">
        <v>10126</v>
      </c>
      <c r="K5865" s="197" t="s">
        <v>15365</v>
      </c>
      <c r="L5865" s="197">
        <v>45910</v>
      </c>
      <c r="M5865" s="197"/>
      <c r="N5865" s="197">
        <v>45911</v>
      </c>
      <c r="O5865" s="388">
        <f t="shared" si="274"/>
        <v>4950</v>
      </c>
      <c r="P5865" s="339">
        <f t="shared" si="275"/>
        <v>0</v>
      </c>
    </row>
    <row r="5866" spans="1:16" hidden="1" x14ac:dyDescent="0.25">
      <c r="A5866" s="116">
        <v>143978</v>
      </c>
      <c r="B5866" s="116">
        <v>4</v>
      </c>
      <c r="C5866" s="116">
        <v>1010103010</v>
      </c>
      <c r="D5866" s="116" t="s">
        <v>10839</v>
      </c>
      <c r="E5866" s="339">
        <v>24750</v>
      </c>
      <c r="F5866" s="194">
        <v>5</v>
      </c>
      <c r="G5866" s="194">
        <v>5</v>
      </c>
      <c r="H5866" s="194" t="s">
        <v>10119</v>
      </c>
      <c r="I5866" s="194">
        <f t="shared" si="273"/>
        <v>0</v>
      </c>
      <c r="J5866" s="116" t="s">
        <v>10126</v>
      </c>
      <c r="K5866" s="197" t="s">
        <v>15365</v>
      </c>
      <c r="L5866" s="197">
        <v>45910</v>
      </c>
      <c r="M5866" s="197"/>
      <c r="N5866" s="197">
        <v>45911</v>
      </c>
      <c r="O5866" s="388">
        <f t="shared" si="274"/>
        <v>4950</v>
      </c>
      <c r="P5866" s="339">
        <f t="shared" si="275"/>
        <v>0</v>
      </c>
    </row>
    <row r="5867" spans="1:16" hidden="1" x14ac:dyDescent="0.25">
      <c r="A5867" s="116">
        <v>143978</v>
      </c>
      <c r="B5867" s="116">
        <v>3</v>
      </c>
      <c r="C5867" s="116">
        <v>1010103050</v>
      </c>
      <c r="D5867" s="116" t="s">
        <v>10964</v>
      </c>
      <c r="E5867" s="339">
        <v>32125</v>
      </c>
      <c r="F5867" s="194">
        <v>5</v>
      </c>
      <c r="G5867" s="194">
        <v>5</v>
      </c>
      <c r="H5867" s="194" t="s">
        <v>10119</v>
      </c>
      <c r="I5867" s="194">
        <f t="shared" si="273"/>
        <v>0</v>
      </c>
      <c r="J5867" s="116" t="s">
        <v>10126</v>
      </c>
      <c r="K5867" s="197" t="s">
        <v>15365</v>
      </c>
      <c r="L5867" s="197">
        <v>45910</v>
      </c>
      <c r="M5867" s="197"/>
      <c r="N5867" s="197">
        <v>45911</v>
      </c>
      <c r="O5867" s="388">
        <f t="shared" si="274"/>
        <v>6425</v>
      </c>
      <c r="P5867" s="339">
        <f t="shared" si="275"/>
        <v>0</v>
      </c>
    </row>
    <row r="5868" spans="1:16" hidden="1" x14ac:dyDescent="0.25">
      <c r="A5868" s="116">
        <v>143978</v>
      </c>
      <c r="B5868" s="116">
        <v>6</v>
      </c>
      <c r="C5868" s="116">
        <v>1011100040</v>
      </c>
      <c r="D5868" s="116" t="s">
        <v>10481</v>
      </c>
      <c r="E5868" s="339">
        <v>72500</v>
      </c>
      <c r="F5868" s="194">
        <v>50</v>
      </c>
      <c r="G5868" s="194">
        <v>50</v>
      </c>
      <c r="H5868" s="194" t="s">
        <v>10119</v>
      </c>
      <c r="I5868" s="194">
        <f t="shared" si="273"/>
        <v>0</v>
      </c>
      <c r="J5868" s="116" t="s">
        <v>10126</v>
      </c>
      <c r="K5868" s="197" t="s">
        <v>15365</v>
      </c>
      <c r="L5868" s="197">
        <v>45910</v>
      </c>
      <c r="M5868" s="197"/>
      <c r="N5868" s="197">
        <v>45911</v>
      </c>
      <c r="O5868" s="388">
        <f t="shared" si="274"/>
        <v>1450</v>
      </c>
      <c r="P5868" s="339">
        <f t="shared" si="275"/>
        <v>0</v>
      </c>
    </row>
    <row r="5869" spans="1:16" hidden="1" x14ac:dyDescent="0.25">
      <c r="A5869" s="116">
        <v>143978</v>
      </c>
      <c r="B5869" s="116">
        <v>5</v>
      </c>
      <c r="C5869" s="116">
        <v>1011100110</v>
      </c>
      <c r="D5869" s="116" t="s">
        <v>10354</v>
      </c>
      <c r="E5869" s="339">
        <v>20880</v>
      </c>
      <c r="F5869" s="194">
        <v>6</v>
      </c>
      <c r="G5869" s="194">
        <v>6</v>
      </c>
      <c r="H5869" s="194" t="s">
        <v>10119</v>
      </c>
      <c r="I5869" s="194">
        <f t="shared" si="273"/>
        <v>0</v>
      </c>
      <c r="J5869" s="116" t="s">
        <v>10126</v>
      </c>
      <c r="K5869" s="197" t="s">
        <v>15365</v>
      </c>
      <c r="L5869" s="197">
        <v>45910</v>
      </c>
      <c r="M5869" s="197"/>
      <c r="N5869" s="197">
        <v>45911</v>
      </c>
      <c r="O5869" s="388">
        <f t="shared" si="274"/>
        <v>3480</v>
      </c>
      <c r="P5869" s="339">
        <f t="shared" si="275"/>
        <v>0</v>
      </c>
    </row>
    <row r="5870" spans="1:16" hidden="1" x14ac:dyDescent="0.25">
      <c r="A5870" s="116">
        <v>143978</v>
      </c>
      <c r="B5870" s="116">
        <v>1</v>
      </c>
      <c r="C5870" s="116">
        <v>1016100430</v>
      </c>
      <c r="D5870" s="116" t="s">
        <v>10368</v>
      </c>
      <c r="E5870" s="339">
        <v>31612.2</v>
      </c>
      <c r="F5870" s="194">
        <v>15</v>
      </c>
      <c r="G5870" s="194">
        <v>15</v>
      </c>
      <c r="H5870" s="194" t="s">
        <v>10119</v>
      </c>
      <c r="I5870" s="194">
        <f t="shared" si="273"/>
        <v>0</v>
      </c>
      <c r="J5870" s="116" t="s">
        <v>10126</v>
      </c>
      <c r="K5870" s="197" t="s">
        <v>15365</v>
      </c>
      <c r="L5870" s="197">
        <v>45910</v>
      </c>
      <c r="M5870" s="197"/>
      <c r="N5870" s="197">
        <v>45911</v>
      </c>
      <c r="O5870" s="388">
        <f t="shared" si="274"/>
        <v>2107.48</v>
      </c>
      <c r="P5870" s="339">
        <f t="shared" si="275"/>
        <v>0</v>
      </c>
    </row>
    <row r="5871" spans="1:16" hidden="1" x14ac:dyDescent="0.25">
      <c r="A5871" s="116">
        <v>143978</v>
      </c>
      <c r="B5871" s="116">
        <v>7</v>
      </c>
      <c r="C5871" s="116">
        <v>1017102120</v>
      </c>
      <c r="D5871" s="116" t="s">
        <v>10656</v>
      </c>
      <c r="E5871" s="339">
        <v>162000</v>
      </c>
      <c r="F5871" s="194">
        <v>1</v>
      </c>
      <c r="G5871" s="194">
        <v>1</v>
      </c>
      <c r="H5871" s="194" t="s">
        <v>10119</v>
      </c>
      <c r="I5871" s="194">
        <f t="shared" si="273"/>
        <v>0</v>
      </c>
      <c r="J5871" s="116" t="s">
        <v>10126</v>
      </c>
      <c r="K5871" s="197" t="s">
        <v>15365</v>
      </c>
      <c r="L5871" s="197">
        <v>45910</v>
      </c>
      <c r="M5871" s="197"/>
      <c r="N5871" s="197">
        <v>45911</v>
      </c>
      <c r="O5871" s="388">
        <f t="shared" si="274"/>
        <v>162000</v>
      </c>
      <c r="P5871" s="339">
        <f t="shared" si="275"/>
        <v>0</v>
      </c>
    </row>
    <row r="5872" spans="1:16" hidden="1" x14ac:dyDescent="0.25">
      <c r="A5872" s="116">
        <v>144049</v>
      </c>
      <c r="B5872" s="116">
        <v>1</v>
      </c>
      <c r="C5872" s="116">
        <v>1519106730</v>
      </c>
      <c r="D5872" s="116" t="s">
        <v>15385</v>
      </c>
      <c r="E5872" s="339">
        <v>1243099</v>
      </c>
      <c r="F5872" s="194">
        <v>2</v>
      </c>
      <c r="G5872" s="194">
        <v>2</v>
      </c>
      <c r="H5872" s="194" t="s">
        <v>10119</v>
      </c>
      <c r="I5872" s="194">
        <f t="shared" si="273"/>
        <v>0</v>
      </c>
      <c r="J5872" s="116" t="s">
        <v>10120</v>
      </c>
      <c r="K5872" s="197" t="s">
        <v>17872</v>
      </c>
      <c r="L5872" s="197">
        <v>45915</v>
      </c>
      <c r="M5872" s="197" t="s">
        <v>16553</v>
      </c>
      <c r="N5872" s="197">
        <v>45916</v>
      </c>
      <c r="O5872" s="388">
        <f t="shared" si="274"/>
        <v>621549.5</v>
      </c>
      <c r="P5872" s="339">
        <f t="shared" si="275"/>
        <v>0</v>
      </c>
    </row>
    <row r="5873" spans="1:16" hidden="1" x14ac:dyDescent="0.25">
      <c r="A5873" s="116">
        <v>144053</v>
      </c>
      <c r="B5873" s="116">
        <v>1</v>
      </c>
      <c r="C5873" s="116">
        <v>1550100300</v>
      </c>
      <c r="D5873" s="116" t="s">
        <v>11357</v>
      </c>
      <c r="E5873" s="339">
        <v>183126</v>
      </c>
      <c r="F5873" s="194">
        <v>4</v>
      </c>
      <c r="G5873" s="194">
        <v>4</v>
      </c>
      <c r="H5873" s="194" t="s">
        <v>10119</v>
      </c>
      <c r="I5873" s="194">
        <f t="shared" si="273"/>
        <v>0</v>
      </c>
      <c r="J5873" s="116" t="s">
        <v>10120</v>
      </c>
      <c r="K5873" s="197" t="s">
        <v>16546</v>
      </c>
      <c r="L5873" s="197">
        <v>45913</v>
      </c>
      <c r="M5873" s="197"/>
      <c r="N5873" s="197">
        <v>45915</v>
      </c>
      <c r="O5873" s="388">
        <f t="shared" si="274"/>
        <v>45781.5</v>
      </c>
      <c r="P5873" s="339">
        <f t="shared" si="275"/>
        <v>0</v>
      </c>
    </row>
    <row r="5874" spans="1:16" hidden="1" x14ac:dyDescent="0.25">
      <c r="A5874" s="116">
        <v>144053</v>
      </c>
      <c r="B5874" s="116">
        <v>2</v>
      </c>
      <c r="C5874" s="116">
        <v>1550100330</v>
      </c>
      <c r="D5874" s="116" t="s">
        <v>11358</v>
      </c>
      <c r="E5874" s="339">
        <v>173164.79999999999</v>
      </c>
      <c r="F5874" s="194">
        <v>4</v>
      </c>
      <c r="G5874" s="194">
        <v>4</v>
      </c>
      <c r="H5874" s="194" t="s">
        <v>10119</v>
      </c>
      <c r="I5874" s="194">
        <f t="shared" si="273"/>
        <v>0</v>
      </c>
      <c r="J5874" s="116" t="s">
        <v>10120</v>
      </c>
      <c r="K5874" s="197" t="s">
        <v>16546</v>
      </c>
      <c r="L5874" s="197">
        <v>45913</v>
      </c>
      <c r="M5874" s="197"/>
      <c r="N5874" s="197">
        <v>45915</v>
      </c>
      <c r="O5874" s="388">
        <f t="shared" si="274"/>
        <v>43291.199999999997</v>
      </c>
      <c r="P5874" s="339">
        <f t="shared" si="275"/>
        <v>0</v>
      </c>
    </row>
    <row r="5875" spans="1:16" hidden="1" x14ac:dyDescent="0.25">
      <c r="A5875" s="116">
        <v>144060</v>
      </c>
      <c r="B5875" s="116">
        <v>1</v>
      </c>
      <c r="C5875" s="116">
        <v>1318108060</v>
      </c>
      <c r="D5875" s="116" t="s">
        <v>16588</v>
      </c>
      <c r="E5875" s="339">
        <v>2095177</v>
      </c>
      <c r="F5875" s="194">
        <v>1</v>
      </c>
      <c r="G5875" s="194">
        <v>1</v>
      </c>
      <c r="H5875" s="194" t="s">
        <v>10119</v>
      </c>
      <c r="I5875" s="194">
        <f t="shared" ref="I5875:I5938" si="276">+F5875-G5875</f>
        <v>0</v>
      </c>
      <c r="J5875" s="116" t="s">
        <v>10120</v>
      </c>
      <c r="K5875" s="197" t="s">
        <v>15930</v>
      </c>
      <c r="L5875" s="197">
        <v>45924</v>
      </c>
      <c r="M5875" s="197"/>
      <c r="N5875" s="197">
        <v>45924</v>
      </c>
      <c r="O5875" s="388">
        <f t="shared" ref="O5875:O5938" si="277">+E5875/F5875</f>
        <v>2095177</v>
      </c>
      <c r="P5875" s="339">
        <f t="shared" ref="P5875:P5938" si="278">+O5875*I5875</f>
        <v>0</v>
      </c>
    </row>
    <row r="5876" spans="1:16" hidden="1" x14ac:dyDescent="0.25">
      <c r="A5876" s="116">
        <v>144086</v>
      </c>
      <c r="B5876" s="116">
        <v>1</v>
      </c>
      <c r="C5876" s="116">
        <v>1011100110</v>
      </c>
      <c r="D5876" s="116" t="s">
        <v>10354</v>
      </c>
      <c r="E5876" s="339">
        <v>17400</v>
      </c>
      <c r="F5876" s="194">
        <v>5</v>
      </c>
      <c r="G5876" s="194">
        <v>5</v>
      </c>
      <c r="H5876" s="194" t="s">
        <v>10119</v>
      </c>
      <c r="I5876" s="194">
        <f t="shared" si="276"/>
        <v>0</v>
      </c>
      <c r="J5876" s="116" t="s">
        <v>10120</v>
      </c>
      <c r="K5876" s="197" t="s">
        <v>10121</v>
      </c>
      <c r="L5876" s="197">
        <v>45915</v>
      </c>
      <c r="M5876" s="197"/>
      <c r="N5876" s="197">
        <v>45916</v>
      </c>
      <c r="O5876" s="388">
        <f t="shared" si="277"/>
        <v>3480</v>
      </c>
      <c r="P5876" s="339">
        <f t="shared" si="278"/>
        <v>0</v>
      </c>
    </row>
    <row r="5877" spans="1:16" hidden="1" x14ac:dyDescent="0.25">
      <c r="A5877" s="116">
        <v>144093</v>
      </c>
      <c r="B5877" s="116">
        <v>6</v>
      </c>
      <c r="C5877" s="116">
        <v>1210101680</v>
      </c>
      <c r="D5877" s="116" t="s">
        <v>11194</v>
      </c>
      <c r="E5877" s="339">
        <v>21432</v>
      </c>
      <c r="F5877" s="194">
        <v>1</v>
      </c>
      <c r="G5877" s="194">
        <v>1</v>
      </c>
      <c r="H5877" s="194" t="s">
        <v>10119</v>
      </c>
      <c r="I5877" s="194">
        <f t="shared" si="276"/>
        <v>0</v>
      </c>
      <c r="J5877" s="116" t="s">
        <v>10120</v>
      </c>
      <c r="K5877" s="197" t="s">
        <v>15977</v>
      </c>
      <c r="L5877" s="197">
        <v>45915</v>
      </c>
      <c r="M5877" s="197"/>
      <c r="N5877" s="197">
        <v>45916</v>
      </c>
      <c r="O5877" s="388">
        <f t="shared" si="277"/>
        <v>21432</v>
      </c>
      <c r="P5877" s="339">
        <f t="shared" si="278"/>
        <v>0</v>
      </c>
    </row>
    <row r="5878" spans="1:16" hidden="1" x14ac:dyDescent="0.25">
      <c r="A5878" s="116">
        <v>144093</v>
      </c>
      <c r="B5878" s="116">
        <v>5</v>
      </c>
      <c r="C5878" s="116">
        <v>1211100470</v>
      </c>
      <c r="D5878" s="116" t="s">
        <v>16169</v>
      </c>
      <c r="E5878" s="339">
        <v>7870</v>
      </c>
      <c r="F5878" s="194">
        <v>2</v>
      </c>
      <c r="G5878" s="194">
        <v>2</v>
      </c>
      <c r="H5878" s="194" t="s">
        <v>10119</v>
      </c>
      <c r="I5878" s="194">
        <f t="shared" si="276"/>
        <v>0</v>
      </c>
      <c r="J5878" s="116" t="s">
        <v>10120</v>
      </c>
      <c r="K5878" s="197" t="s">
        <v>15977</v>
      </c>
      <c r="L5878" s="197">
        <v>45915</v>
      </c>
      <c r="M5878" s="197"/>
      <c r="N5878" s="197">
        <v>45916</v>
      </c>
      <c r="O5878" s="388">
        <f t="shared" si="277"/>
        <v>3935</v>
      </c>
      <c r="P5878" s="339">
        <f t="shared" si="278"/>
        <v>0</v>
      </c>
    </row>
    <row r="5879" spans="1:16" hidden="1" x14ac:dyDescent="0.25">
      <c r="A5879" s="116">
        <v>144093</v>
      </c>
      <c r="B5879" s="116">
        <v>4</v>
      </c>
      <c r="C5879" s="116">
        <v>1216100170</v>
      </c>
      <c r="D5879" s="116" t="s">
        <v>15781</v>
      </c>
      <c r="E5879" s="339">
        <v>200902</v>
      </c>
      <c r="F5879" s="194">
        <v>2</v>
      </c>
      <c r="G5879" s="194">
        <f>1+1</f>
        <v>2</v>
      </c>
      <c r="H5879" s="194" t="s">
        <v>10119</v>
      </c>
      <c r="I5879" s="194">
        <f t="shared" si="276"/>
        <v>0</v>
      </c>
      <c r="J5879" s="116" t="s">
        <v>10120</v>
      </c>
      <c r="K5879" s="197" t="s">
        <v>15977</v>
      </c>
      <c r="L5879" s="197">
        <v>45915</v>
      </c>
      <c r="M5879" s="197" t="s">
        <v>16755</v>
      </c>
      <c r="N5879" s="197">
        <v>45946</v>
      </c>
      <c r="O5879" s="388">
        <f t="shared" si="277"/>
        <v>100451</v>
      </c>
      <c r="P5879" s="339">
        <f t="shared" si="278"/>
        <v>0</v>
      </c>
    </row>
    <row r="5880" spans="1:16" hidden="1" x14ac:dyDescent="0.25">
      <c r="A5880" s="116">
        <v>144093</v>
      </c>
      <c r="B5880" s="116">
        <v>1</v>
      </c>
      <c r="C5880" s="116">
        <v>1219102300</v>
      </c>
      <c r="D5880" s="116" t="s">
        <v>17503</v>
      </c>
      <c r="E5880" s="339">
        <v>59400</v>
      </c>
      <c r="F5880" s="194">
        <v>200</v>
      </c>
      <c r="G5880" s="194">
        <f>100+100</f>
        <v>200</v>
      </c>
      <c r="H5880" s="194" t="s">
        <v>10119</v>
      </c>
      <c r="I5880" s="194">
        <f t="shared" si="276"/>
        <v>0</v>
      </c>
      <c r="J5880" s="116" t="s">
        <v>10120</v>
      </c>
      <c r="K5880" s="197" t="s">
        <v>15977</v>
      </c>
      <c r="L5880" s="197">
        <v>45915</v>
      </c>
      <c r="M5880" s="197" t="s">
        <v>16756</v>
      </c>
      <c r="N5880" s="197">
        <v>45946</v>
      </c>
      <c r="O5880" s="388">
        <f t="shared" si="277"/>
        <v>297</v>
      </c>
      <c r="P5880" s="339">
        <f t="shared" si="278"/>
        <v>0</v>
      </c>
    </row>
    <row r="5881" spans="1:16" hidden="1" x14ac:dyDescent="0.25">
      <c r="A5881" s="116">
        <v>144093</v>
      </c>
      <c r="B5881" s="116">
        <v>2</v>
      </c>
      <c r="C5881" s="116">
        <v>1224100030</v>
      </c>
      <c r="D5881" s="116" t="s">
        <v>10486</v>
      </c>
      <c r="E5881" s="339">
        <v>5072.82</v>
      </c>
      <c r="F5881" s="194">
        <v>6</v>
      </c>
      <c r="G5881" s="194">
        <v>6</v>
      </c>
      <c r="H5881" s="194" t="s">
        <v>10119</v>
      </c>
      <c r="I5881" s="194">
        <f t="shared" si="276"/>
        <v>0</v>
      </c>
      <c r="J5881" s="116" t="s">
        <v>10120</v>
      </c>
      <c r="K5881" s="197" t="s">
        <v>15977</v>
      </c>
      <c r="L5881" s="197">
        <v>45915</v>
      </c>
      <c r="M5881" s="197"/>
      <c r="N5881" s="197">
        <v>45916</v>
      </c>
      <c r="O5881" s="388">
        <f t="shared" si="277"/>
        <v>845.46999999999991</v>
      </c>
      <c r="P5881" s="339">
        <f t="shared" si="278"/>
        <v>0</v>
      </c>
    </row>
    <row r="5882" spans="1:16" hidden="1" x14ac:dyDescent="0.25">
      <c r="A5882" s="116">
        <v>144093</v>
      </c>
      <c r="B5882" s="116">
        <v>3</v>
      </c>
      <c r="C5882" s="116">
        <v>1232100690</v>
      </c>
      <c r="D5882" s="116" t="s">
        <v>15846</v>
      </c>
      <c r="E5882" s="339">
        <v>87752</v>
      </c>
      <c r="F5882" s="194">
        <v>4</v>
      </c>
      <c r="G5882" s="194">
        <f>3+1</f>
        <v>4</v>
      </c>
      <c r="H5882" s="194" t="s">
        <v>10119</v>
      </c>
      <c r="I5882" s="194">
        <f t="shared" si="276"/>
        <v>0</v>
      </c>
      <c r="J5882" s="116" t="s">
        <v>10120</v>
      </c>
      <c r="K5882" s="197" t="s">
        <v>15977</v>
      </c>
      <c r="L5882" s="197">
        <v>45915</v>
      </c>
      <c r="M5882" s="197" t="s">
        <v>16863</v>
      </c>
      <c r="N5882" s="197">
        <v>45960</v>
      </c>
      <c r="O5882" s="388">
        <f t="shared" si="277"/>
        <v>21938</v>
      </c>
      <c r="P5882" s="339">
        <f t="shared" si="278"/>
        <v>0</v>
      </c>
    </row>
    <row r="5883" spans="1:16" hidden="1" x14ac:dyDescent="0.25">
      <c r="A5883" s="116">
        <v>144180</v>
      </c>
      <c r="B5883" s="116">
        <v>1</v>
      </c>
      <c r="C5883" s="116">
        <v>1022102620</v>
      </c>
      <c r="D5883" s="116" t="s">
        <v>16164</v>
      </c>
      <c r="E5883" s="339">
        <v>19275</v>
      </c>
      <c r="F5883" s="194">
        <v>30</v>
      </c>
      <c r="G5883" s="194">
        <v>30</v>
      </c>
      <c r="H5883" s="194" t="s">
        <v>10119</v>
      </c>
      <c r="I5883" s="194">
        <f t="shared" si="276"/>
        <v>0</v>
      </c>
      <c r="J5883" s="116" t="s">
        <v>10120</v>
      </c>
      <c r="K5883" s="197" t="s">
        <v>11758</v>
      </c>
      <c r="L5883" s="197">
        <v>45915</v>
      </c>
      <c r="M5883" s="197"/>
      <c r="N5883" s="197">
        <v>45916</v>
      </c>
      <c r="O5883" s="388">
        <f t="shared" si="277"/>
        <v>642.5</v>
      </c>
      <c r="P5883" s="339">
        <f t="shared" si="278"/>
        <v>0</v>
      </c>
    </row>
    <row r="5884" spans="1:16" hidden="1" x14ac:dyDescent="0.25">
      <c r="A5884" s="116">
        <v>144180</v>
      </c>
      <c r="B5884" s="116">
        <v>2</v>
      </c>
      <c r="C5884" s="116">
        <v>1022104010</v>
      </c>
      <c r="D5884" s="116" t="s">
        <v>10344</v>
      </c>
      <c r="E5884" s="339">
        <v>7200</v>
      </c>
      <c r="F5884" s="194">
        <v>2</v>
      </c>
      <c r="G5884" s="194">
        <v>2</v>
      </c>
      <c r="H5884" s="194" t="s">
        <v>10119</v>
      </c>
      <c r="I5884" s="194">
        <f t="shared" si="276"/>
        <v>0</v>
      </c>
      <c r="J5884" s="116" t="s">
        <v>10120</v>
      </c>
      <c r="K5884" s="197" t="s">
        <v>11758</v>
      </c>
      <c r="L5884" s="197">
        <v>45915</v>
      </c>
      <c r="M5884" s="197"/>
      <c r="N5884" s="197">
        <v>45916</v>
      </c>
      <c r="O5884" s="388">
        <f t="shared" si="277"/>
        <v>3600</v>
      </c>
      <c r="P5884" s="339">
        <f t="shared" si="278"/>
        <v>0</v>
      </c>
    </row>
    <row r="5885" spans="1:16" hidden="1" x14ac:dyDescent="0.25">
      <c r="A5885" s="116">
        <v>144180</v>
      </c>
      <c r="B5885" s="116">
        <v>4</v>
      </c>
      <c r="C5885" s="116">
        <v>1022104240</v>
      </c>
      <c r="D5885" s="116" t="s">
        <v>11563</v>
      </c>
      <c r="E5885" s="339">
        <v>26500</v>
      </c>
      <c r="F5885" s="194">
        <v>1</v>
      </c>
      <c r="G5885" s="194">
        <v>1</v>
      </c>
      <c r="H5885" s="194" t="s">
        <v>10119</v>
      </c>
      <c r="I5885" s="194">
        <f t="shared" si="276"/>
        <v>0</v>
      </c>
      <c r="J5885" s="116" t="s">
        <v>10120</v>
      </c>
      <c r="K5885" s="197" t="s">
        <v>11758</v>
      </c>
      <c r="L5885" s="197">
        <v>45915</v>
      </c>
      <c r="M5885" s="197"/>
      <c r="N5885" s="197">
        <v>45916</v>
      </c>
      <c r="O5885" s="388">
        <f t="shared" si="277"/>
        <v>26500</v>
      </c>
      <c r="P5885" s="339">
        <f t="shared" si="278"/>
        <v>0</v>
      </c>
    </row>
    <row r="5886" spans="1:16" hidden="1" x14ac:dyDescent="0.25">
      <c r="A5886" s="116">
        <v>144180</v>
      </c>
      <c r="B5886" s="116">
        <v>3</v>
      </c>
      <c r="C5886" s="116">
        <v>1239100060</v>
      </c>
      <c r="D5886" s="116" t="s">
        <v>16192</v>
      </c>
      <c r="E5886" s="339">
        <v>7702.56</v>
      </c>
      <c r="F5886" s="194">
        <v>12</v>
      </c>
      <c r="G5886" s="194">
        <v>12</v>
      </c>
      <c r="H5886" s="194" t="s">
        <v>10119</v>
      </c>
      <c r="I5886" s="194">
        <f t="shared" si="276"/>
        <v>0</v>
      </c>
      <c r="J5886" s="116" t="s">
        <v>10120</v>
      </c>
      <c r="K5886" s="197" t="s">
        <v>11758</v>
      </c>
      <c r="L5886" s="197">
        <v>45915</v>
      </c>
      <c r="M5886" s="197"/>
      <c r="N5886" s="197">
        <v>45916</v>
      </c>
      <c r="O5886" s="388">
        <f t="shared" si="277"/>
        <v>641.88</v>
      </c>
      <c r="P5886" s="339">
        <f t="shared" si="278"/>
        <v>0</v>
      </c>
    </row>
    <row r="5887" spans="1:16" hidden="1" x14ac:dyDescent="0.25">
      <c r="A5887" s="116">
        <v>144183</v>
      </c>
      <c r="B5887" s="116">
        <v>1</v>
      </c>
      <c r="C5887" s="116">
        <v>1012100020</v>
      </c>
      <c r="D5887" s="116" t="s">
        <v>10488</v>
      </c>
      <c r="E5887" s="339">
        <v>46850.42</v>
      </c>
      <c r="F5887" s="194">
        <v>2</v>
      </c>
      <c r="G5887" s="194">
        <v>2</v>
      </c>
      <c r="H5887" s="194" t="s">
        <v>10119</v>
      </c>
      <c r="I5887" s="194">
        <f t="shared" si="276"/>
        <v>0</v>
      </c>
      <c r="J5887" s="116" t="s">
        <v>10120</v>
      </c>
      <c r="K5887" s="197" t="s">
        <v>16549</v>
      </c>
      <c r="L5887" s="197">
        <v>45915</v>
      </c>
      <c r="M5887" s="197"/>
      <c r="N5887" s="197">
        <v>45916</v>
      </c>
      <c r="O5887" s="388">
        <f t="shared" si="277"/>
        <v>23425.21</v>
      </c>
      <c r="P5887" s="339">
        <f t="shared" si="278"/>
        <v>0</v>
      </c>
    </row>
    <row r="5888" spans="1:16" hidden="1" x14ac:dyDescent="0.25">
      <c r="A5888" s="116">
        <v>144186</v>
      </c>
      <c r="B5888" s="116">
        <v>1</v>
      </c>
      <c r="C5888" s="116">
        <v>1016100040</v>
      </c>
      <c r="D5888" s="116" t="s">
        <v>11145</v>
      </c>
      <c r="E5888" s="339">
        <v>44348</v>
      </c>
      <c r="F5888" s="194">
        <v>2</v>
      </c>
      <c r="G5888" s="194">
        <f>1+1</f>
        <v>2</v>
      </c>
      <c r="H5888" s="194" t="s">
        <v>10119</v>
      </c>
      <c r="I5888" s="194">
        <f t="shared" si="276"/>
        <v>0</v>
      </c>
      <c r="J5888" s="116" t="s">
        <v>10126</v>
      </c>
      <c r="K5888" s="197" t="s">
        <v>15310</v>
      </c>
      <c r="L5888" s="197">
        <v>45916</v>
      </c>
      <c r="M5888" s="197" t="s">
        <v>16564</v>
      </c>
      <c r="N5888" s="197">
        <v>45916</v>
      </c>
      <c r="O5888" s="388">
        <f t="shared" si="277"/>
        <v>22174</v>
      </c>
      <c r="P5888" s="339">
        <f t="shared" si="278"/>
        <v>0</v>
      </c>
    </row>
    <row r="5889" spans="1:16" hidden="1" x14ac:dyDescent="0.25">
      <c r="A5889" s="116">
        <v>144186</v>
      </c>
      <c r="B5889" s="116">
        <v>2</v>
      </c>
      <c r="C5889" s="116">
        <v>1016101000</v>
      </c>
      <c r="D5889" s="116" t="s">
        <v>10377</v>
      </c>
      <c r="E5889" s="339">
        <v>59484</v>
      </c>
      <c r="F5889" s="194">
        <v>2</v>
      </c>
      <c r="G5889" s="194">
        <f>1+1</f>
        <v>2</v>
      </c>
      <c r="H5889" s="194" t="s">
        <v>10119</v>
      </c>
      <c r="I5889" s="194">
        <f t="shared" si="276"/>
        <v>0</v>
      </c>
      <c r="J5889" s="116" t="s">
        <v>10126</v>
      </c>
      <c r="K5889" s="197" t="s">
        <v>15310</v>
      </c>
      <c r="L5889" s="197">
        <v>45916</v>
      </c>
      <c r="M5889" s="197" t="s">
        <v>16564</v>
      </c>
      <c r="N5889" s="197">
        <v>45916</v>
      </c>
      <c r="O5889" s="388">
        <f t="shared" si="277"/>
        <v>29742</v>
      </c>
      <c r="P5889" s="339">
        <f t="shared" si="278"/>
        <v>0</v>
      </c>
    </row>
    <row r="5890" spans="1:16" hidden="1" x14ac:dyDescent="0.25">
      <c r="A5890" s="116">
        <v>144186</v>
      </c>
      <c r="B5890" s="116">
        <v>3</v>
      </c>
      <c r="C5890" s="116">
        <v>1233100280</v>
      </c>
      <c r="D5890" s="116" t="s">
        <v>17464</v>
      </c>
      <c r="E5890" s="339">
        <v>15610.92</v>
      </c>
      <c r="F5890" s="194">
        <v>6</v>
      </c>
      <c r="G5890" s="194">
        <v>6</v>
      </c>
      <c r="H5890" s="194" t="s">
        <v>10119</v>
      </c>
      <c r="I5890" s="194">
        <f t="shared" si="276"/>
        <v>0</v>
      </c>
      <c r="J5890" s="116" t="s">
        <v>10126</v>
      </c>
      <c r="K5890" s="197" t="s">
        <v>15310</v>
      </c>
      <c r="L5890" s="197">
        <v>45916</v>
      </c>
      <c r="M5890" s="197" t="s">
        <v>16563</v>
      </c>
      <c r="N5890" s="197">
        <v>45916</v>
      </c>
      <c r="O5890" s="388">
        <f t="shared" si="277"/>
        <v>2601.8200000000002</v>
      </c>
      <c r="P5890" s="339">
        <f t="shared" si="278"/>
        <v>0</v>
      </c>
    </row>
    <row r="5891" spans="1:16" hidden="1" x14ac:dyDescent="0.25">
      <c r="A5891" s="116">
        <v>144193</v>
      </c>
      <c r="B5891" s="116">
        <v>1</v>
      </c>
      <c r="C5891" s="116">
        <v>1011100110</v>
      </c>
      <c r="D5891" s="116" t="s">
        <v>10354</v>
      </c>
      <c r="E5891" s="339">
        <v>13920</v>
      </c>
      <c r="F5891" s="194">
        <v>4</v>
      </c>
      <c r="G5891" s="194">
        <v>4</v>
      </c>
      <c r="H5891" s="194" t="s">
        <v>10119</v>
      </c>
      <c r="I5891" s="194">
        <f t="shared" si="276"/>
        <v>0</v>
      </c>
      <c r="J5891" s="116" t="s">
        <v>10120</v>
      </c>
      <c r="K5891" s="197" t="s">
        <v>10121</v>
      </c>
      <c r="L5891" s="197">
        <v>45916</v>
      </c>
      <c r="M5891" s="197"/>
      <c r="N5891" s="197">
        <v>45916</v>
      </c>
      <c r="O5891" s="388">
        <f t="shared" si="277"/>
        <v>3480</v>
      </c>
      <c r="P5891" s="339">
        <f t="shared" si="278"/>
        <v>0</v>
      </c>
    </row>
    <row r="5892" spans="1:16" hidden="1" x14ac:dyDescent="0.25">
      <c r="A5892" s="116">
        <v>144236</v>
      </c>
      <c r="B5892" s="116">
        <v>1</v>
      </c>
      <c r="C5892" s="116">
        <v>1011100110</v>
      </c>
      <c r="D5892" s="116" t="s">
        <v>10354</v>
      </c>
      <c r="E5892" s="339">
        <v>27840</v>
      </c>
      <c r="F5892" s="194">
        <v>8</v>
      </c>
      <c r="G5892" s="194">
        <v>8</v>
      </c>
      <c r="H5892" s="194" t="s">
        <v>10119</v>
      </c>
      <c r="I5892" s="194">
        <f t="shared" si="276"/>
        <v>0</v>
      </c>
      <c r="J5892" s="116" t="s">
        <v>10126</v>
      </c>
      <c r="K5892" s="197" t="s">
        <v>11044</v>
      </c>
      <c r="L5892" s="197">
        <v>45923</v>
      </c>
      <c r="M5892" s="197"/>
      <c r="N5892" s="197">
        <v>45923</v>
      </c>
      <c r="O5892" s="388">
        <f t="shared" si="277"/>
        <v>3480</v>
      </c>
      <c r="P5892" s="339">
        <f t="shared" si="278"/>
        <v>0</v>
      </c>
    </row>
    <row r="5893" spans="1:16" hidden="1" x14ac:dyDescent="0.25">
      <c r="A5893" s="116">
        <v>144237</v>
      </c>
      <c r="B5893" s="116">
        <v>1</v>
      </c>
      <c r="C5893" s="116">
        <v>1310106970</v>
      </c>
      <c r="D5893" s="116" t="s">
        <v>11245</v>
      </c>
      <c r="E5893" s="339">
        <v>59800</v>
      </c>
      <c r="F5893" s="194">
        <v>2</v>
      </c>
      <c r="G5893" s="194">
        <v>2</v>
      </c>
      <c r="H5893" s="194" t="s">
        <v>10119</v>
      </c>
      <c r="I5893" s="194">
        <f t="shared" si="276"/>
        <v>0</v>
      </c>
      <c r="J5893" s="116" t="s">
        <v>10120</v>
      </c>
      <c r="K5893" s="197" t="s">
        <v>15893</v>
      </c>
      <c r="L5893" s="197">
        <v>45917</v>
      </c>
      <c r="M5893" s="197"/>
      <c r="N5893" s="197">
        <v>45917</v>
      </c>
      <c r="O5893" s="388">
        <f t="shared" si="277"/>
        <v>29900</v>
      </c>
      <c r="P5893" s="339">
        <f t="shared" si="278"/>
        <v>0</v>
      </c>
    </row>
    <row r="5894" spans="1:16" hidden="1" x14ac:dyDescent="0.25">
      <c r="A5894" s="116">
        <v>144261</v>
      </c>
      <c r="B5894" s="116">
        <v>14</v>
      </c>
      <c r="C5894" s="116">
        <v>1010101140</v>
      </c>
      <c r="D5894" s="116" t="s">
        <v>17557</v>
      </c>
      <c r="E5894" s="339">
        <v>99000</v>
      </c>
      <c r="F5894" s="194">
        <v>20</v>
      </c>
      <c r="G5894" s="194">
        <f>15+5</f>
        <v>20</v>
      </c>
      <c r="H5894" s="194" t="s">
        <v>10119</v>
      </c>
      <c r="I5894" s="194">
        <f t="shared" si="276"/>
        <v>0</v>
      </c>
      <c r="J5894" s="116" t="s">
        <v>10120</v>
      </c>
      <c r="K5894" s="197" t="s">
        <v>16568</v>
      </c>
      <c r="L5894" s="197">
        <v>45917</v>
      </c>
      <c r="M5894" s="197" t="s">
        <v>16648</v>
      </c>
      <c r="N5894" s="197">
        <v>45933</v>
      </c>
      <c r="O5894" s="388">
        <f t="shared" si="277"/>
        <v>4950</v>
      </c>
      <c r="P5894" s="339">
        <f t="shared" si="278"/>
        <v>0</v>
      </c>
    </row>
    <row r="5895" spans="1:16" hidden="1" x14ac:dyDescent="0.25">
      <c r="A5895" s="116">
        <v>144261</v>
      </c>
      <c r="B5895" s="116">
        <v>13</v>
      </c>
      <c r="C5895" s="116">
        <v>1010101250</v>
      </c>
      <c r="D5895" s="116" t="s">
        <v>17477</v>
      </c>
      <c r="E5895" s="339">
        <v>18000</v>
      </c>
      <c r="F5895" s="194">
        <v>50</v>
      </c>
      <c r="G5895" s="194">
        <v>50</v>
      </c>
      <c r="H5895" s="194" t="s">
        <v>10119</v>
      </c>
      <c r="I5895" s="194">
        <f t="shared" si="276"/>
        <v>0</v>
      </c>
      <c r="J5895" s="116" t="s">
        <v>10120</v>
      </c>
      <c r="K5895" s="197" t="s">
        <v>16568</v>
      </c>
      <c r="L5895" s="197">
        <v>45917</v>
      </c>
      <c r="M5895" s="197"/>
      <c r="N5895" s="197">
        <v>45917</v>
      </c>
      <c r="O5895" s="388">
        <f t="shared" si="277"/>
        <v>360</v>
      </c>
      <c r="P5895" s="339">
        <f t="shared" si="278"/>
        <v>0</v>
      </c>
    </row>
    <row r="5896" spans="1:16" hidden="1" x14ac:dyDescent="0.25">
      <c r="A5896" s="116">
        <v>144261</v>
      </c>
      <c r="B5896" s="116">
        <v>1</v>
      </c>
      <c r="C5896" s="116">
        <v>1011100040</v>
      </c>
      <c r="D5896" s="116" t="s">
        <v>10481</v>
      </c>
      <c r="E5896" s="339">
        <v>29000</v>
      </c>
      <c r="F5896" s="194">
        <v>20</v>
      </c>
      <c r="G5896" s="194">
        <v>20</v>
      </c>
      <c r="H5896" s="194" t="s">
        <v>10119</v>
      </c>
      <c r="I5896" s="194">
        <f t="shared" si="276"/>
        <v>0</v>
      </c>
      <c r="J5896" s="116" t="s">
        <v>10120</v>
      </c>
      <c r="K5896" s="197" t="s">
        <v>16568</v>
      </c>
      <c r="L5896" s="197">
        <v>45917</v>
      </c>
      <c r="M5896" s="197"/>
      <c r="N5896" s="197">
        <v>45917</v>
      </c>
      <c r="O5896" s="388">
        <f t="shared" si="277"/>
        <v>1450</v>
      </c>
      <c r="P5896" s="339">
        <f t="shared" si="278"/>
        <v>0</v>
      </c>
    </row>
    <row r="5897" spans="1:16" hidden="1" x14ac:dyDescent="0.25">
      <c r="A5897" s="116">
        <v>144261</v>
      </c>
      <c r="B5897" s="116">
        <v>12</v>
      </c>
      <c r="C5897" s="116">
        <v>1012100020</v>
      </c>
      <c r="D5897" s="116" t="s">
        <v>10488</v>
      </c>
      <c r="E5897" s="339">
        <v>46850.559999999998</v>
      </c>
      <c r="F5897" s="194">
        <v>2</v>
      </c>
      <c r="G5897" s="194">
        <v>2</v>
      </c>
      <c r="H5897" s="194" t="s">
        <v>10119</v>
      </c>
      <c r="I5897" s="194">
        <f t="shared" si="276"/>
        <v>0</v>
      </c>
      <c r="J5897" s="116" t="s">
        <v>10120</v>
      </c>
      <c r="K5897" s="197" t="s">
        <v>16568</v>
      </c>
      <c r="L5897" s="197">
        <v>45917</v>
      </c>
      <c r="M5897" s="197"/>
      <c r="N5897" s="197">
        <v>45917</v>
      </c>
      <c r="O5897" s="388">
        <f t="shared" si="277"/>
        <v>23425.279999999999</v>
      </c>
      <c r="P5897" s="339">
        <f t="shared" si="278"/>
        <v>0</v>
      </c>
    </row>
    <row r="5898" spans="1:16" hidden="1" x14ac:dyDescent="0.25">
      <c r="A5898" s="116">
        <v>144261</v>
      </c>
      <c r="B5898" s="116">
        <v>4</v>
      </c>
      <c r="C5898" s="116">
        <v>1017102120</v>
      </c>
      <c r="D5898" s="116" t="s">
        <v>10656</v>
      </c>
      <c r="E5898" s="339">
        <v>162000</v>
      </c>
      <c r="F5898" s="194">
        <v>1</v>
      </c>
      <c r="G5898" s="194">
        <v>1</v>
      </c>
      <c r="H5898" s="194" t="s">
        <v>10119</v>
      </c>
      <c r="I5898" s="194">
        <f t="shared" si="276"/>
        <v>0</v>
      </c>
      <c r="J5898" s="116" t="s">
        <v>10120</v>
      </c>
      <c r="K5898" s="197" t="s">
        <v>16568</v>
      </c>
      <c r="L5898" s="197">
        <v>45917</v>
      </c>
      <c r="M5898" s="197"/>
      <c r="N5898" s="197">
        <v>45917</v>
      </c>
      <c r="O5898" s="388">
        <f t="shared" si="277"/>
        <v>162000</v>
      </c>
      <c r="P5898" s="339">
        <f t="shared" si="278"/>
        <v>0</v>
      </c>
    </row>
    <row r="5899" spans="1:16" hidden="1" x14ac:dyDescent="0.25">
      <c r="A5899" s="116">
        <v>144261</v>
      </c>
      <c r="B5899" s="116">
        <v>10</v>
      </c>
      <c r="C5899" s="116">
        <v>1019103360</v>
      </c>
      <c r="D5899" s="116" t="s">
        <v>11164</v>
      </c>
      <c r="E5899" s="339">
        <v>65616.600000000006</v>
      </c>
      <c r="F5899" s="194">
        <v>3</v>
      </c>
      <c r="G5899" s="194">
        <v>3</v>
      </c>
      <c r="H5899" s="194" t="s">
        <v>10119</v>
      </c>
      <c r="I5899" s="194">
        <f t="shared" si="276"/>
        <v>0</v>
      </c>
      <c r="J5899" s="116" t="s">
        <v>10120</v>
      </c>
      <c r="K5899" s="197" t="s">
        <v>16568</v>
      </c>
      <c r="L5899" s="197">
        <v>45917</v>
      </c>
      <c r="M5899" s="197"/>
      <c r="N5899" s="197">
        <v>45917</v>
      </c>
      <c r="O5899" s="388">
        <f t="shared" si="277"/>
        <v>21872.2</v>
      </c>
      <c r="P5899" s="339">
        <f t="shared" si="278"/>
        <v>0</v>
      </c>
    </row>
    <row r="5900" spans="1:16" hidden="1" x14ac:dyDescent="0.25">
      <c r="A5900" s="116">
        <v>144261</v>
      </c>
      <c r="B5900" s="116">
        <v>7</v>
      </c>
      <c r="C5900" s="116">
        <v>1310101830</v>
      </c>
      <c r="D5900" s="116" t="s">
        <v>15113</v>
      </c>
      <c r="E5900" s="339">
        <v>16500</v>
      </c>
      <c r="F5900" s="194">
        <v>1</v>
      </c>
      <c r="G5900" s="194">
        <v>1</v>
      </c>
      <c r="H5900" s="194" t="s">
        <v>10119</v>
      </c>
      <c r="I5900" s="194">
        <f t="shared" si="276"/>
        <v>0</v>
      </c>
      <c r="J5900" s="116" t="s">
        <v>10120</v>
      </c>
      <c r="K5900" s="197" t="s">
        <v>16568</v>
      </c>
      <c r="L5900" s="197">
        <v>45917</v>
      </c>
      <c r="M5900" s="197"/>
      <c r="N5900" s="197">
        <v>45917</v>
      </c>
      <c r="O5900" s="388">
        <f t="shared" si="277"/>
        <v>16500</v>
      </c>
      <c r="P5900" s="339">
        <f t="shared" si="278"/>
        <v>0</v>
      </c>
    </row>
    <row r="5901" spans="1:16" hidden="1" x14ac:dyDescent="0.25">
      <c r="A5901" s="116">
        <v>144261</v>
      </c>
      <c r="B5901" s="116">
        <v>9</v>
      </c>
      <c r="C5901" s="116">
        <v>1310102060</v>
      </c>
      <c r="D5901" s="116" t="s">
        <v>10122</v>
      </c>
      <c r="E5901" s="339">
        <v>3900</v>
      </c>
      <c r="F5901" s="194">
        <v>1</v>
      </c>
      <c r="G5901" s="194">
        <v>1</v>
      </c>
      <c r="H5901" s="194" t="s">
        <v>10119</v>
      </c>
      <c r="I5901" s="194">
        <f t="shared" si="276"/>
        <v>0</v>
      </c>
      <c r="J5901" s="116" t="s">
        <v>10120</v>
      </c>
      <c r="K5901" s="197" t="s">
        <v>16568</v>
      </c>
      <c r="L5901" s="197">
        <v>45917</v>
      </c>
      <c r="M5901" s="197"/>
      <c r="N5901" s="197">
        <v>45917</v>
      </c>
      <c r="O5901" s="388">
        <f t="shared" si="277"/>
        <v>3900</v>
      </c>
      <c r="P5901" s="339">
        <f t="shared" si="278"/>
        <v>0</v>
      </c>
    </row>
    <row r="5902" spans="1:16" hidden="1" x14ac:dyDescent="0.25">
      <c r="A5902" s="116">
        <v>144261</v>
      </c>
      <c r="B5902" s="116">
        <v>8</v>
      </c>
      <c r="C5902" s="116">
        <v>1310102230</v>
      </c>
      <c r="D5902" s="116" t="s">
        <v>15114</v>
      </c>
      <c r="E5902" s="339">
        <v>4542</v>
      </c>
      <c r="F5902" s="194">
        <v>1</v>
      </c>
      <c r="G5902" s="194">
        <v>1</v>
      </c>
      <c r="H5902" s="194" t="s">
        <v>10119</v>
      </c>
      <c r="I5902" s="194">
        <f t="shared" si="276"/>
        <v>0</v>
      </c>
      <c r="J5902" s="116" t="s">
        <v>10120</v>
      </c>
      <c r="K5902" s="197" t="s">
        <v>16568</v>
      </c>
      <c r="L5902" s="197">
        <v>45917</v>
      </c>
      <c r="M5902" s="197"/>
      <c r="N5902" s="197">
        <v>45917</v>
      </c>
      <c r="O5902" s="388">
        <f t="shared" si="277"/>
        <v>4542</v>
      </c>
      <c r="P5902" s="339">
        <f t="shared" si="278"/>
        <v>0</v>
      </c>
    </row>
    <row r="5903" spans="1:16" hidden="1" x14ac:dyDescent="0.25">
      <c r="A5903" s="116">
        <v>144261</v>
      </c>
      <c r="B5903" s="116">
        <v>6</v>
      </c>
      <c r="C5903" s="116">
        <v>1324100990</v>
      </c>
      <c r="D5903" s="116" t="s">
        <v>16193</v>
      </c>
      <c r="E5903" s="339">
        <v>12900</v>
      </c>
      <c r="F5903" s="194">
        <v>1</v>
      </c>
      <c r="G5903" s="194">
        <v>1</v>
      </c>
      <c r="H5903" s="194" t="s">
        <v>10119</v>
      </c>
      <c r="I5903" s="194">
        <f t="shared" si="276"/>
        <v>0</v>
      </c>
      <c r="J5903" s="116" t="s">
        <v>10120</v>
      </c>
      <c r="K5903" s="197" t="s">
        <v>16568</v>
      </c>
      <c r="L5903" s="197">
        <v>45917</v>
      </c>
      <c r="M5903" s="197"/>
      <c r="N5903" s="197">
        <v>45917</v>
      </c>
      <c r="O5903" s="388">
        <f t="shared" si="277"/>
        <v>12900</v>
      </c>
      <c r="P5903" s="339">
        <f t="shared" si="278"/>
        <v>0</v>
      </c>
    </row>
    <row r="5904" spans="1:16" hidden="1" x14ac:dyDescent="0.25">
      <c r="A5904" s="116">
        <v>144261</v>
      </c>
      <c r="B5904" s="116">
        <v>2</v>
      </c>
      <c r="C5904" s="116">
        <v>1514100320</v>
      </c>
      <c r="D5904" s="116" t="s">
        <v>11283</v>
      </c>
      <c r="E5904" s="339">
        <v>24337.75</v>
      </c>
      <c r="F5904" s="194">
        <v>5</v>
      </c>
      <c r="G5904" s="194">
        <v>5</v>
      </c>
      <c r="H5904" s="194" t="s">
        <v>10119</v>
      </c>
      <c r="I5904" s="194">
        <f t="shared" si="276"/>
        <v>0</v>
      </c>
      <c r="J5904" s="116" t="s">
        <v>10120</v>
      </c>
      <c r="K5904" s="197" t="s">
        <v>16568</v>
      </c>
      <c r="L5904" s="197">
        <v>45917</v>
      </c>
      <c r="M5904" s="197"/>
      <c r="N5904" s="197">
        <v>45917</v>
      </c>
      <c r="O5904" s="388">
        <f t="shared" si="277"/>
        <v>4867.55</v>
      </c>
      <c r="P5904" s="339">
        <f t="shared" si="278"/>
        <v>0</v>
      </c>
    </row>
    <row r="5905" spans="1:16" hidden="1" x14ac:dyDescent="0.25">
      <c r="A5905" s="116">
        <v>144261</v>
      </c>
      <c r="B5905" s="116">
        <v>15</v>
      </c>
      <c r="C5905" s="116">
        <v>1516100380</v>
      </c>
      <c r="D5905" s="116" t="s">
        <v>11285</v>
      </c>
      <c r="E5905" s="339">
        <v>4300</v>
      </c>
      <c r="F5905" s="194">
        <v>1</v>
      </c>
      <c r="G5905" s="194">
        <v>1</v>
      </c>
      <c r="H5905" s="194" t="s">
        <v>10119</v>
      </c>
      <c r="I5905" s="194">
        <f t="shared" si="276"/>
        <v>0</v>
      </c>
      <c r="J5905" s="116" t="s">
        <v>10120</v>
      </c>
      <c r="K5905" s="197" t="s">
        <v>16568</v>
      </c>
      <c r="L5905" s="197">
        <v>45917</v>
      </c>
      <c r="M5905" s="197"/>
      <c r="N5905" s="197">
        <v>45917</v>
      </c>
      <c r="O5905" s="388">
        <f t="shared" si="277"/>
        <v>4300</v>
      </c>
      <c r="P5905" s="339">
        <f t="shared" si="278"/>
        <v>0</v>
      </c>
    </row>
    <row r="5906" spans="1:16" hidden="1" x14ac:dyDescent="0.25">
      <c r="A5906" s="116">
        <v>144261</v>
      </c>
      <c r="B5906" s="116">
        <v>11</v>
      </c>
      <c r="C5906" s="116">
        <v>1523100260</v>
      </c>
      <c r="D5906" s="116" t="s">
        <v>11325</v>
      </c>
      <c r="E5906" s="339">
        <v>29400</v>
      </c>
      <c r="F5906" s="194">
        <v>20</v>
      </c>
      <c r="G5906" s="194">
        <v>20</v>
      </c>
      <c r="H5906" s="194" t="s">
        <v>10119</v>
      </c>
      <c r="I5906" s="194">
        <f t="shared" si="276"/>
        <v>0</v>
      </c>
      <c r="J5906" s="116" t="s">
        <v>10120</v>
      </c>
      <c r="K5906" s="197" t="s">
        <v>16568</v>
      </c>
      <c r="L5906" s="197">
        <v>45917</v>
      </c>
      <c r="M5906" s="197"/>
      <c r="N5906" s="197">
        <v>45917</v>
      </c>
      <c r="O5906" s="388">
        <f t="shared" si="277"/>
        <v>1470</v>
      </c>
      <c r="P5906" s="339">
        <f t="shared" si="278"/>
        <v>0</v>
      </c>
    </row>
    <row r="5907" spans="1:16" hidden="1" x14ac:dyDescent="0.25">
      <c r="A5907" s="116">
        <v>144261</v>
      </c>
      <c r="B5907" s="116">
        <v>5</v>
      </c>
      <c r="C5907" s="116">
        <v>1523100670</v>
      </c>
      <c r="D5907" s="116" t="s">
        <v>17643</v>
      </c>
      <c r="E5907" s="339">
        <v>573564.32999999996</v>
      </c>
      <c r="F5907" s="194">
        <v>9</v>
      </c>
      <c r="G5907" s="194">
        <v>9</v>
      </c>
      <c r="H5907" s="194" t="s">
        <v>10119</v>
      </c>
      <c r="I5907" s="194">
        <f t="shared" si="276"/>
        <v>0</v>
      </c>
      <c r="J5907" s="116" t="s">
        <v>10120</v>
      </c>
      <c r="K5907" s="197" t="s">
        <v>16568</v>
      </c>
      <c r="L5907" s="197">
        <v>45917</v>
      </c>
      <c r="M5907" s="197"/>
      <c r="N5907" s="197">
        <v>45923</v>
      </c>
      <c r="O5907" s="388">
        <f t="shared" si="277"/>
        <v>63729.369999999995</v>
      </c>
      <c r="P5907" s="339">
        <f t="shared" si="278"/>
        <v>0</v>
      </c>
    </row>
    <row r="5908" spans="1:16" hidden="1" x14ac:dyDescent="0.25">
      <c r="A5908" s="116">
        <v>144261</v>
      </c>
      <c r="B5908" s="116">
        <v>16</v>
      </c>
      <c r="C5908" s="116">
        <v>1523100820</v>
      </c>
      <c r="D5908" s="116" t="s">
        <v>11327</v>
      </c>
      <c r="E5908" s="339">
        <v>17181.34</v>
      </c>
      <c r="F5908" s="194">
        <v>2</v>
      </c>
      <c r="G5908" s="194">
        <f>1+1</f>
        <v>2</v>
      </c>
      <c r="H5908" s="194" t="s">
        <v>10119</v>
      </c>
      <c r="I5908" s="194">
        <f t="shared" si="276"/>
        <v>0</v>
      </c>
      <c r="J5908" s="116" t="s">
        <v>10120</v>
      </c>
      <c r="K5908" s="197" t="s">
        <v>16568</v>
      </c>
      <c r="L5908" s="197">
        <v>45917</v>
      </c>
      <c r="M5908" s="197" t="s">
        <v>16580</v>
      </c>
      <c r="N5908" s="197">
        <v>45923</v>
      </c>
      <c r="O5908" s="388">
        <f t="shared" si="277"/>
        <v>8590.67</v>
      </c>
      <c r="P5908" s="339">
        <f t="shared" si="278"/>
        <v>0</v>
      </c>
    </row>
    <row r="5909" spans="1:16" hidden="1" x14ac:dyDescent="0.25">
      <c r="A5909" s="116">
        <v>144261</v>
      </c>
      <c r="B5909" s="116">
        <v>3</v>
      </c>
      <c r="C5909" s="116">
        <v>1546101840</v>
      </c>
      <c r="D5909" s="116" t="s">
        <v>10957</v>
      </c>
      <c r="E5909" s="339">
        <v>32699.85</v>
      </c>
      <c r="F5909" s="194">
        <v>3</v>
      </c>
      <c r="G5909" s="194">
        <v>3</v>
      </c>
      <c r="H5909" s="194" t="s">
        <v>10119</v>
      </c>
      <c r="I5909" s="194">
        <f t="shared" si="276"/>
        <v>0</v>
      </c>
      <c r="J5909" s="116" t="s">
        <v>10120</v>
      </c>
      <c r="K5909" s="197" t="s">
        <v>16568</v>
      </c>
      <c r="L5909" s="197">
        <v>45917</v>
      </c>
      <c r="M5909" s="197"/>
      <c r="N5909" s="197">
        <v>45917</v>
      </c>
      <c r="O5909" s="388">
        <f t="shared" si="277"/>
        <v>10899.949999999999</v>
      </c>
      <c r="P5909" s="339">
        <f t="shared" si="278"/>
        <v>0</v>
      </c>
    </row>
    <row r="5910" spans="1:16" hidden="1" x14ac:dyDescent="0.25">
      <c r="A5910" s="116">
        <v>144262</v>
      </c>
      <c r="B5910" s="116">
        <v>2</v>
      </c>
      <c r="C5910" s="116">
        <v>1610100410</v>
      </c>
      <c r="D5910" s="116" t="s">
        <v>9591</v>
      </c>
      <c r="E5910" s="339">
        <v>37200</v>
      </c>
      <c r="F5910" s="194">
        <v>2</v>
      </c>
      <c r="G5910" s="194">
        <v>2</v>
      </c>
      <c r="H5910" s="194" t="s">
        <v>10119</v>
      </c>
      <c r="I5910" s="194">
        <f t="shared" si="276"/>
        <v>0</v>
      </c>
      <c r="J5910" s="116" t="s">
        <v>10120</v>
      </c>
      <c r="K5910" s="197" t="s">
        <v>10121</v>
      </c>
      <c r="L5910" s="197">
        <v>45917</v>
      </c>
      <c r="M5910" s="197"/>
      <c r="N5910" s="197">
        <v>45917</v>
      </c>
      <c r="O5910" s="388">
        <f t="shared" si="277"/>
        <v>18600</v>
      </c>
      <c r="P5910" s="339">
        <f t="shared" si="278"/>
        <v>0</v>
      </c>
    </row>
    <row r="5911" spans="1:16" hidden="1" x14ac:dyDescent="0.25">
      <c r="A5911" s="116">
        <v>144262</v>
      </c>
      <c r="B5911" s="116">
        <v>1</v>
      </c>
      <c r="C5911" s="116">
        <v>1610100420</v>
      </c>
      <c r="D5911" s="116" t="s">
        <v>9589</v>
      </c>
      <c r="E5911" s="339">
        <v>33464</v>
      </c>
      <c r="F5911" s="194">
        <v>2</v>
      </c>
      <c r="G5911" s="194">
        <v>2</v>
      </c>
      <c r="H5911" s="194" t="s">
        <v>10119</v>
      </c>
      <c r="I5911" s="194">
        <f t="shared" si="276"/>
        <v>0</v>
      </c>
      <c r="J5911" s="116" t="s">
        <v>10120</v>
      </c>
      <c r="K5911" s="197" t="s">
        <v>10121</v>
      </c>
      <c r="L5911" s="197">
        <v>45917</v>
      </c>
      <c r="M5911" s="197"/>
      <c r="N5911" s="197">
        <v>45917</v>
      </c>
      <c r="O5911" s="388">
        <f t="shared" si="277"/>
        <v>16732</v>
      </c>
      <c r="P5911" s="339">
        <f t="shared" si="278"/>
        <v>0</v>
      </c>
    </row>
    <row r="5912" spans="1:16" hidden="1" x14ac:dyDescent="0.25">
      <c r="A5912" s="116">
        <v>144266</v>
      </c>
      <c r="B5912" s="116">
        <v>1</v>
      </c>
      <c r="C5912" s="116">
        <v>1512105750</v>
      </c>
      <c r="D5912" s="116" t="s">
        <v>16195</v>
      </c>
      <c r="E5912" s="339">
        <v>1984</v>
      </c>
      <c r="F5912" s="194">
        <v>8</v>
      </c>
      <c r="G5912" s="194">
        <v>8</v>
      </c>
      <c r="H5912" s="194" t="s">
        <v>10119</v>
      </c>
      <c r="I5912" s="194">
        <f t="shared" si="276"/>
        <v>0</v>
      </c>
      <c r="J5912" s="116" t="s">
        <v>10120</v>
      </c>
      <c r="K5912" s="197" t="s">
        <v>16568</v>
      </c>
      <c r="L5912" s="197">
        <v>45917</v>
      </c>
      <c r="M5912" s="197"/>
      <c r="N5912" s="197">
        <v>45917</v>
      </c>
      <c r="O5912" s="388">
        <f t="shared" si="277"/>
        <v>248</v>
      </c>
      <c r="P5912" s="339">
        <f t="shared" si="278"/>
        <v>0</v>
      </c>
    </row>
    <row r="5913" spans="1:16" hidden="1" x14ac:dyDescent="0.25">
      <c r="A5913" s="116">
        <v>144266</v>
      </c>
      <c r="B5913" s="116">
        <v>7</v>
      </c>
      <c r="C5913" s="116">
        <v>1512110280</v>
      </c>
      <c r="D5913" s="116" t="s">
        <v>10251</v>
      </c>
      <c r="E5913" s="339">
        <v>20880</v>
      </c>
      <c r="F5913" s="194">
        <v>24</v>
      </c>
      <c r="G5913" s="194">
        <v>24</v>
      </c>
      <c r="H5913" s="194" t="s">
        <v>10119</v>
      </c>
      <c r="I5913" s="194">
        <f t="shared" si="276"/>
        <v>0</v>
      </c>
      <c r="J5913" s="116" t="s">
        <v>10120</v>
      </c>
      <c r="K5913" s="197" t="s">
        <v>16568</v>
      </c>
      <c r="L5913" s="197">
        <v>45917</v>
      </c>
      <c r="M5913" s="197"/>
      <c r="N5913" s="197">
        <v>45917</v>
      </c>
      <c r="O5913" s="388">
        <f t="shared" si="277"/>
        <v>870</v>
      </c>
      <c r="P5913" s="339">
        <f t="shared" si="278"/>
        <v>0</v>
      </c>
    </row>
    <row r="5914" spans="1:16" hidden="1" x14ac:dyDescent="0.25">
      <c r="A5914" s="116">
        <v>144266</v>
      </c>
      <c r="B5914" s="116">
        <v>5</v>
      </c>
      <c r="C5914" s="116">
        <v>1516100300</v>
      </c>
      <c r="D5914" s="116" t="s">
        <v>15150</v>
      </c>
      <c r="E5914" s="339">
        <v>1800.75</v>
      </c>
      <c r="F5914" s="194">
        <v>3</v>
      </c>
      <c r="G5914" s="194">
        <v>3</v>
      </c>
      <c r="H5914" s="194" t="s">
        <v>10119</v>
      </c>
      <c r="I5914" s="194">
        <f t="shared" si="276"/>
        <v>0</v>
      </c>
      <c r="J5914" s="116" t="s">
        <v>10120</v>
      </c>
      <c r="K5914" s="197" t="s">
        <v>16568</v>
      </c>
      <c r="L5914" s="197">
        <v>45917</v>
      </c>
      <c r="M5914" s="197"/>
      <c r="N5914" s="197">
        <v>45917</v>
      </c>
      <c r="O5914" s="388">
        <f t="shared" si="277"/>
        <v>600.25</v>
      </c>
      <c r="P5914" s="339">
        <f t="shared" si="278"/>
        <v>0</v>
      </c>
    </row>
    <row r="5915" spans="1:16" hidden="1" x14ac:dyDescent="0.25">
      <c r="A5915" s="116">
        <v>144266</v>
      </c>
      <c r="B5915" s="116">
        <v>6</v>
      </c>
      <c r="C5915" s="116">
        <v>1516100310</v>
      </c>
      <c r="D5915" s="116" t="s">
        <v>15151</v>
      </c>
      <c r="E5915" s="339">
        <v>4814.55</v>
      </c>
      <c r="F5915" s="194">
        <v>3</v>
      </c>
      <c r="G5915" s="194">
        <v>3</v>
      </c>
      <c r="H5915" s="194" t="s">
        <v>10119</v>
      </c>
      <c r="I5915" s="194">
        <f t="shared" si="276"/>
        <v>0</v>
      </c>
      <c r="J5915" s="116" t="s">
        <v>10120</v>
      </c>
      <c r="K5915" s="197" t="s">
        <v>16568</v>
      </c>
      <c r="L5915" s="197">
        <v>45917</v>
      </c>
      <c r="M5915" s="197"/>
      <c r="N5915" s="197">
        <v>45917</v>
      </c>
      <c r="O5915" s="388">
        <f t="shared" si="277"/>
        <v>1604.8500000000001</v>
      </c>
      <c r="P5915" s="339">
        <f t="shared" si="278"/>
        <v>0</v>
      </c>
    </row>
    <row r="5916" spans="1:16" hidden="1" x14ac:dyDescent="0.25">
      <c r="A5916" s="116">
        <v>144266</v>
      </c>
      <c r="B5916" s="116">
        <v>10</v>
      </c>
      <c r="C5916" s="116">
        <v>1518100290</v>
      </c>
      <c r="D5916" s="116" t="s">
        <v>8237</v>
      </c>
      <c r="E5916" s="339">
        <v>283945</v>
      </c>
      <c r="F5916" s="194">
        <v>1</v>
      </c>
      <c r="G5916" s="194">
        <v>1</v>
      </c>
      <c r="H5916" s="194" t="s">
        <v>10119</v>
      </c>
      <c r="I5916" s="194">
        <f t="shared" si="276"/>
        <v>0</v>
      </c>
      <c r="J5916" s="116" t="s">
        <v>10120</v>
      </c>
      <c r="K5916" s="197" t="s">
        <v>16568</v>
      </c>
      <c r="L5916" s="197">
        <v>45917</v>
      </c>
      <c r="M5916" s="197" t="s">
        <v>17096</v>
      </c>
      <c r="N5916" s="197">
        <v>45989</v>
      </c>
      <c r="O5916" s="388">
        <f t="shared" si="277"/>
        <v>283945</v>
      </c>
      <c r="P5916" s="339">
        <f t="shared" si="278"/>
        <v>0</v>
      </c>
    </row>
    <row r="5917" spans="1:16" hidden="1" x14ac:dyDescent="0.25">
      <c r="A5917" s="116">
        <v>144266</v>
      </c>
      <c r="B5917" s="116">
        <v>9</v>
      </c>
      <c r="C5917" s="116">
        <v>1518100520</v>
      </c>
      <c r="D5917" s="116" t="s">
        <v>8368</v>
      </c>
      <c r="E5917" s="339">
        <v>642267</v>
      </c>
      <c r="F5917" s="194">
        <v>1</v>
      </c>
      <c r="G5917" s="194">
        <v>1</v>
      </c>
      <c r="H5917" s="194" t="s">
        <v>10119</v>
      </c>
      <c r="I5917" s="194">
        <f t="shared" si="276"/>
        <v>0</v>
      </c>
      <c r="J5917" s="116" t="s">
        <v>10120</v>
      </c>
      <c r="K5917" s="197" t="s">
        <v>16568</v>
      </c>
      <c r="L5917" s="197">
        <v>45917</v>
      </c>
      <c r="M5917" s="197"/>
      <c r="N5917" s="197">
        <v>45917</v>
      </c>
      <c r="O5917" s="388">
        <f t="shared" si="277"/>
        <v>642267</v>
      </c>
      <c r="P5917" s="339">
        <f t="shared" si="278"/>
        <v>0</v>
      </c>
    </row>
    <row r="5918" spans="1:16" hidden="1" x14ac:dyDescent="0.25">
      <c r="A5918" s="116">
        <v>144266</v>
      </c>
      <c r="B5918" s="116">
        <v>8</v>
      </c>
      <c r="C5918" s="116">
        <v>1518103520</v>
      </c>
      <c r="D5918" s="116" t="s">
        <v>10364</v>
      </c>
      <c r="E5918" s="339">
        <v>115800</v>
      </c>
      <c r="F5918" s="194">
        <v>12</v>
      </c>
      <c r="G5918" s="194">
        <v>12</v>
      </c>
      <c r="H5918" s="194" t="s">
        <v>10119</v>
      </c>
      <c r="I5918" s="194">
        <f t="shared" si="276"/>
        <v>0</v>
      </c>
      <c r="J5918" s="116" t="s">
        <v>10120</v>
      </c>
      <c r="K5918" s="197" t="s">
        <v>16568</v>
      </c>
      <c r="L5918" s="197">
        <v>45917</v>
      </c>
      <c r="M5918" s="197"/>
      <c r="N5918" s="197">
        <v>45917</v>
      </c>
      <c r="O5918" s="388">
        <f t="shared" si="277"/>
        <v>9650</v>
      </c>
      <c r="P5918" s="339">
        <f t="shared" si="278"/>
        <v>0</v>
      </c>
    </row>
    <row r="5919" spans="1:16" hidden="1" x14ac:dyDescent="0.25">
      <c r="A5919" s="116">
        <v>144266</v>
      </c>
      <c r="B5919" s="116">
        <v>12</v>
      </c>
      <c r="C5919" s="116">
        <v>1519101020</v>
      </c>
      <c r="D5919" s="116" t="s">
        <v>11296</v>
      </c>
      <c r="E5919" s="339">
        <v>165174</v>
      </c>
      <c r="F5919" s="194">
        <v>1</v>
      </c>
      <c r="G5919" s="194">
        <v>1</v>
      </c>
      <c r="H5919" s="194" t="s">
        <v>10119</v>
      </c>
      <c r="I5919" s="194">
        <f t="shared" si="276"/>
        <v>0</v>
      </c>
      <c r="J5919" s="116" t="s">
        <v>10120</v>
      </c>
      <c r="K5919" s="197" t="s">
        <v>16568</v>
      </c>
      <c r="L5919" s="197">
        <v>45917</v>
      </c>
      <c r="M5919" s="197"/>
      <c r="N5919" s="197">
        <v>45917</v>
      </c>
      <c r="O5919" s="388">
        <f t="shared" si="277"/>
        <v>165174</v>
      </c>
      <c r="P5919" s="339">
        <f t="shared" si="278"/>
        <v>0</v>
      </c>
    </row>
    <row r="5920" spans="1:16" hidden="1" x14ac:dyDescent="0.25">
      <c r="A5920" s="116">
        <v>144266</v>
      </c>
      <c r="B5920" s="116">
        <v>13</v>
      </c>
      <c r="C5920" s="116">
        <v>1519106180</v>
      </c>
      <c r="D5920" s="116" t="s">
        <v>7913</v>
      </c>
      <c r="E5920" s="339">
        <v>205906</v>
      </c>
      <c r="F5920" s="194">
        <v>1</v>
      </c>
      <c r="G5920" s="194">
        <v>1</v>
      </c>
      <c r="H5920" s="194" t="s">
        <v>10119</v>
      </c>
      <c r="I5920" s="194">
        <f t="shared" si="276"/>
        <v>0</v>
      </c>
      <c r="J5920" s="116" t="s">
        <v>10120</v>
      </c>
      <c r="K5920" s="197" t="s">
        <v>16568</v>
      </c>
      <c r="L5920" s="197">
        <v>45917</v>
      </c>
      <c r="M5920" s="197"/>
      <c r="N5920" s="197">
        <v>45917</v>
      </c>
      <c r="O5920" s="388">
        <f t="shared" si="277"/>
        <v>205906</v>
      </c>
      <c r="P5920" s="339">
        <f t="shared" si="278"/>
        <v>0</v>
      </c>
    </row>
    <row r="5921" spans="1:16" hidden="1" x14ac:dyDescent="0.25">
      <c r="A5921" s="116">
        <v>144266</v>
      </c>
      <c r="B5921" s="116">
        <v>11</v>
      </c>
      <c r="C5921" s="116">
        <v>1522101310</v>
      </c>
      <c r="D5921" s="116" t="s">
        <v>8037</v>
      </c>
      <c r="E5921" s="339">
        <v>29600</v>
      </c>
      <c r="F5921" s="194">
        <v>4</v>
      </c>
      <c r="G5921" s="194">
        <v>4</v>
      </c>
      <c r="H5921" s="194" t="s">
        <v>10119</v>
      </c>
      <c r="I5921" s="194">
        <f t="shared" si="276"/>
        <v>0</v>
      </c>
      <c r="J5921" s="116" t="s">
        <v>10120</v>
      </c>
      <c r="K5921" s="197" t="s">
        <v>16568</v>
      </c>
      <c r="L5921" s="197">
        <v>45917</v>
      </c>
      <c r="M5921" s="197"/>
      <c r="N5921" s="197">
        <v>45917</v>
      </c>
      <c r="O5921" s="388">
        <f t="shared" si="277"/>
        <v>7400</v>
      </c>
      <c r="P5921" s="339">
        <f t="shared" si="278"/>
        <v>0</v>
      </c>
    </row>
    <row r="5922" spans="1:16" hidden="1" x14ac:dyDescent="0.25">
      <c r="A5922" s="116">
        <v>144266</v>
      </c>
      <c r="B5922" s="116">
        <v>14</v>
      </c>
      <c r="C5922" s="116">
        <v>1534100260</v>
      </c>
      <c r="D5922" s="116" t="s">
        <v>15017</v>
      </c>
      <c r="E5922" s="339">
        <v>263793</v>
      </c>
      <c r="F5922" s="194">
        <v>1</v>
      </c>
      <c r="G5922" s="194">
        <v>1</v>
      </c>
      <c r="H5922" s="194" t="s">
        <v>10119</v>
      </c>
      <c r="I5922" s="194">
        <f t="shared" si="276"/>
        <v>0</v>
      </c>
      <c r="J5922" s="116" t="s">
        <v>10120</v>
      </c>
      <c r="K5922" s="197" t="s">
        <v>16568</v>
      </c>
      <c r="L5922" s="197">
        <v>45917</v>
      </c>
      <c r="M5922" s="197"/>
      <c r="N5922" s="197">
        <v>45917</v>
      </c>
      <c r="O5922" s="388">
        <f t="shared" si="277"/>
        <v>263793</v>
      </c>
      <c r="P5922" s="339">
        <f t="shared" si="278"/>
        <v>0</v>
      </c>
    </row>
    <row r="5923" spans="1:16" hidden="1" x14ac:dyDescent="0.25">
      <c r="A5923" s="116">
        <v>144266</v>
      </c>
      <c r="B5923" s="116">
        <v>2</v>
      </c>
      <c r="C5923" s="116">
        <v>1810104080</v>
      </c>
      <c r="D5923" s="116" t="s">
        <v>16202</v>
      </c>
      <c r="E5923" s="339">
        <v>8107.52</v>
      </c>
      <c r="F5923" s="194">
        <v>8</v>
      </c>
      <c r="G5923" s="194">
        <v>8</v>
      </c>
      <c r="H5923" s="194" t="s">
        <v>10119</v>
      </c>
      <c r="I5923" s="194">
        <f t="shared" si="276"/>
        <v>0</v>
      </c>
      <c r="J5923" s="116" t="s">
        <v>10120</v>
      </c>
      <c r="K5923" s="197" t="s">
        <v>16568</v>
      </c>
      <c r="L5923" s="197">
        <v>45917</v>
      </c>
      <c r="M5923" s="197"/>
      <c r="N5923" s="197">
        <v>45917</v>
      </c>
      <c r="O5923" s="388">
        <f t="shared" si="277"/>
        <v>1013.44</v>
      </c>
      <c r="P5923" s="339">
        <f t="shared" si="278"/>
        <v>0</v>
      </c>
    </row>
    <row r="5924" spans="1:16" hidden="1" x14ac:dyDescent="0.25">
      <c r="A5924" s="116">
        <v>144266</v>
      </c>
      <c r="B5924" s="116">
        <v>16</v>
      </c>
      <c r="C5924" s="116">
        <v>1810104100</v>
      </c>
      <c r="D5924" s="116" t="s">
        <v>17481</v>
      </c>
      <c r="E5924" s="339">
        <v>1227</v>
      </c>
      <c r="F5924" s="194">
        <v>1</v>
      </c>
      <c r="G5924" s="194">
        <v>1</v>
      </c>
      <c r="H5924" s="194" t="s">
        <v>10119</v>
      </c>
      <c r="I5924" s="194">
        <f t="shared" si="276"/>
        <v>0</v>
      </c>
      <c r="J5924" s="116" t="s">
        <v>10120</v>
      </c>
      <c r="K5924" s="197" t="s">
        <v>16568</v>
      </c>
      <c r="L5924" s="197">
        <v>45917</v>
      </c>
      <c r="M5924" s="197"/>
      <c r="N5924" s="197">
        <v>45917</v>
      </c>
      <c r="O5924" s="388">
        <f t="shared" si="277"/>
        <v>1227</v>
      </c>
      <c r="P5924" s="339">
        <f t="shared" si="278"/>
        <v>0</v>
      </c>
    </row>
    <row r="5925" spans="1:16" hidden="1" x14ac:dyDescent="0.25">
      <c r="A5925" s="116">
        <v>144266</v>
      </c>
      <c r="B5925" s="116">
        <v>3</v>
      </c>
      <c r="C5925" s="116">
        <v>1810104270</v>
      </c>
      <c r="D5925" s="116" t="s">
        <v>17597</v>
      </c>
      <c r="E5925" s="339">
        <v>61282.44</v>
      </c>
      <c r="F5925" s="194">
        <v>12</v>
      </c>
      <c r="G5925" s="194">
        <v>12</v>
      </c>
      <c r="H5925" s="194" t="s">
        <v>10119</v>
      </c>
      <c r="I5925" s="194">
        <f t="shared" si="276"/>
        <v>0</v>
      </c>
      <c r="J5925" s="116" t="s">
        <v>10120</v>
      </c>
      <c r="K5925" s="197" t="s">
        <v>16568</v>
      </c>
      <c r="L5925" s="197">
        <v>45917</v>
      </c>
      <c r="M5925" s="197"/>
      <c r="N5925" s="197">
        <v>45917</v>
      </c>
      <c r="O5925" s="388">
        <f t="shared" si="277"/>
        <v>5106.87</v>
      </c>
      <c r="P5925" s="339">
        <f t="shared" si="278"/>
        <v>0</v>
      </c>
    </row>
    <row r="5926" spans="1:16" hidden="1" x14ac:dyDescent="0.25">
      <c r="A5926" s="116">
        <v>144266</v>
      </c>
      <c r="B5926" s="116">
        <v>15</v>
      </c>
      <c r="C5926" s="116">
        <v>1810105200</v>
      </c>
      <c r="D5926" s="116" t="s">
        <v>11378</v>
      </c>
      <c r="E5926" s="339">
        <v>346</v>
      </c>
      <c r="F5926" s="194">
        <v>1</v>
      </c>
      <c r="G5926" s="194">
        <v>1</v>
      </c>
      <c r="H5926" s="194" t="s">
        <v>10119</v>
      </c>
      <c r="I5926" s="194">
        <f t="shared" si="276"/>
        <v>0</v>
      </c>
      <c r="J5926" s="116" t="s">
        <v>10120</v>
      </c>
      <c r="K5926" s="197" t="s">
        <v>16568</v>
      </c>
      <c r="L5926" s="197">
        <v>45917</v>
      </c>
      <c r="M5926" s="197"/>
      <c r="N5926" s="197">
        <v>45917</v>
      </c>
      <c r="O5926" s="388">
        <f t="shared" si="277"/>
        <v>346</v>
      </c>
      <c r="P5926" s="339">
        <f t="shared" si="278"/>
        <v>0</v>
      </c>
    </row>
    <row r="5927" spans="1:16" hidden="1" x14ac:dyDescent="0.25">
      <c r="A5927" s="116">
        <v>144266</v>
      </c>
      <c r="B5927" s="116">
        <v>4</v>
      </c>
      <c r="C5927" s="116">
        <v>1810105400</v>
      </c>
      <c r="D5927" s="116" t="s">
        <v>17650</v>
      </c>
      <c r="E5927" s="339">
        <v>39480</v>
      </c>
      <c r="F5927" s="194">
        <v>12</v>
      </c>
      <c r="G5927" s="194">
        <v>12</v>
      </c>
      <c r="H5927" s="194" t="s">
        <v>10119</v>
      </c>
      <c r="I5927" s="194">
        <f t="shared" si="276"/>
        <v>0</v>
      </c>
      <c r="J5927" s="116" t="s">
        <v>10120</v>
      </c>
      <c r="K5927" s="197" t="s">
        <v>16568</v>
      </c>
      <c r="L5927" s="197">
        <v>45917</v>
      </c>
      <c r="M5927" s="197"/>
      <c r="N5927" s="197">
        <v>45923</v>
      </c>
      <c r="O5927" s="388">
        <f t="shared" si="277"/>
        <v>3290</v>
      </c>
      <c r="P5927" s="339">
        <f t="shared" si="278"/>
        <v>0</v>
      </c>
    </row>
    <row r="5928" spans="1:16" hidden="1" x14ac:dyDescent="0.25">
      <c r="A5928" s="116">
        <v>144267</v>
      </c>
      <c r="B5928" s="116">
        <v>1</v>
      </c>
      <c r="C5928" s="116">
        <v>1022103750</v>
      </c>
      <c r="D5928" s="116" t="s">
        <v>8803</v>
      </c>
      <c r="E5928" s="339">
        <v>198001.44</v>
      </c>
      <c r="F5928" s="194">
        <v>7</v>
      </c>
      <c r="G5928" s="194">
        <v>7</v>
      </c>
      <c r="H5928" s="194" t="s">
        <v>10119</v>
      </c>
      <c r="I5928" s="194">
        <f t="shared" si="276"/>
        <v>0</v>
      </c>
      <c r="J5928" s="116" t="s">
        <v>10120</v>
      </c>
      <c r="K5928" s="197" t="s">
        <v>10121</v>
      </c>
      <c r="L5928" s="197">
        <v>45917</v>
      </c>
      <c r="M5928" s="197"/>
      <c r="N5928" s="197">
        <v>45917</v>
      </c>
      <c r="O5928" s="388">
        <f t="shared" si="277"/>
        <v>28285.920000000002</v>
      </c>
      <c r="P5928" s="339">
        <f t="shared" si="278"/>
        <v>0</v>
      </c>
    </row>
    <row r="5929" spans="1:16" hidden="1" x14ac:dyDescent="0.25">
      <c r="A5929" s="116">
        <v>144496</v>
      </c>
      <c r="B5929" s="116">
        <v>1</v>
      </c>
      <c r="C5929" s="116">
        <v>1322100470</v>
      </c>
      <c r="D5929" s="116" t="s">
        <v>9030</v>
      </c>
      <c r="E5929" s="339">
        <v>507200</v>
      </c>
      <c r="F5929" s="194">
        <v>4</v>
      </c>
      <c r="G5929" s="194">
        <v>4</v>
      </c>
      <c r="H5929" s="194" t="s">
        <v>10119</v>
      </c>
      <c r="I5929" s="194">
        <f t="shared" si="276"/>
        <v>0</v>
      </c>
      <c r="J5929" s="116" t="s">
        <v>10120</v>
      </c>
      <c r="K5929" s="197" t="s">
        <v>17872</v>
      </c>
      <c r="L5929" s="197">
        <v>45923</v>
      </c>
      <c r="M5929" s="197" t="s">
        <v>16578</v>
      </c>
      <c r="N5929" s="197">
        <v>45923</v>
      </c>
      <c r="O5929" s="388">
        <f t="shared" si="277"/>
        <v>126800</v>
      </c>
      <c r="P5929" s="339">
        <f t="shared" si="278"/>
        <v>0</v>
      </c>
    </row>
    <row r="5930" spans="1:16" hidden="1" x14ac:dyDescent="0.25">
      <c r="A5930" s="116">
        <v>144496</v>
      </c>
      <c r="B5930" s="116">
        <v>10</v>
      </c>
      <c r="C5930" s="116">
        <v>1512102040</v>
      </c>
      <c r="D5930" s="116" t="s">
        <v>17497</v>
      </c>
      <c r="E5930" s="339">
        <v>67200</v>
      </c>
      <c r="F5930" s="194">
        <v>24</v>
      </c>
      <c r="G5930" s="194">
        <v>24</v>
      </c>
      <c r="H5930" s="194" t="s">
        <v>10119</v>
      </c>
      <c r="I5930" s="194">
        <f t="shared" si="276"/>
        <v>0</v>
      </c>
      <c r="J5930" s="116" t="s">
        <v>10120</v>
      </c>
      <c r="K5930" s="197" t="s">
        <v>17872</v>
      </c>
      <c r="L5930" s="197">
        <v>45923</v>
      </c>
      <c r="M5930" s="197"/>
      <c r="N5930" s="197">
        <v>45923</v>
      </c>
      <c r="O5930" s="388">
        <f t="shared" si="277"/>
        <v>2800</v>
      </c>
      <c r="P5930" s="339">
        <f t="shared" si="278"/>
        <v>0</v>
      </c>
    </row>
    <row r="5931" spans="1:16" hidden="1" x14ac:dyDescent="0.25">
      <c r="A5931" s="116">
        <v>144496</v>
      </c>
      <c r="B5931" s="116">
        <v>14</v>
      </c>
      <c r="C5931" s="116">
        <v>1512102870</v>
      </c>
      <c r="D5931" s="116" t="s">
        <v>17504</v>
      </c>
      <c r="E5931" s="339">
        <v>14907.84</v>
      </c>
      <c r="F5931" s="194">
        <v>48</v>
      </c>
      <c r="G5931" s="194">
        <v>48</v>
      </c>
      <c r="H5931" s="194" t="s">
        <v>10119</v>
      </c>
      <c r="I5931" s="194">
        <f t="shared" si="276"/>
        <v>0</v>
      </c>
      <c r="J5931" s="116" t="s">
        <v>10120</v>
      </c>
      <c r="K5931" s="197" t="s">
        <v>17872</v>
      </c>
      <c r="L5931" s="197">
        <v>45923</v>
      </c>
      <c r="M5931" s="197"/>
      <c r="N5931" s="197">
        <v>45923</v>
      </c>
      <c r="O5931" s="388">
        <f t="shared" si="277"/>
        <v>310.58</v>
      </c>
      <c r="P5931" s="339">
        <f t="shared" si="278"/>
        <v>0</v>
      </c>
    </row>
    <row r="5932" spans="1:16" hidden="1" x14ac:dyDescent="0.25">
      <c r="A5932" s="116">
        <v>144496</v>
      </c>
      <c r="B5932" s="116">
        <v>3</v>
      </c>
      <c r="C5932" s="116">
        <v>1516101650</v>
      </c>
      <c r="D5932" s="116" t="s">
        <v>10379</v>
      </c>
      <c r="E5932" s="339">
        <v>13840</v>
      </c>
      <c r="F5932" s="194">
        <v>8</v>
      </c>
      <c r="G5932" s="194">
        <v>8</v>
      </c>
      <c r="H5932" s="194" t="s">
        <v>10119</v>
      </c>
      <c r="I5932" s="194">
        <f t="shared" si="276"/>
        <v>0</v>
      </c>
      <c r="J5932" s="116" t="s">
        <v>10120</v>
      </c>
      <c r="K5932" s="197" t="s">
        <v>17872</v>
      </c>
      <c r="L5932" s="197">
        <v>45923</v>
      </c>
      <c r="M5932" s="197"/>
      <c r="N5932" s="197">
        <v>45923</v>
      </c>
      <c r="O5932" s="388">
        <f t="shared" si="277"/>
        <v>1730</v>
      </c>
      <c r="P5932" s="339">
        <f t="shared" si="278"/>
        <v>0</v>
      </c>
    </row>
    <row r="5933" spans="1:16" hidden="1" x14ac:dyDescent="0.25">
      <c r="A5933" s="116">
        <v>144496</v>
      </c>
      <c r="B5933" s="116">
        <v>13</v>
      </c>
      <c r="C5933" s="116">
        <v>1519103800</v>
      </c>
      <c r="D5933" s="116" t="s">
        <v>11300</v>
      </c>
      <c r="E5933" s="339">
        <v>698378.68</v>
      </c>
      <c r="F5933" s="194">
        <v>4</v>
      </c>
      <c r="G5933" s="194">
        <v>4</v>
      </c>
      <c r="H5933" s="194" t="s">
        <v>10119</v>
      </c>
      <c r="I5933" s="194">
        <f t="shared" si="276"/>
        <v>0</v>
      </c>
      <c r="J5933" s="116" t="s">
        <v>10120</v>
      </c>
      <c r="K5933" s="197" t="s">
        <v>17872</v>
      </c>
      <c r="L5933" s="197">
        <v>45923</v>
      </c>
      <c r="M5933" s="197"/>
      <c r="N5933" s="197">
        <v>45923</v>
      </c>
      <c r="O5933" s="388">
        <f t="shared" si="277"/>
        <v>174594.67</v>
      </c>
      <c r="P5933" s="339">
        <f t="shared" si="278"/>
        <v>0</v>
      </c>
    </row>
    <row r="5934" spans="1:16" hidden="1" x14ac:dyDescent="0.25">
      <c r="A5934" s="116">
        <v>144496</v>
      </c>
      <c r="B5934" s="116">
        <v>7</v>
      </c>
      <c r="C5934" s="116">
        <v>1519106720</v>
      </c>
      <c r="D5934" s="116" t="s">
        <v>10132</v>
      </c>
      <c r="E5934" s="339">
        <v>566435</v>
      </c>
      <c r="F5934" s="194">
        <v>2</v>
      </c>
      <c r="G5934" s="194">
        <v>2</v>
      </c>
      <c r="H5934" s="194" t="s">
        <v>10119</v>
      </c>
      <c r="I5934" s="194">
        <f t="shared" si="276"/>
        <v>0</v>
      </c>
      <c r="J5934" s="116" t="s">
        <v>10120</v>
      </c>
      <c r="K5934" s="197" t="s">
        <v>17872</v>
      </c>
      <c r="L5934" s="197">
        <v>45923</v>
      </c>
      <c r="M5934" s="197"/>
      <c r="N5934" s="197">
        <v>45923</v>
      </c>
      <c r="O5934" s="388">
        <f t="shared" si="277"/>
        <v>283217.5</v>
      </c>
      <c r="P5934" s="339">
        <f t="shared" si="278"/>
        <v>0</v>
      </c>
    </row>
    <row r="5935" spans="1:16" hidden="1" x14ac:dyDescent="0.25">
      <c r="A5935" s="116">
        <v>144496</v>
      </c>
      <c r="B5935" s="116">
        <v>8</v>
      </c>
      <c r="C5935" s="116">
        <v>1519106730</v>
      </c>
      <c r="D5935" s="116" t="s">
        <v>15385</v>
      </c>
      <c r="E5935" s="339">
        <v>1243099</v>
      </c>
      <c r="F5935" s="194">
        <v>2</v>
      </c>
      <c r="G5935" s="194">
        <v>2</v>
      </c>
      <c r="H5935" s="194" t="s">
        <v>10119</v>
      </c>
      <c r="I5935" s="194">
        <f t="shared" si="276"/>
        <v>0</v>
      </c>
      <c r="J5935" s="116" t="s">
        <v>10120</v>
      </c>
      <c r="K5935" s="197" t="s">
        <v>17872</v>
      </c>
      <c r="L5935" s="197">
        <v>45923</v>
      </c>
      <c r="M5935" s="197"/>
      <c r="N5935" s="197">
        <v>45923</v>
      </c>
      <c r="O5935" s="388">
        <f t="shared" si="277"/>
        <v>621549.5</v>
      </c>
      <c r="P5935" s="339">
        <f t="shared" si="278"/>
        <v>0</v>
      </c>
    </row>
    <row r="5936" spans="1:16" hidden="1" x14ac:dyDescent="0.25">
      <c r="A5936" s="116">
        <v>144496</v>
      </c>
      <c r="B5936" s="116">
        <v>17</v>
      </c>
      <c r="C5936" s="116">
        <v>1519110860</v>
      </c>
      <c r="D5936" s="116" t="s">
        <v>15991</v>
      </c>
      <c r="E5936" s="339">
        <v>189348</v>
      </c>
      <c r="F5936" s="194">
        <v>4</v>
      </c>
      <c r="G5936" s="194">
        <v>4</v>
      </c>
      <c r="H5936" s="194" t="s">
        <v>10119</v>
      </c>
      <c r="I5936" s="194">
        <f t="shared" si="276"/>
        <v>0</v>
      </c>
      <c r="J5936" s="116" t="s">
        <v>10120</v>
      </c>
      <c r="K5936" s="197" t="s">
        <v>17872</v>
      </c>
      <c r="L5936" s="197">
        <v>45923</v>
      </c>
      <c r="M5936" s="197" t="s">
        <v>16577</v>
      </c>
      <c r="N5936" s="197">
        <v>45923</v>
      </c>
      <c r="O5936" s="388">
        <f t="shared" si="277"/>
        <v>47337</v>
      </c>
      <c r="P5936" s="339">
        <f t="shared" si="278"/>
        <v>0</v>
      </c>
    </row>
    <row r="5937" spans="1:16" hidden="1" x14ac:dyDescent="0.25">
      <c r="A5937" s="116">
        <v>144496</v>
      </c>
      <c r="B5937" s="116">
        <v>9</v>
      </c>
      <c r="C5937" s="116">
        <v>1522100070</v>
      </c>
      <c r="D5937" s="116" t="s">
        <v>10843</v>
      </c>
      <c r="E5937" s="339">
        <v>581951.5</v>
      </c>
      <c r="F5937" s="194">
        <v>2</v>
      </c>
      <c r="G5937" s="194">
        <v>2</v>
      </c>
      <c r="H5937" s="194" t="s">
        <v>10119</v>
      </c>
      <c r="I5937" s="194">
        <f t="shared" si="276"/>
        <v>0</v>
      </c>
      <c r="J5937" s="116" t="s">
        <v>10120</v>
      </c>
      <c r="K5937" s="197" t="s">
        <v>17872</v>
      </c>
      <c r="L5937" s="197">
        <v>45923</v>
      </c>
      <c r="M5937" s="197"/>
      <c r="N5937" s="197">
        <v>45923</v>
      </c>
      <c r="O5937" s="388">
        <f t="shared" si="277"/>
        <v>290975.75</v>
      </c>
      <c r="P5937" s="339">
        <f t="shared" si="278"/>
        <v>0</v>
      </c>
    </row>
    <row r="5938" spans="1:16" hidden="1" x14ac:dyDescent="0.25">
      <c r="A5938" s="116">
        <v>144496</v>
      </c>
      <c r="B5938" s="116">
        <v>2</v>
      </c>
      <c r="C5938" s="116">
        <v>1522102130</v>
      </c>
      <c r="D5938" s="116" t="s">
        <v>11527</v>
      </c>
      <c r="E5938" s="339">
        <v>1859.28</v>
      </c>
      <c r="F5938" s="194">
        <v>6</v>
      </c>
      <c r="G5938" s="194">
        <v>6</v>
      </c>
      <c r="H5938" s="194" t="s">
        <v>10119</v>
      </c>
      <c r="I5938" s="194">
        <f t="shared" si="276"/>
        <v>0</v>
      </c>
      <c r="J5938" s="116" t="s">
        <v>10120</v>
      </c>
      <c r="K5938" s="197" t="s">
        <v>17872</v>
      </c>
      <c r="L5938" s="197">
        <v>45923</v>
      </c>
      <c r="M5938" s="197"/>
      <c r="N5938" s="197">
        <v>45923</v>
      </c>
      <c r="O5938" s="388">
        <f t="shared" si="277"/>
        <v>309.88</v>
      </c>
      <c r="P5938" s="339">
        <f t="shared" si="278"/>
        <v>0</v>
      </c>
    </row>
    <row r="5939" spans="1:16" hidden="1" x14ac:dyDescent="0.25">
      <c r="A5939" s="116">
        <v>144496</v>
      </c>
      <c r="B5939" s="116">
        <v>4</v>
      </c>
      <c r="C5939" s="116">
        <v>1524102320</v>
      </c>
      <c r="D5939" s="116" t="s">
        <v>7590</v>
      </c>
      <c r="E5939" s="339">
        <v>188574.48</v>
      </c>
      <c r="F5939" s="194">
        <v>6</v>
      </c>
      <c r="G5939" s="194">
        <v>6</v>
      </c>
      <c r="H5939" s="194" t="s">
        <v>10119</v>
      </c>
      <c r="I5939" s="194">
        <f t="shared" ref="I5939:I6002" si="279">+F5939-G5939</f>
        <v>0</v>
      </c>
      <c r="J5939" s="116" t="s">
        <v>10120</v>
      </c>
      <c r="K5939" s="197" t="s">
        <v>17872</v>
      </c>
      <c r="L5939" s="197">
        <v>45923</v>
      </c>
      <c r="M5939" s="197"/>
      <c r="N5939" s="197">
        <v>45923</v>
      </c>
      <c r="O5939" s="388">
        <f t="shared" ref="O5939:O6002" si="280">+E5939/F5939</f>
        <v>31429.08</v>
      </c>
      <c r="P5939" s="339">
        <f t="shared" ref="P5939:P6002" si="281">+O5939*I5939</f>
        <v>0</v>
      </c>
    </row>
    <row r="5940" spans="1:16" hidden="1" x14ac:dyDescent="0.25">
      <c r="A5940" s="116">
        <v>144496</v>
      </c>
      <c r="B5940" s="116">
        <v>16</v>
      </c>
      <c r="C5940" s="116">
        <v>1553102040</v>
      </c>
      <c r="D5940" s="116" t="s">
        <v>10967</v>
      </c>
      <c r="E5940" s="339">
        <v>680358.84</v>
      </c>
      <c r="F5940" s="194">
        <v>4</v>
      </c>
      <c r="G5940" s="194">
        <v>4</v>
      </c>
      <c r="H5940" s="194" t="s">
        <v>10119</v>
      </c>
      <c r="I5940" s="194">
        <f t="shared" si="279"/>
        <v>0</v>
      </c>
      <c r="J5940" s="116" t="s">
        <v>10120</v>
      </c>
      <c r="K5940" s="197" t="s">
        <v>17872</v>
      </c>
      <c r="L5940" s="197">
        <v>45923</v>
      </c>
      <c r="M5940" s="197"/>
      <c r="N5940" s="197">
        <v>45923</v>
      </c>
      <c r="O5940" s="388">
        <f t="shared" si="280"/>
        <v>170089.71</v>
      </c>
      <c r="P5940" s="339">
        <f t="shared" si="281"/>
        <v>0</v>
      </c>
    </row>
    <row r="5941" spans="1:16" hidden="1" x14ac:dyDescent="0.25">
      <c r="A5941" s="116">
        <v>144496</v>
      </c>
      <c r="B5941" s="116">
        <v>12</v>
      </c>
      <c r="C5941" s="116">
        <v>1810104100</v>
      </c>
      <c r="D5941" s="116" t="s">
        <v>17481</v>
      </c>
      <c r="E5941" s="339">
        <v>12266.4</v>
      </c>
      <c r="F5941" s="194">
        <v>10</v>
      </c>
      <c r="G5941" s="194">
        <v>10</v>
      </c>
      <c r="H5941" s="194" t="s">
        <v>10119</v>
      </c>
      <c r="I5941" s="194">
        <f t="shared" si="279"/>
        <v>0</v>
      </c>
      <c r="J5941" s="116" t="s">
        <v>10120</v>
      </c>
      <c r="K5941" s="197" t="s">
        <v>17872</v>
      </c>
      <c r="L5941" s="197">
        <v>45923</v>
      </c>
      <c r="M5941" s="197"/>
      <c r="N5941" s="197">
        <v>45923</v>
      </c>
      <c r="O5941" s="388">
        <f t="shared" si="280"/>
        <v>1226.6399999999999</v>
      </c>
      <c r="P5941" s="339">
        <f t="shared" si="281"/>
        <v>0</v>
      </c>
    </row>
    <row r="5942" spans="1:16" hidden="1" x14ac:dyDescent="0.25">
      <c r="A5942" s="116">
        <v>144496</v>
      </c>
      <c r="B5942" s="116">
        <v>5</v>
      </c>
      <c r="C5942" s="116">
        <v>1810104130</v>
      </c>
      <c r="D5942" s="116" t="s">
        <v>16203</v>
      </c>
      <c r="E5942" s="339">
        <v>136800</v>
      </c>
      <c r="F5942" s="194">
        <v>36</v>
      </c>
      <c r="G5942" s="194">
        <v>36</v>
      </c>
      <c r="H5942" s="194" t="s">
        <v>10119</v>
      </c>
      <c r="I5942" s="194">
        <f t="shared" si="279"/>
        <v>0</v>
      </c>
      <c r="J5942" s="116" t="s">
        <v>10120</v>
      </c>
      <c r="K5942" s="197" t="s">
        <v>17872</v>
      </c>
      <c r="L5942" s="197">
        <v>45923</v>
      </c>
      <c r="M5942" s="197"/>
      <c r="N5942" s="197">
        <v>45923</v>
      </c>
      <c r="O5942" s="388">
        <f t="shared" si="280"/>
        <v>3800</v>
      </c>
      <c r="P5942" s="339">
        <f t="shared" si="281"/>
        <v>0</v>
      </c>
    </row>
    <row r="5943" spans="1:16" hidden="1" x14ac:dyDescent="0.25">
      <c r="A5943" s="116">
        <v>144496</v>
      </c>
      <c r="B5943" s="116">
        <v>11</v>
      </c>
      <c r="C5943" s="116">
        <v>1810104150</v>
      </c>
      <c r="D5943" s="116" t="s">
        <v>17545</v>
      </c>
      <c r="E5943" s="339">
        <v>42143.199999999997</v>
      </c>
      <c r="F5943" s="194">
        <v>16</v>
      </c>
      <c r="G5943" s="194">
        <v>16</v>
      </c>
      <c r="H5943" s="194" t="s">
        <v>10119</v>
      </c>
      <c r="I5943" s="194">
        <f t="shared" si="279"/>
        <v>0</v>
      </c>
      <c r="J5943" s="116" t="s">
        <v>10120</v>
      </c>
      <c r="K5943" s="197" t="s">
        <v>17872</v>
      </c>
      <c r="L5943" s="197">
        <v>45923</v>
      </c>
      <c r="M5943" s="197"/>
      <c r="N5943" s="197">
        <v>45923</v>
      </c>
      <c r="O5943" s="388">
        <f t="shared" si="280"/>
        <v>2633.95</v>
      </c>
      <c r="P5943" s="339">
        <f t="shared" si="281"/>
        <v>0</v>
      </c>
    </row>
    <row r="5944" spans="1:16" hidden="1" x14ac:dyDescent="0.25">
      <c r="A5944" s="116">
        <v>144496</v>
      </c>
      <c r="B5944" s="116">
        <v>6</v>
      </c>
      <c r="C5944" s="116">
        <v>1810104400</v>
      </c>
      <c r="D5944" s="116" t="s">
        <v>16206</v>
      </c>
      <c r="E5944" s="339">
        <v>325120</v>
      </c>
      <c r="F5944" s="194">
        <v>32</v>
      </c>
      <c r="G5944" s="194">
        <f>28+4</f>
        <v>32</v>
      </c>
      <c r="H5944" s="194" t="s">
        <v>10119</v>
      </c>
      <c r="I5944" s="194">
        <f t="shared" si="279"/>
        <v>0</v>
      </c>
      <c r="J5944" s="116" t="s">
        <v>10120</v>
      </c>
      <c r="K5944" s="197" t="s">
        <v>17872</v>
      </c>
      <c r="L5944" s="197">
        <v>45923</v>
      </c>
      <c r="M5944" s="197" t="s">
        <v>16776</v>
      </c>
      <c r="N5944" s="197">
        <v>45951</v>
      </c>
      <c r="O5944" s="388">
        <f t="shared" si="280"/>
        <v>10160</v>
      </c>
      <c r="P5944" s="339">
        <f t="shared" si="281"/>
        <v>0</v>
      </c>
    </row>
    <row r="5945" spans="1:16" hidden="1" x14ac:dyDescent="0.25">
      <c r="A5945" s="116">
        <v>144496</v>
      </c>
      <c r="B5945" s="116">
        <v>15</v>
      </c>
      <c r="C5945" s="116">
        <v>1810104890</v>
      </c>
      <c r="D5945" s="116" t="s">
        <v>17553</v>
      </c>
      <c r="E5945" s="339">
        <v>22680</v>
      </c>
      <c r="F5945" s="194">
        <v>6</v>
      </c>
      <c r="G5945" s="194">
        <v>6</v>
      </c>
      <c r="H5945" s="194" t="s">
        <v>10119</v>
      </c>
      <c r="I5945" s="194">
        <f t="shared" si="279"/>
        <v>0</v>
      </c>
      <c r="J5945" s="116" t="s">
        <v>10120</v>
      </c>
      <c r="K5945" s="197" t="s">
        <v>17872</v>
      </c>
      <c r="L5945" s="197">
        <v>45923</v>
      </c>
      <c r="M5945" s="197"/>
      <c r="N5945" s="197">
        <v>45923</v>
      </c>
      <c r="O5945" s="388">
        <f t="shared" si="280"/>
        <v>3780</v>
      </c>
      <c r="P5945" s="339">
        <f t="shared" si="281"/>
        <v>0</v>
      </c>
    </row>
    <row r="5946" spans="1:16" hidden="1" x14ac:dyDescent="0.25">
      <c r="A5946" s="116">
        <v>144499</v>
      </c>
      <c r="B5946" s="116">
        <v>3</v>
      </c>
      <c r="C5946" s="116">
        <v>1016101250</v>
      </c>
      <c r="D5946" s="116" t="s">
        <v>11152</v>
      </c>
      <c r="E5946" s="339">
        <v>1863</v>
      </c>
      <c r="F5946" s="194">
        <v>1</v>
      </c>
      <c r="G5946" s="194">
        <v>1</v>
      </c>
      <c r="H5946" s="194" t="s">
        <v>10119</v>
      </c>
      <c r="I5946" s="194">
        <f t="shared" si="279"/>
        <v>0</v>
      </c>
      <c r="J5946" s="116" t="s">
        <v>10120</v>
      </c>
      <c r="K5946" s="197" t="s">
        <v>17872</v>
      </c>
      <c r="L5946" s="197">
        <v>45923</v>
      </c>
      <c r="M5946" s="197"/>
      <c r="N5946" s="197">
        <v>45923</v>
      </c>
      <c r="O5946" s="388">
        <f t="shared" si="280"/>
        <v>1863</v>
      </c>
      <c r="P5946" s="339">
        <f t="shared" si="281"/>
        <v>0</v>
      </c>
    </row>
    <row r="5947" spans="1:16" hidden="1" x14ac:dyDescent="0.25">
      <c r="A5947" s="116">
        <v>144499</v>
      </c>
      <c r="B5947" s="116">
        <v>2</v>
      </c>
      <c r="C5947" s="116">
        <v>1016101760</v>
      </c>
      <c r="D5947" s="116" t="s">
        <v>10968</v>
      </c>
      <c r="E5947" s="339">
        <v>227900</v>
      </c>
      <c r="F5947" s="194">
        <v>1</v>
      </c>
      <c r="G5947" s="194">
        <v>1</v>
      </c>
      <c r="H5947" s="194" t="s">
        <v>10119</v>
      </c>
      <c r="I5947" s="194">
        <f t="shared" si="279"/>
        <v>0</v>
      </c>
      <c r="J5947" s="116" t="s">
        <v>10120</v>
      </c>
      <c r="K5947" s="197" t="s">
        <v>17872</v>
      </c>
      <c r="L5947" s="197">
        <v>45923</v>
      </c>
      <c r="M5947" s="197"/>
      <c r="N5947" s="197">
        <v>45925</v>
      </c>
      <c r="O5947" s="388">
        <f t="shared" si="280"/>
        <v>227900</v>
      </c>
      <c r="P5947" s="339">
        <f t="shared" si="281"/>
        <v>0</v>
      </c>
    </row>
    <row r="5948" spans="1:16" hidden="1" x14ac:dyDescent="0.25">
      <c r="A5948" s="116">
        <v>144499</v>
      </c>
      <c r="B5948" s="116">
        <v>16</v>
      </c>
      <c r="C5948" s="116">
        <v>1019103360</v>
      </c>
      <c r="D5948" s="116" t="s">
        <v>11164</v>
      </c>
      <c r="E5948" s="339">
        <v>87488</v>
      </c>
      <c r="F5948" s="194">
        <v>4</v>
      </c>
      <c r="G5948" s="194">
        <f>2+2</f>
        <v>4</v>
      </c>
      <c r="H5948" s="194" t="s">
        <v>10119</v>
      </c>
      <c r="I5948" s="194">
        <f t="shared" si="279"/>
        <v>0</v>
      </c>
      <c r="J5948" s="116" t="s">
        <v>10120</v>
      </c>
      <c r="K5948" s="197" t="s">
        <v>17872</v>
      </c>
      <c r="L5948" s="197">
        <v>45923</v>
      </c>
      <c r="M5948" s="197" t="s">
        <v>16649</v>
      </c>
      <c r="N5948" s="197">
        <v>45933</v>
      </c>
      <c r="O5948" s="388">
        <f t="shared" si="280"/>
        <v>21872</v>
      </c>
      <c r="P5948" s="339">
        <f t="shared" si="281"/>
        <v>0</v>
      </c>
    </row>
    <row r="5949" spans="1:16" hidden="1" x14ac:dyDescent="0.25">
      <c r="A5949" s="116">
        <v>144499</v>
      </c>
      <c r="B5949" s="116">
        <v>15</v>
      </c>
      <c r="C5949" s="116">
        <v>1029102130</v>
      </c>
      <c r="D5949" s="116" t="s">
        <v>10961</v>
      </c>
      <c r="E5949" s="339">
        <v>149500</v>
      </c>
      <c r="F5949" s="194">
        <v>50</v>
      </c>
      <c r="G5949" s="194">
        <v>50</v>
      </c>
      <c r="H5949" s="194" t="s">
        <v>10119</v>
      </c>
      <c r="I5949" s="194">
        <f t="shared" si="279"/>
        <v>0</v>
      </c>
      <c r="J5949" s="116" t="s">
        <v>10120</v>
      </c>
      <c r="K5949" s="197" t="s">
        <v>17872</v>
      </c>
      <c r="L5949" s="197">
        <v>45923</v>
      </c>
      <c r="M5949" s="197"/>
      <c r="N5949" s="197">
        <v>45923</v>
      </c>
      <c r="O5949" s="388">
        <f t="shared" si="280"/>
        <v>2990</v>
      </c>
      <c r="P5949" s="339">
        <f t="shared" si="281"/>
        <v>0</v>
      </c>
    </row>
    <row r="5950" spans="1:16" hidden="1" x14ac:dyDescent="0.25">
      <c r="A5950" s="116">
        <v>144499</v>
      </c>
      <c r="B5950" s="116">
        <v>17</v>
      </c>
      <c r="C5950" s="116">
        <v>1310106970</v>
      </c>
      <c r="D5950" s="116" t="s">
        <v>11245</v>
      </c>
      <c r="E5950" s="339">
        <v>59800</v>
      </c>
      <c r="F5950" s="194">
        <v>2</v>
      </c>
      <c r="G5950" s="194">
        <v>2</v>
      </c>
      <c r="H5950" s="194" t="s">
        <v>10119</v>
      </c>
      <c r="I5950" s="194">
        <f t="shared" si="279"/>
        <v>0</v>
      </c>
      <c r="J5950" s="116" t="s">
        <v>10120</v>
      </c>
      <c r="K5950" s="197" t="s">
        <v>17872</v>
      </c>
      <c r="L5950" s="197">
        <v>45923</v>
      </c>
      <c r="M5950" s="197"/>
      <c r="N5950" s="197">
        <v>45923</v>
      </c>
      <c r="O5950" s="388">
        <f t="shared" si="280"/>
        <v>29900</v>
      </c>
      <c r="P5950" s="339">
        <f t="shared" si="281"/>
        <v>0</v>
      </c>
    </row>
    <row r="5951" spans="1:16" hidden="1" x14ac:dyDescent="0.25">
      <c r="A5951" s="116">
        <v>144499</v>
      </c>
      <c r="B5951" s="116">
        <v>18</v>
      </c>
      <c r="C5951" s="116">
        <v>1310106980</v>
      </c>
      <c r="D5951" s="116" t="s">
        <v>11246</v>
      </c>
      <c r="E5951" s="339">
        <v>79800</v>
      </c>
      <c r="F5951" s="194">
        <v>2</v>
      </c>
      <c r="G5951" s="194">
        <v>2</v>
      </c>
      <c r="H5951" s="194" t="s">
        <v>10119</v>
      </c>
      <c r="I5951" s="194">
        <f t="shared" si="279"/>
        <v>0</v>
      </c>
      <c r="J5951" s="116" t="s">
        <v>10120</v>
      </c>
      <c r="K5951" s="197" t="s">
        <v>17872</v>
      </c>
      <c r="L5951" s="197">
        <v>45923</v>
      </c>
      <c r="M5951" s="197"/>
      <c r="N5951" s="197">
        <v>45923</v>
      </c>
      <c r="O5951" s="388">
        <f t="shared" si="280"/>
        <v>39900</v>
      </c>
      <c r="P5951" s="339">
        <f t="shared" si="281"/>
        <v>0</v>
      </c>
    </row>
    <row r="5952" spans="1:16" hidden="1" x14ac:dyDescent="0.25">
      <c r="A5952" s="116">
        <v>144499</v>
      </c>
      <c r="B5952" s="116">
        <v>1</v>
      </c>
      <c r="C5952" s="116">
        <v>1519110860</v>
      </c>
      <c r="D5952" s="116" t="s">
        <v>15991</v>
      </c>
      <c r="E5952" s="339">
        <v>189348</v>
      </c>
      <c r="F5952" s="194">
        <v>4</v>
      </c>
      <c r="G5952" s="194">
        <v>4</v>
      </c>
      <c r="H5952" s="194" t="s">
        <v>10119</v>
      </c>
      <c r="I5952" s="194">
        <f t="shared" si="279"/>
        <v>0</v>
      </c>
      <c r="J5952" s="116" t="s">
        <v>10120</v>
      </c>
      <c r="K5952" s="197" t="s">
        <v>17872</v>
      </c>
      <c r="L5952" s="197">
        <v>45923</v>
      </c>
      <c r="M5952" s="197" t="s">
        <v>16577</v>
      </c>
      <c r="N5952" s="197">
        <v>45923</v>
      </c>
      <c r="O5952" s="388">
        <f t="shared" si="280"/>
        <v>47337</v>
      </c>
      <c r="P5952" s="339">
        <f t="shared" si="281"/>
        <v>0</v>
      </c>
    </row>
    <row r="5953" spans="1:16" hidden="1" x14ac:dyDescent="0.25">
      <c r="A5953" s="116">
        <v>144499</v>
      </c>
      <c r="B5953" s="116">
        <v>10</v>
      </c>
      <c r="C5953" s="116">
        <v>1524102270</v>
      </c>
      <c r="D5953" s="116" t="s">
        <v>7602</v>
      </c>
      <c r="E5953" s="339">
        <v>66238</v>
      </c>
      <c r="F5953" s="194">
        <v>1</v>
      </c>
      <c r="G5953" s="194">
        <v>1</v>
      </c>
      <c r="H5953" s="194" t="s">
        <v>10119</v>
      </c>
      <c r="I5953" s="194">
        <f t="shared" si="279"/>
        <v>0</v>
      </c>
      <c r="J5953" s="116" t="s">
        <v>10120</v>
      </c>
      <c r="K5953" s="197" t="s">
        <v>17872</v>
      </c>
      <c r="L5953" s="197">
        <v>45923</v>
      </c>
      <c r="M5953" s="197"/>
      <c r="N5953" s="197">
        <v>45923</v>
      </c>
      <c r="O5953" s="388">
        <f t="shared" si="280"/>
        <v>66238</v>
      </c>
      <c r="P5953" s="339">
        <f t="shared" si="281"/>
        <v>0</v>
      </c>
    </row>
    <row r="5954" spans="1:16" hidden="1" x14ac:dyDescent="0.25">
      <c r="A5954" s="116">
        <v>144499</v>
      </c>
      <c r="B5954" s="116">
        <v>11</v>
      </c>
      <c r="C5954" s="116">
        <v>1524102290</v>
      </c>
      <c r="D5954" s="116" t="s">
        <v>7599</v>
      </c>
      <c r="E5954" s="339">
        <v>108347</v>
      </c>
      <c r="F5954" s="194">
        <v>1</v>
      </c>
      <c r="G5954" s="194">
        <v>1</v>
      </c>
      <c r="H5954" s="194" t="s">
        <v>10119</v>
      </c>
      <c r="I5954" s="194">
        <f t="shared" si="279"/>
        <v>0</v>
      </c>
      <c r="J5954" s="116" t="s">
        <v>10120</v>
      </c>
      <c r="K5954" s="197" t="s">
        <v>17872</v>
      </c>
      <c r="L5954" s="197">
        <v>45923</v>
      </c>
      <c r="M5954" s="197"/>
      <c r="N5954" s="197">
        <v>45923</v>
      </c>
      <c r="O5954" s="388">
        <f t="shared" si="280"/>
        <v>108347</v>
      </c>
      <c r="P5954" s="339">
        <f t="shared" si="281"/>
        <v>0</v>
      </c>
    </row>
    <row r="5955" spans="1:16" hidden="1" x14ac:dyDescent="0.25">
      <c r="A5955" s="116">
        <v>144499</v>
      </c>
      <c r="B5955" s="116">
        <v>13</v>
      </c>
      <c r="C5955" s="116">
        <v>1524102330</v>
      </c>
      <c r="D5955" s="116" t="s">
        <v>7589</v>
      </c>
      <c r="E5955" s="339">
        <v>102563</v>
      </c>
      <c r="F5955" s="194">
        <v>1</v>
      </c>
      <c r="G5955" s="194">
        <v>1</v>
      </c>
      <c r="H5955" s="194" t="s">
        <v>10119</v>
      </c>
      <c r="I5955" s="194">
        <f t="shared" si="279"/>
        <v>0</v>
      </c>
      <c r="J5955" s="116" t="s">
        <v>10120</v>
      </c>
      <c r="K5955" s="197" t="s">
        <v>17872</v>
      </c>
      <c r="L5955" s="197">
        <v>45923</v>
      </c>
      <c r="M5955" s="197"/>
      <c r="N5955" s="197">
        <v>45923</v>
      </c>
      <c r="O5955" s="388">
        <f t="shared" si="280"/>
        <v>102563</v>
      </c>
      <c r="P5955" s="339">
        <f t="shared" si="281"/>
        <v>0</v>
      </c>
    </row>
    <row r="5956" spans="1:16" hidden="1" x14ac:dyDescent="0.25">
      <c r="A5956" s="116">
        <v>144499</v>
      </c>
      <c r="B5956" s="116">
        <v>14</v>
      </c>
      <c r="C5956" s="116">
        <v>1810103930</v>
      </c>
      <c r="D5956" s="116" t="s">
        <v>17552</v>
      </c>
      <c r="E5956" s="339">
        <v>2056.44</v>
      </c>
      <c r="F5956" s="194">
        <v>3</v>
      </c>
      <c r="G5956" s="194">
        <v>3</v>
      </c>
      <c r="H5956" s="194" t="s">
        <v>10119</v>
      </c>
      <c r="I5956" s="194">
        <f t="shared" si="279"/>
        <v>0</v>
      </c>
      <c r="J5956" s="116" t="s">
        <v>10120</v>
      </c>
      <c r="K5956" s="197" t="s">
        <v>17872</v>
      </c>
      <c r="L5956" s="197">
        <v>45923</v>
      </c>
      <c r="M5956" s="197"/>
      <c r="N5956" s="197">
        <v>45923</v>
      </c>
      <c r="O5956" s="388">
        <f t="shared" si="280"/>
        <v>685.48</v>
      </c>
      <c r="P5956" s="339">
        <f t="shared" si="281"/>
        <v>0</v>
      </c>
    </row>
    <row r="5957" spans="1:16" hidden="1" x14ac:dyDescent="0.25">
      <c r="A5957" s="116">
        <v>144499</v>
      </c>
      <c r="B5957" s="116">
        <v>9</v>
      </c>
      <c r="C5957" s="116">
        <v>1810105170</v>
      </c>
      <c r="D5957" s="116" t="s">
        <v>11376</v>
      </c>
      <c r="E5957" s="339">
        <v>31553.4</v>
      </c>
      <c r="F5957" s="194">
        <v>60</v>
      </c>
      <c r="G5957" s="194">
        <v>60</v>
      </c>
      <c r="H5957" s="194" t="s">
        <v>10119</v>
      </c>
      <c r="I5957" s="194">
        <f t="shared" si="279"/>
        <v>0</v>
      </c>
      <c r="J5957" s="116" t="s">
        <v>10120</v>
      </c>
      <c r="K5957" s="197" t="s">
        <v>17872</v>
      </c>
      <c r="L5957" s="197">
        <v>45923</v>
      </c>
      <c r="M5957" s="197"/>
      <c r="N5957" s="197">
        <v>45923</v>
      </c>
      <c r="O5957" s="388">
        <f t="shared" si="280"/>
        <v>525.89</v>
      </c>
      <c r="P5957" s="339">
        <f t="shared" si="281"/>
        <v>0</v>
      </c>
    </row>
    <row r="5958" spans="1:16" hidden="1" x14ac:dyDescent="0.25">
      <c r="A5958" s="116">
        <v>144499</v>
      </c>
      <c r="B5958" s="116">
        <v>8</v>
      </c>
      <c r="C5958" s="116">
        <v>1810105190</v>
      </c>
      <c r="D5958" s="116" t="s">
        <v>10568</v>
      </c>
      <c r="E5958" s="339">
        <v>5980.1</v>
      </c>
      <c r="F5958" s="194">
        <v>10</v>
      </c>
      <c r="G5958" s="194">
        <v>10</v>
      </c>
      <c r="H5958" s="194" t="s">
        <v>10119</v>
      </c>
      <c r="I5958" s="194">
        <f t="shared" si="279"/>
        <v>0</v>
      </c>
      <c r="J5958" s="116" t="s">
        <v>10120</v>
      </c>
      <c r="K5958" s="197" t="s">
        <v>17872</v>
      </c>
      <c r="L5958" s="197">
        <v>45923</v>
      </c>
      <c r="M5958" s="197"/>
      <c r="N5958" s="197">
        <v>45923</v>
      </c>
      <c r="O5958" s="388">
        <f t="shared" si="280"/>
        <v>598.01</v>
      </c>
      <c r="P5958" s="339">
        <f t="shared" si="281"/>
        <v>0</v>
      </c>
    </row>
    <row r="5959" spans="1:16" hidden="1" x14ac:dyDescent="0.25">
      <c r="A5959" s="116">
        <v>144499</v>
      </c>
      <c r="B5959" s="116">
        <v>7</v>
      </c>
      <c r="C5959" s="116">
        <v>1810105200</v>
      </c>
      <c r="D5959" s="116" t="s">
        <v>11378</v>
      </c>
      <c r="E5959" s="339">
        <v>13833.6</v>
      </c>
      <c r="F5959" s="194">
        <v>40</v>
      </c>
      <c r="G5959" s="194">
        <v>40</v>
      </c>
      <c r="H5959" s="194" t="s">
        <v>10119</v>
      </c>
      <c r="I5959" s="194">
        <f t="shared" si="279"/>
        <v>0</v>
      </c>
      <c r="J5959" s="116" t="s">
        <v>10120</v>
      </c>
      <c r="K5959" s="197" t="s">
        <v>17872</v>
      </c>
      <c r="L5959" s="197">
        <v>45923</v>
      </c>
      <c r="M5959" s="197"/>
      <c r="N5959" s="197">
        <v>45923</v>
      </c>
      <c r="O5959" s="388">
        <f t="shared" si="280"/>
        <v>345.84000000000003</v>
      </c>
      <c r="P5959" s="339">
        <f t="shared" si="281"/>
        <v>0</v>
      </c>
    </row>
    <row r="5960" spans="1:16" hidden="1" x14ac:dyDescent="0.25">
      <c r="A5960" s="116">
        <v>144499</v>
      </c>
      <c r="B5960" s="116">
        <v>6</v>
      </c>
      <c r="C5960" s="116">
        <v>1810105210</v>
      </c>
      <c r="D5960" s="116" t="s">
        <v>11379</v>
      </c>
      <c r="E5960" s="339">
        <v>26945.8</v>
      </c>
      <c r="F5960" s="194">
        <v>70</v>
      </c>
      <c r="G5960" s="194">
        <v>70</v>
      </c>
      <c r="H5960" s="194" t="s">
        <v>10119</v>
      </c>
      <c r="I5960" s="194">
        <f t="shared" si="279"/>
        <v>0</v>
      </c>
      <c r="J5960" s="116" t="s">
        <v>10120</v>
      </c>
      <c r="K5960" s="197" t="s">
        <v>17872</v>
      </c>
      <c r="L5960" s="197">
        <v>45923</v>
      </c>
      <c r="M5960" s="197"/>
      <c r="N5960" s="197">
        <v>45923</v>
      </c>
      <c r="O5960" s="388">
        <f t="shared" si="280"/>
        <v>384.94</v>
      </c>
      <c r="P5960" s="339">
        <f t="shared" si="281"/>
        <v>0</v>
      </c>
    </row>
    <row r="5961" spans="1:16" hidden="1" x14ac:dyDescent="0.25">
      <c r="A5961" s="116">
        <v>144499</v>
      </c>
      <c r="B5961" s="116">
        <v>5</v>
      </c>
      <c r="C5961" s="116">
        <v>1810105220</v>
      </c>
      <c r="D5961" s="116" t="s">
        <v>11380</v>
      </c>
      <c r="E5961" s="339">
        <v>24366.400000000001</v>
      </c>
      <c r="F5961" s="194">
        <v>20</v>
      </c>
      <c r="G5961" s="194">
        <v>20</v>
      </c>
      <c r="H5961" s="194" t="s">
        <v>10119</v>
      </c>
      <c r="I5961" s="194">
        <f t="shared" si="279"/>
        <v>0</v>
      </c>
      <c r="J5961" s="116" t="s">
        <v>10120</v>
      </c>
      <c r="K5961" s="197" t="s">
        <v>17872</v>
      </c>
      <c r="L5961" s="197">
        <v>45923</v>
      </c>
      <c r="M5961" s="197"/>
      <c r="N5961" s="197">
        <v>45923</v>
      </c>
      <c r="O5961" s="388">
        <f t="shared" si="280"/>
        <v>1218.3200000000002</v>
      </c>
      <c r="P5961" s="339">
        <f t="shared" si="281"/>
        <v>0</v>
      </c>
    </row>
    <row r="5962" spans="1:16" hidden="1" x14ac:dyDescent="0.25">
      <c r="A5962" s="116">
        <v>144499</v>
      </c>
      <c r="B5962" s="116">
        <v>4</v>
      </c>
      <c r="C5962" s="116">
        <v>1810105230</v>
      </c>
      <c r="D5962" s="116" t="s">
        <v>11381</v>
      </c>
      <c r="E5962" s="339">
        <v>151099</v>
      </c>
      <c r="F5962" s="194">
        <v>50</v>
      </c>
      <c r="G5962" s="194">
        <v>50</v>
      </c>
      <c r="H5962" s="194" t="s">
        <v>10119</v>
      </c>
      <c r="I5962" s="194">
        <f t="shared" si="279"/>
        <v>0</v>
      </c>
      <c r="J5962" s="116" t="s">
        <v>10120</v>
      </c>
      <c r="K5962" s="197" t="s">
        <v>17872</v>
      </c>
      <c r="L5962" s="197">
        <v>45923</v>
      </c>
      <c r="M5962" s="197"/>
      <c r="N5962" s="197">
        <v>45923</v>
      </c>
      <c r="O5962" s="388">
        <f t="shared" si="280"/>
        <v>3021.98</v>
      </c>
      <c r="P5962" s="339">
        <f t="shared" si="281"/>
        <v>0</v>
      </c>
    </row>
    <row r="5963" spans="1:16" hidden="1" x14ac:dyDescent="0.25">
      <c r="A5963" s="116">
        <v>144499</v>
      </c>
      <c r="B5963" s="116">
        <v>12</v>
      </c>
      <c r="C5963" s="116">
        <v>1524102310</v>
      </c>
      <c r="D5963" s="116" t="s">
        <v>7592</v>
      </c>
      <c r="E5963" s="339">
        <v>105767</v>
      </c>
      <c r="F5963" s="194">
        <v>1</v>
      </c>
      <c r="G5963" s="194">
        <v>1</v>
      </c>
      <c r="H5963" s="194" t="s">
        <v>10119</v>
      </c>
      <c r="I5963" s="194">
        <f t="shared" si="279"/>
        <v>0</v>
      </c>
      <c r="J5963" s="116" t="s">
        <v>10120</v>
      </c>
      <c r="K5963" s="197" t="s">
        <v>17872</v>
      </c>
      <c r="L5963" s="197">
        <v>45923</v>
      </c>
      <c r="M5963" s="197" t="s">
        <v>17445</v>
      </c>
      <c r="N5963" s="197">
        <v>46041</v>
      </c>
      <c r="O5963" s="388">
        <f t="shared" si="280"/>
        <v>105767</v>
      </c>
      <c r="P5963" s="339">
        <f t="shared" si="281"/>
        <v>0</v>
      </c>
    </row>
    <row r="5964" spans="1:16" hidden="1" x14ac:dyDescent="0.25">
      <c r="A5964" s="116">
        <v>144500</v>
      </c>
      <c r="B5964" s="116">
        <v>2</v>
      </c>
      <c r="C5964" s="116">
        <v>1011100040</v>
      </c>
      <c r="D5964" s="116" t="s">
        <v>10481</v>
      </c>
      <c r="E5964" s="339">
        <v>29000</v>
      </c>
      <c r="F5964" s="194">
        <v>20</v>
      </c>
      <c r="G5964" s="194">
        <v>20</v>
      </c>
      <c r="H5964" s="194" t="s">
        <v>10119</v>
      </c>
      <c r="I5964" s="194">
        <f t="shared" si="279"/>
        <v>0</v>
      </c>
      <c r="J5964" s="116" t="s">
        <v>10126</v>
      </c>
      <c r="K5964" s="197" t="s">
        <v>15310</v>
      </c>
      <c r="L5964" s="197">
        <v>45923</v>
      </c>
      <c r="M5964" s="197"/>
      <c r="N5964" s="197">
        <v>45923</v>
      </c>
      <c r="O5964" s="388">
        <f t="shared" si="280"/>
        <v>1450</v>
      </c>
      <c r="P5964" s="339">
        <f t="shared" si="281"/>
        <v>0</v>
      </c>
    </row>
    <row r="5965" spans="1:16" hidden="1" x14ac:dyDescent="0.25">
      <c r="A5965" s="116">
        <v>144500</v>
      </c>
      <c r="B5965" s="116">
        <v>1</v>
      </c>
      <c r="C5965" s="116">
        <v>1017102120</v>
      </c>
      <c r="D5965" s="116" t="s">
        <v>10656</v>
      </c>
      <c r="E5965" s="339">
        <v>162000</v>
      </c>
      <c r="F5965" s="194">
        <v>1</v>
      </c>
      <c r="G5965" s="194">
        <v>1</v>
      </c>
      <c r="H5965" s="194" t="s">
        <v>10119</v>
      </c>
      <c r="I5965" s="194">
        <f t="shared" si="279"/>
        <v>0</v>
      </c>
      <c r="J5965" s="116" t="s">
        <v>10126</v>
      </c>
      <c r="K5965" s="197" t="s">
        <v>15310</v>
      </c>
      <c r="L5965" s="197">
        <v>45923</v>
      </c>
      <c r="M5965" s="197"/>
      <c r="N5965" s="197">
        <v>45923</v>
      </c>
      <c r="O5965" s="388">
        <f t="shared" si="280"/>
        <v>162000</v>
      </c>
      <c r="P5965" s="339">
        <f t="shared" si="281"/>
        <v>0</v>
      </c>
    </row>
    <row r="5966" spans="1:16" hidden="1" x14ac:dyDescent="0.25">
      <c r="A5966" s="116">
        <v>144507</v>
      </c>
      <c r="B5966" s="116">
        <v>1</v>
      </c>
      <c r="C5966" s="116">
        <v>1017100180</v>
      </c>
      <c r="D5966" s="116" t="s">
        <v>10494</v>
      </c>
      <c r="E5966" s="339">
        <v>1201924.7</v>
      </c>
      <c r="F5966" s="194">
        <v>10</v>
      </c>
      <c r="G5966" s="194">
        <v>10</v>
      </c>
      <c r="H5966" s="194" t="s">
        <v>10119</v>
      </c>
      <c r="I5966" s="194">
        <f t="shared" si="279"/>
        <v>0</v>
      </c>
      <c r="J5966" s="116" t="s">
        <v>10126</v>
      </c>
      <c r="K5966" s="197" t="s">
        <v>15310</v>
      </c>
      <c r="L5966" s="197">
        <v>45923</v>
      </c>
      <c r="M5966" s="197"/>
      <c r="N5966" s="197">
        <v>45923</v>
      </c>
      <c r="O5966" s="388">
        <f t="shared" si="280"/>
        <v>120192.47</v>
      </c>
      <c r="P5966" s="339">
        <f t="shared" si="281"/>
        <v>0</v>
      </c>
    </row>
    <row r="5967" spans="1:16" hidden="1" x14ac:dyDescent="0.25">
      <c r="A5967" s="116">
        <v>144517</v>
      </c>
      <c r="B5967" s="116">
        <v>1</v>
      </c>
      <c r="C5967" s="116">
        <v>1013100090</v>
      </c>
      <c r="D5967" s="116" t="s">
        <v>11037</v>
      </c>
      <c r="E5967" s="339">
        <v>1049670</v>
      </c>
      <c r="F5967" s="194">
        <v>3</v>
      </c>
      <c r="G5967" s="194">
        <v>3</v>
      </c>
      <c r="H5967" s="194" t="s">
        <v>10119</v>
      </c>
      <c r="I5967" s="194">
        <f t="shared" si="279"/>
        <v>0</v>
      </c>
      <c r="J5967" s="116" t="s">
        <v>10120</v>
      </c>
      <c r="K5967" s="197" t="s">
        <v>15323</v>
      </c>
      <c r="L5967" s="197">
        <v>45923</v>
      </c>
      <c r="M5967" s="197"/>
      <c r="N5967" s="197">
        <v>45923</v>
      </c>
      <c r="O5967" s="388">
        <f t="shared" si="280"/>
        <v>349890</v>
      </c>
      <c r="P5967" s="339">
        <f t="shared" si="281"/>
        <v>0</v>
      </c>
    </row>
    <row r="5968" spans="1:16" hidden="1" x14ac:dyDescent="0.25">
      <c r="A5968" s="116">
        <v>144549</v>
      </c>
      <c r="B5968" s="116">
        <v>10</v>
      </c>
      <c r="C5968" s="116">
        <v>1016100540</v>
      </c>
      <c r="D5968" s="116" t="s">
        <v>11148</v>
      </c>
      <c r="E5968" s="339">
        <v>2740</v>
      </c>
      <c r="F5968" s="194">
        <v>2</v>
      </c>
      <c r="G5968" s="194">
        <v>2</v>
      </c>
      <c r="H5968" s="194" t="s">
        <v>10119</v>
      </c>
      <c r="I5968" s="194">
        <f t="shared" si="279"/>
        <v>0</v>
      </c>
      <c r="J5968" s="116" t="s">
        <v>10120</v>
      </c>
      <c r="K5968" s="197" t="s">
        <v>11711</v>
      </c>
      <c r="L5968" s="197">
        <v>45924</v>
      </c>
      <c r="M5968" s="197"/>
      <c r="N5968" s="197">
        <v>45924</v>
      </c>
      <c r="O5968" s="388">
        <f t="shared" si="280"/>
        <v>1370</v>
      </c>
      <c r="P5968" s="339">
        <f t="shared" si="281"/>
        <v>0</v>
      </c>
    </row>
    <row r="5969" spans="1:16" hidden="1" x14ac:dyDescent="0.25">
      <c r="A5969" s="116">
        <v>144549</v>
      </c>
      <c r="B5969" s="116">
        <v>9</v>
      </c>
      <c r="C5969" s="116">
        <v>1230100160</v>
      </c>
      <c r="D5969" s="116" t="s">
        <v>17469</v>
      </c>
      <c r="E5969" s="339">
        <v>109591.24</v>
      </c>
      <c r="F5969" s="194">
        <v>4</v>
      </c>
      <c r="G5969" s="194">
        <v>4</v>
      </c>
      <c r="H5969" s="194" t="s">
        <v>10119</v>
      </c>
      <c r="I5969" s="194">
        <f t="shared" si="279"/>
        <v>0</v>
      </c>
      <c r="J5969" s="116" t="s">
        <v>10120</v>
      </c>
      <c r="K5969" s="197" t="s">
        <v>11711</v>
      </c>
      <c r="L5969" s="197">
        <v>45924</v>
      </c>
      <c r="M5969" s="197"/>
      <c r="N5969" s="197">
        <v>45924</v>
      </c>
      <c r="O5969" s="388">
        <f t="shared" si="280"/>
        <v>27397.81</v>
      </c>
      <c r="P5969" s="339">
        <f t="shared" si="281"/>
        <v>0</v>
      </c>
    </row>
    <row r="5970" spans="1:16" hidden="1" x14ac:dyDescent="0.25">
      <c r="A5970" s="116">
        <v>144549</v>
      </c>
      <c r="B5970" s="116">
        <v>4</v>
      </c>
      <c r="C5970" s="116">
        <v>1232100530</v>
      </c>
      <c r="D5970" s="116" t="s">
        <v>9587</v>
      </c>
      <c r="E5970" s="339">
        <v>15500</v>
      </c>
      <c r="F5970" s="194">
        <v>1</v>
      </c>
      <c r="G5970" s="194">
        <v>1</v>
      </c>
      <c r="H5970" s="194" t="s">
        <v>10119</v>
      </c>
      <c r="I5970" s="194">
        <f t="shared" si="279"/>
        <v>0</v>
      </c>
      <c r="J5970" s="116" t="s">
        <v>10120</v>
      </c>
      <c r="K5970" s="197" t="s">
        <v>11711</v>
      </c>
      <c r="L5970" s="197">
        <v>45924</v>
      </c>
      <c r="M5970" s="197"/>
      <c r="N5970" s="197">
        <v>45924</v>
      </c>
      <c r="O5970" s="388">
        <f t="shared" si="280"/>
        <v>15500</v>
      </c>
      <c r="P5970" s="339">
        <f t="shared" si="281"/>
        <v>0</v>
      </c>
    </row>
    <row r="5971" spans="1:16" hidden="1" x14ac:dyDescent="0.25">
      <c r="A5971" s="116">
        <v>144549</v>
      </c>
      <c r="B5971" s="116">
        <v>8</v>
      </c>
      <c r="C5971" s="116">
        <v>1232100690</v>
      </c>
      <c r="D5971" s="116" t="s">
        <v>15846</v>
      </c>
      <c r="E5971" s="339">
        <v>43876</v>
      </c>
      <c r="F5971" s="194">
        <v>2</v>
      </c>
      <c r="G5971" s="194">
        <v>2</v>
      </c>
      <c r="H5971" s="194" t="s">
        <v>10119</v>
      </c>
      <c r="I5971" s="194">
        <f t="shared" si="279"/>
        <v>0</v>
      </c>
      <c r="J5971" s="116" t="s">
        <v>10120</v>
      </c>
      <c r="K5971" s="197" t="s">
        <v>11711</v>
      </c>
      <c r="L5971" s="197">
        <v>45924</v>
      </c>
      <c r="M5971" s="197"/>
      <c r="N5971" s="197">
        <v>45945</v>
      </c>
      <c r="O5971" s="388">
        <f t="shared" si="280"/>
        <v>21938</v>
      </c>
      <c r="P5971" s="339">
        <f t="shared" si="281"/>
        <v>0</v>
      </c>
    </row>
    <row r="5972" spans="1:16" hidden="1" x14ac:dyDescent="0.25">
      <c r="A5972" s="116">
        <v>144549</v>
      </c>
      <c r="B5972" s="116">
        <v>7</v>
      </c>
      <c r="C5972" s="116">
        <v>1238100070</v>
      </c>
      <c r="D5972" s="116" t="s">
        <v>17502</v>
      </c>
      <c r="E5972" s="339">
        <v>60996</v>
      </c>
      <c r="F5972" s="194">
        <v>1</v>
      </c>
      <c r="G5972" s="194">
        <v>1</v>
      </c>
      <c r="H5972" s="194" t="s">
        <v>10119</v>
      </c>
      <c r="I5972" s="194">
        <f t="shared" si="279"/>
        <v>0</v>
      </c>
      <c r="J5972" s="116" t="s">
        <v>10120</v>
      </c>
      <c r="K5972" s="197" t="s">
        <v>11711</v>
      </c>
      <c r="L5972" s="197">
        <v>45924</v>
      </c>
      <c r="M5972" s="197"/>
      <c r="N5972" s="197">
        <v>45924</v>
      </c>
      <c r="O5972" s="388">
        <f t="shared" si="280"/>
        <v>60996</v>
      </c>
      <c r="P5972" s="339">
        <f t="shared" si="281"/>
        <v>0</v>
      </c>
    </row>
    <row r="5973" spans="1:16" hidden="1" x14ac:dyDescent="0.25">
      <c r="A5973" s="116">
        <v>144549</v>
      </c>
      <c r="B5973" s="116">
        <v>2</v>
      </c>
      <c r="C5973" s="116">
        <v>1247100030</v>
      </c>
      <c r="D5973" s="116" t="s">
        <v>16591</v>
      </c>
      <c r="E5973" s="339">
        <v>260988.51</v>
      </c>
      <c r="F5973" s="194">
        <v>3</v>
      </c>
      <c r="G5973" s="194">
        <v>3</v>
      </c>
      <c r="H5973" s="194" t="s">
        <v>10119</v>
      </c>
      <c r="I5973" s="194">
        <f t="shared" si="279"/>
        <v>0</v>
      </c>
      <c r="J5973" s="116" t="s">
        <v>10120</v>
      </c>
      <c r="K5973" s="197" t="s">
        <v>11711</v>
      </c>
      <c r="L5973" s="197">
        <v>45924</v>
      </c>
      <c r="M5973" s="197"/>
      <c r="N5973" s="197">
        <v>45924</v>
      </c>
      <c r="O5973" s="388">
        <f t="shared" si="280"/>
        <v>86996.17</v>
      </c>
      <c r="P5973" s="339">
        <f t="shared" si="281"/>
        <v>0</v>
      </c>
    </row>
    <row r="5974" spans="1:16" hidden="1" x14ac:dyDescent="0.25">
      <c r="A5974" s="116">
        <v>144549</v>
      </c>
      <c r="B5974" s="116">
        <v>1</v>
      </c>
      <c r="C5974" s="116">
        <v>1247100050</v>
      </c>
      <c r="D5974" s="116" t="s">
        <v>16590</v>
      </c>
      <c r="E5974" s="339">
        <v>368800</v>
      </c>
      <c r="F5974" s="194">
        <v>4</v>
      </c>
      <c r="G5974" s="194">
        <v>4</v>
      </c>
      <c r="H5974" s="194" t="s">
        <v>10119</v>
      </c>
      <c r="I5974" s="194">
        <f t="shared" si="279"/>
        <v>0</v>
      </c>
      <c r="J5974" s="116" t="s">
        <v>10120</v>
      </c>
      <c r="K5974" s="197" t="s">
        <v>11711</v>
      </c>
      <c r="L5974" s="197">
        <v>45924</v>
      </c>
      <c r="M5974" s="197"/>
      <c r="N5974" s="197">
        <v>45924</v>
      </c>
      <c r="O5974" s="388">
        <f t="shared" si="280"/>
        <v>92200</v>
      </c>
      <c r="P5974" s="339">
        <f t="shared" si="281"/>
        <v>0</v>
      </c>
    </row>
    <row r="5975" spans="1:16" hidden="1" x14ac:dyDescent="0.25">
      <c r="A5975" s="116">
        <v>144549</v>
      </c>
      <c r="B5975" s="116">
        <v>3</v>
      </c>
      <c r="C5975" s="116">
        <v>1247100080</v>
      </c>
      <c r="D5975" s="116" t="s">
        <v>16592</v>
      </c>
      <c r="E5975" s="339">
        <v>126184</v>
      </c>
      <c r="F5975" s="194">
        <v>1</v>
      </c>
      <c r="G5975" s="194">
        <v>1</v>
      </c>
      <c r="H5975" s="194" t="s">
        <v>10119</v>
      </c>
      <c r="I5975" s="194">
        <f t="shared" si="279"/>
        <v>0</v>
      </c>
      <c r="J5975" s="116" t="s">
        <v>10120</v>
      </c>
      <c r="K5975" s="197" t="s">
        <v>11711</v>
      </c>
      <c r="L5975" s="197">
        <v>45924</v>
      </c>
      <c r="M5975" s="197"/>
      <c r="N5975" s="197">
        <v>45924</v>
      </c>
      <c r="O5975" s="388">
        <f t="shared" si="280"/>
        <v>126184</v>
      </c>
      <c r="P5975" s="339">
        <f t="shared" si="281"/>
        <v>0</v>
      </c>
    </row>
    <row r="5976" spans="1:16" hidden="1" x14ac:dyDescent="0.25">
      <c r="A5976" s="116">
        <v>144549</v>
      </c>
      <c r="B5976" s="116">
        <v>6</v>
      </c>
      <c r="C5976" s="116">
        <v>1247100140</v>
      </c>
      <c r="D5976" s="116" t="s">
        <v>15845</v>
      </c>
      <c r="E5976" s="339">
        <v>7632</v>
      </c>
      <c r="F5976" s="194">
        <v>3</v>
      </c>
      <c r="G5976" s="194">
        <v>3</v>
      </c>
      <c r="H5976" s="194" t="s">
        <v>10119</v>
      </c>
      <c r="I5976" s="194">
        <f t="shared" si="279"/>
        <v>0</v>
      </c>
      <c r="J5976" s="116" t="s">
        <v>10120</v>
      </c>
      <c r="K5976" s="197" t="s">
        <v>11711</v>
      </c>
      <c r="L5976" s="197">
        <v>45924</v>
      </c>
      <c r="M5976" s="197" t="s">
        <v>15274</v>
      </c>
      <c r="N5976" s="197">
        <v>45924</v>
      </c>
      <c r="O5976" s="388">
        <f t="shared" si="280"/>
        <v>2544</v>
      </c>
      <c r="P5976" s="339">
        <f t="shared" si="281"/>
        <v>0</v>
      </c>
    </row>
    <row r="5977" spans="1:16" hidden="1" x14ac:dyDescent="0.25">
      <c r="A5977" s="116">
        <v>144549</v>
      </c>
      <c r="B5977" s="116">
        <v>5</v>
      </c>
      <c r="C5977" s="116">
        <v>1247100280</v>
      </c>
      <c r="D5977" s="116" t="s">
        <v>15844</v>
      </c>
      <c r="E5977" s="339">
        <v>5817</v>
      </c>
      <c r="F5977" s="194">
        <v>3</v>
      </c>
      <c r="G5977" s="194">
        <v>3</v>
      </c>
      <c r="H5977" s="194" t="s">
        <v>10119</v>
      </c>
      <c r="I5977" s="194">
        <f t="shared" si="279"/>
        <v>0</v>
      </c>
      <c r="J5977" s="116" t="s">
        <v>10120</v>
      </c>
      <c r="K5977" s="197" t="s">
        <v>11711</v>
      </c>
      <c r="L5977" s="197">
        <v>45924</v>
      </c>
      <c r="M5977" s="197" t="s">
        <v>15274</v>
      </c>
      <c r="N5977" s="197">
        <v>45924</v>
      </c>
      <c r="O5977" s="388">
        <f t="shared" si="280"/>
        <v>1939</v>
      </c>
      <c r="P5977" s="339">
        <f t="shared" si="281"/>
        <v>0</v>
      </c>
    </row>
    <row r="5978" spans="1:16" hidden="1" x14ac:dyDescent="0.25">
      <c r="A5978" s="116">
        <v>144549</v>
      </c>
      <c r="B5978" s="116">
        <v>11</v>
      </c>
      <c r="C5978" s="116">
        <v>1610100400</v>
      </c>
      <c r="D5978" s="116" t="s">
        <v>9595</v>
      </c>
      <c r="E5978" s="339">
        <v>17500</v>
      </c>
      <c r="F5978" s="194">
        <v>1</v>
      </c>
      <c r="G5978" s="194">
        <v>1</v>
      </c>
      <c r="H5978" s="194" t="s">
        <v>10119</v>
      </c>
      <c r="I5978" s="194">
        <f t="shared" si="279"/>
        <v>0</v>
      </c>
      <c r="J5978" s="116" t="s">
        <v>10120</v>
      </c>
      <c r="K5978" s="197" t="s">
        <v>11711</v>
      </c>
      <c r="L5978" s="197">
        <v>45924</v>
      </c>
      <c r="M5978" s="197"/>
      <c r="N5978" s="197">
        <v>45924</v>
      </c>
      <c r="O5978" s="388">
        <f t="shared" si="280"/>
        <v>17500</v>
      </c>
      <c r="P5978" s="339">
        <f t="shared" si="281"/>
        <v>0</v>
      </c>
    </row>
    <row r="5979" spans="1:16" hidden="1" x14ac:dyDescent="0.25">
      <c r="A5979" s="116">
        <v>144552</v>
      </c>
      <c r="B5979" s="116">
        <v>2</v>
      </c>
      <c r="C5979" s="116">
        <v>1517100570</v>
      </c>
      <c r="D5979" s="116" t="s">
        <v>7631</v>
      </c>
      <c r="E5979" s="339">
        <v>209299.6</v>
      </c>
      <c r="F5979" s="194">
        <v>4</v>
      </c>
      <c r="G5979" s="194">
        <v>4</v>
      </c>
      <c r="H5979" s="194" t="s">
        <v>10119</v>
      </c>
      <c r="I5979" s="194">
        <f t="shared" si="279"/>
        <v>0</v>
      </c>
      <c r="J5979" s="116" t="s">
        <v>10120</v>
      </c>
      <c r="K5979" s="197" t="s">
        <v>17872</v>
      </c>
      <c r="L5979" s="197">
        <v>45924</v>
      </c>
      <c r="M5979" s="197"/>
      <c r="N5979" s="197">
        <v>45924</v>
      </c>
      <c r="O5979" s="388">
        <f t="shared" si="280"/>
        <v>52324.9</v>
      </c>
      <c r="P5979" s="339">
        <f t="shared" si="281"/>
        <v>0</v>
      </c>
    </row>
    <row r="5980" spans="1:16" hidden="1" x14ac:dyDescent="0.25">
      <c r="A5980" s="116">
        <v>144552</v>
      </c>
      <c r="B5980" s="116">
        <v>1</v>
      </c>
      <c r="C5980" s="116">
        <v>1519103900</v>
      </c>
      <c r="D5980" s="116" t="s">
        <v>16589</v>
      </c>
      <c r="E5980" s="339">
        <v>776339</v>
      </c>
      <c r="F5980" s="194">
        <v>1</v>
      </c>
      <c r="G5980" s="194">
        <v>1</v>
      </c>
      <c r="H5980" s="194" t="s">
        <v>10119</v>
      </c>
      <c r="I5980" s="194">
        <f t="shared" si="279"/>
        <v>0</v>
      </c>
      <c r="J5980" s="116" t="s">
        <v>10120</v>
      </c>
      <c r="K5980" s="197" t="s">
        <v>17872</v>
      </c>
      <c r="L5980" s="197">
        <v>45924</v>
      </c>
      <c r="M5980" s="197"/>
      <c r="N5980" s="197">
        <v>45924</v>
      </c>
      <c r="O5980" s="388">
        <f t="shared" si="280"/>
        <v>776339</v>
      </c>
      <c r="P5980" s="339">
        <f t="shared" si="281"/>
        <v>0</v>
      </c>
    </row>
    <row r="5981" spans="1:16" hidden="1" x14ac:dyDescent="0.25">
      <c r="A5981" s="116">
        <v>144569</v>
      </c>
      <c r="B5981" s="116">
        <v>1</v>
      </c>
      <c r="C5981" s="116">
        <v>1022104240</v>
      </c>
      <c r="D5981" s="116" t="s">
        <v>11563</v>
      </c>
      <c r="E5981" s="339">
        <v>26500</v>
      </c>
      <c r="F5981" s="194">
        <v>1</v>
      </c>
      <c r="G5981" s="194">
        <v>1</v>
      </c>
      <c r="H5981" s="194" t="s">
        <v>10119</v>
      </c>
      <c r="I5981" s="194">
        <f t="shared" si="279"/>
        <v>0</v>
      </c>
      <c r="J5981" s="116" t="s">
        <v>10389</v>
      </c>
      <c r="K5981" s="197" t="s">
        <v>16584</v>
      </c>
      <c r="L5981" s="197">
        <v>45924</v>
      </c>
      <c r="M5981" s="197"/>
      <c r="N5981" s="197">
        <v>45924</v>
      </c>
      <c r="O5981" s="388">
        <f t="shared" si="280"/>
        <v>26500</v>
      </c>
      <c r="P5981" s="339">
        <f t="shared" si="281"/>
        <v>0</v>
      </c>
    </row>
    <row r="5982" spans="1:16" hidden="1" x14ac:dyDescent="0.25">
      <c r="A5982" s="116">
        <v>144570</v>
      </c>
      <c r="B5982" s="116">
        <v>1</v>
      </c>
      <c r="C5982" s="116">
        <v>1022104240</v>
      </c>
      <c r="D5982" s="116" t="s">
        <v>11563</v>
      </c>
      <c r="E5982" s="339">
        <v>26500</v>
      </c>
      <c r="F5982" s="194">
        <v>1</v>
      </c>
      <c r="G5982" s="194">
        <v>1</v>
      </c>
      <c r="H5982" s="194" t="s">
        <v>10119</v>
      </c>
      <c r="I5982" s="194">
        <f t="shared" si="279"/>
        <v>0</v>
      </c>
      <c r="J5982" s="116" t="s">
        <v>10389</v>
      </c>
      <c r="K5982" s="197" t="s">
        <v>11758</v>
      </c>
      <c r="L5982" s="197">
        <v>45924</v>
      </c>
      <c r="M5982" s="197"/>
      <c r="N5982" s="197">
        <v>45924</v>
      </c>
      <c r="O5982" s="388">
        <f t="shared" si="280"/>
        <v>26500</v>
      </c>
      <c r="P5982" s="339">
        <f t="shared" si="281"/>
        <v>0</v>
      </c>
    </row>
    <row r="5983" spans="1:16" hidden="1" x14ac:dyDescent="0.25">
      <c r="A5983" s="116">
        <v>144585</v>
      </c>
      <c r="B5983" s="116">
        <v>1</v>
      </c>
      <c r="C5983" s="116">
        <v>1520103640</v>
      </c>
      <c r="D5983" s="116" t="s">
        <v>17562</v>
      </c>
      <c r="E5983" s="339">
        <v>55312</v>
      </c>
      <c r="F5983" s="194">
        <v>4</v>
      </c>
      <c r="G5983" s="194">
        <v>4</v>
      </c>
      <c r="H5983" s="194" t="s">
        <v>10119</v>
      </c>
      <c r="I5983" s="194">
        <f t="shared" si="279"/>
        <v>0</v>
      </c>
      <c r="J5983" s="116" t="s">
        <v>10126</v>
      </c>
      <c r="K5983" s="197" t="s">
        <v>10853</v>
      </c>
      <c r="L5983" s="197">
        <v>45925</v>
      </c>
      <c r="M5983" s="197"/>
      <c r="N5983" s="197">
        <v>45925</v>
      </c>
      <c r="O5983" s="388">
        <f t="shared" si="280"/>
        <v>13828</v>
      </c>
      <c r="P5983" s="339">
        <f t="shared" si="281"/>
        <v>0</v>
      </c>
    </row>
    <row r="5984" spans="1:16" hidden="1" x14ac:dyDescent="0.25">
      <c r="A5984" s="116">
        <v>144585</v>
      </c>
      <c r="B5984" s="116">
        <v>2</v>
      </c>
      <c r="C5984" s="116">
        <v>1520103700</v>
      </c>
      <c r="D5984" s="116" t="s">
        <v>17491</v>
      </c>
      <c r="E5984" s="339">
        <v>48000</v>
      </c>
      <c r="F5984" s="194">
        <v>4</v>
      </c>
      <c r="G5984" s="194">
        <v>4</v>
      </c>
      <c r="H5984" s="194" t="s">
        <v>10119</v>
      </c>
      <c r="I5984" s="194">
        <f t="shared" si="279"/>
        <v>0</v>
      </c>
      <c r="J5984" s="116" t="s">
        <v>10126</v>
      </c>
      <c r="K5984" s="197" t="s">
        <v>10853</v>
      </c>
      <c r="L5984" s="197">
        <v>45925</v>
      </c>
      <c r="M5984" s="197"/>
      <c r="N5984" s="197">
        <v>45925</v>
      </c>
      <c r="O5984" s="388">
        <f t="shared" si="280"/>
        <v>12000</v>
      </c>
      <c r="P5984" s="339">
        <f t="shared" si="281"/>
        <v>0</v>
      </c>
    </row>
    <row r="5985" spans="1:16" hidden="1" x14ac:dyDescent="0.25">
      <c r="A5985" s="116">
        <v>144588</v>
      </c>
      <c r="B5985" s="116">
        <v>1</v>
      </c>
      <c r="C5985" s="116">
        <v>1526115440</v>
      </c>
      <c r="D5985" s="116" t="s">
        <v>17789</v>
      </c>
      <c r="E5985" s="339">
        <v>124086</v>
      </c>
      <c r="F5985" s="194">
        <v>2</v>
      </c>
      <c r="G5985" s="194">
        <f>1+1</f>
        <v>2</v>
      </c>
      <c r="H5985" s="194" t="s">
        <v>10119</v>
      </c>
      <c r="I5985" s="194">
        <f t="shared" si="279"/>
        <v>0</v>
      </c>
      <c r="J5985" s="116" t="s">
        <v>10120</v>
      </c>
      <c r="K5985" s="197" t="s">
        <v>10121</v>
      </c>
      <c r="L5985" s="197">
        <v>45924</v>
      </c>
      <c r="M5985" s="197" t="s">
        <v>16587</v>
      </c>
      <c r="N5985" s="197">
        <v>45924</v>
      </c>
      <c r="O5985" s="388">
        <f t="shared" si="280"/>
        <v>62043</v>
      </c>
      <c r="P5985" s="339">
        <f t="shared" si="281"/>
        <v>0</v>
      </c>
    </row>
    <row r="5986" spans="1:16" hidden="1" x14ac:dyDescent="0.25">
      <c r="A5986" s="116">
        <v>144604</v>
      </c>
      <c r="B5986" s="116">
        <v>1</v>
      </c>
      <c r="C5986" s="116">
        <v>1322101460</v>
      </c>
      <c r="D5986" s="116" t="s">
        <v>11568</v>
      </c>
      <c r="E5986" s="339">
        <v>2752808</v>
      </c>
      <c r="F5986" s="194">
        <v>4</v>
      </c>
      <c r="G5986" s="194">
        <v>4</v>
      </c>
      <c r="H5986" s="194" t="s">
        <v>10119</v>
      </c>
      <c r="I5986" s="194">
        <f t="shared" si="279"/>
        <v>0</v>
      </c>
      <c r="J5986" s="116" t="s">
        <v>10120</v>
      </c>
      <c r="K5986" s="197" t="s">
        <v>17872</v>
      </c>
      <c r="L5986" s="197">
        <v>45924</v>
      </c>
      <c r="M5986" s="197"/>
      <c r="N5986" s="197">
        <v>45924</v>
      </c>
      <c r="O5986" s="388">
        <f t="shared" si="280"/>
        <v>688202</v>
      </c>
      <c r="P5986" s="339">
        <f t="shared" si="281"/>
        <v>0</v>
      </c>
    </row>
    <row r="5987" spans="1:16" hidden="1" x14ac:dyDescent="0.25">
      <c r="A5987" s="116">
        <v>144604</v>
      </c>
      <c r="B5987" s="116">
        <v>3</v>
      </c>
      <c r="C5987" s="116">
        <v>1521100100</v>
      </c>
      <c r="D5987" s="116" t="s">
        <v>10563</v>
      </c>
      <c r="E5987" s="339">
        <v>7203.44</v>
      </c>
      <c r="F5987" s="194">
        <v>8</v>
      </c>
      <c r="G5987" s="194">
        <v>8</v>
      </c>
      <c r="H5987" s="194" t="s">
        <v>10119</v>
      </c>
      <c r="I5987" s="194">
        <f t="shared" si="279"/>
        <v>0</v>
      </c>
      <c r="J5987" s="116" t="s">
        <v>10120</v>
      </c>
      <c r="K5987" s="197" t="s">
        <v>17872</v>
      </c>
      <c r="L5987" s="197">
        <v>45924</v>
      </c>
      <c r="M5987" s="197"/>
      <c r="N5987" s="197">
        <v>45924</v>
      </c>
      <c r="O5987" s="388">
        <f t="shared" si="280"/>
        <v>900.43</v>
      </c>
      <c r="P5987" s="339">
        <f t="shared" si="281"/>
        <v>0</v>
      </c>
    </row>
    <row r="5988" spans="1:16" hidden="1" x14ac:dyDescent="0.25">
      <c r="A5988" s="116">
        <v>144604</v>
      </c>
      <c r="B5988" s="116">
        <v>2</v>
      </c>
      <c r="C5988" s="116">
        <v>1810105220</v>
      </c>
      <c r="D5988" s="116" t="s">
        <v>11380</v>
      </c>
      <c r="E5988" s="339">
        <v>9746.56</v>
      </c>
      <c r="F5988" s="194">
        <v>8</v>
      </c>
      <c r="G5988" s="194">
        <v>8</v>
      </c>
      <c r="H5988" s="194" t="s">
        <v>10119</v>
      </c>
      <c r="I5988" s="194">
        <f t="shared" si="279"/>
        <v>0</v>
      </c>
      <c r="J5988" s="116" t="s">
        <v>10120</v>
      </c>
      <c r="K5988" s="197" t="s">
        <v>17872</v>
      </c>
      <c r="L5988" s="197">
        <v>45924</v>
      </c>
      <c r="M5988" s="197"/>
      <c r="N5988" s="197">
        <v>45924</v>
      </c>
      <c r="O5988" s="388">
        <f t="shared" si="280"/>
        <v>1218.32</v>
      </c>
      <c r="P5988" s="339">
        <f t="shared" si="281"/>
        <v>0</v>
      </c>
    </row>
    <row r="5989" spans="1:16" hidden="1" x14ac:dyDescent="0.25">
      <c r="A5989" s="116">
        <v>144660</v>
      </c>
      <c r="B5989" s="116">
        <v>6</v>
      </c>
      <c r="C5989" s="116">
        <v>1010105540</v>
      </c>
      <c r="D5989" s="116" t="s">
        <v>11073</v>
      </c>
      <c r="E5989" s="339">
        <v>59760</v>
      </c>
      <c r="F5989" s="194">
        <v>2</v>
      </c>
      <c r="G5989" s="194">
        <f>1+1</f>
        <v>2</v>
      </c>
      <c r="H5989" s="194" t="s">
        <v>10119</v>
      </c>
      <c r="I5989" s="194">
        <f t="shared" si="279"/>
        <v>0</v>
      </c>
      <c r="J5989" s="116" t="s">
        <v>10120</v>
      </c>
      <c r="K5989" s="197" t="s">
        <v>10121</v>
      </c>
      <c r="L5989" s="197">
        <v>45925</v>
      </c>
      <c r="M5989" s="197" t="s">
        <v>16751</v>
      </c>
      <c r="N5989" s="197">
        <v>45945</v>
      </c>
      <c r="O5989" s="388">
        <f t="shared" si="280"/>
        <v>29880</v>
      </c>
      <c r="P5989" s="339">
        <f t="shared" si="281"/>
        <v>0</v>
      </c>
    </row>
    <row r="5990" spans="1:16" hidden="1" x14ac:dyDescent="0.25">
      <c r="A5990" s="116">
        <v>144660</v>
      </c>
      <c r="B5990" s="116">
        <v>5</v>
      </c>
      <c r="C5990" s="116">
        <v>1010108370</v>
      </c>
      <c r="D5990" s="116" t="s">
        <v>11072</v>
      </c>
      <c r="E5990" s="339">
        <v>63340</v>
      </c>
      <c r="F5990" s="194">
        <v>2</v>
      </c>
      <c r="G5990" s="194">
        <f>1+1</f>
        <v>2</v>
      </c>
      <c r="H5990" s="194" t="s">
        <v>10119</v>
      </c>
      <c r="I5990" s="194">
        <f t="shared" si="279"/>
        <v>0</v>
      </c>
      <c r="J5990" s="116" t="s">
        <v>10120</v>
      </c>
      <c r="K5990" s="197" t="s">
        <v>10121</v>
      </c>
      <c r="L5990" s="197">
        <v>45925</v>
      </c>
      <c r="M5990" s="197" t="s">
        <v>16751</v>
      </c>
      <c r="N5990" s="197">
        <v>45945</v>
      </c>
      <c r="O5990" s="388">
        <f t="shared" si="280"/>
        <v>31670</v>
      </c>
      <c r="P5990" s="339">
        <f t="shared" si="281"/>
        <v>0</v>
      </c>
    </row>
    <row r="5991" spans="1:16" hidden="1" x14ac:dyDescent="0.25">
      <c r="A5991" s="116">
        <v>144660</v>
      </c>
      <c r="B5991" s="116">
        <v>7</v>
      </c>
      <c r="C5991" s="116">
        <v>1012100020</v>
      </c>
      <c r="D5991" s="116" t="s">
        <v>10488</v>
      </c>
      <c r="E5991" s="339">
        <v>46850.34</v>
      </c>
      <c r="F5991" s="194">
        <v>2</v>
      </c>
      <c r="G5991" s="194">
        <v>2</v>
      </c>
      <c r="H5991" s="194" t="s">
        <v>10119</v>
      </c>
      <c r="I5991" s="194">
        <f t="shared" si="279"/>
        <v>0</v>
      </c>
      <c r="J5991" s="116" t="s">
        <v>10120</v>
      </c>
      <c r="K5991" s="197" t="s">
        <v>10121</v>
      </c>
      <c r="L5991" s="197">
        <v>45925</v>
      </c>
      <c r="M5991" s="197"/>
      <c r="N5991" s="197">
        <v>45925</v>
      </c>
      <c r="O5991" s="388">
        <f t="shared" si="280"/>
        <v>23425.17</v>
      </c>
      <c r="P5991" s="339">
        <f t="shared" si="281"/>
        <v>0</v>
      </c>
    </row>
    <row r="5992" spans="1:16" hidden="1" x14ac:dyDescent="0.25">
      <c r="A5992" s="116">
        <v>144660</v>
      </c>
      <c r="B5992" s="116">
        <v>8</v>
      </c>
      <c r="C5992" s="116">
        <v>1012100120</v>
      </c>
      <c r="D5992" s="116" t="s">
        <v>10492</v>
      </c>
      <c r="E5992" s="339">
        <v>270000</v>
      </c>
      <c r="F5992" s="194">
        <v>10</v>
      </c>
      <c r="G5992" s="194">
        <f>6+4</f>
        <v>10</v>
      </c>
      <c r="H5992" s="194" t="s">
        <v>10119</v>
      </c>
      <c r="I5992" s="194">
        <f t="shared" si="279"/>
        <v>0</v>
      </c>
      <c r="J5992" s="116" t="s">
        <v>10120</v>
      </c>
      <c r="K5992" s="197" t="s">
        <v>10121</v>
      </c>
      <c r="L5992" s="197">
        <v>45925</v>
      </c>
      <c r="M5992" s="197" t="s">
        <v>16737</v>
      </c>
      <c r="N5992" s="197">
        <v>45944</v>
      </c>
      <c r="O5992" s="388">
        <f t="shared" si="280"/>
        <v>27000</v>
      </c>
      <c r="P5992" s="339">
        <f t="shared" si="281"/>
        <v>0</v>
      </c>
    </row>
    <row r="5993" spans="1:16" hidden="1" x14ac:dyDescent="0.25">
      <c r="A5993" s="116">
        <v>144660</v>
      </c>
      <c r="B5993" s="116">
        <v>3</v>
      </c>
      <c r="C5993" s="116">
        <v>1014100030</v>
      </c>
      <c r="D5993" s="116" t="s">
        <v>11074</v>
      </c>
      <c r="E5993" s="339">
        <v>16920</v>
      </c>
      <c r="F5993" s="194">
        <v>150</v>
      </c>
      <c r="G5993" s="194">
        <f>50+100</f>
        <v>150</v>
      </c>
      <c r="H5993" s="194" t="s">
        <v>10119</v>
      </c>
      <c r="I5993" s="194">
        <f t="shared" si="279"/>
        <v>0</v>
      </c>
      <c r="J5993" s="116" t="s">
        <v>10120</v>
      </c>
      <c r="K5993" s="197" t="s">
        <v>10121</v>
      </c>
      <c r="L5993" s="197">
        <v>45925</v>
      </c>
      <c r="M5993" s="197" t="s">
        <v>16757</v>
      </c>
      <c r="N5993" s="197">
        <v>45946</v>
      </c>
      <c r="O5993" s="388">
        <f t="shared" si="280"/>
        <v>112.8</v>
      </c>
      <c r="P5993" s="339">
        <f t="shared" si="281"/>
        <v>0</v>
      </c>
    </row>
    <row r="5994" spans="1:16" hidden="1" x14ac:dyDescent="0.25">
      <c r="A5994" s="116">
        <v>144660</v>
      </c>
      <c r="B5994" s="116">
        <v>4</v>
      </c>
      <c r="C5994" s="116">
        <v>1014111720</v>
      </c>
      <c r="D5994" s="116" t="s">
        <v>11140</v>
      </c>
      <c r="E5994" s="339">
        <v>12250</v>
      </c>
      <c r="F5994" s="194">
        <v>7</v>
      </c>
      <c r="G5994" s="194">
        <v>7</v>
      </c>
      <c r="H5994" s="194" t="s">
        <v>10119</v>
      </c>
      <c r="I5994" s="194">
        <f t="shared" si="279"/>
        <v>0</v>
      </c>
      <c r="J5994" s="116" t="s">
        <v>10120</v>
      </c>
      <c r="K5994" s="197" t="s">
        <v>10121</v>
      </c>
      <c r="L5994" s="197">
        <v>45925</v>
      </c>
      <c r="M5994" s="197"/>
      <c r="N5994" s="197">
        <v>45925</v>
      </c>
      <c r="O5994" s="388">
        <f t="shared" si="280"/>
        <v>1750</v>
      </c>
      <c r="P5994" s="339">
        <f t="shared" si="281"/>
        <v>0</v>
      </c>
    </row>
    <row r="5995" spans="1:16" hidden="1" x14ac:dyDescent="0.25">
      <c r="A5995" s="116">
        <v>144660</v>
      </c>
      <c r="B5995" s="116">
        <v>2</v>
      </c>
      <c r="C5995" s="116">
        <v>1014115080</v>
      </c>
      <c r="D5995" s="116" t="s">
        <v>16608</v>
      </c>
      <c r="E5995" s="339">
        <v>10245</v>
      </c>
      <c r="F5995" s="194">
        <v>15</v>
      </c>
      <c r="G5995" s="194">
        <v>15</v>
      </c>
      <c r="H5995" s="194" t="s">
        <v>10119</v>
      </c>
      <c r="I5995" s="194">
        <f t="shared" si="279"/>
        <v>0</v>
      </c>
      <c r="J5995" s="116" t="s">
        <v>10120</v>
      </c>
      <c r="K5995" s="197" t="s">
        <v>10121</v>
      </c>
      <c r="L5995" s="197">
        <v>45925</v>
      </c>
      <c r="M5995" s="197"/>
      <c r="N5995" s="197">
        <v>45925</v>
      </c>
      <c r="O5995" s="388">
        <f t="shared" si="280"/>
        <v>683</v>
      </c>
      <c r="P5995" s="339">
        <f t="shared" si="281"/>
        <v>0</v>
      </c>
    </row>
    <row r="5996" spans="1:16" hidden="1" x14ac:dyDescent="0.25">
      <c r="A5996" s="116">
        <v>144660</v>
      </c>
      <c r="B5996" s="116">
        <v>1</v>
      </c>
      <c r="C5996" s="116">
        <v>1014115090</v>
      </c>
      <c r="D5996" s="116" t="s">
        <v>16609</v>
      </c>
      <c r="E5996" s="339">
        <v>20808</v>
      </c>
      <c r="F5996" s="194">
        <v>15</v>
      </c>
      <c r="G5996" s="194">
        <v>15</v>
      </c>
      <c r="H5996" s="194" t="s">
        <v>10119</v>
      </c>
      <c r="I5996" s="194">
        <f t="shared" si="279"/>
        <v>0</v>
      </c>
      <c r="J5996" s="116" t="s">
        <v>10120</v>
      </c>
      <c r="K5996" s="197" t="s">
        <v>10121</v>
      </c>
      <c r="L5996" s="197">
        <v>45925</v>
      </c>
      <c r="M5996" s="197"/>
      <c r="N5996" s="197">
        <v>45925</v>
      </c>
      <c r="O5996" s="388">
        <f t="shared" si="280"/>
        <v>1387.2</v>
      </c>
      <c r="P5996" s="339">
        <f t="shared" si="281"/>
        <v>0</v>
      </c>
    </row>
    <row r="5997" spans="1:16" hidden="1" x14ac:dyDescent="0.25">
      <c r="A5997" s="116">
        <v>144660</v>
      </c>
      <c r="B5997" s="116">
        <v>9</v>
      </c>
      <c r="C5997" s="116">
        <v>1315101570</v>
      </c>
      <c r="D5997" s="116" t="s">
        <v>11040</v>
      </c>
      <c r="E5997" s="339">
        <v>79736</v>
      </c>
      <c r="F5997" s="194">
        <v>2</v>
      </c>
      <c r="G5997" s="194">
        <v>2</v>
      </c>
      <c r="H5997" s="194" t="s">
        <v>10119</v>
      </c>
      <c r="I5997" s="194">
        <f t="shared" si="279"/>
        <v>0</v>
      </c>
      <c r="J5997" s="116" t="s">
        <v>10120</v>
      </c>
      <c r="K5997" s="197" t="s">
        <v>10121</v>
      </c>
      <c r="L5997" s="197">
        <v>45925</v>
      </c>
      <c r="M5997" s="197"/>
      <c r="N5997" s="197">
        <v>45960</v>
      </c>
      <c r="O5997" s="388">
        <f t="shared" si="280"/>
        <v>39868</v>
      </c>
      <c r="P5997" s="339">
        <f t="shared" si="281"/>
        <v>0</v>
      </c>
    </row>
    <row r="5998" spans="1:16" hidden="1" x14ac:dyDescent="0.25">
      <c r="A5998" s="116">
        <v>144669</v>
      </c>
      <c r="B5998" s="116">
        <v>1</v>
      </c>
      <c r="C5998" s="116">
        <v>1022104240</v>
      </c>
      <c r="D5998" s="116" t="s">
        <v>11563</v>
      </c>
      <c r="E5998" s="339">
        <v>26500</v>
      </c>
      <c r="F5998" s="194">
        <v>1</v>
      </c>
      <c r="G5998" s="194">
        <v>1</v>
      </c>
      <c r="H5998" s="194" t="s">
        <v>10119</v>
      </c>
      <c r="I5998" s="194">
        <f t="shared" si="279"/>
        <v>0</v>
      </c>
      <c r="J5998" s="116" t="s">
        <v>10126</v>
      </c>
      <c r="K5998" s="116" t="s">
        <v>15457</v>
      </c>
      <c r="L5998" s="197">
        <v>45946</v>
      </c>
      <c r="M5998" s="116"/>
      <c r="N5998" s="197">
        <v>45960</v>
      </c>
      <c r="O5998" s="388">
        <f t="shared" si="280"/>
        <v>26500</v>
      </c>
      <c r="P5998" s="339">
        <f t="shared" si="281"/>
        <v>0</v>
      </c>
    </row>
    <row r="5999" spans="1:16" hidden="1" x14ac:dyDescent="0.25">
      <c r="A5999" s="116">
        <v>144707</v>
      </c>
      <c r="B5999" s="116">
        <v>6</v>
      </c>
      <c r="C5999" s="116">
        <v>1010100140</v>
      </c>
      <c r="D5999" s="116" t="s">
        <v>12113</v>
      </c>
      <c r="E5999" s="339">
        <v>9695.94</v>
      </c>
      <c r="F5999" s="194">
        <v>3</v>
      </c>
      <c r="G5999" s="194">
        <v>3</v>
      </c>
      <c r="H5999" s="194" t="s">
        <v>10119</v>
      </c>
      <c r="I5999" s="194">
        <f t="shared" si="279"/>
        <v>0</v>
      </c>
      <c r="J5999" s="116" t="s">
        <v>10120</v>
      </c>
      <c r="K5999" s="197" t="s">
        <v>16623</v>
      </c>
      <c r="L5999" s="197">
        <v>45930</v>
      </c>
      <c r="M5999" s="197"/>
      <c r="N5999" s="197">
        <v>45930</v>
      </c>
      <c r="O5999" s="388">
        <f t="shared" si="280"/>
        <v>3231.98</v>
      </c>
      <c r="P5999" s="339">
        <f t="shared" si="281"/>
        <v>0</v>
      </c>
    </row>
    <row r="6000" spans="1:16" hidden="1" x14ac:dyDescent="0.25">
      <c r="A6000" s="116">
        <v>144707</v>
      </c>
      <c r="B6000" s="116">
        <v>9</v>
      </c>
      <c r="C6000" s="116">
        <v>1010100750</v>
      </c>
      <c r="D6000" s="116" t="s">
        <v>11041</v>
      </c>
      <c r="E6000" s="339">
        <v>7530.05</v>
      </c>
      <c r="F6000" s="194">
        <v>5</v>
      </c>
      <c r="G6000" s="194">
        <v>5</v>
      </c>
      <c r="H6000" s="194" t="s">
        <v>10119</v>
      </c>
      <c r="I6000" s="194">
        <f t="shared" si="279"/>
        <v>0</v>
      </c>
      <c r="J6000" s="116" t="s">
        <v>10120</v>
      </c>
      <c r="K6000" s="197" t="s">
        <v>16623</v>
      </c>
      <c r="L6000" s="197">
        <v>45930</v>
      </c>
      <c r="M6000" s="197"/>
      <c r="N6000" s="197">
        <v>45930</v>
      </c>
      <c r="O6000" s="388">
        <f t="shared" si="280"/>
        <v>1506.01</v>
      </c>
      <c r="P6000" s="339">
        <f t="shared" si="281"/>
        <v>0</v>
      </c>
    </row>
    <row r="6001" spans="1:16" hidden="1" x14ac:dyDescent="0.25">
      <c r="A6001" s="116">
        <v>144707</v>
      </c>
      <c r="B6001" s="116">
        <v>1</v>
      </c>
      <c r="C6001" s="116">
        <v>1010101310</v>
      </c>
      <c r="D6001" s="116" t="s">
        <v>15774</v>
      </c>
      <c r="E6001" s="339">
        <v>647052.19999999995</v>
      </c>
      <c r="F6001" s="194">
        <v>20</v>
      </c>
      <c r="G6001" s="194">
        <v>20</v>
      </c>
      <c r="H6001" s="194" t="s">
        <v>10119</v>
      </c>
      <c r="I6001" s="194">
        <f t="shared" si="279"/>
        <v>0</v>
      </c>
      <c r="J6001" s="116" t="s">
        <v>10120</v>
      </c>
      <c r="K6001" s="197" t="s">
        <v>16623</v>
      </c>
      <c r="L6001" s="197">
        <v>45930</v>
      </c>
      <c r="M6001" s="197"/>
      <c r="N6001" s="197">
        <v>45946</v>
      </c>
      <c r="O6001" s="388">
        <f t="shared" si="280"/>
        <v>32352.609999999997</v>
      </c>
      <c r="P6001" s="339">
        <f t="shared" si="281"/>
        <v>0</v>
      </c>
    </row>
    <row r="6002" spans="1:16" hidden="1" x14ac:dyDescent="0.25">
      <c r="A6002" s="116">
        <v>144707</v>
      </c>
      <c r="B6002" s="116">
        <v>2</v>
      </c>
      <c r="C6002" s="116">
        <v>1010106790</v>
      </c>
      <c r="D6002" s="116" t="s">
        <v>5767</v>
      </c>
      <c r="E6002" s="339">
        <v>204484.35</v>
      </c>
      <c r="F6002" s="194">
        <v>15</v>
      </c>
      <c r="G6002" s="194">
        <v>15</v>
      </c>
      <c r="H6002" s="194" t="s">
        <v>10119</v>
      </c>
      <c r="I6002" s="194">
        <f t="shared" si="279"/>
        <v>0</v>
      </c>
      <c r="J6002" s="116" t="s">
        <v>10120</v>
      </c>
      <c r="K6002" s="197" t="s">
        <v>16623</v>
      </c>
      <c r="L6002" s="197">
        <v>45930</v>
      </c>
      <c r="M6002" s="197"/>
      <c r="N6002" s="197">
        <v>45930</v>
      </c>
      <c r="O6002" s="388">
        <f t="shared" si="280"/>
        <v>13632.29</v>
      </c>
      <c r="P6002" s="339">
        <f t="shared" si="281"/>
        <v>0</v>
      </c>
    </row>
    <row r="6003" spans="1:16" hidden="1" x14ac:dyDescent="0.25">
      <c r="A6003" s="116">
        <v>144707</v>
      </c>
      <c r="B6003" s="116">
        <v>3</v>
      </c>
      <c r="C6003" s="116">
        <v>1012100020</v>
      </c>
      <c r="D6003" s="116" t="s">
        <v>10488</v>
      </c>
      <c r="E6003" s="339">
        <v>46850.68</v>
      </c>
      <c r="F6003" s="194">
        <v>2</v>
      </c>
      <c r="G6003" s="194">
        <v>2</v>
      </c>
      <c r="H6003" s="194" t="s">
        <v>10119</v>
      </c>
      <c r="I6003" s="194">
        <f t="shared" ref="I6003:I6066" si="282">+F6003-G6003</f>
        <v>0</v>
      </c>
      <c r="J6003" s="116" t="s">
        <v>10120</v>
      </c>
      <c r="K6003" s="197" t="s">
        <v>16623</v>
      </c>
      <c r="L6003" s="197">
        <v>45930</v>
      </c>
      <c r="M6003" s="197"/>
      <c r="N6003" s="197">
        <v>45946</v>
      </c>
      <c r="O6003" s="388">
        <f t="shared" ref="O6003:O6066" si="283">+E6003/F6003</f>
        <v>23425.34</v>
      </c>
      <c r="P6003" s="339">
        <f t="shared" ref="P6003:P6066" si="284">+O6003*I6003</f>
        <v>0</v>
      </c>
    </row>
    <row r="6004" spans="1:16" hidden="1" x14ac:dyDescent="0.25">
      <c r="A6004" s="116">
        <v>144707</v>
      </c>
      <c r="B6004" s="116">
        <v>7</v>
      </c>
      <c r="C6004" s="116">
        <v>1023100140</v>
      </c>
      <c r="D6004" s="116" t="s">
        <v>11171</v>
      </c>
      <c r="E6004" s="339">
        <v>18390</v>
      </c>
      <c r="F6004" s="194">
        <v>1</v>
      </c>
      <c r="G6004" s="194">
        <v>1</v>
      </c>
      <c r="H6004" s="194" t="s">
        <v>10119</v>
      </c>
      <c r="I6004" s="194">
        <f t="shared" si="282"/>
        <v>0</v>
      </c>
      <c r="J6004" s="116" t="s">
        <v>10120</v>
      </c>
      <c r="K6004" s="197" t="s">
        <v>16623</v>
      </c>
      <c r="L6004" s="197">
        <v>45930</v>
      </c>
      <c r="M6004" s="197"/>
      <c r="N6004" s="197">
        <v>45930</v>
      </c>
      <c r="O6004" s="388">
        <f t="shared" si="283"/>
        <v>18390</v>
      </c>
      <c r="P6004" s="339">
        <f t="shared" si="284"/>
        <v>0</v>
      </c>
    </row>
    <row r="6005" spans="1:16" hidden="1" x14ac:dyDescent="0.25">
      <c r="A6005" s="116">
        <v>144707</v>
      </c>
      <c r="B6005" s="116">
        <v>8</v>
      </c>
      <c r="C6005" s="116">
        <v>1023100340</v>
      </c>
      <c r="D6005" s="116" t="s">
        <v>10969</v>
      </c>
      <c r="E6005" s="339">
        <v>18390</v>
      </c>
      <c r="F6005" s="194">
        <v>1</v>
      </c>
      <c r="G6005" s="194">
        <v>1</v>
      </c>
      <c r="H6005" s="194" t="s">
        <v>10119</v>
      </c>
      <c r="I6005" s="194">
        <f t="shared" si="282"/>
        <v>0</v>
      </c>
      <c r="J6005" s="116" t="s">
        <v>10120</v>
      </c>
      <c r="K6005" s="197" t="s">
        <v>16623</v>
      </c>
      <c r="L6005" s="197">
        <v>45930</v>
      </c>
      <c r="M6005" s="197"/>
      <c r="N6005" s="197">
        <v>45930</v>
      </c>
      <c r="O6005" s="388">
        <f t="shared" si="283"/>
        <v>18390</v>
      </c>
      <c r="P6005" s="339">
        <f t="shared" si="284"/>
        <v>0</v>
      </c>
    </row>
    <row r="6006" spans="1:16" hidden="1" x14ac:dyDescent="0.25">
      <c r="A6006" s="116">
        <v>144707</v>
      </c>
      <c r="B6006" s="116">
        <v>4</v>
      </c>
      <c r="C6006" s="116">
        <v>1546101870</v>
      </c>
      <c r="D6006" s="116" t="s">
        <v>16201</v>
      </c>
      <c r="E6006" s="339">
        <v>2468.52</v>
      </c>
      <c r="F6006" s="194">
        <v>4</v>
      </c>
      <c r="G6006" s="194">
        <v>4</v>
      </c>
      <c r="H6006" s="194" t="s">
        <v>10119</v>
      </c>
      <c r="I6006" s="194">
        <f t="shared" si="282"/>
        <v>0</v>
      </c>
      <c r="J6006" s="116" t="s">
        <v>10120</v>
      </c>
      <c r="K6006" s="197" t="s">
        <v>16623</v>
      </c>
      <c r="L6006" s="197">
        <v>45930</v>
      </c>
      <c r="M6006" s="197"/>
      <c r="N6006" s="197">
        <v>45930</v>
      </c>
      <c r="O6006" s="388">
        <f t="shared" si="283"/>
        <v>617.13</v>
      </c>
      <c r="P6006" s="339">
        <f t="shared" si="284"/>
        <v>0</v>
      </c>
    </row>
    <row r="6007" spans="1:16" hidden="1" x14ac:dyDescent="0.25">
      <c r="A6007" s="116">
        <v>144707</v>
      </c>
      <c r="B6007" s="116">
        <v>5</v>
      </c>
      <c r="C6007" s="116">
        <v>1546101890</v>
      </c>
      <c r="D6007" s="116" t="s">
        <v>17459</v>
      </c>
      <c r="E6007" s="339">
        <v>10665</v>
      </c>
      <c r="F6007" s="194">
        <v>5</v>
      </c>
      <c r="G6007" s="194">
        <v>5</v>
      </c>
      <c r="H6007" s="194" t="s">
        <v>10119</v>
      </c>
      <c r="I6007" s="194">
        <f t="shared" si="282"/>
        <v>0</v>
      </c>
      <c r="J6007" s="116" t="s">
        <v>10120</v>
      </c>
      <c r="K6007" s="197" t="s">
        <v>16623</v>
      </c>
      <c r="L6007" s="197">
        <v>45930</v>
      </c>
      <c r="M6007" s="197"/>
      <c r="N6007" s="197">
        <v>45930</v>
      </c>
      <c r="O6007" s="388">
        <f t="shared" si="283"/>
        <v>2133</v>
      </c>
      <c r="P6007" s="339">
        <f t="shared" si="284"/>
        <v>0</v>
      </c>
    </row>
    <row r="6008" spans="1:16" hidden="1" x14ac:dyDescent="0.25">
      <c r="A6008" s="116">
        <v>144710</v>
      </c>
      <c r="B6008" s="116">
        <v>6</v>
      </c>
      <c r="C6008" s="116">
        <v>1010100140</v>
      </c>
      <c r="D6008" s="116" t="s">
        <v>12113</v>
      </c>
      <c r="E6008" s="339">
        <v>9695.94</v>
      </c>
      <c r="F6008" s="194">
        <v>3</v>
      </c>
      <c r="G6008" s="194">
        <v>3</v>
      </c>
      <c r="H6008" s="194" t="s">
        <v>10119</v>
      </c>
      <c r="I6008" s="194">
        <f t="shared" si="282"/>
        <v>0</v>
      </c>
      <c r="J6008" s="116" t="s">
        <v>10120</v>
      </c>
      <c r="K6008" s="197" t="s">
        <v>16622</v>
      </c>
      <c r="L6008" s="197">
        <v>45930</v>
      </c>
      <c r="M6008" s="197"/>
      <c r="N6008" s="197">
        <v>45930</v>
      </c>
      <c r="O6008" s="388">
        <f t="shared" si="283"/>
        <v>3231.98</v>
      </c>
      <c r="P6008" s="339">
        <f t="shared" si="284"/>
        <v>0</v>
      </c>
    </row>
    <row r="6009" spans="1:16" hidden="1" x14ac:dyDescent="0.25">
      <c r="A6009" s="116">
        <v>144710</v>
      </c>
      <c r="B6009" s="116">
        <v>9</v>
      </c>
      <c r="C6009" s="116">
        <v>1010100750</v>
      </c>
      <c r="D6009" s="116" t="s">
        <v>11041</v>
      </c>
      <c r="E6009" s="339">
        <v>7530.05</v>
      </c>
      <c r="F6009" s="194">
        <v>5</v>
      </c>
      <c r="G6009" s="194">
        <v>5</v>
      </c>
      <c r="H6009" s="194" t="s">
        <v>10119</v>
      </c>
      <c r="I6009" s="194">
        <f t="shared" si="282"/>
        <v>0</v>
      </c>
      <c r="J6009" s="116" t="s">
        <v>10120</v>
      </c>
      <c r="K6009" s="197" t="s">
        <v>16622</v>
      </c>
      <c r="L6009" s="197">
        <v>45930</v>
      </c>
      <c r="M6009" s="197"/>
      <c r="N6009" s="197">
        <v>45930</v>
      </c>
      <c r="O6009" s="388">
        <f t="shared" si="283"/>
        <v>1506.01</v>
      </c>
      <c r="P6009" s="339">
        <f t="shared" si="284"/>
        <v>0</v>
      </c>
    </row>
    <row r="6010" spans="1:16" hidden="1" x14ac:dyDescent="0.25">
      <c r="A6010" s="116">
        <v>144710</v>
      </c>
      <c r="B6010" s="116">
        <v>1</v>
      </c>
      <c r="C6010" s="116">
        <v>1010101310</v>
      </c>
      <c r="D6010" s="116" t="s">
        <v>15774</v>
      </c>
      <c r="E6010" s="339">
        <v>647052.19999999995</v>
      </c>
      <c r="F6010" s="194">
        <v>20</v>
      </c>
      <c r="G6010" s="194">
        <v>20</v>
      </c>
      <c r="H6010" s="194" t="s">
        <v>10119</v>
      </c>
      <c r="I6010" s="194">
        <f t="shared" si="282"/>
        <v>0</v>
      </c>
      <c r="J6010" s="116" t="s">
        <v>10120</v>
      </c>
      <c r="K6010" s="197" t="s">
        <v>16622</v>
      </c>
      <c r="L6010" s="197">
        <v>45930</v>
      </c>
      <c r="M6010" s="197"/>
      <c r="N6010" s="197">
        <v>45930</v>
      </c>
      <c r="O6010" s="388">
        <f t="shared" si="283"/>
        <v>32352.609999999997</v>
      </c>
      <c r="P6010" s="339">
        <f t="shared" si="284"/>
        <v>0</v>
      </c>
    </row>
    <row r="6011" spans="1:16" hidden="1" x14ac:dyDescent="0.25">
      <c r="A6011" s="116">
        <v>144710</v>
      </c>
      <c r="B6011" s="116">
        <v>2</v>
      </c>
      <c r="C6011" s="116">
        <v>1010106790</v>
      </c>
      <c r="D6011" s="116" t="s">
        <v>5767</v>
      </c>
      <c r="E6011" s="339">
        <v>204484.35</v>
      </c>
      <c r="F6011" s="194">
        <v>15</v>
      </c>
      <c r="G6011" s="194">
        <v>15</v>
      </c>
      <c r="H6011" s="194" t="s">
        <v>10119</v>
      </c>
      <c r="I6011" s="194">
        <f t="shared" si="282"/>
        <v>0</v>
      </c>
      <c r="J6011" s="116" t="s">
        <v>10120</v>
      </c>
      <c r="K6011" s="197" t="s">
        <v>16622</v>
      </c>
      <c r="L6011" s="197">
        <v>45930</v>
      </c>
      <c r="M6011" s="197"/>
      <c r="N6011" s="197">
        <v>45930</v>
      </c>
      <c r="O6011" s="388">
        <f t="shared" si="283"/>
        <v>13632.29</v>
      </c>
      <c r="P6011" s="339">
        <f t="shared" si="284"/>
        <v>0</v>
      </c>
    </row>
    <row r="6012" spans="1:16" hidden="1" x14ac:dyDescent="0.25">
      <c r="A6012" s="116">
        <v>144710</v>
      </c>
      <c r="B6012" s="116">
        <v>3</v>
      </c>
      <c r="C6012" s="116">
        <v>1012100020</v>
      </c>
      <c r="D6012" s="116" t="s">
        <v>10488</v>
      </c>
      <c r="E6012" s="339">
        <v>46850.68</v>
      </c>
      <c r="F6012" s="194">
        <v>2</v>
      </c>
      <c r="G6012" s="194">
        <v>2</v>
      </c>
      <c r="H6012" s="194" t="s">
        <v>10119</v>
      </c>
      <c r="I6012" s="194">
        <f t="shared" si="282"/>
        <v>0</v>
      </c>
      <c r="J6012" s="116" t="s">
        <v>10120</v>
      </c>
      <c r="K6012" s="197" t="s">
        <v>16622</v>
      </c>
      <c r="L6012" s="197">
        <v>45930</v>
      </c>
      <c r="M6012" s="197"/>
      <c r="N6012" s="197">
        <v>45930</v>
      </c>
      <c r="O6012" s="388">
        <f t="shared" si="283"/>
        <v>23425.34</v>
      </c>
      <c r="P6012" s="339">
        <f t="shared" si="284"/>
        <v>0</v>
      </c>
    </row>
    <row r="6013" spans="1:16" hidden="1" x14ac:dyDescent="0.25">
      <c r="A6013" s="116">
        <v>144710</v>
      </c>
      <c r="B6013" s="116">
        <v>7</v>
      </c>
      <c r="C6013" s="116">
        <v>1023100140</v>
      </c>
      <c r="D6013" s="116" t="s">
        <v>11171</v>
      </c>
      <c r="E6013" s="339">
        <v>18390</v>
      </c>
      <c r="F6013" s="194">
        <v>1</v>
      </c>
      <c r="G6013" s="194">
        <v>1</v>
      </c>
      <c r="H6013" s="194" t="s">
        <v>10119</v>
      </c>
      <c r="I6013" s="194">
        <f t="shared" si="282"/>
        <v>0</v>
      </c>
      <c r="J6013" s="116" t="s">
        <v>10120</v>
      </c>
      <c r="K6013" s="197" t="s">
        <v>16622</v>
      </c>
      <c r="L6013" s="197">
        <v>45930</v>
      </c>
      <c r="M6013" s="197"/>
      <c r="N6013" s="197">
        <v>45930</v>
      </c>
      <c r="O6013" s="388">
        <f t="shared" si="283"/>
        <v>18390</v>
      </c>
      <c r="P6013" s="339">
        <f t="shared" si="284"/>
        <v>0</v>
      </c>
    </row>
    <row r="6014" spans="1:16" hidden="1" x14ac:dyDescent="0.25">
      <c r="A6014" s="116">
        <v>144710</v>
      </c>
      <c r="B6014" s="116">
        <v>8</v>
      </c>
      <c r="C6014" s="116">
        <v>1023100340</v>
      </c>
      <c r="D6014" s="116" t="s">
        <v>10969</v>
      </c>
      <c r="E6014" s="339">
        <v>18390</v>
      </c>
      <c r="F6014" s="194">
        <v>1</v>
      </c>
      <c r="G6014" s="194">
        <v>1</v>
      </c>
      <c r="H6014" s="194" t="s">
        <v>10119</v>
      </c>
      <c r="I6014" s="194">
        <f t="shared" si="282"/>
        <v>0</v>
      </c>
      <c r="J6014" s="116" t="s">
        <v>10120</v>
      </c>
      <c r="K6014" s="197" t="s">
        <v>16622</v>
      </c>
      <c r="L6014" s="197">
        <v>45930</v>
      </c>
      <c r="M6014" s="197"/>
      <c r="N6014" s="197">
        <v>45930</v>
      </c>
      <c r="O6014" s="388">
        <f t="shared" si="283"/>
        <v>18390</v>
      </c>
      <c r="P6014" s="339">
        <f t="shared" si="284"/>
        <v>0</v>
      </c>
    </row>
    <row r="6015" spans="1:16" hidden="1" x14ac:dyDescent="0.25">
      <c r="A6015" s="116">
        <v>144710</v>
      </c>
      <c r="B6015" s="116">
        <v>4</v>
      </c>
      <c r="C6015" s="116">
        <v>1546101870</v>
      </c>
      <c r="D6015" s="116" t="s">
        <v>16201</v>
      </c>
      <c r="E6015" s="339">
        <v>2468.52</v>
      </c>
      <c r="F6015" s="194">
        <v>4</v>
      </c>
      <c r="G6015" s="194">
        <v>4</v>
      </c>
      <c r="H6015" s="194" t="s">
        <v>10119</v>
      </c>
      <c r="I6015" s="194">
        <f t="shared" si="282"/>
        <v>0</v>
      </c>
      <c r="J6015" s="116" t="s">
        <v>10120</v>
      </c>
      <c r="K6015" s="197" t="s">
        <v>16622</v>
      </c>
      <c r="L6015" s="197">
        <v>45930</v>
      </c>
      <c r="M6015" s="197"/>
      <c r="N6015" s="197">
        <v>45930</v>
      </c>
      <c r="O6015" s="388">
        <f t="shared" si="283"/>
        <v>617.13</v>
      </c>
      <c r="P6015" s="339">
        <f t="shared" si="284"/>
        <v>0</v>
      </c>
    </row>
    <row r="6016" spans="1:16" hidden="1" x14ac:dyDescent="0.25">
      <c r="A6016" s="116">
        <v>144710</v>
      </c>
      <c r="B6016" s="116">
        <v>5</v>
      </c>
      <c r="C6016" s="116">
        <v>1546101890</v>
      </c>
      <c r="D6016" s="116" t="s">
        <v>17459</v>
      </c>
      <c r="E6016" s="339">
        <v>10665</v>
      </c>
      <c r="F6016" s="194">
        <v>5</v>
      </c>
      <c r="G6016" s="194">
        <v>5</v>
      </c>
      <c r="H6016" s="194" t="s">
        <v>10119</v>
      </c>
      <c r="I6016" s="194">
        <f t="shared" si="282"/>
        <v>0</v>
      </c>
      <c r="J6016" s="116" t="s">
        <v>10120</v>
      </c>
      <c r="K6016" s="197" t="s">
        <v>16622</v>
      </c>
      <c r="L6016" s="197">
        <v>45930</v>
      </c>
      <c r="M6016" s="197"/>
      <c r="N6016" s="197">
        <v>45930</v>
      </c>
      <c r="O6016" s="388">
        <f t="shared" si="283"/>
        <v>2133</v>
      </c>
      <c r="P6016" s="339">
        <f t="shared" si="284"/>
        <v>0</v>
      </c>
    </row>
    <row r="6017" spans="1:16" hidden="1" x14ac:dyDescent="0.25">
      <c r="A6017" s="116">
        <v>144787</v>
      </c>
      <c r="B6017" s="116">
        <v>6</v>
      </c>
      <c r="C6017" s="116">
        <v>1010100140</v>
      </c>
      <c r="D6017" s="116" t="s">
        <v>12113</v>
      </c>
      <c r="E6017" s="339">
        <v>9695.94</v>
      </c>
      <c r="F6017" s="194">
        <v>3</v>
      </c>
      <c r="G6017" s="194">
        <v>3</v>
      </c>
      <c r="H6017" s="194" t="s">
        <v>10119</v>
      </c>
      <c r="I6017" s="194">
        <f t="shared" si="282"/>
        <v>0</v>
      </c>
      <c r="J6017" s="116" t="s">
        <v>10120</v>
      </c>
      <c r="K6017" s="197" t="s">
        <v>16624</v>
      </c>
      <c r="L6017" s="197">
        <v>45930</v>
      </c>
      <c r="M6017" s="197"/>
      <c r="N6017" s="197">
        <v>45930</v>
      </c>
      <c r="O6017" s="388">
        <f t="shared" si="283"/>
        <v>3231.98</v>
      </c>
      <c r="P6017" s="339">
        <f t="shared" si="284"/>
        <v>0</v>
      </c>
    </row>
    <row r="6018" spans="1:16" hidden="1" x14ac:dyDescent="0.25">
      <c r="A6018" s="116">
        <v>144787</v>
      </c>
      <c r="B6018" s="116">
        <v>9</v>
      </c>
      <c r="C6018" s="116">
        <v>1010100750</v>
      </c>
      <c r="D6018" s="116" t="s">
        <v>11041</v>
      </c>
      <c r="E6018" s="339">
        <v>7530.05</v>
      </c>
      <c r="F6018" s="194">
        <v>5</v>
      </c>
      <c r="G6018" s="194">
        <v>5</v>
      </c>
      <c r="H6018" s="194" t="s">
        <v>10119</v>
      </c>
      <c r="I6018" s="194">
        <f t="shared" si="282"/>
        <v>0</v>
      </c>
      <c r="J6018" s="116" t="s">
        <v>10120</v>
      </c>
      <c r="K6018" s="197" t="s">
        <v>16624</v>
      </c>
      <c r="L6018" s="197">
        <v>45930</v>
      </c>
      <c r="M6018" s="197"/>
      <c r="N6018" s="197">
        <v>45930</v>
      </c>
      <c r="O6018" s="388">
        <f t="shared" si="283"/>
        <v>1506.01</v>
      </c>
      <c r="P6018" s="339">
        <f t="shared" si="284"/>
        <v>0</v>
      </c>
    </row>
    <row r="6019" spans="1:16" hidden="1" x14ac:dyDescent="0.25">
      <c r="A6019" s="116">
        <v>144787</v>
      </c>
      <c r="B6019" s="116">
        <v>1</v>
      </c>
      <c r="C6019" s="116">
        <v>1010101310</v>
      </c>
      <c r="D6019" s="116" t="s">
        <v>15774</v>
      </c>
      <c r="E6019" s="339">
        <v>647052.19999999995</v>
      </c>
      <c r="F6019" s="194">
        <v>20</v>
      </c>
      <c r="G6019" s="194">
        <f>6.5+13.5</f>
        <v>20</v>
      </c>
      <c r="H6019" s="194" t="s">
        <v>10119</v>
      </c>
      <c r="I6019" s="194">
        <f t="shared" si="282"/>
        <v>0</v>
      </c>
      <c r="J6019" s="116" t="s">
        <v>10120</v>
      </c>
      <c r="K6019" s="197" t="s">
        <v>16624</v>
      </c>
      <c r="L6019" s="197">
        <v>45930</v>
      </c>
      <c r="M6019" s="197" t="s">
        <v>16773</v>
      </c>
      <c r="N6019" s="197">
        <v>45951</v>
      </c>
      <c r="O6019" s="388">
        <f t="shared" si="283"/>
        <v>32352.609999999997</v>
      </c>
      <c r="P6019" s="339">
        <f t="shared" si="284"/>
        <v>0</v>
      </c>
    </row>
    <row r="6020" spans="1:16" hidden="1" x14ac:dyDescent="0.25">
      <c r="A6020" s="116">
        <v>144787</v>
      </c>
      <c r="B6020" s="116">
        <v>2</v>
      </c>
      <c r="C6020" s="116">
        <v>1010106790</v>
      </c>
      <c r="D6020" s="116" t="s">
        <v>5767</v>
      </c>
      <c r="E6020" s="339">
        <v>204484.35</v>
      </c>
      <c r="F6020" s="194">
        <v>15</v>
      </c>
      <c r="G6020" s="194">
        <v>15</v>
      </c>
      <c r="H6020" s="194" t="s">
        <v>10119</v>
      </c>
      <c r="I6020" s="194">
        <f t="shared" si="282"/>
        <v>0</v>
      </c>
      <c r="J6020" s="116" t="s">
        <v>10120</v>
      </c>
      <c r="K6020" s="197" t="s">
        <v>16624</v>
      </c>
      <c r="L6020" s="197">
        <v>45930</v>
      </c>
      <c r="M6020" s="197"/>
      <c r="N6020" s="197">
        <v>45930</v>
      </c>
      <c r="O6020" s="388">
        <f t="shared" si="283"/>
        <v>13632.29</v>
      </c>
      <c r="P6020" s="339">
        <f t="shared" si="284"/>
        <v>0</v>
      </c>
    </row>
    <row r="6021" spans="1:16" hidden="1" x14ac:dyDescent="0.25">
      <c r="A6021" s="116">
        <v>144787</v>
      </c>
      <c r="B6021" s="116">
        <v>3</v>
      </c>
      <c r="C6021" s="116">
        <v>1012100020</v>
      </c>
      <c r="D6021" s="116" t="s">
        <v>10488</v>
      </c>
      <c r="E6021" s="339">
        <v>46850.68</v>
      </c>
      <c r="F6021" s="194">
        <v>2</v>
      </c>
      <c r="G6021" s="194">
        <v>2</v>
      </c>
      <c r="H6021" s="194" t="s">
        <v>10119</v>
      </c>
      <c r="I6021" s="194">
        <f t="shared" si="282"/>
        <v>0</v>
      </c>
      <c r="J6021" s="116" t="s">
        <v>10120</v>
      </c>
      <c r="K6021" s="197" t="s">
        <v>16624</v>
      </c>
      <c r="L6021" s="197">
        <v>45930</v>
      </c>
      <c r="M6021" s="197"/>
      <c r="N6021" s="197">
        <v>45946</v>
      </c>
      <c r="O6021" s="388">
        <f t="shared" si="283"/>
        <v>23425.34</v>
      </c>
      <c r="P6021" s="339">
        <f t="shared" si="284"/>
        <v>0</v>
      </c>
    </row>
    <row r="6022" spans="1:16" hidden="1" x14ac:dyDescent="0.25">
      <c r="A6022" s="116">
        <v>144787</v>
      </c>
      <c r="B6022" s="116">
        <v>7</v>
      </c>
      <c r="C6022" s="116">
        <v>1023100140</v>
      </c>
      <c r="D6022" s="116" t="s">
        <v>11171</v>
      </c>
      <c r="E6022" s="339">
        <v>18390</v>
      </c>
      <c r="F6022" s="194">
        <v>1</v>
      </c>
      <c r="G6022" s="194">
        <v>1</v>
      </c>
      <c r="H6022" s="194" t="s">
        <v>10119</v>
      </c>
      <c r="I6022" s="194">
        <f t="shared" si="282"/>
        <v>0</v>
      </c>
      <c r="J6022" s="116" t="s">
        <v>10120</v>
      </c>
      <c r="K6022" s="197" t="s">
        <v>16624</v>
      </c>
      <c r="L6022" s="197">
        <v>45930</v>
      </c>
      <c r="M6022" s="197"/>
      <c r="N6022" s="197">
        <v>45930</v>
      </c>
      <c r="O6022" s="388">
        <f t="shared" si="283"/>
        <v>18390</v>
      </c>
      <c r="P6022" s="339">
        <f t="shared" si="284"/>
        <v>0</v>
      </c>
    </row>
    <row r="6023" spans="1:16" hidden="1" x14ac:dyDescent="0.25">
      <c r="A6023" s="116">
        <v>144787</v>
      </c>
      <c r="B6023" s="116">
        <v>8</v>
      </c>
      <c r="C6023" s="116">
        <v>1023100340</v>
      </c>
      <c r="D6023" s="116" t="s">
        <v>10969</v>
      </c>
      <c r="E6023" s="339">
        <v>18390</v>
      </c>
      <c r="F6023" s="194">
        <v>1</v>
      </c>
      <c r="G6023" s="194">
        <v>1</v>
      </c>
      <c r="H6023" s="194" t="s">
        <v>10119</v>
      </c>
      <c r="I6023" s="194">
        <f t="shared" si="282"/>
        <v>0</v>
      </c>
      <c r="J6023" s="116" t="s">
        <v>10120</v>
      </c>
      <c r="K6023" s="197" t="s">
        <v>16624</v>
      </c>
      <c r="L6023" s="197">
        <v>45930</v>
      </c>
      <c r="M6023" s="197"/>
      <c r="N6023" s="197">
        <v>45930</v>
      </c>
      <c r="O6023" s="388">
        <f t="shared" si="283"/>
        <v>18390</v>
      </c>
      <c r="P6023" s="339">
        <f t="shared" si="284"/>
        <v>0</v>
      </c>
    </row>
    <row r="6024" spans="1:16" hidden="1" x14ac:dyDescent="0.25">
      <c r="A6024" s="116">
        <v>144787</v>
      </c>
      <c r="B6024" s="116">
        <v>4</v>
      </c>
      <c r="C6024" s="116">
        <v>1546101870</v>
      </c>
      <c r="D6024" s="116" t="s">
        <v>16201</v>
      </c>
      <c r="E6024" s="339">
        <v>2468.52</v>
      </c>
      <c r="F6024" s="194">
        <v>4</v>
      </c>
      <c r="G6024" s="194">
        <v>4</v>
      </c>
      <c r="H6024" s="194" t="s">
        <v>10119</v>
      </c>
      <c r="I6024" s="194">
        <f t="shared" si="282"/>
        <v>0</v>
      </c>
      <c r="J6024" s="116" t="s">
        <v>10120</v>
      </c>
      <c r="K6024" s="197" t="s">
        <v>16624</v>
      </c>
      <c r="L6024" s="197">
        <v>45930</v>
      </c>
      <c r="M6024" s="197"/>
      <c r="N6024" s="197">
        <v>45930</v>
      </c>
      <c r="O6024" s="388">
        <f t="shared" si="283"/>
        <v>617.13</v>
      </c>
      <c r="P6024" s="339">
        <f t="shared" si="284"/>
        <v>0</v>
      </c>
    </row>
    <row r="6025" spans="1:16" hidden="1" x14ac:dyDescent="0.25">
      <c r="A6025" s="116">
        <v>144787</v>
      </c>
      <c r="B6025" s="116">
        <v>5</v>
      </c>
      <c r="C6025" s="116">
        <v>1546101890</v>
      </c>
      <c r="D6025" s="116" t="s">
        <v>17459</v>
      </c>
      <c r="E6025" s="339">
        <v>10665</v>
      </c>
      <c r="F6025" s="194">
        <v>5</v>
      </c>
      <c r="G6025" s="194">
        <v>5</v>
      </c>
      <c r="H6025" s="194" t="s">
        <v>10119</v>
      </c>
      <c r="I6025" s="194">
        <f t="shared" si="282"/>
        <v>0</v>
      </c>
      <c r="J6025" s="116" t="s">
        <v>10120</v>
      </c>
      <c r="K6025" s="197" t="s">
        <v>16624</v>
      </c>
      <c r="L6025" s="197">
        <v>45930</v>
      </c>
      <c r="M6025" s="197"/>
      <c r="N6025" s="197">
        <v>45930</v>
      </c>
      <c r="O6025" s="388">
        <f t="shared" si="283"/>
        <v>2133</v>
      </c>
      <c r="P6025" s="339">
        <f t="shared" si="284"/>
        <v>0</v>
      </c>
    </row>
    <row r="6026" spans="1:16" hidden="1" x14ac:dyDescent="0.25">
      <c r="A6026" s="116">
        <v>144899</v>
      </c>
      <c r="B6026" s="116">
        <v>1</v>
      </c>
      <c r="C6026" s="116">
        <v>1022100230</v>
      </c>
      <c r="D6026" s="116" t="s">
        <v>16162</v>
      </c>
      <c r="E6026" s="339">
        <v>33000</v>
      </c>
      <c r="F6026" s="194">
        <v>20</v>
      </c>
      <c r="G6026" s="194">
        <v>20</v>
      </c>
      <c r="H6026" s="194" t="s">
        <v>10119</v>
      </c>
      <c r="I6026" s="194">
        <f t="shared" si="282"/>
        <v>0</v>
      </c>
      <c r="J6026" s="116" t="s">
        <v>10120</v>
      </c>
      <c r="K6026" s="197" t="s">
        <v>10121</v>
      </c>
      <c r="L6026" s="197">
        <v>45930</v>
      </c>
      <c r="M6026" s="197"/>
      <c r="N6026" s="197">
        <v>45930</v>
      </c>
      <c r="O6026" s="388">
        <f t="shared" si="283"/>
        <v>1650</v>
      </c>
      <c r="P6026" s="339">
        <f t="shared" si="284"/>
        <v>0</v>
      </c>
    </row>
    <row r="6027" spans="1:16" hidden="1" x14ac:dyDescent="0.25">
      <c r="A6027" s="116">
        <v>144899</v>
      </c>
      <c r="B6027" s="116">
        <v>2</v>
      </c>
      <c r="C6027" s="116">
        <v>1610100300</v>
      </c>
      <c r="D6027" s="116" t="s">
        <v>10965</v>
      </c>
      <c r="E6027" s="339">
        <v>71700</v>
      </c>
      <c r="F6027" s="194">
        <v>20</v>
      </c>
      <c r="G6027" s="194">
        <v>20</v>
      </c>
      <c r="H6027" s="194" t="s">
        <v>10119</v>
      </c>
      <c r="I6027" s="194">
        <f t="shared" si="282"/>
        <v>0</v>
      </c>
      <c r="J6027" s="116" t="s">
        <v>10120</v>
      </c>
      <c r="K6027" s="197" t="s">
        <v>10121</v>
      </c>
      <c r="L6027" s="197">
        <v>45930</v>
      </c>
      <c r="M6027" s="197"/>
      <c r="N6027" s="197">
        <v>45930</v>
      </c>
      <c r="O6027" s="388">
        <f t="shared" si="283"/>
        <v>3585</v>
      </c>
      <c r="P6027" s="339">
        <f t="shared" si="284"/>
        <v>0</v>
      </c>
    </row>
    <row r="6028" spans="1:16" hidden="1" x14ac:dyDescent="0.25">
      <c r="A6028" s="116">
        <v>144928</v>
      </c>
      <c r="B6028" s="116">
        <v>5</v>
      </c>
      <c r="C6028" s="116">
        <v>1511100420</v>
      </c>
      <c r="D6028" s="116" t="s">
        <v>17478</v>
      </c>
      <c r="E6028" s="339">
        <v>1680</v>
      </c>
      <c r="F6028" s="194">
        <v>8</v>
      </c>
      <c r="G6028" s="194">
        <v>8</v>
      </c>
      <c r="H6028" s="194" t="s">
        <v>10119</v>
      </c>
      <c r="I6028" s="194">
        <f t="shared" si="282"/>
        <v>0</v>
      </c>
      <c r="J6028" s="116" t="s">
        <v>10120</v>
      </c>
      <c r="K6028" s="116" t="s">
        <v>16486</v>
      </c>
      <c r="L6028" s="197">
        <v>45937</v>
      </c>
      <c r="M6028" s="116"/>
      <c r="N6028" s="197">
        <v>45937</v>
      </c>
      <c r="O6028" s="388">
        <f t="shared" si="283"/>
        <v>210</v>
      </c>
      <c r="P6028" s="339">
        <f t="shared" si="284"/>
        <v>0</v>
      </c>
    </row>
    <row r="6029" spans="1:16" hidden="1" x14ac:dyDescent="0.25">
      <c r="A6029" s="116">
        <v>144928</v>
      </c>
      <c r="B6029" s="116">
        <v>1</v>
      </c>
      <c r="C6029" s="116">
        <v>1511100650</v>
      </c>
      <c r="D6029" s="116" t="s">
        <v>17864</v>
      </c>
      <c r="E6029" s="339">
        <v>17394</v>
      </c>
      <c r="F6029" s="194">
        <v>39</v>
      </c>
      <c r="G6029" s="194">
        <v>39</v>
      </c>
      <c r="H6029" s="194" t="s">
        <v>10119</v>
      </c>
      <c r="I6029" s="194">
        <f t="shared" si="282"/>
        <v>0</v>
      </c>
      <c r="J6029" s="116" t="s">
        <v>10120</v>
      </c>
      <c r="K6029" s="116" t="s">
        <v>16486</v>
      </c>
      <c r="L6029" s="197">
        <v>45937</v>
      </c>
      <c r="M6029" s="116"/>
      <c r="N6029" s="197">
        <v>45946</v>
      </c>
      <c r="O6029" s="388">
        <f t="shared" si="283"/>
        <v>446</v>
      </c>
      <c r="P6029" s="339">
        <f t="shared" si="284"/>
        <v>0</v>
      </c>
    </row>
    <row r="6030" spans="1:16" hidden="1" x14ac:dyDescent="0.25">
      <c r="A6030" s="116">
        <v>144928</v>
      </c>
      <c r="B6030" s="116">
        <v>2</v>
      </c>
      <c r="C6030" s="116">
        <v>1511100700</v>
      </c>
      <c r="D6030" s="116" t="s">
        <v>17873</v>
      </c>
      <c r="E6030" s="339">
        <v>5940</v>
      </c>
      <c r="F6030" s="194">
        <v>11</v>
      </c>
      <c r="G6030" s="194">
        <v>11</v>
      </c>
      <c r="H6030" s="194" t="s">
        <v>10119</v>
      </c>
      <c r="I6030" s="194">
        <f t="shared" si="282"/>
        <v>0</v>
      </c>
      <c r="J6030" s="116" t="s">
        <v>10120</v>
      </c>
      <c r="K6030" s="116" t="s">
        <v>16486</v>
      </c>
      <c r="L6030" s="197">
        <v>45937</v>
      </c>
      <c r="M6030" s="116"/>
      <c r="N6030" s="197">
        <v>45946</v>
      </c>
      <c r="O6030" s="388">
        <f t="shared" si="283"/>
        <v>540</v>
      </c>
      <c r="P6030" s="339">
        <f t="shared" si="284"/>
        <v>0</v>
      </c>
    </row>
    <row r="6031" spans="1:16" hidden="1" x14ac:dyDescent="0.25">
      <c r="A6031" s="116">
        <v>144928</v>
      </c>
      <c r="B6031" s="116">
        <v>3</v>
      </c>
      <c r="C6031" s="116">
        <v>1521100070</v>
      </c>
      <c r="D6031" s="116" t="s">
        <v>17577</v>
      </c>
      <c r="E6031" s="339">
        <v>7250</v>
      </c>
      <c r="F6031" s="194">
        <v>50</v>
      </c>
      <c r="G6031" s="194">
        <v>50</v>
      </c>
      <c r="H6031" s="194" t="s">
        <v>10119</v>
      </c>
      <c r="I6031" s="194">
        <f t="shared" si="282"/>
        <v>0</v>
      </c>
      <c r="J6031" s="116" t="s">
        <v>10120</v>
      </c>
      <c r="K6031" s="116" t="s">
        <v>16486</v>
      </c>
      <c r="L6031" s="197">
        <v>45937</v>
      </c>
      <c r="M6031" s="116"/>
      <c r="N6031" s="197">
        <v>45937</v>
      </c>
      <c r="O6031" s="388">
        <f t="shared" si="283"/>
        <v>145</v>
      </c>
      <c r="P6031" s="339">
        <f t="shared" si="284"/>
        <v>0</v>
      </c>
    </row>
    <row r="6032" spans="1:16" hidden="1" x14ac:dyDescent="0.25">
      <c r="A6032" s="116">
        <v>144928</v>
      </c>
      <c r="B6032" s="116">
        <v>7</v>
      </c>
      <c r="C6032" s="116">
        <v>1521100250</v>
      </c>
      <c r="D6032" s="116" t="s">
        <v>11055</v>
      </c>
      <c r="E6032" s="339">
        <v>624</v>
      </c>
      <c r="F6032" s="194">
        <v>8</v>
      </c>
      <c r="G6032" s="194">
        <v>8</v>
      </c>
      <c r="H6032" s="194" t="s">
        <v>10119</v>
      </c>
      <c r="I6032" s="194">
        <f t="shared" si="282"/>
        <v>0</v>
      </c>
      <c r="J6032" s="116" t="s">
        <v>10120</v>
      </c>
      <c r="K6032" s="116" t="s">
        <v>16486</v>
      </c>
      <c r="L6032" s="197">
        <v>45937</v>
      </c>
      <c r="M6032" s="116"/>
      <c r="N6032" s="197">
        <v>45937</v>
      </c>
      <c r="O6032" s="388">
        <f t="shared" si="283"/>
        <v>78</v>
      </c>
      <c r="P6032" s="339">
        <f t="shared" si="284"/>
        <v>0</v>
      </c>
    </row>
    <row r="6033" spans="1:16" hidden="1" x14ac:dyDescent="0.25">
      <c r="A6033" s="116">
        <v>144928</v>
      </c>
      <c r="B6033" s="116">
        <v>4</v>
      </c>
      <c r="C6033" s="116">
        <v>1537100740</v>
      </c>
      <c r="D6033" s="116" t="s">
        <v>16682</v>
      </c>
      <c r="E6033" s="339">
        <v>893</v>
      </c>
      <c r="F6033" s="194">
        <v>50</v>
      </c>
      <c r="G6033" s="194">
        <v>50</v>
      </c>
      <c r="H6033" s="194" t="s">
        <v>10119</v>
      </c>
      <c r="I6033" s="194">
        <f t="shared" si="282"/>
        <v>0</v>
      </c>
      <c r="J6033" s="116" t="s">
        <v>10120</v>
      </c>
      <c r="K6033" s="116" t="s">
        <v>16486</v>
      </c>
      <c r="L6033" s="197">
        <v>45937</v>
      </c>
      <c r="M6033" s="116"/>
      <c r="N6033" s="197">
        <v>45937</v>
      </c>
      <c r="O6033" s="388">
        <f t="shared" si="283"/>
        <v>17.86</v>
      </c>
      <c r="P6033" s="339">
        <f t="shared" si="284"/>
        <v>0</v>
      </c>
    </row>
    <row r="6034" spans="1:16" hidden="1" x14ac:dyDescent="0.25">
      <c r="A6034" s="116">
        <v>144928</v>
      </c>
      <c r="B6034" s="116">
        <v>6</v>
      </c>
      <c r="C6034" s="116">
        <v>1537100740</v>
      </c>
      <c r="D6034" s="116" t="s">
        <v>16682</v>
      </c>
      <c r="E6034" s="339">
        <v>142.88</v>
      </c>
      <c r="F6034" s="194">
        <v>8</v>
      </c>
      <c r="G6034" s="194">
        <v>8</v>
      </c>
      <c r="H6034" s="194" t="s">
        <v>10119</v>
      </c>
      <c r="I6034" s="194">
        <f t="shared" si="282"/>
        <v>0</v>
      </c>
      <c r="J6034" s="116" t="s">
        <v>10120</v>
      </c>
      <c r="K6034" s="116" t="s">
        <v>16486</v>
      </c>
      <c r="L6034" s="197">
        <v>45937</v>
      </c>
      <c r="M6034" s="116"/>
      <c r="N6034" s="197">
        <v>45937</v>
      </c>
      <c r="O6034" s="388">
        <f t="shared" si="283"/>
        <v>17.86</v>
      </c>
      <c r="P6034" s="339">
        <f t="shared" si="284"/>
        <v>0</v>
      </c>
    </row>
    <row r="6035" spans="1:16" hidden="1" x14ac:dyDescent="0.25">
      <c r="A6035" s="116">
        <v>144930</v>
      </c>
      <c r="B6035" s="116">
        <v>13</v>
      </c>
      <c r="C6035" s="116">
        <v>1112102270</v>
      </c>
      <c r="D6035" s="116" t="s">
        <v>11178</v>
      </c>
      <c r="E6035" s="339">
        <v>14445</v>
      </c>
      <c r="F6035" s="194">
        <v>15</v>
      </c>
      <c r="G6035" s="194">
        <v>15</v>
      </c>
      <c r="H6035" s="194" t="s">
        <v>10119</v>
      </c>
      <c r="I6035" s="194">
        <f t="shared" si="282"/>
        <v>0</v>
      </c>
      <c r="J6035" s="116" t="s">
        <v>10120</v>
      </c>
      <c r="K6035" s="197" t="s">
        <v>16631</v>
      </c>
      <c r="L6035" s="197">
        <v>45930</v>
      </c>
      <c r="M6035" s="197" t="s">
        <v>18133</v>
      </c>
      <c r="N6035" s="197">
        <v>46120</v>
      </c>
      <c r="O6035" s="388">
        <f t="shared" si="283"/>
        <v>963</v>
      </c>
      <c r="P6035" s="339">
        <f t="shared" si="284"/>
        <v>0</v>
      </c>
    </row>
    <row r="6036" spans="1:16" hidden="1" x14ac:dyDescent="0.25">
      <c r="A6036" s="116">
        <v>144930</v>
      </c>
      <c r="B6036" s="116">
        <v>1</v>
      </c>
      <c r="C6036" s="116">
        <v>1546101840</v>
      </c>
      <c r="D6036" s="116" t="s">
        <v>10957</v>
      </c>
      <c r="E6036" s="339">
        <v>43599.96</v>
      </c>
      <c r="F6036" s="194">
        <v>4</v>
      </c>
      <c r="G6036" s="194">
        <v>4</v>
      </c>
      <c r="H6036" s="194" t="s">
        <v>10119</v>
      </c>
      <c r="I6036" s="194">
        <f t="shared" si="282"/>
        <v>0</v>
      </c>
      <c r="J6036" s="116" t="s">
        <v>10120</v>
      </c>
      <c r="K6036" s="197" t="s">
        <v>16631</v>
      </c>
      <c r="L6036" s="197">
        <v>45930</v>
      </c>
      <c r="M6036" s="197"/>
      <c r="N6036" s="197">
        <v>45930</v>
      </c>
      <c r="O6036" s="388">
        <f t="shared" si="283"/>
        <v>10899.99</v>
      </c>
      <c r="P6036" s="339">
        <f t="shared" si="284"/>
        <v>0</v>
      </c>
    </row>
    <row r="6037" spans="1:16" hidden="1" x14ac:dyDescent="0.25">
      <c r="A6037" s="116">
        <v>144930</v>
      </c>
      <c r="B6037" s="116">
        <v>2</v>
      </c>
      <c r="C6037" s="116">
        <v>1112100430</v>
      </c>
      <c r="D6037" s="116" t="s">
        <v>7760</v>
      </c>
      <c r="E6037" s="339">
        <v>87964.800000000003</v>
      </c>
      <c r="F6037" s="194">
        <v>14</v>
      </c>
      <c r="G6037" s="194">
        <v>14</v>
      </c>
      <c r="H6037" s="194" t="s">
        <v>10119</v>
      </c>
      <c r="I6037" s="194">
        <f t="shared" si="282"/>
        <v>0</v>
      </c>
      <c r="J6037" s="116" t="s">
        <v>10120</v>
      </c>
      <c r="K6037" s="197" t="s">
        <v>16631</v>
      </c>
      <c r="L6037" s="197">
        <v>45930</v>
      </c>
      <c r="M6037" s="116" t="s">
        <v>16668</v>
      </c>
      <c r="N6037" s="197">
        <v>45979</v>
      </c>
      <c r="O6037" s="388">
        <f t="shared" si="283"/>
        <v>6283.2</v>
      </c>
      <c r="P6037" s="339">
        <f t="shared" si="284"/>
        <v>0</v>
      </c>
    </row>
    <row r="6038" spans="1:16" hidden="1" x14ac:dyDescent="0.25">
      <c r="A6038" s="116">
        <v>144930</v>
      </c>
      <c r="B6038" s="116">
        <v>3</v>
      </c>
      <c r="C6038" s="116">
        <v>1546101870</v>
      </c>
      <c r="D6038" s="116" t="s">
        <v>16201</v>
      </c>
      <c r="E6038" s="339">
        <v>4319.91</v>
      </c>
      <c r="F6038" s="194">
        <v>7</v>
      </c>
      <c r="G6038" s="194">
        <v>7</v>
      </c>
      <c r="H6038" s="194" t="s">
        <v>10119</v>
      </c>
      <c r="I6038" s="194">
        <f t="shared" si="282"/>
        <v>0</v>
      </c>
      <c r="J6038" s="116" t="s">
        <v>10120</v>
      </c>
      <c r="K6038" s="197" t="s">
        <v>16631</v>
      </c>
      <c r="L6038" s="197">
        <v>45930</v>
      </c>
      <c r="M6038" s="197"/>
      <c r="N6038" s="197">
        <v>45930</v>
      </c>
      <c r="O6038" s="388">
        <f t="shared" si="283"/>
        <v>617.13</v>
      </c>
      <c r="P6038" s="339">
        <f t="shared" si="284"/>
        <v>0</v>
      </c>
    </row>
    <row r="6039" spans="1:16" hidden="1" x14ac:dyDescent="0.25">
      <c r="A6039" s="116">
        <v>144930</v>
      </c>
      <c r="B6039" s="116">
        <v>4</v>
      </c>
      <c r="C6039" s="116">
        <v>1112102150</v>
      </c>
      <c r="D6039" s="116" t="s">
        <v>11176</v>
      </c>
      <c r="E6039" s="339">
        <v>1066700</v>
      </c>
      <c r="F6039" s="194">
        <v>5</v>
      </c>
      <c r="G6039" s="194">
        <v>5</v>
      </c>
      <c r="H6039" s="194" t="s">
        <v>10119</v>
      </c>
      <c r="I6039" s="194">
        <f t="shared" si="282"/>
        <v>0</v>
      </c>
      <c r="J6039" s="116" t="s">
        <v>10120</v>
      </c>
      <c r="K6039" s="197" t="s">
        <v>16631</v>
      </c>
      <c r="L6039" s="197">
        <v>45930</v>
      </c>
      <c r="M6039" s="116" t="s">
        <v>16674</v>
      </c>
      <c r="N6039" s="197">
        <v>45989</v>
      </c>
      <c r="O6039" s="388">
        <f t="shared" si="283"/>
        <v>213340</v>
      </c>
      <c r="P6039" s="339">
        <f t="shared" si="284"/>
        <v>0</v>
      </c>
    </row>
    <row r="6040" spans="1:16" hidden="1" x14ac:dyDescent="0.25">
      <c r="A6040" s="116">
        <v>144930</v>
      </c>
      <c r="B6040" s="116">
        <v>5</v>
      </c>
      <c r="C6040" s="116">
        <v>1011100040</v>
      </c>
      <c r="D6040" s="116" t="s">
        <v>10481</v>
      </c>
      <c r="E6040" s="339">
        <v>14500</v>
      </c>
      <c r="F6040" s="194">
        <v>10</v>
      </c>
      <c r="G6040" s="194">
        <v>10</v>
      </c>
      <c r="H6040" s="194" t="s">
        <v>10119</v>
      </c>
      <c r="I6040" s="194">
        <f t="shared" si="282"/>
        <v>0</v>
      </c>
      <c r="J6040" s="116" t="s">
        <v>10120</v>
      </c>
      <c r="K6040" s="197" t="s">
        <v>16631</v>
      </c>
      <c r="L6040" s="197">
        <v>45930</v>
      </c>
      <c r="M6040" s="197"/>
      <c r="N6040" s="197">
        <v>45930</v>
      </c>
      <c r="O6040" s="388">
        <f t="shared" si="283"/>
        <v>1450</v>
      </c>
      <c r="P6040" s="339">
        <f t="shared" si="284"/>
        <v>0</v>
      </c>
    </row>
    <row r="6041" spans="1:16" hidden="1" x14ac:dyDescent="0.25">
      <c r="A6041" s="116">
        <v>144930</v>
      </c>
      <c r="B6041" s="116">
        <v>6</v>
      </c>
      <c r="C6041" s="116">
        <v>1019100040</v>
      </c>
      <c r="D6041" s="116" t="s">
        <v>10643</v>
      </c>
      <c r="E6041" s="339">
        <v>11893.72</v>
      </c>
      <c r="F6041" s="194">
        <v>4</v>
      </c>
      <c r="G6041" s="194">
        <v>4</v>
      </c>
      <c r="H6041" s="194" t="s">
        <v>10119</v>
      </c>
      <c r="I6041" s="194">
        <f t="shared" si="282"/>
        <v>0</v>
      </c>
      <c r="J6041" s="116" t="s">
        <v>10120</v>
      </c>
      <c r="K6041" s="197" t="s">
        <v>16631</v>
      </c>
      <c r="L6041" s="197">
        <v>45930</v>
      </c>
      <c r="M6041" s="197"/>
      <c r="N6041" s="197">
        <v>45930</v>
      </c>
      <c r="O6041" s="388">
        <f t="shared" si="283"/>
        <v>2973.43</v>
      </c>
      <c r="P6041" s="339">
        <f t="shared" si="284"/>
        <v>0</v>
      </c>
    </row>
    <row r="6042" spans="1:16" hidden="1" x14ac:dyDescent="0.25">
      <c r="A6042" s="116">
        <v>144930</v>
      </c>
      <c r="B6042" s="116">
        <v>7</v>
      </c>
      <c r="C6042" s="116">
        <v>1016101010</v>
      </c>
      <c r="D6042" s="116" t="s">
        <v>10655</v>
      </c>
      <c r="E6042" s="339">
        <v>18789</v>
      </c>
      <c r="F6042" s="194">
        <v>1</v>
      </c>
      <c r="G6042" s="194">
        <v>1</v>
      </c>
      <c r="H6042" s="194" t="s">
        <v>10119</v>
      </c>
      <c r="I6042" s="194">
        <f t="shared" si="282"/>
        <v>0</v>
      </c>
      <c r="J6042" s="116" t="s">
        <v>10120</v>
      </c>
      <c r="K6042" s="197" t="s">
        <v>16631</v>
      </c>
      <c r="L6042" s="197">
        <v>45930</v>
      </c>
      <c r="M6042" s="197"/>
      <c r="N6042" s="197">
        <v>45930</v>
      </c>
      <c r="O6042" s="388">
        <f t="shared" si="283"/>
        <v>18789</v>
      </c>
      <c r="P6042" s="339">
        <f t="shared" si="284"/>
        <v>0</v>
      </c>
    </row>
    <row r="6043" spans="1:16" hidden="1" x14ac:dyDescent="0.25">
      <c r="A6043" s="116">
        <v>144930</v>
      </c>
      <c r="B6043" s="116">
        <v>8</v>
      </c>
      <c r="C6043" s="116">
        <v>1016100000</v>
      </c>
      <c r="D6043" s="116" t="s">
        <v>10650</v>
      </c>
      <c r="E6043" s="339">
        <v>19400</v>
      </c>
      <c r="F6043" s="194">
        <v>2</v>
      </c>
      <c r="G6043" s="194">
        <v>2</v>
      </c>
      <c r="H6043" s="194" t="s">
        <v>10119</v>
      </c>
      <c r="I6043" s="194">
        <f t="shared" si="282"/>
        <v>0</v>
      </c>
      <c r="J6043" s="116" t="s">
        <v>10120</v>
      </c>
      <c r="K6043" s="197" t="s">
        <v>16631</v>
      </c>
      <c r="L6043" s="197">
        <v>45930</v>
      </c>
      <c r="M6043" s="197"/>
      <c r="N6043" s="197">
        <v>45930</v>
      </c>
      <c r="O6043" s="388">
        <f t="shared" si="283"/>
        <v>9700</v>
      </c>
      <c r="P6043" s="339">
        <f t="shared" si="284"/>
        <v>0</v>
      </c>
    </row>
    <row r="6044" spans="1:16" hidden="1" x14ac:dyDescent="0.25">
      <c r="A6044" s="116">
        <v>144930</v>
      </c>
      <c r="B6044" s="116">
        <v>9</v>
      </c>
      <c r="C6044" s="116">
        <v>1017102120</v>
      </c>
      <c r="D6044" s="116" t="s">
        <v>10656</v>
      </c>
      <c r="E6044" s="339">
        <v>324000</v>
      </c>
      <c r="F6044" s="194">
        <v>2</v>
      </c>
      <c r="G6044" s="194">
        <v>2</v>
      </c>
      <c r="H6044" s="194" t="s">
        <v>10119</v>
      </c>
      <c r="I6044" s="194">
        <f t="shared" si="282"/>
        <v>0</v>
      </c>
      <c r="J6044" s="116" t="s">
        <v>10120</v>
      </c>
      <c r="K6044" s="197" t="s">
        <v>16631</v>
      </c>
      <c r="L6044" s="197">
        <v>45930</v>
      </c>
      <c r="M6044" s="197"/>
      <c r="N6044" s="197">
        <v>45930</v>
      </c>
      <c r="O6044" s="388">
        <f t="shared" si="283"/>
        <v>162000</v>
      </c>
      <c r="P6044" s="339">
        <f t="shared" si="284"/>
        <v>0</v>
      </c>
    </row>
    <row r="6045" spans="1:16" hidden="1" x14ac:dyDescent="0.25">
      <c r="A6045" s="116">
        <v>144930</v>
      </c>
      <c r="B6045" s="116">
        <v>10</v>
      </c>
      <c r="C6045" s="116">
        <v>1026100140</v>
      </c>
      <c r="D6045" s="116" t="s">
        <v>15618</v>
      </c>
      <c r="E6045" s="339">
        <v>758336</v>
      </c>
      <c r="F6045" s="194">
        <v>2</v>
      </c>
      <c r="G6045" s="194">
        <v>2</v>
      </c>
      <c r="H6045" s="194" t="s">
        <v>10119</v>
      </c>
      <c r="I6045" s="194">
        <f t="shared" si="282"/>
        <v>0</v>
      </c>
      <c r="J6045" s="116" t="s">
        <v>10120</v>
      </c>
      <c r="K6045" s="197" t="s">
        <v>16631</v>
      </c>
      <c r="L6045" s="197">
        <v>45930</v>
      </c>
      <c r="M6045" s="197"/>
      <c r="N6045" s="197">
        <v>45930</v>
      </c>
      <c r="O6045" s="388">
        <f t="shared" si="283"/>
        <v>379168</v>
      </c>
      <c r="P6045" s="339">
        <f t="shared" si="284"/>
        <v>0</v>
      </c>
    </row>
    <row r="6046" spans="1:16" hidden="1" x14ac:dyDescent="0.25">
      <c r="A6046" s="116">
        <v>144930</v>
      </c>
      <c r="B6046" s="116">
        <v>11</v>
      </c>
      <c r="C6046" s="116">
        <v>1112100710</v>
      </c>
      <c r="D6046" s="116" t="s">
        <v>17528</v>
      </c>
      <c r="E6046" s="339">
        <v>32638.2</v>
      </c>
      <c r="F6046" s="194">
        <v>30</v>
      </c>
      <c r="G6046" s="194">
        <v>30</v>
      </c>
      <c r="H6046" s="194" t="s">
        <v>10119</v>
      </c>
      <c r="I6046" s="194">
        <f t="shared" si="282"/>
        <v>0</v>
      </c>
      <c r="J6046" s="116" t="s">
        <v>10120</v>
      </c>
      <c r="K6046" s="197" t="s">
        <v>16631</v>
      </c>
      <c r="L6046" s="197">
        <v>45930</v>
      </c>
      <c r="M6046" s="197"/>
      <c r="N6046" s="197">
        <v>45930</v>
      </c>
      <c r="O6046" s="388">
        <f t="shared" si="283"/>
        <v>1087.94</v>
      </c>
      <c r="P6046" s="339">
        <f t="shared" si="284"/>
        <v>0</v>
      </c>
    </row>
    <row r="6047" spans="1:16" hidden="1" x14ac:dyDescent="0.25">
      <c r="A6047" s="116">
        <v>144930</v>
      </c>
      <c r="B6047" s="116">
        <v>12</v>
      </c>
      <c r="C6047" s="116">
        <v>1112100610</v>
      </c>
      <c r="D6047" s="116" t="s">
        <v>11174</v>
      </c>
      <c r="E6047" s="339">
        <v>17520</v>
      </c>
      <c r="F6047" s="194">
        <v>20</v>
      </c>
      <c r="G6047" s="194">
        <v>20</v>
      </c>
      <c r="H6047" s="194" t="s">
        <v>10119</v>
      </c>
      <c r="I6047" s="194">
        <f t="shared" si="282"/>
        <v>0</v>
      </c>
      <c r="J6047" s="116" t="s">
        <v>10120</v>
      </c>
      <c r="K6047" s="197" t="s">
        <v>16631</v>
      </c>
      <c r="L6047" s="197">
        <v>45930</v>
      </c>
      <c r="M6047" s="197" t="s">
        <v>16678</v>
      </c>
      <c r="N6047" s="197">
        <v>45989</v>
      </c>
      <c r="O6047" s="388">
        <f t="shared" si="283"/>
        <v>876</v>
      </c>
      <c r="P6047" s="339">
        <f t="shared" si="284"/>
        <v>0</v>
      </c>
    </row>
    <row r="6048" spans="1:16" hidden="1" x14ac:dyDescent="0.25">
      <c r="A6048" s="116">
        <v>144930</v>
      </c>
      <c r="B6048" s="116">
        <v>14</v>
      </c>
      <c r="C6048" s="116">
        <v>1010100120</v>
      </c>
      <c r="D6048" s="116" t="s">
        <v>17672</v>
      </c>
      <c r="E6048" s="339">
        <v>11257.9</v>
      </c>
      <c r="F6048" s="194">
        <v>5</v>
      </c>
      <c r="G6048" s="194">
        <v>5</v>
      </c>
      <c r="H6048" s="194" t="s">
        <v>10119</v>
      </c>
      <c r="I6048" s="194">
        <f t="shared" si="282"/>
        <v>0</v>
      </c>
      <c r="J6048" s="116" t="s">
        <v>10120</v>
      </c>
      <c r="K6048" s="197" t="s">
        <v>16631</v>
      </c>
      <c r="L6048" s="197">
        <v>45930</v>
      </c>
      <c r="M6048" s="197"/>
      <c r="N6048" s="197">
        <v>45930</v>
      </c>
      <c r="O6048" s="388">
        <f t="shared" si="283"/>
        <v>2251.58</v>
      </c>
      <c r="P6048" s="339">
        <f t="shared" si="284"/>
        <v>0</v>
      </c>
    </row>
    <row r="6049" spans="1:16" hidden="1" x14ac:dyDescent="0.25">
      <c r="A6049" s="116">
        <v>144930</v>
      </c>
      <c r="B6049" s="116">
        <v>15</v>
      </c>
      <c r="C6049" s="116">
        <v>1010100750</v>
      </c>
      <c r="D6049" s="116" t="s">
        <v>11041</v>
      </c>
      <c r="E6049" s="339">
        <v>7530.05</v>
      </c>
      <c r="F6049" s="194">
        <v>5</v>
      </c>
      <c r="G6049" s="194">
        <v>5</v>
      </c>
      <c r="H6049" s="194" t="s">
        <v>10119</v>
      </c>
      <c r="I6049" s="194">
        <f t="shared" si="282"/>
        <v>0</v>
      </c>
      <c r="J6049" s="116" t="s">
        <v>10120</v>
      </c>
      <c r="K6049" s="197" t="s">
        <v>16631</v>
      </c>
      <c r="L6049" s="197">
        <v>45930</v>
      </c>
      <c r="M6049" s="197"/>
      <c r="N6049" s="197">
        <v>45930</v>
      </c>
      <c r="O6049" s="388">
        <f t="shared" si="283"/>
        <v>1506.01</v>
      </c>
      <c r="P6049" s="339">
        <f t="shared" si="284"/>
        <v>0</v>
      </c>
    </row>
    <row r="6050" spans="1:16" hidden="1" x14ac:dyDescent="0.25">
      <c r="A6050" s="116">
        <v>144930</v>
      </c>
      <c r="B6050" s="116">
        <v>16</v>
      </c>
      <c r="C6050" s="116">
        <v>1023100340</v>
      </c>
      <c r="D6050" s="116" t="s">
        <v>10969</v>
      </c>
      <c r="E6050" s="339">
        <v>55170</v>
      </c>
      <c r="F6050" s="194">
        <v>3</v>
      </c>
      <c r="G6050" s="194">
        <v>3</v>
      </c>
      <c r="H6050" s="194" t="s">
        <v>10119</v>
      </c>
      <c r="I6050" s="194">
        <f t="shared" si="282"/>
        <v>0</v>
      </c>
      <c r="J6050" s="116" t="s">
        <v>10120</v>
      </c>
      <c r="K6050" s="197" t="s">
        <v>16631</v>
      </c>
      <c r="L6050" s="197">
        <v>45930</v>
      </c>
      <c r="M6050" s="197"/>
      <c r="N6050" s="197">
        <v>45930</v>
      </c>
      <c r="O6050" s="388">
        <f t="shared" si="283"/>
        <v>18390</v>
      </c>
      <c r="P6050" s="339">
        <f t="shared" si="284"/>
        <v>0</v>
      </c>
    </row>
    <row r="6051" spans="1:16" hidden="1" x14ac:dyDescent="0.25">
      <c r="A6051" s="116">
        <v>144930</v>
      </c>
      <c r="B6051" s="116">
        <v>17</v>
      </c>
      <c r="C6051" s="116">
        <v>1023100140</v>
      </c>
      <c r="D6051" s="116" t="s">
        <v>11171</v>
      </c>
      <c r="E6051" s="339">
        <v>55170</v>
      </c>
      <c r="F6051" s="194">
        <v>3</v>
      </c>
      <c r="G6051" s="194">
        <v>3</v>
      </c>
      <c r="H6051" s="194" t="s">
        <v>10119</v>
      </c>
      <c r="I6051" s="194">
        <f t="shared" si="282"/>
        <v>0</v>
      </c>
      <c r="J6051" s="116" t="s">
        <v>10120</v>
      </c>
      <c r="K6051" s="197" t="s">
        <v>16631</v>
      </c>
      <c r="L6051" s="197">
        <v>45930</v>
      </c>
      <c r="M6051" s="197"/>
      <c r="N6051" s="197">
        <v>45930</v>
      </c>
      <c r="O6051" s="388">
        <f t="shared" si="283"/>
        <v>18390</v>
      </c>
      <c r="P6051" s="339">
        <f t="shared" si="284"/>
        <v>0</v>
      </c>
    </row>
    <row r="6052" spans="1:16" hidden="1" x14ac:dyDescent="0.25">
      <c r="A6052" s="116">
        <v>144930</v>
      </c>
      <c r="B6052" s="116">
        <v>18</v>
      </c>
      <c r="C6052" s="116">
        <v>1112102170</v>
      </c>
      <c r="D6052" s="116" t="s">
        <v>11177</v>
      </c>
      <c r="E6052" s="339">
        <v>274575</v>
      </c>
      <c r="F6052" s="194">
        <v>5</v>
      </c>
      <c r="G6052" s="194">
        <v>5</v>
      </c>
      <c r="H6052" s="194" t="s">
        <v>10119</v>
      </c>
      <c r="I6052" s="194">
        <f t="shared" si="282"/>
        <v>0</v>
      </c>
      <c r="J6052" s="116" t="s">
        <v>10120</v>
      </c>
      <c r="K6052" s="197" t="s">
        <v>16631</v>
      </c>
      <c r="L6052" s="197">
        <v>45930</v>
      </c>
      <c r="M6052" s="116" t="s">
        <v>16688</v>
      </c>
      <c r="N6052" s="197">
        <v>45989</v>
      </c>
      <c r="O6052" s="388">
        <f t="shared" si="283"/>
        <v>54915</v>
      </c>
      <c r="P6052" s="339">
        <f t="shared" si="284"/>
        <v>0</v>
      </c>
    </row>
    <row r="6053" spans="1:16" hidden="1" x14ac:dyDescent="0.25">
      <c r="A6053" s="116">
        <v>144930</v>
      </c>
      <c r="B6053" s="116">
        <v>19</v>
      </c>
      <c r="C6053" s="116">
        <v>1010101070</v>
      </c>
      <c r="D6053" s="116" t="s">
        <v>8794</v>
      </c>
      <c r="E6053" s="339">
        <v>39044</v>
      </c>
      <c r="F6053" s="194">
        <v>1</v>
      </c>
      <c r="G6053" s="194">
        <v>1</v>
      </c>
      <c r="H6053" s="194" t="s">
        <v>10119</v>
      </c>
      <c r="I6053" s="194">
        <f t="shared" si="282"/>
        <v>0</v>
      </c>
      <c r="J6053" s="116" t="s">
        <v>10120</v>
      </c>
      <c r="K6053" s="197" t="s">
        <v>16631</v>
      </c>
      <c r="L6053" s="197">
        <v>45930</v>
      </c>
      <c r="M6053" s="197"/>
      <c r="N6053" s="197">
        <v>45930</v>
      </c>
      <c r="O6053" s="388">
        <f t="shared" si="283"/>
        <v>39044</v>
      </c>
      <c r="P6053" s="339">
        <f t="shared" si="284"/>
        <v>0</v>
      </c>
    </row>
    <row r="6054" spans="1:16" hidden="1" x14ac:dyDescent="0.25">
      <c r="A6054" s="116">
        <v>144930</v>
      </c>
      <c r="B6054" s="116">
        <v>20</v>
      </c>
      <c r="C6054" s="116">
        <v>1013100150</v>
      </c>
      <c r="D6054" s="116" t="s">
        <v>11138</v>
      </c>
      <c r="E6054" s="339">
        <v>43810</v>
      </c>
      <c r="F6054" s="194">
        <v>1</v>
      </c>
      <c r="G6054" s="194">
        <v>1</v>
      </c>
      <c r="H6054" s="194" t="s">
        <v>10119</v>
      </c>
      <c r="I6054" s="194">
        <f t="shared" si="282"/>
        <v>0</v>
      </c>
      <c r="J6054" s="116" t="s">
        <v>10120</v>
      </c>
      <c r="K6054" s="197" t="s">
        <v>16631</v>
      </c>
      <c r="L6054" s="197">
        <v>45930</v>
      </c>
      <c r="M6054" s="197"/>
      <c r="N6054" s="197">
        <v>45930</v>
      </c>
      <c r="O6054" s="388">
        <f t="shared" si="283"/>
        <v>43810</v>
      </c>
      <c r="P6054" s="339">
        <f t="shared" si="284"/>
        <v>0</v>
      </c>
    </row>
    <row r="6055" spans="1:16" hidden="1" x14ac:dyDescent="0.25">
      <c r="A6055" s="116">
        <v>144930</v>
      </c>
      <c r="B6055" s="116">
        <v>21</v>
      </c>
      <c r="C6055" s="116">
        <v>1316103580</v>
      </c>
      <c r="D6055" s="116" t="s">
        <v>17529</v>
      </c>
      <c r="E6055" s="339">
        <v>247466.25</v>
      </c>
      <c r="F6055" s="194">
        <v>15</v>
      </c>
      <c r="G6055" s="194">
        <v>15</v>
      </c>
      <c r="H6055" s="194" t="s">
        <v>10119</v>
      </c>
      <c r="I6055" s="194">
        <f t="shared" si="282"/>
        <v>0</v>
      </c>
      <c r="J6055" s="116" t="s">
        <v>10120</v>
      </c>
      <c r="K6055" s="197" t="s">
        <v>16631</v>
      </c>
      <c r="L6055" s="197">
        <v>45930</v>
      </c>
      <c r="M6055" s="197"/>
      <c r="N6055" s="197">
        <v>45930</v>
      </c>
      <c r="O6055" s="388">
        <f t="shared" si="283"/>
        <v>16497.75</v>
      </c>
      <c r="P6055" s="339">
        <f t="shared" si="284"/>
        <v>0</v>
      </c>
    </row>
    <row r="6056" spans="1:16" hidden="1" x14ac:dyDescent="0.25">
      <c r="A6056" s="116">
        <v>144930</v>
      </c>
      <c r="B6056" s="116">
        <v>22</v>
      </c>
      <c r="C6056" s="116">
        <v>1316103600</v>
      </c>
      <c r="D6056" s="116" t="s">
        <v>17493</v>
      </c>
      <c r="E6056" s="339">
        <v>487757.55</v>
      </c>
      <c r="F6056" s="194">
        <v>15</v>
      </c>
      <c r="G6056" s="194">
        <v>15</v>
      </c>
      <c r="H6056" s="194" t="s">
        <v>10119</v>
      </c>
      <c r="I6056" s="194">
        <f t="shared" si="282"/>
        <v>0</v>
      </c>
      <c r="J6056" s="116" t="s">
        <v>10120</v>
      </c>
      <c r="K6056" s="197" t="s">
        <v>16631</v>
      </c>
      <c r="L6056" s="197">
        <v>45930</v>
      </c>
      <c r="M6056" s="197"/>
      <c r="N6056" s="197">
        <v>45930</v>
      </c>
      <c r="O6056" s="388">
        <f t="shared" si="283"/>
        <v>32517.17</v>
      </c>
      <c r="P6056" s="339">
        <f t="shared" si="284"/>
        <v>0</v>
      </c>
    </row>
    <row r="6057" spans="1:16" hidden="1" x14ac:dyDescent="0.25">
      <c r="A6057" s="116">
        <v>144930</v>
      </c>
      <c r="B6057" s="116">
        <v>23</v>
      </c>
      <c r="C6057" s="116">
        <v>1318100000</v>
      </c>
      <c r="D6057" s="116" t="s">
        <v>11261</v>
      </c>
      <c r="E6057" s="339">
        <v>7993.6</v>
      </c>
      <c r="F6057" s="194">
        <v>10</v>
      </c>
      <c r="G6057" s="194">
        <v>10</v>
      </c>
      <c r="H6057" s="194" t="s">
        <v>10119</v>
      </c>
      <c r="I6057" s="194">
        <f t="shared" si="282"/>
        <v>0</v>
      </c>
      <c r="J6057" s="116" t="s">
        <v>10120</v>
      </c>
      <c r="K6057" s="197" t="s">
        <v>16631</v>
      </c>
      <c r="L6057" s="197">
        <v>45930</v>
      </c>
      <c r="M6057" s="197"/>
      <c r="N6057" s="197">
        <v>45930</v>
      </c>
      <c r="O6057" s="388">
        <f t="shared" si="283"/>
        <v>799.36</v>
      </c>
      <c r="P6057" s="339">
        <f t="shared" si="284"/>
        <v>0</v>
      </c>
    </row>
    <row r="6058" spans="1:16" hidden="1" x14ac:dyDescent="0.25">
      <c r="A6058" s="116">
        <v>145028</v>
      </c>
      <c r="B6058" s="116">
        <v>1</v>
      </c>
      <c r="C6058" s="116">
        <v>1011100110</v>
      </c>
      <c r="D6058" s="116" t="s">
        <v>10354</v>
      </c>
      <c r="E6058" s="339">
        <v>34800</v>
      </c>
      <c r="F6058" s="194">
        <v>10</v>
      </c>
      <c r="G6058" s="194">
        <v>10</v>
      </c>
      <c r="H6058" s="194" t="s">
        <v>10119</v>
      </c>
      <c r="I6058" s="194">
        <f t="shared" si="282"/>
        <v>0</v>
      </c>
      <c r="J6058" s="116" t="s">
        <v>10126</v>
      </c>
      <c r="K6058" s="116" t="s">
        <v>11044</v>
      </c>
      <c r="L6058" s="197">
        <v>45932</v>
      </c>
      <c r="M6058" s="116"/>
      <c r="N6058" s="197">
        <v>45932</v>
      </c>
      <c r="O6058" s="156">
        <f t="shared" si="283"/>
        <v>3480</v>
      </c>
      <c r="P6058" s="339">
        <f t="shared" si="284"/>
        <v>0</v>
      </c>
    </row>
    <row r="6059" spans="1:16" hidden="1" x14ac:dyDescent="0.25">
      <c r="A6059" s="116">
        <v>145028</v>
      </c>
      <c r="B6059" s="116">
        <v>2</v>
      </c>
      <c r="C6059" s="116">
        <v>1011100430</v>
      </c>
      <c r="D6059" s="116" t="s">
        <v>17451</v>
      </c>
      <c r="E6059" s="339">
        <v>57200</v>
      </c>
      <c r="F6059" s="194">
        <v>8</v>
      </c>
      <c r="G6059" s="194">
        <v>8</v>
      </c>
      <c r="H6059" s="194" t="s">
        <v>10119</v>
      </c>
      <c r="I6059" s="194">
        <f t="shared" si="282"/>
        <v>0</v>
      </c>
      <c r="J6059" s="116" t="s">
        <v>10126</v>
      </c>
      <c r="K6059" s="116" t="s">
        <v>11044</v>
      </c>
      <c r="L6059" s="197">
        <v>45932</v>
      </c>
      <c r="M6059" s="116"/>
      <c r="N6059" s="197">
        <v>45932</v>
      </c>
      <c r="O6059" s="156">
        <f t="shared" si="283"/>
        <v>7150</v>
      </c>
      <c r="P6059" s="339">
        <f t="shared" si="284"/>
        <v>0</v>
      </c>
    </row>
    <row r="6060" spans="1:16" hidden="1" x14ac:dyDescent="0.25">
      <c r="A6060" s="116">
        <v>145077</v>
      </c>
      <c r="B6060" s="116">
        <v>3</v>
      </c>
      <c r="C6060" s="116">
        <v>1016100390</v>
      </c>
      <c r="D6060" s="116" t="s">
        <v>17618</v>
      </c>
      <c r="E6060" s="339">
        <v>1126</v>
      </c>
      <c r="F6060" s="194">
        <v>1</v>
      </c>
      <c r="G6060" s="194">
        <v>1</v>
      </c>
      <c r="H6060" s="194" t="s">
        <v>10119</v>
      </c>
      <c r="I6060" s="194">
        <f t="shared" si="282"/>
        <v>0</v>
      </c>
      <c r="J6060" s="116" t="s">
        <v>10120</v>
      </c>
      <c r="K6060" s="116" t="s">
        <v>10121</v>
      </c>
      <c r="L6060" s="197">
        <v>45933</v>
      </c>
      <c r="M6060" s="116"/>
      <c r="N6060" s="197">
        <v>45936</v>
      </c>
      <c r="O6060" s="156">
        <f t="shared" si="283"/>
        <v>1126</v>
      </c>
      <c r="P6060" s="339">
        <f t="shared" si="284"/>
        <v>0</v>
      </c>
    </row>
    <row r="6061" spans="1:16" hidden="1" x14ac:dyDescent="0.25">
      <c r="A6061" s="116">
        <v>145077</v>
      </c>
      <c r="B6061" s="116">
        <v>4</v>
      </c>
      <c r="C6061" s="116">
        <v>1016100430</v>
      </c>
      <c r="D6061" s="116" t="s">
        <v>10368</v>
      </c>
      <c r="E6061" s="339">
        <v>2108</v>
      </c>
      <c r="F6061" s="194">
        <v>1</v>
      </c>
      <c r="G6061" s="194">
        <v>1</v>
      </c>
      <c r="H6061" s="194" t="s">
        <v>10119</v>
      </c>
      <c r="I6061" s="194">
        <f t="shared" si="282"/>
        <v>0</v>
      </c>
      <c r="J6061" s="116" t="s">
        <v>10120</v>
      </c>
      <c r="K6061" s="116" t="s">
        <v>10121</v>
      </c>
      <c r="L6061" s="197">
        <v>45933</v>
      </c>
      <c r="M6061" s="116"/>
      <c r="N6061" s="197">
        <v>45936</v>
      </c>
      <c r="O6061" s="156">
        <f t="shared" si="283"/>
        <v>2108</v>
      </c>
      <c r="P6061" s="339">
        <f t="shared" si="284"/>
        <v>0</v>
      </c>
    </row>
    <row r="6062" spans="1:16" hidden="1" x14ac:dyDescent="0.25">
      <c r="A6062" s="116">
        <v>145077</v>
      </c>
      <c r="B6062" s="116">
        <v>2</v>
      </c>
      <c r="C6062" s="116">
        <v>1016101370</v>
      </c>
      <c r="D6062" s="116" t="s">
        <v>16156</v>
      </c>
      <c r="E6062" s="339">
        <v>2175</v>
      </c>
      <c r="F6062" s="194">
        <v>1</v>
      </c>
      <c r="G6062" s="194">
        <v>1</v>
      </c>
      <c r="H6062" s="194" t="s">
        <v>10119</v>
      </c>
      <c r="I6062" s="194">
        <f t="shared" si="282"/>
        <v>0</v>
      </c>
      <c r="J6062" s="116" t="s">
        <v>10120</v>
      </c>
      <c r="K6062" s="116" t="s">
        <v>10121</v>
      </c>
      <c r="L6062" s="197">
        <v>45933</v>
      </c>
      <c r="M6062" s="116"/>
      <c r="N6062" s="197">
        <v>45936</v>
      </c>
      <c r="O6062" s="156">
        <f t="shared" si="283"/>
        <v>2175</v>
      </c>
      <c r="P6062" s="339">
        <f t="shared" si="284"/>
        <v>0</v>
      </c>
    </row>
    <row r="6063" spans="1:16" hidden="1" x14ac:dyDescent="0.25">
      <c r="A6063" s="116">
        <v>145077</v>
      </c>
      <c r="B6063" s="116">
        <v>1</v>
      </c>
      <c r="C6063" s="116">
        <v>1022102360</v>
      </c>
      <c r="D6063" s="116" t="s">
        <v>11170</v>
      </c>
      <c r="E6063" s="339">
        <v>3153.55</v>
      </c>
      <c r="F6063" s="194">
        <v>5</v>
      </c>
      <c r="G6063" s="194">
        <v>5</v>
      </c>
      <c r="H6063" s="194" t="s">
        <v>10119</v>
      </c>
      <c r="I6063" s="194">
        <f t="shared" si="282"/>
        <v>0</v>
      </c>
      <c r="J6063" s="116" t="s">
        <v>10120</v>
      </c>
      <c r="K6063" s="116" t="s">
        <v>10121</v>
      </c>
      <c r="L6063" s="197">
        <v>45933</v>
      </c>
      <c r="M6063" s="116"/>
      <c r="N6063" s="197">
        <v>45936</v>
      </c>
      <c r="O6063" s="156">
        <f t="shared" si="283"/>
        <v>630.71</v>
      </c>
      <c r="P6063" s="339">
        <f t="shared" si="284"/>
        <v>0</v>
      </c>
    </row>
    <row r="6064" spans="1:16" hidden="1" x14ac:dyDescent="0.25">
      <c r="A6064" s="116">
        <v>145077</v>
      </c>
      <c r="B6064" s="116">
        <v>7</v>
      </c>
      <c r="C6064" s="116">
        <v>1213100200</v>
      </c>
      <c r="D6064" s="116" t="s">
        <v>16657</v>
      </c>
      <c r="E6064" s="339">
        <v>77722.05</v>
      </c>
      <c r="F6064" s="194">
        <v>35</v>
      </c>
      <c r="G6064" s="194">
        <v>35</v>
      </c>
      <c r="H6064" s="194" t="s">
        <v>10119</v>
      </c>
      <c r="I6064" s="194">
        <f t="shared" si="282"/>
        <v>0</v>
      </c>
      <c r="J6064" s="116" t="s">
        <v>10120</v>
      </c>
      <c r="K6064" s="116" t="s">
        <v>10121</v>
      </c>
      <c r="L6064" s="197">
        <v>45933</v>
      </c>
      <c r="M6064" s="116"/>
      <c r="N6064" s="197">
        <v>45936</v>
      </c>
      <c r="O6064" s="156">
        <f t="shared" si="283"/>
        <v>2220.63</v>
      </c>
      <c r="P6064" s="339">
        <f t="shared" si="284"/>
        <v>0</v>
      </c>
    </row>
    <row r="6065" spans="1:16" hidden="1" x14ac:dyDescent="0.25">
      <c r="A6065" s="116">
        <v>145077</v>
      </c>
      <c r="B6065" s="116">
        <v>5</v>
      </c>
      <c r="C6065" s="116">
        <v>1226100190</v>
      </c>
      <c r="D6065" s="116" t="s">
        <v>11226</v>
      </c>
      <c r="E6065" s="339">
        <v>12946</v>
      </c>
      <c r="F6065" s="194">
        <v>2</v>
      </c>
      <c r="G6065" s="194">
        <v>2</v>
      </c>
      <c r="H6065" s="194" t="s">
        <v>10119</v>
      </c>
      <c r="I6065" s="194">
        <f t="shared" si="282"/>
        <v>0</v>
      </c>
      <c r="J6065" s="116" t="s">
        <v>10120</v>
      </c>
      <c r="K6065" s="116" t="s">
        <v>10121</v>
      </c>
      <c r="L6065" s="197">
        <v>45933</v>
      </c>
      <c r="M6065" s="116"/>
      <c r="N6065" s="197">
        <v>45936</v>
      </c>
      <c r="O6065" s="156">
        <f t="shared" si="283"/>
        <v>6473</v>
      </c>
      <c r="P6065" s="339">
        <f t="shared" si="284"/>
        <v>0</v>
      </c>
    </row>
    <row r="6066" spans="1:16" hidden="1" x14ac:dyDescent="0.25">
      <c r="A6066" s="116">
        <v>145077</v>
      </c>
      <c r="B6066" s="116">
        <v>6</v>
      </c>
      <c r="C6066" s="116">
        <v>1226100200</v>
      </c>
      <c r="D6066" s="116" t="s">
        <v>11227</v>
      </c>
      <c r="E6066" s="339">
        <v>10120</v>
      </c>
      <c r="F6066" s="194">
        <v>2</v>
      </c>
      <c r="G6066" s="194">
        <v>2</v>
      </c>
      <c r="H6066" s="194" t="s">
        <v>10119</v>
      </c>
      <c r="I6066" s="194">
        <f t="shared" si="282"/>
        <v>0</v>
      </c>
      <c r="J6066" s="116" t="s">
        <v>10120</v>
      </c>
      <c r="K6066" s="116" t="s">
        <v>10121</v>
      </c>
      <c r="L6066" s="197">
        <v>45933</v>
      </c>
      <c r="M6066" s="116"/>
      <c r="N6066" s="197">
        <v>45936</v>
      </c>
      <c r="O6066" s="156">
        <f t="shared" si="283"/>
        <v>5060</v>
      </c>
      <c r="P6066" s="339">
        <f t="shared" si="284"/>
        <v>0</v>
      </c>
    </row>
    <row r="6067" spans="1:16" hidden="1" x14ac:dyDescent="0.25">
      <c r="A6067" s="116">
        <v>145078</v>
      </c>
      <c r="B6067" s="116">
        <v>1</v>
      </c>
      <c r="C6067" s="116">
        <v>1022100230</v>
      </c>
      <c r="D6067" s="116" t="s">
        <v>16162</v>
      </c>
      <c r="E6067" s="339">
        <v>49500</v>
      </c>
      <c r="F6067" s="194">
        <v>30</v>
      </c>
      <c r="G6067" s="194">
        <f>15+15</f>
        <v>30</v>
      </c>
      <c r="H6067" s="194" t="s">
        <v>10119</v>
      </c>
      <c r="I6067" s="194">
        <f t="shared" ref="I6067:I6130" si="285">+F6067-G6067</f>
        <v>0</v>
      </c>
      <c r="J6067" s="116" t="s">
        <v>10389</v>
      </c>
      <c r="K6067" s="116" t="s">
        <v>10390</v>
      </c>
      <c r="L6067" s="197">
        <v>45932</v>
      </c>
      <c r="M6067" s="116" t="s">
        <v>16738</v>
      </c>
      <c r="N6067" s="197">
        <v>45943</v>
      </c>
      <c r="O6067" s="156">
        <f t="shared" ref="O6067:O6130" si="286">+E6067/F6067</f>
        <v>1650</v>
      </c>
      <c r="P6067" s="339">
        <f t="shared" ref="P6067:P6130" si="287">+O6067*I6067</f>
        <v>0</v>
      </c>
    </row>
    <row r="6068" spans="1:16" hidden="1" x14ac:dyDescent="0.25">
      <c r="A6068" s="116">
        <v>145255</v>
      </c>
      <c r="B6068" s="116">
        <v>3</v>
      </c>
      <c r="C6068" s="116">
        <v>1018100110</v>
      </c>
      <c r="D6068" s="116" t="s">
        <v>17467</v>
      </c>
      <c r="E6068" s="339">
        <v>138</v>
      </c>
      <c r="F6068" s="194">
        <v>3</v>
      </c>
      <c r="G6068" s="194">
        <v>3</v>
      </c>
      <c r="H6068" s="194" t="s">
        <v>10119</v>
      </c>
      <c r="I6068" s="194">
        <f t="shared" si="285"/>
        <v>0</v>
      </c>
      <c r="J6068" s="116" t="s">
        <v>10126</v>
      </c>
      <c r="K6068" s="116" t="s">
        <v>16306</v>
      </c>
      <c r="L6068" s="197">
        <v>45937</v>
      </c>
      <c r="M6068" s="116" t="s">
        <v>16748</v>
      </c>
      <c r="N6068" s="197">
        <v>45945</v>
      </c>
      <c r="O6068" s="156">
        <f t="shared" si="286"/>
        <v>46</v>
      </c>
      <c r="P6068" s="339">
        <f t="shared" si="287"/>
        <v>0</v>
      </c>
    </row>
    <row r="6069" spans="1:16" hidden="1" x14ac:dyDescent="0.25">
      <c r="A6069" s="116">
        <v>145255</v>
      </c>
      <c r="B6069" s="116">
        <v>2</v>
      </c>
      <c r="C6069" s="116">
        <v>1029100450</v>
      </c>
      <c r="D6069" s="116" t="s">
        <v>6550</v>
      </c>
      <c r="E6069" s="339">
        <v>87000</v>
      </c>
      <c r="F6069" s="194">
        <v>6</v>
      </c>
      <c r="G6069" s="194">
        <v>6</v>
      </c>
      <c r="H6069" s="194" t="s">
        <v>10119</v>
      </c>
      <c r="I6069" s="194">
        <f t="shared" si="285"/>
        <v>0</v>
      </c>
      <c r="J6069" s="116" t="s">
        <v>10126</v>
      </c>
      <c r="K6069" s="116" t="s">
        <v>16306</v>
      </c>
      <c r="L6069" s="197">
        <v>45937</v>
      </c>
      <c r="M6069" s="116"/>
      <c r="N6069" s="197">
        <v>45937</v>
      </c>
      <c r="O6069" s="156">
        <f t="shared" si="286"/>
        <v>14500</v>
      </c>
      <c r="P6069" s="339">
        <f t="shared" si="287"/>
        <v>0</v>
      </c>
    </row>
    <row r="6070" spans="1:16" hidden="1" x14ac:dyDescent="0.25">
      <c r="A6070" s="116">
        <v>145255</v>
      </c>
      <c r="B6070" s="116">
        <v>1</v>
      </c>
      <c r="C6070" s="116">
        <v>1219100370</v>
      </c>
      <c r="D6070" s="116" t="s">
        <v>17540</v>
      </c>
      <c r="E6070" s="339">
        <v>10869</v>
      </c>
      <c r="F6070" s="194">
        <v>3</v>
      </c>
      <c r="G6070" s="194">
        <v>3</v>
      </c>
      <c r="H6070" s="194" t="s">
        <v>10119</v>
      </c>
      <c r="I6070" s="194">
        <f t="shared" si="285"/>
        <v>0</v>
      </c>
      <c r="J6070" s="116" t="s">
        <v>10126</v>
      </c>
      <c r="K6070" s="116" t="s">
        <v>16306</v>
      </c>
      <c r="L6070" s="197">
        <v>45937</v>
      </c>
      <c r="M6070" s="116"/>
      <c r="N6070" s="197">
        <v>45993</v>
      </c>
      <c r="O6070" s="156">
        <f t="shared" si="286"/>
        <v>3623</v>
      </c>
      <c r="P6070" s="339">
        <f t="shared" si="287"/>
        <v>0</v>
      </c>
    </row>
    <row r="6071" spans="1:16" hidden="1" x14ac:dyDescent="0.25">
      <c r="A6071" s="116">
        <v>145268</v>
      </c>
      <c r="B6071" s="116">
        <v>1</v>
      </c>
      <c r="C6071" s="116">
        <v>1549100840</v>
      </c>
      <c r="D6071" s="116" t="s">
        <v>17874</v>
      </c>
      <c r="E6071" s="339">
        <v>47838</v>
      </c>
      <c r="F6071" s="194">
        <v>1</v>
      </c>
      <c r="G6071" s="194">
        <v>1</v>
      </c>
      <c r="H6071" s="194" t="s">
        <v>10119</v>
      </c>
      <c r="I6071" s="194">
        <f t="shared" si="285"/>
        <v>0</v>
      </c>
      <c r="J6071" s="116" t="s">
        <v>10120</v>
      </c>
      <c r="K6071" s="116" t="s">
        <v>10121</v>
      </c>
      <c r="L6071" s="197">
        <v>45937</v>
      </c>
      <c r="M6071" s="116"/>
      <c r="N6071" s="197">
        <v>45937</v>
      </c>
      <c r="O6071" s="156">
        <f t="shared" si="286"/>
        <v>47838</v>
      </c>
      <c r="P6071" s="339">
        <f t="shared" si="287"/>
        <v>0</v>
      </c>
    </row>
    <row r="6072" spans="1:16" hidden="1" x14ac:dyDescent="0.25">
      <c r="A6072" s="116">
        <v>145268</v>
      </c>
      <c r="B6072" s="116">
        <v>2</v>
      </c>
      <c r="C6072" s="116">
        <v>1549100860</v>
      </c>
      <c r="D6072" s="116" t="s">
        <v>17875</v>
      </c>
      <c r="E6072" s="339">
        <v>47838</v>
      </c>
      <c r="F6072" s="194">
        <v>1</v>
      </c>
      <c r="G6072" s="194">
        <v>1</v>
      </c>
      <c r="H6072" s="194" t="s">
        <v>10119</v>
      </c>
      <c r="I6072" s="194">
        <f t="shared" si="285"/>
        <v>0</v>
      </c>
      <c r="J6072" s="116" t="s">
        <v>10120</v>
      </c>
      <c r="K6072" s="116" t="s">
        <v>10121</v>
      </c>
      <c r="L6072" s="197">
        <v>45937</v>
      </c>
      <c r="M6072" s="116"/>
      <c r="N6072" s="197">
        <v>45937</v>
      </c>
      <c r="O6072" s="156">
        <f t="shared" si="286"/>
        <v>47838</v>
      </c>
      <c r="P6072" s="339">
        <f t="shared" si="287"/>
        <v>0</v>
      </c>
    </row>
    <row r="6073" spans="1:16" hidden="1" x14ac:dyDescent="0.25">
      <c r="A6073" s="116">
        <v>145321</v>
      </c>
      <c r="B6073" s="116">
        <v>2</v>
      </c>
      <c r="C6073" s="116">
        <v>1014111720</v>
      </c>
      <c r="D6073" s="116" t="s">
        <v>11140</v>
      </c>
      <c r="E6073" s="339">
        <v>5250</v>
      </c>
      <c r="F6073" s="194">
        <v>3</v>
      </c>
      <c r="G6073" s="194">
        <v>3</v>
      </c>
      <c r="H6073" s="194" t="s">
        <v>10119</v>
      </c>
      <c r="I6073" s="194">
        <f t="shared" si="285"/>
        <v>0</v>
      </c>
      <c r="J6073" s="116" t="s">
        <v>10120</v>
      </c>
      <c r="K6073" s="116" t="s">
        <v>10121</v>
      </c>
      <c r="L6073" s="197">
        <v>45943</v>
      </c>
      <c r="M6073" s="116"/>
      <c r="N6073" s="197">
        <v>45943</v>
      </c>
      <c r="O6073" s="156">
        <f t="shared" si="286"/>
        <v>1750</v>
      </c>
      <c r="P6073" s="339">
        <f t="shared" si="287"/>
        <v>0</v>
      </c>
    </row>
    <row r="6074" spans="1:16" hidden="1" x14ac:dyDescent="0.25">
      <c r="A6074" s="116">
        <v>145321</v>
      </c>
      <c r="B6074" s="116">
        <v>1</v>
      </c>
      <c r="C6074" s="116">
        <v>1022103750</v>
      </c>
      <c r="D6074" s="116" t="s">
        <v>8803</v>
      </c>
      <c r="E6074" s="339">
        <v>28286</v>
      </c>
      <c r="F6074" s="194">
        <v>1</v>
      </c>
      <c r="G6074" s="194">
        <v>1</v>
      </c>
      <c r="H6074" s="194" t="s">
        <v>10119</v>
      </c>
      <c r="I6074" s="194">
        <f t="shared" si="285"/>
        <v>0</v>
      </c>
      <c r="J6074" s="116" t="s">
        <v>10120</v>
      </c>
      <c r="K6074" s="116" t="s">
        <v>10121</v>
      </c>
      <c r="L6074" s="197">
        <v>45943</v>
      </c>
      <c r="M6074" s="116"/>
      <c r="N6074" s="197">
        <v>45943</v>
      </c>
      <c r="O6074" s="156">
        <f t="shared" si="286"/>
        <v>28286</v>
      </c>
      <c r="P6074" s="339">
        <f t="shared" si="287"/>
        <v>0</v>
      </c>
    </row>
    <row r="6075" spans="1:16" hidden="1" x14ac:dyDescent="0.25">
      <c r="A6075" s="116">
        <v>145384</v>
      </c>
      <c r="B6075" s="116">
        <v>1</v>
      </c>
      <c r="C6075" s="116">
        <v>1013100090</v>
      </c>
      <c r="D6075" s="116" t="s">
        <v>11037</v>
      </c>
      <c r="E6075" s="339">
        <v>1049670</v>
      </c>
      <c r="F6075" s="194">
        <v>3</v>
      </c>
      <c r="G6075" s="194">
        <f>2+1</f>
        <v>3</v>
      </c>
      <c r="H6075" s="194" t="s">
        <v>10119</v>
      </c>
      <c r="I6075" s="194">
        <f t="shared" si="285"/>
        <v>0</v>
      </c>
      <c r="J6075" s="116" t="s">
        <v>10120</v>
      </c>
      <c r="K6075" s="116" t="s">
        <v>16693</v>
      </c>
      <c r="L6075" s="197">
        <v>45939</v>
      </c>
      <c r="M6075" s="116" t="s">
        <v>16758</v>
      </c>
      <c r="N6075" s="197">
        <v>45946</v>
      </c>
      <c r="O6075" s="156">
        <f t="shared" si="286"/>
        <v>349890</v>
      </c>
      <c r="P6075" s="339">
        <f t="shared" si="287"/>
        <v>0</v>
      </c>
    </row>
    <row r="6076" spans="1:16" hidden="1" x14ac:dyDescent="0.25">
      <c r="A6076" s="116">
        <v>145384</v>
      </c>
      <c r="B6076" s="116">
        <v>16</v>
      </c>
      <c r="C6076" s="116">
        <v>1211100470</v>
      </c>
      <c r="D6076" s="116" t="s">
        <v>16169</v>
      </c>
      <c r="E6076" s="339">
        <v>11805</v>
      </c>
      <c r="F6076" s="194">
        <v>3</v>
      </c>
      <c r="G6076" s="194">
        <v>3</v>
      </c>
      <c r="H6076" s="194" t="s">
        <v>10119</v>
      </c>
      <c r="I6076" s="194">
        <f t="shared" si="285"/>
        <v>0</v>
      </c>
      <c r="J6076" s="116" t="s">
        <v>10120</v>
      </c>
      <c r="K6076" s="116" t="s">
        <v>16693</v>
      </c>
      <c r="L6076" s="197">
        <v>45939</v>
      </c>
      <c r="M6076" s="116"/>
      <c r="N6076" s="197">
        <v>45939</v>
      </c>
      <c r="O6076" s="156">
        <f t="shared" si="286"/>
        <v>3935</v>
      </c>
      <c r="P6076" s="339">
        <f t="shared" si="287"/>
        <v>0</v>
      </c>
    </row>
    <row r="6077" spans="1:16" hidden="1" x14ac:dyDescent="0.25">
      <c r="A6077" s="116">
        <v>145384</v>
      </c>
      <c r="B6077" s="116">
        <v>7</v>
      </c>
      <c r="C6077" s="116">
        <v>1216100170</v>
      </c>
      <c r="D6077" s="116" t="s">
        <v>15781</v>
      </c>
      <c r="E6077" s="339">
        <v>100451</v>
      </c>
      <c r="F6077" s="194">
        <v>1</v>
      </c>
      <c r="G6077" s="194">
        <v>1</v>
      </c>
      <c r="H6077" s="194" t="s">
        <v>10119</v>
      </c>
      <c r="I6077" s="194">
        <f t="shared" si="285"/>
        <v>0</v>
      </c>
      <c r="J6077" s="116" t="s">
        <v>10120</v>
      </c>
      <c r="K6077" s="116" t="s">
        <v>16693</v>
      </c>
      <c r="L6077" s="197">
        <v>45939</v>
      </c>
      <c r="M6077" s="116"/>
      <c r="N6077" s="197">
        <v>45945</v>
      </c>
      <c r="O6077" s="156">
        <f t="shared" si="286"/>
        <v>100451</v>
      </c>
      <c r="P6077" s="339">
        <f t="shared" si="287"/>
        <v>0</v>
      </c>
    </row>
    <row r="6078" spans="1:16" hidden="1" x14ac:dyDescent="0.25">
      <c r="A6078" s="116">
        <v>145384</v>
      </c>
      <c r="B6078" s="116">
        <v>5</v>
      </c>
      <c r="C6078" s="116">
        <v>1230100160</v>
      </c>
      <c r="D6078" s="116" t="s">
        <v>17469</v>
      </c>
      <c r="E6078" s="339">
        <v>164850.06</v>
      </c>
      <c r="F6078" s="194">
        <v>6</v>
      </c>
      <c r="G6078" s="194">
        <v>6</v>
      </c>
      <c r="H6078" s="194" t="s">
        <v>10119</v>
      </c>
      <c r="I6078" s="194">
        <f t="shared" si="285"/>
        <v>0</v>
      </c>
      <c r="J6078" s="116" t="s">
        <v>10120</v>
      </c>
      <c r="K6078" s="116" t="s">
        <v>16693</v>
      </c>
      <c r="L6078" s="197">
        <v>45939</v>
      </c>
      <c r="M6078" s="116"/>
      <c r="N6078" s="197">
        <v>45939</v>
      </c>
      <c r="O6078" s="156">
        <f t="shared" si="286"/>
        <v>27475.01</v>
      </c>
      <c r="P6078" s="339">
        <f t="shared" si="287"/>
        <v>0</v>
      </c>
    </row>
    <row r="6079" spans="1:16" hidden="1" x14ac:dyDescent="0.25">
      <c r="A6079" s="116">
        <v>145384</v>
      </c>
      <c r="B6079" s="116">
        <v>18</v>
      </c>
      <c r="C6079" s="116">
        <v>1232100690</v>
      </c>
      <c r="D6079" s="116" t="s">
        <v>15846</v>
      </c>
      <c r="E6079" s="339">
        <v>43876</v>
      </c>
      <c r="F6079" s="194">
        <v>2</v>
      </c>
      <c r="G6079" s="194">
        <v>2</v>
      </c>
      <c r="H6079" s="194" t="s">
        <v>10119</v>
      </c>
      <c r="I6079" s="194">
        <f t="shared" si="285"/>
        <v>0</v>
      </c>
      <c r="J6079" s="116" t="s">
        <v>10120</v>
      </c>
      <c r="K6079" s="116" t="s">
        <v>16693</v>
      </c>
      <c r="L6079" s="197">
        <v>45939</v>
      </c>
      <c r="M6079" s="116"/>
      <c r="N6079" s="197">
        <v>45945</v>
      </c>
      <c r="O6079" s="156">
        <f t="shared" si="286"/>
        <v>21938</v>
      </c>
      <c r="P6079" s="339">
        <f t="shared" si="287"/>
        <v>0</v>
      </c>
    </row>
    <row r="6080" spans="1:16" hidden="1" x14ac:dyDescent="0.25">
      <c r="A6080" s="116">
        <v>145384</v>
      </c>
      <c r="B6080" s="116">
        <v>13</v>
      </c>
      <c r="C6080" s="116">
        <v>1234100200</v>
      </c>
      <c r="D6080" s="116" t="s">
        <v>6559</v>
      </c>
      <c r="E6080" s="339">
        <v>95425</v>
      </c>
      <c r="F6080" s="194">
        <v>1</v>
      </c>
      <c r="G6080" s="194">
        <v>1</v>
      </c>
      <c r="H6080" s="194" t="s">
        <v>10119</v>
      </c>
      <c r="I6080" s="194">
        <f t="shared" si="285"/>
        <v>0</v>
      </c>
      <c r="J6080" s="116" t="s">
        <v>10120</v>
      </c>
      <c r="K6080" s="116" t="s">
        <v>16693</v>
      </c>
      <c r="L6080" s="197">
        <v>45939</v>
      </c>
      <c r="M6080" s="116"/>
      <c r="N6080" s="197">
        <v>45939</v>
      </c>
      <c r="O6080" s="156">
        <f t="shared" si="286"/>
        <v>95425</v>
      </c>
      <c r="P6080" s="339">
        <f t="shared" si="287"/>
        <v>0</v>
      </c>
    </row>
    <row r="6081" spans="1:16" hidden="1" x14ac:dyDescent="0.25">
      <c r="A6081" s="116">
        <v>145384</v>
      </c>
      <c r="B6081" s="116">
        <v>6</v>
      </c>
      <c r="C6081" s="116">
        <v>1310101730</v>
      </c>
      <c r="D6081" s="116" t="s">
        <v>17572</v>
      </c>
      <c r="E6081" s="339">
        <v>138690</v>
      </c>
      <c r="F6081" s="194">
        <v>1</v>
      </c>
      <c r="G6081" s="194">
        <v>1</v>
      </c>
      <c r="H6081" s="194" t="s">
        <v>10119</v>
      </c>
      <c r="I6081" s="194">
        <f t="shared" si="285"/>
        <v>0</v>
      </c>
      <c r="J6081" s="116" t="s">
        <v>10120</v>
      </c>
      <c r="K6081" s="116" t="s">
        <v>16693</v>
      </c>
      <c r="L6081" s="197">
        <v>45939</v>
      </c>
      <c r="M6081" s="116"/>
      <c r="N6081" s="197">
        <v>45939</v>
      </c>
      <c r="O6081" s="156">
        <f t="shared" si="286"/>
        <v>138690</v>
      </c>
      <c r="P6081" s="339">
        <f t="shared" si="287"/>
        <v>0</v>
      </c>
    </row>
    <row r="6082" spans="1:16" hidden="1" x14ac:dyDescent="0.25">
      <c r="A6082" s="116">
        <v>145384</v>
      </c>
      <c r="B6082" s="116">
        <v>11</v>
      </c>
      <c r="C6082" s="116">
        <v>1310101740</v>
      </c>
      <c r="D6082" s="116" t="s">
        <v>10700</v>
      </c>
      <c r="E6082" s="339">
        <v>95406.720000000001</v>
      </c>
      <c r="F6082" s="194">
        <v>2</v>
      </c>
      <c r="G6082" s="194">
        <v>2</v>
      </c>
      <c r="H6082" s="194" t="s">
        <v>10119</v>
      </c>
      <c r="I6082" s="194">
        <f t="shared" si="285"/>
        <v>0</v>
      </c>
      <c r="J6082" s="116" t="s">
        <v>10120</v>
      </c>
      <c r="K6082" s="116" t="s">
        <v>16693</v>
      </c>
      <c r="L6082" s="197">
        <v>45939</v>
      </c>
      <c r="M6082" s="116"/>
      <c r="N6082" s="197">
        <v>45939</v>
      </c>
      <c r="O6082" s="156">
        <f t="shared" si="286"/>
        <v>47703.360000000001</v>
      </c>
      <c r="P6082" s="339">
        <f t="shared" si="287"/>
        <v>0</v>
      </c>
    </row>
    <row r="6083" spans="1:16" hidden="1" x14ac:dyDescent="0.25">
      <c r="A6083" s="116">
        <v>145384</v>
      </c>
      <c r="B6083" s="116">
        <v>2</v>
      </c>
      <c r="C6083" s="116">
        <v>1311100000</v>
      </c>
      <c r="D6083" s="116" t="s">
        <v>17592</v>
      </c>
      <c r="E6083" s="339">
        <v>2750000</v>
      </c>
      <c r="F6083" s="194">
        <v>2</v>
      </c>
      <c r="G6083" s="194">
        <v>2</v>
      </c>
      <c r="H6083" s="194" t="s">
        <v>10119</v>
      </c>
      <c r="I6083" s="194">
        <f t="shared" si="285"/>
        <v>0</v>
      </c>
      <c r="J6083" s="116" t="s">
        <v>10120</v>
      </c>
      <c r="K6083" s="116" t="s">
        <v>16693</v>
      </c>
      <c r="L6083" s="197">
        <v>45939</v>
      </c>
      <c r="M6083" s="116" t="s">
        <v>16694</v>
      </c>
      <c r="N6083" s="197">
        <v>45939</v>
      </c>
      <c r="O6083" s="156">
        <f t="shared" si="286"/>
        <v>1375000</v>
      </c>
      <c r="P6083" s="339">
        <f t="shared" si="287"/>
        <v>0</v>
      </c>
    </row>
    <row r="6084" spans="1:16" hidden="1" x14ac:dyDescent="0.25">
      <c r="A6084" s="116">
        <v>145384</v>
      </c>
      <c r="B6084" s="116">
        <v>12</v>
      </c>
      <c r="C6084" s="116">
        <v>1311100810</v>
      </c>
      <c r="D6084" s="116" t="s">
        <v>10959</v>
      </c>
      <c r="E6084" s="339">
        <v>87960</v>
      </c>
      <c r="F6084" s="194">
        <v>4</v>
      </c>
      <c r="G6084" s="194">
        <v>4</v>
      </c>
      <c r="H6084" s="194" t="s">
        <v>10119</v>
      </c>
      <c r="I6084" s="194">
        <f t="shared" si="285"/>
        <v>0</v>
      </c>
      <c r="J6084" s="116" t="s">
        <v>10120</v>
      </c>
      <c r="K6084" s="116" t="s">
        <v>16693</v>
      </c>
      <c r="L6084" s="197">
        <v>45939</v>
      </c>
      <c r="M6084" s="116"/>
      <c r="N6084" s="197">
        <v>45939</v>
      </c>
      <c r="O6084" s="156">
        <f t="shared" si="286"/>
        <v>21990</v>
      </c>
      <c r="P6084" s="339">
        <f t="shared" si="287"/>
        <v>0</v>
      </c>
    </row>
    <row r="6085" spans="1:16" hidden="1" x14ac:dyDescent="0.25">
      <c r="A6085" s="116">
        <v>145384</v>
      </c>
      <c r="B6085" s="116">
        <v>17</v>
      </c>
      <c r="C6085" s="116">
        <v>1318100010</v>
      </c>
      <c r="D6085" s="116" t="s">
        <v>11262</v>
      </c>
      <c r="E6085" s="339">
        <v>61493.42</v>
      </c>
      <c r="F6085" s="194">
        <v>2</v>
      </c>
      <c r="G6085" s="194">
        <v>2</v>
      </c>
      <c r="H6085" s="194" t="s">
        <v>10119</v>
      </c>
      <c r="I6085" s="194">
        <f t="shared" si="285"/>
        <v>0</v>
      </c>
      <c r="J6085" s="116" t="s">
        <v>10120</v>
      </c>
      <c r="K6085" s="116" t="s">
        <v>16693</v>
      </c>
      <c r="L6085" s="197">
        <v>45939</v>
      </c>
      <c r="M6085" s="116"/>
      <c r="N6085" s="197">
        <v>45939</v>
      </c>
      <c r="O6085" s="156">
        <f t="shared" si="286"/>
        <v>30746.71</v>
      </c>
      <c r="P6085" s="339">
        <f t="shared" si="287"/>
        <v>0</v>
      </c>
    </row>
    <row r="6086" spans="1:16" hidden="1" x14ac:dyDescent="0.25">
      <c r="A6086" s="116">
        <v>145384</v>
      </c>
      <c r="B6086" s="116">
        <v>10</v>
      </c>
      <c r="C6086" s="116">
        <v>1318100020</v>
      </c>
      <c r="D6086" s="116" t="s">
        <v>11263</v>
      </c>
      <c r="E6086" s="339">
        <v>145753.64000000001</v>
      </c>
      <c r="F6086" s="194">
        <v>2</v>
      </c>
      <c r="G6086" s="194">
        <v>2</v>
      </c>
      <c r="H6086" s="194" t="s">
        <v>10119</v>
      </c>
      <c r="I6086" s="194">
        <f t="shared" si="285"/>
        <v>0</v>
      </c>
      <c r="J6086" s="116" t="s">
        <v>10120</v>
      </c>
      <c r="K6086" s="116" t="s">
        <v>16693</v>
      </c>
      <c r="L6086" s="197">
        <v>45939</v>
      </c>
      <c r="M6086" s="116"/>
      <c r="N6086" s="197">
        <v>45939</v>
      </c>
      <c r="O6086" s="156">
        <f t="shared" si="286"/>
        <v>72876.820000000007</v>
      </c>
      <c r="P6086" s="339">
        <f t="shared" si="287"/>
        <v>0</v>
      </c>
    </row>
    <row r="6087" spans="1:16" hidden="1" x14ac:dyDescent="0.25">
      <c r="A6087" s="116">
        <v>145384</v>
      </c>
      <c r="B6087" s="116">
        <v>15</v>
      </c>
      <c r="C6087" s="116">
        <v>1318100740</v>
      </c>
      <c r="D6087" s="116" t="s">
        <v>11266</v>
      </c>
      <c r="E6087" s="339">
        <v>78434</v>
      </c>
      <c r="F6087" s="194">
        <v>1</v>
      </c>
      <c r="G6087" s="194">
        <v>1</v>
      </c>
      <c r="H6087" s="194" t="s">
        <v>10119</v>
      </c>
      <c r="I6087" s="194">
        <f t="shared" si="285"/>
        <v>0</v>
      </c>
      <c r="J6087" s="116" t="s">
        <v>10120</v>
      </c>
      <c r="K6087" s="116" t="s">
        <v>16693</v>
      </c>
      <c r="L6087" s="197">
        <v>45939</v>
      </c>
      <c r="M6087" s="116"/>
      <c r="N6087" s="197">
        <v>45939</v>
      </c>
      <c r="O6087" s="156">
        <f t="shared" si="286"/>
        <v>78434</v>
      </c>
      <c r="P6087" s="339">
        <f t="shared" si="287"/>
        <v>0</v>
      </c>
    </row>
    <row r="6088" spans="1:16" hidden="1" x14ac:dyDescent="0.25">
      <c r="A6088" s="116">
        <v>145384</v>
      </c>
      <c r="B6088" s="116">
        <v>3</v>
      </c>
      <c r="C6088" s="116">
        <v>1318100760</v>
      </c>
      <c r="D6088" s="116" t="s">
        <v>7867</v>
      </c>
      <c r="E6088" s="339">
        <v>210461</v>
      </c>
      <c r="F6088" s="194">
        <v>1</v>
      </c>
      <c r="G6088" s="194">
        <v>1</v>
      </c>
      <c r="H6088" s="194" t="s">
        <v>10119</v>
      </c>
      <c r="I6088" s="194">
        <f t="shared" si="285"/>
        <v>0</v>
      </c>
      <c r="J6088" s="116" t="s">
        <v>10120</v>
      </c>
      <c r="K6088" s="116" t="s">
        <v>16693</v>
      </c>
      <c r="L6088" s="197">
        <v>45939</v>
      </c>
      <c r="M6088" s="116"/>
      <c r="N6088" s="197">
        <v>45939</v>
      </c>
      <c r="O6088" s="156">
        <f t="shared" si="286"/>
        <v>210461</v>
      </c>
      <c r="P6088" s="339">
        <f t="shared" si="287"/>
        <v>0</v>
      </c>
    </row>
    <row r="6089" spans="1:16" hidden="1" x14ac:dyDescent="0.25">
      <c r="A6089" s="116">
        <v>145384</v>
      </c>
      <c r="B6089" s="116">
        <v>8</v>
      </c>
      <c r="C6089" s="116">
        <v>1321100480</v>
      </c>
      <c r="D6089" s="116" t="s">
        <v>10385</v>
      </c>
      <c r="E6089" s="339">
        <v>196000</v>
      </c>
      <c r="F6089" s="194">
        <v>2</v>
      </c>
      <c r="G6089" s="194">
        <v>2</v>
      </c>
      <c r="H6089" s="194" t="s">
        <v>10119</v>
      </c>
      <c r="I6089" s="194">
        <f t="shared" si="285"/>
        <v>0</v>
      </c>
      <c r="J6089" s="116" t="s">
        <v>10120</v>
      </c>
      <c r="K6089" s="116" t="s">
        <v>16693</v>
      </c>
      <c r="L6089" s="197">
        <v>45939</v>
      </c>
      <c r="M6089" s="116"/>
      <c r="N6089" s="197">
        <v>45939</v>
      </c>
      <c r="O6089" s="156">
        <f t="shared" si="286"/>
        <v>98000</v>
      </c>
      <c r="P6089" s="339">
        <f t="shared" si="287"/>
        <v>0</v>
      </c>
    </row>
    <row r="6090" spans="1:16" hidden="1" x14ac:dyDescent="0.25">
      <c r="A6090" s="116">
        <v>145384</v>
      </c>
      <c r="B6090" s="116">
        <v>4</v>
      </c>
      <c r="C6090" s="116">
        <v>1321100610</v>
      </c>
      <c r="D6090" s="116" t="s">
        <v>6938</v>
      </c>
      <c r="E6090" s="339">
        <v>165765.64000000001</v>
      </c>
      <c r="F6090" s="194">
        <v>4</v>
      </c>
      <c r="G6090" s="194">
        <v>4</v>
      </c>
      <c r="H6090" s="194" t="s">
        <v>10119</v>
      </c>
      <c r="I6090" s="194">
        <f t="shared" si="285"/>
        <v>0</v>
      </c>
      <c r="J6090" s="116" t="s">
        <v>10120</v>
      </c>
      <c r="K6090" s="116" t="s">
        <v>16693</v>
      </c>
      <c r="L6090" s="197">
        <v>45939</v>
      </c>
      <c r="M6090" s="116"/>
      <c r="N6090" s="197">
        <v>45939</v>
      </c>
      <c r="O6090" s="156">
        <f t="shared" si="286"/>
        <v>41441.410000000003</v>
      </c>
      <c r="P6090" s="339">
        <f t="shared" si="287"/>
        <v>0</v>
      </c>
    </row>
    <row r="6091" spans="1:16" hidden="1" x14ac:dyDescent="0.25">
      <c r="A6091" s="116">
        <v>145384</v>
      </c>
      <c r="B6091" s="116">
        <v>14</v>
      </c>
      <c r="C6091" s="116">
        <v>1323100010</v>
      </c>
      <c r="D6091" s="116" t="s">
        <v>11039</v>
      </c>
      <c r="E6091" s="339">
        <v>80175</v>
      </c>
      <c r="F6091" s="194">
        <v>1</v>
      </c>
      <c r="G6091" s="194">
        <v>1</v>
      </c>
      <c r="H6091" s="194" t="s">
        <v>10119</v>
      </c>
      <c r="I6091" s="194">
        <f t="shared" si="285"/>
        <v>0</v>
      </c>
      <c r="J6091" s="116" t="s">
        <v>10120</v>
      </c>
      <c r="K6091" s="116" t="s">
        <v>16693</v>
      </c>
      <c r="L6091" s="197">
        <v>45939</v>
      </c>
      <c r="M6091" s="116"/>
      <c r="N6091" s="197">
        <v>45939</v>
      </c>
      <c r="O6091" s="156">
        <f t="shared" si="286"/>
        <v>80175</v>
      </c>
      <c r="P6091" s="339">
        <f t="shared" si="287"/>
        <v>0</v>
      </c>
    </row>
    <row r="6092" spans="1:16" hidden="1" x14ac:dyDescent="0.25">
      <c r="A6092" s="116">
        <v>145384</v>
      </c>
      <c r="B6092" s="116">
        <v>9</v>
      </c>
      <c r="C6092" s="116">
        <v>1323100700</v>
      </c>
      <c r="D6092" s="116" t="s">
        <v>17567</v>
      </c>
      <c r="E6092" s="339">
        <v>104787</v>
      </c>
      <c r="F6092" s="194">
        <v>1</v>
      </c>
      <c r="G6092" s="194">
        <v>1</v>
      </c>
      <c r="H6092" s="194" t="s">
        <v>10119</v>
      </c>
      <c r="I6092" s="194">
        <f t="shared" si="285"/>
        <v>0</v>
      </c>
      <c r="J6092" s="116" t="s">
        <v>10120</v>
      </c>
      <c r="K6092" s="116" t="s">
        <v>16693</v>
      </c>
      <c r="L6092" s="197">
        <v>45939</v>
      </c>
      <c r="M6092" s="116"/>
      <c r="N6092" s="197">
        <v>45939</v>
      </c>
      <c r="O6092" s="156">
        <f t="shared" si="286"/>
        <v>104787</v>
      </c>
      <c r="P6092" s="339">
        <f t="shared" si="287"/>
        <v>0</v>
      </c>
    </row>
    <row r="6093" spans="1:16" hidden="1" x14ac:dyDescent="0.25">
      <c r="A6093" s="116">
        <v>145392</v>
      </c>
      <c r="B6093" s="116">
        <v>7</v>
      </c>
      <c r="C6093" s="116">
        <v>1210101680</v>
      </c>
      <c r="D6093" s="116" t="s">
        <v>11194</v>
      </c>
      <c r="E6093" s="339">
        <v>21432</v>
      </c>
      <c r="F6093" s="194">
        <v>1</v>
      </c>
      <c r="G6093" s="194">
        <v>1</v>
      </c>
      <c r="H6093" s="194" t="s">
        <v>10119</v>
      </c>
      <c r="I6093" s="194">
        <f t="shared" si="285"/>
        <v>0</v>
      </c>
      <c r="J6093" s="116" t="s">
        <v>10120</v>
      </c>
      <c r="K6093" s="116" t="s">
        <v>16693</v>
      </c>
      <c r="L6093" s="197">
        <v>45939</v>
      </c>
      <c r="M6093" s="116"/>
      <c r="N6093" s="197">
        <v>45945</v>
      </c>
      <c r="O6093" s="156">
        <f t="shared" si="286"/>
        <v>21432</v>
      </c>
      <c r="P6093" s="339">
        <f t="shared" si="287"/>
        <v>0</v>
      </c>
    </row>
    <row r="6094" spans="1:16" hidden="1" x14ac:dyDescent="0.25">
      <c r="A6094" s="116">
        <v>145392</v>
      </c>
      <c r="B6094" s="116">
        <v>11</v>
      </c>
      <c r="C6094" s="116">
        <v>1211100000</v>
      </c>
      <c r="D6094" s="116" t="s">
        <v>17583</v>
      </c>
      <c r="E6094" s="339">
        <v>4202</v>
      </c>
      <c r="F6094" s="194">
        <v>1</v>
      </c>
      <c r="G6094" s="194">
        <v>1</v>
      </c>
      <c r="H6094" s="194" t="s">
        <v>10119</v>
      </c>
      <c r="I6094" s="194">
        <f t="shared" si="285"/>
        <v>0</v>
      </c>
      <c r="J6094" s="116" t="s">
        <v>10120</v>
      </c>
      <c r="K6094" s="116" t="s">
        <v>16693</v>
      </c>
      <c r="L6094" s="197">
        <v>45939</v>
      </c>
      <c r="M6094" s="116"/>
      <c r="N6094" s="197">
        <v>45960</v>
      </c>
      <c r="O6094" s="156">
        <f t="shared" si="286"/>
        <v>4202</v>
      </c>
      <c r="P6094" s="339">
        <f t="shared" si="287"/>
        <v>0</v>
      </c>
    </row>
    <row r="6095" spans="1:16" hidden="1" x14ac:dyDescent="0.25">
      <c r="A6095" s="116">
        <v>145392</v>
      </c>
      <c r="B6095" s="116">
        <v>13</v>
      </c>
      <c r="C6095" s="116">
        <v>1247100140</v>
      </c>
      <c r="D6095" s="116" t="s">
        <v>15845</v>
      </c>
      <c r="E6095" s="339">
        <v>15264</v>
      </c>
      <c r="F6095" s="194">
        <v>6</v>
      </c>
      <c r="G6095" s="194">
        <v>6</v>
      </c>
      <c r="H6095" s="194" t="s">
        <v>10119</v>
      </c>
      <c r="I6095" s="194">
        <f t="shared" si="285"/>
        <v>0</v>
      </c>
      <c r="J6095" s="116" t="s">
        <v>10120</v>
      </c>
      <c r="K6095" s="116" t="s">
        <v>16693</v>
      </c>
      <c r="L6095" s="197">
        <v>45939</v>
      </c>
      <c r="M6095" s="116" t="s">
        <v>15786</v>
      </c>
      <c r="N6095" s="197">
        <v>45939</v>
      </c>
      <c r="O6095" s="156">
        <f t="shared" si="286"/>
        <v>2544</v>
      </c>
      <c r="P6095" s="339">
        <f t="shared" si="287"/>
        <v>0</v>
      </c>
    </row>
    <row r="6096" spans="1:16" hidden="1" x14ac:dyDescent="0.25">
      <c r="A6096" s="116">
        <v>145392</v>
      </c>
      <c r="B6096" s="116">
        <v>1</v>
      </c>
      <c r="C6096" s="116">
        <v>1315101570</v>
      </c>
      <c r="D6096" s="116" t="s">
        <v>11040</v>
      </c>
      <c r="E6096" s="339">
        <v>39868</v>
      </c>
      <c r="F6096" s="194">
        <v>1</v>
      </c>
      <c r="G6096" s="194">
        <v>1</v>
      </c>
      <c r="H6096" s="194" t="s">
        <v>10119</v>
      </c>
      <c r="I6096" s="194">
        <f t="shared" si="285"/>
        <v>0</v>
      </c>
      <c r="J6096" s="116" t="s">
        <v>10120</v>
      </c>
      <c r="K6096" s="116" t="s">
        <v>16693</v>
      </c>
      <c r="L6096" s="197">
        <v>45939</v>
      </c>
      <c r="M6096" s="116"/>
      <c r="N6096" s="197">
        <v>45960</v>
      </c>
      <c r="O6096" s="156">
        <f t="shared" si="286"/>
        <v>39868</v>
      </c>
      <c r="P6096" s="339">
        <f t="shared" si="287"/>
        <v>0</v>
      </c>
    </row>
    <row r="6097" spans="1:16" hidden="1" x14ac:dyDescent="0.25">
      <c r="A6097" s="116">
        <v>145392</v>
      </c>
      <c r="B6097" s="116">
        <v>9</v>
      </c>
      <c r="C6097" s="116">
        <v>1323100020</v>
      </c>
      <c r="D6097" s="116" t="s">
        <v>10649</v>
      </c>
      <c r="E6097" s="339">
        <v>18000</v>
      </c>
      <c r="F6097" s="194">
        <v>1</v>
      </c>
      <c r="G6097" s="194">
        <v>1</v>
      </c>
      <c r="H6097" s="194" t="s">
        <v>10119</v>
      </c>
      <c r="I6097" s="194">
        <f t="shared" si="285"/>
        <v>0</v>
      </c>
      <c r="J6097" s="116" t="s">
        <v>10120</v>
      </c>
      <c r="K6097" s="116" t="s">
        <v>16693</v>
      </c>
      <c r="L6097" s="197">
        <v>45939</v>
      </c>
      <c r="M6097" s="116"/>
      <c r="N6097" s="197">
        <v>45966</v>
      </c>
      <c r="O6097" s="156">
        <f t="shared" si="286"/>
        <v>18000</v>
      </c>
      <c r="P6097" s="339">
        <f t="shared" si="287"/>
        <v>0</v>
      </c>
    </row>
    <row r="6098" spans="1:16" hidden="1" x14ac:dyDescent="0.25">
      <c r="A6098" s="116">
        <v>145400</v>
      </c>
      <c r="B6098" s="116">
        <v>11</v>
      </c>
      <c r="C6098" s="116">
        <v>1010101000</v>
      </c>
      <c r="D6098" s="116" t="s">
        <v>11125</v>
      </c>
      <c r="E6098" s="339">
        <v>9034.2000000000007</v>
      </c>
      <c r="F6098" s="194">
        <v>20</v>
      </c>
      <c r="G6098" s="194">
        <v>20</v>
      </c>
      <c r="H6098" s="194" t="s">
        <v>10119</v>
      </c>
      <c r="I6098" s="194">
        <f t="shared" si="285"/>
        <v>0</v>
      </c>
      <c r="J6098" s="116" t="s">
        <v>10120</v>
      </c>
      <c r="K6098" s="116" t="s">
        <v>10121</v>
      </c>
      <c r="L6098" s="197">
        <v>45939</v>
      </c>
      <c r="M6098" s="116"/>
      <c r="N6098" s="197">
        <v>45939</v>
      </c>
      <c r="O6098" s="156">
        <f t="shared" si="286"/>
        <v>451.71000000000004</v>
      </c>
      <c r="P6098" s="339">
        <f t="shared" si="287"/>
        <v>0</v>
      </c>
    </row>
    <row r="6099" spans="1:16" hidden="1" x14ac:dyDescent="0.25">
      <c r="A6099" s="116">
        <v>145400</v>
      </c>
      <c r="B6099" s="116">
        <v>9</v>
      </c>
      <c r="C6099" s="116">
        <v>1010102150</v>
      </c>
      <c r="D6099" s="116" t="s">
        <v>11093</v>
      </c>
      <c r="E6099" s="339">
        <v>5700</v>
      </c>
      <c r="F6099" s="194">
        <v>3</v>
      </c>
      <c r="G6099" s="194">
        <v>3</v>
      </c>
      <c r="H6099" s="194" t="s">
        <v>10119</v>
      </c>
      <c r="I6099" s="194">
        <f t="shared" si="285"/>
        <v>0</v>
      </c>
      <c r="J6099" s="116" t="s">
        <v>10120</v>
      </c>
      <c r="K6099" s="116" t="s">
        <v>10121</v>
      </c>
      <c r="L6099" s="197">
        <v>45939</v>
      </c>
      <c r="M6099" s="116"/>
      <c r="N6099" s="197">
        <v>45939</v>
      </c>
      <c r="O6099" s="156">
        <f t="shared" si="286"/>
        <v>1900</v>
      </c>
      <c r="P6099" s="339">
        <f t="shared" si="287"/>
        <v>0</v>
      </c>
    </row>
    <row r="6100" spans="1:16" hidden="1" x14ac:dyDescent="0.25">
      <c r="A6100" s="116">
        <v>145400</v>
      </c>
      <c r="B6100" s="116">
        <v>8</v>
      </c>
      <c r="C6100" s="116">
        <v>1010102290</v>
      </c>
      <c r="D6100" s="116" t="s">
        <v>16695</v>
      </c>
      <c r="E6100" s="339">
        <v>8647</v>
      </c>
      <c r="F6100" s="194">
        <v>1</v>
      </c>
      <c r="G6100" s="194">
        <v>1</v>
      </c>
      <c r="H6100" s="194" t="s">
        <v>10119</v>
      </c>
      <c r="I6100" s="194">
        <f t="shared" si="285"/>
        <v>0</v>
      </c>
      <c r="J6100" s="116" t="s">
        <v>10120</v>
      </c>
      <c r="K6100" s="116" t="s">
        <v>10121</v>
      </c>
      <c r="L6100" s="197">
        <v>45939</v>
      </c>
      <c r="M6100" s="116"/>
      <c r="N6100" s="197">
        <v>45939</v>
      </c>
      <c r="O6100" s="156">
        <f t="shared" si="286"/>
        <v>8647</v>
      </c>
      <c r="P6100" s="339">
        <f t="shared" si="287"/>
        <v>0</v>
      </c>
    </row>
    <row r="6101" spans="1:16" hidden="1" x14ac:dyDescent="0.25">
      <c r="A6101" s="116">
        <v>145400</v>
      </c>
      <c r="B6101" s="116">
        <v>12</v>
      </c>
      <c r="C6101" s="116">
        <v>1010102830</v>
      </c>
      <c r="D6101" s="116" t="s">
        <v>15541</v>
      </c>
      <c r="E6101" s="339">
        <v>10010</v>
      </c>
      <c r="F6101" s="194">
        <v>20</v>
      </c>
      <c r="G6101" s="194">
        <v>20</v>
      </c>
      <c r="H6101" s="194" t="s">
        <v>10119</v>
      </c>
      <c r="I6101" s="194">
        <f t="shared" si="285"/>
        <v>0</v>
      </c>
      <c r="J6101" s="116" t="s">
        <v>10120</v>
      </c>
      <c r="K6101" s="116" t="s">
        <v>10121</v>
      </c>
      <c r="L6101" s="197">
        <v>45939</v>
      </c>
      <c r="M6101" s="116"/>
      <c r="N6101" s="197">
        <v>45939</v>
      </c>
      <c r="O6101" s="156">
        <f t="shared" si="286"/>
        <v>500.5</v>
      </c>
      <c r="P6101" s="339">
        <f t="shared" si="287"/>
        <v>0</v>
      </c>
    </row>
    <row r="6102" spans="1:16" hidden="1" x14ac:dyDescent="0.25">
      <c r="A6102" s="116">
        <v>145400</v>
      </c>
      <c r="B6102" s="116">
        <v>10</v>
      </c>
      <c r="C6102" s="116">
        <v>1010102890</v>
      </c>
      <c r="D6102" s="116" t="s">
        <v>11131</v>
      </c>
      <c r="E6102" s="339">
        <v>7466.6</v>
      </c>
      <c r="F6102" s="194">
        <v>20</v>
      </c>
      <c r="G6102" s="194">
        <f>9+11</f>
        <v>20</v>
      </c>
      <c r="H6102" s="194" t="s">
        <v>10119</v>
      </c>
      <c r="I6102" s="194">
        <f t="shared" si="285"/>
        <v>0</v>
      </c>
      <c r="J6102" s="116" t="s">
        <v>10120</v>
      </c>
      <c r="K6102" s="116" t="s">
        <v>10121</v>
      </c>
      <c r="L6102" s="197">
        <v>45939</v>
      </c>
      <c r="M6102" s="116" t="s">
        <v>16865</v>
      </c>
      <c r="N6102" s="197">
        <v>45960</v>
      </c>
      <c r="O6102" s="156">
        <f t="shared" si="286"/>
        <v>373.33000000000004</v>
      </c>
      <c r="P6102" s="339">
        <f t="shared" si="287"/>
        <v>0</v>
      </c>
    </row>
    <row r="6103" spans="1:16" hidden="1" x14ac:dyDescent="0.25">
      <c r="A6103" s="116">
        <v>145400</v>
      </c>
      <c r="B6103" s="116">
        <v>2</v>
      </c>
      <c r="C6103" s="116">
        <v>1011100110</v>
      </c>
      <c r="D6103" s="116" t="s">
        <v>10354</v>
      </c>
      <c r="E6103" s="339">
        <v>69600</v>
      </c>
      <c r="F6103" s="194">
        <v>20</v>
      </c>
      <c r="G6103" s="194">
        <v>20</v>
      </c>
      <c r="H6103" s="194" t="s">
        <v>10119</v>
      </c>
      <c r="I6103" s="194">
        <f t="shared" si="285"/>
        <v>0</v>
      </c>
      <c r="J6103" s="116" t="s">
        <v>10120</v>
      </c>
      <c r="K6103" s="116" t="s">
        <v>10121</v>
      </c>
      <c r="L6103" s="197">
        <v>45939</v>
      </c>
      <c r="M6103" s="116"/>
      <c r="N6103" s="197">
        <v>45939</v>
      </c>
      <c r="O6103" s="156">
        <f t="shared" si="286"/>
        <v>3480</v>
      </c>
      <c r="P6103" s="339">
        <f t="shared" si="287"/>
        <v>0</v>
      </c>
    </row>
    <row r="6104" spans="1:16" hidden="1" x14ac:dyDescent="0.25">
      <c r="A6104" s="116">
        <v>145400</v>
      </c>
      <c r="B6104" s="116">
        <v>1</v>
      </c>
      <c r="C6104" s="116">
        <v>1011100940</v>
      </c>
      <c r="D6104" s="116" t="s">
        <v>10652</v>
      </c>
      <c r="E6104" s="339">
        <v>215000</v>
      </c>
      <c r="F6104" s="194">
        <v>10</v>
      </c>
      <c r="G6104" s="194">
        <v>10</v>
      </c>
      <c r="H6104" s="194" t="s">
        <v>10119</v>
      </c>
      <c r="I6104" s="194">
        <f t="shared" si="285"/>
        <v>0</v>
      </c>
      <c r="J6104" s="116" t="s">
        <v>10120</v>
      </c>
      <c r="K6104" s="116" t="s">
        <v>10121</v>
      </c>
      <c r="L6104" s="197">
        <v>45939</v>
      </c>
      <c r="M6104" s="116"/>
      <c r="N6104" s="197">
        <v>45939</v>
      </c>
      <c r="O6104" s="156">
        <f t="shared" si="286"/>
        <v>21500</v>
      </c>
      <c r="P6104" s="339">
        <f t="shared" si="287"/>
        <v>0</v>
      </c>
    </row>
    <row r="6105" spans="1:16" hidden="1" x14ac:dyDescent="0.25">
      <c r="A6105" s="116">
        <v>145400</v>
      </c>
      <c r="B6105" s="116">
        <v>3</v>
      </c>
      <c r="C6105" s="116">
        <v>1012100120</v>
      </c>
      <c r="D6105" s="116" t="s">
        <v>10492</v>
      </c>
      <c r="E6105" s="339">
        <v>270000</v>
      </c>
      <c r="F6105" s="194">
        <v>10</v>
      </c>
      <c r="G6105" s="194">
        <f>7+3</f>
        <v>10</v>
      </c>
      <c r="H6105" s="194" t="s">
        <v>10119</v>
      </c>
      <c r="I6105" s="194">
        <f t="shared" si="285"/>
        <v>0</v>
      </c>
      <c r="J6105" s="116" t="s">
        <v>10120</v>
      </c>
      <c r="K6105" s="116" t="s">
        <v>10121</v>
      </c>
      <c r="L6105" s="197">
        <v>45939</v>
      </c>
      <c r="M6105" s="116" t="s">
        <v>16891</v>
      </c>
      <c r="N6105" s="197">
        <v>45966</v>
      </c>
      <c r="O6105" s="156">
        <f t="shared" si="286"/>
        <v>27000</v>
      </c>
      <c r="P6105" s="339">
        <f t="shared" si="287"/>
        <v>0</v>
      </c>
    </row>
    <row r="6106" spans="1:16" hidden="1" x14ac:dyDescent="0.25">
      <c r="A6106" s="116">
        <v>145400</v>
      </c>
      <c r="B6106" s="116">
        <v>7</v>
      </c>
      <c r="C6106" s="116">
        <v>1016100390</v>
      </c>
      <c r="D6106" s="116" t="s">
        <v>17618</v>
      </c>
      <c r="E6106" s="339">
        <v>5630.4</v>
      </c>
      <c r="F6106" s="194">
        <v>5</v>
      </c>
      <c r="G6106" s="194">
        <v>5</v>
      </c>
      <c r="H6106" s="194" t="s">
        <v>10119</v>
      </c>
      <c r="I6106" s="194">
        <f t="shared" si="285"/>
        <v>0</v>
      </c>
      <c r="J6106" s="116" t="s">
        <v>10120</v>
      </c>
      <c r="K6106" s="116" t="s">
        <v>10121</v>
      </c>
      <c r="L6106" s="197">
        <v>45939</v>
      </c>
      <c r="M6106" s="116"/>
      <c r="N6106" s="197">
        <v>45939</v>
      </c>
      <c r="O6106" s="156">
        <f t="shared" si="286"/>
        <v>1126.08</v>
      </c>
      <c r="P6106" s="339">
        <f t="shared" si="287"/>
        <v>0</v>
      </c>
    </row>
    <row r="6107" spans="1:16" hidden="1" x14ac:dyDescent="0.25">
      <c r="A6107" s="116">
        <v>145400</v>
      </c>
      <c r="B6107" s="116">
        <v>13</v>
      </c>
      <c r="C6107" s="116">
        <v>1016101370</v>
      </c>
      <c r="D6107" s="116" t="s">
        <v>16156</v>
      </c>
      <c r="E6107" s="339">
        <v>21753.3</v>
      </c>
      <c r="F6107" s="194">
        <v>10</v>
      </c>
      <c r="G6107" s="194">
        <f>3+7</f>
        <v>10</v>
      </c>
      <c r="H6107" s="194" t="s">
        <v>10119</v>
      </c>
      <c r="I6107" s="194">
        <f t="shared" si="285"/>
        <v>0</v>
      </c>
      <c r="J6107" s="116" t="s">
        <v>10120</v>
      </c>
      <c r="K6107" s="116" t="s">
        <v>10121</v>
      </c>
      <c r="L6107" s="197">
        <v>45939</v>
      </c>
      <c r="M6107" s="116" t="s">
        <v>16759</v>
      </c>
      <c r="N6107" s="197">
        <v>45946</v>
      </c>
      <c r="O6107" s="156">
        <f t="shared" si="286"/>
        <v>2175.33</v>
      </c>
      <c r="P6107" s="339">
        <f t="shared" si="287"/>
        <v>0</v>
      </c>
    </row>
    <row r="6108" spans="1:16" hidden="1" x14ac:dyDescent="0.25">
      <c r="A6108" s="116">
        <v>145400</v>
      </c>
      <c r="B6108" s="116">
        <v>18</v>
      </c>
      <c r="C6108" s="116">
        <v>1018100030</v>
      </c>
      <c r="D6108" s="116" t="s">
        <v>10657</v>
      </c>
      <c r="E6108" s="339">
        <v>2494.4</v>
      </c>
      <c r="F6108" s="194">
        <v>5</v>
      </c>
      <c r="G6108" s="194">
        <v>5</v>
      </c>
      <c r="H6108" s="194" t="s">
        <v>10119</v>
      </c>
      <c r="I6108" s="194">
        <f t="shared" si="285"/>
        <v>0</v>
      </c>
      <c r="J6108" s="116" t="s">
        <v>10120</v>
      </c>
      <c r="K6108" s="116" t="s">
        <v>10121</v>
      </c>
      <c r="L6108" s="197">
        <v>45939</v>
      </c>
      <c r="M6108" s="116"/>
      <c r="N6108" s="197">
        <v>45939</v>
      </c>
      <c r="O6108" s="156">
        <f t="shared" si="286"/>
        <v>498.88</v>
      </c>
      <c r="P6108" s="339">
        <f t="shared" si="287"/>
        <v>0</v>
      </c>
    </row>
    <row r="6109" spans="1:16" hidden="1" x14ac:dyDescent="0.25">
      <c r="A6109" s="116">
        <v>145400</v>
      </c>
      <c r="B6109" s="116">
        <v>22</v>
      </c>
      <c r="C6109" s="116">
        <v>1018100360</v>
      </c>
      <c r="D6109" s="116" t="s">
        <v>11157</v>
      </c>
      <c r="E6109" s="339">
        <v>31678.6</v>
      </c>
      <c r="F6109" s="194">
        <v>20</v>
      </c>
      <c r="G6109" s="194">
        <v>20</v>
      </c>
      <c r="H6109" s="194" t="s">
        <v>10119</v>
      </c>
      <c r="I6109" s="194">
        <f t="shared" si="285"/>
        <v>0</v>
      </c>
      <c r="J6109" s="116" t="s">
        <v>10120</v>
      </c>
      <c r="K6109" s="116" t="s">
        <v>10121</v>
      </c>
      <c r="L6109" s="197">
        <v>45939</v>
      </c>
      <c r="M6109" s="116"/>
      <c r="N6109" s="197">
        <v>45946</v>
      </c>
      <c r="O6109" s="156">
        <f t="shared" si="286"/>
        <v>1583.9299999999998</v>
      </c>
      <c r="P6109" s="339">
        <f t="shared" si="287"/>
        <v>0</v>
      </c>
    </row>
    <row r="6110" spans="1:16" hidden="1" x14ac:dyDescent="0.25">
      <c r="A6110" s="116">
        <v>145400</v>
      </c>
      <c r="B6110" s="116">
        <v>21</v>
      </c>
      <c r="C6110" s="116">
        <v>1019103740</v>
      </c>
      <c r="D6110" s="116" t="s">
        <v>11165</v>
      </c>
      <c r="E6110" s="339">
        <v>1341.78</v>
      </c>
      <c r="F6110" s="194">
        <v>3</v>
      </c>
      <c r="G6110" s="194">
        <v>3</v>
      </c>
      <c r="H6110" s="194" t="s">
        <v>10119</v>
      </c>
      <c r="I6110" s="194">
        <f t="shared" si="285"/>
        <v>0</v>
      </c>
      <c r="J6110" s="116" t="s">
        <v>10120</v>
      </c>
      <c r="K6110" s="116" t="s">
        <v>10121</v>
      </c>
      <c r="L6110" s="197">
        <v>45939</v>
      </c>
      <c r="M6110" s="116"/>
      <c r="N6110" s="197">
        <v>45939</v>
      </c>
      <c r="O6110" s="156">
        <f t="shared" si="286"/>
        <v>447.26</v>
      </c>
      <c r="P6110" s="339">
        <f t="shared" si="287"/>
        <v>0</v>
      </c>
    </row>
    <row r="6111" spans="1:16" hidden="1" x14ac:dyDescent="0.25">
      <c r="A6111" s="116">
        <v>145400</v>
      </c>
      <c r="B6111" s="116">
        <v>4</v>
      </c>
      <c r="C6111" s="116">
        <v>1022100230</v>
      </c>
      <c r="D6111" s="116" t="s">
        <v>16162</v>
      </c>
      <c r="E6111" s="339">
        <v>24750</v>
      </c>
      <c r="F6111" s="194">
        <v>15</v>
      </c>
      <c r="G6111" s="194">
        <v>15</v>
      </c>
      <c r="H6111" s="194" t="s">
        <v>10119</v>
      </c>
      <c r="I6111" s="194">
        <f t="shared" si="285"/>
        <v>0</v>
      </c>
      <c r="J6111" s="116" t="s">
        <v>10120</v>
      </c>
      <c r="K6111" s="116" t="s">
        <v>10121</v>
      </c>
      <c r="L6111" s="197">
        <v>45939</v>
      </c>
      <c r="M6111" s="116"/>
      <c r="N6111" s="197">
        <v>45943</v>
      </c>
      <c r="O6111" s="156">
        <f t="shared" si="286"/>
        <v>1650</v>
      </c>
      <c r="P6111" s="339">
        <f t="shared" si="287"/>
        <v>0</v>
      </c>
    </row>
    <row r="6112" spans="1:16" hidden="1" x14ac:dyDescent="0.25">
      <c r="A6112" s="116">
        <v>145400</v>
      </c>
      <c r="B6112" s="116">
        <v>17</v>
      </c>
      <c r="C6112" s="116">
        <v>1022100510</v>
      </c>
      <c r="D6112" s="116" t="s">
        <v>16163</v>
      </c>
      <c r="E6112" s="339">
        <v>4250</v>
      </c>
      <c r="F6112" s="194">
        <v>5</v>
      </c>
      <c r="G6112" s="194">
        <v>5</v>
      </c>
      <c r="H6112" s="194" t="s">
        <v>10119</v>
      </c>
      <c r="I6112" s="194">
        <f t="shared" si="285"/>
        <v>0</v>
      </c>
      <c r="J6112" s="116" t="s">
        <v>10120</v>
      </c>
      <c r="K6112" s="116" t="s">
        <v>10121</v>
      </c>
      <c r="L6112" s="197">
        <v>45939</v>
      </c>
      <c r="M6112" s="116"/>
      <c r="N6112" s="197">
        <v>45939</v>
      </c>
      <c r="O6112" s="156">
        <f t="shared" si="286"/>
        <v>850</v>
      </c>
      <c r="P6112" s="339">
        <f t="shared" si="287"/>
        <v>0</v>
      </c>
    </row>
    <row r="6113" spans="1:16" hidden="1" x14ac:dyDescent="0.25">
      <c r="A6113" s="116">
        <v>145400</v>
      </c>
      <c r="B6113" s="116">
        <v>5</v>
      </c>
      <c r="C6113" s="116">
        <v>1022101080</v>
      </c>
      <c r="D6113" s="116" t="s">
        <v>17463</v>
      </c>
      <c r="E6113" s="339">
        <v>20662.98</v>
      </c>
      <c r="F6113" s="194">
        <v>6</v>
      </c>
      <c r="G6113" s="194">
        <v>6</v>
      </c>
      <c r="H6113" s="194" t="s">
        <v>10119</v>
      </c>
      <c r="I6113" s="194">
        <f t="shared" si="285"/>
        <v>0</v>
      </c>
      <c r="J6113" s="116" t="s">
        <v>10120</v>
      </c>
      <c r="K6113" s="116" t="s">
        <v>10121</v>
      </c>
      <c r="L6113" s="197">
        <v>45939</v>
      </c>
      <c r="M6113" s="116"/>
      <c r="N6113" s="197">
        <v>45939</v>
      </c>
      <c r="O6113" s="156">
        <f t="shared" si="286"/>
        <v>3443.83</v>
      </c>
      <c r="P6113" s="339">
        <f t="shared" si="287"/>
        <v>0</v>
      </c>
    </row>
    <row r="6114" spans="1:16" hidden="1" x14ac:dyDescent="0.25">
      <c r="A6114" s="116">
        <v>145400</v>
      </c>
      <c r="B6114" s="116">
        <v>19</v>
      </c>
      <c r="C6114" s="116">
        <v>1022102360</v>
      </c>
      <c r="D6114" s="116" t="s">
        <v>11170</v>
      </c>
      <c r="E6114" s="339">
        <v>3153.55</v>
      </c>
      <c r="F6114" s="194">
        <v>5</v>
      </c>
      <c r="G6114" s="194">
        <v>5</v>
      </c>
      <c r="H6114" s="194" t="s">
        <v>10119</v>
      </c>
      <c r="I6114" s="194">
        <f t="shared" si="285"/>
        <v>0</v>
      </c>
      <c r="J6114" s="116" t="s">
        <v>10120</v>
      </c>
      <c r="K6114" s="116" t="s">
        <v>10121</v>
      </c>
      <c r="L6114" s="197">
        <v>45939</v>
      </c>
      <c r="M6114" s="116"/>
      <c r="N6114" s="197">
        <v>45939</v>
      </c>
      <c r="O6114" s="156">
        <f t="shared" si="286"/>
        <v>630.71</v>
      </c>
      <c r="P6114" s="339">
        <f t="shared" si="287"/>
        <v>0</v>
      </c>
    </row>
    <row r="6115" spans="1:16" hidden="1" x14ac:dyDescent="0.25">
      <c r="A6115" s="116">
        <v>145400</v>
      </c>
      <c r="B6115" s="116">
        <v>6</v>
      </c>
      <c r="C6115" s="116">
        <v>1022104230</v>
      </c>
      <c r="D6115" s="116" t="s">
        <v>11795</v>
      </c>
      <c r="E6115" s="339">
        <v>27868.5</v>
      </c>
      <c r="F6115" s="194">
        <v>6</v>
      </c>
      <c r="G6115" s="194">
        <f>4+2</f>
        <v>6</v>
      </c>
      <c r="H6115" s="194" t="s">
        <v>10119</v>
      </c>
      <c r="I6115" s="194">
        <f t="shared" si="285"/>
        <v>0</v>
      </c>
      <c r="J6115" s="116" t="s">
        <v>10120</v>
      </c>
      <c r="K6115" s="116" t="s">
        <v>10121</v>
      </c>
      <c r="L6115" s="197">
        <v>45939</v>
      </c>
      <c r="M6115" s="116" t="s">
        <v>16864</v>
      </c>
      <c r="N6115" s="197">
        <v>45960</v>
      </c>
      <c r="O6115" s="156">
        <f t="shared" si="286"/>
        <v>4644.75</v>
      </c>
      <c r="P6115" s="339">
        <f t="shared" si="287"/>
        <v>0</v>
      </c>
    </row>
    <row r="6116" spans="1:16" hidden="1" x14ac:dyDescent="0.25">
      <c r="A6116" s="116">
        <v>145400</v>
      </c>
      <c r="B6116" s="116">
        <v>26</v>
      </c>
      <c r="C6116" s="116">
        <v>1226100080</v>
      </c>
      <c r="D6116" s="116" t="s">
        <v>11224</v>
      </c>
      <c r="E6116" s="339">
        <v>22099.9</v>
      </c>
      <c r="F6116" s="194">
        <v>5</v>
      </c>
      <c r="G6116" s="194">
        <v>5</v>
      </c>
      <c r="H6116" s="194" t="s">
        <v>10119</v>
      </c>
      <c r="I6116" s="194">
        <f t="shared" si="285"/>
        <v>0</v>
      </c>
      <c r="J6116" s="116" t="s">
        <v>10120</v>
      </c>
      <c r="K6116" s="116" t="s">
        <v>10121</v>
      </c>
      <c r="L6116" s="197">
        <v>45939</v>
      </c>
      <c r="M6116" s="116"/>
      <c r="N6116" s="197">
        <v>45939</v>
      </c>
      <c r="O6116" s="156">
        <f t="shared" si="286"/>
        <v>4419.9800000000005</v>
      </c>
      <c r="P6116" s="339">
        <f t="shared" si="287"/>
        <v>0</v>
      </c>
    </row>
    <row r="6117" spans="1:16" hidden="1" x14ac:dyDescent="0.25">
      <c r="A6117" s="116">
        <v>145400</v>
      </c>
      <c r="B6117" s="116">
        <v>23</v>
      </c>
      <c r="C6117" s="116">
        <v>1226100190</v>
      </c>
      <c r="D6117" s="116" t="s">
        <v>11226</v>
      </c>
      <c r="E6117" s="339">
        <v>32365</v>
      </c>
      <c r="F6117" s="194">
        <v>5</v>
      </c>
      <c r="G6117" s="194">
        <f>2+3</f>
        <v>5</v>
      </c>
      <c r="H6117" s="194" t="s">
        <v>10119</v>
      </c>
      <c r="I6117" s="194">
        <f t="shared" si="285"/>
        <v>0</v>
      </c>
      <c r="J6117" s="116" t="s">
        <v>10120</v>
      </c>
      <c r="K6117" s="116" t="s">
        <v>10121</v>
      </c>
      <c r="L6117" s="197">
        <v>45939</v>
      </c>
      <c r="M6117" s="116" t="s">
        <v>17033</v>
      </c>
      <c r="N6117" s="197">
        <v>45985</v>
      </c>
      <c r="O6117" s="156">
        <f t="shared" si="286"/>
        <v>6473</v>
      </c>
      <c r="P6117" s="339">
        <f t="shared" si="287"/>
        <v>0</v>
      </c>
    </row>
    <row r="6118" spans="1:16" hidden="1" x14ac:dyDescent="0.25">
      <c r="A6118" s="116">
        <v>145400</v>
      </c>
      <c r="B6118" s="116">
        <v>24</v>
      </c>
      <c r="C6118" s="116">
        <v>1226100200</v>
      </c>
      <c r="D6118" s="116" t="s">
        <v>11227</v>
      </c>
      <c r="E6118" s="339">
        <v>25300</v>
      </c>
      <c r="F6118" s="194">
        <v>5</v>
      </c>
      <c r="G6118" s="194">
        <f>1+4</f>
        <v>5</v>
      </c>
      <c r="H6118" s="194" t="s">
        <v>10119</v>
      </c>
      <c r="I6118" s="194">
        <f t="shared" si="285"/>
        <v>0</v>
      </c>
      <c r="J6118" s="116" t="s">
        <v>10120</v>
      </c>
      <c r="K6118" s="116" t="s">
        <v>10121</v>
      </c>
      <c r="L6118" s="197">
        <v>45939</v>
      </c>
      <c r="M6118" s="116" t="s">
        <v>17034</v>
      </c>
      <c r="N6118" s="197">
        <v>45985</v>
      </c>
      <c r="O6118" s="156">
        <f t="shared" si="286"/>
        <v>5060</v>
      </c>
      <c r="P6118" s="339">
        <f t="shared" si="287"/>
        <v>0</v>
      </c>
    </row>
    <row r="6119" spans="1:16" hidden="1" x14ac:dyDescent="0.25">
      <c r="A6119" s="116">
        <v>145400</v>
      </c>
      <c r="B6119" s="116">
        <v>25</v>
      </c>
      <c r="C6119" s="116">
        <v>1226100460</v>
      </c>
      <c r="D6119" s="116" t="s">
        <v>10641</v>
      </c>
      <c r="E6119" s="339">
        <v>29634.3</v>
      </c>
      <c r="F6119" s="194">
        <v>10</v>
      </c>
      <c r="G6119" s="194">
        <v>10</v>
      </c>
      <c r="H6119" s="194" t="s">
        <v>10119</v>
      </c>
      <c r="I6119" s="194">
        <f t="shared" si="285"/>
        <v>0</v>
      </c>
      <c r="J6119" s="116" t="s">
        <v>10120</v>
      </c>
      <c r="K6119" s="116" t="s">
        <v>10121</v>
      </c>
      <c r="L6119" s="197">
        <v>45939</v>
      </c>
      <c r="M6119" s="116"/>
      <c r="N6119" s="197">
        <v>45939</v>
      </c>
      <c r="O6119" s="156">
        <f t="shared" si="286"/>
        <v>2963.43</v>
      </c>
      <c r="P6119" s="339">
        <f t="shared" si="287"/>
        <v>0</v>
      </c>
    </row>
    <row r="6120" spans="1:16" hidden="1" x14ac:dyDescent="0.25">
      <c r="A6120" s="116">
        <v>145400</v>
      </c>
      <c r="B6120" s="116">
        <v>15</v>
      </c>
      <c r="C6120" s="116">
        <v>1310101780</v>
      </c>
      <c r="D6120" s="116" t="s">
        <v>15811</v>
      </c>
      <c r="E6120" s="339">
        <v>51396.87</v>
      </c>
      <c r="F6120" s="194">
        <v>3</v>
      </c>
      <c r="G6120" s="194">
        <v>3</v>
      </c>
      <c r="H6120" s="194" t="s">
        <v>10119</v>
      </c>
      <c r="I6120" s="194">
        <f t="shared" si="285"/>
        <v>0</v>
      </c>
      <c r="J6120" s="116" t="s">
        <v>10120</v>
      </c>
      <c r="K6120" s="116" t="s">
        <v>10121</v>
      </c>
      <c r="L6120" s="197">
        <v>45939</v>
      </c>
      <c r="M6120" s="116"/>
      <c r="N6120" s="197">
        <v>45939</v>
      </c>
      <c r="O6120" s="156">
        <f t="shared" si="286"/>
        <v>17132.29</v>
      </c>
      <c r="P6120" s="339">
        <f t="shared" si="287"/>
        <v>0</v>
      </c>
    </row>
    <row r="6121" spans="1:16" hidden="1" x14ac:dyDescent="0.25">
      <c r="A6121" s="116">
        <v>145400</v>
      </c>
      <c r="B6121" s="116">
        <v>16</v>
      </c>
      <c r="C6121" s="116">
        <v>1310106900</v>
      </c>
      <c r="D6121" s="116" t="s">
        <v>11244</v>
      </c>
      <c r="E6121" s="339">
        <v>11462.79</v>
      </c>
      <c r="F6121" s="194">
        <v>3</v>
      </c>
      <c r="G6121" s="194">
        <v>3</v>
      </c>
      <c r="H6121" s="194" t="s">
        <v>10119</v>
      </c>
      <c r="I6121" s="194">
        <f t="shared" si="285"/>
        <v>0</v>
      </c>
      <c r="J6121" s="116" t="s">
        <v>10120</v>
      </c>
      <c r="K6121" s="116" t="s">
        <v>10121</v>
      </c>
      <c r="L6121" s="197">
        <v>45939</v>
      </c>
      <c r="M6121" s="116"/>
      <c r="N6121" s="197">
        <v>45939</v>
      </c>
      <c r="O6121" s="156">
        <f t="shared" si="286"/>
        <v>3820.9300000000003</v>
      </c>
      <c r="P6121" s="339">
        <f t="shared" si="287"/>
        <v>0</v>
      </c>
    </row>
    <row r="6122" spans="1:16" hidden="1" x14ac:dyDescent="0.25">
      <c r="A6122" s="116">
        <v>145400</v>
      </c>
      <c r="B6122" s="116">
        <v>14</v>
      </c>
      <c r="C6122" s="116">
        <v>1526108570</v>
      </c>
      <c r="D6122" s="116" t="s">
        <v>11347</v>
      </c>
      <c r="E6122" s="339">
        <v>3521</v>
      </c>
      <c r="F6122" s="194">
        <v>1</v>
      </c>
      <c r="G6122" s="194">
        <v>1</v>
      </c>
      <c r="H6122" s="194" t="s">
        <v>10119</v>
      </c>
      <c r="I6122" s="194">
        <f t="shared" si="285"/>
        <v>0</v>
      </c>
      <c r="J6122" s="116" t="s">
        <v>10120</v>
      </c>
      <c r="K6122" s="116" t="s">
        <v>10121</v>
      </c>
      <c r="L6122" s="197">
        <v>45939</v>
      </c>
      <c r="M6122" s="116"/>
      <c r="N6122" s="197">
        <v>45939</v>
      </c>
      <c r="O6122" s="156">
        <f t="shared" si="286"/>
        <v>3521</v>
      </c>
      <c r="P6122" s="339">
        <f t="shared" si="287"/>
        <v>0</v>
      </c>
    </row>
    <row r="6123" spans="1:16" hidden="1" x14ac:dyDescent="0.25">
      <c r="A6123" s="116">
        <v>145400</v>
      </c>
      <c r="B6123" s="116">
        <v>20</v>
      </c>
      <c r="C6123" s="116">
        <v>1810101870</v>
      </c>
      <c r="D6123" s="116" t="s">
        <v>11367</v>
      </c>
      <c r="E6123" s="339">
        <v>21682.46</v>
      </c>
      <c r="F6123" s="194">
        <v>2</v>
      </c>
      <c r="G6123" s="194">
        <v>2</v>
      </c>
      <c r="H6123" s="194" t="s">
        <v>10119</v>
      </c>
      <c r="I6123" s="194">
        <f t="shared" si="285"/>
        <v>0</v>
      </c>
      <c r="J6123" s="116" t="s">
        <v>10120</v>
      </c>
      <c r="K6123" s="116" t="s">
        <v>10121</v>
      </c>
      <c r="L6123" s="197">
        <v>45939</v>
      </c>
      <c r="M6123" s="116"/>
      <c r="N6123" s="197">
        <v>45939</v>
      </c>
      <c r="O6123" s="156">
        <f t="shared" si="286"/>
        <v>10841.23</v>
      </c>
      <c r="P6123" s="339">
        <f t="shared" si="287"/>
        <v>0</v>
      </c>
    </row>
    <row r="6124" spans="1:16" hidden="1" x14ac:dyDescent="0.25">
      <c r="A6124" s="116">
        <v>145401</v>
      </c>
      <c r="B6124" s="116">
        <v>8</v>
      </c>
      <c r="C6124" s="116">
        <v>1011100940</v>
      </c>
      <c r="D6124" s="116" t="s">
        <v>10652</v>
      </c>
      <c r="E6124" s="339">
        <v>43000</v>
      </c>
      <c r="F6124" s="194">
        <v>2</v>
      </c>
      <c r="G6124" s="194">
        <v>2</v>
      </c>
      <c r="H6124" s="194" t="s">
        <v>10119</v>
      </c>
      <c r="I6124" s="194">
        <f t="shared" si="285"/>
        <v>0</v>
      </c>
      <c r="J6124" s="116" t="s">
        <v>10120</v>
      </c>
      <c r="K6124" s="116" t="s">
        <v>17872</v>
      </c>
      <c r="L6124" s="197">
        <v>45939</v>
      </c>
      <c r="M6124" s="116"/>
      <c r="N6124" s="197">
        <v>45939</v>
      </c>
      <c r="O6124" s="156">
        <f t="shared" si="286"/>
        <v>21500</v>
      </c>
      <c r="P6124" s="339">
        <f t="shared" si="287"/>
        <v>0</v>
      </c>
    </row>
    <row r="6125" spans="1:16" hidden="1" x14ac:dyDescent="0.25">
      <c r="A6125" s="116">
        <v>145401</v>
      </c>
      <c r="B6125" s="116">
        <v>5</v>
      </c>
      <c r="C6125" s="116">
        <v>1019101750</v>
      </c>
      <c r="D6125" s="116" t="s">
        <v>11162</v>
      </c>
      <c r="E6125" s="339">
        <v>1940</v>
      </c>
      <c r="F6125" s="194">
        <v>4</v>
      </c>
      <c r="G6125" s="194">
        <v>4</v>
      </c>
      <c r="H6125" s="194" t="s">
        <v>10119</v>
      </c>
      <c r="I6125" s="194">
        <f t="shared" si="285"/>
        <v>0</v>
      </c>
      <c r="J6125" s="116" t="s">
        <v>10120</v>
      </c>
      <c r="K6125" s="116" t="s">
        <v>17872</v>
      </c>
      <c r="L6125" s="197">
        <v>45939</v>
      </c>
      <c r="M6125" s="116"/>
      <c r="N6125" s="197">
        <v>45939</v>
      </c>
      <c r="O6125" s="156">
        <f t="shared" si="286"/>
        <v>485</v>
      </c>
      <c r="P6125" s="339">
        <f t="shared" si="287"/>
        <v>0</v>
      </c>
    </row>
    <row r="6126" spans="1:16" hidden="1" x14ac:dyDescent="0.25">
      <c r="A6126" s="116">
        <v>145401</v>
      </c>
      <c r="B6126" s="116">
        <v>3</v>
      </c>
      <c r="C6126" s="116">
        <v>1028100350</v>
      </c>
      <c r="D6126" s="116" t="s">
        <v>15202</v>
      </c>
      <c r="E6126" s="339">
        <v>7500</v>
      </c>
      <c r="F6126" s="194">
        <v>3</v>
      </c>
      <c r="G6126" s="194">
        <v>3</v>
      </c>
      <c r="H6126" s="194" t="s">
        <v>10119</v>
      </c>
      <c r="I6126" s="194">
        <f t="shared" si="285"/>
        <v>0</v>
      </c>
      <c r="J6126" s="116" t="s">
        <v>10120</v>
      </c>
      <c r="K6126" s="116" t="s">
        <v>17872</v>
      </c>
      <c r="L6126" s="197">
        <v>45939</v>
      </c>
      <c r="M6126" s="116"/>
      <c r="N6126" s="197">
        <v>45939</v>
      </c>
      <c r="O6126" s="156">
        <f t="shared" si="286"/>
        <v>2500</v>
      </c>
      <c r="P6126" s="339">
        <f t="shared" si="287"/>
        <v>0</v>
      </c>
    </row>
    <row r="6127" spans="1:16" hidden="1" x14ac:dyDescent="0.25">
      <c r="A6127" s="116">
        <v>145401</v>
      </c>
      <c r="B6127" s="116">
        <v>4</v>
      </c>
      <c r="C6127" s="116">
        <v>1318100740</v>
      </c>
      <c r="D6127" s="116" t="s">
        <v>11266</v>
      </c>
      <c r="E6127" s="339">
        <v>235300.71</v>
      </c>
      <c r="F6127" s="194">
        <v>3</v>
      </c>
      <c r="G6127" s="194">
        <v>3</v>
      </c>
      <c r="H6127" s="194" t="s">
        <v>10119</v>
      </c>
      <c r="I6127" s="194">
        <f t="shared" si="285"/>
        <v>0</v>
      </c>
      <c r="J6127" s="116" t="s">
        <v>10120</v>
      </c>
      <c r="K6127" s="116" t="s">
        <v>17872</v>
      </c>
      <c r="L6127" s="197">
        <v>45939</v>
      </c>
      <c r="M6127" s="116"/>
      <c r="N6127" s="197">
        <v>45939</v>
      </c>
      <c r="O6127" s="156">
        <f t="shared" si="286"/>
        <v>78433.569999999992</v>
      </c>
      <c r="P6127" s="339">
        <f t="shared" si="287"/>
        <v>0</v>
      </c>
    </row>
    <row r="6128" spans="1:16" hidden="1" x14ac:dyDescent="0.25">
      <c r="A6128" s="116">
        <v>145401</v>
      </c>
      <c r="B6128" s="116">
        <v>6</v>
      </c>
      <c r="C6128" s="116">
        <v>1512102040</v>
      </c>
      <c r="D6128" s="116" t="s">
        <v>17497</v>
      </c>
      <c r="E6128" s="339">
        <v>56000</v>
      </c>
      <c r="F6128" s="194">
        <v>20</v>
      </c>
      <c r="G6128" s="194">
        <v>20</v>
      </c>
      <c r="H6128" s="194" t="s">
        <v>10119</v>
      </c>
      <c r="I6128" s="194">
        <f t="shared" si="285"/>
        <v>0</v>
      </c>
      <c r="J6128" s="116" t="s">
        <v>10120</v>
      </c>
      <c r="K6128" s="116" t="s">
        <v>17872</v>
      </c>
      <c r="L6128" s="197">
        <v>45939</v>
      </c>
      <c r="M6128" s="116"/>
      <c r="N6128" s="197">
        <v>45939</v>
      </c>
      <c r="O6128" s="156">
        <f t="shared" si="286"/>
        <v>2800</v>
      </c>
      <c r="P6128" s="339">
        <f t="shared" si="287"/>
        <v>0</v>
      </c>
    </row>
    <row r="6129" spans="1:16" hidden="1" x14ac:dyDescent="0.25">
      <c r="A6129" s="116">
        <v>145401</v>
      </c>
      <c r="B6129" s="116">
        <v>2</v>
      </c>
      <c r="C6129" s="116">
        <v>1521100240</v>
      </c>
      <c r="D6129" s="116" t="s">
        <v>17554</v>
      </c>
      <c r="E6129" s="339">
        <v>1035</v>
      </c>
      <c r="F6129" s="194">
        <v>15</v>
      </c>
      <c r="G6129" s="194">
        <v>15</v>
      </c>
      <c r="H6129" s="194" t="s">
        <v>10119</v>
      </c>
      <c r="I6129" s="194">
        <f t="shared" si="285"/>
        <v>0</v>
      </c>
      <c r="J6129" s="116" t="s">
        <v>10120</v>
      </c>
      <c r="K6129" s="116" t="s">
        <v>17872</v>
      </c>
      <c r="L6129" s="197">
        <v>45939</v>
      </c>
      <c r="M6129" s="116"/>
      <c r="N6129" s="197">
        <v>45939</v>
      </c>
      <c r="O6129" s="156">
        <f t="shared" si="286"/>
        <v>69</v>
      </c>
      <c r="P6129" s="339">
        <f t="shared" si="287"/>
        <v>0</v>
      </c>
    </row>
    <row r="6130" spans="1:16" hidden="1" x14ac:dyDescent="0.25">
      <c r="A6130" s="116">
        <v>145401</v>
      </c>
      <c r="B6130" s="116">
        <v>1</v>
      </c>
      <c r="C6130" s="116">
        <v>1810103680</v>
      </c>
      <c r="D6130" s="116" t="s">
        <v>17514</v>
      </c>
      <c r="E6130" s="339">
        <v>3900.9</v>
      </c>
      <c r="F6130" s="194">
        <v>15</v>
      </c>
      <c r="G6130" s="194">
        <v>15</v>
      </c>
      <c r="H6130" s="194" t="s">
        <v>10119</v>
      </c>
      <c r="I6130" s="194">
        <f t="shared" si="285"/>
        <v>0</v>
      </c>
      <c r="J6130" s="116" t="s">
        <v>10120</v>
      </c>
      <c r="K6130" s="116" t="s">
        <v>17872</v>
      </c>
      <c r="L6130" s="197">
        <v>45939</v>
      </c>
      <c r="M6130" s="116"/>
      <c r="N6130" s="197">
        <v>45939</v>
      </c>
      <c r="O6130" s="156">
        <f t="shared" si="286"/>
        <v>260.06</v>
      </c>
      <c r="P6130" s="339">
        <f t="shared" si="287"/>
        <v>0</v>
      </c>
    </row>
    <row r="6131" spans="1:16" hidden="1" x14ac:dyDescent="0.25">
      <c r="A6131" s="116">
        <v>145401</v>
      </c>
      <c r="B6131" s="116">
        <v>7</v>
      </c>
      <c r="C6131" s="116">
        <v>1810104000</v>
      </c>
      <c r="D6131" s="116" t="s">
        <v>17662</v>
      </c>
      <c r="E6131" s="339">
        <v>2394</v>
      </c>
      <c r="F6131" s="194">
        <v>2</v>
      </c>
      <c r="G6131" s="194">
        <v>2</v>
      </c>
      <c r="H6131" s="194" t="s">
        <v>10119</v>
      </c>
      <c r="I6131" s="194">
        <f t="shared" ref="I6131:I6194" si="288">+F6131-G6131</f>
        <v>0</v>
      </c>
      <c r="J6131" s="116" t="s">
        <v>10120</v>
      </c>
      <c r="K6131" s="116" t="s">
        <v>17872</v>
      </c>
      <c r="L6131" s="197">
        <v>45939</v>
      </c>
      <c r="M6131" s="116"/>
      <c r="N6131" s="197">
        <v>45939</v>
      </c>
      <c r="O6131" s="156">
        <f t="shared" ref="O6131:O6194" si="289">+E6131/F6131</f>
        <v>1197</v>
      </c>
      <c r="P6131" s="339">
        <f t="shared" ref="P6131:P6194" si="290">+O6131*I6131</f>
        <v>0</v>
      </c>
    </row>
    <row r="6132" spans="1:16" hidden="1" x14ac:dyDescent="0.25">
      <c r="A6132" s="116">
        <v>145404</v>
      </c>
      <c r="B6132" s="116">
        <v>3</v>
      </c>
      <c r="C6132" s="116">
        <v>1018100110</v>
      </c>
      <c r="D6132" s="116" t="s">
        <v>17467</v>
      </c>
      <c r="E6132" s="339">
        <v>13662</v>
      </c>
      <c r="F6132" s="194">
        <v>297</v>
      </c>
      <c r="G6132" s="194">
        <v>297</v>
      </c>
      <c r="H6132" s="194" t="s">
        <v>10119</v>
      </c>
      <c r="I6132" s="194">
        <f t="shared" si="288"/>
        <v>0</v>
      </c>
      <c r="J6132" s="116" t="s">
        <v>10126</v>
      </c>
      <c r="K6132" s="116" t="s">
        <v>16306</v>
      </c>
      <c r="L6132" s="197">
        <v>45943</v>
      </c>
      <c r="M6132" s="116" t="s">
        <v>16748</v>
      </c>
      <c r="N6132" s="197">
        <v>45945</v>
      </c>
      <c r="O6132" s="156">
        <f t="shared" si="289"/>
        <v>46</v>
      </c>
      <c r="P6132" s="339">
        <f t="shared" si="290"/>
        <v>0</v>
      </c>
    </row>
    <row r="6133" spans="1:16" hidden="1" x14ac:dyDescent="0.25">
      <c r="A6133" s="116">
        <v>145404</v>
      </c>
      <c r="B6133" s="116">
        <v>1</v>
      </c>
      <c r="C6133" s="116">
        <v>1226100080</v>
      </c>
      <c r="D6133" s="116" t="s">
        <v>11224</v>
      </c>
      <c r="E6133" s="339">
        <v>13259.94</v>
      </c>
      <c r="F6133" s="194">
        <v>3</v>
      </c>
      <c r="G6133" s="194">
        <v>3</v>
      </c>
      <c r="H6133" s="194" t="s">
        <v>10119</v>
      </c>
      <c r="I6133" s="194">
        <f t="shared" si="288"/>
        <v>0</v>
      </c>
      <c r="J6133" s="116" t="s">
        <v>10126</v>
      </c>
      <c r="K6133" s="116" t="s">
        <v>16306</v>
      </c>
      <c r="L6133" s="197">
        <v>45943</v>
      </c>
      <c r="M6133" s="116"/>
      <c r="N6133" s="197">
        <v>45945</v>
      </c>
      <c r="O6133" s="156">
        <f t="shared" si="289"/>
        <v>4419.9800000000005</v>
      </c>
      <c r="P6133" s="339">
        <f t="shared" si="290"/>
        <v>0</v>
      </c>
    </row>
    <row r="6134" spans="1:16" hidden="1" x14ac:dyDescent="0.25">
      <c r="A6134" s="116">
        <v>145404</v>
      </c>
      <c r="B6134" s="116">
        <v>2</v>
      </c>
      <c r="C6134" s="116">
        <v>1226100460</v>
      </c>
      <c r="D6134" s="116" t="s">
        <v>10641</v>
      </c>
      <c r="E6134" s="339">
        <v>8890.2900000000009</v>
      </c>
      <c r="F6134" s="194">
        <v>3</v>
      </c>
      <c r="G6134" s="194">
        <v>3</v>
      </c>
      <c r="H6134" s="194" t="s">
        <v>10119</v>
      </c>
      <c r="I6134" s="194">
        <f t="shared" si="288"/>
        <v>0</v>
      </c>
      <c r="J6134" s="116" t="s">
        <v>10126</v>
      </c>
      <c r="K6134" s="116" t="s">
        <v>16306</v>
      </c>
      <c r="L6134" s="197">
        <v>45943</v>
      </c>
      <c r="M6134" s="116"/>
      <c r="N6134" s="197">
        <v>45945</v>
      </c>
      <c r="O6134" s="156">
        <f t="shared" si="289"/>
        <v>2963.4300000000003</v>
      </c>
      <c r="P6134" s="339">
        <f t="shared" si="290"/>
        <v>0</v>
      </c>
    </row>
    <row r="6135" spans="1:16" hidden="1" x14ac:dyDescent="0.25">
      <c r="A6135" s="116">
        <v>145488</v>
      </c>
      <c r="B6135" s="116">
        <v>2</v>
      </c>
      <c r="C6135" s="116">
        <v>1510100430</v>
      </c>
      <c r="D6135" s="116" t="s">
        <v>9087</v>
      </c>
      <c r="E6135" s="339">
        <v>522890</v>
      </c>
      <c r="F6135" s="194">
        <v>1</v>
      </c>
      <c r="G6135" s="194">
        <v>1</v>
      </c>
      <c r="H6135" s="194" t="s">
        <v>10119</v>
      </c>
      <c r="I6135" s="194">
        <f t="shared" si="288"/>
        <v>0</v>
      </c>
      <c r="J6135" s="116" t="s">
        <v>10120</v>
      </c>
      <c r="K6135" s="116" t="s">
        <v>16718</v>
      </c>
      <c r="L6135" s="197">
        <v>45943</v>
      </c>
      <c r="M6135" s="116" t="s">
        <v>17876</v>
      </c>
      <c r="N6135" s="197">
        <v>45943</v>
      </c>
      <c r="O6135" s="156">
        <f t="shared" si="289"/>
        <v>522890</v>
      </c>
      <c r="P6135" s="339">
        <f t="shared" si="290"/>
        <v>0</v>
      </c>
    </row>
    <row r="6136" spans="1:16" hidden="1" x14ac:dyDescent="0.25">
      <c r="A6136" s="116">
        <v>145488</v>
      </c>
      <c r="B6136" s="116">
        <v>1</v>
      </c>
      <c r="C6136" s="116">
        <v>1510100490</v>
      </c>
      <c r="D6136" s="116" t="s">
        <v>11276</v>
      </c>
      <c r="E6136" s="339">
        <v>530000</v>
      </c>
      <c r="F6136" s="194">
        <v>1</v>
      </c>
      <c r="G6136" s="194">
        <v>1</v>
      </c>
      <c r="H6136" s="194" t="s">
        <v>10119</v>
      </c>
      <c r="I6136" s="194">
        <f t="shared" si="288"/>
        <v>0</v>
      </c>
      <c r="J6136" s="116" t="s">
        <v>10120</v>
      </c>
      <c r="K6136" s="116" t="s">
        <v>16718</v>
      </c>
      <c r="L6136" s="197">
        <v>45943</v>
      </c>
      <c r="M6136" s="116" t="s">
        <v>17876</v>
      </c>
      <c r="N6136" s="197">
        <v>45943</v>
      </c>
      <c r="O6136" s="156">
        <f t="shared" si="289"/>
        <v>530000</v>
      </c>
      <c r="P6136" s="339">
        <f t="shared" si="290"/>
        <v>0</v>
      </c>
    </row>
    <row r="6137" spans="1:16" hidden="1" x14ac:dyDescent="0.25">
      <c r="A6137" s="116">
        <v>145492</v>
      </c>
      <c r="B6137" s="116">
        <v>1</v>
      </c>
      <c r="C6137" s="116">
        <v>1018100360</v>
      </c>
      <c r="D6137" s="116" t="s">
        <v>11157</v>
      </c>
      <c r="E6137" s="339">
        <v>9503.58</v>
      </c>
      <c r="F6137" s="194">
        <v>6</v>
      </c>
      <c r="G6137" s="194">
        <v>6</v>
      </c>
      <c r="H6137" s="194" t="s">
        <v>10119</v>
      </c>
      <c r="I6137" s="194">
        <f t="shared" si="288"/>
        <v>0</v>
      </c>
      <c r="J6137" s="116" t="s">
        <v>10120</v>
      </c>
      <c r="K6137" s="116" t="s">
        <v>10121</v>
      </c>
      <c r="L6137" s="197">
        <v>45943</v>
      </c>
      <c r="M6137" s="116" t="s">
        <v>17877</v>
      </c>
      <c r="N6137" s="197">
        <v>45943</v>
      </c>
      <c r="O6137" s="156">
        <f t="shared" si="289"/>
        <v>1583.93</v>
      </c>
      <c r="P6137" s="339">
        <f t="shared" si="290"/>
        <v>0</v>
      </c>
    </row>
    <row r="6138" spans="1:16" hidden="1" x14ac:dyDescent="0.25">
      <c r="A6138" s="116">
        <v>145494</v>
      </c>
      <c r="B6138" s="116">
        <v>1</v>
      </c>
      <c r="C6138" s="116">
        <v>1510101510</v>
      </c>
      <c r="D6138" s="116" t="s">
        <v>16719</v>
      </c>
      <c r="E6138" s="339">
        <v>175580</v>
      </c>
      <c r="F6138" s="194">
        <v>2</v>
      </c>
      <c r="G6138" s="194">
        <v>2</v>
      </c>
      <c r="H6138" s="194" t="s">
        <v>10119</v>
      </c>
      <c r="I6138" s="194">
        <f t="shared" si="288"/>
        <v>0</v>
      </c>
      <c r="J6138" s="116" t="s">
        <v>10120</v>
      </c>
      <c r="K6138" s="116" t="s">
        <v>16693</v>
      </c>
      <c r="L6138" s="197">
        <v>45943</v>
      </c>
      <c r="M6138" s="116" t="s">
        <v>17878</v>
      </c>
      <c r="N6138" s="197">
        <v>45943</v>
      </c>
      <c r="O6138" s="156">
        <f t="shared" si="289"/>
        <v>87790</v>
      </c>
      <c r="P6138" s="339">
        <f t="shared" si="290"/>
        <v>0</v>
      </c>
    </row>
    <row r="6139" spans="1:16" hidden="1" x14ac:dyDescent="0.25">
      <c r="A6139" s="116">
        <v>145495</v>
      </c>
      <c r="B6139" s="116">
        <v>5</v>
      </c>
      <c r="C6139" s="116">
        <v>1521100070</v>
      </c>
      <c r="D6139" s="116" t="s">
        <v>17577</v>
      </c>
      <c r="E6139" s="339">
        <v>2320</v>
      </c>
      <c r="F6139" s="194">
        <v>16</v>
      </c>
      <c r="G6139" s="194">
        <v>16</v>
      </c>
      <c r="H6139" s="194" t="s">
        <v>10119</v>
      </c>
      <c r="I6139" s="194">
        <f t="shared" si="288"/>
        <v>0</v>
      </c>
      <c r="J6139" s="116" t="s">
        <v>10120</v>
      </c>
      <c r="K6139" s="116" t="s">
        <v>16568</v>
      </c>
      <c r="L6139" s="197">
        <v>45943</v>
      </c>
      <c r="M6139" s="116"/>
      <c r="N6139" s="197">
        <v>45943</v>
      </c>
      <c r="O6139" s="156">
        <f t="shared" si="289"/>
        <v>145</v>
      </c>
      <c r="P6139" s="339">
        <f t="shared" si="290"/>
        <v>0</v>
      </c>
    </row>
    <row r="6140" spans="1:16" hidden="1" x14ac:dyDescent="0.25">
      <c r="A6140" s="116">
        <v>145495</v>
      </c>
      <c r="B6140" s="116">
        <v>3</v>
      </c>
      <c r="C6140" s="116">
        <v>1810103950</v>
      </c>
      <c r="D6140" s="116" t="s">
        <v>17644</v>
      </c>
      <c r="E6140" s="339">
        <v>12976</v>
      </c>
      <c r="F6140" s="194">
        <v>16</v>
      </c>
      <c r="G6140" s="194">
        <f>1+15</f>
        <v>16</v>
      </c>
      <c r="H6140" s="194" t="s">
        <v>10119</v>
      </c>
      <c r="I6140" s="194">
        <f t="shared" si="288"/>
        <v>0</v>
      </c>
      <c r="J6140" s="116" t="s">
        <v>10120</v>
      </c>
      <c r="K6140" s="116" t="s">
        <v>16568</v>
      </c>
      <c r="L6140" s="197">
        <v>45943</v>
      </c>
      <c r="M6140" s="116" t="s">
        <v>16739</v>
      </c>
      <c r="N6140" s="197">
        <v>45944</v>
      </c>
      <c r="O6140" s="156">
        <f t="shared" si="289"/>
        <v>811</v>
      </c>
      <c r="P6140" s="339">
        <f t="shared" si="290"/>
        <v>0</v>
      </c>
    </row>
    <row r="6141" spans="1:16" hidden="1" x14ac:dyDescent="0.25">
      <c r="A6141" s="116">
        <v>145495</v>
      </c>
      <c r="B6141" s="116">
        <v>1</v>
      </c>
      <c r="C6141" s="116">
        <v>1810104100</v>
      </c>
      <c r="D6141" s="116" t="s">
        <v>17481</v>
      </c>
      <c r="E6141" s="339">
        <v>29439.599999999999</v>
      </c>
      <c r="F6141" s="194">
        <v>24</v>
      </c>
      <c r="G6141" s="194">
        <v>24</v>
      </c>
      <c r="H6141" s="194" t="s">
        <v>10119</v>
      </c>
      <c r="I6141" s="194">
        <f t="shared" si="288"/>
        <v>0</v>
      </c>
      <c r="J6141" s="116" t="s">
        <v>10120</v>
      </c>
      <c r="K6141" s="116" t="s">
        <v>16568</v>
      </c>
      <c r="L6141" s="197">
        <v>45943</v>
      </c>
      <c r="M6141" s="116"/>
      <c r="N6141" s="197">
        <v>45943</v>
      </c>
      <c r="O6141" s="156">
        <f t="shared" si="289"/>
        <v>1226.6499999999999</v>
      </c>
      <c r="P6141" s="339">
        <f t="shared" si="290"/>
        <v>0</v>
      </c>
    </row>
    <row r="6142" spans="1:16" hidden="1" x14ac:dyDescent="0.25">
      <c r="A6142" s="116">
        <v>145495</v>
      </c>
      <c r="B6142" s="116">
        <v>6</v>
      </c>
      <c r="C6142" s="116">
        <v>1810104970</v>
      </c>
      <c r="D6142" s="116" t="s">
        <v>10371</v>
      </c>
      <c r="E6142" s="339">
        <v>528</v>
      </c>
      <c r="F6142" s="194">
        <v>16</v>
      </c>
      <c r="G6142" s="194">
        <f>13+3</f>
        <v>16</v>
      </c>
      <c r="H6142" s="194" t="s">
        <v>10119</v>
      </c>
      <c r="I6142" s="194">
        <f t="shared" si="288"/>
        <v>0</v>
      </c>
      <c r="J6142" s="116" t="s">
        <v>10120</v>
      </c>
      <c r="K6142" s="116" t="s">
        <v>16568</v>
      </c>
      <c r="L6142" s="197">
        <v>45943</v>
      </c>
      <c r="M6142" s="116" t="s">
        <v>16981</v>
      </c>
      <c r="N6142" s="197">
        <v>45979</v>
      </c>
      <c r="O6142" s="156">
        <f t="shared" si="289"/>
        <v>33</v>
      </c>
      <c r="P6142" s="339">
        <f t="shared" si="290"/>
        <v>0</v>
      </c>
    </row>
    <row r="6143" spans="1:16" hidden="1" x14ac:dyDescent="0.25">
      <c r="A6143" s="116">
        <v>145495</v>
      </c>
      <c r="B6143" s="116">
        <v>4</v>
      </c>
      <c r="C6143" s="116">
        <v>1810105190</v>
      </c>
      <c r="D6143" s="116" t="s">
        <v>10568</v>
      </c>
      <c r="E6143" s="339">
        <v>9568.16</v>
      </c>
      <c r="F6143" s="194">
        <v>16</v>
      </c>
      <c r="G6143" s="194">
        <v>16</v>
      </c>
      <c r="H6143" s="194" t="s">
        <v>10119</v>
      </c>
      <c r="I6143" s="194">
        <f t="shared" si="288"/>
        <v>0</v>
      </c>
      <c r="J6143" s="116" t="s">
        <v>10120</v>
      </c>
      <c r="K6143" s="116" t="s">
        <v>16568</v>
      </c>
      <c r="L6143" s="197">
        <v>45943</v>
      </c>
      <c r="M6143" s="116"/>
      <c r="N6143" s="197">
        <v>45943</v>
      </c>
      <c r="O6143" s="388">
        <f t="shared" si="289"/>
        <v>598.01</v>
      </c>
      <c r="P6143" s="339">
        <f t="shared" si="290"/>
        <v>0</v>
      </c>
    </row>
    <row r="6144" spans="1:16" hidden="1" x14ac:dyDescent="0.25">
      <c r="A6144" s="116">
        <v>145495</v>
      </c>
      <c r="B6144" s="116">
        <v>2</v>
      </c>
      <c r="C6144" s="116">
        <v>1810105200</v>
      </c>
      <c r="D6144" s="116" t="s">
        <v>11378</v>
      </c>
      <c r="E6144" s="339">
        <v>8300.16</v>
      </c>
      <c r="F6144" s="194">
        <v>24</v>
      </c>
      <c r="G6144" s="194">
        <v>24</v>
      </c>
      <c r="H6144" s="194" t="s">
        <v>10119</v>
      </c>
      <c r="I6144" s="194">
        <f t="shared" si="288"/>
        <v>0</v>
      </c>
      <c r="J6144" s="116" t="s">
        <v>10120</v>
      </c>
      <c r="K6144" s="116" t="s">
        <v>16568</v>
      </c>
      <c r="L6144" s="197">
        <v>45943</v>
      </c>
      <c r="M6144" s="116"/>
      <c r="N6144" s="197">
        <v>45943</v>
      </c>
      <c r="O6144" s="388">
        <f t="shared" si="289"/>
        <v>345.84</v>
      </c>
      <c r="P6144" s="339">
        <f t="shared" si="290"/>
        <v>0</v>
      </c>
    </row>
    <row r="6145" spans="1:16" hidden="1" x14ac:dyDescent="0.25">
      <c r="A6145" s="116">
        <v>145563</v>
      </c>
      <c r="B6145" s="116">
        <v>1</v>
      </c>
      <c r="C6145" s="116">
        <v>1511100420</v>
      </c>
      <c r="D6145" s="116" t="s">
        <v>17478</v>
      </c>
      <c r="E6145" s="339">
        <v>8190</v>
      </c>
      <c r="F6145" s="194">
        <v>39</v>
      </c>
      <c r="G6145" s="194">
        <v>39</v>
      </c>
      <c r="H6145" s="194" t="s">
        <v>10119</v>
      </c>
      <c r="I6145" s="194">
        <f t="shared" si="288"/>
        <v>0</v>
      </c>
      <c r="J6145" s="116" t="s">
        <v>10120</v>
      </c>
      <c r="K6145" s="116" t="s">
        <v>16486</v>
      </c>
      <c r="L6145" s="197">
        <v>45945</v>
      </c>
      <c r="M6145" s="116"/>
      <c r="N6145" s="197">
        <v>45946</v>
      </c>
      <c r="O6145" s="388">
        <f t="shared" si="289"/>
        <v>210</v>
      </c>
      <c r="P6145" s="339">
        <f t="shared" si="290"/>
        <v>0</v>
      </c>
    </row>
    <row r="6146" spans="1:16" hidden="1" x14ac:dyDescent="0.25">
      <c r="A6146" s="116">
        <v>145563</v>
      </c>
      <c r="B6146" s="116">
        <v>2</v>
      </c>
      <c r="C6146" s="116">
        <v>1521100250</v>
      </c>
      <c r="D6146" s="116" t="s">
        <v>11055</v>
      </c>
      <c r="E6146" s="339">
        <v>3900</v>
      </c>
      <c r="F6146" s="194">
        <v>50</v>
      </c>
      <c r="G6146" s="194">
        <v>50</v>
      </c>
      <c r="H6146" s="194" t="s">
        <v>10119</v>
      </c>
      <c r="I6146" s="194">
        <f t="shared" si="288"/>
        <v>0</v>
      </c>
      <c r="J6146" s="116" t="s">
        <v>10120</v>
      </c>
      <c r="K6146" s="116" t="s">
        <v>16486</v>
      </c>
      <c r="L6146" s="197">
        <v>45945</v>
      </c>
      <c r="M6146" s="116"/>
      <c r="N6146" s="197">
        <v>45946</v>
      </c>
      <c r="O6146" s="388">
        <f t="shared" si="289"/>
        <v>78</v>
      </c>
      <c r="P6146" s="339">
        <f t="shared" si="290"/>
        <v>0</v>
      </c>
    </row>
    <row r="6147" spans="1:16" hidden="1" x14ac:dyDescent="0.25">
      <c r="A6147" s="116">
        <v>145564</v>
      </c>
      <c r="B6147" s="116">
        <v>6</v>
      </c>
      <c r="C6147" s="116">
        <v>1011100110</v>
      </c>
      <c r="D6147" s="116" t="s">
        <v>10354</v>
      </c>
      <c r="E6147" s="339">
        <v>17400</v>
      </c>
      <c r="F6147" s="194">
        <v>5</v>
      </c>
      <c r="G6147" s="194">
        <v>5</v>
      </c>
      <c r="H6147" s="194" t="s">
        <v>10119</v>
      </c>
      <c r="I6147" s="194">
        <f t="shared" si="288"/>
        <v>0</v>
      </c>
      <c r="J6147" s="116" t="s">
        <v>10389</v>
      </c>
      <c r="K6147" s="116" t="s">
        <v>10390</v>
      </c>
      <c r="L6147" s="197">
        <v>45943</v>
      </c>
      <c r="M6147" s="116"/>
      <c r="N6147" s="197">
        <v>45943</v>
      </c>
      <c r="O6147" s="388">
        <f t="shared" si="289"/>
        <v>3480</v>
      </c>
      <c r="P6147" s="339">
        <f t="shared" si="290"/>
        <v>0</v>
      </c>
    </row>
    <row r="6148" spans="1:16" hidden="1" x14ac:dyDescent="0.25">
      <c r="A6148" s="116">
        <v>145564</v>
      </c>
      <c r="B6148" s="116">
        <v>2</v>
      </c>
      <c r="C6148" s="116">
        <v>1011100140</v>
      </c>
      <c r="D6148" s="116" t="s">
        <v>17454</v>
      </c>
      <c r="E6148" s="339">
        <v>135000</v>
      </c>
      <c r="F6148" s="194">
        <v>15</v>
      </c>
      <c r="G6148" s="194">
        <v>15</v>
      </c>
      <c r="H6148" s="194" t="s">
        <v>10119</v>
      </c>
      <c r="I6148" s="194">
        <f t="shared" si="288"/>
        <v>0</v>
      </c>
      <c r="J6148" s="116" t="s">
        <v>10389</v>
      </c>
      <c r="K6148" s="116" t="s">
        <v>10390</v>
      </c>
      <c r="L6148" s="197">
        <v>45943</v>
      </c>
      <c r="M6148" s="116"/>
      <c r="N6148" s="197">
        <v>45943</v>
      </c>
      <c r="O6148" s="388">
        <f t="shared" si="289"/>
        <v>9000</v>
      </c>
      <c r="P6148" s="339">
        <f t="shared" si="290"/>
        <v>0</v>
      </c>
    </row>
    <row r="6149" spans="1:16" hidden="1" x14ac:dyDescent="0.25">
      <c r="A6149" s="116">
        <v>145564</v>
      </c>
      <c r="B6149" s="116">
        <v>3</v>
      </c>
      <c r="C6149" s="116">
        <v>1011100430</v>
      </c>
      <c r="D6149" s="116" t="s">
        <v>17451</v>
      </c>
      <c r="E6149" s="339">
        <v>107250</v>
      </c>
      <c r="F6149" s="194">
        <v>15</v>
      </c>
      <c r="G6149" s="194">
        <v>15</v>
      </c>
      <c r="H6149" s="194" t="s">
        <v>10119</v>
      </c>
      <c r="I6149" s="194">
        <f t="shared" si="288"/>
        <v>0</v>
      </c>
      <c r="J6149" s="116" t="s">
        <v>10389</v>
      </c>
      <c r="K6149" s="116" t="s">
        <v>10390</v>
      </c>
      <c r="L6149" s="197">
        <v>45943</v>
      </c>
      <c r="M6149" s="116"/>
      <c r="N6149" s="197">
        <v>45943</v>
      </c>
      <c r="O6149" s="388">
        <f t="shared" si="289"/>
        <v>7150</v>
      </c>
      <c r="P6149" s="339">
        <f t="shared" si="290"/>
        <v>0</v>
      </c>
    </row>
    <row r="6150" spans="1:16" hidden="1" x14ac:dyDescent="0.25">
      <c r="A6150" s="116">
        <v>145564</v>
      </c>
      <c r="B6150" s="116">
        <v>5</v>
      </c>
      <c r="C6150" s="116">
        <v>1017100480</v>
      </c>
      <c r="D6150" s="116" t="s">
        <v>10686</v>
      </c>
      <c r="E6150" s="339">
        <v>318000</v>
      </c>
      <c r="F6150" s="194">
        <v>10</v>
      </c>
      <c r="G6150" s="194">
        <v>10</v>
      </c>
      <c r="H6150" s="194" t="s">
        <v>10119</v>
      </c>
      <c r="I6150" s="194">
        <f t="shared" si="288"/>
        <v>0</v>
      </c>
      <c r="J6150" s="116" t="s">
        <v>10389</v>
      </c>
      <c r="K6150" s="116" t="s">
        <v>10390</v>
      </c>
      <c r="L6150" s="197">
        <v>45943</v>
      </c>
      <c r="M6150" s="116"/>
      <c r="N6150" s="197">
        <v>45943</v>
      </c>
      <c r="O6150" s="388">
        <f t="shared" si="289"/>
        <v>31800</v>
      </c>
      <c r="P6150" s="339">
        <f t="shared" si="290"/>
        <v>0</v>
      </c>
    </row>
    <row r="6151" spans="1:16" hidden="1" x14ac:dyDescent="0.25">
      <c r="A6151" s="116">
        <v>145564</v>
      </c>
      <c r="B6151" s="116">
        <v>1</v>
      </c>
      <c r="C6151" s="116">
        <v>1022100230</v>
      </c>
      <c r="D6151" s="116" t="s">
        <v>16162</v>
      </c>
      <c r="E6151" s="339">
        <v>49500</v>
      </c>
      <c r="F6151" s="194">
        <v>30</v>
      </c>
      <c r="G6151" s="194">
        <f>10+20</f>
        <v>30</v>
      </c>
      <c r="H6151" s="194" t="s">
        <v>10119</v>
      </c>
      <c r="I6151" s="194">
        <f t="shared" si="288"/>
        <v>0</v>
      </c>
      <c r="J6151" s="116" t="s">
        <v>10389</v>
      </c>
      <c r="K6151" s="116" t="s">
        <v>10390</v>
      </c>
      <c r="L6151" s="197">
        <v>45943</v>
      </c>
      <c r="M6151" s="116" t="s">
        <v>16845</v>
      </c>
      <c r="N6151" s="197">
        <v>45959</v>
      </c>
      <c r="O6151" s="388">
        <f t="shared" si="289"/>
        <v>1650</v>
      </c>
      <c r="P6151" s="339">
        <f t="shared" si="290"/>
        <v>0</v>
      </c>
    </row>
    <row r="6152" spans="1:16" hidden="1" x14ac:dyDescent="0.25">
      <c r="A6152" s="116">
        <v>145564</v>
      </c>
      <c r="B6152" s="116">
        <v>4</v>
      </c>
      <c r="C6152" s="116">
        <v>1022102240</v>
      </c>
      <c r="D6152" s="116" t="s">
        <v>10388</v>
      </c>
      <c r="E6152" s="339">
        <v>257580</v>
      </c>
      <c r="F6152" s="194">
        <v>10</v>
      </c>
      <c r="G6152" s="194">
        <f>2+8</f>
        <v>10</v>
      </c>
      <c r="H6152" s="194" t="s">
        <v>10119</v>
      </c>
      <c r="I6152" s="194">
        <f t="shared" si="288"/>
        <v>0</v>
      </c>
      <c r="J6152" s="116" t="s">
        <v>10389</v>
      </c>
      <c r="K6152" s="116" t="s">
        <v>10390</v>
      </c>
      <c r="L6152" s="197">
        <v>45943</v>
      </c>
      <c r="M6152" s="116" t="s">
        <v>17032</v>
      </c>
      <c r="N6152" s="197">
        <v>45985</v>
      </c>
      <c r="O6152" s="388">
        <f t="shared" si="289"/>
        <v>25758</v>
      </c>
      <c r="P6152" s="339">
        <f t="shared" si="290"/>
        <v>0</v>
      </c>
    </row>
    <row r="6153" spans="1:16" hidden="1" x14ac:dyDescent="0.25">
      <c r="A6153" s="116">
        <v>145582</v>
      </c>
      <c r="B6153" s="116">
        <v>21</v>
      </c>
      <c r="C6153" s="116">
        <v>1112100490</v>
      </c>
      <c r="D6153" s="116" t="s">
        <v>7761</v>
      </c>
      <c r="E6153" s="339">
        <v>229777.88</v>
      </c>
      <c r="F6153" s="194">
        <v>2</v>
      </c>
      <c r="G6153" s="194">
        <v>2</v>
      </c>
      <c r="H6153" s="194" t="s">
        <v>10119</v>
      </c>
      <c r="I6153" s="194">
        <f t="shared" si="288"/>
        <v>0</v>
      </c>
      <c r="J6153" s="116" t="s">
        <v>10120</v>
      </c>
      <c r="K6153" s="116" t="s">
        <v>16728</v>
      </c>
      <c r="L6153" s="197">
        <v>45944</v>
      </c>
      <c r="M6153" s="116"/>
      <c r="N6153" s="197">
        <v>46120</v>
      </c>
      <c r="O6153" s="388">
        <f t="shared" si="289"/>
        <v>114888.94</v>
      </c>
      <c r="P6153" s="339">
        <f t="shared" si="290"/>
        <v>0</v>
      </c>
    </row>
    <row r="6154" spans="1:16" x14ac:dyDescent="0.25">
      <c r="A6154" s="116">
        <v>145582</v>
      </c>
      <c r="B6154" s="116">
        <v>23</v>
      </c>
      <c r="C6154" s="116">
        <v>1112101400</v>
      </c>
      <c r="D6154" s="116" t="s">
        <v>15637</v>
      </c>
      <c r="E6154" s="339">
        <v>623381.22</v>
      </c>
      <c r="F6154" s="194">
        <v>18</v>
      </c>
      <c r="G6154" s="194">
        <v>7</v>
      </c>
      <c r="H6154" s="194" t="s">
        <v>10119</v>
      </c>
      <c r="I6154" s="401">
        <f t="shared" si="288"/>
        <v>11</v>
      </c>
      <c r="J6154" s="116" t="s">
        <v>10120</v>
      </c>
      <c r="K6154" s="116" t="s">
        <v>16728</v>
      </c>
      <c r="L6154" s="197">
        <v>45944</v>
      </c>
      <c r="M6154" s="116" t="s">
        <v>16745</v>
      </c>
      <c r="N6154" s="197" t="s">
        <v>15858</v>
      </c>
      <c r="O6154" s="388">
        <f t="shared" si="289"/>
        <v>34632.29</v>
      </c>
      <c r="P6154" s="339">
        <f t="shared" si="290"/>
        <v>380955.19</v>
      </c>
    </row>
    <row r="6155" spans="1:16" hidden="1" x14ac:dyDescent="0.25">
      <c r="A6155" s="116">
        <v>145582</v>
      </c>
      <c r="B6155" s="116">
        <v>7</v>
      </c>
      <c r="C6155" s="116">
        <v>1112102150</v>
      </c>
      <c r="D6155" s="116" t="s">
        <v>11176</v>
      </c>
      <c r="E6155" s="339">
        <v>705914.94</v>
      </c>
      <c r="F6155" s="194">
        <v>6</v>
      </c>
      <c r="G6155" s="194">
        <f>2+4</f>
        <v>6</v>
      </c>
      <c r="H6155" s="194" t="s">
        <v>10119</v>
      </c>
      <c r="I6155" s="194">
        <f t="shared" si="288"/>
        <v>0</v>
      </c>
      <c r="J6155" s="116" t="s">
        <v>10120</v>
      </c>
      <c r="K6155" s="116" t="s">
        <v>16728</v>
      </c>
      <c r="L6155" s="197">
        <v>45944</v>
      </c>
      <c r="M6155" s="116" t="s">
        <v>18182</v>
      </c>
      <c r="N6155" s="197">
        <v>46120</v>
      </c>
      <c r="O6155" s="388">
        <f t="shared" si="289"/>
        <v>117652.48999999999</v>
      </c>
      <c r="P6155" s="339">
        <f t="shared" si="290"/>
        <v>0</v>
      </c>
    </row>
    <row r="6156" spans="1:16" hidden="1" x14ac:dyDescent="0.25">
      <c r="A6156" s="116">
        <v>145582</v>
      </c>
      <c r="B6156" s="116">
        <v>16</v>
      </c>
      <c r="C6156" s="116">
        <v>1112102270</v>
      </c>
      <c r="D6156" s="116" t="s">
        <v>11178</v>
      </c>
      <c r="E6156" s="339">
        <v>17334</v>
      </c>
      <c r="F6156" s="194">
        <v>18</v>
      </c>
      <c r="G6156" s="194">
        <v>18</v>
      </c>
      <c r="H6156" s="194" t="s">
        <v>10119</v>
      </c>
      <c r="I6156" s="194">
        <f t="shared" si="288"/>
        <v>0</v>
      </c>
      <c r="J6156" s="116" t="s">
        <v>10120</v>
      </c>
      <c r="K6156" s="116" t="s">
        <v>16728</v>
      </c>
      <c r="L6156" s="197">
        <v>45944</v>
      </c>
      <c r="M6156" s="116" t="s">
        <v>18134</v>
      </c>
      <c r="N6156" s="197">
        <v>46120</v>
      </c>
      <c r="O6156" s="388">
        <f t="shared" si="289"/>
        <v>963</v>
      </c>
      <c r="P6156" s="339">
        <f t="shared" si="290"/>
        <v>0</v>
      </c>
    </row>
    <row r="6157" spans="1:16" hidden="1" x14ac:dyDescent="0.25">
      <c r="A6157" s="116">
        <v>145582</v>
      </c>
      <c r="B6157" s="116">
        <v>27</v>
      </c>
      <c r="C6157" s="116">
        <v>1318100000</v>
      </c>
      <c r="D6157" s="116" t="s">
        <v>11261</v>
      </c>
      <c r="E6157" s="339">
        <v>19983.25</v>
      </c>
      <c r="F6157" s="194">
        <v>25</v>
      </c>
      <c r="G6157" s="194">
        <f>14+11</f>
        <v>25</v>
      </c>
      <c r="H6157" s="194" t="s">
        <v>10119</v>
      </c>
      <c r="I6157" s="194">
        <f t="shared" si="288"/>
        <v>0</v>
      </c>
      <c r="J6157" s="116" t="s">
        <v>10120</v>
      </c>
      <c r="K6157" s="116" t="s">
        <v>16728</v>
      </c>
      <c r="L6157" s="197">
        <v>45944</v>
      </c>
      <c r="M6157" s="116" t="s">
        <v>18178</v>
      </c>
      <c r="N6157" s="197">
        <v>46120</v>
      </c>
      <c r="O6157" s="388">
        <f t="shared" si="289"/>
        <v>799.33</v>
      </c>
      <c r="P6157" s="339">
        <f t="shared" si="290"/>
        <v>0</v>
      </c>
    </row>
    <row r="6158" spans="1:16" hidden="1" x14ac:dyDescent="0.25">
      <c r="A6158" s="116">
        <v>145582</v>
      </c>
      <c r="B6158" s="116">
        <v>1</v>
      </c>
      <c r="C6158" s="116">
        <v>1511102130</v>
      </c>
      <c r="D6158" s="116" t="s">
        <v>10484</v>
      </c>
      <c r="E6158" s="339">
        <v>36632.519999999997</v>
      </c>
      <c r="F6158" s="194">
        <v>36</v>
      </c>
      <c r="G6158" s="194">
        <v>36</v>
      </c>
      <c r="H6158" s="194" t="s">
        <v>10119</v>
      </c>
      <c r="I6158" s="194">
        <f t="shared" si="288"/>
        <v>0</v>
      </c>
      <c r="J6158" s="116" t="s">
        <v>10120</v>
      </c>
      <c r="K6158" s="116" t="s">
        <v>16728</v>
      </c>
      <c r="L6158" s="197">
        <v>45944</v>
      </c>
      <c r="M6158" s="116"/>
      <c r="N6158" s="197">
        <v>45945</v>
      </c>
      <c r="O6158" s="388">
        <f t="shared" si="289"/>
        <v>1017.5699999999999</v>
      </c>
      <c r="P6158" s="339">
        <f t="shared" si="290"/>
        <v>0</v>
      </c>
    </row>
    <row r="6159" spans="1:16" hidden="1" x14ac:dyDescent="0.25">
      <c r="A6159" s="116">
        <v>145582</v>
      </c>
      <c r="B6159" s="116">
        <v>2</v>
      </c>
      <c r="C6159" s="116">
        <v>1521100650</v>
      </c>
      <c r="D6159" s="116" t="s">
        <v>17537</v>
      </c>
      <c r="E6159" s="339">
        <v>4321.08</v>
      </c>
      <c r="F6159" s="194">
        <v>36</v>
      </c>
      <c r="G6159" s="194">
        <v>36</v>
      </c>
      <c r="H6159" s="194" t="s">
        <v>10119</v>
      </c>
      <c r="I6159" s="194">
        <f t="shared" si="288"/>
        <v>0</v>
      </c>
      <c r="J6159" s="116" t="s">
        <v>10120</v>
      </c>
      <c r="K6159" s="116" t="s">
        <v>16728</v>
      </c>
      <c r="L6159" s="197">
        <v>45944</v>
      </c>
      <c r="M6159" s="116"/>
      <c r="N6159" s="197">
        <v>45945</v>
      </c>
      <c r="O6159" s="388">
        <f t="shared" si="289"/>
        <v>120.03</v>
      </c>
      <c r="P6159" s="339">
        <f t="shared" si="290"/>
        <v>0</v>
      </c>
    </row>
    <row r="6160" spans="1:16" hidden="1" x14ac:dyDescent="0.25">
      <c r="A6160" s="116">
        <v>145582</v>
      </c>
      <c r="B6160" s="116">
        <v>3</v>
      </c>
      <c r="C6160" s="116">
        <v>1810105190</v>
      </c>
      <c r="D6160" s="116" t="s">
        <v>10568</v>
      </c>
      <c r="E6160" s="339">
        <v>43056.72</v>
      </c>
      <c r="F6160" s="194">
        <v>72</v>
      </c>
      <c r="G6160" s="194">
        <v>72</v>
      </c>
      <c r="H6160" s="194" t="s">
        <v>10119</v>
      </c>
      <c r="I6160" s="194">
        <f t="shared" si="288"/>
        <v>0</v>
      </c>
      <c r="J6160" s="116" t="s">
        <v>10120</v>
      </c>
      <c r="K6160" s="116" t="s">
        <v>16728</v>
      </c>
      <c r="L6160" s="197">
        <v>45944</v>
      </c>
      <c r="M6160" s="116"/>
      <c r="N6160" s="197">
        <v>45945</v>
      </c>
      <c r="O6160" s="388">
        <f t="shared" si="289"/>
        <v>598.01</v>
      </c>
      <c r="P6160" s="339">
        <f t="shared" si="290"/>
        <v>0</v>
      </c>
    </row>
    <row r="6161" spans="1:16" hidden="1" x14ac:dyDescent="0.25">
      <c r="A6161" s="116">
        <v>145582</v>
      </c>
      <c r="B6161" s="116">
        <v>4</v>
      </c>
      <c r="C6161" s="116">
        <v>1546101840</v>
      </c>
      <c r="D6161" s="116" t="s">
        <v>10957</v>
      </c>
      <c r="E6161" s="339">
        <v>65399.94</v>
      </c>
      <c r="F6161" s="194">
        <v>6</v>
      </c>
      <c r="G6161" s="194">
        <v>6</v>
      </c>
      <c r="H6161" s="194" t="s">
        <v>10119</v>
      </c>
      <c r="I6161" s="194">
        <f t="shared" si="288"/>
        <v>0</v>
      </c>
      <c r="J6161" s="116" t="s">
        <v>10120</v>
      </c>
      <c r="K6161" s="116" t="s">
        <v>16728</v>
      </c>
      <c r="L6161" s="197">
        <v>45944</v>
      </c>
      <c r="M6161" s="116"/>
      <c r="N6161" s="197">
        <v>45945</v>
      </c>
      <c r="O6161" s="388">
        <f t="shared" si="289"/>
        <v>10899.99</v>
      </c>
      <c r="P6161" s="339">
        <f t="shared" si="290"/>
        <v>0</v>
      </c>
    </row>
    <row r="6162" spans="1:16" hidden="1" x14ac:dyDescent="0.25">
      <c r="A6162" s="116">
        <v>145582</v>
      </c>
      <c r="B6162" s="116">
        <v>5</v>
      </c>
      <c r="C6162" s="116">
        <v>1112100430</v>
      </c>
      <c r="D6162" s="116" t="s">
        <v>7760</v>
      </c>
      <c r="E6162" s="339">
        <v>113097.60000000001</v>
      </c>
      <c r="F6162" s="194">
        <v>18</v>
      </c>
      <c r="G6162" s="194">
        <v>18</v>
      </c>
      <c r="H6162" s="194" t="s">
        <v>10119</v>
      </c>
      <c r="I6162" s="194">
        <f t="shared" si="288"/>
        <v>0</v>
      </c>
      <c r="J6162" s="116" t="s">
        <v>10120</v>
      </c>
      <c r="K6162" s="116" t="s">
        <v>16728</v>
      </c>
      <c r="L6162" s="197">
        <v>45944</v>
      </c>
      <c r="M6162" s="116" t="s">
        <v>16746</v>
      </c>
      <c r="N6162" s="197">
        <v>45979</v>
      </c>
      <c r="O6162" s="388">
        <f t="shared" si="289"/>
        <v>6283.2000000000007</v>
      </c>
      <c r="P6162" s="339">
        <f t="shared" si="290"/>
        <v>0</v>
      </c>
    </row>
    <row r="6163" spans="1:16" hidden="1" x14ac:dyDescent="0.25">
      <c r="A6163" s="116">
        <v>145582</v>
      </c>
      <c r="B6163" s="116">
        <v>6</v>
      </c>
      <c r="C6163" s="116">
        <v>1546101870</v>
      </c>
      <c r="D6163" s="116" t="s">
        <v>16201</v>
      </c>
      <c r="E6163" s="339">
        <v>9256.9500000000007</v>
      </c>
      <c r="F6163" s="194">
        <v>15</v>
      </c>
      <c r="G6163" s="194">
        <v>15</v>
      </c>
      <c r="H6163" s="194" t="s">
        <v>10119</v>
      </c>
      <c r="I6163" s="194">
        <f t="shared" si="288"/>
        <v>0</v>
      </c>
      <c r="J6163" s="116" t="s">
        <v>10120</v>
      </c>
      <c r="K6163" s="116" t="s">
        <v>16728</v>
      </c>
      <c r="L6163" s="197">
        <v>45944</v>
      </c>
      <c r="M6163" s="116"/>
      <c r="N6163" s="197">
        <v>45945</v>
      </c>
      <c r="O6163" s="388">
        <f t="shared" si="289"/>
        <v>617.13</v>
      </c>
      <c r="P6163" s="339">
        <f t="shared" si="290"/>
        <v>0</v>
      </c>
    </row>
    <row r="6164" spans="1:16" hidden="1" x14ac:dyDescent="0.25">
      <c r="A6164" s="116">
        <v>145582</v>
      </c>
      <c r="B6164" s="116">
        <v>8</v>
      </c>
      <c r="C6164" s="116">
        <v>1011100040</v>
      </c>
      <c r="D6164" s="116" t="s">
        <v>10481</v>
      </c>
      <c r="E6164" s="339">
        <v>17400</v>
      </c>
      <c r="F6164" s="194">
        <v>12</v>
      </c>
      <c r="G6164" s="194">
        <v>12</v>
      </c>
      <c r="H6164" s="194" t="s">
        <v>10119</v>
      </c>
      <c r="I6164" s="194">
        <f t="shared" si="288"/>
        <v>0</v>
      </c>
      <c r="J6164" s="116" t="s">
        <v>10120</v>
      </c>
      <c r="K6164" s="116" t="s">
        <v>16728</v>
      </c>
      <c r="L6164" s="197">
        <v>45944</v>
      </c>
      <c r="M6164" s="116"/>
      <c r="N6164" s="197">
        <v>45945</v>
      </c>
      <c r="O6164" s="388">
        <f t="shared" si="289"/>
        <v>1450</v>
      </c>
      <c r="P6164" s="339">
        <f t="shared" si="290"/>
        <v>0</v>
      </c>
    </row>
    <row r="6165" spans="1:16" hidden="1" x14ac:dyDescent="0.25">
      <c r="A6165" s="116">
        <v>145582</v>
      </c>
      <c r="B6165" s="116">
        <v>9</v>
      </c>
      <c r="C6165" s="116">
        <v>1019100040</v>
      </c>
      <c r="D6165" s="116" t="s">
        <v>10643</v>
      </c>
      <c r="E6165" s="339">
        <v>14866.65</v>
      </c>
      <c r="F6165" s="194">
        <v>5</v>
      </c>
      <c r="G6165" s="194">
        <f>3+2</f>
        <v>5</v>
      </c>
      <c r="H6165" s="194" t="s">
        <v>10119</v>
      </c>
      <c r="I6165" s="194">
        <f t="shared" si="288"/>
        <v>0</v>
      </c>
      <c r="J6165" s="116" t="s">
        <v>10120</v>
      </c>
      <c r="K6165" s="116" t="s">
        <v>16728</v>
      </c>
      <c r="L6165" s="197">
        <v>45944</v>
      </c>
      <c r="M6165" s="116" t="s">
        <v>16744</v>
      </c>
      <c r="N6165" s="197">
        <v>45945</v>
      </c>
      <c r="O6165" s="388">
        <f t="shared" si="289"/>
        <v>2973.33</v>
      </c>
      <c r="P6165" s="339">
        <f t="shared" si="290"/>
        <v>0</v>
      </c>
    </row>
    <row r="6166" spans="1:16" hidden="1" x14ac:dyDescent="0.25">
      <c r="A6166" s="116">
        <v>145582</v>
      </c>
      <c r="B6166" s="116">
        <v>10</v>
      </c>
      <c r="C6166" s="116">
        <v>1016101010</v>
      </c>
      <c r="D6166" s="116" t="s">
        <v>10655</v>
      </c>
      <c r="E6166" s="339">
        <v>37577.56</v>
      </c>
      <c r="F6166" s="194">
        <v>2</v>
      </c>
      <c r="G6166" s="194">
        <v>2</v>
      </c>
      <c r="H6166" s="194" t="s">
        <v>10119</v>
      </c>
      <c r="I6166" s="194">
        <f t="shared" si="288"/>
        <v>0</v>
      </c>
      <c r="J6166" s="116" t="s">
        <v>10120</v>
      </c>
      <c r="K6166" s="116" t="s">
        <v>16728</v>
      </c>
      <c r="L6166" s="197">
        <v>45944</v>
      </c>
      <c r="M6166" s="116"/>
      <c r="N6166" s="197">
        <v>45945</v>
      </c>
      <c r="O6166" s="388">
        <f t="shared" si="289"/>
        <v>18788.78</v>
      </c>
      <c r="P6166" s="339">
        <f t="shared" si="290"/>
        <v>0</v>
      </c>
    </row>
    <row r="6167" spans="1:16" hidden="1" x14ac:dyDescent="0.25">
      <c r="A6167" s="116">
        <v>145582</v>
      </c>
      <c r="B6167" s="116">
        <v>11</v>
      </c>
      <c r="C6167" s="116">
        <v>1016100000</v>
      </c>
      <c r="D6167" s="116" t="s">
        <v>10650</v>
      </c>
      <c r="E6167" s="339">
        <v>29100</v>
      </c>
      <c r="F6167" s="194">
        <v>3</v>
      </c>
      <c r="G6167" s="194">
        <v>3</v>
      </c>
      <c r="H6167" s="194" t="s">
        <v>10119</v>
      </c>
      <c r="I6167" s="194">
        <f t="shared" si="288"/>
        <v>0</v>
      </c>
      <c r="J6167" s="116" t="s">
        <v>10120</v>
      </c>
      <c r="K6167" s="116" t="s">
        <v>16728</v>
      </c>
      <c r="L6167" s="197">
        <v>45944</v>
      </c>
      <c r="M6167" s="116"/>
      <c r="N6167" s="197">
        <v>45945</v>
      </c>
      <c r="O6167" s="388">
        <f t="shared" si="289"/>
        <v>9700</v>
      </c>
      <c r="P6167" s="339">
        <f t="shared" si="290"/>
        <v>0</v>
      </c>
    </row>
    <row r="6168" spans="1:16" hidden="1" x14ac:dyDescent="0.25">
      <c r="A6168" s="116">
        <v>145582</v>
      </c>
      <c r="B6168" s="116">
        <v>12</v>
      </c>
      <c r="C6168" s="116">
        <v>1017102120</v>
      </c>
      <c r="D6168" s="116" t="s">
        <v>10656</v>
      </c>
      <c r="E6168" s="339">
        <v>324000</v>
      </c>
      <c r="F6168" s="194">
        <v>2</v>
      </c>
      <c r="G6168" s="194">
        <v>2</v>
      </c>
      <c r="H6168" s="194" t="s">
        <v>10119</v>
      </c>
      <c r="I6168" s="194">
        <f t="shared" si="288"/>
        <v>0</v>
      </c>
      <c r="J6168" s="116" t="s">
        <v>10120</v>
      </c>
      <c r="K6168" s="116" t="s">
        <v>16728</v>
      </c>
      <c r="L6168" s="197">
        <v>45944</v>
      </c>
      <c r="M6168" s="116"/>
      <c r="N6168" s="197">
        <v>45945</v>
      </c>
      <c r="O6168" s="388">
        <f t="shared" si="289"/>
        <v>162000</v>
      </c>
      <c r="P6168" s="339">
        <f t="shared" si="290"/>
        <v>0</v>
      </c>
    </row>
    <row r="6169" spans="1:16" hidden="1" x14ac:dyDescent="0.25">
      <c r="A6169" s="116">
        <v>145582</v>
      </c>
      <c r="B6169" s="116">
        <v>13</v>
      </c>
      <c r="C6169" s="116">
        <v>1026100140</v>
      </c>
      <c r="D6169" s="116" t="s">
        <v>15618</v>
      </c>
      <c r="E6169" s="339">
        <v>758336</v>
      </c>
      <c r="F6169" s="194">
        <v>2</v>
      </c>
      <c r="G6169" s="194">
        <v>2</v>
      </c>
      <c r="H6169" s="194" t="s">
        <v>10119</v>
      </c>
      <c r="I6169" s="194">
        <f t="shared" si="288"/>
        <v>0</v>
      </c>
      <c r="J6169" s="116" t="s">
        <v>10120</v>
      </c>
      <c r="K6169" s="116" t="s">
        <v>16728</v>
      </c>
      <c r="L6169" s="197">
        <v>45944</v>
      </c>
      <c r="M6169" s="116"/>
      <c r="N6169" s="197">
        <v>45945</v>
      </c>
      <c r="O6169" s="388">
        <f t="shared" si="289"/>
        <v>379168</v>
      </c>
      <c r="P6169" s="339">
        <f t="shared" si="290"/>
        <v>0</v>
      </c>
    </row>
    <row r="6170" spans="1:16" hidden="1" x14ac:dyDescent="0.25">
      <c r="A6170" s="116">
        <v>145582</v>
      </c>
      <c r="B6170" s="116">
        <v>14</v>
      </c>
      <c r="C6170" s="116">
        <v>1112100710</v>
      </c>
      <c r="D6170" s="116" t="s">
        <v>17528</v>
      </c>
      <c r="E6170" s="339">
        <v>19347.3</v>
      </c>
      <c r="F6170" s="194">
        <v>18</v>
      </c>
      <c r="G6170" s="194">
        <v>18</v>
      </c>
      <c r="H6170" s="194" t="s">
        <v>10119</v>
      </c>
      <c r="I6170" s="194">
        <f t="shared" si="288"/>
        <v>0</v>
      </c>
      <c r="J6170" s="116" t="s">
        <v>10120</v>
      </c>
      <c r="K6170" s="116" t="s">
        <v>16728</v>
      </c>
      <c r="L6170" s="197">
        <v>45944</v>
      </c>
      <c r="M6170" s="116"/>
      <c r="N6170" s="197">
        <v>45945</v>
      </c>
      <c r="O6170" s="388">
        <f t="shared" si="289"/>
        <v>1074.8499999999999</v>
      </c>
      <c r="P6170" s="339">
        <f t="shared" si="290"/>
        <v>0</v>
      </c>
    </row>
    <row r="6171" spans="1:16" hidden="1" x14ac:dyDescent="0.25">
      <c r="A6171" s="116">
        <v>145582</v>
      </c>
      <c r="B6171" s="116">
        <v>15</v>
      </c>
      <c r="C6171" s="116">
        <v>1112100610</v>
      </c>
      <c r="D6171" s="116" t="s">
        <v>11174</v>
      </c>
      <c r="E6171" s="339">
        <v>1746.18</v>
      </c>
      <c r="F6171" s="194">
        <v>18</v>
      </c>
      <c r="G6171" s="194">
        <v>18</v>
      </c>
      <c r="H6171" s="194" t="s">
        <v>10119</v>
      </c>
      <c r="I6171" s="194">
        <f t="shared" si="288"/>
        <v>0</v>
      </c>
      <c r="J6171" s="116" t="s">
        <v>10120</v>
      </c>
      <c r="K6171" s="116" t="s">
        <v>16728</v>
      </c>
      <c r="L6171" s="197">
        <v>45944</v>
      </c>
      <c r="M6171" s="116" t="s">
        <v>16746</v>
      </c>
      <c r="N6171" s="197">
        <v>45989</v>
      </c>
      <c r="O6171" s="388">
        <f t="shared" si="289"/>
        <v>97.01</v>
      </c>
      <c r="P6171" s="339">
        <f t="shared" si="290"/>
        <v>0</v>
      </c>
    </row>
    <row r="6172" spans="1:16" hidden="1" x14ac:dyDescent="0.25">
      <c r="A6172" s="116">
        <v>145582</v>
      </c>
      <c r="B6172" s="116">
        <v>17</v>
      </c>
      <c r="C6172" s="116">
        <v>1010100120</v>
      </c>
      <c r="D6172" s="116" t="s">
        <v>17672</v>
      </c>
      <c r="E6172" s="339">
        <v>33773.699999999997</v>
      </c>
      <c r="F6172" s="194">
        <v>15</v>
      </c>
      <c r="G6172" s="194">
        <v>15</v>
      </c>
      <c r="H6172" s="194" t="s">
        <v>10119</v>
      </c>
      <c r="I6172" s="194">
        <f t="shared" si="288"/>
        <v>0</v>
      </c>
      <c r="J6172" s="116" t="s">
        <v>10120</v>
      </c>
      <c r="K6172" s="116" t="s">
        <v>16728</v>
      </c>
      <c r="L6172" s="197">
        <v>45944</v>
      </c>
      <c r="M6172" s="116"/>
      <c r="N6172" s="197">
        <v>45945</v>
      </c>
      <c r="O6172" s="388">
        <f t="shared" si="289"/>
        <v>2251.58</v>
      </c>
      <c r="P6172" s="339">
        <f t="shared" si="290"/>
        <v>0</v>
      </c>
    </row>
    <row r="6173" spans="1:16" hidden="1" x14ac:dyDescent="0.25">
      <c r="A6173" s="116">
        <v>145582</v>
      </c>
      <c r="B6173" s="116">
        <v>18</v>
      </c>
      <c r="C6173" s="116">
        <v>1010100750</v>
      </c>
      <c r="D6173" s="116" t="s">
        <v>11041</v>
      </c>
      <c r="E6173" s="339">
        <v>22590.15</v>
      </c>
      <c r="F6173" s="194">
        <v>15</v>
      </c>
      <c r="G6173" s="194">
        <v>15</v>
      </c>
      <c r="H6173" s="194" t="s">
        <v>10119</v>
      </c>
      <c r="I6173" s="194">
        <f t="shared" si="288"/>
        <v>0</v>
      </c>
      <c r="J6173" s="116" t="s">
        <v>10120</v>
      </c>
      <c r="K6173" s="116" t="s">
        <v>16728</v>
      </c>
      <c r="L6173" s="197">
        <v>45944</v>
      </c>
      <c r="M6173" s="116"/>
      <c r="N6173" s="197">
        <v>45945</v>
      </c>
      <c r="O6173" s="388">
        <f t="shared" si="289"/>
        <v>1506.01</v>
      </c>
      <c r="P6173" s="339">
        <f t="shared" si="290"/>
        <v>0</v>
      </c>
    </row>
    <row r="6174" spans="1:16" hidden="1" x14ac:dyDescent="0.25">
      <c r="A6174" s="116">
        <v>145582</v>
      </c>
      <c r="B6174" s="116">
        <v>19</v>
      </c>
      <c r="C6174" s="116">
        <v>1023100340</v>
      </c>
      <c r="D6174" s="116" t="s">
        <v>10969</v>
      </c>
      <c r="E6174" s="339">
        <v>18390</v>
      </c>
      <c r="F6174" s="194">
        <v>1</v>
      </c>
      <c r="G6174" s="194">
        <v>1</v>
      </c>
      <c r="H6174" s="194" t="s">
        <v>10119</v>
      </c>
      <c r="I6174" s="194">
        <f t="shared" si="288"/>
        <v>0</v>
      </c>
      <c r="J6174" s="116" t="s">
        <v>10120</v>
      </c>
      <c r="K6174" s="116" t="s">
        <v>16728</v>
      </c>
      <c r="L6174" s="197">
        <v>45944</v>
      </c>
      <c r="M6174" s="116"/>
      <c r="N6174" s="197">
        <v>45945</v>
      </c>
      <c r="O6174" s="388">
        <f t="shared" si="289"/>
        <v>18390</v>
      </c>
      <c r="P6174" s="339">
        <f t="shared" si="290"/>
        <v>0</v>
      </c>
    </row>
    <row r="6175" spans="1:16" hidden="1" x14ac:dyDescent="0.25">
      <c r="A6175" s="116">
        <v>145582</v>
      </c>
      <c r="B6175" s="116">
        <v>20</v>
      </c>
      <c r="C6175" s="116">
        <v>1023100140</v>
      </c>
      <c r="D6175" s="116" t="s">
        <v>11171</v>
      </c>
      <c r="E6175" s="339">
        <v>18390</v>
      </c>
      <c r="F6175" s="194">
        <v>1</v>
      </c>
      <c r="G6175" s="194">
        <v>1</v>
      </c>
      <c r="H6175" s="194" t="s">
        <v>10119</v>
      </c>
      <c r="I6175" s="194">
        <f t="shared" si="288"/>
        <v>0</v>
      </c>
      <c r="J6175" s="116" t="s">
        <v>10120</v>
      </c>
      <c r="K6175" s="116" t="s">
        <v>16728</v>
      </c>
      <c r="L6175" s="197">
        <v>45944</v>
      </c>
      <c r="M6175" s="116"/>
      <c r="N6175" s="197">
        <v>45945</v>
      </c>
      <c r="O6175" s="388">
        <f t="shared" si="289"/>
        <v>18390</v>
      </c>
      <c r="P6175" s="339">
        <f t="shared" si="290"/>
        <v>0</v>
      </c>
    </row>
    <row r="6176" spans="1:16" hidden="1" x14ac:dyDescent="0.25">
      <c r="A6176" s="116">
        <v>145582</v>
      </c>
      <c r="B6176" s="116">
        <v>22</v>
      </c>
      <c r="C6176" s="116">
        <v>1016101340</v>
      </c>
      <c r="D6176" s="116" t="s">
        <v>10489</v>
      </c>
      <c r="E6176" s="339">
        <v>16777.080000000002</v>
      </c>
      <c r="F6176" s="194">
        <v>2</v>
      </c>
      <c r="G6176" s="194">
        <v>2</v>
      </c>
      <c r="H6176" s="194" t="s">
        <v>10119</v>
      </c>
      <c r="I6176" s="194">
        <f t="shared" si="288"/>
        <v>0</v>
      </c>
      <c r="J6176" s="116" t="s">
        <v>10120</v>
      </c>
      <c r="K6176" s="116" t="s">
        <v>16728</v>
      </c>
      <c r="L6176" s="197">
        <v>45944</v>
      </c>
      <c r="M6176" s="116"/>
      <c r="N6176" s="197">
        <v>45945</v>
      </c>
      <c r="O6176" s="388">
        <f t="shared" si="289"/>
        <v>8388.5400000000009</v>
      </c>
      <c r="P6176" s="339">
        <f t="shared" si="290"/>
        <v>0</v>
      </c>
    </row>
    <row r="6177" spans="1:16" hidden="1" x14ac:dyDescent="0.25">
      <c r="A6177" s="116">
        <v>145582</v>
      </c>
      <c r="B6177" s="116">
        <v>24</v>
      </c>
      <c r="C6177" s="116">
        <v>1013100150</v>
      </c>
      <c r="D6177" s="116" t="s">
        <v>11138</v>
      </c>
      <c r="E6177" s="339">
        <v>131430</v>
      </c>
      <c r="F6177" s="194">
        <v>3</v>
      </c>
      <c r="G6177" s="194">
        <v>3</v>
      </c>
      <c r="H6177" s="194" t="s">
        <v>10119</v>
      </c>
      <c r="I6177" s="194">
        <f t="shared" si="288"/>
        <v>0</v>
      </c>
      <c r="J6177" s="116" t="s">
        <v>10120</v>
      </c>
      <c r="K6177" s="116" t="s">
        <v>16728</v>
      </c>
      <c r="L6177" s="197">
        <v>45944</v>
      </c>
      <c r="M6177" s="116"/>
      <c r="N6177" s="197">
        <v>45945</v>
      </c>
      <c r="O6177" s="388">
        <f t="shared" si="289"/>
        <v>43810</v>
      </c>
      <c r="P6177" s="339">
        <f t="shared" si="290"/>
        <v>0</v>
      </c>
    </row>
    <row r="6178" spans="1:16" hidden="1" x14ac:dyDescent="0.25">
      <c r="A6178" s="116">
        <v>145582</v>
      </c>
      <c r="B6178" s="116">
        <v>25</v>
      </c>
      <c r="C6178" s="116">
        <v>1010101070</v>
      </c>
      <c r="D6178" s="116" t="s">
        <v>8794</v>
      </c>
      <c r="E6178" s="339">
        <v>117132</v>
      </c>
      <c r="F6178" s="194">
        <v>3</v>
      </c>
      <c r="G6178" s="194">
        <v>3</v>
      </c>
      <c r="H6178" s="194" t="s">
        <v>10119</v>
      </c>
      <c r="I6178" s="194">
        <f t="shared" si="288"/>
        <v>0</v>
      </c>
      <c r="J6178" s="116" t="s">
        <v>10120</v>
      </c>
      <c r="K6178" s="116" t="s">
        <v>16728</v>
      </c>
      <c r="L6178" s="197">
        <v>45944</v>
      </c>
      <c r="M6178" s="116"/>
      <c r="N6178" s="197">
        <v>45945</v>
      </c>
      <c r="O6178" s="388">
        <f t="shared" si="289"/>
        <v>39044</v>
      </c>
      <c r="P6178" s="339">
        <f t="shared" si="290"/>
        <v>0</v>
      </c>
    </row>
    <row r="6179" spans="1:16" hidden="1" x14ac:dyDescent="0.25">
      <c r="A6179" s="116">
        <v>145582</v>
      </c>
      <c r="B6179" s="116">
        <v>26</v>
      </c>
      <c r="C6179" s="116">
        <v>1112102170</v>
      </c>
      <c r="D6179" s="116" t="s">
        <v>11177</v>
      </c>
      <c r="E6179" s="339">
        <v>126111.7</v>
      </c>
      <c r="F6179" s="194">
        <v>10</v>
      </c>
      <c r="G6179" s="194">
        <v>10</v>
      </c>
      <c r="H6179" s="194" t="s">
        <v>10119</v>
      </c>
      <c r="I6179" s="194">
        <f t="shared" si="288"/>
        <v>0</v>
      </c>
      <c r="J6179" s="116" t="s">
        <v>10120</v>
      </c>
      <c r="K6179" s="116" t="s">
        <v>16728</v>
      </c>
      <c r="L6179" s="197">
        <v>45944</v>
      </c>
      <c r="M6179" s="116" t="s">
        <v>16747</v>
      </c>
      <c r="N6179" s="197">
        <v>45989</v>
      </c>
      <c r="O6179" s="388">
        <f t="shared" si="289"/>
        <v>12611.17</v>
      </c>
      <c r="P6179" s="339">
        <f t="shared" si="290"/>
        <v>0</v>
      </c>
    </row>
    <row r="6180" spans="1:16" hidden="1" x14ac:dyDescent="0.25">
      <c r="A6180" s="116">
        <v>145582</v>
      </c>
      <c r="B6180" s="116">
        <v>28</v>
      </c>
      <c r="C6180" s="116">
        <v>1112100320</v>
      </c>
      <c r="D6180" s="116" t="s">
        <v>16729</v>
      </c>
      <c r="E6180" s="339">
        <v>26964.78</v>
      </c>
      <c r="F6180" s="194">
        <v>1</v>
      </c>
      <c r="G6180" s="194">
        <v>1</v>
      </c>
      <c r="H6180" s="194" t="s">
        <v>10119</v>
      </c>
      <c r="I6180" s="194">
        <f t="shared" si="288"/>
        <v>0</v>
      </c>
      <c r="J6180" s="116" t="s">
        <v>10120</v>
      </c>
      <c r="K6180" s="116" t="s">
        <v>16728</v>
      </c>
      <c r="L6180" s="197">
        <v>45944</v>
      </c>
      <c r="M6180" s="116"/>
      <c r="N6180" s="197">
        <v>45945</v>
      </c>
      <c r="O6180" s="388">
        <f t="shared" si="289"/>
        <v>26964.78</v>
      </c>
      <c r="P6180" s="339">
        <f t="shared" si="290"/>
        <v>0</v>
      </c>
    </row>
    <row r="6181" spans="1:16" hidden="1" x14ac:dyDescent="0.25">
      <c r="A6181" s="116">
        <v>145585</v>
      </c>
      <c r="B6181" s="116">
        <v>6</v>
      </c>
      <c r="C6181" s="116">
        <v>1010100140</v>
      </c>
      <c r="D6181" s="116" t="s">
        <v>12113</v>
      </c>
      <c r="E6181" s="339">
        <v>48479.55</v>
      </c>
      <c r="F6181" s="194">
        <v>15</v>
      </c>
      <c r="G6181" s="194">
        <f>12+3</f>
        <v>15</v>
      </c>
      <c r="H6181" s="194" t="s">
        <v>10119</v>
      </c>
      <c r="I6181" s="194">
        <f t="shared" si="288"/>
        <v>0</v>
      </c>
      <c r="J6181" s="116" t="s">
        <v>10120</v>
      </c>
      <c r="K6181" s="116" t="s">
        <v>16730</v>
      </c>
      <c r="L6181" s="197">
        <v>45944</v>
      </c>
      <c r="M6181" s="116" t="s">
        <v>16886</v>
      </c>
      <c r="N6181" s="197">
        <v>45966</v>
      </c>
      <c r="O6181" s="388">
        <f t="shared" si="289"/>
        <v>3231.9700000000003</v>
      </c>
      <c r="P6181" s="339">
        <f t="shared" si="290"/>
        <v>0</v>
      </c>
    </row>
    <row r="6182" spans="1:16" hidden="1" x14ac:dyDescent="0.25">
      <c r="A6182" s="116">
        <v>145585</v>
      </c>
      <c r="B6182" s="116">
        <v>9</v>
      </c>
      <c r="C6182" s="116">
        <v>1010100750</v>
      </c>
      <c r="D6182" s="116" t="s">
        <v>11041</v>
      </c>
      <c r="E6182" s="339">
        <v>22590.15</v>
      </c>
      <c r="F6182" s="194">
        <v>15</v>
      </c>
      <c r="G6182" s="194">
        <v>15</v>
      </c>
      <c r="H6182" s="194" t="s">
        <v>10119</v>
      </c>
      <c r="I6182" s="194">
        <f t="shared" si="288"/>
        <v>0</v>
      </c>
      <c r="J6182" s="116" t="s">
        <v>10120</v>
      </c>
      <c r="K6182" s="116" t="s">
        <v>16730</v>
      </c>
      <c r="L6182" s="197">
        <v>45944</v>
      </c>
      <c r="M6182" s="116"/>
      <c r="N6182" s="197">
        <v>45945</v>
      </c>
      <c r="O6182" s="388">
        <f t="shared" si="289"/>
        <v>1506.01</v>
      </c>
      <c r="P6182" s="339">
        <f t="shared" si="290"/>
        <v>0</v>
      </c>
    </row>
    <row r="6183" spans="1:16" hidden="1" x14ac:dyDescent="0.25">
      <c r="A6183" s="116">
        <v>145585</v>
      </c>
      <c r="B6183" s="116">
        <v>1</v>
      </c>
      <c r="C6183" s="116">
        <v>1010105600</v>
      </c>
      <c r="D6183" s="116" t="s">
        <v>11133</v>
      </c>
      <c r="E6183" s="339">
        <v>2902564.8</v>
      </c>
      <c r="F6183" s="194">
        <v>60</v>
      </c>
      <c r="G6183" s="194">
        <v>60</v>
      </c>
      <c r="H6183" s="194" t="s">
        <v>10119</v>
      </c>
      <c r="I6183" s="194">
        <f t="shared" si="288"/>
        <v>0</v>
      </c>
      <c r="J6183" s="116" t="s">
        <v>10120</v>
      </c>
      <c r="K6183" s="116" t="s">
        <v>16730</v>
      </c>
      <c r="L6183" s="197">
        <v>45944</v>
      </c>
      <c r="M6183" s="116"/>
      <c r="N6183" s="197">
        <v>45945</v>
      </c>
      <c r="O6183" s="388">
        <f t="shared" si="289"/>
        <v>48376.079999999994</v>
      </c>
      <c r="P6183" s="339">
        <f t="shared" si="290"/>
        <v>0</v>
      </c>
    </row>
    <row r="6184" spans="1:16" hidden="1" x14ac:dyDescent="0.25">
      <c r="A6184" s="116">
        <v>145585</v>
      </c>
      <c r="B6184" s="116">
        <v>2</v>
      </c>
      <c r="C6184" s="116">
        <v>1010106980</v>
      </c>
      <c r="D6184" s="116" t="s">
        <v>7142</v>
      </c>
      <c r="E6184" s="339">
        <v>966514.5</v>
      </c>
      <c r="F6184" s="194">
        <v>50</v>
      </c>
      <c r="G6184" s="194">
        <v>50</v>
      </c>
      <c r="H6184" s="194" t="s">
        <v>10119</v>
      </c>
      <c r="I6184" s="194">
        <f t="shared" si="288"/>
        <v>0</v>
      </c>
      <c r="J6184" s="116" t="s">
        <v>10120</v>
      </c>
      <c r="K6184" s="116" t="s">
        <v>16730</v>
      </c>
      <c r="L6184" s="197">
        <v>45944</v>
      </c>
      <c r="M6184" s="116"/>
      <c r="N6184" s="197">
        <v>45945</v>
      </c>
      <c r="O6184" s="388">
        <f t="shared" si="289"/>
        <v>19330.29</v>
      </c>
      <c r="P6184" s="339">
        <f t="shared" si="290"/>
        <v>0</v>
      </c>
    </row>
    <row r="6185" spans="1:16" hidden="1" x14ac:dyDescent="0.25">
      <c r="A6185" s="116">
        <v>145585</v>
      </c>
      <c r="B6185" s="116">
        <v>3</v>
      </c>
      <c r="C6185" s="116">
        <v>1012100020</v>
      </c>
      <c r="D6185" s="116" t="s">
        <v>10488</v>
      </c>
      <c r="E6185" s="339">
        <v>46876</v>
      </c>
      <c r="F6185" s="194">
        <v>2</v>
      </c>
      <c r="G6185" s="194">
        <v>2</v>
      </c>
      <c r="H6185" s="194" t="s">
        <v>10119</v>
      </c>
      <c r="I6185" s="194">
        <f t="shared" si="288"/>
        <v>0</v>
      </c>
      <c r="J6185" s="116" t="s">
        <v>10120</v>
      </c>
      <c r="K6185" s="116" t="s">
        <v>16730</v>
      </c>
      <c r="L6185" s="197">
        <v>45944</v>
      </c>
      <c r="M6185" s="116"/>
      <c r="N6185" s="197">
        <v>45946</v>
      </c>
      <c r="O6185" s="388">
        <f t="shared" si="289"/>
        <v>23438</v>
      </c>
      <c r="P6185" s="339">
        <f t="shared" si="290"/>
        <v>0</v>
      </c>
    </row>
    <row r="6186" spans="1:16" hidden="1" x14ac:dyDescent="0.25">
      <c r="A6186" s="116">
        <v>145585</v>
      </c>
      <c r="B6186" s="116">
        <v>10</v>
      </c>
      <c r="C6186" s="116">
        <v>1016101010</v>
      </c>
      <c r="D6186" s="116" t="s">
        <v>10655</v>
      </c>
      <c r="E6186" s="339">
        <v>18789</v>
      </c>
      <c r="F6186" s="194">
        <v>1</v>
      </c>
      <c r="G6186" s="194">
        <v>1</v>
      </c>
      <c r="H6186" s="194" t="s">
        <v>10119</v>
      </c>
      <c r="I6186" s="194">
        <f t="shared" si="288"/>
        <v>0</v>
      </c>
      <c r="J6186" s="116" t="s">
        <v>10120</v>
      </c>
      <c r="K6186" s="116" t="s">
        <v>16730</v>
      </c>
      <c r="L6186" s="197">
        <v>45944</v>
      </c>
      <c r="M6186" s="116"/>
      <c r="N6186" s="197">
        <v>45945</v>
      </c>
      <c r="O6186" s="388">
        <f t="shared" si="289"/>
        <v>18789</v>
      </c>
      <c r="P6186" s="339">
        <f t="shared" si="290"/>
        <v>0</v>
      </c>
    </row>
    <row r="6187" spans="1:16" hidden="1" x14ac:dyDescent="0.25">
      <c r="A6187" s="116">
        <v>145585</v>
      </c>
      <c r="B6187" s="116">
        <v>11</v>
      </c>
      <c r="C6187" s="116">
        <v>1017102120</v>
      </c>
      <c r="D6187" s="116" t="s">
        <v>10656</v>
      </c>
      <c r="E6187" s="339">
        <v>162000</v>
      </c>
      <c r="F6187" s="194">
        <v>1</v>
      </c>
      <c r="G6187" s="194">
        <v>1</v>
      </c>
      <c r="H6187" s="194" t="s">
        <v>10119</v>
      </c>
      <c r="I6187" s="194">
        <f t="shared" si="288"/>
        <v>0</v>
      </c>
      <c r="J6187" s="116" t="s">
        <v>10120</v>
      </c>
      <c r="K6187" s="116" t="s">
        <v>16730</v>
      </c>
      <c r="L6187" s="197">
        <v>45944</v>
      </c>
      <c r="M6187" s="116"/>
      <c r="N6187" s="197">
        <v>45945</v>
      </c>
      <c r="O6187" s="388">
        <f t="shared" si="289"/>
        <v>162000</v>
      </c>
      <c r="P6187" s="339">
        <f t="shared" si="290"/>
        <v>0</v>
      </c>
    </row>
    <row r="6188" spans="1:16" hidden="1" x14ac:dyDescent="0.25">
      <c r="A6188" s="116">
        <v>145585</v>
      </c>
      <c r="B6188" s="116">
        <v>7</v>
      </c>
      <c r="C6188" s="116">
        <v>1023100140</v>
      </c>
      <c r="D6188" s="116" t="s">
        <v>11171</v>
      </c>
      <c r="E6188" s="339">
        <v>36780</v>
      </c>
      <c r="F6188" s="194">
        <v>2</v>
      </c>
      <c r="G6188" s="194">
        <v>2</v>
      </c>
      <c r="H6188" s="194" t="s">
        <v>10119</v>
      </c>
      <c r="I6188" s="194">
        <f t="shared" si="288"/>
        <v>0</v>
      </c>
      <c r="J6188" s="116" t="s">
        <v>10120</v>
      </c>
      <c r="K6188" s="116" t="s">
        <v>16730</v>
      </c>
      <c r="L6188" s="197">
        <v>45944</v>
      </c>
      <c r="M6188" s="116"/>
      <c r="N6188" s="197">
        <v>45945</v>
      </c>
      <c r="O6188" s="388">
        <f t="shared" si="289"/>
        <v>18390</v>
      </c>
      <c r="P6188" s="339">
        <f t="shared" si="290"/>
        <v>0</v>
      </c>
    </row>
    <row r="6189" spans="1:16" hidden="1" x14ac:dyDescent="0.25">
      <c r="A6189" s="116">
        <v>145585</v>
      </c>
      <c r="B6189" s="116">
        <v>8</v>
      </c>
      <c r="C6189" s="116">
        <v>1023100340</v>
      </c>
      <c r="D6189" s="116" t="s">
        <v>10969</v>
      </c>
      <c r="E6189" s="339">
        <v>36780</v>
      </c>
      <c r="F6189" s="194">
        <v>2</v>
      </c>
      <c r="G6189" s="194">
        <v>2</v>
      </c>
      <c r="H6189" s="194" t="s">
        <v>10119</v>
      </c>
      <c r="I6189" s="194">
        <f t="shared" si="288"/>
        <v>0</v>
      </c>
      <c r="J6189" s="116" t="s">
        <v>10120</v>
      </c>
      <c r="K6189" s="116" t="s">
        <v>16730</v>
      </c>
      <c r="L6189" s="197">
        <v>45944</v>
      </c>
      <c r="M6189" s="116"/>
      <c r="N6189" s="197">
        <v>45945</v>
      </c>
      <c r="O6189" s="388">
        <f t="shared" si="289"/>
        <v>18390</v>
      </c>
      <c r="P6189" s="339">
        <f t="shared" si="290"/>
        <v>0</v>
      </c>
    </row>
    <row r="6190" spans="1:16" hidden="1" x14ac:dyDescent="0.25">
      <c r="A6190" s="116">
        <v>145585</v>
      </c>
      <c r="B6190" s="116">
        <v>4</v>
      </c>
      <c r="C6190" s="116">
        <v>1546101870</v>
      </c>
      <c r="D6190" s="116" t="s">
        <v>16201</v>
      </c>
      <c r="E6190" s="339">
        <v>15428.25</v>
      </c>
      <c r="F6190" s="194">
        <v>25</v>
      </c>
      <c r="G6190" s="194">
        <v>25</v>
      </c>
      <c r="H6190" s="194" t="s">
        <v>10119</v>
      </c>
      <c r="I6190" s="194">
        <f t="shared" si="288"/>
        <v>0</v>
      </c>
      <c r="J6190" s="116" t="s">
        <v>10120</v>
      </c>
      <c r="K6190" s="116" t="s">
        <v>16730</v>
      </c>
      <c r="L6190" s="197">
        <v>45944</v>
      </c>
      <c r="M6190" s="116"/>
      <c r="N6190" s="197">
        <v>45945</v>
      </c>
      <c r="O6190" s="388">
        <f t="shared" si="289"/>
        <v>617.13</v>
      </c>
      <c r="P6190" s="339">
        <f t="shared" si="290"/>
        <v>0</v>
      </c>
    </row>
    <row r="6191" spans="1:16" hidden="1" x14ac:dyDescent="0.25">
      <c r="A6191" s="116">
        <v>145585</v>
      </c>
      <c r="B6191" s="116">
        <v>5</v>
      </c>
      <c r="C6191" s="116">
        <v>1546101890</v>
      </c>
      <c r="D6191" s="116" t="s">
        <v>17459</v>
      </c>
      <c r="E6191" s="339">
        <v>42660</v>
      </c>
      <c r="F6191" s="194">
        <v>20</v>
      </c>
      <c r="G6191" s="194">
        <v>20</v>
      </c>
      <c r="H6191" s="194" t="s">
        <v>10119</v>
      </c>
      <c r="I6191" s="194">
        <f t="shared" si="288"/>
        <v>0</v>
      </c>
      <c r="J6191" s="116" t="s">
        <v>10120</v>
      </c>
      <c r="K6191" s="116" t="s">
        <v>16730</v>
      </c>
      <c r="L6191" s="197">
        <v>45944</v>
      </c>
      <c r="M6191" s="116"/>
      <c r="N6191" s="197">
        <v>45945</v>
      </c>
      <c r="O6191" s="388">
        <f t="shared" si="289"/>
        <v>2133</v>
      </c>
      <c r="P6191" s="339">
        <f t="shared" si="290"/>
        <v>0</v>
      </c>
    </row>
    <row r="6192" spans="1:16" hidden="1" x14ac:dyDescent="0.25">
      <c r="A6192" s="116">
        <v>145586</v>
      </c>
      <c r="B6192" s="116">
        <v>1</v>
      </c>
      <c r="C6192" s="116">
        <v>1512110280</v>
      </c>
      <c r="D6192" s="116" t="s">
        <v>10251</v>
      </c>
      <c r="E6192" s="339">
        <v>24360</v>
      </c>
      <c r="F6192" s="194">
        <v>28</v>
      </c>
      <c r="G6192" s="194">
        <v>28</v>
      </c>
      <c r="H6192" s="194" t="s">
        <v>10119</v>
      </c>
      <c r="I6192" s="194">
        <f t="shared" si="288"/>
        <v>0</v>
      </c>
      <c r="J6192" s="116" t="s">
        <v>10120</v>
      </c>
      <c r="K6192" s="116" t="s">
        <v>15498</v>
      </c>
      <c r="L6192" s="197">
        <v>45945</v>
      </c>
      <c r="M6192" s="116" t="s">
        <v>17879</v>
      </c>
      <c r="N6192" s="197">
        <v>45945</v>
      </c>
      <c r="O6192" s="388">
        <f t="shared" si="289"/>
        <v>870</v>
      </c>
      <c r="P6192" s="339">
        <f t="shared" si="290"/>
        <v>0</v>
      </c>
    </row>
    <row r="6193" spans="1:16" hidden="1" x14ac:dyDescent="0.25">
      <c r="A6193" s="116">
        <v>145588</v>
      </c>
      <c r="B6193" s="116">
        <v>1</v>
      </c>
      <c r="C6193" s="116">
        <v>1014104530</v>
      </c>
      <c r="D6193" s="116" t="s">
        <v>10355</v>
      </c>
      <c r="E6193" s="339">
        <v>57979.48</v>
      </c>
      <c r="F6193" s="194">
        <v>2</v>
      </c>
      <c r="G6193" s="194">
        <v>2</v>
      </c>
      <c r="H6193" s="194" t="s">
        <v>10119</v>
      </c>
      <c r="I6193" s="194">
        <f t="shared" si="288"/>
        <v>0</v>
      </c>
      <c r="J6193" s="116" t="s">
        <v>10126</v>
      </c>
      <c r="K6193" s="116" t="s">
        <v>15310</v>
      </c>
      <c r="L6193" s="197">
        <v>45944</v>
      </c>
      <c r="M6193" s="116" t="s">
        <v>16736</v>
      </c>
      <c r="N6193" s="197">
        <v>45944</v>
      </c>
      <c r="O6193" s="388">
        <f t="shared" si="289"/>
        <v>28989.74</v>
      </c>
      <c r="P6193" s="339">
        <f t="shared" si="290"/>
        <v>0</v>
      </c>
    </row>
    <row r="6194" spans="1:16" hidden="1" x14ac:dyDescent="0.25">
      <c r="A6194" s="116">
        <v>145590</v>
      </c>
      <c r="B6194" s="116">
        <v>1</v>
      </c>
      <c r="C6194" s="116">
        <v>1010103600</v>
      </c>
      <c r="D6194" s="116" t="s">
        <v>11132</v>
      </c>
      <c r="E6194" s="339">
        <v>70000</v>
      </c>
      <c r="F6194" s="194">
        <v>2</v>
      </c>
      <c r="G6194" s="194">
        <v>2</v>
      </c>
      <c r="H6194" s="194" t="s">
        <v>10119</v>
      </c>
      <c r="I6194" s="194">
        <f t="shared" si="288"/>
        <v>0</v>
      </c>
      <c r="J6194" s="116" t="s">
        <v>10120</v>
      </c>
      <c r="K6194" s="116" t="s">
        <v>10121</v>
      </c>
      <c r="L6194" s="197">
        <v>45945</v>
      </c>
      <c r="M6194" s="116"/>
      <c r="N6194" s="197">
        <v>45951</v>
      </c>
      <c r="O6194" s="388">
        <f t="shared" si="289"/>
        <v>35000</v>
      </c>
      <c r="P6194" s="339">
        <f t="shared" si="290"/>
        <v>0</v>
      </c>
    </row>
    <row r="6195" spans="1:16" hidden="1" x14ac:dyDescent="0.25">
      <c r="A6195" s="116">
        <v>145612</v>
      </c>
      <c r="B6195" s="116">
        <v>1</v>
      </c>
      <c r="C6195" s="116">
        <v>1022101960</v>
      </c>
      <c r="D6195" s="116" t="s">
        <v>10226</v>
      </c>
      <c r="E6195" s="339">
        <v>95535</v>
      </c>
      <c r="F6195" s="194">
        <v>1</v>
      </c>
      <c r="G6195" s="194">
        <v>1</v>
      </c>
      <c r="H6195" s="194" t="s">
        <v>10119</v>
      </c>
      <c r="I6195" s="194">
        <f t="shared" ref="I6195:I6258" si="291">+F6195-G6195</f>
        <v>0</v>
      </c>
      <c r="J6195" s="116" t="s">
        <v>10120</v>
      </c>
      <c r="K6195" s="116" t="s">
        <v>10121</v>
      </c>
      <c r="L6195" s="197">
        <v>45944</v>
      </c>
      <c r="M6195" s="116" t="s">
        <v>16734</v>
      </c>
      <c r="N6195" s="197">
        <v>45944</v>
      </c>
      <c r="O6195" s="388">
        <f t="shared" ref="O6195:O6258" si="292">+E6195/F6195</f>
        <v>95535</v>
      </c>
      <c r="P6195" s="339">
        <f t="shared" ref="P6195:P6258" si="293">+O6195*I6195</f>
        <v>0</v>
      </c>
    </row>
    <row r="6196" spans="1:16" hidden="1" x14ac:dyDescent="0.25">
      <c r="A6196" s="116">
        <v>145612</v>
      </c>
      <c r="B6196" s="116">
        <v>2</v>
      </c>
      <c r="C6196" s="116">
        <v>1022102100</v>
      </c>
      <c r="D6196" s="116" t="s">
        <v>11169</v>
      </c>
      <c r="E6196" s="339">
        <v>6403.52</v>
      </c>
      <c r="F6196" s="194">
        <v>2</v>
      </c>
      <c r="G6196" s="194">
        <v>2</v>
      </c>
      <c r="H6196" s="194" t="s">
        <v>10119</v>
      </c>
      <c r="I6196" s="194">
        <f t="shared" si="291"/>
        <v>0</v>
      </c>
      <c r="J6196" s="116" t="s">
        <v>10120</v>
      </c>
      <c r="K6196" s="116" t="s">
        <v>10121</v>
      </c>
      <c r="L6196" s="197">
        <v>45944</v>
      </c>
      <c r="M6196" s="116" t="s">
        <v>16734</v>
      </c>
      <c r="N6196" s="197">
        <v>45944</v>
      </c>
      <c r="O6196" s="388">
        <f t="shared" si="292"/>
        <v>3201.76</v>
      </c>
      <c r="P6196" s="339">
        <f t="shared" si="293"/>
        <v>0</v>
      </c>
    </row>
    <row r="6197" spans="1:16" hidden="1" x14ac:dyDescent="0.25">
      <c r="A6197" s="116">
        <v>145673</v>
      </c>
      <c r="B6197" s="116">
        <v>1</v>
      </c>
      <c r="C6197" s="116">
        <v>1014103530</v>
      </c>
      <c r="D6197" s="116" t="s">
        <v>11139</v>
      </c>
      <c r="E6197" s="339">
        <v>80000</v>
      </c>
      <c r="F6197" s="194">
        <v>1</v>
      </c>
      <c r="G6197" s="194">
        <v>1</v>
      </c>
      <c r="H6197" s="194" t="s">
        <v>10119</v>
      </c>
      <c r="I6197" s="194">
        <f t="shared" si="291"/>
        <v>0</v>
      </c>
      <c r="J6197" s="116" t="s">
        <v>10126</v>
      </c>
      <c r="K6197" s="116" t="s">
        <v>11657</v>
      </c>
      <c r="L6197" s="197">
        <v>45946</v>
      </c>
      <c r="M6197" s="116"/>
      <c r="N6197" s="197">
        <v>45946</v>
      </c>
      <c r="O6197" s="388">
        <f t="shared" si="292"/>
        <v>80000</v>
      </c>
      <c r="P6197" s="339">
        <f t="shared" si="293"/>
        <v>0</v>
      </c>
    </row>
    <row r="6198" spans="1:16" hidden="1" x14ac:dyDescent="0.25">
      <c r="A6198" s="116">
        <v>145714</v>
      </c>
      <c r="B6198" s="116">
        <v>1</v>
      </c>
      <c r="C6198" s="116">
        <v>1023100340</v>
      </c>
      <c r="D6198" s="116" t="s">
        <v>10969</v>
      </c>
      <c r="E6198" s="339">
        <v>220680</v>
      </c>
      <c r="F6198" s="194">
        <v>12</v>
      </c>
      <c r="G6198" s="194">
        <v>12</v>
      </c>
      <c r="H6198" s="194" t="s">
        <v>10119</v>
      </c>
      <c r="I6198" s="194">
        <f t="shared" si="291"/>
        <v>0</v>
      </c>
      <c r="J6198" s="116" t="s">
        <v>10120</v>
      </c>
      <c r="K6198" s="116" t="s">
        <v>16731</v>
      </c>
      <c r="L6198" s="197">
        <v>45944</v>
      </c>
      <c r="M6198" s="116"/>
      <c r="N6198" s="197">
        <v>45944</v>
      </c>
      <c r="O6198" s="388">
        <f t="shared" si="292"/>
        <v>18390</v>
      </c>
      <c r="P6198" s="339">
        <f t="shared" si="293"/>
        <v>0</v>
      </c>
    </row>
    <row r="6199" spans="1:16" hidden="1" x14ac:dyDescent="0.25">
      <c r="A6199" s="116">
        <v>145715</v>
      </c>
      <c r="B6199" s="116">
        <v>3</v>
      </c>
      <c r="C6199" s="116">
        <v>1315100650</v>
      </c>
      <c r="D6199" s="116" t="s">
        <v>17573</v>
      </c>
      <c r="E6199" s="339">
        <v>17292</v>
      </c>
      <c r="F6199" s="194">
        <v>1</v>
      </c>
      <c r="G6199" s="194">
        <v>1</v>
      </c>
      <c r="H6199" s="194" t="s">
        <v>10119</v>
      </c>
      <c r="I6199" s="194">
        <f t="shared" si="291"/>
        <v>0</v>
      </c>
      <c r="J6199" s="116" t="s">
        <v>10120</v>
      </c>
      <c r="K6199" s="116" t="s">
        <v>10121</v>
      </c>
      <c r="L6199" s="197">
        <v>45944</v>
      </c>
      <c r="M6199" s="116"/>
      <c r="N6199" s="197">
        <v>45944</v>
      </c>
      <c r="O6199" s="388">
        <f t="shared" si="292"/>
        <v>17292</v>
      </c>
      <c r="P6199" s="339">
        <f t="shared" si="293"/>
        <v>0</v>
      </c>
    </row>
    <row r="6200" spans="1:16" hidden="1" x14ac:dyDescent="0.25">
      <c r="A6200" s="116">
        <v>145715</v>
      </c>
      <c r="B6200" s="116">
        <v>4</v>
      </c>
      <c r="C6200" s="116">
        <v>1315100680</v>
      </c>
      <c r="D6200" s="116" t="s">
        <v>11249</v>
      </c>
      <c r="E6200" s="339">
        <v>42212</v>
      </c>
      <c r="F6200" s="194">
        <v>1</v>
      </c>
      <c r="G6200" s="194">
        <v>1</v>
      </c>
      <c r="H6200" s="194" t="s">
        <v>10119</v>
      </c>
      <c r="I6200" s="194">
        <f t="shared" si="291"/>
        <v>0</v>
      </c>
      <c r="J6200" s="116" t="s">
        <v>10120</v>
      </c>
      <c r="K6200" s="116" t="s">
        <v>10121</v>
      </c>
      <c r="L6200" s="197">
        <v>45944</v>
      </c>
      <c r="M6200" s="116"/>
      <c r="N6200" s="197">
        <v>45944</v>
      </c>
      <c r="O6200" s="388">
        <f t="shared" si="292"/>
        <v>42212</v>
      </c>
      <c r="P6200" s="339">
        <f t="shared" si="293"/>
        <v>0</v>
      </c>
    </row>
    <row r="6201" spans="1:16" hidden="1" x14ac:dyDescent="0.25">
      <c r="A6201" s="116">
        <v>145715</v>
      </c>
      <c r="B6201" s="116">
        <v>2</v>
      </c>
      <c r="C6201" s="116">
        <v>1315100690</v>
      </c>
      <c r="D6201" s="116" t="s">
        <v>11250</v>
      </c>
      <c r="E6201" s="339">
        <v>137628</v>
      </c>
      <c r="F6201" s="194">
        <v>1</v>
      </c>
      <c r="G6201" s="194">
        <v>1</v>
      </c>
      <c r="H6201" s="194" t="s">
        <v>10119</v>
      </c>
      <c r="I6201" s="194">
        <f t="shared" si="291"/>
        <v>0</v>
      </c>
      <c r="J6201" s="116" t="s">
        <v>10120</v>
      </c>
      <c r="K6201" s="116" t="s">
        <v>10121</v>
      </c>
      <c r="L6201" s="197">
        <v>45944</v>
      </c>
      <c r="M6201" s="116"/>
      <c r="N6201" s="197">
        <v>45944</v>
      </c>
      <c r="O6201" s="388">
        <f t="shared" si="292"/>
        <v>137628</v>
      </c>
      <c r="P6201" s="339">
        <f t="shared" si="293"/>
        <v>0</v>
      </c>
    </row>
    <row r="6202" spans="1:16" hidden="1" x14ac:dyDescent="0.25">
      <c r="A6202" s="116">
        <v>145715</v>
      </c>
      <c r="B6202" s="116">
        <v>5</v>
      </c>
      <c r="C6202" s="116">
        <v>1315100700</v>
      </c>
      <c r="D6202" s="116" t="s">
        <v>11251</v>
      </c>
      <c r="E6202" s="339">
        <v>23897</v>
      </c>
      <c r="F6202" s="194">
        <v>1</v>
      </c>
      <c r="G6202" s="194">
        <v>1</v>
      </c>
      <c r="H6202" s="194" t="s">
        <v>10119</v>
      </c>
      <c r="I6202" s="194">
        <f t="shared" si="291"/>
        <v>0</v>
      </c>
      <c r="J6202" s="116" t="s">
        <v>10120</v>
      </c>
      <c r="K6202" s="116" t="s">
        <v>10121</v>
      </c>
      <c r="L6202" s="197">
        <v>45944</v>
      </c>
      <c r="M6202" s="116"/>
      <c r="N6202" s="197">
        <v>45944</v>
      </c>
      <c r="O6202" s="388">
        <f t="shared" si="292"/>
        <v>23897</v>
      </c>
      <c r="P6202" s="339">
        <f t="shared" si="293"/>
        <v>0</v>
      </c>
    </row>
    <row r="6203" spans="1:16" hidden="1" x14ac:dyDescent="0.25">
      <c r="A6203" s="116">
        <v>145715</v>
      </c>
      <c r="B6203" s="116">
        <v>6</v>
      </c>
      <c r="C6203" s="116">
        <v>1315101450</v>
      </c>
      <c r="D6203" s="116" t="s">
        <v>8183</v>
      </c>
      <c r="E6203" s="339">
        <v>45943.32</v>
      </c>
      <c r="F6203" s="194">
        <v>2</v>
      </c>
      <c r="G6203" s="194">
        <v>2</v>
      </c>
      <c r="H6203" s="194" t="s">
        <v>10119</v>
      </c>
      <c r="I6203" s="194">
        <f t="shared" si="291"/>
        <v>0</v>
      </c>
      <c r="J6203" s="116" t="s">
        <v>10120</v>
      </c>
      <c r="K6203" s="116" t="s">
        <v>10121</v>
      </c>
      <c r="L6203" s="197">
        <v>45944</v>
      </c>
      <c r="M6203" s="116"/>
      <c r="N6203" s="197">
        <v>45944</v>
      </c>
      <c r="O6203" s="388">
        <f t="shared" si="292"/>
        <v>22971.66</v>
      </c>
      <c r="P6203" s="339">
        <f t="shared" si="293"/>
        <v>0</v>
      </c>
    </row>
    <row r="6204" spans="1:16" hidden="1" x14ac:dyDescent="0.25">
      <c r="A6204" s="116">
        <v>145715</v>
      </c>
      <c r="B6204" s="116">
        <v>1</v>
      </c>
      <c r="C6204" s="116">
        <v>1315101800</v>
      </c>
      <c r="D6204" s="116" t="s">
        <v>11254</v>
      </c>
      <c r="E6204" s="339">
        <v>61856</v>
      </c>
      <c r="F6204" s="194">
        <v>1</v>
      </c>
      <c r="G6204" s="194">
        <v>1</v>
      </c>
      <c r="H6204" s="194" t="s">
        <v>10119</v>
      </c>
      <c r="I6204" s="194">
        <f t="shared" si="291"/>
        <v>0</v>
      </c>
      <c r="J6204" s="116" t="s">
        <v>10120</v>
      </c>
      <c r="K6204" s="116" t="s">
        <v>10121</v>
      </c>
      <c r="L6204" s="197">
        <v>45944</v>
      </c>
      <c r="M6204" s="116"/>
      <c r="N6204" s="197">
        <v>45944</v>
      </c>
      <c r="O6204" s="388">
        <f t="shared" si="292"/>
        <v>61856</v>
      </c>
      <c r="P6204" s="339">
        <f t="shared" si="293"/>
        <v>0</v>
      </c>
    </row>
    <row r="6205" spans="1:16" hidden="1" x14ac:dyDescent="0.25">
      <c r="A6205" s="116">
        <v>145715</v>
      </c>
      <c r="B6205" s="116">
        <v>7</v>
      </c>
      <c r="C6205" s="116">
        <v>1317100240</v>
      </c>
      <c r="D6205" s="116" t="s">
        <v>16732</v>
      </c>
      <c r="E6205" s="339">
        <v>0</v>
      </c>
      <c r="F6205" s="194">
        <v>1</v>
      </c>
      <c r="G6205" s="194">
        <v>1</v>
      </c>
      <c r="H6205" s="194" t="s">
        <v>10119</v>
      </c>
      <c r="I6205" s="194">
        <f t="shared" si="291"/>
        <v>0</v>
      </c>
      <c r="J6205" s="116" t="s">
        <v>10120</v>
      </c>
      <c r="K6205" s="116" t="s">
        <v>10121</v>
      </c>
      <c r="L6205" s="197">
        <v>45944</v>
      </c>
      <c r="M6205" s="116" t="s">
        <v>15796</v>
      </c>
      <c r="N6205" s="197">
        <v>45944</v>
      </c>
      <c r="O6205" s="388">
        <f t="shared" si="292"/>
        <v>0</v>
      </c>
      <c r="P6205" s="339">
        <f t="shared" si="293"/>
        <v>0</v>
      </c>
    </row>
    <row r="6206" spans="1:16" hidden="1" x14ac:dyDescent="0.25">
      <c r="A6206" s="116">
        <v>145716</v>
      </c>
      <c r="B6206" s="116">
        <v>1</v>
      </c>
      <c r="C6206" s="116">
        <v>1512102040</v>
      </c>
      <c r="D6206" s="116" t="s">
        <v>17497</v>
      </c>
      <c r="E6206" s="339">
        <v>22400</v>
      </c>
      <c r="F6206" s="194">
        <v>8</v>
      </c>
      <c r="G6206" s="194">
        <v>8</v>
      </c>
      <c r="H6206" s="194" t="s">
        <v>10119</v>
      </c>
      <c r="I6206" s="194">
        <f t="shared" si="291"/>
        <v>0</v>
      </c>
      <c r="J6206" s="116" t="s">
        <v>10120</v>
      </c>
      <c r="K6206" s="116" t="s">
        <v>15985</v>
      </c>
      <c r="L6206" s="197">
        <v>45944</v>
      </c>
      <c r="M6206" s="116"/>
      <c r="N6206" s="197">
        <v>45946</v>
      </c>
      <c r="O6206" s="388">
        <f t="shared" si="292"/>
        <v>2800</v>
      </c>
      <c r="P6206" s="339">
        <f t="shared" si="293"/>
        <v>0</v>
      </c>
    </row>
    <row r="6207" spans="1:16" hidden="1" x14ac:dyDescent="0.25">
      <c r="A6207" s="116">
        <v>145716</v>
      </c>
      <c r="B6207" s="116">
        <v>2</v>
      </c>
      <c r="C6207" s="116">
        <v>1517100570</v>
      </c>
      <c r="D6207" s="116" t="s">
        <v>7631</v>
      </c>
      <c r="E6207" s="339">
        <v>209299.52</v>
      </c>
      <c r="F6207" s="194">
        <v>4</v>
      </c>
      <c r="G6207" s="194">
        <v>4</v>
      </c>
      <c r="H6207" s="194" t="s">
        <v>10119</v>
      </c>
      <c r="I6207" s="194">
        <f t="shared" si="291"/>
        <v>0</v>
      </c>
      <c r="J6207" s="116" t="s">
        <v>10120</v>
      </c>
      <c r="K6207" s="116" t="s">
        <v>15985</v>
      </c>
      <c r="L6207" s="197">
        <v>45944</v>
      </c>
      <c r="M6207" s="116" t="s">
        <v>16735</v>
      </c>
      <c r="N6207" s="197">
        <v>45944</v>
      </c>
      <c r="O6207" s="388">
        <f t="shared" si="292"/>
        <v>52324.88</v>
      </c>
      <c r="P6207" s="339">
        <f t="shared" si="293"/>
        <v>0</v>
      </c>
    </row>
    <row r="6208" spans="1:16" hidden="1" x14ac:dyDescent="0.25">
      <c r="A6208" s="116">
        <v>145718</v>
      </c>
      <c r="B6208" s="116">
        <v>1</v>
      </c>
      <c r="C6208" s="116">
        <v>1512105200</v>
      </c>
      <c r="D6208" s="116" t="s">
        <v>17880</v>
      </c>
      <c r="E6208" s="339">
        <v>1834.8</v>
      </c>
      <c r="F6208" s="194">
        <v>10</v>
      </c>
      <c r="G6208" s="194">
        <v>10</v>
      </c>
      <c r="H6208" s="194" t="s">
        <v>10119</v>
      </c>
      <c r="I6208" s="194">
        <f t="shared" si="291"/>
        <v>0</v>
      </c>
      <c r="J6208" s="116" t="s">
        <v>10120</v>
      </c>
      <c r="K6208" s="116" t="s">
        <v>16693</v>
      </c>
      <c r="L6208" s="197">
        <v>45945</v>
      </c>
      <c r="M6208" s="116" t="s">
        <v>17881</v>
      </c>
      <c r="N6208" s="197">
        <v>45945</v>
      </c>
      <c r="O6208" s="388">
        <f t="shared" si="292"/>
        <v>183.48</v>
      </c>
      <c r="P6208" s="339">
        <f t="shared" si="293"/>
        <v>0</v>
      </c>
    </row>
    <row r="6209" spans="1:16" hidden="1" x14ac:dyDescent="0.25">
      <c r="A6209" s="116">
        <v>145719</v>
      </c>
      <c r="B6209" s="116">
        <v>1</v>
      </c>
      <c r="C6209" s="116">
        <v>1026100060</v>
      </c>
      <c r="D6209" s="116" t="s">
        <v>17525</v>
      </c>
      <c r="E6209" s="339">
        <v>145000</v>
      </c>
      <c r="F6209" s="194">
        <v>1</v>
      </c>
      <c r="G6209" s="194">
        <v>1</v>
      </c>
      <c r="H6209" s="194" t="s">
        <v>10119</v>
      </c>
      <c r="I6209" s="194">
        <f t="shared" si="291"/>
        <v>0</v>
      </c>
      <c r="J6209" s="116" t="s">
        <v>10120</v>
      </c>
      <c r="K6209" s="116" t="s">
        <v>16733</v>
      </c>
      <c r="L6209" s="197">
        <v>45944</v>
      </c>
      <c r="M6209" s="116"/>
      <c r="N6209" s="197">
        <v>45944</v>
      </c>
      <c r="O6209" s="388">
        <f t="shared" si="292"/>
        <v>145000</v>
      </c>
      <c r="P6209" s="339">
        <f t="shared" si="293"/>
        <v>0</v>
      </c>
    </row>
    <row r="6210" spans="1:16" hidden="1" x14ac:dyDescent="0.25">
      <c r="A6210" s="116">
        <v>145719</v>
      </c>
      <c r="B6210" s="116">
        <v>2</v>
      </c>
      <c r="C6210" s="116">
        <v>1510102080</v>
      </c>
      <c r="D6210" s="116" t="s">
        <v>9904</v>
      </c>
      <c r="E6210" s="339">
        <v>291280</v>
      </c>
      <c r="F6210" s="194">
        <v>1</v>
      </c>
      <c r="G6210" s="194">
        <v>1</v>
      </c>
      <c r="H6210" s="194" t="s">
        <v>10119</v>
      </c>
      <c r="I6210" s="194">
        <f t="shared" si="291"/>
        <v>0</v>
      </c>
      <c r="J6210" s="116" t="s">
        <v>10120</v>
      </c>
      <c r="K6210" s="116" t="s">
        <v>16733</v>
      </c>
      <c r="L6210" s="197">
        <v>45944</v>
      </c>
      <c r="M6210" s="116"/>
      <c r="N6210" s="197">
        <v>45944</v>
      </c>
      <c r="O6210" s="388">
        <f t="shared" si="292"/>
        <v>291280</v>
      </c>
      <c r="P6210" s="339">
        <f t="shared" si="293"/>
        <v>0</v>
      </c>
    </row>
    <row r="6211" spans="1:16" hidden="1" x14ac:dyDescent="0.25">
      <c r="A6211" s="116">
        <v>145815</v>
      </c>
      <c r="B6211" s="116">
        <v>1</v>
      </c>
      <c r="C6211" s="116">
        <v>1022104240</v>
      </c>
      <c r="D6211" s="116" t="s">
        <v>11563</v>
      </c>
      <c r="E6211" s="339">
        <v>79500</v>
      </c>
      <c r="F6211" s="194">
        <v>3</v>
      </c>
      <c r="G6211" s="194">
        <v>3</v>
      </c>
      <c r="H6211" s="194" t="s">
        <v>10119</v>
      </c>
      <c r="I6211" s="194">
        <f t="shared" si="291"/>
        <v>0</v>
      </c>
      <c r="J6211" s="116" t="s">
        <v>10120</v>
      </c>
      <c r="K6211" s="116" t="s">
        <v>10121</v>
      </c>
      <c r="L6211" s="197">
        <v>45953</v>
      </c>
      <c r="M6211" s="116"/>
      <c r="N6211" s="197">
        <v>45953</v>
      </c>
      <c r="O6211" s="388">
        <f t="shared" si="292"/>
        <v>26500</v>
      </c>
      <c r="P6211" s="339">
        <f t="shared" si="293"/>
        <v>0</v>
      </c>
    </row>
    <row r="6212" spans="1:16" hidden="1" x14ac:dyDescent="0.25">
      <c r="A6212" s="116">
        <v>145855</v>
      </c>
      <c r="B6212" s="116">
        <v>1</v>
      </c>
      <c r="C6212" s="116">
        <v>1019103740</v>
      </c>
      <c r="D6212" s="116" t="s">
        <v>11165</v>
      </c>
      <c r="E6212" s="339">
        <v>3578</v>
      </c>
      <c r="F6212" s="194">
        <v>8</v>
      </c>
      <c r="G6212" s="194">
        <v>8</v>
      </c>
      <c r="H6212" s="194" t="s">
        <v>10119</v>
      </c>
      <c r="I6212" s="194">
        <f t="shared" si="291"/>
        <v>0</v>
      </c>
      <c r="J6212" s="116" t="s">
        <v>10120</v>
      </c>
      <c r="K6212" s="116" t="s">
        <v>16797</v>
      </c>
      <c r="L6212" s="197">
        <v>45953</v>
      </c>
      <c r="M6212" s="116"/>
      <c r="N6212" s="197">
        <v>45953</v>
      </c>
      <c r="O6212" s="388">
        <f t="shared" si="292"/>
        <v>447.25</v>
      </c>
      <c r="P6212" s="339">
        <f t="shared" si="293"/>
        <v>0</v>
      </c>
    </row>
    <row r="6213" spans="1:16" hidden="1" x14ac:dyDescent="0.25">
      <c r="A6213" s="116">
        <v>145960</v>
      </c>
      <c r="B6213" s="116">
        <v>3</v>
      </c>
      <c r="C6213" s="116">
        <v>1011100110</v>
      </c>
      <c r="D6213" s="116" t="s">
        <v>10354</v>
      </c>
      <c r="E6213" s="339">
        <v>17400</v>
      </c>
      <c r="F6213" s="194">
        <v>5</v>
      </c>
      <c r="G6213" s="194">
        <v>5</v>
      </c>
      <c r="H6213" s="194" t="s">
        <v>10119</v>
      </c>
      <c r="I6213" s="194">
        <f t="shared" si="291"/>
        <v>0</v>
      </c>
      <c r="J6213" s="116" t="s">
        <v>10126</v>
      </c>
      <c r="K6213" s="116" t="s">
        <v>10853</v>
      </c>
      <c r="L6213" s="197">
        <v>45950</v>
      </c>
      <c r="M6213" s="116"/>
      <c r="N6213" s="197">
        <v>45952</v>
      </c>
      <c r="O6213" s="388">
        <f t="shared" si="292"/>
        <v>3480</v>
      </c>
      <c r="P6213" s="339">
        <f t="shared" si="293"/>
        <v>0</v>
      </c>
    </row>
    <row r="6214" spans="1:16" hidden="1" x14ac:dyDescent="0.25">
      <c r="A6214" s="116">
        <v>145960</v>
      </c>
      <c r="B6214" s="116">
        <v>2</v>
      </c>
      <c r="C6214" s="116">
        <v>1011100430</v>
      </c>
      <c r="D6214" s="116" t="s">
        <v>17451</v>
      </c>
      <c r="E6214" s="339">
        <v>7150</v>
      </c>
      <c r="F6214" s="194">
        <v>1</v>
      </c>
      <c r="G6214" s="194">
        <v>1</v>
      </c>
      <c r="H6214" s="194" t="s">
        <v>10119</v>
      </c>
      <c r="I6214" s="194">
        <f t="shared" si="291"/>
        <v>0</v>
      </c>
      <c r="J6214" s="116" t="s">
        <v>10126</v>
      </c>
      <c r="K6214" s="116" t="s">
        <v>10853</v>
      </c>
      <c r="L6214" s="197">
        <v>45950</v>
      </c>
      <c r="M6214" s="116"/>
      <c r="N6214" s="197">
        <v>45952</v>
      </c>
      <c r="O6214" s="388">
        <f t="shared" si="292"/>
        <v>7150</v>
      </c>
      <c r="P6214" s="339">
        <f t="shared" si="293"/>
        <v>0</v>
      </c>
    </row>
    <row r="6215" spans="1:16" hidden="1" x14ac:dyDescent="0.25">
      <c r="A6215" s="116">
        <v>145960</v>
      </c>
      <c r="B6215" s="116">
        <v>1</v>
      </c>
      <c r="C6215" s="116">
        <v>1011100940</v>
      </c>
      <c r="D6215" s="116" t="s">
        <v>10652</v>
      </c>
      <c r="E6215" s="339">
        <v>86000</v>
      </c>
      <c r="F6215" s="194">
        <v>4</v>
      </c>
      <c r="G6215" s="194">
        <v>4</v>
      </c>
      <c r="H6215" s="194" t="s">
        <v>10119</v>
      </c>
      <c r="I6215" s="194">
        <f t="shared" si="291"/>
        <v>0</v>
      </c>
      <c r="J6215" s="116" t="s">
        <v>10126</v>
      </c>
      <c r="K6215" s="116" t="s">
        <v>10853</v>
      </c>
      <c r="L6215" s="197">
        <v>45950</v>
      </c>
      <c r="M6215" s="116"/>
      <c r="N6215" s="197">
        <v>45952</v>
      </c>
      <c r="O6215" s="388">
        <f t="shared" si="292"/>
        <v>21500</v>
      </c>
      <c r="P6215" s="339">
        <f t="shared" si="293"/>
        <v>0</v>
      </c>
    </row>
    <row r="6216" spans="1:16" hidden="1" x14ac:dyDescent="0.25">
      <c r="A6216" s="116">
        <v>145961</v>
      </c>
      <c r="B6216" s="116">
        <v>2</v>
      </c>
      <c r="C6216" s="116">
        <v>1011100110</v>
      </c>
      <c r="D6216" s="116" t="s">
        <v>10354</v>
      </c>
      <c r="E6216" s="339">
        <v>34800</v>
      </c>
      <c r="F6216" s="194">
        <v>10</v>
      </c>
      <c r="G6216" s="194">
        <v>10</v>
      </c>
      <c r="H6216" s="194" t="s">
        <v>10119</v>
      </c>
      <c r="I6216" s="194">
        <f t="shared" si="291"/>
        <v>0</v>
      </c>
      <c r="J6216" s="116" t="s">
        <v>10126</v>
      </c>
      <c r="K6216" s="116" t="s">
        <v>11044</v>
      </c>
      <c r="L6216" s="197">
        <v>45950</v>
      </c>
      <c r="M6216" s="116"/>
      <c r="N6216" s="197">
        <v>45952</v>
      </c>
      <c r="O6216" s="388">
        <f t="shared" si="292"/>
        <v>3480</v>
      </c>
      <c r="P6216" s="339">
        <f t="shared" si="293"/>
        <v>0</v>
      </c>
    </row>
    <row r="6217" spans="1:16" hidden="1" x14ac:dyDescent="0.25">
      <c r="A6217" s="116">
        <v>145961</v>
      </c>
      <c r="B6217" s="116">
        <v>1</v>
      </c>
      <c r="C6217" s="116">
        <v>1011100430</v>
      </c>
      <c r="D6217" s="116" t="s">
        <v>17451</v>
      </c>
      <c r="E6217" s="339">
        <v>57200</v>
      </c>
      <c r="F6217" s="194">
        <v>8</v>
      </c>
      <c r="G6217" s="194">
        <v>8</v>
      </c>
      <c r="H6217" s="194" t="s">
        <v>10119</v>
      </c>
      <c r="I6217" s="194">
        <f t="shared" si="291"/>
        <v>0</v>
      </c>
      <c r="J6217" s="116" t="s">
        <v>10126</v>
      </c>
      <c r="K6217" s="116" t="s">
        <v>11044</v>
      </c>
      <c r="L6217" s="197">
        <v>45950</v>
      </c>
      <c r="M6217" s="116"/>
      <c r="N6217" s="197">
        <v>45952</v>
      </c>
      <c r="O6217" s="388">
        <f t="shared" si="292"/>
        <v>7150</v>
      </c>
      <c r="P6217" s="339">
        <f t="shared" si="293"/>
        <v>0</v>
      </c>
    </row>
    <row r="6218" spans="1:16" hidden="1" x14ac:dyDescent="0.25">
      <c r="A6218" s="116">
        <v>145962</v>
      </c>
      <c r="B6218" s="116">
        <v>1</v>
      </c>
      <c r="C6218" s="116">
        <v>1022102620</v>
      </c>
      <c r="D6218" s="116" t="s">
        <v>16164</v>
      </c>
      <c r="E6218" s="339">
        <v>7710.12</v>
      </c>
      <c r="F6218" s="194">
        <v>12</v>
      </c>
      <c r="G6218" s="194">
        <v>12</v>
      </c>
      <c r="H6218" s="194" t="s">
        <v>10119</v>
      </c>
      <c r="I6218" s="194">
        <f t="shared" si="291"/>
        <v>0</v>
      </c>
      <c r="J6218" s="116" t="s">
        <v>10126</v>
      </c>
      <c r="K6218" s="116" t="s">
        <v>10390</v>
      </c>
      <c r="L6218" s="197">
        <v>45950</v>
      </c>
      <c r="M6218" s="116"/>
      <c r="N6218" s="197">
        <v>45952</v>
      </c>
      <c r="O6218" s="388">
        <f t="shared" si="292"/>
        <v>642.51</v>
      </c>
      <c r="P6218" s="339">
        <f t="shared" si="293"/>
        <v>0</v>
      </c>
    </row>
    <row r="6219" spans="1:16" hidden="1" x14ac:dyDescent="0.25">
      <c r="A6219" s="116">
        <v>145962</v>
      </c>
      <c r="B6219" s="116">
        <v>2</v>
      </c>
      <c r="C6219" s="116">
        <v>1239100060</v>
      </c>
      <c r="D6219" s="116" t="s">
        <v>16192</v>
      </c>
      <c r="E6219" s="339">
        <v>7702.56</v>
      </c>
      <c r="F6219" s="194">
        <v>12</v>
      </c>
      <c r="G6219" s="194">
        <v>12</v>
      </c>
      <c r="H6219" s="194" t="s">
        <v>10119</v>
      </c>
      <c r="I6219" s="194">
        <f t="shared" si="291"/>
        <v>0</v>
      </c>
      <c r="J6219" s="116" t="s">
        <v>10126</v>
      </c>
      <c r="K6219" s="116" t="s">
        <v>10390</v>
      </c>
      <c r="L6219" s="197">
        <v>45950</v>
      </c>
      <c r="M6219" s="116"/>
      <c r="N6219" s="197">
        <v>45952</v>
      </c>
      <c r="O6219" s="388">
        <f t="shared" si="292"/>
        <v>641.88</v>
      </c>
      <c r="P6219" s="339">
        <f t="shared" si="293"/>
        <v>0</v>
      </c>
    </row>
    <row r="6220" spans="1:16" hidden="1" x14ac:dyDescent="0.25">
      <c r="A6220" s="116">
        <v>145969</v>
      </c>
      <c r="B6220" s="116">
        <v>1</v>
      </c>
      <c r="C6220" s="116">
        <v>1510103470</v>
      </c>
      <c r="D6220" s="116" t="s">
        <v>16775</v>
      </c>
      <c r="E6220" s="339">
        <v>0</v>
      </c>
      <c r="F6220" s="194">
        <v>1</v>
      </c>
      <c r="G6220" s="194">
        <v>1</v>
      </c>
      <c r="H6220" s="194" t="s">
        <v>10119</v>
      </c>
      <c r="I6220" s="194">
        <f t="shared" si="291"/>
        <v>0</v>
      </c>
      <c r="J6220" s="116" t="s">
        <v>10389</v>
      </c>
      <c r="K6220" s="116" t="s">
        <v>15310</v>
      </c>
      <c r="L6220" s="197">
        <v>45950</v>
      </c>
      <c r="M6220" s="116" t="s">
        <v>16780</v>
      </c>
      <c r="N6220" s="197">
        <v>45952</v>
      </c>
      <c r="O6220" s="388">
        <f t="shared" si="292"/>
        <v>0</v>
      </c>
      <c r="P6220" s="339">
        <f t="shared" si="293"/>
        <v>0</v>
      </c>
    </row>
    <row r="6221" spans="1:16" hidden="1" x14ac:dyDescent="0.25">
      <c r="A6221" s="116">
        <v>145975</v>
      </c>
      <c r="B6221" s="116">
        <v>6</v>
      </c>
      <c r="C6221" s="116">
        <v>1018100680</v>
      </c>
      <c r="D6221" s="116" t="s">
        <v>12168</v>
      </c>
      <c r="E6221" s="339">
        <v>697600</v>
      </c>
      <c r="F6221" s="194">
        <v>32</v>
      </c>
      <c r="G6221" s="194">
        <v>32</v>
      </c>
      <c r="H6221" s="194" t="s">
        <v>10119</v>
      </c>
      <c r="I6221" s="194">
        <f t="shared" si="291"/>
        <v>0</v>
      </c>
      <c r="J6221" s="116" t="s">
        <v>10120</v>
      </c>
      <c r="K6221" s="116" t="s">
        <v>16733</v>
      </c>
      <c r="L6221" s="197">
        <v>45951</v>
      </c>
      <c r="M6221" s="116"/>
      <c r="N6221" s="197">
        <v>45951</v>
      </c>
      <c r="O6221" s="388">
        <f t="shared" si="292"/>
        <v>21800</v>
      </c>
      <c r="P6221" s="339">
        <f t="shared" si="293"/>
        <v>0</v>
      </c>
    </row>
    <row r="6222" spans="1:16" hidden="1" x14ac:dyDescent="0.25">
      <c r="A6222" s="116">
        <v>145975</v>
      </c>
      <c r="B6222" s="116">
        <v>2</v>
      </c>
      <c r="C6222" s="116">
        <v>1510101900</v>
      </c>
      <c r="D6222" s="116" t="s">
        <v>15992</v>
      </c>
      <c r="E6222" s="339">
        <v>51524</v>
      </c>
      <c r="F6222" s="194">
        <v>1</v>
      </c>
      <c r="G6222" s="194">
        <v>1</v>
      </c>
      <c r="H6222" s="194" t="s">
        <v>10119</v>
      </c>
      <c r="I6222" s="194">
        <f t="shared" si="291"/>
        <v>0</v>
      </c>
      <c r="J6222" s="116" t="s">
        <v>10120</v>
      </c>
      <c r="K6222" s="116" t="s">
        <v>16733</v>
      </c>
      <c r="L6222" s="197">
        <v>45951</v>
      </c>
      <c r="M6222" s="116"/>
      <c r="N6222" s="197">
        <v>45951</v>
      </c>
      <c r="O6222" s="388">
        <f t="shared" si="292"/>
        <v>51524</v>
      </c>
      <c r="P6222" s="339">
        <f t="shared" si="293"/>
        <v>0</v>
      </c>
    </row>
    <row r="6223" spans="1:16" hidden="1" x14ac:dyDescent="0.25">
      <c r="A6223" s="116">
        <v>145975</v>
      </c>
      <c r="B6223" s="116">
        <v>4</v>
      </c>
      <c r="C6223" s="116">
        <v>1510103050</v>
      </c>
      <c r="D6223" s="116" t="s">
        <v>16771</v>
      </c>
      <c r="E6223" s="339">
        <v>3000</v>
      </c>
      <c r="F6223" s="194">
        <v>1</v>
      </c>
      <c r="G6223" s="194">
        <v>1</v>
      </c>
      <c r="H6223" s="194" t="s">
        <v>10119</v>
      </c>
      <c r="I6223" s="194">
        <f t="shared" si="291"/>
        <v>0</v>
      </c>
      <c r="J6223" s="116" t="s">
        <v>10120</v>
      </c>
      <c r="K6223" s="116" t="s">
        <v>16733</v>
      </c>
      <c r="L6223" s="197">
        <v>45951</v>
      </c>
      <c r="M6223" s="116"/>
      <c r="N6223" s="197">
        <v>45951</v>
      </c>
      <c r="O6223" s="388">
        <f t="shared" si="292"/>
        <v>3000</v>
      </c>
      <c r="P6223" s="339">
        <f t="shared" si="293"/>
        <v>0</v>
      </c>
    </row>
    <row r="6224" spans="1:16" hidden="1" x14ac:dyDescent="0.25">
      <c r="A6224" s="116">
        <v>145975</v>
      </c>
      <c r="B6224" s="116">
        <v>1</v>
      </c>
      <c r="C6224" s="116">
        <v>1510103820</v>
      </c>
      <c r="D6224" s="116" t="s">
        <v>11279</v>
      </c>
      <c r="E6224" s="339">
        <v>169680</v>
      </c>
      <c r="F6224" s="194">
        <v>1</v>
      </c>
      <c r="G6224" s="194">
        <v>1</v>
      </c>
      <c r="H6224" s="194" t="s">
        <v>10119</v>
      </c>
      <c r="I6224" s="194">
        <f t="shared" si="291"/>
        <v>0</v>
      </c>
      <c r="J6224" s="116" t="s">
        <v>10120</v>
      </c>
      <c r="K6224" s="116" t="s">
        <v>16733</v>
      </c>
      <c r="L6224" s="197">
        <v>45951</v>
      </c>
      <c r="M6224" s="116"/>
      <c r="N6224" s="197">
        <v>45951</v>
      </c>
      <c r="O6224" s="388">
        <f t="shared" si="292"/>
        <v>169680</v>
      </c>
      <c r="P6224" s="339">
        <f t="shared" si="293"/>
        <v>0</v>
      </c>
    </row>
    <row r="6225" spans="1:16" hidden="1" x14ac:dyDescent="0.25">
      <c r="A6225" s="116">
        <v>145975</v>
      </c>
      <c r="B6225" s="116">
        <v>7</v>
      </c>
      <c r="C6225" s="116">
        <v>1518100090</v>
      </c>
      <c r="D6225" s="116" t="s">
        <v>12167</v>
      </c>
      <c r="E6225" s="339">
        <v>410880</v>
      </c>
      <c r="F6225" s="194">
        <v>1</v>
      </c>
      <c r="G6225" s="194">
        <v>1</v>
      </c>
      <c r="H6225" s="194" t="s">
        <v>10119</v>
      </c>
      <c r="I6225" s="194">
        <f t="shared" si="291"/>
        <v>0</v>
      </c>
      <c r="J6225" s="116" t="s">
        <v>10120</v>
      </c>
      <c r="K6225" s="116" t="s">
        <v>16733</v>
      </c>
      <c r="L6225" s="197">
        <v>45951</v>
      </c>
      <c r="M6225" s="116"/>
      <c r="N6225" s="197">
        <v>45951</v>
      </c>
      <c r="O6225" s="388">
        <f t="shared" si="292"/>
        <v>410880</v>
      </c>
      <c r="P6225" s="339">
        <f t="shared" si="293"/>
        <v>0</v>
      </c>
    </row>
    <row r="6226" spans="1:16" hidden="1" x14ac:dyDescent="0.25">
      <c r="A6226" s="116">
        <v>145975</v>
      </c>
      <c r="B6226" s="116">
        <v>5</v>
      </c>
      <c r="C6226" s="116">
        <v>1546101690</v>
      </c>
      <c r="D6226" s="116" t="s">
        <v>17882</v>
      </c>
      <c r="E6226" s="339">
        <v>5440.2</v>
      </c>
      <c r="F6226" s="194">
        <v>10</v>
      </c>
      <c r="G6226" s="194">
        <v>10</v>
      </c>
      <c r="H6226" s="194" t="s">
        <v>10119</v>
      </c>
      <c r="I6226" s="194">
        <f t="shared" si="291"/>
        <v>0</v>
      </c>
      <c r="J6226" s="116" t="s">
        <v>10120</v>
      </c>
      <c r="K6226" s="116" t="s">
        <v>16733</v>
      </c>
      <c r="L6226" s="197">
        <v>45951</v>
      </c>
      <c r="M6226" s="116"/>
      <c r="N6226" s="197">
        <v>45951</v>
      </c>
      <c r="O6226" s="388">
        <f t="shared" si="292"/>
        <v>544.02</v>
      </c>
      <c r="P6226" s="339">
        <f t="shared" si="293"/>
        <v>0</v>
      </c>
    </row>
    <row r="6227" spans="1:16" hidden="1" x14ac:dyDescent="0.25">
      <c r="A6227" s="116">
        <v>145975</v>
      </c>
      <c r="B6227" s="116">
        <v>3</v>
      </c>
      <c r="C6227" s="116">
        <v>1810102100</v>
      </c>
      <c r="D6227" s="116" t="s">
        <v>9917</v>
      </c>
      <c r="E6227" s="339">
        <v>3890</v>
      </c>
      <c r="F6227" s="194">
        <v>1</v>
      </c>
      <c r="G6227" s="194">
        <v>1</v>
      </c>
      <c r="H6227" s="194" t="s">
        <v>10119</v>
      </c>
      <c r="I6227" s="194">
        <f t="shared" si="291"/>
        <v>0</v>
      </c>
      <c r="J6227" s="116" t="s">
        <v>10120</v>
      </c>
      <c r="K6227" s="116" t="s">
        <v>16733</v>
      </c>
      <c r="L6227" s="197">
        <v>45951</v>
      </c>
      <c r="M6227" s="116"/>
      <c r="N6227" s="197">
        <v>45951</v>
      </c>
      <c r="O6227" s="388">
        <f t="shared" si="292"/>
        <v>3890</v>
      </c>
      <c r="P6227" s="339">
        <f t="shared" si="293"/>
        <v>0</v>
      </c>
    </row>
    <row r="6228" spans="1:16" hidden="1" x14ac:dyDescent="0.25">
      <c r="A6228" s="116">
        <v>145976</v>
      </c>
      <c r="B6228" s="116">
        <v>1</v>
      </c>
      <c r="C6228" s="116">
        <v>1023100140</v>
      </c>
      <c r="D6228" s="116" t="s">
        <v>11171</v>
      </c>
      <c r="E6228" s="339">
        <v>110340</v>
      </c>
      <c r="F6228" s="194">
        <v>6</v>
      </c>
      <c r="G6228" s="194">
        <v>6</v>
      </c>
      <c r="H6228" s="194" t="s">
        <v>10119</v>
      </c>
      <c r="I6228" s="194">
        <f t="shared" si="291"/>
        <v>0</v>
      </c>
      <c r="J6228" s="116" t="s">
        <v>10126</v>
      </c>
      <c r="K6228" s="116" t="s">
        <v>15365</v>
      </c>
      <c r="L6228" s="197">
        <v>45950</v>
      </c>
      <c r="M6228" s="116"/>
      <c r="N6228" s="197">
        <v>45952</v>
      </c>
      <c r="O6228" s="388">
        <f t="shared" si="292"/>
        <v>18390</v>
      </c>
      <c r="P6228" s="339">
        <f t="shared" si="293"/>
        <v>0</v>
      </c>
    </row>
    <row r="6229" spans="1:16" hidden="1" x14ac:dyDescent="0.25">
      <c r="A6229" s="116">
        <v>145976</v>
      </c>
      <c r="B6229" s="116">
        <v>2</v>
      </c>
      <c r="C6229" s="116">
        <v>1219100370</v>
      </c>
      <c r="D6229" s="116" t="s">
        <v>17540</v>
      </c>
      <c r="E6229" s="339">
        <v>10869</v>
      </c>
      <c r="F6229" s="194">
        <v>3</v>
      </c>
      <c r="G6229" s="194">
        <v>3</v>
      </c>
      <c r="H6229" s="194" t="s">
        <v>10119</v>
      </c>
      <c r="I6229" s="194">
        <f t="shared" si="291"/>
        <v>0</v>
      </c>
      <c r="J6229" s="116" t="s">
        <v>10126</v>
      </c>
      <c r="K6229" s="116" t="s">
        <v>15365</v>
      </c>
      <c r="L6229" s="197">
        <v>45950</v>
      </c>
      <c r="M6229" s="116"/>
      <c r="N6229" s="197">
        <v>45993</v>
      </c>
      <c r="O6229" s="388">
        <f t="shared" si="292"/>
        <v>3623</v>
      </c>
      <c r="P6229" s="339">
        <f t="shared" si="293"/>
        <v>0</v>
      </c>
    </row>
    <row r="6230" spans="1:16" hidden="1" x14ac:dyDescent="0.25">
      <c r="A6230" s="116">
        <v>145979</v>
      </c>
      <c r="B6230" s="116">
        <v>3</v>
      </c>
      <c r="C6230" s="116">
        <v>1519101580</v>
      </c>
      <c r="D6230" s="116" t="s">
        <v>9676</v>
      </c>
      <c r="E6230" s="339">
        <v>178838</v>
      </c>
      <c r="F6230" s="194">
        <v>1</v>
      </c>
      <c r="G6230" s="194">
        <v>1</v>
      </c>
      <c r="H6230" s="194" t="s">
        <v>10119</v>
      </c>
      <c r="I6230" s="194">
        <f t="shared" si="291"/>
        <v>0</v>
      </c>
      <c r="J6230" s="116" t="s">
        <v>10120</v>
      </c>
      <c r="K6230" s="116" t="s">
        <v>15498</v>
      </c>
      <c r="L6230" s="197">
        <v>45951</v>
      </c>
      <c r="M6230" s="116"/>
      <c r="N6230" s="197">
        <v>45952</v>
      </c>
      <c r="O6230" s="388">
        <f t="shared" si="292"/>
        <v>178838</v>
      </c>
      <c r="P6230" s="339">
        <f t="shared" si="293"/>
        <v>0</v>
      </c>
    </row>
    <row r="6231" spans="1:16" hidden="1" x14ac:dyDescent="0.25">
      <c r="A6231" s="116">
        <v>145979</v>
      </c>
      <c r="B6231" s="116">
        <v>2</v>
      </c>
      <c r="C6231" s="116">
        <v>1519101590</v>
      </c>
      <c r="D6231" s="116" t="s">
        <v>10480</v>
      </c>
      <c r="E6231" s="339">
        <v>652003</v>
      </c>
      <c r="F6231" s="194">
        <v>1</v>
      </c>
      <c r="G6231" s="194">
        <v>1</v>
      </c>
      <c r="H6231" s="194" t="s">
        <v>10119</v>
      </c>
      <c r="I6231" s="194">
        <f t="shared" si="291"/>
        <v>0</v>
      </c>
      <c r="J6231" s="116" t="s">
        <v>10120</v>
      </c>
      <c r="K6231" s="116" t="s">
        <v>15498</v>
      </c>
      <c r="L6231" s="197">
        <v>45951</v>
      </c>
      <c r="M6231" s="116"/>
      <c r="N6231" s="197">
        <v>45952</v>
      </c>
      <c r="O6231" s="388">
        <f t="shared" si="292"/>
        <v>652003</v>
      </c>
      <c r="P6231" s="339">
        <f t="shared" si="293"/>
        <v>0</v>
      </c>
    </row>
    <row r="6232" spans="1:16" hidden="1" x14ac:dyDescent="0.25">
      <c r="A6232" s="116">
        <v>145979</v>
      </c>
      <c r="B6232" s="116">
        <v>1</v>
      </c>
      <c r="C6232" s="116">
        <v>1519106610</v>
      </c>
      <c r="D6232" s="116" t="s">
        <v>10478</v>
      </c>
      <c r="E6232" s="339">
        <v>3861395</v>
      </c>
      <c r="F6232" s="194">
        <v>1</v>
      </c>
      <c r="G6232" s="194">
        <v>1</v>
      </c>
      <c r="H6232" s="194" t="s">
        <v>10119</v>
      </c>
      <c r="I6232" s="194">
        <f t="shared" si="291"/>
        <v>0</v>
      </c>
      <c r="J6232" s="116" t="s">
        <v>10120</v>
      </c>
      <c r="K6232" s="116" t="s">
        <v>15498</v>
      </c>
      <c r="L6232" s="197">
        <v>45951</v>
      </c>
      <c r="M6232" s="116"/>
      <c r="N6232" s="197">
        <v>45952</v>
      </c>
      <c r="O6232" s="388">
        <f t="shared" si="292"/>
        <v>3861395</v>
      </c>
      <c r="P6232" s="339">
        <f t="shared" si="293"/>
        <v>0</v>
      </c>
    </row>
    <row r="6233" spans="1:16" hidden="1" x14ac:dyDescent="0.25">
      <c r="A6233" s="116">
        <v>145982</v>
      </c>
      <c r="B6233" s="116">
        <v>1</v>
      </c>
      <c r="C6233" s="116">
        <v>1810102190</v>
      </c>
      <c r="D6233" s="116" t="s">
        <v>11368</v>
      </c>
      <c r="E6233" s="339">
        <v>232674</v>
      </c>
      <c r="F6233" s="194">
        <v>1</v>
      </c>
      <c r="G6233" s="194">
        <v>1</v>
      </c>
      <c r="H6233" s="194" t="s">
        <v>10119</v>
      </c>
      <c r="I6233" s="194">
        <f t="shared" si="291"/>
        <v>0</v>
      </c>
      <c r="J6233" s="116" t="s">
        <v>10120</v>
      </c>
      <c r="K6233" s="116" t="s">
        <v>16733</v>
      </c>
      <c r="L6233" s="197">
        <v>45951</v>
      </c>
      <c r="M6233" s="116"/>
      <c r="N6233" s="197">
        <v>45951</v>
      </c>
      <c r="O6233" s="388">
        <f t="shared" si="292"/>
        <v>232674</v>
      </c>
      <c r="P6233" s="339">
        <f t="shared" si="293"/>
        <v>0</v>
      </c>
    </row>
    <row r="6234" spans="1:16" hidden="1" x14ac:dyDescent="0.25">
      <c r="A6234" s="116">
        <v>146041</v>
      </c>
      <c r="B6234" s="116">
        <v>1</v>
      </c>
      <c r="C6234" s="116">
        <v>1113102730</v>
      </c>
      <c r="D6234" s="116" t="s">
        <v>16779</v>
      </c>
      <c r="E6234" s="339">
        <v>1584600</v>
      </c>
      <c r="F6234" s="194">
        <v>1</v>
      </c>
      <c r="G6234" s="194">
        <v>1</v>
      </c>
      <c r="H6234" s="194" t="s">
        <v>10119</v>
      </c>
      <c r="I6234" s="194">
        <f t="shared" si="291"/>
        <v>0</v>
      </c>
      <c r="J6234" s="116" t="s">
        <v>10126</v>
      </c>
      <c r="K6234" s="116" t="s">
        <v>15534</v>
      </c>
      <c r="L6234" s="197">
        <v>45952</v>
      </c>
      <c r="M6234" s="116"/>
      <c r="N6234" s="197">
        <v>45952</v>
      </c>
      <c r="O6234" s="388">
        <f t="shared" si="292"/>
        <v>1584600</v>
      </c>
      <c r="P6234" s="339">
        <f t="shared" si="293"/>
        <v>0</v>
      </c>
    </row>
    <row r="6235" spans="1:16" hidden="1" x14ac:dyDescent="0.25">
      <c r="A6235" s="116">
        <v>146041</v>
      </c>
      <c r="B6235" s="116">
        <v>2</v>
      </c>
      <c r="C6235" s="116">
        <v>1113102740</v>
      </c>
      <c r="D6235" s="116" t="s">
        <v>16778</v>
      </c>
      <c r="E6235" s="339">
        <v>129940</v>
      </c>
      <c r="F6235" s="194">
        <v>4</v>
      </c>
      <c r="G6235" s="194">
        <v>4</v>
      </c>
      <c r="H6235" s="194" t="s">
        <v>10119</v>
      </c>
      <c r="I6235" s="194">
        <f t="shared" si="291"/>
        <v>0</v>
      </c>
      <c r="J6235" s="116" t="s">
        <v>10126</v>
      </c>
      <c r="K6235" s="116" t="s">
        <v>15534</v>
      </c>
      <c r="L6235" s="197">
        <v>45952</v>
      </c>
      <c r="M6235" s="116"/>
      <c r="N6235" s="197">
        <v>45952</v>
      </c>
      <c r="O6235" s="388">
        <f t="shared" si="292"/>
        <v>32485</v>
      </c>
      <c r="P6235" s="339">
        <f t="shared" si="293"/>
        <v>0</v>
      </c>
    </row>
    <row r="6236" spans="1:16" hidden="1" x14ac:dyDescent="0.25">
      <c r="A6236" s="116">
        <v>146104</v>
      </c>
      <c r="B6236" s="116">
        <v>1</v>
      </c>
      <c r="C6236" s="116">
        <v>1110101800</v>
      </c>
      <c r="D6236" s="116" t="s">
        <v>16165</v>
      </c>
      <c r="E6236" s="339">
        <v>2712192</v>
      </c>
      <c r="F6236" s="194">
        <v>1</v>
      </c>
      <c r="G6236" s="194">
        <v>1</v>
      </c>
      <c r="H6236" s="194" t="s">
        <v>10119</v>
      </c>
      <c r="I6236" s="194">
        <f t="shared" si="291"/>
        <v>0</v>
      </c>
      <c r="J6236" s="116" t="s">
        <v>10126</v>
      </c>
      <c r="K6236" s="116" t="s">
        <v>15365</v>
      </c>
      <c r="L6236" s="197">
        <v>45952</v>
      </c>
      <c r="M6236" s="116" t="s">
        <v>16781</v>
      </c>
      <c r="N6236" s="197">
        <v>46380</v>
      </c>
      <c r="O6236" s="388">
        <f t="shared" si="292"/>
        <v>2712192</v>
      </c>
      <c r="P6236" s="339">
        <f t="shared" si="293"/>
        <v>0</v>
      </c>
    </row>
    <row r="6237" spans="1:16" hidden="1" x14ac:dyDescent="0.25">
      <c r="A6237" s="116">
        <v>146104</v>
      </c>
      <c r="B6237" s="116">
        <v>5</v>
      </c>
      <c r="C6237" s="116">
        <v>1010102030</v>
      </c>
      <c r="D6237" s="116" t="s">
        <v>15130</v>
      </c>
      <c r="E6237" s="339">
        <v>65061.5</v>
      </c>
      <c r="F6237" s="194">
        <v>50</v>
      </c>
      <c r="G6237" s="194">
        <v>50</v>
      </c>
      <c r="H6237" s="194" t="s">
        <v>10119</v>
      </c>
      <c r="I6237" s="194">
        <f t="shared" si="291"/>
        <v>0</v>
      </c>
      <c r="J6237" s="116" t="s">
        <v>10126</v>
      </c>
      <c r="K6237" s="116" t="s">
        <v>15365</v>
      </c>
      <c r="L6237" s="197">
        <v>45952</v>
      </c>
      <c r="M6237" s="116"/>
      <c r="N6237" s="197">
        <v>45952</v>
      </c>
      <c r="O6237" s="388">
        <f t="shared" si="292"/>
        <v>1301.23</v>
      </c>
      <c r="P6237" s="339">
        <f t="shared" si="293"/>
        <v>0</v>
      </c>
    </row>
    <row r="6238" spans="1:16" hidden="1" x14ac:dyDescent="0.25">
      <c r="A6238" s="116">
        <v>146104</v>
      </c>
      <c r="B6238" s="116">
        <v>2</v>
      </c>
      <c r="C6238" s="116">
        <v>1511102130</v>
      </c>
      <c r="D6238" s="116" t="s">
        <v>10484</v>
      </c>
      <c r="E6238" s="339">
        <v>20351.400000000001</v>
      </c>
      <c r="F6238" s="194">
        <v>20</v>
      </c>
      <c r="G6238" s="194">
        <v>20</v>
      </c>
      <c r="H6238" s="194" t="s">
        <v>10119</v>
      </c>
      <c r="I6238" s="194">
        <f t="shared" si="291"/>
        <v>0</v>
      </c>
      <c r="J6238" s="116" t="s">
        <v>10126</v>
      </c>
      <c r="K6238" s="116" t="s">
        <v>15365</v>
      </c>
      <c r="L6238" s="197">
        <v>45952</v>
      </c>
      <c r="M6238" s="116"/>
      <c r="N6238" s="197">
        <v>45952</v>
      </c>
      <c r="O6238" s="388">
        <f t="shared" si="292"/>
        <v>1017.57</v>
      </c>
      <c r="P6238" s="339">
        <f t="shared" si="293"/>
        <v>0</v>
      </c>
    </row>
    <row r="6239" spans="1:16" hidden="1" x14ac:dyDescent="0.25">
      <c r="A6239" s="116">
        <v>146104</v>
      </c>
      <c r="B6239" s="116">
        <v>3</v>
      </c>
      <c r="C6239" s="116">
        <v>1521100650</v>
      </c>
      <c r="D6239" s="116" t="s">
        <v>17537</v>
      </c>
      <c r="E6239" s="339">
        <v>2400.6</v>
      </c>
      <c r="F6239" s="194">
        <v>20</v>
      </c>
      <c r="G6239" s="194">
        <v>20</v>
      </c>
      <c r="H6239" s="194" t="s">
        <v>10119</v>
      </c>
      <c r="I6239" s="194">
        <f t="shared" si="291"/>
        <v>0</v>
      </c>
      <c r="J6239" s="116" t="s">
        <v>10126</v>
      </c>
      <c r="K6239" s="116" t="s">
        <v>15365</v>
      </c>
      <c r="L6239" s="197">
        <v>45952</v>
      </c>
      <c r="M6239" s="116"/>
      <c r="N6239" s="197">
        <v>45952</v>
      </c>
      <c r="O6239" s="388">
        <f t="shared" si="292"/>
        <v>120.03</v>
      </c>
      <c r="P6239" s="339">
        <f t="shared" si="293"/>
        <v>0</v>
      </c>
    </row>
    <row r="6240" spans="1:16" hidden="1" x14ac:dyDescent="0.25">
      <c r="A6240" s="116">
        <v>146104</v>
      </c>
      <c r="B6240" s="116">
        <v>4</v>
      </c>
      <c r="C6240" s="116">
        <v>1810105190</v>
      </c>
      <c r="D6240" s="116" t="s">
        <v>10568</v>
      </c>
      <c r="E6240" s="339">
        <v>19017.599999999999</v>
      </c>
      <c r="F6240" s="194">
        <v>20</v>
      </c>
      <c r="G6240" s="194">
        <v>20</v>
      </c>
      <c r="H6240" s="194" t="s">
        <v>10119</v>
      </c>
      <c r="I6240" s="194">
        <f t="shared" si="291"/>
        <v>0</v>
      </c>
      <c r="J6240" s="116" t="s">
        <v>10126</v>
      </c>
      <c r="K6240" s="116" t="s">
        <v>15365</v>
      </c>
      <c r="L6240" s="197">
        <v>45952</v>
      </c>
      <c r="M6240" s="116"/>
      <c r="N6240" s="197">
        <v>45952</v>
      </c>
      <c r="O6240" s="388">
        <f t="shared" si="292"/>
        <v>950.87999999999988</v>
      </c>
      <c r="P6240" s="339">
        <f t="shared" si="293"/>
        <v>0</v>
      </c>
    </row>
    <row r="6241" spans="1:16" x14ac:dyDescent="0.25">
      <c r="A6241" s="116">
        <v>146122</v>
      </c>
      <c r="B6241" s="116">
        <v>2</v>
      </c>
      <c r="C6241" s="116">
        <v>1550100300</v>
      </c>
      <c r="D6241" s="116" t="s">
        <v>11357</v>
      </c>
      <c r="E6241" s="339">
        <v>1017312</v>
      </c>
      <c r="F6241" s="194">
        <v>20</v>
      </c>
      <c r="G6241" s="194">
        <v>10</v>
      </c>
      <c r="H6241" s="194" t="s">
        <v>10119</v>
      </c>
      <c r="I6241" s="401">
        <f t="shared" si="291"/>
        <v>10</v>
      </c>
      <c r="J6241" s="116" t="s">
        <v>10120</v>
      </c>
      <c r="K6241" s="116" t="s">
        <v>15198</v>
      </c>
      <c r="L6241" s="197">
        <v>45953</v>
      </c>
      <c r="M6241" s="116" t="s">
        <v>16798</v>
      </c>
      <c r="N6241" s="197" t="s">
        <v>15858</v>
      </c>
      <c r="O6241" s="388">
        <f t="shared" si="292"/>
        <v>50865.599999999999</v>
      </c>
      <c r="P6241" s="339">
        <f t="shared" si="293"/>
        <v>508656</v>
      </c>
    </row>
    <row r="6242" spans="1:16" hidden="1" x14ac:dyDescent="0.25">
      <c r="A6242" s="116">
        <v>146122</v>
      </c>
      <c r="B6242" s="116">
        <v>1</v>
      </c>
      <c r="C6242" s="116">
        <v>1550100330</v>
      </c>
      <c r="D6242" s="116" t="s">
        <v>11358</v>
      </c>
      <c r="E6242" s="339">
        <v>944979</v>
      </c>
      <c r="F6242" s="194">
        <v>20</v>
      </c>
      <c r="G6242" s="194">
        <v>20</v>
      </c>
      <c r="H6242" s="194" t="s">
        <v>10119</v>
      </c>
      <c r="I6242" s="194">
        <f t="shared" si="291"/>
        <v>0</v>
      </c>
      <c r="J6242" s="116" t="s">
        <v>10120</v>
      </c>
      <c r="K6242" s="116" t="s">
        <v>15198</v>
      </c>
      <c r="L6242" s="197">
        <v>45953</v>
      </c>
      <c r="M6242" s="116"/>
      <c r="N6242" s="197">
        <v>45953</v>
      </c>
      <c r="O6242" s="388">
        <f t="shared" si="292"/>
        <v>47248.95</v>
      </c>
      <c r="P6242" s="339">
        <f t="shared" si="293"/>
        <v>0</v>
      </c>
    </row>
    <row r="6243" spans="1:16" hidden="1" x14ac:dyDescent="0.25">
      <c r="A6243" s="116">
        <v>146127</v>
      </c>
      <c r="B6243" s="116">
        <v>1</v>
      </c>
      <c r="C6243" s="116">
        <v>1510103470</v>
      </c>
      <c r="D6243" s="116" t="s">
        <v>16775</v>
      </c>
      <c r="E6243" s="339">
        <v>280660</v>
      </c>
      <c r="F6243" s="194">
        <v>1</v>
      </c>
      <c r="G6243" s="194">
        <v>1</v>
      </c>
      <c r="H6243" s="194" t="s">
        <v>10119</v>
      </c>
      <c r="I6243" s="194">
        <f t="shared" si="291"/>
        <v>0</v>
      </c>
      <c r="J6243" s="116" t="s">
        <v>10126</v>
      </c>
      <c r="K6243" s="116" t="s">
        <v>15310</v>
      </c>
      <c r="L6243" s="197">
        <v>45953</v>
      </c>
      <c r="M6243" s="116"/>
      <c r="N6243" s="197">
        <v>45953</v>
      </c>
      <c r="O6243" s="388">
        <f t="shared" si="292"/>
        <v>280660</v>
      </c>
      <c r="P6243" s="339">
        <f t="shared" si="293"/>
        <v>0</v>
      </c>
    </row>
    <row r="6244" spans="1:16" hidden="1" x14ac:dyDescent="0.25">
      <c r="A6244" s="116">
        <v>146192</v>
      </c>
      <c r="B6244" s="116">
        <v>1</v>
      </c>
      <c r="C6244" s="116">
        <v>1610100300</v>
      </c>
      <c r="D6244" s="116" t="s">
        <v>10965</v>
      </c>
      <c r="E6244" s="339">
        <v>17925</v>
      </c>
      <c r="F6244" s="194">
        <v>5</v>
      </c>
      <c r="G6244" s="194">
        <v>5</v>
      </c>
      <c r="H6244" s="194" t="s">
        <v>10119</v>
      </c>
      <c r="I6244" s="194">
        <f t="shared" si="291"/>
        <v>0</v>
      </c>
      <c r="J6244" s="116" t="s">
        <v>10389</v>
      </c>
      <c r="K6244" s="116" t="s">
        <v>10390</v>
      </c>
      <c r="L6244" s="197">
        <v>45953</v>
      </c>
      <c r="M6244" s="116"/>
      <c r="N6244" s="197">
        <v>45953</v>
      </c>
      <c r="O6244" s="388">
        <f t="shared" si="292"/>
        <v>3585</v>
      </c>
      <c r="P6244" s="339">
        <f t="shared" si="293"/>
        <v>0</v>
      </c>
    </row>
    <row r="6245" spans="1:16" hidden="1" x14ac:dyDescent="0.25">
      <c r="A6245" s="116">
        <v>146196</v>
      </c>
      <c r="B6245" s="116">
        <v>7</v>
      </c>
      <c r="C6245" s="116">
        <v>1016100540</v>
      </c>
      <c r="D6245" s="116" t="s">
        <v>11148</v>
      </c>
      <c r="E6245" s="339">
        <v>7931.88</v>
      </c>
      <c r="F6245" s="194">
        <v>4</v>
      </c>
      <c r="G6245" s="194">
        <v>4</v>
      </c>
      <c r="H6245" s="194" t="s">
        <v>10119</v>
      </c>
      <c r="I6245" s="194">
        <f t="shared" si="291"/>
        <v>0</v>
      </c>
      <c r="J6245" s="116" t="s">
        <v>10120</v>
      </c>
      <c r="K6245" s="116" t="s">
        <v>15498</v>
      </c>
      <c r="L6245" s="197">
        <v>45954</v>
      </c>
      <c r="M6245" s="116"/>
      <c r="N6245" s="197">
        <v>45959</v>
      </c>
      <c r="O6245" s="388">
        <f t="shared" si="292"/>
        <v>1982.97</v>
      </c>
      <c r="P6245" s="339">
        <f t="shared" si="293"/>
        <v>0</v>
      </c>
    </row>
    <row r="6246" spans="1:16" hidden="1" x14ac:dyDescent="0.25">
      <c r="A6246" s="116">
        <v>146196</v>
      </c>
      <c r="B6246" s="116">
        <v>6</v>
      </c>
      <c r="C6246" s="116">
        <v>1016101250</v>
      </c>
      <c r="D6246" s="116" t="s">
        <v>11152</v>
      </c>
      <c r="E6246" s="339">
        <v>9312.75</v>
      </c>
      <c r="F6246" s="194">
        <v>5</v>
      </c>
      <c r="G6246" s="194">
        <v>5</v>
      </c>
      <c r="H6246" s="194" t="s">
        <v>10119</v>
      </c>
      <c r="I6246" s="194">
        <f t="shared" si="291"/>
        <v>0</v>
      </c>
      <c r="J6246" s="116" t="s">
        <v>10120</v>
      </c>
      <c r="K6246" s="116" t="s">
        <v>15498</v>
      </c>
      <c r="L6246" s="197">
        <v>45954</v>
      </c>
      <c r="M6246" s="116"/>
      <c r="N6246" s="197">
        <v>45959</v>
      </c>
      <c r="O6246" s="388">
        <f t="shared" si="292"/>
        <v>1862.55</v>
      </c>
      <c r="P6246" s="339">
        <f t="shared" si="293"/>
        <v>0</v>
      </c>
    </row>
    <row r="6247" spans="1:16" hidden="1" x14ac:dyDescent="0.25">
      <c r="A6247" s="116">
        <v>146196</v>
      </c>
      <c r="B6247" s="116">
        <v>12</v>
      </c>
      <c r="C6247" s="116">
        <v>1019103360</v>
      </c>
      <c r="D6247" s="116" t="s">
        <v>11164</v>
      </c>
      <c r="E6247" s="339">
        <v>44262</v>
      </c>
      <c r="F6247" s="194">
        <v>2</v>
      </c>
      <c r="G6247" s="194">
        <v>2</v>
      </c>
      <c r="H6247" s="194" t="s">
        <v>10119</v>
      </c>
      <c r="I6247" s="194">
        <f t="shared" si="291"/>
        <v>0</v>
      </c>
      <c r="J6247" s="116" t="s">
        <v>10120</v>
      </c>
      <c r="K6247" s="116" t="s">
        <v>15498</v>
      </c>
      <c r="L6247" s="197">
        <v>45954</v>
      </c>
      <c r="M6247" s="116"/>
      <c r="N6247" s="197">
        <v>45959</v>
      </c>
      <c r="O6247" s="388">
        <f t="shared" si="292"/>
        <v>22131</v>
      </c>
      <c r="P6247" s="339">
        <f t="shared" si="293"/>
        <v>0</v>
      </c>
    </row>
    <row r="6248" spans="1:16" hidden="1" x14ac:dyDescent="0.25">
      <c r="A6248" s="116">
        <v>146196</v>
      </c>
      <c r="B6248" s="116">
        <v>19</v>
      </c>
      <c r="C6248" s="116">
        <v>1322100220</v>
      </c>
      <c r="D6248" s="116" t="s">
        <v>11535</v>
      </c>
      <c r="E6248" s="339">
        <v>418627</v>
      </c>
      <c r="F6248" s="194">
        <v>1</v>
      </c>
      <c r="G6248" s="194">
        <v>1</v>
      </c>
      <c r="H6248" s="194" t="s">
        <v>10119</v>
      </c>
      <c r="I6248" s="194">
        <f t="shared" si="291"/>
        <v>0</v>
      </c>
      <c r="J6248" s="116" t="s">
        <v>10120</v>
      </c>
      <c r="K6248" s="116" t="s">
        <v>15498</v>
      </c>
      <c r="L6248" s="197">
        <v>45954</v>
      </c>
      <c r="M6248" s="116"/>
      <c r="N6248" s="197">
        <v>45959</v>
      </c>
      <c r="O6248" s="388">
        <f t="shared" si="292"/>
        <v>418627</v>
      </c>
      <c r="P6248" s="339">
        <f t="shared" si="293"/>
        <v>0</v>
      </c>
    </row>
    <row r="6249" spans="1:16" hidden="1" x14ac:dyDescent="0.25">
      <c r="A6249" s="116">
        <v>146196</v>
      </c>
      <c r="B6249" s="116">
        <v>3</v>
      </c>
      <c r="C6249" s="116">
        <v>1510100310</v>
      </c>
      <c r="D6249" s="116" t="s">
        <v>8887</v>
      </c>
      <c r="E6249" s="339">
        <v>4370584</v>
      </c>
      <c r="F6249" s="194">
        <v>1</v>
      </c>
      <c r="G6249" s="194">
        <v>1</v>
      </c>
      <c r="H6249" s="194" t="s">
        <v>10119</v>
      </c>
      <c r="I6249" s="194">
        <f t="shared" si="291"/>
        <v>0</v>
      </c>
      <c r="J6249" s="116" t="s">
        <v>10120</v>
      </c>
      <c r="K6249" s="116" t="s">
        <v>15498</v>
      </c>
      <c r="L6249" s="197">
        <v>45954</v>
      </c>
      <c r="M6249" s="116"/>
      <c r="N6249" s="197">
        <v>45959</v>
      </c>
      <c r="O6249" s="388">
        <f t="shared" si="292"/>
        <v>4370584</v>
      </c>
      <c r="P6249" s="339">
        <f t="shared" si="293"/>
        <v>0</v>
      </c>
    </row>
    <row r="6250" spans="1:16" hidden="1" x14ac:dyDescent="0.25">
      <c r="A6250" s="116">
        <v>146196</v>
      </c>
      <c r="B6250" s="116">
        <v>13</v>
      </c>
      <c r="C6250" s="116">
        <v>1511101130</v>
      </c>
      <c r="D6250" s="116" t="s">
        <v>17883</v>
      </c>
      <c r="E6250" s="339">
        <v>42432.32</v>
      </c>
      <c r="F6250" s="194">
        <v>32</v>
      </c>
      <c r="G6250" s="194">
        <v>32</v>
      </c>
      <c r="H6250" s="194" t="s">
        <v>10119</v>
      </c>
      <c r="I6250" s="194">
        <f t="shared" si="291"/>
        <v>0</v>
      </c>
      <c r="J6250" s="116" t="s">
        <v>10120</v>
      </c>
      <c r="K6250" s="116" t="s">
        <v>15498</v>
      </c>
      <c r="L6250" s="197">
        <v>45954</v>
      </c>
      <c r="M6250" s="116"/>
      <c r="N6250" s="197">
        <v>45959</v>
      </c>
      <c r="O6250" s="388">
        <f t="shared" si="292"/>
        <v>1326.01</v>
      </c>
      <c r="P6250" s="339">
        <f t="shared" si="293"/>
        <v>0</v>
      </c>
    </row>
    <row r="6251" spans="1:16" hidden="1" x14ac:dyDescent="0.25">
      <c r="A6251" s="116">
        <v>146196</v>
      </c>
      <c r="B6251" s="116">
        <v>5</v>
      </c>
      <c r="C6251" s="116">
        <v>1513100630</v>
      </c>
      <c r="D6251" s="116" t="s">
        <v>11281</v>
      </c>
      <c r="E6251" s="339">
        <v>194260.24</v>
      </c>
      <c r="F6251" s="194">
        <v>4</v>
      </c>
      <c r="G6251" s="194">
        <v>4</v>
      </c>
      <c r="H6251" s="194" t="s">
        <v>10119</v>
      </c>
      <c r="I6251" s="194">
        <f t="shared" si="291"/>
        <v>0</v>
      </c>
      <c r="J6251" s="116" t="s">
        <v>10120</v>
      </c>
      <c r="K6251" s="116" t="s">
        <v>15498</v>
      </c>
      <c r="L6251" s="197">
        <v>45954</v>
      </c>
      <c r="M6251" s="116"/>
      <c r="N6251" s="197">
        <v>45959</v>
      </c>
      <c r="O6251" s="388">
        <f t="shared" si="292"/>
        <v>48565.06</v>
      </c>
      <c r="P6251" s="339">
        <f t="shared" si="293"/>
        <v>0</v>
      </c>
    </row>
    <row r="6252" spans="1:16" hidden="1" x14ac:dyDescent="0.25">
      <c r="A6252" s="116">
        <v>146196</v>
      </c>
      <c r="B6252" s="116">
        <v>4</v>
      </c>
      <c r="C6252" s="116">
        <v>1515100290</v>
      </c>
      <c r="D6252" s="116" t="s">
        <v>8313</v>
      </c>
      <c r="E6252" s="339">
        <v>430737</v>
      </c>
      <c r="F6252" s="194">
        <v>1</v>
      </c>
      <c r="G6252" s="194">
        <v>1</v>
      </c>
      <c r="H6252" s="194" t="s">
        <v>10119</v>
      </c>
      <c r="I6252" s="194">
        <f t="shared" si="291"/>
        <v>0</v>
      </c>
      <c r="J6252" s="116" t="s">
        <v>10120</v>
      </c>
      <c r="K6252" s="116" t="s">
        <v>15498</v>
      </c>
      <c r="L6252" s="197">
        <v>45954</v>
      </c>
      <c r="M6252" s="116"/>
      <c r="N6252" s="197">
        <v>46003</v>
      </c>
      <c r="O6252" s="388">
        <f t="shared" si="292"/>
        <v>430737</v>
      </c>
      <c r="P6252" s="339">
        <f t="shared" si="293"/>
        <v>0</v>
      </c>
    </row>
    <row r="6253" spans="1:16" hidden="1" x14ac:dyDescent="0.25">
      <c r="A6253" s="116">
        <v>146196</v>
      </c>
      <c r="B6253" s="116">
        <v>1</v>
      </c>
      <c r="C6253" s="116">
        <v>1518100580</v>
      </c>
      <c r="D6253" s="116" t="s">
        <v>8370</v>
      </c>
      <c r="E6253" s="339">
        <v>732713</v>
      </c>
      <c r="F6253" s="194">
        <v>1</v>
      </c>
      <c r="G6253" s="194">
        <v>1</v>
      </c>
      <c r="H6253" s="194" t="s">
        <v>10119</v>
      </c>
      <c r="I6253" s="194">
        <f t="shared" si="291"/>
        <v>0</v>
      </c>
      <c r="J6253" s="116" t="s">
        <v>10120</v>
      </c>
      <c r="K6253" s="116" t="s">
        <v>15498</v>
      </c>
      <c r="L6253" s="197">
        <v>45954</v>
      </c>
      <c r="M6253" s="116"/>
      <c r="N6253" s="197">
        <v>45959</v>
      </c>
      <c r="O6253" s="388">
        <f t="shared" si="292"/>
        <v>732713</v>
      </c>
      <c r="P6253" s="339">
        <f t="shared" si="293"/>
        <v>0</v>
      </c>
    </row>
    <row r="6254" spans="1:16" hidden="1" x14ac:dyDescent="0.25">
      <c r="A6254" s="116">
        <v>146196</v>
      </c>
      <c r="B6254" s="116">
        <v>2</v>
      </c>
      <c r="C6254" s="116">
        <v>1518102560</v>
      </c>
      <c r="D6254" s="116" t="s">
        <v>8385</v>
      </c>
      <c r="E6254" s="339">
        <v>866492</v>
      </c>
      <c r="F6254" s="194">
        <v>1</v>
      </c>
      <c r="G6254" s="194">
        <v>1</v>
      </c>
      <c r="H6254" s="194" t="s">
        <v>10119</v>
      </c>
      <c r="I6254" s="194">
        <f t="shared" si="291"/>
        <v>0</v>
      </c>
      <c r="J6254" s="116" t="s">
        <v>10120</v>
      </c>
      <c r="K6254" s="116" t="s">
        <v>15498</v>
      </c>
      <c r="L6254" s="197">
        <v>45954</v>
      </c>
      <c r="M6254" s="116"/>
      <c r="N6254" s="197">
        <v>45959</v>
      </c>
      <c r="O6254" s="388">
        <f t="shared" si="292"/>
        <v>866492</v>
      </c>
      <c r="P6254" s="339">
        <f t="shared" si="293"/>
        <v>0</v>
      </c>
    </row>
    <row r="6255" spans="1:16" hidden="1" x14ac:dyDescent="0.25">
      <c r="A6255" s="116">
        <v>146196</v>
      </c>
      <c r="B6255" s="116">
        <v>16</v>
      </c>
      <c r="C6255" s="116">
        <v>1519101550</v>
      </c>
      <c r="D6255" s="116" t="s">
        <v>11298</v>
      </c>
      <c r="E6255" s="339">
        <v>1666740</v>
      </c>
      <c r="F6255" s="194">
        <v>1</v>
      </c>
      <c r="G6255" s="194">
        <v>1</v>
      </c>
      <c r="H6255" s="194" t="s">
        <v>10119</v>
      </c>
      <c r="I6255" s="194">
        <f t="shared" si="291"/>
        <v>0</v>
      </c>
      <c r="J6255" s="116" t="s">
        <v>10120</v>
      </c>
      <c r="K6255" s="116" t="s">
        <v>15498</v>
      </c>
      <c r="L6255" s="197">
        <v>45954</v>
      </c>
      <c r="M6255" s="116"/>
      <c r="N6255" s="197">
        <v>45959</v>
      </c>
      <c r="O6255" s="388">
        <f t="shared" si="292"/>
        <v>1666740</v>
      </c>
      <c r="P6255" s="339">
        <f t="shared" si="293"/>
        <v>0</v>
      </c>
    </row>
    <row r="6256" spans="1:16" hidden="1" x14ac:dyDescent="0.25">
      <c r="A6256" s="116">
        <v>146196</v>
      </c>
      <c r="B6256" s="116">
        <v>15</v>
      </c>
      <c r="C6256" s="116">
        <v>1521100090</v>
      </c>
      <c r="D6256" s="116" t="s">
        <v>17610</v>
      </c>
      <c r="E6256" s="339">
        <v>12534.08</v>
      </c>
      <c r="F6256" s="194">
        <v>32</v>
      </c>
      <c r="G6256" s="194">
        <v>32</v>
      </c>
      <c r="H6256" s="194" t="s">
        <v>10119</v>
      </c>
      <c r="I6256" s="194">
        <f t="shared" si="291"/>
        <v>0</v>
      </c>
      <c r="J6256" s="116" t="s">
        <v>10120</v>
      </c>
      <c r="K6256" s="116" t="s">
        <v>15498</v>
      </c>
      <c r="L6256" s="197">
        <v>45954</v>
      </c>
      <c r="M6256" s="116"/>
      <c r="N6256" s="197">
        <v>45959</v>
      </c>
      <c r="O6256" s="388">
        <f t="shared" si="292"/>
        <v>391.69</v>
      </c>
      <c r="P6256" s="339">
        <f t="shared" si="293"/>
        <v>0</v>
      </c>
    </row>
    <row r="6257" spans="1:16" hidden="1" x14ac:dyDescent="0.25">
      <c r="A6257" s="116">
        <v>146196</v>
      </c>
      <c r="B6257" s="116">
        <v>18</v>
      </c>
      <c r="C6257" s="116">
        <v>1523100170</v>
      </c>
      <c r="D6257" s="116" t="s">
        <v>7149</v>
      </c>
      <c r="E6257" s="339">
        <v>306356.76</v>
      </c>
      <c r="F6257" s="194">
        <v>4</v>
      </c>
      <c r="G6257" s="194">
        <v>4</v>
      </c>
      <c r="H6257" s="194" t="s">
        <v>10119</v>
      </c>
      <c r="I6257" s="194">
        <f t="shared" si="291"/>
        <v>0</v>
      </c>
      <c r="J6257" s="116" t="s">
        <v>10120</v>
      </c>
      <c r="K6257" s="116" t="s">
        <v>15498</v>
      </c>
      <c r="L6257" s="197">
        <v>45954</v>
      </c>
      <c r="M6257" s="116" t="s">
        <v>16843</v>
      </c>
      <c r="N6257" s="197">
        <v>45979</v>
      </c>
      <c r="O6257" s="388">
        <f t="shared" si="292"/>
        <v>76589.19</v>
      </c>
      <c r="P6257" s="339">
        <f t="shared" si="293"/>
        <v>0</v>
      </c>
    </row>
    <row r="6258" spans="1:16" hidden="1" x14ac:dyDescent="0.25">
      <c r="A6258" s="116">
        <v>146196</v>
      </c>
      <c r="B6258" s="116">
        <v>11</v>
      </c>
      <c r="C6258" s="116">
        <v>1810101860</v>
      </c>
      <c r="D6258" s="116" t="s">
        <v>16799</v>
      </c>
      <c r="E6258" s="339">
        <v>8100</v>
      </c>
      <c r="F6258" s="194">
        <v>3</v>
      </c>
      <c r="G6258" s="194">
        <v>3</v>
      </c>
      <c r="H6258" s="194" t="s">
        <v>10119</v>
      </c>
      <c r="I6258" s="194">
        <f t="shared" si="291"/>
        <v>0</v>
      </c>
      <c r="J6258" s="116" t="s">
        <v>10120</v>
      </c>
      <c r="K6258" s="116" t="s">
        <v>15498</v>
      </c>
      <c r="L6258" s="197">
        <v>45954</v>
      </c>
      <c r="M6258" s="116"/>
      <c r="N6258" s="197">
        <v>45959</v>
      </c>
      <c r="O6258" s="388">
        <f t="shared" si="292"/>
        <v>2700</v>
      </c>
      <c r="P6258" s="339">
        <f t="shared" si="293"/>
        <v>0</v>
      </c>
    </row>
    <row r="6259" spans="1:16" hidden="1" x14ac:dyDescent="0.25">
      <c r="A6259" s="116">
        <v>146196</v>
      </c>
      <c r="B6259" s="116">
        <v>17</v>
      </c>
      <c r="C6259" s="116">
        <v>1810103030</v>
      </c>
      <c r="D6259" s="116" t="s">
        <v>11371</v>
      </c>
      <c r="E6259" s="339">
        <v>1547045.58</v>
      </c>
      <c r="F6259" s="194">
        <v>2</v>
      </c>
      <c r="G6259" s="194">
        <v>2</v>
      </c>
      <c r="H6259" s="194" t="s">
        <v>10119</v>
      </c>
      <c r="I6259" s="194">
        <f t="shared" ref="I6259:I6322" si="294">+F6259-G6259</f>
        <v>0</v>
      </c>
      <c r="J6259" s="116" t="s">
        <v>10120</v>
      </c>
      <c r="K6259" s="116" t="s">
        <v>15498</v>
      </c>
      <c r="L6259" s="197">
        <v>45954</v>
      </c>
      <c r="M6259" s="116"/>
      <c r="N6259" s="197">
        <v>45959</v>
      </c>
      <c r="O6259" s="388">
        <f t="shared" ref="O6259:O6322" si="295">+E6259/F6259</f>
        <v>773522.79</v>
      </c>
      <c r="P6259" s="339">
        <f t="shared" ref="P6259:P6322" si="296">+O6259*I6259</f>
        <v>0</v>
      </c>
    </row>
    <row r="6260" spans="1:16" hidden="1" x14ac:dyDescent="0.25">
      <c r="A6260" s="116">
        <v>146196</v>
      </c>
      <c r="B6260" s="116">
        <v>10</v>
      </c>
      <c r="C6260" s="116">
        <v>1810103990</v>
      </c>
      <c r="D6260" s="116" t="s">
        <v>17476</v>
      </c>
      <c r="E6260" s="339">
        <v>57750</v>
      </c>
      <c r="F6260" s="194">
        <v>33</v>
      </c>
      <c r="G6260" s="194">
        <v>33</v>
      </c>
      <c r="H6260" s="194" t="s">
        <v>10119</v>
      </c>
      <c r="I6260" s="194">
        <f t="shared" si="294"/>
        <v>0</v>
      </c>
      <c r="J6260" s="116" t="s">
        <v>10120</v>
      </c>
      <c r="K6260" s="116" t="s">
        <v>15498</v>
      </c>
      <c r="L6260" s="197">
        <v>45954</v>
      </c>
      <c r="M6260" s="116"/>
      <c r="N6260" s="197">
        <v>45959</v>
      </c>
      <c r="O6260" s="388">
        <f t="shared" si="295"/>
        <v>1750</v>
      </c>
      <c r="P6260" s="339">
        <f t="shared" si="296"/>
        <v>0</v>
      </c>
    </row>
    <row r="6261" spans="1:16" hidden="1" x14ac:dyDescent="0.25">
      <c r="A6261" s="116">
        <v>146196</v>
      </c>
      <c r="B6261" s="116">
        <v>8</v>
      </c>
      <c r="C6261" s="116">
        <v>1810104100</v>
      </c>
      <c r="D6261" s="116" t="s">
        <v>17481</v>
      </c>
      <c r="E6261" s="339">
        <v>24532.799999999999</v>
      </c>
      <c r="F6261" s="194">
        <v>20</v>
      </c>
      <c r="G6261" s="194">
        <v>20</v>
      </c>
      <c r="H6261" s="194" t="s">
        <v>10119</v>
      </c>
      <c r="I6261" s="194">
        <f t="shared" si="294"/>
        <v>0</v>
      </c>
      <c r="J6261" s="116" t="s">
        <v>10120</v>
      </c>
      <c r="K6261" s="116" t="s">
        <v>15498</v>
      </c>
      <c r="L6261" s="197">
        <v>45954</v>
      </c>
      <c r="M6261" s="116"/>
      <c r="N6261" s="197">
        <v>45959</v>
      </c>
      <c r="O6261" s="388">
        <f t="shared" si="295"/>
        <v>1226.6399999999999</v>
      </c>
      <c r="P6261" s="339">
        <f t="shared" si="296"/>
        <v>0</v>
      </c>
    </row>
    <row r="6262" spans="1:16" hidden="1" x14ac:dyDescent="0.25">
      <c r="A6262" s="116">
        <v>146196</v>
      </c>
      <c r="B6262" s="116">
        <v>9</v>
      </c>
      <c r="C6262" s="116">
        <v>1810104110</v>
      </c>
      <c r="D6262" s="116" t="s">
        <v>17475</v>
      </c>
      <c r="E6262" s="339">
        <v>44220</v>
      </c>
      <c r="F6262" s="194">
        <v>33</v>
      </c>
      <c r="G6262" s="194">
        <v>33</v>
      </c>
      <c r="H6262" s="194" t="s">
        <v>10119</v>
      </c>
      <c r="I6262" s="194">
        <f t="shared" si="294"/>
        <v>0</v>
      </c>
      <c r="J6262" s="116" t="s">
        <v>10120</v>
      </c>
      <c r="K6262" s="116" t="s">
        <v>15498</v>
      </c>
      <c r="L6262" s="197">
        <v>45954</v>
      </c>
      <c r="M6262" s="116"/>
      <c r="N6262" s="197">
        <v>45959</v>
      </c>
      <c r="O6262" s="388">
        <f t="shared" si="295"/>
        <v>1340</v>
      </c>
      <c r="P6262" s="339">
        <f t="shared" si="296"/>
        <v>0</v>
      </c>
    </row>
    <row r="6263" spans="1:16" hidden="1" x14ac:dyDescent="0.25">
      <c r="A6263" s="116">
        <v>146196</v>
      </c>
      <c r="B6263" s="116">
        <v>14</v>
      </c>
      <c r="C6263" s="116">
        <v>1810105210</v>
      </c>
      <c r="D6263" s="116" t="s">
        <v>11379</v>
      </c>
      <c r="E6263" s="339">
        <v>12318.08</v>
      </c>
      <c r="F6263" s="194">
        <v>32</v>
      </c>
      <c r="G6263" s="194">
        <v>32</v>
      </c>
      <c r="H6263" s="194" t="s">
        <v>10119</v>
      </c>
      <c r="I6263" s="194">
        <f t="shared" si="294"/>
        <v>0</v>
      </c>
      <c r="J6263" s="116" t="s">
        <v>10120</v>
      </c>
      <c r="K6263" s="116" t="s">
        <v>15498</v>
      </c>
      <c r="L6263" s="197">
        <v>45954</v>
      </c>
      <c r="M6263" s="116"/>
      <c r="N6263" s="197">
        <v>45959</v>
      </c>
      <c r="O6263" s="388">
        <f t="shared" si="295"/>
        <v>384.94</v>
      </c>
      <c r="P6263" s="339">
        <f t="shared" si="296"/>
        <v>0</v>
      </c>
    </row>
    <row r="6264" spans="1:16" hidden="1" x14ac:dyDescent="0.25">
      <c r="A6264" s="116">
        <v>146197</v>
      </c>
      <c r="B6264" s="116">
        <v>1</v>
      </c>
      <c r="C6264" s="116">
        <v>1022100240</v>
      </c>
      <c r="D6264" s="116" t="s">
        <v>11167</v>
      </c>
      <c r="E6264" s="339">
        <v>7395</v>
      </c>
      <c r="F6264" s="194">
        <v>5</v>
      </c>
      <c r="G6264" s="194">
        <v>5</v>
      </c>
      <c r="H6264" s="194" t="s">
        <v>10119</v>
      </c>
      <c r="I6264" s="194">
        <f t="shared" si="294"/>
        <v>0</v>
      </c>
      <c r="J6264" s="116" t="s">
        <v>10389</v>
      </c>
      <c r="K6264" s="116" t="s">
        <v>11758</v>
      </c>
      <c r="L6264" s="197">
        <v>45953</v>
      </c>
      <c r="M6264" s="116"/>
      <c r="N6264" s="197">
        <v>45953</v>
      </c>
      <c r="O6264" s="388">
        <f t="shared" si="295"/>
        <v>1479</v>
      </c>
      <c r="P6264" s="339">
        <f t="shared" si="296"/>
        <v>0</v>
      </c>
    </row>
    <row r="6265" spans="1:16" hidden="1" x14ac:dyDescent="0.25">
      <c r="A6265" s="116">
        <v>146197</v>
      </c>
      <c r="B6265" s="116">
        <v>2</v>
      </c>
      <c r="C6265" s="116">
        <v>1610100300</v>
      </c>
      <c r="D6265" s="116" t="s">
        <v>10965</v>
      </c>
      <c r="E6265" s="339">
        <v>35850</v>
      </c>
      <c r="F6265" s="194">
        <v>10</v>
      </c>
      <c r="G6265" s="194">
        <v>10</v>
      </c>
      <c r="H6265" s="194" t="s">
        <v>10119</v>
      </c>
      <c r="I6265" s="194">
        <f t="shared" si="294"/>
        <v>0</v>
      </c>
      <c r="J6265" s="116" t="s">
        <v>10389</v>
      </c>
      <c r="K6265" s="116" t="s">
        <v>11758</v>
      </c>
      <c r="L6265" s="197">
        <v>45953</v>
      </c>
      <c r="M6265" s="116"/>
      <c r="N6265" s="197">
        <v>45953</v>
      </c>
      <c r="O6265" s="388">
        <f t="shared" si="295"/>
        <v>3585</v>
      </c>
      <c r="P6265" s="339">
        <f t="shared" si="296"/>
        <v>0</v>
      </c>
    </row>
    <row r="6266" spans="1:16" hidden="1" x14ac:dyDescent="0.25">
      <c r="A6266" s="116">
        <v>146260</v>
      </c>
      <c r="B6266" s="116">
        <v>1</v>
      </c>
      <c r="C6266" s="116">
        <v>1510106380</v>
      </c>
      <c r="D6266" s="116" t="s">
        <v>12129</v>
      </c>
      <c r="E6266" s="339">
        <v>89790</v>
      </c>
      <c r="F6266" s="194">
        <v>1</v>
      </c>
      <c r="G6266" s="194">
        <v>1</v>
      </c>
      <c r="H6266" s="194" t="s">
        <v>10119</v>
      </c>
      <c r="I6266" s="194">
        <f t="shared" si="294"/>
        <v>0</v>
      </c>
      <c r="J6266" s="116" t="s">
        <v>10120</v>
      </c>
      <c r="K6266" s="116" t="s">
        <v>15498</v>
      </c>
      <c r="L6266" s="197">
        <v>45957</v>
      </c>
      <c r="M6266" s="116"/>
      <c r="N6266" s="197">
        <v>45966</v>
      </c>
      <c r="O6266" s="388">
        <f t="shared" si="295"/>
        <v>89790</v>
      </c>
      <c r="P6266" s="339">
        <f t="shared" si="296"/>
        <v>0</v>
      </c>
    </row>
    <row r="6267" spans="1:16" hidden="1" x14ac:dyDescent="0.25">
      <c r="A6267" s="116">
        <v>146261</v>
      </c>
      <c r="B6267" s="116">
        <v>13</v>
      </c>
      <c r="C6267" s="116">
        <v>1010100120</v>
      </c>
      <c r="D6267" s="116" t="s">
        <v>17672</v>
      </c>
      <c r="E6267" s="339">
        <v>56289.5</v>
      </c>
      <c r="F6267" s="194">
        <v>25</v>
      </c>
      <c r="G6267" s="194">
        <v>25</v>
      </c>
      <c r="H6267" s="194" t="s">
        <v>10119</v>
      </c>
      <c r="I6267" s="194">
        <f t="shared" si="294"/>
        <v>0</v>
      </c>
      <c r="J6267" s="116" t="s">
        <v>10120</v>
      </c>
      <c r="K6267" s="116" t="s">
        <v>16852</v>
      </c>
      <c r="L6267" s="197">
        <v>45957</v>
      </c>
      <c r="M6267" s="116"/>
      <c r="N6267" s="197">
        <v>45966</v>
      </c>
      <c r="O6267" s="388">
        <f t="shared" si="295"/>
        <v>2251.58</v>
      </c>
      <c r="P6267" s="339">
        <f t="shared" si="296"/>
        <v>0</v>
      </c>
    </row>
    <row r="6268" spans="1:16" hidden="1" x14ac:dyDescent="0.25">
      <c r="A6268" s="116">
        <v>146261</v>
      </c>
      <c r="B6268" s="116">
        <v>6</v>
      </c>
      <c r="C6268" s="116">
        <v>1010100750</v>
      </c>
      <c r="D6268" s="116" t="s">
        <v>11041</v>
      </c>
      <c r="E6268" s="339">
        <v>37654.75</v>
      </c>
      <c r="F6268" s="194">
        <v>25</v>
      </c>
      <c r="G6268" s="194">
        <v>25</v>
      </c>
      <c r="H6268" s="194" t="s">
        <v>10119</v>
      </c>
      <c r="I6268" s="194">
        <f t="shared" si="294"/>
        <v>0</v>
      </c>
      <c r="J6268" s="116" t="s">
        <v>10120</v>
      </c>
      <c r="K6268" s="116" t="s">
        <v>16852</v>
      </c>
      <c r="L6268" s="197">
        <v>45957</v>
      </c>
      <c r="M6268" s="116"/>
      <c r="N6268" s="197">
        <v>45966</v>
      </c>
      <c r="O6268" s="388">
        <f t="shared" si="295"/>
        <v>1506.19</v>
      </c>
      <c r="P6268" s="339">
        <f t="shared" si="296"/>
        <v>0</v>
      </c>
    </row>
    <row r="6269" spans="1:16" hidden="1" x14ac:dyDescent="0.25">
      <c r="A6269" s="116">
        <v>146261</v>
      </c>
      <c r="B6269" s="116">
        <v>7</v>
      </c>
      <c r="C6269" s="116">
        <v>1010100760</v>
      </c>
      <c r="D6269" s="116" t="s">
        <v>15004</v>
      </c>
      <c r="E6269" s="339">
        <v>62850</v>
      </c>
      <c r="F6269" s="194">
        <v>25</v>
      </c>
      <c r="G6269" s="194">
        <f>17+8</f>
        <v>25</v>
      </c>
      <c r="H6269" s="194" t="s">
        <v>10119</v>
      </c>
      <c r="I6269" s="194">
        <f t="shared" si="294"/>
        <v>0</v>
      </c>
      <c r="J6269" s="116" t="s">
        <v>10120</v>
      </c>
      <c r="K6269" s="116" t="s">
        <v>16852</v>
      </c>
      <c r="L6269" s="197">
        <v>45957</v>
      </c>
      <c r="M6269" s="116" t="s">
        <v>17089</v>
      </c>
      <c r="N6269" s="197">
        <v>45989</v>
      </c>
      <c r="O6269" s="388">
        <f t="shared" si="295"/>
        <v>2514</v>
      </c>
      <c r="P6269" s="339">
        <f t="shared" si="296"/>
        <v>0</v>
      </c>
    </row>
    <row r="6270" spans="1:16" hidden="1" x14ac:dyDescent="0.25">
      <c r="A6270" s="116">
        <v>146261</v>
      </c>
      <c r="B6270" s="116">
        <v>15</v>
      </c>
      <c r="C6270" s="116">
        <v>1010101250</v>
      </c>
      <c r="D6270" s="116" t="s">
        <v>17477</v>
      </c>
      <c r="E6270" s="339">
        <v>18000</v>
      </c>
      <c r="F6270" s="194">
        <v>50</v>
      </c>
      <c r="G6270" s="194">
        <v>50</v>
      </c>
      <c r="H6270" s="194" t="s">
        <v>10119</v>
      </c>
      <c r="I6270" s="194">
        <f t="shared" si="294"/>
        <v>0</v>
      </c>
      <c r="J6270" s="116" t="s">
        <v>10120</v>
      </c>
      <c r="K6270" s="116" t="s">
        <v>16852</v>
      </c>
      <c r="L6270" s="197">
        <v>45957</v>
      </c>
      <c r="M6270" s="116"/>
      <c r="N6270" s="197">
        <v>45966</v>
      </c>
      <c r="O6270" s="388">
        <f t="shared" si="295"/>
        <v>360</v>
      </c>
      <c r="P6270" s="339">
        <f t="shared" si="296"/>
        <v>0</v>
      </c>
    </row>
    <row r="6271" spans="1:16" hidden="1" x14ac:dyDescent="0.25">
      <c r="A6271" s="116">
        <v>146261</v>
      </c>
      <c r="B6271" s="116">
        <v>8</v>
      </c>
      <c r="C6271" s="116">
        <v>1010102080</v>
      </c>
      <c r="D6271" s="116" t="s">
        <v>16158</v>
      </c>
      <c r="E6271" s="339">
        <v>31406.5</v>
      </c>
      <c r="F6271" s="194">
        <v>25</v>
      </c>
      <c r="G6271" s="194">
        <f>14+11</f>
        <v>25</v>
      </c>
      <c r="H6271" s="194" t="s">
        <v>10119</v>
      </c>
      <c r="I6271" s="194">
        <f t="shared" si="294"/>
        <v>0</v>
      </c>
      <c r="J6271" s="116" t="s">
        <v>10120</v>
      </c>
      <c r="K6271" s="116" t="s">
        <v>16852</v>
      </c>
      <c r="L6271" s="197">
        <v>45957</v>
      </c>
      <c r="M6271" s="116" t="s">
        <v>17090</v>
      </c>
      <c r="N6271" s="197">
        <v>45989</v>
      </c>
      <c r="O6271" s="388">
        <f t="shared" si="295"/>
        <v>1256.26</v>
      </c>
      <c r="P6271" s="339">
        <f t="shared" si="296"/>
        <v>0</v>
      </c>
    </row>
    <row r="6272" spans="1:16" hidden="1" x14ac:dyDescent="0.25">
      <c r="A6272" s="116">
        <v>146261</v>
      </c>
      <c r="B6272" s="116">
        <v>10</v>
      </c>
      <c r="C6272" s="116">
        <v>1010102170</v>
      </c>
      <c r="D6272" s="116" t="s">
        <v>11130</v>
      </c>
      <c r="E6272" s="339">
        <v>55441.7</v>
      </c>
      <c r="F6272" s="194">
        <v>10</v>
      </c>
      <c r="G6272" s="194">
        <v>10</v>
      </c>
      <c r="H6272" s="194" t="s">
        <v>10119</v>
      </c>
      <c r="I6272" s="194">
        <f t="shared" si="294"/>
        <v>0</v>
      </c>
      <c r="J6272" s="116" t="s">
        <v>10120</v>
      </c>
      <c r="K6272" s="116" t="s">
        <v>16852</v>
      </c>
      <c r="L6272" s="197">
        <v>45957</v>
      </c>
      <c r="M6272" s="116"/>
      <c r="N6272" s="197">
        <v>45966</v>
      </c>
      <c r="O6272" s="388">
        <f t="shared" si="295"/>
        <v>5544.17</v>
      </c>
      <c r="P6272" s="339">
        <f t="shared" si="296"/>
        <v>0</v>
      </c>
    </row>
    <row r="6273" spans="1:16" hidden="1" x14ac:dyDescent="0.25">
      <c r="A6273" s="116">
        <v>146261</v>
      </c>
      <c r="B6273" s="116">
        <v>1</v>
      </c>
      <c r="C6273" s="116">
        <v>1010103220</v>
      </c>
      <c r="D6273" s="116" t="s">
        <v>10565</v>
      </c>
      <c r="E6273" s="339">
        <v>198000</v>
      </c>
      <c r="F6273" s="194">
        <v>40</v>
      </c>
      <c r="G6273" s="194">
        <f>10+30</f>
        <v>40</v>
      </c>
      <c r="H6273" s="194" t="s">
        <v>10119</v>
      </c>
      <c r="I6273" s="194">
        <f t="shared" si="294"/>
        <v>0</v>
      </c>
      <c r="J6273" s="116" t="s">
        <v>10120</v>
      </c>
      <c r="K6273" s="116" t="s">
        <v>16852</v>
      </c>
      <c r="L6273" s="197">
        <v>45957</v>
      </c>
      <c r="M6273" s="116" t="s">
        <v>16945</v>
      </c>
      <c r="N6273" s="197">
        <v>45972</v>
      </c>
      <c r="O6273" s="388">
        <f t="shared" si="295"/>
        <v>4950</v>
      </c>
      <c r="P6273" s="339">
        <f t="shared" si="296"/>
        <v>0</v>
      </c>
    </row>
    <row r="6274" spans="1:16" hidden="1" x14ac:dyDescent="0.25">
      <c r="A6274" s="116">
        <v>146261</v>
      </c>
      <c r="B6274" s="116">
        <v>2</v>
      </c>
      <c r="C6274" s="116">
        <v>1010108320</v>
      </c>
      <c r="D6274" s="116" t="s">
        <v>17490</v>
      </c>
      <c r="E6274" s="339">
        <v>28500</v>
      </c>
      <c r="F6274" s="194">
        <v>1</v>
      </c>
      <c r="G6274" s="194">
        <v>1</v>
      </c>
      <c r="H6274" s="194" t="s">
        <v>10119</v>
      </c>
      <c r="I6274" s="194">
        <f t="shared" si="294"/>
        <v>0</v>
      </c>
      <c r="J6274" s="116" t="s">
        <v>10120</v>
      </c>
      <c r="K6274" s="116" t="s">
        <v>16852</v>
      </c>
      <c r="L6274" s="197">
        <v>45957</v>
      </c>
      <c r="M6274" s="116"/>
      <c r="N6274" s="197">
        <v>45966</v>
      </c>
      <c r="O6274" s="388">
        <f t="shared" si="295"/>
        <v>28500</v>
      </c>
      <c r="P6274" s="339">
        <f t="shared" si="296"/>
        <v>0</v>
      </c>
    </row>
    <row r="6275" spans="1:16" hidden="1" x14ac:dyDescent="0.25">
      <c r="A6275" s="116">
        <v>146261</v>
      </c>
      <c r="B6275" s="116">
        <v>11</v>
      </c>
      <c r="C6275" s="116">
        <v>1015100880</v>
      </c>
      <c r="D6275" s="116" t="s">
        <v>10384</v>
      </c>
      <c r="E6275" s="339">
        <v>61690</v>
      </c>
      <c r="F6275" s="194">
        <v>10</v>
      </c>
      <c r="G6275" s="194">
        <v>10</v>
      </c>
      <c r="H6275" s="194" t="s">
        <v>10119</v>
      </c>
      <c r="I6275" s="194">
        <f t="shared" si="294"/>
        <v>0</v>
      </c>
      <c r="J6275" s="116" t="s">
        <v>10120</v>
      </c>
      <c r="K6275" s="116" t="s">
        <v>16852</v>
      </c>
      <c r="L6275" s="197">
        <v>45957</v>
      </c>
      <c r="M6275" s="116"/>
      <c r="N6275" s="197">
        <v>45985</v>
      </c>
      <c r="O6275" s="388">
        <f t="shared" si="295"/>
        <v>6169</v>
      </c>
      <c r="P6275" s="339">
        <f t="shared" si="296"/>
        <v>0</v>
      </c>
    </row>
    <row r="6276" spans="1:16" hidden="1" x14ac:dyDescent="0.25">
      <c r="A6276" s="116">
        <v>146261</v>
      </c>
      <c r="B6276" s="116">
        <v>5</v>
      </c>
      <c r="C6276" s="116">
        <v>1019101600</v>
      </c>
      <c r="D6276" s="116" t="s">
        <v>10852</v>
      </c>
      <c r="E6276" s="339">
        <v>51260</v>
      </c>
      <c r="F6276" s="194">
        <v>2</v>
      </c>
      <c r="G6276" s="194">
        <v>2</v>
      </c>
      <c r="H6276" s="194" t="s">
        <v>10119</v>
      </c>
      <c r="I6276" s="194">
        <f t="shared" si="294"/>
        <v>0</v>
      </c>
      <c r="J6276" s="116" t="s">
        <v>10120</v>
      </c>
      <c r="K6276" s="116" t="s">
        <v>16852</v>
      </c>
      <c r="L6276" s="197">
        <v>45957</v>
      </c>
      <c r="M6276" s="116"/>
      <c r="N6276" s="197">
        <v>45966</v>
      </c>
      <c r="O6276" s="388">
        <f t="shared" si="295"/>
        <v>25630</v>
      </c>
      <c r="P6276" s="339">
        <f t="shared" si="296"/>
        <v>0</v>
      </c>
    </row>
    <row r="6277" spans="1:16" hidden="1" x14ac:dyDescent="0.25">
      <c r="A6277" s="116">
        <v>146261</v>
      </c>
      <c r="B6277" s="116">
        <v>3</v>
      </c>
      <c r="C6277" s="116">
        <v>1526101650</v>
      </c>
      <c r="D6277" s="116" t="s">
        <v>11343</v>
      </c>
      <c r="E6277" s="339">
        <v>16655.05</v>
      </c>
      <c r="F6277" s="194">
        <v>5</v>
      </c>
      <c r="G6277" s="194">
        <v>5</v>
      </c>
      <c r="H6277" s="194" t="s">
        <v>10119</v>
      </c>
      <c r="I6277" s="194">
        <f t="shared" si="294"/>
        <v>0</v>
      </c>
      <c r="J6277" s="116" t="s">
        <v>10120</v>
      </c>
      <c r="K6277" s="116" t="s">
        <v>16852</v>
      </c>
      <c r="L6277" s="197">
        <v>45957</v>
      </c>
      <c r="M6277" s="116"/>
      <c r="N6277" s="197">
        <v>45966</v>
      </c>
      <c r="O6277" s="388">
        <f t="shared" si="295"/>
        <v>3331.0099999999998</v>
      </c>
      <c r="P6277" s="339">
        <f t="shared" si="296"/>
        <v>0</v>
      </c>
    </row>
    <row r="6278" spans="1:16" hidden="1" x14ac:dyDescent="0.25">
      <c r="A6278" s="116">
        <v>146261</v>
      </c>
      <c r="B6278" s="116">
        <v>9</v>
      </c>
      <c r="C6278" s="116">
        <v>1546101870</v>
      </c>
      <c r="D6278" s="116" t="s">
        <v>16201</v>
      </c>
      <c r="E6278" s="339">
        <v>12342.6</v>
      </c>
      <c r="F6278" s="194">
        <v>20</v>
      </c>
      <c r="G6278" s="194">
        <v>20</v>
      </c>
      <c r="H6278" s="194" t="s">
        <v>10119</v>
      </c>
      <c r="I6278" s="194">
        <f t="shared" si="294"/>
        <v>0</v>
      </c>
      <c r="J6278" s="116" t="s">
        <v>10120</v>
      </c>
      <c r="K6278" s="116" t="s">
        <v>16852</v>
      </c>
      <c r="L6278" s="197">
        <v>45957</v>
      </c>
      <c r="M6278" s="116"/>
      <c r="N6278" s="197">
        <v>45966</v>
      </c>
      <c r="O6278" s="388">
        <f t="shared" si="295"/>
        <v>617.13</v>
      </c>
      <c r="P6278" s="339">
        <f t="shared" si="296"/>
        <v>0</v>
      </c>
    </row>
    <row r="6279" spans="1:16" hidden="1" x14ac:dyDescent="0.25">
      <c r="A6279" s="116">
        <v>146261</v>
      </c>
      <c r="B6279" s="116">
        <v>14</v>
      </c>
      <c r="C6279" s="116">
        <v>1546101870</v>
      </c>
      <c r="D6279" s="116" t="s">
        <v>16201</v>
      </c>
      <c r="E6279" s="339">
        <v>15428.25</v>
      </c>
      <c r="F6279" s="194">
        <v>25</v>
      </c>
      <c r="G6279" s="194">
        <v>25</v>
      </c>
      <c r="H6279" s="194" t="s">
        <v>10119</v>
      </c>
      <c r="I6279" s="194">
        <f t="shared" si="294"/>
        <v>0</v>
      </c>
      <c r="J6279" s="116" t="s">
        <v>10120</v>
      </c>
      <c r="K6279" s="116" t="s">
        <v>16852</v>
      </c>
      <c r="L6279" s="197">
        <v>45957</v>
      </c>
      <c r="M6279" s="116"/>
      <c r="N6279" s="197">
        <v>45966</v>
      </c>
      <c r="O6279" s="388">
        <f t="shared" si="295"/>
        <v>617.13</v>
      </c>
      <c r="P6279" s="339">
        <f t="shared" si="296"/>
        <v>0</v>
      </c>
    </row>
    <row r="6280" spans="1:16" hidden="1" x14ac:dyDescent="0.25">
      <c r="A6280" s="116">
        <v>146261</v>
      </c>
      <c r="B6280" s="116">
        <v>4</v>
      </c>
      <c r="C6280" s="116">
        <v>1810101870</v>
      </c>
      <c r="D6280" s="116" t="s">
        <v>11367</v>
      </c>
      <c r="E6280" s="339">
        <v>10841</v>
      </c>
      <c r="F6280" s="194">
        <v>1</v>
      </c>
      <c r="G6280" s="194">
        <v>1</v>
      </c>
      <c r="H6280" s="194" t="s">
        <v>10119</v>
      </c>
      <c r="I6280" s="194">
        <f t="shared" si="294"/>
        <v>0</v>
      </c>
      <c r="J6280" s="116" t="s">
        <v>10120</v>
      </c>
      <c r="K6280" s="116" t="s">
        <v>16852</v>
      </c>
      <c r="L6280" s="197">
        <v>45957</v>
      </c>
      <c r="M6280" s="116"/>
      <c r="N6280" s="197">
        <v>45966</v>
      </c>
      <c r="O6280" s="388">
        <f t="shared" si="295"/>
        <v>10841</v>
      </c>
      <c r="P6280" s="339">
        <f t="shared" si="296"/>
        <v>0</v>
      </c>
    </row>
    <row r="6281" spans="1:16" hidden="1" x14ac:dyDescent="0.25">
      <c r="A6281" s="116">
        <v>146261</v>
      </c>
      <c r="B6281" s="116">
        <v>12</v>
      </c>
      <c r="C6281" s="116">
        <v>1019103350</v>
      </c>
      <c r="D6281" s="116" t="s">
        <v>16161</v>
      </c>
      <c r="E6281" s="339">
        <v>72480</v>
      </c>
      <c r="F6281" s="194">
        <v>15</v>
      </c>
      <c r="G6281" s="194">
        <f>4+11</f>
        <v>15</v>
      </c>
      <c r="H6281" s="194" t="s">
        <v>10119</v>
      </c>
      <c r="I6281" s="194">
        <f t="shared" si="294"/>
        <v>0</v>
      </c>
      <c r="J6281" s="116" t="s">
        <v>10120</v>
      </c>
      <c r="K6281" s="116" t="s">
        <v>16852</v>
      </c>
      <c r="L6281" s="197">
        <v>45957</v>
      </c>
      <c r="M6281" s="116" t="s">
        <v>17989</v>
      </c>
      <c r="N6281" s="197">
        <v>46085</v>
      </c>
      <c r="O6281" s="388">
        <f t="shared" si="295"/>
        <v>4832</v>
      </c>
      <c r="P6281" s="339">
        <f t="shared" si="296"/>
        <v>0</v>
      </c>
    </row>
    <row r="6282" spans="1:16" hidden="1" x14ac:dyDescent="0.25">
      <c r="A6282" s="116">
        <v>146267</v>
      </c>
      <c r="B6282" s="116">
        <v>2</v>
      </c>
      <c r="C6282" s="116">
        <v>1810104240</v>
      </c>
      <c r="D6282" s="116" t="s">
        <v>17460</v>
      </c>
      <c r="E6282" s="339">
        <v>40909.47</v>
      </c>
      <c r="F6282" s="194">
        <v>19</v>
      </c>
      <c r="G6282" s="194">
        <v>19</v>
      </c>
      <c r="H6282" s="194" t="s">
        <v>10119</v>
      </c>
      <c r="I6282" s="194">
        <f t="shared" si="294"/>
        <v>0</v>
      </c>
      <c r="J6282" s="116" t="s">
        <v>10120</v>
      </c>
      <c r="K6282" s="116" t="s">
        <v>15498</v>
      </c>
      <c r="L6282" s="197">
        <v>45957</v>
      </c>
      <c r="M6282" s="116" t="s">
        <v>16884</v>
      </c>
      <c r="N6282" s="197">
        <v>45966</v>
      </c>
      <c r="O6282" s="388">
        <f t="shared" si="295"/>
        <v>2153.13</v>
      </c>
      <c r="P6282" s="339">
        <f t="shared" si="296"/>
        <v>0</v>
      </c>
    </row>
    <row r="6283" spans="1:16" hidden="1" x14ac:dyDescent="0.25">
      <c r="A6283" s="116">
        <v>146267</v>
      </c>
      <c r="B6283" s="116">
        <v>1</v>
      </c>
      <c r="C6283" s="116">
        <v>1810105200</v>
      </c>
      <c r="D6283" s="116" t="s">
        <v>11378</v>
      </c>
      <c r="E6283" s="339">
        <v>29742.240000000002</v>
      </c>
      <c r="F6283" s="194">
        <v>86</v>
      </c>
      <c r="G6283" s="194">
        <v>86</v>
      </c>
      <c r="H6283" s="194" t="s">
        <v>10119</v>
      </c>
      <c r="I6283" s="194">
        <f t="shared" si="294"/>
        <v>0</v>
      </c>
      <c r="J6283" s="116" t="s">
        <v>10120</v>
      </c>
      <c r="K6283" s="116" t="s">
        <v>15498</v>
      </c>
      <c r="L6283" s="197">
        <v>45957</v>
      </c>
      <c r="M6283" s="116" t="s">
        <v>16884</v>
      </c>
      <c r="N6283" s="197">
        <v>45966</v>
      </c>
      <c r="O6283" s="388">
        <f t="shared" si="295"/>
        <v>345.84000000000003</v>
      </c>
      <c r="P6283" s="339">
        <f t="shared" si="296"/>
        <v>0</v>
      </c>
    </row>
    <row r="6284" spans="1:16" hidden="1" x14ac:dyDescent="0.25">
      <c r="A6284" s="116">
        <v>146269</v>
      </c>
      <c r="B6284" s="116">
        <v>1</v>
      </c>
      <c r="C6284" s="116">
        <v>1112100340</v>
      </c>
      <c r="D6284" s="116" t="s">
        <v>15053</v>
      </c>
      <c r="E6284" s="339">
        <v>7970044.7999999998</v>
      </c>
      <c r="F6284" s="194">
        <v>6</v>
      </c>
      <c r="G6284" s="194">
        <f>5+1</f>
        <v>6</v>
      </c>
      <c r="H6284" s="194" t="s">
        <v>10119</v>
      </c>
      <c r="I6284" s="194">
        <f t="shared" si="294"/>
        <v>0</v>
      </c>
      <c r="J6284" s="116" t="s">
        <v>10120</v>
      </c>
      <c r="K6284" s="116" t="s">
        <v>16849</v>
      </c>
      <c r="L6284" s="197">
        <v>45957</v>
      </c>
      <c r="M6284" s="116" t="s">
        <v>16890</v>
      </c>
      <c r="N6284" s="197">
        <v>46120</v>
      </c>
      <c r="O6284" s="388">
        <f t="shared" si="295"/>
        <v>1328340.8</v>
      </c>
      <c r="P6284" s="339">
        <f t="shared" si="296"/>
        <v>0</v>
      </c>
    </row>
    <row r="6285" spans="1:16" hidden="1" x14ac:dyDescent="0.25">
      <c r="A6285" s="116">
        <v>146391</v>
      </c>
      <c r="B6285" s="116">
        <v>1</v>
      </c>
      <c r="C6285" s="116">
        <v>1015102180</v>
      </c>
      <c r="D6285" s="116" t="s">
        <v>17884</v>
      </c>
      <c r="E6285" s="339">
        <v>4376.5</v>
      </c>
      <c r="F6285" s="194">
        <v>2</v>
      </c>
      <c r="G6285" s="194">
        <v>2</v>
      </c>
      <c r="H6285" s="194" t="s">
        <v>10119</v>
      </c>
      <c r="I6285" s="194">
        <f t="shared" si="294"/>
        <v>0</v>
      </c>
      <c r="J6285" s="116" t="s">
        <v>10120</v>
      </c>
      <c r="K6285" s="116" t="s">
        <v>15498</v>
      </c>
      <c r="L6285" s="197">
        <v>45957</v>
      </c>
      <c r="M6285" s="116"/>
      <c r="N6285" s="197">
        <v>45957</v>
      </c>
      <c r="O6285" s="388">
        <f t="shared" si="295"/>
        <v>2188.25</v>
      </c>
      <c r="P6285" s="339">
        <f t="shared" si="296"/>
        <v>0</v>
      </c>
    </row>
    <row r="6286" spans="1:16" hidden="1" x14ac:dyDescent="0.25">
      <c r="A6286" s="116">
        <v>146391</v>
      </c>
      <c r="B6286" s="116">
        <v>6</v>
      </c>
      <c r="C6286" s="116">
        <v>1027100250</v>
      </c>
      <c r="D6286" s="116" t="s">
        <v>10840</v>
      </c>
      <c r="E6286" s="339">
        <v>489900</v>
      </c>
      <c r="F6286" s="194">
        <v>1</v>
      </c>
      <c r="G6286" s="194">
        <v>1</v>
      </c>
      <c r="H6286" s="194" t="s">
        <v>10119</v>
      </c>
      <c r="I6286" s="194">
        <f t="shared" si="294"/>
        <v>0</v>
      </c>
      <c r="J6286" s="116" t="s">
        <v>10120</v>
      </c>
      <c r="K6286" s="116" t="s">
        <v>15498</v>
      </c>
      <c r="L6286" s="197">
        <v>45957</v>
      </c>
      <c r="M6286" s="116"/>
      <c r="N6286" s="197">
        <v>45957</v>
      </c>
      <c r="O6286" s="388">
        <f t="shared" si="295"/>
        <v>489900</v>
      </c>
      <c r="P6286" s="339">
        <f t="shared" si="296"/>
        <v>0</v>
      </c>
    </row>
    <row r="6287" spans="1:16" hidden="1" x14ac:dyDescent="0.25">
      <c r="A6287" s="116">
        <v>146391</v>
      </c>
      <c r="B6287" s="116">
        <v>3</v>
      </c>
      <c r="C6287" s="116">
        <v>1519108390</v>
      </c>
      <c r="D6287" s="116" t="s">
        <v>15439</v>
      </c>
      <c r="E6287" s="339">
        <v>56000</v>
      </c>
      <c r="F6287" s="194">
        <v>1</v>
      </c>
      <c r="G6287" s="194">
        <v>1</v>
      </c>
      <c r="H6287" s="194" t="s">
        <v>10119</v>
      </c>
      <c r="I6287" s="194">
        <f t="shared" si="294"/>
        <v>0</v>
      </c>
      <c r="J6287" s="116" t="s">
        <v>10120</v>
      </c>
      <c r="K6287" s="116" t="s">
        <v>15498</v>
      </c>
      <c r="L6287" s="197">
        <v>45957</v>
      </c>
      <c r="M6287" s="116"/>
      <c r="N6287" s="197">
        <v>45957</v>
      </c>
      <c r="O6287" s="388">
        <f t="shared" si="295"/>
        <v>56000</v>
      </c>
      <c r="P6287" s="339">
        <f t="shared" si="296"/>
        <v>0</v>
      </c>
    </row>
    <row r="6288" spans="1:16" hidden="1" x14ac:dyDescent="0.25">
      <c r="A6288" s="116">
        <v>146391</v>
      </c>
      <c r="B6288" s="116">
        <v>4</v>
      </c>
      <c r="C6288" s="116">
        <v>1522104920</v>
      </c>
      <c r="D6288" s="116" t="s">
        <v>15446</v>
      </c>
      <c r="E6288" s="339">
        <v>96000</v>
      </c>
      <c r="F6288" s="194">
        <v>1</v>
      </c>
      <c r="G6288" s="194">
        <v>1</v>
      </c>
      <c r="H6288" s="194" t="s">
        <v>10119</v>
      </c>
      <c r="I6288" s="194">
        <f t="shared" si="294"/>
        <v>0</v>
      </c>
      <c r="J6288" s="116" t="s">
        <v>10120</v>
      </c>
      <c r="K6288" s="116" t="s">
        <v>15498</v>
      </c>
      <c r="L6288" s="197">
        <v>45957</v>
      </c>
      <c r="M6288" s="116"/>
      <c r="N6288" s="197">
        <v>45957</v>
      </c>
      <c r="O6288" s="388">
        <f t="shared" si="295"/>
        <v>96000</v>
      </c>
      <c r="P6288" s="339">
        <f t="shared" si="296"/>
        <v>0</v>
      </c>
    </row>
    <row r="6289" spans="1:16" hidden="1" x14ac:dyDescent="0.25">
      <c r="A6289" s="116">
        <v>146391</v>
      </c>
      <c r="B6289" s="116">
        <v>5</v>
      </c>
      <c r="C6289" s="116">
        <v>1523100250</v>
      </c>
      <c r="D6289" s="116" t="s">
        <v>17854</v>
      </c>
      <c r="E6289" s="339">
        <v>8253.84</v>
      </c>
      <c r="F6289" s="194">
        <v>8</v>
      </c>
      <c r="G6289" s="194">
        <v>8</v>
      </c>
      <c r="H6289" s="194" t="s">
        <v>10119</v>
      </c>
      <c r="I6289" s="194">
        <f t="shared" si="294"/>
        <v>0</v>
      </c>
      <c r="J6289" s="116" t="s">
        <v>10120</v>
      </c>
      <c r="K6289" s="116" t="s">
        <v>15498</v>
      </c>
      <c r="L6289" s="197">
        <v>45957</v>
      </c>
      <c r="M6289" s="116"/>
      <c r="N6289" s="197">
        <v>45957</v>
      </c>
      <c r="O6289" s="388">
        <f t="shared" si="295"/>
        <v>1031.73</v>
      </c>
      <c r="P6289" s="339">
        <f t="shared" si="296"/>
        <v>0</v>
      </c>
    </row>
    <row r="6290" spans="1:16" hidden="1" x14ac:dyDescent="0.25">
      <c r="A6290" s="116">
        <v>146391</v>
      </c>
      <c r="B6290" s="116">
        <v>2</v>
      </c>
      <c r="C6290" s="116">
        <v>1524100470</v>
      </c>
      <c r="D6290" s="116" t="s">
        <v>15803</v>
      </c>
      <c r="E6290" s="339">
        <v>98275</v>
      </c>
      <c r="F6290" s="194">
        <v>1</v>
      </c>
      <c r="G6290" s="194">
        <v>1</v>
      </c>
      <c r="H6290" s="194" t="s">
        <v>10119</v>
      </c>
      <c r="I6290" s="194">
        <f t="shared" si="294"/>
        <v>0</v>
      </c>
      <c r="J6290" s="116" t="s">
        <v>10120</v>
      </c>
      <c r="K6290" s="116" t="s">
        <v>15498</v>
      </c>
      <c r="L6290" s="197">
        <v>45957</v>
      </c>
      <c r="M6290" s="116"/>
      <c r="N6290" s="197">
        <v>45957</v>
      </c>
      <c r="O6290" s="388">
        <f t="shared" si="295"/>
        <v>98275</v>
      </c>
      <c r="P6290" s="339">
        <f t="shared" si="296"/>
        <v>0</v>
      </c>
    </row>
    <row r="6291" spans="1:16" hidden="1" x14ac:dyDescent="0.25">
      <c r="A6291" s="116">
        <v>146419</v>
      </c>
      <c r="B6291" s="116">
        <v>2</v>
      </c>
      <c r="C6291" s="116">
        <v>1018100360</v>
      </c>
      <c r="D6291" s="116" t="s">
        <v>11157</v>
      </c>
      <c r="E6291" s="339">
        <v>9252.25</v>
      </c>
      <c r="F6291" s="194">
        <v>5</v>
      </c>
      <c r="G6291" s="194">
        <v>5</v>
      </c>
      <c r="H6291" s="194" t="s">
        <v>10119</v>
      </c>
      <c r="I6291" s="194">
        <f t="shared" si="294"/>
        <v>0</v>
      </c>
      <c r="J6291" s="116" t="s">
        <v>10126</v>
      </c>
      <c r="K6291" s="116" t="s">
        <v>15534</v>
      </c>
      <c r="L6291" s="197">
        <v>45959</v>
      </c>
      <c r="M6291" s="116"/>
      <c r="N6291" s="197">
        <v>45959</v>
      </c>
      <c r="O6291" s="388">
        <f t="shared" si="295"/>
        <v>1850.45</v>
      </c>
      <c r="P6291" s="339">
        <f t="shared" si="296"/>
        <v>0</v>
      </c>
    </row>
    <row r="6292" spans="1:16" hidden="1" x14ac:dyDescent="0.25">
      <c r="A6292" s="116">
        <v>146419</v>
      </c>
      <c r="B6292" s="116">
        <v>1</v>
      </c>
      <c r="C6292" s="116">
        <v>1029102130</v>
      </c>
      <c r="D6292" s="116" t="s">
        <v>10961</v>
      </c>
      <c r="E6292" s="339">
        <v>29900</v>
      </c>
      <c r="F6292" s="194">
        <v>10</v>
      </c>
      <c r="G6292" s="194">
        <v>10</v>
      </c>
      <c r="H6292" s="194" t="s">
        <v>10119</v>
      </c>
      <c r="I6292" s="194">
        <f t="shared" si="294"/>
        <v>0</v>
      </c>
      <c r="J6292" s="116" t="s">
        <v>10126</v>
      </c>
      <c r="K6292" s="116" t="s">
        <v>15534</v>
      </c>
      <c r="L6292" s="197">
        <v>45959</v>
      </c>
      <c r="M6292" s="116"/>
      <c r="N6292" s="197">
        <v>45959</v>
      </c>
      <c r="O6292" s="388">
        <f t="shared" si="295"/>
        <v>2990</v>
      </c>
      <c r="P6292" s="339">
        <f t="shared" si="296"/>
        <v>0</v>
      </c>
    </row>
    <row r="6293" spans="1:16" hidden="1" x14ac:dyDescent="0.25">
      <c r="A6293" s="116">
        <v>146420</v>
      </c>
      <c r="B6293" s="116">
        <v>1</v>
      </c>
      <c r="C6293" s="116">
        <v>1018100360</v>
      </c>
      <c r="D6293" s="116" t="s">
        <v>11157</v>
      </c>
      <c r="E6293" s="339">
        <v>18504.5</v>
      </c>
      <c r="F6293" s="194">
        <v>10</v>
      </c>
      <c r="G6293" s="194">
        <v>10</v>
      </c>
      <c r="H6293" s="194" t="s">
        <v>10119</v>
      </c>
      <c r="I6293" s="194">
        <f t="shared" si="294"/>
        <v>0</v>
      </c>
      <c r="J6293" s="116" t="s">
        <v>10126</v>
      </c>
      <c r="K6293" s="116" t="s">
        <v>11657</v>
      </c>
      <c r="L6293" s="197">
        <v>45959</v>
      </c>
      <c r="M6293" s="116"/>
      <c r="N6293" s="197">
        <v>45959</v>
      </c>
      <c r="O6293" s="388">
        <f t="shared" si="295"/>
        <v>1850.45</v>
      </c>
      <c r="P6293" s="339">
        <f t="shared" si="296"/>
        <v>0</v>
      </c>
    </row>
    <row r="6294" spans="1:16" hidden="1" x14ac:dyDescent="0.25">
      <c r="A6294" s="116">
        <v>146496</v>
      </c>
      <c r="B6294" s="116">
        <v>5</v>
      </c>
      <c r="C6294" s="116">
        <v>1011100110</v>
      </c>
      <c r="D6294" s="116" t="s">
        <v>10354</v>
      </c>
      <c r="E6294" s="339">
        <v>17400</v>
      </c>
      <c r="F6294" s="194">
        <v>5</v>
      </c>
      <c r="G6294" s="194">
        <v>5</v>
      </c>
      <c r="H6294" s="194" t="s">
        <v>10119</v>
      </c>
      <c r="I6294" s="194">
        <f t="shared" si="294"/>
        <v>0</v>
      </c>
      <c r="J6294" s="116" t="s">
        <v>10120</v>
      </c>
      <c r="K6294" s="116" t="s">
        <v>10121</v>
      </c>
      <c r="L6294" s="197">
        <v>45958</v>
      </c>
      <c r="M6294" s="116"/>
      <c r="N6294" s="197">
        <v>45959</v>
      </c>
      <c r="O6294" s="388">
        <f t="shared" si="295"/>
        <v>3480</v>
      </c>
      <c r="P6294" s="339">
        <f t="shared" si="296"/>
        <v>0</v>
      </c>
    </row>
    <row r="6295" spans="1:16" hidden="1" x14ac:dyDescent="0.25">
      <c r="A6295" s="116">
        <v>146496</v>
      </c>
      <c r="B6295" s="116">
        <v>6</v>
      </c>
      <c r="C6295" s="116">
        <v>1011100110</v>
      </c>
      <c r="D6295" s="116" t="s">
        <v>10354</v>
      </c>
      <c r="E6295" s="339">
        <v>17400</v>
      </c>
      <c r="F6295" s="194">
        <v>5</v>
      </c>
      <c r="G6295" s="194">
        <v>5</v>
      </c>
      <c r="H6295" s="194" t="s">
        <v>10119</v>
      </c>
      <c r="I6295" s="194">
        <f t="shared" si="294"/>
        <v>0</v>
      </c>
      <c r="J6295" s="116" t="s">
        <v>10120</v>
      </c>
      <c r="K6295" s="116" t="s">
        <v>10121</v>
      </c>
      <c r="L6295" s="197">
        <v>45958</v>
      </c>
      <c r="M6295" s="116"/>
      <c r="N6295" s="197">
        <v>45959</v>
      </c>
      <c r="O6295" s="388">
        <f t="shared" si="295"/>
        <v>3480</v>
      </c>
      <c r="P6295" s="339">
        <f t="shared" si="296"/>
        <v>0</v>
      </c>
    </row>
    <row r="6296" spans="1:16" hidden="1" x14ac:dyDescent="0.25">
      <c r="A6296" s="116">
        <v>146496</v>
      </c>
      <c r="B6296" s="116">
        <v>4</v>
      </c>
      <c r="C6296" s="116">
        <v>1011100940</v>
      </c>
      <c r="D6296" s="116" t="s">
        <v>10652</v>
      </c>
      <c r="E6296" s="339">
        <v>86000</v>
      </c>
      <c r="F6296" s="194">
        <v>4</v>
      </c>
      <c r="G6296" s="194">
        <v>4</v>
      </c>
      <c r="H6296" s="194" t="s">
        <v>10119</v>
      </c>
      <c r="I6296" s="194">
        <f t="shared" si="294"/>
        <v>0</v>
      </c>
      <c r="J6296" s="116" t="s">
        <v>10120</v>
      </c>
      <c r="K6296" s="116" t="s">
        <v>10121</v>
      </c>
      <c r="L6296" s="197">
        <v>45958</v>
      </c>
      <c r="M6296" s="116"/>
      <c r="N6296" s="197">
        <v>45959</v>
      </c>
      <c r="O6296" s="388">
        <f t="shared" si="295"/>
        <v>21500</v>
      </c>
      <c r="P6296" s="339">
        <f t="shared" si="296"/>
        <v>0</v>
      </c>
    </row>
    <row r="6297" spans="1:16" hidden="1" x14ac:dyDescent="0.25">
      <c r="A6297" s="116">
        <v>146496</v>
      </c>
      <c r="B6297" s="116">
        <v>2</v>
      </c>
      <c r="C6297" s="116">
        <v>1014103530</v>
      </c>
      <c r="D6297" s="116" t="s">
        <v>11139</v>
      </c>
      <c r="E6297" s="339">
        <v>160000</v>
      </c>
      <c r="F6297" s="194">
        <v>2</v>
      </c>
      <c r="G6297" s="194">
        <v>2</v>
      </c>
      <c r="H6297" s="194" t="s">
        <v>10119</v>
      </c>
      <c r="I6297" s="194">
        <f t="shared" si="294"/>
        <v>0</v>
      </c>
      <c r="J6297" s="116" t="s">
        <v>10120</v>
      </c>
      <c r="K6297" s="116" t="s">
        <v>10121</v>
      </c>
      <c r="L6297" s="197">
        <v>45958</v>
      </c>
      <c r="M6297" s="116"/>
      <c r="N6297" s="197">
        <v>45964</v>
      </c>
      <c r="O6297" s="388">
        <f t="shared" si="295"/>
        <v>80000</v>
      </c>
      <c r="P6297" s="339">
        <f t="shared" si="296"/>
        <v>0</v>
      </c>
    </row>
    <row r="6298" spans="1:16" hidden="1" x14ac:dyDescent="0.25">
      <c r="A6298" s="116">
        <v>146496</v>
      </c>
      <c r="B6298" s="116">
        <v>21</v>
      </c>
      <c r="C6298" s="116">
        <v>1015100980</v>
      </c>
      <c r="D6298" s="116" t="s">
        <v>17498</v>
      </c>
      <c r="E6298" s="339">
        <v>143164</v>
      </c>
      <c r="F6298" s="194">
        <v>2</v>
      </c>
      <c r="G6298" s="194">
        <v>2</v>
      </c>
      <c r="H6298" s="194" t="s">
        <v>10119</v>
      </c>
      <c r="I6298" s="194">
        <f t="shared" si="294"/>
        <v>0</v>
      </c>
      <c r="J6298" s="116" t="s">
        <v>10120</v>
      </c>
      <c r="K6298" s="116" t="s">
        <v>10121</v>
      </c>
      <c r="L6298" s="197">
        <v>45958</v>
      </c>
      <c r="M6298" s="116"/>
      <c r="N6298" s="197">
        <v>45979</v>
      </c>
      <c r="O6298" s="388">
        <f t="shared" si="295"/>
        <v>71582</v>
      </c>
      <c r="P6298" s="339">
        <f t="shared" si="296"/>
        <v>0</v>
      </c>
    </row>
    <row r="6299" spans="1:16" hidden="1" x14ac:dyDescent="0.25">
      <c r="A6299" s="116">
        <v>146496</v>
      </c>
      <c r="B6299" s="116">
        <v>10</v>
      </c>
      <c r="C6299" s="116">
        <v>1017100480</v>
      </c>
      <c r="D6299" s="116" t="s">
        <v>10686</v>
      </c>
      <c r="E6299" s="339">
        <v>31800</v>
      </c>
      <c r="F6299" s="194">
        <v>1</v>
      </c>
      <c r="G6299" s="194">
        <v>1</v>
      </c>
      <c r="H6299" s="194" t="s">
        <v>10119</v>
      </c>
      <c r="I6299" s="194">
        <f t="shared" si="294"/>
        <v>0</v>
      </c>
      <c r="J6299" s="116" t="s">
        <v>10120</v>
      </c>
      <c r="K6299" s="116" t="s">
        <v>10121</v>
      </c>
      <c r="L6299" s="197">
        <v>45958</v>
      </c>
      <c r="M6299" s="116"/>
      <c r="N6299" s="197">
        <v>45959</v>
      </c>
      <c r="O6299" s="388">
        <f t="shared" si="295"/>
        <v>31800</v>
      </c>
      <c r="P6299" s="339">
        <f t="shared" si="296"/>
        <v>0</v>
      </c>
    </row>
    <row r="6300" spans="1:16" hidden="1" x14ac:dyDescent="0.25">
      <c r="A6300" s="116">
        <v>146496</v>
      </c>
      <c r="B6300" s="116">
        <v>23</v>
      </c>
      <c r="C6300" s="116">
        <v>1019102800</v>
      </c>
      <c r="D6300" s="116" t="s">
        <v>11163</v>
      </c>
      <c r="E6300" s="339">
        <v>10400</v>
      </c>
      <c r="F6300" s="194">
        <v>4</v>
      </c>
      <c r="G6300" s="194">
        <v>4</v>
      </c>
      <c r="H6300" s="194" t="s">
        <v>10119</v>
      </c>
      <c r="I6300" s="194">
        <f t="shared" si="294"/>
        <v>0</v>
      </c>
      <c r="J6300" s="116" t="s">
        <v>10120</v>
      </c>
      <c r="K6300" s="116" t="s">
        <v>10121</v>
      </c>
      <c r="L6300" s="197">
        <v>45958</v>
      </c>
      <c r="M6300" s="116"/>
      <c r="N6300" s="197">
        <v>45959</v>
      </c>
      <c r="O6300" s="388">
        <f t="shared" si="295"/>
        <v>2600</v>
      </c>
      <c r="P6300" s="339">
        <f t="shared" si="296"/>
        <v>0</v>
      </c>
    </row>
    <row r="6301" spans="1:16" hidden="1" x14ac:dyDescent="0.25">
      <c r="A6301" s="116">
        <v>146496</v>
      </c>
      <c r="B6301" s="116">
        <v>20</v>
      </c>
      <c r="C6301" s="116">
        <v>1019103740</v>
      </c>
      <c r="D6301" s="116" t="s">
        <v>11165</v>
      </c>
      <c r="E6301" s="339">
        <v>1341.75</v>
      </c>
      <c r="F6301" s="194">
        <v>3</v>
      </c>
      <c r="G6301" s="194">
        <v>3</v>
      </c>
      <c r="H6301" s="194" t="s">
        <v>10119</v>
      </c>
      <c r="I6301" s="194">
        <f t="shared" si="294"/>
        <v>0</v>
      </c>
      <c r="J6301" s="116" t="s">
        <v>10120</v>
      </c>
      <c r="K6301" s="116" t="s">
        <v>10121</v>
      </c>
      <c r="L6301" s="197">
        <v>45958</v>
      </c>
      <c r="M6301" s="116"/>
      <c r="N6301" s="197">
        <v>45959</v>
      </c>
      <c r="O6301" s="388">
        <f t="shared" si="295"/>
        <v>447.25</v>
      </c>
      <c r="P6301" s="339">
        <f t="shared" si="296"/>
        <v>0</v>
      </c>
    </row>
    <row r="6302" spans="1:16" hidden="1" x14ac:dyDescent="0.25">
      <c r="A6302" s="116">
        <v>146496</v>
      </c>
      <c r="B6302" s="116">
        <v>7</v>
      </c>
      <c r="C6302" s="116">
        <v>1022100230</v>
      </c>
      <c r="D6302" s="116" t="s">
        <v>16162</v>
      </c>
      <c r="E6302" s="339">
        <v>24750</v>
      </c>
      <c r="F6302" s="194">
        <v>15</v>
      </c>
      <c r="G6302" s="194">
        <v>15</v>
      </c>
      <c r="H6302" s="194" t="s">
        <v>10119</v>
      </c>
      <c r="I6302" s="194">
        <f t="shared" si="294"/>
        <v>0</v>
      </c>
      <c r="J6302" s="116" t="s">
        <v>10120</v>
      </c>
      <c r="K6302" s="116" t="s">
        <v>10121</v>
      </c>
      <c r="L6302" s="197">
        <v>45958</v>
      </c>
      <c r="M6302" s="116"/>
      <c r="N6302" s="197">
        <v>45959</v>
      </c>
      <c r="O6302" s="388">
        <f t="shared" si="295"/>
        <v>1650</v>
      </c>
      <c r="P6302" s="339">
        <f t="shared" si="296"/>
        <v>0</v>
      </c>
    </row>
    <row r="6303" spans="1:16" hidden="1" x14ac:dyDescent="0.25">
      <c r="A6303" s="116">
        <v>146496</v>
      </c>
      <c r="B6303" s="116">
        <v>1</v>
      </c>
      <c r="C6303" s="116">
        <v>1022101070</v>
      </c>
      <c r="D6303" s="116" t="s">
        <v>17486</v>
      </c>
      <c r="E6303" s="339">
        <v>105292</v>
      </c>
      <c r="F6303" s="194">
        <v>2</v>
      </c>
      <c r="G6303" s="194">
        <v>2</v>
      </c>
      <c r="H6303" s="194" t="s">
        <v>10119</v>
      </c>
      <c r="I6303" s="194">
        <f t="shared" si="294"/>
        <v>0</v>
      </c>
      <c r="J6303" s="116" t="s">
        <v>10120</v>
      </c>
      <c r="K6303" s="116" t="s">
        <v>10121</v>
      </c>
      <c r="L6303" s="197">
        <v>45958</v>
      </c>
      <c r="M6303" s="116"/>
      <c r="N6303" s="197">
        <v>45959</v>
      </c>
      <c r="O6303" s="388">
        <f t="shared" si="295"/>
        <v>52646</v>
      </c>
      <c r="P6303" s="339">
        <f t="shared" si="296"/>
        <v>0</v>
      </c>
    </row>
    <row r="6304" spans="1:16" hidden="1" x14ac:dyDescent="0.25">
      <c r="A6304" s="116">
        <v>146496</v>
      </c>
      <c r="B6304" s="116">
        <v>8</v>
      </c>
      <c r="C6304" s="116">
        <v>1022101080</v>
      </c>
      <c r="D6304" s="116" t="s">
        <v>17463</v>
      </c>
      <c r="E6304" s="339">
        <v>10331.459999999999</v>
      </c>
      <c r="F6304" s="194">
        <v>3</v>
      </c>
      <c r="G6304" s="194">
        <v>3</v>
      </c>
      <c r="H6304" s="194" t="s">
        <v>10119</v>
      </c>
      <c r="I6304" s="194">
        <f t="shared" si="294"/>
        <v>0</v>
      </c>
      <c r="J6304" s="116" t="s">
        <v>10120</v>
      </c>
      <c r="K6304" s="116" t="s">
        <v>10121</v>
      </c>
      <c r="L6304" s="197">
        <v>45958</v>
      </c>
      <c r="M6304" s="116"/>
      <c r="N6304" s="197">
        <v>45959</v>
      </c>
      <c r="O6304" s="388">
        <f t="shared" si="295"/>
        <v>3443.8199999999997</v>
      </c>
      <c r="P6304" s="339">
        <f t="shared" si="296"/>
        <v>0</v>
      </c>
    </row>
    <row r="6305" spans="1:16" hidden="1" x14ac:dyDescent="0.25">
      <c r="A6305" s="116">
        <v>146496</v>
      </c>
      <c r="B6305" s="116">
        <v>14</v>
      </c>
      <c r="C6305" s="116">
        <v>1022101300</v>
      </c>
      <c r="D6305" s="116" t="s">
        <v>10363</v>
      </c>
      <c r="E6305" s="339">
        <v>12400</v>
      </c>
      <c r="F6305" s="194">
        <v>2</v>
      </c>
      <c r="G6305" s="194">
        <v>2</v>
      </c>
      <c r="H6305" s="194" t="s">
        <v>10119</v>
      </c>
      <c r="I6305" s="194">
        <f t="shared" si="294"/>
        <v>0</v>
      </c>
      <c r="J6305" s="116" t="s">
        <v>10120</v>
      </c>
      <c r="K6305" s="116" t="s">
        <v>10121</v>
      </c>
      <c r="L6305" s="197">
        <v>45958</v>
      </c>
      <c r="M6305" s="116"/>
      <c r="N6305" s="197">
        <v>45959</v>
      </c>
      <c r="O6305" s="388">
        <f t="shared" si="295"/>
        <v>6200</v>
      </c>
      <c r="P6305" s="339">
        <f t="shared" si="296"/>
        <v>0</v>
      </c>
    </row>
    <row r="6306" spans="1:16" hidden="1" x14ac:dyDescent="0.25">
      <c r="A6306" s="116">
        <v>146496</v>
      </c>
      <c r="B6306" s="116">
        <v>11</v>
      </c>
      <c r="C6306" s="116">
        <v>1022103940</v>
      </c>
      <c r="D6306" s="116" t="s">
        <v>9155</v>
      </c>
      <c r="E6306" s="339">
        <v>41600</v>
      </c>
      <c r="F6306" s="194">
        <v>8</v>
      </c>
      <c r="G6306" s="194">
        <v>8</v>
      </c>
      <c r="H6306" s="194" t="s">
        <v>10119</v>
      </c>
      <c r="I6306" s="194">
        <f t="shared" si="294"/>
        <v>0</v>
      </c>
      <c r="J6306" s="116" t="s">
        <v>10120</v>
      </c>
      <c r="K6306" s="116" t="s">
        <v>10121</v>
      </c>
      <c r="L6306" s="197">
        <v>45958</v>
      </c>
      <c r="M6306" s="116"/>
      <c r="N6306" s="197">
        <v>45959</v>
      </c>
      <c r="O6306" s="388">
        <f t="shared" si="295"/>
        <v>5200</v>
      </c>
      <c r="P6306" s="339">
        <f t="shared" si="296"/>
        <v>0</v>
      </c>
    </row>
    <row r="6307" spans="1:16" hidden="1" x14ac:dyDescent="0.25">
      <c r="A6307" s="116">
        <v>146496</v>
      </c>
      <c r="B6307" s="116">
        <v>12</v>
      </c>
      <c r="C6307" s="116">
        <v>1022103950</v>
      </c>
      <c r="D6307" s="116" t="s">
        <v>17449</v>
      </c>
      <c r="E6307" s="339">
        <v>10400</v>
      </c>
      <c r="F6307" s="194">
        <v>2</v>
      </c>
      <c r="G6307" s="194">
        <v>2</v>
      </c>
      <c r="H6307" s="194" t="s">
        <v>10119</v>
      </c>
      <c r="I6307" s="194">
        <f t="shared" si="294"/>
        <v>0</v>
      </c>
      <c r="J6307" s="116" t="s">
        <v>10120</v>
      </c>
      <c r="K6307" s="116" t="s">
        <v>10121</v>
      </c>
      <c r="L6307" s="197">
        <v>45958</v>
      </c>
      <c r="M6307" s="116"/>
      <c r="N6307" s="197">
        <v>45959</v>
      </c>
      <c r="O6307" s="388">
        <f t="shared" si="295"/>
        <v>5200</v>
      </c>
      <c r="P6307" s="339">
        <f t="shared" si="296"/>
        <v>0</v>
      </c>
    </row>
    <row r="6308" spans="1:16" hidden="1" x14ac:dyDescent="0.25">
      <c r="A6308" s="116">
        <v>146496</v>
      </c>
      <c r="B6308" s="116">
        <v>13</v>
      </c>
      <c r="C6308" s="116">
        <v>1022103970</v>
      </c>
      <c r="D6308" s="116" t="s">
        <v>10345</v>
      </c>
      <c r="E6308" s="339">
        <v>41600</v>
      </c>
      <c r="F6308" s="194">
        <v>8</v>
      </c>
      <c r="G6308" s="194">
        <v>8</v>
      </c>
      <c r="H6308" s="194" t="s">
        <v>10119</v>
      </c>
      <c r="I6308" s="194">
        <f t="shared" si="294"/>
        <v>0</v>
      </c>
      <c r="J6308" s="116" t="s">
        <v>10120</v>
      </c>
      <c r="K6308" s="116" t="s">
        <v>10121</v>
      </c>
      <c r="L6308" s="197">
        <v>45958</v>
      </c>
      <c r="M6308" s="116"/>
      <c r="N6308" s="197">
        <v>45959</v>
      </c>
      <c r="O6308" s="388">
        <f t="shared" si="295"/>
        <v>5200</v>
      </c>
      <c r="P6308" s="339">
        <f t="shared" si="296"/>
        <v>0</v>
      </c>
    </row>
    <row r="6309" spans="1:16" hidden="1" x14ac:dyDescent="0.25">
      <c r="A6309" s="116">
        <v>146496</v>
      </c>
      <c r="B6309" s="116">
        <v>9</v>
      </c>
      <c r="C6309" s="116">
        <v>1022104230</v>
      </c>
      <c r="D6309" s="116" t="s">
        <v>11795</v>
      </c>
      <c r="E6309" s="339">
        <v>13773</v>
      </c>
      <c r="F6309" s="194">
        <v>3</v>
      </c>
      <c r="G6309" s="194">
        <v>3</v>
      </c>
      <c r="H6309" s="194" t="s">
        <v>10119</v>
      </c>
      <c r="I6309" s="194">
        <f t="shared" si="294"/>
        <v>0</v>
      </c>
      <c r="J6309" s="116" t="s">
        <v>10120</v>
      </c>
      <c r="K6309" s="116" t="s">
        <v>10121</v>
      </c>
      <c r="L6309" s="197">
        <v>45958</v>
      </c>
      <c r="M6309" s="116"/>
      <c r="N6309" s="197">
        <v>45964</v>
      </c>
      <c r="O6309" s="388">
        <f t="shared" si="295"/>
        <v>4591</v>
      </c>
      <c r="P6309" s="339">
        <f t="shared" si="296"/>
        <v>0</v>
      </c>
    </row>
    <row r="6310" spans="1:16" hidden="1" x14ac:dyDescent="0.25">
      <c r="A6310" s="116">
        <v>146496</v>
      </c>
      <c r="B6310" s="116">
        <v>19</v>
      </c>
      <c r="C6310" s="116">
        <v>1526105890</v>
      </c>
      <c r="D6310" s="116" t="s">
        <v>11345</v>
      </c>
      <c r="E6310" s="339">
        <v>61122</v>
      </c>
      <c r="F6310" s="194">
        <v>2</v>
      </c>
      <c r="G6310" s="194">
        <f>1+1</f>
        <v>2</v>
      </c>
      <c r="H6310" s="194" t="s">
        <v>10119</v>
      </c>
      <c r="I6310" s="194">
        <f t="shared" si="294"/>
        <v>0</v>
      </c>
      <c r="J6310" s="116" t="s">
        <v>10120</v>
      </c>
      <c r="K6310" s="116" t="s">
        <v>10121</v>
      </c>
      <c r="L6310" s="197">
        <v>45958</v>
      </c>
      <c r="M6310" s="116" t="s">
        <v>16982</v>
      </c>
      <c r="N6310" s="197">
        <v>45979</v>
      </c>
      <c r="O6310" s="388">
        <f t="shared" si="295"/>
        <v>30561</v>
      </c>
      <c r="P6310" s="339">
        <f t="shared" si="296"/>
        <v>0</v>
      </c>
    </row>
    <row r="6311" spans="1:16" hidden="1" x14ac:dyDescent="0.25">
      <c r="A6311" s="116">
        <v>146496</v>
      </c>
      <c r="B6311" s="116">
        <v>22</v>
      </c>
      <c r="C6311" s="116">
        <v>1526105950</v>
      </c>
      <c r="D6311" s="116" t="s">
        <v>11346</v>
      </c>
      <c r="E6311" s="339">
        <v>213372</v>
      </c>
      <c r="F6311" s="194">
        <v>2</v>
      </c>
      <c r="G6311" s="194">
        <v>2</v>
      </c>
      <c r="H6311" s="194" t="s">
        <v>10119</v>
      </c>
      <c r="I6311" s="194">
        <f t="shared" si="294"/>
        <v>0</v>
      </c>
      <c r="J6311" s="116" t="s">
        <v>10120</v>
      </c>
      <c r="K6311" s="116" t="s">
        <v>10121</v>
      </c>
      <c r="L6311" s="197">
        <v>45958</v>
      </c>
      <c r="M6311" s="116"/>
      <c r="N6311" s="197">
        <v>45959</v>
      </c>
      <c r="O6311" s="388">
        <f t="shared" si="295"/>
        <v>106686</v>
      </c>
      <c r="P6311" s="339">
        <f t="shared" si="296"/>
        <v>0</v>
      </c>
    </row>
    <row r="6312" spans="1:16" hidden="1" x14ac:dyDescent="0.25">
      <c r="A6312" s="116">
        <v>146496</v>
      </c>
      <c r="B6312" s="116">
        <v>15</v>
      </c>
      <c r="C6312" s="116">
        <v>1526118460</v>
      </c>
      <c r="D6312" s="116" t="s">
        <v>17860</v>
      </c>
      <c r="E6312" s="339">
        <v>443489.32</v>
      </c>
      <c r="F6312" s="194">
        <v>4</v>
      </c>
      <c r="G6312" s="194">
        <v>4</v>
      </c>
      <c r="H6312" s="194" t="s">
        <v>10119</v>
      </c>
      <c r="I6312" s="194">
        <f t="shared" si="294"/>
        <v>0</v>
      </c>
      <c r="J6312" s="116" t="s">
        <v>10120</v>
      </c>
      <c r="K6312" s="116" t="s">
        <v>10121</v>
      </c>
      <c r="L6312" s="197">
        <v>45958</v>
      </c>
      <c r="M6312" s="116"/>
      <c r="N6312" s="197">
        <v>45959</v>
      </c>
      <c r="O6312" s="388">
        <f t="shared" si="295"/>
        <v>110872.33</v>
      </c>
      <c r="P6312" s="339">
        <f t="shared" si="296"/>
        <v>0</v>
      </c>
    </row>
    <row r="6313" spans="1:16" hidden="1" x14ac:dyDescent="0.25">
      <c r="A6313" s="116">
        <v>146496</v>
      </c>
      <c r="B6313" s="116">
        <v>16</v>
      </c>
      <c r="C6313" s="116">
        <v>1526118470</v>
      </c>
      <c r="D6313" s="116" t="s">
        <v>17861</v>
      </c>
      <c r="E6313" s="339">
        <v>487869.32</v>
      </c>
      <c r="F6313" s="194">
        <v>4</v>
      </c>
      <c r="G6313" s="194">
        <v>4</v>
      </c>
      <c r="H6313" s="194" t="s">
        <v>10119</v>
      </c>
      <c r="I6313" s="194">
        <f t="shared" si="294"/>
        <v>0</v>
      </c>
      <c r="J6313" s="116" t="s">
        <v>10120</v>
      </c>
      <c r="K6313" s="116" t="s">
        <v>10121</v>
      </c>
      <c r="L6313" s="197">
        <v>45958</v>
      </c>
      <c r="M6313" s="116"/>
      <c r="N6313" s="197">
        <v>45959</v>
      </c>
      <c r="O6313" s="388">
        <f t="shared" si="295"/>
        <v>121967.33</v>
      </c>
      <c r="P6313" s="339">
        <f t="shared" si="296"/>
        <v>0</v>
      </c>
    </row>
    <row r="6314" spans="1:16" hidden="1" x14ac:dyDescent="0.25">
      <c r="A6314" s="116">
        <v>146496</v>
      </c>
      <c r="B6314" s="116">
        <v>17</v>
      </c>
      <c r="C6314" s="116">
        <v>1526118480</v>
      </c>
      <c r="D6314" s="116" t="s">
        <v>17862</v>
      </c>
      <c r="E6314" s="339">
        <v>495134.68</v>
      </c>
      <c r="F6314" s="194">
        <v>4</v>
      </c>
      <c r="G6314" s="194">
        <v>4</v>
      </c>
      <c r="H6314" s="194" t="s">
        <v>10119</v>
      </c>
      <c r="I6314" s="194">
        <f t="shared" si="294"/>
        <v>0</v>
      </c>
      <c r="J6314" s="116" t="s">
        <v>10120</v>
      </c>
      <c r="K6314" s="116" t="s">
        <v>10121</v>
      </c>
      <c r="L6314" s="197">
        <v>45958</v>
      </c>
      <c r="M6314" s="116"/>
      <c r="N6314" s="197">
        <v>45959</v>
      </c>
      <c r="O6314" s="388">
        <f t="shared" si="295"/>
        <v>123783.67</v>
      </c>
      <c r="P6314" s="339">
        <f t="shared" si="296"/>
        <v>0</v>
      </c>
    </row>
    <row r="6315" spans="1:16" hidden="1" x14ac:dyDescent="0.25">
      <c r="A6315" s="116">
        <v>146496</v>
      </c>
      <c r="B6315" s="116">
        <v>18</v>
      </c>
      <c r="C6315" s="116">
        <v>1526118490</v>
      </c>
      <c r="D6315" s="116" t="s">
        <v>17863</v>
      </c>
      <c r="E6315" s="339">
        <v>181259.32</v>
      </c>
      <c r="F6315" s="194">
        <v>4</v>
      </c>
      <c r="G6315" s="194">
        <v>4</v>
      </c>
      <c r="H6315" s="194" t="s">
        <v>10119</v>
      </c>
      <c r="I6315" s="194">
        <f t="shared" si="294"/>
        <v>0</v>
      </c>
      <c r="J6315" s="116" t="s">
        <v>10120</v>
      </c>
      <c r="K6315" s="116" t="s">
        <v>10121</v>
      </c>
      <c r="L6315" s="197">
        <v>45958</v>
      </c>
      <c r="M6315" s="116"/>
      <c r="N6315" s="197">
        <v>45959</v>
      </c>
      <c r="O6315" s="388">
        <f t="shared" si="295"/>
        <v>45314.83</v>
      </c>
      <c r="P6315" s="339">
        <f t="shared" si="296"/>
        <v>0</v>
      </c>
    </row>
    <row r="6316" spans="1:16" hidden="1" x14ac:dyDescent="0.25">
      <c r="A6316" s="116">
        <v>146496</v>
      </c>
      <c r="B6316" s="116">
        <v>3</v>
      </c>
      <c r="C6316" s="116">
        <v>1526118460</v>
      </c>
      <c r="D6316" s="116" t="s">
        <v>17860</v>
      </c>
      <c r="E6316" s="339">
        <v>443489.32</v>
      </c>
      <c r="F6316" s="194">
        <v>4</v>
      </c>
      <c r="G6316" s="194">
        <f>2+2</f>
        <v>4</v>
      </c>
      <c r="H6316" s="194" t="s">
        <v>10119</v>
      </c>
      <c r="I6316" s="194">
        <f t="shared" si="294"/>
        <v>0</v>
      </c>
      <c r="J6316" s="116" t="s">
        <v>10120</v>
      </c>
      <c r="K6316" s="116" t="s">
        <v>10121</v>
      </c>
      <c r="L6316" s="197">
        <v>45958</v>
      </c>
      <c r="M6316" s="116" t="s">
        <v>18077</v>
      </c>
      <c r="N6316" s="197">
        <v>46104</v>
      </c>
      <c r="O6316" s="388">
        <f t="shared" si="295"/>
        <v>110872.33</v>
      </c>
      <c r="P6316" s="339">
        <f t="shared" si="296"/>
        <v>0</v>
      </c>
    </row>
    <row r="6317" spans="1:16" hidden="1" x14ac:dyDescent="0.25">
      <c r="A6317" s="116">
        <v>146497</v>
      </c>
      <c r="B6317" s="116">
        <v>4</v>
      </c>
      <c r="C6317" s="116">
        <v>1027100530</v>
      </c>
      <c r="D6317" s="116" t="s">
        <v>11172</v>
      </c>
      <c r="E6317" s="339">
        <v>389780</v>
      </c>
      <c r="F6317" s="194">
        <v>2</v>
      </c>
      <c r="G6317" s="194">
        <v>2</v>
      </c>
      <c r="H6317" s="194" t="s">
        <v>10119</v>
      </c>
      <c r="I6317" s="194">
        <f t="shared" si="294"/>
        <v>0</v>
      </c>
      <c r="J6317" s="116" t="s">
        <v>10120</v>
      </c>
      <c r="K6317" s="116" t="s">
        <v>15498</v>
      </c>
      <c r="L6317" s="197">
        <v>45958</v>
      </c>
      <c r="M6317" s="116"/>
      <c r="N6317" s="197">
        <v>45959</v>
      </c>
      <c r="O6317" s="388">
        <f t="shared" si="295"/>
        <v>194890</v>
      </c>
      <c r="P6317" s="339">
        <f t="shared" si="296"/>
        <v>0</v>
      </c>
    </row>
    <row r="6318" spans="1:16" hidden="1" x14ac:dyDescent="0.25">
      <c r="A6318" s="116">
        <v>146497</v>
      </c>
      <c r="B6318" s="116">
        <v>3</v>
      </c>
      <c r="C6318" s="116">
        <v>1521100080</v>
      </c>
      <c r="D6318" s="116" t="s">
        <v>17543</v>
      </c>
      <c r="E6318" s="339">
        <v>4100</v>
      </c>
      <c r="F6318" s="194">
        <v>20</v>
      </c>
      <c r="G6318" s="194">
        <v>20</v>
      </c>
      <c r="H6318" s="194" t="s">
        <v>10119</v>
      </c>
      <c r="I6318" s="194">
        <f t="shared" si="294"/>
        <v>0</v>
      </c>
      <c r="J6318" s="116" t="s">
        <v>10120</v>
      </c>
      <c r="K6318" s="116" t="s">
        <v>15498</v>
      </c>
      <c r="L6318" s="197">
        <v>45958</v>
      </c>
      <c r="M6318" s="116"/>
      <c r="N6318" s="197">
        <v>45959</v>
      </c>
      <c r="O6318" s="388">
        <f t="shared" si="295"/>
        <v>205</v>
      </c>
      <c r="P6318" s="339">
        <f t="shared" si="296"/>
        <v>0</v>
      </c>
    </row>
    <row r="6319" spans="1:16" hidden="1" x14ac:dyDescent="0.25">
      <c r="A6319" s="116">
        <v>146497</v>
      </c>
      <c r="B6319" s="116">
        <v>1</v>
      </c>
      <c r="C6319" s="116">
        <v>1810104100</v>
      </c>
      <c r="D6319" s="116" t="s">
        <v>17481</v>
      </c>
      <c r="E6319" s="339">
        <v>24532.799999999999</v>
      </c>
      <c r="F6319" s="194">
        <v>20</v>
      </c>
      <c r="G6319" s="194">
        <v>20</v>
      </c>
      <c r="H6319" s="194" t="s">
        <v>10119</v>
      </c>
      <c r="I6319" s="194">
        <f t="shared" si="294"/>
        <v>0</v>
      </c>
      <c r="J6319" s="116" t="s">
        <v>10120</v>
      </c>
      <c r="K6319" s="116" t="s">
        <v>15498</v>
      </c>
      <c r="L6319" s="197">
        <v>45958</v>
      </c>
      <c r="M6319" s="116" t="s">
        <v>16844</v>
      </c>
      <c r="N6319" s="197">
        <v>45959</v>
      </c>
      <c r="O6319" s="388">
        <f t="shared" si="295"/>
        <v>1226.6399999999999</v>
      </c>
      <c r="P6319" s="339">
        <f t="shared" si="296"/>
        <v>0</v>
      </c>
    </row>
    <row r="6320" spans="1:16" hidden="1" x14ac:dyDescent="0.25">
      <c r="A6320" s="116">
        <v>146497</v>
      </c>
      <c r="B6320" s="116">
        <v>2</v>
      </c>
      <c r="C6320" s="116">
        <v>1810105200</v>
      </c>
      <c r="D6320" s="116" t="s">
        <v>11378</v>
      </c>
      <c r="E6320" s="339">
        <v>6916.8</v>
      </c>
      <c r="F6320" s="194">
        <v>20</v>
      </c>
      <c r="G6320" s="194">
        <v>20</v>
      </c>
      <c r="H6320" s="194" t="s">
        <v>10119</v>
      </c>
      <c r="I6320" s="194">
        <f t="shared" si="294"/>
        <v>0</v>
      </c>
      <c r="J6320" s="116" t="s">
        <v>10120</v>
      </c>
      <c r="K6320" s="116" t="s">
        <v>15498</v>
      </c>
      <c r="L6320" s="197">
        <v>45958</v>
      </c>
      <c r="M6320" s="116"/>
      <c r="N6320" s="197">
        <v>45959</v>
      </c>
      <c r="O6320" s="388">
        <f t="shared" si="295"/>
        <v>345.84000000000003</v>
      </c>
      <c r="P6320" s="339">
        <f t="shared" si="296"/>
        <v>0</v>
      </c>
    </row>
    <row r="6321" spans="1:16" hidden="1" x14ac:dyDescent="0.25">
      <c r="A6321" s="116">
        <v>146502</v>
      </c>
      <c r="B6321" s="116">
        <v>1</v>
      </c>
      <c r="C6321" s="116">
        <v>1110101800</v>
      </c>
      <c r="D6321" s="116" t="s">
        <v>16165</v>
      </c>
      <c r="E6321" s="339">
        <v>2698556</v>
      </c>
      <c r="F6321" s="194">
        <v>1</v>
      </c>
      <c r="G6321" s="194">
        <v>1</v>
      </c>
      <c r="H6321" s="194" t="s">
        <v>10119</v>
      </c>
      <c r="I6321" s="194">
        <f t="shared" si="294"/>
        <v>0</v>
      </c>
      <c r="J6321" s="116" t="s">
        <v>10389</v>
      </c>
      <c r="K6321" s="116" t="s">
        <v>15310</v>
      </c>
      <c r="L6321" s="197">
        <v>45958</v>
      </c>
      <c r="M6321" s="116" t="s">
        <v>16847</v>
      </c>
      <c r="N6321" s="197">
        <v>46015</v>
      </c>
      <c r="O6321" s="388">
        <f t="shared" si="295"/>
        <v>2698556</v>
      </c>
      <c r="P6321" s="339">
        <f t="shared" si="296"/>
        <v>0</v>
      </c>
    </row>
    <row r="6322" spans="1:16" hidden="1" x14ac:dyDescent="0.25">
      <c r="A6322" s="116">
        <v>146568</v>
      </c>
      <c r="B6322" s="116">
        <v>5</v>
      </c>
      <c r="C6322" s="116">
        <v>1015102180</v>
      </c>
      <c r="D6322" s="116" t="s">
        <v>17884</v>
      </c>
      <c r="E6322" s="339">
        <v>4376.3999999999996</v>
      </c>
      <c r="F6322" s="194">
        <v>2</v>
      </c>
      <c r="G6322" s="194">
        <v>2</v>
      </c>
      <c r="H6322" s="194" t="s">
        <v>10119</v>
      </c>
      <c r="I6322" s="194">
        <f t="shared" si="294"/>
        <v>0</v>
      </c>
      <c r="J6322" s="116" t="s">
        <v>10120</v>
      </c>
      <c r="K6322" s="116" t="s">
        <v>15498</v>
      </c>
      <c r="L6322" s="197">
        <v>45959</v>
      </c>
      <c r="M6322" s="116" t="s">
        <v>16848</v>
      </c>
      <c r="N6322" s="197">
        <v>45959</v>
      </c>
      <c r="O6322" s="388">
        <f t="shared" si="295"/>
        <v>2188.1999999999998</v>
      </c>
      <c r="P6322" s="339">
        <f t="shared" si="296"/>
        <v>0</v>
      </c>
    </row>
    <row r="6323" spans="1:16" hidden="1" x14ac:dyDescent="0.25">
      <c r="A6323" s="116">
        <v>146568</v>
      </c>
      <c r="B6323" s="116">
        <v>6</v>
      </c>
      <c r="C6323" s="116">
        <v>1027100250</v>
      </c>
      <c r="D6323" s="116" t="s">
        <v>10840</v>
      </c>
      <c r="E6323" s="339">
        <v>489900</v>
      </c>
      <c r="F6323" s="194">
        <v>1</v>
      </c>
      <c r="G6323" s="194">
        <v>1</v>
      </c>
      <c r="H6323" s="194" t="s">
        <v>10119</v>
      </c>
      <c r="I6323" s="194">
        <f t="shared" ref="I6323:I6386" si="297">+F6323-G6323</f>
        <v>0</v>
      </c>
      <c r="J6323" s="116" t="s">
        <v>10120</v>
      </c>
      <c r="K6323" s="116" t="s">
        <v>15498</v>
      </c>
      <c r="L6323" s="197">
        <v>45959</v>
      </c>
      <c r="M6323" s="116" t="s">
        <v>16848</v>
      </c>
      <c r="N6323" s="197">
        <v>45959</v>
      </c>
      <c r="O6323" s="388">
        <f t="shared" ref="O6323:O6386" si="298">+E6323/F6323</f>
        <v>489900</v>
      </c>
      <c r="P6323" s="339">
        <f t="shared" ref="P6323:P6386" si="299">+O6323*I6323</f>
        <v>0</v>
      </c>
    </row>
    <row r="6324" spans="1:16" hidden="1" x14ac:dyDescent="0.25">
      <c r="A6324" s="116">
        <v>146568</v>
      </c>
      <c r="B6324" s="116">
        <v>2</v>
      </c>
      <c r="C6324" s="116">
        <v>1519108390</v>
      </c>
      <c r="D6324" s="116" t="s">
        <v>15439</v>
      </c>
      <c r="E6324" s="339">
        <v>56000</v>
      </c>
      <c r="F6324" s="194">
        <v>1</v>
      </c>
      <c r="G6324" s="194">
        <v>1</v>
      </c>
      <c r="H6324" s="194" t="s">
        <v>10119</v>
      </c>
      <c r="I6324" s="194">
        <f t="shared" si="297"/>
        <v>0</v>
      </c>
      <c r="J6324" s="116" t="s">
        <v>10120</v>
      </c>
      <c r="K6324" s="116" t="s">
        <v>15498</v>
      </c>
      <c r="L6324" s="197">
        <v>45959</v>
      </c>
      <c r="M6324" s="116" t="s">
        <v>16848</v>
      </c>
      <c r="N6324" s="197">
        <v>45959</v>
      </c>
      <c r="O6324" s="388">
        <f t="shared" si="298"/>
        <v>56000</v>
      </c>
      <c r="P6324" s="339">
        <f t="shared" si="299"/>
        <v>0</v>
      </c>
    </row>
    <row r="6325" spans="1:16" hidden="1" x14ac:dyDescent="0.25">
      <c r="A6325" s="116">
        <v>146568</v>
      </c>
      <c r="B6325" s="116">
        <v>3</v>
      </c>
      <c r="C6325" s="116">
        <v>1522104920</v>
      </c>
      <c r="D6325" s="116" t="s">
        <v>15446</v>
      </c>
      <c r="E6325" s="339">
        <v>96000</v>
      </c>
      <c r="F6325" s="194">
        <v>1</v>
      </c>
      <c r="G6325" s="194">
        <v>1</v>
      </c>
      <c r="H6325" s="194" t="s">
        <v>10119</v>
      </c>
      <c r="I6325" s="194">
        <f t="shared" si="297"/>
        <v>0</v>
      </c>
      <c r="J6325" s="116" t="s">
        <v>10120</v>
      </c>
      <c r="K6325" s="116" t="s">
        <v>15498</v>
      </c>
      <c r="L6325" s="197">
        <v>45959</v>
      </c>
      <c r="M6325" s="116" t="s">
        <v>16848</v>
      </c>
      <c r="N6325" s="197">
        <v>45959</v>
      </c>
      <c r="O6325" s="388">
        <f t="shared" si="298"/>
        <v>96000</v>
      </c>
      <c r="P6325" s="339">
        <f t="shared" si="299"/>
        <v>0</v>
      </c>
    </row>
    <row r="6326" spans="1:16" hidden="1" x14ac:dyDescent="0.25">
      <c r="A6326" s="116">
        <v>146568</v>
      </c>
      <c r="B6326" s="116">
        <v>4</v>
      </c>
      <c r="C6326" s="116">
        <v>1523100250</v>
      </c>
      <c r="D6326" s="116" t="s">
        <v>17854</v>
      </c>
      <c r="E6326" s="339">
        <v>8253.36</v>
      </c>
      <c r="F6326" s="194">
        <v>8</v>
      </c>
      <c r="G6326" s="194">
        <v>8</v>
      </c>
      <c r="H6326" s="194" t="s">
        <v>10119</v>
      </c>
      <c r="I6326" s="194">
        <f t="shared" si="297"/>
        <v>0</v>
      </c>
      <c r="J6326" s="116" t="s">
        <v>10120</v>
      </c>
      <c r="K6326" s="116" t="s">
        <v>15498</v>
      </c>
      <c r="L6326" s="197">
        <v>45959</v>
      </c>
      <c r="M6326" s="116" t="s">
        <v>16848</v>
      </c>
      <c r="N6326" s="197">
        <v>45959</v>
      </c>
      <c r="O6326" s="388">
        <f t="shared" si="298"/>
        <v>1031.67</v>
      </c>
      <c r="P6326" s="339">
        <f t="shared" si="299"/>
        <v>0</v>
      </c>
    </row>
    <row r="6327" spans="1:16" hidden="1" x14ac:dyDescent="0.25">
      <c r="A6327" s="116">
        <v>146568</v>
      </c>
      <c r="B6327" s="116">
        <v>1</v>
      </c>
      <c r="C6327" s="116">
        <v>1524100470</v>
      </c>
      <c r="D6327" s="116" t="s">
        <v>15803</v>
      </c>
      <c r="E6327" s="339">
        <v>119140</v>
      </c>
      <c r="F6327" s="194">
        <v>1</v>
      </c>
      <c r="G6327" s="194">
        <v>1</v>
      </c>
      <c r="H6327" s="194" t="s">
        <v>10119</v>
      </c>
      <c r="I6327" s="194">
        <f t="shared" si="297"/>
        <v>0</v>
      </c>
      <c r="J6327" s="116" t="s">
        <v>10120</v>
      </c>
      <c r="K6327" s="116" t="s">
        <v>15498</v>
      </c>
      <c r="L6327" s="197">
        <v>45959</v>
      </c>
      <c r="M6327" s="116" t="s">
        <v>16848</v>
      </c>
      <c r="N6327" s="197">
        <v>45959</v>
      </c>
      <c r="O6327" s="388">
        <f t="shared" si="298"/>
        <v>119140</v>
      </c>
      <c r="P6327" s="339">
        <f t="shared" si="299"/>
        <v>0</v>
      </c>
    </row>
    <row r="6328" spans="1:16" hidden="1" x14ac:dyDescent="0.25">
      <c r="A6328" s="116">
        <v>146570</v>
      </c>
      <c r="B6328" s="116">
        <v>1</v>
      </c>
      <c r="C6328" s="116">
        <v>1553101220</v>
      </c>
      <c r="D6328" s="116" t="s">
        <v>15098</v>
      </c>
      <c r="E6328" s="339">
        <v>292000</v>
      </c>
      <c r="F6328" s="194">
        <v>1</v>
      </c>
      <c r="G6328" s="194">
        <v>1</v>
      </c>
      <c r="H6328" s="194" t="s">
        <v>10119</v>
      </c>
      <c r="I6328" s="194">
        <f t="shared" si="297"/>
        <v>0</v>
      </c>
      <c r="J6328" s="116" t="s">
        <v>10120</v>
      </c>
      <c r="K6328" s="116" t="s">
        <v>16849</v>
      </c>
      <c r="L6328" s="197">
        <v>45959</v>
      </c>
      <c r="M6328" s="116" t="s">
        <v>16851</v>
      </c>
      <c r="N6328" s="197">
        <v>45959</v>
      </c>
      <c r="O6328" s="388">
        <f t="shared" si="298"/>
        <v>292000</v>
      </c>
      <c r="P6328" s="339">
        <f t="shared" si="299"/>
        <v>0</v>
      </c>
    </row>
    <row r="6329" spans="1:16" hidden="1" x14ac:dyDescent="0.25">
      <c r="A6329" s="116">
        <v>146571</v>
      </c>
      <c r="B6329" s="116">
        <v>4</v>
      </c>
      <c r="C6329" s="116">
        <v>1027100530</v>
      </c>
      <c r="D6329" s="116" t="s">
        <v>11172</v>
      </c>
      <c r="E6329" s="339">
        <v>389780</v>
      </c>
      <c r="F6329" s="194">
        <v>2</v>
      </c>
      <c r="G6329" s="194">
        <v>2</v>
      </c>
      <c r="H6329" s="194" t="s">
        <v>10119</v>
      </c>
      <c r="I6329" s="194">
        <f t="shared" si="297"/>
        <v>0</v>
      </c>
      <c r="J6329" s="116" t="s">
        <v>10120</v>
      </c>
      <c r="K6329" s="116" t="s">
        <v>15498</v>
      </c>
      <c r="L6329" s="197">
        <v>45959</v>
      </c>
      <c r="M6329" s="116" t="s">
        <v>16850</v>
      </c>
      <c r="N6329" s="197">
        <v>45959</v>
      </c>
      <c r="O6329" s="388">
        <f t="shared" si="298"/>
        <v>194890</v>
      </c>
      <c r="P6329" s="339">
        <f t="shared" si="299"/>
        <v>0</v>
      </c>
    </row>
    <row r="6330" spans="1:16" hidden="1" x14ac:dyDescent="0.25">
      <c r="A6330" s="116">
        <v>146571</v>
      </c>
      <c r="B6330" s="116">
        <v>3</v>
      </c>
      <c r="C6330" s="116">
        <v>1521100080</v>
      </c>
      <c r="D6330" s="116" t="s">
        <v>17543</v>
      </c>
      <c r="E6330" s="339">
        <v>4100</v>
      </c>
      <c r="F6330" s="194">
        <v>20</v>
      </c>
      <c r="G6330" s="194">
        <v>20</v>
      </c>
      <c r="H6330" s="194" t="s">
        <v>10119</v>
      </c>
      <c r="I6330" s="194">
        <f t="shared" si="297"/>
        <v>0</v>
      </c>
      <c r="J6330" s="116" t="s">
        <v>10120</v>
      </c>
      <c r="K6330" s="116" t="s">
        <v>15498</v>
      </c>
      <c r="L6330" s="197">
        <v>45959</v>
      </c>
      <c r="M6330" s="116" t="s">
        <v>16850</v>
      </c>
      <c r="N6330" s="197">
        <v>45959</v>
      </c>
      <c r="O6330" s="388">
        <f t="shared" si="298"/>
        <v>205</v>
      </c>
      <c r="P6330" s="339">
        <f t="shared" si="299"/>
        <v>0</v>
      </c>
    </row>
    <row r="6331" spans="1:16" hidden="1" x14ac:dyDescent="0.25">
      <c r="A6331" s="116">
        <v>146571</v>
      </c>
      <c r="B6331" s="116">
        <v>1</v>
      </c>
      <c r="C6331" s="116">
        <v>1810104100</v>
      </c>
      <c r="D6331" s="116" t="s">
        <v>17481</v>
      </c>
      <c r="E6331" s="339">
        <v>24532.799999999999</v>
      </c>
      <c r="F6331" s="194">
        <v>20</v>
      </c>
      <c r="G6331" s="194">
        <v>20</v>
      </c>
      <c r="H6331" s="194" t="s">
        <v>10119</v>
      </c>
      <c r="I6331" s="194">
        <f t="shared" si="297"/>
        <v>0</v>
      </c>
      <c r="J6331" s="116" t="s">
        <v>10120</v>
      </c>
      <c r="K6331" s="116" t="s">
        <v>15498</v>
      </c>
      <c r="L6331" s="197">
        <v>45959</v>
      </c>
      <c r="M6331" s="116" t="s">
        <v>16850</v>
      </c>
      <c r="N6331" s="197">
        <v>45959</v>
      </c>
      <c r="O6331" s="388">
        <f t="shared" si="298"/>
        <v>1226.6399999999999</v>
      </c>
      <c r="P6331" s="339">
        <f t="shared" si="299"/>
        <v>0</v>
      </c>
    </row>
    <row r="6332" spans="1:16" hidden="1" x14ac:dyDescent="0.25">
      <c r="A6332" s="116">
        <v>146571</v>
      </c>
      <c r="B6332" s="116">
        <v>2</v>
      </c>
      <c r="C6332" s="116">
        <v>1810105200</v>
      </c>
      <c r="D6332" s="116" t="s">
        <v>11378</v>
      </c>
      <c r="E6332" s="339">
        <v>6916.8</v>
      </c>
      <c r="F6332" s="194">
        <v>20</v>
      </c>
      <c r="G6332" s="194">
        <v>20</v>
      </c>
      <c r="H6332" s="194" t="s">
        <v>10119</v>
      </c>
      <c r="I6332" s="194">
        <f t="shared" si="297"/>
        <v>0</v>
      </c>
      <c r="J6332" s="116" t="s">
        <v>10120</v>
      </c>
      <c r="K6332" s="116" t="s">
        <v>15498</v>
      </c>
      <c r="L6332" s="197">
        <v>45959</v>
      </c>
      <c r="M6332" s="116" t="s">
        <v>16850</v>
      </c>
      <c r="N6332" s="197">
        <v>45959</v>
      </c>
      <c r="O6332" s="388">
        <f t="shared" si="298"/>
        <v>345.84000000000003</v>
      </c>
      <c r="P6332" s="339">
        <f t="shared" si="299"/>
        <v>0</v>
      </c>
    </row>
    <row r="6333" spans="1:16" hidden="1" x14ac:dyDescent="0.25">
      <c r="A6333" s="116">
        <v>146573</v>
      </c>
      <c r="B6333" s="116">
        <v>13</v>
      </c>
      <c r="C6333" s="116">
        <v>1010100120</v>
      </c>
      <c r="D6333" s="116" t="s">
        <v>17672</v>
      </c>
      <c r="E6333" s="339">
        <v>56289.5</v>
      </c>
      <c r="F6333" s="194">
        <v>25</v>
      </c>
      <c r="G6333" s="194">
        <v>25</v>
      </c>
      <c r="H6333" s="194" t="s">
        <v>10119</v>
      </c>
      <c r="I6333" s="194">
        <f t="shared" si="297"/>
        <v>0</v>
      </c>
      <c r="J6333" s="116" t="s">
        <v>10120</v>
      </c>
      <c r="K6333" s="116" t="s">
        <v>16852</v>
      </c>
      <c r="L6333" s="197">
        <v>45959</v>
      </c>
      <c r="M6333" s="116"/>
      <c r="N6333" s="197">
        <v>45959</v>
      </c>
      <c r="O6333" s="388">
        <f t="shared" si="298"/>
        <v>2251.58</v>
      </c>
      <c r="P6333" s="339">
        <f t="shared" si="299"/>
        <v>0</v>
      </c>
    </row>
    <row r="6334" spans="1:16" hidden="1" x14ac:dyDescent="0.25">
      <c r="A6334" s="116">
        <v>146573</v>
      </c>
      <c r="B6334" s="116">
        <v>6</v>
      </c>
      <c r="C6334" s="116">
        <v>1010100750</v>
      </c>
      <c r="D6334" s="116" t="s">
        <v>11041</v>
      </c>
      <c r="E6334" s="339">
        <v>61288.75</v>
      </c>
      <c r="F6334" s="194">
        <v>25</v>
      </c>
      <c r="G6334" s="194">
        <v>25</v>
      </c>
      <c r="H6334" s="194" t="s">
        <v>10119</v>
      </c>
      <c r="I6334" s="194">
        <f t="shared" si="297"/>
        <v>0</v>
      </c>
      <c r="J6334" s="116" t="s">
        <v>10120</v>
      </c>
      <c r="K6334" s="116" t="s">
        <v>16852</v>
      </c>
      <c r="L6334" s="197">
        <v>45959</v>
      </c>
      <c r="M6334" s="116"/>
      <c r="N6334" s="197">
        <v>45959</v>
      </c>
      <c r="O6334" s="388">
        <f t="shared" si="298"/>
        <v>2451.5500000000002</v>
      </c>
      <c r="P6334" s="339">
        <f t="shared" si="299"/>
        <v>0</v>
      </c>
    </row>
    <row r="6335" spans="1:16" hidden="1" x14ac:dyDescent="0.25">
      <c r="A6335" s="116">
        <v>146573</v>
      </c>
      <c r="B6335" s="116">
        <v>7</v>
      </c>
      <c r="C6335" s="116">
        <v>1010100760</v>
      </c>
      <c r="D6335" s="116" t="s">
        <v>15004</v>
      </c>
      <c r="E6335" s="339">
        <v>62850</v>
      </c>
      <c r="F6335" s="194">
        <v>25</v>
      </c>
      <c r="G6335" s="194">
        <v>25</v>
      </c>
      <c r="H6335" s="194" t="s">
        <v>10119</v>
      </c>
      <c r="I6335" s="194">
        <f t="shared" si="297"/>
        <v>0</v>
      </c>
      <c r="J6335" s="116" t="s">
        <v>10120</v>
      </c>
      <c r="K6335" s="116" t="s">
        <v>16852</v>
      </c>
      <c r="L6335" s="197">
        <v>45959</v>
      </c>
      <c r="M6335" s="116"/>
      <c r="N6335" s="197">
        <v>45959</v>
      </c>
      <c r="O6335" s="388">
        <f t="shared" si="298"/>
        <v>2514</v>
      </c>
      <c r="P6335" s="339">
        <f t="shared" si="299"/>
        <v>0</v>
      </c>
    </row>
    <row r="6336" spans="1:16" hidden="1" x14ac:dyDescent="0.25">
      <c r="A6336" s="116">
        <v>146573</v>
      </c>
      <c r="B6336" s="116">
        <v>15</v>
      </c>
      <c r="C6336" s="116">
        <v>1010101250</v>
      </c>
      <c r="D6336" s="116" t="s">
        <v>17477</v>
      </c>
      <c r="E6336" s="339">
        <v>18000</v>
      </c>
      <c r="F6336" s="194">
        <v>50</v>
      </c>
      <c r="G6336" s="194">
        <v>50</v>
      </c>
      <c r="H6336" s="194" t="s">
        <v>10119</v>
      </c>
      <c r="I6336" s="194">
        <f t="shared" si="297"/>
        <v>0</v>
      </c>
      <c r="J6336" s="116" t="s">
        <v>10120</v>
      </c>
      <c r="K6336" s="116" t="s">
        <v>16852</v>
      </c>
      <c r="L6336" s="197">
        <v>45959</v>
      </c>
      <c r="M6336" s="116"/>
      <c r="N6336" s="197">
        <v>45959</v>
      </c>
      <c r="O6336" s="388">
        <f t="shared" si="298"/>
        <v>360</v>
      </c>
      <c r="P6336" s="339">
        <f t="shared" si="299"/>
        <v>0</v>
      </c>
    </row>
    <row r="6337" spans="1:16" hidden="1" x14ac:dyDescent="0.25">
      <c r="A6337" s="116">
        <v>146573</v>
      </c>
      <c r="B6337" s="116">
        <v>8</v>
      </c>
      <c r="C6337" s="116">
        <v>1010102080</v>
      </c>
      <c r="D6337" s="116" t="s">
        <v>16158</v>
      </c>
      <c r="E6337" s="339">
        <v>31406.5</v>
      </c>
      <c r="F6337" s="194">
        <v>25</v>
      </c>
      <c r="G6337" s="194">
        <v>25</v>
      </c>
      <c r="H6337" s="194" t="s">
        <v>10119</v>
      </c>
      <c r="I6337" s="194">
        <f t="shared" si="297"/>
        <v>0</v>
      </c>
      <c r="J6337" s="116" t="s">
        <v>10120</v>
      </c>
      <c r="K6337" s="116" t="s">
        <v>16852</v>
      </c>
      <c r="L6337" s="197">
        <v>45959</v>
      </c>
      <c r="M6337" s="116"/>
      <c r="N6337" s="197">
        <v>45959</v>
      </c>
      <c r="O6337" s="388">
        <f t="shared" si="298"/>
        <v>1256.26</v>
      </c>
      <c r="P6337" s="339">
        <f t="shared" si="299"/>
        <v>0</v>
      </c>
    </row>
    <row r="6338" spans="1:16" hidden="1" x14ac:dyDescent="0.25">
      <c r="A6338" s="116">
        <v>146573</v>
      </c>
      <c r="B6338" s="116">
        <v>10</v>
      </c>
      <c r="C6338" s="116">
        <v>1010102170</v>
      </c>
      <c r="D6338" s="116" t="s">
        <v>11130</v>
      </c>
      <c r="E6338" s="339">
        <v>55441.7</v>
      </c>
      <c r="F6338" s="194">
        <v>10</v>
      </c>
      <c r="G6338" s="194">
        <v>10</v>
      </c>
      <c r="H6338" s="194" t="s">
        <v>10119</v>
      </c>
      <c r="I6338" s="194">
        <f t="shared" si="297"/>
        <v>0</v>
      </c>
      <c r="J6338" s="116" t="s">
        <v>10120</v>
      </c>
      <c r="K6338" s="116" t="s">
        <v>16852</v>
      </c>
      <c r="L6338" s="197">
        <v>45959</v>
      </c>
      <c r="M6338" s="116"/>
      <c r="N6338" s="197">
        <v>45959</v>
      </c>
      <c r="O6338" s="388">
        <f t="shared" si="298"/>
        <v>5544.17</v>
      </c>
      <c r="P6338" s="339">
        <f t="shared" si="299"/>
        <v>0</v>
      </c>
    </row>
    <row r="6339" spans="1:16" hidden="1" x14ac:dyDescent="0.25">
      <c r="A6339" s="116">
        <v>146573</v>
      </c>
      <c r="B6339" s="116">
        <v>1</v>
      </c>
      <c r="C6339" s="116">
        <v>1010103220</v>
      </c>
      <c r="D6339" s="116" t="s">
        <v>10565</v>
      </c>
      <c r="E6339" s="339">
        <v>198000</v>
      </c>
      <c r="F6339" s="194">
        <v>40</v>
      </c>
      <c r="G6339" s="194">
        <v>40</v>
      </c>
      <c r="H6339" s="194" t="s">
        <v>10119</v>
      </c>
      <c r="I6339" s="194">
        <f t="shared" si="297"/>
        <v>0</v>
      </c>
      <c r="J6339" s="116" t="s">
        <v>10120</v>
      </c>
      <c r="K6339" s="116" t="s">
        <v>16852</v>
      </c>
      <c r="L6339" s="197">
        <v>45959</v>
      </c>
      <c r="M6339" s="116"/>
      <c r="N6339" s="197">
        <v>45959</v>
      </c>
      <c r="O6339" s="388">
        <f t="shared" si="298"/>
        <v>4950</v>
      </c>
      <c r="P6339" s="339">
        <f t="shared" si="299"/>
        <v>0</v>
      </c>
    </row>
    <row r="6340" spans="1:16" hidden="1" x14ac:dyDescent="0.25">
      <c r="A6340" s="116">
        <v>146573</v>
      </c>
      <c r="B6340" s="116">
        <v>2</v>
      </c>
      <c r="C6340" s="116">
        <v>1010108320</v>
      </c>
      <c r="D6340" s="116" t="s">
        <v>17490</v>
      </c>
      <c r="E6340" s="339">
        <v>28500</v>
      </c>
      <c r="F6340" s="194">
        <v>1</v>
      </c>
      <c r="G6340" s="194">
        <v>1</v>
      </c>
      <c r="H6340" s="194" t="s">
        <v>10119</v>
      </c>
      <c r="I6340" s="194">
        <f t="shared" si="297"/>
        <v>0</v>
      </c>
      <c r="J6340" s="116" t="s">
        <v>10120</v>
      </c>
      <c r="K6340" s="116" t="s">
        <v>16852</v>
      </c>
      <c r="L6340" s="197">
        <v>45959</v>
      </c>
      <c r="M6340" s="116"/>
      <c r="N6340" s="197">
        <v>45959</v>
      </c>
      <c r="O6340" s="388">
        <f t="shared" si="298"/>
        <v>28500</v>
      </c>
      <c r="P6340" s="339">
        <f t="shared" si="299"/>
        <v>0</v>
      </c>
    </row>
    <row r="6341" spans="1:16" hidden="1" x14ac:dyDescent="0.25">
      <c r="A6341" s="116">
        <v>146573</v>
      </c>
      <c r="B6341" s="116">
        <v>11</v>
      </c>
      <c r="C6341" s="116">
        <v>1015100880</v>
      </c>
      <c r="D6341" s="116" t="s">
        <v>10384</v>
      </c>
      <c r="E6341" s="339">
        <v>61690</v>
      </c>
      <c r="F6341" s="194">
        <v>10</v>
      </c>
      <c r="G6341" s="194">
        <v>10</v>
      </c>
      <c r="H6341" s="194" t="s">
        <v>10119</v>
      </c>
      <c r="I6341" s="194">
        <f t="shared" si="297"/>
        <v>0</v>
      </c>
      <c r="J6341" s="116" t="s">
        <v>10120</v>
      </c>
      <c r="K6341" s="116" t="s">
        <v>16852</v>
      </c>
      <c r="L6341" s="197">
        <v>45959</v>
      </c>
      <c r="M6341" s="116"/>
      <c r="N6341" s="197">
        <v>45959</v>
      </c>
      <c r="O6341" s="388">
        <f t="shared" si="298"/>
        <v>6169</v>
      </c>
      <c r="P6341" s="339">
        <f t="shared" si="299"/>
        <v>0</v>
      </c>
    </row>
    <row r="6342" spans="1:16" hidden="1" x14ac:dyDescent="0.25">
      <c r="A6342" s="116">
        <v>146573</v>
      </c>
      <c r="B6342" s="116">
        <v>5</v>
      </c>
      <c r="C6342" s="116">
        <v>1019101600</v>
      </c>
      <c r="D6342" s="116" t="s">
        <v>10852</v>
      </c>
      <c r="E6342" s="339">
        <v>51260</v>
      </c>
      <c r="F6342" s="194">
        <v>2</v>
      </c>
      <c r="G6342" s="194">
        <v>2</v>
      </c>
      <c r="H6342" s="194" t="s">
        <v>10119</v>
      </c>
      <c r="I6342" s="194">
        <f t="shared" si="297"/>
        <v>0</v>
      </c>
      <c r="J6342" s="116" t="s">
        <v>10120</v>
      </c>
      <c r="K6342" s="116" t="s">
        <v>16852</v>
      </c>
      <c r="L6342" s="197">
        <v>45959</v>
      </c>
      <c r="M6342" s="116"/>
      <c r="N6342" s="197">
        <v>45959</v>
      </c>
      <c r="O6342" s="388">
        <f t="shared" si="298"/>
        <v>25630</v>
      </c>
      <c r="P6342" s="339">
        <f t="shared" si="299"/>
        <v>0</v>
      </c>
    </row>
    <row r="6343" spans="1:16" hidden="1" x14ac:dyDescent="0.25">
      <c r="A6343" s="116">
        <v>146573</v>
      </c>
      <c r="B6343" s="116">
        <v>12</v>
      </c>
      <c r="C6343" s="116">
        <v>1019103350</v>
      </c>
      <c r="D6343" s="116" t="s">
        <v>16161</v>
      </c>
      <c r="E6343" s="339">
        <v>72480</v>
      </c>
      <c r="F6343" s="194">
        <v>15</v>
      </c>
      <c r="G6343" s="194">
        <v>15</v>
      </c>
      <c r="H6343" s="194" t="s">
        <v>10119</v>
      </c>
      <c r="I6343" s="194">
        <f t="shared" si="297"/>
        <v>0</v>
      </c>
      <c r="J6343" s="116" t="s">
        <v>10120</v>
      </c>
      <c r="K6343" s="116" t="s">
        <v>16852</v>
      </c>
      <c r="L6343" s="197">
        <v>45959</v>
      </c>
      <c r="M6343" s="116"/>
      <c r="N6343" s="197">
        <v>45959</v>
      </c>
      <c r="O6343" s="388">
        <f t="shared" si="298"/>
        <v>4832</v>
      </c>
      <c r="P6343" s="339">
        <f t="shared" si="299"/>
        <v>0</v>
      </c>
    </row>
    <row r="6344" spans="1:16" hidden="1" x14ac:dyDescent="0.25">
      <c r="A6344" s="116">
        <v>146573</v>
      </c>
      <c r="B6344" s="116">
        <v>3</v>
      </c>
      <c r="C6344" s="116">
        <v>1526101650</v>
      </c>
      <c r="D6344" s="116" t="s">
        <v>11343</v>
      </c>
      <c r="E6344" s="339">
        <v>16655.05</v>
      </c>
      <c r="F6344" s="194">
        <v>5</v>
      </c>
      <c r="G6344" s="194">
        <v>5</v>
      </c>
      <c r="H6344" s="194" t="s">
        <v>10119</v>
      </c>
      <c r="I6344" s="194">
        <f t="shared" si="297"/>
        <v>0</v>
      </c>
      <c r="J6344" s="116" t="s">
        <v>10120</v>
      </c>
      <c r="K6344" s="116" t="s">
        <v>16852</v>
      </c>
      <c r="L6344" s="197">
        <v>45959</v>
      </c>
      <c r="M6344" s="116"/>
      <c r="N6344" s="197">
        <v>45959</v>
      </c>
      <c r="O6344" s="388">
        <f t="shared" si="298"/>
        <v>3331.0099999999998</v>
      </c>
      <c r="P6344" s="339">
        <f t="shared" si="299"/>
        <v>0</v>
      </c>
    </row>
    <row r="6345" spans="1:16" hidden="1" x14ac:dyDescent="0.25">
      <c r="A6345" s="116">
        <v>146573</v>
      </c>
      <c r="B6345" s="116">
        <v>9</v>
      </c>
      <c r="C6345" s="116">
        <v>1546101870</v>
      </c>
      <c r="D6345" s="116" t="s">
        <v>16201</v>
      </c>
      <c r="E6345" s="339">
        <v>12342.6</v>
      </c>
      <c r="F6345" s="194">
        <v>20</v>
      </c>
      <c r="G6345" s="194">
        <v>20</v>
      </c>
      <c r="H6345" s="194" t="s">
        <v>10119</v>
      </c>
      <c r="I6345" s="194">
        <f t="shared" si="297"/>
        <v>0</v>
      </c>
      <c r="J6345" s="116" t="s">
        <v>10120</v>
      </c>
      <c r="K6345" s="116" t="s">
        <v>16852</v>
      </c>
      <c r="L6345" s="197">
        <v>45959</v>
      </c>
      <c r="M6345" s="116"/>
      <c r="N6345" s="197">
        <v>45959</v>
      </c>
      <c r="O6345" s="388">
        <f t="shared" si="298"/>
        <v>617.13</v>
      </c>
      <c r="P6345" s="339">
        <f t="shared" si="299"/>
        <v>0</v>
      </c>
    </row>
    <row r="6346" spans="1:16" hidden="1" x14ac:dyDescent="0.25">
      <c r="A6346" s="116">
        <v>146573</v>
      </c>
      <c r="B6346" s="116">
        <v>14</v>
      </c>
      <c r="C6346" s="116">
        <v>1546101870</v>
      </c>
      <c r="D6346" s="116" t="s">
        <v>16201</v>
      </c>
      <c r="E6346" s="339">
        <v>15428.25</v>
      </c>
      <c r="F6346" s="194">
        <v>25</v>
      </c>
      <c r="G6346" s="194">
        <v>25</v>
      </c>
      <c r="H6346" s="194" t="s">
        <v>10119</v>
      </c>
      <c r="I6346" s="194">
        <f t="shared" si="297"/>
        <v>0</v>
      </c>
      <c r="J6346" s="116" t="s">
        <v>10120</v>
      </c>
      <c r="K6346" s="116" t="s">
        <v>16852</v>
      </c>
      <c r="L6346" s="197">
        <v>45959</v>
      </c>
      <c r="M6346" s="116"/>
      <c r="N6346" s="197">
        <v>45959</v>
      </c>
      <c r="O6346" s="388">
        <f t="shared" si="298"/>
        <v>617.13</v>
      </c>
      <c r="P6346" s="339">
        <f t="shared" si="299"/>
        <v>0</v>
      </c>
    </row>
    <row r="6347" spans="1:16" hidden="1" x14ac:dyDescent="0.25">
      <c r="A6347" s="116">
        <v>146573</v>
      </c>
      <c r="B6347" s="116">
        <v>4</v>
      </c>
      <c r="C6347" s="116">
        <v>1810101870</v>
      </c>
      <c r="D6347" s="116" t="s">
        <v>11367</v>
      </c>
      <c r="E6347" s="339">
        <v>10841</v>
      </c>
      <c r="F6347" s="194">
        <v>1</v>
      </c>
      <c r="G6347" s="194">
        <v>1</v>
      </c>
      <c r="H6347" s="194" t="s">
        <v>10119</v>
      </c>
      <c r="I6347" s="194">
        <f t="shared" si="297"/>
        <v>0</v>
      </c>
      <c r="J6347" s="116" t="s">
        <v>10120</v>
      </c>
      <c r="K6347" s="116" t="s">
        <v>16852</v>
      </c>
      <c r="L6347" s="197">
        <v>45959</v>
      </c>
      <c r="M6347" s="116"/>
      <c r="N6347" s="197">
        <v>45959</v>
      </c>
      <c r="O6347" s="388">
        <f t="shared" si="298"/>
        <v>10841</v>
      </c>
      <c r="P6347" s="339">
        <f t="shared" si="299"/>
        <v>0</v>
      </c>
    </row>
    <row r="6348" spans="1:16" hidden="1" x14ac:dyDescent="0.25">
      <c r="A6348" s="116">
        <v>146574</v>
      </c>
      <c r="B6348" s="116">
        <v>2</v>
      </c>
      <c r="C6348" s="116">
        <v>1010107280</v>
      </c>
      <c r="D6348" s="116" t="s">
        <v>7824</v>
      </c>
      <c r="E6348" s="339">
        <v>50452</v>
      </c>
      <c r="F6348" s="194">
        <v>2</v>
      </c>
      <c r="G6348" s="194">
        <v>2</v>
      </c>
      <c r="H6348" s="194" t="s">
        <v>10119</v>
      </c>
      <c r="I6348" s="194">
        <f t="shared" si="297"/>
        <v>0</v>
      </c>
      <c r="J6348" s="116" t="s">
        <v>10120</v>
      </c>
      <c r="K6348" s="116" t="s">
        <v>10121</v>
      </c>
      <c r="L6348" s="197">
        <v>45959</v>
      </c>
      <c r="M6348" s="116"/>
      <c r="N6348" s="197">
        <v>46002</v>
      </c>
      <c r="O6348" s="388">
        <f t="shared" si="298"/>
        <v>25226</v>
      </c>
      <c r="P6348" s="339">
        <f t="shared" si="299"/>
        <v>0</v>
      </c>
    </row>
    <row r="6349" spans="1:16" hidden="1" x14ac:dyDescent="0.25">
      <c r="A6349" s="116">
        <v>146574</v>
      </c>
      <c r="B6349" s="116">
        <v>1</v>
      </c>
      <c r="C6349" s="116">
        <v>1022101990</v>
      </c>
      <c r="D6349" s="116" t="s">
        <v>15919</v>
      </c>
      <c r="E6349" s="339">
        <v>65014.06</v>
      </c>
      <c r="F6349" s="194">
        <v>2</v>
      </c>
      <c r="G6349" s="194">
        <v>2</v>
      </c>
      <c r="H6349" s="194" t="s">
        <v>10119</v>
      </c>
      <c r="I6349" s="194">
        <f t="shared" si="297"/>
        <v>0</v>
      </c>
      <c r="J6349" s="116" t="s">
        <v>10120</v>
      </c>
      <c r="K6349" s="116" t="s">
        <v>10121</v>
      </c>
      <c r="L6349" s="197">
        <v>45959</v>
      </c>
      <c r="M6349" s="116"/>
      <c r="N6349" s="197">
        <v>45964</v>
      </c>
      <c r="O6349" s="388">
        <f t="shared" si="298"/>
        <v>32507.03</v>
      </c>
      <c r="P6349" s="339">
        <f t="shared" si="299"/>
        <v>0</v>
      </c>
    </row>
    <row r="6350" spans="1:16" hidden="1" x14ac:dyDescent="0.25">
      <c r="A6350" s="116">
        <v>146578</v>
      </c>
      <c r="B6350" s="116">
        <v>10</v>
      </c>
      <c r="C6350" s="116">
        <v>1553102040</v>
      </c>
      <c r="D6350" s="116" t="s">
        <v>10967</v>
      </c>
      <c r="E6350" s="339">
        <v>680358.68</v>
      </c>
      <c r="F6350" s="194">
        <v>4</v>
      </c>
      <c r="G6350" s="194">
        <f>3+1</f>
        <v>4</v>
      </c>
      <c r="H6350" s="194" t="s">
        <v>10119</v>
      </c>
      <c r="I6350" s="194">
        <f t="shared" si="297"/>
        <v>0</v>
      </c>
      <c r="J6350" s="116" t="s">
        <v>10120</v>
      </c>
      <c r="K6350" s="116" t="s">
        <v>16852</v>
      </c>
      <c r="L6350" s="197">
        <v>45959</v>
      </c>
      <c r="M6350" s="116" t="s">
        <v>18165</v>
      </c>
      <c r="N6350" s="197">
        <v>46118</v>
      </c>
      <c r="O6350" s="388">
        <f t="shared" si="298"/>
        <v>170089.67</v>
      </c>
      <c r="P6350" s="339">
        <f t="shared" si="299"/>
        <v>0</v>
      </c>
    </row>
    <row r="6351" spans="1:16" hidden="1" x14ac:dyDescent="0.25">
      <c r="A6351" s="116">
        <v>146578</v>
      </c>
      <c r="B6351" s="116">
        <v>32</v>
      </c>
      <c r="C6351" s="116">
        <v>1029102130</v>
      </c>
      <c r="D6351" s="116" t="s">
        <v>10961</v>
      </c>
      <c r="E6351" s="339">
        <v>89700</v>
      </c>
      <c r="F6351" s="194">
        <v>30</v>
      </c>
      <c r="G6351" s="194">
        <v>30</v>
      </c>
      <c r="H6351" s="194" t="s">
        <v>10119</v>
      </c>
      <c r="I6351" s="194">
        <f t="shared" si="297"/>
        <v>0</v>
      </c>
      <c r="J6351" s="116" t="s">
        <v>10120</v>
      </c>
      <c r="K6351" s="116" t="s">
        <v>16852</v>
      </c>
      <c r="L6351" s="197">
        <v>45959</v>
      </c>
      <c r="M6351" s="116"/>
      <c r="N6351" s="197">
        <v>45960</v>
      </c>
      <c r="O6351" s="388">
        <f t="shared" si="298"/>
        <v>2990</v>
      </c>
      <c r="P6351" s="339">
        <f t="shared" si="299"/>
        <v>0</v>
      </c>
    </row>
    <row r="6352" spans="1:16" hidden="1" x14ac:dyDescent="0.25">
      <c r="A6352" s="116">
        <v>146578</v>
      </c>
      <c r="B6352" s="116">
        <v>13</v>
      </c>
      <c r="C6352" s="116">
        <v>1322101460</v>
      </c>
      <c r="D6352" s="116" t="s">
        <v>11568</v>
      </c>
      <c r="E6352" s="339">
        <v>2943544</v>
      </c>
      <c r="F6352" s="194">
        <v>4</v>
      </c>
      <c r="G6352" s="194">
        <v>4</v>
      </c>
      <c r="H6352" s="194" t="s">
        <v>10119</v>
      </c>
      <c r="I6352" s="194">
        <f t="shared" si="297"/>
        <v>0</v>
      </c>
      <c r="J6352" s="116" t="s">
        <v>10120</v>
      </c>
      <c r="K6352" s="116" t="s">
        <v>16852</v>
      </c>
      <c r="L6352" s="197">
        <v>45959</v>
      </c>
      <c r="M6352" s="116" t="s">
        <v>16885</v>
      </c>
      <c r="N6352" s="197">
        <v>46001</v>
      </c>
      <c r="O6352" s="388">
        <f t="shared" si="298"/>
        <v>735886</v>
      </c>
      <c r="P6352" s="339">
        <f t="shared" si="299"/>
        <v>0</v>
      </c>
    </row>
    <row r="6353" spans="1:16" hidden="1" x14ac:dyDescent="0.25">
      <c r="A6353" s="116">
        <v>146578</v>
      </c>
      <c r="B6353" s="116">
        <v>11</v>
      </c>
      <c r="C6353" s="116">
        <v>1512102040</v>
      </c>
      <c r="D6353" s="116" t="s">
        <v>17497</v>
      </c>
      <c r="E6353" s="339">
        <v>41600</v>
      </c>
      <c r="F6353" s="194">
        <v>16</v>
      </c>
      <c r="G6353" s="194">
        <v>16</v>
      </c>
      <c r="H6353" s="194" t="s">
        <v>10119</v>
      </c>
      <c r="I6353" s="194">
        <f t="shared" si="297"/>
        <v>0</v>
      </c>
      <c r="J6353" s="116" t="s">
        <v>10120</v>
      </c>
      <c r="K6353" s="116" t="s">
        <v>16852</v>
      </c>
      <c r="L6353" s="197">
        <v>45959</v>
      </c>
      <c r="M6353" s="116"/>
      <c r="N6353" s="197">
        <v>45960</v>
      </c>
      <c r="O6353" s="388">
        <f t="shared" si="298"/>
        <v>2600</v>
      </c>
      <c r="P6353" s="339">
        <f t="shared" si="299"/>
        <v>0</v>
      </c>
    </row>
    <row r="6354" spans="1:16" hidden="1" x14ac:dyDescent="0.25">
      <c r="A6354" s="116">
        <v>146578</v>
      </c>
      <c r="B6354" s="116">
        <v>5</v>
      </c>
      <c r="C6354" s="116">
        <v>1512102870</v>
      </c>
      <c r="D6354" s="116" t="s">
        <v>17504</v>
      </c>
      <c r="E6354" s="339">
        <v>14907.36</v>
      </c>
      <c r="F6354" s="194">
        <v>48</v>
      </c>
      <c r="G6354" s="194">
        <v>48</v>
      </c>
      <c r="H6354" s="194" t="s">
        <v>10119</v>
      </c>
      <c r="I6354" s="194">
        <f t="shared" si="297"/>
        <v>0</v>
      </c>
      <c r="J6354" s="116" t="s">
        <v>10120</v>
      </c>
      <c r="K6354" s="116" t="s">
        <v>16852</v>
      </c>
      <c r="L6354" s="197">
        <v>45959</v>
      </c>
      <c r="M6354" s="116"/>
      <c r="N6354" s="197">
        <v>45960</v>
      </c>
      <c r="O6354" s="388">
        <f t="shared" si="298"/>
        <v>310.57</v>
      </c>
      <c r="P6354" s="339">
        <f t="shared" si="299"/>
        <v>0</v>
      </c>
    </row>
    <row r="6355" spans="1:16" hidden="1" x14ac:dyDescent="0.25">
      <c r="A6355" s="116">
        <v>146578</v>
      </c>
      <c r="B6355" s="116">
        <v>14</v>
      </c>
      <c r="C6355" s="116">
        <v>1516101650</v>
      </c>
      <c r="D6355" s="116" t="s">
        <v>10379</v>
      </c>
      <c r="E6355" s="339">
        <v>13840</v>
      </c>
      <c r="F6355" s="194">
        <v>8</v>
      </c>
      <c r="G6355" s="194">
        <v>8</v>
      </c>
      <c r="H6355" s="194" t="s">
        <v>10119</v>
      </c>
      <c r="I6355" s="194">
        <f t="shared" si="297"/>
        <v>0</v>
      </c>
      <c r="J6355" s="116" t="s">
        <v>10120</v>
      </c>
      <c r="K6355" s="116" t="s">
        <v>16852</v>
      </c>
      <c r="L6355" s="197">
        <v>45959</v>
      </c>
      <c r="M6355" s="116"/>
      <c r="N6355" s="197">
        <v>45960</v>
      </c>
      <c r="O6355" s="388">
        <f t="shared" si="298"/>
        <v>1730</v>
      </c>
      <c r="P6355" s="339">
        <f t="shared" si="299"/>
        <v>0</v>
      </c>
    </row>
    <row r="6356" spans="1:16" hidden="1" x14ac:dyDescent="0.25">
      <c r="A6356" s="116">
        <v>146578</v>
      </c>
      <c r="B6356" s="116">
        <v>9</v>
      </c>
      <c r="C6356" s="116">
        <v>1517100570</v>
      </c>
      <c r="D6356" s="116" t="s">
        <v>7631</v>
      </c>
      <c r="E6356" s="339">
        <v>210002.8</v>
      </c>
      <c r="F6356" s="194">
        <v>4</v>
      </c>
      <c r="G6356" s="194">
        <v>4</v>
      </c>
      <c r="H6356" s="194" t="s">
        <v>10119</v>
      </c>
      <c r="I6356" s="194">
        <f t="shared" si="297"/>
        <v>0</v>
      </c>
      <c r="J6356" s="116" t="s">
        <v>10120</v>
      </c>
      <c r="K6356" s="116" t="s">
        <v>16852</v>
      </c>
      <c r="L6356" s="197">
        <v>45959</v>
      </c>
      <c r="M6356" s="116"/>
      <c r="N6356" s="197">
        <v>45960</v>
      </c>
      <c r="O6356" s="388">
        <f t="shared" si="298"/>
        <v>52500.7</v>
      </c>
      <c r="P6356" s="339">
        <f t="shared" si="299"/>
        <v>0</v>
      </c>
    </row>
    <row r="6357" spans="1:16" hidden="1" x14ac:dyDescent="0.25">
      <c r="A6357" s="116">
        <v>146578</v>
      </c>
      <c r="B6357" s="116">
        <v>7</v>
      </c>
      <c r="C6357" s="116">
        <v>1519103800</v>
      </c>
      <c r="D6357" s="116" t="s">
        <v>11300</v>
      </c>
      <c r="E6357" s="339">
        <v>653482.56000000006</v>
      </c>
      <c r="F6357" s="194">
        <v>4</v>
      </c>
      <c r="G6357" s="194">
        <v>4</v>
      </c>
      <c r="H6357" s="194" t="s">
        <v>10119</v>
      </c>
      <c r="I6357" s="194">
        <f t="shared" si="297"/>
        <v>0</v>
      </c>
      <c r="J6357" s="116" t="s">
        <v>10120</v>
      </c>
      <c r="K6357" s="116" t="s">
        <v>16852</v>
      </c>
      <c r="L6357" s="197">
        <v>45959</v>
      </c>
      <c r="M6357" s="116" t="s">
        <v>16870</v>
      </c>
      <c r="N6357" s="197">
        <v>45971</v>
      </c>
      <c r="O6357" s="388">
        <f t="shared" si="298"/>
        <v>163370.64000000001</v>
      </c>
      <c r="P6357" s="339">
        <f t="shared" si="299"/>
        <v>0</v>
      </c>
    </row>
    <row r="6358" spans="1:16" hidden="1" x14ac:dyDescent="0.25">
      <c r="A6358" s="116">
        <v>146578</v>
      </c>
      <c r="B6358" s="116">
        <v>24</v>
      </c>
      <c r="C6358" s="116">
        <v>1519103810</v>
      </c>
      <c r="D6358" s="116" t="s">
        <v>11301</v>
      </c>
      <c r="E6358" s="339">
        <v>300975</v>
      </c>
      <c r="F6358" s="194">
        <v>1</v>
      </c>
      <c r="G6358" s="194">
        <v>1</v>
      </c>
      <c r="H6358" s="194" t="s">
        <v>10119</v>
      </c>
      <c r="I6358" s="194">
        <f t="shared" si="297"/>
        <v>0</v>
      </c>
      <c r="J6358" s="116" t="s">
        <v>10120</v>
      </c>
      <c r="K6358" s="116" t="s">
        <v>16852</v>
      </c>
      <c r="L6358" s="197">
        <v>45959</v>
      </c>
      <c r="M6358" s="116"/>
      <c r="N6358" s="197">
        <v>45960</v>
      </c>
      <c r="O6358" s="388">
        <f t="shared" si="298"/>
        <v>300975</v>
      </c>
      <c r="P6358" s="339">
        <f t="shared" si="299"/>
        <v>0</v>
      </c>
    </row>
    <row r="6359" spans="1:16" hidden="1" x14ac:dyDescent="0.25">
      <c r="A6359" s="116">
        <v>146578</v>
      </c>
      <c r="B6359" s="116">
        <v>27</v>
      </c>
      <c r="C6359" s="116">
        <v>1519103820</v>
      </c>
      <c r="D6359" s="116" t="s">
        <v>11302</v>
      </c>
      <c r="E6359" s="339">
        <v>179791</v>
      </c>
      <c r="F6359" s="194">
        <v>1</v>
      </c>
      <c r="G6359" s="194">
        <v>1</v>
      </c>
      <c r="H6359" s="194" t="s">
        <v>10119</v>
      </c>
      <c r="I6359" s="194">
        <f t="shared" si="297"/>
        <v>0</v>
      </c>
      <c r="J6359" s="116" t="s">
        <v>10120</v>
      </c>
      <c r="K6359" s="116" t="s">
        <v>16852</v>
      </c>
      <c r="L6359" s="197">
        <v>45959</v>
      </c>
      <c r="M6359" s="116"/>
      <c r="N6359" s="197">
        <v>45960</v>
      </c>
      <c r="O6359" s="388">
        <f t="shared" si="298"/>
        <v>179791</v>
      </c>
      <c r="P6359" s="339">
        <f t="shared" si="299"/>
        <v>0</v>
      </c>
    </row>
    <row r="6360" spans="1:16" hidden="1" x14ac:dyDescent="0.25">
      <c r="A6360" s="116">
        <v>146578</v>
      </c>
      <c r="B6360" s="116">
        <v>21</v>
      </c>
      <c r="C6360" s="116">
        <v>1519103830</v>
      </c>
      <c r="D6360" s="116" t="s">
        <v>11303</v>
      </c>
      <c r="E6360" s="339">
        <v>117854</v>
      </c>
      <c r="F6360" s="194">
        <v>1</v>
      </c>
      <c r="G6360" s="194">
        <v>1</v>
      </c>
      <c r="H6360" s="194" t="s">
        <v>10119</v>
      </c>
      <c r="I6360" s="194">
        <f t="shared" si="297"/>
        <v>0</v>
      </c>
      <c r="J6360" s="116" t="s">
        <v>10120</v>
      </c>
      <c r="K6360" s="116" t="s">
        <v>16852</v>
      </c>
      <c r="L6360" s="197">
        <v>45959</v>
      </c>
      <c r="M6360" s="116"/>
      <c r="N6360" s="197">
        <v>45960</v>
      </c>
      <c r="O6360" s="388">
        <f t="shared" si="298"/>
        <v>117854</v>
      </c>
      <c r="P6360" s="339">
        <f t="shared" si="299"/>
        <v>0</v>
      </c>
    </row>
    <row r="6361" spans="1:16" hidden="1" x14ac:dyDescent="0.25">
      <c r="A6361" s="116">
        <v>146578</v>
      </c>
      <c r="B6361" s="116">
        <v>23</v>
      </c>
      <c r="C6361" s="116">
        <v>1519103840</v>
      </c>
      <c r="D6361" s="116" t="s">
        <v>11304</v>
      </c>
      <c r="E6361" s="339">
        <v>89760</v>
      </c>
      <c r="F6361" s="194">
        <v>1</v>
      </c>
      <c r="G6361" s="194">
        <v>1</v>
      </c>
      <c r="H6361" s="194" t="s">
        <v>10119</v>
      </c>
      <c r="I6361" s="194">
        <f t="shared" si="297"/>
        <v>0</v>
      </c>
      <c r="J6361" s="116" t="s">
        <v>10120</v>
      </c>
      <c r="K6361" s="116" t="s">
        <v>16852</v>
      </c>
      <c r="L6361" s="197">
        <v>45959</v>
      </c>
      <c r="M6361" s="116"/>
      <c r="N6361" s="197">
        <v>45960</v>
      </c>
      <c r="O6361" s="388">
        <f t="shared" si="298"/>
        <v>89760</v>
      </c>
      <c r="P6361" s="339">
        <f t="shared" si="299"/>
        <v>0</v>
      </c>
    </row>
    <row r="6362" spans="1:16" hidden="1" x14ac:dyDescent="0.25">
      <c r="A6362" s="116">
        <v>146578</v>
      </c>
      <c r="B6362" s="116">
        <v>18</v>
      </c>
      <c r="C6362" s="116">
        <v>1519103850</v>
      </c>
      <c r="D6362" s="116" t="s">
        <v>11305</v>
      </c>
      <c r="E6362" s="339">
        <v>99109</v>
      </c>
      <c r="F6362" s="194">
        <v>1</v>
      </c>
      <c r="G6362" s="194">
        <v>1</v>
      </c>
      <c r="H6362" s="194" t="s">
        <v>10119</v>
      </c>
      <c r="I6362" s="194">
        <f t="shared" si="297"/>
        <v>0</v>
      </c>
      <c r="J6362" s="116" t="s">
        <v>10120</v>
      </c>
      <c r="K6362" s="116" t="s">
        <v>16852</v>
      </c>
      <c r="L6362" s="197">
        <v>45959</v>
      </c>
      <c r="M6362" s="116"/>
      <c r="N6362" s="197">
        <v>45960</v>
      </c>
      <c r="O6362" s="388">
        <f t="shared" si="298"/>
        <v>99109</v>
      </c>
      <c r="P6362" s="339">
        <f t="shared" si="299"/>
        <v>0</v>
      </c>
    </row>
    <row r="6363" spans="1:16" hidden="1" x14ac:dyDescent="0.25">
      <c r="A6363" s="116">
        <v>146578</v>
      </c>
      <c r="B6363" s="116">
        <v>20</v>
      </c>
      <c r="C6363" s="116">
        <v>1519103860</v>
      </c>
      <c r="D6363" s="116" t="s">
        <v>11306</v>
      </c>
      <c r="E6363" s="339">
        <v>98540</v>
      </c>
      <c r="F6363" s="194">
        <v>1</v>
      </c>
      <c r="G6363" s="194">
        <v>1</v>
      </c>
      <c r="H6363" s="194" t="s">
        <v>10119</v>
      </c>
      <c r="I6363" s="194">
        <f t="shared" si="297"/>
        <v>0</v>
      </c>
      <c r="J6363" s="116" t="s">
        <v>10120</v>
      </c>
      <c r="K6363" s="116" t="s">
        <v>16852</v>
      </c>
      <c r="L6363" s="197">
        <v>45959</v>
      </c>
      <c r="M6363" s="116"/>
      <c r="N6363" s="197">
        <v>45960</v>
      </c>
      <c r="O6363" s="388">
        <f t="shared" si="298"/>
        <v>98540</v>
      </c>
      <c r="P6363" s="339">
        <f t="shared" si="299"/>
        <v>0</v>
      </c>
    </row>
    <row r="6364" spans="1:16" hidden="1" x14ac:dyDescent="0.25">
      <c r="A6364" s="116">
        <v>146578</v>
      </c>
      <c r="B6364" s="116">
        <v>25</v>
      </c>
      <c r="C6364" s="116">
        <v>1519103870</v>
      </c>
      <c r="D6364" s="116" t="s">
        <v>11307</v>
      </c>
      <c r="E6364" s="339">
        <v>313638</v>
      </c>
      <c r="F6364" s="194">
        <v>1</v>
      </c>
      <c r="G6364" s="194">
        <v>1</v>
      </c>
      <c r="H6364" s="194" t="s">
        <v>10119</v>
      </c>
      <c r="I6364" s="194">
        <f t="shared" si="297"/>
        <v>0</v>
      </c>
      <c r="J6364" s="116" t="s">
        <v>10120</v>
      </c>
      <c r="K6364" s="116" t="s">
        <v>16852</v>
      </c>
      <c r="L6364" s="197">
        <v>45959</v>
      </c>
      <c r="M6364" s="116"/>
      <c r="N6364" s="197">
        <v>45960</v>
      </c>
      <c r="O6364" s="388">
        <f t="shared" si="298"/>
        <v>313638</v>
      </c>
      <c r="P6364" s="339">
        <f t="shared" si="299"/>
        <v>0</v>
      </c>
    </row>
    <row r="6365" spans="1:16" hidden="1" x14ac:dyDescent="0.25">
      <c r="A6365" s="116">
        <v>146578</v>
      </c>
      <c r="B6365" s="116">
        <v>28</v>
      </c>
      <c r="C6365" s="116">
        <v>1519103880</v>
      </c>
      <c r="D6365" s="116" t="s">
        <v>11308</v>
      </c>
      <c r="E6365" s="339">
        <v>215984</v>
      </c>
      <c r="F6365" s="194">
        <v>1</v>
      </c>
      <c r="G6365" s="194">
        <v>1</v>
      </c>
      <c r="H6365" s="194" t="s">
        <v>10119</v>
      </c>
      <c r="I6365" s="194">
        <f t="shared" si="297"/>
        <v>0</v>
      </c>
      <c r="J6365" s="116" t="s">
        <v>10120</v>
      </c>
      <c r="K6365" s="116" t="s">
        <v>16852</v>
      </c>
      <c r="L6365" s="197">
        <v>45959</v>
      </c>
      <c r="M6365" s="116"/>
      <c r="N6365" s="197">
        <v>45960</v>
      </c>
      <c r="O6365" s="388">
        <f t="shared" si="298"/>
        <v>215984</v>
      </c>
      <c r="P6365" s="339">
        <f t="shared" si="299"/>
        <v>0</v>
      </c>
    </row>
    <row r="6366" spans="1:16" hidden="1" x14ac:dyDescent="0.25">
      <c r="A6366" s="116">
        <v>146578</v>
      </c>
      <c r="B6366" s="116">
        <v>29</v>
      </c>
      <c r="C6366" s="116">
        <v>1519106160</v>
      </c>
      <c r="D6366" s="116" t="s">
        <v>16859</v>
      </c>
      <c r="E6366" s="339">
        <v>1515370.86</v>
      </c>
      <c r="F6366" s="194">
        <v>2</v>
      </c>
      <c r="G6366" s="194">
        <v>2</v>
      </c>
      <c r="H6366" s="194" t="s">
        <v>10119</v>
      </c>
      <c r="I6366" s="194">
        <f t="shared" si="297"/>
        <v>0</v>
      </c>
      <c r="J6366" s="116" t="s">
        <v>10120</v>
      </c>
      <c r="K6366" s="116" t="s">
        <v>16852</v>
      </c>
      <c r="L6366" s="197">
        <v>45959</v>
      </c>
      <c r="M6366" s="116"/>
      <c r="N6366" s="197">
        <v>45960</v>
      </c>
      <c r="O6366" s="388">
        <f t="shared" si="298"/>
        <v>757685.43</v>
      </c>
      <c r="P6366" s="339">
        <f t="shared" si="299"/>
        <v>0</v>
      </c>
    </row>
    <row r="6367" spans="1:16" hidden="1" x14ac:dyDescent="0.25">
      <c r="A6367" s="116">
        <v>146578</v>
      </c>
      <c r="B6367" s="116">
        <v>30</v>
      </c>
      <c r="C6367" s="116">
        <v>1519106730</v>
      </c>
      <c r="D6367" s="116" t="s">
        <v>15385</v>
      </c>
      <c r="E6367" s="339">
        <v>1074404</v>
      </c>
      <c r="F6367" s="194">
        <v>2</v>
      </c>
      <c r="G6367" s="194">
        <v>2</v>
      </c>
      <c r="H6367" s="194" t="s">
        <v>10119</v>
      </c>
      <c r="I6367" s="194">
        <f t="shared" si="297"/>
        <v>0</v>
      </c>
      <c r="J6367" s="116" t="s">
        <v>10120</v>
      </c>
      <c r="K6367" s="116" t="s">
        <v>16852</v>
      </c>
      <c r="L6367" s="197">
        <v>45959</v>
      </c>
      <c r="M6367" s="116"/>
      <c r="N6367" s="197">
        <v>46002</v>
      </c>
      <c r="O6367" s="388">
        <f t="shared" si="298"/>
        <v>537202</v>
      </c>
      <c r="P6367" s="339">
        <f t="shared" si="299"/>
        <v>0</v>
      </c>
    </row>
    <row r="6368" spans="1:16" hidden="1" x14ac:dyDescent="0.25">
      <c r="A6368" s="116">
        <v>146578</v>
      </c>
      <c r="B6368" s="116">
        <v>1</v>
      </c>
      <c r="C6368" s="116">
        <v>1522100060</v>
      </c>
      <c r="D6368" s="116" t="s">
        <v>11319</v>
      </c>
      <c r="E6368" s="339">
        <v>372741.18</v>
      </c>
      <c r="F6368" s="194">
        <v>2</v>
      </c>
      <c r="G6368" s="194">
        <v>2</v>
      </c>
      <c r="H6368" s="194" t="s">
        <v>10119</v>
      </c>
      <c r="I6368" s="194">
        <f t="shared" si="297"/>
        <v>0</v>
      </c>
      <c r="J6368" s="116" t="s">
        <v>10120</v>
      </c>
      <c r="K6368" s="116" t="s">
        <v>16852</v>
      </c>
      <c r="L6368" s="197">
        <v>45959</v>
      </c>
      <c r="M6368" s="116"/>
      <c r="N6368" s="197">
        <v>45960</v>
      </c>
      <c r="O6368" s="388">
        <f t="shared" si="298"/>
        <v>186370.59</v>
      </c>
      <c r="P6368" s="339">
        <f t="shared" si="299"/>
        <v>0</v>
      </c>
    </row>
    <row r="6369" spans="1:16" hidden="1" x14ac:dyDescent="0.25">
      <c r="A6369" s="116">
        <v>146578</v>
      </c>
      <c r="B6369" s="116">
        <v>3</v>
      </c>
      <c r="C6369" s="116">
        <v>1522100070</v>
      </c>
      <c r="D6369" s="116" t="s">
        <v>10843</v>
      </c>
      <c r="E6369" s="339">
        <v>581951</v>
      </c>
      <c r="F6369" s="194">
        <v>2</v>
      </c>
      <c r="G6369" s="194">
        <v>2</v>
      </c>
      <c r="H6369" s="194" t="s">
        <v>10119</v>
      </c>
      <c r="I6369" s="194">
        <f t="shared" si="297"/>
        <v>0</v>
      </c>
      <c r="J6369" s="116" t="s">
        <v>10120</v>
      </c>
      <c r="K6369" s="116" t="s">
        <v>16852</v>
      </c>
      <c r="L6369" s="197">
        <v>45959</v>
      </c>
      <c r="M6369" s="116"/>
      <c r="N6369" s="197">
        <v>45960</v>
      </c>
      <c r="O6369" s="388">
        <f t="shared" si="298"/>
        <v>290975.5</v>
      </c>
      <c r="P6369" s="339">
        <f t="shared" si="299"/>
        <v>0</v>
      </c>
    </row>
    <row r="6370" spans="1:16" hidden="1" x14ac:dyDescent="0.25">
      <c r="A6370" s="116">
        <v>146578</v>
      </c>
      <c r="B6370" s="116">
        <v>2</v>
      </c>
      <c r="C6370" s="116">
        <v>1522100200</v>
      </c>
      <c r="D6370" s="116" t="s">
        <v>11321</v>
      </c>
      <c r="E6370" s="339">
        <v>1088000</v>
      </c>
      <c r="F6370" s="194">
        <v>4</v>
      </c>
      <c r="G6370" s="194">
        <v>4</v>
      </c>
      <c r="H6370" s="194" t="s">
        <v>10119</v>
      </c>
      <c r="I6370" s="194">
        <f t="shared" si="297"/>
        <v>0</v>
      </c>
      <c r="J6370" s="116" t="s">
        <v>10120</v>
      </c>
      <c r="K6370" s="116" t="s">
        <v>16852</v>
      </c>
      <c r="L6370" s="197">
        <v>45959</v>
      </c>
      <c r="M6370" s="116"/>
      <c r="N6370" s="197">
        <v>45960</v>
      </c>
      <c r="O6370" s="388">
        <f t="shared" si="298"/>
        <v>272000</v>
      </c>
      <c r="P6370" s="339">
        <f t="shared" si="299"/>
        <v>0</v>
      </c>
    </row>
    <row r="6371" spans="1:16" hidden="1" x14ac:dyDescent="0.25">
      <c r="A6371" s="116">
        <v>146578</v>
      </c>
      <c r="B6371" s="116">
        <v>22</v>
      </c>
      <c r="C6371" s="116">
        <v>1524100840</v>
      </c>
      <c r="D6371" s="116" t="s">
        <v>11335</v>
      </c>
      <c r="E6371" s="339">
        <v>232835</v>
      </c>
      <c r="F6371" s="194">
        <v>1</v>
      </c>
      <c r="G6371" s="194">
        <v>1</v>
      </c>
      <c r="H6371" s="194" t="s">
        <v>10119</v>
      </c>
      <c r="I6371" s="194">
        <f t="shared" si="297"/>
        <v>0</v>
      </c>
      <c r="J6371" s="116" t="s">
        <v>10120</v>
      </c>
      <c r="K6371" s="116" t="s">
        <v>16852</v>
      </c>
      <c r="L6371" s="197">
        <v>45959</v>
      </c>
      <c r="M6371" s="116"/>
      <c r="N6371" s="197">
        <v>45960</v>
      </c>
      <c r="O6371" s="388">
        <f t="shared" si="298"/>
        <v>232835</v>
      </c>
      <c r="P6371" s="339">
        <f t="shared" si="299"/>
        <v>0</v>
      </c>
    </row>
    <row r="6372" spans="1:16" hidden="1" x14ac:dyDescent="0.25">
      <c r="A6372" s="116">
        <v>146578</v>
      </c>
      <c r="B6372" s="116">
        <v>19</v>
      </c>
      <c r="C6372" s="116">
        <v>1524100850</v>
      </c>
      <c r="D6372" s="116" t="s">
        <v>11336</v>
      </c>
      <c r="E6372" s="339">
        <v>201471</v>
      </c>
      <c r="F6372" s="194">
        <v>1</v>
      </c>
      <c r="G6372" s="194">
        <v>1</v>
      </c>
      <c r="H6372" s="194" t="s">
        <v>10119</v>
      </c>
      <c r="I6372" s="194">
        <f t="shared" si="297"/>
        <v>0</v>
      </c>
      <c r="J6372" s="116" t="s">
        <v>10120</v>
      </c>
      <c r="K6372" s="116" t="s">
        <v>16852</v>
      </c>
      <c r="L6372" s="197">
        <v>45959</v>
      </c>
      <c r="M6372" s="116"/>
      <c r="N6372" s="197">
        <v>45960</v>
      </c>
      <c r="O6372" s="388">
        <f t="shared" si="298"/>
        <v>201471</v>
      </c>
      <c r="P6372" s="339">
        <f t="shared" si="299"/>
        <v>0</v>
      </c>
    </row>
    <row r="6373" spans="1:16" hidden="1" x14ac:dyDescent="0.25">
      <c r="A6373" s="116">
        <v>146578</v>
      </c>
      <c r="B6373" s="116">
        <v>26</v>
      </c>
      <c r="C6373" s="116">
        <v>1524100860</v>
      </c>
      <c r="D6373" s="116" t="s">
        <v>11337</v>
      </c>
      <c r="E6373" s="339">
        <v>418066</v>
      </c>
      <c r="F6373" s="194">
        <v>2</v>
      </c>
      <c r="G6373" s="194">
        <v>2</v>
      </c>
      <c r="H6373" s="194" t="s">
        <v>10119</v>
      </c>
      <c r="I6373" s="194">
        <f t="shared" si="297"/>
        <v>0</v>
      </c>
      <c r="J6373" s="116" t="s">
        <v>10120</v>
      </c>
      <c r="K6373" s="116" t="s">
        <v>16852</v>
      </c>
      <c r="L6373" s="197">
        <v>45959</v>
      </c>
      <c r="M6373" s="116"/>
      <c r="N6373" s="197">
        <v>45960</v>
      </c>
      <c r="O6373" s="388">
        <f t="shared" si="298"/>
        <v>209033</v>
      </c>
      <c r="P6373" s="339">
        <f t="shared" si="299"/>
        <v>0</v>
      </c>
    </row>
    <row r="6374" spans="1:16" hidden="1" x14ac:dyDescent="0.25">
      <c r="A6374" s="116">
        <v>146578</v>
      </c>
      <c r="B6374" s="116">
        <v>8</v>
      </c>
      <c r="C6374" s="116">
        <v>1810104100</v>
      </c>
      <c r="D6374" s="116" t="s">
        <v>17481</v>
      </c>
      <c r="E6374" s="339">
        <v>12265</v>
      </c>
      <c r="F6374" s="194">
        <v>10</v>
      </c>
      <c r="G6374" s="194">
        <v>10</v>
      </c>
      <c r="H6374" s="194" t="s">
        <v>10119</v>
      </c>
      <c r="I6374" s="194">
        <f t="shared" si="297"/>
        <v>0</v>
      </c>
      <c r="J6374" s="116" t="s">
        <v>10120</v>
      </c>
      <c r="K6374" s="116" t="s">
        <v>16852</v>
      </c>
      <c r="L6374" s="197">
        <v>45959</v>
      </c>
      <c r="M6374" s="116"/>
      <c r="N6374" s="197">
        <v>45960</v>
      </c>
      <c r="O6374" s="388">
        <f t="shared" si="298"/>
        <v>1226.5</v>
      </c>
      <c r="P6374" s="339">
        <f t="shared" si="299"/>
        <v>0</v>
      </c>
    </row>
    <row r="6375" spans="1:16" hidden="1" x14ac:dyDescent="0.25">
      <c r="A6375" s="116">
        <v>146578</v>
      </c>
      <c r="B6375" s="116">
        <v>6</v>
      </c>
      <c r="C6375" s="116">
        <v>1810104150</v>
      </c>
      <c r="D6375" s="116" t="s">
        <v>17545</v>
      </c>
      <c r="E6375" s="339">
        <v>42143.199999999997</v>
      </c>
      <c r="F6375" s="194">
        <v>16</v>
      </c>
      <c r="G6375" s="194">
        <v>16</v>
      </c>
      <c r="H6375" s="194" t="s">
        <v>10119</v>
      </c>
      <c r="I6375" s="194">
        <f t="shared" si="297"/>
        <v>0</v>
      </c>
      <c r="J6375" s="116" t="s">
        <v>10120</v>
      </c>
      <c r="K6375" s="116" t="s">
        <v>16852</v>
      </c>
      <c r="L6375" s="197">
        <v>45959</v>
      </c>
      <c r="M6375" s="116"/>
      <c r="N6375" s="197">
        <v>45960</v>
      </c>
      <c r="O6375" s="388">
        <f t="shared" si="298"/>
        <v>2633.95</v>
      </c>
      <c r="P6375" s="339">
        <f t="shared" si="299"/>
        <v>0</v>
      </c>
    </row>
    <row r="6376" spans="1:16" hidden="1" x14ac:dyDescent="0.25">
      <c r="A6376" s="116">
        <v>146578</v>
      </c>
      <c r="B6376" s="116">
        <v>31</v>
      </c>
      <c r="C6376" s="116">
        <v>1810104280</v>
      </c>
      <c r="D6376" s="116" t="s">
        <v>16205</v>
      </c>
      <c r="E6376" s="339">
        <v>286000</v>
      </c>
      <c r="F6376" s="194">
        <v>50</v>
      </c>
      <c r="G6376" s="194">
        <v>50</v>
      </c>
      <c r="H6376" s="194" t="s">
        <v>10119</v>
      </c>
      <c r="I6376" s="194">
        <f t="shared" si="297"/>
        <v>0</v>
      </c>
      <c r="J6376" s="116" t="s">
        <v>10120</v>
      </c>
      <c r="K6376" s="116" t="s">
        <v>16852</v>
      </c>
      <c r="L6376" s="197">
        <v>45959</v>
      </c>
      <c r="M6376" s="116"/>
      <c r="N6376" s="197">
        <v>45960</v>
      </c>
      <c r="O6376" s="388">
        <f t="shared" si="298"/>
        <v>5720</v>
      </c>
      <c r="P6376" s="339">
        <f t="shared" si="299"/>
        <v>0</v>
      </c>
    </row>
    <row r="6377" spans="1:16" hidden="1" x14ac:dyDescent="0.25">
      <c r="A6377" s="116">
        <v>146578</v>
      </c>
      <c r="B6377" s="116">
        <v>4</v>
      </c>
      <c r="C6377" s="116">
        <v>1810104380</v>
      </c>
      <c r="D6377" s="116" t="s">
        <v>17461</v>
      </c>
      <c r="E6377" s="339">
        <v>44240.67</v>
      </c>
      <c r="F6377" s="194">
        <v>9</v>
      </c>
      <c r="G6377" s="194">
        <v>9</v>
      </c>
      <c r="H6377" s="194" t="s">
        <v>10119</v>
      </c>
      <c r="I6377" s="194">
        <f t="shared" si="297"/>
        <v>0</v>
      </c>
      <c r="J6377" s="116" t="s">
        <v>10120</v>
      </c>
      <c r="K6377" s="116" t="s">
        <v>16852</v>
      </c>
      <c r="L6377" s="197">
        <v>45959</v>
      </c>
      <c r="M6377" s="116"/>
      <c r="N6377" s="197">
        <v>45960</v>
      </c>
      <c r="O6377" s="388">
        <f t="shared" si="298"/>
        <v>4915.63</v>
      </c>
      <c r="P6377" s="339">
        <f t="shared" si="299"/>
        <v>0</v>
      </c>
    </row>
    <row r="6378" spans="1:16" hidden="1" x14ac:dyDescent="0.25">
      <c r="A6378" s="116">
        <v>146578</v>
      </c>
      <c r="B6378" s="116">
        <v>16</v>
      </c>
      <c r="C6378" s="116">
        <v>1810104400</v>
      </c>
      <c r="D6378" s="116" t="s">
        <v>16206</v>
      </c>
      <c r="E6378" s="339">
        <v>325120</v>
      </c>
      <c r="F6378" s="194">
        <v>32</v>
      </c>
      <c r="G6378" s="194">
        <v>32</v>
      </c>
      <c r="H6378" s="194" t="s">
        <v>10119</v>
      </c>
      <c r="I6378" s="194">
        <f t="shared" si="297"/>
        <v>0</v>
      </c>
      <c r="J6378" s="116" t="s">
        <v>10120</v>
      </c>
      <c r="K6378" s="116" t="s">
        <v>16852</v>
      </c>
      <c r="L6378" s="197">
        <v>45959</v>
      </c>
      <c r="M6378" s="116"/>
      <c r="N6378" s="197">
        <v>45960</v>
      </c>
      <c r="O6378" s="388">
        <f t="shared" si="298"/>
        <v>10160</v>
      </c>
      <c r="P6378" s="339">
        <f t="shared" si="299"/>
        <v>0</v>
      </c>
    </row>
    <row r="6379" spans="1:16" hidden="1" x14ac:dyDescent="0.25">
      <c r="A6379" s="116">
        <v>146578</v>
      </c>
      <c r="B6379" s="116">
        <v>17</v>
      </c>
      <c r="C6379" s="116">
        <v>1810104700</v>
      </c>
      <c r="D6379" s="116" t="s">
        <v>17741</v>
      </c>
      <c r="E6379" s="339">
        <v>62800</v>
      </c>
      <c r="F6379" s="194">
        <v>8</v>
      </c>
      <c r="G6379" s="194">
        <v>8</v>
      </c>
      <c r="H6379" s="194" t="s">
        <v>10119</v>
      </c>
      <c r="I6379" s="194">
        <f t="shared" si="297"/>
        <v>0</v>
      </c>
      <c r="J6379" s="116" t="s">
        <v>10120</v>
      </c>
      <c r="K6379" s="116" t="s">
        <v>16852</v>
      </c>
      <c r="L6379" s="197">
        <v>45959</v>
      </c>
      <c r="M6379" s="116"/>
      <c r="N6379" s="197">
        <v>45960</v>
      </c>
      <c r="O6379" s="388">
        <f t="shared" si="298"/>
        <v>7850</v>
      </c>
      <c r="P6379" s="339">
        <f t="shared" si="299"/>
        <v>0</v>
      </c>
    </row>
    <row r="6380" spans="1:16" hidden="1" x14ac:dyDescent="0.25">
      <c r="A6380" s="116">
        <v>146578</v>
      </c>
      <c r="B6380" s="116">
        <v>12</v>
      </c>
      <c r="C6380" s="116">
        <v>1810104890</v>
      </c>
      <c r="D6380" s="116" t="s">
        <v>17553</v>
      </c>
      <c r="E6380" s="339">
        <v>22680</v>
      </c>
      <c r="F6380" s="194">
        <v>6</v>
      </c>
      <c r="G6380" s="194">
        <v>6</v>
      </c>
      <c r="H6380" s="194" t="s">
        <v>10119</v>
      </c>
      <c r="I6380" s="194">
        <f t="shared" si="297"/>
        <v>0</v>
      </c>
      <c r="J6380" s="116" t="s">
        <v>10120</v>
      </c>
      <c r="K6380" s="116" t="s">
        <v>16852</v>
      </c>
      <c r="L6380" s="197">
        <v>45959</v>
      </c>
      <c r="M6380" s="116"/>
      <c r="N6380" s="197">
        <v>45960</v>
      </c>
      <c r="O6380" s="388">
        <f t="shared" si="298"/>
        <v>3780</v>
      </c>
      <c r="P6380" s="339">
        <f t="shared" si="299"/>
        <v>0</v>
      </c>
    </row>
    <row r="6381" spans="1:16" hidden="1" x14ac:dyDescent="0.25">
      <c r="A6381" s="116">
        <v>146578</v>
      </c>
      <c r="B6381" s="116">
        <v>15</v>
      </c>
      <c r="C6381" s="116">
        <v>1524102320</v>
      </c>
      <c r="D6381" s="116" t="s">
        <v>7590</v>
      </c>
      <c r="E6381" s="339">
        <v>251432</v>
      </c>
      <c r="F6381" s="194">
        <v>8</v>
      </c>
      <c r="G6381" s="194">
        <f>6+2</f>
        <v>8</v>
      </c>
      <c r="H6381" s="194" t="s">
        <v>10119</v>
      </c>
      <c r="I6381" s="194">
        <f t="shared" si="297"/>
        <v>0</v>
      </c>
      <c r="J6381" s="116" t="s">
        <v>10120</v>
      </c>
      <c r="K6381" s="116" t="s">
        <v>16852</v>
      </c>
      <c r="L6381" s="197">
        <v>45959</v>
      </c>
      <c r="M6381" s="116" t="s">
        <v>17920</v>
      </c>
      <c r="N6381" s="197">
        <v>46043</v>
      </c>
      <c r="O6381" s="388">
        <f t="shared" si="298"/>
        <v>31429</v>
      </c>
      <c r="P6381" s="339">
        <f t="shared" si="299"/>
        <v>0</v>
      </c>
    </row>
    <row r="6382" spans="1:16" hidden="1" x14ac:dyDescent="0.25">
      <c r="A6382" s="116">
        <v>146582</v>
      </c>
      <c r="B6382" s="116">
        <v>1</v>
      </c>
      <c r="C6382" s="116">
        <v>1019103360</v>
      </c>
      <c r="D6382" s="116" t="s">
        <v>11164</v>
      </c>
      <c r="E6382" s="339">
        <v>88524</v>
      </c>
      <c r="F6382" s="194">
        <v>4</v>
      </c>
      <c r="G6382" s="194">
        <v>4</v>
      </c>
      <c r="H6382" s="194" t="s">
        <v>10119</v>
      </c>
      <c r="I6382" s="194">
        <f t="shared" si="297"/>
        <v>0</v>
      </c>
      <c r="J6382" s="116" t="s">
        <v>10120</v>
      </c>
      <c r="K6382" s="116" t="s">
        <v>16852</v>
      </c>
      <c r="L6382" s="197">
        <v>45959</v>
      </c>
      <c r="M6382" s="116"/>
      <c r="N6382" s="197">
        <v>45966</v>
      </c>
      <c r="O6382" s="388">
        <f t="shared" si="298"/>
        <v>22131</v>
      </c>
      <c r="P6382" s="339">
        <f t="shared" si="299"/>
        <v>0</v>
      </c>
    </row>
    <row r="6383" spans="1:16" hidden="1" x14ac:dyDescent="0.25">
      <c r="A6383" s="116">
        <v>146582</v>
      </c>
      <c r="B6383" s="116">
        <v>2</v>
      </c>
      <c r="C6383" s="116">
        <v>1310106970</v>
      </c>
      <c r="D6383" s="116" t="s">
        <v>11245</v>
      </c>
      <c r="E6383" s="339">
        <v>59953.84</v>
      </c>
      <c r="F6383" s="194">
        <v>2</v>
      </c>
      <c r="G6383" s="194">
        <v>2</v>
      </c>
      <c r="H6383" s="194" t="s">
        <v>10119</v>
      </c>
      <c r="I6383" s="194">
        <f t="shared" si="297"/>
        <v>0</v>
      </c>
      <c r="J6383" s="116" t="s">
        <v>10120</v>
      </c>
      <c r="K6383" s="116" t="s">
        <v>16852</v>
      </c>
      <c r="L6383" s="197">
        <v>45959</v>
      </c>
      <c r="M6383" s="116"/>
      <c r="N6383" s="197">
        <v>45966</v>
      </c>
      <c r="O6383" s="388">
        <f t="shared" si="298"/>
        <v>29976.92</v>
      </c>
      <c r="P6383" s="339">
        <f t="shared" si="299"/>
        <v>0</v>
      </c>
    </row>
    <row r="6384" spans="1:16" hidden="1" x14ac:dyDescent="0.25">
      <c r="A6384" s="116">
        <v>146582</v>
      </c>
      <c r="B6384" s="116">
        <v>3</v>
      </c>
      <c r="C6384" s="116">
        <v>1310106980</v>
      </c>
      <c r="D6384" s="116" t="s">
        <v>11246</v>
      </c>
      <c r="E6384" s="339">
        <v>65072.72</v>
      </c>
      <c r="F6384" s="194">
        <v>2</v>
      </c>
      <c r="G6384" s="194">
        <v>2</v>
      </c>
      <c r="H6384" s="194" t="s">
        <v>10119</v>
      </c>
      <c r="I6384" s="194">
        <f t="shared" si="297"/>
        <v>0</v>
      </c>
      <c r="J6384" s="116" t="s">
        <v>10120</v>
      </c>
      <c r="K6384" s="116" t="s">
        <v>16852</v>
      </c>
      <c r="L6384" s="197">
        <v>45959</v>
      </c>
      <c r="M6384" s="116"/>
      <c r="N6384" s="197">
        <v>45966</v>
      </c>
      <c r="O6384" s="388">
        <f t="shared" si="298"/>
        <v>32536.36</v>
      </c>
      <c r="P6384" s="339">
        <f t="shared" si="299"/>
        <v>0</v>
      </c>
    </row>
    <row r="6385" spans="1:16" hidden="1" x14ac:dyDescent="0.25">
      <c r="A6385" s="116">
        <v>146582</v>
      </c>
      <c r="B6385" s="116">
        <v>4</v>
      </c>
      <c r="C6385" s="116">
        <v>1321100480</v>
      </c>
      <c r="D6385" s="116" t="s">
        <v>10385</v>
      </c>
      <c r="E6385" s="339">
        <v>392000</v>
      </c>
      <c r="F6385" s="194">
        <v>4</v>
      </c>
      <c r="G6385" s="194">
        <v>4</v>
      </c>
      <c r="H6385" s="194" t="s">
        <v>10119</v>
      </c>
      <c r="I6385" s="194">
        <f t="shared" si="297"/>
        <v>0</v>
      </c>
      <c r="J6385" s="116" t="s">
        <v>10120</v>
      </c>
      <c r="K6385" s="116" t="s">
        <v>16852</v>
      </c>
      <c r="L6385" s="197">
        <v>45959</v>
      </c>
      <c r="M6385" s="116"/>
      <c r="N6385" s="197">
        <v>45966</v>
      </c>
      <c r="O6385" s="388">
        <f t="shared" si="298"/>
        <v>98000</v>
      </c>
      <c r="P6385" s="339">
        <f t="shared" si="299"/>
        <v>0</v>
      </c>
    </row>
    <row r="6386" spans="1:16" hidden="1" x14ac:dyDescent="0.25">
      <c r="A6386" s="116">
        <v>146582</v>
      </c>
      <c r="B6386" s="116">
        <v>5</v>
      </c>
      <c r="C6386" s="116">
        <v>1321100610</v>
      </c>
      <c r="D6386" s="116" t="s">
        <v>6938</v>
      </c>
      <c r="E6386" s="339">
        <v>414413.9</v>
      </c>
      <c r="F6386" s="194">
        <v>10</v>
      </c>
      <c r="G6386" s="194">
        <v>10</v>
      </c>
      <c r="H6386" s="194" t="s">
        <v>10119</v>
      </c>
      <c r="I6386" s="194">
        <f t="shared" si="297"/>
        <v>0</v>
      </c>
      <c r="J6386" s="116" t="s">
        <v>10120</v>
      </c>
      <c r="K6386" s="116" t="s">
        <v>16852</v>
      </c>
      <c r="L6386" s="197">
        <v>45959</v>
      </c>
      <c r="M6386" s="116"/>
      <c r="N6386" s="197">
        <v>45966</v>
      </c>
      <c r="O6386" s="388">
        <f t="shared" si="298"/>
        <v>41441.39</v>
      </c>
      <c r="P6386" s="339">
        <f t="shared" si="299"/>
        <v>0</v>
      </c>
    </row>
    <row r="6387" spans="1:16" hidden="1" x14ac:dyDescent="0.25">
      <c r="A6387" s="116">
        <v>146582</v>
      </c>
      <c r="B6387" s="116">
        <v>6</v>
      </c>
      <c r="C6387" s="116">
        <v>1310103070</v>
      </c>
      <c r="D6387" s="116" t="s">
        <v>11243</v>
      </c>
      <c r="E6387" s="339">
        <v>25847.200000000001</v>
      </c>
      <c r="F6387" s="194">
        <v>8</v>
      </c>
      <c r="G6387" s="194">
        <v>8</v>
      </c>
      <c r="H6387" s="194" t="s">
        <v>10119</v>
      </c>
      <c r="I6387" s="194">
        <f t="shared" ref="I6387:I6450" si="300">+F6387-G6387</f>
        <v>0</v>
      </c>
      <c r="J6387" s="116" t="s">
        <v>10120</v>
      </c>
      <c r="K6387" s="116" t="s">
        <v>16852</v>
      </c>
      <c r="L6387" s="197">
        <v>45959</v>
      </c>
      <c r="M6387" s="116"/>
      <c r="N6387" s="197">
        <v>45966</v>
      </c>
      <c r="O6387" s="388">
        <f t="shared" ref="O6387:O6450" si="301">+E6387/F6387</f>
        <v>3230.9</v>
      </c>
      <c r="P6387" s="339">
        <f t="shared" ref="P6387:P6450" si="302">+O6387*I6387</f>
        <v>0</v>
      </c>
    </row>
    <row r="6388" spans="1:16" hidden="1" x14ac:dyDescent="0.25">
      <c r="A6388" s="116">
        <v>146582</v>
      </c>
      <c r="B6388" s="116">
        <v>7</v>
      </c>
      <c r="C6388" s="116">
        <v>1310103060</v>
      </c>
      <c r="D6388" s="116" t="s">
        <v>11242</v>
      </c>
      <c r="E6388" s="339">
        <v>25927.439999999999</v>
      </c>
      <c r="F6388" s="194">
        <v>8</v>
      </c>
      <c r="G6388" s="194">
        <v>8</v>
      </c>
      <c r="H6388" s="194" t="s">
        <v>10119</v>
      </c>
      <c r="I6388" s="194">
        <f t="shared" si="300"/>
        <v>0</v>
      </c>
      <c r="J6388" s="116" t="s">
        <v>10120</v>
      </c>
      <c r="K6388" s="116" t="s">
        <v>16852</v>
      </c>
      <c r="L6388" s="197">
        <v>45959</v>
      </c>
      <c r="M6388" s="116"/>
      <c r="N6388" s="197">
        <v>45966</v>
      </c>
      <c r="O6388" s="388">
        <f t="shared" si="301"/>
        <v>3240.93</v>
      </c>
      <c r="P6388" s="339">
        <f t="shared" si="302"/>
        <v>0</v>
      </c>
    </row>
    <row r="6389" spans="1:16" hidden="1" x14ac:dyDescent="0.25">
      <c r="A6389" s="116">
        <v>146582</v>
      </c>
      <c r="B6389" s="116">
        <v>8</v>
      </c>
      <c r="C6389" s="116">
        <v>1310103120</v>
      </c>
      <c r="D6389" s="116" t="s">
        <v>10392</v>
      </c>
      <c r="E6389" s="339">
        <v>7600</v>
      </c>
      <c r="F6389" s="194">
        <v>8</v>
      </c>
      <c r="G6389" s="194">
        <v>8</v>
      </c>
      <c r="H6389" s="194" t="s">
        <v>10119</v>
      </c>
      <c r="I6389" s="194">
        <f t="shared" si="300"/>
        <v>0</v>
      </c>
      <c r="J6389" s="116" t="s">
        <v>10120</v>
      </c>
      <c r="K6389" s="116" t="s">
        <v>16852</v>
      </c>
      <c r="L6389" s="197">
        <v>45959</v>
      </c>
      <c r="M6389" s="116"/>
      <c r="N6389" s="197">
        <v>45966</v>
      </c>
      <c r="O6389" s="388">
        <f t="shared" si="301"/>
        <v>950</v>
      </c>
      <c r="P6389" s="339">
        <f t="shared" si="302"/>
        <v>0</v>
      </c>
    </row>
    <row r="6390" spans="1:16" hidden="1" x14ac:dyDescent="0.25">
      <c r="A6390" s="116">
        <v>146582</v>
      </c>
      <c r="B6390" s="116">
        <v>9</v>
      </c>
      <c r="C6390" s="116">
        <v>1310103110</v>
      </c>
      <c r="D6390" s="116" t="s">
        <v>10962</v>
      </c>
      <c r="E6390" s="339">
        <v>7540.8</v>
      </c>
      <c r="F6390" s="194">
        <v>8</v>
      </c>
      <c r="G6390" s="194">
        <v>8</v>
      </c>
      <c r="H6390" s="194" t="s">
        <v>10119</v>
      </c>
      <c r="I6390" s="194">
        <f t="shared" si="300"/>
        <v>0</v>
      </c>
      <c r="J6390" s="116" t="s">
        <v>10120</v>
      </c>
      <c r="K6390" s="116" t="s">
        <v>16852</v>
      </c>
      <c r="L6390" s="197">
        <v>45959</v>
      </c>
      <c r="M6390" s="116"/>
      <c r="N6390" s="197">
        <v>45966</v>
      </c>
      <c r="O6390" s="388">
        <f t="shared" si="301"/>
        <v>942.6</v>
      </c>
      <c r="P6390" s="339">
        <f t="shared" si="302"/>
        <v>0</v>
      </c>
    </row>
    <row r="6391" spans="1:16" hidden="1" x14ac:dyDescent="0.25">
      <c r="A6391" s="116">
        <v>146582</v>
      </c>
      <c r="B6391" s="116">
        <v>10</v>
      </c>
      <c r="C6391" s="116">
        <v>1310110120</v>
      </c>
      <c r="D6391" s="116" t="s">
        <v>8557</v>
      </c>
      <c r="E6391" s="339">
        <v>42000</v>
      </c>
      <c r="F6391" s="194">
        <v>10</v>
      </c>
      <c r="G6391" s="194">
        <f>3+7</f>
        <v>10</v>
      </c>
      <c r="H6391" s="194" t="s">
        <v>10119</v>
      </c>
      <c r="I6391" s="194">
        <f t="shared" si="300"/>
        <v>0</v>
      </c>
      <c r="J6391" s="116" t="s">
        <v>10120</v>
      </c>
      <c r="K6391" s="116" t="s">
        <v>16852</v>
      </c>
      <c r="L6391" s="197">
        <v>45959</v>
      </c>
      <c r="M6391" s="116" t="s">
        <v>17093</v>
      </c>
      <c r="N6391" s="197">
        <v>45989</v>
      </c>
      <c r="O6391" s="388">
        <f t="shared" si="301"/>
        <v>4200</v>
      </c>
      <c r="P6391" s="339">
        <f t="shared" si="302"/>
        <v>0</v>
      </c>
    </row>
    <row r="6392" spans="1:16" hidden="1" x14ac:dyDescent="0.25">
      <c r="A6392" s="116">
        <v>146582</v>
      </c>
      <c r="B6392" s="116">
        <v>11</v>
      </c>
      <c r="C6392" s="116">
        <v>1310110140</v>
      </c>
      <c r="D6392" s="116" t="s">
        <v>8561</v>
      </c>
      <c r="E6392" s="339">
        <v>9833.1</v>
      </c>
      <c r="F6392" s="194">
        <v>10</v>
      </c>
      <c r="G6392" s="194">
        <f>3+7</f>
        <v>10</v>
      </c>
      <c r="H6392" s="194" t="s">
        <v>10119</v>
      </c>
      <c r="I6392" s="194">
        <f t="shared" si="300"/>
        <v>0</v>
      </c>
      <c r="J6392" s="116" t="s">
        <v>10120</v>
      </c>
      <c r="K6392" s="116" t="s">
        <v>16852</v>
      </c>
      <c r="L6392" s="197">
        <v>45959</v>
      </c>
      <c r="M6392" s="116" t="s">
        <v>17093</v>
      </c>
      <c r="N6392" s="197">
        <v>45989</v>
      </c>
      <c r="O6392" s="388">
        <f t="shared" si="301"/>
        <v>983.31000000000006</v>
      </c>
      <c r="P6392" s="339">
        <f t="shared" si="302"/>
        <v>0</v>
      </c>
    </row>
    <row r="6393" spans="1:16" hidden="1" x14ac:dyDescent="0.25">
      <c r="A6393" s="116">
        <v>146582</v>
      </c>
      <c r="B6393" s="116">
        <v>12</v>
      </c>
      <c r="C6393" s="116">
        <v>1016101760</v>
      </c>
      <c r="D6393" s="116" t="s">
        <v>10968</v>
      </c>
      <c r="E6393" s="339">
        <v>219500</v>
      </c>
      <c r="F6393" s="194">
        <v>1</v>
      </c>
      <c r="G6393" s="194">
        <v>1</v>
      </c>
      <c r="H6393" s="194" t="s">
        <v>10119</v>
      </c>
      <c r="I6393" s="194">
        <f t="shared" si="300"/>
        <v>0</v>
      </c>
      <c r="J6393" s="116" t="s">
        <v>10120</v>
      </c>
      <c r="K6393" s="116" t="s">
        <v>16852</v>
      </c>
      <c r="L6393" s="197">
        <v>45959</v>
      </c>
      <c r="M6393" s="116"/>
      <c r="N6393" s="197">
        <v>45966</v>
      </c>
      <c r="O6393" s="388">
        <f t="shared" si="301"/>
        <v>219500</v>
      </c>
      <c r="P6393" s="339">
        <f t="shared" si="302"/>
        <v>0</v>
      </c>
    </row>
    <row r="6394" spans="1:16" hidden="1" x14ac:dyDescent="0.25">
      <c r="A6394" s="116">
        <v>146582</v>
      </c>
      <c r="B6394" s="116">
        <v>13</v>
      </c>
      <c r="C6394" s="116">
        <v>1016101250</v>
      </c>
      <c r="D6394" s="116" t="s">
        <v>11152</v>
      </c>
      <c r="E6394" s="339">
        <v>7450.12</v>
      </c>
      <c r="F6394" s="194">
        <v>4</v>
      </c>
      <c r="G6394" s="194">
        <v>4</v>
      </c>
      <c r="H6394" s="194" t="s">
        <v>10119</v>
      </c>
      <c r="I6394" s="194">
        <f t="shared" si="300"/>
        <v>0</v>
      </c>
      <c r="J6394" s="116" t="s">
        <v>10120</v>
      </c>
      <c r="K6394" s="116" t="s">
        <v>16852</v>
      </c>
      <c r="L6394" s="197">
        <v>45959</v>
      </c>
      <c r="M6394" s="116"/>
      <c r="N6394" s="197">
        <v>45966</v>
      </c>
      <c r="O6394" s="388">
        <f t="shared" si="301"/>
        <v>1862.53</v>
      </c>
      <c r="P6394" s="339">
        <f t="shared" si="302"/>
        <v>0</v>
      </c>
    </row>
    <row r="6395" spans="1:16" hidden="1" x14ac:dyDescent="0.25">
      <c r="A6395" s="116">
        <v>146582</v>
      </c>
      <c r="B6395" s="116">
        <v>14</v>
      </c>
      <c r="C6395" s="116">
        <v>1810105230</v>
      </c>
      <c r="D6395" s="116" t="s">
        <v>11381</v>
      </c>
      <c r="E6395" s="339">
        <v>48736</v>
      </c>
      <c r="F6395" s="194">
        <v>50</v>
      </c>
      <c r="G6395" s="194">
        <f>7+43</f>
        <v>50</v>
      </c>
      <c r="H6395" s="194" t="s">
        <v>10119</v>
      </c>
      <c r="I6395" s="194">
        <f t="shared" si="300"/>
        <v>0</v>
      </c>
      <c r="J6395" s="116" t="s">
        <v>10120</v>
      </c>
      <c r="K6395" s="116" t="s">
        <v>16852</v>
      </c>
      <c r="L6395" s="197">
        <v>45959</v>
      </c>
      <c r="M6395" s="116" t="s">
        <v>17094</v>
      </c>
      <c r="N6395" s="197">
        <v>45989</v>
      </c>
      <c r="O6395" s="388">
        <f t="shared" si="301"/>
        <v>974.72</v>
      </c>
      <c r="P6395" s="339">
        <f t="shared" si="302"/>
        <v>0</v>
      </c>
    </row>
    <row r="6396" spans="1:16" hidden="1" x14ac:dyDescent="0.25">
      <c r="A6396" s="116">
        <v>146582</v>
      </c>
      <c r="B6396" s="116">
        <v>15</v>
      </c>
      <c r="C6396" s="116">
        <v>1810105220</v>
      </c>
      <c r="D6396" s="116" t="s">
        <v>11380</v>
      </c>
      <c r="E6396" s="339">
        <v>85282.4</v>
      </c>
      <c r="F6396" s="194">
        <v>70</v>
      </c>
      <c r="G6396" s="194">
        <v>70</v>
      </c>
      <c r="H6396" s="194" t="s">
        <v>10119</v>
      </c>
      <c r="I6396" s="194">
        <f t="shared" si="300"/>
        <v>0</v>
      </c>
      <c r="J6396" s="116" t="s">
        <v>10120</v>
      </c>
      <c r="K6396" s="116" t="s">
        <v>16852</v>
      </c>
      <c r="L6396" s="197">
        <v>45959</v>
      </c>
      <c r="M6396" s="116"/>
      <c r="N6396" s="197">
        <v>45966</v>
      </c>
      <c r="O6396" s="388">
        <f t="shared" si="301"/>
        <v>1218.32</v>
      </c>
      <c r="P6396" s="339">
        <f t="shared" si="302"/>
        <v>0</v>
      </c>
    </row>
    <row r="6397" spans="1:16" hidden="1" x14ac:dyDescent="0.25">
      <c r="A6397" s="116">
        <v>146582</v>
      </c>
      <c r="B6397" s="116">
        <v>16</v>
      </c>
      <c r="C6397" s="116">
        <v>1810105210</v>
      </c>
      <c r="D6397" s="116" t="s">
        <v>11379</v>
      </c>
      <c r="E6397" s="339">
        <v>7698.8</v>
      </c>
      <c r="F6397" s="194">
        <v>20</v>
      </c>
      <c r="G6397" s="194">
        <v>20</v>
      </c>
      <c r="H6397" s="194" t="s">
        <v>10119</v>
      </c>
      <c r="I6397" s="194">
        <f t="shared" si="300"/>
        <v>0</v>
      </c>
      <c r="J6397" s="116" t="s">
        <v>10120</v>
      </c>
      <c r="K6397" s="116" t="s">
        <v>16852</v>
      </c>
      <c r="L6397" s="197">
        <v>45959</v>
      </c>
      <c r="M6397" s="116"/>
      <c r="N6397" s="197">
        <v>45966</v>
      </c>
      <c r="O6397" s="388">
        <f t="shared" si="301"/>
        <v>384.94</v>
      </c>
      <c r="P6397" s="339">
        <f t="shared" si="302"/>
        <v>0</v>
      </c>
    </row>
    <row r="6398" spans="1:16" hidden="1" x14ac:dyDescent="0.25">
      <c r="A6398" s="116">
        <v>146582</v>
      </c>
      <c r="B6398" s="116">
        <v>17</v>
      </c>
      <c r="C6398" s="116">
        <v>1810105200</v>
      </c>
      <c r="D6398" s="116" t="s">
        <v>11378</v>
      </c>
      <c r="E6398" s="339">
        <v>13833.6</v>
      </c>
      <c r="F6398" s="194">
        <v>40</v>
      </c>
      <c r="G6398" s="194">
        <v>40</v>
      </c>
      <c r="H6398" s="194" t="s">
        <v>10119</v>
      </c>
      <c r="I6398" s="194">
        <f t="shared" si="300"/>
        <v>0</v>
      </c>
      <c r="J6398" s="116" t="s">
        <v>10120</v>
      </c>
      <c r="K6398" s="116" t="s">
        <v>16852</v>
      </c>
      <c r="L6398" s="197">
        <v>45959</v>
      </c>
      <c r="M6398" s="116"/>
      <c r="N6398" s="197">
        <v>45966</v>
      </c>
      <c r="O6398" s="388">
        <f t="shared" si="301"/>
        <v>345.84000000000003</v>
      </c>
      <c r="P6398" s="339">
        <f t="shared" si="302"/>
        <v>0</v>
      </c>
    </row>
    <row r="6399" spans="1:16" hidden="1" x14ac:dyDescent="0.25">
      <c r="A6399" s="116">
        <v>146582</v>
      </c>
      <c r="B6399" s="116">
        <v>18</v>
      </c>
      <c r="C6399" s="116">
        <v>1810105190</v>
      </c>
      <c r="D6399" s="116" t="s">
        <v>10568</v>
      </c>
      <c r="E6399" s="339">
        <v>9556.2999999999993</v>
      </c>
      <c r="F6399" s="194">
        <v>10</v>
      </c>
      <c r="G6399" s="194">
        <v>10</v>
      </c>
      <c r="H6399" s="194" t="s">
        <v>10119</v>
      </c>
      <c r="I6399" s="194">
        <f t="shared" si="300"/>
        <v>0</v>
      </c>
      <c r="J6399" s="116" t="s">
        <v>10120</v>
      </c>
      <c r="K6399" s="116" t="s">
        <v>16852</v>
      </c>
      <c r="L6399" s="197">
        <v>45959</v>
      </c>
      <c r="M6399" s="116"/>
      <c r="N6399" s="197">
        <v>45966</v>
      </c>
      <c r="O6399" s="388">
        <f t="shared" si="301"/>
        <v>955.62999999999988</v>
      </c>
      <c r="P6399" s="339">
        <f t="shared" si="302"/>
        <v>0</v>
      </c>
    </row>
    <row r="6400" spans="1:16" hidden="1" x14ac:dyDescent="0.25">
      <c r="A6400" s="116">
        <v>146582</v>
      </c>
      <c r="B6400" s="116">
        <v>19</v>
      </c>
      <c r="C6400" s="116">
        <v>1810105170</v>
      </c>
      <c r="D6400" s="116" t="s">
        <v>11376</v>
      </c>
      <c r="E6400" s="339">
        <v>31502.400000000001</v>
      </c>
      <c r="F6400" s="194">
        <v>60</v>
      </c>
      <c r="G6400" s="194">
        <v>60</v>
      </c>
      <c r="H6400" s="194" t="s">
        <v>10119</v>
      </c>
      <c r="I6400" s="194">
        <f t="shared" si="300"/>
        <v>0</v>
      </c>
      <c r="J6400" s="116" t="s">
        <v>10120</v>
      </c>
      <c r="K6400" s="116" t="s">
        <v>16852</v>
      </c>
      <c r="L6400" s="197">
        <v>45959</v>
      </c>
      <c r="M6400" s="116"/>
      <c r="N6400" s="197">
        <v>45966</v>
      </c>
      <c r="O6400" s="388">
        <f t="shared" si="301"/>
        <v>525.04000000000008</v>
      </c>
      <c r="P6400" s="339">
        <f t="shared" si="302"/>
        <v>0</v>
      </c>
    </row>
    <row r="6401" spans="1:16" hidden="1" x14ac:dyDescent="0.25">
      <c r="A6401" s="116">
        <v>146582</v>
      </c>
      <c r="B6401" s="116">
        <v>20</v>
      </c>
      <c r="C6401" s="116">
        <v>1019101740</v>
      </c>
      <c r="D6401" s="116" t="s">
        <v>10970</v>
      </c>
      <c r="E6401" s="339">
        <v>9655.0499999999993</v>
      </c>
      <c r="F6401" s="194">
        <v>15</v>
      </c>
      <c r="G6401" s="194">
        <v>15</v>
      </c>
      <c r="H6401" s="194" t="s">
        <v>10119</v>
      </c>
      <c r="I6401" s="194">
        <f t="shared" si="300"/>
        <v>0</v>
      </c>
      <c r="J6401" s="116" t="s">
        <v>10120</v>
      </c>
      <c r="K6401" s="116" t="s">
        <v>16852</v>
      </c>
      <c r="L6401" s="197">
        <v>45959</v>
      </c>
      <c r="M6401" s="116"/>
      <c r="N6401" s="197">
        <v>45989</v>
      </c>
      <c r="O6401" s="388">
        <f t="shared" si="301"/>
        <v>643.66999999999996</v>
      </c>
      <c r="P6401" s="339">
        <f t="shared" si="302"/>
        <v>0</v>
      </c>
    </row>
    <row r="6402" spans="1:16" hidden="1" x14ac:dyDescent="0.25">
      <c r="A6402" s="116">
        <v>146582</v>
      </c>
      <c r="B6402" s="116">
        <v>21</v>
      </c>
      <c r="C6402" s="116">
        <v>1010101250</v>
      </c>
      <c r="D6402" s="116" t="s">
        <v>17477</v>
      </c>
      <c r="E6402" s="339">
        <v>36000</v>
      </c>
      <c r="F6402" s="194">
        <v>100</v>
      </c>
      <c r="G6402" s="194">
        <v>100</v>
      </c>
      <c r="H6402" s="194" t="s">
        <v>10119</v>
      </c>
      <c r="I6402" s="194">
        <f t="shared" si="300"/>
        <v>0</v>
      </c>
      <c r="J6402" s="116" t="s">
        <v>10120</v>
      </c>
      <c r="K6402" s="116" t="s">
        <v>16852</v>
      </c>
      <c r="L6402" s="197">
        <v>45959</v>
      </c>
      <c r="M6402" s="116"/>
      <c r="N6402" s="197">
        <v>45966</v>
      </c>
      <c r="O6402" s="388">
        <f t="shared" si="301"/>
        <v>360</v>
      </c>
      <c r="P6402" s="339">
        <f t="shared" si="302"/>
        <v>0</v>
      </c>
    </row>
    <row r="6403" spans="1:16" hidden="1" x14ac:dyDescent="0.25">
      <c r="A6403" s="116">
        <v>146582</v>
      </c>
      <c r="B6403" s="116">
        <v>22</v>
      </c>
      <c r="C6403" s="116">
        <v>1012100020</v>
      </c>
      <c r="D6403" s="116" t="s">
        <v>10488</v>
      </c>
      <c r="E6403" s="339">
        <v>23194</v>
      </c>
      <c r="F6403" s="194">
        <v>1</v>
      </c>
      <c r="G6403" s="194">
        <v>1</v>
      </c>
      <c r="H6403" s="194" t="s">
        <v>10119</v>
      </c>
      <c r="I6403" s="194">
        <f t="shared" si="300"/>
        <v>0</v>
      </c>
      <c r="J6403" s="116" t="s">
        <v>10120</v>
      </c>
      <c r="K6403" s="116" t="s">
        <v>16852</v>
      </c>
      <c r="L6403" s="197">
        <v>45959</v>
      </c>
      <c r="M6403" s="116"/>
      <c r="N6403" s="197">
        <v>45966</v>
      </c>
      <c r="O6403" s="388">
        <f t="shared" si="301"/>
        <v>23194</v>
      </c>
      <c r="P6403" s="339">
        <f t="shared" si="302"/>
        <v>0</v>
      </c>
    </row>
    <row r="6404" spans="1:16" hidden="1" x14ac:dyDescent="0.25">
      <c r="A6404" s="116">
        <v>146582</v>
      </c>
      <c r="B6404" s="116">
        <v>23</v>
      </c>
      <c r="C6404" s="116">
        <v>1012100010</v>
      </c>
      <c r="D6404" s="116" t="s">
        <v>10369</v>
      </c>
      <c r="E6404" s="339">
        <v>70000</v>
      </c>
      <c r="F6404" s="194">
        <v>1</v>
      </c>
      <c r="G6404" s="194">
        <v>1</v>
      </c>
      <c r="H6404" s="194" t="s">
        <v>10119</v>
      </c>
      <c r="I6404" s="194">
        <f t="shared" si="300"/>
        <v>0</v>
      </c>
      <c r="J6404" s="116" t="s">
        <v>10120</v>
      </c>
      <c r="K6404" s="116" t="s">
        <v>16852</v>
      </c>
      <c r="L6404" s="197">
        <v>45959</v>
      </c>
      <c r="M6404" s="116" t="s">
        <v>16946</v>
      </c>
      <c r="N6404" s="197">
        <v>45973</v>
      </c>
      <c r="O6404" s="388">
        <f t="shared" si="301"/>
        <v>70000</v>
      </c>
      <c r="P6404" s="339">
        <f t="shared" si="302"/>
        <v>0</v>
      </c>
    </row>
    <row r="6405" spans="1:16" hidden="1" x14ac:dyDescent="0.25">
      <c r="A6405" s="116">
        <v>146582</v>
      </c>
      <c r="B6405" s="116">
        <v>24</v>
      </c>
      <c r="C6405" s="116">
        <v>1010103010</v>
      </c>
      <c r="D6405" s="116" t="s">
        <v>10839</v>
      </c>
      <c r="E6405" s="339">
        <v>123750</v>
      </c>
      <c r="F6405" s="194">
        <v>25</v>
      </c>
      <c r="G6405" s="194">
        <f>15+10</f>
        <v>25</v>
      </c>
      <c r="H6405" s="194" t="s">
        <v>10119</v>
      </c>
      <c r="I6405" s="194">
        <f t="shared" si="300"/>
        <v>0</v>
      </c>
      <c r="J6405" s="116" t="s">
        <v>10120</v>
      </c>
      <c r="K6405" s="116" t="s">
        <v>16852</v>
      </c>
      <c r="L6405" s="197">
        <v>45959</v>
      </c>
      <c r="M6405" s="116" t="s">
        <v>16983</v>
      </c>
      <c r="N6405" s="197">
        <v>45979</v>
      </c>
      <c r="O6405" s="388">
        <f t="shared" si="301"/>
        <v>4950</v>
      </c>
      <c r="P6405" s="339">
        <f t="shared" si="302"/>
        <v>0</v>
      </c>
    </row>
    <row r="6406" spans="1:16" hidden="1" x14ac:dyDescent="0.25">
      <c r="A6406" s="116">
        <v>146582</v>
      </c>
      <c r="B6406" s="116">
        <v>25</v>
      </c>
      <c r="C6406" s="116">
        <v>1010101190</v>
      </c>
      <c r="D6406" s="116" t="s">
        <v>15066</v>
      </c>
      <c r="E6406" s="339">
        <v>237500</v>
      </c>
      <c r="F6406" s="194">
        <v>25</v>
      </c>
      <c r="G6406" s="194">
        <f>10+15</f>
        <v>25</v>
      </c>
      <c r="H6406" s="194" t="s">
        <v>10119</v>
      </c>
      <c r="I6406" s="194">
        <f t="shared" si="300"/>
        <v>0</v>
      </c>
      <c r="J6406" s="116" t="s">
        <v>10120</v>
      </c>
      <c r="K6406" s="116" t="s">
        <v>16852</v>
      </c>
      <c r="L6406" s="197">
        <v>45959</v>
      </c>
      <c r="M6406" s="116" t="s">
        <v>16984</v>
      </c>
      <c r="N6406" s="197">
        <v>45979</v>
      </c>
      <c r="O6406" s="388">
        <f t="shared" si="301"/>
        <v>9500</v>
      </c>
      <c r="P6406" s="339">
        <f t="shared" si="302"/>
        <v>0</v>
      </c>
    </row>
    <row r="6407" spans="1:16" hidden="1" x14ac:dyDescent="0.25">
      <c r="A6407" s="116">
        <v>146582</v>
      </c>
      <c r="B6407" s="116">
        <v>26</v>
      </c>
      <c r="C6407" s="116">
        <v>1010100120</v>
      </c>
      <c r="D6407" s="116" t="s">
        <v>17672</v>
      </c>
      <c r="E6407" s="339">
        <v>56289.5</v>
      </c>
      <c r="F6407" s="194">
        <v>25</v>
      </c>
      <c r="G6407" s="194">
        <v>25</v>
      </c>
      <c r="H6407" s="194" t="s">
        <v>10119</v>
      </c>
      <c r="I6407" s="194">
        <f t="shared" si="300"/>
        <v>0</v>
      </c>
      <c r="J6407" s="116" t="s">
        <v>10120</v>
      </c>
      <c r="K6407" s="116" t="s">
        <v>16852</v>
      </c>
      <c r="L6407" s="197">
        <v>45959</v>
      </c>
      <c r="M6407" s="116"/>
      <c r="N6407" s="197">
        <v>45966</v>
      </c>
      <c r="O6407" s="388">
        <f t="shared" si="301"/>
        <v>2251.58</v>
      </c>
      <c r="P6407" s="339">
        <f t="shared" si="302"/>
        <v>0</v>
      </c>
    </row>
    <row r="6408" spans="1:16" hidden="1" x14ac:dyDescent="0.25">
      <c r="A6408" s="116">
        <v>146582</v>
      </c>
      <c r="B6408" s="116">
        <v>27</v>
      </c>
      <c r="C6408" s="116">
        <v>1010102130</v>
      </c>
      <c r="D6408" s="116" t="s">
        <v>15883</v>
      </c>
      <c r="E6408" s="339">
        <v>49950</v>
      </c>
      <c r="F6408" s="194">
        <v>5</v>
      </c>
      <c r="G6408" s="194">
        <v>5</v>
      </c>
      <c r="H6408" s="194" t="s">
        <v>10119</v>
      </c>
      <c r="I6408" s="194">
        <f t="shared" si="300"/>
        <v>0</v>
      </c>
      <c r="J6408" s="116" t="s">
        <v>10120</v>
      </c>
      <c r="K6408" s="116" t="s">
        <v>16852</v>
      </c>
      <c r="L6408" s="197">
        <v>45959</v>
      </c>
      <c r="M6408" s="116"/>
      <c r="N6408" s="197">
        <v>45966</v>
      </c>
      <c r="O6408" s="388">
        <f t="shared" si="301"/>
        <v>9990</v>
      </c>
      <c r="P6408" s="339">
        <f t="shared" si="302"/>
        <v>0</v>
      </c>
    </row>
    <row r="6409" spans="1:16" hidden="1" x14ac:dyDescent="0.25">
      <c r="A6409" s="116">
        <v>146582</v>
      </c>
      <c r="B6409" s="116">
        <v>28</v>
      </c>
      <c r="C6409" s="116">
        <v>1514100320</v>
      </c>
      <c r="D6409" s="116" t="s">
        <v>11283</v>
      </c>
      <c r="E6409" s="339">
        <v>14602.62</v>
      </c>
      <c r="F6409" s="194">
        <v>3</v>
      </c>
      <c r="G6409" s="194">
        <v>3</v>
      </c>
      <c r="H6409" s="194" t="s">
        <v>10119</v>
      </c>
      <c r="I6409" s="194">
        <f t="shared" si="300"/>
        <v>0</v>
      </c>
      <c r="J6409" s="116" t="s">
        <v>10120</v>
      </c>
      <c r="K6409" s="116" t="s">
        <v>16852</v>
      </c>
      <c r="L6409" s="197">
        <v>45959</v>
      </c>
      <c r="M6409" s="116"/>
      <c r="N6409" s="197">
        <v>45966</v>
      </c>
      <c r="O6409" s="388">
        <f t="shared" si="301"/>
        <v>4867.54</v>
      </c>
      <c r="P6409" s="339">
        <f t="shared" si="302"/>
        <v>0</v>
      </c>
    </row>
    <row r="6410" spans="1:16" hidden="1" x14ac:dyDescent="0.25">
      <c r="A6410" s="116">
        <v>146582</v>
      </c>
      <c r="B6410" s="116">
        <v>29</v>
      </c>
      <c r="C6410" s="116">
        <v>1521100100</v>
      </c>
      <c r="D6410" s="116" t="s">
        <v>10563</v>
      </c>
      <c r="E6410" s="339">
        <v>7203.44</v>
      </c>
      <c r="F6410" s="194">
        <v>8</v>
      </c>
      <c r="G6410" s="194">
        <v>8</v>
      </c>
      <c r="H6410" s="194" t="s">
        <v>10119</v>
      </c>
      <c r="I6410" s="194">
        <f t="shared" si="300"/>
        <v>0</v>
      </c>
      <c r="J6410" s="116" t="s">
        <v>10120</v>
      </c>
      <c r="K6410" s="116" t="s">
        <v>16852</v>
      </c>
      <c r="L6410" s="197">
        <v>45959</v>
      </c>
      <c r="M6410" s="116"/>
      <c r="N6410" s="197">
        <v>45966</v>
      </c>
      <c r="O6410" s="388">
        <f t="shared" si="301"/>
        <v>900.43</v>
      </c>
      <c r="P6410" s="339">
        <f t="shared" si="302"/>
        <v>0</v>
      </c>
    </row>
    <row r="6411" spans="1:16" hidden="1" x14ac:dyDescent="0.25">
      <c r="A6411" s="116">
        <v>146582</v>
      </c>
      <c r="B6411" s="116">
        <v>30</v>
      </c>
      <c r="C6411" s="116">
        <v>1015100880</v>
      </c>
      <c r="D6411" s="116" t="s">
        <v>10384</v>
      </c>
      <c r="E6411" s="339">
        <v>30845</v>
      </c>
      <c r="F6411" s="194">
        <v>5</v>
      </c>
      <c r="G6411" s="194">
        <v>5</v>
      </c>
      <c r="H6411" s="194" t="s">
        <v>10119</v>
      </c>
      <c r="I6411" s="194">
        <f t="shared" si="300"/>
        <v>0</v>
      </c>
      <c r="J6411" s="116" t="s">
        <v>10120</v>
      </c>
      <c r="K6411" s="116" t="s">
        <v>16852</v>
      </c>
      <c r="L6411" s="197">
        <v>45959</v>
      </c>
      <c r="M6411" s="116"/>
      <c r="N6411" s="197">
        <v>45985</v>
      </c>
      <c r="O6411" s="388">
        <f t="shared" si="301"/>
        <v>6169</v>
      </c>
      <c r="P6411" s="339">
        <f t="shared" si="302"/>
        <v>0</v>
      </c>
    </row>
    <row r="6412" spans="1:16" hidden="1" x14ac:dyDescent="0.25">
      <c r="A6412" s="116">
        <v>146586</v>
      </c>
      <c r="B6412" s="116">
        <v>1</v>
      </c>
      <c r="C6412" s="116">
        <v>1324103590</v>
      </c>
      <c r="D6412" s="116" t="s">
        <v>15714</v>
      </c>
      <c r="E6412" s="339">
        <v>646796.5</v>
      </c>
      <c r="F6412" s="194">
        <v>25</v>
      </c>
      <c r="G6412" s="194">
        <f>19+6</f>
        <v>25</v>
      </c>
      <c r="H6412" s="194" t="s">
        <v>10119</v>
      </c>
      <c r="I6412" s="194">
        <f t="shared" si="300"/>
        <v>0</v>
      </c>
      <c r="J6412" s="116" t="s">
        <v>10120</v>
      </c>
      <c r="K6412" s="116" t="s">
        <v>16797</v>
      </c>
      <c r="L6412" s="197">
        <v>45959</v>
      </c>
      <c r="M6412" s="116" t="s">
        <v>16871</v>
      </c>
      <c r="N6412" s="197">
        <v>45964</v>
      </c>
      <c r="O6412" s="388">
        <f t="shared" si="301"/>
        <v>25871.86</v>
      </c>
      <c r="P6412" s="339">
        <f t="shared" si="302"/>
        <v>0</v>
      </c>
    </row>
    <row r="6413" spans="1:16" hidden="1" x14ac:dyDescent="0.25">
      <c r="A6413" s="116">
        <v>146586</v>
      </c>
      <c r="B6413" s="116">
        <v>4</v>
      </c>
      <c r="C6413" s="116">
        <v>1521100240</v>
      </c>
      <c r="D6413" s="116" t="s">
        <v>17554</v>
      </c>
      <c r="E6413" s="339">
        <v>1104</v>
      </c>
      <c r="F6413" s="194">
        <v>16</v>
      </c>
      <c r="G6413" s="194">
        <v>16</v>
      </c>
      <c r="H6413" s="194" t="s">
        <v>10119</v>
      </c>
      <c r="I6413" s="194">
        <f t="shared" si="300"/>
        <v>0</v>
      </c>
      <c r="J6413" s="116" t="s">
        <v>10120</v>
      </c>
      <c r="K6413" s="116" t="s">
        <v>16797</v>
      </c>
      <c r="L6413" s="197">
        <v>45959</v>
      </c>
      <c r="M6413" s="116"/>
      <c r="N6413" s="197">
        <v>45964</v>
      </c>
      <c r="O6413" s="388">
        <f t="shared" si="301"/>
        <v>69</v>
      </c>
      <c r="P6413" s="339">
        <f t="shared" si="302"/>
        <v>0</v>
      </c>
    </row>
    <row r="6414" spans="1:16" hidden="1" x14ac:dyDescent="0.25">
      <c r="A6414" s="116">
        <v>146586</v>
      </c>
      <c r="B6414" s="116">
        <v>2</v>
      </c>
      <c r="C6414" s="116">
        <v>1810103540</v>
      </c>
      <c r="D6414" s="116" t="s">
        <v>17885</v>
      </c>
      <c r="E6414" s="339">
        <v>282.22000000000003</v>
      </c>
      <c r="F6414" s="194">
        <v>2</v>
      </c>
      <c r="G6414" s="194">
        <v>2</v>
      </c>
      <c r="H6414" s="194" t="s">
        <v>10119</v>
      </c>
      <c r="I6414" s="194">
        <f t="shared" si="300"/>
        <v>0</v>
      </c>
      <c r="J6414" s="116" t="s">
        <v>10120</v>
      </c>
      <c r="K6414" s="116" t="s">
        <v>16797</v>
      </c>
      <c r="L6414" s="197">
        <v>45959</v>
      </c>
      <c r="M6414" s="116" t="s">
        <v>16872</v>
      </c>
      <c r="N6414" s="197">
        <v>45964</v>
      </c>
      <c r="O6414" s="388">
        <f t="shared" si="301"/>
        <v>141.11000000000001</v>
      </c>
      <c r="P6414" s="339">
        <f t="shared" si="302"/>
        <v>0</v>
      </c>
    </row>
    <row r="6415" spans="1:16" hidden="1" x14ac:dyDescent="0.25">
      <c r="A6415" s="116">
        <v>146586</v>
      </c>
      <c r="B6415" s="116">
        <v>3</v>
      </c>
      <c r="C6415" s="116">
        <v>1810103640</v>
      </c>
      <c r="D6415" s="116" t="s">
        <v>17530</v>
      </c>
      <c r="E6415" s="339">
        <v>2598.4</v>
      </c>
      <c r="F6415" s="194">
        <v>16</v>
      </c>
      <c r="G6415" s="194">
        <v>16</v>
      </c>
      <c r="H6415" s="194" t="s">
        <v>10119</v>
      </c>
      <c r="I6415" s="194">
        <f t="shared" si="300"/>
        <v>0</v>
      </c>
      <c r="J6415" s="116" t="s">
        <v>10120</v>
      </c>
      <c r="K6415" s="116" t="s">
        <v>16797</v>
      </c>
      <c r="L6415" s="197">
        <v>45959</v>
      </c>
      <c r="M6415" s="116"/>
      <c r="N6415" s="197">
        <v>45964</v>
      </c>
      <c r="O6415" s="388">
        <f t="shared" si="301"/>
        <v>162.4</v>
      </c>
      <c r="P6415" s="339">
        <f t="shared" si="302"/>
        <v>0</v>
      </c>
    </row>
    <row r="6416" spans="1:16" x14ac:dyDescent="0.25">
      <c r="A6416" s="116">
        <v>146588</v>
      </c>
      <c r="B6416" s="116">
        <v>19</v>
      </c>
      <c r="C6416" s="116">
        <v>1524102290</v>
      </c>
      <c r="D6416" s="116" t="s">
        <v>7599</v>
      </c>
      <c r="E6416" s="339">
        <v>385560</v>
      </c>
      <c r="F6416" s="194">
        <v>5</v>
      </c>
      <c r="G6416" s="194">
        <f>1+1</f>
        <v>2</v>
      </c>
      <c r="H6416" s="194" t="s">
        <v>10119</v>
      </c>
      <c r="I6416" s="401">
        <f t="shared" si="300"/>
        <v>3</v>
      </c>
      <c r="J6416" s="116" t="s">
        <v>10120</v>
      </c>
      <c r="K6416" s="116" t="s">
        <v>16873</v>
      </c>
      <c r="L6416" s="197">
        <v>45960</v>
      </c>
      <c r="M6416" s="116" t="s">
        <v>18067</v>
      </c>
      <c r="N6416" s="197" t="s">
        <v>15858</v>
      </c>
      <c r="O6416" s="388">
        <f t="shared" si="301"/>
        <v>77112</v>
      </c>
      <c r="P6416" s="339">
        <f t="shared" si="302"/>
        <v>231336</v>
      </c>
    </row>
    <row r="6417" spans="1:16" hidden="1" x14ac:dyDescent="0.25">
      <c r="A6417" s="116">
        <v>146588</v>
      </c>
      <c r="B6417" s="116">
        <v>3</v>
      </c>
      <c r="C6417" s="116">
        <v>1810104380</v>
      </c>
      <c r="D6417" s="116" t="s">
        <v>17461</v>
      </c>
      <c r="E6417" s="339">
        <v>44240.49</v>
      </c>
      <c r="F6417" s="194">
        <v>9</v>
      </c>
      <c r="G6417" s="194">
        <v>9</v>
      </c>
      <c r="H6417" s="194" t="s">
        <v>10119</v>
      </c>
      <c r="I6417" s="194">
        <f t="shared" si="300"/>
        <v>0</v>
      </c>
      <c r="J6417" s="116" t="s">
        <v>10120</v>
      </c>
      <c r="K6417" s="116" t="s">
        <v>16873</v>
      </c>
      <c r="L6417" s="197">
        <v>45960</v>
      </c>
      <c r="M6417" s="116"/>
      <c r="N6417" s="197">
        <v>45964</v>
      </c>
      <c r="O6417" s="388">
        <f t="shared" si="301"/>
        <v>4915.6099999999997</v>
      </c>
      <c r="P6417" s="339">
        <f t="shared" si="302"/>
        <v>0</v>
      </c>
    </row>
    <row r="6418" spans="1:16" hidden="1" x14ac:dyDescent="0.25">
      <c r="A6418" s="116">
        <v>146588</v>
      </c>
      <c r="B6418" s="116">
        <v>4</v>
      </c>
      <c r="C6418" s="116">
        <v>1512102870</v>
      </c>
      <c r="D6418" s="116" t="s">
        <v>17504</v>
      </c>
      <c r="E6418" s="339">
        <v>14907.36</v>
      </c>
      <c r="F6418" s="194">
        <v>48</v>
      </c>
      <c r="G6418" s="194">
        <v>48</v>
      </c>
      <c r="H6418" s="194" t="s">
        <v>10119</v>
      </c>
      <c r="I6418" s="194">
        <f t="shared" si="300"/>
        <v>0</v>
      </c>
      <c r="J6418" s="116" t="s">
        <v>10120</v>
      </c>
      <c r="K6418" s="116" t="s">
        <v>16873</v>
      </c>
      <c r="L6418" s="197">
        <v>45960</v>
      </c>
      <c r="M6418" s="116"/>
      <c r="N6418" s="197">
        <v>45979</v>
      </c>
      <c r="O6418" s="388">
        <f t="shared" si="301"/>
        <v>310.57</v>
      </c>
      <c r="P6418" s="339">
        <f t="shared" si="302"/>
        <v>0</v>
      </c>
    </row>
    <row r="6419" spans="1:16" hidden="1" x14ac:dyDescent="0.25">
      <c r="A6419" s="116">
        <v>146588</v>
      </c>
      <c r="B6419" s="116">
        <v>5</v>
      </c>
      <c r="C6419" s="116">
        <v>1810104150</v>
      </c>
      <c r="D6419" s="116" t="s">
        <v>17545</v>
      </c>
      <c r="E6419" s="339">
        <v>42143.199999999997</v>
      </c>
      <c r="F6419" s="194">
        <v>16</v>
      </c>
      <c r="G6419" s="194">
        <v>16</v>
      </c>
      <c r="H6419" s="194" t="s">
        <v>10119</v>
      </c>
      <c r="I6419" s="194">
        <f t="shared" si="300"/>
        <v>0</v>
      </c>
      <c r="J6419" s="116" t="s">
        <v>10120</v>
      </c>
      <c r="K6419" s="116" t="s">
        <v>16873</v>
      </c>
      <c r="L6419" s="197">
        <v>45960</v>
      </c>
      <c r="M6419" s="116"/>
      <c r="N6419" s="197">
        <v>45964</v>
      </c>
      <c r="O6419" s="388">
        <f t="shared" si="301"/>
        <v>2633.95</v>
      </c>
      <c r="P6419" s="339">
        <f t="shared" si="302"/>
        <v>0</v>
      </c>
    </row>
    <row r="6420" spans="1:16" hidden="1" x14ac:dyDescent="0.25">
      <c r="A6420" s="116">
        <v>146588</v>
      </c>
      <c r="B6420" s="116">
        <v>6</v>
      </c>
      <c r="C6420" s="116">
        <v>1519103800</v>
      </c>
      <c r="D6420" s="116" t="s">
        <v>11300</v>
      </c>
      <c r="E6420" s="339">
        <v>326741.28000000003</v>
      </c>
      <c r="F6420" s="194">
        <v>2</v>
      </c>
      <c r="G6420" s="194">
        <v>2</v>
      </c>
      <c r="H6420" s="194" t="s">
        <v>10119</v>
      </c>
      <c r="I6420" s="194">
        <f t="shared" si="300"/>
        <v>0</v>
      </c>
      <c r="J6420" s="116" t="s">
        <v>10120</v>
      </c>
      <c r="K6420" s="116" t="s">
        <v>16873</v>
      </c>
      <c r="L6420" s="197">
        <v>45960</v>
      </c>
      <c r="M6420" s="116"/>
      <c r="N6420" s="197">
        <v>45964</v>
      </c>
      <c r="O6420" s="388">
        <f t="shared" si="301"/>
        <v>163370.64000000001</v>
      </c>
      <c r="P6420" s="339">
        <f t="shared" si="302"/>
        <v>0</v>
      </c>
    </row>
    <row r="6421" spans="1:16" hidden="1" x14ac:dyDescent="0.25">
      <c r="A6421" s="116">
        <v>146588</v>
      </c>
      <c r="B6421" s="116">
        <v>7</v>
      </c>
      <c r="C6421" s="116">
        <v>1810104100</v>
      </c>
      <c r="D6421" s="116" t="s">
        <v>17481</v>
      </c>
      <c r="E6421" s="339">
        <v>12266.3</v>
      </c>
      <c r="F6421" s="194">
        <v>10</v>
      </c>
      <c r="G6421" s="194">
        <f>8+2</f>
        <v>10</v>
      </c>
      <c r="H6421" s="194" t="s">
        <v>10119</v>
      </c>
      <c r="I6421" s="194">
        <f t="shared" si="300"/>
        <v>0</v>
      </c>
      <c r="J6421" s="116" t="s">
        <v>10120</v>
      </c>
      <c r="K6421" s="116" t="s">
        <v>16873</v>
      </c>
      <c r="L6421" s="197">
        <v>45960</v>
      </c>
      <c r="M6421" s="116" t="s">
        <v>16985</v>
      </c>
      <c r="N6421" s="197">
        <v>45979</v>
      </c>
      <c r="O6421" s="388">
        <f t="shared" si="301"/>
        <v>1226.6299999999999</v>
      </c>
      <c r="P6421" s="339">
        <f t="shared" si="302"/>
        <v>0</v>
      </c>
    </row>
    <row r="6422" spans="1:16" hidden="1" x14ac:dyDescent="0.25">
      <c r="A6422" s="116">
        <v>146588</v>
      </c>
      <c r="B6422" s="116">
        <v>8</v>
      </c>
      <c r="C6422" s="116">
        <v>1517100570</v>
      </c>
      <c r="D6422" s="116" t="s">
        <v>7631</v>
      </c>
      <c r="E6422" s="339">
        <v>210002.76</v>
      </c>
      <c r="F6422" s="194">
        <v>4</v>
      </c>
      <c r="G6422" s="194">
        <v>4</v>
      </c>
      <c r="H6422" s="194" t="s">
        <v>10119</v>
      </c>
      <c r="I6422" s="194">
        <f t="shared" si="300"/>
        <v>0</v>
      </c>
      <c r="J6422" s="116" t="s">
        <v>10120</v>
      </c>
      <c r="K6422" s="116" t="s">
        <v>16873</v>
      </c>
      <c r="L6422" s="197">
        <v>45960</v>
      </c>
      <c r="M6422" s="116"/>
      <c r="N6422" s="197">
        <v>45964</v>
      </c>
      <c r="O6422" s="388">
        <f t="shared" si="301"/>
        <v>52500.69</v>
      </c>
      <c r="P6422" s="339">
        <f t="shared" si="302"/>
        <v>0</v>
      </c>
    </row>
    <row r="6423" spans="1:16" hidden="1" x14ac:dyDescent="0.25">
      <c r="A6423" s="116">
        <v>146588</v>
      </c>
      <c r="B6423" s="116">
        <v>9</v>
      </c>
      <c r="C6423" s="116">
        <v>1512102040</v>
      </c>
      <c r="D6423" s="116" t="s">
        <v>17497</v>
      </c>
      <c r="E6423" s="339">
        <v>41600</v>
      </c>
      <c r="F6423" s="194">
        <v>16</v>
      </c>
      <c r="G6423" s="194">
        <v>16</v>
      </c>
      <c r="H6423" s="194" t="s">
        <v>10119</v>
      </c>
      <c r="I6423" s="194">
        <f t="shared" si="300"/>
        <v>0</v>
      </c>
      <c r="J6423" s="116" t="s">
        <v>10120</v>
      </c>
      <c r="K6423" s="116" t="s">
        <v>16873</v>
      </c>
      <c r="L6423" s="197">
        <v>45960</v>
      </c>
      <c r="M6423" s="116"/>
      <c r="N6423" s="197">
        <v>45964</v>
      </c>
      <c r="O6423" s="388">
        <f t="shared" si="301"/>
        <v>2600</v>
      </c>
      <c r="P6423" s="339">
        <f t="shared" si="302"/>
        <v>0</v>
      </c>
    </row>
    <row r="6424" spans="1:16" hidden="1" x14ac:dyDescent="0.25">
      <c r="A6424" s="116">
        <v>146588</v>
      </c>
      <c r="B6424" s="116">
        <v>10</v>
      </c>
      <c r="C6424" s="116">
        <v>1810104890</v>
      </c>
      <c r="D6424" s="116" t="s">
        <v>17553</v>
      </c>
      <c r="E6424" s="339">
        <v>22680</v>
      </c>
      <c r="F6424" s="194">
        <v>6</v>
      </c>
      <c r="G6424" s="194">
        <v>6</v>
      </c>
      <c r="H6424" s="194" t="s">
        <v>10119</v>
      </c>
      <c r="I6424" s="194">
        <f t="shared" si="300"/>
        <v>0</v>
      </c>
      <c r="J6424" s="116" t="s">
        <v>10120</v>
      </c>
      <c r="K6424" s="116" t="s">
        <v>16873</v>
      </c>
      <c r="L6424" s="197">
        <v>45960</v>
      </c>
      <c r="M6424" s="116"/>
      <c r="N6424" s="197">
        <v>45964</v>
      </c>
      <c r="O6424" s="388">
        <f t="shared" si="301"/>
        <v>3780</v>
      </c>
      <c r="P6424" s="339">
        <f t="shared" si="302"/>
        <v>0</v>
      </c>
    </row>
    <row r="6425" spans="1:16" hidden="1" x14ac:dyDescent="0.25">
      <c r="A6425" s="116">
        <v>146588</v>
      </c>
      <c r="B6425" s="116">
        <v>11</v>
      </c>
      <c r="C6425" s="116">
        <v>1322101460</v>
      </c>
      <c r="D6425" s="116" t="s">
        <v>11568</v>
      </c>
      <c r="E6425" s="339">
        <v>2943544</v>
      </c>
      <c r="F6425" s="194">
        <v>4</v>
      </c>
      <c r="G6425" s="194">
        <v>4</v>
      </c>
      <c r="H6425" s="194" t="s">
        <v>10119</v>
      </c>
      <c r="I6425" s="194">
        <f t="shared" si="300"/>
        <v>0</v>
      </c>
      <c r="J6425" s="116" t="s">
        <v>10120</v>
      </c>
      <c r="K6425" s="116" t="s">
        <v>16873</v>
      </c>
      <c r="L6425" s="197">
        <v>45960</v>
      </c>
      <c r="M6425" s="116"/>
      <c r="N6425" s="197">
        <v>46002</v>
      </c>
      <c r="O6425" s="388">
        <f t="shared" si="301"/>
        <v>735886</v>
      </c>
      <c r="P6425" s="339">
        <f t="shared" si="302"/>
        <v>0</v>
      </c>
    </row>
    <row r="6426" spans="1:16" hidden="1" x14ac:dyDescent="0.25">
      <c r="A6426" s="116">
        <v>146588</v>
      </c>
      <c r="B6426" s="116">
        <v>12</v>
      </c>
      <c r="C6426" s="116">
        <v>1516101650</v>
      </c>
      <c r="D6426" s="116" t="s">
        <v>10379</v>
      </c>
      <c r="E6426" s="339">
        <v>10380</v>
      </c>
      <c r="F6426" s="194">
        <v>6</v>
      </c>
      <c r="G6426" s="194">
        <v>6</v>
      </c>
      <c r="H6426" s="194" t="s">
        <v>10119</v>
      </c>
      <c r="I6426" s="194">
        <f t="shared" si="300"/>
        <v>0</v>
      </c>
      <c r="J6426" s="116" t="s">
        <v>10120</v>
      </c>
      <c r="K6426" s="116" t="s">
        <v>16873</v>
      </c>
      <c r="L6426" s="197">
        <v>45960</v>
      </c>
      <c r="M6426" s="116"/>
      <c r="N6426" s="197">
        <v>45964</v>
      </c>
      <c r="O6426" s="388">
        <f t="shared" si="301"/>
        <v>1730</v>
      </c>
      <c r="P6426" s="339">
        <f t="shared" si="302"/>
        <v>0</v>
      </c>
    </row>
    <row r="6427" spans="1:16" hidden="1" x14ac:dyDescent="0.25">
      <c r="A6427" s="116">
        <v>146588</v>
      </c>
      <c r="B6427" s="116">
        <v>14</v>
      </c>
      <c r="C6427" s="116">
        <v>1810104400</v>
      </c>
      <c r="D6427" s="116" t="s">
        <v>16206</v>
      </c>
      <c r="E6427" s="339">
        <v>325120</v>
      </c>
      <c r="F6427" s="194">
        <v>32</v>
      </c>
      <c r="G6427" s="194">
        <v>32</v>
      </c>
      <c r="H6427" s="194" t="s">
        <v>10119</v>
      </c>
      <c r="I6427" s="194">
        <f t="shared" si="300"/>
        <v>0</v>
      </c>
      <c r="J6427" s="116" t="s">
        <v>10120</v>
      </c>
      <c r="K6427" s="116" t="s">
        <v>16873</v>
      </c>
      <c r="L6427" s="197">
        <v>45960</v>
      </c>
      <c r="M6427" s="116"/>
      <c r="N6427" s="197">
        <v>45964</v>
      </c>
      <c r="O6427" s="388">
        <f t="shared" si="301"/>
        <v>10160</v>
      </c>
      <c r="P6427" s="339">
        <f t="shared" si="302"/>
        <v>0</v>
      </c>
    </row>
    <row r="6428" spans="1:16" hidden="1" x14ac:dyDescent="0.25">
      <c r="A6428" s="116">
        <v>146588</v>
      </c>
      <c r="B6428" s="116">
        <v>15</v>
      </c>
      <c r="C6428" s="116">
        <v>1512105510</v>
      </c>
      <c r="D6428" s="116" t="s">
        <v>16194</v>
      </c>
      <c r="E6428" s="339">
        <v>44720</v>
      </c>
      <c r="F6428" s="194">
        <v>8</v>
      </c>
      <c r="G6428" s="194">
        <v>8</v>
      </c>
      <c r="H6428" s="194" t="s">
        <v>10119</v>
      </c>
      <c r="I6428" s="194">
        <f t="shared" si="300"/>
        <v>0</v>
      </c>
      <c r="J6428" s="116" t="s">
        <v>10120</v>
      </c>
      <c r="K6428" s="116" t="s">
        <v>16873</v>
      </c>
      <c r="L6428" s="197">
        <v>45960</v>
      </c>
      <c r="M6428" s="116"/>
      <c r="N6428" s="197">
        <v>45964</v>
      </c>
      <c r="O6428" s="388">
        <f t="shared" si="301"/>
        <v>5590</v>
      </c>
      <c r="P6428" s="339">
        <f t="shared" si="302"/>
        <v>0</v>
      </c>
    </row>
    <row r="6429" spans="1:16" hidden="1" x14ac:dyDescent="0.25">
      <c r="A6429" s="116">
        <v>146588</v>
      </c>
      <c r="B6429" s="116">
        <v>16</v>
      </c>
      <c r="C6429" s="116">
        <v>1524102330</v>
      </c>
      <c r="D6429" s="116" t="s">
        <v>7589</v>
      </c>
      <c r="E6429" s="339">
        <v>102562</v>
      </c>
      <c r="F6429" s="194">
        <v>1</v>
      </c>
      <c r="G6429" s="194">
        <v>1</v>
      </c>
      <c r="H6429" s="194" t="s">
        <v>10119</v>
      </c>
      <c r="I6429" s="194">
        <f t="shared" si="300"/>
        <v>0</v>
      </c>
      <c r="J6429" s="116" t="s">
        <v>10120</v>
      </c>
      <c r="K6429" s="116" t="s">
        <v>16873</v>
      </c>
      <c r="L6429" s="197">
        <v>45960</v>
      </c>
      <c r="M6429" s="116"/>
      <c r="N6429" s="197">
        <v>45964</v>
      </c>
      <c r="O6429" s="388">
        <f t="shared" si="301"/>
        <v>102562</v>
      </c>
      <c r="P6429" s="339">
        <f t="shared" si="302"/>
        <v>0</v>
      </c>
    </row>
    <row r="6430" spans="1:16" hidden="1" x14ac:dyDescent="0.25">
      <c r="A6430" s="116">
        <v>146588</v>
      </c>
      <c r="B6430" s="116">
        <v>18</v>
      </c>
      <c r="C6430" s="116">
        <v>1524102300</v>
      </c>
      <c r="D6430" s="116" t="s">
        <v>7596</v>
      </c>
      <c r="E6430" s="339">
        <v>79968</v>
      </c>
      <c r="F6430" s="194">
        <v>1</v>
      </c>
      <c r="G6430" s="194">
        <v>1</v>
      </c>
      <c r="H6430" s="194" t="s">
        <v>10119</v>
      </c>
      <c r="I6430" s="194">
        <f t="shared" si="300"/>
        <v>0</v>
      </c>
      <c r="J6430" s="116" t="s">
        <v>10120</v>
      </c>
      <c r="K6430" s="116" t="s">
        <v>16873</v>
      </c>
      <c r="L6430" s="197">
        <v>45960</v>
      </c>
      <c r="M6430" s="116"/>
      <c r="N6430" s="197">
        <v>45979</v>
      </c>
      <c r="O6430" s="388">
        <f t="shared" si="301"/>
        <v>79968</v>
      </c>
      <c r="P6430" s="339">
        <f t="shared" si="302"/>
        <v>0</v>
      </c>
    </row>
    <row r="6431" spans="1:16" hidden="1" x14ac:dyDescent="0.25">
      <c r="A6431" s="116">
        <v>146588</v>
      </c>
      <c r="B6431" s="116">
        <v>20</v>
      </c>
      <c r="C6431" s="116">
        <v>1524102270</v>
      </c>
      <c r="D6431" s="116" t="s">
        <v>7602</v>
      </c>
      <c r="E6431" s="339">
        <v>66239</v>
      </c>
      <c r="F6431" s="194">
        <v>1</v>
      </c>
      <c r="G6431" s="194">
        <v>1</v>
      </c>
      <c r="H6431" s="194" t="s">
        <v>10119</v>
      </c>
      <c r="I6431" s="194">
        <f t="shared" si="300"/>
        <v>0</v>
      </c>
      <c r="J6431" s="116" t="s">
        <v>10120</v>
      </c>
      <c r="K6431" s="116" t="s">
        <v>16873</v>
      </c>
      <c r="L6431" s="197">
        <v>45960</v>
      </c>
      <c r="M6431" s="116"/>
      <c r="N6431" s="197">
        <v>45989</v>
      </c>
      <c r="O6431" s="388">
        <f t="shared" si="301"/>
        <v>66239</v>
      </c>
      <c r="P6431" s="339">
        <f t="shared" si="302"/>
        <v>0</v>
      </c>
    </row>
    <row r="6432" spans="1:16" hidden="1" x14ac:dyDescent="0.25">
      <c r="A6432" s="116">
        <v>146588</v>
      </c>
      <c r="B6432" s="116">
        <v>21</v>
      </c>
      <c r="C6432" s="116">
        <v>1524102280</v>
      </c>
      <c r="D6432" s="116" t="s">
        <v>7605</v>
      </c>
      <c r="E6432" s="339">
        <v>83776</v>
      </c>
      <c r="F6432" s="194">
        <v>1</v>
      </c>
      <c r="G6432" s="194">
        <v>1</v>
      </c>
      <c r="H6432" s="194" t="s">
        <v>10119</v>
      </c>
      <c r="I6432" s="194">
        <f t="shared" si="300"/>
        <v>0</v>
      </c>
      <c r="J6432" s="116" t="s">
        <v>10120</v>
      </c>
      <c r="K6432" s="116" t="s">
        <v>16873</v>
      </c>
      <c r="L6432" s="197">
        <v>45960</v>
      </c>
      <c r="M6432" s="116"/>
      <c r="N6432" s="197">
        <v>45979</v>
      </c>
      <c r="O6432" s="388">
        <f t="shared" si="301"/>
        <v>83776</v>
      </c>
      <c r="P6432" s="339">
        <f t="shared" si="302"/>
        <v>0</v>
      </c>
    </row>
    <row r="6433" spans="1:16" hidden="1" x14ac:dyDescent="0.25">
      <c r="A6433" s="116">
        <v>146588</v>
      </c>
      <c r="B6433" s="116">
        <v>22</v>
      </c>
      <c r="C6433" s="116">
        <v>1524102230</v>
      </c>
      <c r="D6433" s="116" t="s">
        <v>7175</v>
      </c>
      <c r="E6433" s="339">
        <v>812342</v>
      </c>
      <c r="F6433" s="194">
        <v>1</v>
      </c>
      <c r="G6433" s="194">
        <v>1</v>
      </c>
      <c r="H6433" s="194" t="s">
        <v>10119</v>
      </c>
      <c r="I6433" s="194">
        <f t="shared" si="300"/>
        <v>0</v>
      </c>
      <c r="J6433" s="116" t="s">
        <v>10120</v>
      </c>
      <c r="K6433" s="116" t="s">
        <v>16873</v>
      </c>
      <c r="L6433" s="197">
        <v>45960</v>
      </c>
      <c r="M6433" s="116"/>
      <c r="N6433" s="197">
        <v>45964</v>
      </c>
      <c r="O6433" s="388">
        <f t="shared" si="301"/>
        <v>812342</v>
      </c>
      <c r="P6433" s="339">
        <f t="shared" si="302"/>
        <v>0</v>
      </c>
    </row>
    <row r="6434" spans="1:16" hidden="1" x14ac:dyDescent="0.25">
      <c r="A6434" s="116">
        <v>146588</v>
      </c>
      <c r="B6434" s="116">
        <v>23</v>
      </c>
      <c r="C6434" s="116">
        <v>1524102220</v>
      </c>
      <c r="D6434" s="116" t="s">
        <v>7504</v>
      </c>
      <c r="E6434" s="339">
        <v>416114</v>
      </c>
      <c r="F6434" s="194">
        <v>1</v>
      </c>
      <c r="G6434" s="194">
        <v>1</v>
      </c>
      <c r="H6434" s="194" t="s">
        <v>10119</v>
      </c>
      <c r="I6434" s="194">
        <f t="shared" si="300"/>
        <v>0</v>
      </c>
      <c r="J6434" s="116" t="s">
        <v>10120</v>
      </c>
      <c r="K6434" s="116" t="s">
        <v>16873</v>
      </c>
      <c r="L6434" s="197">
        <v>45960</v>
      </c>
      <c r="M6434" s="116"/>
      <c r="N6434" s="197">
        <v>45964</v>
      </c>
      <c r="O6434" s="388">
        <f t="shared" si="301"/>
        <v>416114</v>
      </c>
      <c r="P6434" s="339">
        <f t="shared" si="302"/>
        <v>0</v>
      </c>
    </row>
    <row r="6435" spans="1:16" hidden="1" x14ac:dyDescent="0.25">
      <c r="A6435" s="116">
        <v>146588</v>
      </c>
      <c r="B6435" s="116">
        <v>24</v>
      </c>
      <c r="C6435" s="116">
        <v>1519106160</v>
      </c>
      <c r="D6435" s="116" t="s">
        <v>16859</v>
      </c>
      <c r="E6435" s="339">
        <v>1515370.8</v>
      </c>
      <c r="F6435" s="194">
        <v>2</v>
      </c>
      <c r="G6435" s="194">
        <v>2</v>
      </c>
      <c r="H6435" s="194" t="s">
        <v>10119</v>
      </c>
      <c r="I6435" s="194">
        <f t="shared" si="300"/>
        <v>0</v>
      </c>
      <c r="J6435" s="116" t="s">
        <v>10120</v>
      </c>
      <c r="K6435" s="116" t="s">
        <v>16873</v>
      </c>
      <c r="L6435" s="197">
        <v>45960</v>
      </c>
      <c r="M6435" s="116"/>
      <c r="N6435" s="197">
        <v>45964</v>
      </c>
      <c r="O6435" s="388">
        <f t="shared" si="301"/>
        <v>757685.4</v>
      </c>
      <c r="P6435" s="339">
        <f t="shared" si="302"/>
        <v>0</v>
      </c>
    </row>
    <row r="6436" spans="1:16" hidden="1" x14ac:dyDescent="0.25">
      <c r="A6436" s="116">
        <v>146588</v>
      </c>
      <c r="B6436" s="116">
        <v>25</v>
      </c>
      <c r="C6436" s="116">
        <v>1519106730</v>
      </c>
      <c r="D6436" s="116" t="s">
        <v>15385</v>
      </c>
      <c r="E6436" s="339">
        <v>1074404</v>
      </c>
      <c r="F6436" s="194">
        <v>2</v>
      </c>
      <c r="G6436" s="194">
        <v>2</v>
      </c>
      <c r="H6436" s="194" t="s">
        <v>10119</v>
      </c>
      <c r="I6436" s="194">
        <f t="shared" si="300"/>
        <v>0</v>
      </c>
      <c r="J6436" s="116" t="s">
        <v>10120</v>
      </c>
      <c r="K6436" s="116" t="s">
        <v>16873</v>
      </c>
      <c r="L6436" s="197">
        <v>45960</v>
      </c>
      <c r="M6436" s="116"/>
      <c r="N6436" s="197">
        <v>46002</v>
      </c>
      <c r="O6436" s="388">
        <f t="shared" si="301"/>
        <v>537202</v>
      </c>
      <c r="P6436" s="339">
        <f t="shared" si="302"/>
        <v>0</v>
      </c>
    </row>
    <row r="6437" spans="1:16" hidden="1" x14ac:dyDescent="0.25">
      <c r="A6437" s="116">
        <v>146588</v>
      </c>
      <c r="B6437" s="116">
        <v>26</v>
      </c>
      <c r="C6437" s="116">
        <v>1810104130</v>
      </c>
      <c r="D6437" s="116" t="s">
        <v>16203</v>
      </c>
      <c r="E6437" s="339">
        <v>136800</v>
      </c>
      <c r="F6437" s="194">
        <v>36</v>
      </c>
      <c r="G6437" s="194">
        <v>36</v>
      </c>
      <c r="H6437" s="194" t="s">
        <v>10119</v>
      </c>
      <c r="I6437" s="194">
        <f t="shared" si="300"/>
        <v>0</v>
      </c>
      <c r="J6437" s="116" t="s">
        <v>10120</v>
      </c>
      <c r="K6437" s="116" t="s">
        <v>16873</v>
      </c>
      <c r="L6437" s="197">
        <v>45960</v>
      </c>
      <c r="M6437" s="116"/>
      <c r="N6437" s="197">
        <v>45964</v>
      </c>
      <c r="O6437" s="388">
        <f t="shared" si="301"/>
        <v>3800</v>
      </c>
      <c r="P6437" s="339">
        <f t="shared" si="302"/>
        <v>0</v>
      </c>
    </row>
    <row r="6438" spans="1:16" hidden="1" x14ac:dyDescent="0.25">
      <c r="A6438" s="116">
        <v>146588</v>
      </c>
      <c r="B6438" s="116">
        <v>27</v>
      </c>
      <c r="C6438" s="116">
        <v>1029102130</v>
      </c>
      <c r="D6438" s="116" t="s">
        <v>10961</v>
      </c>
      <c r="E6438" s="339">
        <v>74750</v>
      </c>
      <c r="F6438" s="194">
        <v>25</v>
      </c>
      <c r="G6438" s="194">
        <f>15+10</f>
        <v>25</v>
      </c>
      <c r="H6438" s="194" t="s">
        <v>10119</v>
      </c>
      <c r="I6438" s="194">
        <f t="shared" si="300"/>
        <v>0</v>
      </c>
      <c r="J6438" s="116" t="s">
        <v>10120</v>
      </c>
      <c r="K6438" s="116" t="s">
        <v>16873</v>
      </c>
      <c r="L6438" s="197">
        <v>45960</v>
      </c>
      <c r="M6438" s="116" t="s">
        <v>16986</v>
      </c>
      <c r="N6438" s="197">
        <v>45979</v>
      </c>
      <c r="O6438" s="388">
        <f t="shared" si="301"/>
        <v>2990</v>
      </c>
      <c r="P6438" s="339">
        <f t="shared" si="302"/>
        <v>0</v>
      </c>
    </row>
    <row r="6439" spans="1:16" hidden="1" x14ac:dyDescent="0.25">
      <c r="A6439" s="116">
        <v>146588</v>
      </c>
      <c r="B6439" s="116">
        <v>28</v>
      </c>
      <c r="C6439" s="116">
        <v>1019103360</v>
      </c>
      <c r="D6439" s="116" t="s">
        <v>11164</v>
      </c>
      <c r="E6439" s="339">
        <v>88524</v>
      </c>
      <c r="F6439" s="194">
        <v>4</v>
      </c>
      <c r="G6439" s="194">
        <v>4</v>
      </c>
      <c r="H6439" s="194" t="s">
        <v>10119</v>
      </c>
      <c r="I6439" s="194">
        <f t="shared" si="300"/>
        <v>0</v>
      </c>
      <c r="J6439" s="116" t="s">
        <v>10120</v>
      </c>
      <c r="K6439" s="116" t="s">
        <v>16873</v>
      </c>
      <c r="L6439" s="197">
        <v>45960</v>
      </c>
      <c r="M6439" s="116"/>
      <c r="N6439" s="197">
        <v>45964</v>
      </c>
      <c r="O6439" s="388">
        <f t="shared" si="301"/>
        <v>22131</v>
      </c>
      <c r="P6439" s="339">
        <f t="shared" si="302"/>
        <v>0</v>
      </c>
    </row>
    <row r="6440" spans="1:16" hidden="1" x14ac:dyDescent="0.25">
      <c r="A6440" s="116">
        <v>146588</v>
      </c>
      <c r="B6440" s="116">
        <v>29</v>
      </c>
      <c r="C6440" s="116">
        <v>1310106970</v>
      </c>
      <c r="D6440" s="116" t="s">
        <v>11245</v>
      </c>
      <c r="E6440" s="339">
        <v>59953.84</v>
      </c>
      <c r="F6440" s="194">
        <v>2</v>
      </c>
      <c r="G6440" s="194">
        <v>2</v>
      </c>
      <c r="H6440" s="194" t="s">
        <v>10119</v>
      </c>
      <c r="I6440" s="194">
        <f t="shared" si="300"/>
        <v>0</v>
      </c>
      <c r="J6440" s="116" t="s">
        <v>10120</v>
      </c>
      <c r="K6440" s="116" t="s">
        <v>16873</v>
      </c>
      <c r="L6440" s="197">
        <v>45960</v>
      </c>
      <c r="M6440" s="116"/>
      <c r="N6440" s="197">
        <v>45964</v>
      </c>
      <c r="O6440" s="388">
        <f t="shared" si="301"/>
        <v>29976.92</v>
      </c>
      <c r="P6440" s="339">
        <f t="shared" si="302"/>
        <v>0</v>
      </c>
    </row>
    <row r="6441" spans="1:16" hidden="1" x14ac:dyDescent="0.25">
      <c r="A6441" s="116">
        <v>146588</v>
      </c>
      <c r="B6441" s="116">
        <v>30</v>
      </c>
      <c r="C6441" s="116">
        <v>1310106980</v>
      </c>
      <c r="D6441" s="116" t="s">
        <v>11246</v>
      </c>
      <c r="E6441" s="339">
        <v>65072.72</v>
      </c>
      <c r="F6441" s="194">
        <v>2</v>
      </c>
      <c r="G6441" s="194">
        <v>2</v>
      </c>
      <c r="H6441" s="194" t="s">
        <v>10119</v>
      </c>
      <c r="I6441" s="194">
        <f t="shared" si="300"/>
        <v>0</v>
      </c>
      <c r="J6441" s="116" t="s">
        <v>10120</v>
      </c>
      <c r="K6441" s="116" t="s">
        <v>16873</v>
      </c>
      <c r="L6441" s="197">
        <v>45960</v>
      </c>
      <c r="M6441" s="116"/>
      <c r="N6441" s="197">
        <v>45964</v>
      </c>
      <c r="O6441" s="388">
        <f t="shared" si="301"/>
        <v>32536.36</v>
      </c>
      <c r="P6441" s="339">
        <f t="shared" si="302"/>
        <v>0</v>
      </c>
    </row>
    <row r="6442" spans="1:16" hidden="1" x14ac:dyDescent="0.25">
      <c r="A6442" s="116">
        <v>146588</v>
      </c>
      <c r="B6442" s="116">
        <v>31</v>
      </c>
      <c r="C6442" s="116">
        <v>1310103070</v>
      </c>
      <c r="D6442" s="116" t="s">
        <v>11243</v>
      </c>
      <c r="E6442" s="339">
        <v>25847.200000000001</v>
      </c>
      <c r="F6442" s="194">
        <v>8</v>
      </c>
      <c r="G6442" s="194">
        <v>8</v>
      </c>
      <c r="H6442" s="194" t="s">
        <v>10119</v>
      </c>
      <c r="I6442" s="194">
        <f t="shared" si="300"/>
        <v>0</v>
      </c>
      <c r="J6442" s="116" t="s">
        <v>10120</v>
      </c>
      <c r="K6442" s="116" t="s">
        <v>16873</v>
      </c>
      <c r="L6442" s="197">
        <v>45960</v>
      </c>
      <c r="M6442" s="116"/>
      <c r="N6442" s="197">
        <v>45964</v>
      </c>
      <c r="O6442" s="388">
        <f t="shared" si="301"/>
        <v>3230.9</v>
      </c>
      <c r="P6442" s="339">
        <f t="shared" si="302"/>
        <v>0</v>
      </c>
    </row>
    <row r="6443" spans="1:16" hidden="1" x14ac:dyDescent="0.25">
      <c r="A6443" s="116">
        <v>146588</v>
      </c>
      <c r="B6443" s="116">
        <v>32</v>
      </c>
      <c r="C6443" s="116">
        <v>1310103060</v>
      </c>
      <c r="D6443" s="116" t="s">
        <v>11242</v>
      </c>
      <c r="E6443" s="339">
        <v>25927.439999999999</v>
      </c>
      <c r="F6443" s="194">
        <v>8</v>
      </c>
      <c r="G6443" s="194">
        <v>8</v>
      </c>
      <c r="H6443" s="194" t="s">
        <v>10119</v>
      </c>
      <c r="I6443" s="194">
        <f t="shared" si="300"/>
        <v>0</v>
      </c>
      <c r="J6443" s="116" t="s">
        <v>10120</v>
      </c>
      <c r="K6443" s="116" t="s">
        <v>16873</v>
      </c>
      <c r="L6443" s="197">
        <v>45960</v>
      </c>
      <c r="M6443" s="116"/>
      <c r="N6443" s="197">
        <v>45964</v>
      </c>
      <c r="O6443" s="388">
        <f t="shared" si="301"/>
        <v>3240.93</v>
      </c>
      <c r="P6443" s="339">
        <f t="shared" si="302"/>
        <v>0</v>
      </c>
    </row>
    <row r="6444" spans="1:16" hidden="1" x14ac:dyDescent="0.25">
      <c r="A6444" s="116">
        <v>146588</v>
      </c>
      <c r="B6444" s="116">
        <v>33</v>
      </c>
      <c r="C6444" s="116">
        <v>1310103120</v>
      </c>
      <c r="D6444" s="116" t="s">
        <v>10392</v>
      </c>
      <c r="E6444" s="339">
        <v>7600</v>
      </c>
      <c r="F6444" s="194">
        <v>8</v>
      </c>
      <c r="G6444" s="194">
        <v>8</v>
      </c>
      <c r="H6444" s="194" t="s">
        <v>10119</v>
      </c>
      <c r="I6444" s="194">
        <f t="shared" si="300"/>
        <v>0</v>
      </c>
      <c r="J6444" s="116" t="s">
        <v>10120</v>
      </c>
      <c r="K6444" s="116" t="s">
        <v>16873</v>
      </c>
      <c r="L6444" s="197">
        <v>45960</v>
      </c>
      <c r="M6444" s="116"/>
      <c r="N6444" s="197">
        <v>45964</v>
      </c>
      <c r="O6444" s="388">
        <f t="shared" si="301"/>
        <v>950</v>
      </c>
      <c r="P6444" s="339">
        <f t="shared" si="302"/>
        <v>0</v>
      </c>
    </row>
    <row r="6445" spans="1:16" hidden="1" x14ac:dyDescent="0.25">
      <c r="A6445" s="116">
        <v>146588</v>
      </c>
      <c r="B6445" s="116">
        <v>34</v>
      </c>
      <c r="C6445" s="116">
        <v>1310103110</v>
      </c>
      <c r="D6445" s="116" t="s">
        <v>10962</v>
      </c>
      <c r="E6445" s="339">
        <v>7540.8</v>
      </c>
      <c r="F6445" s="194">
        <v>8</v>
      </c>
      <c r="G6445" s="194">
        <v>8</v>
      </c>
      <c r="H6445" s="194" t="s">
        <v>10119</v>
      </c>
      <c r="I6445" s="194">
        <f t="shared" si="300"/>
        <v>0</v>
      </c>
      <c r="J6445" s="116" t="s">
        <v>10120</v>
      </c>
      <c r="K6445" s="116" t="s">
        <v>16873</v>
      </c>
      <c r="L6445" s="197">
        <v>45960</v>
      </c>
      <c r="M6445" s="116"/>
      <c r="N6445" s="197">
        <v>45964</v>
      </c>
      <c r="O6445" s="388">
        <f t="shared" si="301"/>
        <v>942.6</v>
      </c>
      <c r="P6445" s="339">
        <f t="shared" si="302"/>
        <v>0</v>
      </c>
    </row>
    <row r="6446" spans="1:16" hidden="1" x14ac:dyDescent="0.25">
      <c r="A6446" s="116">
        <v>146588</v>
      </c>
      <c r="B6446" s="116">
        <v>35</v>
      </c>
      <c r="C6446" s="116">
        <v>1310110120</v>
      </c>
      <c r="D6446" s="116" t="s">
        <v>8557</v>
      </c>
      <c r="E6446" s="339">
        <v>42000</v>
      </c>
      <c r="F6446" s="194">
        <v>10</v>
      </c>
      <c r="G6446" s="194">
        <v>10</v>
      </c>
      <c r="H6446" s="194" t="s">
        <v>10119</v>
      </c>
      <c r="I6446" s="194">
        <f t="shared" si="300"/>
        <v>0</v>
      </c>
      <c r="J6446" s="116" t="s">
        <v>10120</v>
      </c>
      <c r="K6446" s="116" t="s">
        <v>16873</v>
      </c>
      <c r="L6446" s="197">
        <v>45960</v>
      </c>
      <c r="M6446" s="116"/>
      <c r="N6446" s="197">
        <v>45964</v>
      </c>
      <c r="O6446" s="388">
        <f t="shared" si="301"/>
        <v>4200</v>
      </c>
      <c r="P6446" s="339">
        <f t="shared" si="302"/>
        <v>0</v>
      </c>
    </row>
    <row r="6447" spans="1:16" hidden="1" x14ac:dyDescent="0.25">
      <c r="A6447" s="116">
        <v>146588</v>
      </c>
      <c r="B6447" s="116">
        <v>36</v>
      </c>
      <c r="C6447" s="116">
        <v>1310110140</v>
      </c>
      <c r="D6447" s="116" t="s">
        <v>8561</v>
      </c>
      <c r="E6447" s="339">
        <v>9833.1</v>
      </c>
      <c r="F6447" s="194">
        <v>10</v>
      </c>
      <c r="G6447" s="194">
        <v>10</v>
      </c>
      <c r="H6447" s="194" t="s">
        <v>10119</v>
      </c>
      <c r="I6447" s="194">
        <f t="shared" si="300"/>
        <v>0</v>
      </c>
      <c r="J6447" s="116" t="s">
        <v>10120</v>
      </c>
      <c r="K6447" s="116" t="s">
        <v>16873</v>
      </c>
      <c r="L6447" s="197">
        <v>45960</v>
      </c>
      <c r="M6447" s="116"/>
      <c r="N6447" s="197">
        <v>45964</v>
      </c>
      <c r="O6447" s="388">
        <f t="shared" si="301"/>
        <v>983.31000000000006</v>
      </c>
      <c r="P6447" s="339">
        <f t="shared" si="302"/>
        <v>0</v>
      </c>
    </row>
    <row r="6448" spans="1:16" hidden="1" x14ac:dyDescent="0.25">
      <c r="A6448" s="116">
        <v>146588</v>
      </c>
      <c r="B6448" s="116">
        <v>37</v>
      </c>
      <c r="C6448" s="116">
        <v>1016101760</v>
      </c>
      <c r="D6448" s="116" t="s">
        <v>10968</v>
      </c>
      <c r="E6448" s="339">
        <v>219500</v>
      </c>
      <c r="F6448" s="194">
        <v>1</v>
      </c>
      <c r="G6448" s="194">
        <v>1</v>
      </c>
      <c r="H6448" s="194" t="s">
        <v>10119</v>
      </c>
      <c r="I6448" s="194">
        <f t="shared" si="300"/>
        <v>0</v>
      </c>
      <c r="J6448" s="116" t="s">
        <v>10120</v>
      </c>
      <c r="K6448" s="116" t="s">
        <v>16873</v>
      </c>
      <c r="L6448" s="197">
        <v>45960</v>
      </c>
      <c r="M6448" s="116"/>
      <c r="N6448" s="197">
        <v>45964</v>
      </c>
      <c r="O6448" s="388">
        <f t="shared" si="301"/>
        <v>219500</v>
      </c>
      <c r="P6448" s="339">
        <f t="shared" si="302"/>
        <v>0</v>
      </c>
    </row>
    <row r="6449" spans="1:16" hidden="1" x14ac:dyDescent="0.25">
      <c r="A6449" s="116">
        <v>146588</v>
      </c>
      <c r="B6449" s="116">
        <v>38</v>
      </c>
      <c r="C6449" s="116">
        <v>1016101250</v>
      </c>
      <c r="D6449" s="116" t="s">
        <v>11152</v>
      </c>
      <c r="E6449" s="339">
        <v>7450.12</v>
      </c>
      <c r="F6449" s="194">
        <v>4</v>
      </c>
      <c r="G6449" s="194">
        <v>4</v>
      </c>
      <c r="H6449" s="194" t="s">
        <v>10119</v>
      </c>
      <c r="I6449" s="194">
        <f t="shared" si="300"/>
        <v>0</v>
      </c>
      <c r="J6449" s="116" t="s">
        <v>10120</v>
      </c>
      <c r="K6449" s="116" t="s">
        <v>16873</v>
      </c>
      <c r="L6449" s="197">
        <v>45960</v>
      </c>
      <c r="M6449" s="116"/>
      <c r="N6449" s="197">
        <v>45964</v>
      </c>
      <c r="O6449" s="388">
        <f t="shared" si="301"/>
        <v>1862.53</v>
      </c>
      <c r="P6449" s="339">
        <f t="shared" si="302"/>
        <v>0</v>
      </c>
    </row>
    <row r="6450" spans="1:16" hidden="1" x14ac:dyDescent="0.25">
      <c r="A6450" s="116">
        <v>146588</v>
      </c>
      <c r="B6450" s="116">
        <v>39</v>
      </c>
      <c r="C6450" s="116">
        <v>1810105230</v>
      </c>
      <c r="D6450" s="116" t="s">
        <v>11381</v>
      </c>
      <c r="E6450" s="339">
        <v>48736</v>
      </c>
      <c r="F6450" s="194">
        <v>50</v>
      </c>
      <c r="G6450" s="194">
        <v>50</v>
      </c>
      <c r="H6450" s="194" t="s">
        <v>10119</v>
      </c>
      <c r="I6450" s="194">
        <f t="shared" si="300"/>
        <v>0</v>
      </c>
      <c r="J6450" s="116" t="s">
        <v>10120</v>
      </c>
      <c r="K6450" s="116" t="s">
        <v>16873</v>
      </c>
      <c r="L6450" s="197">
        <v>45960</v>
      </c>
      <c r="M6450" s="116" t="s">
        <v>17095</v>
      </c>
      <c r="N6450" s="197">
        <v>45989</v>
      </c>
      <c r="O6450" s="388">
        <f t="shared" si="301"/>
        <v>974.72</v>
      </c>
      <c r="P6450" s="339">
        <f t="shared" si="302"/>
        <v>0</v>
      </c>
    </row>
    <row r="6451" spans="1:16" hidden="1" x14ac:dyDescent="0.25">
      <c r="A6451" s="116">
        <v>146588</v>
      </c>
      <c r="B6451" s="116">
        <v>40</v>
      </c>
      <c r="C6451" s="116">
        <v>1810105220</v>
      </c>
      <c r="D6451" s="116" t="s">
        <v>11380</v>
      </c>
      <c r="E6451" s="339">
        <v>85282.4</v>
      </c>
      <c r="F6451" s="194">
        <v>70</v>
      </c>
      <c r="G6451" s="194">
        <v>70</v>
      </c>
      <c r="H6451" s="194" t="s">
        <v>10119</v>
      </c>
      <c r="I6451" s="194">
        <f t="shared" ref="I6451:I6514" si="303">+F6451-G6451</f>
        <v>0</v>
      </c>
      <c r="J6451" s="116" t="s">
        <v>10120</v>
      </c>
      <c r="K6451" s="116" t="s">
        <v>16873</v>
      </c>
      <c r="L6451" s="197">
        <v>45960</v>
      </c>
      <c r="M6451" s="116"/>
      <c r="N6451" s="197">
        <v>45964</v>
      </c>
      <c r="O6451" s="388">
        <f t="shared" ref="O6451:O6514" si="304">+E6451/F6451</f>
        <v>1218.32</v>
      </c>
      <c r="P6451" s="339">
        <f t="shared" ref="P6451:P6514" si="305">+O6451*I6451</f>
        <v>0</v>
      </c>
    </row>
    <row r="6452" spans="1:16" hidden="1" x14ac:dyDescent="0.25">
      <c r="A6452" s="116">
        <v>146588</v>
      </c>
      <c r="B6452" s="116">
        <v>41</v>
      </c>
      <c r="C6452" s="116">
        <v>1810105210</v>
      </c>
      <c r="D6452" s="116" t="s">
        <v>11379</v>
      </c>
      <c r="E6452" s="339">
        <v>7698.8</v>
      </c>
      <c r="F6452" s="194">
        <v>20</v>
      </c>
      <c r="G6452" s="194">
        <v>20</v>
      </c>
      <c r="H6452" s="194" t="s">
        <v>10119</v>
      </c>
      <c r="I6452" s="194">
        <f t="shared" si="303"/>
        <v>0</v>
      </c>
      <c r="J6452" s="116" t="s">
        <v>10120</v>
      </c>
      <c r="K6452" s="116" t="s">
        <v>16873</v>
      </c>
      <c r="L6452" s="197">
        <v>45960</v>
      </c>
      <c r="M6452" s="116"/>
      <c r="N6452" s="197">
        <v>45964</v>
      </c>
      <c r="O6452" s="388">
        <f t="shared" si="304"/>
        <v>384.94</v>
      </c>
      <c r="P6452" s="339">
        <f t="shared" si="305"/>
        <v>0</v>
      </c>
    </row>
    <row r="6453" spans="1:16" hidden="1" x14ac:dyDescent="0.25">
      <c r="A6453" s="116">
        <v>146588</v>
      </c>
      <c r="B6453" s="116">
        <v>42</v>
      </c>
      <c r="C6453" s="116">
        <v>1810105200</v>
      </c>
      <c r="D6453" s="116" t="s">
        <v>11378</v>
      </c>
      <c r="E6453" s="339">
        <v>13833.6</v>
      </c>
      <c r="F6453" s="194">
        <v>40</v>
      </c>
      <c r="G6453" s="194">
        <v>40</v>
      </c>
      <c r="H6453" s="194" t="s">
        <v>10119</v>
      </c>
      <c r="I6453" s="194">
        <f t="shared" si="303"/>
        <v>0</v>
      </c>
      <c r="J6453" s="116" t="s">
        <v>10120</v>
      </c>
      <c r="K6453" s="116" t="s">
        <v>16873</v>
      </c>
      <c r="L6453" s="197">
        <v>45960</v>
      </c>
      <c r="M6453" s="116"/>
      <c r="N6453" s="197">
        <v>45964</v>
      </c>
      <c r="O6453" s="388">
        <f t="shared" si="304"/>
        <v>345.84000000000003</v>
      </c>
      <c r="P6453" s="339">
        <f t="shared" si="305"/>
        <v>0</v>
      </c>
    </row>
    <row r="6454" spans="1:16" hidden="1" x14ac:dyDescent="0.25">
      <c r="A6454" s="116">
        <v>146588</v>
      </c>
      <c r="B6454" s="116">
        <v>43</v>
      </c>
      <c r="C6454" s="116">
        <v>1810105190</v>
      </c>
      <c r="D6454" s="116" t="s">
        <v>10568</v>
      </c>
      <c r="E6454" s="339">
        <v>9556.2999999999993</v>
      </c>
      <c r="F6454" s="194">
        <v>10</v>
      </c>
      <c r="G6454" s="194">
        <v>10</v>
      </c>
      <c r="H6454" s="194" t="s">
        <v>10119</v>
      </c>
      <c r="I6454" s="194">
        <f t="shared" si="303"/>
        <v>0</v>
      </c>
      <c r="J6454" s="116" t="s">
        <v>10120</v>
      </c>
      <c r="K6454" s="116" t="s">
        <v>16873</v>
      </c>
      <c r="L6454" s="197">
        <v>45960</v>
      </c>
      <c r="M6454" s="116"/>
      <c r="N6454" s="197">
        <v>45964</v>
      </c>
      <c r="O6454" s="388">
        <f t="shared" si="304"/>
        <v>955.62999999999988</v>
      </c>
      <c r="P6454" s="339">
        <f t="shared" si="305"/>
        <v>0</v>
      </c>
    </row>
    <row r="6455" spans="1:16" hidden="1" x14ac:dyDescent="0.25">
      <c r="A6455" s="116">
        <v>146588</v>
      </c>
      <c r="B6455" s="116">
        <v>44</v>
      </c>
      <c r="C6455" s="116">
        <v>1810105170</v>
      </c>
      <c r="D6455" s="116" t="s">
        <v>11376</v>
      </c>
      <c r="E6455" s="339">
        <v>31502.400000000001</v>
      </c>
      <c r="F6455" s="194">
        <v>60</v>
      </c>
      <c r="G6455" s="194">
        <v>60</v>
      </c>
      <c r="H6455" s="194" t="s">
        <v>10119</v>
      </c>
      <c r="I6455" s="194">
        <f t="shared" si="303"/>
        <v>0</v>
      </c>
      <c r="J6455" s="116" t="s">
        <v>10120</v>
      </c>
      <c r="K6455" s="116" t="s">
        <v>16873</v>
      </c>
      <c r="L6455" s="197">
        <v>45960</v>
      </c>
      <c r="M6455" s="116"/>
      <c r="N6455" s="197">
        <v>45964</v>
      </c>
      <c r="O6455" s="388">
        <f t="shared" si="304"/>
        <v>525.04000000000008</v>
      </c>
      <c r="P6455" s="339">
        <f t="shared" si="305"/>
        <v>0</v>
      </c>
    </row>
    <row r="6456" spans="1:16" hidden="1" x14ac:dyDescent="0.25">
      <c r="A6456" s="116">
        <v>146588</v>
      </c>
      <c r="B6456" s="116">
        <v>45</v>
      </c>
      <c r="C6456" s="116">
        <v>1019101740</v>
      </c>
      <c r="D6456" s="116" t="s">
        <v>10970</v>
      </c>
      <c r="E6456" s="339">
        <v>9655.0499999999993</v>
      </c>
      <c r="F6456" s="194">
        <v>15</v>
      </c>
      <c r="G6456" s="194">
        <f>9+6</f>
        <v>15</v>
      </c>
      <c r="H6456" s="194" t="s">
        <v>10119</v>
      </c>
      <c r="I6456" s="194">
        <f t="shared" si="303"/>
        <v>0</v>
      </c>
      <c r="J6456" s="116" t="s">
        <v>10120</v>
      </c>
      <c r="K6456" s="116" t="s">
        <v>16873</v>
      </c>
      <c r="L6456" s="197">
        <v>45960</v>
      </c>
      <c r="M6456" s="116" t="s">
        <v>17035</v>
      </c>
      <c r="N6456" s="197">
        <v>45985</v>
      </c>
      <c r="O6456" s="388">
        <f t="shared" si="304"/>
        <v>643.66999999999996</v>
      </c>
      <c r="P6456" s="339">
        <f t="shared" si="305"/>
        <v>0</v>
      </c>
    </row>
    <row r="6457" spans="1:16" hidden="1" x14ac:dyDescent="0.25">
      <c r="A6457" s="116">
        <v>146588</v>
      </c>
      <c r="B6457" s="116">
        <v>46</v>
      </c>
      <c r="C6457" s="116">
        <v>1010101250</v>
      </c>
      <c r="D6457" s="116" t="s">
        <v>17477</v>
      </c>
      <c r="E6457" s="339">
        <v>36000</v>
      </c>
      <c r="F6457" s="194">
        <v>100</v>
      </c>
      <c r="G6457" s="194">
        <v>100</v>
      </c>
      <c r="H6457" s="194" t="s">
        <v>10119</v>
      </c>
      <c r="I6457" s="194">
        <f t="shared" si="303"/>
        <v>0</v>
      </c>
      <c r="J6457" s="116" t="s">
        <v>10120</v>
      </c>
      <c r="K6457" s="116" t="s">
        <v>16873</v>
      </c>
      <c r="L6457" s="197">
        <v>45960</v>
      </c>
      <c r="M6457" s="116"/>
      <c r="N6457" s="197">
        <v>45964</v>
      </c>
      <c r="O6457" s="388">
        <f t="shared" si="304"/>
        <v>360</v>
      </c>
      <c r="P6457" s="339">
        <f t="shared" si="305"/>
        <v>0</v>
      </c>
    </row>
    <row r="6458" spans="1:16" hidden="1" x14ac:dyDescent="0.25">
      <c r="A6458" s="116">
        <v>146588</v>
      </c>
      <c r="B6458" s="116">
        <v>47</v>
      </c>
      <c r="C6458" s="116">
        <v>1012100020</v>
      </c>
      <c r="D6458" s="116" t="s">
        <v>10488</v>
      </c>
      <c r="E6458" s="339">
        <v>23194</v>
      </c>
      <c r="F6458" s="194">
        <v>1</v>
      </c>
      <c r="G6458" s="194">
        <v>1</v>
      </c>
      <c r="H6458" s="194" t="s">
        <v>10119</v>
      </c>
      <c r="I6458" s="194">
        <f t="shared" si="303"/>
        <v>0</v>
      </c>
      <c r="J6458" s="116" t="s">
        <v>10120</v>
      </c>
      <c r="K6458" s="116" t="s">
        <v>16873</v>
      </c>
      <c r="L6458" s="197">
        <v>45960</v>
      </c>
      <c r="M6458" s="116" t="s">
        <v>16882</v>
      </c>
      <c r="N6458" s="197">
        <v>45966</v>
      </c>
      <c r="O6458" s="388">
        <f t="shared" si="304"/>
        <v>23194</v>
      </c>
      <c r="P6458" s="339">
        <f t="shared" si="305"/>
        <v>0</v>
      </c>
    </row>
    <row r="6459" spans="1:16" hidden="1" x14ac:dyDescent="0.25">
      <c r="A6459" s="116">
        <v>146588</v>
      </c>
      <c r="B6459" s="116">
        <v>48</v>
      </c>
      <c r="C6459" s="116">
        <v>1012100010</v>
      </c>
      <c r="D6459" s="116" t="s">
        <v>10369</v>
      </c>
      <c r="E6459" s="339">
        <v>70000</v>
      </c>
      <c r="F6459" s="194">
        <v>1</v>
      </c>
      <c r="G6459" s="194">
        <v>1</v>
      </c>
      <c r="H6459" s="194" t="s">
        <v>10119</v>
      </c>
      <c r="I6459" s="194">
        <f t="shared" si="303"/>
        <v>0</v>
      </c>
      <c r="J6459" s="116" t="s">
        <v>10120</v>
      </c>
      <c r="K6459" s="116" t="s">
        <v>16873</v>
      </c>
      <c r="L6459" s="197">
        <v>45960</v>
      </c>
      <c r="M6459" s="116" t="s">
        <v>16946</v>
      </c>
      <c r="N6459" s="197">
        <v>45973</v>
      </c>
      <c r="O6459" s="388">
        <f t="shared" si="304"/>
        <v>70000</v>
      </c>
      <c r="P6459" s="339">
        <f t="shared" si="305"/>
        <v>0</v>
      </c>
    </row>
    <row r="6460" spans="1:16" hidden="1" x14ac:dyDescent="0.25">
      <c r="A6460" s="116">
        <v>146588</v>
      </c>
      <c r="B6460" s="116">
        <v>49</v>
      </c>
      <c r="C6460" s="116">
        <v>1010103010</v>
      </c>
      <c r="D6460" s="116" t="s">
        <v>10839</v>
      </c>
      <c r="E6460" s="339">
        <v>123750</v>
      </c>
      <c r="F6460" s="194">
        <v>25</v>
      </c>
      <c r="G6460" s="194">
        <v>25</v>
      </c>
      <c r="H6460" s="194" t="s">
        <v>10119</v>
      </c>
      <c r="I6460" s="194">
        <f t="shared" si="303"/>
        <v>0</v>
      </c>
      <c r="J6460" s="116" t="s">
        <v>10120</v>
      </c>
      <c r="K6460" s="116" t="s">
        <v>16873</v>
      </c>
      <c r="L6460" s="197">
        <v>45960</v>
      </c>
      <c r="M6460" s="116"/>
      <c r="N6460" s="197">
        <v>45964</v>
      </c>
      <c r="O6460" s="388">
        <f t="shared" si="304"/>
        <v>4950</v>
      </c>
      <c r="P6460" s="339">
        <f t="shared" si="305"/>
        <v>0</v>
      </c>
    </row>
    <row r="6461" spans="1:16" hidden="1" x14ac:dyDescent="0.25">
      <c r="A6461" s="116">
        <v>146588</v>
      </c>
      <c r="B6461" s="116">
        <v>50</v>
      </c>
      <c r="C6461" s="116">
        <v>1010101190</v>
      </c>
      <c r="D6461" s="116" t="s">
        <v>15066</v>
      </c>
      <c r="E6461" s="339">
        <v>142500</v>
      </c>
      <c r="F6461" s="194">
        <v>15</v>
      </c>
      <c r="G6461" s="194">
        <v>15</v>
      </c>
      <c r="H6461" s="194" t="s">
        <v>10119</v>
      </c>
      <c r="I6461" s="194">
        <f t="shared" si="303"/>
        <v>0</v>
      </c>
      <c r="J6461" s="116" t="s">
        <v>10120</v>
      </c>
      <c r="K6461" s="116" t="s">
        <v>16873</v>
      </c>
      <c r="L6461" s="197">
        <v>45960</v>
      </c>
      <c r="M6461" s="116"/>
      <c r="N6461" s="197">
        <v>45964</v>
      </c>
      <c r="O6461" s="388">
        <f t="shared" si="304"/>
        <v>9500</v>
      </c>
      <c r="P6461" s="339">
        <f t="shared" si="305"/>
        <v>0</v>
      </c>
    </row>
    <row r="6462" spans="1:16" hidden="1" x14ac:dyDescent="0.25">
      <c r="A6462" s="116">
        <v>146588</v>
      </c>
      <c r="B6462" s="116">
        <v>51</v>
      </c>
      <c r="C6462" s="116">
        <v>1010100120</v>
      </c>
      <c r="D6462" s="116" t="s">
        <v>17672</v>
      </c>
      <c r="E6462" s="339">
        <v>56289.5</v>
      </c>
      <c r="F6462" s="194">
        <v>25</v>
      </c>
      <c r="G6462" s="194">
        <v>25</v>
      </c>
      <c r="H6462" s="194" t="s">
        <v>10119</v>
      </c>
      <c r="I6462" s="194">
        <f t="shared" si="303"/>
        <v>0</v>
      </c>
      <c r="J6462" s="116" t="s">
        <v>10120</v>
      </c>
      <c r="K6462" s="116" t="s">
        <v>16873</v>
      </c>
      <c r="L6462" s="197">
        <v>45960</v>
      </c>
      <c r="M6462" s="116"/>
      <c r="N6462" s="197">
        <v>45964</v>
      </c>
      <c r="O6462" s="388">
        <f t="shared" si="304"/>
        <v>2251.58</v>
      </c>
      <c r="P6462" s="339">
        <f t="shared" si="305"/>
        <v>0</v>
      </c>
    </row>
    <row r="6463" spans="1:16" hidden="1" x14ac:dyDescent="0.25">
      <c r="A6463" s="116">
        <v>146588</v>
      </c>
      <c r="B6463" s="116">
        <v>52</v>
      </c>
      <c r="C6463" s="116">
        <v>1010102130</v>
      </c>
      <c r="D6463" s="116" t="s">
        <v>15883</v>
      </c>
      <c r="E6463" s="339">
        <v>49950</v>
      </c>
      <c r="F6463" s="194">
        <v>5</v>
      </c>
      <c r="G6463" s="194">
        <v>5</v>
      </c>
      <c r="H6463" s="194" t="s">
        <v>10119</v>
      </c>
      <c r="I6463" s="194">
        <f t="shared" si="303"/>
        <v>0</v>
      </c>
      <c r="J6463" s="116" t="s">
        <v>10120</v>
      </c>
      <c r="K6463" s="116" t="s">
        <v>16873</v>
      </c>
      <c r="L6463" s="197">
        <v>45960</v>
      </c>
      <c r="M6463" s="116"/>
      <c r="N6463" s="197">
        <v>45964</v>
      </c>
      <c r="O6463" s="388">
        <f t="shared" si="304"/>
        <v>9990</v>
      </c>
      <c r="P6463" s="339">
        <f t="shared" si="305"/>
        <v>0</v>
      </c>
    </row>
    <row r="6464" spans="1:16" hidden="1" x14ac:dyDescent="0.25">
      <c r="A6464" s="116">
        <v>146588</v>
      </c>
      <c r="B6464" s="116">
        <v>53</v>
      </c>
      <c r="C6464" s="116">
        <v>1514100320</v>
      </c>
      <c r="D6464" s="116" t="s">
        <v>11283</v>
      </c>
      <c r="E6464" s="339">
        <v>14602.62</v>
      </c>
      <c r="F6464" s="194">
        <v>3</v>
      </c>
      <c r="G6464" s="194">
        <v>3</v>
      </c>
      <c r="H6464" s="194" t="s">
        <v>10119</v>
      </c>
      <c r="I6464" s="194">
        <f t="shared" si="303"/>
        <v>0</v>
      </c>
      <c r="J6464" s="116" t="s">
        <v>10120</v>
      </c>
      <c r="K6464" s="116" t="s">
        <v>16873</v>
      </c>
      <c r="L6464" s="197">
        <v>45960</v>
      </c>
      <c r="M6464" s="116"/>
      <c r="N6464" s="197">
        <v>45964</v>
      </c>
      <c r="O6464" s="388">
        <f t="shared" si="304"/>
        <v>4867.54</v>
      </c>
      <c r="P6464" s="339">
        <f t="shared" si="305"/>
        <v>0</v>
      </c>
    </row>
    <row r="6465" spans="1:16" hidden="1" x14ac:dyDescent="0.25">
      <c r="A6465" s="116">
        <v>146588</v>
      </c>
      <c r="B6465" s="116">
        <v>54</v>
      </c>
      <c r="C6465" s="116">
        <v>1521100100</v>
      </c>
      <c r="D6465" s="116" t="s">
        <v>10563</v>
      </c>
      <c r="E6465" s="339">
        <v>7203.44</v>
      </c>
      <c r="F6465" s="194">
        <v>8</v>
      </c>
      <c r="G6465" s="194">
        <v>8</v>
      </c>
      <c r="H6465" s="194" t="s">
        <v>10119</v>
      </c>
      <c r="I6465" s="194">
        <f t="shared" si="303"/>
        <v>0</v>
      </c>
      <c r="J6465" s="116" t="s">
        <v>10120</v>
      </c>
      <c r="K6465" s="116" t="s">
        <v>16873</v>
      </c>
      <c r="L6465" s="197">
        <v>45960</v>
      </c>
      <c r="M6465" s="116"/>
      <c r="N6465" s="197">
        <v>45964</v>
      </c>
      <c r="O6465" s="388">
        <f t="shared" si="304"/>
        <v>900.43</v>
      </c>
      <c r="P6465" s="339">
        <f t="shared" si="305"/>
        <v>0</v>
      </c>
    </row>
    <row r="6466" spans="1:16" hidden="1" x14ac:dyDescent="0.25">
      <c r="A6466" s="116">
        <v>146588</v>
      </c>
      <c r="B6466" s="116">
        <v>55</v>
      </c>
      <c r="C6466" s="116">
        <v>1015100880</v>
      </c>
      <c r="D6466" s="116" t="s">
        <v>10384</v>
      </c>
      <c r="E6466" s="339">
        <v>30845</v>
      </c>
      <c r="F6466" s="194">
        <v>5</v>
      </c>
      <c r="G6466" s="194">
        <f>2+3</f>
        <v>5</v>
      </c>
      <c r="H6466" s="194" t="s">
        <v>10119</v>
      </c>
      <c r="I6466" s="194">
        <f t="shared" si="303"/>
        <v>0</v>
      </c>
      <c r="J6466" s="116" t="s">
        <v>10120</v>
      </c>
      <c r="K6466" s="116" t="s">
        <v>16873</v>
      </c>
      <c r="L6466" s="197">
        <v>45960</v>
      </c>
      <c r="M6466" s="116" t="s">
        <v>17092</v>
      </c>
      <c r="N6466" s="197">
        <v>45985</v>
      </c>
      <c r="O6466" s="388">
        <f t="shared" si="304"/>
        <v>6169</v>
      </c>
      <c r="P6466" s="339">
        <f t="shared" si="305"/>
        <v>0</v>
      </c>
    </row>
    <row r="6467" spans="1:16" hidden="1" x14ac:dyDescent="0.25">
      <c r="A6467" s="116">
        <v>146588</v>
      </c>
      <c r="B6467" s="116">
        <v>17</v>
      </c>
      <c r="C6467" s="116">
        <v>1524102310</v>
      </c>
      <c r="D6467" s="116" t="s">
        <v>7592</v>
      </c>
      <c r="E6467" s="339">
        <v>94931</v>
      </c>
      <c r="F6467" s="194">
        <v>1</v>
      </c>
      <c r="G6467" s="194">
        <v>1</v>
      </c>
      <c r="H6467" s="194" t="s">
        <v>10119</v>
      </c>
      <c r="I6467" s="194">
        <f t="shared" si="303"/>
        <v>0</v>
      </c>
      <c r="J6467" s="116" t="s">
        <v>10120</v>
      </c>
      <c r="K6467" s="116" t="s">
        <v>16873</v>
      </c>
      <c r="L6467" s="197">
        <v>45960</v>
      </c>
      <c r="M6467" s="116" t="s">
        <v>17444</v>
      </c>
      <c r="N6467" s="197">
        <v>46041</v>
      </c>
      <c r="O6467" s="388">
        <f t="shared" si="304"/>
        <v>94931</v>
      </c>
      <c r="P6467" s="339">
        <f t="shared" si="305"/>
        <v>0</v>
      </c>
    </row>
    <row r="6468" spans="1:16" hidden="1" x14ac:dyDescent="0.25">
      <c r="A6468" s="116">
        <v>146588</v>
      </c>
      <c r="B6468" s="116">
        <v>13</v>
      </c>
      <c r="C6468" s="116">
        <v>1524102320</v>
      </c>
      <c r="D6468" s="116" t="s">
        <v>7590</v>
      </c>
      <c r="E6468" s="339">
        <v>147432</v>
      </c>
      <c r="F6468" s="194">
        <v>6</v>
      </c>
      <c r="G6468" s="194">
        <v>6</v>
      </c>
      <c r="H6468" s="194" t="s">
        <v>10119</v>
      </c>
      <c r="I6468" s="194">
        <f t="shared" si="303"/>
        <v>0</v>
      </c>
      <c r="J6468" s="116" t="s">
        <v>10120</v>
      </c>
      <c r="K6468" s="116" t="s">
        <v>16873</v>
      </c>
      <c r="L6468" s="197">
        <v>45960</v>
      </c>
      <c r="M6468" s="116"/>
      <c r="N6468" s="197">
        <v>46041</v>
      </c>
      <c r="O6468" s="388">
        <f t="shared" si="304"/>
        <v>24572</v>
      </c>
      <c r="P6468" s="339">
        <f t="shared" si="305"/>
        <v>0</v>
      </c>
    </row>
    <row r="6469" spans="1:16" hidden="1" x14ac:dyDescent="0.25">
      <c r="A6469" s="116">
        <v>146588</v>
      </c>
      <c r="B6469" s="116">
        <v>1</v>
      </c>
      <c r="C6469" s="116">
        <v>1522100060</v>
      </c>
      <c r="D6469" s="116" t="s">
        <v>11319</v>
      </c>
      <c r="E6469" s="339">
        <v>372741.18</v>
      </c>
      <c r="F6469" s="194">
        <v>2</v>
      </c>
      <c r="G6469" s="194">
        <v>2</v>
      </c>
      <c r="H6469" s="194" t="s">
        <v>10119</v>
      </c>
      <c r="I6469" s="194">
        <f t="shared" si="303"/>
        <v>0</v>
      </c>
      <c r="J6469" s="116" t="s">
        <v>10120</v>
      </c>
      <c r="K6469" s="116" t="s">
        <v>16873</v>
      </c>
      <c r="L6469" s="197">
        <v>45960</v>
      </c>
      <c r="M6469" s="116"/>
      <c r="N6469" s="197">
        <v>46098</v>
      </c>
      <c r="O6469" s="388">
        <f t="shared" si="304"/>
        <v>186370.59</v>
      </c>
      <c r="P6469" s="339">
        <f t="shared" si="305"/>
        <v>0</v>
      </c>
    </row>
    <row r="6470" spans="1:16" hidden="1" x14ac:dyDescent="0.25">
      <c r="A6470" s="116">
        <v>146588</v>
      </c>
      <c r="B6470" s="116">
        <v>2</v>
      </c>
      <c r="C6470" s="116">
        <v>1522100200</v>
      </c>
      <c r="D6470" s="116" t="s">
        <v>11321</v>
      </c>
      <c r="E6470" s="339">
        <v>544000</v>
      </c>
      <c r="F6470" s="194">
        <v>2</v>
      </c>
      <c r="G6470" s="194">
        <v>2</v>
      </c>
      <c r="H6470" s="194" t="s">
        <v>10119</v>
      </c>
      <c r="I6470" s="194">
        <f t="shared" si="303"/>
        <v>0</v>
      </c>
      <c r="J6470" s="116" t="s">
        <v>10120</v>
      </c>
      <c r="K6470" s="116" t="s">
        <v>16873</v>
      </c>
      <c r="L6470" s="197">
        <v>45960</v>
      </c>
      <c r="M6470" s="116"/>
      <c r="N6470" s="197">
        <v>46097</v>
      </c>
      <c r="O6470" s="388">
        <f t="shared" si="304"/>
        <v>272000</v>
      </c>
      <c r="P6470" s="339">
        <f t="shared" si="305"/>
        <v>0</v>
      </c>
    </row>
    <row r="6471" spans="1:16" hidden="1" x14ac:dyDescent="0.25">
      <c r="A6471" s="116">
        <v>146599</v>
      </c>
      <c r="B6471" s="116">
        <v>1</v>
      </c>
      <c r="C6471" s="116">
        <v>1515100090</v>
      </c>
      <c r="D6471" s="116" t="s">
        <v>11284</v>
      </c>
      <c r="E6471" s="339">
        <v>1276509</v>
      </c>
      <c r="F6471" s="194">
        <v>1</v>
      </c>
      <c r="G6471" s="194">
        <v>1</v>
      </c>
      <c r="H6471" s="194" t="s">
        <v>10119</v>
      </c>
      <c r="I6471" s="194">
        <f t="shared" si="303"/>
        <v>0</v>
      </c>
      <c r="J6471" s="116" t="s">
        <v>10120</v>
      </c>
      <c r="K6471" s="116" t="s">
        <v>16869</v>
      </c>
      <c r="L6471" s="197">
        <v>45960</v>
      </c>
      <c r="M6471" s="116" t="s">
        <v>16885</v>
      </c>
      <c r="N6471" s="197">
        <v>45966</v>
      </c>
      <c r="O6471" s="388">
        <f t="shared" si="304"/>
        <v>1276509</v>
      </c>
      <c r="P6471" s="339">
        <f t="shared" si="305"/>
        <v>0</v>
      </c>
    </row>
    <row r="6472" spans="1:16" hidden="1" x14ac:dyDescent="0.25">
      <c r="A6472" s="116">
        <v>146600</v>
      </c>
      <c r="B6472" s="116">
        <v>1</v>
      </c>
      <c r="C6472" s="116">
        <v>1519103780</v>
      </c>
      <c r="D6472" s="116" t="s">
        <v>7852</v>
      </c>
      <c r="E6472" s="339">
        <v>4874127</v>
      </c>
      <c r="F6472" s="194">
        <v>1</v>
      </c>
      <c r="G6472" s="194">
        <v>1</v>
      </c>
      <c r="H6472" s="194" t="s">
        <v>10119</v>
      </c>
      <c r="I6472" s="194">
        <f t="shared" si="303"/>
        <v>0</v>
      </c>
      <c r="J6472" s="116" t="s">
        <v>10120</v>
      </c>
      <c r="K6472" s="116" t="s">
        <v>16869</v>
      </c>
      <c r="L6472" s="197">
        <v>45960</v>
      </c>
      <c r="M6472" s="116" t="s">
        <v>16883</v>
      </c>
      <c r="N6472" s="197">
        <v>45966</v>
      </c>
      <c r="O6472" s="388">
        <f t="shared" si="304"/>
        <v>4874127</v>
      </c>
      <c r="P6472" s="339">
        <f t="shared" si="305"/>
        <v>0</v>
      </c>
    </row>
    <row r="6473" spans="1:16" hidden="1" x14ac:dyDescent="0.25">
      <c r="A6473" s="116">
        <v>146603</v>
      </c>
      <c r="B6473" s="116">
        <v>7</v>
      </c>
      <c r="C6473" s="116">
        <v>1211101530</v>
      </c>
      <c r="D6473" s="116" t="s">
        <v>17488</v>
      </c>
      <c r="E6473" s="339">
        <v>15500</v>
      </c>
      <c r="F6473" s="194">
        <v>1</v>
      </c>
      <c r="G6473" s="194">
        <v>1</v>
      </c>
      <c r="H6473" s="194" t="s">
        <v>10119</v>
      </c>
      <c r="I6473" s="194">
        <f t="shared" si="303"/>
        <v>0</v>
      </c>
      <c r="J6473" s="116" t="s">
        <v>10120</v>
      </c>
      <c r="K6473" s="116" t="s">
        <v>16879</v>
      </c>
      <c r="L6473" s="197">
        <v>45960</v>
      </c>
      <c r="M6473" s="116" t="s">
        <v>15796</v>
      </c>
      <c r="N6473" s="197">
        <v>45967</v>
      </c>
      <c r="O6473" s="388">
        <f t="shared" si="304"/>
        <v>15500</v>
      </c>
      <c r="P6473" s="339">
        <f t="shared" si="305"/>
        <v>0</v>
      </c>
    </row>
    <row r="6474" spans="1:16" hidden="1" x14ac:dyDescent="0.25">
      <c r="A6474" s="116">
        <v>146603</v>
      </c>
      <c r="B6474" s="116">
        <v>8</v>
      </c>
      <c r="C6474" s="116">
        <v>1213102900</v>
      </c>
      <c r="D6474" s="116" t="s">
        <v>7994</v>
      </c>
      <c r="E6474" s="339">
        <v>41403</v>
      </c>
      <c r="F6474" s="194">
        <v>3</v>
      </c>
      <c r="G6474" s="194">
        <v>3</v>
      </c>
      <c r="H6474" s="194" t="s">
        <v>10119</v>
      </c>
      <c r="I6474" s="194">
        <f t="shared" si="303"/>
        <v>0</v>
      </c>
      <c r="J6474" s="116" t="s">
        <v>10120</v>
      </c>
      <c r="K6474" s="116" t="s">
        <v>16879</v>
      </c>
      <c r="L6474" s="197">
        <v>45960</v>
      </c>
      <c r="M6474" s="116"/>
      <c r="N6474" s="197">
        <v>45966</v>
      </c>
      <c r="O6474" s="388">
        <f t="shared" si="304"/>
        <v>13801</v>
      </c>
      <c r="P6474" s="339">
        <f t="shared" si="305"/>
        <v>0</v>
      </c>
    </row>
    <row r="6475" spans="1:16" hidden="1" x14ac:dyDescent="0.25">
      <c r="A6475" s="116">
        <v>146603</v>
      </c>
      <c r="B6475" s="116">
        <v>3</v>
      </c>
      <c r="C6475" s="116">
        <v>1213103170</v>
      </c>
      <c r="D6475" s="116" t="s">
        <v>16171</v>
      </c>
      <c r="E6475" s="339">
        <v>36744.86</v>
      </c>
      <c r="F6475" s="194">
        <v>2</v>
      </c>
      <c r="G6475" s="194">
        <v>2</v>
      </c>
      <c r="H6475" s="194" t="s">
        <v>10119</v>
      </c>
      <c r="I6475" s="194">
        <f t="shared" si="303"/>
        <v>0</v>
      </c>
      <c r="J6475" s="116" t="s">
        <v>10120</v>
      </c>
      <c r="K6475" s="116" t="s">
        <v>16879</v>
      </c>
      <c r="L6475" s="197">
        <v>45960</v>
      </c>
      <c r="M6475" s="116"/>
      <c r="N6475" s="197">
        <v>45966</v>
      </c>
      <c r="O6475" s="388">
        <f t="shared" si="304"/>
        <v>18372.43</v>
      </c>
      <c r="P6475" s="339">
        <f t="shared" si="305"/>
        <v>0</v>
      </c>
    </row>
    <row r="6476" spans="1:16" hidden="1" x14ac:dyDescent="0.25">
      <c r="A6476" s="116">
        <v>146603</v>
      </c>
      <c r="B6476" s="116">
        <v>1</v>
      </c>
      <c r="C6476" s="116">
        <v>1213103180</v>
      </c>
      <c r="D6476" s="116" t="s">
        <v>17886</v>
      </c>
      <c r="E6476" s="339">
        <v>46774</v>
      </c>
      <c r="F6476" s="194">
        <v>2</v>
      </c>
      <c r="G6476" s="194">
        <v>2</v>
      </c>
      <c r="H6476" s="194" t="s">
        <v>10119</v>
      </c>
      <c r="I6476" s="194">
        <f t="shared" si="303"/>
        <v>0</v>
      </c>
      <c r="J6476" s="116" t="s">
        <v>10120</v>
      </c>
      <c r="K6476" s="116" t="s">
        <v>16879</v>
      </c>
      <c r="L6476" s="197">
        <v>45960</v>
      </c>
      <c r="M6476" s="116"/>
      <c r="N6476" s="197">
        <v>45966</v>
      </c>
      <c r="O6476" s="388">
        <f t="shared" si="304"/>
        <v>23387</v>
      </c>
      <c r="P6476" s="339">
        <f t="shared" si="305"/>
        <v>0</v>
      </c>
    </row>
    <row r="6477" spans="1:16" hidden="1" x14ac:dyDescent="0.25">
      <c r="A6477" s="116">
        <v>146603</v>
      </c>
      <c r="B6477" s="116">
        <v>5</v>
      </c>
      <c r="C6477" s="116">
        <v>1213103190</v>
      </c>
      <c r="D6477" s="116" t="s">
        <v>17494</v>
      </c>
      <c r="E6477" s="339">
        <v>47058</v>
      </c>
      <c r="F6477" s="194">
        <v>2</v>
      </c>
      <c r="G6477" s="194">
        <v>2</v>
      </c>
      <c r="H6477" s="194" t="s">
        <v>10119</v>
      </c>
      <c r="I6477" s="194">
        <f t="shared" si="303"/>
        <v>0</v>
      </c>
      <c r="J6477" s="116" t="s">
        <v>10120</v>
      </c>
      <c r="K6477" s="116" t="s">
        <v>16879</v>
      </c>
      <c r="L6477" s="197">
        <v>45960</v>
      </c>
      <c r="M6477" s="116"/>
      <c r="N6477" s="197">
        <v>45966</v>
      </c>
      <c r="O6477" s="388">
        <f t="shared" si="304"/>
        <v>23529</v>
      </c>
      <c r="P6477" s="339">
        <f t="shared" si="305"/>
        <v>0</v>
      </c>
    </row>
    <row r="6478" spans="1:16" hidden="1" x14ac:dyDescent="0.25">
      <c r="A6478" s="116">
        <v>146603</v>
      </c>
      <c r="B6478" s="116">
        <v>4</v>
      </c>
      <c r="C6478" s="116">
        <v>1213103200</v>
      </c>
      <c r="D6478" s="116" t="s">
        <v>16172</v>
      </c>
      <c r="E6478" s="339">
        <v>43743.5</v>
      </c>
      <c r="F6478" s="194">
        <v>2</v>
      </c>
      <c r="G6478" s="194">
        <v>2</v>
      </c>
      <c r="H6478" s="194" t="s">
        <v>10119</v>
      </c>
      <c r="I6478" s="194">
        <f t="shared" si="303"/>
        <v>0</v>
      </c>
      <c r="J6478" s="116" t="s">
        <v>10120</v>
      </c>
      <c r="K6478" s="116" t="s">
        <v>16879</v>
      </c>
      <c r="L6478" s="197">
        <v>45960</v>
      </c>
      <c r="M6478" s="116"/>
      <c r="N6478" s="197">
        <v>45966</v>
      </c>
      <c r="O6478" s="388">
        <f t="shared" si="304"/>
        <v>21871.75</v>
      </c>
      <c r="P6478" s="339">
        <f t="shared" si="305"/>
        <v>0</v>
      </c>
    </row>
    <row r="6479" spans="1:16" hidden="1" x14ac:dyDescent="0.25">
      <c r="A6479" s="116">
        <v>146603</v>
      </c>
      <c r="B6479" s="116">
        <v>2</v>
      </c>
      <c r="C6479" s="116">
        <v>1213103380</v>
      </c>
      <c r="D6479" s="116" t="s">
        <v>16173</v>
      </c>
      <c r="E6479" s="339">
        <v>42830.5</v>
      </c>
      <c r="F6479" s="194">
        <v>2</v>
      </c>
      <c r="G6479" s="194">
        <v>2</v>
      </c>
      <c r="H6479" s="194" t="s">
        <v>10119</v>
      </c>
      <c r="I6479" s="194">
        <f t="shared" si="303"/>
        <v>0</v>
      </c>
      <c r="J6479" s="116" t="s">
        <v>10120</v>
      </c>
      <c r="K6479" s="116" t="s">
        <v>16879</v>
      </c>
      <c r="L6479" s="197">
        <v>45960</v>
      </c>
      <c r="M6479" s="116"/>
      <c r="N6479" s="197">
        <v>45966</v>
      </c>
      <c r="O6479" s="388">
        <f t="shared" si="304"/>
        <v>21415.25</v>
      </c>
      <c r="P6479" s="339">
        <f t="shared" si="305"/>
        <v>0</v>
      </c>
    </row>
    <row r="6480" spans="1:16" hidden="1" x14ac:dyDescent="0.25">
      <c r="A6480" s="116">
        <v>146603</v>
      </c>
      <c r="B6480" s="116">
        <v>6</v>
      </c>
      <c r="C6480" s="116">
        <v>1213103760</v>
      </c>
      <c r="D6480" s="116" t="s">
        <v>16174</v>
      </c>
      <c r="E6480" s="339">
        <v>23529</v>
      </c>
      <c r="F6480" s="194">
        <v>1</v>
      </c>
      <c r="G6480" s="194">
        <v>1</v>
      </c>
      <c r="H6480" s="194" t="s">
        <v>10119</v>
      </c>
      <c r="I6480" s="194">
        <f t="shared" si="303"/>
        <v>0</v>
      </c>
      <c r="J6480" s="116" t="s">
        <v>10120</v>
      </c>
      <c r="K6480" s="116" t="s">
        <v>16879</v>
      </c>
      <c r="L6480" s="197">
        <v>45960</v>
      </c>
      <c r="M6480" s="116"/>
      <c r="N6480" s="197">
        <v>45966</v>
      </c>
      <c r="O6480" s="388">
        <f t="shared" si="304"/>
        <v>23529</v>
      </c>
      <c r="P6480" s="339">
        <f t="shared" si="305"/>
        <v>0</v>
      </c>
    </row>
    <row r="6481" spans="1:16" hidden="1" x14ac:dyDescent="0.25">
      <c r="A6481" s="116">
        <v>146603</v>
      </c>
      <c r="B6481" s="116">
        <v>18</v>
      </c>
      <c r="C6481" s="116">
        <v>1214103330</v>
      </c>
      <c r="D6481" s="116" t="s">
        <v>15549</v>
      </c>
      <c r="E6481" s="339">
        <v>1922108</v>
      </c>
      <c r="F6481" s="194">
        <v>1</v>
      </c>
      <c r="G6481" s="194">
        <v>1</v>
      </c>
      <c r="H6481" s="194" t="s">
        <v>10119</v>
      </c>
      <c r="I6481" s="194">
        <f t="shared" si="303"/>
        <v>0</v>
      </c>
      <c r="J6481" s="116" t="s">
        <v>10120</v>
      </c>
      <c r="K6481" s="116" t="s">
        <v>16879</v>
      </c>
      <c r="L6481" s="197">
        <v>45960</v>
      </c>
      <c r="M6481" s="116"/>
      <c r="N6481" s="197">
        <v>45966</v>
      </c>
      <c r="O6481" s="388">
        <f t="shared" si="304"/>
        <v>1922108</v>
      </c>
      <c r="P6481" s="339">
        <f t="shared" si="305"/>
        <v>0</v>
      </c>
    </row>
    <row r="6482" spans="1:16" hidden="1" x14ac:dyDescent="0.25">
      <c r="A6482" s="116">
        <v>146603</v>
      </c>
      <c r="B6482" s="116">
        <v>17</v>
      </c>
      <c r="C6482" s="116">
        <v>1214103340</v>
      </c>
      <c r="D6482" s="116" t="s">
        <v>15552</v>
      </c>
      <c r="E6482" s="339">
        <v>772612</v>
      </c>
      <c r="F6482" s="194">
        <v>1</v>
      </c>
      <c r="G6482" s="194">
        <v>1</v>
      </c>
      <c r="H6482" s="194" t="s">
        <v>10119</v>
      </c>
      <c r="I6482" s="194">
        <f t="shared" si="303"/>
        <v>0</v>
      </c>
      <c r="J6482" s="116" t="s">
        <v>10120</v>
      </c>
      <c r="K6482" s="116" t="s">
        <v>16879</v>
      </c>
      <c r="L6482" s="197">
        <v>45960</v>
      </c>
      <c r="M6482" s="116"/>
      <c r="N6482" s="197">
        <v>45966</v>
      </c>
      <c r="O6482" s="388">
        <f t="shared" si="304"/>
        <v>772612</v>
      </c>
      <c r="P6482" s="339">
        <f t="shared" si="305"/>
        <v>0</v>
      </c>
    </row>
    <row r="6483" spans="1:16" hidden="1" x14ac:dyDescent="0.25">
      <c r="A6483" s="116">
        <v>146603</v>
      </c>
      <c r="B6483" s="116">
        <v>11</v>
      </c>
      <c r="C6483" s="116">
        <v>1218100180</v>
      </c>
      <c r="D6483" s="116" t="s">
        <v>16881</v>
      </c>
      <c r="E6483" s="339">
        <v>7538.4</v>
      </c>
      <c r="F6483" s="194">
        <v>4</v>
      </c>
      <c r="G6483" s="194">
        <v>4</v>
      </c>
      <c r="H6483" s="194" t="s">
        <v>10119</v>
      </c>
      <c r="I6483" s="194">
        <f t="shared" si="303"/>
        <v>0</v>
      </c>
      <c r="J6483" s="116" t="s">
        <v>10120</v>
      </c>
      <c r="K6483" s="116" t="s">
        <v>16879</v>
      </c>
      <c r="L6483" s="197">
        <v>45960</v>
      </c>
      <c r="M6483" s="116"/>
      <c r="N6483" s="197">
        <v>45966</v>
      </c>
      <c r="O6483" s="388">
        <f t="shared" si="304"/>
        <v>1884.6</v>
      </c>
      <c r="P6483" s="339">
        <f t="shared" si="305"/>
        <v>0</v>
      </c>
    </row>
    <row r="6484" spans="1:16" hidden="1" x14ac:dyDescent="0.25">
      <c r="A6484" s="116">
        <v>146603</v>
      </c>
      <c r="B6484" s="116">
        <v>10</v>
      </c>
      <c r="C6484" s="116">
        <v>1218100190</v>
      </c>
      <c r="D6484" s="116" t="s">
        <v>11208</v>
      </c>
      <c r="E6484" s="339">
        <v>6789.75</v>
      </c>
      <c r="F6484" s="194">
        <v>5</v>
      </c>
      <c r="G6484" s="194">
        <v>5</v>
      </c>
      <c r="H6484" s="194" t="s">
        <v>10119</v>
      </c>
      <c r="I6484" s="194">
        <f t="shared" si="303"/>
        <v>0</v>
      </c>
      <c r="J6484" s="116" t="s">
        <v>10120</v>
      </c>
      <c r="K6484" s="116" t="s">
        <v>16879</v>
      </c>
      <c r="L6484" s="197">
        <v>45960</v>
      </c>
      <c r="M6484" s="116"/>
      <c r="N6484" s="197">
        <v>45966</v>
      </c>
      <c r="O6484" s="388">
        <f t="shared" si="304"/>
        <v>1357.95</v>
      </c>
      <c r="P6484" s="339">
        <f t="shared" si="305"/>
        <v>0</v>
      </c>
    </row>
    <row r="6485" spans="1:16" hidden="1" x14ac:dyDescent="0.25">
      <c r="A6485" s="116">
        <v>146603</v>
      </c>
      <c r="B6485" s="116">
        <v>9</v>
      </c>
      <c r="C6485" s="116">
        <v>1218100200</v>
      </c>
      <c r="D6485" s="116" t="s">
        <v>16880</v>
      </c>
      <c r="E6485" s="339">
        <v>8578.9</v>
      </c>
      <c r="F6485" s="194">
        <v>10</v>
      </c>
      <c r="G6485" s="194">
        <v>10</v>
      </c>
      <c r="H6485" s="194" t="s">
        <v>10119</v>
      </c>
      <c r="I6485" s="194">
        <f t="shared" si="303"/>
        <v>0</v>
      </c>
      <c r="J6485" s="116" t="s">
        <v>10120</v>
      </c>
      <c r="K6485" s="116" t="s">
        <v>16879</v>
      </c>
      <c r="L6485" s="197">
        <v>45960</v>
      </c>
      <c r="M6485" s="116"/>
      <c r="N6485" s="197">
        <v>45966</v>
      </c>
      <c r="O6485" s="388">
        <f t="shared" si="304"/>
        <v>857.89</v>
      </c>
      <c r="P6485" s="339">
        <f t="shared" si="305"/>
        <v>0</v>
      </c>
    </row>
    <row r="6486" spans="1:16" hidden="1" x14ac:dyDescent="0.25">
      <c r="A6486" s="116">
        <v>146603</v>
      </c>
      <c r="B6486" s="116">
        <v>14</v>
      </c>
      <c r="C6486" s="116">
        <v>1219102820</v>
      </c>
      <c r="D6486" s="116" t="s">
        <v>11212</v>
      </c>
      <c r="E6486" s="339">
        <v>4534</v>
      </c>
      <c r="F6486" s="194">
        <v>1</v>
      </c>
      <c r="G6486" s="194">
        <v>1</v>
      </c>
      <c r="H6486" s="194" t="s">
        <v>10119</v>
      </c>
      <c r="I6486" s="194">
        <f t="shared" si="303"/>
        <v>0</v>
      </c>
      <c r="J6486" s="116" t="s">
        <v>10120</v>
      </c>
      <c r="K6486" s="116" t="s">
        <v>16879</v>
      </c>
      <c r="L6486" s="197">
        <v>45960</v>
      </c>
      <c r="M6486" s="116"/>
      <c r="N6486" s="197">
        <v>45966</v>
      </c>
      <c r="O6486" s="388">
        <f t="shared" si="304"/>
        <v>4534</v>
      </c>
      <c r="P6486" s="339">
        <f t="shared" si="305"/>
        <v>0</v>
      </c>
    </row>
    <row r="6487" spans="1:16" hidden="1" x14ac:dyDescent="0.25">
      <c r="A6487" s="116">
        <v>146603</v>
      </c>
      <c r="B6487" s="116">
        <v>13</v>
      </c>
      <c r="C6487" s="116">
        <v>1233100580</v>
      </c>
      <c r="D6487" s="116" t="s">
        <v>16187</v>
      </c>
      <c r="E6487" s="339">
        <v>3060</v>
      </c>
      <c r="F6487" s="194">
        <v>1</v>
      </c>
      <c r="G6487" s="194">
        <v>1</v>
      </c>
      <c r="H6487" s="194" t="s">
        <v>10119</v>
      </c>
      <c r="I6487" s="194">
        <f t="shared" si="303"/>
        <v>0</v>
      </c>
      <c r="J6487" s="116" t="s">
        <v>10120</v>
      </c>
      <c r="K6487" s="116" t="s">
        <v>16879</v>
      </c>
      <c r="L6487" s="197">
        <v>45960</v>
      </c>
      <c r="M6487" s="116"/>
      <c r="N6487" s="197">
        <v>45966</v>
      </c>
      <c r="O6487" s="388">
        <f t="shared" si="304"/>
        <v>3060</v>
      </c>
      <c r="P6487" s="339">
        <f t="shared" si="305"/>
        <v>0</v>
      </c>
    </row>
    <row r="6488" spans="1:16" hidden="1" x14ac:dyDescent="0.25">
      <c r="A6488" s="116">
        <v>146603</v>
      </c>
      <c r="B6488" s="116">
        <v>12</v>
      </c>
      <c r="C6488" s="116">
        <v>1242100040</v>
      </c>
      <c r="D6488" s="116" t="s">
        <v>10131</v>
      </c>
      <c r="E6488" s="339">
        <v>5835</v>
      </c>
      <c r="F6488" s="194">
        <v>5</v>
      </c>
      <c r="G6488" s="194">
        <v>5</v>
      </c>
      <c r="H6488" s="194" t="s">
        <v>10119</v>
      </c>
      <c r="I6488" s="194">
        <f t="shared" si="303"/>
        <v>0</v>
      </c>
      <c r="J6488" s="116" t="s">
        <v>10120</v>
      </c>
      <c r="K6488" s="116" t="s">
        <v>16879</v>
      </c>
      <c r="L6488" s="197">
        <v>45960</v>
      </c>
      <c r="M6488" s="116"/>
      <c r="N6488" s="197">
        <v>45966</v>
      </c>
      <c r="O6488" s="388">
        <f t="shared" si="304"/>
        <v>1167</v>
      </c>
      <c r="P6488" s="339">
        <f t="shared" si="305"/>
        <v>0</v>
      </c>
    </row>
    <row r="6489" spans="1:16" hidden="1" x14ac:dyDescent="0.25">
      <c r="A6489" s="116">
        <v>146603</v>
      </c>
      <c r="B6489" s="116">
        <v>15</v>
      </c>
      <c r="C6489" s="116">
        <v>1810101870</v>
      </c>
      <c r="D6489" s="116" t="s">
        <v>11367</v>
      </c>
      <c r="E6489" s="339">
        <v>10841</v>
      </c>
      <c r="F6489" s="194">
        <v>1</v>
      </c>
      <c r="G6489" s="194">
        <v>1</v>
      </c>
      <c r="H6489" s="194" t="s">
        <v>10119</v>
      </c>
      <c r="I6489" s="194">
        <f t="shared" si="303"/>
        <v>0</v>
      </c>
      <c r="J6489" s="116" t="s">
        <v>10120</v>
      </c>
      <c r="K6489" s="116" t="s">
        <v>16879</v>
      </c>
      <c r="L6489" s="197">
        <v>45960</v>
      </c>
      <c r="M6489" s="116"/>
      <c r="N6489" s="197">
        <v>45966</v>
      </c>
      <c r="O6489" s="388">
        <f t="shared" si="304"/>
        <v>10841</v>
      </c>
      <c r="P6489" s="339">
        <f t="shared" si="305"/>
        <v>0</v>
      </c>
    </row>
    <row r="6490" spans="1:16" hidden="1" x14ac:dyDescent="0.25">
      <c r="A6490" s="116">
        <v>146603</v>
      </c>
      <c r="B6490" s="116">
        <v>16</v>
      </c>
      <c r="C6490" s="116">
        <v>1214103330</v>
      </c>
      <c r="D6490" s="116" t="s">
        <v>15549</v>
      </c>
      <c r="E6490" s="339">
        <v>1922108</v>
      </c>
      <c r="F6490" s="194">
        <v>1</v>
      </c>
      <c r="G6490" s="194">
        <v>1</v>
      </c>
      <c r="H6490" s="194" t="s">
        <v>10119</v>
      </c>
      <c r="I6490" s="194">
        <f t="shared" si="303"/>
        <v>0</v>
      </c>
      <c r="J6490" s="116" t="s">
        <v>10120</v>
      </c>
      <c r="K6490" s="116" t="s">
        <v>16879</v>
      </c>
      <c r="L6490" s="197">
        <v>45960</v>
      </c>
      <c r="M6490" s="116"/>
      <c r="N6490" s="197">
        <v>46043</v>
      </c>
      <c r="O6490" s="388">
        <f t="shared" si="304"/>
        <v>1922108</v>
      </c>
      <c r="P6490" s="339">
        <f t="shared" si="305"/>
        <v>0</v>
      </c>
    </row>
    <row r="6491" spans="1:16" hidden="1" x14ac:dyDescent="0.25">
      <c r="A6491" s="116">
        <v>146604</v>
      </c>
      <c r="B6491" s="116">
        <v>1</v>
      </c>
      <c r="C6491" s="116">
        <v>1214103330</v>
      </c>
      <c r="D6491" s="116" t="s">
        <v>15549</v>
      </c>
      <c r="E6491" s="339">
        <v>1922108</v>
      </c>
      <c r="F6491" s="194">
        <v>1</v>
      </c>
      <c r="G6491" s="194">
        <v>1</v>
      </c>
      <c r="H6491" s="194" t="s">
        <v>10119</v>
      </c>
      <c r="I6491" s="194">
        <f t="shared" si="303"/>
        <v>0</v>
      </c>
      <c r="J6491" s="116" t="s">
        <v>10120</v>
      </c>
      <c r="K6491" s="116" t="s">
        <v>16879</v>
      </c>
      <c r="L6491" s="197">
        <v>45960</v>
      </c>
      <c r="M6491" s="116"/>
      <c r="N6491" s="197">
        <v>46043</v>
      </c>
      <c r="O6491" s="388">
        <f t="shared" si="304"/>
        <v>1922108</v>
      </c>
      <c r="P6491" s="339">
        <f t="shared" si="305"/>
        <v>0</v>
      </c>
    </row>
    <row r="6492" spans="1:16" hidden="1" x14ac:dyDescent="0.25">
      <c r="A6492" s="116">
        <v>146604</v>
      </c>
      <c r="B6492" s="116">
        <v>2</v>
      </c>
      <c r="C6492" s="116">
        <v>1214103340</v>
      </c>
      <c r="D6492" s="116" t="s">
        <v>15552</v>
      </c>
      <c r="E6492" s="339">
        <v>772612</v>
      </c>
      <c r="F6492" s="194">
        <v>1</v>
      </c>
      <c r="G6492" s="194">
        <v>1</v>
      </c>
      <c r="H6492" s="194" t="s">
        <v>10119</v>
      </c>
      <c r="I6492" s="194">
        <f t="shared" si="303"/>
        <v>0</v>
      </c>
      <c r="J6492" s="116" t="s">
        <v>10120</v>
      </c>
      <c r="K6492" s="116" t="s">
        <v>16879</v>
      </c>
      <c r="L6492" s="197">
        <v>45960</v>
      </c>
      <c r="M6492" s="116"/>
      <c r="N6492" s="197">
        <v>46043</v>
      </c>
      <c r="O6492" s="388">
        <f t="shared" si="304"/>
        <v>772612</v>
      </c>
      <c r="P6492" s="339">
        <f t="shared" si="305"/>
        <v>0</v>
      </c>
    </row>
    <row r="6493" spans="1:16" hidden="1" x14ac:dyDescent="0.25">
      <c r="A6493" s="116">
        <v>146678</v>
      </c>
      <c r="B6493" s="116">
        <v>1</v>
      </c>
      <c r="C6493" s="116">
        <v>1012100020</v>
      </c>
      <c r="D6493" s="116" t="s">
        <v>10488</v>
      </c>
      <c r="E6493" s="339">
        <v>92777.12</v>
      </c>
      <c r="F6493" s="194">
        <v>4</v>
      </c>
      <c r="G6493" s="194">
        <v>4</v>
      </c>
      <c r="H6493" s="194" t="s">
        <v>10119</v>
      </c>
      <c r="I6493" s="194">
        <f t="shared" si="303"/>
        <v>0</v>
      </c>
      <c r="J6493" s="116" t="s">
        <v>10120</v>
      </c>
      <c r="K6493" s="116" t="s">
        <v>16873</v>
      </c>
      <c r="L6493" s="197">
        <v>45960</v>
      </c>
      <c r="M6493" s="116"/>
      <c r="N6493" s="197">
        <v>45966</v>
      </c>
      <c r="O6493" s="388">
        <f t="shared" si="304"/>
        <v>23194.28</v>
      </c>
      <c r="P6493" s="339">
        <f t="shared" si="305"/>
        <v>0</v>
      </c>
    </row>
    <row r="6494" spans="1:16" hidden="1" x14ac:dyDescent="0.25">
      <c r="A6494" s="116">
        <v>146685</v>
      </c>
      <c r="B6494" s="116">
        <v>28</v>
      </c>
      <c r="C6494" s="116">
        <v>1518100430</v>
      </c>
      <c r="D6494" s="116" t="s">
        <v>7807</v>
      </c>
      <c r="E6494" s="339">
        <v>1307108</v>
      </c>
      <c r="F6494" s="194">
        <v>2</v>
      </c>
      <c r="G6494" s="194">
        <v>2</v>
      </c>
      <c r="H6494" s="194" t="s">
        <v>10119</v>
      </c>
      <c r="I6494" s="194">
        <f t="shared" si="303"/>
        <v>0</v>
      </c>
      <c r="J6494" s="116" t="s">
        <v>10120</v>
      </c>
      <c r="K6494" s="116" t="s">
        <v>16869</v>
      </c>
      <c r="L6494" s="197">
        <v>45960</v>
      </c>
      <c r="M6494" s="116" t="s">
        <v>18126</v>
      </c>
      <c r="N6494" s="197">
        <v>46111</v>
      </c>
      <c r="O6494" s="388">
        <f t="shared" si="304"/>
        <v>653554</v>
      </c>
      <c r="P6494" s="339">
        <f t="shared" si="305"/>
        <v>0</v>
      </c>
    </row>
    <row r="6495" spans="1:16" hidden="1" x14ac:dyDescent="0.25">
      <c r="A6495" s="116">
        <v>146685</v>
      </c>
      <c r="B6495" s="116">
        <v>37</v>
      </c>
      <c r="C6495" s="116">
        <v>1519100900</v>
      </c>
      <c r="D6495" s="116" t="s">
        <v>7853</v>
      </c>
      <c r="E6495" s="339">
        <v>1876864</v>
      </c>
      <c r="F6495" s="194">
        <v>1</v>
      </c>
      <c r="G6495" s="194">
        <v>1</v>
      </c>
      <c r="H6495" s="194" t="s">
        <v>10119</v>
      </c>
      <c r="I6495" s="194">
        <f t="shared" si="303"/>
        <v>0</v>
      </c>
      <c r="J6495" s="116" t="s">
        <v>10120</v>
      </c>
      <c r="K6495" s="116" t="s">
        <v>16869</v>
      </c>
      <c r="L6495" s="197">
        <v>45960</v>
      </c>
      <c r="M6495" s="116"/>
      <c r="N6495" s="197">
        <v>46139</v>
      </c>
      <c r="O6495" s="388">
        <f t="shared" si="304"/>
        <v>1876864</v>
      </c>
      <c r="P6495" s="339">
        <f t="shared" si="305"/>
        <v>0</v>
      </c>
    </row>
    <row r="6496" spans="1:16" hidden="1" x14ac:dyDescent="0.25">
      <c r="A6496" s="116">
        <v>146685</v>
      </c>
      <c r="B6496" s="116">
        <v>1</v>
      </c>
      <c r="C6496" s="116">
        <v>1011100040</v>
      </c>
      <c r="D6496" s="116" t="s">
        <v>10481</v>
      </c>
      <c r="E6496" s="339">
        <v>29000</v>
      </c>
      <c r="F6496" s="194">
        <v>20</v>
      </c>
      <c r="G6496" s="194">
        <v>20</v>
      </c>
      <c r="H6496" s="194" t="s">
        <v>10119</v>
      </c>
      <c r="I6496" s="194">
        <f t="shared" si="303"/>
        <v>0</v>
      </c>
      <c r="J6496" s="116" t="s">
        <v>10120</v>
      </c>
      <c r="K6496" s="116" t="s">
        <v>16869</v>
      </c>
      <c r="L6496" s="197">
        <v>45960</v>
      </c>
      <c r="M6496" s="116"/>
      <c r="N6496" s="197">
        <v>45964</v>
      </c>
      <c r="O6496" s="388">
        <f t="shared" si="304"/>
        <v>1450</v>
      </c>
      <c r="P6496" s="339">
        <f t="shared" si="305"/>
        <v>0</v>
      </c>
    </row>
    <row r="6497" spans="1:16" hidden="1" x14ac:dyDescent="0.25">
      <c r="A6497" s="116">
        <v>146685</v>
      </c>
      <c r="B6497" s="116">
        <v>2</v>
      </c>
      <c r="C6497" s="116">
        <v>1514100320</v>
      </c>
      <c r="D6497" s="116" t="s">
        <v>11283</v>
      </c>
      <c r="E6497" s="339">
        <v>24337.7</v>
      </c>
      <c r="F6497" s="194">
        <v>5</v>
      </c>
      <c r="G6497" s="194">
        <v>5</v>
      </c>
      <c r="H6497" s="194" t="s">
        <v>10119</v>
      </c>
      <c r="I6497" s="194">
        <f t="shared" si="303"/>
        <v>0</v>
      </c>
      <c r="J6497" s="116" t="s">
        <v>10120</v>
      </c>
      <c r="K6497" s="116" t="s">
        <v>16869</v>
      </c>
      <c r="L6497" s="197">
        <v>45960</v>
      </c>
      <c r="M6497" s="116"/>
      <c r="N6497" s="197">
        <v>45964</v>
      </c>
      <c r="O6497" s="388">
        <f t="shared" si="304"/>
        <v>4867.54</v>
      </c>
      <c r="P6497" s="339">
        <f t="shared" si="305"/>
        <v>0</v>
      </c>
    </row>
    <row r="6498" spans="1:16" hidden="1" x14ac:dyDescent="0.25">
      <c r="A6498" s="116">
        <v>146685</v>
      </c>
      <c r="B6498" s="116">
        <v>3</v>
      </c>
      <c r="C6498" s="116">
        <v>1546101840</v>
      </c>
      <c r="D6498" s="116" t="s">
        <v>10957</v>
      </c>
      <c r="E6498" s="339">
        <v>32699.97</v>
      </c>
      <c r="F6498" s="194">
        <v>3</v>
      </c>
      <c r="G6498" s="194">
        <v>3</v>
      </c>
      <c r="H6498" s="194" t="s">
        <v>10119</v>
      </c>
      <c r="I6498" s="194">
        <f t="shared" si="303"/>
        <v>0</v>
      </c>
      <c r="J6498" s="116" t="s">
        <v>10120</v>
      </c>
      <c r="K6498" s="116" t="s">
        <v>16869</v>
      </c>
      <c r="L6498" s="197">
        <v>45960</v>
      </c>
      <c r="M6498" s="116"/>
      <c r="N6498" s="197">
        <v>45964</v>
      </c>
      <c r="O6498" s="388">
        <f t="shared" si="304"/>
        <v>10899.99</v>
      </c>
      <c r="P6498" s="339">
        <f t="shared" si="305"/>
        <v>0</v>
      </c>
    </row>
    <row r="6499" spans="1:16" hidden="1" x14ac:dyDescent="0.25">
      <c r="A6499" s="116">
        <v>146685</v>
      </c>
      <c r="B6499" s="116">
        <v>4</v>
      </c>
      <c r="C6499" s="116">
        <v>1026100050</v>
      </c>
      <c r="D6499" s="116" t="s">
        <v>17642</v>
      </c>
      <c r="E6499" s="339">
        <v>933999.5</v>
      </c>
      <c r="F6499" s="194">
        <v>2</v>
      </c>
      <c r="G6499" s="194">
        <v>2</v>
      </c>
      <c r="H6499" s="194" t="s">
        <v>10119</v>
      </c>
      <c r="I6499" s="194">
        <f t="shared" si="303"/>
        <v>0</v>
      </c>
      <c r="J6499" s="116" t="s">
        <v>10120</v>
      </c>
      <c r="K6499" s="116" t="s">
        <v>16869</v>
      </c>
      <c r="L6499" s="197">
        <v>45960</v>
      </c>
      <c r="M6499" s="116"/>
      <c r="N6499" s="197">
        <v>45964</v>
      </c>
      <c r="O6499" s="388">
        <f t="shared" si="304"/>
        <v>466999.75</v>
      </c>
      <c r="P6499" s="339">
        <f t="shared" si="305"/>
        <v>0</v>
      </c>
    </row>
    <row r="6500" spans="1:16" hidden="1" x14ac:dyDescent="0.25">
      <c r="A6500" s="116">
        <v>146685</v>
      </c>
      <c r="B6500" s="116">
        <v>5</v>
      </c>
      <c r="C6500" s="116">
        <v>1017102120</v>
      </c>
      <c r="D6500" s="116" t="s">
        <v>10656</v>
      </c>
      <c r="E6500" s="339">
        <v>162000</v>
      </c>
      <c r="F6500" s="194">
        <v>1</v>
      </c>
      <c r="G6500" s="194">
        <v>1</v>
      </c>
      <c r="H6500" s="194" t="s">
        <v>10119</v>
      </c>
      <c r="I6500" s="194">
        <f t="shared" si="303"/>
        <v>0</v>
      </c>
      <c r="J6500" s="116" t="s">
        <v>10120</v>
      </c>
      <c r="K6500" s="116" t="s">
        <v>16869</v>
      </c>
      <c r="L6500" s="197">
        <v>45960</v>
      </c>
      <c r="M6500" s="116"/>
      <c r="N6500" s="197">
        <v>45964</v>
      </c>
      <c r="O6500" s="388">
        <f t="shared" si="304"/>
        <v>162000</v>
      </c>
      <c r="P6500" s="339">
        <f t="shared" si="305"/>
        <v>0</v>
      </c>
    </row>
    <row r="6501" spans="1:16" hidden="1" x14ac:dyDescent="0.25">
      <c r="A6501" s="116">
        <v>146685</v>
      </c>
      <c r="B6501" s="116">
        <v>6</v>
      </c>
      <c r="C6501" s="116">
        <v>1523100670</v>
      </c>
      <c r="D6501" s="116" t="s">
        <v>17643</v>
      </c>
      <c r="E6501" s="339">
        <v>595138.14</v>
      </c>
      <c r="F6501" s="194">
        <v>9</v>
      </c>
      <c r="G6501" s="194">
        <v>9</v>
      </c>
      <c r="H6501" s="194" t="s">
        <v>10119</v>
      </c>
      <c r="I6501" s="194">
        <f t="shared" si="303"/>
        <v>0</v>
      </c>
      <c r="J6501" s="116" t="s">
        <v>10120</v>
      </c>
      <c r="K6501" s="116" t="s">
        <v>16869</v>
      </c>
      <c r="L6501" s="197">
        <v>45960</v>
      </c>
      <c r="M6501" s="116"/>
      <c r="N6501" s="197">
        <v>45964</v>
      </c>
      <c r="O6501" s="388">
        <f t="shared" si="304"/>
        <v>66126.460000000006</v>
      </c>
      <c r="P6501" s="339">
        <f t="shared" si="305"/>
        <v>0</v>
      </c>
    </row>
    <row r="6502" spans="1:16" hidden="1" x14ac:dyDescent="0.25">
      <c r="A6502" s="116">
        <v>146685</v>
      </c>
      <c r="B6502" s="116">
        <v>7</v>
      </c>
      <c r="C6502" s="116">
        <v>1324100990</v>
      </c>
      <c r="D6502" s="116" t="s">
        <v>16193</v>
      </c>
      <c r="E6502" s="339">
        <v>12900</v>
      </c>
      <c r="F6502" s="194">
        <v>1</v>
      </c>
      <c r="G6502" s="194">
        <v>1</v>
      </c>
      <c r="H6502" s="194" t="s">
        <v>10119</v>
      </c>
      <c r="I6502" s="194">
        <f t="shared" si="303"/>
        <v>0</v>
      </c>
      <c r="J6502" s="116" t="s">
        <v>10120</v>
      </c>
      <c r="K6502" s="116" t="s">
        <v>16869</v>
      </c>
      <c r="L6502" s="197">
        <v>45960</v>
      </c>
      <c r="M6502" s="116"/>
      <c r="N6502" s="197">
        <v>45964</v>
      </c>
      <c r="O6502" s="388">
        <f t="shared" si="304"/>
        <v>12900</v>
      </c>
      <c r="P6502" s="339">
        <f t="shared" si="305"/>
        <v>0</v>
      </c>
    </row>
    <row r="6503" spans="1:16" hidden="1" x14ac:dyDescent="0.25">
      <c r="A6503" s="116">
        <v>146685</v>
      </c>
      <c r="B6503" s="116">
        <v>8</v>
      </c>
      <c r="C6503" s="116">
        <v>1310101830</v>
      </c>
      <c r="D6503" s="116" t="s">
        <v>15113</v>
      </c>
      <c r="E6503" s="339">
        <v>16500</v>
      </c>
      <c r="F6503" s="194">
        <v>1</v>
      </c>
      <c r="G6503" s="194">
        <v>1</v>
      </c>
      <c r="H6503" s="194" t="s">
        <v>10119</v>
      </c>
      <c r="I6503" s="194">
        <f t="shared" si="303"/>
        <v>0</v>
      </c>
      <c r="J6503" s="116" t="s">
        <v>10120</v>
      </c>
      <c r="K6503" s="116" t="s">
        <v>16869</v>
      </c>
      <c r="L6503" s="197">
        <v>45960</v>
      </c>
      <c r="M6503" s="116"/>
      <c r="N6503" s="197">
        <v>45979</v>
      </c>
      <c r="O6503" s="388">
        <f t="shared" si="304"/>
        <v>16500</v>
      </c>
      <c r="P6503" s="339">
        <f t="shared" si="305"/>
        <v>0</v>
      </c>
    </row>
    <row r="6504" spans="1:16" hidden="1" x14ac:dyDescent="0.25">
      <c r="A6504" s="116">
        <v>146685</v>
      </c>
      <c r="B6504" s="116">
        <v>9</v>
      </c>
      <c r="C6504" s="116">
        <v>1310102230</v>
      </c>
      <c r="D6504" s="116" t="s">
        <v>15114</v>
      </c>
      <c r="E6504" s="339">
        <v>4541</v>
      </c>
      <c r="F6504" s="194">
        <v>1</v>
      </c>
      <c r="G6504" s="194">
        <v>1</v>
      </c>
      <c r="H6504" s="194" t="s">
        <v>10119</v>
      </c>
      <c r="I6504" s="194">
        <f t="shared" si="303"/>
        <v>0</v>
      </c>
      <c r="J6504" s="116" t="s">
        <v>10120</v>
      </c>
      <c r="K6504" s="116" t="s">
        <v>16869</v>
      </c>
      <c r="L6504" s="197">
        <v>45960</v>
      </c>
      <c r="M6504" s="116"/>
      <c r="N6504" s="197">
        <v>45964</v>
      </c>
      <c r="O6504" s="388">
        <f t="shared" si="304"/>
        <v>4541</v>
      </c>
      <c r="P6504" s="339">
        <f t="shared" si="305"/>
        <v>0</v>
      </c>
    </row>
    <row r="6505" spans="1:16" hidden="1" x14ac:dyDescent="0.25">
      <c r="A6505" s="116">
        <v>146685</v>
      </c>
      <c r="B6505" s="116">
        <v>10</v>
      </c>
      <c r="C6505" s="116">
        <v>1310102060</v>
      </c>
      <c r="D6505" s="116" t="s">
        <v>10122</v>
      </c>
      <c r="E6505" s="339">
        <v>7800</v>
      </c>
      <c r="F6505" s="194">
        <v>2</v>
      </c>
      <c r="G6505" s="194">
        <v>2</v>
      </c>
      <c r="H6505" s="194" t="s">
        <v>10119</v>
      </c>
      <c r="I6505" s="194">
        <f t="shared" si="303"/>
        <v>0</v>
      </c>
      <c r="J6505" s="116" t="s">
        <v>10120</v>
      </c>
      <c r="K6505" s="116" t="s">
        <v>16869</v>
      </c>
      <c r="L6505" s="197">
        <v>45960</v>
      </c>
      <c r="M6505" s="116"/>
      <c r="N6505" s="197">
        <v>45964</v>
      </c>
      <c r="O6505" s="388">
        <f t="shared" si="304"/>
        <v>3900</v>
      </c>
      <c r="P6505" s="339">
        <f t="shared" si="305"/>
        <v>0</v>
      </c>
    </row>
    <row r="6506" spans="1:16" hidden="1" x14ac:dyDescent="0.25">
      <c r="A6506" s="116">
        <v>146685</v>
      </c>
      <c r="B6506" s="116">
        <v>11</v>
      </c>
      <c r="C6506" s="116">
        <v>1023100340</v>
      </c>
      <c r="D6506" s="116" t="s">
        <v>10969</v>
      </c>
      <c r="E6506" s="339">
        <v>73560</v>
      </c>
      <c r="F6506" s="194">
        <v>4</v>
      </c>
      <c r="G6506" s="194">
        <v>4</v>
      </c>
      <c r="H6506" s="194" t="s">
        <v>10119</v>
      </c>
      <c r="I6506" s="194">
        <f t="shared" si="303"/>
        <v>0</v>
      </c>
      <c r="J6506" s="116" t="s">
        <v>10120</v>
      </c>
      <c r="K6506" s="116" t="s">
        <v>16869</v>
      </c>
      <c r="L6506" s="197">
        <v>45960</v>
      </c>
      <c r="M6506" s="116"/>
      <c r="N6506" s="197">
        <v>45964</v>
      </c>
      <c r="O6506" s="388">
        <f t="shared" si="304"/>
        <v>18390</v>
      </c>
      <c r="P6506" s="339">
        <f t="shared" si="305"/>
        <v>0</v>
      </c>
    </row>
    <row r="6507" spans="1:16" hidden="1" x14ac:dyDescent="0.25">
      <c r="A6507" s="116">
        <v>146685</v>
      </c>
      <c r="B6507" s="116">
        <v>12</v>
      </c>
      <c r="C6507" s="116">
        <v>1023100140</v>
      </c>
      <c r="D6507" s="116" t="s">
        <v>11171</v>
      </c>
      <c r="E6507" s="339">
        <v>73560</v>
      </c>
      <c r="F6507" s="194">
        <v>4</v>
      </c>
      <c r="G6507" s="194">
        <v>4</v>
      </c>
      <c r="H6507" s="194" t="s">
        <v>10119</v>
      </c>
      <c r="I6507" s="194">
        <f t="shared" si="303"/>
        <v>0</v>
      </c>
      <c r="J6507" s="116" t="s">
        <v>10120</v>
      </c>
      <c r="K6507" s="116" t="s">
        <v>16869</v>
      </c>
      <c r="L6507" s="197">
        <v>45960</v>
      </c>
      <c r="M6507" s="116"/>
      <c r="N6507" s="197">
        <v>45964</v>
      </c>
      <c r="O6507" s="388">
        <f t="shared" si="304"/>
        <v>18390</v>
      </c>
      <c r="P6507" s="339">
        <f t="shared" si="305"/>
        <v>0</v>
      </c>
    </row>
    <row r="6508" spans="1:16" hidden="1" x14ac:dyDescent="0.25">
      <c r="A6508" s="116">
        <v>146685</v>
      </c>
      <c r="B6508" s="116">
        <v>13</v>
      </c>
      <c r="C6508" s="116">
        <v>1019103360</v>
      </c>
      <c r="D6508" s="116" t="s">
        <v>11164</v>
      </c>
      <c r="E6508" s="339">
        <v>66393</v>
      </c>
      <c r="F6508" s="194">
        <v>3</v>
      </c>
      <c r="G6508" s="194">
        <v>3</v>
      </c>
      <c r="H6508" s="194" t="s">
        <v>10119</v>
      </c>
      <c r="I6508" s="194">
        <f t="shared" si="303"/>
        <v>0</v>
      </c>
      <c r="J6508" s="116" t="s">
        <v>10120</v>
      </c>
      <c r="K6508" s="116" t="s">
        <v>16869</v>
      </c>
      <c r="L6508" s="197">
        <v>45960</v>
      </c>
      <c r="M6508" s="116"/>
      <c r="N6508" s="197">
        <v>45964</v>
      </c>
      <c r="O6508" s="388">
        <f t="shared" si="304"/>
        <v>22131</v>
      </c>
      <c r="P6508" s="339">
        <f t="shared" si="305"/>
        <v>0</v>
      </c>
    </row>
    <row r="6509" spans="1:16" hidden="1" x14ac:dyDescent="0.25">
      <c r="A6509" s="116">
        <v>146685</v>
      </c>
      <c r="B6509" s="116">
        <v>14</v>
      </c>
      <c r="C6509" s="116">
        <v>1523100260</v>
      </c>
      <c r="D6509" s="116" t="s">
        <v>11325</v>
      </c>
      <c r="E6509" s="339">
        <v>29400</v>
      </c>
      <c r="F6509" s="194">
        <v>20</v>
      </c>
      <c r="G6509" s="194">
        <v>20</v>
      </c>
      <c r="H6509" s="194" t="s">
        <v>10119</v>
      </c>
      <c r="I6509" s="194">
        <f t="shared" si="303"/>
        <v>0</v>
      </c>
      <c r="J6509" s="116" t="s">
        <v>10120</v>
      </c>
      <c r="K6509" s="116" t="s">
        <v>16869</v>
      </c>
      <c r="L6509" s="197">
        <v>45960</v>
      </c>
      <c r="M6509" s="116"/>
      <c r="N6509" s="197">
        <v>46001</v>
      </c>
      <c r="O6509" s="388">
        <f t="shared" si="304"/>
        <v>1470</v>
      </c>
      <c r="P6509" s="339">
        <f t="shared" si="305"/>
        <v>0</v>
      </c>
    </row>
    <row r="6510" spans="1:16" hidden="1" x14ac:dyDescent="0.25">
      <c r="A6510" s="116">
        <v>146685</v>
      </c>
      <c r="B6510" s="116">
        <v>15</v>
      </c>
      <c r="C6510" s="116">
        <v>1012100020</v>
      </c>
      <c r="D6510" s="116" t="s">
        <v>10488</v>
      </c>
      <c r="E6510" s="339">
        <v>46388.56</v>
      </c>
      <c r="F6510" s="194">
        <v>2</v>
      </c>
      <c r="G6510" s="194">
        <v>2</v>
      </c>
      <c r="H6510" s="194" t="s">
        <v>10119</v>
      </c>
      <c r="I6510" s="194">
        <f t="shared" si="303"/>
        <v>0</v>
      </c>
      <c r="J6510" s="116" t="s">
        <v>10120</v>
      </c>
      <c r="K6510" s="116" t="s">
        <v>16869</v>
      </c>
      <c r="L6510" s="197">
        <v>45960</v>
      </c>
      <c r="M6510" s="116"/>
      <c r="N6510" s="197">
        <v>45972</v>
      </c>
      <c r="O6510" s="388">
        <f t="shared" si="304"/>
        <v>23194.28</v>
      </c>
      <c r="P6510" s="339">
        <f t="shared" si="305"/>
        <v>0</v>
      </c>
    </row>
    <row r="6511" spans="1:16" hidden="1" x14ac:dyDescent="0.25">
      <c r="A6511" s="116">
        <v>146685</v>
      </c>
      <c r="B6511" s="116">
        <v>16</v>
      </c>
      <c r="C6511" s="116">
        <v>1012100010</v>
      </c>
      <c r="D6511" s="116" t="s">
        <v>10369</v>
      </c>
      <c r="E6511" s="339">
        <v>70000</v>
      </c>
      <c r="F6511" s="194">
        <v>1</v>
      </c>
      <c r="G6511" s="194">
        <v>1</v>
      </c>
      <c r="H6511" s="194" t="s">
        <v>10119</v>
      </c>
      <c r="I6511" s="194">
        <f t="shared" si="303"/>
        <v>0</v>
      </c>
      <c r="J6511" s="116" t="s">
        <v>10120</v>
      </c>
      <c r="K6511" s="116" t="s">
        <v>16869</v>
      </c>
      <c r="L6511" s="197">
        <v>45960</v>
      </c>
      <c r="M6511" s="116"/>
      <c r="N6511" s="197">
        <v>45989</v>
      </c>
      <c r="O6511" s="388">
        <f t="shared" si="304"/>
        <v>70000</v>
      </c>
      <c r="P6511" s="339">
        <f t="shared" si="305"/>
        <v>0</v>
      </c>
    </row>
    <row r="6512" spans="1:16" hidden="1" x14ac:dyDescent="0.25">
      <c r="A6512" s="116">
        <v>146685</v>
      </c>
      <c r="B6512" s="116">
        <v>17</v>
      </c>
      <c r="C6512" s="116">
        <v>1010101250</v>
      </c>
      <c r="D6512" s="116" t="s">
        <v>17477</v>
      </c>
      <c r="E6512" s="339">
        <v>18000</v>
      </c>
      <c r="F6512" s="194">
        <v>50</v>
      </c>
      <c r="G6512" s="194">
        <v>50</v>
      </c>
      <c r="H6512" s="194" t="s">
        <v>10119</v>
      </c>
      <c r="I6512" s="194">
        <f t="shared" si="303"/>
        <v>0</v>
      </c>
      <c r="J6512" s="116" t="s">
        <v>10120</v>
      </c>
      <c r="K6512" s="116" t="s">
        <v>16869</v>
      </c>
      <c r="L6512" s="197">
        <v>45960</v>
      </c>
      <c r="M6512" s="116"/>
      <c r="N6512" s="197">
        <v>45964</v>
      </c>
      <c r="O6512" s="388">
        <f t="shared" si="304"/>
        <v>360</v>
      </c>
      <c r="P6512" s="339">
        <f t="shared" si="305"/>
        <v>0</v>
      </c>
    </row>
    <row r="6513" spans="1:16" hidden="1" x14ac:dyDescent="0.25">
      <c r="A6513" s="116">
        <v>146685</v>
      </c>
      <c r="B6513" s="116">
        <v>18</v>
      </c>
      <c r="C6513" s="116">
        <v>1010101150</v>
      </c>
      <c r="D6513" s="116" t="s">
        <v>11127</v>
      </c>
      <c r="E6513" s="339">
        <v>237500</v>
      </c>
      <c r="F6513" s="194">
        <v>25</v>
      </c>
      <c r="G6513" s="194">
        <v>25</v>
      </c>
      <c r="H6513" s="194" t="s">
        <v>10119</v>
      </c>
      <c r="I6513" s="194">
        <f t="shared" si="303"/>
        <v>0</v>
      </c>
      <c r="J6513" s="116" t="s">
        <v>10120</v>
      </c>
      <c r="K6513" s="116" t="s">
        <v>16869</v>
      </c>
      <c r="L6513" s="197">
        <v>45960</v>
      </c>
      <c r="M6513" s="116"/>
      <c r="N6513" s="197">
        <v>45964</v>
      </c>
      <c r="O6513" s="388">
        <f t="shared" si="304"/>
        <v>9500</v>
      </c>
      <c r="P6513" s="339">
        <f t="shared" si="305"/>
        <v>0</v>
      </c>
    </row>
    <row r="6514" spans="1:16" hidden="1" x14ac:dyDescent="0.25">
      <c r="A6514" s="116">
        <v>146685</v>
      </c>
      <c r="B6514" s="116">
        <v>19</v>
      </c>
      <c r="C6514" s="116">
        <v>1010101140</v>
      </c>
      <c r="D6514" s="116" t="s">
        <v>17557</v>
      </c>
      <c r="E6514" s="339">
        <v>56000</v>
      </c>
      <c r="F6514" s="194">
        <v>10</v>
      </c>
      <c r="G6514" s="194">
        <v>10</v>
      </c>
      <c r="H6514" s="194" t="s">
        <v>10119</v>
      </c>
      <c r="I6514" s="194">
        <f t="shared" si="303"/>
        <v>0</v>
      </c>
      <c r="J6514" s="116" t="s">
        <v>10120</v>
      </c>
      <c r="K6514" s="116" t="s">
        <v>16869</v>
      </c>
      <c r="L6514" s="197">
        <v>45960</v>
      </c>
      <c r="M6514" s="116"/>
      <c r="N6514" s="197">
        <v>45964</v>
      </c>
      <c r="O6514" s="388">
        <f t="shared" si="304"/>
        <v>5600</v>
      </c>
      <c r="P6514" s="339">
        <f t="shared" si="305"/>
        <v>0</v>
      </c>
    </row>
    <row r="6515" spans="1:16" hidden="1" x14ac:dyDescent="0.25">
      <c r="A6515" s="116">
        <v>146685</v>
      </c>
      <c r="B6515" s="116">
        <v>20</v>
      </c>
      <c r="C6515" s="116">
        <v>1516100380</v>
      </c>
      <c r="D6515" s="116" t="s">
        <v>11285</v>
      </c>
      <c r="E6515" s="339">
        <v>4300</v>
      </c>
      <c r="F6515" s="194">
        <v>1</v>
      </c>
      <c r="G6515" s="194">
        <v>1</v>
      </c>
      <c r="H6515" s="194" t="s">
        <v>10119</v>
      </c>
      <c r="I6515" s="194">
        <f t="shared" ref="I6515:I6578" si="306">+F6515-G6515</f>
        <v>0</v>
      </c>
      <c r="J6515" s="116" t="s">
        <v>10120</v>
      </c>
      <c r="K6515" s="116" t="s">
        <v>16869</v>
      </c>
      <c r="L6515" s="197">
        <v>45960</v>
      </c>
      <c r="M6515" s="116"/>
      <c r="N6515" s="197">
        <v>45964</v>
      </c>
      <c r="O6515" s="388">
        <f t="shared" ref="O6515:O6578" si="307">+E6515/F6515</f>
        <v>4300</v>
      </c>
      <c r="P6515" s="339">
        <f t="shared" ref="P6515:P6578" si="308">+O6515*I6515</f>
        <v>0</v>
      </c>
    </row>
    <row r="6516" spans="1:16" hidden="1" x14ac:dyDescent="0.25">
      <c r="A6516" s="116">
        <v>146685</v>
      </c>
      <c r="B6516" s="116">
        <v>21</v>
      </c>
      <c r="C6516" s="116">
        <v>1523100820</v>
      </c>
      <c r="D6516" s="116" t="s">
        <v>11327</v>
      </c>
      <c r="E6516" s="339">
        <v>19122.62</v>
      </c>
      <c r="F6516" s="194">
        <v>2</v>
      </c>
      <c r="G6516" s="194">
        <v>2</v>
      </c>
      <c r="H6516" s="194" t="s">
        <v>10119</v>
      </c>
      <c r="I6516" s="194">
        <f t="shared" si="306"/>
        <v>0</v>
      </c>
      <c r="J6516" s="116" t="s">
        <v>10120</v>
      </c>
      <c r="K6516" s="116" t="s">
        <v>16869</v>
      </c>
      <c r="L6516" s="197">
        <v>45960</v>
      </c>
      <c r="M6516" s="116"/>
      <c r="N6516" s="197">
        <v>45964</v>
      </c>
      <c r="O6516" s="388">
        <f t="shared" si="307"/>
        <v>9561.31</v>
      </c>
      <c r="P6516" s="339">
        <f t="shared" si="308"/>
        <v>0</v>
      </c>
    </row>
    <row r="6517" spans="1:16" hidden="1" x14ac:dyDescent="0.25">
      <c r="A6517" s="116">
        <v>146685</v>
      </c>
      <c r="B6517" s="116">
        <v>22</v>
      </c>
      <c r="C6517" s="116">
        <v>1523100760</v>
      </c>
      <c r="D6517" s="116" t="s">
        <v>17845</v>
      </c>
      <c r="E6517" s="339">
        <v>7200</v>
      </c>
      <c r="F6517" s="194">
        <v>20</v>
      </c>
      <c r="G6517" s="194">
        <v>20</v>
      </c>
      <c r="H6517" s="194" t="s">
        <v>10119</v>
      </c>
      <c r="I6517" s="194">
        <f t="shared" si="306"/>
        <v>0</v>
      </c>
      <c r="J6517" s="116" t="s">
        <v>10120</v>
      </c>
      <c r="K6517" s="116" t="s">
        <v>16869</v>
      </c>
      <c r="L6517" s="197">
        <v>45960</v>
      </c>
      <c r="M6517" s="116"/>
      <c r="N6517" s="197">
        <v>45964</v>
      </c>
      <c r="O6517" s="388">
        <f t="shared" si="307"/>
        <v>360</v>
      </c>
      <c r="P6517" s="339">
        <f t="shared" si="308"/>
        <v>0</v>
      </c>
    </row>
    <row r="6518" spans="1:16" hidden="1" x14ac:dyDescent="0.25">
      <c r="A6518" s="116">
        <v>146685</v>
      </c>
      <c r="B6518" s="116">
        <v>23</v>
      </c>
      <c r="C6518" s="116">
        <v>1523100680</v>
      </c>
      <c r="D6518" s="116" t="s">
        <v>17480</v>
      </c>
      <c r="E6518" s="339">
        <v>17800</v>
      </c>
      <c r="F6518" s="194">
        <v>20</v>
      </c>
      <c r="G6518" s="194">
        <v>20</v>
      </c>
      <c r="H6518" s="194" t="s">
        <v>10119</v>
      </c>
      <c r="I6518" s="194">
        <f t="shared" si="306"/>
        <v>0</v>
      </c>
      <c r="J6518" s="116" t="s">
        <v>10120</v>
      </c>
      <c r="K6518" s="116" t="s">
        <v>16869</v>
      </c>
      <c r="L6518" s="197">
        <v>45960</v>
      </c>
      <c r="M6518" s="116"/>
      <c r="N6518" s="197">
        <v>45964</v>
      </c>
      <c r="O6518" s="388">
        <f t="shared" si="307"/>
        <v>890</v>
      </c>
      <c r="P6518" s="339">
        <f t="shared" si="308"/>
        <v>0</v>
      </c>
    </row>
    <row r="6519" spans="1:16" hidden="1" x14ac:dyDescent="0.25">
      <c r="A6519" s="116">
        <v>146685</v>
      </c>
      <c r="B6519" s="116">
        <v>24</v>
      </c>
      <c r="C6519" s="116">
        <v>1512105750</v>
      </c>
      <c r="D6519" s="116" t="s">
        <v>16195</v>
      </c>
      <c r="E6519" s="339">
        <v>1984</v>
      </c>
      <c r="F6519" s="194">
        <v>8</v>
      </c>
      <c r="G6519" s="194">
        <v>8</v>
      </c>
      <c r="H6519" s="194" t="s">
        <v>10119</v>
      </c>
      <c r="I6519" s="194">
        <f t="shared" si="306"/>
        <v>0</v>
      </c>
      <c r="J6519" s="116" t="s">
        <v>10120</v>
      </c>
      <c r="K6519" s="116" t="s">
        <v>16869</v>
      </c>
      <c r="L6519" s="197">
        <v>45960</v>
      </c>
      <c r="M6519" s="116"/>
      <c r="N6519" s="197">
        <v>45964</v>
      </c>
      <c r="O6519" s="388">
        <f t="shared" si="307"/>
        <v>248</v>
      </c>
      <c r="P6519" s="339">
        <f t="shared" si="308"/>
        <v>0</v>
      </c>
    </row>
    <row r="6520" spans="1:16" hidden="1" x14ac:dyDescent="0.25">
      <c r="A6520" s="116">
        <v>146685</v>
      </c>
      <c r="B6520" s="116">
        <v>25</v>
      </c>
      <c r="C6520" s="116">
        <v>1810104080</v>
      </c>
      <c r="D6520" s="116" t="s">
        <v>16202</v>
      </c>
      <c r="E6520" s="339">
        <v>8107.36</v>
      </c>
      <c r="F6520" s="194">
        <v>8</v>
      </c>
      <c r="G6520" s="194">
        <v>8</v>
      </c>
      <c r="H6520" s="194" t="s">
        <v>10119</v>
      </c>
      <c r="I6520" s="194">
        <f t="shared" si="306"/>
        <v>0</v>
      </c>
      <c r="J6520" s="116" t="s">
        <v>10120</v>
      </c>
      <c r="K6520" s="116" t="s">
        <v>16869</v>
      </c>
      <c r="L6520" s="197">
        <v>45960</v>
      </c>
      <c r="M6520" s="116"/>
      <c r="N6520" s="197">
        <v>45964</v>
      </c>
      <c r="O6520" s="388">
        <f t="shared" si="307"/>
        <v>1013.42</v>
      </c>
      <c r="P6520" s="339">
        <f t="shared" si="308"/>
        <v>0</v>
      </c>
    </row>
    <row r="6521" spans="1:16" hidden="1" x14ac:dyDescent="0.25">
      <c r="A6521" s="116">
        <v>146685</v>
      </c>
      <c r="B6521" s="116">
        <v>26</v>
      </c>
      <c r="C6521" s="116">
        <v>1810104270</v>
      </c>
      <c r="D6521" s="116" t="s">
        <v>17597</v>
      </c>
      <c r="E6521" s="339">
        <v>61215</v>
      </c>
      <c r="F6521" s="194">
        <v>12</v>
      </c>
      <c r="G6521" s="194">
        <v>12</v>
      </c>
      <c r="H6521" s="194" t="s">
        <v>10119</v>
      </c>
      <c r="I6521" s="194">
        <f t="shared" si="306"/>
        <v>0</v>
      </c>
      <c r="J6521" s="116" t="s">
        <v>10120</v>
      </c>
      <c r="K6521" s="116" t="s">
        <v>16869</v>
      </c>
      <c r="L6521" s="197">
        <v>45960</v>
      </c>
      <c r="M6521" s="116"/>
      <c r="N6521" s="197">
        <v>45964</v>
      </c>
      <c r="O6521" s="388">
        <f t="shared" si="307"/>
        <v>5101.25</v>
      </c>
      <c r="P6521" s="339">
        <f t="shared" si="308"/>
        <v>0</v>
      </c>
    </row>
    <row r="6522" spans="1:16" hidden="1" x14ac:dyDescent="0.25">
      <c r="A6522" s="116">
        <v>146685</v>
      </c>
      <c r="B6522" s="116">
        <v>27</v>
      </c>
      <c r="C6522" s="116">
        <v>1810105400</v>
      </c>
      <c r="D6522" s="116" t="s">
        <v>17650</v>
      </c>
      <c r="E6522" s="339">
        <v>2706</v>
      </c>
      <c r="F6522" s="194">
        <v>1</v>
      </c>
      <c r="G6522" s="194">
        <v>1</v>
      </c>
      <c r="H6522" s="194" t="s">
        <v>10119</v>
      </c>
      <c r="I6522" s="194">
        <f t="shared" si="306"/>
        <v>0</v>
      </c>
      <c r="J6522" s="116" t="s">
        <v>10120</v>
      </c>
      <c r="K6522" s="116" t="s">
        <v>16869</v>
      </c>
      <c r="L6522" s="197">
        <v>45960</v>
      </c>
      <c r="M6522" s="116"/>
      <c r="N6522" s="197">
        <v>45964</v>
      </c>
      <c r="O6522" s="388">
        <f t="shared" si="307"/>
        <v>2706</v>
      </c>
      <c r="P6522" s="339">
        <f t="shared" si="308"/>
        <v>0</v>
      </c>
    </row>
    <row r="6523" spans="1:16" hidden="1" x14ac:dyDescent="0.25">
      <c r="A6523" s="116">
        <v>146685</v>
      </c>
      <c r="B6523" s="116">
        <v>29</v>
      </c>
      <c r="C6523" s="116">
        <v>1518100290</v>
      </c>
      <c r="D6523" s="116" t="s">
        <v>8237</v>
      </c>
      <c r="E6523" s="339">
        <v>283945</v>
      </c>
      <c r="F6523" s="194">
        <v>1</v>
      </c>
      <c r="G6523" s="194">
        <v>1</v>
      </c>
      <c r="H6523" s="194" t="s">
        <v>10119</v>
      </c>
      <c r="I6523" s="194">
        <f t="shared" si="306"/>
        <v>0</v>
      </c>
      <c r="J6523" s="116" t="s">
        <v>10120</v>
      </c>
      <c r="K6523" s="116" t="s">
        <v>16869</v>
      </c>
      <c r="L6523" s="197">
        <v>45960</v>
      </c>
      <c r="M6523" s="116"/>
      <c r="N6523" s="197">
        <v>45989</v>
      </c>
      <c r="O6523" s="388">
        <f t="shared" si="307"/>
        <v>283945</v>
      </c>
      <c r="P6523" s="339">
        <f t="shared" si="308"/>
        <v>0</v>
      </c>
    </row>
    <row r="6524" spans="1:16" hidden="1" x14ac:dyDescent="0.25">
      <c r="A6524" s="116">
        <v>146685</v>
      </c>
      <c r="B6524" s="116">
        <v>30</v>
      </c>
      <c r="C6524" s="116">
        <v>1519100940</v>
      </c>
      <c r="D6524" s="116" t="s">
        <v>11295</v>
      </c>
      <c r="E6524" s="339">
        <v>73430</v>
      </c>
      <c r="F6524" s="194">
        <v>1</v>
      </c>
      <c r="G6524" s="194">
        <v>1</v>
      </c>
      <c r="H6524" s="194" t="s">
        <v>10119</v>
      </c>
      <c r="I6524" s="194">
        <f t="shared" si="306"/>
        <v>0</v>
      </c>
      <c r="J6524" s="116" t="s">
        <v>10120</v>
      </c>
      <c r="K6524" s="116" t="s">
        <v>16869</v>
      </c>
      <c r="L6524" s="197">
        <v>45960</v>
      </c>
      <c r="M6524" s="116"/>
      <c r="N6524" s="197">
        <v>45964</v>
      </c>
      <c r="O6524" s="388">
        <f t="shared" si="307"/>
        <v>73430</v>
      </c>
      <c r="P6524" s="339">
        <f t="shared" si="308"/>
        <v>0</v>
      </c>
    </row>
    <row r="6525" spans="1:16" hidden="1" x14ac:dyDescent="0.25">
      <c r="A6525" s="116">
        <v>146685</v>
      </c>
      <c r="B6525" s="116">
        <v>31</v>
      </c>
      <c r="C6525" s="116">
        <v>1519101020</v>
      </c>
      <c r="D6525" s="116" t="s">
        <v>11296</v>
      </c>
      <c r="E6525" s="339">
        <v>165167</v>
      </c>
      <c r="F6525" s="194">
        <v>1</v>
      </c>
      <c r="G6525" s="194">
        <v>1</v>
      </c>
      <c r="H6525" s="194" t="s">
        <v>10119</v>
      </c>
      <c r="I6525" s="194">
        <f t="shared" si="306"/>
        <v>0</v>
      </c>
      <c r="J6525" s="116" t="s">
        <v>10120</v>
      </c>
      <c r="K6525" s="116" t="s">
        <v>16869</v>
      </c>
      <c r="L6525" s="197">
        <v>45960</v>
      </c>
      <c r="M6525" s="116"/>
      <c r="N6525" s="197">
        <v>45964</v>
      </c>
      <c r="O6525" s="388">
        <f t="shared" si="307"/>
        <v>165167</v>
      </c>
      <c r="P6525" s="339">
        <f t="shared" si="308"/>
        <v>0</v>
      </c>
    </row>
    <row r="6526" spans="1:16" hidden="1" x14ac:dyDescent="0.25">
      <c r="A6526" s="116">
        <v>146685</v>
      </c>
      <c r="B6526" s="116">
        <v>32</v>
      </c>
      <c r="C6526" s="116">
        <v>1510100610</v>
      </c>
      <c r="D6526" s="116" t="s">
        <v>11277</v>
      </c>
      <c r="E6526" s="339">
        <v>2110982</v>
      </c>
      <c r="F6526" s="194">
        <v>1</v>
      </c>
      <c r="G6526" s="194">
        <v>1</v>
      </c>
      <c r="H6526" s="194" t="s">
        <v>10119</v>
      </c>
      <c r="I6526" s="194">
        <f t="shared" si="306"/>
        <v>0</v>
      </c>
      <c r="J6526" s="116" t="s">
        <v>10120</v>
      </c>
      <c r="K6526" s="116" t="s">
        <v>16869</v>
      </c>
      <c r="L6526" s="197">
        <v>45960</v>
      </c>
      <c r="M6526" s="116"/>
      <c r="N6526" s="197">
        <v>45964</v>
      </c>
      <c r="O6526" s="388">
        <f t="shared" si="307"/>
        <v>2110982</v>
      </c>
      <c r="P6526" s="339">
        <f t="shared" si="308"/>
        <v>0</v>
      </c>
    </row>
    <row r="6527" spans="1:16" hidden="1" x14ac:dyDescent="0.25">
      <c r="A6527" s="116">
        <v>146685</v>
      </c>
      <c r="B6527" s="116">
        <v>34</v>
      </c>
      <c r="C6527" s="116">
        <v>1518100520</v>
      </c>
      <c r="D6527" s="116" t="s">
        <v>8368</v>
      </c>
      <c r="E6527" s="339">
        <v>642266</v>
      </c>
      <c r="F6527" s="194">
        <v>1</v>
      </c>
      <c r="G6527" s="194">
        <v>1</v>
      </c>
      <c r="H6527" s="194" t="s">
        <v>10119</v>
      </c>
      <c r="I6527" s="194">
        <f t="shared" si="306"/>
        <v>0</v>
      </c>
      <c r="J6527" s="116" t="s">
        <v>10120</v>
      </c>
      <c r="K6527" s="116" t="s">
        <v>16869</v>
      </c>
      <c r="L6527" s="197">
        <v>45960</v>
      </c>
      <c r="M6527" s="116"/>
      <c r="N6527" s="197">
        <v>45964</v>
      </c>
      <c r="O6527" s="388">
        <f t="shared" si="307"/>
        <v>642266</v>
      </c>
      <c r="P6527" s="339">
        <f t="shared" si="308"/>
        <v>0</v>
      </c>
    </row>
    <row r="6528" spans="1:16" hidden="1" x14ac:dyDescent="0.25">
      <c r="A6528" s="116">
        <v>146685</v>
      </c>
      <c r="B6528" s="116">
        <v>35</v>
      </c>
      <c r="C6528" s="116">
        <v>1518100330</v>
      </c>
      <c r="D6528" s="116" t="s">
        <v>8255</v>
      </c>
      <c r="E6528" s="339">
        <v>1545010</v>
      </c>
      <c r="F6528" s="194">
        <v>1</v>
      </c>
      <c r="G6528" s="194">
        <v>1</v>
      </c>
      <c r="H6528" s="194" t="s">
        <v>10119</v>
      </c>
      <c r="I6528" s="194">
        <f t="shared" si="306"/>
        <v>0</v>
      </c>
      <c r="J6528" s="116" t="s">
        <v>10120</v>
      </c>
      <c r="K6528" s="116" t="s">
        <v>16869</v>
      </c>
      <c r="L6528" s="197">
        <v>45960</v>
      </c>
      <c r="M6528" s="116"/>
      <c r="N6528" s="197">
        <v>45964</v>
      </c>
      <c r="O6528" s="388">
        <f t="shared" si="307"/>
        <v>1545010</v>
      </c>
      <c r="P6528" s="339">
        <f t="shared" si="308"/>
        <v>0</v>
      </c>
    </row>
    <row r="6529" spans="1:16" hidden="1" x14ac:dyDescent="0.25">
      <c r="A6529" s="116">
        <v>146685</v>
      </c>
      <c r="B6529" s="116">
        <v>36</v>
      </c>
      <c r="C6529" s="116">
        <v>1519100970</v>
      </c>
      <c r="D6529" s="116" t="s">
        <v>7576</v>
      </c>
      <c r="E6529" s="339">
        <v>1534589</v>
      </c>
      <c r="F6529" s="194">
        <v>1</v>
      </c>
      <c r="G6529" s="194">
        <v>1</v>
      </c>
      <c r="H6529" s="194" t="s">
        <v>10119</v>
      </c>
      <c r="I6529" s="194">
        <f t="shared" si="306"/>
        <v>0</v>
      </c>
      <c r="J6529" s="116" t="s">
        <v>10120</v>
      </c>
      <c r="K6529" s="116" t="s">
        <v>16869</v>
      </c>
      <c r="L6529" s="197">
        <v>45960</v>
      </c>
      <c r="M6529" s="116"/>
      <c r="N6529" s="197">
        <v>45964</v>
      </c>
      <c r="O6529" s="388">
        <f t="shared" si="307"/>
        <v>1534589</v>
      </c>
      <c r="P6529" s="339">
        <f t="shared" si="308"/>
        <v>0</v>
      </c>
    </row>
    <row r="6530" spans="1:16" hidden="1" x14ac:dyDescent="0.25">
      <c r="A6530" s="116">
        <v>146685</v>
      </c>
      <c r="B6530" s="116">
        <v>33</v>
      </c>
      <c r="C6530" s="116">
        <v>1519101030</v>
      </c>
      <c r="D6530" s="116" t="s">
        <v>8918</v>
      </c>
      <c r="E6530" s="339">
        <v>2753734</v>
      </c>
      <c r="F6530" s="194">
        <v>1</v>
      </c>
      <c r="G6530" s="194">
        <v>1</v>
      </c>
      <c r="H6530" s="194" t="s">
        <v>10119</v>
      </c>
      <c r="I6530" s="194">
        <f t="shared" si="306"/>
        <v>0</v>
      </c>
      <c r="J6530" s="116" t="s">
        <v>10120</v>
      </c>
      <c r="K6530" s="116" t="s">
        <v>16869</v>
      </c>
      <c r="L6530" s="197">
        <v>45960</v>
      </c>
      <c r="M6530" s="116" t="s">
        <v>17945</v>
      </c>
      <c r="N6530" s="197">
        <v>46098</v>
      </c>
      <c r="O6530" s="388">
        <f t="shared" si="307"/>
        <v>2753734</v>
      </c>
      <c r="P6530" s="339">
        <f t="shared" si="308"/>
        <v>0</v>
      </c>
    </row>
    <row r="6531" spans="1:16" hidden="1" x14ac:dyDescent="0.25">
      <c r="A6531" s="116">
        <v>146725</v>
      </c>
      <c r="B6531" s="116">
        <v>5</v>
      </c>
      <c r="C6531" s="116">
        <v>1010107850</v>
      </c>
      <c r="D6531" s="116" t="s">
        <v>9210</v>
      </c>
      <c r="E6531" s="339">
        <v>29325</v>
      </c>
      <c r="F6531" s="194">
        <v>2</v>
      </c>
      <c r="G6531" s="194">
        <v>2</v>
      </c>
      <c r="H6531" s="194" t="s">
        <v>10119</v>
      </c>
      <c r="I6531" s="194">
        <f t="shared" si="306"/>
        <v>0</v>
      </c>
      <c r="J6531" s="116" t="s">
        <v>10120</v>
      </c>
      <c r="K6531" s="116" t="s">
        <v>16860</v>
      </c>
      <c r="L6531" s="197">
        <v>45960</v>
      </c>
      <c r="M6531" s="116"/>
      <c r="N6531" s="197">
        <v>45960</v>
      </c>
      <c r="O6531" s="388">
        <f t="shared" si="307"/>
        <v>14662.5</v>
      </c>
      <c r="P6531" s="339">
        <f t="shared" si="308"/>
        <v>0</v>
      </c>
    </row>
    <row r="6532" spans="1:16" hidden="1" x14ac:dyDescent="0.25">
      <c r="A6532" s="116">
        <v>146725</v>
      </c>
      <c r="B6532" s="116">
        <v>1</v>
      </c>
      <c r="C6532" s="116">
        <v>1014115280</v>
      </c>
      <c r="D6532" s="116" t="s">
        <v>11895</v>
      </c>
      <c r="E6532" s="339">
        <v>222500</v>
      </c>
      <c r="F6532" s="194">
        <v>50</v>
      </c>
      <c r="G6532" s="194">
        <v>50</v>
      </c>
      <c r="H6532" s="194" t="s">
        <v>10119</v>
      </c>
      <c r="I6532" s="194">
        <f t="shared" si="306"/>
        <v>0</v>
      </c>
      <c r="J6532" s="116" t="s">
        <v>10120</v>
      </c>
      <c r="K6532" s="116" t="s">
        <v>16860</v>
      </c>
      <c r="L6532" s="197">
        <v>45960</v>
      </c>
      <c r="M6532" s="116"/>
      <c r="N6532" s="197">
        <v>45960</v>
      </c>
      <c r="O6532" s="388">
        <f t="shared" si="307"/>
        <v>4450</v>
      </c>
      <c r="P6532" s="339">
        <f t="shared" si="308"/>
        <v>0</v>
      </c>
    </row>
    <row r="6533" spans="1:16" hidden="1" x14ac:dyDescent="0.25">
      <c r="A6533" s="116">
        <v>146725</v>
      </c>
      <c r="B6533" s="116">
        <v>4</v>
      </c>
      <c r="C6533" s="116">
        <v>1019103740</v>
      </c>
      <c r="D6533" s="116" t="s">
        <v>11165</v>
      </c>
      <c r="E6533" s="339">
        <v>4472.3</v>
      </c>
      <c r="F6533" s="194">
        <v>10</v>
      </c>
      <c r="G6533" s="194">
        <v>10</v>
      </c>
      <c r="H6533" s="194" t="s">
        <v>10119</v>
      </c>
      <c r="I6533" s="194">
        <f t="shared" si="306"/>
        <v>0</v>
      </c>
      <c r="J6533" s="116" t="s">
        <v>10120</v>
      </c>
      <c r="K6533" s="116" t="s">
        <v>16860</v>
      </c>
      <c r="L6533" s="197">
        <v>45960</v>
      </c>
      <c r="M6533" s="116"/>
      <c r="N6533" s="197">
        <v>45960</v>
      </c>
      <c r="O6533" s="388">
        <f t="shared" si="307"/>
        <v>447.23</v>
      </c>
      <c r="P6533" s="339">
        <f t="shared" si="308"/>
        <v>0</v>
      </c>
    </row>
    <row r="6534" spans="1:16" hidden="1" x14ac:dyDescent="0.25">
      <c r="A6534" s="116">
        <v>146725</v>
      </c>
      <c r="B6534" s="116">
        <v>2</v>
      </c>
      <c r="C6534" s="116">
        <v>1310106970</v>
      </c>
      <c r="D6534" s="116" t="s">
        <v>11245</v>
      </c>
      <c r="E6534" s="339">
        <v>59953.84</v>
      </c>
      <c r="F6534" s="194">
        <v>2</v>
      </c>
      <c r="G6534" s="194">
        <v>2</v>
      </c>
      <c r="H6534" s="194" t="s">
        <v>10119</v>
      </c>
      <c r="I6534" s="194">
        <f t="shared" si="306"/>
        <v>0</v>
      </c>
      <c r="J6534" s="116" t="s">
        <v>10120</v>
      </c>
      <c r="K6534" s="116" t="s">
        <v>16860</v>
      </c>
      <c r="L6534" s="197">
        <v>45960</v>
      </c>
      <c r="M6534" s="116"/>
      <c r="N6534" s="197">
        <v>45960</v>
      </c>
      <c r="O6534" s="388">
        <f t="shared" si="307"/>
        <v>29976.92</v>
      </c>
      <c r="P6534" s="339">
        <f t="shared" si="308"/>
        <v>0</v>
      </c>
    </row>
    <row r="6535" spans="1:16" hidden="1" x14ac:dyDescent="0.25">
      <c r="A6535" s="116">
        <v>146725</v>
      </c>
      <c r="B6535" s="116">
        <v>3</v>
      </c>
      <c r="C6535" s="116">
        <v>1310106980</v>
      </c>
      <c r="D6535" s="116" t="s">
        <v>11246</v>
      </c>
      <c r="E6535" s="339">
        <v>65072.72</v>
      </c>
      <c r="F6535" s="194">
        <v>2</v>
      </c>
      <c r="G6535" s="194">
        <v>2</v>
      </c>
      <c r="H6535" s="194" t="s">
        <v>10119</v>
      </c>
      <c r="I6535" s="194">
        <f t="shared" si="306"/>
        <v>0</v>
      </c>
      <c r="J6535" s="116" t="s">
        <v>10120</v>
      </c>
      <c r="K6535" s="116" t="s">
        <v>16860</v>
      </c>
      <c r="L6535" s="197">
        <v>45960</v>
      </c>
      <c r="M6535" s="116"/>
      <c r="N6535" s="197">
        <v>45960</v>
      </c>
      <c r="O6535" s="388">
        <f t="shared" si="307"/>
        <v>32536.36</v>
      </c>
      <c r="P6535" s="339">
        <f t="shared" si="308"/>
        <v>0</v>
      </c>
    </row>
    <row r="6536" spans="1:16" hidden="1" x14ac:dyDescent="0.25">
      <c r="A6536" s="116">
        <v>146725</v>
      </c>
      <c r="B6536" s="116">
        <v>6</v>
      </c>
      <c r="C6536" s="116">
        <v>1810103740</v>
      </c>
      <c r="D6536" s="116" t="s">
        <v>17549</v>
      </c>
      <c r="E6536" s="339">
        <v>420</v>
      </c>
      <c r="F6536" s="194">
        <v>1</v>
      </c>
      <c r="G6536" s="194">
        <v>1</v>
      </c>
      <c r="H6536" s="194" t="s">
        <v>10119</v>
      </c>
      <c r="I6536" s="194">
        <f t="shared" si="306"/>
        <v>0</v>
      </c>
      <c r="J6536" s="116" t="s">
        <v>10120</v>
      </c>
      <c r="K6536" s="116" t="s">
        <v>16860</v>
      </c>
      <c r="L6536" s="197">
        <v>45960</v>
      </c>
      <c r="M6536" s="116"/>
      <c r="N6536" s="197">
        <v>45960</v>
      </c>
      <c r="O6536" s="388">
        <f t="shared" si="307"/>
        <v>420</v>
      </c>
      <c r="P6536" s="339">
        <f t="shared" si="308"/>
        <v>0</v>
      </c>
    </row>
    <row r="6537" spans="1:16" hidden="1" x14ac:dyDescent="0.25">
      <c r="A6537" s="116">
        <v>146818</v>
      </c>
      <c r="B6537" s="116">
        <v>26</v>
      </c>
      <c r="C6537" s="116">
        <v>1120100050</v>
      </c>
      <c r="D6537" s="116" t="s">
        <v>16168</v>
      </c>
      <c r="E6537" s="339">
        <v>1367391.34</v>
      </c>
      <c r="F6537" s="194">
        <v>2</v>
      </c>
      <c r="G6537" s="194">
        <v>2</v>
      </c>
      <c r="H6537" s="194" t="s">
        <v>10119</v>
      </c>
      <c r="I6537" s="194">
        <f t="shared" si="306"/>
        <v>0</v>
      </c>
      <c r="J6537" s="116" t="s">
        <v>10120</v>
      </c>
      <c r="K6537" s="116" t="s">
        <v>16899</v>
      </c>
      <c r="L6537" s="197">
        <v>45967</v>
      </c>
      <c r="M6537" s="116" t="s">
        <v>17887</v>
      </c>
      <c r="N6537" s="197">
        <v>46041</v>
      </c>
      <c r="O6537" s="388">
        <f t="shared" si="307"/>
        <v>683695.67</v>
      </c>
      <c r="P6537" s="339">
        <f t="shared" si="308"/>
        <v>0</v>
      </c>
    </row>
    <row r="6538" spans="1:16" hidden="1" x14ac:dyDescent="0.25">
      <c r="A6538" s="116">
        <v>146818</v>
      </c>
      <c r="B6538" s="116">
        <v>15</v>
      </c>
      <c r="C6538" s="116">
        <v>1010100120</v>
      </c>
      <c r="D6538" s="116" t="s">
        <v>17672</v>
      </c>
      <c r="E6538" s="339">
        <v>11257.9</v>
      </c>
      <c r="F6538" s="194">
        <v>5</v>
      </c>
      <c r="G6538" s="194">
        <v>5</v>
      </c>
      <c r="H6538" s="194" t="s">
        <v>10119</v>
      </c>
      <c r="I6538" s="194">
        <f t="shared" si="306"/>
        <v>0</v>
      </c>
      <c r="J6538" s="116" t="s">
        <v>10120</v>
      </c>
      <c r="K6538" s="116" t="s">
        <v>16899</v>
      </c>
      <c r="L6538" s="197">
        <v>45967</v>
      </c>
      <c r="M6538" s="116"/>
      <c r="N6538" s="197">
        <v>45967</v>
      </c>
      <c r="O6538" s="388">
        <f t="shared" si="307"/>
        <v>2251.58</v>
      </c>
      <c r="P6538" s="339">
        <f t="shared" si="308"/>
        <v>0</v>
      </c>
    </row>
    <row r="6539" spans="1:16" hidden="1" x14ac:dyDescent="0.25">
      <c r="A6539" s="116">
        <v>146818</v>
      </c>
      <c r="B6539" s="116">
        <v>14</v>
      </c>
      <c r="C6539" s="116">
        <v>1010100130</v>
      </c>
      <c r="D6539" s="116" t="s">
        <v>16157</v>
      </c>
      <c r="E6539" s="339">
        <v>6708.75</v>
      </c>
      <c r="F6539" s="194">
        <v>5</v>
      </c>
      <c r="G6539" s="194">
        <v>5</v>
      </c>
      <c r="H6539" s="194" t="s">
        <v>10119</v>
      </c>
      <c r="I6539" s="194">
        <f t="shared" si="306"/>
        <v>0</v>
      </c>
      <c r="J6539" s="116" t="s">
        <v>10120</v>
      </c>
      <c r="K6539" s="116" t="s">
        <v>16899</v>
      </c>
      <c r="L6539" s="197">
        <v>45967</v>
      </c>
      <c r="M6539" s="116"/>
      <c r="N6539" s="197">
        <v>45967</v>
      </c>
      <c r="O6539" s="388">
        <f t="shared" si="307"/>
        <v>1341.75</v>
      </c>
      <c r="P6539" s="339">
        <f t="shared" si="308"/>
        <v>0</v>
      </c>
    </row>
    <row r="6540" spans="1:16" hidden="1" x14ac:dyDescent="0.25">
      <c r="A6540" s="116">
        <v>146818</v>
      </c>
      <c r="B6540" s="116">
        <v>16</v>
      </c>
      <c r="C6540" s="116">
        <v>1010100760</v>
      </c>
      <c r="D6540" s="116" t="s">
        <v>15004</v>
      </c>
      <c r="E6540" s="339">
        <v>25140</v>
      </c>
      <c r="F6540" s="194">
        <v>10</v>
      </c>
      <c r="G6540" s="194">
        <v>10</v>
      </c>
      <c r="H6540" s="194" t="s">
        <v>10119</v>
      </c>
      <c r="I6540" s="194">
        <f t="shared" si="306"/>
        <v>0</v>
      </c>
      <c r="J6540" s="116" t="s">
        <v>10120</v>
      </c>
      <c r="K6540" s="116" t="s">
        <v>16899</v>
      </c>
      <c r="L6540" s="197">
        <v>45967</v>
      </c>
      <c r="M6540" s="116"/>
      <c r="N6540" s="197">
        <v>45989</v>
      </c>
      <c r="O6540" s="388">
        <f t="shared" si="307"/>
        <v>2514</v>
      </c>
      <c r="P6540" s="339">
        <f t="shared" si="308"/>
        <v>0</v>
      </c>
    </row>
    <row r="6541" spans="1:16" hidden="1" x14ac:dyDescent="0.25">
      <c r="A6541" s="116">
        <v>146818</v>
      </c>
      <c r="B6541" s="116">
        <v>18</v>
      </c>
      <c r="C6541" s="116">
        <v>1010101070</v>
      </c>
      <c r="D6541" s="116" t="s">
        <v>8794</v>
      </c>
      <c r="E6541" s="339">
        <v>39044</v>
      </c>
      <c r="F6541" s="194">
        <v>1</v>
      </c>
      <c r="G6541" s="194">
        <v>1</v>
      </c>
      <c r="H6541" s="194" t="s">
        <v>10119</v>
      </c>
      <c r="I6541" s="194">
        <f t="shared" si="306"/>
        <v>0</v>
      </c>
      <c r="J6541" s="116" t="s">
        <v>10120</v>
      </c>
      <c r="K6541" s="116" t="s">
        <v>16899</v>
      </c>
      <c r="L6541" s="197">
        <v>45967</v>
      </c>
      <c r="M6541" s="116"/>
      <c r="N6541" s="197">
        <v>45967</v>
      </c>
      <c r="O6541" s="388">
        <f t="shared" si="307"/>
        <v>39044</v>
      </c>
      <c r="P6541" s="339">
        <f t="shared" si="308"/>
        <v>0</v>
      </c>
    </row>
    <row r="6542" spans="1:16" hidden="1" x14ac:dyDescent="0.25">
      <c r="A6542" s="116">
        <v>146818</v>
      </c>
      <c r="B6542" s="116">
        <v>19</v>
      </c>
      <c r="C6542" s="116">
        <v>1010101290</v>
      </c>
      <c r="D6542" s="116" t="s">
        <v>11129</v>
      </c>
      <c r="E6542" s="339">
        <v>102750</v>
      </c>
      <c r="F6542" s="194">
        <v>5</v>
      </c>
      <c r="G6542" s="194">
        <v>5</v>
      </c>
      <c r="H6542" s="194" t="s">
        <v>10119</v>
      </c>
      <c r="I6542" s="194">
        <f t="shared" si="306"/>
        <v>0</v>
      </c>
      <c r="J6542" s="116" t="s">
        <v>10120</v>
      </c>
      <c r="K6542" s="116" t="s">
        <v>16899</v>
      </c>
      <c r="L6542" s="197">
        <v>45967</v>
      </c>
      <c r="M6542" s="116"/>
      <c r="N6542" s="197">
        <v>45967</v>
      </c>
      <c r="O6542" s="388">
        <f t="shared" si="307"/>
        <v>20550</v>
      </c>
      <c r="P6542" s="339">
        <f t="shared" si="308"/>
        <v>0</v>
      </c>
    </row>
    <row r="6543" spans="1:16" hidden="1" x14ac:dyDescent="0.25">
      <c r="A6543" s="116">
        <v>146818</v>
      </c>
      <c r="B6543" s="116">
        <v>27</v>
      </c>
      <c r="C6543" s="116">
        <v>1010103600</v>
      </c>
      <c r="D6543" s="116" t="s">
        <v>11132</v>
      </c>
      <c r="E6543" s="339">
        <v>36000</v>
      </c>
      <c r="F6543" s="194">
        <v>1</v>
      </c>
      <c r="G6543" s="194">
        <v>1</v>
      </c>
      <c r="H6543" s="194" t="s">
        <v>10119</v>
      </c>
      <c r="I6543" s="194">
        <f t="shared" si="306"/>
        <v>0</v>
      </c>
      <c r="J6543" s="116" t="s">
        <v>10120</v>
      </c>
      <c r="K6543" s="116" t="s">
        <v>16899</v>
      </c>
      <c r="L6543" s="197">
        <v>45967</v>
      </c>
      <c r="M6543" s="116"/>
      <c r="N6543" s="197">
        <v>45967</v>
      </c>
      <c r="O6543" s="388">
        <f t="shared" si="307"/>
        <v>36000</v>
      </c>
      <c r="P6543" s="339">
        <f t="shared" si="308"/>
        <v>0</v>
      </c>
    </row>
    <row r="6544" spans="1:16" hidden="1" x14ac:dyDescent="0.25">
      <c r="A6544" s="116">
        <v>146818</v>
      </c>
      <c r="B6544" s="116">
        <v>21</v>
      </c>
      <c r="C6544" s="116">
        <v>1010105600</v>
      </c>
      <c r="D6544" s="116" t="s">
        <v>11133</v>
      </c>
      <c r="E6544" s="339">
        <v>224343.7</v>
      </c>
      <c r="F6544" s="194">
        <v>5</v>
      </c>
      <c r="G6544" s="194">
        <v>5</v>
      </c>
      <c r="H6544" s="194" t="s">
        <v>10119</v>
      </c>
      <c r="I6544" s="194">
        <f t="shared" si="306"/>
        <v>0</v>
      </c>
      <c r="J6544" s="116" t="s">
        <v>10120</v>
      </c>
      <c r="K6544" s="116" t="s">
        <v>16899</v>
      </c>
      <c r="L6544" s="197">
        <v>45967</v>
      </c>
      <c r="M6544" s="116"/>
      <c r="N6544" s="197">
        <v>45967</v>
      </c>
      <c r="O6544" s="388">
        <f t="shared" si="307"/>
        <v>44868.740000000005</v>
      </c>
      <c r="P6544" s="339">
        <f t="shared" si="308"/>
        <v>0</v>
      </c>
    </row>
    <row r="6545" spans="1:16" hidden="1" x14ac:dyDescent="0.25">
      <c r="A6545" s="116">
        <v>146818</v>
      </c>
      <c r="B6545" s="116">
        <v>17</v>
      </c>
      <c r="C6545" s="116">
        <v>1016100000</v>
      </c>
      <c r="D6545" s="116" t="s">
        <v>10650</v>
      </c>
      <c r="E6545" s="339">
        <v>9700</v>
      </c>
      <c r="F6545" s="194">
        <v>1</v>
      </c>
      <c r="G6545" s="194">
        <v>1</v>
      </c>
      <c r="H6545" s="194" t="s">
        <v>10119</v>
      </c>
      <c r="I6545" s="194">
        <f t="shared" si="306"/>
        <v>0</v>
      </c>
      <c r="J6545" s="116" t="s">
        <v>10120</v>
      </c>
      <c r="K6545" s="116" t="s">
        <v>16899</v>
      </c>
      <c r="L6545" s="197">
        <v>45967</v>
      </c>
      <c r="M6545" s="116"/>
      <c r="N6545" s="197">
        <v>45967</v>
      </c>
      <c r="O6545" s="388">
        <f t="shared" si="307"/>
        <v>9700</v>
      </c>
      <c r="P6545" s="339">
        <f t="shared" si="308"/>
        <v>0</v>
      </c>
    </row>
    <row r="6546" spans="1:16" hidden="1" x14ac:dyDescent="0.25">
      <c r="A6546" s="116">
        <v>146818</v>
      </c>
      <c r="B6546" s="116">
        <v>25</v>
      </c>
      <c r="C6546" s="116">
        <v>1016101010</v>
      </c>
      <c r="D6546" s="116" t="s">
        <v>10655</v>
      </c>
      <c r="E6546" s="339">
        <v>18789</v>
      </c>
      <c r="F6546" s="194">
        <v>1</v>
      </c>
      <c r="G6546" s="194">
        <v>1</v>
      </c>
      <c r="H6546" s="194" t="s">
        <v>10119</v>
      </c>
      <c r="I6546" s="194">
        <f t="shared" si="306"/>
        <v>0</v>
      </c>
      <c r="J6546" s="116" t="s">
        <v>10120</v>
      </c>
      <c r="K6546" s="116" t="s">
        <v>16899</v>
      </c>
      <c r="L6546" s="197">
        <v>45967</v>
      </c>
      <c r="M6546" s="116"/>
      <c r="N6546" s="197">
        <v>45967</v>
      </c>
      <c r="O6546" s="388">
        <f t="shared" si="307"/>
        <v>18789</v>
      </c>
      <c r="P6546" s="339">
        <f t="shared" si="308"/>
        <v>0</v>
      </c>
    </row>
    <row r="6547" spans="1:16" hidden="1" x14ac:dyDescent="0.25">
      <c r="A6547" s="116">
        <v>146818</v>
      </c>
      <c r="B6547" s="116">
        <v>23</v>
      </c>
      <c r="C6547" s="116">
        <v>1016101220</v>
      </c>
      <c r="D6547" s="116" t="s">
        <v>11150</v>
      </c>
      <c r="E6547" s="339">
        <v>1657</v>
      </c>
      <c r="F6547" s="194">
        <v>1</v>
      </c>
      <c r="G6547" s="194">
        <v>1</v>
      </c>
      <c r="H6547" s="194" t="s">
        <v>10119</v>
      </c>
      <c r="I6547" s="194">
        <f t="shared" si="306"/>
        <v>0</v>
      </c>
      <c r="J6547" s="116" t="s">
        <v>10120</v>
      </c>
      <c r="K6547" s="116" t="s">
        <v>16899</v>
      </c>
      <c r="L6547" s="197">
        <v>45967</v>
      </c>
      <c r="M6547" s="116"/>
      <c r="N6547" s="197">
        <v>45967</v>
      </c>
      <c r="O6547" s="388">
        <f t="shared" si="307"/>
        <v>1657</v>
      </c>
      <c r="P6547" s="339">
        <f t="shared" si="308"/>
        <v>0</v>
      </c>
    </row>
    <row r="6548" spans="1:16" hidden="1" x14ac:dyDescent="0.25">
      <c r="A6548" s="116">
        <v>146818</v>
      </c>
      <c r="B6548" s="116">
        <v>22</v>
      </c>
      <c r="C6548" s="116">
        <v>1016101250</v>
      </c>
      <c r="D6548" s="116" t="s">
        <v>11152</v>
      </c>
      <c r="E6548" s="339">
        <v>1863</v>
      </c>
      <c r="F6548" s="194">
        <v>1</v>
      </c>
      <c r="G6548" s="194">
        <v>1</v>
      </c>
      <c r="H6548" s="194" t="s">
        <v>10119</v>
      </c>
      <c r="I6548" s="194">
        <f t="shared" si="306"/>
        <v>0</v>
      </c>
      <c r="J6548" s="116" t="s">
        <v>10120</v>
      </c>
      <c r="K6548" s="116" t="s">
        <v>16899</v>
      </c>
      <c r="L6548" s="197">
        <v>45967</v>
      </c>
      <c r="M6548" s="116"/>
      <c r="N6548" s="197">
        <v>45967</v>
      </c>
      <c r="O6548" s="388">
        <f t="shared" si="307"/>
        <v>1863</v>
      </c>
      <c r="P6548" s="339">
        <f t="shared" si="308"/>
        <v>0</v>
      </c>
    </row>
    <row r="6549" spans="1:16" hidden="1" x14ac:dyDescent="0.25">
      <c r="A6549" s="116">
        <v>146818</v>
      </c>
      <c r="B6549" s="116">
        <v>24</v>
      </c>
      <c r="C6549" s="116">
        <v>1017100480</v>
      </c>
      <c r="D6549" s="116" t="s">
        <v>10686</v>
      </c>
      <c r="E6549" s="339">
        <v>31800</v>
      </c>
      <c r="F6549" s="194">
        <v>1</v>
      </c>
      <c r="G6549" s="194">
        <v>1</v>
      </c>
      <c r="H6549" s="194" t="s">
        <v>10119</v>
      </c>
      <c r="I6549" s="194">
        <f t="shared" si="306"/>
        <v>0</v>
      </c>
      <c r="J6549" s="116" t="s">
        <v>10120</v>
      </c>
      <c r="K6549" s="116" t="s">
        <v>16899</v>
      </c>
      <c r="L6549" s="197">
        <v>45967</v>
      </c>
      <c r="M6549" s="116"/>
      <c r="N6549" s="197">
        <v>45967</v>
      </c>
      <c r="O6549" s="388">
        <f t="shared" si="307"/>
        <v>31800</v>
      </c>
      <c r="P6549" s="339">
        <f t="shared" si="308"/>
        <v>0</v>
      </c>
    </row>
    <row r="6550" spans="1:16" hidden="1" x14ac:dyDescent="0.25">
      <c r="A6550" s="116">
        <v>146818</v>
      </c>
      <c r="B6550" s="116">
        <v>12</v>
      </c>
      <c r="C6550" s="116">
        <v>1019100040</v>
      </c>
      <c r="D6550" s="116" t="s">
        <v>10643</v>
      </c>
      <c r="E6550" s="339">
        <v>8550</v>
      </c>
      <c r="F6550" s="194">
        <v>3</v>
      </c>
      <c r="G6550" s="194">
        <v>3</v>
      </c>
      <c r="H6550" s="194" t="s">
        <v>10119</v>
      </c>
      <c r="I6550" s="194">
        <f t="shared" si="306"/>
        <v>0</v>
      </c>
      <c r="J6550" s="116" t="s">
        <v>10120</v>
      </c>
      <c r="K6550" s="116" t="s">
        <v>16899</v>
      </c>
      <c r="L6550" s="197">
        <v>45967</v>
      </c>
      <c r="M6550" s="116" t="s">
        <v>15796</v>
      </c>
      <c r="N6550" s="197">
        <v>45967</v>
      </c>
      <c r="O6550" s="388">
        <f t="shared" si="307"/>
        <v>2850</v>
      </c>
      <c r="P6550" s="339">
        <f t="shared" si="308"/>
        <v>0</v>
      </c>
    </row>
    <row r="6551" spans="1:16" hidden="1" x14ac:dyDescent="0.25">
      <c r="A6551" s="116">
        <v>146818</v>
      </c>
      <c r="B6551" s="116">
        <v>11</v>
      </c>
      <c r="C6551" s="116">
        <v>1019101600</v>
      </c>
      <c r="D6551" s="116" t="s">
        <v>10852</v>
      </c>
      <c r="E6551" s="339">
        <v>76890</v>
      </c>
      <c r="F6551" s="194">
        <v>3</v>
      </c>
      <c r="G6551" s="194">
        <v>3</v>
      </c>
      <c r="H6551" s="194" t="s">
        <v>10119</v>
      </c>
      <c r="I6551" s="194">
        <f t="shared" si="306"/>
        <v>0</v>
      </c>
      <c r="J6551" s="116" t="s">
        <v>10120</v>
      </c>
      <c r="K6551" s="116" t="s">
        <v>16899</v>
      </c>
      <c r="L6551" s="197">
        <v>45967</v>
      </c>
      <c r="M6551" s="116"/>
      <c r="N6551" s="197">
        <v>45967</v>
      </c>
      <c r="O6551" s="388">
        <f t="shared" si="307"/>
        <v>25630</v>
      </c>
      <c r="P6551" s="339">
        <f t="shared" si="308"/>
        <v>0</v>
      </c>
    </row>
    <row r="6552" spans="1:16" hidden="1" x14ac:dyDescent="0.25">
      <c r="A6552" s="116">
        <v>146818</v>
      </c>
      <c r="B6552" s="116">
        <v>20</v>
      </c>
      <c r="C6552" s="116">
        <v>1022100110</v>
      </c>
      <c r="D6552" s="116" t="s">
        <v>10343</v>
      </c>
      <c r="E6552" s="339">
        <v>1925</v>
      </c>
      <c r="F6552" s="194">
        <v>1</v>
      </c>
      <c r="G6552" s="194">
        <v>1</v>
      </c>
      <c r="H6552" s="194" t="s">
        <v>10119</v>
      </c>
      <c r="I6552" s="194">
        <f t="shared" si="306"/>
        <v>0</v>
      </c>
      <c r="J6552" s="116" t="s">
        <v>10120</v>
      </c>
      <c r="K6552" s="116" t="s">
        <v>16899</v>
      </c>
      <c r="L6552" s="197">
        <v>45967</v>
      </c>
      <c r="M6552" s="116"/>
      <c r="N6552" s="197">
        <v>45967</v>
      </c>
      <c r="O6552" s="388">
        <f t="shared" si="307"/>
        <v>1925</v>
      </c>
      <c r="P6552" s="339">
        <f t="shared" si="308"/>
        <v>0</v>
      </c>
    </row>
    <row r="6553" spans="1:16" hidden="1" x14ac:dyDescent="0.25">
      <c r="A6553" s="116">
        <v>146818</v>
      </c>
      <c r="B6553" s="116">
        <v>7</v>
      </c>
      <c r="C6553" s="116">
        <v>1113101920</v>
      </c>
      <c r="D6553" s="116" t="s">
        <v>7810</v>
      </c>
      <c r="E6553" s="339">
        <v>12951.34</v>
      </c>
      <c r="F6553" s="194">
        <v>2</v>
      </c>
      <c r="G6553" s="194">
        <v>2</v>
      </c>
      <c r="H6553" s="194" t="s">
        <v>10119</v>
      </c>
      <c r="I6553" s="194">
        <f t="shared" si="306"/>
        <v>0</v>
      </c>
      <c r="J6553" s="116" t="s">
        <v>10120</v>
      </c>
      <c r="K6553" s="116" t="s">
        <v>16899</v>
      </c>
      <c r="L6553" s="197">
        <v>45967</v>
      </c>
      <c r="M6553" s="116"/>
      <c r="N6553" s="197">
        <v>45967</v>
      </c>
      <c r="O6553" s="388">
        <f t="shared" si="307"/>
        <v>6475.67</v>
      </c>
      <c r="P6553" s="339">
        <f t="shared" si="308"/>
        <v>0</v>
      </c>
    </row>
    <row r="6554" spans="1:16" hidden="1" x14ac:dyDescent="0.25">
      <c r="A6554" s="116">
        <v>146818</v>
      </c>
      <c r="B6554" s="116">
        <v>9</v>
      </c>
      <c r="C6554" s="116">
        <v>1113101930</v>
      </c>
      <c r="D6554" s="116" t="s">
        <v>8054</v>
      </c>
      <c r="E6554" s="339">
        <v>31200</v>
      </c>
      <c r="F6554" s="194">
        <v>4</v>
      </c>
      <c r="G6554" s="194">
        <v>4</v>
      </c>
      <c r="H6554" s="194" t="s">
        <v>10119</v>
      </c>
      <c r="I6554" s="194">
        <f t="shared" si="306"/>
        <v>0</v>
      </c>
      <c r="J6554" s="116" t="s">
        <v>10120</v>
      </c>
      <c r="K6554" s="116" t="s">
        <v>16899</v>
      </c>
      <c r="L6554" s="197">
        <v>45967</v>
      </c>
      <c r="M6554" s="116"/>
      <c r="N6554" s="197">
        <v>45967</v>
      </c>
      <c r="O6554" s="388">
        <f t="shared" si="307"/>
        <v>7800</v>
      </c>
      <c r="P6554" s="339">
        <f t="shared" si="308"/>
        <v>0</v>
      </c>
    </row>
    <row r="6555" spans="1:16" hidden="1" x14ac:dyDescent="0.25">
      <c r="A6555" s="116">
        <v>146818</v>
      </c>
      <c r="B6555" s="116">
        <v>8</v>
      </c>
      <c r="C6555" s="116">
        <v>1113101970</v>
      </c>
      <c r="D6555" s="116" t="s">
        <v>7859</v>
      </c>
      <c r="E6555" s="339">
        <v>36227.86</v>
      </c>
      <c r="F6555" s="194">
        <v>2</v>
      </c>
      <c r="G6555" s="194">
        <v>2</v>
      </c>
      <c r="H6555" s="194" t="s">
        <v>10119</v>
      </c>
      <c r="I6555" s="194">
        <f t="shared" si="306"/>
        <v>0</v>
      </c>
      <c r="J6555" s="116" t="s">
        <v>10120</v>
      </c>
      <c r="K6555" s="116" t="s">
        <v>16899</v>
      </c>
      <c r="L6555" s="197">
        <v>45967</v>
      </c>
      <c r="M6555" s="116"/>
      <c r="N6555" s="197">
        <v>45967</v>
      </c>
      <c r="O6555" s="388">
        <f t="shared" si="307"/>
        <v>18113.93</v>
      </c>
      <c r="P6555" s="339">
        <f t="shared" si="308"/>
        <v>0</v>
      </c>
    </row>
    <row r="6556" spans="1:16" hidden="1" x14ac:dyDescent="0.25">
      <c r="A6556" s="116">
        <v>146818</v>
      </c>
      <c r="B6556" s="116">
        <v>6</v>
      </c>
      <c r="C6556" s="116">
        <v>1511102130</v>
      </c>
      <c r="D6556" s="116" t="s">
        <v>10484</v>
      </c>
      <c r="E6556" s="339">
        <v>28491.96</v>
      </c>
      <c r="F6556" s="194">
        <v>28</v>
      </c>
      <c r="G6556" s="194">
        <v>28</v>
      </c>
      <c r="H6556" s="194" t="s">
        <v>10119</v>
      </c>
      <c r="I6556" s="194">
        <f t="shared" si="306"/>
        <v>0</v>
      </c>
      <c r="J6556" s="116" t="s">
        <v>10120</v>
      </c>
      <c r="K6556" s="116" t="s">
        <v>16899</v>
      </c>
      <c r="L6556" s="197">
        <v>45967</v>
      </c>
      <c r="M6556" s="116"/>
      <c r="N6556" s="197">
        <v>45967</v>
      </c>
      <c r="O6556" s="388">
        <f t="shared" si="307"/>
        <v>1017.5699999999999</v>
      </c>
      <c r="P6556" s="339">
        <f t="shared" si="308"/>
        <v>0</v>
      </c>
    </row>
    <row r="6557" spans="1:16" hidden="1" x14ac:dyDescent="0.25">
      <c r="A6557" s="116">
        <v>146818</v>
      </c>
      <c r="B6557" s="116">
        <v>3</v>
      </c>
      <c r="C6557" s="116">
        <v>1521100090</v>
      </c>
      <c r="D6557" s="116" t="s">
        <v>17610</v>
      </c>
      <c r="E6557" s="339">
        <v>9400.7999999999993</v>
      </c>
      <c r="F6557" s="194">
        <v>24</v>
      </c>
      <c r="G6557" s="194">
        <f>7+17</f>
        <v>24</v>
      </c>
      <c r="H6557" s="194" t="s">
        <v>10119</v>
      </c>
      <c r="I6557" s="194">
        <f t="shared" si="306"/>
        <v>0</v>
      </c>
      <c r="J6557" s="116" t="s">
        <v>10120</v>
      </c>
      <c r="K6557" s="116" t="s">
        <v>16899</v>
      </c>
      <c r="L6557" s="197">
        <v>45967</v>
      </c>
      <c r="M6557" s="116" t="s">
        <v>16900</v>
      </c>
      <c r="N6557" s="197">
        <v>45967</v>
      </c>
      <c r="O6557" s="388">
        <f t="shared" si="307"/>
        <v>391.7</v>
      </c>
      <c r="P6557" s="339">
        <f t="shared" si="308"/>
        <v>0</v>
      </c>
    </row>
    <row r="6558" spans="1:16" hidden="1" x14ac:dyDescent="0.25">
      <c r="A6558" s="116">
        <v>146818</v>
      </c>
      <c r="B6558" s="116">
        <v>10</v>
      </c>
      <c r="C6558" s="116">
        <v>1546101840</v>
      </c>
      <c r="D6558" s="116" t="s">
        <v>10957</v>
      </c>
      <c r="E6558" s="339">
        <v>43599.96</v>
      </c>
      <c r="F6558" s="194">
        <v>4</v>
      </c>
      <c r="G6558" s="194">
        <v>4</v>
      </c>
      <c r="H6558" s="194" t="s">
        <v>10119</v>
      </c>
      <c r="I6558" s="194">
        <f t="shared" si="306"/>
        <v>0</v>
      </c>
      <c r="J6558" s="116" t="s">
        <v>10120</v>
      </c>
      <c r="K6558" s="116" t="s">
        <v>16899</v>
      </c>
      <c r="L6558" s="197">
        <v>45967</v>
      </c>
      <c r="M6558" s="116"/>
      <c r="N6558" s="197">
        <v>45967</v>
      </c>
      <c r="O6558" s="388">
        <f t="shared" si="307"/>
        <v>10899.99</v>
      </c>
      <c r="P6558" s="339">
        <f t="shared" si="308"/>
        <v>0</v>
      </c>
    </row>
    <row r="6559" spans="1:16" hidden="1" x14ac:dyDescent="0.25">
      <c r="A6559" s="116">
        <v>146818</v>
      </c>
      <c r="B6559" s="116">
        <v>13</v>
      </c>
      <c r="C6559" s="116">
        <v>1546101870</v>
      </c>
      <c r="D6559" s="116" t="s">
        <v>16201</v>
      </c>
      <c r="E6559" s="339">
        <v>6171.3</v>
      </c>
      <c r="F6559" s="194">
        <v>10</v>
      </c>
      <c r="G6559" s="194">
        <v>10</v>
      </c>
      <c r="H6559" s="194" t="s">
        <v>10119</v>
      </c>
      <c r="I6559" s="194">
        <f t="shared" si="306"/>
        <v>0</v>
      </c>
      <c r="J6559" s="116" t="s">
        <v>10120</v>
      </c>
      <c r="K6559" s="116" t="s">
        <v>16899</v>
      </c>
      <c r="L6559" s="197">
        <v>45967</v>
      </c>
      <c r="M6559" s="116"/>
      <c r="N6559" s="197">
        <v>45967</v>
      </c>
      <c r="O6559" s="388">
        <f t="shared" si="307"/>
        <v>617.13</v>
      </c>
      <c r="P6559" s="339">
        <f t="shared" si="308"/>
        <v>0</v>
      </c>
    </row>
    <row r="6560" spans="1:16" hidden="1" x14ac:dyDescent="0.25">
      <c r="A6560" s="116">
        <v>146818</v>
      </c>
      <c r="B6560" s="116">
        <v>1</v>
      </c>
      <c r="C6560" s="116">
        <v>1810104180</v>
      </c>
      <c r="D6560" s="116" t="s">
        <v>17629</v>
      </c>
      <c r="E6560" s="339">
        <v>99735.6</v>
      </c>
      <c r="F6560" s="194">
        <v>24</v>
      </c>
      <c r="G6560" s="194">
        <v>24</v>
      </c>
      <c r="H6560" s="194" t="s">
        <v>10119</v>
      </c>
      <c r="I6560" s="194">
        <f t="shared" si="306"/>
        <v>0</v>
      </c>
      <c r="J6560" s="116" t="s">
        <v>10120</v>
      </c>
      <c r="K6560" s="116" t="s">
        <v>16899</v>
      </c>
      <c r="L6560" s="197">
        <v>45967</v>
      </c>
      <c r="M6560" s="116"/>
      <c r="N6560" s="197">
        <v>45967</v>
      </c>
      <c r="O6560" s="388">
        <f t="shared" si="307"/>
        <v>4155.6500000000005</v>
      </c>
      <c r="P6560" s="339">
        <f t="shared" si="308"/>
        <v>0</v>
      </c>
    </row>
    <row r="6561" spans="1:16" hidden="1" x14ac:dyDescent="0.25">
      <c r="A6561" s="116">
        <v>146818</v>
      </c>
      <c r="B6561" s="116">
        <v>4</v>
      </c>
      <c r="C6561" s="116">
        <v>1810104780</v>
      </c>
      <c r="D6561" s="116" t="s">
        <v>11372</v>
      </c>
      <c r="E6561" s="339">
        <v>136800</v>
      </c>
      <c r="F6561" s="194">
        <v>48</v>
      </c>
      <c r="G6561" s="194">
        <v>48</v>
      </c>
      <c r="H6561" s="194" t="s">
        <v>10119</v>
      </c>
      <c r="I6561" s="194">
        <f t="shared" si="306"/>
        <v>0</v>
      </c>
      <c r="J6561" s="116" t="s">
        <v>10120</v>
      </c>
      <c r="K6561" s="116" t="s">
        <v>16899</v>
      </c>
      <c r="L6561" s="197">
        <v>45967</v>
      </c>
      <c r="M6561" s="116"/>
      <c r="N6561" s="197">
        <v>45967</v>
      </c>
      <c r="O6561" s="388">
        <f t="shared" si="307"/>
        <v>2850</v>
      </c>
      <c r="P6561" s="339">
        <f t="shared" si="308"/>
        <v>0</v>
      </c>
    </row>
    <row r="6562" spans="1:16" hidden="1" x14ac:dyDescent="0.25">
      <c r="A6562" s="116">
        <v>146818</v>
      </c>
      <c r="B6562" s="116">
        <v>5</v>
      </c>
      <c r="C6562" s="116">
        <v>1810105190</v>
      </c>
      <c r="D6562" s="116" t="s">
        <v>10568</v>
      </c>
      <c r="E6562" s="339">
        <v>46542.239999999998</v>
      </c>
      <c r="F6562" s="194">
        <v>48</v>
      </c>
      <c r="G6562" s="194">
        <v>48</v>
      </c>
      <c r="H6562" s="194" t="s">
        <v>10119</v>
      </c>
      <c r="I6562" s="194">
        <f t="shared" si="306"/>
        <v>0</v>
      </c>
      <c r="J6562" s="116" t="s">
        <v>10120</v>
      </c>
      <c r="K6562" s="116" t="s">
        <v>16899</v>
      </c>
      <c r="L6562" s="197">
        <v>45967</v>
      </c>
      <c r="M6562" s="116"/>
      <c r="N6562" s="197">
        <v>45967</v>
      </c>
      <c r="O6562" s="388">
        <f t="shared" si="307"/>
        <v>969.63</v>
      </c>
      <c r="P6562" s="339">
        <f t="shared" si="308"/>
        <v>0</v>
      </c>
    </row>
    <row r="6563" spans="1:16" hidden="1" x14ac:dyDescent="0.25">
      <c r="A6563" s="116">
        <v>146818</v>
      </c>
      <c r="B6563" s="116">
        <v>2</v>
      </c>
      <c r="C6563" s="116">
        <v>1810105210</v>
      </c>
      <c r="D6563" s="116" t="s">
        <v>11379</v>
      </c>
      <c r="E6563" s="339">
        <v>18476.64</v>
      </c>
      <c r="F6563" s="194">
        <v>48</v>
      </c>
      <c r="G6563" s="194">
        <v>48</v>
      </c>
      <c r="H6563" s="194" t="s">
        <v>10119</v>
      </c>
      <c r="I6563" s="194">
        <f t="shared" si="306"/>
        <v>0</v>
      </c>
      <c r="J6563" s="116" t="s">
        <v>10120</v>
      </c>
      <c r="K6563" s="116" t="s">
        <v>16899</v>
      </c>
      <c r="L6563" s="197">
        <v>45967</v>
      </c>
      <c r="M6563" s="116"/>
      <c r="N6563" s="197">
        <v>45967</v>
      </c>
      <c r="O6563" s="388">
        <f t="shared" si="307"/>
        <v>384.93</v>
      </c>
      <c r="P6563" s="339">
        <f t="shared" si="308"/>
        <v>0</v>
      </c>
    </row>
    <row r="6564" spans="1:16" hidden="1" x14ac:dyDescent="0.25">
      <c r="A6564" s="116">
        <v>146830</v>
      </c>
      <c r="B6564" s="116">
        <v>2</v>
      </c>
      <c r="C6564" s="116">
        <v>1011100110</v>
      </c>
      <c r="D6564" s="116" t="s">
        <v>10354</v>
      </c>
      <c r="E6564" s="339">
        <v>34800</v>
      </c>
      <c r="F6564" s="194">
        <v>10</v>
      </c>
      <c r="G6564" s="194">
        <v>10</v>
      </c>
      <c r="H6564" s="194" t="s">
        <v>10119</v>
      </c>
      <c r="I6564" s="194">
        <f t="shared" si="306"/>
        <v>0</v>
      </c>
      <c r="J6564" s="116" t="s">
        <v>10126</v>
      </c>
      <c r="K6564" s="116" t="s">
        <v>15365</v>
      </c>
      <c r="L6564" s="197">
        <v>45967</v>
      </c>
      <c r="M6564" s="116"/>
      <c r="N6564" s="197">
        <v>45967</v>
      </c>
      <c r="O6564" s="388">
        <f t="shared" si="307"/>
        <v>3480</v>
      </c>
      <c r="P6564" s="339">
        <f t="shared" si="308"/>
        <v>0</v>
      </c>
    </row>
    <row r="6565" spans="1:16" hidden="1" x14ac:dyDescent="0.25">
      <c r="A6565" s="116">
        <v>146830</v>
      </c>
      <c r="B6565" s="116">
        <v>1</v>
      </c>
      <c r="C6565" s="116">
        <v>1610100300</v>
      </c>
      <c r="D6565" s="116" t="s">
        <v>10965</v>
      </c>
      <c r="E6565" s="339">
        <v>71700</v>
      </c>
      <c r="F6565" s="194">
        <v>20</v>
      </c>
      <c r="G6565" s="194">
        <v>20</v>
      </c>
      <c r="H6565" s="194" t="s">
        <v>10119</v>
      </c>
      <c r="I6565" s="194">
        <f t="shared" si="306"/>
        <v>0</v>
      </c>
      <c r="J6565" s="116" t="s">
        <v>10126</v>
      </c>
      <c r="K6565" s="116" t="s">
        <v>15365</v>
      </c>
      <c r="L6565" s="197">
        <v>45967</v>
      </c>
      <c r="M6565" s="116"/>
      <c r="N6565" s="197">
        <v>45967</v>
      </c>
      <c r="O6565" s="388">
        <f t="shared" si="307"/>
        <v>3585</v>
      </c>
      <c r="P6565" s="339">
        <f t="shared" si="308"/>
        <v>0</v>
      </c>
    </row>
    <row r="6566" spans="1:16" hidden="1" x14ac:dyDescent="0.25">
      <c r="A6566" s="116">
        <v>146831</v>
      </c>
      <c r="B6566" s="116">
        <v>2</v>
      </c>
      <c r="C6566" s="116">
        <v>1011100040</v>
      </c>
      <c r="D6566" s="116" t="s">
        <v>10481</v>
      </c>
      <c r="E6566" s="339">
        <v>72500</v>
      </c>
      <c r="F6566" s="194">
        <v>50</v>
      </c>
      <c r="G6566" s="194">
        <v>50</v>
      </c>
      <c r="H6566" s="194" t="s">
        <v>10119</v>
      </c>
      <c r="I6566" s="194">
        <f t="shared" si="306"/>
        <v>0</v>
      </c>
      <c r="J6566" s="116" t="s">
        <v>10126</v>
      </c>
      <c r="K6566" s="116" t="s">
        <v>16306</v>
      </c>
      <c r="L6566" s="197">
        <v>45967</v>
      </c>
      <c r="M6566" s="116"/>
      <c r="N6566" s="197">
        <v>45967</v>
      </c>
      <c r="O6566" s="388">
        <f t="shared" si="307"/>
        <v>1450</v>
      </c>
      <c r="P6566" s="339">
        <f t="shared" si="308"/>
        <v>0</v>
      </c>
    </row>
    <row r="6567" spans="1:16" hidden="1" x14ac:dyDescent="0.25">
      <c r="A6567" s="116">
        <v>146831</v>
      </c>
      <c r="B6567" s="116">
        <v>1</v>
      </c>
      <c r="C6567" s="116">
        <v>1019101600</v>
      </c>
      <c r="D6567" s="116" t="s">
        <v>10852</v>
      </c>
      <c r="E6567" s="339">
        <v>307560</v>
      </c>
      <c r="F6567" s="194">
        <v>12</v>
      </c>
      <c r="G6567" s="194">
        <v>12</v>
      </c>
      <c r="H6567" s="194" t="s">
        <v>10119</v>
      </c>
      <c r="I6567" s="194">
        <f t="shared" si="306"/>
        <v>0</v>
      </c>
      <c r="J6567" s="116" t="s">
        <v>10126</v>
      </c>
      <c r="K6567" s="116" t="s">
        <v>16306</v>
      </c>
      <c r="L6567" s="197">
        <v>45967</v>
      </c>
      <c r="M6567" s="116"/>
      <c r="N6567" s="197">
        <v>45967</v>
      </c>
      <c r="O6567" s="388">
        <f t="shared" si="307"/>
        <v>25630</v>
      </c>
      <c r="P6567" s="339">
        <f t="shared" si="308"/>
        <v>0</v>
      </c>
    </row>
    <row r="6568" spans="1:16" hidden="1" x14ac:dyDescent="0.25">
      <c r="A6568" s="116">
        <v>146837</v>
      </c>
      <c r="B6568" s="116">
        <v>2</v>
      </c>
      <c r="C6568" s="116">
        <v>1011100110</v>
      </c>
      <c r="D6568" s="116" t="s">
        <v>10354</v>
      </c>
      <c r="E6568" s="339">
        <v>17400</v>
      </c>
      <c r="F6568" s="194">
        <v>5</v>
      </c>
      <c r="G6568" s="194">
        <v>5</v>
      </c>
      <c r="H6568" s="194" t="s">
        <v>10119</v>
      </c>
      <c r="I6568" s="194">
        <f t="shared" si="306"/>
        <v>0</v>
      </c>
      <c r="J6568" s="116" t="s">
        <v>10120</v>
      </c>
      <c r="K6568" s="116" t="s">
        <v>10121</v>
      </c>
      <c r="L6568" s="197">
        <v>45967</v>
      </c>
      <c r="M6568" s="116"/>
      <c r="N6568" s="197">
        <v>45967</v>
      </c>
      <c r="O6568" s="388">
        <f t="shared" si="307"/>
        <v>3480</v>
      </c>
      <c r="P6568" s="339">
        <f t="shared" si="308"/>
        <v>0</v>
      </c>
    </row>
    <row r="6569" spans="1:16" hidden="1" x14ac:dyDescent="0.25">
      <c r="A6569" s="116">
        <v>146837</v>
      </c>
      <c r="B6569" s="116">
        <v>3</v>
      </c>
      <c r="C6569" s="116">
        <v>1012100120</v>
      </c>
      <c r="D6569" s="116" t="s">
        <v>10492</v>
      </c>
      <c r="E6569" s="339">
        <v>27000</v>
      </c>
      <c r="F6569" s="194">
        <v>1</v>
      </c>
      <c r="G6569" s="194">
        <v>1</v>
      </c>
      <c r="H6569" s="194" t="s">
        <v>10119</v>
      </c>
      <c r="I6569" s="194">
        <f t="shared" si="306"/>
        <v>0</v>
      </c>
      <c r="J6569" s="116" t="s">
        <v>10120</v>
      </c>
      <c r="K6569" s="116" t="s">
        <v>10121</v>
      </c>
      <c r="L6569" s="197">
        <v>45967</v>
      </c>
      <c r="M6569" s="116"/>
      <c r="N6569" s="197">
        <v>45967</v>
      </c>
      <c r="O6569" s="388">
        <f t="shared" si="307"/>
        <v>27000</v>
      </c>
      <c r="P6569" s="339">
        <f t="shared" si="308"/>
        <v>0</v>
      </c>
    </row>
    <row r="6570" spans="1:16" hidden="1" x14ac:dyDescent="0.25">
      <c r="A6570" s="116">
        <v>146837</v>
      </c>
      <c r="B6570" s="116">
        <v>4</v>
      </c>
      <c r="C6570" s="116">
        <v>1022100230</v>
      </c>
      <c r="D6570" s="116" t="s">
        <v>16162</v>
      </c>
      <c r="E6570" s="339">
        <v>1650</v>
      </c>
      <c r="F6570" s="194">
        <v>1</v>
      </c>
      <c r="G6570" s="194">
        <v>1</v>
      </c>
      <c r="H6570" s="194" t="s">
        <v>10119</v>
      </c>
      <c r="I6570" s="194">
        <f t="shared" si="306"/>
        <v>0</v>
      </c>
      <c r="J6570" s="116" t="s">
        <v>10120</v>
      </c>
      <c r="K6570" s="116" t="s">
        <v>10121</v>
      </c>
      <c r="L6570" s="197">
        <v>45967</v>
      </c>
      <c r="M6570" s="116"/>
      <c r="N6570" s="197">
        <v>45967</v>
      </c>
      <c r="O6570" s="388">
        <f t="shared" si="307"/>
        <v>1650</v>
      </c>
      <c r="P6570" s="339">
        <f t="shared" si="308"/>
        <v>0</v>
      </c>
    </row>
    <row r="6571" spans="1:16" hidden="1" x14ac:dyDescent="0.25">
      <c r="A6571" s="116">
        <v>146837</v>
      </c>
      <c r="B6571" s="116">
        <v>1</v>
      </c>
      <c r="C6571" s="116">
        <v>1526118460</v>
      </c>
      <c r="D6571" s="116" t="s">
        <v>17860</v>
      </c>
      <c r="E6571" s="339">
        <v>332616</v>
      </c>
      <c r="F6571" s="194">
        <v>3</v>
      </c>
      <c r="G6571" s="194">
        <v>3</v>
      </c>
      <c r="H6571" s="194" t="s">
        <v>10119</v>
      </c>
      <c r="I6571" s="194">
        <f t="shared" si="306"/>
        <v>0</v>
      </c>
      <c r="J6571" s="116" t="s">
        <v>10120</v>
      </c>
      <c r="K6571" s="116" t="s">
        <v>10121</v>
      </c>
      <c r="L6571" s="197">
        <v>45967</v>
      </c>
      <c r="M6571" s="116"/>
      <c r="N6571" s="197">
        <v>46104</v>
      </c>
      <c r="O6571" s="388">
        <f t="shared" si="307"/>
        <v>110872</v>
      </c>
      <c r="P6571" s="339">
        <f t="shared" si="308"/>
        <v>0</v>
      </c>
    </row>
    <row r="6572" spans="1:16" hidden="1" x14ac:dyDescent="0.25">
      <c r="A6572" s="116">
        <v>146840</v>
      </c>
      <c r="B6572" s="116">
        <v>2</v>
      </c>
      <c r="C6572" s="116">
        <v>1213100460</v>
      </c>
      <c r="D6572" s="116" t="s">
        <v>11198</v>
      </c>
      <c r="E6572" s="339">
        <v>129360</v>
      </c>
      <c r="F6572" s="194">
        <v>100</v>
      </c>
      <c r="G6572" s="194">
        <v>100</v>
      </c>
      <c r="H6572" s="194" t="s">
        <v>10119</v>
      </c>
      <c r="I6572" s="194">
        <f t="shared" si="306"/>
        <v>0</v>
      </c>
      <c r="J6572" s="116" t="s">
        <v>10126</v>
      </c>
      <c r="K6572" s="116" t="s">
        <v>15739</v>
      </c>
      <c r="L6572" s="197">
        <v>45968</v>
      </c>
      <c r="M6572" s="116" t="s">
        <v>16906</v>
      </c>
      <c r="N6572" s="197">
        <v>45971</v>
      </c>
      <c r="O6572" s="388">
        <f t="shared" si="307"/>
        <v>1293.5999999999999</v>
      </c>
      <c r="P6572" s="339">
        <f t="shared" si="308"/>
        <v>0</v>
      </c>
    </row>
    <row r="6573" spans="1:16" hidden="1" x14ac:dyDescent="0.25">
      <c r="A6573" s="116">
        <v>146840</v>
      </c>
      <c r="B6573" s="116">
        <v>1</v>
      </c>
      <c r="C6573" s="116">
        <v>1213102260</v>
      </c>
      <c r="D6573" s="116" t="s">
        <v>16170</v>
      </c>
      <c r="E6573" s="339">
        <v>572652</v>
      </c>
      <c r="F6573" s="194">
        <v>2</v>
      </c>
      <c r="G6573" s="194">
        <f>1+1</f>
        <v>2</v>
      </c>
      <c r="H6573" s="194" t="s">
        <v>10119</v>
      </c>
      <c r="I6573" s="194">
        <f t="shared" si="306"/>
        <v>0</v>
      </c>
      <c r="J6573" s="116" t="s">
        <v>10126</v>
      </c>
      <c r="K6573" s="116" t="s">
        <v>15739</v>
      </c>
      <c r="L6573" s="197">
        <v>45968</v>
      </c>
      <c r="M6573" s="116" t="s">
        <v>16964</v>
      </c>
      <c r="N6573" s="197">
        <v>45974</v>
      </c>
      <c r="O6573" s="388">
        <f t="shared" si="307"/>
        <v>286326</v>
      </c>
      <c r="P6573" s="339">
        <f t="shared" si="308"/>
        <v>0</v>
      </c>
    </row>
    <row r="6574" spans="1:16" hidden="1" x14ac:dyDescent="0.25">
      <c r="A6574" s="116">
        <v>146840</v>
      </c>
      <c r="B6574" s="116">
        <v>3</v>
      </c>
      <c r="C6574" s="116">
        <v>1233100280</v>
      </c>
      <c r="D6574" s="116" t="s">
        <v>17464</v>
      </c>
      <c r="E6574" s="339">
        <v>36425.480000000003</v>
      </c>
      <c r="F6574" s="194">
        <v>14</v>
      </c>
      <c r="G6574" s="194">
        <v>14</v>
      </c>
      <c r="H6574" s="194" t="s">
        <v>10119</v>
      </c>
      <c r="I6574" s="194">
        <f t="shared" si="306"/>
        <v>0</v>
      </c>
      <c r="J6574" s="116" t="s">
        <v>10126</v>
      </c>
      <c r="K6574" s="116" t="s">
        <v>15739</v>
      </c>
      <c r="L6574" s="197">
        <v>45968</v>
      </c>
      <c r="M6574" s="116" t="s">
        <v>16906</v>
      </c>
      <c r="N6574" s="197">
        <v>45971</v>
      </c>
      <c r="O6574" s="388">
        <f t="shared" si="307"/>
        <v>2601.8200000000002</v>
      </c>
      <c r="P6574" s="339">
        <f t="shared" si="308"/>
        <v>0</v>
      </c>
    </row>
    <row r="6575" spans="1:16" hidden="1" x14ac:dyDescent="0.25">
      <c r="A6575" s="116">
        <v>146840</v>
      </c>
      <c r="B6575" s="116">
        <v>4</v>
      </c>
      <c r="C6575" s="116">
        <v>1234100200</v>
      </c>
      <c r="D6575" s="116" t="s">
        <v>6559</v>
      </c>
      <c r="E6575" s="339">
        <v>95425</v>
      </c>
      <c r="F6575" s="194">
        <v>1</v>
      </c>
      <c r="G6575" s="194">
        <v>1</v>
      </c>
      <c r="H6575" s="194" t="s">
        <v>10119</v>
      </c>
      <c r="I6575" s="194">
        <f t="shared" si="306"/>
        <v>0</v>
      </c>
      <c r="J6575" s="116" t="s">
        <v>10126</v>
      </c>
      <c r="K6575" s="116" t="s">
        <v>15739</v>
      </c>
      <c r="L6575" s="197">
        <v>45968</v>
      </c>
      <c r="M6575" s="116" t="s">
        <v>16906</v>
      </c>
      <c r="N6575" s="197">
        <v>45971</v>
      </c>
      <c r="O6575" s="388">
        <f t="shared" si="307"/>
        <v>95425</v>
      </c>
      <c r="P6575" s="339">
        <f t="shared" si="308"/>
        <v>0</v>
      </c>
    </row>
    <row r="6576" spans="1:16" hidden="1" x14ac:dyDescent="0.25">
      <c r="A6576" s="116">
        <v>146842</v>
      </c>
      <c r="B6576" s="116">
        <v>2</v>
      </c>
      <c r="C6576" s="116">
        <v>1521100290</v>
      </c>
      <c r="D6576" s="116" t="s">
        <v>17888</v>
      </c>
      <c r="E6576" s="339">
        <v>0</v>
      </c>
      <c r="F6576" s="194">
        <v>17</v>
      </c>
      <c r="G6576" s="194">
        <v>17</v>
      </c>
      <c r="H6576" s="194" t="s">
        <v>10119</v>
      </c>
      <c r="I6576" s="194">
        <f t="shared" si="306"/>
        <v>0</v>
      </c>
      <c r="J6576" s="116" t="s">
        <v>10120</v>
      </c>
      <c r="K6576" s="116" t="s">
        <v>16899</v>
      </c>
      <c r="L6576" s="197">
        <v>45967</v>
      </c>
      <c r="M6576" s="116"/>
      <c r="N6576" s="197">
        <v>45980</v>
      </c>
      <c r="O6576" s="388">
        <f t="shared" si="307"/>
        <v>0</v>
      </c>
      <c r="P6576" s="339">
        <f t="shared" si="308"/>
        <v>0</v>
      </c>
    </row>
    <row r="6577" spans="1:16" hidden="1" x14ac:dyDescent="0.25">
      <c r="A6577" s="116">
        <v>146842</v>
      </c>
      <c r="B6577" s="116">
        <v>1</v>
      </c>
      <c r="C6577" s="116">
        <v>1810101860</v>
      </c>
      <c r="D6577" s="116" t="s">
        <v>16799</v>
      </c>
      <c r="E6577" s="339">
        <v>8100</v>
      </c>
      <c r="F6577" s="194">
        <v>3</v>
      </c>
      <c r="G6577" s="194">
        <v>3</v>
      </c>
      <c r="H6577" s="194" t="s">
        <v>10119</v>
      </c>
      <c r="I6577" s="194">
        <f t="shared" si="306"/>
        <v>0</v>
      </c>
      <c r="J6577" s="116" t="s">
        <v>10120</v>
      </c>
      <c r="K6577" s="116" t="s">
        <v>16899</v>
      </c>
      <c r="L6577" s="197">
        <v>45967</v>
      </c>
      <c r="M6577" s="116"/>
      <c r="N6577" s="197">
        <v>45967</v>
      </c>
      <c r="O6577" s="388">
        <f t="shared" si="307"/>
        <v>2700</v>
      </c>
      <c r="P6577" s="339">
        <f t="shared" si="308"/>
        <v>0</v>
      </c>
    </row>
    <row r="6578" spans="1:16" hidden="1" x14ac:dyDescent="0.25">
      <c r="A6578" s="116">
        <v>146851</v>
      </c>
      <c r="B6578" s="116">
        <v>1</v>
      </c>
      <c r="C6578" s="116">
        <v>1226100080</v>
      </c>
      <c r="D6578" s="116" t="s">
        <v>11224</v>
      </c>
      <c r="E6578" s="339">
        <v>8839.94</v>
      </c>
      <c r="F6578" s="194">
        <v>2</v>
      </c>
      <c r="G6578" s="194">
        <v>2</v>
      </c>
      <c r="H6578" s="194" t="s">
        <v>10119</v>
      </c>
      <c r="I6578" s="194">
        <f t="shared" si="306"/>
        <v>0</v>
      </c>
      <c r="J6578" s="116" t="s">
        <v>10120</v>
      </c>
      <c r="K6578" s="116" t="s">
        <v>10121</v>
      </c>
      <c r="L6578" s="197">
        <v>45967</v>
      </c>
      <c r="M6578" s="116"/>
      <c r="N6578" s="197">
        <v>45967</v>
      </c>
      <c r="O6578" s="388">
        <f t="shared" si="307"/>
        <v>4419.97</v>
      </c>
      <c r="P6578" s="339">
        <f t="shared" si="308"/>
        <v>0</v>
      </c>
    </row>
    <row r="6579" spans="1:16" hidden="1" x14ac:dyDescent="0.25">
      <c r="A6579" s="116">
        <v>146855</v>
      </c>
      <c r="B6579" s="116">
        <v>2</v>
      </c>
      <c r="C6579" s="116">
        <v>1310101730</v>
      </c>
      <c r="D6579" s="116" t="s">
        <v>17572</v>
      </c>
      <c r="E6579" s="339">
        <v>138690</v>
      </c>
      <c r="F6579" s="194">
        <v>1</v>
      </c>
      <c r="G6579" s="194">
        <v>1</v>
      </c>
      <c r="H6579" s="194" t="s">
        <v>10119</v>
      </c>
      <c r="I6579" s="194">
        <f t="shared" ref="I6579:I6642" si="309">+F6579-G6579</f>
        <v>0</v>
      </c>
      <c r="J6579" s="116" t="s">
        <v>10120</v>
      </c>
      <c r="K6579" s="116" t="s">
        <v>15893</v>
      </c>
      <c r="L6579" s="197">
        <v>45967</v>
      </c>
      <c r="M6579" s="116"/>
      <c r="N6579" s="197">
        <v>45968</v>
      </c>
      <c r="O6579" s="388">
        <f t="shared" ref="O6579:O6642" si="310">+E6579/F6579</f>
        <v>138690</v>
      </c>
      <c r="P6579" s="339">
        <f t="shared" ref="P6579:P6642" si="311">+O6579*I6579</f>
        <v>0</v>
      </c>
    </row>
    <row r="6580" spans="1:16" hidden="1" x14ac:dyDescent="0.25">
      <c r="A6580" s="116">
        <v>146855</v>
      </c>
      <c r="B6580" s="116">
        <v>1</v>
      </c>
      <c r="C6580" s="116">
        <v>1315103420</v>
      </c>
      <c r="D6580" s="116" t="s">
        <v>8929</v>
      </c>
      <c r="E6580" s="339">
        <v>923197</v>
      </c>
      <c r="F6580" s="194">
        <v>1</v>
      </c>
      <c r="G6580" s="194">
        <v>1</v>
      </c>
      <c r="H6580" s="194" t="s">
        <v>10119</v>
      </c>
      <c r="I6580" s="194">
        <f t="shared" si="309"/>
        <v>0</v>
      </c>
      <c r="J6580" s="116" t="s">
        <v>10120</v>
      </c>
      <c r="K6580" s="116" t="s">
        <v>15893</v>
      </c>
      <c r="L6580" s="197">
        <v>45967</v>
      </c>
      <c r="M6580" s="116"/>
      <c r="N6580" s="197">
        <v>45968</v>
      </c>
      <c r="O6580" s="388">
        <f t="shared" si="310"/>
        <v>923197</v>
      </c>
      <c r="P6580" s="339">
        <f t="shared" si="311"/>
        <v>0</v>
      </c>
    </row>
    <row r="6581" spans="1:16" hidden="1" x14ac:dyDescent="0.25">
      <c r="A6581" s="116">
        <v>146855</v>
      </c>
      <c r="B6581" s="116">
        <v>3</v>
      </c>
      <c r="C6581" s="116">
        <v>1315103470</v>
      </c>
      <c r="D6581" s="116" t="s">
        <v>7983</v>
      </c>
      <c r="E6581" s="339">
        <v>610888</v>
      </c>
      <c r="F6581" s="194">
        <v>1</v>
      </c>
      <c r="G6581" s="194">
        <v>1</v>
      </c>
      <c r="H6581" s="194" t="s">
        <v>10119</v>
      </c>
      <c r="I6581" s="194">
        <f t="shared" si="309"/>
        <v>0</v>
      </c>
      <c r="J6581" s="116" t="s">
        <v>10120</v>
      </c>
      <c r="K6581" s="116" t="s">
        <v>15893</v>
      </c>
      <c r="L6581" s="197">
        <v>45967</v>
      </c>
      <c r="M6581" s="116"/>
      <c r="N6581" s="197">
        <v>45968</v>
      </c>
      <c r="O6581" s="388">
        <f t="shared" si="310"/>
        <v>610888</v>
      </c>
      <c r="P6581" s="339">
        <f t="shared" si="311"/>
        <v>0</v>
      </c>
    </row>
    <row r="6582" spans="1:16" hidden="1" x14ac:dyDescent="0.25">
      <c r="A6582" s="116">
        <v>146869</v>
      </c>
      <c r="B6582" s="116">
        <v>18</v>
      </c>
      <c r="C6582" s="116">
        <v>1120100050</v>
      </c>
      <c r="D6582" s="116" t="s">
        <v>16168</v>
      </c>
      <c r="E6582" s="339">
        <v>683696</v>
      </c>
      <c r="F6582" s="194">
        <v>1</v>
      </c>
      <c r="G6582" s="194">
        <v>1</v>
      </c>
      <c r="H6582" s="194" t="s">
        <v>10119</v>
      </c>
      <c r="I6582" s="194">
        <f t="shared" si="309"/>
        <v>0</v>
      </c>
      <c r="J6582" s="116" t="s">
        <v>10120</v>
      </c>
      <c r="K6582" s="116" t="s">
        <v>16905</v>
      </c>
      <c r="L6582" s="197">
        <v>45968</v>
      </c>
      <c r="M6582" s="116" t="s">
        <v>17889</v>
      </c>
      <c r="N6582" s="197">
        <v>46041</v>
      </c>
      <c r="O6582" s="388">
        <f t="shared" si="310"/>
        <v>683696</v>
      </c>
      <c r="P6582" s="339">
        <f t="shared" si="311"/>
        <v>0</v>
      </c>
    </row>
    <row r="6583" spans="1:16" hidden="1" x14ac:dyDescent="0.25">
      <c r="A6583" s="116">
        <v>146869</v>
      </c>
      <c r="B6583" s="116">
        <v>8</v>
      </c>
      <c r="C6583" s="116">
        <v>1010100130</v>
      </c>
      <c r="D6583" s="116" t="s">
        <v>16157</v>
      </c>
      <c r="E6583" s="339">
        <v>6708.7</v>
      </c>
      <c r="F6583" s="194">
        <v>5</v>
      </c>
      <c r="G6583" s="194">
        <v>5</v>
      </c>
      <c r="H6583" s="194" t="s">
        <v>10119</v>
      </c>
      <c r="I6583" s="194">
        <f t="shared" si="309"/>
        <v>0</v>
      </c>
      <c r="J6583" s="116" t="s">
        <v>10120</v>
      </c>
      <c r="K6583" s="116" t="s">
        <v>16905</v>
      </c>
      <c r="L6583" s="197">
        <v>45968</v>
      </c>
      <c r="M6583" s="116"/>
      <c r="N6583" s="197">
        <v>45971</v>
      </c>
      <c r="O6583" s="388">
        <f t="shared" si="310"/>
        <v>1341.74</v>
      </c>
      <c r="P6583" s="339">
        <f t="shared" si="311"/>
        <v>0</v>
      </c>
    </row>
    <row r="6584" spans="1:16" hidden="1" x14ac:dyDescent="0.25">
      <c r="A6584" s="116">
        <v>146869</v>
      </c>
      <c r="B6584" s="116">
        <v>9</v>
      </c>
      <c r="C6584" s="116">
        <v>1010100760</v>
      </c>
      <c r="D6584" s="116" t="s">
        <v>15004</v>
      </c>
      <c r="E6584" s="339">
        <v>12570</v>
      </c>
      <c r="F6584" s="194">
        <v>5</v>
      </c>
      <c r="G6584" s="194">
        <v>5</v>
      </c>
      <c r="H6584" s="194" t="s">
        <v>10119</v>
      </c>
      <c r="I6584" s="194">
        <f t="shared" si="309"/>
        <v>0</v>
      </c>
      <c r="J6584" s="116" t="s">
        <v>10120</v>
      </c>
      <c r="K6584" s="116" t="s">
        <v>16905</v>
      </c>
      <c r="L6584" s="197">
        <v>45968</v>
      </c>
      <c r="M6584" s="116"/>
      <c r="N6584" s="197">
        <v>45989</v>
      </c>
      <c r="O6584" s="388">
        <f t="shared" si="310"/>
        <v>2514</v>
      </c>
      <c r="P6584" s="339">
        <f t="shared" si="311"/>
        <v>0</v>
      </c>
    </row>
    <row r="6585" spans="1:16" hidden="1" x14ac:dyDescent="0.25">
      <c r="A6585" s="116">
        <v>146869</v>
      </c>
      <c r="B6585" s="116">
        <v>11</v>
      </c>
      <c r="C6585" s="116">
        <v>1010101070</v>
      </c>
      <c r="D6585" s="116" t="s">
        <v>8794</v>
      </c>
      <c r="E6585" s="339">
        <v>39044</v>
      </c>
      <c r="F6585" s="194">
        <v>1</v>
      </c>
      <c r="G6585" s="194">
        <v>1</v>
      </c>
      <c r="H6585" s="194" t="s">
        <v>10119</v>
      </c>
      <c r="I6585" s="194">
        <f t="shared" si="309"/>
        <v>0</v>
      </c>
      <c r="J6585" s="116" t="s">
        <v>10120</v>
      </c>
      <c r="K6585" s="116" t="s">
        <v>16905</v>
      </c>
      <c r="L6585" s="197">
        <v>45968</v>
      </c>
      <c r="M6585" s="116"/>
      <c r="N6585" s="197">
        <v>45971</v>
      </c>
      <c r="O6585" s="388">
        <f t="shared" si="310"/>
        <v>39044</v>
      </c>
      <c r="P6585" s="339">
        <f t="shared" si="311"/>
        <v>0</v>
      </c>
    </row>
    <row r="6586" spans="1:16" hidden="1" x14ac:dyDescent="0.25">
      <c r="A6586" s="116">
        <v>146869</v>
      </c>
      <c r="B6586" s="116">
        <v>16</v>
      </c>
      <c r="C6586" s="116">
        <v>1010101160</v>
      </c>
      <c r="D6586" s="116" t="s">
        <v>15001</v>
      </c>
      <c r="E6586" s="339">
        <v>83979.6</v>
      </c>
      <c r="F6586" s="194">
        <v>20</v>
      </c>
      <c r="G6586" s="194">
        <v>20</v>
      </c>
      <c r="H6586" s="194" t="s">
        <v>10119</v>
      </c>
      <c r="I6586" s="194">
        <f t="shared" si="309"/>
        <v>0</v>
      </c>
      <c r="J6586" s="116" t="s">
        <v>10120</v>
      </c>
      <c r="K6586" s="116" t="s">
        <v>16905</v>
      </c>
      <c r="L6586" s="197">
        <v>45968</v>
      </c>
      <c r="M6586" s="116"/>
      <c r="N6586" s="197">
        <v>45971</v>
      </c>
      <c r="O6586" s="388">
        <f t="shared" si="310"/>
        <v>4198.9800000000005</v>
      </c>
      <c r="P6586" s="339">
        <f t="shared" si="311"/>
        <v>0</v>
      </c>
    </row>
    <row r="6587" spans="1:16" hidden="1" x14ac:dyDescent="0.25">
      <c r="A6587" s="116">
        <v>146869</v>
      </c>
      <c r="B6587" s="116">
        <v>17</v>
      </c>
      <c r="C6587" s="116">
        <v>1010101190</v>
      </c>
      <c r="D6587" s="116" t="s">
        <v>15066</v>
      </c>
      <c r="E6587" s="339">
        <v>47500</v>
      </c>
      <c r="F6587" s="194">
        <v>5</v>
      </c>
      <c r="G6587" s="194">
        <v>5</v>
      </c>
      <c r="H6587" s="194" t="s">
        <v>10119</v>
      </c>
      <c r="I6587" s="194">
        <f t="shared" si="309"/>
        <v>0</v>
      </c>
      <c r="J6587" s="116" t="s">
        <v>10120</v>
      </c>
      <c r="K6587" s="116" t="s">
        <v>16905</v>
      </c>
      <c r="L6587" s="197">
        <v>45968</v>
      </c>
      <c r="M6587" s="116"/>
      <c r="N6587" s="197">
        <v>45980</v>
      </c>
      <c r="O6587" s="388">
        <f t="shared" si="310"/>
        <v>9500</v>
      </c>
      <c r="P6587" s="339">
        <f t="shared" si="311"/>
        <v>0</v>
      </c>
    </row>
    <row r="6588" spans="1:16" hidden="1" x14ac:dyDescent="0.25">
      <c r="A6588" s="116">
        <v>146869</v>
      </c>
      <c r="B6588" s="116">
        <v>10</v>
      </c>
      <c r="C6588" s="116">
        <v>1016100000</v>
      </c>
      <c r="D6588" s="116" t="s">
        <v>10650</v>
      </c>
      <c r="E6588" s="339">
        <v>9700</v>
      </c>
      <c r="F6588" s="194">
        <v>1</v>
      </c>
      <c r="G6588" s="194">
        <v>1</v>
      </c>
      <c r="H6588" s="194" t="s">
        <v>10119</v>
      </c>
      <c r="I6588" s="194">
        <f t="shared" si="309"/>
        <v>0</v>
      </c>
      <c r="J6588" s="116" t="s">
        <v>10120</v>
      </c>
      <c r="K6588" s="116" t="s">
        <v>16905</v>
      </c>
      <c r="L6588" s="197">
        <v>45968</v>
      </c>
      <c r="M6588" s="116"/>
      <c r="N6588" s="197">
        <v>45971</v>
      </c>
      <c r="O6588" s="388">
        <f t="shared" si="310"/>
        <v>9700</v>
      </c>
      <c r="P6588" s="339">
        <f t="shared" si="311"/>
        <v>0</v>
      </c>
    </row>
    <row r="6589" spans="1:16" hidden="1" x14ac:dyDescent="0.25">
      <c r="A6589" s="116">
        <v>146869</v>
      </c>
      <c r="B6589" s="116">
        <v>15</v>
      </c>
      <c r="C6589" s="116">
        <v>1016101010</v>
      </c>
      <c r="D6589" s="116" t="s">
        <v>10655</v>
      </c>
      <c r="E6589" s="339">
        <v>18789</v>
      </c>
      <c r="F6589" s="194">
        <v>1</v>
      </c>
      <c r="G6589" s="194">
        <v>1</v>
      </c>
      <c r="H6589" s="194" t="s">
        <v>10119</v>
      </c>
      <c r="I6589" s="194">
        <f t="shared" si="309"/>
        <v>0</v>
      </c>
      <c r="J6589" s="116" t="s">
        <v>10120</v>
      </c>
      <c r="K6589" s="116" t="s">
        <v>16905</v>
      </c>
      <c r="L6589" s="197">
        <v>45968</v>
      </c>
      <c r="M6589" s="116"/>
      <c r="N6589" s="197">
        <v>45971</v>
      </c>
      <c r="O6589" s="388">
        <f t="shared" si="310"/>
        <v>18789</v>
      </c>
      <c r="P6589" s="339">
        <f t="shared" si="311"/>
        <v>0</v>
      </c>
    </row>
    <row r="6590" spans="1:16" hidden="1" x14ac:dyDescent="0.25">
      <c r="A6590" s="116">
        <v>146869</v>
      </c>
      <c r="B6590" s="116">
        <v>13</v>
      </c>
      <c r="C6590" s="116">
        <v>1016101250</v>
      </c>
      <c r="D6590" s="116" t="s">
        <v>11152</v>
      </c>
      <c r="E6590" s="339">
        <v>1863</v>
      </c>
      <c r="F6590" s="194">
        <v>1</v>
      </c>
      <c r="G6590" s="194">
        <v>1</v>
      </c>
      <c r="H6590" s="194" t="s">
        <v>10119</v>
      </c>
      <c r="I6590" s="194">
        <f t="shared" si="309"/>
        <v>0</v>
      </c>
      <c r="J6590" s="116" t="s">
        <v>10120</v>
      </c>
      <c r="K6590" s="116" t="s">
        <v>16905</v>
      </c>
      <c r="L6590" s="197">
        <v>45968</v>
      </c>
      <c r="M6590" s="116"/>
      <c r="N6590" s="197">
        <v>45971</v>
      </c>
      <c r="O6590" s="388">
        <f t="shared" si="310"/>
        <v>1863</v>
      </c>
      <c r="P6590" s="339">
        <f t="shared" si="311"/>
        <v>0</v>
      </c>
    </row>
    <row r="6591" spans="1:16" hidden="1" x14ac:dyDescent="0.25">
      <c r="A6591" s="116">
        <v>146869</v>
      </c>
      <c r="B6591" s="116">
        <v>14</v>
      </c>
      <c r="C6591" s="116">
        <v>1017100480</v>
      </c>
      <c r="D6591" s="116" t="s">
        <v>10686</v>
      </c>
      <c r="E6591" s="339">
        <v>31800</v>
      </c>
      <c r="F6591" s="194">
        <v>1</v>
      </c>
      <c r="G6591" s="194">
        <v>1</v>
      </c>
      <c r="H6591" s="194" t="s">
        <v>10119</v>
      </c>
      <c r="I6591" s="194">
        <f t="shared" si="309"/>
        <v>0</v>
      </c>
      <c r="J6591" s="116" t="s">
        <v>10120</v>
      </c>
      <c r="K6591" s="116" t="s">
        <v>16905</v>
      </c>
      <c r="L6591" s="197">
        <v>45968</v>
      </c>
      <c r="M6591" s="116"/>
      <c r="N6591" s="197">
        <v>45971</v>
      </c>
      <c r="O6591" s="388">
        <f t="shared" si="310"/>
        <v>31800</v>
      </c>
      <c r="P6591" s="339">
        <f t="shared" si="311"/>
        <v>0</v>
      </c>
    </row>
    <row r="6592" spans="1:16" hidden="1" x14ac:dyDescent="0.25">
      <c r="A6592" s="116">
        <v>146869</v>
      </c>
      <c r="B6592" s="116">
        <v>6</v>
      </c>
      <c r="C6592" s="116">
        <v>1019101600</v>
      </c>
      <c r="D6592" s="116" t="s">
        <v>10852</v>
      </c>
      <c r="E6592" s="339">
        <v>128150</v>
      </c>
      <c r="F6592" s="194">
        <v>5</v>
      </c>
      <c r="G6592" s="194">
        <v>5</v>
      </c>
      <c r="H6592" s="194" t="s">
        <v>10119</v>
      </c>
      <c r="I6592" s="194">
        <f t="shared" si="309"/>
        <v>0</v>
      </c>
      <c r="J6592" s="116" t="s">
        <v>10120</v>
      </c>
      <c r="K6592" s="116" t="s">
        <v>16905</v>
      </c>
      <c r="L6592" s="197">
        <v>45968</v>
      </c>
      <c r="M6592" s="116"/>
      <c r="N6592" s="197">
        <v>45971</v>
      </c>
      <c r="O6592" s="388">
        <f t="shared" si="310"/>
        <v>25630</v>
      </c>
      <c r="P6592" s="339">
        <f t="shared" si="311"/>
        <v>0</v>
      </c>
    </row>
    <row r="6593" spans="1:16" hidden="1" x14ac:dyDescent="0.25">
      <c r="A6593" s="116">
        <v>146869</v>
      </c>
      <c r="B6593" s="116">
        <v>12</v>
      </c>
      <c r="C6593" s="116">
        <v>1022100110</v>
      </c>
      <c r="D6593" s="116" t="s">
        <v>10343</v>
      </c>
      <c r="E6593" s="339">
        <v>1925</v>
      </c>
      <c r="F6593" s="194">
        <v>1</v>
      </c>
      <c r="G6593" s="194">
        <v>1</v>
      </c>
      <c r="H6593" s="194" t="s">
        <v>10119</v>
      </c>
      <c r="I6593" s="194">
        <f t="shared" si="309"/>
        <v>0</v>
      </c>
      <c r="J6593" s="116" t="s">
        <v>10120</v>
      </c>
      <c r="K6593" s="116" t="s">
        <v>16905</v>
      </c>
      <c r="L6593" s="197">
        <v>45968</v>
      </c>
      <c r="M6593" s="116"/>
      <c r="N6593" s="197">
        <v>45971</v>
      </c>
      <c r="O6593" s="388">
        <f t="shared" si="310"/>
        <v>1925</v>
      </c>
      <c r="P6593" s="339">
        <f t="shared" si="311"/>
        <v>0</v>
      </c>
    </row>
    <row r="6594" spans="1:16" hidden="1" x14ac:dyDescent="0.25">
      <c r="A6594" s="116">
        <v>146869</v>
      </c>
      <c r="B6594" s="116">
        <v>4</v>
      </c>
      <c r="C6594" s="116">
        <v>1120100070</v>
      </c>
      <c r="D6594" s="116" t="s">
        <v>15468</v>
      </c>
      <c r="E6594" s="339">
        <v>1212083.1000000001</v>
      </c>
      <c r="F6594" s="194">
        <v>2</v>
      </c>
      <c r="G6594" s="194">
        <v>2</v>
      </c>
      <c r="H6594" s="194" t="s">
        <v>10119</v>
      </c>
      <c r="I6594" s="194">
        <f t="shared" si="309"/>
        <v>0</v>
      </c>
      <c r="J6594" s="116" t="s">
        <v>10120</v>
      </c>
      <c r="K6594" s="116" t="s">
        <v>16905</v>
      </c>
      <c r="L6594" s="197">
        <v>45968</v>
      </c>
      <c r="M6594" s="116"/>
      <c r="N6594" s="197">
        <v>45971</v>
      </c>
      <c r="O6594" s="388">
        <f t="shared" si="310"/>
        <v>606041.55000000005</v>
      </c>
      <c r="P6594" s="339">
        <f t="shared" si="311"/>
        <v>0</v>
      </c>
    </row>
    <row r="6595" spans="1:16" hidden="1" x14ac:dyDescent="0.25">
      <c r="A6595" s="116">
        <v>146869</v>
      </c>
      <c r="B6595" s="116">
        <v>3</v>
      </c>
      <c r="C6595" s="116">
        <v>1511102130</v>
      </c>
      <c r="D6595" s="116" t="s">
        <v>10484</v>
      </c>
      <c r="E6595" s="339">
        <v>28491.96</v>
      </c>
      <c r="F6595" s="194">
        <v>28</v>
      </c>
      <c r="G6595" s="194">
        <v>28</v>
      </c>
      <c r="H6595" s="194" t="s">
        <v>10119</v>
      </c>
      <c r="I6595" s="194">
        <f t="shared" si="309"/>
        <v>0</v>
      </c>
      <c r="J6595" s="116" t="s">
        <v>10120</v>
      </c>
      <c r="K6595" s="116" t="s">
        <v>16905</v>
      </c>
      <c r="L6595" s="197">
        <v>45968</v>
      </c>
      <c r="M6595" s="116"/>
      <c r="N6595" s="197">
        <v>45971</v>
      </c>
      <c r="O6595" s="388">
        <f t="shared" si="310"/>
        <v>1017.5699999999999</v>
      </c>
      <c r="P6595" s="339">
        <f t="shared" si="311"/>
        <v>0</v>
      </c>
    </row>
    <row r="6596" spans="1:16" hidden="1" x14ac:dyDescent="0.25">
      <c r="A6596" s="116">
        <v>146869</v>
      </c>
      <c r="B6596" s="116">
        <v>1</v>
      </c>
      <c r="C6596" s="116">
        <v>1521100650</v>
      </c>
      <c r="D6596" s="116" t="s">
        <v>17537</v>
      </c>
      <c r="E6596" s="339">
        <v>3840.96</v>
      </c>
      <c r="F6596" s="194">
        <v>32</v>
      </c>
      <c r="G6596" s="194">
        <v>32</v>
      </c>
      <c r="H6596" s="194" t="s">
        <v>10119</v>
      </c>
      <c r="I6596" s="194">
        <f t="shared" si="309"/>
        <v>0</v>
      </c>
      <c r="J6596" s="116" t="s">
        <v>10120</v>
      </c>
      <c r="K6596" s="116" t="s">
        <v>16905</v>
      </c>
      <c r="L6596" s="197">
        <v>45968</v>
      </c>
      <c r="M6596" s="116"/>
      <c r="N6596" s="197">
        <v>45971</v>
      </c>
      <c r="O6596" s="388">
        <f t="shared" si="310"/>
        <v>120.03</v>
      </c>
      <c r="P6596" s="339">
        <f t="shared" si="311"/>
        <v>0</v>
      </c>
    </row>
    <row r="6597" spans="1:16" hidden="1" x14ac:dyDescent="0.25">
      <c r="A6597" s="116">
        <v>146869</v>
      </c>
      <c r="B6597" s="116">
        <v>5</v>
      </c>
      <c r="C6597" s="116">
        <v>1546101840</v>
      </c>
      <c r="D6597" s="116" t="s">
        <v>10957</v>
      </c>
      <c r="E6597" s="339">
        <v>76299.929999999993</v>
      </c>
      <c r="F6597" s="194">
        <v>7</v>
      </c>
      <c r="G6597" s="194">
        <v>7</v>
      </c>
      <c r="H6597" s="194" t="s">
        <v>10119</v>
      </c>
      <c r="I6597" s="194">
        <f t="shared" si="309"/>
        <v>0</v>
      </c>
      <c r="J6597" s="116" t="s">
        <v>10120</v>
      </c>
      <c r="K6597" s="116" t="s">
        <v>16905</v>
      </c>
      <c r="L6597" s="197">
        <v>45968</v>
      </c>
      <c r="M6597" s="116"/>
      <c r="N6597" s="197">
        <v>45971</v>
      </c>
      <c r="O6597" s="388">
        <f t="shared" si="310"/>
        <v>10899.99</v>
      </c>
      <c r="P6597" s="339">
        <f t="shared" si="311"/>
        <v>0</v>
      </c>
    </row>
    <row r="6598" spans="1:16" hidden="1" x14ac:dyDescent="0.25">
      <c r="A6598" s="116">
        <v>146869</v>
      </c>
      <c r="B6598" s="116">
        <v>7</v>
      </c>
      <c r="C6598" s="116">
        <v>1810101860</v>
      </c>
      <c r="D6598" s="116" t="s">
        <v>16799</v>
      </c>
      <c r="E6598" s="339">
        <v>10800</v>
      </c>
      <c r="F6598" s="194">
        <v>4</v>
      </c>
      <c r="G6598" s="194">
        <v>4</v>
      </c>
      <c r="H6598" s="194" t="s">
        <v>10119</v>
      </c>
      <c r="I6598" s="194">
        <f t="shared" si="309"/>
        <v>0</v>
      </c>
      <c r="J6598" s="116" t="s">
        <v>10120</v>
      </c>
      <c r="K6598" s="116" t="s">
        <v>16905</v>
      </c>
      <c r="L6598" s="197">
        <v>45968</v>
      </c>
      <c r="M6598" s="116"/>
      <c r="N6598" s="197">
        <v>45971</v>
      </c>
      <c r="O6598" s="388">
        <f t="shared" si="310"/>
        <v>2700</v>
      </c>
      <c r="P6598" s="339">
        <f t="shared" si="311"/>
        <v>0</v>
      </c>
    </row>
    <row r="6599" spans="1:16" hidden="1" x14ac:dyDescent="0.25">
      <c r="A6599" s="116">
        <v>146869</v>
      </c>
      <c r="B6599" s="116">
        <v>2</v>
      </c>
      <c r="C6599" s="116">
        <v>1810105190</v>
      </c>
      <c r="D6599" s="116" t="s">
        <v>10568</v>
      </c>
      <c r="E6599" s="339">
        <v>55022.239999999998</v>
      </c>
      <c r="F6599" s="194">
        <v>56</v>
      </c>
      <c r="G6599" s="194">
        <v>56</v>
      </c>
      <c r="H6599" s="194" t="s">
        <v>10119</v>
      </c>
      <c r="I6599" s="194">
        <f t="shared" si="309"/>
        <v>0</v>
      </c>
      <c r="J6599" s="116" t="s">
        <v>10120</v>
      </c>
      <c r="K6599" s="116" t="s">
        <v>16905</v>
      </c>
      <c r="L6599" s="197">
        <v>45968</v>
      </c>
      <c r="M6599" s="116"/>
      <c r="N6599" s="197">
        <v>45971</v>
      </c>
      <c r="O6599" s="388">
        <f t="shared" si="310"/>
        <v>982.54</v>
      </c>
      <c r="P6599" s="339">
        <f t="shared" si="311"/>
        <v>0</v>
      </c>
    </row>
    <row r="6600" spans="1:16" hidden="1" x14ac:dyDescent="0.25">
      <c r="A6600" s="116">
        <v>146874</v>
      </c>
      <c r="B6600" s="116">
        <v>1</v>
      </c>
      <c r="C6600" s="116">
        <v>1546101840</v>
      </c>
      <c r="D6600" s="116" t="s">
        <v>10957</v>
      </c>
      <c r="E6600" s="339">
        <v>21799.98</v>
      </c>
      <c r="F6600" s="194">
        <v>2</v>
      </c>
      <c r="G6600" s="194">
        <v>2</v>
      </c>
      <c r="H6600" s="194" t="s">
        <v>10119</v>
      </c>
      <c r="I6600" s="194">
        <f t="shared" si="309"/>
        <v>0</v>
      </c>
      <c r="J6600" s="116" t="s">
        <v>10120</v>
      </c>
      <c r="K6600" s="116" t="s">
        <v>16486</v>
      </c>
      <c r="L6600" s="197">
        <v>45971</v>
      </c>
      <c r="M6600" s="116"/>
      <c r="N6600" s="197">
        <v>45971</v>
      </c>
      <c r="O6600" s="388">
        <f t="shared" si="310"/>
        <v>10899.99</v>
      </c>
      <c r="P6600" s="339">
        <f t="shared" si="311"/>
        <v>0</v>
      </c>
    </row>
    <row r="6601" spans="1:16" hidden="1" x14ac:dyDescent="0.25">
      <c r="A6601" s="116">
        <v>146877</v>
      </c>
      <c r="B6601" s="116">
        <v>1</v>
      </c>
      <c r="C6601" s="116">
        <v>1520103240</v>
      </c>
      <c r="D6601" s="116" t="s">
        <v>9551</v>
      </c>
      <c r="E6601" s="339">
        <v>16984</v>
      </c>
      <c r="F6601" s="194">
        <v>2</v>
      </c>
      <c r="G6601" s="194">
        <v>2</v>
      </c>
      <c r="H6601" s="194" t="s">
        <v>10119</v>
      </c>
      <c r="I6601" s="194">
        <f t="shared" si="309"/>
        <v>0</v>
      </c>
      <c r="J6601" s="116" t="s">
        <v>10126</v>
      </c>
      <c r="K6601" s="116" t="s">
        <v>16930</v>
      </c>
      <c r="L6601" s="197">
        <v>45972</v>
      </c>
      <c r="M6601" s="116"/>
      <c r="N6601" s="197">
        <v>45972</v>
      </c>
      <c r="O6601" s="388">
        <f t="shared" si="310"/>
        <v>8492</v>
      </c>
      <c r="P6601" s="339">
        <f t="shared" si="311"/>
        <v>0</v>
      </c>
    </row>
    <row r="6602" spans="1:16" hidden="1" x14ac:dyDescent="0.25">
      <c r="A6602" s="116">
        <v>146878</v>
      </c>
      <c r="B6602" s="116">
        <v>2</v>
      </c>
      <c r="C6602" s="116">
        <v>1010100120</v>
      </c>
      <c r="D6602" s="116" t="s">
        <v>17672</v>
      </c>
      <c r="E6602" s="339">
        <v>11257.9</v>
      </c>
      <c r="F6602" s="194">
        <v>5</v>
      </c>
      <c r="G6602" s="194">
        <v>5</v>
      </c>
      <c r="H6602" s="194" t="s">
        <v>10119</v>
      </c>
      <c r="I6602" s="194">
        <f t="shared" si="309"/>
        <v>0</v>
      </c>
      <c r="J6602" s="116" t="s">
        <v>10126</v>
      </c>
      <c r="K6602" s="116" t="s">
        <v>15534</v>
      </c>
      <c r="L6602" s="197">
        <v>45972</v>
      </c>
      <c r="M6602" s="116"/>
      <c r="N6602" s="197">
        <v>45972</v>
      </c>
      <c r="O6602" s="388">
        <f t="shared" si="310"/>
        <v>2251.58</v>
      </c>
      <c r="P6602" s="339">
        <f t="shared" si="311"/>
        <v>0</v>
      </c>
    </row>
    <row r="6603" spans="1:16" hidden="1" x14ac:dyDescent="0.25">
      <c r="A6603" s="116">
        <v>146878</v>
      </c>
      <c r="B6603" s="116">
        <v>1</v>
      </c>
      <c r="C6603" s="116">
        <v>1010101310</v>
      </c>
      <c r="D6603" s="116" t="s">
        <v>15774</v>
      </c>
      <c r="E6603" s="339">
        <v>630744.6</v>
      </c>
      <c r="F6603" s="194">
        <v>20</v>
      </c>
      <c r="G6603" s="194">
        <v>20</v>
      </c>
      <c r="H6603" s="194" t="s">
        <v>10119</v>
      </c>
      <c r="I6603" s="194">
        <f t="shared" si="309"/>
        <v>0</v>
      </c>
      <c r="J6603" s="116" t="s">
        <v>10126</v>
      </c>
      <c r="K6603" s="116" t="s">
        <v>15534</v>
      </c>
      <c r="L6603" s="197">
        <v>45972</v>
      </c>
      <c r="M6603" s="116"/>
      <c r="N6603" s="197">
        <v>45972</v>
      </c>
      <c r="O6603" s="388">
        <f t="shared" si="310"/>
        <v>31537.23</v>
      </c>
      <c r="P6603" s="339">
        <f t="shared" si="311"/>
        <v>0</v>
      </c>
    </row>
    <row r="6604" spans="1:16" hidden="1" x14ac:dyDescent="0.25">
      <c r="A6604" s="116">
        <v>146902</v>
      </c>
      <c r="B6604" s="116">
        <v>1</v>
      </c>
      <c r="C6604" s="116">
        <v>1012100120</v>
      </c>
      <c r="D6604" s="116" t="s">
        <v>10492</v>
      </c>
      <c r="E6604" s="339">
        <v>270000</v>
      </c>
      <c r="F6604" s="194">
        <v>10</v>
      </c>
      <c r="G6604" s="194">
        <v>10</v>
      </c>
      <c r="H6604" s="194" t="s">
        <v>10119</v>
      </c>
      <c r="I6604" s="194">
        <f t="shared" si="309"/>
        <v>0</v>
      </c>
      <c r="J6604" s="116" t="s">
        <v>10120</v>
      </c>
      <c r="K6604" s="116" t="s">
        <v>10121</v>
      </c>
      <c r="L6604" s="197">
        <v>45972</v>
      </c>
      <c r="M6604" s="116"/>
      <c r="N6604" s="197">
        <v>45972</v>
      </c>
      <c r="O6604" s="388">
        <f t="shared" si="310"/>
        <v>27000</v>
      </c>
      <c r="P6604" s="339">
        <f t="shared" si="311"/>
        <v>0</v>
      </c>
    </row>
    <row r="6605" spans="1:16" hidden="1" x14ac:dyDescent="0.25">
      <c r="A6605" s="116">
        <v>146909</v>
      </c>
      <c r="B6605" s="116">
        <v>7</v>
      </c>
      <c r="C6605" s="116">
        <v>1010100130</v>
      </c>
      <c r="D6605" s="116" t="s">
        <v>16157</v>
      </c>
      <c r="E6605" s="339">
        <v>67087</v>
      </c>
      <c r="F6605" s="194">
        <v>50</v>
      </c>
      <c r="G6605" s="194">
        <f>49+1</f>
        <v>50</v>
      </c>
      <c r="H6605" s="194" t="s">
        <v>10119</v>
      </c>
      <c r="I6605" s="194">
        <f t="shared" si="309"/>
        <v>0</v>
      </c>
      <c r="J6605" s="116" t="s">
        <v>10126</v>
      </c>
      <c r="K6605" s="116" t="s">
        <v>11657</v>
      </c>
      <c r="L6605" s="197">
        <v>45973</v>
      </c>
      <c r="M6605" s="116" t="s">
        <v>17098</v>
      </c>
      <c r="N6605" s="197">
        <v>45993</v>
      </c>
      <c r="O6605" s="388">
        <f t="shared" si="310"/>
        <v>1341.74</v>
      </c>
      <c r="P6605" s="339">
        <f t="shared" si="311"/>
        <v>0</v>
      </c>
    </row>
    <row r="6606" spans="1:16" hidden="1" x14ac:dyDescent="0.25">
      <c r="A6606" s="116">
        <v>146909</v>
      </c>
      <c r="B6606" s="116">
        <v>8</v>
      </c>
      <c r="C6606" s="116">
        <v>1010102030</v>
      </c>
      <c r="D6606" s="116" t="s">
        <v>15130</v>
      </c>
      <c r="E6606" s="339">
        <v>65061.5</v>
      </c>
      <c r="F6606" s="194">
        <v>50</v>
      </c>
      <c r="G6606" s="194">
        <v>50</v>
      </c>
      <c r="H6606" s="194" t="s">
        <v>10119</v>
      </c>
      <c r="I6606" s="194">
        <f t="shared" si="309"/>
        <v>0</v>
      </c>
      <c r="J6606" s="116" t="s">
        <v>10126</v>
      </c>
      <c r="K6606" s="116" t="s">
        <v>11657</v>
      </c>
      <c r="L6606" s="197">
        <v>45973</v>
      </c>
      <c r="M6606" s="116"/>
      <c r="N6606" s="197">
        <v>45974</v>
      </c>
      <c r="O6606" s="388">
        <f t="shared" si="310"/>
        <v>1301.23</v>
      </c>
      <c r="P6606" s="339">
        <f t="shared" si="311"/>
        <v>0</v>
      </c>
    </row>
    <row r="6607" spans="1:16" hidden="1" x14ac:dyDescent="0.25">
      <c r="A6607" s="116">
        <v>146909</v>
      </c>
      <c r="B6607" s="116">
        <v>3</v>
      </c>
      <c r="C6607" s="116">
        <v>1011100040</v>
      </c>
      <c r="D6607" s="116" t="s">
        <v>10481</v>
      </c>
      <c r="E6607" s="339">
        <v>72500</v>
      </c>
      <c r="F6607" s="194">
        <v>50</v>
      </c>
      <c r="G6607" s="194">
        <v>50</v>
      </c>
      <c r="H6607" s="194" t="s">
        <v>10119</v>
      </c>
      <c r="I6607" s="194">
        <f t="shared" si="309"/>
        <v>0</v>
      </c>
      <c r="J6607" s="116" t="s">
        <v>10126</v>
      </c>
      <c r="K6607" s="116" t="s">
        <v>11657</v>
      </c>
      <c r="L6607" s="197">
        <v>45973</v>
      </c>
      <c r="M6607" s="116"/>
      <c r="N6607" s="197">
        <v>45974</v>
      </c>
      <c r="O6607" s="388">
        <f t="shared" si="310"/>
        <v>1450</v>
      </c>
      <c r="P6607" s="339">
        <f t="shared" si="311"/>
        <v>0</v>
      </c>
    </row>
    <row r="6608" spans="1:16" hidden="1" x14ac:dyDescent="0.25">
      <c r="A6608" s="116">
        <v>146909</v>
      </c>
      <c r="B6608" s="116">
        <v>10</v>
      </c>
      <c r="C6608" s="116">
        <v>1011100110</v>
      </c>
      <c r="D6608" s="116" t="s">
        <v>10354</v>
      </c>
      <c r="E6608" s="339">
        <v>17400</v>
      </c>
      <c r="F6608" s="194">
        <v>5</v>
      </c>
      <c r="G6608" s="194">
        <v>5</v>
      </c>
      <c r="H6608" s="194" t="s">
        <v>10119</v>
      </c>
      <c r="I6608" s="194">
        <f t="shared" si="309"/>
        <v>0</v>
      </c>
      <c r="J6608" s="116" t="s">
        <v>10126</v>
      </c>
      <c r="K6608" s="116" t="s">
        <v>11657</v>
      </c>
      <c r="L6608" s="197">
        <v>45973</v>
      </c>
      <c r="M6608" s="116"/>
      <c r="N6608" s="197">
        <v>45974</v>
      </c>
      <c r="O6608" s="388">
        <f t="shared" si="310"/>
        <v>3480</v>
      </c>
      <c r="P6608" s="339">
        <f t="shared" si="311"/>
        <v>0</v>
      </c>
    </row>
    <row r="6609" spans="1:16" hidden="1" x14ac:dyDescent="0.25">
      <c r="A6609" s="116">
        <v>146909</v>
      </c>
      <c r="B6609" s="116">
        <v>11</v>
      </c>
      <c r="C6609" s="116">
        <v>1011100430</v>
      </c>
      <c r="D6609" s="116" t="s">
        <v>17451</v>
      </c>
      <c r="E6609" s="339">
        <v>7150</v>
      </c>
      <c r="F6609" s="194">
        <v>1</v>
      </c>
      <c r="G6609" s="194">
        <v>1</v>
      </c>
      <c r="H6609" s="194" t="s">
        <v>10119</v>
      </c>
      <c r="I6609" s="194">
        <f t="shared" si="309"/>
        <v>0</v>
      </c>
      <c r="J6609" s="116" t="s">
        <v>10126</v>
      </c>
      <c r="K6609" s="116" t="s">
        <v>11657</v>
      </c>
      <c r="L6609" s="197">
        <v>45973</v>
      </c>
      <c r="M6609" s="116"/>
      <c r="N6609" s="197">
        <v>45974</v>
      </c>
      <c r="O6609" s="388">
        <f t="shared" si="310"/>
        <v>7150</v>
      </c>
      <c r="P6609" s="339">
        <f t="shared" si="311"/>
        <v>0</v>
      </c>
    </row>
    <row r="6610" spans="1:16" hidden="1" x14ac:dyDescent="0.25">
      <c r="A6610" s="116">
        <v>146909</v>
      </c>
      <c r="B6610" s="116">
        <v>2</v>
      </c>
      <c r="C6610" s="116">
        <v>1013100040</v>
      </c>
      <c r="D6610" s="116" t="s">
        <v>16159</v>
      </c>
      <c r="E6610" s="339">
        <v>285832</v>
      </c>
      <c r="F6610" s="194">
        <v>1</v>
      </c>
      <c r="G6610" s="194">
        <v>1</v>
      </c>
      <c r="H6610" s="194" t="s">
        <v>10119</v>
      </c>
      <c r="I6610" s="194">
        <f t="shared" si="309"/>
        <v>0</v>
      </c>
      <c r="J6610" s="116" t="s">
        <v>10126</v>
      </c>
      <c r="K6610" s="116" t="s">
        <v>11657</v>
      </c>
      <c r="L6610" s="197">
        <v>45973</v>
      </c>
      <c r="M6610" s="116"/>
      <c r="N6610" s="197">
        <v>45974</v>
      </c>
      <c r="O6610" s="388">
        <f t="shared" si="310"/>
        <v>285832</v>
      </c>
      <c r="P6610" s="339">
        <f t="shared" si="311"/>
        <v>0</v>
      </c>
    </row>
    <row r="6611" spans="1:16" hidden="1" x14ac:dyDescent="0.25">
      <c r="A6611" s="116">
        <v>146909</v>
      </c>
      <c r="B6611" s="116">
        <v>9</v>
      </c>
      <c r="C6611" s="116">
        <v>1014104530</v>
      </c>
      <c r="D6611" s="116" t="s">
        <v>10355</v>
      </c>
      <c r="E6611" s="339">
        <v>55634.16</v>
      </c>
      <c r="F6611" s="194">
        <v>2</v>
      </c>
      <c r="G6611" s="194">
        <v>2</v>
      </c>
      <c r="H6611" s="194" t="s">
        <v>10119</v>
      </c>
      <c r="I6611" s="194">
        <f t="shared" si="309"/>
        <v>0</v>
      </c>
      <c r="J6611" s="116" t="s">
        <v>10126</v>
      </c>
      <c r="K6611" s="116" t="s">
        <v>11657</v>
      </c>
      <c r="L6611" s="197">
        <v>45973</v>
      </c>
      <c r="M6611" s="116"/>
      <c r="N6611" s="197">
        <v>45974</v>
      </c>
      <c r="O6611" s="388">
        <f t="shared" si="310"/>
        <v>27817.08</v>
      </c>
      <c r="P6611" s="339">
        <f t="shared" si="311"/>
        <v>0</v>
      </c>
    </row>
    <row r="6612" spans="1:16" hidden="1" x14ac:dyDescent="0.25">
      <c r="A6612" s="116">
        <v>146909</v>
      </c>
      <c r="B6612" s="116">
        <v>1</v>
      </c>
      <c r="C6612" s="116">
        <v>1017100890</v>
      </c>
      <c r="D6612" s="116" t="s">
        <v>11153</v>
      </c>
      <c r="E6612" s="339">
        <v>96528</v>
      </c>
      <c r="F6612" s="194">
        <v>1</v>
      </c>
      <c r="G6612" s="194">
        <v>1</v>
      </c>
      <c r="H6612" s="194" t="s">
        <v>10119</v>
      </c>
      <c r="I6612" s="194">
        <f t="shared" si="309"/>
        <v>0</v>
      </c>
      <c r="J6612" s="116" t="s">
        <v>10126</v>
      </c>
      <c r="K6612" s="116" t="s">
        <v>11657</v>
      </c>
      <c r="L6612" s="197">
        <v>45973</v>
      </c>
      <c r="M6612" s="116"/>
      <c r="N6612" s="197">
        <v>45974</v>
      </c>
      <c r="O6612" s="388">
        <f t="shared" si="310"/>
        <v>96528</v>
      </c>
      <c r="P6612" s="339">
        <f t="shared" si="311"/>
        <v>0</v>
      </c>
    </row>
    <row r="6613" spans="1:16" hidden="1" x14ac:dyDescent="0.25">
      <c r="A6613" s="116">
        <v>146909</v>
      </c>
      <c r="B6613" s="116">
        <v>4</v>
      </c>
      <c r="C6613" s="116">
        <v>1027100250</v>
      </c>
      <c r="D6613" s="116" t="s">
        <v>10840</v>
      </c>
      <c r="E6613" s="339">
        <v>489900</v>
      </c>
      <c r="F6613" s="194">
        <v>1</v>
      </c>
      <c r="G6613" s="194">
        <v>1</v>
      </c>
      <c r="H6613" s="194" t="s">
        <v>10119</v>
      </c>
      <c r="I6613" s="194">
        <f t="shared" si="309"/>
        <v>0</v>
      </c>
      <c r="J6613" s="116" t="s">
        <v>10126</v>
      </c>
      <c r="K6613" s="116" t="s">
        <v>11657</v>
      </c>
      <c r="L6613" s="197">
        <v>45973</v>
      </c>
      <c r="M6613" s="116"/>
      <c r="N6613" s="197">
        <v>45974</v>
      </c>
      <c r="O6613" s="388">
        <f t="shared" si="310"/>
        <v>489900</v>
      </c>
      <c r="P6613" s="339">
        <f t="shared" si="311"/>
        <v>0</v>
      </c>
    </row>
    <row r="6614" spans="1:16" hidden="1" x14ac:dyDescent="0.25">
      <c r="A6614" s="116">
        <v>146909</v>
      </c>
      <c r="B6614" s="116">
        <v>5</v>
      </c>
      <c r="C6614" s="116">
        <v>1210100190</v>
      </c>
      <c r="D6614" s="116" t="s">
        <v>11189</v>
      </c>
      <c r="E6614" s="339">
        <v>297563</v>
      </c>
      <c r="F6614" s="194">
        <v>1</v>
      </c>
      <c r="G6614" s="194">
        <v>1</v>
      </c>
      <c r="H6614" s="194" t="s">
        <v>10119</v>
      </c>
      <c r="I6614" s="194">
        <f t="shared" si="309"/>
        <v>0</v>
      </c>
      <c r="J6614" s="116" t="s">
        <v>10126</v>
      </c>
      <c r="K6614" s="116" t="s">
        <v>11657</v>
      </c>
      <c r="L6614" s="197">
        <v>45973</v>
      </c>
      <c r="M6614" s="116"/>
      <c r="N6614" s="197">
        <v>45974</v>
      </c>
      <c r="O6614" s="388">
        <f t="shared" si="310"/>
        <v>297563</v>
      </c>
      <c r="P6614" s="339">
        <f t="shared" si="311"/>
        <v>0</v>
      </c>
    </row>
    <row r="6615" spans="1:16" hidden="1" x14ac:dyDescent="0.25">
      <c r="A6615" s="116">
        <v>146909</v>
      </c>
      <c r="B6615" s="116">
        <v>6</v>
      </c>
      <c r="C6615" s="116">
        <v>1526101690</v>
      </c>
      <c r="D6615" s="116" t="s">
        <v>10357</v>
      </c>
      <c r="E6615" s="339">
        <v>72416</v>
      </c>
      <c r="F6615" s="194">
        <v>1</v>
      </c>
      <c r="G6615" s="194">
        <v>1</v>
      </c>
      <c r="H6615" s="194" t="s">
        <v>10119</v>
      </c>
      <c r="I6615" s="194">
        <f t="shared" si="309"/>
        <v>0</v>
      </c>
      <c r="J6615" s="116" t="s">
        <v>10126</v>
      </c>
      <c r="K6615" s="116" t="s">
        <v>11657</v>
      </c>
      <c r="L6615" s="197">
        <v>45973</v>
      </c>
      <c r="M6615" s="116"/>
      <c r="N6615" s="197">
        <v>45974</v>
      </c>
      <c r="O6615" s="388">
        <f t="shared" si="310"/>
        <v>72416</v>
      </c>
      <c r="P6615" s="339">
        <f t="shared" si="311"/>
        <v>0</v>
      </c>
    </row>
    <row r="6616" spans="1:16" hidden="1" x14ac:dyDescent="0.25">
      <c r="A6616" s="116">
        <v>146912</v>
      </c>
      <c r="B6616" s="116">
        <v>1</v>
      </c>
      <c r="C6616" s="116">
        <v>1010102150</v>
      </c>
      <c r="D6616" s="116" t="s">
        <v>11093</v>
      </c>
      <c r="E6616" s="339">
        <v>19000</v>
      </c>
      <c r="F6616" s="194">
        <v>10</v>
      </c>
      <c r="G6616" s="194">
        <v>10</v>
      </c>
      <c r="H6616" s="194" t="s">
        <v>10119</v>
      </c>
      <c r="I6616" s="194">
        <f t="shared" si="309"/>
        <v>0</v>
      </c>
      <c r="J6616" s="116" t="s">
        <v>10126</v>
      </c>
      <c r="K6616" s="116" t="s">
        <v>15008</v>
      </c>
      <c r="L6616" s="197">
        <v>45972</v>
      </c>
      <c r="M6616" s="116"/>
      <c r="N6616" s="197">
        <v>45972</v>
      </c>
      <c r="O6616" s="388">
        <f t="shared" si="310"/>
        <v>1900</v>
      </c>
      <c r="P6616" s="339">
        <f t="shared" si="311"/>
        <v>0</v>
      </c>
    </row>
    <row r="6617" spans="1:16" hidden="1" x14ac:dyDescent="0.25">
      <c r="A6617" s="116">
        <v>146912</v>
      </c>
      <c r="B6617" s="116">
        <v>3</v>
      </c>
      <c r="C6617" s="116">
        <v>1011100110</v>
      </c>
      <c r="D6617" s="116" t="s">
        <v>10354</v>
      </c>
      <c r="E6617" s="339">
        <v>17400</v>
      </c>
      <c r="F6617" s="194">
        <v>5</v>
      </c>
      <c r="G6617" s="194">
        <v>5</v>
      </c>
      <c r="H6617" s="194" t="s">
        <v>10119</v>
      </c>
      <c r="I6617" s="194">
        <f t="shared" si="309"/>
        <v>0</v>
      </c>
      <c r="J6617" s="116" t="s">
        <v>10126</v>
      </c>
      <c r="K6617" s="116" t="s">
        <v>15008</v>
      </c>
      <c r="L6617" s="197">
        <v>45972</v>
      </c>
      <c r="M6617" s="116"/>
      <c r="N6617" s="197">
        <v>45972</v>
      </c>
      <c r="O6617" s="388">
        <f t="shared" si="310"/>
        <v>3480</v>
      </c>
      <c r="P6617" s="339">
        <f t="shared" si="311"/>
        <v>0</v>
      </c>
    </row>
    <row r="6618" spans="1:16" hidden="1" x14ac:dyDescent="0.25">
      <c r="A6618" s="116">
        <v>146912</v>
      </c>
      <c r="B6618" s="116">
        <v>4</v>
      </c>
      <c r="C6618" s="116">
        <v>1011100430</v>
      </c>
      <c r="D6618" s="116" t="s">
        <v>17451</v>
      </c>
      <c r="E6618" s="339">
        <v>7150</v>
      </c>
      <c r="F6618" s="194">
        <v>1</v>
      </c>
      <c r="G6618" s="194">
        <v>1</v>
      </c>
      <c r="H6618" s="194" t="s">
        <v>10119</v>
      </c>
      <c r="I6618" s="194">
        <f t="shared" si="309"/>
        <v>0</v>
      </c>
      <c r="J6618" s="116" t="s">
        <v>10126</v>
      </c>
      <c r="K6618" s="116" t="s">
        <v>15008</v>
      </c>
      <c r="L6618" s="197">
        <v>45972</v>
      </c>
      <c r="M6618" s="116"/>
      <c r="N6618" s="197">
        <v>45972</v>
      </c>
      <c r="O6618" s="388">
        <f t="shared" si="310"/>
        <v>7150</v>
      </c>
      <c r="P6618" s="339">
        <f t="shared" si="311"/>
        <v>0</v>
      </c>
    </row>
    <row r="6619" spans="1:16" hidden="1" x14ac:dyDescent="0.25">
      <c r="A6619" s="116">
        <v>146912</v>
      </c>
      <c r="B6619" s="116">
        <v>2</v>
      </c>
      <c r="C6619" s="116">
        <v>1014104530</v>
      </c>
      <c r="D6619" s="116" t="s">
        <v>10355</v>
      </c>
      <c r="E6619" s="339">
        <v>55634.16</v>
      </c>
      <c r="F6619" s="194">
        <v>2</v>
      </c>
      <c r="G6619" s="194">
        <v>2</v>
      </c>
      <c r="H6619" s="194" t="s">
        <v>10119</v>
      </c>
      <c r="I6619" s="194">
        <f t="shared" si="309"/>
        <v>0</v>
      </c>
      <c r="J6619" s="116" t="s">
        <v>10126</v>
      </c>
      <c r="K6619" s="116" t="s">
        <v>15008</v>
      </c>
      <c r="L6619" s="197">
        <v>45972</v>
      </c>
      <c r="M6619" s="116"/>
      <c r="N6619" s="197">
        <v>45972</v>
      </c>
      <c r="O6619" s="388">
        <f t="shared" si="310"/>
        <v>27817.08</v>
      </c>
      <c r="P6619" s="339">
        <f t="shared" si="311"/>
        <v>0</v>
      </c>
    </row>
    <row r="6620" spans="1:16" hidden="1" x14ac:dyDescent="0.25">
      <c r="A6620" s="116">
        <v>146918</v>
      </c>
      <c r="B6620" s="116">
        <v>4</v>
      </c>
      <c r="C6620" s="116">
        <v>1010101120</v>
      </c>
      <c r="D6620" s="116" t="s">
        <v>9376</v>
      </c>
      <c r="E6620" s="339">
        <v>32125</v>
      </c>
      <c r="F6620" s="194">
        <v>5</v>
      </c>
      <c r="G6620" s="194">
        <f>2+3</f>
        <v>5</v>
      </c>
      <c r="H6620" s="194" t="s">
        <v>10119</v>
      </c>
      <c r="I6620" s="194">
        <f t="shared" si="309"/>
        <v>0</v>
      </c>
      <c r="J6620" s="116" t="s">
        <v>10126</v>
      </c>
      <c r="K6620" s="116" t="s">
        <v>15008</v>
      </c>
      <c r="L6620" s="197">
        <v>45972</v>
      </c>
      <c r="M6620" s="116" t="s">
        <v>16988</v>
      </c>
      <c r="N6620" s="197">
        <v>45980</v>
      </c>
      <c r="O6620" s="388">
        <f t="shared" si="310"/>
        <v>6425</v>
      </c>
      <c r="P6620" s="339">
        <f t="shared" si="311"/>
        <v>0</v>
      </c>
    </row>
    <row r="6621" spans="1:16" hidden="1" x14ac:dyDescent="0.25">
      <c r="A6621" s="116">
        <v>146918</v>
      </c>
      <c r="B6621" s="116">
        <v>3</v>
      </c>
      <c r="C6621" s="116">
        <v>1010101140</v>
      </c>
      <c r="D6621" s="116" t="s">
        <v>17557</v>
      </c>
      <c r="E6621" s="339">
        <v>28000</v>
      </c>
      <c r="F6621" s="194">
        <v>5</v>
      </c>
      <c r="G6621" s="194">
        <v>5</v>
      </c>
      <c r="H6621" s="194" t="s">
        <v>10119</v>
      </c>
      <c r="I6621" s="194">
        <f t="shared" si="309"/>
        <v>0</v>
      </c>
      <c r="J6621" s="116" t="s">
        <v>10126</v>
      </c>
      <c r="K6621" s="116" t="s">
        <v>15008</v>
      </c>
      <c r="L6621" s="197">
        <v>45972</v>
      </c>
      <c r="M6621" s="116"/>
      <c r="N6621" s="197">
        <v>45972</v>
      </c>
      <c r="O6621" s="388">
        <f t="shared" si="310"/>
        <v>5600</v>
      </c>
      <c r="P6621" s="339">
        <f t="shared" si="311"/>
        <v>0</v>
      </c>
    </row>
    <row r="6622" spans="1:16" hidden="1" x14ac:dyDescent="0.25">
      <c r="A6622" s="116">
        <v>146918</v>
      </c>
      <c r="B6622" s="116">
        <v>2</v>
      </c>
      <c r="C6622" s="116">
        <v>1010103050</v>
      </c>
      <c r="D6622" s="116" t="s">
        <v>10964</v>
      </c>
      <c r="E6622" s="339">
        <v>32125</v>
      </c>
      <c r="F6622" s="194">
        <v>5</v>
      </c>
      <c r="G6622" s="194">
        <v>5</v>
      </c>
      <c r="H6622" s="194" t="s">
        <v>10119</v>
      </c>
      <c r="I6622" s="194">
        <f t="shared" si="309"/>
        <v>0</v>
      </c>
      <c r="J6622" s="116" t="s">
        <v>10126</v>
      </c>
      <c r="K6622" s="116" t="s">
        <v>15008</v>
      </c>
      <c r="L6622" s="197">
        <v>45972</v>
      </c>
      <c r="M6622" s="116"/>
      <c r="N6622" s="197">
        <v>45972</v>
      </c>
      <c r="O6622" s="388">
        <f t="shared" si="310"/>
        <v>6425</v>
      </c>
      <c r="P6622" s="339">
        <f t="shared" si="311"/>
        <v>0</v>
      </c>
    </row>
    <row r="6623" spans="1:16" hidden="1" x14ac:dyDescent="0.25">
      <c r="A6623" s="116">
        <v>146918</v>
      </c>
      <c r="B6623" s="116">
        <v>1</v>
      </c>
      <c r="C6623" s="116">
        <v>1010103220</v>
      </c>
      <c r="D6623" s="116" t="s">
        <v>10565</v>
      </c>
      <c r="E6623" s="339">
        <v>24750</v>
      </c>
      <c r="F6623" s="194">
        <v>5</v>
      </c>
      <c r="G6623" s="194">
        <v>5</v>
      </c>
      <c r="H6623" s="194" t="s">
        <v>10119</v>
      </c>
      <c r="I6623" s="194">
        <f t="shared" si="309"/>
        <v>0</v>
      </c>
      <c r="J6623" s="116" t="s">
        <v>10126</v>
      </c>
      <c r="K6623" s="116" t="s">
        <v>15008</v>
      </c>
      <c r="L6623" s="197">
        <v>45972</v>
      </c>
      <c r="M6623" s="116"/>
      <c r="N6623" s="197">
        <v>45972</v>
      </c>
      <c r="O6623" s="388">
        <f t="shared" si="310"/>
        <v>4950</v>
      </c>
      <c r="P6623" s="339">
        <f t="shared" si="311"/>
        <v>0</v>
      </c>
    </row>
    <row r="6624" spans="1:16" hidden="1" x14ac:dyDescent="0.25">
      <c r="A6624" s="116">
        <v>146919</v>
      </c>
      <c r="B6624" s="116">
        <v>1</v>
      </c>
      <c r="C6624" s="116">
        <v>1010106890</v>
      </c>
      <c r="D6624" s="116" t="s">
        <v>11136</v>
      </c>
      <c r="E6624" s="339">
        <v>68895</v>
      </c>
      <c r="F6624" s="194">
        <v>15</v>
      </c>
      <c r="G6624" s="194">
        <v>15</v>
      </c>
      <c r="H6624" s="194" t="s">
        <v>10119</v>
      </c>
      <c r="I6624" s="194">
        <f t="shared" si="309"/>
        <v>0</v>
      </c>
      <c r="J6624" s="116" t="s">
        <v>10120</v>
      </c>
      <c r="K6624" s="116" t="s">
        <v>16486</v>
      </c>
      <c r="L6624" s="197">
        <v>45972</v>
      </c>
      <c r="M6624" s="116"/>
      <c r="N6624" s="197">
        <v>45972</v>
      </c>
      <c r="O6624" s="388">
        <f t="shared" si="310"/>
        <v>4593</v>
      </c>
      <c r="P6624" s="339">
        <f t="shared" si="311"/>
        <v>0</v>
      </c>
    </row>
    <row r="6625" spans="1:16" hidden="1" x14ac:dyDescent="0.25">
      <c r="A6625" s="116">
        <v>146919</v>
      </c>
      <c r="B6625" s="116">
        <v>2</v>
      </c>
      <c r="C6625" s="116">
        <v>1546101900</v>
      </c>
      <c r="D6625" s="116" t="s">
        <v>12004</v>
      </c>
      <c r="E6625" s="339">
        <v>11776</v>
      </c>
      <c r="F6625" s="194">
        <v>4</v>
      </c>
      <c r="G6625" s="194">
        <v>4</v>
      </c>
      <c r="H6625" s="194" t="s">
        <v>10119</v>
      </c>
      <c r="I6625" s="194">
        <f t="shared" si="309"/>
        <v>0</v>
      </c>
      <c r="J6625" s="116" t="s">
        <v>10120</v>
      </c>
      <c r="K6625" s="116" t="s">
        <v>16486</v>
      </c>
      <c r="L6625" s="197">
        <v>45972</v>
      </c>
      <c r="M6625" s="116"/>
      <c r="N6625" s="197">
        <v>45972</v>
      </c>
      <c r="O6625" s="388">
        <f t="shared" si="310"/>
        <v>2944</v>
      </c>
      <c r="P6625" s="339">
        <f t="shared" si="311"/>
        <v>0</v>
      </c>
    </row>
    <row r="6626" spans="1:16" hidden="1" x14ac:dyDescent="0.25">
      <c r="A6626" s="116">
        <v>146919</v>
      </c>
      <c r="B6626" s="116">
        <v>3</v>
      </c>
      <c r="C6626" s="116">
        <v>1810103730</v>
      </c>
      <c r="D6626" s="116" t="s">
        <v>17485</v>
      </c>
      <c r="E6626" s="339">
        <v>2520</v>
      </c>
      <c r="F6626" s="194">
        <v>8</v>
      </c>
      <c r="G6626" s="194">
        <v>8</v>
      </c>
      <c r="H6626" s="194" t="s">
        <v>10119</v>
      </c>
      <c r="I6626" s="194">
        <f t="shared" si="309"/>
        <v>0</v>
      </c>
      <c r="J6626" s="116" t="s">
        <v>10120</v>
      </c>
      <c r="K6626" s="116" t="s">
        <v>16486</v>
      </c>
      <c r="L6626" s="197">
        <v>45972</v>
      </c>
      <c r="M6626" s="116"/>
      <c r="N6626" s="197">
        <v>45972</v>
      </c>
      <c r="O6626" s="388">
        <f t="shared" si="310"/>
        <v>315</v>
      </c>
      <c r="P6626" s="339">
        <f t="shared" si="311"/>
        <v>0</v>
      </c>
    </row>
    <row r="6627" spans="1:16" hidden="1" x14ac:dyDescent="0.25">
      <c r="A6627" s="116">
        <v>146919</v>
      </c>
      <c r="B6627" s="116">
        <v>5</v>
      </c>
      <c r="C6627" s="116">
        <v>1810103780</v>
      </c>
      <c r="D6627" s="116" t="s">
        <v>17890</v>
      </c>
      <c r="E6627" s="339">
        <v>4208.6000000000004</v>
      </c>
      <c r="F6627" s="194">
        <v>11</v>
      </c>
      <c r="G6627" s="194">
        <v>11</v>
      </c>
      <c r="H6627" s="194" t="s">
        <v>10119</v>
      </c>
      <c r="I6627" s="194">
        <f t="shared" si="309"/>
        <v>0</v>
      </c>
      <c r="J6627" s="116" t="s">
        <v>10120</v>
      </c>
      <c r="K6627" s="116" t="s">
        <v>16486</v>
      </c>
      <c r="L6627" s="197">
        <v>45972</v>
      </c>
      <c r="M6627" s="116"/>
      <c r="N6627" s="197">
        <v>45972</v>
      </c>
      <c r="O6627" s="388">
        <f t="shared" si="310"/>
        <v>382.6</v>
      </c>
      <c r="P6627" s="339">
        <f t="shared" si="311"/>
        <v>0</v>
      </c>
    </row>
    <row r="6628" spans="1:16" hidden="1" x14ac:dyDescent="0.25">
      <c r="A6628" s="116">
        <v>146919</v>
      </c>
      <c r="B6628" s="116">
        <v>4</v>
      </c>
      <c r="C6628" s="116">
        <v>1810105080</v>
      </c>
      <c r="D6628" s="116" t="s">
        <v>11375</v>
      </c>
      <c r="E6628" s="339">
        <v>589</v>
      </c>
      <c r="F6628" s="194">
        <v>19</v>
      </c>
      <c r="G6628" s="194">
        <v>19</v>
      </c>
      <c r="H6628" s="194" t="s">
        <v>10119</v>
      </c>
      <c r="I6628" s="194">
        <f t="shared" si="309"/>
        <v>0</v>
      </c>
      <c r="J6628" s="116" t="s">
        <v>10120</v>
      </c>
      <c r="K6628" s="116" t="s">
        <v>16486</v>
      </c>
      <c r="L6628" s="197">
        <v>45972</v>
      </c>
      <c r="M6628" s="116"/>
      <c r="N6628" s="197">
        <v>45972</v>
      </c>
      <c r="O6628" s="388">
        <f t="shared" si="310"/>
        <v>31</v>
      </c>
      <c r="P6628" s="339">
        <f t="shared" si="311"/>
        <v>0</v>
      </c>
    </row>
    <row r="6629" spans="1:16" hidden="1" x14ac:dyDescent="0.25">
      <c r="A6629" s="116">
        <v>146926</v>
      </c>
      <c r="B6629" s="116">
        <v>1</v>
      </c>
      <c r="C6629" s="116">
        <v>1513100320</v>
      </c>
      <c r="D6629" s="116" t="s">
        <v>16197</v>
      </c>
      <c r="E6629" s="339">
        <v>475141.2</v>
      </c>
      <c r="F6629" s="194">
        <v>60</v>
      </c>
      <c r="G6629" s="194">
        <v>60</v>
      </c>
      <c r="H6629" s="194" t="s">
        <v>10119</v>
      </c>
      <c r="I6629" s="194">
        <f t="shared" si="309"/>
        <v>0</v>
      </c>
      <c r="J6629" s="116" t="s">
        <v>10126</v>
      </c>
      <c r="K6629" s="116" t="s">
        <v>15534</v>
      </c>
      <c r="L6629" s="197">
        <v>45972</v>
      </c>
      <c r="M6629" s="116"/>
      <c r="N6629" s="197">
        <v>45972</v>
      </c>
      <c r="O6629" s="388">
        <f t="shared" si="310"/>
        <v>7919.02</v>
      </c>
      <c r="P6629" s="339">
        <f t="shared" si="311"/>
        <v>0</v>
      </c>
    </row>
    <row r="6630" spans="1:16" hidden="1" x14ac:dyDescent="0.25">
      <c r="A6630" s="116">
        <v>146959</v>
      </c>
      <c r="B6630" s="116">
        <v>1</v>
      </c>
      <c r="C6630" s="116">
        <v>1810104340</v>
      </c>
      <c r="D6630" s="116" t="s">
        <v>17625</v>
      </c>
      <c r="E6630" s="339">
        <v>307222.92</v>
      </c>
      <c r="F6630" s="194">
        <v>36</v>
      </c>
      <c r="G6630" s="194">
        <v>36</v>
      </c>
      <c r="H6630" s="194" t="s">
        <v>10119</v>
      </c>
      <c r="I6630" s="194">
        <f t="shared" si="309"/>
        <v>0</v>
      </c>
      <c r="J6630" s="116" t="s">
        <v>10120</v>
      </c>
      <c r="K6630" s="116" t="s">
        <v>16965</v>
      </c>
      <c r="L6630" s="197">
        <v>45974</v>
      </c>
      <c r="M6630" s="116"/>
      <c r="N6630" s="197">
        <v>45974</v>
      </c>
      <c r="O6630" s="388">
        <f t="shared" si="310"/>
        <v>8533.9699999999993</v>
      </c>
      <c r="P6630" s="339">
        <f t="shared" si="311"/>
        <v>0</v>
      </c>
    </row>
    <row r="6631" spans="1:16" hidden="1" x14ac:dyDescent="0.25">
      <c r="A6631" s="116">
        <v>146959</v>
      </c>
      <c r="B6631" s="116">
        <v>2</v>
      </c>
      <c r="C6631" s="116">
        <v>1810105220</v>
      </c>
      <c r="D6631" s="116" t="s">
        <v>11380</v>
      </c>
      <c r="E6631" s="339">
        <v>292396.79999999999</v>
      </c>
      <c r="F6631" s="194">
        <v>240</v>
      </c>
      <c r="G6631" s="194">
        <v>240</v>
      </c>
      <c r="H6631" s="194" t="s">
        <v>10119</v>
      </c>
      <c r="I6631" s="194">
        <f t="shared" si="309"/>
        <v>0</v>
      </c>
      <c r="J6631" s="116" t="s">
        <v>10120</v>
      </c>
      <c r="K6631" s="116" t="s">
        <v>16965</v>
      </c>
      <c r="L6631" s="197">
        <v>45974</v>
      </c>
      <c r="M6631" s="116"/>
      <c r="N6631" s="197">
        <v>45974</v>
      </c>
      <c r="O6631" s="388">
        <f t="shared" si="310"/>
        <v>1218.32</v>
      </c>
      <c r="P6631" s="339">
        <f t="shared" si="311"/>
        <v>0</v>
      </c>
    </row>
    <row r="6632" spans="1:16" hidden="1" x14ac:dyDescent="0.25">
      <c r="A6632" s="116">
        <v>146959</v>
      </c>
      <c r="B6632" s="116">
        <v>3</v>
      </c>
      <c r="C6632" s="116">
        <v>1521100100</v>
      </c>
      <c r="D6632" s="116" t="s">
        <v>10563</v>
      </c>
      <c r="E6632" s="339">
        <v>108051.6</v>
      </c>
      <c r="F6632" s="194">
        <v>120</v>
      </c>
      <c r="G6632" s="194">
        <v>120</v>
      </c>
      <c r="H6632" s="194" t="s">
        <v>10119</v>
      </c>
      <c r="I6632" s="194">
        <f t="shared" si="309"/>
        <v>0</v>
      </c>
      <c r="J6632" s="116" t="s">
        <v>10120</v>
      </c>
      <c r="K6632" s="116" t="s">
        <v>16965</v>
      </c>
      <c r="L6632" s="197">
        <v>45974</v>
      </c>
      <c r="M6632" s="116"/>
      <c r="N6632" s="197">
        <v>45974</v>
      </c>
      <c r="O6632" s="388">
        <f t="shared" si="310"/>
        <v>900.43000000000006</v>
      </c>
      <c r="P6632" s="339">
        <f t="shared" si="311"/>
        <v>0</v>
      </c>
    </row>
    <row r="6633" spans="1:16" hidden="1" x14ac:dyDescent="0.25">
      <c r="A6633" s="116">
        <v>146959</v>
      </c>
      <c r="B6633" s="116">
        <v>4</v>
      </c>
      <c r="C6633" s="116">
        <v>1810104310</v>
      </c>
      <c r="D6633" s="116" t="s">
        <v>17546</v>
      </c>
      <c r="E6633" s="339">
        <v>411140.52</v>
      </c>
      <c r="F6633" s="194">
        <v>84</v>
      </c>
      <c r="G6633" s="194">
        <f>72+12</f>
        <v>84</v>
      </c>
      <c r="H6633" s="194" t="s">
        <v>10119</v>
      </c>
      <c r="I6633" s="194">
        <f t="shared" si="309"/>
        <v>0</v>
      </c>
      <c r="J6633" s="116" t="s">
        <v>10120</v>
      </c>
      <c r="K6633" s="116" t="s">
        <v>16965</v>
      </c>
      <c r="L6633" s="197">
        <v>45974</v>
      </c>
      <c r="M6633" s="116" t="s">
        <v>17091</v>
      </c>
      <c r="N6633" s="197">
        <v>45989</v>
      </c>
      <c r="O6633" s="388">
        <f t="shared" si="310"/>
        <v>4894.5300000000007</v>
      </c>
      <c r="P6633" s="339">
        <f t="shared" si="311"/>
        <v>0</v>
      </c>
    </row>
    <row r="6634" spans="1:16" hidden="1" x14ac:dyDescent="0.25">
      <c r="A6634" s="116">
        <v>146959</v>
      </c>
      <c r="B6634" s="116">
        <v>5</v>
      </c>
      <c r="C6634" s="116">
        <v>1810104800</v>
      </c>
      <c r="D6634" s="116" t="s">
        <v>11373</v>
      </c>
      <c r="E6634" s="339">
        <v>340843.2</v>
      </c>
      <c r="F6634" s="194">
        <v>120</v>
      </c>
      <c r="G6634" s="194">
        <f>42+78</f>
        <v>120</v>
      </c>
      <c r="H6634" s="194" t="s">
        <v>10119</v>
      </c>
      <c r="I6634" s="194">
        <f t="shared" si="309"/>
        <v>0</v>
      </c>
      <c r="J6634" s="116" t="s">
        <v>10120</v>
      </c>
      <c r="K6634" s="116" t="s">
        <v>16965</v>
      </c>
      <c r="L6634" s="197">
        <v>45974</v>
      </c>
      <c r="M6634" s="116" t="s">
        <v>17131</v>
      </c>
      <c r="N6634" s="197">
        <v>46002</v>
      </c>
      <c r="O6634" s="388">
        <f t="shared" si="310"/>
        <v>2840.36</v>
      </c>
      <c r="P6634" s="339">
        <f t="shared" si="311"/>
        <v>0</v>
      </c>
    </row>
    <row r="6635" spans="1:16" hidden="1" x14ac:dyDescent="0.25">
      <c r="A6635" s="116">
        <v>146959</v>
      </c>
      <c r="B6635" s="116">
        <v>6</v>
      </c>
      <c r="C6635" s="116">
        <v>1512106010</v>
      </c>
      <c r="D6635" s="116" t="s">
        <v>17690</v>
      </c>
      <c r="E6635" s="339">
        <v>12900</v>
      </c>
      <c r="F6635" s="194">
        <v>12</v>
      </c>
      <c r="G6635" s="194">
        <v>12</v>
      </c>
      <c r="H6635" s="194" t="s">
        <v>10119</v>
      </c>
      <c r="I6635" s="194">
        <f t="shared" si="309"/>
        <v>0</v>
      </c>
      <c r="J6635" s="116" t="s">
        <v>10120</v>
      </c>
      <c r="K6635" s="116" t="s">
        <v>16965</v>
      </c>
      <c r="L6635" s="197">
        <v>45974</v>
      </c>
      <c r="M6635" s="116"/>
      <c r="N6635" s="197">
        <v>45974</v>
      </c>
      <c r="O6635" s="388">
        <f t="shared" si="310"/>
        <v>1075</v>
      </c>
      <c r="P6635" s="339">
        <f t="shared" si="311"/>
        <v>0</v>
      </c>
    </row>
    <row r="6636" spans="1:16" hidden="1" x14ac:dyDescent="0.25">
      <c r="A6636" s="116">
        <v>146959</v>
      </c>
      <c r="B6636" s="116">
        <v>7</v>
      </c>
      <c r="C6636" s="116">
        <v>1810105190</v>
      </c>
      <c r="D6636" s="116" t="s">
        <v>10568</v>
      </c>
      <c r="E6636" s="339">
        <v>155809.68</v>
      </c>
      <c r="F6636" s="194">
        <v>156</v>
      </c>
      <c r="G6636" s="194">
        <v>156</v>
      </c>
      <c r="H6636" s="194" t="s">
        <v>10119</v>
      </c>
      <c r="I6636" s="194">
        <f t="shared" si="309"/>
        <v>0</v>
      </c>
      <c r="J6636" s="116" t="s">
        <v>10120</v>
      </c>
      <c r="K6636" s="116" t="s">
        <v>16965</v>
      </c>
      <c r="L6636" s="197">
        <v>45974</v>
      </c>
      <c r="M6636" s="116"/>
      <c r="N6636" s="197">
        <v>45974</v>
      </c>
      <c r="O6636" s="388">
        <f t="shared" si="310"/>
        <v>998.78</v>
      </c>
      <c r="P6636" s="339">
        <f t="shared" si="311"/>
        <v>0</v>
      </c>
    </row>
    <row r="6637" spans="1:16" hidden="1" x14ac:dyDescent="0.25">
      <c r="A6637" s="116">
        <v>146959</v>
      </c>
      <c r="B6637" s="116">
        <v>8</v>
      </c>
      <c r="C6637" s="116">
        <v>1810105210</v>
      </c>
      <c r="D6637" s="116" t="s">
        <v>11379</v>
      </c>
      <c r="E6637" s="339">
        <v>194004.72</v>
      </c>
      <c r="F6637" s="194">
        <v>504</v>
      </c>
      <c r="G6637" s="194">
        <v>504</v>
      </c>
      <c r="H6637" s="194" t="s">
        <v>10119</v>
      </c>
      <c r="I6637" s="194">
        <f t="shared" si="309"/>
        <v>0</v>
      </c>
      <c r="J6637" s="116" t="s">
        <v>10120</v>
      </c>
      <c r="K6637" s="116" t="s">
        <v>16965</v>
      </c>
      <c r="L6637" s="197">
        <v>45974</v>
      </c>
      <c r="M6637" s="116"/>
      <c r="N6637" s="197">
        <v>45974</v>
      </c>
      <c r="O6637" s="388">
        <f t="shared" si="310"/>
        <v>384.93</v>
      </c>
      <c r="P6637" s="339">
        <f t="shared" si="311"/>
        <v>0</v>
      </c>
    </row>
    <row r="6638" spans="1:16" hidden="1" x14ac:dyDescent="0.25">
      <c r="A6638" s="116">
        <v>146959</v>
      </c>
      <c r="B6638" s="116">
        <v>9</v>
      </c>
      <c r="C6638" s="116">
        <v>1521100290</v>
      </c>
      <c r="D6638" s="116" t="s">
        <v>17888</v>
      </c>
      <c r="E6638" s="339">
        <v>0</v>
      </c>
      <c r="F6638" s="194">
        <v>252</v>
      </c>
      <c r="G6638" s="194">
        <v>252</v>
      </c>
      <c r="H6638" s="194" t="s">
        <v>10119</v>
      </c>
      <c r="I6638" s="194">
        <f t="shared" si="309"/>
        <v>0</v>
      </c>
      <c r="J6638" s="116" t="s">
        <v>10120</v>
      </c>
      <c r="K6638" s="116" t="s">
        <v>16965</v>
      </c>
      <c r="L6638" s="197">
        <v>45974</v>
      </c>
      <c r="M6638" s="116"/>
      <c r="N6638" s="197">
        <v>45980</v>
      </c>
      <c r="O6638" s="388">
        <f t="shared" si="310"/>
        <v>0</v>
      </c>
      <c r="P6638" s="339">
        <f t="shared" si="311"/>
        <v>0</v>
      </c>
    </row>
    <row r="6639" spans="1:16" hidden="1" x14ac:dyDescent="0.25">
      <c r="A6639" s="116">
        <v>146959</v>
      </c>
      <c r="B6639" s="116">
        <v>10</v>
      </c>
      <c r="C6639" s="116">
        <v>1810104780</v>
      </c>
      <c r="D6639" s="116" t="s">
        <v>11372</v>
      </c>
      <c r="E6639" s="339">
        <v>718200</v>
      </c>
      <c r="F6639" s="194">
        <v>252</v>
      </c>
      <c r="G6639" s="194">
        <f>109+143</f>
        <v>252</v>
      </c>
      <c r="H6639" s="194" t="s">
        <v>10119</v>
      </c>
      <c r="I6639" s="194">
        <f t="shared" si="309"/>
        <v>0</v>
      </c>
      <c r="J6639" s="116" t="s">
        <v>10120</v>
      </c>
      <c r="K6639" s="116" t="s">
        <v>16965</v>
      </c>
      <c r="L6639" s="197">
        <v>45974</v>
      </c>
      <c r="M6639" s="116" t="s">
        <v>17132</v>
      </c>
      <c r="N6639" s="197">
        <v>46002</v>
      </c>
      <c r="O6639" s="388">
        <f t="shared" si="310"/>
        <v>2850</v>
      </c>
      <c r="P6639" s="339">
        <f t="shared" si="311"/>
        <v>0</v>
      </c>
    </row>
    <row r="6640" spans="1:16" hidden="1" x14ac:dyDescent="0.25">
      <c r="A6640" s="116">
        <v>146959</v>
      </c>
      <c r="B6640" s="116">
        <v>11</v>
      </c>
      <c r="C6640" s="116">
        <v>1546101840</v>
      </c>
      <c r="D6640" s="116" t="s">
        <v>10957</v>
      </c>
      <c r="E6640" s="339">
        <v>54499.95</v>
      </c>
      <c r="F6640" s="194">
        <v>5</v>
      </c>
      <c r="G6640" s="194">
        <v>5</v>
      </c>
      <c r="H6640" s="194" t="s">
        <v>10119</v>
      </c>
      <c r="I6640" s="194">
        <f t="shared" si="309"/>
        <v>0</v>
      </c>
      <c r="J6640" s="116" t="s">
        <v>10120</v>
      </c>
      <c r="K6640" s="116" t="s">
        <v>16965</v>
      </c>
      <c r="L6640" s="197">
        <v>45974</v>
      </c>
      <c r="M6640" s="116"/>
      <c r="N6640" s="197">
        <v>45974</v>
      </c>
      <c r="O6640" s="388">
        <f t="shared" si="310"/>
        <v>10899.99</v>
      </c>
      <c r="P6640" s="339">
        <f t="shared" si="311"/>
        <v>0</v>
      </c>
    </row>
    <row r="6641" spans="1:16" hidden="1" x14ac:dyDescent="0.25">
      <c r="A6641" s="116">
        <v>146959</v>
      </c>
      <c r="B6641" s="116">
        <v>12</v>
      </c>
      <c r="C6641" s="116">
        <v>1019101600</v>
      </c>
      <c r="D6641" s="116" t="s">
        <v>10852</v>
      </c>
      <c r="E6641" s="339">
        <v>384450</v>
      </c>
      <c r="F6641" s="194">
        <v>15</v>
      </c>
      <c r="G6641" s="194">
        <f>9+6</f>
        <v>15</v>
      </c>
      <c r="H6641" s="194" t="s">
        <v>10119</v>
      </c>
      <c r="I6641" s="194">
        <f t="shared" si="309"/>
        <v>0</v>
      </c>
      <c r="J6641" s="116" t="s">
        <v>10120</v>
      </c>
      <c r="K6641" s="116" t="s">
        <v>16965</v>
      </c>
      <c r="L6641" s="197">
        <v>45974</v>
      </c>
      <c r="M6641" s="116" t="s">
        <v>17099</v>
      </c>
      <c r="N6641" s="197">
        <v>45993</v>
      </c>
      <c r="O6641" s="388">
        <f t="shared" si="310"/>
        <v>25630</v>
      </c>
      <c r="P6641" s="339">
        <f t="shared" si="311"/>
        <v>0</v>
      </c>
    </row>
    <row r="6642" spans="1:16" hidden="1" x14ac:dyDescent="0.25">
      <c r="A6642" s="116">
        <v>146959</v>
      </c>
      <c r="B6642" s="116">
        <v>13</v>
      </c>
      <c r="C6642" s="116">
        <v>1810101860</v>
      </c>
      <c r="D6642" s="116" t="s">
        <v>16799</v>
      </c>
      <c r="E6642" s="339">
        <v>40500</v>
      </c>
      <c r="F6642" s="194">
        <v>15</v>
      </c>
      <c r="G6642" s="194">
        <v>15</v>
      </c>
      <c r="H6642" s="194" t="s">
        <v>10119</v>
      </c>
      <c r="I6642" s="194">
        <f t="shared" si="309"/>
        <v>0</v>
      </c>
      <c r="J6642" s="116" t="s">
        <v>10120</v>
      </c>
      <c r="K6642" s="116" t="s">
        <v>16965</v>
      </c>
      <c r="L6642" s="197">
        <v>45974</v>
      </c>
      <c r="M6642" s="116"/>
      <c r="N6642" s="197">
        <v>45974</v>
      </c>
      <c r="O6642" s="388">
        <f t="shared" si="310"/>
        <v>2700</v>
      </c>
      <c r="P6642" s="339">
        <f t="shared" si="311"/>
        <v>0</v>
      </c>
    </row>
    <row r="6643" spans="1:16" hidden="1" x14ac:dyDescent="0.25">
      <c r="A6643" s="116">
        <v>146959</v>
      </c>
      <c r="B6643" s="116">
        <v>14</v>
      </c>
      <c r="C6643" s="116">
        <v>1546101870</v>
      </c>
      <c r="D6643" s="116" t="s">
        <v>16201</v>
      </c>
      <c r="E6643" s="339">
        <v>6171.3</v>
      </c>
      <c r="F6643" s="194">
        <v>10</v>
      </c>
      <c r="G6643" s="194">
        <v>10</v>
      </c>
      <c r="H6643" s="194" t="s">
        <v>10119</v>
      </c>
      <c r="I6643" s="194">
        <f t="shared" ref="I6643:I6706" si="312">+F6643-G6643</f>
        <v>0</v>
      </c>
      <c r="J6643" s="116" t="s">
        <v>10120</v>
      </c>
      <c r="K6643" s="116" t="s">
        <v>16965</v>
      </c>
      <c r="L6643" s="197">
        <v>45974</v>
      </c>
      <c r="M6643" s="116"/>
      <c r="N6643" s="197">
        <v>45974</v>
      </c>
      <c r="O6643" s="388">
        <f t="shared" ref="O6643:O6706" si="313">+E6643/F6643</f>
        <v>617.13</v>
      </c>
      <c r="P6643" s="339">
        <f t="shared" ref="P6643:P6706" si="314">+O6643*I6643</f>
        <v>0</v>
      </c>
    </row>
    <row r="6644" spans="1:16" hidden="1" x14ac:dyDescent="0.25">
      <c r="A6644" s="116">
        <v>146959</v>
      </c>
      <c r="B6644" s="116">
        <v>15</v>
      </c>
      <c r="C6644" s="116">
        <v>1010100130</v>
      </c>
      <c r="D6644" s="116" t="s">
        <v>16157</v>
      </c>
      <c r="E6644" s="339">
        <v>13417.4</v>
      </c>
      <c r="F6644" s="194">
        <v>10</v>
      </c>
      <c r="G6644" s="194">
        <v>10</v>
      </c>
      <c r="H6644" s="194" t="s">
        <v>10119</v>
      </c>
      <c r="I6644" s="194">
        <f t="shared" si="312"/>
        <v>0</v>
      </c>
      <c r="J6644" s="116" t="s">
        <v>10120</v>
      </c>
      <c r="K6644" s="116" t="s">
        <v>16965</v>
      </c>
      <c r="L6644" s="197">
        <v>45974</v>
      </c>
      <c r="M6644" s="116"/>
      <c r="N6644" s="197">
        <v>45993</v>
      </c>
      <c r="O6644" s="388">
        <f t="shared" si="313"/>
        <v>1341.74</v>
      </c>
      <c r="P6644" s="339">
        <f t="shared" si="314"/>
        <v>0</v>
      </c>
    </row>
    <row r="6645" spans="1:16" hidden="1" x14ac:dyDescent="0.25">
      <c r="A6645" s="116">
        <v>146959</v>
      </c>
      <c r="B6645" s="116">
        <v>16</v>
      </c>
      <c r="C6645" s="116">
        <v>1010100120</v>
      </c>
      <c r="D6645" s="116" t="s">
        <v>17672</v>
      </c>
      <c r="E6645" s="339">
        <v>22515.8</v>
      </c>
      <c r="F6645" s="194">
        <v>10</v>
      </c>
      <c r="G6645" s="194">
        <v>10</v>
      </c>
      <c r="H6645" s="194" t="s">
        <v>10119</v>
      </c>
      <c r="I6645" s="194">
        <f t="shared" si="312"/>
        <v>0</v>
      </c>
      <c r="J6645" s="116" t="s">
        <v>10120</v>
      </c>
      <c r="K6645" s="116" t="s">
        <v>16965</v>
      </c>
      <c r="L6645" s="197">
        <v>45974</v>
      </c>
      <c r="M6645" s="116"/>
      <c r="N6645" s="197">
        <v>45974</v>
      </c>
      <c r="O6645" s="388">
        <f t="shared" si="313"/>
        <v>2251.58</v>
      </c>
      <c r="P6645" s="339">
        <f t="shared" si="314"/>
        <v>0</v>
      </c>
    </row>
    <row r="6646" spans="1:16" hidden="1" x14ac:dyDescent="0.25">
      <c r="A6646" s="116">
        <v>146959</v>
      </c>
      <c r="B6646" s="116">
        <v>17</v>
      </c>
      <c r="C6646" s="116">
        <v>1016100000</v>
      </c>
      <c r="D6646" s="116" t="s">
        <v>10650</v>
      </c>
      <c r="E6646" s="339">
        <v>29100</v>
      </c>
      <c r="F6646" s="194">
        <v>3</v>
      </c>
      <c r="G6646" s="194">
        <v>3</v>
      </c>
      <c r="H6646" s="194" t="s">
        <v>10119</v>
      </c>
      <c r="I6646" s="194">
        <f t="shared" si="312"/>
        <v>0</v>
      </c>
      <c r="J6646" s="116" t="s">
        <v>10120</v>
      </c>
      <c r="K6646" s="116" t="s">
        <v>16965</v>
      </c>
      <c r="L6646" s="197">
        <v>45974</v>
      </c>
      <c r="M6646" s="116"/>
      <c r="N6646" s="197">
        <v>45974</v>
      </c>
      <c r="O6646" s="388">
        <f t="shared" si="313"/>
        <v>9700</v>
      </c>
      <c r="P6646" s="339">
        <f t="shared" si="314"/>
        <v>0</v>
      </c>
    </row>
    <row r="6647" spans="1:16" hidden="1" x14ac:dyDescent="0.25">
      <c r="A6647" s="116">
        <v>146959</v>
      </c>
      <c r="B6647" s="116">
        <v>18</v>
      </c>
      <c r="C6647" s="116">
        <v>1010101070</v>
      </c>
      <c r="D6647" s="116" t="s">
        <v>8794</v>
      </c>
      <c r="E6647" s="339">
        <v>39044</v>
      </c>
      <c r="F6647" s="194">
        <v>1</v>
      </c>
      <c r="G6647" s="194">
        <v>1</v>
      </c>
      <c r="H6647" s="194" t="s">
        <v>10119</v>
      </c>
      <c r="I6647" s="194">
        <f t="shared" si="312"/>
        <v>0</v>
      </c>
      <c r="J6647" s="116" t="s">
        <v>10120</v>
      </c>
      <c r="K6647" s="116" t="s">
        <v>16965</v>
      </c>
      <c r="L6647" s="197">
        <v>45974</v>
      </c>
      <c r="M6647" s="116"/>
      <c r="N6647" s="197">
        <v>45974</v>
      </c>
      <c r="O6647" s="388">
        <f t="shared" si="313"/>
        <v>39044</v>
      </c>
      <c r="P6647" s="339">
        <f t="shared" si="314"/>
        <v>0</v>
      </c>
    </row>
    <row r="6648" spans="1:16" hidden="1" x14ac:dyDescent="0.25">
      <c r="A6648" s="116">
        <v>146959</v>
      </c>
      <c r="B6648" s="116">
        <v>19</v>
      </c>
      <c r="C6648" s="116">
        <v>1010101290</v>
      </c>
      <c r="D6648" s="116" t="s">
        <v>11129</v>
      </c>
      <c r="E6648" s="339">
        <v>411000</v>
      </c>
      <c r="F6648" s="194">
        <v>20</v>
      </c>
      <c r="G6648" s="194">
        <v>20</v>
      </c>
      <c r="H6648" s="194" t="s">
        <v>10119</v>
      </c>
      <c r="I6648" s="194">
        <f t="shared" si="312"/>
        <v>0</v>
      </c>
      <c r="J6648" s="116" t="s">
        <v>10120</v>
      </c>
      <c r="K6648" s="116" t="s">
        <v>16965</v>
      </c>
      <c r="L6648" s="197">
        <v>45974</v>
      </c>
      <c r="M6648" s="116"/>
      <c r="N6648" s="197">
        <v>45974</v>
      </c>
      <c r="O6648" s="388">
        <f t="shared" si="313"/>
        <v>20550</v>
      </c>
      <c r="P6648" s="339">
        <f t="shared" si="314"/>
        <v>0</v>
      </c>
    </row>
    <row r="6649" spans="1:16" hidden="1" x14ac:dyDescent="0.25">
      <c r="A6649" s="116">
        <v>146959</v>
      </c>
      <c r="B6649" s="116">
        <v>20</v>
      </c>
      <c r="C6649" s="116">
        <v>1022100110</v>
      </c>
      <c r="D6649" s="116" t="s">
        <v>10343</v>
      </c>
      <c r="E6649" s="339">
        <v>3849.38</v>
      </c>
      <c r="F6649" s="194">
        <v>2</v>
      </c>
      <c r="G6649" s="194">
        <v>2</v>
      </c>
      <c r="H6649" s="194" t="s">
        <v>10119</v>
      </c>
      <c r="I6649" s="194">
        <f t="shared" si="312"/>
        <v>0</v>
      </c>
      <c r="J6649" s="116" t="s">
        <v>10120</v>
      </c>
      <c r="K6649" s="116" t="s">
        <v>16965</v>
      </c>
      <c r="L6649" s="197">
        <v>45974</v>
      </c>
      <c r="M6649" s="116"/>
      <c r="N6649" s="197">
        <v>45974</v>
      </c>
      <c r="O6649" s="388">
        <f t="shared" si="313"/>
        <v>1924.69</v>
      </c>
      <c r="P6649" s="339">
        <f t="shared" si="314"/>
        <v>0</v>
      </c>
    </row>
    <row r="6650" spans="1:16" hidden="1" x14ac:dyDescent="0.25">
      <c r="A6650" s="116">
        <v>146959</v>
      </c>
      <c r="B6650" s="116">
        <v>21</v>
      </c>
      <c r="C6650" s="116">
        <v>1010105600</v>
      </c>
      <c r="D6650" s="116" t="s">
        <v>11133</v>
      </c>
      <c r="E6650" s="339">
        <v>225163.2</v>
      </c>
      <c r="F6650" s="194">
        <v>5</v>
      </c>
      <c r="G6650" s="194">
        <v>5</v>
      </c>
      <c r="H6650" s="194" t="s">
        <v>10119</v>
      </c>
      <c r="I6650" s="194">
        <f t="shared" si="312"/>
        <v>0</v>
      </c>
      <c r="J6650" s="116" t="s">
        <v>10120</v>
      </c>
      <c r="K6650" s="116" t="s">
        <v>16965</v>
      </c>
      <c r="L6650" s="197">
        <v>45974</v>
      </c>
      <c r="M6650" s="116"/>
      <c r="N6650" s="197">
        <v>45974</v>
      </c>
      <c r="O6650" s="388">
        <f t="shared" si="313"/>
        <v>45032.639999999999</v>
      </c>
      <c r="P6650" s="339">
        <f t="shared" si="314"/>
        <v>0</v>
      </c>
    </row>
    <row r="6651" spans="1:16" hidden="1" x14ac:dyDescent="0.25">
      <c r="A6651" s="116">
        <v>146959</v>
      </c>
      <c r="B6651" s="116">
        <v>22</v>
      </c>
      <c r="C6651" s="116">
        <v>1016101250</v>
      </c>
      <c r="D6651" s="116" t="s">
        <v>11152</v>
      </c>
      <c r="E6651" s="339">
        <v>3724.96</v>
      </c>
      <c r="F6651" s="194">
        <v>2</v>
      </c>
      <c r="G6651" s="194">
        <v>2</v>
      </c>
      <c r="H6651" s="194" t="s">
        <v>10119</v>
      </c>
      <c r="I6651" s="194">
        <f t="shared" si="312"/>
        <v>0</v>
      </c>
      <c r="J6651" s="116" t="s">
        <v>10120</v>
      </c>
      <c r="K6651" s="116" t="s">
        <v>16965</v>
      </c>
      <c r="L6651" s="197">
        <v>45974</v>
      </c>
      <c r="M6651" s="116"/>
      <c r="N6651" s="197">
        <v>45974</v>
      </c>
      <c r="O6651" s="388">
        <f t="shared" si="313"/>
        <v>1862.48</v>
      </c>
      <c r="P6651" s="339">
        <f t="shared" si="314"/>
        <v>0</v>
      </c>
    </row>
    <row r="6652" spans="1:16" hidden="1" x14ac:dyDescent="0.25">
      <c r="A6652" s="116">
        <v>146959</v>
      </c>
      <c r="B6652" s="116">
        <v>23</v>
      </c>
      <c r="C6652" s="116">
        <v>1016101220</v>
      </c>
      <c r="D6652" s="116" t="s">
        <v>11150</v>
      </c>
      <c r="E6652" s="339">
        <v>3314.46</v>
      </c>
      <c r="F6652" s="194">
        <v>2</v>
      </c>
      <c r="G6652" s="194">
        <v>2</v>
      </c>
      <c r="H6652" s="194" t="s">
        <v>10119</v>
      </c>
      <c r="I6652" s="194">
        <f t="shared" si="312"/>
        <v>0</v>
      </c>
      <c r="J6652" s="116" t="s">
        <v>10120</v>
      </c>
      <c r="K6652" s="116" t="s">
        <v>16965</v>
      </c>
      <c r="L6652" s="197">
        <v>45974</v>
      </c>
      <c r="M6652" s="116"/>
      <c r="N6652" s="197">
        <v>45974</v>
      </c>
      <c r="O6652" s="388">
        <f t="shared" si="313"/>
        <v>1657.23</v>
      </c>
      <c r="P6652" s="339">
        <f t="shared" si="314"/>
        <v>0</v>
      </c>
    </row>
    <row r="6653" spans="1:16" hidden="1" x14ac:dyDescent="0.25">
      <c r="A6653" s="116">
        <v>146959</v>
      </c>
      <c r="B6653" s="116">
        <v>24</v>
      </c>
      <c r="C6653" s="116">
        <v>1017100480</v>
      </c>
      <c r="D6653" s="116" t="s">
        <v>10686</v>
      </c>
      <c r="E6653" s="339">
        <v>31800</v>
      </c>
      <c r="F6653" s="194">
        <v>1</v>
      </c>
      <c r="G6653" s="194">
        <v>1</v>
      </c>
      <c r="H6653" s="194" t="s">
        <v>10119</v>
      </c>
      <c r="I6653" s="194">
        <f t="shared" si="312"/>
        <v>0</v>
      </c>
      <c r="J6653" s="116" t="s">
        <v>10120</v>
      </c>
      <c r="K6653" s="116" t="s">
        <v>16965</v>
      </c>
      <c r="L6653" s="197">
        <v>45974</v>
      </c>
      <c r="M6653" s="116"/>
      <c r="N6653" s="197">
        <v>45974</v>
      </c>
      <c r="O6653" s="388">
        <f t="shared" si="313"/>
        <v>31800</v>
      </c>
      <c r="P6653" s="339">
        <f t="shared" si="314"/>
        <v>0</v>
      </c>
    </row>
    <row r="6654" spans="1:16" hidden="1" x14ac:dyDescent="0.25">
      <c r="A6654" s="116">
        <v>146959</v>
      </c>
      <c r="B6654" s="116">
        <v>25</v>
      </c>
      <c r="C6654" s="116">
        <v>1016101010</v>
      </c>
      <c r="D6654" s="116" t="s">
        <v>10655</v>
      </c>
      <c r="E6654" s="339">
        <v>56366.25</v>
      </c>
      <c r="F6654" s="194">
        <v>3</v>
      </c>
      <c r="G6654" s="194">
        <v>3</v>
      </c>
      <c r="H6654" s="194" t="s">
        <v>10119</v>
      </c>
      <c r="I6654" s="194">
        <f t="shared" si="312"/>
        <v>0</v>
      </c>
      <c r="J6654" s="116" t="s">
        <v>10120</v>
      </c>
      <c r="K6654" s="116" t="s">
        <v>16965</v>
      </c>
      <c r="L6654" s="197">
        <v>45974</v>
      </c>
      <c r="M6654" s="116"/>
      <c r="N6654" s="197">
        <v>45974</v>
      </c>
      <c r="O6654" s="388">
        <f t="shared" si="313"/>
        <v>18788.75</v>
      </c>
      <c r="P6654" s="339">
        <f t="shared" si="314"/>
        <v>0</v>
      </c>
    </row>
    <row r="6655" spans="1:16" hidden="1" x14ac:dyDescent="0.25">
      <c r="A6655" s="116">
        <v>146959</v>
      </c>
      <c r="B6655" s="116">
        <v>26</v>
      </c>
      <c r="C6655" s="116">
        <v>1010101160</v>
      </c>
      <c r="D6655" s="116" t="s">
        <v>15001</v>
      </c>
      <c r="E6655" s="339">
        <v>167958</v>
      </c>
      <c r="F6655" s="194">
        <v>40</v>
      </c>
      <c r="G6655" s="194">
        <f>15+25</f>
        <v>40</v>
      </c>
      <c r="H6655" s="194" t="s">
        <v>10119</v>
      </c>
      <c r="I6655" s="194">
        <f t="shared" si="312"/>
        <v>0</v>
      </c>
      <c r="J6655" s="116" t="s">
        <v>10120</v>
      </c>
      <c r="K6655" s="116" t="s">
        <v>16965</v>
      </c>
      <c r="L6655" s="197">
        <v>45974</v>
      </c>
      <c r="M6655" s="116" t="s">
        <v>17127</v>
      </c>
      <c r="N6655" s="197">
        <v>46001</v>
      </c>
      <c r="O6655" s="388">
        <f t="shared" si="313"/>
        <v>4198.95</v>
      </c>
      <c r="P6655" s="339">
        <f t="shared" si="314"/>
        <v>0</v>
      </c>
    </row>
    <row r="6656" spans="1:16" hidden="1" x14ac:dyDescent="0.25">
      <c r="A6656" s="116">
        <v>146959</v>
      </c>
      <c r="B6656" s="116">
        <v>27</v>
      </c>
      <c r="C6656" s="116">
        <v>1010101190</v>
      </c>
      <c r="D6656" s="116" t="s">
        <v>15066</v>
      </c>
      <c r="E6656" s="339">
        <v>95000</v>
      </c>
      <c r="F6656" s="194">
        <v>10</v>
      </c>
      <c r="G6656" s="194">
        <v>10</v>
      </c>
      <c r="H6656" s="194" t="s">
        <v>10119</v>
      </c>
      <c r="I6656" s="194">
        <f t="shared" si="312"/>
        <v>0</v>
      </c>
      <c r="J6656" s="116" t="s">
        <v>10120</v>
      </c>
      <c r="K6656" s="116" t="s">
        <v>16965</v>
      </c>
      <c r="L6656" s="197">
        <v>45974</v>
      </c>
      <c r="M6656" s="116"/>
      <c r="N6656" s="197">
        <v>45980</v>
      </c>
      <c r="O6656" s="388">
        <f t="shared" si="313"/>
        <v>9500</v>
      </c>
      <c r="P6656" s="339">
        <f t="shared" si="314"/>
        <v>0</v>
      </c>
    </row>
    <row r="6657" spans="1:16" hidden="1" x14ac:dyDescent="0.25">
      <c r="A6657" s="116">
        <v>146959</v>
      </c>
      <c r="B6657" s="116">
        <v>28</v>
      </c>
      <c r="C6657" s="116">
        <v>1023100140</v>
      </c>
      <c r="D6657" s="116" t="s">
        <v>11171</v>
      </c>
      <c r="E6657" s="339">
        <v>183900</v>
      </c>
      <c r="F6657" s="194">
        <v>10</v>
      </c>
      <c r="G6657" s="194">
        <v>10</v>
      </c>
      <c r="H6657" s="194" t="s">
        <v>10119</v>
      </c>
      <c r="I6657" s="194">
        <f t="shared" si="312"/>
        <v>0</v>
      </c>
      <c r="J6657" s="116" t="s">
        <v>10120</v>
      </c>
      <c r="K6657" s="116" t="s">
        <v>16965</v>
      </c>
      <c r="L6657" s="197">
        <v>45974</v>
      </c>
      <c r="M6657" s="116"/>
      <c r="N6657" s="197">
        <v>45974</v>
      </c>
      <c r="O6657" s="388">
        <f t="shared" si="313"/>
        <v>18390</v>
      </c>
      <c r="P6657" s="339">
        <f t="shared" si="314"/>
        <v>0</v>
      </c>
    </row>
    <row r="6658" spans="1:16" hidden="1" x14ac:dyDescent="0.25">
      <c r="A6658" s="116">
        <v>146959</v>
      </c>
      <c r="B6658" s="116">
        <v>29</v>
      </c>
      <c r="C6658" s="116">
        <v>1023100340</v>
      </c>
      <c r="D6658" s="116" t="s">
        <v>10969</v>
      </c>
      <c r="E6658" s="339">
        <v>91950</v>
      </c>
      <c r="F6658" s="194">
        <v>5</v>
      </c>
      <c r="G6658" s="194">
        <v>5</v>
      </c>
      <c r="H6658" s="194" t="s">
        <v>10119</v>
      </c>
      <c r="I6658" s="194">
        <f t="shared" si="312"/>
        <v>0</v>
      </c>
      <c r="J6658" s="116" t="s">
        <v>10120</v>
      </c>
      <c r="K6658" s="116" t="s">
        <v>16965</v>
      </c>
      <c r="L6658" s="197">
        <v>45974</v>
      </c>
      <c r="M6658" s="116"/>
      <c r="N6658" s="197">
        <v>45974</v>
      </c>
      <c r="O6658" s="388">
        <f t="shared" si="313"/>
        <v>18390</v>
      </c>
      <c r="P6658" s="339">
        <f t="shared" si="314"/>
        <v>0</v>
      </c>
    </row>
    <row r="6659" spans="1:16" hidden="1" x14ac:dyDescent="0.25">
      <c r="A6659" s="116">
        <v>146993</v>
      </c>
      <c r="B6659" s="116">
        <v>3</v>
      </c>
      <c r="C6659" s="116">
        <v>1011100430</v>
      </c>
      <c r="D6659" s="116" t="s">
        <v>17451</v>
      </c>
      <c r="E6659" s="339">
        <v>107250</v>
      </c>
      <c r="F6659" s="194">
        <v>15</v>
      </c>
      <c r="G6659" s="194">
        <v>15</v>
      </c>
      <c r="H6659" s="194" t="s">
        <v>10119</v>
      </c>
      <c r="I6659" s="194">
        <f t="shared" si="312"/>
        <v>0</v>
      </c>
      <c r="J6659" s="116" t="s">
        <v>10389</v>
      </c>
      <c r="K6659" s="116" t="s">
        <v>10390</v>
      </c>
      <c r="L6659" s="197">
        <v>45973</v>
      </c>
      <c r="M6659" s="116"/>
      <c r="N6659" s="197">
        <v>45974</v>
      </c>
      <c r="O6659" s="388">
        <f t="shared" si="313"/>
        <v>7150</v>
      </c>
      <c r="P6659" s="339">
        <f t="shared" si="314"/>
        <v>0</v>
      </c>
    </row>
    <row r="6660" spans="1:16" hidden="1" x14ac:dyDescent="0.25">
      <c r="A6660" s="116">
        <v>146993</v>
      </c>
      <c r="B6660" s="116">
        <v>2</v>
      </c>
      <c r="C6660" s="116">
        <v>1022100230</v>
      </c>
      <c r="D6660" s="116" t="s">
        <v>16162</v>
      </c>
      <c r="E6660" s="339">
        <v>49500</v>
      </c>
      <c r="F6660" s="194">
        <v>30</v>
      </c>
      <c r="G6660" s="194">
        <v>30</v>
      </c>
      <c r="H6660" s="194" t="s">
        <v>10119</v>
      </c>
      <c r="I6660" s="194">
        <f t="shared" si="312"/>
        <v>0</v>
      </c>
      <c r="J6660" s="116" t="s">
        <v>10389</v>
      </c>
      <c r="K6660" s="116" t="s">
        <v>10390</v>
      </c>
      <c r="L6660" s="197">
        <v>45973</v>
      </c>
      <c r="M6660" s="116"/>
      <c r="N6660" s="197">
        <v>45978</v>
      </c>
      <c r="O6660" s="388">
        <f t="shared" si="313"/>
        <v>1650</v>
      </c>
      <c r="P6660" s="339">
        <f t="shared" si="314"/>
        <v>0</v>
      </c>
    </row>
    <row r="6661" spans="1:16" hidden="1" x14ac:dyDescent="0.25">
      <c r="A6661" s="116">
        <v>146993</v>
      </c>
      <c r="B6661" s="116">
        <v>1</v>
      </c>
      <c r="C6661" s="116">
        <v>1022102620</v>
      </c>
      <c r="D6661" s="116" t="s">
        <v>16164</v>
      </c>
      <c r="E6661" s="339">
        <v>19275.3</v>
      </c>
      <c r="F6661" s="194">
        <v>30</v>
      </c>
      <c r="G6661" s="194">
        <v>30</v>
      </c>
      <c r="H6661" s="194" t="s">
        <v>10119</v>
      </c>
      <c r="I6661" s="194">
        <f t="shared" si="312"/>
        <v>0</v>
      </c>
      <c r="J6661" s="116" t="s">
        <v>10389</v>
      </c>
      <c r="K6661" s="116" t="s">
        <v>10390</v>
      </c>
      <c r="L6661" s="197">
        <v>45973</v>
      </c>
      <c r="M6661" s="116"/>
      <c r="N6661" s="197">
        <v>45974</v>
      </c>
      <c r="O6661" s="388">
        <f t="shared" si="313"/>
        <v>642.51</v>
      </c>
      <c r="P6661" s="339">
        <f t="shared" si="314"/>
        <v>0</v>
      </c>
    </row>
    <row r="6662" spans="1:16" hidden="1" x14ac:dyDescent="0.25">
      <c r="A6662" s="116">
        <v>147014</v>
      </c>
      <c r="B6662" s="116">
        <v>1</v>
      </c>
      <c r="C6662" s="116">
        <v>1547103070</v>
      </c>
      <c r="D6662" s="116" t="s">
        <v>12314</v>
      </c>
      <c r="E6662" s="339">
        <v>1784496</v>
      </c>
      <c r="F6662" s="194">
        <v>1</v>
      </c>
      <c r="G6662" s="194">
        <v>1</v>
      </c>
      <c r="H6662" s="194" t="s">
        <v>10119</v>
      </c>
      <c r="I6662" s="194">
        <f t="shared" si="312"/>
        <v>0</v>
      </c>
      <c r="J6662" s="116" t="s">
        <v>10126</v>
      </c>
      <c r="K6662" s="116" t="s">
        <v>11657</v>
      </c>
      <c r="L6662" s="197">
        <v>45975</v>
      </c>
      <c r="M6662" s="116"/>
      <c r="N6662" s="197">
        <v>45978</v>
      </c>
      <c r="O6662" s="388">
        <f t="shared" si="313"/>
        <v>1784496</v>
      </c>
      <c r="P6662" s="339">
        <f t="shared" si="314"/>
        <v>0</v>
      </c>
    </row>
    <row r="6663" spans="1:16" hidden="1" x14ac:dyDescent="0.25">
      <c r="A6663" s="116">
        <v>147028</v>
      </c>
      <c r="B6663" s="116">
        <v>1</v>
      </c>
      <c r="C6663" s="116">
        <v>1010108320</v>
      </c>
      <c r="D6663" s="116" t="s">
        <v>17490</v>
      </c>
      <c r="E6663" s="339">
        <v>28500</v>
      </c>
      <c r="F6663" s="194">
        <v>1</v>
      </c>
      <c r="G6663" s="194">
        <v>1</v>
      </c>
      <c r="H6663" s="194" t="s">
        <v>10119</v>
      </c>
      <c r="I6663" s="194">
        <f t="shared" si="312"/>
        <v>0</v>
      </c>
      <c r="J6663" s="116" t="s">
        <v>10120</v>
      </c>
      <c r="K6663" s="116" t="s">
        <v>16965</v>
      </c>
      <c r="L6663" s="197">
        <v>45974</v>
      </c>
      <c r="M6663" s="116"/>
      <c r="N6663" s="197">
        <v>45974</v>
      </c>
      <c r="O6663" s="388">
        <f t="shared" si="313"/>
        <v>28500</v>
      </c>
      <c r="P6663" s="339">
        <f t="shared" si="314"/>
        <v>0</v>
      </c>
    </row>
    <row r="6664" spans="1:16" hidden="1" x14ac:dyDescent="0.25">
      <c r="A6664" s="116">
        <v>150292</v>
      </c>
      <c r="B6664" s="116">
        <v>10</v>
      </c>
      <c r="C6664" s="116">
        <v>1012100120</v>
      </c>
      <c r="D6664" s="116" t="s">
        <v>10492</v>
      </c>
      <c r="E6664" s="339">
        <v>280000</v>
      </c>
      <c r="F6664" s="194">
        <v>10</v>
      </c>
      <c r="G6664" s="194">
        <f>9+1</f>
        <v>10</v>
      </c>
      <c r="H6664" s="194" t="s">
        <v>10119</v>
      </c>
      <c r="I6664" s="194">
        <f t="shared" si="312"/>
        <v>0</v>
      </c>
      <c r="J6664" s="116" t="s">
        <v>10120</v>
      </c>
      <c r="K6664" s="116" t="s">
        <v>10121</v>
      </c>
      <c r="L6664" s="197">
        <v>46126</v>
      </c>
      <c r="M6664" s="116" t="s">
        <v>18475</v>
      </c>
      <c r="N6664" s="197">
        <v>46161</v>
      </c>
      <c r="O6664" s="388">
        <f t="shared" si="313"/>
        <v>28000</v>
      </c>
      <c r="P6664" s="339">
        <f t="shared" si="314"/>
        <v>0</v>
      </c>
    </row>
    <row r="6665" spans="1:16" hidden="1" x14ac:dyDescent="0.25">
      <c r="A6665" s="116">
        <v>147033</v>
      </c>
      <c r="B6665" s="116">
        <v>2</v>
      </c>
      <c r="C6665" s="116">
        <v>1012100020</v>
      </c>
      <c r="D6665" s="116" t="s">
        <v>10488</v>
      </c>
      <c r="E6665" s="339">
        <v>46699.92</v>
      </c>
      <c r="F6665" s="194">
        <v>2</v>
      </c>
      <c r="G6665" s="194">
        <v>2</v>
      </c>
      <c r="H6665" s="194" t="s">
        <v>10119</v>
      </c>
      <c r="I6665" s="194">
        <f t="shared" si="312"/>
        <v>0</v>
      </c>
      <c r="J6665" s="116" t="s">
        <v>10120</v>
      </c>
      <c r="K6665" s="116" t="s">
        <v>16965</v>
      </c>
      <c r="L6665" s="197">
        <v>45974</v>
      </c>
      <c r="M6665" s="116"/>
      <c r="N6665" s="197">
        <v>45974</v>
      </c>
      <c r="O6665" s="388">
        <f t="shared" si="313"/>
        <v>23349.96</v>
      </c>
      <c r="P6665" s="339">
        <f t="shared" si="314"/>
        <v>0</v>
      </c>
    </row>
    <row r="6666" spans="1:16" hidden="1" x14ac:dyDescent="0.25">
      <c r="A6666" s="116">
        <v>147045</v>
      </c>
      <c r="B6666" s="116">
        <v>15</v>
      </c>
      <c r="C6666" s="116">
        <v>1112100610</v>
      </c>
      <c r="D6666" s="116" t="s">
        <v>11174</v>
      </c>
      <c r="E6666" s="339">
        <v>1746.18</v>
      </c>
      <c r="F6666" s="194">
        <v>18</v>
      </c>
      <c r="G6666" s="194">
        <v>18</v>
      </c>
      <c r="H6666" s="194" t="s">
        <v>10119</v>
      </c>
      <c r="I6666" s="194">
        <f t="shared" si="312"/>
        <v>0</v>
      </c>
      <c r="J6666" s="116" t="s">
        <v>10120</v>
      </c>
      <c r="K6666" s="116" t="s">
        <v>16967</v>
      </c>
      <c r="L6666" s="197">
        <v>45975</v>
      </c>
      <c r="M6666" s="116" t="s">
        <v>16971</v>
      </c>
      <c r="N6666" s="197">
        <v>45989</v>
      </c>
      <c r="O6666" s="388">
        <f t="shared" si="313"/>
        <v>97.01</v>
      </c>
      <c r="P6666" s="339">
        <f t="shared" si="314"/>
        <v>0</v>
      </c>
    </row>
    <row r="6667" spans="1:16" hidden="1" x14ac:dyDescent="0.25">
      <c r="A6667" s="116">
        <v>147045</v>
      </c>
      <c r="B6667" s="116">
        <v>18</v>
      </c>
      <c r="C6667" s="116">
        <v>1010101070</v>
      </c>
      <c r="D6667" s="116" t="s">
        <v>8794</v>
      </c>
      <c r="E6667" s="339">
        <v>78088</v>
      </c>
      <c r="F6667" s="194">
        <v>2</v>
      </c>
      <c r="G6667" s="194">
        <v>2</v>
      </c>
      <c r="H6667" s="194" t="s">
        <v>10119</v>
      </c>
      <c r="I6667" s="194">
        <f t="shared" si="312"/>
        <v>0</v>
      </c>
      <c r="J6667" s="116" t="s">
        <v>10120</v>
      </c>
      <c r="K6667" s="116" t="s">
        <v>16967</v>
      </c>
      <c r="L6667" s="197">
        <v>45975</v>
      </c>
      <c r="M6667" s="116"/>
      <c r="N6667" s="197">
        <v>45989</v>
      </c>
      <c r="O6667" s="388">
        <f t="shared" si="313"/>
        <v>39044</v>
      </c>
      <c r="P6667" s="339">
        <f t="shared" si="314"/>
        <v>0</v>
      </c>
    </row>
    <row r="6668" spans="1:16" hidden="1" x14ac:dyDescent="0.25">
      <c r="A6668" s="116">
        <v>147045</v>
      </c>
      <c r="B6668" s="116">
        <v>17</v>
      </c>
      <c r="C6668" s="116">
        <v>1012100150</v>
      </c>
      <c r="D6668" s="116" t="s">
        <v>7762</v>
      </c>
      <c r="E6668" s="339">
        <v>7500</v>
      </c>
      <c r="F6668" s="194">
        <v>1</v>
      </c>
      <c r="G6668" s="194">
        <v>1</v>
      </c>
      <c r="H6668" s="194" t="s">
        <v>10119</v>
      </c>
      <c r="I6668" s="194">
        <f t="shared" si="312"/>
        <v>0</v>
      </c>
      <c r="J6668" s="116" t="s">
        <v>10120</v>
      </c>
      <c r="K6668" s="116" t="s">
        <v>16967</v>
      </c>
      <c r="L6668" s="197">
        <v>45975</v>
      </c>
      <c r="M6668" s="116"/>
      <c r="N6668" s="197">
        <v>45978</v>
      </c>
      <c r="O6668" s="388">
        <f t="shared" si="313"/>
        <v>7500</v>
      </c>
      <c r="P6668" s="339">
        <f t="shared" si="314"/>
        <v>0</v>
      </c>
    </row>
    <row r="6669" spans="1:16" hidden="1" x14ac:dyDescent="0.25">
      <c r="A6669" s="116">
        <v>147045</v>
      </c>
      <c r="B6669" s="116">
        <v>12</v>
      </c>
      <c r="C6669" s="116">
        <v>1016100000</v>
      </c>
      <c r="D6669" s="116" t="s">
        <v>10650</v>
      </c>
      <c r="E6669" s="339">
        <v>29100</v>
      </c>
      <c r="F6669" s="194">
        <v>3</v>
      </c>
      <c r="G6669" s="194">
        <v>3</v>
      </c>
      <c r="H6669" s="194" t="s">
        <v>10119</v>
      </c>
      <c r="I6669" s="194">
        <f t="shared" si="312"/>
        <v>0</v>
      </c>
      <c r="J6669" s="116" t="s">
        <v>10120</v>
      </c>
      <c r="K6669" s="116" t="s">
        <v>16967</v>
      </c>
      <c r="L6669" s="197">
        <v>45975</v>
      </c>
      <c r="M6669" s="116"/>
      <c r="N6669" s="197">
        <v>45978</v>
      </c>
      <c r="O6669" s="388">
        <f t="shared" si="313"/>
        <v>9700</v>
      </c>
      <c r="P6669" s="339">
        <f t="shared" si="314"/>
        <v>0</v>
      </c>
    </row>
    <row r="6670" spans="1:16" hidden="1" x14ac:dyDescent="0.25">
      <c r="A6670" s="116">
        <v>147045</v>
      </c>
      <c r="B6670" s="116">
        <v>4</v>
      </c>
      <c r="C6670" s="116">
        <v>1016100390</v>
      </c>
      <c r="D6670" s="116" t="s">
        <v>17618</v>
      </c>
      <c r="E6670" s="339">
        <v>2252.2199999999998</v>
      </c>
      <c r="F6670" s="194">
        <v>2</v>
      </c>
      <c r="G6670" s="194">
        <v>2</v>
      </c>
      <c r="H6670" s="194" t="s">
        <v>10119</v>
      </c>
      <c r="I6670" s="194">
        <f t="shared" si="312"/>
        <v>0</v>
      </c>
      <c r="J6670" s="116" t="s">
        <v>10120</v>
      </c>
      <c r="K6670" s="116" t="s">
        <v>16967</v>
      </c>
      <c r="L6670" s="197">
        <v>45975</v>
      </c>
      <c r="M6670" s="116"/>
      <c r="N6670" s="197">
        <v>45978</v>
      </c>
      <c r="O6670" s="388">
        <f t="shared" si="313"/>
        <v>1126.1099999999999</v>
      </c>
      <c r="P6670" s="339">
        <f t="shared" si="314"/>
        <v>0</v>
      </c>
    </row>
    <row r="6671" spans="1:16" hidden="1" x14ac:dyDescent="0.25">
      <c r="A6671" s="116">
        <v>147045</v>
      </c>
      <c r="B6671" s="116">
        <v>3</v>
      </c>
      <c r="C6671" s="116">
        <v>1016100430</v>
      </c>
      <c r="D6671" s="116" t="s">
        <v>10368</v>
      </c>
      <c r="E6671" s="339">
        <v>4294.28</v>
      </c>
      <c r="F6671" s="194">
        <v>2</v>
      </c>
      <c r="G6671" s="194">
        <v>2</v>
      </c>
      <c r="H6671" s="194" t="s">
        <v>10119</v>
      </c>
      <c r="I6671" s="194">
        <f t="shared" si="312"/>
        <v>0</v>
      </c>
      <c r="J6671" s="116" t="s">
        <v>10120</v>
      </c>
      <c r="K6671" s="116" t="s">
        <v>16967</v>
      </c>
      <c r="L6671" s="197">
        <v>45975</v>
      </c>
      <c r="M6671" s="116"/>
      <c r="N6671" s="197">
        <v>45978</v>
      </c>
      <c r="O6671" s="388">
        <f t="shared" si="313"/>
        <v>2147.14</v>
      </c>
      <c r="P6671" s="339">
        <f t="shared" si="314"/>
        <v>0</v>
      </c>
    </row>
    <row r="6672" spans="1:16" hidden="1" x14ac:dyDescent="0.25">
      <c r="A6672" s="116">
        <v>147045</v>
      </c>
      <c r="B6672" s="116">
        <v>11</v>
      </c>
      <c r="C6672" s="116">
        <v>1016101010</v>
      </c>
      <c r="D6672" s="116" t="s">
        <v>10655</v>
      </c>
      <c r="E6672" s="339">
        <v>37577.519999999997</v>
      </c>
      <c r="F6672" s="194">
        <v>2</v>
      </c>
      <c r="G6672" s="194">
        <v>2</v>
      </c>
      <c r="H6672" s="194" t="s">
        <v>10119</v>
      </c>
      <c r="I6672" s="194">
        <f t="shared" si="312"/>
        <v>0</v>
      </c>
      <c r="J6672" s="116" t="s">
        <v>10120</v>
      </c>
      <c r="K6672" s="116" t="s">
        <v>16967</v>
      </c>
      <c r="L6672" s="197">
        <v>45975</v>
      </c>
      <c r="M6672" s="116"/>
      <c r="N6672" s="197">
        <v>45978</v>
      </c>
      <c r="O6672" s="388">
        <f t="shared" si="313"/>
        <v>18788.759999999998</v>
      </c>
      <c r="P6672" s="339">
        <f t="shared" si="314"/>
        <v>0</v>
      </c>
    </row>
    <row r="6673" spans="1:16" hidden="1" x14ac:dyDescent="0.25">
      <c r="A6673" s="116">
        <v>147045</v>
      </c>
      <c r="B6673" s="116">
        <v>13</v>
      </c>
      <c r="C6673" s="116">
        <v>1017102120</v>
      </c>
      <c r="D6673" s="116" t="s">
        <v>10656</v>
      </c>
      <c r="E6673" s="339">
        <v>162000</v>
      </c>
      <c r="F6673" s="194">
        <v>1</v>
      </c>
      <c r="G6673" s="194">
        <v>1</v>
      </c>
      <c r="H6673" s="194" t="s">
        <v>10119</v>
      </c>
      <c r="I6673" s="194">
        <f t="shared" si="312"/>
        <v>0</v>
      </c>
      <c r="J6673" s="116" t="s">
        <v>10120</v>
      </c>
      <c r="K6673" s="116" t="s">
        <v>16967</v>
      </c>
      <c r="L6673" s="197">
        <v>45975</v>
      </c>
      <c r="M6673" s="116"/>
      <c r="N6673" s="197">
        <v>45978</v>
      </c>
      <c r="O6673" s="388">
        <f t="shared" si="313"/>
        <v>162000</v>
      </c>
      <c r="P6673" s="339">
        <f t="shared" si="314"/>
        <v>0</v>
      </c>
    </row>
    <row r="6674" spans="1:16" hidden="1" x14ac:dyDescent="0.25">
      <c r="A6674" s="116">
        <v>147045</v>
      </c>
      <c r="B6674" s="116">
        <v>9</v>
      </c>
      <c r="C6674" s="116">
        <v>1112100430</v>
      </c>
      <c r="D6674" s="116" t="s">
        <v>7760</v>
      </c>
      <c r="E6674" s="339">
        <v>111697.02</v>
      </c>
      <c r="F6674" s="194">
        <v>18</v>
      </c>
      <c r="G6674" s="194">
        <v>18</v>
      </c>
      <c r="H6674" s="194" t="s">
        <v>10119</v>
      </c>
      <c r="I6674" s="194">
        <f t="shared" si="312"/>
        <v>0</v>
      </c>
      <c r="J6674" s="116" t="s">
        <v>10120</v>
      </c>
      <c r="K6674" s="116" t="s">
        <v>16967</v>
      </c>
      <c r="L6674" s="197">
        <v>45975</v>
      </c>
      <c r="M6674" s="116" t="s">
        <v>16971</v>
      </c>
      <c r="N6674" s="197">
        <v>45979</v>
      </c>
      <c r="O6674" s="388">
        <f t="shared" si="313"/>
        <v>6205.39</v>
      </c>
      <c r="P6674" s="339">
        <f t="shared" si="314"/>
        <v>0</v>
      </c>
    </row>
    <row r="6675" spans="1:16" hidden="1" x14ac:dyDescent="0.25">
      <c r="A6675" s="116">
        <v>147045</v>
      </c>
      <c r="B6675" s="116">
        <v>14</v>
      </c>
      <c r="C6675" s="116">
        <v>1112100710</v>
      </c>
      <c r="D6675" s="116" t="s">
        <v>17528</v>
      </c>
      <c r="E6675" s="339">
        <v>55879.92</v>
      </c>
      <c r="F6675" s="194">
        <v>36</v>
      </c>
      <c r="G6675" s="194">
        <v>36</v>
      </c>
      <c r="H6675" s="194" t="s">
        <v>10119</v>
      </c>
      <c r="I6675" s="194">
        <f t="shared" si="312"/>
        <v>0</v>
      </c>
      <c r="J6675" s="116" t="s">
        <v>10120</v>
      </c>
      <c r="K6675" s="116" t="s">
        <v>16967</v>
      </c>
      <c r="L6675" s="197">
        <v>45975</v>
      </c>
      <c r="M6675" s="116"/>
      <c r="N6675" s="197">
        <v>45978</v>
      </c>
      <c r="O6675" s="388">
        <f t="shared" si="313"/>
        <v>1552.22</v>
      </c>
      <c r="P6675" s="339">
        <f t="shared" si="314"/>
        <v>0</v>
      </c>
    </row>
    <row r="6676" spans="1:16" hidden="1" x14ac:dyDescent="0.25">
      <c r="A6676" s="116">
        <v>147045</v>
      </c>
      <c r="B6676" s="116">
        <v>16</v>
      </c>
      <c r="C6676" s="116">
        <v>1112102270</v>
      </c>
      <c r="D6676" s="116" t="s">
        <v>11178</v>
      </c>
      <c r="E6676" s="339">
        <v>17334</v>
      </c>
      <c r="F6676" s="194">
        <v>18</v>
      </c>
      <c r="G6676" s="194">
        <v>18</v>
      </c>
      <c r="H6676" s="194" t="s">
        <v>10119</v>
      </c>
      <c r="I6676" s="194">
        <f t="shared" si="312"/>
        <v>0</v>
      </c>
      <c r="J6676" s="116" t="s">
        <v>10120</v>
      </c>
      <c r="K6676" s="116" t="s">
        <v>16967</v>
      </c>
      <c r="L6676" s="197">
        <v>45975</v>
      </c>
      <c r="M6676" s="116" t="s">
        <v>18134</v>
      </c>
      <c r="N6676" s="197">
        <v>46120</v>
      </c>
      <c r="O6676" s="388">
        <f t="shared" si="313"/>
        <v>963</v>
      </c>
      <c r="P6676" s="339">
        <f t="shared" si="314"/>
        <v>0</v>
      </c>
    </row>
    <row r="6677" spans="1:16" hidden="1" x14ac:dyDescent="0.25">
      <c r="A6677" s="116">
        <v>147045</v>
      </c>
      <c r="B6677" s="116">
        <v>1</v>
      </c>
      <c r="C6677" s="116">
        <v>1316103580</v>
      </c>
      <c r="D6677" s="116" t="s">
        <v>17529</v>
      </c>
      <c r="E6677" s="339">
        <v>267311.23</v>
      </c>
      <c r="F6677" s="194">
        <v>17</v>
      </c>
      <c r="G6677" s="194">
        <v>17</v>
      </c>
      <c r="H6677" s="194" t="s">
        <v>10119</v>
      </c>
      <c r="I6677" s="194">
        <f t="shared" si="312"/>
        <v>0</v>
      </c>
      <c r="J6677" s="116" t="s">
        <v>10120</v>
      </c>
      <c r="K6677" s="116" t="s">
        <v>16967</v>
      </c>
      <c r="L6677" s="197">
        <v>45975</v>
      </c>
      <c r="M6677" s="116"/>
      <c r="N6677" s="197">
        <v>45978</v>
      </c>
      <c r="O6677" s="388">
        <f t="shared" si="313"/>
        <v>15724.189999999999</v>
      </c>
      <c r="P6677" s="339">
        <f t="shared" si="314"/>
        <v>0</v>
      </c>
    </row>
    <row r="6678" spans="1:16" hidden="1" x14ac:dyDescent="0.25">
      <c r="A6678" s="116">
        <v>147045</v>
      </c>
      <c r="B6678" s="116">
        <v>2</v>
      </c>
      <c r="C6678" s="116">
        <v>1316103600</v>
      </c>
      <c r="D6678" s="116" t="s">
        <v>17493</v>
      </c>
      <c r="E6678" s="339">
        <v>307887.5</v>
      </c>
      <c r="F6678" s="194">
        <v>10</v>
      </c>
      <c r="G6678" s="194">
        <v>10</v>
      </c>
      <c r="H6678" s="194" t="s">
        <v>10119</v>
      </c>
      <c r="I6678" s="194">
        <f t="shared" si="312"/>
        <v>0</v>
      </c>
      <c r="J6678" s="116" t="s">
        <v>10120</v>
      </c>
      <c r="K6678" s="116" t="s">
        <v>16967</v>
      </c>
      <c r="L6678" s="197">
        <v>45975</v>
      </c>
      <c r="M6678" s="116"/>
      <c r="N6678" s="197">
        <v>45978</v>
      </c>
      <c r="O6678" s="388">
        <f t="shared" si="313"/>
        <v>30788.75</v>
      </c>
      <c r="P6678" s="339">
        <f t="shared" si="314"/>
        <v>0</v>
      </c>
    </row>
    <row r="6679" spans="1:16" hidden="1" x14ac:dyDescent="0.25">
      <c r="A6679" s="116">
        <v>147045</v>
      </c>
      <c r="B6679" s="116">
        <v>5</v>
      </c>
      <c r="C6679" s="116">
        <v>1511102130</v>
      </c>
      <c r="D6679" s="116" t="s">
        <v>10484</v>
      </c>
      <c r="E6679" s="339">
        <v>36632.519999999997</v>
      </c>
      <c r="F6679" s="194">
        <v>36</v>
      </c>
      <c r="G6679" s="194">
        <v>36</v>
      </c>
      <c r="H6679" s="194" t="s">
        <v>10119</v>
      </c>
      <c r="I6679" s="194">
        <f t="shared" si="312"/>
        <v>0</v>
      </c>
      <c r="J6679" s="116" t="s">
        <v>10120</v>
      </c>
      <c r="K6679" s="116" t="s">
        <v>16967</v>
      </c>
      <c r="L6679" s="197">
        <v>45975</v>
      </c>
      <c r="M6679" s="116"/>
      <c r="N6679" s="197">
        <v>45978</v>
      </c>
      <c r="O6679" s="388">
        <f t="shared" si="313"/>
        <v>1017.5699999999999</v>
      </c>
      <c r="P6679" s="339">
        <f t="shared" si="314"/>
        <v>0</v>
      </c>
    </row>
    <row r="6680" spans="1:16" hidden="1" x14ac:dyDescent="0.25">
      <c r="A6680" s="116">
        <v>147045</v>
      </c>
      <c r="B6680" s="116">
        <v>6</v>
      </c>
      <c r="C6680" s="116">
        <v>1521100650</v>
      </c>
      <c r="D6680" s="116" t="s">
        <v>17537</v>
      </c>
      <c r="E6680" s="339">
        <v>4321.08</v>
      </c>
      <c r="F6680" s="194">
        <v>36</v>
      </c>
      <c r="G6680" s="194">
        <v>36</v>
      </c>
      <c r="H6680" s="194" t="s">
        <v>10119</v>
      </c>
      <c r="I6680" s="194">
        <f t="shared" si="312"/>
        <v>0</v>
      </c>
      <c r="J6680" s="116" t="s">
        <v>10120</v>
      </c>
      <c r="K6680" s="116" t="s">
        <v>16967</v>
      </c>
      <c r="L6680" s="197">
        <v>45975</v>
      </c>
      <c r="M6680" s="116"/>
      <c r="N6680" s="197">
        <v>45978</v>
      </c>
      <c r="O6680" s="388">
        <f t="shared" si="313"/>
        <v>120.03</v>
      </c>
      <c r="P6680" s="339">
        <f t="shared" si="314"/>
        <v>0</v>
      </c>
    </row>
    <row r="6681" spans="1:16" hidden="1" x14ac:dyDescent="0.25">
      <c r="A6681" s="116">
        <v>147045</v>
      </c>
      <c r="B6681" s="116">
        <v>8</v>
      </c>
      <c r="C6681" s="116">
        <v>1546101840</v>
      </c>
      <c r="D6681" s="116" t="s">
        <v>10957</v>
      </c>
      <c r="E6681" s="339">
        <v>87199.92</v>
      </c>
      <c r="F6681" s="194">
        <v>8</v>
      </c>
      <c r="G6681" s="194">
        <v>8</v>
      </c>
      <c r="H6681" s="194" t="s">
        <v>10119</v>
      </c>
      <c r="I6681" s="194">
        <f t="shared" si="312"/>
        <v>0</v>
      </c>
      <c r="J6681" s="116" t="s">
        <v>10120</v>
      </c>
      <c r="K6681" s="116" t="s">
        <v>16967</v>
      </c>
      <c r="L6681" s="197">
        <v>45975</v>
      </c>
      <c r="M6681" s="116"/>
      <c r="N6681" s="197">
        <v>45978</v>
      </c>
      <c r="O6681" s="388">
        <f t="shared" si="313"/>
        <v>10899.99</v>
      </c>
      <c r="P6681" s="339">
        <f t="shared" si="314"/>
        <v>0</v>
      </c>
    </row>
    <row r="6682" spans="1:16" hidden="1" x14ac:dyDescent="0.25">
      <c r="A6682" s="116">
        <v>147045</v>
      </c>
      <c r="B6682" s="116">
        <v>10</v>
      </c>
      <c r="C6682" s="116">
        <v>1546101870</v>
      </c>
      <c r="D6682" s="116" t="s">
        <v>16201</v>
      </c>
      <c r="E6682" s="339">
        <v>6171.3</v>
      </c>
      <c r="F6682" s="194">
        <v>10</v>
      </c>
      <c r="G6682" s="194">
        <v>10</v>
      </c>
      <c r="H6682" s="194" t="s">
        <v>10119</v>
      </c>
      <c r="I6682" s="194">
        <f t="shared" si="312"/>
        <v>0</v>
      </c>
      <c r="J6682" s="116" t="s">
        <v>10120</v>
      </c>
      <c r="K6682" s="116" t="s">
        <v>16967</v>
      </c>
      <c r="L6682" s="197">
        <v>45975</v>
      </c>
      <c r="M6682" s="116"/>
      <c r="N6682" s="197">
        <v>45978</v>
      </c>
      <c r="O6682" s="388">
        <f t="shared" si="313"/>
        <v>617.13</v>
      </c>
      <c r="P6682" s="339">
        <f t="shared" si="314"/>
        <v>0</v>
      </c>
    </row>
    <row r="6683" spans="1:16" hidden="1" x14ac:dyDescent="0.25">
      <c r="A6683" s="116">
        <v>147045</v>
      </c>
      <c r="B6683" s="116">
        <v>7</v>
      </c>
      <c r="C6683" s="116">
        <v>1810105190</v>
      </c>
      <c r="D6683" s="116" t="s">
        <v>10568</v>
      </c>
      <c r="E6683" s="339">
        <v>75759.839999999997</v>
      </c>
      <c r="F6683" s="194">
        <v>72</v>
      </c>
      <c r="G6683" s="194">
        <v>72</v>
      </c>
      <c r="H6683" s="194" t="s">
        <v>10119</v>
      </c>
      <c r="I6683" s="194">
        <f t="shared" si="312"/>
        <v>0</v>
      </c>
      <c r="J6683" s="116" t="s">
        <v>10120</v>
      </c>
      <c r="K6683" s="116" t="s">
        <v>16967</v>
      </c>
      <c r="L6683" s="197">
        <v>45975</v>
      </c>
      <c r="M6683" s="116"/>
      <c r="N6683" s="197">
        <v>45978</v>
      </c>
      <c r="O6683" s="388">
        <f t="shared" si="313"/>
        <v>1052.22</v>
      </c>
      <c r="P6683" s="339">
        <f t="shared" si="314"/>
        <v>0</v>
      </c>
    </row>
    <row r="6684" spans="1:16" hidden="1" x14ac:dyDescent="0.25">
      <c r="A6684" s="116">
        <v>147055</v>
      </c>
      <c r="B6684" s="116">
        <v>19</v>
      </c>
      <c r="C6684" s="116">
        <v>1010101140</v>
      </c>
      <c r="D6684" s="116" t="s">
        <v>17557</v>
      </c>
      <c r="E6684" s="339">
        <v>56000</v>
      </c>
      <c r="F6684" s="194">
        <v>10</v>
      </c>
      <c r="G6684" s="194">
        <v>10</v>
      </c>
      <c r="H6684" s="194" t="s">
        <v>10119</v>
      </c>
      <c r="I6684" s="194">
        <f t="shared" si="312"/>
        <v>0</v>
      </c>
      <c r="J6684" s="116" t="s">
        <v>10120</v>
      </c>
      <c r="K6684" s="116" t="s">
        <v>16968</v>
      </c>
      <c r="L6684" s="197">
        <v>45978</v>
      </c>
      <c r="M6684" s="116"/>
      <c r="N6684" s="197">
        <v>45979</v>
      </c>
      <c r="O6684" s="388">
        <f t="shared" si="313"/>
        <v>5600</v>
      </c>
      <c r="P6684" s="339">
        <f t="shared" si="314"/>
        <v>0</v>
      </c>
    </row>
    <row r="6685" spans="1:16" hidden="1" x14ac:dyDescent="0.25">
      <c r="A6685" s="116">
        <v>147055</v>
      </c>
      <c r="B6685" s="116">
        <v>18</v>
      </c>
      <c r="C6685" s="116">
        <v>1010101150</v>
      </c>
      <c r="D6685" s="116" t="s">
        <v>11127</v>
      </c>
      <c r="E6685" s="339">
        <v>237500</v>
      </c>
      <c r="F6685" s="194">
        <v>25</v>
      </c>
      <c r="G6685" s="194">
        <f>5+20</f>
        <v>25</v>
      </c>
      <c r="H6685" s="194" t="s">
        <v>10119</v>
      </c>
      <c r="I6685" s="194">
        <f t="shared" si="312"/>
        <v>0</v>
      </c>
      <c r="J6685" s="116" t="s">
        <v>10120</v>
      </c>
      <c r="K6685" s="116" t="s">
        <v>16968</v>
      </c>
      <c r="L6685" s="197">
        <v>45978</v>
      </c>
      <c r="M6685" s="116" t="s">
        <v>16990</v>
      </c>
      <c r="N6685" s="197">
        <v>45980</v>
      </c>
      <c r="O6685" s="388">
        <f t="shared" si="313"/>
        <v>9500</v>
      </c>
      <c r="P6685" s="339">
        <f t="shared" si="314"/>
        <v>0</v>
      </c>
    </row>
    <row r="6686" spans="1:16" hidden="1" x14ac:dyDescent="0.25">
      <c r="A6686" s="116">
        <v>147055</v>
      </c>
      <c r="B6686" s="116">
        <v>22</v>
      </c>
      <c r="C6686" s="116">
        <v>1010101150</v>
      </c>
      <c r="D6686" s="116" t="s">
        <v>11127</v>
      </c>
      <c r="E6686" s="339">
        <v>95000</v>
      </c>
      <c r="F6686" s="194">
        <v>10</v>
      </c>
      <c r="G6686" s="194">
        <v>10</v>
      </c>
      <c r="H6686" s="194" t="s">
        <v>10119</v>
      </c>
      <c r="I6686" s="194">
        <f t="shared" si="312"/>
        <v>0</v>
      </c>
      <c r="J6686" s="116" t="s">
        <v>10120</v>
      </c>
      <c r="K6686" s="116" t="s">
        <v>16968</v>
      </c>
      <c r="L6686" s="197">
        <v>45978</v>
      </c>
      <c r="M6686" s="116" t="s">
        <v>15796</v>
      </c>
      <c r="N6686" s="197">
        <v>45980</v>
      </c>
      <c r="O6686" s="388">
        <f t="shared" si="313"/>
        <v>9500</v>
      </c>
      <c r="P6686" s="339">
        <f t="shared" si="314"/>
        <v>0</v>
      </c>
    </row>
    <row r="6687" spans="1:16" hidden="1" x14ac:dyDescent="0.25">
      <c r="A6687" s="116">
        <v>147055</v>
      </c>
      <c r="B6687" s="116">
        <v>17</v>
      </c>
      <c r="C6687" s="116">
        <v>1010101250</v>
      </c>
      <c r="D6687" s="116" t="s">
        <v>17477</v>
      </c>
      <c r="E6687" s="339">
        <v>18000</v>
      </c>
      <c r="F6687" s="194">
        <v>50</v>
      </c>
      <c r="G6687" s="194">
        <v>50</v>
      </c>
      <c r="H6687" s="194" t="s">
        <v>10119</v>
      </c>
      <c r="I6687" s="194">
        <f t="shared" si="312"/>
        <v>0</v>
      </c>
      <c r="J6687" s="116" t="s">
        <v>10120</v>
      </c>
      <c r="K6687" s="116" t="s">
        <v>16968</v>
      </c>
      <c r="L6687" s="197">
        <v>45978</v>
      </c>
      <c r="M6687" s="116"/>
      <c r="N6687" s="197">
        <v>45979</v>
      </c>
      <c r="O6687" s="388">
        <f t="shared" si="313"/>
        <v>360</v>
      </c>
      <c r="P6687" s="339">
        <f t="shared" si="314"/>
        <v>0</v>
      </c>
    </row>
    <row r="6688" spans="1:16" hidden="1" x14ac:dyDescent="0.25">
      <c r="A6688" s="116">
        <v>147055</v>
      </c>
      <c r="B6688" s="116">
        <v>1</v>
      </c>
      <c r="C6688" s="116">
        <v>1011100040</v>
      </c>
      <c r="D6688" s="116" t="s">
        <v>10481</v>
      </c>
      <c r="E6688" s="339">
        <v>29000</v>
      </c>
      <c r="F6688" s="194">
        <v>20</v>
      </c>
      <c r="G6688" s="194">
        <v>20</v>
      </c>
      <c r="H6688" s="194" t="s">
        <v>10119</v>
      </c>
      <c r="I6688" s="194">
        <f t="shared" si="312"/>
        <v>0</v>
      </c>
      <c r="J6688" s="116" t="s">
        <v>10120</v>
      </c>
      <c r="K6688" s="116" t="s">
        <v>16968</v>
      </c>
      <c r="L6688" s="197">
        <v>45978</v>
      </c>
      <c r="M6688" s="116"/>
      <c r="N6688" s="197">
        <v>45979</v>
      </c>
      <c r="O6688" s="388">
        <f t="shared" si="313"/>
        <v>1450</v>
      </c>
      <c r="P6688" s="339">
        <f t="shared" si="314"/>
        <v>0</v>
      </c>
    </row>
    <row r="6689" spans="1:16" hidden="1" x14ac:dyDescent="0.25">
      <c r="A6689" s="116">
        <v>147055</v>
      </c>
      <c r="B6689" s="116">
        <v>15</v>
      </c>
      <c r="C6689" s="116">
        <v>1012100020</v>
      </c>
      <c r="D6689" s="116" t="s">
        <v>10488</v>
      </c>
      <c r="E6689" s="339">
        <v>46699.9</v>
      </c>
      <c r="F6689" s="194">
        <v>2</v>
      </c>
      <c r="G6689" s="194">
        <v>2</v>
      </c>
      <c r="H6689" s="194" t="s">
        <v>10119</v>
      </c>
      <c r="I6689" s="194">
        <f t="shared" si="312"/>
        <v>0</v>
      </c>
      <c r="J6689" s="116" t="s">
        <v>10120</v>
      </c>
      <c r="K6689" s="116" t="s">
        <v>16968</v>
      </c>
      <c r="L6689" s="197">
        <v>45978</v>
      </c>
      <c r="M6689" s="116"/>
      <c r="N6689" s="197">
        <v>45979</v>
      </c>
      <c r="O6689" s="388">
        <f t="shared" si="313"/>
        <v>23349.95</v>
      </c>
      <c r="P6689" s="339">
        <f t="shared" si="314"/>
        <v>0</v>
      </c>
    </row>
    <row r="6690" spans="1:16" hidden="1" x14ac:dyDescent="0.25">
      <c r="A6690" s="116">
        <v>147055</v>
      </c>
      <c r="B6690" s="116">
        <v>5</v>
      </c>
      <c r="C6690" s="116">
        <v>1017102120</v>
      </c>
      <c r="D6690" s="116" t="s">
        <v>10656</v>
      </c>
      <c r="E6690" s="339">
        <v>162000</v>
      </c>
      <c r="F6690" s="194">
        <v>1</v>
      </c>
      <c r="G6690" s="194">
        <v>1</v>
      </c>
      <c r="H6690" s="194" t="s">
        <v>10119</v>
      </c>
      <c r="I6690" s="194">
        <f t="shared" si="312"/>
        <v>0</v>
      </c>
      <c r="J6690" s="116" t="s">
        <v>10120</v>
      </c>
      <c r="K6690" s="116" t="s">
        <v>16968</v>
      </c>
      <c r="L6690" s="197">
        <v>45978</v>
      </c>
      <c r="M6690" s="116"/>
      <c r="N6690" s="197">
        <v>45979</v>
      </c>
      <c r="O6690" s="388">
        <f t="shared" si="313"/>
        <v>162000</v>
      </c>
      <c r="P6690" s="339">
        <f t="shared" si="314"/>
        <v>0</v>
      </c>
    </row>
    <row r="6691" spans="1:16" hidden="1" x14ac:dyDescent="0.25">
      <c r="A6691" s="116">
        <v>147055</v>
      </c>
      <c r="B6691" s="116">
        <v>13</v>
      </c>
      <c r="C6691" s="116">
        <v>1019103360</v>
      </c>
      <c r="D6691" s="116" t="s">
        <v>11164</v>
      </c>
      <c r="E6691" s="339">
        <v>66393</v>
      </c>
      <c r="F6691" s="194">
        <v>3</v>
      </c>
      <c r="G6691" s="194">
        <v>3</v>
      </c>
      <c r="H6691" s="194" t="s">
        <v>10119</v>
      </c>
      <c r="I6691" s="194">
        <f t="shared" si="312"/>
        <v>0</v>
      </c>
      <c r="J6691" s="116" t="s">
        <v>10120</v>
      </c>
      <c r="K6691" s="116" t="s">
        <v>16968</v>
      </c>
      <c r="L6691" s="197">
        <v>45978</v>
      </c>
      <c r="M6691" s="116"/>
      <c r="N6691" s="197">
        <v>45979</v>
      </c>
      <c r="O6691" s="388">
        <f t="shared" si="313"/>
        <v>22131</v>
      </c>
      <c r="P6691" s="339">
        <f t="shared" si="314"/>
        <v>0</v>
      </c>
    </row>
    <row r="6692" spans="1:16" hidden="1" x14ac:dyDescent="0.25">
      <c r="A6692" s="116">
        <v>147055</v>
      </c>
      <c r="B6692" s="116">
        <v>12</v>
      </c>
      <c r="C6692" s="116">
        <v>1023100140</v>
      </c>
      <c r="D6692" s="116" t="s">
        <v>11171</v>
      </c>
      <c r="E6692" s="339">
        <v>73560</v>
      </c>
      <c r="F6692" s="194">
        <v>4</v>
      </c>
      <c r="G6692" s="194">
        <v>4</v>
      </c>
      <c r="H6692" s="194" t="s">
        <v>10119</v>
      </c>
      <c r="I6692" s="194">
        <f t="shared" si="312"/>
        <v>0</v>
      </c>
      <c r="J6692" s="116" t="s">
        <v>10120</v>
      </c>
      <c r="K6692" s="116" t="s">
        <v>16968</v>
      </c>
      <c r="L6692" s="197">
        <v>45978</v>
      </c>
      <c r="M6692" s="116"/>
      <c r="N6692" s="197">
        <v>45979</v>
      </c>
      <c r="O6692" s="388">
        <f t="shared" si="313"/>
        <v>18390</v>
      </c>
      <c r="P6692" s="339">
        <f t="shared" si="314"/>
        <v>0</v>
      </c>
    </row>
    <row r="6693" spans="1:16" hidden="1" x14ac:dyDescent="0.25">
      <c r="A6693" s="116">
        <v>147055</v>
      </c>
      <c r="B6693" s="116">
        <v>11</v>
      </c>
      <c r="C6693" s="116">
        <v>1023100340</v>
      </c>
      <c r="D6693" s="116" t="s">
        <v>10969</v>
      </c>
      <c r="E6693" s="339">
        <v>73560</v>
      </c>
      <c r="F6693" s="194">
        <v>4</v>
      </c>
      <c r="G6693" s="194">
        <v>4</v>
      </c>
      <c r="H6693" s="194" t="s">
        <v>10119</v>
      </c>
      <c r="I6693" s="194">
        <f t="shared" si="312"/>
        <v>0</v>
      </c>
      <c r="J6693" s="116" t="s">
        <v>10120</v>
      </c>
      <c r="K6693" s="116" t="s">
        <v>16968</v>
      </c>
      <c r="L6693" s="197">
        <v>45978</v>
      </c>
      <c r="M6693" s="116"/>
      <c r="N6693" s="197">
        <v>45979</v>
      </c>
      <c r="O6693" s="388">
        <f t="shared" si="313"/>
        <v>18390</v>
      </c>
      <c r="P6693" s="339">
        <f t="shared" si="314"/>
        <v>0</v>
      </c>
    </row>
    <row r="6694" spans="1:16" hidden="1" x14ac:dyDescent="0.25">
      <c r="A6694" s="116">
        <v>147055</v>
      </c>
      <c r="B6694" s="116">
        <v>4</v>
      </c>
      <c r="C6694" s="116">
        <v>1026100050</v>
      </c>
      <c r="D6694" s="116" t="s">
        <v>17642</v>
      </c>
      <c r="E6694" s="339">
        <v>933999.76</v>
      </c>
      <c r="F6694" s="194">
        <v>2</v>
      </c>
      <c r="G6694" s="194">
        <v>2</v>
      </c>
      <c r="H6694" s="194" t="s">
        <v>10119</v>
      </c>
      <c r="I6694" s="194">
        <f t="shared" si="312"/>
        <v>0</v>
      </c>
      <c r="J6694" s="116" t="s">
        <v>10120</v>
      </c>
      <c r="K6694" s="116" t="s">
        <v>16968</v>
      </c>
      <c r="L6694" s="197">
        <v>45978</v>
      </c>
      <c r="M6694" s="116"/>
      <c r="N6694" s="197">
        <v>45979</v>
      </c>
      <c r="O6694" s="388">
        <f t="shared" si="313"/>
        <v>466999.88</v>
      </c>
      <c r="P6694" s="339">
        <f t="shared" si="314"/>
        <v>0</v>
      </c>
    </row>
    <row r="6695" spans="1:16" hidden="1" x14ac:dyDescent="0.25">
      <c r="A6695" s="116">
        <v>147055</v>
      </c>
      <c r="B6695" s="116">
        <v>8</v>
      </c>
      <c r="C6695" s="116">
        <v>1310101830</v>
      </c>
      <c r="D6695" s="116" t="s">
        <v>15113</v>
      </c>
      <c r="E6695" s="339">
        <v>16500</v>
      </c>
      <c r="F6695" s="194">
        <v>1</v>
      </c>
      <c r="G6695" s="194">
        <v>1</v>
      </c>
      <c r="H6695" s="194" t="s">
        <v>10119</v>
      </c>
      <c r="I6695" s="194">
        <f t="shared" si="312"/>
        <v>0</v>
      </c>
      <c r="J6695" s="116" t="s">
        <v>10120</v>
      </c>
      <c r="K6695" s="116" t="s">
        <v>16968</v>
      </c>
      <c r="L6695" s="197">
        <v>45978</v>
      </c>
      <c r="M6695" s="116"/>
      <c r="N6695" s="197">
        <v>45979</v>
      </c>
      <c r="O6695" s="388">
        <f t="shared" si="313"/>
        <v>16500</v>
      </c>
      <c r="P6695" s="339">
        <f t="shared" si="314"/>
        <v>0</v>
      </c>
    </row>
    <row r="6696" spans="1:16" hidden="1" x14ac:dyDescent="0.25">
      <c r="A6696" s="116">
        <v>147055</v>
      </c>
      <c r="B6696" s="116">
        <v>10</v>
      </c>
      <c r="C6696" s="116">
        <v>1310102060</v>
      </c>
      <c r="D6696" s="116" t="s">
        <v>10122</v>
      </c>
      <c r="E6696" s="339">
        <v>7800</v>
      </c>
      <c r="F6696" s="194">
        <v>2</v>
      </c>
      <c r="G6696" s="194">
        <v>2</v>
      </c>
      <c r="H6696" s="194" t="s">
        <v>10119</v>
      </c>
      <c r="I6696" s="194">
        <f t="shared" si="312"/>
        <v>0</v>
      </c>
      <c r="J6696" s="116" t="s">
        <v>10120</v>
      </c>
      <c r="K6696" s="116" t="s">
        <v>16968</v>
      </c>
      <c r="L6696" s="197">
        <v>45978</v>
      </c>
      <c r="M6696" s="116"/>
      <c r="N6696" s="197">
        <v>45979</v>
      </c>
      <c r="O6696" s="388">
        <f t="shared" si="313"/>
        <v>3900</v>
      </c>
      <c r="P6696" s="339">
        <f t="shared" si="314"/>
        <v>0</v>
      </c>
    </row>
    <row r="6697" spans="1:16" hidden="1" x14ac:dyDescent="0.25">
      <c r="A6697" s="116">
        <v>147055</v>
      </c>
      <c r="B6697" s="116">
        <v>9</v>
      </c>
      <c r="C6697" s="116">
        <v>1310102230</v>
      </c>
      <c r="D6697" s="116" t="s">
        <v>15114</v>
      </c>
      <c r="E6697" s="339">
        <v>4550</v>
      </c>
      <c r="F6697" s="194">
        <v>1</v>
      </c>
      <c r="G6697" s="194">
        <v>1</v>
      </c>
      <c r="H6697" s="194" t="s">
        <v>10119</v>
      </c>
      <c r="I6697" s="194">
        <f t="shared" si="312"/>
        <v>0</v>
      </c>
      <c r="J6697" s="116" t="s">
        <v>10120</v>
      </c>
      <c r="K6697" s="116" t="s">
        <v>16968</v>
      </c>
      <c r="L6697" s="197">
        <v>45978</v>
      </c>
      <c r="M6697" s="116"/>
      <c r="N6697" s="197">
        <v>45993</v>
      </c>
      <c r="O6697" s="388">
        <f t="shared" si="313"/>
        <v>4550</v>
      </c>
      <c r="P6697" s="339">
        <f t="shared" si="314"/>
        <v>0</v>
      </c>
    </row>
    <row r="6698" spans="1:16" hidden="1" x14ac:dyDescent="0.25">
      <c r="A6698" s="116">
        <v>147055</v>
      </c>
      <c r="B6698" s="116">
        <v>7</v>
      </c>
      <c r="C6698" s="116">
        <v>1324100990</v>
      </c>
      <c r="D6698" s="116" t="s">
        <v>16193</v>
      </c>
      <c r="E6698" s="339">
        <v>12900</v>
      </c>
      <c r="F6698" s="194">
        <v>1</v>
      </c>
      <c r="G6698" s="194">
        <v>1</v>
      </c>
      <c r="H6698" s="194" t="s">
        <v>10119</v>
      </c>
      <c r="I6698" s="194">
        <f t="shared" si="312"/>
        <v>0</v>
      </c>
      <c r="J6698" s="116" t="s">
        <v>10120</v>
      </c>
      <c r="K6698" s="116" t="s">
        <v>16968</v>
      </c>
      <c r="L6698" s="197">
        <v>45978</v>
      </c>
      <c r="M6698" s="116"/>
      <c r="N6698" s="197">
        <v>45979</v>
      </c>
      <c r="O6698" s="388">
        <f t="shared" si="313"/>
        <v>12900</v>
      </c>
      <c r="P6698" s="339">
        <f t="shared" si="314"/>
        <v>0</v>
      </c>
    </row>
    <row r="6699" spans="1:16" hidden="1" x14ac:dyDescent="0.25">
      <c r="A6699" s="116">
        <v>147055</v>
      </c>
      <c r="B6699" s="116">
        <v>28</v>
      </c>
      <c r="C6699" s="116">
        <v>1512105750</v>
      </c>
      <c r="D6699" s="116" t="s">
        <v>16195</v>
      </c>
      <c r="E6699" s="339">
        <v>1984</v>
      </c>
      <c r="F6699" s="194">
        <v>8</v>
      </c>
      <c r="G6699" s="194">
        <f>7+1</f>
        <v>8</v>
      </c>
      <c r="H6699" s="194" t="s">
        <v>10119</v>
      </c>
      <c r="I6699" s="194">
        <f t="shared" si="312"/>
        <v>0</v>
      </c>
      <c r="J6699" s="116" t="s">
        <v>10120</v>
      </c>
      <c r="K6699" s="116" t="s">
        <v>16968</v>
      </c>
      <c r="L6699" s="197">
        <v>45978</v>
      </c>
      <c r="M6699" s="116" t="s">
        <v>17100</v>
      </c>
      <c r="N6699" s="197">
        <v>45993</v>
      </c>
      <c r="O6699" s="388">
        <f t="shared" si="313"/>
        <v>248</v>
      </c>
      <c r="P6699" s="339">
        <f t="shared" si="314"/>
        <v>0</v>
      </c>
    </row>
    <row r="6700" spans="1:16" hidden="1" x14ac:dyDescent="0.25">
      <c r="A6700" s="116">
        <v>147055</v>
      </c>
      <c r="B6700" s="116">
        <v>38</v>
      </c>
      <c r="C6700" s="116">
        <v>1512110280</v>
      </c>
      <c r="D6700" s="116" t="s">
        <v>10251</v>
      </c>
      <c r="E6700" s="339">
        <v>20880</v>
      </c>
      <c r="F6700" s="194">
        <v>24</v>
      </c>
      <c r="G6700" s="194">
        <v>24</v>
      </c>
      <c r="H6700" s="194" t="s">
        <v>10119</v>
      </c>
      <c r="I6700" s="194">
        <f t="shared" si="312"/>
        <v>0</v>
      </c>
      <c r="J6700" s="116" t="s">
        <v>10120</v>
      </c>
      <c r="K6700" s="116" t="s">
        <v>16968</v>
      </c>
      <c r="L6700" s="197">
        <v>45978</v>
      </c>
      <c r="M6700" s="116"/>
      <c r="N6700" s="197">
        <v>45979</v>
      </c>
      <c r="O6700" s="388">
        <f t="shared" si="313"/>
        <v>870</v>
      </c>
      <c r="P6700" s="339">
        <f t="shared" si="314"/>
        <v>0</v>
      </c>
    </row>
    <row r="6701" spans="1:16" hidden="1" x14ac:dyDescent="0.25">
      <c r="A6701" s="116">
        <v>147055</v>
      </c>
      <c r="B6701" s="116">
        <v>2</v>
      </c>
      <c r="C6701" s="116">
        <v>1514100320</v>
      </c>
      <c r="D6701" s="116" t="s">
        <v>11283</v>
      </c>
      <c r="E6701" s="339">
        <v>24337.35</v>
      </c>
      <c r="F6701" s="194">
        <v>5</v>
      </c>
      <c r="G6701" s="194">
        <v>5</v>
      </c>
      <c r="H6701" s="194" t="s">
        <v>10119</v>
      </c>
      <c r="I6701" s="194">
        <f t="shared" si="312"/>
        <v>0</v>
      </c>
      <c r="J6701" s="116" t="s">
        <v>10120</v>
      </c>
      <c r="K6701" s="116" t="s">
        <v>16968</v>
      </c>
      <c r="L6701" s="197">
        <v>45978</v>
      </c>
      <c r="M6701" s="116"/>
      <c r="N6701" s="197">
        <v>45979</v>
      </c>
      <c r="O6701" s="388">
        <f t="shared" si="313"/>
        <v>4867.4699999999993</v>
      </c>
      <c r="P6701" s="339">
        <f t="shared" si="314"/>
        <v>0</v>
      </c>
    </row>
    <row r="6702" spans="1:16" hidden="1" x14ac:dyDescent="0.25">
      <c r="A6702" s="116">
        <v>147055</v>
      </c>
      <c r="B6702" s="116">
        <v>26</v>
      </c>
      <c r="C6702" s="116">
        <v>1516100380</v>
      </c>
      <c r="D6702" s="116" t="s">
        <v>11285</v>
      </c>
      <c r="E6702" s="339">
        <v>4300</v>
      </c>
      <c r="F6702" s="194">
        <v>1</v>
      </c>
      <c r="G6702" s="194">
        <v>1</v>
      </c>
      <c r="H6702" s="194" t="s">
        <v>10119</v>
      </c>
      <c r="I6702" s="194">
        <f t="shared" si="312"/>
        <v>0</v>
      </c>
      <c r="J6702" s="116" t="s">
        <v>10120</v>
      </c>
      <c r="K6702" s="116" t="s">
        <v>16968</v>
      </c>
      <c r="L6702" s="197">
        <v>45978</v>
      </c>
      <c r="M6702" s="116"/>
      <c r="N6702" s="197">
        <v>45979</v>
      </c>
      <c r="O6702" s="388">
        <f t="shared" si="313"/>
        <v>4300</v>
      </c>
      <c r="P6702" s="339">
        <f t="shared" si="314"/>
        <v>0</v>
      </c>
    </row>
    <row r="6703" spans="1:16" hidden="1" x14ac:dyDescent="0.25">
      <c r="A6703" s="116">
        <v>147055</v>
      </c>
      <c r="B6703" s="116">
        <v>14</v>
      </c>
      <c r="C6703" s="116">
        <v>1523100260</v>
      </c>
      <c r="D6703" s="116" t="s">
        <v>11325</v>
      </c>
      <c r="E6703" s="339">
        <v>29400</v>
      </c>
      <c r="F6703" s="194">
        <v>20</v>
      </c>
      <c r="G6703" s="194">
        <v>20</v>
      </c>
      <c r="H6703" s="194" t="s">
        <v>10119</v>
      </c>
      <c r="I6703" s="194">
        <f t="shared" si="312"/>
        <v>0</v>
      </c>
      <c r="J6703" s="116" t="s">
        <v>10120</v>
      </c>
      <c r="K6703" s="116" t="s">
        <v>16968</v>
      </c>
      <c r="L6703" s="197">
        <v>45978</v>
      </c>
      <c r="M6703" s="116"/>
      <c r="N6703" s="197">
        <v>46001</v>
      </c>
      <c r="O6703" s="388">
        <f t="shared" si="313"/>
        <v>1470</v>
      </c>
      <c r="P6703" s="339">
        <f t="shared" si="314"/>
        <v>0</v>
      </c>
    </row>
    <row r="6704" spans="1:16" hidden="1" x14ac:dyDescent="0.25">
      <c r="A6704" s="116">
        <v>147055</v>
      </c>
      <c r="B6704" s="116">
        <v>6</v>
      </c>
      <c r="C6704" s="116">
        <v>1523100670</v>
      </c>
      <c r="D6704" s="116" t="s">
        <v>17643</v>
      </c>
      <c r="E6704" s="339">
        <v>592980.75</v>
      </c>
      <c r="F6704" s="194">
        <v>9</v>
      </c>
      <c r="G6704" s="194">
        <v>9</v>
      </c>
      <c r="H6704" s="194" t="s">
        <v>10119</v>
      </c>
      <c r="I6704" s="194">
        <f t="shared" si="312"/>
        <v>0</v>
      </c>
      <c r="J6704" s="116" t="s">
        <v>10120</v>
      </c>
      <c r="K6704" s="116" t="s">
        <v>16968</v>
      </c>
      <c r="L6704" s="197">
        <v>45978</v>
      </c>
      <c r="M6704" s="116"/>
      <c r="N6704" s="197">
        <v>45979</v>
      </c>
      <c r="O6704" s="388">
        <f t="shared" si="313"/>
        <v>65886.75</v>
      </c>
      <c r="P6704" s="339">
        <f t="shared" si="314"/>
        <v>0</v>
      </c>
    </row>
    <row r="6705" spans="1:16" hidden="1" x14ac:dyDescent="0.25">
      <c r="A6705" s="116">
        <v>147055</v>
      </c>
      <c r="B6705" s="116">
        <v>21</v>
      </c>
      <c r="C6705" s="116">
        <v>1523100680</v>
      </c>
      <c r="D6705" s="116" t="s">
        <v>17480</v>
      </c>
      <c r="E6705" s="339">
        <v>17800</v>
      </c>
      <c r="F6705" s="194">
        <v>20</v>
      </c>
      <c r="G6705" s="194">
        <v>20</v>
      </c>
      <c r="H6705" s="194" t="s">
        <v>10119</v>
      </c>
      <c r="I6705" s="194">
        <f t="shared" si="312"/>
        <v>0</v>
      </c>
      <c r="J6705" s="116" t="s">
        <v>10120</v>
      </c>
      <c r="K6705" s="116" t="s">
        <v>16968</v>
      </c>
      <c r="L6705" s="197">
        <v>45978</v>
      </c>
      <c r="M6705" s="116"/>
      <c r="N6705" s="197">
        <v>45979</v>
      </c>
      <c r="O6705" s="388">
        <f t="shared" si="313"/>
        <v>890</v>
      </c>
      <c r="P6705" s="339">
        <f t="shared" si="314"/>
        <v>0</v>
      </c>
    </row>
    <row r="6706" spans="1:16" hidden="1" x14ac:dyDescent="0.25">
      <c r="A6706" s="116">
        <v>147055</v>
      </c>
      <c r="B6706" s="116">
        <v>20</v>
      </c>
      <c r="C6706" s="116">
        <v>1523100760</v>
      </c>
      <c r="D6706" s="116" t="s">
        <v>17845</v>
      </c>
      <c r="E6706" s="339">
        <v>7200</v>
      </c>
      <c r="F6706" s="194">
        <v>20</v>
      </c>
      <c r="G6706" s="194">
        <f>5+15</f>
        <v>20</v>
      </c>
      <c r="H6706" s="194" t="s">
        <v>10119</v>
      </c>
      <c r="I6706" s="194">
        <f t="shared" si="312"/>
        <v>0</v>
      </c>
      <c r="J6706" s="116" t="s">
        <v>10120</v>
      </c>
      <c r="K6706" s="116" t="s">
        <v>16968</v>
      </c>
      <c r="L6706" s="197">
        <v>45978</v>
      </c>
      <c r="M6706" s="116" t="s">
        <v>17125</v>
      </c>
      <c r="N6706" s="197">
        <v>46001</v>
      </c>
      <c r="O6706" s="388">
        <f t="shared" si="313"/>
        <v>360</v>
      </c>
      <c r="P6706" s="339">
        <f t="shared" si="314"/>
        <v>0</v>
      </c>
    </row>
    <row r="6707" spans="1:16" hidden="1" x14ac:dyDescent="0.25">
      <c r="A6707" s="116">
        <v>147055</v>
      </c>
      <c r="B6707" s="116">
        <v>25</v>
      </c>
      <c r="C6707" s="116">
        <v>1523100820</v>
      </c>
      <c r="D6707" s="116" t="s">
        <v>11327</v>
      </c>
      <c r="E6707" s="339">
        <v>19083</v>
      </c>
      <c r="F6707" s="194">
        <v>2</v>
      </c>
      <c r="G6707" s="194">
        <v>2</v>
      </c>
      <c r="H6707" s="194" t="s">
        <v>10119</v>
      </c>
      <c r="I6707" s="194">
        <f t="shared" ref="I6707:I6770" si="315">+F6707-G6707</f>
        <v>0</v>
      </c>
      <c r="J6707" s="116" t="s">
        <v>10120</v>
      </c>
      <c r="K6707" s="116" t="s">
        <v>16968</v>
      </c>
      <c r="L6707" s="197">
        <v>45978</v>
      </c>
      <c r="M6707" s="116"/>
      <c r="N6707" s="197">
        <v>45979</v>
      </c>
      <c r="O6707" s="388">
        <f t="shared" ref="O6707:O6770" si="316">+E6707/F6707</f>
        <v>9541.5</v>
      </c>
      <c r="P6707" s="339">
        <f t="shared" ref="P6707:P6770" si="317">+O6707*I6707</f>
        <v>0</v>
      </c>
    </row>
    <row r="6708" spans="1:16" hidden="1" x14ac:dyDescent="0.25">
      <c r="A6708" s="116">
        <v>147055</v>
      </c>
      <c r="B6708" s="116">
        <v>3</v>
      </c>
      <c r="C6708" s="116">
        <v>1546101840</v>
      </c>
      <c r="D6708" s="116" t="s">
        <v>10957</v>
      </c>
      <c r="E6708" s="339">
        <v>32699.97</v>
      </c>
      <c r="F6708" s="194">
        <v>3</v>
      </c>
      <c r="G6708" s="194">
        <v>3</v>
      </c>
      <c r="H6708" s="194" t="s">
        <v>10119</v>
      </c>
      <c r="I6708" s="194">
        <f t="shared" si="315"/>
        <v>0</v>
      </c>
      <c r="J6708" s="116" t="s">
        <v>10120</v>
      </c>
      <c r="K6708" s="116" t="s">
        <v>16968</v>
      </c>
      <c r="L6708" s="197">
        <v>45978</v>
      </c>
      <c r="M6708" s="116"/>
      <c r="N6708" s="197">
        <v>45979</v>
      </c>
      <c r="O6708" s="388">
        <f t="shared" si="316"/>
        <v>10899.99</v>
      </c>
      <c r="P6708" s="339">
        <f t="shared" si="317"/>
        <v>0</v>
      </c>
    </row>
    <row r="6709" spans="1:16" hidden="1" x14ac:dyDescent="0.25">
      <c r="A6709" s="116">
        <v>147055</v>
      </c>
      <c r="B6709" s="116">
        <v>32</v>
      </c>
      <c r="C6709" s="116">
        <v>1810101930</v>
      </c>
      <c r="D6709" s="116" t="s">
        <v>15138</v>
      </c>
      <c r="E6709" s="339">
        <v>197512</v>
      </c>
      <c r="F6709" s="194">
        <v>1</v>
      </c>
      <c r="G6709" s="194">
        <v>1</v>
      </c>
      <c r="H6709" s="194" t="s">
        <v>10119</v>
      </c>
      <c r="I6709" s="194">
        <f t="shared" si="315"/>
        <v>0</v>
      </c>
      <c r="J6709" s="116" t="s">
        <v>10120</v>
      </c>
      <c r="K6709" s="116" t="s">
        <v>16968</v>
      </c>
      <c r="L6709" s="197">
        <v>45978</v>
      </c>
      <c r="M6709" s="116"/>
      <c r="N6709" s="197">
        <v>45979</v>
      </c>
      <c r="O6709" s="388">
        <f t="shared" si="316"/>
        <v>197512</v>
      </c>
      <c r="P6709" s="339">
        <f t="shared" si="317"/>
        <v>0</v>
      </c>
    </row>
    <row r="6710" spans="1:16" hidden="1" x14ac:dyDescent="0.25">
      <c r="A6710" s="116">
        <v>147055</v>
      </c>
      <c r="B6710" s="116">
        <v>24</v>
      </c>
      <c r="C6710" s="116">
        <v>1810101950</v>
      </c>
      <c r="D6710" s="116" t="s">
        <v>11058</v>
      </c>
      <c r="E6710" s="339">
        <v>420674.28</v>
      </c>
      <c r="F6710" s="194">
        <v>2</v>
      </c>
      <c r="G6710" s="194">
        <v>2</v>
      </c>
      <c r="H6710" s="194" t="s">
        <v>10119</v>
      </c>
      <c r="I6710" s="194">
        <f t="shared" si="315"/>
        <v>0</v>
      </c>
      <c r="J6710" s="116" t="s">
        <v>10120</v>
      </c>
      <c r="K6710" s="116" t="s">
        <v>16968</v>
      </c>
      <c r="L6710" s="197">
        <v>45978</v>
      </c>
      <c r="M6710" s="116"/>
      <c r="N6710" s="197">
        <v>45979</v>
      </c>
      <c r="O6710" s="388">
        <f t="shared" si="316"/>
        <v>210337.14</v>
      </c>
      <c r="P6710" s="339">
        <f t="shared" si="317"/>
        <v>0</v>
      </c>
    </row>
    <row r="6711" spans="1:16" hidden="1" x14ac:dyDescent="0.25">
      <c r="A6711" s="116">
        <v>147055</v>
      </c>
      <c r="B6711" s="116">
        <v>23</v>
      </c>
      <c r="C6711" s="116">
        <v>1810102240</v>
      </c>
      <c r="D6711" s="116" t="s">
        <v>10956</v>
      </c>
      <c r="E6711" s="339">
        <v>265272.24</v>
      </c>
      <c r="F6711" s="194">
        <v>6</v>
      </c>
      <c r="G6711" s="194">
        <v>6</v>
      </c>
      <c r="H6711" s="194" t="s">
        <v>10119</v>
      </c>
      <c r="I6711" s="194">
        <f t="shared" si="315"/>
        <v>0</v>
      </c>
      <c r="J6711" s="116" t="s">
        <v>10120</v>
      </c>
      <c r="K6711" s="116" t="s">
        <v>16968</v>
      </c>
      <c r="L6711" s="197">
        <v>45978</v>
      </c>
      <c r="M6711" s="116"/>
      <c r="N6711" s="197">
        <v>45979</v>
      </c>
      <c r="O6711" s="388">
        <f t="shared" si="316"/>
        <v>44212.04</v>
      </c>
      <c r="P6711" s="339">
        <f t="shared" si="317"/>
        <v>0</v>
      </c>
    </row>
    <row r="6712" spans="1:16" hidden="1" x14ac:dyDescent="0.25">
      <c r="A6712" s="116">
        <v>147055</v>
      </c>
      <c r="B6712" s="116">
        <v>30</v>
      </c>
      <c r="C6712" s="116">
        <v>1810102280</v>
      </c>
      <c r="D6712" s="116" t="s">
        <v>11057</v>
      </c>
      <c r="E6712" s="339">
        <v>669457.02</v>
      </c>
      <c r="F6712" s="194">
        <v>6</v>
      </c>
      <c r="G6712" s="194">
        <v>6</v>
      </c>
      <c r="H6712" s="194" t="s">
        <v>10119</v>
      </c>
      <c r="I6712" s="194">
        <f t="shared" si="315"/>
        <v>0</v>
      </c>
      <c r="J6712" s="116" t="s">
        <v>10120</v>
      </c>
      <c r="K6712" s="116" t="s">
        <v>16968</v>
      </c>
      <c r="L6712" s="197">
        <v>45978</v>
      </c>
      <c r="M6712" s="116"/>
      <c r="N6712" s="197">
        <v>45979</v>
      </c>
      <c r="O6712" s="388">
        <f t="shared" si="316"/>
        <v>111576.17</v>
      </c>
      <c r="P6712" s="339">
        <f t="shared" si="317"/>
        <v>0</v>
      </c>
    </row>
    <row r="6713" spans="1:16" hidden="1" x14ac:dyDescent="0.25">
      <c r="A6713" s="116">
        <v>147055</v>
      </c>
      <c r="B6713" s="116">
        <v>33</v>
      </c>
      <c r="C6713" s="116">
        <v>1810102540</v>
      </c>
      <c r="D6713" s="116" t="s">
        <v>15070</v>
      </c>
      <c r="E6713" s="339">
        <v>1133160</v>
      </c>
      <c r="F6713" s="194">
        <v>6</v>
      </c>
      <c r="G6713" s="194">
        <v>6</v>
      </c>
      <c r="H6713" s="194" t="s">
        <v>10119</v>
      </c>
      <c r="I6713" s="194">
        <f t="shared" si="315"/>
        <v>0</v>
      </c>
      <c r="J6713" s="116" t="s">
        <v>10120</v>
      </c>
      <c r="K6713" s="116" t="s">
        <v>16968</v>
      </c>
      <c r="L6713" s="197">
        <v>45978</v>
      </c>
      <c r="M6713" s="116"/>
      <c r="N6713" s="197">
        <v>45979</v>
      </c>
      <c r="O6713" s="388">
        <f t="shared" si="316"/>
        <v>188860</v>
      </c>
      <c r="P6713" s="339">
        <f t="shared" si="317"/>
        <v>0</v>
      </c>
    </row>
    <row r="6714" spans="1:16" hidden="1" x14ac:dyDescent="0.25">
      <c r="A6714" s="116">
        <v>147055</v>
      </c>
      <c r="B6714" s="116">
        <v>27</v>
      </c>
      <c r="C6714" s="116">
        <v>1810103610</v>
      </c>
      <c r="D6714" s="116" t="s">
        <v>17812</v>
      </c>
      <c r="E6714" s="339">
        <v>4416.4799999999996</v>
      </c>
      <c r="F6714" s="194">
        <v>12</v>
      </c>
      <c r="G6714" s="194">
        <v>12</v>
      </c>
      <c r="H6714" s="194" t="s">
        <v>10119</v>
      </c>
      <c r="I6714" s="194">
        <f t="shared" si="315"/>
        <v>0</v>
      </c>
      <c r="J6714" s="116" t="s">
        <v>10120</v>
      </c>
      <c r="K6714" s="116" t="s">
        <v>16968</v>
      </c>
      <c r="L6714" s="197">
        <v>45978</v>
      </c>
      <c r="M6714" s="116"/>
      <c r="N6714" s="197">
        <v>46014</v>
      </c>
      <c r="O6714" s="388">
        <f t="shared" si="316"/>
        <v>368.03999999999996</v>
      </c>
      <c r="P6714" s="339">
        <f t="shared" si="317"/>
        <v>0</v>
      </c>
    </row>
    <row r="6715" spans="1:16" hidden="1" x14ac:dyDescent="0.25">
      <c r="A6715" s="116">
        <v>147055</v>
      </c>
      <c r="B6715" s="116">
        <v>31</v>
      </c>
      <c r="C6715" s="116">
        <v>1810103990</v>
      </c>
      <c r="D6715" s="116" t="s">
        <v>17476</v>
      </c>
      <c r="E6715" s="339">
        <v>21000</v>
      </c>
      <c r="F6715" s="194">
        <v>12</v>
      </c>
      <c r="G6715" s="194">
        <f>6+6</f>
        <v>12</v>
      </c>
      <c r="H6715" s="194" t="s">
        <v>10119</v>
      </c>
      <c r="I6715" s="194">
        <f t="shared" si="315"/>
        <v>0</v>
      </c>
      <c r="J6715" s="116" t="s">
        <v>10120</v>
      </c>
      <c r="K6715" s="116" t="s">
        <v>16968</v>
      </c>
      <c r="L6715" s="197">
        <v>45978</v>
      </c>
      <c r="M6715" s="116" t="s">
        <v>17088</v>
      </c>
      <c r="N6715" s="197">
        <v>45989</v>
      </c>
      <c r="O6715" s="388">
        <f t="shared" si="316"/>
        <v>1750</v>
      </c>
      <c r="P6715" s="339">
        <f t="shared" si="317"/>
        <v>0</v>
      </c>
    </row>
    <row r="6716" spans="1:16" hidden="1" x14ac:dyDescent="0.25">
      <c r="A6716" s="116">
        <v>147055</v>
      </c>
      <c r="B6716" s="116">
        <v>29</v>
      </c>
      <c r="C6716" s="116">
        <v>1810104080</v>
      </c>
      <c r="D6716" s="116" t="s">
        <v>16202</v>
      </c>
      <c r="E6716" s="339">
        <v>8107.52</v>
      </c>
      <c r="F6716" s="194">
        <v>8</v>
      </c>
      <c r="G6716" s="194">
        <v>8</v>
      </c>
      <c r="H6716" s="194" t="s">
        <v>10119</v>
      </c>
      <c r="I6716" s="194">
        <f t="shared" si="315"/>
        <v>0</v>
      </c>
      <c r="J6716" s="116" t="s">
        <v>10120</v>
      </c>
      <c r="K6716" s="116" t="s">
        <v>16968</v>
      </c>
      <c r="L6716" s="197">
        <v>45978</v>
      </c>
      <c r="M6716" s="116"/>
      <c r="N6716" s="197">
        <v>45979</v>
      </c>
      <c r="O6716" s="388">
        <f t="shared" si="316"/>
        <v>1013.44</v>
      </c>
      <c r="P6716" s="339">
        <f t="shared" si="317"/>
        <v>0</v>
      </c>
    </row>
    <row r="6717" spans="1:16" hidden="1" x14ac:dyDescent="0.25">
      <c r="A6717" s="116">
        <v>147055</v>
      </c>
      <c r="B6717" s="116">
        <v>39</v>
      </c>
      <c r="C6717" s="116">
        <v>1810104100</v>
      </c>
      <c r="D6717" s="116" t="s">
        <v>17481</v>
      </c>
      <c r="E6717" s="339">
        <v>28800</v>
      </c>
      <c r="F6717" s="194">
        <v>24</v>
      </c>
      <c r="G6717" s="194">
        <v>24</v>
      </c>
      <c r="H6717" s="194" t="s">
        <v>10119</v>
      </c>
      <c r="I6717" s="194">
        <f t="shared" si="315"/>
        <v>0</v>
      </c>
      <c r="J6717" s="116" t="s">
        <v>10120</v>
      </c>
      <c r="K6717" s="116" t="s">
        <v>16968</v>
      </c>
      <c r="L6717" s="197">
        <v>45978</v>
      </c>
      <c r="M6717" s="116"/>
      <c r="N6717" s="197">
        <v>45979</v>
      </c>
      <c r="O6717" s="388">
        <f t="shared" si="316"/>
        <v>1200</v>
      </c>
      <c r="P6717" s="339">
        <f t="shared" si="317"/>
        <v>0</v>
      </c>
    </row>
    <row r="6718" spans="1:16" hidden="1" x14ac:dyDescent="0.25">
      <c r="A6718" s="116">
        <v>147055</v>
      </c>
      <c r="B6718" s="116">
        <v>34</v>
      </c>
      <c r="C6718" s="116">
        <v>1810104270</v>
      </c>
      <c r="D6718" s="116" t="s">
        <v>17597</v>
      </c>
      <c r="E6718" s="339">
        <v>61214.879999999997</v>
      </c>
      <c r="F6718" s="194">
        <v>12</v>
      </c>
      <c r="G6718" s="194">
        <v>12</v>
      </c>
      <c r="H6718" s="194" t="s">
        <v>10119</v>
      </c>
      <c r="I6718" s="194">
        <f t="shared" si="315"/>
        <v>0</v>
      </c>
      <c r="J6718" s="116" t="s">
        <v>10120</v>
      </c>
      <c r="K6718" s="116" t="s">
        <v>16968</v>
      </c>
      <c r="L6718" s="197">
        <v>45978</v>
      </c>
      <c r="M6718" s="116"/>
      <c r="N6718" s="197">
        <v>45979</v>
      </c>
      <c r="O6718" s="388">
        <f t="shared" si="316"/>
        <v>5101.24</v>
      </c>
      <c r="P6718" s="339">
        <f t="shared" si="317"/>
        <v>0</v>
      </c>
    </row>
    <row r="6719" spans="1:16" hidden="1" x14ac:dyDescent="0.25">
      <c r="A6719" s="116">
        <v>147055</v>
      </c>
      <c r="B6719" s="116">
        <v>36</v>
      </c>
      <c r="C6719" s="116">
        <v>1810104270</v>
      </c>
      <c r="D6719" s="116" t="s">
        <v>17597</v>
      </c>
      <c r="E6719" s="339">
        <v>61214.879999999997</v>
      </c>
      <c r="F6719" s="194">
        <v>12</v>
      </c>
      <c r="G6719" s="194">
        <v>12</v>
      </c>
      <c r="H6719" s="194" t="s">
        <v>10119</v>
      </c>
      <c r="I6719" s="194">
        <f t="shared" si="315"/>
        <v>0</v>
      </c>
      <c r="J6719" s="116" t="s">
        <v>10120</v>
      </c>
      <c r="K6719" s="116" t="s">
        <v>16968</v>
      </c>
      <c r="L6719" s="197">
        <v>45978</v>
      </c>
      <c r="M6719" s="116"/>
      <c r="N6719" s="197">
        <v>45979</v>
      </c>
      <c r="O6719" s="388">
        <f t="shared" si="316"/>
        <v>5101.24</v>
      </c>
      <c r="P6719" s="339">
        <f t="shared" si="317"/>
        <v>0</v>
      </c>
    </row>
    <row r="6720" spans="1:16" hidden="1" x14ac:dyDescent="0.25">
      <c r="A6720" s="116">
        <v>147055</v>
      </c>
      <c r="B6720" s="116">
        <v>41</v>
      </c>
      <c r="C6720" s="116">
        <v>1810105170</v>
      </c>
      <c r="D6720" s="116" t="s">
        <v>11376</v>
      </c>
      <c r="E6720" s="339">
        <v>6300.48</v>
      </c>
      <c r="F6720" s="194">
        <v>12</v>
      </c>
      <c r="G6720" s="194">
        <v>12</v>
      </c>
      <c r="H6720" s="194" t="s">
        <v>10119</v>
      </c>
      <c r="I6720" s="194">
        <f t="shared" si="315"/>
        <v>0</v>
      </c>
      <c r="J6720" s="116" t="s">
        <v>10120</v>
      </c>
      <c r="K6720" s="116" t="s">
        <v>16968</v>
      </c>
      <c r="L6720" s="197">
        <v>45978</v>
      </c>
      <c r="M6720" s="116"/>
      <c r="N6720" s="197">
        <v>45979</v>
      </c>
      <c r="O6720" s="388">
        <f t="shared" si="316"/>
        <v>525.04</v>
      </c>
      <c r="P6720" s="339">
        <f t="shared" si="317"/>
        <v>0</v>
      </c>
    </row>
    <row r="6721" spans="1:16" hidden="1" x14ac:dyDescent="0.25">
      <c r="A6721" s="116">
        <v>147055</v>
      </c>
      <c r="B6721" s="116">
        <v>40</v>
      </c>
      <c r="C6721" s="116">
        <v>1810105220</v>
      </c>
      <c r="D6721" s="116" t="s">
        <v>11380</v>
      </c>
      <c r="E6721" s="339">
        <v>14619.84</v>
      </c>
      <c r="F6721" s="194">
        <v>12</v>
      </c>
      <c r="G6721" s="194">
        <v>12</v>
      </c>
      <c r="H6721" s="194" t="s">
        <v>10119</v>
      </c>
      <c r="I6721" s="194">
        <f t="shared" si="315"/>
        <v>0</v>
      </c>
      <c r="J6721" s="116" t="s">
        <v>10120</v>
      </c>
      <c r="K6721" s="116" t="s">
        <v>16968</v>
      </c>
      <c r="L6721" s="197">
        <v>45978</v>
      </c>
      <c r="M6721" s="116"/>
      <c r="N6721" s="197">
        <v>45979</v>
      </c>
      <c r="O6721" s="388">
        <f t="shared" si="316"/>
        <v>1218.32</v>
      </c>
      <c r="P6721" s="339">
        <f t="shared" si="317"/>
        <v>0</v>
      </c>
    </row>
    <row r="6722" spans="1:16" hidden="1" x14ac:dyDescent="0.25">
      <c r="A6722" s="116">
        <v>147055</v>
      </c>
      <c r="B6722" s="116">
        <v>35</v>
      </c>
      <c r="C6722" s="116">
        <v>1810105400</v>
      </c>
      <c r="D6722" s="116" t="s">
        <v>17650</v>
      </c>
      <c r="E6722" s="339">
        <v>32470.080000000002</v>
      </c>
      <c r="F6722" s="194">
        <v>12</v>
      </c>
      <c r="G6722" s="194">
        <v>12</v>
      </c>
      <c r="H6722" s="194" t="s">
        <v>10119</v>
      </c>
      <c r="I6722" s="194">
        <f t="shared" si="315"/>
        <v>0</v>
      </c>
      <c r="J6722" s="116" t="s">
        <v>10120</v>
      </c>
      <c r="K6722" s="116" t="s">
        <v>16968</v>
      </c>
      <c r="L6722" s="197">
        <v>45978</v>
      </c>
      <c r="M6722" s="116"/>
      <c r="N6722" s="197">
        <v>45979</v>
      </c>
      <c r="O6722" s="388">
        <f t="shared" si="316"/>
        <v>2705.84</v>
      </c>
      <c r="P6722" s="339">
        <f t="shared" si="317"/>
        <v>0</v>
      </c>
    </row>
    <row r="6723" spans="1:16" hidden="1" x14ac:dyDescent="0.25">
      <c r="A6723" s="116">
        <v>147055</v>
      </c>
      <c r="B6723" s="116">
        <v>37</v>
      </c>
      <c r="C6723" s="116">
        <v>1810105400</v>
      </c>
      <c r="D6723" s="116" t="s">
        <v>17650</v>
      </c>
      <c r="E6723" s="339">
        <v>32470.080000000002</v>
      </c>
      <c r="F6723" s="194">
        <v>12</v>
      </c>
      <c r="G6723" s="194">
        <v>12</v>
      </c>
      <c r="H6723" s="194" t="s">
        <v>10119</v>
      </c>
      <c r="I6723" s="194">
        <f t="shared" si="315"/>
        <v>0</v>
      </c>
      <c r="J6723" s="116" t="s">
        <v>10120</v>
      </c>
      <c r="K6723" s="116" t="s">
        <v>16968</v>
      </c>
      <c r="L6723" s="197">
        <v>45978</v>
      </c>
      <c r="M6723" s="116"/>
      <c r="N6723" s="197">
        <v>45979</v>
      </c>
      <c r="O6723" s="388">
        <f t="shared" si="316"/>
        <v>2705.84</v>
      </c>
      <c r="P6723" s="339">
        <f t="shared" si="317"/>
        <v>0</v>
      </c>
    </row>
    <row r="6724" spans="1:16" hidden="1" x14ac:dyDescent="0.25">
      <c r="A6724" s="116">
        <v>147055</v>
      </c>
      <c r="B6724" s="116">
        <v>16</v>
      </c>
      <c r="C6724" s="116">
        <v>1012100010</v>
      </c>
      <c r="D6724" s="116" t="s">
        <v>10369</v>
      </c>
      <c r="E6724" s="339">
        <v>70000</v>
      </c>
      <c r="F6724" s="194">
        <v>1</v>
      </c>
      <c r="G6724" s="194">
        <v>1</v>
      </c>
      <c r="H6724" s="194" t="s">
        <v>10119</v>
      </c>
      <c r="I6724" s="194">
        <f t="shared" si="315"/>
        <v>0</v>
      </c>
      <c r="J6724" s="116" t="s">
        <v>10120</v>
      </c>
      <c r="K6724" s="116" t="s">
        <v>16968</v>
      </c>
      <c r="L6724" s="197">
        <v>45978</v>
      </c>
      <c r="M6724" s="116"/>
      <c r="N6724" s="197">
        <v>46085</v>
      </c>
      <c r="O6724" s="388">
        <f t="shared" si="316"/>
        <v>70000</v>
      </c>
      <c r="P6724" s="339">
        <f t="shared" si="317"/>
        <v>0</v>
      </c>
    </row>
    <row r="6725" spans="1:16" hidden="1" x14ac:dyDescent="0.25">
      <c r="A6725" s="116">
        <v>147089</v>
      </c>
      <c r="B6725" s="116">
        <v>1</v>
      </c>
      <c r="C6725" s="116">
        <v>1022100240</v>
      </c>
      <c r="D6725" s="116" t="s">
        <v>11167</v>
      </c>
      <c r="E6725" s="339">
        <v>7395</v>
      </c>
      <c r="F6725" s="194">
        <v>5</v>
      </c>
      <c r="G6725" s="194">
        <v>5</v>
      </c>
      <c r="H6725" s="194" t="s">
        <v>10119</v>
      </c>
      <c r="I6725" s="194">
        <f t="shared" si="315"/>
        <v>0</v>
      </c>
      <c r="J6725" s="116" t="s">
        <v>10389</v>
      </c>
      <c r="K6725" s="116" t="s">
        <v>11758</v>
      </c>
      <c r="L6725" s="197">
        <v>45979</v>
      </c>
      <c r="M6725" s="116"/>
      <c r="N6725" s="197">
        <v>45979</v>
      </c>
      <c r="O6725" s="388">
        <f t="shared" si="316"/>
        <v>1479</v>
      </c>
      <c r="P6725" s="339">
        <f t="shared" si="317"/>
        <v>0</v>
      </c>
    </row>
    <row r="6726" spans="1:16" hidden="1" x14ac:dyDescent="0.25">
      <c r="A6726" s="116">
        <v>147089</v>
      </c>
      <c r="B6726" s="116">
        <v>2</v>
      </c>
      <c r="C6726" s="116">
        <v>1022102620</v>
      </c>
      <c r="D6726" s="116" t="s">
        <v>16164</v>
      </c>
      <c r="E6726" s="339">
        <v>20560.64</v>
      </c>
      <c r="F6726" s="194">
        <v>32</v>
      </c>
      <c r="G6726" s="194">
        <f>10+22</f>
        <v>32</v>
      </c>
      <c r="H6726" s="194" t="s">
        <v>10119</v>
      </c>
      <c r="I6726" s="194">
        <f t="shared" si="315"/>
        <v>0</v>
      </c>
      <c r="J6726" s="116" t="s">
        <v>10389</v>
      </c>
      <c r="K6726" s="116" t="s">
        <v>11758</v>
      </c>
      <c r="L6726" s="197">
        <v>45979</v>
      </c>
      <c r="M6726" s="116" t="s">
        <v>17031</v>
      </c>
      <c r="N6726" s="197">
        <v>45985</v>
      </c>
      <c r="O6726" s="388">
        <f t="shared" si="316"/>
        <v>642.52</v>
      </c>
      <c r="P6726" s="339">
        <f t="shared" si="317"/>
        <v>0</v>
      </c>
    </row>
    <row r="6727" spans="1:16" hidden="1" x14ac:dyDescent="0.25">
      <c r="A6727" s="116">
        <v>147089</v>
      </c>
      <c r="B6727" s="116">
        <v>3</v>
      </c>
      <c r="C6727" s="116">
        <v>1239100060</v>
      </c>
      <c r="D6727" s="116" t="s">
        <v>16192</v>
      </c>
      <c r="E6727" s="339">
        <v>12837.4</v>
      </c>
      <c r="F6727" s="194">
        <v>20</v>
      </c>
      <c r="G6727" s="194">
        <v>20</v>
      </c>
      <c r="H6727" s="194" t="s">
        <v>10119</v>
      </c>
      <c r="I6727" s="194">
        <f t="shared" si="315"/>
        <v>0</v>
      </c>
      <c r="J6727" s="116" t="s">
        <v>10389</v>
      </c>
      <c r="K6727" s="116" t="s">
        <v>11758</v>
      </c>
      <c r="L6727" s="197">
        <v>45979</v>
      </c>
      <c r="M6727" s="116"/>
      <c r="N6727" s="197">
        <v>45979</v>
      </c>
      <c r="O6727" s="388">
        <f t="shared" si="316"/>
        <v>641.87</v>
      </c>
      <c r="P6727" s="339">
        <f t="shared" si="317"/>
        <v>0</v>
      </c>
    </row>
    <row r="6728" spans="1:16" hidden="1" x14ac:dyDescent="0.25">
      <c r="A6728" s="116">
        <v>147101</v>
      </c>
      <c r="B6728" s="116">
        <v>15</v>
      </c>
      <c r="C6728" s="116">
        <v>1014115280</v>
      </c>
      <c r="D6728" s="116" t="s">
        <v>11895</v>
      </c>
      <c r="E6728" s="339">
        <v>133500</v>
      </c>
      <c r="F6728" s="194">
        <v>30</v>
      </c>
      <c r="G6728" s="194">
        <v>30</v>
      </c>
      <c r="H6728" s="194" t="s">
        <v>10119</v>
      </c>
      <c r="I6728" s="194">
        <f t="shared" si="315"/>
        <v>0</v>
      </c>
      <c r="J6728" s="116" t="s">
        <v>10120</v>
      </c>
      <c r="K6728" s="116" t="s">
        <v>16974</v>
      </c>
      <c r="L6728" s="197">
        <v>45979</v>
      </c>
      <c r="M6728" s="116"/>
      <c r="N6728" s="197">
        <v>45979</v>
      </c>
      <c r="O6728" s="388">
        <f t="shared" si="316"/>
        <v>4450</v>
      </c>
      <c r="P6728" s="339">
        <f t="shared" si="317"/>
        <v>0</v>
      </c>
    </row>
    <row r="6729" spans="1:16" hidden="1" x14ac:dyDescent="0.25">
      <c r="A6729" s="116">
        <v>147101</v>
      </c>
      <c r="B6729" s="116">
        <v>30</v>
      </c>
      <c r="C6729" s="116">
        <v>1019104240</v>
      </c>
      <c r="D6729" s="116" t="s">
        <v>11166</v>
      </c>
      <c r="E6729" s="339">
        <v>4400</v>
      </c>
      <c r="F6729" s="194">
        <v>1</v>
      </c>
      <c r="G6729" s="194">
        <v>1</v>
      </c>
      <c r="H6729" s="194" t="s">
        <v>10119</v>
      </c>
      <c r="I6729" s="194">
        <f t="shared" si="315"/>
        <v>0</v>
      </c>
      <c r="J6729" s="116" t="s">
        <v>10120</v>
      </c>
      <c r="K6729" s="116" t="s">
        <v>16974</v>
      </c>
      <c r="L6729" s="197">
        <v>45979</v>
      </c>
      <c r="M6729" s="116"/>
      <c r="N6729" s="197">
        <v>45979</v>
      </c>
      <c r="O6729" s="388">
        <f t="shared" si="316"/>
        <v>4400</v>
      </c>
      <c r="P6729" s="339">
        <f t="shared" si="317"/>
        <v>0</v>
      </c>
    </row>
    <row r="6730" spans="1:16" hidden="1" x14ac:dyDescent="0.25">
      <c r="A6730" s="116">
        <v>147101</v>
      </c>
      <c r="B6730" s="116">
        <v>16</v>
      </c>
      <c r="C6730" s="116">
        <v>1029102130</v>
      </c>
      <c r="D6730" s="116" t="s">
        <v>10961</v>
      </c>
      <c r="E6730" s="339">
        <v>58100</v>
      </c>
      <c r="F6730" s="194">
        <v>20</v>
      </c>
      <c r="G6730" s="194">
        <v>20</v>
      </c>
      <c r="H6730" s="194" t="s">
        <v>10119</v>
      </c>
      <c r="I6730" s="194">
        <f t="shared" si="315"/>
        <v>0</v>
      </c>
      <c r="J6730" s="116" t="s">
        <v>10120</v>
      </c>
      <c r="K6730" s="116" t="s">
        <v>16974</v>
      </c>
      <c r="L6730" s="197">
        <v>45979</v>
      </c>
      <c r="M6730" s="116"/>
      <c r="N6730" s="197">
        <v>45979</v>
      </c>
      <c r="O6730" s="388">
        <f t="shared" si="316"/>
        <v>2905</v>
      </c>
      <c r="P6730" s="339">
        <f t="shared" si="317"/>
        <v>0</v>
      </c>
    </row>
    <row r="6731" spans="1:16" hidden="1" x14ac:dyDescent="0.25">
      <c r="A6731" s="116">
        <v>147101</v>
      </c>
      <c r="B6731" s="116">
        <v>22</v>
      </c>
      <c r="C6731" s="116">
        <v>1310111110</v>
      </c>
      <c r="D6731" s="116" t="s">
        <v>9979</v>
      </c>
      <c r="E6731" s="339">
        <v>39800</v>
      </c>
      <c r="F6731" s="194">
        <v>2</v>
      </c>
      <c r="G6731" s="194">
        <v>2</v>
      </c>
      <c r="H6731" s="194" t="s">
        <v>10119</v>
      </c>
      <c r="I6731" s="194">
        <f t="shared" si="315"/>
        <v>0</v>
      </c>
      <c r="J6731" s="116" t="s">
        <v>10120</v>
      </c>
      <c r="K6731" s="116" t="s">
        <v>16974</v>
      </c>
      <c r="L6731" s="197">
        <v>45979</v>
      </c>
      <c r="M6731" s="116"/>
      <c r="N6731" s="197">
        <v>45979</v>
      </c>
      <c r="O6731" s="388">
        <f t="shared" si="316"/>
        <v>19900</v>
      </c>
      <c r="P6731" s="339">
        <f t="shared" si="317"/>
        <v>0</v>
      </c>
    </row>
    <row r="6732" spans="1:16" hidden="1" x14ac:dyDescent="0.25">
      <c r="A6732" s="116">
        <v>147101</v>
      </c>
      <c r="B6732" s="116">
        <v>14</v>
      </c>
      <c r="C6732" s="116">
        <v>1311100070</v>
      </c>
      <c r="D6732" s="116" t="s">
        <v>11247</v>
      </c>
      <c r="E6732" s="339">
        <v>25737</v>
      </c>
      <c r="F6732" s="194">
        <v>1</v>
      </c>
      <c r="G6732" s="194">
        <v>1</v>
      </c>
      <c r="H6732" s="194" t="s">
        <v>10119</v>
      </c>
      <c r="I6732" s="194">
        <f t="shared" si="315"/>
        <v>0</v>
      </c>
      <c r="J6732" s="116" t="s">
        <v>10120</v>
      </c>
      <c r="K6732" s="116" t="s">
        <v>16974</v>
      </c>
      <c r="L6732" s="197">
        <v>45979</v>
      </c>
      <c r="M6732" s="116"/>
      <c r="N6732" s="197">
        <v>45979</v>
      </c>
      <c r="O6732" s="388">
        <f t="shared" si="316"/>
        <v>25737</v>
      </c>
      <c r="P6732" s="339">
        <f t="shared" si="317"/>
        <v>0</v>
      </c>
    </row>
    <row r="6733" spans="1:16" hidden="1" x14ac:dyDescent="0.25">
      <c r="A6733" s="116">
        <v>147101</v>
      </c>
      <c r="B6733" s="116">
        <v>12</v>
      </c>
      <c r="C6733" s="116">
        <v>1311100530</v>
      </c>
      <c r="D6733" s="116" t="s">
        <v>16976</v>
      </c>
      <c r="E6733" s="339">
        <v>45156</v>
      </c>
      <c r="F6733" s="194">
        <v>4</v>
      </c>
      <c r="G6733" s="194">
        <v>4</v>
      </c>
      <c r="H6733" s="194" t="s">
        <v>10119</v>
      </c>
      <c r="I6733" s="194">
        <f t="shared" si="315"/>
        <v>0</v>
      </c>
      <c r="J6733" s="116" t="s">
        <v>10120</v>
      </c>
      <c r="K6733" s="116" t="s">
        <v>16974</v>
      </c>
      <c r="L6733" s="197">
        <v>45979</v>
      </c>
      <c r="M6733" s="116" t="s">
        <v>15796</v>
      </c>
      <c r="N6733" s="197">
        <v>45979</v>
      </c>
      <c r="O6733" s="388">
        <f t="shared" si="316"/>
        <v>11289</v>
      </c>
      <c r="P6733" s="339">
        <f t="shared" si="317"/>
        <v>0</v>
      </c>
    </row>
    <row r="6734" spans="1:16" hidden="1" x14ac:dyDescent="0.25">
      <c r="A6734" s="116">
        <v>147101</v>
      </c>
      <c r="B6734" s="116">
        <v>13</v>
      </c>
      <c r="C6734" s="116">
        <v>1314100120</v>
      </c>
      <c r="D6734" s="116" t="s">
        <v>17849</v>
      </c>
      <c r="E6734" s="339">
        <v>26914.560000000001</v>
      </c>
      <c r="F6734" s="194">
        <v>4</v>
      </c>
      <c r="G6734" s="194">
        <v>4</v>
      </c>
      <c r="H6734" s="194" t="s">
        <v>10119</v>
      </c>
      <c r="I6734" s="194">
        <f t="shared" si="315"/>
        <v>0</v>
      </c>
      <c r="J6734" s="116" t="s">
        <v>10120</v>
      </c>
      <c r="K6734" s="116" t="s">
        <v>16974</v>
      </c>
      <c r="L6734" s="197">
        <v>45979</v>
      </c>
      <c r="M6734" s="116"/>
      <c r="N6734" s="197">
        <v>45979</v>
      </c>
      <c r="O6734" s="388">
        <f t="shared" si="316"/>
        <v>6728.64</v>
      </c>
      <c r="P6734" s="339">
        <f t="shared" si="317"/>
        <v>0</v>
      </c>
    </row>
    <row r="6735" spans="1:16" hidden="1" x14ac:dyDescent="0.25">
      <c r="A6735" s="116">
        <v>147101</v>
      </c>
      <c r="B6735" s="116">
        <v>10</v>
      </c>
      <c r="C6735" s="116">
        <v>1314100200</v>
      </c>
      <c r="D6735" s="116" t="s">
        <v>16975</v>
      </c>
      <c r="E6735" s="339">
        <v>53308</v>
      </c>
      <c r="F6735" s="194">
        <v>1</v>
      </c>
      <c r="G6735" s="194">
        <v>1</v>
      </c>
      <c r="H6735" s="194" t="s">
        <v>10119</v>
      </c>
      <c r="I6735" s="194">
        <f t="shared" si="315"/>
        <v>0</v>
      </c>
      <c r="J6735" s="116" t="s">
        <v>10120</v>
      </c>
      <c r="K6735" s="116" t="s">
        <v>16974</v>
      </c>
      <c r="L6735" s="197">
        <v>45979</v>
      </c>
      <c r="M6735" s="116"/>
      <c r="N6735" s="197">
        <v>45979</v>
      </c>
      <c r="O6735" s="388">
        <f t="shared" si="316"/>
        <v>53308</v>
      </c>
      <c r="P6735" s="339">
        <f t="shared" si="317"/>
        <v>0</v>
      </c>
    </row>
    <row r="6736" spans="1:16" hidden="1" x14ac:dyDescent="0.25">
      <c r="A6736" s="116">
        <v>147101</v>
      </c>
      <c r="B6736" s="116">
        <v>27</v>
      </c>
      <c r="C6736" s="116">
        <v>1315101570</v>
      </c>
      <c r="D6736" s="116" t="s">
        <v>11040</v>
      </c>
      <c r="E6736" s="339">
        <v>39868</v>
      </c>
      <c r="F6736" s="194">
        <v>1</v>
      </c>
      <c r="G6736" s="194">
        <v>1</v>
      </c>
      <c r="H6736" s="194" t="s">
        <v>10119</v>
      </c>
      <c r="I6736" s="194">
        <f t="shared" si="315"/>
        <v>0</v>
      </c>
      <c r="J6736" s="116" t="s">
        <v>10120</v>
      </c>
      <c r="K6736" s="116" t="s">
        <v>16974</v>
      </c>
      <c r="L6736" s="197">
        <v>45979</v>
      </c>
      <c r="M6736" s="116"/>
      <c r="N6736" s="197">
        <v>45979</v>
      </c>
      <c r="O6736" s="388">
        <f t="shared" si="316"/>
        <v>39868</v>
      </c>
      <c r="P6736" s="339">
        <f t="shared" si="317"/>
        <v>0</v>
      </c>
    </row>
    <row r="6737" spans="1:16" hidden="1" x14ac:dyDescent="0.25">
      <c r="A6737" s="116">
        <v>147101</v>
      </c>
      <c r="B6737" s="116">
        <v>1</v>
      </c>
      <c r="C6737" s="116">
        <v>1315103580</v>
      </c>
      <c r="D6737" s="116" t="s">
        <v>11257</v>
      </c>
      <c r="E6737" s="339">
        <v>435673</v>
      </c>
      <c r="F6737" s="194">
        <v>1</v>
      </c>
      <c r="G6737" s="194">
        <v>1</v>
      </c>
      <c r="H6737" s="194" t="s">
        <v>10119</v>
      </c>
      <c r="I6737" s="194">
        <f t="shared" si="315"/>
        <v>0</v>
      </c>
      <c r="J6737" s="116" t="s">
        <v>10120</v>
      </c>
      <c r="K6737" s="116" t="s">
        <v>16974</v>
      </c>
      <c r="L6737" s="197">
        <v>45979</v>
      </c>
      <c r="M6737" s="116"/>
      <c r="N6737" s="197">
        <v>45979</v>
      </c>
      <c r="O6737" s="388">
        <f t="shared" si="316"/>
        <v>435673</v>
      </c>
      <c r="P6737" s="339">
        <f t="shared" si="317"/>
        <v>0</v>
      </c>
    </row>
    <row r="6738" spans="1:16" hidden="1" x14ac:dyDescent="0.25">
      <c r="A6738" s="116">
        <v>147101</v>
      </c>
      <c r="B6738" s="116">
        <v>28</v>
      </c>
      <c r="C6738" s="116">
        <v>1315103590</v>
      </c>
      <c r="D6738" s="116" t="s">
        <v>16977</v>
      </c>
      <c r="E6738" s="339">
        <v>951240</v>
      </c>
      <c r="F6738" s="194">
        <v>6</v>
      </c>
      <c r="G6738" s="194">
        <v>6</v>
      </c>
      <c r="H6738" s="194" t="s">
        <v>10119</v>
      </c>
      <c r="I6738" s="194">
        <f t="shared" si="315"/>
        <v>0</v>
      </c>
      <c r="J6738" s="116" t="s">
        <v>10120</v>
      </c>
      <c r="K6738" s="116" t="s">
        <v>16974</v>
      </c>
      <c r="L6738" s="197">
        <v>45979</v>
      </c>
      <c r="M6738" s="116" t="s">
        <v>15796</v>
      </c>
      <c r="N6738" s="197">
        <v>45979</v>
      </c>
      <c r="O6738" s="388">
        <f t="shared" si="316"/>
        <v>158540</v>
      </c>
      <c r="P6738" s="339">
        <f t="shared" si="317"/>
        <v>0</v>
      </c>
    </row>
    <row r="6739" spans="1:16" hidden="1" x14ac:dyDescent="0.25">
      <c r="A6739" s="116">
        <v>147101</v>
      </c>
      <c r="B6739" s="116">
        <v>29</v>
      </c>
      <c r="C6739" s="116">
        <v>1315103600</v>
      </c>
      <c r="D6739" s="116" t="s">
        <v>15931</v>
      </c>
      <c r="E6739" s="339">
        <v>1170000</v>
      </c>
      <c r="F6739" s="194">
        <v>6</v>
      </c>
      <c r="G6739" s="194">
        <f>1+5</f>
        <v>6</v>
      </c>
      <c r="H6739" s="194" t="s">
        <v>10119</v>
      </c>
      <c r="I6739" s="194">
        <f t="shared" si="315"/>
        <v>0</v>
      </c>
      <c r="J6739" s="116" t="s">
        <v>10120</v>
      </c>
      <c r="K6739" s="116" t="s">
        <v>16974</v>
      </c>
      <c r="L6739" s="197">
        <v>45979</v>
      </c>
      <c r="M6739" s="116" t="s">
        <v>17010</v>
      </c>
      <c r="N6739" s="197">
        <v>45981</v>
      </c>
      <c r="O6739" s="388">
        <f t="shared" si="316"/>
        <v>195000</v>
      </c>
      <c r="P6739" s="339">
        <f t="shared" si="317"/>
        <v>0</v>
      </c>
    </row>
    <row r="6740" spans="1:16" hidden="1" x14ac:dyDescent="0.25">
      <c r="A6740" s="116">
        <v>147101</v>
      </c>
      <c r="B6740" s="116">
        <v>8</v>
      </c>
      <c r="C6740" s="116">
        <v>1316107620</v>
      </c>
      <c r="D6740" s="116" t="s">
        <v>8566</v>
      </c>
      <c r="E6740" s="339">
        <v>26234</v>
      </c>
      <c r="F6740" s="194">
        <v>1</v>
      </c>
      <c r="G6740" s="194">
        <v>1</v>
      </c>
      <c r="H6740" s="194" t="s">
        <v>10119</v>
      </c>
      <c r="I6740" s="194">
        <f t="shared" si="315"/>
        <v>0</v>
      </c>
      <c r="J6740" s="116" t="s">
        <v>10120</v>
      </c>
      <c r="K6740" s="116" t="s">
        <v>16974</v>
      </c>
      <c r="L6740" s="197">
        <v>45979</v>
      </c>
      <c r="M6740" s="116"/>
      <c r="N6740" s="197">
        <v>45979</v>
      </c>
      <c r="O6740" s="388">
        <f t="shared" si="316"/>
        <v>26234</v>
      </c>
      <c r="P6740" s="339">
        <f t="shared" si="317"/>
        <v>0</v>
      </c>
    </row>
    <row r="6741" spans="1:16" hidden="1" x14ac:dyDescent="0.25">
      <c r="A6741" s="116">
        <v>147101</v>
      </c>
      <c r="B6741" s="116">
        <v>6</v>
      </c>
      <c r="C6741" s="116">
        <v>1316107630</v>
      </c>
      <c r="D6741" s="116" t="s">
        <v>15788</v>
      </c>
      <c r="E6741" s="339">
        <v>53951</v>
      </c>
      <c r="F6741" s="194">
        <v>1</v>
      </c>
      <c r="G6741" s="194">
        <v>1</v>
      </c>
      <c r="H6741" s="194" t="s">
        <v>10119</v>
      </c>
      <c r="I6741" s="194">
        <f t="shared" si="315"/>
        <v>0</v>
      </c>
      <c r="J6741" s="116" t="s">
        <v>10120</v>
      </c>
      <c r="K6741" s="116" t="s">
        <v>16974</v>
      </c>
      <c r="L6741" s="197">
        <v>45979</v>
      </c>
      <c r="M6741" s="116"/>
      <c r="N6741" s="197">
        <v>45979</v>
      </c>
      <c r="O6741" s="388">
        <f t="shared" si="316"/>
        <v>53951</v>
      </c>
      <c r="P6741" s="339">
        <f t="shared" si="317"/>
        <v>0</v>
      </c>
    </row>
    <row r="6742" spans="1:16" hidden="1" x14ac:dyDescent="0.25">
      <c r="A6742" s="116">
        <v>147101</v>
      </c>
      <c r="B6742" s="116">
        <v>2</v>
      </c>
      <c r="C6742" s="116">
        <v>1316107640</v>
      </c>
      <c r="D6742" s="116" t="s">
        <v>11260</v>
      </c>
      <c r="E6742" s="339">
        <v>136231</v>
      </c>
      <c r="F6742" s="194">
        <v>1</v>
      </c>
      <c r="G6742" s="194">
        <v>1</v>
      </c>
      <c r="H6742" s="194" t="s">
        <v>10119</v>
      </c>
      <c r="I6742" s="194">
        <f t="shared" si="315"/>
        <v>0</v>
      </c>
      <c r="J6742" s="116" t="s">
        <v>10120</v>
      </c>
      <c r="K6742" s="116" t="s">
        <v>16974</v>
      </c>
      <c r="L6742" s="197">
        <v>45979</v>
      </c>
      <c r="M6742" s="116"/>
      <c r="N6742" s="197">
        <v>45979</v>
      </c>
      <c r="O6742" s="388">
        <f t="shared" si="316"/>
        <v>136231</v>
      </c>
      <c r="P6742" s="339">
        <f t="shared" si="317"/>
        <v>0</v>
      </c>
    </row>
    <row r="6743" spans="1:16" hidden="1" x14ac:dyDescent="0.25">
      <c r="A6743" s="116">
        <v>147101</v>
      </c>
      <c r="B6743" s="116">
        <v>4</v>
      </c>
      <c r="C6743" s="116">
        <v>1317100170</v>
      </c>
      <c r="D6743" s="116" t="s">
        <v>15632</v>
      </c>
      <c r="E6743" s="339">
        <v>239780</v>
      </c>
      <c r="F6743" s="194">
        <v>1</v>
      </c>
      <c r="G6743" s="194">
        <v>1</v>
      </c>
      <c r="H6743" s="194" t="s">
        <v>10119</v>
      </c>
      <c r="I6743" s="194">
        <f t="shared" si="315"/>
        <v>0</v>
      </c>
      <c r="J6743" s="116" t="s">
        <v>10120</v>
      </c>
      <c r="K6743" s="116" t="s">
        <v>16974</v>
      </c>
      <c r="L6743" s="197">
        <v>45979</v>
      </c>
      <c r="M6743" s="116"/>
      <c r="N6743" s="197">
        <v>45979</v>
      </c>
      <c r="O6743" s="388">
        <f t="shared" si="316"/>
        <v>239780</v>
      </c>
      <c r="P6743" s="339">
        <f t="shared" si="317"/>
        <v>0</v>
      </c>
    </row>
    <row r="6744" spans="1:16" hidden="1" x14ac:dyDescent="0.25">
      <c r="A6744" s="116">
        <v>147101</v>
      </c>
      <c r="B6744" s="116">
        <v>26</v>
      </c>
      <c r="C6744" s="116">
        <v>1317100800</v>
      </c>
      <c r="D6744" s="116" t="s">
        <v>11605</v>
      </c>
      <c r="E6744" s="339">
        <v>152741</v>
      </c>
      <c r="F6744" s="194">
        <v>1</v>
      </c>
      <c r="G6744" s="194">
        <v>1</v>
      </c>
      <c r="H6744" s="194" t="s">
        <v>10119</v>
      </c>
      <c r="I6744" s="194">
        <f t="shared" si="315"/>
        <v>0</v>
      </c>
      <c r="J6744" s="116" t="s">
        <v>10120</v>
      </c>
      <c r="K6744" s="116" t="s">
        <v>16974</v>
      </c>
      <c r="L6744" s="197">
        <v>45979</v>
      </c>
      <c r="M6744" s="116"/>
      <c r="N6744" s="197">
        <v>45979</v>
      </c>
      <c r="O6744" s="388">
        <f t="shared" si="316"/>
        <v>152741</v>
      </c>
      <c r="P6744" s="339">
        <f t="shared" si="317"/>
        <v>0</v>
      </c>
    </row>
    <row r="6745" spans="1:16" hidden="1" x14ac:dyDescent="0.25">
      <c r="A6745" s="116">
        <v>147101</v>
      </c>
      <c r="B6745" s="116">
        <v>18</v>
      </c>
      <c r="C6745" s="116">
        <v>1318100010</v>
      </c>
      <c r="D6745" s="116" t="s">
        <v>11262</v>
      </c>
      <c r="E6745" s="339">
        <v>61493.5</v>
      </c>
      <c r="F6745" s="194">
        <v>2</v>
      </c>
      <c r="G6745" s="194">
        <v>2</v>
      </c>
      <c r="H6745" s="194" t="s">
        <v>10119</v>
      </c>
      <c r="I6745" s="194">
        <f t="shared" si="315"/>
        <v>0</v>
      </c>
      <c r="J6745" s="116" t="s">
        <v>10120</v>
      </c>
      <c r="K6745" s="116" t="s">
        <v>16974</v>
      </c>
      <c r="L6745" s="197">
        <v>45979</v>
      </c>
      <c r="M6745" s="116"/>
      <c r="N6745" s="197">
        <v>45979</v>
      </c>
      <c r="O6745" s="388">
        <f t="shared" si="316"/>
        <v>30746.75</v>
      </c>
      <c r="P6745" s="339">
        <f t="shared" si="317"/>
        <v>0</v>
      </c>
    </row>
    <row r="6746" spans="1:16" hidden="1" x14ac:dyDescent="0.25">
      <c r="A6746" s="116">
        <v>147101</v>
      </c>
      <c r="B6746" s="116">
        <v>17</v>
      </c>
      <c r="C6746" s="116">
        <v>1318100020</v>
      </c>
      <c r="D6746" s="116" t="s">
        <v>11263</v>
      </c>
      <c r="E6746" s="339">
        <v>145753.56</v>
      </c>
      <c r="F6746" s="194">
        <v>2</v>
      </c>
      <c r="G6746" s="194">
        <v>2</v>
      </c>
      <c r="H6746" s="194" t="s">
        <v>10119</v>
      </c>
      <c r="I6746" s="194">
        <f t="shared" si="315"/>
        <v>0</v>
      </c>
      <c r="J6746" s="116" t="s">
        <v>10120</v>
      </c>
      <c r="K6746" s="116" t="s">
        <v>16974</v>
      </c>
      <c r="L6746" s="197">
        <v>45979</v>
      </c>
      <c r="M6746" s="116"/>
      <c r="N6746" s="197">
        <v>45979</v>
      </c>
      <c r="O6746" s="388">
        <f t="shared" si="316"/>
        <v>72876.78</v>
      </c>
      <c r="P6746" s="339">
        <f t="shared" si="317"/>
        <v>0</v>
      </c>
    </row>
    <row r="6747" spans="1:16" hidden="1" x14ac:dyDescent="0.25">
      <c r="A6747" s="116">
        <v>147101</v>
      </c>
      <c r="B6747" s="116">
        <v>5</v>
      </c>
      <c r="C6747" s="116">
        <v>1318100230</v>
      </c>
      <c r="D6747" s="116" t="s">
        <v>17756</v>
      </c>
      <c r="E6747" s="339">
        <v>391030</v>
      </c>
      <c r="F6747" s="194">
        <v>1</v>
      </c>
      <c r="G6747" s="194">
        <v>1</v>
      </c>
      <c r="H6747" s="194" t="s">
        <v>10119</v>
      </c>
      <c r="I6747" s="194">
        <f t="shared" si="315"/>
        <v>0</v>
      </c>
      <c r="J6747" s="116" t="s">
        <v>10120</v>
      </c>
      <c r="K6747" s="116" t="s">
        <v>16974</v>
      </c>
      <c r="L6747" s="197">
        <v>45979</v>
      </c>
      <c r="M6747" s="116"/>
      <c r="N6747" s="197">
        <v>45979</v>
      </c>
      <c r="O6747" s="388">
        <f t="shared" si="316"/>
        <v>391030</v>
      </c>
      <c r="P6747" s="339">
        <f t="shared" si="317"/>
        <v>0</v>
      </c>
    </row>
    <row r="6748" spans="1:16" hidden="1" x14ac:dyDescent="0.25">
      <c r="A6748" s="116">
        <v>147101</v>
      </c>
      <c r="B6748" s="116">
        <v>7</v>
      </c>
      <c r="C6748" s="116">
        <v>1318100240</v>
      </c>
      <c r="D6748" s="116" t="s">
        <v>11264</v>
      </c>
      <c r="E6748" s="339">
        <v>190463</v>
      </c>
      <c r="F6748" s="194">
        <v>1</v>
      </c>
      <c r="G6748" s="194">
        <v>1</v>
      </c>
      <c r="H6748" s="194" t="s">
        <v>10119</v>
      </c>
      <c r="I6748" s="194">
        <f t="shared" si="315"/>
        <v>0</v>
      </c>
      <c r="J6748" s="116" t="s">
        <v>10120</v>
      </c>
      <c r="K6748" s="116" t="s">
        <v>16974</v>
      </c>
      <c r="L6748" s="197">
        <v>45979</v>
      </c>
      <c r="M6748" s="116"/>
      <c r="N6748" s="197">
        <v>45979</v>
      </c>
      <c r="O6748" s="388">
        <f t="shared" si="316"/>
        <v>190463</v>
      </c>
      <c r="P6748" s="339">
        <f t="shared" si="317"/>
        <v>0</v>
      </c>
    </row>
    <row r="6749" spans="1:16" hidden="1" x14ac:dyDescent="0.25">
      <c r="A6749" s="116">
        <v>147101</v>
      </c>
      <c r="B6749" s="116">
        <v>19</v>
      </c>
      <c r="C6749" s="116">
        <v>1318100740</v>
      </c>
      <c r="D6749" s="116" t="s">
        <v>11266</v>
      </c>
      <c r="E6749" s="339">
        <v>78617</v>
      </c>
      <c r="F6749" s="194">
        <v>1</v>
      </c>
      <c r="G6749" s="194">
        <v>1</v>
      </c>
      <c r="H6749" s="194" t="s">
        <v>10119</v>
      </c>
      <c r="I6749" s="194">
        <f t="shared" si="315"/>
        <v>0</v>
      </c>
      <c r="J6749" s="116" t="s">
        <v>10120</v>
      </c>
      <c r="K6749" s="116" t="s">
        <v>16974</v>
      </c>
      <c r="L6749" s="197">
        <v>45979</v>
      </c>
      <c r="M6749" s="116"/>
      <c r="N6749" s="197">
        <v>45979</v>
      </c>
      <c r="O6749" s="388">
        <f t="shared" si="316"/>
        <v>78617</v>
      </c>
      <c r="P6749" s="339">
        <f t="shared" si="317"/>
        <v>0</v>
      </c>
    </row>
    <row r="6750" spans="1:16" hidden="1" x14ac:dyDescent="0.25">
      <c r="A6750" s="116">
        <v>147101</v>
      </c>
      <c r="B6750" s="116">
        <v>9</v>
      </c>
      <c r="C6750" s="116">
        <v>1318100760</v>
      </c>
      <c r="D6750" s="116" t="s">
        <v>7867</v>
      </c>
      <c r="E6750" s="339">
        <v>210461</v>
      </c>
      <c r="F6750" s="194">
        <v>1</v>
      </c>
      <c r="G6750" s="194">
        <v>1</v>
      </c>
      <c r="H6750" s="194" t="s">
        <v>10119</v>
      </c>
      <c r="I6750" s="194">
        <f t="shared" si="315"/>
        <v>0</v>
      </c>
      <c r="J6750" s="116" t="s">
        <v>10120</v>
      </c>
      <c r="K6750" s="116" t="s">
        <v>16974</v>
      </c>
      <c r="L6750" s="197">
        <v>45979</v>
      </c>
      <c r="M6750" s="116"/>
      <c r="N6750" s="197">
        <v>45979</v>
      </c>
      <c r="O6750" s="388">
        <f t="shared" si="316"/>
        <v>210461</v>
      </c>
      <c r="P6750" s="339">
        <f t="shared" si="317"/>
        <v>0</v>
      </c>
    </row>
    <row r="6751" spans="1:16" hidden="1" x14ac:dyDescent="0.25">
      <c r="A6751" s="116">
        <v>147101</v>
      </c>
      <c r="B6751" s="116">
        <v>3</v>
      </c>
      <c r="C6751" s="116">
        <v>1318100940</v>
      </c>
      <c r="D6751" s="116" t="s">
        <v>9033</v>
      </c>
      <c r="E6751" s="339">
        <v>402351</v>
      </c>
      <c r="F6751" s="194">
        <v>1</v>
      </c>
      <c r="G6751" s="194">
        <v>1</v>
      </c>
      <c r="H6751" s="194" t="s">
        <v>10119</v>
      </c>
      <c r="I6751" s="194">
        <f t="shared" si="315"/>
        <v>0</v>
      </c>
      <c r="J6751" s="116" t="s">
        <v>10120</v>
      </c>
      <c r="K6751" s="116" t="s">
        <v>16974</v>
      </c>
      <c r="L6751" s="197">
        <v>45979</v>
      </c>
      <c r="M6751" s="116"/>
      <c r="N6751" s="197">
        <v>45979</v>
      </c>
      <c r="O6751" s="388">
        <f t="shared" si="316"/>
        <v>402351</v>
      </c>
      <c r="P6751" s="339">
        <f t="shared" si="317"/>
        <v>0</v>
      </c>
    </row>
    <row r="6752" spans="1:16" hidden="1" x14ac:dyDescent="0.25">
      <c r="A6752" s="116">
        <v>147101</v>
      </c>
      <c r="B6752" s="116">
        <v>11</v>
      </c>
      <c r="C6752" s="116">
        <v>1318102450</v>
      </c>
      <c r="D6752" s="116" t="s">
        <v>11268</v>
      </c>
      <c r="E6752" s="339">
        <v>245568</v>
      </c>
      <c r="F6752" s="194">
        <v>2</v>
      </c>
      <c r="G6752" s="194">
        <v>2</v>
      </c>
      <c r="H6752" s="194" t="s">
        <v>10119</v>
      </c>
      <c r="I6752" s="194">
        <f t="shared" si="315"/>
        <v>0</v>
      </c>
      <c r="J6752" s="116" t="s">
        <v>10120</v>
      </c>
      <c r="K6752" s="116" t="s">
        <v>16974</v>
      </c>
      <c r="L6752" s="197">
        <v>45979</v>
      </c>
      <c r="M6752" s="116"/>
      <c r="N6752" s="197">
        <v>45993</v>
      </c>
      <c r="O6752" s="388">
        <f t="shared" si="316"/>
        <v>122784</v>
      </c>
      <c r="P6752" s="339">
        <f t="shared" si="317"/>
        <v>0</v>
      </c>
    </row>
    <row r="6753" spans="1:16" hidden="1" x14ac:dyDescent="0.25">
      <c r="A6753" s="116">
        <v>147101</v>
      </c>
      <c r="B6753" s="116">
        <v>31</v>
      </c>
      <c r="C6753" s="116">
        <v>1318102470</v>
      </c>
      <c r="D6753" s="116" t="s">
        <v>10088</v>
      </c>
      <c r="E6753" s="339">
        <v>53608</v>
      </c>
      <c r="F6753" s="194">
        <v>2</v>
      </c>
      <c r="G6753" s="194">
        <v>2</v>
      </c>
      <c r="H6753" s="194" t="s">
        <v>10119</v>
      </c>
      <c r="I6753" s="194">
        <f t="shared" si="315"/>
        <v>0</v>
      </c>
      <c r="J6753" s="116" t="s">
        <v>10120</v>
      </c>
      <c r="K6753" s="116" t="s">
        <v>16974</v>
      </c>
      <c r="L6753" s="197">
        <v>45979</v>
      </c>
      <c r="M6753" s="116"/>
      <c r="N6753" s="197">
        <v>45979</v>
      </c>
      <c r="O6753" s="388">
        <f t="shared" si="316"/>
        <v>26804</v>
      </c>
      <c r="P6753" s="339">
        <f t="shared" si="317"/>
        <v>0</v>
      </c>
    </row>
    <row r="6754" spans="1:16" hidden="1" x14ac:dyDescent="0.25">
      <c r="A6754" s="116">
        <v>147101</v>
      </c>
      <c r="B6754" s="116">
        <v>25</v>
      </c>
      <c r="C6754" s="116">
        <v>1321100480</v>
      </c>
      <c r="D6754" s="116" t="s">
        <v>10385</v>
      </c>
      <c r="E6754" s="339">
        <v>103561.2</v>
      </c>
      <c r="F6754" s="194">
        <v>4</v>
      </c>
      <c r="G6754" s="194">
        <v>4</v>
      </c>
      <c r="H6754" s="194" t="s">
        <v>10119</v>
      </c>
      <c r="I6754" s="194">
        <f t="shared" si="315"/>
        <v>0</v>
      </c>
      <c r="J6754" s="116" t="s">
        <v>10120</v>
      </c>
      <c r="K6754" s="116" t="s">
        <v>16974</v>
      </c>
      <c r="L6754" s="197">
        <v>45979</v>
      </c>
      <c r="M6754" s="116" t="s">
        <v>16978</v>
      </c>
      <c r="N6754" s="197">
        <v>45993</v>
      </c>
      <c r="O6754" s="388">
        <f t="shared" si="316"/>
        <v>25890.3</v>
      </c>
      <c r="P6754" s="339">
        <f t="shared" si="317"/>
        <v>0</v>
      </c>
    </row>
    <row r="6755" spans="1:16" hidden="1" x14ac:dyDescent="0.25">
      <c r="A6755" s="116">
        <v>147101</v>
      </c>
      <c r="B6755" s="116">
        <v>24</v>
      </c>
      <c r="C6755" s="116">
        <v>1321100610</v>
      </c>
      <c r="D6755" s="116" t="s">
        <v>6938</v>
      </c>
      <c r="E6755" s="339">
        <v>414413.8</v>
      </c>
      <c r="F6755" s="194">
        <v>10</v>
      </c>
      <c r="G6755" s="194">
        <f>3+7</f>
        <v>10</v>
      </c>
      <c r="H6755" s="194" t="s">
        <v>10119</v>
      </c>
      <c r="I6755" s="194">
        <f t="shared" si="315"/>
        <v>0</v>
      </c>
      <c r="J6755" s="116" t="s">
        <v>10120</v>
      </c>
      <c r="K6755" s="116" t="s">
        <v>16974</v>
      </c>
      <c r="L6755" s="197">
        <v>45979</v>
      </c>
      <c r="M6755" s="116" t="s">
        <v>17891</v>
      </c>
      <c r="N6755" s="197">
        <v>45979</v>
      </c>
      <c r="O6755" s="388">
        <f t="shared" si="316"/>
        <v>41441.379999999997</v>
      </c>
      <c r="P6755" s="339">
        <f t="shared" si="317"/>
        <v>0</v>
      </c>
    </row>
    <row r="6756" spans="1:16" hidden="1" x14ac:dyDescent="0.25">
      <c r="A6756" s="116">
        <v>147101</v>
      </c>
      <c r="B6756" s="116">
        <v>21</v>
      </c>
      <c r="C6756" s="116">
        <v>1323100010</v>
      </c>
      <c r="D6756" s="116" t="s">
        <v>11039</v>
      </c>
      <c r="E6756" s="339">
        <v>80175</v>
      </c>
      <c r="F6756" s="194">
        <v>1</v>
      </c>
      <c r="G6756" s="194">
        <v>1</v>
      </c>
      <c r="H6756" s="194" t="s">
        <v>10119</v>
      </c>
      <c r="I6756" s="194">
        <f t="shared" si="315"/>
        <v>0</v>
      </c>
      <c r="J6756" s="116" t="s">
        <v>10120</v>
      </c>
      <c r="K6756" s="116" t="s">
        <v>16974</v>
      </c>
      <c r="L6756" s="197">
        <v>45979</v>
      </c>
      <c r="M6756" s="116"/>
      <c r="N6756" s="197">
        <v>45979</v>
      </c>
      <c r="O6756" s="388">
        <f t="shared" si="316"/>
        <v>80175</v>
      </c>
      <c r="P6756" s="339">
        <f t="shared" si="317"/>
        <v>0</v>
      </c>
    </row>
    <row r="6757" spans="1:16" hidden="1" x14ac:dyDescent="0.25">
      <c r="A6757" s="116">
        <v>147101</v>
      </c>
      <c r="B6757" s="116">
        <v>20</v>
      </c>
      <c r="C6757" s="116">
        <v>1323100020</v>
      </c>
      <c r="D6757" s="116" t="s">
        <v>10649</v>
      </c>
      <c r="E6757" s="339">
        <v>9448</v>
      </c>
      <c r="F6757" s="194">
        <v>1</v>
      </c>
      <c r="G6757" s="194">
        <v>1</v>
      </c>
      <c r="H6757" s="194" t="s">
        <v>10119</v>
      </c>
      <c r="I6757" s="194">
        <f t="shared" si="315"/>
        <v>0</v>
      </c>
      <c r="J6757" s="116" t="s">
        <v>10120</v>
      </c>
      <c r="K6757" s="116" t="s">
        <v>16974</v>
      </c>
      <c r="L6757" s="197">
        <v>45979</v>
      </c>
      <c r="M6757" s="116"/>
      <c r="N6757" s="197">
        <v>45979</v>
      </c>
      <c r="O6757" s="388">
        <f t="shared" si="316"/>
        <v>9448</v>
      </c>
      <c r="P6757" s="339">
        <f t="shared" si="317"/>
        <v>0</v>
      </c>
    </row>
    <row r="6758" spans="1:16" hidden="1" x14ac:dyDescent="0.25">
      <c r="A6758" s="116">
        <v>147101</v>
      </c>
      <c r="B6758" s="116">
        <v>23</v>
      </c>
      <c r="C6758" s="116">
        <v>1323100700</v>
      </c>
      <c r="D6758" s="116" t="s">
        <v>17567</v>
      </c>
      <c r="E6758" s="339">
        <v>104786</v>
      </c>
      <c r="F6758" s="194">
        <v>1</v>
      </c>
      <c r="G6758" s="194">
        <v>1</v>
      </c>
      <c r="H6758" s="194" t="s">
        <v>10119</v>
      </c>
      <c r="I6758" s="194">
        <f t="shared" si="315"/>
        <v>0</v>
      </c>
      <c r="J6758" s="116" t="s">
        <v>10120</v>
      </c>
      <c r="K6758" s="116" t="s">
        <v>16974</v>
      </c>
      <c r="L6758" s="197">
        <v>45979</v>
      </c>
      <c r="M6758" s="116"/>
      <c r="N6758" s="197">
        <v>45979</v>
      </c>
      <c r="O6758" s="388">
        <f t="shared" si="316"/>
        <v>104786</v>
      </c>
      <c r="P6758" s="339">
        <f t="shared" si="317"/>
        <v>0</v>
      </c>
    </row>
    <row r="6759" spans="1:16" hidden="1" x14ac:dyDescent="0.25">
      <c r="A6759" s="116">
        <v>147102</v>
      </c>
      <c r="B6759" s="116">
        <v>1</v>
      </c>
      <c r="C6759" s="116">
        <v>1519106130</v>
      </c>
      <c r="D6759" s="116" t="s">
        <v>11309</v>
      </c>
      <c r="E6759" s="339">
        <v>1530262</v>
      </c>
      <c r="F6759" s="194">
        <v>1</v>
      </c>
      <c r="G6759" s="194">
        <v>1</v>
      </c>
      <c r="H6759" s="194" t="s">
        <v>10119</v>
      </c>
      <c r="I6759" s="194">
        <f t="shared" si="315"/>
        <v>0</v>
      </c>
      <c r="J6759" s="116" t="s">
        <v>10120</v>
      </c>
      <c r="K6759" s="116" t="s">
        <v>16860</v>
      </c>
      <c r="L6759" s="197">
        <v>45979</v>
      </c>
      <c r="M6759" s="116"/>
      <c r="N6759" s="197">
        <v>45979</v>
      </c>
      <c r="O6759" s="388">
        <f t="shared" si="316"/>
        <v>1530262</v>
      </c>
      <c r="P6759" s="339">
        <f t="shared" si="317"/>
        <v>0</v>
      </c>
    </row>
    <row r="6760" spans="1:16" hidden="1" x14ac:dyDescent="0.25">
      <c r="A6760" s="116">
        <v>147103</v>
      </c>
      <c r="B6760" s="116">
        <v>1</v>
      </c>
      <c r="C6760" s="116">
        <v>1017102120</v>
      </c>
      <c r="D6760" s="116" t="s">
        <v>10656</v>
      </c>
      <c r="E6760" s="339">
        <v>162000</v>
      </c>
      <c r="F6760" s="194">
        <v>1</v>
      </c>
      <c r="G6760" s="194">
        <v>1</v>
      </c>
      <c r="H6760" s="194" t="s">
        <v>10119</v>
      </c>
      <c r="I6760" s="194">
        <f t="shared" si="315"/>
        <v>0</v>
      </c>
      <c r="J6760" s="116" t="s">
        <v>10126</v>
      </c>
      <c r="K6760" s="116" t="s">
        <v>15310</v>
      </c>
      <c r="L6760" s="197">
        <v>45979</v>
      </c>
      <c r="M6760" s="116" t="s">
        <v>16987</v>
      </c>
      <c r="N6760" s="197">
        <v>45979</v>
      </c>
      <c r="O6760" s="388">
        <f t="shared" si="316"/>
        <v>162000</v>
      </c>
      <c r="P6760" s="339">
        <f t="shared" si="317"/>
        <v>0</v>
      </c>
    </row>
    <row r="6761" spans="1:16" hidden="1" x14ac:dyDescent="0.25">
      <c r="A6761" s="116">
        <v>147112</v>
      </c>
      <c r="B6761" s="116">
        <v>5</v>
      </c>
      <c r="C6761" s="116">
        <v>1010105590</v>
      </c>
      <c r="D6761" s="116" t="s">
        <v>17009</v>
      </c>
      <c r="E6761" s="339">
        <v>78756</v>
      </c>
      <c r="F6761" s="194">
        <v>1</v>
      </c>
      <c r="G6761" s="194">
        <v>1</v>
      </c>
      <c r="H6761" s="194" t="s">
        <v>10119</v>
      </c>
      <c r="I6761" s="194">
        <f t="shared" si="315"/>
        <v>0</v>
      </c>
      <c r="J6761" s="116" t="s">
        <v>10120</v>
      </c>
      <c r="K6761" s="116" t="s">
        <v>16797</v>
      </c>
      <c r="L6761" s="197">
        <v>45981</v>
      </c>
      <c r="M6761" s="116"/>
      <c r="N6761" s="197">
        <v>45981</v>
      </c>
      <c r="O6761" s="388">
        <f t="shared" si="316"/>
        <v>78756</v>
      </c>
      <c r="P6761" s="339">
        <f t="shared" si="317"/>
        <v>0</v>
      </c>
    </row>
    <row r="6762" spans="1:16" hidden="1" x14ac:dyDescent="0.25">
      <c r="A6762" s="116">
        <v>147112</v>
      </c>
      <c r="B6762" s="116">
        <v>4</v>
      </c>
      <c r="C6762" s="116">
        <v>1012100020</v>
      </c>
      <c r="D6762" s="116" t="s">
        <v>10488</v>
      </c>
      <c r="E6762" s="339">
        <v>23350</v>
      </c>
      <c r="F6762" s="194">
        <v>1</v>
      </c>
      <c r="G6762" s="194">
        <v>1</v>
      </c>
      <c r="H6762" s="194" t="s">
        <v>10119</v>
      </c>
      <c r="I6762" s="194">
        <f t="shared" si="315"/>
        <v>0</v>
      </c>
      <c r="J6762" s="116" t="s">
        <v>10120</v>
      </c>
      <c r="K6762" s="116" t="s">
        <v>16797</v>
      </c>
      <c r="L6762" s="197">
        <v>45981</v>
      </c>
      <c r="M6762" s="116"/>
      <c r="N6762" s="197">
        <v>45985</v>
      </c>
      <c r="O6762" s="388">
        <f t="shared" si="316"/>
        <v>23350</v>
      </c>
      <c r="P6762" s="339">
        <f t="shared" si="317"/>
        <v>0</v>
      </c>
    </row>
    <row r="6763" spans="1:16" hidden="1" x14ac:dyDescent="0.25">
      <c r="A6763" s="116">
        <v>147112</v>
      </c>
      <c r="B6763" s="116">
        <v>3</v>
      </c>
      <c r="C6763" s="116">
        <v>1012100030</v>
      </c>
      <c r="D6763" s="116" t="s">
        <v>11137</v>
      </c>
      <c r="E6763" s="339">
        <v>55194</v>
      </c>
      <c r="F6763" s="194">
        <v>1</v>
      </c>
      <c r="G6763" s="194">
        <v>1</v>
      </c>
      <c r="H6763" s="194" t="s">
        <v>10119</v>
      </c>
      <c r="I6763" s="194">
        <f t="shared" si="315"/>
        <v>0</v>
      </c>
      <c r="J6763" s="116" t="s">
        <v>10120</v>
      </c>
      <c r="K6763" s="116" t="s">
        <v>16797</v>
      </c>
      <c r="L6763" s="197">
        <v>45981</v>
      </c>
      <c r="M6763" s="116"/>
      <c r="N6763" s="197">
        <v>45985</v>
      </c>
      <c r="O6763" s="388">
        <f t="shared" si="316"/>
        <v>55194</v>
      </c>
      <c r="P6763" s="339">
        <f t="shared" si="317"/>
        <v>0</v>
      </c>
    </row>
    <row r="6764" spans="1:16" hidden="1" x14ac:dyDescent="0.25">
      <c r="A6764" s="116">
        <v>147112</v>
      </c>
      <c r="B6764" s="116">
        <v>2</v>
      </c>
      <c r="C6764" s="116">
        <v>1521100240</v>
      </c>
      <c r="D6764" s="116" t="s">
        <v>17554</v>
      </c>
      <c r="E6764" s="339">
        <v>1104</v>
      </c>
      <c r="F6764" s="194">
        <v>16</v>
      </c>
      <c r="G6764" s="194">
        <v>16</v>
      </c>
      <c r="H6764" s="194" t="s">
        <v>10119</v>
      </c>
      <c r="I6764" s="194">
        <f t="shared" si="315"/>
        <v>0</v>
      </c>
      <c r="J6764" s="116" t="s">
        <v>10120</v>
      </c>
      <c r="K6764" s="116" t="s">
        <v>16797</v>
      </c>
      <c r="L6764" s="197">
        <v>45981</v>
      </c>
      <c r="M6764" s="116"/>
      <c r="N6764" s="197">
        <v>45985</v>
      </c>
      <c r="O6764" s="388">
        <f t="shared" si="316"/>
        <v>69</v>
      </c>
      <c r="P6764" s="339">
        <f t="shared" si="317"/>
        <v>0</v>
      </c>
    </row>
    <row r="6765" spans="1:16" hidden="1" x14ac:dyDescent="0.25">
      <c r="A6765" s="116">
        <v>147112</v>
      </c>
      <c r="B6765" s="116">
        <v>1</v>
      </c>
      <c r="C6765" s="116">
        <v>1810103620</v>
      </c>
      <c r="D6765" s="116" t="s">
        <v>17649</v>
      </c>
      <c r="E6765" s="339">
        <v>38542.879999999997</v>
      </c>
      <c r="F6765" s="194">
        <v>16</v>
      </c>
      <c r="G6765" s="194">
        <v>16</v>
      </c>
      <c r="H6765" s="194" t="s">
        <v>10119</v>
      </c>
      <c r="I6765" s="194">
        <f t="shared" si="315"/>
        <v>0</v>
      </c>
      <c r="J6765" s="116" t="s">
        <v>10120</v>
      </c>
      <c r="K6765" s="116" t="s">
        <v>16797</v>
      </c>
      <c r="L6765" s="197">
        <v>45981</v>
      </c>
      <c r="M6765" s="116"/>
      <c r="N6765" s="197">
        <v>45985</v>
      </c>
      <c r="O6765" s="388">
        <f t="shared" si="316"/>
        <v>2408.9299999999998</v>
      </c>
      <c r="P6765" s="339">
        <f t="shared" si="317"/>
        <v>0</v>
      </c>
    </row>
    <row r="6766" spans="1:16" hidden="1" x14ac:dyDescent="0.25">
      <c r="A6766" s="116">
        <v>147113</v>
      </c>
      <c r="B6766" s="116">
        <v>4</v>
      </c>
      <c r="C6766" s="116">
        <v>1010101250</v>
      </c>
      <c r="D6766" s="116" t="s">
        <v>17477</v>
      </c>
      <c r="E6766" s="339">
        <v>18000</v>
      </c>
      <c r="F6766" s="194">
        <v>50</v>
      </c>
      <c r="G6766" s="194">
        <v>50</v>
      </c>
      <c r="H6766" s="194" t="s">
        <v>10119</v>
      </c>
      <c r="I6766" s="194">
        <f t="shared" si="315"/>
        <v>0</v>
      </c>
      <c r="J6766" s="116" t="s">
        <v>10120</v>
      </c>
      <c r="K6766" s="116" t="s">
        <v>15498</v>
      </c>
      <c r="L6766" s="197">
        <v>45980</v>
      </c>
      <c r="M6766" s="116"/>
      <c r="N6766" s="197">
        <v>45980</v>
      </c>
      <c r="O6766" s="388">
        <f t="shared" si="316"/>
        <v>360</v>
      </c>
      <c r="P6766" s="339">
        <f t="shared" si="317"/>
        <v>0</v>
      </c>
    </row>
    <row r="6767" spans="1:16" hidden="1" x14ac:dyDescent="0.25">
      <c r="A6767" s="116">
        <v>147113</v>
      </c>
      <c r="B6767" s="116">
        <v>2</v>
      </c>
      <c r="C6767" s="116">
        <v>1019104240</v>
      </c>
      <c r="D6767" s="116" t="s">
        <v>11166</v>
      </c>
      <c r="E6767" s="339">
        <v>4400</v>
      </c>
      <c r="F6767" s="194">
        <v>1</v>
      </c>
      <c r="G6767" s="194">
        <v>1</v>
      </c>
      <c r="H6767" s="194" t="s">
        <v>10119</v>
      </c>
      <c r="I6767" s="194">
        <f t="shared" si="315"/>
        <v>0</v>
      </c>
      <c r="J6767" s="116" t="s">
        <v>10120</v>
      </c>
      <c r="K6767" s="116" t="s">
        <v>15498</v>
      </c>
      <c r="L6767" s="197">
        <v>45980</v>
      </c>
      <c r="M6767" s="116"/>
      <c r="N6767" s="197">
        <v>45980</v>
      </c>
      <c r="O6767" s="388">
        <f t="shared" si="316"/>
        <v>4400</v>
      </c>
      <c r="P6767" s="339">
        <f t="shared" si="317"/>
        <v>0</v>
      </c>
    </row>
    <row r="6768" spans="1:16" hidden="1" x14ac:dyDescent="0.25">
      <c r="A6768" s="116">
        <v>147113</v>
      </c>
      <c r="B6768" s="116">
        <v>1</v>
      </c>
      <c r="C6768" s="116">
        <v>1810104130</v>
      </c>
      <c r="D6768" s="116" t="s">
        <v>16203</v>
      </c>
      <c r="E6768" s="339">
        <v>60800</v>
      </c>
      <c r="F6768" s="194">
        <v>16</v>
      </c>
      <c r="G6768" s="194">
        <v>16</v>
      </c>
      <c r="H6768" s="194" t="s">
        <v>10119</v>
      </c>
      <c r="I6768" s="194">
        <f t="shared" si="315"/>
        <v>0</v>
      </c>
      <c r="J6768" s="116" t="s">
        <v>10120</v>
      </c>
      <c r="K6768" s="116" t="s">
        <v>15498</v>
      </c>
      <c r="L6768" s="197">
        <v>45980</v>
      </c>
      <c r="M6768" s="116"/>
      <c r="N6768" s="197">
        <v>45980</v>
      </c>
      <c r="O6768" s="388">
        <f t="shared" si="316"/>
        <v>3800</v>
      </c>
      <c r="P6768" s="339">
        <f t="shared" si="317"/>
        <v>0</v>
      </c>
    </row>
    <row r="6769" spans="1:16" hidden="1" x14ac:dyDescent="0.25">
      <c r="A6769" s="116">
        <v>147113</v>
      </c>
      <c r="B6769" s="116">
        <v>3</v>
      </c>
      <c r="C6769" s="116">
        <v>1810105210</v>
      </c>
      <c r="D6769" s="116" t="s">
        <v>11379</v>
      </c>
      <c r="E6769" s="339">
        <v>6158.88</v>
      </c>
      <c r="F6769" s="194">
        <v>16</v>
      </c>
      <c r="G6769" s="194">
        <v>16</v>
      </c>
      <c r="H6769" s="194" t="s">
        <v>10119</v>
      </c>
      <c r="I6769" s="194">
        <f t="shared" si="315"/>
        <v>0</v>
      </c>
      <c r="J6769" s="116" t="s">
        <v>10120</v>
      </c>
      <c r="K6769" s="116" t="s">
        <v>15498</v>
      </c>
      <c r="L6769" s="197">
        <v>45980</v>
      </c>
      <c r="M6769" s="116"/>
      <c r="N6769" s="197">
        <v>45980</v>
      </c>
      <c r="O6769" s="388">
        <f t="shared" si="316"/>
        <v>384.93</v>
      </c>
      <c r="P6769" s="339">
        <f t="shared" si="317"/>
        <v>0</v>
      </c>
    </row>
    <row r="6770" spans="1:16" hidden="1" x14ac:dyDescent="0.25">
      <c r="A6770" s="116">
        <v>147114</v>
      </c>
      <c r="B6770" s="116">
        <v>2</v>
      </c>
      <c r="C6770" s="116">
        <v>1010100360</v>
      </c>
      <c r="D6770" s="116" t="s">
        <v>10773</v>
      </c>
      <c r="E6770" s="339">
        <v>74250</v>
      </c>
      <c r="F6770" s="194">
        <v>15</v>
      </c>
      <c r="G6770" s="194">
        <v>15</v>
      </c>
      <c r="H6770" s="194" t="s">
        <v>10119</v>
      </c>
      <c r="I6770" s="194">
        <f t="shared" si="315"/>
        <v>0</v>
      </c>
      <c r="J6770" s="116" t="s">
        <v>10120</v>
      </c>
      <c r="K6770" s="116" t="s">
        <v>16623</v>
      </c>
      <c r="L6770" s="197">
        <v>45980</v>
      </c>
      <c r="M6770" s="116"/>
      <c r="N6770" s="197">
        <v>45980</v>
      </c>
      <c r="O6770" s="388">
        <f t="shared" si="316"/>
        <v>4950</v>
      </c>
      <c r="P6770" s="339">
        <f t="shared" si="317"/>
        <v>0</v>
      </c>
    </row>
    <row r="6771" spans="1:16" hidden="1" x14ac:dyDescent="0.25">
      <c r="A6771" s="116">
        <v>147114</v>
      </c>
      <c r="B6771" s="116">
        <v>1</v>
      </c>
      <c r="C6771" s="116">
        <v>1010100360</v>
      </c>
      <c r="D6771" s="116" t="s">
        <v>10773</v>
      </c>
      <c r="E6771" s="339">
        <v>74250</v>
      </c>
      <c r="F6771" s="194">
        <v>15</v>
      </c>
      <c r="G6771" s="194">
        <v>15</v>
      </c>
      <c r="H6771" s="194" t="s">
        <v>10119</v>
      </c>
      <c r="I6771" s="194">
        <f t="shared" ref="I6771:I6834" si="318">+F6771-G6771</f>
        <v>0</v>
      </c>
      <c r="J6771" s="116" t="s">
        <v>10120</v>
      </c>
      <c r="K6771" s="116" t="s">
        <v>16623</v>
      </c>
      <c r="L6771" s="197">
        <v>45980</v>
      </c>
      <c r="M6771" s="116"/>
      <c r="N6771" s="197">
        <v>45980</v>
      </c>
      <c r="O6771" s="388">
        <f t="shared" ref="O6771:O6834" si="319">+E6771/F6771</f>
        <v>4950</v>
      </c>
      <c r="P6771" s="339">
        <f t="shared" ref="P6771:P6834" si="320">+O6771*I6771</f>
        <v>0</v>
      </c>
    </row>
    <row r="6772" spans="1:16" hidden="1" x14ac:dyDescent="0.25">
      <c r="A6772" s="116">
        <v>147114</v>
      </c>
      <c r="B6772" s="116">
        <v>3</v>
      </c>
      <c r="C6772" s="116">
        <v>1010106890</v>
      </c>
      <c r="D6772" s="116" t="s">
        <v>11136</v>
      </c>
      <c r="E6772" s="339">
        <v>52500</v>
      </c>
      <c r="F6772" s="194">
        <v>15</v>
      </c>
      <c r="G6772" s="194">
        <v>15</v>
      </c>
      <c r="H6772" s="194" t="s">
        <v>10119</v>
      </c>
      <c r="I6772" s="194">
        <f t="shared" si="318"/>
        <v>0</v>
      </c>
      <c r="J6772" s="116" t="s">
        <v>10120</v>
      </c>
      <c r="K6772" s="116" t="s">
        <v>16623</v>
      </c>
      <c r="L6772" s="197">
        <v>45980</v>
      </c>
      <c r="M6772" s="116"/>
      <c r="N6772" s="197">
        <v>45980</v>
      </c>
      <c r="O6772" s="388">
        <f t="shared" si="319"/>
        <v>3500</v>
      </c>
      <c r="P6772" s="339">
        <f t="shared" si="320"/>
        <v>0</v>
      </c>
    </row>
    <row r="6773" spans="1:16" hidden="1" x14ac:dyDescent="0.25">
      <c r="A6773" s="116">
        <v>147116</v>
      </c>
      <c r="B6773" s="116">
        <v>3</v>
      </c>
      <c r="C6773" s="116">
        <v>1213101730</v>
      </c>
      <c r="D6773" s="116" t="s">
        <v>10564</v>
      </c>
      <c r="E6773" s="339">
        <v>609</v>
      </c>
      <c r="F6773" s="194">
        <v>1</v>
      </c>
      <c r="G6773" s="194">
        <v>1</v>
      </c>
      <c r="H6773" s="194" t="s">
        <v>10119</v>
      </c>
      <c r="I6773" s="194">
        <f t="shared" si="318"/>
        <v>0</v>
      </c>
      <c r="J6773" s="116" t="s">
        <v>10120</v>
      </c>
      <c r="K6773" s="116" t="s">
        <v>15893</v>
      </c>
      <c r="L6773" s="197">
        <v>45980</v>
      </c>
      <c r="M6773" s="116"/>
      <c r="N6773" s="197">
        <v>45980</v>
      </c>
      <c r="O6773" s="388">
        <f t="shared" si="319"/>
        <v>609</v>
      </c>
      <c r="P6773" s="339">
        <f t="shared" si="320"/>
        <v>0</v>
      </c>
    </row>
    <row r="6774" spans="1:16" hidden="1" x14ac:dyDescent="0.25">
      <c r="A6774" s="116">
        <v>147116</v>
      </c>
      <c r="B6774" s="116">
        <v>2</v>
      </c>
      <c r="C6774" s="116">
        <v>1216100160</v>
      </c>
      <c r="D6774" s="116" t="s">
        <v>11207</v>
      </c>
      <c r="E6774" s="339">
        <v>61901</v>
      </c>
      <c r="F6774" s="194">
        <v>1</v>
      </c>
      <c r="G6774" s="194">
        <v>1</v>
      </c>
      <c r="H6774" s="194" t="s">
        <v>10119</v>
      </c>
      <c r="I6774" s="194">
        <f t="shared" si="318"/>
        <v>0</v>
      </c>
      <c r="J6774" s="116" t="s">
        <v>10120</v>
      </c>
      <c r="K6774" s="116" t="s">
        <v>15893</v>
      </c>
      <c r="L6774" s="197">
        <v>45980</v>
      </c>
      <c r="M6774" s="116"/>
      <c r="N6774" s="197">
        <v>45980</v>
      </c>
      <c r="O6774" s="388">
        <f t="shared" si="319"/>
        <v>61901</v>
      </c>
      <c r="P6774" s="339">
        <f t="shared" si="320"/>
        <v>0</v>
      </c>
    </row>
    <row r="6775" spans="1:16" hidden="1" x14ac:dyDescent="0.25">
      <c r="A6775" s="116">
        <v>147116</v>
      </c>
      <c r="B6775" s="116">
        <v>1</v>
      </c>
      <c r="C6775" s="116">
        <v>1236100260</v>
      </c>
      <c r="D6775" s="116" t="s">
        <v>15426</v>
      </c>
      <c r="E6775" s="339">
        <v>2338300</v>
      </c>
      <c r="F6775" s="194">
        <v>1</v>
      </c>
      <c r="G6775" s="194">
        <v>1</v>
      </c>
      <c r="H6775" s="194" t="s">
        <v>10119</v>
      </c>
      <c r="I6775" s="194">
        <f t="shared" si="318"/>
        <v>0</v>
      </c>
      <c r="J6775" s="116" t="s">
        <v>10120</v>
      </c>
      <c r="K6775" s="116" t="s">
        <v>15893</v>
      </c>
      <c r="L6775" s="197">
        <v>45980</v>
      </c>
      <c r="M6775" s="116"/>
      <c r="N6775" s="197">
        <v>45980</v>
      </c>
      <c r="O6775" s="388">
        <f t="shared" si="319"/>
        <v>2338300</v>
      </c>
      <c r="P6775" s="339">
        <f t="shared" si="320"/>
        <v>0</v>
      </c>
    </row>
    <row r="6776" spans="1:16" hidden="1" x14ac:dyDescent="0.25">
      <c r="A6776" s="116">
        <v>147145</v>
      </c>
      <c r="B6776" s="116">
        <v>1</v>
      </c>
      <c r="C6776" s="116">
        <v>1213101730</v>
      </c>
      <c r="D6776" s="116" t="s">
        <v>10564</v>
      </c>
      <c r="E6776" s="339">
        <v>17654.91</v>
      </c>
      <c r="F6776" s="194">
        <v>29</v>
      </c>
      <c r="G6776" s="194">
        <v>29</v>
      </c>
      <c r="H6776" s="194" t="s">
        <v>10119</v>
      </c>
      <c r="I6776" s="194">
        <f t="shared" si="318"/>
        <v>0</v>
      </c>
      <c r="J6776" s="116" t="s">
        <v>10120</v>
      </c>
      <c r="K6776" s="116" t="s">
        <v>15893</v>
      </c>
      <c r="L6776" s="197">
        <v>45981</v>
      </c>
      <c r="M6776" s="116"/>
      <c r="N6776" s="197">
        <v>45985</v>
      </c>
      <c r="O6776" s="388">
        <f t="shared" si="319"/>
        <v>608.79</v>
      </c>
      <c r="P6776" s="339">
        <f t="shared" si="320"/>
        <v>0</v>
      </c>
    </row>
    <row r="6777" spans="1:16" hidden="1" x14ac:dyDescent="0.25">
      <c r="A6777" s="116">
        <v>147159</v>
      </c>
      <c r="B6777" s="116">
        <v>1</v>
      </c>
      <c r="C6777" s="116">
        <v>1012100120</v>
      </c>
      <c r="D6777" s="116" t="s">
        <v>10492</v>
      </c>
      <c r="E6777" s="339">
        <v>27000</v>
      </c>
      <c r="F6777" s="194">
        <v>1</v>
      </c>
      <c r="G6777" s="194">
        <v>1</v>
      </c>
      <c r="H6777" s="194" t="s">
        <v>10119</v>
      </c>
      <c r="I6777" s="194">
        <f t="shared" si="318"/>
        <v>0</v>
      </c>
      <c r="J6777" s="116" t="s">
        <v>10120</v>
      </c>
      <c r="K6777" s="116" t="s">
        <v>10121</v>
      </c>
      <c r="L6777" s="197">
        <v>45981</v>
      </c>
      <c r="M6777" s="116"/>
      <c r="N6777" s="197">
        <v>45985</v>
      </c>
      <c r="O6777" s="388">
        <f t="shared" si="319"/>
        <v>27000</v>
      </c>
      <c r="P6777" s="339">
        <f t="shared" si="320"/>
        <v>0</v>
      </c>
    </row>
    <row r="6778" spans="1:16" hidden="1" x14ac:dyDescent="0.25">
      <c r="A6778" s="116">
        <v>147182</v>
      </c>
      <c r="B6778" s="116">
        <v>2</v>
      </c>
      <c r="C6778" s="116">
        <v>1519103920</v>
      </c>
      <c r="D6778" s="116" t="s">
        <v>15442</v>
      </c>
      <c r="E6778" s="339">
        <v>156000</v>
      </c>
      <c r="F6778" s="194">
        <v>1</v>
      </c>
      <c r="G6778" s="194">
        <v>1</v>
      </c>
      <c r="H6778" s="194" t="s">
        <v>10119</v>
      </c>
      <c r="I6778" s="194">
        <f t="shared" si="318"/>
        <v>0</v>
      </c>
      <c r="J6778" s="116" t="s">
        <v>10120</v>
      </c>
      <c r="K6778" s="116" t="s">
        <v>15768</v>
      </c>
      <c r="L6778" s="197">
        <v>45981</v>
      </c>
      <c r="M6778" s="116" t="s">
        <v>17029</v>
      </c>
      <c r="N6778" s="197">
        <v>45985</v>
      </c>
      <c r="O6778" s="388">
        <f t="shared" si="319"/>
        <v>156000</v>
      </c>
      <c r="P6778" s="339">
        <f t="shared" si="320"/>
        <v>0</v>
      </c>
    </row>
    <row r="6779" spans="1:16" hidden="1" x14ac:dyDescent="0.25">
      <c r="A6779" s="116">
        <v>147182</v>
      </c>
      <c r="B6779" s="116">
        <v>3</v>
      </c>
      <c r="C6779" s="116">
        <v>1810101930</v>
      </c>
      <c r="D6779" s="116" t="s">
        <v>15138</v>
      </c>
      <c r="E6779" s="339">
        <v>197348</v>
      </c>
      <c r="F6779" s="194">
        <v>1</v>
      </c>
      <c r="G6779" s="194">
        <v>1</v>
      </c>
      <c r="H6779" s="194" t="s">
        <v>10119</v>
      </c>
      <c r="I6779" s="194">
        <f t="shared" si="318"/>
        <v>0</v>
      </c>
      <c r="J6779" s="116" t="s">
        <v>10120</v>
      </c>
      <c r="K6779" s="116" t="s">
        <v>15768</v>
      </c>
      <c r="L6779" s="197">
        <v>45981</v>
      </c>
      <c r="M6779" s="116" t="s">
        <v>17029</v>
      </c>
      <c r="N6779" s="197">
        <v>45985</v>
      </c>
      <c r="O6779" s="388">
        <f t="shared" si="319"/>
        <v>197348</v>
      </c>
      <c r="P6779" s="339">
        <f t="shared" si="320"/>
        <v>0</v>
      </c>
    </row>
    <row r="6780" spans="1:16" hidden="1" x14ac:dyDescent="0.25">
      <c r="A6780" s="116">
        <v>147182</v>
      </c>
      <c r="B6780" s="116">
        <v>4</v>
      </c>
      <c r="C6780" s="116">
        <v>1510105280</v>
      </c>
      <c r="D6780" s="116" t="s">
        <v>16362</v>
      </c>
      <c r="E6780" s="339">
        <v>1241451.54</v>
      </c>
      <c r="F6780" s="194">
        <v>3</v>
      </c>
      <c r="G6780" s="194">
        <v>3</v>
      </c>
      <c r="H6780" s="194" t="s">
        <v>10119</v>
      </c>
      <c r="I6780" s="194">
        <f t="shared" si="318"/>
        <v>0</v>
      </c>
      <c r="J6780" s="116" t="s">
        <v>10120</v>
      </c>
      <c r="K6780" s="116" t="s">
        <v>15768</v>
      </c>
      <c r="L6780" s="197">
        <v>45981</v>
      </c>
      <c r="M6780" s="116" t="s">
        <v>17030</v>
      </c>
      <c r="N6780" s="197">
        <v>45985</v>
      </c>
      <c r="O6780" s="388">
        <f t="shared" si="319"/>
        <v>413817.18</v>
      </c>
      <c r="P6780" s="339">
        <f t="shared" si="320"/>
        <v>0</v>
      </c>
    </row>
    <row r="6781" spans="1:16" hidden="1" x14ac:dyDescent="0.25">
      <c r="A6781" s="116">
        <v>147182</v>
      </c>
      <c r="B6781" s="116">
        <v>5</v>
      </c>
      <c r="C6781" s="116">
        <v>1510105410</v>
      </c>
      <c r="D6781" s="116" t="s">
        <v>7020</v>
      </c>
      <c r="E6781" s="339">
        <v>2410182.84</v>
      </c>
      <c r="F6781" s="194">
        <v>6</v>
      </c>
      <c r="G6781" s="194">
        <v>6</v>
      </c>
      <c r="H6781" s="194" t="s">
        <v>10119</v>
      </c>
      <c r="I6781" s="194">
        <f t="shared" si="318"/>
        <v>0</v>
      </c>
      <c r="J6781" s="116" t="s">
        <v>10120</v>
      </c>
      <c r="K6781" s="116" t="s">
        <v>15768</v>
      </c>
      <c r="L6781" s="197">
        <v>45981</v>
      </c>
      <c r="M6781" s="116" t="s">
        <v>17030</v>
      </c>
      <c r="N6781" s="197">
        <v>45985</v>
      </c>
      <c r="O6781" s="388">
        <f t="shared" si="319"/>
        <v>401697.13999999996</v>
      </c>
      <c r="P6781" s="339">
        <f t="shared" si="320"/>
        <v>0</v>
      </c>
    </row>
    <row r="6782" spans="1:16" x14ac:dyDescent="0.25">
      <c r="A6782" s="342">
        <v>147033</v>
      </c>
      <c r="B6782" s="342">
        <v>1</v>
      </c>
      <c r="C6782" s="342">
        <v>1012100010</v>
      </c>
      <c r="D6782" s="342" t="s">
        <v>10369</v>
      </c>
      <c r="E6782" s="343">
        <v>70000</v>
      </c>
      <c r="F6782" s="344">
        <v>1</v>
      </c>
      <c r="G6782" s="344">
        <v>0</v>
      </c>
      <c r="H6782" s="344" t="s">
        <v>10119</v>
      </c>
      <c r="I6782" s="344">
        <f t="shared" si="318"/>
        <v>1</v>
      </c>
      <c r="J6782" s="342" t="s">
        <v>10120</v>
      </c>
      <c r="K6782" s="342" t="s">
        <v>16965</v>
      </c>
      <c r="L6782" s="345">
        <v>45974</v>
      </c>
      <c r="M6782" s="342" t="s">
        <v>18203</v>
      </c>
      <c r="N6782" s="345" t="s">
        <v>18203</v>
      </c>
      <c r="O6782" s="400">
        <f t="shared" si="319"/>
        <v>70000</v>
      </c>
      <c r="P6782" s="343">
        <f t="shared" si="320"/>
        <v>70000</v>
      </c>
    </row>
    <row r="6783" spans="1:16" hidden="1" x14ac:dyDescent="0.25">
      <c r="A6783" s="116">
        <v>147191</v>
      </c>
      <c r="B6783" s="116">
        <v>1</v>
      </c>
      <c r="C6783" s="116">
        <v>1110101810</v>
      </c>
      <c r="D6783" s="116" t="s">
        <v>17509</v>
      </c>
      <c r="E6783" s="339">
        <v>3608809</v>
      </c>
      <c r="F6783" s="194">
        <v>1</v>
      </c>
      <c r="G6783" s="194">
        <v>1</v>
      </c>
      <c r="H6783" s="194" t="s">
        <v>10119</v>
      </c>
      <c r="I6783" s="194">
        <f t="shared" si="318"/>
        <v>0</v>
      </c>
      <c r="J6783" s="116" t="s">
        <v>10126</v>
      </c>
      <c r="K6783" s="116" t="s">
        <v>16930</v>
      </c>
      <c r="L6783" s="197">
        <v>45981</v>
      </c>
      <c r="M6783" s="116" t="s">
        <v>17102</v>
      </c>
      <c r="N6783" s="197">
        <v>45995</v>
      </c>
      <c r="O6783" s="388">
        <f t="shared" si="319"/>
        <v>3608809</v>
      </c>
      <c r="P6783" s="339">
        <f t="shared" si="320"/>
        <v>0</v>
      </c>
    </row>
    <row r="6784" spans="1:16" hidden="1" x14ac:dyDescent="0.25">
      <c r="A6784" s="116">
        <v>147203</v>
      </c>
      <c r="B6784" s="116">
        <v>1</v>
      </c>
      <c r="C6784" s="116">
        <v>1324103570</v>
      </c>
      <c r="D6784" s="116" t="s">
        <v>15713</v>
      </c>
      <c r="E6784" s="339">
        <v>856895.28</v>
      </c>
      <c r="F6784" s="194">
        <v>6</v>
      </c>
      <c r="G6784" s="194">
        <v>6</v>
      </c>
      <c r="H6784" s="194" t="s">
        <v>10119</v>
      </c>
      <c r="I6784" s="194">
        <f t="shared" si="318"/>
        <v>0</v>
      </c>
      <c r="J6784" s="116" t="s">
        <v>10126</v>
      </c>
      <c r="K6784" s="116" t="s">
        <v>16930</v>
      </c>
      <c r="L6784" s="197">
        <v>45985</v>
      </c>
      <c r="M6784" s="116"/>
      <c r="N6784" s="197">
        <v>45985</v>
      </c>
      <c r="O6784" s="388">
        <f t="shared" si="319"/>
        <v>142815.88</v>
      </c>
      <c r="P6784" s="339">
        <f t="shared" si="320"/>
        <v>0</v>
      </c>
    </row>
    <row r="6785" spans="1:16" hidden="1" x14ac:dyDescent="0.25">
      <c r="A6785" s="116">
        <v>147203</v>
      </c>
      <c r="B6785" s="116">
        <v>2</v>
      </c>
      <c r="C6785" s="116">
        <v>1321100480</v>
      </c>
      <c r="D6785" s="116" t="s">
        <v>10385</v>
      </c>
      <c r="E6785" s="339">
        <v>103561.2</v>
      </c>
      <c r="F6785" s="194">
        <v>4</v>
      </c>
      <c r="G6785" s="194">
        <v>4</v>
      </c>
      <c r="H6785" s="194" t="s">
        <v>10119</v>
      </c>
      <c r="I6785" s="194">
        <f t="shared" si="318"/>
        <v>0</v>
      </c>
      <c r="J6785" s="116" t="s">
        <v>10126</v>
      </c>
      <c r="K6785" s="116" t="s">
        <v>16930</v>
      </c>
      <c r="L6785" s="197">
        <v>45985</v>
      </c>
      <c r="M6785" s="116"/>
      <c r="N6785" s="197">
        <v>45993</v>
      </c>
      <c r="O6785" s="388">
        <f t="shared" si="319"/>
        <v>25890.3</v>
      </c>
      <c r="P6785" s="339">
        <f t="shared" si="320"/>
        <v>0</v>
      </c>
    </row>
    <row r="6786" spans="1:16" hidden="1" x14ac:dyDescent="0.25">
      <c r="A6786" s="116">
        <v>147203</v>
      </c>
      <c r="B6786" s="116">
        <v>3</v>
      </c>
      <c r="C6786" s="116">
        <v>1324103590</v>
      </c>
      <c r="D6786" s="116" t="s">
        <v>15714</v>
      </c>
      <c r="E6786" s="339">
        <v>154140.66</v>
      </c>
      <c r="F6786" s="194">
        <v>6</v>
      </c>
      <c r="G6786" s="194">
        <v>6</v>
      </c>
      <c r="H6786" s="194" t="s">
        <v>10119</v>
      </c>
      <c r="I6786" s="194">
        <f t="shared" si="318"/>
        <v>0</v>
      </c>
      <c r="J6786" s="116" t="s">
        <v>10126</v>
      </c>
      <c r="K6786" s="116" t="s">
        <v>16930</v>
      </c>
      <c r="L6786" s="197">
        <v>45985</v>
      </c>
      <c r="M6786" s="116"/>
      <c r="N6786" s="197">
        <v>45985</v>
      </c>
      <c r="O6786" s="388">
        <f t="shared" si="319"/>
        <v>25690.11</v>
      </c>
      <c r="P6786" s="339">
        <f t="shared" si="320"/>
        <v>0</v>
      </c>
    </row>
    <row r="6787" spans="1:16" hidden="1" x14ac:dyDescent="0.25">
      <c r="A6787" s="116">
        <v>147203</v>
      </c>
      <c r="B6787" s="116">
        <v>4</v>
      </c>
      <c r="C6787" s="116">
        <v>1310110120</v>
      </c>
      <c r="D6787" s="116" t="s">
        <v>8557</v>
      </c>
      <c r="E6787" s="339">
        <v>50400</v>
      </c>
      <c r="F6787" s="194">
        <v>12</v>
      </c>
      <c r="G6787" s="194">
        <v>12</v>
      </c>
      <c r="H6787" s="194" t="s">
        <v>10119</v>
      </c>
      <c r="I6787" s="194">
        <f t="shared" si="318"/>
        <v>0</v>
      </c>
      <c r="J6787" s="116" t="s">
        <v>10126</v>
      </c>
      <c r="K6787" s="116" t="s">
        <v>16930</v>
      </c>
      <c r="L6787" s="197">
        <v>45985</v>
      </c>
      <c r="M6787" s="116"/>
      <c r="N6787" s="197">
        <v>45989</v>
      </c>
      <c r="O6787" s="388">
        <f t="shared" si="319"/>
        <v>4200</v>
      </c>
      <c r="P6787" s="339">
        <f t="shared" si="320"/>
        <v>0</v>
      </c>
    </row>
    <row r="6788" spans="1:16" hidden="1" x14ac:dyDescent="0.25">
      <c r="A6788" s="116">
        <v>147207</v>
      </c>
      <c r="B6788" s="116">
        <v>1</v>
      </c>
      <c r="C6788" s="116">
        <v>1014111720</v>
      </c>
      <c r="D6788" s="116" t="s">
        <v>11140</v>
      </c>
      <c r="E6788" s="339">
        <v>1750</v>
      </c>
      <c r="F6788" s="194">
        <v>1</v>
      </c>
      <c r="G6788" s="194">
        <v>1</v>
      </c>
      <c r="H6788" s="194" t="s">
        <v>10119</v>
      </c>
      <c r="I6788" s="194">
        <f t="shared" si="318"/>
        <v>0</v>
      </c>
      <c r="J6788" s="116" t="s">
        <v>10120</v>
      </c>
      <c r="K6788" s="116" t="s">
        <v>10121</v>
      </c>
      <c r="L6788" s="197">
        <v>45986</v>
      </c>
      <c r="M6788" s="116"/>
      <c r="N6788" s="197">
        <v>45987</v>
      </c>
      <c r="O6788" s="388">
        <f t="shared" si="319"/>
        <v>1750</v>
      </c>
      <c r="P6788" s="339">
        <f t="shared" si="320"/>
        <v>0</v>
      </c>
    </row>
    <row r="6789" spans="1:16" hidden="1" x14ac:dyDescent="0.25">
      <c r="A6789" s="116">
        <v>147234</v>
      </c>
      <c r="B6789" s="116">
        <v>1</v>
      </c>
      <c r="C6789" s="116">
        <v>1010101310</v>
      </c>
      <c r="D6789" s="116" t="s">
        <v>15774</v>
      </c>
      <c r="E6789" s="339">
        <v>863163</v>
      </c>
      <c r="F6789" s="194">
        <v>25</v>
      </c>
      <c r="G6789" s="194">
        <v>25</v>
      </c>
      <c r="H6789" s="194" t="s">
        <v>10119</v>
      </c>
      <c r="I6789" s="194">
        <f t="shared" si="318"/>
        <v>0</v>
      </c>
      <c r="J6789" s="116" t="s">
        <v>10120</v>
      </c>
      <c r="K6789" s="116" t="s">
        <v>16965</v>
      </c>
      <c r="L6789" s="197">
        <v>45985</v>
      </c>
      <c r="M6789" s="116"/>
      <c r="N6789" s="197">
        <v>45985</v>
      </c>
      <c r="O6789" s="388">
        <f t="shared" si="319"/>
        <v>34526.519999999997</v>
      </c>
      <c r="P6789" s="339">
        <f t="shared" si="320"/>
        <v>0</v>
      </c>
    </row>
    <row r="6790" spans="1:16" hidden="1" x14ac:dyDescent="0.25">
      <c r="A6790" s="116">
        <v>147236</v>
      </c>
      <c r="B6790" s="116">
        <v>1</v>
      </c>
      <c r="C6790" s="116">
        <v>1019101040</v>
      </c>
      <c r="D6790" s="116" t="s">
        <v>11160</v>
      </c>
      <c r="E6790" s="339">
        <v>76753.45</v>
      </c>
      <c r="F6790" s="194">
        <v>5</v>
      </c>
      <c r="G6790" s="194">
        <v>5</v>
      </c>
      <c r="H6790" s="194" t="s">
        <v>10119</v>
      </c>
      <c r="I6790" s="194">
        <f t="shared" si="318"/>
        <v>0</v>
      </c>
      <c r="J6790" s="116" t="s">
        <v>10126</v>
      </c>
      <c r="K6790" s="116" t="s">
        <v>15377</v>
      </c>
      <c r="L6790" s="197">
        <v>45985</v>
      </c>
      <c r="M6790" s="116"/>
      <c r="N6790" s="197">
        <v>45985</v>
      </c>
      <c r="O6790" s="388">
        <f t="shared" si="319"/>
        <v>15350.689999999999</v>
      </c>
      <c r="P6790" s="339">
        <f t="shared" si="320"/>
        <v>0</v>
      </c>
    </row>
    <row r="6791" spans="1:16" hidden="1" x14ac:dyDescent="0.25">
      <c r="A6791" s="116">
        <v>147236</v>
      </c>
      <c r="B6791" s="116">
        <v>2</v>
      </c>
      <c r="C6791" s="116">
        <v>1810104390</v>
      </c>
      <c r="D6791" s="116" t="s">
        <v>17495</v>
      </c>
      <c r="E6791" s="339">
        <v>198119</v>
      </c>
      <c r="F6791" s="194">
        <v>50</v>
      </c>
      <c r="G6791" s="194">
        <v>50</v>
      </c>
      <c r="H6791" s="194" t="s">
        <v>10119</v>
      </c>
      <c r="I6791" s="194">
        <f t="shared" si="318"/>
        <v>0</v>
      </c>
      <c r="J6791" s="116" t="s">
        <v>10126</v>
      </c>
      <c r="K6791" s="116" t="s">
        <v>15377</v>
      </c>
      <c r="L6791" s="197">
        <v>45985</v>
      </c>
      <c r="M6791" s="116"/>
      <c r="N6791" s="197">
        <v>45985</v>
      </c>
      <c r="O6791" s="388">
        <f t="shared" si="319"/>
        <v>3962.38</v>
      </c>
      <c r="P6791" s="339">
        <f t="shared" si="320"/>
        <v>0</v>
      </c>
    </row>
    <row r="6792" spans="1:16" hidden="1" x14ac:dyDescent="0.25">
      <c r="A6792" s="116">
        <v>147236</v>
      </c>
      <c r="B6792" s="116">
        <v>3</v>
      </c>
      <c r="C6792" s="116">
        <v>1521100100</v>
      </c>
      <c r="D6792" s="116" t="s">
        <v>10563</v>
      </c>
      <c r="E6792" s="339">
        <v>45006.5</v>
      </c>
      <c r="F6792" s="194">
        <v>50</v>
      </c>
      <c r="G6792" s="194">
        <v>50</v>
      </c>
      <c r="H6792" s="194" t="s">
        <v>10119</v>
      </c>
      <c r="I6792" s="194">
        <f t="shared" si="318"/>
        <v>0</v>
      </c>
      <c r="J6792" s="116" t="s">
        <v>10126</v>
      </c>
      <c r="K6792" s="116" t="s">
        <v>15377</v>
      </c>
      <c r="L6792" s="197">
        <v>45985</v>
      </c>
      <c r="M6792" s="116"/>
      <c r="N6792" s="197">
        <v>45985</v>
      </c>
      <c r="O6792" s="388">
        <f t="shared" si="319"/>
        <v>900.13</v>
      </c>
      <c r="P6792" s="339">
        <f t="shared" si="320"/>
        <v>0</v>
      </c>
    </row>
    <row r="6793" spans="1:16" hidden="1" x14ac:dyDescent="0.25">
      <c r="A6793" s="116">
        <v>147236</v>
      </c>
      <c r="B6793" s="116">
        <v>4</v>
      </c>
      <c r="C6793" s="116">
        <v>1026100080</v>
      </c>
      <c r="D6793" s="116" t="s">
        <v>17456</v>
      </c>
      <c r="E6793" s="339">
        <v>64890</v>
      </c>
      <c r="F6793" s="194">
        <v>1</v>
      </c>
      <c r="G6793" s="194">
        <v>1</v>
      </c>
      <c r="H6793" s="194" t="s">
        <v>10119</v>
      </c>
      <c r="I6793" s="194">
        <f t="shared" si="318"/>
        <v>0</v>
      </c>
      <c r="J6793" s="116" t="s">
        <v>10126</v>
      </c>
      <c r="K6793" s="116" t="s">
        <v>15377</v>
      </c>
      <c r="L6793" s="197">
        <v>45985</v>
      </c>
      <c r="M6793" s="116"/>
      <c r="N6793" s="197">
        <v>45985</v>
      </c>
      <c r="O6793" s="388">
        <f t="shared" si="319"/>
        <v>64890</v>
      </c>
      <c r="P6793" s="339">
        <f t="shared" si="320"/>
        <v>0</v>
      </c>
    </row>
    <row r="6794" spans="1:16" hidden="1" x14ac:dyDescent="0.25">
      <c r="A6794" s="116">
        <v>147236</v>
      </c>
      <c r="B6794" s="116">
        <v>5</v>
      </c>
      <c r="C6794" s="116">
        <v>1010102150</v>
      </c>
      <c r="D6794" s="116" t="s">
        <v>11093</v>
      </c>
      <c r="E6794" s="339">
        <v>5700</v>
      </c>
      <c r="F6794" s="194">
        <v>3</v>
      </c>
      <c r="G6794" s="194">
        <v>3</v>
      </c>
      <c r="H6794" s="194" t="s">
        <v>10119</v>
      </c>
      <c r="I6794" s="194">
        <f t="shared" si="318"/>
        <v>0</v>
      </c>
      <c r="J6794" s="116" t="s">
        <v>10126</v>
      </c>
      <c r="K6794" s="116" t="s">
        <v>15377</v>
      </c>
      <c r="L6794" s="197">
        <v>45985</v>
      </c>
      <c r="M6794" s="116"/>
      <c r="N6794" s="197">
        <v>45985</v>
      </c>
      <c r="O6794" s="388">
        <f t="shared" si="319"/>
        <v>1900</v>
      </c>
      <c r="P6794" s="339">
        <f t="shared" si="320"/>
        <v>0</v>
      </c>
    </row>
    <row r="6795" spans="1:16" hidden="1" x14ac:dyDescent="0.25">
      <c r="A6795" s="116">
        <v>147236</v>
      </c>
      <c r="B6795" s="116">
        <v>6</v>
      </c>
      <c r="C6795" s="116">
        <v>1011100110</v>
      </c>
      <c r="D6795" s="116" t="s">
        <v>10354</v>
      </c>
      <c r="E6795" s="339">
        <v>34800</v>
      </c>
      <c r="F6795" s="194">
        <v>10</v>
      </c>
      <c r="G6795" s="194">
        <v>10</v>
      </c>
      <c r="H6795" s="194" t="s">
        <v>10119</v>
      </c>
      <c r="I6795" s="194">
        <f t="shared" si="318"/>
        <v>0</v>
      </c>
      <c r="J6795" s="116" t="s">
        <v>10126</v>
      </c>
      <c r="K6795" s="116" t="s">
        <v>15377</v>
      </c>
      <c r="L6795" s="197">
        <v>45985</v>
      </c>
      <c r="M6795" s="116"/>
      <c r="N6795" s="197">
        <v>45985</v>
      </c>
      <c r="O6795" s="388">
        <f t="shared" si="319"/>
        <v>3480</v>
      </c>
      <c r="P6795" s="339">
        <f t="shared" si="320"/>
        <v>0</v>
      </c>
    </row>
    <row r="6796" spans="1:16" hidden="1" x14ac:dyDescent="0.25">
      <c r="A6796" s="116">
        <v>147236</v>
      </c>
      <c r="B6796" s="116">
        <v>7</v>
      </c>
      <c r="C6796" s="116">
        <v>1011100430</v>
      </c>
      <c r="D6796" s="116" t="s">
        <v>17451</v>
      </c>
      <c r="E6796" s="339">
        <v>7150</v>
      </c>
      <c r="F6796" s="194">
        <v>1</v>
      </c>
      <c r="G6796" s="194">
        <v>1</v>
      </c>
      <c r="H6796" s="194" t="s">
        <v>10119</v>
      </c>
      <c r="I6796" s="194">
        <f t="shared" si="318"/>
        <v>0</v>
      </c>
      <c r="J6796" s="116" t="s">
        <v>10126</v>
      </c>
      <c r="K6796" s="116" t="s">
        <v>15377</v>
      </c>
      <c r="L6796" s="197">
        <v>45985</v>
      </c>
      <c r="M6796" s="116"/>
      <c r="N6796" s="197">
        <v>45985</v>
      </c>
      <c r="O6796" s="388">
        <f t="shared" si="319"/>
        <v>7150</v>
      </c>
      <c r="P6796" s="339">
        <f t="shared" si="320"/>
        <v>0</v>
      </c>
    </row>
    <row r="6797" spans="1:16" hidden="1" x14ac:dyDescent="0.25">
      <c r="A6797" s="116">
        <v>147237</v>
      </c>
      <c r="B6797" s="116">
        <v>1</v>
      </c>
      <c r="C6797" s="116">
        <v>1210100140</v>
      </c>
      <c r="D6797" s="116" t="s">
        <v>15388</v>
      </c>
      <c r="E6797" s="339">
        <v>19362</v>
      </c>
      <c r="F6797" s="194">
        <v>1</v>
      </c>
      <c r="G6797" s="194">
        <v>1</v>
      </c>
      <c r="H6797" s="194" t="s">
        <v>10119</v>
      </c>
      <c r="I6797" s="194">
        <f t="shared" si="318"/>
        <v>0</v>
      </c>
      <c r="J6797" s="116" t="s">
        <v>10126</v>
      </c>
      <c r="K6797" s="116" t="s">
        <v>15534</v>
      </c>
      <c r="L6797" s="197">
        <v>45985</v>
      </c>
      <c r="M6797" s="116"/>
      <c r="N6797" s="197">
        <v>45985</v>
      </c>
      <c r="O6797" s="388">
        <f t="shared" si="319"/>
        <v>19362</v>
      </c>
      <c r="P6797" s="339">
        <f t="shared" si="320"/>
        <v>0</v>
      </c>
    </row>
    <row r="6798" spans="1:16" hidden="1" x14ac:dyDescent="0.25">
      <c r="A6798" s="116">
        <v>147237</v>
      </c>
      <c r="B6798" s="116">
        <v>2</v>
      </c>
      <c r="C6798" s="116">
        <v>1310103090</v>
      </c>
      <c r="D6798" s="116" t="s">
        <v>10393</v>
      </c>
      <c r="E6798" s="339">
        <v>6000</v>
      </c>
      <c r="F6798" s="194">
        <v>5</v>
      </c>
      <c r="G6798" s="194">
        <v>5</v>
      </c>
      <c r="H6798" s="194" t="s">
        <v>10119</v>
      </c>
      <c r="I6798" s="194">
        <f t="shared" si="318"/>
        <v>0</v>
      </c>
      <c r="J6798" s="116" t="s">
        <v>10126</v>
      </c>
      <c r="K6798" s="116" t="s">
        <v>15534</v>
      </c>
      <c r="L6798" s="197">
        <v>45985</v>
      </c>
      <c r="M6798" s="116"/>
      <c r="N6798" s="197">
        <v>45985</v>
      </c>
      <c r="O6798" s="388">
        <f t="shared" si="319"/>
        <v>1200</v>
      </c>
      <c r="P6798" s="339">
        <f t="shared" si="320"/>
        <v>0</v>
      </c>
    </row>
    <row r="6799" spans="1:16" hidden="1" x14ac:dyDescent="0.25">
      <c r="A6799" s="116">
        <v>147237</v>
      </c>
      <c r="B6799" s="116">
        <v>3</v>
      </c>
      <c r="C6799" s="116">
        <v>1310103070</v>
      </c>
      <c r="D6799" s="116" t="s">
        <v>11243</v>
      </c>
      <c r="E6799" s="339">
        <v>16154.55</v>
      </c>
      <c r="F6799" s="194">
        <v>5</v>
      </c>
      <c r="G6799" s="194">
        <v>5</v>
      </c>
      <c r="H6799" s="194" t="s">
        <v>10119</v>
      </c>
      <c r="I6799" s="194">
        <f t="shared" si="318"/>
        <v>0</v>
      </c>
      <c r="J6799" s="116" t="s">
        <v>10126</v>
      </c>
      <c r="K6799" s="116" t="s">
        <v>15534</v>
      </c>
      <c r="L6799" s="197">
        <v>45985</v>
      </c>
      <c r="M6799" s="116"/>
      <c r="N6799" s="197">
        <v>45985</v>
      </c>
      <c r="O6799" s="388">
        <f t="shared" si="319"/>
        <v>3230.91</v>
      </c>
      <c r="P6799" s="339">
        <f t="shared" si="320"/>
        <v>0</v>
      </c>
    </row>
    <row r="6800" spans="1:16" hidden="1" x14ac:dyDescent="0.25">
      <c r="A6800" s="116">
        <v>147237</v>
      </c>
      <c r="B6800" s="116">
        <v>4</v>
      </c>
      <c r="C6800" s="116">
        <v>1310103120</v>
      </c>
      <c r="D6800" s="116" t="s">
        <v>10392</v>
      </c>
      <c r="E6800" s="339">
        <v>4750</v>
      </c>
      <c r="F6800" s="194">
        <v>5</v>
      </c>
      <c r="G6800" s="194">
        <v>5</v>
      </c>
      <c r="H6800" s="194" t="s">
        <v>10119</v>
      </c>
      <c r="I6800" s="194">
        <f t="shared" si="318"/>
        <v>0</v>
      </c>
      <c r="J6800" s="116" t="s">
        <v>10126</v>
      </c>
      <c r="K6800" s="116" t="s">
        <v>15534</v>
      </c>
      <c r="L6800" s="197">
        <v>45985</v>
      </c>
      <c r="M6800" s="116"/>
      <c r="N6800" s="197">
        <v>45985</v>
      </c>
      <c r="O6800" s="388">
        <f t="shared" si="319"/>
        <v>950</v>
      </c>
      <c r="P6800" s="339">
        <f t="shared" si="320"/>
        <v>0</v>
      </c>
    </row>
    <row r="6801" spans="1:16" hidden="1" x14ac:dyDescent="0.25">
      <c r="A6801" s="116">
        <v>147237</v>
      </c>
      <c r="B6801" s="116">
        <v>5</v>
      </c>
      <c r="C6801" s="116">
        <v>1310103040</v>
      </c>
      <c r="D6801" s="116" t="s">
        <v>10963</v>
      </c>
      <c r="E6801" s="339">
        <v>7233.45</v>
      </c>
      <c r="F6801" s="194">
        <v>5</v>
      </c>
      <c r="G6801" s="194">
        <v>5</v>
      </c>
      <c r="H6801" s="194" t="s">
        <v>10119</v>
      </c>
      <c r="I6801" s="194">
        <f t="shared" si="318"/>
        <v>0</v>
      </c>
      <c r="J6801" s="116" t="s">
        <v>10126</v>
      </c>
      <c r="K6801" s="116" t="s">
        <v>15534</v>
      </c>
      <c r="L6801" s="197">
        <v>45985</v>
      </c>
      <c r="M6801" s="116"/>
      <c r="N6801" s="197">
        <v>45985</v>
      </c>
      <c r="O6801" s="388">
        <f t="shared" si="319"/>
        <v>1446.69</v>
      </c>
      <c r="P6801" s="339">
        <f t="shared" si="320"/>
        <v>0</v>
      </c>
    </row>
    <row r="6802" spans="1:16" hidden="1" x14ac:dyDescent="0.25">
      <c r="A6802" s="116">
        <v>147237</v>
      </c>
      <c r="B6802" s="116">
        <v>6</v>
      </c>
      <c r="C6802" s="116">
        <v>1310103060</v>
      </c>
      <c r="D6802" s="116" t="s">
        <v>11242</v>
      </c>
      <c r="E6802" s="339">
        <v>16204.65</v>
      </c>
      <c r="F6802" s="194">
        <v>5</v>
      </c>
      <c r="G6802" s="194">
        <v>5</v>
      </c>
      <c r="H6802" s="194" t="s">
        <v>10119</v>
      </c>
      <c r="I6802" s="194">
        <f t="shared" si="318"/>
        <v>0</v>
      </c>
      <c r="J6802" s="116" t="s">
        <v>10126</v>
      </c>
      <c r="K6802" s="116" t="s">
        <v>15534</v>
      </c>
      <c r="L6802" s="197">
        <v>45985</v>
      </c>
      <c r="M6802" s="116"/>
      <c r="N6802" s="197">
        <v>45985</v>
      </c>
      <c r="O6802" s="388">
        <f t="shared" si="319"/>
        <v>3240.93</v>
      </c>
      <c r="P6802" s="339">
        <f t="shared" si="320"/>
        <v>0</v>
      </c>
    </row>
    <row r="6803" spans="1:16" hidden="1" x14ac:dyDescent="0.25">
      <c r="A6803" s="116">
        <v>147237</v>
      </c>
      <c r="B6803" s="116">
        <v>7</v>
      </c>
      <c r="C6803" s="116">
        <v>1310103110</v>
      </c>
      <c r="D6803" s="116" t="s">
        <v>10962</v>
      </c>
      <c r="E6803" s="339">
        <v>4712.8999999999996</v>
      </c>
      <c r="F6803" s="194">
        <v>5</v>
      </c>
      <c r="G6803" s="194">
        <v>5</v>
      </c>
      <c r="H6803" s="194" t="s">
        <v>10119</v>
      </c>
      <c r="I6803" s="194">
        <f t="shared" si="318"/>
        <v>0</v>
      </c>
      <c r="J6803" s="116" t="s">
        <v>10126</v>
      </c>
      <c r="K6803" s="116" t="s">
        <v>15534</v>
      </c>
      <c r="L6803" s="197">
        <v>45985</v>
      </c>
      <c r="M6803" s="116"/>
      <c r="N6803" s="197">
        <v>45985</v>
      </c>
      <c r="O6803" s="388">
        <f t="shared" si="319"/>
        <v>942.57999999999993</v>
      </c>
      <c r="P6803" s="339">
        <f t="shared" si="320"/>
        <v>0</v>
      </c>
    </row>
    <row r="6804" spans="1:16" hidden="1" x14ac:dyDescent="0.25">
      <c r="A6804" s="116">
        <v>147237</v>
      </c>
      <c r="B6804" s="116">
        <v>8</v>
      </c>
      <c r="C6804" s="116">
        <v>1010102150</v>
      </c>
      <c r="D6804" s="116" t="s">
        <v>11093</v>
      </c>
      <c r="E6804" s="339">
        <v>19000</v>
      </c>
      <c r="F6804" s="194">
        <v>10</v>
      </c>
      <c r="G6804" s="194">
        <v>10</v>
      </c>
      <c r="H6804" s="194" t="s">
        <v>10119</v>
      </c>
      <c r="I6804" s="194">
        <f t="shared" si="318"/>
        <v>0</v>
      </c>
      <c r="J6804" s="116" t="s">
        <v>10126</v>
      </c>
      <c r="K6804" s="116" t="s">
        <v>15534</v>
      </c>
      <c r="L6804" s="197">
        <v>45985</v>
      </c>
      <c r="M6804" s="116"/>
      <c r="N6804" s="197">
        <v>45985</v>
      </c>
      <c r="O6804" s="388">
        <f t="shared" si="319"/>
        <v>1900</v>
      </c>
      <c r="P6804" s="339">
        <f t="shared" si="320"/>
        <v>0</v>
      </c>
    </row>
    <row r="6805" spans="1:16" hidden="1" x14ac:dyDescent="0.25">
      <c r="A6805" s="116">
        <v>147237</v>
      </c>
      <c r="B6805" s="116">
        <v>9</v>
      </c>
      <c r="C6805" s="116">
        <v>1029102130</v>
      </c>
      <c r="D6805" s="116" t="s">
        <v>10961</v>
      </c>
      <c r="E6805" s="339">
        <v>58100</v>
      </c>
      <c r="F6805" s="194">
        <v>20</v>
      </c>
      <c r="G6805" s="194">
        <v>20</v>
      </c>
      <c r="H6805" s="194" t="s">
        <v>10119</v>
      </c>
      <c r="I6805" s="194">
        <f t="shared" si="318"/>
        <v>0</v>
      </c>
      <c r="J6805" s="116" t="s">
        <v>10126</v>
      </c>
      <c r="K6805" s="116" t="s">
        <v>15534</v>
      </c>
      <c r="L6805" s="197">
        <v>45985</v>
      </c>
      <c r="M6805" s="116"/>
      <c r="N6805" s="197">
        <v>45985</v>
      </c>
      <c r="O6805" s="388">
        <f t="shared" si="319"/>
        <v>2905</v>
      </c>
      <c r="P6805" s="339">
        <f t="shared" si="320"/>
        <v>0</v>
      </c>
    </row>
    <row r="6806" spans="1:16" hidden="1" x14ac:dyDescent="0.25">
      <c r="A6806" s="116">
        <v>147237</v>
      </c>
      <c r="B6806" s="116">
        <v>10</v>
      </c>
      <c r="C6806" s="116">
        <v>1011100110</v>
      </c>
      <c r="D6806" s="116" t="s">
        <v>10354</v>
      </c>
      <c r="E6806" s="339">
        <v>34800</v>
      </c>
      <c r="F6806" s="194">
        <v>10</v>
      </c>
      <c r="G6806" s="194">
        <v>10</v>
      </c>
      <c r="H6806" s="194" t="s">
        <v>10119</v>
      </c>
      <c r="I6806" s="194">
        <f t="shared" si="318"/>
        <v>0</v>
      </c>
      <c r="J6806" s="116" t="s">
        <v>10126</v>
      </c>
      <c r="K6806" s="116" t="s">
        <v>15534</v>
      </c>
      <c r="L6806" s="197">
        <v>45985</v>
      </c>
      <c r="M6806" s="116"/>
      <c r="N6806" s="197">
        <v>45985</v>
      </c>
      <c r="O6806" s="388">
        <f t="shared" si="319"/>
        <v>3480</v>
      </c>
      <c r="P6806" s="339">
        <f t="shared" si="320"/>
        <v>0</v>
      </c>
    </row>
    <row r="6807" spans="1:16" hidden="1" x14ac:dyDescent="0.25">
      <c r="A6807" s="116">
        <v>147237</v>
      </c>
      <c r="B6807" s="116">
        <v>11</v>
      </c>
      <c r="C6807" s="116">
        <v>1011100430</v>
      </c>
      <c r="D6807" s="116" t="s">
        <v>17451</v>
      </c>
      <c r="E6807" s="339">
        <v>7150</v>
      </c>
      <c r="F6807" s="194">
        <v>1</v>
      </c>
      <c r="G6807" s="194">
        <v>1</v>
      </c>
      <c r="H6807" s="194" t="s">
        <v>10119</v>
      </c>
      <c r="I6807" s="194">
        <f t="shared" si="318"/>
        <v>0</v>
      </c>
      <c r="J6807" s="116" t="s">
        <v>10126</v>
      </c>
      <c r="K6807" s="116" t="s">
        <v>15534</v>
      </c>
      <c r="L6807" s="197">
        <v>45985</v>
      </c>
      <c r="M6807" s="116"/>
      <c r="N6807" s="197">
        <v>45985</v>
      </c>
      <c r="O6807" s="388">
        <f t="shared" si="319"/>
        <v>7150</v>
      </c>
      <c r="P6807" s="339">
        <f t="shared" si="320"/>
        <v>0</v>
      </c>
    </row>
    <row r="6808" spans="1:16" hidden="1" x14ac:dyDescent="0.25">
      <c r="A6808" s="116">
        <v>147237</v>
      </c>
      <c r="B6808" s="116">
        <v>12</v>
      </c>
      <c r="C6808" s="116">
        <v>1014104530</v>
      </c>
      <c r="D6808" s="116" t="s">
        <v>10355</v>
      </c>
      <c r="E6808" s="339">
        <v>55578.32</v>
      </c>
      <c r="F6808" s="194">
        <v>2</v>
      </c>
      <c r="G6808" s="194">
        <v>2</v>
      </c>
      <c r="H6808" s="194" t="s">
        <v>10119</v>
      </c>
      <c r="I6808" s="194">
        <f t="shared" si="318"/>
        <v>0</v>
      </c>
      <c r="J6808" s="116" t="s">
        <v>10126</v>
      </c>
      <c r="K6808" s="116" t="s">
        <v>15534</v>
      </c>
      <c r="L6808" s="197">
        <v>45985</v>
      </c>
      <c r="M6808" s="116"/>
      <c r="N6808" s="197">
        <v>45985</v>
      </c>
      <c r="O6808" s="388">
        <f t="shared" si="319"/>
        <v>27789.16</v>
      </c>
      <c r="P6808" s="339">
        <f t="shared" si="320"/>
        <v>0</v>
      </c>
    </row>
    <row r="6809" spans="1:16" hidden="1" x14ac:dyDescent="0.25">
      <c r="A6809" s="116">
        <v>147239</v>
      </c>
      <c r="B6809" s="116">
        <v>1</v>
      </c>
      <c r="C6809" s="116">
        <v>1014104530</v>
      </c>
      <c r="D6809" s="116" t="s">
        <v>10355</v>
      </c>
      <c r="E6809" s="339">
        <v>500204.88</v>
      </c>
      <c r="F6809" s="194">
        <v>18</v>
      </c>
      <c r="G6809" s="194">
        <f>16+2</f>
        <v>18</v>
      </c>
      <c r="H6809" s="194" t="s">
        <v>10119</v>
      </c>
      <c r="I6809" s="194">
        <f t="shared" si="318"/>
        <v>0</v>
      </c>
      <c r="J6809" s="116" t="s">
        <v>10126</v>
      </c>
      <c r="K6809" s="116" t="s">
        <v>16930</v>
      </c>
      <c r="L6809" s="197">
        <v>45985</v>
      </c>
      <c r="M6809" s="116" t="s">
        <v>17148</v>
      </c>
      <c r="N6809" s="197">
        <v>46003</v>
      </c>
      <c r="O6809" s="388">
        <f t="shared" si="319"/>
        <v>27789.16</v>
      </c>
      <c r="P6809" s="339">
        <f t="shared" si="320"/>
        <v>0</v>
      </c>
    </row>
    <row r="6810" spans="1:16" hidden="1" x14ac:dyDescent="0.25">
      <c r="A6810" s="116">
        <v>147247</v>
      </c>
      <c r="B6810" s="116">
        <v>21</v>
      </c>
      <c r="C6810" s="116">
        <v>1522100060</v>
      </c>
      <c r="D6810" s="116" t="s">
        <v>11319</v>
      </c>
      <c r="E6810" s="339">
        <v>399053.9</v>
      </c>
      <c r="F6810" s="194">
        <v>2</v>
      </c>
      <c r="G6810" s="194">
        <v>2</v>
      </c>
      <c r="H6810" s="194" t="s">
        <v>10119</v>
      </c>
      <c r="I6810" s="194">
        <f t="shared" si="318"/>
        <v>0</v>
      </c>
      <c r="J6810" s="116" t="s">
        <v>10120</v>
      </c>
      <c r="K6810" s="116" t="s">
        <v>16860</v>
      </c>
      <c r="L6810" s="197">
        <v>45987</v>
      </c>
      <c r="M6810" s="116" t="s">
        <v>18194</v>
      </c>
      <c r="N6810" s="197">
        <v>46104</v>
      </c>
      <c r="O6810" s="388">
        <f t="shared" si="319"/>
        <v>199526.95</v>
      </c>
      <c r="P6810" s="339">
        <f t="shared" si="320"/>
        <v>0</v>
      </c>
    </row>
    <row r="6811" spans="1:16" hidden="1" x14ac:dyDescent="0.25">
      <c r="A6811" s="116">
        <v>147247</v>
      </c>
      <c r="B6811" s="116">
        <v>2</v>
      </c>
      <c r="C6811" s="116">
        <v>1516101650</v>
      </c>
      <c r="D6811" s="116" t="s">
        <v>10379</v>
      </c>
      <c r="E6811" s="339">
        <v>13840</v>
      </c>
      <c r="F6811" s="194">
        <v>8</v>
      </c>
      <c r="G6811" s="194">
        <v>8</v>
      </c>
      <c r="H6811" s="194" t="s">
        <v>10119</v>
      </c>
      <c r="I6811" s="194">
        <f t="shared" si="318"/>
        <v>0</v>
      </c>
      <c r="J6811" s="116" t="s">
        <v>10120</v>
      </c>
      <c r="K6811" s="116" t="s">
        <v>16860</v>
      </c>
      <c r="L6811" s="197">
        <v>45987</v>
      </c>
      <c r="M6811" s="116"/>
      <c r="N6811" s="197">
        <v>45989</v>
      </c>
      <c r="O6811" s="388">
        <f t="shared" si="319"/>
        <v>1730</v>
      </c>
      <c r="P6811" s="339">
        <f t="shared" si="320"/>
        <v>0</v>
      </c>
    </row>
    <row r="6812" spans="1:16" hidden="1" x14ac:dyDescent="0.25">
      <c r="A6812" s="116">
        <v>147247</v>
      </c>
      <c r="B6812" s="116">
        <v>4</v>
      </c>
      <c r="C6812" s="116">
        <v>1810104400</v>
      </c>
      <c r="D6812" s="116" t="s">
        <v>16206</v>
      </c>
      <c r="E6812" s="339">
        <v>325120</v>
      </c>
      <c r="F6812" s="194">
        <v>32</v>
      </c>
      <c r="G6812" s="194">
        <v>32</v>
      </c>
      <c r="H6812" s="194" t="s">
        <v>10119</v>
      </c>
      <c r="I6812" s="194">
        <f t="shared" si="318"/>
        <v>0</v>
      </c>
      <c r="J6812" s="116" t="s">
        <v>10120</v>
      </c>
      <c r="K6812" s="116" t="s">
        <v>16860</v>
      </c>
      <c r="L6812" s="197">
        <v>45987</v>
      </c>
      <c r="M6812" s="116"/>
      <c r="N6812" s="197">
        <v>45989</v>
      </c>
      <c r="O6812" s="388">
        <f t="shared" si="319"/>
        <v>10160</v>
      </c>
      <c r="P6812" s="339">
        <f t="shared" si="320"/>
        <v>0</v>
      </c>
    </row>
    <row r="6813" spans="1:16" hidden="1" x14ac:dyDescent="0.25">
      <c r="A6813" s="116">
        <v>147247</v>
      </c>
      <c r="B6813" s="116">
        <v>5</v>
      </c>
      <c r="C6813" s="116">
        <v>1810104280</v>
      </c>
      <c r="D6813" s="116" t="s">
        <v>16205</v>
      </c>
      <c r="E6813" s="339">
        <v>45760</v>
      </c>
      <c r="F6813" s="194">
        <v>8</v>
      </c>
      <c r="G6813" s="194">
        <v>8</v>
      </c>
      <c r="H6813" s="194" t="s">
        <v>10119</v>
      </c>
      <c r="I6813" s="194">
        <f t="shared" si="318"/>
        <v>0</v>
      </c>
      <c r="J6813" s="116" t="s">
        <v>10120</v>
      </c>
      <c r="K6813" s="116" t="s">
        <v>16860</v>
      </c>
      <c r="L6813" s="197">
        <v>45987</v>
      </c>
      <c r="M6813" s="116" t="s">
        <v>17130</v>
      </c>
      <c r="N6813" s="197">
        <v>46002</v>
      </c>
      <c r="O6813" s="388">
        <f t="shared" si="319"/>
        <v>5720</v>
      </c>
      <c r="P6813" s="339">
        <f t="shared" si="320"/>
        <v>0</v>
      </c>
    </row>
    <row r="6814" spans="1:16" hidden="1" x14ac:dyDescent="0.25">
      <c r="A6814" s="116">
        <v>147247</v>
      </c>
      <c r="B6814" s="116">
        <v>6</v>
      </c>
      <c r="C6814" s="116">
        <v>1810105220</v>
      </c>
      <c r="D6814" s="116" t="s">
        <v>11380</v>
      </c>
      <c r="E6814" s="339">
        <v>19493.12</v>
      </c>
      <c r="F6814" s="194">
        <v>16</v>
      </c>
      <c r="G6814" s="194">
        <v>16</v>
      </c>
      <c r="H6814" s="194" t="s">
        <v>10119</v>
      </c>
      <c r="I6814" s="194">
        <f t="shared" si="318"/>
        <v>0</v>
      </c>
      <c r="J6814" s="116" t="s">
        <v>10120</v>
      </c>
      <c r="K6814" s="116" t="s">
        <v>16860</v>
      </c>
      <c r="L6814" s="197">
        <v>45987</v>
      </c>
      <c r="M6814" s="116"/>
      <c r="N6814" s="197">
        <v>45989</v>
      </c>
      <c r="O6814" s="388">
        <f t="shared" si="319"/>
        <v>1218.32</v>
      </c>
      <c r="P6814" s="339">
        <f t="shared" si="320"/>
        <v>0</v>
      </c>
    </row>
    <row r="6815" spans="1:16" hidden="1" x14ac:dyDescent="0.25">
      <c r="A6815" s="116">
        <v>147247</v>
      </c>
      <c r="B6815" s="116">
        <v>7</v>
      </c>
      <c r="C6815" s="116">
        <v>1521100100</v>
      </c>
      <c r="D6815" s="116" t="s">
        <v>10563</v>
      </c>
      <c r="E6815" s="339">
        <v>7201.04</v>
      </c>
      <c r="F6815" s="194">
        <v>8</v>
      </c>
      <c r="G6815" s="194">
        <v>8</v>
      </c>
      <c r="H6815" s="194" t="s">
        <v>10119</v>
      </c>
      <c r="I6815" s="194">
        <f t="shared" si="318"/>
        <v>0</v>
      </c>
      <c r="J6815" s="116" t="s">
        <v>10120</v>
      </c>
      <c r="K6815" s="116" t="s">
        <v>16860</v>
      </c>
      <c r="L6815" s="197">
        <v>45987</v>
      </c>
      <c r="M6815" s="116"/>
      <c r="N6815" s="197">
        <v>45989</v>
      </c>
      <c r="O6815" s="388">
        <f t="shared" si="319"/>
        <v>900.13</v>
      </c>
      <c r="P6815" s="339">
        <f t="shared" si="320"/>
        <v>0</v>
      </c>
    </row>
    <row r="6816" spans="1:16" hidden="1" x14ac:dyDescent="0.25">
      <c r="A6816" s="116">
        <v>147247</v>
      </c>
      <c r="B6816" s="116">
        <v>8</v>
      </c>
      <c r="C6816" s="116">
        <v>1810104130</v>
      </c>
      <c r="D6816" s="116" t="s">
        <v>16203</v>
      </c>
      <c r="E6816" s="339">
        <v>136800</v>
      </c>
      <c r="F6816" s="194">
        <v>36</v>
      </c>
      <c r="G6816" s="194">
        <v>36</v>
      </c>
      <c r="H6816" s="194" t="s">
        <v>10119</v>
      </c>
      <c r="I6816" s="194">
        <f t="shared" si="318"/>
        <v>0</v>
      </c>
      <c r="J6816" s="116" t="s">
        <v>10120</v>
      </c>
      <c r="K6816" s="116" t="s">
        <v>16860</v>
      </c>
      <c r="L6816" s="197">
        <v>45987</v>
      </c>
      <c r="M6816" s="116"/>
      <c r="N6816" s="197">
        <v>45989</v>
      </c>
      <c r="O6816" s="388">
        <f t="shared" si="319"/>
        <v>3800</v>
      </c>
      <c r="P6816" s="339">
        <f t="shared" si="320"/>
        <v>0</v>
      </c>
    </row>
    <row r="6817" spans="1:16" hidden="1" x14ac:dyDescent="0.25">
      <c r="A6817" s="116">
        <v>147247</v>
      </c>
      <c r="B6817" s="116">
        <v>9</v>
      </c>
      <c r="C6817" s="116">
        <v>1519106160</v>
      </c>
      <c r="D6817" s="116" t="s">
        <v>16859</v>
      </c>
      <c r="E6817" s="339">
        <v>1515370.66</v>
      </c>
      <c r="F6817" s="194">
        <v>2</v>
      </c>
      <c r="G6817" s="194">
        <v>2</v>
      </c>
      <c r="H6817" s="194" t="s">
        <v>10119</v>
      </c>
      <c r="I6817" s="194">
        <f t="shared" si="318"/>
        <v>0</v>
      </c>
      <c r="J6817" s="116" t="s">
        <v>10120</v>
      </c>
      <c r="K6817" s="116" t="s">
        <v>16860</v>
      </c>
      <c r="L6817" s="197">
        <v>45987</v>
      </c>
      <c r="M6817" s="116"/>
      <c r="N6817" s="197">
        <v>45989</v>
      </c>
      <c r="O6817" s="388">
        <f t="shared" si="319"/>
        <v>757685.33</v>
      </c>
      <c r="P6817" s="339">
        <f t="shared" si="320"/>
        <v>0</v>
      </c>
    </row>
    <row r="6818" spans="1:16" hidden="1" x14ac:dyDescent="0.25">
      <c r="A6818" s="116">
        <v>147247</v>
      </c>
      <c r="B6818" s="116">
        <v>10</v>
      </c>
      <c r="C6818" s="116">
        <v>1519106730</v>
      </c>
      <c r="D6818" s="116" t="s">
        <v>15385</v>
      </c>
      <c r="E6818" s="339">
        <v>1074404</v>
      </c>
      <c r="F6818" s="194">
        <v>2</v>
      </c>
      <c r="G6818" s="194">
        <v>2</v>
      </c>
      <c r="H6818" s="194" t="s">
        <v>10119</v>
      </c>
      <c r="I6818" s="194">
        <f t="shared" si="318"/>
        <v>0</v>
      </c>
      <c r="J6818" s="116" t="s">
        <v>10120</v>
      </c>
      <c r="K6818" s="116" t="s">
        <v>16860</v>
      </c>
      <c r="L6818" s="197">
        <v>45987</v>
      </c>
      <c r="M6818" s="116"/>
      <c r="N6818" s="197">
        <v>46002</v>
      </c>
      <c r="O6818" s="388">
        <f t="shared" si="319"/>
        <v>537202</v>
      </c>
      <c r="P6818" s="339">
        <f t="shared" si="320"/>
        <v>0</v>
      </c>
    </row>
    <row r="6819" spans="1:16" hidden="1" x14ac:dyDescent="0.25">
      <c r="A6819" s="116">
        <v>147247</v>
      </c>
      <c r="B6819" s="116">
        <v>11</v>
      </c>
      <c r="C6819" s="116">
        <v>1810104130</v>
      </c>
      <c r="D6819" s="116" t="s">
        <v>16203</v>
      </c>
      <c r="E6819" s="339">
        <v>136800</v>
      </c>
      <c r="F6819" s="194">
        <v>36</v>
      </c>
      <c r="G6819" s="194">
        <v>36</v>
      </c>
      <c r="H6819" s="194" t="s">
        <v>10119</v>
      </c>
      <c r="I6819" s="194">
        <f t="shared" si="318"/>
        <v>0</v>
      </c>
      <c r="J6819" s="116" t="s">
        <v>10120</v>
      </c>
      <c r="K6819" s="116" t="s">
        <v>16860</v>
      </c>
      <c r="L6819" s="197">
        <v>45987</v>
      </c>
      <c r="M6819" s="116"/>
      <c r="N6819" s="197">
        <v>45989</v>
      </c>
      <c r="O6819" s="388">
        <f t="shared" si="319"/>
        <v>3800</v>
      </c>
      <c r="P6819" s="339">
        <f t="shared" si="320"/>
        <v>0</v>
      </c>
    </row>
    <row r="6820" spans="1:16" hidden="1" x14ac:dyDescent="0.25">
      <c r="A6820" s="116">
        <v>147247</v>
      </c>
      <c r="B6820" s="116">
        <v>13</v>
      </c>
      <c r="C6820" s="116">
        <v>1810104380</v>
      </c>
      <c r="D6820" s="116" t="s">
        <v>17461</v>
      </c>
      <c r="E6820" s="339">
        <v>44240.76</v>
      </c>
      <c r="F6820" s="194">
        <v>9</v>
      </c>
      <c r="G6820" s="194">
        <v>9</v>
      </c>
      <c r="H6820" s="194" t="s">
        <v>10119</v>
      </c>
      <c r="I6820" s="194">
        <f t="shared" si="318"/>
        <v>0</v>
      </c>
      <c r="J6820" s="116" t="s">
        <v>10120</v>
      </c>
      <c r="K6820" s="116" t="s">
        <v>16860</v>
      </c>
      <c r="L6820" s="197">
        <v>45987</v>
      </c>
      <c r="M6820" s="116"/>
      <c r="N6820" s="197">
        <v>45989</v>
      </c>
      <c r="O6820" s="388">
        <f t="shared" si="319"/>
        <v>4915.6400000000003</v>
      </c>
      <c r="P6820" s="339">
        <f t="shared" si="320"/>
        <v>0</v>
      </c>
    </row>
    <row r="6821" spans="1:16" hidden="1" x14ac:dyDescent="0.25">
      <c r="A6821" s="116">
        <v>147247</v>
      </c>
      <c r="B6821" s="116">
        <v>14</v>
      </c>
      <c r="C6821" s="116">
        <v>1512102870</v>
      </c>
      <c r="D6821" s="116" t="s">
        <v>17504</v>
      </c>
      <c r="E6821" s="339">
        <v>13440</v>
      </c>
      <c r="F6821" s="194">
        <v>48</v>
      </c>
      <c r="G6821" s="194">
        <v>48</v>
      </c>
      <c r="H6821" s="194" t="s">
        <v>10119</v>
      </c>
      <c r="I6821" s="194">
        <f t="shared" si="318"/>
        <v>0</v>
      </c>
      <c r="J6821" s="116" t="s">
        <v>10120</v>
      </c>
      <c r="K6821" s="116" t="s">
        <v>16860</v>
      </c>
      <c r="L6821" s="197">
        <v>45987</v>
      </c>
      <c r="M6821" s="116"/>
      <c r="N6821" s="197">
        <v>45989</v>
      </c>
      <c r="O6821" s="388">
        <f t="shared" si="319"/>
        <v>280</v>
      </c>
      <c r="P6821" s="339">
        <f t="shared" si="320"/>
        <v>0</v>
      </c>
    </row>
    <row r="6822" spans="1:16" hidden="1" x14ac:dyDescent="0.25">
      <c r="A6822" s="116">
        <v>147247</v>
      </c>
      <c r="B6822" s="116">
        <v>15</v>
      </c>
      <c r="C6822" s="116">
        <v>1810104150</v>
      </c>
      <c r="D6822" s="116" t="s">
        <v>17545</v>
      </c>
      <c r="E6822" s="339">
        <v>42143.199999999997</v>
      </c>
      <c r="F6822" s="194">
        <v>16</v>
      </c>
      <c r="G6822" s="194">
        <v>16</v>
      </c>
      <c r="H6822" s="194" t="s">
        <v>10119</v>
      </c>
      <c r="I6822" s="194">
        <f t="shared" si="318"/>
        <v>0</v>
      </c>
      <c r="J6822" s="116" t="s">
        <v>10120</v>
      </c>
      <c r="K6822" s="116" t="s">
        <v>16860</v>
      </c>
      <c r="L6822" s="197">
        <v>45987</v>
      </c>
      <c r="M6822" s="116"/>
      <c r="N6822" s="197">
        <v>45989</v>
      </c>
      <c r="O6822" s="388">
        <f t="shared" si="319"/>
        <v>2633.95</v>
      </c>
      <c r="P6822" s="339">
        <f t="shared" si="320"/>
        <v>0</v>
      </c>
    </row>
    <row r="6823" spans="1:16" hidden="1" x14ac:dyDescent="0.25">
      <c r="A6823" s="116">
        <v>147247</v>
      </c>
      <c r="B6823" s="116">
        <v>16</v>
      </c>
      <c r="C6823" s="116">
        <v>1519103800</v>
      </c>
      <c r="D6823" s="116" t="s">
        <v>11300</v>
      </c>
      <c r="E6823" s="339">
        <v>653482.52</v>
      </c>
      <c r="F6823" s="194">
        <v>4</v>
      </c>
      <c r="G6823" s="194">
        <v>4</v>
      </c>
      <c r="H6823" s="194" t="s">
        <v>10119</v>
      </c>
      <c r="I6823" s="194">
        <f t="shared" si="318"/>
        <v>0</v>
      </c>
      <c r="J6823" s="116" t="s">
        <v>10120</v>
      </c>
      <c r="K6823" s="116" t="s">
        <v>16860</v>
      </c>
      <c r="L6823" s="197">
        <v>45987</v>
      </c>
      <c r="M6823" s="116"/>
      <c r="N6823" s="197">
        <v>45989</v>
      </c>
      <c r="O6823" s="388">
        <f t="shared" si="319"/>
        <v>163370.63</v>
      </c>
      <c r="P6823" s="339">
        <f t="shared" si="320"/>
        <v>0</v>
      </c>
    </row>
    <row r="6824" spans="1:16" hidden="1" x14ac:dyDescent="0.25">
      <c r="A6824" s="116">
        <v>147247</v>
      </c>
      <c r="B6824" s="116">
        <v>17</v>
      </c>
      <c r="C6824" s="116">
        <v>1810104100</v>
      </c>
      <c r="D6824" s="116" t="s">
        <v>17481</v>
      </c>
      <c r="E6824" s="339">
        <v>12000</v>
      </c>
      <c r="F6824" s="194">
        <v>10</v>
      </c>
      <c r="G6824" s="194">
        <v>10</v>
      </c>
      <c r="H6824" s="194" t="s">
        <v>10119</v>
      </c>
      <c r="I6824" s="194">
        <f t="shared" si="318"/>
        <v>0</v>
      </c>
      <c r="J6824" s="116" t="s">
        <v>10120</v>
      </c>
      <c r="K6824" s="116" t="s">
        <v>16860</v>
      </c>
      <c r="L6824" s="197">
        <v>45987</v>
      </c>
      <c r="M6824" s="116"/>
      <c r="N6824" s="197">
        <v>45989</v>
      </c>
      <c r="O6824" s="388">
        <f t="shared" si="319"/>
        <v>1200</v>
      </c>
      <c r="P6824" s="339">
        <f t="shared" si="320"/>
        <v>0</v>
      </c>
    </row>
    <row r="6825" spans="1:16" hidden="1" x14ac:dyDescent="0.25">
      <c r="A6825" s="116">
        <v>147247</v>
      </c>
      <c r="B6825" s="116">
        <v>18</v>
      </c>
      <c r="C6825" s="116">
        <v>1517100570</v>
      </c>
      <c r="D6825" s="116" t="s">
        <v>7631</v>
      </c>
      <c r="E6825" s="339">
        <v>210002.72</v>
      </c>
      <c r="F6825" s="194">
        <v>4</v>
      </c>
      <c r="G6825" s="194">
        <v>4</v>
      </c>
      <c r="H6825" s="194" t="s">
        <v>10119</v>
      </c>
      <c r="I6825" s="194">
        <f t="shared" si="318"/>
        <v>0</v>
      </c>
      <c r="J6825" s="116" t="s">
        <v>10120</v>
      </c>
      <c r="K6825" s="116" t="s">
        <v>16860</v>
      </c>
      <c r="L6825" s="197">
        <v>45987</v>
      </c>
      <c r="M6825" s="116"/>
      <c r="N6825" s="197">
        <v>45989</v>
      </c>
      <c r="O6825" s="388">
        <f t="shared" si="319"/>
        <v>52500.68</v>
      </c>
      <c r="P6825" s="339">
        <f t="shared" si="320"/>
        <v>0</v>
      </c>
    </row>
    <row r="6826" spans="1:16" hidden="1" x14ac:dyDescent="0.25">
      <c r="A6826" s="116">
        <v>147247</v>
      </c>
      <c r="B6826" s="116">
        <v>19</v>
      </c>
      <c r="C6826" s="116">
        <v>1512102040</v>
      </c>
      <c r="D6826" s="116" t="s">
        <v>17497</v>
      </c>
      <c r="E6826" s="339">
        <v>41600</v>
      </c>
      <c r="F6826" s="194">
        <v>16</v>
      </c>
      <c r="G6826" s="194">
        <v>16</v>
      </c>
      <c r="H6826" s="194" t="s">
        <v>10119</v>
      </c>
      <c r="I6826" s="194">
        <f t="shared" si="318"/>
        <v>0</v>
      </c>
      <c r="J6826" s="116" t="s">
        <v>10120</v>
      </c>
      <c r="K6826" s="116" t="s">
        <v>16860</v>
      </c>
      <c r="L6826" s="197">
        <v>45987</v>
      </c>
      <c r="M6826" s="116"/>
      <c r="N6826" s="197">
        <v>45989</v>
      </c>
      <c r="O6826" s="388">
        <f t="shared" si="319"/>
        <v>2600</v>
      </c>
      <c r="P6826" s="339">
        <f t="shared" si="320"/>
        <v>0</v>
      </c>
    </row>
    <row r="6827" spans="1:16" hidden="1" x14ac:dyDescent="0.25">
      <c r="A6827" s="116">
        <v>147247</v>
      </c>
      <c r="B6827" s="116">
        <v>20</v>
      </c>
      <c r="C6827" s="116">
        <v>1810104890</v>
      </c>
      <c r="D6827" s="116" t="s">
        <v>17553</v>
      </c>
      <c r="E6827" s="339">
        <v>22680</v>
      </c>
      <c r="F6827" s="194">
        <v>6</v>
      </c>
      <c r="G6827" s="194">
        <f>1+5</f>
        <v>6</v>
      </c>
      <c r="H6827" s="194" t="s">
        <v>10119</v>
      </c>
      <c r="I6827" s="194">
        <f t="shared" si="318"/>
        <v>0</v>
      </c>
      <c r="J6827" s="116" t="s">
        <v>10120</v>
      </c>
      <c r="K6827" s="116" t="s">
        <v>16860</v>
      </c>
      <c r="L6827" s="197">
        <v>45987</v>
      </c>
      <c r="M6827" s="116" t="s">
        <v>17103</v>
      </c>
      <c r="N6827" s="197">
        <v>45995</v>
      </c>
      <c r="O6827" s="388">
        <f t="shared" si="319"/>
        <v>3780</v>
      </c>
      <c r="P6827" s="339">
        <f t="shared" si="320"/>
        <v>0</v>
      </c>
    </row>
    <row r="6828" spans="1:16" hidden="1" x14ac:dyDescent="0.25">
      <c r="A6828" s="116">
        <v>147247</v>
      </c>
      <c r="B6828" s="116">
        <v>22</v>
      </c>
      <c r="C6828" s="116">
        <v>1029102130</v>
      </c>
      <c r="D6828" s="116" t="s">
        <v>10961</v>
      </c>
      <c r="E6828" s="339">
        <v>72625</v>
      </c>
      <c r="F6828" s="194">
        <v>25</v>
      </c>
      <c r="G6828" s="194">
        <v>25</v>
      </c>
      <c r="H6828" s="194" t="s">
        <v>10119</v>
      </c>
      <c r="I6828" s="194">
        <f t="shared" si="318"/>
        <v>0</v>
      </c>
      <c r="J6828" s="116" t="s">
        <v>10120</v>
      </c>
      <c r="K6828" s="116" t="s">
        <v>16860</v>
      </c>
      <c r="L6828" s="197">
        <v>45987</v>
      </c>
      <c r="M6828" s="116"/>
      <c r="N6828" s="197">
        <v>45989</v>
      </c>
      <c r="O6828" s="388">
        <f t="shared" si="319"/>
        <v>2905</v>
      </c>
      <c r="P6828" s="339">
        <f t="shared" si="320"/>
        <v>0</v>
      </c>
    </row>
    <row r="6829" spans="1:16" hidden="1" x14ac:dyDescent="0.25">
      <c r="A6829" s="116">
        <v>147247</v>
      </c>
      <c r="B6829" s="116">
        <v>23</v>
      </c>
      <c r="C6829" s="116">
        <v>1019103360</v>
      </c>
      <c r="D6829" s="116" t="s">
        <v>11164</v>
      </c>
      <c r="E6829" s="339">
        <v>88524</v>
      </c>
      <c r="F6829" s="194">
        <v>4</v>
      </c>
      <c r="G6829" s="194">
        <v>4</v>
      </c>
      <c r="H6829" s="194" t="s">
        <v>10119</v>
      </c>
      <c r="I6829" s="194">
        <f t="shared" si="318"/>
        <v>0</v>
      </c>
      <c r="J6829" s="116" t="s">
        <v>10120</v>
      </c>
      <c r="K6829" s="116" t="s">
        <v>16860</v>
      </c>
      <c r="L6829" s="197">
        <v>45987</v>
      </c>
      <c r="M6829" s="116"/>
      <c r="N6829" s="197">
        <v>45989</v>
      </c>
      <c r="O6829" s="388">
        <f t="shared" si="319"/>
        <v>22131</v>
      </c>
      <c r="P6829" s="339">
        <f t="shared" si="320"/>
        <v>0</v>
      </c>
    </row>
    <row r="6830" spans="1:16" hidden="1" x14ac:dyDescent="0.25">
      <c r="A6830" s="116">
        <v>147247</v>
      </c>
      <c r="B6830" s="116">
        <v>24</v>
      </c>
      <c r="C6830" s="116">
        <v>1010100360</v>
      </c>
      <c r="D6830" s="116" t="s">
        <v>10773</v>
      </c>
      <c r="E6830" s="339">
        <v>99000</v>
      </c>
      <c r="F6830" s="194">
        <v>20</v>
      </c>
      <c r="G6830" s="194">
        <v>20</v>
      </c>
      <c r="H6830" s="194" t="s">
        <v>10119</v>
      </c>
      <c r="I6830" s="194">
        <f t="shared" si="318"/>
        <v>0</v>
      </c>
      <c r="J6830" s="116" t="s">
        <v>10120</v>
      </c>
      <c r="K6830" s="116" t="s">
        <v>16860</v>
      </c>
      <c r="L6830" s="197">
        <v>45987</v>
      </c>
      <c r="M6830" s="116"/>
      <c r="N6830" s="197">
        <v>45989</v>
      </c>
      <c r="O6830" s="388">
        <f t="shared" si="319"/>
        <v>4950</v>
      </c>
      <c r="P6830" s="339">
        <f t="shared" si="320"/>
        <v>0</v>
      </c>
    </row>
    <row r="6831" spans="1:16" hidden="1" x14ac:dyDescent="0.25">
      <c r="A6831" s="116">
        <v>147247</v>
      </c>
      <c r="B6831" s="116">
        <v>25</v>
      </c>
      <c r="C6831" s="116">
        <v>1010108320</v>
      </c>
      <c r="D6831" s="116" t="s">
        <v>17490</v>
      </c>
      <c r="E6831" s="339">
        <v>28500</v>
      </c>
      <c r="F6831" s="194">
        <v>1</v>
      </c>
      <c r="G6831" s="194">
        <v>1</v>
      </c>
      <c r="H6831" s="194" t="s">
        <v>10119</v>
      </c>
      <c r="I6831" s="194">
        <f t="shared" si="318"/>
        <v>0</v>
      </c>
      <c r="J6831" s="116" t="s">
        <v>10120</v>
      </c>
      <c r="K6831" s="116" t="s">
        <v>16860</v>
      </c>
      <c r="L6831" s="197">
        <v>45987</v>
      </c>
      <c r="M6831" s="116"/>
      <c r="N6831" s="197">
        <v>45989</v>
      </c>
      <c r="O6831" s="388">
        <f t="shared" si="319"/>
        <v>28500</v>
      </c>
      <c r="P6831" s="339">
        <f t="shared" si="320"/>
        <v>0</v>
      </c>
    </row>
    <row r="6832" spans="1:16" hidden="1" x14ac:dyDescent="0.25">
      <c r="A6832" s="116">
        <v>147247</v>
      </c>
      <c r="B6832" s="116">
        <v>26</v>
      </c>
      <c r="C6832" s="116">
        <v>1010100120</v>
      </c>
      <c r="D6832" s="116" t="s">
        <v>17672</v>
      </c>
      <c r="E6832" s="339">
        <v>56289.5</v>
      </c>
      <c r="F6832" s="194">
        <v>25</v>
      </c>
      <c r="G6832" s="194">
        <v>25</v>
      </c>
      <c r="H6832" s="194" t="s">
        <v>10119</v>
      </c>
      <c r="I6832" s="194">
        <f t="shared" si="318"/>
        <v>0</v>
      </c>
      <c r="J6832" s="116" t="s">
        <v>10120</v>
      </c>
      <c r="K6832" s="116" t="s">
        <v>16860</v>
      </c>
      <c r="L6832" s="197">
        <v>45987</v>
      </c>
      <c r="M6832" s="116"/>
      <c r="N6832" s="197">
        <v>45989</v>
      </c>
      <c r="O6832" s="388">
        <f t="shared" si="319"/>
        <v>2251.58</v>
      </c>
      <c r="P6832" s="339">
        <f t="shared" si="320"/>
        <v>0</v>
      </c>
    </row>
    <row r="6833" spans="1:16" hidden="1" x14ac:dyDescent="0.25">
      <c r="A6833" s="116">
        <v>147247</v>
      </c>
      <c r="B6833" s="116">
        <v>27</v>
      </c>
      <c r="C6833" s="116">
        <v>1546101870</v>
      </c>
      <c r="D6833" s="116" t="s">
        <v>16201</v>
      </c>
      <c r="E6833" s="339">
        <v>15428.25</v>
      </c>
      <c r="F6833" s="194">
        <v>25</v>
      </c>
      <c r="G6833" s="194">
        <v>25</v>
      </c>
      <c r="H6833" s="194" t="s">
        <v>10119</v>
      </c>
      <c r="I6833" s="194">
        <f t="shared" si="318"/>
        <v>0</v>
      </c>
      <c r="J6833" s="116" t="s">
        <v>10120</v>
      </c>
      <c r="K6833" s="116" t="s">
        <v>16860</v>
      </c>
      <c r="L6833" s="197">
        <v>45987</v>
      </c>
      <c r="M6833" s="116"/>
      <c r="N6833" s="197">
        <v>45989</v>
      </c>
      <c r="O6833" s="388">
        <f t="shared" si="319"/>
        <v>617.13</v>
      </c>
      <c r="P6833" s="339">
        <f t="shared" si="320"/>
        <v>0</v>
      </c>
    </row>
    <row r="6834" spans="1:16" hidden="1" x14ac:dyDescent="0.25">
      <c r="A6834" s="116">
        <v>147247</v>
      </c>
      <c r="B6834" s="116">
        <v>28</v>
      </c>
      <c r="C6834" s="116">
        <v>1015100080</v>
      </c>
      <c r="D6834" s="116" t="s">
        <v>11141</v>
      </c>
      <c r="E6834" s="339">
        <v>23532.86</v>
      </c>
      <c r="F6834" s="194">
        <v>1</v>
      </c>
      <c r="G6834" s="194">
        <v>1</v>
      </c>
      <c r="H6834" s="194" t="s">
        <v>10119</v>
      </c>
      <c r="I6834" s="194">
        <f t="shared" si="318"/>
        <v>0</v>
      </c>
      <c r="J6834" s="116" t="s">
        <v>10120</v>
      </c>
      <c r="K6834" s="116" t="s">
        <v>16860</v>
      </c>
      <c r="L6834" s="197">
        <v>45987</v>
      </c>
      <c r="M6834" s="116"/>
      <c r="N6834" s="197">
        <v>45988</v>
      </c>
      <c r="O6834" s="388">
        <f t="shared" si="319"/>
        <v>23532.86</v>
      </c>
      <c r="P6834" s="339">
        <f t="shared" si="320"/>
        <v>0</v>
      </c>
    </row>
    <row r="6835" spans="1:16" hidden="1" x14ac:dyDescent="0.25">
      <c r="A6835" s="116">
        <v>147247</v>
      </c>
      <c r="B6835" s="116">
        <v>29</v>
      </c>
      <c r="C6835" s="116">
        <v>1012100030</v>
      </c>
      <c r="D6835" s="116" t="s">
        <v>11137</v>
      </c>
      <c r="E6835" s="339">
        <v>55195</v>
      </c>
      <c r="F6835" s="194">
        <v>1</v>
      </c>
      <c r="G6835" s="194">
        <v>1</v>
      </c>
      <c r="H6835" s="194" t="s">
        <v>10119</v>
      </c>
      <c r="I6835" s="194">
        <f t="shared" ref="I6835:I6898" si="321">+F6835-G6835</f>
        <v>0</v>
      </c>
      <c r="J6835" s="116" t="s">
        <v>10120</v>
      </c>
      <c r="K6835" s="116" t="s">
        <v>16860</v>
      </c>
      <c r="L6835" s="197">
        <v>45987</v>
      </c>
      <c r="M6835" s="116"/>
      <c r="N6835" s="197">
        <v>45989</v>
      </c>
      <c r="O6835" s="388">
        <f t="shared" ref="O6835:O6898" si="322">+E6835/F6835</f>
        <v>55195</v>
      </c>
      <c r="P6835" s="339">
        <f t="shared" ref="P6835:P6898" si="323">+O6835*I6835</f>
        <v>0</v>
      </c>
    </row>
    <row r="6836" spans="1:16" hidden="1" x14ac:dyDescent="0.25">
      <c r="A6836" s="116">
        <v>147247</v>
      </c>
      <c r="B6836" s="116">
        <v>30</v>
      </c>
      <c r="C6836" s="116">
        <v>1012100020</v>
      </c>
      <c r="D6836" s="116" t="s">
        <v>10488</v>
      </c>
      <c r="E6836" s="339">
        <v>23349.89</v>
      </c>
      <c r="F6836" s="194">
        <v>1</v>
      </c>
      <c r="G6836" s="194">
        <v>1</v>
      </c>
      <c r="H6836" s="194" t="s">
        <v>10119</v>
      </c>
      <c r="I6836" s="194">
        <f t="shared" si="321"/>
        <v>0</v>
      </c>
      <c r="J6836" s="116" t="s">
        <v>10120</v>
      </c>
      <c r="K6836" s="116" t="s">
        <v>16860</v>
      </c>
      <c r="L6836" s="197">
        <v>45987</v>
      </c>
      <c r="M6836" s="116"/>
      <c r="N6836" s="197">
        <v>45988</v>
      </c>
      <c r="O6836" s="388">
        <f t="shared" si="322"/>
        <v>23349.89</v>
      </c>
      <c r="P6836" s="339">
        <f t="shared" si="323"/>
        <v>0</v>
      </c>
    </row>
    <row r="6837" spans="1:16" hidden="1" x14ac:dyDescent="0.25">
      <c r="A6837" s="116">
        <v>147247</v>
      </c>
      <c r="B6837" s="116">
        <v>12</v>
      </c>
      <c r="C6837" s="116">
        <v>1524102310</v>
      </c>
      <c r="D6837" s="116" t="s">
        <v>7592</v>
      </c>
      <c r="E6837" s="339">
        <v>189862</v>
      </c>
      <c r="F6837" s="194">
        <v>2</v>
      </c>
      <c r="G6837" s="194">
        <v>2</v>
      </c>
      <c r="H6837" s="194" t="s">
        <v>10119</v>
      </c>
      <c r="I6837" s="194">
        <f t="shared" si="321"/>
        <v>0</v>
      </c>
      <c r="J6837" s="116" t="s">
        <v>10120</v>
      </c>
      <c r="K6837" s="116" t="s">
        <v>16860</v>
      </c>
      <c r="L6837" s="197">
        <v>45987</v>
      </c>
      <c r="M6837" s="116" t="s">
        <v>17892</v>
      </c>
      <c r="N6837" s="197">
        <v>46041</v>
      </c>
      <c r="O6837" s="388">
        <f t="shared" si="322"/>
        <v>94931</v>
      </c>
      <c r="P6837" s="339">
        <f t="shared" si="323"/>
        <v>0</v>
      </c>
    </row>
    <row r="6838" spans="1:16" hidden="1" x14ac:dyDescent="0.25">
      <c r="A6838" s="116">
        <v>147247</v>
      </c>
      <c r="B6838" s="116">
        <v>3</v>
      </c>
      <c r="C6838" s="116">
        <v>1524102320</v>
      </c>
      <c r="D6838" s="116" t="s">
        <v>7590</v>
      </c>
      <c r="E6838" s="339">
        <v>147432</v>
      </c>
      <c r="F6838" s="194">
        <v>6</v>
      </c>
      <c r="G6838" s="194">
        <f>2+4</f>
        <v>6</v>
      </c>
      <c r="H6838" s="194" t="s">
        <v>10119</v>
      </c>
      <c r="I6838" s="194">
        <f t="shared" si="321"/>
        <v>0</v>
      </c>
      <c r="J6838" s="116" t="s">
        <v>10120</v>
      </c>
      <c r="K6838" s="116" t="s">
        <v>16860</v>
      </c>
      <c r="L6838" s="197">
        <v>45987</v>
      </c>
      <c r="M6838" s="116" t="s">
        <v>17446</v>
      </c>
      <c r="N6838" s="197">
        <v>46041</v>
      </c>
      <c r="O6838" s="388">
        <f t="shared" si="322"/>
        <v>24572</v>
      </c>
      <c r="P6838" s="339">
        <f t="shared" si="323"/>
        <v>0</v>
      </c>
    </row>
    <row r="6839" spans="1:16" hidden="1" x14ac:dyDescent="0.25">
      <c r="A6839" s="116">
        <v>147247</v>
      </c>
      <c r="B6839" s="116">
        <v>1</v>
      </c>
      <c r="C6839" s="116">
        <v>1322101460</v>
      </c>
      <c r="D6839" s="116" t="s">
        <v>11568</v>
      </c>
      <c r="E6839" s="339">
        <v>2943544</v>
      </c>
      <c r="F6839" s="194">
        <v>4</v>
      </c>
      <c r="G6839" s="194">
        <v>4</v>
      </c>
      <c r="H6839" s="194" t="s">
        <v>10119</v>
      </c>
      <c r="I6839" s="194">
        <f t="shared" si="321"/>
        <v>0</v>
      </c>
      <c r="J6839" s="116" t="s">
        <v>10120</v>
      </c>
      <c r="K6839" s="116" t="s">
        <v>16860</v>
      </c>
      <c r="L6839" s="197">
        <v>45987</v>
      </c>
      <c r="M6839" s="116"/>
      <c r="N6839" s="197">
        <v>46079</v>
      </c>
      <c r="O6839" s="388">
        <f t="shared" si="322"/>
        <v>735886</v>
      </c>
      <c r="P6839" s="339">
        <f t="shared" si="323"/>
        <v>0</v>
      </c>
    </row>
    <row r="6840" spans="1:16" hidden="1" x14ac:dyDescent="0.25">
      <c r="A6840" s="116">
        <v>147266</v>
      </c>
      <c r="B6840" s="116">
        <v>1</v>
      </c>
      <c r="C6840" s="116">
        <v>1022101990</v>
      </c>
      <c r="D6840" s="116" t="s">
        <v>15919</v>
      </c>
      <c r="E6840" s="339">
        <v>130028.16</v>
      </c>
      <c r="F6840" s="194">
        <v>4</v>
      </c>
      <c r="G6840" s="194">
        <v>4</v>
      </c>
      <c r="H6840" s="194" t="s">
        <v>10119</v>
      </c>
      <c r="I6840" s="194">
        <f t="shared" si="321"/>
        <v>0</v>
      </c>
      <c r="J6840" s="116" t="s">
        <v>10120</v>
      </c>
      <c r="K6840" s="116" t="s">
        <v>10121</v>
      </c>
      <c r="L6840" s="197">
        <v>45986</v>
      </c>
      <c r="M6840" s="116"/>
      <c r="N6840" s="197">
        <v>45987</v>
      </c>
      <c r="O6840" s="388">
        <f t="shared" si="322"/>
        <v>32507.040000000001</v>
      </c>
      <c r="P6840" s="339">
        <f t="shared" si="323"/>
        <v>0</v>
      </c>
    </row>
    <row r="6841" spans="1:16" hidden="1" x14ac:dyDescent="0.25">
      <c r="A6841" s="116">
        <v>147266</v>
      </c>
      <c r="B6841" s="116">
        <v>2</v>
      </c>
      <c r="C6841" s="116">
        <v>1022102010</v>
      </c>
      <c r="D6841" s="116" t="s">
        <v>17059</v>
      </c>
      <c r="E6841" s="339">
        <v>68310</v>
      </c>
      <c r="F6841" s="194">
        <v>10</v>
      </c>
      <c r="G6841" s="194">
        <v>10</v>
      </c>
      <c r="H6841" s="194" t="s">
        <v>10119</v>
      </c>
      <c r="I6841" s="194">
        <f t="shared" si="321"/>
        <v>0</v>
      </c>
      <c r="J6841" s="116" t="s">
        <v>10120</v>
      </c>
      <c r="K6841" s="116" t="s">
        <v>10121</v>
      </c>
      <c r="L6841" s="197">
        <v>45986</v>
      </c>
      <c r="M6841" s="116"/>
      <c r="N6841" s="197">
        <v>45987</v>
      </c>
      <c r="O6841" s="388">
        <f t="shared" si="322"/>
        <v>6831</v>
      </c>
      <c r="P6841" s="339">
        <f t="shared" si="323"/>
        <v>0</v>
      </c>
    </row>
    <row r="6842" spans="1:16" hidden="1" x14ac:dyDescent="0.25">
      <c r="A6842" s="116">
        <v>147269</v>
      </c>
      <c r="B6842" s="116">
        <v>1</v>
      </c>
      <c r="C6842" s="116">
        <v>1810104490</v>
      </c>
      <c r="D6842" s="116" t="s">
        <v>17484</v>
      </c>
      <c r="E6842" s="339">
        <v>7800</v>
      </c>
      <c r="F6842" s="194">
        <v>20</v>
      </c>
      <c r="G6842" s="194">
        <v>20</v>
      </c>
      <c r="H6842" s="194" t="s">
        <v>10119</v>
      </c>
      <c r="I6842" s="194">
        <f t="shared" si="321"/>
        <v>0</v>
      </c>
      <c r="J6842" s="116" t="s">
        <v>10120</v>
      </c>
      <c r="K6842" s="116" t="s">
        <v>15893</v>
      </c>
      <c r="L6842" s="197">
        <v>45986</v>
      </c>
      <c r="M6842" s="116"/>
      <c r="N6842" s="197">
        <v>45987</v>
      </c>
      <c r="O6842" s="388">
        <f t="shared" si="322"/>
        <v>390</v>
      </c>
      <c r="P6842" s="339">
        <f t="shared" si="323"/>
        <v>0</v>
      </c>
    </row>
    <row r="6843" spans="1:16" hidden="1" x14ac:dyDescent="0.25">
      <c r="A6843" s="116">
        <v>147269</v>
      </c>
      <c r="B6843" s="116">
        <v>2</v>
      </c>
      <c r="C6843" s="116">
        <v>1318101640</v>
      </c>
      <c r="D6843" s="116" t="s">
        <v>10703</v>
      </c>
      <c r="E6843" s="339">
        <v>602860.55000000005</v>
      </c>
      <c r="F6843" s="194">
        <v>5</v>
      </c>
      <c r="G6843" s="194">
        <v>5</v>
      </c>
      <c r="H6843" s="194" t="s">
        <v>10119</v>
      </c>
      <c r="I6843" s="194">
        <f t="shared" si="321"/>
        <v>0</v>
      </c>
      <c r="J6843" s="116" t="s">
        <v>10120</v>
      </c>
      <c r="K6843" s="116" t="s">
        <v>15893</v>
      </c>
      <c r="L6843" s="197">
        <v>45986</v>
      </c>
      <c r="M6843" s="116"/>
      <c r="N6843" s="197">
        <v>45987</v>
      </c>
      <c r="O6843" s="388">
        <f t="shared" si="322"/>
        <v>120572.11000000002</v>
      </c>
      <c r="P6843" s="339">
        <f t="shared" si="323"/>
        <v>0</v>
      </c>
    </row>
    <row r="6844" spans="1:16" hidden="1" x14ac:dyDescent="0.25">
      <c r="A6844" s="116">
        <v>147269</v>
      </c>
      <c r="B6844" s="116">
        <v>3</v>
      </c>
      <c r="C6844" s="116">
        <v>1311100810</v>
      </c>
      <c r="D6844" s="116" t="s">
        <v>10959</v>
      </c>
      <c r="E6844" s="339">
        <v>87960</v>
      </c>
      <c r="F6844" s="194">
        <v>4</v>
      </c>
      <c r="G6844" s="194">
        <f>2+2</f>
        <v>4</v>
      </c>
      <c r="H6844" s="194" t="s">
        <v>10119</v>
      </c>
      <c r="I6844" s="194">
        <f t="shared" si="321"/>
        <v>0</v>
      </c>
      <c r="J6844" s="116" t="s">
        <v>10120</v>
      </c>
      <c r="K6844" s="116" t="s">
        <v>15893</v>
      </c>
      <c r="L6844" s="197">
        <v>45986</v>
      </c>
      <c r="M6844" s="116" t="s">
        <v>17101</v>
      </c>
      <c r="N6844" s="197">
        <v>45995</v>
      </c>
      <c r="O6844" s="388">
        <f t="shared" si="322"/>
        <v>21990</v>
      </c>
      <c r="P6844" s="339">
        <f t="shared" si="323"/>
        <v>0</v>
      </c>
    </row>
    <row r="6845" spans="1:16" hidden="1" x14ac:dyDescent="0.25">
      <c r="A6845" s="116">
        <v>147269</v>
      </c>
      <c r="B6845" s="116">
        <v>4</v>
      </c>
      <c r="C6845" s="116">
        <v>1318100240</v>
      </c>
      <c r="D6845" s="116" t="s">
        <v>11264</v>
      </c>
      <c r="E6845" s="339">
        <v>1142775.48</v>
      </c>
      <c r="F6845" s="194">
        <v>6</v>
      </c>
      <c r="G6845" s="194">
        <v>6</v>
      </c>
      <c r="H6845" s="194" t="s">
        <v>10119</v>
      </c>
      <c r="I6845" s="194">
        <f t="shared" si="321"/>
        <v>0</v>
      </c>
      <c r="J6845" s="116" t="s">
        <v>10120</v>
      </c>
      <c r="K6845" s="116" t="s">
        <v>15893</v>
      </c>
      <c r="L6845" s="197">
        <v>45986</v>
      </c>
      <c r="M6845" s="116"/>
      <c r="N6845" s="197">
        <v>45987</v>
      </c>
      <c r="O6845" s="388">
        <f t="shared" si="322"/>
        <v>190462.58</v>
      </c>
      <c r="P6845" s="339">
        <f t="shared" si="323"/>
        <v>0</v>
      </c>
    </row>
    <row r="6846" spans="1:16" hidden="1" x14ac:dyDescent="0.25">
      <c r="A6846" s="116">
        <v>147269</v>
      </c>
      <c r="B6846" s="116">
        <v>5</v>
      </c>
      <c r="C6846" s="116">
        <v>1318101530</v>
      </c>
      <c r="D6846" s="116" t="s">
        <v>17066</v>
      </c>
      <c r="E6846" s="339">
        <v>121566</v>
      </c>
      <c r="F6846" s="194">
        <v>1</v>
      </c>
      <c r="G6846" s="194">
        <v>1</v>
      </c>
      <c r="H6846" s="194" t="s">
        <v>10119</v>
      </c>
      <c r="I6846" s="194">
        <f t="shared" si="321"/>
        <v>0</v>
      </c>
      <c r="J6846" s="116" t="s">
        <v>10120</v>
      </c>
      <c r="K6846" s="116" t="s">
        <v>15893</v>
      </c>
      <c r="L6846" s="197">
        <v>45986</v>
      </c>
      <c r="M6846" s="116"/>
      <c r="N6846" s="197">
        <v>45987</v>
      </c>
      <c r="O6846" s="388">
        <f t="shared" si="322"/>
        <v>121566</v>
      </c>
      <c r="P6846" s="339">
        <f t="shared" si="323"/>
        <v>0</v>
      </c>
    </row>
    <row r="6847" spans="1:16" hidden="1" x14ac:dyDescent="0.25">
      <c r="A6847" s="116">
        <v>147269</v>
      </c>
      <c r="B6847" s="116">
        <v>6</v>
      </c>
      <c r="C6847" s="116">
        <v>1318100060</v>
      </c>
      <c r="D6847" s="116" t="s">
        <v>7508</v>
      </c>
      <c r="E6847" s="339">
        <v>142957</v>
      </c>
      <c r="F6847" s="194">
        <v>1</v>
      </c>
      <c r="G6847" s="194">
        <v>1</v>
      </c>
      <c r="H6847" s="194" t="s">
        <v>10119</v>
      </c>
      <c r="I6847" s="194">
        <f t="shared" si="321"/>
        <v>0</v>
      </c>
      <c r="J6847" s="116" t="s">
        <v>10120</v>
      </c>
      <c r="K6847" s="116" t="s">
        <v>15893</v>
      </c>
      <c r="L6847" s="197">
        <v>45986</v>
      </c>
      <c r="M6847" s="116"/>
      <c r="N6847" s="197">
        <v>45987</v>
      </c>
      <c r="O6847" s="388">
        <f t="shared" si="322"/>
        <v>142957</v>
      </c>
      <c r="P6847" s="339">
        <f t="shared" si="323"/>
        <v>0</v>
      </c>
    </row>
    <row r="6848" spans="1:16" hidden="1" x14ac:dyDescent="0.25">
      <c r="A6848" s="116">
        <v>147269</v>
      </c>
      <c r="B6848" s="116">
        <v>7</v>
      </c>
      <c r="C6848" s="116">
        <v>1013100090</v>
      </c>
      <c r="D6848" s="116" t="s">
        <v>11037</v>
      </c>
      <c r="E6848" s="339">
        <v>349890</v>
      </c>
      <c r="F6848" s="194">
        <v>1</v>
      </c>
      <c r="G6848" s="194">
        <v>1</v>
      </c>
      <c r="H6848" s="194" t="s">
        <v>10119</v>
      </c>
      <c r="I6848" s="194">
        <f t="shared" si="321"/>
        <v>0</v>
      </c>
      <c r="J6848" s="116" t="s">
        <v>10120</v>
      </c>
      <c r="K6848" s="116" t="s">
        <v>15893</v>
      </c>
      <c r="L6848" s="197">
        <v>45986</v>
      </c>
      <c r="M6848" s="116"/>
      <c r="N6848" s="197">
        <v>45987</v>
      </c>
      <c r="O6848" s="388">
        <f t="shared" si="322"/>
        <v>349890</v>
      </c>
      <c r="P6848" s="339">
        <f t="shared" si="323"/>
        <v>0</v>
      </c>
    </row>
    <row r="6849" spans="1:16" hidden="1" x14ac:dyDescent="0.25">
      <c r="A6849" s="116">
        <v>147288</v>
      </c>
      <c r="B6849" s="116">
        <v>1</v>
      </c>
      <c r="C6849" s="116">
        <v>1810104650</v>
      </c>
      <c r="D6849" s="116" t="s">
        <v>17816</v>
      </c>
      <c r="E6849" s="339">
        <v>9600</v>
      </c>
      <c r="F6849" s="194">
        <v>40</v>
      </c>
      <c r="G6849" s="194">
        <v>40</v>
      </c>
      <c r="H6849" s="194" t="s">
        <v>10119</v>
      </c>
      <c r="I6849" s="194">
        <f t="shared" si="321"/>
        <v>0</v>
      </c>
      <c r="J6849" s="116" t="s">
        <v>10120</v>
      </c>
      <c r="K6849" s="116" t="s">
        <v>16852</v>
      </c>
      <c r="L6849" s="197">
        <v>45988</v>
      </c>
      <c r="M6849" s="116"/>
      <c r="N6849" s="197">
        <v>45988</v>
      </c>
      <c r="O6849" s="388">
        <f t="shared" si="322"/>
        <v>240</v>
      </c>
      <c r="P6849" s="339">
        <f t="shared" si="323"/>
        <v>0</v>
      </c>
    </row>
    <row r="6850" spans="1:16" hidden="1" x14ac:dyDescent="0.25">
      <c r="A6850" s="116">
        <v>147288</v>
      </c>
      <c r="B6850" s="116">
        <v>2</v>
      </c>
      <c r="C6850" s="116">
        <v>1521100030</v>
      </c>
      <c r="D6850" s="116" t="s">
        <v>16199</v>
      </c>
      <c r="E6850" s="339">
        <v>1040</v>
      </c>
      <c r="F6850" s="194">
        <v>40</v>
      </c>
      <c r="G6850" s="194">
        <v>40</v>
      </c>
      <c r="H6850" s="194" t="s">
        <v>10119</v>
      </c>
      <c r="I6850" s="194">
        <f t="shared" si="321"/>
        <v>0</v>
      </c>
      <c r="J6850" s="116" t="s">
        <v>10120</v>
      </c>
      <c r="K6850" s="116" t="s">
        <v>16852</v>
      </c>
      <c r="L6850" s="197">
        <v>45988</v>
      </c>
      <c r="M6850" s="116"/>
      <c r="N6850" s="197">
        <v>45988</v>
      </c>
      <c r="O6850" s="388">
        <f t="shared" si="322"/>
        <v>26</v>
      </c>
      <c r="P6850" s="339">
        <f t="shared" si="323"/>
        <v>0</v>
      </c>
    </row>
    <row r="6851" spans="1:16" hidden="1" x14ac:dyDescent="0.25">
      <c r="A6851" s="116">
        <v>147288</v>
      </c>
      <c r="B6851" s="116">
        <v>3</v>
      </c>
      <c r="C6851" s="116">
        <v>1015100080</v>
      </c>
      <c r="D6851" s="116" t="s">
        <v>11141</v>
      </c>
      <c r="E6851" s="339">
        <v>47065.72</v>
      </c>
      <c r="F6851" s="194">
        <v>2</v>
      </c>
      <c r="G6851" s="194">
        <v>2</v>
      </c>
      <c r="H6851" s="194" t="s">
        <v>10119</v>
      </c>
      <c r="I6851" s="194">
        <f t="shared" si="321"/>
        <v>0</v>
      </c>
      <c r="J6851" s="116" t="s">
        <v>10120</v>
      </c>
      <c r="K6851" s="116" t="s">
        <v>16852</v>
      </c>
      <c r="L6851" s="197">
        <v>45988</v>
      </c>
      <c r="M6851" s="116"/>
      <c r="N6851" s="197">
        <v>45988</v>
      </c>
      <c r="O6851" s="388">
        <f t="shared" si="322"/>
        <v>23532.86</v>
      </c>
      <c r="P6851" s="339">
        <f t="shared" si="323"/>
        <v>0</v>
      </c>
    </row>
    <row r="6852" spans="1:16" hidden="1" x14ac:dyDescent="0.25">
      <c r="A6852" s="116">
        <v>147288</v>
      </c>
      <c r="B6852" s="116">
        <v>4</v>
      </c>
      <c r="C6852" s="116">
        <v>1519110640</v>
      </c>
      <c r="D6852" s="116" t="s">
        <v>11312</v>
      </c>
      <c r="E6852" s="339">
        <v>187418.56</v>
      </c>
      <c r="F6852" s="194">
        <v>4</v>
      </c>
      <c r="G6852" s="194">
        <v>4</v>
      </c>
      <c r="H6852" s="194" t="s">
        <v>10119</v>
      </c>
      <c r="I6852" s="194">
        <f t="shared" si="321"/>
        <v>0</v>
      </c>
      <c r="J6852" s="116" t="s">
        <v>10120</v>
      </c>
      <c r="K6852" s="116" t="s">
        <v>16852</v>
      </c>
      <c r="L6852" s="197">
        <v>45988</v>
      </c>
      <c r="M6852" s="116"/>
      <c r="N6852" s="197">
        <v>45988</v>
      </c>
      <c r="O6852" s="388">
        <f t="shared" si="322"/>
        <v>46854.64</v>
      </c>
      <c r="P6852" s="339">
        <f t="shared" si="323"/>
        <v>0</v>
      </c>
    </row>
    <row r="6853" spans="1:16" hidden="1" x14ac:dyDescent="0.25">
      <c r="A6853" s="116">
        <v>147292</v>
      </c>
      <c r="B6853" s="116">
        <v>1</v>
      </c>
      <c r="C6853" s="116">
        <v>1017102120</v>
      </c>
      <c r="D6853" s="116" t="s">
        <v>10656</v>
      </c>
      <c r="E6853" s="339">
        <v>324000</v>
      </c>
      <c r="F6853" s="194">
        <v>2</v>
      </c>
      <c r="G6853" s="194">
        <v>2</v>
      </c>
      <c r="H6853" s="194" t="s">
        <v>10119</v>
      </c>
      <c r="I6853" s="194">
        <f t="shared" si="321"/>
        <v>0</v>
      </c>
      <c r="J6853" s="116" t="s">
        <v>10120</v>
      </c>
      <c r="K6853" s="116" t="s">
        <v>17075</v>
      </c>
      <c r="L6853" s="197">
        <v>45988</v>
      </c>
      <c r="M6853" s="116"/>
      <c r="N6853" s="197">
        <v>45994</v>
      </c>
      <c r="O6853" s="388">
        <f t="shared" si="322"/>
        <v>162000</v>
      </c>
      <c r="P6853" s="339">
        <f t="shared" si="323"/>
        <v>0</v>
      </c>
    </row>
    <row r="6854" spans="1:16" hidden="1" x14ac:dyDescent="0.25">
      <c r="A6854" s="116">
        <v>147292</v>
      </c>
      <c r="B6854" s="116">
        <v>2</v>
      </c>
      <c r="C6854" s="116">
        <v>1546101870</v>
      </c>
      <c r="D6854" s="116" t="s">
        <v>16201</v>
      </c>
      <c r="E6854" s="339">
        <v>9256.9500000000007</v>
      </c>
      <c r="F6854" s="194">
        <v>15</v>
      </c>
      <c r="G6854" s="194">
        <v>15</v>
      </c>
      <c r="H6854" s="194" t="s">
        <v>10119</v>
      </c>
      <c r="I6854" s="194">
        <f t="shared" si="321"/>
        <v>0</v>
      </c>
      <c r="J6854" s="116" t="s">
        <v>10120</v>
      </c>
      <c r="K6854" s="116" t="s">
        <v>17075</v>
      </c>
      <c r="L6854" s="197">
        <v>45988</v>
      </c>
      <c r="M6854" s="116"/>
      <c r="N6854" s="197">
        <v>45994</v>
      </c>
      <c r="O6854" s="388">
        <f t="shared" si="322"/>
        <v>617.13</v>
      </c>
      <c r="P6854" s="339">
        <f t="shared" si="323"/>
        <v>0</v>
      </c>
    </row>
    <row r="6855" spans="1:16" hidden="1" x14ac:dyDescent="0.25">
      <c r="A6855" s="116">
        <v>147292</v>
      </c>
      <c r="B6855" s="116">
        <v>3</v>
      </c>
      <c r="C6855" s="116">
        <v>1546101840</v>
      </c>
      <c r="D6855" s="116" t="s">
        <v>10957</v>
      </c>
      <c r="E6855" s="339">
        <v>163499.70000000001</v>
      </c>
      <c r="F6855" s="194">
        <v>15</v>
      </c>
      <c r="G6855" s="194">
        <v>15</v>
      </c>
      <c r="H6855" s="194" t="s">
        <v>10119</v>
      </c>
      <c r="I6855" s="194">
        <f t="shared" si="321"/>
        <v>0</v>
      </c>
      <c r="J6855" s="116" t="s">
        <v>10120</v>
      </c>
      <c r="K6855" s="116" t="s">
        <v>17075</v>
      </c>
      <c r="L6855" s="197">
        <v>45988</v>
      </c>
      <c r="M6855" s="116"/>
      <c r="N6855" s="197">
        <v>45994</v>
      </c>
      <c r="O6855" s="388">
        <f t="shared" si="322"/>
        <v>10899.980000000001</v>
      </c>
      <c r="P6855" s="339">
        <f t="shared" si="323"/>
        <v>0</v>
      </c>
    </row>
    <row r="6856" spans="1:16" hidden="1" x14ac:dyDescent="0.25">
      <c r="A6856" s="116">
        <v>147307</v>
      </c>
      <c r="B6856" s="116">
        <v>1</v>
      </c>
      <c r="C6856" s="116">
        <v>1219105040</v>
      </c>
      <c r="D6856" s="116" t="s">
        <v>8022</v>
      </c>
      <c r="E6856" s="339">
        <v>58820</v>
      </c>
      <c r="F6856" s="194">
        <v>1</v>
      </c>
      <c r="G6856" s="194">
        <v>1</v>
      </c>
      <c r="H6856" s="194" t="s">
        <v>10119</v>
      </c>
      <c r="I6856" s="194">
        <f t="shared" si="321"/>
        <v>0</v>
      </c>
      <c r="J6856" s="116" t="s">
        <v>10120</v>
      </c>
      <c r="K6856" s="116" t="s">
        <v>15893</v>
      </c>
      <c r="L6856" s="197">
        <v>45992</v>
      </c>
      <c r="M6856" s="116"/>
      <c r="N6856" s="197">
        <v>45993</v>
      </c>
      <c r="O6856" s="388">
        <f t="shared" si="322"/>
        <v>58820</v>
      </c>
      <c r="P6856" s="339">
        <f t="shared" si="323"/>
        <v>0</v>
      </c>
    </row>
    <row r="6857" spans="1:16" hidden="1" x14ac:dyDescent="0.25">
      <c r="A6857" s="116">
        <v>147326</v>
      </c>
      <c r="B6857" s="116">
        <v>1</v>
      </c>
      <c r="C6857" s="116">
        <v>1219103150</v>
      </c>
      <c r="D6857" s="116" t="s">
        <v>17797</v>
      </c>
      <c r="E6857" s="339">
        <v>65640</v>
      </c>
      <c r="F6857" s="194">
        <v>10</v>
      </c>
      <c r="G6857" s="194">
        <v>10</v>
      </c>
      <c r="H6857" s="194" t="s">
        <v>10119</v>
      </c>
      <c r="I6857" s="194">
        <f t="shared" si="321"/>
        <v>0</v>
      </c>
      <c r="J6857" s="116" t="s">
        <v>10120</v>
      </c>
      <c r="K6857" s="116" t="s">
        <v>10121</v>
      </c>
      <c r="L6857" s="197">
        <v>45989</v>
      </c>
      <c r="M6857" s="116"/>
      <c r="N6857" s="197">
        <v>45989</v>
      </c>
      <c r="O6857" s="388">
        <f t="shared" si="322"/>
        <v>6564</v>
      </c>
      <c r="P6857" s="339">
        <f t="shared" si="323"/>
        <v>0</v>
      </c>
    </row>
    <row r="6858" spans="1:16" hidden="1" x14ac:dyDescent="0.25">
      <c r="A6858" s="116">
        <v>147326</v>
      </c>
      <c r="B6858" s="116">
        <v>2</v>
      </c>
      <c r="C6858" s="116">
        <v>1226100720</v>
      </c>
      <c r="D6858" s="116" t="s">
        <v>15600</v>
      </c>
      <c r="E6858" s="339">
        <v>16806.3</v>
      </c>
      <c r="F6858" s="194">
        <v>10</v>
      </c>
      <c r="G6858" s="194">
        <v>10</v>
      </c>
      <c r="H6858" s="194" t="s">
        <v>10119</v>
      </c>
      <c r="I6858" s="194">
        <f t="shared" si="321"/>
        <v>0</v>
      </c>
      <c r="J6858" s="116" t="s">
        <v>10120</v>
      </c>
      <c r="K6858" s="116" t="s">
        <v>10121</v>
      </c>
      <c r="L6858" s="197">
        <v>45989</v>
      </c>
      <c r="M6858" s="116"/>
      <c r="N6858" s="197">
        <v>45989</v>
      </c>
      <c r="O6858" s="388">
        <f t="shared" si="322"/>
        <v>1680.6299999999999</v>
      </c>
      <c r="P6858" s="339">
        <f t="shared" si="323"/>
        <v>0</v>
      </c>
    </row>
    <row r="6859" spans="1:16" hidden="1" x14ac:dyDescent="0.25">
      <c r="A6859" s="116">
        <v>147326</v>
      </c>
      <c r="B6859" s="116">
        <v>3</v>
      </c>
      <c r="C6859" s="116">
        <v>1213100460</v>
      </c>
      <c r="D6859" s="116" t="s">
        <v>11198</v>
      </c>
      <c r="E6859" s="339">
        <v>129400</v>
      </c>
      <c r="F6859" s="194">
        <v>100</v>
      </c>
      <c r="G6859" s="194">
        <v>100</v>
      </c>
      <c r="H6859" s="194" t="s">
        <v>10119</v>
      </c>
      <c r="I6859" s="194">
        <f t="shared" si="321"/>
        <v>0</v>
      </c>
      <c r="J6859" s="116" t="s">
        <v>10120</v>
      </c>
      <c r="K6859" s="116" t="s">
        <v>10121</v>
      </c>
      <c r="L6859" s="197">
        <v>45989</v>
      </c>
      <c r="M6859" s="116"/>
      <c r="N6859" s="197">
        <v>46013</v>
      </c>
      <c r="O6859" s="388">
        <f t="shared" si="322"/>
        <v>1294</v>
      </c>
      <c r="P6859" s="339">
        <f t="shared" si="323"/>
        <v>0</v>
      </c>
    </row>
    <row r="6860" spans="1:16" hidden="1" x14ac:dyDescent="0.25">
      <c r="A6860" s="116">
        <v>147329</v>
      </c>
      <c r="B6860" s="116">
        <v>1</v>
      </c>
      <c r="C6860" s="116">
        <v>1321100610</v>
      </c>
      <c r="D6860" s="116" t="s">
        <v>6938</v>
      </c>
      <c r="E6860" s="339">
        <v>414414</v>
      </c>
      <c r="F6860" s="194">
        <v>10</v>
      </c>
      <c r="G6860" s="194">
        <v>10</v>
      </c>
      <c r="H6860" s="194" t="s">
        <v>10119</v>
      </c>
      <c r="I6860" s="194">
        <f t="shared" si="321"/>
        <v>0</v>
      </c>
      <c r="J6860" s="116" t="s">
        <v>10120</v>
      </c>
      <c r="K6860" s="116" t="s">
        <v>16852</v>
      </c>
      <c r="L6860" s="197">
        <v>45989</v>
      </c>
      <c r="M6860" s="116"/>
      <c r="N6860" s="197">
        <v>45989</v>
      </c>
      <c r="O6860" s="388">
        <f t="shared" si="322"/>
        <v>41441.4</v>
      </c>
      <c r="P6860" s="339">
        <f t="shared" si="323"/>
        <v>0</v>
      </c>
    </row>
    <row r="6861" spans="1:16" hidden="1" x14ac:dyDescent="0.25">
      <c r="A6861" s="116">
        <v>147329</v>
      </c>
      <c r="B6861" s="116">
        <v>2</v>
      </c>
      <c r="C6861" s="116">
        <v>1519110640</v>
      </c>
      <c r="D6861" s="116" t="s">
        <v>11312</v>
      </c>
      <c r="E6861" s="339">
        <v>187418.56</v>
      </c>
      <c r="F6861" s="194">
        <v>4</v>
      </c>
      <c r="G6861" s="194">
        <v>4</v>
      </c>
      <c r="H6861" s="194" t="s">
        <v>10119</v>
      </c>
      <c r="I6861" s="194">
        <f t="shared" si="321"/>
        <v>0</v>
      </c>
      <c r="J6861" s="116" t="s">
        <v>10120</v>
      </c>
      <c r="K6861" s="116" t="s">
        <v>16852</v>
      </c>
      <c r="L6861" s="197">
        <v>45989</v>
      </c>
      <c r="M6861" s="116"/>
      <c r="N6861" s="197">
        <v>45989</v>
      </c>
      <c r="O6861" s="388">
        <f t="shared" si="322"/>
        <v>46854.64</v>
      </c>
      <c r="P6861" s="339">
        <f t="shared" si="323"/>
        <v>0</v>
      </c>
    </row>
    <row r="6862" spans="1:16" hidden="1" x14ac:dyDescent="0.25">
      <c r="A6862" s="116">
        <v>147330</v>
      </c>
      <c r="B6862" s="116">
        <v>1</v>
      </c>
      <c r="C6862" s="116">
        <v>1318102450</v>
      </c>
      <c r="D6862" s="116" t="s">
        <v>11268</v>
      </c>
      <c r="E6862" s="339">
        <v>242522.5</v>
      </c>
      <c r="F6862" s="194">
        <v>1</v>
      </c>
      <c r="G6862" s="194">
        <v>1</v>
      </c>
      <c r="H6862" s="194" t="s">
        <v>10119</v>
      </c>
      <c r="I6862" s="194">
        <f t="shared" si="321"/>
        <v>0</v>
      </c>
      <c r="J6862" s="116" t="s">
        <v>10126</v>
      </c>
      <c r="K6862" s="116" t="s">
        <v>16306</v>
      </c>
      <c r="L6862" s="197">
        <v>45989</v>
      </c>
      <c r="M6862" s="116"/>
      <c r="N6862" s="197">
        <v>45993</v>
      </c>
      <c r="O6862" s="388">
        <f t="shared" si="322"/>
        <v>242522.5</v>
      </c>
      <c r="P6862" s="339">
        <f t="shared" si="323"/>
        <v>0</v>
      </c>
    </row>
    <row r="6863" spans="1:16" hidden="1" x14ac:dyDescent="0.25">
      <c r="A6863" s="116">
        <v>147330</v>
      </c>
      <c r="B6863" s="116">
        <v>2</v>
      </c>
      <c r="C6863" s="116">
        <v>1017102120</v>
      </c>
      <c r="D6863" s="116" t="s">
        <v>10656</v>
      </c>
      <c r="E6863" s="339">
        <v>324000</v>
      </c>
      <c r="F6863" s="194">
        <v>2</v>
      </c>
      <c r="G6863" s="194">
        <v>2</v>
      </c>
      <c r="H6863" s="194" t="s">
        <v>10119</v>
      </c>
      <c r="I6863" s="194">
        <f t="shared" si="321"/>
        <v>0</v>
      </c>
      <c r="J6863" s="116" t="s">
        <v>10126</v>
      </c>
      <c r="K6863" s="116" t="s">
        <v>16306</v>
      </c>
      <c r="L6863" s="197">
        <v>45989</v>
      </c>
      <c r="M6863" s="116"/>
      <c r="N6863" s="197">
        <v>45989</v>
      </c>
      <c r="O6863" s="388">
        <f t="shared" si="322"/>
        <v>162000</v>
      </c>
      <c r="P6863" s="339">
        <f t="shared" si="323"/>
        <v>0</v>
      </c>
    </row>
    <row r="6864" spans="1:16" hidden="1" x14ac:dyDescent="0.25">
      <c r="A6864" s="116">
        <v>147330</v>
      </c>
      <c r="B6864" s="116">
        <v>3</v>
      </c>
      <c r="C6864" s="116">
        <v>1013100040</v>
      </c>
      <c r="D6864" s="116" t="s">
        <v>16159</v>
      </c>
      <c r="E6864" s="339">
        <v>285832.5</v>
      </c>
      <c r="F6864" s="194">
        <v>1</v>
      </c>
      <c r="G6864" s="194">
        <v>1</v>
      </c>
      <c r="H6864" s="194" t="s">
        <v>10119</v>
      </c>
      <c r="I6864" s="194">
        <f t="shared" si="321"/>
        <v>0</v>
      </c>
      <c r="J6864" s="116" t="s">
        <v>10126</v>
      </c>
      <c r="K6864" s="116" t="s">
        <v>16306</v>
      </c>
      <c r="L6864" s="197">
        <v>45989</v>
      </c>
      <c r="M6864" s="116"/>
      <c r="N6864" s="197">
        <v>45989</v>
      </c>
      <c r="O6864" s="388">
        <f t="shared" si="322"/>
        <v>285832.5</v>
      </c>
      <c r="P6864" s="339">
        <f t="shared" si="323"/>
        <v>0</v>
      </c>
    </row>
    <row r="6865" spans="1:16" hidden="1" x14ac:dyDescent="0.25">
      <c r="A6865" s="116">
        <v>147330</v>
      </c>
      <c r="B6865" s="116">
        <v>4</v>
      </c>
      <c r="C6865" s="116">
        <v>1011100940</v>
      </c>
      <c r="D6865" s="116" t="s">
        <v>10652</v>
      </c>
      <c r="E6865" s="339">
        <v>43000</v>
      </c>
      <c r="F6865" s="194">
        <v>2</v>
      </c>
      <c r="G6865" s="194">
        <v>2</v>
      </c>
      <c r="H6865" s="194" t="s">
        <v>10119</v>
      </c>
      <c r="I6865" s="194">
        <f t="shared" si="321"/>
        <v>0</v>
      </c>
      <c r="J6865" s="116" t="s">
        <v>10126</v>
      </c>
      <c r="K6865" s="116" t="s">
        <v>16306</v>
      </c>
      <c r="L6865" s="197">
        <v>45989</v>
      </c>
      <c r="M6865" s="116"/>
      <c r="N6865" s="197">
        <v>45989</v>
      </c>
      <c r="O6865" s="388">
        <f t="shared" si="322"/>
        <v>21500</v>
      </c>
      <c r="P6865" s="339">
        <f t="shared" si="323"/>
        <v>0</v>
      </c>
    </row>
    <row r="6866" spans="1:16" hidden="1" x14ac:dyDescent="0.25">
      <c r="A6866" s="116">
        <v>147330</v>
      </c>
      <c r="B6866" s="116">
        <v>1</v>
      </c>
      <c r="C6866" s="116">
        <v>1318102450</v>
      </c>
      <c r="D6866" s="116" t="s">
        <v>11268</v>
      </c>
      <c r="E6866" s="339">
        <v>242522.5</v>
      </c>
      <c r="F6866" s="194">
        <v>1</v>
      </c>
      <c r="G6866" s="194">
        <v>1</v>
      </c>
      <c r="H6866" s="194" t="s">
        <v>10119</v>
      </c>
      <c r="I6866" s="194">
        <f t="shared" si="321"/>
        <v>0</v>
      </c>
      <c r="J6866" s="116" t="s">
        <v>10126</v>
      </c>
      <c r="K6866" s="116" t="s">
        <v>16306</v>
      </c>
      <c r="L6866" s="197">
        <v>45989</v>
      </c>
      <c r="M6866" s="116"/>
      <c r="N6866" s="197">
        <v>45993</v>
      </c>
      <c r="O6866" s="388">
        <f t="shared" si="322"/>
        <v>242522.5</v>
      </c>
      <c r="P6866" s="339">
        <f t="shared" si="323"/>
        <v>0</v>
      </c>
    </row>
    <row r="6867" spans="1:16" hidden="1" x14ac:dyDescent="0.25">
      <c r="A6867" s="116">
        <v>147331</v>
      </c>
      <c r="B6867" s="116">
        <v>1</v>
      </c>
      <c r="C6867" s="116">
        <v>1026100080</v>
      </c>
      <c r="D6867" s="116" t="s">
        <v>17456</v>
      </c>
      <c r="E6867" s="339">
        <v>129780</v>
      </c>
      <c r="F6867" s="194">
        <v>2</v>
      </c>
      <c r="G6867" s="194">
        <v>2</v>
      </c>
      <c r="H6867" s="194" t="s">
        <v>10119</v>
      </c>
      <c r="I6867" s="194">
        <f t="shared" si="321"/>
        <v>0</v>
      </c>
      <c r="J6867" s="116" t="s">
        <v>10126</v>
      </c>
      <c r="K6867" s="116" t="s">
        <v>15365</v>
      </c>
      <c r="L6867" s="197">
        <v>45989</v>
      </c>
      <c r="M6867" s="116"/>
      <c r="N6867" s="197">
        <v>45989</v>
      </c>
      <c r="O6867" s="388">
        <f t="shared" si="322"/>
        <v>64890</v>
      </c>
      <c r="P6867" s="339">
        <f t="shared" si="323"/>
        <v>0</v>
      </c>
    </row>
    <row r="6868" spans="1:16" hidden="1" x14ac:dyDescent="0.25">
      <c r="A6868" s="116">
        <v>147331</v>
      </c>
      <c r="B6868" s="116">
        <v>2</v>
      </c>
      <c r="C6868" s="116">
        <v>1013100090</v>
      </c>
      <c r="D6868" s="116" t="s">
        <v>11037</v>
      </c>
      <c r="E6868" s="339">
        <v>349890</v>
      </c>
      <c r="F6868" s="194">
        <v>1</v>
      </c>
      <c r="G6868" s="194">
        <v>1</v>
      </c>
      <c r="H6868" s="194" t="s">
        <v>10119</v>
      </c>
      <c r="I6868" s="194">
        <f t="shared" si="321"/>
        <v>0</v>
      </c>
      <c r="J6868" s="116" t="s">
        <v>10126</v>
      </c>
      <c r="K6868" s="116" t="s">
        <v>15365</v>
      </c>
      <c r="L6868" s="197">
        <v>45989</v>
      </c>
      <c r="M6868" s="116"/>
      <c r="N6868" s="197">
        <v>45989</v>
      </c>
      <c r="O6868" s="388">
        <f t="shared" si="322"/>
        <v>349890</v>
      </c>
      <c r="P6868" s="339">
        <f t="shared" si="323"/>
        <v>0</v>
      </c>
    </row>
    <row r="6869" spans="1:16" hidden="1" x14ac:dyDescent="0.25">
      <c r="A6869" s="116">
        <v>147331</v>
      </c>
      <c r="B6869" s="116">
        <v>3</v>
      </c>
      <c r="C6869" s="116">
        <v>1027100250</v>
      </c>
      <c r="D6869" s="116" t="s">
        <v>10840</v>
      </c>
      <c r="E6869" s="339">
        <v>489900</v>
      </c>
      <c r="F6869" s="194">
        <v>1</v>
      </c>
      <c r="G6869" s="194">
        <v>1</v>
      </c>
      <c r="H6869" s="194" t="s">
        <v>10119</v>
      </c>
      <c r="I6869" s="194">
        <f t="shared" si="321"/>
        <v>0</v>
      </c>
      <c r="J6869" s="116" t="s">
        <v>10126</v>
      </c>
      <c r="K6869" s="116" t="s">
        <v>15365</v>
      </c>
      <c r="L6869" s="197">
        <v>45989</v>
      </c>
      <c r="M6869" s="116"/>
      <c r="N6869" s="197">
        <v>45989</v>
      </c>
      <c r="O6869" s="388">
        <f t="shared" si="322"/>
        <v>489900</v>
      </c>
      <c r="P6869" s="339">
        <f t="shared" si="323"/>
        <v>0</v>
      </c>
    </row>
    <row r="6870" spans="1:16" hidden="1" x14ac:dyDescent="0.25">
      <c r="A6870" s="116">
        <v>147331</v>
      </c>
      <c r="B6870" s="116">
        <v>4</v>
      </c>
      <c r="C6870" s="116">
        <v>1011100940</v>
      </c>
      <c r="D6870" s="116" t="s">
        <v>10652</v>
      </c>
      <c r="E6870" s="339">
        <v>43000</v>
      </c>
      <c r="F6870" s="194">
        <v>2</v>
      </c>
      <c r="G6870" s="194">
        <v>2</v>
      </c>
      <c r="H6870" s="194" t="s">
        <v>10119</v>
      </c>
      <c r="I6870" s="194">
        <f t="shared" si="321"/>
        <v>0</v>
      </c>
      <c r="J6870" s="116" t="s">
        <v>10126</v>
      </c>
      <c r="K6870" s="116" t="s">
        <v>15365</v>
      </c>
      <c r="L6870" s="197">
        <v>45989</v>
      </c>
      <c r="M6870" s="116"/>
      <c r="N6870" s="197">
        <v>45989</v>
      </c>
      <c r="O6870" s="388">
        <f t="shared" si="322"/>
        <v>21500</v>
      </c>
      <c r="P6870" s="339">
        <f t="shared" si="323"/>
        <v>0</v>
      </c>
    </row>
    <row r="6871" spans="1:16" hidden="1" x14ac:dyDescent="0.25">
      <c r="A6871" s="116">
        <v>147338</v>
      </c>
      <c r="B6871" s="116">
        <v>1</v>
      </c>
      <c r="C6871" s="116">
        <v>1216100050</v>
      </c>
      <c r="D6871" s="116" t="s">
        <v>15359</v>
      </c>
      <c r="E6871" s="339">
        <v>276780</v>
      </c>
      <c r="F6871" s="194">
        <v>4</v>
      </c>
      <c r="G6871" s="194">
        <v>4</v>
      </c>
      <c r="H6871" s="194" t="s">
        <v>10119</v>
      </c>
      <c r="I6871" s="194">
        <f t="shared" si="321"/>
        <v>0</v>
      </c>
      <c r="J6871" s="116" t="s">
        <v>10120</v>
      </c>
      <c r="K6871" s="116" t="s">
        <v>15893</v>
      </c>
      <c r="L6871" s="197">
        <v>45992</v>
      </c>
      <c r="M6871" s="116"/>
      <c r="N6871" s="197">
        <v>45994</v>
      </c>
      <c r="O6871" s="388">
        <f t="shared" si="322"/>
        <v>69195</v>
      </c>
      <c r="P6871" s="339">
        <f t="shared" si="323"/>
        <v>0</v>
      </c>
    </row>
    <row r="6872" spans="1:16" hidden="1" x14ac:dyDescent="0.25">
      <c r="A6872" s="116">
        <v>147379</v>
      </c>
      <c r="B6872" s="116">
        <v>1</v>
      </c>
      <c r="C6872" s="116">
        <v>1519110640</v>
      </c>
      <c r="D6872" s="116" t="s">
        <v>11312</v>
      </c>
      <c r="E6872" s="339">
        <v>187418.68</v>
      </c>
      <c r="F6872" s="194">
        <v>4</v>
      </c>
      <c r="G6872" s="194">
        <v>4</v>
      </c>
      <c r="H6872" s="194" t="s">
        <v>10119</v>
      </c>
      <c r="I6872" s="194">
        <f t="shared" si="321"/>
        <v>0</v>
      </c>
      <c r="J6872" s="116" t="s">
        <v>10120</v>
      </c>
      <c r="K6872" s="116" t="s">
        <v>16852</v>
      </c>
      <c r="L6872" s="197">
        <v>46003</v>
      </c>
      <c r="M6872" s="116"/>
      <c r="N6872" s="197">
        <v>46006</v>
      </c>
      <c r="O6872" s="388">
        <f t="shared" si="322"/>
        <v>46854.67</v>
      </c>
      <c r="P6872" s="339">
        <f t="shared" si="323"/>
        <v>0</v>
      </c>
    </row>
    <row r="6873" spans="1:16" hidden="1" x14ac:dyDescent="0.25">
      <c r="A6873" s="116">
        <v>147433</v>
      </c>
      <c r="B6873" s="116">
        <v>2</v>
      </c>
      <c r="C6873" s="116">
        <v>1010107810</v>
      </c>
      <c r="D6873" s="116" t="s">
        <v>15026</v>
      </c>
      <c r="E6873" s="339">
        <v>124660</v>
      </c>
      <c r="F6873" s="194">
        <v>20</v>
      </c>
      <c r="G6873" s="194">
        <v>20</v>
      </c>
      <c r="H6873" s="194" t="s">
        <v>10119</v>
      </c>
      <c r="I6873" s="194">
        <f t="shared" si="321"/>
        <v>0</v>
      </c>
      <c r="J6873" s="116" t="s">
        <v>10120</v>
      </c>
      <c r="K6873" s="116" t="s">
        <v>10121</v>
      </c>
      <c r="L6873" s="197">
        <v>46000</v>
      </c>
      <c r="M6873" s="116"/>
      <c r="N6873" s="197">
        <v>46001</v>
      </c>
      <c r="O6873" s="388">
        <f t="shared" si="322"/>
        <v>6233</v>
      </c>
      <c r="P6873" s="339">
        <f t="shared" si="323"/>
        <v>0</v>
      </c>
    </row>
    <row r="6874" spans="1:16" hidden="1" x14ac:dyDescent="0.25">
      <c r="A6874" s="116">
        <v>147433</v>
      </c>
      <c r="B6874" s="116">
        <v>1</v>
      </c>
      <c r="C6874" s="116">
        <v>1011100940</v>
      </c>
      <c r="D6874" s="116" t="s">
        <v>10652</v>
      </c>
      <c r="E6874" s="339">
        <v>107500</v>
      </c>
      <c r="F6874" s="194">
        <v>5</v>
      </c>
      <c r="G6874" s="194">
        <v>5</v>
      </c>
      <c r="H6874" s="194" t="s">
        <v>10119</v>
      </c>
      <c r="I6874" s="194">
        <f t="shared" si="321"/>
        <v>0</v>
      </c>
      <c r="J6874" s="116" t="s">
        <v>10120</v>
      </c>
      <c r="K6874" s="116" t="s">
        <v>10121</v>
      </c>
      <c r="L6874" s="197">
        <v>46000</v>
      </c>
      <c r="M6874" s="116"/>
      <c r="N6874" s="197">
        <v>46001</v>
      </c>
      <c r="O6874" s="388">
        <f t="shared" si="322"/>
        <v>21500</v>
      </c>
      <c r="P6874" s="339">
        <f t="shared" si="323"/>
        <v>0</v>
      </c>
    </row>
    <row r="6875" spans="1:16" hidden="1" x14ac:dyDescent="0.25">
      <c r="A6875" s="116">
        <v>147437</v>
      </c>
      <c r="B6875" s="116">
        <v>1</v>
      </c>
      <c r="C6875" s="116">
        <v>1014115280</v>
      </c>
      <c r="D6875" s="116" t="s">
        <v>11895</v>
      </c>
      <c r="E6875" s="339">
        <v>178000</v>
      </c>
      <c r="F6875" s="194">
        <v>40</v>
      </c>
      <c r="G6875" s="194">
        <v>40</v>
      </c>
      <c r="H6875" s="194" t="s">
        <v>10119</v>
      </c>
      <c r="I6875" s="194">
        <f t="shared" si="321"/>
        <v>0</v>
      </c>
      <c r="J6875" s="116" t="s">
        <v>10120</v>
      </c>
      <c r="K6875" s="116" t="s">
        <v>16879</v>
      </c>
      <c r="L6875" s="197">
        <v>46003</v>
      </c>
      <c r="M6875" s="116"/>
      <c r="N6875" s="197">
        <v>46006</v>
      </c>
      <c r="O6875" s="388">
        <f t="shared" si="322"/>
        <v>4450</v>
      </c>
      <c r="P6875" s="339">
        <f t="shared" si="323"/>
        <v>0</v>
      </c>
    </row>
    <row r="6876" spans="1:16" hidden="1" x14ac:dyDescent="0.25">
      <c r="A6876" s="116">
        <v>147441</v>
      </c>
      <c r="B6876" s="116">
        <v>2</v>
      </c>
      <c r="C6876" s="116">
        <v>1017100480</v>
      </c>
      <c r="D6876" s="116" t="s">
        <v>10686</v>
      </c>
      <c r="E6876" s="339">
        <v>31800</v>
      </c>
      <c r="F6876" s="194">
        <v>1</v>
      </c>
      <c r="G6876" s="194">
        <v>1</v>
      </c>
      <c r="H6876" s="194" t="s">
        <v>10119</v>
      </c>
      <c r="I6876" s="194">
        <f t="shared" si="321"/>
        <v>0</v>
      </c>
      <c r="J6876" s="116" t="s">
        <v>10126</v>
      </c>
      <c r="K6876" s="116" t="s">
        <v>15377</v>
      </c>
      <c r="L6876" s="197">
        <v>45994</v>
      </c>
      <c r="M6876" s="116"/>
      <c r="N6876" s="197">
        <v>45994</v>
      </c>
      <c r="O6876" s="388">
        <f t="shared" si="322"/>
        <v>31800</v>
      </c>
      <c r="P6876" s="339">
        <f t="shared" si="323"/>
        <v>0</v>
      </c>
    </row>
    <row r="6877" spans="1:16" hidden="1" x14ac:dyDescent="0.25">
      <c r="A6877" s="116">
        <v>147441</v>
      </c>
      <c r="B6877" s="116">
        <v>1</v>
      </c>
      <c r="C6877" s="116">
        <v>1516101650</v>
      </c>
      <c r="D6877" s="116" t="s">
        <v>10379</v>
      </c>
      <c r="E6877" s="339">
        <v>10380</v>
      </c>
      <c r="F6877" s="194">
        <v>6</v>
      </c>
      <c r="G6877" s="194">
        <v>6</v>
      </c>
      <c r="H6877" s="194" t="s">
        <v>10119</v>
      </c>
      <c r="I6877" s="194">
        <f t="shared" si="321"/>
        <v>0</v>
      </c>
      <c r="J6877" s="116" t="s">
        <v>10126</v>
      </c>
      <c r="K6877" s="116" t="s">
        <v>15377</v>
      </c>
      <c r="L6877" s="197">
        <v>45994</v>
      </c>
      <c r="M6877" s="116"/>
      <c r="N6877" s="197">
        <v>45994</v>
      </c>
      <c r="O6877" s="388">
        <f t="shared" si="322"/>
        <v>1730</v>
      </c>
      <c r="P6877" s="339">
        <f t="shared" si="323"/>
        <v>0</v>
      </c>
    </row>
    <row r="6878" spans="1:16" hidden="1" x14ac:dyDescent="0.25">
      <c r="A6878" s="116">
        <v>147442</v>
      </c>
      <c r="B6878" s="116">
        <v>2</v>
      </c>
      <c r="C6878" s="116">
        <v>1012100120</v>
      </c>
      <c r="D6878" s="116" t="s">
        <v>10492</v>
      </c>
      <c r="E6878" s="339">
        <v>270000</v>
      </c>
      <c r="F6878" s="194">
        <v>10</v>
      </c>
      <c r="G6878" s="194">
        <v>10</v>
      </c>
      <c r="H6878" s="194" t="s">
        <v>10119</v>
      </c>
      <c r="I6878" s="194">
        <f t="shared" si="321"/>
        <v>0</v>
      </c>
      <c r="J6878" s="116" t="s">
        <v>10120</v>
      </c>
      <c r="K6878" s="116" t="s">
        <v>10121</v>
      </c>
      <c r="L6878" s="197">
        <v>46000</v>
      </c>
      <c r="M6878" s="116"/>
      <c r="N6878" s="197">
        <v>46001</v>
      </c>
      <c r="O6878" s="388">
        <f t="shared" si="322"/>
        <v>27000</v>
      </c>
      <c r="P6878" s="339">
        <f t="shared" si="323"/>
        <v>0</v>
      </c>
    </row>
    <row r="6879" spans="1:16" hidden="1" x14ac:dyDescent="0.25">
      <c r="A6879" s="116">
        <v>147442</v>
      </c>
      <c r="B6879" s="116">
        <v>1</v>
      </c>
      <c r="C6879" s="116">
        <v>1022100230</v>
      </c>
      <c r="D6879" s="116" t="s">
        <v>16162</v>
      </c>
      <c r="E6879" s="339">
        <v>49500</v>
      </c>
      <c r="F6879" s="194">
        <v>30</v>
      </c>
      <c r="G6879" s="194">
        <v>30</v>
      </c>
      <c r="H6879" s="194" t="s">
        <v>10119</v>
      </c>
      <c r="I6879" s="194">
        <f t="shared" si="321"/>
        <v>0</v>
      </c>
      <c r="J6879" s="116" t="s">
        <v>10120</v>
      </c>
      <c r="K6879" s="116" t="s">
        <v>10121</v>
      </c>
      <c r="L6879" s="197">
        <v>46000</v>
      </c>
      <c r="M6879" s="116"/>
      <c r="N6879" s="197">
        <v>46001</v>
      </c>
      <c r="O6879" s="388">
        <f t="shared" si="322"/>
        <v>1650</v>
      </c>
      <c r="P6879" s="339">
        <f t="shared" si="323"/>
        <v>0</v>
      </c>
    </row>
    <row r="6880" spans="1:16" hidden="1" x14ac:dyDescent="0.25">
      <c r="A6880" s="116">
        <v>147448</v>
      </c>
      <c r="B6880" s="116">
        <v>1</v>
      </c>
      <c r="C6880" s="116">
        <v>1214100060</v>
      </c>
      <c r="D6880" s="116" t="s">
        <v>11205</v>
      </c>
      <c r="E6880" s="339">
        <v>1140997</v>
      </c>
      <c r="F6880" s="194">
        <v>1</v>
      </c>
      <c r="G6880" s="194">
        <v>1</v>
      </c>
      <c r="H6880" s="194" t="s">
        <v>10119</v>
      </c>
      <c r="I6880" s="194">
        <f t="shared" si="321"/>
        <v>0</v>
      </c>
      <c r="J6880" s="116" t="s">
        <v>10126</v>
      </c>
      <c r="K6880" s="116" t="s">
        <v>15365</v>
      </c>
      <c r="L6880" s="197">
        <v>45995</v>
      </c>
      <c r="M6880" s="116" t="s">
        <v>17123</v>
      </c>
      <c r="N6880" s="197">
        <v>46001</v>
      </c>
      <c r="O6880" s="388">
        <f t="shared" si="322"/>
        <v>1140997</v>
      </c>
      <c r="P6880" s="339">
        <f t="shared" si="323"/>
        <v>0</v>
      </c>
    </row>
    <row r="6881" spans="1:16" hidden="1" x14ac:dyDescent="0.25">
      <c r="A6881" s="116">
        <v>147496</v>
      </c>
      <c r="B6881" s="116">
        <v>1</v>
      </c>
      <c r="C6881" s="116">
        <v>1521100080</v>
      </c>
      <c r="D6881" s="116" t="s">
        <v>17149</v>
      </c>
      <c r="E6881" s="339">
        <v>4100</v>
      </c>
      <c r="F6881" s="194">
        <v>20</v>
      </c>
      <c r="G6881" s="194">
        <v>20</v>
      </c>
      <c r="H6881" s="194" t="s">
        <v>10119</v>
      </c>
      <c r="I6881" s="194">
        <f t="shared" si="321"/>
        <v>0</v>
      </c>
      <c r="J6881" s="116" t="s">
        <v>10120</v>
      </c>
      <c r="K6881" s="116" t="s">
        <v>16733</v>
      </c>
      <c r="L6881" s="197">
        <v>46006</v>
      </c>
      <c r="M6881" s="116"/>
      <c r="N6881" s="197">
        <v>46006</v>
      </c>
      <c r="O6881" s="388">
        <f t="shared" si="322"/>
        <v>205</v>
      </c>
      <c r="P6881" s="339">
        <f t="shared" si="323"/>
        <v>0</v>
      </c>
    </row>
    <row r="6882" spans="1:16" hidden="1" x14ac:dyDescent="0.25">
      <c r="A6882" s="116">
        <v>147502</v>
      </c>
      <c r="B6882" s="116">
        <v>1</v>
      </c>
      <c r="C6882" s="116">
        <v>1510100430</v>
      </c>
      <c r="D6882" s="116" t="s">
        <v>9087</v>
      </c>
      <c r="E6882" s="339">
        <v>498660</v>
      </c>
      <c r="F6882" s="194">
        <v>1</v>
      </c>
      <c r="G6882" s="194">
        <v>1</v>
      </c>
      <c r="H6882" s="194" t="s">
        <v>10119</v>
      </c>
      <c r="I6882" s="194">
        <f t="shared" si="321"/>
        <v>0</v>
      </c>
      <c r="J6882" s="116" t="s">
        <v>10120</v>
      </c>
      <c r="K6882" s="116" t="s">
        <v>17157</v>
      </c>
      <c r="L6882" s="197">
        <v>46007</v>
      </c>
      <c r="M6882" s="116" t="s">
        <v>17893</v>
      </c>
      <c r="N6882" s="197">
        <v>46008</v>
      </c>
      <c r="O6882" s="388">
        <f t="shared" si="322"/>
        <v>498660</v>
      </c>
      <c r="P6882" s="339">
        <f t="shared" si="323"/>
        <v>0</v>
      </c>
    </row>
    <row r="6883" spans="1:16" hidden="1" x14ac:dyDescent="0.25">
      <c r="A6883" s="116">
        <v>147502</v>
      </c>
      <c r="B6883" s="116">
        <v>2</v>
      </c>
      <c r="C6883" s="116">
        <v>1510100490</v>
      </c>
      <c r="D6883" s="116" t="s">
        <v>11276</v>
      </c>
      <c r="E6883" s="339">
        <v>530000</v>
      </c>
      <c r="F6883" s="194">
        <v>1</v>
      </c>
      <c r="G6883" s="194">
        <v>1</v>
      </c>
      <c r="H6883" s="194" t="s">
        <v>10119</v>
      </c>
      <c r="I6883" s="194">
        <f t="shared" si="321"/>
        <v>0</v>
      </c>
      <c r="J6883" s="116" t="s">
        <v>10120</v>
      </c>
      <c r="K6883" s="116" t="s">
        <v>17157</v>
      </c>
      <c r="L6883" s="197">
        <v>46007</v>
      </c>
      <c r="M6883" s="116" t="s">
        <v>17893</v>
      </c>
      <c r="N6883" s="197">
        <v>46008</v>
      </c>
      <c r="O6883" s="388">
        <f t="shared" si="322"/>
        <v>530000</v>
      </c>
      <c r="P6883" s="339">
        <f t="shared" si="323"/>
        <v>0</v>
      </c>
    </row>
    <row r="6884" spans="1:16" hidden="1" x14ac:dyDescent="0.25">
      <c r="A6884" s="116">
        <v>147502</v>
      </c>
      <c r="B6884" s="116">
        <v>3</v>
      </c>
      <c r="C6884" s="116">
        <v>1518100270</v>
      </c>
      <c r="D6884" s="116" t="s">
        <v>11286</v>
      </c>
      <c r="E6884" s="339">
        <v>457579.34</v>
      </c>
      <c r="F6884" s="194">
        <v>2</v>
      </c>
      <c r="G6884" s="194">
        <v>2</v>
      </c>
      <c r="H6884" s="194" t="s">
        <v>10119</v>
      </c>
      <c r="I6884" s="194">
        <f t="shared" si="321"/>
        <v>0</v>
      </c>
      <c r="J6884" s="116" t="s">
        <v>10120</v>
      </c>
      <c r="K6884" s="116" t="s">
        <v>17157</v>
      </c>
      <c r="L6884" s="197">
        <v>46007</v>
      </c>
      <c r="M6884" s="116" t="s">
        <v>17893</v>
      </c>
      <c r="N6884" s="197">
        <v>46008</v>
      </c>
      <c r="O6884" s="388">
        <f t="shared" si="322"/>
        <v>228789.67</v>
      </c>
      <c r="P6884" s="339">
        <f t="shared" si="323"/>
        <v>0</v>
      </c>
    </row>
    <row r="6885" spans="1:16" hidden="1" x14ac:dyDescent="0.25">
      <c r="A6885" s="116">
        <v>147503</v>
      </c>
      <c r="B6885" s="116">
        <v>1</v>
      </c>
      <c r="C6885" s="116">
        <v>1012100030</v>
      </c>
      <c r="D6885" s="116" t="s">
        <v>11137</v>
      </c>
      <c r="E6885" s="339">
        <v>165582.99</v>
      </c>
      <c r="F6885" s="194">
        <v>3</v>
      </c>
      <c r="G6885" s="194">
        <v>3</v>
      </c>
      <c r="H6885" s="194" t="s">
        <v>10119</v>
      </c>
      <c r="I6885" s="194">
        <f t="shared" si="321"/>
        <v>0</v>
      </c>
      <c r="J6885" s="116" t="s">
        <v>10120</v>
      </c>
      <c r="K6885" s="116" t="s">
        <v>16852</v>
      </c>
      <c r="L6885" s="197">
        <v>46003</v>
      </c>
      <c r="M6885" s="116"/>
      <c r="N6885" s="197">
        <v>46006</v>
      </c>
      <c r="O6885" s="388">
        <f t="shared" si="322"/>
        <v>55194.329999999994</v>
      </c>
      <c r="P6885" s="339">
        <f t="shared" si="323"/>
        <v>0</v>
      </c>
    </row>
    <row r="6886" spans="1:16" hidden="1" x14ac:dyDescent="0.25">
      <c r="A6886" s="116">
        <v>147505</v>
      </c>
      <c r="B6886" s="116">
        <v>1</v>
      </c>
      <c r="C6886" s="116">
        <v>1022102620</v>
      </c>
      <c r="D6886" s="116" t="s">
        <v>16164</v>
      </c>
      <c r="E6886" s="339">
        <v>11872</v>
      </c>
      <c r="F6886" s="194">
        <v>16</v>
      </c>
      <c r="G6886" s="194">
        <v>16</v>
      </c>
      <c r="H6886" s="194" t="s">
        <v>10119</v>
      </c>
      <c r="I6886" s="194">
        <f t="shared" si="321"/>
        <v>0</v>
      </c>
      <c r="J6886" s="116" t="s">
        <v>10389</v>
      </c>
      <c r="K6886" s="116" t="s">
        <v>10390</v>
      </c>
      <c r="L6886" s="197">
        <v>45995</v>
      </c>
      <c r="M6886" s="116"/>
      <c r="N6886" s="197">
        <v>46001</v>
      </c>
      <c r="O6886" s="388">
        <f t="shared" si="322"/>
        <v>742</v>
      </c>
      <c r="P6886" s="339">
        <f t="shared" si="323"/>
        <v>0</v>
      </c>
    </row>
    <row r="6887" spans="1:16" hidden="1" x14ac:dyDescent="0.25">
      <c r="A6887" s="116">
        <v>147508</v>
      </c>
      <c r="B6887" s="116">
        <v>1</v>
      </c>
      <c r="C6887" s="116">
        <v>1810101870</v>
      </c>
      <c r="D6887" s="116" t="s">
        <v>11367</v>
      </c>
      <c r="E6887" s="339">
        <v>11027</v>
      </c>
      <c r="F6887" s="194">
        <v>1</v>
      </c>
      <c r="G6887" s="194">
        <v>1</v>
      </c>
      <c r="H6887" s="194" t="s">
        <v>10119</v>
      </c>
      <c r="I6887" s="194">
        <f t="shared" si="321"/>
        <v>0</v>
      </c>
      <c r="J6887" s="116" t="s">
        <v>10126</v>
      </c>
      <c r="K6887" s="116" t="s">
        <v>11044</v>
      </c>
      <c r="L6887" s="197">
        <v>45995</v>
      </c>
      <c r="M6887" s="116" t="s">
        <v>17122</v>
      </c>
      <c r="N6887" s="197">
        <v>46001</v>
      </c>
      <c r="O6887" s="388">
        <f t="shared" si="322"/>
        <v>11027</v>
      </c>
      <c r="P6887" s="339">
        <f t="shared" si="323"/>
        <v>0</v>
      </c>
    </row>
    <row r="6888" spans="1:16" hidden="1" x14ac:dyDescent="0.25">
      <c r="A6888" s="116">
        <v>147557</v>
      </c>
      <c r="B6888" s="116">
        <v>1</v>
      </c>
      <c r="C6888" s="116">
        <v>1214102790</v>
      </c>
      <c r="D6888" s="116" t="s">
        <v>15224</v>
      </c>
      <c r="E6888" s="339">
        <v>694696.5</v>
      </c>
      <c r="F6888" s="194">
        <v>3</v>
      </c>
      <c r="G6888" s="194">
        <f>2+1</f>
        <v>3</v>
      </c>
      <c r="H6888" s="194" t="s">
        <v>10119</v>
      </c>
      <c r="I6888" s="194">
        <f t="shared" si="321"/>
        <v>0</v>
      </c>
      <c r="J6888" s="116" t="s">
        <v>10120</v>
      </c>
      <c r="K6888" s="116" t="s">
        <v>17115</v>
      </c>
      <c r="L6888" s="197">
        <v>46000</v>
      </c>
      <c r="M6888" s="116" t="s">
        <v>18265</v>
      </c>
      <c r="N6888" s="197">
        <v>46125</v>
      </c>
      <c r="O6888" s="388">
        <f t="shared" si="322"/>
        <v>231565.5</v>
      </c>
      <c r="P6888" s="339">
        <f t="shared" si="323"/>
        <v>0</v>
      </c>
    </row>
    <row r="6889" spans="1:16" hidden="1" x14ac:dyDescent="0.25">
      <c r="A6889" s="116">
        <v>147634</v>
      </c>
      <c r="B6889" s="116">
        <v>2</v>
      </c>
      <c r="C6889" s="116">
        <v>1123100000</v>
      </c>
      <c r="D6889" s="116" t="s">
        <v>17465</v>
      </c>
      <c r="E6889" s="339">
        <v>120332.4</v>
      </c>
      <c r="F6889" s="194">
        <v>10</v>
      </c>
      <c r="G6889" s="194">
        <v>10</v>
      </c>
      <c r="H6889" s="194" t="s">
        <v>10119</v>
      </c>
      <c r="I6889" s="194">
        <f t="shared" si="321"/>
        <v>0</v>
      </c>
      <c r="J6889" s="116" t="s">
        <v>10126</v>
      </c>
      <c r="K6889" s="116" t="s">
        <v>15008</v>
      </c>
      <c r="L6889" s="197">
        <v>46000</v>
      </c>
      <c r="M6889" s="116"/>
      <c r="N6889" s="197">
        <v>46001</v>
      </c>
      <c r="O6889" s="388">
        <f t="shared" si="322"/>
        <v>12033.24</v>
      </c>
      <c r="P6889" s="339">
        <f t="shared" si="323"/>
        <v>0</v>
      </c>
    </row>
    <row r="6890" spans="1:16" hidden="1" x14ac:dyDescent="0.25">
      <c r="A6890" s="116">
        <v>147634</v>
      </c>
      <c r="B6890" s="116">
        <v>1</v>
      </c>
      <c r="C6890" s="116">
        <v>1513100320</v>
      </c>
      <c r="D6890" s="116" t="s">
        <v>16197</v>
      </c>
      <c r="E6890" s="339">
        <v>463917</v>
      </c>
      <c r="F6890" s="194">
        <v>60</v>
      </c>
      <c r="G6890" s="194">
        <v>60</v>
      </c>
      <c r="H6890" s="194" t="s">
        <v>10119</v>
      </c>
      <c r="I6890" s="194">
        <f t="shared" si="321"/>
        <v>0</v>
      </c>
      <c r="J6890" s="116" t="s">
        <v>10126</v>
      </c>
      <c r="K6890" s="116" t="s">
        <v>15008</v>
      </c>
      <c r="L6890" s="197">
        <v>46000</v>
      </c>
      <c r="M6890" s="116"/>
      <c r="N6890" s="197">
        <v>46001</v>
      </c>
      <c r="O6890" s="388">
        <f t="shared" si="322"/>
        <v>7731.95</v>
      </c>
      <c r="P6890" s="339">
        <f t="shared" si="323"/>
        <v>0</v>
      </c>
    </row>
    <row r="6891" spans="1:16" hidden="1" x14ac:dyDescent="0.25">
      <c r="A6891" s="116">
        <v>147635</v>
      </c>
      <c r="B6891" s="116">
        <v>4</v>
      </c>
      <c r="C6891" s="116">
        <v>1015100020</v>
      </c>
      <c r="D6891" s="116" t="s">
        <v>10351</v>
      </c>
      <c r="E6891" s="339">
        <v>38750</v>
      </c>
      <c r="F6891" s="194">
        <v>1</v>
      </c>
      <c r="G6891" s="194">
        <v>1</v>
      </c>
      <c r="H6891" s="194" t="s">
        <v>10119</v>
      </c>
      <c r="I6891" s="194">
        <f t="shared" si="321"/>
        <v>0</v>
      </c>
      <c r="J6891" s="116" t="s">
        <v>10126</v>
      </c>
      <c r="K6891" s="116" t="s">
        <v>11657</v>
      </c>
      <c r="L6891" s="197">
        <v>46000</v>
      </c>
      <c r="M6891" s="116"/>
      <c r="N6891" s="197">
        <v>46001</v>
      </c>
      <c r="O6891" s="388">
        <f t="shared" si="322"/>
        <v>38750</v>
      </c>
      <c r="P6891" s="339">
        <f t="shared" si="323"/>
        <v>0</v>
      </c>
    </row>
    <row r="6892" spans="1:16" hidden="1" x14ac:dyDescent="0.25">
      <c r="A6892" s="116">
        <v>147635</v>
      </c>
      <c r="B6892" s="116">
        <v>3</v>
      </c>
      <c r="C6892" s="116">
        <v>1114100610</v>
      </c>
      <c r="D6892" s="116" t="s">
        <v>10353</v>
      </c>
      <c r="E6892" s="339">
        <v>196925.75</v>
      </c>
      <c r="F6892" s="194">
        <v>1</v>
      </c>
      <c r="G6892" s="194">
        <v>1</v>
      </c>
      <c r="H6892" s="194" t="s">
        <v>10119</v>
      </c>
      <c r="I6892" s="194">
        <f t="shared" si="321"/>
        <v>0</v>
      </c>
      <c r="J6892" s="116" t="s">
        <v>10126</v>
      </c>
      <c r="K6892" s="116" t="s">
        <v>11657</v>
      </c>
      <c r="L6892" s="197">
        <v>46000</v>
      </c>
      <c r="M6892" s="116"/>
      <c r="N6892" s="197">
        <v>46001</v>
      </c>
      <c r="O6892" s="388">
        <f t="shared" si="322"/>
        <v>196925.75</v>
      </c>
      <c r="P6892" s="339">
        <f t="shared" si="323"/>
        <v>0</v>
      </c>
    </row>
    <row r="6893" spans="1:16" hidden="1" x14ac:dyDescent="0.25">
      <c r="A6893" s="116">
        <v>147635</v>
      </c>
      <c r="B6893" s="116">
        <v>2</v>
      </c>
      <c r="C6893" s="116">
        <v>1123100000</v>
      </c>
      <c r="D6893" s="116" t="s">
        <v>17465</v>
      </c>
      <c r="E6893" s="339">
        <v>120332.4</v>
      </c>
      <c r="F6893" s="194">
        <v>10</v>
      </c>
      <c r="G6893" s="194">
        <v>10</v>
      </c>
      <c r="H6893" s="194" t="s">
        <v>10119</v>
      </c>
      <c r="I6893" s="194">
        <f t="shared" si="321"/>
        <v>0</v>
      </c>
      <c r="J6893" s="116" t="s">
        <v>10126</v>
      </c>
      <c r="K6893" s="116" t="s">
        <v>11657</v>
      </c>
      <c r="L6893" s="197">
        <v>46000</v>
      </c>
      <c r="M6893" s="116"/>
      <c r="N6893" s="197">
        <v>46001</v>
      </c>
      <c r="O6893" s="388">
        <f t="shared" si="322"/>
        <v>12033.24</v>
      </c>
      <c r="P6893" s="339">
        <f t="shared" si="323"/>
        <v>0</v>
      </c>
    </row>
    <row r="6894" spans="1:16" hidden="1" x14ac:dyDescent="0.25">
      <c r="A6894" s="116">
        <v>147635</v>
      </c>
      <c r="B6894" s="116">
        <v>1</v>
      </c>
      <c r="C6894" s="116">
        <v>1513100320</v>
      </c>
      <c r="D6894" s="116" t="s">
        <v>16197</v>
      </c>
      <c r="E6894" s="339">
        <v>115979.25</v>
      </c>
      <c r="F6894" s="194">
        <v>15</v>
      </c>
      <c r="G6894" s="194">
        <v>15</v>
      </c>
      <c r="H6894" s="194" t="s">
        <v>10119</v>
      </c>
      <c r="I6894" s="194">
        <f t="shared" si="321"/>
        <v>0</v>
      </c>
      <c r="J6894" s="116" t="s">
        <v>10126</v>
      </c>
      <c r="K6894" s="116" t="s">
        <v>11657</v>
      </c>
      <c r="L6894" s="197">
        <v>46000</v>
      </c>
      <c r="M6894" s="116"/>
      <c r="N6894" s="197">
        <v>46001</v>
      </c>
      <c r="O6894" s="388">
        <f t="shared" si="322"/>
        <v>7731.95</v>
      </c>
      <c r="P6894" s="339">
        <f t="shared" si="323"/>
        <v>0</v>
      </c>
    </row>
    <row r="6895" spans="1:16" hidden="1" x14ac:dyDescent="0.25">
      <c r="A6895" s="116">
        <v>147638</v>
      </c>
      <c r="B6895" s="116">
        <v>2</v>
      </c>
      <c r="C6895" s="116">
        <v>1239100060</v>
      </c>
      <c r="D6895" s="116" t="s">
        <v>16192</v>
      </c>
      <c r="E6895" s="339">
        <v>14359.4</v>
      </c>
      <c r="F6895" s="194">
        <v>20</v>
      </c>
      <c r="G6895" s="194">
        <v>20</v>
      </c>
      <c r="H6895" s="194" t="s">
        <v>10119</v>
      </c>
      <c r="I6895" s="194">
        <f t="shared" si="321"/>
        <v>0</v>
      </c>
      <c r="J6895" s="116" t="s">
        <v>10120</v>
      </c>
      <c r="K6895" s="116" t="s">
        <v>10121</v>
      </c>
      <c r="L6895" s="197">
        <v>46006</v>
      </c>
      <c r="M6895" s="116"/>
      <c r="N6895" s="197">
        <v>46006</v>
      </c>
      <c r="O6895" s="388">
        <f t="shared" si="322"/>
        <v>717.97</v>
      </c>
      <c r="P6895" s="339">
        <f t="shared" si="323"/>
        <v>0</v>
      </c>
    </row>
    <row r="6896" spans="1:16" hidden="1" x14ac:dyDescent="0.25">
      <c r="A6896" s="116">
        <v>147638</v>
      </c>
      <c r="B6896" s="116">
        <v>1</v>
      </c>
      <c r="C6896" s="116">
        <v>1022102620</v>
      </c>
      <c r="D6896" s="116" t="s">
        <v>16164</v>
      </c>
      <c r="E6896" s="339">
        <v>14840</v>
      </c>
      <c r="F6896" s="194">
        <v>20</v>
      </c>
      <c r="G6896" s="194">
        <v>20</v>
      </c>
      <c r="H6896" s="194" t="s">
        <v>10119</v>
      </c>
      <c r="I6896" s="194">
        <f t="shared" si="321"/>
        <v>0</v>
      </c>
      <c r="J6896" s="116" t="s">
        <v>10120</v>
      </c>
      <c r="K6896" s="116" t="s">
        <v>10121</v>
      </c>
      <c r="L6896" s="197">
        <v>46006</v>
      </c>
      <c r="M6896" s="116"/>
      <c r="N6896" s="197">
        <v>46006</v>
      </c>
      <c r="O6896" s="388">
        <f t="shared" si="322"/>
        <v>742</v>
      </c>
      <c r="P6896" s="339">
        <f t="shared" si="323"/>
        <v>0</v>
      </c>
    </row>
    <row r="6897" spans="1:16" hidden="1" x14ac:dyDescent="0.25">
      <c r="A6897" s="116">
        <v>147650</v>
      </c>
      <c r="B6897" s="116">
        <v>1</v>
      </c>
      <c r="C6897" s="116">
        <v>1022103750</v>
      </c>
      <c r="D6897" s="116" t="s">
        <v>8803</v>
      </c>
      <c r="E6897" s="339">
        <v>52097.2</v>
      </c>
      <c r="F6897" s="194">
        <v>2</v>
      </c>
      <c r="G6897" s="194">
        <v>2</v>
      </c>
      <c r="H6897" s="194" t="s">
        <v>10119</v>
      </c>
      <c r="I6897" s="194">
        <f t="shared" si="321"/>
        <v>0</v>
      </c>
      <c r="J6897" s="116" t="s">
        <v>10120</v>
      </c>
      <c r="K6897" s="116" t="s">
        <v>10121</v>
      </c>
      <c r="L6897" s="197">
        <v>46006</v>
      </c>
      <c r="M6897" s="116"/>
      <c r="N6897" s="197">
        <v>46006</v>
      </c>
      <c r="O6897" s="388">
        <f t="shared" si="322"/>
        <v>26048.6</v>
      </c>
      <c r="P6897" s="339">
        <f t="shared" si="323"/>
        <v>0</v>
      </c>
    </row>
    <row r="6898" spans="1:16" hidden="1" x14ac:dyDescent="0.25">
      <c r="A6898" s="116">
        <v>147657</v>
      </c>
      <c r="B6898" s="116">
        <v>3</v>
      </c>
      <c r="C6898" s="116">
        <v>1112102150</v>
      </c>
      <c r="D6898" s="116" t="s">
        <v>11176</v>
      </c>
      <c r="E6898" s="339">
        <v>593780</v>
      </c>
      <c r="F6898" s="194">
        <v>5</v>
      </c>
      <c r="G6898" s="194">
        <v>5</v>
      </c>
      <c r="H6898" s="194" t="s">
        <v>10119</v>
      </c>
      <c r="I6898" s="194">
        <f t="shared" si="321"/>
        <v>0</v>
      </c>
      <c r="J6898" s="116" t="s">
        <v>10120</v>
      </c>
      <c r="K6898" s="116" t="s">
        <v>17075</v>
      </c>
      <c r="L6898" s="197">
        <v>46001</v>
      </c>
      <c r="M6898" s="116"/>
      <c r="N6898" s="197">
        <v>46120</v>
      </c>
      <c r="O6898" s="388">
        <f t="shared" si="322"/>
        <v>118756</v>
      </c>
      <c r="P6898" s="339">
        <f t="shared" si="323"/>
        <v>0</v>
      </c>
    </row>
    <row r="6899" spans="1:16" hidden="1" x14ac:dyDescent="0.25">
      <c r="A6899" s="116">
        <v>147657</v>
      </c>
      <c r="B6899" s="116">
        <v>7</v>
      </c>
      <c r="C6899" s="116">
        <v>1112102270</v>
      </c>
      <c r="D6899" s="116" t="s">
        <v>11178</v>
      </c>
      <c r="E6899" s="339">
        <v>21186</v>
      </c>
      <c r="F6899" s="194">
        <v>22</v>
      </c>
      <c r="G6899" s="194">
        <v>22</v>
      </c>
      <c r="H6899" s="194" t="s">
        <v>10119</v>
      </c>
      <c r="I6899" s="194">
        <f t="shared" ref="I6899:I6962" si="324">+F6899-G6899</f>
        <v>0</v>
      </c>
      <c r="J6899" s="116" t="s">
        <v>10120</v>
      </c>
      <c r="K6899" s="116" t="s">
        <v>17075</v>
      </c>
      <c r="L6899" s="197">
        <v>46001</v>
      </c>
      <c r="M6899" s="116" t="s">
        <v>18135</v>
      </c>
      <c r="N6899" s="197">
        <v>46120</v>
      </c>
      <c r="O6899" s="388">
        <f t="shared" ref="O6899:O6962" si="325">+E6899/F6899</f>
        <v>963</v>
      </c>
      <c r="P6899" s="339">
        <f t="shared" ref="P6899:P6962" si="326">+O6899*I6899</f>
        <v>0</v>
      </c>
    </row>
    <row r="6900" spans="1:16" hidden="1" x14ac:dyDescent="0.25">
      <c r="A6900" s="116">
        <v>147657</v>
      </c>
      <c r="B6900" s="116">
        <v>14</v>
      </c>
      <c r="C6900" s="116">
        <v>1318100000</v>
      </c>
      <c r="D6900" s="116" t="s">
        <v>11261</v>
      </c>
      <c r="E6900" s="339">
        <v>20240</v>
      </c>
      <c r="F6900" s="194">
        <v>20</v>
      </c>
      <c r="G6900" s="194">
        <v>20</v>
      </c>
      <c r="H6900" s="194" t="s">
        <v>10119</v>
      </c>
      <c r="I6900" s="194">
        <f t="shared" si="324"/>
        <v>0</v>
      </c>
      <c r="J6900" s="116" t="s">
        <v>10120</v>
      </c>
      <c r="K6900" s="116" t="s">
        <v>17075</v>
      </c>
      <c r="L6900" s="197">
        <v>46001</v>
      </c>
      <c r="M6900" s="116" t="s">
        <v>18179</v>
      </c>
      <c r="N6900" s="197">
        <v>46120</v>
      </c>
      <c r="O6900" s="388">
        <f t="shared" si="325"/>
        <v>1012</v>
      </c>
      <c r="P6900" s="339">
        <f t="shared" si="326"/>
        <v>0</v>
      </c>
    </row>
    <row r="6901" spans="1:16" hidden="1" x14ac:dyDescent="0.25">
      <c r="A6901" s="116">
        <v>147657</v>
      </c>
      <c r="B6901" s="116">
        <v>1</v>
      </c>
      <c r="C6901" s="116">
        <v>1112100710</v>
      </c>
      <c r="D6901" s="116" t="s">
        <v>17528</v>
      </c>
      <c r="E6901" s="339">
        <v>69065.48</v>
      </c>
      <c r="F6901" s="194">
        <v>44</v>
      </c>
      <c r="G6901" s="194">
        <v>44</v>
      </c>
      <c r="H6901" s="194" t="s">
        <v>10119</v>
      </c>
      <c r="I6901" s="194">
        <f t="shared" si="324"/>
        <v>0</v>
      </c>
      <c r="J6901" s="116" t="s">
        <v>10120</v>
      </c>
      <c r="K6901" s="116" t="s">
        <v>17075</v>
      </c>
      <c r="L6901" s="197">
        <v>46001</v>
      </c>
      <c r="M6901" s="116"/>
      <c r="N6901" s="197">
        <v>46001</v>
      </c>
      <c r="O6901" s="388">
        <f t="shared" si="325"/>
        <v>1569.6699999999998</v>
      </c>
      <c r="P6901" s="339">
        <f t="shared" si="326"/>
        <v>0</v>
      </c>
    </row>
    <row r="6902" spans="1:16" hidden="1" x14ac:dyDescent="0.25">
      <c r="A6902" s="116">
        <v>147657</v>
      </c>
      <c r="B6902" s="116">
        <v>2</v>
      </c>
      <c r="C6902" s="116">
        <v>1112102170</v>
      </c>
      <c r="D6902" s="116" t="s">
        <v>11177</v>
      </c>
      <c r="E6902" s="339">
        <v>63647.5</v>
      </c>
      <c r="F6902" s="194">
        <v>5</v>
      </c>
      <c r="G6902" s="194">
        <v>5</v>
      </c>
      <c r="H6902" s="194" t="s">
        <v>10119</v>
      </c>
      <c r="I6902" s="194">
        <f t="shared" si="324"/>
        <v>0</v>
      </c>
      <c r="J6902" s="116" t="s">
        <v>10120</v>
      </c>
      <c r="K6902" s="116" t="s">
        <v>17075</v>
      </c>
      <c r="L6902" s="197">
        <v>46001</v>
      </c>
      <c r="M6902" s="116"/>
      <c r="N6902" s="197">
        <v>46001</v>
      </c>
      <c r="O6902" s="388">
        <f t="shared" si="325"/>
        <v>12729.5</v>
      </c>
      <c r="P6902" s="339">
        <f t="shared" si="326"/>
        <v>0</v>
      </c>
    </row>
    <row r="6903" spans="1:16" hidden="1" x14ac:dyDescent="0.25">
      <c r="A6903" s="116">
        <v>147657</v>
      </c>
      <c r="B6903" s="116">
        <v>4</v>
      </c>
      <c r="C6903" s="116">
        <v>1112100610</v>
      </c>
      <c r="D6903" s="116" t="s">
        <v>11174</v>
      </c>
      <c r="E6903" s="339">
        <v>1958.4</v>
      </c>
      <c r="F6903" s="194">
        <v>20</v>
      </c>
      <c r="G6903" s="194">
        <v>20</v>
      </c>
      <c r="H6903" s="194" t="s">
        <v>10119</v>
      </c>
      <c r="I6903" s="194">
        <f t="shared" si="324"/>
        <v>0</v>
      </c>
      <c r="J6903" s="116" t="s">
        <v>10120</v>
      </c>
      <c r="K6903" s="116" t="s">
        <v>17075</v>
      </c>
      <c r="L6903" s="197">
        <v>46001</v>
      </c>
      <c r="M6903" s="116"/>
      <c r="N6903" s="197">
        <v>46001</v>
      </c>
      <c r="O6903" s="388">
        <f t="shared" si="325"/>
        <v>97.92</v>
      </c>
      <c r="P6903" s="339">
        <f t="shared" si="326"/>
        <v>0</v>
      </c>
    </row>
    <row r="6904" spans="1:16" hidden="1" x14ac:dyDescent="0.25">
      <c r="A6904" s="116">
        <v>147657</v>
      </c>
      <c r="B6904" s="116">
        <v>5</v>
      </c>
      <c r="C6904" s="116">
        <v>1546101840</v>
      </c>
      <c r="D6904" s="116" t="s">
        <v>10957</v>
      </c>
      <c r="E6904" s="339">
        <v>163499.85</v>
      </c>
      <c r="F6904" s="194">
        <v>15</v>
      </c>
      <c r="G6904" s="194">
        <v>15</v>
      </c>
      <c r="H6904" s="194" t="s">
        <v>10119</v>
      </c>
      <c r="I6904" s="194">
        <f t="shared" si="324"/>
        <v>0</v>
      </c>
      <c r="J6904" s="116" t="s">
        <v>10120</v>
      </c>
      <c r="K6904" s="116" t="s">
        <v>17075</v>
      </c>
      <c r="L6904" s="197">
        <v>46001</v>
      </c>
      <c r="M6904" s="116"/>
      <c r="N6904" s="197">
        <v>46001</v>
      </c>
      <c r="O6904" s="388">
        <f t="shared" si="325"/>
        <v>10899.99</v>
      </c>
      <c r="P6904" s="339">
        <f t="shared" si="326"/>
        <v>0</v>
      </c>
    </row>
    <row r="6905" spans="1:16" hidden="1" x14ac:dyDescent="0.25">
      <c r="A6905" s="116">
        <v>147657</v>
      </c>
      <c r="B6905" s="116">
        <v>6</v>
      </c>
      <c r="C6905" s="116">
        <v>1016101010</v>
      </c>
      <c r="D6905" s="116" t="s">
        <v>10655</v>
      </c>
      <c r="E6905" s="339">
        <v>37577.480000000003</v>
      </c>
      <c r="F6905" s="194">
        <v>2</v>
      </c>
      <c r="G6905" s="194">
        <v>2</v>
      </c>
      <c r="H6905" s="194" t="s">
        <v>10119</v>
      </c>
      <c r="I6905" s="194">
        <f t="shared" si="324"/>
        <v>0</v>
      </c>
      <c r="J6905" s="116" t="s">
        <v>10120</v>
      </c>
      <c r="K6905" s="116" t="s">
        <v>17075</v>
      </c>
      <c r="L6905" s="197">
        <v>46001</v>
      </c>
      <c r="M6905" s="116"/>
      <c r="N6905" s="197">
        <v>46001</v>
      </c>
      <c r="O6905" s="388">
        <f t="shared" si="325"/>
        <v>18788.740000000002</v>
      </c>
      <c r="P6905" s="339">
        <f t="shared" si="326"/>
        <v>0</v>
      </c>
    </row>
    <row r="6906" spans="1:16" hidden="1" x14ac:dyDescent="0.25">
      <c r="A6906" s="116">
        <v>147657</v>
      </c>
      <c r="B6906" s="116">
        <v>8</v>
      </c>
      <c r="C6906" s="116">
        <v>1026100140</v>
      </c>
      <c r="D6906" s="116" t="s">
        <v>15618</v>
      </c>
      <c r="E6906" s="339">
        <v>758336</v>
      </c>
      <c r="F6906" s="194">
        <v>2</v>
      </c>
      <c r="G6906" s="194">
        <v>2</v>
      </c>
      <c r="H6906" s="194" t="s">
        <v>10119</v>
      </c>
      <c r="I6906" s="194">
        <f t="shared" si="324"/>
        <v>0</v>
      </c>
      <c r="J6906" s="116" t="s">
        <v>10120</v>
      </c>
      <c r="K6906" s="116" t="s">
        <v>17075</v>
      </c>
      <c r="L6906" s="197">
        <v>46001</v>
      </c>
      <c r="M6906" s="116"/>
      <c r="N6906" s="197">
        <v>46001</v>
      </c>
      <c r="O6906" s="388">
        <f t="shared" si="325"/>
        <v>379168</v>
      </c>
      <c r="P6906" s="339">
        <f t="shared" si="326"/>
        <v>0</v>
      </c>
    </row>
    <row r="6907" spans="1:16" hidden="1" x14ac:dyDescent="0.25">
      <c r="A6907" s="116">
        <v>147657</v>
      </c>
      <c r="B6907" s="116">
        <v>9</v>
      </c>
      <c r="C6907" s="116">
        <v>1013100150</v>
      </c>
      <c r="D6907" s="116" t="s">
        <v>11138</v>
      </c>
      <c r="E6907" s="339">
        <v>47347</v>
      </c>
      <c r="F6907" s="194">
        <v>1</v>
      </c>
      <c r="G6907" s="194">
        <v>1</v>
      </c>
      <c r="H6907" s="194" t="s">
        <v>10119</v>
      </c>
      <c r="I6907" s="194">
        <f t="shared" si="324"/>
        <v>0</v>
      </c>
      <c r="J6907" s="116" t="s">
        <v>10120</v>
      </c>
      <c r="K6907" s="116" t="s">
        <v>17075</v>
      </c>
      <c r="L6907" s="197">
        <v>46001</v>
      </c>
      <c r="M6907" s="116"/>
      <c r="N6907" s="197">
        <v>46001</v>
      </c>
      <c r="O6907" s="388">
        <f t="shared" si="325"/>
        <v>47347</v>
      </c>
      <c r="P6907" s="339">
        <f t="shared" si="326"/>
        <v>0</v>
      </c>
    </row>
    <row r="6908" spans="1:16" hidden="1" x14ac:dyDescent="0.25">
      <c r="A6908" s="116">
        <v>147657</v>
      </c>
      <c r="B6908" s="116">
        <v>10</v>
      </c>
      <c r="C6908" s="116">
        <v>1010101070</v>
      </c>
      <c r="D6908" s="116" t="s">
        <v>8794</v>
      </c>
      <c r="E6908" s="339">
        <v>37640.33</v>
      </c>
      <c r="F6908" s="194">
        <v>1</v>
      </c>
      <c r="G6908" s="194">
        <v>1</v>
      </c>
      <c r="H6908" s="194" t="s">
        <v>10119</v>
      </c>
      <c r="I6908" s="194">
        <f t="shared" si="324"/>
        <v>0</v>
      </c>
      <c r="J6908" s="116" t="s">
        <v>10120</v>
      </c>
      <c r="K6908" s="116" t="s">
        <v>17075</v>
      </c>
      <c r="L6908" s="197">
        <v>46001</v>
      </c>
      <c r="M6908" s="116"/>
      <c r="N6908" s="197">
        <v>46001</v>
      </c>
      <c r="O6908" s="388">
        <f t="shared" si="325"/>
        <v>37640.33</v>
      </c>
      <c r="P6908" s="339">
        <f t="shared" si="326"/>
        <v>0</v>
      </c>
    </row>
    <row r="6909" spans="1:16" hidden="1" x14ac:dyDescent="0.25">
      <c r="A6909" s="116">
        <v>147657</v>
      </c>
      <c r="B6909" s="116">
        <v>11</v>
      </c>
      <c r="C6909" s="116">
        <v>1316103600</v>
      </c>
      <c r="D6909" s="116" t="s">
        <v>17493</v>
      </c>
      <c r="E6909" s="339">
        <v>702150.46</v>
      </c>
      <c r="F6909" s="194">
        <v>22</v>
      </c>
      <c r="G6909" s="194">
        <v>22</v>
      </c>
      <c r="H6909" s="194" t="s">
        <v>10119</v>
      </c>
      <c r="I6909" s="194">
        <f t="shared" si="324"/>
        <v>0</v>
      </c>
      <c r="J6909" s="116" t="s">
        <v>10120</v>
      </c>
      <c r="K6909" s="116" t="s">
        <v>17075</v>
      </c>
      <c r="L6909" s="197">
        <v>46001</v>
      </c>
      <c r="M6909" s="116"/>
      <c r="N6909" s="197">
        <v>46001</v>
      </c>
      <c r="O6909" s="388">
        <f t="shared" si="325"/>
        <v>31915.929999999997</v>
      </c>
      <c r="P6909" s="339">
        <f t="shared" si="326"/>
        <v>0</v>
      </c>
    </row>
    <row r="6910" spans="1:16" hidden="1" x14ac:dyDescent="0.25">
      <c r="A6910" s="116">
        <v>147657</v>
      </c>
      <c r="B6910" s="116">
        <v>12</v>
      </c>
      <c r="C6910" s="116">
        <v>1316103580</v>
      </c>
      <c r="D6910" s="116" t="s">
        <v>17529</v>
      </c>
      <c r="E6910" s="339">
        <v>356937.24</v>
      </c>
      <c r="F6910" s="194">
        <v>22</v>
      </c>
      <c r="G6910" s="194">
        <v>22</v>
      </c>
      <c r="H6910" s="194" t="s">
        <v>10119</v>
      </c>
      <c r="I6910" s="194">
        <f t="shared" si="324"/>
        <v>0</v>
      </c>
      <c r="J6910" s="116" t="s">
        <v>10120</v>
      </c>
      <c r="K6910" s="116" t="s">
        <v>17075</v>
      </c>
      <c r="L6910" s="197">
        <v>46001</v>
      </c>
      <c r="M6910" s="116"/>
      <c r="N6910" s="197">
        <v>46001</v>
      </c>
      <c r="O6910" s="388">
        <f t="shared" si="325"/>
        <v>16224.42</v>
      </c>
      <c r="P6910" s="339">
        <f t="shared" si="326"/>
        <v>0</v>
      </c>
    </row>
    <row r="6911" spans="1:16" hidden="1" x14ac:dyDescent="0.25">
      <c r="A6911" s="116">
        <v>147657</v>
      </c>
      <c r="B6911" s="116">
        <v>13</v>
      </c>
      <c r="C6911" s="116">
        <v>1016100000</v>
      </c>
      <c r="D6911" s="116" t="s">
        <v>10650</v>
      </c>
      <c r="E6911" s="339">
        <v>29100</v>
      </c>
      <c r="F6911" s="194">
        <v>3</v>
      </c>
      <c r="G6911" s="194">
        <v>3</v>
      </c>
      <c r="H6911" s="194" t="s">
        <v>10119</v>
      </c>
      <c r="I6911" s="194">
        <f t="shared" si="324"/>
        <v>0</v>
      </c>
      <c r="J6911" s="116" t="s">
        <v>10120</v>
      </c>
      <c r="K6911" s="116" t="s">
        <v>17075</v>
      </c>
      <c r="L6911" s="197">
        <v>46001</v>
      </c>
      <c r="M6911" s="116"/>
      <c r="N6911" s="197">
        <v>46001</v>
      </c>
      <c r="O6911" s="388">
        <f t="shared" si="325"/>
        <v>9700</v>
      </c>
      <c r="P6911" s="339">
        <f t="shared" si="326"/>
        <v>0</v>
      </c>
    </row>
    <row r="6912" spans="1:16" hidden="1" x14ac:dyDescent="0.25">
      <c r="A6912" s="116">
        <v>147657</v>
      </c>
      <c r="B6912" s="116">
        <v>15</v>
      </c>
      <c r="C6912" s="116">
        <v>1546101870</v>
      </c>
      <c r="D6912" s="116" t="s">
        <v>16201</v>
      </c>
      <c r="E6912" s="339">
        <v>9256.9500000000007</v>
      </c>
      <c r="F6912" s="194">
        <v>15</v>
      </c>
      <c r="G6912" s="194">
        <v>15</v>
      </c>
      <c r="H6912" s="194" t="s">
        <v>10119</v>
      </c>
      <c r="I6912" s="194">
        <f t="shared" si="324"/>
        <v>0</v>
      </c>
      <c r="J6912" s="116" t="s">
        <v>10120</v>
      </c>
      <c r="K6912" s="116" t="s">
        <v>17075</v>
      </c>
      <c r="L6912" s="197">
        <v>46001</v>
      </c>
      <c r="M6912" s="116"/>
      <c r="N6912" s="197">
        <v>46001</v>
      </c>
      <c r="O6912" s="388">
        <f t="shared" si="325"/>
        <v>617.13</v>
      </c>
      <c r="P6912" s="339">
        <f t="shared" si="326"/>
        <v>0</v>
      </c>
    </row>
    <row r="6913" spans="1:16" hidden="1" x14ac:dyDescent="0.25">
      <c r="A6913" s="116">
        <v>147657</v>
      </c>
      <c r="B6913" s="116">
        <v>16</v>
      </c>
      <c r="C6913" s="116">
        <v>1010100120</v>
      </c>
      <c r="D6913" s="116" t="s">
        <v>17672</v>
      </c>
      <c r="E6913" s="339">
        <v>15761.06</v>
      </c>
      <c r="F6913" s="194">
        <v>7</v>
      </c>
      <c r="G6913" s="194">
        <v>7</v>
      </c>
      <c r="H6913" s="194" t="s">
        <v>10119</v>
      </c>
      <c r="I6913" s="194">
        <f t="shared" si="324"/>
        <v>0</v>
      </c>
      <c r="J6913" s="116" t="s">
        <v>10120</v>
      </c>
      <c r="K6913" s="116" t="s">
        <v>17075</v>
      </c>
      <c r="L6913" s="197">
        <v>46001</v>
      </c>
      <c r="M6913" s="116"/>
      <c r="N6913" s="197">
        <v>46001</v>
      </c>
      <c r="O6913" s="388">
        <f t="shared" si="325"/>
        <v>2251.58</v>
      </c>
      <c r="P6913" s="339">
        <f t="shared" si="326"/>
        <v>0</v>
      </c>
    </row>
    <row r="6914" spans="1:16" hidden="1" x14ac:dyDescent="0.25">
      <c r="A6914" s="116">
        <v>147657</v>
      </c>
      <c r="B6914" s="116">
        <v>17</v>
      </c>
      <c r="C6914" s="116">
        <v>1017102120</v>
      </c>
      <c r="D6914" s="116" t="s">
        <v>10656</v>
      </c>
      <c r="E6914" s="339">
        <v>162000</v>
      </c>
      <c r="F6914" s="194">
        <v>1</v>
      </c>
      <c r="G6914" s="194">
        <v>1</v>
      </c>
      <c r="H6914" s="194" t="s">
        <v>10119</v>
      </c>
      <c r="I6914" s="194">
        <f t="shared" si="324"/>
        <v>0</v>
      </c>
      <c r="J6914" s="116" t="s">
        <v>10120</v>
      </c>
      <c r="K6914" s="116" t="s">
        <v>17075</v>
      </c>
      <c r="L6914" s="197">
        <v>46001</v>
      </c>
      <c r="M6914" s="116"/>
      <c r="N6914" s="197">
        <v>46001</v>
      </c>
      <c r="O6914" s="388">
        <f t="shared" si="325"/>
        <v>162000</v>
      </c>
      <c r="P6914" s="339">
        <f t="shared" si="326"/>
        <v>0</v>
      </c>
    </row>
    <row r="6915" spans="1:16" hidden="1" x14ac:dyDescent="0.25">
      <c r="A6915" s="116">
        <v>147657</v>
      </c>
      <c r="B6915" s="116">
        <v>18</v>
      </c>
      <c r="C6915" s="116">
        <v>1112100280</v>
      </c>
      <c r="D6915" s="116" t="s">
        <v>11173</v>
      </c>
      <c r="E6915" s="339">
        <v>1081.8499999999999</v>
      </c>
      <c r="F6915" s="194">
        <v>5</v>
      </c>
      <c r="G6915" s="194">
        <v>5</v>
      </c>
      <c r="H6915" s="194" t="s">
        <v>10119</v>
      </c>
      <c r="I6915" s="194">
        <f t="shared" si="324"/>
        <v>0</v>
      </c>
      <c r="J6915" s="116" t="s">
        <v>10120</v>
      </c>
      <c r="K6915" s="116" t="s">
        <v>17075</v>
      </c>
      <c r="L6915" s="197">
        <v>46001</v>
      </c>
      <c r="M6915" s="116"/>
      <c r="N6915" s="197">
        <v>46001</v>
      </c>
      <c r="O6915" s="388">
        <f t="shared" si="325"/>
        <v>216.36999999999998</v>
      </c>
      <c r="P6915" s="339">
        <f t="shared" si="326"/>
        <v>0</v>
      </c>
    </row>
    <row r="6916" spans="1:16" hidden="1" x14ac:dyDescent="0.25">
      <c r="A6916" s="116">
        <v>147657</v>
      </c>
      <c r="B6916" s="116">
        <v>19</v>
      </c>
      <c r="C6916" s="116">
        <v>1011100040</v>
      </c>
      <c r="D6916" s="116" t="s">
        <v>10481</v>
      </c>
      <c r="E6916" s="339">
        <v>10150</v>
      </c>
      <c r="F6916" s="194">
        <v>7</v>
      </c>
      <c r="G6916" s="194">
        <v>7</v>
      </c>
      <c r="H6916" s="194" t="s">
        <v>10119</v>
      </c>
      <c r="I6916" s="194">
        <f t="shared" si="324"/>
        <v>0</v>
      </c>
      <c r="J6916" s="116" t="s">
        <v>10120</v>
      </c>
      <c r="K6916" s="116" t="s">
        <v>17075</v>
      </c>
      <c r="L6916" s="197">
        <v>46001</v>
      </c>
      <c r="M6916" s="116"/>
      <c r="N6916" s="197">
        <v>46001</v>
      </c>
      <c r="O6916" s="388">
        <f t="shared" si="325"/>
        <v>1450</v>
      </c>
      <c r="P6916" s="339">
        <f t="shared" si="326"/>
        <v>0</v>
      </c>
    </row>
    <row r="6917" spans="1:16" hidden="1" x14ac:dyDescent="0.25">
      <c r="A6917" s="116">
        <v>147657</v>
      </c>
      <c r="B6917" s="116">
        <v>20</v>
      </c>
      <c r="C6917" s="116">
        <v>1112100430</v>
      </c>
      <c r="D6917" s="116" t="s">
        <v>7760</v>
      </c>
      <c r="E6917" s="339">
        <v>139589.56</v>
      </c>
      <c r="F6917" s="194">
        <v>22</v>
      </c>
      <c r="G6917" s="194">
        <v>22</v>
      </c>
      <c r="H6917" s="194" t="s">
        <v>10119</v>
      </c>
      <c r="I6917" s="194">
        <f t="shared" si="324"/>
        <v>0</v>
      </c>
      <c r="J6917" s="116" t="s">
        <v>10120</v>
      </c>
      <c r="K6917" s="116" t="s">
        <v>17075</v>
      </c>
      <c r="L6917" s="197">
        <v>46001</v>
      </c>
      <c r="M6917" s="116"/>
      <c r="N6917" s="197">
        <v>46001</v>
      </c>
      <c r="O6917" s="388">
        <f t="shared" si="325"/>
        <v>6344.98</v>
      </c>
      <c r="P6917" s="339">
        <f t="shared" si="326"/>
        <v>0</v>
      </c>
    </row>
    <row r="6918" spans="1:16" hidden="1" x14ac:dyDescent="0.25">
      <c r="A6918" s="116">
        <v>147657</v>
      </c>
      <c r="B6918" s="116">
        <v>21</v>
      </c>
      <c r="C6918" s="116">
        <v>1112100580</v>
      </c>
      <c r="D6918" s="116" t="s">
        <v>17894</v>
      </c>
      <c r="E6918" s="339">
        <v>22778.48</v>
      </c>
      <c r="F6918" s="194">
        <v>4</v>
      </c>
      <c r="G6918" s="194">
        <v>4</v>
      </c>
      <c r="H6918" s="194" t="s">
        <v>10119</v>
      </c>
      <c r="I6918" s="194">
        <f t="shared" si="324"/>
        <v>0</v>
      </c>
      <c r="J6918" s="116" t="s">
        <v>10120</v>
      </c>
      <c r="K6918" s="116" t="s">
        <v>17075</v>
      </c>
      <c r="L6918" s="197">
        <v>46001</v>
      </c>
      <c r="M6918" s="116"/>
      <c r="N6918" s="197">
        <v>46001</v>
      </c>
      <c r="O6918" s="388">
        <f t="shared" si="325"/>
        <v>5694.62</v>
      </c>
      <c r="P6918" s="339">
        <f t="shared" si="326"/>
        <v>0</v>
      </c>
    </row>
    <row r="6919" spans="1:16" hidden="1" x14ac:dyDescent="0.25">
      <c r="A6919" s="116">
        <v>147657</v>
      </c>
      <c r="B6919" s="116">
        <v>22</v>
      </c>
      <c r="C6919" s="116">
        <v>1511102130</v>
      </c>
      <c r="D6919" s="116" t="s">
        <v>10484</v>
      </c>
      <c r="E6919" s="339">
        <v>44773.08</v>
      </c>
      <c r="F6919" s="194">
        <v>44</v>
      </c>
      <c r="G6919" s="194">
        <v>44</v>
      </c>
      <c r="H6919" s="194" t="s">
        <v>10119</v>
      </c>
      <c r="I6919" s="194">
        <f t="shared" si="324"/>
        <v>0</v>
      </c>
      <c r="J6919" s="116" t="s">
        <v>10120</v>
      </c>
      <c r="K6919" s="116" t="s">
        <v>17075</v>
      </c>
      <c r="L6919" s="197">
        <v>46001</v>
      </c>
      <c r="M6919" s="116"/>
      <c r="N6919" s="197">
        <v>46001</v>
      </c>
      <c r="O6919" s="388">
        <f t="shared" si="325"/>
        <v>1017.57</v>
      </c>
      <c r="P6919" s="339">
        <f t="shared" si="326"/>
        <v>0</v>
      </c>
    </row>
    <row r="6920" spans="1:16" hidden="1" x14ac:dyDescent="0.25">
      <c r="A6920" s="116">
        <v>147657</v>
      </c>
      <c r="B6920" s="116">
        <v>23</v>
      </c>
      <c r="C6920" s="116">
        <v>1521100650</v>
      </c>
      <c r="D6920" s="116" t="s">
        <v>17537</v>
      </c>
      <c r="E6920" s="339">
        <v>5281.32</v>
      </c>
      <c r="F6920" s="194">
        <v>44</v>
      </c>
      <c r="G6920" s="194">
        <v>44</v>
      </c>
      <c r="H6920" s="194" t="s">
        <v>10119</v>
      </c>
      <c r="I6920" s="194">
        <f t="shared" si="324"/>
        <v>0</v>
      </c>
      <c r="J6920" s="116" t="s">
        <v>10120</v>
      </c>
      <c r="K6920" s="116" t="s">
        <v>17075</v>
      </c>
      <c r="L6920" s="197">
        <v>46001</v>
      </c>
      <c r="M6920" s="116"/>
      <c r="N6920" s="197">
        <v>46001</v>
      </c>
      <c r="O6920" s="388">
        <f t="shared" si="325"/>
        <v>120.02999999999999</v>
      </c>
      <c r="P6920" s="339">
        <f t="shared" si="326"/>
        <v>0</v>
      </c>
    </row>
    <row r="6921" spans="1:16" hidden="1" x14ac:dyDescent="0.25">
      <c r="A6921" s="116">
        <v>147657</v>
      </c>
      <c r="B6921" s="116">
        <v>24</v>
      </c>
      <c r="C6921" s="116">
        <v>1810105190</v>
      </c>
      <c r="D6921" s="116" t="s">
        <v>10568</v>
      </c>
      <c r="E6921" s="339">
        <v>95216</v>
      </c>
      <c r="F6921" s="194">
        <v>88</v>
      </c>
      <c r="G6921" s="194">
        <v>88</v>
      </c>
      <c r="H6921" s="194" t="s">
        <v>10119</v>
      </c>
      <c r="I6921" s="194">
        <f t="shared" si="324"/>
        <v>0</v>
      </c>
      <c r="J6921" s="116" t="s">
        <v>10120</v>
      </c>
      <c r="K6921" s="116" t="s">
        <v>17075</v>
      </c>
      <c r="L6921" s="197">
        <v>46001</v>
      </c>
      <c r="M6921" s="116"/>
      <c r="N6921" s="197">
        <v>46001</v>
      </c>
      <c r="O6921" s="388">
        <f t="shared" si="325"/>
        <v>1082</v>
      </c>
      <c r="P6921" s="339">
        <f t="shared" si="326"/>
        <v>0</v>
      </c>
    </row>
    <row r="6922" spans="1:16" hidden="1" x14ac:dyDescent="0.25">
      <c r="A6922" s="116">
        <v>147661</v>
      </c>
      <c r="B6922" s="116">
        <v>1</v>
      </c>
      <c r="C6922" s="116">
        <v>1810104780</v>
      </c>
      <c r="D6922" s="116" t="s">
        <v>11372</v>
      </c>
      <c r="E6922" s="339">
        <v>142500</v>
      </c>
      <c r="F6922" s="194">
        <v>50</v>
      </c>
      <c r="G6922" s="194">
        <v>50</v>
      </c>
      <c r="H6922" s="194" t="s">
        <v>10119</v>
      </c>
      <c r="I6922" s="194">
        <f t="shared" si="324"/>
        <v>0</v>
      </c>
      <c r="J6922" s="116" t="s">
        <v>10120</v>
      </c>
      <c r="K6922" s="116" t="s">
        <v>16965</v>
      </c>
      <c r="L6922" s="197">
        <v>46001</v>
      </c>
      <c r="M6922" s="116"/>
      <c r="N6922" s="197">
        <v>46002</v>
      </c>
      <c r="O6922" s="388">
        <f t="shared" si="325"/>
        <v>2850</v>
      </c>
      <c r="P6922" s="339">
        <f t="shared" si="326"/>
        <v>0</v>
      </c>
    </row>
    <row r="6923" spans="1:16" hidden="1" x14ac:dyDescent="0.25">
      <c r="A6923" s="116">
        <v>147662</v>
      </c>
      <c r="B6923" s="116">
        <v>1</v>
      </c>
      <c r="C6923" s="116">
        <v>1120100070</v>
      </c>
      <c r="D6923" s="116" t="s">
        <v>15468</v>
      </c>
      <c r="E6923" s="339">
        <v>1212949.74</v>
      </c>
      <c r="F6923" s="194">
        <v>2</v>
      </c>
      <c r="G6923" s="194">
        <v>2</v>
      </c>
      <c r="H6923" s="194" t="s">
        <v>10119</v>
      </c>
      <c r="I6923" s="194">
        <f t="shared" si="324"/>
        <v>0</v>
      </c>
      <c r="J6923" s="116" t="s">
        <v>10120</v>
      </c>
      <c r="K6923" s="116" t="s">
        <v>17124</v>
      </c>
      <c r="L6923" s="197">
        <v>46001</v>
      </c>
      <c r="M6923" s="116"/>
      <c r="N6923" s="197">
        <v>46001</v>
      </c>
      <c r="O6923" s="388">
        <f t="shared" si="325"/>
        <v>606474.87</v>
      </c>
      <c r="P6923" s="339">
        <f t="shared" si="326"/>
        <v>0</v>
      </c>
    </row>
    <row r="6924" spans="1:16" hidden="1" x14ac:dyDescent="0.25">
      <c r="A6924" s="116">
        <v>147666</v>
      </c>
      <c r="B6924" s="116">
        <v>51</v>
      </c>
      <c r="C6924" s="116">
        <v>1510100610</v>
      </c>
      <c r="D6924" s="116" t="s">
        <v>11277</v>
      </c>
      <c r="E6924" s="339">
        <v>1832720</v>
      </c>
      <c r="F6924" s="194">
        <v>1</v>
      </c>
      <c r="G6924" s="194">
        <v>1</v>
      </c>
      <c r="H6924" s="194" t="s">
        <v>10119</v>
      </c>
      <c r="I6924" s="194">
        <f t="shared" si="324"/>
        <v>0</v>
      </c>
      <c r="J6924" s="116" t="s">
        <v>10120</v>
      </c>
      <c r="K6924" s="116" t="s">
        <v>16860</v>
      </c>
      <c r="L6924" s="197">
        <v>46006</v>
      </c>
      <c r="M6924" s="116" t="s">
        <v>17896</v>
      </c>
      <c r="N6924" s="197">
        <v>46014</v>
      </c>
      <c r="O6924" s="388">
        <f t="shared" si="325"/>
        <v>1832720</v>
      </c>
      <c r="P6924" s="339">
        <f t="shared" si="326"/>
        <v>0</v>
      </c>
    </row>
    <row r="6925" spans="1:16" hidden="1" x14ac:dyDescent="0.25">
      <c r="A6925" s="116">
        <v>147666</v>
      </c>
      <c r="B6925" s="116">
        <v>1</v>
      </c>
      <c r="C6925" s="116">
        <v>1011100040</v>
      </c>
      <c r="D6925" s="116" t="s">
        <v>10481</v>
      </c>
      <c r="E6925" s="339">
        <v>29000</v>
      </c>
      <c r="F6925" s="194">
        <v>20</v>
      </c>
      <c r="G6925" s="194">
        <v>20</v>
      </c>
      <c r="H6925" s="194" t="s">
        <v>10119</v>
      </c>
      <c r="I6925" s="194">
        <f t="shared" si="324"/>
        <v>0</v>
      </c>
      <c r="J6925" s="116" t="s">
        <v>10120</v>
      </c>
      <c r="K6925" s="116" t="s">
        <v>16860</v>
      </c>
      <c r="L6925" s="197">
        <v>46006</v>
      </c>
      <c r="M6925" s="116"/>
      <c r="N6925" s="197">
        <v>46006</v>
      </c>
      <c r="O6925" s="388">
        <f t="shared" si="325"/>
        <v>1450</v>
      </c>
      <c r="P6925" s="339">
        <f t="shared" si="326"/>
        <v>0</v>
      </c>
    </row>
    <row r="6926" spans="1:16" hidden="1" x14ac:dyDescent="0.25">
      <c r="A6926" s="116">
        <v>147666</v>
      </c>
      <c r="B6926" s="116">
        <v>2</v>
      </c>
      <c r="C6926" s="116">
        <v>1514100320</v>
      </c>
      <c r="D6926" s="116" t="s">
        <v>11283</v>
      </c>
      <c r="E6926" s="339">
        <v>24337.5</v>
      </c>
      <c r="F6926" s="194">
        <v>5</v>
      </c>
      <c r="G6926" s="194">
        <v>5</v>
      </c>
      <c r="H6926" s="194" t="s">
        <v>10119</v>
      </c>
      <c r="I6926" s="194">
        <f t="shared" si="324"/>
        <v>0</v>
      </c>
      <c r="J6926" s="116" t="s">
        <v>10120</v>
      </c>
      <c r="K6926" s="116" t="s">
        <v>16860</v>
      </c>
      <c r="L6926" s="197">
        <v>46006</v>
      </c>
      <c r="M6926" s="116"/>
      <c r="N6926" s="197">
        <v>46006</v>
      </c>
      <c r="O6926" s="388">
        <f t="shared" si="325"/>
        <v>4867.5</v>
      </c>
      <c r="P6926" s="339">
        <f t="shared" si="326"/>
        <v>0</v>
      </c>
    </row>
    <row r="6927" spans="1:16" hidden="1" x14ac:dyDescent="0.25">
      <c r="A6927" s="116">
        <v>147666</v>
      </c>
      <c r="B6927" s="116">
        <v>3</v>
      </c>
      <c r="C6927" s="116">
        <v>1546101840</v>
      </c>
      <c r="D6927" s="116" t="s">
        <v>10957</v>
      </c>
      <c r="E6927" s="339">
        <v>32699.97</v>
      </c>
      <c r="F6927" s="194">
        <v>3</v>
      </c>
      <c r="G6927" s="194">
        <v>3</v>
      </c>
      <c r="H6927" s="194" t="s">
        <v>10119</v>
      </c>
      <c r="I6927" s="194">
        <f t="shared" si="324"/>
        <v>0</v>
      </c>
      <c r="J6927" s="116" t="s">
        <v>10120</v>
      </c>
      <c r="K6927" s="116" t="s">
        <v>16860</v>
      </c>
      <c r="L6927" s="197">
        <v>46006</v>
      </c>
      <c r="M6927" s="116"/>
      <c r="N6927" s="197">
        <v>46006</v>
      </c>
      <c r="O6927" s="388">
        <f t="shared" si="325"/>
        <v>10899.99</v>
      </c>
      <c r="P6927" s="339">
        <f t="shared" si="326"/>
        <v>0</v>
      </c>
    </row>
    <row r="6928" spans="1:16" hidden="1" x14ac:dyDescent="0.25">
      <c r="A6928" s="116">
        <v>147666</v>
      </c>
      <c r="B6928" s="116">
        <v>4</v>
      </c>
      <c r="C6928" s="116">
        <v>1026100050</v>
      </c>
      <c r="D6928" s="116" t="s">
        <v>17642</v>
      </c>
      <c r="E6928" s="339">
        <v>933999.66</v>
      </c>
      <c r="F6928" s="194">
        <v>2</v>
      </c>
      <c r="G6928" s="194">
        <v>2</v>
      </c>
      <c r="H6928" s="194" t="s">
        <v>10119</v>
      </c>
      <c r="I6928" s="194">
        <f t="shared" si="324"/>
        <v>0</v>
      </c>
      <c r="J6928" s="116" t="s">
        <v>10120</v>
      </c>
      <c r="K6928" s="116" t="s">
        <v>16860</v>
      </c>
      <c r="L6928" s="197">
        <v>46006</v>
      </c>
      <c r="M6928" s="116"/>
      <c r="N6928" s="197">
        <v>46006</v>
      </c>
      <c r="O6928" s="388">
        <f t="shared" si="325"/>
        <v>466999.83</v>
      </c>
      <c r="P6928" s="339">
        <f t="shared" si="326"/>
        <v>0</v>
      </c>
    </row>
    <row r="6929" spans="1:16" hidden="1" x14ac:dyDescent="0.25">
      <c r="A6929" s="116">
        <v>147666</v>
      </c>
      <c r="B6929" s="116">
        <v>5</v>
      </c>
      <c r="C6929" s="116">
        <v>1017102120</v>
      </c>
      <c r="D6929" s="116" t="s">
        <v>10656</v>
      </c>
      <c r="E6929" s="339">
        <v>162000</v>
      </c>
      <c r="F6929" s="194">
        <v>1</v>
      </c>
      <c r="G6929" s="194">
        <v>1</v>
      </c>
      <c r="H6929" s="194" t="s">
        <v>10119</v>
      </c>
      <c r="I6929" s="194">
        <f t="shared" si="324"/>
        <v>0</v>
      </c>
      <c r="J6929" s="116" t="s">
        <v>10120</v>
      </c>
      <c r="K6929" s="116" t="s">
        <v>16860</v>
      </c>
      <c r="L6929" s="197">
        <v>46006</v>
      </c>
      <c r="M6929" s="116"/>
      <c r="N6929" s="197">
        <v>46006</v>
      </c>
      <c r="O6929" s="388">
        <f t="shared" si="325"/>
        <v>162000</v>
      </c>
      <c r="P6929" s="339">
        <f t="shared" si="326"/>
        <v>0</v>
      </c>
    </row>
    <row r="6930" spans="1:16" hidden="1" x14ac:dyDescent="0.25">
      <c r="A6930" s="116">
        <v>147666</v>
      </c>
      <c r="B6930" s="116">
        <v>6</v>
      </c>
      <c r="C6930" s="116">
        <v>1523100670</v>
      </c>
      <c r="D6930" s="116" t="s">
        <v>17643</v>
      </c>
      <c r="E6930" s="339">
        <v>589744.71</v>
      </c>
      <c r="F6930" s="194">
        <v>9</v>
      </c>
      <c r="G6930" s="194">
        <v>9</v>
      </c>
      <c r="H6930" s="194" t="s">
        <v>10119</v>
      </c>
      <c r="I6930" s="194">
        <f t="shared" si="324"/>
        <v>0</v>
      </c>
      <c r="J6930" s="116" t="s">
        <v>10120</v>
      </c>
      <c r="K6930" s="116" t="s">
        <v>16860</v>
      </c>
      <c r="L6930" s="197">
        <v>46006</v>
      </c>
      <c r="M6930" s="116"/>
      <c r="N6930" s="197">
        <v>46006</v>
      </c>
      <c r="O6930" s="388">
        <f t="shared" si="325"/>
        <v>65527.189999999995</v>
      </c>
      <c r="P6930" s="339">
        <f t="shared" si="326"/>
        <v>0</v>
      </c>
    </row>
    <row r="6931" spans="1:16" hidden="1" x14ac:dyDescent="0.25">
      <c r="A6931" s="116">
        <v>147666</v>
      </c>
      <c r="B6931" s="116">
        <v>7</v>
      </c>
      <c r="C6931" s="116">
        <v>1324100990</v>
      </c>
      <c r="D6931" s="116" t="s">
        <v>16193</v>
      </c>
      <c r="E6931" s="339">
        <v>18500</v>
      </c>
      <c r="F6931" s="194">
        <v>1</v>
      </c>
      <c r="G6931" s="194">
        <v>1</v>
      </c>
      <c r="H6931" s="194" t="s">
        <v>10119</v>
      </c>
      <c r="I6931" s="194">
        <f t="shared" si="324"/>
        <v>0</v>
      </c>
      <c r="J6931" s="116" t="s">
        <v>10120</v>
      </c>
      <c r="K6931" s="116" t="s">
        <v>16860</v>
      </c>
      <c r="L6931" s="197">
        <v>46006</v>
      </c>
      <c r="M6931" s="116"/>
      <c r="N6931" s="197">
        <v>46006</v>
      </c>
      <c r="O6931" s="388">
        <f t="shared" si="325"/>
        <v>18500</v>
      </c>
      <c r="P6931" s="339">
        <f t="shared" si="326"/>
        <v>0</v>
      </c>
    </row>
    <row r="6932" spans="1:16" hidden="1" x14ac:dyDescent="0.25">
      <c r="A6932" s="116">
        <v>147666</v>
      </c>
      <c r="B6932" s="116">
        <v>8</v>
      </c>
      <c r="C6932" s="116">
        <v>1310101830</v>
      </c>
      <c r="D6932" s="116" t="s">
        <v>15113</v>
      </c>
      <c r="E6932" s="339">
        <v>16500</v>
      </c>
      <c r="F6932" s="194">
        <v>1</v>
      </c>
      <c r="G6932" s="194">
        <v>1</v>
      </c>
      <c r="H6932" s="194" t="s">
        <v>10119</v>
      </c>
      <c r="I6932" s="194">
        <f t="shared" si="324"/>
        <v>0</v>
      </c>
      <c r="J6932" s="116" t="s">
        <v>10120</v>
      </c>
      <c r="K6932" s="116" t="s">
        <v>16860</v>
      </c>
      <c r="L6932" s="197">
        <v>46006</v>
      </c>
      <c r="M6932" s="116"/>
      <c r="N6932" s="197">
        <v>46006</v>
      </c>
      <c r="O6932" s="388">
        <f t="shared" si="325"/>
        <v>16500</v>
      </c>
      <c r="P6932" s="339">
        <f t="shared" si="326"/>
        <v>0</v>
      </c>
    </row>
    <row r="6933" spans="1:16" hidden="1" x14ac:dyDescent="0.25">
      <c r="A6933" s="116">
        <v>147666</v>
      </c>
      <c r="B6933" s="116">
        <v>9</v>
      </c>
      <c r="C6933" s="116">
        <v>1310102230</v>
      </c>
      <c r="D6933" s="116" t="s">
        <v>15114</v>
      </c>
      <c r="E6933" s="339">
        <v>3500</v>
      </c>
      <c r="F6933" s="194">
        <v>1</v>
      </c>
      <c r="G6933" s="194">
        <v>1</v>
      </c>
      <c r="H6933" s="194" t="s">
        <v>10119</v>
      </c>
      <c r="I6933" s="194">
        <f t="shared" si="324"/>
        <v>0</v>
      </c>
      <c r="J6933" s="116" t="s">
        <v>10120</v>
      </c>
      <c r="K6933" s="116" t="s">
        <v>16860</v>
      </c>
      <c r="L6933" s="197">
        <v>46006</v>
      </c>
      <c r="M6933" s="116"/>
      <c r="N6933" s="197">
        <v>46006</v>
      </c>
      <c r="O6933" s="388">
        <f t="shared" si="325"/>
        <v>3500</v>
      </c>
      <c r="P6933" s="339">
        <f t="shared" si="326"/>
        <v>0</v>
      </c>
    </row>
    <row r="6934" spans="1:16" hidden="1" x14ac:dyDescent="0.25">
      <c r="A6934" s="116">
        <v>147666</v>
      </c>
      <c r="B6934" s="116">
        <v>10</v>
      </c>
      <c r="C6934" s="116">
        <v>1310102060</v>
      </c>
      <c r="D6934" s="116" t="s">
        <v>10122</v>
      </c>
      <c r="E6934" s="339">
        <v>4900</v>
      </c>
      <c r="F6934" s="194">
        <v>1</v>
      </c>
      <c r="G6934" s="194">
        <v>1</v>
      </c>
      <c r="H6934" s="194" t="s">
        <v>10119</v>
      </c>
      <c r="I6934" s="194">
        <f t="shared" si="324"/>
        <v>0</v>
      </c>
      <c r="J6934" s="116" t="s">
        <v>10120</v>
      </c>
      <c r="K6934" s="116" t="s">
        <v>16860</v>
      </c>
      <c r="L6934" s="197">
        <v>46006</v>
      </c>
      <c r="M6934" s="116"/>
      <c r="N6934" s="197">
        <v>46006</v>
      </c>
      <c r="O6934" s="388">
        <f t="shared" si="325"/>
        <v>4900</v>
      </c>
      <c r="P6934" s="339">
        <f t="shared" si="326"/>
        <v>0</v>
      </c>
    </row>
    <row r="6935" spans="1:16" hidden="1" x14ac:dyDescent="0.25">
      <c r="A6935" s="116">
        <v>147666</v>
      </c>
      <c r="B6935" s="116">
        <v>11</v>
      </c>
      <c r="C6935" s="116">
        <v>1023100340</v>
      </c>
      <c r="D6935" s="116" t="s">
        <v>10969</v>
      </c>
      <c r="E6935" s="339">
        <v>73560</v>
      </c>
      <c r="F6935" s="194">
        <v>4</v>
      </c>
      <c r="G6935" s="194">
        <v>4</v>
      </c>
      <c r="H6935" s="194" t="s">
        <v>10119</v>
      </c>
      <c r="I6935" s="194">
        <f t="shared" si="324"/>
        <v>0</v>
      </c>
      <c r="J6935" s="116" t="s">
        <v>10120</v>
      </c>
      <c r="K6935" s="116" t="s">
        <v>16860</v>
      </c>
      <c r="L6935" s="197">
        <v>46006</v>
      </c>
      <c r="M6935" s="116"/>
      <c r="N6935" s="197">
        <v>46006</v>
      </c>
      <c r="O6935" s="388">
        <f t="shared" si="325"/>
        <v>18390</v>
      </c>
      <c r="P6935" s="339">
        <f t="shared" si="326"/>
        <v>0</v>
      </c>
    </row>
    <row r="6936" spans="1:16" hidden="1" x14ac:dyDescent="0.25">
      <c r="A6936" s="116">
        <v>147666</v>
      </c>
      <c r="B6936" s="116">
        <v>12</v>
      </c>
      <c r="C6936" s="116">
        <v>1023100140</v>
      </c>
      <c r="D6936" s="116" t="s">
        <v>11171</v>
      </c>
      <c r="E6936" s="339">
        <v>73560</v>
      </c>
      <c r="F6936" s="194">
        <v>4</v>
      </c>
      <c r="G6936" s="194">
        <v>4</v>
      </c>
      <c r="H6936" s="194" t="s">
        <v>10119</v>
      </c>
      <c r="I6936" s="194">
        <f t="shared" si="324"/>
        <v>0</v>
      </c>
      <c r="J6936" s="116" t="s">
        <v>10120</v>
      </c>
      <c r="K6936" s="116" t="s">
        <v>16860</v>
      </c>
      <c r="L6936" s="197">
        <v>46006</v>
      </c>
      <c r="M6936" s="116"/>
      <c r="N6936" s="197">
        <v>46006</v>
      </c>
      <c r="O6936" s="388">
        <f t="shared" si="325"/>
        <v>18390</v>
      </c>
      <c r="P6936" s="339">
        <f t="shared" si="326"/>
        <v>0</v>
      </c>
    </row>
    <row r="6937" spans="1:16" hidden="1" x14ac:dyDescent="0.25">
      <c r="A6937" s="116">
        <v>147666</v>
      </c>
      <c r="B6937" s="116">
        <v>13</v>
      </c>
      <c r="C6937" s="116">
        <v>1019103360</v>
      </c>
      <c r="D6937" s="116" t="s">
        <v>11164</v>
      </c>
      <c r="E6937" s="339">
        <v>66393</v>
      </c>
      <c r="F6937" s="194">
        <v>3</v>
      </c>
      <c r="G6937" s="194">
        <v>3</v>
      </c>
      <c r="H6937" s="194" t="s">
        <v>10119</v>
      </c>
      <c r="I6937" s="194">
        <f t="shared" si="324"/>
        <v>0</v>
      </c>
      <c r="J6937" s="116" t="s">
        <v>10120</v>
      </c>
      <c r="K6937" s="116" t="s">
        <v>16860</v>
      </c>
      <c r="L6937" s="197">
        <v>46006</v>
      </c>
      <c r="M6937" s="116"/>
      <c r="N6937" s="197">
        <v>46006</v>
      </c>
      <c r="O6937" s="388">
        <f t="shared" si="325"/>
        <v>22131</v>
      </c>
      <c r="P6937" s="339">
        <f t="shared" si="326"/>
        <v>0</v>
      </c>
    </row>
    <row r="6938" spans="1:16" hidden="1" x14ac:dyDescent="0.25">
      <c r="A6938" s="116">
        <v>147666</v>
      </c>
      <c r="B6938" s="116">
        <v>14</v>
      </c>
      <c r="C6938" s="116">
        <v>1523100260</v>
      </c>
      <c r="D6938" s="116" t="s">
        <v>11325</v>
      </c>
      <c r="E6938" s="339">
        <v>29400</v>
      </c>
      <c r="F6938" s="194">
        <v>20</v>
      </c>
      <c r="G6938" s="194">
        <v>20</v>
      </c>
      <c r="H6938" s="194" t="s">
        <v>10119</v>
      </c>
      <c r="I6938" s="194">
        <f t="shared" si="324"/>
        <v>0</v>
      </c>
      <c r="J6938" s="116" t="s">
        <v>10120</v>
      </c>
      <c r="K6938" s="116" t="s">
        <v>16860</v>
      </c>
      <c r="L6938" s="197">
        <v>46006</v>
      </c>
      <c r="M6938" s="116"/>
      <c r="N6938" s="197">
        <v>46006</v>
      </c>
      <c r="O6938" s="388">
        <f t="shared" si="325"/>
        <v>1470</v>
      </c>
      <c r="P6938" s="339">
        <f t="shared" si="326"/>
        <v>0</v>
      </c>
    </row>
    <row r="6939" spans="1:16" hidden="1" x14ac:dyDescent="0.25">
      <c r="A6939" s="116">
        <v>147666</v>
      </c>
      <c r="B6939" s="116">
        <v>15</v>
      </c>
      <c r="C6939" s="116">
        <v>1012100020</v>
      </c>
      <c r="D6939" s="116" t="s">
        <v>10488</v>
      </c>
      <c r="E6939" s="339">
        <v>46699.94</v>
      </c>
      <c r="F6939" s="194">
        <v>2</v>
      </c>
      <c r="G6939" s="194">
        <v>2</v>
      </c>
      <c r="H6939" s="194" t="s">
        <v>10119</v>
      </c>
      <c r="I6939" s="194">
        <f t="shared" si="324"/>
        <v>0</v>
      </c>
      <c r="J6939" s="116" t="s">
        <v>10120</v>
      </c>
      <c r="K6939" s="116" t="s">
        <v>16860</v>
      </c>
      <c r="L6939" s="197">
        <v>46006</v>
      </c>
      <c r="M6939" s="116"/>
      <c r="N6939" s="197">
        <v>46006</v>
      </c>
      <c r="O6939" s="388">
        <f t="shared" si="325"/>
        <v>23349.97</v>
      </c>
      <c r="P6939" s="339">
        <f t="shared" si="326"/>
        <v>0</v>
      </c>
    </row>
    <row r="6940" spans="1:16" hidden="1" x14ac:dyDescent="0.25">
      <c r="A6940" s="116">
        <v>147666</v>
      </c>
      <c r="B6940" s="116">
        <v>17</v>
      </c>
      <c r="C6940" s="116">
        <v>1010101250</v>
      </c>
      <c r="D6940" s="116" t="s">
        <v>17477</v>
      </c>
      <c r="E6940" s="339">
        <v>18000</v>
      </c>
      <c r="F6940" s="194">
        <v>50</v>
      </c>
      <c r="G6940" s="194">
        <v>50</v>
      </c>
      <c r="H6940" s="194" t="s">
        <v>10119</v>
      </c>
      <c r="I6940" s="194">
        <f t="shared" si="324"/>
        <v>0</v>
      </c>
      <c r="J6940" s="116" t="s">
        <v>10120</v>
      </c>
      <c r="K6940" s="116" t="s">
        <v>16860</v>
      </c>
      <c r="L6940" s="197">
        <v>46006</v>
      </c>
      <c r="M6940" s="116"/>
      <c r="N6940" s="197">
        <v>46006</v>
      </c>
      <c r="O6940" s="388">
        <f t="shared" si="325"/>
        <v>360</v>
      </c>
      <c r="P6940" s="339">
        <f t="shared" si="326"/>
        <v>0</v>
      </c>
    </row>
    <row r="6941" spans="1:16" hidden="1" x14ac:dyDescent="0.25">
      <c r="A6941" s="116">
        <v>147666</v>
      </c>
      <c r="B6941" s="116">
        <v>18</v>
      </c>
      <c r="C6941" s="116">
        <v>1010101150</v>
      </c>
      <c r="D6941" s="116" t="s">
        <v>11127</v>
      </c>
      <c r="E6941" s="339">
        <v>237500</v>
      </c>
      <c r="F6941" s="194">
        <v>25</v>
      </c>
      <c r="G6941" s="194">
        <v>25</v>
      </c>
      <c r="H6941" s="194" t="s">
        <v>10119</v>
      </c>
      <c r="I6941" s="194">
        <f t="shared" si="324"/>
        <v>0</v>
      </c>
      <c r="J6941" s="116" t="s">
        <v>10120</v>
      </c>
      <c r="K6941" s="116" t="s">
        <v>16860</v>
      </c>
      <c r="L6941" s="197">
        <v>46006</v>
      </c>
      <c r="M6941" s="116" t="s">
        <v>17152</v>
      </c>
      <c r="N6941" s="197">
        <v>46006</v>
      </c>
      <c r="O6941" s="388">
        <f t="shared" si="325"/>
        <v>9500</v>
      </c>
      <c r="P6941" s="339">
        <f t="shared" si="326"/>
        <v>0</v>
      </c>
    </row>
    <row r="6942" spans="1:16" hidden="1" x14ac:dyDescent="0.25">
      <c r="A6942" s="116">
        <v>147666</v>
      </c>
      <c r="B6942" s="116">
        <v>19</v>
      </c>
      <c r="C6942" s="116">
        <v>1010101140</v>
      </c>
      <c r="D6942" s="116" t="s">
        <v>17557</v>
      </c>
      <c r="E6942" s="339">
        <v>56000</v>
      </c>
      <c r="F6942" s="194">
        <v>10</v>
      </c>
      <c r="G6942" s="194">
        <v>10</v>
      </c>
      <c r="H6942" s="194" t="s">
        <v>10119</v>
      </c>
      <c r="I6942" s="194">
        <f t="shared" si="324"/>
        <v>0</v>
      </c>
      <c r="J6942" s="116" t="s">
        <v>10120</v>
      </c>
      <c r="K6942" s="116" t="s">
        <v>16860</v>
      </c>
      <c r="L6942" s="197">
        <v>46006</v>
      </c>
      <c r="M6942" s="116"/>
      <c r="N6942" s="197">
        <v>46006</v>
      </c>
      <c r="O6942" s="388">
        <f t="shared" si="325"/>
        <v>5600</v>
      </c>
      <c r="P6942" s="339">
        <f t="shared" si="326"/>
        <v>0</v>
      </c>
    </row>
    <row r="6943" spans="1:16" hidden="1" x14ac:dyDescent="0.25">
      <c r="A6943" s="116">
        <v>147666</v>
      </c>
      <c r="B6943" s="116">
        <v>20</v>
      </c>
      <c r="C6943" s="116">
        <v>1010101150</v>
      </c>
      <c r="D6943" s="116" t="s">
        <v>11127</v>
      </c>
      <c r="E6943" s="339">
        <v>95000</v>
      </c>
      <c r="F6943" s="194">
        <v>10</v>
      </c>
      <c r="G6943" s="194">
        <v>10</v>
      </c>
      <c r="H6943" s="194" t="s">
        <v>10119</v>
      </c>
      <c r="I6943" s="194">
        <f t="shared" si="324"/>
        <v>0</v>
      </c>
      <c r="J6943" s="116" t="s">
        <v>10120</v>
      </c>
      <c r="K6943" s="116" t="s">
        <v>16860</v>
      </c>
      <c r="L6943" s="197">
        <v>46006</v>
      </c>
      <c r="M6943" s="116" t="s">
        <v>17152</v>
      </c>
      <c r="N6943" s="197">
        <v>46006</v>
      </c>
      <c r="O6943" s="388">
        <f t="shared" si="325"/>
        <v>9500</v>
      </c>
      <c r="P6943" s="339">
        <f t="shared" si="326"/>
        <v>0</v>
      </c>
    </row>
    <row r="6944" spans="1:16" hidden="1" x14ac:dyDescent="0.25">
      <c r="A6944" s="116">
        <v>147666</v>
      </c>
      <c r="B6944" s="116">
        <v>21</v>
      </c>
      <c r="C6944" s="116">
        <v>1523100760</v>
      </c>
      <c r="D6944" s="116" t="s">
        <v>17845</v>
      </c>
      <c r="E6944" s="339">
        <v>15600</v>
      </c>
      <c r="F6944" s="194">
        <v>20</v>
      </c>
      <c r="G6944" s="194">
        <v>20</v>
      </c>
      <c r="H6944" s="194" t="s">
        <v>10119</v>
      </c>
      <c r="I6944" s="194">
        <f t="shared" si="324"/>
        <v>0</v>
      </c>
      <c r="J6944" s="116" t="s">
        <v>10120</v>
      </c>
      <c r="K6944" s="116" t="s">
        <v>16860</v>
      </c>
      <c r="L6944" s="197">
        <v>46006</v>
      </c>
      <c r="M6944" s="116"/>
      <c r="N6944" s="197">
        <v>46006</v>
      </c>
      <c r="O6944" s="388">
        <f t="shared" si="325"/>
        <v>780</v>
      </c>
      <c r="P6944" s="339">
        <f t="shared" si="326"/>
        <v>0</v>
      </c>
    </row>
    <row r="6945" spans="1:16" hidden="1" x14ac:dyDescent="0.25">
      <c r="A6945" s="116">
        <v>147666</v>
      </c>
      <c r="B6945" s="116">
        <v>22</v>
      </c>
      <c r="C6945" s="116">
        <v>1523100680</v>
      </c>
      <c r="D6945" s="116" t="s">
        <v>17480</v>
      </c>
      <c r="E6945" s="339">
        <v>17800</v>
      </c>
      <c r="F6945" s="194">
        <v>20</v>
      </c>
      <c r="G6945" s="194">
        <v>20</v>
      </c>
      <c r="H6945" s="194" t="s">
        <v>10119</v>
      </c>
      <c r="I6945" s="194">
        <f t="shared" si="324"/>
        <v>0</v>
      </c>
      <c r="J6945" s="116" t="s">
        <v>10120</v>
      </c>
      <c r="K6945" s="116" t="s">
        <v>16860</v>
      </c>
      <c r="L6945" s="197">
        <v>46006</v>
      </c>
      <c r="M6945" s="116"/>
      <c r="N6945" s="197">
        <v>46006</v>
      </c>
      <c r="O6945" s="388">
        <f t="shared" si="325"/>
        <v>890</v>
      </c>
      <c r="P6945" s="339">
        <f t="shared" si="326"/>
        <v>0</v>
      </c>
    </row>
    <row r="6946" spans="1:16" hidden="1" x14ac:dyDescent="0.25">
      <c r="A6946" s="116">
        <v>147666</v>
      </c>
      <c r="B6946" s="116">
        <v>23</v>
      </c>
      <c r="C6946" s="116">
        <v>1010100360</v>
      </c>
      <c r="D6946" s="116" t="s">
        <v>10773</v>
      </c>
      <c r="E6946" s="339">
        <v>74250</v>
      </c>
      <c r="F6946" s="194">
        <v>15</v>
      </c>
      <c r="G6946" s="194">
        <v>15</v>
      </c>
      <c r="H6946" s="194" t="s">
        <v>10119</v>
      </c>
      <c r="I6946" s="194">
        <f t="shared" si="324"/>
        <v>0</v>
      </c>
      <c r="J6946" s="116" t="s">
        <v>10120</v>
      </c>
      <c r="K6946" s="116" t="s">
        <v>16860</v>
      </c>
      <c r="L6946" s="197">
        <v>46006</v>
      </c>
      <c r="M6946" s="116"/>
      <c r="N6946" s="197">
        <v>46006</v>
      </c>
      <c r="O6946" s="388">
        <f t="shared" si="325"/>
        <v>4950</v>
      </c>
      <c r="P6946" s="339">
        <f t="shared" si="326"/>
        <v>0</v>
      </c>
    </row>
    <row r="6947" spans="1:16" hidden="1" x14ac:dyDescent="0.25">
      <c r="A6947" s="116">
        <v>147666</v>
      </c>
      <c r="B6947" s="116">
        <v>24</v>
      </c>
      <c r="C6947" s="116">
        <v>1525100570</v>
      </c>
      <c r="D6947" s="116" t="s">
        <v>15166</v>
      </c>
      <c r="E6947" s="339">
        <v>151320.09</v>
      </c>
      <c r="F6947" s="194">
        <v>1</v>
      </c>
      <c r="G6947" s="194">
        <v>1</v>
      </c>
      <c r="H6947" s="194" t="s">
        <v>10119</v>
      </c>
      <c r="I6947" s="194">
        <f t="shared" si="324"/>
        <v>0</v>
      </c>
      <c r="J6947" s="116" t="s">
        <v>10120</v>
      </c>
      <c r="K6947" s="116" t="s">
        <v>16860</v>
      </c>
      <c r="L6947" s="197">
        <v>46006</v>
      </c>
      <c r="M6947" s="116"/>
      <c r="N6947" s="197">
        <v>46006</v>
      </c>
      <c r="O6947" s="388">
        <f t="shared" si="325"/>
        <v>151320.09</v>
      </c>
      <c r="P6947" s="339">
        <f t="shared" si="326"/>
        <v>0</v>
      </c>
    </row>
    <row r="6948" spans="1:16" hidden="1" x14ac:dyDescent="0.25">
      <c r="A6948" s="116">
        <v>147666</v>
      </c>
      <c r="B6948" s="116">
        <v>25</v>
      </c>
      <c r="C6948" s="116">
        <v>1810104970</v>
      </c>
      <c r="D6948" s="116" t="s">
        <v>10371</v>
      </c>
      <c r="E6948" s="339">
        <v>464</v>
      </c>
      <c r="F6948" s="194">
        <v>16</v>
      </c>
      <c r="G6948" s="194">
        <v>16</v>
      </c>
      <c r="H6948" s="194" t="s">
        <v>10119</v>
      </c>
      <c r="I6948" s="194">
        <f t="shared" si="324"/>
        <v>0</v>
      </c>
      <c r="J6948" s="116" t="s">
        <v>10120</v>
      </c>
      <c r="K6948" s="116" t="s">
        <v>16860</v>
      </c>
      <c r="L6948" s="197">
        <v>46006</v>
      </c>
      <c r="M6948" s="116"/>
      <c r="N6948" s="197">
        <v>46006</v>
      </c>
      <c r="O6948" s="388">
        <f t="shared" si="325"/>
        <v>29</v>
      </c>
      <c r="P6948" s="339">
        <f t="shared" si="326"/>
        <v>0</v>
      </c>
    </row>
    <row r="6949" spans="1:16" hidden="1" x14ac:dyDescent="0.25">
      <c r="A6949" s="116">
        <v>147666</v>
      </c>
      <c r="B6949" s="116">
        <v>26</v>
      </c>
      <c r="C6949" s="116">
        <v>1521100070</v>
      </c>
      <c r="D6949" s="116" t="s">
        <v>17577</v>
      </c>
      <c r="E6949" s="339">
        <v>2320</v>
      </c>
      <c r="F6949" s="194">
        <v>16</v>
      </c>
      <c r="G6949" s="194">
        <v>16</v>
      </c>
      <c r="H6949" s="194" t="s">
        <v>10119</v>
      </c>
      <c r="I6949" s="194">
        <f t="shared" si="324"/>
        <v>0</v>
      </c>
      <c r="J6949" s="116" t="s">
        <v>10120</v>
      </c>
      <c r="K6949" s="116" t="s">
        <v>16860</v>
      </c>
      <c r="L6949" s="197">
        <v>46006</v>
      </c>
      <c r="M6949" s="116"/>
      <c r="N6949" s="197">
        <v>46006</v>
      </c>
      <c r="O6949" s="388">
        <f t="shared" si="325"/>
        <v>145</v>
      </c>
      <c r="P6949" s="339">
        <f t="shared" si="326"/>
        <v>0</v>
      </c>
    </row>
    <row r="6950" spans="1:16" hidden="1" x14ac:dyDescent="0.25">
      <c r="A6950" s="116">
        <v>147666</v>
      </c>
      <c r="B6950" s="116">
        <v>28</v>
      </c>
      <c r="C6950" s="116">
        <v>1810104080</v>
      </c>
      <c r="D6950" s="116" t="s">
        <v>16202</v>
      </c>
      <c r="E6950" s="339">
        <v>8107.2</v>
      </c>
      <c r="F6950" s="194">
        <v>8</v>
      </c>
      <c r="G6950" s="194">
        <v>8</v>
      </c>
      <c r="H6950" s="194" t="s">
        <v>10119</v>
      </c>
      <c r="I6950" s="194">
        <f t="shared" si="324"/>
        <v>0</v>
      </c>
      <c r="J6950" s="116" t="s">
        <v>10120</v>
      </c>
      <c r="K6950" s="116" t="s">
        <v>16860</v>
      </c>
      <c r="L6950" s="197">
        <v>46006</v>
      </c>
      <c r="M6950" s="116"/>
      <c r="N6950" s="197">
        <v>46006</v>
      </c>
      <c r="O6950" s="388">
        <f t="shared" si="325"/>
        <v>1013.4</v>
      </c>
      <c r="P6950" s="339">
        <f t="shared" si="326"/>
        <v>0</v>
      </c>
    </row>
    <row r="6951" spans="1:16" hidden="1" x14ac:dyDescent="0.25">
      <c r="A6951" s="116">
        <v>147666</v>
      </c>
      <c r="B6951" s="116">
        <v>29</v>
      </c>
      <c r="C6951" s="116">
        <v>1512105750</v>
      </c>
      <c r="D6951" s="116" t="s">
        <v>16195</v>
      </c>
      <c r="E6951" s="339">
        <v>1680</v>
      </c>
      <c r="F6951" s="194">
        <v>8</v>
      </c>
      <c r="G6951" s="194">
        <v>8</v>
      </c>
      <c r="H6951" s="194" t="s">
        <v>10119</v>
      </c>
      <c r="I6951" s="194">
        <f t="shared" si="324"/>
        <v>0</v>
      </c>
      <c r="J6951" s="116" t="s">
        <v>10120</v>
      </c>
      <c r="K6951" s="116" t="s">
        <v>16860</v>
      </c>
      <c r="L6951" s="197">
        <v>46006</v>
      </c>
      <c r="M6951" s="116"/>
      <c r="N6951" s="197">
        <v>46006</v>
      </c>
      <c r="O6951" s="388">
        <f t="shared" si="325"/>
        <v>210</v>
      </c>
      <c r="P6951" s="339">
        <f t="shared" si="326"/>
        <v>0</v>
      </c>
    </row>
    <row r="6952" spans="1:16" hidden="1" x14ac:dyDescent="0.25">
      <c r="A6952" s="116">
        <v>147666</v>
      </c>
      <c r="B6952" s="116">
        <v>30</v>
      </c>
      <c r="C6952" s="116">
        <v>1518100280</v>
      </c>
      <c r="D6952" s="116" t="s">
        <v>8925</v>
      </c>
      <c r="E6952" s="339">
        <v>293695.45</v>
      </c>
      <c r="F6952" s="194">
        <v>1</v>
      </c>
      <c r="G6952" s="194">
        <v>1</v>
      </c>
      <c r="H6952" s="194" t="s">
        <v>10119</v>
      </c>
      <c r="I6952" s="194">
        <f t="shared" si="324"/>
        <v>0</v>
      </c>
      <c r="J6952" s="116" t="s">
        <v>10120</v>
      </c>
      <c r="K6952" s="116" t="s">
        <v>16860</v>
      </c>
      <c r="L6952" s="197">
        <v>46006</v>
      </c>
      <c r="M6952" s="116"/>
      <c r="N6952" s="197">
        <v>46006</v>
      </c>
      <c r="O6952" s="388">
        <f t="shared" si="325"/>
        <v>293695.45</v>
      </c>
      <c r="P6952" s="339">
        <f t="shared" si="326"/>
        <v>0</v>
      </c>
    </row>
    <row r="6953" spans="1:16" hidden="1" x14ac:dyDescent="0.25">
      <c r="A6953" s="116">
        <v>147666</v>
      </c>
      <c r="B6953" s="116">
        <v>31</v>
      </c>
      <c r="C6953" s="116">
        <v>1518100300</v>
      </c>
      <c r="D6953" s="116" t="s">
        <v>7999</v>
      </c>
      <c r="E6953" s="339">
        <v>676027</v>
      </c>
      <c r="F6953" s="194">
        <v>1</v>
      </c>
      <c r="G6953" s="194">
        <v>1</v>
      </c>
      <c r="H6953" s="194" t="s">
        <v>10119</v>
      </c>
      <c r="I6953" s="194">
        <f t="shared" si="324"/>
        <v>0</v>
      </c>
      <c r="J6953" s="116" t="s">
        <v>10120</v>
      </c>
      <c r="K6953" s="116" t="s">
        <v>16860</v>
      </c>
      <c r="L6953" s="197">
        <v>46006</v>
      </c>
      <c r="M6953" s="116"/>
      <c r="N6953" s="197">
        <v>46006</v>
      </c>
      <c r="O6953" s="388">
        <f t="shared" si="325"/>
        <v>676027</v>
      </c>
      <c r="P6953" s="339">
        <f t="shared" si="326"/>
        <v>0</v>
      </c>
    </row>
    <row r="6954" spans="1:16" hidden="1" x14ac:dyDescent="0.25">
      <c r="A6954" s="116">
        <v>147666</v>
      </c>
      <c r="B6954" s="116">
        <v>33</v>
      </c>
      <c r="C6954" s="116">
        <v>1516100380</v>
      </c>
      <c r="D6954" s="116" t="s">
        <v>11285</v>
      </c>
      <c r="E6954" s="339">
        <v>4382.5</v>
      </c>
      <c r="F6954" s="194">
        <v>1</v>
      </c>
      <c r="G6954" s="194">
        <v>1</v>
      </c>
      <c r="H6954" s="194" t="s">
        <v>10119</v>
      </c>
      <c r="I6954" s="194">
        <f t="shared" si="324"/>
        <v>0</v>
      </c>
      <c r="J6954" s="116" t="s">
        <v>10120</v>
      </c>
      <c r="K6954" s="116" t="s">
        <v>16860</v>
      </c>
      <c r="L6954" s="197">
        <v>46006</v>
      </c>
      <c r="M6954" s="116"/>
      <c r="N6954" s="197">
        <v>46006</v>
      </c>
      <c r="O6954" s="388">
        <f t="shared" si="325"/>
        <v>4382.5</v>
      </c>
      <c r="P6954" s="339">
        <f t="shared" si="326"/>
        <v>0</v>
      </c>
    </row>
    <row r="6955" spans="1:16" hidden="1" x14ac:dyDescent="0.25">
      <c r="A6955" s="116">
        <v>147666</v>
      </c>
      <c r="B6955" s="116">
        <v>34</v>
      </c>
      <c r="C6955" s="116">
        <v>1810102240</v>
      </c>
      <c r="D6955" s="116" t="s">
        <v>10956</v>
      </c>
      <c r="E6955" s="339">
        <v>370453.14</v>
      </c>
      <c r="F6955" s="194">
        <v>6</v>
      </c>
      <c r="G6955" s="194">
        <v>6</v>
      </c>
      <c r="H6955" s="194" t="s">
        <v>10119</v>
      </c>
      <c r="I6955" s="194">
        <f t="shared" si="324"/>
        <v>0</v>
      </c>
      <c r="J6955" s="116" t="s">
        <v>10120</v>
      </c>
      <c r="K6955" s="116" t="s">
        <v>16860</v>
      </c>
      <c r="L6955" s="197">
        <v>46006</v>
      </c>
      <c r="M6955" s="116"/>
      <c r="N6955" s="197">
        <v>46006</v>
      </c>
      <c r="O6955" s="388">
        <f t="shared" si="325"/>
        <v>61742.19</v>
      </c>
      <c r="P6955" s="339">
        <f t="shared" si="326"/>
        <v>0</v>
      </c>
    </row>
    <row r="6956" spans="1:16" hidden="1" x14ac:dyDescent="0.25">
      <c r="A6956" s="116">
        <v>147666</v>
      </c>
      <c r="B6956" s="116">
        <v>35</v>
      </c>
      <c r="C6956" s="116">
        <v>1810101950</v>
      </c>
      <c r="D6956" s="116" t="s">
        <v>11058</v>
      </c>
      <c r="E6956" s="339">
        <v>414096</v>
      </c>
      <c r="F6956" s="194">
        <v>2</v>
      </c>
      <c r="G6956" s="194">
        <v>2</v>
      </c>
      <c r="H6956" s="194" t="s">
        <v>10119</v>
      </c>
      <c r="I6956" s="194">
        <f t="shared" si="324"/>
        <v>0</v>
      </c>
      <c r="J6956" s="116" t="s">
        <v>10120</v>
      </c>
      <c r="K6956" s="116" t="s">
        <v>16860</v>
      </c>
      <c r="L6956" s="197">
        <v>46006</v>
      </c>
      <c r="M6956" s="116"/>
      <c r="N6956" s="197">
        <v>46006</v>
      </c>
      <c r="O6956" s="388">
        <f t="shared" si="325"/>
        <v>207048</v>
      </c>
      <c r="P6956" s="339">
        <f t="shared" si="326"/>
        <v>0</v>
      </c>
    </row>
    <row r="6957" spans="1:16" hidden="1" x14ac:dyDescent="0.25">
      <c r="A6957" s="116">
        <v>147666</v>
      </c>
      <c r="B6957" s="116">
        <v>36</v>
      </c>
      <c r="C6957" s="116">
        <v>1523100820</v>
      </c>
      <c r="D6957" s="116" t="s">
        <v>11327</v>
      </c>
      <c r="E6957" s="339">
        <v>19030.16</v>
      </c>
      <c r="F6957" s="194">
        <v>2</v>
      </c>
      <c r="G6957" s="194">
        <v>2</v>
      </c>
      <c r="H6957" s="194" t="s">
        <v>10119</v>
      </c>
      <c r="I6957" s="194">
        <f t="shared" si="324"/>
        <v>0</v>
      </c>
      <c r="J6957" s="116" t="s">
        <v>10120</v>
      </c>
      <c r="K6957" s="116" t="s">
        <v>16860</v>
      </c>
      <c r="L6957" s="197">
        <v>46006</v>
      </c>
      <c r="M6957" s="116"/>
      <c r="N6957" s="197">
        <v>46006</v>
      </c>
      <c r="O6957" s="388">
        <f t="shared" si="325"/>
        <v>9515.08</v>
      </c>
      <c r="P6957" s="339">
        <f t="shared" si="326"/>
        <v>0</v>
      </c>
    </row>
    <row r="6958" spans="1:16" hidden="1" x14ac:dyDescent="0.25">
      <c r="A6958" s="116">
        <v>147666</v>
      </c>
      <c r="B6958" s="116">
        <v>37</v>
      </c>
      <c r="C6958" s="116">
        <v>1515100080</v>
      </c>
      <c r="D6958" s="116" t="s">
        <v>7607</v>
      </c>
      <c r="E6958" s="339">
        <v>985126.5</v>
      </c>
      <c r="F6958" s="194">
        <v>1</v>
      </c>
      <c r="G6958" s="194">
        <v>1</v>
      </c>
      <c r="H6958" s="194" t="s">
        <v>10119</v>
      </c>
      <c r="I6958" s="194">
        <f t="shared" si="324"/>
        <v>0</v>
      </c>
      <c r="J6958" s="116" t="s">
        <v>10120</v>
      </c>
      <c r="K6958" s="116" t="s">
        <v>16860</v>
      </c>
      <c r="L6958" s="197">
        <v>46006</v>
      </c>
      <c r="M6958" s="116"/>
      <c r="N6958" s="197">
        <v>46006</v>
      </c>
      <c r="O6958" s="388">
        <f t="shared" si="325"/>
        <v>985126.5</v>
      </c>
      <c r="P6958" s="339">
        <f t="shared" si="326"/>
        <v>0</v>
      </c>
    </row>
    <row r="6959" spans="1:16" hidden="1" x14ac:dyDescent="0.25">
      <c r="A6959" s="116">
        <v>147666</v>
      </c>
      <c r="B6959" s="116">
        <v>38</v>
      </c>
      <c r="C6959" s="116">
        <v>1518103520</v>
      </c>
      <c r="D6959" s="116" t="s">
        <v>10364</v>
      </c>
      <c r="E6959" s="339">
        <v>40049.64</v>
      </c>
      <c r="F6959" s="194">
        <v>4</v>
      </c>
      <c r="G6959" s="194">
        <v>4</v>
      </c>
      <c r="H6959" s="194" t="s">
        <v>10119</v>
      </c>
      <c r="I6959" s="194">
        <f t="shared" si="324"/>
        <v>0</v>
      </c>
      <c r="J6959" s="116" t="s">
        <v>10120</v>
      </c>
      <c r="K6959" s="116" t="s">
        <v>16860</v>
      </c>
      <c r="L6959" s="197">
        <v>46006</v>
      </c>
      <c r="M6959" s="116"/>
      <c r="N6959" s="197">
        <v>46006</v>
      </c>
      <c r="O6959" s="388">
        <f t="shared" si="325"/>
        <v>10012.41</v>
      </c>
      <c r="P6959" s="339">
        <f t="shared" si="326"/>
        <v>0</v>
      </c>
    </row>
    <row r="6960" spans="1:16" hidden="1" x14ac:dyDescent="0.25">
      <c r="A6960" s="116">
        <v>147666</v>
      </c>
      <c r="B6960" s="116">
        <v>39</v>
      </c>
      <c r="C6960" s="116">
        <v>1810101930</v>
      </c>
      <c r="D6960" s="116" t="s">
        <v>15138</v>
      </c>
      <c r="E6960" s="339">
        <v>197129</v>
      </c>
      <c r="F6960" s="194">
        <v>1</v>
      </c>
      <c r="G6960" s="194">
        <v>1</v>
      </c>
      <c r="H6960" s="194" t="s">
        <v>10119</v>
      </c>
      <c r="I6960" s="194">
        <f t="shared" si="324"/>
        <v>0</v>
      </c>
      <c r="J6960" s="116" t="s">
        <v>10120</v>
      </c>
      <c r="K6960" s="116" t="s">
        <v>16860</v>
      </c>
      <c r="L6960" s="197">
        <v>46006</v>
      </c>
      <c r="M6960" s="116"/>
      <c r="N6960" s="197">
        <v>46006</v>
      </c>
      <c r="O6960" s="388">
        <f t="shared" si="325"/>
        <v>197129</v>
      </c>
      <c r="P6960" s="339">
        <f t="shared" si="326"/>
        <v>0</v>
      </c>
    </row>
    <row r="6961" spans="1:16" hidden="1" x14ac:dyDescent="0.25">
      <c r="A6961" s="116">
        <v>147666</v>
      </c>
      <c r="B6961" s="116">
        <v>40</v>
      </c>
      <c r="C6961" s="116">
        <v>1810102280</v>
      </c>
      <c r="D6961" s="116" t="s">
        <v>11057</v>
      </c>
      <c r="E6961" s="339">
        <v>668672.4</v>
      </c>
      <c r="F6961" s="194">
        <v>6</v>
      </c>
      <c r="G6961" s="194">
        <v>6</v>
      </c>
      <c r="H6961" s="194" t="s">
        <v>10119</v>
      </c>
      <c r="I6961" s="194">
        <f t="shared" si="324"/>
        <v>0</v>
      </c>
      <c r="J6961" s="116" t="s">
        <v>10120</v>
      </c>
      <c r="K6961" s="116" t="s">
        <v>16860</v>
      </c>
      <c r="L6961" s="197">
        <v>46006</v>
      </c>
      <c r="M6961" s="116"/>
      <c r="N6961" s="197">
        <v>46006</v>
      </c>
      <c r="O6961" s="388">
        <f t="shared" si="325"/>
        <v>111445.40000000001</v>
      </c>
      <c r="P6961" s="339">
        <f t="shared" si="326"/>
        <v>0</v>
      </c>
    </row>
    <row r="6962" spans="1:16" hidden="1" x14ac:dyDescent="0.25">
      <c r="A6962" s="116">
        <v>147666</v>
      </c>
      <c r="B6962" s="116">
        <v>41</v>
      </c>
      <c r="C6962" s="116">
        <v>1518100310</v>
      </c>
      <c r="D6962" s="116" t="s">
        <v>8382</v>
      </c>
      <c r="E6962" s="339">
        <v>407165.58</v>
      </c>
      <c r="F6962" s="194">
        <v>1</v>
      </c>
      <c r="G6962" s="194">
        <v>1</v>
      </c>
      <c r="H6962" s="194" t="s">
        <v>10119</v>
      </c>
      <c r="I6962" s="194">
        <f t="shared" si="324"/>
        <v>0</v>
      </c>
      <c r="J6962" s="116" t="s">
        <v>10120</v>
      </c>
      <c r="K6962" s="116" t="s">
        <v>16860</v>
      </c>
      <c r="L6962" s="197">
        <v>46006</v>
      </c>
      <c r="M6962" s="116"/>
      <c r="N6962" s="197">
        <v>46006</v>
      </c>
      <c r="O6962" s="388">
        <f t="shared" si="325"/>
        <v>407165.58</v>
      </c>
      <c r="P6962" s="339">
        <f t="shared" si="326"/>
        <v>0</v>
      </c>
    </row>
    <row r="6963" spans="1:16" hidden="1" x14ac:dyDescent="0.25">
      <c r="A6963" s="116">
        <v>147666</v>
      </c>
      <c r="B6963" s="116">
        <v>42</v>
      </c>
      <c r="C6963" s="116">
        <v>1516100300</v>
      </c>
      <c r="D6963" s="116" t="s">
        <v>15150</v>
      </c>
      <c r="E6963" s="339">
        <v>1800.6</v>
      </c>
      <c r="F6963" s="194">
        <v>3</v>
      </c>
      <c r="G6963" s="194">
        <v>3</v>
      </c>
      <c r="H6963" s="194" t="s">
        <v>10119</v>
      </c>
      <c r="I6963" s="194">
        <f t="shared" ref="I6963:I7026" si="327">+F6963-G6963</f>
        <v>0</v>
      </c>
      <c r="J6963" s="116" t="s">
        <v>10120</v>
      </c>
      <c r="K6963" s="116" t="s">
        <v>16860</v>
      </c>
      <c r="L6963" s="197">
        <v>46006</v>
      </c>
      <c r="M6963" s="116"/>
      <c r="N6963" s="197">
        <v>46006</v>
      </c>
      <c r="O6963" s="388">
        <f t="shared" ref="O6963:O7026" si="328">+E6963/F6963</f>
        <v>600.19999999999993</v>
      </c>
      <c r="P6963" s="339">
        <f t="shared" ref="P6963:P7026" si="329">+O6963*I6963</f>
        <v>0</v>
      </c>
    </row>
    <row r="6964" spans="1:16" hidden="1" x14ac:dyDescent="0.25">
      <c r="A6964" s="116">
        <v>147666</v>
      </c>
      <c r="B6964" s="116">
        <v>43</v>
      </c>
      <c r="C6964" s="116">
        <v>1518103520</v>
      </c>
      <c r="D6964" s="116" t="s">
        <v>10364</v>
      </c>
      <c r="E6964" s="339">
        <v>80099.28</v>
      </c>
      <c r="F6964" s="194">
        <v>8</v>
      </c>
      <c r="G6964" s="194">
        <v>8</v>
      </c>
      <c r="H6964" s="194" t="s">
        <v>10119</v>
      </c>
      <c r="I6964" s="194">
        <f t="shared" si="327"/>
        <v>0</v>
      </c>
      <c r="J6964" s="116" t="s">
        <v>10120</v>
      </c>
      <c r="K6964" s="116" t="s">
        <v>16860</v>
      </c>
      <c r="L6964" s="197">
        <v>46006</v>
      </c>
      <c r="M6964" s="116"/>
      <c r="N6964" s="197">
        <v>46006</v>
      </c>
      <c r="O6964" s="388">
        <f t="shared" si="328"/>
        <v>10012.41</v>
      </c>
      <c r="P6964" s="339">
        <f t="shared" si="329"/>
        <v>0</v>
      </c>
    </row>
    <row r="6965" spans="1:16" hidden="1" x14ac:dyDescent="0.25">
      <c r="A6965" s="116">
        <v>147666</v>
      </c>
      <c r="B6965" s="116">
        <v>44</v>
      </c>
      <c r="C6965" s="116">
        <v>1810103990</v>
      </c>
      <c r="D6965" s="116" t="s">
        <v>17476</v>
      </c>
      <c r="E6965" s="339">
        <v>21000</v>
      </c>
      <c r="F6965" s="194">
        <v>12</v>
      </c>
      <c r="G6965" s="194">
        <v>12</v>
      </c>
      <c r="H6965" s="194" t="s">
        <v>10119</v>
      </c>
      <c r="I6965" s="194">
        <f t="shared" si="327"/>
        <v>0</v>
      </c>
      <c r="J6965" s="116" t="s">
        <v>10120</v>
      </c>
      <c r="K6965" s="116" t="s">
        <v>16860</v>
      </c>
      <c r="L6965" s="197">
        <v>46006</v>
      </c>
      <c r="M6965" s="116"/>
      <c r="N6965" s="197">
        <v>46006</v>
      </c>
      <c r="O6965" s="388">
        <f t="shared" si="328"/>
        <v>1750</v>
      </c>
      <c r="P6965" s="339">
        <f t="shared" si="329"/>
        <v>0</v>
      </c>
    </row>
    <row r="6966" spans="1:16" hidden="1" x14ac:dyDescent="0.25">
      <c r="A6966" s="116">
        <v>147666</v>
      </c>
      <c r="B6966" s="116">
        <v>45</v>
      </c>
      <c r="C6966" s="116">
        <v>1810102540</v>
      </c>
      <c r="D6966" s="116" t="s">
        <v>15070</v>
      </c>
      <c r="E6966" s="339">
        <v>1133160</v>
      </c>
      <c r="F6966" s="194">
        <v>6</v>
      </c>
      <c r="G6966" s="194">
        <v>6</v>
      </c>
      <c r="H6966" s="194" t="s">
        <v>10119</v>
      </c>
      <c r="I6966" s="194">
        <f t="shared" si="327"/>
        <v>0</v>
      </c>
      <c r="J6966" s="116" t="s">
        <v>10120</v>
      </c>
      <c r="K6966" s="116" t="s">
        <v>16860</v>
      </c>
      <c r="L6966" s="197">
        <v>46006</v>
      </c>
      <c r="M6966" s="116"/>
      <c r="N6966" s="197">
        <v>46006</v>
      </c>
      <c r="O6966" s="388">
        <f t="shared" si="328"/>
        <v>188860</v>
      </c>
      <c r="P6966" s="339">
        <f t="shared" si="329"/>
        <v>0</v>
      </c>
    </row>
    <row r="6967" spans="1:16" hidden="1" x14ac:dyDescent="0.25">
      <c r="A6967" s="116">
        <v>147666</v>
      </c>
      <c r="B6967" s="116">
        <v>46</v>
      </c>
      <c r="C6967" s="116">
        <v>1519100970</v>
      </c>
      <c r="D6967" s="116" t="s">
        <v>7576</v>
      </c>
      <c r="E6967" s="339">
        <v>1534588</v>
      </c>
      <c r="F6967" s="194">
        <v>1</v>
      </c>
      <c r="G6967" s="194">
        <v>1</v>
      </c>
      <c r="H6967" s="194" t="s">
        <v>10119</v>
      </c>
      <c r="I6967" s="194">
        <f t="shared" si="327"/>
        <v>0</v>
      </c>
      <c r="J6967" s="116" t="s">
        <v>10120</v>
      </c>
      <c r="K6967" s="116" t="s">
        <v>16860</v>
      </c>
      <c r="L6967" s="197">
        <v>46006</v>
      </c>
      <c r="M6967" s="116"/>
      <c r="N6967" s="197">
        <v>46006</v>
      </c>
      <c r="O6967" s="388">
        <f t="shared" si="328"/>
        <v>1534588</v>
      </c>
      <c r="P6967" s="339">
        <f t="shared" si="329"/>
        <v>0</v>
      </c>
    </row>
    <row r="6968" spans="1:16" hidden="1" x14ac:dyDescent="0.25">
      <c r="A6968" s="116">
        <v>147666</v>
      </c>
      <c r="B6968" s="116">
        <v>48</v>
      </c>
      <c r="C6968" s="116">
        <v>1522100080</v>
      </c>
      <c r="D6968" s="116" t="s">
        <v>7912</v>
      </c>
      <c r="E6968" s="339">
        <v>187538.64</v>
      </c>
      <c r="F6968" s="194">
        <v>3</v>
      </c>
      <c r="G6968" s="194">
        <v>3</v>
      </c>
      <c r="H6968" s="194" t="s">
        <v>10119</v>
      </c>
      <c r="I6968" s="194">
        <f t="shared" si="327"/>
        <v>0</v>
      </c>
      <c r="J6968" s="116" t="s">
        <v>10120</v>
      </c>
      <c r="K6968" s="116" t="s">
        <v>16860</v>
      </c>
      <c r="L6968" s="197">
        <v>46006</v>
      </c>
      <c r="M6968" s="116"/>
      <c r="N6968" s="197">
        <v>46006</v>
      </c>
      <c r="O6968" s="388">
        <f t="shared" si="328"/>
        <v>62512.880000000005</v>
      </c>
      <c r="P6968" s="339">
        <f t="shared" si="329"/>
        <v>0</v>
      </c>
    </row>
    <row r="6969" spans="1:16" hidden="1" x14ac:dyDescent="0.25">
      <c r="A6969" s="116">
        <v>147666</v>
      </c>
      <c r="B6969" s="116">
        <v>49</v>
      </c>
      <c r="C6969" s="116">
        <v>1518100320</v>
      </c>
      <c r="D6969" s="116" t="s">
        <v>7575</v>
      </c>
      <c r="E6969" s="339">
        <v>331501.5</v>
      </c>
      <c r="F6969" s="194">
        <v>1</v>
      </c>
      <c r="G6969" s="194">
        <v>1</v>
      </c>
      <c r="H6969" s="194" t="s">
        <v>10119</v>
      </c>
      <c r="I6969" s="194">
        <f t="shared" si="327"/>
        <v>0</v>
      </c>
      <c r="J6969" s="116" t="s">
        <v>10120</v>
      </c>
      <c r="K6969" s="116" t="s">
        <v>16860</v>
      </c>
      <c r="L6969" s="197">
        <v>46006</v>
      </c>
      <c r="M6969" s="116"/>
      <c r="N6969" s="197">
        <v>46006</v>
      </c>
      <c r="O6969" s="388">
        <f t="shared" si="328"/>
        <v>331501.5</v>
      </c>
      <c r="P6969" s="339">
        <f t="shared" si="329"/>
        <v>0</v>
      </c>
    </row>
    <row r="6970" spans="1:16" hidden="1" x14ac:dyDescent="0.25">
      <c r="A6970" s="116">
        <v>147666</v>
      </c>
      <c r="B6970" s="116">
        <v>50</v>
      </c>
      <c r="C6970" s="116">
        <v>1519101020</v>
      </c>
      <c r="D6970" s="116" t="s">
        <v>11296</v>
      </c>
      <c r="E6970" s="339">
        <v>173335.5</v>
      </c>
      <c r="F6970" s="194">
        <v>1</v>
      </c>
      <c r="G6970" s="194">
        <v>1</v>
      </c>
      <c r="H6970" s="194" t="s">
        <v>10119</v>
      </c>
      <c r="I6970" s="194">
        <f t="shared" si="327"/>
        <v>0</v>
      </c>
      <c r="J6970" s="116" t="s">
        <v>10120</v>
      </c>
      <c r="K6970" s="116" t="s">
        <v>16860</v>
      </c>
      <c r="L6970" s="197">
        <v>46006</v>
      </c>
      <c r="M6970" s="116"/>
      <c r="N6970" s="197">
        <v>46006</v>
      </c>
      <c r="O6970" s="388">
        <f t="shared" si="328"/>
        <v>173335.5</v>
      </c>
      <c r="P6970" s="339">
        <f t="shared" si="329"/>
        <v>0</v>
      </c>
    </row>
    <row r="6971" spans="1:16" hidden="1" x14ac:dyDescent="0.25">
      <c r="A6971" s="116">
        <v>147666</v>
      </c>
      <c r="B6971" s="116">
        <v>52</v>
      </c>
      <c r="C6971" s="116">
        <v>1810104270</v>
      </c>
      <c r="D6971" s="116" t="s">
        <v>17597</v>
      </c>
      <c r="E6971" s="339">
        <v>61214.879999999997</v>
      </c>
      <c r="F6971" s="194">
        <v>12</v>
      </c>
      <c r="G6971" s="194">
        <v>12</v>
      </c>
      <c r="H6971" s="194" t="s">
        <v>10119</v>
      </c>
      <c r="I6971" s="194">
        <f t="shared" si="327"/>
        <v>0</v>
      </c>
      <c r="J6971" s="116" t="s">
        <v>10120</v>
      </c>
      <c r="K6971" s="116" t="s">
        <v>16860</v>
      </c>
      <c r="L6971" s="197">
        <v>46006</v>
      </c>
      <c r="M6971" s="116"/>
      <c r="N6971" s="197">
        <v>46006</v>
      </c>
      <c r="O6971" s="388">
        <f t="shared" si="328"/>
        <v>5101.24</v>
      </c>
      <c r="P6971" s="339">
        <f t="shared" si="329"/>
        <v>0</v>
      </c>
    </row>
    <row r="6972" spans="1:16" hidden="1" x14ac:dyDescent="0.25">
      <c r="A6972" s="116">
        <v>147666</v>
      </c>
      <c r="B6972" s="116">
        <v>53</v>
      </c>
      <c r="C6972" s="116">
        <v>1810105220</v>
      </c>
      <c r="D6972" s="116" t="s">
        <v>11380</v>
      </c>
      <c r="E6972" s="339">
        <v>14619.84</v>
      </c>
      <c r="F6972" s="194">
        <v>12</v>
      </c>
      <c r="G6972" s="194">
        <v>12</v>
      </c>
      <c r="H6972" s="194" t="s">
        <v>10119</v>
      </c>
      <c r="I6972" s="194">
        <f t="shared" si="327"/>
        <v>0</v>
      </c>
      <c r="J6972" s="116" t="s">
        <v>10120</v>
      </c>
      <c r="K6972" s="116" t="s">
        <v>16860</v>
      </c>
      <c r="L6972" s="197">
        <v>46006</v>
      </c>
      <c r="M6972" s="116"/>
      <c r="N6972" s="197">
        <v>46006</v>
      </c>
      <c r="O6972" s="388">
        <f t="shared" si="328"/>
        <v>1218.32</v>
      </c>
      <c r="P6972" s="339">
        <f t="shared" si="329"/>
        <v>0</v>
      </c>
    </row>
    <row r="6973" spans="1:16" hidden="1" x14ac:dyDescent="0.25">
      <c r="A6973" s="116">
        <v>147666</v>
      </c>
      <c r="B6973" s="116">
        <v>55</v>
      </c>
      <c r="C6973" s="116">
        <v>1810105170</v>
      </c>
      <c r="D6973" s="116" t="s">
        <v>11376</v>
      </c>
      <c r="E6973" s="339">
        <v>6300.48</v>
      </c>
      <c r="F6973" s="194">
        <v>12</v>
      </c>
      <c r="G6973" s="194">
        <v>12</v>
      </c>
      <c r="H6973" s="194" t="s">
        <v>10119</v>
      </c>
      <c r="I6973" s="194">
        <f t="shared" si="327"/>
        <v>0</v>
      </c>
      <c r="J6973" s="116" t="s">
        <v>10120</v>
      </c>
      <c r="K6973" s="116" t="s">
        <v>16860</v>
      </c>
      <c r="L6973" s="197">
        <v>46006</v>
      </c>
      <c r="M6973" s="116"/>
      <c r="N6973" s="197">
        <v>46006</v>
      </c>
      <c r="O6973" s="388">
        <f t="shared" si="328"/>
        <v>525.04</v>
      </c>
      <c r="P6973" s="339">
        <f t="shared" si="329"/>
        <v>0</v>
      </c>
    </row>
    <row r="6974" spans="1:16" hidden="1" x14ac:dyDescent="0.25">
      <c r="A6974" s="116">
        <v>147666</v>
      </c>
      <c r="B6974" s="116">
        <v>56</v>
      </c>
      <c r="C6974" s="116">
        <v>1810104370</v>
      </c>
      <c r="D6974" s="116" t="s">
        <v>17895</v>
      </c>
      <c r="E6974" s="339">
        <v>21920</v>
      </c>
      <c r="F6974" s="194">
        <v>4</v>
      </c>
      <c r="G6974" s="194">
        <v>4</v>
      </c>
      <c r="H6974" s="194" t="s">
        <v>10119</v>
      </c>
      <c r="I6974" s="194">
        <f t="shared" si="327"/>
        <v>0</v>
      </c>
      <c r="J6974" s="116" t="s">
        <v>10120</v>
      </c>
      <c r="K6974" s="116" t="s">
        <v>16860</v>
      </c>
      <c r="L6974" s="197">
        <v>46006</v>
      </c>
      <c r="M6974" s="116"/>
      <c r="N6974" s="197">
        <v>46006</v>
      </c>
      <c r="O6974" s="388">
        <f t="shared" si="328"/>
        <v>5480</v>
      </c>
      <c r="P6974" s="339">
        <f t="shared" si="329"/>
        <v>0</v>
      </c>
    </row>
    <row r="6975" spans="1:16" hidden="1" x14ac:dyDescent="0.25">
      <c r="A6975" s="116">
        <v>147666</v>
      </c>
      <c r="B6975" s="116">
        <v>57</v>
      </c>
      <c r="C6975" s="116">
        <v>1522101310</v>
      </c>
      <c r="D6975" s="116" t="s">
        <v>8037</v>
      </c>
      <c r="E6975" s="339">
        <v>29600</v>
      </c>
      <c r="F6975" s="194">
        <v>4</v>
      </c>
      <c r="G6975" s="194">
        <v>4</v>
      </c>
      <c r="H6975" s="194" t="s">
        <v>10119</v>
      </c>
      <c r="I6975" s="194">
        <f t="shared" si="327"/>
        <v>0</v>
      </c>
      <c r="J6975" s="116" t="s">
        <v>10120</v>
      </c>
      <c r="K6975" s="116" t="s">
        <v>16860</v>
      </c>
      <c r="L6975" s="197">
        <v>46006</v>
      </c>
      <c r="M6975" s="116"/>
      <c r="N6975" s="197">
        <v>46006</v>
      </c>
      <c r="O6975" s="388">
        <f t="shared" si="328"/>
        <v>7400</v>
      </c>
      <c r="P6975" s="339">
        <f t="shared" si="329"/>
        <v>0</v>
      </c>
    </row>
    <row r="6976" spans="1:16" hidden="1" x14ac:dyDescent="0.25">
      <c r="A6976" s="116">
        <v>147666</v>
      </c>
      <c r="B6976" s="116">
        <v>58</v>
      </c>
      <c r="C6976" s="116">
        <v>1525104030</v>
      </c>
      <c r="D6976" s="116" t="s">
        <v>11975</v>
      </c>
      <c r="E6976" s="339">
        <v>51160</v>
      </c>
      <c r="F6976" s="194">
        <v>4</v>
      </c>
      <c r="G6976" s="194">
        <v>4</v>
      </c>
      <c r="H6976" s="194" t="s">
        <v>10119</v>
      </c>
      <c r="I6976" s="194">
        <f t="shared" si="327"/>
        <v>0</v>
      </c>
      <c r="J6976" s="116" t="s">
        <v>10120</v>
      </c>
      <c r="K6976" s="116" t="s">
        <v>16860</v>
      </c>
      <c r="L6976" s="197">
        <v>46006</v>
      </c>
      <c r="M6976" s="116"/>
      <c r="N6976" s="197">
        <v>46006</v>
      </c>
      <c r="O6976" s="388">
        <f t="shared" si="328"/>
        <v>12790</v>
      </c>
      <c r="P6976" s="339">
        <f t="shared" si="329"/>
        <v>0</v>
      </c>
    </row>
    <row r="6977" spans="1:16" hidden="1" x14ac:dyDescent="0.25">
      <c r="A6977" s="116">
        <v>147666</v>
      </c>
      <c r="B6977" s="116">
        <v>59</v>
      </c>
      <c r="C6977" s="116">
        <v>1519106180</v>
      </c>
      <c r="D6977" s="116" t="s">
        <v>7913</v>
      </c>
      <c r="E6977" s="339">
        <v>205906.33</v>
      </c>
      <c r="F6977" s="194">
        <v>1</v>
      </c>
      <c r="G6977" s="194">
        <v>1</v>
      </c>
      <c r="H6977" s="194" t="s">
        <v>10119</v>
      </c>
      <c r="I6977" s="194">
        <f t="shared" si="327"/>
        <v>0</v>
      </c>
      <c r="J6977" s="116" t="s">
        <v>10120</v>
      </c>
      <c r="K6977" s="116" t="s">
        <v>16860</v>
      </c>
      <c r="L6977" s="197">
        <v>46006</v>
      </c>
      <c r="M6977" s="116"/>
      <c r="N6977" s="197">
        <v>46006</v>
      </c>
      <c r="O6977" s="388">
        <f t="shared" si="328"/>
        <v>205906.33</v>
      </c>
      <c r="P6977" s="339">
        <f t="shared" si="329"/>
        <v>0</v>
      </c>
    </row>
    <row r="6978" spans="1:16" hidden="1" x14ac:dyDescent="0.25">
      <c r="A6978" s="116">
        <v>147666</v>
      </c>
      <c r="B6978" s="116">
        <v>60</v>
      </c>
      <c r="C6978" s="116">
        <v>1810105400</v>
      </c>
      <c r="D6978" s="116" t="s">
        <v>17650</v>
      </c>
      <c r="E6978" s="339">
        <v>32470.080000000002</v>
      </c>
      <c r="F6978" s="194">
        <v>12</v>
      </c>
      <c r="G6978" s="194">
        <v>12</v>
      </c>
      <c r="H6978" s="194" t="s">
        <v>10119</v>
      </c>
      <c r="I6978" s="194">
        <f t="shared" si="327"/>
        <v>0</v>
      </c>
      <c r="J6978" s="116" t="s">
        <v>10120</v>
      </c>
      <c r="K6978" s="116" t="s">
        <v>16860</v>
      </c>
      <c r="L6978" s="197">
        <v>46006</v>
      </c>
      <c r="M6978" s="116"/>
      <c r="N6978" s="197">
        <v>46006</v>
      </c>
      <c r="O6978" s="388">
        <f t="shared" si="328"/>
        <v>2705.84</v>
      </c>
      <c r="P6978" s="339">
        <f t="shared" si="329"/>
        <v>0</v>
      </c>
    </row>
    <row r="6979" spans="1:16" hidden="1" x14ac:dyDescent="0.25">
      <c r="A6979" s="116">
        <v>147666</v>
      </c>
      <c r="B6979" s="116">
        <v>61</v>
      </c>
      <c r="C6979" s="116">
        <v>1516100310</v>
      </c>
      <c r="D6979" s="116" t="s">
        <v>15151</v>
      </c>
      <c r="E6979" s="339">
        <v>4814.46</v>
      </c>
      <c r="F6979" s="194">
        <v>3</v>
      </c>
      <c r="G6979" s="194">
        <v>3</v>
      </c>
      <c r="H6979" s="194" t="s">
        <v>10119</v>
      </c>
      <c r="I6979" s="194">
        <f t="shared" si="327"/>
        <v>0</v>
      </c>
      <c r="J6979" s="116" t="s">
        <v>10120</v>
      </c>
      <c r="K6979" s="116" t="s">
        <v>16860</v>
      </c>
      <c r="L6979" s="197">
        <v>46006</v>
      </c>
      <c r="M6979" s="116"/>
      <c r="N6979" s="197">
        <v>46006</v>
      </c>
      <c r="O6979" s="388">
        <f t="shared" si="328"/>
        <v>1604.82</v>
      </c>
      <c r="P6979" s="339">
        <f t="shared" si="329"/>
        <v>0</v>
      </c>
    </row>
    <row r="6980" spans="1:16" hidden="1" x14ac:dyDescent="0.25">
      <c r="A6980" s="116">
        <v>147666</v>
      </c>
      <c r="B6980" s="116">
        <v>32</v>
      </c>
      <c r="C6980" s="116">
        <v>1518100380</v>
      </c>
      <c r="D6980" s="116" t="s">
        <v>8379</v>
      </c>
      <c r="E6980" s="339">
        <v>1587110.46</v>
      </c>
      <c r="F6980" s="194">
        <v>3</v>
      </c>
      <c r="G6980" s="194">
        <v>3</v>
      </c>
      <c r="H6980" s="194" t="s">
        <v>10119</v>
      </c>
      <c r="I6980" s="194">
        <f t="shared" si="327"/>
        <v>0</v>
      </c>
      <c r="J6980" s="116" t="s">
        <v>10120</v>
      </c>
      <c r="K6980" s="116" t="s">
        <v>16860</v>
      </c>
      <c r="L6980" s="197">
        <v>46006</v>
      </c>
      <c r="M6980" s="116" t="s">
        <v>17896</v>
      </c>
      <c r="N6980" s="197">
        <v>46043</v>
      </c>
      <c r="O6980" s="388">
        <f t="shared" si="328"/>
        <v>529036.81999999995</v>
      </c>
      <c r="P6980" s="339">
        <f t="shared" si="329"/>
        <v>0</v>
      </c>
    </row>
    <row r="6981" spans="1:16" hidden="1" x14ac:dyDescent="0.25">
      <c r="A6981" s="116">
        <v>147666</v>
      </c>
      <c r="B6981" s="116">
        <v>27</v>
      </c>
      <c r="C6981" s="116">
        <v>1810103610</v>
      </c>
      <c r="D6981" s="116" t="s">
        <v>17812</v>
      </c>
      <c r="E6981" s="339">
        <v>4416.4799999999996</v>
      </c>
      <c r="F6981" s="194">
        <v>12</v>
      </c>
      <c r="G6981" s="194">
        <v>12</v>
      </c>
      <c r="H6981" s="194" t="s">
        <v>10119</v>
      </c>
      <c r="I6981" s="194">
        <f t="shared" si="327"/>
        <v>0</v>
      </c>
      <c r="J6981" s="116" t="s">
        <v>10120</v>
      </c>
      <c r="K6981" s="116" t="s">
        <v>16860</v>
      </c>
      <c r="L6981" s="197">
        <v>46006</v>
      </c>
      <c r="M6981" s="116"/>
      <c r="N6981" s="197">
        <v>46014</v>
      </c>
      <c r="O6981" s="388">
        <f t="shared" si="328"/>
        <v>368.03999999999996</v>
      </c>
      <c r="P6981" s="339">
        <f t="shared" si="329"/>
        <v>0</v>
      </c>
    </row>
    <row r="6982" spans="1:16" hidden="1" x14ac:dyDescent="0.25">
      <c r="A6982" s="116">
        <v>147666</v>
      </c>
      <c r="B6982" s="116">
        <v>54</v>
      </c>
      <c r="C6982" s="116">
        <v>1810103780</v>
      </c>
      <c r="D6982" s="116" t="s">
        <v>17890</v>
      </c>
      <c r="E6982" s="339">
        <v>4591.08</v>
      </c>
      <c r="F6982" s="194">
        <v>12</v>
      </c>
      <c r="G6982" s="194">
        <v>12</v>
      </c>
      <c r="H6982" s="194" t="s">
        <v>10119</v>
      </c>
      <c r="I6982" s="194">
        <f t="shared" si="327"/>
        <v>0</v>
      </c>
      <c r="J6982" s="116" t="s">
        <v>10120</v>
      </c>
      <c r="K6982" s="116" t="s">
        <v>16860</v>
      </c>
      <c r="L6982" s="197">
        <v>46006</v>
      </c>
      <c r="M6982" s="116"/>
      <c r="N6982" s="197">
        <v>46014</v>
      </c>
      <c r="O6982" s="388">
        <f t="shared" si="328"/>
        <v>382.59</v>
      </c>
      <c r="P6982" s="339">
        <f t="shared" si="329"/>
        <v>0</v>
      </c>
    </row>
    <row r="6983" spans="1:16" hidden="1" x14ac:dyDescent="0.25">
      <c r="A6983" s="116">
        <v>147666</v>
      </c>
      <c r="B6983" s="116">
        <v>16</v>
      </c>
      <c r="C6983" s="116">
        <v>1012100010</v>
      </c>
      <c r="D6983" s="116" t="s">
        <v>10369</v>
      </c>
      <c r="E6983" s="339">
        <v>70000</v>
      </c>
      <c r="F6983" s="194">
        <v>1</v>
      </c>
      <c r="G6983" s="194">
        <v>1</v>
      </c>
      <c r="H6983" s="194" t="s">
        <v>10119</v>
      </c>
      <c r="I6983" s="194">
        <f t="shared" si="327"/>
        <v>0</v>
      </c>
      <c r="J6983" s="116" t="s">
        <v>10120</v>
      </c>
      <c r="K6983" s="116" t="s">
        <v>16860</v>
      </c>
      <c r="L6983" s="197">
        <v>46006</v>
      </c>
      <c r="M6983" s="116"/>
      <c r="N6983" s="197">
        <v>46085</v>
      </c>
      <c r="O6983" s="388">
        <f t="shared" si="328"/>
        <v>70000</v>
      </c>
      <c r="P6983" s="339">
        <f t="shared" si="329"/>
        <v>0</v>
      </c>
    </row>
    <row r="6984" spans="1:16" hidden="1" x14ac:dyDescent="0.25">
      <c r="A6984" s="116">
        <v>147666</v>
      </c>
      <c r="B6984" s="116">
        <v>47</v>
      </c>
      <c r="C6984" s="116">
        <v>1518100520</v>
      </c>
      <c r="D6984" s="116" t="s">
        <v>8368</v>
      </c>
      <c r="E6984" s="339">
        <v>642267</v>
      </c>
      <c r="F6984" s="194">
        <v>1</v>
      </c>
      <c r="G6984" s="194">
        <v>1</v>
      </c>
      <c r="H6984" s="194" t="s">
        <v>10119</v>
      </c>
      <c r="I6984" s="194">
        <f t="shared" si="327"/>
        <v>0</v>
      </c>
      <c r="J6984" s="116" t="s">
        <v>10120</v>
      </c>
      <c r="K6984" s="116" t="s">
        <v>16860</v>
      </c>
      <c r="L6984" s="197">
        <v>46006</v>
      </c>
      <c r="M6984" s="116"/>
      <c r="N6984" s="197">
        <v>46134</v>
      </c>
      <c r="O6984" s="388">
        <f t="shared" si="328"/>
        <v>642267</v>
      </c>
      <c r="P6984" s="339">
        <f t="shared" si="329"/>
        <v>0</v>
      </c>
    </row>
    <row r="6985" spans="1:16" hidden="1" x14ac:dyDescent="0.25">
      <c r="A6985" s="116">
        <v>147679</v>
      </c>
      <c r="B6985" s="116">
        <v>1</v>
      </c>
      <c r="C6985" s="116">
        <v>1011100140</v>
      </c>
      <c r="D6985" s="116" t="s">
        <v>17454</v>
      </c>
      <c r="E6985" s="339">
        <v>180000</v>
      </c>
      <c r="F6985" s="194">
        <v>20</v>
      </c>
      <c r="G6985" s="194">
        <v>20</v>
      </c>
      <c r="H6985" s="194" t="s">
        <v>10119</v>
      </c>
      <c r="I6985" s="194">
        <f t="shared" si="327"/>
        <v>0</v>
      </c>
      <c r="J6985" s="116" t="s">
        <v>10389</v>
      </c>
      <c r="K6985" s="116" t="s">
        <v>10390</v>
      </c>
      <c r="L6985" s="197">
        <v>46002</v>
      </c>
      <c r="M6985" s="116"/>
      <c r="N6985" s="197">
        <v>46002</v>
      </c>
      <c r="O6985" s="388">
        <f t="shared" si="328"/>
        <v>9000</v>
      </c>
      <c r="P6985" s="339">
        <f t="shared" si="329"/>
        <v>0</v>
      </c>
    </row>
    <row r="6986" spans="1:16" hidden="1" x14ac:dyDescent="0.25">
      <c r="A6986" s="116">
        <v>147679</v>
      </c>
      <c r="B6986" s="116">
        <v>2</v>
      </c>
      <c r="C6986" s="116">
        <v>1022100230</v>
      </c>
      <c r="D6986" s="116" t="s">
        <v>16162</v>
      </c>
      <c r="E6986" s="339">
        <v>49500</v>
      </c>
      <c r="F6986" s="194">
        <v>30</v>
      </c>
      <c r="G6986" s="194">
        <v>30</v>
      </c>
      <c r="H6986" s="194" t="s">
        <v>10119</v>
      </c>
      <c r="I6986" s="194">
        <f t="shared" si="327"/>
        <v>0</v>
      </c>
      <c r="J6986" s="116" t="s">
        <v>10389</v>
      </c>
      <c r="K6986" s="116" t="s">
        <v>10390</v>
      </c>
      <c r="L6986" s="197">
        <v>46002</v>
      </c>
      <c r="M6986" s="116"/>
      <c r="N6986" s="197">
        <v>46002</v>
      </c>
      <c r="O6986" s="388">
        <f t="shared" si="328"/>
        <v>1650</v>
      </c>
      <c r="P6986" s="339">
        <f t="shared" si="329"/>
        <v>0</v>
      </c>
    </row>
    <row r="6987" spans="1:16" hidden="1" x14ac:dyDescent="0.25">
      <c r="A6987" s="116">
        <v>147679</v>
      </c>
      <c r="B6987" s="116">
        <v>3</v>
      </c>
      <c r="C6987" s="116">
        <v>1011100430</v>
      </c>
      <c r="D6987" s="116" t="s">
        <v>17451</v>
      </c>
      <c r="E6987" s="339">
        <v>143000</v>
      </c>
      <c r="F6987" s="194">
        <v>20</v>
      </c>
      <c r="G6987" s="194">
        <v>20</v>
      </c>
      <c r="H6987" s="194" t="s">
        <v>10119</v>
      </c>
      <c r="I6987" s="194">
        <f t="shared" si="327"/>
        <v>0</v>
      </c>
      <c r="J6987" s="116" t="s">
        <v>10389</v>
      </c>
      <c r="K6987" s="116" t="s">
        <v>10390</v>
      </c>
      <c r="L6987" s="197">
        <v>46002</v>
      </c>
      <c r="M6987" s="116"/>
      <c r="N6987" s="197">
        <v>46002</v>
      </c>
      <c r="O6987" s="388">
        <f t="shared" si="328"/>
        <v>7150</v>
      </c>
      <c r="P6987" s="339">
        <f t="shared" si="329"/>
        <v>0</v>
      </c>
    </row>
    <row r="6988" spans="1:16" hidden="1" x14ac:dyDescent="0.25">
      <c r="A6988" s="116">
        <v>147679</v>
      </c>
      <c r="B6988" s="116">
        <v>4</v>
      </c>
      <c r="C6988" s="116">
        <v>1017100480</v>
      </c>
      <c r="D6988" s="116" t="s">
        <v>10686</v>
      </c>
      <c r="E6988" s="339">
        <v>318000</v>
      </c>
      <c r="F6988" s="194">
        <v>10</v>
      </c>
      <c r="G6988" s="194">
        <v>10</v>
      </c>
      <c r="H6988" s="194" t="s">
        <v>10119</v>
      </c>
      <c r="I6988" s="194">
        <f t="shared" si="327"/>
        <v>0</v>
      </c>
      <c r="J6988" s="116" t="s">
        <v>10389</v>
      </c>
      <c r="K6988" s="116" t="s">
        <v>10390</v>
      </c>
      <c r="L6988" s="197">
        <v>46002</v>
      </c>
      <c r="M6988" s="116"/>
      <c r="N6988" s="197">
        <v>46015</v>
      </c>
      <c r="O6988" s="388">
        <f t="shared" si="328"/>
        <v>31800</v>
      </c>
      <c r="P6988" s="339">
        <f t="shared" si="329"/>
        <v>0</v>
      </c>
    </row>
    <row r="6989" spans="1:16" hidden="1" x14ac:dyDescent="0.25">
      <c r="A6989" s="116">
        <v>147695</v>
      </c>
      <c r="B6989" s="116">
        <v>1</v>
      </c>
      <c r="C6989" s="116">
        <v>1013100090</v>
      </c>
      <c r="D6989" s="116" t="s">
        <v>11037</v>
      </c>
      <c r="E6989" s="339">
        <v>699780</v>
      </c>
      <c r="F6989" s="194">
        <v>2</v>
      </c>
      <c r="G6989" s="194">
        <v>2</v>
      </c>
      <c r="H6989" s="194" t="s">
        <v>10119</v>
      </c>
      <c r="I6989" s="194">
        <f t="shared" si="327"/>
        <v>0</v>
      </c>
      <c r="J6989" s="116" t="s">
        <v>10120</v>
      </c>
      <c r="K6989" s="116" t="s">
        <v>17135</v>
      </c>
      <c r="L6989" s="197">
        <v>46002</v>
      </c>
      <c r="M6989" s="116"/>
      <c r="N6989" s="197">
        <v>46002</v>
      </c>
      <c r="O6989" s="388">
        <f t="shared" si="328"/>
        <v>349890</v>
      </c>
      <c r="P6989" s="339">
        <f t="shared" si="329"/>
        <v>0</v>
      </c>
    </row>
    <row r="6990" spans="1:16" hidden="1" x14ac:dyDescent="0.25">
      <c r="A6990" s="116">
        <v>147696</v>
      </c>
      <c r="B6990" s="116">
        <v>1</v>
      </c>
      <c r="C6990" s="116">
        <v>1013100090</v>
      </c>
      <c r="D6990" s="116" t="s">
        <v>11037</v>
      </c>
      <c r="E6990" s="339">
        <v>699780</v>
      </c>
      <c r="F6990" s="194">
        <v>2</v>
      </c>
      <c r="G6990" s="194">
        <v>2</v>
      </c>
      <c r="H6990" s="194" t="s">
        <v>10119</v>
      </c>
      <c r="I6990" s="194">
        <f t="shared" si="327"/>
        <v>0</v>
      </c>
      <c r="J6990" s="116" t="s">
        <v>10120</v>
      </c>
      <c r="K6990" s="116" t="s">
        <v>17134</v>
      </c>
      <c r="L6990" s="197">
        <v>46002</v>
      </c>
      <c r="M6990" s="116"/>
      <c r="N6990" s="197">
        <v>46002</v>
      </c>
      <c r="O6990" s="388">
        <f t="shared" si="328"/>
        <v>349890</v>
      </c>
      <c r="P6990" s="339">
        <f t="shared" si="329"/>
        <v>0</v>
      </c>
    </row>
    <row r="6991" spans="1:16" hidden="1" x14ac:dyDescent="0.25">
      <c r="A6991" s="116">
        <v>147697</v>
      </c>
      <c r="B6991" s="116">
        <v>1</v>
      </c>
      <c r="C6991" s="116">
        <v>1027100960</v>
      </c>
      <c r="D6991" s="116" t="s">
        <v>17110</v>
      </c>
      <c r="E6991" s="339">
        <v>868842</v>
      </c>
      <c r="F6991" s="194">
        <v>1</v>
      </c>
      <c r="G6991" s="194">
        <v>1</v>
      </c>
      <c r="H6991" s="194" t="s">
        <v>10119</v>
      </c>
      <c r="I6991" s="194">
        <f t="shared" si="327"/>
        <v>0</v>
      </c>
      <c r="J6991" s="116" t="s">
        <v>10120</v>
      </c>
      <c r="K6991" s="116" t="s">
        <v>17133</v>
      </c>
      <c r="L6991" s="197">
        <v>46002</v>
      </c>
      <c r="M6991" s="116"/>
      <c r="N6991" s="197">
        <v>46003</v>
      </c>
      <c r="O6991" s="388">
        <f t="shared" si="328"/>
        <v>868842</v>
      </c>
      <c r="P6991" s="339">
        <f t="shared" si="329"/>
        <v>0</v>
      </c>
    </row>
    <row r="6992" spans="1:16" hidden="1" x14ac:dyDescent="0.25">
      <c r="A6992" s="116">
        <v>147703</v>
      </c>
      <c r="B6992" s="116">
        <v>1</v>
      </c>
      <c r="C6992" s="116">
        <v>1211101550</v>
      </c>
      <c r="D6992" s="116" t="s">
        <v>11658</v>
      </c>
      <c r="E6992" s="339">
        <v>1899575</v>
      </c>
      <c r="F6992" s="194">
        <v>25</v>
      </c>
      <c r="G6992" s="194">
        <v>25</v>
      </c>
      <c r="H6992" s="194" t="s">
        <v>10119</v>
      </c>
      <c r="I6992" s="194">
        <f t="shared" si="327"/>
        <v>0</v>
      </c>
      <c r="J6992" s="116" t="s">
        <v>10126</v>
      </c>
      <c r="K6992" s="116" t="s">
        <v>16930</v>
      </c>
      <c r="L6992" s="197">
        <v>46007</v>
      </c>
      <c r="M6992" s="116"/>
      <c r="N6992" s="197">
        <v>46044</v>
      </c>
      <c r="O6992" s="388">
        <f t="shared" si="328"/>
        <v>75983</v>
      </c>
      <c r="P6992" s="339">
        <f t="shared" si="329"/>
        <v>0</v>
      </c>
    </row>
    <row r="6993" spans="1:16" hidden="1" x14ac:dyDescent="0.25">
      <c r="A6993" s="116">
        <v>147703</v>
      </c>
      <c r="B6993" s="116">
        <v>3</v>
      </c>
      <c r="C6993" s="116">
        <v>1212100160</v>
      </c>
      <c r="D6993" s="116" t="s">
        <v>7478</v>
      </c>
      <c r="E6993" s="339">
        <v>355550</v>
      </c>
      <c r="F6993" s="194">
        <v>25</v>
      </c>
      <c r="G6993" s="194">
        <v>25</v>
      </c>
      <c r="H6993" s="194" t="s">
        <v>10119</v>
      </c>
      <c r="I6993" s="194">
        <f t="shared" si="327"/>
        <v>0</v>
      </c>
      <c r="J6993" s="116" t="s">
        <v>10126</v>
      </c>
      <c r="K6993" s="116" t="s">
        <v>16930</v>
      </c>
      <c r="L6993" s="197">
        <v>46007</v>
      </c>
      <c r="M6993" s="116"/>
      <c r="N6993" s="197">
        <v>46044</v>
      </c>
      <c r="O6993" s="388">
        <f t="shared" si="328"/>
        <v>14222</v>
      </c>
      <c r="P6993" s="339">
        <f t="shared" si="329"/>
        <v>0</v>
      </c>
    </row>
    <row r="6994" spans="1:16" hidden="1" x14ac:dyDescent="0.25">
      <c r="A6994" s="116">
        <v>147703</v>
      </c>
      <c r="B6994" s="116">
        <v>2</v>
      </c>
      <c r="C6994" s="116">
        <v>1213102090</v>
      </c>
      <c r="D6994" s="116" t="s">
        <v>11203</v>
      </c>
      <c r="E6994" s="339">
        <v>1148425</v>
      </c>
      <c r="F6994" s="194">
        <v>25</v>
      </c>
      <c r="G6994" s="194">
        <v>25</v>
      </c>
      <c r="H6994" s="194" t="s">
        <v>10119</v>
      </c>
      <c r="I6994" s="194">
        <f t="shared" si="327"/>
        <v>0</v>
      </c>
      <c r="J6994" s="116" t="s">
        <v>10126</v>
      </c>
      <c r="K6994" s="116" t="s">
        <v>16930</v>
      </c>
      <c r="L6994" s="197">
        <v>46007</v>
      </c>
      <c r="M6994" s="116"/>
      <c r="N6994" s="197">
        <v>46044</v>
      </c>
      <c r="O6994" s="388">
        <f t="shared" si="328"/>
        <v>45937</v>
      </c>
      <c r="P6994" s="339">
        <f t="shared" si="329"/>
        <v>0</v>
      </c>
    </row>
    <row r="6995" spans="1:16" hidden="1" x14ac:dyDescent="0.25">
      <c r="A6995" s="116">
        <v>147703</v>
      </c>
      <c r="B6995" s="116">
        <v>5</v>
      </c>
      <c r="C6995" s="116">
        <v>1227100010</v>
      </c>
      <c r="D6995" s="116" t="s">
        <v>7119</v>
      </c>
      <c r="E6995" s="339">
        <v>36708.03</v>
      </c>
      <c r="F6995" s="194">
        <v>3</v>
      </c>
      <c r="G6995" s="194">
        <v>3</v>
      </c>
      <c r="H6995" s="194" t="s">
        <v>10119</v>
      </c>
      <c r="I6995" s="194">
        <f t="shared" si="327"/>
        <v>0</v>
      </c>
      <c r="J6995" s="116" t="s">
        <v>10126</v>
      </c>
      <c r="K6995" s="116" t="s">
        <v>16930</v>
      </c>
      <c r="L6995" s="197">
        <v>46007</v>
      </c>
      <c r="M6995" s="116"/>
      <c r="N6995" s="197">
        <v>46013</v>
      </c>
      <c r="O6995" s="388">
        <f t="shared" si="328"/>
        <v>12236.01</v>
      </c>
      <c r="P6995" s="339">
        <f t="shared" si="329"/>
        <v>0</v>
      </c>
    </row>
    <row r="6996" spans="1:16" hidden="1" x14ac:dyDescent="0.25">
      <c r="A6996" s="116">
        <v>147703</v>
      </c>
      <c r="B6996" s="116">
        <v>4</v>
      </c>
      <c r="C6996" s="116">
        <v>1227100020</v>
      </c>
      <c r="D6996" s="116" t="s">
        <v>11228</v>
      </c>
      <c r="E6996" s="339">
        <v>41682.06</v>
      </c>
      <c r="F6996" s="194">
        <v>3</v>
      </c>
      <c r="G6996" s="194">
        <v>3</v>
      </c>
      <c r="H6996" s="194" t="s">
        <v>10119</v>
      </c>
      <c r="I6996" s="194">
        <f t="shared" si="327"/>
        <v>0</v>
      </c>
      <c r="J6996" s="116" t="s">
        <v>10126</v>
      </c>
      <c r="K6996" s="116" t="s">
        <v>16930</v>
      </c>
      <c r="L6996" s="197">
        <v>46007</v>
      </c>
      <c r="M6996" s="116"/>
      <c r="N6996" s="197">
        <v>46013</v>
      </c>
      <c r="O6996" s="388">
        <f t="shared" si="328"/>
        <v>13894.019999999999</v>
      </c>
      <c r="P6996" s="339">
        <f t="shared" si="329"/>
        <v>0</v>
      </c>
    </row>
    <row r="6997" spans="1:16" hidden="1" x14ac:dyDescent="0.25">
      <c r="A6997" s="116">
        <v>147705</v>
      </c>
      <c r="B6997" s="116">
        <v>3</v>
      </c>
      <c r="C6997" s="116">
        <v>1012100120</v>
      </c>
      <c r="D6997" s="116" t="s">
        <v>10492</v>
      </c>
      <c r="E6997" s="339">
        <v>270000</v>
      </c>
      <c r="F6997" s="194">
        <v>10</v>
      </c>
      <c r="G6997" s="194">
        <f>3+7</f>
        <v>10</v>
      </c>
      <c r="H6997" s="194" t="s">
        <v>10119</v>
      </c>
      <c r="I6997" s="194">
        <f t="shared" si="327"/>
        <v>0</v>
      </c>
      <c r="J6997" s="116" t="s">
        <v>10120</v>
      </c>
      <c r="K6997" s="116" t="s">
        <v>10121</v>
      </c>
      <c r="L6997" s="197">
        <v>46006</v>
      </c>
      <c r="M6997" s="116"/>
      <c r="N6997" s="197">
        <v>46036</v>
      </c>
      <c r="O6997" s="388">
        <f t="shared" si="328"/>
        <v>27000</v>
      </c>
      <c r="P6997" s="339">
        <f t="shared" si="329"/>
        <v>0</v>
      </c>
    </row>
    <row r="6998" spans="1:16" hidden="1" x14ac:dyDescent="0.25">
      <c r="A6998" s="116">
        <v>147705</v>
      </c>
      <c r="B6998" s="116">
        <v>1</v>
      </c>
      <c r="C6998" s="116">
        <v>1011100940</v>
      </c>
      <c r="D6998" s="116" t="s">
        <v>10652</v>
      </c>
      <c r="E6998" s="339">
        <v>258000</v>
      </c>
      <c r="F6998" s="194">
        <v>12</v>
      </c>
      <c r="G6998" s="194">
        <f>9+3</f>
        <v>12</v>
      </c>
      <c r="H6998" s="194" t="s">
        <v>10119</v>
      </c>
      <c r="I6998" s="194">
        <f t="shared" si="327"/>
        <v>0</v>
      </c>
      <c r="J6998" s="116" t="s">
        <v>10120</v>
      </c>
      <c r="K6998" s="116" t="s">
        <v>10121</v>
      </c>
      <c r="L6998" s="197">
        <v>46006</v>
      </c>
      <c r="M6998" s="116"/>
      <c r="N6998" s="197">
        <v>46015</v>
      </c>
      <c r="O6998" s="388">
        <f t="shared" si="328"/>
        <v>21500</v>
      </c>
      <c r="P6998" s="339">
        <f t="shared" si="329"/>
        <v>0</v>
      </c>
    </row>
    <row r="6999" spans="1:16" hidden="1" x14ac:dyDescent="0.25">
      <c r="A6999" s="116">
        <v>147705</v>
      </c>
      <c r="B6999" s="116">
        <v>2</v>
      </c>
      <c r="C6999" s="116">
        <v>1011100110</v>
      </c>
      <c r="D6999" s="116" t="s">
        <v>10354</v>
      </c>
      <c r="E6999" s="339">
        <v>69600</v>
      </c>
      <c r="F6999" s="194">
        <v>20</v>
      </c>
      <c r="G6999" s="194">
        <v>20</v>
      </c>
      <c r="H6999" s="194" t="s">
        <v>10119</v>
      </c>
      <c r="I6999" s="194">
        <f t="shared" si="327"/>
        <v>0</v>
      </c>
      <c r="J6999" s="116" t="s">
        <v>10120</v>
      </c>
      <c r="K6999" s="116" t="s">
        <v>10121</v>
      </c>
      <c r="L6999" s="197">
        <v>46006</v>
      </c>
      <c r="M6999" s="116"/>
      <c r="N6999" s="197">
        <v>46006</v>
      </c>
      <c r="O6999" s="388">
        <f t="shared" si="328"/>
        <v>3480</v>
      </c>
      <c r="P6999" s="339">
        <f t="shared" si="329"/>
        <v>0</v>
      </c>
    </row>
    <row r="7000" spans="1:16" hidden="1" x14ac:dyDescent="0.25">
      <c r="A7000" s="116">
        <v>147705</v>
      </c>
      <c r="B7000" s="116">
        <v>4</v>
      </c>
      <c r="C7000" s="116">
        <v>1022100230</v>
      </c>
      <c r="D7000" s="116" t="s">
        <v>16162</v>
      </c>
      <c r="E7000" s="339">
        <v>24750</v>
      </c>
      <c r="F7000" s="194">
        <v>15</v>
      </c>
      <c r="G7000" s="194">
        <v>15</v>
      </c>
      <c r="H7000" s="194" t="s">
        <v>10119</v>
      </c>
      <c r="I7000" s="194">
        <f t="shared" si="327"/>
        <v>0</v>
      </c>
      <c r="J7000" s="116" t="s">
        <v>10120</v>
      </c>
      <c r="K7000" s="116" t="s">
        <v>10121</v>
      </c>
      <c r="L7000" s="197">
        <v>46006</v>
      </c>
      <c r="M7000" s="116"/>
      <c r="N7000" s="197">
        <v>46006</v>
      </c>
      <c r="O7000" s="388">
        <f t="shared" si="328"/>
        <v>1650</v>
      </c>
      <c r="P7000" s="339">
        <f t="shared" si="329"/>
        <v>0</v>
      </c>
    </row>
    <row r="7001" spans="1:16" hidden="1" x14ac:dyDescent="0.25">
      <c r="A7001" s="116">
        <v>147705</v>
      </c>
      <c r="B7001" s="116">
        <v>5</v>
      </c>
      <c r="C7001" s="116">
        <v>1022101080</v>
      </c>
      <c r="D7001" s="116" t="s">
        <v>17463</v>
      </c>
      <c r="E7001" s="339">
        <v>20662.919999999998</v>
      </c>
      <c r="F7001" s="194">
        <v>6</v>
      </c>
      <c r="G7001" s="194">
        <v>6</v>
      </c>
      <c r="H7001" s="194" t="s">
        <v>10119</v>
      </c>
      <c r="I7001" s="194">
        <f t="shared" si="327"/>
        <v>0</v>
      </c>
      <c r="J7001" s="116" t="s">
        <v>10120</v>
      </c>
      <c r="K7001" s="116" t="s">
        <v>10121</v>
      </c>
      <c r="L7001" s="197">
        <v>46006</v>
      </c>
      <c r="M7001" s="116"/>
      <c r="N7001" s="197">
        <v>46006</v>
      </c>
      <c r="O7001" s="388">
        <f t="shared" si="328"/>
        <v>3443.8199999999997</v>
      </c>
      <c r="P7001" s="339">
        <f t="shared" si="329"/>
        <v>0</v>
      </c>
    </row>
    <row r="7002" spans="1:16" hidden="1" x14ac:dyDescent="0.25">
      <c r="A7002" s="116">
        <v>147705</v>
      </c>
      <c r="B7002" s="116">
        <v>6</v>
      </c>
      <c r="C7002" s="116">
        <v>1022104230</v>
      </c>
      <c r="D7002" s="116" t="s">
        <v>11795</v>
      </c>
      <c r="E7002" s="339">
        <v>36066</v>
      </c>
      <c r="F7002" s="194">
        <v>6</v>
      </c>
      <c r="G7002" s="194">
        <v>6</v>
      </c>
      <c r="H7002" s="194" t="s">
        <v>10119</v>
      </c>
      <c r="I7002" s="194">
        <f t="shared" si="327"/>
        <v>0</v>
      </c>
      <c r="J7002" s="116" t="s">
        <v>10120</v>
      </c>
      <c r="K7002" s="116" t="s">
        <v>10121</v>
      </c>
      <c r="L7002" s="197">
        <v>46006</v>
      </c>
      <c r="M7002" s="116"/>
      <c r="N7002" s="197">
        <v>46006</v>
      </c>
      <c r="O7002" s="388">
        <f t="shared" si="328"/>
        <v>6011</v>
      </c>
      <c r="P7002" s="339">
        <f t="shared" si="329"/>
        <v>0</v>
      </c>
    </row>
    <row r="7003" spans="1:16" hidden="1" x14ac:dyDescent="0.25">
      <c r="A7003" s="116">
        <v>147706</v>
      </c>
      <c r="B7003" s="116">
        <v>1</v>
      </c>
      <c r="C7003" s="116">
        <v>1810103950</v>
      </c>
      <c r="D7003" s="116" t="s">
        <v>17644</v>
      </c>
      <c r="E7003" s="339">
        <v>12080</v>
      </c>
      <c r="F7003" s="194">
        <v>16</v>
      </c>
      <c r="G7003" s="194">
        <v>16</v>
      </c>
      <c r="H7003" s="194" t="s">
        <v>10119</v>
      </c>
      <c r="I7003" s="194">
        <f t="shared" si="327"/>
        <v>0</v>
      </c>
      <c r="J7003" s="116" t="s">
        <v>10120</v>
      </c>
      <c r="K7003" s="116" t="s">
        <v>16860</v>
      </c>
      <c r="L7003" s="197">
        <v>46006</v>
      </c>
      <c r="M7003" s="116"/>
      <c r="N7003" s="197">
        <v>46006</v>
      </c>
      <c r="O7003" s="388">
        <f t="shared" si="328"/>
        <v>755</v>
      </c>
      <c r="P7003" s="339">
        <f t="shared" si="329"/>
        <v>0</v>
      </c>
    </row>
    <row r="7004" spans="1:16" hidden="1" x14ac:dyDescent="0.25">
      <c r="A7004" s="116">
        <v>147709</v>
      </c>
      <c r="B7004" s="116">
        <v>20</v>
      </c>
      <c r="C7004" s="116">
        <v>1112100430</v>
      </c>
      <c r="D7004" s="116" t="s">
        <v>7760</v>
      </c>
      <c r="E7004" s="339">
        <v>114208.2</v>
      </c>
      <c r="F7004" s="194">
        <v>18</v>
      </c>
      <c r="G7004" s="194">
        <f>5+13</f>
        <v>18</v>
      </c>
      <c r="H7004" s="194" t="s">
        <v>10119</v>
      </c>
      <c r="I7004" s="194">
        <f t="shared" si="327"/>
        <v>0</v>
      </c>
      <c r="J7004" s="116" t="s">
        <v>10120</v>
      </c>
      <c r="K7004" s="116" t="s">
        <v>17176</v>
      </c>
      <c r="L7004" s="197">
        <v>46014</v>
      </c>
      <c r="M7004" s="116" t="s">
        <v>18267</v>
      </c>
      <c r="N7004" s="197">
        <v>46126</v>
      </c>
      <c r="O7004" s="388">
        <f t="shared" si="328"/>
        <v>6344.9</v>
      </c>
      <c r="P7004" s="339">
        <f t="shared" si="329"/>
        <v>0</v>
      </c>
    </row>
    <row r="7005" spans="1:16" hidden="1" x14ac:dyDescent="0.25">
      <c r="A7005" s="116">
        <v>147709</v>
      </c>
      <c r="B7005" s="116">
        <v>3</v>
      </c>
      <c r="C7005" s="116">
        <v>1112102150</v>
      </c>
      <c r="D7005" s="116" t="s">
        <v>11176</v>
      </c>
      <c r="E7005" s="339">
        <v>593780</v>
      </c>
      <c r="F7005" s="194">
        <v>5</v>
      </c>
      <c r="G7005" s="194">
        <v>5</v>
      </c>
      <c r="H7005" s="194" t="s">
        <v>10119</v>
      </c>
      <c r="I7005" s="194">
        <f t="shared" si="327"/>
        <v>0</v>
      </c>
      <c r="J7005" s="116" t="s">
        <v>10120</v>
      </c>
      <c r="K7005" s="116" t="s">
        <v>17176</v>
      </c>
      <c r="L7005" s="197">
        <v>46014</v>
      </c>
      <c r="M7005" s="116"/>
      <c r="N7005" s="197">
        <v>46120</v>
      </c>
      <c r="O7005" s="388">
        <f t="shared" si="328"/>
        <v>118756</v>
      </c>
      <c r="P7005" s="339">
        <f t="shared" si="329"/>
        <v>0</v>
      </c>
    </row>
    <row r="7006" spans="1:16" hidden="1" x14ac:dyDescent="0.25">
      <c r="A7006" s="116">
        <v>147709</v>
      </c>
      <c r="B7006" s="116">
        <v>7</v>
      </c>
      <c r="C7006" s="116">
        <v>1112102270</v>
      </c>
      <c r="D7006" s="116" t="s">
        <v>11178</v>
      </c>
      <c r="E7006" s="339">
        <v>17334</v>
      </c>
      <c r="F7006" s="194">
        <v>18</v>
      </c>
      <c r="G7006" s="194">
        <v>18</v>
      </c>
      <c r="H7006" s="194" t="s">
        <v>10119</v>
      </c>
      <c r="I7006" s="194">
        <f t="shared" si="327"/>
        <v>0</v>
      </c>
      <c r="J7006" s="116" t="s">
        <v>10120</v>
      </c>
      <c r="K7006" s="116" t="s">
        <v>17176</v>
      </c>
      <c r="L7006" s="197">
        <v>46014</v>
      </c>
      <c r="M7006" s="116" t="s">
        <v>18134</v>
      </c>
      <c r="N7006" s="197">
        <v>46120</v>
      </c>
      <c r="O7006" s="388">
        <f t="shared" si="328"/>
        <v>963</v>
      </c>
      <c r="P7006" s="339">
        <f t="shared" si="329"/>
        <v>0</v>
      </c>
    </row>
    <row r="7007" spans="1:16" hidden="1" x14ac:dyDescent="0.25">
      <c r="A7007" s="116">
        <v>147709</v>
      </c>
      <c r="B7007" s="116">
        <v>14</v>
      </c>
      <c r="C7007" s="116">
        <v>1318100000</v>
      </c>
      <c r="D7007" s="116" t="s">
        <v>11261</v>
      </c>
      <c r="E7007" s="339">
        <v>18216</v>
      </c>
      <c r="F7007" s="194">
        <v>18</v>
      </c>
      <c r="G7007" s="194">
        <v>18</v>
      </c>
      <c r="H7007" s="194" t="s">
        <v>10119</v>
      </c>
      <c r="I7007" s="194">
        <f t="shared" si="327"/>
        <v>0</v>
      </c>
      <c r="J7007" s="116" t="s">
        <v>10120</v>
      </c>
      <c r="K7007" s="116" t="s">
        <v>17176</v>
      </c>
      <c r="L7007" s="197">
        <v>46014</v>
      </c>
      <c r="M7007" s="116" t="s">
        <v>18179</v>
      </c>
      <c r="N7007" s="197">
        <v>46120</v>
      </c>
      <c r="O7007" s="388">
        <f t="shared" si="328"/>
        <v>1012</v>
      </c>
      <c r="P7007" s="339">
        <f t="shared" si="329"/>
        <v>0</v>
      </c>
    </row>
    <row r="7008" spans="1:16" hidden="1" x14ac:dyDescent="0.25">
      <c r="A7008" s="116">
        <v>147709</v>
      </c>
      <c r="B7008" s="116">
        <v>13</v>
      </c>
      <c r="C7008" s="116">
        <v>1016100000</v>
      </c>
      <c r="D7008" s="116" t="s">
        <v>10650</v>
      </c>
      <c r="E7008" s="339">
        <v>19400</v>
      </c>
      <c r="F7008" s="194">
        <v>2</v>
      </c>
      <c r="G7008" s="194">
        <f>1+1</f>
        <v>2</v>
      </c>
      <c r="H7008" s="194" t="s">
        <v>10119</v>
      </c>
      <c r="I7008" s="194">
        <f t="shared" si="327"/>
        <v>0</v>
      </c>
      <c r="J7008" s="116" t="s">
        <v>10120</v>
      </c>
      <c r="K7008" s="116" t="s">
        <v>17176</v>
      </c>
      <c r="L7008" s="197">
        <v>46014</v>
      </c>
      <c r="M7008" s="116" t="s">
        <v>17919</v>
      </c>
      <c r="N7008" s="197">
        <v>46043</v>
      </c>
      <c r="O7008" s="388">
        <f t="shared" si="328"/>
        <v>9700</v>
      </c>
      <c r="P7008" s="339">
        <f t="shared" si="329"/>
        <v>0</v>
      </c>
    </row>
    <row r="7009" spans="1:16" hidden="1" x14ac:dyDescent="0.25">
      <c r="A7009" s="116">
        <v>147709</v>
      </c>
      <c r="B7009" s="116">
        <v>1</v>
      </c>
      <c r="C7009" s="116">
        <v>1112100710</v>
      </c>
      <c r="D7009" s="116" t="s">
        <v>17528</v>
      </c>
      <c r="E7009" s="339">
        <v>56563.199999999997</v>
      </c>
      <c r="F7009" s="194">
        <v>36</v>
      </c>
      <c r="G7009" s="194">
        <v>36</v>
      </c>
      <c r="H7009" s="194" t="s">
        <v>10119</v>
      </c>
      <c r="I7009" s="194">
        <f t="shared" si="327"/>
        <v>0</v>
      </c>
      <c r="J7009" s="116" t="s">
        <v>10120</v>
      </c>
      <c r="K7009" s="116" t="s">
        <v>17176</v>
      </c>
      <c r="L7009" s="197">
        <v>46014</v>
      </c>
      <c r="M7009" s="116"/>
      <c r="N7009" s="197">
        <v>46015</v>
      </c>
      <c r="O7009" s="388">
        <f t="shared" si="328"/>
        <v>1571.1999999999998</v>
      </c>
      <c r="P7009" s="339">
        <f t="shared" si="329"/>
        <v>0</v>
      </c>
    </row>
    <row r="7010" spans="1:16" hidden="1" x14ac:dyDescent="0.25">
      <c r="A7010" s="116">
        <v>147709</v>
      </c>
      <c r="B7010" s="116">
        <v>2</v>
      </c>
      <c r="C7010" s="116">
        <v>1112102170</v>
      </c>
      <c r="D7010" s="116" t="s">
        <v>11177</v>
      </c>
      <c r="E7010" s="339">
        <v>63647.45</v>
      </c>
      <c r="F7010" s="194">
        <v>5</v>
      </c>
      <c r="G7010" s="194">
        <v>5</v>
      </c>
      <c r="H7010" s="194" t="s">
        <v>10119</v>
      </c>
      <c r="I7010" s="194">
        <f t="shared" si="327"/>
        <v>0</v>
      </c>
      <c r="J7010" s="116" t="s">
        <v>10120</v>
      </c>
      <c r="K7010" s="116" t="s">
        <v>17176</v>
      </c>
      <c r="L7010" s="197">
        <v>46014</v>
      </c>
      <c r="M7010" s="116"/>
      <c r="N7010" s="197">
        <v>46015</v>
      </c>
      <c r="O7010" s="388">
        <f t="shared" si="328"/>
        <v>12729.49</v>
      </c>
      <c r="P7010" s="339">
        <f t="shared" si="329"/>
        <v>0</v>
      </c>
    </row>
    <row r="7011" spans="1:16" hidden="1" x14ac:dyDescent="0.25">
      <c r="A7011" s="116">
        <v>147709</v>
      </c>
      <c r="B7011" s="116">
        <v>4</v>
      </c>
      <c r="C7011" s="116">
        <v>1112100610</v>
      </c>
      <c r="D7011" s="116" t="s">
        <v>11174</v>
      </c>
      <c r="E7011" s="339">
        <v>979.2</v>
      </c>
      <c r="F7011" s="194">
        <v>10</v>
      </c>
      <c r="G7011" s="194">
        <v>10</v>
      </c>
      <c r="H7011" s="194" t="s">
        <v>10119</v>
      </c>
      <c r="I7011" s="194">
        <f t="shared" si="327"/>
        <v>0</v>
      </c>
      <c r="J7011" s="116" t="s">
        <v>10120</v>
      </c>
      <c r="K7011" s="116" t="s">
        <v>17176</v>
      </c>
      <c r="L7011" s="197">
        <v>46014</v>
      </c>
      <c r="M7011" s="116"/>
      <c r="N7011" s="197">
        <v>46015</v>
      </c>
      <c r="O7011" s="388">
        <f t="shared" si="328"/>
        <v>97.92</v>
      </c>
      <c r="P7011" s="339">
        <f t="shared" si="329"/>
        <v>0</v>
      </c>
    </row>
    <row r="7012" spans="1:16" hidden="1" x14ac:dyDescent="0.25">
      <c r="A7012" s="116">
        <v>147709</v>
      </c>
      <c r="B7012" s="116">
        <v>5</v>
      </c>
      <c r="C7012" s="116">
        <v>1546101840</v>
      </c>
      <c r="D7012" s="116" t="s">
        <v>10957</v>
      </c>
      <c r="E7012" s="339">
        <v>98099.91</v>
      </c>
      <c r="F7012" s="194">
        <v>9</v>
      </c>
      <c r="G7012" s="194">
        <v>9</v>
      </c>
      <c r="H7012" s="194" t="s">
        <v>10119</v>
      </c>
      <c r="I7012" s="194">
        <f t="shared" si="327"/>
        <v>0</v>
      </c>
      <c r="J7012" s="116" t="s">
        <v>10120</v>
      </c>
      <c r="K7012" s="116" t="s">
        <v>17176</v>
      </c>
      <c r="L7012" s="197">
        <v>46014</v>
      </c>
      <c r="M7012" s="116"/>
      <c r="N7012" s="197">
        <v>46015</v>
      </c>
      <c r="O7012" s="388">
        <f t="shared" si="328"/>
        <v>10899.99</v>
      </c>
      <c r="P7012" s="339">
        <f t="shared" si="329"/>
        <v>0</v>
      </c>
    </row>
    <row r="7013" spans="1:16" hidden="1" x14ac:dyDescent="0.25">
      <c r="A7013" s="116">
        <v>147709</v>
      </c>
      <c r="B7013" s="116">
        <v>6</v>
      </c>
      <c r="C7013" s="116">
        <v>1016101010</v>
      </c>
      <c r="D7013" s="116" t="s">
        <v>10655</v>
      </c>
      <c r="E7013" s="339">
        <v>37577.519999999997</v>
      </c>
      <c r="F7013" s="194">
        <v>2</v>
      </c>
      <c r="G7013" s="194">
        <v>2</v>
      </c>
      <c r="H7013" s="194" t="s">
        <v>10119</v>
      </c>
      <c r="I7013" s="194">
        <f t="shared" si="327"/>
        <v>0</v>
      </c>
      <c r="J7013" s="116" t="s">
        <v>10120</v>
      </c>
      <c r="K7013" s="116" t="s">
        <v>17176</v>
      </c>
      <c r="L7013" s="197">
        <v>46014</v>
      </c>
      <c r="M7013" s="116"/>
      <c r="N7013" s="197">
        <v>46015</v>
      </c>
      <c r="O7013" s="388">
        <f t="shared" si="328"/>
        <v>18788.759999999998</v>
      </c>
      <c r="P7013" s="339">
        <f t="shared" si="329"/>
        <v>0</v>
      </c>
    </row>
    <row r="7014" spans="1:16" hidden="1" x14ac:dyDescent="0.25">
      <c r="A7014" s="116">
        <v>147709</v>
      </c>
      <c r="B7014" s="116">
        <v>8</v>
      </c>
      <c r="C7014" s="116">
        <v>1026100140</v>
      </c>
      <c r="D7014" s="116" t="s">
        <v>15618</v>
      </c>
      <c r="E7014" s="339">
        <v>758336</v>
      </c>
      <c r="F7014" s="194">
        <v>2</v>
      </c>
      <c r="G7014" s="194">
        <v>2</v>
      </c>
      <c r="H7014" s="194" t="s">
        <v>10119</v>
      </c>
      <c r="I7014" s="194">
        <f t="shared" si="327"/>
        <v>0</v>
      </c>
      <c r="J7014" s="116" t="s">
        <v>10120</v>
      </c>
      <c r="K7014" s="116" t="s">
        <v>17176</v>
      </c>
      <c r="L7014" s="197">
        <v>46014</v>
      </c>
      <c r="M7014" s="116"/>
      <c r="N7014" s="197">
        <v>46015</v>
      </c>
      <c r="O7014" s="388">
        <f t="shared" si="328"/>
        <v>379168</v>
      </c>
      <c r="P7014" s="339">
        <f t="shared" si="329"/>
        <v>0</v>
      </c>
    </row>
    <row r="7015" spans="1:16" hidden="1" x14ac:dyDescent="0.25">
      <c r="A7015" s="116">
        <v>147709</v>
      </c>
      <c r="B7015" s="116">
        <v>9</v>
      </c>
      <c r="C7015" s="116">
        <v>1013100150</v>
      </c>
      <c r="D7015" s="116" t="s">
        <v>11138</v>
      </c>
      <c r="E7015" s="339">
        <v>47347.360000000001</v>
      </c>
      <c r="F7015" s="194">
        <v>1</v>
      </c>
      <c r="G7015" s="194">
        <v>1</v>
      </c>
      <c r="H7015" s="194" t="s">
        <v>10119</v>
      </c>
      <c r="I7015" s="194">
        <f t="shared" si="327"/>
        <v>0</v>
      </c>
      <c r="J7015" s="116" t="s">
        <v>10120</v>
      </c>
      <c r="K7015" s="116" t="s">
        <v>17176</v>
      </c>
      <c r="L7015" s="197">
        <v>46014</v>
      </c>
      <c r="M7015" s="116"/>
      <c r="N7015" s="197">
        <v>46015</v>
      </c>
      <c r="O7015" s="388">
        <f t="shared" si="328"/>
        <v>47347.360000000001</v>
      </c>
      <c r="P7015" s="339">
        <f t="shared" si="329"/>
        <v>0</v>
      </c>
    </row>
    <row r="7016" spans="1:16" hidden="1" x14ac:dyDescent="0.25">
      <c r="A7016" s="116">
        <v>147709</v>
      </c>
      <c r="B7016" s="116">
        <v>10</v>
      </c>
      <c r="C7016" s="116">
        <v>1010101070</v>
      </c>
      <c r="D7016" s="116" t="s">
        <v>8794</v>
      </c>
      <c r="E7016" s="339">
        <v>37640.379999999997</v>
      </c>
      <c r="F7016" s="194">
        <v>1</v>
      </c>
      <c r="G7016" s="194">
        <v>1</v>
      </c>
      <c r="H7016" s="194" t="s">
        <v>10119</v>
      </c>
      <c r="I7016" s="194">
        <f t="shared" si="327"/>
        <v>0</v>
      </c>
      <c r="J7016" s="116" t="s">
        <v>10120</v>
      </c>
      <c r="K7016" s="116" t="s">
        <v>17176</v>
      </c>
      <c r="L7016" s="197">
        <v>46014</v>
      </c>
      <c r="M7016" s="116"/>
      <c r="N7016" s="197">
        <v>46015</v>
      </c>
      <c r="O7016" s="388">
        <f t="shared" si="328"/>
        <v>37640.379999999997</v>
      </c>
      <c r="P7016" s="339">
        <f t="shared" si="329"/>
        <v>0</v>
      </c>
    </row>
    <row r="7017" spans="1:16" hidden="1" x14ac:dyDescent="0.25">
      <c r="A7017" s="116">
        <v>147709</v>
      </c>
      <c r="B7017" s="116">
        <v>11</v>
      </c>
      <c r="C7017" s="116">
        <v>1316103600</v>
      </c>
      <c r="D7017" s="116" t="s">
        <v>17493</v>
      </c>
      <c r="E7017" s="339">
        <v>574486.74</v>
      </c>
      <c r="F7017" s="194">
        <v>18</v>
      </c>
      <c r="G7017" s="194">
        <v>18</v>
      </c>
      <c r="H7017" s="194" t="s">
        <v>10119</v>
      </c>
      <c r="I7017" s="194">
        <f t="shared" si="327"/>
        <v>0</v>
      </c>
      <c r="J7017" s="116" t="s">
        <v>10120</v>
      </c>
      <c r="K7017" s="116" t="s">
        <v>17176</v>
      </c>
      <c r="L7017" s="197">
        <v>46014</v>
      </c>
      <c r="M7017" s="116"/>
      <c r="N7017" s="197">
        <v>46015</v>
      </c>
      <c r="O7017" s="388">
        <f t="shared" si="328"/>
        <v>31915.93</v>
      </c>
      <c r="P7017" s="339">
        <f t="shared" si="329"/>
        <v>0</v>
      </c>
    </row>
    <row r="7018" spans="1:16" hidden="1" x14ac:dyDescent="0.25">
      <c r="A7018" s="116">
        <v>147709</v>
      </c>
      <c r="B7018" s="116">
        <v>12</v>
      </c>
      <c r="C7018" s="116">
        <v>1316103580</v>
      </c>
      <c r="D7018" s="116" t="s">
        <v>17529</v>
      </c>
      <c r="E7018" s="339">
        <v>292039.56</v>
      </c>
      <c r="F7018" s="194">
        <v>18</v>
      </c>
      <c r="G7018" s="194">
        <v>18</v>
      </c>
      <c r="H7018" s="194" t="s">
        <v>10119</v>
      </c>
      <c r="I7018" s="194">
        <f t="shared" si="327"/>
        <v>0</v>
      </c>
      <c r="J7018" s="116" t="s">
        <v>10120</v>
      </c>
      <c r="K7018" s="116" t="s">
        <v>17176</v>
      </c>
      <c r="L7018" s="197">
        <v>46014</v>
      </c>
      <c r="M7018" s="116"/>
      <c r="N7018" s="197">
        <v>46015</v>
      </c>
      <c r="O7018" s="388">
        <f t="shared" si="328"/>
        <v>16224.42</v>
      </c>
      <c r="P7018" s="339">
        <f t="shared" si="329"/>
        <v>0</v>
      </c>
    </row>
    <row r="7019" spans="1:16" hidden="1" x14ac:dyDescent="0.25">
      <c r="A7019" s="116">
        <v>147709</v>
      </c>
      <c r="B7019" s="116">
        <v>15</v>
      </c>
      <c r="C7019" s="116">
        <v>1546101870</v>
      </c>
      <c r="D7019" s="116" t="s">
        <v>16201</v>
      </c>
      <c r="E7019" s="339">
        <v>11108.34</v>
      </c>
      <c r="F7019" s="194">
        <v>18</v>
      </c>
      <c r="G7019" s="194">
        <v>18</v>
      </c>
      <c r="H7019" s="194" t="s">
        <v>10119</v>
      </c>
      <c r="I7019" s="194">
        <f t="shared" si="327"/>
        <v>0</v>
      </c>
      <c r="J7019" s="116" t="s">
        <v>10120</v>
      </c>
      <c r="K7019" s="116" t="s">
        <v>17176</v>
      </c>
      <c r="L7019" s="197">
        <v>46014</v>
      </c>
      <c r="M7019" s="116"/>
      <c r="N7019" s="197">
        <v>46015</v>
      </c>
      <c r="O7019" s="388">
        <f t="shared" si="328"/>
        <v>617.13</v>
      </c>
      <c r="P7019" s="339">
        <f t="shared" si="329"/>
        <v>0</v>
      </c>
    </row>
    <row r="7020" spans="1:16" hidden="1" x14ac:dyDescent="0.25">
      <c r="A7020" s="116">
        <v>147709</v>
      </c>
      <c r="B7020" s="116">
        <v>16</v>
      </c>
      <c r="C7020" s="116">
        <v>1010100120</v>
      </c>
      <c r="D7020" s="116" t="s">
        <v>17672</v>
      </c>
      <c r="E7020" s="339">
        <v>15761.06</v>
      </c>
      <c r="F7020" s="194">
        <v>7</v>
      </c>
      <c r="G7020" s="194">
        <v>7</v>
      </c>
      <c r="H7020" s="194" t="s">
        <v>10119</v>
      </c>
      <c r="I7020" s="194">
        <f t="shared" si="327"/>
        <v>0</v>
      </c>
      <c r="J7020" s="116" t="s">
        <v>10120</v>
      </c>
      <c r="K7020" s="116" t="s">
        <v>17176</v>
      </c>
      <c r="L7020" s="197">
        <v>46014</v>
      </c>
      <c r="M7020" s="116"/>
      <c r="N7020" s="197">
        <v>46015</v>
      </c>
      <c r="O7020" s="388">
        <f t="shared" si="328"/>
        <v>2251.58</v>
      </c>
      <c r="P7020" s="339">
        <f t="shared" si="329"/>
        <v>0</v>
      </c>
    </row>
    <row r="7021" spans="1:16" hidden="1" x14ac:dyDescent="0.25">
      <c r="A7021" s="116">
        <v>147709</v>
      </c>
      <c r="B7021" s="116">
        <v>17</v>
      </c>
      <c r="C7021" s="116">
        <v>1017102120</v>
      </c>
      <c r="D7021" s="116" t="s">
        <v>10656</v>
      </c>
      <c r="E7021" s="339">
        <v>324000</v>
      </c>
      <c r="F7021" s="194">
        <v>2</v>
      </c>
      <c r="G7021" s="194">
        <v>2</v>
      </c>
      <c r="H7021" s="194" t="s">
        <v>10119</v>
      </c>
      <c r="I7021" s="194">
        <f t="shared" si="327"/>
        <v>0</v>
      </c>
      <c r="J7021" s="116" t="s">
        <v>10120</v>
      </c>
      <c r="K7021" s="116" t="s">
        <v>17176</v>
      </c>
      <c r="L7021" s="197">
        <v>46014</v>
      </c>
      <c r="M7021" s="116"/>
      <c r="N7021" s="197">
        <v>46015</v>
      </c>
      <c r="O7021" s="388">
        <f t="shared" si="328"/>
        <v>162000</v>
      </c>
      <c r="P7021" s="339">
        <f t="shared" si="329"/>
        <v>0</v>
      </c>
    </row>
    <row r="7022" spans="1:16" hidden="1" x14ac:dyDescent="0.25">
      <c r="A7022" s="116">
        <v>147709</v>
      </c>
      <c r="B7022" s="116">
        <v>18</v>
      </c>
      <c r="C7022" s="116">
        <v>1112100280</v>
      </c>
      <c r="D7022" s="116" t="s">
        <v>11173</v>
      </c>
      <c r="E7022" s="339">
        <v>1081.8499999999999</v>
      </c>
      <c r="F7022" s="194">
        <v>5</v>
      </c>
      <c r="G7022" s="194">
        <v>5</v>
      </c>
      <c r="H7022" s="194" t="s">
        <v>10119</v>
      </c>
      <c r="I7022" s="194">
        <f t="shared" si="327"/>
        <v>0</v>
      </c>
      <c r="J7022" s="116" t="s">
        <v>10120</v>
      </c>
      <c r="K7022" s="116" t="s">
        <v>17176</v>
      </c>
      <c r="L7022" s="197">
        <v>46014</v>
      </c>
      <c r="M7022" s="116"/>
      <c r="N7022" s="197">
        <v>46015</v>
      </c>
      <c r="O7022" s="388">
        <f t="shared" si="328"/>
        <v>216.36999999999998</v>
      </c>
      <c r="P7022" s="339">
        <f t="shared" si="329"/>
        <v>0</v>
      </c>
    </row>
    <row r="7023" spans="1:16" hidden="1" x14ac:dyDescent="0.25">
      <c r="A7023" s="116">
        <v>147709</v>
      </c>
      <c r="B7023" s="116">
        <v>19</v>
      </c>
      <c r="C7023" s="116">
        <v>1011100040</v>
      </c>
      <c r="D7023" s="116" t="s">
        <v>10481</v>
      </c>
      <c r="E7023" s="339">
        <v>8700</v>
      </c>
      <c r="F7023" s="194">
        <v>6</v>
      </c>
      <c r="G7023" s="194">
        <v>6</v>
      </c>
      <c r="H7023" s="194" t="s">
        <v>10119</v>
      </c>
      <c r="I7023" s="194">
        <f t="shared" si="327"/>
        <v>0</v>
      </c>
      <c r="J7023" s="116" t="s">
        <v>10120</v>
      </c>
      <c r="K7023" s="116" t="s">
        <v>17176</v>
      </c>
      <c r="L7023" s="197">
        <v>46014</v>
      </c>
      <c r="M7023" s="116"/>
      <c r="N7023" s="197">
        <v>46015</v>
      </c>
      <c r="O7023" s="388">
        <f t="shared" si="328"/>
        <v>1450</v>
      </c>
      <c r="P7023" s="339">
        <f t="shared" si="329"/>
        <v>0</v>
      </c>
    </row>
    <row r="7024" spans="1:16" hidden="1" x14ac:dyDescent="0.25">
      <c r="A7024" s="116">
        <v>147709</v>
      </c>
      <c r="B7024" s="116">
        <v>21</v>
      </c>
      <c r="C7024" s="116">
        <v>1112100580</v>
      </c>
      <c r="D7024" s="116" t="s">
        <v>17894</v>
      </c>
      <c r="E7024" s="339">
        <v>11389.32</v>
      </c>
      <c r="F7024" s="194">
        <v>2</v>
      </c>
      <c r="G7024" s="194">
        <v>2</v>
      </c>
      <c r="H7024" s="194" t="s">
        <v>10119</v>
      </c>
      <c r="I7024" s="194">
        <f t="shared" si="327"/>
        <v>0</v>
      </c>
      <c r="J7024" s="116" t="s">
        <v>10120</v>
      </c>
      <c r="K7024" s="116" t="s">
        <v>17176</v>
      </c>
      <c r="L7024" s="197">
        <v>46014</v>
      </c>
      <c r="M7024" s="116"/>
      <c r="N7024" s="197">
        <v>46015</v>
      </c>
      <c r="O7024" s="388">
        <f t="shared" si="328"/>
        <v>5694.66</v>
      </c>
      <c r="P7024" s="339">
        <f t="shared" si="329"/>
        <v>0</v>
      </c>
    </row>
    <row r="7025" spans="1:16" hidden="1" x14ac:dyDescent="0.25">
      <c r="A7025" s="116">
        <v>147709</v>
      </c>
      <c r="B7025" s="116">
        <v>22</v>
      </c>
      <c r="C7025" s="116">
        <v>1511102130</v>
      </c>
      <c r="D7025" s="116" t="s">
        <v>10484</v>
      </c>
      <c r="E7025" s="339">
        <v>36632.519999999997</v>
      </c>
      <c r="F7025" s="194">
        <v>36</v>
      </c>
      <c r="G7025" s="194">
        <v>36</v>
      </c>
      <c r="H7025" s="194" t="s">
        <v>10119</v>
      </c>
      <c r="I7025" s="194">
        <f t="shared" si="327"/>
        <v>0</v>
      </c>
      <c r="J7025" s="116" t="s">
        <v>10120</v>
      </c>
      <c r="K7025" s="116" t="s">
        <v>17176</v>
      </c>
      <c r="L7025" s="197">
        <v>46014</v>
      </c>
      <c r="M7025" s="116"/>
      <c r="N7025" s="197">
        <v>46015</v>
      </c>
      <c r="O7025" s="388">
        <f t="shared" si="328"/>
        <v>1017.5699999999999</v>
      </c>
      <c r="P7025" s="339">
        <f t="shared" si="329"/>
        <v>0</v>
      </c>
    </row>
    <row r="7026" spans="1:16" hidden="1" x14ac:dyDescent="0.25">
      <c r="A7026" s="116">
        <v>147709</v>
      </c>
      <c r="B7026" s="116">
        <v>23</v>
      </c>
      <c r="C7026" s="116">
        <v>1521100650</v>
      </c>
      <c r="D7026" s="116" t="s">
        <v>17537</v>
      </c>
      <c r="E7026" s="339">
        <v>4321.08</v>
      </c>
      <c r="F7026" s="194">
        <v>36</v>
      </c>
      <c r="G7026" s="194">
        <v>36</v>
      </c>
      <c r="H7026" s="194" t="s">
        <v>10119</v>
      </c>
      <c r="I7026" s="194">
        <f t="shared" si="327"/>
        <v>0</v>
      </c>
      <c r="J7026" s="116" t="s">
        <v>10120</v>
      </c>
      <c r="K7026" s="116" t="s">
        <v>17176</v>
      </c>
      <c r="L7026" s="197">
        <v>46014</v>
      </c>
      <c r="M7026" s="116"/>
      <c r="N7026" s="197">
        <v>46015</v>
      </c>
      <c r="O7026" s="388">
        <f t="shared" si="328"/>
        <v>120.03</v>
      </c>
      <c r="P7026" s="339">
        <f t="shared" si="329"/>
        <v>0</v>
      </c>
    </row>
    <row r="7027" spans="1:16" hidden="1" x14ac:dyDescent="0.25">
      <c r="A7027" s="116">
        <v>147709</v>
      </c>
      <c r="B7027" s="116">
        <v>25</v>
      </c>
      <c r="C7027" s="116">
        <v>1112102140</v>
      </c>
      <c r="D7027" s="116" t="s">
        <v>11175</v>
      </c>
      <c r="E7027" s="339">
        <v>152919.35</v>
      </c>
      <c r="F7027" s="194">
        <v>5</v>
      </c>
      <c r="G7027" s="194">
        <v>5</v>
      </c>
      <c r="H7027" s="194" t="s">
        <v>10119</v>
      </c>
      <c r="I7027" s="194">
        <f t="shared" ref="I7027:I7090" si="330">+F7027-G7027</f>
        <v>0</v>
      </c>
      <c r="J7027" s="116" t="s">
        <v>10120</v>
      </c>
      <c r="K7027" s="116" t="s">
        <v>17176</v>
      </c>
      <c r="L7027" s="197">
        <v>46014</v>
      </c>
      <c r="M7027" s="116"/>
      <c r="N7027" s="197">
        <v>46015</v>
      </c>
      <c r="O7027" s="388">
        <f t="shared" ref="O7027:O7090" si="331">+E7027/F7027</f>
        <v>30583.870000000003</v>
      </c>
      <c r="P7027" s="339">
        <f t="shared" ref="P7027:P7090" si="332">+O7027*I7027</f>
        <v>0</v>
      </c>
    </row>
    <row r="7028" spans="1:16" hidden="1" x14ac:dyDescent="0.25">
      <c r="A7028" s="116">
        <v>147709</v>
      </c>
      <c r="B7028" s="116">
        <v>26</v>
      </c>
      <c r="C7028" s="116">
        <v>1016101340</v>
      </c>
      <c r="D7028" s="116" t="s">
        <v>10489</v>
      </c>
      <c r="E7028" s="339">
        <v>43267.7</v>
      </c>
      <c r="F7028" s="194">
        <v>5</v>
      </c>
      <c r="G7028" s="194">
        <v>5</v>
      </c>
      <c r="H7028" s="194" t="s">
        <v>10119</v>
      </c>
      <c r="I7028" s="194">
        <f t="shared" si="330"/>
        <v>0</v>
      </c>
      <c r="J7028" s="116" t="s">
        <v>10120</v>
      </c>
      <c r="K7028" s="116" t="s">
        <v>17176</v>
      </c>
      <c r="L7028" s="197">
        <v>46014</v>
      </c>
      <c r="M7028" s="116"/>
      <c r="N7028" s="197">
        <v>46015</v>
      </c>
      <c r="O7028" s="388">
        <f t="shared" si="331"/>
        <v>8653.5399999999991</v>
      </c>
      <c r="P7028" s="339">
        <f t="shared" si="332"/>
        <v>0</v>
      </c>
    </row>
    <row r="7029" spans="1:16" hidden="1" x14ac:dyDescent="0.25">
      <c r="A7029" s="116">
        <v>147709</v>
      </c>
      <c r="B7029" s="116">
        <v>24</v>
      </c>
      <c r="C7029" s="116">
        <v>1810105190</v>
      </c>
      <c r="D7029" s="116" t="s">
        <v>10568</v>
      </c>
      <c r="E7029" s="339">
        <v>80940.240000000005</v>
      </c>
      <c r="F7029" s="194">
        <v>72</v>
      </c>
      <c r="G7029" s="194">
        <v>72</v>
      </c>
      <c r="H7029" s="194" t="s">
        <v>10119</v>
      </c>
      <c r="I7029" s="194">
        <f t="shared" si="330"/>
        <v>0</v>
      </c>
      <c r="J7029" s="116" t="s">
        <v>10120</v>
      </c>
      <c r="K7029" s="116" t="s">
        <v>17176</v>
      </c>
      <c r="L7029" s="197">
        <v>46014</v>
      </c>
      <c r="M7029" s="116" t="s">
        <v>18196</v>
      </c>
      <c r="N7029" s="197">
        <v>46132</v>
      </c>
      <c r="O7029" s="388">
        <f t="shared" si="331"/>
        <v>1124.17</v>
      </c>
      <c r="P7029" s="339">
        <f t="shared" si="332"/>
        <v>0</v>
      </c>
    </row>
    <row r="7030" spans="1:16" hidden="1" x14ac:dyDescent="0.25">
      <c r="A7030" s="116">
        <v>147710</v>
      </c>
      <c r="B7030" s="116">
        <v>1</v>
      </c>
      <c r="C7030" s="116">
        <v>1610100170</v>
      </c>
      <c r="D7030" s="116" t="s">
        <v>15648</v>
      </c>
      <c r="E7030" s="339">
        <v>61714.400000000001</v>
      </c>
      <c r="F7030" s="194">
        <v>10</v>
      </c>
      <c r="G7030" s="194">
        <v>10</v>
      </c>
      <c r="H7030" s="194" t="s">
        <v>10119</v>
      </c>
      <c r="I7030" s="194">
        <f t="shared" si="330"/>
        <v>0</v>
      </c>
      <c r="J7030" s="116" t="s">
        <v>10126</v>
      </c>
      <c r="K7030" s="116" t="s">
        <v>16306</v>
      </c>
      <c r="L7030" s="197">
        <v>46007</v>
      </c>
      <c r="M7030" s="116"/>
      <c r="N7030" s="197">
        <v>46008</v>
      </c>
      <c r="O7030" s="388">
        <f t="shared" si="331"/>
        <v>6171.4400000000005</v>
      </c>
      <c r="P7030" s="339">
        <f t="shared" si="332"/>
        <v>0</v>
      </c>
    </row>
    <row r="7031" spans="1:16" hidden="1" x14ac:dyDescent="0.25">
      <c r="A7031" s="116">
        <v>147710</v>
      </c>
      <c r="B7031" s="116">
        <v>2</v>
      </c>
      <c r="C7031" s="116">
        <v>1022104250</v>
      </c>
      <c r="D7031" s="116" t="s">
        <v>12100</v>
      </c>
      <c r="E7031" s="339">
        <v>31200</v>
      </c>
      <c r="F7031" s="194">
        <v>6</v>
      </c>
      <c r="G7031" s="194">
        <v>6</v>
      </c>
      <c r="H7031" s="194" t="s">
        <v>10119</v>
      </c>
      <c r="I7031" s="194">
        <f t="shared" si="330"/>
        <v>0</v>
      </c>
      <c r="J7031" s="116" t="s">
        <v>10126</v>
      </c>
      <c r="K7031" s="116" t="s">
        <v>16306</v>
      </c>
      <c r="L7031" s="197">
        <v>46007</v>
      </c>
      <c r="M7031" s="116"/>
      <c r="N7031" s="197">
        <v>46008</v>
      </c>
      <c r="O7031" s="388">
        <f t="shared" si="331"/>
        <v>5200</v>
      </c>
      <c r="P7031" s="339">
        <f t="shared" si="332"/>
        <v>0</v>
      </c>
    </row>
    <row r="7032" spans="1:16" hidden="1" x14ac:dyDescent="0.25">
      <c r="A7032" s="116">
        <v>147710</v>
      </c>
      <c r="B7032" s="116">
        <v>3</v>
      </c>
      <c r="C7032" s="116">
        <v>1226100460</v>
      </c>
      <c r="D7032" s="116" t="s">
        <v>10641</v>
      </c>
      <c r="E7032" s="339">
        <v>11853.76</v>
      </c>
      <c r="F7032" s="194">
        <v>4</v>
      </c>
      <c r="G7032" s="194">
        <v>4</v>
      </c>
      <c r="H7032" s="194" t="s">
        <v>10119</v>
      </c>
      <c r="I7032" s="194">
        <f t="shared" si="330"/>
        <v>0</v>
      </c>
      <c r="J7032" s="116" t="s">
        <v>10126</v>
      </c>
      <c r="K7032" s="116" t="s">
        <v>16306</v>
      </c>
      <c r="L7032" s="197">
        <v>46007</v>
      </c>
      <c r="M7032" s="116"/>
      <c r="N7032" s="197">
        <v>46008</v>
      </c>
      <c r="O7032" s="388">
        <f t="shared" si="331"/>
        <v>2963.44</v>
      </c>
      <c r="P7032" s="339">
        <f t="shared" si="332"/>
        <v>0</v>
      </c>
    </row>
    <row r="7033" spans="1:16" hidden="1" x14ac:dyDescent="0.25">
      <c r="A7033" s="116">
        <v>147710</v>
      </c>
      <c r="B7033" s="116">
        <v>4</v>
      </c>
      <c r="C7033" s="116">
        <v>1016101250</v>
      </c>
      <c r="D7033" s="116" t="s">
        <v>11152</v>
      </c>
      <c r="E7033" s="339">
        <v>7449.88</v>
      </c>
      <c r="F7033" s="194">
        <v>4</v>
      </c>
      <c r="G7033" s="194">
        <v>4</v>
      </c>
      <c r="H7033" s="194" t="s">
        <v>10119</v>
      </c>
      <c r="I7033" s="194">
        <f t="shared" si="330"/>
        <v>0</v>
      </c>
      <c r="J7033" s="116" t="s">
        <v>10126</v>
      </c>
      <c r="K7033" s="116" t="s">
        <v>16306</v>
      </c>
      <c r="L7033" s="197">
        <v>46007</v>
      </c>
      <c r="M7033" s="116"/>
      <c r="N7033" s="197">
        <v>46008</v>
      </c>
      <c r="O7033" s="388">
        <f t="shared" si="331"/>
        <v>1862.47</v>
      </c>
      <c r="P7033" s="339">
        <f t="shared" si="332"/>
        <v>0</v>
      </c>
    </row>
    <row r="7034" spans="1:16" hidden="1" x14ac:dyDescent="0.25">
      <c r="A7034" s="116">
        <v>147710</v>
      </c>
      <c r="B7034" s="116">
        <v>5</v>
      </c>
      <c r="C7034" s="116">
        <v>1018101080</v>
      </c>
      <c r="D7034" s="116" t="s">
        <v>17676</v>
      </c>
      <c r="E7034" s="339">
        <v>8358</v>
      </c>
      <c r="F7034" s="194">
        <v>3</v>
      </c>
      <c r="G7034" s="194">
        <v>3</v>
      </c>
      <c r="H7034" s="194" t="s">
        <v>10119</v>
      </c>
      <c r="I7034" s="194">
        <f t="shared" si="330"/>
        <v>0</v>
      </c>
      <c r="J7034" s="116" t="s">
        <v>10126</v>
      </c>
      <c r="K7034" s="116" t="s">
        <v>16306</v>
      </c>
      <c r="L7034" s="197">
        <v>46007</v>
      </c>
      <c r="M7034" s="116"/>
      <c r="N7034" s="197">
        <v>46015</v>
      </c>
      <c r="O7034" s="388">
        <f t="shared" si="331"/>
        <v>2786</v>
      </c>
      <c r="P7034" s="339">
        <f t="shared" si="332"/>
        <v>0</v>
      </c>
    </row>
    <row r="7035" spans="1:16" hidden="1" x14ac:dyDescent="0.25">
      <c r="A7035" s="116">
        <v>147710</v>
      </c>
      <c r="B7035" s="116">
        <v>6</v>
      </c>
      <c r="C7035" s="116">
        <v>1219100370</v>
      </c>
      <c r="D7035" s="116" t="s">
        <v>17540</v>
      </c>
      <c r="E7035" s="339">
        <v>6900</v>
      </c>
      <c r="F7035" s="194">
        <v>3</v>
      </c>
      <c r="G7035" s="194">
        <v>3</v>
      </c>
      <c r="H7035" s="194" t="s">
        <v>10119</v>
      </c>
      <c r="I7035" s="194">
        <f t="shared" si="330"/>
        <v>0</v>
      </c>
      <c r="J7035" s="116" t="s">
        <v>10126</v>
      </c>
      <c r="K7035" s="116" t="s">
        <v>16306</v>
      </c>
      <c r="L7035" s="197">
        <v>46007</v>
      </c>
      <c r="M7035" s="116"/>
      <c r="N7035" s="197">
        <v>46008</v>
      </c>
      <c r="O7035" s="388">
        <f t="shared" si="331"/>
        <v>2300</v>
      </c>
      <c r="P7035" s="339">
        <f t="shared" si="332"/>
        <v>0</v>
      </c>
    </row>
    <row r="7036" spans="1:16" hidden="1" x14ac:dyDescent="0.25">
      <c r="A7036" s="116">
        <v>147715</v>
      </c>
      <c r="B7036" s="116">
        <v>8</v>
      </c>
      <c r="C7036" s="116">
        <v>1015102120</v>
      </c>
      <c r="D7036" s="116" t="s">
        <v>9854</v>
      </c>
      <c r="E7036" s="339">
        <v>3450</v>
      </c>
      <c r="F7036" s="194">
        <v>5</v>
      </c>
      <c r="G7036" s="194">
        <f>4+1</f>
        <v>5</v>
      </c>
      <c r="H7036" s="194" t="s">
        <v>10119</v>
      </c>
      <c r="I7036" s="194">
        <f t="shared" si="330"/>
        <v>0</v>
      </c>
      <c r="J7036" s="116" t="s">
        <v>10120</v>
      </c>
      <c r="K7036" s="116" t="s">
        <v>17115</v>
      </c>
      <c r="L7036" s="197">
        <v>46007</v>
      </c>
      <c r="M7036" s="116" t="s">
        <v>17939</v>
      </c>
      <c r="N7036" s="197">
        <v>46048</v>
      </c>
      <c r="O7036" s="388">
        <f t="shared" si="331"/>
        <v>690</v>
      </c>
      <c r="P7036" s="339">
        <f t="shared" si="332"/>
        <v>0</v>
      </c>
    </row>
    <row r="7037" spans="1:16" hidden="1" x14ac:dyDescent="0.25">
      <c r="A7037" s="116">
        <v>147715</v>
      </c>
      <c r="B7037" s="116">
        <v>5</v>
      </c>
      <c r="C7037" s="116">
        <v>1526105890</v>
      </c>
      <c r="D7037" s="116" t="s">
        <v>11345</v>
      </c>
      <c r="E7037" s="339">
        <v>64544</v>
      </c>
      <c r="F7037" s="194">
        <v>2</v>
      </c>
      <c r="G7037" s="194">
        <v>2</v>
      </c>
      <c r="H7037" s="194" t="s">
        <v>10119</v>
      </c>
      <c r="I7037" s="194">
        <f t="shared" si="330"/>
        <v>0</v>
      </c>
      <c r="J7037" s="116" t="s">
        <v>10120</v>
      </c>
      <c r="K7037" s="116" t="s">
        <v>17115</v>
      </c>
      <c r="L7037" s="197">
        <v>46007</v>
      </c>
      <c r="M7037" s="116"/>
      <c r="N7037" s="197">
        <v>46008</v>
      </c>
      <c r="O7037" s="388">
        <f t="shared" si="331"/>
        <v>32272</v>
      </c>
      <c r="P7037" s="339">
        <f t="shared" si="332"/>
        <v>0</v>
      </c>
    </row>
    <row r="7038" spans="1:16" hidden="1" x14ac:dyDescent="0.25">
      <c r="A7038" s="116">
        <v>147715</v>
      </c>
      <c r="B7038" s="116">
        <v>4</v>
      </c>
      <c r="C7038" s="116">
        <v>1015102920</v>
      </c>
      <c r="D7038" s="116" t="s">
        <v>17462</v>
      </c>
      <c r="E7038" s="339">
        <v>46938</v>
      </c>
      <c r="F7038" s="194">
        <v>2</v>
      </c>
      <c r="G7038" s="194">
        <v>2</v>
      </c>
      <c r="H7038" s="194" t="s">
        <v>10119</v>
      </c>
      <c r="I7038" s="194">
        <f t="shared" si="330"/>
        <v>0</v>
      </c>
      <c r="J7038" s="116" t="s">
        <v>10120</v>
      </c>
      <c r="K7038" s="116" t="s">
        <v>17115</v>
      </c>
      <c r="L7038" s="197">
        <v>46007</v>
      </c>
      <c r="M7038" s="116"/>
      <c r="N7038" s="197">
        <v>46008</v>
      </c>
      <c r="O7038" s="388">
        <f t="shared" si="331"/>
        <v>23469</v>
      </c>
      <c r="P7038" s="339">
        <f t="shared" si="332"/>
        <v>0</v>
      </c>
    </row>
    <row r="7039" spans="1:16" hidden="1" x14ac:dyDescent="0.25">
      <c r="A7039" s="116">
        <v>147715</v>
      </c>
      <c r="B7039" s="116">
        <v>3</v>
      </c>
      <c r="C7039" s="116">
        <v>1810105540</v>
      </c>
      <c r="D7039" s="116" t="s">
        <v>17897</v>
      </c>
      <c r="E7039" s="339">
        <v>38444</v>
      </c>
      <c r="F7039" s="194">
        <v>2</v>
      </c>
      <c r="G7039" s="194">
        <v>2</v>
      </c>
      <c r="H7039" s="194" t="s">
        <v>10119</v>
      </c>
      <c r="I7039" s="194">
        <f t="shared" si="330"/>
        <v>0</v>
      </c>
      <c r="J7039" s="116" t="s">
        <v>10120</v>
      </c>
      <c r="K7039" s="116" t="s">
        <v>17115</v>
      </c>
      <c r="L7039" s="197">
        <v>46007</v>
      </c>
      <c r="M7039" s="116"/>
      <c r="N7039" s="197">
        <v>46008</v>
      </c>
      <c r="O7039" s="388">
        <f t="shared" si="331"/>
        <v>19222</v>
      </c>
      <c r="P7039" s="339">
        <f t="shared" si="332"/>
        <v>0</v>
      </c>
    </row>
    <row r="7040" spans="1:16" hidden="1" x14ac:dyDescent="0.25">
      <c r="A7040" s="116">
        <v>147715</v>
      </c>
      <c r="B7040" s="116">
        <v>2</v>
      </c>
      <c r="C7040" s="116">
        <v>1810105560</v>
      </c>
      <c r="D7040" s="116" t="s">
        <v>17898</v>
      </c>
      <c r="E7040" s="339">
        <v>46134</v>
      </c>
      <c r="F7040" s="194">
        <v>3</v>
      </c>
      <c r="G7040" s="194">
        <v>3</v>
      </c>
      <c r="H7040" s="194" t="s">
        <v>10119</v>
      </c>
      <c r="I7040" s="194">
        <f t="shared" si="330"/>
        <v>0</v>
      </c>
      <c r="J7040" s="116" t="s">
        <v>10120</v>
      </c>
      <c r="K7040" s="116" t="s">
        <v>17115</v>
      </c>
      <c r="L7040" s="197">
        <v>46007</v>
      </c>
      <c r="M7040" s="116"/>
      <c r="N7040" s="197">
        <v>46008</v>
      </c>
      <c r="O7040" s="388">
        <f t="shared" si="331"/>
        <v>15378</v>
      </c>
      <c r="P7040" s="339">
        <f t="shared" si="332"/>
        <v>0</v>
      </c>
    </row>
    <row r="7041" spans="1:16" hidden="1" x14ac:dyDescent="0.25">
      <c r="A7041" s="116">
        <v>147715</v>
      </c>
      <c r="B7041" s="116">
        <v>1</v>
      </c>
      <c r="C7041" s="116">
        <v>1526106000</v>
      </c>
      <c r="D7041" s="116" t="s">
        <v>17899</v>
      </c>
      <c r="E7041" s="339">
        <v>46389</v>
      </c>
      <c r="F7041" s="194">
        <v>3</v>
      </c>
      <c r="G7041" s="194">
        <v>3</v>
      </c>
      <c r="H7041" s="194" t="s">
        <v>10119</v>
      </c>
      <c r="I7041" s="194">
        <f t="shared" si="330"/>
        <v>0</v>
      </c>
      <c r="J7041" s="116" t="s">
        <v>10120</v>
      </c>
      <c r="K7041" s="116" t="s">
        <v>17115</v>
      </c>
      <c r="L7041" s="197">
        <v>46007</v>
      </c>
      <c r="M7041" s="116"/>
      <c r="N7041" s="197">
        <v>46008</v>
      </c>
      <c r="O7041" s="388">
        <f t="shared" si="331"/>
        <v>15463</v>
      </c>
      <c r="P7041" s="339">
        <f t="shared" si="332"/>
        <v>0</v>
      </c>
    </row>
    <row r="7042" spans="1:16" hidden="1" x14ac:dyDescent="0.25">
      <c r="A7042" s="116">
        <v>147715</v>
      </c>
      <c r="B7042" s="116">
        <v>11</v>
      </c>
      <c r="C7042" s="116">
        <v>1015100630</v>
      </c>
      <c r="D7042" s="116" t="s">
        <v>17153</v>
      </c>
      <c r="E7042" s="339">
        <v>17225.66</v>
      </c>
      <c r="F7042" s="194">
        <v>2</v>
      </c>
      <c r="G7042" s="194">
        <v>2</v>
      </c>
      <c r="H7042" s="194" t="s">
        <v>10119</v>
      </c>
      <c r="I7042" s="194">
        <f t="shared" si="330"/>
        <v>0</v>
      </c>
      <c r="J7042" s="116" t="s">
        <v>10120</v>
      </c>
      <c r="K7042" s="116" t="s">
        <v>17115</v>
      </c>
      <c r="L7042" s="197">
        <v>46007</v>
      </c>
      <c r="M7042" s="116"/>
      <c r="N7042" s="197">
        <v>46008</v>
      </c>
      <c r="O7042" s="388">
        <f t="shared" si="331"/>
        <v>8612.83</v>
      </c>
      <c r="P7042" s="339">
        <f t="shared" si="332"/>
        <v>0</v>
      </c>
    </row>
    <row r="7043" spans="1:16" hidden="1" x14ac:dyDescent="0.25">
      <c r="A7043" s="116">
        <v>147715</v>
      </c>
      <c r="B7043" s="116">
        <v>6</v>
      </c>
      <c r="C7043" s="116">
        <v>1015100540</v>
      </c>
      <c r="D7043" s="116" t="s">
        <v>17678</v>
      </c>
      <c r="E7043" s="339">
        <v>2435</v>
      </c>
      <c r="F7043" s="194">
        <v>5</v>
      </c>
      <c r="G7043" s="194">
        <v>5</v>
      </c>
      <c r="H7043" s="194" t="s">
        <v>10119</v>
      </c>
      <c r="I7043" s="194">
        <f t="shared" si="330"/>
        <v>0</v>
      </c>
      <c r="J7043" s="116" t="s">
        <v>10120</v>
      </c>
      <c r="K7043" s="116" t="s">
        <v>17115</v>
      </c>
      <c r="L7043" s="197">
        <v>46007</v>
      </c>
      <c r="M7043" s="116"/>
      <c r="N7043" s="197">
        <v>46008</v>
      </c>
      <c r="O7043" s="388">
        <f t="shared" si="331"/>
        <v>487</v>
      </c>
      <c r="P7043" s="339">
        <f t="shared" si="332"/>
        <v>0</v>
      </c>
    </row>
    <row r="7044" spans="1:16" hidden="1" x14ac:dyDescent="0.25">
      <c r="A7044" s="116">
        <v>147715</v>
      </c>
      <c r="B7044" s="116">
        <v>13</v>
      </c>
      <c r="C7044" s="116">
        <v>1019103360</v>
      </c>
      <c r="D7044" s="116" t="s">
        <v>11164</v>
      </c>
      <c r="E7044" s="339">
        <v>66393</v>
      </c>
      <c r="F7044" s="194">
        <v>3</v>
      </c>
      <c r="G7044" s="194">
        <v>3</v>
      </c>
      <c r="H7044" s="194" t="s">
        <v>10119</v>
      </c>
      <c r="I7044" s="194">
        <f t="shared" si="330"/>
        <v>0</v>
      </c>
      <c r="J7044" s="116" t="s">
        <v>10120</v>
      </c>
      <c r="K7044" s="116" t="s">
        <v>17115</v>
      </c>
      <c r="L7044" s="197">
        <v>46007</v>
      </c>
      <c r="M7044" s="116"/>
      <c r="N7044" s="197">
        <v>46008</v>
      </c>
      <c r="O7044" s="388">
        <f t="shared" si="331"/>
        <v>22131</v>
      </c>
      <c r="P7044" s="339">
        <f t="shared" si="332"/>
        <v>0</v>
      </c>
    </row>
    <row r="7045" spans="1:16" hidden="1" x14ac:dyDescent="0.25">
      <c r="A7045" s="116">
        <v>147715</v>
      </c>
      <c r="B7045" s="116">
        <v>12</v>
      </c>
      <c r="C7045" s="116">
        <v>1015101760</v>
      </c>
      <c r="D7045" s="116" t="s">
        <v>9849</v>
      </c>
      <c r="E7045" s="339">
        <v>16361.96</v>
      </c>
      <c r="F7045" s="194">
        <v>2</v>
      </c>
      <c r="G7045" s="194">
        <v>2</v>
      </c>
      <c r="H7045" s="194" t="s">
        <v>10119</v>
      </c>
      <c r="I7045" s="194">
        <f t="shared" si="330"/>
        <v>0</v>
      </c>
      <c r="J7045" s="116" t="s">
        <v>10120</v>
      </c>
      <c r="K7045" s="116" t="s">
        <v>17115</v>
      </c>
      <c r="L7045" s="197">
        <v>46007</v>
      </c>
      <c r="M7045" s="116"/>
      <c r="N7045" s="197">
        <v>46008</v>
      </c>
      <c r="O7045" s="388">
        <f t="shared" si="331"/>
        <v>8180.98</v>
      </c>
      <c r="P7045" s="339">
        <f t="shared" si="332"/>
        <v>0</v>
      </c>
    </row>
    <row r="7046" spans="1:16" hidden="1" x14ac:dyDescent="0.25">
      <c r="A7046" s="116">
        <v>147715</v>
      </c>
      <c r="B7046" s="116">
        <v>10</v>
      </c>
      <c r="C7046" s="116">
        <v>1810101530</v>
      </c>
      <c r="D7046" s="116" t="s">
        <v>17154</v>
      </c>
      <c r="E7046" s="339">
        <v>3338.58</v>
      </c>
      <c r="F7046" s="194">
        <v>2</v>
      </c>
      <c r="G7046" s="194">
        <v>2</v>
      </c>
      <c r="H7046" s="194" t="s">
        <v>10119</v>
      </c>
      <c r="I7046" s="194">
        <f t="shared" si="330"/>
        <v>0</v>
      </c>
      <c r="J7046" s="116" t="s">
        <v>10120</v>
      </c>
      <c r="K7046" s="116" t="s">
        <v>17115</v>
      </c>
      <c r="L7046" s="197">
        <v>46007</v>
      </c>
      <c r="M7046" s="116"/>
      <c r="N7046" s="197">
        <v>46008</v>
      </c>
      <c r="O7046" s="388">
        <f t="shared" si="331"/>
        <v>1669.29</v>
      </c>
      <c r="P7046" s="339">
        <f t="shared" si="332"/>
        <v>0</v>
      </c>
    </row>
    <row r="7047" spans="1:16" hidden="1" x14ac:dyDescent="0.25">
      <c r="A7047" s="116">
        <v>147715</v>
      </c>
      <c r="B7047" s="116">
        <v>9</v>
      </c>
      <c r="C7047" s="116">
        <v>1015102150</v>
      </c>
      <c r="D7047" s="116" t="s">
        <v>11144</v>
      </c>
      <c r="E7047" s="339">
        <v>2348</v>
      </c>
      <c r="F7047" s="194">
        <v>2</v>
      </c>
      <c r="G7047" s="194">
        <v>2</v>
      </c>
      <c r="H7047" s="194" t="s">
        <v>10119</v>
      </c>
      <c r="I7047" s="194">
        <f t="shared" si="330"/>
        <v>0</v>
      </c>
      <c r="J7047" s="116" t="s">
        <v>10120</v>
      </c>
      <c r="K7047" s="116" t="s">
        <v>17115</v>
      </c>
      <c r="L7047" s="197">
        <v>46007</v>
      </c>
      <c r="M7047" s="116"/>
      <c r="N7047" s="197">
        <v>46008</v>
      </c>
      <c r="O7047" s="388">
        <f t="shared" si="331"/>
        <v>1174</v>
      </c>
      <c r="P7047" s="339">
        <f t="shared" si="332"/>
        <v>0</v>
      </c>
    </row>
    <row r="7048" spans="1:16" hidden="1" x14ac:dyDescent="0.25">
      <c r="A7048" s="116">
        <v>147715</v>
      </c>
      <c r="B7048" s="116">
        <v>7</v>
      </c>
      <c r="C7048" s="116">
        <v>1015102030</v>
      </c>
      <c r="D7048" s="116" t="s">
        <v>15269</v>
      </c>
      <c r="E7048" s="339">
        <v>7674.7</v>
      </c>
      <c r="F7048" s="194">
        <v>5</v>
      </c>
      <c r="G7048" s="194">
        <v>5</v>
      </c>
      <c r="H7048" s="194" t="s">
        <v>10119</v>
      </c>
      <c r="I7048" s="194">
        <f t="shared" si="330"/>
        <v>0</v>
      </c>
      <c r="J7048" s="116" t="s">
        <v>10120</v>
      </c>
      <c r="K7048" s="116" t="s">
        <v>17115</v>
      </c>
      <c r="L7048" s="197">
        <v>46007</v>
      </c>
      <c r="M7048" s="116"/>
      <c r="N7048" s="197">
        <v>46008</v>
      </c>
      <c r="O7048" s="388">
        <f t="shared" si="331"/>
        <v>1534.94</v>
      </c>
      <c r="P7048" s="339">
        <f t="shared" si="332"/>
        <v>0</v>
      </c>
    </row>
    <row r="7049" spans="1:16" hidden="1" x14ac:dyDescent="0.25">
      <c r="A7049" s="116">
        <v>147725</v>
      </c>
      <c r="B7049" s="116">
        <v>1</v>
      </c>
      <c r="C7049" s="116">
        <v>1247100030</v>
      </c>
      <c r="D7049" s="116" t="s">
        <v>16591</v>
      </c>
      <c r="E7049" s="339">
        <v>260988.99</v>
      </c>
      <c r="F7049" s="194">
        <v>3</v>
      </c>
      <c r="G7049" s="194">
        <v>3</v>
      </c>
      <c r="H7049" s="194" t="s">
        <v>10119</v>
      </c>
      <c r="I7049" s="194">
        <f t="shared" si="330"/>
        <v>0</v>
      </c>
      <c r="J7049" s="116" t="s">
        <v>10126</v>
      </c>
      <c r="K7049" s="116" t="s">
        <v>16306</v>
      </c>
      <c r="L7049" s="197">
        <v>46007</v>
      </c>
      <c r="M7049" s="116" t="s">
        <v>17175</v>
      </c>
      <c r="N7049" s="197">
        <v>46015</v>
      </c>
      <c r="O7049" s="388">
        <f t="shared" si="331"/>
        <v>86996.33</v>
      </c>
      <c r="P7049" s="339">
        <f t="shared" si="332"/>
        <v>0</v>
      </c>
    </row>
    <row r="7050" spans="1:16" x14ac:dyDescent="0.25">
      <c r="A7050" s="342">
        <v>147182</v>
      </c>
      <c r="B7050" s="342">
        <v>1</v>
      </c>
      <c r="C7050" s="342">
        <v>1526118460</v>
      </c>
      <c r="D7050" s="342" t="s">
        <v>17860</v>
      </c>
      <c r="E7050" s="343">
        <v>110872</v>
      </c>
      <c r="F7050" s="344">
        <v>1</v>
      </c>
      <c r="G7050" s="344">
        <v>0</v>
      </c>
      <c r="H7050" s="344" t="s">
        <v>10119</v>
      </c>
      <c r="I7050" s="344">
        <f t="shared" si="330"/>
        <v>1</v>
      </c>
      <c r="J7050" s="342" t="s">
        <v>10120</v>
      </c>
      <c r="K7050" s="342" t="s">
        <v>15768</v>
      </c>
      <c r="L7050" s="345">
        <v>45981</v>
      </c>
      <c r="M7050" s="342" t="s">
        <v>18203</v>
      </c>
      <c r="N7050" s="345" t="s">
        <v>18203</v>
      </c>
      <c r="O7050" s="400">
        <f t="shared" si="331"/>
        <v>110872</v>
      </c>
      <c r="P7050" s="343">
        <f t="shared" si="332"/>
        <v>110872</v>
      </c>
    </row>
    <row r="7051" spans="1:16" x14ac:dyDescent="0.25">
      <c r="A7051" s="116">
        <v>147728</v>
      </c>
      <c r="B7051" s="116">
        <v>2</v>
      </c>
      <c r="C7051" s="116">
        <v>1550100300</v>
      </c>
      <c r="D7051" s="116" t="s">
        <v>11357</v>
      </c>
      <c r="E7051" s="339">
        <v>1017320</v>
      </c>
      <c r="F7051" s="194">
        <v>20</v>
      </c>
      <c r="G7051" s="194">
        <v>0</v>
      </c>
      <c r="H7051" s="194" t="s">
        <v>10119</v>
      </c>
      <c r="I7051" s="401">
        <f t="shared" si="330"/>
        <v>20</v>
      </c>
      <c r="J7051" s="116" t="s">
        <v>10120</v>
      </c>
      <c r="K7051" s="116" t="s">
        <v>15198</v>
      </c>
      <c r="L7051" s="197">
        <v>46007</v>
      </c>
      <c r="M7051" s="116"/>
      <c r="N7051" s="197" t="s">
        <v>15169</v>
      </c>
      <c r="O7051" s="388">
        <f t="shared" si="331"/>
        <v>50866</v>
      </c>
      <c r="P7051" s="339">
        <f t="shared" si="332"/>
        <v>1017320</v>
      </c>
    </row>
    <row r="7052" spans="1:16" hidden="1" x14ac:dyDescent="0.25">
      <c r="A7052" s="116">
        <v>147731</v>
      </c>
      <c r="B7052" s="116">
        <v>1</v>
      </c>
      <c r="C7052" s="116">
        <v>1013100090</v>
      </c>
      <c r="D7052" s="116" t="s">
        <v>11037</v>
      </c>
      <c r="E7052" s="339">
        <v>1049670</v>
      </c>
      <c r="F7052" s="194">
        <v>3</v>
      </c>
      <c r="G7052" s="194">
        <f>2+1</f>
        <v>3</v>
      </c>
      <c r="H7052" s="194" t="s">
        <v>10119</v>
      </c>
      <c r="I7052" s="194">
        <f t="shared" si="330"/>
        <v>0</v>
      </c>
      <c r="J7052" s="116" t="s">
        <v>10120</v>
      </c>
      <c r="K7052" s="116" t="s">
        <v>17115</v>
      </c>
      <c r="L7052" s="197">
        <v>46007</v>
      </c>
      <c r="M7052" s="116" t="s">
        <v>17946</v>
      </c>
      <c r="N7052" s="197">
        <v>46049</v>
      </c>
      <c r="O7052" s="388">
        <f t="shared" si="331"/>
        <v>349890</v>
      </c>
      <c r="P7052" s="339">
        <f t="shared" si="332"/>
        <v>0</v>
      </c>
    </row>
    <row r="7053" spans="1:16" hidden="1" x14ac:dyDescent="0.25">
      <c r="A7053" s="116">
        <v>147731</v>
      </c>
      <c r="B7053" s="116">
        <v>2</v>
      </c>
      <c r="C7053" s="116">
        <v>1318102450</v>
      </c>
      <c r="D7053" s="116" t="s">
        <v>11268</v>
      </c>
      <c r="E7053" s="339">
        <v>663895.34</v>
      </c>
      <c r="F7053" s="194">
        <v>2</v>
      </c>
      <c r="G7053" s="194">
        <v>0</v>
      </c>
      <c r="H7053" s="194" t="s">
        <v>10119</v>
      </c>
      <c r="I7053" s="194">
        <f t="shared" si="330"/>
        <v>2</v>
      </c>
      <c r="J7053" s="116" t="s">
        <v>10120</v>
      </c>
      <c r="K7053" s="116" t="s">
        <v>17115</v>
      </c>
      <c r="L7053" s="197">
        <v>46007</v>
      </c>
      <c r="M7053" s="116"/>
      <c r="N7053" s="197">
        <v>46015</v>
      </c>
      <c r="O7053" s="388">
        <f t="shared" si="331"/>
        <v>331947.67</v>
      </c>
      <c r="P7053" s="339">
        <f t="shared" si="332"/>
        <v>663895.34</v>
      </c>
    </row>
    <row r="7054" spans="1:16" hidden="1" x14ac:dyDescent="0.25">
      <c r="A7054" s="116">
        <v>147731</v>
      </c>
      <c r="B7054" s="116">
        <v>3</v>
      </c>
      <c r="C7054" s="116">
        <v>1314100120</v>
      </c>
      <c r="D7054" s="116" t="s">
        <v>17849</v>
      </c>
      <c r="E7054" s="339">
        <v>26914.28</v>
      </c>
      <c r="F7054" s="194">
        <v>4</v>
      </c>
      <c r="G7054" s="194">
        <v>0</v>
      </c>
      <c r="H7054" s="194" t="s">
        <v>10119</v>
      </c>
      <c r="I7054" s="194">
        <f t="shared" si="330"/>
        <v>4</v>
      </c>
      <c r="J7054" s="116" t="s">
        <v>10120</v>
      </c>
      <c r="K7054" s="116" t="s">
        <v>17115</v>
      </c>
      <c r="L7054" s="197">
        <v>46007</v>
      </c>
      <c r="M7054" s="116"/>
      <c r="N7054" s="197">
        <v>46015</v>
      </c>
      <c r="O7054" s="388">
        <f t="shared" si="331"/>
        <v>6728.57</v>
      </c>
      <c r="P7054" s="339">
        <f t="shared" si="332"/>
        <v>26914.28</v>
      </c>
    </row>
    <row r="7055" spans="1:16" hidden="1" x14ac:dyDescent="0.25">
      <c r="A7055" s="116">
        <v>147731</v>
      </c>
      <c r="B7055" s="116">
        <v>4</v>
      </c>
      <c r="C7055" s="116">
        <v>1311100070</v>
      </c>
      <c r="D7055" s="116" t="s">
        <v>11247</v>
      </c>
      <c r="E7055" s="339">
        <v>25737.5</v>
      </c>
      <c r="F7055" s="194">
        <v>1</v>
      </c>
      <c r="G7055" s="194">
        <v>0</v>
      </c>
      <c r="H7055" s="194" t="s">
        <v>10119</v>
      </c>
      <c r="I7055" s="194">
        <f t="shared" si="330"/>
        <v>1</v>
      </c>
      <c r="J7055" s="116" t="s">
        <v>10120</v>
      </c>
      <c r="K7055" s="116" t="s">
        <v>17115</v>
      </c>
      <c r="L7055" s="197">
        <v>46007</v>
      </c>
      <c r="M7055" s="116"/>
      <c r="N7055" s="197">
        <v>46015</v>
      </c>
      <c r="O7055" s="388">
        <f t="shared" si="331"/>
        <v>25737.5</v>
      </c>
      <c r="P7055" s="339">
        <f t="shared" si="332"/>
        <v>25737.5</v>
      </c>
    </row>
    <row r="7056" spans="1:16" hidden="1" x14ac:dyDescent="0.25">
      <c r="A7056" s="116">
        <v>147731</v>
      </c>
      <c r="B7056" s="116">
        <v>5</v>
      </c>
      <c r="C7056" s="116">
        <v>1014115280</v>
      </c>
      <c r="D7056" s="116" t="s">
        <v>11895</v>
      </c>
      <c r="E7056" s="339">
        <v>133500</v>
      </c>
      <c r="F7056" s="194">
        <v>30</v>
      </c>
      <c r="G7056" s="194">
        <v>0</v>
      </c>
      <c r="H7056" s="194" t="s">
        <v>10119</v>
      </c>
      <c r="I7056" s="194">
        <f t="shared" si="330"/>
        <v>30</v>
      </c>
      <c r="J7056" s="116" t="s">
        <v>10120</v>
      </c>
      <c r="K7056" s="116" t="s">
        <v>17115</v>
      </c>
      <c r="L7056" s="197">
        <v>46007</v>
      </c>
      <c r="M7056" s="116"/>
      <c r="N7056" s="197">
        <v>46015</v>
      </c>
      <c r="O7056" s="388">
        <f t="shared" si="331"/>
        <v>4450</v>
      </c>
      <c r="P7056" s="339">
        <f t="shared" si="332"/>
        <v>133500</v>
      </c>
    </row>
    <row r="7057" spans="1:16" hidden="1" x14ac:dyDescent="0.25">
      <c r="A7057" s="116">
        <v>147731</v>
      </c>
      <c r="B7057" s="116">
        <v>6</v>
      </c>
      <c r="C7057" s="116">
        <v>1029102130</v>
      </c>
      <c r="D7057" s="116" t="s">
        <v>10961</v>
      </c>
      <c r="E7057" s="339">
        <v>58100</v>
      </c>
      <c r="F7057" s="194">
        <v>20</v>
      </c>
      <c r="G7057" s="194">
        <v>0</v>
      </c>
      <c r="H7057" s="194" t="s">
        <v>10119</v>
      </c>
      <c r="I7057" s="194">
        <f t="shared" si="330"/>
        <v>20</v>
      </c>
      <c r="J7057" s="116" t="s">
        <v>10120</v>
      </c>
      <c r="K7057" s="116" t="s">
        <v>17115</v>
      </c>
      <c r="L7057" s="197">
        <v>46007</v>
      </c>
      <c r="M7057" s="116"/>
      <c r="N7057" s="197">
        <v>46015</v>
      </c>
      <c r="O7057" s="388">
        <f t="shared" si="331"/>
        <v>2905</v>
      </c>
      <c r="P7057" s="339">
        <f t="shared" si="332"/>
        <v>58100</v>
      </c>
    </row>
    <row r="7058" spans="1:16" hidden="1" x14ac:dyDescent="0.25">
      <c r="A7058" s="116">
        <v>147731</v>
      </c>
      <c r="B7058" s="116">
        <v>7</v>
      </c>
      <c r="C7058" s="116">
        <v>1318100020</v>
      </c>
      <c r="D7058" s="116" t="s">
        <v>11263</v>
      </c>
      <c r="E7058" s="339">
        <v>145753.42000000001</v>
      </c>
      <c r="F7058" s="194">
        <v>2</v>
      </c>
      <c r="G7058" s="194">
        <v>0</v>
      </c>
      <c r="H7058" s="194" t="s">
        <v>10119</v>
      </c>
      <c r="I7058" s="194">
        <f t="shared" si="330"/>
        <v>2</v>
      </c>
      <c r="J7058" s="116" t="s">
        <v>10120</v>
      </c>
      <c r="K7058" s="116" t="s">
        <v>17115</v>
      </c>
      <c r="L7058" s="197">
        <v>46007</v>
      </c>
      <c r="M7058" s="116"/>
      <c r="N7058" s="197">
        <v>46015</v>
      </c>
      <c r="O7058" s="388">
        <f t="shared" si="331"/>
        <v>72876.710000000006</v>
      </c>
      <c r="P7058" s="339">
        <f t="shared" si="332"/>
        <v>145753.42000000001</v>
      </c>
    </row>
    <row r="7059" spans="1:16" hidden="1" x14ac:dyDescent="0.25">
      <c r="A7059" s="116">
        <v>147731</v>
      </c>
      <c r="B7059" s="116">
        <v>8</v>
      </c>
      <c r="C7059" s="116">
        <v>1318100010</v>
      </c>
      <c r="D7059" s="116" t="s">
        <v>11262</v>
      </c>
      <c r="E7059" s="339">
        <v>61493.4</v>
      </c>
      <c r="F7059" s="194">
        <v>2</v>
      </c>
      <c r="G7059" s="194">
        <v>0</v>
      </c>
      <c r="H7059" s="194" t="s">
        <v>10119</v>
      </c>
      <c r="I7059" s="194">
        <f t="shared" si="330"/>
        <v>2</v>
      </c>
      <c r="J7059" s="116" t="s">
        <v>10120</v>
      </c>
      <c r="K7059" s="116" t="s">
        <v>17115</v>
      </c>
      <c r="L7059" s="197">
        <v>46007</v>
      </c>
      <c r="M7059" s="116"/>
      <c r="N7059" s="197">
        <v>46015</v>
      </c>
      <c r="O7059" s="388">
        <f t="shared" si="331"/>
        <v>30746.7</v>
      </c>
      <c r="P7059" s="339">
        <f t="shared" si="332"/>
        <v>61493.4</v>
      </c>
    </row>
    <row r="7060" spans="1:16" hidden="1" x14ac:dyDescent="0.25">
      <c r="A7060" s="116">
        <v>147731</v>
      </c>
      <c r="B7060" s="116">
        <v>9</v>
      </c>
      <c r="C7060" s="116">
        <v>1318100740</v>
      </c>
      <c r="D7060" s="116" t="s">
        <v>11266</v>
      </c>
      <c r="E7060" s="339">
        <v>78616.75</v>
      </c>
      <c r="F7060" s="194">
        <v>1</v>
      </c>
      <c r="G7060" s="194">
        <v>0</v>
      </c>
      <c r="H7060" s="194" t="s">
        <v>10119</v>
      </c>
      <c r="I7060" s="194">
        <f t="shared" si="330"/>
        <v>1</v>
      </c>
      <c r="J7060" s="116" t="s">
        <v>10120</v>
      </c>
      <c r="K7060" s="116" t="s">
        <v>17115</v>
      </c>
      <c r="L7060" s="197">
        <v>46007</v>
      </c>
      <c r="M7060" s="116"/>
      <c r="N7060" s="197">
        <v>46015</v>
      </c>
      <c r="O7060" s="388">
        <f t="shared" si="331"/>
        <v>78616.75</v>
      </c>
      <c r="P7060" s="339">
        <f t="shared" si="332"/>
        <v>78616.75</v>
      </c>
    </row>
    <row r="7061" spans="1:16" hidden="1" x14ac:dyDescent="0.25">
      <c r="A7061" s="116">
        <v>147731</v>
      </c>
      <c r="B7061" s="116">
        <v>10</v>
      </c>
      <c r="C7061" s="116">
        <v>1323100020</v>
      </c>
      <c r="D7061" s="116" t="s">
        <v>10649</v>
      </c>
      <c r="E7061" s="339">
        <v>9448</v>
      </c>
      <c r="F7061" s="194">
        <v>1</v>
      </c>
      <c r="G7061" s="194">
        <v>0</v>
      </c>
      <c r="H7061" s="194" t="s">
        <v>10119</v>
      </c>
      <c r="I7061" s="194">
        <f t="shared" si="330"/>
        <v>1</v>
      </c>
      <c r="J7061" s="116" t="s">
        <v>10120</v>
      </c>
      <c r="K7061" s="116" t="s">
        <v>17115</v>
      </c>
      <c r="L7061" s="197">
        <v>46007</v>
      </c>
      <c r="M7061" s="116"/>
      <c r="N7061" s="197">
        <v>46015</v>
      </c>
      <c r="O7061" s="388">
        <f t="shared" si="331"/>
        <v>9448</v>
      </c>
      <c r="P7061" s="339">
        <f t="shared" si="332"/>
        <v>9448</v>
      </c>
    </row>
    <row r="7062" spans="1:16" hidden="1" x14ac:dyDescent="0.25">
      <c r="A7062" s="116">
        <v>147731</v>
      </c>
      <c r="B7062" s="116">
        <v>11</v>
      </c>
      <c r="C7062" s="116">
        <v>1323100010</v>
      </c>
      <c r="D7062" s="116" t="s">
        <v>11039</v>
      </c>
      <c r="E7062" s="339">
        <v>80174.679999999993</v>
      </c>
      <c r="F7062" s="194">
        <v>1</v>
      </c>
      <c r="G7062" s="194">
        <v>0</v>
      </c>
      <c r="H7062" s="194" t="s">
        <v>10119</v>
      </c>
      <c r="I7062" s="194">
        <f t="shared" si="330"/>
        <v>1</v>
      </c>
      <c r="J7062" s="116" t="s">
        <v>10120</v>
      </c>
      <c r="K7062" s="116" t="s">
        <v>17115</v>
      </c>
      <c r="L7062" s="197">
        <v>46007</v>
      </c>
      <c r="M7062" s="116"/>
      <c r="N7062" s="197">
        <v>46015</v>
      </c>
      <c r="O7062" s="388">
        <f t="shared" si="331"/>
        <v>80174.679999999993</v>
      </c>
      <c r="P7062" s="339">
        <f t="shared" si="332"/>
        <v>80174.679999999993</v>
      </c>
    </row>
    <row r="7063" spans="1:16" hidden="1" x14ac:dyDescent="0.25">
      <c r="A7063" s="116">
        <v>147731</v>
      </c>
      <c r="B7063" s="116">
        <v>12</v>
      </c>
      <c r="C7063" s="116">
        <v>1310111110</v>
      </c>
      <c r="D7063" s="116" t="s">
        <v>9979</v>
      </c>
      <c r="E7063" s="339">
        <v>39800</v>
      </c>
      <c r="F7063" s="194">
        <v>2</v>
      </c>
      <c r="G7063" s="194">
        <v>0</v>
      </c>
      <c r="H7063" s="194" t="s">
        <v>10119</v>
      </c>
      <c r="I7063" s="194">
        <f t="shared" si="330"/>
        <v>2</v>
      </c>
      <c r="J7063" s="116" t="s">
        <v>10120</v>
      </c>
      <c r="K7063" s="116" t="s">
        <v>17115</v>
      </c>
      <c r="L7063" s="197">
        <v>46007</v>
      </c>
      <c r="M7063" s="116"/>
      <c r="N7063" s="197">
        <v>46015</v>
      </c>
      <c r="O7063" s="388">
        <f t="shared" si="331"/>
        <v>19900</v>
      </c>
      <c r="P7063" s="339">
        <f t="shared" si="332"/>
        <v>39800</v>
      </c>
    </row>
    <row r="7064" spans="1:16" hidden="1" x14ac:dyDescent="0.25">
      <c r="A7064" s="116">
        <v>147731</v>
      </c>
      <c r="B7064" s="116">
        <v>13</v>
      </c>
      <c r="C7064" s="116">
        <v>1323100700</v>
      </c>
      <c r="D7064" s="116" t="s">
        <v>17567</v>
      </c>
      <c r="E7064" s="339">
        <v>104785</v>
      </c>
      <c r="F7064" s="194">
        <v>1</v>
      </c>
      <c r="G7064" s="194">
        <v>0</v>
      </c>
      <c r="H7064" s="194" t="s">
        <v>10119</v>
      </c>
      <c r="I7064" s="194">
        <f t="shared" si="330"/>
        <v>1</v>
      </c>
      <c r="J7064" s="116" t="s">
        <v>10120</v>
      </c>
      <c r="K7064" s="116" t="s">
        <v>17115</v>
      </c>
      <c r="L7064" s="197">
        <v>46007</v>
      </c>
      <c r="M7064" s="116"/>
      <c r="N7064" s="197">
        <v>46015</v>
      </c>
      <c r="O7064" s="388">
        <f t="shared" si="331"/>
        <v>104785</v>
      </c>
      <c r="P7064" s="339">
        <f t="shared" si="332"/>
        <v>104785</v>
      </c>
    </row>
    <row r="7065" spans="1:16" hidden="1" x14ac:dyDescent="0.25">
      <c r="A7065" s="116">
        <v>147731</v>
      </c>
      <c r="B7065" s="116">
        <v>14</v>
      </c>
      <c r="C7065" s="116">
        <v>1321100610</v>
      </c>
      <c r="D7065" s="116" t="s">
        <v>6938</v>
      </c>
      <c r="E7065" s="339">
        <v>402082.8</v>
      </c>
      <c r="F7065" s="194">
        <v>10</v>
      </c>
      <c r="G7065" s="194">
        <v>0</v>
      </c>
      <c r="H7065" s="194" t="s">
        <v>10119</v>
      </c>
      <c r="I7065" s="194">
        <f t="shared" si="330"/>
        <v>10</v>
      </c>
      <c r="J7065" s="116" t="s">
        <v>10120</v>
      </c>
      <c r="K7065" s="116" t="s">
        <v>17115</v>
      </c>
      <c r="L7065" s="197">
        <v>46007</v>
      </c>
      <c r="M7065" s="116"/>
      <c r="N7065" s="197">
        <v>46015</v>
      </c>
      <c r="O7065" s="388">
        <f t="shared" si="331"/>
        <v>40208.28</v>
      </c>
      <c r="P7065" s="339">
        <f t="shared" si="332"/>
        <v>402082.8</v>
      </c>
    </row>
    <row r="7066" spans="1:16" hidden="1" x14ac:dyDescent="0.25">
      <c r="A7066" s="116">
        <v>147731</v>
      </c>
      <c r="B7066" s="116">
        <v>15</v>
      </c>
      <c r="C7066" s="116">
        <v>1321100480</v>
      </c>
      <c r="D7066" s="116" t="s">
        <v>10385</v>
      </c>
      <c r="E7066" s="339">
        <v>120063.44</v>
      </c>
      <c r="F7066" s="194">
        <v>4</v>
      </c>
      <c r="G7066" s="194">
        <v>0</v>
      </c>
      <c r="H7066" s="194" t="s">
        <v>10119</v>
      </c>
      <c r="I7066" s="194">
        <f t="shared" si="330"/>
        <v>4</v>
      </c>
      <c r="J7066" s="116" t="s">
        <v>10120</v>
      </c>
      <c r="K7066" s="116" t="s">
        <v>17115</v>
      </c>
      <c r="L7066" s="197">
        <v>46007</v>
      </c>
      <c r="M7066" s="116"/>
      <c r="N7066" s="197">
        <v>46015</v>
      </c>
      <c r="O7066" s="388">
        <f t="shared" si="331"/>
        <v>30015.86</v>
      </c>
      <c r="P7066" s="339">
        <f t="shared" si="332"/>
        <v>120063.44</v>
      </c>
    </row>
    <row r="7067" spans="1:16" hidden="1" x14ac:dyDescent="0.25">
      <c r="A7067" s="116">
        <v>147731</v>
      </c>
      <c r="B7067" s="116">
        <v>16</v>
      </c>
      <c r="C7067" s="116">
        <v>1315101570</v>
      </c>
      <c r="D7067" s="116" t="s">
        <v>11040</v>
      </c>
      <c r="E7067" s="339">
        <v>39868</v>
      </c>
      <c r="F7067" s="194">
        <v>1</v>
      </c>
      <c r="G7067" s="194">
        <v>0</v>
      </c>
      <c r="H7067" s="194" t="s">
        <v>10119</v>
      </c>
      <c r="I7067" s="194">
        <f t="shared" si="330"/>
        <v>1</v>
      </c>
      <c r="J7067" s="116" t="s">
        <v>10120</v>
      </c>
      <c r="K7067" s="116" t="s">
        <v>17115</v>
      </c>
      <c r="L7067" s="197">
        <v>46007</v>
      </c>
      <c r="M7067" s="116"/>
      <c r="N7067" s="197">
        <v>46015</v>
      </c>
      <c r="O7067" s="388">
        <f t="shared" si="331"/>
        <v>39868</v>
      </c>
      <c r="P7067" s="339">
        <f t="shared" si="332"/>
        <v>39868</v>
      </c>
    </row>
    <row r="7068" spans="1:16" hidden="1" x14ac:dyDescent="0.25">
      <c r="A7068" s="116">
        <v>147731</v>
      </c>
      <c r="B7068" s="116">
        <v>17</v>
      </c>
      <c r="C7068" s="116">
        <v>1019104240</v>
      </c>
      <c r="D7068" s="116" t="s">
        <v>11166</v>
      </c>
      <c r="E7068" s="339">
        <v>4400</v>
      </c>
      <c r="F7068" s="194">
        <v>1</v>
      </c>
      <c r="G7068" s="194">
        <v>0</v>
      </c>
      <c r="H7068" s="194" t="s">
        <v>10119</v>
      </c>
      <c r="I7068" s="194">
        <f t="shared" si="330"/>
        <v>1</v>
      </c>
      <c r="J7068" s="116" t="s">
        <v>10120</v>
      </c>
      <c r="K7068" s="116" t="s">
        <v>17115</v>
      </c>
      <c r="L7068" s="197">
        <v>46007</v>
      </c>
      <c r="M7068" s="116"/>
      <c r="N7068" s="197">
        <v>46015</v>
      </c>
      <c r="O7068" s="388">
        <f t="shared" si="331"/>
        <v>4400</v>
      </c>
      <c r="P7068" s="339">
        <f t="shared" si="332"/>
        <v>4400</v>
      </c>
    </row>
    <row r="7069" spans="1:16" hidden="1" x14ac:dyDescent="0.25">
      <c r="A7069" s="116">
        <v>147731</v>
      </c>
      <c r="B7069" s="116">
        <v>19</v>
      </c>
      <c r="C7069" s="116">
        <v>1311100810</v>
      </c>
      <c r="D7069" s="116" t="s">
        <v>10959</v>
      </c>
      <c r="E7069" s="339">
        <v>79112</v>
      </c>
      <c r="F7069" s="194">
        <v>4</v>
      </c>
      <c r="G7069" s="194">
        <v>0</v>
      </c>
      <c r="H7069" s="194" t="s">
        <v>10119</v>
      </c>
      <c r="I7069" s="194">
        <f t="shared" si="330"/>
        <v>4</v>
      </c>
      <c r="J7069" s="116" t="s">
        <v>10120</v>
      </c>
      <c r="K7069" s="116" t="s">
        <v>17115</v>
      </c>
      <c r="L7069" s="197">
        <v>46007</v>
      </c>
      <c r="M7069" s="116"/>
      <c r="N7069" s="197">
        <v>46015</v>
      </c>
      <c r="O7069" s="388">
        <f t="shared" si="331"/>
        <v>19778</v>
      </c>
      <c r="P7069" s="339">
        <f t="shared" si="332"/>
        <v>79112</v>
      </c>
    </row>
    <row r="7070" spans="1:16" hidden="1" x14ac:dyDescent="0.25">
      <c r="A7070" s="116">
        <v>147731</v>
      </c>
      <c r="B7070" s="116">
        <v>18</v>
      </c>
      <c r="C7070" s="116">
        <v>1318102470</v>
      </c>
      <c r="D7070" s="116" t="s">
        <v>10088</v>
      </c>
      <c r="E7070" s="339">
        <v>53608</v>
      </c>
      <c r="F7070" s="194">
        <v>2</v>
      </c>
      <c r="G7070" s="194">
        <f>1+1</f>
        <v>2</v>
      </c>
      <c r="H7070" s="194" t="s">
        <v>10119</v>
      </c>
      <c r="I7070" s="194">
        <f t="shared" si="330"/>
        <v>0</v>
      </c>
      <c r="J7070" s="116" t="s">
        <v>10120</v>
      </c>
      <c r="K7070" s="116" t="s">
        <v>17115</v>
      </c>
      <c r="L7070" s="197">
        <v>46007</v>
      </c>
      <c r="M7070" s="116" t="s">
        <v>17906</v>
      </c>
      <c r="N7070" s="197">
        <v>46042</v>
      </c>
      <c r="O7070" s="388">
        <f t="shared" si="331"/>
        <v>26804</v>
      </c>
      <c r="P7070" s="339">
        <f t="shared" si="332"/>
        <v>0</v>
      </c>
    </row>
    <row r="7071" spans="1:16" hidden="1" x14ac:dyDescent="0.25">
      <c r="A7071" s="116">
        <v>147735</v>
      </c>
      <c r="B7071" s="116">
        <v>2</v>
      </c>
      <c r="C7071" s="116">
        <v>1010108780</v>
      </c>
      <c r="D7071" s="116" t="s">
        <v>16698</v>
      </c>
      <c r="E7071" s="339">
        <v>97454.5</v>
      </c>
      <c r="F7071" s="194">
        <v>10</v>
      </c>
      <c r="G7071" s="194">
        <v>10</v>
      </c>
      <c r="H7071" s="194" t="s">
        <v>10119</v>
      </c>
      <c r="I7071" s="194">
        <f t="shared" si="330"/>
        <v>0</v>
      </c>
      <c r="J7071" s="116" t="s">
        <v>10120</v>
      </c>
      <c r="K7071" s="116" t="s">
        <v>16860</v>
      </c>
      <c r="L7071" s="197">
        <v>46007</v>
      </c>
      <c r="M7071" s="116"/>
      <c r="N7071" s="197">
        <v>46008</v>
      </c>
      <c r="O7071" s="388">
        <f t="shared" si="331"/>
        <v>9745.4500000000007</v>
      </c>
      <c r="P7071" s="339">
        <f t="shared" si="332"/>
        <v>0</v>
      </c>
    </row>
    <row r="7072" spans="1:16" hidden="1" x14ac:dyDescent="0.25">
      <c r="A7072" s="116">
        <v>147735</v>
      </c>
      <c r="B7072" s="116">
        <v>1</v>
      </c>
      <c r="C7072" s="116">
        <v>1010108780</v>
      </c>
      <c r="D7072" s="116" t="s">
        <v>16698</v>
      </c>
      <c r="E7072" s="339">
        <v>243636.25</v>
      </c>
      <c r="F7072" s="194">
        <v>25</v>
      </c>
      <c r="G7072" s="194">
        <v>25</v>
      </c>
      <c r="H7072" s="194" t="s">
        <v>10119</v>
      </c>
      <c r="I7072" s="194">
        <f t="shared" si="330"/>
        <v>0</v>
      </c>
      <c r="J7072" s="116" t="s">
        <v>10120</v>
      </c>
      <c r="K7072" s="116" t="s">
        <v>16860</v>
      </c>
      <c r="L7072" s="197">
        <v>46007</v>
      </c>
      <c r="M7072" s="116"/>
      <c r="N7072" s="197">
        <v>46008</v>
      </c>
      <c r="O7072" s="388">
        <f t="shared" si="331"/>
        <v>9745.4500000000007</v>
      </c>
      <c r="P7072" s="339">
        <f t="shared" si="332"/>
        <v>0</v>
      </c>
    </row>
    <row r="7073" spans="1:16" hidden="1" x14ac:dyDescent="0.25">
      <c r="A7073" s="116">
        <v>147736</v>
      </c>
      <c r="B7073" s="116">
        <v>1</v>
      </c>
      <c r="C7073" s="116">
        <v>1018100720</v>
      </c>
      <c r="D7073" s="116" t="s">
        <v>11158</v>
      </c>
      <c r="E7073" s="339">
        <v>8764.0499999999993</v>
      </c>
      <c r="F7073" s="194">
        <v>15</v>
      </c>
      <c r="G7073" s="194">
        <v>15</v>
      </c>
      <c r="H7073" s="194" t="s">
        <v>10119</v>
      </c>
      <c r="I7073" s="194">
        <f t="shared" si="330"/>
        <v>0</v>
      </c>
      <c r="J7073" s="116" t="s">
        <v>10120</v>
      </c>
      <c r="K7073" s="116" t="s">
        <v>10121</v>
      </c>
      <c r="L7073" s="197">
        <v>46007</v>
      </c>
      <c r="M7073" s="116"/>
      <c r="N7073" s="197">
        <v>46008</v>
      </c>
      <c r="O7073" s="388">
        <f t="shared" si="331"/>
        <v>584.27</v>
      </c>
      <c r="P7073" s="339">
        <f t="shared" si="332"/>
        <v>0</v>
      </c>
    </row>
    <row r="7074" spans="1:16" hidden="1" x14ac:dyDescent="0.25">
      <c r="A7074" s="116">
        <v>147736</v>
      </c>
      <c r="B7074" s="116">
        <v>2</v>
      </c>
      <c r="C7074" s="116">
        <v>1022101080</v>
      </c>
      <c r="D7074" s="116" t="s">
        <v>17463</v>
      </c>
      <c r="E7074" s="339">
        <v>17219.099999999999</v>
      </c>
      <c r="F7074" s="194">
        <v>5</v>
      </c>
      <c r="G7074" s="194">
        <v>5</v>
      </c>
      <c r="H7074" s="194" t="s">
        <v>10119</v>
      </c>
      <c r="I7074" s="194">
        <f t="shared" si="330"/>
        <v>0</v>
      </c>
      <c r="J7074" s="116" t="s">
        <v>10120</v>
      </c>
      <c r="K7074" s="116" t="s">
        <v>10121</v>
      </c>
      <c r="L7074" s="197">
        <v>46007</v>
      </c>
      <c r="M7074" s="116"/>
      <c r="N7074" s="197">
        <v>46008</v>
      </c>
      <c r="O7074" s="388">
        <f t="shared" si="331"/>
        <v>3443.8199999999997</v>
      </c>
      <c r="P7074" s="339">
        <f t="shared" si="332"/>
        <v>0</v>
      </c>
    </row>
    <row r="7075" spans="1:16" hidden="1" x14ac:dyDescent="0.25">
      <c r="A7075" s="116">
        <v>147736</v>
      </c>
      <c r="B7075" s="116">
        <v>3</v>
      </c>
      <c r="C7075" s="116">
        <v>1022101300</v>
      </c>
      <c r="D7075" s="116" t="s">
        <v>10363</v>
      </c>
      <c r="E7075" s="339">
        <v>12400</v>
      </c>
      <c r="F7075" s="194">
        <v>2</v>
      </c>
      <c r="G7075" s="194">
        <v>2</v>
      </c>
      <c r="H7075" s="194" t="s">
        <v>10119</v>
      </c>
      <c r="I7075" s="194">
        <f t="shared" si="330"/>
        <v>0</v>
      </c>
      <c r="J7075" s="116" t="s">
        <v>10120</v>
      </c>
      <c r="K7075" s="116" t="s">
        <v>10121</v>
      </c>
      <c r="L7075" s="197">
        <v>46007</v>
      </c>
      <c r="M7075" s="116"/>
      <c r="N7075" s="197">
        <v>46008</v>
      </c>
      <c r="O7075" s="388">
        <f t="shared" si="331"/>
        <v>6200</v>
      </c>
      <c r="P7075" s="339">
        <f t="shared" si="332"/>
        <v>0</v>
      </c>
    </row>
    <row r="7076" spans="1:16" hidden="1" x14ac:dyDescent="0.25">
      <c r="A7076" s="116">
        <v>147736</v>
      </c>
      <c r="B7076" s="116">
        <v>4</v>
      </c>
      <c r="C7076" s="116">
        <v>1022103930</v>
      </c>
      <c r="D7076" s="116" t="s">
        <v>10346</v>
      </c>
      <c r="E7076" s="339">
        <v>5800</v>
      </c>
      <c r="F7076" s="194">
        <v>1</v>
      </c>
      <c r="G7076" s="194">
        <v>1</v>
      </c>
      <c r="H7076" s="194" t="s">
        <v>10119</v>
      </c>
      <c r="I7076" s="194">
        <f t="shared" si="330"/>
        <v>0</v>
      </c>
      <c r="J7076" s="116" t="s">
        <v>10120</v>
      </c>
      <c r="K7076" s="116" t="s">
        <v>10121</v>
      </c>
      <c r="L7076" s="197">
        <v>46007</v>
      </c>
      <c r="M7076" s="116"/>
      <c r="N7076" s="197">
        <v>46008</v>
      </c>
      <c r="O7076" s="388">
        <f t="shared" si="331"/>
        <v>5800</v>
      </c>
      <c r="P7076" s="339">
        <f t="shared" si="332"/>
        <v>0</v>
      </c>
    </row>
    <row r="7077" spans="1:16" hidden="1" x14ac:dyDescent="0.25">
      <c r="A7077" s="116">
        <v>147736</v>
      </c>
      <c r="B7077" s="116">
        <v>5</v>
      </c>
      <c r="C7077" s="116">
        <v>1022104010</v>
      </c>
      <c r="D7077" s="116" t="s">
        <v>10344</v>
      </c>
      <c r="E7077" s="339">
        <v>10800</v>
      </c>
      <c r="F7077" s="194">
        <v>3</v>
      </c>
      <c r="G7077" s="194">
        <v>3</v>
      </c>
      <c r="H7077" s="194" t="s">
        <v>10119</v>
      </c>
      <c r="I7077" s="194">
        <f t="shared" si="330"/>
        <v>0</v>
      </c>
      <c r="J7077" s="116" t="s">
        <v>10120</v>
      </c>
      <c r="K7077" s="116" t="s">
        <v>10121</v>
      </c>
      <c r="L7077" s="197">
        <v>46007</v>
      </c>
      <c r="M7077" s="116"/>
      <c r="N7077" s="197">
        <v>46008</v>
      </c>
      <c r="O7077" s="388">
        <f t="shared" si="331"/>
        <v>3600</v>
      </c>
      <c r="P7077" s="339">
        <f t="shared" si="332"/>
        <v>0</v>
      </c>
    </row>
    <row r="7078" spans="1:16" hidden="1" x14ac:dyDescent="0.25">
      <c r="A7078" s="116">
        <v>147736</v>
      </c>
      <c r="B7078" s="116">
        <v>6</v>
      </c>
      <c r="C7078" s="116">
        <v>1022103970</v>
      </c>
      <c r="D7078" s="116" t="s">
        <v>10345</v>
      </c>
      <c r="E7078" s="339">
        <v>26000</v>
      </c>
      <c r="F7078" s="194">
        <v>5</v>
      </c>
      <c r="G7078" s="194">
        <v>5</v>
      </c>
      <c r="H7078" s="194" t="s">
        <v>10119</v>
      </c>
      <c r="I7078" s="194">
        <f t="shared" si="330"/>
        <v>0</v>
      </c>
      <c r="J7078" s="116" t="s">
        <v>10120</v>
      </c>
      <c r="K7078" s="116" t="s">
        <v>10121</v>
      </c>
      <c r="L7078" s="197">
        <v>46007</v>
      </c>
      <c r="M7078" s="116"/>
      <c r="N7078" s="197">
        <v>46008</v>
      </c>
      <c r="O7078" s="388">
        <f t="shared" si="331"/>
        <v>5200</v>
      </c>
      <c r="P7078" s="339">
        <f t="shared" si="332"/>
        <v>0</v>
      </c>
    </row>
    <row r="7079" spans="1:16" hidden="1" x14ac:dyDescent="0.25">
      <c r="A7079" s="116">
        <v>147736</v>
      </c>
      <c r="B7079" s="116">
        <v>7</v>
      </c>
      <c r="C7079" s="116">
        <v>1612100030</v>
      </c>
      <c r="D7079" s="116" t="s">
        <v>10348</v>
      </c>
      <c r="E7079" s="339">
        <v>10400</v>
      </c>
      <c r="F7079" s="194">
        <v>2</v>
      </c>
      <c r="G7079" s="194">
        <v>2</v>
      </c>
      <c r="H7079" s="194" t="s">
        <v>10119</v>
      </c>
      <c r="I7079" s="194">
        <f t="shared" si="330"/>
        <v>0</v>
      </c>
      <c r="J7079" s="116" t="s">
        <v>10120</v>
      </c>
      <c r="K7079" s="116" t="s">
        <v>10121</v>
      </c>
      <c r="L7079" s="197">
        <v>46007</v>
      </c>
      <c r="M7079" s="116"/>
      <c r="N7079" s="197">
        <v>46008</v>
      </c>
      <c r="O7079" s="388">
        <f t="shared" si="331"/>
        <v>5200</v>
      </c>
      <c r="P7079" s="339">
        <f t="shared" si="332"/>
        <v>0</v>
      </c>
    </row>
    <row r="7080" spans="1:16" hidden="1" x14ac:dyDescent="0.25">
      <c r="A7080" s="116">
        <v>147736</v>
      </c>
      <c r="B7080" s="116">
        <v>8</v>
      </c>
      <c r="C7080" s="116">
        <v>1022103910</v>
      </c>
      <c r="D7080" s="116" t="s">
        <v>9161</v>
      </c>
      <c r="E7080" s="339">
        <v>12600</v>
      </c>
      <c r="F7080" s="194">
        <v>3</v>
      </c>
      <c r="G7080" s="194">
        <v>3</v>
      </c>
      <c r="H7080" s="194" t="s">
        <v>10119</v>
      </c>
      <c r="I7080" s="194">
        <f t="shared" si="330"/>
        <v>0</v>
      </c>
      <c r="J7080" s="116" t="s">
        <v>10120</v>
      </c>
      <c r="K7080" s="116" t="s">
        <v>10121</v>
      </c>
      <c r="L7080" s="197">
        <v>46007</v>
      </c>
      <c r="M7080" s="116"/>
      <c r="N7080" s="197">
        <v>46008</v>
      </c>
      <c r="O7080" s="388">
        <f t="shared" si="331"/>
        <v>4200</v>
      </c>
      <c r="P7080" s="339">
        <f t="shared" si="332"/>
        <v>0</v>
      </c>
    </row>
    <row r="7081" spans="1:16" hidden="1" x14ac:dyDescent="0.25">
      <c r="A7081" s="116">
        <v>147736</v>
      </c>
      <c r="B7081" s="116">
        <v>9</v>
      </c>
      <c r="C7081" s="116">
        <v>1022103900</v>
      </c>
      <c r="D7081" s="116" t="s">
        <v>9163</v>
      </c>
      <c r="E7081" s="339">
        <v>16885.71</v>
      </c>
      <c r="F7081" s="194">
        <v>3</v>
      </c>
      <c r="G7081" s="194">
        <v>3</v>
      </c>
      <c r="H7081" s="194" t="s">
        <v>10119</v>
      </c>
      <c r="I7081" s="194">
        <f t="shared" si="330"/>
        <v>0</v>
      </c>
      <c r="J7081" s="116" t="s">
        <v>10120</v>
      </c>
      <c r="K7081" s="116" t="s">
        <v>10121</v>
      </c>
      <c r="L7081" s="197">
        <v>46007</v>
      </c>
      <c r="M7081" s="116"/>
      <c r="N7081" s="197">
        <v>46008</v>
      </c>
      <c r="O7081" s="388">
        <f t="shared" si="331"/>
        <v>5628.57</v>
      </c>
      <c r="P7081" s="339">
        <f t="shared" si="332"/>
        <v>0</v>
      </c>
    </row>
    <row r="7082" spans="1:16" hidden="1" x14ac:dyDescent="0.25">
      <c r="A7082" s="116">
        <v>147736</v>
      </c>
      <c r="B7082" s="116">
        <v>10</v>
      </c>
      <c r="C7082" s="116">
        <v>1022103960</v>
      </c>
      <c r="D7082" s="116" t="s">
        <v>17450</v>
      </c>
      <c r="E7082" s="339">
        <v>15600</v>
      </c>
      <c r="F7082" s="194">
        <v>3</v>
      </c>
      <c r="G7082" s="194">
        <v>3</v>
      </c>
      <c r="H7082" s="194" t="s">
        <v>10119</v>
      </c>
      <c r="I7082" s="194">
        <f t="shared" si="330"/>
        <v>0</v>
      </c>
      <c r="J7082" s="116" t="s">
        <v>10120</v>
      </c>
      <c r="K7082" s="116" t="s">
        <v>10121</v>
      </c>
      <c r="L7082" s="197">
        <v>46007</v>
      </c>
      <c r="M7082" s="116"/>
      <c r="N7082" s="197">
        <v>46008</v>
      </c>
      <c r="O7082" s="388">
        <f t="shared" si="331"/>
        <v>5200</v>
      </c>
      <c r="P7082" s="339">
        <f t="shared" si="332"/>
        <v>0</v>
      </c>
    </row>
    <row r="7083" spans="1:16" hidden="1" x14ac:dyDescent="0.25">
      <c r="A7083" s="116">
        <v>147736</v>
      </c>
      <c r="B7083" s="116">
        <v>11</v>
      </c>
      <c r="C7083" s="116">
        <v>1022103940</v>
      </c>
      <c r="D7083" s="116" t="s">
        <v>9155</v>
      </c>
      <c r="E7083" s="339">
        <v>15600</v>
      </c>
      <c r="F7083" s="194">
        <v>3</v>
      </c>
      <c r="G7083" s="194">
        <v>3</v>
      </c>
      <c r="H7083" s="194" t="s">
        <v>10119</v>
      </c>
      <c r="I7083" s="194">
        <f t="shared" si="330"/>
        <v>0</v>
      </c>
      <c r="J7083" s="116" t="s">
        <v>10120</v>
      </c>
      <c r="K7083" s="116" t="s">
        <v>10121</v>
      </c>
      <c r="L7083" s="197">
        <v>46007</v>
      </c>
      <c r="M7083" s="116"/>
      <c r="N7083" s="197">
        <v>46008</v>
      </c>
      <c r="O7083" s="388">
        <f t="shared" si="331"/>
        <v>5200</v>
      </c>
      <c r="P7083" s="339">
        <f t="shared" si="332"/>
        <v>0</v>
      </c>
    </row>
    <row r="7084" spans="1:16" hidden="1" x14ac:dyDescent="0.25">
      <c r="A7084" s="116">
        <v>147740</v>
      </c>
      <c r="B7084" s="116">
        <v>1</v>
      </c>
      <c r="C7084" s="116">
        <v>1810102430</v>
      </c>
      <c r="D7084" s="116" t="s">
        <v>11369</v>
      </c>
      <c r="E7084" s="339">
        <v>282065.40000000002</v>
      </c>
      <c r="F7084" s="194">
        <v>1</v>
      </c>
      <c r="G7084" s="194">
        <v>1</v>
      </c>
      <c r="H7084" s="194" t="s">
        <v>10119</v>
      </c>
      <c r="I7084" s="194">
        <f t="shared" si="330"/>
        <v>0</v>
      </c>
      <c r="J7084" s="116" t="s">
        <v>10120</v>
      </c>
      <c r="K7084" s="116" t="s">
        <v>17157</v>
      </c>
      <c r="L7084" s="197">
        <v>46007</v>
      </c>
      <c r="M7084" s="116"/>
      <c r="N7084" s="197">
        <v>46015</v>
      </c>
      <c r="O7084" s="388">
        <f t="shared" si="331"/>
        <v>282065.40000000002</v>
      </c>
      <c r="P7084" s="339">
        <f t="shared" si="332"/>
        <v>0</v>
      </c>
    </row>
    <row r="7085" spans="1:16" hidden="1" x14ac:dyDescent="0.25">
      <c r="A7085" s="116">
        <v>147740</v>
      </c>
      <c r="B7085" s="116">
        <v>2</v>
      </c>
      <c r="C7085" s="116">
        <v>1510101880</v>
      </c>
      <c r="D7085" s="116" t="s">
        <v>11278</v>
      </c>
      <c r="E7085" s="339">
        <v>386504.37</v>
      </c>
      <c r="F7085" s="194">
        <v>1</v>
      </c>
      <c r="G7085" s="194">
        <v>1</v>
      </c>
      <c r="H7085" s="194" t="s">
        <v>10119</v>
      </c>
      <c r="I7085" s="194">
        <f t="shared" si="330"/>
        <v>0</v>
      </c>
      <c r="J7085" s="116" t="s">
        <v>10120</v>
      </c>
      <c r="K7085" s="116" t="s">
        <v>17157</v>
      </c>
      <c r="L7085" s="197">
        <v>46007</v>
      </c>
      <c r="M7085" s="116"/>
      <c r="N7085" s="197">
        <v>46015</v>
      </c>
      <c r="O7085" s="388">
        <f t="shared" si="331"/>
        <v>386504.37</v>
      </c>
      <c r="P7085" s="339">
        <f t="shared" si="332"/>
        <v>0</v>
      </c>
    </row>
    <row r="7086" spans="1:16" hidden="1" x14ac:dyDescent="0.25">
      <c r="A7086" s="116">
        <v>147740</v>
      </c>
      <c r="B7086" s="116">
        <v>3</v>
      </c>
      <c r="C7086" s="116">
        <v>1523107380</v>
      </c>
      <c r="D7086" s="116" t="s">
        <v>17160</v>
      </c>
      <c r="E7086" s="339">
        <v>0</v>
      </c>
      <c r="F7086" s="194">
        <v>1</v>
      </c>
      <c r="G7086" s="194">
        <v>1</v>
      </c>
      <c r="H7086" s="194" t="s">
        <v>10119</v>
      </c>
      <c r="I7086" s="194">
        <f t="shared" si="330"/>
        <v>0</v>
      </c>
      <c r="J7086" s="116" t="s">
        <v>10120</v>
      </c>
      <c r="K7086" s="116" t="s">
        <v>17157</v>
      </c>
      <c r="L7086" s="197">
        <v>46007</v>
      </c>
      <c r="M7086" s="116" t="s">
        <v>15796</v>
      </c>
      <c r="N7086" s="197">
        <v>46015</v>
      </c>
      <c r="O7086" s="388">
        <f t="shared" si="331"/>
        <v>0</v>
      </c>
      <c r="P7086" s="339">
        <f t="shared" si="332"/>
        <v>0</v>
      </c>
    </row>
    <row r="7087" spans="1:16" hidden="1" x14ac:dyDescent="0.25">
      <c r="A7087" s="116">
        <v>147740</v>
      </c>
      <c r="B7087" s="116">
        <v>4</v>
      </c>
      <c r="C7087" s="116">
        <v>1523106550</v>
      </c>
      <c r="D7087" s="116" t="s">
        <v>17159</v>
      </c>
      <c r="E7087" s="339">
        <v>0</v>
      </c>
      <c r="F7087" s="194">
        <v>1</v>
      </c>
      <c r="G7087" s="194">
        <v>1</v>
      </c>
      <c r="H7087" s="194" t="s">
        <v>10119</v>
      </c>
      <c r="I7087" s="194">
        <f t="shared" si="330"/>
        <v>0</v>
      </c>
      <c r="J7087" s="116" t="s">
        <v>10120</v>
      </c>
      <c r="K7087" s="116" t="s">
        <v>17157</v>
      </c>
      <c r="L7087" s="197">
        <v>46007</v>
      </c>
      <c r="M7087" s="116" t="s">
        <v>15796</v>
      </c>
      <c r="N7087" s="197">
        <v>46015</v>
      </c>
      <c r="O7087" s="388">
        <f t="shared" si="331"/>
        <v>0</v>
      </c>
      <c r="P7087" s="339">
        <f t="shared" si="332"/>
        <v>0</v>
      </c>
    </row>
    <row r="7088" spans="1:16" hidden="1" x14ac:dyDescent="0.25">
      <c r="A7088" s="116">
        <v>147740</v>
      </c>
      <c r="B7088" s="116">
        <v>5</v>
      </c>
      <c r="C7088" s="116">
        <v>1523102990</v>
      </c>
      <c r="D7088" s="116" t="s">
        <v>17158</v>
      </c>
      <c r="E7088" s="339">
        <v>6510</v>
      </c>
      <c r="F7088" s="194">
        <v>1</v>
      </c>
      <c r="G7088" s="194">
        <v>1</v>
      </c>
      <c r="H7088" s="194" t="s">
        <v>10119</v>
      </c>
      <c r="I7088" s="194">
        <f t="shared" si="330"/>
        <v>0</v>
      </c>
      <c r="J7088" s="116" t="s">
        <v>10120</v>
      </c>
      <c r="K7088" s="116" t="s">
        <v>17157</v>
      </c>
      <c r="L7088" s="197">
        <v>46007</v>
      </c>
      <c r="M7088" s="116"/>
      <c r="N7088" s="197">
        <v>46015</v>
      </c>
      <c r="O7088" s="388">
        <f t="shared" si="331"/>
        <v>6510</v>
      </c>
      <c r="P7088" s="339">
        <f t="shared" si="332"/>
        <v>0</v>
      </c>
    </row>
    <row r="7089" spans="1:16" hidden="1" x14ac:dyDescent="0.25">
      <c r="A7089" s="116">
        <v>147740</v>
      </c>
      <c r="B7089" s="116">
        <v>6</v>
      </c>
      <c r="C7089" s="116">
        <v>1523102520</v>
      </c>
      <c r="D7089" s="116" t="s">
        <v>12169</v>
      </c>
      <c r="E7089" s="339">
        <v>6510</v>
      </c>
      <c r="F7089" s="194">
        <v>1</v>
      </c>
      <c r="G7089" s="194">
        <v>1</v>
      </c>
      <c r="H7089" s="194" t="s">
        <v>10119</v>
      </c>
      <c r="I7089" s="194">
        <f t="shared" si="330"/>
        <v>0</v>
      </c>
      <c r="J7089" s="116" t="s">
        <v>10120</v>
      </c>
      <c r="K7089" s="116" t="s">
        <v>17157</v>
      </c>
      <c r="L7089" s="197">
        <v>46007</v>
      </c>
      <c r="M7089" s="116"/>
      <c r="N7089" s="197">
        <v>46015</v>
      </c>
      <c r="O7089" s="388">
        <f t="shared" si="331"/>
        <v>6510</v>
      </c>
      <c r="P7089" s="339">
        <f t="shared" si="332"/>
        <v>0</v>
      </c>
    </row>
    <row r="7090" spans="1:16" hidden="1" x14ac:dyDescent="0.25">
      <c r="A7090" s="116">
        <v>147740</v>
      </c>
      <c r="B7090" s="116">
        <v>7</v>
      </c>
      <c r="C7090" s="116">
        <v>1522101310</v>
      </c>
      <c r="D7090" s="116" t="s">
        <v>8037</v>
      </c>
      <c r="E7090" s="339">
        <v>22200</v>
      </c>
      <c r="F7090" s="194">
        <v>3</v>
      </c>
      <c r="G7090" s="194">
        <v>3</v>
      </c>
      <c r="H7090" s="194" t="s">
        <v>10119</v>
      </c>
      <c r="I7090" s="194">
        <f t="shared" si="330"/>
        <v>0</v>
      </c>
      <c r="J7090" s="116" t="s">
        <v>10120</v>
      </c>
      <c r="K7090" s="116" t="s">
        <v>17157</v>
      </c>
      <c r="L7090" s="197">
        <v>46007</v>
      </c>
      <c r="M7090" s="116"/>
      <c r="N7090" s="197">
        <v>46015</v>
      </c>
      <c r="O7090" s="388">
        <f t="shared" si="331"/>
        <v>7400</v>
      </c>
      <c r="P7090" s="339">
        <f t="shared" si="332"/>
        <v>0</v>
      </c>
    </row>
    <row r="7091" spans="1:16" hidden="1" x14ac:dyDescent="0.25">
      <c r="A7091" s="116">
        <v>147740</v>
      </c>
      <c r="B7091" s="116">
        <v>8</v>
      </c>
      <c r="C7091" s="116">
        <v>1135100700</v>
      </c>
      <c r="D7091" s="116" t="s">
        <v>11188</v>
      </c>
      <c r="E7091" s="339">
        <v>158624.49</v>
      </c>
      <c r="F7091" s="194">
        <v>3</v>
      </c>
      <c r="G7091" s="194">
        <v>3</v>
      </c>
      <c r="H7091" s="194" t="s">
        <v>10119</v>
      </c>
      <c r="I7091" s="194">
        <f t="shared" ref="I7091:I7154" si="333">+F7091-G7091</f>
        <v>0</v>
      </c>
      <c r="J7091" s="116" t="s">
        <v>10120</v>
      </c>
      <c r="K7091" s="116" t="s">
        <v>17157</v>
      </c>
      <c r="L7091" s="197">
        <v>46007</v>
      </c>
      <c r="M7091" s="116"/>
      <c r="N7091" s="197">
        <v>46015</v>
      </c>
      <c r="O7091" s="388">
        <f t="shared" ref="O7091:O7154" si="334">+E7091/F7091</f>
        <v>52874.829999999994</v>
      </c>
      <c r="P7091" s="339">
        <f t="shared" ref="P7091:P7154" si="335">+O7091*I7091</f>
        <v>0</v>
      </c>
    </row>
    <row r="7092" spans="1:16" hidden="1" x14ac:dyDescent="0.25">
      <c r="A7092" s="116">
        <v>147740</v>
      </c>
      <c r="B7092" s="116">
        <v>9</v>
      </c>
      <c r="C7092" s="116">
        <v>1223100160</v>
      </c>
      <c r="D7092" s="116" t="s">
        <v>9294</v>
      </c>
      <c r="E7092" s="339">
        <v>162664.92000000001</v>
      </c>
      <c r="F7092" s="194">
        <v>3</v>
      </c>
      <c r="G7092" s="194">
        <v>3</v>
      </c>
      <c r="H7092" s="194" t="s">
        <v>10119</v>
      </c>
      <c r="I7092" s="194">
        <f t="shared" si="333"/>
        <v>0</v>
      </c>
      <c r="J7092" s="116" t="s">
        <v>10120</v>
      </c>
      <c r="K7092" s="116" t="s">
        <v>17157</v>
      </c>
      <c r="L7092" s="197">
        <v>46007</v>
      </c>
      <c r="M7092" s="116"/>
      <c r="N7092" s="197">
        <v>46015</v>
      </c>
      <c r="O7092" s="388">
        <f t="shared" si="334"/>
        <v>54221.640000000007</v>
      </c>
      <c r="P7092" s="339">
        <f t="shared" si="335"/>
        <v>0</v>
      </c>
    </row>
    <row r="7093" spans="1:16" hidden="1" x14ac:dyDescent="0.25">
      <c r="A7093" s="116">
        <v>147740</v>
      </c>
      <c r="B7093" s="116">
        <v>10</v>
      </c>
      <c r="C7093" s="116">
        <v>1016100540</v>
      </c>
      <c r="D7093" s="116" t="s">
        <v>11148</v>
      </c>
      <c r="E7093" s="339">
        <v>23795.64</v>
      </c>
      <c r="F7093" s="194">
        <v>12</v>
      </c>
      <c r="G7093" s="194">
        <v>12</v>
      </c>
      <c r="H7093" s="194" t="s">
        <v>10119</v>
      </c>
      <c r="I7093" s="194">
        <f t="shared" si="333"/>
        <v>0</v>
      </c>
      <c r="J7093" s="116" t="s">
        <v>10120</v>
      </c>
      <c r="K7093" s="116" t="s">
        <v>17157</v>
      </c>
      <c r="L7093" s="197">
        <v>46007</v>
      </c>
      <c r="M7093" s="116"/>
      <c r="N7093" s="197">
        <v>46015</v>
      </c>
      <c r="O7093" s="388">
        <f t="shared" si="334"/>
        <v>1982.97</v>
      </c>
      <c r="P7093" s="339">
        <f t="shared" si="335"/>
        <v>0</v>
      </c>
    </row>
    <row r="7094" spans="1:16" hidden="1" x14ac:dyDescent="0.25">
      <c r="A7094" s="116">
        <v>147740</v>
      </c>
      <c r="B7094" s="116">
        <v>11</v>
      </c>
      <c r="C7094" s="116">
        <v>1219100290</v>
      </c>
      <c r="D7094" s="116" t="s">
        <v>11210</v>
      </c>
      <c r="E7094" s="339">
        <v>184000</v>
      </c>
      <c r="F7094" s="194">
        <v>8</v>
      </c>
      <c r="G7094" s="194">
        <v>8</v>
      </c>
      <c r="H7094" s="194" t="s">
        <v>10119</v>
      </c>
      <c r="I7094" s="194">
        <f t="shared" si="333"/>
        <v>0</v>
      </c>
      <c r="J7094" s="116" t="s">
        <v>10120</v>
      </c>
      <c r="K7094" s="116" t="s">
        <v>17157</v>
      </c>
      <c r="L7094" s="197">
        <v>46007</v>
      </c>
      <c r="M7094" s="116"/>
      <c r="N7094" s="197">
        <v>46015</v>
      </c>
      <c r="O7094" s="388">
        <f t="shared" si="334"/>
        <v>23000</v>
      </c>
      <c r="P7094" s="339">
        <f t="shared" si="335"/>
        <v>0</v>
      </c>
    </row>
    <row r="7095" spans="1:16" hidden="1" x14ac:dyDescent="0.25">
      <c r="A7095" s="116">
        <v>147740</v>
      </c>
      <c r="B7095" s="116">
        <v>12</v>
      </c>
      <c r="C7095" s="116">
        <v>1017102120</v>
      </c>
      <c r="D7095" s="116" t="s">
        <v>10656</v>
      </c>
      <c r="E7095" s="339">
        <v>162000</v>
      </c>
      <c r="F7095" s="194">
        <v>1</v>
      </c>
      <c r="G7095" s="194">
        <v>1</v>
      </c>
      <c r="H7095" s="194" t="s">
        <v>10119</v>
      </c>
      <c r="I7095" s="194">
        <f t="shared" si="333"/>
        <v>0</v>
      </c>
      <c r="J7095" s="116" t="s">
        <v>10120</v>
      </c>
      <c r="K7095" s="116" t="s">
        <v>17157</v>
      </c>
      <c r="L7095" s="197">
        <v>46007</v>
      </c>
      <c r="M7095" s="116"/>
      <c r="N7095" s="197">
        <v>46015</v>
      </c>
      <c r="O7095" s="388">
        <f t="shared" si="334"/>
        <v>162000</v>
      </c>
      <c r="P7095" s="339">
        <f t="shared" si="335"/>
        <v>0</v>
      </c>
    </row>
    <row r="7096" spans="1:16" hidden="1" x14ac:dyDescent="0.25">
      <c r="A7096" s="116">
        <v>147753</v>
      </c>
      <c r="B7096" s="116">
        <v>10</v>
      </c>
      <c r="C7096" s="116">
        <v>1113101930</v>
      </c>
      <c r="D7096" s="116" t="s">
        <v>8054</v>
      </c>
      <c r="E7096" s="339">
        <v>78000</v>
      </c>
      <c r="F7096" s="194">
        <v>10</v>
      </c>
      <c r="G7096" s="194">
        <f>5+5</f>
        <v>10</v>
      </c>
      <c r="H7096" s="194" t="s">
        <v>10119</v>
      </c>
      <c r="I7096" s="194">
        <f t="shared" si="333"/>
        <v>0</v>
      </c>
      <c r="J7096" s="116" t="s">
        <v>10120</v>
      </c>
      <c r="K7096" s="116" t="s">
        <v>17156</v>
      </c>
      <c r="L7096" s="197">
        <v>46007</v>
      </c>
      <c r="M7096" s="116" t="s">
        <v>18090</v>
      </c>
      <c r="N7096" s="197">
        <v>46106</v>
      </c>
      <c r="O7096" s="388">
        <f t="shared" si="334"/>
        <v>7800</v>
      </c>
      <c r="P7096" s="339">
        <f t="shared" si="335"/>
        <v>0</v>
      </c>
    </row>
    <row r="7097" spans="1:16" hidden="1" x14ac:dyDescent="0.25">
      <c r="A7097" s="116">
        <v>147753</v>
      </c>
      <c r="B7097" s="116">
        <v>31</v>
      </c>
      <c r="C7097" s="116">
        <v>1120100050</v>
      </c>
      <c r="D7097" s="116" t="s">
        <v>16168</v>
      </c>
      <c r="E7097" s="339">
        <v>2734782.68</v>
      </c>
      <c r="F7097" s="194">
        <v>4</v>
      </c>
      <c r="G7097" s="194">
        <f>2+2</f>
        <v>4</v>
      </c>
      <c r="H7097" s="194" t="s">
        <v>10119</v>
      </c>
      <c r="I7097" s="194">
        <f t="shared" si="333"/>
        <v>0</v>
      </c>
      <c r="J7097" s="116" t="s">
        <v>10120</v>
      </c>
      <c r="K7097" s="116" t="s">
        <v>17156</v>
      </c>
      <c r="L7097" s="197">
        <v>46007</v>
      </c>
      <c r="M7097" s="116" t="s">
        <v>18266</v>
      </c>
      <c r="N7097" s="197">
        <v>46125</v>
      </c>
      <c r="O7097" s="388">
        <f t="shared" si="334"/>
        <v>683695.67</v>
      </c>
      <c r="P7097" s="339">
        <f t="shared" si="335"/>
        <v>0</v>
      </c>
    </row>
    <row r="7098" spans="1:16" hidden="1" x14ac:dyDescent="0.25">
      <c r="A7098" s="116">
        <v>147753</v>
      </c>
      <c r="B7098" s="116">
        <v>21</v>
      </c>
      <c r="C7098" s="116">
        <v>1010101290</v>
      </c>
      <c r="D7098" s="116" t="s">
        <v>11129</v>
      </c>
      <c r="E7098" s="339">
        <v>308250</v>
      </c>
      <c r="F7098" s="194">
        <v>15</v>
      </c>
      <c r="G7098" s="194">
        <f>10+5</f>
        <v>15</v>
      </c>
      <c r="H7098" s="194" t="s">
        <v>10119</v>
      </c>
      <c r="I7098" s="194">
        <f t="shared" si="333"/>
        <v>0</v>
      </c>
      <c r="J7098" s="116" t="s">
        <v>10120</v>
      </c>
      <c r="K7098" s="116" t="s">
        <v>17156</v>
      </c>
      <c r="L7098" s="197">
        <v>46007</v>
      </c>
      <c r="M7098" s="116" t="s">
        <v>17174</v>
      </c>
      <c r="N7098" s="197">
        <v>46036</v>
      </c>
      <c r="O7098" s="388">
        <f t="shared" si="334"/>
        <v>20550</v>
      </c>
      <c r="P7098" s="339">
        <f t="shared" si="335"/>
        <v>0</v>
      </c>
    </row>
    <row r="7099" spans="1:16" hidden="1" x14ac:dyDescent="0.25">
      <c r="A7099" s="116">
        <v>147753</v>
      </c>
      <c r="B7099" s="116">
        <v>24</v>
      </c>
      <c r="C7099" s="116">
        <v>1016101250</v>
      </c>
      <c r="D7099" s="116" t="s">
        <v>11152</v>
      </c>
      <c r="E7099" s="339">
        <v>9312.35</v>
      </c>
      <c r="F7099" s="194">
        <v>5</v>
      </c>
      <c r="G7099" s="194">
        <f>1+4</f>
        <v>5</v>
      </c>
      <c r="H7099" s="194" t="s">
        <v>10119</v>
      </c>
      <c r="I7099" s="194">
        <f t="shared" si="333"/>
        <v>0</v>
      </c>
      <c r="J7099" s="116" t="s">
        <v>10120</v>
      </c>
      <c r="K7099" s="116" t="s">
        <v>17156</v>
      </c>
      <c r="L7099" s="197">
        <v>46007</v>
      </c>
      <c r="M7099" s="116" t="s">
        <v>17177</v>
      </c>
      <c r="N7099" s="197">
        <v>46015</v>
      </c>
      <c r="O7099" s="388">
        <f t="shared" si="334"/>
        <v>1862.47</v>
      </c>
      <c r="P7099" s="339">
        <f t="shared" si="335"/>
        <v>0</v>
      </c>
    </row>
    <row r="7100" spans="1:16" hidden="1" x14ac:dyDescent="0.25">
      <c r="A7100" s="116">
        <v>147753</v>
      </c>
      <c r="B7100" s="116">
        <v>1</v>
      </c>
      <c r="C7100" s="116">
        <v>1810104180</v>
      </c>
      <c r="D7100" s="116" t="s">
        <v>17629</v>
      </c>
      <c r="E7100" s="339">
        <v>249338.4</v>
      </c>
      <c r="F7100" s="194">
        <v>60</v>
      </c>
      <c r="G7100" s="194">
        <v>60</v>
      </c>
      <c r="H7100" s="194" t="s">
        <v>10119</v>
      </c>
      <c r="I7100" s="194">
        <f t="shared" si="333"/>
        <v>0</v>
      </c>
      <c r="J7100" s="116" t="s">
        <v>10120</v>
      </c>
      <c r="K7100" s="116" t="s">
        <v>17156</v>
      </c>
      <c r="L7100" s="197">
        <v>46007</v>
      </c>
      <c r="M7100" s="116"/>
      <c r="N7100" s="197">
        <v>46015</v>
      </c>
      <c r="O7100" s="388">
        <f t="shared" si="334"/>
        <v>4155.6400000000003</v>
      </c>
      <c r="P7100" s="339">
        <f t="shared" si="335"/>
        <v>0</v>
      </c>
    </row>
    <row r="7101" spans="1:16" hidden="1" x14ac:dyDescent="0.25">
      <c r="A7101" s="116">
        <v>147753</v>
      </c>
      <c r="B7101" s="116">
        <v>3</v>
      </c>
      <c r="C7101" s="116">
        <v>1521100090</v>
      </c>
      <c r="D7101" s="116" t="s">
        <v>17610</v>
      </c>
      <c r="E7101" s="339">
        <v>37440</v>
      </c>
      <c r="F7101" s="194">
        <v>96</v>
      </c>
      <c r="G7101" s="194">
        <v>96</v>
      </c>
      <c r="H7101" s="194" t="s">
        <v>10119</v>
      </c>
      <c r="I7101" s="194">
        <f t="shared" si="333"/>
        <v>0</v>
      </c>
      <c r="J7101" s="116" t="s">
        <v>10120</v>
      </c>
      <c r="K7101" s="116" t="s">
        <v>17156</v>
      </c>
      <c r="L7101" s="197">
        <v>46007</v>
      </c>
      <c r="M7101" s="116" t="s">
        <v>15796</v>
      </c>
      <c r="N7101" s="197">
        <v>46015</v>
      </c>
      <c r="O7101" s="388">
        <f t="shared" si="334"/>
        <v>390</v>
      </c>
      <c r="P7101" s="339">
        <f t="shared" si="335"/>
        <v>0</v>
      </c>
    </row>
    <row r="7102" spans="1:16" hidden="1" x14ac:dyDescent="0.25">
      <c r="A7102" s="116">
        <v>147753</v>
      </c>
      <c r="B7102" s="116">
        <v>4</v>
      </c>
      <c r="C7102" s="116">
        <v>1810104780</v>
      </c>
      <c r="D7102" s="116" t="s">
        <v>11372</v>
      </c>
      <c r="E7102" s="339">
        <v>94272</v>
      </c>
      <c r="F7102" s="194">
        <v>96</v>
      </c>
      <c r="G7102" s="194">
        <v>96</v>
      </c>
      <c r="H7102" s="194" t="s">
        <v>10119</v>
      </c>
      <c r="I7102" s="194">
        <f t="shared" si="333"/>
        <v>0</v>
      </c>
      <c r="J7102" s="116" t="s">
        <v>10120</v>
      </c>
      <c r="K7102" s="116" t="s">
        <v>17156</v>
      </c>
      <c r="L7102" s="197">
        <v>46007</v>
      </c>
      <c r="M7102" s="116"/>
      <c r="N7102" s="197">
        <v>46015</v>
      </c>
      <c r="O7102" s="388">
        <f t="shared" si="334"/>
        <v>982</v>
      </c>
      <c r="P7102" s="339">
        <f t="shared" si="335"/>
        <v>0</v>
      </c>
    </row>
    <row r="7103" spans="1:16" hidden="1" x14ac:dyDescent="0.25">
      <c r="A7103" s="116">
        <v>147753</v>
      </c>
      <c r="B7103" s="116">
        <v>6</v>
      </c>
      <c r="C7103" s="116">
        <v>1120100070</v>
      </c>
      <c r="D7103" s="116" t="s">
        <v>15468</v>
      </c>
      <c r="E7103" s="339">
        <v>1220140.52</v>
      </c>
      <c r="F7103" s="194">
        <v>2</v>
      </c>
      <c r="G7103" s="194">
        <v>2</v>
      </c>
      <c r="H7103" s="194" t="s">
        <v>10119</v>
      </c>
      <c r="I7103" s="194">
        <f t="shared" si="333"/>
        <v>0</v>
      </c>
      <c r="J7103" s="116" t="s">
        <v>10120</v>
      </c>
      <c r="K7103" s="116" t="s">
        <v>17156</v>
      </c>
      <c r="L7103" s="197">
        <v>46007</v>
      </c>
      <c r="M7103" s="116"/>
      <c r="N7103" s="197">
        <v>46015</v>
      </c>
      <c r="O7103" s="388">
        <f t="shared" si="334"/>
        <v>610070.26</v>
      </c>
      <c r="P7103" s="339">
        <f t="shared" si="335"/>
        <v>0</v>
      </c>
    </row>
    <row r="7104" spans="1:16" hidden="1" x14ac:dyDescent="0.25">
      <c r="A7104" s="116">
        <v>147753</v>
      </c>
      <c r="B7104" s="116">
        <v>7</v>
      </c>
      <c r="C7104" s="116">
        <v>1511102130</v>
      </c>
      <c r="D7104" s="116" t="s">
        <v>10484</v>
      </c>
      <c r="E7104" s="339">
        <v>32562.240000000002</v>
      </c>
      <c r="F7104" s="194">
        <v>32</v>
      </c>
      <c r="G7104" s="194">
        <v>32</v>
      </c>
      <c r="H7104" s="194" t="s">
        <v>10119</v>
      </c>
      <c r="I7104" s="194">
        <f t="shared" si="333"/>
        <v>0</v>
      </c>
      <c r="J7104" s="116" t="s">
        <v>10120</v>
      </c>
      <c r="K7104" s="116" t="s">
        <v>17156</v>
      </c>
      <c r="L7104" s="197">
        <v>46007</v>
      </c>
      <c r="M7104" s="116"/>
      <c r="N7104" s="197">
        <v>46015</v>
      </c>
      <c r="O7104" s="388">
        <f t="shared" si="334"/>
        <v>1017.57</v>
      </c>
      <c r="P7104" s="339">
        <f t="shared" si="335"/>
        <v>0</v>
      </c>
    </row>
    <row r="7105" spans="1:16" hidden="1" x14ac:dyDescent="0.25">
      <c r="A7105" s="116">
        <v>147753</v>
      </c>
      <c r="B7105" s="116">
        <v>8</v>
      </c>
      <c r="C7105" s="116">
        <v>1113101920</v>
      </c>
      <c r="D7105" s="116" t="s">
        <v>7810</v>
      </c>
      <c r="E7105" s="339">
        <v>25903</v>
      </c>
      <c r="F7105" s="194">
        <v>4</v>
      </c>
      <c r="G7105" s="194">
        <v>4</v>
      </c>
      <c r="H7105" s="194" t="s">
        <v>10119</v>
      </c>
      <c r="I7105" s="194">
        <f t="shared" si="333"/>
        <v>0</v>
      </c>
      <c r="J7105" s="116" t="s">
        <v>10120</v>
      </c>
      <c r="K7105" s="116" t="s">
        <v>17156</v>
      </c>
      <c r="L7105" s="197">
        <v>46007</v>
      </c>
      <c r="M7105" s="116"/>
      <c r="N7105" s="197">
        <v>46015</v>
      </c>
      <c r="O7105" s="388">
        <f t="shared" si="334"/>
        <v>6475.75</v>
      </c>
      <c r="P7105" s="339">
        <f t="shared" si="335"/>
        <v>0</v>
      </c>
    </row>
    <row r="7106" spans="1:16" hidden="1" x14ac:dyDescent="0.25">
      <c r="A7106" s="116">
        <v>147753</v>
      </c>
      <c r="B7106" s="116">
        <v>9</v>
      </c>
      <c r="C7106" s="116">
        <v>1113101970</v>
      </c>
      <c r="D7106" s="116" t="s">
        <v>7859</v>
      </c>
      <c r="E7106" s="339">
        <v>108683.52</v>
      </c>
      <c r="F7106" s="194">
        <v>6</v>
      </c>
      <c r="G7106" s="194">
        <v>6</v>
      </c>
      <c r="H7106" s="194" t="s">
        <v>10119</v>
      </c>
      <c r="I7106" s="194">
        <f t="shared" si="333"/>
        <v>0</v>
      </c>
      <c r="J7106" s="116" t="s">
        <v>10120</v>
      </c>
      <c r="K7106" s="116" t="s">
        <v>17156</v>
      </c>
      <c r="L7106" s="197">
        <v>46007</v>
      </c>
      <c r="M7106" s="116"/>
      <c r="N7106" s="197">
        <v>46015</v>
      </c>
      <c r="O7106" s="388">
        <f t="shared" si="334"/>
        <v>18113.920000000002</v>
      </c>
      <c r="P7106" s="339">
        <f t="shared" si="335"/>
        <v>0</v>
      </c>
    </row>
    <row r="7107" spans="1:16" hidden="1" x14ac:dyDescent="0.25">
      <c r="A7107" s="116">
        <v>147753</v>
      </c>
      <c r="B7107" s="116">
        <v>11</v>
      </c>
      <c r="C7107" s="116">
        <v>1010101250</v>
      </c>
      <c r="D7107" s="116" t="s">
        <v>17477</v>
      </c>
      <c r="E7107" s="339">
        <v>3600</v>
      </c>
      <c r="F7107" s="194">
        <v>10</v>
      </c>
      <c r="G7107" s="194">
        <v>10</v>
      </c>
      <c r="H7107" s="194" t="s">
        <v>10119</v>
      </c>
      <c r="I7107" s="194">
        <f t="shared" si="333"/>
        <v>0</v>
      </c>
      <c r="J7107" s="116" t="s">
        <v>10120</v>
      </c>
      <c r="K7107" s="116" t="s">
        <v>17156</v>
      </c>
      <c r="L7107" s="197">
        <v>46007</v>
      </c>
      <c r="M7107" s="116"/>
      <c r="N7107" s="197">
        <v>46015</v>
      </c>
      <c r="O7107" s="388">
        <f t="shared" si="334"/>
        <v>360</v>
      </c>
      <c r="P7107" s="339">
        <f t="shared" si="335"/>
        <v>0</v>
      </c>
    </row>
    <row r="7108" spans="1:16" hidden="1" x14ac:dyDescent="0.25">
      <c r="A7108" s="116">
        <v>147753</v>
      </c>
      <c r="B7108" s="116">
        <v>12</v>
      </c>
      <c r="C7108" s="116">
        <v>1546101840</v>
      </c>
      <c r="D7108" s="116" t="s">
        <v>10957</v>
      </c>
      <c r="E7108" s="339">
        <v>54499.95</v>
      </c>
      <c r="F7108" s="194">
        <v>5</v>
      </c>
      <c r="G7108" s="194">
        <v>5</v>
      </c>
      <c r="H7108" s="194" t="s">
        <v>10119</v>
      </c>
      <c r="I7108" s="194">
        <f t="shared" si="333"/>
        <v>0</v>
      </c>
      <c r="J7108" s="116" t="s">
        <v>10120</v>
      </c>
      <c r="K7108" s="116" t="s">
        <v>17156</v>
      </c>
      <c r="L7108" s="197">
        <v>46007</v>
      </c>
      <c r="M7108" s="116"/>
      <c r="N7108" s="197">
        <v>46015</v>
      </c>
      <c r="O7108" s="388">
        <f t="shared" si="334"/>
        <v>10899.99</v>
      </c>
      <c r="P7108" s="339">
        <f t="shared" si="335"/>
        <v>0</v>
      </c>
    </row>
    <row r="7109" spans="1:16" hidden="1" x14ac:dyDescent="0.25">
      <c r="A7109" s="116">
        <v>147753</v>
      </c>
      <c r="B7109" s="116">
        <v>13</v>
      </c>
      <c r="C7109" s="116">
        <v>1019101600</v>
      </c>
      <c r="D7109" s="116" t="s">
        <v>10852</v>
      </c>
      <c r="E7109" s="339">
        <v>123450</v>
      </c>
      <c r="F7109" s="194">
        <v>5</v>
      </c>
      <c r="G7109" s="194">
        <v>5</v>
      </c>
      <c r="H7109" s="194" t="s">
        <v>10119</v>
      </c>
      <c r="I7109" s="194">
        <f t="shared" si="333"/>
        <v>0</v>
      </c>
      <c r="J7109" s="116" t="s">
        <v>10120</v>
      </c>
      <c r="K7109" s="116" t="s">
        <v>17156</v>
      </c>
      <c r="L7109" s="197">
        <v>46007</v>
      </c>
      <c r="M7109" s="116"/>
      <c r="N7109" s="197">
        <v>46015</v>
      </c>
      <c r="O7109" s="388">
        <f t="shared" si="334"/>
        <v>24690</v>
      </c>
      <c r="P7109" s="339">
        <f t="shared" si="335"/>
        <v>0</v>
      </c>
    </row>
    <row r="7110" spans="1:16" hidden="1" x14ac:dyDescent="0.25">
      <c r="A7110" s="116">
        <v>147753</v>
      </c>
      <c r="B7110" s="116">
        <v>14</v>
      </c>
      <c r="C7110" s="116">
        <v>1019100040</v>
      </c>
      <c r="D7110" s="116" t="s">
        <v>10643</v>
      </c>
      <c r="E7110" s="339">
        <v>14250</v>
      </c>
      <c r="F7110" s="194">
        <v>5</v>
      </c>
      <c r="G7110" s="194">
        <v>5</v>
      </c>
      <c r="H7110" s="194" t="s">
        <v>10119</v>
      </c>
      <c r="I7110" s="194">
        <f t="shared" si="333"/>
        <v>0</v>
      </c>
      <c r="J7110" s="116" t="s">
        <v>10120</v>
      </c>
      <c r="K7110" s="116" t="s">
        <v>17156</v>
      </c>
      <c r="L7110" s="197">
        <v>46007</v>
      </c>
      <c r="M7110" s="116" t="s">
        <v>15796</v>
      </c>
      <c r="N7110" s="197">
        <v>46015</v>
      </c>
      <c r="O7110" s="388">
        <f t="shared" si="334"/>
        <v>2850</v>
      </c>
      <c r="P7110" s="339">
        <f t="shared" si="335"/>
        <v>0</v>
      </c>
    </row>
    <row r="7111" spans="1:16" hidden="1" x14ac:dyDescent="0.25">
      <c r="A7111" s="116">
        <v>147753</v>
      </c>
      <c r="B7111" s="116">
        <v>15</v>
      </c>
      <c r="C7111" s="116">
        <v>1546101870</v>
      </c>
      <c r="D7111" s="116" t="s">
        <v>16201</v>
      </c>
      <c r="E7111" s="339">
        <v>6171.3</v>
      </c>
      <c r="F7111" s="194">
        <v>10</v>
      </c>
      <c r="G7111" s="194">
        <v>10</v>
      </c>
      <c r="H7111" s="194" t="s">
        <v>10119</v>
      </c>
      <c r="I7111" s="194">
        <f t="shared" si="333"/>
        <v>0</v>
      </c>
      <c r="J7111" s="116" t="s">
        <v>10120</v>
      </c>
      <c r="K7111" s="116" t="s">
        <v>17156</v>
      </c>
      <c r="L7111" s="197">
        <v>46007</v>
      </c>
      <c r="M7111" s="116"/>
      <c r="N7111" s="197">
        <v>46015</v>
      </c>
      <c r="O7111" s="388">
        <f t="shared" si="334"/>
        <v>617.13</v>
      </c>
      <c r="P7111" s="339">
        <f t="shared" si="335"/>
        <v>0</v>
      </c>
    </row>
    <row r="7112" spans="1:16" hidden="1" x14ac:dyDescent="0.25">
      <c r="A7112" s="116">
        <v>147753</v>
      </c>
      <c r="B7112" s="116">
        <v>16</v>
      </c>
      <c r="C7112" s="116">
        <v>1010100130</v>
      </c>
      <c r="D7112" s="116" t="s">
        <v>16157</v>
      </c>
      <c r="E7112" s="339">
        <v>12940</v>
      </c>
      <c r="F7112" s="194">
        <v>10</v>
      </c>
      <c r="G7112" s="194">
        <v>10</v>
      </c>
      <c r="H7112" s="194" t="s">
        <v>10119</v>
      </c>
      <c r="I7112" s="194">
        <f t="shared" si="333"/>
        <v>0</v>
      </c>
      <c r="J7112" s="116" t="s">
        <v>10120</v>
      </c>
      <c r="K7112" s="116" t="s">
        <v>17156</v>
      </c>
      <c r="L7112" s="197">
        <v>46007</v>
      </c>
      <c r="M7112" s="116"/>
      <c r="N7112" s="197">
        <v>46015</v>
      </c>
      <c r="O7112" s="388">
        <f t="shared" si="334"/>
        <v>1294</v>
      </c>
      <c r="P7112" s="339">
        <f t="shared" si="335"/>
        <v>0</v>
      </c>
    </row>
    <row r="7113" spans="1:16" hidden="1" x14ac:dyDescent="0.25">
      <c r="A7113" s="116">
        <v>147753</v>
      </c>
      <c r="B7113" s="116">
        <v>17</v>
      </c>
      <c r="C7113" s="116">
        <v>1010100120</v>
      </c>
      <c r="D7113" s="116" t="s">
        <v>17672</v>
      </c>
      <c r="E7113" s="339">
        <v>22515.8</v>
      </c>
      <c r="F7113" s="194">
        <v>10</v>
      </c>
      <c r="G7113" s="194">
        <v>10</v>
      </c>
      <c r="H7113" s="194" t="s">
        <v>10119</v>
      </c>
      <c r="I7113" s="194">
        <f t="shared" si="333"/>
        <v>0</v>
      </c>
      <c r="J7113" s="116" t="s">
        <v>10120</v>
      </c>
      <c r="K7113" s="116" t="s">
        <v>17156</v>
      </c>
      <c r="L7113" s="197">
        <v>46007</v>
      </c>
      <c r="M7113" s="116"/>
      <c r="N7113" s="197">
        <v>46015</v>
      </c>
      <c r="O7113" s="388">
        <f t="shared" si="334"/>
        <v>2251.58</v>
      </c>
      <c r="P7113" s="339">
        <f t="shared" si="335"/>
        <v>0</v>
      </c>
    </row>
    <row r="7114" spans="1:16" hidden="1" x14ac:dyDescent="0.25">
      <c r="A7114" s="116">
        <v>147753</v>
      </c>
      <c r="B7114" s="116">
        <v>18</v>
      </c>
      <c r="C7114" s="116">
        <v>1010100760</v>
      </c>
      <c r="D7114" s="116" t="s">
        <v>15004</v>
      </c>
      <c r="E7114" s="339">
        <v>15550</v>
      </c>
      <c r="F7114" s="194">
        <v>10</v>
      </c>
      <c r="G7114" s="194">
        <v>10</v>
      </c>
      <c r="H7114" s="194" t="s">
        <v>10119</v>
      </c>
      <c r="I7114" s="194">
        <f t="shared" si="333"/>
        <v>0</v>
      </c>
      <c r="J7114" s="116" t="s">
        <v>10120</v>
      </c>
      <c r="K7114" s="116" t="s">
        <v>17156</v>
      </c>
      <c r="L7114" s="197">
        <v>46007</v>
      </c>
      <c r="M7114" s="116"/>
      <c r="N7114" s="197">
        <v>46015</v>
      </c>
      <c r="O7114" s="388">
        <f t="shared" si="334"/>
        <v>1555</v>
      </c>
      <c r="P7114" s="339">
        <f t="shared" si="335"/>
        <v>0</v>
      </c>
    </row>
    <row r="7115" spans="1:16" hidden="1" x14ac:dyDescent="0.25">
      <c r="A7115" s="116">
        <v>147753</v>
      </c>
      <c r="B7115" s="116">
        <v>19</v>
      </c>
      <c r="C7115" s="116">
        <v>1016100000</v>
      </c>
      <c r="D7115" s="116" t="s">
        <v>10650</v>
      </c>
      <c r="E7115" s="339">
        <v>48500</v>
      </c>
      <c r="F7115" s="194">
        <v>5</v>
      </c>
      <c r="G7115" s="194">
        <v>5</v>
      </c>
      <c r="H7115" s="194" t="s">
        <v>10119</v>
      </c>
      <c r="I7115" s="194">
        <f t="shared" si="333"/>
        <v>0</v>
      </c>
      <c r="J7115" s="116" t="s">
        <v>10120</v>
      </c>
      <c r="K7115" s="116" t="s">
        <v>17156</v>
      </c>
      <c r="L7115" s="197">
        <v>46007</v>
      </c>
      <c r="M7115" s="116"/>
      <c r="N7115" s="197">
        <v>46015</v>
      </c>
      <c r="O7115" s="388">
        <f t="shared" si="334"/>
        <v>9700</v>
      </c>
      <c r="P7115" s="339">
        <f t="shared" si="335"/>
        <v>0</v>
      </c>
    </row>
    <row r="7116" spans="1:16" hidden="1" x14ac:dyDescent="0.25">
      <c r="A7116" s="116">
        <v>147753</v>
      </c>
      <c r="B7116" s="116">
        <v>20</v>
      </c>
      <c r="C7116" s="116">
        <v>1010101070</v>
      </c>
      <c r="D7116" s="116" t="s">
        <v>8794</v>
      </c>
      <c r="E7116" s="339">
        <v>75280.759999999995</v>
      </c>
      <c r="F7116" s="194">
        <v>2</v>
      </c>
      <c r="G7116" s="194">
        <v>2</v>
      </c>
      <c r="H7116" s="194" t="s">
        <v>10119</v>
      </c>
      <c r="I7116" s="194">
        <f t="shared" si="333"/>
        <v>0</v>
      </c>
      <c r="J7116" s="116" t="s">
        <v>10120</v>
      </c>
      <c r="K7116" s="116" t="s">
        <v>17156</v>
      </c>
      <c r="L7116" s="197">
        <v>46007</v>
      </c>
      <c r="M7116" s="116"/>
      <c r="N7116" s="197">
        <v>46015</v>
      </c>
      <c r="O7116" s="388">
        <f t="shared" si="334"/>
        <v>37640.379999999997</v>
      </c>
      <c r="P7116" s="339">
        <f t="shared" si="335"/>
        <v>0</v>
      </c>
    </row>
    <row r="7117" spans="1:16" hidden="1" x14ac:dyDescent="0.25">
      <c r="A7117" s="116">
        <v>147753</v>
      </c>
      <c r="B7117" s="116">
        <v>22</v>
      </c>
      <c r="C7117" s="116">
        <v>1022100110</v>
      </c>
      <c r="D7117" s="116" t="s">
        <v>10343</v>
      </c>
      <c r="E7117" s="339">
        <v>1924.69</v>
      </c>
      <c r="F7117" s="194">
        <v>1</v>
      </c>
      <c r="G7117" s="194">
        <v>1</v>
      </c>
      <c r="H7117" s="194" t="s">
        <v>10119</v>
      </c>
      <c r="I7117" s="194">
        <f t="shared" si="333"/>
        <v>0</v>
      </c>
      <c r="J7117" s="116" t="s">
        <v>10120</v>
      </c>
      <c r="K7117" s="116" t="s">
        <v>17156</v>
      </c>
      <c r="L7117" s="197">
        <v>46007</v>
      </c>
      <c r="M7117" s="116"/>
      <c r="N7117" s="197">
        <v>46015</v>
      </c>
      <c r="O7117" s="388">
        <f t="shared" si="334"/>
        <v>1924.69</v>
      </c>
      <c r="P7117" s="339">
        <f t="shared" si="335"/>
        <v>0</v>
      </c>
    </row>
    <row r="7118" spans="1:16" hidden="1" x14ac:dyDescent="0.25">
      <c r="A7118" s="116">
        <v>147753</v>
      </c>
      <c r="B7118" s="116">
        <v>23</v>
      </c>
      <c r="C7118" s="116">
        <v>1010105600</v>
      </c>
      <c r="D7118" s="116" t="s">
        <v>11133</v>
      </c>
      <c r="E7118" s="339">
        <v>226063</v>
      </c>
      <c r="F7118" s="194">
        <v>5</v>
      </c>
      <c r="G7118" s="194">
        <v>5</v>
      </c>
      <c r="H7118" s="194" t="s">
        <v>10119</v>
      </c>
      <c r="I7118" s="194">
        <f t="shared" si="333"/>
        <v>0</v>
      </c>
      <c r="J7118" s="116" t="s">
        <v>10120</v>
      </c>
      <c r="K7118" s="116" t="s">
        <v>17156</v>
      </c>
      <c r="L7118" s="197">
        <v>46007</v>
      </c>
      <c r="M7118" s="116"/>
      <c r="N7118" s="197">
        <v>46015</v>
      </c>
      <c r="O7118" s="388">
        <f t="shared" si="334"/>
        <v>45212.6</v>
      </c>
      <c r="P7118" s="339">
        <f t="shared" si="335"/>
        <v>0</v>
      </c>
    </row>
    <row r="7119" spans="1:16" hidden="1" x14ac:dyDescent="0.25">
      <c r="A7119" s="116">
        <v>147753</v>
      </c>
      <c r="B7119" s="116">
        <v>25</v>
      </c>
      <c r="C7119" s="116">
        <v>1016101220</v>
      </c>
      <c r="D7119" s="116" t="s">
        <v>11150</v>
      </c>
      <c r="E7119" s="339">
        <v>4971.75</v>
      </c>
      <c r="F7119" s="194">
        <v>3</v>
      </c>
      <c r="G7119" s="194">
        <v>3</v>
      </c>
      <c r="H7119" s="194" t="s">
        <v>10119</v>
      </c>
      <c r="I7119" s="194">
        <f t="shared" si="333"/>
        <v>0</v>
      </c>
      <c r="J7119" s="116" t="s">
        <v>10120</v>
      </c>
      <c r="K7119" s="116" t="s">
        <v>17156</v>
      </c>
      <c r="L7119" s="197">
        <v>46007</v>
      </c>
      <c r="M7119" s="116"/>
      <c r="N7119" s="197">
        <v>46015</v>
      </c>
      <c r="O7119" s="388">
        <f t="shared" si="334"/>
        <v>1657.25</v>
      </c>
      <c r="P7119" s="339">
        <f t="shared" si="335"/>
        <v>0</v>
      </c>
    </row>
    <row r="7120" spans="1:16" hidden="1" x14ac:dyDescent="0.25">
      <c r="A7120" s="116">
        <v>147753</v>
      </c>
      <c r="B7120" s="116">
        <v>26</v>
      </c>
      <c r="C7120" s="116">
        <v>1017100480</v>
      </c>
      <c r="D7120" s="116" t="s">
        <v>10686</v>
      </c>
      <c r="E7120" s="339">
        <v>31800</v>
      </c>
      <c r="F7120" s="194">
        <v>1</v>
      </c>
      <c r="G7120" s="194">
        <v>1</v>
      </c>
      <c r="H7120" s="194" t="s">
        <v>10119</v>
      </c>
      <c r="I7120" s="194">
        <f t="shared" si="333"/>
        <v>0</v>
      </c>
      <c r="J7120" s="116" t="s">
        <v>10120</v>
      </c>
      <c r="K7120" s="116" t="s">
        <v>17156</v>
      </c>
      <c r="L7120" s="197">
        <v>46007</v>
      </c>
      <c r="M7120" s="116"/>
      <c r="N7120" s="197">
        <v>46015</v>
      </c>
      <c r="O7120" s="388">
        <f t="shared" si="334"/>
        <v>31800</v>
      </c>
      <c r="P7120" s="339">
        <f t="shared" si="335"/>
        <v>0</v>
      </c>
    </row>
    <row r="7121" spans="1:16" hidden="1" x14ac:dyDescent="0.25">
      <c r="A7121" s="116">
        <v>147753</v>
      </c>
      <c r="B7121" s="116">
        <v>27</v>
      </c>
      <c r="C7121" s="116">
        <v>1016101010</v>
      </c>
      <c r="D7121" s="116" t="s">
        <v>10655</v>
      </c>
      <c r="E7121" s="339">
        <v>56366.28</v>
      </c>
      <c r="F7121" s="194">
        <v>3</v>
      </c>
      <c r="G7121" s="194">
        <v>3</v>
      </c>
      <c r="H7121" s="194" t="s">
        <v>10119</v>
      </c>
      <c r="I7121" s="194">
        <f t="shared" si="333"/>
        <v>0</v>
      </c>
      <c r="J7121" s="116" t="s">
        <v>10120</v>
      </c>
      <c r="K7121" s="116" t="s">
        <v>17156</v>
      </c>
      <c r="L7121" s="197">
        <v>46007</v>
      </c>
      <c r="M7121" s="116"/>
      <c r="N7121" s="197">
        <v>46015</v>
      </c>
      <c r="O7121" s="388">
        <f t="shared" si="334"/>
        <v>18788.759999999998</v>
      </c>
      <c r="P7121" s="339">
        <f t="shared" si="335"/>
        <v>0</v>
      </c>
    </row>
    <row r="7122" spans="1:16" hidden="1" x14ac:dyDescent="0.25">
      <c r="A7122" s="116">
        <v>147753</v>
      </c>
      <c r="B7122" s="116">
        <v>28</v>
      </c>
      <c r="C7122" s="116">
        <v>1010101160</v>
      </c>
      <c r="D7122" s="116" t="s">
        <v>15001</v>
      </c>
      <c r="E7122" s="339">
        <v>208750.5</v>
      </c>
      <c r="F7122" s="194">
        <v>30</v>
      </c>
      <c r="G7122" s="194">
        <v>30</v>
      </c>
      <c r="H7122" s="194" t="s">
        <v>10119</v>
      </c>
      <c r="I7122" s="194">
        <f t="shared" si="333"/>
        <v>0</v>
      </c>
      <c r="J7122" s="116" t="s">
        <v>10120</v>
      </c>
      <c r="K7122" s="116" t="s">
        <v>17156</v>
      </c>
      <c r="L7122" s="197">
        <v>46007</v>
      </c>
      <c r="M7122" s="116"/>
      <c r="N7122" s="197">
        <v>46015</v>
      </c>
      <c r="O7122" s="388">
        <f t="shared" si="334"/>
        <v>6958.35</v>
      </c>
      <c r="P7122" s="339">
        <f t="shared" si="335"/>
        <v>0</v>
      </c>
    </row>
    <row r="7123" spans="1:16" hidden="1" x14ac:dyDescent="0.25">
      <c r="A7123" s="116">
        <v>147753</v>
      </c>
      <c r="B7123" s="116">
        <v>29</v>
      </c>
      <c r="C7123" s="116">
        <v>1010101190</v>
      </c>
      <c r="D7123" s="116" t="s">
        <v>15066</v>
      </c>
      <c r="E7123" s="339">
        <v>95000</v>
      </c>
      <c r="F7123" s="194">
        <v>10</v>
      </c>
      <c r="G7123" s="194">
        <v>10</v>
      </c>
      <c r="H7123" s="194" t="s">
        <v>10119</v>
      </c>
      <c r="I7123" s="194">
        <f t="shared" si="333"/>
        <v>0</v>
      </c>
      <c r="J7123" s="116" t="s">
        <v>10120</v>
      </c>
      <c r="K7123" s="116" t="s">
        <v>17156</v>
      </c>
      <c r="L7123" s="197">
        <v>46007</v>
      </c>
      <c r="M7123" s="116"/>
      <c r="N7123" s="197">
        <v>46015</v>
      </c>
      <c r="O7123" s="388">
        <f t="shared" si="334"/>
        <v>9500</v>
      </c>
      <c r="P7123" s="339">
        <f t="shared" si="335"/>
        <v>0</v>
      </c>
    </row>
    <row r="7124" spans="1:16" hidden="1" x14ac:dyDescent="0.25">
      <c r="A7124" s="116">
        <v>147753</v>
      </c>
      <c r="B7124" s="116">
        <v>30</v>
      </c>
      <c r="C7124" s="116">
        <v>1120100060</v>
      </c>
      <c r="D7124" s="116" t="s">
        <v>17752</v>
      </c>
      <c r="E7124" s="339">
        <v>4075874.76</v>
      </c>
      <c r="F7124" s="194">
        <v>6</v>
      </c>
      <c r="G7124" s="194">
        <v>6</v>
      </c>
      <c r="H7124" s="194" t="s">
        <v>10119</v>
      </c>
      <c r="I7124" s="194">
        <f t="shared" si="333"/>
        <v>0</v>
      </c>
      <c r="J7124" s="116" t="s">
        <v>10120</v>
      </c>
      <c r="K7124" s="116" t="s">
        <v>17156</v>
      </c>
      <c r="L7124" s="197">
        <v>46007</v>
      </c>
      <c r="M7124" s="116"/>
      <c r="N7124" s="197">
        <v>46015</v>
      </c>
      <c r="O7124" s="388">
        <f t="shared" si="334"/>
        <v>679312.46</v>
      </c>
      <c r="P7124" s="339">
        <f t="shared" si="335"/>
        <v>0</v>
      </c>
    </row>
    <row r="7125" spans="1:16" hidden="1" x14ac:dyDescent="0.25">
      <c r="A7125" s="116">
        <v>147753</v>
      </c>
      <c r="B7125" s="116">
        <v>32</v>
      </c>
      <c r="C7125" s="116">
        <v>1521100650</v>
      </c>
      <c r="D7125" s="116" t="s">
        <v>17537</v>
      </c>
      <c r="E7125" s="339">
        <v>3840.96</v>
      </c>
      <c r="F7125" s="194">
        <v>32</v>
      </c>
      <c r="G7125" s="194">
        <v>32</v>
      </c>
      <c r="H7125" s="194" t="s">
        <v>10119</v>
      </c>
      <c r="I7125" s="194">
        <f t="shared" si="333"/>
        <v>0</v>
      </c>
      <c r="J7125" s="116" t="s">
        <v>10120</v>
      </c>
      <c r="K7125" s="116" t="s">
        <v>17156</v>
      </c>
      <c r="L7125" s="197">
        <v>46007</v>
      </c>
      <c r="M7125" s="116"/>
      <c r="N7125" s="197">
        <v>46015</v>
      </c>
      <c r="O7125" s="388">
        <f t="shared" si="334"/>
        <v>120.03</v>
      </c>
      <c r="P7125" s="339">
        <f t="shared" si="335"/>
        <v>0</v>
      </c>
    </row>
    <row r="7126" spans="1:16" hidden="1" x14ac:dyDescent="0.25">
      <c r="A7126" s="116">
        <v>147753</v>
      </c>
      <c r="B7126" s="116">
        <v>33</v>
      </c>
      <c r="C7126" s="116">
        <v>1016101340</v>
      </c>
      <c r="D7126" s="116" t="s">
        <v>10489</v>
      </c>
      <c r="E7126" s="339">
        <v>17307.080000000002</v>
      </c>
      <c r="F7126" s="194">
        <v>2</v>
      </c>
      <c r="G7126" s="194">
        <v>2</v>
      </c>
      <c r="H7126" s="194" t="s">
        <v>10119</v>
      </c>
      <c r="I7126" s="194">
        <f t="shared" si="333"/>
        <v>0</v>
      </c>
      <c r="J7126" s="116" t="s">
        <v>10120</v>
      </c>
      <c r="K7126" s="116" t="s">
        <v>17156</v>
      </c>
      <c r="L7126" s="197">
        <v>46007</v>
      </c>
      <c r="M7126" s="116"/>
      <c r="N7126" s="197">
        <v>46015</v>
      </c>
      <c r="O7126" s="388">
        <f t="shared" si="334"/>
        <v>8653.5400000000009</v>
      </c>
      <c r="P7126" s="339">
        <f t="shared" si="335"/>
        <v>0</v>
      </c>
    </row>
    <row r="7127" spans="1:16" hidden="1" x14ac:dyDescent="0.25">
      <c r="A7127" s="116">
        <v>147753</v>
      </c>
      <c r="B7127" s="116">
        <v>34</v>
      </c>
      <c r="C7127" s="116">
        <v>1023100140</v>
      </c>
      <c r="D7127" s="116" t="s">
        <v>11171</v>
      </c>
      <c r="E7127" s="339">
        <v>183900</v>
      </c>
      <c r="F7127" s="194">
        <v>10</v>
      </c>
      <c r="G7127" s="194">
        <v>10</v>
      </c>
      <c r="H7127" s="194" t="s">
        <v>10119</v>
      </c>
      <c r="I7127" s="194">
        <f t="shared" si="333"/>
        <v>0</v>
      </c>
      <c r="J7127" s="116" t="s">
        <v>10120</v>
      </c>
      <c r="K7127" s="116" t="s">
        <v>17156</v>
      </c>
      <c r="L7127" s="197">
        <v>46007</v>
      </c>
      <c r="M7127" s="116"/>
      <c r="N7127" s="197">
        <v>46015</v>
      </c>
      <c r="O7127" s="388">
        <f t="shared" si="334"/>
        <v>18390</v>
      </c>
      <c r="P7127" s="339">
        <f t="shared" si="335"/>
        <v>0</v>
      </c>
    </row>
    <row r="7128" spans="1:16" hidden="1" x14ac:dyDescent="0.25">
      <c r="A7128" s="116">
        <v>147753</v>
      </c>
      <c r="B7128" s="116">
        <v>35</v>
      </c>
      <c r="C7128" s="116">
        <v>1023100340</v>
      </c>
      <c r="D7128" s="116" t="s">
        <v>10969</v>
      </c>
      <c r="E7128" s="339">
        <v>183900</v>
      </c>
      <c r="F7128" s="194">
        <v>10</v>
      </c>
      <c r="G7128" s="194">
        <v>10</v>
      </c>
      <c r="H7128" s="194" t="s">
        <v>10119</v>
      </c>
      <c r="I7128" s="194">
        <f t="shared" si="333"/>
        <v>0</v>
      </c>
      <c r="J7128" s="116" t="s">
        <v>10120</v>
      </c>
      <c r="K7128" s="116" t="s">
        <v>17156</v>
      </c>
      <c r="L7128" s="197">
        <v>46007</v>
      </c>
      <c r="M7128" s="116"/>
      <c r="N7128" s="197">
        <v>46015</v>
      </c>
      <c r="O7128" s="388">
        <f t="shared" si="334"/>
        <v>18390</v>
      </c>
      <c r="P7128" s="339">
        <f t="shared" si="335"/>
        <v>0</v>
      </c>
    </row>
    <row r="7129" spans="1:16" hidden="1" x14ac:dyDescent="0.25">
      <c r="A7129" s="116">
        <v>147753</v>
      </c>
      <c r="B7129" s="116">
        <v>2</v>
      </c>
      <c r="C7129" s="116">
        <v>1810105210</v>
      </c>
      <c r="D7129" s="116" t="s">
        <v>11379</v>
      </c>
      <c r="E7129" s="339">
        <v>36953.279999999999</v>
      </c>
      <c r="F7129" s="194">
        <v>96</v>
      </c>
      <c r="G7129" s="194">
        <f>76+20</f>
        <v>96</v>
      </c>
      <c r="H7129" s="194" t="s">
        <v>10119</v>
      </c>
      <c r="I7129" s="194">
        <f t="shared" si="333"/>
        <v>0</v>
      </c>
      <c r="J7129" s="116" t="s">
        <v>10120</v>
      </c>
      <c r="K7129" s="116" t="s">
        <v>17156</v>
      </c>
      <c r="L7129" s="197">
        <v>46007</v>
      </c>
      <c r="M7129" s="116" t="s">
        <v>17907</v>
      </c>
      <c r="N7129" s="197">
        <v>46042</v>
      </c>
      <c r="O7129" s="388">
        <f t="shared" si="334"/>
        <v>384.93</v>
      </c>
      <c r="P7129" s="339">
        <f t="shared" si="335"/>
        <v>0</v>
      </c>
    </row>
    <row r="7130" spans="1:16" hidden="1" x14ac:dyDescent="0.25">
      <c r="A7130" s="116">
        <v>147753</v>
      </c>
      <c r="B7130" s="116">
        <v>5</v>
      </c>
      <c r="C7130" s="116">
        <v>1810105190</v>
      </c>
      <c r="D7130" s="116" t="s">
        <v>10568</v>
      </c>
      <c r="E7130" s="339">
        <v>71946.880000000005</v>
      </c>
      <c r="F7130" s="194">
        <v>64</v>
      </c>
      <c r="G7130" s="194">
        <v>64</v>
      </c>
      <c r="H7130" s="194" t="s">
        <v>10119</v>
      </c>
      <c r="I7130" s="194">
        <f t="shared" si="333"/>
        <v>0</v>
      </c>
      <c r="J7130" s="116" t="s">
        <v>10120</v>
      </c>
      <c r="K7130" s="116" t="s">
        <v>17156</v>
      </c>
      <c r="L7130" s="197">
        <v>46007</v>
      </c>
      <c r="M7130" s="116" t="s">
        <v>17173</v>
      </c>
      <c r="N7130" s="197">
        <v>46132</v>
      </c>
      <c r="O7130" s="388">
        <f t="shared" si="334"/>
        <v>1124.17</v>
      </c>
      <c r="P7130" s="339">
        <f t="shared" si="335"/>
        <v>0</v>
      </c>
    </row>
    <row r="7131" spans="1:16" hidden="1" x14ac:dyDescent="0.25">
      <c r="A7131" s="116">
        <v>147767</v>
      </c>
      <c r="B7131" s="116">
        <v>10</v>
      </c>
      <c r="C7131" s="116">
        <v>1010105840</v>
      </c>
      <c r="D7131" s="116" t="s">
        <v>17155</v>
      </c>
      <c r="E7131" s="339">
        <v>89200</v>
      </c>
      <c r="F7131" s="194">
        <v>1</v>
      </c>
      <c r="G7131" s="194">
        <v>1</v>
      </c>
      <c r="H7131" s="194" t="s">
        <v>10119</v>
      </c>
      <c r="I7131" s="194">
        <f t="shared" si="333"/>
        <v>0</v>
      </c>
      <c r="J7131" s="116" t="s">
        <v>10126</v>
      </c>
      <c r="K7131" s="116" t="s">
        <v>16930</v>
      </c>
      <c r="L7131" s="197">
        <v>46007</v>
      </c>
      <c r="M7131" s="116"/>
      <c r="N7131" s="197">
        <v>46078</v>
      </c>
      <c r="O7131" s="388">
        <f t="shared" si="334"/>
        <v>89200</v>
      </c>
      <c r="P7131" s="339">
        <f t="shared" si="335"/>
        <v>0</v>
      </c>
    </row>
    <row r="7132" spans="1:16" hidden="1" x14ac:dyDescent="0.25">
      <c r="A7132" s="116">
        <v>147767</v>
      </c>
      <c r="B7132" s="116">
        <v>19</v>
      </c>
      <c r="C7132" s="116">
        <v>1017100890</v>
      </c>
      <c r="D7132" s="116" t="s">
        <v>11153</v>
      </c>
      <c r="E7132" s="339">
        <v>96528</v>
      </c>
      <c r="F7132" s="194">
        <v>1</v>
      </c>
      <c r="G7132" s="194">
        <v>1</v>
      </c>
      <c r="H7132" s="194" t="s">
        <v>10119</v>
      </c>
      <c r="I7132" s="194">
        <f t="shared" si="333"/>
        <v>0</v>
      </c>
      <c r="J7132" s="116" t="s">
        <v>10126</v>
      </c>
      <c r="K7132" s="116" t="s">
        <v>16930</v>
      </c>
      <c r="L7132" s="197">
        <v>46007</v>
      </c>
      <c r="M7132" s="116"/>
      <c r="N7132" s="197">
        <v>46043</v>
      </c>
      <c r="O7132" s="388">
        <f t="shared" si="334"/>
        <v>96528</v>
      </c>
      <c r="P7132" s="339">
        <f t="shared" si="335"/>
        <v>0</v>
      </c>
    </row>
    <row r="7133" spans="1:16" hidden="1" x14ac:dyDescent="0.25">
      <c r="A7133" s="116">
        <v>147767</v>
      </c>
      <c r="B7133" s="116">
        <v>18</v>
      </c>
      <c r="C7133" s="116">
        <v>1123100000</v>
      </c>
      <c r="D7133" s="116" t="s">
        <v>17465</v>
      </c>
      <c r="E7133" s="339">
        <v>234937.60000000001</v>
      </c>
      <c r="F7133" s="194">
        <v>20</v>
      </c>
      <c r="G7133" s="194">
        <f>16+4</f>
        <v>20</v>
      </c>
      <c r="H7133" s="194" t="s">
        <v>10119</v>
      </c>
      <c r="I7133" s="194">
        <f t="shared" si="333"/>
        <v>0</v>
      </c>
      <c r="J7133" s="116" t="s">
        <v>10126</v>
      </c>
      <c r="K7133" s="116" t="s">
        <v>16930</v>
      </c>
      <c r="L7133" s="197">
        <v>46007</v>
      </c>
      <c r="M7133" s="116" t="s">
        <v>17921</v>
      </c>
      <c r="N7133" s="197">
        <v>46043</v>
      </c>
      <c r="O7133" s="388">
        <f t="shared" si="334"/>
        <v>11746.880000000001</v>
      </c>
      <c r="P7133" s="339">
        <f t="shared" si="335"/>
        <v>0</v>
      </c>
    </row>
    <row r="7134" spans="1:16" hidden="1" x14ac:dyDescent="0.25">
      <c r="A7134" s="116">
        <v>147767</v>
      </c>
      <c r="B7134" s="116">
        <v>1</v>
      </c>
      <c r="C7134" s="116">
        <v>1029102130</v>
      </c>
      <c r="D7134" s="116" t="s">
        <v>10961</v>
      </c>
      <c r="E7134" s="339">
        <v>29050</v>
      </c>
      <c r="F7134" s="194">
        <v>10</v>
      </c>
      <c r="G7134" s="194">
        <v>10</v>
      </c>
      <c r="H7134" s="194" t="s">
        <v>10119</v>
      </c>
      <c r="I7134" s="194">
        <f t="shared" si="333"/>
        <v>0</v>
      </c>
      <c r="J7134" s="116" t="s">
        <v>10126</v>
      </c>
      <c r="K7134" s="116" t="s">
        <v>16930</v>
      </c>
      <c r="L7134" s="197">
        <v>46007</v>
      </c>
      <c r="M7134" s="116"/>
      <c r="N7134" s="197">
        <v>46013</v>
      </c>
      <c r="O7134" s="388">
        <f t="shared" si="334"/>
        <v>2905</v>
      </c>
      <c r="P7134" s="339">
        <f t="shared" si="335"/>
        <v>0</v>
      </c>
    </row>
    <row r="7135" spans="1:16" hidden="1" x14ac:dyDescent="0.25">
      <c r="A7135" s="116">
        <v>147767</v>
      </c>
      <c r="B7135" s="116">
        <v>2</v>
      </c>
      <c r="C7135" s="116">
        <v>1019101600</v>
      </c>
      <c r="D7135" s="116" t="s">
        <v>10852</v>
      </c>
      <c r="E7135" s="339">
        <v>246900</v>
      </c>
      <c r="F7135" s="194">
        <v>10</v>
      </c>
      <c r="G7135" s="194">
        <v>10</v>
      </c>
      <c r="H7135" s="194" t="s">
        <v>10119</v>
      </c>
      <c r="I7135" s="194">
        <f t="shared" si="333"/>
        <v>0</v>
      </c>
      <c r="J7135" s="116" t="s">
        <v>10126</v>
      </c>
      <c r="K7135" s="116" t="s">
        <v>16930</v>
      </c>
      <c r="L7135" s="197">
        <v>46007</v>
      </c>
      <c r="M7135" s="116"/>
      <c r="N7135" s="197">
        <v>46013</v>
      </c>
      <c r="O7135" s="388">
        <f t="shared" si="334"/>
        <v>24690</v>
      </c>
      <c r="P7135" s="339">
        <f t="shared" si="335"/>
        <v>0</v>
      </c>
    </row>
    <row r="7136" spans="1:16" hidden="1" x14ac:dyDescent="0.25">
      <c r="A7136" s="116">
        <v>147767</v>
      </c>
      <c r="B7136" s="116">
        <v>3</v>
      </c>
      <c r="C7136" s="116">
        <v>1017102120</v>
      </c>
      <c r="D7136" s="116" t="s">
        <v>10656</v>
      </c>
      <c r="E7136" s="339">
        <v>162000</v>
      </c>
      <c r="F7136" s="194">
        <v>1</v>
      </c>
      <c r="G7136" s="194">
        <v>1</v>
      </c>
      <c r="H7136" s="194" t="s">
        <v>10119</v>
      </c>
      <c r="I7136" s="194">
        <f t="shared" si="333"/>
        <v>0</v>
      </c>
      <c r="J7136" s="116" t="s">
        <v>10126</v>
      </c>
      <c r="K7136" s="116" t="s">
        <v>16930</v>
      </c>
      <c r="L7136" s="197">
        <v>46007</v>
      </c>
      <c r="M7136" s="116"/>
      <c r="N7136" s="197">
        <v>46013</v>
      </c>
      <c r="O7136" s="388">
        <f t="shared" si="334"/>
        <v>162000</v>
      </c>
      <c r="P7136" s="339">
        <f t="shared" si="335"/>
        <v>0</v>
      </c>
    </row>
    <row r="7137" spans="1:16" hidden="1" x14ac:dyDescent="0.25">
      <c r="A7137" s="116">
        <v>147767</v>
      </c>
      <c r="B7137" s="116">
        <v>4</v>
      </c>
      <c r="C7137" s="116">
        <v>1810101720</v>
      </c>
      <c r="D7137" s="116" t="s">
        <v>11363</v>
      </c>
      <c r="E7137" s="339">
        <v>55300.44</v>
      </c>
      <c r="F7137" s="194">
        <v>3</v>
      </c>
      <c r="G7137" s="194">
        <v>3</v>
      </c>
      <c r="H7137" s="194" t="s">
        <v>10119</v>
      </c>
      <c r="I7137" s="194">
        <f t="shared" si="333"/>
        <v>0</v>
      </c>
      <c r="J7137" s="116" t="s">
        <v>10126</v>
      </c>
      <c r="K7137" s="116" t="s">
        <v>16930</v>
      </c>
      <c r="L7137" s="197">
        <v>46007</v>
      </c>
      <c r="M7137" s="116"/>
      <c r="N7137" s="197">
        <v>46013</v>
      </c>
      <c r="O7137" s="388">
        <f t="shared" si="334"/>
        <v>18433.48</v>
      </c>
      <c r="P7137" s="339">
        <f t="shared" si="335"/>
        <v>0</v>
      </c>
    </row>
    <row r="7138" spans="1:16" hidden="1" x14ac:dyDescent="0.25">
      <c r="A7138" s="116">
        <v>147767</v>
      </c>
      <c r="B7138" s="116">
        <v>5</v>
      </c>
      <c r="C7138" s="116">
        <v>1023100140</v>
      </c>
      <c r="D7138" s="116" t="s">
        <v>11171</v>
      </c>
      <c r="E7138" s="339">
        <v>55170</v>
      </c>
      <c r="F7138" s="194">
        <v>3</v>
      </c>
      <c r="G7138" s="194">
        <v>3</v>
      </c>
      <c r="H7138" s="194" t="s">
        <v>10119</v>
      </c>
      <c r="I7138" s="194">
        <f t="shared" si="333"/>
        <v>0</v>
      </c>
      <c r="J7138" s="116" t="s">
        <v>10126</v>
      </c>
      <c r="K7138" s="116" t="s">
        <v>16930</v>
      </c>
      <c r="L7138" s="197">
        <v>46007</v>
      </c>
      <c r="M7138" s="116"/>
      <c r="N7138" s="197">
        <v>46013</v>
      </c>
      <c r="O7138" s="388">
        <f t="shared" si="334"/>
        <v>18390</v>
      </c>
      <c r="P7138" s="339">
        <f t="shared" si="335"/>
        <v>0</v>
      </c>
    </row>
    <row r="7139" spans="1:16" hidden="1" x14ac:dyDescent="0.25">
      <c r="A7139" s="116">
        <v>147767</v>
      </c>
      <c r="B7139" s="116">
        <v>6</v>
      </c>
      <c r="C7139" s="116">
        <v>1023100340</v>
      </c>
      <c r="D7139" s="116" t="s">
        <v>10969</v>
      </c>
      <c r="E7139" s="339">
        <v>55170</v>
      </c>
      <c r="F7139" s="194">
        <v>3</v>
      </c>
      <c r="G7139" s="194">
        <v>3</v>
      </c>
      <c r="H7139" s="194" t="s">
        <v>10119</v>
      </c>
      <c r="I7139" s="194">
        <f t="shared" si="333"/>
        <v>0</v>
      </c>
      <c r="J7139" s="116" t="s">
        <v>10126</v>
      </c>
      <c r="K7139" s="116" t="s">
        <v>16930</v>
      </c>
      <c r="L7139" s="197">
        <v>46007</v>
      </c>
      <c r="M7139" s="116"/>
      <c r="N7139" s="197">
        <v>46013</v>
      </c>
      <c r="O7139" s="388">
        <f t="shared" si="334"/>
        <v>18390</v>
      </c>
      <c r="P7139" s="339">
        <f t="shared" si="335"/>
        <v>0</v>
      </c>
    </row>
    <row r="7140" spans="1:16" hidden="1" x14ac:dyDescent="0.25">
      <c r="A7140" s="116">
        <v>147767</v>
      </c>
      <c r="B7140" s="116">
        <v>7</v>
      </c>
      <c r="C7140" s="116">
        <v>1013100090</v>
      </c>
      <c r="D7140" s="116" t="s">
        <v>11037</v>
      </c>
      <c r="E7140" s="339">
        <v>349890</v>
      </c>
      <c r="F7140" s="194">
        <v>1</v>
      </c>
      <c r="G7140" s="194">
        <v>1</v>
      </c>
      <c r="H7140" s="194" t="s">
        <v>10119</v>
      </c>
      <c r="I7140" s="194">
        <f t="shared" si="333"/>
        <v>0</v>
      </c>
      <c r="J7140" s="116" t="s">
        <v>10126</v>
      </c>
      <c r="K7140" s="116" t="s">
        <v>16930</v>
      </c>
      <c r="L7140" s="197">
        <v>46007</v>
      </c>
      <c r="M7140" s="116"/>
      <c r="N7140" s="197">
        <v>46013</v>
      </c>
      <c r="O7140" s="388">
        <f t="shared" si="334"/>
        <v>349890</v>
      </c>
      <c r="P7140" s="339">
        <f t="shared" si="335"/>
        <v>0</v>
      </c>
    </row>
    <row r="7141" spans="1:16" hidden="1" x14ac:dyDescent="0.25">
      <c r="A7141" s="116">
        <v>147767</v>
      </c>
      <c r="B7141" s="116">
        <v>8</v>
      </c>
      <c r="C7141" s="116">
        <v>1011100040</v>
      </c>
      <c r="D7141" s="116" t="s">
        <v>10481</v>
      </c>
      <c r="E7141" s="339">
        <v>36250</v>
      </c>
      <c r="F7141" s="194">
        <v>25</v>
      </c>
      <c r="G7141" s="194">
        <v>25</v>
      </c>
      <c r="H7141" s="194" t="s">
        <v>10119</v>
      </c>
      <c r="I7141" s="194">
        <f t="shared" si="333"/>
        <v>0</v>
      </c>
      <c r="J7141" s="116" t="s">
        <v>10126</v>
      </c>
      <c r="K7141" s="116" t="s">
        <v>16930</v>
      </c>
      <c r="L7141" s="197">
        <v>46007</v>
      </c>
      <c r="M7141" s="116"/>
      <c r="N7141" s="197">
        <v>46013</v>
      </c>
      <c r="O7141" s="388">
        <f t="shared" si="334"/>
        <v>1450</v>
      </c>
      <c r="P7141" s="339">
        <f t="shared" si="335"/>
        <v>0</v>
      </c>
    </row>
    <row r="7142" spans="1:16" hidden="1" x14ac:dyDescent="0.25">
      <c r="A7142" s="116">
        <v>147767</v>
      </c>
      <c r="B7142" s="116">
        <v>9</v>
      </c>
      <c r="C7142" s="116">
        <v>1016101250</v>
      </c>
      <c r="D7142" s="116" t="s">
        <v>11152</v>
      </c>
      <c r="E7142" s="339">
        <v>9312.35</v>
      </c>
      <c r="F7142" s="194">
        <v>5</v>
      </c>
      <c r="G7142" s="194">
        <v>5</v>
      </c>
      <c r="H7142" s="194" t="s">
        <v>10119</v>
      </c>
      <c r="I7142" s="194">
        <f t="shared" si="333"/>
        <v>0</v>
      </c>
      <c r="J7142" s="116" t="s">
        <v>10126</v>
      </c>
      <c r="K7142" s="116" t="s">
        <v>16930</v>
      </c>
      <c r="L7142" s="197">
        <v>46007</v>
      </c>
      <c r="M7142" s="116"/>
      <c r="N7142" s="197">
        <v>46013</v>
      </c>
      <c r="O7142" s="388">
        <f t="shared" si="334"/>
        <v>1862.47</v>
      </c>
      <c r="P7142" s="339">
        <f t="shared" si="335"/>
        <v>0</v>
      </c>
    </row>
    <row r="7143" spans="1:16" hidden="1" x14ac:dyDescent="0.25">
      <c r="A7143" s="116">
        <v>147767</v>
      </c>
      <c r="B7143" s="116">
        <v>11</v>
      </c>
      <c r="C7143" s="116">
        <v>1526101690</v>
      </c>
      <c r="D7143" s="116" t="s">
        <v>10357</v>
      </c>
      <c r="E7143" s="339">
        <v>81200</v>
      </c>
      <c r="F7143" s="194">
        <v>1</v>
      </c>
      <c r="G7143" s="194">
        <v>1</v>
      </c>
      <c r="H7143" s="194" t="s">
        <v>10119</v>
      </c>
      <c r="I7143" s="194">
        <f t="shared" si="333"/>
        <v>0</v>
      </c>
      <c r="J7143" s="116" t="s">
        <v>10126</v>
      </c>
      <c r="K7143" s="116" t="s">
        <v>16930</v>
      </c>
      <c r="L7143" s="197">
        <v>46007</v>
      </c>
      <c r="M7143" s="116"/>
      <c r="N7143" s="197">
        <v>46013</v>
      </c>
      <c r="O7143" s="388">
        <f t="shared" si="334"/>
        <v>81200</v>
      </c>
      <c r="P7143" s="339">
        <f t="shared" si="335"/>
        <v>0</v>
      </c>
    </row>
    <row r="7144" spans="1:16" hidden="1" x14ac:dyDescent="0.25">
      <c r="A7144" s="116">
        <v>147767</v>
      </c>
      <c r="B7144" s="116">
        <v>12</v>
      </c>
      <c r="C7144" s="116">
        <v>1610100330</v>
      </c>
      <c r="D7144" s="116" t="s">
        <v>10133</v>
      </c>
      <c r="E7144" s="339">
        <v>19050</v>
      </c>
      <c r="F7144" s="194">
        <v>10</v>
      </c>
      <c r="G7144" s="194">
        <v>10</v>
      </c>
      <c r="H7144" s="194" t="s">
        <v>10119</v>
      </c>
      <c r="I7144" s="194">
        <f t="shared" si="333"/>
        <v>0</v>
      </c>
      <c r="J7144" s="116" t="s">
        <v>10126</v>
      </c>
      <c r="K7144" s="116" t="s">
        <v>16930</v>
      </c>
      <c r="L7144" s="197">
        <v>46007</v>
      </c>
      <c r="M7144" s="116"/>
      <c r="N7144" s="197">
        <v>46013</v>
      </c>
      <c r="O7144" s="388">
        <f t="shared" si="334"/>
        <v>1905</v>
      </c>
      <c r="P7144" s="339">
        <f t="shared" si="335"/>
        <v>0</v>
      </c>
    </row>
    <row r="7145" spans="1:16" hidden="1" x14ac:dyDescent="0.25">
      <c r="A7145" s="116">
        <v>147767</v>
      </c>
      <c r="B7145" s="116">
        <v>13</v>
      </c>
      <c r="C7145" s="116">
        <v>1010105830</v>
      </c>
      <c r="D7145" s="116" t="s">
        <v>15148</v>
      </c>
      <c r="E7145" s="339">
        <v>24800</v>
      </c>
      <c r="F7145" s="194">
        <v>100</v>
      </c>
      <c r="G7145" s="194">
        <v>100</v>
      </c>
      <c r="H7145" s="194" t="s">
        <v>10119</v>
      </c>
      <c r="I7145" s="194">
        <f t="shared" si="333"/>
        <v>0</v>
      </c>
      <c r="J7145" s="116" t="s">
        <v>10126</v>
      </c>
      <c r="K7145" s="116" t="s">
        <v>16930</v>
      </c>
      <c r="L7145" s="197">
        <v>46007</v>
      </c>
      <c r="M7145" s="116"/>
      <c r="N7145" s="197">
        <v>46013</v>
      </c>
      <c r="O7145" s="388">
        <f t="shared" si="334"/>
        <v>248</v>
      </c>
      <c r="P7145" s="339">
        <f t="shared" si="335"/>
        <v>0</v>
      </c>
    </row>
    <row r="7146" spans="1:16" hidden="1" x14ac:dyDescent="0.25">
      <c r="A7146" s="116">
        <v>147767</v>
      </c>
      <c r="B7146" s="116">
        <v>14</v>
      </c>
      <c r="C7146" s="116">
        <v>1010102030</v>
      </c>
      <c r="D7146" s="116" t="s">
        <v>15130</v>
      </c>
      <c r="E7146" s="339">
        <v>13012.3</v>
      </c>
      <c r="F7146" s="194">
        <v>10</v>
      </c>
      <c r="G7146" s="194">
        <v>10</v>
      </c>
      <c r="H7146" s="194" t="s">
        <v>10119</v>
      </c>
      <c r="I7146" s="194">
        <f t="shared" si="333"/>
        <v>0</v>
      </c>
      <c r="J7146" s="116" t="s">
        <v>10126</v>
      </c>
      <c r="K7146" s="116" t="s">
        <v>16930</v>
      </c>
      <c r="L7146" s="197">
        <v>46007</v>
      </c>
      <c r="M7146" s="116"/>
      <c r="N7146" s="197">
        <v>46013</v>
      </c>
      <c r="O7146" s="388">
        <f t="shared" si="334"/>
        <v>1301.23</v>
      </c>
      <c r="P7146" s="339">
        <f t="shared" si="335"/>
        <v>0</v>
      </c>
    </row>
    <row r="7147" spans="1:16" hidden="1" x14ac:dyDescent="0.25">
      <c r="A7147" s="116">
        <v>147767</v>
      </c>
      <c r="B7147" s="116">
        <v>15</v>
      </c>
      <c r="C7147" s="116">
        <v>1010100140</v>
      </c>
      <c r="D7147" s="116" t="s">
        <v>12113</v>
      </c>
      <c r="E7147" s="339">
        <v>21330</v>
      </c>
      <c r="F7147" s="194">
        <v>10</v>
      </c>
      <c r="G7147" s="194">
        <v>10</v>
      </c>
      <c r="H7147" s="194" t="s">
        <v>10119</v>
      </c>
      <c r="I7147" s="194">
        <f t="shared" si="333"/>
        <v>0</v>
      </c>
      <c r="J7147" s="116" t="s">
        <v>10126</v>
      </c>
      <c r="K7147" s="116" t="s">
        <v>16930</v>
      </c>
      <c r="L7147" s="197">
        <v>46007</v>
      </c>
      <c r="M7147" s="116"/>
      <c r="N7147" s="197">
        <v>46013</v>
      </c>
      <c r="O7147" s="388">
        <f t="shared" si="334"/>
        <v>2133</v>
      </c>
      <c r="P7147" s="339">
        <f t="shared" si="335"/>
        <v>0</v>
      </c>
    </row>
    <row r="7148" spans="1:16" hidden="1" x14ac:dyDescent="0.25">
      <c r="A7148" s="116">
        <v>147767</v>
      </c>
      <c r="B7148" s="116">
        <v>16</v>
      </c>
      <c r="C7148" s="116">
        <v>1019100040</v>
      </c>
      <c r="D7148" s="116" t="s">
        <v>10643</v>
      </c>
      <c r="E7148" s="339">
        <v>28500</v>
      </c>
      <c r="F7148" s="194">
        <v>10</v>
      </c>
      <c r="G7148" s="194">
        <v>10</v>
      </c>
      <c r="H7148" s="194" t="s">
        <v>10119</v>
      </c>
      <c r="I7148" s="194">
        <f t="shared" si="333"/>
        <v>0</v>
      </c>
      <c r="J7148" s="116" t="s">
        <v>10126</v>
      </c>
      <c r="K7148" s="116" t="s">
        <v>16930</v>
      </c>
      <c r="L7148" s="197">
        <v>46007</v>
      </c>
      <c r="M7148" s="116" t="s">
        <v>15796</v>
      </c>
      <c r="N7148" s="197">
        <v>46015</v>
      </c>
      <c r="O7148" s="388">
        <f t="shared" si="334"/>
        <v>2850</v>
      </c>
      <c r="P7148" s="339">
        <f t="shared" si="335"/>
        <v>0</v>
      </c>
    </row>
    <row r="7149" spans="1:16" hidden="1" x14ac:dyDescent="0.25">
      <c r="A7149" s="116">
        <v>147767</v>
      </c>
      <c r="B7149" s="116">
        <v>17</v>
      </c>
      <c r="C7149" s="116">
        <v>1513100320</v>
      </c>
      <c r="D7149" s="116" t="s">
        <v>16197</v>
      </c>
      <c r="E7149" s="339">
        <v>462099.6</v>
      </c>
      <c r="F7149" s="194">
        <v>60</v>
      </c>
      <c r="G7149" s="194">
        <v>60</v>
      </c>
      <c r="H7149" s="194" t="s">
        <v>10119</v>
      </c>
      <c r="I7149" s="194">
        <f t="shared" si="333"/>
        <v>0</v>
      </c>
      <c r="J7149" s="116" t="s">
        <v>10126</v>
      </c>
      <c r="K7149" s="116" t="s">
        <v>16930</v>
      </c>
      <c r="L7149" s="197">
        <v>46007</v>
      </c>
      <c r="M7149" s="116"/>
      <c r="N7149" s="197">
        <v>46013</v>
      </c>
      <c r="O7149" s="388">
        <f t="shared" si="334"/>
        <v>7701.66</v>
      </c>
      <c r="P7149" s="339">
        <f t="shared" si="335"/>
        <v>0</v>
      </c>
    </row>
    <row r="7150" spans="1:16" hidden="1" x14ac:dyDescent="0.25">
      <c r="A7150" s="116">
        <v>147767</v>
      </c>
      <c r="B7150" s="116">
        <v>20</v>
      </c>
      <c r="C7150" s="116">
        <v>1546101850</v>
      </c>
      <c r="D7150" s="116" t="s">
        <v>15800</v>
      </c>
      <c r="E7150" s="339">
        <v>67445</v>
      </c>
      <c r="F7150" s="194">
        <v>5</v>
      </c>
      <c r="G7150" s="194">
        <v>5</v>
      </c>
      <c r="H7150" s="194" t="s">
        <v>10119</v>
      </c>
      <c r="I7150" s="194">
        <f t="shared" si="333"/>
        <v>0</v>
      </c>
      <c r="J7150" s="116" t="s">
        <v>10126</v>
      </c>
      <c r="K7150" s="116" t="s">
        <v>16930</v>
      </c>
      <c r="L7150" s="197">
        <v>46007</v>
      </c>
      <c r="M7150" s="116"/>
      <c r="N7150" s="197">
        <v>46013</v>
      </c>
      <c r="O7150" s="388">
        <f t="shared" si="334"/>
        <v>13489</v>
      </c>
      <c r="P7150" s="339">
        <f t="shared" si="335"/>
        <v>0</v>
      </c>
    </row>
    <row r="7151" spans="1:16" hidden="1" x14ac:dyDescent="0.25">
      <c r="A7151" s="116">
        <v>147767</v>
      </c>
      <c r="B7151" s="116">
        <v>21</v>
      </c>
      <c r="C7151" s="116">
        <v>1010102150</v>
      </c>
      <c r="D7151" s="116" t="s">
        <v>11093</v>
      </c>
      <c r="E7151" s="339">
        <v>9500</v>
      </c>
      <c r="F7151" s="194">
        <v>5</v>
      </c>
      <c r="G7151" s="194">
        <v>5</v>
      </c>
      <c r="H7151" s="194" t="s">
        <v>10119</v>
      </c>
      <c r="I7151" s="194">
        <f t="shared" si="333"/>
        <v>0</v>
      </c>
      <c r="J7151" s="116" t="s">
        <v>10126</v>
      </c>
      <c r="K7151" s="116" t="s">
        <v>16930</v>
      </c>
      <c r="L7151" s="197">
        <v>46007</v>
      </c>
      <c r="M7151" s="116"/>
      <c r="N7151" s="197">
        <v>46013</v>
      </c>
      <c r="O7151" s="388">
        <f t="shared" si="334"/>
        <v>1900</v>
      </c>
      <c r="P7151" s="339">
        <f t="shared" si="335"/>
        <v>0</v>
      </c>
    </row>
    <row r="7152" spans="1:16" hidden="1" x14ac:dyDescent="0.25">
      <c r="A7152" s="116">
        <v>147767</v>
      </c>
      <c r="B7152" s="116">
        <v>22</v>
      </c>
      <c r="C7152" s="116">
        <v>1027100250</v>
      </c>
      <c r="D7152" s="116" t="s">
        <v>10840</v>
      </c>
      <c r="E7152" s="339">
        <v>489900</v>
      </c>
      <c r="F7152" s="194">
        <v>1</v>
      </c>
      <c r="G7152" s="194">
        <v>1</v>
      </c>
      <c r="H7152" s="194" t="s">
        <v>10119</v>
      </c>
      <c r="I7152" s="194">
        <f t="shared" si="333"/>
        <v>0</v>
      </c>
      <c r="J7152" s="116" t="s">
        <v>10126</v>
      </c>
      <c r="K7152" s="116" t="s">
        <v>16930</v>
      </c>
      <c r="L7152" s="197">
        <v>46007</v>
      </c>
      <c r="M7152" s="116"/>
      <c r="N7152" s="197">
        <v>46013</v>
      </c>
      <c r="O7152" s="388">
        <f t="shared" si="334"/>
        <v>489900</v>
      </c>
      <c r="P7152" s="339">
        <f t="shared" si="335"/>
        <v>0</v>
      </c>
    </row>
    <row r="7153" spans="1:16" hidden="1" x14ac:dyDescent="0.25">
      <c r="A7153" s="116">
        <v>147767</v>
      </c>
      <c r="B7153" s="116">
        <v>23</v>
      </c>
      <c r="C7153" s="116">
        <v>1526103290</v>
      </c>
      <c r="D7153" s="116" t="s">
        <v>17679</v>
      </c>
      <c r="E7153" s="339">
        <v>47466</v>
      </c>
      <c r="F7153" s="194">
        <v>1</v>
      </c>
      <c r="G7153" s="194">
        <v>1</v>
      </c>
      <c r="H7153" s="194" t="s">
        <v>10119</v>
      </c>
      <c r="I7153" s="194">
        <f t="shared" si="333"/>
        <v>0</v>
      </c>
      <c r="J7153" s="116" t="s">
        <v>10126</v>
      </c>
      <c r="K7153" s="116" t="s">
        <v>16930</v>
      </c>
      <c r="L7153" s="197">
        <v>46007</v>
      </c>
      <c r="M7153" s="116"/>
      <c r="N7153" s="197">
        <v>46013</v>
      </c>
      <c r="O7153" s="388">
        <f t="shared" si="334"/>
        <v>47466</v>
      </c>
      <c r="P7153" s="339">
        <f t="shared" si="335"/>
        <v>0</v>
      </c>
    </row>
    <row r="7154" spans="1:16" hidden="1" x14ac:dyDescent="0.25">
      <c r="A7154" s="116">
        <v>147767</v>
      </c>
      <c r="B7154" s="116">
        <v>24</v>
      </c>
      <c r="C7154" s="116">
        <v>1526100790</v>
      </c>
      <c r="D7154" s="116" t="s">
        <v>15268</v>
      </c>
      <c r="E7154" s="339">
        <v>66331</v>
      </c>
      <c r="F7154" s="194">
        <v>1</v>
      </c>
      <c r="G7154" s="194">
        <v>1</v>
      </c>
      <c r="H7154" s="194" t="s">
        <v>10119</v>
      </c>
      <c r="I7154" s="194">
        <f t="shared" si="333"/>
        <v>0</v>
      </c>
      <c r="J7154" s="116" t="s">
        <v>10126</v>
      </c>
      <c r="K7154" s="116" t="s">
        <v>16930</v>
      </c>
      <c r="L7154" s="197">
        <v>46007</v>
      </c>
      <c r="M7154" s="116"/>
      <c r="N7154" s="197">
        <v>46013</v>
      </c>
      <c r="O7154" s="388">
        <f t="shared" si="334"/>
        <v>66331</v>
      </c>
      <c r="P7154" s="339">
        <f t="shared" si="335"/>
        <v>0</v>
      </c>
    </row>
    <row r="7155" spans="1:16" hidden="1" x14ac:dyDescent="0.25">
      <c r="A7155" s="116">
        <v>147767</v>
      </c>
      <c r="B7155" s="116">
        <v>25</v>
      </c>
      <c r="C7155" s="116">
        <v>1016100040</v>
      </c>
      <c r="D7155" s="116" t="s">
        <v>11145</v>
      </c>
      <c r="E7155" s="339">
        <v>44348</v>
      </c>
      <c r="F7155" s="194">
        <v>2</v>
      </c>
      <c r="G7155" s="194">
        <v>2</v>
      </c>
      <c r="H7155" s="194" t="s">
        <v>10119</v>
      </c>
      <c r="I7155" s="194">
        <f t="shared" ref="I7155:I7218" si="336">+F7155-G7155</f>
        <v>0</v>
      </c>
      <c r="J7155" s="116" t="s">
        <v>10126</v>
      </c>
      <c r="K7155" s="116" t="s">
        <v>16930</v>
      </c>
      <c r="L7155" s="197">
        <v>46007</v>
      </c>
      <c r="M7155" s="116"/>
      <c r="N7155" s="197">
        <v>46013</v>
      </c>
      <c r="O7155" s="388">
        <f t="shared" ref="O7155:O7218" si="337">+E7155/F7155</f>
        <v>22174</v>
      </c>
      <c r="P7155" s="339">
        <f t="shared" ref="P7155:P7218" si="338">+O7155*I7155</f>
        <v>0</v>
      </c>
    </row>
    <row r="7156" spans="1:16" hidden="1" x14ac:dyDescent="0.25">
      <c r="A7156" s="116">
        <v>147767</v>
      </c>
      <c r="B7156" s="116">
        <v>26</v>
      </c>
      <c r="C7156" s="116">
        <v>1215100010</v>
      </c>
      <c r="D7156" s="116" t="s">
        <v>11206</v>
      </c>
      <c r="E7156" s="339">
        <v>10452.06</v>
      </c>
      <c r="F7156" s="194">
        <v>2</v>
      </c>
      <c r="G7156" s="194">
        <v>2</v>
      </c>
      <c r="H7156" s="194" t="s">
        <v>10119</v>
      </c>
      <c r="I7156" s="194">
        <f t="shared" si="336"/>
        <v>0</v>
      </c>
      <c r="J7156" s="116" t="s">
        <v>10126</v>
      </c>
      <c r="K7156" s="116" t="s">
        <v>16930</v>
      </c>
      <c r="L7156" s="197">
        <v>46007</v>
      </c>
      <c r="M7156" s="116"/>
      <c r="N7156" s="197">
        <v>46013</v>
      </c>
      <c r="O7156" s="388">
        <f t="shared" si="337"/>
        <v>5226.03</v>
      </c>
      <c r="P7156" s="339">
        <f t="shared" si="338"/>
        <v>0</v>
      </c>
    </row>
    <row r="7157" spans="1:16" hidden="1" x14ac:dyDescent="0.25">
      <c r="A7157" s="116">
        <v>147767</v>
      </c>
      <c r="B7157" s="116">
        <v>27</v>
      </c>
      <c r="C7157" s="116">
        <v>1018100000</v>
      </c>
      <c r="D7157" s="116" t="s">
        <v>10642</v>
      </c>
      <c r="E7157" s="339">
        <v>88817.4</v>
      </c>
      <c r="F7157" s="194">
        <v>10</v>
      </c>
      <c r="G7157" s="194">
        <v>10</v>
      </c>
      <c r="H7157" s="194" t="s">
        <v>10119</v>
      </c>
      <c r="I7157" s="194">
        <f t="shared" si="336"/>
        <v>0</v>
      </c>
      <c r="J7157" s="116" t="s">
        <v>10126</v>
      </c>
      <c r="K7157" s="116" t="s">
        <v>16930</v>
      </c>
      <c r="L7157" s="197">
        <v>46007</v>
      </c>
      <c r="M7157" s="116"/>
      <c r="N7157" s="197">
        <v>46013</v>
      </c>
      <c r="O7157" s="388">
        <f t="shared" si="337"/>
        <v>8881.74</v>
      </c>
      <c r="P7157" s="339">
        <f t="shared" si="338"/>
        <v>0</v>
      </c>
    </row>
    <row r="7158" spans="1:16" hidden="1" x14ac:dyDescent="0.25">
      <c r="A7158" s="116">
        <v>147767</v>
      </c>
      <c r="B7158" s="116">
        <v>28</v>
      </c>
      <c r="C7158" s="116">
        <v>1018100010</v>
      </c>
      <c r="D7158" s="116" t="s">
        <v>10356</v>
      </c>
      <c r="E7158" s="339">
        <v>52465.4</v>
      </c>
      <c r="F7158" s="194">
        <v>10</v>
      </c>
      <c r="G7158" s="194">
        <v>10</v>
      </c>
      <c r="H7158" s="194" t="s">
        <v>10119</v>
      </c>
      <c r="I7158" s="194">
        <f t="shared" si="336"/>
        <v>0</v>
      </c>
      <c r="J7158" s="116" t="s">
        <v>10126</v>
      </c>
      <c r="K7158" s="116" t="s">
        <v>16930</v>
      </c>
      <c r="L7158" s="197">
        <v>46007</v>
      </c>
      <c r="M7158" s="116"/>
      <c r="N7158" s="197">
        <v>46013</v>
      </c>
      <c r="O7158" s="388">
        <f t="shared" si="337"/>
        <v>5246.54</v>
      </c>
      <c r="P7158" s="339">
        <f t="shared" si="338"/>
        <v>0</v>
      </c>
    </row>
    <row r="7159" spans="1:16" hidden="1" x14ac:dyDescent="0.25">
      <c r="A7159" s="116">
        <v>147767</v>
      </c>
      <c r="B7159" s="116">
        <v>29</v>
      </c>
      <c r="C7159" s="116">
        <v>1549100840</v>
      </c>
      <c r="D7159" s="116" t="s">
        <v>17874</v>
      </c>
      <c r="E7159" s="339">
        <v>47838</v>
      </c>
      <c r="F7159" s="194">
        <v>1</v>
      </c>
      <c r="G7159" s="194">
        <v>1</v>
      </c>
      <c r="H7159" s="194" t="s">
        <v>10119</v>
      </c>
      <c r="I7159" s="194">
        <f t="shared" si="336"/>
        <v>0</v>
      </c>
      <c r="J7159" s="116" t="s">
        <v>10126</v>
      </c>
      <c r="K7159" s="116" t="s">
        <v>16930</v>
      </c>
      <c r="L7159" s="197">
        <v>46007</v>
      </c>
      <c r="M7159" s="116"/>
      <c r="N7159" s="197">
        <v>46013</v>
      </c>
      <c r="O7159" s="388">
        <f t="shared" si="337"/>
        <v>47838</v>
      </c>
      <c r="P7159" s="339">
        <f t="shared" si="338"/>
        <v>0</v>
      </c>
    </row>
    <row r="7160" spans="1:16" hidden="1" x14ac:dyDescent="0.25">
      <c r="A7160" s="116">
        <v>147767</v>
      </c>
      <c r="B7160" s="116">
        <v>30</v>
      </c>
      <c r="C7160" s="116">
        <v>1027100100</v>
      </c>
      <c r="D7160" s="116" t="s">
        <v>10645</v>
      </c>
      <c r="E7160" s="339">
        <v>369900</v>
      </c>
      <c r="F7160" s="194">
        <v>10</v>
      </c>
      <c r="G7160" s="194">
        <v>10</v>
      </c>
      <c r="H7160" s="194" t="s">
        <v>10119</v>
      </c>
      <c r="I7160" s="194">
        <f t="shared" si="336"/>
        <v>0</v>
      </c>
      <c r="J7160" s="116" t="s">
        <v>10126</v>
      </c>
      <c r="K7160" s="116" t="s">
        <v>16930</v>
      </c>
      <c r="L7160" s="197">
        <v>46007</v>
      </c>
      <c r="M7160" s="116"/>
      <c r="N7160" s="197">
        <v>46013</v>
      </c>
      <c r="O7160" s="388">
        <f t="shared" si="337"/>
        <v>36990</v>
      </c>
      <c r="P7160" s="339">
        <f t="shared" si="338"/>
        <v>0</v>
      </c>
    </row>
    <row r="7161" spans="1:16" hidden="1" x14ac:dyDescent="0.25">
      <c r="A7161" s="116">
        <v>147767</v>
      </c>
      <c r="B7161" s="116">
        <v>31</v>
      </c>
      <c r="C7161" s="116">
        <v>1210100200</v>
      </c>
      <c r="D7161" s="116" t="s">
        <v>11190</v>
      </c>
      <c r="E7161" s="339">
        <v>335887</v>
      </c>
      <c r="F7161" s="194">
        <v>1</v>
      </c>
      <c r="G7161" s="194">
        <v>1</v>
      </c>
      <c r="H7161" s="194" t="s">
        <v>10119</v>
      </c>
      <c r="I7161" s="194">
        <f t="shared" si="336"/>
        <v>0</v>
      </c>
      <c r="J7161" s="116" t="s">
        <v>10126</v>
      </c>
      <c r="K7161" s="116" t="s">
        <v>16930</v>
      </c>
      <c r="L7161" s="197">
        <v>46007</v>
      </c>
      <c r="M7161" s="116"/>
      <c r="N7161" s="197">
        <v>46013</v>
      </c>
      <c r="O7161" s="388">
        <f t="shared" si="337"/>
        <v>335887</v>
      </c>
      <c r="P7161" s="339">
        <f t="shared" si="338"/>
        <v>0</v>
      </c>
    </row>
    <row r="7162" spans="1:16" hidden="1" x14ac:dyDescent="0.25">
      <c r="A7162" s="116">
        <v>147767</v>
      </c>
      <c r="B7162" s="116">
        <v>32</v>
      </c>
      <c r="C7162" s="116">
        <v>1519101810</v>
      </c>
      <c r="D7162" s="116" t="s">
        <v>11299</v>
      </c>
      <c r="E7162" s="339">
        <v>115284.28</v>
      </c>
      <c r="F7162" s="194">
        <v>4</v>
      </c>
      <c r="G7162" s="194">
        <v>4</v>
      </c>
      <c r="H7162" s="194" t="s">
        <v>10119</v>
      </c>
      <c r="I7162" s="194">
        <f t="shared" si="336"/>
        <v>0</v>
      </c>
      <c r="J7162" s="116" t="s">
        <v>10126</v>
      </c>
      <c r="K7162" s="116" t="s">
        <v>16930</v>
      </c>
      <c r="L7162" s="197">
        <v>46007</v>
      </c>
      <c r="M7162" s="116"/>
      <c r="N7162" s="197">
        <v>46013</v>
      </c>
      <c r="O7162" s="388">
        <f t="shared" si="337"/>
        <v>28821.07</v>
      </c>
      <c r="P7162" s="339">
        <f t="shared" si="338"/>
        <v>0</v>
      </c>
    </row>
    <row r="7163" spans="1:16" hidden="1" x14ac:dyDescent="0.25">
      <c r="A7163" s="116">
        <v>147767</v>
      </c>
      <c r="B7163" s="116">
        <v>33</v>
      </c>
      <c r="C7163" s="116">
        <v>1526108570</v>
      </c>
      <c r="D7163" s="116" t="s">
        <v>11347</v>
      </c>
      <c r="E7163" s="339">
        <v>2867</v>
      </c>
      <c r="F7163" s="194">
        <v>1</v>
      </c>
      <c r="G7163" s="194">
        <v>1</v>
      </c>
      <c r="H7163" s="194" t="s">
        <v>10119</v>
      </c>
      <c r="I7163" s="194">
        <f t="shared" si="336"/>
        <v>0</v>
      </c>
      <c r="J7163" s="116" t="s">
        <v>10126</v>
      </c>
      <c r="K7163" s="116" t="s">
        <v>16930</v>
      </c>
      <c r="L7163" s="197">
        <v>46007</v>
      </c>
      <c r="M7163" s="116"/>
      <c r="N7163" s="197">
        <v>46013</v>
      </c>
      <c r="O7163" s="388">
        <f t="shared" si="337"/>
        <v>2867</v>
      </c>
      <c r="P7163" s="339">
        <f t="shared" si="338"/>
        <v>0</v>
      </c>
    </row>
    <row r="7164" spans="1:16" hidden="1" x14ac:dyDescent="0.25">
      <c r="A7164" s="116">
        <v>147802</v>
      </c>
      <c r="B7164" s="116">
        <v>2</v>
      </c>
      <c r="C7164" s="116">
        <v>1219105040</v>
      </c>
      <c r="D7164" s="116" t="s">
        <v>8022</v>
      </c>
      <c r="E7164" s="339">
        <v>58627.199999999997</v>
      </c>
      <c r="F7164" s="194">
        <v>1</v>
      </c>
      <c r="G7164" s="194">
        <v>1</v>
      </c>
      <c r="H7164" s="194" t="s">
        <v>10119</v>
      </c>
      <c r="I7164" s="194">
        <f t="shared" si="336"/>
        <v>0</v>
      </c>
      <c r="J7164" s="116" t="s">
        <v>10120</v>
      </c>
      <c r="K7164" s="116" t="s">
        <v>15893</v>
      </c>
      <c r="L7164" s="197">
        <v>46007</v>
      </c>
      <c r="M7164" s="116"/>
      <c r="N7164" s="197">
        <v>46008</v>
      </c>
      <c r="O7164" s="388">
        <f t="shared" si="337"/>
        <v>58627.199999999997</v>
      </c>
      <c r="P7164" s="339">
        <f t="shared" si="338"/>
        <v>0</v>
      </c>
    </row>
    <row r="7165" spans="1:16" hidden="1" x14ac:dyDescent="0.25">
      <c r="A7165" s="116">
        <v>147802</v>
      </c>
      <c r="B7165" s="116">
        <v>1</v>
      </c>
      <c r="C7165" s="116">
        <v>1228101171</v>
      </c>
      <c r="D7165" s="116" t="s">
        <v>9100</v>
      </c>
      <c r="E7165" s="339">
        <v>139725</v>
      </c>
      <c r="F7165" s="194">
        <v>23</v>
      </c>
      <c r="G7165" s="194">
        <v>23</v>
      </c>
      <c r="H7165" s="194" t="s">
        <v>10119</v>
      </c>
      <c r="I7165" s="194">
        <f t="shared" si="336"/>
        <v>0</v>
      </c>
      <c r="J7165" s="116" t="s">
        <v>10120</v>
      </c>
      <c r="K7165" s="116" t="s">
        <v>15893</v>
      </c>
      <c r="L7165" s="197">
        <v>46007</v>
      </c>
      <c r="M7165" s="116"/>
      <c r="N7165" s="197">
        <v>46008</v>
      </c>
      <c r="O7165" s="388">
        <f t="shared" si="337"/>
        <v>6075</v>
      </c>
      <c r="P7165" s="339">
        <f t="shared" si="338"/>
        <v>0</v>
      </c>
    </row>
    <row r="7166" spans="1:16" hidden="1" x14ac:dyDescent="0.25">
      <c r="A7166" s="116">
        <v>147821</v>
      </c>
      <c r="B7166" s="116">
        <v>1</v>
      </c>
      <c r="C7166" s="116">
        <v>1810101870</v>
      </c>
      <c r="D7166" s="116" t="s">
        <v>11367</v>
      </c>
      <c r="E7166" s="339">
        <v>22054.82</v>
      </c>
      <c r="F7166" s="194">
        <v>2</v>
      </c>
      <c r="G7166" s="194">
        <v>2</v>
      </c>
      <c r="H7166" s="194" t="s">
        <v>10119</v>
      </c>
      <c r="I7166" s="194">
        <f t="shared" si="336"/>
        <v>0</v>
      </c>
      <c r="J7166" s="116" t="s">
        <v>10120</v>
      </c>
      <c r="K7166" s="116" t="s">
        <v>17162</v>
      </c>
      <c r="L7166" s="197">
        <v>46008</v>
      </c>
      <c r="M7166" s="116"/>
      <c r="N7166" s="197">
        <v>46008</v>
      </c>
      <c r="O7166" s="388">
        <f t="shared" si="337"/>
        <v>11027.41</v>
      </c>
      <c r="P7166" s="339">
        <f t="shared" si="338"/>
        <v>0</v>
      </c>
    </row>
    <row r="7167" spans="1:16" hidden="1" x14ac:dyDescent="0.25">
      <c r="A7167" s="116">
        <v>147821</v>
      </c>
      <c r="B7167" s="116">
        <v>2</v>
      </c>
      <c r="C7167" s="116">
        <v>1519101020</v>
      </c>
      <c r="D7167" s="116" t="s">
        <v>11296</v>
      </c>
      <c r="E7167" s="339">
        <v>179944.8</v>
      </c>
      <c r="F7167" s="194">
        <v>1</v>
      </c>
      <c r="G7167" s="194">
        <v>1</v>
      </c>
      <c r="H7167" s="194" t="s">
        <v>10119</v>
      </c>
      <c r="I7167" s="194">
        <f t="shared" si="336"/>
        <v>0</v>
      </c>
      <c r="J7167" s="116" t="s">
        <v>10120</v>
      </c>
      <c r="K7167" s="116" t="s">
        <v>17162</v>
      </c>
      <c r="L7167" s="197">
        <v>46008</v>
      </c>
      <c r="M7167" s="116"/>
      <c r="N7167" s="197">
        <v>46008</v>
      </c>
      <c r="O7167" s="388">
        <f t="shared" si="337"/>
        <v>179944.8</v>
      </c>
      <c r="P7167" s="339">
        <f t="shared" si="338"/>
        <v>0</v>
      </c>
    </row>
    <row r="7168" spans="1:16" hidden="1" x14ac:dyDescent="0.25">
      <c r="A7168" s="116">
        <v>147823</v>
      </c>
      <c r="B7168" s="116">
        <v>1</v>
      </c>
      <c r="C7168" s="116">
        <v>1211100880</v>
      </c>
      <c r="D7168" s="116" t="s">
        <v>15782</v>
      </c>
      <c r="E7168" s="339">
        <v>28466</v>
      </c>
      <c r="F7168" s="194">
        <v>1</v>
      </c>
      <c r="G7168" s="194">
        <v>1</v>
      </c>
      <c r="H7168" s="194" t="s">
        <v>10119</v>
      </c>
      <c r="I7168" s="194">
        <f t="shared" si="336"/>
        <v>0</v>
      </c>
      <c r="J7168" s="116" t="s">
        <v>10120</v>
      </c>
      <c r="K7168" s="116" t="s">
        <v>17115</v>
      </c>
      <c r="L7168" s="197">
        <v>46008</v>
      </c>
      <c r="M7168" s="116"/>
      <c r="N7168" s="197">
        <v>46049</v>
      </c>
      <c r="O7168" s="388">
        <f t="shared" si="337"/>
        <v>28466</v>
      </c>
      <c r="P7168" s="339">
        <f t="shared" si="338"/>
        <v>0</v>
      </c>
    </row>
    <row r="7169" spans="1:16" hidden="1" x14ac:dyDescent="0.25">
      <c r="A7169" s="116">
        <v>147823</v>
      </c>
      <c r="B7169" s="116">
        <v>2</v>
      </c>
      <c r="C7169" s="116">
        <v>1210100460</v>
      </c>
      <c r="D7169" s="116" t="s">
        <v>11071</v>
      </c>
      <c r="E7169" s="339">
        <v>126142</v>
      </c>
      <c r="F7169" s="194">
        <v>2</v>
      </c>
      <c r="G7169" s="194">
        <v>2</v>
      </c>
      <c r="H7169" s="194" t="s">
        <v>10119</v>
      </c>
      <c r="I7169" s="194">
        <f t="shared" si="336"/>
        <v>0</v>
      </c>
      <c r="J7169" s="116" t="s">
        <v>10120</v>
      </c>
      <c r="K7169" s="116" t="s">
        <v>17115</v>
      </c>
      <c r="L7169" s="197">
        <v>46008</v>
      </c>
      <c r="M7169" s="116"/>
      <c r="N7169" s="197">
        <v>46008</v>
      </c>
      <c r="O7169" s="388">
        <f t="shared" si="337"/>
        <v>63071</v>
      </c>
      <c r="P7169" s="339">
        <f t="shared" si="338"/>
        <v>0</v>
      </c>
    </row>
    <row r="7170" spans="1:16" hidden="1" x14ac:dyDescent="0.25">
      <c r="A7170" s="116">
        <v>147823</v>
      </c>
      <c r="B7170" s="116">
        <v>3</v>
      </c>
      <c r="C7170" s="116">
        <v>1241100690</v>
      </c>
      <c r="D7170" s="116" t="s">
        <v>7785</v>
      </c>
      <c r="E7170" s="339">
        <v>14500</v>
      </c>
      <c r="F7170" s="194">
        <v>1</v>
      </c>
      <c r="G7170" s="194">
        <v>1</v>
      </c>
      <c r="H7170" s="194" t="s">
        <v>10119</v>
      </c>
      <c r="I7170" s="194">
        <f t="shared" si="336"/>
        <v>0</v>
      </c>
      <c r="J7170" s="116" t="s">
        <v>10120</v>
      </c>
      <c r="K7170" s="116" t="s">
        <v>17115</v>
      </c>
      <c r="L7170" s="197">
        <v>46008</v>
      </c>
      <c r="M7170" s="116"/>
      <c r="N7170" s="197">
        <v>46008</v>
      </c>
      <c r="O7170" s="388">
        <f t="shared" si="337"/>
        <v>14500</v>
      </c>
      <c r="P7170" s="339">
        <f t="shared" si="338"/>
        <v>0</v>
      </c>
    </row>
    <row r="7171" spans="1:16" hidden="1" x14ac:dyDescent="0.25">
      <c r="A7171" s="116">
        <v>147823</v>
      </c>
      <c r="B7171" s="116">
        <v>4</v>
      </c>
      <c r="C7171" s="116">
        <v>1234100090</v>
      </c>
      <c r="D7171" s="116" t="s">
        <v>10383</v>
      </c>
      <c r="E7171" s="339">
        <v>107904.2</v>
      </c>
      <c r="F7171" s="194">
        <v>4</v>
      </c>
      <c r="G7171" s="194">
        <v>4</v>
      </c>
      <c r="H7171" s="194" t="s">
        <v>10119</v>
      </c>
      <c r="I7171" s="194">
        <f t="shared" si="336"/>
        <v>0</v>
      </c>
      <c r="J7171" s="116" t="s">
        <v>10120</v>
      </c>
      <c r="K7171" s="116" t="s">
        <v>17115</v>
      </c>
      <c r="L7171" s="197">
        <v>46008</v>
      </c>
      <c r="M7171" s="116"/>
      <c r="N7171" s="197">
        <v>46008</v>
      </c>
      <c r="O7171" s="388">
        <f t="shared" si="337"/>
        <v>26976.05</v>
      </c>
      <c r="P7171" s="339">
        <f t="shared" si="338"/>
        <v>0</v>
      </c>
    </row>
    <row r="7172" spans="1:16" hidden="1" x14ac:dyDescent="0.25">
      <c r="A7172" s="116">
        <v>147823</v>
      </c>
      <c r="B7172" s="116">
        <v>5</v>
      </c>
      <c r="C7172" s="116">
        <v>1234100150</v>
      </c>
      <c r="D7172" s="116" t="s">
        <v>16190</v>
      </c>
      <c r="E7172" s="339">
        <v>82957.48</v>
      </c>
      <c r="F7172" s="194">
        <v>4</v>
      </c>
      <c r="G7172" s="194">
        <v>4</v>
      </c>
      <c r="H7172" s="194" t="s">
        <v>10119</v>
      </c>
      <c r="I7172" s="194">
        <f t="shared" si="336"/>
        <v>0</v>
      </c>
      <c r="J7172" s="116" t="s">
        <v>10120</v>
      </c>
      <c r="K7172" s="116" t="s">
        <v>17115</v>
      </c>
      <c r="L7172" s="197">
        <v>46008</v>
      </c>
      <c r="M7172" s="116"/>
      <c r="N7172" s="197">
        <v>46008</v>
      </c>
      <c r="O7172" s="388">
        <f t="shared" si="337"/>
        <v>20739.37</v>
      </c>
      <c r="P7172" s="339">
        <f t="shared" si="338"/>
        <v>0</v>
      </c>
    </row>
    <row r="7173" spans="1:16" hidden="1" x14ac:dyDescent="0.25">
      <c r="A7173" s="116">
        <v>147823</v>
      </c>
      <c r="B7173" s="116">
        <v>6</v>
      </c>
      <c r="C7173" s="116">
        <v>1226100010</v>
      </c>
      <c r="D7173" s="116" t="s">
        <v>11571</v>
      </c>
      <c r="E7173" s="339">
        <v>41821.660000000003</v>
      </c>
      <c r="F7173" s="194">
        <v>2</v>
      </c>
      <c r="G7173" s="194">
        <v>2</v>
      </c>
      <c r="H7173" s="194" t="s">
        <v>10119</v>
      </c>
      <c r="I7173" s="194">
        <f t="shared" si="336"/>
        <v>0</v>
      </c>
      <c r="J7173" s="116" t="s">
        <v>10120</v>
      </c>
      <c r="K7173" s="116" t="s">
        <v>17115</v>
      </c>
      <c r="L7173" s="197">
        <v>46008</v>
      </c>
      <c r="M7173" s="116"/>
      <c r="N7173" s="197">
        <v>46008</v>
      </c>
      <c r="O7173" s="388">
        <f t="shared" si="337"/>
        <v>20910.830000000002</v>
      </c>
      <c r="P7173" s="339">
        <f t="shared" si="338"/>
        <v>0</v>
      </c>
    </row>
    <row r="7174" spans="1:16" hidden="1" x14ac:dyDescent="0.25">
      <c r="A7174" s="116">
        <v>147823</v>
      </c>
      <c r="B7174" s="116">
        <v>7</v>
      </c>
      <c r="C7174" s="116">
        <v>1226100020</v>
      </c>
      <c r="D7174" s="116" t="s">
        <v>11220</v>
      </c>
      <c r="E7174" s="339">
        <v>49190.36</v>
      </c>
      <c r="F7174" s="194">
        <v>2</v>
      </c>
      <c r="G7174" s="194">
        <v>2</v>
      </c>
      <c r="H7174" s="194" t="s">
        <v>10119</v>
      </c>
      <c r="I7174" s="194">
        <f t="shared" si="336"/>
        <v>0</v>
      </c>
      <c r="J7174" s="116" t="s">
        <v>10120</v>
      </c>
      <c r="K7174" s="116" t="s">
        <v>17115</v>
      </c>
      <c r="L7174" s="197">
        <v>46008</v>
      </c>
      <c r="M7174" s="116"/>
      <c r="N7174" s="197">
        <v>46008</v>
      </c>
      <c r="O7174" s="388">
        <f t="shared" si="337"/>
        <v>24595.18</v>
      </c>
      <c r="P7174" s="339">
        <f t="shared" si="338"/>
        <v>0</v>
      </c>
    </row>
    <row r="7175" spans="1:16" hidden="1" x14ac:dyDescent="0.25">
      <c r="A7175" s="116">
        <v>147823</v>
      </c>
      <c r="B7175" s="116">
        <v>8</v>
      </c>
      <c r="C7175" s="116">
        <v>1212100120</v>
      </c>
      <c r="D7175" s="116" t="s">
        <v>17569</v>
      </c>
      <c r="E7175" s="339">
        <v>234045.3</v>
      </c>
      <c r="F7175" s="194">
        <v>30</v>
      </c>
      <c r="G7175" s="194">
        <v>30</v>
      </c>
      <c r="H7175" s="194" t="s">
        <v>10119</v>
      </c>
      <c r="I7175" s="194">
        <f t="shared" si="336"/>
        <v>0</v>
      </c>
      <c r="J7175" s="116" t="s">
        <v>10120</v>
      </c>
      <c r="K7175" s="116" t="s">
        <v>17115</v>
      </c>
      <c r="L7175" s="197">
        <v>46008</v>
      </c>
      <c r="M7175" s="116"/>
      <c r="N7175" s="197">
        <v>46008</v>
      </c>
      <c r="O7175" s="388">
        <f t="shared" si="337"/>
        <v>7801.5099999999993</v>
      </c>
      <c r="P7175" s="339">
        <f t="shared" si="338"/>
        <v>0</v>
      </c>
    </row>
    <row r="7176" spans="1:16" hidden="1" x14ac:dyDescent="0.25">
      <c r="A7176" s="116">
        <v>147823</v>
      </c>
      <c r="B7176" s="116">
        <v>9</v>
      </c>
      <c r="C7176" s="116">
        <v>1226100030</v>
      </c>
      <c r="D7176" s="116" t="s">
        <v>11221</v>
      </c>
      <c r="E7176" s="339">
        <v>80128</v>
      </c>
      <c r="F7176" s="194">
        <v>16</v>
      </c>
      <c r="G7176" s="194">
        <v>16</v>
      </c>
      <c r="H7176" s="194" t="s">
        <v>10119</v>
      </c>
      <c r="I7176" s="194">
        <f t="shared" si="336"/>
        <v>0</v>
      </c>
      <c r="J7176" s="116" t="s">
        <v>10120</v>
      </c>
      <c r="K7176" s="116" t="s">
        <v>17115</v>
      </c>
      <c r="L7176" s="197">
        <v>46008</v>
      </c>
      <c r="M7176" s="116"/>
      <c r="N7176" s="197">
        <v>46008</v>
      </c>
      <c r="O7176" s="388">
        <f t="shared" si="337"/>
        <v>5008</v>
      </c>
      <c r="P7176" s="339">
        <f t="shared" si="338"/>
        <v>0</v>
      </c>
    </row>
    <row r="7177" spans="1:16" hidden="1" x14ac:dyDescent="0.25">
      <c r="A7177" s="116">
        <v>147823</v>
      </c>
      <c r="B7177" s="116">
        <v>10</v>
      </c>
      <c r="C7177" s="116">
        <v>1210101200</v>
      </c>
      <c r="D7177" s="116" t="s">
        <v>11193</v>
      </c>
      <c r="E7177" s="339">
        <v>22667</v>
      </c>
      <c r="F7177" s="194">
        <v>1</v>
      </c>
      <c r="G7177" s="194">
        <v>1</v>
      </c>
      <c r="H7177" s="194" t="s">
        <v>10119</v>
      </c>
      <c r="I7177" s="194">
        <f t="shared" si="336"/>
        <v>0</v>
      </c>
      <c r="J7177" s="116" t="s">
        <v>10120</v>
      </c>
      <c r="K7177" s="116" t="s">
        <v>17115</v>
      </c>
      <c r="L7177" s="197">
        <v>46008</v>
      </c>
      <c r="M7177" s="116"/>
      <c r="N7177" s="197">
        <v>46008</v>
      </c>
      <c r="O7177" s="388">
        <f t="shared" si="337"/>
        <v>22667</v>
      </c>
      <c r="P7177" s="339">
        <f t="shared" si="338"/>
        <v>0</v>
      </c>
    </row>
    <row r="7178" spans="1:16" hidden="1" x14ac:dyDescent="0.25">
      <c r="A7178" s="116">
        <v>147823</v>
      </c>
      <c r="B7178" s="116">
        <v>11</v>
      </c>
      <c r="C7178" s="116">
        <v>1210100150</v>
      </c>
      <c r="D7178" s="116" t="s">
        <v>15317</v>
      </c>
      <c r="E7178" s="339">
        <v>261796</v>
      </c>
      <c r="F7178" s="194">
        <v>1</v>
      </c>
      <c r="G7178" s="194">
        <v>1</v>
      </c>
      <c r="H7178" s="194" t="s">
        <v>10119</v>
      </c>
      <c r="I7178" s="194">
        <f t="shared" si="336"/>
        <v>0</v>
      </c>
      <c r="J7178" s="116" t="s">
        <v>10120</v>
      </c>
      <c r="K7178" s="116" t="s">
        <v>17115</v>
      </c>
      <c r="L7178" s="197">
        <v>46008</v>
      </c>
      <c r="M7178" s="116"/>
      <c r="N7178" s="197">
        <v>46008</v>
      </c>
      <c r="O7178" s="388">
        <f t="shared" si="337"/>
        <v>261796</v>
      </c>
      <c r="P7178" s="339">
        <f t="shared" si="338"/>
        <v>0</v>
      </c>
    </row>
    <row r="7179" spans="1:16" hidden="1" x14ac:dyDescent="0.25">
      <c r="A7179" s="116">
        <v>147823</v>
      </c>
      <c r="B7179" s="116">
        <v>12</v>
      </c>
      <c r="C7179" s="116">
        <v>1210100520</v>
      </c>
      <c r="D7179" s="116" t="s">
        <v>11192</v>
      </c>
      <c r="E7179" s="339">
        <v>19028</v>
      </c>
      <c r="F7179" s="194">
        <v>1</v>
      </c>
      <c r="G7179" s="194">
        <v>1</v>
      </c>
      <c r="H7179" s="194" t="s">
        <v>10119</v>
      </c>
      <c r="I7179" s="194">
        <f t="shared" si="336"/>
        <v>0</v>
      </c>
      <c r="J7179" s="116" t="s">
        <v>10120</v>
      </c>
      <c r="K7179" s="116" t="s">
        <v>17115</v>
      </c>
      <c r="L7179" s="197">
        <v>46008</v>
      </c>
      <c r="M7179" s="116"/>
      <c r="N7179" s="197">
        <v>46008</v>
      </c>
      <c r="O7179" s="388">
        <f t="shared" si="337"/>
        <v>19028</v>
      </c>
      <c r="P7179" s="339">
        <f t="shared" si="338"/>
        <v>0</v>
      </c>
    </row>
    <row r="7180" spans="1:16" hidden="1" x14ac:dyDescent="0.25">
      <c r="A7180" s="116">
        <v>147823</v>
      </c>
      <c r="B7180" s="116">
        <v>13</v>
      </c>
      <c r="C7180" s="116">
        <v>1230100150</v>
      </c>
      <c r="D7180" s="116" t="s">
        <v>10129</v>
      </c>
      <c r="E7180" s="339">
        <v>93415</v>
      </c>
      <c r="F7180" s="194">
        <v>5</v>
      </c>
      <c r="G7180" s="194">
        <v>5</v>
      </c>
      <c r="H7180" s="194" t="s">
        <v>10119</v>
      </c>
      <c r="I7180" s="194">
        <f t="shared" si="336"/>
        <v>0</v>
      </c>
      <c r="J7180" s="116" t="s">
        <v>10120</v>
      </c>
      <c r="K7180" s="116" t="s">
        <v>17115</v>
      </c>
      <c r="L7180" s="197">
        <v>46008</v>
      </c>
      <c r="M7180" s="116"/>
      <c r="N7180" s="197">
        <v>46008</v>
      </c>
      <c r="O7180" s="388">
        <f t="shared" si="337"/>
        <v>18683</v>
      </c>
      <c r="P7180" s="339">
        <f t="shared" si="338"/>
        <v>0</v>
      </c>
    </row>
    <row r="7181" spans="1:16" hidden="1" x14ac:dyDescent="0.25">
      <c r="A7181" s="116">
        <v>147823</v>
      </c>
      <c r="B7181" s="116">
        <v>14</v>
      </c>
      <c r="C7181" s="116">
        <v>1230100140</v>
      </c>
      <c r="D7181" s="116" t="s">
        <v>10128</v>
      </c>
      <c r="E7181" s="339">
        <v>37185.839999999997</v>
      </c>
      <c r="F7181" s="194">
        <v>2</v>
      </c>
      <c r="G7181" s="194">
        <v>2</v>
      </c>
      <c r="H7181" s="194" t="s">
        <v>10119</v>
      </c>
      <c r="I7181" s="194">
        <f t="shared" si="336"/>
        <v>0</v>
      </c>
      <c r="J7181" s="116" t="s">
        <v>10120</v>
      </c>
      <c r="K7181" s="116" t="s">
        <v>17115</v>
      </c>
      <c r="L7181" s="197">
        <v>46008</v>
      </c>
      <c r="M7181" s="116"/>
      <c r="N7181" s="197">
        <v>46008</v>
      </c>
      <c r="O7181" s="388">
        <f t="shared" si="337"/>
        <v>18592.919999999998</v>
      </c>
      <c r="P7181" s="339">
        <f t="shared" si="338"/>
        <v>0</v>
      </c>
    </row>
    <row r="7182" spans="1:16" hidden="1" x14ac:dyDescent="0.25">
      <c r="A7182" s="116">
        <v>147823</v>
      </c>
      <c r="B7182" s="116">
        <v>15</v>
      </c>
      <c r="C7182" s="116">
        <v>1232100020</v>
      </c>
      <c r="D7182" s="116" t="s">
        <v>11233</v>
      </c>
      <c r="E7182" s="339">
        <v>154163.04</v>
      </c>
      <c r="F7182" s="194">
        <v>6</v>
      </c>
      <c r="G7182" s="194">
        <v>6</v>
      </c>
      <c r="H7182" s="194" t="s">
        <v>10119</v>
      </c>
      <c r="I7182" s="194">
        <f t="shared" si="336"/>
        <v>0</v>
      </c>
      <c r="J7182" s="116" t="s">
        <v>10120</v>
      </c>
      <c r="K7182" s="116" t="s">
        <v>17115</v>
      </c>
      <c r="L7182" s="197">
        <v>46008</v>
      </c>
      <c r="M7182" s="116"/>
      <c r="N7182" s="197">
        <v>46008</v>
      </c>
      <c r="O7182" s="388">
        <f t="shared" si="337"/>
        <v>25693.84</v>
      </c>
      <c r="P7182" s="339">
        <f t="shared" si="338"/>
        <v>0</v>
      </c>
    </row>
    <row r="7183" spans="1:16" hidden="1" x14ac:dyDescent="0.25">
      <c r="A7183" s="116">
        <v>147823</v>
      </c>
      <c r="B7183" s="116">
        <v>16</v>
      </c>
      <c r="C7183" s="116">
        <v>1232100010</v>
      </c>
      <c r="D7183" s="116" t="s">
        <v>11232</v>
      </c>
      <c r="E7183" s="339">
        <v>25403.14</v>
      </c>
      <c r="F7183" s="194">
        <v>1</v>
      </c>
      <c r="G7183" s="194">
        <v>1</v>
      </c>
      <c r="H7183" s="194" t="s">
        <v>10119</v>
      </c>
      <c r="I7183" s="194">
        <f t="shared" si="336"/>
        <v>0</v>
      </c>
      <c r="J7183" s="116" t="s">
        <v>10120</v>
      </c>
      <c r="K7183" s="116" t="s">
        <v>17115</v>
      </c>
      <c r="L7183" s="197">
        <v>46008</v>
      </c>
      <c r="M7183" s="116"/>
      <c r="N7183" s="197">
        <v>46008</v>
      </c>
      <c r="O7183" s="388">
        <f t="shared" si="337"/>
        <v>25403.14</v>
      </c>
      <c r="P7183" s="339">
        <f t="shared" si="338"/>
        <v>0</v>
      </c>
    </row>
    <row r="7184" spans="1:16" hidden="1" x14ac:dyDescent="0.25">
      <c r="A7184" s="116">
        <v>147823</v>
      </c>
      <c r="B7184" s="116">
        <v>17</v>
      </c>
      <c r="C7184" s="116">
        <v>1212100140</v>
      </c>
      <c r="D7184" s="116" t="s">
        <v>11196</v>
      </c>
      <c r="E7184" s="339">
        <v>46082.61</v>
      </c>
      <c r="F7184" s="194">
        <v>3</v>
      </c>
      <c r="G7184" s="194">
        <v>3</v>
      </c>
      <c r="H7184" s="194" t="s">
        <v>10119</v>
      </c>
      <c r="I7184" s="194">
        <f t="shared" si="336"/>
        <v>0</v>
      </c>
      <c r="J7184" s="116" t="s">
        <v>10120</v>
      </c>
      <c r="K7184" s="116" t="s">
        <v>17115</v>
      </c>
      <c r="L7184" s="197">
        <v>46008</v>
      </c>
      <c r="M7184" s="116"/>
      <c r="N7184" s="197">
        <v>46008</v>
      </c>
      <c r="O7184" s="388">
        <f t="shared" si="337"/>
        <v>15360.87</v>
      </c>
      <c r="P7184" s="339">
        <f t="shared" si="338"/>
        <v>0</v>
      </c>
    </row>
    <row r="7185" spans="1:16" hidden="1" x14ac:dyDescent="0.25">
      <c r="A7185" s="116">
        <v>147823</v>
      </c>
      <c r="B7185" s="116">
        <v>18</v>
      </c>
      <c r="C7185" s="116">
        <v>1232100120</v>
      </c>
      <c r="D7185" s="116" t="s">
        <v>11235</v>
      </c>
      <c r="E7185" s="339">
        <v>35788</v>
      </c>
      <c r="F7185" s="194">
        <v>2</v>
      </c>
      <c r="G7185" s="194">
        <v>2</v>
      </c>
      <c r="H7185" s="194" t="s">
        <v>10119</v>
      </c>
      <c r="I7185" s="194">
        <f t="shared" si="336"/>
        <v>0</v>
      </c>
      <c r="J7185" s="116" t="s">
        <v>10120</v>
      </c>
      <c r="K7185" s="116" t="s">
        <v>17115</v>
      </c>
      <c r="L7185" s="197">
        <v>46008</v>
      </c>
      <c r="M7185" s="116"/>
      <c r="N7185" s="197">
        <v>46008</v>
      </c>
      <c r="O7185" s="388">
        <f t="shared" si="337"/>
        <v>17894</v>
      </c>
      <c r="P7185" s="339">
        <f t="shared" si="338"/>
        <v>0</v>
      </c>
    </row>
    <row r="7186" spans="1:16" hidden="1" x14ac:dyDescent="0.25">
      <c r="A7186" s="116">
        <v>147823</v>
      </c>
      <c r="B7186" s="116">
        <v>19</v>
      </c>
      <c r="C7186" s="116">
        <v>1232100040</v>
      </c>
      <c r="D7186" s="116" t="s">
        <v>5178</v>
      </c>
      <c r="E7186" s="339">
        <v>36176.68</v>
      </c>
      <c r="F7186" s="194">
        <v>2</v>
      </c>
      <c r="G7186" s="194">
        <v>2</v>
      </c>
      <c r="H7186" s="194" t="s">
        <v>10119</v>
      </c>
      <c r="I7186" s="194">
        <f t="shared" si="336"/>
        <v>0</v>
      </c>
      <c r="J7186" s="116" t="s">
        <v>10120</v>
      </c>
      <c r="K7186" s="116" t="s">
        <v>17115</v>
      </c>
      <c r="L7186" s="197">
        <v>46008</v>
      </c>
      <c r="M7186" s="116"/>
      <c r="N7186" s="197">
        <v>46008</v>
      </c>
      <c r="O7186" s="388">
        <f t="shared" si="337"/>
        <v>18088.34</v>
      </c>
      <c r="P7186" s="339">
        <f t="shared" si="338"/>
        <v>0</v>
      </c>
    </row>
    <row r="7187" spans="1:16" hidden="1" x14ac:dyDescent="0.25">
      <c r="A7187" s="116">
        <v>147823</v>
      </c>
      <c r="B7187" s="116">
        <v>20</v>
      </c>
      <c r="C7187" s="116">
        <v>1232100280</v>
      </c>
      <c r="D7187" s="116" t="s">
        <v>15229</v>
      </c>
      <c r="E7187" s="339">
        <v>25784</v>
      </c>
      <c r="F7187" s="194">
        <v>1</v>
      </c>
      <c r="G7187" s="194">
        <v>1</v>
      </c>
      <c r="H7187" s="194" t="s">
        <v>10119</v>
      </c>
      <c r="I7187" s="194">
        <f t="shared" si="336"/>
        <v>0</v>
      </c>
      <c r="J7187" s="116" t="s">
        <v>10120</v>
      </c>
      <c r="K7187" s="116" t="s">
        <v>17115</v>
      </c>
      <c r="L7187" s="197">
        <v>46008</v>
      </c>
      <c r="M7187" s="116"/>
      <c r="N7187" s="197">
        <v>46008</v>
      </c>
      <c r="O7187" s="388">
        <f t="shared" si="337"/>
        <v>25784</v>
      </c>
      <c r="P7187" s="339">
        <f t="shared" si="338"/>
        <v>0</v>
      </c>
    </row>
    <row r="7188" spans="1:16" hidden="1" x14ac:dyDescent="0.25">
      <c r="A7188" s="116">
        <v>147823</v>
      </c>
      <c r="B7188" s="116">
        <v>21</v>
      </c>
      <c r="C7188" s="116">
        <v>1232100500</v>
      </c>
      <c r="D7188" s="116" t="s">
        <v>10130</v>
      </c>
      <c r="E7188" s="339">
        <v>93393.42</v>
      </c>
      <c r="F7188" s="194">
        <v>2</v>
      </c>
      <c r="G7188" s="194">
        <v>2</v>
      </c>
      <c r="H7188" s="194" t="s">
        <v>10119</v>
      </c>
      <c r="I7188" s="194">
        <f t="shared" si="336"/>
        <v>0</v>
      </c>
      <c r="J7188" s="116" t="s">
        <v>10120</v>
      </c>
      <c r="K7188" s="116" t="s">
        <v>17115</v>
      </c>
      <c r="L7188" s="197">
        <v>46008</v>
      </c>
      <c r="M7188" s="116"/>
      <c r="N7188" s="197">
        <v>46008</v>
      </c>
      <c r="O7188" s="388">
        <f t="shared" si="337"/>
        <v>46696.71</v>
      </c>
      <c r="P7188" s="339">
        <f t="shared" si="338"/>
        <v>0</v>
      </c>
    </row>
    <row r="7189" spans="1:16" hidden="1" x14ac:dyDescent="0.25">
      <c r="A7189" s="116">
        <v>147823</v>
      </c>
      <c r="B7189" s="116">
        <v>22</v>
      </c>
      <c r="C7189" s="116">
        <v>1248100030</v>
      </c>
      <c r="D7189" s="116" t="s">
        <v>11241</v>
      </c>
      <c r="E7189" s="339">
        <v>8567.2000000000007</v>
      </c>
      <c r="F7189" s="194">
        <v>1</v>
      </c>
      <c r="G7189" s="194">
        <v>1</v>
      </c>
      <c r="H7189" s="194" t="s">
        <v>10119</v>
      </c>
      <c r="I7189" s="194">
        <f t="shared" si="336"/>
        <v>0</v>
      </c>
      <c r="J7189" s="116" t="s">
        <v>10120</v>
      </c>
      <c r="K7189" s="116" t="s">
        <v>17115</v>
      </c>
      <c r="L7189" s="197">
        <v>46008</v>
      </c>
      <c r="M7189" s="116"/>
      <c r="N7189" s="197">
        <v>46008</v>
      </c>
      <c r="O7189" s="388">
        <f t="shared" si="337"/>
        <v>8567.2000000000007</v>
      </c>
      <c r="P7189" s="339">
        <f t="shared" si="338"/>
        <v>0</v>
      </c>
    </row>
    <row r="7190" spans="1:16" hidden="1" x14ac:dyDescent="0.25">
      <c r="A7190" s="116">
        <v>147835</v>
      </c>
      <c r="B7190" s="116">
        <v>30</v>
      </c>
      <c r="C7190" s="116">
        <v>1214102790</v>
      </c>
      <c r="D7190" s="116" t="s">
        <v>15224</v>
      </c>
      <c r="E7190" s="339">
        <v>231565</v>
      </c>
      <c r="F7190" s="194">
        <v>1</v>
      </c>
      <c r="G7190" s="194">
        <v>1</v>
      </c>
      <c r="H7190" s="194" t="s">
        <v>10119</v>
      </c>
      <c r="I7190" s="194">
        <f t="shared" si="336"/>
        <v>0</v>
      </c>
      <c r="J7190" s="116" t="s">
        <v>10120</v>
      </c>
      <c r="K7190" s="116" t="s">
        <v>17115</v>
      </c>
      <c r="L7190" s="197">
        <v>46008</v>
      </c>
      <c r="M7190" s="116"/>
      <c r="N7190" s="197">
        <v>46125</v>
      </c>
      <c r="O7190" s="388">
        <f t="shared" si="337"/>
        <v>231565</v>
      </c>
      <c r="P7190" s="339">
        <f t="shared" si="338"/>
        <v>0</v>
      </c>
    </row>
    <row r="7191" spans="1:16" hidden="1" x14ac:dyDescent="0.25">
      <c r="A7191" s="116">
        <v>147835</v>
      </c>
      <c r="B7191" s="116">
        <v>6</v>
      </c>
      <c r="C7191" s="116">
        <v>1219102900</v>
      </c>
      <c r="D7191" s="116" t="s">
        <v>10562</v>
      </c>
      <c r="E7191" s="339">
        <v>142673</v>
      </c>
      <c r="F7191" s="194">
        <v>1</v>
      </c>
      <c r="G7191" s="194">
        <v>1</v>
      </c>
      <c r="H7191" s="194" t="s">
        <v>10119</v>
      </c>
      <c r="I7191" s="194">
        <f t="shared" si="336"/>
        <v>0</v>
      </c>
      <c r="J7191" s="116" t="s">
        <v>10120</v>
      </c>
      <c r="K7191" s="116" t="s">
        <v>17115</v>
      </c>
      <c r="L7191" s="197">
        <v>46008</v>
      </c>
      <c r="M7191" s="116"/>
      <c r="N7191" s="197">
        <v>46078</v>
      </c>
      <c r="O7191" s="388">
        <f t="shared" si="337"/>
        <v>142673</v>
      </c>
      <c r="P7191" s="339">
        <f t="shared" si="338"/>
        <v>0</v>
      </c>
    </row>
    <row r="7192" spans="1:16" hidden="1" x14ac:dyDescent="0.25">
      <c r="A7192" s="116">
        <v>147835</v>
      </c>
      <c r="B7192" s="116">
        <v>13</v>
      </c>
      <c r="C7192" s="116">
        <v>1230100160</v>
      </c>
      <c r="D7192" s="116" t="s">
        <v>17469</v>
      </c>
      <c r="E7192" s="339">
        <v>83088.03</v>
      </c>
      <c r="F7192" s="194">
        <v>3</v>
      </c>
      <c r="G7192" s="194">
        <v>3</v>
      </c>
      <c r="H7192" s="194" t="s">
        <v>10119</v>
      </c>
      <c r="I7192" s="194">
        <f t="shared" si="336"/>
        <v>0</v>
      </c>
      <c r="J7192" s="116" t="s">
        <v>10120</v>
      </c>
      <c r="K7192" s="116" t="s">
        <v>17115</v>
      </c>
      <c r="L7192" s="197">
        <v>46008</v>
      </c>
      <c r="M7192" s="116"/>
      <c r="N7192" s="197">
        <v>46042</v>
      </c>
      <c r="O7192" s="388">
        <f t="shared" si="337"/>
        <v>27696.01</v>
      </c>
      <c r="P7192" s="339">
        <f t="shared" si="338"/>
        <v>0</v>
      </c>
    </row>
    <row r="7193" spans="1:16" hidden="1" x14ac:dyDescent="0.25">
      <c r="A7193" s="116">
        <v>147835</v>
      </c>
      <c r="B7193" s="116">
        <v>16</v>
      </c>
      <c r="C7193" s="116">
        <v>1010107850</v>
      </c>
      <c r="D7193" s="116" t="s">
        <v>9210</v>
      </c>
      <c r="E7193" s="339">
        <v>29246</v>
      </c>
      <c r="F7193" s="194">
        <v>2</v>
      </c>
      <c r="G7193" s="194">
        <v>2</v>
      </c>
      <c r="H7193" s="194" t="s">
        <v>10119</v>
      </c>
      <c r="I7193" s="194">
        <f t="shared" si="336"/>
        <v>0</v>
      </c>
      <c r="J7193" s="116" t="s">
        <v>10120</v>
      </c>
      <c r="K7193" s="116" t="s">
        <v>17115</v>
      </c>
      <c r="L7193" s="197">
        <v>46008</v>
      </c>
      <c r="M7193" s="116"/>
      <c r="N7193" s="197">
        <v>46036</v>
      </c>
      <c r="O7193" s="388">
        <f t="shared" si="337"/>
        <v>14623</v>
      </c>
      <c r="P7193" s="339">
        <f t="shared" si="338"/>
        <v>0</v>
      </c>
    </row>
    <row r="7194" spans="1:16" hidden="1" x14ac:dyDescent="0.25">
      <c r="A7194" s="116">
        <v>147835</v>
      </c>
      <c r="B7194" s="116">
        <v>1</v>
      </c>
      <c r="C7194" s="116">
        <v>1810103750</v>
      </c>
      <c r="D7194" s="116" t="s">
        <v>17489</v>
      </c>
      <c r="E7194" s="339">
        <v>5111.28</v>
      </c>
      <c r="F7194" s="194">
        <v>12</v>
      </c>
      <c r="G7194" s="194">
        <v>12</v>
      </c>
      <c r="H7194" s="194" t="s">
        <v>10119</v>
      </c>
      <c r="I7194" s="194">
        <f t="shared" si="336"/>
        <v>0</v>
      </c>
      <c r="J7194" s="116" t="s">
        <v>10120</v>
      </c>
      <c r="K7194" s="116" t="s">
        <v>17115</v>
      </c>
      <c r="L7194" s="197">
        <v>46008</v>
      </c>
      <c r="M7194" s="116"/>
      <c r="N7194" s="197">
        <v>46010</v>
      </c>
      <c r="O7194" s="388">
        <f t="shared" si="337"/>
        <v>425.94</v>
      </c>
      <c r="P7194" s="339">
        <f t="shared" si="338"/>
        <v>0</v>
      </c>
    </row>
    <row r="7195" spans="1:16" hidden="1" x14ac:dyDescent="0.25">
      <c r="A7195" s="116">
        <v>147835</v>
      </c>
      <c r="B7195" s="116">
        <v>2</v>
      </c>
      <c r="C7195" s="116">
        <v>1521100250</v>
      </c>
      <c r="D7195" s="116" t="s">
        <v>11055</v>
      </c>
      <c r="E7195" s="339">
        <v>813.24</v>
      </c>
      <c r="F7195" s="194">
        <v>12</v>
      </c>
      <c r="G7195" s="194">
        <v>12</v>
      </c>
      <c r="H7195" s="194" t="s">
        <v>10119</v>
      </c>
      <c r="I7195" s="194">
        <f t="shared" si="336"/>
        <v>0</v>
      </c>
      <c r="J7195" s="116" t="s">
        <v>10120</v>
      </c>
      <c r="K7195" s="116" t="s">
        <v>17115</v>
      </c>
      <c r="L7195" s="197">
        <v>46008</v>
      </c>
      <c r="M7195" s="116"/>
      <c r="N7195" s="197">
        <v>46010</v>
      </c>
      <c r="O7195" s="388">
        <f t="shared" si="337"/>
        <v>67.77</v>
      </c>
      <c r="P7195" s="339">
        <f t="shared" si="338"/>
        <v>0</v>
      </c>
    </row>
    <row r="7196" spans="1:16" hidden="1" x14ac:dyDescent="0.25">
      <c r="A7196" s="116">
        <v>147835</v>
      </c>
      <c r="B7196" s="116">
        <v>3</v>
      </c>
      <c r="C7196" s="116">
        <v>1810104950</v>
      </c>
      <c r="D7196" s="116" t="s">
        <v>12053</v>
      </c>
      <c r="E7196" s="339">
        <v>600</v>
      </c>
      <c r="F7196" s="194">
        <v>24</v>
      </c>
      <c r="G7196" s="194">
        <v>24</v>
      </c>
      <c r="H7196" s="194" t="s">
        <v>10119</v>
      </c>
      <c r="I7196" s="194">
        <f t="shared" si="336"/>
        <v>0</v>
      </c>
      <c r="J7196" s="116" t="s">
        <v>10120</v>
      </c>
      <c r="K7196" s="116" t="s">
        <v>17115</v>
      </c>
      <c r="L7196" s="197">
        <v>46008</v>
      </c>
      <c r="M7196" s="116"/>
      <c r="N7196" s="197">
        <v>46010</v>
      </c>
      <c r="O7196" s="388">
        <f t="shared" si="337"/>
        <v>25</v>
      </c>
      <c r="P7196" s="339">
        <f t="shared" si="338"/>
        <v>0</v>
      </c>
    </row>
    <row r="7197" spans="1:16" hidden="1" x14ac:dyDescent="0.25">
      <c r="A7197" s="116">
        <v>147835</v>
      </c>
      <c r="B7197" s="116">
        <v>4</v>
      </c>
      <c r="C7197" s="116">
        <v>1810105080</v>
      </c>
      <c r="D7197" s="116" t="s">
        <v>11375</v>
      </c>
      <c r="E7197" s="339">
        <v>372</v>
      </c>
      <c r="F7197" s="194">
        <v>12</v>
      </c>
      <c r="G7197" s="194">
        <v>12</v>
      </c>
      <c r="H7197" s="194" t="s">
        <v>10119</v>
      </c>
      <c r="I7197" s="194">
        <f t="shared" si="336"/>
        <v>0</v>
      </c>
      <c r="J7197" s="116" t="s">
        <v>10120</v>
      </c>
      <c r="K7197" s="116" t="s">
        <v>17115</v>
      </c>
      <c r="L7197" s="197">
        <v>46008</v>
      </c>
      <c r="M7197" s="116"/>
      <c r="N7197" s="197">
        <v>46010</v>
      </c>
      <c r="O7197" s="388">
        <f t="shared" si="337"/>
        <v>31</v>
      </c>
      <c r="P7197" s="339">
        <f t="shared" si="338"/>
        <v>0</v>
      </c>
    </row>
    <row r="7198" spans="1:16" hidden="1" x14ac:dyDescent="0.25">
      <c r="A7198" s="116">
        <v>147835</v>
      </c>
      <c r="B7198" s="116">
        <v>5</v>
      </c>
      <c r="C7198" s="116">
        <v>1237100720</v>
      </c>
      <c r="D7198" s="116" t="s">
        <v>17832</v>
      </c>
      <c r="E7198" s="339">
        <v>261812</v>
      </c>
      <c r="F7198" s="194">
        <v>1</v>
      </c>
      <c r="G7198" s="194">
        <v>1</v>
      </c>
      <c r="H7198" s="194" t="s">
        <v>10119</v>
      </c>
      <c r="I7198" s="194">
        <f t="shared" si="336"/>
        <v>0</v>
      </c>
      <c r="J7198" s="116" t="s">
        <v>10120</v>
      </c>
      <c r="K7198" s="116" t="s">
        <v>17115</v>
      </c>
      <c r="L7198" s="197">
        <v>46008</v>
      </c>
      <c r="M7198" s="116"/>
      <c r="N7198" s="197">
        <v>46010</v>
      </c>
      <c r="O7198" s="388">
        <f t="shared" si="337"/>
        <v>261812</v>
      </c>
      <c r="P7198" s="339">
        <f t="shared" si="338"/>
        <v>0</v>
      </c>
    </row>
    <row r="7199" spans="1:16" hidden="1" x14ac:dyDescent="0.25">
      <c r="A7199" s="116">
        <v>147835</v>
      </c>
      <c r="B7199" s="116">
        <v>7</v>
      </c>
      <c r="C7199" s="116">
        <v>1210100330</v>
      </c>
      <c r="D7199" s="116" t="s">
        <v>11191</v>
      </c>
      <c r="E7199" s="339">
        <v>38519.96</v>
      </c>
      <c r="F7199" s="194">
        <v>2</v>
      </c>
      <c r="G7199" s="194">
        <v>2</v>
      </c>
      <c r="H7199" s="194" t="s">
        <v>10119</v>
      </c>
      <c r="I7199" s="194">
        <f t="shared" si="336"/>
        <v>0</v>
      </c>
      <c r="J7199" s="116" t="s">
        <v>10120</v>
      </c>
      <c r="K7199" s="116" t="s">
        <v>17115</v>
      </c>
      <c r="L7199" s="197">
        <v>46008</v>
      </c>
      <c r="M7199" s="116"/>
      <c r="N7199" s="197">
        <v>46010</v>
      </c>
      <c r="O7199" s="388">
        <f t="shared" si="337"/>
        <v>19259.98</v>
      </c>
      <c r="P7199" s="339">
        <f t="shared" si="338"/>
        <v>0</v>
      </c>
    </row>
    <row r="7200" spans="1:16" hidden="1" x14ac:dyDescent="0.25">
      <c r="A7200" s="116">
        <v>147835</v>
      </c>
      <c r="B7200" s="116">
        <v>8</v>
      </c>
      <c r="C7200" s="116">
        <v>1213101730</v>
      </c>
      <c r="D7200" s="116" t="s">
        <v>10564</v>
      </c>
      <c r="E7200" s="339">
        <v>30439.5</v>
      </c>
      <c r="F7200" s="194">
        <v>50</v>
      </c>
      <c r="G7200" s="194">
        <v>50</v>
      </c>
      <c r="H7200" s="194" t="s">
        <v>10119</v>
      </c>
      <c r="I7200" s="194">
        <f t="shared" si="336"/>
        <v>0</v>
      </c>
      <c r="J7200" s="116" t="s">
        <v>10120</v>
      </c>
      <c r="K7200" s="116" t="s">
        <v>17115</v>
      </c>
      <c r="L7200" s="197">
        <v>46008</v>
      </c>
      <c r="M7200" s="116"/>
      <c r="N7200" s="197">
        <v>46010</v>
      </c>
      <c r="O7200" s="388">
        <f t="shared" si="337"/>
        <v>608.79</v>
      </c>
      <c r="P7200" s="339">
        <f t="shared" si="338"/>
        <v>0</v>
      </c>
    </row>
    <row r="7201" spans="1:16" hidden="1" x14ac:dyDescent="0.25">
      <c r="A7201" s="116">
        <v>147835</v>
      </c>
      <c r="B7201" s="116">
        <v>9</v>
      </c>
      <c r="C7201" s="116">
        <v>1217100800</v>
      </c>
      <c r="D7201" s="116" t="s">
        <v>16175</v>
      </c>
      <c r="E7201" s="339">
        <v>24000</v>
      </c>
      <c r="F7201" s="194">
        <v>30</v>
      </c>
      <c r="G7201" s="194">
        <v>30</v>
      </c>
      <c r="H7201" s="194" t="s">
        <v>10119</v>
      </c>
      <c r="I7201" s="194">
        <f t="shared" si="336"/>
        <v>0</v>
      </c>
      <c r="J7201" s="116" t="s">
        <v>10120</v>
      </c>
      <c r="K7201" s="116" t="s">
        <v>17115</v>
      </c>
      <c r="L7201" s="197">
        <v>46008</v>
      </c>
      <c r="M7201" s="116"/>
      <c r="N7201" s="197">
        <v>46010</v>
      </c>
      <c r="O7201" s="388">
        <f t="shared" si="337"/>
        <v>800</v>
      </c>
      <c r="P7201" s="339">
        <f t="shared" si="338"/>
        <v>0</v>
      </c>
    </row>
    <row r="7202" spans="1:16" hidden="1" x14ac:dyDescent="0.25">
      <c r="A7202" s="116">
        <v>147835</v>
      </c>
      <c r="B7202" s="116">
        <v>10</v>
      </c>
      <c r="C7202" s="116">
        <v>1217100890</v>
      </c>
      <c r="D7202" s="116" t="s">
        <v>16176</v>
      </c>
      <c r="E7202" s="339">
        <v>11708</v>
      </c>
      <c r="F7202" s="194">
        <v>2</v>
      </c>
      <c r="G7202" s="194">
        <v>2</v>
      </c>
      <c r="H7202" s="194" t="s">
        <v>10119</v>
      </c>
      <c r="I7202" s="194">
        <f t="shared" si="336"/>
        <v>0</v>
      </c>
      <c r="J7202" s="116" t="s">
        <v>10120</v>
      </c>
      <c r="K7202" s="116" t="s">
        <v>17115</v>
      </c>
      <c r="L7202" s="197">
        <v>46008</v>
      </c>
      <c r="M7202" s="116"/>
      <c r="N7202" s="197">
        <v>46010</v>
      </c>
      <c r="O7202" s="388">
        <f t="shared" si="337"/>
        <v>5854</v>
      </c>
      <c r="P7202" s="339">
        <f t="shared" si="338"/>
        <v>0</v>
      </c>
    </row>
    <row r="7203" spans="1:16" hidden="1" x14ac:dyDescent="0.25">
      <c r="A7203" s="116">
        <v>147835</v>
      </c>
      <c r="B7203" s="116">
        <v>11</v>
      </c>
      <c r="C7203" s="116">
        <v>1217100830</v>
      </c>
      <c r="D7203" s="116" t="s">
        <v>17568</v>
      </c>
      <c r="E7203" s="339">
        <v>21630</v>
      </c>
      <c r="F7203" s="194">
        <v>10</v>
      </c>
      <c r="G7203" s="194">
        <v>10</v>
      </c>
      <c r="H7203" s="194" t="s">
        <v>10119</v>
      </c>
      <c r="I7203" s="194">
        <f t="shared" si="336"/>
        <v>0</v>
      </c>
      <c r="J7203" s="116" t="s">
        <v>10120</v>
      </c>
      <c r="K7203" s="116" t="s">
        <v>17115</v>
      </c>
      <c r="L7203" s="197">
        <v>46008</v>
      </c>
      <c r="M7203" s="116"/>
      <c r="N7203" s="197">
        <v>46010</v>
      </c>
      <c r="O7203" s="388">
        <f t="shared" si="337"/>
        <v>2163</v>
      </c>
      <c r="P7203" s="339">
        <f t="shared" si="338"/>
        <v>0</v>
      </c>
    </row>
    <row r="7204" spans="1:16" hidden="1" x14ac:dyDescent="0.25">
      <c r="A7204" s="116">
        <v>147835</v>
      </c>
      <c r="B7204" s="116">
        <v>12</v>
      </c>
      <c r="C7204" s="116">
        <v>1226101880</v>
      </c>
      <c r="D7204" s="116" t="s">
        <v>17532</v>
      </c>
      <c r="E7204" s="339">
        <v>5700</v>
      </c>
      <c r="F7204" s="194">
        <v>2</v>
      </c>
      <c r="G7204" s="194">
        <v>2</v>
      </c>
      <c r="H7204" s="194" t="s">
        <v>10119</v>
      </c>
      <c r="I7204" s="194">
        <f t="shared" si="336"/>
        <v>0</v>
      </c>
      <c r="J7204" s="116" t="s">
        <v>10120</v>
      </c>
      <c r="K7204" s="116" t="s">
        <v>17115</v>
      </c>
      <c r="L7204" s="197">
        <v>46008</v>
      </c>
      <c r="M7204" s="116"/>
      <c r="N7204" s="197">
        <v>46010</v>
      </c>
      <c r="O7204" s="388">
        <f t="shared" si="337"/>
        <v>2850</v>
      </c>
      <c r="P7204" s="339">
        <f t="shared" si="338"/>
        <v>0</v>
      </c>
    </row>
    <row r="7205" spans="1:16" hidden="1" x14ac:dyDescent="0.25">
      <c r="A7205" s="116">
        <v>147835</v>
      </c>
      <c r="B7205" s="116">
        <v>14</v>
      </c>
      <c r="C7205" s="116">
        <v>1219103070</v>
      </c>
      <c r="D7205" s="116" t="s">
        <v>16178</v>
      </c>
      <c r="E7205" s="339">
        <v>14322</v>
      </c>
      <c r="F7205" s="194">
        <v>3</v>
      </c>
      <c r="G7205" s="194">
        <v>3</v>
      </c>
      <c r="H7205" s="194" t="s">
        <v>10119</v>
      </c>
      <c r="I7205" s="194">
        <f t="shared" si="336"/>
        <v>0</v>
      </c>
      <c r="J7205" s="116" t="s">
        <v>10120</v>
      </c>
      <c r="K7205" s="116" t="s">
        <v>17115</v>
      </c>
      <c r="L7205" s="197">
        <v>46008</v>
      </c>
      <c r="M7205" s="116"/>
      <c r="N7205" s="197">
        <v>46010</v>
      </c>
      <c r="O7205" s="388">
        <f t="shared" si="337"/>
        <v>4774</v>
      </c>
      <c r="P7205" s="339">
        <f t="shared" si="338"/>
        <v>0</v>
      </c>
    </row>
    <row r="7206" spans="1:16" hidden="1" x14ac:dyDescent="0.25">
      <c r="A7206" s="116">
        <v>147835</v>
      </c>
      <c r="B7206" s="116">
        <v>15</v>
      </c>
      <c r="C7206" s="116">
        <v>1213103200</v>
      </c>
      <c r="D7206" s="116" t="s">
        <v>16172</v>
      </c>
      <c r="E7206" s="339">
        <v>20214.5</v>
      </c>
      <c r="F7206" s="194">
        <v>1</v>
      </c>
      <c r="G7206" s="194">
        <v>1</v>
      </c>
      <c r="H7206" s="194" t="s">
        <v>10119</v>
      </c>
      <c r="I7206" s="194">
        <f t="shared" si="336"/>
        <v>0</v>
      </c>
      <c r="J7206" s="116" t="s">
        <v>10120</v>
      </c>
      <c r="K7206" s="116" t="s">
        <v>17115</v>
      </c>
      <c r="L7206" s="197">
        <v>46008</v>
      </c>
      <c r="M7206" s="116"/>
      <c r="N7206" s="197">
        <v>46010</v>
      </c>
      <c r="O7206" s="388">
        <f t="shared" si="337"/>
        <v>20214.5</v>
      </c>
      <c r="P7206" s="339">
        <f t="shared" si="338"/>
        <v>0</v>
      </c>
    </row>
    <row r="7207" spans="1:16" hidden="1" x14ac:dyDescent="0.25">
      <c r="A7207" s="116">
        <v>147835</v>
      </c>
      <c r="B7207" s="116">
        <v>17</v>
      </c>
      <c r="C7207" s="116">
        <v>1010107860</v>
      </c>
      <c r="D7207" s="116" t="s">
        <v>9213</v>
      </c>
      <c r="E7207" s="339">
        <v>39848</v>
      </c>
      <c r="F7207" s="194">
        <v>2</v>
      </c>
      <c r="G7207" s="194">
        <v>2</v>
      </c>
      <c r="H7207" s="194" t="s">
        <v>10119</v>
      </c>
      <c r="I7207" s="194">
        <f t="shared" si="336"/>
        <v>0</v>
      </c>
      <c r="J7207" s="116" t="s">
        <v>10120</v>
      </c>
      <c r="K7207" s="116" t="s">
        <v>17115</v>
      </c>
      <c r="L7207" s="197">
        <v>46008</v>
      </c>
      <c r="M7207" s="116"/>
      <c r="N7207" s="197">
        <v>46010</v>
      </c>
      <c r="O7207" s="388">
        <f t="shared" si="337"/>
        <v>19924</v>
      </c>
      <c r="P7207" s="339">
        <f t="shared" si="338"/>
        <v>0</v>
      </c>
    </row>
    <row r="7208" spans="1:16" hidden="1" x14ac:dyDescent="0.25">
      <c r="A7208" s="116">
        <v>147835</v>
      </c>
      <c r="B7208" s="116">
        <v>18</v>
      </c>
      <c r="C7208" s="116">
        <v>1610100400</v>
      </c>
      <c r="D7208" s="116" t="s">
        <v>9595</v>
      </c>
      <c r="E7208" s="339">
        <v>17500</v>
      </c>
      <c r="F7208" s="194">
        <v>1</v>
      </c>
      <c r="G7208" s="194">
        <v>1</v>
      </c>
      <c r="H7208" s="194" t="s">
        <v>10119</v>
      </c>
      <c r="I7208" s="194">
        <f t="shared" si="336"/>
        <v>0</v>
      </c>
      <c r="J7208" s="116" t="s">
        <v>10120</v>
      </c>
      <c r="K7208" s="116" t="s">
        <v>17115</v>
      </c>
      <c r="L7208" s="197">
        <v>46008</v>
      </c>
      <c r="M7208" s="116"/>
      <c r="N7208" s="197">
        <v>46010</v>
      </c>
      <c r="O7208" s="388">
        <f t="shared" si="337"/>
        <v>17500</v>
      </c>
      <c r="P7208" s="339">
        <f t="shared" si="338"/>
        <v>0</v>
      </c>
    </row>
    <row r="7209" spans="1:16" hidden="1" x14ac:dyDescent="0.25">
      <c r="A7209" s="116">
        <v>147835</v>
      </c>
      <c r="B7209" s="116">
        <v>19</v>
      </c>
      <c r="C7209" s="116">
        <v>1018100320</v>
      </c>
      <c r="D7209" s="116" t="s">
        <v>10127</v>
      </c>
      <c r="E7209" s="339">
        <v>8590</v>
      </c>
      <c r="F7209" s="194">
        <v>10</v>
      </c>
      <c r="G7209" s="194">
        <v>10</v>
      </c>
      <c r="H7209" s="194" t="s">
        <v>10119</v>
      </c>
      <c r="I7209" s="194">
        <f t="shared" si="336"/>
        <v>0</v>
      </c>
      <c r="J7209" s="116" t="s">
        <v>10120</v>
      </c>
      <c r="K7209" s="116" t="s">
        <v>17115</v>
      </c>
      <c r="L7209" s="197">
        <v>46008</v>
      </c>
      <c r="M7209" s="116"/>
      <c r="N7209" s="197">
        <v>46010</v>
      </c>
      <c r="O7209" s="388">
        <f t="shared" si="337"/>
        <v>859</v>
      </c>
      <c r="P7209" s="339">
        <f t="shared" si="338"/>
        <v>0</v>
      </c>
    </row>
    <row r="7210" spans="1:16" hidden="1" x14ac:dyDescent="0.25">
      <c r="A7210" s="116">
        <v>147835</v>
      </c>
      <c r="B7210" s="116">
        <v>20</v>
      </c>
      <c r="C7210" s="116">
        <v>1018100000</v>
      </c>
      <c r="D7210" s="116" t="s">
        <v>10642</v>
      </c>
      <c r="E7210" s="339">
        <v>88817.4</v>
      </c>
      <c r="F7210" s="194">
        <v>10</v>
      </c>
      <c r="G7210" s="194">
        <v>10</v>
      </c>
      <c r="H7210" s="194" t="s">
        <v>10119</v>
      </c>
      <c r="I7210" s="194">
        <f t="shared" si="336"/>
        <v>0</v>
      </c>
      <c r="J7210" s="116" t="s">
        <v>10120</v>
      </c>
      <c r="K7210" s="116" t="s">
        <v>17115</v>
      </c>
      <c r="L7210" s="197">
        <v>46008</v>
      </c>
      <c r="M7210" s="116"/>
      <c r="N7210" s="197">
        <v>46010</v>
      </c>
      <c r="O7210" s="388">
        <f t="shared" si="337"/>
        <v>8881.74</v>
      </c>
      <c r="P7210" s="339">
        <f t="shared" si="338"/>
        <v>0</v>
      </c>
    </row>
    <row r="7211" spans="1:16" hidden="1" x14ac:dyDescent="0.25">
      <c r="A7211" s="116">
        <v>147835</v>
      </c>
      <c r="B7211" s="116">
        <v>21</v>
      </c>
      <c r="C7211" s="116">
        <v>1016100010</v>
      </c>
      <c r="D7211" s="116" t="s">
        <v>10705</v>
      </c>
      <c r="E7211" s="339">
        <v>22203.46</v>
      </c>
      <c r="F7211" s="194">
        <v>1</v>
      </c>
      <c r="G7211" s="194">
        <v>1</v>
      </c>
      <c r="H7211" s="194" t="s">
        <v>10119</v>
      </c>
      <c r="I7211" s="194">
        <f t="shared" si="336"/>
        <v>0</v>
      </c>
      <c r="J7211" s="116" t="s">
        <v>10120</v>
      </c>
      <c r="K7211" s="116" t="s">
        <v>17115</v>
      </c>
      <c r="L7211" s="197">
        <v>46008</v>
      </c>
      <c r="M7211" s="116"/>
      <c r="N7211" s="197">
        <v>46010</v>
      </c>
      <c r="O7211" s="388">
        <f t="shared" si="337"/>
        <v>22203.46</v>
      </c>
      <c r="P7211" s="339">
        <f t="shared" si="338"/>
        <v>0</v>
      </c>
    </row>
    <row r="7212" spans="1:16" hidden="1" x14ac:dyDescent="0.25">
      <c r="A7212" s="116">
        <v>147835</v>
      </c>
      <c r="B7212" s="116">
        <v>22</v>
      </c>
      <c r="C7212" s="116">
        <v>1016100000</v>
      </c>
      <c r="D7212" s="116" t="s">
        <v>10650</v>
      </c>
      <c r="E7212" s="339">
        <v>9700</v>
      </c>
      <c r="F7212" s="194">
        <v>1</v>
      </c>
      <c r="G7212" s="194">
        <v>1</v>
      </c>
      <c r="H7212" s="194" t="s">
        <v>10119</v>
      </c>
      <c r="I7212" s="194">
        <f t="shared" si="336"/>
        <v>0</v>
      </c>
      <c r="J7212" s="116" t="s">
        <v>10120</v>
      </c>
      <c r="K7212" s="116" t="s">
        <v>17115</v>
      </c>
      <c r="L7212" s="197">
        <v>46008</v>
      </c>
      <c r="M7212" s="116"/>
      <c r="N7212" s="197">
        <v>46010</v>
      </c>
      <c r="O7212" s="388">
        <f t="shared" si="337"/>
        <v>9700</v>
      </c>
      <c r="P7212" s="339">
        <f t="shared" si="338"/>
        <v>0</v>
      </c>
    </row>
    <row r="7213" spans="1:16" hidden="1" x14ac:dyDescent="0.25">
      <c r="A7213" s="116">
        <v>147835</v>
      </c>
      <c r="B7213" s="116">
        <v>23</v>
      </c>
      <c r="C7213" s="116">
        <v>1810101870</v>
      </c>
      <c r="D7213" s="116" t="s">
        <v>11367</v>
      </c>
      <c r="E7213" s="339">
        <v>22054.82</v>
      </c>
      <c r="F7213" s="194">
        <v>2</v>
      </c>
      <c r="G7213" s="194">
        <v>2</v>
      </c>
      <c r="H7213" s="194" t="s">
        <v>10119</v>
      </c>
      <c r="I7213" s="194">
        <f t="shared" si="336"/>
        <v>0</v>
      </c>
      <c r="J7213" s="116" t="s">
        <v>10120</v>
      </c>
      <c r="K7213" s="116" t="s">
        <v>17115</v>
      </c>
      <c r="L7213" s="197">
        <v>46008</v>
      </c>
      <c r="M7213" s="116"/>
      <c r="N7213" s="197">
        <v>46010</v>
      </c>
      <c r="O7213" s="388">
        <f t="shared" si="337"/>
        <v>11027.41</v>
      </c>
      <c r="P7213" s="339">
        <f t="shared" si="338"/>
        <v>0</v>
      </c>
    </row>
    <row r="7214" spans="1:16" hidden="1" x14ac:dyDescent="0.25">
      <c r="A7214" s="116">
        <v>147835</v>
      </c>
      <c r="B7214" s="116">
        <v>24</v>
      </c>
      <c r="C7214" s="116">
        <v>1223100160</v>
      </c>
      <c r="D7214" s="116" t="s">
        <v>9294</v>
      </c>
      <c r="E7214" s="339">
        <v>108443.28</v>
      </c>
      <c r="F7214" s="194">
        <v>2</v>
      </c>
      <c r="G7214" s="194">
        <v>2</v>
      </c>
      <c r="H7214" s="194" t="s">
        <v>10119</v>
      </c>
      <c r="I7214" s="194">
        <f t="shared" si="336"/>
        <v>0</v>
      </c>
      <c r="J7214" s="116" t="s">
        <v>10120</v>
      </c>
      <c r="K7214" s="116" t="s">
        <v>17115</v>
      </c>
      <c r="L7214" s="197">
        <v>46008</v>
      </c>
      <c r="M7214" s="116"/>
      <c r="N7214" s="197">
        <v>46010</v>
      </c>
      <c r="O7214" s="388">
        <f t="shared" si="337"/>
        <v>54221.64</v>
      </c>
      <c r="P7214" s="339">
        <f t="shared" si="338"/>
        <v>0</v>
      </c>
    </row>
    <row r="7215" spans="1:16" hidden="1" x14ac:dyDescent="0.25">
      <c r="A7215" s="116">
        <v>147835</v>
      </c>
      <c r="B7215" s="116">
        <v>25</v>
      </c>
      <c r="C7215" s="116">
        <v>1526100680</v>
      </c>
      <c r="D7215" s="116" t="s">
        <v>17858</v>
      </c>
      <c r="E7215" s="339">
        <v>4355</v>
      </c>
      <c r="F7215" s="194">
        <v>1</v>
      </c>
      <c r="G7215" s="194">
        <v>1</v>
      </c>
      <c r="H7215" s="194" t="s">
        <v>10119</v>
      </c>
      <c r="I7215" s="194">
        <f t="shared" si="336"/>
        <v>0</v>
      </c>
      <c r="J7215" s="116" t="s">
        <v>10120</v>
      </c>
      <c r="K7215" s="116" t="s">
        <v>17115</v>
      </c>
      <c r="L7215" s="197">
        <v>46008</v>
      </c>
      <c r="M7215" s="116" t="s">
        <v>15796</v>
      </c>
      <c r="N7215" s="197">
        <v>46014</v>
      </c>
      <c r="O7215" s="388">
        <f t="shared" si="337"/>
        <v>4355</v>
      </c>
      <c r="P7215" s="339">
        <f t="shared" si="338"/>
        <v>0</v>
      </c>
    </row>
    <row r="7216" spans="1:16" hidden="1" x14ac:dyDescent="0.25">
      <c r="A7216" s="116">
        <v>147835</v>
      </c>
      <c r="B7216" s="116">
        <v>26</v>
      </c>
      <c r="C7216" s="116">
        <v>1219107210</v>
      </c>
      <c r="D7216" s="116" t="s">
        <v>16186</v>
      </c>
      <c r="E7216" s="339">
        <v>96794</v>
      </c>
      <c r="F7216" s="194">
        <v>1</v>
      </c>
      <c r="G7216" s="194">
        <v>1</v>
      </c>
      <c r="H7216" s="194" t="s">
        <v>10119</v>
      </c>
      <c r="I7216" s="194">
        <f t="shared" si="336"/>
        <v>0</v>
      </c>
      <c r="J7216" s="116" t="s">
        <v>10120</v>
      </c>
      <c r="K7216" s="116" t="s">
        <v>17115</v>
      </c>
      <c r="L7216" s="197">
        <v>46008</v>
      </c>
      <c r="M7216" s="116"/>
      <c r="N7216" s="197">
        <v>46010</v>
      </c>
      <c r="O7216" s="388">
        <f t="shared" si="337"/>
        <v>96794</v>
      </c>
      <c r="P7216" s="339">
        <f t="shared" si="338"/>
        <v>0</v>
      </c>
    </row>
    <row r="7217" spans="1:16" hidden="1" x14ac:dyDescent="0.25">
      <c r="A7217" s="116">
        <v>147835</v>
      </c>
      <c r="B7217" s="116">
        <v>27</v>
      </c>
      <c r="C7217" s="116">
        <v>1228102910</v>
      </c>
      <c r="D7217" s="116" t="s">
        <v>16785</v>
      </c>
      <c r="E7217" s="339">
        <v>85358</v>
      </c>
      <c r="F7217" s="194">
        <v>1</v>
      </c>
      <c r="G7217" s="194">
        <v>1</v>
      </c>
      <c r="H7217" s="194" t="s">
        <v>10119</v>
      </c>
      <c r="I7217" s="194">
        <f t="shared" si="336"/>
        <v>0</v>
      </c>
      <c r="J7217" s="116" t="s">
        <v>10120</v>
      </c>
      <c r="K7217" s="116" t="s">
        <v>17115</v>
      </c>
      <c r="L7217" s="197">
        <v>46008</v>
      </c>
      <c r="M7217" s="116"/>
      <c r="N7217" s="197">
        <v>46010</v>
      </c>
      <c r="O7217" s="388">
        <f t="shared" si="337"/>
        <v>85358</v>
      </c>
      <c r="P7217" s="339">
        <f t="shared" si="338"/>
        <v>0</v>
      </c>
    </row>
    <row r="7218" spans="1:16" hidden="1" x14ac:dyDescent="0.25">
      <c r="A7218" s="116">
        <v>147835</v>
      </c>
      <c r="B7218" s="116">
        <v>28</v>
      </c>
      <c r="C7218" s="116">
        <v>1234100260</v>
      </c>
      <c r="D7218" s="116" t="s">
        <v>16191</v>
      </c>
      <c r="E7218" s="339">
        <v>942.98</v>
      </c>
      <c r="F7218" s="194">
        <v>1</v>
      </c>
      <c r="G7218" s="194">
        <v>1</v>
      </c>
      <c r="H7218" s="194" t="s">
        <v>10119</v>
      </c>
      <c r="I7218" s="194">
        <f t="shared" si="336"/>
        <v>0</v>
      </c>
      <c r="J7218" s="116" t="s">
        <v>10120</v>
      </c>
      <c r="K7218" s="116" t="s">
        <v>17115</v>
      </c>
      <c r="L7218" s="197">
        <v>46008</v>
      </c>
      <c r="M7218" s="116"/>
      <c r="N7218" s="197">
        <v>46010</v>
      </c>
      <c r="O7218" s="388">
        <f t="shared" si="337"/>
        <v>942.98</v>
      </c>
      <c r="P7218" s="339">
        <f t="shared" si="338"/>
        <v>0</v>
      </c>
    </row>
    <row r="7219" spans="1:16" hidden="1" x14ac:dyDescent="0.25">
      <c r="A7219" s="116">
        <v>147835</v>
      </c>
      <c r="B7219" s="116">
        <v>29</v>
      </c>
      <c r="C7219" s="116">
        <v>1219107400</v>
      </c>
      <c r="D7219" s="116" t="s">
        <v>16423</v>
      </c>
      <c r="E7219" s="339">
        <v>15386</v>
      </c>
      <c r="F7219" s="194">
        <v>1</v>
      </c>
      <c r="G7219" s="194">
        <v>1</v>
      </c>
      <c r="H7219" s="194" t="s">
        <v>10119</v>
      </c>
      <c r="I7219" s="194">
        <f t="shared" ref="I7219:I7282" si="339">+F7219-G7219</f>
        <v>0</v>
      </c>
      <c r="J7219" s="116" t="s">
        <v>10120</v>
      </c>
      <c r="K7219" s="116" t="s">
        <v>17115</v>
      </c>
      <c r="L7219" s="197">
        <v>46008</v>
      </c>
      <c r="M7219" s="116"/>
      <c r="N7219" s="197">
        <v>46010</v>
      </c>
      <c r="O7219" s="388">
        <f t="shared" ref="O7219:O7282" si="340">+E7219/F7219</f>
        <v>15386</v>
      </c>
      <c r="P7219" s="339">
        <f t="shared" ref="P7219:P7282" si="341">+O7219*I7219</f>
        <v>0</v>
      </c>
    </row>
    <row r="7220" spans="1:16" hidden="1" x14ac:dyDescent="0.25">
      <c r="A7220" s="116">
        <v>147835</v>
      </c>
      <c r="B7220" s="116">
        <v>31</v>
      </c>
      <c r="C7220" s="116">
        <v>1220100320</v>
      </c>
      <c r="D7220" s="116" t="s">
        <v>10709</v>
      </c>
      <c r="E7220" s="339">
        <v>290219</v>
      </c>
      <c r="F7220" s="194">
        <v>1</v>
      </c>
      <c r="G7220" s="194">
        <v>1</v>
      </c>
      <c r="H7220" s="194" t="s">
        <v>10119</v>
      </c>
      <c r="I7220" s="194">
        <f t="shared" si="339"/>
        <v>0</v>
      </c>
      <c r="J7220" s="116" t="s">
        <v>10120</v>
      </c>
      <c r="K7220" s="116" t="s">
        <v>17115</v>
      </c>
      <c r="L7220" s="197">
        <v>46008</v>
      </c>
      <c r="M7220" s="116"/>
      <c r="N7220" s="197">
        <v>46010</v>
      </c>
      <c r="O7220" s="388">
        <f t="shared" si="340"/>
        <v>290219</v>
      </c>
      <c r="P7220" s="339">
        <f t="shared" si="341"/>
        <v>0</v>
      </c>
    </row>
    <row r="7221" spans="1:16" hidden="1" x14ac:dyDescent="0.25">
      <c r="A7221" s="116">
        <v>147835</v>
      </c>
      <c r="B7221" s="116">
        <v>32</v>
      </c>
      <c r="C7221" s="116">
        <v>1219105040</v>
      </c>
      <c r="D7221" s="116" t="s">
        <v>8022</v>
      </c>
      <c r="E7221" s="339">
        <v>58627.199999999997</v>
      </c>
      <c r="F7221" s="194">
        <v>1</v>
      </c>
      <c r="G7221" s="194">
        <v>1</v>
      </c>
      <c r="H7221" s="194" t="s">
        <v>10119</v>
      </c>
      <c r="I7221" s="194">
        <f t="shared" si="339"/>
        <v>0</v>
      </c>
      <c r="J7221" s="116" t="s">
        <v>10120</v>
      </c>
      <c r="K7221" s="116" t="s">
        <v>17115</v>
      </c>
      <c r="L7221" s="197">
        <v>46008</v>
      </c>
      <c r="M7221" s="116"/>
      <c r="N7221" s="197">
        <v>46010</v>
      </c>
      <c r="O7221" s="388">
        <f t="shared" si="340"/>
        <v>58627.199999999997</v>
      </c>
      <c r="P7221" s="339">
        <f t="shared" si="341"/>
        <v>0</v>
      </c>
    </row>
    <row r="7222" spans="1:16" hidden="1" x14ac:dyDescent="0.25">
      <c r="A7222" s="116">
        <v>147835</v>
      </c>
      <c r="B7222" s="116">
        <v>33</v>
      </c>
      <c r="C7222" s="116">
        <v>1214100730</v>
      </c>
      <c r="D7222" s="116" t="s">
        <v>15230</v>
      </c>
      <c r="E7222" s="339">
        <v>36370</v>
      </c>
      <c r="F7222" s="194">
        <v>1</v>
      </c>
      <c r="G7222" s="194">
        <v>1</v>
      </c>
      <c r="H7222" s="194" t="s">
        <v>10119</v>
      </c>
      <c r="I7222" s="194">
        <f t="shared" si="339"/>
        <v>0</v>
      </c>
      <c r="J7222" s="116" t="s">
        <v>10120</v>
      </c>
      <c r="K7222" s="116" t="s">
        <v>17115</v>
      </c>
      <c r="L7222" s="197">
        <v>46008</v>
      </c>
      <c r="M7222" s="116"/>
      <c r="N7222" s="197">
        <v>46010</v>
      </c>
      <c r="O7222" s="388">
        <f t="shared" si="340"/>
        <v>36370</v>
      </c>
      <c r="P7222" s="339">
        <f t="shared" si="341"/>
        <v>0</v>
      </c>
    </row>
    <row r="7223" spans="1:16" hidden="1" x14ac:dyDescent="0.25">
      <c r="A7223" s="116">
        <v>147835</v>
      </c>
      <c r="B7223" s="116">
        <v>34</v>
      </c>
      <c r="C7223" s="116">
        <v>1015100810</v>
      </c>
      <c r="D7223" s="116" t="s">
        <v>17163</v>
      </c>
      <c r="E7223" s="339">
        <v>3594</v>
      </c>
      <c r="F7223" s="194">
        <v>3</v>
      </c>
      <c r="G7223" s="194">
        <v>3</v>
      </c>
      <c r="H7223" s="194" t="s">
        <v>10119</v>
      </c>
      <c r="I7223" s="194">
        <f t="shared" si="339"/>
        <v>0</v>
      </c>
      <c r="J7223" s="116" t="s">
        <v>10120</v>
      </c>
      <c r="K7223" s="116" t="s">
        <v>17115</v>
      </c>
      <c r="L7223" s="197">
        <v>46008</v>
      </c>
      <c r="M7223" s="116" t="s">
        <v>17170</v>
      </c>
      <c r="N7223" s="197">
        <v>46014</v>
      </c>
      <c r="O7223" s="388">
        <f t="shared" si="340"/>
        <v>1198</v>
      </c>
      <c r="P7223" s="339">
        <f t="shared" si="341"/>
        <v>0</v>
      </c>
    </row>
    <row r="7224" spans="1:16" hidden="1" x14ac:dyDescent="0.25">
      <c r="A7224" s="116">
        <v>147835</v>
      </c>
      <c r="B7224" s="116">
        <v>35</v>
      </c>
      <c r="C7224" s="116">
        <v>1228102910</v>
      </c>
      <c r="D7224" s="116" t="s">
        <v>16785</v>
      </c>
      <c r="E7224" s="339">
        <v>85358</v>
      </c>
      <c r="F7224" s="194">
        <v>1</v>
      </c>
      <c r="G7224" s="194">
        <v>1</v>
      </c>
      <c r="H7224" s="194" t="s">
        <v>10119</v>
      </c>
      <c r="I7224" s="194">
        <f t="shared" si="339"/>
        <v>0</v>
      </c>
      <c r="J7224" s="116" t="s">
        <v>10120</v>
      </c>
      <c r="K7224" s="116" t="s">
        <v>17115</v>
      </c>
      <c r="L7224" s="197">
        <v>46008</v>
      </c>
      <c r="M7224" s="116"/>
      <c r="N7224" s="197">
        <v>46010</v>
      </c>
      <c r="O7224" s="388">
        <f t="shared" si="340"/>
        <v>85358</v>
      </c>
      <c r="P7224" s="339">
        <f t="shared" si="341"/>
        <v>0</v>
      </c>
    </row>
    <row r="7225" spans="1:16" hidden="1" x14ac:dyDescent="0.25">
      <c r="A7225" s="116">
        <v>147835</v>
      </c>
      <c r="B7225" s="116">
        <v>36</v>
      </c>
      <c r="C7225" s="116">
        <v>1228102910</v>
      </c>
      <c r="D7225" s="116" t="s">
        <v>16785</v>
      </c>
      <c r="E7225" s="339">
        <v>85358</v>
      </c>
      <c r="F7225" s="194">
        <v>1</v>
      </c>
      <c r="G7225" s="194">
        <v>1</v>
      </c>
      <c r="H7225" s="194" t="s">
        <v>10119</v>
      </c>
      <c r="I7225" s="194">
        <f t="shared" si="339"/>
        <v>0</v>
      </c>
      <c r="J7225" s="116" t="s">
        <v>10120</v>
      </c>
      <c r="K7225" s="116" t="s">
        <v>17115</v>
      </c>
      <c r="L7225" s="197">
        <v>46008</v>
      </c>
      <c r="M7225" s="116"/>
      <c r="N7225" s="197">
        <v>46010</v>
      </c>
      <c r="O7225" s="388">
        <f t="shared" si="340"/>
        <v>85358</v>
      </c>
      <c r="P7225" s="339">
        <f t="shared" si="341"/>
        <v>0</v>
      </c>
    </row>
    <row r="7226" spans="1:16" hidden="1" x14ac:dyDescent="0.25">
      <c r="A7226" s="116">
        <v>147842</v>
      </c>
      <c r="B7226" s="116">
        <v>1</v>
      </c>
      <c r="C7226" s="116">
        <v>1513100320</v>
      </c>
      <c r="D7226" s="116" t="s">
        <v>16197</v>
      </c>
      <c r="E7226" s="339">
        <v>308066.40000000002</v>
      </c>
      <c r="F7226" s="194">
        <v>40</v>
      </c>
      <c r="G7226" s="194">
        <v>40</v>
      </c>
      <c r="H7226" s="194" t="s">
        <v>10119</v>
      </c>
      <c r="I7226" s="194">
        <f t="shared" si="339"/>
        <v>0</v>
      </c>
      <c r="J7226" s="116" t="s">
        <v>10126</v>
      </c>
      <c r="K7226" s="116" t="s">
        <v>15739</v>
      </c>
      <c r="L7226" s="197">
        <v>46009</v>
      </c>
      <c r="M7226" s="116"/>
      <c r="N7226" s="197">
        <v>46013</v>
      </c>
      <c r="O7226" s="388">
        <f t="shared" si="340"/>
        <v>7701.6600000000008</v>
      </c>
      <c r="P7226" s="339">
        <f t="shared" si="341"/>
        <v>0</v>
      </c>
    </row>
    <row r="7227" spans="1:16" hidden="1" x14ac:dyDescent="0.25">
      <c r="A7227" s="116">
        <v>147842</v>
      </c>
      <c r="B7227" s="116">
        <v>2</v>
      </c>
      <c r="C7227" s="116">
        <v>1011100040</v>
      </c>
      <c r="D7227" s="116" t="s">
        <v>10481</v>
      </c>
      <c r="E7227" s="339">
        <v>36250</v>
      </c>
      <c r="F7227" s="194">
        <v>25</v>
      </c>
      <c r="G7227" s="194">
        <v>25</v>
      </c>
      <c r="H7227" s="194" t="s">
        <v>10119</v>
      </c>
      <c r="I7227" s="194">
        <f t="shared" si="339"/>
        <v>0</v>
      </c>
      <c r="J7227" s="116" t="s">
        <v>10126</v>
      </c>
      <c r="K7227" s="116" t="s">
        <v>15739</v>
      </c>
      <c r="L7227" s="197">
        <v>46009</v>
      </c>
      <c r="M7227" s="116"/>
      <c r="N7227" s="197">
        <v>46013</v>
      </c>
      <c r="O7227" s="388">
        <f t="shared" si="340"/>
        <v>1450</v>
      </c>
      <c r="P7227" s="339">
        <f t="shared" si="341"/>
        <v>0</v>
      </c>
    </row>
    <row r="7228" spans="1:16" hidden="1" x14ac:dyDescent="0.25">
      <c r="A7228" s="116">
        <v>147842</v>
      </c>
      <c r="B7228" s="116">
        <v>3</v>
      </c>
      <c r="C7228" s="116">
        <v>1210100190</v>
      </c>
      <c r="D7228" s="116" t="s">
        <v>11189</v>
      </c>
      <c r="E7228" s="339">
        <v>300285</v>
      </c>
      <c r="F7228" s="194">
        <v>1</v>
      </c>
      <c r="G7228" s="194">
        <v>1</v>
      </c>
      <c r="H7228" s="194" t="s">
        <v>10119</v>
      </c>
      <c r="I7228" s="194">
        <f t="shared" si="339"/>
        <v>0</v>
      </c>
      <c r="J7228" s="116" t="s">
        <v>10126</v>
      </c>
      <c r="K7228" s="116" t="s">
        <v>15739</v>
      </c>
      <c r="L7228" s="197">
        <v>46009</v>
      </c>
      <c r="M7228" s="116"/>
      <c r="N7228" s="197">
        <v>46013</v>
      </c>
      <c r="O7228" s="388">
        <f t="shared" si="340"/>
        <v>300285</v>
      </c>
      <c r="P7228" s="339">
        <f t="shared" si="341"/>
        <v>0</v>
      </c>
    </row>
    <row r="7229" spans="1:16" hidden="1" x14ac:dyDescent="0.25">
      <c r="A7229" s="116">
        <v>147842</v>
      </c>
      <c r="B7229" s="116">
        <v>4</v>
      </c>
      <c r="C7229" s="116">
        <v>1016101340</v>
      </c>
      <c r="D7229" s="116" t="s">
        <v>10489</v>
      </c>
      <c r="E7229" s="339">
        <v>34614.160000000003</v>
      </c>
      <c r="F7229" s="194">
        <v>4</v>
      </c>
      <c r="G7229" s="194">
        <v>4</v>
      </c>
      <c r="H7229" s="194" t="s">
        <v>10119</v>
      </c>
      <c r="I7229" s="194">
        <f t="shared" si="339"/>
        <v>0</v>
      </c>
      <c r="J7229" s="116" t="s">
        <v>10126</v>
      </c>
      <c r="K7229" s="116" t="s">
        <v>15739</v>
      </c>
      <c r="L7229" s="197">
        <v>46009</v>
      </c>
      <c r="M7229" s="116"/>
      <c r="N7229" s="197">
        <v>46013</v>
      </c>
      <c r="O7229" s="388">
        <f t="shared" si="340"/>
        <v>8653.5400000000009</v>
      </c>
      <c r="P7229" s="339">
        <f t="shared" si="341"/>
        <v>0</v>
      </c>
    </row>
    <row r="7230" spans="1:16" hidden="1" x14ac:dyDescent="0.25">
      <c r="A7230" s="116">
        <v>147842</v>
      </c>
      <c r="B7230" s="116">
        <v>5</v>
      </c>
      <c r="C7230" s="116">
        <v>1215100010</v>
      </c>
      <c r="D7230" s="116" t="s">
        <v>11206</v>
      </c>
      <c r="E7230" s="339">
        <v>20904.12</v>
      </c>
      <c r="F7230" s="194">
        <v>4</v>
      </c>
      <c r="G7230" s="194">
        <v>4</v>
      </c>
      <c r="H7230" s="194" t="s">
        <v>10119</v>
      </c>
      <c r="I7230" s="194">
        <f t="shared" si="339"/>
        <v>0</v>
      </c>
      <c r="J7230" s="116" t="s">
        <v>10126</v>
      </c>
      <c r="K7230" s="116" t="s">
        <v>15739</v>
      </c>
      <c r="L7230" s="197">
        <v>46009</v>
      </c>
      <c r="M7230" s="116"/>
      <c r="N7230" s="197">
        <v>46013</v>
      </c>
      <c r="O7230" s="388">
        <f t="shared" si="340"/>
        <v>5226.03</v>
      </c>
      <c r="P7230" s="339">
        <f t="shared" si="341"/>
        <v>0</v>
      </c>
    </row>
    <row r="7231" spans="1:16" hidden="1" x14ac:dyDescent="0.25">
      <c r="A7231" s="116">
        <v>147842</v>
      </c>
      <c r="B7231" s="116">
        <v>6</v>
      </c>
      <c r="C7231" s="116">
        <v>1018100010</v>
      </c>
      <c r="D7231" s="116" t="s">
        <v>10356</v>
      </c>
      <c r="E7231" s="339">
        <v>104930.8</v>
      </c>
      <c r="F7231" s="194">
        <v>20</v>
      </c>
      <c r="G7231" s="194">
        <v>20</v>
      </c>
      <c r="H7231" s="194" t="s">
        <v>10119</v>
      </c>
      <c r="I7231" s="194">
        <f t="shared" si="339"/>
        <v>0</v>
      </c>
      <c r="J7231" s="116" t="s">
        <v>10126</v>
      </c>
      <c r="K7231" s="116" t="s">
        <v>15739</v>
      </c>
      <c r="L7231" s="197">
        <v>46009</v>
      </c>
      <c r="M7231" s="116"/>
      <c r="N7231" s="197">
        <v>46013</v>
      </c>
      <c r="O7231" s="388">
        <f t="shared" si="340"/>
        <v>5246.54</v>
      </c>
      <c r="P7231" s="339">
        <f t="shared" si="341"/>
        <v>0</v>
      </c>
    </row>
    <row r="7232" spans="1:16" hidden="1" x14ac:dyDescent="0.25">
      <c r="A7232" s="116">
        <v>147842</v>
      </c>
      <c r="B7232" s="116">
        <v>7</v>
      </c>
      <c r="C7232" s="116">
        <v>1018100000</v>
      </c>
      <c r="D7232" s="116" t="s">
        <v>10642</v>
      </c>
      <c r="E7232" s="339">
        <v>88817.4</v>
      </c>
      <c r="F7232" s="194">
        <v>10</v>
      </c>
      <c r="G7232" s="194">
        <v>10</v>
      </c>
      <c r="H7232" s="194" t="s">
        <v>10119</v>
      </c>
      <c r="I7232" s="194">
        <f t="shared" si="339"/>
        <v>0</v>
      </c>
      <c r="J7232" s="116" t="s">
        <v>10126</v>
      </c>
      <c r="K7232" s="116" t="s">
        <v>15739</v>
      </c>
      <c r="L7232" s="197">
        <v>46009</v>
      </c>
      <c r="M7232" s="116"/>
      <c r="N7232" s="197">
        <v>46013</v>
      </c>
      <c r="O7232" s="388">
        <f t="shared" si="340"/>
        <v>8881.74</v>
      </c>
      <c r="P7232" s="339">
        <f t="shared" si="341"/>
        <v>0</v>
      </c>
    </row>
    <row r="7233" spans="1:16" hidden="1" x14ac:dyDescent="0.25">
      <c r="A7233" s="116">
        <v>147842</v>
      </c>
      <c r="B7233" s="116">
        <v>8</v>
      </c>
      <c r="C7233" s="116">
        <v>1010100770</v>
      </c>
      <c r="D7233" s="116" t="s">
        <v>15723</v>
      </c>
      <c r="E7233" s="339">
        <v>12562.9</v>
      </c>
      <c r="F7233" s="194">
        <v>10</v>
      </c>
      <c r="G7233" s="194">
        <v>10</v>
      </c>
      <c r="H7233" s="194" t="s">
        <v>10119</v>
      </c>
      <c r="I7233" s="194">
        <f t="shared" si="339"/>
        <v>0</v>
      </c>
      <c r="J7233" s="116" t="s">
        <v>10126</v>
      </c>
      <c r="K7233" s="116" t="s">
        <v>15739</v>
      </c>
      <c r="L7233" s="197">
        <v>46009</v>
      </c>
      <c r="M7233" s="116"/>
      <c r="N7233" s="197">
        <v>46013</v>
      </c>
      <c r="O7233" s="388">
        <f t="shared" si="340"/>
        <v>1256.29</v>
      </c>
      <c r="P7233" s="339">
        <f t="shared" si="341"/>
        <v>0</v>
      </c>
    </row>
    <row r="7234" spans="1:16" hidden="1" x14ac:dyDescent="0.25">
      <c r="A7234" s="116">
        <v>147842</v>
      </c>
      <c r="B7234" s="116">
        <v>9</v>
      </c>
      <c r="C7234" s="116">
        <v>1010100130</v>
      </c>
      <c r="D7234" s="116" t="s">
        <v>16157</v>
      </c>
      <c r="E7234" s="339">
        <v>38820</v>
      </c>
      <c r="F7234" s="194">
        <v>30</v>
      </c>
      <c r="G7234" s="194">
        <v>30</v>
      </c>
      <c r="H7234" s="194" t="s">
        <v>10119</v>
      </c>
      <c r="I7234" s="194">
        <f t="shared" si="339"/>
        <v>0</v>
      </c>
      <c r="J7234" s="116" t="s">
        <v>10126</v>
      </c>
      <c r="K7234" s="116" t="s">
        <v>15739</v>
      </c>
      <c r="L7234" s="197">
        <v>46009</v>
      </c>
      <c r="M7234" s="116"/>
      <c r="N7234" s="197">
        <v>46013</v>
      </c>
      <c r="O7234" s="388">
        <f t="shared" si="340"/>
        <v>1294</v>
      </c>
      <c r="P7234" s="339">
        <f t="shared" si="341"/>
        <v>0</v>
      </c>
    </row>
    <row r="7235" spans="1:16" hidden="1" x14ac:dyDescent="0.25">
      <c r="A7235" s="116">
        <v>147842</v>
      </c>
      <c r="B7235" s="116">
        <v>10</v>
      </c>
      <c r="C7235" s="116">
        <v>1010101140</v>
      </c>
      <c r="D7235" s="116" t="s">
        <v>17557</v>
      </c>
      <c r="E7235" s="339">
        <v>16800</v>
      </c>
      <c r="F7235" s="194">
        <v>3</v>
      </c>
      <c r="G7235" s="194">
        <v>3</v>
      </c>
      <c r="H7235" s="194" t="s">
        <v>10119</v>
      </c>
      <c r="I7235" s="194">
        <f t="shared" si="339"/>
        <v>0</v>
      </c>
      <c r="J7235" s="116" t="s">
        <v>10126</v>
      </c>
      <c r="K7235" s="116" t="s">
        <v>15739</v>
      </c>
      <c r="L7235" s="197">
        <v>46009</v>
      </c>
      <c r="M7235" s="116"/>
      <c r="N7235" s="197">
        <v>46013</v>
      </c>
      <c r="O7235" s="388">
        <f t="shared" si="340"/>
        <v>5600</v>
      </c>
      <c r="P7235" s="339">
        <f t="shared" si="341"/>
        <v>0</v>
      </c>
    </row>
    <row r="7236" spans="1:16" hidden="1" x14ac:dyDescent="0.25">
      <c r="A7236" s="116">
        <v>147842</v>
      </c>
      <c r="B7236" s="116">
        <v>11</v>
      </c>
      <c r="C7236" s="116">
        <v>1010101120</v>
      </c>
      <c r="D7236" s="116" t="s">
        <v>9376</v>
      </c>
      <c r="E7236" s="339">
        <v>18180</v>
      </c>
      <c r="F7236" s="194">
        <v>3</v>
      </c>
      <c r="G7236" s="194">
        <v>3</v>
      </c>
      <c r="H7236" s="194" t="s">
        <v>10119</v>
      </c>
      <c r="I7236" s="194">
        <f t="shared" si="339"/>
        <v>0</v>
      </c>
      <c r="J7236" s="116" t="s">
        <v>10126</v>
      </c>
      <c r="K7236" s="116" t="s">
        <v>15739</v>
      </c>
      <c r="L7236" s="197">
        <v>46009</v>
      </c>
      <c r="M7236" s="116"/>
      <c r="N7236" s="197">
        <v>46013</v>
      </c>
      <c r="O7236" s="388">
        <f t="shared" si="340"/>
        <v>6060</v>
      </c>
      <c r="P7236" s="339">
        <f t="shared" si="341"/>
        <v>0</v>
      </c>
    </row>
    <row r="7237" spans="1:16" hidden="1" x14ac:dyDescent="0.25">
      <c r="A7237" s="116">
        <v>147842</v>
      </c>
      <c r="B7237" s="116">
        <v>12</v>
      </c>
      <c r="C7237" s="116">
        <v>1810104390</v>
      </c>
      <c r="D7237" s="116" t="s">
        <v>17495</v>
      </c>
      <c r="E7237" s="339">
        <v>233196</v>
      </c>
      <c r="F7237" s="194">
        <v>60</v>
      </c>
      <c r="G7237" s="194">
        <v>60</v>
      </c>
      <c r="H7237" s="194" t="s">
        <v>10119</v>
      </c>
      <c r="I7237" s="194">
        <f t="shared" si="339"/>
        <v>0</v>
      </c>
      <c r="J7237" s="116" t="s">
        <v>10126</v>
      </c>
      <c r="K7237" s="116" t="s">
        <v>15739</v>
      </c>
      <c r="L7237" s="197">
        <v>46009</v>
      </c>
      <c r="M7237" s="116"/>
      <c r="N7237" s="197">
        <v>46013</v>
      </c>
      <c r="O7237" s="388">
        <f t="shared" si="340"/>
        <v>3886.6</v>
      </c>
      <c r="P7237" s="339">
        <f t="shared" si="341"/>
        <v>0</v>
      </c>
    </row>
    <row r="7238" spans="1:16" hidden="1" x14ac:dyDescent="0.25">
      <c r="A7238" s="116">
        <v>147842</v>
      </c>
      <c r="B7238" s="116">
        <v>13</v>
      </c>
      <c r="C7238" s="116">
        <v>1521100100</v>
      </c>
      <c r="D7238" s="116" t="s">
        <v>10563</v>
      </c>
      <c r="E7238" s="339">
        <v>54007.8</v>
      </c>
      <c r="F7238" s="194">
        <v>60</v>
      </c>
      <c r="G7238" s="194">
        <v>60</v>
      </c>
      <c r="H7238" s="194" t="s">
        <v>10119</v>
      </c>
      <c r="I7238" s="194">
        <f t="shared" si="339"/>
        <v>0</v>
      </c>
      <c r="J7238" s="116" t="s">
        <v>10126</v>
      </c>
      <c r="K7238" s="116" t="s">
        <v>15739</v>
      </c>
      <c r="L7238" s="197">
        <v>46009</v>
      </c>
      <c r="M7238" s="116"/>
      <c r="N7238" s="197">
        <v>46013</v>
      </c>
      <c r="O7238" s="388">
        <f t="shared" si="340"/>
        <v>900.13</v>
      </c>
      <c r="P7238" s="339">
        <f t="shared" si="341"/>
        <v>0</v>
      </c>
    </row>
    <row r="7239" spans="1:16" hidden="1" x14ac:dyDescent="0.25">
      <c r="A7239" s="116">
        <v>147842</v>
      </c>
      <c r="B7239" s="116">
        <v>14</v>
      </c>
      <c r="C7239" s="116">
        <v>1810104310</v>
      </c>
      <c r="D7239" s="116" t="s">
        <v>17546</v>
      </c>
      <c r="E7239" s="339">
        <v>42399</v>
      </c>
      <c r="F7239" s="194">
        <v>10</v>
      </c>
      <c r="G7239" s="194">
        <v>10</v>
      </c>
      <c r="H7239" s="194" t="s">
        <v>10119</v>
      </c>
      <c r="I7239" s="194">
        <f t="shared" si="339"/>
        <v>0</v>
      </c>
      <c r="J7239" s="116" t="s">
        <v>10126</v>
      </c>
      <c r="K7239" s="116" t="s">
        <v>15739</v>
      </c>
      <c r="L7239" s="197">
        <v>46009</v>
      </c>
      <c r="M7239" s="116"/>
      <c r="N7239" s="197">
        <v>46013</v>
      </c>
      <c r="O7239" s="388">
        <f t="shared" si="340"/>
        <v>4239.8999999999996</v>
      </c>
      <c r="P7239" s="339">
        <f t="shared" si="341"/>
        <v>0</v>
      </c>
    </row>
    <row r="7240" spans="1:16" hidden="1" x14ac:dyDescent="0.25">
      <c r="A7240" s="116">
        <v>147880</v>
      </c>
      <c r="B7240" s="116">
        <v>1</v>
      </c>
      <c r="C7240" s="116">
        <v>1215100010</v>
      </c>
      <c r="D7240" s="116" t="s">
        <v>11206</v>
      </c>
      <c r="E7240" s="339">
        <v>26130.15</v>
      </c>
      <c r="F7240" s="194">
        <v>5</v>
      </c>
      <c r="G7240" s="194">
        <v>5</v>
      </c>
      <c r="H7240" s="194" t="s">
        <v>10119</v>
      </c>
      <c r="I7240" s="194">
        <f t="shared" si="339"/>
        <v>0</v>
      </c>
      <c r="J7240" s="116" t="s">
        <v>10126</v>
      </c>
      <c r="K7240" s="116" t="s">
        <v>15534</v>
      </c>
      <c r="L7240" s="197">
        <v>46013</v>
      </c>
      <c r="M7240" s="116"/>
      <c r="N7240" s="197">
        <v>46013</v>
      </c>
      <c r="O7240" s="388">
        <f t="shared" si="340"/>
        <v>5226.0300000000007</v>
      </c>
      <c r="P7240" s="339">
        <f t="shared" si="341"/>
        <v>0</v>
      </c>
    </row>
    <row r="7241" spans="1:16" hidden="1" x14ac:dyDescent="0.25">
      <c r="A7241" s="116">
        <v>147880</v>
      </c>
      <c r="B7241" s="116">
        <v>2</v>
      </c>
      <c r="C7241" s="116">
        <v>1026100080</v>
      </c>
      <c r="D7241" s="116" t="s">
        <v>17456</v>
      </c>
      <c r="E7241" s="339">
        <v>64890</v>
      </c>
      <c r="F7241" s="194">
        <v>1</v>
      </c>
      <c r="G7241" s="194">
        <v>1</v>
      </c>
      <c r="H7241" s="194" t="s">
        <v>10119</v>
      </c>
      <c r="I7241" s="194">
        <f t="shared" si="339"/>
        <v>0</v>
      </c>
      <c r="J7241" s="116" t="s">
        <v>10126</v>
      </c>
      <c r="K7241" s="116" t="s">
        <v>15534</v>
      </c>
      <c r="L7241" s="197">
        <v>46013</v>
      </c>
      <c r="M7241" s="116"/>
      <c r="N7241" s="197">
        <v>46013</v>
      </c>
      <c r="O7241" s="388">
        <f t="shared" si="340"/>
        <v>64890</v>
      </c>
      <c r="P7241" s="339">
        <f t="shared" si="341"/>
        <v>0</v>
      </c>
    </row>
    <row r="7242" spans="1:16" hidden="1" x14ac:dyDescent="0.25">
      <c r="A7242" s="116">
        <v>147880</v>
      </c>
      <c r="B7242" s="116">
        <v>3</v>
      </c>
      <c r="C7242" s="116">
        <v>1027100100</v>
      </c>
      <c r="D7242" s="116" t="s">
        <v>10645</v>
      </c>
      <c r="E7242" s="339">
        <v>36990</v>
      </c>
      <c r="F7242" s="194">
        <v>1</v>
      </c>
      <c r="G7242" s="194">
        <v>1</v>
      </c>
      <c r="H7242" s="194" t="s">
        <v>10119</v>
      </c>
      <c r="I7242" s="194">
        <f t="shared" si="339"/>
        <v>0</v>
      </c>
      <c r="J7242" s="116" t="s">
        <v>10126</v>
      </c>
      <c r="K7242" s="116" t="s">
        <v>15534</v>
      </c>
      <c r="L7242" s="197">
        <v>46013</v>
      </c>
      <c r="M7242" s="116"/>
      <c r="N7242" s="197">
        <v>46013</v>
      </c>
      <c r="O7242" s="388">
        <f t="shared" si="340"/>
        <v>36990</v>
      </c>
      <c r="P7242" s="339">
        <f t="shared" si="341"/>
        <v>0</v>
      </c>
    </row>
    <row r="7243" spans="1:16" hidden="1" x14ac:dyDescent="0.25">
      <c r="A7243" s="116">
        <v>147935</v>
      </c>
      <c r="B7243" s="116">
        <v>4</v>
      </c>
      <c r="C7243" s="116">
        <v>1112103790</v>
      </c>
      <c r="D7243" s="116" t="s">
        <v>9130</v>
      </c>
      <c r="E7243" s="339">
        <v>253149.6</v>
      </c>
      <c r="F7243" s="194">
        <v>24</v>
      </c>
      <c r="G7243" s="194">
        <v>24</v>
      </c>
      <c r="H7243" s="194" t="s">
        <v>10119</v>
      </c>
      <c r="I7243" s="194">
        <f t="shared" si="339"/>
        <v>0</v>
      </c>
      <c r="J7243" s="116" t="s">
        <v>10120</v>
      </c>
      <c r="K7243" s="116" t="s">
        <v>17171</v>
      </c>
      <c r="L7243" s="197">
        <v>46014</v>
      </c>
      <c r="M7243" s="116" t="s">
        <v>17900</v>
      </c>
      <c r="N7243" s="197">
        <v>46041</v>
      </c>
      <c r="O7243" s="388">
        <f t="shared" si="340"/>
        <v>10547.9</v>
      </c>
      <c r="P7243" s="339">
        <f t="shared" si="341"/>
        <v>0</v>
      </c>
    </row>
    <row r="7244" spans="1:16" hidden="1" x14ac:dyDescent="0.25">
      <c r="A7244" s="116">
        <v>147935</v>
      </c>
      <c r="B7244" s="116">
        <v>1</v>
      </c>
      <c r="C7244" s="116">
        <v>1316107250</v>
      </c>
      <c r="D7244" s="116" t="s">
        <v>17720</v>
      </c>
      <c r="E7244" s="339">
        <v>993705.12</v>
      </c>
      <c r="F7244" s="194">
        <v>24</v>
      </c>
      <c r="G7244" s="194">
        <v>24</v>
      </c>
      <c r="H7244" s="194" t="s">
        <v>10119</v>
      </c>
      <c r="I7244" s="194">
        <f t="shared" si="339"/>
        <v>0</v>
      </c>
      <c r="J7244" s="116" t="s">
        <v>10120</v>
      </c>
      <c r="K7244" s="116" t="s">
        <v>17171</v>
      </c>
      <c r="L7244" s="197">
        <v>46014</v>
      </c>
      <c r="M7244" s="116"/>
      <c r="N7244" s="197">
        <v>46014</v>
      </c>
      <c r="O7244" s="388">
        <f t="shared" si="340"/>
        <v>41404.379999999997</v>
      </c>
      <c r="P7244" s="339">
        <f t="shared" si="341"/>
        <v>0</v>
      </c>
    </row>
    <row r="7245" spans="1:16" hidden="1" x14ac:dyDescent="0.25">
      <c r="A7245" s="116">
        <v>147935</v>
      </c>
      <c r="B7245" s="116">
        <v>3</v>
      </c>
      <c r="C7245" s="116">
        <v>1316103590</v>
      </c>
      <c r="D7245" s="116" t="s">
        <v>17719</v>
      </c>
      <c r="E7245" s="339">
        <v>452092.32</v>
      </c>
      <c r="F7245" s="194">
        <v>24</v>
      </c>
      <c r="G7245" s="194">
        <v>24</v>
      </c>
      <c r="H7245" s="194" t="s">
        <v>10119</v>
      </c>
      <c r="I7245" s="194">
        <f t="shared" si="339"/>
        <v>0</v>
      </c>
      <c r="J7245" s="116" t="s">
        <v>10120</v>
      </c>
      <c r="K7245" s="116" t="s">
        <v>17171</v>
      </c>
      <c r="L7245" s="197">
        <v>46014</v>
      </c>
      <c r="M7245" s="116"/>
      <c r="N7245" s="197">
        <v>46014</v>
      </c>
      <c r="O7245" s="388">
        <f t="shared" si="340"/>
        <v>18837.18</v>
      </c>
      <c r="P7245" s="339">
        <f t="shared" si="341"/>
        <v>0</v>
      </c>
    </row>
    <row r="7246" spans="1:16" hidden="1" x14ac:dyDescent="0.25">
      <c r="A7246" s="116">
        <v>147935</v>
      </c>
      <c r="B7246" s="116">
        <v>5</v>
      </c>
      <c r="C7246" s="116">
        <v>1019102800</v>
      </c>
      <c r="D7246" s="116" t="s">
        <v>11163</v>
      </c>
      <c r="E7246" s="339">
        <v>13976.55</v>
      </c>
      <c r="F7246" s="194">
        <v>5</v>
      </c>
      <c r="G7246" s="194">
        <v>5</v>
      </c>
      <c r="H7246" s="194" t="s">
        <v>10119</v>
      </c>
      <c r="I7246" s="194">
        <f t="shared" si="339"/>
        <v>0</v>
      </c>
      <c r="J7246" s="116" t="s">
        <v>10120</v>
      </c>
      <c r="K7246" s="116" t="s">
        <v>17171</v>
      </c>
      <c r="L7246" s="197">
        <v>46014</v>
      </c>
      <c r="M7246" s="116"/>
      <c r="N7246" s="197">
        <v>46014</v>
      </c>
      <c r="O7246" s="388">
        <f t="shared" si="340"/>
        <v>2795.31</v>
      </c>
      <c r="P7246" s="339">
        <f t="shared" si="341"/>
        <v>0</v>
      </c>
    </row>
    <row r="7247" spans="1:16" hidden="1" x14ac:dyDescent="0.25">
      <c r="A7247" s="116">
        <v>147935</v>
      </c>
      <c r="B7247" s="116">
        <v>6</v>
      </c>
      <c r="C7247" s="116">
        <v>1016100000</v>
      </c>
      <c r="D7247" s="116" t="s">
        <v>10650</v>
      </c>
      <c r="E7247" s="339">
        <v>38800</v>
      </c>
      <c r="F7247" s="194">
        <v>4</v>
      </c>
      <c r="G7247" s="194">
        <v>4</v>
      </c>
      <c r="H7247" s="194" t="s">
        <v>10119</v>
      </c>
      <c r="I7247" s="194">
        <f t="shared" si="339"/>
        <v>0</v>
      </c>
      <c r="J7247" s="116" t="s">
        <v>10120</v>
      </c>
      <c r="K7247" s="116" t="s">
        <v>17171</v>
      </c>
      <c r="L7247" s="197">
        <v>46014</v>
      </c>
      <c r="M7247" s="116"/>
      <c r="N7247" s="197">
        <v>46014</v>
      </c>
      <c r="O7247" s="388">
        <f t="shared" si="340"/>
        <v>9700</v>
      </c>
      <c r="P7247" s="339">
        <f t="shared" si="341"/>
        <v>0</v>
      </c>
    </row>
    <row r="7248" spans="1:16" hidden="1" x14ac:dyDescent="0.25">
      <c r="A7248" s="116">
        <v>147935</v>
      </c>
      <c r="B7248" s="116">
        <v>7</v>
      </c>
      <c r="C7248" s="116">
        <v>1016101010</v>
      </c>
      <c r="D7248" s="116" t="s">
        <v>10655</v>
      </c>
      <c r="E7248" s="339">
        <v>56366.28</v>
      </c>
      <c r="F7248" s="194">
        <v>3</v>
      </c>
      <c r="G7248" s="194">
        <v>3</v>
      </c>
      <c r="H7248" s="194" t="s">
        <v>10119</v>
      </c>
      <c r="I7248" s="194">
        <f t="shared" si="339"/>
        <v>0</v>
      </c>
      <c r="J7248" s="116" t="s">
        <v>10120</v>
      </c>
      <c r="K7248" s="116" t="s">
        <v>17171</v>
      </c>
      <c r="L7248" s="197">
        <v>46014</v>
      </c>
      <c r="M7248" s="116"/>
      <c r="N7248" s="197">
        <v>46014</v>
      </c>
      <c r="O7248" s="388">
        <f t="shared" si="340"/>
        <v>18788.759999999998</v>
      </c>
      <c r="P7248" s="339">
        <f t="shared" si="341"/>
        <v>0</v>
      </c>
    </row>
    <row r="7249" spans="1:16" hidden="1" x14ac:dyDescent="0.25">
      <c r="A7249" s="116">
        <v>147935</v>
      </c>
      <c r="B7249" s="116">
        <v>8</v>
      </c>
      <c r="C7249" s="116">
        <v>1019100040</v>
      </c>
      <c r="D7249" s="116" t="s">
        <v>10643</v>
      </c>
      <c r="E7249" s="339">
        <v>8550</v>
      </c>
      <c r="F7249" s="194">
        <v>3</v>
      </c>
      <c r="G7249" s="194">
        <v>3</v>
      </c>
      <c r="H7249" s="194" t="s">
        <v>10119</v>
      </c>
      <c r="I7249" s="194">
        <f t="shared" si="339"/>
        <v>0</v>
      </c>
      <c r="J7249" s="116" t="s">
        <v>10120</v>
      </c>
      <c r="K7249" s="116" t="s">
        <v>17171</v>
      </c>
      <c r="L7249" s="197">
        <v>46014</v>
      </c>
      <c r="M7249" s="116" t="s">
        <v>15796</v>
      </c>
      <c r="N7249" s="197">
        <v>46014</v>
      </c>
      <c r="O7249" s="388">
        <f t="shared" si="340"/>
        <v>2850</v>
      </c>
      <c r="P7249" s="339">
        <f t="shared" si="341"/>
        <v>0</v>
      </c>
    </row>
    <row r="7250" spans="1:16" hidden="1" x14ac:dyDescent="0.25">
      <c r="A7250" s="116">
        <v>147935</v>
      </c>
      <c r="B7250" s="116">
        <v>9</v>
      </c>
      <c r="C7250" s="116">
        <v>1546101870</v>
      </c>
      <c r="D7250" s="116" t="s">
        <v>16201</v>
      </c>
      <c r="E7250" s="339">
        <v>12342.6</v>
      </c>
      <c r="F7250" s="194">
        <v>20</v>
      </c>
      <c r="G7250" s="194">
        <v>20</v>
      </c>
      <c r="H7250" s="194" t="s">
        <v>10119</v>
      </c>
      <c r="I7250" s="194">
        <f t="shared" si="339"/>
        <v>0</v>
      </c>
      <c r="J7250" s="116" t="s">
        <v>10120</v>
      </c>
      <c r="K7250" s="116" t="s">
        <v>17171</v>
      </c>
      <c r="L7250" s="197">
        <v>46014</v>
      </c>
      <c r="M7250" s="116"/>
      <c r="N7250" s="197">
        <v>46014</v>
      </c>
      <c r="O7250" s="388">
        <f t="shared" si="340"/>
        <v>617.13</v>
      </c>
      <c r="P7250" s="339">
        <f t="shared" si="341"/>
        <v>0</v>
      </c>
    </row>
    <row r="7251" spans="1:16" hidden="1" x14ac:dyDescent="0.25">
      <c r="A7251" s="116">
        <v>147935</v>
      </c>
      <c r="B7251" s="116">
        <v>10</v>
      </c>
      <c r="C7251" s="116">
        <v>1026100140</v>
      </c>
      <c r="D7251" s="116" t="s">
        <v>15618</v>
      </c>
      <c r="E7251" s="339">
        <v>1137504</v>
      </c>
      <c r="F7251" s="194">
        <v>3</v>
      </c>
      <c r="G7251" s="194">
        <v>3</v>
      </c>
      <c r="H7251" s="194" t="s">
        <v>10119</v>
      </c>
      <c r="I7251" s="194">
        <f t="shared" si="339"/>
        <v>0</v>
      </c>
      <c r="J7251" s="116" t="s">
        <v>10120</v>
      </c>
      <c r="K7251" s="116" t="s">
        <v>17171</v>
      </c>
      <c r="L7251" s="197">
        <v>46014</v>
      </c>
      <c r="M7251" s="116"/>
      <c r="N7251" s="197">
        <v>46014</v>
      </c>
      <c r="O7251" s="388">
        <f t="shared" si="340"/>
        <v>379168</v>
      </c>
      <c r="P7251" s="339">
        <f t="shared" si="341"/>
        <v>0</v>
      </c>
    </row>
    <row r="7252" spans="1:16" hidden="1" x14ac:dyDescent="0.25">
      <c r="A7252" s="116">
        <v>147935</v>
      </c>
      <c r="B7252" s="116">
        <v>11</v>
      </c>
      <c r="C7252" s="116">
        <v>1511102130</v>
      </c>
      <c r="D7252" s="116" t="s">
        <v>10484</v>
      </c>
      <c r="E7252" s="339">
        <v>73265.039999999994</v>
      </c>
      <c r="F7252" s="194">
        <v>72</v>
      </c>
      <c r="G7252" s="194">
        <v>72</v>
      </c>
      <c r="H7252" s="194" t="s">
        <v>10119</v>
      </c>
      <c r="I7252" s="194">
        <f t="shared" si="339"/>
        <v>0</v>
      </c>
      <c r="J7252" s="116" t="s">
        <v>10120</v>
      </c>
      <c r="K7252" s="116" t="s">
        <v>17171</v>
      </c>
      <c r="L7252" s="197">
        <v>46014</v>
      </c>
      <c r="M7252" s="116"/>
      <c r="N7252" s="197">
        <v>46014</v>
      </c>
      <c r="O7252" s="388">
        <f t="shared" si="340"/>
        <v>1017.5699999999999</v>
      </c>
      <c r="P7252" s="339">
        <f t="shared" si="341"/>
        <v>0</v>
      </c>
    </row>
    <row r="7253" spans="1:16" hidden="1" x14ac:dyDescent="0.25">
      <c r="A7253" s="116">
        <v>147935</v>
      </c>
      <c r="B7253" s="116">
        <v>12</v>
      </c>
      <c r="C7253" s="116">
        <v>1521100650</v>
      </c>
      <c r="D7253" s="116" t="s">
        <v>17537</v>
      </c>
      <c r="E7253" s="339">
        <v>8642.16</v>
      </c>
      <c r="F7253" s="194">
        <v>72</v>
      </c>
      <c r="G7253" s="194">
        <v>72</v>
      </c>
      <c r="H7253" s="194" t="s">
        <v>10119</v>
      </c>
      <c r="I7253" s="194">
        <f t="shared" si="339"/>
        <v>0</v>
      </c>
      <c r="J7253" s="116" t="s">
        <v>10120</v>
      </c>
      <c r="K7253" s="116" t="s">
        <v>17171</v>
      </c>
      <c r="L7253" s="197">
        <v>46014</v>
      </c>
      <c r="M7253" s="116"/>
      <c r="N7253" s="197">
        <v>46014</v>
      </c>
      <c r="O7253" s="388">
        <f t="shared" si="340"/>
        <v>120.03</v>
      </c>
      <c r="P7253" s="339">
        <f t="shared" si="341"/>
        <v>0</v>
      </c>
    </row>
    <row r="7254" spans="1:16" hidden="1" x14ac:dyDescent="0.25">
      <c r="A7254" s="116">
        <v>147935</v>
      </c>
      <c r="B7254" s="116">
        <v>14</v>
      </c>
      <c r="C7254" s="116">
        <v>1011100040</v>
      </c>
      <c r="D7254" s="116" t="s">
        <v>10481</v>
      </c>
      <c r="E7254" s="339">
        <v>34800</v>
      </c>
      <c r="F7254" s="194">
        <v>24</v>
      </c>
      <c r="G7254" s="194">
        <v>24</v>
      </c>
      <c r="H7254" s="194" t="s">
        <v>10119</v>
      </c>
      <c r="I7254" s="194">
        <f t="shared" si="339"/>
        <v>0</v>
      </c>
      <c r="J7254" s="116" t="s">
        <v>10120</v>
      </c>
      <c r="K7254" s="116" t="s">
        <v>17171</v>
      </c>
      <c r="L7254" s="197">
        <v>46014</v>
      </c>
      <c r="M7254" s="116"/>
      <c r="N7254" s="197">
        <v>46014</v>
      </c>
      <c r="O7254" s="388">
        <f t="shared" si="340"/>
        <v>1450</v>
      </c>
      <c r="P7254" s="339">
        <f t="shared" si="341"/>
        <v>0</v>
      </c>
    </row>
    <row r="7255" spans="1:16" hidden="1" x14ac:dyDescent="0.25">
      <c r="A7255" s="116">
        <v>147935</v>
      </c>
      <c r="B7255" s="116">
        <v>15</v>
      </c>
      <c r="C7255" s="116">
        <v>1546101870</v>
      </c>
      <c r="D7255" s="116" t="s">
        <v>16201</v>
      </c>
      <c r="E7255" s="339">
        <v>22216.68</v>
      </c>
      <c r="F7255" s="194">
        <v>36</v>
      </c>
      <c r="G7255" s="194">
        <v>36</v>
      </c>
      <c r="H7255" s="194" t="s">
        <v>10119</v>
      </c>
      <c r="I7255" s="194">
        <f t="shared" si="339"/>
        <v>0</v>
      </c>
      <c r="J7255" s="116" t="s">
        <v>10120</v>
      </c>
      <c r="K7255" s="116" t="s">
        <v>17171</v>
      </c>
      <c r="L7255" s="197">
        <v>46014</v>
      </c>
      <c r="M7255" s="116"/>
      <c r="N7255" s="197">
        <v>46014</v>
      </c>
      <c r="O7255" s="388">
        <f t="shared" si="340"/>
        <v>617.13</v>
      </c>
      <c r="P7255" s="339">
        <f t="shared" si="341"/>
        <v>0</v>
      </c>
    </row>
    <row r="7256" spans="1:16" x14ac:dyDescent="0.25">
      <c r="A7256" s="116">
        <v>147728</v>
      </c>
      <c r="B7256" s="116">
        <v>1</v>
      </c>
      <c r="C7256" s="116">
        <v>1550100330</v>
      </c>
      <c r="D7256" s="116" t="s">
        <v>11358</v>
      </c>
      <c r="E7256" s="339">
        <v>944980</v>
      </c>
      <c r="F7256" s="194">
        <v>20</v>
      </c>
      <c r="G7256" s="194">
        <v>0</v>
      </c>
      <c r="H7256" s="194" t="s">
        <v>10119</v>
      </c>
      <c r="I7256" s="401">
        <f t="shared" si="339"/>
        <v>20</v>
      </c>
      <c r="J7256" s="116" t="s">
        <v>10120</v>
      </c>
      <c r="K7256" s="116" t="s">
        <v>15198</v>
      </c>
      <c r="L7256" s="197">
        <v>46007</v>
      </c>
      <c r="M7256" s="116"/>
      <c r="N7256" s="197" t="s">
        <v>15169</v>
      </c>
      <c r="O7256" s="388">
        <f t="shared" si="340"/>
        <v>47249</v>
      </c>
      <c r="P7256" s="339">
        <f t="shared" si="341"/>
        <v>944980</v>
      </c>
    </row>
    <row r="7257" spans="1:16" hidden="1" x14ac:dyDescent="0.25">
      <c r="A7257" s="116">
        <v>147935</v>
      </c>
      <c r="B7257" s="116">
        <v>13</v>
      </c>
      <c r="C7257" s="116">
        <v>1810105190</v>
      </c>
      <c r="D7257" s="116" t="s">
        <v>10568</v>
      </c>
      <c r="E7257" s="339">
        <v>161880.48000000001</v>
      </c>
      <c r="F7257" s="194">
        <v>144</v>
      </c>
      <c r="G7257" s="194">
        <v>144</v>
      </c>
      <c r="H7257" s="194" t="s">
        <v>10119</v>
      </c>
      <c r="I7257" s="194">
        <f t="shared" si="339"/>
        <v>0</v>
      </c>
      <c r="J7257" s="116" t="s">
        <v>10120</v>
      </c>
      <c r="K7257" s="116" t="s">
        <v>17171</v>
      </c>
      <c r="L7257" s="197">
        <v>46014</v>
      </c>
      <c r="M7257" s="116" t="s">
        <v>18197</v>
      </c>
      <c r="N7257" s="197">
        <v>46132</v>
      </c>
      <c r="O7257" s="388">
        <f t="shared" si="340"/>
        <v>1124.17</v>
      </c>
      <c r="P7257" s="339">
        <f t="shared" si="341"/>
        <v>0</v>
      </c>
    </row>
    <row r="7258" spans="1:16" hidden="1" x14ac:dyDescent="0.25">
      <c r="A7258" s="116">
        <v>147969</v>
      </c>
      <c r="B7258" s="116">
        <v>1</v>
      </c>
      <c r="C7258" s="116">
        <v>1011100040</v>
      </c>
      <c r="D7258" s="116" t="s">
        <v>10481</v>
      </c>
      <c r="E7258" s="339">
        <v>72500</v>
      </c>
      <c r="F7258" s="194">
        <v>50</v>
      </c>
      <c r="G7258" s="194">
        <v>50</v>
      </c>
      <c r="H7258" s="194" t="s">
        <v>10119</v>
      </c>
      <c r="I7258" s="194">
        <f t="shared" si="339"/>
        <v>0</v>
      </c>
      <c r="J7258" s="116" t="s">
        <v>10126</v>
      </c>
      <c r="K7258" s="116" t="s">
        <v>15365</v>
      </c>
      <c r="L7258" s="197">
        <v>46031</v>
      </c>
      <c r="M7258" s="116"/>
      <c r="N7258" s="197">
        <v>46041</v>
      </c>
      <c r="O7258" s="388">
        <f t="shared" si="340"/>
        <v>1450</v>
      </c>
      <c r="P7258" s="339">
        <f t="shared" si="341"/>
        <v>0</v>
      </c>
    </row>
    <row r="7259" spans="1:16" hidden="1" x14ac:dyDescent="0.25">
      <c r="A7259" s="116">
        <v>148098</v>
      </c>
      <c r="B7259" s="116">
        <v>1</v>
      </c>
      <c r="C7259" s="116">
        <v>1023100140</v>
      </c>
      <c r="D7259" s="116" t="s">
        <v>11171</v>
      </c>
      <c r="E7259" s="339">
        <v>441360</v>
      </c>
      <c r="F7259" s="194">
        <v>24</v>
      </c>
      <c r="G7259" s="194">
        <v>24</v>
      </c>
      <c r="H7259" s="194" t="s">
        <v>10119</v>
      </c>
      <c r="I7259" s="194">
        <f t="shared" si="339"/>
        <v>0</v>
      </c>
      <c r="J7259" s="116" t="s">
        <v>10120</v>
      </c>
      <c r="K7259" s="116" t="s">
        <v>10121</v>
      </c>
      <c r="L7259" s="197">
        <v>46037</v>
      </c>
      <c r="M7259" s="116"/>
      <c r="N7259" s="197">
        <v>46037</v>
      </c>
      <c r="O7259" s="388">
        <f t="shared" si="340"/>
        <v>18390</v>
      </c>
      <c r="P7259" s="339">
        <f t="shared" si="341"/>
        <v>0</v>
      </c>
    </row>
    <row r="7260" spans="1:16" hidden="1" x14ac:dyDescent="0.25">
      <c r="A7260" s="116">
        <v>148103</v>
      </c>
      <c r="B7260" s="116">
        <v>11</v>
      </c>
      <c r="C7260" s="116">
        <v>1016100000</v>
      </c>
      <c r="D7260" s="116" t="s">
        <v>10650</v>
      </c>
      <c r="E7260" s="339">
        <v>19400</v>
      </c>
      <c r="F7260" s="194">
        <v>2</v>
      </c>
      <c r="G7260" s="194">
        <v>2</v>
      </c>
      <c r="H7260" s="194" t="s">
        <v>10119</v>
      </c>
      <c r="I7260" s="194">
        <f t="shared" si="339"/>
        <v>0</v>
      </c>
      <c r="J7260" s="116" t="s">
        <v>10120</v>
      </c>
      <c r="K7260" s="116" t="s">
        <v>17324</v>
      </c>
      <c r="L7260" s="197">
        <v>46037</v>
      </c>
      <c r="M7260" s="116"/>
      <c r="N7260" s="197">
        <v>46048</v>
      </c>
      <c r="O7260" s="388">
        <f t="shared" si="340"/>
        <v>9700</v>
      </c>
      <c r="P7260" s="339">
        <f t="shared" si="341"/>
        <v>0</v>
      </c>
    </row>
    <row r="7261" spans="1:16" hidden="1" x14ac:dyDescent="0.25">
      <c r="A7261" s="116">
        <v>148103</v>
      </c>
      <c r="B7261" s="116">
        <v>12</v>
      </c>
      <c r="C7261" s="116">
        <v>1016101250</v>
      </c>
      <c r="D7261" s="116" t="s">
        <v>11152</v>
      </c>
      <c r="E7261" s="339">
        <v>16570</v>
      </c>
      <c r="F7261" s="194">
        <v>10</v>
      </c>
      <c r="G7261" s="194">
        <v>10</v>
      </c>
      <c r="H7261" s="194" t="s">
        <v>10119</v>
      </c>
      <c r="I7261" s="194">
        <f t="shared" si="339"/>
        <v>0</v>
      </c>
      <c r="J7261" s="116" t="s">
        <v>10120</v>
      </c>
      <c r="K7261" s="116" t="s">
        <v>17324</v>
      </c>
      <c r="L7261" s="197">
        <v>46037</v>
      </c>
      <c r="M7261" s="116"/>
      <c r="N7261" s="197">
        <v>46048</v>
      </c>
      <c r="O7261" s="388">
        <f t="shared" si="340"/>
        <v>1657</v>
      </c>
      <c r="P7261" s="339">
        <f t="shared" si="341"/>
        <v>0</v>
      </c>
    </row>
    <row r="7262" spans="1:16" hidden="1" x14ac:dyDescent="0.25">
      <c r="A7262" s="116">
        <v>148103</v>
      </c>
      <c r="B7262" s="116">
        <v>8</v>
      </c>
      <c r="C7262" s="116">
        <v>1017102120</v>
      </c>
      <c r="D7262" s="116" t="s">
        <v>10656</v>
      </c>
      <c r="E7262" s="339">
        <v>162000</v>
      </c>
      <c r="F7262" s="194">
        <v>1</v>
      </c>
      <c r="G7262" s="194">
        <v>1</v>
      </c>
      <c r="H7262" s="194" t="s">
        <v>10119</v>
      </c>
      <c r="I7262" s="194">
        <f t="shared" si="339"/>
        <v>0</v>
      </c>
      <c r="J7262" s="116" t="s">
        <v>10120</v>
      </c>
      <c r="K7262" s="116" t="s">
        <v>17324</v>
      </c>
      <c r="L7262" s="197">
        <v>46037</v>
      </c>
      <c r="M7262" s="116"/>
      <c r="N7262" s="197">
        <v>46038</v>
      </c>
      <c r="O7262" s="388">
        <f t="shared" si="340"/>
        <v>162000</v>
      </c>
      <c r="P7262" s="339">
        <f t="shared" si="341"/>
        <v>0</v>
      </c>
    </row>
    <row r="7263" spans="1:16" hidden="1" x14ac:dyDescent="0.25">
      <c r="A7263" s="116">
        <v>148103</v>
      </c>
      <c r="B7263" s="116">
        <v>1</v>
      </c>
      <c r="C7263" s="116">
        <v>1523103470</v>
      </c>
      <c r="D7263" s="116" t="s">
        <v>17323</v>
      </c>
      <c r="E7263" s="339">
        <v>6770</v>
      </c>
      <c r="F7263" s="194">
        <v>1</v>
      </c>
      <c r="G7263" s="194">
        <v>1</v>
      </c>
      <c r="H7263" s="194" t="s">
        <v>10119</v>
      </c>
      <c r="I7263" s="194">
        <f t="shared" si="339"/>
        <v>0</v>
      </c>
      <c r="J7263" s="116" t="s">
        <v>10120</v>
      </c>
      <c r="K7263" s="116" t="s">
        <v>17324</v>
      </c>
      <c r="L7263" s="197">
        <v>46037</v>
      </c>
      <c r="M7263" s="116"/>
      <c r="N7263" s="197">
        <v>46037</v>
      </c>
      <c r="O7263" s="388">
        <f t="shared" si="340"/>
        <v>6770</v>
      </c>
      <c r="P7263" s="339">
        <f t="shared" si="341"/>
        <v>0</v>
      </c>
    </row>
    <row r="7264" spans="1:16" hidden="1" x14ac:dyDescent="0.25">
      <c r="A7264" s="116">
        <v>148103</v>
      </c>
      <c r="B7264" s="116">
        <v>2</v>
      </c>
      <c r="C7264" s="116">
        <v>1523102280</v>
      </c>
      <c r="D7264" s="116" t="s">
        <v>11329</v>
      </c>
      <c r="E7264" s="339">
        <v>3554</v>
      </c>
      <c r="F7264" s="194">
        <v>1</v>
      </c>
      <c r="G7264" s="194">
        <v>1</v>
      </c>
      <c r="H7264" s="194" t="s">
        <v>10119</v>
      </c>
      <c r="I7264" s="194">
        <f t="shared" si="339"/>
        <v>0</v>
      </c>
      <c r="J7264" s="116" t="s">
        <v>10120</v>
      </c>
      <c r="K7264" s="116" t="s">
        <v>17324</v>
      </c>
      <c r="L7264" s="197">
        <v>46037</v>
      </c>
      <c r="M7264" s="116"/>
      <c r="N7264" s="197">
        <v>46037</v>
      </c>
      <c r="O7264" s="388">
        <f t="shared" si="340"/>
        <v>3554</v>
      </c>
      <c r="P7264" s="339">
        <f t="shared" si="341"/>
        <v>0</v>
      </c>
    </row>
    <row r="7265" spans="1:16" hidden="1" x14ac:dyDescent="0.25">
      <c r="A7265" s="116">
        <v>148103</v>
      </c>
      <c r="B7265" s="116">
        <v>3</v>
      </c>
      <c r="C7265" s="116">
        <v>1510103830</v>
      </c>
      <c r="D7265" s="116" t="s">
        <v>11280</v>
      </c>
      <c r="E7265" s="339">
        <v>530967</v>
      </c>
      <c r="F7265" s="194">
        <v>1</v>
      </c>
      <c r="G7265" s="194">
        <v>1</v>
      </c>
      <c r="H7265" s="194" t="s">
        <v>10119</v>
      </c>
      <c r="I7265" s="194">
        <f t="shared" si="339"/>
        <v>0</v>
      </c>
      <c r="J7265" s="116" t="s">
        <v>10120</v>
      </c>
      <c r="K7265" s="116" t="s">
        <v>17324</v>
      </c>
      <c r="L7265" s="197">
        <v>46037</v>
      </c>
      <c r="M7265" s="116"/>
      <c r="N7265" s="197">
        <v>46037</v>
      </c>
      <c r="O7265" s="388">
        <f t="shared" si="340"/>
        <v>530967</v>
      </c>
      <c r="P7265" s="339">
        <f t="shared" si="341"/>
        <v>0</v>
      </c>
    </row>
    <row r="7266" spans="1:16" hidden="1" x14ac:dyDescent="0.25">
      <c r="A7266" s="116">
        <v>148103</v>
      </c>
      <c r="B7266" s="116">
        <v>4</v>
      </c>
      <c r="C7266" s="116">
        <v>1510103820</v>
      </c>
      <c r="D7266" s="116" t="s">
        <v>11279</v>
      </c>
      <c r="E7266" s="339">
        <v>169680</v>
      </c>
      <c r="F7266" s="194">
        <v>1</v>
      </c>
      <c r="G7266" s="194">
        <v>1</v>
      </c>
      <c r="H7266" s="194" t="s">
        <v>10119</v>
      </c>
      <c r="I7266" s="194">
        <f t="shared" si="339"/>
        <v>0</v>
      </c>
      <c r="J7266" s="116" t="s">
        <v>10120</v>
      </c>
      <c r="K7266" s="116" t="s">
        <v>17324</v>
      </c>
      <c r="L7266" s="197">
        <v>46037</v>
      </c>
      <c r="M7266" s="116"/>
      <c r="N7266" s="197">
        <v>46037</v>
      </c>
      <c r="O7266" s="388">
        <f t="shared" si="340"/>
        <v>169680</v>
      </c>
      <c r="P7266" s="339">
        <f t="shared" si="341"/>
        <v>0</v>
      </c>
    </row>
    <row r="7267" spans="1:16" hidden="1" x14ac:dyDescent="0.25">
      <c r="A7267" s="116">
        <v>148103</v>
      </c>
      <c r="B7267" s="116">
        <v>5</v>
      </c>
      <c r="C7267" s="116">
        <v>1523104470</v>
      </c>
      <c r="D7267" s="116" t="s">
        <v>17325</v>
      </c>
      <c r="E7267" s="339">
        <v>16890</v>
      </c>
      <c r="F7267" s="194">
        <v>1</v>
      </c>
      <c r="G7267" s="194">
        <v>1</v>
      </c>
      <c r="H7267" s="194" t="s">
        <v>10119</v>
      </c>
      <c r="I7267" s="194">
        <f t="shared" si="339"/>
        <v>0</v>
      </c>
      <c r="J7267" s="116" t="s">
        <v>10120</v>
      </c>
      <c r="K7267" s="116" t="s">
        <v>17324</v>
      </c>
      <c r="L7267" s="197">
        <v>46037</v>
      </c>
      <c r="M7267" s="116"/>
      <c r="N7267" s="197">
        <v>46037</v>
      </c>
      <c r="O7267" s="388">
        <f t="shared" si="340"/>
        <v>16890</v>
      </c>
      <c r="P7267" s="339">
        <f t="shared" si="341"/>
        <v>0</v>
      </c>
    </row>
    <row r="7268" spans="1:16" hidden="1" x14ac:dyDescent="0.25">
      <c r="A7268" s="116">
        <v>148103</v>
      </c>
      <c r="B7268" s="116">
        <v>6</v>
      </c>
      <c r="C7268" s="116">
        <v>1223100160</v>
      </c>
      <c r="D7268" s="116" t="s">
        <v>9294</v>
      </c>
      <c r="E7268" s="339">
        <v>162665.01</v>
      </c>
      <c r="F7268" s="194">
        <v>3</v>
      </c>
      <c r="G7268" s="194">
        <v>3</v>
      </c>
      <c r="H7268" s="194" t="s">
        <v>10119</v>
      </c>
      <c r="I7268" s="194">
        <f t="shared" si="339"/>
        <v>0</v>
      </c>
      <c r="J7268" s="116" t="s">
        <v>10120</v>
      </c>
      <c r="K7268" s="116" t="s">
        <v>17324</v>
      </c>
      <c r="L7268" s="197">
        <v>46037</v>
      </c>
      <c r="M7268" s="116"/>
      <c r="N7268" s="197">
        <v>46037</v>
      </c>
      <c r="O7268" s="388">
        <f t="shared" si="340"/>
        <v>54221.670000000006</v>
      </c>
      <c r="P7268" s="339">
        <f t="shared" si="341"/>
        <v>0</v>
      </c>
    </row>
    <row r="7269" spans="1:16" hidden="1" x14ac:dyDescent="0.25">
      <c r="A7269" s="116">
        <v>148103</v>
      </c>
      <c r="B7269" s="116">
        <v>7</v>
      </c>
      <c r="C7269" s="116">
        <v>1219100290</v>
      </c>
      <c r="D7269" s="116" t="s">
        <v>11210</v>
      </c>
      <c r="E7269" s="339">
        <v>184000</v>
      </c>
      <c r="F7269" s="194">
        <v>8</v>
      </c>
      <c r="G7269" s="194">
        <v>8</v>
      </c>
      <c r="H7269" s="194" t="s">
        <v>10119</v>
      </c>
      <c r="I7269" s="194">
        <f t="shared" si="339"/>
        <v>0</v>
      </c>
      <c r="J7269" s="116" t="s">
        <v>10120</v>
      </c>
      <c r="K7269" s="116" t="s">
        <v>17324</v>
      </c>
      <c r="L7269" s="197">
        <v>46037</v>
      </c>
      <c r="M7269" s="116"/>
      <c r="N7269" s="197">
        <v>46037</v>
      </c>
      <c r="O7269" s="388">
        <f t="shared" si="340"/>
        <v>23000</v>
      </c>
      <c r="P7269" s="339">
        <f t="shared" si="341"/>
        <v>0</v>
      </c>
    </row>
    <row r="7270" spans="1:16" hidden="1" x14ac:dyDescent="0.25">
      <c r="A7270" s="116">
        <v>148103</v>
      </c>
      <c r="B7270" s="116">
        <v>9</v>
      </c>
      <c r="C7270" s="116">
        <v>1546101870</v>
      </c>
      <c r="D7270" s="116" t="s">
        <v>16201</v>
      </c>
      <c r="E7270" s="339">
        <v>15428.25</v>
      </c>
      <c r="F7270" s="194">
        <v>25</v>
      </c>
      <c r="G7270" s="194">
        <v>25</v>
      </c>
      <c r="H7270" s="194" t="s">
        <v>10119</v>
      </c>
      <c r="I7270" s="194">
        <f t="shared" si="339"/>
        <v>0</v>
      </c>
      <c r="J7270" s="116" t="s">
        <v>10120</v>
      </c>
      <c r="K7270" s="116" t="s">
        <v>17324</v>
      </c>
      <c r="L7270" s="197">
        <v>46037</v>
      </c>
      <c r="M7270" s="116"/>
      <c r="N7270" s="197">
        <v>46037</v>
      </c>
      <c r="O7270" s="388">
        <f t="shared" si="340"/>
        <v>617.13</v>
      </c>
      <c r="P7270" s="339">
        <f t="shared" si="341"/>
        <v>0</v>
      </c>
    </row>
    <row r="7271" spans="1:16" hidden="1" x14ac:dyDescent="0.25">
      <c r="A7271" s="116">
        <v>148103</v>
      </c>
      <c r="B7271" s="116">
        <v>10</v>
      </c>
      <c r="C7271" s="116">
        <v>1022102360</v>
      </c>
      <c r="D7271" s="116" t="s">
        <v>11170</v>
      </c>
      <c r="E7271" s="339">
        <v>6307</v>
      </c>
      <c r="F7271" s="194">
        <v>10</v>
      </c>
      <c r="G7271" s="194">
        <v>10</v>
      </c>
      <c r="H7271" s="194" t="s">
        <v>10119</v>
      </c>
      <c r="I7271" s="194">
        <f t="shared" si="339"/>
        <v>0</v>
      </c>
      <c r="J7271" s="116" t="s">
        <v>10120</v>
      </c>
      <c r="K7271" s="116" t="s">
        <v>17324</v>
      </c>
      <c r="L7271" s="197">
        <v>46037</v>
      </c>
      <c r="M7271" s="116"/>
      <c r="N7271" s="197">
        <v>46037</v>
      </c>
      <c r="O7271" s="388">
        <f t="shared" si="340"/>
        <v>630.70000000000005</v>
      </c>
      <c r="P7271" s="339">
        <f t="shared" si="341"/>
        <v>0</v>
      </c>
    </row>
    <row r="7272" spans="1:16" hidden="1" x14ac:dyDescent="0.25">
      <c r="A7272" s="116">
        <v>148103</v>
      </c>
      <c r="B7272" s="116">
        <v>13</v>
      </c>
      <c r="C7272" s="116">
        <v>1016100850</v>
      </c>
      <c r="D7272" s="116" t="s">
        <v>11149</v>
      </c>
      <c r="E7272" s="339">
        <v>25159.08</v>
      </c>
      <c r="F7272" s="194">
        <v>12</v>
      </c>
      <c r="G7272" s="194">
        <v>12</v>
      </c>
      <c r="H7272" s="194" t="s">
        <v>10119</v>
      </c>
      <c r="I7272" s="194">
        <f t="shared" si="339"/>
        <v>0</v>
      </c>
      <c r="J7272" s="116" t="s">
        <v>10120</v>
      </c>
      <c r="K7272" s="116" t="s">
        <v>17324</v>
      </c>
      <c r="L7272" s="197">
        <v>46037</v>
      </c>
      <c r="M7272" s="116"/>
      <c r="N7272" s="197">
        <v>46037</v>
      </c>
      <c r="O7272" s="388">
        <f t="shared" si="340"/>
        <v>2096.59</v>
      </c>
      <c r="P7272" s="339">
        <f t="shared" si="341"/>
        <v>0</v>
      </c>
    </row>
    <row r="7273" spans="1:16" hidden="1" x14ac:dyDescent="0.25">
      <c r="A7273" s="116">
        <v>148141</v>
      </c>
      <c r="B7273" s="116">
        <v>2</v>
      </c>
      <c r="C7273" s="116">
        <v>1318102450</v>
      </c>
      <c r="D7273" s="116" t="s">
        <v>11268</v>
      </c>
      <c r="E7273" s="339">
        <v>663896</v>
      </c>
      <c r="F7273" s="194">
        <v>2</v>
      </c>
      <c r="G7273" s="194">
        <f>1+1</f>
        <v>2</v>
      </c>
      <c r="H7273" s="194" t="s">
        <v>10119</v>
      </c>
      <c r="I7273" s="194">
        <f t="shared" si="339"/>
        <v>0</v>
      </c>
      <c r="J7273" s="116" t="s">
        <v>10120</v>
      </c>
      <c r="K7273" s="116" t="s">
        <v>17115</v>
      </c>
      <c r="L7273" s="197">
        <v>46034</v>
      </c>
      <c r="M7273" s="116" t="s">
        <v>18160</v>
      </c>
      <c r="N7273" s="197">
        <v>46058</v>
      </c>
      <c r="O7273" s="388">
        <f t="shared" si="340"/>
        <v>331948</v>
      </c>
      <c r="P7273" s="339">
        <f t="shared" si="341"/>
        <v>0</v>
      </c>
    </row>
    <row r="7274" spans="1:16" hidden="1" x14ac:dyDescent="0.25">
      <c r="A7274" s="116">
        <v>148141</v>
      </c>
      <c r="B7274" s="116">
        <v>12</v>
      </c>
      <c r="C7274" s="116">
        <v>1310111110</v>
      </c>
      <c r="D7274" s="116" t="s">
        <v>9979</v>
      </c>
      <c r="E7274" s="339">
        <v>39800</v>
      </c>
      <c r="F7274" s="194">
        <v>2</v>
      </c>
      <c r="G7274" s="194">
        <v>2</v>
      </c>
      <c r="H7274" s="194" t="s">
        <v>10119</v>
      </c>
      <c r="I7274" s="194">
        <f t="shared" si="339"/>
        <v>0</v>
      </c>
      <c r="J7274" s="116" t="s">
        <v>10120</v>
      </c>
      <c r="K7274" s="116" t="s">
        <v>17115</v>
      </c>
      <c r="L7274" s="197">
        <v>46034</v>
      </c>
      <c r="M7274" s="116"/>
      <c r="N7274" s="197">
        <v>46050</v>
      </c>
      <c r="O7274" s="388">
        <f t="shared" si="340"/>
        <v>19900</v>
      </c>
      <c r="P7274" s="339">
        <f t="shared" si="341"/>
        <v>0</v>
      </c>
    </row>
    <row r="7275" spans="1:16" hidden="1" x14ac:dyDescent="0.25">
      <c r="A7275" s="116">
        <v>148141</v>
      </c>
      <c r="B7275" s="116">
        <v>3</v>
      </c>
      <c r="C7275" s="116">
        <v>1314100120</v>
      </c>
      <c r="D7275" s="116" t="s">
        <v>17849</v>
      </c>
      <c r="E7275" s="339">
        <v>26914.68</v>
      </c>
      <c r="F7275" s="194">
        <v>4</v>
      </c>
      <c r="G7275" s="194">
        <f>3+1</f>
        <v>4</v>
      </c>
      <c r="H7275" s="194" t="s">
        <v>10119</v>
      </c>
      <c r="I7275" s="194">
        <f t="shared" si="339"/>
        <v>0</v>
      </c>
      <c r="J7275" s="116" t="s">
        <v>10120</v>
      </c>
      <c r="K7275" s="116" t="s">
        <v>17115</v>
      </c>
      <c r="L7275" s="197">
        <v>46034</v>
      </c>
      <c r="M7275" s="116" t="s">
        <v>17960</v>
      </c>
      <c r="N7275" s="197">
        <v>46050</v>
      </c>
      <c r="O7275" s="388">
        <f t="shared" si="340"/>
        <v>6728.67</v>
      </c>
      <c r="P7275" s="339">
        <f t="shared" si="341"/>
        <v>0</v>
      </c>
    </row>
    <row r="7276" spans="1:16" hidden="1" x14ac:dyDescent="0.25">
      <c r="A7276" s="116">
        <v>148141</v>
      </c>
      <c r="B7276" s="116">
        <v>1</v>
      </c>
      <c r="C7276" s="116">
        <v>1013100090</v>
      </c>
      <c r="D7276" s="116" t="s">
        <v>11037</v>
      </c>
      <c r="E7276" s="339">
        <v>1049670</v>
      </c>
      <c r="F7276" s="194">
        <v>3</v>
      </c>
      <c r="G7276" s="194">
        <v>3</v>
      </c>
      <c r="H7276" s="194" t="s">
        <v>10119</v>
      </c>
      <c r="I7276" s="194">
        <f t="shared" si="339"/>
        <v>0</v>
      </c>
      <c r="J7276" s="116" t="s">
        <v>10120</v>
      </c>
      <c r="K7276" s="116" t="s">
        <v>17115</v>
      </c>
      <c r="L7276" s="197">
        <v>46034</v>
      </c>
      <c r="M7276" s="116"/>
      <c r="N7276" s="197">
        <v>46049</v>
      </c>
      <c r="O7276" s="388">
        <f t="shared" si="340"/>
        <v>349890</v>
      </c>
      <c r="P7276" s="339">
        <f t="shared" si="341"/>
        <v>0</v>
      </c>
    </row>
    <row r="7277" spans="1:16" hidden="1" x14ac:dyDescent="0.25">
      <c r="A7277" s="116">
        <v>148141</v>
      </c>
      <c r="B7277" s="116">
        <v>11</v>
      </c>
      <c r="C7277" s="116">
        <v>1323100010</v>
      </c>
      <c r="D7277" s="116" t="s">
        <v>11039</v>
      </c>
      <c r="E7277" s="339">
        <v>80175</v>
      </c>
      <c r="F7277" s="194">
        <v>1</v>
      </c>
      <c r="G7277" s="194">
        <v>1</v>
      </c>
      <c r="H7277" s="194" t="s">
        <v>10119</v>
      </c>
      <c r="I7277" s="194">
        <f t="shared" si="339"/>
        <v>0</v>
      </c>
      <c r="J7277" s="116" t="s">
        <v>10120</v>
      </c>
      <c r="K7277" s="116" t="s">
        <v>17115</v>
      </c>
      <c r="L7277" s="197">
        <v>46034</v>
      </c>
      <c r="M7277" s="116"/>
      <c r="N7277" s="197">
        <v>46049</v>
      </c>
      <c r="O7277" s="388">
        <f t="shared" si="340"/>
        <v>80175</v>
      </c>
      <c r="P7277" s="339">
        <f t="shared" si="341"/>
        <v>0</v>
      </c>
    </row>
    <row r="7278" spans="1:16" hidden="1" x14ac:dyDescent="0.25">
      <c r="A7278" s="116">
        <v>148141</v>
      </c>
      <c r="B7278" s="116">
        <v>4</v>
      </c>
      <c r="C7278" s="116">
        <v>1311100070</v>
      </c>
      <c r="D7278" s="116" t="s">
        <v>11247</v>
      </c>
      <c r="E7278" s="339">
        <v>25737.43</v>
      </c>
      <c r="F7278" s="194">
        <v>1</v>
      </c>
      <c r="G7278" s="194">
        <v>1</v>
      </c>
      <c r="H7278" s="194" t="s">
        <v>10119</v>
      </c>
      <c r="I7278" s="194">
        <f t="shared" si="339"/>
        <v>0</v>
      </c>
      <c r="J7278" s="116" t="s">
        <v>10120</v>
      </c>
      <c r="K7278" s="116" t="s">
        <v>17115</v>
      </c>
      <c r="L7278" s="197">
        <v>46034</v>
      </c>
      <c r="M7278" s="116"/>
      <c r="N7278" s="197">
        <v>46034</v>
      </c>
      <c r="O7278" s="388">
        <f t="shared" si="340"/>
        <v>25737.43</v>
      </c>
      <c r="P7278" s="339">
        <f t="shared" si="341"/>
        <v>0</v>
      </c>
    </row>
    <row r="7279" spans="1:16" hidden="1" x14ac:dyDescent="0.25">
      <c r="A7279" s="116">
        <v>148141</v>
      </c>
      <c r="B7279" s="116">
        <v>5</v>
      </c>
      <c r="C7279" s="116">
        <v>1014115280</v>
      </c>
      <c r="D7279" s="116" t="s">
        <v>11895</v>
      </c>
      <c r="E7279" s="339">
        <v>133500</v>
      </c>
      <c r="F7279" s="194">
        <v>30</v>
      </c>
      <c r="G7279" s="194">
        <v>30</v>
      </c>
      <c r="H7279" s="194" t="s">
        <v>10119</v>
      </c>
      <c r="I7279" s="194">
        <f t="shared" si="339"/>
        <v>0</v>
      </c>
      <c r="J7279" s="116" t="s">
        <v>10120</v>
      </c>
      <c r="K7279" s="116" t="s">
        <v>17115</v>
      </c>
      <c r="L7279" s="197">
        <v>46034</v>
      </c>
      <c r="M7279" s="116"/>
      <c r="N7279" s="197">
        <v>46034</v>
      </c>
      <c r="O7279" s="388">
        <f t="shared" si="340"/>
        <v>4450</v>
      </c>
      <c r="P7279" s="339">
        <f t="shared" si="341"/>
        <v>0</v>
      </c>
    </row>
    <row r="7280" spans="1:16" hidden="1" x14ac:dyDescent="0.25">
      <c r="A7280" s="116">
        <v>148141</v>
      </c>
      <c r="B7280" s="116">
        <v>6</v>
      </c>
      <c r="C7280" s="116">
        <v>1029102130</v>
      </c>
      <c r="D7280" s="116" t="s">
        <v>10961</v>
      </c>
      <c r="E7280" s="339">
        <v>58100</v>
      </c>
      <c r="F7280" s="194">
        <v>20</v>
      </c>
      <c r="G7280" s="194">
        <v>20</v>
      </c>
      <c r="H7280" s="194" t="s">
        <v>10119</v>
      </c>
      <c r="I7280" s="194">
        <f t="shared" si="339"/>
        <v>0</v>
      </c>
      <c r="J7280" s="116" t="s">
        <v>10120</v>
      </c>
      <c r="K7280" s="116" t="s">
        <v>17115</v>
      </c>
      <c r="L7280" s="197">
        <v>46034</v>
      </c>
      <c r="M7280" s="116"/>
      <c r="N7280" s="197">
        <v>46034</v>
      </c>
      <c r="O7280" s="388">
        <f t="shared" si="340"/>
        <v>2905</v>
      </c>
      <c r="P7280" s="339">
        <f t="shared" si="341"/>
        <v>0</v>
      </c>
    </row>
    <row r="7281" spans="1:16" hidden="1" x14ac:dyDescent="0.25">
      <c r="A7281" s="116">
        <v>148141</v>
      </c>
      <c r="B7281" s="116">
        <v>7</v>
      </c>
      <c r="C7281" s="116">
        <v>1318100020</v>
      </c>
      <c r="D7281" s="116" t="s">
        <v>11263</v>
      </c>
      <c r="E7281" s="339">
        <v>145753.60000000001</v>
      </c>
      <c r="F7281" s="194">
        <v>2</v>
      </c>
      <c r="G7281" s="194">
        <v>2</v>
      </c>
      <c r="H7281" s="194" t="s">
        <v>10119</v>
      </c>
      <c r="I7281" s="194">
        <f t="shared" si="339"/>
        <v>0</v>
      </c>
      <c r="J7281" s="116" t="s">
        <v>10120</v>
      </c>
      <c r="K7281" s="116" t="s">
        <v>17115</v>
      </c>
      <c r="L7281" s="197">
        <v>46034</v>
      </c>
      <c r="M7281" s="116"/>
      <c r="N7281" s="197">
        <v>46034</v>
      </c>
      <c r="O7281" s="388">
        <f t="shared" si="340"/>
        <v>72876.800000000003</v>
      </c>
      <c r="P7281" s="339">
        <f t="shared" si="341"/>
        <v>0</v>
      </c>
    </row>
    <row r="7282" spans="1:16" hidden="1" x14ac:dyDescent="0.25">
      <c r="A7282" s="116">
        <v>148141</v>
      </c>
      <c r="B7282" s="116">
        <v>8</v>
      </c>
      <c r="C7282" s="116">
        <v>1318100010</v>
      </c>
      <c r="D7282" s="116" t="s">
        <v>11262</v>
      </c>
      <c r="E7282" s="339">
        <v>61493.5</v>
      </c>
      <c r="F7282" s="194">
        <v>2</v>
      </c>
      <c r="G7282" s="194">
        <v>2</v>
      </c>
      <c r="H7282" s="194" t="s">
        <v>10119</v>
      </c>
      <c r="I7282" s="194">
        <f t="shared" si="339"/>
        <v>0</v>
      </c>
      <c r="J7282" s="116" t="s">
        <v>10120</v>
      </c>
      <c r="K7282" s="116" t="s">
        <v>17115</v>
      </c>
      <c r="L7282" s="197">
        <v>46034</v>
      </c>
      <c r="M7282" s="116"/>
      <c r="N7282" s="197">
        <v>46034</v>
      </c>
      <c r="O7282" s="388">
        <f t="shared" si="340"/>
        <v>30746.75</v>
      </c>
      <c r="P7282" s="339">
        <f t="shared" si="341"/>
        <v>0</v>
      </c>
    </row>
    <row r="7283" spans="1:16" hidden="1" x14ac:dyDescent="0.25">
      <c r="A7283" s="116">
        <v>148141</v>
      </c>
      <c r="B7283" s="116">
        <v>9</v>
      </c>
      <c r="C7283" s="116">
        <v>1318100740</v>
      </c>
      <c r="D7283" s="116" t="s">
        <v>11266</v>
      </c>
      <c r="E7283" s="339">
        <v>78616.710000000006</v>
      </c>
      <c r="F7283" s="194">
        <v>1</v>
      </c>
      <c r="G7283" s="194">
        <v>1</v>
      </c>
      <c r="H7283" s="194" t="s">
        <v>10119</v>
      </c>
      <c r="I7283" s="194">
        <f t="shared" ref="I7283:I7346" si="342">+F7283-G7283</f>
        <v>0</v>
      </c>
      <c r="J7283" s="116" t="s">
        <v>10120</v>
      </c>
      <c r="K7283" s="116" t="s">
        <v>17115</v>
      </c>
      <c r="L7283" s="197">
        <v>46034</v>
      </c>
      <c r="M7283" s="116"/>
      <c r="N7283" s="197">
        <v>46034</v>
      </c>
      <c r="O7283" s="388">
        <f t="shared" ref="O7283:O7346" si="343">+E7283/F7283</f>
        <v>78616.710000000006</v>
      </c>
      <c r="P7283" s="339">
        <f t="shared" ref="P7283:P7346" si="344">+O7283*I7283</f>
        <v>0</v>
      </c>
    </row>
    <row r="7284" spans="1:16" hidden="1" x14ac:dyDescent="0.25">
      <c r="A7284" s="116">
        <v>148141</v>
      </c>
      <c r="B7284" s="116">
        <v>10</v>
      </c>
      <c r="C7284" s="116">
        <v>1323100020</v>
      </c>
      <c r="D7284" s="116" t="s">
        <v>10649</v>
      </c>
      <c r="E7284" s="339">
        <v>9448</v>
      </c>
      <c r="F7284" s="194">
        <v>1</v>
      </c>
      <c r="G7284" s="194">
        <v>1</v>
      </c>
      <c r="H7284" s="194" t="s">
        <v>10119</v>
      </c>
      <c r="I7284" s="194">
        <f t="shared" si="342"/>
        <v>0</v>
      </c>
      <c r="J7284" s="116" t="s">
        <v>10120</v>
      </c>
      <c r="K7284" s="116" t="s">
        <v>17115</v>
      </c>
      <c r="L7284" s="197">
        <v>46034</v>
      </c>
      <c r="M7284" s="116"/>
      <c r="N7284" s="197">
        <v>46034</v>
      </c>
      <c r="O7284" s="388">
        <f t="shared" si="343"/>
        <v>9448</v>
      </c>
      <c r="P7284" s="339">
        <f t="shared" si="344"/>
        <v>0</v>
      </c>
    </row>
    <row r="7285" spans="1:16" hidden="1" x14ac:dyDescent="0.25">
      <c r="A7285" s="116">
        <v>148141</v>
      </c>
      <c r="B7285" s="116">
        <v>13</v>
      </c>
      <c r="C7285" s="116">
        <v>1323100700</v>
      </c>
      <c r="D7285" s="116" t="s">
        <v>17567</v>
      </c>
      <c r="E7285" s="339">
        <v>104783</v>
      </c>
      <c r="F7285" s="194">
        <v>1</v>
      </c>
      <c r="G7285" s="194">
        <v>1</v>
      </c>
      <c r="H7285" s="194" t="s">
        <v>10119</v>
      </c>
      <c r="I7285" s="194">
        <f t="shared" si="342"/>
        <v>0</v>
      </c>
      <c r="J7285" s="116" t="s">
        <v>10120</v>
      </c>
      <c r="K7285" s="116" t="s">
        <v>17115</v>
      </c>
      <c r="L7285" s="197">
        <v>46034</v>
      </c>
      <c r="M7285" s="116"/>
      <c r="N7285" s="197">
        <v>46034</v>
      </c>
      <c r="O7285" s="388">
        <f t="shared" si="343"/>
        <v>104783</v>
      </c>
      <c r="P7285" s="339">
        <f t="shared" si="344"/>
        <v>0</v>
      </c>
    </row>
    <row r="7286" spans="1:16" hidden="1" x14ac:dyDescent="0.25">
      <c r="A7286" s="116">
        <v>148141</v>
      </c>
      <c r="B7286" s="116">
        <v>14</v>
      </c>
      <c r="C7286" s="116">
        <v>1321100610</v>
      </c>
      <c r="D7286" s="116" t="s">
        <v>6938</v>
      </c>
      <c r="E7286" s="339">
        <v>402853.5</v>
      </c>
      <c r="F7286" s="194">
        <v>10</v>
      </c>
      <c r="G7286" s="194">
        <v>10</v>
      </c>
      <c r="H7286" s="194" t="s">
        <v>10119</v>
      </c>
      <c r="I7286" s="194">
        <f t="shared" si="342"/>
        <v>0</v>
      </c>
      <c r="J7286" s="116" t="s">
        <v>10120</v>
      </c>
      <c r="K7286" s="116" t="s">
        <v>17115</v>
      </c>
      <c r="L7286" s="197">
        <v>46034</v>
      </c>
      <c r="M7286" s="116"/>
      <c r="N7286" s="197">
        <v>46034</v>
      </c>
      <c r="O7286" s="388">
        <f t="shared" si="343"/>
        <v>40285.35</v>
      </c>
      <c r="P7286" s="339">
        <f t="shared" si="344"/>
        <v>0</v>
      </c>
    </row>
    <row r="7287" spans="1:16" hidden="1" x14ac:dyDescent="0.25">
      <c r="A7287" s="116">
        <v>148141</v>
      </c>
      <c r="B7287" s="116">
        <v>15</v>
      </c>
      <c r="C7287" s="116">
        <v>1321100480</v>
      </c>
      <c r="D7287" s="116" t="s">
        <v>10385</v>
      </c>
      <c r="E7287" s="339">
        <v>120063.48</v>
      </c>
      <c r="F7287" s="194">
        <v>4</v>
      </c>
      <c r="G7287" s="194">
        <v>4</v>
      </c>
      <c r="H7287" s="194" t="s">
        <v>10119</v>
      </c>
      <c r="I7287" s="194">
        <f t="shared" si="342"/>
        <v>0</v>
      </c>
      <c r="J7287" s="116" t="s">
        <v>10120</v>
      </c>
      <c r="K7287" s="116" t="s">
        <v>17115</v>
      </c>
      <c r="L7287" s="197">
        <v>46034</v>
      </c>
      <c r="M7287" s="116"/>
      <c r="N7287" s="197">
        <v>46034</v>
      </c>
      <c r="O7287" s="388">
        <f t="shared" si="343"/>
        <v>30015.87</v>
      </c>
      <c r="P7287" s="339">
        <f t="shared" si="344"/>
        <v>0</v>
      </c>
    </row>
    <row r="7288" spans="1:16" hidden="1" x14ac:dyDescent="0.25">
      <c r="A7288" s="116">
        <v>148141</v>
      </c>
      <c r="B7288" s="116">
        <v>16</v>
      </c>
      <c r="C7288" s="116">
        <v>1315101570</v>
      </c>
      <c r="D7288" s="116" t="s">
        <v>11040</v>
      </c>
      <c r="E7288" s="339">
        <v>39868</v>
      </c>
      <c r="F7288" s="194">
        <v>1</v>
      </c>
      <c r="G7288" s="194">
        <v>1</v>
      </c>
      <c r="H7288" s="194" t="s">
        <v>10119</v>
      </c>
      <c r="I7288" s="194">
        <f t="shared" si="342"/>
        <v>0</v>
      </c>
      <c r="J7288" s="116" t="s">
        <v>10120</v>
      </c>
      <c r="K7288" s="116" t="s">
        <v>17115</v>
      </c>
      <c r="L7288" s="197">
        <v>46034</v>
      </c>
      <c r="M7288" s="116"/>
      <c r="N7288" s="197">
        <v>46034</v>
      </c>
      <c r="O7288" s="388">
        <f t="shared" si="343"/>
        <v>39868</v>
      </c>
      <c r="P7288" s="339">
        <f t="shared" si="344"/>
        <v>0</v>
      </c>
    </row>
    <row r="7289" spans="1:16" hidden="1" x14ac:dyDescent="0.25">
      <c r="A7289" s="116">
        <v>148141</v>
      </c>
      <c r="B7289" s="116">
        <v>17</v>
      </c>
      <c r="C7289" s="116">
        <v>1019104240</v>
      </c>
      <c r="D7289" s="116" t="s">
        <v>11166</v>
      </c>
      <c r="E7289" s="339">
        <v>4400</v>
      </c>
      <c r="F7289" s="194">
        <v>1</v>
      </c>
      <c r="G7289" s="194">
        <v>1</v>
      </c>
      <c r="H7289" s="194" t="s">
        <v>10119</v>
      </c>
      <c r="I7289" s="194">
        <f t="shared" si="342"/>
        <v>0</v>
      </c>
      <c r="J7289" s="116" t="s">
        <v>10120</v>
      </c>
      <c r="K7289" s="116" t="s">
        <v>17115</v>
      </c>
      <c r="L7289" s="197">
        <v>46034</v>
      </c>
      <c r="M7289" s="116"/>
      <c r="N7289" s="197">
        <v>46034</v>
      </c>
      <c r="O7289" s="388">
        <f t="shared" si="343"/>
        <v>4400</v>
      </c>
      <c r="P7289" s="339">
        <f t="shared" si="344"/>
        <v>0</v>
      </c>
    </row>
    <row r="7290" spans="1:16" hidden="1" x14ac:dyDescent="0.25">
      <c r="A7290" s="116">
        <v>148141</v>
      </c>
      <c r="B7290" s="116">
        <v>18</v>
      </c>
      <c r="C7290" s="116">
        <v>1318100780</v>
      </c>
      <c r="D7290" s="116" t="s">
        <v>9322</v>
      </c>
      <c r="E7290" s="339">
        <v>334872</v>
      </c>
      <c r="F7290" s="194">
        <v>2</v>
      </c>
      <c r="G7290" s="194">
        <v>2</v>
      </c>
      <c r="H7290" s="194" t="s">
        <v>10119</v>
      </c>
      <c r="I7290" s="194">
        <f t="shared" si="342"/>
        <v>0</v>
      </c>
      <c r="J7290" s="116" t="s">
        <v>10120</v>
      </c>
      <c r="K7290" s="116" t="s">
        <v>17115</v>
      </c>
      <c r="L7290" s="197">
        <v>46034</v>
      </c>
      <c r="M7290" s="116"/>
      <c r="N7290" s="197">
        <v>46034</v>
      </c>
      <c r="O7290" s="388">
        <f t="shared" si="343"/>
        <v>167436</v>
      </c>
      <c r="P7290" s="339">
        <f t="shared" si="344"/>
        <v>0</v>
      </c>
    </row>
    <row r="7291" spans="1:16" hidden="1" x14ac:dyDescent="0.25">
      <c r="A7291" s="116">
        <v>148141</v>
      </c>
      <c r="B7291" s="116">
        <v>19</v>
      </c>
      <c r="C7291" s="116">
        <v>1311100810</v>
      </c>
      <c r="D7291" s="116" t="s">
        <v>10959</v>
      </c>
      <c r="E7291" s="339">
        <v>79112</v>
      </c>
      <c r="F7291" s="194">
        <v>4</v>
      </c>
      <c r="G7291" s="194">
        <v>4</v>
      </c>
      <c r="H7291" s="194" t="s">
        <v>10119</v>
      </c>
      <c r="I7291" s="194">
        <f t="shared" si="342"/>
        <v>0</v>
      </c>
      <c r="J7291" s="116" t="s">
        <v>10120</v>
      </c>
      <c r="K7291" s="116" t="s">
        <v>17115</v>
      </c>
      <c r="L7291" s="197">
        <v>46034</v>
      </c>
      <c r="M7291" s="116"/>
      <c r="N7291" s="197">
        <v>46034</v>
      </c>
      <c r="O7291" s="388">
        <f t="shared" si="343"/>
        <v>19778</v>
      </c>
      <c r="P7291" s="339">
        <f t="shared" si="344"/>
        <v>0</v>
      </c>
    </row>
    <row r="7292" spans="1:16" hidden="1" x14ac:dyDescent="0.25">
      <c r="A7292" s="116">
        <v>148144</v>
      </c>
      <c r="B7292" s="116">
        <v>1</v>
      </c>
      <c r="C7292" s="116">
        <v>1011100430</v>
      </c>
      <c r="D7292" s="116" t="s">
        <v>17451</v>
      </c>
      <c r="E7292" s="339">
        <v>57200</v>
      </c>
      <c r="F7292" s="194">
        <v>8</v>
      </c>
      <c r="G7292" s="194">
        <v>8</v>
      </c>
      <c r="H7292" s="194" t="s">
        <v>10119</v>
      </c>
      <c r="I7292" s="194">
        <f t="shared" si="342"/>
        <v>0</v>
      </c>
      <c r="J7292" s="116" t="s">
        <v>10126</v>
      </c>
      <c r="K7292" s="116" t="s">
        <v>11044</v>
      </c>
      <c r="L7292" s="197">
        <v>46036</v>
      </c>
      <c r="M7292" s="116"/>
      <c r="N7292" s="197">
        <v>46041</v>
      </c>
      <c r="O7292" s="388">
        <f t="shared" si="343"/>
        <v>7150</v>
      </c>
      <c r="P7292" s="339">
        <f t="shared" si="344"/>
        <v>0</v>
      </c>
    </row>
    <row r="7293" spans="1:16" hidden="1" x14ac:dyDescent="0.25">
      <c r="A7293" s="116">
        <v>148144</v>
      </c>
      <c r="B7293" s="116">
        <v>2</v>
      </c>
      <c r="C7293" s="116">
        <v>1022102510</v>
      </c>
      <c r="D7293" s="116" t="s">
        <v>7171</v>
      </c>
      <c r="E7293" s="339">
        <v>83793</v>
      </c>
      <c r="F7293" s="194">
        <v>2</v>
      </c>
      <c r="G7293" s="194">
        <v>2</v>
      </c>
      <c r="H7293" s="194" t="s">
        <v>10119</v>
      </c>
      <c r="I7293" s="194">
        <f t="shared" si="342"/>
        <v>0</v>
      </c>
      <c r="J7293" s="116" t="s">
        <v>10126</v>
      </c>
      <c r="K7293" s="116" t="s">
        <v>11044</v>
      </c>
      <c r="L7293" s="197">
        <v>46036</v>
      </c>
      <c r="M7293" s="116"/>
      <c r="N7293" s="197">
        <v>46041</v>
      </c>
      <c r="O7293" s="388">
        <f t="shared" si="343"/>
        <v>41896.5</v>
      </c>
      <c r="P7293" s="339">
        <f t="shared" si="344"/>
        <v>0</v>
      </c>
    </row>
    <row r="7294" spans="1:16" hidden="1" x14ac:dyDescent="0.25">
      <c r="A7294" s="116">
        <v>148144</v>
      </c>
      <c r="B7294" s="116">
        <v>3</v>
      </c>
      <c r="C7294" s="116">
        <v>1022102480</v>
      </c>
      <c r="D7294" s="116" t="s">
        <v>17440</v>
      </c>
      <c r="E7294" s="339">
        <v>79760</v>
      </c>
      <c r="F7294" s="194">
        <v>1</v>
      </c>
      <c r="G7294" s="194">
        <v>1</v>
      </c>
      <c r="H7294" s="194" t="s">
        <v>10119</v>
      </c>
      <c r="I7294" s="194">
        <f t="shared" si="342"/>
        <v>0</v>
      </c>
      <c r="J7294" s="116" t="s">
        <v>10126</v>
      </c>
      <c r="K7294" s="116" t="s">
        <v>11044</v>
      </c>
      <c r="L7294" s="197">
        <v>46036</v>
      </c>
      <c r="M7294" s="116"/>
      <c r="N7294" s="197">
        <v>46041</v>
      </c>
      <c r="O7294" s="388">
        <f t="shared" si="343"/>
        <v>79760</v>
      </c>
      <c r="P7294" s="339">
        <f t="shared" si="344"/>
        <v>0</v>
      </c>
    </row>
    <row r="7295" spans="1:16" hidden="1" x14ac:dyDescent="0.25">
      <c r="A7295" s="116">
        <v>148144</v>
      </c>
      <c r="B7295" s="116">
        <v>4</v>
      </c>
      <c r="C7295" s="116">
        <v>1011100040</v>
      </c>
      <c r="D7295" s="116" t="s">
        <v>10481</v>
      </c>
      <c r="E7295" s="339">
        <v>36250</v>
      </c>
      <c r="F7295" s="194">
        <v>25</v>
      </c>
      <c r="G7295" s="194">
        <v>25</v>
      </c>
      <c r="H7295" s="194" t="s">
        <v>10119</v>
      </c>
      <c r="I7295" s="194">
        <f t="shared" si="342"/>
        <v>0</v>
      </c>
      <c r="J7295" s="116" t="s">
        <v>10126</v>
      </c>
      <c r="K7295" s="116" t="s">
        <v>11044</v>
      </c>
      <c r="L7295" s="197">
        <v>46036</v>
      </c>
      <c r="M7295" s="116"/>
      <c r="N7295" s="197">
        <v>46041</v>
      </c>
      <c r="O7295" s="388">
        <f t="shared" si="343"/>
        <v>1450</v>
      </c>
      <c r="P7295" s="339">
        <f t="shared" si="344"/>
        <v>0</v>
      </c>
    </row>
    <row r="7296" spans="1:16" hidden="1" x14ac:dyDescent="0.25">
      <c r="A7296" s="116">
        <v>148145</v>
      </c>
      <c r="B7296" s="116">
        <v>1</v>
      </c>
      <c r="C7296" s="116">
        <v>1022102620</v>
      </c>
      <c r="D7296" s="116" t="s">
        <v>16164</v>
      </c>
      <c r="E7296" s="339">
        <v>7420</v>
      </c>
      <c r="F7296" s="194">
        <v>10</v>
      </c>
      <c r="G7296" s="194">
        <v>10</v>
      </c>
      <c r="H7296" s="194" t="s">
        <v>10119</v>
      </c>
      <c r="I7296" s="194">
        <f t="shared" si="342"/>
        <v>0</v>
      </c>
      <c r="J7296" s="116" t="s">
        <v>10126</v>
      </c>
      <c r="K7296" s="116" t="s">
        <v>15534</v>
      </c>
      <c r="L7296" s="197">
        <v>46036</v>
      </c>
      <c r="M7296" s="116"/>
      <c r="N7296" s="197">
        <v>46041</v>
      </c>
      <c r="O7296" s="388">
        <f t="shared" si="343"/>
        <v>742</v>
      </c>
      <c r="P7296" s="339">
        <f t="shared" si="344"/>
        <v>0</v>
      </c>
    </row>
    <row r="7297" spans="1:16" hidden="1" x14ac:dyDescent="0.25">
      <c r="A7297" s="116">
        <v>148145</v>
      </c>
      <c r="B7297" s="116">
        <v>2</v>
      </c>
      <c r="C7297" s="116">
        <v>1029102130</v>
      </c>
      <c r="D7297" s="116" t="s">
        <v>10961</v>
      </c>
      <c r="E7297" s="339">
        <v>58100</v>
      </c>
      <c r="F7297" s="194">
        <v>20</v>
      </c>
      <c r="G7297" s="194">
        <v>20</v>
      </c>
      <c r="H7297" s="194" t="s">
        <v>10119</v>
      </c>
      <c r="I7297" s="194">
        <f t="shared" si="342"/>
        <v>0</v>
      </c>
      <c r="J7297" s="116" t="s">
        <v>10126</v>
      </c>
      <c r="K7297" s="116" t="s">
        <v>15534</v>
      </c>
      <c r="L7297" s="197">
        <v>46036</v>
      </c>
      <c r="M7297" s="116"/>
      <c r="N7297" s="197">
        <v>46041</v>
      </c>
      <c r="O7297" s="388">
        <f t="shared" si="343"/>
        <v>2905</v>
      </c>
      <c r="P7297" s="339">
        <f t="shared" si="344"/>
        <v>0</v>
      </c>
    </row>
    <row r="7298" spans="1:16" hidden="1" x14ac:dyDescent="0.25">
      <c r="A7298" s="116">
        <v>148145</v>
      </c>
      <c r="B7298" s="116">
        <v>3</v>
      </c>
      <c r="C7298" s="116">
        <v>1321100480</v>
      </c>
      <c r="D7298" s="116" t="s">
        <v>10385</v>
      </c>
      <c r="E7298" s="339">
        <v>120063.48</v>
      </c>
      <c r="F7298" s="194">
        <v>4</v>
      </c>
      <c r="G7298" s="194">
        <v>4</v>
      </c>
      <c r="H7298" s="194" t="s">
        <v>10119</v>
      </c>
      <c r="I7298" s="194">
        <f t="shared" si="342"/>
        <v>0</v>
      </c>
      <c r="J7298" s="116" t="s">
        <v>10126</v>
      </c>
      <c r="K7298" s="116" t="s">
        <v>15534</v>
      </c>
      <c r="L7298" s="197">
        <v>46036</v>
      </c>
      <c r="M7298" s="116"/>
      <c r="N7298" s="197">
        <v>46041</v>
      </c>
      <c r="O7298" s="388">
        <f t="shared" si="343"/>
        <v>30015.87</v>
      </c>
      <c r="P7298" s="339">
        <f t="shared" si="344"/>
        <v>0</v>
      </c>
    </row>
    <row r="7299" spans="1:16" hidden="1" x14ac:dyDescent="0.25">
      <c r="A7299" s="116">
        <v>148145</v>
      </c>
      <c r="B7299" s="116">
        <v>4</v>
      </c>
      <c r="C7299" s="116">
        <v>1520101430</v>
      </c>
      <c r="D7299" s="116" t="s">
        <v>15160</v>
      </c>
      <c r="E7299" s="339">
        <v>73333.320000000007</v>
      </c>
      <c r="F7299" s="194">
        <v>4</v>
      </c>
      <c r="G7299" s="194">
        <v>4</v>
      </c>
      <c r="H7299" s="194" t="s">
        <v>10119</v>
      </c>
      <c r="I7299" s="194">
        <f t="shared" si="342"/>
        <v>0</v>
      </c>
      <c r="J7299" s="116" t="s">
        <v>10126</v>
      </c>
      <c r="K7299" s="116" t="s">
        <v>15534</v>
      </c>
      <c r="L7299" s="197">
        <v>46036</v>
      </c>
      <c r="M7299" s="116"/>
      <c r="N7299" s="197">
        <v>46041</v>
      </c>
      <c r="O7299" s="388">
        <f t="shared" si="343"/>
        <v>18333.330000000002</v>
      </c>
      <c r="P7299" s="339">
        <f t="shared" si="344"/>
        <v>0</v>
      </c>
    </row>
    <row r="7300" spans="1:16" hidden="1" x14ac:dyDescent="0.25">
      <c r="A7300" s="116">
        <v>148145</v>
      </c>
      <c r="B7300" s="116">
        <v>5</v>
      </c>
      <c r="C7300" s="116">
        <v>1210100190</v>
      </c>
      <c r="D7300" s="116" t="s">
        <v>11189</v>
      </c>
      <c r="E7300" s="339">
        <v>300285</v>
      </c>
      <c r="F7300" s="194">
        <v>1</v>
      </c>
      <c r="G7300" s="194">
        <v>1</v>
      </c>
      <c r="H7300" s="194" t="s">
        <v>10119</v>
      </c>
      <c r="I7300" s="194">
        <f t="shared" si="342"/>
        <v>0</v>
      </c>
      <c r="J7300" s="116" t="s">
        <v>10126</v>
      </c>
      <c r="K7300" s="116" t="s">
        <v>15534</v>
      </c>
      <c r="L7300" s="197">
        <v>46036</v>
      </c>
      <c r="M7300" s="116"/>
      <c r="N7300" s="197">
        <v>46041</v>
      </c>
      <c r="O7300" s="388">
        <f t="shared" si="343"/>
        <v>300285</v>
      </c>
      <c r="P7300" s="339">
        <f t="shared" si="344"/>
        <v>0</v>
      </c>
    </row>
    <row r="7301" spans="1:16" hidden="1" x14ac:dyDescent="0.25">
      <c r="A7301" s="116">
        <v>148145</v>
      </c>
      <c r="B7301" s="116">
        <v>6</v>
      </c>
      <c r="C7301" s="116">
        <v>1016101340</v>
      </c>
      <c r="D7301" s="116" t="s">
        <v>10489</v>
      </c>
      <c r="E7301" s="339">
        <v>34614.160000000003</v>
      </c>
      <c r="F7301" s="194">
        <v>4</v>
      </c>
      <c r="G7301" s="194">
        <v>4</v>
      </c>
      <c r="H7301" s="194" t="s">
        <v>10119</v>
      </c>
      <c r="I7301" s="194">
        <f t="shared" si="342"/>
        <v>0</v>
      </c>
      <c r="J7301" s="116" t="s">
        <v>10126</v>
      </c>
      <c r="K7301" s="116" t="s">
        <v>15534</v>
      </c>
      <c r="L7301" s="197">
        <v>46036</v>
      </c>
      <c r="M7301" s="116"/>
      <c r="N7301" s="197">
        <v>46041</v>
      </c>
      <c r="O7301" s="388">
        <f t="shared" si="343"/>
        <v>8653.5400000000009</v>
      </c>
      <c r="P7301" s="339">
        <f t="shared" si="344"/>
        <v>0</v>
      </c>
    </row>
    <row r="7302" spans="1:16" hidden="1" x14ac:dyDescent="0.25">
      <c r="A7302" s="116">
        <v>148145</v>
      </c>
      <c r="B7302" s="116">
        <v>7</v>
      </c>
      <c r="C7302" s="116">
        <v>1018100010</v>
      </c>
      <c r="D7302" s="116" t="s">
        <v>10356</v>
      </c>
      <c r="E7302" s="339">
        <v>104930.8</v>
      </c>
      <c r="F7302" s="194">
        <v>20</v>
      </c>
      <c r="G7302" s="194">
        <v>20</v>
      </c>
      <c r="H7302" s="194" t="s">
        <v>10119</v>
      </c>
      <c r="I7302" s="194">
        <f t="shared" si="342"/>
        <v>0</v>
      </c>
      <c r="J7302" s="116" t="s">
        <v>10126</v>
      </c>
      <c r="K7302" s="116" t="s">
        <v>15534</v>
      </c>
      <c r="L7302" s="197">
        <v>46036</v>
      </c>
      <c r="M7302" s="116"/>
      <c r="N7302" s="197">
        <v>46041</v>
      </c>
      <c r="O7302" s="388">
        <f t="shared" si="343"/>
        <v>5246.54</v>
      </c>
      <c r="P7302" s="339">
        <f t="shared" si="344"/>
        <v>0</v>
      </c>
    </row>
    <row r="7303" spans="1:16" hidden="1" x14ac:dyDescent="0.25">
      <c r="A7303" s="116">
        <v>148145</v>
      </c>
      <c r="B7303" s="116">
        <v>8</v>
      </c>
      <c r="C7303" s="116">
        <v>1018100000</v>
      </c>
      <c r="D7303" s="116" t="s">
        <v>10642</v>
      </c>
      <c r="E7303" s="339">
        <v>88817.5</v>
      </c>
      <c r="F7303" s="194">
        <v>10</v>
      </c>
      <c r="G7303" s="194">
        <v>10</v>
      </c>
      <c r="H7303" s="194" t="s">
        <v>10119</v>
      </c>
      <c r="I7303" s="194">
        <f t="shared" si="342"/>
        <v>0</v>
      </c>
      <c r="J7303" s="116" t="s">
        <v>10126</v>
      </c>
      <c r="K7303" s="116" t="s">
        <v>15534</v>
      </c>
      <c r="L7303" s="197">
        <v>46036</v>
      </c>
      <c r="M7303" s="116"/>
      <c r="N7303" s="197">
        <v>46041</v>
      </c>
      <c r="O7303" s="388">
        <f t="shared" si="343"/>
        <v>8881.75</v>
      </c>
      <c r="P7303" s="339">
        <f t="shared" si="344"/>
        <v>0</v>
      </c>
    </row>
    <row r="7304" spans="1:16" hidden="1" x14ac:dyDescent="0.25">
      <c r="A7304" s="116">
        <v>148145</v>
      </c>
      <c r="B7304" s="116">
        <v>9</v>
      </c>
      <c r="C7304" s="116">
        <v>1810104310</v>
      </c>
      <c r="D7304" s="116" t="s">
        <v>17546</v>
      </c>
      <c r="E7304" s="339">
        <v>42399</v>
      </c>
      <c r="F7304" s="194">
        <v>10</v>
      </c>
      <c r="G7304" s="194">
        <v>10</v>
      </c>
      <c r="H7304" s="194" t="s">
        <v>10119</v>
      </c>
      <c r="I7304" s="194">
        <f t="shared" si="342"/>
        <v>0</v>
      </c>
      <c r="J7304" s="116" t="s">
        <v>10126</v>
      </c>
      <c r="K7304" s="116" t="s">
        <v>15534</v>
      </c>
      <c r="L7304" s="197">
        <v>46036</v>
      </c>
      <c r="M7304" s="116"/>
      <c r="N7304" s="197">
        <v>46041</v>
      </c>
      <c r="O7304" s="388">
        <f t="shared" si="343"/>
        <v>4239.8999999999996</v>
      </c>
      <c r="P7304" s="339">
        <f t="shared" si="344"/>
        <v>0</v>
      </c>
    </row>
    <row r="7305" spans="1:16" hidden="1" x14ac:dyDescent="0.25">
      <c r="A7305" s="116">
        <v>148146</v>
      </c>
      <c r="B7305" s="116">
        <v>2</v>
      </c>
      <c r="C7305" s="116">
        <v>1010100770</v>
      </c>
      <c r="D7305" s="116" t="s">
        <v>15723</v>
      </c>
      <c r="E7305" s="339">
        <v>12562.9</v>
      </c>
      <c r="F7305" s="194">
        <v>10</v>
      </c>
      <c r="G7305" s="194">
        <f>4+6</f>
        <v>10</v>
      </c>
      <c r="H7305" s="194" t="s">
        <v>10119</v>
      </c>
      <c r="I7305" s="194">
        <f t="shared" si="342"/>
        <v>0</v>
      </c>
      <c r="J7305" s="116" t="s">
        <v>10126</v>
      </c>
      <c r="K7305" s="116" t="s">
        <v>15377</v>
      </c>
      <c r="L7305" s="197">
        <v>46036</v>
      </c>
      <c r="M7305" s="116" t="s">
        <v>18164</v>
      </c>
      <c r="N7305" s="197">
        <v>46118</v>
      </c>
      <c r="O7305" s="388">
        <f t="shared" si="343"/>
        <v>1256.29</v>
      </c>
      <c r="P7305" s="339">
        <f t="shared" si="344"/>
        <v>0</v>
      </c>
    </row>
    <row r="7306" spans="1:16" hidden="1" x14ac:dyDescent="0.25">
      <c r="A7306" s="116">
        <v>148146</v>
      </c>
      <c r="B7306" s="116">
        <v>1</v>
      </c>
      <c r="C7306" s="116">
        <v>1215100010</v>
      </c>
      <c r="D7306" s="116" t="s">
        <v>11206</v>
      </c>
      <c r="E7306" s="339">
        <v>20904.400000000001</v>
      </c>
      <c r="F7306" s="194">
        <v>4</v>
      </c>
      <c r="G7306" s="194">
        <v>4</v>
      </c>
      <c r="H7306" s="194" t="s">
        <v>10119</v>
      </c>
      <c r="I7306" s="194">
        <f t="shared" si="342"/>
        <v>0</v>
      </c>
      <c r="J7306" s="116" t="s">
        <v>10126</v>
      </c>
      <c r="K7306" s="116" t="s">
        <v>15377</v>
      </c>
      <c r="L7306" s="197">
        <v>46036</v>
      </c>
      <c r="M7306" s="116" t="s">
        <v>17442</v>
      </c>
      <c r="N7306" s="197">
        <v>46066</v>
      </c>
      <c r="O7306" s="388">
        <f t="shared" si="343"/>
        <v>5226.1000000000004</v>
      </c>
      <c r="P7306" s="339">
        <f t="shared" si="344"/>
        <v>0</v>
      </c>
    </row>
    <row r="7307" spans="1:16" hidden="1" x14ac:dyDescent="0.25">
      <c r="A7307" s="116">
        <v>148146</v>
      </c>
      <c r="B7307" s="116">
        <v>3</v>
      </c>
      <c r="C7307" s="116">
        <v>1010100130</v>
      </c>
      <c r="D7307" s="116" t="s">
        <v>16157</v>
      </c>
      <c r="E7307" s="339">
        <v>38820</v>
      </c>
      <c r="F7307" s="194">
        <v>30</v>
      </c>
      <c r="G7307" s="194">
        <v>30</v>
      </c>
      <c r="H7307" s="194" t="s">
        <v>10119</v>
      </c>
      <c r="I7307" s="194">
        <f t="shared" si="342"/>
        <v>0</v>
      </c>
      <c r="J7307" s="116" t="s">
        <v>10126</v>
      </c>
      <c r="K7307" s="116" t="s">
        <v>15377</v>
      </c>
      <c r="L7307" s="197">
        <v>46036</v>
      </c>
      <c r="M7307" s="116" t="s">
        <v>17443</v>
      </c>
      <c r="N7307" s="197">
        <v>46041</v>
      </c>
      <c r="O7307" s="388">
        <f t="shared" si="343"/>
        <v>1294</v>
      </c>
      <c r="P7307" s="339">
        <f t="shared" si="344"/>
        <v>0</v>
      </c>
    </row>
    <row r="7308" spans="1:16" hidden="1" x14ac:dyDescent="0.25">
      <c r="A7308" s="116">
        <v>148146</v>
      </c>
      <c r="B7308" s="116">
        <v>4</v>
      </c>
      <c r="C7308" s="116">
        <v>1010101140</v>
      </c>
      <c r="D7308" s="116" t="s">
        <v>17557</v>
      </c>
      <c r="E7308" s="339">
        <v>16800</v>
      </c>
      <c r="F7308" s="194">
        <v>3</v>
      </c>
      <c r="G7308" s="194">
        <v>3</v>
      </c>
      <c r="H7308" s="194" t="s">
        <v>10119</v>
      </c>
      <c r="I7308" s="194">
        <f t="shared" si="342"/>
        <v>0</v>
      </c>
      <c r="J7308" s="116" t="s">
        <v>10126</v>
      </c>
      <c r="K7308" s="116" t="s">
        <v>15377</v>
      </c>
      <c r="L7308" s="197">
        <v>46036</v>
      </c>
      <c r="M7308" s="116" t="s">
        <v>17443</v>
      </c>
      <c r="N7308" s="197">
        <v>46041</v>
      </c>
      <c r="O7308" s="388">
        <f t="shared" si="343"/>
        <v>5600</v>
      </c>
      <c r="P7308" s="339">
        <f t="shared" si="344"/>
        <v>0</v>
      </c>
    </row>
    <row r="7309" spans="1:16" hidden="1" x14ac:dyDescent="0.25">
      <c r="A7309" s="116">
        <v>148146</v>
      </c>
      <c r="B7309" s="116">
        <v>5</v>
      </c>
      <c r="C7309" s="116">
        <v>1010101120</v>
      </c>
      <c r="D7309" s="116" t="s">
        <v>9376</v>
      </c>
      <c r="E7309" s="339">
        <v>18180</v>
      </c>
      <c r="F7309" s="194">
        <v>3</v>
      </c>
      <c r="G7309" s="194">
        <v>3</v>
      </c>
      <c r="H7309" s="194" t="s">
        <v>10119</v>
      </c>
      <c r="I7309" s="194">
        <f t="shared" si="342"/>
        <v>0</v>
      </c>
      <c r="J7309" s="116" t="s">
        <v>10126</v>
      </c>
      <c r="K7309" s="116" t="s">
        <v>15377</v>
      </c>
      <c r="L7309" s="197">
        <v>46036</v>
      </c>
      <c r="M7309" s="116" t="s">
        <v>17443</v>
      </c>
      <c r="N7309" s="197">
        <v>46041</v>
      </c>
      <c r="O7309" s="388">
        <f t="shared" si="343"/>
        <v>6060</v>
      </c>
      <c r="P7309" s="339">
        <f t="shared" si="344"/>
        <v>0</v>
      </c>
    </row>
    <row r="7310" spans="1:16" hidden="1" x14ac:dyDescent="0.25">
      <c r="A7310" s="116">
        <v>148146</v>
      </c>
      <c r="B7310" s="116">
        <v>6</v>
      </c>
      <c r="C7310" s="116">
        <v>1810104390</v>
      </c>
      <c r="D7310" s="116" t="s">
        <v>17495</v>
      </c>
      <c r="E7310" s="339">
        <v>233196</v>
      </c>
      <c r="F7310" s="194">
        <v>60</v>
      </c>
      <c r="G7310" s="194">
        <v>60</v>
      </c>
      <c r="H7310" s="194" t="s">
        <v>10119</v>
      </c>
      <c r="I7310" s="194">
        <f t="shared" si="342"/>
        <v>0</v>
      </c>
      <c r="J7310" s="116" t="s">
        <v>10126</v>
      </c>
      <c r="K7310" s="116" t="s">
        <v>15377</v>
      </c>
      <c r="L7310" s="197">
        <v>46036</v>
      </c>
      <c r="M7310" s="116" t="s">
        <v>17443</v>
      </c>
      <c r="N7310" s="197">
        <v>46041</v>
      </c>
      <c r="O7310" s="388">
        <f t="shared" si="343"/>
        <v>3886.6</v>
      </c>
      <c r="P7310" s="339">
        <f t="shared" si="344"/>
        <v>0</v>
      </c>
    </row>
    <row r="7311" spans="1:16" hidden="1" x14ac:dyDescent="0.25">
      <c r="A7311" s="116">
        <v>148146</v>
      </c>
      <c r="B7311" s="116">
        <v>8</v>
      </c>
      <c r="C7311" s="116">
        <v>1513100320</v>
      </c>
      <c r="D7311" s="116" t="s">
        <v>16197</v>
      </c>
      <c r="E7311" s="339">
        <v>155129</v>
      </c>
      <c r="F7311" s="194">
        <v>20</v>
      </c>
      <c r="G7311" s="194">
        <v>20</v>
      </c>
      <c r="H7311" s="194" t="s">
        <v>10119</v>
      </c>
      <c r="I7311" s="194">
        <f t="shared" si="342"/>
        <v>0</v>
      </c>
      <c r="J7311" s="116" t="s">
        <v>10126</v>
      </c>
      <c r="K7311" s="116" t="s">
        <v>15377</v>
      </c>
      <c r="L7311" s="197">
        <v>46036</v>
      </c>
      <c r="M7311" s="116" t="s">
        <v>17443</v>
      </c>
      <c r="N7311" s="197">
        <v>46041</v>
      </c>
      <c r="O7311" s="388">
        <f t="shared" si="343"/>
        <v>7756.45</v>
      </c>
      <c r="P7311" s="339">
        <f t="shared" si="344"/>
        <v>0</v>
      </c>
    </row>
    <row r="7312" spans="1:16" hidden="1" x14ac:dyDescent="0.25">
      <c r="A7312" s="116">
        <v>148146</v>
      </c>
      <c r="B7312" s="116">
        <v>7</v>
      </c>
      <c r="C7312" s="116">
        <v>1521100100</v>
      </c>
      <c r="D7312" s="116" t="s">
        <v>10563</v>
      </c>
      <c r="E7312" s="339">
        <v>54007.8</v>
      </c>
      <c r="F7312" s="194">
        <v>60</v>
      </c>
      <c r="G7312" s="194">
        <f>39+21</f>
        <v>60</v>
      </c>
      <c r="H7312" s="194" t="s">
        <v>10119</v>
      </c>
      <c r="I7312" s="194">
        <f t="shared" si="342"/>
        <v>0</v>
      </c>
      <c r="J7312" s="116" t="s">
        <v>10126</v>
      </c>
      <c r="K7312" s="116" t="s">
        <v>15377</v>
      </c>
      <c r="L7312" s="197">
        <v>46036</v>
      </c>
      <c r="M7312" s="116" t="s">
        <v>17968</v>
      </c>
      <c r="N7312" s="197">
        <v>46051</v>
      </c>
      <c r="O7312" s="388">
        <f t="shared" si="343"/>
        <v>900.13</v>
      </c>
      <c r="P7312" s="339">
        <f t="shared" si="344"/>
        <v>0</v>
      </c>
    </row>
    <row r="7313" spans="1:16" hidden="1" x14ac:dyDescent="0.25">
      <c r="A7313" s="116">
        <v>148158</v>
      </c>
      <c r="B7313" s="116">
        <v>1</v>
      </c>
      <c r="C7313" s="116">
        <v>1213102100</v>
      </c>
      <c r="D7313" s="116" t="s">
        <v>11204</v>
      </c>
      <c r="E7313" s="339">
        <v>3306700</v>
      </c>
      <c r="F7313" s="194">
        <v>50</v>
      </c>
      <c r="G7313" s="194">
        <v>50</v>
      </c>
      <c r="H7313" s="194" t="s">
        <v>10119</v>
      </c>
      <c r="I7313" s="194">
        <f t="shared" si="342"/>
        <v>0</v>
      </c>
      <c r="J7313" s="116" t="s">
        <v>10126</v>
      </c>
      <c r="K7313" s="116" t="s">
        <v>15739</v>
      </c>
      <c r="L7313" s="197">
        <v>46036</v>
      </c>
      <c r="M7313" s="116" t="s">
        <v>17441</v>
      </c>
      <c r="N7313" s="197">
        <v>46041</v>
      </c>
      <c r="O7313" s="388">
        <f t="shared" si="343"/>
        <v>66134</v>
      </c>
      <c r="P7313" s="339">
        <f t="shared" si="344"/>
        <v>0</v>
      </c>
    </row>
    <row r="7314" spans="1:16" hidden="1" x14ac:dyDescent="0.25">
      <c r="A7314" s="116">
        <v>148158</v>
      </c>
      <c r="B7314" s="116">
        <v>2</v>
      </c>
      <c r="C7314" s="116">
        <v>1233100280</v>
      </c>
      <c r="D7314" s="116" t="s">
        <v>17464</v>
      </c>
      <c r="E7314" s="339">
        <v>52036.4</v>
      </c>
      <c r="F7314" s="194">
        <v>20</v>
      </c>
      <c r="G7314" s="194">
        <v>20</v>
      </c>
      <c r="H7314" s="194" t="s">
        <v>10119</v>
      </c>
      <c r="I7314" s="194">
        <f t="shared" si="342"/>
        <v>0</v>
      </c>
      <c r="J7314" s="116" t="s">
        <v>10126</v>
      </c>
      <c r="K7314" s="116" t="s">
        <v>15739</v>
      </c>
      <c r="L7314" s="197">
        <v>46036</v>
      </c>
      <c r="M7314" s="116" t="s">
        <v>17441</v>
      </c>
      <c r="N7314" s="197">
        <v>46041</v>
      </c>
      <c r="O7314" s="388">
        <f t="shared" si="343"/>
        <v>2601.8200000000002</v>
      </c>
      <c r="P7314" s="339">
        <f t="shared" si="344"/>
        <v>0</v>
      </c>
    </row>
    <row r="7315" spans="1:16" hidden="1" x14ac:dyDescent="0.25">
      <c r="A7315" s="116">
        <v>148162</v>
      </c>
      <c r="B7315" s="116">
        <v>1</v>
      </c>
      <c r="C7315" s="116">
        <v>1010108320</v>
      </c>
      <c r="D7315" s="116" t="s">
        <v>17490</v>
      </c>
      <c r="E7315" s="339">
        <v>57000</v>
      </c>
      <c r="F7315" s="194">
        <v>2</v>
      </c>
      <c r="G7315" s="194">
        <f>1+1</f>
        <v>2</v>
      </c>
      <c r="H7315" s="194" t="s">
        <v>10119</v>
      </c>
      <c r="I7315" s="194">
        <f t="shared" si="342"/>
        <v>0</v>
      </c>
      <c r="J7315" s="116" t="s">
        <v>10120</v>
      </c>
      <c r="K7315" s="116" t="s">
        <v>17322</v>
      </c>
      <c r="L7315" s="197">
        <v>46038</v>
      </c>
      <c r="M7315" s="116" t="s">
        <v>17938</v>
      </c>
      <c r="N7315" s="197">
        <v>46048</v>
      </c>
      <c r="O7315" s="388">
        <f t="shared" si="343"/>
        <v>28500</v>
      </c>
      <c r="P7315" s="339">
        <f t="shared" si="344"/>
        <v>0</v>
      </c>
    </row>
    <row r="7316" spans="1:16" hidden="1" x14ac:dyDescent="0.25">
      <c r="A7316" s="116">
        <v>148175</v>
      </c>
      <c r="B7316" s="116">
        <v>1</v>
      </c>
      <c r="C7316" s="116">
        <v>1317100170</v>
      </c>
      <c r="D7316" s="116" t="s">
        <v>15632</v>
      </c>
      <c r="E7316" s="339">
        <v>239780</v>
      </c>
      <c r="F7316" s="194">
        <v>1</v>
      </c>
      <c r="G7316" s="194">
        <v>1</v>
      </c>
      <c r="H7316" s="194" t="s">
        <v>10119</v>
      </c>
      <c r="I7316" s="194">
        <f t="shared" si="342"/>
        <v>0</v>
      </c>
      <c r="J7316" s="116" t="s">
        <v>10120</v>
      </c>
      <c r="K7316" s="116" t="s">
        <v>17115</v>
      </c>
      <c r="L7316" s="197">
        <v>46035</v>
      </c>
      <c r="M7316" s="116"/>
      <c r="N7316" s="197">
        <v>46035</v>
      </c>
      <c r="O7316" s="388">
        <f t="shared" si="343"/>
        <v>239780</v>
      </c>
      <c r="P7316" s="339">
        <f t="shared" si="344"/>
        <v>0</v>
      </c>
    </row>
    <row r="7317" spans="1:16" hidden="1" x14ac:dyDescent="0.25">
      <c r="A7317" s="116">
        <v>148175</v>
      </c>
      <c r="B7317" s="116">
        <v>2</v>
      </c>
      <c r="C7317" s="116">
        <v>1317100800</v>
      </c>
      <c r="D7317" s="116" t="s">
        <v>11605</v>
      </c>
      <c r="E7317" s="339">
        <v>166226.5</v>
      </c>
      <c r="F7317" s="194">
        <v>1</v>
      </c>
      <c r="G7317" s="194">
        <v>1</v>
      </c>
      <c r="H7317" s="194" t="s">
        <v>10119</v>
      </c>
      <c r="I7317" s="194">
        <f t="shared" si="342"/>
        <v>0</v>
      </c>
      <c r="J7317" s="116" t="s">
        <v>10120</v>
      </c>
      <c r="K7317" s="116" t="s">
        <v>17115</v>
      </c>
      <c r="L7317" s="197">
        <v>46035</v>
      </c>
      <c r="M7317" s="116"/>
      <c r="N7317" s="197">
        <v>46035</v>
      </c>
      <c r="O7317" s="388">
        <f t="shared" si="343"/>
        <v>166226.5</v>
      </c>
      <c r="P7317" s="339">
        <f t="shared" si="344"/>
        <v>0</v>
      </c>
    </row>
    <row r="7318" spans="1:16" hidden="1" x14ac:dyDescent="0.25">
      <c r="A7318" s="116">
        <v>148177</v>
      </c>
      <c r="B7318" s="116">
        <v>3</v>
      </c>
      <c r="C7318" s="116">
        <v>1318101640</v>
      </c>
      <c r="D7318" s="116" t="s">
        <v>10703</v>
      </c>
      <c r="E7318" s="339">
        <v>723432</v>
      </c>
      <c r="F7318" s="194">
        <v>6</v>
      </c>
      <c r="G7318" s="194">
        <f>4+2</f>
        <v>6</v>
      </c>
      <c r="H7318" s="194" t="s">
        <v>10119</v>
      </c>
      <c r="I7318" s="194">
        <f t="shared" si="342"/>
        <v>0</v>
      </c>
      <c r="J7318" s="116" t="s">
        <v>10120</v>
      </c>
      <c r="K7318" s="116" t="s">
        <v>17115</v>
      </c>
      <c r="L7318" s="197">
        <v>46035</v>
      </c>
      <c r="M7318" s="116" t="s">
        <v>17965</v>
      </c>
      <c r="N7318" s="197">
        <v>46050</v>
      </c>
      <c r="O7318" s="388">
        <f t="shared" si="343"/>
        <v>120572</v>
      </c>
      <c r="P7318" s="339">
        <f t="shared" si="344"/>
        <v>0</v>
      </c>
    </row>
    <row r="7319" spans="1:16" hidden="1" x14ac:dyDescent="0.25">
      <c r="A7319" s="116">
        <v>148177</v>
      </c>
      <c r="B7319" s="116">
        <v>1</v>
      </c>
      <c r="C7319" s="116">
        <v>1318100940</v>
      </c>
      <c r="D7319" s="116" t="s">
        <v>9033</v>
      </c>
      <c r="E7319" s="339">
        <v>402351</v>
      </c>
      <c r="F7319" s="194">
        <v>1</v>
      </c>
      <c r="G7319" s="194">
        <v>1</v>
      </c>
      <c r="H7319" s="194" t="s">
        <v>10119</v>
      </c>
      <c r="I7319" s="194">
        <f t="shared" si="342"/>
        <v>0</v>
      </c>
      <c r="J7319" s="116" t="s">
        <v>10120</v>
      </c>
      <c r="K7319" s="116" t="s">
        <v>17115</v>
      </c>
      <c r="L7319" s="197">
        <v>46035</v>
      </c>
      <c r="M7319" s="116" t="s">
        <v>17901</v>
      </c>
      <c r="N7319" s="197">
        <v>46038</v>
      </c>
      <c r="O7319" s="388">
        <f t="shared" si="343"/>
        <v>402351</v>
      </c>
      <c r="P7319" s="339">
        <f t="shared" si="344"/>
        <v>0</v>
      </c>
    </row>
    <row r="7320" spans="1:16" x14ac:dyDescent="0.25">
      <c r="A7320" s="116">
        <v>147935</v>
      </c>
      <c r="B7320" s="116">
        <v>2</v>
      </c>
      <c r="C7320" s="116">
        <v>1523111730</v>
      </c>
      <c r="D7320" s="116" t="s">
        <v>17721</v>
      </c>
      <c r="E7320" s="339">
        <v>132226.56</v>
      </c>
      <c r="F7320" s="194">
        <v>48</v>
      </c>
      <c r="G7320" s="194">
        <v>18</v>
      </c>
      <c r="H7320" s="194" t="s">
        <v>10119</v>
      </c>
      <c r="I7320" s="401">
        <f t="shared" si="342"/>
        <v>30</v>
      </c>
      <c r="J7320" s="116" t="s">
        <v>10120</v>
      </c>
      <c r="K7320" s="116" t="s">
        <v>17171</v>
      </c>
      <c r="L7320" s="197">
        <v>46014</v>
      </c>
      <c r="M7320" s="116" t="s">
        <v>17172</v>
      </c>
      <c r="N7320" s="197" t="s">
        <v>15858</v>
      </c>
      <c r="O7320" s="388">
        <f t="shared" si="343"/>
        <v>2754.72</v>
      </c>
      <c r="P7320" s="339">
        <f t="shared" si="344"/>
        <v>82641.599999999991</v>
      </c>
    </row>
    <row r="7321" spans="1:16" hidden="1" x14ac:dyDescent="0.25">
      <c r="A7321" s="116">
        <v>148186</v>
      </c>
      <c r="B7321" s="116">
        <v>3</v>
      </c>
      <c r="C7321" s="116">
        <v>1318100230</v>
      </c>
      <c r="D7321" s="116" t="s">
        <v>17756</v>
      </c>
      <c r="E7321" s="339">
        <v>370059</v>
      </c>
      <c r="F7321" s="194">
        <v>1</v>
      </c>
      <c r="G7321" s="194">
        <v>1</v>
      </c>
      <c r="H7321" s="194" t="s">
        <v>10119</v>
      </c>
      <c r="I7321" s="194">
        <f t="shared" si="342"/>
        <v>0</v>
      </c>
      <c r="J7321" s="116" t="s">
        <v>10120</v>
      </c>
      <c r="K7321" s="116" t="s">
        <v>17313</v>
      </c>
      <c r="L7321" s="197">
        <v>46035</v>
      </c>
      <c r="M7321" s="116" t="s">
        <v>18193</v>
      </c>
      <c r="N7321" s="197">
        <v>46126</v>
      </c>
      <c r="O7321" s="388">
        <f t="shared" si="343"/>
        <v>370059</v>
      </c>
      <c r="P7321" s="339">
        <f t="shared" si="344"/>
        <v>0</v>
      </c>
    </row>
    <row r="7322" spans="1:16" hidden="1" x14ac:dyDescent="0.25">
      <c r="A7322" s="116">
        <v>148186</v>
      </c>
      <c r="B7322" s="116">
        <v>1</v>
      </c>
      <c r="C7322" s="116">
        <v>1318100760</v>
      </c>
      <c r="D7322" s="116" t="s">
        <v>7867</v>
      </c>
      <c r="E7322" s="339">
        <v>210461</v>
      </c>
      <c r="F7322" s="194">
        <v>1</v>
      </c>
      <c r="G7322" s="194">
        <v>1</v>
      </c>
      <c r="H7322" s="194" t="s">
        <v>10119</v>
      </c>
      <c r="I7322" s="194">
        <f t="shared" si="342"/>
        <v>0</v>
      </c>
      <c r="J7322" s="116" t="s">
        <v>10120</v>
      </c>
      <c r="K7322" s="116" t="s">
        <v>17313</v>
      </c>
      <c r="L7322" s="197">
        <v>46035</v>
      </c>
      <c r="M7322" s="116"/>
      <c r="N7322" s="197">
        <v>46036</v>
      </c>
      <c r="O7322" s="388">
        <f t="shared" si="343"/>
        <v>210461</v>
      </c>
      <c r="P7322" s="339">
        <f t="shared" si="344"/>
        <v>0</v>
      </c>
    </row>
    <row r="7323" spans="1:16" hidden="1" x14ac:dyDescent="0.25">
      <c r="A7323" s="116">
        <v>148186</v>
      </c>
      <c r="B7323" s="116">
        <v>2</v>
      </c>
      <c r="C7323" s="116">
        <v>1314100200</v>
      </c>
      <c r="D7323" s="116" t="s">
        <v>16975</v>
      </c>
      <c r="E7323" s="339">
        <v>53308</v>
      </c>
      <c r="F7323" s="194">
        <v>1</v>
      </c>
      <c r="G7323" s="194">
        <v>1</v>
      </c>
      <c r="H7323" s="194" t="s">
        <v>10119</v>
      </c>
      <c r="I7323" s="194">
        <f t="shared" si="342"/>
        <v>0</v>
      </c>
      <c r="J7323" s="116" t="s">
        <v>10120</v>
      </c>
      <c r="K7323" s="116" t="s">
        <v>17313</v>
      </c>
      <c r="L7323" s="197">
        <v>46035</v>
      </c>
      <c r="M7323" s="116"/>
      <c r="N7323" s="197">
        <v>46036</v>
      </c>
      <c r="O7323" s="388">
        <f t="shared" si="343"/>
        <v>53308</v>
      </c>
      <c r="P7323" s="339">
        <f t="shared" si="344"/>
        <v>0</v>
      </c>
    </row>
    <row r="7324" spans="1:16" hidden="1" x14ac:dyDescent="0.25">
      <c r="A7324" s="116">
        <v>148186</v>
      </c>
      <c r="B7324" s="116">
        <v>4</v>
      </c>
      <c r="C7324" s="116">
        <v>1318100310</v>
      </c>
      <c r="D7324" s="116" t="s">
        <v>17314</v>
      </c>
      <c r="E7324" s="339">
        <v>209700</v>
      </c>
      <c r="F7324" s="194">
        <v>1</v>
      </c>
      <c r="G7324" s="194">
        <v>1</v>
      </c>
      <c r="H7324" s="194" t="s">
        <v>10119</v>
      </c>
      <c r="I7324" s="194">
        <f t="shared" si="342"/>
        <v>0</v>
      </c>
      <c r="J7324" s="116" t="s">
        <v>10120</v>
      </c>
      <c r="K7324" s="116" t="s">
        <v>17313</v>
      </c>
      <c r="L7324" s="197">
        <v>46035</v>
      </c>
      <c r="M7324" s="116"/>
      <c r="N7324" s="197">
        <v>46036</v>
      </c>
      <c r="O7324" s="388">
        <f t="shared" si="343"/>
        <v>209700</v>
      </c>
      <c r="P7324" s="339">
        <f t="shared" si="344"/>
        <v>0</v>
      </c>
    </row>
    <row r="7325" spans="1:16" hidden="1" x14ac:dyDescent="0.25">
      <c r="A7325" s="116">
        <v>148186</v>
      </c>
      <c r="B7325" s="116">
        <v>5</v>
      </c>
      <c r="C7325" s="116">
        <v>1323100700</v>
      </c>
      <c r="D7325" s="116" t="s">
        <v>17567</v>
      </c>
      <c r="E7325" s="339">
        <v>104780</v>
      </c>
      <c r="F7325" s="194">
        <v>1</v>
      </c>
      <c r="G7325" s="194">
        <v>1</v>
      </c>
      <c r="H7325" s="194" t="s">
        <v>10119</v>
      </c>
      <c r="I7325" s="194">
        <f t="shared" si="342"/>
        <v>0</v>
      </c>
      <c r="J7325" s="116" t="s">
        <v>10120</v>
      </c>
      <c r="K7325" s="116" t="s">
        <v>17313</v>
      </c>
      <c r="L7325" s="197">
        <v>46035</v>
      </c>
      <c r="M7325" s="116"/>
      <c r="N7325" s="197">
        <v>46036</v>
      </c>
      <c r="O7325" s="388">
        <f t="shared" si="343"/>
        <v>104780</v>
      </c>
      <c r="P7325" s="339">
        <f t="shared" si="344"/>
        <v>0</v>
      </c>
    </row>
    <row r="7326" spans="1:16" hidden="1" x14ac:dyDescent="0.25">
      <c r="A7326" s="116">
        <v>148186</v>
      </c>
      <c r="B7326" s="116">
        <v>6</v>
      </c>
      <c r="C7326" s="116">
        <v>1311100810</v>
      </c>
      <c r="D7326" s="116" t="s">
        <v>10959</v>
      </c>
      <c r="E7326" s="339">
        <v>19778</v>
      </c>
      <c r="F7326" s="194">
        <v>1</v>
      </c>
      <c r="G7326" s="194">
        <v>1</v>
      </c>
      <c r="H7326" s="194" t="s">
        <v>10119</v>
      </c>
      <c r="I7326" s="194">
        <f t="shared" si="342"/>
        <v>0</v>
      </c>
      <c r="J7326" s="116" t="s">
        <v>10120</v>
      </c>
      <c r="K7326" s="116" t="s">
        <v>17313</v>
      </c>
      <c r="L7326" s="197">
        <v>46035</v>
      </c>
      <c r="M7326" s="116"/>
      <c r="N7326" s="197">
        <v>46036</v>
      </c>
      <c r="O7326" s="388">
        <f t="shared" si="343"/>
        <v>19778</v>
      </c>
      <c r="P7326" s="339">
        <f t="shared" si="344"/>
        <v>0</v>
      </c>
    </row>
    <row r="7327" spans="1:16" hidden="1" x14ac:dyDescent="0.25">
      <c r="A7327" s="116">
        <v>148187</v>
      </c>
      <c r="B7327" s="116">
        <v>3</v>
      </c>
      <c r="C7327" s="116">
        <v>1011100940</v>
      </c>
      <c r="D7327" s="116" t="s">
        <v>10652</v>
      </c>
      <c r="E7327" s="339">
        <v>129000</v>
      </c>
      <c r="F7327" s="194">
        <v>6</v>
      </c>
      <c r="G7327" s="194">
        <v>6</v>
      </c>
      <c r="H7327" s="194" t="s">
        <v>10119</v>
      </c>
      <c r="I7327" s="194">
        <f t="shared" si="342"/>
        <v>0</v>
      </c>
      <c r="J7327" s="116" t="s">
        <v>10126</v>
      </c>
      <c r="K7327" s="116" t="s">
        <v>15739</v>
      </c>
      <c r="L7327" s="197">
        <v>46036</v>
      </c>
      <c r="M7327" s="116"/>
      <c r="N7327" s="197">
        <v>46041</v>
      </c>
      <c r="O7327" s="388">
        <f t="shared" si="343"/>
        <v>21500</v>
      </c>
      <c r="P7327" s="339">
        <f t="shared" si="344"/>
        <v>0</v>
      </c>
    </row>
    <row r="7328" spans="1:16" hidden="1" x14ac:dyDescent="0.25">
      <c r="A7328" s="116">
        <v>148187</v>
      </c>
      <c r="B7328" s="116">
        <v>2</v>
      </c>
      <c r="C7328" s="116">
        <v>1011100040</v>
      </c>
      <c r="D7328" s="116" t="s">
        <v>10481</v>
      </c>
      <c r="E7328" s="339">
        <v>29000</v>
      </c>
      <c r="F7328" s="194">
        <v>20</v>
      </c>
      <c r="G7328" s="194">
        <v>20</v>
      </c>
      <c r="H7328" s="194" t="s">
        <v>10119</v>
      </c>
      <c r="I7328" s="194">
        <f t="shared" si="342"/>
        <v>0</v>
      </c>
      <c r="J7328" s="116" t="s">
        <v>10126</v>
      </c>
      <c r="K7328" s="116" t="s">
        <v>15739</v>
      </c>
      <c r="L7328" s="197">
        <v>46036</v>
      </c>
      <c r="M7328" s="116"/>
      <c r="N7328" s="197">
        <v>46041</v>
      </c>
      <c r="O7328" s="388">
        <f t="shared" si="343"/>
        <v>1450</v>
      </c>
      <c r="P7328" s="339">
        <f t="shared" si="344"/>
        <v>0</v>
      </c>
    </row>
    <row r="7329" spans="1:16" hidden="1" x14ac:dyDescent="0.25">
      <c r="A7329" s="116">
        <v>148187</v>
      </c>
      <c r="B7329" s="116">
        <v>1</v>
      </c>
      <c r="C7329" s="116">
        <v>1513100320</v>
      </c>
      <c r="D7329" s="116" t="s">
        <v>16197</v>
      </c>
      <c r="E7329" s="339">
        <v>310258</v>
      </c>
      <c r="F7329" s="194">
        <v>40</v>
      </c>
      <c r="G7329" s="194">
        <v>40</v>
      </c>
      <c r="H7329" s="194" t="s">
        <v>10119</v>
      </c>
      <c r="I7329" s="194">
        <f t="shared" si="342"/>
        <v>0</v>
      </c>
      <c r="J7329" s="116" t="s">
        <v>10126</v>
      </c>
      <c r="K7329" s="116" t="s">
        <v>15739</v>
      </c>
      <c r="L7329" s="197">
        <v>46036</v>
      </c>
      <c r="M7329" s="116"/>
      <c r="N7329" s="197">
        <v>46041</v>
      </c>
      <c r="O7329" s="388">
        <f t="shared" si="343"/>
        <v>7756.45</v>
      </c>
      <c r="P7329" s="339">
        <f t="shared" si="344"/>
        <v>0</v>
      </c>
    </row>
    <row r="7330" spans="1:16" hidden="1" x14ac:dyDescent="0.25">
      <c r="A7330" s="116">
        <v>148206</v>
      </c>
      <c r="B7330" s="116">
        <v>1</v>
      </c>
      <c r="C7330" s="116">
        <v>1022100110</v>
      </c>
      <c r="D7330" s="116" t="s">
        <v>10343</v>
      </c>
      <c r="E7330" s="339">
        <v>9623.4500000000007</v>
      </c>
      <c r="F7330" s="194">
        <v>5</v>
      </c>
      <c r="G7330" s="194">
        <v>5</v>
      </c>
      <c r="H7330" s="194" t="s">
        <v>10119</v>
      </c>
      <c r="I7330" s="194">
        <f t="shared" si="342"/>
        <v>0</v>
      </c>
      <c r="J7330" s="116" t="s">
        <v>10120</v>
      </c>
      <c r="K7330" s="116" t="s">
        <v>10121</v>
      </c>
      <c r="L7330" s="197">
        <v>46038</v>
      </c>
      <c r="M7330" s="116"/>
      <c r="N7330" s="197">
        <v>46041</v>
      </c>
      <c r="O7330" s="388">
        <f t="shared" si="343"/>
        <v>1924.69</v>
      </c>
      <c r="P7330" s="339">
        <f t="shared" si="344"/>
        <v>0</v>
      </c>
    </row>
    <row r="7331" spans="1:16" hidden="1" x14ac:dyDescent="0.25">
      <c r="A7331" s="116">
        <v>148210</v>
      </c>
      <c r="B7331" s="116">
        <v>30</v>
      </c>
      <c r="C7331" s="116">
        <v>1219105040</v>
      </c>
      <c r="D7331" s="116" t="s">
        <v>8022</v>
      </c>
      <c r="E7331" s="339">
        <v>57856</v>
      </c>
      <c r="F7331" s="194">
        <v>1</v>
      </c>
      <c r="G7331" s="194">
        <v>1</v>
      </c>
      <c r="H7331" s="194" t="s">
        <v>10119</v>
      </c>
      <c r="I7331" s="194">
        <f t="shared" si="342"/>
        <v>0</v>
      </c>
      <c r="J7331" s="116" t="s">
        <v>10120</v>
      </c>
      <c r="K7331" s="116" t="s">
        <v>17308</v>
      </c>
      <c r="L7331" s="197">
        <v>46036</v>
      </c>
      <c r="M7331" s="116"/>
      <c r="N7331" s="197">
        <v>46051</v>
      </c>
      <c r="O7331" s="388">
        <f t="shared" si="343"/>
        <v>57856</v>
      </c>
      <c r="P7331" s="339">
        <f t="shared" si="344"/>
        <v>0</v>
      </c>
    </row>
    <row r="7332" spans="1:16" hidden="1" x14ac:dyDescent="0.25">
      <c r="A7332" s="116">
        <v>148210</v>
      </c>
      <c r="B7332" s="116">
        <v>9</v>
      </c>
      <c r="C7332" s="116">
        <v>1210100460</v>
      </c>
      <c r="D7332" s="116" t="s">
        <v>11071</v>
      </c>
      <c r="E7332" s="339">
        <v>252284</v>
      </c>
      <c r="F7332" s="194">
        <v>4</v>
      </c>
      <c r="G7332" s="194">
        <f>2+2</f>
        <v>4</v>
      </c>
      <c r="H7332" s="194" t="s">
        <v>10119</v>
      </c>
      <c r="I7332" s="194">
        <f t="shared" si="342"/>
        <v>0</v>
      </c>
      <c r="J7332" s="116" t="s">
        <v>10120</v>
      </c>
      <c r="K7332" s="116" t="s">
        <v>17308</v>
      </c>
      <c r="L7332" s="197">
        <v>46036</v>
      </c>
      <c r="M7332" s="116" t="s">
        <v>18261</v>
      </c>
      <c r="N7332" s="197">
        <v>46085</v>
      </c>
      <c r="O7332" s="388">
        <f t="shared" si="343"/>
        <v>63071</v>
      </c>
      <c r="P7332" s="339">
        <f t="shared" si="344"/>
        <v>0</v>
      </c>
    </row>
    <row r="7333" spans="1:16" hidden="1" x14ac:dyDescent="0.25">
      <c r="A7333" s="116">
        <v>148210</v>
      </c>
      <c r="B7333" s="116">
        <v>1</v>
      </c>
      <c r="C7333" s="116">
        <v>1219102430</v>
      </c>
      <c r="D7333" s="116" t="s">
        <v>11211</v>
      </c>
      <c r="E7333" s="339">
        <v>487570</v>
      </c>
      <c r="F7333" s="194">
        <v>2</v>
      </c>
      <c r="G7333" s="194">
        <v>2</v>
      </c>
      <c r="H7333" s="194" t="s">
        <v>10119</v>
      </c>
      <c r="I7333" s="194">
        <f t="shared" si="342"/>
        <v>0</v>
      </c>
      <c r="J7333" s="116" t="s">
        <v>10120</v>
      </c>
      <c r="K7333" s="116" t="s">
        <v>17308</v>
      </c>
      <c r="L7333" s="197">
        <v>46036</v>
      </c>
      <c r="M7333" s="116" t="s">
        <v>15796</v>
      </c>
      <c r="N7333" s="197">
        <v>46091</v>
      </c>
      <c r="O7333" s="388">
        <f t="shared" si="343"/>
        <v>243785</v>
      </c>
      <c r="P7333" s="339">
        <f t="shared" si="344"/>
        <v>0</v>
      </c>
    </row>
    <row r="7334" spans="1:16" hidden="1" x14ac:dyDescent="0.25">
      <c r="A7334" s="116">
        <v>148210</v>
      </c>
      <c r="B7334" s="116">
        <v>4</v>
      </c>
      <c r="C7334" s="116">
        <v>1226100010</v>
      </c>
      <c r="D7334" s="116" t="s">
        <v>11571</v>
      </c>
      <c r="E7334" s="339">
        <v>72236</v>
      </c>
      <c r="F7334" s="194">
        <v>4</v>
      </c>
      <c r="G7334" s="194">
        <v>4</v>
      </c>
      <c r="H7334" s="194" t="s">
        <v>10119</v>
      </c>
      <c r="I7334" s="194">
        <f t="shared" si="342"/>
        <v>0</v>
      </c>
      <c r="J7334" s="116" t="s">
        <v>10120</v>
      </c>
      <c r="K7334" s="116" t="s">
        <v>17308</v>
      </c>
      <c r="L7334" s="197">
        <v>46036</v>
      </c>
      <c r="M7334" s="116"/>
      <c r="N7334" s="197">
        <v>46049</v>
      </c>
      <c r="O7334" s="388">
        <f t="shared" si="343"/>
        <v>18059</v>
      </c>
      <c r="P7334" s="339">
        <f t="shared" si="344"/>
        <v>0</v>
      </c>
    </row>
    <row r="7335" spans="1:16" hidden="1" x14ac:dyDescent="0.25">
      <c r="A7335" s="116">
        <v>148210</v>
      </c>
      <c r="B7335" s="116">
        <v>7</v>
      </c>
      <c r="C7335" s="116">
        <v>1234100090</v>
      </c>
      <c r="D7335" s="116" t="s">
        <v>10383</v>
      </c>
      <c r="E7335" s="339">
        <v>107407.16</v>
      </c>
      <c r="F7335" s="194">
        <v>4</v>
      </c>
      <c r="G7335" s="194">
        <f>1+3</f>
        <v>4</v>
      </c>
      <c r="H7335" s="194" t="s">
        <v>10119</v>
      </c>
      <c r="I7335" s="194">
        <f t="shared" si="342"/>
        <v>0</v>
      </c>
      <c r="J7335" s="116" t="s">
        <v>10120</v>
      </c>
      <c r="K7335" s="116" t="s">
        <v>17308</v>
      </c>
      <c r="L7335" s="197">
        <v>46036</v>
      </c>
      <c r="M7335" s="116" t="s">
        <v>17953</v>
      </c>
      <c r="N7335" s="197">
        <v>46049</v>
      </c>
      <c r="O7335" s="388">
        <f t="shared" si="343"/>
        <v>26851.79</v>
      </c>
      <c r="P7335" s="339">
        <f t="shared" si="344"/>
        <v>0</v>
      </c>
    </row>
    <row r="7336" spans="1:16" hidden="1" x14ac:dyDescent="0.25">
      <c r="A7336" s="116">
        <v>148210</v>
      </c>
      <c r="B7336" s="116">
        <v>2</v>
      </c>
      <c r="C7336" s="116">
        <v>1314101010</v>
      </c>
      <c r="D7336" s="116" t="s">
        <v>11900</v>
      </c>
      <c r="E7336" s="339">
        <v>844576</v>
      </c>
      <c r="F7336" s="194">
        <v>2</v>
      </c>
      <c r="G7336" s="194">
        <v>2</v>
      </c>
      <c r="H7336" s="194" t="s">
        <v>10119</v>
      </c>
      <c r="I7336" s="194">
        <f t="shared" si="342"/>
        <v>0</v>
      </c>
      <c r="J7336" s="116" t="s">
        <v>10120</v>
      </c>
      <c r="K7336" s="116" t="s">
        <v>17308</v>
      </c>
      <c r="L7336" s="197">
        <v>46036</v>
      </c>
      <c r="M7336" s="116"/>
      <c r="N7336" s="197">
        <v>46036</v>
      </c>
      <c r="O7336" s="388">
        <f t="shared" si="343"/>
        <v>422288</v>
      </c>
      <c r="P7336" s="339">
        <f t="shared" si="344"/>
        <v>0</v>
      </c>
    </row>
    <row r="7337" spans="1:16" hidden="1" x14ac:dyDescent="0.25">
      <c r="A7337" s="116">
        <v>148210</v>
      </c>
      <c r="B7337" s="116">
        <v>3</v>
      </c>
      <c r="C7337" s="116">
        <v>1234100090</v>
      </c>
      <c r="D7337" s="116" t="s">
        <v>10383</v>
      </c>
      <c r="E7337" s="339">
        <v>26851.79</v>
      </c>
      <c r="F7337" s="194">
        <v>1</v>
      </c>
      <c r="G7337" s="194">
        <v>1</v>
      </c>
      <c r="H7337" s="194" t="s">
        <v>10119</v>
      </c>
      <c r="I7337" s="194">
        <f t="shared" si="342"/>
        <v>0</v>
      </c>
      <c r="J7337" s="116" t="s">
        <v>10120</v>
      </c>
      <c r="K7337" s="116" t="s">
        <v>17308</v>
      </c>
      <c r="L7337" s="197">
        <v>46036</v>
      </c>
      <c r="M7337" s="116"/>
      <c r="N7337" s="197">
        <v>46036</v>
      </c>
      <c r="O7337" s="388">
        <f t="shared" si="343"/>
        <v>26851.79</v>
      </c>
      <c r="P7337" s="339">
        <f t="shared" si="344"/>
        <v>0</v>
      </c>
    </row>
    <row r="7338" spans="1:16" hidden="1" x14ac:dyDescent="0.25">
      <c r="A7338" s="116">
        <v>148210</v>
      </c>
      <c r="B7338" s="116">
        <v>5</v>
      </c>
      <c r="C7338" s="116">
        <v>1314101050</v>
      </c>
      <c r="D7338" s="116" t="s">
        <v>12273</v>
      </c>
      <c r="E7338" s="339">
        <v>16335</v>
      </c>
      <c r="F7338" s="194">
        <v>1</v>
      </c>
      <c r="G7338" s="194">
        <v>1</v>
      </c>
      <c r="H7338" s="194" t="s">
        <v>10119</v>
      </c>
      <c r="I7338" s="194">
        <f t="shared" si="342"/>
        <v>0</v>
      </c>
      <c r="J7338" s="116" t="s">
        <v>10120</v>
      </c>
      <c r="K7338" s="116" t="s">
        <v>17308</v>
      </c>
      <c r="L7338" s="197">
        <v>46036</v>
      </c>
      <c r="M7338" s="116"/>
      <c r="N7338" s="197">
        <v>46036</v>
      </c>
      <c r="O7338" s="388">
        <f t="shared" si="343"/>
        <v>16335</v>
      </c>
      <c r="P7338" s="339">
        <f t="shared" si="344"/>
        <v>0</v>
      </c>
    </row>
    <row r="7339" spans="1:16" hidden="1" x14ac:dyDescent="0.25">
      <c r="A7339" s="116">
        <v>148210</v>
      </c>
      <c r="B7339" s="116">
        <v>6</v>
      </c>
      <c r="C7339" s="116">
        <v>1010107990</v>
      </c>
      <c r="D7339" s="116" t="s">
        <v>9364</v>
      </c>
      <c r="E7339" s="339">
        <v>278000</v>
      </c>
      <c r="F7339" s="194">
        <v>2</v>
      </c>
      <c r="G7339" s="194">
        <v>2</v>
      </c>
      <c r="H7339" s="194" t="s">
        <v>10119</v>
      </c>
      <c r="I7339" s="194">
        <f t="shared" si="342"/>
        <v>0</v>
      </c>
      <c r="J7339" s="116" t="s">
        <v>10120</v>
      </c>
      <c r="K7339" s="116" t="s">
        <v>17308</v>
      </c>
      <c r="L7339" s="197">
        <v>46036</v>
      </c>
      <c r="M7339" s="116"/>
      <c r="N7339" s="197">
        <v>46036</v>
      </c>
      <c r="O7339" s="388">
        <f t="shared" si="343"/>
        <v>139000</v>
      </c>
      <c r="P7339" s="339">
        <f t="shared" si="344"/>
        <v>0</v>
      </c>
    </row>
    <row r="7340" spans="1:16" hidden="1" x14ac:dyDescent="0.25">
      <c r="A7340" s="116">
        <v>148210</v>
      </c>
      <c r="B7340" s="116">
        <v>8</v>
      </c>
      <c r="C7340" s="116">
        <v>1220101660</v>
      </c>
      <c r="D7340" s="116" t="s">
        <v>17309</v>
      </c>
      <c r="E7340" s="339">
        <v>43881.33</v>
      </c>
      <c r="F7340" s="194">
        <v>1</v>
      </c>
      <c r="G7340" s="194">
        <v>1</v>
      </c>
      <c r="H7340" s="194" t="s">
        <v>10119</v>
      </c>
      <c r="I7340" s="194">
        <f t="shared" si="342"/>
        <v>0</v>
      </c>
      <c r="J7340" s="116" t="s">
        <v>10120</v>
      </c>
      <c r="K7340" s="116" t="s">
        <v>17308</v>
      </c>
      <c r="L7340" s="197">
        <v>46036</v>
      </c>
      <c r="M7340" s="116"/>
      <c r="N7340" s="197">
        <v>46036</v>
      </c>
      <c r="O7340" s="388">
        <f t="shared" si="343"/>
        <v>43881.33</v>
      </c>
      <c r="P7340" s="339">
        <f t="shared" si="344"/>
        <v>0</v>
      </c>
    </row>
    <row r="7341" spans="1:16" hidden="1" x14ac:dyDescent="0.25">
      <c r="A7341" s="116">
        <v>148210</v>
      </c>
      <c r="B7341" s="116">
        <v>10</v>
      </c>
      <c r="C7341" s="116">
        <v>1213102260</v>
      </c>
      <c r="D7341" s="116" t="s">
        <v>16170</v>
      </c>
      <c r="E7341" s="339">
        <v>282404</v>
      </c>
      <c r="F7341" s="194">
        <v>1</v>
      </c>
      <c r="G7341" s="194">
        <v>1</v>
      </c>
      <c r="H7341" s="194" t="s">
        <v>10119</v>
      </c>
      <c r="I7341" s="194">
        <f t="shared" si="342"/>
        <v>0</v>
      </c>
      <c r="J7341" s="116" t="s">
        <v>10120</v>
      </c>
      <c r="K7341" s="116" t="s">
        <v>17308</v>
      </c>
      <c r="L7341" s="197">
        <v>46036</v>
      </c>
      <c r="M7341" s="116"/>
      <c r="N7341" s="197">
        <v>46036</v>
      </c>
      <c r="O7341" s="388">
        <f t="shared" si="343"/>
        <v>282404</v>
      </c>
      <c r="P7341" s="339">
        <f t="shared" si="344"/>
        <v>0</v>
      </c>
    </row>
    <row r="7342" spans="1:16" hidden="1" x14ac:dyDescent="0.25">
      <c r="A7342" s="116">
        <v>148210</v>
      </c>
      <c r="B7342" s="116">
        <v>11</v>
      </c>
      <c r="C7342" s="116">
        <v>1210100330</v>
      </c>
      <c r="D7342" s="116" t="s">
        <v>11191</v>
      </c>
      <c r="E7342" s="339">
        <v>19260</v>
      </c>
      <c r="F7342" s="194">
        <v>1</v>
      </c>
      <c r="G7342" s="194">
        <v>1</v>
      </c>
      <c r="H7342" s="194" t="s">
        <v>10119</v>
      </c>
      <c r="I7342" s="194">
        <f t="shared" si="342"/>
        <v>0</v>
      </c>
      <c r="J7342" s="116" t="s">
        <v>10120</v>
      </c>
      <c r="K7342" s="116" t="s">
        <v>17308</v>
      </c>
      <c r="L7342" s="197">
        <v>46036</v>
      </c>
      <c r="M7342" s="116"/>
      <c r="N7342" s="197">
        <v>46036</v>
      </c>
      <c r="O7342" s="388">
        <f t="shared" si="343"/>
        <v>19260</v>
      </c>
      <c r="P7342" s="339">
        <f t="shared" si="344"/>
        <v>0</v>
      </c>
    </row>
    <row r="7343" spans="1:16" hidden="1" x14ac:dyDescent="0.25">
      <c r="A7343" s="116">
        <v>148210</v>
      </c>
      <c r="B7343" s="116">
        <v>12</v>
      </c>
      <c r="C7343" s="116">
        <v>1211103220</v>
      </c>
      <c r="D7343" s="116" t="s">
        <v>8057</v>
      </c>
      <c r="E7343" s="339">
        <v>19494.25</v>
      </c>
      <c r="F7343" s="194">
        <v>1</v>
      </c>
      <c r="G7343" s="194">
        <v>1</v>
      </c>
      <c r="H7343" s="194" t="s">
        <v>10119</v>
      </c>
      <c r="I7343" s="194">
        <f t="shared" si="342"/>
        <v>0</v>
      </c>
      <c r="J7343" s="116" t="s">
        <v>10120</v>
      </c>
      <c r="K7343" s="116" t="s">
        <v>17308</v>
      </c>
      <c r="L7343" s="197">
        <v>46036</v>
      </c>
      <c r="M7343" s="116"/>
      <c r="N7343" s="197">
        <v>46036</v>
      </c>
      <c r="O7343" s="388">
        <f t="shared" si="343"/>
        <v>19494.25</v>
      </c>
      <c r="P7343" s="339">
        <f t="shared" si="344"/>
        <v>0</v>
      </c>
    </row>
    <row r="7344" spans="1:16" hidden="1" x14ac:dyDescent="0.25">
      <c r="A7344" s="116">
        <v>148210</v>
      </c>
      <c r="B7344" s="116">
        <v>13</v>
      </c>
      <c r="C7344" s="116">
        <v>1211103210</v>
      </c>
      <c r="D7344" s="116" t="s">
        <v>15152</v>
      </c>
      <c r="E7344" s="339">
        <v>19893</v>
      </c>
      <c r="F7344" s="194">
        <v>1</v>
      </c>
      <c r="G7344" s="194">
        <v>1</v>
      </c>
      <c r="H7344" s="194" t="s">
        <v>10119</v>
      </c>
      <c r="I7344" s="194">
        <f t="shared" si="342"/>
        <v>0</v>
      </c>
      <c r="J7344" s="116" t="s">
        <v>10120</v>
      </c>
      <c r="K7344" s="116" t="s">
        <v>17308</v>
      </c>
      <c r="L7344" s="197">
        <v>46036</v>
      </c>
      <c r="M7344" s="116"/>
      <c r="N7344" s="197">
        <v>46036</v>
      </c>
      <c r="O7344" s="388">
        <f t="shared" si="343"/>
        <v>19893</v>
      </c>
      <c r="P7344" s="339">
        <f t="shared" si="344"/>
        <v>0</v>
      </c>
    </row>
    <row r="7345" spans="1:16" hidden="1" x14ac:dyDescent="0.25">
      <c r="A7345" s="116">
        <v>148210</v>
      </c>
      <c r="B7345" s="116">
        <v>14</v>
      </c>
      <c r="C7345" s="116">
        <v>1232100280</v>
      </c>
      <c r="D7345" s="116" t="s">
        <v>15229</v>
      </c>
      <c r="E7345" s="339">
        <v>51567.96</v>
      </c>
      <c r="F7345" s="194">
        <v>2</v>
      </c>
      <c r="G7345" s="194">
        <v>2</v>
      </c>
      <c r="H7345" s="194" t="s">
        <v>10119</v>
      </c>
      <c r="I7345" s="194">
        <f t="shared" si="342"/>
        <v>0</v>
      </c>
      <c r="J7345" s="116" t="s">
        <v>10120</v>
      </c>
      <c r="K7345" s="116" t="s">
        <v>17308</v>
      </c>
      <c r="L7345" s="197">
        <v>46036</v>
      </c>
      <c r="M7345" s="116"/>
      <c r="N7345" s="197">
        <v>46036</v>
      </c>
      <c r="O7345" s="388">
        <f t="shared" si="343"/>
        <v>25783.98</v>
      </c>
      <c r="P7345" s="339">
        <f t="shared" si="344"/>
        <v>0</v>
      </c>
    </row>
    <row r="7346" spans="1:16" hidden="1" x14ac:dyDescent="0.25">
      <c r="A7346" s="116">
        <v>148210</v>
      </c>
      <c r="B7346" s="116">
        <v>15</v>
      </c>
      <c r="C7346" s="116">
        <v>1223100160</v>
      </c>
      <c r="D7346" s="116" t="s">
        <v>9294</v>
      </c>
      <c r="E7346" s="339">
        <v>162665.01</v>
      </c>
      <c r="F7346" s="194">
        <v>3</v>
      </c>
      <c r="G7346" s="194">
        <v>3</v>
      </c>
      <c r="H7346" s="194" t="s">
        <v>10119</v>
      </c>
      <c r="I7346" s="194">
        <f t="shared" si="342"/>
        <v>0</v>
      </c>
      <c r="J7346" s="116" t="s">
        <v>10120</v>
      </c>
      <c r="K7346" s="116" t="s">
        <v>17308</v>
      </c>
      <c r="L7346" s="197">
        <v>46036</v>
      </c>
      <c r="M7346" s="116"/>
      <c r="N7346" s="197">
        <v>46036</v>
      </c>
      <c r="O7346" s="388">
        <f t="shared" si="343"/>
        <v>54221.670000000006</v>
      </c>
      <c r="P7346" s="339">
        <f t="shared" si="344"/>
        <v>0</v>
      </c>
    </row>
    <row r="7347" spans="1:16" hidden="1" x14ac:dyDescent="0.25">
      <c r="A7347" s="116">
        <v>148210</v>
      </c>
      <c r="B7347" s="116">
        <v>16</v>
      </c>
      <c r="C7347" s="116">
        <v>1219101690</v>
      </c>
      <c r="D7347" s="116" t="s">
        <v>17310</v>
      </c>
      <c r="E7347" s="339">
        <v>12149.82</v>
      </c>
      <c r="F7347" s="194">
        <v>1</v>
      </c>
      <c r="G7347" s="194">
        <v>1</v>
      </c>
      <c r="H7347" s="194" t="s">
        <v>10119</v>
      </c>
      <c r="I7347" s="194">
        <f t="shared" ref="I7347:I7410" si="345">+F7347-G7347</f>
        <v>0</v>
      </c>
      <c r="J7347" s="116" t="s">
        <v>10120</v>
      </c>
      <c r="K7347" s="116" t="s">
        <v>17308</v>
      </c>
      <c r="L7347" s="197">
        <v>46036</v>
      </c>
      <c r="M7347" s="116"/>
      <c r="N7347" s="197">
        <v>46036</v>
      </c>
      <c r="O7347" s="388">
        <f t="shared" ref="O7347:O7410" si="346">+E7347/F7347</f>
        <v>12149.82</v>
      </c>
      <c r="P7347" s="339">
        <f t="shared" ref="P7347:P7410" si="347">+O7347*I7347</f>
        <v>0</v>
      </c>
    </row>
    <row r="7348" spans="1:16" hidden="1" x14ac:dyDescent="0.25">
      <c r="A7348" s="116">
        <v>148210</v>
      </c>
      <c r="B7348" s="116">
        <v>17</v>
      </c>
      <c r="C7348" s="116">
        <v>1233100300</v>
      </c>
      <c r="D7348" s="116" t="s">
        <v>17902</v>
      </c>
      <c r="E7348" s="339">
        <v>10588.44</v>
      </c>
      <c r="F7348" s="194">
        <v>6</v>
      </c>
      <c r="G7348" s="194">
        <v>6</v>
      </c>
      <c r="H7348" s="194" t="s">
        <v>10119</v>
      </c>
      <c r="I7348" s="194">
        <f t="shared" si="345"/>
        <v>0</v>
      </c>
      <c r="J7348" s="116" t="s">
        <v>10120</v>
      </c>
      <c r="K7348" s="116" t="s">
        <v>17308</v>
      </c>
      <c r="L7348" s="197">
        <v>46036</v>
      </c>
      <c r="M7348" s="116"/>
      <c r="N7348" s="197">
        <v>46036</v>
      </c>
      <c r="O7348" s="388">
        <f t="shared" si="346"/>
        <v>1764.74</v>
      </c>
      <c r="P7348" s="339">
        <f t="shared" si="347"/>
        <v>0</v>
      </c>
    </row>
    <row r="7349" spans="1:16" hidden="1" x14ac:dyDescent="0.25">
      <c r="A7349" s="116">
        <v>148210</v>
      </c>
      <c r="B7349" s="116">
        <v>18</v>
      </c>
      <c r="C7349" s="116">
        <v>1233100280</v>
      </c>
      <c r="D7349" s="116" t="s">
        <v>17464</v>
      </c>
      <c r="E7349" s="339">
        <v>15610.92</v>
      </c>
      <c r="F7349" s="194">
        <v>6</v>
      </c>
      <c r="G7349" s="194">
        <v>6</v>
      </c>
      <c r="H7349" s="194" t="s">
        <v>10119</v>
      </c>
      <c r="I7349" s="194">
        <f t="shared" si="345"/>
        <v>0</v>
      </c>
      <c r="J7349" s="116" t="s">
        <v>10120</v>
      </c>
      <c r="K7349" s="116" t="s">
        <v>17308</v>
      </c>
      <c r="L7349" s="197">
        <v>46036</v>
      </c>
      <c r="M7349" s="116"/>
      <c r="N7349" s="197">
        <v>46036</v>
      </c>
      <c r="O7349" s="388">
        <f t="shared" si="346"/>
        <v>2601.8200000000002</v>
      </c>
      <c r="P7349" s="339">
        <f t="shared" si="347"/>
        <v>0</v>
      </c>
    </row>
    <row r="7350" spans="1:16" hidden="1" x14ac:dyDescent="0.25">
      <c r="A7350" s="116">
        <v>148210</v>
      </c>
      <c r="B7350" s="116">
        <v>19</v>
      </c>
      <c r="C7350" s="116">
        <v>1233100280</v>
      </c>
      <c r="D7350" s="116" t="s">
        <v>17464</v>
      </c>
      <c r="E7350" s="339">
        <v>15610.92</v>
      </c>
      <c r="F7350" s="194">
        <v>6</v>
      </c>
      <c r="G7350" s="194">
        <v>6</v>
      </c>
      <c r="H7350" s="194" t="s">
        <v>10119</v>
      </c>
      <c r="I7350" s="194">
        <f t="shared" si="345"/>
        <v>0</v>
      </c>
      <c r="J7350" s="116" t="s">
        <v>10120</v>
      </c>
      <c r="K7350" s="116" t="s">
        <v>17308</v>
      </c>
      <c r="L7350" s="197">
        <v>46036</v>
      </c>
      <c r="M7350" s="116"/>
      <c r="N7350" s="197">
        <v>46036</v>
      </c>
      <c r="O7350" s="388">
        <f t="shared" si="346"/>
        <v>2601.8200000000002</v>
      </c>
      <c r="P7350" s="339">
        <f t="shared" si="347"/>
        <v>0</v>
      </c>
    </row>
    <row r="7351" spans="1:16" hidden="1" x14ac:dyDescent="0.25">
      <c r="A7351" s="116">
        <v>148210</v>
      </c>
      <c r="B7351" s="116">
        <v>20</v>
      </c>
      <c r="C7351" s="116">
        <v>1222100000</v>
      </c>
      <c r="D7351" s="116" t="s">
        <v>15390</v>
      </c>
      <c r="E7351" s="339">
        <v>57659.839999999997</v>
      </c>
      <c r="F7351" s="194">
        <v>4</v>
      </c>
      <c r="G7351" s="194">
        <v>4</v>
      </c>
      <c r="H7351" s="194" t="s">
        <v>10119</v>
      </c>
      <c r="I7351" s="194">
        <f t="shared" si="345"/>
        <v>0</v>
      </c>
      <c r="J7351" s="116" t="s">
        <v>10120</v>
      </c>
      <c r="K7351" s="116" t="s">
        <v>17308</v>
      </c>
      <c r="L7351" s="197">
        <v>46036</v>
      </c>
      <c r="M7351" s="116"/>
      <c r="N7351" s="197">
        <v>46036</v>
      </c>
      <c r="O7351" s="388">
        <f t="shared" si="346"/>
        <v>14414.96</v>
      </c>
      <c r="P7351" s="339">
        <f t="shared" si="347"/>
        <v>0</v>
      </c>
    </row>
    <row r="7352" spans="1:16" hidden="1" x14ac:dyDescent="0.25">
      <c r="A7352" s="116">
        <v>148210</v>
      </c>
      <c r="B7352" s="116">
        <v>21</v>
      </c>
      <c r="C7352" s="116">
        <v>1232100280</v>
      </c>
      <c r="D7352" s="116" t="s">
        <v>15229</v>
      </c>
      <c r="E7352" s="339">
        <v>25783.98</v>
      </c>
      <c r="F7352" s="194">
        <v>1</v>
      </c>
      <c r="G7352" s="194">
        <v>1</v>
      </c>
      <c r="H7352" s="194" t="s">
        <v>10119</v>
      </c>
      <c r="I7352" s="194">
        <f t="shared" si="345"/>
        <v>0</v>
      </c>
      <c r="J7352" s="116" t="s">
        <v>10120</v>
      </c>
      <c r="K7352" s="116" t="s">
        <v>17308</v>
      </c>
      <c r="L7352" s="197">
        <v>46036</v>
      </c>
      <c r="M7352" s="116"/>
      <c r="N7352" s="197">
        <v>46036</v>
      </c>
      <c r="O7352" s="388">
        <f t="shared" si="346"/>
        <v>25783.98</v>
      </c>
      <c r="P7352" s="339">
        <f t="shared" si="347"/>
        <v>0</v>
      </c>
    </row>
    <row r="7353" spans="1:16" hidden="1" x14ac:dyDescent="0.25">
      <c r="A7353" s="116">
        <v>148210</v>
      </c>
      <c r="B7353" s="116">
        <v>22</v>
      </c>
      <c r="C7353" s="116">
        <v>1234100040</v>
      </c>
      <c r="D7353" s="116" t="s">
        <v>15228</v>
      </c>
      <c r="E7353" s="339">
        <v>72281</v>
      </c>
      <c r="F7353" s="194">
        <v>1</v>
      </c>
      <c r="G7353" s="194">
        <v>1</v>
      </c>
      <c r="H7353" s="194" t="s">
        <v>10119</v>
      </c>
      <c r="I7353" s="194">
        <f t="shared" si="345"/>
        <v>0</v>
      </c>
      <c r="J7353" s="116" t="s">
        <v>10120</v>
      </c>
      <c r="K7353" s="116" t="s">
        <v>17308</v>
      </c>
      <c r="L7353" s="197">
        <v>46036</v>
      </c>
      <c r="M7353" s="116"/>
      <c r="N7353" s="197">
        <v>46036</v>
      </c>
      <c r="O7353" s="388">
        <f t="shared" si="346"/>
        <v>72281</v>
      </c>
      <c r="P7353" s="339">
        <f t="shared" si="347"/>
        <v>0</v>
      </c>
    </row>
    <row r="7354" spans="1:16" hidden="1" x14ac:dyDescent="0.25">
      <c r="A7354" s="116">
        <v>148210</v>
      </c>
      <c r="B7354" s="116">
        <v>23</v>
      </c>
      <c r="C7354" s="116">
        <v>1217100800</v>
      </c>
      <c r="D7354" s="116" t="s">
        <v>16175</v>
      </c>
      <c r="E7354" s="339">
        <v>80000</v>
      </c>
      <c r="F7354" s="194">
        <v>100</v>
      </c>
      <c r="G7354" s="194">
        <v>100</v>
      </c>
      <c r="H7354" s="194" t="s">
        <v>10119</v>
      </c>
      <c r="I7354" s="194">
        <f t="shared" si="345"/>
        <v>0</v>
      </c>
      <c r="J7354" s="116" t="s">
        <v>10120</v>
      </c>
      <c r="K7354" s="116" t="s">
        <v>17308</v>
      </c>
      <c r="L7354" s="197">
        <v>46036</v>
      </c>
      <c r="M7354" s="116"/>
      <c r="N7354" s="197">
        <v>46036</v>
      </c>
      <c r="O7354" s="388">
        <f t="shared" si="346"/>
        <v>800</v>
      </c>
      <c r="P7354" s="339">
        <f t="shared" si="347"/>
        <v>0</v>
      </c>
    </row>
    <row r="7355" spans="1:16" hidden="1" x14ac:dyDescent="0.25">
      <c r="A7355" s="116">
        <v>148210</v>
      </c>
      <c r="B7355" s="116">
        <v>24</v>
      </c>
      <c r="C7355" s="116">
        <v>1217100890</v>
      </c>
      <c r="D7355" s="116" t="s">
        <v>16176</v>
      </c>
      <c r="E7355" s="339">
        <v>17562</v>
      </c>
      <c r="F7355" s="194">
        <v>3</v>
      </c>
      <c r="G7355" s="194">
        <v>3</v>
      </c>
      <c r="H7355" s="194" t="s">
        <v>10119</v>
      </c>
      <c r="I7355" s="194">
        <f t="shared" si="345"/>
        <v>0</v>
      </c>
      <c r="J7355" s="116" t="s">
        <v>10120</v>
      </c>
      <c r="K7355" s="116" t="s">
        <v>17308</v>
      </c>
      <c r="L7355" s="197">
        <v>46036</v>
      </c>
      <c r="M7355" s="116"/>
      <c r="N7355" s="197">
        <v>46036</v>
      </c>
      <c r="O7355" s="388">
        <f t="shared" si="346"/>
        <v>5854</v>
      </c>
      <c r="P7355" s="339">
        <f t="shared" si="347"/>
        <v>0</v>
      </c>
    </row>
    <row r="7356" spans="1:16" hidden="1" x14ac:dyDescent="0.25">
      <c r="A7356" s="116">
        <v>148210</v>
      </c>
      <c r="B7356" s="116">
        <v>25</v>
      </c>
      <c r="C7356" s="116">
        <v>1018100830</v>
      </c>
      <c r="D7356" s="116" t="s">
        <v>11159</v>
      </c>
      <c r="E7356" s="339">
        <v>79443</v>
      </c>
      <c r="F7356" s="194">
        <v>3</v>
      </c>
      <c r="G7356" s="194">
        <v>3</v>
      </c>
      <c r="H7356" s="194" t="s">
        <v>10119</v>
      </c>
      <c r="I7356" s="194">
        <f t="shared" si="345"/>
        <v>0</v>
      </c>
      <c r="J7356" s="116" t="s">
        <v>10120</v>
      </c>
      <c r="K7356" s="116" t="s">
        <v>17308</v>
      </c>
      <c r="L7356" s="197">
        <v>46036</v>
      </c>
      <c r="M7356" s="116"/>
      <c r="N7356" s="197">
        <v>46036</v>
      </c>
      <c r="O7356" s="388">
        <f t="shared" si="346"/>
        <v>26481</v>
      </c>
      <c r="P7356" s="339">
        <f t="shared" si="347"/>
        <v>0</v>
      </c>
    </row>
    <row r="7357" spans="1:16" hidden="1" x14ac:dyDescent="0.25">
      <c r="A7357" s="116">
        <v>148210</v>
      </c>
      <c r="B7357" s="116">
        <v>26</v>
      </c>
      <c r="C7357" s="116">
        <v>1213101730</v>
      </c>
      <c r="D7357" s="116" t="s">
        <v>10564</v>
      </c>
      <c r="E7357" s="339">
        <v>60879</v>
      </c>
      <c r="F7357" s="194">
        <v>100</v>
      </c>
      <c r="G7357" s="194">
        <v>100</v>
      </c>
      <c r="H7357" s="194" t="s">
        <v>10119</v>
      </c>
      <c r="I7357" s="194">
        <f t="shared" si="345"/>
        <v>0</v>
      </c>
      <c r="J7357" s="116" t="s">
        <v>10120</v>
      </c>
      <c r="K7357" s="116" t="s">
        <v>17308</v>
      </c>
      <c r="L7357" s="197">
        <v>46036</v>
      </c>
      <c r="M7357" s="116"/>
      <c r="N7357" s="197">
        <v>46036</v>
      </c>
      <c r="O7357" s="388">
        <f t="shared" si="346"/>
        <v>608.79</v>
      </c>
      <c r="P7357" s="339">
        <f t="shared" si="347"/>
        <v>0</v>
      </c>
    </row>
    <row r="7358" spans="1:16" hidden="1" x14ac:dyDescent="0.25">
      <c r="A7358" s="116">
        <v>148210</v>
      </c>
      <c r="B7358" s="116">
        <v>27</v>
      </c>
      <c r="C7358" s="116">
        <v>1610100400</v>
      </c>
      <c r="D7358" s="116" t="s">
        <v>9595</v>
      </c>
      <c r="E7358" s="339">
        <v>35000</v>
      </c>
      <c r="F7358" s="194">
        <v>2</v>
      </c>
      <c r="G7358" s="194">
        <v>2</v>
      </c>
      <c r="H7358" s="194" t="s">
        <v>10119</v>
      </c>
      <c r="I7358" s="194">
        <f t="shared" si="345"/>
        <v>0</v>
      </c>
      <c r="J7358" s="116" t="s">
        <v>10120</v>
      </c>
      <c r="K7358" s="116" t="s">
        <v>17308</v>
      </c>
      <c r="L7358" s="197">
        <v>46036</v>
      </c>
      <c r="M7358" s="116"/>
      <c r="N7358" s="197">
        <v>46036</v>
      </c>
      <c r="O7358" s="388">
        <f t="shared" si="346"/>
        <v>17500</v>
      </c>
      <c r="P7358" s="339">
        <f t="shared" si="347"/>
        <v>0</v>
      </c>
    </row>
    <row r="7359" spans="1:16" hidden="1" x14ac:dyDescent="0.25">
      <c r="A7359" s="116">
        <v>148210</v>
      </c>
      <c r="B7359" s="116">
        <v>28</v>
      </c>
      <c r="C7359" s="116">
        <v>1314101060</v>
      </c>
      <c r="D7359" s="116" t="s">
        <v>15071</v>
      </c>
      <c r="E7359" s="339">
        <v>1604493</v>
      </c>
      <c r="F7359" s="194">
        <v>3</v>
      </c>
      <c r="G7359" s="194">
        <v>3</v>
      </c>
      <c r="H7359" s="194" t="s">
        <v>10119</v>
      </c>
      <c r="I7359" s="194">
        <f t="shared" si="345"/>
        <v>0</v>
      </c>
      <c r="J7359" s="116" t="s">
        <v>10120</v>
      </c>
      <c r="K7359" s="116" t="s">
        <v>17308</v>
      </c>
      <c r="L7359" s="197">
        <v>46036</v>
      </c>
      <c r="M7359" s="116"/>
      <c r="N7359" s="197">
        <v>46036</v>
      </c>
      <c r="O7359" s="388">
        <f t="shared" si="346"/>
        <v>534831</v>
      </c>
      <c r="P7359" s="339">
        <f t="shared" si="347"/>
        <v>0</v>
      </c>
    </row>
    <row r="7360" spans="1:16" hidden="1" x14ac:dyDescent="0.25">
      <c r="A7360" s="116">
        <v>148210</v>
      </c>
      <c r="B7360" s="116">
        <v>29</v>
      </c>
      <c r="C7360" s="116">
        <v>1226100030</v>
      </c>
      <c r="D7360" s="116" t="s">
        <v>11221</v>
      </c>
      <c r="E7360" s="339">
        <v>90143.82</v>
      </c>
      <c r="F7360" s="194">
        <v>18</v>
      </c>
      <c r="G7360" s="194">
        <v>18</v>
      </c>
      <c r="H7360" s="194" t="s">
        <v>10119</v>
      </c>
      <c r="I7360" s="194">
        <f t="shared" si="345"/>
        <v>0</v>
      </c>
      <c r="J7360" s="116" t="s">
        <v>10120</v>
      </c>
      <c r="K7360" s="116" t="s">
        <v>17308</v>
      </c>
      <c r="L7360" s="197">
        <v>46036</v>
      </c>
      <c r="M7360" s="116"/>
      <c r="N7360" s="197">
        <v>46036</v>
      </c>
      <c r="O7360" s="388">
        <f t="shared" si="346"/>
        <v>5007.9900000000007</v>
      </c>
      <c r="P7360" s="339">
        <f t="shared" si="347"/>
        <v>0</v>
      </c>
    </row>
    <row r="7361" spans="1:16" hidden="1" x14ac:dyDescent="0.25">
      <c r="A7361" s="116">
        <v>148210</v>
      </c>
      <c r="B7361" s="116">
        <v>31</v>
      </c>
      <c r="C7361" s="116">
        <v>1232100280</v>
      </c>
      <c r="D7361" s="116" t="s">
        <v>15229</v>
      </c>
      <c r="E7361" s="339">
        <v>25783.98</v>
      </c>
      <c r="F7361" s="194">
        <v>1</v>
      </c>
      <c r="G7361" s="194">
        <v>1</v>
      </c>
      <c r="H7361" s="194" t="s">
        <v>10119</v>
      </c>
      <c r="I7361" s="194">
        <f t="shared" si="345"/>
        <v>0</v>
      </c>
      <c r="J7361" s="116" t="s">
        <v>10120</v>
      </c>
      <c r="K7361" s="116" t="s">
        <v>17308</v>
      </c>
      <c r="L7361" s="197">
        <v>46036</v>
      </c>
      <c r="M7361" s="116"/>
      <c r="N7361" s="197">
        <v>46036</v>
      </c>
      <c r="O7361" s="388">
        <f t="shared" si="346"/>
        <v>25783.98</v>
      </c>
      <c r="P7361" s="339">
        <f t="shared" si="347"/>
        <v>0</v>
      </c>
    </row>
    <row r="7362" spans="1:16" hidden="1" x14ac:dyDescent="0.25">
      <c r="A7362" s="116">
        <v>148210</v>
      </c>
      <c r="B7362" s="116">
        <v>32</v>
      </c>
      <c r="C7362" s="116">
        <v>1232100370</v>
      </c>
      <c r="D7362" s="116" t="s">
        <v>17311</v>
      </c>
      <c r="E7362" s="339">
        <v>53382.3</v>
      </c>
      <c r="F7362" s="194">
        <v>3</v>
      </c>
      <c r="G7362" s="194">
        <v>3</v>
      </c>
      <c r="H7362" s="194" t="s">
        <v>10119</v>
      </c>
      <c r="I7362" s="194">
        <f t="shared" si="345"/>
        <v>0</v>
      </c>
      <c r="J7362" s="116" t="s">
        <v>10120</v>
      </c>
      <c r="K7362" s="116" t="s">
        <v>17308</v>
      </c>
      <c r="L7362" s="197">
        <v>46036</v>
      </c>
      <c r="M7362" s="116"/>
      <c r="N7362" s="197">
        <v>46036</v>
      </c>
      <c r="O7362" s="388">
        <f t="shared" si="346"/>
        <v>17794.100000000002</v>
      </c>
      <c r="P7362" s="339">
        <f t="shared" si="347"/>
        <v>0</v>
      </c>
    </row>
    <row r="7363" spans="1:16" hidden="1" x14ac:dyDescent="0.25">
      <c r="A7363" s="116">
        <v>148210</v>
      </c>
      <c r="B7363" s="116">
        <v>33</v>
      </c>
      <c r="C7363" s="116">
        <v>1212100140</v>
      </c>
      <c r="D7363" s="116" t="s">
        <v>11196</v>
      </c>
      <c r="E7363" s="339">
        <v>30883.56</v>
      </c>
      <c r="F7363" s="194">
        <v>2</v>
      </c>
      <c r="G7363" s="194">
        <v>2</v>
      </c>
      <c r="H7363" s="194" t="s">
        <v>10119</v>
      </c>
      <c r="I7363" s="194">
        <f t="shared" si="345"/>
        <v>0</v>
      </c>
      <c r="J7363" s="116" t="s">
        <v>10120</v>
      </c>
      <c r="K7363" s="116" t="s">
        <v>17308</v>
      </c>
      <c r="L7363" s="197">
        <v>46036</v>
      </c>
      <c r="M7363" s="116"/>
      <c r="N7363" s="197">
        <v>46036</v>
      </c>
      <c r="O7363" s="388">
        <f t="shared" si="346"/>
        <v>15441.78</v>
      </c>
      <c r="P7363" s="339">
        <f t="shared" si="347"/>
        <v>0</v>
      </c>
    </row>
    <row r="7364" spans="1:16" hidden="1" x14ac:dyDescent="0.25">
      <c r="A7364" s="116">
        <v>148210</v>
      </c>
      <c r="B7364" s="116">
        <v>34</v>
      </c>
      <c r="C7364" s="116">
        <v>1232100500</v>
      </c>
      <c r="D7364" s="116" t="s">
        <v>10130</v>
      </c>
      <c r="E7364" s="339">
        <v>46901.4</v>
      </c>
      <c r="F7364" s="194">
        <v>1</v>
      </c>
      <c r="G7364" s="194">
        <v>1</v>
      </c>
      <c r="H7364" s="194" t="s">
        <v>10119</v>
      </c>
      <c r="I7364" s="194">
        <f t="shared" si="345"/>
        <v>0</v>
      </c>
      <c r="J7364" s="116" t="s">
        <v>10120</v>
      </c>
      <c r="K7364" s="116" t="s">
        <v>17308</v>
      </c>
      <c r="L7364" s="197">
        <v>46036</v>
      </c>
      <c r="M7364" s="116"/>
      <c r="N7364" s="197">
        <v>46036</v>
      </c>
      <c r="O7364" s="388">
        <f t="shared" si="346"/>
        <v>46901.4</v>
      </c>
      <c r="P7364" s="339">
        <f t="shared" si="347"/>
        <v>0</v>
      </c>
    </row>
    <row r="7365" spans="1:16" hidden="1" x14ac:dyDescent="0.25">
      <c r="A7365" s="116">
        <v>148210</v>
      </c>
      <c r="B7365" s="116">
        <v>35</v>
      </c>
      <c r="C7365" s="116">
        <v>1232102220</v>
      </c>
      <c r="D7365" s="116" t="s">
        <v>15153</v>
      </c>
      <c r="E7365" s="339">
        <v>34334</v>
      </c>
      <c r="F7365" s="194">
        <v>1</v>
      </c>
      <c r="G7365" s="194">
        <v>1</v>
      </c>
      <c r="H7365" s="194" t="s">
        <v>10119</v>
      </c>
      <c r="I7365" s="194">
        <f t="shared" si="345"/>
        <v>0</v>
      </c>
      <c r="J7365" s="116" t="s">
        <v>10120</v>
      </c>
      <c r="K7365" s="116" t="s">
        <v>17308</v>
      </c>
      <c r="L7365" s="197">
        <v>46036</v>
      </c>
      <c r="M7365" s="116"/>
      <c r="N7365" s="197">
        <v>46036</v>
      </c>
      <c r="O7365" s="388">
        <f t="shared" si="346"/>
        <v>34334</v>
      </c>
      <c r="P7365" s="339">
        <f t="shared" si="347"/>
        <v>0</v>
      </c>
    </row>
    <row r="7366" spans="1:16" hidden="1" x14ac:dyDescent="0.25">
      <c r="A7366" s="116">
        <v>148210</v>
      </c>
      <c r="B7366" s="116">
        <v>36</v>
      </c>
      <c r="C7366" s="116">
        <v>1222100130</v>
      </c>
      <c r="D7366" s="116" t="s">
        <v>17594</v>
      </c>
      <c r="E7366" s="339">
        <v>74383</v>
      </c>
      <c r="F7366" s="194">
        <v>1</v>
      </c>
      <c r="G7366" s="194">
        <v>1</v>
      </c>
      <c r="H7366" s="194" t="s">
        <v>10119</v>
      </c>
      <c r="I7366" s="194">
        <f t="shared" si="345"/>
        <v>0</v>
      </c>
      <c r="J7366" s="116" t="s">
        <v>10120</v>
      </c>
      <c r="K7366" s="116" t="s">
        <v>17308</v>
      </c>
      <c r="L7366" s="197">
        <v>46036</v>
      </c>
      <c r="M7366" s="116"/>
      <c r="N7366" s="197">
        <v>46036</v>
      </c>
      <c r="O7366" s="388">
        <f t="shared" si="346"/>
        <v>74383</v>
      </c>
      <c r="P7366" s="339">
        <f t="shared" si="347"/>
        <v>0</v>
      </c>
    </row>
    <row r="7367" spans="1:16" hidden="1" x14ac:dyDescent="0.25">
      <c r="A7367" s="116">
        <v>148219</v>
      </c>
      <c r="B7367" s="116">
        <v>1</v>
      </c>
      <c r="C7367" s="116">
        <v>1226100080</v>
      </c>
      <c r="D7367" s="116" t="s">
        <v>11224</v>
      </c>
      <c r="E7367" s="339">
        <v>66299.55</v>
      </c>
      <c r="F7367" s="194">
        <v>15</v>
      </c>
      <c r="G7367" s="194">
        <f>11+4</f>
        <v>15</v>
      </c>
      <c r="H7367" s="194" t="s">
        <v>10119</v>
      </c>
      <c r="I7367" s="194">
        <f t="shared" si="345"/>
        <v>0</v>
      </c>
      <c r="J7367" s="116" t="s">
        <v>10120</v>
      </c>
      <c r="K7367" s="116" t="s">
        <v>10121</v>
      </c>
      <c r="L7367" s="197">
        <v>46038</v>
      </c>
      <c r="M7367" s="116" t="s">
        <v>18251</v>
      </c>
      <c r="N7367" s="197">
        <v>46104</v>
      </c>
      <c r="O7367" s="388">
        <f t="shared" si="346"/>
        <v>4419.97</v>
      </c>
      <c r="P7367" s="339">
        <f t="shared" si="347"/>
        <v>0</v>
      </c>
    </row>
    <row r="7368" spans="1:16" hidden="1" x14ac:dyDescent="0.25">
      <c r="A7368" s="116">
        <v>148253</v>
      </c>
      <c r="B7368" s="116">
        <v>3</v>
      </c>
      <c r="C7368" s="116">
        <v>1012100010</v>
      </c>
      <c r="D7368" s="116" t="s">
        <v>10369</v>
      </c>
      <c r="E7368" s="339">
        <v>70000</v>
      </c>
      <c r="F7368" s="194">
        <v>1</v>
      </c>
      <c r="G7368" s="194">
        <v>1</v>
      </c>
      <c r="H7368" s="194" t="s">
        <v>10119</v>
      </c>
      <c r="I7368" s="194">
        <f t="shared" si="345"/>
        <v>0</v>
      </c>
      <c r="J7368" s="116" t="s">
        <v>10120</v>
      </c>
      <c r="K7368" s="116" t="s">
        <v>17322</v>
      </c>
      <c r="L7368" s="197">
        <v>46036</v>
      </c>
      <c r="M7368" s="116" t="s">
        <v>16635</v>
      </c>
      <c r="N7368" s="197">
        <v>46036</v>
      </c>
      <c r="O7368" s="388">
        <f t="shared" si="346"/>
        <v>70000</v>
      </c>
      <c r="P7368" s="339">
        <f t="shared" si="347"/>
        <v>0</v>
      </c>
    </row>
    <row r="7369" spans="1:16" hidden="1" x14ac:dyDescent="0.25">
      <c r="A7369" s="116">
        <v>148253</v>
      </c>
      <c r="B7369" s="116">
        <v>1</v>
      </c>
      <c r="C7369" s="116">
        <v>1012100020</v>
      </c>
      <c r="D7369" s="116" t="s">
        <v>10488</v>
      </c>
      <c r="E7369" s="339">
        <v>46699.94</v>
      </c>
      <c r="F7369" s="194">
        <v>2</v>
      </c>
      <c r="G7369" s="194">
        <v>2</v>
      </c>
      <c r="H7369" s="194" t="s">
        <v>10119</v>
      </c>
      <c r="I7369" s="194">
        <f t="shared" si="345"/>
        <v>0</v>
      </c>
      <c r="J7369" s="116" t="s">
        <v>10120</v>
      </c>
      <c r="K7369" s="116" t="s">
        <v>17322</v>
      </c>
      <c r="L7369" s="197">
        <v>46036</v>
      </c>
      <c r="M7369" s="116"/>
      <c r="N7369" s="197">
        <v>46037</v>
      </c>
      <c r="O7369" s="388">
        <f t="shared" si="346"/>
        <v>23349.97</v>
      </c>
      <c r="P7369" s="339">
        <f t="shared" si="347"/>
        <v>0</v>
      </c>
    </row>
    <row r="7370" spans="1:16" hidden="1" x14ac:dyDescent="0.25">
      <c r="A7370" s="116">
        <v>148253</v>
      </c>
      <c r="B7370" s="116">
        <v>2</v>
      </c>
      <c r="C7370" s="116">
        <v>1010108320</v>
      </c>
      <c r="D7370" s="116" t="s">
        <v>17490</v>
      </c>
      <c r="E7370" s="339">
        <v>57000</v>
      </c>
      <c r="F7370" s="194">
        <v>2</v>
      </c>
      <c r="G7370" s="194">
        <v>2</v>
      </c>
      <c r="H7370" s="194" t="s">
        <v>10119</v>
      </c>
      <c r="I7370" s="194">
        <f t="shared" si="345"/>
        <v>0</v>
      </c>
      <c r="J7370" s="116" t="s">
        <v>10120</v>
      </c>
      <c r="K7370" s="116" t="s">
        <v>17322</v>
      </c>
      <c r="L7370" s="197">
        <v>46036</v>
      </c>
      <c r="M7370" s="116"/>
      <c r="N7370" s="197">
        <v>46037</v>
      </c>
      <c r="O7370" s="388">
        <f t="shared" si="346"/>
        <v>28500</v>
      </c>
      <c r="P7370" s="339">
        <f t="shared" si="347"/>
        <v>0</v>
      </c>
    </row>
    <row r="7371" spans="1:16" hidden="1" x14ac:dyDescent="0.25">
      <c r="A7371" s="116">
        <v>148258</v>
      </c>
      <c r="B7371" s="116">
        <v>1</v>
      </c>
      <c r="C7371" s="116">
        <v>1022100230</v>
      </c>
      <c r="D7371" s="116" t="s">
        <v>16162</v>
      </c>
      <c r="E7371" s="339">
        <v>82500</v>
      </c>
      <c r="F7371" s="194">
        <v>50</v>
      </c>
      <c r="G7371" s="194">
        <v>50</v>
      </c>
      <c r="H7371" s="194" t="s">
        <v>10119</v>
      </c>
      <c r="I7371" s="194">
        <f t="shared" si="345"/>
        <v>0</v>
      </c>
      <c r="J7371" s="116" t="s">
        <v>10389</v>
      </c>
      <c r="K7371" s="116" t="s">
        <v>10390</v>
      </c>
      <c r="L7371" s="197">
        <v>46036</v>
      </c>
      <c r="M7371" s="116"/>
      <c r="N7371" s="197">
        <v>46037</v>
      </c>
      <c r="O7371" s="388">
        <f t="shared" si="346"/>
        <v>1650</v>
      </c>
      <c r="P7371" s="339">
        <f t="shared" si="347"/>
        <v>0</v>
      </c>
    </row>
    <row r="7372" spans="1:16" hidden="1" x14ac:dyDescent="0.25">
      <c r="A7372" s="116">
        <v>148258</v>
      </c>
      <c r="B7372" s="116">
        <v>2</v>
      </c>
      <c r="C7372" s="116">
        <v>1011100430</v>
      </c>
      <c r="D7372" s="116" t="s">
        <v>17451</v>
      </c>
      <c r="E7372" s="339">
        <v>286000</v>
      </c>
      <c r="F7372" s="194">
        <v>40</v>
      </c>
      <c r="G7372" s="194">
        <v>40</v>
      </c>
      <c r="H7372" s="194" t="s">
        <v>10119</v>
      </c>
      <c r="I7372" s="194">
        <f t="shared" si="345"/>
        <v>0</v>
      </c>
      <c r="J7372" s="116" t="s">
        <v>10389</v>
      </c>
      <c r="K7372" s="116" t="s">
        <v>10390</v>
      </c>
      <c r="L7372" s="197">
        <v>46036</v>
      </c>
      <c r="M7372" s="116"/>
      <c r="N7372" s="197">
        <v>46037</v>
      </c>
      <c r="O7372" s="388">
        <f t="shared" si="346"/>
        <v>7150</v>
      </c>
      <c r="P7372" s="339">
        <f t="shared" si="347"/>
        <v>0</v>
      </c>
    </row>
    <row r="7373" spans="1:16" hidden="1" x14ac:dyDescent="0.25">
      <c r="A7373" s="116">
        <v>148258</v>
      </c>
      <c r="B7373" s="116">
        <v>3</v>
      </c>
      <c r="C7373" s="116">
        <v>1011100140</v>
      </c>
      <c r="D7373" s="116" t="s">
        <v>17454</v>
      </c>
      <c r="E7373" s="339">
        <v>90000</v>
      </c>
      <c r="F7373" s="194">
        <v>10</v>
      </c>
      <c r="G7373" s="194">
        <v>10</v>
      </c>
      <c r="H7373" s="194" t="s">
        <v>10119</v>
      </c>
      <c r="I7373" s="194">
        <f t="shared" si="345"/>
        <v>0</v>
      </c>
      <c r="J7373" s="116" t="s">
        <v>10389</v>
      </c>
      <c r="K7373" s="116" t="s">
        <v>10390</v>
      </c>
      <c r="L7373" s="197">
        <v>46036</v>
      </c>
      <c r="M7373" s="116"/>
      <c r="N7373" s="197">
        <v>46037</v>
      </c>
      <c r="O7373" s="388">
        <f t="shared" si="346"/>
        <v>9000</v>
      </c>
      <c r="P7373" s="339">
        <f t="shared" si="347"/>
        <v>0</v>
      </c>
    </row>
    <row r="7374" spans="1:16" hidden="1" x14ac:dyDescent="0.25">
      <c r="A7374" s="116">
        <v>148258</v>
      </c>
      <c r="B7374" s="116">
        <v>4</v>
      </c>
      <c r="C7374" s="116">
        <v>1022102240</v>
      </c>
      <c r="D7374" s="116" t="s">
        <v>10388</v>
      </c>
      <c r="E7374" s="339">
        <v>266940</v>
      </c>
      <c r="F7374" s="194">
        <v>10</v>
      </c>
      <c r="G7374" s="194">
        <v>10</v>
      </c>
      <c r="H7374" s="194" t="s">
        <v>10119</v>
      </c>
      <c r="I7374" s="194">
        <f t="shared" si="345"/>
        <v>0</v>
      </c>
      <c r="J7374" s="116" t="s">
        <v>10389</v>
      </c>
      <c r="K7374" s="116" t="s">
        <v>10390</v>
      </c>
      <c r="L7374" s="197">
        <v>46036</v>
      </c>
      <c r="M7374" s="116"/>
      <c r="N7374" s="197">
        <v>46037</v>
      </c>
      <c r="O7374" s="388">
        <f t="shared" si="346"/>
        <v>26694</v>
      </c>
      <c r="P7374" s="339">
        <f t="shared" si="347"/>
        <v>0</v>
      </c>
    </row>
    <row r="7375" spans="1:16" hidden="1" x14ac:dyDescent="0.25">
      <c r="A7375" s="116">
        <v>148258</v>
      </c>
      <c r="B7375" s="116">
        <v>5</v>
      </c>
      <c r="C7375" s="116">
        <v>1017100480</v>
      </c>
      <c r="D7375" s="116" t="s">
        <v>10686</v>
      </c>
      <c r="E7375" s="339">
        <v>95400</v>
      </c>
      <c r="F7375" s="194">
        <v>3</v>
      </c>
      <c r="G7375" s="194">
        <v>3</v>
      </c>
      <c r="H7375" s="194" t="s">
        <v>10119</v>
      </c>
      <c r="I7375" s="194">
        <f t="shared" si="345"/>
        <v>0</v>
      </c>
      <c r="J7375" s="116" t="s">
        <v>10389</v>
      </c>
      <c r="K7375" s="116" t="s">
        <v>10390</v>
      </c>
      <c r="L7375" s="197">
        <v>46036</v>
      </c>
      <c r="M7375" s="116"/>
      <c r="N7375" s="197">
        <v>46037</v>
      </c>
      <c r="O7375" s="388">
        <f t="shared" si="346"/>
        <v>31800</v>
      </c>
      <c r="P7375" s="339">
        <f t="shared" si="347"/>
        <v>0</v>
      </c>
    </row>
    <row r="7376" spans="1:16" hidden="1" x14ac:dyDescent="0.25">
      <c r="A7376" s="116">
        <v>148276</v>
      </c>
      <c r="B7376" s="116">
        <v>1</v>
      </c>
      <c r="C7376" s="116">
        <v>1518100280</v>
      </c>
      <c r="D7376" s="116" t="s">
        <v>8925</v>
      </c>
      <c r="E7376" s="339">
        <v>293695.90000000002</v>
      </c>
      <c r="F7376" s="194">
        <v>1</v>
      </c>
      <c r="G7376" s="194">
        <v>1</v>
      </c>
      <c r="H7376" s="194" t="s">
        <v>10119</v>
      </c>
      <c r="I7376" s="194">
        <f t="shared" si="345"/>
        <v>0</v>
      </c>
      <c r="J7376" s="116" t="s">
        <v>10120</v>
      </c>
      <c r="K7376" s="116" t="s">
        <v>16968</v>
      </c>
      <c r="L7376" s="197">
        <v>46042</v>
      </c>
      <c r="M7376" s="116"/>
      <c r="N7376" s="197">
        <v>46042</v>
      </c>
      <c r="O7376" s="388">
        <f t="shared" si="346"/>
        <v>293695.90000000002</v>
      </c>
      <c r="P7376" s="339">
        <f t="shared" si="347"/>
        <v>0</v>
      </c>
    </row>
    <row r="7377" spans="1:16" hidden="1" x14ac:dyDescent="0.25">
      <c r="A7377" s="116">
        <v>148276</v>
      </c>
      <c r="B7377" s="116">
        <v>2</v>
      </c>
      <c r="C7377" s="116">
        <v>1518100380</v>
      </c>
      <c r="D7377" s="116" t="s">
        <v>8379</v>
      </c>
      <c r="E7377" s="339">
        <v>1587110.46</v>
      </c>
      <c r="F7377" s="194">
        <v>3</v>
      </c>
      <c r="G7377" s="194">
        <v>3</v>
      </c>
      <c r="H7377" s="194" t="s">
        <v>10119</v>
      </c>
      <c r="I7377" s="194">
        <f t="shared" si="345"/>
        <v>0</v>
      </c>
      <c r="J7377" s="116" t="s">
        <v>10120</v>
      </c>
      <c r="K7377" s="116" t="s">
        <v>16968</v>
      </c>
      <c r="L7377" s="197">
        <v>46042</v>
      </c>
      <c r="M7377" s="116"/>
      <c r="N7377" s="197">
        <v>46043</v>
      </c>
      <c r="O7377" s="388">
        <f t="shared" si="346"/>
        <v>529036.81999999995</v>
      </c>
      <c r="P7377" s="339">
        <f t="shared" si="347"/>
        <v>0</v>
      </c>
    </row>
    <row r="7378" spans="1:16" hidden="1" x14ac:dyDescent="0.25">
      <c r="A7378" s="116">
        <v>148276</v>
      </c>
      <c r="B7378" s="116">
        <v>4</v>
      </c>
      <c r="C7378" s="116">
        <v>1518100310</v>
      </c>
      <c r="D7378" s="116" t="s">
        <v>8382</v>
      </c>
      <c r="E7378" s="339">
        <v>407165.5</v>
      </c>
      <c r="F7378" s="194">
        <v>1</v>
      </c>
      <c r="G7378" s="194">
        <v>1</v>
      </c>
      <c r="H7378" s="194" t="s">
        <v>10119</v>
      </c>
      <c r="I7378" s="194">
        <f t="shared" si="345"/>
        <v>0</v>
      </c>
      <c r="J7378" s="116" t="s">
        <v>10120</v>
      </c>
      <c r="K7378" s="116" t="s">
        <v>16968</v>
      </c>
      <c r="L7378" s="197">
        <v>46042</v>
      </c>
      <c r="M7378" s="116"/>
      <c r="N7378" s="197">
        <v>46042</v>
      </c>
      <c r="O7378" s="388">
        <f t="shared" si="346"/>
        <v>407165.5</v>
      </c>
      <c r="P7378" s="339">
        <f t="shared" si="347"/>
        <v>0</v>
      </c>
    </row>
    <row r="7379" spans="1:16" hidden="1" x14ac:dyDescent="0.25">
      <c r="A7379" s="116">
        <v>148276</v>
      </c>
      <c r="B7379" s="116">
        <v>5</v>
      </c>
      <c r="C7379" s="116">
        <v>1518103520</v>
      </c>
      <c r="D7379" s="116" t="s">
        <v>10364</v>
      </c>
      <c r="E7379" s="339">
        <v>41364</v>
      </c>
      <c r="F7379" s="194">
        <v>4</v>
      </c>
      <c r="G7379" s="194">
        <v>4</v>
      </c>
      <c r="H7379" s="194" t="s">
        <v>10119</v>
      </c>
      <c r="I7379" s="194">
        <f t="shared" si="345"/>
        <v>0</v>
      </c>
      <c r="J7379" s="116" t="s">
        <v>10120</v>
      </c>
      <c r="K7379" s="116" t="s">
        <v>16968</v>
      </c>
      <c r="L7379" s="197">
        <v>46042</v>
      </c>
      <c r="M7379" s="116"/>
      <c r="N7379" s="197">
        <v>46042</v>
      </c>
      <c r="O7379" s="388">
        <f t="shared" si="346"/>
        <v>10341</v>
      </c>
      <c r="P7379" s="339">
        <f t="shared" si="347"/>
        <v>0</v>
      </c>
    </row>
    <row r="7380" spans="1:16" hidden="1" x14ac:dyDescent="0.25">
      <c r="A7380" s="116">
        <v>148276</v>
      </c>
      <c r="B7380" s="116">
        <v>6</v>
      </c>
      <c r="C7380" s="116">
        <v>1519100890</v>
      </c>
      <c r="D7380" s="116" t="s">
        <v>10016</v>
      </c>
      <c r="E7380" s="339">
        <v>106960.5</v>
      </c>
      <c r="F7380" s="194">
        <v>1</v>
      </c>
      <c r="G7380" s="194">
        <v>1</v>
      </c>
      <c r="H7380" s="194" t="s">
        <v>10119</v>
      </c>
      <c r="I7380" s="194">
        <f t="shared" si="345"/>
        <v>0</v>
      </c>
      <c r="J7380" s="116" t="s">
        <v>10120</v>
      </c>
      <c r="K7380" s="116" t="s">
        <v>16968</v>
      </c>
      <c r="L7380" s="197">
        <v>46042</v>
      </c>
      <c r="M7380" s="116"/>
      <c r="N7380" s="197">
        <v>46042</v>
      </c>
      <c r="O7380" s="388">
        <f t="shared" si="346"/>
        <v>106960.5</v>
      </c>
      <c r="P7380" s="339">
        <f t="shared" si="347"/>
        <v>0</v>
      </c>
    </row>
    <row r="7381" spans="1:16" hidden="1" x14ac:dyDescent="0.25">
      <c r="A7381" s="116">
        <v>148276</v>
      </c>
      <c r="B7381" s="116">
        <v>7</v>
      </c>
      <c r="C7381" s="116">
        <v>1518100310</v>
      </c>
      <c r="D7381" s="116" t="s">
        <v>8382</v>
      </c>
      <c r="E7381" s="339">
        <v>407165.5</v>
      </c>
      <c r="F7381" s="194">
        <v>1</v>
      </c>
      <c r="G7381" s="194">
        <v>1</v>
      </c>
      <c r="H7381" s="194" t="s">
        <v>10119</v>
      </c>
      <c r="I7381" s="194">
        <f t="shared" si="345"/>
        <v>0</v>
      </c>
      <c r="J7381" s="116" t="s">
        <v>10120</v>
      </c>
      <c r="K7381" s="116" t="s">
        <v>16968</v>
      </c>
      <c r="L7381" s="197">
        <v>46042</v>
      </c>
      <c r="M7381" s="116"/>
      <c r="N7381" s="197">
        <v>46042</v>
      </c>
      <c r="O7381" s="388">
        <f t="shared" si="346"/>
        <v>407165.5</v>
      </c>
      <c r="P7381" s="339">
        <f t="shared" si="347"/>
        <v>0</v>
      </c>
    </row>
    <row r="7382" spans="1:16" hidden="1" x14ac:dyDescent="0.25">
      <c r="A7382" s="116">
        <v>148276</v>
      </c>
      <c r="B7382" s="116">
        <v>8</v>
      </c>
      <c r="C7382" s="116">
        <v>1519100920</v>
      </c>
      <c r="D7382" s="116" t="s">
        <v>8288</v>
      </c>
      <c r="E7382" s="339">
        <v>1123538</v>
      </c>
      <c r="F7382" s="194">
        <v>1</v>
      </c>
      <c r="G7382" s="194">
        <v>1</v>
      </c>
      <c r="H7382" s="194" t="s">
        <v>10119</v>
      </c>
      <c r="I7382" s="194">
        <f t="shared" si="345"/>
        <v>0</v>
      </c>
      <c r="J7382" s="116" t="s">
        <v>10120</v>
      </c>
      <c r="K7382" s="116" t="s">
        <v>16968</v>
      </c>
      <c r="L7382" s="197">
        <v>46042</v>
      </c>
      <c r="M7382" s="116"/>
      <c r="N7382" s="197">
        <v>46042</v>
      </c>
      <c r="O7382" s="388">
        <f t="shared" si="346"/>
        <v>1123538</v>
      </c>
      <c r="P7382" s="339">
        <f t="shared" si="347"/>
        <v>0</v>
      </c>
    </row>
    <row r="7383" spans="1:16" hidden="1" x14ac:dyDescent="0.25">
      <c r="A7383" s="116">
        <v>148276</v>
      </c>
      <c r="B7383" s="116">
        <v>9</v>
      </c>
      <c r="C7383" s="116">
        <v>1519100940</v>
      </c>
      <c r="D7383" s="116" t="s">
        <v>11295</v>
      </c>
      <c r="E7383" s="339">
        <v>73429</v>
      </c>
      <c r="F7383" s="194">
        <v>1</v>
      </c>
      <c r="G7383" s="194">
        <v>1</v>
      </c>
      <c r="H7383" s="194" t="s">
        <v>10119</v>
      </c>
      <c r="I7383" s="194">
        <f t="shared" si="345"/>
        <v>0</v>
      </c>
      <c r="J7383" s="116" t="s">
        <v>10120</v>
      </c>
      <c r="K7383" s="116" t="s">
        <v>16968</v>
      </c>
      <c r="L7383" s="197">
        <v>46042</v>
      </c>
      <c r="M7383" s="116"/>
      <c r="N7383" s="197">
        <v>46042</v>
      </c>
      <c r="O7383" s="388">
        <f t="shared" si="346"/>
        <v>73429</v>
      </c>
      <c r="P7383" s="339">
        <f t="shared" si="347"/>
        <v>0</v>
      </c>
    </row>
    <row r="7384" spans="1:16" hidden="1" x14ac:dyDescent="0.25">
      <c r="A7384" s="116">
        <v>148276</v>
      </c>
      <c r="B7384" s="116">
        <v>12</v>
      </c>
      <c r="C7384" s="116">
        <v>1514100040</v>
      </c>
      <c r="D7384" s="116" t="s">
        <v>9067</v>
      </c>
      <c r="E7384" s="339">
        <v>121420</v>
      </c>
      <c r="F7384" s="194">
        <v>1</v>
      </c>
      <c r="G7384" s="194">
        <v>1</v>
      </c>
      <c r="H7384" s="194" t="s">
        <v>10119</v>
      </c>
      <c r="I7384" s="194">
        <f t="shared" si="345"/>
        <v>0</v>
      </c>
      <c r="J7384" s="116" t="s">
        <v>10120</v>
      </c>
      <c r="K7384" s="116" t="s">
        <v>16968</v>
      </c>
      <c r="L7384" s="197">
        <v>46042</v>
      </c>
      <c r="M7384" s="116"/>
      <c r="N7384" s="197">
        <v>46042</v>
      </c>
      <c r="O7384" s="388">
        <f t="shared" si="346"/>
        <v>121420</v>
      </c>
      <c r="P7384" s="339">
        <f t="shared" si="347"/>
        <v>0</v>
      </c>
    </row>
    <row r="7385" spans="1:16" hidden="1" x14ac:dyDescent="0.25">
      <c r="A7385" s="116">
        <v>148276</v>
      </c>
      <c r="B7385" s="116">
        <v>13</v>
      </c>
      <c r="C7385" s="116">
        <v>1810103780</v>
      </c>
      <c r="D7385" s="116" t="s">
        <v>17890</v>
      </c>
      <c r="E7385" s="339">
        <v>4591.08</v>
      </c>
      <c r="F7385" s="194">
        <v>12</v>
      </c>
      <c r="G7385" s="194">
        <v>12</v>
      </c>
      <c r="H7385" s="194" t="s">
        <v>10119</v>
      </c>
      <c r="I7385" s="194">
        <f t="shared" si="345"/>
        <v>0</v>
      </c>
      <c r="J7385" s="116" t="s">
        <v>10120</v>
      </c>
      <c r="K7385" s="116" t="s">
        <v>16968</v>
      </c>
      <c r="L7385" s="197">
        <v>46042</v>
      </c>
      <c r="M7385" s="116"/>
      <c r="N7385" s="197">
        <v>46042</v>
      </c>
      <c r="O7385" s="388">
        <f t="shared" si="346"/>
        <v>382.59</v>
      </c>
      <c r="P7385" s="339">
        <f t="shared" si="347"/>
        <v>0</v>
      </c>
    </row>
    <row r="7386" spans="1:16" hidden="1" x14ac:dyDescent="0.25">
      <c r="A7386" s="116">
        <v>148276</v>
      </c>
      <c r="B7386" s="116">
        <v>14</v>
      </c>
      <c r="C7386" s="116">
        <v>1810104370</v>
      </c>
      <c r="D7386" s="116" t="s">
        <v>17895</v>
      </c>
      <c r="E7386" s="339">
        <v>21920</v>
      </c>
      <c r="F7386" s="194">
        <v>4</v>
      </c>
      <c r="G7386" s="194">
        <v>4</v>
      </c>
      <c r="H7386" s="194" t="s">
        <v>10119</v>
      </c>
      <c r="I7386" s="194">
        <f t="shared" si="345"/>
        <v>0</v>
      </c>
      <c r="J7386" s="116" t="s">
        <v>10120</v>
      </c>
      <c r="K7386" s="116" t="s">
        <v>16968</v>
      </c>
      <c r="L7386" s="197">
        <v>46042</v>
      </c>
      <c r="M7386" s="116"/>
      <c r="N7386" s="197">
        <v>46042</v>
      </c>
      <c r="O7386" s="388">
        <f t="shared" si="346"/>
        <v>5480</v>
      </c>
      <c r="P7386" s="339">
        <f t="shared" si="347"/>
        <v>0</v>
      </c>
    </row>
    <row r="7387" spans="1:16" hidden="1" x14ac:dyDescent="0.25">
      <c r="A7387" s="116">
        <v>148276</v>
      </c>
      <c r="B7387" s="116">
        <v>15</v>
      </c>
      <c r="C7387" s="116">
        <v>1525100570</v>
      </c>
      <c r="D7387" s="116" t="s">
        <v>15166</v>
      </c>
      <c r="E7387" s="339">
        <v>151320.13</v>
      </c>
      <c r="F7387" s="194">
        <v>1</v>
      </c>
      <c r="G7387" s="194">
        <v>1</v>
      </c>
      <c r="H7387" s="194" t="s">
        <v>10119</v>
      </c>
      <c r="I7387" s="194">
        <f t="shared" si="345"/>
        <v>0</v>
      </c>
      <c r="J7387" s="116" t="s">
        <v>10120</v>
      </c>
      <c r="K7387" s="116" t="s">
        <v>16968</v>
      </c>
      <c r="L7387" s="197">
        <v>46042</v>
      </c>
      <c r="M7387" s="116"/>
      <c r="N7387" s="197">
        <v>46042</v>
      </c>
      <c r="O7387" s="388">
        <f t="shared" si="346"/>
        <v>151320.13</v>
      </c>
      <c r="P7387" s="339">
        <f t="shared" si="347"/>
        <v>0</v>
      </c>
    </row>
    <row r="7388" spans="1:16" hidden="1" x14ac:dyDescent="0.25">
      <c r="A7388" s="116">
        <v>148276</v>
      </c>
      <c r="B7388" s="116">
        <v>16</v>
      </c>
      <c r="C7388" s="116">
        <v>1810104970</v>
      </c>
      <c r="D7388" s="116" t="s">
        <v>10371</v>
      </c>
      <c r="E7388" s="339">
        <v>464</v>
      </c>
      <c r="F7388" s="194">
        <v>16</v>
      </c>
      <c r="G7388" s="194">
        <v>16</v>
      </c>
      <c r="H7388" s="194" t="s">
        <v>10119</v>
      </c>
      <c r="I7388" s="194">
        <f t="shared" si="345"/>
        <v>0</v>
      </c>
      <c r="J7388" s="116" t="s">
        <v>10120</v>
      </c>
      <c r="K7388" s="116" t="s">
        <v>16968</v>
      </c>
      <c r="L7388" s="197">
        <v>46042</v>
      </c>
      <c r="M7388" s="116"/>
      <c r="N7388" s="197">
        <v>46042</v>
      </c>
      <c r="O7388" s="388">
        <f t="shared" si="346"/>
        <v>29</v>
      </c>
      <c r="P7388" s="339">
        <f t="shared" si="347"/>
        <v>0</v>
      </c>
    </row>
    <row r="7389" spans="1:16" x14ac:dyDescent="0.25">
      <c r="A7389" s="116">
        <v>148177</v>
      </c>
      <c r="B7389" s="116">
        <v>2</v>
      </c>
      <c r="C7389" s="116">
        <v>1318102300</v>
      </c>
      <c r="D7389" s="116" t="s">
        <v>17303</v>
      </c>
      <c r="E7389" s="339">
        <v>0</v>
      </c>
      <c r="F7389" s="194">
        <v>6</v>
      </c>
      <c r="G7389" s="194">
        <v>0</v>
      </c>
      <c r="H7389" s="194" t="s">
        <v>10119</v>
      </c>
      <c r="I7389" s="401">
        <f t="shared" si="345"/>
        <v>6</v>
      </c>
      <c r="J7389" s="116" t="s">
        <v>10120</v>
      </c>
      <c r="K7389" s="116" t="s">
        <v>17115</v>
      </c>
      <c r="L7389" s="197">
        <v>46035</v>
      </c>
      <c r="M7389" s="116"/>
      <c r="N7389" s="197" t="s">
        <v>15169</v>
      </c>
      <c r="O7389" s="388">
        <f t="shared" si="346"/>
        <v>0</v>
      </c>
      <c r="P7389" s="339">
        <f t="shared" si="347"/>
        <v>0</v>
      </c>
    </row>
    <row r="7390" spans="1:16" hidden="1" x14ac:dyDescent="0.25">
      <c r="A7390" s="116">
        <v>148276</v>
      </c>
      <c r="B7390" s="116">
        <v>10</v>
      </c>
      <c r="C7390" s="116">
        <v>1518100520</v>
      </c>
      <c r="D7390" s="116" t="s">
        <v>8368</v>
      </c>
      <c r="E7390" s="339">
        <v>642267</v>
      </c>
      <c r="F7390" s="194">
        <v>1</v>
      </c>
      <c r="G7390" s="194">
        <v>1</v>
      </c>
      <c r="H7390" s="194" t="s">
        <v>10119</v>
      </c>
      <c r="I7390" s="194">
        <f t="shared" si="345"/>
        <v>0</v>
      </c>
      <c r="J7390" s="116" t="s">
        <v>10120</v>
      </c>
      <c r="K7390" s="116" t="s">
        <v>16968</v>
      </c>
      <c r="L7390" s="197">
        <v>46042</v>
      </c>
      <c r="M7390" s="116"/>
      <c r="N7390" s="197">
        <v>46134</v>
      </c>
      <c r="O7390" s="388">
        <f t="shared" si="346"/>
        <v>642267</v>
      </c>
      <c r="P7390" s="339">
        <f t="shared" si="347"/>
        <v>0</v>
      </c>
    </row>
    <row r="7391" spans="1:16" x14ac:dyDescent="0.25">
      <c r="A7391" s="116">
        <v>148276</v>
      </c>
      <c r="B7391" s="116">
        <v>3</v>
      </c>
      <c r="C7391" s="116">
        <v>1515100080</v>
      </c>
      <c r="D7391" s="116" t="s">
        <v>7607</v>
      </c>
      <c r="E7391" s="339">
        <v>985126</v>
      </c>
      <c r="F7391" s="194">
        <v>1</v>
      </c>
      <c r="G7391" s="194">
        <v>0</v>
      </c>
      <c r="H7391" s="194" t="s">
        <v>10119</v>
      </c>
      <c r="I7391" s="401">
        <f t="shared" si="345"/>
        <v>1</v>
      </c>
      <c r="J7391" s="116" t="s">
        <v>10120</v>
      </c>
      <c r="K7391" s="116" t="s">
        <v>16968</v>
      </c>
      <c r="L7391" s="197">
        <v>46042</v>
      </c>
      <c r="M7391" s="116"/>
      <c r="N7391" s="197" t="s">
        <v>15169</v>
      </c>
      <c r="O7391" s="388">
        <f t="shared" si="346"/>
        <v>985126</v>
      </c>
      <c r="P7391" s="339">
        <f t="shared" si="347"/>
        <v>985126</v>
      </c>
    </row>
    <row r="7392" spans="1:16" hidden="1" x14ac:dyDescent="0.25">
      <c r="A7392" s="116">
        <v>148300</v>
      </c>
      <c r="B7392" s="116">
        <v>1</v>
      </c>
      <c r="C7392" s="116">
        <v>1215100010</v>
      </c>
      <c r="D7392" s="116" t="s">
        <v>11206</v>
      </c>
      <c r="E7392" s="339">
        <v>20904.400000000001</v>
      </c>
      <c r="F7392" s="194">
        <v>4</v>
      </c>
      <c r="G7392" s="194">
        <v>4</v>
      </c>
      <c r="H7392" s="194" t="s">
        <v>10119</v>
      </c>
      <c r="I7392" s="194">
        <f t="shared" si="345"/>
        <v>0</v>
      </c>
      <c r="J7392" s="116" t="s">
        <v>10126</v>
      </c>
      <c r="K7392" s="116" t="s">
        <v>17431</v>
      </c>
      <c r="L7392" s="197">
        <v>46037</v>
      </c>
      <c r="M7392" s="116"/>
      <c r="N7392" s="197">
        <v>46041</v>
      </c>
      <c r="O7392" s="388">
        <f t="shared" si="346"/>
        <v>5226.1000000000004</v>
      </c>
      <c r="P7392" s="339">
        <f t="shared" si="347"/>
        <v>0</v>
      </c>
    </row>
    <row r="7393" spans="1:16" hidden="1" x14ac:dyDescent="0.25">
      <c r="A7393" s="116">
        <v>148300</v>
      </c>
      <c r="B7393" s="116">
        <v>2</v>
      </c>
      <c r="C7393" s="116">
        <v>1018100000</v>
      </c>
      <c r="D7393" s="116" t="s">
        <v>10642</v>
      </c>
      <c r="E7393" s="339">
        <v>106581</v>
      </c>
      <c r="F7393" s="194">
        <v>12</v>
      </c>
      <c r="G7393" s="194">
        <v>12</v>
      </c>
      <c r="H7393" s="194" t="s">
        <v>10119</v>
      </c>
      <c r="I7393" s="194">
        <f t="shared" si="345"/>
        <v>0</v>
      </c>
      <c r="J7393" s="116" t="s">
        <v>10126</v>
      </c>
      <c r="K7393" s="116" t="s">
        <v>17431</v>
      </c>
      <c r="L7393" s="197">
        <v>46037</v>
      </c>
      <c r="M7393" s="116"/>
      <c r="N7393" s="197">
        <v>46041</v>
      </c>
      <c r="O7393" s="388">
        <f t="shared" si="346"/>
        <v>8881.75</v>
      </c>
      <c r="P7393" s="339">
        <f t="shared" si="347"/>
        <v>0</v>
      </c>
    </row>
    <row r="7394" spans="1:16" hidden="1" x14ac:dyDescent="0.25">
      <c r="A7394" s="116">
        <v>148300</v>
      </c>
      <c r="B7394" s="116">
        <v>3</v>
      </c>
      <c r="C7394" s="116">
        <v>1018100010</v>
      </c>
      <c r="D7394" s="116" t="s">
        <v>10356</v>
      </c>
      <c r="E7394" s="339">
        <v>62958.48</v>
      </c>
      <c r="F7394" s="194">
        <v>12</v>
      </c>
      <c r="G7394" s="194">
        <v>12</v>
      </c>
      <c r="H7394" s="194" t="s">
        <v>10119</v>
      </c>
      <c r="I7394" s="194">
        <f t="shared" si="345"/>
        <v>0</v>
      </c>
      <c r="J7394" s="116" t="s">
        <v>10126</v>
      </c>
      <c r="K7394" s="116" t="s">
        <v>17431</v>
      </c>
      <c r="L7394" s="197">
        <v>46037</v>
      </c>
      <c r="M7394" s="116"/>
      <c r="N7394" s="197">
        <v>46041</v>
      </c>
      <c r="O7394" s="388">
        <f t="shared" si="346"/>
        <v>5246.54</v>
      </c>
      <c r="P7394" s="339">
        <f t="shared" si="347"/>
        <v>0</v>
      </c>
    </row>
    <row r="7395" spans="1:16" hidden="1" x14ac:dyDescent="0.25">
      <c r="A7395" s="116">
        <v>148300</v>
      </c>
      <c r="B7395" s="116">
        <v>4</v>
      </c>
      <c r="C7395" s="116">
        <v>1019100040</v>
      </c>
      <c r="D7395" s="116" t="s">
        <v>10643</v>
      </c>
      <c r="E7395" s="339">
        <v>17100</v>
      </c>
      <c r="F7395" s="194">
        <v>6</v>
      </c>
      <c r="G7395" s="194">
        <v>6</v>
      </c>
      <c r="H7395" s="194" t="s">
        <v>10119</v>
      </c>
      <c r="I7395" s="194">
        <f t="shared" si="345"/>
        <v>0</v>
      </c>
      <c r="J7395" s="116" t="s">
        <v>10126</v>
      </c>
      <c r="K7395" s="116" t="s">
        <v>17431</v>
      </c>
      <c r="L7395" s="197">
        <v>46037</v>
      </c>
      <c r="M7395" s="116" t="s">
        <v>15796</v>
      </c>
      <c r="N7395" s="197">
        <v>46041</v>
      </c>
      <c r="O7395" s="388">
        <f t="shared" si="346"/>
        <v>2850</v>
      </c>
      <c r="P7395" s="339">
        <f t="shared" si="347"/>
        <v>0</v>
      </c>
    </row>
    <row r="7396" spans="1:16" hidden="1" x14ac:dyDescent="0.25">
      <c r="A7396" s="116">
        <v>148300</v>
      </c>
      <c r="B7396" s="116">
        <v>5</v>
      </c>
      <c r="C7396" s="116">
        <v>1233100280</v>
      </c>
      <c r="D7396" s="116" t="s">
        <v>17464</v>
      </c>
      <c r="E7396" s="339">
        <v>31221.84</v>
      </c>
      <c r="F7396" s="194">
        <v>12</v>
      </c>
      <c r="G7396" s="194">
        <v>12</v>
      </c>
      <c r="H7396" s="194" t="s">
        <v>10119</v>
      </c>
      <c r="I7396" s="194">
        <f t="shared" si="345"/>
        <v>0</v>
      </c>
      <c r="J7396" s="116" t="s">
        <v>10126</v>
      </c>
      <c r="K7396" s="116" t="s">
        <v>17431</v>
      </c>
      <c r="L7396" s="197">
        <v>46037</v>
      </c>
      <c r="M7396" s="116"/>
      <c r="N7396" s="197">
        <v>46041</v>
      </c>
      <c r="O7396" s="388">
        <f t="shared" si="346"/>
        <v>2601.8200000000002</v>
      </c>
      <c r="P7396" s="339">
        <f t="shared" si="347"/>
        <v>0</v>
      </c>
    </row>
    <row r="7397" spans="1:16" hidden="1" x14ac:dyDescent="0.25">
      <c r="A7397" s="116">
        <v>148300</v>
      </c>
      <c r="B7397" s="116">
        <v>6</v>
      </c>
      <c r="C7397" s="116">
        <v>1210100190</v>
      </c>
      <c r="D7397" s="116" t="s">
        <v>11189</v>
      </c>
      <c r="E7397" s="339">
        <v>300285</v>
      </c>
      <c r="F7397" s="194">
        <v>1</v>
      </c>
      <c r="G7397" s="194">
        <v>1</v>
      </c>
      <c r="H7397" s="194" t="s">
        <v>10119</v>
      </c>
      <c r="I7397" s="194">
        <f t="shared" si="345"/>
        <v>0</v>
      </c>
      <c r="J7397" s="116" t="s">
        <v>10126</v>
      </c>
      <c r="K7397" s="116" t="s">
        <v>17431</v>
      </c>
      <c r="L7397" s="197">
        <v>46037</v>
      </c>
      <c r="M7397" s="116"/>
      <c r="N7397" s="197">
        <v>46041</v>
      </c>
      <c r="O7397" s="388">
        <f t="shared" si="346"/>
        <v>300285</v>
      </c>
      <c r="P7397" s="339">
        <f t="shared" si="347"/>
        <v>0</v>
      </c>
    </row>
    <row r="7398" spans="1:16" hidden="1" x14ac:dyDescent="0.25">
      <c r="A7398" s="116">
        <v>148300</v>
      </c>
      <c r="B7398" s="116">
        <v>7</v>
      </c>
      <c r="C7398" s="116">
        <v>1210100200</v>
      </c>
      <c r="D7398" s="116" t="s">
        <v>11190</v>
      </c>
      <c r="E7398" s="339">
        <v>335887</v>
      </c>
      <c r="F7398" s="194">
        <v>1</v>
      </c>
      <c r="G7398" s="194">
        <v>1</v>
      </c>
      <c r="H7398" s="194" t="s">
        <v>10119</v>
      </c>
      <c r="I7398" s="194">
        <f t="shared" si="345"/>
        <v>0</v>
      </c>
      <c r="J7398" s="116" t="s">
        <v>10126</v>
      </c>
      <c r="K7398" s="116" t="s">
        <v>17431</v>
      </c>
      <c r="L7398" s="197">
        <v>46037</v>
      </c>
      <c r="M7398" s="116"/>
      <c r="N7398" s="197">
        <v>46041</v>
      </c>
      <c r="O7398" s="388">
        <f t="shared" si="346"/>
        <v>335887</v>
      </c>
      <c r="P7398" s="339">
        <f t="shared" si="347"/>
        <v>0</v>
      </c>
    </row>
    <row r="7399" spans="1:16" hidden="1" x14ac:dyDescent="0.25">
      <c r="A7399" s="116">
        <v>148300</v>
      </c>
      <c r="B7399" s="116">
        <v>8</v>
      </c>
      <c r="C7399" s="116">
        <v>1010102150</v>
      </c>
      <c r="D7399" s="116" t="s">
        <v>11093</v>
      </c>
      <c r="E7399" s="339">
        <v>19000</v>
      </c>
      <c r="F7399" s="194">
        <v>10</v>
      </c>
      <c r="G7399" s="194">
        <v>10</v>
      </c>
      <c r="H7399" s="194" t="s">
        <v>10119</v>
      </c>
      <c r="I7399" s="194">
        <f t="shared" si="345"/>
        <v>0</v>
      </c>
      <c r="J7399" s="116" t="s">
        <v>10126</v>
      </c>
      <c r="K7399" s="116" t="s">
        <v>17431</v>
      </c>
      <c r="L7399" s="197">
        <v>46037</v>
      </c>
      <c r="M7399" s="116"/>
      <c r="N7399" s="197">
        <v>46041</v>
      </c>
      <c r="O7399" s="388">
        <f t="shared" si="346"/>
        <v>1900</v>
      </c>
      <c r="P7399" s="339">
        <f t="shared" si="347"/>
        <v>0</v>
      </c>
    </row>
    <row r="7400" spans="1:16" hidden="1" x14ac:dyDescent="0.25">
      <c r="A7400" s="116">
        <v>148300</v>
      </c>
      <c r="B7400" s="116">
        <v>9</v>
      </c>
      <c r="C7400" s="116">
        <v>1513100320</v>
      </c>
      <c r="D7400" s="116" t="s">
        <v>16197</v>
      </c>
      <c r="E7400" s="339">
        <v>465387</v>
      </c>
      <c r="F7400" s="194">
        <v>60</v>
      </c>
      <c r="G7400" s="194">
        <v>60</v>
      </c>
      <c r="H7400" s="194" t="s">
        <v>10119</v>
      </c>
      <c r="I7400" s="194">
        <f t="shared" si="345"/>
        <v>0</v>
      </c>
      <c r="J7400" s="116" t="s">
        <v>10126</v>
      </c>
      <c r="K7400" s="116" t="s">
        <v>17431</v>
      </c>
      <c r="L7400" s="197">
        <v>46037</v>
      </c>
      <c r="M7400" s="116"/>
      <c r="N7400" s="197">
        <v>46041</v>
      </c>
      <c r="O7400" s="388">
        <f t="shared" si="346"/>
        <v>7756.45</v>
      </c>
      <c r="P7400" s="339">
        <f t="shared" si="347"/>
        <v>0</v>
      </c>
    </row>
    <row r="7401" spans="1:16" hidden="1" x14ac:dyDescent="0.25">
      <c r="A7401" s="116">
        <v>148300</v>
      </c>
      <c r="B7401" s="116">
        <v>10</v>
      </c>
      <c r="C7401" s="116">
        <v>1315101660</v>
      </c>
      <c r="D7401" s="116" t="s">
        <v>9804</v>
      </c>
      <c r="E7401" s="339">
        <v>32100</v>
      </c>
      <c r="F7401" s="194">
        <v>1</v>
      </c>
      <c r="G7401" s="194">
        <v>1</v>
      </c>
      <c r="H7401" s="194" t="s">
        <v>10119</v>
      </c>
      <c r="I7401" s="194">
        <f t="shared" si="345"/>
        <v>0</v>
      </c>
      <c r="J7401" s="116" t="s">
        <v>10126</v>
      </c>
      <c r="K7401" s="116" t="s">
        <v>17431</v>
      </c>
      <c r="L7401" s="197">
        <v>46037</v>
      </c>
      <c r="M7401" s="116"/>
      <c r="N7401" s="197">
        <v>46041</v>
      </c>
      <c r="O7401" s="388">
        <f t="shared" si="346"/>
        <v>32100</v>
      </c>
      <c r="P7401" s="339">
        <f t="shared" si="347"/>
        <v>0</v>
      </c>
    </row>
    <row r="7402" spans="1:16" hidden="1" x14ac:dyDescent="0.25">
      <c r="A7402" s="116">
        <v>148300</v>
      </c>
      <c r="B7402" s="116">
        <v>11</v>
      </c>
      <c r="C7402" s="116">
        <v>1029102130</v>
      </c>
      <c r="D7402" s="116" t="s">
        <v>10961</v>
      </c>
      <c r="E7402" s="339">
        <v>87150</v>
      </c>
      <c r="F7402" s="194">
        <v>30</v>
      </c>
      <c r="G7402" s="194">
        <v>30</v>
      </c>
      <c r="H7402" s="194" t="s">
        <v>10119</v>
      </c>
      <c r="I7402" s="194">
        <f t="shared" si="345"/>
        <v>0</v>
      </c>
      <c r="J7402" s="116" t="s">
        <v>10126</v>
      </c>
      <c r="K7402" s="116" t="s">
        <v>17431</v>
      </c>
      <c r="L7402" s="197">
        <v>46037</v>
      </c>
      <c r="M7402" s="116"/>
      <c r="N7402" s="197">
        <v>46041</v>
      </c>
      <c r="O7402" s="388">
        <f t="shared" si="346"/>
        <v>2905</v>
      </c>
      <c r="P7402" s="339">
        <f t="shared" si="347"/>
        <v>0</v>
      </c>
    </row>
    <row r="7403" spans="1:16" hidden="1" x14ac:dyDescent="0.25">
      <c r="A7403" s="116">
        <v>148300</v>
      </c>
      <c r="B7403" s="116">
        <v>12</v>
      </c>
      <c r="C7403" s="116">
        <v>1026100080</v>
      </c>
      <c r="D7403" s="116" t="s">
        <v>17456</v>
      </c>
      <c r="E7403" s="339">
        <v>64890</v>
      </c>
      <c r="F7403" s="194">
        <v>1</v>
      </c>
      <c r="G7403" s="194">
        <v>1</v>
      </c>
      <c r="H7403" s="194" t="s">
        <v>10119</v>
      </c>
      <c r="I7403" s="194">
        <f t="shared" si="345"/>
        <v>0</v>
      </c>
      <c r="J7403" s="116" t="s">
        <v>10126</v>
      </c>
      <c r="K7403" s="116" t="s">
        <v>17431</v>
      </c>
      <c r="L7403" s="197">
        <v>46037</v>
      </c>
      <c r="M7403" s="116"/>
      <c r="N7403" s="197">
        <v>46041</v>
      </c>
      <c r="O7403" s="388">
        <f t="shared" si="346"/>
        <v>64890</v>
      </c>
      <c r="P7403" s="339">
        <f t="shared" si="347"/>
        <v>0</v>
      </c>
    </row>
    <row r="7404" spans="1:16" hidden="1" x14ac:dyDescent="0.25">
      <c r="A7404" s="116">
        <v>148300</v>
      </c>
      <c r="B7404" s="116">
        <v>13</v>
      </c>
      <c r="C7404" s="116">
        <v>1016101340</v>
      </c>
      <c r="D7404" s="116" t="s">
        <v>10489</v>
      </c>
      <c r="E7404" s="339">
        <v>34614.160000000003</v>
      </c>
      <c r="F7404" s="194">
        <v>4</v>
      </c>
      <c r="G7404" s="194">
        <v>4</v>
      </c>
      <c r="H7404" s="194" t="s">
        <v>10119</v>
      </c>
      <c r="I7404" s="194">
        <f t="shared" si="345"/>
        <v>0</v>
      </c>
      <c r="J7404" s="116" t="s">
        <v>10126</v>
      </c>
      <c r="K7404" s="116" t="s">
        <v>17431</v>
      </c>
      <c r="L7404" s="197">
        <v>46037</v>
      </c>
      <c r="M7404" s="116"/>
      <c r="N7404" s="197">
        <v>46041</v>
      </c>
      <c r="O7404" s="388">
        <f t="shared" si="346"/>
        <v>8653.5400000000009</v>
      </c>
      <c r="P7404" s="339">
        <f t="shared" si="347"/>
        <v>0</v>
      </c>
    </row>
    <row r="7405" spans="1:16" hidden="1" x14ac:dyDescent="0.25">
      <c r="A7405" s="116">
        <v>148300</v>
      </c>
      <c r="B7405" s="116">
        <v>14</v>
      </c>
      <c r="C7405" s="116">
        <v>1011100040</v>
      </c>
      <c r="D7405" s="116" t="s">
        <v>10481</v>
      </c>
      <c r="E7405" s="339">
        <v>29000</v>
      </c>
      <c r="F7405" s="194">
        <v>20</v>
      </c>
      <c r="G7405" s="194">
        <v>20</v>
      </c>
      <c r="H7405" s="194" t="s">
        <v>10119</v>
      </c>
      <c r="I7405" s="194">
        <f t="shared" si="345"/>
        <v>0</v>
      </c>
      <c r="J7405" s="116" t="s">
        <v>10126</v>
      </c>
      <c r="K7405" s="116" t="s">
        <v>17431</v>
      </c>
      <c r="L7405" s="197">
        <v>46037</v>
      </c>
      <c r="M7405" s="116"/>
      <c r="N7405" s="197">
        <v>46041</v>
      </c>
      <c r="O7405" s="388">
        <f t="shared" si="346"/>
        <v>1450</v>
      </c>
      <c r="P7405" s="339">
        <f t="shared" si="347"/>
        <v>0</v>
      </c>
    </row>
    <row r="7406" spans="1:16" hidden="1" x14ac:dyDescent="0.25">
      <c r="A7406" s="116">
        <v>148300</v>
      </c>
      <c r="B7406" s="116">
        <v>15</v>
      </c>
      <c r="C7406" s="116">
        <v>1011100940</v>
      </c>
      <c r="D7406" s="116" t="s">
        <v>10652</v>
      </c>
      <c r="E7406" s="339">
        <v>86000</v>
      </c>
      <c r="F7406" s="194">
        <v>4</v>
      </c>
      <c r="G7406" s="194">
        <v>4</v>
      </c>
      <c r="H7406" s="194" t="s">
        <v>10119</v>
      </c>
      <c r="I7406" s="194">
        <f t="shared" si="345"/>
        <v>0</v>
      </c>
      <c r="J7406" s="116" t="s">
        <v>10126</v>
      </c>
      <c r="K7406" s="116" t="s">
        <v>17431</v>
      </c>
      <c r="L7406" s="197">
        <v>46037</v>
      </c>
      <c r="M7406" s="116"/>
      <c r="N7406" s="197">
        <v>46041</v>
      </c>
      <c r="O7406" s="388">
        <f t="shared" si="346"/>
        <v>21500</v>
      </c>
      <c r="P7406" s="339">
        <f t="shared" si="347"/>
        <v>0</v>
      </c>
    </row>
    <row r="7407" spans="1:16" hidden="1" x14ac:dyDescent="0.25">
      <c r="A7407" s="116">
        <v>148300</v>
      </c>
      <c r="B7407" s="116">
        <v>16</v>
      </c>
      <c r="C7407" s="116">
        <v>1810104390</v>
      </c>
      <c r="D7407" s="116" t="s">
        <v>17495</v>
      </c>
      <c r="E7407" s="339">
        <v>466392</v>
      </c>
      <c r="F7407" s="194">
        <v>120</v>
      </c>
      <c r="G7407" s="194">
        <v>120</v>
      </c>
      <c r="H7407" s="194" t="s">
        <v>10119</v>
      </c>
      <c r="I7407" s="194">
        <f t="shared" si="345"/>
        <v>0</v>
      </c>
      <c r="J7407" s="116" t="s">
        <v>10126</v>
      </c>
      <c r="K7407" s="116" t="s">
        <v>17431</v>
      </c>
      <c r="L7407" s="197">
        <v>46037</v>
      </c>
      <c r="M7407" s="116"/>
      <c r="N7407" s="197">
        <v>46041</v>
      </c>
      <c r="O7407" s="388">
        <f t="shared" si="346"/>
        <v>3886.6</v>
      </c>
      <c r="P7407" s="339">
        <f t="shared" si="347"/>
        <v>0</v>
      </c>
    </row>
    <row r="7408" spans="1:16" hidden="1" x14ac:dyDescent="0.25">
      <c r="A7408" s="116">
        <v>148300</v>
      </c>
      <c r="B7408" s="116">
        <v>17</v>
      </c>
      <c r="C7408" s="116">
        <v>1521100100</v>
      </c>
      <c r="D7408" s="116" t="s">
        <v>10563</v>
      </c>
      <c r="E7408" s="339">
        <v>108015.6</v>
      </c>
      <c r="F7408" s="194">
        <v>120</v>
      </c>
      <c r="G7408" s="194">
        <v>120</v>
      </c>
      <c r="H7408" s="194" t="s">
        <v>10119</v>
      </c>
      <c r="I7408" s="194">
        <f t="shared" si="345"/>
        <v>0</v>
      </c>
      <c r="J7408" s="116" t="s">
        <v>10126</v>
      </c>
      <c r="K7408" s="116" t="s">
        <v>17431</v>
      </c>
      <c r="L7408" s="197">
        <v>46037</v>
      </c>
      <c r="M7408" s="116"/>
      <c r="N7408" s="197">
        <v>46041</v>
      </c>
      <c r="O7408" s="388">
        <f t="shared" si="346"/>
        <v>900.13</v>
      </c>
      <c r="P7408" s="339">
        <f t="shared" si="347"/>
        <v>0</v>
      </c>
    </row>
    <row r="7409" spans="1:16" hidden="1" x14ac:dyDescent="0.25">
      <c r="A7409" s="116">
        <v>148300</v>
      </c>
      <c r="B7409" s="116">
        <v>18</v>
      </c>
      <c r="C7409" s="116">
        <v>1512107290</v>
      </c>
      <c r="D7409" s="116" t="s">
        <v>17903</v>
      </c>
      <c r="E7409" s="339">
        <v>95200</v>
      </c>
      <c r="F7409" s="194">
        <v>8</v>
      </c>
      <c r="G7409" s="194">
        <v>8</v>
      </c>
      <c r="H7409" s="194" t="s">
        <v>10119</v>
      </c>
      <c r="I7409" s="194">
        <f t="shared" si="345"/>
        <v>0</v>
      </c>
      <c r="J7409" s="116" t="s">
        <v>10126</v>
      </c>
      <c r="K7409" s="116" t="s">
        <v>17431</v>
      </c>
      <c r="L7409" s="197">
        <v>46037</v>
      </c>
      <c r="M7409" s="116"/>
      <c r="N7409" s="197">
        <v>46041</v>
      </c>
      <c r="O7409" s="388">
        <f t="shared" si="346"/>
        <v>11900</v>
      </c>
      <c r="P7409" s="339">
        <f t="shared" si="347"/>
        <v>0</v>
      </c>
    </row>
    <row r="7410" spans="1:16" hidden="1" x14ac:dyDescent="0.25">
      <c r="A7410" s="116">
        <v>148300</v>
      </c>
      <c r="B7410" s="116">
        <v>19</v>
      </c>
      <c r="C7410" s="116">
        <v>1521100100</v>
      </c>
      <c r="D7410" s="116" t="s">
        <v>10563</v>
      </c>
      <c r="E7410" s="339">
        <v>7201.04</v>
      </c>
      <c r="F7410" s="194">
        <v>8</v>
      </c>
      <c r="G7410" s="194">
        <v>8</v>
      </c>
      <c r="H7410" s="194" t="s">
        <v>10119</v>
      </c>
      <c r="I7410" s="194">
        <f t="shared" si="345"/>
        <v>0</v>
      </c>
      <c r="J7410" s="116" t="s">
        <v>10126</v>
      </c>
      <c r="K7410" s="116" t="s">
        <v>17431</v>
      </c>
      <c r="L7410" s="197">
        <v>46037</v>
      </c>
      <c r="M7410" s="116"/>
      <c r="N7410" s="197">
        <v>46041</v>
      </c>
      <c r="O7410" s="388">
        <f t="shared" si="346"/>
        <v>900.13</v>
      </c>
      <c r="P7410" s="339">
        <f t="shared" si="347"/>
        <v>0</v>
      </c>
    </row>
    <row r="7411" spans="1:16" hidden="1" x14ac:dyDescent="0.25">
      <c r="A7411" s="116">
        <v>148303</v>
      </c>
      <c r="B7411" s="116">
        <v>4</v>
      </c>
      <c r="C7411" s="116">
        <v>1518100290</v>
      </c>
      <c r="D7411" s="116" t="s">
        <v>8237</v>
      </c>
      <c r="E7411" s="339">
        <v>510122</v>
      </c>
      <c r="F7411" s="194">
        <v>1</v>
      </c>
      <c r="G7411" s="194">
        <v>1</v>
      </c>
      <c r="H7411" s="194" t="s">
        <v>10119</v>
      </c>
      <c r="I7411" s="194">
        <f t="shared" ref="I7411:I7474" si="348">+F7411-G7411</f>
        <v>0</v>
      </c>
      <c r="J7411" s="116" t="s">
        <v>10120</v>
      </c>
      <c r="K7411" s="116" t="s">
        <v>17320</v>
      </c>
      <c r="L7411" s="197">
        <v>46037</v>
      </c>
      <c r="M7411" s="116"/>
      <c r="N7411" s="197">
        <v>46111</v>
      </c>
      <c r="O7411" s="388">
        <f t="shared" ref="O7411:O7474" si="349">+E7411/F7411</f>
        <v>510122</v>
      </c>
      <c r="P7411" s="339">
        <f t="shared" ref="P7411:P7474" si="350">+O7411*I7411</f>
        <v>0</v>
      </c>
    </row>
    <row r="7412" spans="1:16" hidden="1" x14ac:dyDescent="0.25">
      <c r="A7412" s="116">
        <v>148303</v>
      </c>
      <c r="B7412" s="116">
        <v>6</v>
      </c>
      <c r="C7412" s="116">
        <v>1523100680</v>
      </c>
      <c r="D7412" s="116" t="s">
        <v>17480</v>
      </c>
      <c r="E7412" s="339">
        <v>17800</v>
      </c>
      <c r="F7412" s="194">
        <v>20</v>
      </c>
      <c r="G7412" s="194">
        <v>20</v>
      </c>
      <c r="H7412" s="194" t="s">
        <v>10119</v>
      </c>
      <c r="I7412" s="194">
        <f t="shared" si="348"/>
        <v>0</v>
      </c>
      <c r="J7412" s="116" t="s">
        <v>10120</v>
      </c>
      <c r="K7412" s="116" t="s">
        <v>17320</v>
      </c>
      <c r="L7412" s="197">
        <v>46037</v>
      </c>
      <c r="M7412" s="116"/>
      <c r="N7412" s="197">
        <v>46091</v>
      </c>
      <c r="O7412" s="388">
        <f t="shared" si="349"/>
        <v>890</v>
      </c>
      <c r="P7412" s="339">
        <f t="shared" si="350"/>
        <v>0</v>
      </c>
    </row>
    <row r="7413" spans="1:16" hidden="1" x14ac:dyDescent="0.25">
      <c r="A7413" s="116">
        <v>148303</v>
      </c>
      <c r="B7413" s="116">
        <v>5</v>
      </c>
      <c r="C7413" s="116">
        <v>1810101950</v>
      </c>
      <c r="D7413" s="116" t="s">
        <v>11058</v>
      </c>
      <c r="E7413" s="339">
        <v>398746.66</v>
      </c>
      <c r="F7413" s="194">
        <v>2</v>
      </c>
      <c r="G7413" s="194">
        <f>1+1</f>
        <v>2</v>
      </c>
      <c r="H7413" s="194" t="s">
        <v>10119</v>
      </c>
      <c r="I7413" s="194">
        <f t="shared" si="348"/>
        <v>0</v>
      </c>
      <c r="J7413" s="116" t="s">
        <v>10120</v>
      </c>
      <c r="K7413" s="116" t="s">
        <v>17320</v>
      </c>
      <c r="L7413" s="197">
        <v>46037</v>
      </c>
      <c r="M7413" s="116" t="s">
        <v>18250</v>
      </c>
      <c r="N7413" s="197">
        <v>46062</v>
      </c>
      <c r="O7413" s="388">
        <f t="shared" si="349"/>
        <v>199373.33</v>
      </c>
      <c r="P7413" s="339">
        <f t="shared" si="350"/>
        <v>0</v>
      </c>
    </row>
    <row r="7414" spans="1:16" hidden="1" x14ac:dyDescent="0.25">
      <c r="A7414" s="116">
        <v>148303</v>
      </c>
      <c r="B7414" s="116">
        <v>12</v>
      </c>
      <c r="C7414" s="116">
        <v>1016101250</v>
      </c>
      <c r="D7414" s="116" t="s">
        <v>11152</v>
      </c>
      <c r="E7414" s="339">
        <v>6628</v>
      </c>
      <c r="F7414" s="194">
        <v>4</v>
      </c>
      <c r="G7414" s="194">
        <v>4</v>
      </c>
      <c r="H7414" s="194" t="s">
        <v>10119</v>
      </c>
      <c r="I7414" s="194">
        <f t="shared" si="348"/>
        <v>0</v>
      </c>
      <c r="J7414" s="116" t="s">
        <v>10120</v>
      </c>
      <c r="K7414" s="116" t="s">
        <v>17320</v>
      </c>
      <c r="L7414" s="197">
        <v>46037</v>
      </c>
      <c r="M7414" s="116"/>
      <c r="N7414" s="197">
        <v>46048</v>
      </c>
      <c r="O7414" s="388">
        <f t="shared" si="349"/>
        <v>1657</v>
      </c>
      <c r="P7414" s="339">
        <f t="shared" si="350"/>
        <v>0</v>
      </c>
    </row>
    <row r="7415" spans="1:16" hidden="1" x14ac:dyDescent="0.25">
      <c r="A7415" s="116">
        <v>148303</v>
      </c>
      <c r="B7415" s="116">
        <v>13</v>
      </c>
      <c r="C7415" s="116">
        <v>1019100340</v>
      </c>
      <c r="D7415" s="116" t="s">
        <v>17321</v>
      </c>
      <c r="E7415" s="339">
        <v>30978</v>
      </c>
      <c r="F7415" s="194">
        <v>2</v>
      </c>
      <c r="G7415" s="194">
        <v>2</v>
      </c>
      <c r="H7415" s="194" t="s">
        <v>10119</v>
      </c>
      <c r="I7415" s="194">
        <f t="shared" si="348"/>
        <v>0</v>
      </c>
      <c r="J7415" s="116" t="s">
        <v>10120</v>
      </c>
      <c r="K7415" s="116" t="s">
        <v>17320</v>
      </c>
      <c r="L7415" s="197">
        <v>46037</v>
      </c>
      <c r="M7415" s="116" t="s">
        <v>15796</v>
      </c>
      <c r="N7415" s="197">
        <v>46045</v>
      </c>
      <c r="O7415" s="388">
        <f t="shared" si="349"/>
        <v>15489</v>
      </c>
      <c r="P7415" s="339">
        <f t="shared" si="350"/>
        <v>0</v>
      </c>
    </row>
    <row r="7416" spans="1:16" hidden="1" x14ac:dyDescent="0.25">
      <c r="A7416" s="116">
        <v>148303</v>
      </c>
      <c r="B7416" s="116">
        <v>9</v>
      </c>
      <c r="C7416" s="116">
        <v>1017102120</v>
      </c>
      <c r="D7416" s="116" t="s">
        <v>10656</v>
      </c>
      <c r="E7416" s="339">
        <v>162000</v>
      </c>
      <c r="F7416" s="194">
        <v>1</v>
      </c>
      <c r="G7416" s="194">
        <v>1</v>
      </c>
      <c r="H7416" s="194" t="s">
        <v>10119</v>
      </c>
      <c r="I7416" s="194">
        <f t="shared" si="348"/>
        <v>0</v>
      </c>
      <c r="J7416" s="116" t="s">
        <v>10120</v>
      </c>
      <c r="K7416" s="116" t="s">
        <v>17320</v>
      </c>
      <c r="L7416" s="197">
        <v>46037</v>
      </c>
      <c r="M7416" s="116"/>
      <c r="N7416" s="197">
        <v>46038</v>
      </c>
      <c r="O7416" s="388">
        <f t="shared" si="349"/>
        <v>162000</v>
      </c>
      <c r="P7416" s="339">
        <f t="shared" si="350"/>
        <v>0</v>
      </c>
    </row>
    <row r="7417" spans="1:16" hidden="1" x14ac:dyDescent="0.25">
      <c r="A7417" s="116">
        <v>148303</v>
      </c>
      <c r="B7417" s="116">
        <v>1</v>
      </c>
      <c r="C7417" s="116">
        <v>1515100080</v>
      </c>
      <c r="D7417" s="116" t="s">
        <v>7607</v>
      </c>
      <c r="E7417" s="339">
        <v>985126</v>
      </c>
      <c r="F7417" s="194">
        <v>1</v>
      </c>
      <c r="G7417" s="194">
        <v>1</v>
      </c>
      <c r="H7417" s="194" t="s">
        <v>10119</v>
      </c>
      <c r="I7417" s="194">
        <f t="shared" si="348"/>
        <v>0</v>
      </c>
      <c r="J7417" s="116" t="s">
        <v>10120</v>
      </c>
      <c r="K7417" s="116" t="s">
        <v>17320</v>
      </c>
      <c r="L7417" s="197">
        <v>46037</v>
      </c>
      <c r="M7417" s="116"/>
      <c r="N7417" s="197">
        <v>46037</v>
      </c>
      <c r="O7417" s="388">
        <f t="shared" si="349"/>
        <v>985126</v>
      </c>
      <c r="P7417" s="339">
        <f t="shared" si="350"/>
        <v>0</v>
      </c>
    </row>
    <row r="7418" spans="1:16" hidden="1" x14ac:dyDescent="0.25">
      <c r="A7418" s="116">
        <v>148303</v>
      </c>
      <c r="B7418" s="116">
        <v>2</v>
      </c>
      <c r="C7418" s="116">
        <v>1523100820</v>
      </c>
      <c r="D7418" s="116" t="s">
        <v>11327</v>
      </c>
      <c r="E7418" s="339">
        <v>18956.2</v>
      </c>
      <c r="F7418" s="194">
        <v>2</v>
      </c>
      <c r="G7418" s="194">
        <v>2</v>
      </c>
      <c r="H7418" s="194" t="s">
        <v>10119</v>
      </c>
      <c r="I7418" s="194">
        <f t="shared" si="348"/>
        <v>0</v>
      </c>
      <c r="J7418" s="116" t="s">
        <v>10120</v>
      </c>
      <c r="K7418" s="116" t="s">
        <v>17320</v>
      </c>
      <c r="L7418" s="197">
        <v>46037</v>
      </c>
      <c r="M7418" s="116"/>
      <c r="N7418" s="197">
        <v>46037</v>
      </c>
      <c r="O7418" s="388">
        <f t="shared" si="349"/>
        <v>9478.1</v>
      </c>
      <c r="P7418" s="339">
        <f t="shared" si="350"/>
        <v>0</v>
      </c>
    </row>
    <row r="7419" spans="1:16" hidden="1" x14ac:dyDescent="0.25">
      <c r="A7419" s="116">
        <v>148303</v>
      </c>
      <c r="B7419" s="116">
        <v>7</v>
      </c>
      <c r="C7419" s="116">
        <v>1810102240</v>
      </c>
      <c r="D7419" s="116" t="s">
        <v>10956</v>
      </c>
      <c r="E7419" s="339">
        <v>368115.78</v>
      </c>
      <c r="F7419" s="194">
        <v>6</v>
      </c>
      <c r="G7419" s="194">
        <v>6</v>
      </c>
      <c r="H7419" s="194" t="s">
        <v>10119</v>
      </c>
      <c r="I7419" s="194">
        <f t="shared" si="348"/>
        <v>0</v>
      </c>
      <c r="J7419" s="116" t="s">
        <v>10120</v>
      </c>
      <c r="K7419" s="116" t="s">
        <v>17320</v>
      </c>
      <c r="L7419" s="197">
        <v>46037</v>
      </c>
      <c r="M7419" s="116"/>
      <c r="N7419" s="197">
        <v>46037</v>
      </c>
      <c r="O7419" s="388">
        <f t="shared" si="349"/>
        <v>61352.630000000005</v>
      </c>
      <c r="P7419" s="339">
        <f t="shared" si="350"/>
        <v>0</v>
      </c>
    </row>
    <row r="7420" spans="1:16" hidden="1" x14ac:dyDescent="0.25">
      <c r="A7420" s="116">
        <v>148303</v>
      </c>
      <c r="B7420" s="116">
        <v>8</v>
      </c>
      <c r="C7420" s="116">
        <v>1810104110</v>
      </c>
      <c r="D7420" s="116" t="s">
        <v>17475</v>
      </c>
      <c r="E7420" s="339">
        <v>16080</v>
      </c>
      <c r="F7420" s="194">
        <v>12</v>
      </c>
      <c r="G7420" s="194">
        <v>12</v>
      </c>
      <c r="H7420" s="194" t="s">
        <v>10119</v>
      </c>
      <c r="I7420" s="194">
        <f t="shared" si="348"/>
        <v>0</v>
      </c>
      <c r="J7420" s="116" t="s">
        <v>10120</v>
      </c>
      <c r="K7420" s="116" t="s">
        <v>17320</v>
      </c>
      <c r="L7420" s="197">
        <v>46037</v>
      </c>
      <c r="M7420" s="116"/>
      <c r="N7420" s="197">
        <v>46037</v>
      </c>
      <c r="O7420" s="388">
        <f t="shared" si="349"/>
        <v>1340</v>
      </c>
      <c r="P7420" s="339">
        <f t="shared" si="350"/>
        <v>0</v>
      </c>
    </row>
    <row r="7421" spans="1:16" hidden="1" x14ac:dyDescent="0.25">
      <c r="A7421" s="116">
        <v>148303</v>
      </c>
      <c r="B7421" s="116">
        <v>10</v>
      </c>
      <c r="C7421" s="116">
        <v>1011100940</v>
      </c>
      <c r="D7421" s="116" t="s">
        <v>10652</v>
      </c>
      <c r="E7421" s="339">
        <v>86000</v>
      </c>
      <c r="F7421" s="194">
        <v>4</v>
      </c>
      <c r="G7421" s="194">
        <v>4</v>
      </c>
      <c r="H7421" s="194" t="s">
        <v>10119</v>
      </c>
      <c r="I7421" s="194">
        <f t="shared" si="348"/>
        <v>0</v>
      </c>
      <c r="J7421" s="116" t="s">
        <v>10120</v>
      </c>
      <c r="K7421" s="116" t="s">
        <v>17320</v>
      </c>
      <c r="L7421" s="197">
        <v>46037</v>
      </c>
      <c r="M7421" s="116"/>
      <c r="N7421" s="197">
        <v>46037</v>
      </c>
      <c r="O7421" s="388">
        <f t="shared" si="349"/>
        <v>21500</v>
      </c>
      <c r="P7421" s="339">
        <f t="shared" si="350"/>
        <v>0</v>
      </c>
    </row>
    <row r="7422" spans="1:16" hidden="1" x14ac:dyDescent="0.25">
      <c r="A7422" s="116">
        <v>148303</v>
      </c>
      <c r="B7422" s="116">
        <v>11</v>
      </c>
      <c r="C7422" s="116">
        <v>1016101760</v>
      </c>
      <c r="D7422" s="116" t="s">
        <v>10968</v>
      </c>
      <c r="E7422" s="339">
        <v>219500</v>
      </c>
      <c r="F7422" s="194">
        <v>1</v>
      </c>
      <c r="G7422" s="194">
        <v>1</v>
      </c>
      <c r="H7422" s="194" t="s">
        <v>10119</v>
      </c>
      <c r="I7422" s="194">
        <f t="shared" si="348"/>
        <v>0</v>
      </c>
      <c r="J7422" s="116" t="s">
        <v>10120</v>
      </c>
      <c r="K7422" s="116" t="s">
        <v>17320</v>
      </c>
      <c r="L7422" s="197">
        <v>46037</v>
      </c>
      <c r="M7422" s="116"/>
      <c r="N7422" s="197">
        <v>46037</v>
      </c>
      <c r="O7422" s="388">
        <f t="shared" si="349"/>
        <v>219500</v>
      </c>
      <c r="P7422" s="339">
        <f t="shared" si="350"/>
        <v>0</v>
      </c>
    </row>
    <row r="7423" spans="1:16" hidden="1" x14ac:dyDescent="0.25">
      <c r="A7423" s="116">
        <v>148303</v>
      </c>
      <c r="B7423" s="116">
        <v>14</v>
      </c>
      <c r="C7423" s="116">
        <v>1810101870</v>
      </c>
      <c r="D7423" s="116" t="s">
        <v>11367</v>
      </c>
      <c r="E7423" s="339">
        <v>22054.78</v>
      </c>
      <c r="F7423" s="194">
        <v>2</v>
      </c>
      <c r="G7423" s="194">
        <v>2</v>
      </c>
      <c r="H7423" s="194" t="s">
        <v>10119</v>
      </c>
      <c r="I7423" s="194">
        <f t="shared" si="348"/>
        <v>0</v>
      </c>
      <c r="J7423" s="116" t="s">
        <v>10120</v>
      </c>
      <c r="K7423" s="116" t="s">
        <v>17320</v>
      </c>
      <c r="L7423" s="197">
        <v>46037</v>
      </c>
      <c r="M7423" s="116"/>
      <c r="N7423" s="197">
        <v>46037</v>
      </c>
      <c r="O7423" s="388">
        <f t="shared" si="349"/>
        <v>11027.39</v>
      </c>
      <c r="P7423" s="339">
        <f t="shared" si="350"/>
        <v>0</v>
      </c>
    </row>
    <row r="7424" spans="1:16" x14ac:dyDescent="0.25">
      <c r="A7424" s="116">
        <v>148276</v>
      </c>
      <c r="B7424" s="116">
        <v>11</v>
      </c>
      <c r="C7424" s="116">
        <v>1519100970</v>
      </c>
      <c r="D7424" s="116" t="s">
        <v>7576</v>
      </c>
      <c r="E7424" s="339">
        <v>1534589</v>
      </c>
      <c r="F7424" s="194">
        <v>1</v>
      </c>
      <c r="G7424" s="194">
        <v>0</v>
      </c>
      <c r="H7424" s="194" t="s">
        <v>10119</v>
      </c>
      <c r="I7424" s="401">
        <f t="shared" si="348"/>
        <v>1</v>
      </c>
      <c r="J7424" s="116" t="s">
        <v>10120</v>
      </c>
      <c r="K7424" s="116" t="s">
        <v>16968</v>
      </c>
      <c r="L7424" s="197">
        <v>46042</v>
      </c>
      <c r="M7424" s="116"/>
      <c r="N7424" s="197" t="s">
        <v>15169</v>
      </c>
      <c r="O7424" s="388">
        <f t="shared" si="349"/>
        <v>1534589</v>
      </c>
      <c r="P7424" s="339">
        <f t="shared" si="350"/>
        <v>1534589</v>
      </c>
    </row>
    <row r="7425" spans="1:16" hidden="1" x14ac:dyDescent="0.25">
      <c r="A7425" s="116">
        <v>148309</v>
      </c>
      <c r="B7425" s="116">
        <v>2</v>
      </c>
      <c r="C7425" s="116">
        <v>1546101840</v>
      </c>
      <c r="D7425" s="116" t="s">
        <v>10957</v>
      </c>
      <c r="E7425" s="339">
        <v>163499.85</v>
      </c>
      <c r="F7425" s="194">
        <v>15</v>
      </c>
      <c r="G7425" s="194">
        <f>14+1</f>
        <v>15</v>
      </c>
      <c r="H7425" s="194" t="s">
        <v>10119</v>
      </c>
      <c r="I7425" s="194">
        <f t="shared" si="348"/>
        <v>0</v>
      </c>
      <c r="J7425" s="116" t="s">
        <v>10120</v>
      </c>
      <c r="K7425" s="116" t="s">
        <v>17967</v>
      </c>
      <c r="L7425" s="197">
        <v>46051</v>
      </c>
      <c r="M7425" s="116" t="s">
        <v>18249</v>
      </c>
      <c r="N7425" s="197">
        <v>46078</v>
      </c>
      <c r="O7425" s="388">
        <f t="shared" si="349"/>
        <v>10899.99</v>
      </c>
      <c r="P7425" s="339">
        <f t="shared" si="350"/>
        <v>0</v>
      </c>
    </row>
    <row r="7426" spans="1:16" hidden="1" x14ac:dyDescent="0.25">
      <c r="A7426" s="116">
        <v>148309</v>
      </c>
      <c r="B7426" s="116">
        <v>1</v>
      </c>
      <c r="C7426" s="116">
        <v>1011100040</v>
      </c>
      <c r="D7426" s="116" t="s">
        <v>10481</v>
      </c>
      <c r="E7426" s="339">
        <v>21750</v>
      </c>
      <c r="F7426" s="194">
        <v>15</v>
      </c>
      <c r="G7426" s="194">
        <v>15</v>
      </c>
      <c r="H7426" s="194" t="s">
        <v>10119</v>
      </c>
      <c r="I7426" s="194">
        <f t="shared" si="348"/>
        <v>0</v>
      </c>
      <c r="J7426" s="116" t="s">
        <v>10120</v>
      </c>
      <c r="K7426" s="116" t="s">
        <v>17967</v>
      </c>
      <c r="L7426" s="197">
        <v>46051</v>
      </c>
      <c r="M7426" s="116"/>
      <c r="N7426" s="197">
        <v>46051</v>
      </c>
      <c r="O7426" s="388">
        <f t="shared" si="349"/>
        <v>1450</v>
      </c>
      <c r="P7426" s="339">
        <f t="shared" si="350"/>
        <v>0</v>
      </c>
    </row>
    <row r="7427" spans="1:16" hidden="1" x14ac:dyDescent="0.25">
      <c r="A7427" s="116">
        <v>148309</v>
      </c>
      <c r="B7427" s="116">
        <v>3</v>
      </c>
      <c r="C7427" s="116">
        <v>1017102120</v>
      </c>
      <c r="D7427" s="116" t="s">
        <v>10656</v>
      </c>
      <c r="E7427" s="339">
        <v>162000</v>
      </c>
      <c r="F7427" s="194">
        <v>1</v>
      </c>
      <c r="G7427" s="194">
        <v>1</v>
      </c>
      <c r="H7427" s="194" t="s">
        <v>10119</v>
      </c>
      <c r="I7427" s="194">
        <f t="shared" si="348"/>
        <v>0</v>
      </c>
      <c r="J7427" s="116" t="s">
        <v>10120</v>
      </c>
      <c r="K7427" s="116" t="s">
        <v>17967</v>
      </c>
      <c r="L7427" s="197">
        <v>46051</v>
      </c>
      <c r="M7427" s="116"/>
      <c r="N7427" s="197">
        <v>46051</v>
      </c>
      <c r="O7427" s="388">
        <f t="shared" si="349"/>
        <v>162000</v>
      </c>
      <c r="P7427" s="339">
        <f t="shared" si="350"/>
        <v>0</v>
      </c>
    </row>
    <row r="7428" spans="1:16" hidden="1" x14ac:dyDescent="0.25">
      <c r="A7428" s="116">
        <v>148309</v>
      </c>
      <c r="B7428" s="116">
        <v>4</v>
      </c>
      <c r="C7428" s="116">
        <v>1023100140</v>
      </c>
      <c r="D7428" s="116" t="s">
        <v>11171</v>
      </c>
      <c r="E7428" s="339">
        <v>183900</v>
      </c>
      <c r="F7428" s="194">
        <v>10</v>
      </c>
      <c r="G7428" s="194">
        <v>10</v>
      </c>
      <c r="H7428" s="194" t="s">
        <v>10119</v>
      </c>
      <c r="I7428" s="194">
        <f t="shared" si="348"/>
        <v>0</v>
      </c>
      <c r="J7428" s="116" t="s">
        <v>10120</v>
      </c>
      <c r="K7428" s="116" t="s">
        <v>17967</v>
      </c>
      <c r="L7428" s="197">
        <v>46051</v>
      </c>
      <c r="M7428" s="116"/>
      <c r="N7428" s="197">
        <v>46051</v>
      </c>
      <c r="O7428" s="388">
        <f t="shared" si="349"/>
        <v>18390</v>
      </c>
      <c r="P7428" s="339">
        <f t="shared" si="350"/>
        <v>0</v>
      </c>
    </row>
    <row r="7429" spans="1:16" hidden="1" x14ac:dyDescent="0.25">
      <c r="A7429" s="116">
        <v>148309</v>
      </c>
      <c r="B7429" s="116">
        <v>5</v>
      </c>
      <c r="C7429" s="116">
        <v>1023100340</v>
      </c>
      <c r="D7429" s="116" t="s">
        <v>10969</v>
      </c>
      <c r="E7429" s="339">
        <v>275850</v>
      </c>
      <c r="F7429" s="194">
        <v>15</v>
      </c>
      <c r="G7429" s="194">
        <v>15</v>
      </c>
      <c r="H7429" s="194" t="s">
        <v>10119</v>
      </c>
      <c r="I7429" s="194">
        <f t="shared" si="348"/>
        <v>0</v>
      </c>
      <c r="J7429" s="116" t="s">
        <v>10120</v>
      </c>
      <c r="K7429" s="116" t="s">
        <v>17967</v>
      </c>
      <c r="L7429" s="197">
        <v>46051</v>
      </c>
      <c r="M7429" s="116"/>
      <c r="N7429" s="197">
        <v>46051</v>
      </c>
      <c r="O7429" s="388">
        <f t="shared" si="349"/>
        <v>18390</v>
      </c>
      <c r="P7429" s="339">
        <f t="shared" si="350"/>
        <v>0</v>
      </c>
    </row>
    <row r="7430" spans="1:16" hidden="1" x14ac:dyDescent="0.25">
      <c r="A7430" s="116">
        <v>148318</v>
      </c>
      <c r="B7430" s="116">
        <v>1</v>
      </c>
      <c r="C7430" s="116">
        <v>1234100200</v>
      </c>
      <c r="D7430" s="116" t="s">
        <v>6559</v>
      </c>
      <c r="E7430" s="339">
        <v>190848.5</v>
      </c>
      <c r="F7430" s="194">
        <v>2</v>
      </c>
      <c r="G7430" s="194">
        <v>2</v>
      </c>
      <c r="H7430" s="194" t="s">
        <v>10119</v>
      </c>
      <c r="I7430" s="194">
        <f t="shared" si="348"/>
        <v>0</v>
      </c>
      <c r="J7430" s="116" t="s">
        <v>10120</v>
      </c>
      <c r="K7430" s="116" t="s">
        <v>17115</v>
      </c>
      <c r="L7430" s="197">
        <v>46037</v>
      </c>
      <c r="M7430" s="116"/>
      <c r="N7430" s="197">
        <v>46038</v>
      </c>
      <c r="O7430" s="388">
        <f t="shared" si="349"/>
        <v>95424.25</v>
      </c>
      <c r="P7430" s="339">
        <f t="shared" si="350"/>
        <v>0</v>
      </c>
    </row>
    <row r="7431" spans="1:16" hidden="1" x14ac:dyDescent="0.25">
      <c r="A7431" s="116">
        <v>148320</v>
      </c>
      <c r="B7431" s="116">
        <v>1</v>
      </c>
      <c r="C7431" s="116">
        <v>1110101800</v>
      </c>
      <c r="D7431" s="116" t="s">
        <v>16165</v>
      </c>
      <c r="E7431" s="339">
        <v>2708570</v>
      </c>
      <c r="F7431" s="194">
        <v>1</v>
      </c>
      <c r="G7431" s="194">
        <v>1</v>
      </c>
      <c r="H7431" s="194" t="s">
        <v>10119</v>
      </c>
      <c r="I7431" s="194">
        <f t="shared" si="348"/>
        <v>0</v>
      </c>
      <c r="J7431" s="116" t="s">
        <v>10126</v>
      </c>
      <c r="K7431" s="116" t="s">
        <v>15365</v>
      </c>
      <c r="L7431" s="197">
        <v>46037</v>
      </c>
      <c r="M7431" s="116" t="s">
        <v>17985</v>
      </c>
      <c r="N7431" s="197">
        <v>46126</v>
      </c>
      <c r="O7431" s="388">
        <f t="shared" si="349"/>
        <v>2708570</v>
      </c>
      <c r="P7431" s="339">
        <f t="shared" si="350"/>
        <v>0</v>
      </c>
    </row>
    <row r="7432" spans="1:16" hidden="1" x14ac:dyDescent="0.25">
      <c r="A7432" s="116">
        <v>148320</v>
      </c>
      <c r="B7432" s="116">
        <v>3</v>
      </c>
      <c r="C7432" s="116">
        <v>1123100000</v>
      </c>
      <c r="D7432" s="116" t="s">
        <v>17465</v>
      </c>
      <c r="E7432" s="339">
        <v>460272</v>
      </c>
      <c r="F7432" s="194">
        <v>40</v>
      </c>
      <c r="G7432" s="194">
        <v>40</v>
      </c>
      <c r="H7432" s="194" t="s">
        <v>10119</v>
      </c>
      <c r="I7432" s="194">
        <f t="shared" si="348"/>
        <v>0</v>
      </c>
      <c r="J7432" s="116" t="s">
        <v>10126</v>
      </c>
      <c r="K7432" s="116" t="s">
        <v>15365</v>
      </c>
      <c r="L7432" s="197">
        <v>46037</v>
      </c>
      <c r="M7432" s="116"/>
      <c r="N7432" s="197">
        <v>46042</v>
      </c>
      <c r="O7432" s="388">
        <f t="shared" si="349"/>
        <v>11506.8</v>
      </c>
      <c r="P7432" s="339">
        <f t="shared" si="350"/>
        <v>0</v>
      </c>
    </row>
    <row r="7433" spans="1:16" hidden="1" x14ac:dyDescent="0.25">
      <c r="A7433" s="116">
        <v>148320</v>
      </c>
      <c r="B7433" s="116">
        <v>2</v>
      </c>
      <c r="C7433" s="116">
        <v>1513100320</v>
      </c>
      <c r="D7433" s="116" t="s">
        <v>16197</v>
      </c>
      <c r="E7433" s="339">
        <v>775645</v>
      </c>
      <c r="F7433" s="194">
        <v>100</v>
      </c>
      <c r="G7433" s="194">
        <v>100</v>
      </c>
      <c r="H7433" s="194" t="s">
        <v>10119</v>
      </c>
      <c r="I7433" s="194">
        <f t="shared" si="348"/>
        <v>0</v>
      </c>
      <c r="J7433" s="116" t="s">
        <v>10126</v>
      </c>
      <c r="K7433" s="116" t="s">
        <v>15365</v>
      </c>
      <c r="L7433" s="197">
        <v>46037</v>
      </c>
      <c r="M7433" s="116"/>
      <c r="N7433" s="197">
        <v>46042</v>
      </c>
      <c r="O7433" s="388">
        <f t="shared" si="349"/>
        <v>7756.45</v>
      </c>
      <c r="P7433" s="339">
        <f t="shared" si="350"/>
        <v>0</v>
      </c>
    </row>
    <row r="7434" spans="1:16" hidden="1" x14ac:dyDescent="0.25">
      <c r="A7434" s="116">
        <v>148324</v>
      </c>
      <c r="B7434" s="116">
        <v>1</v>
      </c>
      <c r="C7434" s="116">
        <v>1240100340</v>
      </c>
      <c r="D7434" s="116" t="s">
        <v>9616</v>
      </c>
      <c r="E7434" s="339">
        <v>51000</v>
      </c>
      <c r="F7434" s="194">
        <v>30</v>
      </c>
      <c r="G7434" s="194">
        <v>30</v>
      </c>
      <c r="H7434" s="194" t="s">
        <v>10119</v>
      </c>
      <c r="I7434" s="194">
        <f t="shared" si="348"/>
        <v>0</v>
      </c>
      <c r="J7434" s="116" t="s">
        <v>10120</v>
      </c>
      <c r="K7434" s="116" t="s">
        <v>10121</v>
      </c>
      <c r="L7434" s="197">
        <v>46038</v>
      </c>
      <c r="M7434" s="116"/>
      <c r="N7434" s="197">
        <v>46041</v>
      </c>
      <c r="O7434" s="388">
        <f t="shared" si="349"/>
        <v>1700</v>
      </c>
      <c r="P7434" s="339">
        <f t="shared" si="350"/>
        <v>0</v>
      </c>
    </row>
    <row r="7435" spans="1:16" hidden="1" x14ac:dyDescent="0.25">
      <c r="A7435" s="116">
        <v>148324</v>
      </c>
      <c r="B7435" s="116">
        <v>2</v>
      </c>
      <c r="C7435" s="116">
        <v>1226100190</v>
      </c>
      <c r="D7435" s="116" t="s">
        <v>11226</v>
      </c>
      <c r="E7435" s="339">
        <v>19227</v>
      </c>
      <c r="F7435" s="194">
        <v>3</v>
      </c>
      <c r="G7435" s="194">
        <v>3</v>
      </c>
      <c r="H7435" s="194" t="s">
        <v>10119</v>
      </c>
      <c r="I7435" s="194">
        <f t="shared" si="348"/>
        <v>0</v>
      </c>
      <c r="J7435" s="116" t="s">
        <v>10120</v>
      </c>
      <c r="K7435" s="116" t="s">
        <v>10121</v>
      </c>
      <c r="L7435" s="197">
        <v>46038</v>
      </c>
      <c r="M7435" s="116"/>
      <c r="N7435" s="197">
        <v>46041</v>
      </c>
      <c r="O7435" s="388">
        <f t="shared" si="349"/>
        <v>6409</v>
      </c>
      <c r="P7435" s="339">
        <f t="shared" si="350"/>
        <v>0</v>
      </c>
    </row>
    <row r="7436" spans="1:16" hidden="1" x14ac:dyDescent="0.25">
      <c r="A7436" s="116">
        <v>148324</v>
      </c>
      <c r="B7436" s="116">
        <v>3</v>
      </c>
      <c r="C7436" s="116">
        <v>1226100200</v>
      </c>
      <c r="D7436" s="116" t="s">
        <v>11227</v>
      </c>
      <c r="E7436" s="339">
        <v>14775</v>
      </c>
      <c r="F7436" s="194">
        <v>3</v>
      </c>
      <c r="G7436" s="194">
        <v>3</v>
      </c>
      <c r="H7436" s="194" t="s">
        <v>10119</v>
      </c>
      <c r="I7436" s="194">
        <f t="shared" si="348"/>
        <v>0</v>
      </c>
      <c r="J7436" s="116" t="s">
        <v>10120</v>
      </c>
      <c r="K7436" s="116" t="s">
        <v>10121</v>
      </c>
      <c r="L7436" s="197">
        <v>46038</v>
      </c>
      <c r="M7436" s="116"/>
      <c r="N7436" s="197">
        <v>46041</v>
      </c>
      <c r="O7436" s="388">
        <f t="shared" si="349"/>
        <v>4925</v>
      </c>
      <c r="P7436" s="339">
        <f t="shared" si="350"/>
        <v>0</v>
      </c>
    </row>
    <row r="7437" spans="1:16" hidden="1" x14ac:dyDescent="0.25">
      <c r="A7437" s="116">
        <v>148421</v>
      </c>
      <c r="B7437" s="116">
        <v>3</v>
      </c>
      <c r="C7437" s="116">
        <v>1810104110</v>
      </c>
      <c r="D7437" s="116" t="s">
        <v>17475</v>
      </c>
      <c r="E7437" s="339">
        <v>20100</v>
      </c>
      <c r="F7437" s="194">
        <v>15</v>
      </c>
      <c r="G7437" s="194">
        <f>4+11</f>
        <v>15</v>
      </c>
      <c r="H7437" s="194" t="s">
        <v>10119</v>
      </c>
      <c r="I7437" s="194">
        <f t="shared" si="348"/>
        <v>0</v>
      </c>
      <c r="J7437" s="116" t="s">
        <v>10126</v>
      </c>
      <c r="K7437" s="116" t="s">
        <v>16930</v>
      </c>
      <c r="L7437" s="197">
        <v>46042</v>
      </c>
      <c r="M7437" s="116" t="s">
        <v>17929</v>
      </c>
      <c r="N7437" s="197">
        <v>46044</v>
      </c>
      <c r="O7437" s="388">
        <f t="shared" si="349"/>
        <v>1340</v>
      </c>
      <c r="P7437" s="339">
        <f t="shared" si="350"/>
        <v>0</v>
      </c>
    </row>
    <row r="7438" spans="1:16" hidden="1" x14ac:dyDescent="0.25">
      <c r="A7438" s="116">
        <v>148438</v>
      </c>
      <c r="B7438" s="116">
        <v>9</v>
      </c>
      <c r="C7438" s="116">
        <v>1519101450</v>
      </c>
      <c r="D7438" s="116" t="s">
        <v>9063</v>
      </c>
      <c r="E7438" s="339">
        <v>161322</v>
      </c>
      <c r="F7438" s="194">
        <v>1</v>
      </c>
      <c r="G7438" s="194">
        <v>1</v>
      </c>
      <c r="H7438" s="194" t="s">
        <v>10119</v>
      </c>
      <c r="I7438" s="194">
        <f t="shared" si="348"/>
        <v>0</v>
      </c>
      <c r="J7438" s="116" t="s">
        <v>10120</v>
      </c>
      <c r="K7438" s="116" t="s">
        <v>17320</v>
      </c>
      <c r="L7438" s="197">
        <v>46051</v>
      </c>
      <c r="M7438" s="116"/>
      <c r="N7438" s="197">
        <v>46086</v>
      </c>
      <c r="O7438" s="388">
        <f t="shared" si="349"/>
        <v>161322</v>
      </c>
      <c r="P7438" s="339">
        <f t="shared" si="350"/>
        <v>0</v>
      </c>
    </row>
    <row r="7439" spans="1:16" hidden="1" x14ac:dyDescent="0.25">
      <c r="A7439" s="116">
        <v>148438</v>
      </c>
      <c r="B7439" s="116">
        <v>11</v>
      </c>
      <c r="C7439" s="116">
        <v>1519101550</v>
      </c>
      <c r="D7439" s="116" t="s">
        <v>11298</v>
      </c>
      <c r="E7439" s="339">
        <v>1447211</v>
      </c>
      <c r="F7439" s="194">
        <v>1</v>
      </c>
      <c r="G7439" s="194">
        <v>1</v>
      </c>
      <c r="H7439" s="194" t="s">
        <v>10119</v>
      </c>
      <c r="I7439" s="194">
        <f t="shared" si="348"/>
        <v>0</v>
      </c>
      <c r="J7439" s="116" t="s">
        <v>10120</v>
      </c>
      <c r="K7439" s="116" t="s">
        <v>17320</v>
      </c>
      <c r="L7439" s="197">
        <v>46051</v>
      </c>
      <c r="M7439" s="116"/>
      <c r="N7439" s="197">
        <v>46097</v>
      </c>
      <c r="O7439" s="388">
        <f t="shared" si="349"/>
        <v>1447211</v>
      </c>
      <c r="P7439" s="339">
        <f t="shared" si="350"/>
        <v>0</v>
      </c>
    </row>
    <row r="7440" spans="1:16" hidden="1" x14ac:dyDescent="0.25">
      <c r="A7440" s="116">
        <v>148438</v>
      </c>
      <c r="B7440" s="116">
        <v>19</v>
      </c>
      <c r="C7440" s="116">
        <v>1512107030</v>
      </c>
      <c r="D7440" s="116" t="s">
        <v>17566</v>
      </c>
      <c r="E7440" s="339">
        <v>58526.44</v>
      </c>
      <c r="F7440" s="194">
        <v>28</v>
      </c>
      <c r="G7440" s="194">
        <f>21+7</f>
        <v>28</v>
      </c>
      <c r="H7440" s="194" t="s">
        <v>10119</v>
      </c>
      <c r="I7440" s="194">
        <f t="shared" si="348"/>
        <v>0</v>
      </c>
      <c r="J7440" s="116" t="s">
        <v>10120</v>
      </c>
      <c r="K7440" s="116" t="s">
        <v>17320</v>
      </c>
      <c r="L7440" s="197">
        <v>46051</v>
      </c>
      <c r="M7440" s="116" t="s">
        <v>18180</v>
      </c>
      <c r="N7440" s="197">
        <v>46078</v>
      </c>
      <c r="O7440" s="388">
        <f t="shared" si="349"/>
        <v>2090.23</v>
      </c>
      <c r="P7440" s="339">
        <f t="shared" si="350"/>
        <v>0</v>
      </c>
    </row>
    <row r="7441" spans="1:16" hidden="1" x14ac:dyDescent="0.25">
      <c r="A7441" s="116">
        <v>148438</v>
      </c>
      <c r="B7441" s="116">
        <v>20</v>
      </c>
      <c r="C7441" s="116">
        <v>1521100080</v>
      </c>
      <c r="D7441" s="116" t="s">
        <v>17149</v>
      </c>
      <c r="E7441" s="339">
        <v>6560</v>
      </c>
      <c r="F7441" s="194">
        <v>32</v>
      </c>
      <c r="G7441" s="194">
        <f>20+12</f>
        <v>32</v>
      </c>
      <c r="H7441" s="194" t="s">
        <v>10119</v>
      </c>
      <c r="I7441" s="194">
        <f t="shared" si="348"/>
        <v>0</v>
      </c>
      <c r="J7441" s="116" t="s">
        <v>10120</v>
      </c>
      <c r="K7441" s="116" t="s">
        <v>17320</v>
      </c>
      <c r="L7441" s="197">
        <v>46051</v>
      </c>
      <c r="M7441" s="116" t="s">
        <v>18181</v>
      </c>
      <c r="N7441" s="197">
        <v>46078</v>
      </c>
      <c r="O7441" s="388">
        <f t="shared" si="349"/>
        <v>205</v>
      </c>
      <c r="P7441" s="339">
        <f t="shared" si="350"/>
        <v>0</v>
      </c>
    </row>
    <row r="7442" spans="1:16" hidden="1" x14ac:dyDescent="0.25">
      <c r="A7442" s="116">
        <v>148438</v>
      </c>
      <c r="B7442" s="116">
        <v>1</v>
      </c>
      <c r="C7442" s="116">
        <v>1011100040</v>
      </c>
      <c r="D7442" s="116" t="s">
        <v>10481</v>
      </c>
      <c r="E7442" s="339">
        <v>14500</v>
      </c>
      <c r="F7442" s="194">
        <v>10</v>
      </c>
      <c r="G7442" s="194">
        <v>10</v>
      </c>
      <c r="H7442" s="194" t="s">
        <v>10119</v>
      </c>
      <c r="I7442" s="194">
        <f t="shared" si="348"/>
        <v>0</v>
      </c>
      <c r="J7442" s="116" t="s">
        <v>10120</v>
      </c>
      <c r="K7442" s="116" t="s">
        <v>17320</v>
      </c>
      <c r="L7442" s="197">
        <v>46051</v>
      </c>
      <c r="M7442" s="116"/>
      <c r="N7442" s="197">
        <v>46051</v>
      </c>
      <c r="O7442" s="388">
        <f t="shared" si="349"/>
        <v>1450</v>
      </c>
      <c r="P7442" s="339">
        <f t="shared" si="350"/>
        <v>0</v>
      </c>
    </row>
    <row r="7443" spans="1:16" hidden="1" x14ac:dyDescent="0.25">
      <c r="A7443" s="116">
        <v>148438</v>
      </c>
      <c r="B7443" s="116">
        <v>2</v>
      </c>
      <c r="C7443" s="116">
        <v>1019103360</v>
      </c>
      <c r="D7443" s="116" t="s">
        <v>11164</v>
      </c>
      <c r="E7443" s="339">
        <v>44262</v>
      </c>
      <c r="F7443" s="194">
        <v>2</v>
      </c>
      <c r="G7443" s="194">
        <v>2</v>
      </c>
      <c r="H7443" s="194" t="s">
        <v>10119</v>
      </c>
      <c r="I7443" s="194">
        <f t="shared" si="348"/>
        <v>0</v>
      </c>
      <c r="J7443" s="116" t="s">
        <v>10120</v>
      </c>
      <c r="K7443" s="116" t="s">
        <v>17320</v>
      </c>
      <c r="L7443" s="197">
        <v>46051</v>
      </c>
      <c r="M7443" s="116"/>
      <c r="N7443" s="197">
        <v>46051</v>
      </c>
      <c r="O7443" s="388">
        <f t="shared" si="349"/>
        <v>22131</v>
      </c>
      <c r="P7443" s="339">
        <f t="shared" si="350"/>
        <v>0</v>
      </c>
    </row>
    <row r="7444" spans="1:16" hidden="1" x14ac:dyDescent="0.25">
      <c r="A7444" s="116">
        <v>148438</v>
      </c>
      <c r="B7444" s="116">
        <v>3</v>
      </c>
      <c r="C7444" s="116">
        <v>1810101860</v>
      </c>
      <c r="D7444" s="116" t="s">
        <v>16799</v>
      </c>
      <c r="E7444" s="339">
        <v>8100</v>
      </c>
      <c r="F7444" s="194">
        <v>3</v>
      </c>
      <c r="G7444" s="194">
        <v>3</v>
      </c>
      <c r="H7444" s="194" t="s">
        <v>10119</v>
      </c>
      <c r="I7444" s="194">
        <f t="shared" si="348"/>
        <v>0</v>
      </c>
      <c r="J7444" s="116" t="s">
        <v>10120</v>
      </c>
      <c r="K7444" s="116" t="s">
        <v>17320</v>
      </c>
      <c r="L7444" s="197">
        <v>46051</v>
      </c>
      <c r="M7444" s="116"/>
      <c r="N7444" s="197">
        <v>46051</v>
      </c>
      <c r="O7444" s="388">
        <f t="shared" si="349"/>
        <v>2700</v>
      </c>
      <c r="P7444" s="339">
        <f t="shared" si="350"/>
        <v>0</v>
      </c>
    </row>
    <row r="7445" spans="1:16" hidden="1" x14ac:dyDescent="0.25">
      <c r="A7445" s="116">
        <v>148438</v>
      </c>
      <c r="B7445" s="116">
        <v>4</v>
      </c>
      <c r="C7445" s="116">
        <v>1546101840</v>
      </c>
      <c r="D7445" s="116" t="s">
        <v>10957</v>
      </c>
      <c r="E7445" s="339">
        <v>43599.96</v>
      </c>
      <c r="F7445" s="194">
        <v>4</v>
      </c>
      <c r="G7445" s="194">
        <v>4</v>
      </c>
      <c r="H7445" s="194" t="s">
        <v>10119</v>
      </c>
      <c r="I7445" s="194">
        <f t="shared" si="348"/>
        <v>0</v>
      </c>
      <c r="J7445" s="116" t="s">
        <v>10120</v>
      </c>
      <c r="K7445" s="116" t="s">
        <v>17320</v>
      </c>
      <c r="L7445" s="197">
        <v>46051</v>
      </c>
      <c r="M7445" s="116"/>
      <c r="N7445" s="197">
        <v>46051</v>
      </c>
      <c r="O7445" s="388">
        <f t="shared" si="349"/>
        <v>10899.99</v>
      </c>
      <c r="P7445" s="339">
        <f t="shared" si="350"/>
        <v>0</v>
      </c>
    </row>
    <row r="7446" spans="1:16" hidden="1" x14ac:dyDescent="0.25">
      <c r="A7446" s="116">
        <v>148438</v>
      </c>
      <c r="B7446" s="116">
        <v>5</v>
      </c>
      <c r="C7446" s="116">
        <v>1016100000</v>
      </c>
      <c r="D7446" s="116" t="s">
        <v>10650</v>
      </c>
      <c r="E7446" s="339">
        <v>19400</v>
      </c>
      <c r="F7446" s="194">
        <v>2</v>
      </c>
      <c r="G7446" s="194">
        <v>2</v>
      </c>
      <c r="H7446" s="194" t="s">
        <v>10119</v>
      </c>
      <c r="I7446" s="194">
        <f t="shared" si="348"/>
        <v>0</v>
      </c>
      <c r="J7446" s="116" t="s">
        <v>10120</v>
      </c>
      <c r="K7446" s="116" t="s">
        <v>17320</v>
      </c>
      <c r="L7446" s="197">
        <v>46051</v>
      </c>
      <c r="M7446" s="116"/>
      <c r="N7446" s="197">
        <v>46051</v>
      </c>
      <c r="O7446" s="388">
        <f t="shared" si="349"/>
        <v>9700</v>
      </c>
      <c r="P7446" s="339">
        <f t="shared" si="350"/>
        <v>0</v>
      </c>
    </row>
    <row r="7447" spans="1:16" hidden="1" x14ac:dyDescent="0.25">
      <c r="A7447" s="116">
        <v>148438</v>
      </c>
      <c r="B7447" s="116">
        <v>6</v>
      </c>
      <c r="C7447" s="116">
        <v>1546101850</v>
      </c>
      <c r="D7447" s="116" t="s">
        <v>15800</v>
      </c>
      <c r="E7447" s="339">
        <v>67445</v>
      </c>
      <c r="F7447" s="194">
        <v>5</v>
      </c>
      <c r="G7447" s="194">
        <v>5</v>
      </c>
      <c r="H7447" s="194" t="s">
        <v>10119</v>
      </c>
      <c r="I7447" s="194">
        <f t="shared" si="348"/>
        <v>0</v>
      </c>
      <c r="J7447" s="116" t="s">
        <v>10120</v>
      </c>
      <c r="K7447" s="116" t="s">
        <v>17320</v>
      </c>
      <c r="L7447" s="197">
        <v>46051</v>
      </c>
      <c r="M7447" s="116"/>
      <c r="N7447" s="197">
        <v>46051</v>
      </c>
      <c r="O7447" s="388">
        <f t="shared" si="349"/>
        <v>13489</v>
      </c>
      <c r="P7447" s="339">
        <f t="shared" si="350"/>
        <v>0</v>
      </c>
    </row>
    <row r="7448" spans="1:16" hidden="1" x14ac:dyDescent="0.25">
      <c r="A7448" s="116">
        <v>148438</v>
      </c>
      <c r="B7448" s="116">
        <v>7</v>
      </c>
      <c r="C7448" s="116">
        <v>1810103610</v>
      </c>
      <c r="D7448" s="116" t="s">
        <v>17812</v>
      </c>
      <c r="E7448" s="339">
        <v>4416.4799999999996</v>
      </c>
      <c r="F7448" s="194">
        <v>12</v>
      </c>
      <c r="G7448" s="194">
        <v>12</v>
      </c>
      <c r="H7448" s="194" t="s">
        <v>10119</v>
      </c>
      <c r="I7448" s="194">
        <f t="shared" si="348"/>
        <v>0</v>
      </c>
      <c r="J7448" s="116" t="s">
        <v>10120</v>
      </c>
      <c r="K7448" s="116" t="s">
        <v>17320</v>
      </c>
      <c r="L7448" s="197">
        <v>46051</v>
      </c>
      <c r="M7448" s="116"/>
      <c r="N7448" s="197">
        <v>46051</v>
      </c>
      <c r="O7448" s="388">
        <f t="shared" si="349"/>
        <v>368.03999999999996</v>
      </c>
      <c r="P7448" s="339">
        <f t="shared" si="350"/>
        <v>0</v>
      </c>
    </row>
    <row r="7449" spans="1:16" hidden="1" x14ac:dyDescent="0.25">
      <c r="A7449" s="116">
        <v>148438</v>
      </c>
      <c r="B7449" s="116">
        <v>8</v>
      </c>
      <c r="C7449" s="116">
        <v>1810101930</v>
      </c>
      <c r="D7449" s="116" t="s">
        <v>15138</v>
      </c>
      <c r="E7449" s="339">
        <v>196822.8</v>
      </c>
      <c r="F7449" s="194">
        <v>1</v>
      </c>
      <c r="G7449" s="194">
        <v>1</v>
      </c>
      <c r="H7449" s="194" t="s">
        <v>10119</v>
      </c>
      <c r="I7449" s="194">
        <f t="shared" si="348"/>
        <v>0</v>
      </c>
      <c r="J7449" s="116" t="s">
        <v>10120</v>
      </c>
      <c r="K7449" s="116" t="s">
        <v>17320</v>
      </c>
      <c r="L7449" s="197">
        <v>46051</v>
      </c>
      <c r="M7449" s="116"/>
      <c r="N7449" s="197">
        <v>46051</v>
      </c>
      <c r="O7449" s="388">
        <f t="shared" si="349"/>
        <v>196822.8</v>
      </c>
      <c r="P7449" s="339">
        <f t="shared" si="350"/>
        <v>0</v>
      </c>
    </row>
    <row r="7450" spans="1:16" hidden="1" x14ac:dyDescent="0.25">
      <c r="A7450" s="116">
        <v>148438</v>
      </c>
      <c r="B7450" s="116">
        <v>10</v>
      </c>
      <c r="C7450" s="116">
        <v>1810105200</v>
      </c>
      <c r="D7450" s="116" t="s">
        <v>11378</v>
      </c>
      <c r="E7450" s="339">
        <v>2766.72</v>
      </c>
      <c r="F7450" s="194">
        <v>8</v>
      </c>
      <c r="G7450" s="194">
        <v>8</v>
      </c>
      <c r="H7450" s="194" t="s">
        <v>10119</v>
      </c>
      <c r="I7450" s="194">
        <f t="shared" si="348"/>
        <v>0</v>
      </c>
      <c r="J7450" s="116" t="s">
        <v>10120</v>
      </c>
      <c r="K7450" s="116" t="s">
        <v>17320</v>
      </c>
      <c r="L7450" s="197">
        <v>46051</v>
      </c>
      <c r="M7450" s="116"/>
      <c r="N7450" s="197">
        <v>46051</v>
      </c>
      <c r="O7450" s="388">
        <f t="shared" si="349"/>
        <v>345.84</v>
      </c>
      <c r="P7450" s="339">
        <f t="shared" si="350"/>
        <v>0</v>
      </c>
    </row>
    <row r="7451" spans="1:16" hidden="1" x14ac:dyDescent="0.25">
      <c r="A7451" s="116">
        <v>148438</v>
      </c>
      <c r="B7451" s="116">
        <v>12</v>
      </c>
      <c r="C7451" s="116">
        <v>1523100170</v>
      </c>
      <c r="D7451" s="116" t="s">
        <v>7149</v>
      </c>
      <c r="E7451" s="339">
        <v>328293.71999999997</v>
      </c>
      <c r="F7451" s="194">
        <v>4</v>
      </c>
      <c r="G7451" s="194">
        <v>4</v>
      </c>
      <c r="H7451" s="194" t="s">
        <v>10119</v>
      </c>
      <c r="I7451" s="194">
        <f t="shared" si="348"/>
        <v>0</v>
      </c>
      <c r="J7451" s="116" t="s">
        <v>10120</v>
      </c>
      <c r="K7451" s="116" t="s">
        <v>17320</v>
      </c>
      <c r="L7451" s="197">
        <v>46051</v>
      </c>
      <c r="M7451" s="116"/>
      <c r="N7451" s="197">
        <v>46051</v>
      </c>
      <c r="O7451" s="388">
        <f t="shared" si="349"/>
        <v>82073.429999999993</v>
      </c>
      <c r="P7451" s="339">
        <f t="shared" si="350"/>
        <v>0</v>
      </c>
    </row>
    <row r="7452" spans="1:16" hidden="1" x14ac:dyDescent="0.25">
      <c r="A7452" s="116">
        <v>148438</v>
      </c>
      <c r="B7452" s="116">
        <v>13</v>
      </c>
      <c r="C7452" s="116">
        <v>1810103030</v>
      </c>
      <c r="D7452" s="116" t="s">
        <v>11371</v>
      </c>
      <c r="E7452" s="339">
        <v>1545113.26</v>
      </c>
      <c r="F7452" s="194">
        <v>2</v>
      </c>
      <c r="G7452" s="194">
        <v>2</v>
      </c>
      <c r="H7452" s="194" t="s">
        <v>10119</v>
      </c>
      <c r="I7452" s="194">
        <f t="shared" si="348"/>
        <v>0</v>
      </c>
      <c r="J7452" s="116" t="s">
        <v>10120</v>
      </c>
      <c r="K7452" s="116" t="s">
        <v>17320</v>
      </c>
      <c r="L7452" s="197">
        <v>46051</v>
      </c>
      <c r="M7452" s="116"/>
      <c r="N7452" s="197">
        <v>46051</v>
      </c>
      <c r="O7452" s="388">
        <f t="shared" si="349"/>
        <v>772556.63</v>
      </c>
      <c r="P7452" s="339">
        <f t="shared" si="350"/>
        <v>0</v>
      </c>
    </row>
    <row r="7453" spans="1:16" hidden="1" x14ac:dyDescent="0.25">
      <c r="A7453" s="116">
        <v>148438</v>
      </c>
      <c r="B7453" s="116">
        <v>14</v>
      </c>
      <c r="C7453" s="116">
        <v>1513100630</v>
      </c>
      <c r="D7453" s="116" t="s">
        <v>11281</v>
      </c>
      <c r="E7453" s="339">
        <v>582780.96</v>
      </c>
      <c r="F7453" s="194">
        <v>12</v>
      </c>
      <c r="G7453" s="194">
        <v>12</v>
      </c>
      <c r="H7453" s="194" t="s">
        <v>10119</v>
      </c>
      <c r="I7453" s="194">
        <f t="shared" si="348"/>
        <v>0</v>
      </c>
      <c r="J7453" s="116" t="s">
        <v>10120</v>
      </c>
      <c r="K7453" s="116" t="s">
        <v>17320</v>
      </c>
      <c r="L7453" s="197">
        <v>46051</v>
      </c>
      <c r="M7453" s="116"/>
      <c r="N7453" s="197">
        <v>46051</v>
      </c>
      <c r="O7453" s="388">
        <f t="shared" si="349"/>
        <v>48565.079999999994</v>
      </c>
      <c r="P7453" s="339">
        <f t="shared" si="350"/>
        <v>0</v>
      </c>
    </row>
    <row r="7454" spans="1:16" hidden="1" x14ac:dyDescent="0.25">
      <c r="A7454" s="116">
        <v>148438</v>
      </c>
      <c r="B7454" s="116">
        <v>15</v>
      </c>
      <c r="C7454" s="116">
        <v>1810104410</v>
      </c>
      <c r="D7454" s="116" t="s">
        <v>17468</v>
      </c>
      <c r="E7454" s="339">
        <v>29031.64</v>
      </c>
      <c r="F7454" s="194">
        <v>4</v>
      </c>
      <c r="G7454" s="194">
        <v>4</v>
      </c>
      <c r="H7454" s="194" t="s">
        <v>10119</v>
      </c>
      <c r="I7454" s="194">
        <f t="shared" si="348"/>
        <v>0</v>
      </c>
      <c r="J7454" s="116" t="s">
        <v>10120</v>
      </c>
      <c r="K7454" s="116" t="s">
        <v>17320</v>
      </c>
      <c r="L7454" s="197">
        <v>46051</v>
      </c>
      <c r="M7454" s="116"/>
      <c r="N7454" s="197">
        <v>46051</v>
      </c>
      <c r="O7454" s="388">
        <f t="shared" si="349"/>
        <v>7257.91</v>
      </c>
      <c r="P7454" s="339">
        <f t="shared" si="350"/>
        <v>0</v>
      </c>
    </row>
    <row r="7455" spans="1:16" hidden="1" x14ac:dyDescent="0.25">
      <c r="A7455" s="116">
        <v>148438</v>
      </c>
      <c r="B7455" s="116">
        <v>16</v>
      </c>
      <c r="C7455" s="116">
        <v>1810104080</v>
      </c>
      <c r="D7455" s="116" t="s">
        <v>16202</v>
      </c>
      <c r="E7455" s="339">
        <v>8707.76</v>
      </c>
      <c r="F7455" s="194">
        <v>8</v>
      </c>
      <c r="G7455" s="194">
        <v>8</v>
      </c>
      <c r="H7455" s="194" t="s">
        <v>10119</v>
      </c>
      <c r="I7455" s="194">
        <f t="shared" si="348"/>
        <v>0</v>
      </c>
      <c r="J7455" s="116" t="s">
        <v>10120</v>
      </c>
      <c r="K7455" s="116" t="s">
        <v>17320</v>
      </c>
      <c r="L7455" s="197">
        <v>46051</v>
      </c>
      <c r="M7455" s="116"/>
      <c r="N7455" s="197">
        <v>46051</v>
      </c>
      <c r="O7455" s="388">
        <f t="shared" si="349"/>
        <v>1088.47</v>
      </c>
      <c r="P7455" s="339">
        <f t="shared" si="350"/>
        <v>0</v>
      </c>
    </row>
    <row r="7456" spans="1:16" hidden="1" x14ac:dyDescent="0.25">
      <c r="A7456" s="116">
        <v>148438</v>
      </c>
      <c r="B7456" s="116">
        <v>17</v>
      </c>
      <c r="C7456" s="116">
        <v>1515100290</v>
      </c>
      <c r="D7456" s="116" t="s">
        <v>8313</v>
      </c>
      <c r="E7456" s="339">
        <v>2696846</v>
      </c>
      <c r="F7456" s="194">
        <v>1</v>
      </c>
      <c r="G7456" s="194">
        <v>1</v>
      </c>
      <c r="H7456" s="194" t="s">
        <v>10119</v>
      </c>
      <c r="I7456" s="194">
        <f t="shared" si="348"/>
        <v>0</v>
      </c>
      <c r="J7456" s="116" t="s">
        <v>10120</v>
      </c>
      <c r="K7456" s="116" t="s">
        <v>17320</v>
      </c>
      <c r="L7456" s="197">
        <v>46051</v>
      </c>
      <c r="M7456" s="116"/>
      <c r="N7456" s="197">
        <v>46120</v>
      </c>
      <c r="O7456" s="388">
        <f t="shared" si="349"/>
        <v>2696846</v>
      </c>
      <c r="P7456" s="339">
        <f t="shared" si="350"/>
        <v>0</v>
      </c>
    </row>
    <row r="7457" spans="1:16" hidden="1" x14ac:dyDescent="0.25">
      <c r="A7457" s="116">
        <v>148438</v>
      </c>
      <c r="B7457" s="116">
        <v>18</v>
      </c>
      <c r="C7457" s="116">
        <v>1810104000</v>
      </c>
      <c r="D7457" s="116" t="s">
        <v>17662</v>
      </c>
      <c r="E7457" s="339">
        <v>4788</v>
      </c>
      <c r="F7457" s="194">
        <v>4</v>
      </c>
      <c r="G7457" s="194">
        <v>4</v>
      </c>
      <c r="H7457" s="194" t="s">
        <v>10119</v>
      </c>
      <c r="I7457" s="194">
        <f t="shared" si="348"/>
        <v>0</v>
      </c>
      <c r="J7457" s="116" t="s">
        <v>10120</v>
      </c>
      <c r="K7457" s="116" t="s">
        <v>17320</v>
      </c>
      <c r="L7457" s="197">
        <v>46051</v>
      </c>
      <c r="M7457" s="116"/>
      <c r="N7457" s="197">
        <v>46051</v>
      </c>
      <c r="O7457" s="388">
        <f t="shared" si="349"/>
        <v>1197</v>
      </c>
      <c r="P7457" s="339">
        <f t="shared" si="350"/>
        <v>0</v>
      </c>
    </row>
    <row r="7458" spans="1:16" hidden="1" x14ac:dyDescent="0.25">
      <c r="A7458" s="116">
        <v>148438</v>
      </c>
      <c r="B7458" s="116">
        <v>21</v>
      </c>
      <c r="C7458" s="116">
        <v>1810105200</v>
      </c>
      <c r="D7458" s="116" t="s">
        <v>11378</v>
      </c>
      <c r="E7458" s="339">
        <v>11066.88</v>
      </c>
      <c r="F7458" s="194">
        <v>32</v>
      </c>
      <c r="G7458" s="194">
        <v>32</v>
      </c>
      <c r="H7458" s="194" t="s">
        <v>10119</v>
      </c>
      <c r="I7458" s="194">
        <f t="shared" si="348"/>
        <v>0</v>
      </c>
      <c r="J7458" s="116" t="s">
        <v>10120</v>
      </c>
      <c r="K7458" s="116" t="s">
        <v>17320</v>
      </c>
      <c r="L7458" s="197">
        <v>46051</v>
      </c>
      <c r="M7458" s="116"/>
      <c r="N7458" s="197">
        <v>46051</v>
      </c>
      <c r="O7458" s="388">
        <f t="shared" si="349"/>
        <v>345.84</v>
      </c>
      <c r="P7458" s="339">
        <f t="shared" si="350"/>
        <v>0</v>
      </c>
    </row>
    <row r="7459" spans="1:16" hidden="1" x14ac:dyDescent="0.25">
      <c r="A7459" s="116">
        <v>148438</v>
      </c>
      <c r="B7459" s="116">
        <v>22</v>
      </c>
      <c r="C7459" s="116">
        <v>1524100380</v>
      </c>
      <c r="D7459" s="116" t="s">
        <v>15987</v>
      </c>
      <c r="E7459" s="339">
        <v>577070.5</v>
      </c>
      <c r="F7459" s="194">
        <v>1</v>
      </c>
      <c r="G7459" s="194">
        <v>1</v>
      </c>
      <c r="H7459" s="194" t="s">
        <v>10119</v>
      </c>
      <c r="I7459" s="194">
        <f t="shared" si="348"/>
        <v>0</v>
      </c>
      <c r="J7459" s="116" t="s">
        <v>10120</v>
      </c>
      <c r="K7459" s="116" t="s">
        <v>17320</v>
      </c>
      <c r="L7459" s="197">
        <v>46051</v>
      </c>
      <c r="M7459" s="116"/>
      <c r="N7459" s="197">
        <v>46051</v>
      </c>
      <c r="O7459" s="388">
        <f t="shared" si="349"/>
        <v>577070.5</v>
      </c>
      <c r="P7459" s="339">
        <f t="shared" si="350"/>
        <v>0</v>
      </c>
    </row>
    <row r="7460" spans="1:16" hidden="1" x14ac:dyDescent="0.25">
      <c r="A7460" s="116">
        <v>148440</v>
      </c>
      <c r="B7460" s="116">
        <v>1</v>
      </c>
      <c r="C7460" s="116">
        <v>1022101960</v>
      </c>
      <c r="D7460" s="116" t="s">
        <v>10226</v>
      </c>
      <c r="E7460" s="339">
        <v>95536</v>
      </c>
      <c r="F7460" s="194">
        <v>1</v>
      </c>
      <c r="G7460" s="194">
        <v>1</v>
      </c>
      <c r="H7460" s="194" t="s">
        <v>10119</v>
      </c>
      <c r="I7460" s="194">
        <f t="shared" si="348"/>
        <v>0</v>
      </c>
      <c r="J7460" s="116" t="s">
        <v>10126</v>
      </c>
      <c r="K7460" s="116" t="s">
        <v>11657</v>
      </c>
      <c r="L7460" s="197">
        <v>46044</v>
      </c>
      <c r="M7460" s="116"/>
      <c r="N7460" s="197">
        <v>46048</v>
      </c>
      <c r="O7460" s="388">
        <f t="shared" si="349"/>
        <v>95536</v>
      </c>
      <c r="P7460" s="339">
        <f t="shared" si="350"/>
        <v>0</v>
      </c>
    </row>
    <row r="7461" spans="1:16" hidden="1" x14ac:dyDescent="0.25">
      <c r="A7461" s="116">
        <v>148462</v>
      </c>
      <c r="B7461" s="116">
        <v>1</v>
      </c>
      <c r="C7461" s="116">
        <v>1515100240</v>
      </c>
      <c r="D7461" s="116" t="s">
        <v>6798</v>
      </c>
      <c r="E7461" s="339">
        <v>3739964</v>
      </c>
      <c r="F7461" s="194">
        <v>1</v>
      </c>
      <c r="G7461" s="194">
        <v>1</v>
      </c>
      <c r="H7461" s="194" t="s">
        <v>10119</v>
      </c>
      <c r="I7461" s="194">
        <f t="shared" si="348"/>
        <v>0</v>
      </c>
      <c r="J7461" s="116" t="s">
        <v>10120</v>
      </c>
      <c r="K7461" s="116" t="s">
        <v>17930</v>
      </c>
      <c r="L7461" s="197">
        <v>46045</v>
      </c>
      <c r="M7461" s="116"/>
      <c r="N7461" s="197">
        <v>46134</v>
      </c>
      <c r="O7461" s="388">
        <f t="shared" si="349"/>
        <v>3739964</v>
      </c>
      <c r="P7461" s="339">
        <f t="shared" si="350"/>
        <v>0</v>
      </c>
    </row>
    <row r="7462" spans="1:16" hidden="1" x14ac:dyDescent="0.25">
      <c r="A7462" s="116">
        <v>148463</v>
      </c>
      <c r="B7462" s="116">
        <v>1</v>
      </c>
      <c r="C7462" s="116">
        <v>1810102280</v>
      </c>
      <c r="D7462" s="116" t="s">
        <v>11057</v>
      </c>
      <c r="E7462" s="339">
        <v>667495.5</v>
      </c>
      <c r="F7462" s="194">
        <v>6</v>
      </c>
      <c r="G7462" s="194">
        <v>6</v>
      </c>
      <c r="H7462" s="194" t="s">
        <v>10119</v>
      </c>
      <c r="I7462" s="194">
        <f t="shared" si="348"/>
        <v>0</v>
      </c>
      <c r="J7462" s="116" t="s">
        <v>10120</v>
      </c>
      <c r="K7462" s="116" t="s">
        <v>17912</v>
      </c>
      <c r="L7462" s="197">
        <v>46043</v>
      </c>
      <c r="M7462" s="116"/>
      <c r="N7462" s="197">
        <v>46043</v>
      </c>
      <c r="O7462" s="388">
        <f t="shared" si="349"/>
        <v>111249.25</v>
      </c>
      <c r="P7462" s="339">
        <f t="shared" si="350"/>
        <v>0</v>
      </c>
    </row>
    <row r="7463" spans="1:16" hidden="1" x14ac:dyDescent="0.25">
      <c r="A7463" s="116">
        <v>148463</v>
      </c>
      <c r="B7463" s="116">
        <v>2</v>
      </c>
      <c r="C7463" s="116">
        <v>1519101550</v>
      </c>
      <c r="D7463" s="116" t="s">
        <v>11298</v>
      </c>
      <c r="E7463" s="339">
        <v>1447211</v>
      </c>
      <c r="F7463" s="194">
        <v>1</v>
      </c>
      <c r="G7463" s="194">
        <v>1</v>
      </c>
      <c r="H7463" s="194" t="s">
        <v>10119</v>
      </c>
      <c r="I7463" s="194">
        <f t="shared" si="348"/>
        <v>0</v>
      </c>
      <c r="J7463" s="116" t="s">
        <v>10120</v>
      </c>
      <c r="K7463" s="116" t="s">
        <v>17912</v>
      </c>
      <c r="L7463" s="197">
        <v>46043</v>
      </c>
      <c r="M7463" s="116"/>
      <c r="N7463" s="197">
        <v>46043</v>
      </c>
      <c r="O7463" s="388">
        <f t="shared" si="349"/>
        <v>1447211</v>
      </c>
      <c r="P7463" s="339">
        <f t="shared" si="350"/>
        <v>0</v>
      </c>
    </row>
    <row r="7464" spans="1:16" hidden="1" x14ac:dyDescent="0.25">
      <c r="A7464" s="116">
        <v>148464</v>
      </c>
      <c r="B7464" s="116">
        <v>2</v>
      </c>
      <c r="C7464" s="116">
        <v>1810101930</v>
      </c>
      <c r="D7464" s="116" t="s">
        <v>15138</v>
      </c>
      <c r="E7464" s="339">
        <v>196823</v>
      </c>
      <c r="F7464" s="194">
        <v>1</v>
      </c>
      <c r="G7464" s="194">
        <v>1</v>
      </c>
      <c r="H7464" s="194" t="s">
        <v>10119</v>
      </c>
      <c r="I7464" s="194">
        <f t="shared" si="348"/>
        <v>0</v>
      </c>
      <c r="J7464" s="116" t="s">
        <v>10120</v>
      </c>
      <c r="K7464" s="116" t="s">
        <v>17931</v>
      </c>
      <c r="L7464" s="197">
        <v>46045</v>
      </c>
      <c r="M7464" s="116"/>
      <c r="N7464" s="197">
        <v>46048</v>
      </c>
      <c r="O7464" s="388">
        <f t="shared" si="349"/>
        <v>196823</v>
      </c>
      <c r="P7464" s="339">
        <f t="shared" si="350"/>
        <v>0</v>
      </c>
    </row>
    <row r="7465" spans="1:16" hidden="1" x14ac:dyDescent="0.25">
      <c r="A7465" s="116">
        <v>148464</v>
      </c>
      <c r="B7465" s="116">
        <v>9</v>
      </c>
      <c r="C7465" s="116">
        <v>1016100000</v>
      </c>
      <c r="D7465" s="116" t="s">
        <v>10650</v>
      </c>
      <c r="E7465" s="339">
        <v>19400</v>
      </c>
      <c r="F7465" s="194">
        <v>2</v>
      </c>
      <c r="G7465" s="194">
        <v>2</v>
      </c>
      <c r="H7465" s="194" t="s">
        <v>10119</v>
      </c>
      <c r="I7465" s="194">
        <f t="shared" si="348"/>
        <v>0</v>
      </c>
      <c r="J7465" s="116" t="s">
        <v>10120</v>
      </c>
      <c r="K7465" s="116" t="s">
        <v>17931</v>
      </c>
      <c r="L7465" s="197">
        <v>46045</v>
      </c>
      <c r="M7465" s="116"/>
      <c r="N7465" s="197">
        <v>46048</v>
      </c>
      <c r="O7465" s="388">
        <f t="shared" si="349"/>
        <v>9700</v>
      </c>
      <c r="P7465" s="339">
        <f t="shared" si="350"/>
        <v>0</v>
      </c>
    </row>
    <row r="7466" spans="1:16" hidden="1" x14ac:dyDescent="0.25">
      <c r="A7466" s="116">
        <v>148464</v>
      </c>
      <c r="B7466" s="116">
        <v>8</v>
      </c>
      <c r="C7466" s="116">
        <v>1011100940</v>
      </c>
      <c r="D7466" s="116" t="s">
        <v>10652</v>
      </c>
      <c r="E7466" s="339">
        <v>215000</v>
      </c>
      <c r="F7466" s="194">
        <v>10</v>
      </c>
      <c r="G7466" s="194">
        <v>10</v>
      </c>
      <c r="H7466" s="194" t="s">
        <v>10119</v>
      </c>
      <c r="I7466" s="194">
        <f t="shared" si="348"/>
        <v>0</v>
      </c>
      <c r="J7466" s="116" t="s">
        <v>10120</v>
      </c>
      <c r="K7466" s="116" t="s">
        <v>17931</v>
      </c>
      <c r="L7466" s="197">
        <v>46045</v>
      </c>
      <c r="M7466" s="116"/>
      <c r="N7466" s="197">
        <v>46048</v>
      </c>
      <c r="O7466" s="388">
        <f t="shared" si="349"/>
        <v>21500</v>
      </c>
      <c r="P7466" s="339">
        <f t="shared" si="350"/>
        <v>0</v>
      </c>
    </row>
    <row r="7467" spans="1:16" hidden="1" x14ac:dyDescent="0.25">
      <c r="A7467" s="116">
        <v>148464</v>
      </c>
      <c r="B7467" s="116">
        <v>7</v>
      </c>
      <c r="C7467" s="116">
        <v>1011100040</v>
      </c>
      <c r="D7467" s="116" t="s">
        <v>10481</v>
      </c>
      <c r="E7467" s="339">
        <v>14500</v>
      </c>
      <c r="F7467" s="194">
        <v>10</v>
      </c>
      <c r="G7467" s="194">
        <v>10</v>
      </c>
      <c r="H7467" s="194" t="s">
        <v>10119</v>
      </c>
      <c r="I7467" s="194">
        <f t="shared" si="348"/>
        <v>0</v>
      </c>
      <c r="J7467" s="116" t="s">
        <v>10120</v>
      </c>
      <c r="K7467" s="116" t="s">
        <v>17931</v>
      </c>
      <c r="L7467" s="197">
        <v>46045</v>
      </c>
      <c r="M7467" s="116"/>
      <c r="N7467" s="197">
        <v>46048</v>
      </c>
      <c r="O7467" s="388">
        <f t="shared" si="349"/>
        <v>1450</v>
      </c>
      <c r="P7467" s="339">
        <f t="shared" si="350"/>
        <v>0</v>
      </c>
    </row>
    <row r="7468" spans="1:16" hidden="1" x14ac:dyDescent="0.25">
      <c r="A7468" s="116">
        <v>148464</v>
      </c>
      <c r="B7468" s="116">
        <v>6</v>
      </c>
      <c r="C7468" s="116">
        <v>1017102120</v>
      </c>
      <c r="D7468" s="116" t="s">
        <v>10656</v>
      </c>
      <c r="E7468" s="339">
        <v>162000</v>
      </c>
      <c r="F7468" s="194">
        <v>1</v>
      </c>
      <c r="G7468" s="194">
        <v>1</v>
      </c>
      <c r="H7468" s="194" t="s">
        <v>10119</v>
      </c>
      <c r="I7468" s="194">
        <f t="shared" si="348"/>
        <v>0</v>
      </c>
      <c r="J7468" s="116" t="s">
        <v>10120</v>
      </c>
      <c r="K7468" s="116" t="s">
        <v>17931</v>
      </c>
      <c r="L7468" s="197">
        <v>46045</v>
      </c>
      <c r="M7468" s="116"/>
      <c r="N7468" s="197">
        <v>46048</v>
      </c>
      <c r="O7468" s="388">
        <f t="shared" si="349"/>
        <v>162000</v>
      </c>
      <c r="P7468" s="339">
        <f t="shared" si="350"/>
        <v>0</v>
      </c>
    </row>
    <row r="7469" spans="1:16" hidden="1" x14ac:dyDescent="0.25">
      <c r="A7469" s="116">
        <v>148464</v>
      </c>
      <c r="B7469" s="116">
        <v>5</v>
      </c>
      <c r="C7469" s="116">
        <v>1321100480</v>
      </c>
      <c r="D7469" s="116" t="s">
        <v>10385</v>
      </c>
      <c r="E7469" s="339">
        <v>60031.74</v>
      </c>
      <c r="F7469" s="194">
        <v>2</v>
      </c>
      <c r="G7469" s="194">
        <v>2</v>
      </c>
      <c r="H7469" s="194" t="s">
        <v>10119</v>
      </c>
      <c r="I7469" s="194">
        <f t="shared" si="348"/>
        <v>0</v>
      </c>
      <c r="J7469" s="116" t="s">
        <v>10120</v>
      </c>
      <c r="K7469" s="116" t="s">
        <v>17931</v>
      </c>
      <c r="L7469" s="197">
        <v>46045</v>
      </c>
      <c r="M7469" s="116"/>
      <c r="N7469" s="197">
        <v>46048</v>
      </c>
      <c r="O7469" s="388">
        <f t="shared" si="349"/>
        <v>30015.87</v>
      </c>
      <c r="P7469" s="339">
        <f t="shared" si="350"/>
        <v>0</v>
      </c>
    </row>
    <row r="7470" spans="1:16" hidden="1" x14ac:dyDescent="0.25">
      <c r="A7470" s="116">
        <v>148464</v>
      </c>
      <c r="B7470" s="116">
        <v>4</v>
      </c>
      <c r="C7470" s="116">
        <v>1810104410</v>
      </c>
      <c r="D7470" s="116" t="s">
        <v>17468</v>
      </c>
      <c r="E7470" s="339">
        <v>116126.56</v>
      </c>
      <c r="F7470" s="194">
        <v>16</v>
      </c>
      <c r="G7470" s="194">
        <v>16</v>
      </c>
      <c r="H7470" s="194" t="s">
        <v>10119</v>
      </c>
      <c r="I7470" s="194">
        <f t="shared" si="348"/>
        <v>0</v>
      </c>
      <c r="J7470" s="116" t="s">
        <v>10120</v>
      </c>
      <c r="K7470" s="116" t="s">
        <v>17931</v>
      </c>
      <c r="L7470" s="197">
        <v>46045</v>
      </c>
      <c r="M7470" s="116"/>
      <c r="N7470" s="197">
        <v>46048</v>
      </c>
      <c r="O7470" s="388">
        <f t="shared" si="349"/>
        <v>7257.91</v>
      </c>
      <c r="P7470" s="339">
        <f t="shared" si="350"/>
        <v>0</v>
      </c>
    </row>
    <row r="7471" spans="1:16" hidden="1" x14ac:dyDescent="0.25">
      <c r="A7471" s="116">
        <v>148464</v>
      </c>
      <c r="B7471" s="116">
        <v>3</v>
      </c>
      <c r="C7471" s="116">
        <v>1515100260</v>
      </c>
      <c r="D7471" s="116" t="s">
        <v>9727</v>
      </c>
      <c r="E7471" s="339">
        <v>3271628</v>
      </c>
      <c r="F7471" s="194">
        <v>1</v>
      </c>
      <c r="G7471" s="194">
        <v>1</v>
      </c>
      <c r="H7471" s="194" t="s">
        <v>10119</v>
      </c>
      <c r="I7471" s="194">
        <f t="shared" si="348"/>
        <v>0</v>
      </c>
      <c r="J7471" s="116" t="s">
        <v>10120</v>
      </c>
      <c r="K7471" s="116" t="s">
        <v>17931</v>
      </c>
      <c r="L7471" s="197">
        <v>46045</v>
      </c>
      <c r="M7471" s="116"/>
      <c r="N7471" s="197">
        <v>46048</v>
      </c>
      <c r="O7471" s="388">
        <f t="shared" si="349"/>
        <v>3271628</v>
      </c>
      <c r="P7471" s="339">
        <f t="shared" si="350"/>
        <v>0</v>
      </c>
    </row>
    <row r="7472" spans="1:16" hidden="1" x14ac:dyDescent="0.25">
      <c r="A7472" s="116">
        <v>148464</v>
      </c>
      <c r="B7472" s="116">
        <v>1</v>
      </c>
      <c r="C7472" s="116">
        <v>1810101950</v>
      </c>
      <c r="D7472" s="116" t="s">
        <v>11058</v>
      </c>
      <c r="E7472" s="339">
        <v>379560</v>
      </c>
      <c r="F7472" s="194">
        <v>2</v>
      </c>
      <c r="G7472" s="194">
        <v>2</v>
      </c>
      <c r="H7472" s="194" t="s">
        <v>10119</v>
      </c>
      <c r="I7472" s="194">
        <f t="shared" si="348"/>
        <v>0</v>
      </c>
      <c r="J7472" s="116" t="s">
        <v>10120</v>
      </c>
      <c r="K7472" s="116" t="s">
        <v>17931</v>
      </c>
      <c r="L7472" s="197">
        <v>46045</v>
      </c>
      <c r="M7472" s="116"/>
      <c r="N7472" s="197">
        <v>46078</v>
      </c>
      <c r="O7472" s="388">
        <f t="shared" si="349"/>
        <v>189780</v>
      </c>
      <c r="P7472" s="339">
        <f t="shared" si="350"/>
        <v>0</v>
      </c>
    </row>
    <row r="7473" spans="1:16" hidden="1" x14ac:dyDescent="0.25">
      <c r="A7473" s="116">
        <v>148486</v>
      </c>
      <c r="B7473" s="116">
        <v>7</v>
      </c>
      <c r="C7473" s="116">
        <v>1519101260</v>
      </c>
      <c r="D7473" s="116" t="s">
        <v>11297</v>
      </c>
      <c r="E7473" s="339">
        <v>2</v>
      </c>
      <c r="F7473" s="194">
        <v>2</v>
      </c>
      <c r="G7473" s="194">
        <v>2</v>
      </c>
      <c r="H7473" s="194" t="s">
        <v>10119</v>
      </c>
      <c r="I7473" s="194">
        <f t="shared" si="348"/>
        <v>0</v>
      </c>
      <c r="J7473" s="116" t="s">
        <v>10120</v>
      </c>
      <c r="K7473" s="116" t="s">
        <v>17928</v>
      </c>
      <c r="L7473" s="197">
        <v>46044</v>
      </c>
      <c r="M7473" s="116"/>
      <c r="N7473" s="197">
        <v>46120</v>
      </c>
      <c r="O7473" s="388">
        <f t="shared" si="349"/>
        <v>1</v>
      </c>
      <c r="P7473" s="339">
        <f t="shared" si="350"/>
        <v>0</v>
      </c>
    </row>
    <row r="7474" spans="1:16" hidden="1" x14ac:dyDescent="0.25">
      <c r="A7474" s="116">
        <v>148486</v>
      </c>
      <c r="B7474" s="116">
        <v>5</v>
      </c>
      <c r="C7474" s="116">
        <v>1522100060</v>
      </c>
      <c r="D7474" s="116" t="s">
        <v>11319</v>
      </c>
      <c r="E7474" s="339">
        <v>406701.7</v>
      </c>
      <c r="F7474" s="194">
        <v>2</v>
      </c>
      <c r="G7474" s="194">
        <v>2</v>
      </c>
      <c r="H7474" s="194" t="s">
        <v>10119</v>
      </c>
      <c r="I7474" s="194">
        <f t="shared" si="348"/>
        <v>0</v>
      </c>
      <c r="J7474" s="116" t="s">
        <v>10120</v>
      </c>
      <c r="K7474" s="116" t="s">
        <v>17928</v>
      </c>
      <c r="L7474" s="197">
        <v>46044</v>
      </c>
      <c r="M7474" s="116"/>
      <c r="N7474" s="197">
        <v>46098</v>
      </c>
      <c r="O7474" s="388">
        <f t="shared" si="349"/>
        <v>203350.85</v>
      </c>
      <c r="P7474" s="339">
        <f t="shared" si="350"/>
        <v>0</v>
      </c>
    </row>
    <row r="7475" spans="1:16" hidden="1" x14ac:dyDescent="0.25">
      <c r="A7475" s="116">
        <v>148486</v>
      </c>
      <c r="B7475" s="116">
        <v>4</v>
      </c>
      <c r="C7475" s="116">
        <v>1522100200</v>
      </c>
      <c r="D7475" s="116" t="s">
        <v>11321</v>
      </c>
      <c r="E7475" s="339">
        <v>945448.84</v>
      </c>
      <c r="F7475" s="194">
        <v>4</v>
      </c>
      <c r="G7475" s="194">
        <v>4</v>
      </c>
      <c r="H7475" s="194" t="s">
        <v>10119</v>
      </c>
      <c r="I7475" s="194">
        <f t="shared" ref="I7475:I7538" si="351">+F7475-G7475</f>
        <v>0</v>
      </c>
      <c r="J7475" s="116" t="s">
        <v>10120</v>
      </c>
      <c r="K7475" s="116" t="s">
        <v>17928</v>
      </c>
      <c r="L7475" s="197">
        <v>46044</v>
      </c>
      <c r="M7475" s="116"/>
      <c r="N7475" s="197">
        <v>46097</v>
      </c>
      <c r="O7475" s="388">
        <f t="shared" ref="O7475:O7538" si="352">+E7475/F7475</f>
        <v>236362.21</v>
      </c>
      <c r="P7475" s="339">
        <f t="shared" ref="P7475:P7538" si="353">+O7475*I7475</f>
        <v>0</v>
      </c>
    </row>
    <row r="7476" spans="1:16" hidden="1" x14ac:dyDescent="0.25">
      <c r="A7476" s="116">
        <v>148486</v>
      </c>
      <c r="B7476" s="116">
        <v>6</v>
      </c>
      <c r="C7476" s="116">
        <v>1522100200</v>
      </c>
      <c r="D7476" s="116" t="s">
        <v>11321</v>
      </c>
      <c r="E7476" s="339">
        <v>472724.42</v>
      </c>
      <c r="F7476" s="194">
        <v>2</v>
      </c>
      <c r="G7476" s="194">
        <v>2</v>
      </c>
      <c r="H7476" s="194" t="s">
        <v>10119</v>
      </c>
      <c r="I7476" s="194">
        <f t="shared" si="351"/>
        <v>0</v>
      </c>
      <c r="J7476" s="116" t="s">
        <v>10120</v>
      </c>
      <c r="K7476" s="116" t="s">
        <v>17928</v>
      </c>
      <c r="L7476" s="197">
        <v>46044</v>
      </c>
      <c r="M7476" s="116"/>
      <c r="N7476" s="197">
        <v>46097</v>
      </c>
      <c r="O7476" s="388">
        <f t="shared" si="352"/>
        <v>236362.21</v>
      </c>
      <c r="P7476" s="339">
        <f t="shared" si="353"/>
        <v>0</v>
      </c>
    </row>
    <row r="7477" spans="1:16" hidden="1" x14ac:dyDescent="0.25">
      <c r="A7477" s="116">
        <v>148486</v>
      </c>
      <c r="B7477" s="116">
        <v>1</v>
      </c>
      <c r="C7477" s="116">
        <v>1810102240</v>
      </c>
      <c r="D7477" s="116" t="s">
        <v>10956</v>
      </c>
      <c r="E7477" s="339">
        <v>364609.74</v>
      </c>
      <c r="F7477" s="194">
        <v>6</v>
      </c>
      <c r="G7477" s="194">
        <v>6</v>
      </c>
      <c r="H7477" s="194" t="s">
        <v>10119</v>
      </c>
      <c r="I7477" s="194">
        <f t="shared" si="351"/>
        <v>0</v>
      </c>
      <c r="J7477" s="116" t="s">
        <v>10120</v>
      </c>
      <c r="K7477" s="116" t="s">
        <v>17928</v>
      </c>
      <c r="L7477" s="197">
        <v>46044</v>
      </c>
      <c r="M7477" s="116"/>
      <c r="N7477" s="197">
        <v>46044</v>
      </c>
      <c r="O7477" s="388">
        <f t="shared" si="352"/>
        <v>60768.29</v>
      </c>
      <c r="P7477" s="339">
        <f t="shared" si="353"/>
        <v>0</v>
      </c>
    </row>
    <row r="7478" spans="1:16" hidden="1" x14ac:dyDescent="0.25">
      <c r="A7478" s="116">
        <v>148486</v>
      </c>
      <c r="B7478" s="116">
        <v>2</v>
      </c>
      <c r="C7478" s="116">
        <v>1523100820</v>
      </c>
      <c r="D7478" s="116" t="s">
        <v>11327</v>
      </c>
      <c r="E7478" s="339">
        <v>18845.259999999998</v>
      </c>
      <c r="F7478" s="194">
        <v>2</v>
      </c>
      <c r="G7478" s="194">
        <v>2</v>
      </c>
      <c r="H7478" s="194" t="s">
        <v>10119</v>
      </c>
      <c r="I7478" s="194">
        <f t="shared" si="351"/>
        <v>0</v>
      </c>
      <c r="J7478" s="116" t="s">
        <v>10120</v>
      </c>
      <c r="K7478" s="116" t="s">
        <v>17928</v>
      </c>
      <c r="L7478" s="197">
        <v>46044</v>
      </c>
      <c r="M7478" s="116"/>
      <c r="N7478" s="197">
        <v>46044</v>
      </c>
      <c r="O7478" s="388">
        <f t="shared" si="352"/>
        <v>9422.6299999999992</v>
      </c>
      <c r="P7478" s="339">
        <f t="shared" si="353"/>
        <v>0</v>
      </c>
    </row>
    <row r="7479" spans="1:16" hidden="1" x14ac:dyDescent="0.25">
      <c r="A7479" s="116">
        <v>148486</v>
      </c>
      <c r="B7479" s="116">
        <v>3</v>
      </c>
      <c r="C7479" s="116">
        <v>1523100170</v>
      </c>
      <c r="D7479" s="116" t="s">
        <v>7149</v>
      </c>
      <c r="E7479" s="339">
        <v>328293.71999999997</v>
      </c>
      <c r="F7479" s="194">
        <v>4</v>
      </c>
      <c r="G7479" s="194">
        <v>4</v>
      </c>
      <c r="H7479" s="194" t="s">
        <v>10119</v>
      </c>
      <c r="I7479" s="194">
        <f t="shared" si="351"/>
        <v>0</v>
      </c>
      <c r="J7479" s="116" t="s">
        <v>10120</v>
      </c>
      <c r="K7479" s="116" t="s">
        <v>17928</v>
      </c>
      <c r="L7479" s="197">
        <v>46044</v>
      </c>
      <c r="M7479" s="116"/>
      <c r="N7479" s="197">
        <v>46044</v>
      </c>
      <c r="O7479" s="388">
        <f t="shared" si="352"/>
        <v>82073.429999999993</v>
      </c>
      <c r="P7479" s="339">
        <f t="shared" si="353"/>
        <v>0</v>
      </c>
    </row>
    <row r="7480" spans="1:16" hidden="1" x14ac:dyDescent="0.25">
      <c r="A7480" s="116">
        <v>148487</v>
      </c>
      <c r="B7480" s="116">
        <v>2</v>
      </c>
      <c r="C7480" s="116">
        <v>1510107440</v>
      </c>
      <c r="D7480" s="116" t="s">
        <v>10925</v>
      </c>
      <c r="E7480" s="339">
        <v>348846</v>
      </c>
      <c r="F7480" s="194">
        <v>6</v>
      </c>
      <c r="G7480" s="194">
        <v>6</v>
      </c>
      <c r="H7480" s="194" t="s">
        <v>10119</v>
      </c>
      <c r="I7480" s="194">
        <f t="shared" si="351"/>
        <v>0</v>
      </c>
      <c r="J7480" s="116" t="s">
        <v>10120</v>
      </c>
      <c r="K7480" s="116" t="s">
        <v>17928</v>
      </c>
      <c r="L7480" s="197">
        <v>46045</v>
      </c>
      <c r="M7480" s="116"/>
      <c r="N7480" s="197">
        <v>46078</v>
      </c>
      <c r="O7480" s="388">
        <f t="shared" si="352"/>
        <v>58141</v>
      </c>
      <c r="P7480" s="339">
        <f t="shared" si="353"/>
        <v>0</v>
      </c>
    </row>
    <row r="7481" spans="1:16" hidden="1" x14ac:dyDescent="0.25">
      <c r="A7481" s="116">
        <v>148487</v>
      </c>
      <c r="B7481" s="116">
        <v>1</v>
      </c>
      <c r="C7481" s="116">
        <v>1519103910</v>
      </c>
      <c r="D7481" s="116" t="s">
        <v>8386</v>
      </c>
      <c r="E7481" s="339">
        <v>7348279</v>
      </c>
      <c r="F7481" s="194">
        <v>1</v>
      </c>
      <c r="G7481" s="194">
        <v>1</v>
      </c>
      <c r="H7481" s="194" t="s">
        <v>10119</v>
      </c>
      <c r="I7481" s="194">
        <f t="shared" si="351"/>
        <v>0</v>
      </c>
      <c r="J7481" s="116" t="s">
        <v>10120</v>
      </c>
      <c r="K7481" s="116" t="s">
        <v>17928</v>
      </c>
      <c r="L7481" s="197">
        <v>46045</v>
      </c>
      <c r="M7481" s="116"/>
      <c r="N7481" s="197">
        <v>46045</v>
      </c>
      <c r="O7481" s="388">
        <f t="shared" si="352"/>
        <v>7348279</v>
      </c>
      <c r="P7481" s="339">
        <f t="shared" si="353"/>
        <v>0</v>
      </c>
    </row>
    <row r="7482" spans="1:16" hidden="1" x14ac:dyDescent="0.25">
      <c r="A7482" s="116">
        <v>148487</v>
      </c>
      <c r="B7482" s="116">
        <v>3</v>
      </c>
      <c r="C7482" s="116">
        <v>1810103030</v>
      </c>
      <c r="D7482" s="116" t="s">
        <v>11371</v>
      </c>
      <c r="E7482" s="339">
        <v>1545113.26</v>
      </c>
      <c r="F7482" s="194">
        <v>2</v>
      </c>
      <c r="G7482" s="194">
        <v>2</v>
      </c>
      <c r="H7482" s="194" t="s">
        <v>10119</v>
      </c>
      <c r="I7482" s="194">
        <f t="shared" si="351"/>
        <v>0</v>
      </c>
      <c r="J7482" s="116" t="s">
        <v>10120</v>
      </c>
      <c r="K7482" s="116" t="s">
        <v>17928</v>
      </c>
      <c r="L7482" s="197">
        <v>46045</v>
      </c>
      <c r="M7482" s="116"/>
      <c r="N7482" s="197">
        <v>46045</v>
      </c>
      <c r="O7482" s="388">
        <f t="shared" si="352"/>
        <v>772556.63</v>
      </c>
      <c r="P7482" s="339">
        <f t="shared" si="353"/>
        <v>0</v>
      </c>
    </row>
    <row r="7483" spans="1:16" hidden="1" x14ac:dyDescent="0.25">
      <c r="A7483" s="116">
        <v>148489</v>
      </c>
      <c r="B7483" s="116">
        <v>16</v>
      </c>
      <c r="C7483" s="116">
        <v>1022104010</v>
      </c>
      <c r="D7483" s="116" t="s">
        <v>10344</v>
      </c>
      <c r="E7483" s="339">
        <v>10800</v>
      </c>
      <c r="F7483" s="194">
        <v>3</v>
      </c>
      <c r="G7483" s="194">
        <v>3</v>
      </c>
      <c r="H7483" s="194" t="s">
        <v>10119</v>
      </c>
      <c r="I7483" s="194">
        <f t="shared" si="351"/>
        <v>0</v>
      </c>
      <c r="J7483" s="116" t="s">
        <v>10120</v>
      </c>
      <c r="K7483" s="116" t="s">
        <v>10121</v>
      </c>
      <c r="L7483" s="197">
        <v>46044</v>
      </c>
      <c r="M7483" s="116"/>
      <c r="N7483" s="197">
        <v>46128</v>
      </c>
      <c r="O7483" s="388">
        <f t="shared" si="352"/>
        <v>3600</v>
      </c>
      <c r="P7483" s="339">
        <f t="shared" si="353"/>
        <v>0</v>
      </c>
    </row>
    <row r="7484" spans="1:16" hidden="1" x14ac:dyDescent="0.25">
      <c r="A7484" s="116">
        <v>148489</v>
      </c>
      <c r="B7484" s="116">
        <v>7</v>
      </c>
      <c r="C7484" s="116">
        <v>1016100390</v>
      </c>
      <c r="D7484" s="116" t="s">
        <v>17618</v>
      </c>
      <c r="E7484" s="339">
        <v>5630.45</v>
      </c>
      <c r="F7484" s="194">
        <v>5</v>
      </c>
      <c r="G7484" s="194">
        <v>5</v>
      </c>
      <c r="H7484" s="194" t="s">
        <v>10119</v>
      </c>
      <c r="I7484" s="194">
        <f t="shared" si="351"/>
        <v>0</v>
      </c>
      <c r="J7484" s="116" t="s">
        <v>10120</v>
      </c>
      <c r="K7484" s="116" t="s">
        <v>10121</v>
      </c>
      <c r="L7484" s="197">
        <v>46044</v>
      </c>
      <c r="M7484" s="116"/>
      <c r="N7484" s="197">
        <v>46050</v>
      </c>
      <c r="O7484" s="388">
        <f t="shared" si="352"/>
        <v>1126.0899999999999</v>
      </c>
      <c r="P7484" s="339">
        <f t="shared" si="353"/>
        <v>0</v>
      </c>
    </row>
    <row r="7485" spans="1:16" hidden="1" x14ac:dyDescent="0.25">
      <c r="A7485" s="116">
        <v>148489</v>
      </c>
      <c r="B7485" s="116">
        <v>21</v>
      </c>
      <c r="C7485" s="116">
        <v>1029100880</v>
      </c>
      <c r="D7485" s="116" t="s">
        <v>18200</v>
      </c>
      <c r="E7485" s="339">
        <v>23376</v>
      </c>
      <c r="F7485" s="194">
        <v>3</v>
      </c>
      <c r="G7485" s="194">
        <v>3</v>
      </c>
      <c r="H7485" s="194" t="s">
        <v>10119</v>
      </c>
      <c r="I7485" s="194">
        <f t="shared" si="351"/>
        <v>0</v>
      </c>
      <c r="J7485" s="116" t="s">
        <v>10120</v>
      </c>
      <c r="K7485" s="116" t="s">
        <v>10121</v>
      </c>
      <c r="L7485" s="197">
        <v>46044</v>
      </c>
      <c r="M7485" s="116" t="s">
        <v>15796</v>
      </c>
      <c r="N7485" s="197">
        <v>46044</v>
      </c>
      <c r="O7485" s="388">
        <f t="shared" si="352"/>
        <v>7792</v>
      </c>
      <c r="P7485" s="339">
        <f t="shared" si="353"/>
        <v>0</v>
      </c>
    </row>
    <row r="7486" spans="1:16" hidden="1" x14ac:dyDescent="0.25">
      <c r="A7486" s="116">
        <v>148489</v>
      </c>
      <c r="B7486" s="116">
        <v>20</v>
      </c>
      <c r="C7486" s="116">
        <v>1520103680</v>
      </c>
      <c r="D7486" s="116" t="s">
        <v>11882</v>
      </c>
      <c r="E7486" s="339">
        <v>52452</v>
      </c>
      <c r="F7486" s="194">
        <v>3</v>
      </c>
      <c r="G7486" s="194">
        <v>3</v>
      </c>
      <c r="H7486" s="194" t="s">
        <v>10119</v>
      </c>
      <c r="I7486" s="194">
        <f t="shared" si="351"/>
        <v>0</v>
      </c>
      <c r="J7486" s="116" t="s">
        <v>10120</v>
      </c>
      <c r="K7486" s="116" t="s">
        <v>10121</v>
      </c>
      <c r="L7486" s="197">
        <v>46044</v>
      </c>
      <c r="M7486" s="116"/>
      <c r="N7486" s="197">
        <v>46044</v>
      </c>
      <c r="O7486" s="388">
        <f t="shared" si="352"/>
        <v>17484</v>
      </c>
      <c r="P7486" s="339">
        <f t="shared" si="353"/>
        <v>0</v>
      </c>
    </row>
    <row r="7487" spans="1:16" hidden="1" x14ac:dyDescent="0.25">
      <c r="A7487" s="116">
        <v>148489</v>
      </c>
      <c r="B7487" s="116">
        <v>19</v>
      </c>
      <c r="C7487" s="116">
        <v>1520103650</v>
      </c>
      <c r="D7487" s="116" t="s">
        <v>11382</v>
      </c>
      <c r="E7487" s="339">
        <v>28869.66</v>
      </c>
      <c r="F7487" s="194">
        <v>3</v>
      </c>
      <c r="G7487" s="194">
        <v>3</v>
      </c>
      <c r="H7487" s="194" t="s">
        <v>10119</v>
      </c>
      <c r="I7487" s="194">
        <f t="shared" si="351"/>
        <v>0</v>
      </c>
      <c r="J7487" s="116" t="s">
        <v>10120</v>
      </c>
      <c r="K7487" s="116" t="s">
        <v>10121</v>
      </c>
      <c r="L7487" s="197">
        <v>46044</v>
      </c>
      <c r="M7487" s="116"/>
      <c r="N7487" s="197">
        <v>46044</v>
      </c>
      <c r="O7487" s="388">
        <f t="shared" si="352"/>
        <v>9623.2199999999993</v>
      </c>
      <c r="P7487" s="339">
        <f t="shared" si="353"/>
        <v>0</v>
      </c>
    </row>
    <row r="7488" spans="1:16" hidden="1" x14ac:dyDescent="0.25">
      <c r="A7488" s="116">
        <v>148489</v>
      </c>
      <c r="B7488" s="116">
        <v>18</v>
      </c>
      <c r="C7488" s="116">
        <v>1520100730</v>
      </c>
      <c r="D7488" s="116" t="s">
        <v>11313</v>
      </c>
      <c r="E7488" s="339">
        <v>37640</v>
      </c>
      <c r="F7488" s="194">
        <v>2</v>
      </c>
      <c r="G7488" s="194">
        <v>2</v>
      </c>
      <c r="H7488" s="194" t="s">
        <v>10119</v>
      </c>
      <c r="I7488" s="194">
        <f t="shared" si="351"/>
        <v>0</v>
      </c>
      <c r="J7488" s="116" t="s">
        <v>10120</v>
      </c>
      <c r="K7488" s="116" t="s">
        <v>10121</v>
      </c>
      <c r="L7488" s="197">
        <v>46044</v>
      </c>
      <c r="M7488" s="116"/>
      <c r="N7488" s="197">
        <v>46044</v>
      </c>
      <c r="O7488" s="388">
        <f t="shared" si="352"/>
        <v>18820</v>
      </c>
      <c r="P7488" s="339">
        <f t="shared" si="353"/>
        <v>0</v>
      </c>
    </row>
    <row r="7489" spans="1:16" hidden="1" x14ac:dyDescent="0.25">
      <c r="A7489" s="116">
        <v>148489</v>
      </c>
      <c r="B7489" s="116">
        <v>15</v>
      </c>
      <c r="C7489" s="116">
        <v>1022103970</v>
      </c>
      <c r="D7489" s="116" t="s">
        <v>10345</v>
      </c>
      <c r="E7489" s="339">
        <v>20800</v>
      </c>
      <c r="F7489" s="194">
        <v>4</v>
      </c>
      <c r="G7489" s="194">
        <v>4</v>
      </c>
      <c r="H7489" s="194" t="s">
        <v>10119</v>
      </c>
      <c r="I7489" s="194">
        <f t="shared" si="351"/>
        <v>0</v>
      </c>
      <c r="J7489" s="116" t="s">
        <v>10120</v>
      </c>
      <c r="K7489" s="116" t="s">
        <v>10121</v>
      </c>
      <c r="L7489" s="197">
        <v>46044</v>
      </c>
      <c r="M7489" s="116"/>
      <c r="N7489" s="197">
        <v>46044</v>
      </c>
      <c r="O7489" s="388">
        <f t="shared" si="352"/>
        <v>5200</v>
      </c>
      <c r="P7489" s="339">
        <f t="shared" si="353"/>
        <v>0</v>
      </c>
    </row>
    <row r="7490" spans="1:16" hidden="1" x14ac:dyDescent="0.25">
      <c r="A7490" s="116">
        <v>148489</v>
      </c>
      <c r="B7490" s="116">
        <v>14</v>
      </c>
      <c r="C7490" s="116">
        <v>1022103960</v>
      </c>
      <c r="D7490" s="116" t="s">
        <v>17450</v>
      </c>
      <c r="E7490" s="339">
        <v>26000</v>
      </c>
      <c r="F7490" s="194">
        <v>5</v>
      </c>
      <c r="G7490" s="194">
        <v>5</v>
      </c>
      <c r="H7490" s="194" t="s">
        <v>10119</v>
      </c>
      <c r="I7490" s="194">
        <f t="shared" si="351"/>
        <v>0</v>
      </c>
      <c r="J7490" s="116" t="s">
        <v>10120</v>
      </c>
      <c r="K7490" s="116" t="s">
        <v>10121</v>
      </c>
      <c r="L7490" s="197">
        <v>46044</v>
      </c>
      <c r="M7490" s="116"/>
      <c r="N7490" s="197">
        <v>46044</v>
      </c>
      <c r="O7490" s="388">
        <f t="shared" si="352"/>
        <v>5200</v>
      </c>
      <c r="P7490" s="339">
        <f t="shared" si="353"/>
        <v>0</v>
      </c>
    </row>
    <row r="7491" spans="1:16" hidden="1" x14ac:dyDescent="0.25">
      <c r="A7491" s="116">
        <v>148489</v>
      </c>
      <c r="B7491" s="116">
        <v>13</v>
      </c>
      <c r="C7491" s="116">
        <v>1022103950</v>
      </c>
      <c r="D7491" s="116" t="s">
        <v>17449</v>
      </c>
      <c r="E7491" s="339">
        <v>10400</v>
      </c>
      <c r="F7491" s="194">
        <v>2</v>
      </c>
      <c r="G7491" s="194">
        <v>2</v>
      </c>
      <c r="H7491" s="194" t="s">
        <v>10119</v>
      </c>
      <c r="I7491" s="194">
        <f t="shared" si="351"/>
        <v>0</v>
      </c>
      <c r="J7491" s="116" t="s">
        <v>10120</v>
      </c>
      <c r="K7491" s="116" t="s">
        <v>10121</v>
      </c>
      <c r="L7491" s="197">
        <v>46044</v>
      </c>
      <c r="M7491" s="116"/>
      <c r="N7491" s="197">
        <v>46044</v>
      </c>
      <c r="O7491" s="388">
        <f t="shared" si="352"/>
        <v>5200</v>
      </c>
      <c r="P7491" s="339">
        <f t="shared" si="353"/>
        <v>0</v>
      </c>
    </row>
    <row r="7492" spans="1:16" hidden="1" x14ac:dyDescent="0.25">
      <c r="A7492" s="116">
        <v>148489</v>
      </c>
      <c r="B7492" s="116">
        <v>12</v>
      </c>
      <c r="C7492" s="116">
        <v>1022103940</v>
      </c>
      <c r="D7492" s="116" t="s">
        <v>9155</v>
      </c>
      <c r="E7492" s="339">
        <v>15600</v>
      </c>
      <c r="F7492" s="194">
        <v>3</v>
      </c>
      <c r="G7492" s="194">
        <v>3</v>
      </c>
      <c r="H7492" s="194" t="s">
        <v>10119</v>
      </c>
      <c r="I7492" s="194">
        <f t="shared" si="351"/>
        <v>0</v>
      </c>
      <c r="J7492" s="116" t="s">
        <v>10120</v>
      </c>
      <c r="K7492" s="116" t="s">
        <v>10121</v>
      </c>
      <c r="L7492" s="197">
        <v>46044</v>
      </c>
      <c r="M7492" s="116"/>
      <c r="N7492" s="197">
        <v>46044</v>
      </c>
      <c r="O7492" s="388">
        <f t="shared" si="352"/>
        <v>5200</v>
      </c>
      <c r="P7492" s="339">
        <f t="shared" si="353"/>
        <v>0</v>
      </c>
    </row>
    <row r="7493" spans="1:16" hidden="1" x14ac:dyDescent="0.25">
      <c r="A7493" s="116">
        <v>148489</v>
      </c>
      <c r="B7493" s="116">
        <v>11</v>
      </c>
      <c r="C7493" s="116">
        <v>1022103930</v>
      </c>
      <c r="D7493" s="116" t="s">
        <v>10346</v>
      </c>
      <c r="E7493" s="339">
        <v>5800</v>
      </c>
      <c r="F7493" s="194">
        <v>1</v>
      </c>
      <c r="G7493" s="194">
        <v>1</v>
      </c>
      <c r="H7493" s="194" t="s">
        <v>10119</v>
      </c>
      <c r="I7493" s="194">
        <f t="shared" si="351"/>
        <v>0</v>
      </c>
      <c r="J7493" s="116" t="s">
        <v>10120</v>
      </c>
      <c r="K7493" s="116" t="s">
        <v>10121</v>
      </c>
      <c r="L7493" s="197">
        <v>46044</v>
      </c>
      <c r="M7493" s="116"/>
      <c r="N7493" s="197">
        <v>46044</v>
      </c>
      <c r="O7493" s="388">
        <f t="shared" si="352"/>
        <v>5800</v>
      </c>
      <c r="P7493" s="339">
        <f t="shared" si="353"/>
        <v>0</v>
      </c>
    </row>
    <row r="7494" spans="1:16" hidden="1" x14ac:dyDescent="0.25">
      <c r="A7494" s="116">
        <v>148489</v>
      </c>
      <c r="B7494" s="116">
        <v>10</v>
      </c>
      <c r="C7494" s="116">
        <v>1022103920</v>
      </c>
      <c r="D7494" s="116" t="s">
        <v>10347</v>
      </c>
      <c r="E7494" s="339">
        <v>27969.65</v>
      </c>
      <c r="F7494" s="194">
        <v>5</v>
      </c>
      <c r="G7494" s="194">
        <v>5</v>
      </c>
      <c r="H7494" s="194" t="s">
        <v>10119</v>
      </c>
      <c r="I7494" s="194">
        <f t="shared" si="351"/>
        <v>0</v>
      </c>
      <c r="J7494" s="116" t="s">
        <v>10120</v>
      </c>
      <c r="K7494" s="116" t="s">
        <v>10121</v>
      </c>
      <c r="L7494" s="197">
        <v>46044</v>
      </c>
      <c r="M7494" s="116"/>
      <c r="N7494" s="197">
        <v>46044</v>
      </c>
      <c r="O7494" s="388">
        <f t="shared" si="352"/>
        <v>5593.93</v>
      </c>
      <c r="P7494" s="339">
        <f t="shared" si="353"/>
        <v>0</v>
      </c>
    </row>
    <row r="7495" spans="1:16" hidden="1" x14ac:dyDescent="0.25">
      <c r="A7495" s="116">
        <v>148489</v>
      </c>
      <c r="B7495" s="116">
        <v>9</v>
      </c>
      <c r="C7495" s="116">
        <v>1022103910</v>
      </c>
      <c r="D7495" s="116" t="s">
        <v>9161</v>
      </c>
      <c r="E7495" s="339">
        <v>8400</v>
      </c>
      <c r="F7495" s="194">
        <v>2</v>
      </c>
      <c r="G7495" s="194">
        <v>2</v>
      </c>
      <c r="H7495" s="194" t="s">
        <v>10119</v>
      </c>
      <c r="I7495" s="194">
        <f t="shared" si="351"/>
        <v>0</v>
      </c>
      <c r="J7495" s="116" t="s">
        <v>10120</v>
      </c>
      <c r="K7495" s="116" t="s">
        <v>10121</v>
      </c>
      <c r="L7495" s="197">
        <v>46044</v>
      </c>
      <c r="M7495" s="116"/>
      <c r="N7495" s="197">
        <v>46044</v>
      </c>
      <c r="O7495" s="388">
        <f t="shared" si="352"/>
        <v>4200</v>
      </c>
      <c r="P7495" s="339">
        <f t="shared" si="353"/>
        <v>0</v>
      </c>
    </row>
    <row r="7496" spans="1:16" hidden="1" x14ac:dyDescent="0.25">
      <c r="A7496" s="116">
        <v>148489</v>
      </c>
      <c r="B7496" s="116">
        <v>8</v>
      </c>
      <c r="C7496" s="116">
        <v>1022103900</v>
      </c>
      <c r="D7496" s="116" t="s">
        <v>9163</v>
      </c>
      <c r="E7496" s="339">
        <v>11257.12</v>
      </c>
      <c r="F7496" s="194">
        <v>2</v>
      </c>
      <c r="G7496" s="194">
        <v>2</v>
      </c>
      <c r="H7496" s="194" t="s">
        <v>10119</v>
      </c>
      <c r="I7496" s="194">
        <f t="shared" si="351"/>
        <v>0</v>
      </c>
      <c r="J7496" s="116" t="s">
        <v>10120</v>
      </c>
      <c r="K7496" s="116" t="s">
        <v>10121</v>
      </c>
      <c r="L7496" s="197">
        <v>46044</v>
      </c>
      <c r="M7496" s="116"/>
      <c r="N7496" s="197">
        <v>46044</v>
      </c>
      <c r="O7496" s="388">
        <f t="shared" si="352"/>
        <v>5628.56</v>
      </c>
      <c r="P7496" s="339">
        <f t="shared" si="353"/>
        <v>0</v>
      </c>
    </row>
    <row r="7497" spans="1:16" hidden="1" x14ac:dyDescent="0.25">
      <c r="A7497" s="116">
        <v>148489</v>
      </c>
      <c r="B7497" s="116">
        <v>6</v>
      </c>
      <c r="C7497" s="116">
        <v>1022104230</v>
      </c>
      <c r="D7497" s="116" t="s">
        <v>11795</v>
      </c>
      <c r="E7497" s="339">
        <v>36066</v>
      </c>
      <c r="F7497" s="194">
        <v>6</v>
      </c>
      <c r="G7497" s="194">
        <v>6</v>
      </c>
      <c r="H7497" s="194" t="s">
        <v>10119</v>
      </c>
      <c r="I7497" s="194">
        <f t="shared" si="351"/>
        <v>0</v>
      </c>
      <c r="J7497" s="116" t="s">
        <v>10120</v>
      </c>
      <c r="K7497" s="116" t="s">
        <v>10121</v>
      </c>
      <c r="L7497" s="197">
        <v>46044</v>
      </c>
      <c r="M7497" s="116"/>
      <c r="N7497" s="197">
        <v>46044</v>
      </c>
      <c r="O7497" s="388">
        <f t="shared" si="352"/>
        <v>6011</v>
      </c>
      <c r="P7497" s="339">
        <f t="shared" si="353"/>
        <v>0</v>
      </c>
    </row>
    <row r="7498" spans="1:16" hidden="1" x14ac:dyDescent="0.25">
      <c r="A7498" s="116">
        <v>148489</v>
      </c>
      <c r="B7498" s="116">
        <v>5</v>
      </c>
      <c r="C7498" s="116">
        <v>1022101080</v>
      </c>
      <c r="D7498" s="116" t="s">
        <v>17463</v>
      </c>
      <c r="E7498" s="339">
        <v>20662.919999999998</v>
      </c>
      <c r="F7498" s="194">
        <v>6</v>
      </c>
      <c r="G7498" s="194">
        <v>6</v>
      </c>
      <c r="H7498" s="194" t="s">
        <v>10119</v>
      </c>
      <c r="I7498" s="194">
        <f t="shared" si="351"/>
        <v>0</v>
      </c>
      <c r="J7498" s="116" t="s">
        <v>10120</v>
      </c>
      <c r="K7498" s="116" t="s">
        <v>10121</v>
      </c>
      <c r="L7498" s="197">
        <v>46044</v>
      </c>
      <c r="M7498" s="116"/>
      <c r="N7498" s="197">
        <v>46044</v>
      </c>
      <c r="O7498" s="388">
        <f t="shared" si="352"/>
        <v>3443.8199999999997</v>
      </c>
      <c r="P7498" s="339">
        <f t="shared" si="353"/>
        <v>0</v>
      </c>
    </row>
    <row r="7499" spans="1:16" hidden="1" x14ac:dyDescent="0.25">
      <c r="A7499" s="116">
        <v>148489</v>
      </c>
      <c r="B7499" s="116">
        <v>4</v>
      </c>
      <c r="C7499" s="116">
        <v>1022100230</v>
      </c>
      <c r="D7499" s="116" t="s">
        <v>16162</v>
      </c>
      <c r="E7499" s="339">
        <v>24750</v>
      </c>
      <c r="F7499" s="194">
        <v>15</v>
      </c>
      <c r="G7499" s="194">
        <v>15</v>
      </c>
      <c r="H7499" s="194" t="s">
        <v>10119</v>
      </c>
      <c r="I7499" s="194">
        <f t="shared" si="351"/>
        <v>0</v>
      </c>
      <c r="J7499" s="116" t="s">
        <v>10120</v>
      </c>
      <c r="K7499" s="116" t="s">
        <v>10121</v>
      </c>
      <c r="L7499" s="197">
        <v>46044</v>
      </c>
      <c r="M7499" s="116"/>
      <c r="N7499" s="197">
        <v>46044</v>
      </c>
      <c r="O7499" s="388">
        <f t="shared" si="352"/>
        <v>1650</v>
      </c>
      <c r="P7499" s="339">
        <f t="shared" si="353"/>
        <v>0</v>
      </c>
    </row>
    <row r="7500" spans="1:16" hidden="1" x14ac:dyDescent="0.25">
      <c r="A7500" s="116">
        <v>148489</v>
      </c>
      <c r="B7500" s="116">
        <v>3</v>
      </c>
      <c r="C7500" s="116">
        <v>1011100110</v>
      </c>
      <c r="D7500" s="116" t="s">
        <v>10354</v>
      </c>
      <c r="E7500" s="339">
        <v>69600</v>
      </c>
      <c r="F7500" s="194">
        <v>20</v>
      </c>
      <c r="G7500" s="194">
        <v>20</v>
      </c>
      <c r="H7500" s="194" t="s">
        <v>10119</v>
      </c>
      <c r="I7500" s="194">
        <f t="shared" si="351"/>
        <v>0</v>
      </c>
      <c r="J7500" s="116" t="s">
        <v>10120</v>
      </c>
      <c r="K7500" s="116" t="s">
        <v>10121</v>
      </c>
      <c r="L7500" s="197">
        <v>46044</v>
      </c>
      <c r="M7500" s="116"/>
      <c r="N7500" s="197">
        <v>46044</v>
      </c>
      <c r="O7500" s="388">
        <f t="shared" si="352"/>
        <v>3480</v>
      </c>
      <c r="P7500" s="339">
        <f t="shared" si="353"/>
        <v>0</v>
      </c>
    </row>
    <row r="7501" spans="1:16" hidden="1" x14ac:dyDescent="0.25">
      <c r="A7501" s="116">
        <v>148489</v>
      </c>
      <c r="B7501" s="116">
        <v>2</v>
      </c>
      <c r="C7501" s="116">
        <v>1012100120</v>
      </c>
      <c r="D7501" s="116" t="s">
        <v>10492</v>
      </c>
      <c r="E7501" s="339">
        <v>270000</v>
      </c>
      <c r="F7501" s="194">
        <v>10</v>
      </c>
      <c r="G7501" s="194">
        <v>10</v>
      </c>
      <c r="H7501" s="194" t="s">
        <v>10119</v>
      </c>
      <c r="I7501" s="194">
        <f t="shared" si="351"/>
        <v>0</v>
      </c>
      <c r="J7501" s="116" t="s">
        <v>10120</v>
      </c>
      <c r="K7501" s="116" t="s">
        <v>10121</v>
      </c>
      <c r="L7501" s="197">
        <v>46044</v>
      </c>
      <c r="M7501" s="116"/>
      <c r="N7501" s="197">
        <v>46044</v>
      </c>
      <c r="O7501" s="388">
        <f t="shared" si="352"/>
        <v>27000</v>
      </c>
      <c r="P7501" s="339">
        <f t="shared" si="353"/>
        <v>0</v>
      </c>
    </row>
    <row r="7502" spans="1:16" hidden="1" x14ac:dyDescent="0.25">
      <c r="A7502" s="116">
        <v>148489</v>
      </c>
      <c r="B7502" s="116">
        <v>1</v>
      </c>
      <c r="C7502" s="116">
        <v>1012100030</v>
      </c>
      <c r="D7502" s="116" t="s">
        <v>11137</v>
      </c>
      <c r="E7502" s="339">
        <v>165585</v>
      </c>
      <c r="F7502" s="194">
        <v>3</v>
      </c>
      <c r="G7502" s="194">
        <v>3</v>
      </c>
      <c r="H7502" s="194" t="s">
        <v>10119</v>
      </c>
      <c r="I7502" s="194">
        <f t="shared" si="351"/>
        <v>0</v>
      </c>
      <c r="J7502" s="116" t="s">
        <v>10120</v>
      </c>
      <c r="K7502" s="116" t="s">
        <v>10121</v>
      </c>
      <c r="L7502" s="197">
        <v>46044</v>
      </c>
      <c r="M7502" s="116"/>
      <c r="N7502" s="197">
        <v>46044</v>
      </c>
      <c r="O7502" s="388">
        <f t="shared" si="352"/>
        <v>55195</v>
      </c>
      <c r="P7502" s="339">
        <f t="shared" si="353"/>
        <v>0</v>
      </c>
    </row>
    <row r="7503" spans="1:16" hidden="1" x14ac:dyDescent="0.25">
      <c r="A7503" s="116">
        <v>148489</v>
      </c>
      <c r="B7503" s="116">
        <v>17</v>
      </c>
      <c r="C7503" s="116">
        <v>1526115450</v>
      </c>
      <c r="D7503" s="116" t="s">
        <v>17474</v>
      </c>
      <c r="E7503" s="339">
        <v>184240</v>
      </c>
      <c r="F7503" s="194">
        <v>2</v>
      </c>
      <c r="G7503" s="194">
        <v>2</v>
      </c>
      <c r="H7503" s="194" t="s">
        <v>10119</v>
      </c>
      <c r="I7503" s="194">
        <f t="shared" si="351"/>
        <v>0</v>
      </c>
      <c r="J7503" s="116" t="s">
        <v>10120</v>
      </c>
      <c r="K7503" s="116" t="s">
        <v>10121</v>
      </c>
      <c r="L7503" s="197">
        <v>46044</v>
      </c>
      <c r="M7503" s="116" t="s">
        <v>16635</v>
      </c>
      <c r="N7503" s="197">
        <v>46044</v>
      </c>
      <c r="O7503" s="388">
        <f t="shared" si="352"/>
        <v>92120</v>
      </c>
      <c r="P7503" s="339">
        <f t="shared" si="353"/>
        <v>0</v>
      </c>
    </row>
    <row r="7504" spans="1:16" hidden="1" x14ac:dyDescent="0.25">
      <c r="A7504" s="116">
        <v>148497</v>
      </c>
      <c r="B7504" s="116">
        <v>1</v>
      </c>
      <c r="C7504" s="116">
        <v>1110104590</v>
      </c>
      <c r="D7504" s="116" t="s">
        <v>18201</v>
      </c>
      <c r="E7504" s="339">
        <v>3504348</v>
      </c>
      <c r="F7504" s="194">
        <v>1</v>
      </c>
      <c r="G7504" s="194">
        <v>1</v>
      </c>
      <c r="H7504" s="194" t="s">
        <v>10119</v>
      </c>
      <c r="I7504" s="194">
        <f t="shared" si="351"/>
        <v>0</v>
      </c>
      <c r="J7504" s="116" t="s">
        <v>10126</v>
      </c>
      <c r="K7504" s="116" t="s">
        <v>15377</v>
      </c>
      <c r="L7504" s="197">
        <v>46045</v>
      </c>
      <c r="M7504" s="116"/>
      <c r="N7504" s="197">
        <v>46045</v>
      </c>
      <c r="O7504" s="388">
        <f t="shared" si="352"/>
        <v>3504348</v>
      </c>
      <c r="P7504" s="339">
        <f t="shared" si="353"/>
        <v>0</v>
      </c>
    </row>
    <row r="7505" spans="1:16" hidden="1" x14ac:dyDescent="0.25">
      <c r="A7505" s="116">
        <v>148498</v>
      </c>
      <c r="B7505" s="116">
        <v>1</v>
      </c>
      <c r="C7505" s="116">
        <v>1233100320</v>
      </c>
      <c r="D7505" s="116" t="s">
        <v>18127</v>
      </c>
      <c r="E7505" s="339">
        <v>27708.400000000001</v>
      </c>
      <c r="F7505" s="194">
        <v>20</v>
      </c>
      <c r="G7505" s="194">
        <v>20</v>
      </c>
      <c r="H7505" s="194" t="s">
        <v>10119</v>
      </c>
      <c r="I7505" s="194">
        <f t="shared" si="351"/>
        <v>0</v>
      </c>
      <c r="J7505" s="116" t="s">
        <v>10126</v>
      </c>
      <c r="K7505" s="116" t="s">
        <v>16930</v>
      </c>
      <c r="L7505" s="197">
        <v>46045</v>
      </c>
      <c r="M7505" s="116"/>
      <c r="N7505" s="197">
        <v>46045</v>
      </c>
      <c r="O7505" s="388">
        <f t="shared" si="352"/>
        <v>1385.42</v>
      </c>
      <c r="P7505" s="339">
        <f t="shared" si="353"/>
        <v>0</v>
      </c>
    </row>
    <row r="7506" spans="1:16" hidden="1" x14ac:dyDescent="0.25">
      <c r="A7506" s="116">
        <v>148503</v>
      </c>
      <c r="B7506" s="116">
        <v>9</v>
      </c>
      <c r="C7506" s="116">
        <v>1010102270</v>
      </c>
      <c r="D7506" s="116" t="s">
        <v>17927</v>
      </c>
      <c r="E7506" s="339">
        <v>18315</v>
      </c>
      <c r="F7506" s="194">
        <v>10</v>
      </c>
      <c r="G7506" s="194">
        <v>10</v>
      </c>
      <c r="H7506" s="194" t="s">
        <v>10119</v>
      </c>
      <c r="I7506" s="194">
        <f t="shared" si="351"/>
        <v>0</v>
      </c>
      <c r="J7506" s="116" t="s">
        <v>10120</v>
      </c>
      <c r="K7506" s="116" t="s">
        <v>10121</v>
      </c>
      <c r="L7506" s="197">
        <v>46044</v>
      </c>
      <c r="M7506" s="116"/>
      <c r="N7506" s="197">
        <v>46044</v>
      </c>
      <c r="O7506" s="388">
        <f t="shared" si="352"/>
        <v>1831.5</v>
      </c>
      <c r="P7506" s="339">
        <f t="shared" si="353"/>
        <v>0</v>
      </c>
    </row>
    <row r="7507" spans="1:16" hidden="1" x14ac:dyDescent="0.25">
      <c r="A7507" s="116">
        <v>148503</v>
      </c>
      <c r="B7507" s="116">
        <v>8</v>
      </c>
      <c r="C7507" s="116">
        <v>1010101680</v>
      </c>
      <c r="D7507" s="116" t="s">
        <v>15147</v>
      </c>
      <c r="E7507" s="339">
        <v>13000</v>
      </c>
      <c r="F7507" s="194">
        <v>5</v>
      </c>
      <c r="G7507" s="194">
        <v>5</v>
      </c>
      <c r="H7507" s="194" t="s">
        <v>10119</v>
      </c>
      <c r="I7507" s="194">
        <f t="shared" si="351"/>
        <v>0</v>
      </c>
      <c r="J7507" s="116" t="s">
        <v>10120</v>
      </c>
      <c r="K7507" s="116" t="s">
        <v>10121</v>
      </c>
      <c r="L7507" s="197">
        <v>46044</v>
      </c>
      <c r="M7507" s="116"/>
      <c r="N7507" s="197">
        <v>46044</v>
      </c>
      <c r="O7507" s="388">
        <f t="shared" si="352"/>
        <v>2600</v>
      </c>
      <c r="P7507" s="339">
        <f t="shared" si="353"/>
        <v>0</v>
      </c>
    </row>
    <row r="7508" spans="1:16" hidden="1" x14ac:dyDescent="0.25">
      <c r="A7508" s="116">
        <v>148503</v>
      </c>
      <c r="B7508" s="116">
        <v>7</v>
      </c>
      <c r="C7508" s="116">
        <v>1010105540</v>
      </c>
      <c r="D7508" s="116" t="s">
        <v>11073</v>
      </c>
      <c r="E7508" s="339">
        <v>49520</v>
      </c>
      <c r="F7508" s="194">
        <v>2</v>
      </c>
      <c r="G7508" s="194">
        <v>2</v>
      </c>
      <c r="H7508" s="194" t="s">
        <v>10119</v>
      </c>
      <c r="I7508" s="194">
        <f t="shared" si="351"/>
        <v>0</v>
      </c>
      <c r="J7508" s="116" t="s">
        <v>10120</v>
      </c>
      <c r="K7508" s="116" t="s">
        <v>10121</v>
      </c>
      <c r="L7508" s="197">
        <v>46044</v>
      </c>
      <c r="M7508" s="116"/>
      <c r="N7508" s="197">
        <v>46044</v>
      </c>
      <c r="O7508" s="388">
        <f t="shared" si="352"/>
        <v>24760</v>
      </c>
      <c r="P7508" s="339">
        <f t="shared" si="353"/>
        <v>0</v>
      </c>
    </row>
    <row r="7509" spans="1:16" hidden="1" x14ac:dyDescent="0.25">
      <c r="A7509" s="116">
        <v>148503</v>
      </c>
      <c r="B7509" s="116">
        <v>6</v>
      </c>
      <c r="C7509" s="116">
        <v>1010108370</v>
      </c>
      <c r="D7509" s="116" t="s">
        <v>11072</v>
      </c>
      <c r="E7509" s="339">
        <v>63340</v>
      </c>
      <c r="F7509" s="194">
        <v>2</v>
      </c>
      <c r="G7509" s="194">
        <v>2</v>
      </c>
      <c r="H7509" s="194" t="s">
        <v>10119</v>
      </c>
      <c r="I7509" s="194">
        <f t="shared" si="351"/>
        <v>0</v>
      </c>
      <c r="J7509" s="116" t="s">
        <v>10120</v>
      </c>
      <c r="K7509" s="116" t="s">
        <v>10121</v>
      </c>
      <c r="L7509" s="197">
        <v>46044</v>
      </c>
      <c r="M7509" s="116"/>
      <c r="N7509" s="197">
        <v>46044</v>
      </c>
      <c r="O7509" s="388">
        <f t="shared" si="352"/>
        <v>31670</v>
      </c>
      <c r="P7509" s="339">
        <f t="shared" si="353"/>
        <v>0</v>
      </c>
    </row>
    <row r="7510" spans="1:16" hidden="1" x14ac:dyDescent="0.25">
      <c r="A7510" s="116">
        <v>148503</v>
      </c>
      <c r="B7510" s="116">
        <v>5</v>
      </c>
      <c r="C7510" s="116">
        <v>1014111720</v>
      </c>
      <c r="D7510" s="116" t="s">
        <v>11140</v>
      </c>
      <c r="E7510" s="339">
        <v>12250</v>
      </c>
      <c r="F7510" s="194">
        <v>7</v>
      </c>
      <c r="G7510" s="194">
        <v>7</v>
      </c>
      <c r="H7510" s="194" t="s">
        <v>10119</v>
      </c>
      <c r="I7510" s="194">
        <f t="shared" si="351"/>
        <v>0</v>
      </c>
      <c r="J7510" s="116" t="s">
        <v>10120</v>
      </c>
      <c r="K7510" s="116" t="s">
        <v>10121</v>
      </c>
      <c r="L7510" s="197">
        <v>46044</v>
      </c>
      <c r="M7510" s="116"/>
      <c r="N7510" s="197">
        <v>46044</v>
      </c>
      <c r="O7510" s="388">
        <f t="shared" si="352"/>
        <v>1750</v>
      </c>
      <c r="P7510" s="339">
        <f t="shared" si="353"/>
        <v>0</v>
      </c>
    </row>
    <row r="7511" spans="1:16" hidden="1" x14ac:dyDescent="0.25">
      <c r="A7511" s="116">
        <v>148503</v>
      </c>
      <c r="B7511" s="116">
        <v>4</v>
      </c>
      <c r="C7511" s="116">
        <v>1014100030</v>
      </c>
      <c r="D7511" s="116" t="s">
        <v>11074</v>
      </c>
      <c r="E7511" s="339">
        <v>18487.5</v>
      </c>
      <c r="F7511" s="194">
        <v>150</v>
      </c>
      <c r="G7511" s="194">
        <v>150</v>
      </c>
      <c r="H7511" s="194" t="s">
        <v>10119</v>
      </c>
      <c r="I7511" s="194">
        <f t="shared" si="351"/>
        <v>0</v>
      </c>
      <c r="J7511" s="116" t="s">
        <v>10120</v>
      </c>
      <c r="K7511" s="116" t="s">
        <v>10121</v>
      </c>
      <c r="L7511" s="197">
        <v>46044</v>
      </c>
      <c r="M7511" s="116"/>
      <c r="N7511" s="197">
        <v>46044</v>
      </c>
      <c r="O7511" s="388">
        <f t="shared" si="352"/>
        <v>123.25</v>
      </c>
      <c r="P7511" s="339">
        <f t="shared" si="353"/>
        <v>0</v>
      </c>
    </row>
    <row r="7512" spans="1:16" hidden="1" x14ac:dyDescent="0.25">
      <c r="A7512" s="116">
        <v>148503</v>
      </c>
      <c r="B7512" s="116">
        <v>3</v>
      </c>
      <c r="C7512" s="116">
        <v>1014115080</v>
      </c>
      <c r="D7512" s="116" t="s">
        <v>16608</v>
      </c>
      <c r="E7512" s="339">
        <v>20818.95</v>
      </c>
      <c r="F7512" s="194">
        <v>15</v>
      </c>
      <c r="G7512" s="194">
        <v>15</v>
      </c>
      <c r="H7512" s="194" t="s">
        <v>10119</v>
      </c>
      <c r="I7512" s="194">
        <f t="shared" si="351"/>
        <v>0</v>
      </c>
      <c r="J7512" s="116" t="s">
        <v>10120</v>
      </c>
      <c r="K7512" s="116" t="s">
        <v>10121</v>
      </c>
      <c r="L7512" s="197">
        <v>46044</v>
      </c>
      <c r="M7512" s="116"/>
      <c r="N7512" s="197">
        <v>46044</v>
      </c>
      <c r="O7512" s="388">
        <f t="shared" si="352"/>
        <v>1387.93</v>
      </c>
      <c r="P7512" s="339">
        <f t="shared" si="353"/>
        <v>0</v>
      </c>
    </row>
    <row r="7513" spans="1:16" hidden="1" x14ac:dyDescent="0.25">
      <c r="A7513" s="116">
        <v>148503</v>
      </c>
      <c r="B7513" s="116">
        <v>2</v>
      </c>
      <c r="C7513" s="116">
        <v>1029100880</v>
      </c>
      <c r="D7513" s="116" t="s">
        <v>18200</v>
      </c>
      <c r="E7513" s="339">
        <v>23376</v>
      </c>
      <c r="F7513" s="194">
        <v>3</v>
      </c>
      <c r="G7513" s="194">
        <v>3</v>
      </c>
      <c r="H7513" s="194" t="s">
        <v>10119</v>
      </c>
      <c r="I7513" s="194">
        <f t="shared" si="351"/>
        <v>0</v>
      </c>
      <c r="J7513" s="116" t="s">
        <v>10120</v>
      </c>
      <c r="K7513" s="116" t="s">
        <v>10121</v>
      </c>
      <c r="L7513" s="197">
        <v>46044</v>
      </c>
      <c r="M7513" s="116" t="s">
        <v>15796</v>
      </c>
      <c r="N7513" s="197">
        <v>46044</v>
      </c>
      <c r="O7513" s="388">
        <f t="shared" si="352"/>
        <v>7792</v>
      </c>
      <c r="P7513" s="339">
        <f t="shared" si="353"/>
        <v>0</v>
      </c>
    </row>
    <row r="7514" spans="1:16" hidden="1" x14ac:dyDescent="0.25">
      <c r="A7514" s="116">
        <v>148503</v>
      </c>
      <c r="B7514" s="116">
        <v>1</v>
      </c>
      <c r="C7514" s="116">
        <v>1520103680</v>
      </c>
      <c r="D7514" s="116" t="s">
        <v>11882</v>
      </c>
      <c r="E7514" s="339">
        <v>52452</v>
      </c>
      <c r="F7514" s="194">
        <v>3</v>
      </c>
      <c r="G7514" s="194">
        <v>3</v>
      </c>
      <c r="H7514" s="194" t="s">
        <v>10119</v>
      </c>
      <c r="I7514" s="194">
        <f t="shared" si="351"/>
        <v>0</v>
      </c>
      <c r="J7514" s="116" t="s">
        <v>10120</v>
      </c>
      <c r="K7514" s="116" t="s">
        <v>10121</v>
      </c>
      <c r="L7514" s="197">
        <v>46044</v>
      </c>
      <c r="M7514" s="116"/>
      <c r="N7514" s="197">
        <v>46044</v>
      </c>
      <c r="O7514" s="388">
        <f t="shared" si="352"/>
        <v>17484</v>
      </c>
      <c r="P7514" s="339">
        <f t="shared" si="353"/>
        <v>0</v>
      </c>
    </row>
    <row r="7515" spans="1:16" hidden="1" x14ac:dyDescent="0.25">
      <c r="A7515" s="116">
        <v>148508</v>
      </c>
      <c r="B7515" s="116">
        <v>1</v>
      </c>
      <c r="C7515" s="116">
        <v>1810101870</v>
      </c>
      <c r="D7515" s="116" t="s">
        <v>11367</v>
      </c>
      <c r="E7515" s="339">
        <v>44109.56</v>
      </c>
      <c r="F7515" s="194">
        <v>4</v>
      </c>
      <c r="G7515" s="194">
        <v>4</v>
      </c>
      <c r="H7515" s="194" t="s">
        <v>10119</v>
      </c>
      <c r="I7515" s="194">
        <f t="shared" si="351"/>
        <v>0</v>
      </c>
      <c r="J7515" s="116" t="s">
        <v>10120</v>
      </c>
      <c r="K7515" s="116" t="s">
        <v>10121</v>
      </c>
      <c r="L7515" s="197">
        <v>46044</v>
      </c>
      <c r="M7515" s="116"/>
      <c r="N7515" s="197">
        <v>46044</v>
      </c>
      <c r="O7515" s="388">
        <f t="shared" si="352"/>
        <v>11027.39</v>
      </c>
      <c r="P7515" s="339">
        <f t="shared" si="353"/>
        <v>0</v>
      </c>
    </row>
    <row r="7516" spans="1:16" hidden="1" x14ac:dyDescent="0.25">
      <c r="A7516" s="116">
        <v>148524</v>
      </c>
      <c r="B7516" s="116">
        <v>1</v>
      </c>
      <c r="C7516" s="116">
        <v>1122100230</v>
      </c>
      <c r="D7516" s="116" t="s">
        <v>17542</v>
      </c>
      <c r="E7516" s="339">
        <v>167217.42000000001</v>
      </c>
      <c r="F7516" s="194">
        <v>3</v>
      </c>
      <c r="G7516" s="194">
        <v>3</v>
      </c>
      <c r="H7516" s="194" t="s">
        <v>10119</v>
      </c>
      <c r="I7516" s="194">
        <f t="shared" si="351"/>
        <v>0</v>
      </c>
      <c r="J7516" s="116" t="s">
        <v>10126</v>
      </c>
      <c r="K7516" s="116" t="s">
        <v>16930</v>
      </c>
      <c r="L7516" s="197">
        <v>46049</v>
      </c>
      <c r="M7516" s="116" t="s">
        <v>17944</v>
      </c>
      <c r="N7516" s="197">
        <v>46049</v>
      </c>
      <c r="O7516" s="388">
        <f t="shared" si="352"/>
        <v>55739.140000000007</v>
      </c>
      <c r="P7516" s="339">
        <f t="shared" si="353"/>
        <v>0</v>
      </c>
    </row>
    <row r="7517" spans="1:16" hidden="1" x14ac:dyDescent="0.25">
      <c r="A7517" s="116">
        <v>148524</v>
      </c>
      <c r="B7517" s="116">
        <v>2</v>
      </c>
      <c r="C7517" s="116">
        <v>1519101810</v>
      </c>
      <c r="D7517" s="116" t="s">
        <v>11299</v>
      </c>
      <c r="E7517" s="339">
        <v>115284.4</v>
      </c>
      <c r="F7517" s="194">
        <v>4</v>
      </c>
      <c r="G7517" s="194">
        <v>4</v>
      </c>
      <c r="H7517" s="194" t="s">
        <v>10119</v>
      </c>
      <c r="I7517" s="194">
        <f t="shared" si="351"/>
        <v>0</v>
      </c>
      <c r="J7517" s="116" t="s">
        <v>10126</v>
      </c>
      <c r="K7517" s="116" t="s">
        <v>16930</v>
      </c>
      <c r="L7517" s="197">
        <v>46049</v>
      </c>
      <c r="M7517" s="116" t="s">
        <v>17944</v>
      </c>
      <c r="N7517" s="197">
        <v>46049</v>
      </c>
      <c r="O7517" s="388">
        <f t="shared" si="352"/>
        <v>28821.1</v>
      </c>
      <c r="P7517" s="339">
        <f t="shared" si="353"/>
        <v>0</v>
      </c>
    </row>
    <row r="7518" spans="1:16" hidden="1" x14ac:dyDescent="0.25">
      <c r="A7518" s="116">
        <v>148524</v>
      </c>
      <c r="B7518" s="116">
        <v>3</v>
      </c>
      <c r="C7518" s="116">
        <v>1810104120</v>
      </c>
      <c r="D7518" s="116" t="s">
        <v>17523</v>
      </c>
      <c r="E7518" s="339">
        <v>19800</v>
      </c>
      <c r="F7518" s="194">
        <v>11</v>
      </c>
      <c r="G7518" s="194">
        <v>11</v>
      </c>
      <c r="H7518" s="194" t="s">
        <v>10119</v>
      </c>
      <c r="I7518" s="194">
        <f t="shared" si="351"/>
        <v>0</v>
      </c>
      <c r="J7518" s="116" t="s">
        <v>10126</v>
      </c>
      <c r="K7518" s="116" t="s">
        <v>16930</v>
      </c>
      <c r="L7518" s="197">
        <v>46049</v>
      </c>
      <c r="M7518" s="116" t="s">
        <v>17944</v>
      </c>
      <c r="N7518" s="197">
        <v>46049</v>
      </c>
      <c r="O7518" s="388">
        <f t="shared" si="352"/>
        <v>1800</v>
      </c>
      <c r="P7518" s="339">
        <f t="shared" si="353"/>
        <v>0</v>
      </c>
    </row>
    <row r="7519" spans="1:16" hidden="1" x14ac:dyDescent="0.25">
      <c r="A7519" s="116">
        <v>148530</v>
      </c>
      <c r="B7519" s="116">
        <v>20</v>
      </c>
      <c r="C7519" s="116">
        <v>1010100120</v>
      </c>
      <c r="D7519" s="116" t="s">
        <v>17672</v>
      </c>
      <c r="E7519" s="339">
        <v>56302.5</v>
      </c>
      <c r="F7519" s="194">
        <v>25</v>
      </c>
      <c r="G7519" s="194">
        <v>25</v>
      </c>
      <c r="H7519" s="194" t="s">
        <v>10119</v>
      </c>
      <c r="I7519" s="194">
        <f t="shared" si="351"/>
        <v>0</v>
      </c>
      <c r="J7519" s="116" t="s">
        <v>10120</v>
      </c>
      <c r="K7519" s="116" t="s">
        <v>17935</v>
      </c>
      <c r="L7519" s="197">
        <v>46045</v>
      </c>
      <c r="M7519" s="116"/>
      <c r="N7519" s="197">
        <v>46048</v>
      </c>
      <c r="O7519" s="388">
        <f t="shared" si="352"/>
        <v>2252.1</v>
      </c>
      <c r="P7519" s="339">
        <f t="shared" si="353"/>
        <v>0</v>
      </c>
    </row>
    <row r="7520" spans="1:16" hidden="1" x14ac:dyDescent="0.25">
      <c r="A7520" s="116">
        <v>148530</v>
      </c>
      <c r="B7520" s="116">
        <v>19</v>
      </c>
      <c r="C7520" s="116">
        <v>1012100020</v>
      </c>
      <c r="D7520" s="116" t="s">
        <v>10488</v>
      </c>
      <c r="E7520" s="339">
        <v>46699.92</v>
      </c>
      <c r="F7520" s="194">
        <v>2</v>
      </c>
      <c r="G7520" s="194">
        <v>2</v>
      </c>
      <c r="H7520" s="194" t="s">
        <v>10119</v>
      </c>
      <c r="I7520" s="194">
        <f t="shared" si="351"/>
        <v>0</v>
      </c>
      <c r="J7520" s="116" t="s">
        <v>10120</v>
      </c>
      <c r="K7520" s="116" t="s">
        <v>17935</v>
      </c>
      <c r="L7520" s="197">
        <v>46045</v>
      </c>
      <c r="M7520" s="116"/>
      <c r="N7520" s="197">
        <v>46048</v>
      </c>
      <c r="O7520" s="388">
        <f t="shared" si="352"/>
        <v>23349.96</v>
      </c>
      <c r="P7520" s="339">
        <f t="shared" si="353"/>
        <v>0</v>
      </c>
    </row>
    <row r="7521" spans="1:16" hidden="1" x14ac:dyDescent="0.25">
      <c r="A7521" s="116">
        <v>148530</v>
      </c>
      <c r="B7521" s="116">
        <v>18</v>
      </c>
      <c r="C7521" s="116">
        <v>1010108800</v>
      </c>
      <c r="D7521" s="116" t="s">
        <v>16827</v>
      </c>
      <c r="E7521" s="339">
        <v>44200</v>
      </c>
      <c r="F7521" s="194">
        <v>100</v>
      </c>
      <c r="G7521" s="194">
        <v>100</v>
      </c>
      <c r="H7521" s="194" t="s">
        <v>10119</v>
      </c>
      <c r="I7521" s="194">
        <f t="shared" si="351"/>
        <v>0</v>
      </c>
      <c r="J7521" s="116" t="s">
        <v>10120</v>
      </c>
      <c r="K7521" s="116" t="s">
        <v>17935</v>
      </c>
      <c r="L7521" s="197">
        <v>46045</v>
      </c>
      <c r="M7521" s="116"/>
      <c r="N7521" s="197">
        <v>46048</v>
      </c>
      <c r="O7521" s="388">
        <f t="shared" si="352"/>
        <v>442</v>
      </c>
      <c r="P7521" s="339">
        <f t="shared" si="353"/>
        <v>0</v>
      </c>
    </row>
    <row r="7522" spans="1:16" hidden="1" x14ac:dyDescent="0.25">
      <c r="A7522" s="116">
        <v>148530</v>
      </c>
      <c r="B7522" s="116">
        <v>17</v>
      </c>
      <c r="C7522" s="116">
        <v>1019103020</v>
      </c>
      <c r="D7522" s="116" t="s">
        <v>7809</v>
      </c>
      <c r="E7522" s="339">
        <v>3942</v>
      </c>
      <c r="F7522" s="194">
        <v>1</v>
      </c>
      <c r="G7522" s="194">
        <v>1</v>
      </c>
      <c r="H7522" s="194" t="s">
        <v>10119</v>
      </c>
      <c r="I7522" s="194">
        <f t="shared" si="351"/>
        <v>0</v>
      </c>
      <c r="J7522" s="116" t="s">
        <v>10120</v>
      </c>
      <c r="K7522" s="116" t="s">
        <v>17935</v>
      </c>
      <c r="L7522" s="197">
        <v>46045</v>
      </c>
      <c r="M7522" s="116"/>
      <c r="N7522" s="197">
        <v>46048</v>
      </c>
      <c r="O7522" s="388">
        <f t="shared" si="352"/>
        <v>3942</v>
      </c>
      <c r="P7522" s="339">
        <f t="shared" si="353"/>
        <v>0</v>
      </c>
    </row>
    <row r="7523" spans="1:16" hidden="1" x14ac:dyDescent="0.25">
      <c r="A7523" s="116">
        <v>148530</v>
      </c>
      <c r="B7523" s="116">
        <v>16</v>
      </c>
      <c r="C7523" s="116">
        <v>1310102060</v>
      </c>
      <c r="D7523" s="116" t="s">
        <v>10122</v>
      </c>
      <c r="E7523" s="339">
        <v>4900</v>
      </c>
      <c r="F7523" s="194">
        <v>1</v>
      </c>
      <c r="G7523" s="194">
        <v>1</v>
      </c>
      <c r="H7523" s="194" t="s">
        <v>10119</v>
      </c>
      <c r="I7523" s="194">
        <f t="shared" si="351"/>
        <v>0</v>
      </c>
      <c r="J7523" s="116" t="s">
        <v>10120</v>
      </c>
      <c r="K7523" s="116" t="s">
        <v>17935</v>
      </c>
      <c r="L7523" s="197">
        <v>46045</v>
      </c>
      <c r="M7523" s="116"/>
      <c r="N7523" s="197">
        <v>46048</v>
      </c>
      <c r="O7523" s="388">
        <f t="shared" si="352"/>
        <v>4900</v>
      </c>
      <c r="P7523" s="339">
        <f t="shared" si="353"/>
        <v>0</v>
      </c>
    </row>
    <row r="7524" spans="1:16" hidden="1" x14ac:dyDescent="0.25">
      <c r="A7524" s="116">
        <v>148530</v>
      </c>
      <c r="B7524" s="116">
        <v>15</v>
      </c>
      <c r="C7524" s="116">
        <v>1310102230</v>
      </c>
      <c r="D7524" s="116" t="s">
        <v>15114</v>
      </c>
      <c r="E7524" s="339">
        <v>3500</v>
      </c>
      <c r="F7524" s="194">
        <v>1</v>
      </c>
      <c r="G7524" s="194">
        <v>1</v>
      </c>
      <c r="H7524" s="194" t="s">
        <v>10119</v>
      </c>
      <c r="I7524" s="194">
        <f t="shared" si="351"/>
        <v>0</v>
      </c>
      <c r="J7524" s="116" t="s">
        <v>10120</v>
      </c>
      <c r="K7524" s="116" t="s">
        <v>17935</v>
      </c>
      <c r="L7524" s="197">
        <v>46045</v>
      </c>
      <c r="M7524" s="116"/>
      <c r="N7524" s="197">
        <v>46048</v>
      </c>
      <c r="O7524" s="388">
        <f t="shared" si="352"/>
        <v>3500</v>
      </c>
      <c r="P7524" s="339">
        <f t="shared" si="353"/>
        <v>0</v>
      </c>
    </row>
    <row r="7525" spans="1:16" hidden="1" x14ac:dyDescent="0.25">
      <c r="A7525" s="116">
        <v>148530</v>
      </c>
      <c r="B7525" s="116">
        <v>14</v>
      </c>
      <c r="C7525" s="116">
        <v>1310101830</v>
      </c>
      <c r="D7525" s="116" t="s">
        <v>15113</v>
      </c>
      <c r="E7525" s="339">
        <v>16500</v>
      </c>
      <c r="F7525" s="194">
        <v>1</v>
      </c>
      <c r="G7525" s="194">
        <v>1</v>
      </c>
      <c r="H7525" s="194" t="s">
        <v>10119</v>
      </c>
      <c r="I7525" s="194">
        <f t="shared" si="351"/>
        <v>0</v>
      </c>
      <c r="J7525" s="116" t="s">
        <v>10120</v>
      </c>
      <c r="K7525" s="116" t="s">
        <v>17935</v>
      </c>
      <c r="L7525" s="197">
        <v>46045</v>
      </c>
      <c r="M7525" s="116"/>
      <c r="N7525" s="197">
        <v>46048</v>
      </c>
      <c r="O7525" s="388">
        <f t="shared" si="352"/>
        <v>16500</v>
      </c>
      <c r="P7525" s="339">
        <f t="shared" si="353"/>
        <v>0</v>
      </c>
    </row>
    <row r="7526" spans="1:16" hidden="1" x14ac:dyDescent="0.25">
      <c r="A7526" s="116">
        <v>148530</v>
      </c>
      <c r="B7526" s="116">
        <v>13</v>
      </c>
      <c r="C7526" s="116">
        <v>1324100990</v>
      </c>
      <c r="D7526" s="116" t="s">
        <v>16193</v>
      </c>
      <c r="E7526" s="339">
        <v>18500</v>
      </c>
      <c r="F7526" s="194">
        <v>1</v>
      </c>
      <c r="G7526" s="194">
        <v>1</v>
      </c>
      <c r="H7526" s="194" t="s">
        <v>10119</v>
      </c>
      <c r="I7526" s="194">
        <f t="shared" si="351"/>
        <v>0</v>
      </c>
      <c r="J7526" s="116" t="s">
        <v>10120</v>
      </c>
      <c r="K7526" s="116" t="s">
        <v>17935</v>
      </c>
      <c r="L7526" s="197">
        <v>46045</v>
      </c>
      <c r="M7526" s="116"/>
      <c r="N7526" s="197">
        <v>46048</v>
      </c>
      <c r="O7526" s="388">
        <f t="shared" si="352"/>
        <v>18500</v>
      </c>
      <c r="P7526" s="339">
        <f t="shared" si="353"/>
        <v>0</v>
      </c>
    </row>
    <row r="7527" spans="1:16" hidden="1" x14ac:dyDescent="0.25">
      <c r="A7527" s="116">
        <v>148530</v>
      </c>
      <c r="B7527" s="116">
        <v>12</v>
      </c>
      <c r="C7527" s="116">
        <v>1019103360</v>
      </c>
      <c r="D7527" s="116" t="s">
        <v>11164</v>
      </c>
      <c r="E7527" s="339">
        <v>44262</v>
      </c>
      <c r="F7527" s="194">
        <v>2</v>
      </c>
      <c r="G7527" s="194">
        <v>2</v>
      </c>
      <c r="H7527" s="194" t="s">
        <v>10119</v>
      </c>
      <c r="I7527" s="194">
        <f t="shared" si="351"/>
        <v>0</v>
      </c>
      <c r="J7527" s="116" t="s">
        <v>10120</v>
      </c>
      <c r="K7527" s="116" t="s">
        <v>17935</v>
      </c>
      <c r="L7527" s="197">
        <v>46045</v>
      </c>
      <c r="M7527" s="116"/>
      <c r="N7527" s="197">
        <v>46048</v>
      </c>
      <c r="O7527" s="388">
        <f t="shared" si="352"/>
        <v>22131</v>
      </c>
      <c r="P7527" s="339">
        <f t="shared" si="353"/>
        <v>0</v>
      </c>
    </row>
    <row r="7528" spans="1:16" hidden="1" x14ac:dyDescent="0.25">
      <c r="A7528" s="116">
        <v>148530</v>
      </c>
      <c r="B7528" s="116">
        <v>11</v>
      </c>
      <c r="C7528" s="116">
        <v>1525104030</v>
      </c>
      <c r="D7528" s="116" t="s">
        <v>11975</v>
      </c>
      <c r="E7528" s="339">
        <v>51160</v>
      </c>
      <c r="F7528" s="194">
        <v>4</v>
      </c>
      <c r="G7528" s="194">
        <v>4</v>
      </c>
      <c r="H7528" s="194" t="s">
        <v>10119</v>
      </c>
      <c r="I7528" s="194">
        <f t="shared" si="351"/>
        <v>0</v>
      </c>
      <c r="J7528" s="116" t="s">
        <v>10120</v>
      </c>
      <c r="K7528" s="116" t="s">
        <v>17935</v>
      </c>
      <c r="L7528" s="197">
        <v>46045</v>
      </c>
      <c r="M7528" s="116"/>
      <c r="N7528" s="197">
        <v>46048</v>
      </c>
      <c r="O7528" s="388">
        <f t="shared" si="352"/>
        <v>12790</v>
      </c>
      <c r="P7528" s="339">
        <f t="shared" si="353"/>
        <v>0</v>
      </c>
    </row>
    <row r="7529" spans="1:16" hidden="1" x14ac:dyDescent="0.25">
      <c r="A7529" s="116">
        <v>148530</v>
      </c>
      <c r="B7529" s="116">
        <v>10</v>
      </c>
      <c r="C7529" s="116">
        <v>1523100820</v>
      </c>
      <c r="D7529" s="116" t="s">
        <v>11327</v>
      </c>
      <c r="E7529" s="339">
        <v>18660.34</v>
      </c>
      <c r="F7529" s="194">
        <v>2</v>
      </c>
      <c r="G7529" s="194">
        <v>2</v>
      </c>
      <c r="H7529" s="194" t="s">
        <v>10119</v>
      </c>
      <c r="I7529" s="194">
        <f t="shared" si="351"/>
        <v>0</v>
      </c>
      <c r="J7529" s="116" t="s">
        <v>10120</v>
      </c>
      <c r="K7529" s="116" t="s">
        <v>17935</v>
      </c>
      <c r="L7529" s="197">
        <v>46045</v>
      </c>
      <c r="M7529" s="116"/>
      <c r="N7529" s="197">
        <v>46048</v>
      </c>
      <c r="O7529" s="388">
        <f t="shared" si="352"/>
        <v>9330.17</v>
      </c>
      <c r="P7529" s="339">
        <f t="shared" si="353"/>
        <v>0</v>
      </c>
    </row>
    <row r="7530" spans="1:16" hidden="1" x14ac:dyDescent="0.25">
      <c r="A7530" s="116">
        <v>148530</v>
      </c>
      <c r="B7530" s="116">
        <v>8</v>
      </c>
      <c r="C7530" s="116">
        <v>1810105220</v>
      </c>
      <c r="D7530" s="116" t="s">
        <v>11380</v>
      </c>
      <c r="E7530" s="339">
        <v>14565.84</v>
      </c>
      <c r="F7530" s="194">
        <v>12</v>
      </c>
      <c r="G7530" s="194">
        <v>12</v>
      </c>
      <c r="H7530" s="194" t="s">
        <v>10119</v>
      </c>
      <c r="I7530" s="194">
        <f t="shared" si="351"/>
        <v>0</v>
      </c>
      <c r="J7530" s="116" t="s">
        <v>10120</v>
      </c>
      <c r="K7530" s="116" t="s">
        <v>17935</v>
      </c>
      <c r="L7530" s="197">
        <v>46045</v>
      </c>
      <c r="M7530" s="116"/>
      <c r="N7530" s="197">
        <v>46048</v>
      </c>
      <c r="O7530" s="388">
        <f t="shared" si="352"/>
        <v>1213.82</v>
      </c>
      <c r="P7530" s="339">
        <f t="shared" si="353"/>
        <v>0</v>
      </c>
    </row>
    <row r="7531" spans="1:16" hidden="1" x14ac:dyDescent="0.25">
      <c r="A7531" s="116">
        <v>148530</v>
      </c>
      <c r="B7531" s="116">
        <v>6</v>
      </c>
      <c r="C7531" s="116">
        <v>1810104970</v>
      </c>
      <c r="D7531" s="116" t="s">
        <v>10371</v>
      </c>
      <c r="E7531" s="339">
        <v>464</v>
      </c>
      <c r="F7531" s="194">
        <v>16</v>
      </c>
      <c r="G7531" s="194">
        <v>16</v>
      </c>
      <c r="H7531" s="194" t="s">
        <v>10119</v>
      </c>
      <c r="I7531" s="194">
        <f t="shared" si="351"/>
        <v>0</v>
      </c>
      <c r="J7531" s="116" t="s">
        <v>10120</v>
      </c>
      <c r="K7531" s="116" t="s">
        <v>17935</v>
      </c>
      <c r="L7531" s="197">
        <v>46045</v>
      </c>
      <c r="M7531" s="116"/>
      <c r="N7531" s="197">
        <v>46048</v>
      </c>
      <c r="O7531" s="388">
        <f t="shared" si="352"/>
        <v>29</v>
      </c>
      <c r="P7531" s="339">
        <f t="shared" si="353"/>
        <v>0</v>
      </c>
    </row>
    <row r="7532" spans="1:16" hidden="1" x14ac:dyDescent="0.25">
      <c r="A7532" s="116">
        <v>148530</v>
      </c>
      <c r="B7532" s="116">
        <v>5</v>
      </c>
      <c r="C7532" s="116">
        <v>1521100070</v>
      </c>
      <c r="D7532" s="116" t="s">
        <v>17577</v>
      </c>
      <c r="E7532" s="339">
        <v>2320</v>
      </c>
      <c r="F7532" s="194">
        <v>16</v>
      </c>
      <c r="G7532" s="194">
        <v>16</v>
      </c>
      <c r="H7532" s="194" t="s">
        <v>10119</v>
      </c>
      <c r="I7532" s="194">
        <f t="shared" si="351"/>
        <v>0</v>
      </c>
      <c r="J7532" s="116" t="s">
        <v>10120</v>
      </c>
      <c r="K7532" s="116" t="s">
        <v>17935</v>
      </c>
      <c r="L7532" s="197">
        <v>46045</v>
      </c>
      <c r="M7532" s="116"/>
      <c r="N7532" s="197">
        <v>46048</v>
      </c>
      <c r="O7532" s="388">
        <f t="shared" si="352"/>
        <v>145</v>
      </c>
      <c r="P7532" s="339">
        <f t="shared" si="353"/>
        <v>0</v>
      </c>
    </row>
    <row r="7533" spans="1:16" hidden="1" x14ac:dyDescent="0.25">
      <c r="A7533" s="116">
        <v>148530</v>
      </c>
      <c r="B7533" s="116">
        <v>4</v>
      </c>
      <c r="C7533" s="116">
        <v>1810103950</v>
      </c>
      <c r="D7533" s="116" t="s">
        <v>17644</v>
      </c>
      <c r="E7533" s="339">
        <v>12080</v>
      </c>
      <c r="F7533" s="194">
        <v>16</v>
      </c>
      <c r="G7533" s="194">
        <v>16</v>
      </c>
      <c r="H7533" s="194" t="s">
        <v>10119</v>
      </c>
      <c r="I7533" s="194">
        <f t="shared" si="351"/>
        <v>0</v>
      </c>
      <c r="J7533" s="116" t="s">
        <v>10120</v>
      </c>
      <c r="K7533" s="116" t="s">
        <v>17935</v>
      </c>
      <c r="L7533" s="197">
        <v>46045</v>
      </c>
      <c r="M7533" s="116"/>
      <c r="N7533" s="197">
        <v>46048</v>
      </c>
      <c r="O7533" s="388">
        <f t="shared" si="352"/>
        <v>755</v>
      </c>
      <c r="P7533" s="339">
        <f t="shared" si="353"/>
        <v>0</v>
      </c>
    </row>
    <row r="7534" spans="1:16" hidden="1" x14ac:dyDescent="0.25">
      <c r="A7534" s="116">
        <v>148530</v>
      </c>
      <c r="B7534" s="116">
        <v>3</v>
      </c>
      <c r="C7534" s="116">
        <v>1525100570</v>
      </c>
      <c r="D7534" s="116" t="s">
        <v>15166</v>
      </c>
      <c r="E7534" s="339">
        <v>151320</v>
      </c>
      <c r="F7534" s="194">
        <v>1</v>
      </c>
      <c r="G7534" s="194">
        <v>1</v>
      </c>
      <c r="H7534" s="194" t="s">
        <v>10119</v>
      </c>
      <c r="I7534" s="194">
        <f t="shared" si="351"/>
        <v>0</v>
      </c>
      <c r="J7534" s="116" t="s">
        <v>10120</v>
      </c>
      <c r="K7534" s="116" t="s">
        <v>17935</v>
      </c>
      <c r="L7534" s="197">
        <v>46045</v>
      </c>
      <c r="M7534" s="116"/>
      <c r="N7534" s="197">
        <v>46048</v>
      </c>
      <c r="O7534" s="388">
        <f t="shared" si="352"/>
        <v>151320</v>
      </c>
      <c r="P7534" s="339">
        <f t="shared" si="353"/>
        <v>0</v>
      </c>
    </row>
    <row r="7535" spans="1:16" hidden="1" x14ac:dyDescent="0.25">
      <c r="A7535" s="116">
        <v>148530</v>
      </c>
      <c r="B7535" s="116">
        <v>2</v>
      </c>
      <c r="C7535" s="116">
        <v>1512110280</v>
      </c>
      <c r="D7535" s="116" t="s">
        <v>10251</v>
      </c>
      <c r="E7535" s="339">
        <v>20880</v>
      </c>
      <c r="F7535" s="194">
        <v>24</v>
      </c>
      <c r="G7535" s="194">
        <v>24</v>
      </c>
      <c r="H7535" s="194" t="s">
        <v>10119</v>
      </c>
      <c r="I7535" s="194">
        <f t="shared" si="351"/>
        <v>0</v>
      </c>
      <c r="J7535" s="116" t="s">
        <v>10120</v>
      </c>
      <c r="K7535" s="116" t="s">
        <v>17935</v>
      </c>
      <c r="L7535" s="197">
        <v>46045</v>
      </c>
      <c r="M7535" s="116"/>
      <c r="N7535" s="197">
        <v>46048</v>
      </c>
      <c r="O7535" s="388">
        <f t="shared" si="352"/>
        <v>870</v>
      </c>
      <c r="P7535" s="339">
        <f t="shared" si="353"/>
        <v>0</v>
      </c>
    </row>
    <row r="7536" spans="1:16" hidden="1" x14ac:dyDescent="0.25">
      <c r="A7536" s="116">
        <v>148530</v>
      </c>
      <c r="B7536" s="116">
        <v>1</v>
      </c>
      <c r="C7536" s="116">
        <v>1523100670</v>
      </c>
      <c r="D7536" s="116" t="s">
        <v>17643</v>
      </c>
      <c r="E7536" s="339">
        <v>597834.81000000006</v>
      </c>
      <c r="F7536" s="194">
        <v>9</v>
      </c>
      <c r="G7536" s="194">
        <v>9</v>
      </c>
      <c r="H7536" s="194" t="s">
        <v>10119</v>
      </c>
      <c r="I7536" s="194">
        <f t="shared" si="351"/>
        <v>0</v>
      </c>
      <c r="J7536" s="116" t="s">
        <v>10120</v>
      </c>
      <c r="K7536" s="116" t="s">
        <v>17935</v>
      </c>
      <c r="L7536" s="197">
        <v>46045</v>
      </c>
      <c r="M7536" s="116"/>
      <c r="N7536" s="197">
        <v>46048</v>
      </c>
      <c r="O7536" s="388">
        <f t="shared" si="352"/>
        <v>66426.090000000011</v>
      </c>
      <c r="P7536" s="339">
        <f t="shared" si="353"/>
        <v>0</v>
      </c>
    </row>
    <row r="7537" spans="1:16" hidden="1" x14ac:dyDescent="0.25">
      <c r="A7537" s="116">
        <v>148530</v>
      </c>
      <c r="B7537" s="116">
        <v>9</v>
      </c>
      <c r="C7537" s="116">
        <v>1518100430</v>
      </c>
      <c r="D7537" s="116" t="s">
        <v>7807</v>
      </c>
      <c r="E7537" s="339">
        <v>627302.82999999996</v>
      </c>
      <c r="F7537" s="194">
        <v>1</v>
      </c>
      <c r="G7537" s="194">
        <v>1</v>
      </c>
      <c r="H7537" s="194" t="s">
        <v>10119</v>
      </c>
      <c r="I7537" s="194">
        <f t="shared" si="351"/>
        <v>0</v>
      </c>
      <c r="J7537" s="116" t="s">
        <v>10120</v>
      </c>
      <c r="K7537" s="116" t="s">
        <v>17935</v>
      </c>
      <c r="L7537" s="197">
        <v>46045</v>
      </c>
      <c r="M7537" s="116" t="s">
        <v>17943</v>
      </c>
      <c r="N7537" s="197">
        <v>46111</v>
      </c>
      <c r="O7537" s="388">
        <f t="shared" si="352"/>
        <v>627302.82999999996</v>
      </c>
      <c r="P7537" s="339">
        <f t="shared" si="353"/>
        <v>0</v>
      </c>
    </row>
    <row r="7538" spans="1:16" hidden="1" x14ac:dyDescent="0.25">
      <c r="A7538" s="116">
        <v>148530</v>
      </c>
      <c r="B7538" s="116">
        <v>7</v>
      </c>
      <c r="C7538" s="116">
        <v>1810104270</v>
      </c>
      <c r="D7538" s="116" t="s">
        <v>17597</v>
      </c>
      <c r="E7538" s="339">
        <v>36424.199999999997</v>
      </c>
      <c r="F7538" s="194">
        <v>12</v>
      </c>
      <c r="G7538" s="194">
        <v>12</v>
      </c>
      <c r="H7538" s="194" t="s">
        <v>10119</v>
      </c>
      <c r="I7538" s="194">
        <f t="shared" si="351"/>
        <v>0</v>
      </c>
      <c r="J7538" s="116" t="s">
        <v>10120</v>
      </c>
      <c r="K7538" s="116" t="s">
        <v>17935</v>
      </c>
      <c r="L7538" s="197">
        <v>46045</v>
      </c>
      <c r="M7538" s="116" t="s">
        <v>17943</v>
      </c>
      <c r="N7538" s="197">
        <v>46120</v>
      </c>
      <c r="O7538" s="388">
        <f t="shared" si="352"/>
        <v>3035.35</v>
      </c>
      <c r="P7538" s="339">
        <f t="shared" si="353"/>
        <v>0</v>
      </c>
    </row>
    <row r="7539" spans="1:16" hidden="1" x14ac:dyDescent="0.25">
      <c r="A7539" s="116">
        <v>148541</v>
      </c>
      <c r="B7539" s="116">
        <v>1</v>
      </c>
      <c r="C7539" s="116">
        <v>1521100290</v>
      </c>
      <c r="D7539" s="116" t="s">
        <v>17888</v>
      </c>
      <c r="E7539" s="339">
        <v>21080</v>
      </c>
      <c r="F7539" s="194">
        <v>34</v>
      </c>
      <c r="G7539" s="194">
        <v>34</v>
      </c>
      <c r="H7539" s="194" t="s">
        <v>10119</v>
      </c>
      <c r="I7539" s="194">
        <f t="shared" ref="I7539:I7602" si="354">+F7539-G7539</f>
        <v>0</v>
      </c>
      <c r="J7539" s="116" t="s">
        <v>10120</v>
      </c>
      <c r="K7539" s="116" t="s">
        <v>17935</v>
      </c>
      <c r="L7539" s="197">
        <v>46049</v>
      </c>
      <c r="M7539" s="116"/>
      <c r="N7539" s="197">
        <v>46049</v>
      </c>
      <c r="O7539" s="388">
        <f t="shared" ref="O7539:O7602" si="355">+E7539/F7539</f>
        <v>620</v>
      </c>
      <c r="P7539" s="339">
        <f t="shared" ref="P7539:P7602" si="356">+O7539*I7539</f>
        <v>0</v>
      </c>
    </row>
    <row r="7540" spans="1:16" hidden="1" x14ac:dyDescent="0.25">
      <c r="A7540" s="116">
        <v>148541</v>
      </c>
      <c r="B7540" s="116">
        <v>3</v>
      </c>
      <c r="C7540" s="116">
        <v>1010101010</v>
      </c>
      <c r="D7540" s="116" t="s">
        <v>11126</v>
      </c>
      <c r="E7540" s="339">
        <v>2408.0500000000002</v>
      </c>
      <c r="F7540" s="194">
        <v>5</v>
      </c>
      <c r="G7540" s="194">
        <v>5</v>
      </c>
      <c r="H7540" s="194" t="s">
        <v>10119</v>
      </c>
      <c r="I7540" s="194">
        <f t="shared" si="354"/>
        <v>0</v>
      </c>
      <c r="J7540" s="116" t="s">
        <v>10120</v>
      </c>
      <c r="K7540" s="116" t="s">
        <v>17935</v>
      </c>
      <c r="L7540" s="197">
        <v>46049</v>
      </c>
      <c r="M7540" s="116"/>
      <c r="N7540" s="197">
        <v>46049</v>
      </c>
      <c r="O7540" s="388">
        <f t="shared" si="355"/>
        <v>481.61</v>
      </c>
      <c r="P7540" s="339">
        <f t="shared" si="356"/>
        <v>0</v>
      </c>
    </row>
    <row r="7541" spans="1:16" hidden="1" x14ac:dyDescent="0.25">
      <c r="A7541" s="116">
        <v>148541</v>
      </c>
      <c r="B7541" s="116">
        <v>4</v>
      </c>
      <c r="C7541" s="116">
        <v>1015100890</v>
      </c>
      <c r="D7541" s="116" t="s">
        <v>11142</v>
      </c>
      <c r="E7541" s="339">
        <v>36544.85</v>
      </c>
      <c r="F7541" s="194">
        <v>5</v>
      </c>
      <c r="G7541" s="194">
        <v>5</v>
      </c>
      <c r="H7541" s="194" t="s">
        <v>10119</v>
      </c>
      <c r="I7541" s="194">
        <f t="shared" si="354"/>
        <v>0</v>
      </c>
      <c r="J7541" s="116" t="s">
        <v>10120</v>
      </c>
      <c r="K7541" s="116" t="s">
        <v>17935</v>
      </c>
      <c r="L7541" s="197">
        <v>46049</v>
      </c>
      <c r="M7541" s="116"/>
      <c r="N7541" s="197">
        <v>46049</v>
      </c>
      <c r="O7541" s="388">
        <f t="shared" si="355"/>
        <v>7308.9699999999993</v>
      </c>
      <c r="P7541" s="339">
        <f t="shared" si="356"/>
        <v>0</v>
      </c>
    </row>
    <row r="7542" spans="1:16" hidden="1" x14ac:dyDescent="0.25">
      <c r="A7542" s="116">
        <v>148541</v>
      </c>
      <c r="B7542" s="116">
        <v>5</v>
      </c>
      <c r="C7542" s="116">
        <v>1546101860</v>
      </c>
      <c r="D7542" s="116" t="s">
        <v>17576</v>
      </c>
      <c r="E7542" s="339">
        <v>14690</v>
      </c>
      <c r="F7542" s="194">
        <v>10</v>
      </c>
      <c r="G7542" s="194">
        <v>10</v>
      </c>
      <c r="H7542" s="194" t="s">
        <v>10119</v>
      </c>
      <c r="I7542" s="194">
        <f t="shared" si="354"/>
        <v>0</v>
      </c>
      <c r="J7542" s="116" t="s">
        <v>10120</v>
      </c>
      <c r="K7542" s="116" t="s">
        <v>17935</v>
      </c>
      <c r="L7542" s="197">
        <v>46049</v>
      </c>
      <c r="M7542" s="116"/>
      <c r="N7542" s="197">
        <v>46049</v>
      </c>
      <c r="O7542" s="388">
        <f t="shared" si="355"/>
        <v>1469</v>
      </c>
      <c r="P7542" s="339">
        <f t="shared" si="356"/>
        <v>0</v>
      </c>
    </row>
    <row r="7543" spans="1:16" hidden="1" x14ac:dyDescent="0.25">
      <c r="A7543" s="116">
        <v>148541</v>
      </c>
      <c r="B7543" s="116">
        <v>6</v>
      </c>
      <c r="C7543" s="116">
        <v>1010101300</v>
      </c>
      <c r="D7543" s="116" t="s">
        <v>15447</v>
      </c>
      <c r="E7543" s="339">
        <v>286147.65000000002</v>
      </c>
      <c r="F7543" s="194">
        <v>5</v>
      </c>
      <c r="G7543" s="194">
        <v>5</v>
      </c>
      <c r="H7543" s="194" t="s">
        <v>10119</v>
      </c>
      <c r="I7543" s="194">
        <f t="shared" si="354"/>
        <v>0</v>
      </c>
      <c r="J7543" s="116" t="s">
        <v>10120</v>
      </c>
      <c r="K7543" s="116" t="s">
        <v>17935</v>
      </c>
      <c r="L7543" s="197">
        <v>46049</v>
      </c>
      <c r="M7543" s="116"/>
      <c r="N7543" s="197">
        <v>46049</v>
      </c>
      <c r="O7543" s="388">
        <f t="shared" si="355"/>
        <v>57229.530000000006</v>
      </c>
      <c r="P7543" s="339">
        <f t="shared" si="356"/>
        <v>0</v>
      </c>
    </row>
    <row r="7544" spans="1:16" hidden="1" x14ac:dyDescent="0.25">
      <c r="A7544" s="116">
        <v>148541</v>
      </c>
      <c r="B7544" s="116">
        <v>2</v>
      </c>
      <c r="C7544" s="116">
        <v>1810105210</v>
      </c>
      <c r="D7544" s="116" t="s">
        <v>11379</v>
      </c>
      <c r="E7544" s="339">
        <v>93500</v>
      </c>
      <c r="F7544" s="194">
        <v>34</v>
      </c>
      <c r="G7544" s="194">
        <v>34</v>
      </c>
      <c r="H7544" s="194" t="s">
        <v>10119</v>
      </c>
      <c r="I7544" s="194">
        <f t="shared" si="354"/>
        <v>0</v>
      </c>
      <c r="J7544" s="116" t="s">
        <v>10120</v>
      </c>
      <c r="K7544" s="116" t="s">
        <v>17935</v>
      </c>
      <c r="L7544" s="197">
        <v>46049</v>
      </c>
      <c r="M7544" s="116"/>
      <c r="N7544" s="197">
        <v>46051</v>
      </c>
      <c r="O7544" s="388">
        <f t="shared" si="355"/>
        <v>2750</v>
      </c>
      <c r="P7544" s="339">
        <f t="shared" si="356"/>
        <v>0</v>
      </c>
    </row>
    <row r="7545" spans="1:16" hidden="1" x14ac:dyDescent="0.25">
      <c r="A7545" s="116">
        <v>148543</v>
      </c>
      <c r="B7545" s="116">
        <v>1</v>
      </c>
      <c r="C7545" s="116">
        <v>1316103580</v>
      </c>
      <c r="D7545" s="116" t="s">
        <v>17529</v>
      </c>
      <c r="E7545" s="339">
        <v>154463.70000000001</v>
      </c>
      <c r="F7545" s="194">
        <v>10</v>
      </c>
      <c r="G7545" s="194">
        <v>10</v>
      </c>
      <c r="H7545" s="194" t="s">
        <v>10119</v>
      </c>
      <c r="I7545" s="194">
        <f t="shared" si="354"/>
        <v>0</v>
      </c>
      <c r="J7545" s="116" t="s">
        <v>10120</v>
      </c>
      <c r="K7545" s="116" t="s">
        <v>17936</v>
      </c>
      <c r="L7545" s="197">
        <v>46045</v>
      </c>
      <c r="M7545" s="116"/>
      <c r="N7545" s="197">
        <v>46048</v>
      </c>
      <c r="O7545" s="388">
        <f t="shared" si="355"/>
        <v>15446.37</v>
      </c>
      <c r="P7545" s="339">
        <f t="shared" si="356"/>
        <v>0</v>
      </c>
    </row>
    <row r="7546" spans="1:16" hidden="1" x14ac:dyDescent="0.25">
      <c r="A7546" s="116">
        <v>148560</v>
      </c>
      <c r="B7546" s="116">
        <v>1</v>
      </c>
      <c r="C7546" s="116">
        <v>1011100040</v>
      </c>
      <c r="D7546" s="116" t="s">
        <v>10481</v>
      </c>
      <c r="E7546" s="339">
        <v>72500</v>
      </c>
      <c r="F7546" s="194">
        <v>50</v>
      </c>
      <c r="G7546" s="194">
        <v>50</v>
      </c>
      <c r="H7546" s="194" t="s">
        <v>10119</v>
      </c>
      <c r="I7546" s="194">
        <f t="shared" si="354"/>
        <v>0</v>
      </c>
      <c r="J7546" s="116" t="s">
        <v>10126</v>
      </c>
      <c r="K7546" s="116" t="s">
        <v>15365</v>
      </c>
      <c r="L7546" s="197">
        <v>46049</v>
      </c>
      <c r="M7546" s="116"/>
      <c r="N7546" s="197">
        <v>46049</v>
      </c>
      <c r="O7546" s="388">
        <f t="shared" si="355"/>
        <v>1450</v>
      </c>
      <c r="P7546" s="339">
        <f t="shared" si="356"/>
        <v>0</v>
      </c>
    </row>
    <row r="7547" spans="1:16" hidden="1" x14ac:dyDescent="0.25">
      <c r="A7547" s="116">
        <v>148560</v>
      </c>
      <c r="B7547" s="116">
        <v>2</v>
      </c>
      <c r="C7547" s="116">
        <v>1010101140</v>
      </c>
      <c r="D7547" s="116" t="s">
        <v>17557</v>
      </c>
      <c r="E7547" s="339">
        <v>28000</v>
      </c>
      <c r="F7547" s="194">
        <v>5</v>
      </c>
      <c r="G7547" s="194">
        <v>5</v>
      </c>
      <c r="H7547" s="194" t="s">
        <v>10119</v>
      </c>
      <c r="I7547" s="194">
        <f t="shared" si="354"/>
        <v>0</v>
      </c>
      <c r="J7547" s="116" t="s">
        <v>10126</v>
      </c>
      <c r="K7547" s="116" t="s">
        <v>15365</v>
      </c>
      <c r="L7547" s="197">
        <v>46049</v>
      </c>
      <c r="M7547" s="116"/>
      <c r="N7547" s="197">
        <v>46049</v>
      </c>
      <c r="O7547" s="388">
        <f t="shared" si="355"/>
        <v>5600</v>
      </c>
      <c r="P7547" s="339">
        <f t="shared" si="356"/>
        <v>0</v>
      </c>
    </row>
    <row r="7548" spans="1:16" hidden="1" x14ac:dyDescent="0.25">
      <c r="A7548" s="116">
        <v>148560</v>
      </c>
      <c r="B7548" s="116">
        <v>3</v>
      </c>
      <c r="C7548" s="116">
        <v>1010101120</v>
      </c>
      <c r="D7548" s="116" t="s">
        <v>9376</v>
      </c>
      <c r="E7548" s="339">
        <v>30300</v>
      </c>
      <c r="F7548" s="194">
        <v>5</v>
      </c>
      <c r="G7548" s="194">
        <v>5</v>
      </c>
      <c r="H7548" s="194" t="s">
        <v>10119</v>
      </c>
      <c r="I7548" s="194">
        <f t="shared" si="354"/>
        <v>0</v>
      </c>
      <c r="J7548" s="116" t="s">
        <v>10126</v>
      </c>
      <c r="K7548" s="116" t="s">
        <v>15365</v>
      </c>
      <c r="L7548" s="197">
        <v>46049</v>
      </c>
      <c r="M7548" s="116"/>
      <c r="N7548" s="197">
        <v>46049</v>
      </c>
      <c r="O7548" s="388">
        <f t="shared" si="355"/>
        <v>6060</v>
      </c>
      <c r="P7548" s="339">
        <f t="shared" si="356"/>
        <v>0</v>
      </c>
    </row>
    <row r="7549" spans="1:16" hidden="1" x14ac:dyDescent="0.25">
      <c r="A7549" s="116">
        <v>148560</v>
      </c>
      <c r="B7549" s="116">
        <v>4</v>
      </c>
      <c r="C7549" s="116">
        <v>1010103010</v>
      </c>
      <c r="D7549" s="116" t="s">
        <v>10839</v>
      </c>
      <c r="E7549" s="339">
        <v>24750</v>
      </c>
      <c r="F7549" s="194">
        <v>5</v>
      </c>
      <c r="G7549" s="194">
        <v>5</v>
      </c>
      <c r="H7549" s="194" t="s">
        <v>10119</v>
      </c>
      <c r="I7549" s="194">
        <f t="shared" si="354"/>
        <v>0</v>
      </c>
      <c r="J7549" s="116" t="s">
        <v>10126</v>
      </c>
      <c r="K7549" s="116" t="s">
        <v>15365</v>
      </c>
      <c r="L7549" s="197">
        <v>46049</v>
      </c>
      <c r="M7549" s="116"/>
      <c r="N7549" s="197">
        <v>46049</v>
      </c>
      <c r="O7549" s="388">
        <f t="shared" si="355"/>
        <v>4950</v>
      </c>
      <c r="P7549" s="339">
        <f t="shared" si="356"/>
        <v>0</v>
      </c>
    </row>
    <row r="7550" spans="1:16" hidden="1" x14ac:dyDescent="0.25">
      <c r="A7550" s="116">
        <v>148560</v>
      </c>
      <c r="B7550" s="116">
        <v>6</v>
      </c>
      <c r="C7550" s="116">
        <v>1011100110</v>
      </c>
      <c r="D7550" s="116" t="s">
        <v>10354</v>
      </c>
      <c r="E7550" s="339">
        <v>20880</v>
      </c>
      <c r="F7550" s="194">
        <v>6</v>
      </c>
      <c r="G7550" s="194">
        <v>6</v>
      </c>
      <c r="H7550" s="194" t="s">
        <v>10119</v>
      </c>
      <c r="I7550" s="194">
        <f t="shared" si="354"/>
        <v>0</v>
      </c>
      <c r="J7550" s="116" t="s">
        <v>10126</v>
      </c>
      <c r="K7550" s="116" t="s">
        <v>15365</v>
      </c>
      <c r="L7550" s="197">
        <v>46049</v>
      </c>
      <c r="M7550" s="116"/>
      <c r="N7550" s="197">
        <v>46049</v>
      </c>
      <c r="O7550" s="388">
        <f t="shared" si="355"/>
        <v>3480</v>
      </c>
      <c r="P7550" s="339">
        <f t="shared" si="356"/>
        <v>0</v>
      </c>
    </row>
    <row r="7551" spans="1:16" hidden="1" x14ac:dyDescent="0.25">
      <c r="A7551" s="116">
        <v>148560</v>
      </c>
      <c r="B7551" s="116">
        <v>7</v>
      </c>
      <c r="C7551" s="116">
        <v>1029100450</v>
      </c>
      <c r="D7551" s="116" t="s">
        <v>6550</v>
      </c>
      <c r="E7551" s="339">
        <v>45545.46</v>
      </c>
      <c r="F7551" s="194">
        <v>3</v>
      </c>
      <c r="G7551" s="194">
        <v>3</v>
      </c>
      <c r="H7551" s="194" t="s">
        <v>10119</v>
      </c>
      <c r="I7551" s="194">
        <f t="shared" si="354"/>
        <v>0</v>
      </c>
      <c r="J7551" s="116" t="s">
        <v>10126</v>
      </c>
      <c r="K7551" s="116" t="s">
        <v>15365</v>
      </c>
      <c r="L7551" s="197">
        <v>46049</v>
      </c>
      <c r="M7551" s="116"/>
      <c r="N7551" s="197">
        <v>46049</v>
      </c>
      <c r="O7551" s="388">
        <f t="shared" si="355"/>
        <v>15181.82</v>
      </c>
      <c r="P7551" s="339">
        <f t="shared" si="356"/>
        <v>0</v>
      </c>
    </row>
    <row r="7552" spans="1:16" hidden="1" x14ac:dyDescent="0.25">
      <c r="A7552" s="116">
        <v>148560</v>
      </c>
      <c r="B7552" s="116">
        <v>8</v>
      </c>
      <c r="C7552" s="116">
        <v>1239100060</v>
      </c>
      <c r="D7552" s="116" t="s">
        <v>16192</v>
      </c>
      <c r="E7552" s="339">
        <v>14359.4</v>
      </c>
      <c r="F7552" s="194">
        <v>20</v>
      </c>
      <c r="G7552" s="194">
        <v>20</v>
      </c>
      <c r="H7552" s="194" t="s">
        <v>10119</v>
      </c>
      <c r="I7552" s="194">
        <f t="shared" si="354"/>
        <v>0</v>
      </c>
      <c r="J7552" s="116" t="s">
        <v>10126</v>
      </c>
      <c r="K7552" s="116" t="s">
        <v>15365</v>
      </c>
      <c r="L7552" s="197">
        <v>46049</v>
      </c>
      <c r="M7552" s="116"/>
      <c r="N7552" s="197">
        <v>46049</v>
      </c>
      <c r="O7552" s="388">
        <f t="shared" si="355"/>
        <v>717.97</v>
      </c>
      <c r="P7552" s="339">
        <f t="shared" si="356"/>
        <v>0</v>
      </c>
    </row>
    <row r="7553" spans="1:16" hidden="1" x14ac:dyDescent="0.25">
      <c r="A7553" s="116">
        <v>148560</v>
      </c>
      <c r="B7553" s="116">
        <v>9</v>
      </c>
      <c r="C7553" s="116">
        <v>1022102620</v>
      </c>
      <c r="D7553" s="116" t="s">
        <v>16164</v>
      </c>
      <c r="E7553" s="339">
        <v>7420</v>
      </c>
      <c r="F7553" s="194">
        <v>10</v>
      </c>
      <c r="G7553" s="194">
        <v>10</v>
      </c>
      <c r="H7553" s="194" t="s">
        <v>10119</v>
      </c>
      <c r="I7553" s="194">
        <f t="shared" si="354"/>
        <v>0</v>
      </c>
      <c r="J7553" s="116" t="s">
        <v>10126</v>
      </c>
      <c r="K7553" s="116" t="s">
        <v>15365</v>
      </c>
      <c r="L7553" s="197">
        <v>46049</v>
      </c>
      <c r="M7553" s="116"/>
      <c r="N7553" s="197">
        <v>46049</v>
      </c>
      <c r="O7553" s="388">
        <f t="shared" si="355"/>
        <v>742</v>
      </c>
      <c r="P7553" s="339">
        <f t="shared" si="356"/>
        <v>0</v>
      </c>
    </row>
    <row r="7554" spans="1:16" hidden="1" x14ac:dyDescent="0.25">
      <c r="A7554" s="116">
        <v>148560</v>
      </c>
      <c r="B7554" s="116">
        <v>10</v>
      </c>
      <c r="C7554" s="116">
        <v>1022102100</v>
      </c>
      <c r="D7554" s="116" t="s">
        <v>11169</v>
      </c>
      <c r="E7554" s="339">
        <v>25614.080000000002</v>
      </c>
      <c r="F7554" s="194">
        <v>8</v>
      </c>
      <c r="G7554" s="194">
        <v>8</v>
      </c>
      <c r="H7554" s="194" t="s">
        <v>10119</v>
      </c>
      <c r="I7554" s="194">
        <f t="shared" si="354"/>
        <v>0</v>
      </c>
      <c r="J7554" s="116" t="s">
        <v>10126</v>
      </c>
      <c r="K7554" s="116" t="s">
        <v>15365</v>
      </c>
      <c r="L7554" s="197">
        <v>46049</v>
      </c>
      <c r="M7554" s="116"/>
      <c r="N7554" s="197">
        <v>46049</v>
      </c>
      <c r="O7554" s="388">
        <f t="shared" si="355"/>
        <v>3201.76</v>
      </c>
      <c r="P7554" s="339">
        <f t="shared" si="356"/>
        <v>0</v>
      </c>
    </row>
    <row r="7555" spans="1:16" hidden="1" x14ac:dyDescent="0.25">
      <c r="A7555" s="116">
        <v>148560</v>
      </c>
      <c r="B7555" s="116">
        <v>11</v>
      </c>
      <c r="C7555" s="116">
        <v>1016101340</v>
      </c>
      <c r="D7555" s="116" t="s">
        <v>10489</v>
      </c>
      <c r="E7555" s="339">
        <v>25960.68</v>
      </c>
      <c r="F7555" s="194">
        <v>3</v>
      </c>
      <c r="G7555" s="194">
        <v>3</v>
      </c>
      <c r="H7555" s="194" t="s">
        <v>10119</v>
      </c>
      <c r="I7555" s="194">
        <f t="shared" si="354"/>
        <v>0</v>
      </c>
      <c r="J7555" s="116" t="s">
        <v>10126</v>
      </c>
      <c r="K7555" s="116" t="s">
        <v>15365</v>
      </c>
      <c r="L7555" s="197">
        <v>46049</v>
      </c>
      <c r="M7555" s="116"/>
      <c r="N7555" s="197">
        <v>46049</v>
      </c>
      <c r="O7555" s="388">
        <f t="shared" si="355"/>
        <v>8653.56</v>
      </c>
      <c r="P7555" s="339">
        <f t="shared" si="356"/>
        <v>0</v>
      </c>
    </row>
    <row r="7556" spans="1:16" hidden="1" x14ac:dyDescent="0.25">
      <c r="A7556" s="116">
        <v>148560</v>
      </c>
      <c r="B7556" s="116">
        <v>12</v>
      </c>
      <c r="C7556" s="116">
        <v>1018101080</v>
      </c>
      <c r="D7556" s="116" t="s">
        <v>17676</v>
      </c>
      <c r="E7556" s="339">
        <v>10000</v>
      </c>
      <c r="F7556" s="194">
        <v>2</v>
      </c>
      <c r="G7556" s="194">
        <v>2</v>
      </c>
      <c r="H7556" s="194" t="s">
        <v>10119</v>
      </c>
      <c r="I7556" s="194">
        <f t="shared" si="354"/>
        <v>0</v>
      </c>
      <c r="J7556" s="116" t="s">
        <v>10126</v>
      </c>
      <c r="K7556" s="116" t="s">
        <v>15365</v>
      </c>
      <c r="L7556" s="197">
        <v>46049</v>
      </c>
      <c r="M7556" s="116"/>
      <c r="N7556" s="197">
        <v>46049</v>
      </c>
      <c r="O7556" s="388">
        <f t="shared" si="355"/>
        <v>5000</v>
      </c>
      <c r="P7556" s="339">
        <f t="shared" si="356"/>
        <v>0</v>
      </c>
    </row>
    <row r="7557" spans="1:16" hidden="1" x14ac:dyDescent="0.25">
      <c r="A7557" s="116">
        <v>148560</v>
      </c>
      <c r="B7557" s="116">
        <v>13</v>
      </c>
      <c r="C7557" s="116">
        <v>1219100370</v>
      </c>
      <c r="D7557" s="116" t="s">
        <v>17540</v>
      </c>
      <c r="E7557" s="339">
        <v>6900</v>
      </c>
      <c r="F7557" s="194">
        <v>3</v>
      </c>
      <c r="G7557" s="194">
        <v>3</v>
      </c>
      <c r="H7557" s="194" t="s">
        <v>10119</v>
      </c>
      <c r="I7557" s="194">
        <f t="shared" si="354"/>
        <v>0</v>
      </c>
      <c r="J7557" s="116" t="s">
        <v>10126</v>
      </c>
      <c r="K7557" s="116" t="s">
        <v>15365</v>
      </c>
      <c r="L7557" s="197">
        <v>46049</v>
      </c>
      <c r="M7557" s="116"/>
      <c r="N7557" s="197">
        <v>46049</v>
      </c>
      <c r="O7557" s="388">
        <f t="shared" si="355"/>
        <v>2300</v>
      </c>
      <c r="P7557" s="339">
        <f t="shared" si="356"/>
        <v>0</v>
      </c>
    </row>
    <row r="7558" spans="1:16" hidden="1" x14ac:dyDescent="0.25">
      <c r="A7558" s="116">
        <v>148560</v>
      </c>
      <c r="B7558" s="116">
        <v>14</v>
      </c>
      <c r="C7558" s="116">
        <v>1017102120</v>
      </c>
      <c r="D7558" s="116" t="s">
        <v>10656</v>
      </c>
      <c r="E7558" s="339">
        <v>324000</v>
      </c>
      <c r="F7558" s="194">
        <v>2</v>
      </c>
      <c r="G7558" s="194">
        <v>2</v>
      </c>
      <c r="H7558" s="194" t="s">
        <v>10119</v>
      </c>
      <c r="I7558" s="194">
        <f t="shared" si="354"/>
        <v>0</v>
      </c>
      <c r="J7558" s="116" t="s">
        <v>10126</v>
      </c>
      <c r="K7558" s="116" t="s">
        <v>15365</v>
      </c>
      <c r="L7558" s="197">
        <v>46049</v>
      </c>
      <c r="M7558" s="116"/>
      <c r="N7558" s="197">
        <v>46049</v>
      </c>
      <c r="O7558" s="388">
        <f t="shared" si="355"/>
        <v>162000</v>
      </c>
      <c r="P7558" s="339">
        <f t="shared" si="356"/>
        <v>0</v>
      </c>
    </row>
    <row r="7559" spans="1:16" hidden="1" x14ac:dyDescent="0.25">
      <c r="A7559" s="116">
        <v>148560</v>
      </c>
      <c r="B7559" s="116">
        <v>5</v>
      </c>
      <c r="C7559" s="116">
        <v>1546101880</v>
      </c>
      <c r="D7559" s="116" t="s">
        <v>15722</v>
      </c>
      <c r="E7559" s="339">
        <v>32925</v>
      </c>
      <c r="F7559" s="194">
        <v>25</v>
      </c>
      <c r="G7559" s="194">
        <v>25</v>
      </c>
      <c r="H7559" s="194" t="s">
        <v>10119</v>
      </c>
      <c r="I7559" s="194">
        <f t="shared" si="354"/>
        <v>0</v>
      </c>
      <c r="J7559" s="116" t="s">
        <v>10126</v>
      </c>
      <c r="K7559" s="116" t="s">
        <v>15365</v>
      </c>
      <c r="L7559" s="197">
        <v>46049</v>
      </c>
      <c r="M7559" s="116"/>
      <c r="N7559" s="197">
        <v>46078</v>
      </c>
      <c r="O7559" s="388">
        <f t="shared" si="355"/>
        <v>1317</v>
      </c>
      <c r="P7559" s="339">
        <f t="shared" si="356"/>
        <v>0</v>
      </c>
    </row>
    <row r="7560" spans="1:16" hidden="1" x14ac:dyDescent="0.25">
      <c r="A7560" s="116">
        <v>148593</v>
      </c>
      <c r="B7560" s="116">
        <v>1</v>
      </c>
      <c r="C7560" s="116">
        <v>1513102240</v>
      </c>
      <c r="D7560" s="116" t="s">
        <v>18202</v>
      </c>
      <c r="E7560" s="339">
        <v>10200</v>
      </c>
      <c r="F7560" s="194">
        <v>6</v>
      </c>
      <c r="G7560" s="194">
        <v>6</v>
      </c>
      <c r="H7560" s="194" t="s">
        <v>10119</v>
      </c>
      <c r="I7560" s="194">
        <f t="shared" si="354"/>
        <v>0</v>
      </c>
      <c r="J7560" s="116" t="s">
        <v>10120</v>
      </c>
      <c r="K7560" s="116" t="s">
        <v>17157</v>
      </c>
      <c r="L7560" s="197">
        <v>46049</v>
      </c>
      <c r="M7560" s="116"/>
      <c r="N7560" s="197">
        <v>46049</v>
      </c>
      <c r="O7560" s="388">
        <f t="shared" si="355"/>
        <v>1700</v>
      </c>
      <c r="P7560" s="339">
        <f t="shared" si="356"/>
        <v>0</v>
      </c>
    </row>
    <row r="7561" spans="1:16" hidden="1" x14ac:dyDescent="0.25">
      <c r="A7561" s="116">
        <v>148593</v>
      </c>
      <c r="B7561" s="116">
        <v>2</v>
      </c>
      <c r="C7561" s="116">
        <v>1810105200</v>
      </c>
      <c r="D7561" s="116" t="s">
        <v>11378</v>
      </c>
      <c r="E7561" s="339">
        <v>2075.04</v>
      </c>
      <c r="F7561" s="194">
        <v>6</v>
      </c>
      <c r="G7561" s="194">
        <v>6</v>
      </c>
      <c r="H7561" s="194" t="s">
        <v>10119</v>
      </c>
      <c r="I7561" s="194">
        <f t="shared" si="354"/>
        <v>0</v>
      </c>
      <c r="J7561" s="116" t="s">
        <v>10120</v>
      </c>
      <c r="K7561" s="116" t="s">
        <v>17157</v>
      </c>
      <c r="L7561" s="197">
        <v>46049</v>
      </c>
      <c r="M7561" s="116"/>
      <c r="N7561" s="197">
        <v>46049</v>
      </c>
      <c r="O7561" s="388">
        <f t="shared" si="355"/>
        <v>345.84</v>
      </c>
      <c r="P7561" s="339">
        <f t="shared" si="356"/>
        <v>0</v>
      </c>
    </row>
    <row r="7562" spans="1:16" hidden="1" x14ac:dyDescent="0.25">
      <c r="A7562" s="116">
        <v>148593</v>
      </c>
      <c r="B7562" s="116">
        <v>3</v>
      </c>
      <c r="C7562" s="116">
        <v>1810103730</v>
      </c>
      <c r="D7562" s="116" t="s">
        <v>17485</v>
      </c>
      <c r="E7562" s="339">
        <v>5040</v>
      </c>
      <c r="F7562" s="194">
        <v>16</v>
      </c>
      <c r="G7562" s="194">
        <v>16</v>
      </c>
      <c r="H7562" s="194" t="s">
        <v>10119</v>
      </c>
      <c r="I7562" s="194">
        <f t="shared" si="354"/>
        <v>0</v>
      </c>
      <c r="J7562" s="116" t="s">
        <v>10120</v>
      </c>
      <c r="K7562" s="116" t="s">
        <v>17157</v>
      </c>
      <c r="L7562" s="197">
        <v>46049</v>
      </c>
      <c r="M7562" s="116"/>
      <c r="N7562" s="197">
        <v>46049</v>
      </c>
      <c r="O7562" s="388">
        <f t="shared" si="355"/>
        <v>315</v>
      </c>
      <c r="P7562" s="339">
        <f t="shared" si="356"/>
        <v>0</v>
      </c>
    </row>
    <row r="7563" spans="1:16" hidden="1" x14ac:dyDescent="0.25">
      <c r="A7563" s="116">
        <v>148593</v>
      </c>
      <c r="B7563" s="116">
        <v>4</v>
      </c>
      <c r="C7563" s="116">
        <v>1810105170</v>
      </c>
      <c r="D7563" s="116" t="s">
        <v>11376</v>
      </c>
      <c r="E7563" s="339">
        <v>8400.7999999999993</v>
      </c>
      <c r="F7563" s="194">
        <v>16</v>
      </c>
      <c r="G7563" s="194">
        <v>16</v>
      </c>
      <c r="H7563" s="194" t="s">
        <v>10119</v>
      </c>
      <c r="I7563" s="194">
        <f t="shared" si="354"/>
        <v>0</v>
      </c>
      <c r="J7563" s="116" t="s">
        <v>10120</v>
      </c>
      <c r="K7563" s="116" t="s">
        <v>17157</v>
      </c>
      <c r="L7563" s="197">
        <v>46049</v>
      </c>
      <c r="M7563" s="116"/>
      <c r="N7563" s="197">
        <v>46049</v>
      </c>
      <c r="O7563" s="388">
        <f t="shared" si="355"/>
        <v>525.04999999999995</v>
      </c>
      <c r="P7563" s="339">
        <f t="shared" si="356"/>
        <v>0</v>
      </c>
    </row>
    <row r="7564" spans="1:16" hidden="1" x14ac:dyDescent="0.25">
      <c r="A7564" s="116">
        <v>148593</v>
      </c>
      <c r="B7564" s="116">
        <v>5</v>
      </c>
      <c r="C7564" s="116">
        <v>1521100250</v>
      </c>
      <c r="D7564" s="116" t="s">
        <v>11055</v>
      </c>
      <c r="E7564" s="339">
        <v>1084.32</v>
      </c>
      <c r="F7564" s="194">
        <v>16</v>
      </c>
      <c r="G7564" s="194">
        <v>16</v>
      </c>
      <c r="H7564" s="194" t="s">
        <v>10119</v>
      </c>
      <c r="I7564" s="194">
        <f t="shared" si="354"/>
        <v>0</v>
      </c>
      <c r="J7564" s="116" t="s">
        <v>10120</v>
      </c>
      <c r="K7564" s="116" t="s">
        <v>17157</v>
      </c>
      <c r="L7564" s="197">
        <v>46049</v>
      </c>
      <c r="M7564" s="116"/>
      <c r="N7564" s="197">
        <v>46049</v>
      </c>
      <c r="O7564" s="388">
        <f t="shared" si="355"/>
        <v>67.77</v>
      </c>
      <c r="P7564" s="339">
        <f t="shared" si="356"/>
        <v>0</v>
      </c>
    </row>
    <row r="7565" spans="1:16" hidden="1" x14ac:dyDescent="0.25">
      <c r="A7565" s="116">
        <v>148593</v>
      </c>
      <c r="B7565" s="116">
        <v>6</v>
      </c>
      <c r="C7565" s="116">
        <v>1518100270</v>
      </c>
      <c r="D7565" s="116" t="s">
        <v>11286</v>
      </c>
      <c r="E7565" s="339">
        <v>248358</v>
      </c>
      <c r="F7565" s="194">
        <v>1</v>
      </c>
      <c r="G7565" s="194">
        <v>1</v>
      </c>
      <c r="H7565" s="194" t="s">
        <v>10119</v>
      </c>
      <c r="I7565" s="194">
        <f t="shared" si="354"/>
        <v>0</v>
      </c>
      <c r="J7565" s="116" t="s">
        <v>10120</v>
      </c>
      <c r="K7565" s="116" t="s">
        <v>17157</v>
      </c>
      <c r="L7565" s="197">
        <v>46049</v>
      </c>
      <c r="M7565" s="116"/>
      <c r="N7565" s="197">
        <v>46049</v>
      </c>
      <c r="O7565" s="388">
        <f t="shared" si="355"/>
        <v>248358</v>
      </c>
      <c r="P7565" s="339">
        <f t="shared" si="356"/>
        <v>0</v>
      </c>
    </row>
    <row r="7566" spans="1:16" hidden="1" x14ac:dyDescent="0.25">
      <c r="A7566" s="116">
        <v>148595</v>
      </c>
      <c r="B7566" s="116">
        <v>3</v>
      </c>
      <c r="C7566" s="116">
        <v>1521100240</v>
      </c>
      <c r="D7566" s="116" t="s">
        <v>17554</v>
      </c>
      <c r="E7566" s="339">
        <v>85</v>
      </c>
      <c r="F7566" s="194">
        <v>2</v>
      </c>
      <c r="G7566" s="194">
        <v>2</v>
      </c>
      <c r="H7566" s="194" t="s">
        <v>10119</v>
      </c>
      <c r="I7566" s="194">
        <f t="shared" si="354"/>
        <v>0</v>
      </c>
      <c r="J7566" s="116" t="s">
        <v>10120</v>
      </c>
      <c r="K7566" s="116" t="s">
        <v>17313</v>
      </c>
      <c r="L7566" s="197">
        <v>46049</v>
      </c>
      <c r="M7566" s="116"/>
      <c r="N7566" s="197">
        <v>46049</v>
      </c>
      <c r="O7566" s="388">
        <f t="shared" si="355"/>
        <v>42.5</v>
      </c>
      <c r="P7566" s="339">
        <f t="shared" si="356"/>
        <v>0</v>
      </c>
    </row>
    <row r="7567" spans="1:16" hidden="1" x14ac:dyDescent="0.25">
      <c r="A7567" s="116">
        <v>148595</v>
      </c>
      <c r="B7567" s="116">
        <v>2</v>
      </c>
      <c r="C7567" s="116">
        <v>1019102830</v>
      </c>
      <c r="D7567" s="116" t="s">
        <v>16028</v>
      </c>
      <c r="E7567" s="339">
        <v>1992</v>
      </c>
      <c r="F7567" s="194">
        <v>2</v>
      </c>
      <c r="G7567" s="194">
        <v>2</v>
      </c>
      <c r="H7567" s="194" t="s">
        <v>10119</v>
      </c>
      <c r="I7567" s="194">
        <f t="shared" si="354"/>
        <v>0</v>
      </c>
      <c r="J7567" s="116" t="s">
        <v>10120</v>
      </c>
      <c r="K7567" s="116" t="s">
        <v>17313</v>
      </c>
      <c r="L7567" s="197">
        <v>46049</v>
      </c>
      <c r="M7567" s="116"/>
      <c r="N7567" s="197">
        <v>46049</v>
      </c>
      <c r="O7567" s="388">
        <f t="shared" si="355"/>
        <v>996</v>
      </c>
      <c r="P7567" s="339">
        <f t="shared" si="356"/>
        <v>0</v>
      </c>
    </row>
    <row r="7568" spans="1:16" hidden="1" x14ac:dyDescent="0.25">
      <c r="A7568" s="116">
        <v>148595</v>
      </c>
      <c r="B7568" s="116">
        <v>1</v>
      </c>
      <c r="C7568" s="116">
        <v>1511103740</v>
      </c>
      <c r="D7568" s="116" t="s">
        <v>17942</v>
      </c>
      <c r="E7568" s="339">
        <v>820</v>
      </c>
      <c r="F7568" s="194">
        <v>2</v>
      </c>
      <c r="G7568" s="194">
        <v>2</v>
      </c>
      <c r="H7568" s="194" t="s">
        <v>10119</v>
      </c>
      <c r="I7568" s="194">
        <f t="shared" si="354"/>
        <v>0</v>
      </c>
      <c r="J7568" s="116" t="s">
        <v>10120</v>
      </c>
      <c r="K7568" s="116" t="s">
        <v>17313</v>
      </c>
      <c r="L7568" s="197">
        <v>46049</v>
      </c>
      <c r="M7568" s="116"/>
      <c r="N7568" s="197">
        <v>46049</v>
      </c>
      <c r="O7568" s="388">
        <f t="shared" si="355"/>
        <v>410</v>
      </c>
      <c r="P7568" s="339">
        <f t="shared" si="356"/>
        <v>0</v>
      </c>
    </row>
    <row r="7569" spans="1:16" hidden="1" x14ac:dyDescent="0.25">
      <c r="A7569" s="116">
        <v>148602</v>
      </c>
      <c r="B7569" s="116">
        <v>1</v>
      </c>
      <c r="C7569" s="116">
        <v>1127100310</v>
      </c>
      <c r="D7569" s="116" t="s">
        <v>15532</v>
      </c>
      <c r="E7569" s="339">
        <v>216750</v>
      </c>
      <c r="F7569" s="194">
        <v>3</v>
      </c>
      <c r="G7569" s="194">
        <v>3</v>
      </c>
      <c r="H7569" s="194" t="s">
        <v>10119</v>
      </c>
      <c r="I7569" s="194">
        <f t="shared" si="354"/>
        <v>0</v>
      </c>
      <c r="J7569" s="116" t="s">
        <v>10126</v>
      </c>
      <c r="K7569" s="116" t="s">
        <v>15365</v>
      </c>
      <c r="L7569" s="197">
        <v>46049</v>
      </c>
      <c r="M7569" s="116"/>
      <c r="N7569" s="197">
        <v>46078</v>
      </c>
      <c r="O7569" s="388">
        <f t="shared" si="355"/>
        <v>72250</v>
      </c>
      <c r="P7569" s="339">
        <f t="shared" si="356"/>
        <v>0</v>
      </c>
    </row>
    <row r="7570" spans="1:16" hidden="1" x14ac:dyDescent="0.25">
      <c r="A7570" s="116">
        <v>148611</v>
      </c>
      <c r="B7570" s="116">
        <v>2</v>
      </c>
      <c r="C7570" s="116">
        <v>1011100040</v>
      </c>
      <c r="D7570" s="116" t="s">
        <v>10481</v>
      </c>
      <c r="E7570" s="339">
        <v>4350</v>
      </c>
      <c r="F7570" s="194">
        <v>3</v>
      </c>
      <c r="G7570" s="194">
        <v>3</v>
      </c>
      <c r="H7570" s="194" t="s">
        <v>10119</v>
      </c>
      <c r="I7570" s="194">
        <f t="shared" si="354"/>
        <v>0</v>
      </c>
      <c r="J7570" s="116" t="s">
        <v>10120</v>
      </c>
      <c r="K7570" s="116" t="s">
        <v>17133</v>
      </c>
      <c r="L7570" s="197">
        <v>46049</v>
      </c>
      <c r="M7570" s="116"/>
      <c r="N7570" s="197">
        <v>46049</v>
      </c>
      <c r="O7570" s="388">
        <f t="shared" si="355"/>
        <v>1450</v>
      </c>
      <c r="P7570" s="339">
        <f t="shared" si="356"/>
        <v>0</v>
      </c>
    </row>
    <row r="7571" spans="1:16" hidden="1" x14ac:dyDescent="0.25">
      <c r="A7571" s="116">
        <v>148611</v>
      </c>
      <c r="B7571" s="116">
        <v>1</v>
      </c>
      <c r="C7571" s="116">
        <v>1011100940</v>
      </c>
      <c r="D7571" s="116" t="s">
        <v>10652</v>
      </c>
      <c r="E7571" s="339">
        <v>43000</v>
      </c>
      <c r="F7571" s="194">
        <v>2</v>
      </c>
      <c r="G7571" s="194">
        <v>2</v>
      </c>
      <c r="H7571" s="194" t="s">
        <v>10119</v>
      </c>
      <c r="I7571" s="194">
        <f t="shared" si="354"/>
        <v>0</v>
      </c>
      <c r="J7571" s="116" t="s">
        <v>10120</v>
      </c>
      <c r="K7571" s="116" t="s">
        <v>17133</v>
      </c>
      <c r="L7571" s="197">
        <v>46049</v>
      </c>
      <c r="M7571" s="116"/>
      <c r="N7571" s="197">
        <v>46049</v>
      </c>
      <c r="O7571" s="388">
        <f t="shared" si="355"/>
        <v>21500</v>
      </c>
      <c r="P7571" s="339">
        <f t="shared" si="356"/>
        <v>0</v>
      </c>
    </row>
    <row r="7572" spans="1:16" hidden="1" x14ac:dyDescent="0.25">
      <c r="A7572" s="116">
        <v>148616</v>
      </c>
      <c r="B7572" s="116">
        <v>2</v>
      </c>
      <c r="C7572" s="116">
        <v>1213102100</v>
      </c>
      <c r="D7572" s="116" t="s">
        <v>11204</v>
      </c>
      <c r="E7572" s="339">
        <v>66134</v>
      </c>
      <c r="F7572" s="194">
        <v>1</v>
      </c>
      <c r="G7572" s="194">
        <v>1</v>
      </c>
      <c r="H7572" s="194" t="s">
        <v>10119</v>
      </c>
      <c r="I7572" s="194">
        <f t="shared" si="354"/>
        <v>0</v>
      </c>
      <c r="J7572" s="116" t="s">
        <v>10126</v>
      </c>
      <c r="K7572" s="116" t="s">
        <v>17431</v>
      </c>
      <c r="L7572" s="197">
        <v>46049</v>
      </c>
      <c r="M7572" s="116"/>
      <c r="N7572" s="197">
        <v>46049</v>
      </c>
      <c r="O7572" s="388">
        <f t="shared" si="355"/>
        <v>66134</v>
      </c>
      <c r="P7572" s="339">
        <f t="shared" si="356"/>
        <v>0</v>
      </c>
    </row>
    <row r="7573" spans="1:16" hidden="1" x14ac:dyDescent="0.25">
      <c r="A7573" s="116">
        <v>148616</v>
      </c>
      <c r="B7573" s="116">
        <v>1</v>
      </c>
      <c r="C7573" s="116">
        <v>1213102100</v>
      </c>
      <c r="D7573" s="116" t="s">
        <v>11204</v>
      </c>
      <c r="E7573" s="339">
        <v>3306700</v>
      </c>
      <c r="F7573" s="194">
        <v>50</v>
      </c>
      <c r="G7573" s="194">
        <v>50</v>
      </c>
      <c r="H7573" s="194" t="s">
        <v>10119</v>
      </c>
      <c r="I7573" s="194">
        <f t="shared" si="354"/>
        <v>0</v>
      </c>
      <c r="J7573" s="116" t="s">
        <v>10126</v>
      </c>
      <c r="K7573" s="116" t="s">
        <v>17431</v>
      </c>
      <c r="L7573" s="197">
        <v>46049</v>
      </c>
      <c r="M7573" s="116"/>
      <c r="N7573" s="197">
        <v>46049</v>
      </c>
      <c r="O7573" s="388">
        <f t="shared" si="355"/>
        <v>66134</v>
      </c>
      <c r="P7573" s="339">
        <f t="shared" si="356"/>
        <v>0</v>
      </c>
    </row>
    <row r="7574" spans="1:16" hidden="1" x14ac:dyDescent="0.25">
      <c r="A7574" s="116">
        <v>148624</v>
      </c>
      <c r="B7574" s="116">
        <v>1</v>
      </c>
      <c r="C7574" s="116">
        <v>1220100230</v>
      </c>
      <c r="D7574" s="116" t="s">
        <v>17963</v>
      </c>
      <c r="E7574" s="339">
        <v>237588</v>
      </c>
      <c r="F7574" s="194">
        <v>1</v>
      </c>
      <c r="G7574" s="194">
        <v>1</v>
      </c>
      <c r="H7574" s="194" t="s">
        <v>10119</v>
      </c>
      <c r="I7574" s="194">
        <f t="shared" si="354"/>
        <v>0</v>
      </c>
      <c r="J7574" s="116" t="s">
        <v>10126</v>
      </c>
      <c r="K7574" s="116" t="s">
        <v>16930</v>
      </c>
      <c r="L7574" s="197">
        <v>46050</v>
      </c>
      <c r="M7574" s="116"/>
      <c r="N7574" s="197">
        <v>46050</v>
      </c>
      <c r="O7574" s="388">
        <f t="shared" si="355"/>
        <v>237588</v>
      </c>
      <c r="P7574" s="339">
        <f t="shared" si="356"/>
        <v>0</v>
      </c>
    </row>
    <row r="7575" spans="1:16" hidden="1" x14ac:dyDescent="0.25">
      <c r="A7575" s="116">
        <v>148624</v>
      </c>
      <c r="B7575" s="116">
        <v>2</v>
      </c>
      <c r="C7575" s="116">
        <v>1214100120</v>
      </c>
      <c r="D7575" s="116" t="s">
        <v>17964</v>
      </c>
      <c r="E7575" s="339">
        <v>363838</v>
      </c>
      <c r="F7575" s="194">
        <v>1</v>
      </c>
      <c r="G7575" s="194">
        <v>1</v>
      </c>
      <c r="H7575" s="194" t="s">
        <v>10119</v>
      </c>
      <c r="I7575" s="194">
        <f t="shared" si="354"/>
        <v>0</v>
      </c>
      <c r="J7575" s="116" t="s">
        <v>10126</v>
      </c>
      <c r="K7575" s="116" t="s">
        <v>16930</v>
      </c>
      <c r="L7575" s="197">
        <v>46050</v>
      </c>
      <c r="M7575" s="116"/>
      <c r="N7575" s="197">
        <v>46050</v>
      </c>
      <c r="O7575" s="388">
        <f t="shared" si="355"/>
        <v>363838</v>
      </c>
      <c r="P7575" s="339">
        <f t="shared" si="356"/>
        <v>0</v>
      </c>
    </row>
    <row r="7576" spans="1:16" hidden="1" x14ac:dyDescent="0.25">
      <c r="A7576" s="116">
        <v>148636</v>
      </c>
      <c r="B7576" s="116">
        <v>1</v>
      </c>
      <c r="C7576" s="116">
        <v>1016100060</v>
      </c>
      <c r="D7576" s="116" t="s">
        <v>11147</v>
      </c>
      <c r="E7576" s="339">
        <v>71815</v>
      </c>
      <c r="F7576" s="194">
        <v>5</v>
      </c>
      <c r="G7576" s="194">
        <f>4+1</f>
        <v>5</v>
      </c>
      <c r="H7576" s="194" t="s">
        <v>10119</v>
      </c>
      <c r="I7576" s="194">
        <f t="shared" si="354"/>
        <v>0</v>
      </c>
      <c r="J7576" s="116" t="s">
        <v>10120</v>
      </c>
      <c r="K7576" s="116" t="s">
        <v>17952</v>
      </c>
      <c r="L7576" s="197">
        <v>46049</v>
      </c>
      <c r="M7576" s="116" t="s">
        <v>18159</v>
      </c>
      <c r="N7576" s="197">
        <v>46058</v>
      </c>
      <c r="O7576" s="388">
        <f t="shared" si="355"/>
        <v>14363</v>
      </c>
      <c r="P7576" s="339">
        <f t="shared" si="356"/>
        <v>0</v>
      </c>
    </row>
    <row r="7577" spans="1:16" hidden="1" x14ac:dyDescent="0.25">
      <c r="A7577" s="116">
        <v>148636</v>
      </c>
      <c r="B7577" s="116">
        <v>2</v>
      </c>
      <c r="C7577" s="116">
        <v>1016100430</v>
      </c>
      <c r="D7577" s="116" t="s">
        <v>10368</v>
      </c>
      <c r="E7577" s="339">
        <v>4294.3</v>
      </c>
      <c r="F7577" s="194">
        <v>2</v>
      </c>
      <c r="G7577" s="194">
        <v>2</v>
      </c>
      <c r="H7577" s="194" t="s">
        <v>10119</v>
      </c>
      <c r="I7577" s="194">
        <f t="shared" si="354"/>
        <v>0</v>
      </c>
      <c r="J7577" s="116" t="s">
        <v>10120</v>
      </c>
      <c r="K7577" s="116" t="s">
        <v>17952</v>
      </c>
      <c r="L7577" s="197">
        <v>46049</v>
      </c>
      <c r="M7577" s="116"/>
      <c r="N7577" s="197">
        <v>46049</v>
      </c>
      <c r="O7577" s="388">
        <f t="shared" si="355"/>
        <v>2147.15</v>
      </c>
      <c r="P7577" s="339">
        <f t="shared" si="356"/>
        <v>0</v>
      </c>
    </row>
    <row r="7578" spans="1:16" hidden="1" x14ac:dyDescent="0.25">
      <c r="A7578" s="116">
        <v>148638</v>
      </c>
      <c r="B7578" s="116">
        <v>2</v>
      </c>
      <c r="C7578" s="116">
        <v>1016100000</v>
      </c>
      <c r="D7578" s="116" t="s">
        <v>10650</v>
      </c>
      <c r="E7578" s="339">
        <v>19400</v>
      </c>
      <c r="F7578" s="194">
        <v>2</v>
      </c>
      <c r="G7578" s="194">
        <v>2</v>
      </c>
      <c r="H7578" s="194" t="s">
        <v>10119</v>
      </c>
      <c r="I7578" s="194">
        <f t="shared" si="354"/>
        <v>0</v>
      </c>
      <c r="J7578" s="116" t="s">
        <v>10120</v>
      </c>
      <c r="K7578" s="116" t="s">
        <v>17952</v>
      </c>
      <c r="L7578" s="197">
        <v>46050</v>
      </c>
      <c r="M7578" s="116"/>
      <c r="N7578" s="197">
        <v>46050</v>
      </c>
      <c r="O7578" s="388">
        <f t="shared" si="355"/>
        <v>9700</v>
      </c>
      <c r="P7578" s="339">
        <f t="shared" si="356"/>
        <v>0</v>
      </c>
    </row>
    <row r="7579" spans="1:16" hidden="1" x14ac:dyDescent="0.25">
      <c r="A7579" s="116">
        <v>148638</v>
      </c>
      <c r="B7579" s="116">
        <v>1</v>
      </c>
      <c r="C7579" s="116">
        <v>1546101840</v>
      </c>
      <c r="D7579" s="116" t="s">
        <v>10957</v>
      </c>
      <c r="E7579" s="339">
        <v>217999.8</v>
      </c>
      <c r="F7579" s="194">
        <v>20</v>
      </c>
      <c r="G7579" s="194">
        <v>20</v>
      </c>
      <c r="H7579" s="194" t="s">
        <v>10119</v>
      </c>
      <c r="I7579" s="194">
        <f t="shared" si="354"/>
        <v>0</v>
      </c>
      <c r="J7579" s="116" t="s">
        <v>10120</v>
      </c>
      <c r="K7579" s="116" t="s">
        <v>17952</v>
      </c>
      <c r="L7579" s="197">
        <v>46050</v>
      </c>
      <c r="M7579" s="116"/>
      <c r="N7579" s="197">
        <v>46050</v>
      </c>
      <c r="O7579" s="388">
        <f t="shared" si="355"/>
        <v>10899.99</v>
      </c>
      <c r="P7579" s="339">
        <f t="shared" si="356"/>
        <v>0</v>
      </c>
    </row>
    <row r="7580" spans="1:16" hidden="1" x14ac:dyDescent="0.25">
      <c r="A7580" s="116">
        <v>148982</v>
      </c>
      <c r="B7580" s="116">
        <v>3</v>
      </c>
      <c r="C7580" s="116">
        <v>1112102150</v>
      </c>
      <c r="D7580" s="116" t="s">
        <v>11176</v>
      </c>
      <c r="E7580" s="339">
        <v>767918.27</v>
      </c>
      <c r="F7580" s="194">
        <v>7</v>
      </c>
      <c r="G7580" s="194">
        <v>7</v>
      </c>
      <c r="H7580" s="194" t="s">
        <v>10119</v>
      </c>
      <c r="I7580" s="194">
        <f t="shared" si="354"/>
        <v>0</v>
      </c>
      <c r="J7580" s="116" t="s">
        <v>10120</v>
      </c>
      <c r="K7580" s="116" t="s">
        <v>18098</v>
      </c>
      <c r="L7580" s="197">
        <v>46063</v>
      </c>
      <c r="M7580" s="116"/>
      <c r="N7580" s="197">
        <v>46120</v>
      </c>
      <c r="O7580" s="388">
        <f t="shared" si="355"/>
        <v>109702.61</v>
      </c>
      <c r="P7580" s="339">
        <f t="shared" si="356"/>
        <v>0</v>
      </c>
    </row>
    <row r="7581" spans="1:16" hidden="1" x14ac:dyDescent="0.25">
      <c r="A7581" s="116">
        <v>148982</v>
      </c>
      <c r="B7581" s="116">
        <v>7</v>
      </c>
      <c r="C7581" s="116">
        <v>1112102270</v>
      </c>
      <c r="D7581" s="116" t="s">
        <v>11178</v>
      </c>
      <c r="E7581" s="339">
        <v>25327.119999999999</v>
      </c>
      <c r="F7581" s="194">
        <v>28</v>
      </c>
      <c r="G7581" s="194">
        <v>28</v>
      </c>
      <c r="H7581" s="194" t="s">
        <v>10119</v>
      </c>
      <c r="I7581" s="194">
        <f t="shared" si="354"/>
        <v>0</v>
      </c>
      <c r="J7581" s="116" t="s">
        <v>10120</v>
      </c>
      <c r="K7581" s="116" t="s">
        <v>18098</v>
      </c>
      <c r="L7581" s="197">
        <v>46063</v>
      </c>
      <c r="M7581" s="116" t="s">
        <v>18136</v>
      </c>
      <c r="N7581" s="197">
        <v>46120</v>
      </c>
      <c r="O7581" s="388">
        <f t="shared" si="355"/>
        <v>904.54</v>
      </c>
      <c r="P7581" s="339">
        <f t="shared" si="356"/>
        <v>0</v>
      </c>
    </row>
    <row r="7582" spans="1:16" hidden="1" x14ac:dyDescent="0.25">
      <c r="A7582" s="116">
        <v>148982</v>
      </c>
      <c r="B7582" s="116">
        <v>14</v>
      </c>
      <c r="C7582" s="116">
        <v>1318100000</v>
      </c>
      <c r="D7582" s="116" t="s">
        <v>11261</v>
      </c>
      <c r="E7582" s="339">
        <v>14168</v>
      </c>
      <c r="F7582" s="194">
        <v>14</v>
      </c>
      <c r="G7582" s="194">
        <v>14</v>
      </c>
      <c r="H7582" s="194" t="s">
        <v>10119</v>
      </c>
      <c r="I7582" s="194">
        <f t="shared" si="354"/>
        <v>0</v>
      </c>
      <c r="J7582" s="116" t="s">
        <v>10120</v>
      </c>
      <c r="K7582" s="116" t="s">
        <v>18098</v>
      </c>
      <c r="L7582" s="197">
        <v>46063</v>
      </c>
      <c r="M7582" s="116" t="s">
        <v>18179</v>
      </c>
      <c r="N7582" s="197">
        <v>46120</v>
      </c>
      <c r="O7582" s="388">
        <f t="shared" si="355"/>
        <v>1012</v>
      </c>
      <c r="P7582" s="339">
        <f t="shared" si="356"/>
        <v>0</v>
      </c>
    </row>
    <row r="7583" spans="1:16" hidden="1" x14ac:dyDescent="0.25">
      <c r="A7583" s="116">
        <v>148982</v>
      </c>
      <c r="B7583" s="116">
        <v>20</v>
      </c>
      <c r="C7583" s="116">
        <v>1112100430</v>
      </c>
      <c r="D7583" s="116" t="s">
        <v>7760</v>
      </c>
      <c r="E7583" s="339">
        <v>177660</v>
      </c>
      <c r="F7583" s="194">
        <v>28</v>
      </c>
      <c r="G7583" s="194">
        <f>7+21</f>
        <v>28</v>
      </c>
      <c r="H7583" s="194" t="s">
        <v>10119</v>
      </c>
      <c r="I7583" s="194">
        <f t="shared" si="354"/>
        <v>0</v>
      </c>
      <c r="J7583" s="116" t="s">
        <v>10120</v>
      </c>
      <c r="K7583" s="116" t="s">
        <v>18098</v>
      </c>
      <c r="L7583" s="197">
        <v>46063</v>
      </c>
      <c r="M7583" s="116" t="s">
        <v>18415</v>
      </c>
      <c r="N7583" s="197">
        <v>46155</v>
      </c>
      <c r="O7583" s="388">
        <f t="shared" si="355"/>
        <v>6345</v>
      </c>
      <c r="P7583" s="339">
        <f t="shared" si="356"/>
        <v>0</v>
      </c>
    </row>
    <row r="7584" spans="1:16" hidden="1" x14ac:dyDescent="0.25">
      <c r="A7584" s="116">
        <v>148982</v>
      </c>
      <c r="B7584" s="116">
        <v>24</v>
      </c>
      <c r="C7584" s="116">
        <v>1810105190</v>
      </c>
      <c r="D7584" s="116" t="s">
        <v>10568</v>
      </c>
      <c r="E7584" s="339">
        <v>126126.56</v>
      </c>
      <c r="F7584" s="194">
        <v>112</v>
      </c>
      <c r="G7584" s="194">
        <v>112</v>
      </c>
      <c r="H7584" s="194" t="s">
        <v>10119</v>
      </c>
      <c r="I7584" s="194">
        <f t="shared" si="354"/>
        <v>0</v>
      </c>
      <c r="J7584" s="116" t="s">
        <v>10120</v>
      </c>
      <c r="K7584" s="116" t="s">
        <v>18098</v>
      </c>
      <c r="L7584" s="197">
        <v>46063</v>
      </c>
      <c r="M7584" s="116"/>
      <c r="N7584" s="197">
        <v>46132</v>
      </c>
      <c r="O7584" s="388">
        <f t="shared" si="355"/>
        <v>1126.1299999999999</v>
      </c>
      <c r="P7584" s="339">
        <f t="shared" si="356"/>
        <v>0</v>
      </c>
    </row>
    <row r="7585" spans="1:16" hidden="1" x14ac:dyDescent="0.25">
      <c r="A7585" s="116">
        <v>149014</v>
      </c>
      <c r="B7585" s="116">
        <v>3</v>
      </c>
      <c r="C7585" s="116">
        <v>1112102150</v>
      </c>
      <c r="D7585" s="116" t="s">
        <v>11176</v>
      </c>
      <c r="E7585" s="339">
        <v>109703</v>
      </c>
      <c r="F7585" s="194">
        <v>1</v>
      </c>
      <c r="G7585" s="194">
        <v>1</v>
      </c>
      <c r="H7585" s="194" t="s">
        <v>10119</v>
      </c>
      <c r="I7585" s="194">
        <f t="shared" si="354"/>
        <v>0</v>
      </c>
      <c r="J7585" s="116" t="s">
        <v>10120</v>
      </c>
      <c r="K7585" s="116" t="s">
        <v>18099</v>
      </c>
      <c r="L7585" s="197">
        <v>46063</v>
      </c>
      <c r="M7585" s="116"/>
      <c r="N7585" s="197">
        <v>46120</v>
      </c>
      <c r="O7585" s="388">
        <f t="shared" si="355"/>
        <v>109703</v>
      </c>
      <c r="P7585" s="339">
        <f t="shared" si="356"/>
        <v>0</v>
      </c>
    </row>
    <row r="7586" spans="1:16" hidden="1" x14ac:dyDescent="0.25">
      <c r="A7586" s="116">
        <v>149014</v>
      </c>
      <c r="B7586" s="116">
        <v>7</v>
      </c>
      <c r="C7586" s="116">
        <v>1112102270</v>
      </c>
      <c r="D7586" s="116" t="s">
        <v>11178</v>
      </c>
      <c r="E7586" s="339">
        <v>4522.7</v>
      </c>
      <c r="F7586" s="194">
        <v>5</v>
      </c>
      <c r="G7586" s="194">
        <v>5</v>
      </c>
      <c r="H7586" s="194" t="s">
        <v>10119</v>
      </c>
      <c r="I7586" s="194">
        <f t="shared" si="354"/>
        <v>0</v>
      </c>
      <c r="J7586" s="116" t="s">
        <v>10120</v>
      </c>
      <c r="K7586" s="116" t="s">
        <v>18099</v>
      </c>
      <c r="L7586" s="197">
        <v>46063</v>
      </c>
      <c r="M7586" s="116" t="s">
        <v>18137</v>
      </c>
      <c r="N7586" s="197">
        <v>46120</v>
      </c>
      <c r="O7586" s="388">
        <f t="shared" si="355"/>
        <v>904.54</v>
      </c>
      <c r="P7586" s="339">
        <f t="shared" si="356"/>
        <v>0</v>
      </c>
    </row>
    <row r="7587" spans="1:16" hidden="1" x14ac:dyDescent="0.25">
      <c r="A7587" s="116">
        <v>149014</v>
      </c>
      <c r="B7587" s="116">
        <v>14</v>
      </c>
      <c r="C7587" s="116">
        <v>1318100000</v>
      </c>
      <c r="D7587" s="116" t="s">
        <v>11261</v>
      </c>
      <c r="E7587" s="339">
        <v>2024</v>
      </c>
      <c r="F7587" s="194">
        <v>2</v>
      </c>
      <c r="G7587" s="194">
        <v>2</v>
      </c>
      <c r="H7587" s="194" t="s">
        <v>10119</v>
      </c>
      <c r="I7587" s="194">
        <f t="shared" si="354"/>
        <v>0</v>
      </c>
      <c r="J7587" s="116" t="s">
        <v>10120</v>
      </c>
      <c r="K7587" s="116" t="s">
        <v>18099</v>
      </c>
      <c r="L7587" s="197">
        <v>46063</v>
      </c>
      <c r="M7587" s="116" t="s">
        <v>18179</v>
      </c>
      <c r="N7587" s="197">
        <v>46120</v>
      </c>
      <c r="O7587" s="388">
        <f t="shared" si="355"/>
        <v>1012</v>
      </c>
      <c r="P7587" s="339">
        <f t="shared" si="356"/>
        <v>0</v>
      </c>
    </row>
    <row r="7588" spans="1:16" hidden="1" x14ac:dyDescent="0.25">
      <c r="A7588" s="116">
        <v>149014</v>
      </c>
      <c r="B7588" s="116">
        <v>20</v>
      </c>
      <c r="C7588" s="116">
        <v>1112100430</v>
      </c>
      <c r="D7588" s="116" t="s">
        <v>7760</v>
      </c>
      <c r="E7588" s="339">
        <v>31725</v>
      </c>
      <c r="F7588" s="194">
        <v>5</v>
      </c>
      <c r="G7588" s="194">
        <v>5</v>
      </c>
      <c r="H7588" s="194" t="s">
        <v>10119</v>
      </c>
      <c r="I7588" s="194">
        <f t="shared" si="354"/>
        <v>0</v>
      </c>
      <c r="J7588" s="116" t="s">
        <v>10120</v>
      </c>
      <c r="K7588" s="116" t="s">
        <v>18099</v>
      </c>
      <c r="L7588" s="197">
        <v>46063</v>
      </c>
      <c r="M7588" s="116"/>
      <c r="N7588" s="197">
        <v>46155</v>
      </c>
      <c r="O7588" s="388">
        <f t="shared" si="355"/>
        <v>6345</v>
      </c>
      <c r="P7588" s="339">
        <f t="shared" si="356"/>
        <v>0</v>
      </c>
    </row>
    <row r="7589" spans="1:16" hidden="1" x14ac:dyDescent="0.25">
      <c r="A7589" s="116">
        <v>149014</v>
      </c>
      <c r="B7589" s="116">
        <v>24</v>
      </c>
      <c r="C7589" s="116">
        <v>1810105190</v>
      </c>
      <c r="D7589" s="116" t="s">
        <v>10568</v>
      </c>
      <c r="E7589" s="339">
        <v>22522.6</v>
      </c>
      <c r="F7589" s="194">
        <v>20</v>
      </c>
      <c r="G7589" s="194">
        <v>20</v>
      </c>
      <c r="H7589" s="194" t="s">
        <v>10119</v>
      </c>
      <c r="I7589" s="194">
        <f t="shared" si="354"/>
        <v>0</v>
      </c>
      <c r="J7589" s="116" t="s">
        <v>10120</v>
      </c>
      <c r="K7589" s="116" t="s">
        <v>18099</v>
      </c>
      <c r="L7589" s="197">
        <v>46063</v>
      </c>
      <c r="M7589" s="116"/>
      <c r="N7589" s="197">
        <v>46132</v>
      </c>
      <c r="O7589" s="388">
        <f t="shared" si="355"/>
        <v>1126.1299999999999</v>
      </c>
      <c r="P7589" s="339">
        <f t="shared" si="356"/>
        <v>0</v>
      </c>
    </row>
    <row r="7590" spans="1:16" hidden="1" x14ac:dyDescent="0.25">
      <c r="A7590" s="116">
        <v>149029</v>
      </c>
      <c r="B7590" s="116">
        <v>7</v>
      </c>
      <c r="C7590" s="116">
        <v>1315101970</v>
      </c>
      <c r="D7590" s="116" t="s">
        <v>11255</v>
      </c>
      <c r="E7590" s="339">
        <v>8222</v>
      </c>
      <c r="F7590" s="194">
        <v>2</v>
      </c>
      <c r="G7590" s="194">
        <v>2</v>
      </c>
      <c r="H7590" s="194" t="s">
        <v>10119</v>
      </c>
      <c r="I7590" s="194">
        <f t="shared" si="354"/>
        <v>0</v>
      </c>
      <c r="J7590" s="116" t="s">
        <v>10126</v>
      </c>
      <c r="K7590" s="116" t="s">
        <v>15534</v>
      </c>
      <c r="L7590" s="197">
        <v>46063</v>
      </c>
      <c r="M7590" s="116"/>
      <c r="N7590" s="197">
        <v>46128</v>
      </c>
      <c r="O7590" s="388">
        <f t="shared" si="355"/>
        <v>4111</v>
      </c>
      <c r="P7590" s="339">
        <f t="shared" si="356"/>
        <v>0</v>
      </c>
    </row>
    <row r="7591" spans="1:16" hidden="1" x14ac:dyDescent="0.25">
      <c r="A7591" s="116">
        <v>149064</v>
      </c>
      <c r="B7591" s="116">
        <v>6</v>
      </c>
      <c r="C7591" s="116">
        <v>1022104010</v>
      </c>
      <c r="D7591" s="116" t="s">
        <v>10344</v>
      </c>
      <c r="E7591" s="339">
        <v>10800</v>
      </c>
      <c r="F7591" s="194">
        <v>3</v>
      </c>
      <c r="G7591" s="194">
        <v>3</v>
      </c>
      <c r="H7591" s="194" t="s">
        <v>10119</v>
      </c>
      <c r="I7591" s="194">
        <f t="shared" si="354"/>
        <v>0</v>
      </c>
      <c r="J7591" s="116" t="s">
        <v>10120</v>
      </c>
      <c r="K7591" s="116" t="s">
        <v>10121</v>
      </c>
      <c r="L7591" s="197">
        <v>46063</v>
      </c>
      <c r="M7591" s="116"/>
      <c r="N7591" s="197">
        <v>46128</v>
      </c>
      <c r="O7591" s="388">
        <f t="shared" si="355"/>
        <v>3600</v>
      </c>
      <c r="P7591" s="339">
        <f t="shared" si="356"/>
        <v>0</v>
      </c>
    </row>
    <row r="7592" spans="1:16" hidden="1" x14ac:dyDescent="0.25">
      <c r="A7592" s="116">
        <v>149094</v>
      </c>
      <c r="B7592" s="116">
        <v>11</v>
      </c>
      <c r="C7592" s="116">
        <v>1810101750</v>
      </c>
      <c r="D7592" s="116" t="s">
        <v>11365</v>
      </c>
      <c r="E7592" s="339">
        <v>21900</v>
      </c>
      <c r="F7592" s="194">
        <v>5</v>
      </c>
      <c r="G7592" s="194">
        <f>3+2</f>
        <v>5</v>
      </c>
      <c r="H7592" s="194" t="s">
        <v>10119</v>
      </c>
      <c r="I7592" s="194">
        <f t="shared" si="354"/>
        <v>0</v>
      </c>
      <c r="J7592" s="116" t="s">
        <v>10120</v>
      </c>
      <c r="K7592" s="116" t="s">
        <v>18100</v>
      </c>
      <c r="L7592" s="197">
        <v>46064</v>
      </c>
      <c r="M7592" s="116" t="s">
        <v>18252</v>
      </c>
      <c r="N7592" s="197">
        <v>46111</v>
      </c>
      <c r="O7592" s="388">
        <f t="shared" si="355"/>
        <v>4380</v>
      </c>
      <c r="P7592" s="339">
        <f t="shared" si="356"/>
        <v>0</v>
      </c>
    </row>
    <row r="7593" spans="1:16" hidden="1" x14ac:dyDescent="0.25">
      <c r="A7593" s="116">
        <v>149110</v>
      </c>
      <c r="B7593" s="116">
        <v>2</v>
      </c>
      <c r="C7593" s="116">
        <v>1010100770</v>
      </c>
      <c r="D7593" s="116" t="s">
        <v>15723</v>
      </c>
      <c r="E7593" s="339">
        <v>6280</v>
      </c>
      <c r="F7593" s="194">
        <v>5</v>
      </c>
      <c r="G7593" s="194">
        <v>5</v>
      </c>
      <c r="H7593" s="194" t="s">
        <v>10119</v>
      </c>
      <c r="I7593" s="194">
        <f t="shared" si="354"/>
        <v>0</v>
      </c>
      <c r="J7593" s="116" t="s">
        <v>10120</v>
      </c>
      <c r="K7593" s="116" t="s">
        <v>18101</v>
      </c>
      <c r="L7593" s="197">
        <v>46065</v>
      </c>
      <c r="M7593" s="116"/>
      <c r="N7593" s="197">
        <v>46118</v>
      </c>
      <c r="O7593" s="388">
        <f t="shared" si="355"/>
        <v>1256</v>
      </c>
      <c r="P7593" s="339">
        <f t="shared" si="356"/>
        <v>0</v>
      </c>
    </row>
    <row r="7594" spans="1:16" hidden="1" x14ac:dyDescent="0.25">
      <c r="A7594" s="116">
        <v>149116</v>
      </c>
      <c r="B7594" s="116">
        <v>6</v>
      </c>
      <c r="C7594" s="116">
        <v>1810105190</v>
      </c>
      <c r="D7594" s="116" t="s">
        <v>10568</v>
      </c>
      <c r="E7594" s="339">
        <v>36036.160000000003</v>
      </c>
      <c r="F7594" s="194">
        <v>32</v>
      </c>
      <c r="G7594" s="194">
        <v>32</v>
      </c>
      <c r="H7594" s="194" t="s">
        <v>10119</v>
      </c>
      <c r="I7594" s="194">
        <f t="shared" si="354"/>
        <v>0</v>
      </c>
      <c r="J7594" s="116" t="s">
        <v>10120</v>
      </c>
      <c r="K7594" s="116" t="s">
        <v>17936</v>
      </c>
      <c r="L7594" s="197">
        <v>46065</v>
      </c>
      <c r="M7594" s="116" t="s">
        <v>16635</v>
      </c>
      <c r="N7594" s="197">
        <v>46065</v>
      </c>
      <c r="O7594" s="388">
        <f t="shared" si="355"/>
        <v>1126.1300000000001</v>
      </c>
      <c r="P7594" s="339">
        <f t="shared" si="356"/>
        <v>0</v>
      </c>
    </row>
    <row r="7595" spans="1:16" hidden="1" x14ac:dyDescent="0.25">
      <c r="A7595" s="116">
        <v>149119</v>
      </c>
      <c r="B7595" s="116">
        <v>10</v>
      </c>
      <c r="C7595" s="116">
        <v>1537100170</v>
      </c>
      <c r="D7595" s="116" t="s">
        <v>10568</v>
      </c>
      <c r="E7595" s="339">
        <v>6960</v>
      </c>
      <c r="F7595" s="194">
        <v>10</v>
      </c>
      <c r="G7595" s="194">
        <v>10</v>
      </c>
      <c r="H7595" s="194" t="s">
        <v>10119</v>
      </c>
      <c r="I7595" s="194">
        <f t="shared" si="354"/>
        <v>0</v>
      </c>
      <c r="J7595" s="116" t="s">
        <v>10120</v>
      </c>
      <c r="K7595" s="116" t="s">
        <v>18102</v>
      </c>
      <c r="L7595" s="197">
        <v>46065</v>
      </c>
      <c r="M7595" s="116" t="s">
        <v>15796</v>
      </c>
      <c r="N7595" s="197">
        <v>46124</v>
      </c>
      <c r="O7595" s="388">
        <f t="shared" si="355"/>
        <v>696</v>
      </c>
      <c r="P7595" s="339">
        <f t="shared" si="356"/>
        <v>0</v>
      </c>
    </row>
    <row r="7596" spans="1:16" hidden="1" x14ac:dyDescent="0.25">
      <c r="A7596" s="116">
        <v>149176</v>
      </c>
      <c r="B7596" s="116">
        <v>1</v>
      </c>
      <c r="C7596" s="116">
        <v>1012100120</v>
      </c>
      <c r="D7596" s="116" t="s">
        <v>10492</v>
      </c>
      <c r="E7596" s="339">
        <v>540000</v>
      </c>
      <c r="F7596" s="194">
        <v>20</v>
      </c>
      <c r="G7596" s="194">
        <v>20</v>
      </c>
      <c r="H7596" s="194" t="s">
        <v>10119</v>
      </c>
      <c r="I7596" s="194">
        <f t="shared" si="354"/>
        <v>0</v>
      </c>
      <c r="J7596" s="116" t="s">
        <v>10120</v>
      </c>
      <c r="K7596" s="116" t="s">
        <v>10121</v>
      </c>
      <c r="L7596" s="197">
        <v>46071</v>
      </c>
      <c r="M7596" s="116"/>
      <c r="N7596" s="197">
        <v>46111</v>
      </c>
      <c r="O7596" s="388">
        <f t="shared" si="355"/>
        <v>27000</v>
      </c>
      <c r="P7596" s="339">
        <f t="shared" si="356"/>
        <v>0</v>
      </c>
    </row>
    <row r="7597" spans="1:16" hidden="1" x14ac:dyDescent="0.25">
      <c r="A7597" s="116">
        <v>149231</v>
      </c>
      <c r="B7597" s="116">
        <v>1</v>
      </c>
      <c r="C7597" s="116">
        <v>1012100120</v>
      </c>
      <c r="D7597" s="116" t="s">
        <v>10492</v>
      </c>
      <c r="E7597" s="339">
        <v>410452.5</v>
      </c>
      <c r="F7597" s="194">
        <v>15</v>
      </c>
      <c r="G7597" s="194">
        <f>11+4</f>
        <v>15</v>
      </c>
      <c r="H7597" s="194" t="s">
        <v>10119</v>
      </c>
      <c r="I7597" s="194">
        <f t="shared" si="354"/>
        <v>0</v>
      </c>
      <c r="J7597" s="116" t="s">
        <v>10120</v>
      </c>
      <c r="K7597" s="116" t="s">
        <v>10121</v>
      </c>
      <c r="L7597" s="197">
        <v>46073</v>
      </c>
      <c r="M7597" s="116" t="s">
        <v>18283</v>
      </c>
      <c r="N7597" s="197">
        <v>46127</v>
      </c>
      <c r="O7597" s="388">
        <f t="shared" si="355"/>
        <v>27363.5</v>
      </c>
      <c r="P7597" s="339">
        <f t="shared" si="356"/>
        <v>0</v>
      </c>
    </row>
    <row r="7598" spans="1:16" hidden="1" x14ac:dyDescent="0.25">
      <c r="A7598" s="116">
        <v>149235</v>
      </c>
      <c r="B7598" s="116">
        <v>2</v>
      </c>
      <c r="C7598" s="116">
        <v>1553102040</v>
      </c>
      <c r="D7598" s="116" t="s">
        <v>10967</v>
      </c>
      <c r="E7598" s="339">
        <v>112935</v>
      </c>
      <c r="F7598" s="194">
        <v>1</v>
      </c>
      <c r="G7598" s="194">
        <v>1</v>
      </c>
      <c r="H7598" s="194" t="s">
        <v>10119</v>
      </c>
      <c r="I7598" s="194">
        <f t="shared" si="354"/>
        <v>0</v>
      </c>
      <c r="J7598" s="116" t="s">
        <v>10120</v>
      </c>
      <c r="K7598" s="116" t="s">
        <v>17320</v>
      </c>
      <c r="L7598" s="197">
        <v>46073</v>
      </c>
      <c r="M7598" s="116"/>
      <c r="N7598" s="197">
        <v>46118</v>
      </c>
      <c r="O7598" s="388">
        <f t="shared" si="355"/>
        <v>112935</v>
      </c>
      <c r="P7598" s="339">
        <f t="shared" si="356"/>
        <v>0</v>
      </c>
    </row>
    <row r="7599" spans="1:16" hidden="1" x14ac:dyDescent="0.25">
      <c r="A7599" s="116">
        <v>149272</v>
      </c>
      <c r="B7599" s="116">
        <v>1</v>
      </c>
      <c r="C7599" s="116">
        <v>1013100090</v>
      </c>
      <c r="D7599" s="116" t="s">
        <v>11037</v>
      </c>
      <c r="E7599" s="339">
        <v>349890</v>
      </c>
      <c r="F7599" s="194">
        <v>1</v>
      </c>
      <c r="G7599" s="194">
        <v>1</v>
      </c>
      <c r="H7599" s="194" t="s">
        <v>10119</v>
      </c>
      <c r="I7599" s="194">
        <f t="shared" si="354"/>
        <v>0</v>
      </c>
      <c r="J7599" s="116" t="s">
        <v>10126</v>
      </c>
      <c r="K7599" s="116" t="s">
        <v>15365</v>
      </c>
      <c r="L7599" s="197">
        <v>46077</v>
      </c>
      <c r="M7599" s="116"/>
      <c r="N7599" s="197">
        <v>46077</v>
      </c>
      <c r="O7599" s="388">
        <f t="shared" si="355"/>
        <v>349890</v>
      </c>
      <c r="P7599" s="339">
        <f t="shared" si="356"/>
        <v>0</v>
      </c>
    </row>
    <row r="7600" spans="1:16" hidden="1" x14ac:dyDescent="0.25">
      <c r="A7600" s="116">
        <v>149272</v>
      </c>
      <c r="B7600" s="116">
        <v>2</v>
      </c>
      <c r="C7600" s="116">
        <v>1023100140</v>
      </c>
      <c r="D7600" s="116" t="s">
        <v>11171</v>
      </c>
      <c r="E7600" s="339">
        <v>147120.07999999999</v>
      </c>
      <c r="F7600" s="194">
        <v>8</v>
      </c>
      <c r="G7600" s="194">
        <v>8</v>
      </c>
      <c r="H7600" s="194" t="s">
        <v>10119</v>
      </c>
      <c r="I7600" s="194">
        <f t="shared" si="354"/>
        <v>0</v>
      </c>
      <c r="J7600" s="116" t="s">
        <v>10126</v>
      </c>
      <c r="K7600" s="116" t="s">
        <v>15365</v>
      </c>
      <c r="L7600" s="197">
        <v>46077</v>
      </c>
      <c r="M7600" s="116"/>
      <c r="N7600" s="197">
        <v>46077</v>
      </c>
      <c r="O7600" s="388">
        <f t="shared" si="355"/>
        <v>18390.009999999998</v>
      </c>
      <c r="P7600" s="339">
        <f t="shared" si="356"/>
        <v>0</v>
      </c>
    </row>
    <row r="7601" spans="1:16" hidden="1" x14ac:dyDescent="0.25">
      <c r="A7601" s="116">
        <v>149272</v>
      </c>
      <c r="B7601" s="116">
        <v>3</v>
      </c>
      <c r="C7601" s="116">
        <v>1321100480</v>
      </c>
      <c r="D7601" s="116" t="s">
        <v>10385</v>
      </c>
      <c r="E7601" s="339">
        <v>120063.44</v>
      </c>
      <c r="F7601" s="194">
        <v>4</v>
      </c>
      <c r="G7601" s="194">
        <v>4</v>
      </c>
      <c r="H7601" s="194" t="s">
        <v>10119</v>
      </c>
      <c r="I7601" s="194">
        <f t="shared" si="354"/>
        <v>0</v>
      </c>
      <c r="J7601" s="116" t="s">
        <v>10126</v>
      </c>
      <c r="K7601" s="116" t="s">
        <v>15365</v>
      </c>
      <c r="L7601" s="197">
        <v>46077</v>
      </c>
      <c r="M7601" s="116"/>
      <c r="N7601" s="197">
        <v>46077</v>
      </c>
      <c r="O7601" s="388">
        <f t="shared" si="355"/>
        <v>30015.86</v>
      </c>
      <c r="P7601" s="339">
        <f t="shared" si="356"/>
        <v>0</v>
      </c>
    </row>
    <row r="7602" spans="1:16" hidden="1" x14ac:dyDescent="0.25">
      <c r="A7602" s="116">
        <v>149272</v>
      </c>
      <c r="B7602" s="116">
        <v>4</v>
      </c>
      <c r="C7602" s="116">
        <v>1018100010</v>
      </c>
      <c r="D7602" s="116" t="s">
        <v>10356</v>
      </c>
      <c r="E7602" s="339">
        <v>33746.58</v>
      </c>
      <c r="F7602" s="194">
        <v>6</v>
      </c>
      <c r="G7602" s="194">
        <v>6</v>
      </c>
      <c r="H7602" s="194" t="s">
        <v>10119</v>
      </c>
      <c r="I7602" s="194">
        <f t="shared" si="354"/>
        <v>0</v>
      </c>
      <c r="J7602" s="116" t="s">
        <v>10126</v>
      </c>
      <c r="K7602" s="116" t="s">
        <v>15365</v>
      </c>
      <c r="L7602" s="197">
        <v>46077</v>
      </c>
      <c r="M7602" s="116"/>
      <c r="N7602" s="197">
        <v>46077</v>
      </c>
      <c r="O7602" s="388">
        <f t="shared" si="355"/>
        <v>5624.43</v>
      </c>
      <c r="P7602" s="339">
        <f t="shared" si="356"/>
        <v>0</v>
      </c>
    </row>
    <row r="7603" spans="1:16" hidden="1" x14ac:dyDescent="0.25">
      <c r="A7603" s="116">
        <v>149272</v>
      </c>
      <c r="B7603" s="116">
        <v>5</v>
      </c>
      <c r="C7603" s="116">
        <v>1215100010</v>
      </c>
      <c r="D7603" s="116" t="s">
        <v>11206</v>
      </c>
      <c r="E7603" s="339">
        <v>26130.05</v>
      </c>
      <c r="F7603" s="194">
        <v>5</v>
      </c>
      <c r="G7603" s="194">
        <v>5</v>
      </c>
      <c r="H7603" s="194" t="s">
        <v>10119</v>
      </c>
      <c r="I7603" s="194">
        <f t="shared" ref="I7603:I7642" si="357">+F7603-G7603</f>
        <v>0</v>
      </c>
      <c r="J7603" s="116" t="s">
        <v>10126</v>
      </c>
      <c r="K7603" s="116" t="s">
        <v>15365</v>
      </c>
      <c r="L7603" s="197">
        <v>46077</v>
      </c>
      <c r="M7603" s="116"/>
      <c r="N7603" s="197">
        <v>46077</v>
      </c>
      <c r="O7603" s="388">
        <f t="shared" ref="O7603:O7666" si="358">+E7603/F7603</f>
        <v>5226.01</v>
      </c>
      <c r="P7603" s="339">
        <f t="shared" ref="P7603:P7666" si="359">+O7603*I7603</f>
        <v>0</v>
      </c>
    </row>
    <row r="7604" spans="1:16" hidden="1" x14ac:dyDescent="0.25">
      <c r="A7604" s="116">
        <v>149272</v>
      </c>
      <c r="B7604" s="116">
        <v>6</v>
      </c>
      <c r="C7604" s="116">
        <v>1011100110</v>
      </c>
      <c r="D7604" s="116" t="s">
        <v>10354</v>
      </c>
      <c r="E7604" s="339">
        <v>27840</v>
      </c>
      <c r="F7604" s="194">
        <v>8</v>
      </c>
      <c r="G7604" s="194">
        <v>8</v>
      </c>
      <c r="H7604" s="194" t="s">
        <v>10119</v>
      </c>
      <c r="I7604" s="194">
        <f t="shared" si="357"/>
        <v>0</v>
      </c>
      <c r="J7604" s="116" t="s">
        <v>10126</v>
      </c>
      <c r="K7604" s="116" t="s">
        <v>15365</v>
      </c>
      <c r="L7604" s="197">
        <v>46077</v>
      </c>
      <c r="M7604" s="116"/>
      <c r="N7604" s="197">
        <v>46077</v>
      </c>
      <c r="O7604" s="388">
        <f t="shared" si="358"/>
        <v>3480</v>
      </c>
      <c r="P7604" s="339">
        <f t="shared" si="359"/>
        <v>0</v>
      </c>
    </row>
    <row r="7605" spans="1:16" hidden="1" x14ac:dyDescent="0.25">
      <c r="A7605" s="116">
        <v>149272</v>
      </c>
      <c r="B7605" s="116">
        <v>7</v>
      </c>
      <c r="C7605" s="116">
        <v>1212100030</v>
      </c>
      <c r="D7605" s="116" t="s">
        <v>17518</v>
      </c>
      <c r="E7605" s="339">
        <v>67000</v>
      </c>
      <c r="F7605" s="194">
        <v>50</v>
      </c>
      <c r="G7605" s="194">
        <v>50</v>
      </c>
      <c r="H7605" s="194" t="s">
        <v>10119</v>
      </c>
      <c r="I7605" s="194">
        <f t="shared" si="357"/>
        <v>0</v>
      </c>
      <c r="J7605" s="116" t="s">
        <v>10126</v>
      </c>
      <c r="K7605" s="116" t="s">
        <v>15365</v>
      </c>
      <c r="L7605" s="197">
        <v>46077</v>
      </c>
      <c r="M7605" s="116" t="s">
        <v>17986</v>
      </c>
      <c r="N7605" s="197">
        <v>46077</v>
      </c>
      <c r="O7605" s="388">
        <f t="shared" si="358"/>
        <v>1340</v>
      </c>
      <c r="P7605" s="339">
        <f t="shared" si="359"/>
        <v>0</v>
      </c>
    </row>
    <row r="7606" spans="1:16" hidden="1" x14ac:dyDescent="0.25">
      <c r="A7606" s="116">
        <v>149321</v>
      </c>
      <c r="B7606" s="116">
        <v>3</v>
      </c>
      <c r="C7606" s="116">
        <v>1810105190</v>
      </c>
      <c r="D7606" s="116" t="s">
        <v>10568</v>
      </c>
      <c r="E7606" s="339">
        <v>33783.9</v>
      </c>
      <c r="F7606" s="194">
        <v>30</v>
      </c>
      <c r="G7606" s="194">
        <v>30</v>
      </c>
      <c r="H7606" s="194" t="s">
        <v>10119</v>
      </c>
      <c r="I7606" s="194">
        <f t="shared" si="357"/>
        <v>0</v>
      </c>
      <c r="J7606" s="116" t="s">
        <v>10120</v>
      </c>
      <c r="K7606" s="116" t="s">
        <v>16968</v>
      </c>
      <c r="L7606" s="197">
        <v>46078</v>
      </c>
      <c r="M7606" s="116"/>
      <c r="N7606" s="197">
        <v>46132</v>
      </c>
      <c r="O7606" s="388">
        <f t="shared" si="358"/>
        <v>1126.1300000000001</v>
      </c>
      <c r="P7606" s="339">
        <f t="shared" si="359"/>
        <v>0</v>
      </c>
    </row>
    <row r="7607" spans="1:16" hidden="1" x14ac:dyDescent="0.25">
      <c r="A7607" s="116">
        <v>149451</v>
      </c>
      <c r="B7607" s="116">
        <v>10</v>
      </c>
      <c r="C7607" s="116">
        <v>1212100140</v>
      </c>
      <c r="D7607" s="116" t="s">
        <v>11196</v>
      </c>
      <c r="E7607" s="339">
        <v>15631</v>
      </c>
      <c r="F7607" s="194">
        <v>1</v>
      </c>
      <c r="G7607" s="194">
        <v>1</v>
      </c>
      <c r="H7607" s="194" t="s">
        <v>10119</v>
      </c>
      <c r="I7607" s="194">
        <f t="shared" si="357"/>
        <v>0</v>
      </c>
      <c r="J7607" s="116" t="s">
        <v>10126</v>
      </c>
      <c r="K7607" s="116" t="s">
        <v>18103</v>
      </c>
      <c r="L7607" s="197">
        <v>46086</v>
      </c>
      <c r="M7607" s="116"/>
      <c r="N7607" s="197">
        <v>46118</v>
      </c>
      <c r="O7607" s="388">
        <f t="shared" si="358"/>
        <v>15631</v>
      </c>
      <c r="P7607" s="339">
        <f t="shared" si="359"/>
        <v>0</v>
      </c>
    </row>
    <row r="7608" spans="1:16" hidden="1" x14ac:dyDescent="0.25">
      <c r="A7608" s="116">
        <v>149546</v>
      </c>
      <c r="B7608" s="116">
        <v>1</v>
      </c>
      <c r="C7608" s="116">
        <v>1810105190</v>
      </c>
      <c r="D7608" s="116" t="s">
        <v>10568</v>
      </c>
      <c r="E7608" s="339">
        <v>36036.160000000003</v>
      </c>
      <c r="F7608" s="194">
        <v>32</v>
      </c>
      <c r="G7608" s="194">
        <v>32</v>
      </c>
      <c r="H7608" s="194" t="s">
        <v>10119</v>
      </c>
      <c r="I7608" s="194">
        <f t="shared" si="357"/>
        <v>0</v>
      </c>
      <c r="J7608" s="116" t="s">
        <v>10120</v>
      </c>
      <c r="K7608" s="116" t="s">
        <v>17931</v>
      </c>
      <c r="L7608" s="197">
        <v>46099</v>
      </c>
      <c r="M7608" s="116" t="s">
        <v>18195</v>
      </c>
      <c r="N7608" s="197">
        <v>46132</v>
      </c>
      <c r="O7608" s="388">
        <f t="shared" si="358"/>
        <v>1126.1300000000001</v>
      </c>
      <c r="P7608" s="339">
        <f t="shared" si="359"/>
        <v>0</v>
      </c>
    </row>
    <row r="7609" spans="1:16" hidden="1" x14ac:dyDescent="0.25">
      <c r="A7609" s="116">
        <v>149570</v>
      </c>
      <c r="B7609" s="116">
        <v>3</v>
      </c>
      <c r="C7609" s="116">
        <v>1314101060</v>
      </c>
      <c r="D7609" s="116" t="s">
        <v>15071</v>
      </c>
      <c r="E7609" s="339">
        <v>534831</v>
      </c>
      <c r="F7609" s="194">
        <v>1</v>
      </c>
      <c r="G7609" s="194">
        <v>1</v>
      </c>
      <c r="H7609" s="194" t="s">
        <v>10119</v>
      </c>
      <c r="I7609" s="194">
        <f t="shared" si="357"/>
        <v>0</v>
      </c>
      <c r="J7609" s="116" t="s">
        <v>10120</v>
      </c>
      <c r="K7609" s="116" t="s">
        <v>18104</v>
      </c>
      <c r="L7609" s="197">
        <v>46092</v>
      </c>
      <c r="M7609" s="116"/>
      <c r="N7609" s="197">
        <v>46127</v>
      </c>
      <c r="O7609" s="388">
        <f t="shared" si="358"/>
        <v>534831</v>
      </c>
      <c r="P7609" s="339">
        <f t="shared" si="359"/>
        <v>0</v>
      </c>
    </row>
    <row r="7610" spans="1:16" hidden="1" x14ac:dyDescent="0.25">
      <c r="A7610" s="116">
        <v>149570</v>
      </c>
      <c r="B7610" s="116">
        <v>1</v>
      </c>
      <c r="C7610" s="116">
        <v>1226100030</v>
      </c>
      <c r="D7610" s="116" t="s">
        <v>11221</v>
      </c>
      <c r="E7610" s="339">
        <v>65103.74</v>
      </c>
      <c r="F7610" s="194">
        <v>13</v>
      </c>
      <c r="G7610" s="194">
        <f>5+8</f>
        <v>13</v>
      </c>
      <c r="H7610" s="194" t="s">
        <v>10119</v>
      </c>
      <c r="I7610" s="194">
        <f t="shared" si="357"/>
        <v>0</v>
      </c>
      <c r="J7610" s="116" t="s">
        <v>10120</v>
      </c>
      <c r="K7610" s="116" t="s">
        <v>18104</v>
      </c>
      <c r="L7610" s="197">
        <v>46092</v>
      </c>
      <c r="M7610" s="116" t="s">
        <v>18253</v>
      </c>
      <c r="N7610" s="197">
        <v>46121</v>
      </c>
      <c r="O7610" s="388">
        <f t="shared" si="358"/>
        <v>5007.9799999999996</v>
      </c>
      <c r="P7610" s="339">
        <f t="shared" si="359"/>
        <v>0</v>
      </c>
    </row>
    <row r="7611" spans="1:16" hidden="1" x14ac:dyDescent="0.25">
      <c r="A7611" s="116">
        <v>149570</v>
      </c>
      <c r="B7611" s="116">
        <v>4</v>
      </c>
      <c r="C7611" s="116">
        <v>1018100830</v>
      </c>
      <c r="D7611" s="116" t="s">
        <v>11159</v>
      </c>
      <c r="E7611" s="339">
        <v>105924</v>
      </c>
      <c r="F7611" s="194">
        <v>4</v>
      </c>
      <c r="G7611" s="194">
        <f>1+3</f>
        <v>4</v>
      </c>
      <c r="H7611" s="194" t="s">
        <v>10119</v>
      </c>
      <c r="I7611" s="194">
        <f t="shared" si="357"/>
        <v>0</v>
      </c>
      <c r="J7611" s="116" t="s">
        <v>10120</v>
      </c>
      <c r="K7611" s="116" t="s">
        <v>18104</v>
      </c>
      <c r="L7611" s="197">
        <v>46092</v>
      </c>
      <c r="M7611" s="116" t="s">
        <v>18150</v>
      </c>
      <c r="N7611" s="197">
        <v>46118</v>
      </c>
      <c r="O7611" s="388">
        <f t="shared" si="358"/>
        <v>26481</v>
      </c>
      <c r="P7611" s="339">
        <f t="shared" si="359"/>
        <v>0</v>
      </c>
    </row>
    <row r="7612" spans="1:16" hidden="1" x14ac:dyDescent="0.25">
      <c r="A7612" s="116">
        <v>149570</v>
      </c>
      <c r="B7612" s="116">
        <v>6</v>
      </c>
      <c r="C7612" s="116">
        <v>1233100320</v>
      </c>
      <c r="D7612" s="116" t="s">
        <v>18127</v>
      </c>
      <c r="E7612" s="339">
        <v>74813.22</v>
      </c>
      <c r="F7612" s="194">
        <v>54</v>
      </c>
      <c r="G7612" s="194">
        <f>30+24</f>
        <v>54</v>
      </c>
      <c r="H7612" s="194" t="s">
        <v>10119</v>
      </c>
      <c r="I7612" s="194">
        <f t="shared" si="357"/>
        <v>0</v>
      </c>
      <c r="J7612" s="116" t="s">
        <v>10120</v>
      </c>
      <c r="K7612" s="116" t="s">
        <v>18104</v>
      </c>
      <c r="L7612" s="197">
        <v>46092</v>
      </c>
      <c r="M7612" s="116" t="s">
        <v>18151</v>
      </c>
      <c r="N7612" s="197">
        <v>46118</v>
      </c>
      <c r="O7612" s="388">
        <f t="shared" si="358"/>
        <v>1385.43</v>
      </c>
      <c r="P7612" s="339">
        <f t="shared" si="359"/>
        <v>0</v>
      </c>
    </row>
    <row r="7613" spans="1:16" x14ac:dyDescent="0.25">
      <c r="A7613" s="116">
        <v>148303</v>
      </c>
      <c r="B7613" s="116">
        <v>3</v>
      </c>
      <c r="C7613" s="116">
        <v>1518100430</v>
      </c>
      <c r="D7613" s="116" t="s">
        <v>7807</v>
      </c>
      <c r="E7613" s="339">
        <v>653554.15</v>
      </c>
      <c r="F7613" s="194">
        <v>1</v>
      </c>
      <c r="G7613" s="194">
        <v>0</v>
      </c>
      <c r="H7613" s="194" t="s">
        <v>10119</v>
      </c>
      <c r="I7613" s="401">
        <f t="shared" si="357"/>
        <v>1</v>
      </c>
      <c r="J7613" s="116" t="s">
        <v>10120</v>
      </c>
      <c r="K7613" s="116" t="s">
        <v>17320</v>
      </c>
      <c r="L7613" s="197">
        <v>46037</v>
      </c>
      <c r="M7613" s="116"/>
      <c r="N7613" s="197" t="s">
        <v>16429</v>
      </c>
      <c r="O7613" s="388">
        <f t="shared" si="358"/>
        <v>653554.15</v>
      </c>
      <c r="P7613" s="339">
        <f t="shared" si="359"/>
        <v>653554.15</v>
      </c>
    </row>
    <row r="7614" spans="1:16" hidden="1" x14ac:dyDescent="0.25">
      <c r="A7614" s="116">
        <v>149621</v>
      </c>
      <c r="B7614" s="116">
        <v>5</v>
      </c>
      <c r="C7614" s="116">
        <v>1233100320</v>
      </c>
      <c r="D7614" s="116" t="s">
        <v>18127</v>
      </c>
      <c r="E7614" s="339">
        <v>41562.9</v>
      </c>
      <c r="F7614" s="194">
        <v>30</v>
      </c>
      <c r="G7614" s="194">
        <v>30</v>
      </c>
      <c r="H7614" s="194" t="s">
        <v>10119</v>
      </c>
      <c r="I7614" s="194">
        <f t="shared" si="357"/>
        <v>0</v>
      </c>
      <c r="J7614" s="116" t="s">
        <v>10126</v>
      </c>
      <c r="K7614" s="116" t="s">
        <v>15365</v>
      </c>
      <c r="L7614" s="197">
        <v>46093</v>
      </c>
      <c r="M7614" s="116"/>
      <c r="N7614" s="197">
        <v>46118</v>
      </c>
      <c r="O7614" s="388">
        <f t="shared" si="358"/>
        <v>1385.43</v>
      </c>
      <c r="P7614" s="339">
        <f t="shared" si="359"/>
        <v>0</v>
      </c>
    </row>
    <row r="7615" spans="1:16" hidden="1" x14ac:dyDescent="0.25">
      <c r="A7615" s="116">
        <v>149624</v>
      </c>
      <c r="B7615" s="116">
        <v>3</v>
      </c>
      <c r="C7615" s="116">
        <v>1212100030</v>
      </c>
      <c r="D7615" s="116" t="s">
        <v>17518</v>
      </c>
      <c r="E7615" s="339">
        <v>67000</v>
      </c>
      <c r="F7615" s="194">
        <v>50</v>
      </c>
      <c r="G7615" s="194">
        <v>50</v>
      </c>
      <c r="H7615" s="194" t="s">
        <v>10119</v>
      </c>
      <c r="I7615" s="194">
        <f t="shared" si="357"/>
        <v>0</v>
      </c>
      <c r="J7615" s="116" t="s">
        <v>10126</v>
      </c>
      <c r="K7615" s="116" t="s">
        <v>15365</v>
      </c>
      <c r="L7615" s="197">
        <v>46093</v>
      </c>
      <c r="M7615" s="116"/>
      <c r="N7615" s="197">
        <v>46118</v>
      </c>
      <c r="O7615" s="388">
        <f t="shared" si="358"/>
        <v>1340</v>
      </c>
      <c r="P7615" s="339">
        <f t="shared" si="359"/>
        <v>0</v>
      </c>
    </row>
    <row r="7616" spans="1:16" hidden="1" x14ac:dyDescent="0.25">
      <c r="A7616" s="116">
        <v>149643</v>
      </c>
      <c r="B7616" s="116">
        <v>3</v>
      </c>
      <c r="C7616" s="116">
        <v>1314101050</v>
      </c>
      <c r="D7616" s="116" t="s">
        <v>12273</v>
      </c>
      <c r="E7616" s="339">
        <v>130680</v>
      </c>
      <c r="F7616" s="194">
        <v>8</v>
      </c>
      <c r="G7616" s="194">
        <f>6+2</f>
        <v>8</v>
      </c>
      <c r="H7616" s="194" t="s">
        <v>10119</v>
      </c>
      <c r="I7616" s="194">
        <f t="shared" si="357"/>
        <v>0</v>
      </c>
      <c r="J7616" s="116" t="s">
        <v>10120</v>
      </c>
      <c r="K7616" s="116" t="s">
        <v>18105</v>
      </c>
      <c r="L7616" s="197">
        <v>46092</v>
      </c>
      <c r="M7616" s="116" t="s">
        <v>18166</v>
      </c>
      <c r="N7616" s="197">
        <v>46118</v>
      </c>
      <c r="O7616" s="388">
        <f t="shared" si="358"/>
        <v>16335</v>
      </c>
      <c r="P7616" s="339">
        <f t="shared" si="359"/>
        <v>0</v>
      </c>
    </row>
    <row r="7617" spans="1:16" hidden="1" x14ac:dyDescent="0.25">
      <c r="A7617" s="116">
        <v>149691</v>
      </c>
      <c r="B7617" s="116">
        <v>1</v>
      </c>
      <c r="C7617" s="116">
        <v>1022101960</v>
      </c>
      <c r="D7617" s="116" t="s">
        <v>10226</v>
      </c>
      <c r="E7617" s="339">
        <v>95652</v>
      </c>
      <c r="F7617" s="194">
        <v>1</v>
      </c>
      <c r="G7617" s="194">
        <v>1</v>
      </c>
      <c r="H7617" s="194" t="s">
        <v>10119</v>
      </c>
      <c r="I7617" s="194">
        <f t="shared" si="357"/>
        <v>0</v>
      </c>
      <c r="J7617" s="116" t="s">
        <v>10126</v>
      </c>
      <c r="K7617" s="116" t="s">
        <v>18106</v>
      </c>
      <c r="L7617" s="197">
        <v>46097</v>
      </c>
      <c r="M7617" s="116"/>
      <c r="N7617" s="197">
        <v>46160</v>
      </c>
      <c r="O7617" s="388">
        <f t="shared" si="358"/>
        <v>95652</v>
      </c>
      <c r="P7617" s="339">
        <f t="shared" si="359"/>
        <v>0</v>
      </c>
    </row>
    <row r="7618" spans="1:16" hidden="1" x14ac:dyDescent="0.25">
      <c r="A7618" s="116">
        <v>149706</v>
      </c>
      <c r="B7618" s="116">
        <v>1</v>
      </c>
      <c r="C7618" s="116">
        <v>1015102920</v>
      </c>
      <c r="D7618" s="116" t="s">
        <v>17462</v>
      </c>
      <c r="E7618" s="339">
        <v>46938</v>
      </c>
      <c r="F7618" s="194">
        <v>2</v>
      </c>
      <c r="G7618" s="194">
        <f>1+1</f>
        <v>2</v>
      </c>
      <c r="H7618" s="194" t="s">
        <v>10119</v>
      </c>
      <c r="I7618" s="194">
        <f t="shared" si="357"/>
        <v>0</v>
      </c>
      <c r="J7618" s="116" t="s">
        <v>10120</v>
      </c>
      <c r="K7618" s="116" t="s">
        <v>17928</v>
      </c>
      <c r="L7618" s="197">
        <v>46099</v>
      </c>
      <c r="M7618" s="116" t="s">
        <v>18152</v>
      </c>
      <c r="N7618" s="197">
        <v>46118</v>
      </c>
      <c r="O7618" s="388">
        <f t="shared" si="358"/>
        <v>23469</v>
      </c>
      <c r="P7618" s="339">
        <f t="shared" si="359"/>
        <v>0</v>
      </c>
    </row>
    <row r="7619" spans="1:16" hidden="1" x14ac:dyDescent="0.25">
      <c r="A7619" s="116">
        <v>149851</v>
      </c>
      <c r="B7619" s="116">
        <v>14</v>
      </c>
      <c r="C7619" s="116">
        <v>1810103610</v>
      </c>
      <c r="D7619" s="116" t="s">
        <v>17812</v>
      </c>
      <c r="E7619" s="339">
        <v>1800</v>
      </c>
      <c r="F7619" s="194">
        <v>12</v>
      </c>
      <c r="G7619" s="194">
        <v>12</v>
      </c>
      <c r="H7619" s="194" t="s">
        <v>10119</v>
      </c>
      <c r="I7619" s="194">
        <f t="shared" si="357"/>
        <v>0</v>
      </c>
      <c r="J7619" s="116" t="s">
        <v>10120</v>
      </c>
      <c r="K7619" s="116" t="s">
        <v>17322</v>
      </c>
      <c r="L7619" s="197">
        <v>46106</v>
      </c>
      <c r="M7619" s="116"/>
      <c r="N7619" s="197">
        <v>46127</v>
      </c>
      <c r="O7619" s="388">
        <f t="shared" si="358"/>
        <v>150</v>
      </c>
      <c r="P7619" s="339">
        <f t="shared" si="359"/>
        <v>0</v>
      </c>
    </row>
    <row r="7620" spans="1:16" hidden="1" x14ac:dyDescent="0.25">
      <c r="A7620" s="116">
        <v>149851</v>
      </c>
      <c r="B7620" s="116">
        <v>11</v>
      </c>
      <c r="C7620" s="116">
        <v>1019100340</v>
      </c>
      <c r="D7620" s="116" t="s">
        <v>17321</v>
      </c>
      <c r="E7620" s="339">
        <v>30978</v>
      </c>
      <c r="F7620" s="194">
        <v>2</v>
      </c>
      <c r="G7620" s="194">
        <v>2</v>
      </c>
      <c r="H7620" s="194" t="s">
        <v>10119</v>
      </c>
      <c r="I7620" s="194">
        <f t="shared" si="357"/>
        <v>0</v>
      </c>
      <c r="J7620" s="116" t="s">
        <v>10120</v>
      </c>
      <c r="K7620" s="116" t="s">
        <v>17322</v>
      </c>
      <c r="L7620" s="197">
        <v>46106</v>
      </c>
      <c r="M7620" s="116"/>
      <c r="N7620" s="197">
        <v>46136</v>
      </c>
      <c r="O7620" s="388">
        <f t="shared" si="358"/>
        <v>15489</v>
      </c>
      <c r="P7620" s="339">
        <f t="shared" si="359"/>
        <v>0</v>
      </c>
    </row>
    <row r="7621" spans="1:16" hidden="1" x14ac:dyDescent="0.25">
      <c r="A7621" s="116">
        <v>149851</v>
      </c>
      <c r="B7621" s="116">
        <v>13</v>
      </c>
      <c r="C7621" s="116">
        <v>1546101850</v>
      </c>
      <c r="D7621" s="116" t="s">
        <v>15800</v>
      </c>
      <c r="E7621" s="339">
        <v>67445</v>
      </c>
      <c r="F7621" s="194">
        <v>5</v>
      </c>
      <c r="G7621" s="194">
        <f>2+3</f>
        <v>5</v>
      </c>
      <c r="H7621" s="194" t="s">
        <v>10119</v>
      </c>
      <c r="I7621" s="194">
        <f t="shared" si="357"/>
        <v>0</v>
      </c>
      <c r="J7621" s="116" t="s">
        <v>10120</v>
      </c>
      <c r="K7621" s="116" t="s">
        <v>17322</v>
      </c>
      <c r="L7621" s="197">
        <v>46106</v>
      </c>
      <c r="M7621" s="116"/>
      <c r="N7621" s="197">
        <v>46136</v>
      </c>
      <c r="O7621" s="388">
        <f t="shared" si="358"/>
        <v>13489</v>
      </c>
      <c r="P7621" s="339">
        <f t="shared" si="359"/>
        <v>0</v>
      </c>
    </row>
    <row r="7622" spans="1:16" x14ac:dyDescent="0.25">
      <c r="A7622" s="116">
        <v>149595</v>
      </c>
      <c r="B7622" s="116">
        <v>1</v>
      </c>
      <c r="C7622" s="116">
        <v>1518100430</v>
      </c>
      <c r="D7622" s="116" t="s">
        <v>7807</v>
      </c>
      <c r="E7622" s="339">
        <v>627302.82999999996</v>
      </c>
      <c r="F7622" s="194">
        <v>1</v>
      </c>
      <c r="G7622" s="194">
        <v>0</v>
      </c>
      <c r="H7622" s="194" t="s">
        <v>10119</v>
      </c>
      <c r="I7622" s="401">
        <f t="shared" si="357"/>
        <v>1</v>
      </c>
      <c r="J7622" s="116" t="s">
        <v>10120</v>
      </c>
      <c r="K7622" s="116" t="s">
        <v>17928</v>
      </c>
      <c r="L7622" s="197">
        <v>46090</v>
      </c>
      <c r="M7622" s="116"/>
      <c r="N7622" s="197" t="s">
        <v>15169</v>
      </c>
      <c r="O7622" s="388">
        <f t="shared" si="358"/>
        <v>627302.82999999996</v>
      </c>
      <c r="P7622" s="339">
        <f t="shared" si="359"/>
        <v>627302.82999999996</v>
      </c>
    </row>
    <row r="7623" spans="1:16" hidden="1" x14ac:dyDescent="0.25">
      <c r="A7623" s="116">
        <v>149875</v>
      </c>
      <c r="B7623" s="116">
        <v>23</v>
      </c>
      <c r="C7623" s="116">
        <v>1810105190</v>
      </c>
      <c r="D7623" s="116" t="s">
        <v>10568</v>
      </c>
      <c r="E7623" s="339">
        <v>72072.320000000007</v>
      </c>
      <c r="F7623" s="194">
        <v>64</v>
      </c>
      <c r="G7623" s="194">
        <v>64</v>
      </c>
      <c r="H7623" s="194" t="s">
        <v>10119</v>
      </c>
      <c r="I7623" s="194">
        <f t="shared" si="357"/>
        <v>0</v>
      </c>
      <c r="J7623" s="116" t="s">
        <v>10120</v>
      </c>
      <c r="K7623" s="116" t="s">
        <v>18260</v>
      </c>
      <c r="L7623" s="197">
        <v>46120</v>
      </c>
      <c r="M7623" s="116"/>
      <c r="N7623" s="197">
        <v>46132</v>
      </c>
      <c r="O7623" s="388">
        <f t="shared" si="358"/>
        <v>1126.1300000000001</v>
      </c>
      <c r="P7623" s="339">
        <f t="shared" si="359"/>
        <v>0</v>
      </c>
    </row>
    <row r="7624" spans="1:16" hidden="1" x14ac:dyDescent="0.25">
      <c r="A7624" s="116">
        <v>149877</v>
      </c>
      <c r="B7624" s="116">
        <v>11</v>
      </c>
      <c r="C7624" s="116">
        <v>1010108800</v>
      </c>
      <c r="D7624" s="116" t="s">
        <v>16827</v>
      </c>
      <c r="E7624" s="339">
        <v>4420</v>
      </c>
      <c r="F7624" s="194">
        <v>10</v>
      </c>
      <c r="G7624" s="194">
        <v>10</v>
      </c>
      <c r="H7624" s="194" t="s">
        <v>10119</v>
      </c>
      <c r="I7624" s="194">
        <f t="shared" si="357"/>
        <v>0</v>
      </c>
      <c r="J7624" s="116" t="s">
        <v>10120</v>
      </c>
      <c r="K7624" s="116" t="s">
        <v>18255</v>
      </c>
      <c r="L7624" s="197">
        <v>46120</v>
      </c>
      <c r="M7624" s="116"/>
      <c r="N7624" s="197">
        <v>46126</v>
      </c>
      <c r="O7624" s="388">
        <f t="shared" si="358"/>
        <v>442</v>
      </c>
      <c r="P7624" s="339">
        <f t="shared" si="359"/>
        <v>0</v>
      </c>
    </row>
    <row r="7625" spans="1:16" hidden="1" x14ac:dyDescent="0.25">
      <c r="A7625" s="116">
        <v>149877</v>
      </c>
      <c r="B7625" s="116">
        <v>7</v>
      </c>
      <c r="C7625" s="116">
        <v>1546101850</v>
      </c>
      <c r="D7625" s="116" t="s">
        <v>15800</v>
      </c>
      <c r="E7625" s="339">
        <v>107912</v>
      </c>
      <c r="F7625" s="194">
        <v>8</v>
      </c>
      <c r="G7625" s="194">
        <v>8</v>
      </c>
      <c r="H7625" s="194" t="s">
        <v>10119</v>
      </c>
      <c r="I7625" s="194">
        <f t="shared" si="357"/>
        <v>0</v>
      </c>
      <c r="J7625" s="116" t="s">
        <v>10120</v>
      </c>
      <c r="K7625" s="116" t="s">
        <v>18255</v>
      </c>
      <c r="L7625" s="197">
        <v>46120</v>
      </c>
      <c r="M7625" s="116"/>
      <c r="N7625" s="197">
        <v>46136</v>
      </c>
      <c r="O7625" s="388">
        <f t="shared" si="358"/>
        <v>13489</v>
      </c>
      <c r="P7625" s="339">
        <f t="shared" si="359"/>
        <v>0</v>
      </c>
    </row>
    <row r="7626" spans="1:16" hidden="1" x14ac:dyDescent="0.25">
      <c r="A7626" s="116">
        <v>149895</v>
      </c>
      <c r="B7626" s="116">
        <v>11</v>
      </c>
      <c r="C7626" s="116">
        <v>1511100660</v>
      </c>
      <c r="D7626" s="116" t="s">
        <v>18128</v>
      </c>
      <c r="E7626" s="339">
        <v>0</v>
      </c>
      <c r="F7626" s="194">
        <v>6</v>
      </c>
      <c r="G7626" s="194">
        <v>6</v>
      </c>
      <c r="H7626" s="194" t="s">
        <v>10119</v>
      </c>
      <c r="I7626" s="194">
        <f t="shared" si="357"/>
        <v>0</v>
      </c>
      <c r="J7626" s="116" t="s">
        <v>10120</v>
      </c>
      <c r="K7626" s="116" t="s">
        <v>18121</v>
      </c>
      <c r="L7626" s="197">
        <v>46107</v>
      </c>
      <c r="M7626" s="116"/>
      <c r="N7626" s="197">
        <v>46127</v>
      </c>
      <c r="O7626" s="388">
        <f t="shared" si="358"/>
        <v>0</v>
      </c>
      <c r="P7626" s="339">
        <f t="shared" si="359"/>
        <v>0</v>
      </c>
    </row>
    <row r="7627" spans="1:16" hidden="1" x14ac:dyDescent="0.25">
      <c r="A7627" s="116">
        <v>149895</v>
      </c>
      <c r="B7627" s="116">
        <v>12</v>
      </c>
      <c r="C7627" s="116">
        <v>1512105720</v>
      </c>
      <c r="D7627" s="116" t="s">
        <v>17783</v>
      </c>
      <c r="E7627" s="339">
        <v>4500</v>
      </c>
      <c r="F7627" s="194">
        <v>2</v>
      </c>
      <c r="G7627" s="194">
        <v>2</v>
      </c>
      <c r="H7627" s="194" t="s">
        <v>10119</v>
      </c>
      <c r="I7627" s="194">
        <f t="shared" si="357"/>
        <v>0</v>
      </c>
      <c r="J7627" s="116" t="s">
        <v>10120</v>
      </c>
      <c r="K7627" s="116" t="s">
        <v>18121</v>
      </c>
      <c r="L7627" s="197">
        <v>46107</v>
      </c>
      <c r="M7627" s="116"/>
      <c r="N7627" s="197">
        <v>46127</v>
      </c>
      <c r="O7627" s="388">
        <f t="shared" si="358"/>
        <v>2250</v>
      </c>
      <c r="P7627" s="339">
        <f t="shared" si="359"/>
        <v>0</v>
      </c>
    </row>
    <row r="7628" spans="1:16" hidden="1" x14ac:dyDescent="0.25">
      <c r="A7628" s="116">
        <v>149895</v>
      </c>
      <c r="B7628" s="116">
        <v>13</v>
      </c>
      <c r="C7628" s="116">
        <v>1512102070</v>
      </c>
      <c r="D7628" s="116" t="s">
        <v>18129</v>
      </c>
      <c r="E7628" s="339">
        <v>8940</v>
      </c>
      <c r="F7628" s="194">
        <v>6</v>
      </c>
      <c r="G7628" s="194">
        <v>6</v>
      </c>
      <c r="H7628" s="194" t="s">
        <v>10119</v>
      </c>
      <c r="I7628" s="194">
        <f t="shared" si="357"/>
        <v>0</v>
      </c>
      <c r="J7628" s="116" t="s">
        <v>10120</v>
      </c>
      <c r="K7628" s="116" t="s">
        <v>18121</v>
      </c>
      <c r="L7628" s="197">
        <v>46107</v>
      </c>
      <c r="M7628" s="116" t="s">
        <v>15796</v>
      </c>
      <c r="N7628" s="197">
        <v>46121</v>
      </c>
      <c r="O7628" s="388">
        <f t="shared" si="358"/>
        <v>1490</v>
      </c>
      <c r="P7628" s="339">
        <f t="shared" si="359"/>
        <v>0</v>
      </c>
    </row>
    <row r="7629" spans="1:16" x14ac:dyDescent="0.25">
      <c r="A7629" s="116">
        <v>149875</v>
      </c>
      <c r="B7629" s="116">
        <v>19</v>
      </c>
      <c r="C7629" s="116">
        <v>1112100430</v>
      </c>
      <c r="D7629" s="116" t="s">
        <v>7760</v>
      </c>
      <c r="E7629" s="339">
        <v>101520</v>
      </c>
      <c r="F7629" s="194">
        <v>16</v>
      </c>
      <c r="G7629" s="194">
        <v>15</v>
      </c>
      <c r="H7629" s="194" t="s">
        <v>10119</v>
      </c>
      <c r="I7629" s="401">
        <f t="shared" si="357"/>
        <v>1</v>
      </c>
      <c r="J7629" s="116" t="s">
        <v>10120</v>
      </c>
      <c r="K7629" s="116" t="s">
        <v>18260</v>
      </c>
      <c r="L7629" s="197">
        <v>46120</v>
      </c>
      <c r="M7629" s="116" t="s">
        <v>18416</v>
      </c>
      <c r="N7629" s="197" t="s">
        <v>15858</v>
      </c>
      <c r="O7629" s="388">
        <f t="shared" si="358"/>
        <v>6345</v>
      </c>
      <c r="P7629" s="339">
        <f t="shared" si="359"/>
        <v>6345</v>
      </c>
    </row>
    <row r="7630" spans="1:16" hidden="1" x14ac:dyDescent="0.25">
      <c r="A7630" s="116">
        <v>149895</v>
      </c>
      <c r="B7630" s="116">
        <v>8</v>
      </c>
      <c r="C7630" s="116">
        <v>1523104120</v>
      </c>
      <c r="D7630" s="116" t="s">
        <v>11331</v>
      </c>
      <c r="E7630" s="339">
        <v>3320</v>
      </c>
      <c r="F7630" s="194">
        <v>1</v>
      </c>
      <c r="G7630" s="194">
        <v>1</v>
      </c>
      <c r="H7630" s="194" t="s">
        <v>10119</v>
      </c>
      <c r="I7630" s="194">
        <f t="shared" si="357"/>
        <v>0</v>
      </c>
      <c r="J7630" s="116" t="s">
        <v>10120</v>
      </c>
      <c r="K7630" s="116" t="s">
        <v>18121</v>
      </c>
      <c r="L7630" s="197">
        <v>46107</v>
      </c>
      <c r="M7630" s="116"/>
      <c r="N7630" s="197">
        <v>46135</v>
      </c>
      <c r="O7630" s="388">
        <f t="shared" si="358"/>
        <v>3320</v>
      </c>
      <c r="P7630" s="339">
        <f t="shared" si="359"/>
        <v>0</v>
      </c>
    </row>
    <row r="7631" spans="1:16" hidden="1" x14ac:dyDescent="0.25">
      <c r="A7631" s="116">
        <v>149895</v>
      </c>
      <c r="B7631" s="116">
        <v>9</v>
      </c>
      <c r="C7631" s="116">
        <v>1523104480</v>
      </c>
      <c r="D7631" s="116" t="s">
        <v>11333</v>
      </c>
      <c r="E7631" s="339">
        <v>8006</v>
      </c>
      <c r="F7631" s="194">
        <v>1</v>
      </c>
      <c r="G7631" s="194">
        <v>1</v>
      </c>
      <c r="H7631" s="194" t="s">
        <v>10119</v>
      </c>
      <c r="I7631" s="194">
        <f t="shared" si="357"/>
        <v>0</v>
      </c>
      <c r="J7631" s="116" t="s">
        <v>10120</v>
      </c>
      <c r="K7631" s="116" t="s">
        <v>18121</v>
      </c>
      <c r="L7631" s="197">
        <v>46107</v>
      </c>
      <c r="M7631" s="116"/>
      <c r="N7631" s="197">
        <v>46135</v>
      </c>
      <c r="O7631" s="388">
        <f t="shared" si="358"/>
        <v>8006</v>
      </c>
      <c r="P7631" s="339">
        <f t="shared" si="359"/>
        <v>0</v>
      </c>
    </row>
    <row r="7632" spans="1:16" hidden="1" x14ac:dyDescent="0.25">
      <c r="A7632" s="116">
        <v>149895</v>
      </c>
      <c r="B7632" s="116">
        <v>14</v>
      </c>
      <c r="C7632" s="116">
        <v>1810104090</v>
      </c>
      <c r="D7632" s="116" t="s">
        <v>17500</v>
      </c>
      <c r="E7632" s="339">
        <v>13453.02</v>
      </c>
      <c r="F7632" s="194">
        <v>6</v>
      </c>
      <c r="G7632" s="194">
        <f>5+1</f>
        <v>6</v>
      </c>
      <c r="H7632" s="194" t="s">
        <v>10119</v>
      </c>
      <c r="I7632" s="194">
        <f t="shared" si="357"/>
        <v>0</v>
      </c>
      <c r="J7632" s="116" t="s">
        <v>10120</v>
      </c>
      <c r="K7632" s="116" t="s">
        <v>18121</v>
      </c>
      <c r="L7632" s="197">
        <v>46107</v>
      </c>
      <c r="M7632" s="116"/>
      <c r="N7632" s="197">
        <v>46139</v>
      </c>
      <c r="O7632" s="388">
        <f t="shared" si="358"/>
        <v>2242.17</v>
      </c>
      <c r="P7632" s="339">
        <f t="shared" si="359"/>
        <v>0</v>
      </c>
    </row>
    <row r="7633" spans="1:16" hidden="1" x14ac:dyDescent="0.25">
      <c r="A7633" s="116">
        <v>149917</v>
      </c>
      <c r="B7633" s="116">
        <v>7</v>
      </c>
      <c r="C7633" s="116">
        <v>1010108800</v>
      </c>
      <c r="D7633" s="116" t="s">
        <v>16827</v>
      </c>
      <c r="E7633" s="339">
        <v>176800</v>
      </c>
      <c r="F7633" s="194">
        <v>400</v>
      </c>
      <c r="G7633" s="194">
        <v>400</v>
      </c>
      <c r="H7633" s="194" t="s">
        <v>10119</v>
      </c>
      <c r="I7633" s="194">
        <f t="shared" si="357"/>
        <v>0</v>
      </c>
      <c r="J7633" s="116" t="s">
        <v>10120</v>
      </c>
      <c r="K7633" s="116" t="s">
        <v>17967</v>
      </c>
      <c r="L7633" s="197">
        <v>46111</v>
      </c>
      <c r="M7633" s="116"/>
      <c r="N7633" s="197">
        <v>46126</v>
      </c>
      <c r="O7633" s="388">
        <f t="shared" si="358"/>
        <v>442</v>
      </c>
      <c r="P7633" s="339">
        <f t="shared" si="359"/>
        <v>0</v>
      </c>
    </row>
    <row r="7634" spans="1:16" hidden="1" x14ac:dyDescent="0.25">
      <c r="A7634" s="116">
        <v>149922</v>
      </c>
      <c r="B7634" s="116">
        <v>4</v>
      </c>
      <c r="C7634" s="116">
        <v>1010102170</v>
      </c>
      <c r="D7634" s="116" t="s">
        <v>11130</v>
      </c>
      <c r="E7634" s="339">
        <v>115839.4</v>
      </c>
      <c r="F7634" s="194">
        <v>20</v>
      </c>
      <c r="G7634" s="194">
        <f>14+6</f>
        <v>20</v>
      </c>
      <c r="H7634" s="194" t="s">
        <v>10119</v>
      </c>
      <c r="I7634" s="194">
        <f t="shared" si="357"/>
        <v>0</v>
      </c>
      <c r="J7634" s="116" t="s">
        <v>10120</v>
      </c>
      <c r="K7634" s="116" t="s">
        <v>17967</v>
      </c>
      <c r="L7634" s="197">
        <v>46108</v>
      </c>
      <c r="M7634" s="116"/>
      <c r="N7634" s="197">
        <v>46142</v>
      </c>
      <c r="O7634" s="388">
        <f t="shared" si="358"/>
        <v>5791.9699999999993</v>
      </c>
      <c r="P7634" s="339">
        <f t="shared" si="359"/>
        <v>0</v>
      </c>
    </row>
    <row r="7635" spans="1:16" hidden="1" x14ac:dyDescent="0.25">
      <c r="A7635" s="116">
        <v>149923</v>
      </c>
      <c r="B7635" s="116">
        <v>1</v>
      </c>
      <c r="C7635" s="116">
        <v>1120100050</v>
      </c>
      <c r="D7635" s="116" t="s">
        <v>18258</v>
      </c>
      <c r="E7635" s="339">
        <v>623522</v>
      </c>
      <c r="F7635" s="194">
        <v>1</v>
      </c>
      <c r="G7635" s="194">
        <v>1</v>
      </c>
      <c r="H7635" s="194" t="s">
        <v>10119</v>
      </c>
      <c r="I7635" s="194">
        <f t="shared" si="357"/>
        <v>0</v>
      </c>
      <c r="J7635" s="116" t="s">
        <v>10120</v>
      </c>
      <c r="K7635" s="116" t="s">
        <v>18259</v>
      </c>
      <c r="L7635" s="197">
        <v>46108</v>
      </c>
      <c r="M7635" s="116"/>
      <c r="N7635" s="197">
        <v>46125</v>
      </c>
      <c r="O7635" s="388">
        <f t="shared" si="358"/>
        <v>623522</v>
      </c>
      <c r="P7635" s="339">
        <f t="shared" si="359"/>
        <v>0</v>
      </c>
    </row>
    <row r="7636" spans="1:16" hidden="1" x14ac:dyDescent="0.25">
      <c r="A7636" s="116">
        <v>149943</v>
      </c>
      <c r="B7636" s="116">
        <v>1</v>
      </c>
      <c r="C7636" s="116">
        <v>1018100350</v>
      </c>
      <c r="D7636" s="116" t="s">
        <v>15322</v>
      </c>
      <c r="E7636" s="339">
        <v>3900</v>
      </c>
      <c r="F7636" s="194">
        <v>10</v>
      </c>
      <c r="G7636" s="194">
        <f>6+4</f>
        <v>10</v>
      </c>
      <c r="H7636" s="194" t="s">
        <v>10119</v>
      </c>
      <c r="I7636" s="194">
        <f t="shared" si="357"/>
        <v>0</v>
      </c>
      <c r="J7636" s="116" t="s">
        <v>10120</v>
      </c>
      <c r="K7636" s="116" t="s">
        <v>10121</v>
      </c>
      <c r="L7636" s="197">
        <v>46114</v>
      </c>
      <c r="M7636" s="116"/>
      <c r="N7636" s="197">
        <v>46135</v>
      </c>
      <c r="O7636" s="388">
        <f t="shared" si="358"/>
        <v>390</v>
      </c>
      <c r="P7636" s="339">
        <f t="shared" si="359"/>
        <v>0</v>
      </c>
    </row>
    <row r="7637" spans="1:16" hidden="1" x14ac:dyDescent="0.25">
      <c r="A7637" s="116">
        <v>150022</v>
      </c>
      <c r="B7637" s="116">
        <v>2</v>
      </c>
      <c r="C7637" s="116">
        <v>1220100210</v>
      </c>
      <c r="D7637" s="116" t="s">
        <v>18254</v>
      </c>
      <c r="E7637" s="339">
        <v>70398</v>
      </c>
      <c r="F7637" s="194">
        <v>4</v>
      </c>
      <c r="G7637" s="194">
        <f>2+2</f>
        <v>4</v>
      </c>
      <c r="H7637" s="194" t="s">
        <v>10119</v>
      </c>
      <c r="I7637" s="194">
        <f t="shared" si="357"/>
        <v>0</v>
      </c>
      <c r="J7637" s="116" t="s">
        <v>10126</v>
      </c>
      <c r="K7637" s="116" t="s">
        <v>16930</v>
      </c>
      <c r="L7637" s="197">
        <v>46118</v>
      </c>
      <c r="M7637" s="116"/>
      <c r="N7637" s="197">
        <v>46128</v>
      </c>
      <c r="O7637" s="388">
        <f t="shared" si="358"/>
        <v>17599.5</v>
      </c>
      <c r="P7637" s="339">
        <f t="shared" si="359"/>
        <v>0</v>
      </c>
    </row>
    <row r="7638" spans="1:16" hidden="1" x14ac:dyDescent="0.25">
      <c r="A7638" s="116">
        <v>150113</v>
      </c>
      <c r="B7638" s="116">
        <v>1</v>
      </c>
      <c r="C7638" s="116">
        <v>1027100000</v>
      </c>
      <c r="D7638" s="116" t="s">
        <v>18156</v>
      </c>
      <c r="E7638" s="339">
        <v>88458</v>
      </c>
      <c r="F7638" s="194">
        <v>2</v>
      </c>
      <c r="G7638" s="194">
        <v>2</v>
      </c>
      <c r="H7638" s="194" t="s">
        <v>10119</v>
      </c>
      <c r="I7638" s="194">
        <f t="shared" si="357"/>
        <v>0</v>
      </c>
      <c r="J7638" s="116" t="s">
        <v>10120</v>
      </c>
      <c r="K7638" s="116" t="s">
        <v>18103</v>
      </c>
      <c r="L7638" s="197">
        <v>46121</v>
      </c>
      <c r="M7638" s="116"/>
      <c r="N7638" s="197">
        <v>46125</v>
      </c>
      <c r="O7638" s="388">
        <f t="shared" si="358"/>
        <v>44229</v>
      </c>
      <c r="P7638" s="339">
        <f t="shared" si="359"/>
        <v>0</v>
      </c>
    </row>
    <row r="7639" spans="1:16" hidden="1" x14ac:dyDescent="0.25">
      <c r="A7639" s="116">
        <v>150115</v>
      </c>
      <c r="B7639" s="116">
        <v>4</v>
      </c>
      <c r="C7639" s="116">
        <v>1012100120</v>
      </c>
      <c r="D7639" s="116" t="s">
        <v>10492</v>
      </c>
      <c r="E7639" s="339">
        <v>280000</v>
      </c>
      <c r="F7639" s="194">
        <v>10</v>
      </c>
      <c r="G7639" s="194">
        <f>6+4</f>
        <v>10</v>
      </c>
      <c r="H7639" s="194" t="s">
        <v>10119</v>
      </c>
      <c r="I7639" s="194">
        <f t="shared" si="357"/>
        <v>0</v>
      </c>
      <c r="J7639" s="116" t="s">
        <v>10120</v>
      </c>
      <c r="K7639" s="116" t="s">
        <v>10121</v>
      </c>
      <c r="L7639" s="197">
        <v>46120</v>
      </c>
      <c r="M7639" s="116" t="s">
        <v>18344</v>
      </c>
      <c r="N7639" s="197">
        <v>46140</v>
      </c>
      <c r="O7639" s="388">
        <f t="shared" si="358"/>
        <v>28000</v>
      </c>
      <c r="P7639" s="339">
        <f t="shared" si="359"/>
        <v>0</v>
      </c>
    </row>
    <row r="7640" spans="1:16" hidden="1" x14ac:dyDescent="0.25">
      <c r="A7640" s="116">
        <v>150132</v>
      </c>
      <c r="B7640" s="116">
        <v>3</v>
      </c>
      <c r="C7640" s="116">
        <v>1810105170</v>
      </c>
      <c r="D7640" s="116" t="s">
        <v>11376</v>
      </c>
      <c r="E7640" s="339">
        <v>6300</v>
      </c>
      <c r="F7640" s="194">
        <v>12</v>
      </c>
      <c r="G7640" s="194">
        <f>2+10</f>
        <v>12</v>
      </c>
      <c r="H7640" s="194" t="s">
        <v>10119</v>
      </c>
      <c r="I7640" s="194">
        <f t="shared" si="357"/>
        <v>0</v>
      </c>
      <c r="J7640" s="116" t="s">
        <v>10120</v>
      </c>
      <c r="K7640" s="116" t="s">
        <v>18121</v>
      </c>
      <c r="L7640" s="197">
        <v>46120</v>
      </c>
      <c r="M7640" s="116"/>
      <c r="N7640" s="197">
        <v>46127</v>
      </c>
      <c r="O7640" s="388">
        <f t="shared" si="358"/>
        <v>525</v>
      </c>
      <c r="P7640" s="339">
        <f t="shared" si="359"/>
        <v>0</v>
      </c>
    </row>
    <row r="7641" spans="1:16" hidden="1" x14ac:dyDescent="0.25">
      <c r="A7641" s="116">
        <v>150162</v>
      </c>
      <c r="B7641" s="116">
        <v>1</v>
      </c>
      <c r="C7641" s="116">
        <v>1810105200</v>
      </c>
      <c r="D7641" s="116" t="s">
        <v>11378</v>
      </c>
      <c r="E7641" s="339">
        <v>32567.85</v>
      </c>
      <c r="F7641" s="194">
        <v>45</v>
      </c>
      <c r="G7641" s="194">
        <v>45</v>
      </c>
      <c r="H7641" s="194" t="s">
        <v>10119</v>
      </c>
      <c r="I7641" s="194">
        <f t="shared" si="357"/>
        <v>0</v>
      </c>
      <c r="J7641" s="116" t="s">
        <v>10120</v>
      </c>
      <c r="K7641" s="116" t="s">
        <v>17928</v>
      </c>
      <c r="L7641" s="197">
        <v>46121</v>
      </c>
      <c r="M7641" s="116" t="s">
        <v>18288</v>
      </c>
      <c r="N7641" s="197">
        <v>46128</v>
      </c>
      <c r="O7641" s="388">
        <f t="shared" si="358"/>
        <v>723.73</v>
      </c>
      <c r="P7641" s="339">
        <f t="shared" si="359"/>
        <v>0</v>
      </c>
    </row>
    <row r="7642" spans="1:16" x14ac:dyDescent="0.25">
      <c r="A7642" s="116">
        <v>149895</v>
      </c>
      <c r="B7642" s="116">
        <v>1</v>
      </c>
      <c r="C7642" s="116">
        <v>1518100270</v>
      </c>
      <c r="D7642" s="116" t="s">
        <v>11286</v>
      </c>
      <c r="E7642" s="339">
        <v>219005</v>
      </c>
      <c r="F7642" s="194">
        <v>1</v>
      </c>
      <c r="G7642" s="194">
        <v>0</v>
      </c>
      <c r="H7642" s="194" t="s">
        <v>10119</v>
      </c>
      <c r="I7642" s="401">
        <f t="shared" si="357"/>
        <v>1</v>
      </c>
      <c r="J7642" s="116" t="s">
        <v>10120</v>
      </c>
      <c r="K7642" s="116" t="s">
        <v>18121</v>
      </c>
      <c r="L7642" s="197">
        <v>46107</v>
      </c>
      <c r="M7642" s="116"/>
      <c r="N7642" s="197" t="s">
        <v>15169</v>
      </c>
      <c r="O7642" s="388">
        <f t="shared" si="358"/>
        <v>219005</v>
      </c>
      <c r="P7642" s="339">
        <f t="shared" si="359"/>
        <v>219005</v>
      </c>
    </row>
    <row r="7643" spans="1:16" x14ac:dyDescent="0.25">
      <c r="A7643" s="116">
        <v>150165</v>
      </c>
      <c r="B7643" s="116">
        <v>2</v>
      </c>
      <c r="C7643" s="116">
        <v>1518100290</v>
      </c>
      <c r="D7643" s="116" t="s">
        <v>8237</v>
      </c>
      <c r="E7643" s="339">
        <v>833226</v>
      </c>
      <c r="F7643" s="194">
        <v>1</v>
      </c>
      <c r="G7643" s="194">
        <v>0</v>
      </c>
      <c r="H7643" s="194" t="s">
        <v>10119</v>
      </c>
      <c r="I7643" s="401">
        <v>1</v>
      </c>
      <c r="J7643" s="116" t="s">
        <v>10120</v>
      </c>
      <c r="K7643" s="116" t="s">
        <v>17322</v>
      </c>
      <c r="L7643" s="197">
        <v>46125</v>
      </c>
      <c r="M7643" s="116"/>
      <c r="N7643" s="197" t="s">
        <v>15169</v>
      </c>
      <c r="O7643" s="388">
        <f t="shared" si="358"/>
        <v>833226</v>
      </c>
      <c r="P7643" s="339">
        <f t="shared" si="359"/>
        <v>833226</v>
      </c>
    </row>
    <row r="7644" spans="1:16" x14ac:dyDescent="0.25">
      <c r="A7644" s="116">
        <v>150165</v>
      </c>
      <c r="B7644" s="116">
        <v>14</v>
      </c>
      <c r="C7644" s="116">
        <v>1518100400</v>
      </c>
      <c r="D7644" s="116" t="s">
        <v>8214</v>
      </c>
      <c r="E7644" s="339">
        <v>690615</v>
      </c>
      <c r="F7644" s="194">
        <v>1</v>
      </c>
      <c r="G7644" s="194">
        <v>0</v>
      </c>
      <c r="H7644" s="194" t="s">
        <v>10119</v>
      </c>
      <c r="I7644" s="401">
        <v>1</v>
      </c>
      <c r="J7644" s="116" t="s">
        <v>10120</v>
      </c>
      <c r="K7644" s="116" t="s">
        <v>17322</v>
      </c>
      <c r="L7644" s="197">
        <v>46125</v>
      </c>
      <c r="M7644" s="116"/>
      <c r="N7644" s="197" t="s">
        <v>15169</v>
      </c>
      <c r="O7644" s="388">
        <f t="shared" si="358"/>
        <v>690615</v>
      </c>
      <c r="P7644" s="339">
        <f t="shared" si="359"/>
        <v>690615</v>
      </c>
    </row>
    <row r="7645" spans="1:16" x14ac:dyDescent="0.25">
      <c r="A7645" s="116">
        <v>150165</v>
      </c>
      <c r="B7645" s="116">
        <v>1</v>
      </c>
      <c r="C7645" s="116">
        <v>1518100430</v>
      </c>
      <c r="D7645" s="116" t="s">
        <v>7807</v>
      </c>
      <c r="E7645" s="339">
        <v>653554.15</v>
      </c>
      <c r="F7645" s="194">
        <v>1</v>
      </c>
      <c r="G7645" s="194">
        <v>0</v>
      </c>
      <c r="H7645" s="194" t="s">
        <v>10119</v>
      </c>
      <c r="I7645" s="401">
        <v>1</v>
      </c>
      <c r="J7645" s="116" t="s">
        <v>10120</v>
      </c>
      <c r="K7645" s="116" t="s">
        <v>17322</v>
      </c>
      <c r="L7645" s="197">
        <v>46125</v>
      </c>
      <c r="M7645" s="116"/>
      <c r="N7645" s="197" t="s">
        <v>15169</v>
      </c>
      <c r="O7645" s="388">
        <f t="shared" si="358"/>
        <v>653554.15</v>
      </c>
      <c r="P7645" s="339">
        <f t="shared" si="359"/>
        <v>653554.15</v>
      </c>
    </row>
    <row r="7646" spans="1:16" x14ac:dyDescent="0.25">
      <c r="A7646" s="116">
        <v>150165</v>
      </c>
      <c r="B7646" s="116">
        <v>7</v>
      </c>
      <c r="C7646" s="116">
        <v>1519101550</v>
      </c>
      <c r="D7646" s="116" t="s">
        <v>11298</v>
      </c>
      <c r="E7646" s="339">
        <v>821964</v>
      </c>
      <c r="F7646" s="194">
        <v>1</v>
      </c>
      <c r="G7646" s="194">
        <v>0</v>
      </c>
      <c r="H7646" s="194" t="s">
        <v>10119</v>
      </c>
      <c r="I7646" s="401">
        <v>1</v>
      </c>
      <c r="J7646" s="116" t="s">
        <v>10120</v>
      </c>
      <c r="K7646" s="116" t="s">
        <v>17322</v>
      </c>
      <c r="L7646" s="197">
        <v>46125</v>
      </c>
      <c r="M7646" s="116"/>
      <c r="N7646" s="197" t="s">
        <v>15169</v>
      </c>
      <c r="O7646" s="388">
        <f t="shared" si="358"/>
        <v>821964</v>
      </c>
      <c r="P7646" s="339">
        <f t="shared" si="359"/>
        <v>821964</v>
      </c>
    </row>
    <row r="7647" spans="1:16" x14ac:dyDescent="0.25">
      <c r="A7647" s="116">
        <v>150169</v>
      </c>
      <c r="B7647" s="116">
        <v>1</v>
      </c>
      <c r="C7647" s="116">
        <v>1515100080</v>
      </c>
      <c r="D7647" s="116" t="s">
        <v>7607</v>
      </c>
      <c r="E7647" s="339">
        <v>789517</v>
      </c>
      <c r="F7647" s="194">
        <v>1</v>
      </c>
      <c r="G7647" s="194">
        <v>0</v>
      </c>
      <c r="H7647" s="194" t="s">
        <v>10119</v>
      </c>
      <c r="I7647" s="401">
        <f t="shared" ref="I7647:I7678" si="360">+F7647-G7647</f>
        <v>1</v>
      </c>
      <c r="J7647" s="116" t="s">
        <v>10120</v>
      </c>
      <c r="K7647" s="116" t="s">
        <v>18255</v>
      </c>
      <c r="L7647" s="197">
        <v>46121</v>
      </c>
      <c r="M7647" s="116"/>
      <c r="N7647" s="197" t="s">
        <v>15169</v>
      </c>
      <c r="O7647" s="388">
        <f t="shared" si="358"/>
        <v>789517</v>
      </c>
      <c r="P7647" s="339">
        <f t="shared" si="359"/>
        <v>789517</v>
      </c>
    </row>
    <row r="7648" spans="1:16" hidden="1" x14ac:dyDescent="0.25">
      <c r="A7648" s="116">
        <v>150183</v>
      </c>
      <c r="B7648" s="116">
        <v>6</v>
      </c>
      <c r="C7648" s="116">
        <v>1017100180</v>
      </c>
      <c r="D7648" s="116" t="s">
        <v>10494</v>
      </c>
      <c r="E7648" s="339">
        <v>1202985</v>
      </c>
      <c r="F7648" s="194">
        <v>10</v>
      </c>
      <c r="G7648" s="194">
        <f>2+8</f>
        <v>10</v>
      </c>
      <c r="H7648" s="194" t="s">
        <v>10119</v>
      </c>
      <c r="I7648" s="194">
        <f t="shared" si="360"/>
        <v>0</v>
      </c>
      <c r="J7648" s="116" t="s">
        <v>10126</v>
      </c>
      <c r="K7648" s="116" t="s">
        <v>15365</v>
      </c>
      <c r="L7648" s="197">
        <v>46121</v>
      </c>
      <c r="M7648" s="116" t="s">
        <v>18262</v>
      </c>
      <c r="N7648" s="197">
        <v>46125</v>
      </c>
      <c r="O7648" s="388">
        <f t="shared" si="358"/>
        <v>120298.5</v>
      </c>
      <c r="P7648" s="339">
        <f t="shared" si="359"/>
        <v>0</v>
      </c>
    </row>
    <row r="7649" spans="1:16" hidden="1" x14ac:dyDescent="0.25">
      <c r="A7649" s="116">
        <v>150185</v>
      </c>
      <c r="B7649" s="116">
        <v>2</v>
      </c>
      <c r="C7649" s="116">
        <v>1314100120</v>
      </c>
      <c r="D7649" s="116" t="s">
        <v>18256</v>
      </c>
      <c r="E7649" s="339">
        <v>23400</v>
      </c>
      <c r="F7649" s="194">
        <v>3</v>
      </c>
      <c r="G7649" s="194">
        <v>3</v>
      </c>
      <c r="H7649" s="194" t="s">
        <v>10119</v>
      </c>
      <c r="I7649" s="194">
        <f t="shared" si="360"/>
        <v>0</v>
      </c>
      <c r="J7649" s="116" t="s">
        <v>10120</v>
      </c>
      <c r="K7649" s="116" t="s">
        <v>18257</v>
      </c>
      <c r="L7649" s="197">
        <v>46121</v>
      </c>
      <c r="M7649" s="116"/>
      <c r="N7649" s="197">
        <v>46128</v>
      </c>
      <c r="O7649" s="388">
        <f t="shared" si="358"/>
        <v>7800</v>
      </c>
      <c r="P7649" s="339">
        <f t="shared" si="359"/>
        <v>0</v>
      </c>
    </row>
    <row r="7650" spans="1:16" x14ac:dyDescent="0.25">
      <c r="A7650" s="116">
        <v>150169</v>
      </c>
      <c r="B7650" s="116">
        <v>6</v>
      </c>
      <c r="C7650" s="116">
        <v>1518100520</v>
      </c>
      <c r="D7650" s="116" t="s">
        <v>8368</v>
      </c>
      <c r="E7650" s="339">
        <v>846252</v>
      </c>
      <c r="F7650" s="194">
        <v>1</v>
      </c>
      <c r="G7650" s="194">
        <v>0</v>
      </c>
      <c r="H7650" s="194" t="s">
        <v>10119</v>
      </c>
      <c r="I7650" s="401">
        <f t="shared" si="360"/>
        <v>1</v>
      </c>
      <c r="J7650" s="116" t="s">
        <v>10120</v>
      </c>
      <c r="K7650" s="116" t="s">
        <v>18255</v>
      </c>
      <c r="L7650" s="197">
        <v>46121</v>
      </c>
      <c r="M7650" s="116"/>
      <c r="N7650" s="197" t="s">
        <v>15169</v>
      </c>
      <c r="O7650" s="388">
        <f t="shared" si="358"/>
        <v>846252</v>
      </c>
      <c r="P7650" s="339">
        <f t="shared" si="359"/>
        <v>846252</v>
      </c>
    </row>
    <row r="7651" spans="1:16" x14ac:dyDescent="0.25">
      <c r="A7651" s="116">
        <v>150199</v>
      </c>
      <c r="B7651" s="116">
        <v>18</v>
      </c>
      <c r="C7651" s="116">
        <v>1112100430</v>
      </c>
      <c r="D7651" s="116" t="s">
        <v>7760</v>
      </c>
      <c r="E7651" s="339">
        <v>114210</v>
      </c>
      <c r="F7651" s="194">
        <v>18</v>
      </c>
      <c r="G7651" s="194">
        <v>0</v>
      </c>
      <c r="H7651" s="194" t="s">
        <v>10119</v>
      </c>
      <c r="I7651" s="401">
        <f t="shared" si="360"/>
        <v>18</v>
      </c>
      <c r="J7651" s="116" t="s">
        <v>10120</v>
      </c>
      <c r="K7651" s="116" t="s">
        <v>18269</v>
      </c>
      <c r="L7651" s="197">
        <v>46125</v>
      </c>
      <c r="M7651" s="116"/>
      <c r="N7651" s="197" t="s">
        <v>15169</v>
      </c>
      <c r="O7651" s="388">
        <f t="shared" si="358"/>
        <v>6345</v>
      </c>
      <c r="P7651" s="339">
        <f t="shared" si="359"/>
        <v>114210</v>
      </c>
    </row>
    <row r="7652" spans="1:16" x14ac:dyDescent="0.25">
      <c r="A7652" s="116">
        <v>150199</v>
      </c>
      <c r="B7652" s="116">
        <v>19</v>
      </c>
      <c r="C7652" s="116">
        <v>1112100580</v>
      </c>
      <c r="D7652" s="116" t="s">
        <v>6889</v>
      </c>
      <c r="E7652" s="339">
        <v>28471.1</v>
      </c>
      <c r="F7652" s="194">
        <v>5</v>
      </c>
      <c r="G7652" s="194">
        <v>0</v>
      </c>
      <c r="H7652" s="194" t="s">
        <v>10119</v>
      </c>
      <c r="I7652" s="401">
        <f t="shared" si="360"/>
        <v>5</v>
      </c>
      <c r="J7652" s="116" t="s">
        <v>10120</v>
      </c>
      <c r="K7652" s="116" t="s">
        <v>18269</v>
      </c>
      <c r="L7652" s="197">
        <v>46125</v>
      </c>
      <c r="M7652" s="116"/>
      <c r="N7652" s="197" t="s">
        <v>15169</v>
      </c>
      <c r="O7652" s="388">
        <f t="shared" si="358"/>
        <v>5694.2199999999993</v>
      </c>
      <c r="P7652" s="339">
        <f t="shared" si="359"/>
        <v>28471.1</v>
      </c>
    </row>
    <row r="7653" spans="1:16" hidden="1" x14ac:dyDescent="0.25">
      <c r="A7653" s="116">
        <v>150199</v>
      </c>
      <c r="B7653" s="116">
        <v>5</v>
      </c>
      <c r="C7653" s="116">
        <v>1546101840</v>
      </c>
      <c r="D7653" s="116" t="s">
        <v>10957</v>
      </c>
      <c r="E7653" s="339">
        <v>45532.89</v>
      </c>
      <c r="F7653" s="194">
        <v>9</v>
      </c>
      <c r="G7653" s="194">
        <v>9</v>
      </c>
      <c r="H7653" s="194" t="s">
        <v>10119</v>
      </c>
      <c r="I7653" s="194">
        <f t="shared" si="360"/>
        <v>0</v>
      </c>
      <c r="J7653" s="116" t="s">
        <v>10120</v>
      </c>
      <c r="K7653" s="116" t="s">
        <v>18269</v>
      </c>
      <c r="L7653" s="197">
        <v>46125</v>
      </c>
      <c r="M7653" s="116"/>
      <c r="N7653" s="197">
        <v>46141</v>
      </c>
      <c r="O7653" s="388">
        <f t="shared" si="358"/>
        <v>5059.21</v>
      </c>
      <c r="P7653" s="339">
        <f t="shared" si="359"/>
        <v>0</v>
      </c>
    </row>
    <row r="7654" spans="1:16" hidden="1" x14ac:dyDescent="0.25">
      <c r="A7654" s="116">
        <v>150199</v>
      </c>
      <c r="B7654" s="116">
        <v>22</v>
      </c>
      <c r="C7654" s="116">
        <v>1810105190</v>
      </c>
      <c r="D7654" s="116" t="s">
        <v>10568</v>
      </c>
      <c r="E7654" s="339">
        <v>81081.36</v>
      </c>
      <c r="F7654" s="194">
        <v>72</v>
      </c>
      <c r="G7654" s="194">
        <v>72</v>
      </c>
      <c r="H7654" s="194" t="s">
        <v>10119</v>
      </c>
      <c r="I7654" s="194">
        <f t="shared" si="360"/>
        <v>0</v>
      </c>
      <c r="J7654" s="116" t="s">
        <v>10120</v>
      </c>
      <c r="K7654" s="116" t="s">
        <v>18269</v>
      </c>
      <c r="L7654" s="197">
        <v>46125</v>
      </c>
      <c r="M7654" s="116"/>
      <c r="N7654" s="197">
        <v>46132</v>
      </c>
      <c r="O7654" s="388">
        <f t="shared" si="358"/>
        <v>1126.1300000000001</v>
      </c>
      <c r="P7654" s="339">
        <f t="shared" si="359"/>
        <v>0</v>
      </c>
    </row>
    <row r="7655" spans="1:16" x14ac:dyDescent="0.25">
      <c r="A7655" s="116">
        <v>150199</v>
      </c>
      <c r="B7655" s="116">
        <v>4</v>
      </c>
      <c r="C7655" s="116">
        <v>1112100610</v>
      </c>
      <c r="D7655" s="116" t="s">
        <v>11174</v>
      </c>
      <c r="E7655" s="339">
        <v>1959</v>
      </c>
      <c r="F7655" s="194">
        <v>20</v>
      </c>
      <c r="G7655" s="194">
        <v>0</v>
      </c>
      <c r="H7655" s="194" t="s">
        <v>10119</v>
      </c>
      <c r="I7655" s="401">
        <f t="shared" si="360"/>
        <v>20</v>
      </c>
      <c r="J7655" s="116" t="s">
        <v>10120</v>
      </c>
      <c r="K7655" s="116" t="s">
        <v>18269</v>
      </c>
      <c r="L7655" s="197">
        <v>46125</v>
      </c>
      <c r="M7655" s="116"/>
      <c r="N7655" s="197" t="s">
        <v>15169</v>
      </c>
      <c r="O7655" s="388">
        <f t="shared" si="358"/>
        <v>97.95</v>
      </c>
      <c r="P7655" s="339">
        <f t="shared" si="359"/>
        <v>1959</v>
      </c>
    </row>
    <row r="7656" spans="1:16" x14ac:dyDescent="0.25">
      <c r="A7656" s="116">
        <v>150206</v>
      </c>
      <c r="B7656" s="116">
        <v>18</v>
      </c>
      <c r="C7656" s="116">
        <v>1112100430</v>
      </c>
      <c r="D7656" s="116" t="s">
        <v>7760</v>
      </c>
      <c r="E7656" s="339">
        <v>25380</v>
      </c>
      <c r="F7656" s="194">
        <v>4</v>
      </c>
      <c r="G7656" s="194">
        <v>0</v>
      </c>
      <c r="H7656" s="194" t="s">
        <v>10119</v>
      </c>
      <c r="I7656" s="401">
        <f t="shared" si="360"/>
        <v>4</v>
      </c>
      <c r="J7656" s="116" t="s">
        <v>10120</v>
      </c>
      <c r="K7656" s="116" t="s">
        <v>18270</v>
      </c>
      <c r="L7656" s="197">
        <v>46125</v>
      </c>
      <c r="M7656" s="116"/>
      <c r="N7656" s="197" t="s">
        <v>15169</v>
      </c>
      <c r="O7656" s="388">
        <f t="shared" si="358"/>
        <v>6345</v>
      </c>
      <c r="P7656" s="339">
        <f t="shared" si="359"/>
        <v>25380</v>
      </c>
    </row>
    <row r="7657" spans="1:16" x14ac:dyDescent="0.25">
      <c r="A7657" s="116">
        <v>150206</v>
      </c>
      <c r="B7657" s="116">
        <v>19</v>
      </c>
      <c r="C7657" s="116">
        <v>1112100580</v>
      </c>
      <c r="D7657" s="116" t="s">
        <v>6889</v>
      </c>
      <c r="E7657" s="339">
        <v>5694</v>
      </c>
      <c r="F7657" s="194">
        <v>1</v>
      </c>
      <c r="G7657" s="194">
        <v>0</v>
      </c>
      <c r="H7657" s="194" t="s">
        <v>10119</v>
      </c>
      <c r="I7657" s="401">
        <f t="shared" si="360"/>
        <v>1</v>
      </c>
      <c r="J7657" s="116" t="s">
        <v>10120</v>
      </c>
      <c r="K7657" s="116" t="s">
        <v>18270</v>
      </c>
      <c r="L7657" s="197">
        <v>46125</v>
      </c>
      <c r="M7657" s="116"/>
      <c r="N7657" s="197" t="s">
        <v>15169</v>
      </c>
      <c r="O7657" s="388">
        <f t="shared" si="358"/>
        <v>5694</v>
      </c>
      <c r="P7657" s="339">
        <f t="shared" si="359"/>
        <v>5694</v>
      </c>
    </row>
    <row r="7658" spans="1:16" hidden="1" x14ac:dyDescent="0.25">
      <c r="A7658" s="116">
        <v>150206</v>
      </c>
      <c r="B7658" s="116">
        <v>5</v>
      </c>
      <c r="C7658" s="116">
        <v>1546101840</v>
      </c>
      <c r="D7658" s="116" t="s">
        <v>10957</v>
      </c>
      <c r="E7658" s="339">
        <v>20236.84</v>
      </c>
      <c r="F7658" s="194">
        <v>4</v>
      </c>
      <c r="G7658" s="194">
        <v>4</v>
      </c>
      <c r="H7658" s="194" t="s">
        <v>10119</v>
      </c>
      <c r="I7658" s="194">
        <f t="shared" si="360"/>
        <v>0</v>
      </c>
      <c r="J7658" s="116" t="s">
        <v>10120</v>
      </c>
      <c r="K7658" s="116" t="s">
        <v>18270</v>
      </c>
      <c r="L7658" s="197">
        <v>46125</v>
      </c>
      <c r="M7658" s="116"/>
      <c r="N7658" s="197">
        <v>46141</v>
      </c>
      <c r="O7658" s="388">
        <f t="shared" si="358"/>
        <v>5059.21</v>
      </c>
      <c r="P7658" s="339">
        <f t="shared" si="359"/>
        <v>0</v>
      </c>
    </row>
    <row r="7659" spans="1:16" hidden="1" x14ac:dyDescent="0.25">
      <c r="A7659" s="116">
        <v>150207</v>
      </c>
      <c r="B7659" s="116">
        <v>10</v>
      </c>
      <c r="C7659" s="116">
        <v>1010101070</v>
      </c>
      <c r="D7659" s="116" t="s">
        <v>8794</v>
      </c>
      <c r="E7659" s="339">
        <v>37500</v>
      </c>
      <c r="F7659" s="194">
        <v>1</v>
      </c>
      <c r="G7659" s="194">
        <v>1</v>
      </c>
      <c r="H7659" s="194" t="s">
        <v>10119</v>
      </c>
      <c r="I7659" s="194">
        <f t="shared" si="360"/>
        <v>0</v>
      </c>
      <c r="J7659" s="116" t="s">
        <v>10120</v>
      </c>
      <c r="K7659" s="116" t="s">
        <v>18271</v>
      </c>
      <c r="L7659" s="197">
        <v>46125</v>
      </c>
      <c r="M7659" s="116"/>
      <c r="N7659" s="197">
        <v>46136</v>
      </c>
      <c r="O7659" s="388">
        <f t="shared" si="358"/>
        <v>37500</v>
      </c>
      <c r="P7659" s="339">
        <f t="shared" si="359"/>
        <v>0</v>
      </c>
    </row>
    <row r="7660" spans="1:16" x14ac:dyDescent="0.25">
      <c r="A7660" s="116">
        <v>150206</v>
      </c>
      <c r="B7660" s="116">
        <v>4</v>
      </c>
      <c r="C7660" s="116">
        <v>1112100610</v>
      </c>
      <c r="D7660" s="116" t="s">
        <v>11174</v>
      </c>
      <c r="E7660" s="339">
        <v>391.8</v>
      </c>
      <c r="F7660" s="194">
        <v>4</v>
      </c>
      <c r="G7660" s="194">
        <v>0</v>
      </c>
      <c r="H7660" s="194" t="s">
        <v>10119</v>
      </c>
      <c r="I7660" s="401">
        <f t="shared" si="360"/>
        <v>4</v>
      </c>
      <c r="J7660" s="116" t="s">
        <v>10120</v>
      </c>
      <c r="K7660" s="116" t="s">
        <v>18270</v>
      </c>
      <c r="L7660" s="197">
        <v>46125</v>
      </c>
      <c r="M7660" s="116"/>
      <c r="N7660" s="197" t="s">
        <v>15169</v>
      </c>
      <c r="O7660" s="388">
        <f t="shared" si="358"/>
        <v>97.95</v>
      </c>
      <c r="P7660" s="339">
        <f t="shared" si="359"/>
        <v>391.8</v>
      </c>
    </row>
    <row r="7661" spans="1:16" x14ac:dyDescent="0.25">
      <c r="A7661" s="116">
        <v>150207</v>
      </c>
      <c r="B7661" s="116">
        <v>20</v>
      </c>
      <c r="C7661" s="116">
        <v>1112100430</v>
      </c>
      <c r="D7661" s="116" t="s">
        <v>7760</v>
      </c>
      <c r="E7661" s="339">
        <v>95175</v>
      </c>
      <c r="F7661" s="194">
        <v>15</v>
      </c>
      <c r="G7661" s="194">
        <v>0</v>
      </c>
      <c r="H7661" s="194" t="s">
        <v>10119</v>
      </c>
      <c r="I7661" s="401">
        <f t="shared" si="360"/>
        <v>15</v>
      </c>
      <c r="J7661" s="116" t="s">
        <v>10120</v>
      </c>
      <c r="K7661" s="116" t="s">
        <v>18271</v>
      </c>
      <c r="L7661" s="197">
        <v>46125</v>
      </c>
      <c r="M7661" s="116"/>
      <c r="N7661" s="197" t="s">
        <v>15169</v>
      </c>
      <c r="O7661" s="388">
        <f t="shared" si="358"/>
        <v>6345</v>
      </c>
      <c r="P7661" s="339">
        <f t="shared" si="359"/>
        <v>95175</v>
      </c>
    </row>
    <row r="7662" spans="1:16" hidden="1" x14ac:dyDescent="0.25">
      <c r="A7662" s="116">
        <v>150207</v>
      </c>
      <c r="B7662" s="116">
        <v>24</v>
      </c>
      <c r="C7662" s="116">
        <v>1810105190</v>
      </c>
      <c r="D7662" s="116" t="s">
        <v>10568</v>
      </c>
      <c r="E7662" s="339">
        <v>67567.8</v>
      </c>
      <c r="F7662" s="194">
        <v>60</v>
      </c>
      <c r="G7662" s="194">
        <v>60</v>
      </c>
      <c r="H7662" s="194" t="s">
        <v>10119</v>
      </c>
      <c r="I7662" s="194">
        <f t="shared" si="360"/>
        <v>0</v>
      </c>
      <c r="J7662" s="116" t="s">
        <v>10120</v>
      </c>
      <c r="K7662" s="116" t="s">
        <v>18271</v>
      </c>
      <c r="L7662" s="197">
        <v>46125</v>
      </c>
      <c r="M7662" s="116"/>
      <c r="N7662" s="197">
        <v>46132</v>
      </c>
      <c r="O7662" s="388">
        <f t="shared" si="358"/>
        <v>1126.1300000000001</v>
      </c>
      <c r="P7662" s="339">
        <f t="shared" si="359"/>
        <v>0</v>
      </c>
    </row>
    <row r="7663" spans="1:16" hidden="1" x14ac:dyDescent="0.25">
      <c r="A7663" s="116">
        <v>150242</v>
      </c>
      <c r="B7663" s="116">
        <v>1</v>
      </c>
      <c r="C7663" s="116">
        <v>1210100820</v>
      </c>
      <c r="D7663" s="116" t="s">
        <v>15136</v>
      </c>
      <c r="E7663" s="339">
        <v>843257</v>
      </c>
      <c r="F7663" s="194">
        <v>1</v>
      </c>
      <c r="G7663" s="194">
        <v>1</v>
      </c>
      <c r="H7663" s="194" t="s">
        <v>10119</v>
      </c>
      <c r="I7663" s="194">
        <f t="shared" si="360"/>
        <v>0</v>
      </c>
      <c r="J7663" s="116" t="s">
        <v>10126</v>
      </c>
      <c r="K7663" s="116" t="s">
        <v>16930</v>
      </c>
      <c r="L7663" s="197">
        <v>46126</v>
      </c>
      <c r="M7663" s="116"/>
      <c r="N7663" s="197">
        <v>46154</v>
      </c>
      <c r="O7663" s="388">
        <f t="shared" si="358"/>
        <v>843257</v>
      </c>
      <c r="P7663" s="339">
        <f t="shared" si="359"/>
        <v>0</v>
      </c>
    </row>
    <row r="7664" spans="1:16" hidden="1" x14ac:dyDescent="0.25">
      <c r="A7664" s="116">
        <v>150243</v>
      </c>
      <c r="B7664" s="116">
        <v>20</v>
      </c>
      <c r="C7664" s="116">
        <v>1510100490</v>
      </c>
      <c r="D7664" s="116" t="s">
        <v>11276</v>
      </c>
      <c r="E7664" s="339">
        <v>530000</v>
      </c>
      <c r="F7664" s="194">
        <v>1</v>
      </c>
      <c r="G7664" s="194">
        <v>1</v>
      </c>
      <c r="H7664" s="194" t="s">
        <v>10119</v>
      </c>
      <c r="I7664" s="194">
        <f t="shared" si="360"/>
        <v>0</v>
      </c>
      <c r="J7664" s="116" t="s">
        <v>10120</v>
      </c>
      <c r="K7664" s="116" t="s">
        <v>18272</v>
      </c>
      <c r="L7664" s="197">
        <v>46126</v>
      </c>
      <c r="M7664" s="116"/>
      <c r="N7664" s="197">
        <v>46128</v>
      </c>
      <c r="O7664" s="388">
        <f t="shared" si="358"/>
        <v>530000</v>
      </c>
      <c r="P7664" s="339">
        <f t="shared" si="359"/>
        <v>0</v>
      </c>
    </row>
    <row r="7665" spans="1:16" hidden="1" x14ac:dyDescent="0.25">
      <c r="A7665" s="116">
        <v>150243</v>
      </c>
      <c r="B7665" s="116">
        <v>17</v>
      </c>
      <c r="C7665" s="116">
        <v>1810105170</v>
      </c>
      <c r="D7665" s="116" t="s">
        <v>11376</v>
      </c>
      <c r="E7665" s="339">
        <v>7875</v>
      </c>
      <c r="F7665" s="194">
        <v>15</v>
      </c>
      <c r="G7665" s="194">
        <v>15</v>
      </c>
      <c r="H7665" s="194" t="s">
        <v>10119</v>
      </c>
      <c r="I7665" s="194">
        <f t="shared" si="360"/>
        <v>0</v>
      </c>
      <c r="J7665" s="116" t="s">
        <v>10120</v>
      </c>
      <c r="K7665" s="116" t="s">
        <v>18272</v>
      </c>
      <c r="L7665" s="197">
        <v>46126</v>
      </c>
      <c r="M7665" s="116"/>
      <c r="N7665" s="197">
        <v>46127</v>
      </c>
      <c r="O7665" s="388">
        <f t="shared" si="358"/>
        <v>525</v>
      </c>
      <c r="P7665" s="339">
        <f t="shared" si="359"/>
        <v>0</v>
      </c>
    </row>
    <row r="7666" spans="1:16" hidden="1" x14ac:dyDescent="0.25">
      <c r="A7666" s="116">
        <v>150243</v>
      </c>
      <c r="B7666" s="116">
        <v>11</v>
      </c>
      <c r="C7666" s="116">
        <v>1512106870</v>
      </c>
      <c r="D7666" s="116" t="s">
        <v>18273</v>
      </c>
      <c r="E7666" s="339">
        <v>15540</v>
      </c>
      <c r="F7666" s="194">
        <v>6</v>
      </c>
      <c r="G7666" s="194">
        <f>2+4</f>
        <v>6</v>
      </c>
      <c r="H7666" s="194" t="s">
        <v>10119</v>
      </c>
      <c r="I7666" s="194">
        <f t="shared" si="360"/>
        <v>0</v>
      </c>
      <c r="J7666" s="116" t="s">
        <v>10120</v>
      </c>
      <c r="K7666" s="116" t="s">
        <v>18272</v>
      </c>
      <c r="L7666" s="197">
        <v>46126</v>
      </c>
      <c r="M7666" s="116"/>
      <c r="N7666" s="197">
        <v>46139</v>
      </c>
      <c r="O7666" s="388">
        <f t="shared" si="358"/>
        <v>2590</v>
      </c>
      <c r="P7666" s="339">
        <f t="shared" si="359"/>
        <v>0</v>
      </c>
    </row>
    <row r="7667" spans="1:16" hidden="1" x14ac:dyDescent="0.25">
      <c r="A7667" s="116">
        <v>150243</v>
      </c>
      <c r="B7667" s="116">
        <v>7</v>
      </c>
      <c r="C7667" s="116">
        <v>1523104460</v>
      </c>
      <c r="D7667" s="116" t="s">
        <v>11567</v>
      </c>
      <c r="E7667" s="339">
        <v>7448</v>
      </c>
      <c r="F7667" s="194">
        <v>1</v>
      </c>
      <c r="G7667" s="194">
        <v>1</v>
      </c>
      <c r="H7667" s="194" t="s">
        <v>10119</v>
      </c>
      <c r="I7667" s="194">
        <f t="shared" si="360"/>
        <v>0</v>
      </c>
      <c r="J7667" s="116" t="s">
        <v>10120</v>
      </c>
      <c r="K7667" s="116" t="s">
        <v>18272</v>
      </c>
      <c r="L7667" s="197">
        <v>46126</v>
      </c>
      <c r="M7667" s="116"/>
      <c r="N7667" s="197">
        <v>46140</v>
      </c>
      <c r="O7667" s="388">
        <f t="shared" ref="O7667:O7721" si="361">+E7667/F7667</f>
        <v>7448</v>
      </c>
      <c r="P7667" s="339">
        <f t="shared" ref="P7667:P7721" si="362">+O7667*I7667</f>
        <v>0</v>
      </c>
    </row>
    <row r="7668" spans="1:16" hidden="1" x14ac:dyDescent="0.25">
      <c r="A7668" s="116">
        <v>150243</v>
      </c>
      <c r="B7668" s="116">
        <v>5</v>
      </c>
      <c r="C7668" s="116">
        <v>1546101840</v>
      </c>
      <c r="D7668" s="116" t="s">
        <v>10957</v>
      </c>
      <c r="E7668" s="339">
        <v>20237</v>
      </c>
      <c r="F7668" s="194">
        <v>4</v>
      </c>
      <c r="G7668" s="194">
        <v>4</v>
      </c>
      <c r="H7668" s="194" t="s">
        <v>10119</v>
      </c>
      <c r="I7668" s="194">
        <f t="shared" si="360"/>
        <v>0</v>
      </c>
      <c r="J7668" s="116" t="s">
        <v>10120</v>
      </c>
      <c r="K7668" s="116" t="s">
        <v>18272</v>
      </c>
      <c r="L7668" s="197">
        <v>46126</v>
      </c>
      <c r="M7668" s="116"/>
      <c r="N7668" s="197">
        <v>46141</v>
      </c>
      <c r="O7668" s="388">
        <f t="shared" si="361"/>
        <v>5059.25</v>
      </c>
      <c r="P7668" s="339">
        <f t="shared" si="362"/>
        <v>0</v>
      </c>
    </row>
    <row r="7669" spans="1:16" hidden="1" x14ac:dyDescent="0.25">
      <c r="A7669" s="116">
        <v>150292</v>
      </c>
      <c r="B7669" s="116">
        <v>2</v>
      </c>
      <c r="C7669" s="116">
        <v>1022103910</v>
      </c>
      <c r="D7669" s="116" t="s">
        <v>9161</v>
      </c>
      <c r="E7669" s="339">
        <v>8400</v>
      </c>
      <c r="F7669" s="194">
        <v>2</v>
      </c>
      <c r="G7669" s="194">
        <v>2</v>
      </c>
      <c r="H7669" s="194" t="s">
        <v>10119</v>
      </c>
      <c r="I7669" s="194">
        <f t="shared" si="360"/>
        <v>0</v>
      </c>
      <c r="J7669" s="116" t="s">
        <v>10120</v>
      </c>
      <c r="K7669" s="116" t="s">
        <v>10121</v>
      </c>
      <c r="L7669" s="197">
        <v>46126</v>
      </c>
      <c r="M7669" s="116"/>
      <c r="N7669" s="197">
        <v>46128</v>
      </c>
      <c r="O7669" s="388">
        <f t="shared" si="361"/>
        <v>4200</v>
      </c>
      <c r="P7669" s="339">
        <f t="shared" si="362"/>
        <v>0</v>
      </c>
    </row>
    <row r="7670" spans="1:16" hidden="1" x14ac:dyDescent="0.25">
      <c r="A7670" s="116">
        <v>150292</v>
      </c>
      <c r="B7670" s="116">
        <v>4</v>
      </c>
      <c r="C7670" s="116">
        <v>1022103930</v>
      </c>
      <c r="D7670" s="116" t="s">
        <v>10346</v>
      </c>
      <c r="E7670" s="339">
        <v>11600</v>
      </c>
      <c r="F7670" s="194">
        <v>2</v>
      </c>
      <c r="G7670" s="194">
        <f>1+1</f>
        <v>2</v>
      </c>
      <c r="H7670" s="194" t="s">
        <v>10119</v>
      </c>
      <c r="I7670" s="194">
        <f t="shared" si="360"/>
        <v>0</v>
      </c>
      <c r="J7670" s="116" t="s">
        <v>10120</v>
      </c>
      <c r="K7670" s="116" t="s">
        <v>10121</v>
      </c>
      <c r="L7670" s="197">
        <v>46126</v>
      </c>
      <c r="M7670" s="116"/>
      <c r="N7670" s="197">
        <v>46128</v>
      </c>
      <c r="O7670" s="388">
        <f t="shared" si="361"/>
        <v>5800</v>
      </c>
      <c r="P7670" s="339">
        <f t="shared" si="362"/>
        <v>0</v>
      </c>
    </row>
    <row r="7671" spans="1:16" hidden="1" x14ac:dyDescent="0.25">
      <c r="A7671" s="116">
        <v>150292</v>
      </c>
      <c r="B7671" s="116">
        <v>9</v>
      </c>
      <c r="C7671" s="116">
        <v>1012100030</v>
      </c>
      <c r="D7671" s="116" t="s">
        <v>11137</v>
      </c>
      <c r="E7671" s="339">
        <v>110876</v>
      </c>
      <c r="F7671" s="194">
        <v>2</v>
      </c>
      <c r="G7671" s="194">
        <v>2</v>
      </c>
      <c r="H7671" s="194" t="s">
        <v>10119</v>
      </c>
      <c r="I7671" s="194">
        <f t="shared" si="360"/>
        <v>0</v>
      </c>
      <c r="J7671" s="116" t="s">
        <v>10120</v>
      </c>
      <c r="K7671" s="116" t="s">
        <v>10121</v>
      </c>
      <c r="L7671" s="197">
        <v>46126</v>
      </c>
      <c r="M7671" s="116"/>
      <c r="N7671" s="197">
        <v>46134</v>
      </c>
      <c r="O7671" s="388">
        <f t="shared" si="361"/>
        <v>55438</v>
      </c>
      <c r="P7671" s="339">
        <f t="shared" si="362"/>
        <v>0</v>
      </c>
    </row>
    <row r="7672" spans="1:16" x14ac:dyDescent="0.25">
      <c r="A7672" s="116">
        <v>150207</v>
      </c>
      <c r="B7672" s="116">
        <v>4</v>
      </c>
      <c r="C7672" s="116">
        <v>1112100610</v>
      </c>
      <c r="D7672" s="116" t="s">
        <v>11174</v>
      </c>
      <c r="E7672" s="339">
        <v>1959</v>
      </c>
      <c r="F7672" s="194">
        <v>20</v>
      </c>
      <c r="G7672" s="194">
        <v>19</v>
      </c>
      <c r="H7672" s="194" t="s">
        <v>10119</v>
      </c>
      <c r="I7672" s="401">
        <f t="shared" si="360"/>
        <v>1</v>
      </c>
      <c r="J7672" s="116" t="s">
        <v>10120</v>
      </c>
      <c r="K7672" s="116" t="s">
        <v>18271</v>
      </c>
      <c r="L7672" s="197">
        <v>46125</v>
      </c>
      <c r="M7672" s="116"/>
      <c r="N7672" s="197" t="s">
        <v>15858</v>
      </c>
      <c r="O7672" s="388">
        <f t="shared" si="361"/>
        <v>97.95</v>
      </c>
      <c r="P7672" s="339">
        <f t="shared" si="362"/>
        <v>97.95</v>
      </c>
    </row>
    <row r="7673" spans="1:16" hidden="1" x14ac:dyDescent="0.25">
      <c r="A7673" s="116">
        <v>150319</v>
      </c>
      <c r="B7673" s="116">
        <v>3</v>
      </c>
      <c r="C7673" s="116">
        <v>1010102170</v>
      </c>
      <c r="D7673" s="116" t="s">
        <v>11130</v>
      </c>
      <c r="E7673" s="339">
        <v>145625</v>
      </c>
      <c r="F7673" s="194">
        <v>25</v>
      </c>
      <c r="G7673" s="194">
        <v>25</v>
      </c>
      <c r="H7673" s="194" t="s">
        <v>10119</v>
      </c>
      <c r="I7673" s="194">
        <f t="shared" si="360"/>
        <v>0</v>
      </c>
      <c r="J7673" s="116" t="s">
        <v>10120</v>
      </c>
      <c r="K7673" s="116" t="s">
        <v>18274</v>
      </c>
      <c r="L7673" s="197">
        <v>46127</v>
      </c>
      <c r="M7673" s="116"/>
      <c r="N7673" s="197">
        <v>46142</v>
      </c>
      <c r="O7673" s="388">
        <f t="shared" si="361"/>
        <v>5825</v>
      </c>
      <c r="P7673" s="339">
        <f t="shared" si="362"/>
        <v>0</v>
      </c>
    </row>
    <row r="7674" spans="1:16" hidden="1" x14ac:dyDescent="0.25">
      <c r="A7674" s="116">
        <v>150319</v>
      </c>
      <c r="B7674" s="116">
        <v>5</v>
      </c>
      <c r="C7674" s="116">
        <v>1546101840</v>
      </c>
      <c r="D7674" s="116" t="s">
        <v>10957</v>
      </c>
      <c r="E7674" s="339">
        <v>177073.75</v>
      </c>
      <c r="F7674" s="194">
        <v>35</v>
      </c>
      <c r="G7674" s="194">
        <f>25+10</f>
        <v>35</v>
      </c>
      <c r="H7674" s="194" t="s">
        <v>10119</v>
      </c>
      <c r="I7674" s="194">
        <f t="shared" si="360"/>
        <v>0</v>
      </c>
      <c r="J7674" s="116" t="s">
        <v>10120</v>
      </c>
      <c r="K7674" s="116" t="s">
        <v>18274</v>
      </c>
      <c r="L7674" s="197">
        <v>46127</v>
      </c>
      <c r="M7674" s="116" t="s">
        <v>18417</v>
      </c>
      <c r="N7674" s="197">
        <v>46155</v>
      </c>
      <c r="O7674" s="388">
        <f t="shared" si="361"/>
        <v>5059.25</v>
      </c>
      <c r="P7674" s="339">
        <f t="shared" si="362"/>
        <v>0</v>
      </c>
    </row>
    <row r="7675" spans="1:16" hidden="1" x14ac:dyDescent="0.25">
      <c r="A7675" s="116">
        <v>150320</v>
      </c>
      <c r="B7675" s="116">
        <v>9</v>
      </c>
      <c r="C7675" s="116">
        <v>1012100010</v>
      </c>
      <c r="D7675" s="116" t="s">
        <v>10369</v>
      </c>
      <c r="E7675" s="339">
        <v>70000</v>
      </c>
      <c r="F7675" s="194">
        <v>1</v>
      </c>
      <c r="G7675" s="194">
        <v>1</v>
      </c>
      <c r="H7675" s="194" t="s">
        <v>10119</v>
      </c>
      <c r="I7675" s="194">
        <f t="shared" si="360"/>
        <v>0</v>
      </c>
      <c r="J7675" s="116" t="s">
        <v>10120</v>
      </c>
      <c r="K7675" s="116" t="s">
        <v>18275</v>
      </c>
      <c r="L7675" s="197">
        <v>46127</v>
      </c>
      <c r="M7675" s="116"/>
      <c r="N7675" s="197">
        <v>46171</v>
      </c>
      <c r="O7675" s="388">
        <f t="shared" si="361"/>
        <v>70000</v>
      </c>
      <c r="P7675" s="339">
        <f t="shared" si="362"/>
        <v>0</v>
      </c>
    </row>
    <row r="7676" spans="1:16" hidden="1" x14ac:dyDescent="0.25">
      <c r="A7676" s="116">
        <v>150320</v>
      </c>
      <c r="B7676" s="116">
        <v>3</v>
      </c>
      <c r="C7676" s="116">
        <v>1316112020</v>
      </c>
      <c r="D7676" s="116" t="s">
        <v>14936</v>
      </c>
      <c r="E7676" s="339">
        <v>4815</v>
      </c>
      <c r="F7676" s="194">
        <v>5</v>
      </c>
      <c r="G7676" s="194">
        <v>5</v>
      </c>
      <c r="H7676" s="194" t="s">
        <v>10119</v>
      </c>
      <c r="I7676" s="194">
        <f t="shared" si="360"/>
        <v>0</v>
      </c>
      <c r="J7676" s="116" t="s">
        <v>10120</v>
      </c>
      <c r="K7676" s="116" t="s">
        <v>18275</v>
      </c>
      <c r="L7676" s="197">
        <v>46127</v>
      </c>
      <c r="M7676" s="116" t="s">
        <v>15796</v>
      </c>
      <c r="N7676" s="197">
        <v>46135</v>
      </c>
      <c r="O7676" s="388">
        <f t="shared" si="361"/>
        <v>963</v>
      </c>
      <c r="P7676" s="339">
        <f t="shared" si="362"/>
        <v>0</v>
      </c>
    </row>
    <row r="7677" spans="1:16" hidden="1" x14ac:dyDescent="0.25">
      <c r="A7677" s="116">
        <v>150325</v>
      </c>
      <c r="B7677" s="116">
        <v>10</v>
      </c>
      <c r="C7677" s="116">
        <v>1010101160</v>
      </c>
      <c r="D7677" s="116" t="s">
        <v>15001</v>
      </c>
      <c r="E7677" s="339">
        <v>34790</v>
      </c>
      <c r="F7677" s="194">
        <v>5</v>
      </c>
      <c r="G7677" s="194">
        <v>5</v>
      </c>
      <c r="H7677" s="194" t="s">
        <v>10119</v>
      </c>
      <c r="I7677" s="194">
        <f t="shared" si="360"/>
        <v>0</v>
      </c>
      <c r="J7677" s="116" t="s">
        <v>10120</v>
      </c>
      <c r="K7677" s="116" t="s">
        <v>18276</v>
      </c>
      <c r="L7677" s="197">
        <v>46127</v>
      </c>
      <c r="M7677" s="116"/>
      <c r="N7677" s="197">
        <v>46134</v>
      </c>
      <c r="O7677" s="388">
        <f t="shared" si="361"/>
        <v>6958</v>
      </c>
      <c r="P7677" s="339">
        <f t="shared" si="362"/>
        <v>0</v>
      </c>
    </row>
    <row r="7678" spans="1:16" hidden="1" x14ac:dyDescent="0.25">
      <c r="A7678" s="116">
        <v>150325</v>
      </c>
      <c r="B7678" s="116">
        <v>9</v>
      </c>
      <c r="C7678" s="116">
        <v>1016101010</v>
      </c>
      <c r="D7678" s="116" t="s">
        <v>10655</v>
      </c>
      <c r="E7678" s="339">
        <v>37576.839999999997</v>
      </c>
      <c r="F7678" s="194">
        <v>2</v>
      </c>
      <c r="G7678" s="194">
        <f>1+1</f>
        <v>2</v>
      </c>
      <c r="H7678" s="194" t="s">
        <v>10119</v>
      </c>
      <c r="I7678" s="194">
        <f t="shared" si="360"/>
        <v>0</v>
      </c>
      <c r="J7678" s="116" t="s">
        <v>10120</v>
      </c>
      <c r="K7678" s="116" t="s">
        <v>18276</v>
      </c>
      <c r="L7678" s="197">
        <v>46127</v>
      </c>
      <c r="M7678" s="116"/>
      <c r="N7678" s="197">
        <v>46134</v>
      </c>
      <c r="O7678" s="388">
        <f t="shared" si="361"/>
        <v>18788.419999999998</v>
      </c>
      <c r="P7678" s="339">
        <f t="shared" si="362"/>
        <v>0</v>
      </c>
    </row>
    <row r="7679" spans="1:16" hidden="1" x14ac:dyDescent="0.25">
      <c r="A7679" s="116">
        <v>150337</v>
      </c>
      <c r="B7679" s="116">
        <v>4</v>
      </c>
      <c r="C7679" s="116">
        <v>1223100160</v>
      </c>
      <c r="D7679" s="116" t="s">
        <v>9294</v>
      </c>
      <c r="E7679" s="339">
        <v>53015</v>
      </c>
      <c r="F7679" s="194">
        <v>1</v>
      </c>
      <c r="G7679" s="194">
        <v>1</v>
      </c>
      <c r="H7679" s="194" t="s">
        <v>10119</v>
      </c>
      <c r="I7679" s="194">
        <f t="shared" ref="I7679:I7710" si="363">+F7679-G7679</f>
        <v>0</v>
      </c>
      <c r="J7679" s="116" t="s">
        <v>10120</v>
      </c>
      <c r="K7679" s="116" t="s">
        <v>18277</v>
      </c>
      <c r="L7679" s="197">
        <v>46127</v>
      </c>
      <c r="M7679" s="116"/>
      <c r="N7679" s="197">
        <v>46134</v>
      </c>
      <c r="O7679" s="388">
        <f t="shared" si="361"/>
        <v>53015</v>
      </c>
      <c r="P7679" s="339">
        <f t="shared" si="362"/>
        <v>0</v>
      </c>
    </row>
    <row r="7680" spans="1:16" hidden="1" x14ac:dyDescent="0.25">
      <c r="A7680" s="116">
        <v>150337</v>
      </c>
      <c r="B7680" s="116">
        <v>5</v>
      </c>
      <c r="C7680" s="116">
        <v>1510101880</v>
      </c>
      <c r="D7680" s="116" t="s">
        <v>11278</v>
      </c>
      <c r="E7680" s="339">
        <v>1159513.05</v>
      </c>
      <c r="F7680" s="194">
        <v>3</v>
      </c>
      <c r="G7680" s="194">
        <f>2+1</f>
        <v>3</v>
      </c>
      <c r="H7680" s="194" t="s">
        <v>10119</v>
      </c>
      <c r="I7680" s="194">
        <f t="shared" si="363"/>
        <v>0</v>
      </c>
      <c r="J7680" s="116" t="s">
        <v>10120</v>
      </c>
      <c r="K7680" s="116" t="s">
        <v>18277</v>
      </c>
      <c r="L7680" s="197">
        <v>46127</v>
      </c>
      <c r="M7680" s="116"/>
      <c r="N7680" s="197">
        <v>46140</v>
      </c>
      <c r="O7680" s="388">
        <f t="shared" si="361"/>
        <v>386504.35000000003</v>
      </c>
      <c r="P7680" s="339">
        <f t="shared" si="362"/>
        <v>0</v>
      </c>
    </row>
    <row r="7681" spans="1:16" hidden="1" x14ac:dyDescent="0.25">
      <c r="A7681" s="116">
        <v>150337</v>
      </c>
      <c r="B7681" s="116">
        <v>20</v>
      </c>
      <c r="C7681" s="116">
        <v>1510102090</v>
      </c>
      <c r="D7681" s="116" t="s">
        <v>9072</v>
      </c>
      <c r="E7681" s="339">
        <v>617220</v>
      </c>
      <c r="F7681" s="194">
        <v>3</v>
      </c>
      <c r="G7681" s="194">
        <f>2+1</f>
        <v>3</v>
      </c>
      <c r="H7681" s="194" t="s">
        <v>10119</v>
      </c>
      <c r="I7681" s="194">
        <f t="shared" si="363"/>
        <v>0</v>
      </c>
      <c r="J7681" s="116" t="s">
        <v>10120</v>
      </c>
      <c r="K7681" s="116" t="s">
        <v>18277</v>
      </c>
      <c r="L7681" s="197">
        <v>46127</v>
      </c>
      <c r="M7681" s="116"/>
      <c r="N7681" s="197">
        <v>46140</v>
      </c>
      <c r="O7681" s="388">
        <f t="shared" si="361"/>
        <v>205740</v>
      </c>
      <c r="P7681" s="339">
        <f t="shared" si="362"/>
        <v>0</v>
      </c>
    </row>
    <row r="7682" spans="1:16" hidden="1" x14ac:dyDescent="0.25">
      <c r="A7682" s="116">
        <v>150337</v>
      </c>
      <c r="B7682" s="116">
        <v>14</v>
      </c>
      <c r="C7682" s="116">
        <v>1511100990</v>
      </c>
      <c r="D7682" s="116" t="s">
        <v>18279</v>
      </c>
      <c r="E7682" s="339">
        <v>400</v>
      </c>
      <c r="F7682" s="194">
        <v>4</v>
      </c>
      <c r="G7682" s="194">
        <v>4</v>
      </c>
      <c r="H7682" s="194" t="s">
        <v>10119</v>
      </c>
      <c r="I7682" s="194">
        <f t="shared" si="363"/>
        <v>0</v>
      </c>
      <c r="J7682" s="116" t="s">
        <v>10120</v>
      </c>
      <c r="K7682" s="116" t="s">
        <v>18277</v>
      </c>
      <c r="L7682" s="197">
        <v>46127</v>
      </c>
      <c r="M7682" s="116"/>
      <c r="N7682" s="197">
        <v>46139</v>
      </c>
      <c r="O7682" s="388">
        <f t="shared" si="361"/>
        <v>100</v>
      </c>
      <c r="P7682" s="339">
        <f t="shared" si="362"/>
        <v>0</v>
      </c>
    </row>
    <row r="7683" spans="1:16" hidden="1" x14ac:dyDescent="0.25">
      <c r="A7683" s="116">
        <v>150337</v>
      </c>
      <c r="B7683" s="116">
        <v>17</v>
      </c>
      <c r="C7683" s="116">
        <v>1537101910</v>
      </c>
      <c r="D7683" s="116" t="s">
        <v>18278</v>
      </c>
      <c r="E7683" s="339">
        <v>0</v>
      </c>
      <c r="F7683" s="194">
        <v>6</v>
      </c>
      <c r="G7683" s="194">
        <v>6</v>
      </c>
      <c r="H7683" s="194" t="s">
        <v>10119</v>
      </c>
      <c r="I7683" s="194">
        <f t="shared" si="363"/>
        <v>0</v>
      </c>
      <c r="J7683" s="116" t="s">
        <v>10120</v>
      </c>
      <c r="K7683" s="116" t="s">
        <v>18277</v>
      </c>
      <c r="L7683" s="197">
        <v>46127</v>
      </c>
      <c r="M7683" s="116" t="s">
        <v>15796</v>
      </c>
      <c r="N7683" s="197">
        <v>46127</v>
      </c>
      <c r="O7683" s="388">
        <f t="shared" si="361"/>
        <v>0</v>
      </c>
      <c r="P7683" s="339">
        <f t="shared" si="362"/>
        <v>0</v>
      </c>
    </row>
    <row r="7684" spans="1:16" hidden="1" x14ac:dyDescent="0.25">
      <c r="A7684" s="116">
        <v>150337</v>
      </c>
      <c r="B7684" s="116">
        <v>10</v>
      </c>
      <c r="C7684" s="116">
        <v>1512107020</v>
      </c>
      <c r="D7684" s="116" t="s">
        <v>18281</v>
      </c>
      <c r="E7684" s="339">
        <v>6600</v>
      </c>
      <c r="F7684" s="194">
        <v>6</v>
      </c>
      <c r="G7684" s="194">
        <v>6</v>
      </c>
      <c r="H7684" s="194" t="s">
        <v>10119</v>
      </c>
      <c r="I7684" s="194">
        <f t="shared" si="363"/>
        <v>0</v>
      </c>
      <c r="J7684" s="116" t="s">
        <v>10120</v>
      </c>
      <c r="K7684" s="116" t="s">
        <v>18277</v>
      </c>
      <c r="L7684" s="197">
        <v>46127</v>
      </c>
      <c r="M7684" s="116"/>
      <c r="N7684" s="197">
        <v>46139</v>
      </c>
      <c r="O7684" s="388">
        <f t="shared" si="361"/>
        <v>1100</v>
      </c>
      <c r="P7684" s="339">
        <f t="shared" si="362"/>
        <v>0</v>
      </c>
    </row>
    <row r="7685" spans="1:16" x14ac:dyDescent="0.25">
      <c r="A7685" s="116">
        <v>150337</v>
      </c>
      <c r="B7685" s="116">
        <v>1</v>
      </c>
      <c r="C7685" s="116">
        <v>1518100270</v>
      </c>
      <c r="D7685" s="116" t="s">
        <v>11286</v>
      </c>
      <c r="E7685" s="339">
        <v>438010</v>
      </c>
      <c r="F7685" s="194">
        <v>2</v>
      </c>
      <c r="G7685" s="194">
        <v>0</v>
      </c>
      <c r="H7685" s="194" t="s">
        <v>10119</v>
      </c>
      <c r="I7685" s="401">
        <f t="shared" si="363"/>
        <v>2</v>
      </c>
      <c r="J7685" s="116" t="s">
        <v>10120</v>
      </c>
      <c r="K7685" s="116" t="s">
        <v>18277</v>
      </c>
      <c r="L7685" s="197">
        <v>46127</v>
      </c>
      <c r="M7685" s="116"/>
      <c r="N7685" s="197" t="s">
        <v>15169</v>
      </c>
      <c r="O7685" s="388">
        <f t="shared" si="361"/>
        <v>219005</v>
      </c>
      <c r="P7685" s="339">
        <f t="shared" si="362"/>
        <v>438010</v>
      </c>
    </row>
    <row r="7686" spans="1:16" x14ac:dyDescent="0.25">
      <c r="A7686" s="116">
        <v>150337</v>
      </c>
      <c r="B7686" s="116">
        <v>22</v>
      </c>
      <c r="C7686" s="116">
        <v>1518100270</v>
      </c>
      <c r="D7686" s="116" t="s">
        <v>11286</v>
      </c>
      <c r="E7686" s="339">
        <v>219005</v>
      </c>
      <c r="F7686" s="194">
        <v>1</v>
      </c>
      <c r="G7686" s="194">
        <v>0</v>
      </c>
      <c r="H7686" s="194" t="s">
        <v>10119</v>
      </c>
      <c r="I7686" s="401">
        <f t="shared" si="363"/>
        <v>1</v>
      </c>
      <c r="J7686" s="116" t="s">
        <v>10120</v>
      </c>
      <c r="K7686" s="116" t="s">
        <v>18277</v>
      </c>
      <c r="L7686" s="197">
        <v>46127</v>
      </c>
      <c r="M7686" s="116"/>
      <c r="N7686" s="197" t="s">
        <v>15169</v>
      </c>
      <c r="O7686" s="388">
        <f t="shared" si="361"/>
        <v>219005</v>
      </c>
      <c r="P7686" s="339">
        <f t="shared" si="362"/>
        <v>219005</v>
      </c>
    </row>
    <row r="7687" spans="1:16" hidden="1" x14ac:dyDescent="0.25">
      <c r="A7687" s="116">
        <v>150337</v>
      </c>
      <c r="B7687" s="116">
        <v>11</v>
      </c>
      <c r="C7687" s="116">
        <v>1810104090</v>
      </c>
      <c r="D7687" s="116" t="s">
        <v>18280</v>
      </c>
      <c r="E7687" s="339">
        <v>44076</v>
      </c>
      <c r="F7687" s="194">
        <v>12</v>
      </c>
      <c r="G7687" s="194">
        <v>12</v>
      </c>
      <c r="H7687" s="194" t="s">
        <v>10119</v>
      </c>
      <c r="I7687" s="194">
        <f t="shared" si="363"/>
        <v>0</v>
      </c>
      <c r="J7687" s="116" t="s">
        <v>10120</v>
      </c>
      <c r="K7687" s="116" t="s">
        <v>18277</v>
      </c>
      <c r="L7687" s="197">
        <v>46127</v>
      </c>
      <c r="M7687" s="116"/>
      <c r="N7687" s="197">
        <v>46134</v>
      </c>
      <c r="O7687" s="388">
        <f t="shared" si="361"/>
        <v>3673</v>
      </c>
      <c r="P7687" s="339">
        <f t="shared" si="362"/>
        <v>0</v>
      </c>
    </row>
    <row r="7688" spans="1:16" hidden="1" x14ac:dyDescent="0.25">
      <c r="A7688" s="116">
        <v>150337</v>
      </c>
      <c r="B7688" s="116">
        <v>12</v>
      </c>
      <c r="C7688" s="116">
        <v>1810104100</v>
      </c>
      <c r="D7688" s="116" t="s">
        <v>11059</v>
      </c>
      <c r="E7688" s="339">
        <v>7200</v>
      </c>
      <c r="F7688" s="194">
        <v>6</v>
      </c>
      <c r="G7688" s="194">
        <f>4+2</f>
        <v>6</v>
      </c>
      <c r="H7688" s="194" t="s">
        <v>10119</v>
      </c>
      <c r="I7688" s="194">
        <f t="shared" si="363"/>
        <v>0</v>
      </c>
      <c r="J7688" s="116" t="s">
        <v>10120</v>
      </c>
      <c r="K7688" s="116" t="s">
        <v>18277</v>
      </c>
      <c r="L7688" s="197">
        <v>46127</v>
      </c>
      <c r="M7688" s="116"/>
      <c r="N7688" s="197">
        <v>46134</v>
      </c>
      <c r="O7688" s="388">
        <f t="shared" si="361"/>
        <v>1200</v>
      </c>
      <c r="P7688" s="339">
        <f t="shared" si="362"/>
        <v>0</v>
      </c>
    </row>
    <row r="7689" spans="1:16" hidden="1" x14ac:dyDescent="0.25">
      <c r="A7689" s="116">
        <v>150347</v>
      </c>
      <c r="B7689" s="116">
        <v>2</v>
      </c>
      <c r="C7689" s="116">
        <v>1223100160</v>
      </c>
      <c r="D7689" s="116" t="s">
        <v>9294</v>
      </c>
      <c r="E7689" s="339">
        <v>159045</v>
      </c>
      <c r="F7689" s="194">
        <v>3</v>
      </c>
      <c r="G7689" s="194">
        <v>3</v>
      </c>
      <c r="H7689" s="194" t="s">
        <v>10119</v>
      </c>
      <c r="I7689" s="194">
        <f t="shared" si="363"/>
        <v>0</v>
      </c>
      <c r="J7689" s="116" t="s">
        <v>10120</v>
      </c>
      <c r="K7689" s="116" t="s">
        <v>18289</v>
      </c>
      <c r="L7689" s="197">
        <v>46128</v>
      </c>
      <c r="M7689" s="116"/>
      <c r="N7689" s="197">
        <v>46134</v>
      </c>
      <c r="O7689" s="388">
        <f t="shared" si="361"/>
        <v>53015</v>
      </c>
      <c r="P7689" s="339">
        <f t="shared" si="362"/>
        <v>0</v>
      </c>
    </row>
    <row r="7690" spans="1:16" hidden="1" x14ac:dyDescent="0.25">
      <c r="A7690" s="116">
        <v>150347</v>
      </c>
      <c r="B7690" s="116">
        <v>5</v>
      </c>
      <c r="C7690" s="116">
        <v>1230100160</v>
      </c>
      <c r="D7690" s="116" t="s">
        <v>10713</v>
      </c>
      <c r="E7690" s="339">
        <v>169609.44</v>
      </c>
      <c r="F7690" s="194">
        <v>6</v>
      </c>
      <c r="G7690" s="194">
        <f>4+2</f>
        <v>6</v>
      </c>
      <c r="H7690" s="194" t="s">
        <v>10119</v>
      </c>
      <c r="I7690" s="194">
        <f t="shared" si="363"/>
        <v>0</v>
      </c>
      <c r="J7690" s="116" t="s">
        <v>10120</v>
      </c>
      <c r="K7690" s="116" t="s">
        <v>18289</v>
      </c>
      <c r="L7690" s="197">
        <v>46128</v>
      </c>
      <c r="M7690" s="116" t="s">
        <v>18314</v>
      </c>
      <c r="N7690" s="197">
        <v>46135</v>
      </c>
      <c r="O7690" s="388">
        <f t="shared" si="361"/>
        <v>28268.240000000002</v>
      </c>
      <c r="P7690" s="339">
        <f t="shared" si="362"/>
        <v>0</v>
      </c>
    </row>
    <row r="7691" spans="1:16" hidden="1" x14ac:dyDescent="0.25">
      <c r="A7691" s="116">
        <v>150347</v>
      </c>
      <c r="B7691" s="116">
        <v>10</v>
      </c>
      <c r="C7691" s="116">
        <v>1314101060</v>
      </c>
      <c r="D7691" s="116" t="s">
        <v>15071</v>
      </c>
      <c r="E7691" s="339">
        <v>2793010</v>
      </c>
      <c r="F7691" s="194">
        <v>5</v>
      </c>
      <c r="G7691" s="194">
        <f>4+1</f>
        <v>5</v>
      </c>
      <c r="H7691" s="194" t="s">
        <v>10119</v>
      </c>
      <c r="I7691" s="194">
        <f t="shared" si="363"/>
        <v>0</v>
      </c>
      <c r="J7691" s="116" t="s">
        <v>10120</v>
      </c>
      <c r="K7691" s="116" t="s">
        <v>18289</v>
      </c>
      <c r="L7691" s="197">
        <v>46128</v>
      </c>
      <c r="M7691" s="116"/>
      <c r="N7691" s="197">
        <v>46171</v>
      </c>
      <c r="O7691" s="388">
        <f t="shared" si="361"/>
        <v>558602</v>
      </c>
      <c r="P7691" s="339">
        <f t="shared" si="362"/>
        <v>0</v>
      </c>
    </row>
    <row r="7692" spans="1:16" hidden="1" x14ac:dyDescent="0.25">
      <c r="A7692" s="116">
        <v>150365</v>
      </c>
      <c r="B7692" s="116">
        <v>6</v>
      </c>
      <c r="C7692" s="116">
        <v>1310103140</v>
      </c>
      <c r="D7692" s="116" t="s">
        <v>18293</v>
      </c>
      <c r="E7692" s="339">
        <v>0</v>
      </c>
      <c r="F7692" s="194">
        <v>8</v>
      </c>
      <c r="G7692" s="194">
        <v>8</v>
      </c>
      <c r="H7692" s="194" t="s">
        <v>10119</v>
      </c>
      <c r="I7692" s="194">
        <f t="shared" si="363"/>
        <v>0</v>
      </c>
      <c r="J7692" s="116" t="s">
        <v>10126</v>
      </c>
      <c r="K7692" s="116" t="s">
        <v>15739</v>
      </c>
      <c r="L7692" s="197">
        <v>46129</v>
      </c>
      <c r="M7692" s="116"/>
      <c r="N7692" s="197">
        <v>46149</v>
      </c>
      <c r="O7692" s="388">
        <f t="shared" si="361"/>
        <v>0</v>
      </c>
      <c r="P7692" s="339">
        <f t="shared" si="362"/>
        <v>0</v>
      </c>
    </row>
    <row r="7693" spans="1:16" hidden="1" x14ac:dyDescent="0.25">
      <c r="A7693" s="116">
        <v>150401</v>
      </c>
      <c r="B7693" s="116">
        <v>1</v>
      </c>
      <c r="C7693" s="116">
        <v>1235100970</v>
      </c>
      <c r="D7693" s="116" t="s">
        <v>8591</v>
      </c>
      <c r="E7693" s="339">
        <v>55990</v>
      </c>
      <c r="F7693" s="194">
        <v>1</v>
      </c>
      <c r="G7693" s="194">
        <v>1</v>
      </c>
      <c r="H7693" s="194" t="s">
        <v>10119</v>
      </c>
      <c r="I7693" s="194">
        <f t="shared" si="363"/>
        <v>0</v>
      </c>
      <c r="J7693" s="116" t="s">
        <v>10126</v>
      </c>
      <c r="K7693" s="116" t="s">
        <v>16930</v>
      </c>
      <c r="L7693" s="197">
        <v>46132</v>
      </c>
      <c r="M7693" s="116"/>
      <c r="N7693" s="197">
        <v>46149</v>
      </c>
      <c r="O7693" s="388">
        <f t="shared" si="361"/>
        <v>55990</v>
      </c>
      <c r="P7693" s="339">
        <f t="shared" si="362"/>
        <v>0</v>
      </c>
    </row>
    <row r="7694" spans="1:16" hidden="1" x14ac:dyDescent="0.25">
      <c r="A7694" s="116">
        <v>150444</v>
      </c>
      <c r="B7694" s="116">
        <v>2</v>
      </c>
      <c r="C7694" s="116">
        <v>1010102150</v>
      </c>
      <c r="D7694" s="116" t="s">
        <v>11093</v>
      </c>
      <c r="E7694" s="339">
        <v>38000</v>
      </c>
      <c r="F7694" s="194">
        <v>20</v>
      </c>
      <c r="G7694" s="194">
        <v>20</v>
      </c>
      <c r="H7694" s="194" t="s">
        <v>10119</v>
      </c>
      <c r="I7694" s="194">
        <f t="shared" si="363"/>
        <v>0</v>
      </c>
      <c r="J7694" s="116" t="s">
        <v>10120</v>
      </c>
      <c r="K7694" s="116" t="s">
        <v>10121</v>
      </c>
      <c r="L7694" s="197">
        <v>46136</v>
      </c>
      <c r="M7694" s="116"/>
      <c r="N7694" s="197">
        <v>46160</v>
      </c>
      <c r="O7694" s="388">
        <f t="shared" si="361"/>
        <v>1900</v>
      </c>
      <c r="P7694" s="339">
        <f t="shared" si="362"/>
        <v>0</v>
      </c>
    </row>
    <row r="7695" spans="1:16" hidden="1" x14ac:dyDescent="0.25">
      <c r="A7695" s="116">
        <v>150565</v>
      </c>
      <c r="B7695" s="116">
        <v>7</v>
      </c>
      <c r="C7695" s="116">
        <v>1016100430</v>
      </c>
      <c r="D7695" s="116" t="s">
        <v>10368</v>
      </c>
      <c r="E7695" s="339">
        <v>6441</v>
      </c>
      <c r="F7695" s="194">
        <v>3</v>
      </c>
      <c r="G7695" s="194">
        <f>1+2</f>
        <v>3</v>
      </c>
      <c r="H7695" s="194" t="s">
        <v>10119</v>
      </c>
      <c r="I7695" s="194">
        <f t="shared" si="363"/>
        <v>0</v>
      </c>
      <c r="J7695" s="116" t="s">
        <v>10126</v>
      </c>
      <c r="K7695" s="116" t="s">
        <v>18432</v>
      </c>
      <c r="L7695" s="197">
        <v>46140</v>
      </c>
      <c r="M7695" s="116"/>
      <c r="N7695" s="197">
        <v>46161</v>
      </c>
      <c r="O7695" s="388">
        <f t="shared" si="361"/>
        <v>2147</v>
      </c>
      <c r="P7695" s="339">
        <f t="shared" si="362"/>
        <v>0</v>
      </c>
    </row>
    <row r="7696" spans="1:16" hidden="1" x14ac:dyDescent="0.25">
      <c r="A7696" s="116">
        <v>150565</v>
      </c>
      <c r="B7696" s="116">
        <v>3</v>
      </c>
      <c r="C7696" s="116">
        <v>1011100400</v>
      </c>
      <c r="D7696" s="116" t="s">
        <v>18433</v>
      </c>
      <c r="E7696" s="339">
        <v>0</v>
      </c>
      <c r="F7696" s="194">
        <v>2</v>
      </c>
      <c r="G7696" s="194">
        <v>2</v>
      </c>
      <c r="H7696" s="194" t="s">
        <v>10119</v>
      </c>
      <c r="I7696" s="194">
        <f t="shared" si="363"/>
        <v>0</v>
      </c>
      <c r="J7696" s="116" t="s">
        <v>10126</v>
      </c>
      <c r="K7696" s="116" t="s">
        <v>18432</v>
      </c>
      <c r="L7696" s="197">
        <v>46140</v>
      </c>
      <c r="M7696" s="116"/>
      <c r="N7696" s="197">
        <v>46161</v>
      </c>
      <c r="O7696" s="388">
        <f t="shared" si="361"/>
        <v>0</v>
      </c>
      <c r="P7696" s="339">
        <f t="shared" si="362"/>
        <v>0</v>
      </c>
    </row>
    <row r="7697" spans="1:16" hidden="1" x14ac:dyDescent="0.25">
      <c r="A7697" s="116">
        <v>150566</v>
      </c>
      <c r="B7697" s="116">
        <v>11</v>
      </c>
      <c r="C7697" s="116">
        <v>1526109040</v>
      </c>
      <c r="D7697" s="116" t="s">
        <v>18434</v>
      </c>
      <c r="E7697" s="339">
        <v>13315</v>
      </c>
      <c r="F7697" s="194">
        <v>1</v>
      </c>
      <c r="G7697" s="194">
        <v>1</v>
      </c>
      <c r="H7697" s="194" t="s">
        <v>10119</v>
      </c>
      <c r="I7697" s="194">
        <f t="shared" si="363"/>
        <v>0</v>
      </c>
      <c r="J7697" s="116" t="s">
        <v>10126</v>
      </c>
      <c r="K7697" s="116" t="s">
        <v>18432</v>
      </c>
      <c r="L7697" s="197">
        <v>46140</v>
      </c>
      <c r="M7697" s="116"/>
      <c r="N7697" s="197">
        <v>46161</v>
      </c>
      <c r="O7697" s="388">
        <f t="shared" si="361"/>
        <v>13315</v>
      </c>
      <c r="P7697" s="339">
        <f t="shared" si="362"/>
        <v>0</v>
      </c>
    </row>
    <row r="7698" spans="1:16" hidden="1" x14ac:dyDescent="0.25">
      <c r="A7698" s="116">
        <v>150566</v>
      </c>
      <c r="B7698" s="116">
        <v>10</v>
      </c>
      <c r="C7698" s="116">
        <v>1526105400</v>
      </c>
      <c r="D7698" s="116" t="s">
        <v>18319</v>
      </c>
      <c r="E7698" s="339">
        <v>32284</v>
      </c>
      <c r="F7698" s="194">
        <v>1</v>
      </c>
      <c r="G7698" s="194">
        <v>1</v>
      </c>
      <c r="H7698" s="194" t="s">
        <v>10119</v>
      </c>
      <c r="I7698" s="194">
        <f t="shared" si="363"/>
        <v>0</v>
      </c>
      <c r="J7698" s="116" t="s">
        <v>10126</v>
      </c>
      <c r="K7698" s="116" t="s">
        <v>18432</v>
      </c>
      <c r="L7698" s="197">
        <v>46140</v>
      </c>
      <c r="M7698" s="116"/>
      <c r="N7698" s="197">
        <v>46161</v>
      </c>
      <c r="O7698" s="388">
        <f t="shared" si="361"/>
        <v>32284</v>
      </c>
      <c r="P7698" s="339">
        <f t="shared" si="362"/>
        <v>0</v>
      </c>
    </row>
    <row r="7699" spans="1:16" hidden="1" x14ac:dyDescent="0.25">
      <c r="A7699" s="116">
        <v>150566</v>
      </c>
      <c r="B7699" s="116">
        <v>9</v>
      </c>
      <c r="C7699" s="116">
        <v>1526103860</v>
      </c>
      <c r="D7699" s="116" t="s">
        <v>18435</v>
      </c>
      <c r="E7699" s="339">
        <v>0</v>
      </c>
      <c r="F7699" s="194">
        <v>1</v>
      </c>
      <c r="G7699" s="194">
        <v>1</v>
      </c>
      <c r="H7699" s="194" t="s">
        <v>10119</v>
      </c>
      <c r="I7699" s="194">
        <f t="shared" si="363"/>
        <v>0</v>
      </c>
      <c r="J7699" s="116" t="s">
        <v>10126</v>
      </c>
      <c r="K7699" s="116" t="s">
        <v>18432</v>
      </c>
      <c r="L7699" s="197">
        <v>46140</v>
      </c>
      <c r="M7699" s="116"/>
      <c r="N7699" s="197">
        <v>46161</v>
      </c>
      <c r="O7699" s="388">
        <f t="shared" si="361"/>
        <v>0</v>
      </c>
      <c r="P7699" s="339">
        <f t="shared" si="362"/>
        <v>0</v>
      </c>
    </row>
    <row r="7700" spans="1:16" hidden="1" x14ac:dyDescent="0.25">
      <c r="A7700" s="116">
        <v>150566</v>
      </c>
      <c r="B7700" s="116">
        <v>8</v>
      </c>
      <c r="C7700" s="116">
        <v>1526101320</v>
      </c>
      <c r="D7700" s="116" t="s">
        <v>18436</v>
      </c>
      <c r="E7700" s="339">
        <v>38366</v>
      </c>
      <c r="F7700" s="194">
        <v>2</v>
      </c>
      <c r="G7700" s="194">
        <v>2</v>
      </c>
      <c r="H7700" s="194" t="s">
        <v>10119</v>
      </c>
      <c r="I7700" s="194">
        <f t="shared" si="363"/>
        <v>0</v>
      </c>
      <c r="J7700" s="116" t="s">
        <v>10126</v>
      </c>
      <c r="K7700" s="116" t="s">
        <v>18432</v>
      </c>
      <c r="L7700" s="197">
        <v>46140</v>
      </c>
      <c r="M7700" s="116"/>
      <c r="N7700" s="197">
        <v>46161</v>
      </c>
      <c r="O7700" s="388">
        <f t="shared" si="361"/>
        <v>19183</v>
      </c>
      <c r="P7700" s="339">
        <f t="shared" si="362"/>
        <v>0</v>
      </c>
    </row>
    <row r="7701" spans="1:16" hidden="1" x14ac:dyDescent="0.25">
      <c r="A7701" s="116">
        <v>150566</v>
      </c>
      <c r="B7701" s="116">
        <v>7</v>
      </c>
      <c r="C7701" s="116">
        <v>1526100430</v>
      </c>
      <c r="D7701" s="116" t="s">
        <v>18437</v>
      </c>
      <c r="E7701" s="339">
        <v>28976</v>
      </c>
      <c r="F7701" s="194">
        <v>1</v>
      </c>
      <c r="G7701" s="194">
        <v>1</v>
      </c>
      <c r="H7701" s="194" t="s">
        <v>10119</v>
      </c>
      <c r="I7701" s="194">
        <f t="shared" si="363"/>
        <v>0</v>
      </c>
      <c r="J7701" s="116" t="s">
        <v>10126</v>
      </c>
      <c r="K7701" s="116" t="s">
        <v>18432</v>
      </c>
      <c r="L7701" s="197">
        <v>46140</v>
      </c>
      <c r="M7701" s="116"/>
      <c r="N7701" s="197">
        <v>46161</v>
      </c>
      <c r="O7701" s="388">
        <f t="shared" si="361"/>
        <v>28976</v>
      </c>
      <c r="P7701" s="339">
        <f t="shared" si="362"/>
        <v>0</v>
      </c>
    </row>
    <row r="7702" spans="1:16" hidden="1" x14ac:dyDescent="0.25">
      <c r="A7702" s="116">
        <v>150576</v>
      </c>
      <c r="B7702" s="116">
        <v>4</v>
      </c>
      <c r="C7702" s="116">
        <v>1022102240</v>
      </c>
      <c r="D7702" s="116" t="s">
        <v>10388</v>
      </c>
      <c r="E7702" s="339">
        <v>400410</v>
      </c>
      <c r="F7702" s="194">
        <v>15</v>
      </c>
      <c r="G7702" s="194">
        <f>2+13</f>
        <v>15</v>
      </c>
      <c r="H7702" s="194" t="s">
        <v>10119</v>
      </c>
      <c r="I7702" s="194">
        <f t="shared" si="363"/>
        <v>0</v>
      </c>
      <c r="J7702" s="116" t="s">
        <v>10389</v>
      </c>
      <c r="K7702" s="116" t="s">
        <v>10390</v>
      </c>
      <c r="L7702" s="197">
        <v>46139</v>
      </c>
      <c r="M7702" s="116"/>
      <c r="N7702" s="197">
        <v>46161</v>
      </c>
      <c r="O7702" s="388">
        <f t="shared" si="361"/>
        <v>26694</v>
      </c>
      <c r="P7702" s="339">
        <f t="shared" si="362"/>
        <v>0</v>
      </c>
    </row>
    <row r="7703" spans="1:16" hidden="1" x14ac:dyDescent="0.25">
      <c r="A7703" s="116">
        <v>150695</v>
      </c>
      <c r="B7703" s="116">
        <v>12</v>
      </c>
      <c r="C7703" s="116">
        <v>1511105960</v>
      </c>
      <c r="D7703" s="116" t="s">
        <v>14867</v>
      </c>
      <c r="E7703" s="339">
        <v>1800</v>
      </c>
      <c r="F7703" s="194">
        <v>100</v>
      </c>
      <c r="G7703" s="194">
        <v>100</v>
      </c>
      <c r="H7703" s="194" t="s">
        <v>10119</v>
      </c>
      <c r="I7703" s="401">
        <f t="shared" si="363"/>
        <v>0</v>
      </c>
      <c r="J7703" s="116" t="s">
        <v>10126</v>
      </c>
      <c r="K7703" s="116" t="s">
        <v>18432</v>
      </c>
      <c r="L7703" s="197">
        <v>46149</v>
      </c>
      <c r="M7703" s="116"/>
      <c r="N7703" s="197">
        <v>46173</v>
      </c>
      <c r="O7703" s="388">
        <f t="shared" si="361"/>
        <v>18</v>
      </c>
      <c r="P7703" s="339">
        <f t="shared" si="362"/>
        <v>0</v>
      </c>
    </row>
    <row r="7704" spans="1:16" hidden="1" x14ac:dyDescent="0.25">
      <c r="A7704" s="116">
        <v>150695</v>
      </c>
      <c r="B7704" s="116">
        <v>6</v>
      </c>
      <c r="C7704" s="116">
        <v>1226101660</v>
      </c>
      <c r="D7704" s="116" t="s">
        <v>18438</v>
      </c>
      <c r="E7704" s="339">
        <v>52640</v>
      </c>
      <c r="F7704" s="194">
        <v>2</v>
      </c>
      <c r="G7704" s="194">
        <f>1+1</f>
        <v>2</v>
      </c>
      <c r="H7704" s="194" t="s">
        <v>10119</v>
      </c>
      <c r="I7704" s="194">
        <f t="shared" si="363"/>
        <v>0</v>
      </c>
      <c r="J7704" s="116" t="s">
        <v>10126</v>
      </c>
      <c r="K7704" s="116" t="s">
        <v>18432</v>
      </c>
      <c r="L7704" s="197">
        <v>46149</v>
      </c>
      <c r="M7704" s="116"/>
      <c r="N7704" s="197">
        <v>46161</v>
      </c>
      <c r="O7704" s="388">
        <f t="shared" si="361"/>
        <v>26320</v>
      </c>
      <c r="P7704" s="339">
        <f t="shared" si="362"/>
        <v>0</v>
      </c>
    </row>
    <row r="7705" spans="1:16" hidden="1" x14ac:dyDescent="0.25">
      <c r="A7705" s="116">
        <v>150695</v>
      </c>
      <c r="B7705" s="116">
        <v>2</v>
      </c>
      <c r="C7705" s="116">
        <v>1213100590</v>
      </c>
      <c r="D7705" s="116" t="s">
        <v>11199</v>
      </c>
      <c r="E7705" s="339">
        <v>40350</v>
      </c>
      <c r="F7705" s="194">
        <v>50</v>
      </c>
      <c r="G7705" s="194">
        <v>50</v>
      </c>
      <c r="H7705" s="194" t="s">
        <v>10119</v>
      </c>
      <c r="I7705" s="194">
        <f t="shared" si="363"/>
        <v>0</v>
      </c>
      <c r="J7705" s="116" t="s">
        <v>10126</v>
      </c>
      <c r="K7705" s="116" t="s">
        <v>18432</v>
      </c>
      <c r="L7705" s="197">
        <v>46149</v>
      </c>
      <c r="M7705" s="116"/>
      <c r="N7705" s="197">
        <v>46161</v>
      </c>
      <c r="O7705" s="388">
        <f t="shared" si="361"/>
        <v>807</v>
      </c>
      <c r="P7705" s="339">
        <f t="shared" si="362"/>
        <v>0</v>
      </c>
    </row>
    <row r="7706" spans="1:16" hidden="1" x14ac:dyDescent="0.25">
      <c r="A7706" s="116">
        <v>150695</v>
      </c>
      <c r="B7706" s="116">
        <v>1</v>
      </c>
      <c r="C7706" s="116">
        <v>1212100160</v>
      </c>
      <c r="D7706" s="116" t="s">
        <v>7478</v>
      </c>
      <c r="E7706" s="339">
        <v>518790</v>
      </c>
      <c r="F7706" s="194">
        <v>30</v>
      </c>
      <c r="G7706" s="194">
        <v>30</v>
      </c>
      <c r="H7706" s="194" t="s">
        <v>10119</v>
      </c>
      <c r="I7706" s="194">
        <f t="shared" si="363"/>
        <v>0</v>
      </c>
      <c r="J7706" s="116" t="s">
        <v>10126</v>
      </c>
      <c r="K7706" s="116" t="s">
        <v>18432</v>
      </c>
      <c r="L7706" s="197">
        <v>46149</v>
      </c>
      <c r="M7706" s="116"/>
      <c r="N7706" s="197">
        <v>46161</v>
      </c>
      <c r="O7706" s="388">
        <f t="shared" si="361"/>
        <v>17293</v>
      </c>
      <c r="P7706" s="339">
        <f t="shared" si="362"/>
        <v>0</v>
      </c>
    </row>
    <row r="7707" spans="1:16" hidden="1" x14ac:dyDescent="0.25">
      <c r="A7707" s="116">
        <v>150857</v>
      </c>
      <c r="B7707" s="116">
        <v>1</v>
      </c>
      <c r="C7707" s="116">
        <v>1022100230</v>
      </c>
      <c r="D7707" s="116" t="s">
        <v>18439</v>
      </c>
      <c r="E7707" s="339">
        <v>82500</v>
      </c>
      <c r="F7707" s="194">
        <v>50</v>
      </c>
      <c r="G7707" s="194">
        <v>50</v>
      </c>
      <c r="H7707" s="194" t="s">
        <v>10119</v>
      </c>
      <c r="I7707" s="194">
        <f t="shared" si="363"/>
        <v>0</v>
      </c>
      <c r="J7707" s="116" t="s">
        <v>10389</v>
      </c>
      <c r="K7707" s="116" t="s">
        <v>10390</v>
      </c>
      <c r="L7707" s="197">
        <v>46153</v>
      </c>
      <c r="M7707" s="116" t="s">
        <v>18546</v>
      </c>
      <c r="N7707" s="197">
        <v>46169</v>
      </c>
      <c r="O7707" s="388">
        <f t="shared" si="361"/>
        <v>1650</v>
      </c>
      <c r="P7707" s="339">
        <f t="shared" si="362"/>
        <v>0</v>
      </c>
    </row>
    <row r="7708" spans="1:16" hidden="1" x14ac:dyDescent="0.25">
      <c r="A7708" s="116">
        <v>150885</v>
      </c>
      <c r="B7708" s="116">
        <v>15</v>
      </c>
      <c r="C7708" s="116">
        <v>1016100390</v>
      </c>
      <c r="D7708" s="116" t="s">
        <v>18440</v>
      </c>
      <c r="E7708" s="339">
        <v>5700</v>
      </c>
      <c r="F7708" s="194">
        <v>5</v>
      </c>
      <c r="G7708" s="194">
        <v>5</v>
      </c>
      <c r="H7708" s="194" t="s">
        <v>10119</v>
      </c>
      <c r="I7708" s="194">
        <f t="shared" si="363"/>
        <v>0</v>
      </c>
      <c r="J7708" s="116" t="s">
        <v>10120</v>
      </c>
      <c r="K7708" s="116" t="s">
        <v>10121</v>
      </c>
      <c r="L7708" s="197">
        <v>46154</v>
      </c>
      <c r="M7708" s="116"/>
      <c r="N7708" s="197">
        <v>46160</v>
      </c>
      <c r="O7708" s="388">
        <f t="shared" si="361"/>
        <v>1140</v>
      </c>
      <c r="P7708" s="339">
        <f t="shared" si="362"/>
        <v>0</v>
      </c>
    </row>
    <row r="7709" spans="1:16" hidden="1" x14ac:dyDescent="0.25">
      <c r="A7709" s="116">
        <v>150885</v>
      </c>
      <c r="B7709" s="116">
        <v>9</v>
      </c>
      <c r="C7709" s="116">
        <v>1012100030</v>
      </c>
      <c r="D7709" s="116" t="s">
        <v>11137</v>
      </c>
      <c r="E7709" s="339">
        <v>221168</v>
      </c>
      <c r="F7709" s="194">
        <v>4</v>
      </c>
      <c r="G7709" s="194">
        <f>2+2</f>
        <v>4</v>
      </c>
      <c r="H7709" s="194" t="s">
        <v>10119</v>
      </c>
      <c r="I7709" s="194">
        <f t="shared" si="363"/>
        <v>0</v>
      </c>
      <c r="J7709" s="116" t="s">
        <v>10120</v>
      </c>
      <c r="K7709" s="116" t="s">
        <v>10121</v>
      </c>
      <c r="L7709" s="197">
        <v>46154</v>
      </c>
      <c r="M7709" s="116" t="s">
        <v>18560</v>
      </c>
      <c r="N7709" s="197">
        <v>46176</v>
      </c>
      <c r="O7709" s="388">
        <f t="shared" si="361"/>
        <v>55292</v>
      </c>
      <c r="P7709" s="339">
        <f t="shared" si="362"/>
        <v>0</v>
      </c>
    </row>
    <row r="7710" spans="1:16" x14ac:dyDescent="0.25">
      <c r="A7710" s="116">
        <v>150885</v>
      </c>
      <c r="B7710" s="116">
        <v>6</v>
      </c>
      <c r="C7710" s="116">
        <v>1012100120</v>
      </c>
      <c r="D7710" s="116" t="s">
        <v>10492</v>
      </c>
      <c r="E7710" s="339">
        <v>560000</v>
      </c>
      <c r="F7710" s="194">
        <v>20</v>
      </c>
      <c r="G7710" s="194">
        <f>3+4+4</f>
        <v>11</v>
      </c>
      <c r="H7710" s="194" t="s">
        <v>10119</v>
      </c>
      <c r="I7710" s="401">
        <f t="shared" si="363"/>
        <v>9</v>
      </c>
      <c r="J7710" s="116" t="s">
        <v>10120</v>
      </c>
      <c r="K7710" s="116" t="s">
        <v>10121</v>
      </c>
      <c r="L7710" s="197">
        <v>46154</v>
      </c>
      <c r="M7710" s="116" t="s">
        <v>18474</v>
      </c>
      <c r="N7710" s="197" t="s">
        <v>15858</v>
      </c>
      <c r="O7710" s="388">
        <f t="shared" si="361"/>
        <v>28000</v>
      </c>
      <c r="P7710" s="339">
        <f t="shared" si="362"/>
        <v>252000</v>
      </c>
    </row>
    <row r="7711" spans="1:16" x14ac:dyDescent="0.25">
      <c r="A7711" s="116">
        <v>150904</v>
      </c>
      <c r="B7711" s="116">
        <v>17</v>
      </c>
      <c r="C7711" s="116">
        <v>1010107250</v>
      </c>
      <c r="D7711" s="116" t="s">
        <v>15538</v>
      </c>
      <c r="E7711" s="339">
        <v>109998</v>
      </c>
      <c r="F7711" s="194">
        <v>2</v>
      </c>
      <c r="G7711" s="194">
        <v>1</v>
      </c>
      <c r="H7711" s="194" t="s">
        <v>10119</v>
      </c>
      <c r="I7711" s="401">
        <f t="shared" ref="I7711:I7721" si="364">+F7711-G7711</f>
        <v>1</v>
      </c>
      <c r="J7711" s="116" t="s">
        <v>10120</v>
      </c>
      <c r="K7711" s="116" t="s">
        <v>18441</v>
      </c>
      <c r="L7711" s="197">
        <v>46155</v>
      </c>
      <c r="M7711" s="116"/>
      <c r="N7711" s="197" t="s">
        <v>15169</v>
      </c>
      <c r="O7711" s="388">
        <f t="shared" si="361"/>
        <v>54999</v>
      </c>
      <c r="P7711" s="339">
        <f t="shared" si="362"/>
        <v>54999</v>
      </c>
    </row>
    <row r="7712" spans="1:16" x14ac:dyDescent="0.25">
      <c r="A7712" s="116">
        <v>150911</v>
      </c>
      <c r="B7712" s="116">
        <v>18</v>
      </c>
      <c r="C7712" s="116">
        <v>1112100430</v>
      </c>
      <c r="D7712" s="116" t="s">
        <v>7760</v>
      </c>
      <c r="E7712" s="339">
        <v>124371</v>
      </c>
      <c r="F7712" s="194">
        <v>18</v>
      </c>
      <c r="G7712" s="194">
        <v>0</v>
      </c>
      <c r="H7712" s="194" t="s">
        <v>10119</v>
      </c>
      <c r="I7712" s="401">
        <f t="shared" si="364"/>
        <v>18</v>
      </c>
      <c r="J7712" s="116" t="s">
        <v>10120</v>
      </c>
      <c r="K7712" s="116" t="s">
        <v>18470</v>
      </c>
      <c r="L7712" s="197"/>
      <c r="M7712" s="116"/>
      <c r="N7712" s="197" t="s">
        <v>16429</v>
      </c>
      <c r="O7712" s="388">
        <f t="shared" si="361"/>
        <v>6909.5</v>
      </c>
      <c r="P7712" s="339">
        <f t="shared" si="362"/>
        <v>124371</v>
      </c>
    </row>
    <row r="7713" spans="1:19" x14ac:dyDescent="0.25">
      <c r="A7713" s="116">
        <v>150911</v>
      </c>
      <c r="B7713" s="116">
        <v>19</v>
      </c>
      <c r="C7713" s="116">
        <v>1112100580</v>
      </c>
      <c r="D7713" s="116" t="s">
        <v>6889</v>
      </c>
      <c r="E7713" s="339">
        <v>7936</v>
      </c>
      <c r="F7713" s="194">
        <v>5</v>
      </c>
      <c r="G7713" s="194">
        <v>0</v>
      </c>
      <c r="H7713" s="194" t="s">
        <v>10119</v>
      </c>
      <c r="I7713" s="401">
        <f t="shared" si="364"/>
        <v>5</v>
      </c>
      <c r="J7713" s="116" t="s">
        <v>10120</v>
      </c>
      <c r="K7713" s="116" t="s">
        <v>18470</v>
      </c>
      <c r="L7713" s="197"/>
      <c r="M7713" s="116"/>
      <c r="N7713" s="197" t="s">
        <v>16429</v>
      </c>
      <c r="O7713" s="388">
        <f t="shared" si="361"/>
        <v>1587.2</v>
      </c>
      <c r="P7713" s="339">
        <f t="shared" si="362"/>
        <v>7936</v>
      </c>
    </row>
    <row r="7714" spans="1:19" x14ac:dyDescent="0.25">
      <c r="A7714" s="116">
        <v>150911</v>
      </c>
      <c r="B7714" s="116">
        <v>4</v>
      </c>
      <c r="C7714" s="116">
        <v>1112100610</v>
      </c>
      <c r="D7714" s="116" t="s">
        <v>11174</v>
      </c>
      <c r="E7714" s="339">
        <v>1960</v>
      </c>
      <c r="F7714" s="194">
        <v>20</v>
      </c>
      <c r="G7714" s="194">
        <v>0</v>
      </c>
      <c r="H7714" s="194" t="s">
        <v>10119</v>
      </c>
      <c r="I7714" s="401">
        <f t="shared" si="364"/>
        <v>20</v>
      </c>
      <c r="J7714" s="116" t="s">
        <v>10120</v>
      </c>
      <c r="K7714" s="116" t="s">
        <v>18470</v>
      </c>
      <c r="L7714" s="197"/>
      <c r="M7714" s="116"/>
      <c r="N7714" s="197" t="s">
        <v>15169</v>
      </c>
      <c r="O7714" s="388">
        <f t="shared" si="361"/>
        <v>98</v>
      </c>
      <c r="P7714" s="339">
        <f t="shared" si="362"/>
        <v>1960</v>
      </c>
    </row>
    <row r="7715" spans="1:19" hidden="1" x14ac:dyDescent="0.25">
      <c r="A7715" s="116">
        <v>150911</v>
      </c>
      <c r="B7715" s="116">
        <v>12</v>
      </c>
      <c r="C7715" s="116">
        <v>1318100000</v>
      </c>
      <c r="D7715" s="116" t="s">
        <v>11261</v>
      </c>
      <c r="E7715" s="339">
        <v>10120</v>
      </c>
      <c r="F7715" s="194">
        <v>10</v>
      </c>
      <c r="G7715" s="194">
        <v>10</v>
      </c>
      <c r="H7715" s="194" t="s">
        <v>10119</v>
      </c>
      <c r="I7715" s="194">
        <f t="shared" si="364"/>
        <v>0</v>
      </c>
      <c r="J7715" s="116" t="s">
        <v>10120</v>
      </c>
      <c r="K7715" s="116" t="s">
        <v>18470</v>
      </c>
      <c r="L7715" s="197"/>
      <c r="M7715" s="116" t="s">
        <v>18561</v>
      </c>
      <c r="N7715" s="197">
        <v>46176</v>
      </c>
      <c r="O7715" s="388">
        <f t="shared" si="361"/>
        <v>1012</v>
      </c>
      <c r="P7715" s="339">
        <f t="shared" si="362"/>
        <v>0</v>
      </c>
    </row>
    <row r="7716" spans="1:19" x14ac:dyDescent="0.25">
      <c r="A7716" s="116">
        <v>150915</v>
      </c>
      <c r="B7716" s="116">
        <v>14</v>
      </c>
      <c r="C7716" s="116">
        <v>1029102130</v>
      </c>
      <c r="D7716" s="116" t="s">
        <v>10961</v>
      </c>
      <c r="E7716" s="339">
        <v>59564.2</v>
      </c>
      <c r="F7716" s="194">
        <v>20</v>
      </c>
      <c r="G7716" s="194">
        <v>14</v>
      </c>
      <c r="H7716" s="194" t="s">
        <v>10119</v>
      </c>
      <c r="I7716" s="401">
        <f t="shared" si="364"/>
        <v>6</v>
      </c>
      <c r="J7716" s="116" t="s">
        <v>10120</v>
      </c>
      <c r="K7716" s="116" t="s">
        <v>18442</v>
      </c>
      <c r="L7716" s="197">
        <v>46156</v>
      </c>
      <c r="M7716" s="116"/>
      <c r="N7716" s="197" t="s">
        <v>15169</v>
      </c>
      <c r="O7716" s="388">
        <f t="shared" si="361"/>
        <v>2978.21</v>
      </c>
      <c r="P7716" s="339">
        <f t="shared" si="362"/>
        <v>17869.260000000002</v>
      </c>
    </row>
    <row r="7717" spans="1:19" x14ac:dyDescent="0.25">
      <c r="A7717" s="116">
        <v>150915</v>
      </c>
      <c r="B7717" s="116">
        <v>5</v>
      </c>
      <c r="C7717" s="116">
        <v>1318100020</v>
      </c>
      <c r="D7717" s="116" t="s">
        <v>11263</v>
      </c>
      <c r="E7717" s="339">
        <v>116116</v>
      </c>
      <c r="F7717" s="194">
        <v>2</v>
      </c>
      <c r="G7717" s="194">
        <v>0</v>
      </c>
      <c r="H7717" s="194" t="s">
        <v>10119</v>
      </c>
      <c r="I7717" s="401">
        <f t="shared" si="364"/>
        <v>2</v>
      </c>
      <c r="J7717" s="116" t="s">
        <v>10120</v>
      </c>
      <c r="K7717" s="116" t="s">
        <v>18442</v>
      </c>
      <c r="L7717" s="197">
        <v>46156</v>
      </c>
      <c r="M7717" s="116"/>
      <c r="N7717" s="197" t="s">
        <v>15169</v>
      </c>
      <c r="O7717" s="388">
        <f t="shared" si="361"/>
        <v>58058</v>
      </c>
      <c r="P7717" s="339">
        <f t="shared" si="362"/>
        <v>116116</v>
      </c>
    </row>
    <row r="7718" spans="1:19" hidden="1" x14ac:dyDescent="0.25">
      <c r="A7718" s="116">
        <v>150943</v>
      </c>
      <c r="B7718" s="116">
        <v>1</v>
      </c>
      <c r="C7718" s="116">
        <v>1810104590</v>
      </c>
      <c r="D7718" s="116" t="s">
        <v>18443</v>
      </c>
      <c r="E7718" s="339">
        <v>2596.6799999999998</v>
      </c>
      <c r="F7718" s="194">
        <v>36</v>
      </c>
      <c r="G7718" s="194">
        <f>23+13</f>
        <v>36</v>
      </c>
      <c r="H7718" s="194" t="s">
        <v>10119</v>
      </c>
      <c r="I7718" s="194">
        <f t="shared" si="364"/>
        <v>0</v>
      </c>
      <c r="J7718" s="116" t="s">
        <v>10120</v>
      </c>
      <c r="K7718" s="116" t="s">
        <v>18442</v>
      </c>
      <c r="L7718" s="197">
        <v>46156</v>
      </c>
      <c r="M7718" s="116" t="s">
        <v>18290</v>
      </c>
      <c r="N7718" s="197">
        <v>46173</v>
      </c>
      <c r="O7718" s="388">
        <f t="shared" si="361"/>
        <v>72.13</v>
      </c>
      <c r="P7718" s="339">
        <f t="shared" si="362"/>
        <v>0</v>
      </c>
    </row>
    <row r="7719" spans="1:19" hidden="1" x14ac:dyDescent="0.25">
      <c r="A7719" s="116">
        <v>150943</v>
      </c>
      <c r="B7719" s="116">
        <v>2</v>
      </c>
      <c r="C7719" s="116">
        <v>1810105040</v>
      </c>
      <c r="D7719" s="116" t="s">
        <v>11374</v>
      </c>
      <c r="E7719" s="339">
        <v>219.6</v>
      </c>
      <c r="F7719" s="194">
        <v>36</v>
      </c>
      <c r="G7719" s="194">
        <f>20+16</f>
        <v>36</v>
      </c>
      <c r="H7719" s="194" t="s">
        <v>10119</v>
      </c>
      <c r="I7719" s="194">
        <f t="shared" si="364"/>
        <v>0</v>
      </c>
      <c r="J7719" s="116" t="s">
        <v>10120</v>
      </c>
      <c r="K7719" s="116" t="s">
        <v>18442</v>
      </c>
      <c r="L7719" s="197">
        <v>46156</v>
      </c>
      <c r="M7719" s="116"/>
      <c r="N7719" s="197">
        <v>46173</v>
      </c>
      <c r="O7719" s="388">
        <f t="shared" si="361"/>
        <v>6.1</v>
      </c>
      <c r="P7719" s="339">
        <f t="shared" si="362"/>
        <v>0</v>
      </c>
    </row>
    <row r="7720" spans="1:19" hidden="1" x14ac:dyDescent="0.25">
      <c r="A7720" s="116">
        <v>150969</v>
      </c>
      <c r="B7720" s="116">
        <v>2</v>
      </c>
      <c r="C7720" s="116">
        <v>1016100430</v>
      </c>
      <c r="D7720" s="116" t="s">
        <v>10368</v>
      </c>
      <c r="E7720" s="339">
        <v>8660</v>
      </c>
      <c r="F7720" s="194">
        <v>4</v>
      </c>
      <c r="G7720" s="194">
        <v>4</v>
      </c>
      <c r="H7720" s="194" t="s">
        <v>10119</v>
      </c>
      <c r="I7720" s="194">
        <f t="shared" si="364"/>
        <v>0</v>
      </c>
      <c r="J7720" s="116" t="s">
        <v>10120</v>
      </c>
      <c r="K7720" s="116" t="s">
        <v>10121</v>
      </c>
      <c r="L7720" s="197">
        <v>46156</v>
      </c>
      <c r="M7720" s="116" t="s">
        <v>18404</v>
      </c>
      <c r="N7720" s="197">
        <v>46160</v>
      </c>
      <c r="O7720" s="388">
        <f t="shared" si="361"/>
        <v>2165</v>
      </c>
      <c r="P7720" s="339">
        <f t="shared" si="362"/>
        <v>0</v>
      </c>
    </row>
    <row r="7721" spans="1:19" hidden="1" x14ac:dyDescent="0.25">
      <c r="A7721" s="116">
        <v>150969</v>
      </c>
      <c r="B7721" s="116">
        <v>1</v>
      </c>
      <c r="C7721" s="116">
        <v>1016100390</v>
      </c>
      <c r="D7721" s="116" t="s">
        <v>18440</v>
      </c>
      <c r="E7721" s="339">
        <v>4560</v>
      </c>
      <c r="F7721" s="194">
        <v>4</v>
      </c>
      <c r="G7721" s="194">
        <v>4</v>
      </c>
      <c r="H7721" s="194" t="s">
        <v>10119</v>
      </c>
      <c r="I7721" s="194">
        <f t="shared" si="364"/>
        <v>0</v>
      </c>
      <c r="J7721" s="116" t="s">
        <v>10120</v>
      </c>
      <c r="K7721" s="116" t="s">
        <v>10121</v>
      </c>
      <c r="L7721" s="197">
        <v>46156</v>
      </c>
      <c r="M7721" s="116"/>
      <c r="N7721" s="197">
        <v>46160</v>
      </c>
      <c r="O7721" s="388">
        <f t="shared" si="361"/>
        <v>1140</v>
      </c>
      <c r="P7721" s="339">
        <f t="shared" si="362"/>
        <v>0</v>
      </c>
    </row>
    <row r="7722" spans="1:19" x14ac:dyDescent="0.25">
      <c r="E7722" s="339">
        <f>SUBTOTAL(9,E2:E7721)</f>
        <v>15323643.01</v>
      </c>
      <c r="F7722" s="194">
        <f>SUBTOTAL(9,F2:F7721)</f>
        <v>367</v>
      </c>
      <c r="G7722" s="194">
        <f>SUBTOTAL(9,G2:G7721)</f>
        <v>105</v>
      </c>
      <c r="H7722" s="194">
        <f>SUBTOTAL(9,H2:H7721)</f>
        <v>0</v>
      </c>
      <c r="I7722" s="194">
        <f>SUBTOTAL(9,I2:I7721)</f>
        <v>262</v>
      </c>
      <c r="O7722" s="116">
        <f>+I7722</f>
        <v>262</v>
      </c>
      <c r="P7722" s="339">
        <f>SUBTOTAL(9,P2:P7721)</f>
        <v>13748500.029999999</v>
      </c>
      <c r="Q7722" t="s">
        <v>16545</v>
      </c>
    </row>
    <row r="7723" spans="1:19" x14ac:dyDescent="0.25">
      <c r="G7723">
        <f>+F7722-G7722</f>
        <v>262</v>
      </c>
      <c r="O7723" s="116">
        <f>+G7722</f>
        <v>105</v>
      </c>
      <c r="P7723" s="350">
        <f>+E7722-P7722</f>
        <v>1575142.9800000004</v>
      </c>
      <c r="Q7723" t="s">
        <v>16544</v>
      </c>
      <c r="S7723" s="347"/>
    </row>
    <row r="7724" spans="1:19" x14ac:dyDescent="0.25">
      <c r="E7724" s="340">
        <f>SUM(E2:E7721)</f>
        <v>1458703743.8599999</v>
      </c>
    </row>
    <row r="7725" spans="1:19" x14ac:dyDescent="0.25">
      <c r="P7725" s="340">
        <f>SUM(P2:P7721)</f>
        <v>16193389.639999999</v>
      </c>
      <c r="S7725" s="347"/>
    </row>
    <row r="7726" spans="1:19" x14ac:dyDescent="0.25">
      <c r="E7726" s="340">
        <f>+E7724-E7722</f>
        <v>1443380100.8499999</v>
      </c>
      <c r="N7726" s="373"/>
    </row>
    <row r="7727" spans="1:19" x14ac:dyDescent="0.25">
      <c r="P7727" s="347">
        <f>+P7725-P7722</f>
        <v>2444889.6099999994</v>
      </c>
    </row>
    <row r="7729" spans="5:16" x14ac:dyDescent="0.25">
      <c r="P7729" s="347">
        <f>+E7726-P7727</f>
        <v>1440935211.24</v>
      </c>
    </row>
    <row r="7732" spans="5:16" x14ac:dyDescent="0.25">
      <c r="E7732" s="362"/>
    </row>
    <row r="7734" spans="5:16" x14ac:dyDescent="0.25">
      <c r="E7734" s="362"/>
      <c r="G7734" s="347"/>
      <c r="I7734" s="361"/>
    </row>
    <row r="7735" spans="5:16" x14ac:dyDescent="0.25">
      <c r="E7735" s="362"/>
      <c r="G7735" s="347"/>
      <c r="I7735" s="361"/>
    </row>
  </sheetData>
  <autoFilter ref="A1:XEH7752" xr:uid="{4FC94A73-87FF-4E1C-A2D3-0308440E1CFC}">
    <filterColumn colId="13">
      <filters blank="1">
        <filter val="parcial"/>
        <filter val="proyecto cerrado"/>
        <filter val="sin stock"/>
        <filter val="ws-import"/>
      </filters>
    </filterColumn>
    <sortState xmlns:xlrd2="http://schemas.microsoft.com/office/spreadsheetml/2017/richdata2" ref="A3059:XEH7735">
      <sortCondition ref="A1:A7752"/>
    </sortState>
  </autoFilter>
  <printOptions horizontalCentered="1"/>
  <pageMargins left="0.19685039370078741" right="0.19685039370078741" top="0.59055118110236227" bottom="0.19685039370078741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F06B9-777D-4754-AAAD-F72173EFA9D8}">
  <dimension ref="A1:C9"/>
  <sheetViews>
    <sheetView workbookViewId="0">
      <selection activeCell="A11" sqref="A11"/>
    </sheetView>
  </sheetViews>
  <sheetFormatPr baseColWidth="10" defaultRowHeight="15" x14ac:dyDescent="0.25"/>
  <cols>
    <col min="1" max="1" width="36.42578125" bestFit="1" customWidth="1"/>
    <col min="2" max="2" width="16.5703125" bestFit="1" customWidth="1"/>
    <col min="3" max="3" width="58" bestFit="1" customWidth="1"/>
  </cols>
  <sheetData>
    <row r="1" spans="1:3" x14ac:dyDescent="0.25">
      <c r="A1" t="s">
        <v>18027</v>
      </c>
      <c r="B1" t="s">
        <v>18028</v>
      </c>
    </row>
    <row r="2" spans="1:3" x14ac:dyDescent="0.25">
      <c r="A2" t="s">
        <v>18463</v>
      </c>
      <c r="B2" t="s">
        <v>18025</v>
      </c>
    </row>
    <row r="3" spans="1:3" x14ac:dyDescent="0.25">
      <c r="A3" t="s">
        <v>18462</v>
      </c>
      <c r="B3" t="s">
        <v>18024</v>
      </c>
    </row>
    <row r="4" spans="1:3" x14ac:dyDescent="0.25">
      <c r="A4" t="s">
        <v>18461</v>
      </c>
      <c r="B4" t="s">
        <v>18024</v>
      </c>
    </row>
    <row r="5" spans="1:3" x14ac:dyDescent="0.25">
      <c r="A5" t="s">
        <v>18458</v>
      </c>
      <c r="B5" t="s">
        <v>18025</v>
      </c>
      <c r="C5" t="s">
        <v>18459</v>
      </c>
    </row>
    <row r="6" spans="1:3" x14ac:dyDescent="0.25">
      <c r="A6" t="s">
        <v>18021</v>
      </c>
      <c r="B6" t="s">
        <v>18024</v>
      </c>
    </row>
    <row r="7" spans="1:3" x14ac:dyDescent="0.25">
      <c r="A7" t="s">
        <v>18464</v>
      </c>
      <c r="B7" t="s">
        <v>18024</v>
      </c>
    </row>
    <row r="8" spans="1:3" x14ac:dyDescent="0.25">
      <c r="A8" t="s">
        <v>18022</v>
      </c>
      <c r="B8" t="s">
        <v>18377</v>
      </c>
      <c r="C8" t="s">
        <v>18460</v>
      </c>
    </row>
    <row r="9" spans="1:3" x14ac:dyDescent="0.25">
      <c r="A9" t="s">
        <v>18023</v>
      </c>
      <c r="B9" t="s">
        <v>18026</v>
      </c>
    </row>
  </sheetData>
  <printOptions horizontalCentered="1"/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FE600-6253-4424-B39B-4ACC4D6B78BC}">
  <sheetPr>
    <pageSetUpPr fitToPage="1"/>
  </sheetPr>
  <dimension ref="A1:L53"/>
  <sheetViews>
    <sheetView workbookViewId="0">
      <pane xSplit="3" ySplit="1" topLeftCell="D35" activePane="bottomRight" state="frozen"/>
      <selection pane="topRight" activeCell="D1" sqref="D1"/>
      <selection pane="bottomLeft" activeCell="A2" sqref="A2"/>
      <selection pane="bottomRight" activeCell="D51" sqref="D51"/>
    </sheetView>
  </sheetViews>
  <sheetFormatPr baseColWidth="10" defaultRowHeight="15" x14ac:dyDescent="0.25"/>
  <cols>
    <col min="1" max="1" width="11" bestFit="1" customWidth="1"/>
    <col min="2" max="2" width="21.42578125" bestFit="1" customWidth="1"/>
    <col min="3" max="3" width="7.140625" bestFit="1" customWidth="1"/>
    <col min="4" max="4" width="73.140625" bestFit="1" customWidth="1"/>
    <col min="5" max="5" width="23" bestFit="1" customWidth="1"/>
    <col min="6" max="6" width="6" customWidth="1"/>
    <col min="7" max="7" width="18.7109375" customWidth="1"/>
    <col min="8" max="8" width="12.42578125" customWidth="1"/>
    <col min="9" max="9" width="11.140625" bestFit="1" customWidth="1"/>
    <col min="10" max="10" width="9.28515625" customWidth="1"/>
    <col min="11" max="11" width="8.42578125" customWidth="1"/>
    <col min="12" max="12" width="6.85546875" bestFit="1" customWidth="1"/>
  </cols>
  <sheetData>
    <row r="1" spans="1:12" ht="60" x14ac:dyDescent="0.25">
      <c r="A1" s="320" t="s">
        <v>8322</v>
      </c>
      <c r="B1" s="320" t="s">
        <v>14797</v>
      </c>
      <c r="C1" s="320" t="s">
        <v>8346</v>
      </c>
      <c r="D1" s="320" t="s">
        <v>8323</v>
      </c>
      <c r="E1" s="320" t="s">
        <v>9192</v>
      </c>
      <c r="F1" s="320" t="s">
        <v>8409</v>
      </c>
      <c r="G1" s="320" t="s">
        <v>14823</v>
      </c>
      <c r="H1" s="321" t="s">
        <v>14857</v>
      </c>
      <c r="I1" s="320" t="s">
        <v>14798</v>
      </c>
      <c r="J1" s="321" t="s">
        <v>14919</v>
      </c>
      <c r="K1" s="321" t="s">
        <v>14918</v>
      </c>
      <c r="L1" s="320" t="s">
        <v>14799</v>
      </c>
    </row>
    <row r="2" spans="1:12" x14ac:dyDescent="0.25">
      <c r="A2" s="322">
        <v>1018101080</v>
      </c>
      <c r="B2" s="322" t="s">
        <v>11097</v>
      </c>
      <c r="C2" s="322" t="s">
        <v>731</v>
      </c>
      <c r="D2" s="322" t="s">
        <v>11099</v>
      </c>
      <c r="E2" s="322" t="s">
        <v>10223</v>
      </c>
      <c r="F2" s="322">
        <v>37276</v>
      </c>
      <c r="G2" s="322">
        <v>430549</v>
      </c>
      <c r="H2" s="322" t="s">
        <v>14856</v>
      </c>
      <c r="I2" s="322">
        <v>150</v>
      </c>
      <c r="J2" s="322">
        <v>20</v>
      </c>
      <c r="K2" s="322"/>
      <c r="L2" s="322">
        <f>+I2-J2-K2</f>
        <v>130</v>
      </c>
    </row>
    <row r="3" spans="1:12" x14ac:dyDescent="0.25">
      <c r="A3" s="322">
        <v>1511105960</v>
      </c>
      <c r="B3" s="322" t="s">
        <v>14868</v>
      </c>
      <c r="C3" s="322" t="s">
        <v>19</v>
      </c>
      <c r="D3" s="322" t="s">
        <v>14869</v>
      </c>
      <c r="E3" s="322" t="s">
        <v>10175</v>
      </c>
      <c r="F3" s="322">
        <v>37277</v>
      </c>
      <c r="G3" s="322">
        <v>57989</v>
      </c>
      <c r="H3" s="322" t="s">
        <v>14856</v>
      </c>
      <c r="I3" s="322">
        <v>2000</v>
      </c>
      <c r="J3" s="322">
        <v>200</v>
      </c>
      <c r="K3" s="322"/>
      <c r="L3" s="322">
        <f t="shared" ref="L3:L52" si="0">+I3-J3-K3</f>
        <v>1800</v>
      </c>
    </row>
    <row r="4" spans="1:12" x14ac:dyDescent="0.25">
      <c r="A4" s="322">
        <v>1241101030</v>
      </c>
      <c r="B4" s="322" t="s">
        <v>14808</v>
      </c>
      <c r="C4" s="322" t="s">
        <v>19</v>
      </c>
      <c r="D4" s="322" t="s">
        <v>14809</v>
      </c>
      <c r="E4" s="322" t="s">
        <v>14917</v>
      </c>
      <c r="F4" s="322">
        <v>37275</v>
      </c>
      <c r="G4" s="322">
        <v>631994</v>
      </c>
      <c r="H4" s="322" t="s">
        <v>14856</v>
      </c>
      <c r="I4" s="322">
        <v>150</v>
      </c>
      <c r="J4" s="322">
        <v>20</v>
      </c>
      <c r="K4" s="322"/>
      <c r="L4" s="322">
        <f t="shared" si="0"/>
        <v>130</v>
      </c>
    </row>
    <row r="5" spans="1:12" x14ac:dyDescent="0.25">
      <c r="A5" s="322">
        <v>1241101040</v>
      </c>
      <c r="B5" s="322" t="s">
        <v>14811</v>
      </c>
      <c r="C5" s="322" t="s">
        <v>19</v>
      </c>
      <c r="D5" s="322" t="s">
        <v>14812</v>
      </c>
      <c r="E5" s="322" t="s">
        <v>14917</v>
      </c>
      <c r="F5" s="322">
        <v>37275</v>
      </c>
      <c r="G5" s="322">
        <v>631994</v>
      </c>
      <c r="H5" s="322" t="s">
        <v>14856</v>
      </c>
      <c r="I5" s="322">
        <v>150</v>
      </c>
      <c r="J5" s="322">
        <v>20</v>
      </c>
      <c r="K5" s="322"/>
      <c r="L5" s="322">
        <f t="shared" si="0"/>
        <v>130</v>
      </c>
    </row>
    <row r="6" spans="1:12" x14ac:dyDescent="0.25">
      <c r="A6" s="322">
        <v>1241101020</v>
      </c>
      <c r="B6" s="322" t="s">
        <v>14807</v>
      </c>
      <c r="C6" s="322" t="s">
        <v>19</v>
      </c>
      <c r="D6" s="322" t="s">
        <v>14805</v>
      </c>
      <c r="E6" s="322" t="s">
        <v>14917</v>
      </c>
      <c r="F6" s="322">
        <v>37275</v>
      </c>
      <c r="G6" s="322">
        <v>631994</v>
      </c>
      <c r="H6" s="322" t="s">
        <v>14856</v>
      </c>
      <c r="I6" s="322">
        <v>150</v>
      </c>
      <c r="J6" s="322">
        <v>20</v>
      </c>
      <c r="K6" s="322"/>
      <c r="L6" s="322">
        <f t="shared" si="0"/>
        <v>130</v>
      </c>
    </row>
    <row r="7" spans="1:12" x14ac:dyDescent="0.25">
      <c r="A7" s="322">
        <v>1241101050</v>
      </c>
      <c r="B7" s="322" t="s">
        <v>14814</v>
      </c>
      <c r="C7" s="322" t="s">
        <v>19</v>
      </c>
      <c r="D7" s="322" t="s">
        <v>14815</v>
      </c>
      <c r="E7" s="322" t="s">
        <v>11683</v>
      </c>
      <c r="F7" s="322">
        <v>37311</v>
      </c>
      <c r="G7" s="322">
        <v>29942</v>
      </c>
      <c r="H7" s="322" t="s">
        <v>14856</v>
      </c>
      <c r="I7" s="322">
        <v>50</v>
      </c>
      <c r="J7" s="322">
        <v>20</v>
      </c>
      <c r="K7" s="322"/>
      <c r="L7" s="322">
        <f t="shared" si="0"/>
        <v>30</v>
      </c>
    </row>
    <row r="8" spans="1:12" x14ac:dyDescent="0.25">
      <c r="A8" s="322">
        <v>1213103890</v>
      </c>
      <c r="B8" s="322" t="s">
        <v>14817</v>
      </c>
      <c r="C8" s="322" t="s">
        <v>1469</v>
      </c>
      <c r="D8" s="322" t="s">
        <v>14816</v>
      </c>
      <c r="E8" s="322" t="s">
        <v>10223</v>
      </c>
      <c r="F8" s="322">
        <v>37276</v>
      </c>
      <c r="G8" s="322">
        <v>430549</v>
      </c>
      <c r="H8" s="322" t="s">
        <v>14856</v>
      </c>
      <c r="I8" s="322">
        <v>450</v>
      </c>
      <c r="J8" s="322">
        <v>60</v>
      </c>
      <c r="K8" s="322"/>
      <c r="L8" s="322">
        <f t="shared" si="0"/>
        <v>390</v>
      </c>
    </row>
    <row r="9" spans="1:12" x14ac:dyDescent="0.25">
      <c r="A9" s="322">
        <v>1213101730</v>
      </c>
      <c r="B9" s="322" t="s">
        <v>1482</v>
      </c>
      <c r="C9" s="322" t="s">
        <v>1469</v>
      </c>
      <c r="D9" s="322" t="s">
        <v>8241</v>
      </c>
      <c r="E9" s="322" t="s">
        <v>10223</v>
      </c>
      <c r="F9" s="322">
        <v>37276</v>
      </c>
      <c r="G9" s="322">
        <v>430549</v>
      </c>
      <c r="H9" s="322" t="s">
        <v>14856</v>
      </c>
      <c r="I9" s="322">
        <v>1800</v>
      </c>
      <c r="J9" s="322">
        <v>240</v>
      </c>
      <c r="K9" s="322"/>
      <c r="L9" s="322">
        <f t="shared" si="0"/>
        <v>1560</v>
      </c>
    </row>
    <row r="10" spans="1:12" x14ac:dyDescent="0.25">
      <c r="A10" s="322">
        <v>1219107820</v>
      </c>
      <c r="B10" s="322" t="s">
        <v>14802</v>
      </c>
      <c r="C10" s="322" t="s">
        <v>19</v>
      </c>
      <c r="D10" s="322" t="s">
        <v>14803</v>
      </c>
      <c r="E10" s="322" t="s">
        <v>10299</v>
      </c>
      <c r="F10" s="322">
        <v>37292</v>
      </c>
      <c r="G10" s="322" t="s">
        <v>14915</v>
      </c>
      <c r="H10" s="322" t="s">
        <v>14856</v>
      </c>
      <c r="I10" s="322">
        <f>31+9</f>
        <v>40</v>
      </c>
      <c r="J10" s="322">
        <v>9</v>
      </c>
      <c r="K10" s="322"/>
      <c r="L10" s="322">
        <f t="shared" si="0"/>
        <v>31</v>
      </c>
    </row>
    <row r="11" spans="1:12" x14ac:dyDescent="0.25">
      <c r="A11" s="322">
        <v>1310114740</v>
      </c>
      <c r="B11" s="322" t="s">
        <v>14874</v>
      </c>
      <c r="C11" s="322" t="s">
        <v>19</v>
      </c>
      <c r="D11" s="322" t="s">
        <v>14875</v>
      </c>
      <c r="E11" s="322" t="s">
        <v>11683</v>
      </c>
      <c r="F11" s="322">
        <v>37291</v>
      </c>
      <c r="G11" s="322">
        <v>29941</v>
      </c>
      <c r="H11" s="322" t="s">
        <v>14856</v>
      </c>
      <c r="I11" s="322">
        <v>1500</v>
      </c>
      <c r="J11" s="322">
        <v>200</v>
      </c>
      <c r="K11" s="322"/>
      <c r="L11" s="322">
        <f t="shared" si="0"/>
        <v>1300</v>
      </c>
    </row>
    <row r="12" spans="1:12" x14ac:dyDescent="0.25">
      <c r="A12" s="322">
        <v>1310114730</v>
      </c>
      <c r="B12" s="322" t="s">
        <v>14872</v>
      </c>
      <c r="C12" s="322" t="s">
        <v>19</v>
      </c>
      <c r="D12" s="322" t="s">
        <v>14871</v>
      </c>
      <c r="E12" s="322" t="s">
        <v>10223</v>
      </c>
      <c r="F12" s="322">
        <v>37276</v>
      </c>
      <c r="G12" s="322">
        <v>430549</v>
      </c>
      <c r="H12" s="322" t="s">
        <v>14856</v>
      </c>
      <c r="I12" s="322">
        <v>1525</v>
      </c>
      <c r="J12" s="322">
        <v>200</v>
      </c>
      <c r="K12" s="322"/>
      <c r="L12" s="322">
        <f t="shared" si="0"/>
        <v>1325</v>
      </c>
    </row>
    <row r="13" spans="1:12" x14ac:dyDescent="0.25">
      <c r="A13" s="322">
        <v>1310114760</v>
      </c>
      <c r="B13" s="322" t="s">
        <v>14890</v>
      </c>
      <c r="C13" s="322" t="s">
        <v>19</v>
      </c>
      <c r="D13" s="322" t="s">
        <v>14886</v>
      </c>
      <c r="E13" s="322" t="s">
        <v>11683</v>
      </c>
      <c r="F13" s="322">
        <v>37291</v>
      </c>
      <c r="G13" s="322">
        <v>29941</v>
      </c>
      <c r="H13" s="322" t="s">
        <v>14856</v>
      </c>
      <c r="I13" s="322">
        <v>700</v>
      </c>
      <c r="J13" s="322">
        <v>100</v>
      </c>
      <c r="K13" s="322"/>
      <c r="L13" s="322">
        <f t="shared" si="0"/>
        <v>600</v>
      </c>
    </row>
    <row r="14" spans="1:12" x14ac:dyDescent="0.25">
      <c r="A14" s="322">
        <v>1310114770</v>
      </c>
      <c r="B14" s="322" t="s">
        <v>14889</v>
      </c>
      <c r="C14" s="322" t="s">
        <v>19</v>
      </c>
      <c r="D14" s="322" t="s">
        <v>14888</v>
      </c>
      <c r="E14" s="322" t="s">
        <v>11683</v>
      </c>
      <c r="F14" s="322">
        <v>37291</v>
      </c>
      <c r="G14" s="322">
        <v>29941</v>
      </c>
      <c r="H14" s="322" t="s">
        <v>14856</v>
      </c>
      <c r="I14" s="322">
        <v>700</v>
      </c>
      <c r="J14" s="322">
        <v>100</v>
      </c>
      <c r="K14" s="322"/>
      <c r="L14" s="322">
        <f t="shared" si="0"/>
        <v>600</v>
      </c>
    </row>
    <row r="15" spans="1:12" x14ac:dyDescent="0.25">
      <c r="A15" s="322">
        <v>1310114750</v>
      </c>
      <c r="B15" s="322" t="s">
        <v>14883</v>
      </c>
      <c r="C15" s="322" t="s">
        <v>19</v>
      </c>
      <c r="D15" s="322" t="s">
        <v>14884</v>
      </c>
      <c r="E15" s="322" t="s">
        <v>11683</v>
      </c>
      <c r="F15" s="322">
        <v>37291</v>
      </c>
      <c r="G15" s="322">
        <v>29941</v>
      </c>
      <c r="H15" s="322" t="s">
        <v>14856</v>
      </c>
      <c r="I15" s="322">
        <v>700</v>
      </c>
      <c r="J15" s="322">
        <v>100</v>
      </c>
      <c r="K15" s="322"/>
      <c r="L15" s="322">
        <f t="shared" si="0"/>
        <v>600</v>
      </c>
    </row>
    <row r="16" spans="1:12" x14ac:dyDescent="0.25">
      <c r="A16" s="322">
        <v>1219107770</v>
      </c>
      <c r="B16" s="322" t="s">
        <v>14826</v>
      </c>
      <c r="C16" s="322" t="s">
        <v>1469</v>
      </c>
      <c r="D16" s="322" t="s">
        <v>14825</v>
      </c>
      <c r="E16" s="322" t="s">
        <v>14917</v>
      </c>
      <c r="F16" s="322">
        <v>37275</v>
      </c>
      <c r="G16" s="322">
        <v>631994</v>
      </c>
      <c r="H16" s="322" t="s">
        <v>14856</v>
      </c>
      <c r="I16" s="322">
        <v>3750</v>
      </c>
      <c r="J16" s="322">
        <v>500</v>
      </c>
      <c r="K16" s="322"/>
      <c r="L16" s="322">
        <f t="shared" si="0"/>
        <v>3250</v>
      </c>
    </row>
    <row r="17" spans="1:12" x14ac:dyDescent="0.25">
      <c r="A17" s="322">
        <v>1219107780</v>
      </c>
      <c r="B17" s="322" t="s">
        <v>14828</v>
      </c>
      <c r="C17" s="322" t="s">
        <v>1469</v>
      </c>
      <c r="D17" s="322" t="s">
        <v>14829</v>
      </c>
      <c r="E17" s="322" t="s">
        <v>14917</v>
      </c>
      <c r="F17" s="322">
        <v>37275</v>
      </c>
      <c r="G17" s="322">
        <v>631994</v>
      </c>
      <c r="H17" s="322" t="s">
        <v>14856</v>
      </c>
      <c r="I17" s="322">
        <v>450</v>
      </c>
      <c r="J17" s="322">
        <v>40</v>
      </c>
      <c r="K17" s="322"/>
      <c r="L17" s="322">
        <f t="shared" si="0"/>
        <v>410</v>
      </c>
    </row>
    <row r="18" spans="1:12" x14ac:dyDescent="0.25">
      <c r="A18" s="322">
        <v>1247101150</v>
      </c>
      <c r="B18" s="322" t="s">
        <v>14880</v>
      </c>
      <c r="C18" s="322" t="s">
        <v>19</v>
      </c>
      <c r="D18" s="322" t="s">
        <v>14881</v>
      </c>
      <c r="E18" s="322" t="s">
        <v>11683</v>
      </c>
      <c r="F18" s="322">
        <v>37291</v>
      </c>
      <c r="G18" s="322">
        <v>29941</v>
      </c>
      <c r="H18" s="322" t="s">
        <v>14856</v>
      </c>
      <c r="I18" s="322">
        <v>1500</v>
      </c>
      <c r="J18" s="322">
        <v>20</v>
      </c>
      <c r="K18" s="322"/>
      <c r="L18" s="322">
        <f t="shared" si="0"/>
        <v>1480</v>
      </c>
    </row>
    <row r="19" spans="1:12" x14ac:dyDescent="0.25">
      <c r="A19" s="322">
        <v>1537103780</v>
      </c>
      <c r="B19" s="322" t="s">
        <v>14862</v>
      </c>
      <c r="C19" s="322" t="s">
        <v>19</v>
      </c>
      <c r="D19" s="322" t="s">
        <v>14863</v>
      </c>
      <c r="E19" s="322" t="s">
        <v>10175</v>
      </c>
      <c r="F19" s="322">
        <v>37277</v>
      </c>
      <c r="G19" s="322">
        <v>57989</v>
      </c>
      <c r="H19" s="322" t="s">
        <v>14856</v>
      </c>
      <c r="I19" s="322">
        <v>5100</v>
      </c>
      <c r="J19" s="322">
        <v>600</v>
      </c>
      <c r="K19" s="322"/>
      <c r="L19" s="322">
        <f t="shared" si="0"/>
        <v>4500</v>
      </c>
    </row>
    <row r="20" spans="1:12" x14ac:dyDescent="0.25">
      <c r="A20" s="322">
        <v>1537103790</v>
      </c>
      <c r="B20" s="322" t="s">
        <v>14865</v>
      </c>
      <c r="C20" s="322" t="s">
        <v>19</v>
      </c>
      <c r="D20" s="322" t="s">
        <v>14866</v>
      </c>
      <c r="E20" s="322" t="s">
        <v>10175</v>
      </c>
      <c r="F20" s="322">
        <v>37277</v>
      </c>
      <c r="G20" s="322">
        <v>57989</v>
      </c>
      <c r="H20" s="322" t="s">
        <v>14856</v>
      </c>
      <c r="I20" s="322">
        <v>3500</v>
      </c>
      <c r="J20" s="322">
        <v>400</v>
      </c>
      <c r="K20" s="322"/>
      <c r="L20" s="322">
        <f t="shared" si="0"/>
        <v>3100</v>
      </c>
    </row>
    <row r="21" spans="1:12" x14ac:dyDescent="0.25">
      <c r="A21" s="322">
        <v>1219107850</v>
      </c>
      <c r="B21" s="322" t="s">
        <v>14842</v>
      </c>
      <c r="C21" s="322" t="s">
        <v>19</v>
      </c>
      <c r="D21" s="322" t="s">
        <v>15100</v>
      </c>
      <c r="E21" s="322" t="s">
        <v>10175</v>
      </c>
      <c r="F21" s="322">
        <v>37277</v>
      </c>
      <c r="G21" s="322">
        <v>57989</v>
      </c>
      <c r="H21" s="322" t="s">
        <v>14856</v>
      </c>
      <c r="I21" s="322">
        <v>4600</v>
      </c>
      <c r="J21" s="322">
        <v>480</v>
      </c>
      <c r="K21" s="322"/>
      <c r="L21" s="322">
        <f t="shared" si="0"/>
        <v>4120</v>
      </c>
    </row>
    <row r="22" spans="1:12" x14ac:dyDescent="0.25">
      <c r="A22" s="322">
        <v>1219107840</v>
      </c>
      <c r="B22" s="322" t="s">
        <v>14839</v>
      </c>
      <c r="C22" s="322" t="s">
        <v>19</v>
      </c>
      <c r="D22" s="322" t="s">
        <v>15101</v>
      </c>
      <c r="E22" s="322" t="s">
        <v>10175</v>
      </c>
      <c r="F22" s="322">
        <v>37277</v>
      </c>
      <c r="G22" s="322">
        <v>57989</v>
      </c>
      <c r="H22" s="322" t="s">
        <v>14856</v>
      </c>
      <c r="I22" s="322">
        <v>4600</v>
      </c>
      <c r="J22" s="322">
        <v>480</v>
      </c>
      <c r="K22" s="322"/>
      <c r="L22" s="322">
        <f t="shared" si="0"/>
        <v>4120</v>
      </c>
    </row>
    <row r="23" spans="1:12" x14ac:dyDescent="0.25">
      <c r="A23" s="322">
        <v>1525106570</v>
      </c>
      <c r="B23" s="322" t="s">
        <v>14819</v>
      </c>
      <c r="C23" s="322" t="s">
        <v>19</v>
      </c>
      <c r="D23" s="322" t="s">
        <v>14820</v>
      </c>
      <c r="E23" s="322" t="s">
        <v>10175</v>
      </c>
      <c r="F23" s="322">
        <v>37277</v>
      </c>
      <c r="G23" s="322">
        <v>57989</v>
      </c>
      <c r="H23" s="322" t="s">
        <v>14856</v>
      </c>
      <c r="I23" s="322">
        <v>150</v>
      </c>
      <c r="J23" s="322">
        <v>20</v>
      </c>
      <c r="K23" s="322"/>
      <c r="L23" s="322">
        <f t="shared" si="0"/>
        <v>130</v>
      </c>
    </row>
    <row r="24" spans="1:12" x14ac:dyDescent="0.25">
      <c r="A24" s="322">
        <v>1213103880</v>
      </c>
      <c r="B24" s="322" t="s">
        <v>12370</v>
      </c>
      <c r="C24" s="322" t="s">
        <v>19</v>
      </c>
      <c r="D24" s="322" t="s">
        <v>12369</v>
      </c>
      <c r="E24" s="322" t="s">
        <v>14909</v>
      </c>
      <c r="F24" s="322">
        <v>37376</v>
      </c>
      <c r="G24" s="322" t="s">
        <v>14910</v>
      </c>
      <c r="H24" s="322" t="s">
        <v>14911</v>
      </c>
      <c r="I24" s="322">
        <v>5</v>
      </c>
      <c r="J24" s="322"/>
      <c r="K24" s="322">
        <v>5</v>
      </c>
      <c r="L24" s="322">
        <f t="shared" si="0"/>
        <v>0</v>
      </c>
    </row>
    <row r="25" spans="1:12" x14ac:dyDescent="0.25">
      <c r="A25" s="322">
        <v>1219107730</v>
      </c>
      <c r="B25" s="322" t="s">
        <v>12372</v>
      </c>
      <c r="C25" s="322" t="s">
        <v>19</v>
      </c>
      <c r="D25" s="322" t="s">
        <v>12371</v>
      </c>
      <c r="E25" s="322" t="s">
        <v>14909</v>
      </c>
      <c r="F25" s="322">
        <v>37376</v>
      </c>
      <c r="G25" s="322" t="s">
        <v>14910</v>
      </c>
      <c r="H25" s="322" t="s">
        <v>14911</v>
      </c>
      <c r="I25" s="322">
        <v>4</v>
      </c>
      <c r="J25" s="322"/>
      <c r="K25" s="322">
        <v>4</v>
      </c>
      <c r="L25" s="322">
        <f t="shared" si="0"/>
        <v>0</v>
      </c>
    </row>
    <row r="26" spans="1:12" x14ac:dyDescent="0.25">
      <c r="A26" s="322">
        <v>1219107740</v>
      </c>
      <c r="B26" s="322" t="s">
        <v>12368</v>
      </c>
      <c r="C26" s="322" t="s">
        <v>19</v>
      </c>
      <c r="D26" s="322" t="s">
        <v>12367</v>
      </c>
      <c r="E26" s="322" t="s">
        <v>14909</v>
      </c>
      <c r="F26" s="322">
        <v>37376</v>
      </c>
      <c r="G26" s="322" t="s">
        <v>14910</v>
      </c>
      <c r="H26" s="322" t="s">
        <v>14911</v>
      </c>
      <c r="I26" s="322">
        <v>5</v>
      </c>
      <c r="J26" s="322"/>
      <c r="K26" s="322">
        <v>5</v>
      </c>
      <c r="L26" s="322">
        <f t="shared" si="0"/>
        <v>0</v>
      </c>
    </row>
    <row r="27" spans="1:12" x14ac:dyDescent="0.25">
      <c r="A27" s="322">
        <v>1235101740</v>
      </c>
      <c r="B27" s="322" t="s">
        <v>12366</v>
      </c>
      <c r="C27" s="322" t="s">
        <v>19</v>
      </c>
      <c r="D27" s="322" t="s">
        <v>12365</v>
      </c>
      <c r="E27" s="322" t="s">
        <v>14909</v>
      </c>
      <c r="F27" s="322">
        <v>37376</v>
      </c>
      <c r="G27" s="322" t="s">
        <v>14910</v>
      </c>
      <c r="H27" s="322" t="s">
        <v>14911</v>
      </c>
      <c r="I27" s="322">
        <v>220</v>
      </c>
      <c r="J27" s="322"/>
      <c r="K27" s="322"/>
      <c r="L27" s="322">
        <f t="shared" si="0"/>
        <v>220</v>
      </c>
    </row>
    <row r="28" spans="1:12" x14ac:dyDescent="0.25">
      <c r="A28" s="322">
        <v>1235101760</v>
      </c>
      <c r="B28" s="322" t="s">
        <v>12360</v>
      </c>
      <c r="C28" s="322" t="s">
        <v>19</v>
      </c>
      <c r="D28" s="322" t="s">
        <v>12359</v>
      </c>
      <c r="E28" s="322" t="s">
        <v>14909</v>
      </c>
      <c r="F28" s="322">
        <v>37376</v>
      </c>
      <c r="G28" s="322" t="s">
        <v>14910</v>
      </c>
      <c r="H28" s="322" t="s">
        <v>14911</v>
      </c>
      <c r="I28" s="322">
        <v>100</v>
      </c>
      <c r="J28" s="322"/>
      <c r="K28" s="322">
        <v>20</v>
      </c>
      <c r="L28" s="322">
        <f t="shared" si="0"/>
        <v>80</v>
      </c>
    </row>
    <row r="29" spans="1:12" x14ac:dyDescent="0.25">
      <c r="A29" s="322">
        <v>1235101750</v>
      </c>
      <c r="B29" s="322" t="s">
        <v>12364</v>
      </c>
      <c r="C29" s="322" t="s">
        <v>19</v>
      </c>
      <c r="D29" s="322" t="s">
        <v>12363</v>
      </c>
      <c r="E29" s="322" t="s">
        <v>14909</v>
      </c>
      <c r="F29" s="322">
        <v>37376</v>
      </c>
      <c r="G29" s="322" t="s">
        <v>14910</v>
      </c>
      <c r="H29" s="322" t="s">
        <v>14911</v>
      </c>
      <c r="I29" s="322">
        <v>50</v>
      </c>
      <c r="J29" s="322"/>
      <c r="K29" s="322">
        <v>4</v>
      </c>
      <c r="L29" s="322">
        <f t="shared" si="0"/>
        <v>46</v>
      </c>
    </row>
    <row r="30" spans="1:12" x14ac:dyDescent="0.25">
      <c r="A30" s="322">
        <v>1219107750</v>
      </c>
      <c r="B30" s="322" t="s">
        <v>12362</v>
      </c>
      <c r="C30" s="322" t="s">
        <v>19</v>
      </c>
      <c r="D30" s="322" t="s">
        <v>12361</v>
      </c>
      <c r="E30" s="322" t="s">
        <v>14909</v>
      </c>
      <c r="F30" s="322">
        <v>37376</v>
      </c>
      <c r="G30" s="322" t="s">
        <v>14910</v>
      </c>
      <c r="H30" s="322" t="s">
        <v>14911</v>
      </c>
      <c r="I30" s="322">
        <v>150</v>
      </c>
      <c r="J30" s="322"/>
      <c r="K30" s="322">
        <v>24</v>
      </c>
      <c r="L30" s="322">
        <f t="shared" si="0"/>
        <v>126</v>
      </c>
    </row>
    <row r="31" spans="1:12" x14ac:dyDescent="0.25">
      <c r="A31" s="322">
        <v>1219107890</v>
      </c>
      <c r="B31" s="322" t="s">
        <v>14895</v>
      </c>
      <c r="C31" s="322" t="s">
        <v>19</v>
      </c>
      <c r="D31" s="322" t="s">
        <v>14896</v>
      </c>
      <c r="E31" s="322" t="s">
        <v>14914</v>
      </c>
      <c r="F31" s="322">
        <v>37308</v>
      </c>
      <c r="G31" s="322">
        <v>104</v>
      </c>
      <c r="H31" s="322" t="s">
        <v>14856</v>
      </c>
      <c r="I31" s="322">
        <v>20</v>
      </c>
      <c r="J31" s="322"/>
      <c r="K31" s="322"/>
      <c r="L31" s="322">
        <f t="shared" si="0"/>
        <v>20</v>
      </c>
    </row>
    <row r="32" spans="1:12" x14ac:dyDescent="0.25">
      <c r="A32" s="322">
        <v>1511105950</v>
      </c>
      <c r="B32" s="322" t="s">
        <v>14854</v>
      </c>
      <c r="C32" s="322" t="s">
        <v>19</v>
      </c>
      <c r="D32" s="322" t="s">
        <v>14855</v>
      </c>
      <c r="E32" s="322" t="s">
        <v>10175</v>
      </c>
      <c r="F32" s="322">
        <v>37277</v>
      </c>
      <c r="G32" s="322">
        <v>57989</v>
      </c>
      <c r="H32" s="322" t="s">
        <v>14856</v>
      </c>
      <c r="I32" s="322">
        <v>1800</v>
      </c>
      <c r="J32" s="322">
        <v>160</v>
      </c>
      <c r="K32" s="322"/>
      <c r="L32" s="322">
        <f t="shared" si="0"/>
        <v>1640</v>
      </c>
    </row>
    <row r="33" spans="1:12" x14ac:dyDescent="0.25">
      <c r="A33" s="322">
        <v>1511105940</v>
      </c>
      <c r="B33" s="322" t="s">
        <v>14851</v>
      </c>
      <c r="C33" s="322" t="s">
        <v>19</v>
      </c>
      <c r="D33" s="322" t="s">
        <v>15624</v>
      </c>
      <c r="E33" s="322" t="s">
        <v>10175</v>
      </c>
      <c r="F33" s="322">
        <v>37277</v>
      </c>
      <c r="G33" s="322">
        <v>57989</v>
      </c>
      <c r="H33" s="322" t="s">
        <v>14856</v>
      </c>
      <c r="I33" s="322">
        <v>400</v>
      </c>
      <c r="J33" s="322"/>
      <c r="K33" s="322"/>
      <c r="L33" s="322">
        <f t="shared" si="0"/>
        <v>400</v>
      </c>
    </row>
    <row r="34" spans="1:12" x14ac:dyDescent="0.25">
      <c r="A34" s="322">
        <v>1511105920</v>
      </c>
      <c r="B34" s="322" t="s">
        <v>14836</v>
      </c>
      <c r="C34" s="322" t="s">
        <v>19</v>
      </c>
      <c r="D34" s="322" t="s">
        <v>14837</v>
      </c>
      <c r="E34" s="322" t="s">
        <v>10175</v>
      </c>
      <c r="F34" s="322">
        <v>37277</v>
      </c>
      <c r="G34" s="322">
        <v>57989</v>
      </c>
      <c r="H34" s="322" t="s">
        <v>14856</v>
      </c>
      <c r="I34" s="322">
        <v>4600</v>
      </c>
      <c r="J34" s="322">
        <v>480</v>
      </c>
      <c r="K34" s="322"/>
      <c r="L34" s="322">
        <f t="shared" si="0"/>
        <v>4120</v>
      </c>
    </row>
    <row r="35" spans="1:12" x14ac:dyDescent="0.25">
      <c r="A35" s="322">
        <v>1511105930</v>
      </c>
      <c r="B35" s="322" t="s">
        <v>14848</v>
      </c>
      <c r="C35" s="322" t="s">
        <v>19</v>
      </c>
      <c r="D35" s="322" t="s">
        <v>14849</v>
      </c>
      <c r="E35" s="322" t="s">
        <v>10175</v>
      </c>
      <c r="F35" s="322">
        <v>37277</v>
      </c>
      <c r="G35" s="322">
        <v>57989</v>
      </c>
      <c r="H35" s="322" t="s">
        <v>14856</v>
      </c>
      <c r="I35" s="322">
        <v>2400</v>
      </c>
      <c r="J35" s="322"/>
      <c r="K35" s="322"/>
      <c r="L35" s="322">
        <f t="shared" si="0"/>
        <v>2400</v>
      </c>
    </row>
    <row r="36" spans="1:12" x14ac:dyDescent="0.25">
      <c r="A36" s="322">
        <v>1219107880</v>
      </c>
      <c r="B36" s="322" t="s">
        <v>14892</v>
      </c>
      <c r="C36" s="322" t="s">
        <v>19</v>
      </c>
      <c r="D36" s="322" t="s">
        <v>14893</v>
      </c>
      <c r="E36" s="322" t="s">
        <v>14914</v>
      </c>
      <c r="F36" s="322">
        <v>37308</v>
      </c>
      <c r="G36" s="322">
        <v>104</v>
      </c>
      <c r="H36" s="322" t="s">
        <v>14856</v>
      </c>
      <c r="I36" s="322">
        <v>20</v>
      </c>
      <c r="J36" s="322"/>
      <c r="K36" s="322"/>
      <c r="L36" s="322">
        <f t="shared" si="0"/>
        <v>20</v>
      </c>
    </row>
    <row r="37" spans="1:12" x14ac:dyDescent="0.25">
      <c r="A37" s="322">
        <v>1247101160</v>
      </c>
      <c r="B37" s="322" t="s">
        <v>14877</v>
      </c>
      <c r="C37" s="322" t="s">
        <v>19</v>
      </c>
      <c r="D37" s="322" t="s">
        <v>14878</v>
      </c>
      <c r="E37" s="322" t="s">
        <v>11683</v>
      </c>
      <c r="F37" s="322">
        <v>37291</v>
      </c>
      <c r="G37" s="322">
        <v>29941</v>
      </c>
      <c r="H37" s="322" t="s">
        <v>14856</v>
      </c>
      <c r="I37" s="322">
        <v>1500</v>
      </c>
      <c r="J37" s="322">
        <v>20</v>
      </c>
      <c r="K37" s="322"/>
      <c r="L37" s="322">
        <f t="shared" si="0"/>
        <v>1480</v>
      </c>
    </row>
    <row r="38" spans="1:12" x14ac:dyDescent="0.25">
      <c r="A38" s="322">
        <v>1223100320</v>
      </c>
      <c r="B38" s="322" t="s">
        <v>12256</v>
      </c>
      <c r="C38" s="322" t="s">
        <v>19</v>
      </c>
      <c r="D38" s="322" t="s">
        <v>14834</v>
      </c>
      <c r="E38" s="322" t="s">
        <v>11683</v>
      </c>
      <c r="F38" s="322">
        <v>37291</v>
      </c>
      <c r="G38" s="322">
        <v>29941</v>
      </c>
      <c r="H38" s="322" t="s">
        <v>14856</v>
      </c>
      <c r="I38" s="322">
        <v>1000</v>
      </c>
      <c r="J38" s="322">
        <v>120</v>
      </c>
      <c r="K38" s="322"/>
      <c r="L38" s="322">
        <f t="shared" si="0"/>
        <v>880</v>
      </c>
    </row>
    <row r="39" spans="1:12" x14ac:dyDescent="0.25">
      <c r="A39" s="322">
        <v>1223100310</v>
      </c>
      <c r="B39" s="322" t="s">
        <v>14831</v>
      </c>
      <c r="C39" s="322" t="s">
        <v>19</v>
      </c>
      <c r="D39" s="322" t="s">
        <v>14832</v>
      </c>
      <c r="E39" s="322" t="s">
        <v>11683</v>
      </c>
      <c r="F39" s="322">
        <v>37291</v>
      </c>
      <c r="G39" s="322">
        <v>29941</v>
      </c>
      <c r="H39" s="322" t="s">
        <v>14856</v>
      </c>
      <c r="I39" s="322">
        <v>200</v>
      </c>
      <c r="J39" s="322">
        <v>20</v>
      </c>
      <c r="K39" s="322"/>
      <c r="L39" s="322">
        <f t="shared" si="0"/>
        <v>180</v>
      </c>
    </row>
    <row r="40" spans="1:12" x14ac:dyDescent="0.25">
      <c r="A40" s="322">
        <v>1219107790</v>
      </c>
      <c r="B40" s="322" t="s">
        <v>14899</v>
      </c>
      <c r="C40" s="322" t="s">
        <v>19</v>
      </c>
      <c r="D40" s="322" t="s">
        <v>14898</v>
      </c>
      <c r="E40" s="322"/>
      <c r="F40" s="322"/>
      <c r="G40" s="322"/>
      <c r="H40" s="322"/>
      <c r="I40" s="322"/>
      <c r="J40" s="322"/>
      <c r="K40" s="322"/>
      <c r="L40" s="322">
        <f t="shared" si="0"/>
        <v>0</v>
      </c>
    </row>
    <row r="41" spans="1:12" x14ac:dyDescent="0.25">
      <c r="A41" s="322">
        <v>1219107830</v>
      </c>
      <c r="B41" s="322" t="s">
        <v>14822</v>
      </c>
      <c r="C41" s="322" t="s">
        <v>1469</v>
      </c>
      <c r="D41" s="322" t="s">
        <v>14916</v>
      </c>
      <c r="E41" s="322" t="s">
        <v>11683</v>
      </c>
      <c r="F41" s="322">
        <v>37291</v>
      </c>
      <c r="G41" s="322">
        <v>29941</v>
      </c>
      <c r="H41" s="322" t="s">
        <v>14856</v>
      </c>
      <c r="I41" s="322">
        <v>100</v>
      </c>
      <c r="J41" s="322">
        <v>20</v>
      </c>
      <c r="K41" s="322"/>
      <c r="L41" s="322">
        <f t="shared" si="0"/>
        <v>80</v>
      </c>
    </row>
    <row r="42" spans="1:12" x14ac:dyDescent="0.25">
      <c r="A42" s="322">
        <v>1219107870</v>
      </c>
      <c r="B42" s="322" t="s">
        <v>14907</v>
      </c>
      <c r="C42" s="322" t="s">
        <v>19</v>
      </c>
      <c r="D42" s="322" t="s">
        <v>14908</v>
      </c>
      <c r="E42" s="322" t="s">
        <v>10618</v>
      </c>
      <c r="F42" s="322">
        <v>37366</v>
      </c>
      <c r="G42" s="322">
        <v>1271</v>
      </c>
      <c r="H42" s="322" t="s">
        <v>14856</v>
      </c>
      <c r="I42" s="322">
        <v>100</v>
      </c>
      <c r="J42" s="322">
        <v>20</v>
      </c>
      <c r="K42" s="322"/>
      <c r="L42" s="322">
        <f t="shared" si="0"/>
        <v>80</v>
      </c>
    </row>
    <row r="43" spans="1:12" x14ac:dyDescent="0.25">
      <c r="A43" s="322">
        <v>1219107800</v>
      </c>
      <c r="B43" s="322" t="s">
        <v>14901</v>
      </c>
      <c r="C43" s="322" t="s">
        <v>19</v>
      </c>
      <c r="D43" s="322" t="s">
        <v>14902</v>
      </c>
      <c r="E43" s="322"/>
      <c r="F43" s="322"/>
      <c r="G43" s="322"/>
      <c r="H43" s="322"/>
      <c r="I43" s="322"/>
      <c r="J43" s="322"/>
      <c r="K43" s="322"/>
      <c r="L43" s="322">
        <f t="shared" si="0"/>
        <v>0</v>
      </c>
    </row>
    <row r="44" spans="1:12" x14ac:dyDescent="0.25">
      <c r="A44" s="322">
        <v>1219107810</v>
      </c>
      <c r="B44" s="322" t="s">
        <v>14904</v>
      </c>
      <c r="C44" s="322" t="s">
        <v>19</v>
      </c>
      <c r="D44" s="322" t="s">
        <v>14905</v>
      </c>
      <c r="E44" s="322"/>
      <c r="F44" s="322"/>
      <c r="G44" s="322"/>
      <c r="H44" s="322"/>
      <c r="I44" s="322"/>
      <c r="J44" s="322"/>
      <c r="K44" s="322"/>
      <c r="L44" s="322">
        <f t="shared" si="0"/>
        <v>0</v>
      </c>
    </row>
    <row r="45" spans="1:12" x14ac:dyDescent="0.25">
      <c r="A45" s="322">
        <v>1219107860</v>
      </c>
      <c r="B45" s="322" t="s">
        <v>14791</v>
      </c>
      <c r="C45" s="322" t="s">
        <v>19</v>
      </c>
      <c r="D45" s="322" t="s">
        <v>14796</v>
      </c>
      <c r="E45" s="322" t="s">
        <v>14912</v>
      </c>
      <c r="F45" s="322"/>
      <c r="G45" s="322" t="s">
        <v>14913</v>
      </c>
      <c r="H45" s="322" t="s">
        <v>14911</v>
      </c>
      <c r="I45" s="322">
        <v>150</v>
      </c>
      <c r="J45" s="322">
        <v>20</v>
      </c>
      <c r="K45" s="322"/>
      <c r="L45" s="322">
        <f t="shared" si="0"/>
        <v>130</v>
      </c>
    </row>
    <row r="46" spans="1:12" x14ac:dyDescent="0.25">
      <c r="A46" s="322">
        <v>1521102370</v>
      </c>
      <c r="B46" s="322" t="s">
        <v>14859</v>
      </c>
      <c r="C46" s="322" t="s">
        <v>19</v>
      </c>
      <c r="D46" s="322" t="s">
        <v>14860</v>
      </c>
      <c r="E46" s="322" t="s">
        <v>10175</v>
      </c>
      <c r="F46" s="322">
        <v>37277</v>
      </c>
      <c r="G46" s="322">
        <v>57989</v>
      </c>
      <c r="H46" s="322" t="s">
        <v>14856</v>
      </c>
      <c r="I46" s="322">
        <v>5100</v>
      </c>
      <c r="J46" s="322">
        <v>600</v>
      </c>
      <c r="K46" s="322"/>
      <c r="L46" s="322">
        <f t="shared" si="0"/>
        <v>4500</v>
      </c>
    </row>
    <row r="47" spans="1:12" x14ac:dyDescent="0.25">
      <c r="A47" s="322">
        <v>1521102540</v>
      </c>
      <c r="B47" s="322" t="s">
        <v>18446</v>
      </c>
      <c r="C47" s="322" t="s">
        <v>19</v>
      </c>
      <c r="D47" s="322" t="s">
        <v>18445</v>
      </c>
      <c r="E47" s="322"/>
      <c r="F47" s="322"/>
      <c r="G47" s="322"/>
      <c r="H47" s="322"/>
      <c r="I47" s="322"/>
      <c r="J47" s="322"/>
      <c r="K47" s="322"/>
      <c r="L47" s="322"/>
    </row>
    <row r="48" spans="1:12" x14ac:dyDescent="0.25">
      <c r="A48" s="322">
        <v>1521102550</v>
      </c>
      <c r="B48" s="322" t="s">
        <v>18448</v>
      </c>
      <c r="C48" s="322" t="s">
        <v>19</v>
      </c>
      <c r="D48" s="322" t="s">
        <v>18447</v>
      </c>
      <c r="E48" s="322"/>
      <c r="F48" s="322"/>
      <c r="G48" s="322"/>
      <c r="H48" s="322"/>
      <c r="I48" s="322"/>
      <c r="J48" s="322"/>
      <c r="K48" s="322"/>
      <c r="L48" s="322"/>
    </row>
    <row r="49" spans="1:12" x14ac:dyDescent="0.25">
      <c r="A49" s="322">
        <v>1513102010</v>
      </c>
      <c r="B49" s="322" t="s">
        <v>18450</v>
      </c>
      <c r="C49" s="322" t="s">
        <v>19</v>
      </c>
      <c r="D49" s="322" t="s">
        <v>18449</v>
      </c>
      <c r="E49" s="322"/>
      <c r="F49" s="322"/>
      <c r="G49" s="322"/>
      <c r="H49" s="322"/>
      <c r="I49" s="322"/>
      <c r="J49" s="322"/>
      <c r="K49" s="322"/>
      <c r="L49" s="322"/>
    </row>
    <row r="50" spans="1:12" x14ac:dyDescent="0.25">
      <c r="A50" s="322">
        <v>1513102020</v>
      </c>
      <c r="B50" s="322" t="s">
        <v>18452</v>
      </c>
      <c r="C50" s="322" t="s">
        <v>19</v>
      </c>
      <c r="D50" s="322" t="s">
        <v>18451</v>
      </c>
      <c r="E50" s="322"/>
      <c r="F50" s="322"/>
      <c r="G50" s="322"/>
      <c r="H50" s="322"/>
      <c r="I50" s="322"/>
      <c r="J50" s="322"/>
      <c r="K50" s="322"/>
      <c r="L50" s="322"/>
    </row>
    <row r="51" spans="1:12" x14ac:dyDescent="0.25">
      <c r="A51" s="322"/>
      <c r="B51" s="322" t="s">
        <v>18453</v>
      </c>
      <c r="C51" s="322" t="s">
        <v>19</v>
      </c>
      <c r="D51" s="322" t="s">
        <v>18444</v>
      </c>
      <c r="E51" s="322"/>
      <c r="F51" s="322"/>
      <c r="G51" s="322"/>
      <c r="H51" s="322"/>
      <c r="I51" s="322"/>
      <c r="J51" s="322"/>
      <c r="K51" s="322"/>
      <c r="L51" s="322"/>
    </row>
    <row r="52" spans="1:12" x14ac:dyDescent="0.25">
      <c r="A52" s="322">
        <v>1521102360</v>
      </c>
      <c r="B52" s="322" t="s">
        <v>14845</v>
      </c>
      <c r="C52" s="322" t="s">
        <v>19</v>
      </c>
      <c r="D52" s="322" t="s">
        <v>14846</v>
      </c>
      <c r="E52" s="322" t="s">
        <v>10175</v>
      </c>
      <c r="F52" s="322">
        <v>37277</v>
      </c>
      <c r="G52" s="322">
        <v>57989</v>
      </c>
      <c r="H52" s="322" t="s">
        <v>14856</v>
      </c>
      <c r="I52" s="322">
        <v>4600</v>
      </c>
      <c r="J52" s="322">
        <v>480</v>
      </c>
      <c r="K52" s="322"/>
      <c r="L52" s="322">
        <f t="shared" si="0"/>
        <v>4120</v>
      </c>
    </row>
    <row r="53" spans="1:12" x14ac:dyDescent="0.25">
      <c r="H53" s="323" t="s">
        <v>14920</v>
      </c>
      <c r="I53" s="116">
        <f>SUM(I2:I52)</f>
        <v>56239</v>
      </c>
      <c r="J53" s="116">
        <f t="shared" ref="J53:L53" si="1">SUM(J2:J52)</f>
        <v>5789</v>
      </c>
      <c r="K53" s="116">
        <f t="shared" si="1"/>
        <v>62</v>
      </c>
      <c r="L53" s="116">
        <f t="shared" si="1"/>
        <v>50388</v>
      </c>
    </row>
  </sheetData>
  <autoFilter ref="A1:L52" xr:uid="{C1DFE600-6253-4424-B39B-4ACC4D6B78BC}">
    <sortState xmlns:xlrd2="http://schemas.microsoft.com/office/spreadsheetml/2017/richdata2" ref="A2:L52">
      <sortCondition ref="B1"/>
    </sortState>
  </autoFilter>
  <printOptions horizontalCentered="1"/>
  <pageMargins left="0.19685039370078741" right="0.19685039370078741" top="0.74803149606299213" bottom="0.74803149606299213" header="0.31496062992125984" footer="0.31496062992125984"/>
  <pageSetup paperSize="9" scale="5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30229-89BE-4D8E-A84F-96141BAF65A6}">
  <dimension ref="A1:CL2375"/>
  <sheetViews>
    <sheetView topLeftCell="A1459" workbookViewId="0">
      <selection activeCell="CI1468" sqref="CI1468"/>
    </sheetView>
  </sheetViews>
  <sheetFormatPr baseColWidth="10" defaultRowHeight="15" x14ac:dyDescent="0.25"/>
  <cols>
    <col min="1" max="1" width="12.140625" bestFit="1" customWidth="1"/>
    <col min="2" max="2" width="67.7109375" customWidth="1"/>
    <col min="3" max="38" width="5.28515625" hidden="1" customWidth="1"/>
    <col min="39" max="39" width="5" hidden="1" customWidth="1"/>
    <col min="40" max="74" width="5.28515625" hidden="1" customWidth="1"/>
    <col min="75" max="80" width="0" style="163" hidden="1" customWidth="1"/>
    <col min="81" max="81" width="15.28515625" style="163" hidden="1" customWidth="1"/>
    <col min="82" max="82" width="0" style="276" hidden="1" customWidth="1"/>
    <col min="83" max="83" width="13.28515625" style="163" hidden="1" customWidth="1"/>
    <col min="84" max="84" width="0" hidden="1" customWidth="1"/>
    <col min="85" max="85" width="13.5703125" hidden="1" customWidth="1"/>
    <col min="86" max="86" width="13.85546875" bestFit="1" customWidth="1"/>
    <col min="87" max="87" width="16.28515625" style="318" customWidth="1"/>
    <col min="88" max="88" width="15.7109375" style="319" bestFit="1" customWidth="1"/>
    <col min="89" max="89" width="12.7109375" style="163" bestFit="1" customWidth="1"/>
    <col min="90" max="90" width="13.140625" style="276" bestFit="1" customWidth="1"/>
  </cols>
  <sheetData>
    <row r="1" spans="1:90" x14ac:dyDescent="0.25">
      <c r="B1" t="s">
        <v>12377</v>
      </c>
      <c r="C1" t="s">
        <v>12378</v>
      </c>
      <c r="CI1" s="163"/>
      <c r="CJ1" s="163"/>
    </row>
    <row r="2" spans="1:90" x14ac:dyDescent="0.25">
      <c r="CI2" s="163"/>
      <c r="CJ2" s="163"/>
    </row>
    <row r="3" spans="1:90" ht="15.75" thickBot="1" x14ac:dyDescent="0.3">
      <c r="B3" t="s">
        <v>12379</v>
      </c>
      <c r="C3" t="s">
        <v>12380</v>
      </c>
      <c r="CI3" s="163"/>
      <c r="CJ3" s="163"/>
    </row>
    <row r="4" spans="1:90" x14ac:dyDescent="0.25">
      <c r="B4" s="277"/>
      <c r="C4" s="278">
        <v>2019</v>
      </c>
      <c r="D4" s="279"/>
      <c r="E4" s="279"/>
      <c r="F4" s="279"/>
      <c r="G4" s="279"/>
      <c r="H4" s="279"/>
      <c r="I4" s="279"/>
      <c r="J4" s="279"/>
      <c r="K4" s="279"/>
      <c r="L4" s="279"/>
      <c r="M4" s="279"/>
      <c r="N4" s="280"/>
      <c r="O4" s="278">
        <v>2020</v>
      </c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80"/>
      <c r="AA4" s="278">
        <v>2021</v>
      </c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80"/>
      <c r="AM4" s="278">
        <v>2022</v>
      </c>
      <c r="AN4" s="279"/>
      <c r="AO4" s="279"/>
      <c r="AP4" s="279"/>
      <c r="AQ4" s="279"/>
      <c r="AR4" s="279"/>
      <c r="AS4" s="279"/>
      <c r="AT4" s="279"/>
      <c r="AU4" s="279"/>
      <c r="AV4" s="279"/>
      <c r="AW4" s="279"/>
      <c r="AX4" s="280"/>
      <c r="AY4" s="278">
        <v>2023</v>
      </c>
      <c r="AZ4" s="279"/>
      <c r="BA4" s="279"/>
      <c r="BB4" s="279"/>
      <c r="BC4" s="279"/>
      <c r="BD4" s="279"/>
      <c r="BE4" s="279"/>
      <c r="BF4" s="279"/>
      <c r="BG4" s="279"/>
      <c r="BH4" s="279"/>
      <c r="BI4" s="279"/>
      <c r="BJ4" s="280"/>
      <c r="BK4" s="278">
        <v>2024</v>
      </c>
      <c r="BL4" s="279"/>
      <c r="BM4" s="279"/>
      <c r="BN4" s="279"/>
      <c r="BO4" s="279"/>
      <c r="BP4" s="279"/>
      <c r="BQ4" s="279"/>
      <c r="BR4" s="279"/>
      <c r="BS4" s="279"/>
      <c r="BT4" s="279"/>
      <c r="BU4" s="279"/>
      <c r="BV4" s="280"/>
      <c r="BW4" s="281"/>
      <c r="BX4" s="281"/>
      <c r="BY4" s="281"/>
      <c r="BZ4" s="281"/>
      <c r="CA4" s="281"/>
      <c r="CB4" s="281"/>
      <c r="CC4" s="418" t="s">
        <v>12381</v>
      </c>
      <c r="CD4" s="420" t="s">
        <v>12382</v>
      </c>
      <c r="CE4" s="418" t="s">
        <v>12383</v>
      </c>
      <c r="CF4" s="423" t="s">
        <v>12384</v>
      </c>
      <c r="CG4" s="281"/>
      <c r="CH4" s="282"/>
      <c r="CI4" s="283"/>
      <c r="CJ4" s="284"/>
      <c r="CK4" s="285"/>
      <c r="CL4" s="286"/>
    </row>
    <row r="5" spans="1:90" ht="15.75" thickBot="1" x14ac:dyDescent="0.3">
      <c r="B5" s="287" t="s">
        <v>12385</v>
      </c>
      <c r="C5" s="143">
        <v>1</v>
      </c>
      <c r="D5" s="144">
        <v>2</v>
      </c>
      <c r="E5" s="144">
        <v>3</v>
      </c>
      <c r="F5" s="144">
        <v>4</v>
      </c>
      <c r="G5" s="144">
        <v>5</v>
      </c>
      <c r="H5" s="144">
        <v>6</v>
      </c>
      <c r="I5" s="144">
        <v>7</v>
      </c>
      <c r="J5" s="144">
        <v>8</v>
      </c>
      <c r="K5" s="144">
        <v>9</v>
      </c>
      <c r="L5" s="144">
        <v>10</v>
      </c>
      <c r="M5" s="144">
        <v>11</v>
      </c>
      <c r="N5" s="145">
        <v>12</v>
      </c>
      <c r="O5" s="143">
        <v>1</v>
      </c>
      <c r="P5" s="144">
        <v>2</v>
      </c>
      <c r="Q5" s="144">
        <v>3</v>
      </c>
      <c r="R5" s="144">
        <v>4</v>
      </c>
      <c r="S5" s="144">
        <v>5</v>
      </c>
      <c r="T5" s="144">
        <v>6</v>
      </c>
      <c r="U5" s="144">
        <v>7</v>
      </c>
      <c r="V5" s="144">
        <v>8</v>
      </c>
      <c r="W5" s="144">
        <v>9</v>
      </c>
      <c r="X5" s="144">
        <v>10</v>
      </c>
      <c r="Y5" s="144">
        <v>11</v>
      </c>
      <c r="Z5" s="145">
        <v>12</v>
      </c>
      <c r="AA5" s="143">
        <v>1</v>
      </c>
      <c r="AB5" s="144">
        <v>2</v>
      </c>
      <c r="AC5" s="144">
        <v>3</v>
      </c>
      <c r="AD5" s="144">
        <v>4</v>
      </c>
      <c r="AE5" s="144">
        <v>5</v>
      </c>
      <c r="AF5" s="144">
        <v>6</v>
      </c>
      <c r="AG5" s="144">
        <v>7</v>
      </c>
      <c r="AH5" s="144">
        <v>8</v>
      </c>
      <c r="AI5" s="144">
        <v>9</v>
      </c>
      <c r="AJ5" s="144">
        <v>10</v>
      </c>
      <c r="AK5" s="144">
        <v>11</v>
      </c>
      <c r="AL5" s="145">
        <v>12</v>
      </c>
      <c r="AM5" s="143">
        <v>1</v>
      </c>
      <c r="AN5" s="144">
        <v>2</v>
      </c>
      <c r="AO5" s="144">
        <v>3</v>
      </c>
      <c r="AP5" s="144">
        <v>4</v>
      </c>
      <c r="AQ5" s="144">
        <v>5</v>
      </c>
      <c r="AR5" s="144">
        <v>6</v>
      </c>
      <c r="AS5" s="144">
        <v>7</v>
      </c>
      <c r="AT5" s="144">
        <v>8</v>
      </c>
      <c r="AU5" s="144">
        <v>9</v>
      </c>
      <c r="AV5" s="144">
        <v>10</v>
      </c>
      <c r="AW5" s="144">
        <v>11</v>
      </c>
      <c r="AX5" s="145">
        <v>12</v>
      </c>
      <c r="AY5" s="143">
        <v>1</v>
      </c>
      <c r="AZ5" s="144">
        <v>2</v>
      </c>
      <c r="BA5" s="144">
        <v>3</v>
      </c>
      <c r="BB5" s="144">
        <v>4</v>
      </c>
      <c r="BC5" s="144">
        <v>5</v>
      </c>
      <c r="BD5" s="144">
        <v>6</v>
      </c>
      <c r="BE5" s="144">
        <v>7</v>
      </c>
      <c r="BF5" s="144">
        <v>8</v>
      </c>
      <c r="BG5" s="144">
        <v>9</v>
      </c>
      <c r="BH5" s="144">
        <v>10</v>
      </c>
      <c r="BI5" s="144">
        <v>11</v>
      </c>
      <c r="BJ5" s="145">
        <v>12</v>
      </c>
      <c r="BK5" s="143">
        <v>1</v>
      </c>
      <c r="BL5" s="144">
        <v>2</v>
      </c>
      <c r="BM5" s="144">
        <v>3</v>
      </c>
      <c r="BN5" s="144">
        <v>4</v>
      </c>
      <c r="BO5" s="144">
        <v>5</v>
      </c>
      <c r="BP5" s="144">
        <v>6</v>
      </c>
      <c r="BQ5" s="144">
        <v>7</v>
      </c>
      <c r="BR5" s="144">
        <v>8</v>
      </c>
      <c r="BS5" s="144">
        <v>9</v>
      </c>
      <c r="BT5" s="144">
        <v>10</v>
      </c>
      <c r="BU5" s="144">
        <v>11</v>
      </c>
      <c r="BV5" s="145">
        <v>12</v>
      </c>
      <c r="BW5" s="288" t="s">
        <v>12386</v>
      </c>
      <c r="BX5" s="288" t="s">
        <v>12387</v>
      </c>
      <c r="BY5" s="288" t="s">
        <v>12388</v>
      </c>
      <c r="BZ5" s="288" t="s">
        <v>12389</v>
      </c>
      <c r="CA5" s="288" t="s">
        <v>12390</v>
      </c>
      <c r="CB5" s="288" t="s">
        <v>12391</v>
      </c>
      <c r="CC5" s="419"/>
      <c r="CD5" s="421"/>
      <c r="CE5" s="422"/>
      <c r="CF5" s="424"/>
      <c r="CG5" s="288" t="s">
        <v>12392</v>
      </c>
      <c r="CH5" s="289" t="s">
        <v>12393</v>
      </c>
      <c r="CI5" s="290" t="s">
        <v>12394</v>
      </c>
      <c r="CJ5" s="291" t="s">
        <v>12395</v>
      </c>
      <c r="CK5" s="292" t="s">
        <v>12396</v>
      </c>
      <c r="CL5" s="293" t="s">
        <v>12397</v>
      </c>
    </row>
    <row r="6" spans="1:90" x14ac:dyDescent="0.25">
      <c r="A6">
        <v>1010100000</v>
      </c>
      <c r="B6" s="287" t="s">
        <v>12398</v>
      </c>
      <c r="C6" s="141"/>
      <c r="N6" s="142"/>
      <c r="O6" s="141"/>
      <c r="AA6" s="141"/>
      <c r="AL6" s="142"/>
      <c r="AM6" s="141"/>
      <c r="AN6">
        <v>1</v>
      </c>
      <c r="AX6" s="142"/>
      <c r="AY6" s="141"/>
      <c r="BJ6" s="142"/>
      <c r="BK6" s="141"/>
      <c r="BV6" s="142"/>
      <c r="BW6" s="281">
        <v>0</v>
      </c>
      <c r="BX6" s="281">
        <v>0</v>
      </c>
      <c r="BY6" s="281">
        <v>0</v>
      </c>
      <c r="BZ6" s="281">
        <v>1</v>
      </c>
      <c r="CA6" s="281">
        <v>0</v>
      </c>
      <c r="CB6" s="281">
        <v>0</v>
      </c>
      <c r="CC6" s="294">
        <v>0</v>
      </c>
      <c r="CD6" s="295">
        <v>0</v>
      </c>
      <c r="CE6" s="281">
        <v>0</v>
      </c>
      <c r="CF6" s="281">
        <v>30</v>
      </c>
      <c r="CG6" s="296">
        <v>0</v>
      </c>
      <c r="CH6" s="297" t="s">
        <v>12384</v>
      </c>
      <c r="CI6" s="298">
        <v>0</v>
      </c>
      <c r="CJ6" s="299">
        <v>0</v>
      </c>
      <c r="CK6" s="300">
        <v>0</v>
      </c>
      <c r="CL6" s="301">
        <v>0</v>
      </c>
    </row>
    <row r="7" spans="1:90" x14ac:dyDescent="0.25">
      <c r="A7">
        <v>1010100010</v>
      </c>
      <c r="B7" s="287" t="s">
        <v>12399</v>
      </c>
      <c r="C7" s="141"/>
      <c r="I7">
        <v>1</v>
      </c>
      <c r="N7" s="142"/>
      <c r="O7" s="141"/>
      <c r="AA7" s="141"/>
      <c r="AL7" s="142"/>
      <c r="AM7" s="141"/>
      <c r="AX7" s="142"/>
      <c r="AY7" s="141"/>
      <c r="BJ7" s="142"/>
      <c r="BK7" s="141"/>
      <c r="BV7" s="142"/>
      <c r="BW7" s="302">
        <v>1</v>
      </c>
      <c r="BX7" s="302">
        <v>0</v>
      </c>
      <c r="BY7" s="302">
        <v>0</v>
      </c>
      <c r="BZ7" s="302">
        <v>0</v>
      </c>
      <c r="CA7" s="302">
        <v>0</v>
      </c>
      <c r="CB7" s="302">
        <v>0</v>
      </c>
      <c r="CC7" s="303">
        <v>0</v>
      </c>
      <c r="CD7" s="304">
        <v>0</v>
      </c>
      <c r="CE7" s="302">
        <v>0</v>
      </c>
      <c r="CF7" s="302">
        <v>30</v>
      </c>
      <c r="CG7" s="296">
        <v>0</v>
      </c>
      <c r="CH7" s="297" t="s">
        <v>12384</v>
      </c>
      <c r="CI7" s="305">
        <v>0</v>
      </c>
      <c r="CJ7" s="306">
        <v>0</v>
      </c>
      <c r="CK7" s="300">
        <v>0</v>
      </c>
      <c r="CL7" s="301">
        <v>0</v>
      </c>
    </row>
    <row r="8" spans="1:90" x14ac:dyDescent="0.25">
      <c r="A8">
        <v>1010100020</v>
      </c>
      <c r="B8" s="287" t="s">
        <v>12400</v>
      </c>
      <c r="C8" s="141"/>
      <c r="I8">
        <v>1</v>
      </c>
      <c r="J8">
        <v>1</v>
      </c>
      <c r="N8" s="142"/>
      <c r="O8" s="141"/>
      <c r="AA8" s="141"/>
      <c r="AL8" s="142"/>
      <c r="AM8" s="141"/>
      <c r="AX8" s="142"/>
      <c r="AY8" s="141"/>
      <c r="BJ8" s="142"/>
      <c r="BK8" s="141"/>
      <c r="BV8" s="142"/>
      <c r="BW8" s="302">
        <v>2</v>
      </c>
      <c r="BX8" s="302">
        <v>0</v>
      </c>
      <c r="BY8" s="302">
        <v>0</v>
      </c>
      <c r="BZ8" s="302">
        <v>0</v>
      </c>
      <c r="CA8" s="302">
        <v>0</v>
      </c>
      <c r="CB8" s="302">
        <v>0</v>
      </c>
      <c r="CC8" s="303">
        <v>0</v>
      </c>
      <c r="CD8" s="304">
        <v>0</v>
      </c>
      <c r="CE8" s="302">
        <v>0</v>
      </c>
      <c r="CF8" s="302">
        <v>30</v>
      </c>
      <c r="CG8" s="296">
        <v>0</v>
      </c>
      <c r="CH8" s="297" t="s">
        <v>12384</v>
      </c>
      <c r="CI8" s="305">
        <v>0</v>
      </c>
      <c r="CJ8" s="306">
        <v>0</v>
      </c>
      <c r="CK8" s="300">
        <v>0</v>
      </c>
      <c r="CL8" s="301">
        <v>0</v>
      </c>
    </row>
    <row r="9" spans="1:90" x14ac:dyDescent="0.25">
      <c r="A9">
        <v>1010100030</v>
      </c>
      <c r="B9" s="287" t="s">
        <v>12401</v>
      </c>
      <c r="C9" s="141"/>
      <c r="J9">
        <v>1</v>
      </c>
      <c r="N9" s="142"/>
      <c r="O9" s="141"/>
      <c r="AA9" s="141"/>
      <c r="AL9" s="142"/>
      <c r="AM9" s="141"/>
      <c r="AX9" s="142"/>
      <c r="AY9" s="141"/>
      <c r="BJ9" s="142"/>
      <c r="BK9" s="141"/>
      <c r="BV9" s="142"/>
      <c r="BW9" s="302">
        <v>1</v>
      </c>
      <c r="BX9" s="302">
        <v>0</v>
      </c>
      <c r="BY9" s="302">
        <v>0</v>
      </c>
      <c r="BZ9" s="302">
        <v>0</v>
      </c>
      <c r="CA9" s="302">
        <v>0</v>
      </c>
      <c r="CB9" s="302">
        <v>0</v>
      </c>
      <c r="CC9" s="303">
        <v>0</v>
      </c>
      <c r="CD9" s="304">
        <v>0</v>
      </c>
      <c r="CE9" s="302">
        <v>0</v>
      </c>
      <c r="CF9" s="302">
        <v>30</v>
      </c>
      <c r="CG9" s="296">
        <v>0</v>
      </c>
      <c r="CH9" s="297" t="s">
        <v>12384</v>
      </c>
      <c r="CI9" s="305">
        <v>0</v>
      </c>
      <c r="CJ9" s="306">
        <v>0</v>
      </c>
      <c r="CK9" s="300">
        <v>0</v>
      </c>
      <c r="CL9" s="301">
        <v>0</v>
      </c>
    </row>
    <row r="10" spans="1:90" x14ac:dyDescent="0.25">
      <c r="A10">
        <v>1010100120</v>
      </c>
      <c r="B10" s="287" t="s">
        <v>12402</v>
      </c>
      <c r="C10" s="141">
        <v>2</v>
      </c>
      <c r="D10">
        <v>2</v>
      </c>
      <c r="E10">
        <v>4</v>
      </c>
      <c r="F10">
        <v>3</v>
      </c>
      <c r="H10">
        <v>1</v>
      </c>
      <c r="I10">
        <v>4</v>
      </c>
      <c r="J10">
        <v>3</v>
      </c>
      <c r="L10">
        <v>2</v>
      </c>
      <c r="M10">
        <v>2</v>
      </c>
      <c r="N10" s="142">
        <v>1</v>
      </c>
      <c r="O10" s="141">
        <v>4</v>
      </c>
      <c r="Q10">
        <v>4</v>
      </c>
      <c r="T10">
        <v>2</v>
      </c>
      <c r="U10">
        <v>2</v>
      </c>
      <c r="V10">
        <v>1</v>
      </c>
      <c r="W10">
        <v>1</v>
      </c>
      <c r="X10">
        <v>1</v>
      </c>
      <c r="Y10">
        <v>1</v>
      </c>
      <c r="Z10">
        <v>1</v>
      </c>
      <c r="AA10" s="141">
        <v>1</v>
      </c>
      <c r="AC10">
        <v>9</v>
      </c>
      <c r="AD10">
        <v>6</v>
      </c>
      <c r="AE10">
        <v>1</v>
      </c>
      <c r="AF10">
        <v>7</v>
      </c>
      <c r="AG10">
        <v>1</v>
      </c>
      <c r="AH10">
        <v>3</v>
      </c>
      <c r="AI10">
        <v>3</v>
      </c>
      <c r="AJ10">
        <v>4</v>
      </c>
      <c r="AK10">
        <v>4</v>
      </c>
      <c r="AL10" s="142">
        <v>10</v>
      </c>
      <c r="AM10" s="141">
        <v>3</v>
      </c>
      <c r="AO10">
        <v>1</v>
      </c>
      <c r="AP10">
        <v>3</v>
      </c>
      <c r="AQ10">
        <v>1</v>
      </c>
      <c r="AR10">
        <v>2</v>
      </c>
      <c r="AS10">
        <v>3</v>
      </c>
      <c r="AT10">
        <v>4</v>
      </c>
      <c r="AU10">
        <v>4</v>
      </c>
      <c r="AV10">
        <v>4</v>
      </c>
      <c r="AW10">
        <v>4</v>
      </c>
      <c r="AX10" s="142"/>
      <c r="AY10" s="141">
        <v>2</v>
      </c>
      <c r="AZ10">
        <v>5</v>
      </c>
      <c r="BA10">
        <v>3</v>
      </c>
      <c r="BC10">
        <v>2</v>
      </c>
      <c r="BD10">
        <v>1</v>
      </c>
      <c r="BE10">
        <v>1</v>
      </c>
      <c r="BF10">
        <v>1</v>
      </c>
      <c r="BG10">
        <v>3</v>
      </c>
      <c r="BH10">
        <v>1</v>
      </c>
      <c r="BJ10" s="142">
        <v>1</v>
      </c>
      <c r="BK10" s="141">
        <v>1</v>
      </c>
      <c r="BL10">
        <v>1</v>
      </c>
      <c r="BM10">
        <v>1</v>
      </c>
      <c r="BP10">
        <v>1</v>
      </c>
      <c r="BQ10">
        <v>1</v>
      </c>
      <c r="BR10">
        <v>3</v>
      </c>
      <c r="BS10">
        <v>3</v>
      </c>
      <c r="BT10">
        <v>5</v>
      </c>
      <c r="BU10">
        <v>4</v>
      </c>
      <c r="BV10" s="142">
        <v>7</v>
      </c>
      <c r="BW10" s="302">
        <v>24</v>
      </c>
      <c r="BX10" s="302">
        <v>17</v>
      </c>
      <c r="BY10" s="302">
        <v>49</v>
      </c>
      <c r="BZ10" s="302">
        <v>29</v>
      </c>
      <c r="CA10" s="302">
        <v>20</v>
      </c>
      <c r="CB10" s="302">
        <v>27</v>
      </c>
      <c r="CC10" s="303">
        <v>0.10714285714285714</v>
      </c>
      <c r="CD10" s="304">
        <v>2.1108186931983415</v>
      </c>
      <c r="CE10" s="302">
        <v>0</v>
      </c>
      <c r="CF10" s="302">
        <v>30</v>
      </c>
      <c r="CG10" s="296">
        <v>5.3571428571428572E-3</v>
      </c>
      <c r="CH10" s="297" t="s">
        <v>12384</v>
      </c>
      <c r="CI10" s="305">
        <v>3</v>
      </c>
      <c r="CJ10" s="306">
        <v>30.075104407484055</v>
      </c>
      <c r="CK10" s="300">
        <v>6</v>
      </c>
      <c r="CL10" s="301">
        <v>31</v>
      </c>
    </row>
    <row r="11" spans="1:90" x14ac:dyDescent="0.25">
      <c r="A11">
        <v>1010100130</v>
      </c>
      <c r="B11" s="287" t="s">
        <v>12403</v>
      </c>
      <c r="C11" s="141">
        <v>3</v>
      </c>
      <c r="D11">
        <v>1</v>
      </c>
      <c r="J11">
        <v>2</v>
      </c>
      <c r="L11">
        <v>2</v>
      </c>
      <c r="N11" s="142">
        <v>1</v>
      </c>
      <c r="O11" s="141"/>
      <c r="R11">
        <v>1</v>
      </c>
      <c r="T11">
        <v>1</v>
      </c>
      <c r="W11">
        <v>1</v>
      </c>
      <c r="X11">
        <v>1</v>
      </c>
      <c r="Y11">
        <v>1</v>
      </c>
      <c r="AA11" s="141">
        <v>2</v>
      </c>
      <c r="AB11">
        <v>1</v>
      </c>
      <c r="AC11">
        <v>5</v>
      </c>
      <c r="AF11">
        <v>1</v>
      </c>
      <c r="AI11">
        <v>1</v>
      </c>
      <c r="AK11">
        <v>1</v>
      </c>
      <c r="AL11" s="142">
        <v>1</v>
      </c>
      <c r="AM11" s="141">
        <v>2</v>
      </c>
      <c r="AO11">
        <v>1</v>
      </c>
      <c r="AP11">
        <v>3</v>
      </c>
      <c r="AQ11">
        <v>1</v>
      </c>
      <c r="AR11">
        <v>3</v>
      </c>
      <c r="AS11">
        <v>2</v>
      </c>
      <c r="AT11">
        <v>8</v>
      </c>
      <c r="AU11">
        <v>2</v>
      </c>
      <c r="AV11">
        <v>2</v>
      </c>
      <c r="AW11">
        <v>3</v>
      </c>
      <c r="AX11" s="142"/>
      <c r="AY11" s="141"/>
      <c r="AZ11">
        <v>2</v>
      </c>
      <c r="BA11">
        <v>5</v>
      </c>
      <c r="BB11">
        <v>1</v>
      </c>
      <c r="BC11">
        <v>2</v>
      </c>
      <c r="BD11">
        <v>1</v>
      </c>
      <c r="BI11">
        <v>4</v>
      </c>
      <c r="BJ11" s="142">
        <v>1</v>
      </c>
      <c r="BK11" s="141"/>
      <c r="BL11">
        <v>2</v>
      </c>
      <c r="BM11">
        <v>1</v>
      </c>
      <c r="BN11">
        <v>1</v>
      </c>
      <c r="BO11">
        <v>2</v>
      </c>
      <c r="BQ11">
        <v>2</v>
      </c>
      <c r="BR11">
        <v>1</v>
      </c>
      <c r="BS11">
        <v>1</v>
      </c>
      <c r="BV11" s="142"/>
      <c r="BW11" s="302">
        <v>9</v>
      </c>
      <c r="BX11" s="302">
        <v>5</v>
      </c>
      <c r="BY11" s="302">
        <v>12</v>
      </c>
      <c r="BZ11" s="302">
        <v>27</v>
      </c>
      <c r="CA11" s="302">
        <v>16</v>
      </c>
      <c r="CB11" s="302">
        <v>10</v>
      </c>
      <c r="CC11" s="303">
        <v>3.968253968253968E-2</v>
      </c>
      <c r="CD11" s="304">
        <v>0.53452248382484868</v>
      </c>
      <c r="CE11" s="302">
        <v>0</v>
      </c>
      <c r="CF11" s="302">
        <v>30</v>
      </c>
      <c r="CG11" s="296">
        <v>1.984126984126984E-3</v>
      </c>
      <c r="CH11" s="297" t="s">
        <v>12384</v>
      </c>
      <c r="CI11" s="305">
        <v>1</v>
      </c>
      <c r="CJ11" s="306">
        <v>10.891665340967705</v>
      </c>
      <c r="CK11" s="300">
        <v>2</v>
      </c>
      <c r="CL11" s="301">
        <v>11</v>
      </c>
    </row>
    <row r="12" spans="1:90" x14ac:dyDescent="0.25">
      <c r="A12">
        <v>1010100140</v>
      </c>
      <c r="B12" s="287" t="s">
        <v>12404</v>
      </c>
      <c r="C12" s="141">
        <v>1</v>
      </c>
      <c r="D12">
        <v>2</v>
      </c>
      <c r="E12">
        <v>4</v>
      </c>
      <c r="I12">
        <v>1</v>
      </c>
      <c r="J12">
        <v>2</v>
      </c>
      <c r="K12">
        <v>2</v>
      </c>
      <c r="L12">
        <v>3</v>
      </c>
      <c r="N12" s="142"/>
      <c r="O12" s="141"/>
      <c r="T12">
        <v>2</v>
      </c>
      <c r="U12">
        <v>2</v>
      </c>
      <c r="Z12">
        <v>4</v>
      </c>
      <c r="AA12" s="141">
        <v>2</v>
      </c>
      <c r="AB12">
        <v>3</v>
      </c>
      <c r="AC12">
        <v>2</v>
      </c>
      <c r="AD12">
        <v>2</v>
      </c>
      <c r="AE12">
        <v>1</v>
      </c>
      <c r="AG12">
        <v>3</v>
      </c>
      <c r="AI12">
        <v>1</v>
      </c>
      <c r="AK12">
        <v>1</v>
      </c>
      <c r="AL12" s="142">
        <v>2</v>
      </c>
      <c r="AM12" s="141">
        <v>3</v>
      </c>
      <c r="AO12">
        <v>1</v>
      </c>
      <c r="AP12">
        <v>1</v>
      </c>
      <c r="AQ12">
        <v>2</v>
      </c>
      <c r="AR12">
        <v>2</v>
      </c>
      <c r="AS12">
        <v>1</v>
      </c>
      <c r="AT12">
        <v>4</v>
      </c>
      <c r="AX12" s="142">
        <v>1</v>
      </c>
      <c r="AY12" s="141"/>
      <c r="AZ12">
        <v>2</v>
      </c>
      <c r="BA12">
        <v>2</v>
      </c>
      <c r="BC12">
        <v>3</v>
      </c>
      <c r="BJ12" s="142"/>
      <c r="BK12" s="141"/>
      <c r="BL12">
        <v>3</v>
      </c>
      <c r="BN12">
        <v>2</v>
      </c>
      <c r="BO12">
        <v>1</v>
      </c>
      <c r="BQ12">
        <v>1</v>
      </c>
      <c r="BU12">
        <v>1</v>
      </c>
      <c r="BV12" s="142">
        <v>3</v>
      </c>
      <c r="BW12" s="302">
        <v>15</v>
      </c>
      <c r="BX12" s="302">
        <v>8</v>
      </c>
      <c r="BY12" s="302">
        <v>17</v>
      </c>
      <c r="BZ12" s="302">
        <v>15</v>
      </c>
      <c r="CA12" s="302">
        <v>7</v>
      </c>
      <c r="CB12" s="302">
        <v>11</v>
      </c>
      <c r="CC12" s="303">
        <v>4.3650793650793648E-2</v>
      </c>
      <c r="CD12" s="304">
        <v>0.9831920802501749</v>
      </c>
      <c r="CE12" s="302">
        <v>0</v>
      </c>
      <c r="CF12" s="302">
        <v>30</v>
      </c>
      <c r="CG12" s="296">
        <v>2.1825396825396826E-3</v>
      </c>
      <c r="CH12" s="297" t="s">
        <v>12384</v>
      </c>
      <c r="CI12" s="305">
        <v>1</v>
      </c>
      <c r="CJ12" s="306">
        <v>12.376049223107318</v>
      </c>
      <c r="CK12" s="300">
        <v>3</v>
      </c>
      <c r="CL12" s="301">
        <v>13</v>
      </c>
    </row>
    <row r="13" spans="1:90" x14ac:dyDescent="0.25">
      <c r="A13">
        <v>1010100150</v>
      </c>
      <c r="B13" s="287" t="s">
        <v>12405</v>
      </c>
      <c r="C13" s="141"/>
      <c r="D13">
        <v>2</v>
      </c>
      <c r="I13">
        <v>3</v>
      </c>
      <c r="N13" s="142"/>
      <c r="O13" s="141"/>
      <c r="AA13" s="141"/>
      <c r="AL13" s="142"/>
      <c r="AM13" s="141"/>
      <c r="AX13" s="142"/>
      <c r="AY13" s="141"/>
      <c r="BJ13" s="142"/>
      <c r="BK13" s="141"/>
      <c r="BV13" s="142"/>
      <c r="BW13" s="302">
        <v>5</v>
      </c>
      <c r="BX13" s="302">
        <v>0</v>
      </c>
      <c r="BY13" s="302">
        <v>0</v>
      </c>
      <c r="BZ13" s="302">
        <v>0</v>
      </c>
      <c r="CA13" s="302">
        <v>0</v>
      </c>
      <c r="CB13" s="302">
        <v>0</v>
      </c>
      <c r="CC13" s="303">
        <v>0</v>
      </c>
      <c r="CD13" s="304">
        <v>0</v>
      </c>
      <c r="CE13" s="302">
        <v>0</v>
      </c>
      <c r="CF13" s="302">
        <v>30</v>
      </c>
      <c r="CG13" s="296">
        <v>0</v>
      </c>
      <c r="CH13" s="297" t="s">
        <v>12384</v>
      </c>
      <c r="CI13" s="305">
        <v>0</v>
      </c>
      <c r="CJ13" s="306">
        <v>0</v>
      </c>
      <c r="CK13" s="300">
        <v>0</v>
      </c>
      <c r="CL13" s="301">
        <v>0</v>
      </c>
    </row>
    <row r="14" spans="1:90" x14ac:dyDescent="0.25">
      <c r="A14">
        <v>1010100180</v>
      </c>
      <c r="B14" s="287" t="s">
        <v>12406</v>
      </c>
      <c r="C14" s="141">
        <v>1</v>
      </c>
      <c r="I14">
        <v>2</v>
      </c>
      <c r="J14">
        <v>1</v>
      </c>
      <c r="M14">
        <v>1</v>
      </c>
      <c r="N14" s="142"/>
      <c r="O14" s="141">
        <v>1</v>
      </c>
      <c r="P14">
        <v>1</v>
      </c>
      <c r="Q14">
        <v>1</v>
      </c>
      <c r="S14">
        <v>1</v>
      </c>
      <c r="U14">
        <v>2</v>
      </c>
      <c r="V14">
        <v>1</v>
      </c>
      <c r="W14">
        <v>1</v>
      </c>
      <c r="Y14">
        <v>3</v>
      </c>
      <c r="Z14">
        <v>2</v>
      </c>
      <c r="AA14" s="141">
        <v>2</v>
      </c>
      <c r="AB14">
        <v>3</v>
      </c>
      <c r="AF14">
        <v>1</v>
      </c>
      <c r="AI14">
        <v>1</v>
      </c>
      <c r="AL14" s="142"/>
      <c r="AM14" s="141"/>
      <c r="AX14" s="142"/>
      <c r="AY14" s="141"/>
      <c r="BJ14" s="142"/>
      <c r="BK14" s="141"/>
      <c r="BV14" s="142"/>
      <c r="BW14" s="302">
        <v>5</v>
      </c>
      <c r="BX14" s="302">
        <v>13</v>
      </c>
      <c r="BY14" s="302">
        <v>7</v>
      </c>
      <c r="BZ14" s="302">
        <v>0</v>
      </c>
      <c r="CA14" s="302">
        <v>0</v>
      </c>
      <c r="CB14" s="302">
        <v>0</v>
      </c>
      <c r="CC14" s="303">
        <v>0</v>
      </c>
      <c r="CD14" s="304">
        <v>0</v>
      </c>
      <c r="CE14" s="302">
        <v>0</v>
      </c>
      <c r="CF14" s="302">
        <v>30</v>
      </c>
      <c r="CG14" s="296">
        <v>0</v>
      </c>
      <c r="CH14" s="297" t="s">
        <v>12384</v>
      </c>
      <c r="CI14" s="305">
        <v>0</v>
      </c>
      <c r="CJ14" s="306">
        <v>0</v>
      </c>
      <c r="CK14" s="300">
        <v>0</v>
      </c>
      <c r="CL14" s="301">
        <v>0</v>
      </c>
    </row>
    <row r="15" spans="1:90" x14ac:dyDescent="0.25">
      <c r="A15">
        <v>1010100290</v>
      </c>
      <c r="B15" s="287" t="s">
        <v>12407</v>
      </c>
      <c r="C15" s="141"/>
      <c r="L15">
        <v>2</v>
      </c>
      <c r="N15" s="142"/>
      <c r="O15" s="141"/>
      <c r="AA15" s="141"/>
      <c r="AL15" s="142"/>
      <c r="AM15" s="141"/>
      <c r="AX15" s="142"/>
      <c r="AY15" s="141"/>
      <c r="BJ15" s="142"/>
      <c r="BK15" s="141"/>
      <c r="BV15" s="142"/>
      <c r="BW15" s="302">
        <v>2</v>
      </c>
      <c r="BX15" s="302">
        <v>0</v>
      </c>
      <c r="BY15" s="302">
        <v>0</v>
      </c>
      <c r="BZ15" s="302">
        <v>0</v>
      </c>
      <c r="CA15" s="302">
        <v>0</v>
      </c>
      <c r="CB15" s="302">
        <v>0</v>
      </c>
      <c r="CC15" s="303">
        <v>0</v>
      </c>
      <c r="CD15" s="304">
        <v>0</v>
      </c>
      <c r="CE15" s="302">
        <v>0</v>
      </c>
      <c r="CF15" s="302">
        <v>30</v>
      </c>
      <c r="CG15" s="296">
        <v>0</v>
      </c>
      <c r="CH15" s="297" t="s">
        <v>12384</v>
      </c>
      <c r="CI15" s="305">
        <v>0</v>
      </c>
      <c r="CJ15" s="306">
        <v>0</v>
      </c>
      <c r="CK15" s="300">
        <v>0</v>
      </c>
      <c r="CL15" s="301">
        <v>0</v>
      </c>
    </row>
    <row r="16" spans="1:90" x14ac:dyDescent="0.25">
      <c r="A16">
        <v>1010100330</v>
      </c>
      <c r="B16" s="287" t="s">
        <v>12408</v>
      </c>
      <c r="C16" s="141">
        <v>2</v>
      </c>
      <c r="D16">
        <v>3</v>
      </c>
      <c r="E16">
        <v>5</v>
      </c>
      <c r="F16">
        <v>2</v>
      </c>
      <c r="G16">
        <v>2</v>
      </c>
      <c r="H16">
        <v>1</v>
      </c>
      <c r="I16">
        <v>2</v>
      </c>
      <c r="K16">
        <v>2</v>
      </c>
      <c r="L16">
        <v>2</v>
      </c>
      <c r="N16" s="142">
        <v>2</v>
      </c>
      <c r="O16" s="141">
        <v>2</v>
      </c>
      <c r="P16">
        <v>4</v>
      </c>
      <c r="Q16">
        <v>4</v>
      </c>
      <c r="AA16" s="141"/>
      <c r="AL16" s="142"/>
      <c r="AM16" s="141"/>
      <c r="AX16" s="142"/>
      <c r="AY16" s="141"/>
      <c r="BJ16" s="142"/>
      <c r="BK16" s="141"/>
      <c r="BV16" s="142"/>
      <c r="BW16" s="302">
        <v>23</v>
      </c>
      <c r="BX16" s="302">
        <v>10</v>
      </c>
      <c r="BY16" s="302">
        <v>0</v>
      </c>
      <c r="BZ16" s="302">
        <v>0</v>
      </c>
      <c r="CA16" s="302">
        <v>0</v>
      </c>
      <c r="CB16" s="302">
        <v>0</v>
      </c>
      <c r="CC16" s="303">
        <v>0</v>
      </c>
      <c r="CD16" s="304">
        <v>0</v>
      </c>
      <c r="CE16" s="302">
        <v>0</v>
      </c>
      <c r="CF16" s="302">
        <v>30</v>
      </c>
      <c r="CG16" s="296">
        <v>0</v>
      </c>
      <c r="CH16" s="297" t="s">
        <v>12384</v>
      </c>
      <c r="CI16" s="305">
        <v>0</v>
      </c>
      <c r="CJ16" s="306">
        <v>0</v>
      </c>
      <c r="CK16" s="300">
        <v>0</v>
      </c>
      <c r="CL16" s="301">
        <v>0</v>
      </c>
    </row>
    <row r="17" spans="1:90" x14ac:dyDescent="0.25">
      <c r="A17">
        <v>1010100360</v>
      </c>
      <c r="B17" s="287" t="s">
        <v>12409</v>
      </c>
      <c r="C17" s="141"/>
      <c r="F17">
        <v>1</v>
      </c>
      <c r="G17">
        <v>1</v>
      </c>
      <c r="H17">
        <v>1</v>
      </c>
      <c r="J17">
        <v>3</v>
      </c>
      <c r="K17">
        <v>8</v>
      </c>
      <c r="L17">
        <v>7</v>
      </c>
      <c r="M17">
        <v>1</v>
      </c>
      <c r="N17" s="142"/>
      <c r="O17" s="141">
        <v>2</v>
      </c>
      <c r="Q17">
        <v>1</v>
      </c>
      <c r="T17">
        <v>3</v>
      </c>
      <c r="U17">
        <v>2</v>
      </c>
      <c r="V17">
        <v>2</v>
      </c>
      <c r="X17">
        <v>1</v>
      </c>
      <c r="Y17">
        <v>1</v>
      </c>
      <c r="Z17">
        <v>1</v>
      </c>
      <c r="AA17" s="141">
        <v>4</v>
      </c>
      <c r="AB17">
        <v>4</v>
      </c>
      <c r="AC17">
        <v>2</v>
      </c>
      <c r="AD17">
        <v>9</v>
      </c>
      <c r="AE17">
        <v>6</v>
      </c>
      <c r="AH17">
        <v>10</v>
      </c>
      <c r="AI17">
        <v>6</v>
      </c>
      <c r="AL17" s="142"/>
      <c r="AM17" s="141"/>
      <c r="AO17">
        <v>1</v>
      </c>
      <c r="AP17">
        <v>2</v>
      </c>
      <c r="AQ17">
        <v>3</v>
      </c>
      <c r="AR17">
        <v>2</v>
      </c>
      <c r="AS17">
        <v>3</v>
      </c>
      <c r="AT17">
        <v>1</v>
      </c>
      <c r="AU17">
        <v>1</v>
      </c>
      <c r="AV17">
        <v>2</v>
      </c>
      <c r="AX17" s="142">
        <v>15</v>
      </c>
      <c r="AY17" s="141">
        <v>1</v>
      </c>
      <c r="AZ17">
        <v>1</v>
      </c>
      <c r="BA17">
        <v>3</v>
      </c>
      <c r="BB17">
        <v>1</v>
      </c>
      <c r="BC17">
        <v>3</v>
      </c>
      <c r="BD17">
        <v>1</v>
      </c>
      <c r="BG17">
        <v>1</v>
      </c>
      <c r="BH17">
        <v>3</v>
      </c>
      <c r="BJ17" s="142">
        <v>1</v>
      </c>
      <c r="BK17" s="141"/>
      <c r="BM17">
        <v>1</v>
      </c>
      <c r="BN17">
        <v>3</v>
      </c>
      <c r="BO17">
        <v>1</v>
      </c>
      <c r="BR17">
        <v>1</v>
      </c>
      <c r="BS17">
        <v>1</v>
      </c>
      <c r="BV17" s="142">
        <v>1</v>
      </c>
      <c r="BW17" s="302">
        <v>22</v>
      </c>
      <c r="BX17" s="302">
        <v>13</v>
      </c>
      <c r="BY17" s="302">
        <v>41</v>
      </c>
      <c r="BZ17" s="302">
        <v>30</v>
      </c>
      <c r="CA17" s="302">
        <v>15</v>
      </c>
      <c r="CB17" s="302">
        <v>8</v>
      </c>
      <c r="CC17" s="303">
        <v>3.1746031746031744E-2</v>
      </c>
      <c r="CD17" s="304">
        <v>0.81649658092772603</v>
      </c>
      <c r="CE17" s="302">
        <v>0</v>
      </c>
      <c r="CF17" s="302">
        <v>30</v>
      </c>
      <c r="CG17" s="296">
        <v>1.5873015873015873E-3</v>
      </c>
      <c r="CH17" s="297" t="s">
        <v>12384</v>
      </c>
      <c r="CI17" s="305">
        <v>1</v>
      </c>
      <c r="CJ17" s="306">
        <v>9.102210866642011</v>
      </c>
      <c r="CK17" s="300">
        <v>2</v>
      </c>
      <c r="CL17" s="301">
        <v>10</v>
      </c>
    </row>
    <row r="18" spans="1:90" x14ac:dyDescent="0.25">
      <c r="A18">
        <v>1010100490</v>
      </c>
      <c r="B18" s="287" t="s">
        <v>12410</v>
      </c>
      <c r="C18" s="141"/>
      <c r="I18">
        <v>1</v>
      </c>
      <c r="L18">
        <v>1</v>
      </c>
      <c r="N18" s="142"/>
      <c r="O18" s="141"/>
      <c r="P18">
        <v>1</v>
      </c>
      <c r="V18">
        <v>1</v>
      </c>
      <c r="X18">
        <v>3</v>
      </c>
      <c r="Z18">
        <v>1</v>
      </c>
      <c r="AA18" s="141"/>
      <c r="AB18">
        <v>1</v>
      </c>
      <c r="AG18">
        <v>6</v>
      </c>
      <c r="AI18">
        <v>2</v>
      </c>
      <c r="AL18" s="142">
        <v>2</v>
      </c>
      <c r="AM18" s="141"/>
      <c r="AN18">
        <v>1</v>
      </c>
      <c r="AO18">
        <v>1</v>
      </c>
      <c r="AR18">
        <v>2</v>
      </c>
      <c r="AV18">
        <v>2</v>
      </c>
      <c r="AW18">
        <v>1</v>
      </c>
      <c r="AX18" s="142">
        <v>1</v>
      </c>
      <c r="AY18" s="141">
        <v>2</v>
      </c>
      <c r="BG18">
        <v>2</v>
      </c>
      <c r="BI18">
        <v>1</v>
      </c>
      <c r="BJ18" s="142"/>
      <c r="BK18" s="141"/>
      <c r="BV18" s="142"/>
      <c r="BW18" s="302">
        <v>2</v>
      </c>
      <c r="BX18" s="302">
        <v>6</v>
      </c>
      <c r="BY18" s="302">
        <v>11</v>
      </c>
      <c r="BZ18" s="302">
        <v>8</v>
      </c>
      <c r="CA18" s="302">
        <v>5</v>
      </c>
      <c r="CB18" s="302">
        <v>0</v>
      </c>
      <c r="CC18" s="303">
        <v>0</v>
      </c>
      <c r="CD18" s="304">
        <v>0</v>
      </c>
      <c r="CE18" s="302">
        <v>0</v>
      </c>
      <c r="CF18" s="302">
        <v>30</v>
      </c>
      <c r="CG18" s="296">
        <v>0</v>
      </c>
      <c r="CH18" s="297" t="s">
        <v>12384</v>
      </c>
      <c r="CI18" s="305">
        <v>0</v>
      </c>
      <c r="CJ18" s="306">
        <v>0</v>
      </c>
      <c r="CK18" s="300">
        <v>0</v>
      </c>
      <c r="CL18" s="301">
        <v>0</v>
      </c>
    </row>
    <row r="19" spans="1:90" x14ac:dyDescent="0.25">
      <c r="A19">
        <v>1010100560</v>
      </c>
      <c r="B19" s="287" t="s">
        <v>12411</v>
      </c>
      <c r="C19" s="141"/>
      <c r="J19">
        <v>2</v>
      </c>
      <c r="K19">
        <v>2</v>
      </c>
      <c r="L19">
        <v>4</v>
      </c>
      <c r="N19" s="142">
        <v>2</v>
      </c>
      <c r="O19" s="141"/>
      <c r="T19">
        <v>1</v>
      </c>
      <c r="U19">
        <v>2</v>
      </c>
      <c r="V19">
        <v>1</v>
      </c>
      <c r="W19">
        <v>2</v>
      </c>
      <c r="X19">
        <v>2</v>
      </c>
      <c r="AA19" s="141">
        <v>2</v>
      </c>
      <c r="AB19">
        <v>3</v>
      </c>
      <c r="AC19">
        <v>1</v>
      </c>
      <c r="AE19">
        <v>3</v>
      </c>
      <c r="AF19">
        <v>1</v>
      </c>
      <c r="AG19">
        <v>1</v>
      </c>
      <c r="AH19">
        <v>3</v>
      </c>
      <c r="AK19">
        <v>1</v>
      </c>
      <c r="AL19" s="142"/>
      <c r="AM19" s="141">
        <v>5</v>
      </c>
      <c r="AO19">
        <v>3</v>
      </c>
      <c r="AP19">
        <v>1</v>
      </c>
      <c r="AR19">
        <v>1</v>
      </c>
      <c r="AS19">
        <v>2</v>
      </c>
      <c r="AU19">
        <v>2</v>
      </c>
      <c r="AV19">
        <v>1</v>
      </c>
      <c r="AX19" s="142">
        <v>1</v>
      </c>
      <c r="AY19" s="141">
        <v>1</v>
      </c>
      <c r="AZ19">
        <v>1</v>
      </c>
      <c r="BA19">
        <v>3</v>
      </c>
      <c r="BC19">
        <v>1</v>
      </c>
      <c r="BD19">
        <v>1</v>
      </c>
      <c r="BF19">
        <v>4</v>
      </c>
      <c r="BI19">
        <v>1</v>
      </c>
      <c r="BJ19" s="142"/>
      <c r="BK19" s="141">
        <v>1</v>
      </c>
      <c r="BV19" s="142"/>
      <c r="BW19" s="302">
        <v>10</v>
      </c>
      <c r="BX19" s="302">
        <v>8</v>
      </c>
      <c r="BY19" s="302">
        <v>15</v>
      </c>
      <c r="BZ19" s="302">
        <v>16</v>
      </c>
      <c r="CA19" s="302">
        <v>12</v>
      </c>
      <c r="CB19" s="302">
        <v>1</v>
      </c>
      <c r="CC19" s="303">
        <v>3.968253968253968E-3</v>
      </c>
      <c r="CD19" s="304">
        <v>0</v>
      </c>
      <c r="CE19" s="302">
        <v>0</v>
      </c>
      <c r="CF19" s="302">
        <v>30</v>
      </c>
      <c r="CG19" s="296">
        <v>1.9841269841269841E-4</v>
      </c>
      <c r="CH19" s="297" t="s">
        <v>12384</v>
      </c>
      <c r="CI19" s="305">
        <v>0</v>
      </c>
      <c r="CJ19" s="306">
        <v>1.0357142857142856</v>
      </c>
      <c r="CK19" s="300">
        <v>1</v>
      </c>
      <c r="CL19" s="301">
        <v>2</v>
      </c>
    </row>
    <row r="20" spans="1:90" x14ac:dyDescent="0.25">
      <c r="A20">
        <v>1010100680</v>
      </c>
      <c r="B20" s="287" t="s">
        <v>12412</v>
      </c>
      <c r="C20" s="141"/>
      <c r="J20">
        <v>1</v>
      </c>
      <c r="N20" s="142"/>
      <c r="O20" s="141"/>
      <c r="AA20" s="141"/>
      <c r="AL20" s="142"/>
      <c r="AM20" s="141"/>
      <c r="AX20" s="142"/>
      <c r="AY20" s="141"/>
      <c r="BJ20" s="142"/>
      <c r="BK20" s="141"/>
      <c r="BV20" s="142"/>
      <c r="BW20" s="302">
        <v>1</v>
      </c>
      <c r="BX20" s="302">
        <v>0</v>
      </c>
      <c r="BY20" s="302">
        <v>0</v>
      </c>
      <c r="BZ20" s="302">
        <v>0</v>
      </c>
      <c r="CA20" s="302">
        <v>0</v>
      </c>
      <c r="CB20" s="302">
        <v>0</v>
      </c>
      <c r="CC20" s="303">
        <v>0</v>
      </c>
      <c r="CD20" s="304">
        <v>0</v>
      </c>
      <c r="CE20" s="302">
        <v>0</v>
      </c>
      <c r="CF20" s="302">
        <v>30</v>
      </c>
      <c r="CG20" s="296">
        <v>0</v>
      </c>
      <c r="CH20" s="297" t="s">
        <v>12384</v>
      </c>
      <c r="CI20" s="305">
        <v>0</v>
      </c>
      <c r="CJ20" s="306">
        <v>0</v>
      </c>
      <c r="CK20" s="300">
        <v>0</v>
      </c>
      <c r="CL20" s="301">
        <v>0</v>
      </c>
    </row>
    <row r="21" spans="1:90" x14ac:dyDescent="0.25">
      <c r="A21">
        <v>1010100690</v>
      </c>
      <c r="B21" s="287" t="s">
        <v>12413</v>
      </c>
      <c r="C21" s="141"/>
      <c r="N21" s="142"/>
      <c r="O21" s="141"/>
      <c r="AA21" s="141"/>
      <c r="AL21" s="142"/>
      <c r="AM21" s="141"/>
      <c r="AX21" s="142"/>
      <c r="AY21" s="141"/>
      <c r="BC21">
        <v>1</v>
      </c>
      <c r="BJ21" s="142"/>
      <c r="BK21" s="141"/>
      <c r="BV21" s="142"/>
      <c r="BW21" s="302">
        <v>0</v>
      </c>
      <c r="BX21" s="302">
        <v>0</v>
      </c>
      <c r="BY21" s="302">
        <v>0</v>
      </c>
      <c r="BZ21" s="302">
        <v>0</v>
      </c>
      <c r="CA21" s="302">
        <v>1</v>
      </c>
      <c r="CB21" s="302">
        <v>0</v>
      </c>
      <c r="CC21" s="303">
        <v>0</v>
      </c>
      <c r="CD21" s="304">
        <v>0</v>
      </c>
      <c r="CE21" s="302">
        <v>0</v>
      </c>
      <c r="CF21" s="302">
        <v>30</v>
      </c>
      <c r="CG21" s="296">
        <v>0</v>
      </c>
      <c r="CH21" s="297" t="s">
        <v>12384</v>
      </c>
      <c r="CI21" s="305">
        <v>0</v>
      </c>
      <c r="CJ21" s="306">
        <v>0</v>
      </c>
      <c r="CK21" s="300">
        <v>0</v>
      </c>
      <c r="CL21" s="301">
        <v>0</v>
      </c>
    </row>
    <row r="22" spans="1:90" x14ac:dyDescent="0.25">
      <c r="A22">
        <v>1010100710</v>
      </c>
      <c r="B22" s="287" t="s">
        <v>12414</v>
      </c>
      <c r="C22" s="141"/>
      <c r="F22">
        <v>1</v>
      </c>
      <c r="N22" s="142"/>
      <c r="O22" s="141"/>
      <c r="AA22" s="141"/>
      <c r="AL22" s="142"/>
      <c r="AM22" s="141"/>
      <c r="AX22" s="142"/>
      <c r="AY22" s="141"/>
      <c r="BJ22" s="142"/>
      <c r="BK22" s="141"/>
      <c r="BV22" s="142"/>
      <c r="BW22" s="302">
        <v>1</v>
      </c>
      <c r="BX22" s="302">
        <v>0</v>
      </c>
      <c r="BY22" s="302">
        <v>0</v>
      </c>
      <c r="BZ22" s="302">
        <v>0</v>
      </c>
      <c r="CA22" s="302">
        <v>0</v>
      </c>
      <c r="CB22" s="302">
        <v>0</v>
      </c>
      <c r="CC22" s="303">
        <v>0</v>
      </c>
      <c r="CD22" s="304">
        <v>0</v>
      </c>
      <c r="CE22" s="302">
        <v>0</v>
      </c>
      <c r="CF22" s="302">
        <v>30</v>
      </c>
      <c r="CG22" s="296">
        <v>0</v>
      </c>
      <c r="CH22" s="297" t="s">
        <v>12384</v>
      </c>
      <c r="CI22" s="305">
        <v>0</v>
      </c>
      <c r="CJ22" s="306">
        <v>0</v>
      </c>
      <c r="CK22" s="300">
        <v>0</v>
      </c>
      <c r="CL22" s="301">
        <v>0</v>
      </c>
    </row>
    <row r="23" spans="1:90" x14ac:dyDescent="0.25">
      <c r="A23">
        <v>1010100730</v>
      </c>
      <c r="B23" s="287" t="s">
        <v>12415</v>
      </c>
      <c r="C23" s="141"/>
      <c r="D23">
        <v>1</v>
      </c>
      <c r="N23" s="142"/>
      <c r="O23" s="141"/>
      <c r="AA23" s="141"/>
      <c r="AL23" s="142"/>
      <c r="AM23" s="141"/>
      <c r="AX23" s="142"/>
      <c r="AY23" s="141"/>
      <c r="BJ23" s="142"/>
      <c r="BK23" s="141"/>
      <c r="BV23" s="142"/>
      <c r="BW23" s="302">
        <v>1</v>
      </c>
      <c r="BX23" s="302">
        <v>0</v>
      </c>
      <c r="BY23" s="302">
        <v>0</v>
      </c>
      <c r="BZ23" s="302">
        <v>0</v>
      </c>
      <c r="CA23" s="302">
        <v>0</v>
      </c>
      <c r="CB23" s="302">
        <v>0</v>
      </c>
      <c r="CC23" s="303">
        <v>0</v>
      </c>
      <c r="CD23" s="304">
        <v>0</v>
      </c>
      <c r="CE23" s="302">
        <v>0</v>
      </c>
      <c r="CF23" s="302">
        <v>30</v>
      </c>
      <c r="CG23" s="296">
        <v>0</v>
      </c>
      <c r="CH23" s="297" t="s">
        <v>12384</v>
      </c>
      <c r="CI23" s="305">
        <v>0</v>
      </c>
      <c r="CJ23" s="306">
        <v>0</v>
      </c>
      <c r="CK23" s="300">
        <v>0</v>
      </c>
      <c r="CL23" s="301">
        <v>0</v>
      </c>
    </row>
    <row r="24" spans="1:90" x14ac:dyDescent="0.25">
      <c r="A24">
        <v>1010100740</v>
      </c>
      <c r="B24" s="287" t="s">
        <v>12416</v>
      </c>
      <c r="C24" s="141"/>
      <c r="D24">
        <v>1</v>
      </c>
      <c r="N24" s="142">
        <v>1</v>
      </c>
      <c r="O24" s="141"/>
      <c r="AA24" s="141"/>
      <c r="AL24" s="142"/>
      <c r="AM24" s="141"/>
      <c r="AX24" s="142"/>
      <c r="AY24" s="141"/>
      <c r="BJ24" s="142"/>
      <c r="BK24" s="141"/>
      <c r="BV24" s="142"/>
      <c r="BW24" s="302">
        <v>2</v>
      </c>
      <c r="BX24" s="302">
        <v>0</v>
      </c>
      <c r="BY24" s="302">
        <v>0</v>
      </c>
      <c r="BZ24" s="302">
        <v>0</v>
      </c>
      <c r="CA24" s="302">
        <v>0</v>
      </c>
      <c r="CB24" s="302">
        <v>0</v>
      </c>
      <c r="CC24" s="303">
        <v>0</v>
      </c>
      <c r="CD24" s="304">
        <v>0</v>
      </c>
      <c r="CE24" s="302">
        <v>0</v>
      </c>
      <c r="CF24" s="302">
        <v>30</v>
      </c>
      <c r="CG24" s="296">
        <v>0</v>
      </c>
      <c r="CH24" s="297" t="s">
        <v>12384</v>
      </c>
      <c r="CI24" s="305">
        <v>0</v>
      </c>
      <c r="CJ24" s="306">
        <v>0</v>
      </c>
      <c r="CK24" s="300">
        <v>0</v>
      </c>
      <c r="CL24" s="301">
        <v>0</v>
      </c>
    </row>
    <row r="25" spans="1:90" x14ac:dyDescent="0.25">
      <c r="A25">
        <v>1010100750</v>
      </c>
      <c r="B25" s="287" t="s">
        <v>12417</v>
      </c>
      <c r="C25" s="141"/>
      <c r="I25">
        <v>1</v>
      </c>
      <c r="N25" s="142">
        <v>4</v>
      </c>
      <c r="O25" s="141">
        <v>1</v>
      </c>
      <c r="Q25">
        <v>4</v>
      </c>
      <c r="S25">
        <v>6</v>
      </c>
      <c r="T25">
        <v>3</v>
      </c>
      <c r="U25">
        <v>4</v>
      </c>
      <c r="V25">
        <v>2</v>
      </c>
      <c r="W25">
        <v>1</v>
      </c>
      <c r="AA25" s="141"/>
      <c r="AG25">
        <v>1</v>
      </c>
      <c r="AH25">
        <v>3</v>
      </c>
      <c r="AI25">
        <v>1</v>
      </c>
      <c r="AJ25">
        <v>2</v>
      </c>
      <c r="AK25">
        <v>2</v>
      </c>
      <c r="AL25" s="142">
        <v>1</v>
      </c>
      <c r="AM25" s="141">
        <v>4</v>
      </c>
      <c r="AN25">
        <v>2</v>
      </c>
      <c r="AO25">
        <v>4</v>
      </c>
      <c r="AP25">
        <v>3</v>
      </c>
      <c r="AQ25">
        <v>3</v>
      </c>
      <c r="AS25">
        <v>2</v>
      </c>
      <c r="AT25">
        <v>5</v>
      </c>
      <c r="AU25">
        <v>2</v>
      </c>
      <c r="AV25">
        <v>3</v>
      </c>
      <c r="AW25">
        <v>3</v>
      </c>
      <c r="AX25" s="142">
        <v>3</v>
      </c>
      <c r="AY25" s="141">
        <v>1</v>
      </c>
      <c r="AZ25">
        <v>1</v>
      </c>
      <c r="BA25">
        <v>1</v>
      </c>
      <c r="BB25">
        <v>1</v>
      </c>
      <c r="BC25">
        <v>2</v>
      </c>
      <c r="BD25">
        <v>3</v>
      </c>
      <c r="BE25">
        <v>1</v>
      </c>
      <c r="BG25">
        <v>1</v>
      </c>
      <c r="BI25">
        <v>1</v>
      </c>
      <c r="BJ25" s="142">
        <v>1</v>
      </c>
      <c r="BK25" s="141">
        <v>1</v>
      </c>
      <c r="BO25">
        <v>3</v>
      </c>
      <c r="BP25">
        <v>6</v>
      </c>
      <c r="BQ25">
        <v>1</v>
      </c>
      <c r="BR25">
        <v>2</v>
      </c>
      <c r="BS25">
        <v>3</v>
      </c>
      <c r="BT25">
        <v>3</v>
      </c>
      <c r="BU25">
        <v>2</v>
      </c>
      <c r="BV25" s="142">
        <v>7</v>
      </c>
      <c r="BW25" s="302">
        <v>5</v>
      </c>
      <c r="BX25" s="302">
        <v>21</v>
      </c>
      <c r="BY25" s="302">
        <v>10</v>
      </c>
      <c r="BZ25" s="302">
        <v>34</v>
      </c>
      <c r="CA25" s="302">
        <v>13</v>
      </c>
      <c r="CB25" s="302">
        <v>28</v>
      </c>
      <c r="CC25" s="303">
        <v>0.1111111111111111</v>
      </c>
      <c r="CD25" s="304">
        <v>2.0883273476902779</v>
      </c>
      <c r="CE25" s="302">
        <v>0</v>
      </c>
      <c r="CF25" s="302">
        <v>30</v>
      </c>
      <c r="CG25" s="296">
        <v>5.5555555555555558E-3</v>
      </c>
      <c r="CH25" s="297" t="s">
        <v>12384</v>
      </c>
      <c r="CI25" s="305">
        <v>3</v>
      </c>
      <c r="CJ25" s="306">
        <v>31.088327347690278</v>
      </c>
      <c r="CK25" s="300">
        <v>6</v>
      </c>
      <c r="CL25" s="301">
        <v>32</v>
      </c>
    </row>
    <row r="26" spans="1:90" x14ac:dyDescent="0.25">
      <c r="A26">
        <v>1010100760</v>
      </c>
      <c r="B26" s="287" t="s">
        <v>12418</v>
      </c>
      <c r="C26" s="141"/>
      <c r="F26">
        <v>2</v>
      </c>
      <c r="G26">
        <v>2</v>
      </c>
      <c r="H26">
        <v>2</v>
      </c>
      <c r="I26">
        <v>3</v>
      </c>
      <c r="J26">
        <v>2</v>
      </c>
      <c r="N26" s="142"/>
      <c r="O26" s="141">
        <v>3</v>
      </c>
      <c r="P26">
        <v>1</v>
      </c>
      <c r="S26">
        <v>1</v>
      </c>
      <c r="T26">
        <v>1</v>
      </c>
      <c r="U26">
        <v>1</v>
      </c>
      <c r="V26">
        <v>5</v>
      </c>
      <c r="W26">
        <v>2</v>
      </c>
      <c r="X26">
        <v>6</v>
      </c>
      <c r="Y26">
        <v>4</v>
      </c>
      <c r="Z26">
        <v>6</v>
      </c>
      <c r="AA26" s="141">
        <v>6</v>
      </c>
      <c r="AB26">
        <v>8</v>
      </c>
      <c r="AC26">
        <v>2</v>
      </c>
      <c r="AD26">
        <v>1</v>
      </c>
      <c r="AE26">
        <v>2</v>
      </c>
      <c r="AF26">
        <v>5</v>
      </c>
      <c r="AG26">
        <v>3</v>
      </c>
      <c r="AH26">
        <v>5</v>
      </c>
      <c r="AL26" s="142"/>
      <c r="AM26" s="141">
        <v>3</v>
      </c>
      <c r="AQ26">
        <v>1</v>
      </c>
      <c r="AR26">
        <v>3</v>
      </c>
      <c r="AU26">
        <v>2</v>
      </c>
      <c r="AV26">
        <v>2</v>
      </c>
      <c r="AX26" s="142"/>
      <c r="AY26" s="141"/>
      <c r="AZ26">
        <v>4</v>
      </c>
      <c r="BA26">
        <v>1</v>
      </c>
      <c r="BC26">
        <v>1</v>
      </c>
      <c r="BD26">
        <v>1</v>
      </c>
      <c r="BF26">
        <v>1</v>
      </c>
      <c r="BJ26" s="142"/>
      <c r="BK26" s="141">
        <v>1</v>
      </c>
      <c r="BL26">
        <v>3</v>
      </c>
      <c r="BO26">
        <v>1</v>
      </c>
      <c r="BV26" s="142"/>
      <c r="BW26" s="302">
        <v>11</v>
      </c>
      <c r="BX26" s="302">
        <v>30</v>
      </c>
      <c r="BY26" s="302">
        <v>32</v>
      </c>
      <c r="BZ26" s="302">
        <v>11</v>
      </c>
      <c r="CA26" s="302">
        <v>8</v>
      </c>
      <c r="CB26" s="302">
        <v>5</v>
      </c>
      <c r="CC26" s="303">
        <v>1.984126984126984E-2</v>
      </c>
      <c r="CD26" s="304">
        <v>1.1547005383792515</v>
      </c>
      <c r="CE26" s="302">
        <v>0</v>
      </c>
      <c r="CF26" s="302">
        <v>30</v>
      </c>
      <c r="CG26" s="296">
        <v>9.9206349206349201E-4</v>
      </c>
      <c r="CH26" s="297" t="s">
        <v>12384</v>
      </c>
      <c r="CI26" s="305">
        <v>2</v>
      </c>
      <c r="CJ26" s="306">
        <v>6.3332719669506794</v>
      </c>
      <c r="CK26" s="300">
        <v>2</v>
      </c>
      <c r="CL26" s="301">
        <v>7</v>
      </c>
    </row>
    <row r="27" spans="1:90" x14ac:dyDescent="0.25">
      <c r="A27">
        <v>1010100770</v>
      </c>
      <c r="B27" s="287" t="s">
        <v>12419</v>
      </c>
      <c r="C27" s="141"/>
      <c r="E27">
        <v>1</v>
      </c>
      <c r="F27">
        <v>3</v>
      </c>
      <c r="G27">
        <v>1</v>
      </c>
      <c r="H27">
        <v>1</v>
      </c>
      <c r="I27">
        <v>1</v>
      </c>
      <c r="J27">
        <v>3</v>
      </c>
      <c r="L27">
        <v>2</v>
      </c>
      <c r="M27">
        <v>2</v>
      </c>
      <c r="N27" s="142">
        <v>1</v>
      </c>
      <c r="O27" s="141"/>
      <c r="P27">
        <v>4</v>
      </c>
      <c r="Q27">
        <v>4</v>
      </c>
      <c r="T27">
        <v>1</v>
      </c>
      <c r="U27">
        <v>4</v>
      </c>
      <c r="V27">
        <v>2</v>
      </c>
      <c r="W27">
        <v>4</v>
      </c>
      <c r="X27">
        <v>5</v>
      </c>
      <c r="Y27">
        <v>3</v>
      </c>
      <c r="Z27">
        <v>11</v>
      </c>
      <c r="AA27" s="141">
        <v>7</v>
      </c>
      <c r="AB27">
        <v>6</v>
      </c>
      <c r="AC27">
        <v>19</v>
      </c>
      <c r="AD27">
        <v>5</v>
      </c>
      <c r="AE27">
        <v>4</v>
      </c>
      <c r="AF27">
        <v>2</v>
      </c>
      <c r="AG27">
        <v>10</v>
      </c>
      <c r="AL27" s="142"/>
      <c r="AM27" s="141">
        <v>3</v>
      </c>
      <c r="AN27">
        <v>3</v>
      </c>
      <c r="AO27">
        <v>3</v>
      </c>
      <c r="AP27">
        <v>7</v>
      </c>
      <c r="AQ27">
        <v>4</v>
      </c>
      <c r="AR27">
        <v>3</v>
      </c>
      <c r="AS27">
        <v>5</v>
      </c>
      <c r="AT27">
        <v>2</v>
      </c>
      <c r="AU27">
        <v>2</v>
      </c>
      <c r="AV27">
        <v>3</v>
      </c>
      <c r="AW27">
        <v>4</v>
      </c>
      <c r="AX27" s="142"/>
      <c r="AY27" s="141">
        <v>4</v>
      </c>
      <c r="BA27">
        <v>4</v>
      </c>
      <c r="BB27">
        <v>4</v>
      </c>
      <c r="BC27">
        <v>2</v>
      </c>
      <c r="BD27">
        <v>2</v>
      </c>
      <c r="BE27">
        <v>1</v>
      </c>
      <c r="BG27">
        <v>2</v>
      </c>
      <c r="BJ27" s="142"/>
      <c r="BK27" s="141"/>
      <c r="BL27">
        <v>1</v>
      </c>
      <c r="BV27" s="142"/>
      <c r="BW27" s="302">
        <v>15</v>
      </c>
      <c r="BX27" s="302">
        <v>38</v>
      </c>
      <c r="BY27" s="302">
        <v>53</v>
      </c>
      <c r="BZ27" s="302">
        <v>39</v>
      </c>
      <c r="CA27" s="302">
        <v>19</v>
      </c>
      <c r="CB27" s="302">
        <v>1</v>
      </c>
      <c r="CC27" s="303">
        <v>3.968253968253968E-3</v>
      </c>
      <c r="CD27" s="304">
        <v>0</v>
      </c>
      <c r="CE27" s="302">
        <v>0</v>
      </c>
      <c r="CF27" s="302">
        <v>30</v>
      </c>
      <c r="CG27" s="296">
        <v>1.9841269841269841E-4</v>
      </c>
      <c r="CH27" s="297" t="s">
        <v>12384</v>
      </c>
      <c r="CI27" s="305">
        <v>0</v>
      </c>
      <c r="CJ27" s="306">
        <v>1.0357142857142856</v>
      </c>
      <c r="CK27" s="300">
        <v>1</v>
      </c>
      <c r="CL27" s="301">
        <v>2</v>
      </c>
    </row>
    <row r="28" spans="1:90" x14ac:dyDescent="0.25">
      <c r="A28">
        <v>1010100780</v>
      </c>
      <c r="B28" s="287" t="s">
        <v>12420</v>
      </c>
      <c r="C28" s="141"/>
      <c r="D28">
        <v>1</v>
      </c>
      <c r="N28" s="142"/>
      <c r="O28" s="141"/>
      <c r="AA28" s="141"/>
      <c r="AL28" s="142"/>
      <c r="AM28" s="141"/>
      <c r="AX28" s="142"/>
      <c r="AY28" s="141"/>
      <c r="BJ28" s="142"/>
      <c r="BK28" s="141"/>
      <c r="BV28" s="142"/>
      <c r="BW28" s="302">
        <v>1</v>
      </c>
      <c r="BX28" s="302">
        <v>0</v>
      </c>
      <c r="BY28" s="302">
        <v>0</v>
      </c>
      <c r="BZ28" s="302">
        <v>0</v>
      </c>
      <c r="CA28" s="302">
        <v>0</v>
      </c>
      <c r="CB28" s="302">
        <v>0</v>
      </c>
      <c r="CC28" s="303">
        <v>0</v>
      </c>
      <c r="CD28" s="304">
        <v>0</v>
      </c>
      <c r="CE28" s="302">
        <v>0</v>
      </c>
      <c r="CF28" s="302">
        <v>30</v>
      </c>
      <c r="CG28" s="296">
        <v>0</v>
      </c>
      <c r="CH28" s="297" t="s">
        <v>12384</v>
      </c>
      <c r="CI28" s="305">
        <v>0</v>
      </c>
      <c r="CJ28" s="306">
        <v>0</v>
      </c>
      <c r="CK28" s="300">
        <v>0</v>
      </c>
      <c r="CL28" s="301">
        <v>0</v>
      </c>
    </row>
    <row r="29" spans="1:90" x14ac:dyDescent="0.25">
      <c r="A29">
        <v>1010100990</v>
      </c>
      <c r="B29" s="287" t="s">
        <v>12421</v>
      </c>
      <c r="C29" s="141"/>
      <c r="D29">
        <v>1</v>
      </c>
      <c r="F29">
        <v>1</v>
      </c>
      <c r="N29" s="142"/>
      <c r="O29" s="141"/>
      <c r="AA29" s="141"/>
      <c r="AL29" s="142"/>
      <c r="AM29" s="141"/>
      <c r="AX29" s="142"/>
      <c r="AY29" s="141"/>
      <c r="BJ29" s="142"/>
      <c r="BK29" s="141"/>
      <c r="BV29" s="142"/>
      <c r="BW29" s="302">
        <v>2</v>
      </c>
      <c r="BX29" s="302">
        <v>0</v>
      </c>
      <c r="BY29" s="302">
        <v>0</v>
      </c>
      <c r="BZ29" s="302">
        <v>0</v>
      </c>
      <c r="CA29" s="302">
        <v>0</v>
      </c>
      <c r="CB29" s="302">
        <v>0</v>
      </c>
      <c r="CC29" s="303">
        <v>0</v>
      </c>
      <c r="CD29" s="304">
        <v>0</v>
      </c>
      <c r="CE29" s="302">
        <v>0</v>
      </c>
      <c r="CF29" s="302">
        <v>30</v>
      </c>
      <c r="CG29" s="296">
        <v>0</v>
      </c>
      <c r="CH29" s="297" t="s">
        <v>12384</v>
      </c>
      <c r="CI29" s="305">
        <v>0</v>
      </c>
      <c r="CJ29" s="306">
        <v>0</v>
      </c>
      <c r="CK29" s="300">
        <v>0</v>
      </c>
      <c r="CL29" s="301">
        <v>0</v>
      </c>
    </row>
    <row r="30" spans="1:90" x14ac:dyDescent="0.25">
      <c r="A30">
        <v>1010101000</v>
      </c>
      <c r="B30" s="287" t="s">
        <v>12422</v>
      </c>
      <c r="C30" s="141"/>
      <c r="D30">
        <v>1</v>
      </c>
      <c r="F30">
        <v>1</v>
      </c>
      <c r="I30">
        <v>1</v>
      </c>
      <c r="J30">
        <v>1</v>
      </c>
      <c r="L30">
        <v>2</v>
      </c>
      <c r="N30" s="142"/>
      <c r="O30" s="141">
        <v>1</v>
      </c>
      <c r="V30">
        <v>2</v>
      </c>
      <c r="Y30">
        <v>1</v>
      </c>
      <c r="Z30">
        <v>1</v>
      </c>
      <c r="AA30" s="141"/>
      <c r="AF30">
        <v>1</v>
      </c>
      <c r="AH30">
        <v>1</v>
      </c>
      <c r="AK30">
        <v>1</v>
      </c>
      <c r="AL30" s="142">
        <v>1</v>
      </c>
      <c r="AM30" s="141"/>
      <c r="AN30">
        <v>1</v>
      </c>
      <c r="AR30">
        <v>2</v>
      </c>
      <c r="AV30">
        <v>1</v>
      </c>
      <c r="AW30">
        <v>1</v>
      </c>
      <c r="AX30" s="142"/>
      <c r="AY30" s="141"/>
      <c r="BC30">
        <v>1</v>
      </c>
      <c r="BI30">
        <v>1</v>
      </c>
      <c r="BJ30" s="142"/>
      <c r="BK30" s="141">
        <v>1</v>
      </c>
      <c r="BL30">
        <v>1</v>
      </c>
      <c r="BQ30">
        <v>1</v>
      </c>
      <c r="BR30">
        <v>4</v>
      </c>
      <c r="BT30">
        <v>1</v>
      </c>
      <c r="BV30" s="142">
        <v>1</v>
      </c>
      <c r="BW30" s="302">
        <v>6</v>
      </c>
      <c r="BX30" s="302">
        <v>5</v>
      </c>
      <c r="BY30" s="302">
        <v>4</v>
      </c>
      <c r="BZ30" s="302">
        <v>5</v>
      </c>
      <c r="CA30" s="302">
        <v>2</v>
      </c>
      <c r="CB30" s="302">
        <v>9</v>
      </c>
      <c r="CC30" s="303">
        <v>3.5714285714285712E-2</v>
      </c>
      <c r="CD30" s="304">
        <v>1.2247448713915889</v>
      </c>
      <c r="CE30" s="302">
        <v>0</v>
      </c>
      <c r="CF30" s="302">
        <v>30</v>
      </c>
      <c r="CG30" s="296">
        <v>1.7857142857142857E-3</v>
      </c>
      <c r="CH30" s="297" t="s">
        <v>12384</v>
      </c>
      <c r="CI30" s="305">
        <v>2</v>
      </c>
      <c r="CJ30" s="306">
        <v>10.546173442820161</v>
      </c>
      <c r="CK30" s="300">
        <v>3</v>
      </c>
      <c r="CL30" s="301">
        <v>11</v>
      </c>
    </row>
    <row r="31" spans="1:90" x14ac:dyDescent="0.25">
      <c r="A31">
        <v>1010101010</v>
      </c>
      <c r="B31" s="287" t="s">
        <v>12423</v>
      </c>
      <c r="C31" s="141"/>
      <c r="E31">
        <v>1</v>
      </c>
      <c r="L31">
        <v>3</v>
      </c>
      <c r="N31" s="142"/>
      <c r="O31" s="141"/>
      <c r="P31">
        <v>2</v>
      </c>
      <c r="Y31">
        <v>1</v>
      </c>
      <c r="AA31" s="141"/>
      <c r="AK31">
        <v>1</v>
      </c>
      <c r="AL31" s="142"/>
      <c r="AM31" s="141"/>
      <c r="AX31" s="142"/>
      <c r="AY31" s="141"/>
      <c r="BH31">
        <v>1</v>
      </c>
      <c r="BI31">
        <v>2</v>
      </c>
      <c r="BJ31" s="142"/>
      <c r="BK31" s="141"/>
      <c r="BL31">
        <v>1</v>
      </c>
      <c r="BM31">
        <v>1</v>
      </c>
      <c r="BS31">
        <v>1</v>
      </c>
      <c r="BV31" s="142"/>
      <c r="BW31" s="302">
        <v>4</v>
      </c>
      <c r="BX31" s="302">
        <v>3</v>
      </c>
      <c r="BY31" s="302">
        <v>1</v>
      </c>
      <c r="BZ31" s="302">
        <v>0</v>
      </c>
      <c r="CA31" s="302">
        <v>3</v>
      </c>
      <c r="CB31" s="302">
        <v>3</v>
      </c>
      <c r="CC31" s="303">
        <v>1.1904761904761904E-2</v>
      </c>
      <c r="CD31" s="304">
        <v>0</v>
      </c>
      <c r="CE31" s="302">
        <v>0</v>
      </c>
      <c r="CF31" s="302">
        <v>30</v>
      </c>
      <c r="CG31" s="296">
        <v>5.9523809523809529E-4</v>
      </c>
      <c r="CH31" s="297" t="s">
        <v>12384</v>
      </c>
      <c r="CI31" s="305">
        <v>0</v>
      </c>
      <c r="CJ31" s="306">
        <v>3.1071428571428568</v>
      </c>
      <c r="CK31" s="300">
        <v>1</v>
      </c>
      <c r="CL31" s="301">
        <v>4</v>
      </c>
    </row>
    <row r="32" spans="1:90" x14ac:dyDescent="0.25">
      <c r="A32">
        <v>1010101070</v>
      </c>
      <c r="B32" s="287" t="s">
        <v>12424</v>
      </c>
      <c r="C32" s="141">
        <v>1</v>
      </c>
      <c r="E32">
        <v>3</v>
      </c>
      <c r="F32">
        <v>1</v>
      </c>
      <c r="I32">
        <v>1</v>
      </c>
      <c r="M32">
        <v>1</v>
      </c>
      <c r="N32" s="142"/>
      <c r="O32" s="141">
        <v>1</v>
      </c>
      <c r="P32">
        <v>1</v>
      </c>
      <c r="Q32">
        <v>2</v>
      </c>
      <c r="S32">
        <v>1</v>
      </c>
      <c r="T32">
        <v>1</v>
      </c>
      <c r="X32">
        <v>1</v>
      </c>
      <c r="Y32">
        <v>2</v>
      </c>
      <c r="Z32">
        <v>1</v>
      </c>
      <c r="AA32" s="141">
        <v>2</v>
      </c>
      <c r="AB32">
        <v>2</v>
      </c>
      <c r="AC32">
        <v>6</v>
      </c>
      <c r="AD32">
        <v>1</v>
      </c>
      <c r="AE32">
        <v>1</v>
      </c>
      <c r="AF32">
        <v>3</v>
      </c>
      <c r="AG32">
        <v>3</v>
      </c>
      <c r="AH32">
        <v>2</v>
      </c>
      <c r="AI32">
        <v>1</v>
      </c>
      <c r="AL32" s="142"/>
      <c r="AM32" s="141"/>
      <c r="AQ32">
        <v>3</v>
      </c>
      <c r="AR32">
        <v>4</v>
      </c>
      <c r="AS32">
        <v>5</v>
      </c>
      <c r="AT32">
        <v>2</v>
      </c>
      <c r="AU32">
        <v>1</v>
      </c>
      <c r="AV32">
        <v>4</v>
      </c>
      <c r="AW32">
        <v>1</v>
      </c>
      <c r="AX32" s="142"/>
      <c r="AY32" s="141"/>
      <c r="AZ32">
        <v>5</v>
      </c>
      <c r="BA32">
        <v>1</v>
      </c>
      <c r="BB32">
        <v>3</v>
      </c>
      <c r="BC32">
        <v>2</v>
      </c>
      <c r="BE32">
        <v>1</v>
      </c>
      <c r="BJ32" s="142"/>
      <c r="BK32" s="141"/>
      <c r="BP32">
        <v>1</v>
      </c>
      <c r="BR32">
        <v>1</v>
      </c>
      <c r="BS32">
        <v>1</v>
      </c>
      <c r="BT32">
        <v>1</v>
      </c>
      <c r="BV32" s="142"/>
      <c r="BW32" s="302">
        <v>7</v>
      </c>
      <c r="BX32" s="302">
        <v>10</v>
      </c>
      <c r="BY32" s="302">
        <v>21</v>
      </c>
      <c r="BZ32" s="302">
        <v>20</v>
      </c>
      <c r="CA32" s="302">
        <v>12</v>
      </c>
      <c r="CB32" s="302">
        <v>4</v>
      </c>
      <c r="CC32" s="303">
        <v>1.5873015873015872E-2</v>
      </c>
      <c r="CD32" s="304">
        <v>0</v>
      </c>
      <c r="CE32" s="302">
        <v>0</v>
      </c>
      <c r="CF32" s="302">
        <v>30</v>
      </c>
      <c r="CG32" s="296">
        <v>7.9365079365079365E-4</v>
      </c>
      <c r="CH32" s="297" t="s">
        <v>12384</v>
      </c>
      <c r="CI32" s="305">
        <v>0</v>
      </c>
      <c r="CJ32" s="306">
        <v>4.1428571428571423</v>
      </c>
      <c r="CK32" s="300">
        <v>1</v>
      </c>
      <c r="CL32" s="301">
        <v>5</v>
      </c>
    </row>
    <row r="33" spans="1:90" x14ac:dyDescent="0.25">
      <c r="A33">
        <v>1010101110</v>
      </c>
      <c r="B33" s="287" t="s">
        <v>12425</v>
      </c>
      <c r="C33" s="141"/>
      <c r="D33">
        <v>1</v>
      </c>
      <c r="N33" s="142"/>
      <c r="O33" s="141"/>
      <c r="AA33" s="141"/>
      <c r="AL33" s="142"/>
      <c r="AM33" s="141"/>
      <c r="AX33" s="142"/>
      <c r="AY33" s="141"/>
      <c r="BJ33" s="142"/>
      <c r="BK33" s="141"/>
      <c r="BV33" s="142"/>
      <c r="BW33" s="302">
        <v>1</v>
      </c>
      <c r="BX33" s="302">
        <v>0</v>
      </c>
      <c r="BY33" s="302">
        <v>0</v>
      </c>
      <c r="BZ33" s="302">
        <v>0</v>
      </c>
      <c r="CA33" s="302">
        <v>0</v>
      </c>
      <c r="CB33" s="302">
        <v>0</v>
      </c>
      <c r="CC33" s="303">
        <v>0</v>
      </c>
      <c r="CD33" s="304">
        <v>0</v>
      </c>
      <c r="CE33" s="302">
        <v>0</v>
      </c>
      <c r="CF33" s="302">
        <v>30</v>
      </c>
      <c r="CG33" s="296">
        <v>0</v>
      </c>
      <c r="CH33" s="297" t="s">
        <v>12384</v>
      </c>
      <c r="CI33" s="305">
        <v>0</v>
      </c>
      <c r="CJ33" s="306">
        <v>0</v>
      </c>
      <c r="CK33" s="300">
        <v>0</v>
      </c>
      <c r="CL33" s="301">
        <v>0</v>
      </c>
    </row>
    <row r="34" spans="1:90" x14ac:dyDescent="0.25">
      <c r="A34">
        <v>1010101120</v>
      </c>
      <c r="B34" s="287" t="s">
        <v>12426</v>
      </c>
      <c r="C34" s="141"/>
      <c r="D34">
        <v>1</v>
      </c>
      <c r="L34">
        <v>1</v>
      </c>
      <c r="M34">
        <v>1</v>
      </c>
      <c r="N34" s="142">
        <v>9</v>
      </c>
      <c r="O34" s="141">
        <v>6</v>
      </c>
      <c r="T34">
        <v>1</v>
      </c>
      <c r="AA34" s="141"/>
      <c r="AB34">
        <v>1</v>
      </c>
      <c r="AL34" s="142"/>
      <c r="AM34" s="141"/>
      <c r="AX34" s="142"/>
      <c r="AY34" s="141"/>
      <c r="BC34">
        <v>2</v>
      </c>
      <c r="BH34">
        <v>1</v>
      </c>
      <c r="BJ34" s="142"/>
      <c r="BK34" s="141"/>
      <c r="BM34">
        <v>1</v>
      </c>
      <c r="BO34">
        <v>2</v>
      </c>
      <c r="BP34">
        <v>1</v>
      </c>
      <c r="BV34" s="142"/>
      <c r="BW34" s="302">
        <v>12</v>
      </c>
      <c r="BX34" s="302">
        <v>7</v>
      </c>
      <c r="BY34" s="302">
        <v>1</v>
      </c>
      <c r="BZ34" s="302">
        <v>0</v>
      </c>
      <c r="CA34" s="302">
        <v>3</v>
      </c>
      <c r="CB34" s="302">
        <v>4</v>
      </c>
      <c r="CC34" s="303">
        <v>1.5873015873015872E-2</v>
      </c>
      <c r="CD34" s="304">
        <v>0.57735026918962584</v>
      </c>
      <c r="CE34" s="302">
        <v>0</v>
      </c>
      <c r="CF34" s="302">
        <v>30</v>
      </c>
      <c r="CG34" s="296">
        <v>7.9365079365079365E-4</v>
      </c>
      <c r="CH34" s="297" t="s">
        <v>12384</v>
      </c>
      <c r="CI34" s="305">
        <v>1</v>
      </c>
      <c r="CJ34" s="306">
        <v>4.7202074120467685</v>
      </c>
      <c r="CK34" s="300">
        <v>2</v>
      </c>
      <c r="CL34" s="301">
        <v>5</v>
      </c>
    </row>
    <row r="35" spans="1:90" x14ac:dyDescent="0.25">
      <c r="A35">
        <v>1010101140</v>
      </c>
      <c r="B35" s="287" t="s">
        <v>12427</v>
      </c>
      <c r="C35" s="141"/>
      <c r="D35">
        <v>1</v>
      </c>
      <c r="J35">
        <v>1</v>
      </c>
      <c r="K35">
        <v>1</v>
      </c>
      <c r="N35" s="142"/>
      <c r="O35" s="141"/>
      <c r="R35">
        <v>1</v>
      </c>
      <c r="AA35" s="141">
        <v>1</v>
      </c>
      <c r="AC35">
        <v>1</v>
      </c>
      <c r="AD35">
        <v>2</v>
      </c>
      <c r="AF35">
        <v>1</v>
      </c>
      <c r="AG35">
        <v>2</v>
      </c>
      <c r="AI35">
        <v>1</v>
      </c>
      <c r="AL35" s="142"/>
      <c r="AM35" s="141"/>
      <c r="AP35">
        <v>3</v>
      </c>
      <c r="AS35">
        <v>1</v>
      </c>
      <c r="AU35">
        <v>2</v>
      </c>
      <c r="AW35">
        <v>1</v>
      </c>
      <c r="AX35" s="142"/>
      <c r="AY35" s="141"/>
      <c r="AZ35">
        <v>2</v>
      </c>
      <c r="BA35">
        <v>1</v>
      </c>
      <c r="BC35">
        <v>1</v>
      </c>
      <c r="BF35">
        <v>1</v>
      </c>
      <c r="BG35">
        <v>1</v>
      </c>
      <c r="BH35">
        <v>1</v>
      </c>
      <c r="BI35">
        <v>1</v>
      </c>
      <c r="BJ35" s="142">
        <v>1</v>
      </c>
      <c r="BK35" s="141"/>
      <c r="BL35">
        <v>1</v>
      </c>
      <c r="BN35">
        <v>1</v>
      </c>
      <c r="BO35">
        <v>1</v>
      </c>
      <c r="BP35">
        <v>2</v>
      </c>
      <c r="BT35">
        <v>1</v>
      </c>
      <c r="BV35" s="142"/>
      <c r="BW35" s="302">
        <v>3</v>
      </c>
      <c r="BX35" s="302">
        <v>1</v>
      </c>
      <c r="BY35" s="302">
        <v>8</v>
      </c>
      <c r="BZ35" s="302">
        <v>7</v>
      </c>
      <c r="CA35" s="302">
        <v>9</v>
      </c>
      <c r="CB35" s="302">
        <v>6</v>
      </c>
      <c r="CC35" s="303">
        <v>2.3809523809523808E-2</v>
      </c>
      <c r="CD35" s="304">
        <v>0.44721359549995787</v>
      </c>
      <c r="CE35" s="302">
        <v>0</v>
      </c>
      <c r="CF35" s="302">
        <v>30</v>
      </c>
      <c r="CG35" s="296">
        <v>1.1904761904761906E-3</v>
      </c>
      <c r="CH35" s="297" t="s">
        <v>12384</v>
      </c>
      <c r="CI35" s="305">
        <v>1</v>
      </c>
      <c r="CJ35" s="306">
        <v>6.6614993097856718</v>
      </c>
      <c r="CK35" s="300">
        <v>2</v>
      </c>
      <c r="CL35" s="301">
        <v>7</v>
      </c>
    </row>
    <row r="36" spans="1:90" x14ac:dyDescent="0.25">
      <c r="A36">
        <v>1010101150</v>
      </c>
      <c r="B36" s="287" t="s">
        <v>12428</v>
      </c>
      <c r="C36" s="141"/>
      <c r="D36">
        <v>1</v>
      </c>
      <c r="N36" s="142"/>
      <c r="O36" s="141">
        <v>1</v>
      </c>
      <c r="AA36" s="141"/>
      <c r="AL36" s="142"/>
      <c r="AM36" s="141"/>
      <c r="AX36" s="142"/>
      <c r="AY36" s="141"/>
      <c r="BJ36" s="142"/>
      <c r="BK36" s="141"/>
      <c r="BV36" s="142"/>
      <c r="BW36" s="302">
        <v>1</v>
      </c>
      <c r="BX36" s="302">
        <v>1</v>
      </c>
      <c r="BY36" s="302">
        <v>0</v>
      </c>
      <c r="BZ36" s="302">
        <v>0</v>
      </c>
      <c r="CA36" s="302">
        <v>0</v>
      </c>
      <c r="CB36" s="302">
        <v>0</v>
      </c>
      <c r="CC36" s="303">
        <v>0</v>
      </c>
      <c r="CD36" s="304">
        <v>0</v>
      </c>
      <c r="CE36" s="302">
        <v>0</v>
      </c>
      <c r="CF36" s="302">
        <v>30</v>
      </c>
      <c r="CG36" s="296">
        <v>0</v>
      </c>
      <c r="CH36" s="297" t="s">
        <v>12384</v>
      </c>
      <c r="CI36" s="305">
        <v>0</v>
      </c>
      <c r="CJ36" s="306">
        <v>0</v>
      </c>
      <c r="CK36" s="300">
        <v>0</v>
      </c>
      <c r="CL36" s="301">
        <v>0</v>
      </c>
    </row>
    <row r="37" spans="1:90" x14ac:dyDescent="0.25">
      <c r="A37">
        <v>1010101160</v>
      </c>
      <c r="B37" s="287" t="s">
        <v>12429</v>
      </c>
      <c r="C37" s="141"/>
      <c r="F37">
        <v>1</v>
      </c>
      <c r="N37" s="142"/>
      <c r="O37" s="141"/>
      <c r="AA37" s="141"/>
      <c r="AL37" s="142"/>
      <c r="AM37" s="141"/>
      <c r="AW37">
        <v>1</v>
      </c>
      <c r="AX37" s="142"/>
      <c r="AY37" s="141"/>
      <c r="BJ37" s="142"/>
      <c r="BK37" s="141"/>
      <c r="BV37" s="142"/>
      <c r="BW37" s="302">
        <v>1</v>
      </c>
      <c r="BX37" s="302">
        <v>0</v>
      </c>
      <c r="BY37" s="302">
        <v>0</v>
      </c>
      <c r="BZ37" s="302">
        <v>1</v>
      </c>
      <c r="CA37" s="302">
        <v>0</v>
      </c>
      <c r="CB37" s="302">
        <v>0</v>
      </c>
      <c r="CC37" s="303">
        <v>0</v>
      </c>
      <c r="CD37" s="304">
        <v>0</v>
      </c>
      <c r="CE37" s="302">
        <v>0</v>
      </c>
      <c r="CF37" s="302">
        <v>30</v>
      </c>
      <c r="CG37" s="296">
        <v>0</v>
      </c>
      <c r="CH37" s="297" t="s">
        <v>12384</v>
      </c>
      <c r="CI37" s="305">
        <v>0</v>
      </c>
      <c r="CJ37" s="306">
        <v>0</v>
      </c>
      <c r="CK37" s="300">
        <v>0</v>
      </c>
      <c r="CL37" s="301">
        <v>0</v>
      </c>
    </row>
    <row r="38" spans="1:90" x14ac:dyDescent="0.25">
      <c r="A38">
        <v>1010101170</v>
      </c>
      <c r="B38" s="287" t="s">
        <v>12430</v>
      </c>
      <c r="C38" s="141"/>
      <c r="D38">
        <v>2</v>
      </c>
      <c r="N38" s="142"/>
      <c r="O38" s="141">
        <v>2</v>
      </c>
      <c r="AA38" s="141"/>
      <c r="AB38">
        <v>1</v>
      </c>
      <c r="AL38" s="142"/>
      <c r="AM38" s="141"/>
      <c r="AX38" s="142">
        <v>1</v>
      </c>
      <c r="AY38" s="141"/>
      <c r="BJ38" s="142"/>
      <c r="BK38" s="141"/>
      <c r="BV38" s="142"/>
      <c r="BW38" s="302">
        <v>2</v>
      </c>
      <c r="BX38" s="302">
        <v>2</v>
      </c>
      <c r="BY38" s="302">
        <v>1</v>
      </c>
      <c r="BZ38" s="302">
        <v>1</v>
      </c>
      <c r="CA38" s="302">
        <v>0</v>
      </c>
      <c r="CB38" s="302">
        <v>0</v>
      </c>
      <c r="CC38" s="303">
        <v>0</v>
      </c>
      <c r="CD38" s="304">
        <v>0</v>
      </c>
      <c r="CE38" s="302">
        <v>0</v>
      </c>
      <c r="CF38" s="302">
        <v>30</v>
      </c>
      <c r="CG38" s="296">
        <v>0</v>
      </c>
      <c r="CH38" s="297" t="s">
        <v>12384</v>
      </c>
      <c r="CI38" s="305">
        <v>0</v>
      </c>
      <c r="CJ38" s="306">
        <v>0</v>
      </c>
      <c r="CK38" s="300">
        <v>0</v>
      </c>
      <c r="CL38" s="301">
        <v>0</v>
      </c>
    </row>
    <row r="39" spans="1:90" x14ac:dyDescent="0.25">
      <c r="A39">
        <v>1010101180</v>
      </c>
      <c r="B39" s="287" t="s">
        <v>12431</v>
      </c>
      <c r="C39" s="141">
        <v>2</v>
      </c>
      <c r="E39">
        <v>3</v>
      </c>
      <c r="F39">
        <v>4</v>
      </c>
      <c r="K39">
        <v>1</v>
      </c>
      <c r="N39" s="142"/>
      <c r="O39" s="141"/>
      <c r="AA39" s="141"/>
      <c r="AL39" s="142"/>
      <c r="AM39" s="141"/>
      <c r="AX39" s="142"/>
      <c r="AY39" s="141"/>
      <c r="AZ39">
        <v>3</v>
      </c>
      <c r="BJ39" s="142"/>
      <c r="BK39" s="141"/>
      <c r="BV39" s="142"/>
      <c r="BW39" s="302">
        <v>10</v>
      </c>
      <c r="BX39" s="302">
        <v>0</v>
      </c>
      <c r="BY39" s="302">
        <v>0</v>
      </c>
      <c r="BZ39" s="302">
        <v>0</v>
      </c>
      <c r="CA39" s="302">
        <v>3</v>
      </c>
      <c r="CB39" s="302">
        <v>0</v>
      </c>
      <c r="CC39" s="303">
        <v>0</v>
      </c>
      <c r="CD39" s="304">
        <v>0</v>
      </c>
      <c r="CE39" s="302">
        <v>0</v>
      </c>
      <c r="CF39" s="302">
        <v>30</v>
      </c>
      <c r="CG39" s="296">
        <v>0</v>
      </c>
      <c r="CH39" s="297" t="s">
        <v>12384</v>
      </c>
      <c r="CI39" s="305">
        <v>0</v>
      </c>
      <c r="CJ39" s="306">
        <v>0</v>
      </c>
      <c r="CK39" s="300">
        <v>0</v>
      </c>
      <c r="CL39" s="301">
        <v>0</v>
      </c>
    </row>
    <row r="40" spans="1:90" x14ac:dyDescent="0.25">
      <c r="A40">
        <v>1010101190</v>
      </c>
      <c r="B40" s="287" t="s">
        <v>12432</v>
      </c>
      <c r="C40" s="141"/>
      <c r="N40" s="142"/>
      <c r="O40" s="141"/>
      <c r="AA40" s="141">
        <v>1</v>
      </c>
      <c r="AL40" s="142"/>
      <c r="AM40" s="141"/>
      <c r="AW40">
        <v>1</v>
      </c>
      <c r="AX40" s="142"/>
      <c r="AY40" s="141"/>
      <c r="BJ40" s="142"/>
      <c r="BK40" s="141"/>
      <c r="BV40" s="142"/>
      <c r="BW40" s="302">
        <v>0</v>
      </c>
      <c r="BX40" s="302">
        <v>0</v>
      </c>
      <c r="BY40" s="302">
        <v>1</v>
      </c>
      <c r="BZ40" s="302">
        <v>1</v>
      </c>
      <c r="CA40" s="302">
        <v>0</v>
      </c>
      <c r="CB40" s="302">
        <v>0</v>
      </c>
      <c r="CC40" s="303">
        <v>0</v>
      </c>
      <c r="CD40" s="304">
        <v>0</v>
      </c>
      <c r="CE40" s="302">
        <v>0</v>
      </c>
      <c r="CF40" s="302">
        <v>30</v>
      </c>
      <c r="CG40" s="296">
        <v>0</v>
      </c>
      <c r="CH40" s="297" t="s">
        <v>12384</v>
      </c>
      <c r="CI40" s="305">
        <v>0</v>
      </c>
      <c r="CJ40" s="306">
        <v>0</v>
      </c>
      <c r="CK40" s="300">
        <v>0</v>
      </c>
      <c r="CL40" s="301">
        <v>0</v>
      </c>
    </row>
    <row r="41" spans="1:90" x14ac:dyDescent="0.25">
      <c r="A41">
        <v>1010101250</v>
      </c>
      <c r="B41" s="287" t="s">
        <v>12433</v>
      </c>
      <c r="C41" s="141">
        <v>1</v>
      </c>
      <c r="D41">
        <v>2</v>
      </c>
      <c r="E41">
        <v>4</v>
      </c>
      <c r="F41">
        <v>4</v>
      </c>
      <c r="G41">
        <v>1</v>
      </c>
      <c r="H41">
        <v>2</v>
      </c>
      <c r="I41">
        <v>2</v>
      </c>
      <c r="J41">
        <v>2</v>
      </c>
      <c r="L41">
        <v>6</v>
      </c>
      <c r="N41" s="142">
        <v>1</v>
      </c>
      <c r="O41" s="141">
        <v>1</v>
      </c>
      <c r="Q41">
        <v>4</v>
      </c>
      <c r="T41">
        <v>2</v>
      </c>
      <c r="V41">
        <v>2</v>
      </c>
      <c r="W41">
        <v>3</v>
      </c>
      <c r="AA41" s="141"/>
      <c r="AB41">
        <v>3</v>
      </c>
      <c r="AC41">
        <v>4</v>
      </c>
      <c r="AD41">
        <v>8</v>
      </c>
      <c r="AE41">
        <v>3</v>
      </c>
      <c r="AG41">
        <v>3</v>
      </c>
      <c r="AK41">
        <v>4</v>
      </c>
      <c r="AL41" s="142">
        <v>1</v>
      </c>
      <c r="AM41" s="141">
        <v>5</v>
      </c>
      <c r="AO41">
        <v>2</v>
      </c>
      <c r="AP41">
        <v>1</v>
      </c>
      <c r="AQ41">
        <v>1</v>
      </c>
      <c r="AR41">
        <v>1</v>
      </c>
      <c r="AS41">
        <v>2</v>
      </c>
      <c r="AT41">
        <v>1</v>
      </c>
      <c r="AU41">
        <v>2</v>
      </c>
      <c r="AV41">
        <v>2</v>
      </c>
      <c r="AX41" s="142">
        <v>1</v>
      </c>
      <c r="AY41" s="141"/>
      <c r="AZ41">
        <v>3</v>
      </c>
      <c r="BA41">
        <v>2</v>
      </c>
      <c r="BC41">
        <v>3</v>
      </c>
      <c r="BD41">
        <v>1</v>
      </c>
      <c r="BE41">
        <v>1</v>
      </c>
      <c r="BF41">
        <v>1</v>
      </c>
      <c r="BG41">
        <v>1</v>
      </c>
      <c r="BH41">
        <v>2</v>
      </c>
      <c r="BI41">
        <v>1</v>
      </c>
      <c r="BJ41" s="142"/>
      <c r="BK41" s="141">
        <v>1</v>
      </c>
      <c r="BL41">
        <v>3</v>
      </c>
      <c r="BM41">
        <v>1</v>
      </c>
      <c r="BN41">
        <v>1</v>
      </c>
      <c r="BO41">
        <v>3</v>
      </c>
      <c r="BP41">
        <v>5</v>
      </c>
      <c r="BQ41">
        <v>2</v>
      </c>
      <c r="BR41">
        <v>1</v>
      </c>
      <c r="BS41">
        <v>2</v>
      </c>
      <c r="BT41">
        <v>1</v>
      </c>
      <c r="BU41">
        <v>3</v>
      </c>
      <c r="BV41" s="142">
        <v>3</v>
      </c>
      <c r="BW41" s="302">
        <v>25</v>
      </c>
      <c r="BX41" s="302">
        <v>12</v>
      </c>
      <c r="BY41" s="302">
        <v>26</v>
      </c>
      <c r="BZ41" s="302">
        <v>18</v>
      </c>
      <c r="CA41" s="302">
        <v>15</v>
      </c>
      <c r="CB41" s="302">
        <v>26</v>
      </c>
      <c r="CC41" s="303">
        <v>0.10317460317460317</v>
      </c>
      <c r="CD41" s="304">
        <v>1.2673044646258473</v>
      </c>
      <c r="CE41" s="302">
        <v>0</v>
      </c>
      <c r="CF41" s="302">
        <v>30</v>
      </c>
      <c r="CG41" s="296">
        <v>5.1587301587301586E-3</v>
      </c>
      <c r="CH41" s="297" t="s">
        <v>12384</v>
      </c>
      <c r="CI41" s="305">
        <v>2</v>
      </c>
      <c r="CJ41" s="306">
        <v>28.195875893197275</v>
      </c>
      <c r="CK41" s="300">
        <v>5</v>
      </c>
      <c r="CL41" s="301">
        <v>29</v>
      </c>
    </row>
    <row r="42" spans="1:90" x14ac:dyDescent="0.25">
      <c r="A42">
        <v>1010101260</v>
      </c>
      <c r="B42" s="287" t="s">
        <v>12434</v>
      </c>
      <c r="C42" s="141"/>
      <c r="N42" s="142"/>
      <c r="O42" s="141"/>
      <c r="AA42" s="141"/>
      <c r="AL42" s="142"/>
      <c r="AM42" s="141">
        <v>1</v>
      </c>
      <c r="AN42">
        <v>1</v>
      </c>
      <c r="AX42" s="142"/>
      <c r="AY42" s="141"/>
      <c r="BJ42" s="142"/>
      <c r="BK42" s="141"/>
      <c r="BV42" s="142"/>
      <c r="BW42" s="302">
        <v>0</v>
      </c>
      <c r="BX42" s="302">
        <v>0</v>
      </c>
      <c r="BY42" s="302">
        <v>0</v>
      </c>
      <c r="BZ42" s="302">
        <v>2</v>
      </c>
      <c r="CA42" s="302">
        <v>0</v>
      </c>
      <c r="CB42" s="302">
        <v>0</v>
      </c>
      <c r="CC42" s="303">
        <v>0</v>
      </c>
      <c r="CD42" s="304">
        <v>0</v>
      </c>
      <c r="CE42" s="302">
        <v>0</v>
      </c>
      <c r="CF42" s="302">
        <v>30</v>
      </c>
      <c r="CG42" s="296">
        <v>0</v>
      </c>
      <c r="CH42" s="297" t="s">
        <v>12384</v>
      </c>
      <c r="CI42" s="305">
        <v>0</v>
      </c>
      <c r="CJ42" s="306">
        <v>0</v>
      </c>
      <c r="CK42" s="300">
        <v>0</v>
      </c>
      <c r="CL42" s="301">
        <v>0</v>
      </c>
    </row>
    <row r="43" spans="1:90" x14ac:dyDescent="0.25">
      <c r="A43">
        <v>1010101280</v>
      </c>
      <c r="B43" s="287" t="s">
        <v>12435</v>
      </c>
      <c r="C43" s="141"/>
      <c r="K43">
        <v>1</v>
      </c>
      <c r="N43" s="142">
        <v>1</v>
      </c>
      <c r="O43" s="141"/>
      <c r="AA43" s="141"/>
      <c r="AL43" s="142"/>
      <c r="AM43" s="141"/>
      <c r="AX43" s="142"/>
      <c r="AY43" s="141"/>
      <c r="BA43">
        <v>1</v>
      </c>
      <c r="BJ43" s="142"/>
      <c r="BK43" s="141"/>
      <c r="BV43" s="142"/>
      <c r="BW43" s="302">
        <v>2</v>
      </c>
      <c r="BX43" s="302">
        <v>0</v>
      </c>
      <c r="BY43" s="302">
        <v>0</v>
      </c>
      <c r="BZ43" s="302">
        <v>0</v>
      </c>
      <c r="CA43" s="302">
        <v>1</v>
      </c>
      <c r="CB43" s="302">
        <v>0</v>
      </c>
      <c r="CC43" s="303">
        <v>0</v>
      </c>
      <c r="CD43" s="304">
        <v>0</v>
      </c>
      <c r="CE43" s="302">
        <v>0</v>
      </c>
      <c r="CF43" s="302">
        <v>30</v>
      </c>
      <c r="CG43" s="296">
        <v>0</v>
      </c>
      <c r="CH43" s="297" t="s">
        <v>12384</v>
      </c>
      <c r="CI43" s="305">
        <v>0</v>
      </c>
      <c r="CJ43" s="306">
        <v>0</v>
      </c>
      <c r="CK43" s="300">
        <v>0</v>
      </c>
      <c r="CL43" s="301">
        <v>0</v>
      </c>
    </row>
    <row r="44" spans="1:90" x14ac:dyDescent="0.25">
      <c r="A44">
        <v>1010101290</v>
      </c>
      <c r="B44" s="287" t="s">
        <v>12436</v>
      </c>
      <c r="C44" s="141">
        <v>1</v>
      </c>
      <c r="H44">
        <v>1</v>
      </c>
      <c r="I44">
        <v>1</v>
      </c>
      <c r="L44">
        <v>1</v>
      </c>
      <c r="N44" s="142">
        <v>1</v>
      </c>
      <c r="O44" s="141"/>
      <c r="W44">
        <v>2</v>
      </c>
      <c r="AA44" s="141"/>
      <c r="AE44">
        <v>3</v>
      </c>
      <c r="AL44" s="142"/>
      <c r="AM44" s="141"/>
      <c r="AN44">
        <v>4</v>
      </c>
      <c r="AP44">
        <v>1</v>
      </c>
      <c r="AX44" s="142"/>
      <c r="AY44" s="141"/>
      <c r="BJ44" s="142"/>
      <c r="BK44" s="141"/>
      <c r="BV44" s="142">
        <v>1</v>
      </c>
      <c r="BW44" s="302">
        <v>5</v>
      </c>
      <c r="BX44" s="302">
        <v>2</v>
      </c>
      <c r="BY44" s="302">
        <v>3</v>
      </c>
      <c r="BZ44" s="302">
        <v>5</v>
      </c>
      <c r="CA44" s="302">
        <v>0</v>
      </c>
      <c r="CB44" s="302">
        <v>1</v>
      </c>
      <c r="CC44" s="303">
        <v>3.968253968253968E-3</v>
      </c>
      <c r="CD44" s="304">
        <v>0</v>
      </c>
      <c r="CE44" s="302">
        <v>0</v>
      </c>
      <c r="CF44" s="302">
        <v>30</v>
      </c>
      <c r="CG44" s="296">
        <v>1.9841269841269841E-4</v>
      </c>
      <c r="CH44" s="297" t="s">
        <v>12384</v>
      </c>
      <c r="CI44" s="305">
        <v>0</v>
      </c>
      <c r="CJ44" s="306">
        <v>1.0357142857142856</v>
      </c>
      <c r="CK44" s="300">
        <v>1</v>
      </c>
      <c r="CL44" s="301">
        <v>2</v>
      </c>
    </row>
    <row r="45" spans="1:90" x14ac:dyDescent="0.25">
      <c r="A45">
        <v>1010101300</v>
      </c>
      <c r="B45" s="287" t="s">
        <v>12437</v>
      </c>
      <c r="C45" s="141"/>
      <c r="D45">
        <v>1</v>
      </c>
      <c r="E45">
        <v>2</v>
      </c>
      <c r="K45">
        <v>5</v>
      </c>
      <c r="L45">
        <v>3</v>
      </c>
      <c r="M45">
        <v>2</v>
      </c>
      <c r="N45" s="142">
        <v>6</v>
      </c>
      <c r="O45" s="141"/>
      <c r="P45">
        <v>6</v>
      </c>
      <c r="Q45">
        <v>6</v>
      </c>
      <c r="R45">
        <v>3</v>
      </c>
      <c r="S45">
        <v>1</v>
      </c>
      <c r="T45">
        <v>5</v>
      </c>
      <c r="V45">
        <v>1</v>
      </c>
      <c r="X45">
        <v>3</v>
      </c>
      <c r="AA45" s="141"/>
      <c r="AB45">
        <v>1</v>
      </c>
      <c r="AD45">
        <v>2</v>
      </c>
      <c r="AG45">
        <v>1</v>
      </c>
      <c r="AH45">
        <v>2</v>
      </c>
      <c r="AI45">
        <v>3</v>
      </c>
      <c r="AK45">
        <v>1</v>
      </c>
      <c r="AL45" s="142"/>
      <c r="AM45" s="141">
        <v>1</v>
      </c>
      <c r="AO45">
        <v>1</v>
      </c>
      <c r="AX45" s="142"/>
      <c r="AY45" s="141"/>
      <c r="BA45">
        <v>1</v>
      </c>
      <c r="BC45">
        <v>1</v>
      </c>
      <c r="BD45">
        <v>1</v>
      </c>
      <c r="BJ45" s="142">
        <v>1</v>
      </c>
      <c r="BK45" s="141"/>
      <c r="BV45" s="142"/>
      <c r="BW45" s="302">
        <v>19</v>
      </c>
      <c r="BX45" s="302">
        <v>25</v>
      </c>
      <c r="BY45" s="302">
        <v>10</v>
      </c>
      <c r="BZ45" s="302">
        <v>2</v>
      </c>
      <c r="CA45" s="302">
        <v>4</v>
      </c>
      <c r="CB45" s="302">
        <v>0</v>
      </c>
      <c r="CC45" s="303">
        <v>0</v>
      </c>
      <c r="CD45" s="304">
        <v>0</v>
      </c>
      <c r="CE45" s="302">
        <v>0</v>
      </c>
      <c r="CF45" s="302">
        <v>30</v>
      </c>
      <c r="CG45" s="296">
        <v>0</v>
      </c>
      <c r="CH45" s="297" t="s">
        <v>12384</v>
      </c>
      <c r="CI45" s="305">
        <v>0</v>
      </c>
      <c r="CJ45" s="306">
        <v>0</v>
      </c>
      <c r="CK45" s="300">
        <v>0</v>
      </c>
      <c r="CL45" s="301">
        <v>0</v>
      </c>
    </row>
    <row r="46" spans="1:90" x14ac:dyDescent="0.25">
      <c r="A46">
        <v>1010101310</v>
      </c>
      <c r="B46" s="287" t="s">
        <v>12438</v>
      </c>
      <c r="C46" s="141"/>
      <c r="J46">
        <v>1</v>
      </c>
      <c r="K46">
        <v>1</v>
      </c>
      <c r="N46" s="142">
        <v>1</v>
      </c>
      <c r="O46" s="141">
        <v>1</v>
      </c>
      <c r="P46">
        <v>1</v>
      </c>
      <c r="R46">
        <v>2</v>
      </c>
      <c r="T46">
        <v>3</v>
      </c>
      <c r="U46">
        <v>6</v>
      </c>
      <c r="V46">
        <v>1</v>
      </c>
      <c r="W46">
        <v>2</v>
      </c>
      <c r="X46">
        <v>2</v>
      </c>
      <c r="Y46">
        <v>1</v>
      </c>
      <c r="Z46">
        <v>2</v>
      </c>
      <c r="AA46" s="141">
        <v>2</v>
      </c>
      <c r="AB46">
        <v>2</v>
      </c>
      <c r="AC46">
        <v>2</v>
      </c>
      <c r="AG46">
        <v>14</v>
      </c>
      <c r="AH46">
        <v>1</v>
      </c>
      <c r="AI46">
        <v>2</v>
      </c>
      <c r="AK46">
        <v>2</v>
      </c>
      <c r="AL46" s="142"/>
      <c r="AM46" s="141">
        <v>4</v>
      </c>
      <c r="AN46">
        <v>5</v>
      </c>
      <c r="AO46">
        <v>4</v>
      </c>
      <c r="AP46">
        <v>5</v>
      </c>
      <c r="AQ46">
        <v>5</v>
      </c>
      <c r="AR46">
        <v>3</v>
      </c>
      <c r="AS46">
        <v>2</v>
      </c>
      <c r="AT46">
        <v>3</v>
      </c>
      <c r="AU46">
        <v>2</v>
      </c>
      <c r="AV46">
        <v>2</v>
      </c>
      <c r="AW46">
        <v>2</v>
      </c>
      <c r="AX46" s="142">
        <v>1</v>
      </c>
      <c r="AY46" s="141"/>
      <c r="AZ46">
        <v>2</v>
      </c>
      <c r="BA46">
        <v>1</v>
      </c>
      <c r="BB46">
        <v>3</v>
      </c>
      <c r="BC46">
        <v>2</v>
      </c>
      <c r="BD46">
        <v>2</v>
      </c>
      <c r="BF46">
        <v>2</v>
      </c>
      <c r="BJ46" s="142"/>
      <c r="BK46" s="141"/>
      <c r="BV46" s="142"/>
      <c r="BW46" s="302">
        <v>3</v>
      </c>
      <c r="BX46" s="302">
        <v>21</v>
      </c>
      <c r="BY46" s="302">
        <v>25</v>
      </c>
      <c r="BZ46" s="302">
        <v>38</v>
      </c>
      <c r="CA46" s="302">
        <v>12</v>
      </c>
      <c r="CB46" s="302">
        <v>0</v>
      </c>
      <c r="CC46" s="303">
        <v>0</v>
      </c>
      <c r="CD46" s="304">
        <v>0</v>
      </c>
      <c r="CE46" s="302">
        <v>0</v>
      </c>
      <c r="CF46" s="302">
        <v>30</v>
      </c>
      <c r="CG46" s="296">
        <v>0</v>
      </c>
      <c r="CH46" s="297" t="s">
        <v>12384</v>
      </c>
      <c r="CI46" s="305">
        <v>0</v>
      </c>
      <c r="CJ46" s="306">
        <v>0</v>
      </c>
      <c r="CK46" s="300">
        <v>0</v>
      </c>
      <c r="CL46" s="301">
        <v>0</v>
      </c>
    </row>
    <row r="47" spans="1:90" x14ac:dyDescent="0.25">
      <c r="A47">
        <v>1010101320</v>
      </c>
      <c r="B47" s="287" t="s">
        <v>12439</v>
      </c>
      <c r="C47" s="141"/>
      <c r="D47">
        <v>1</v>
      </c>
      <c r="F47">
        <v>1</v>
      </c>
      <c r="N47" s="142"/>
      <c r="O47" s="141"/>
      <c r="X47">
        <v>2</v>
      </c>
      <c r="AA47" s="141"/>
      <c r="AB47">
        <v>1</v>
      </c>
      <c r="AL47" s="142"/>
      <c r="AM47" s="141">
        <v>1</v>
      </c>
      <c r="AX47" s="142"/>
      <c r="AY47" s="141"/>
      <c r="BD47">
        <v>2</v>
      </c>
      <c r="BH47">
        <v>1</v>
      </c>
      <c r="BJ47" s="142"/>
      <c r="BK47" s="141"/>
      <c r="BV47" s="142"/>
      <c r="BW47" s="302">
        <v>2</v>
      </c>
      <c r="BX47" s="302">
        <v>2</v>
      </c>
      <c r="BY47" s="302">
        <v>1</v>
      </c>
      <c r="BZ47" s="302">
        <v>1</v>
      </c>
      <c r="CA47" s="302">
        <v>3</v>
      </c>
      <c r="CB47" s="302">
        <v>0</v>
      </c>
      <c r="CC47" s="303">
        <v>0</v>
      </c>
      <c r="CD47" s="304">
        <v>0</v>
      </c>
      <c r="CE47" s="302">
        <v>0</v>
      </c>
      <c r="CF47" s="302">
        <v>30</v>
      </c>
      <c r="CG47" s="296">
        <v>0</v>
      </c>
      <c r="CH47" s="297" t="s">
        <v>12384</v>
      </c>
      <c r="CI47" s="305">
        <v>0</v>
      </c>
      <c r="CJ47" s="306">
        <v>0</v>
      </c>
      <c r="CK47" s="300">
        <v>0</v>
      </c>
      <c r="CL47" s="301">
        <v>0</v>
      </c>
    </row>
    <row r="48" spans="1:90" x14ac:dyDescent="0.25">
      <c r="A48">
        <v>1010101680</v>
      </c>
      <c r="B48" s="287" t="s">
        <v>12440</v>
      </c>
      <c r="C48" s="141"/>
      <c r="N48" s="142"/>
      <c r="O48" s="141"/>
      <c r="AA48" s="141"/>
      <c r="AL48" s="142">
        <v>1</v>
      </c>
      <c r="AM48" s="141"/>
      <c r="AV48">
        <v>1</v>
      </c>
      <c r="AX48" s="142"/>
      <c r="AY48" s="141">
        <v>1</v>
      </c>
      <c r="BJ48" s="142"/>
      <c r="BK48" s="141"/>
      <c r="BN48">
        <v>1</v>
      </c>
      <c r="BV48" s="142"/>
      <c r="BW48" s="302">
        <v>0</v>
      </c>
      <c r="BX48" s="302">
        <v>0</v>
      </c>
      <c r="BY48" s="302">
        <v>1</v>
      </c>
      <c r="BZ48" s="302">
        <v>1</v>
      </c>
      <c r="CA48" s="302">
        <v>1</v>
      </c>
      <c r="CB48" s="302">
        <v>1</v>
      </c>
      <c r="CC48" s="303">
        <v>3.968253968253968E-3</v>
      </c>
      <c r="CD48" s="304">
        <v>0</v>
      </c>
      <c r="CE48" s="302">
        <v>0</v>
      </c>
      <c r="CF48" s="302">
        <v>30</v>
      </c>
      <c r="CG48" s="296">
        <v>1.9841269841269841E-4</v>
      </c>
      <c r="CH48" s="297" t="s">
        <v>12384</v>
      </c>
      <c r="CI48" s="305">
        <v>0</v>
      </c>
      <c r="CJ48" s="306">
        <v>1.0357142857142856</v>
      </c>
      <c r="CK48" s="300">
        <v>1</v>
      </c>
      <c r="CL48" s="301">
        <v>2</v>
      </c>
    </row>
    <row r="49" spans="1:90" x14ac:dyDescent="0.25">
      <c r="A49">
        <v>1010101860</v>
      </c>
      <c r="B49" s="287" t="s">
        <v>12441</v>
      </c>
      <c r="C49" s="141"/>
      <c r="N49" s="142">
        <v>1</v>
      </c>
      <c r="O49" s="141"/>
      <c r="AA49" s="141"/>
      <c r="AL49" s="142"/>
      <c r="AM49" s="141"/>
      <c r="AX49" s="142"/>
      <c r="AY49" s="141"/>
      <c r="BJ49" s="142"/>
      <c r="BK49" s="141"/>
      <c r="BV49" s="142"/>
      <c r="BW49" s="302">
        <v>1</v>
      </c>
      <c r="BX49" s="302">
        <v>0</v>
      </c>
      <c r="BY49" s="302">
        <v>0</v>
      </c>
      <c r="BZ49" s="302">
        <v>0</v>
      </c>
      <c r="CA49" s="302">
        <v>0</v>
      </c>
      <c r="CB49" s="302">
        <v>0</v>
      </c>
      <c r="CC49" s="303">
        <v>0</v>
      </c>
      <c r="CD49" s="304">
        <v>0</v>
      </c>
      <c r="CE49" s="302">
        <v>0</v>
      </c>
      <c r="CF49" s="302">
        <v>30</v>
      </c>
      <c r="CG49" s="296">
        <v>0</v>
      </c>
      <c r="CH49" s="297" t="s">
        <v>12384</v>
      </c>
      <c r="CI49" s="305">
        <v>0</v>
      </c>
      <c r="CJ49" s="306">
        <v>0</v>
      </c>
      <c r="CK49" s="300">
        <v>0</v>
      </c>
      <c r="CL49" s="301">
        <v>0</v>
      </c>
    </row>
    <row r="50" spans="1:90" x14ac:dyDescent="0.25">
      <c r="A50">
        <v>1010102030</v>
      </c>
      <c r="B50" s="287" t="s">
        <v>12442</v>
      </c>
      <c r="C50" s="141"/>
      <c r="H50">
        <v>1</v>
      </c>
      <c r="J50">
        <v>3</v>
      </c>
      <c r="K50">
        <v>4</v>
      </c>
      <c r="L50">
        <v>8</v>
      </c>
      <c r="N50" s="142">
        <v>2</v>
      </c>
      <c r="O50" s="141"/>
      <c r="S50">
        <v>1</v>
      </c>
      <c r="T50">
        <v>3</v>
      </c>
      <c r="U50">
        <v>1</v>
      </c>
      <c r="W50">
        <v>2</v>
      </c>
      <c r="AA50" s="141">
        <v>3</v>
      </c>
      <c r="AC50">
        <v>1</v>
      </c>
      <c r="AL50" s="142"/>
      <c r="AM50" s="141"/>
      <c r="AP50">
        <v>3</v>
      </c>
      <c r="AQ50">
        <v>1</v>
      </c>
      <c r="AR50">
        <v>2</v>
      </c>
      <c r="AV50">
        <v>1</v>
      </c>
      <c r="AW50">
        <v>1</v>
      </c>
      <c r="AX50" s="142">
        <v>2</v>
      </c>
      <c r="AY50" s="141">
        <v>1</v>
      </c>
      <c r="BA50">
        <v>4</v>
      </c>
      <c r="BC50">
        <v>1</v>
      </c>
      <c r="BH50">
        <v>1</v>
      </c>
      <c r="BI50">
        <v>1</v>
      </c>
      <c r="BJ50" s="142"/>
      <c r="BK50" s="141">
        <v>1</v>
      </c>
      <c r="BL50">
        <v>1</v>
      </c>
      <c r="BM50">
        <v>1</v>
      </c>
      <c r="BN50">
        <v>5</v>
      </c>
      <c r="BO50">
        <v>5</v>
      </c>
      <c r="BP50">
        <v>2</v>
      </c>
      <c r="BQ50">
        <v>3</v>
      </c>
      <c r="BR50">
        <v>1</v>
      </c>
      <c r="BV50" s="142"/>
      <c r="BW50" s="302">
        <v>18</v>
      </c>
      <c r="BX50" s="302">
        <v>7</v>
      </c>
      <c r="BY50" s="302">
        <v>4</v>
      </c>
      <c r="BZ50" s="302">
        <v>10</v>
      </c>
      <c r="CA50" s="302">
        <v>8</v>
      </c>
      <c r="CB50" s="302">
        <v>19</v>
      </c>
      <c r="CC50" s="303">
        <v>7.5396825396825393E-2</v>
      </c>
      <c r="CD50" s="304">
        <v>1.7677669529663689</v>
      </c>
      <c r="CE50" s="302">
        <v>0</v>
      </c>
      <c r="CF50" s="302">
        <v>30</v>
      </c>
      <c r="CG50" s="296">
        <v>3.7698412698412699E-3</v>
      </c>
      <c r="CH50" s="297" t="s">
        <v>12384</v>
      </c>
      <c r="CI50" s="305">
        <v>2</v>
      </c>
      <c r="CJ50" s="306">
        <v>21.446338381537796</v>
      </c>
      <c r="CK50" s="300">
        <v>5</v>
      </c>
      <c r="CL50" s="301">
        <v>22</v>
      </c>
    </row>
    <row r="51" spans="1:90" x14ac:dyDescent="0.25">
      <c r="A51">
        <v>1010102040</v>
      </c>
      <c r="B51" s="287" t="s">
        <v>12443</v>
      </c>
      <c r="C51" s="141"/>
      <c r="N51" s="142"/>
      <c r="O51" s="141"/>
      <c r="AA51" s="141"/>
      <c r="AC51">
        <v>2</v>
      </c>
      <c r="AL51" s="142"/>
      <c r="AM51" s="141"/>
      <c r="AN51">
        <v>1</v>
      </c>
      <c r="AO51">
        <v>1</v>
      </c>
      <c r="AP51">
        <v>1</v>
      </c>
      <c r="AQ51">
        <v>1</v>
      </c>
      <c r="AX51" s="142"/>
      <c r="AY51" s="141"/>
      <c r="BJ51" s="142"/>
      <c r="BK51" s="141"/>
      <c r="BV51" s="142"/>
      <c r="BW51" s="302">
        <v>0</v>
      </c>
      <c r="BX51" s="302">
        <v>0</v>
      </c>
      <c r="BY51" s="302">
        <v>2</v>
      </c>
      <c r="BZ51" s="302">
        <v>4</v>
      </c>
      <c r="CA51" s="302">
        <v>0</v>
      </c>
      <c r="CB51" s="302">
        <v>0</v>
      </c>
      <c r="CC51" s="303">
        <v>0</v>
      </c>
      <c r="CD51" s="304">
        <v>0</v>
      </c>
      <c r="CE51" s="302">
        <v>0</v>
      </c>
      <c r="CF51" s="302">
        <v>30</v>
      </c>
      <c r="CG51" s="296">
        <v>0</v>
      </c>
      <c r="CH51" s="297" t="s">
        <v>12384</v>
      </c>
      <c r="CI51" s="305">
        <v>0</v>
      </c>
      <c r="CJ51" s="306">
        <v>0</v>
      </c>
      <c r="CK51" s="300">
        <v>0</v>
      </c>
      <c r="CL51" s="301">
        <v>0</v>
      </c>
    </row>
    <row r="52" spans="1:90" x14ac:dyDescent="0.25">
      <c r="A52">
        <v>1010102050</v>
      </c>
      <c r="B52" s="287" t="s">
        <v>12444</v>
      </c>
      <c r="C52" s="141"/>
      <c r="N52" s="142">
        <v>1</v>
      </c>
      <c r="O52" s="141"/>
      <c r="W52">
        <v>1</v>
      </c>
      <c r="X52">
        <v>5</v>
      </c>
      <c r="Z52">
        <v>3</v>
      </c>
      <c r="AA52" s="141">
        <v>1</v>
      </c>
      <c r="AB52">
        <v>4</v>
      </c>
      <c r="AC52">
        <v>3</v>
      </c>
      <c r="AD52">
        <v>1</v>
      </c>
      <c r="AE52">
        <v>2</v>
      </c>
      <c r="AL52" s="142"/>
      <c r="AM52" s="141">
        <v>1</v>
      </c>
      <c r="AX52" s="142"/>
      <c r="AY52" s="141"/>
      <c r="BJ52" s="142"/>
      <c r="BK52" s="141"/>
      <c r="BT52">
        <v>1</v>
      </c>
      <c r="BU52">
        <v>1</v>
      </c>
      <c r="BV52" s="142"/>
      <c r="BW52" s="302">
        <v>1</v>
      </c>
      <c r="BX52" s="302">
        <v>9</v>
      </c>
      <c r="BY52" s="302">
        <v>11</v>
      </c>
      <c r="BZ52" s="302">
        <v>1</v>
      </c>
      <c r="CA52" s="302">
        <v>0</v>
      </c>
      <c r="CB52" s="302">
        <v>2</v>
      </c>
      <c r="CC52" s="303">
        <v>7.9365079365079361E-3</v>
      </c>
      <c r="CD52" s="304">
        <v>0</v>
      </c>
      <c r="CE52" s="302">
        <v>0</v>
      </c>
      <c r="CF52" s="302">
        <v>30</v>
      </c>
      <c r="CG52" s="296">
        <v>3.9682539682539683E-4</v>
      </c>
      <c r="CH52" s="297" t="s">
        <v>12384</v>
      </c>
      <c r="CI52" s="305">
        <v>0</v>
      </c>
      <c r="CJ52" s="306">
        <v>2.0714285714285712</v>
      </c>
      <c r="CK52" s="300">
        <v>1</v>
      </c>
      <c r="CL52" s="301">
        <v>3</v>
      </c>
    </row>
    <row r="53" spans="1:90" x14ac:dyDescent="0.25">
      <c r="A53">
        <v>1010102070</v>
      </c>
      <c r="B53" s="287" t="s">
        <v>12445</v>
      </c>
      <c r="C53" s="141"/>
      <c r="M53">
        <v>1</v>
      </c>
      <c r="N53" s="142"/>
      <c r="O53" s="141"/>
      <c r="AA53" s="141"/>
      <c r="AL53" s="142"/>
      <c r="AM53" s="141"/>
      <c r="AX53" s="142"/>
      <c r="AY53" s="141"/>
      <c r="BG53">
        <v>3</v>
      </c>
      <c r="BH53">
        <v>2</v>
      </c>
      <c r="BJ53" s="142"/>
      <c r="BK53" s="141"/>
      <c r="BV53" s="142"/>
      <c r="BW53" s="302">
        <v>1</v>
      </c>
      <c r="BX53" s="302">
        <v>0</v>
      </c>
      <c r="BY53" s="302">
        <v>0</v>
      </c>
      <c r="BZ53" s="302">
        <v>0</v>
      </c>
      <c r="CA53" s="302">
        <v>5</v>
      </c>
      <c r="CB53" s="302">
        <v>0</v>
      </c>
      <c r="CC53" s="303">
        <v>0</v>
      </c>
      <c r="CD53" s="304">
        <v>0</v>
      </c>
      <c r="CE53" s="302">
        <v>0</v>
      </c>
      <c r="CF53" s="302">
        <v>30</v>
      </c>
      <c r="CG53" s="296">
        <v>0</v>
      </c>
      <c r="CH53" s="297" t="s">
        <v>12384</v>
      </c>
      <c r="CI53" s="305">
        <v>0</v>
      </c>
      <c r="CJ53" s="306">
        <v>0</v>
      </c>
      <c r="CK53" s="300">
        <v>0</v>
      </c>
      <c r="CL53" s="301">
        <v>0</v>
      </c>
    </row>
    <row r="54" spans="1:90" x14ac:dyDescent="0.25">
      <c r="A54">
        <v>1010102080</v>
      </c>
      <c r="B54" s="287" t="s">
        <v>12446</v>
      </c>
      <c r="C54" s="141">
        <v>3</v>
      </c>
      <c r="E54">
        <v>1</v>
      </c>
      <c r="N54" s="142"/>
      <c r="O54" s="141">
        <v>1</v>
      </c>
      <c r="T54">
        <v>1</v>
      </c>
      <c r="AA54" s="141"/>
      <c r="AL54" s="142"/>
      <c r="AM54" s="141"/>
      <c r="AT54">
        <v>1</v>
      </c>
      <c r="AU54">
        <v>1</v>
      </c>
      <c r="AV54">
        <v>1</v>
      </c>
      <c r="AX54" s="142"/>
      <c r="AY54" s="141">
        <v>1</v>
      </c>
      <c r="BA54">
        <v>1</v>
      </c>
      <c r="BF54">
        <v>3</v>
      </c>
      <c r="BG54">
        <v>1</v>
      </c>
      <c r="BH54">
        <v>2</v>
      </c>
      <c r="BI54">
        <v>2</v>
      </c>
      <c r="BJ54" s="142">
        <v>2</v>
      </c>
      <c r="BK54" s="141">
        <v>2</v>
      </c>
      <c r="BL54">
        <v>1</v>
      </c>
      <c r="BM54">
        <v>2</v>
      </c>
      <c r="BN54">
        <v>1</v>
      </c>
      <c r="BO54">
        <v>2</v>
      </c>
      <c r="BV54" s="142"/>
      <c r="BW54" s="302">
        <v>4</v>
      </c>
      <c r="BX54" s="302">
        <v>2</v>
      </c>
      <c r="BY54" s="302">
        <v>0</v>
      </c>
      <c r="BZ54" s="302">
        <v>3</v>
      </c>
      <c r="CA54" s="302">
        <v>12</v>
      </c>
      <c r="CB54" s="302">
        <v>8</v>
      </c>
      <c r="CC54" s="303">
        <v>3.1746031746031744E-2</v>
      </c>
      <c r="CD54" s="304">
        <v>0.54772255750516596</v>
      </c>
      <c r="CE54" s="302">
        <v>0</v>
      </c>
      <c r="CF54" s="302">
        <v>30</v>
      </c>
      <c r="CG54" s="296">
        <v>1.5873015873015873E-3</v>
      </c>
      <c r="CH54" s="297" t="s">
        <v>12384</v>
      </c>
      <c r="CI54" s="305">
        <v>1</v>
      </c>
      <c r="CJ54" s="306">
        <v>8.8334368432194506</v>
      </c>
      <c r="CK54" s="300">
        <v>2</v>
      </c>
      <c r="CL54" s="301">
        <v>9</v>
      </c>
    </row>
    <row r="55" spans="1:90" x14ac:dyDescent="0.25">
      <c r="A55">
        <v>1010102130</v>
      </c>
      <c r="B55" s="287" t="s">
        <v>12447</v>
      </c>
      <c r="C55" s="141"/>
      <c r="L55">
        <v>2</v>
      </c>
      <c r="M55">
        <v>1</v>
      </c>
      <c r="N55" s="142">
        <v>1</v>
      </c>
      <c r="O55" s="141">
        <v>1</v>
      </c>
      <c r="Q55">
        <v>2</v>
      </c>
      <c r="R55">
        <v>1</v>
      </c>
      <c r="T55">
        <v>1</v>
      </c>
      <c r="X55">
        <v>1</v>
      </c>
      <c r="Y55">
        <v>1</v>
      </c>
      <c r="Z55">
        <v>2</v>
      </c>
      <c r="AA55" s="141">
        <v>1</v>
      </c>
      <c r="AB55">
        <v>4</v>
      </c>
      <c r="AC55">
        <v>4</v>
      </c>
      <c r="AD55">
        <v>11</v>
      </c>
      <c r="AE55">
        <v>2</v>
      </c>
      <c r="AG55">
        <v>2</v>
      </c>
      <c r="AH55">
        <v>1</v>
      </c>
      <c r="AK55">
        <v>9</v>
      </c>
      <c r="AL55" s="142">
        <v>4</v>
      </c>
      <c r="AM55" s="141">
        <v>1</v>
      </c>
      <c r="AR55">
        <v>1</v>
      </c>
      <c r="AT55">
        <v>1</v>
      </c>
      <c r="AV55">
        <v>1</v>
      </c>
      <c r="AW55">
        <v>3</v>
      </c>
      <c r="AX55" s="142"/>
      <c r="AY55" s="141"/>
      <c r="BD55">
        <v>1</v>
      </c>
      <c r="BH55">
        <v>1</v>
      </c>
      <c r="BJ55" s="142"/>
      <c r="BK55" s="141">
        <v>1</v>
      </c>
      <c r="BV55" s="142"/>
      <c r="BW55" s="302">
        <v>4</v>
      </c>
      <c r="BX55" s="302">
        <v>9</v>
      </c>
      <c r="BY55" s="302">
        <v>38</v>
      </c>
      <c r="BZ55" s="302">
        <v>7</v>
      </c>
      <c r="CA55" s="302">
        <v>2</v>
      </c>
      <c r="CB55" s="302">
        <v>1</v>
      </c>
      <c r="CC55" s="303">
        <v>3.968253968253968E-3</v>
      </c>
      <c r="CD55" s="304">
        <v>0</v>
      </c>
      <c r="CE55" s="302">
        <v>0</v>
      </c>
      <c r="CF55" s="302">
        <v>30</v>
      </c>
      <c r="CG55" s="296">
        <v>1.9841269841269841E-4</v>
      </c>
      <c r="CH55" s="297" t="s">
        <v>12384</v>
      </c>
      <c r="CI55" s="305">
        <v>0</v>
      </c>
      <c r="CJ55" s="306">
        <v>1.0357142857142856</v>
      </c>
      <c r="CK55" s="300">
        <v>1</v>
      </c>
      <c r="CL55" s="301">
        <v>2</v>
      </c>
    </row>
    <row r="56" spans="1:90" x14ac:dyDescent="0.25">
      <c r="A56">
        <v>1010102150</v>
      </c>
      <c r="B56" s="287" t="s">
        <v>12448</v>
      </c>
      <c r="C56" s="141"/>
      <c r="L56">
        <v>2</v>
      </c>
      <c r="N56" s="142">
        <v>3</v>
      </c>
      <c r="O56" s="141">
        <v>2</v>
      </c>
      <c r="Z56">
        <v>2</v>
      </c>
      <c r="AA56" s="141"/>
      <c r="AG56">
        <v>1</v>
      </c>
      <c r="AI56">
        <v>1</v>
      </c>
      <c r="AL56" s="142">
        <v>1</v>
      </c>
      <c r="AM56" s="141">
        <v>1</v>
      </c>
      <c r="AO56">
        <v>2</v>
      </c>
      <c r="AQ56">
        <v>1</v>
      </c>
      <c r="AR56">
        <v>3</v>
      </c>
      <c r="AS56">
        <v>2</v>
      </c>
      <c r="AU56">
        <v>1</v>
      </c>
      <c r="AV56">
        <v>1</v>
      </c>
      <c r="AW56">
        <v>2</v>
      </c>
      <c r="AX56" s="142">
        <v>1</v>
      </c>
      <c r="AY56" s="141"/>
      <c r="AZ56">
        <v>1</v>
      </c>
      <c r="BA56">
        <v>1</v>
      </c>
      <c r="BB56">
        <v>1</v>
      </c>
      <c r="BE56">
        <v>2</v>
      </c>
      <c r="BF56">
        <v>1</v>
      </c>
      <c r="BI56">
        <v>1</v>
      </c>
      <c r="BJ56" s="142"/>
      <c r="BK56" s="141"/>
      <c r="BN56">
        <v>1</v>
      </c>
      <c r="BP56">
        <v>1</v>
      </c>
      <c r="BQ56">
        <v>3</v>
      </c>
      <c r="BS56">
        <v>1</v>
      </c>
      <c r="BT56">
        <v>2</v>
      </c>
      <c r="BU56">
        <v>1</v>
      </c>
      <c r="BV56" s="142">
        <v>2</v>
      </c>
      <c r="BW56" s="302">
        <v>5</v>
      </c>
      <c r="BX56" s="302">
        <v>4</v>
      </c>
      <c r="BY56" s="302">
        <v>3</v>
      </c>
      <c r="BZ56" s="302">
        <v>14</v>
      </c>
      <c r="CA56" s="302">
        <v>7</v>
      </c>
      <c r="CB56" s="302">
        <v>11</v>
      </c>
      <c r="CC56" s="303">
        <v>4.3650793650793648E-2</v>
      </c>
      <c r="CD56" s="304">
        <v>0.7867957924694432</v>
      </c>
      <c r="CE56" s="302">
        <v>0</v>
      </c>
      <c r="CF56" s="302">
        <v>30</v>
      </c>
      <c r="CG56" s="296">
        <v>2.1825396825396826E-3</v>
      </c>
      <c r="CH56" s="297" t="s">
        <v>12384</v>
      </c>
      <c r="CI56" s="305">
        <v>1</v>
      </c>
      <c r="CJ56" s="306">
        <v>12.179652935326585</v>
      </c>
      <c r="CK56" s="300">
        <v>3</v>
      </c>
      <c r="CL56" s="301">
        <v>13</v>
      </c>
    </row>
    <row r="57" spans="1:90" x14ac:dyDescent="0.25">
      <c r="A57">
        <v>1010102170</v>
      </c>
      <c r="B57" s="287" t="s">
        <v>12449</v>
      </c>
      <c r="C57" s="141"/>
      <c r="N57" s="142"/>
      <c r="O57" s="141"/>
      <c r="X57">
        <v>2</v>
      </c>
      <c r="AA57" s="141"/>
      <c r="AC57">
        <v>2</v>
      </c>
      <c r="AD57">
        <v>6</v>
      </c>
      <c r="AG57">
        <v>1</v>
      </c>
      <c r="AH57">
        <v>1</v>
      </c>
      <c r="AL57" s="142"/>
      <c r="AM57" s="141">
        <v>1</v>
      </c>
      <c r="AN57">
        <v>1</v>
      </c>
      <c r="AP57">
        <v>2</v>
      </c>
      <c r="AQ57">
        <v>3</v>
      </c>
      <c r="AT57">
        <v>1</v>
      </c>
      <c r="AX57" s="142"/>
      <c r="AY57" s="141"/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J57" s="142"/>
      <c r="BK57" s="141"/>
      <c r="BN57">
        <v>2</v>
      </c>
      <c r="BV57" s="142">
        <v>1</v>
      </c>
      <c r="BW57" s="302">
        <v>0</v>
      </c>
      <c r="BX57" s="302">
        <v>2</v>
      </c>
      <c r="BY57" s="302">
        <v>10</v>
      </c>
      <c r="BZ57" s="302">
        <v>8</v>
      </c>
      <c r="CA57" s="302">
        <v>7</v>
      </c>
      <c r="CB57" s="302">
        <v>3</v>
      </c>
      <c r="CC57" s="303">
        <v>1.1904761904761904E-2</v>
      </c>
      <c r="CD57" s="304">
        <v>0.70710678118654757</v>
      </c>
      <c r="CE57" s="302">
        <v>0</v>
      </c>
      <c r="CF57" s="302">
        <v>30</v>
      </c>
      <c r="CG57" s="296">
        <v>5.9523809523809529E-4</v>
      </c>
      <c r="CH57" s="297" t="s">
        <v>12384</v>
      </c>
      <c r="CI57" s="305">
        <v>1</v>
      </c>
      <c r="CJ57" s="306">
        <v>3.8142496383294042</v>
      </c>
      <c r="CK57" s="300">
        <v>2</v>
      </c>
      <c r="CL57" s="301">
        <v>4</v>
      </c>
    </row>
    <row r="58" spans="1:90" x14ac:dyDescent="0.25">
      <c r="A58">
        <v>1010102270</v>
      </c>
      <c r="B58" s="287" t="s">
        <v>12450</v>
      </c>
      <c r="C58" s="141"/>
      <c r="I58">
        <v>1</v>
      </c>
      <c r="J58">
        <v>1</v>
      </c>
      <c r="N58" s="142">
        <v>1</v>
      </c>
      <c r="O58" s="141"/>
      <c r="S58">
        <v>2</v>
      </c>
      <c r="U58">
        <v>1</v>
      </c>
      <c r="X58">
        <v>1</v>
      </c>
      <c r="Z58">
        <v>1</v>
      </c>
      <c r="AA58" s="141">
        <v>2</v>
      </c>
      <c r="AB58">
        <v>3</v>
      </c>
      <c r="AC58">
        <v>3</v>
      </c>
      <c r="AD58">
        <v>2</v>
      </c>
      <c r="AL58" s="142">
        <v>1</v>
      </c>
      <c r="AM58" s="141">
        <v>1</v>
      </c>
      <c r="AR58">
        <v>1</v>
      </c>
      <c r="AX58" s="142"/>
      <c r="AY58" s="141"/>
      <c r="BB58">
        <v>1</v>
      </c>
      <c r="BJ58" s="142"/>
      <c r="BK58" s="141"/>
      <c r="BN58">
        <v>1</v>
      </c>
      <c r="BR58">
        <v>1</v>
      </c>
      <c r="BV58" s="142"/>
      <c r="BW58" s="302">
        <v>3</v>
      </c>
      <c r="BX58" s="302">
        <v>5</v>
      </c>
      <c r="BY58" s="302">
        <v>11</v>
      </c>
      <c r="BZ58" s="302">
        <v>2</v>
      </c>
      <c r="CA58" s="302">
        <v>1</v>
      </c>
      <c r="CB58" s="302">
        <v>2</v>
      </c>
      <c r="CC58" s="303">
        <v>7.9365079365079361E-3</v>
      </c>
      <c r="CD58" s="304">
        <v>0</v>
      </c>
      <c r="CE58" s="302">
        <v>0</v>
      </c>
      <c r="CF58" s="302">
        <v>30</v>
      </c>
      <c r="CG58" s="296">
        <v>3.9682539682539683E-4</v>
      </c>
      <c r="CH58" s="297" t="s">
        <v>12384</v>
      </c>
      <c r="CI58" s="305">
        <v>0</v>
      </c>
      <c r="CJ58" s="306">
        <v>2.0714285714285712</v>
      </c>
      <c r="CK58" s="300">
        <v>1</v>
      </c>
      <c r="CL58" s="301">
        <v>3</v>
      </c>
    </row>
    <row r="59" spans="1:90" x14ac:dyDescent="0.25">
      <c r="A59">
        <v>1010102290</v>
      </c>
      <c r="B59" s="287" t="s">
        <v>12451</v>
      </c>
      <c r="C59" s="141"/>
      <c r="N59" s="142"/>
      <c r="O59" s="141"/>
      <c r="AA59" s="141"/>
      <c r="AL59" s="142"/>
      <c r="AM59" s="141"/>
      <c r="AX59" s="142"/>
      <c r="AY59" s="141"/>
      <c r="BC59">
        <v>1</v>
      </c>
      <c r="BJ59" s="142"/>
      <c r="BK59" s="141"/>
      <c r="BV59" s="142"/>
      <c r="BW59" s="302">
        <v>0</v>
      </c>
      <c r="BX59" s="302">
        <v>0</v>
      </c>
      <c r="BY59" s="302">
        <v>0</v>
      </c>
      <c r="BZ59" s="302">
        <v>0</v>
      </c>
      <c r="CA59" s="302">
        <v>1</v>
      </c>
      <c r="CB59" s="302">
        <v>0</v>
      </c>
      <c r="CC59" s="303">
        <v>0</v>
      </c>
      <c r="CD59" s="304">
        <v>0</v>
      </c>
      <c r="CE59" s="302">
        <v>0</v>
      </c>
      <c r="CF59" s="302">
        <v>30</v>
      </c>
      <c r="CG59" s="296">
        <v>0</v>
      </c>
      <c r="CH59" s="297" t="s">
        <v>12384</v>
      </c>
      <c r="CI59" s="305">
        <v>0</v>
      </c>
      <c r="CJ59" s="306">
        <v>0</v>
      </c>
      <c r="CK59" s="300">
        <v>0</v>
      </c>
      <c r="CL59" s="301">
        <v>0</v>
      </c>
    </row>
    <row r="60" spans="1:90" x14ac:dyDescent="0.25">
      <c r="A60">
        <v>1010102360</v>
      </c>
      <c r="B60" s="287" t="s">
        <v>12452</v>
      </c>
      <c r="C60" s="141"/>
      <c r="F60">
        <v>1</v>
      </c>
      <c r="H60">
        <v>1</v>
      </c>
      <c r="N60" s="142"/>
      <c r="O60" s="141"/>
      <c r="W60">
        <v>1</v>
      </c>
      <c r="AA60" s="141"/>
      <c r="AL60" s="142"/>
      <c r="AM60" s="141"/>
      <c r="AX60" s="142"/>
      <c r="AY60" s="141"/>
      <c r="BJ60" s="142"/>
      <c r="BK60" s="141"/>
      <c r="BV60" s="142"/>
      <c r="BW60" s="302">
        <v>2</v>
      </c>
      <c r="BX60" s="302">
        <v>1</v>
      </c>
      <c r="BY60" s="302">
        <v>0</v>
      </c>
      <c r="BZ60" s="302">
        <v>0</v>
      </c>
      <c r="CA60" s="302">
        <v>0</v>
      </c>
      <c r="CB60" s="302">
        <v>0</v>
      </c>
      <c r="CC60" s="303">
        <v>0</v>
      </c>
      <c r="CD60" s="304">
        <v>0</v>
      </c>
      <c r="CE60" s="302">
        <v>0</v>
      </c>
      <c r="CF60" s="302">
        <v>30</v>
      </c>
      <c r="CG60" s="296">
        <v>0</v>
      </c>
      <c r="CH60" s="297" t="s">
        <v>12384</v>
      </c>
      <c r="CI60" s="305">
        <v>0</v>
      </c>
      <c r="CJ60" s="306">
        <v>0</v>
      </c>
      <c r="CK60" s="300">
        <v>0</v>
      </c>
      <c r="CL60" s="301">
        <v>0</v>
      </c>
    </row>
    <row r="61" spans="1:90" x14ac:dyDescent="0.25">
      <c r="A61">
        <v>1010102370</v>
      </c>
      <c r="B61" s="287" t="s">
        <v>12453</v>
      </c>
      <c r="C61" s="141"/>
      <c r="E61">
        <v>1</v>
      </c>
      <c r="F61">
        <v>2</v>
      </c>
      <c r="G61">
        <v>1</v>
      </c>
      <c r="H61">
        <v>1</v>
      </c>
      <c r="N61" s="142"/>
      <c r="O61" s="141"/>
      <c r="AA61" s="141"/>
      <c r="AL61" s="142"/>
      <c r="AM61" s="141"/>
      <c r="AX61" s="142"/>
      <c r="AY61" s="141"/>
      <c r="BJ61" s="142"/>
      <c r="BK61" s="141"/>
      <c r="BV61" s="142"/>
      <c r="BW61" s="302">
        <v>5</v>
      </c>
      <c r="BX61" s="302">
        <v>0</v>
      </c>
      <c r="BY61" s="302">
        <v>0</v>
      </c>
      <c r="BZ61" s="302">
        <v>0</v>
      </c>
      <c r="CA61" s="302">
        <v>0</v>
      </c>
      <c r="CB61" s="302">
        <v>0</v>
      </c>
      <c r="CC61" s="303">
        <v>0</v>
      </c>
      <c r="CD61" s="304">
        <v>0</v>
      </c>
      <c r="CE61" s="302">
        <v>0</v>
      </c>
      <c r="CF61" s="302">
        <v>30</v>
      </c>
      <c r="CG61" s="296">
        <v>0</v>
      </c>
      <c r="CH61" s="297" t="s">
        <v>12384</v>
      </c>
      <c r="CI61" s="305">
        <v>0</v>
      </c>
      <c r="CJ61" s="306">
        <v>0</v>
      </c>
      <c r="CK61" s="300">
        <v>0</v>
      </c>
      <c r="CL61" s="301">
        <v>0</v>
      </c>
    </row>
    <row r="62" spans="1:90" x14ac:dyDescent="0.25">
      <c r="A62">
        <v>1010102510</v>
      </c>
      <c r="B62" s="287" t="s">
        <v>12454</v>
      </c>
      <c r="C62" s="141"/>
      <c r="N62" s="142"/>
      <c r="O62" s="141"/>
      <c r="AA62" s="141"/>
      <c r="AL62" s="142"/>
      <c r="AM62" s="141"/>
      <c r="AX62" s="142"/>
      <c r="AY62" s="141"/>
      <c r="BD62">
        <v>1</v>
      </c>
      <c r="BG62">
        <v>1</v>
      </c>
      <c r="BI62">
        <v>1</v>
      </c>
      <c r="BJ62" s="142"/>
      <c r="BK62" s="141">
        <v>1</v>
      </c>
      <c r="BV62" s="142"/>
      <c r="BW62" s="302">
        <v>0</v>
      </c>
      <c r="BX62" s="302">
        <v>0</v>
      </c>
      <c r="BY62" s="302">
        <v>0</v>
      </c>
      <c r="BZ62" s="302">
        <v>0</v>
      </c>
      <c r="CA62" s="302">
        <v>3</v>
      </c>
      <c r="CB62" s="302">
        <v>1</v>
      </c>
      <c r="CC62" s="303">
        <v>3.968253968253968E-3</v>
      </c>
      <c r="CD62" s="304">
        <v>0</v>
      </c>
      <c r="CE62" s="302">
        <v>0</v>
      </c>
      <c r="CF62" s="302">
        <v>30</v>
      </c>
      <c r="CG62" s="296">
        <v>1.9841269841269841E-4</v>
      </c>
      <c r="CH62" s="297" t="s">
        <v>12384</v>
      </c>
      <c r="CI62" s="305">
        <v>0</v>
      </c>
      <c r="CJ62" s="306">
        <v>1.0357142857142856</v>
      </c>
      <c r="CK62" s="300">
        <v>1</v>
      </c>
      <c r="CL62" s="301">
        <v>2</v>
      </c>
    </row>
    <row r="63" spans="1:90" x14ac:dyDescent="0.25">
      <c r="A63">
        <v>1010102550</v>
      </c>
      <c r="B63" s="287" t="s">
        <v>12455</v>
      </c>
      <c r="C63" s="141"/>
      <c r="N63" s="142"/>
      <c r="O63" s="141"/>
      <c r="AA63" s="141"/>
      <c r="AD63">
        <v>1</v>
      </c>
      <c r="AL63" s="142"/>
      <c r="AM63" s="141"/>
      <c r="AX63" s="142"/>
      <c r="AY63" s="141"/>
      <c r="BJ63" s="142"/>
      <c r="BK63" s="141"/>
      <c r="BV63" s="142"/>
      <c r="BW63" s="302">
        <v>0</v>
      </c>
      <c r="BX63" s="302">
        <v>0</v>
      </c>
      <c r="BY63" s="302">
        <v>1</v>
      </c>
      <c r="BZ63" s="302">
        <v>0</v>
      </c>
      <c r="CA63" s="302">
        <v>0</v>
      </c>
      <c r="CB63" s="302">
        <v>0</v>
      </c>
      <c r="CC63" s="303">
        <v>0</v>
      </c>
      <c r="CD63" s="304">
        <v>0</v>
      </c>
      <c r="CE63" s="302">
        <v>0</v>
      </c>
      <c r="CF63" s="302">
        <v>30</v>
      </c>
      <c r="CG63" s="296">
        <v>0</v>
      </c>
      <c r="CH63" s="297" t="s">
        <v>12384</v>
      </c>
      <c r="CI63" s="305">
        <v>0</v>
      </c>
      <c r="CJ63" s="306">
        <v>0</v>
      </c>
      <c r="CK63" s="300">
        <v>0</v>
      </c>
      <c r="CL63" s="301">
        <v>0</v>
      </c>
    </row>
    <row r="64" spans="1:90" x14ac:dyDescent="0.25">
      <c r="A64">
        <v>1010102560</v>
      </c>
      <c r="B64" s="287" t="s">
        <v>12456</v>
      </c>
      <c r="C64" s="141"/>
      <c r="N64" s="142"/>
      <c r="O64" s="141"/>
      <c r="AA64" s="141"/>
      <c r="AE64">
        <v>1</v>
      </c>
      <c r="AH64">
        <v>1</v>
      </c>
      <c r="AL64" s="142"/>
      <c r="AM64" s="141"/>
      <c r="AV64">
        <v>1</v>
      </c>
      <c r="AX64" s="142"/>
      <c r="AY64" s="141"/>
      <c r="BJ64" s="142"/>
      <c r="BK64" s="141"/>
      <c r="BN64">
        <v>1</v>
      </c>
      <c r="BV64" s="142"/>
      <c r="BW64" s="302">
        <v>0</v>
      </c>
      <c r="BX64" s="302">
        <v>0</v>
      </c>
      <c r="BY64" s="302">
        <v>2</v>
      </c>
      <c r="BZ64" s="302">
        <v>1</v>
      </c>
      <c r="CA64" s="302">
        <v>0</v>
      </c>
      <c r="CB64" s="302">
        <v>1</v>
      </c>
      <c r="CC64" s="303">
        <v>3.968253968253968E-3</v>
      </c>
      <c r="CD64" s="304">
        <v>0</v>
      </c>
      <c r="CE64" s="302">
        <v>0</v>
      </c>
      <c r="CF64" s="302">
        <v>30</v>
      </c>
      <c r="CG64" s="296">
        <v>1.9841269841269841E-4</v>
      </c>
      <c r="CH64" s="297" t="s">
        <v>12384</v>
      </c>
      <c r="CI64" s="305">
        <v>0</v>
      </c>
      <c r="CJ64" s="306">
        <v>1.0357142857142856</v>
      </c>
      <c r="CK64" s="300">
        <v>1</v>
      </c>
      <c r="CL64" s="301">
        <v>2</v>
      </c>
    </row>
    <row r="65" spans="1:90" x14ac:dyDescent="0.25">
      <c r="A65">
        <v>1010102660</v>
      </c>
      <c r="B65" s="287" t="s">
        <v>12457</v>
      </c>
      <c r="C65" s="141"/>
      <c r="N65" s="142"/>
      <c r="O65" s="141"/>
      <c r="AA65" s="141"/>
      <c r="AB65">
        <v>1</v>
      </c>
      <c r="AL65" s="142"/>
      <c r="AM65" s="141"/>
      <c r="AX65" s="142"/>
      <c r="AY65" s="141"/>
      <c r="BJ65" s="142"/>
      <c r="BK65" s="141"/>
      <c r="BM65">
        <v>1</v>
      </c>
      <c r="BV65" s="142"/>
      <c r="BW65" s="302">
        <v>0</v>
      </c>
      <c r="BX65" s="302">
        <v>0</v>
      </c>
      <c r="BY65" s="302">
        <v>1</v>
      </c>
      <c r="BZ65" s="302">
        <v>0</v>
      </c>
      <c r="CA65" s="302">
        <v>0</v>
      </c>
      <c r="CB65" s="302">
        <v>1</v>
      </c>
      <c r="CC65" s="303">
        <v>3.968253968253968E-3</v>
      </c>
      <c r="CD65" s="304">
        <v>0</v>
      </c>
      <c r="CE65" s="302">
        <v>0</v>
      </c>
      <c r="CF65" s="302">
        <v>30</v>
      </c>
      <c r="CG65" s="296">
        <v>1.9841269841269841E-4</v>
      </c>
      <c r="CH65" s="297" t="s">
        <v>12384</v>
      </c>
      <c r="CI65" s="305">
        <v>0</v>
      </c>
      <c r="CJ65" s="306">
        <v>1.0357142857142856</v>
      </c>
      <c r="CK65" s="300">
        <v>1</v>
      </c>
      <c r="CL65" s="301">
        <v>2</v>
      </c>
    </row>
    <row r="66" spans="1:90" x14ac:dyDescent="0.25">
      <c r="A66">
        <v>1010102830</v>
      </c>
      <c r="B66" s="287" t="s">
        <v>12458</v>
      </c>
      <c r="C66" s="141"/>
      <c r="M66">
        <v>1</v>
      </c>
      <c r="N66" s="142"/>
      <c r="O66" s="141"/>
      <c r="P66">
        <v>1</v>
      </c>
      <c r="Y66">
        <v>1</v>
      </c>
      <c r="AA66" s="141"/>
      <c r="AK66">
        <v>1</v>
      </c>
      <c r="AL66" s="142"/>
      <c r="AM66" s="141"/>
      <c r="AQ66">
        <v>1</v>
      </c>
      <c r="AR66">
        <v>1</v>
      </c>
      <c r="AU66">
        <v>1</v>
      </c>
      <c r="AW66">
        <v>1</v>
      </c>
      <c r="AX66" s="142"/>
      <c r="AY66" s="141"/>
      <c r="BC66">
        <v>2</v>
      </c>
      <c r="BH66">
        <v>1</v>
      </c>
      <c r="BI66">
        <v>1</v>
      </c>
      <c r="BJ66" s="142"/>
      <c r="BK66" s="141">
        <v>1</v>
      </c>
      <c r="BL66">
        <v>1</v>
      </c>
      <c r="BQ66">
        <v>1</v>
      </c>
      <c r="BR66">
        <v>1</v>
      </c>
      <c r="BV66" s="142"/>
      <c r="BW66" s="302">
        <v>1</v>
      </c>
      <c r="BX66" s="302">
        <v>2</v>
      </c>
      <c r="BY66" s="302">
        <v>1</v>
      </c>
      <c r="BZ66" s="302">
        <v>4</v>
      </c>
      <c r="CA66" s="302">
        <v>4</v>
      </c>
      <c r="CB66" s="302">
        <v>4</v>
      </c>
      <c r="CC66" s="303">
        <v>1.5873015873015872E-2</v>
      </c>
      <c r="CD66" s="304">
        <v>0</v>
      </c>
      <c r="CE66" s="302">
        <v>0</v>
      </c>
      <c r="CF66" s="302">
        <v>30</v>
      </c>
      <c r="CG66" s="296">
        <v>7.9365079365079365E-4</v>
      </c>
      <c r="CH66" s="297" t="s">
        <v>12384</v>
      </c>
      <c r="CI66" s="305">
        <v>0</v>
      </c>
      <c r="CJ66" s="306">
        <v>4.1428571428571423</v>
      </c>
      <c r="CK66" s="300">
        <v>1</v>
      </c>
      <c r="CL66" s="301">
        <v>5</v>
      </c>
    </row>
    <row r="67" spans="1:90" x14ac:dyDescent="0.25">
      <c r="A67">
        <v>1010102890</v>
      </c>
      <c r="B67" s="287" t="s">
        <v>12459</v>
      </c>
      <c r="C67" s="141"/>
      <c r="L67">
        <v>2</v>
      </c>
      <c r="N67" s="142">
        <v>1</v>
      </c>
      <c r="O67" s="141"/>
      <c r="P67">
        <v>1</v>
      </c>
      <c r="Y67">
        <v>1</v>
      </c>
      <c r="AA67" s="141"/>
      <c r="AC67">
        <v>1</v>
      </c>
      <c r="AK67">
        <v>1</v>
      </c>
      <c r="AL67" s="142"/>
      <c r="AM67" s="141"/>
      <c r="AQ67">
        <v>1</v>
      </c>
      <c r="AW67">
        <v>1</v>
      </c>
      <c r="AX67" s="142"/>
      <c r="AY67" s="141"/>
      <c r="BJ67" s="142"/>
      <c r="BK67" s="141"/>
      <c r="BL67">
        <v>1</v>
      </c>
      <c r="BO67">
        <v>1</v>
      </c>
      <c r="BT67">
        <v>1</v>
      </c>
      <c r="BV67" s="142"/>
      <c r="BW67" s="302">
        <v>3</v>
      </c>
      <c r="BX67" s="302">
        <v>2</v>
      </c>
      <c r="BY67" s="302">
        <v>2</v>
      </c>
      <c r="BZ67" s="302">
        <v>2</v>
      </c>
      <c r="CA67" s="302">
        <v>0</v>
      </c>
      <c r="CB67" s="302">
        <v>3</v>
      </c>
      <c r="CC67" s="303">
        <v>1.1904761904761904E-2</v>
      </c>
      <c r="CD67" s="304">
        <v>0</v>
      </c>
      <c r="CE67" s="302">
        <v>0</v>
      </c>
      <c r="CF67" s="302">
        <v>30</v>
      </c>
      <c r="CG67" s="296">
        <v>5.9523809523809529E-4</v>
      </c>
      <c r="CH67" s="297" t="s">
        <v>12384</v>
      </c>
      <c r="CI67" s="305">
        <v>0</v>
      </c>
      <c r="CJ67" s="306">
        <v>3.1071428571428568</v>
      </c>
      <c r="CK67" s="300">
        <v>1</v>
      </c>
      <c r="CL67" s="301">
        <v>4</v>
      </c>
    </row>
    <row r="68" spans="1:90" x14ac:dyDescent="0.25">
      <c r="A68">
        <v>1010103010</v>
      </c>
      <c r="B68" s="287" t="s">
        <v>12460</v>
      </c>
      <c r="C68" s="141">
        <v>1</v>
      </c>
      <c r="D68">
        <v>1</v>
      </c>
      <c r="E68">
        <v>4</v>
      </c>
      <c r="F68">
        <v>4</v>
      </c>
      <c r="H68">
        <v>2</v>
      </c>
      <c r="I68">
        <v>1</v>
      </c>
      <c r="J68">
        <v>2</v>
      </c>
      <c r="K68">
        <v>6</v>
      </c>
      <c r="L68">
        <v>1</v>
      </c>
      <c r="M68">
        <v>1</v>
      </c>
      <c r="N68" s="142"/>
      <c r="O68" s="141">
        <v>2</v>
      </c>
      <c r="Q68">
        <v>2</v>
      </c>
      <c r="R68">
        <v>1</v>
      </c>
      <c r="T68">
        <v>1</v>
      </c>
      <c r="V68">
        <v>1</v>
      </c>
      <c r="W68">
        <v>2</v>
      </c>
      <c r="X68">
        <v>4</v>
      </c>
      <c r="Y68">
        <v>2</v>
      </c>
      <c r="Z68">
        <v>5</v>
      </c>
      <c r="AA68" s="141">
        <v>6</v>
      </c>
      <c r="AB68">
        <v>10</v>
      </c>
      <c r="AC68">
        <v>2</v>
      </c>
      <c r="AD68">
        <v>4</v>
      </c>
      <c r="AE68">
        <v>11</v>
      </c>
      <c r="AF68">
        <v>2</v>
      </c>
      <c r="AG68">
        <v>6</v>
      </c>
      <c r="AH68">
        <v>8</v>
      </c>
      <c r="AI68">
        <v>6</v>
      </c>
      <c r="AJ68">
        <v>2</v>
      </c>
      <c r="AL68" s="142"/>
      <c r="AM68" s="141">
        <v>1</v>
      </c>
      <c r="AN68">
        <v>1</v>
      </c>
      <c r="AO68">
        <v>4</v>
      </c>
      <c r="AP68">
        <v>5</v>
      </c>
      <c r="AQ68">
        <v>3</v>
      </c>
      <c r="AS68">
        <v>4</v>
      </c>
      <c r="AT68">
        <v>1</v>
      </c>
      <c r="AV68">
        <v>3</v>
      </c>
      <c r="AW68">
        <v>4</v>
      </c>
      <c r="AX68" s="142">
        <v>2</v>
      </c>
      <c r="AY68" s="141"/>
      <c r="AZ68">
        <v>4</v>
      </c>
      <c r="BA68">
        <v>1</v>
      </c>
      <c r="BB68">
        <v>2</v>
      </c>
      <c r="BE68">
        <v>2</v>
      </c>
      <c r="BG68">
        <v>1</v>
      </c>
      <c r="BI68">
        <v>1</v>
      </c>
      <c r="BJ68" s="142">
        <v>1</v>
      </c>
      <c r="BK68" s="141"/>
      <c r="BL68">
        <v>2</v>
      </c>
      <c r="BM68">
        <v>1</v>
      </c>
      <c r="BN68">
        <v>2</v>
      </c>
      <c r="BO68">
        <v>2</v>
      </c>
      <c r="BP68">
        <v>4</v>
      </c>
      <c r="BQ68">
        <v>2</v>
      </c>
      <c r="BR68">
        <v>1</v>
      </c>
      <c r="BT68">
        <v>1</v>
      </c>
      <c r="BV68" s="142"/>
      <c r="BW68" s="302">
        <v>23</v>
      </c>
      <c r="BX68" s="302">
        <v>20</v>
      </c>
      <c r="BY68" s="302">
        <v>57</v>
      </c>
      <c r="BZ68" s="302">
        <v>28</v>
      </c>
      <c r="CA68" s="302">
        <v>12</v>
      </c>
      <c r="CB68" s="302">
        <v>15</v>
      </c>
      <c r="CC68" s="303">
        <v>5.9523809523809521E-2</v>
      </c>
      <c r="CD68" s="304">
        <v>0.99103120896511487</v>
      </c>
      <c r="CE68" s="302">
        <v>0</v>
      </c>
      <c r="CF68" s="302">
        <v>30</v>
      </c>
      <c r="CG68" s="296">
        <v>2.976190476190476E-3</v>
      </c>
      <c r="CH68" s="297" t="s">
        <v>12384</v>
      </c>
      <c r="CI68" s="305">
        <v>1</v>
      </c>
      <c r="CJ68" s="306">
        <v>16.5267454946794</v>
      </c>
      <c r="CK68" s="300">
        <v>3</v>
      </c>
      <c r="CL68" s="301">
        <v>17</v>
      </c>
    </row>
    <row r="69" spans="1:90" x14ac:dyDescent="0.25">
      <c r="A69">
        <v>1010103050</v>
      </c>
      <c r="B69" s="287" t="s">
        <v>12461</v>
      </c>
      <c r="C69" s="141"/>
      <c r="N69" s="142"/>
      <c r="O69" s="141"/>
      <c r="T69">
        <v>1</v>
      </c>
      <c r="Z69">
        <v>1</v>
      </c>
      <c r="AA69" s="141"/>
      <c r="AB69">
        <v>1</v>
      </c>
      <c r="AD69">
        <v>1</v>
      </c>
      <c r="AL69" s="142"/>
      <c r="AM69" s="141"/>
      <c r="AO69">
        <v>1</v>
      </c>
      <c r="AX69" s="142"/>
      <c r="AY69" s="141"/>
      <c r="BC69">
        <v>2</v>
      </c>
      <c r="BJ69" s="142"/>
      <c r="BK69" s="141"/>
      <c r="BQ69">
        <v>2</v>
      </c>
      <c r="BR69">
        <v>1</v>
      </c>
      <c r="BV69" s="142"/>
      <c r="BW69" s="302">
        <v>0</v>
      </c>
      <c r="BX69" s="302">
        <v>2</v>
      </c>
      <c r="BY69" s="302">
        <v>2</v>
      </c>
      <c r="BZ69" s="302">
        <v>1</v>
      </c>
      <c r="CA69" s="302">
        <v>2</v>
      </c>
      <c r="CB69" s="302">
        <v>3</v>
      </c>
      <c r="CC69" s="303">
        <v>1.1904761904761904E-2</v>
      </c>
      <c r="CD69" s="304">
        <v>0.70710678118654757</v>
      </c>
      <c r="CE69" s="302">
        <v>0</v>
      </c>
      <c r="CF69" s="302">
        <v>30</v>
      </c>
      <c r="CG69" s="296">
        <v>5.9523809523809529E-4</v>
      </c>
      <c r="CH69" s="297" t="s">
        <v>12384</v>
      </c>
      <c r="CI69" s="305">
        <v>1</v>
      </c>
      <c r="CJ69" s="306">
        <v>3.8142496383294042</v>
      </c>
      <c r="CK69" s="300">
        <v>2</v>
      </c>
      <c r="CL69" s="301">
        <v>4</v>
      </c>
    </row>
    <row r="70" spans="1:90" x14ac:dyDescent="0.25">
      <c r="A70">
        <v>1010103220</v>
      </c>
      <c r="B70" s="287" t="s">
        <v>12462</v>
      </c>
      <c r="C70" s="141"/>
      <c r="L70">
        <v>1</v>
      </c>
      <c r="N70" s="142">
        <v>2</v>
      </c>
      <c r="O70" s="141"/>
      <c r="P70">
        <v>1</v>
      </c>
      <c r="Q70">
        <v>1</v>
      </c>
      <c r="R70">
        <v>1</v>
      </c>
      <c r="S70">
        <v>2</v>
      </c>
      <c r="T70">
        <v>3</v>
      </c>
      <c r="V70">
        <v>1</v>
      </c>
      <c r="W70">
        <v>1</v>
      </c>
      <c r="X70">
        <v>1</v>
      </c>
      <c r="Z70">
        <v>4</v>
      </c>
      <c r="AA70" s="141">
        <v>1</v>
      </c>
      <c r="AB70">
        <v>9</v>
      </c>
      <c r="AC70">
        <v>2</v>
      </c>
      <c r="AD70">
        <v>2</v>
      </c>
      <c r="AE70">
        <v>2</v>
      </c>
      <c r="AF70">
        <v>2</v>
      </c>
      <c r="AJ70">
        <v>1</v>
      </c>
      <c r="AL70" s="142"/>
      <c r="AM70" s="141">
        <v>1</v>
      </c>
      <c r="AN70">
        <v>1</v>
      </c>
      <c r="AP70">
        <v>3</v>
      </c>
      <c r="AQ70">
        <v>3</v>
      </c>
      <c r="AS70">
        <v>2</v>
      </c>
      <c r="AT70">
        <v>7</v>
      </c>
      <c r="AU70">
        <v>2</v>
      </c>
      <c r="AV70">
        <v>1</v>
      </c>
      <c r="AW70">
        <v>2</v>
      </c>
      <c r="AX70" s="142"/>
      <c r="AY70" s="141"/>
      <c r="AZ70">
        <v>1</v>
      </c>
      <c r="BA70">
        <v>1</v>
      </c>
      <c r="BB70">
        <v>2</v>
      </c>
      <c r="BD70">
        <v>2</v>
      </c>
      <c r="BE70">
        <v>1</v>
      </c>
      <c r="BF70">
        <v>2</v>
      </c>
      <c r="BG70">
        <v>2</v>
      </c>
      <c r="BH70">
        <v>2</v>
      </c>
      <c r="BI70">
        <v>1</v>
      </c>
      <c r="BJ70" s="142">
        <v>3</v>
      </c>
      <c r="BK70" s="141"/>
      <c r="BL70">
        <v>3</v>
      </c>
      <c r="BM70">
        <v>1</v>
      </c>
      <c r="BN70">
        <v>2</v>
      </c>
      <c r="BO70">
        <v>3</v>
      </c>
      <c r="BP70">
        <v>4</v>
      </c>
      <c r="BS70">
        <v>1</v>
      </c>
      <c r="BV70" s="142">
        <v>3</v>
      </c>
      <c r="BW70" s="302">
        <v>3</v>
      </c>
      <c r="BX70" s="302">
        <v>15</v>
      </c>
      <c r="BY70" s="302">
        <v>19</v>
      </c>
      <c r="BZ70" s="302">
        <v>22</v>
      </c>
      <c r="CA70" s="302">
        <v>17</v>
      </c>
      <c r="CB70" s="302">
        <v>17</v>
      </c>
      <c r="CC70" s="303">
        <v>6.7460317460317457E-2</v>
      </c>
      <c r="CD70" s="304">
        <v>1.1338934190276817</v>
      </c>
      <c r="CE70" s="302">
        <v>0</v>
      </c>
      <c r="CF70" s="302">
        <v>30</v>
      </c>
      <c r="CG70" s="296">
        <v>3.3730158730158732E-3</v>
      </c>
      <c r="CH70" s="297" t="s">
        <v>12384</v>
      </c>
      <c r="CI70" s="305">
        <v>2</v>
      </c>
      <c r="CJ70" s="306">
        <v>18.74103627617054</v>
      </c>
      <c r="CK70" s="300">
        <v>4</v>
      </c>
      <c r="CL70" s="301">
        <v>19</v>
      </c>
    </row>
    <row r="71" spans="1:90" x14ac:dyDescent="0.25">
      <c r="A71">
        <v>1010103400</v>
      </c>
      <c r="B71" s="287" t="s">
        <v>12463</v>
      </c>
      <c r="C71" s="141"/>
      <c r="N71" s="142"/>
      <c r="O71" s="141"/>
      <c r="AA71" s="141"/>
      <c r="AL71" s="142"/>
      <c r="AM71" s="141"/>
      <c r="AS71">
        <v>1</v>
      </c>
      <c r="AX71" s="142"/>
      <c r="AY71" s="141"/>
      <c r="BI71">
        <v>1</v>
      </c>
      <c r="BJ71" s="142"/>
      <c r="BK71" s="141"/>
      <c r="BV71" s="142"/>
      <c r="BW71" s="302">
        <v>0</v>
      </c>
      <c r="BX71" s="302">
        <v>0</v>
      </c>
      <c r="BY71" s="302">
        <v>0</v>
      </c>
      <c r="BZ71" s="302">
        <v>1</v>
      </c>
      <c r="CA71" s="302">
        <v>1</v>
      </c>
      <c r="CB71" s="302">
        <v>0</v>
      </c>
      <c r="CC71" s="303">
        <v>0</v>
      </c>
      <c r="CD71" s="304">
        <v>0</v>
      </c>
      <c r="CE71" s="302">
        <v>0</v>
      </c>
      <c r="CF71" s="302">
        <v>30</v>
      </c>
      <c r="CG71" s="296">
        <v>0</v>
      </c>
      <c r="CH71" s="297" t="s">
        <v>12384</v>
      </c>
      <c r="CI71" s="305">
        <v>0</v>
      </c>
      <c r="CJ71" s="306">
        <v>0</v>
      </c>
      <c r="CK71" s="300">
        <v>0</v>
      </c>
      <c r="CL71" s="301">
        <v>0</v>
      </c>
    </row>
    <row r="72" spans="1:90" x14ac:dyDescent="0.25">
      <c r="A72">
        <v>1010103600</v>
      </c>
      <c r="B72" s="287" t="s">
        <v>12464</v>
      </c>
      <c r="C72" s="141"/>
      <c r="G72">
        <v>1</v>
      </c>
      <c r="N72" s="142"/>
      <c r="O72" s="141"/>
      <c r="AA72" s="141"/>
      <c r="AI72">
        <v>1</v>
      </c>
      <c r="AL72" s="142"/>
      <c r="AM72" s="141"/>
      <c r="AR72">
        <v>1</v>
      </c>
      <c r="AS72">
        <v>1</v>
      </c>
      <c r="AX72" s="142"/>
      <c r="AY72" s="141"/>
      <c r="BJ72" s="142"/>
      <c r="BK72" s="141"/>
      <c r="BN72">
        <v>1</v>
      </c>
      <c r="BT72">
        <v>1</v>
      </c>
      <c r="BV72" s="142"/>
      <c r="BW72" s="302">
        <v>1</v>
      </c>
      <c r="BX72" s="302">
        <v>0</v>
      </c>
      <c r="BY72" s="302">
        <v>1</v>
      </c>
      <c r="BZ72" s="302">
        <v>2</v>
      </c>
      <c r="CA72" s="302">
        <v>0</v>
      </c>
      <c r="CB72" s="302">
        <v>2</v>
      </c>
      <c r="CC72" s="303">
        <v>7.9365079365079361E-3</v>
      </c>
      <c r="CD72" s="304">
        <v>0</v>
      </c>
      <c r="CE72" s="302">
        <v>0</v>
      </c>
      <c r="CF72" s="302">
        <v>30</v>
      </c>
      <c r="CG72" s="296">
        <v>3.9682539682539683E-4</v>
      </c>
      <c r="CH72" s="297" t="s">
        <v>12384</v>
      </c>
      <c r="CI72" s="305">
        <v>0</v>
      </c>
      <c r="CJ72" s="306">
        <v>2.0714285714285712</v>
      </c>
      <c r="CK72" s="300">
        <v>1</v>
      </c>
      <c r="CL72" s="301">
        <v>3</v>
      </c>
    </row>
    <row r="73" spans="1:90" x14ac:dyDescent="0.25">
      <c r="A73">
        <v>1010103650</v>
      </c>
      <c r="B73" s="287" t="s">
        <v>12465</v>
      </c>
      <c r="C73" s="141">
        <v>1</v>
      </c>
      <c r="E73">
        <v>2</v>
      </c>
      <c r="F73">
        <v>3</v>
      </c>
      <c r="N73" s="142"/>
      <c r="O73" s="141"/>
      <c r="AA73" s="141"/>
      <c r="AL73" s="142"/>
      <c r="AM73" s="141"/>
      <c r="AX73" s="142"/>
      <c r="AY73" s="141"/>
      <c r="BJ73" s="142"/>
      <c r="BK73" s="141"/>
      <c r="BV73" s="142"/>
      <c r="BW73" s="302">
        <v>6</v>
      </c>
      <c r="BX73" s="302">
        <v>0</v>
      </c>
      <c r="BY73" s="302">
        <v>0</v>
      </c>
      <c r="BZ73" s="302">
        <v>0</v>
      </c>
      <c r="CA73" s="302">
        <v>0</v>
      </c>
      <c r="CB73" s="302">
        <v>0</v>
      </c>
      <c r="CC73" s="303">
        <v>0</v>
      </c>
      <c r="CD73" s="304">
        <v>0</v>
      </c>
      <c r="CE73" s="302">
        <v>0</v>
      </c>
      <c r="CF73" s="302">
        <v>30</v>
      </c>
      <c r="CG73" s="296">
        <v>0</v>
      </c>
      <c r="CH73" s="297" t="s">
        <v>12384</v>
      </c>
      <c r="CI73" s="305">
        <v>0</v>
      </c>
      <c r="CJ73" s="306">
        <v>0</v>
      </c>
      <c r="CK73" s="300">
        <v>0</v>
      </c>
      <c r="CL73" s="301">
        <v>0</v>
      </c>
    </row>
    <row r="74" spans="1:90" x14ac:dyDescent="0.25">
      <c r="A74">
        <v>1010103660</v>
      </c>
      <c r="B74" s="287" t="s">
        <v>12466</v>
      </c>
      <c r="C74" s="141">
        <v>1</v>
      </c>
      <c r="F74">
        <v>1</v>
      </c>
      <c r="G74">
        <v>2</v>
      </c>
      <c r="N74" s="142"/>
      <c r="O74" s="141"/>
      <c r="T74">
        <v>1</v>
      </c>
      <c r="U74">
        <v>2</v>
      </c>
      <c r="V74">
        <v>2</v>
      </c>
      <c r="W74">
        <v>1</v>
      </c>
      <c r="X74">
        <v>1</v>
      </c>
      <c r="AA74" s="141"/>
      <c r="AB74">
        <v>3</v>
      </c>
      <c r="AD74">
        <v>7</v>
      </c>
      <c r="AE74">
        <v>4</v>
      </c>
      <c r="AG74">
        <v>1</v>
      </c>
      <c r="AH74">
        <v>3</v>
      </c>
      <c r="AI74">
        <v>1</v>
      </c>
      <c r="AL74" s="142"/>
      <c r="AM74" s="141">
        <v>1</v>
      </c>
      <c r="AX74" s="142"/>
      <c r="AY74" s="141"/>
      <c r="BA74">
        <v>1</v>
      </c>
      <c r="BJ74" s="142"/>
      <c r="BK74" s="141"/>
      <c r="BP74">
        <v>1</v>
      </c>
      <c r="BT74">
        <v>1</v>
      </c>
      <c r="BV74" s="142"/>
      <c r="BW74" s="302">
        <v>4</v>
      </c>
      <c r="BX74" s="302">
        <v>7</v>
      </c>
      <c r="BY74" s="302">
        <v>19</v>
      </c>
      <c r="BZ74" s="302">
        <v>1</v>
      </c>
      <c r="CA74" s="302">
        <v>1</v>
      </c>
      <c r="CB74" s="302">
        <v>2</v>
      </c>
      <c r="CC74" s="303">
        <v>7.9365079365079361E-3</v>
      </c>
      <c r="CD74" s="304">
        <v>0</v>
      </c>
      <c r="CE74" s="302">
        <v>0</v>
      </c>
      <c r="CF74" s="302">
        <v>30</v>
      </c>
      <c r="CG74" s="296">
        <v>3.9682539682539683E-4</v>
      </c>
      <c r="CH74" s="297" t="s">
        <v>12384</v>
      </c>
      <c r="CI74" s="305">
        <v>0</v>
      </c>
      <c r="CJ74" s="306">
        <v>2.0714285714285712</v>
      </c>
      <c r="CK74" s="300">
        <v>1</v>
      </c>
      <c r="CL74" s="301">
        <v>3</v>
      </c>
    </row>
    <row r="75" spans="1:90" x14ac:dyDescent="0.25">
      <c r="A75">
        <v>1010103680</v>
      </c>
      <c r="B75" s="287" t="s">
        <v>12467</v>
      </c>
      <c r="C75" s="141">
        <v>1</v>
      </c>
      <c r="N75" s="142"/>
      <c r="O75" s="141"/>
      <c r="W75">
        <v>1</v>
      </c>
      <c r="AA75" s="141"/>
      <c r="AB75">
        <v>1</v>
      </c>
      <c r="AL75" s="142"/>
      <c r="AM75" s="141"/>
      <c r="AX75" s="142"/>
      <c r="AY75" s="141"/>
      <c r="BJ75" s="142"/>
      <c r="BK75" s="141"/>
      <c r="BV75" s="142"/>
      <c r="BW75" s="302">
        <v>1</v>
      </c>
      <c r="BX75" s="302">
        <v>1</v>
      </c>
      <c r="BY75" s="302">
        <v>1</v>
      </c>
      <c r="BZ75" s="302">
        <v>0</v>
      </c>
      <c r="CA75" s="302">
        <v>0</v>
      </c>
      <c r="CB75" s="302">
        <v>0</v>
      </c>
      <c r="CC75" s="303">
        <v>0</v>
      </c>
      <c r="CD75" s="304">
        <v>0</v>
      </c>
      <c r="CE75" s="302">
        <v>0</v>
      </c>
      <c r="CF75" s="302">
        <v>30</v>
      </c>
      <c r="CG75" s="296">
        <v>0</v>
      </c>
      <c r="CH75" s="297" t="s">
        <v>12384</v>
      </c>
      <c r="CI75" s="305">
        <v>0</v>
      </c>
      <c r="CJ75" s="306">
        <v>0</v>
      </c>
      <c r="CK75" s="300">
        <v>0</v>
      </c>
      <c r="CL75" s="301">
        <v>0</v>
      </c>
    </row>
    <row r="76" spans="1:90" x14ac:dyDescent="0.25">
      <c r="A76">
        <v>1010104430</v>
      </c>
      <c r="B76" s="287" t="s">
        <v>12468</v>
      </c>
      <c r="C76" s="141"/>
      <c r="D76">
        <v>2</v>
      </c>
      <c r="G76">
        <v>2</v>
      </c>
      <c r="I76">
        <v>2</v>
      </c>
      <c r="M76">
        <v>1</v>
      </c>
      <c r="N76" s="142">
        <v>1</v>
      </c>
      <c r="O76" s="141"/>
      <c r="Q76">
        <v>1</v>
      </c>
      <c r="W76">
        <v>1</v>
      </c>
      <c r="X76">
        <v>3</v>
      </c>
      <c r="AA76" s="141"/>
      <c r="AL76" s="142"/>
      <c r="AM76" s="141"/>
      <c r="AX76" s="142"/>
      <c r="AY76" s="141"/>
      <c r="BJ76" s="142"/>
      <c r="BK76" s="141"/>
      <c r="BV76" s="142"/>
      <c r="BW76" s="302">
        <v>8</v>
      </c>
      <c r="BX76" s="302">
        <v>5</v>
      </c>
      <c r="BY76" s="302">
        <v>0</v>
      </c>
      <c r="BZ76" s="302">
        <v>0</v>
      </c>
      <c r="CA76" s="302">
        <v>0</v>
      </c>
      <c r="CB76" s="302">
        <v>0</v>
      </c>
      <c r="CC76" s="303">
        <v>0</v>
      </c>
      <c r="CD76" s="304">
        <v>0</v>
      </c>
      <c r="CE76" s="302">
        <v>0</v>
      </c>
      <c r="CF76" s="302">
        <v>30</v>
      </c>
      <c r="CG76" s="296">
        <v>0</v>
      </c>
      <c r="CH76" s="297" t="s">
        <v>12384</v>
      </c>
      <c r="CI76" s="305">
        <v>0</v>
      </c>
      <c r="CJ76" s="306">
        <v>0</v>
      </c>
      <c r="CK76" s="300">
        <v>0</v>
      </c>
      <c r="CL76" s="301">
        <v>0</v>
      </c>
    </row>
    <row r="77" spans="1:90" x14ac:dyDescent="0.25">
      <c r="A77">
        <v>1010104440</v>
      </c>
      <c r="B77" s="287" t="s">
        <v>12469</v>
      </c>
      <c r="C77" s="141"/>
      <c r="N77" s="142"/>
      <c r="O77" s="141"/>
      <c r="U77">
        <v>1</v>
      </c>
      <c r="AA77" s="141"/>
      <c r="AL77" s="142"/>
      <c r="AM77" s="141"/>
      <c r="AX77" s="142"/>
      <c r="AY77" s="141"/>
      <c r="BJ77" s="142"/>
      <c r="BK77" s="141"/>
      <c r="BV77" s="142"/>
      <c r="BW77" s="302">
        <v>0</v>
      </c>
      <c r="BX77" s="302">
        <v>1</v>
      </c>
      <c r="BY77" s="302">
        <v>0</v>
      </c>
      <c r="BZ77" s="302">
        <v>0</v>
      </c>
      <c r="CA77" s="302">
        <v>0</v>
      </c>
      <c r="CB77" s="302">
        <v>0</v>
      </c>
      <c r="CC77" s="303">
        <v>0</v>
      </c>
      <c r="CD77" s="304">
        <v>0</v>
      </c>
      <c r="CE77" s="302">
        <v>0</v>
      </c>
      <c r="CF77" s="302">
        <v>30</v>
      </c>
      <c r="CG77" s="296">
        <v>0</v>
      </c>
      <c r="CH77" s="297" t="s">
        <v>12384</v>
      </c>
      <c r="CI77" s="305">
        <v>0</v>
      </c>
      <c r="CJ77" s="306">
        <v>0</v>
      </c>
      <c r="CK77" s="300">
        <v>0</v>
      </c>
      <c r="CL77" s="301">
        <v>0</v>
      </c>
    </row>
    <row r="78" spans="1:90" x14ac:dyDescent="0.25">
      <c r="A78">
        <v>1010104570</v>
      </c>
      <c r="B78" s="287" t="s">
        <v>12470</v>
      </c>
      <c r="C78" s="141"/>
      <c r="N78" s="142"/>
      <c r="O78" s="141"/>
      <c r="AA78" s="141"/>
      <c r="AK78">
        <v>1</v>
      </c>
      <c r="AL78" s="142"/>
      <c r="AM78" s="141"/>
      <c r="AO78">
        <v>1</v>
      </c>
      <c r="AX78" s="142"/>
      <c r="AY78" s="141"/>
      <c r="BJ78" s="142"/>
      <c r="BK78" s="141"/>
      <c r="BR78">
        <v>1</v>
      </c>
      <c r="BV78" s="142"/>
      <c r="BW78" s="302">
        <v>0</v>
      </c>
      <c r="BX78" s="302">
        <v>0</v>
      </c>
      <c r="BY78" s="302">
        <v>1</v>
      </c>
      <c r="BZ78" s="302">
        <v>1</v>
      </c>
      <c r="CA78" s="302">
        <v>0</v>
      </c>
      <c r="CB78" s="302">
        <v>1</v>
      </c>
      <c r="CC78" s="303">
        <v>3.968253968253968E-3</v>
      </c>
      <c r="CD78" s="304">
        <v>0</v>
      </c>
      <c r="CE78" s="302">
        <v>0</v>
      </c>
      <c r="CF78" s="302">
        <v>30</v>
      </c>
      <c r="CG78" s="296">
        <v>1.9841269841269841E-4</v>
      </c>
      <c r="CH78" s="297" t="s">
        <v>12384</v>
      </c>
      <c r="CI78" s="305">
        <v>0</v>
      </c>
      <c r="CJ78" s="306">
        <v>1.0357142857142856</v>
      </c>
      <c r="CK78" s="300">
        <v>1</v>
      </c>
      <c r="CL78" s="301">
        <v>2</v>
      </c>
    </row>
    <row r="79" spans="1:90" x14ac:dyDescent="0.25">
      <c r="A79">
        <v>1010104820</v>
      </c>
      <c r="B79" s="287" t="s">
        <v>12471</v>
      </c>
      <c r="C79" s="141"/>
      <c r="L79">
        <v>1</v>
      </c>
      <c r="N79" s="142"/>
      <c r="O79" s="141"/>
      <c r="AA79" s="141"/>
      <c r="AL79" s="142"/>
      <c r="AM79" s="141"/>
      <c r="AX79" s="142"/>
      <c r="AY79" s="141"/>
      <c r="BJ79" s="142"/>
      <c r="BK79" s="141"/>
      <c r="BV79" s="142"/>
      <c r="BW79" s="302">
        <v>1</v>
      </c>
      <c r="BX79" s="302">
        <v>0</v>
      </c>
      <c r="BY79" s="302">
        <v>0</v>
      </c>
      <c r="BZ79" s="302">
        <v>0</v>
      </c>
      <c r="CA79" s="302">
        <v>0</v>
      </c>
      <c r="CB79" s="302">
        <v>0</v>
      </c>
      <c r="CC79" s="303">
        <v>0</v>
      </c>
      <c r="CD79" s="304">
        <v>0</v>
      </c>
      <c r="CE79" s="302">
        <v>0</v>
      </c>
      <c r="CF79" s="302">
        <v>30</v>
      </c>
      <c r="CG79" s="296">
        <v>0</v>
      </c>
      <c r="CH79" s="297" t="s">
        <v>12384</v>
      </c>
      <c r="CI79" s="305">
        <v>0</v>
      </c>
      <c r="CJ79" s="306">
        <v>0</v>
      </c>
      <c r="CK79" s="300">
        <v>0</v>
      </c>
      <c r="CL79" s="301">
        <v>0</v>
      </c>
    </row>
    <row r="80" spans="1:90" x14ac:dyDescent="0.25">
      <c r="A80">
        <v>1010104930</v>
      </c>
      <c r="B80" s="287" t="s">
        <v>12472</v>
      </c>
      <c r="C80" s="141"/>
      <c r="L80">
        <v>1</v>
      </c>
      <c r="N80" s="142">
        <v>3</v>
      </c>
      <c r="O80" s="141">
        <v>4</v>
      </c>
      <c r="P80">
        <v>1</v>
      </c>
      <c r="AA80" s="141"/>
      <c r="AL80" s="142"/>
      <c r="AM80" s="141"/>
      <c r="AX80" s="142"/>
      <c r="AY80" s="141"/>
      <c r="BJ80" s="142"/>
      <c r="BK80" s="141"/>
      <c r="BV80" s="142"/>
      <c r="BW80" s="302">
        <v>4</v>
      </c>
      <c r="BX80" s="302">
        <v>5</v>
      </c>
      <c r="BY80" s="302">
        <v>0</v>
      </c>
      <c r="BZ80" s="302">
        <v>0</v>
      </c>
      <c r="CA80" s="302">
        <v>0</v>
      </c>
      <c r="CB80" s="302">
        <v>0</v>
      </c>
      <c r="CC80" s="303">
        <v>0</v>
      </c>
      <c r="CD80" s="304">
        <v>0</v>
      </c>
      <c r="CE80" s="302">
        <v>0</v>
      </c>
      <c r="CF80" s="302">
        <v>30</v>
      </c>
      <c r="CG80" s="296">
        <v>0</v>
      </c>
      <c r="CH80" s="297" t="s">
        <v>12384</v>
      </c>
      <c r="CI80" s="305">
        <v>0</v>
      </c>
      <c r="CJ80" s="306">
        <v>0</v>
      </c>
      <c r="CK80" s="300">
        <v>0</v>
      </c>
      <c r="CL80" s="301">
        <v>0</v>
      </c>
    </row>
    <row r="81" spans="1:90" x14ac:dyDescent="0.25">
      <c r="A81">
        <v>1010105230</v>
      </c>
      <c r="B81" s="287" t="s">
        <v>12473</v>
      </c>
      <c r="C81" s="141"/>
      <c r="K81">
        <v>1</v>
      </c>
      <c r="N81" s="142"/>
      <c r="O81" s="141"/>
      <c r="AA81" s="141"/>
      <c r="AL81" s="142"/>
      <c r="AM81" s="141"/>
      <c r="AX81" s="142"/>
      <c r="AY81" s="141"/>
      <c r="BJ81" s="142"/>
      <c r="BK81" s="141"/>
      <c r="BV81" s="142"/>
      <c r="BW81" s="302">
        <v>1</v>
      </c>
      <c r="BX81" s="302">
        <v>0</v>
      </c>
      <c r="BY81" s="302">
        <v>0</v>
      </c>
      <c r="BZ81" s="302">
        <v>0</v>
      </c>
      <c r="CA81" s="302">
        <v>0</v>
      </c>
      <c r="CB81" s="302">
        <v>0</v>
      </c>
      <c r="CC81" s="303">
        <v>0</v>
      </c>
      <c r="CD81" s="304">
        <v>0</v>
      </c>
      <c r="CE81" s="302">
        <v>0</v>
      </c>
      <c r="CF81" s="302">
        <v>30</v>
      </c>
      <c r="CG81" s="296">
        <v>0</v>
      </c>
      <c r="CH81" s="297" t="s">
        <v>12384</v>
      </c>
      <c r="CI81" s="305">
        <v>0</v>
      </c>
      <c r="CJ81" s="306">
        <v>0</v>
      </c>
      <c r="CK81" s="300">
        <v>0</v>
      </c>
      <c r="CL81" s="301">
        <v>0</v>
      </c>
    </row>
    <row r="82" spans="1:90" x14ac:dyDescent="0.25">
      <c r="A82">
        <v>1010105240</v>
      </c>
      <c r="B82" s="287" t="s">
        <v>12474</v>
      </c>
      <c r="C82" s="141"/>
      <c r="K82">
        <v>1</v>
      </c>
      <c r="N82" s="142"/>
      <c r="O82" s="141"/>
      <c r="AA82" s="141"/>
      <c r="AL82" s="142"/>
      <c r="AM82" s="141"/>
      <c r="AX82" s="142"/>
      <c r="AY82" s="141"/>
      <c r="BJ82" s="142"/>
      <c r="BK82" s="141"/>
      <c r="BV82" s="142"/>
      <c r="BW82" s="302">
        <v>1</v>
      </c>
      <c r="BX82" s="302">
        <v>0</v>
      </c>
      <c r="BY82" s="302">
        <v>0</v>
      </c>
      <c r="BZ82" s="302">
        <v>0</v>
      </c>
      <c r="CA82" s="302">
        <v>0</v>
      </c>
      <c r="CB82" s="302">
        <v>0</v>
      </c>
      <c r="CC82" s="303">
        <v>0</v>
      </c>
      <c r="CD82" s="304">
        <v>0</v>
      </c>
      <c r="CE82" s="302">
        <v>0</v>
      </c>
      <c r="CF82" s="302">
        <v>30</v>
      </c>
      <c r="CG82" s="296">
        <v>0</v>
      </c>
      <c r="CH82" s="297" t="s">
        <v>12384</v>
      </c>
      <c r="CI82" s="305">
        <v>0</v>
      </c>
      <c r="CJ82" s="306">
        <v>0</v>
      </c>
      <c r="CK82" s="300">
        <v>0</v>
      </c>
      <c r="CL82" s="301">
        <v>0</v>
      </c>
    </row>
    <row r="83" spans="1:90" x14ac:dyDescent="0.25">
      <c r="A83">
        <v>1010105540</v>
      </c>
      <c r="B83" s="287" t="s">
        <v>12475</v>
      </c>
      <c r="C83" s="141"/>
      <c r="L83">
        <v>1</v>
      </c>
      <c r="N83" s="142">
        <v>1</v>
      </c>
      <c r="O83" s="141">
        <v>2</v>
      </c>
      <c r="S83">
        <v>1</v>
      </c>
      <c r="V83">
        <v>1</v>
      </c>
      <c r="AA83" s="141"/>
      <c r="AC83">
        <v>1</v>
      </c>
      <c r="AE83">
        <v>1</v>
      </c>
      <c r="AG83">
        <v>1</v>
      </c>
      <c r="AI83">
        <v>1</v>
      </c>
      <c r="AK83">
        <v>1</v>
      </c>
      <c r="AL83" s="142"/>
      <c r="AM83" s="141">
        <v>1</v>
      </c>
      <c r="AO83">
        <v>1</v>
      </c>
      <c r="AX83" s="142">
        <v>1</v>
      </c>
      <c r="AY83" s="141"/>
      <c r="BB83">
        <v>1</v>
      </c>
      <c r="BH83">
        <v>1</v>
      </c>
      <c r="BI83">
        <v>1</v>
      </c>
      <c r="BJ83" s="142"/>
      <c r="BK83" s="141"/>
      <c r="BO83">
        <v>1</v>
      </c>
      <c r="BP83">
        <v>1</v>
      </c>
      <c r="BV83" s="142"/>
      <c r="BW83" s="302">
        <v>2</v>
      </c>
      <c r="BX83" s="302">
        <v>4</v>
      </c>
      <c r="BY83" s="302">
        <v>5</v>
      </c>
      <c r="BZ83" s="302">
        <v>3</v>
      </c>
      <c r="CA83" s="302">
        <v>3</v>
      </c>
      <c r="CB83" s="302">
        <v>2</v>
      </c>
      <c r="CC83" s="303">
        <v>7.9365079365079361E-3</v>
      </c>
      <c r="CD83" s="304">
        <v>0</v>
      </c>
      <c r="CE83" s="302">
        <v>0</v>
      </c>
      <c r="CF83" s="302">
        <v>30</v>
      </c>
      <c r="CG83" s="296">
        <v>3.9682539682539683E-4</v>
      </c>
      <c r="CH83" s="297" t="s">
        <v>12384</v>
      </c>
      <c r="CI83" s="305">
        <v>0</v>
      </c>
      <c r="CJ83" s="306">
        <v>2.0714285714285712</v>
      </c>
      <c r="CK83" s="300">
        <v>1</v>
      </c>
      <c r="CL83" s="301">
        <v>3</v>
      </c>
    </row>
    <row r="84" spans="1:90" x14ac:dyDescent="0.25">
      <c r="A84">
        <v>1010105600</v>
      </c>
      <c r="B84" s="287" t="s">
        <v>12476</v>
      </c>
      <c r="C84" s="141"/>
      <c r="J84">
        <v>2</v>
      </c>
      <c r="K84">
        <v>3</v>
      </c>
      <c r="L84">
        <v>2</v>
      </c>
      <c r="M84">
        <v>2</v>
      </c>
      <c r="N84" s="142">
        <v>2</v>
      </c>
      <c r="O84" s="141">
        <v>2</v>
      </c>
      <c r="P84">
        <v>3</v>
      </c>
      <c r="Q84">
        <v>4</v>
      </c>
      <c r="T84">
        <v>3</v>
      </c>
      <c r="U84">
        <v>4</v>
      </c>
      <c r="W84">
        <v>5</v>
      </c>
      <c r="X84">
        <v>12</v>
      </c>
      <c r="Y84">
        <v>1</v>
      </c>
      <c r="Z84">
        <v>1</v>
      </c>
      <c r="AA84" s="141">
        <v>2</v>
      </c>
      <c r="AD84">
        <v>5</v>
      </c>
      <c r="AF84">
        <v>2</v>
      </c>
      <c r="AG84">
        <v>4</v>
      </c>
      <c r="AH84">
        <v>4</v>
      </c>
      <c r="AI84">
        <v>4</v>
      </c>
      <c r="AJ84">
        <v>1</v>
      </c>
      <c r="AL84" s="142"/>
      <c r="AM84" s="141">
        <v>3</v>
      </c>
      <c r="AN84">
        <v>1</v>
      </c>
      <c r="AP84">
        <v>1</v>
      </c>
      <c r="AQ84">
        <v>2</v>
      </c>
      <c r="AR84">
        <v>2</v>
      </c>
      <c r="AT84">
        <v>1</v>
      </c>
      <c r="AV84">
        <v>2</v>
      </c>
      <c r="AW84">
        <v>4</v>
      </c>
      <c r="AX84" s="142">
        <v>5</v>
      </c>
      <c r="AY84" s="141">
        <v>1</v>
      </c>
      <c r="AZ84">
        <v>1</v>
      </c>
      <c r="BB84">
        <v>3</v>
      </c>
      <c r="BC84">
        <v>1</v>
      </c>
      <c r="BD84">
        <v>2</v>
      </c>
      <c r="BF84">
        <v>2</v>
      </c>
      <c r="BG84">
        <v>2</v>
      </c>
      <c r="BH84">
        <v>4</v>
      </c>
      <c r="BI84">
        <v>3</v>
      </c>
      <c r="BJ84" s="142">
        <v>3</v>
      </c>
      <c r="BK84" s="141"/>
      <c r="BL84">
        <v>4</v>
      </c>
      <c r="BR84">
        <v>1</v>
      </c>
      <c r="BS84">
        <v>1</v>
      </c>
      <c r="BT84">
        <v>2</v>
      </c>
      <c r="BV84" s="142"/>
      <c r="BW84" s="302">
        <v>11</v>
      </c>
      <c r="BX84" s="302">
        <v>35</v>
      </c>
      <c r="BY84" s="302">
        <v>22</v>
      </c>
      <c r="BZ84" s="302">
        <v>21</v>
      </c>
      <c r="CA84" s="302">
        <v>22</v>
      </c>
      <c r="CB84" s="302">
        <v>8</v>
      </c>
      <c r="CC84" s="303">
        <v>3.1746031746031744E-2</v>
      </c>
      <c r="CD84" s="304">
        <v>1.4142135623730951</v>
      </c>
      <c r="CE84" s="302">
        <v>0</v>
      </c>
      <c r="CF84" s="302">
        <v>30</v>
      </c>
      <c r="CG84" s="296">
        <v>1.5873015873015873E-3</v>
      </c>
      <c r="CH84" s="297" t="s">
        <v>12384</v>
      </c>
      <c r="CI84" s="305">
        <v>2</v>
      </c>
      <c r="CJ84" s="306">
        <v>9.6999278480873805</v>
      </c>
      <c r="CK84" s="300">
        <v>3</v>
      </c>
      <c r="CL84" s="301">
        <v>10</v>
      </c>
    </row>
    <row r="85" spans="1:90" x14ac:dyDescent="0.25">
      <c r="A85">
        <v>1010105640</v>
      </c>
      <c r="B85" s="287" t="s">
        <v>12477</v>
      </c>
      <c r="C85" s="141"/>
      <c r="F85">
        <v>2</v>
      </c>
      <c r="I85">
        <v>1</v>
      </c>
      <c r="L85">
        <v>2</v>
      </c>
      <c r="N85" s="142"/>
      <c r="O85" s="141"/>
      <c r="Q85">
        <v>1</v>
      </c>
      <c r="T85">
        <v>1</v>
      </c>
      <c r="X85">
        <v>1</v>
      </c>
      <c r="AA85" s="141">
        <v>2</v>
      </c>
      <c r="AI85">
        <v>1</v>
      </c>
      <c r="AL85" s="142"/>
      <c r="AM85" s="141"/>
      <c r="AR85">
        <v>1</v>
      </c>
      <c r="AX85" s="142"/>
      <c r="AY85" s="141"/>
      <c r="BC85">
        <v>1</v>
      </c>
      <c r="BD85">
        <v>1</v>
      </c>
      <c r="BH85">
        <v>1</v>
      </c>
      <c r="BJ85" s="142"/>
      <c r="BK85" s="141"/>
      <c r="BR85">
        <v>1</v>
      </c>
      <c r="BV85" s="142">
        <v>1</v>
      </c>
      <c r="BW85" s="302">
        <v>5</v>
      </c>
      <c r="BX85" s="302">
        <v>3</v>
      </c>
      <c r="BY85" s="302">
        <v>3</v>
      </c>
      <c r="BZ85" s="302">
        <v>1</v>
      </c>
      <c r="CA85" s="302">
        <v>3</v>
      </c>
      <c r="CB85" s="302">
        <v>2</v>
      </c>
      <c r="CC85" s="303">
        <v>7.9365079365079361E-3</v>
      </c>
      <c r="CD85" s="304">
        <v>0</v>
      </c>
      <c r="CE85" s="302">
        <v>0</v>
      </c>
      <c r="CF85" s="302">
        <v>30</v>
      </c>
      <c r="CG85" s="296">
        <v>3.9682539682539683E-4</v>
      </c>
      <c r="CH85" s="297" t="s">
        <v>12384</v>
      </c>
      <c r="CI85" s="305">
        <v>0</v>
      </c>
      <c r="CJ85" s="306">
        <v>2.0714285714285712</v>
      </c>
      <c r="CK85" s="300">
        <v>1</v>
      </c>
      <c r="CL85" s="301">
        <v>3</v>
      </c>
    </row>
    <row r="86" spans="1:90" x14ac:dyDescent="0.25">
      <c r="A86">
        <v>1010105790</v>
      </c>
      <c r="B86" s="287" t="s">
        <v>12478</v>
      </c>
      <c r="C86" s="141"/>
      <c r="N86" s="142"/>
      <c r="O86" s="141"/>
      <c r="T86">
        <v>1</v>
      </c>
      <c r="AA86" s="141"/>
      <c r="AJ86">
        <v>1</v>
      </c>
      <c r="AL86" s="142"/>
      <c r="AM86" s="141"/>
      <c r="AP86">
        <v>2</v>
      </c>
      <c r="AQ86">
        <v>1</v>
      </c>
      <c r="AT86">
        <v>1</v>
      </c>
      <c r="AW86">
        <v>1</v>
      </c>
      <c r="AX86" s="142"/>
      <c r="AY86" s="141"/>
      <c r="BI86">
        <v>1</v>
      </c>
      <c r="BJ86" s="142"/>
      <c r="BK86" s="141"/>
      <c r="BU86">
        <v>1</v>
      </c>
      <c r="BV86" s="142"/>
      <c r="BW86" s="302">
        <v>0</v>
      </c>
      <c r="BX86" s="302">
        <v>1</v>
      </c>
      <c r="BY86" s="302">
        <v>1</v>
      </c>
      <c r="BZ86" s="302">
        <v>5</v>
      </c>
      <c r="CA86" s="302">
        <v>1</v>
      </c>
      <c r="CB86" s="302">
        <v>1</v>
      </c>
      <c r="CC86" s="303">
        <v>3.968253968253968E-3</v>
      </c>
      <c r="CD86" s="304">
        <v>0</v>
      </c>
      <c r="CE86" s="302">
        <v>0</v>
      </c>
      <c r="CF86" s="302">
        <v>30</v>
      </c>
      <c r="CG86" s="296">
        <v>1.9841269841269841E-4</v>
      </c>
      <c r="CH86" s="297" t="s">
        <v>12384</v>
      </c>
      <c r="CI86" s="305">
        <v>0</v>
      </c>
      <c r="CJ86" s="306">
        <v>1.0357142857142856</v>
      </c>
      <c r="CK86" s="300">
        <v>1</v>
      </c>
      <c r="CL86" s="301">
        <v>2</v>
      </c>
    </row>
    <row r="87" spans="1:90" x14ac:dyDescent="0.25">
      <c r="A87">
        <v>1010105830</v>
      </c>
      <c r="B87" s="287" t="s">
        <v>12479</v>
      </c>
      <c r="C87" s="141"/>
      <c r="N87" s="142"/>
      <c r="O87" s="141">
        <v>1</v>
      </c>
      <c r="P87">
        <v>2</v>
      </c>
      <c r="T87">
        <v>1</v>
      </c>
      <c r="U87">
        <v>1</v>
      </c>
      <c r="V87">
        <v>1</v>
      </c>
      <c r="X87">
        <v>1</v>
      </c>
      <c r="Z87">
        <v>1</v>
      </c>
      <c r="AA87" s="141"/>
      <c r="AB87">
        <v>2</v>
      </c>
      <c r="AC87">
        <v>2</v>
      </c>
      <c r="AF87">
        <v>1</v>
      </c>
      <c r="AG87">
        <v>1</v>
      </c>
      <c r="AI87">
        <v>1</v>
      </c>
      <c r="AK87">
        <v>1</v>
      </c>
      <c r="AL87" s="142"/>
      <c r="AM87" s="141">
        <v>1</v>
      </c>
      <c r="AO87">
        <v>1</v>
      </c>
      <c r="AR87">
        <v>1</v>
      </c>
      <c r="AV87">
        <v>1</v>
      </c>
      <c r="AX87" s="142"/>
      <c r="AY87" s="141">
        <v>1</v>
      </c>
      <c r="BA87">
        <v>1</v>
      </c>
      <c r="BD87">
        <v>1</v>
      </c>
      <c r="BE87">
        <v>1</v>
      </c>
      <c r="BJ87" s="142">
        <v>1</v>
      </c>
      <c r="BK87" s="141"/>
      <c r="BN87">
        <v>1</v>
      </c>
      <c r="BP87">
        <v>1</v>
      </c>
      <c r="BV87" s="142"/>
      <c r="BW87" s="302">
        <v>0</v>
      </c>
      <c r="BX87" s="302">
        <v>8</v>
      </c>
      <c r="BY87" s="302">
        <v>8</v>
      </c>
      <c r="BZ87" s="302">
        <v>4</v>
      </c>
      <c r="CA87" s="302">
        <v>5</v>
      </c>
      <c r="CB87" s="302">
        <v>2</v>
      </c>
      <c r="CC87" s="303">
        <v>7.9365079365079361E-3</v>
      </c>
      <c r="CD87" s="304">
        <v>0</v>
      </c>
      <c r="CE87" s="302">
        <v>0</v>
      </c>
      <c r="CF87" s="302">
        <v>30</v>
      </c>
      <c r="CG87" s="296">
        <v>3.9682539682539683E-4</v>
      </c>
      <c r="CH87" s="297" t="s">
        <v>12384</v>
      </c>
      <c r="CI87" s="305">
        <v>0</v>
      </c>
      <c r="CJ87" s="306">
        <v>2.0714285714285712</v>
      </c>
      <c r="CK87" s="300">
        <v>1</v>
      </c>
      <c r="CL87" s="301">
        <v>3</v>
      </c>
    </row>
    <row r="88" spans="1:90" x14ac:dyDescent="0.25">
      <c r="A88">
        <v>1010105840</v>
      </c>
      <c r="B88" s="287" t="s">
        <v>12480</v>
      </c>
      <c r="C88" s="141"/>
      <c r="N88" s="142">
        <v>1</v>
      </c>
      <c r="O88" s="141"/>
      <c r="T88">
        <v>2</v>
      </c>
      <c r="X88">
        <v>2</v>
      </c>
      <c r="Z88">
        <v>1</v>
      </c>
      <c r="AA88" s="141">
        <v>1</v>
      </c>
      <c r="AC88">
        <v>2</v>
      </c>
      <c r="AD88">
        <v>2</v>
      </c>
      <c r="AE88">
        <v>1</v>
      </c>
      <c r="AG88">
        <v>1</v>
      </c>
      <c r="AL88" s="142"/>
      <c r="AM88" s="141"/>
      <c r="AQ88">
        <v>1</v>
      </c>
      <c r="AS88">
        <v>1</v>
      </c>
      <c r="AW88">
        <v>1</v>
      </c>
      <c r="AX88" s="142"/>
      <c r="AY88" s="141"/>
      <c r="BC88">
        <v>1</v>
      </c>
      <c r="BD88">
        <v>1</v>
      </c>
      <c r="BJ88" s="142"/>
      <c r="BK88" s="141"/>
      <c r="BO88">
        <v>1</v>
      </c>
      <c r="BV88" s="142"/>
      <c r="BW88" s="302">
        <v>1</v>
      </c>
      <c r="BX88" s="302">
        <v>5</v>
      </c>
      <c r="BY88" s="302">
        <v>7</v>
      </c>
      <c r="BZ88" s="302">
        <v>3</v>
      </c>
      <c r="CA88" s="302">
        <v>2</v>
      </c>
      <c r="CB88" s="302">
        <v>1</v>
      </c>
      <c r="CC88" s="303">
        <v>3.968253968253968E-3</v>
      </c>
      <c r="CD88" s="304">
        <v>0</v>
      </c>
      <c r="CE88" s="302">
        <v>0</v>
      </c>
      <c r="CF88" s="302">
        <v>30</v>
      </c>
      <c r="CG88" s="296">
        <v>1.9841269841269841E-4</v>
      </c>
      <c r="CH88" s="297" t="s">
        <v>12384</v>
      </c>
      <c r="CI88" s="305">
        <v>0</v>
      </c>
      <c r="CJ88" s="306">
        <v>1.0357142857142856</v>
      </c>
      <c r="CK88" s="300">
        <v>1</v>
      </c>
      <c r="CL88" s="301">
        <v>2</v>
      </c>
    </row>
    <row r="89" spans="1:90" x14ac:dyDescent="0.25">
      <c r="A89">
        <v>1010106300</v>
      </c>
      <c r="B89" s="287" t="s">
        <v>12481</v>
      </c>
      <c r="C89" s="141"/>
      <c r="N89" s="142"/>
      <c r="O89" s="141"/>
      <c r="R89">
        <v>1</v>
      </c>
      <c r="U89">
        <v>1</v>
      </c>
      <c r="AA89" s="141"/>
      <c r="AL89" s="142"/>
      <c r="AM89" s="141"/>
      <c r="AX89" s="142"/>
      <c r="AY89" s="141"/>
      <c r="BJ89" s="142"/>
      <c r="BK89" s="141"/>
      <c r="BV89" s="142"/>
      <c r="BW89" s="302">
        <v>0</v>
      </c>
      <c r="BX89" s="302">
        <v>2</v>
      </c>
      <c r="BY89" s="302">
        <v>0</v>
      </c>
      <c r="BZ89" s="302">
        <v>0</v>
      </c>
      <c r="CA89" s="302">
        <v>0</v>
      </c>
      <c r="CB89" s="302">
        <v>0</v>
      </c>
      <c r="CC89" s="303">
        <v>0</v>
      </c>
      <c r="CD89" s="304">
        <v>0</v>
      </c>
      <c r="CE89" s="302">
        <v>0</v>
      </c>
      <c r="CF89" s="302">
        <v>30</v>
      </c>
      <c r="CG89" s="296">
        <v>0</v>
      </c>
      <c r="CH89" s="297" t="s">
        <v>12384</v>
      </c>
      <c r="CI89" s="305">
        <v>0</v>
      </c>
      <c r="CJ89" s="306">
        <v>0</v>
      </c>
      <c r="CK89" s="300">
        <v>0</v>
      </c>
      <c r="CL89" s="301">
        <v>0</v>
      </c>
    </row>
    <row r="90" spans="1:90" x14ac:dyDescent="0.25">
      <c r="A90">
        <v>1010106440</v>
      </c>
      <c r="B90" s="287" t="s">
        <v>12482</v>
      </c>
      <c r="C90" s="141"/>
      <c r="N90" s="142"/>
      <c r="O90" s="141"/>
      <c r="P90">
        <v>1</v>
      </c>
      <c r="AA90" s="141"/>
      <c r="AL90" s="142"/>
      <c r="AM90" s="141"/>
      <c r="AX90" s="142"/>
      <c r="AY90" s="141"/>
      <c r="BJ90" s="142"/>
      <c r="BK90" s="141"/>
      <c r="BV90" s="142"/>
      <c r="BW90" s="302">
        <v>0</v>
      </c>
      <c r="BX90" s="302">
        <v>1</v>
      </c>
      <c r="BY90" s="302">
        <v>0</v>
      </c>
      <c r="BZ90" s="302">
        <v>0</v>
      </c>
      <c r="CA90" s="302">
        <v>0</v>
      </c>
      <c r="CB90" s="302">
        <v>0</v>
      </c>
      <c r="CC90" s="303">
        <v>0</v>
      </c>
      <c r="CD90" s="304">
        <v>0</v>
      </c>
      <c r="CE90" s="302">
        <v>0</v>
      </c>
      <c r="CF90" s="302">
        <v>30</v>
      </c>
      <c r="CG90" s="296">
        <v>0</v>
      </c>
      <c r="CH90" s="297" t="s">
        <v>12384</v>
      </c>
      <c r="CI90" s="305">
        <v>0</v>
      </c>
      <c r="CJ90" s="306">
        <v>0</v>
      </c>
      <c r="CK90" s="300">
        <v>0</v>
      </c>
      <c r="CL90" s="301">
        <v>0</v>
      </c>
    </row>
    <row r="91" spans="1:90" x14ac:dyDescent="0.25">
      <c r="A91">
        <v>1010106470</v>
      </c>
      <c r="B91" s="287" t="s">
        <v>12483</v>
      </c>
      <c r="C91" s="141"/>
      <c r="I91">
        <v>1</v>
      </c>
      <c r="N91" s="142"/>
      <c r="O91" s="141"/>
      <c r="Q91">
        <v>1</v>
      </c>
      <c r="T91">
        <v>1</v>
      </c>
      <c r="AA91" s="141"/>
      <c r="AE91">
        <v>1</v>
      </c>
      <c r="AI91">
        <v>1</v>
      </c>
      <c r="AL91" s="142"/>
      <c r="AM91" s="141"/>
      <c r="AR91">
        <v>1</v>
      </c>
      <c r="AX91" s="142"/>
      <c r="AY91" s="141"/>
      <c r="BH91">
        <v>1</v>
      </c>
      <c r="BJ91" s="142"/>
      <c r="BK91" s="141"/>
      <c r="BR91">
        <v>1</v>
      </c>
      <c r="BV91" s="142"/>
      <c r="BW91" s="302">
        <v>1</v>
      </c>
      <c r="BX91" s="302">
        <v>2</v>
      </c>
      <c r="BY91" s="302">
        <v>2</v>
      </c>
      <c r="BZ91" s="302">
        <v>1</v>
      </c>
      <c r="CA91" s="302">
        <v>1</v>
      </c>
      <c r="CB91" s="302">
        <v>1</v>
      </c>
      <c r="CC91" s="303">
        <v>3.968253968253968E-3</v>
      </c>
      <c r="CD91" s="304">
        <v>0</v>
      </c>
      <c r="CE91" s="302">
        <v>0</v>
      </c>
      <c r="CF91" s="302">
        <v>30</v>
      </c>
      <c r="CG91" s="296">
        <v>1.9841269841269841E-4</v>
      </c>
      <c r="CH91" s="297" t="s">
        <v>12384</v>
      </c>
      <c r="CI91" s="305">
        <v>0</v>
      </c>
      <c r="CJ91" s="306">
        <v>1.0357142857142856</v>
      </c>
      <c r="CK91" s="300">
        <v>1</v>
      </c>
      <c r="CL91" s="301">
        <v>2</v>
      </c>
    </row>
    <row r="92" spans="1:90" x14ac:dyDescent="0.25">
      <c r="A92">
        <v>1010106580</v>
      </c>
      <c r="B92" s="287" t="s">
        <v>12484</v>
      </c>
      <c r="C92" s="141"/>
      <c r="N92" s="142"/>
      <c r="O92" s="141"/>
      <c r="T92">
        <v>2</v>
      </c>
      <c r="AA92" s="141"/>
      <c r="AI92">
        <v>1</v>
      </c>
      <c r="AL92" s="142"/>
      <c r="AM92" s="141"/>
      <c r="AS92">
        <v>3</v>
      </c>
      <c r="AW92">
        <v>1</v>
      </c>
      <c r="AX92" s="142"/>
      <c r="AY92" s="141"/>
      <c r="BG92">
        <v>2</v>
      </c>
      <c r="BJ92" s="142"/>
      <c r="BK92" s="141"/>
      <c r="BV92" s="142"/>
      <c r="BW92" s="302">
        <v>0</v>
      </c>
      <c r="BX92" s="302">
        <v>2</v>
      </c>
      <c r="BY92" s="302">
        <v>1</v>
      </c>
      <c r="BZ92" s="302">
        <v>4</v>
      </c>
      <c r="CA92" s="302">
        <v>2</v>
      </c>
      <c r="CB92" s="302">
        <v>0</v>
      </c>
      <c r="CC92" s="303">
        <v>0</v>
      </c>
      <c r="CD92" s="304">
        <v>0</v>
      </c>
      <c r="CE92" s="302">
        <v>0</v>
      </c>
      <c r="CF92" s="302">
        <v>30</v>
      </c>
      <c r="CG92" s="296">
        <v>0</v>
      </c>
      <c r="CH92" s="297" t="s">
        <v>12384</v>
      </c>
      <c r="CI92" s="305">
        <v>0</v>
      </c>
      <c r="CJ92" s="306">
        <v>0</v>
      </c>
      <c r="CK92" s="300">
        <v>0</v>
      </c>
      <c r="CL92" s="301">
        <v>0</v>
      </c>
    </row>
    <row r="93" spans="1:90" x14ac:dyDescent="0.25">
      <c r="A93">
        <v>1010106790</v>
      </c>
      <c r="B93" s="287" t="s">
        <v>12485</v>
      </c>
      <c r="C93" s="141"/>
      <c r="N93" s="142"/>
      <c r="O93" s="141"/>
      <c r="Q93">
        <v>3</v>
      </c>
      <c r="R93">
        <v>2</v>
      </c>
      <c r="T93">
        <v>3</v>
      </c>
      <c r="W93">
        <v>1</v>
      </c>
      <c r="Z93">
        <v>1</v>
      </c>
      <c r="AA93" s="141">
        <v>1</v>
      </c>
      <c r="AB93">
        <v>1</v>
      </c>
      <c r="AC93">
        <v>4</v>
      </c>
      <c r="AD93">
        <v>2</v>
      </c>
      <c r="AE93">
        <v>4</v>
      </c>
      <c r="AI93">
        <v>1</v>
      </c>
      <c r="AL93" s="142">
        <v>1</v>
      </c>
      <c r="AM93" s="141">
        <v>3</v>
      </c>
      <c r="AP93">
        <v>1</v>
      </c>
      <c r="AR93">
        <v>1</v>
      </c>
      <c r="AW93">
        <v>1</v>
      </c>
      <c r="AX93" s="142"/>
      <c r="AY93" s="141"/>
      <c r="AZ93">
        <v>1</v>
      </c>
      <c r="BA93">
        <v>4</v>
      </c>
      <c r="BE93">
        <v>2</v>
      </c>
      <c r="BJ93" s="142"/>
      <c r="BK93" s="141"/>
      <c r="BV93" s="142"/>
      <c r="BW93" s="302">
        <v>0</v>
      </c>
      <c r="BX93" s="302">
        <v>10</v>
      </c>
      <c r="BY93" s="302">
        <v>14</v>
      </c>
      <c r="BZ93" s="302">
        <v>6</v>
      </c>
      <c r="CA93" s="302">
        <v>7</v>
      </c>
      <c r="CB93" s="302">
        <v>0</v>
      </c>
      <c r="CC93" s="303">
        <v>0</v>
      </c>
      <c r="CD93" s="304">
        <v>0</v>
      </c>
      <c r="CE93" s="302">
        <v>0</v>
      </c>
      <c r="CF93" s="302">
        <v>30</v>
      </c>
      <c r="CG93" s="296">
        <v>0</v>
      </c>
      <c r="CH93" s="297" t="s">
        <v>12384</v>
      </c>
      <c r="CI93" s="305">
        <v>0</v>
      </c>
      <c r="CJ93" s="306">
        <v>0</v>
      </c>
      <c r="CK93" s="300">
        <v>0</v>
      </c>
      <c r="CL93" s="301">
        <v>0</v>
      </c>
    </row>
    <row r="94" spans="1:90" x14ac:dyDescent="0.25">
      <c r="A94">
        <v>1010106890</v>
      </c>
      <c r="B94" s="287" t="s">
        <v>12486</v>
      </c>
      <c r="C94" s="141"/>
      <c r="N94" s="142"/>
      <c r="O94" s="141"/>
      <c r="AA94" s="141"/>
      <c r="AD94">
        <v>2</v>
      </c>
      <c r="AL94" s="142"/>
      <c r="AM94" s="141"/>
      <c r="AN94">
        <v>1</v>
      </c>
      <c r="AO94">
        <v>1</v>
      </c>
      <c r="AT94">
        <v>1</v>
      </c>
      <c r="AV94">
        <v>2</v>
      </c>
      <c r="AX94" s="142">
        <v>9</v>
      </c>
      <c r="AY94" s="141"/>
      <c r="AZ94">
        <v>3</v>
      </c>
      <c r="BC94">
        <v>1</v>
      </c>
      <c r="BG94">
        <v>1</v>
      </c>
      <c r="BJ94" s="142"/>
      <c r="BK94" s="141"/>
      <c r="BN94">
        <v>2</v>
      </c>
      <c r="BS94">
        <v>1</v>
      </c>
      <c r="BU94">
        <v>1</v>
      </c>
      <c r="BV94" s="142">
        <v>2</v>
      </c>
      <c r="BW94" s="302">
        <v>0</v>
      </c>
      <c r="BX94" s="302">
        <v>0</v>
      </c>
      <c r="BY94" s="302">
        <v>2</v>
      </c>
      <c r="BZ94" s="302">
        <v>14</v>
      </c>
      <c r="CA94" s="302">
        <v>5</v>
      </c>
      <c r="CB94" s="302">
        <v>6</v>
      </c>
      <c r="CC94" s="303">
        <v>2.3809523809523808E-2</v>
      </c>
      <c r="CD94" s="304">
        <v>0.57735026918962573</v>
      </c>
      <c r="CE94" s="302">
        <v>0</v>
      </c>
      <c r="CF94" s="302">
        <v>30</v>
      </c>
      <c r="CG94" s="296">
        <v>1.1904761904761906E-3</v>
      </c>
      <c r="CH94" s="297" t="s">
        <v>12384</v>
      </c>
      <c r="CI94" s="305">
        <v>1</v>
      </c>
      <c r="CJ94" s="306">
        <v>6.7916359834753397</v>
      </c>
      <c r="CK94" s="300">
        <v>2</v>
      </c>
      <c r="CL94" s="301">
        <v>7</v>
      </c>
    </row>
    <row r="95" spans="1:90" x14ac:dyDescent="0.25">
      <c r="A95">
        <v>1010106980</v>
      </c>
      <c r="B95" s="287" t="s">
        <v>12487</v>
      </c>
      <c r="C95" s="141"/>
      <c r="N95" s="142"/>
      <c r="O95" s="141"/>
      <c r="W95">
        <v>1</v>
      </c>
      <c r="X95">
        <v>2</v>
      </c>
      <c r="AA95" s="141"/>
      <c r="AD95">
        <v>1</v>
      </c>
      <c r="AE95">
        <v>1</v>
      </c>
      <c r="AH95">
        <v>1</v>
      </c>
      <c r="AL95" s="142">
        <v>1</v>
      </c>
      <c r="AM95" s="141"/>
      <c r="AR95">
        <v>2</v>
      </c>
      <c r="AS95">
        <v>2</v>
      </c>
      <c r="AX95" s="142">
        <v>1</v>
      </c>
      <c r="AY95" s="141"/>
      <c r="BG95">
        <v>1</v>
      </c>
      <c r="BJ95" s="142"/>
      <c r="BK95" s="141"/>
      <c r="BV95" s="142"/>
      <c r="BW95" s="302">
        <v>0</v>
      </c>
      <c r="BX95" s="302">
        <v>3</v>
      </c>
      <c r="BY95" s="302">
        <v>4</v>
      </c>
      <c r="BZ95" s="302">
        <v>5</v>
      </c>
      <c r="CA95" s="302">
        <v>1</v>
      </c>
      <c r="CB95" s="302">
        <v>0</v>
      </c>
      <c r="CC95" s="303">
        <v>0</v>
      </c>
      <c r="CD95" s="304">
        <v>0</v>
      </c>
      <c r="CE95" s="302">
        <v>0</v>
      </c>
      <c r="CF95" s="302">
        <v>30</v>
      </c>
      <c r="CG95" s="296">
        <v>0</v>
      </c>
      <c r="CH95" s="297" t="s">
        <v>12384</v>
      </c>
      <c r="CI95" s="305">
        <v>0</v>
      </c>
      <c r="CJ95" s="306">
        <v>0</v>
      </c>
      <c r="CK95" s="300">
        <v>0</v>
      </c>
      <c r="CL95" s="301">
        <v>0</v>
      </c>
    </row>
    <row r="96" spans="1:90" x14ac:dyDescent="0.25">
      <c r="A96">
        <v>1010106990</v>
      </c>
      <c r="B96" s="287" t="s">
        <v>12488</v>
      </c>
      <c r="C96" s="141"/>
      <c r="N96" s="142"/>
      <c r="O96" s="141"/>
      <c r="U96">
        <v>1</v>
      </c>
      <c r="AA96" s="141"/>
      <c r="AL96" s="142"/>
      <c r="AM96" s="141"/>
      <c r="AX96" s="142"/>
      <c r="AY96" s="141"/>
      <c r="BJ96" s="142"/>
      <c r="BK96" s="141"/>
      <c r="BV96" s="142"/>
      <c r="BW96" s="302">
        <v>0</v>
      </c>
      <c r="BX96" s="302">
        <v>1</v>
      </c>
      <c r="BY96" s="302">
        <v>0</v>
      </c>
      <c r="BZ96" s="302">
        <v>0</v>
      </c>
      <c r="CA96" s="302">
        <v>0</v>
      </c>
      <c r="CB96" s="302">
        <v>0</v>
      </c>
      <c r="CC96" s="303">
        <v>0</v>
      </c>
      <c r="CD96" s="304">
        <v>0</v>
      </c>
      <c r="CE96" s="302">
        <v>0</v>
      </c>
      <c r="CF96" s="302">
        <v>30</v>
      </c>
      <c r="CG96" s="296">
        <v>0</v>
      </c>
      <c r="CH96" s="297" t="s">
        <v>12384</v>
      </c>
      <c r="CI96" s="305">
        <v>0</v>
      </c>
      <c r="CJ96" s="306">
        <v>0</v>
      </c>
      <c r="CK96" s="300">
        <v>0</v>
      </c>
      <c r="CL96" s="301">
        <v>0</v>
      </c>
    </row>
    <row r="97" spans="1:90" x14ac:dyDescent="0.25">
      <c r="A97">
        <v>1010107250</v>
      </c>
      <c r="B97" s="287" t="s">
        <v>12489</v>
      </c>
      <c r="C97" s="141"/>
      <c r="N97" s="142"/>
      <c r="O97" s="141"/>
      <c r="AA97" s="141"/>
      <c r="AK97">
        <v>1</v>
      </c>
      <c r="AL97" s="142"/>
      <c r="AM97" s="141">
        <v>1</v>
      </c>
      <c r="AW97">
        <v>1</v>
      </c>
      <c r="AX97" s="142"/>
      <c r="AY97" s="141"/>
      <c r="BE97">
        <v>1</v>
      </c>
      <c r="BJ97" s="142"/>
      <c r="BK97" s="141"/>
      <c r="BV97" s="142"/>
      <c r="BW97" s="302">
        <v>0</v>
      </c>
      <c r="BX97" s="302">
        <v>0</v>
      </c>
      <c r="BY97" s="302">
        <v>1</v>
      </c>
      <c r="BZ97" s="302">
        <v>2</v>
      </c>
      <c r="CA97" s="302">
        <v>1</v>
      </c>
      <c r="CB97" s="302">
        <v>0</v>
      </c>
      <c r="CC97" s="303">
        <v>0</v>
      </c>
      <c r="CD97" s="304">
        <v>0</v>
      </c>
      <c r="CE97" s="302">
        <v>0</v>
      </c>
      <c r="CF97" s="302">
        <v>30</v>
      </c>
      <c r="CG97" s="296">
        <v>0</v>
      </c>
      <c r="CH97" s="297" t="s">
        <v>12384</v>
      </c>
      <c r="CI97" s="305">
        <v>0</v>
      </c>
      <c r="CJ97" s="306">
        <v>0</v>
      </c>
      <c r="CK97" s="300">
        <v>0</v>
      </c>
      <c r="CL97" s="301">
        <v>0</v>
      </c>
    </row>
    <row r="98" spans="1:90" x14ac:dyDescent="0.25">
      <c r="A98">
        <v>1010107270</v>
      </c>
      <c r="B98" s="287" t="s">
        <v>12490</v>
      </c>
      <c r="C98" s="141"/>
      <c r="N98" s="142"/>
      <c r="O98" s="141"/>
      <c r="AA98" s="141"/>
      <c r="AL98" s="142"/>
      <c r="AM98" s="141"/>
      <c r="AX98" s="142"/>
      <c r="AY98" s="141"/>
      <c r="BB98">
        <v>1</v>
      </c>
      <c r="BJ98" s="142"/>
      <c r="BK98" s="141"/>
      <c r="BV98" s="142"/>
      <c r="BW98" s="302">
        <v>0</v>
      </c>
      <c r="BX98" s="302">
        <v>0</v>
      </c>
      <c r="BY98" s="302">
        <v>0</v>
      </c>
      <c r="BZ98" s="302">
        <v>0</v>
      </c>
      <c r="CA98" s="302">
        <v>1</v>
      </c>
      <c r="CB98" s="302">
        <v>0</v>
      </c>
      <c r="CC98" s="303">
        <v>0</v>
      </c>
      <c r="CD98" s="304">
        <v>0</v>
      </c>
      <c r="CE98" s="302">
        <v>0</v>
      </c>
      <c r="CF98" s="302">
        <v>30</v>
      </c>
      <c r="CG98" s="296">
        <v>0</v>
      </c>
      <c r="CH98" s="297" t="s">
        <v>12384</v>
      </c>
      <c r="CI98" s="305">
        <v>0</v>
      </c>
      <c r="CJ98" s="306">
        <v>0</v>
      </c>
      <c r="CK98" s="300">
        <v>0</v>
      </c>
      <c r="CL98" s="301">
        <v>0</v>
      </c>
    </row>
    <row r="99" spans="1:90" x14ac:dyDescent="0.25">
      <c r="A99">
        <v>1010107280</v>
      </c>
      <c r="B99" s="287" t="s">
        <v>12491</v>
      </c>
      <c r="C99" s="141"/>
      <c r="N99" s="142"/>
      <c r="O99" s="141"/>
      <c r="AA99" s="141"/>
      <c r="AL99" s="142"/>
      <c r="AM99" s="141"/>
      <c r="AO99">
        <v>1</v>
      </c>
      <c r="AU99">
        <v>1</v>
      </c>
      <c r="AX99" s="142"/>
      <c r="AY99" s="141">
        <v>1</v>
      </c>
      <c r="AZ99">
        <v>1</v>
      </c>
      <c r="BJ99" s="142"/>
      <c r="BK99" s="141"/>
      <c r="BN99">
        <v>1</v>
      </c>
      <c r="BO99">
        <v>1</v>
      </c>
      <c r="BV99" s="142"/>
      <c r="BW99" s="302">
        <v>0</v>
      </c>
      <c r="BX99" s="302">
        <v>0</v>
      </c>
      <c r="BY99" s="302">
        <v>0</v>
      </c>
      <c r="BZ99" s="302">
        <v>2</v>
      </c>
      <c r="CA99" s="302">
        <v>2</v>
      </c>
      <c r="CB99" s="302">
        <v>2</v>
      </c>
      <c r="CC99" s="303">
        <v>7.9365079365079361E-3</v>
      </c>
      <c r="CD99" s="304">
        <v>0</v>
      </c>
      <c r="CE99" s="302">
        <v>0</v>
      </c>
      <c r="CF99" s="302">
        <v>30</v>
      </c>
      <c r="CG99" s="296">
        <v>3.9682539682539683E-4</v>
      </c>
      <c r="CH99" s="297" t="s">
        <v>12384</v>
      </c>
      <c r="CI99" s="305">
        <v>0</v>
      </c>
      <c r="CJ99" s="306">
        <v>2.0714285714285712</v>
      </c>
      <c r="CK99" s="300">
        <v>1</v>
      </c>
      <c r="CL99" s="301">
        <v>3</v>
      </c>
    </row>
    <row r="100" spans="1:90" x14ac:dyDescent="0.25">
      <c r="A100">
        <v>1010107300</v>
      </c>
      <c r="B100" s="287" t="s">
        <v>12492</v>
      </c>
      <c r="C100" s="141"/>
      <c r="N100" s="142"/>
      <c r="O100" s="141"/>
      <c r="AA100" s="141"/>
      <c r="AL100" s="142"/>
      <c r="AM100" s="141"/>
      <c r="AX100" s="142"/>
      <c r="AY100" s="141"/>
      <c r="BJ100" s="142">
        <v>1</v>
      </c>
      <c r="BK100" s="141"/>
      <c r="BV100" s="142"/>
      <c r="BW100" s="302">
        <v>0</v>
      </c>
      <c r="BX100" s="302">
        <v>0</v>
      </c>
      <c r="BY100" s="302">
        <v>0</v>
      </c>
      <c r="BZ100" s="302">
        <v>0</v>
      </c>
      <c r="CA100" s="302">
        <v>1</v>
      </c>
      <c r="CB100" s="302">
        <v>0</v>
      </c>
      <c r="CC100" s="303">
        <v>0</v>
      </c>
      <c r="CD100" s="304">
        <v>0</v>
      </c>
      <c r="CE100" s="302">
        <v>0</v>
      </c>
      <c r="CF100" s="302">
        <v>30</v>
      </c>
      <c r="CG100" s="296">
        <v>0</v>
      </c>
      <c r="CH100" s="297" t="s">
        <v>12384</v>
      </c>
      <c r="CI100" s="305">
        <v>0</v>
      </c>
      <c r="CJ100" s="306">
        <v>0</v>
      </c>
      <c r="CK100" s="300">
        <v>0</v>
      </c>
      <c r="CL100" s="301">
        <v>0</v>
      </c>
    </row>
    <row r="101" spans="1:90" x14ac:dyDescent="0.25">
      <c r="A101">
        <v>1010107310</v>
      </c>
      <c r="B101" s="287" t="s">
        <v>12493</v>
      </c>
      <c r="C101" s="141"/>
      <c r="N101" s="142"/>
      <c r="O101" s="141"/>
      <c r="AA101" s="141"/>
      <c r="AL101" s="142"/>
      <c r="AM101" s="141"/>
      <c r="AW101">
        <v>1</v>
      </c>
      <c r="AX101" s="142"/>
      <c r="AY101" s="141"/>
      <c r="BJ101" s="142">
        <v>1</v>
      </c>
      <c r="BK101" s="141"/>
      <c r="BV101" s="142"/>
      <c r="BW101" s="302">
        <v>0</v>
      </c>
      <c r="BX101" s="302">
        <v>0</v>
      </c>
      <c r="BY101" s="302">
        <v>0</v>
      </c>
      <c r="BZ101" s="302">
        <v>1</v>
      </c>
      <c r="CA101" s="302">
        <v>1</v>
      </c>
      <c r="CB101" s="302">
        <v>0</v>
      </c>
      <c r="CC101" s="303">
        <v>0</v>
      </c>
      <c r="CD101" s="304">
        <v>0</v>
      </c>
      <c r="CE101" s="302">
        <v>0</v>
      </c>
      <c r="CF101" s="302">
        <v>30</v>
      </c>
      <c r="CG101" s="296">
        <v>0</v>
      </c>
      <c r="CH101" s="297" t="s">
        <v>12384</v>
      </c>
      <c r="CI101" s="305">
        <v>0</v>
      </c>
      <c r="CJ101" s="306">
        <v>0</v>
      </c>
      <c r="CK101" s="300">
        <v>0</v>
      </c>
      <c r="CL101" s="301">
        <v>0</v>
      </c>
    </row>
    <row r="102" spans="1:90" x14ac:dyDescent="0.25">
      <c r="A102">
        <v>1010107400</v>
      </c>
      <c r="B102" s="287" t="s">
        <v>12494</v>
      </c>
      <c r="C102" s="141"/>
      <c r="N102" s="142"/>
      <c r="O102" s="141"/>
      <c r="AA102" s="141"/>
      <c r="AL102" s="142"/>
      <c r="AM102" s="141"/>
      <c r="AX102" s="142"/>
      <c r="AY102" s="141"/>
      <c r="BJ102" s="142">
        <v>1</v>
      </c>
      <c r="BK102" s="141"/>
      <c r="BV102" s="142"/>
      <c r="BW102" s="302">
        <v>0</v>
      </c>
      <c r="BX102" s="302">
        <v>0</v>
      </c>
      <c r="BY102" s="302">
        <v>0</v>
      </c>
      <c r="BZ102" s="302">
        <v>0</v>
      </c>
      <c r="CA102" s="302">
        <v>1</v>
      </c>
      <c r="CB102" s="302">
        <v>0</v>
      </c>
      <c r="CC102" s="303">
        <v>0</v>
      </c>
      <c r="CD102" s="304">
        <v>0</v>
      </c>
      <c r="CE102" s="302">
        <v>0</v>
      </c>
      <c r="CF102" s="302">
        <v>30</v>
      </c>
      <c r="CG102" s="296">
        <v>0</v>
      </c>
      <c r="CH102" s="297" t="s">
        <v>12384</v>
      </c>
      <c r="CI102" s="305">
        <v>0</v>
      </c>
      <c r="CJ102" s="306">
        <v>0</v>
      </c>
      <c r="CK102" s="300">
        <v>0</v>
      </c>
      <c r="CL102" s="301">
        <v>0</v>
      </c>
    </row>
    <row r="103" spans="1:90" x14ac:dyDescent="0.25">
      <c r="A103">
        <v>1010107790</v>
      </c>
      <c r="B103" s="287" t="s">
        <v>12495</v>
      </c>
      <c r="C103" s="141"/>
      <c r="N103" s="142"/>
      <c r="O103" s="141"/>
      <c r="AA103" s="141"/>
      <c r="AL103" s="142"/>
      <c r="AM103" s="141"/>
      <c r="AX103" s="142"/>
      <c r="AY103" s="141">
        <v>1</v>
      </c>
      <c r="AZ103">
        <v>2</v>
      </c>
      <c r="BC103">
        <v>1</v>
      </c>
      <c r="BJ103" s="142"/>
      <c r="BK103" s="141"/>
      <c r="BU103">
        <v>1</v>
      </c>
      <c r="BV103" s="142">
        <v>1</v>
      </c>
      <c r="BW103" s="302">
        <v>0</v>
      </c>
      <c r="BX103" s="302">
        <v>0</v>
      </c>
      <c r="BY103" s="302">
        <v>0</v>
      </c>
      <c r="BZ103" s="302">
        <v>0</v>
      </c>
      <c r="CA103" s="302">
        <v>4</v>
      </c>
      <c r="CB103" s="302">
        <v>2</v>
      </c>
      <c r="CC103" s="303">
        <v>7.9365079365079361E-3</v>
      </c>
      <c r="CD103" s="304">
        <v>0</v>
      </c>
      <c r="CE103" s="302">
        <v>0</v>
      </c>
      <c r="CF103" s="302">
        <v>30</v>
      </c>
      <c r="CG103" s="296">
        <v>3.9682539682539683E-4</v>
      </c>
      <c r="CH103" s="297" t="s">
        <v>12384</v>
      </c>
      <c r="CI103" s="305">
        <v>0</v>
      </c>
      <c r="CJ103" s="306">
        <v>2.0714285714285712</v>
      </c>
      <c r="CK103" s="300">
        <v>1</v>
      </c>
      <c r="CL103" s="301">
        <v>3</v>
      </c>
    </row>
    <row r="104" spans="1:90" x14ac:dyDescent="0.25">
      <c r="A104">
        <v>1010107810</v>
      </c>
      <c r="B104" s="287" t="s">
        <v>12496</v>
      </c>
      <c r="C104" s="141"/>
      <c r="N104" s="142"/>
      <c r="O104" s="141"/>
      <c r="AA104" s="141"/>
      <c r="AL104" s="142"/>
      <c r="AM104" s="141"/>
      <c r="AX104" s="142"/>
      <c r="AY104" s="141"/>
      <c r="BC104">
        <v>1</v>
      </c>
      <c r="BD104">
        <v>1</v>
      </c>
      <c r="BJ104" s="142"/>
      <c r="BK104" s="141">
        <v>1</v>
      </c>
      <c r="BV104" s="142"/>
      <c r="BW104" s="302">
        <v>0</v>
      </c>
      <c r="BX104" s="302">
        <v>0</v>
      </c>
      <c r="BY104" s="302">
        <v>0</v>
      </c>
      <c r="BZ104" s="302">
        <v>0</v>
      </c>
      <c r="CA104" s="302">
        <v>2</v>
      </c>
      <c r="CB104" s="302">
        <v>1</v>
      </c>
      <c r="CC104" s="303">
        <v>3.968253968253968E-3</v>
      </c>
      <c r="CD104" s="304">
        <v>0</v>
      </c>
      <c r="CE104" s="302">
        <v>0</v>
      </c>
      <c r="CF104" s="302">
        <v>30</v>
      </c>
      <c r="CG104" s="296">
        <v>1.9841269841269841E-4</v>
      </c>
      <c r="CH104" s="297" t="s">
        <v>12384</v>
      </c>
      <c r="CI104" s="305">
        <v>0</v>
      </c>
      <c r="CJ104" s="306">
        <v>1.0357142857142856</v>
      </c>
      <c r="CK104" s="300">
        <v>1</v>
      </c>
      <c r="CL104" s="301">
        <v>2</v>
      </c>
    </row>
    <row r="105" spans="1:90" x14ac:dyDescent="0.25">
      <c r="A105">
        <v>1010107850</v>
      </c>
      <c r="B105" s="287" t="s">
        <v>12497</v>
      </c>
      <c r="C105" s="141"/>
      <c r="N105" s="142"/>
      <c r="O105" s="141"/>
      <c r="AA105" s="141"/>
      <c r="AL105" s="142"/>
      <c r="AM105" s="141"/>
      <c r="AX105" s="142"/>
      <c r="AY105" s="141"/>
      <c r="BD105">
        <v>1</v>
      </c>
      <c r="BJ105" s="142"/>
      <c r="BK105" s="141">
        <v>1</v>
      </c>
      <c r="BO105">
        <v>1</v>
      </c>
      <c r="BP105">
        <v>1</v>
      </c>
      <c r="BQ105">
        <v>1</v>
      </c>
      <c r="BR105">
        <v>1</v>
      </c>
      <c r="BT105">
        <v>2</v>
      </c>
      <c r="BU105">
        <v>1</v>
      </c>
      <c r="BV105" s="142">
        <v>1</v>
      </c>
      <c r="BW105" s="302">
        <v>0</v>
      </c>
      <c r="BX105" s="302">
        <v>0</v>
      </c>
      <c r="BY105" s="302">
        <v>0</v>
      </c>
      <c r="BZ105" s="302">
        <v>0</v>
      </c>
      <c r="CA105" s="302">
        <v>1</v>
      </c>
      <c r="CB105" s="302">
        <v>9</v>
      </c>
      <c r="CC105" s="303">
        <v>3.5714285714285712E-2</v>
      </c>
      <c r="CD105" s="304">
        <v>0.35355339059327379</v>
      </c>
      <c r="CE105" s="302">
        <v>0</v>
      </c>
      <c r="CF105" s="302">
        <v>30</v>
      </c>
      <c r="CG105" s="296">
        <v>1.7857142857142857E-3</v>
      </c>
      <c r="CH105" s="297" t="s">
        <v>12384</v>
      </c>
      <c r="CI105" s="305">
        <v>1</v>
      </c>
      <c r="CJ105" s="306">
        <v>9.6749819620218442</v>
      </c>
      <c r="CK105" s="300">
        <v>2</v>
      </c>
      <c r="CL105" s="301">
        <v>10</v>
      </c>
    </row>
    <row r="106" spans="1:90" x14ac:dyDescent="0.25">
      <c r="A106">
        <v>1010107860</v>
      </c>
      <c r="B106" s="287" t="s">
        <v>12498</v>
      </c>
      <c r="C106" s="141"/>
      <c r="N106" s="142"/>
      <c r="O106" s="141"/>
      <c r="AA106" s="141"/>
      <c r="AL106" s="142"/>
      <c r="AM106" s="141"/>
      <c r="AX106" s="142"/>
      <c r="AY106" s="141"/>
      <c r="BD106">
        <v>1</v>
      </c>
      <c r="BJ106" s="142"/>
      <c r="BK106" s="141">
        <v>1</v>
      </c>
      <c r="BO106">
        <v>1</v>
      </c>
      <c r="BQ106">
        <v>1</v>
      </c>
      <c r="BR106">
        <v>1</v>
      </c>
      <c r="BT106">
        <v>2</v>
      </c>
      <c r="BV106" s="142">
        <v>1</v>
      </c>
      <c r="BW106" s="302">
        <v>0</v>
      </c>
      <c r="BX106" s="302">
        <v>0</v>
      </c>
      <c r="BY106" s="302">
        <v>0</v>
      </c>
      <c r="BZ106" s="302">
        <v>0</v>
      </c>
      <c r="CA106" s="302">
        <v>1</v>
      </c>
      <c r="CB106" s="302">
        <v>7</v>
      </c>
      <c r="CC106" s="303">
        <v>2.7777777777777776E-2</v>
      </c>
      <c r="CD106" s="304">
        <v>0.40824829046386318</v>
      </c>
      <c r="CE106" s="302">
        <v>0</v>
      </c>
      <c r="CF106" s="302">
        <v>30</v>
      </c>
      <c r="CG106" s="296">
        <v>1.3888888888888889E-3</v>
      </c>
      <c r="CH106" s="297" t="s">
        <v>12384</v>
      </c>
      <c r="CI106" s="305">
        <v>1</v>
      </c>
      <c r="CJ106" s="306">
        <v>7.6582482904638631</v>
      </c>
      <c r="CK106" s="300">
        <v>2</v>
      </c>
      <c r="CL106" s="301">
        <v>8</v>
      </c>
    </row>
    <row r="107" spans="1:90" x14ac:dyDescent="0.25">
      <c r="A107">
        <v>1010107930</v>
      </c>
      <c r="B107" s="287" t="s">
        <v>12499</v>
      </c>
      <c r="C107" s="141"/>
      <c r="N107" s="142"/>
      <c r="O107" s="141"/>
      <c r="AA107" s="141"/>
      <c r="AL107" s="142"/>
      <c r="AM107" s="141"/>
      <c r="AX107" s="142"/>
      <c r="AY107" s="141"/>
      <c r="BF107">
        <v>1</v>
      </c>
      <c r="BJ107" s="142"/>
      <c r="BK107" s="141"/>
      <c r="BV107" s="142"/>
      <c r="BW107" s="302">
        <v>0</v>
      </c>
      <c r="BX107" s="302">
        <v>0</v>
      </c>
      <c r="BY107" s="302">
        <v>0</v>
      </c>
      <c r="BZ107" s="302">
        <v>0</v>
      </c>
      <c r="CA107" s="302">
        <v>1</v>
      </c>
      <c r="CB107" s="302">
        <v>0</v>
      </c>
      <c r="CC107" s="303">
        <v>0</v>
      </c>
      <c r="CD107" s="304">
        <v>0</v>
      </c>
      <c r="CE107" s="302">
        <v>0</v>
      </c>
      <c r="CF107" s="302">
        <v>30</v>
      </c>
      <c r="CG107" s="296">
        <v>0</v>
      </c>
      <c r="CH107" s="297" t="s">
        <v>12384</v>
      </c>
      <c r="CI107" s="305">
        <v>0</v>
      </c>
      <c r="CJ107" s="306">
        <v>0</v>
      </c>
      <c r="CK107" s="300">
        <v>0</v>
      </c>
      <c r="CL107" s="301">
        <v>0</v>
      </c>
    </row>
    <row r="108" spans="1:90" x14ac:dyDescent="0.25">
      <c r="A108">
        <v>1010107980</v>
      </c>
      <c r="B108" s="287" t="s">
        <v>12500</v>
      </c>
      <c r="C108" s="141"/>
      <c r="N108" s="142"/>
      <c r="O108" s="141"/>
      <c r="AA108" s="141"/>
      <c r="AL108" s="142"/>
      <c r="AM108" s="141"/>
      <c r="AX108" s="142"/>
      <c r="AY108" s="141"/>
      <c r="BB108">
        <v>1</v>
      </c>
      <c r="BJ108" s="142"/>
      <c r="BK108" s="141"/>
      <c r="BV108" s="142"/>
      <c r="BW108" s="302">
        <v>0</v>
      </c>
      <c r="BX108" s="302">
        <v>0</v>
      </c>
      <c r="BY108" s="302">
        <v>0</v>
      </c>
      <c r="BZ108" s="302">
        <v>0</v>
      </c>
      <c r="CA108" s="302">
        <v>1</v>
      </c>
      <c r="CB108" s="302">
        <v>0</v>
      </c>
      <c r="CC108" s="303">
        <v>0</v>
      </c>
      <c r="CD108" s="304">
        <v>0</v>
      </c>
      <c r="CE108" s="302">
        <v>0</v>
      </c>
      <c r="CF108" s="302">
        <v>30</v>
      </c>
      <c r="CG108" s="296">
        <v>0</v>
      </c>
      <c r="CH108" s="297" t="s">
        <v>12384</v>
      </c>
      <c r="CI108" s="305">
        <v>0</v>
      </c>
      <c r="CJ108" s="306">
        <v>0</v>
      </c>
      <c r="CK108" s="300">
        <v>0</v>
      </c>
      <c r="CL108" s="301">
        <v>0</v>
      </c>
    </row>
    <row r="109" spans="1:90" x14ac:dyDescent="0.25">
      <c r="A109">
        <v>1010107990</v>
      </c>
      <c r="B109" s="287" t="s">
        <v>12501</v>
      </c>
      <c r="C109" s="141"/>
      <c r="N109" s="142"/>
      <c r="O109" s="141"/>
      <c r="AA109" s="141"/>
      <c r="AL109" s="142"/>
      <c r="AM109" s="141"/>
      <c r="AX109" s="142"/>
      <c r="AY109" s="141"/>
      <c r="BC109">
        <v>2</v>
      </c>
      <c r="BD109">
        <v>2</v>
      </c>
      <c r="BF109">
        <v>1</v>
      </c>
      <c r="BH109">
        <v>2</v>
      </c>
      <c r="BI109">
        <v>2</v>
      </c>
      <c r="BJ109" s="142">
        <v>1</v>
      </c>
      <c r="BK109" s="141">
        <v>1</v>
      </c>
      <c r="BP109">
        <v>1</v>
      </c>
      <c r="BR109">
        <v>2</v>
      </c>
      <c r="BS109">
        <v>2</v>
      </c>
      <c r="BU109">
        <v>1</v>
      </c>
      <c r="BV109" s="142"/>
      <c r="BW109" s="302">
        <v>0</v>
      </c>
      <c r="BX109" s="302">
        <v>0</v>
      </c>
      <c r="BY109" s="302">
        <v>0</v>
      </c>
      <c r="BZ109" s="302">
        <v>0</v>
      </c>
      <c r="CA109" s="302">
        <v>10</v>
      </c>
      <c r="CB109" s="302">
        <v>7</v>
      </c>
      <c r="CC109" s="303">
        <v>2.7777777777777776E-2</v>
      </c>
      <c r="CD109" s="304">
        <v>0.54772255750516596</v>
      </c>
      <c r="CE109" s="302">
        <v>0</v>
      </c>
      <c r="CF109" s="302">
        <v>30</v>
      </c>
      <c r="CG109" s="296">
        <v>1.3888888888888889E-3</v>
      </c>
      <c r="CH109" s="297" t="s">
        <v>12384</v>
      </c>
      <c r="CI109" s="305">
        <v>1</v>
      </c>
      <c r="CJ109" s="306">
        <v>7.7977225575051659</v>
      </c>
      <c r="CK109" s="300">
        <v>2</v>
      </c>
      <c r="CL109" s="301">
        <v>8</v>
      </c>
    </row>
    <row r="110" spans="1:90" x14ac:dyDescent="0.25">
      <c r="A110">
        <v>1010108000</v>
      </c>
      <c r="B110" s="287" t="s">
        <v>12502</v>
      </c>
      <c r="C110" s="141"/>
      <c r="N110" s="142"/>
      <c r="O110" s="141"/>
      <c r="AA110" s="141"/>
      <c r="AL110" s="142"/>
      <c r="AM110" s="141"/>
      <c r="AX110" s="142"/>
      <c r="AY110" s="141"/>
      <c r="BJ110" s="142"/>
      <c r="BK110" s="141"/>
      <c r="BO110">
        <v>2</v>
      </c>
      <c r="BV110" s="142"/>
      <c r="BW110" s="302">
        <v>0</v>
      </c>
      <c r="BX110" s="302">
        <v>0</v>
      </c>
      <c r="BY110" s="302">
        <v>0</v>
      </c>
      <c r="BZ110" s="302">
        <v>0</v>
      </c>
      <c r="CA110" s="302">
        <v>0</v>
      </c>
      <c r="CB110" s="302">
        <v>2</v>
      </c>
      <c r="CC110" s="303">
        <v>7.9365079365079361E-3</v>
      </c>
      <c r="CD110" s="304">
        <v>0</v>
      </c>
      <c r="CE110" s="302">
        <v>0</v>
      </c>
      <c r="CF110" s="302">
        <v>30</v>
      </c>
      <c r="CG110" s="296">
        <v>3.9682539682539683E-4</v>
      </c>
      <c r="CH110" s="297" t="s">
        <v>12384</v>
      </c>
      <c r="CI110" s="305">
        <v>0</v>
      </c>
      <c r="CJ110" s="306">
        <v>2.0714285714285712</v>
      </c>
      <c r="CK110" s="300">
        <v>1</v>
      </c>
      <c r="CL110" s="301">
        <v>3</v>
      </c>
    </row>
    <row r="111" spans="1:90" x14ac:dyDescent="0.25">
      <c r="A111">
        <v>1010108070</v>
      </c>
      <c r="B111" s="287" t="s">
        <v>12503</v>
      </c>
      <c r="C111" s="141"/>
      <c r="N111" s="142"/>
      <c r="O111" s="141"/>
      <c r="AA111" s="141"/>
      <c r="AL111" s="142"/>
      <c r="AM111" s="141"/>
      <c r="AX111" s="142"/>
      <c r="AY111" s="141"/>
      <c r="BD111">
        <v>1</v>
      </c>
      <c r="BJ111" s="142"/>
      <c r="BK111" s="141"/>
      <c r="BR111">
        <v>1</v>
      </c>
      <c r="BT111">
        <v>1</v>
      </c>
      <c r="BV111" s="142"/>
      <c r="BW111" s="302">
        <v>0</v>
      </c>
      <c r="BX111" s="302">
        <v>0</v>
      </c>
      <c r="BY111" s="302">
        <v>0</v>
      </c>
      <c r="BZ111" s="302">
        <v>0</v>
      </c>
      <c r="CA111" s="302">
        <v>1</v>
      </c>
      <c r="CB111" s="302">
        <v>2</v>
      </c>
      <c r="CC111" s="303">
        <v>7.9365079365079361E-3</v>
      </c>
      <c r="CD111" s="304">
        <v>0</v>
      </c>
      <c r="CE111" s="302">
        <v>0</v>
      </c>
      <c r="CF111" s="302">
        <v>30</v>
      </c>
      <c r="CG111" s="296">
        <v>3.9682539682539683E-4</v>
      </c>
      <c r="CH111" s="297" t="s">
        <v>12384</v>
      </c>
      <c r="CI111" s="305">
        <v>0</v>
      </c>
      <c r="CJ111" s="306">
        <v>2.0714285714285712</v>
      </c>
      <c r="CK111" s="300">
        <v>1</v>
      </c>
      <c r="CL111" s="301">
        <v>3</v>
      </c>
    </row>
    <row r="112" spans="1:90" x14ac:dyDescent="0.25">
      <c r="A112">
        <v>1010108090</v>
      </c>
      <c r="B112" s="287" t="s">
        <v>12504</v>
      </c>
      <c r="C112" s="141"/>
      <c r="N112" s="142"/>
      <c r="O112" s="141"/>
      <c r="AA112" s="141"/>
      <c r="AL112" s="142"/>
      <c r="AM112" s="141"/>
      <c r="AX112" s="142"/>
      <c r="AY112" s="141"/>
      <c r="BJ112" s="142">
        <v>1</v>
      </c>
      <c r="BK112" s="141"/>
      <c r="BV112" s="142"/>
      <c r="BW112" s="302">
        <v>0</v>
      </c>
      <c r="BX112" s="302">
        <v>0</v>
      </c>
      <c r="BY112" s="302">
        <v>0</v>
      </c>
      <c r="BZ112" s="302">
        <v>0</v>
      </c>
      <c r="CA112" s="302">
        <v>1</v>
      </c>
      <c r="CB112" s="302">
        <v>0</v>
      </c>
      <c r="CC112" s="303">
        <v>0</v>
      </c>
      <c r="CD112" s="304">
        <v>0</v>
      </c>
      <c r="CE112" s="302">
        <v>0</v>
      </c>
      <c r="CF112" s="302">
        <v>30</v>
      </c>
      <c r="CG112" s="296">
        <v>0</v>
      </c>
      <c r="CH112" s="297" t="s">
        <v>12384</v>
      </c>
      <c r="CI112" s="305">
        <v>0</v>
      </c>
      <c r="CJ112" s="306">
        <v>0</v>
      </c>
      <c r="CK112" s="300">
        <v>0</v>
      </c>
      <c r="CL112" s="301">
        <v>0</v>
      </c>
    </row>
    <row r="113" spans="1:90" x14ac:dyDescent="0.25">
      <c r="A113">
        <v>1010108320</v>
      </c>
      <c r="B113" s="287" t="s">
        <v>12505</v>
      </c>
      <c r="C113" s="141"/>
      <c r="N113" s="142"/>
      <c r="O113" s="141"/>
      <c r="AA113" s="141"/>
      <c r="AL113" s="142"/>
      <c r="AM113" s="141"/>
      <c r="AX113" s="142"/>
      <c r="AY113" s="141"/>
      <c r="BJ113" s="142"/>
      <c r="BK113" s="141"/>
      <c r="BL113">
        <v>2</v>
      </c>
      <c r="BP113">
        <v>1</v>
      </c>
      <c r="BQ113">
        <v>2</v>
      </c>
      <c r="BR113">
        <v>3</v>
      </c>
      <c r="BT113">
        <v>1</v>
      </c>
      <c r="BU113">
        <v>1</v>
      </c>
      <c r="BV113" s="142">
        <v>2</v>
      </c>
      <c r="BW113" s="302">
        <v>0</v>
      </c>
      <c r="BX113" s="302">
        <v>0</v>
      </c>
      <c r="BY113" s="302">
        <v>0</v>
      </c>
      <c r="BZ113" s="302">
        <v>0</v>
      </c>
      <c r="CA113" s="302">
        <v>0</v>
      </c>
      <c r="CB113" s="302">
        <v>12</v>
      </c>
      <c r="CC113" s="303">
        <v>4.7619047619047616E-2</v>
      </c>
      <c r="CD113" s="304">
        <v>0.75592894601845428</v>
      </c>
      <c r="CE113" s="302">
        <v>0</v>
      </c>
      <c r="CF113" s="302">
        <v>30</v>
      </c>
      <c r="CG113" s="296">
        <v>2.3809523809523812E-3</v>
      </c>
      <c r="CH113" s="297" t="s">
        <v>12384</v>
      </c>
      <c r="CI113" s="305">
        <v>1</v>
      </c>
      <c r="CJ113" s="306">
        <v>13.184500374589881</v>
      </c>
      <c r="CK113" s="300">
        <v>3</v>
      </c>
      <c r="CL113" s="301">
        <v>14</v>
      </c>
    </row>
    <row r="114" spans="1:90" x14ac:dyDescent="0.25">
      <c r="A114">
        <v>1010108370</v>
      </c>
      <c r="B114" s="287" t="s">
        <v>12506</v>
      </c>
      <c r="C114" s="141"/>
      <c r="N114" s="142"/>
      <c r="O114" s="141"/>
      <c r="AA114" s="141"/>
      <c r="AL114" s="142"/>
      <c r="AM114" s="141"/>
      <c r="AX114" s="142"/>
      <c r="AY114" s="141"/>
      <c r="BJ114" s="142"/>
      <c r="BK114" s="141"/>
      <c r="BO114">
        <v>1</v>
      </c>
      <c r="BV114" s="142"/>
      <c r="BW114" s="302">
        <v>0</v>
      </c>
      <c r="BX114" s="302">
        <v>0</v>
      </c>
      <c r="BY114" s="302">
        <v>0</v>
      </c>
      <c r="BZ114" s="302">
        <v>0</v>
      </c>
      <c r="CA114" s="302">
        <v>0</v>
      </c>
      <c r="CB114" s="302">
        <v>1</v>
      </c>
      <c r="CC114" s="303">
        <v>3.968253968253968E-3</v>
      </c>
      <c r="CD114" s="304">
        <v>0</v>
      </c>
      <c r="CE114" s="302">
        <v>0</v>
      </c>
      <c r="CF114" s="302">
        <v>30</v>
      </c>
      <c r="CG114" s="296">
        <v>1.9841269841269841E-4</v>
      </c>
      <c r="CH114" s="297" t="s">
        <v>12384</v>
      </c>
      <c r="CI114" s="305">
        <v>0</v>
      </c>
      <c r="CJ114" s="306">
        <v>1.0357142857142856</v>
      </c>
      <c r="CK114" s="300">
        <v>1</v>
      </c>
      <c r="CL114" s="301">
        <v>2</v>
      </c>
    </row>
    <row r="115" spans="1:90" x14ac:dyDescent="0.25">
      <c r="A115">
        <v>1011100000</v>
      </c>
      <c r="B115" s="287" t="s">
        <v>12507</v>
      </c>
      <c r="C115" s="141">
        <v>9</v>
      </c>
      <c r="D115">
        <v>5</v>
      </c>
      <c r="E115">
        <v>5</v>
      </c>
      <c r="F115">
        <v>4</v>
      </c>
      <c r="G115">
        <v>3</v>
      </c>
      <c r="H115">
        <v>3</v>
      </c>
      <c r="I115">
        <v>3</v>
      </c>
      <c r="J115">
        <v>3</v>
      </c>
      <c r="K115">
        <v>4</v>
      </c>
      <c r="L115">
        <v>3</v>
      </c>
      <c r="M115">
        <v>3</v>
      </c>
      <c r="N115" s="142">
        <v>6</v>
      </c>
      <c r="O115" s="141">
        <v>4</v>
      </c>
      <c r="P115">
        <v>3</v>
      </c>
      <c r="Q115">
        <v>2</v>
      </c>
      <c r="R115">
        <v>1</v>
      </c>
      <c r="T115">
        <v>1</v>
      </c>
      <c r="U115">
        <v>3</v>
      </c>
      <c r="V115">
        <v>1</v>
      </c>
      <c r="W115">
        <v>4</v>
      </c>
      <c r="X115">
        <v>2</v>
      </c>
      <c r="Y115">
        <v>4</v>
      </c>
      <c r="Z115">
        <v>4</v>
      </c>
      <c r="AA115" s="141">
        <v>6</v>
      </c>
      <c r="AB115">
        <v>2</v>
      </c>
      <c r="AC115">
        <v>9</v>
      </c>
      <c r="AD115">
        <v>9</v>
      </c>
      <c r="AE115">
        <v>8</v>
      </c>
      <c r="AF115">
        <v>2</v>
      </c>
      <c r="AG115">
        <v>7</v>
      </c>
      <c r="AH115">
        <v>2</v>
      </c>
      <c r="AI115">
        <v>6</v>
      </c>
      <c r="AJ115">
        <v>1</v>
      </c>
      <c r="AK115">
        <v>9</v>
      </c>
      <c r="AL115" s="142">
        <v>1</v>
      </c>
      <c r="AM115" s="141"/>
      <c r="AN115">
        <v>3</v>
      </c>
      <c r="AO115">
        <v>5</v>
      </c>
      <c r="AP115">
        <v>2</v>
      </c>
      <c r="AQ115">
        <v>2</v>
      </c>
      <c r="AR115">
        <v>4</v>
      </c>
      <c r="AS115">
        <v>1</v>
      </c>
      <c r="AT115">
        <v>2</v>
      </c>
      <c r="AU115">
        <v>1</v>
      </c>
      <c r="AV115">
        <v>3</v>
      </c>
      <c r="AW115">
        <v>8</v>
      </c>
      <c r="AX115" s="142">
        <v>9</v>
      </c>
      <c r="AY115" s="141"/>
      <c r="AZ115">
        <v>4</v>
      </c>
      <c r="BA115">
        <v>3</v>
      </c>
      <c r="BB115">
        <v>2</v>
      </c>
      <c r="BC115">
        <v>4</v>
      </c>
      <c r="BD115">
        <v>1</v>
      </c>
      <c r="BE115">
        <v>1</v>
      </c>
      <c r="BF115">
        <v>1</v>
      </c>
      <c r="BH115">
        <v>1</v>
      </c>
      <c r="BI115">
        <v>2</v>
      </c>
      <c r="BJ115" s="142">
        <v>1</v>
      </c>
      <c r="BK115" s="141"/>
      <c r="BL115">
        <v>1</v>
      </c>
      <c r="BM115">
        <v>1</v>
      </c>
      <c r="BN115">
        <v>1</v>
      </c>
      <c r="BV115" s="142"/>
      <c r="BW115" s="302">
        <v>51</v>
      </c>
      <c r="BX115" s="302">
        <v>29</v>
      </c>
      <c r="BY115" s="302">
        <v>62</v>
      </c>
      <c r="BZ115" s="302">
        <v>40</v>
      </c>
      <c r="CA115" s="302">
        <v>20</v>
      </c>
      <c r="CB115" s="302">
        <v>3</v>
      </c>
      <c r="CC115" s="303">
        <v>1.1904761904761904E-2</v>
      </c>
      <c r="CD115" s="304">
        <v>0</v>
      </c>
      <c r="CE115" s="302">
        <v>0</v>
      </c>
      <c r="CF115" s="302">
        <v>30</v>
      </c>
      <c r="CG115" s="296">
        <v>5.9523809523809529E-4</v>
      </c>
      <c r="CH115" s="297" t="s">
        <v>12384</v>
      </c>
      <c r="CI115" s="305">
        <v>0</v>
      </c>
      <c r="CJ115" s="306">
        <v>3.1071428571428568</v>
      </c>
      <c r="CK115" s="300">
        <v>1</v>
      </c>
      <c r="CL115" s="301">
        <v>4</v>
      </c>
    </row>
    <row r="116" spans="1:90" x14ac:dyDescent="0.25">
      <c r="A116">
        <v>1011100040</v>
      </c>
      <c r="B116" s="287" t="s">
        <v>12508</v>
      </c>
      <c r="C116" s="141">
        <v>32</v>
      </c>
      <c r="D116">
        <v>12</v>
      </c>
      <c r="E116">
        <v>10</v>
      </c>
      <c r="F116">
        <v>10</v>
      </c>
      <c r="G116">
        <v>5</v>
      </c>
      <c r="H116">
        <v>1</v>
      </c>
      <c r="I116">
        <v>6</v>
      </c>
      <c r="J116">
        <v>9</v>
      </c>
      <c r="K116">
        <v>5</v>
      </c>
      <c r="L116">
        <v>6</v>
      </c>
      <c r="M116">
        <v>7</v>
      </c>
      <c r="N116" s="142">
        <v>24</v>
      </c>
      <c r="O116" s="141">
        <v>19</v>
      </c>
      <c r="P116">
        <v>22</v>
      </c>
      <c r="Q116">
        <v>17</v>
      </c>
      <c r="R116">
        <v>35</v>
      </c>
      <c r="S116">
        <v>5</v>
      </c>
      <c r="T116">
        <v>16</v>
      </c>
      <c r="U116">
        <v>23</v>
      </c>
      <c r="V116">
        <v>10</v>
      </c>
      <c r="W116">
        <v>13</v>
      </c>
      <c r="X116">
        <v>28</v>
      </c>
      <c r="Y116">
        <v>15</v>
      </c>
      <c r="Z116">
        <v>25</v>
      </c>
      <c r="AA116" s="141">
        <v>17</v>
      </c>
      <c r="AB116">
        <v>22</v>
      </c>
      <c r="AC116">
        <v>34</v>
      </c>
      <c r="AD116">
        <v>43</v>
      </c>
      <c r="AE116">
        <v>43</v>
      </c>
      <c r="AF116">
        <v>29</v>
      </c>
      <c r="AG116">
        <v>29</v>
      </c>
      <c r="AH116">
        <v>14</v>
      </c>
      <c r="AI116">
        <v>14</v>
      </c>
      <c r="AJ116">
        <v>24</v>
      </c>
      <c r="AK116">
        <v>23</v>
      </c>
      <c r="AL116" s="142">
        <v>27</v>
      </c>
      <c r="AM116" s="141">
        <v>23</v>
      </c>
      <c r="AN116">
        <v>45</v>
      </c>
      <c r="AO116">
        <v>10</v>
      </c>
      <c r="AP116">
        <v>13</v>
      </c>
      <c r="AQ116">
        <v>21</v>
      </c>
      <c r="AR116">
        <v>39</v>
      </c>
      <c r="AS116">
        <v>23</v>
      </c>
      <c r="AT116">
        <v>22</v>
      </c>
      <c r="AU116">
        <v>18</v>
      </c>
      <c r="AV116">
        <v>46</v>
      </c>
      <c r="AW116">
        <v>21</v>
      </c>
      <c r="AX116" s="142">
        <v>13</v>
      </c>
      <c r="AY116" s="141">
        <v>8</v>
      </c>
      <c r="AZ116">
        <v>13</v>
      </c>
      <c r="BA116">
        <v>9</v>
      </c>
      <c r="BB116">
        <v>10</v>
      </c>
      <c r="BC116">
        <v>14</v>
      </c>
      <c r="BD116">
        <v>8</v>
      </c>
      <c r="BE116">
        <v>4</v>
      </c>
      <c r="BF116">
        <v>4</v>
      </c>
      <c r="BG116">
        <v>11</v>
      </c>
      <c r="BH116">
        <v>5</v>
      </c>
      <c r="BI116">
        <v>8</v>
      </c>
      <c r="BJ116" s="142">
        <v>10</v>
      </c>
      <c r="BK116" s="141">
        <v>6</v>
      </c>
      <c r="BL116">
        <v>9</v>
      </c>
      <c r="BM116">
        <v>6</v>
      </c>
      <c r="BN116">
        <v>6</v>
      </c>
      <c r="BO116">
        <v>9</v>
      </c>
      <c r="BP116">
        <v>6</v>
      </c>
      <c r="BQ116">
        <v>11</v>
      </c>
      <c r="BR116">
        <v>4</v>
      </c>
      <c r="BS116">
        <v>5</v>
      </c>
      <c r="BT116">
        <v>8</v>
      </c>
      <c r="BU116">
        <v>13</v>
      </c>
      <c r="BV116" s="142">
        <v>10</v>
      </c>
      <c r="BW116" s="302">
        <v>127</v>
      </c>
      <c r="BX116" s="302">
        <v>228</v>
      </c>
      <c r="BY116" s="302">
        <v>319</v>
      </c>
      <c r="BZ116" s="302">
        <v>294</v>
      </c>
      <c r="CA116" s="302">
        <v>104</v>
      </c>
      <c r="CB116" s="302">
        <v>93</v>
      </c>
      <c r="CC116" s="303">
        <v>0.36904761904761907</v>
      </c>
      <c r="CD116" s="304">
        <v>2.70100991213556</v>
      </c>
      <c r="CE116" s="302">
        <v>0</v>
      </c>
      <c r="CF116" s="302">
        <v>30</v>
      </c>
      <c r="CG116" s="296">
        <v>1.8452380952380953E-2</v>
      </c>
      <c r="CH116" s="297" t="s">
        <v>12384</v>
      </c>
      <c r="CI116" s="305">
        <v>3</v>
      </c>
      <c r="CJ116" s="306">
        <v>99.022438483564144</v>
      </c>
      <c r="CK116" s="300">
        <v>14</v>
      </c>
      <c r="CL116" s="301">
        <v>100</v>
      </c>
    </row>
    <row r="117" spans="1:90" x14ac:dyDescent="0.25">
      <c r="A117">
        <v>1011100110</v>
      </c>
      <c r="B117" s="287" t="s">
        <v>12509</v>
      </c>
      <c r="C117" s="141">
        <v>1</v>
      </c>
      <c r="D117">
        <v>7</v>
      </c>
      <c r="E117">
        <v>11</v>
      </c>
      <c r="F117">
        <v>1</v>
      </c>
      <c r="G117">
        <v>1</v>
      </c>
      <c r="H117">
        <v>1</v>
      </c>
      <c r="I117">
        <v>2</v>
      </c>
      <c r="J117">
        <v>4</v>
      </c>
      <c r="L117">
        <v>3</v>
      </c>
      <c r="M117">
        <v>2</v>
      </c>
      <c r="N117" s="142">
        <v>13</v>
      </c>
      <c r="O117" s="141">
        <v>12</v>
      </c>
      <c r="P117">
        <v>9</v>
      </c>
      <c r="Q117">
        <v>5</v>
      </c>
      <c r="R117">
        <v>1</v>
      </c>
      <c r="S117">
        <v>5</v>
      </c>
      <c r="T117">
        <v>7</v>
      </c>
      <c r="U117">
        <v>3</v>
      </c>
      <c r="V117">
        <v>1</v>
      </c>
      <c r="X117">
        <v>3</v>
      </c>
      <c r="Y117">
        <v>3</v>
      </c>
      <c r="Z117">
        <v>3</v>
      </c>
      <c r="AA117" s="141">
        <v>1</v>
      </c>
      <c r="AB117">
        <v>5</v>
      </c>
      <c r="AC117">
        <v>7</v>
      </c>
      <c r="AD117">
        <v>2</v>
      </c>
      <c r="AE117">
        <v>4</v>
      </c>
      <c r="AF117">
        <v>6</v>
      </c>
      <c r="AG117">
        <v>4</v>
      </c>
      <c r="AH117">
        <v>6</v>
      </c>
      <c r="AI117">
        <v>4</v>
      </c>
      <c r="AJ117">
        <v>6</v>
      </c>
      <c r="AK117">
        <v>5</v>
      </c>
      <c r="AL117" s="142">
        <v>4</v>
      </c>
      <c r="AM117" s="141">
        <v>10</v>
      </c>
      <c r="AN117">
        <v>1</v>
      </c>
      <c r="AO117">
        <v>14</v>
      </c>
      <c r="AP117">
        <v>7</v>
      </c>
      <c r="AQ117">
        <v>13</v>
      </c>
      <c r="AR117">
        <v>11</v>
      </c>
      <c r="AS117">
        <v>8</v>
      </c>
      <c r="AT117">
        <v>6</v>
      </c>
      <c r="AU117">
        <v>4</v>
      </c>
      <c r="AV117">
        <v>10</v>
      </c>
      <c r="AW117">
        <v>5</v>
      </c>
      <c r="AX117" s="142">
        <v>7</v>
      </c>
      <c r="AY117" s="141">
        <v>11</v>
      </c>
      <c r="AZ117">
        <v>8</v>
      </c>
      <c r="BA117">
        <v>10</v>
      </c>
      <c r="BB117">
        <v>7</v>
      </c>
      <c r="BC117">
        <v>10</v>
      </c>
      <c r="BD117">
        <v>6</v>
      </c>
      <c r="BE117">
        <v>2</v>
      </c>
      <c r="BF117">
        <v>7</v>
      </c>
      <c r="BG117">
        <v>9</v>
      </c>
      <c r="BH117">
        <v>3</v>
      </c>
      <c r="BI117">
        <v>9</v>
      </c>
      <c r="BJ117" s="142">
        <v>7</v>
      </c>
      <c r="BK117" s="141">
        <v>7</v>
      </c>
      <c r="BL117">
        <v>10</v>
      </c>
      <c r="BM117">
        <v>9</v>
      </c>
      <c r="BN117">
        <v>7</v>
      </c>
      <c r="BO117">
        <v>10</v>
      </c>
      <c r="BP117">
        <v>9</v>
      </c>
      <c r="BQ117">
        <v>9</v>
      </c>
      <c r="BR117">
        <v>8</v>
      </c>
      <c r="BS117">
        <v>9</v>
      </c>
      <c r="BT117">
        <v>7</v>
      </c>
      <c r="BU117">
        <v>7</v>
      </c>
      <c r="BV117" s="142">
        <v>6</v>
      </c>
      <c r="BW117" s="302">
        <v>46</v>
      </c>
      <c r="BX117" s="302">
        <v>52</v>
      </c>
      <c r="BY117" s="302">
        <v>54</v>
      </c>
      <c r="BZ117" s="302">
        <v>96</v>
      </c>
      <c r="CA117" s="302">
        <v>89</v>
      </c>
      <c r="CB117" s="302">
        <v>98</v>
      </c>
      <c r="CC117" s="303">
        <v>0.3888888888888889</v>
      </c>
      <c r="CD117" s="304">
        <v>1.3371158468430417</v>
      </c>
      <c r="CE117" s="302">
        <v>0</v>
      </c>
      <c r="CF117" s="302">
        <v>30</v>
      </c>
      <c r="CG117" s="296">
        <v>1.9444444444444445E-2</v>
      </c>
      <c r="CH117" s="297" t="s">
        <v>12384</v>
      </c>
      <c r="CI117" s="305">
        <v>2</v>
      </c>
      <c r="CJ117" s="306">
        <v>102.83711584684305</v>
      </c>
      <c r="CK117" s="300">
        <v>14</v>
      </c>
      <c r="CL117" s="301">
        <v>104</v>
      </c>
    </row>
    <row r="118" spans="1:90" x14ac:dyDescent="0.25">
      <c r="A118">
        <v>1011100140</v>
      </c>
      <c r="B118" s="287" t="s">
        <v>12510</v>
      </c>
      <c r="C118" s="141">
        <v>1</v>
      </c>
      <c r="D118">
        <v>1</v>
      </c>
      <c r="E118">
        <v>1</v>
      </c>
      <c r="F118">
        <v>1</v>
      </c>
      <c r="H118">
        <v>1</v>
      </c>
      <c r="I118">
        <v>2</v>
      </c>
      <c r="J118">
        <v>1</v>
      </c>
      <c r="K118">
        <v>1</v>
      </c>
      <c r="L118">
        <v>2</v>
      </c>
      <c r="M118">
        <v>1</v>
      </c>
      <c r="N118" s="142">
        <v>4</v>
      </c>
      <c r="O118" s="141">
        <v>2</v>
      </c>
      <c r="P118">
        <v>1</v>
      </c>
      <c r="S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 s="141"/>
      <c r="AB118">
        <v>1</v>
      </c>
      <c r="AC118">
        <v>1</v>
      </c>
      <c r="AD118">
        <v>1</v>
      </c>
      <c r="AF118">
        <v>4</v>
      </c>
      <c r="AH118">
        <v>1</v>
      </c>
      <c r="AI118">
        <v>1</v>
      </c>
      <c r="AJ118">
        <v>2</v>
      </c>
      <c r="AK118">
        <v>1</v>
      </c>
      <c r="AL118" s="142"/>
      <c r="AM118" s="141">
        <v>4</v>
      </c>
      <c r="AN118">
        <v>1</v>
      </c>
      <c r="AO118">
        <v>1</v>
      </c>
      <c r="AP118">
        <v>3</v>
      </c>
      <c r="AQ118">
        <v>4</v>
      </c>
      <c r="AR118">
        <v>2</v>
      </c>
      <c r="AS118">
        <v>3</v>
      </c>
      <c r="AT118">
        <v>5</v>
      </c>
      <c r="AU118">
        <v>2</v>
      </c>
      <c r="AV118">
        <v>3</v>
      </c>
      <c r="AW118">
        <v>3</v>
      </c>
      <c r="AX118" s="142">
        <v>5</v>
      </c>
      <c r="AY118" s="141">
        <v>3</v>
      </c>
      <c r="AZ118">
        <v>2</v>
      </c>
      <c r="BA118">
        <v>2</v>
      </c>
      <c r="BB118">
        <v>1</v>
      </c>
      <c r="BC118">
        <v>2</v>
      </c>
      <c r="BD118">
        <v>3</v>
      </c>
      <c r="BE118">
        <v>1</v>
      </c>
      <c r="BF118">
        <v>2</v>
      </c>
      <c r="BH118">
        <v>4</v>
      </c>
      <c r="BI118">
        <v>2</v>
      </c>
      <c r="BJ118" s="142"/>
      <c r="BK118" s="141">
        <v>2</v>
      </c>
      <c r="BL118">
        <v>2</v>
      </c>
      <c r="BM118">
        <v>2</v>
      </c>
      <c r="BP118">
        <v>1</v>
      </c>
      <c r="BQ118">
        <v>2</v>
      </c>
      <c r="BR118">
        <v>1</v>
      </c>
      <c r="BT118">
        <v>2</v>
      </c>
      <c r="BU118">
        <v>3</v>
      </c>
      <c r="BV118" s="142">
        <v>1</v>
      </c>
      <c r="BW118" s="302">
        <v>16</v>
      </c>
      <c r="BX118" s="302">
        <v>9</v>
      </c>
      <c r="BY118" s="302">
        <v>12</v>
      </c>
      <c r="BZ118" s="302">
        <v>36</v>
      </c>
      <c r="CA118" s="302">
        <v>22</v>
      </c>
      <c r="CB118" s="302">
        <v>16</v>
      </c>
      <c r="CC118" s="303">
        <v>6.3492063492063489E-2</v>
      </c>
      <c r="CD118" s="304">
        <v>0.66666666666666685</v>
      </c>
      <c r="CE118" s="302">
        <v>0</v>
      </c>
      <c r="CF118" s="302">
        <v>30</v>
      </c>
      <c r="CG118" s="296">
        <v>3.1746031746031746E-3</v>
      </c>
      <c r="CH118" s="297" t="s">
        <v>12384</v>
      </c>
      <c r="CI118" s="305">
        <v>1</v>
      </c>
      <c r="CJ118" s="306">
        <v>17.238095238095237</v>
      </c>
      <c r="CK118" s="300">
        <v>3</v>
      </c>
      <c r="CL118" s="301">
        <v>18</v>
      </c>
    </row>
    <row r="119" spans="1:90" x14ac:dyDescent="0.25">
      <c r="A119">
        <v>1011100160</v>
      </c>
      <c r="B119" s="287" t="s">
        <v>12511</v>
      </c>
      <c r="C119" s="141">
        <v>3</v>
      </c>
      <c r="D119">
        <v>2</v>
      </c>
      <c r="E119">
        <v>4</v>
      </c>
      <c r="F119">
        <v>2</v>
      </c>
      <c r="G119">
        <v>2</v>
      </c>
      <c r="H119">
        <v>1</v>
      </c>
      <c r="N119" s="142"/>
      <c r="O119" s="141"/>
      <c r="AA119" s="141"/>
      <c r="AL119" s="142"/>
      <c r="AM119" s="141"/>
      <c r="AX119" s="142"/>
      <c r="AY119" s="141"/>
      <c r="BJ119" s="142"/>
      <c r="BK119" s="141"/>
      <c r="BV119" s="142"/>
      <c r="BW119" s="302">
        <v>14</v>
      </c>
      <c r="BX119" s="302">
        <v>0</v>
      </c>
      <c r="BY119" s="302">
        <v>0</v>
      </c>
      <c r="BZ119" s="302">
        <v>0</v>
      </c>
      <c r="CA119" s="302">
        <v>0</v>
      </c>
      <c r="CB119" s="302">
        <v>0</v>
      </c>
      <c r="CC119" s="303">
        <v>0</v>
      </c>
      <c r="CD119" s="304">
        <v>0</v>
      </c>
      <c r="CE119" s="302">
        <v>0</v>
      </c>
      <c r="CF119" s="302">
        <v>30</v>
      </c>
      <c r="CG119" s="296">
        <v>0</v>
      </c>
      <c r="CH119" s="297" t="s">
        <v>12384</v>
      </c>
      <c r="CI119" s="305">
        <v>0</v>
      </c>
      <c r="CJ119" s="306">
        <v>0</v>
      </c>
      <c r="CK119" s="300">
        <v>0</v>
      </c>
      <c r="CL119" s="301">
        <v>0</v>
      </c>
    </row>
    <row r="120" spans="1:90" x14ac:dyDescent="0.25">
      <c r="A120">
        <v>1011100350</v>
      </c>
      <c r="B120" s="287" t="s">
        <v>12512</v>
      </c>
      <c r="C120" s="141"/>
      <c r="G120">
        <v>1</v>
      </c>
      <c r="N120" s="142"/>
      <c r="O120" s="141"/>
      <c r="AA120" s="141"/>
      <c r="AL120" s="142"/>
      <c r="AM120" s="141"/>
      <c r="AX120" s="142"/>
      <c r="AY120" s="141"/>
      <c r="BJ120" s="142"/>
      <c r="BK120" s="141"/>
      <c r="BV120" s="142"/>
      <c r="BW120" s="302">
        <v>1</v>
      </c>
      <c r="BX120" s="302">
        <v>0</v>
      </c>
      <c r="BY120" s="302">
        <v>0</v>
      </c>
      <c r="BZ120" s="302">
        <v>0</v>
      </c>
      <c r="CA120" s="302">
        <v>0</v>
      </c>
      <c r="CB120" s="302">
        <v>0</v>
      </c>
      <c r="CC120" s="303">
        <v>0</v>
      </c>
      <c r="CD120" s="304">
        <v>0</v>
      </c>
      <c r="CE120" s="302">
        <v>0</v>
      </c>
      <c r="CF120" s="302">
        <v>30</v>
      </c>
      <c r="CG120" s="296">
        <v>0</v>
      </c>
      <c r="CH120" s="297" t="s">
        <v>12384</v>
      </c>
      <c r="CI120" s="305">
        <v>0</v>
      </c>
      <c r="CJ120" s="306">
        <v>0</v>
      </c>
      <c r="CK120" s="300">
        <v>0</v>
      </c>
      <c r="CL120" s="301">
        <v>0</v>
      </c>
    </row>
    <row r="121" spans="1:90" x14ac:dyDescent="0.25">
      <c r="A121">
        <v>1011100430</v>
      </c>
      <c r="B121" s="287" t="s">
        <v>12513</v>
      </c>
      <c r="C121" s="141"/>
      <c r="N121" s="142"/>
      <c r="O121" s="141">
        <v>3</v>
      </c>
      <c r="P121">
        <v>5</v>
      </c>
      <c r="Q121">
        <v>4</v>
      </c>
      <c r="S121">
        <v>1</v>
      </c>
      <c r="T121">
        <v>3</v>
      </c>
      <c r="U121">
        <v>2</v>
      </c>
      <c r="V121">
        <v>2</v>
      </c>
      <c r="W121">
        <v>3</v>
      </c>
      <c r="X121">
        <v>3</v>
      </c>
      <c r="Y121">
        <v>2</v>
      </c>
      <c r="Z121">
        <v>6</v>
      </c>
      <c r="AA121" s="141">
        <v>1</v>
      </c>
      <c r="AB121">
        <v>5</v>
      </c>
      <c r="AC121">
        <v>3</v>
      </c>
      <c r="AD121">
        <v>1</v>
      </c>
      <c r="AE121">
        <v>2</v>
      </c>
      <c r="AF121">
        <v>5</v>
      </c>
      <c r="AG121">
        <v>11</v>
      </c>
      <c r="AH121">
        <v>5</v>
      </c>
      <c r="AI121">
        <v>6</v>
      </c>
      <c r="AJ121">
        <v>7</v>
      </c>
      <c r="AK121">
        <v>5</v>
      </c>
      <c r="AL121" s="142">
        <v>5</v>
      </c>
      <c r="AM121" s="141">
        <v>3</v>
      </c>
      <c r="AN121">
        <v>9</v>
      </c>
      <c r="AO121">
        <v>8</v>
      </c>
      <c r="AP121">
        <v>7</v>
      </c>
      <c r="AQ121">
        <v>9</v>
      </c>
      <c r="AR121">
        <v>13</v>
      </c>
      <c r="AS121">
        <v>6</v>
      </c>
      <c r="AT121">
        <v>7</v>
      </c>
      <c r="AU121">
        <v>4</v>
      </c>
      <c r="AV121">
        <v>7</v>
      </c>
      <c r="AW121">
        <v>8</v>
      </c>
      <c r="AX121" s="142">
        <v>10</v>
      </c>
      <c r="AY121" s="141">
        <v>4</v>
      </c>
      <c r="AZ121">
        <v>9</v>
      </c>
      <c r="BA121">
        <v>9</v>
      </c>
      <c r="BB121">
        <v>10</v>
      </c>
      <c r="BC121">
        <v>7</v>
      </c>
      <c r="BD121">
        <v>2</v>
      </c>
      <c r="BE121">
        <v>8</v>
      </c>
      <c r="BF121">
        <v>5</v>
      </c>
      <c r="BG121">
        <v>9</v>
      </c>
      <c r="BH121">
        <v>4</v>
      </c>
      <c r="BI121">
        <v>10</v>
      </c>
      <c r="BJ121" s="142">
        <v>6</v>
      </c>
      <c r="BK121" s="141">
        <v>5</v>
      </c>
      <c r="BL121">
        <v>6</v>
      </c>
      <c r="BM121">
        <v>8</v>
      </c>
      <c r="BN121">
        <v>4</v>
      </c>
      <c r="BO121">
        <v>8</v>
      </c>
      <c r="BP121">
        <v>6</v>
      </c>
      <c r="BQ121">
        <v>9</v>
      </c>
      <c r="BR121">
        <v>6</v>
      </c>
      <c r="BS121">
        <v>5</v>
      </c>
      <c r="BT121">
        <v>8</v>
      </c>
      <c r="BU121">
        <v>6</v>
      </c>
      <c r="BV121" s="142">
        <v>6</v>
      </c>
      <c r="BW121" s="302">
        <v>0</v>
      </c>
      <c r="BX121" s="302">
        <v>34</v>
      </c>
      <c r="BY121" s="302">
        <v>56</v>
      </c>
      <c r="BZ121" s="302">
        <v>91</v>
      </c>
      <c r="CA121" s="302">
        <v>83</v>
      </c>
      <c r="CB121" s="302">
        <v>77</v>
      </c>
      <c r="CC121" s="303">
        <v>0.30555555555555558</v>
      </c>
      <c r="CD121" s="304">
        <v>1.5050420310248871</v>
      </c>
      <c r="CE121" s="302">
        <v>0</v>
      </c>
      <c r="CF121" s="302">
        <v>30</v>
      </c>
      <c r="CG121" s="296">
        <v>1.5277777777777779E-2</v>
      </c>
      <c r="CH121" s="297" t="s">
        <v>12384</v>
      </c>
      <c r="CI121" s="305">
        <v>2</v>
      </c>
      <c r="CJ121" s="306">
        <v>81.255042031024885</v>
      </c>
      <c r="CK121" s="300">
        <v>11</v>
      </c>
      <c r="CL121" s="301">
        <v>82</v>
      </c>
    </row>
    <row r="122" spans="1:90" x14ac:dyDescent="0.25">
      <c r="A122">
        <v>1011100940</v>
      </c>
      <c r="B122" s="287" t="s">
        <v>12514</v>
      </c>
      <c r="C122" s="141"/>
      <c r="N122" s="142"/>
      <c r="O122" s="141"/>
      <c r="AA122" s="141"/>
      <c r="AL122" s="142"/>
      <c r="AM122" s="141"/>
      <c r="AX122" s="142"/>
      <c r="AY122" s="141"/>
      <c r="BJ122" s="142"/>
      <c r="BK122" s="141"/>
      <c r="BN122">
        <v>2</v>
      </c>
      <c r="BO122">
        <v>2</v>
      </c>
      <c r="BQ122">
        <v>3</v>
      </c>
      <c r="BR122">
        <v>3</v>
      </c>
      <c r="BS122">
        <v>2</v>
      </c>
      <c r="BT122">
        <v>3</v>
      </c>
      <c r="BU122">
        <v>9</v>
      </c>
      <c r="BV122" s="142">
        <v>8</v>
      </c>
      <c r="BW122" s="302">
        <v>0</v>
      </c>
      <c r="BX122" s="302">
        <v>0</v>
      </c>
      <c r="BY122" s="302">
        <v>0</v>
      </c>
      <c r="BZ122" s="302">
        <v>0</v>
      </c>
      <c r="CA122" s="302">
        <v>0</v>
      </c>
      <c r="CB122" s="302">
        <v>32</v>
      </c>
      <c r="CC122" s="303">
        <v>0.12698412698412698</v>
      </c>
      <c r="CD122" s="304">
        <v>2.8284271247461903</v>
      </c>
      <c r="CE122" s="302">
        <v>0</v>
      </c>
      <c r="CF122" s="302">
        <v>30</v>
      </c>
      <c r="CG122" s="296">
        <v>6.3492063492063492E-3</v>
      </c>
      <c r="CH122" s="297" t="s">
        <v>12384</v>
      </c>
      <c r="CI122" s="305">
        <v>3</v>
      </c>
      <c r="CJ122" s="306">
        <v>35.97128426760333</v>
      </c>
      <c r="CK122" s="300">
        <v>7</v>
      </c>
      <c r="CL122" s="301">
        <v>37</v>
      </c>
    </row>
    <row r="123" spans="1:90" x14ac:dyDescent="0.25">
      <c r="A123">
        <v>1012100000</v>
      </c>
      <c r="B123" s="287" t="s">
        <v>12515</v>
      </c>
      <c r="C123" s="141"/>
      <c r="N123" s="142"/>
      <c r="O123" s="141"/>
      <c r="AA123" s="141"/>
      <c r="AL123" s="142"/>
      <c r="AM123" s="141"/>
      <c r="AP123">
        <v>2</v>
      </c>
      <c r="AQ123">
        <v>1</v>
      </c>
      <c r="AS123">
        <v>2</v>
      </c>
      <c r="AX123" s="142"/>
      <c r="AY123" s="141"/>
      <c r="BG123">
        <v>1</v>
      </c>
      <c r="BJ123" s="142"/>
      <c r="BK123" s="141"/>
      <c r="BV123" s="142"/>
      <c r="BW123" s="302">
        <v>0</v>
      </c>
      <c r="BX123" s="302">
        <v>0</v>
      </c>
      <c r="BY123" s="302">
        <v>0</v>
      </c>
      <c r="BZ123" s="302">
        <v>5</v>
      </c>
      <c r="CA123" s="302">
        <v>1</v>
      </c>
      <c r="CB123" s="302">
        <v>0</v>
      </c>
      <c r="CC123" s="303">
        <v>0</v>
      </c>
      <c r="CD123" s="304">
        <v>0</v>
      </c>
      <c r="CE123" s="302">
        <v>0</v>
      </c>
      <c r="CF123" s="302">
        <v>30</v>
      </c>
      <c r="CG123" s="296">
        <v>0</v>
      </c>
      <c r="CH123" s="297" t="s">
        <v>12384</v>
      </c>
      <c r="CI123" s="305">
        <v>0</v>
      </c>
      <c r="CJ123" s="306">
        <v>0</v>
      </c>
      <c r="CK123" s="300">
        <v>0</v>
      </c>
      <c r="CL123" s="301">
        <v>0</v>
      </c>
    </row>
    <row r="124" spans="1:90" x14ac:dyDescent="0.25">
      <c r="A124">
        <v>1012100010</v>
      </c>
      <c r="B124" s="287" t="s">
        <v>12516</v>
      </c>
      <c r="C124" s="141">
        <v>2</v>
      </c>
      <c r="D124">
        <v>1</v>
      </c>
      <c r="E124">
        <v>3</v>
      </c>
      <c r="F124">
        <v>5</v>
      </c>
      <c r="G124">
        <v>2</v>
      </c>
      <c r="H124">
        <v>1</v>
      </c>
      <c r="J124">
        <v>2</v>
      </c>
      <c r="K124">
        <v>10</v>
      </c>
      <c r="L124">
        <v>1</v>
      </c>
      <c r="N124" s="142">
        <v>2</v>
      </c>
      <c r="O124" s="141">
        <v>2</v>
      </c>
      <c r="S124">
        <v>2</v>
      </c>
      <c r="V124">
        <v>1</v>
      </c>
      <c r="W124">
        <v>6</v>
      </c>
      <c r="AA124" s="141">
        <v>3</v>
      </c>
      <c r="AB124">
        <v>2</v>
      </c>
      <c r="AE124">
        <v>2</v>
      </c>
      <c r="AG124">
        <v>3</v>
      </c>
      <c r="AH124">
        <v>3</v>
      </c>
      <c r="AI124">
        <v>3</v>
      </c>
      <c r="AJ124">
        <v>2</v>
      </c>
      <c r="AL124" s="142"/>
      <c r="AM124" s="141"/>
      <c r="AN124">
        <v>2</v>
      </c>
      <c r="AQ124">
        <v>1</v>
      </c>
      <c r="AR124">
        <v>5</v>
      </c>
      <c r="AS124">
        <v>2</v>
      </c>
      <c r="AT124">
        <v>2</v>
      </c>
      <c r="AV124">
        <v>2</v>
      </c>
      <c r="AW124">
        <v>2</v>
      </c>
      <c r="AX124" s="142"/>
      <c r="AY124" s="141">
        <v>1</v>
      </c>
      <c r="AZ124">
        <v>1</v>
      </c>
      <c r="BA124">
        <v>1</v>
      </c>
      <c r="BB124">
        <v>2</v>
      </c>
      <c r="BC124">
        <v>2</v>
      </c>
      <c r="BD124">
        <v>2</v>
      </c>
      <c r="BE124">
        <v>2</v>
      </c>
      <c r="BF124">
        <v>3</v>
      </c>
      <c r="BG124">
        <v>1</v>
      </c>
      <c r="BH124">
        <v>1</v>
      </c>
      <c r="BJ124" s="142">
        <v>1</v>
      </c>
      <c r="BK124" s="141"/>
      <c r="BM124">
        <v>2</v>
      </c>
      <c r="BP124">
        <v>2</v>
      </c>
      <c r="BQ124">
        <v>1</v>
      </c>
      <c r="BS124">
        <v>2</v>
      </c>
      <c r="BT124">
        <v>2</v>
      </c>
      <c r="BV124" s="142"/>
      <c r="BW124" s="302">
        <v>29</v>
      </c>
      <c r="BX124" s="302">
        <v>11</v>
      </c>
      <c r="BY124" s="302">
        <v>18</v>
      </c>
      <c r="BZ124" s="302">
        <v>16</v>
      </c>
      <c r="CA124" s="302">
        <v>17</v>
      </c>
      <c r="CB124" s="302">
        <v>9</v>
      </c>
      <c r="CC124" s="303">
        <v>3.5714285714285712E-2</v>
      </c>
      <c r="CD124" s="304">
        <v>0.44721359549995815</v>
      </c>
      <c r="CE124" s="302">
        <v>0</v>
      </c>
      <c r="CF124" s="302">
        <v>30</v>
      </c>
      <c r="CG124" s="296">
        <v>1.7857142857142857E-3</v>
      </c>
      <c r="CH124" s="297" t="s">
        <v>12384</v>
      </c>
      <c r="CI124" s="305">
        <v>1</v>
      </c>
      <c r="CJ124" s="306">
        <v>9.7686421669285295</v>
      </c>
      <c r="CK124" s="300">
        <v>2</v>
      </c>
      <c r="CL124" s="301">
        <v>10</v>
      </c>
    </row>
    <row r="125" spans="1:90" x14ac:dyDescent="0.25">
      <c r="A125">
        <v>1012100020</v>
      </c>
      <c r="B125" s="287" t="s">
        <v>12517</v>
      </c>
      <c r="C125" s="141">
        <v>16</v>
      </c>
      <c r="D125">
        <v>7</v>
      </c>
      <c r="E125">
        <v>15</v>
      </c>
      <c r="F125">
        <v>6</v>
      </c>
      <c r="G125">
        <v>7</v>
      </c>
      <c r="H125">
        <v>4</v>
      </c>
      <c r="I125">
        <v>10</v>
      </c>
      <c r="J125">
        <v>3</v>
      </c>
      <c r="K125">
        <v>8</v>
      </c>
      <c r="L125">
        <v>5</v>
      </c>
      <c r="M125">
        <v>7</v>
      </c>
      <c r="N125" s="142">
        <v>11</v>
      </c>
      <c r="O125" s="141">
        <v>4</v>
      </c>
      <c r="P125">
        <v>9</v>
      </c>
      <c r="Q125">
        <v>3</v>
      </c>
      <c r="S125">
        <v>7</v>
      </c>
      <c r="T125">
        <v>2</v>
      </c>
      <c r="W125">
        <v>10</v>
      </c>
      <c r="X125">
        <v>1</v>
      </c>
      <c r="Y125">
        <v>6</v>
      </c>
      <c r="Z125">
        <v>11</v>
      </c>
      <c r="AA125" s="141">
        <v>9</v>
      </c>
      <c r="AB125">
        <v>14</v>
      </c>
      <c r="AC125">
        <v>16</v>
      </c>
      <c r="AD125">
        <v>12</v>
      </c>
      <c r="AE125">
        <v>12</v>
      </c>
      <c r="AF125">
        <v>12</v>
      </c>
      <c r="AG125">
        <v>13</v>
      </c>
      <c r="AH125">
        <v>21</v>
      </c>
      <c r="AI125">
        <v>17</v>
      </c>
      <c r="AJ125">
        <v>7</v>
      </c>
      <c r="AK125">
        <v>8</v>
      </c>
      <c r="AL125" s="142">
        <v>7</v>
      </c>
      <c r="AM125" s="141">
        <v>8</v>
      </c>
      <c r="AN125">
        <v>9</v>
      </c>
      <c r="AO125">
        <v>4</v>
      </c>
      <c r="AP125">
        <v>4</v>
      </c>
      <c r="AQ125">
        <v>9</v>
      </c>
      <c r="AR125">
        <v>14</v>
      </c>
      <c r="AS125">
        <v>15</v>
      </c>
      <c r="AT125">
        <v>21</v>
      </c>
      <c r="AU125">
        <v>14</v>
      </c>
      <c r="AV125">
        <v>17</v>
      </c>
      <c r="AW125">
        <v>5</v>
      </c>
      <c r="AX125" s="142">
        <v>13</v>
      </c>
      <c r="AY125" s="141">
        <v>7</v>
      </c>
      <c r="AZ125">
        <v>2</v>
      </c>
      <c r="BA125">
        <v>4</v>
      </c>
      <c r="BB125">
        <v>4</v>
      </c>
      <c r="BC125">
        <v>4</v>
      </c>
      <c r="BD125">
        <v>3</v>
      </c>
      <c r="BE125">
        <v>3</v>
      </c>
      <c r="BF125">
        <v>3</v>
      </c>
      <c r="BG125">
        <v>2</v>
      </c>
      <c r="BH125">
        <v>4</v>
      </c>
      <c r="BJ125" s="142">
        <v>2</v>
      </c>
      <c r="BK125" s="141">
        <v>2</v>
      </c>
      <c r="BL125">
        <v>3</v>
      </c>
      <c r="BM125">
        <v>2</v>
      </c>
      <c r="BN125">
        <v>5</v>
      </c>
      <c r="BO125">
        <v>3</v>
      </c>
      <c r="BP125">
        <v>5</v>
      </c>
      <c r="BQ125">
        <v>1</v>
      </c>
      <c r="BR125">
        <v>2</v>
      </c>
      <c r="BS125">
        <v>1</v>
      </c>
      <c r="BT125">
        <v>5</v>
      </c>
      <c r="BU125">
        <v>3</v>
      </c>
      <c r="BV125" s="142">
        <v>1</v>
      </c>
      <c r="BW125" s="302">
        <v>99</v>
      </c>
      <c r="BX125" s="302">
        <v>53</v>
      </c>
      <c r="BY125" s="302">
        <v>148</v>
      </c>
      <c r="BZ125" s="302">
        <v>133</v>
      </c>
      <c r="CA125" s="302">
        <v>38</v>
      </c>
      <c r="CB125" s="302">
        <v>33</v>
      </c>
      <c r="CC125" s="303">
        <v>0.13095238095238096</v>
      </c>
      <c r="CD125" s="304">
        <v>1.5447859516333116</v>
      </c>
      <c r="CE125" s="302">
        <v>0</v>
      </c>
      <c r="CF125" s="302">
        <v>30</v>
      </c>
      <c r="CG125" s="296">
        <v>6.5476190476190486E-3</v>
      </c>
      <c r="CH125" s="297" t="s">
        <v>12384</v>
      </c>
      <c r="CI125" s="305">
        <v>2</v>
      </c>
      <c r="CJ125" s="306">
        <v>35.723357380204739</v>
      </c>
      <c r="CK125" s="300">
        <v>6</v>
      </c>
      <c r="CL125" s="301">
        <v>36</v>
      </c>
    </row>
    <row r="126" spans="1:90" x14ac:dyDescent="0.25">
      <c r="A126">
        <v>1012100030</v>
      </c>
      <c r="B126" s="287" t="s">
        <v>12518</v>
      </c>
      <c r="C126" s="141"/>
      <c r="H126">
        <v>3</v>
      </c>
      <c r="I126">
        <v>1</v>
      </c>
      <c r="J126">
        <v>3</v>
      </c>
      <c r="K126">
        <v>4</v>
      </c>
      <c r="L126">
        <v>3</v>
      </c>
      <c r="M126">
        <v>1</v>
      </c>
      <c r="N126" s="142">
        <v>1</v>
      </c>
      <c r="O126" s="141"/>
      <c r="P126">
        <v>2</v>
      </c>
      <c r="Q126">
        <v>2</v>
      </c>
      <c r="S126">
        <v>1</v>
      </c>
      <c r="U126">
        <v>1</v>
      </c>
      <c r="V126">
        <v>1</v>
      </c>
      <c r="X126">
        <v>2</v>
      </c>
      <c r="Y126">
        <v>1</v>
      </c>
      <c r="Z126">
        <v>1</v>
      </c>
      <c r="AA126" s="141">
        <v>3</v>
      </c>
      <c r="AB126">
        <v>5</v>
      </c>
      <c r="AC126">
        <v>1</v>
      </c>
      <c r="AD126">
        <v>8</v>
      </c>
      <c r="AE126">
        <v>2</v>
      </c>
      <c r="AG126">
        <v>2</v>
      </c>
      <c r="AH126">
        <v>4</v>
      </c>
      <c r="AI126">
        <v>1</v>
      </c>
      <c r="AJ126">
        <v>2</v>
      </c>
      <c r="AK126">
        <v>1</v>
      </c>
      <c r="AL126" s="142">
        <v>1</v>
      </c>
      <c r="AM126" s="141"/>
      <c r="AN126">
        <v>1</v>
      </c>
      <c r="AO126">
        <v>4</v>
      </c>
      <c r="AQ126">
        <v>1</v>
      </c>
      <c r="AR126">
        <v>3</v>
      </c>
      <c r="AT126">
        <v>4</v>
      </c>
      <c r="AV126">
        <v>9</v>
      </c>
      <c r="AW126">
        <v>2</v>
      </c>
      <c r="AX126" s="142">
        <v>1</v>
      </c>
      <c r="AY126" s="141">
        <v>3</v>
      </c>
      <c r="AZ126">
        <v>2</v>
      </c>
      <c r="BB126">
        <v>1</v>
      </c>
      <c r="BC126">
        <v>2</v>
      </c>
      <c r="BE126">
        <v>2</v>
      </c>
      <c r="BF126">
        <v>2</v>
      </c>
      <c r="BG126">
        <v>1</v>
      </c>
      <c r="BJ126" s="142"/>
      <c r="BK126" s="141">
        <v>1</v>
      </c>
      <c r="BN126">
        <v>1</v>
      </c>
      <c r="BO126">
        <v>2</v>
      </c>
      <c r="BP126">
        <v>1</v>
      </c>
      <c r="BR126">
        <v>2</v>
      </c>
      <c r="BS126">
        <v>3</v>
      </c>
      <c r="BT126">
        <v>1</v>
      </c>
      <c r="BU126">
        <v>4</v>
      </c>
      <c r="BV126" s="142"/>
      <c r="BW126" s="302">
        <v>16</v>
      </c>
      <c r="BX126" s="302">
        <v>11</v>
      </c>
      <c r="BY126" s="302">
        <v>30</v>
      </c>
      <c r="BZ126" s="302">
        <v>25</v>
      </c>
      <c r="CA126" s="302">
        <v>13</v>
      </c>
      <c r="CB126" s="302">
        <v>15</v>
      </c>
      <c r="CC126" s="303">
        <v>5.9523809523809521E-2</v>
      </c>
      <c r="CD126" s="304">
        <v>1.1259916264596033</v>
      </c>
      <c r="CE126" s="302">
        <v>0</v>
      </c>
      <c r="CF126" s="302">
        <v>30</v>
      </c>
      <c r="CG126" s="296">
        <v>2.976190476190476E-3</v>
      </c>
      <c r="CH126" s="297" t="s">
        <v>12384</v>
      </c>
      <c r="CI126" s="305">
        <v>2</v>
      </c>
      <c r="CJ126" s="306">
        <v>16.661705912173886</v>
      </c>
      <c r="CK126" s="300">
        <v>3</v>
      </c>
      <c r="CL126" s="301">
        <v>17</v>
      </c>
    </row>
    <row r="127" spans="1:90" x14ac:dyDescent="0.25">
      <c r="A127">
        <v>1012100050</v>
      </c>
      <c r="B127" s="287" t="s">
        <v>12519</v>
      </c>
      <c r="C127" s="141">
        <v>1</v>
      </c>
      <c r="D127">
        <v>2</v>
      </c>
      <c r="E127">
        <v>2</v>
      </c>
      <c r="G127">
        <v>1</v>
      </c>
      <c r="N127" s="142"/>
      <c r="O127" s="141"/>
      <c r="AA127" s="141"/>
      <c r="AL127" s="142"/>
      <c r="AM127" s="141"/>
      <c r="AX127" s="142"/>
      <c r="AY127" s="141"/>
      <c r="BJ127" s="142"/>
      <c r="BK127" s="141"/>
      <c r="BV127" s="142"/>
      <c r="BW127" s="302">
        <v>6</v>
      </c>
      <c r="BX127" s="302">
        <v>0</v>
      </c>
      <c r="BY127" s="302">
        <v>0</v>
      </c>
      <c r="BZ127" s="302">
        <v>0</v>
      </c>
      <c r="CA127" s="302">
        <v>0</v>
      </c>
      <c r="CB127" s="302">
        <v>0</v>
      </c>
      <c r="CC127" s="303">
        <v>0</v>
      </c>
      <c r="CD127" s="304">
        <v>0</v>
      </c>
      <c r="CE127" s="302">
        <v>0</v>
      </c>
      <c r="CF127" s="302">
        <v>30</v>
      </c>
      <c r="CG127" s="296">
        <v>0</v>
      </c>
      <c r="CH127" s="297" t="s">
        <v>12384</v>
      </c>
      <c r="CI127" s="305">
        <v>0</v>
      </c>
      <c r="CJ127" s="306">
        <v>0</v>
      </c>
      <c r="CK127" s="300">
        <v>0</v>
      </c>
      <c r="CL127" s="301">
        <v>0</v>
      </c>
    </row>
    <row r="128" spans="1:90" x14ac:dyDescent="0.25">
      <c r="A128">
        <v>1012100060</v>
      </c>
      <c r="B128" s="287" t="s">
        <v>12520</v>
      </c>
      <c r="C128" s="141">
        <v>1</v>
      </c>
      <c r="H128">
        <v>1</v>
      </c>
      <c r="N128" s="142"/>
      <c r="O128" s="141"/>
      <c r="AA128" s="141"/>
      <c r="AL128" s="142"/>
      <c r="AM128" s="141"/>
      <c r="AX128" s="142"/>
      <c r="AY128" s="141"/>
      <c r="BJ128" s="142"/>
      <c r="BK128" s="141"/>
      <c r="BV128" s="142"/>
      <c r="BW128" s="302">
        <v>2</v>
      </c>
      <c r="BX128" s="302">
        <v>0</v>
      </c>
      <c r="BY128" s="302">
        <v>0</v>
      </c>
      <c r="BZ128" s="302">
        <v>0</v>
      </c>
      <c r="CA128" s="302">
        <v>0</v>
      </c>
      <c r="CB128" s="302">
        <v>0</v>
      </c>
      <c r="CC128" s="303">
        <v>0</v>
      </c>
      <c r="CD128" s="304">
        <v>0</v>
      </c>
      <c r="CE128" s="302">
        <v>0</v>
      </c>
      <c r="CF128" s="302">
        <v>30</v>
      </c>
      <c r="CG128" s="296">
        <v>0</v>
      </c>
      <c r="CH128" s="297" t="s">
        <v>12384</v>
      </c>
      <c r="CI128" s="305">
        <v>0</v>
      </c>
      <c r="CJ128" s="306">
        <v>0</v>
      </c>
      <c r="CK128" s="300">
        <v>0</v>
      </c>
      <c r="CL128" s="301">
        <v>0</v>
      </c>
    </row>
    <row r="129" spans="1:90" x14ac:dyDescent="0.25">
      <c r="A129">
        <v>1012100070</v>
      </c>
      <c r="B129" s="287" t="s">
        <v>12521</v>
      </c>
      <c r="C129" s="141">
        <v>1</v>
      </c>
      <c r="D129">
        <v>1</v>
      </c>
      <c r="E129">
        <v>1</v>
      </c>
      <c r="F129">
        <v>3</v>
      </c>
      <c r="G129">
        <v>2</v>
      </c>
      <c r="N129" s="142"/>
      <c r="O129" s="141"/>
      <c r="AA129" s="141"/>
      <c r="AL129" s="142"/>
      <c r="AM129" s="141"/>
      <c r="AX129" s="142"/>
      <c r="AY129" s="141"/>
      <c r="BJ129" s="142"/>
      <c r="BK129" s="141"/>
      <c r="BV129" s="142"/>
      <c r="BW129" s="302">
        <v>8</v>
      </c>
      <c r="BX129" s="302">
        <v>0</v>
      </c>
      <c r="BY129" s="302">
        <v>0</v>
      </c>
      <c r="BZ129" s="302">
        <v>0</v>
      </c>
      <c r="CA129" s="302">
        <v>0</v>
      </c>
      <c r="CB129" s="302">
        <v>0</v>
      </c>
      <c r="CC129" s="303">
        <v>0</v>
      </c>
      <c r="CD129" s="304">
        <v>0</v>
      </c>
      <c r="CE129" s="302">
        <v>0</v>
      </c>
      <c r="CF129" s="302">
        <v>30</v>
      </c>
      <c r="CG129" s="296">
        <v>0</v>
      </c>
      <c r="CH129" s="297" t="s">
        <v>12384</v>
      </c>
      <c r="CI129" s="305">
        <v>0</v>
      </c>
      <c r="CJ129" s="306">
        <v>0</v>
      </c>
      <c r="CK129" s="300">
        <v>0</v>
      </c>
      <c r="CL129" s="301">
        <v>0</v>
      </c>
    </row>
    <row r="130" spans="1:90" x14ac:dyDescent="0.25">
      <c r="A130">
        <v>1012100120</v>
      </c>
      <c r="B130" s="287" t="s">
        <v>12522</v>
      </c>
      <c r="C130" s="141"/>
      <c r="G130">
        <v>1</v>
      </c>
      <c r="K130">
        <v>4</v>
      </c>
      <c r="L130">
        <v>9</v>
      </c>
      <c r="M130">
        <v>7</v>
      </c>
      <c r="N130" s="142">
        <v>1</v>
      </c>
      <c r="O130" s="141">
        <v>7</v>
      </c>
      <c r="P130">
        <v>9</v>
      </c>
      <c r="Q130">
        <v>5</v>
      </c>
      <c r="R130">
        <v>4</v>
      </c>
      <c r="S130">
        <v>2</v>
      </c>
      <c r="T130">
        <v>5</v>
      </c>
      <c r="U130">
        <v>6</v>
      </c>
      <c r="V130">
        <v>6</v>
      </c>
      <c r="W130">
        <v>8</v>
      </c>
      <c r="X130">
        <v>9</v>
      </c>
      <c r="Y130">
        <v>6</v>
      </c>
      <c r="Z130">
        <v>7</v>
      </c>
      <c r="AA130" s="141">
        <v>4</v>
      </c>
      <c r="AB130">
        <v>7</v>
      </c>
      <c r="AC130">
        <v>10</v>
      </c>
      <c r="AD130">
        <v>19</v>
      </c>
      <c r="AE130">
        <v>18</v>
      </c>
      <c r="AF130">
        <v>10</v>
      </c>
      <c r="AG130">
        <v>12</v>
      </c>
      <c r="AH130">
        <v>16</v>
      </c>
      <c r="AI130">
        <v>15</v>
      </c>
      <c r="AJ130">
        <v>10</v>
      </c>
      <c r="AK130">
        <v>13</v>
      </c>
      <c r="AL130" s="142">
        <v>10</v>
      </c>
      <c r="AM130" s="141">
        <v>12</v>
      </c>
      <c r="AN130">
        <v>7</v>
      </c>
      <c r="AO130">
        <v>10</v>
      </c>
      <c r="AP130">
        <v>23</v>
      </c>
      <c r="AQ130">
        <v>24</v>
      </c>
      <c r="AR130">
        <v>12</v>
      </c>
      <c r="AS130">
        <v>9</v>
      </c>
      <c r="AT130">
        <v>19</v>
      </c>
      <c r="AU130">
        <v>22</v>
      </c>
      <c r="AV130">
        <v>16</v>
      </c>
      <c r="AW130">
        <v>9</v>
      </c>
      <c r="AX130" s="142">
        <v>12</v>
      </c>
      <c r="AY130" s="141">
        <v>11</v>
      </c>
      <c r="AZ130">
        <v>8</v>
      </c>
      <c r="BA130">
        <v>3</v>
      </c>
      <c r="BB130">
        <v>5</v>
      </c>
      <c r="BC130">
        <v>6</v>
      </c>
      <c r="BD130">
        <v>4</v>
      </c>
      <c r="BE130">
        <v>3</v>
      </c>
      <c r="BF130">
        <v>3</v>
      </c>
      <c r="BG130">
        <v>2</v>
      </c>
      <c r="BH130">
        <v>3</v>
      </c>
      <c r="BI130">
        <v>2</v>
      </c>
      <c r="BJ130" s="142">
        <v>4</v>
      </c>
      <c r="BK130" s="141">
        <v>2</v>
      </c>
      <c r="BL130">
        <v>5</v>
      </c>
      <c r="BM130">
        <v>6</v>
      </c>
      <c r="BN130">
        <v>4</v>
      </c>
      <c r="BO130">
        <v>3</v>
      </c>
      <c r="BP130">
        <v>5</v>
      </c>
      <c r="BQ130">
        <v>5</v>
      </c>
      <c r="BR130">
        <v>4</v>
      </c>
      <c r="BS130">
        <v>6</v>
      </c>
      <c r="BT130">
        <v>5</v>
      </c>
      <c r="BU130">
        <v>4</v>
      </c>
      <c r="BV130" s="142">
        <v>4</v>
      </c>
      <c r="BW130" s="302">
        <v>22</v>
      </c>
      <c r="BX130" s="302">
        <v>74</v>
      </c>
      <c r="BY130" s="302">
        <v>144</v>
      </c>
      <c r="BZ130" s="302">
        <v>175</v>
      </c>
      <c r="CA130" s="302">
        <v>54</v>
      </c>
      <c r="CB130" s="302">
        <v>53</v>
      </c>
      <c r="CC130" s="303">
        <v>0.21031746031746032</v>
      </c>
      <c r="CD130" s="304">
        <v>1.1645001528813146</v>
      </c>
      <c r="CE130" s="302">
        <v>0</v>
      </c>
      <c r="CF130" s="302">
        <v>30</v>
      </c>
      <c r="CG130" s="296">
        <v>1.0515873015873017E-2</v>
      </c>
      <c r="CH130" s="297" t="s">
        <v>12384</v>
      </c>
      <c r="CI130" s="305">
        <v>2</v>
      </c>
      <c r="CJ130" s="306">
        <v>56.057357295738463</v>
      </c>
      <c r="CK130" s="300">
        <v>8</v>
      </c>
      <c r="CL130" s="301">
        <v>57</v>
      </c>
    </row>
    <row r="131" spans="1:90" x14ac:dyDescent="0.25">
      <c r="A131">
        <v>1012100150</v>
      </c>
      <c r="B131" s="287" t="s">
        <v>12523</v>
      </c>
      <c r="C131" s="141"/>
      <c r="N131" s="142"/>
      <c r="O131" s="141"/>
      <c r="AA131" s="141"/>
      <c r="AE131">
        <v>2</v>
      </c>
      <c r="AF131">
        <v>1</v>
      </c>
      <c r="AG131">
        <v>1</v>
      </c>
      <c r="AH131">
        <v>1</v>
      </c>
      <c r="AI131">
        <v>2</v>
      </c>
      <c r="AJ131">
        <v>1</v>
      </c>
      <c r="AK131">
        <v>3</v>
      </c>
      <c r="AL131" s="142">
        <v>7</v>
      </c>
      <c r="AM131" s="141"/>
      <c r="AP131">
        <v>1</v>
      </c>
      <c r="AQ131">
        <v>4</v>
      </c>
      <c r="AR131">
        <v>1</v>
      </c>
      <c r="AS131">
        <v>6</v>
      </c>
      <c r="AT131">
        <v>3</v>
      </c>
      <c r="AU131">
        <v>3</v>
      </c>
      <c r="AV131">
        <v>2</v>
      </c>
      <c r="AW131">
        <v>1</v>
      </c>
      <c r="AX131" s="142"/>
      <c r="AY131" s="141"/>
      <c r="AZ131">
        <v>2</v>
      </c>
      <c r="BB131">
        <v>3</v>
      </c>
      <c r="BC131">
        <v>4</v>
      </c>
      <c r="BE131">
        <v>1</v>
      </c>
      <c r="BJ131" s="142"/>
      <c r="BK131" s="141"/>
      <c r="BV131" s="142">
        <v>1</v>
      </c>
      <c r="BW131" s="302">
        <v>0</v>
      </c>
      <c r="BX131" s="302">
        <v>0</v>
      </c>
      <c r="BY131" s="302">
        <v>18</v>
      </c>
      <c r="BZ131" s="302">
        <v>21</v>
      </c>
      <c r="CA131" s="302">
        <v>10</v>
      </c>
      <c r="CB131" s="302">
        <v>1</v>
      </c>
      <c r="CC131" s="303">
        <v>3.968253968253968E-3</v>
      </c>
      <c r="CD131" s="304">
        <v>0</v>
      </c>
      <c r="CE131" s="302">
        <v>0</v>
      </c>
      <c r="CF131" s="302">
        <v>30</v>
      </c>
      <c r="CG131" s="296">
        <v>1.9841269841269841E-4</v>
      </c>
      <c r="CH131" s="297" t="s">
        <v>12384</v>
      </c>
      <c r="CI131" s="305">
        <v>0</v>
      </c>
      <c r="CJ131" s="306">
        <v>1.0357142857142856</v>
      </c>
      <c r="CK131" s="300">
        <v>1</v>
      </c>
      <c r="CL131" s="301">
        <v>2</v>
      </c>
    </row>
    <row r="132" spans="1:90" x14ac:dyDescent="0.25">
      <c r="A132">
        <v>1012100160</v>
      </c>
      <c r="B132" s="287" t="s">
        <v>12524</v>
      </c>
      <c r="C132" s="141"/>
      <c r="N132" s="142"/>
      <c r="O132" s="141"/>
      <c r="AA132" s="141"/>
      <c r="AL132" s="142"/>
      <c r="AM132" s="141"/>
      <c r="AX132" s="142"/>
      <c r="AY132" s="141"/>
      <c r="BG132">
        <v>1</v>
      </c>
      <c r="BJ132" s="142"/>
      <c r="BK132" s="141">
        <v>1</v>
      </c>
      <c r="BV132" s="142"/>
      <c r="BW132" s="302">
        <v>0</v>
      </c>
      <c r="BX132" s="302">
        <v>0</v>
      </c>
      <c r="BY132" s="302">
        <v>0</v>
      </c>
      <c r="BZ132" s="302">
        <v>0</v>
      </c>
      <c r="CA132" s="302">
        <v>1</v>
      </c>
      <c r="CB132" s="302">
        <v>1</v>
      </c>
      <c r="CC132" s="303">
        <v>3.968253968253968E-3</v>
      </c>
      <c r="CD132" s="304">
        <v>0</v>
      </c>
      <c r="CE132" s="302">
        <v>0</v>
      </c>
      <c r="CF132" s="302">
        <v>30</v>
      </c>
      <c r="CG132" s="296">
        <v>1.9841269841269841E-4</v>
      </c>
      <c r="CH132" s="297" t="s">
        <v>12384</v>
      </c>
      <c r="CI132" s="305">
        <v>0</v>
      </c>
      <c r="CJ132" s="306">
        <v>1.0357142857142856</v>
      </c>
      <c r="CK132" s="300">
        <v>1</v>
      </c>
      <c r="CL132" s="301">
        <v>2</v>
      </c>
    </row>
    <row r="133" spans="1:90" x14ac:dyDescent="0.25">
      <c r="A133">
        <v>1013100020</v>
      </c>
      <c r="B133" s="287" t="s">
        <v>12525</v>
      </c>
      <c r="C133" s="141">
        <v>1</v>
      </c>
      <c r="F133">
        <v>2</v>
      </c>
      <c r="I133">
        <v>1</v>
      </c>
      <c r="J133">
        <v>1</v>
      </c>
      <c r="L133">
        <v>1</v>
      </c>
      <c r="N133" s="142">
        <v>5</v>
      </c>
      <c r="O133" s="141">
        <v>8</v>
      </c>
      <c r="Q133">
        <v>1</v>
      </c>
      <c r="AA133" s="141"/>
      <c r="AL133" s="142"/>
      <c r="AM133" s="141"/>
      <c r="AX133" s="142"/>
      <c r="AY133" s="141"/>
      <c r="BJ133" s="142"/>
      <c r="BK133" s="141"/>
      <c r="BV133" s="142"/>
      <c r="BW133" s="302">
        <v>11</v>
      </c>
      <c r="BX133" s="302">
        <v>9</v>
      </c>
      <c r="BY133" s="302">
        <v>0</v>
      </c>
      <c r="BZ133" s="302">
        <v>0</v>
      </c>
      <c r="CA133" s="302">
        <v>0</v>
      </c>
      <c r="CB133" s="302">
        <v>0</v>
      </c>
      <c r="CC133" s="303">
        <v>0</v>
      </c>
      <c r="CD133" s="304">
        <v>0</v>
      </c>
      <c r="CE133" s="302">
        <v>0</v>
      </c>
      <c r="CF133" s="302">
        <v>30</v>
      </c>
      <c r="CG133" s="296">
        <v>0</v>
      </c>
      <c r="CH133" s="297" t="s">
        <v>12384</v>
      </c>
      <c r="CI133" s="305">
        <v>0</v>
      </c>
      <c r="CJ133" s="306">
        <v>0</v>
      </c>
      <c r="CK133" s="300">
        <v>0</v>
      </c>
      <c r="CL133" s="301">
        <v>0</v>
      </c>
    </row>
    <row r="134" spans="1:90" x14ac:dyDescent="0.25">
      <c r="A134">
        <v>1013100040</v>
      </c>
      <c r="B134" s="287" t="s">
        <v>12526</v>
      </c>
      <c r="C134" s="141"/>
      <c r="I134">
        <v>1</v>
      </c>
      <c r="N134" s="142">
        <v>3</v>
      </c>
      <c r="O134" s="141">
        <v>6</v>
      </c>
      <c r="Q134">
        <v>1</v>
      </c>
      <c r="R134">
        <v>2</v>
      </c>
      <c r="U134">
        <v>2</v>
      </c>
      <c r="V134">
        <v>1</v>
      </c>
      <c r="W134">
        <v>1</v>
      </c>
      <c r="X134">
        <v>2</v>
      </c>
      <c r="Y134">
        <v>1</v>
      </c>
      <c r="Z134">
        <v>1</v>
      </c>
      <c r="AA134" s="141"/>
      <c r="AC134">
        <v>3</v>
      </c>
      <c r="AD134">
        <v>2</v>
      </c>
      <c r="AF134">
        <v>1</v>
      </c>
      <c r="AI134">
        <v>2</v>
      </c>
      <c r="AJ134">
        <v>1</v>
      </c>
      <c r="AK134">
        <v>2</v>
      </c>
      <c r="AL134" s="142">
        <v>1</v>
      </c>
      <c r="AM134" s="141"/>
      <c r="AO134">
        <v>2</v>
      </c>
      <c r="AP134">
        <v>1</v>
      </c>
      <c r="AQ134">
        <v>1</v>
      </c>
      <c r="AR134">
        <v>2</v>
      </c>
      <c r="AS134">
        <v>1</v>
      </c>
      <c r="AV134">
        <v>1</v>
      </c>
      <c r="AX134" s="142"/>
      <c r="AY134" s="141"/>
      <c r="BA134">
        <v>2</v>
      </c>
      <c r="BE134">
        <v>4</v>
      </c>
      <c r="BG134">
        <v>1</v>
      </c>
      <c r="BH134">
        <v>1</v>
      </c>
      <c r="BJ134" s="142"/>
      <c r="BK134" s="141"/>
      <c r="BM134">
        <v>1</v>
      </c>
      <c r="BO134">
        <v>1</v>
      </c>
      <c r="BS134">
        <v>1</v>
      </c>
      <c r="BV134" s="142"/>
      <c r="BW134" s="302">
        <v>4</v>
      </c>
      <c r="BX134" s="302">
        <v>17</v>
      </c>
      <c r="BY134" s="302">
        <v>12</v>
      </c>
      <c r="BZ134" s="302">
        <v>8</v>
      </c>
      <c r="CA134" s="302">
        <v>8</v>
      </c>
      <c r="CB134" s="302">
        <v>3</v>
      </c>
      <c r="CC134" s="303">
        <v>1.1904761904761904E-2</v>
      </c>
      <c r="CD134" s="304">
        <v>0</v>
      </c>
      <c r="CE134" s="302">
        <v>0</v>
      </c>
      <c r="CF134" s="302">
        <v>30</v>
      </c>
      <c r="CG134" s="296">
        <v>5.9523809523809529E-4</v>
      </c>
      <c r="CH134" s="297" t="s">
        <v>12384</v>
      </c>
      <c r="CI134" s="305">
        <v>0</v>
      </c>
      <c r="CJ134" s="306">
        <v>3.1071428571428568</v>
      </c>
      <c r="CK134" s="300">
        <v>1</v>
      </c>
      <c r="CL134" s="301">
        <v>4</v>
      </c>
    </row>
    <row r="135" spans="1:90" x14ac:dyDescent="0.25">
      <c r="A135">
        <v>1013100090</v>
      </c>
      <c r="B135" s="287" t="s">
        <v>12527</v>
      </c>
      <c r="C135" s="141"/>
      <c r="H135">
        <v>1</v>
      </c>
      <c r="I135">
        <v>1</v>
      </c>
      <c r="J135">
        <v>1</v>
      </c>
      <c r="K135">
        <v>2</v>
      </c>
      <c r="L135">
        <v>3</v>
      </c>
      <c r="N135" s="142"/>
      <c r="O135" s="141">
        <v>1</v>
      </c>
      <c r="P135">
        <v>1</v>
      </c>
      <c r="Q135">
        <v>4</v>
      </c>
      <c r="R135">
        <v>1</v>
      </c>
      <c r="S135">
        <v>2</v>
      </c>
      <c r="T135">
        <v>1</v>
      </c>
      <c r="U135">
        <v>1</v>
      </c>
      <c r="V135">
        <v>1</v>
      </c>
      <c r="W135">
        <v>2</v>
      </c>
      <c r="X135">
        <v>4</v>
      </c>
      <c r="Y135">
        <v>4</v>
      </c>
      <c r="Z135">
        <v>8</v>
      </c>
      <c r="AA135" s="141">
        <v>2</v>
      </c>
      <c r="AB135">
        <v>3</v>
      </c>
      <c r="AC135">
        <v>6</v>
      </c>
      <c r="AD135">
        <v>3</v>
      </c>
      <c r="AE135">
        <v>5</v>
      </c>
      <c r="AF135">
        <v>2</v>
      </c>
      <c r="AG135">
        <v>1</v>
      </c>
      <c r="AH135">
        <v>2</v>
      </c>
      <c r="AI135">
        <v>7</v>
      </c>
      <c r="AJ135">
        <v>6</v>
      </c>
      <c r="AK135">
        <v>2</v>
      </c>
      <c r="AL135" s="142">
        <v>3</v>
      </c>
      <c r="AM135" s="141">
        <v>8</v>
      </c>
      <c r="AN135">
        <v>3</v>
      </c>
      <c r="AO135">
        <v>5</v>
      </c>
      <c r="AP135">
        <v>1</v>
      </c>
      <c r="AQ135">
        <v>4</v>
      </c>
      <c r="AR135">
        <v>3</v>
      </c>
      <c r="AT135">
        <v>4</v>
      </c>
      <c r="AU135">
        <v>2</v>
      </c>
      <c r="AV135">
        <v>2</v>
      </c>
      <c r="AW135">
        <v>5</v>
      </c>
      <c r="AX135" s="142"/>
      <c r="AY135" s="141">
        <v>8</v>
      </c>
      <c r="AZ135">
        <v>6</v>
      </c>
      <c r="BA135">
        <v>2</v>
      </c>
      <c r="BB135">
        <v>1</v>
      </c>
      <c r="BC135">
        <v>5</v>
      </c>
      <c r="BE135">
        <v>3</v>
      </c>
      <c r="BG135">
        <v>1</v>
      </c>
      <c r="BH135">
        <v>1</v>
      </c>
      <c r="BI135">
        <v>2</v>
      </c>
      <c r="BJ135" s="142">
        <v>2</v>
      </c>
      <c r="BK135" s="141">
        <v>1</v>
      </c>
      <c r="BL135">
        <v>3</v>
      </c>
      <c r="BM135">
        <v>1</v>
      </c>
      <c r="BO135">
        <v>3</v>
      </c>
      <c r="BP135">
        <v>2</v>
      </c>
      <c r="BQ135">
        <v>6</v>
      </c>
      <c r="BR135">
        <v>4</v>
      </c>
      <c r="BS135">
        <v>3</v>
      </c>
      <c r="BT135">
        <v>1</v>
      </c>
      <c r="BU135">
        <v>2</v>
      </c>
      <c r="BV135" s="142">
        <v>1</v>
      </c>
      <c r="BW135" s="302">
        <v>8</v>
      </c>
      <c r="BX135" s="302">
        <v>30</v>
      </c>
      <c r="BY135" s="302">
        <v>42</v>
      </c>
      <c r="BZ135" s="302">
        <v>37</v>
      </c>
      <c r="CA135" s="302">
        <v>31</v>
      </c>
      <c r="CB135" s="302">
        <v>27</v>
      </c>
      <c r="CC135" s="303">
        <v>0.10714285714285714</v>
      </c>
      <c r="CD135" s="304">
        <v>1.5724907862137931</v>
      </c>
      <c r="CE135" s="302">
        <v>0</v>
      </c>
      <c r="CF135" s="302">
        <v>30</v>
      </c>
      <c r="CG135" s="296">
        <v>5.3571428571428572E-3</v>
      </c>
      <c r="CH135" s="297" t="s">
        <v>12384</v>
      </c>
      <c r="CI135" s="305">
        <v>2</v>
      </c>
      <c r="CJ135" s="306">
        <v>29.536776500499506</v>
      </c>
      <c r="CK135" s="300">
        <v>5</v>
      </c>
      <c r="CL135" s="301">
        <v>30</v>
      </c>
    </row>
    <row r="136" spans="1:90" x14ac:dyDescent="0.25">
      <c r="A136">
        <v>1013100150</v>
      </c>
      <c r="B136" s="287" t="s">
        <v>12528</v>
      </c>
      <c r="C136" s="141"/>
      <c r="M136">
        <v>1</v>
      </c>
      <c r="N136" s="142"/>
      <c r="O136" s="141"/>
      <c r="AA136" s="141"/>
      <c r="AL136" s="142"/>
      <c r="AM136" s="141"/>
      <c r="AU136">
        <v>1</v>
      </c>
      <c r="AW136">
        <v>1</v>
      </c>
      <c r="AX136" s="142"/>
      <c r="AY136" s="141">
        <v>1</v>
      </c>
      <c r="BA136">
        <v>1</v>
      </c>
      <c r="BC136">
        <v>1</v>
      </c>
      <c r="BD136">
        <v>1</v>
      </c>
      <c r="BJ136" s="142"/>
      <c r="BK136" s="141"/>
      <c r="BP136">
        <v>1</v>
      </c>
      <c r="BR136">
        <v>1</v>
      </c>
      <c r="BS136">
        <v>1</v>
      </c>
      <c r="BV136" s="142"/>
      <c r="BW136" s="302">
        <v>1</v>
      </c>
      <c r="BX136" s="302">
        <v>0</v>
      </c>
      <c r="BY136" s="302">
        <v>0</v>
      </c>
      <c r="BZ136" s="302">
        <v>2</v>
      </c>
      <c r="CA136" s="302">
        <v>4</v>
      </c>
      <c r="CB136" s="302">
        <v>3</v>
      </c>
      <c r="CC136" s="303">
        <v>1.1904761904761904E-2</v>
      </c>
      <c r="CD136" s="304">
        <v>0</v>
      </c>
      <c r="CE136" s="302">
        <v>0</v>
      </c>
      <c r="CF136" s="302">
        <v>30</v>
      </c>
      <c r="CG136" s="296">
        <v>5.9523809523809529E-4</v>
      </c>
      <c r="CH136" s="297" t="s">
        <v>12384</v>
      </c>
      <c r="CI136" s="305">
        <v>0</v>
      </c>
      <c r="CJ136" s="306">
        <v>3.1071428571428568</v>
      </c>
      <c r="CK136" s="300">
        <v>1</v>
      </c>
      <c r="CL136" s="301">
        <v>4</v>
      </c>
    </row>
    <row r="137" spans="1:90" x14ac:dyDescent="0.25">
      <c r="A137">
        <v>1013100160</v>
      </c>
      <c r="B137" s="287" t="s">
        <v>12529</v>
      </c>
      <c r="C137" s="141"/>
      <c r="L137">
        <v>1</v>
      </c>
      <c r="M137">
        <v>1</v>
      </c>
      <c r="N137" s="142"/>
      <c r="O137" s="141"/>
      <c r="AA137" s="141"/>
      <c r="AL137" s="142"/>
      <c r="AM137" s="141"/>
      <c r="AX137" s="142"/>
      <c r="AY137" s="141"/>
      <c r="BJ137" s="142"/>
      <c r="BK137" s="141"/>
      <c r="BV137" s="142"/>
      <c r="BW137" s="302">
        <v>2</v>
      </c>
      <c r="BX137" s="302">
        <v>0</v>
      </c>
      <c r="BY137" s="302">
        <v>0</v>
      </c>
      <c r="BZ137" s="302">
        <v>0</v>
      </c>
      <c r="CA137" s="302">
        <v>0</v>
      </c>
      <c r="CB137" s="302">
        <v>0</v>
      </c>
      <c r="CC137" s="303">
        <v>0</v>
      </c>
      <c r="CD137" s="304">
        <v>0</v>
      </c>
      <c r="CE137" s="302">
        <v>0</v>
      </c>
      <c r="CF137" s="302">
        <v>30</v>
      </c>
      <c r="CG137" s="296">
        <v>0</v>
      </c>
      <c r="CH137" s="297" t="s">
        <v>12384</v>
      </c>
      <c r="CI137" s="305">
        <v>0</v>
      </c>
      <c r="CJ137" s="306">
        <v>0</v>
      </c>
      <c r="CK137" s="300">
        <v>0</v>
      </c>
      <c r="CL137" s="301">
        <v>0</v>
      </c>
    </row>
    <row r="138" spans="1:90" x14ac:dyDescent="0.25">
      <c r="A138">
        <v>1014100000</v>
      </c>
      <c r="B138" s="287" t="s">
        <v>12530</v>
      </c>
      <c r="C138" s="141">
        <v>5</v>
      </c>
      <c r="D138">
        <v>3</v>
      </c>
      <c r="E138">
        <v>4</v>
      </c>
      <c r="F138">
        <v>7</v>
      </c>
      <c r="G138">
        <v>3</v>
      </c>
      <c r="N138" s="142"/>
      <c r="O138" s="141"/>
      <c r="AA138" s="141"/>
      <c r="AL138" s="142"/>
      <c r="AM138" s="141"/>
      <c r="AX138" s="142"/>
      <c r="AY138" s="141"/>
      <c r="BJ138" s="142"/>
      <c r="BK138" s="141"/>
      <c r="BV138" s="142"/>
      <c r="BW138" s="302">
        <v>22</v>
      </c>
      <c r="BX138" s="302">
        <v>0</v>
      </c>
      <c r="BY138" s="302">
        <v>0</v>
      </c>
      <c r="BZ138" s="302">
        <v>0</v>
      </c>
      <c r="CA138" s="302">
        <v>0</v>
      </c>
      <c r="CB138" s="302">
        <v>0</v>
      </c>
      <c r="CC138" s="303">
        <v>0</v>
      </c>
      <c r="CD138" s="304">
        <v>0</v>
      </c>
      <c r="CE138" s="302">
        <v>0</v>
      </c>
      <c r="CF138" s="302">
        <v>30</v>
      </c>
      <c r="CG138" s="296">
        <v>0</v>
      </c>
      <c r="CH138" s="297" t="s">
        <v>12384</v>
      </c>
      <c r="CI138" s="305">
        <v>0</v>
      </c>
      <c r="CJ138" s="306">
        <v>0</v>
      </c>
      <c r="CK138" s="300">
        <v>0</v>
      </c>
      <c r="CL138" s="301">
        <v>0</v>
      </c>
    </row>
    <row r="139" spans="1:90" x14ac:dyDescent="0.25">
      <c r="A139">
        <v>1014100030</v>
      </c>
      <c r="B139" s="287" t="s">
        <v>12531</v>
      </c>
      <c r="C139" s="141">
        <v>5</v>
      </c>
      <c r="D139">
        <v>2</v>
      </c>
      <c r="E139">
        <v>1</v>
      </c>
      <c r="F139">
        <v>2</v>
      </c>
      <c r="G139">
        <v>2</v>
      </c>
      <c r="H139">
        <v>2</v>
      </c>
      <c r="I139">
        <v>1</v>
      </c>
      <c r="J139">
        <v>1</v>
      </c>
      <c r="K139">
        <v>1</v>
      </c>
      <c r="L139">
        <v>5</v>
      </c>
      <c r="M139">
        <v>1</v>
      </c>
      <c r="N139" s="142">
        <v>1</v>
      </c>
      <c r="O139" s="141">
        <v>1</v>
      </c>
      <c r="P139">
        <v>1</v>
      </c>
      <c r="S139">
        <v>1</v>
      </c>
      <c r="W139">
        <v>2</v>
      </c>
      <c r="X139">
        <v>1</v>
      </c>
      <c r="Y139">
        <v>3</v>
      </c>
      <c r="AA139" s="141"/>
      <c r="AC139">
        <v>1</v>
      </c>
      <c r="AD139">
        <v>6</v>
      </c>
      <c r="AF139">
        <v>2</v>
      </c>
      <c r="AG139">
        <v>1</v>
      </c>
      <c r="AH139">
        <v>2</v>
      </c>
      <c r="AJ139">
        <v>1</v>
      </c>
      <c r="AK139">
        <v>1</v>
      </c>
      <c r="AL139" s="142"/>
      <c r="AM139" s="141"/>
      <c r="AN139">
        <v>1</v>
      </c>
      <c r="AO139">
        <v>1</v>
      </c>
      <c r="AR139">
        <v>1</v>
      </c>
      <c r="AT139">
        <v>1</v>
      </c>
      <c r="AV139">
        <v>1</v>
      </c>
      <c r="AX139" s="142"/>
      <c r="AY139" s="141">
        <v>1</v>
      </c>
      <c r="BA139">
        <v>1</v>
      </c>
      <c r="BD139">
        <v>1</v>
      </c>
      <c r="BJ139" s="142">
        <v>1</v>
      </c>
      <c r="BK139" s="141"/>
      <c r="BN139">
        <v>1</v>
      </c>
      <c r="BP139">
        <v>1</v>
      </c>
      <c r="BT139">
        <v>1</v>
      </c>
      <c r="BU139">
        <v>1</v>
      </c>
      <c r="BV139" s="142">
        <v>1</v>
      </c>
      <c r="BW139" s="302">
        <v>24</v>
      </c>
      <c r="BX139" s="302">
        <v>9</v>
      </c>
      <c r="BY139" s="302">
        <v>14</v>
      </c>
      <c r="BZ139" s="302">
        <v>5</v>
      </c>
      <c r="CA139" s="302">
        <v>4</v>
      </c>
      <c r="CB139" s="302">
        <v>5</v>
      </c>
      <c r="CC139" s="303">
        <v>1.984126984126984E-2</v>
      </c>
      <c r="CD139" s="304">
        <v>0</v>
      </c>
      <c r="CE139" s="302">
        <v>0</v>
      </c>
      <c r="CF139" s="302">
        <v>30</v>
      </c>
      <c r="CG139" s="296">
        <v>9.9206349206349201E-4</v>
      </c>
      <c r="CH139" s="297" t="s">
        <v>12384</v>
      </c>
      <c r="CI139" s="305">
        <v>0</v>
      </c>
      <c r="CJ139" s="306">
        <v>5.1785714285714279</v>
      </c>
      <c r="CK139" s="300">
        <v>1</v>
      </c>
      <c r="CL139" s="301">
        <v>6</v>
      </c>
    </row>
    <row r="140" spans="1:90" x14ac:dyDescent="0.25">
      <c r="A140">
        <v>1014100290</v>
      </c>
      <c r="B140" s="287" t="s">
        <v>12532</v>
      </c>
      <c r="C140" s="141">
        <v>1</v>
      </c>
      <c r="E140">
        <v>1</v>
      </c>
      <c r="N140" s="142"/>
      <c r="O140" s="141"/>
      <c r="AA140" s="141"/>
      <c r="AL140" s="142"/>
      <c r="AM140" s="141"/>
      <c r="AX140" s="142"/>
      <c r="AY140" s="141"/>
      <c r="BJ140" s="142"/>
      <c r="BK140" s="141"/>
      <c r="BV140" s="142"/>
      <c r="BW140" s="302">
        <v>2</v>
      </c>
      <c r="BX140" s="302">
        <v>0</v>
      </c>
      <c r="BY140" s="302">
        <v>0</v>
      </c>
      <c r="BZ140" s="302">
        <v>0</v>
      </c>
      <c r="CA140" s="302">
        <v>0</v>
      </c>
      <c r="CB140" s="302">
        <v>0</v>
      </c>
      <c r="CC140" s="303">
        <v>0</v>
      </c>
      <c r="CD140" s="304">
        <v>0</v>
      </c>
      <c r="CE140" s="302">
        <v>0</v>
      </c>
      <c r="CF140" s="302">
        <v>30</v>
      </c>
      <c r="CG140" s="296">
        <v>0</v>
      </c>
      <c r="CH140" s="297" t="s">
        <v>12384</v>
      </c>
      <c r="CI140" s="305">
        <v>0</v>
      </c>
      <c r="CJ140" s="306">
        <v>0</v>
      </c>
      <c r="CK140" s="300">
        <v>0</v>
      </c>
      <c r="CL140" s="301">
        <v>0</v>
      </c>
    </row>
    <row r="141" spans="1:90" x14ac:dyDescent="0.25">
      <c r="A141">
        <v>1014100300</v>
      </c>
      <c r="B141" s="287" t="s">
        <v>12533</v>
      </c>
      <c r="C141" s="141"/>
      <c r="N141" s="142"/>
      <c r="O141" s="141">
        <v>1</v>
      </c>
      <c r="R141">
        <v>1</v>
      </c>
      <c r="X141">
        <v>1</v>
      </c>
      <c r="AA141" s="141"/>
      <c r="AC141">
        <v>1</v>
      </c>
      <c r="AE141">
        <v>1</v>
      </c>
      <c r="AK141">
        <v>2</v>
      </c>
      <c r="AL141" s="142"/>
      <c r="AM141" s="141"/>
      <c r="AO141">
        <v>1</v>
      </c>
      <c r="AP141">
        <v>1</v>
      </c>
      <c r="AV141">
        <v>1</v>
      </c>
      <c r="AW141">
        <v>2</v>
      </c>
      <c r="AX141" s="142"/>
      <c r="AY141" s="141">
        <v>1</v>
      </c>
      <c r="BD141">
        <v>1</v>
      </c>
      <c r="BJ141" s="142"/>
      <c r="BK141" s="141"/>
      <c r="BV141" s="142"/>
      <c r="BW141" s="302">
        <v>0</v>
      </c>
      <c r="BX141" s="302">
        <v>3</v>
      </c>
      <c r="BY141" s="302">
        <v>4</v>
      </c>
      <c r="BZ141" s="302">
        <v>5</v>
      </c>
      <c r="CA141" s="302">
        <v>2</v>
      </c>
      <c r="CB141" s="302">
        <v>0</v>
      </c>
      <c r="CC141" s="303">
        <v>0</v>
      </c>
      <c r="CD141" s="304">
        <v>0</v>
      </c>
      <c r="CE141" s="302">
        <v>0</v>
      </c>
      <c r="CF141" s="302">
        <v>30</v>
      </c>
      <c r="CG141" s="296">
        <v>0</v>
      </c>
      <c r="CH141" s="297" t="s">
        <v>12384</v>
      </c>
      <c r="CI141" s="305">
        <v>0</v>
      </c>
      <c r="CJ141" s="306">
        <v>0</v>
      </c>
      <c r="CK141" s="300">
        <v>0</v>
      </c>
      <c r="CL141" s="301">
        <v>0</v>
      </c>
    </row>
    <row r="142" spans="1:90" x14ac:dyDescent="0.25">
      <c r="A142">
        <v>1014100410</v>
      </c>
      <c r="B142" s="287" t="s">
        <v>12534</v>
      </c>
      <c r="C142" s="141"/>
      <c r="K142">
        <v>6</v>
      </c>
      <c r="N142" s="142"/>
      <c r="O142" s="141"/>
      <c r="P142">
        <v>2</v>
      </c>
      <c r="S142">
        <v>1</v>
      </c>
      <c r="T142">
        <v>4</v>
      </c>
      <c r="AA142" s="141"/>
      <c r="AH142">
        <v>3</v>
      </c>
      <c r="AL142" s="142"/>
      <c r="AM142" s="141"/>
      <c r="AW142">
        <v>8</v>
      </c>
      <c r="AX142" s="142"/>
      <c r="AY142" s="141"/>
      <c r="BJ142" s="142"/>
      <c r="BK142" s="141"/>
      <c r="BV142" s="142"/>
      <c r="BW142" s="302">
        <v>6</v>
      </c>
      <c r="BX142" s="302">
        <v>7</v>
      </c>
      <c r="BY142" s="302">
        <v>3</v>
      </c>
      <c r="BZ142" s="302">
        <v>8</v>
      </c>
      <c r="CA142" s="302">
        <v>0</v>
      </c>
      <c r="CB142" s="302">
        <v>0</v>
      </c>
      <c r="CC142" s="303">
        <v>0</v>
      </c>
      <c r="CD142" s="304">
        <v>0</v>
      </c>
      <c r="CE142" s="302">
        <v>0</v>
      </c>
      <c r="CF142" s="302">
        <v>30</v>
      </c>
      <c r="CG142" s="296">
        <v>0</v>
      </c>
      <c r="CH142" s="297" t="s">
        <v>12384</v>
      </c>
      <c r="CI142" s="305">
        <v>0</v>
      </c>
      <c r="CJ142" s="306">
        <v>0</v>
      </c>
      <c r="CK142" s="300">
        <v>0</v>
      </c>
      <c r="CL142" s="301">
        <v>0</v>
      </c>
    </row>
    <row r="143" spans="1:90" x14ac:dyDescent="0.25">
      <c r="A143">
        <v>1014100420</v>
      </c>
      <c r="B143" s="287" t="s">
        <v>12535</v>
      </c>
      <c r="C143" s="141">
        <v>3</v>
      </c>
      <c r="D143">
        <v>1</v>
      </c>
      <c r="E143">
        <v>2</v>
      </c>
      <c r="L143">
        <v>1</v>
      </c>
      <c r="N143" s="142">
        <v>1</v>
      </c>
      <c r="O143" s="141">
        <v>1</v>
      </c>
      <c r="AA143" s="141"/>
      <c r="AL143" s="142"/>
      <c r="AM143" s="141"/>
      <c r="AX143" s="142"/>
      <c r="AY143" s="141"/>
      <c r="BJ143" s="142"/>
      <c r="BK143" s="141"/>
      <c r="BV143" s="142"/>
      <c r="BW143" s="302">
        <v>8</v>
      </c>
      <c r="BX143" s="302">
        <v>1</v>
      </c>
      <c r="BY143" s="302">
        <v>0</v>
      </c>
      <c r="BZ143" s="302">
        <v>0</v>
      </c>
      <c r="CA143" s="302">
        <v>0</v>
      </c>
      <c r="CB143" s="302">
        <v>0</v>
      </c>
      <c r="CC143" s="303">
        <v>0</v>
      </c>
      <c r="CD143" s="304">
        <v>0</v>
      </c>
      <c r="CE143" s="302">
        <v>0</v>
      </c>
      <c r="CF143" s="302">
        <v>30</v>
      </c>
      <c r="CG143" s="296">
        <v>0</v>
      </c>
      <c r="CH143" s="297" t="s">
        <v>12384</v>
      </c>
      <c r="CI143" s="305">
        <v>0</v>
      </c>
      <c r="CJ143" s="306">
        <v>0</v>
      </c>
      <c r="CK143" s="300">
        <v>0</v>
      </c>
      <c r="CL143" s="301">
        <v>0</v>
      </c>
    </row>
    <row r="144" spans="1:90" x14ac:dyDescent="0.25">
      <c r="A144">
        <v>1014100430</v>
      </c>
      <c r="B144" s="287" t="s">
        <v>12536</v>
      </c>
      <c r="C144" s="141"/>
      <c r="D144">
        <v>2</v>
      </c>
      <c r="E144">
        <v>2</v>
      </c>
      <c r="N144" s="142"/>
      <c r="O144" s="141"/>
      <c r="AA144" s="141"/>
      <c r="AL144" s="142"/>
      <c r="AM144" s="141"/>
      <c r="AX144" s="142"/>
      <c r="AY144" s="141"/>
      <c r="BJ144" s="142"/>
      <c r="BK144" s="141"/>
      <c r="BV144" s="142"/>
      <c r="BW144" s="302">
        <v>4</v>
      </c>
      <c r="BX144" s="302">
        <v>0</v>
      </c>
      <c r="BY144" s="302">
        <v>0</v>
      </c>
      <c r="BZ144" s="302">
        <v>0</v>
      </c>
      <c r="CA144" s="302">
        <v>0</v>
      </c>
      <c r="CB144" s="302">
        <v>0</v>
      </c>
      <c r="CC144" s="303">
        <v>0</v>
      </c>
      <c r="CD144" s="304">
        <v>0</v>
      </c>
      <c r="CE144" s="302">
        <v>0</v>
      </c>
      <c r="CF144" s="302">
        <v>30</v>
      </c>
      <c r="CG144" s="296">
        <v>0</v>
      </c>
      <c r="CH144" s="297" t="s">
        <v>12384</v>
      </c>
      <c r="CI144" s="305">
        <v>0</v>
      </c>
      <c r="CJ144" s="306">
        <v>0</v>
      </c>
      <c r="CK144" s="300">
        <v>0</v>
      </c>
      <c r="CL144" s="301">
        <v>0</v>
      </c>
    </row>
    <row r="145" spans="1:90" x14ac:dyDescent="0.25">
      <c r="A145">
        <v>1014100440</v>
      </c>
      <c r="B145" s="287" t="s">
        <v>12537</v>
      </c>
      <c r="C145" s="141">
        <v>2</v>
      </c>
      <c r="G145">
        <v>1</v>
      </c>
      <c r="N145" s="142"/>
      <c r="O145" s="141"/>
      <c r="AA145" s="141"/>
      <c r="AL145" s="142"/>
      <c r="AM145" s="141"/>
      <c r="AX145" s="142"/>
      <c r="AY145" s="141"/>
      <c r="BJ145" s="142"/>
      <c r="BK145" s="141"/>
      <c r="BV145" s="142"/>
      <c r="BW145" s="302">
        <v>3</v>
      </c>
      <c r="BX145" s="302">
        <v>0</v>
      </c>
      <c r="BY145" s="302">
        <v>0</v>
      </c>
      <c r="BZ145" s="302">
        <v>0</v>
      </c>
      <c r="CA145" s="302">
        <v>0</v>
      </c>
      <c r="CB145" s="302">
        <v>0</v>
      </c>
      <c r="CC145" s="303">
        <v>0</v>
      </c>
      <c r="CD145" s="304">
        <v>0</v>
      </c>
      <c r="CE145" s="302">
        <v>0</v>
      </c>
      <c r="CF145" s="302">
        <v>30</v>
      </c>
      <c r="CG145" s="296">
        <v>0</v>
      </c>
      <c r="CH145" s="297" t="s">
        <v>12384</v>
      </c>
      <c r="CI145" s="305">
        <v>0</v>
      </c>
      <c r="CJ145" s="306">
        <v>0</v>
      </c>
      <c r="CK145" s="300">
        <v>0</v>
      </c>
      <c r="CL145" s="301">
        <v>0</v>
      </c>
    </row>
    <row r="146" spans="1:90" x14ac:dyDescent="0.25">
      <c r="A146">
        <v>1014100450</v>
      </c>
      <c r="B146" s="287" t="s">
        <v>12538</v>
      </c>
      <c r="C146" s="141">
        <v>6</v>
      </c>
      <c r="D146">
        <v>4</v>
      </c>
      <c r="E146">
        <v>9</v>
      </c>
      <c r="F146">
        <v>1</v>
      </c>
      <c r="N146" s="142"/>
      <c r="O146" s="141"/>
      <c r="AA146" s="141"/>
      <c r="AL146" s="142"/>
      <c r="AM146" s="141"/>
      <c r="AX146" s="142"/>
      <c r="AY146" s="141"/>
      <c r="BJ146" s="142"/>
      <c r="BK146" s="141"/>
      <c r="BV146" s="142"/>
      <c r="BW146" s="302">
        <v>20</v>
      </c>
      <c r="BX146" s="302">
        <v>0</v>
      </c>
      <c r="BY146" s="302">
        <v>0</v>
      </c>
      <c r="BZ146" s="302">
        <v>0</v>
      </c>
      <c r="CA146" s="302">
        <v>0</v>
      </c>
      <c r="CB146" s="302">
        <v>0</v>
      </c>
      <c r="CC146" s="303">
        <v>0</v>
      </c>
      <c r="CD146" s="304">
        <v>0</v>
      </c>
      <c r="CE146" s="302">
        <v>0</v>
      </c>
      <c r="CF146" s="302">
        <v>30</v>
      </c>
      <c r="CG146" s="296">
        <v>0</v>
      </c>
      <c r="CH146" s="297" t="s">
        <v>12384</v>
      </c>
      <c r="CI146" s="305">
        <v>0</v>
      </c>
      <c r="CJ146" s="306">
        <v>0</v>
      </c>
      <c r="CK146" s="300">
        <v>0</v>
      </c>
      <c r="CL146" s="301">
        <v>0</v>
      </c>
    </row>
    <row r="147" spans="1:90" x14ac:dyDescent="0.25">
      <c r="A147">
        <v>1014100470</v>
      </c>
      <c r="B147" s="287" t="s">
        <v>12539</v>
      </c>
      <c r="C147" s="141"/>
      <c r="D147">
        <v>1</v>
      </c>
      <c r="N147" s="142"/>
      <c r="O147" s="141"/>
      <c r="AA147" s="141"/>
      <c r="AL147" s="142"/>
      <c r="AM147" s="141"/>
      <c r="AX147" s="142"/>
      <c r="AY147" s="141"/>
      <c r="BJ147" s="142"/>
      <c r="BK147" s="141"/>
      <c r="BV147" s="142"/>
      <c r="BW147" s="302">
        <v>1</v>
      </c>
      <c r="BX147" s="302">
        <v>0</v>
      </c>
      <c r="BY147" s="302">
        <v>0</v>
      </c>
      <c r="BZ147" s="302">
        <v>0</v>
      </c>
      <c r="CA147" s="302">
        <v>0</v>
      </c>
      <c r="CB147" s="302">
        <v>0</v>
      </c>
      <c r="CC147" s="303">
        <v>0</v>
      </c>
      <c r="CD147" s="304">
        <v>0</v>
      </c>
      <c r="CE147" s="302">
        <v>0</v>
      </c>
      <c r="CF147" s="302">
        <v>30</v>
      </c>
      <c r="CG147" s="296">
        <v>0</v>
      </c>
      <c r="CH147" s="297" t="s">
        <v>12384</v>
      </c>
      <c r="CI147" s="305">
        <v>0</v>
      </c>
      <c r="CJ147" s="306">
        <v>0</v>
      </c>
      <c r="CK147" s="300">
        <v>0</v>
      </c>
      <c r="CL147" s="301">
        <v>0</v>
      </c>
    </row>
    <row r="148" spans="1:90" x14ac:dyDescent="0.25">
      <c r="A148">
        <v>1014100480</v>
      </c>
      <c r="B148" s="287" t="s">
        <v>12540</v>
      </c>
      <c r="C148" s="141"/>
      <c r="N148" s="142"/>
      <c r="O148" s="141"/>
      <c r="AA148" s="141"/>
      <c r="AL148" s="142"/>
      <c r="AM148" s="141"/>
      <c r="AX148" s="142"/>
      <c r="AY148" s="141"/>
      <c r="BA148">
        <v>1</v>
      </c>
      <c r="BJ148" s="142"/>
      <c r="BK148" s="141"/>
      <c r="BV148" s="142"/>
      <c r="BW148" s="302">
        <v>0</v>
      </c>
      <c r="BX148" s="302">
        <v>0</v>
      </c>
      <c r="BY148" s="302">
        <v>0</v>
      </c>
      <c r="BZ148" s="302">
        <v>0</v>
      </c>
      <c r="CA148" s="302">
        <v>1</v>
      </c>
      <c r="CB148" s="302">
        <v>0</v>
      </c>
      <c r="CC148" s="303">
        <v>0</v>
      </c>
      <c r="CD148" s="304">
        <v>0</v>
      </c>
      <c r="CE148" s="302">
        <v>0</v>
      </c>
      <c r="CF148" s="302">
        <v>30</v>
      </c>
      <c r="CG148" s="296">
        <v>0</v>
      </c>
      <c r="CH148" s="297" t="s">
        <v>12384</v>
      </c>
      <c r="CI148" s="305">
        <v>0</v>
      </c>
      <c r="CJ148" s="306">
        <v>0</v>
      </c>
      <c r="CK148" s="300">
        <v>0</v>
      </c>
      <c r="CL148" s="301">
        <v>0</v>
      </c>
    </row>
    <row r="149" spans="1:90" x14ac:dyDescent="0.25">
      <c r="A149">
        <v>1014100500</v>
      </c>
      <c r="B149" s="287" t="s">
        <v>12541</v>
      </c>
      <c r="C149" s="141">
        <v>1</v>
      </c>
      <c r="E149">
        <v>1</v>
      </c>
      <c r="F149">
        <v>2</v>
      </c>
      <c r="G149">
        <v>1</v>
      </c>
      <c r="L149">
        <v>4</v>
      </c>
      <c r="M149">
        <v>1</v>
      </c>
      <c r="N149" s="142">
        <v>1</v>
      </c>
      <c r="O149" s="141">
        <v>4</v>
      </c>
      <c r="P149">
        <v>2</v>
      </c>
      <c r="V149">
        <v>2</v>
      </c>
      <c r="X149">
        <v>2</v>
      </c>
      <c r="Y149">
        <v>1</v>
      </c>
      <c r="Z149">
        <v>1</v>
      </c>
      <c r="AA149" s="141"/>
      <c r="AL149" s="142">
        <v>2</v>
      </c>
      <c r="AM149" s="141"/>
      <c r="AR149">
        <v>1</v>
      </c>
      <c r="AX149" s="142"/>
      <c r="AY149" s="141">
        <v>1</v>
      </c>
      <c r="BB149">
        <v>1</v>
      </c>
      <c r="BJ149" s="142"/>
      <c r="BK149" s="141"/>
      <c r="BS149">
        <v>1</v>
      </c>
      <c r="BV149" s="142"/>
      <c r="BW149" s="302">
        <v>11</v>
      </c>
      <c r="BX149" s="302">
        <v>12</v>
      </c>
      <c r="BY149" s="302">
        <v>2</v>
      </c>
      <c r="BZ149" s="302">
        <v>1</v>
      </c>
      <c r="CA149" s="302">
        <v>2</v>
      </c>
      <c r="CB149" s="302">
        <v>1</v>
      </c>
      <c r="CC149" s="303">
        <v>3.968253968253968E-3</v>
      </c>
      <c r="CD149" s="304">
        <v>0</v>
      </c>
      <c r="CE149" s="302">
        <v>0</v>
      </c>
      <c r="CF149" s="302">
        <v>30</v>
      </c>
      <c r="CG149" s="296">
        <v>1.9841269841269841E-4</v>
      </c>
      <c r="CH149" s="297" t="s">
        <v>12384</v>
      </c>
      <c r="CI149" s="305">
        <v>0</v>
      </c>
      <c r="CJ149" s="306">
        <v>1.0357142857142856</v>
      </c>
      <c r="CK149" s="300">
        <v>1</v>
      </c>
      <c r="CL149" s="301">
        <v>2</v>
      </c>
    </row>
    <row r="150" spans="1:90" x14ac:dyDescent="0.25">
      <c r="A150">
        <v>1014100510</v>
      </c>
      <c r="B150" s="287" t="s">
        <v>12542</v>
      </c>
      <c r="C150" s="141">
        <v>4</v>
      </c>
      <c r="D150">
        <v>4</v>
      </c>
      <c r="E150">
        <v>2</v>
      </c>
      <c r="F150">
        <v>9</v>
      </c>
      <c r="G150">
        <v>1</v>
      </c>
      <c r="N150" s="142"/>
      <c r="O150" s="141"/>
      <c r="AA150" s="141"/>
      <c r="AL150" s="142"/>
      <c r="AM150" s="141"/>
      <c r="AX150" s="142"/>
      <c r="AY150" s="141"/>
      <c r="BJ150" s="142"/>
      <c r="BK150" s="141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2</v>
      </c>
      <c r="BR150">
        <v>2</v>
      </c>
      <c r="BS150">
        <v>1</v>
      </c>
      <c r="BT150">
        <v>1</v>
      </c>
      <c r="BU150">
        <v>1</v>
      </c>
      <c r="BV150" s="142">
        <v>1</v>
      </c>
      <c r="BW150" s="302">
        <v>20</v>
      </c>
      <c r="BX150" s="302">
        <v>0</v>
      </c>
      <c r="BY150" s="302">
        <v>0</v>
      </c>
      <c r="BZ150" s="302">
        <v>0</v>
      </c>
      <c r="CA150" s="302">
        <v>0</v>
      </c>
      <c r="CB150" s="302">
        <v>14</v>
      </c>
      <c r="CC150" s="303">
        <v>5.5555555555555552E-2</v>
      </c>
      <c r="CD150" s="304">
        <v>0.38924947208076166</v>
      </c>
      <c r="CE150" s="302">
        <v>0</v>
      </c>
      <c r="CF150" s="302">
        <v>30</v>
      </c>
      <c r="CG150" s="296">
        <v>2.7777777777777779E-3</v>
      </c>
      <c r="CH150" s="297" t="s">
        <v>12384</v>
      </c>
      <c r="CI150" s="305">
        <v>1</v>
      </c>
      <c r="CJ150" s="306">
        <v>14.889249472080762</v>
      </c>
      <c r="CK150" s="300">
        <v>3</v>
      </c>
      <c r="CL150" s="301">
        <v>15</v>
      </c>
    </row>
    <row r="151" spans="1:90" x14ac:dyDescent="0.25">
      <c r="A151">
        <v>1014100540</v>
      </c>
      <c r="B151" s="287" t="s">
        <v>12543</v>
      </c>
      <c r="C151" s="141"/>
      <c r="D151">
        <v>2</v>
      </c>
      <c r="E151">
        <v>10</v>
      </c>
      <c r="N151" s="142"/>
      <c r="O151" s="141"/>
      <c r="AA151" s="141"/>
      <c r="AL151" s="142"/>
      <c r="AM151" s="141"/>
      <c r="AX151" s="142"/>
      <c r="AY151" s="141"/>
      <c r="BJ151" s="142"/>
      <c r="BK151" s="141"/>
      <c r="BV151" s="142"/>
      <c r="BW151" s="302">
        <v>12</v>
      </c>
      <c r="BX151" s="302">
        <v>0</v>
      </c>
      <c r="BY151" s="302">
        <v>0</v>
      </c>
      <c r="BZ151" s="302">
        <v>0</v>
      </c>
      <c r="CA151" s="302">
        <v>0</v>
      </c>
      <c r="CB151" s="302">
        <v>0</v>
      </c>
      <c r="CC151" s="303">
        <v>0</v>
      </c>
      <c r="CD151" s="304">
        <v>0</v>
      </c>
      <c r="CE151" s="302">
        <v>0</v>
      </c>
      <c r="CF151" s="302">
        <v>30</v>
      </c>
      <c r="CG151" s="296">
        <v>0</v>
      </c>
      <c r="CH151" s="297" t="s">
        <v>12384</v>
      </c>
      <c r="CI151" s="305">
        <v>0</v>
      </c>
      <c r="CJ151" s="306">
        <v>0</v>
      </c>
      <c r="CK151" s="300">
        <v>0</v>
      </c>
      <c r="CL151" s="301">
        <v>0</v>
      </c>
    </row>
    <row r="152" spans="1:90" x14ac:dyDescent="0.25">
      <c r="A152">
        <v>1014100550</v>
      </c>
      <c r="B152" s="287" t="s">
        <v>12544</v>
      </c>
      <c r="C152" s="141"/>
      <c r="F152">
        <v>2</v>
      </c>
      <c r="N152" s="142"/>
      <c r="O152" s="141"/>
      <c r="AA152" s="141"/>
      <c r="AL152" s="142"/>
      <c r="AM152" s="141"/>
      <c r="AX152" s="142"/>
      <c r="AY152" s="141"/>
      <c r="BJ152" s="142"/>
      <c r="BK152" s="141"/>
      <c r="BV152" s="142"/>
      <c r="BW152" s="302">
        <v>2</v>
      </c>
      <c r="BX152" s="302">
        <v>0</v>
      </c>
      <c r="BY152" s="302">
        <v>0</v>
      </c>
      <c r="BZ152" s="302">
        <v>0</v>
      </c>
      <c r="CA152" s="302">
        <v>0</v>
      </c>
      <c r="CB152" s="302">
        <v>0</v>
      </c>
      <c r="CC152" s="303">
        <v>0</v>
      </c>
      <c r="CD152" s="304">
        <v>0</v>
      </c>
      <c r="CE152" s="302">
        <v>0</v>
      </c>
      <c r="CF152" s="302">
        <v>30</v>
      </c>
      <c r="CG152" s="296">
        <v>0</v>
      </c>
      <c r="CH152" s="297" t="s">
        <v>12384</v>
      </c>
      <c r="CI152" s="305">
        <v>0</v>
      </c>
      <c r="CJ152" s="306">
        <v>0</v>
      </c>
      <c r="CK152" s="300">
        <v>0</v>
      </c>
      <c r="CL152" s="301">
        <v>0</v>
      </c>
    </row>
    <row r="153" spans="1:90" x14ac:dyDescent="0.25">
      <c r="A153">
        <v>1014100630</v>
      </c>
      <c r="B153" s="287" t="s">
        <v>12545</v>
      </c>
      <c r="C153" s="141"/>
      <c r="E153">
        <v>3</v>
      </c>
      <c r="F153">
        <v>5</v>
      </c>
      <c r="G153">
        <v>7</v>
      </c>
      <c r="H153">
        <v>2</v>
      </c>
      <c r="J153">
        <v>2</v>
      </c>
      <c r="K153">
        <v>4</v>
      </c>
      <c r="L153">
        <v>4</v>
      </c>
      <c r="M153">
        <v>5</v>
      </c>
      <c r="N153" s="142">
        <v>4</v>
      </c>
      <c r="O153" s="141">
        <v>7</v>
      </c>
      <c r="P153">
        <v>20</v>
      </c>
      <c r="Q153">
        <v>8</v>
      </c>
      <c r="R153">
        <v>1</v>
      </c>
      <c r="S153">
        <v>2</v>
      </c>
      <c r="T153">
        <v>3</v>
      </c>
      <c r="U153">
        <v>2</v>
      </c>
      <c r="V153">
        <v>5</v>
      </c>
      <c r="W153">
        <v>1</v>
      </c>
      <c r="X153">
        <v>1</v>
      </c>
      <c r="AA153" s="141"/>
      <c r="AB153">
        <v>15</v>
      </c>
      <c r="AC153">
        <v>19</v>
      </c>
      <c r="AD153">
        <v>25</v>
      </c>
      <c r="AE153">
        <v>9</v>
      </c>
      <c r="AF153">
        <v>21</v>
      </c>
      <c r="AG153">
        <v>6</v>
      </c>
      <c r="AH153">
        <v>5</v>
      </c>
      <c r="AI153">
        <v>12</v>
      </c>
      <c r="AJ153">
        <v>15</v>
      </c>
      <c r="AK153">
        <v>11</v>
      </c>
      <c r="AL153" s="142">
        <v>9</v>
      </c>
      <c r="AM153" s="141">
        <v>10</v>
      </c>
      <c r="AN153">
        <v>12</v>
      </c>
      <c r="AO153">
        <v>19</v>
      </c>
      <c r="AP153">
        <v>7</v>
      </c>
      <c r="AQ153">
        <v>7</v>
      </c>
      <c r="AR153">
        <v>9</v>
      </c>
      <c r="AS153">
        <v>20</v>
      </c>
      <c r="AT153">
        <v>31</v>
      </c>
      <c r="AU153">
        <v>19</v>
      </c>
      <c r="AV153">
        <v>15</v>
      </c>
      <c r="AW153">
        <v>14</v>
      </c>
      <c r="AX153" s="142">
        <v>28</v>
      </c>
      <c r="AY153" s="141">
        <v>15</v>
      </c>
      <c r="AZ153">
        <v>25</v>
      </c>
      <c r="BA153">
        <v>18</v>
      </c>
      <c r="BB153">
        <v>13</v>
      </c>
      <c r="BC153">
        <v>18</v>
      </c>
      <c r="BD153">
        <v>9</v>
      </c>
      <c r="BE153">
        <v>9</v>
      </c>
      <c r="BF153">
        <v>7</v>
      </c>
      <c r="BG153">
        <v>1</v>
      </c>
      <c r="BH153">
        <v>4</v>
      </c>
      <c r="BI153">
        <v>4</v>
      </c>
      <c r="BJ153" s="142">
        <v>5</v>
      </c>
      <c r="BK153" s="141"/>
      <c r="BV153" s="142"/>
      <c r="BW153" s="302">
        <v>36</v>
      </c>
      <c r="BX153" s="302">
        <v>50</v>
      </c>
      <c r="BY153" s="302">
        <v>147</v>
      </c>
      <c r="BZ153" s="302">
        <v>191</v>
      </c>
      <c r="CA153" s="302">
        <v>128</v>
      </c>
      <c r="CB153" s="302">
        <v>0</v>
      </c>
      <c r="CC153" s="303">
        <v>0</v>
      </c>
      <c r="CD153" s="304">
        <v>0</v>
      </c>
      <c r="CE153" s="302">
        <v>0</v>
      </c>
      <c r="CF153" s="302">
        <v>30</v>
      </c>
      <c r="CG153" s="296">
        <v>0</v>
      </c>
      <c r="CH153" s="297" t="s">
        <v>12384</v>
      </c>
      <c r="CI153" s="305">
        <v>0</v>
      </c>
      <c r="CJ153" s="306">
        <v>0</v>
      </c>
      <c r="CK153" s="300">
        <v>0</v>
      </c>
      <c r="CL153" s="301">
        <v>0</v>
      </c>
    </row>
    <row r="154" spans="1:90" x14ac:dyDescent="0.25">
      <c r="A154">
        <v>1014100670</v>
      </c>
      <c r="B154" s="287" t="s">
        <v>12546</v>
      </c>
      <c r="C154" s="141"/>
      <c r="N154" s="142"/>
      <c r="O154" s="141">
        <v>1</v>
      </c>
      <c r="P154">
        <v>1</v>
      </c>
      <c r="Z154">
        <v>1</v>
      </c>
      <c r="AA154" s="141"/>
      <c r="AB154">
        <v>1</v>
      </c>
      <c r="AC154">
        <v>1</v>
      </c>
      <c r="AD154">
        <v>2</v>
      </c>
      <c r="AE154">
        <v>1</v>
      </c>
      <c r="AF154">
        <v>2</v>
      </c>
      <c r="AG154">
        <v>2</v>
      </c>
      <c r="AH154">
        <v>1</v>
      </c>
      <c r="AI154">
        <v>1</v>
      </c>
      <c r="AL154" s="142"/>
      <c r="AM154" s="141">
        <v>1</v>
      </c>
      <c r="AN154">
        <v>1</v>
      </c>
      <c r="AO154">
        <v>1</v>
      </c>
      <c r="AQ154">
        <v>2</v>
      </c>
      <c r="AR154">
        <v>2</v>
      </c>
      <c r="AS154">
        <v>2</v>
      </c>
      <c r="AT154">
        <v>4</v>
      </c>
      <c r="AW154">
        <v>1</v>
      </c>
      <c r="AX154" s="142">
        <v>1</v>
      </c>
      <c r="AY154" s="141">
        <v>4</v>
      </c>
      <c r="AZ154">
        <v>3</v>
      </c>
      <c r="BA154">
        <v>1</v>
      </c>
      <c r="BB154">
        <v>5</v>
      </c>
      <c r="BF154">
        <v>1</v>
      </c>
      <c r="BG154">
        <v>1</v>
      </c>
      <c r="BH154">
        <v>1</v>
      </c>
      <c r="BJ154" s="142">
        <v>3</v>
      </c>
      <c r="BK154" s="141"/>
      <c r="BN154">
        <v>3</v>
      </c>
      <c r="BO154">
        <v>1</v>
      </c>
      <c r="BS154">
        <v>3</v>
      </c>
      <c r="BT154">
        <v>1</v>
      </c>
      <c r="BV154" s="142">
        <v>3</v>
      </c>
      <c r="BW154" s="302">
        <v>0</v>
      </c>
      <c r="BX154" s="302">
        <v>3</v>
      </c>
      <c r="BY154" s="302">
        <v>11</v>
      </c>
      <c r="BZ154" s="302">
        <v>15</v>
      </c>
      <c r="CA154" s="302">
        <v>19</v>
      </c>
      <c r="CB154" s="302">
        <v>11</v>
      </c>
      <c r="CC154" s="303">
        <v>4.3650793650793648E-2</v>
      </c>
      <c r="CD154" s="304">
        <v>1.0954451150103324</v>
      </c>
      <c r="CE154" s="302">
        <v>0</v>
      </c>
      <c r="CF154" s="302">
        <v>30</v>
      </c>
      <c r="CG154" s="296">
        <v>2.1825396825396826E-3</v>
      </c>
      <c r="CH154" s="297" t="s">
        <v>12384</v>
      </c>
      <c r="CI154" s="305">
        <v>2</v>
      </c>
      <c r="CJ154" s="306">
        <v>12.488302257867474</v>
      </c>
      <c r="CK154" s="300">
        <v>3</v>
      </c>
      <c r="CL154" s="301">
        <v>13</v>
      </c>
    </row>
    <row r="155" spans="1:90" x14ac:dyDescent="0.25">
      <c r="A155">
        <v>1014100680</v>
      </c>
      <c r="B155" s="287" t="s">
        <v>12547</v>
      </c>
      <c r="C155" s="141"/>
      <c r="N155" s="142"/>
      <c r="O155" s="141"/>
      <c r="V155">
        <v>1</v>
      </c>
      <c r="Y155">
        <v>2</v>
      </c>
      <c r="Z155">
        <v>3</v>
      </c>
      <c r="AA155" s="141">
        <v>2</v>
      </c>
      <c r="AB155">
        <v>3</v>
      </c>
      <c r="AC155">
        <v>5</v>
      </c>
      <c r="AD155">
        <v>1</v>
      </c>
      <c r="AG155">
        <v>2</v>
      </c>
      <c r="AH155">
        <v>1</v>
      </c>
      <c r="AI155">
        <v>1</v>
      </c>
      <c r="AJ155">
        <v>1</v>
      </c>
      <c r="AK155">
        <v>3</v>
      </c>
      <c r="AL155" s="142">
        <v>1</v>
      </c>
      <c r="AM155" s="141"/>
      <c r="AN155">
        <v>1</v>
      </c>
      <c r="AO155">
        <v>2</v>
      </c>
      <c r="AP155">
        <v>1</v>
      </c>
      <c r="AQ155">
        <v>1</v>
      </c>
      <c r="AS155">
        <v>1</v>
      </c>
      <c r="AT155">
        <v>1</v>
      </c>
      <c r="AU155">
        <v>3</v>
      </c>
      <c r="AV155">
        <v>6</v>
      </c>
      <c r="AX155" s="142"/>
      <c r="AY155" s="141">
        <v>1</v>
      </c>
      <c r="AZ155">
        <v>2</v>
      </c>
      <c r="BB155">
        <v>4</v>
      </c>
      <c r="BF155">
        <v>1</v>
      </c>
      <c r="BG155">
        <v>1</v>
      </c>
      <c r="BH155">
        <v>1</v>
      </c>
      <c r="BI155">
        <v>1</v>
      </c>
      <c r="BJ155" s="142">
        <v>1</v>
      </c>
      <c r="BK155" s="141">
        <v>2</v>
      </c>
      <c r="BM155">
        <v>2</v>
      </c>
      <c r="BN155">
        <v>1</v>
      </c>
      <c r="BO155">
        <v>1</v>
      </c>
      <c r="BQ155">
        <v>2</v>
      </c>
      <c r="BR155">
        <v>1</v>
      </c>
      <c r="BS155">
        <v>1</v>
      </c>
      <c r="BT155">
        <v>1</v>
      </c>
      <c r="BU155">
        <v>2</v>
      </c>
      <c r="BV155" s="142">
        <v>1</v>
      </c>
      <c r="BW155" s="302">
        <v>0</v>
      </c>
      <c r="BX155" s="302">
        <v>6</v>
      </c>
      <c r="BY155" s="302">
        <v>20</v>
      </c>
      <c r="BZ155" s="302">
        <v>16</v>
      </c>
      <c r="CA155" s="302">
        <v>12</v>
      </c>
      <c r="CB155" s="302">
        <v>14</v>
      </c>
      <c r="CC155" s="303">
        <v>5.5555555555555552E-2</v>
      </c>
      <c r="CD155" s="304">
        <v>0.51639777949432208</v>
      </c>
      <c r="CE155" s="302">
        <v>0</v>
      </c>
      <c r="CF155" s="302">
        <v>30</v>
      </c>
      <c r="CG155" s="296">
        <v>2.7777777777777779E-3</v>
      </c>
      <c r="CH155" s="297" t="s">
        <v>12384</v>
      </c>
      <c r="CI155" s="305">
        <v>1</v>
      </c>
      <c r="CJ155" s="306">
        <v>15.016397779494323</v>
      </c>
      <c r="CK155" s="300">
        <v>3</v>
      </c>
      <c r="CL155" s="301">
        <v>16</v>
      </c>
    </row>
    <row r="156" spans="1:90" x14ac:dyDescent="0.25">
      <c r="A156">
        <v>1014100740</v>
      </c>
      <c r="B156" s="287" t="s">
        <v>12548</v>
      </c>
      <c r="C156" s="141">
        <v>4</v>
      </c>
      <c r="D156">
        <v>4</v>
      </c>
      <c r="E156">
        <v>10</v>
      </c>
      <c r="F156">
        <v>6</v>
      </c>
      <c r="G156">
        <v>1</v>
      </c>
      <c r="I156">
        <v>5</v>
      </c>
      <c r="J156">
        <v>4</v>
      </c>
      <c r="K156">
        <v>6</v>
      </c>
      <c r="L156">
        <v>4</v>
      </c>
      <c r="N156" s="142">
        <v>2</v>
      </c>
      <c r="O156" s="141">
        <v>5</v>
      </c>
      <c r="P156">
        <v>5</v>
      </c>
      <c r="Q156">
        <v>2</v>
      </c>
      <c r="R156">
        <v>2</v>
      </c>
      <c r="S156">
        <v>5</v>
      </c>
      <c r="T156">
        <v>4</v>
      </c>
      <c r="U156">
        <v>2</v>
      </c>
      <c r="V156">
        <v>1</v>
      </c>
      <c r="Z156">
        <v>4</v>
      </c>
      <c r="AA156" s="141">
        <v>4</v>
      </c>
      <c r="AB156">
        <v>3</v>
      </c>
      <c r="AC156">
        <v>6</v>
      </c>
      <c r="AD156">
        <v>4</v>
      </c>
      <c r="AE156">
        <v>6</v>
      </c>
      <c r="AF156">
        <v>6</v>
      </c>
      <c r="AG156">
        <v>10</v>
      </c>
      <c r="AH156">
        <v>7</v>
      </c>
      <c r="AI156">
        <v>10</v>
      </c>
      <c r="AJ156">
        <v>2</v>
      </c>
      <c r="AL156" s="142"/>
      <c r="AM156" s="141"/>
      <c r="AO156">
        <v>7</v>
      </c>
      <c r="AP156">
        <v>7</v>
      </c>
      <c r="AQ156">
        <v>6</v>
      </c>
      <c r="AR156">
        <v>7</v>
      </c>
      <c r="AS156">
        <v>8</v>
      </c>
      <c r="AT156">
        <v>11</v>
      </c>
      <c r="AU156">
        <v>11</v>
      </c>
      <c r="AV156">
        <v>5</v>
      </c>
      <c r="AW156">
        <v>8</v>
      </c>
      <c r="AX156" s="142">
        <v>8</v>
      </c>
      <c r="AY156" s="141">
        <v>4</v>
      </c>
      <c r="AZ156">
        <v>7</v>
      </c>
      <c r="BA156">
        <v>4</v>
      </c>
      <c r="BB156">
        <v>4</v>
      </c>
      <c r="BC156">
        <v>6</v>
      </c>
      <c r="BD156">
        <v>5</v>
      </c>
      <c r="BE156">
        <v>5</v>
      </c>
      <c r="BF156">
        <v>6</v>
      </c>
      <c r="BG156">
        <v>4</v>
      </c>
      <c r="BH156">
        <v>1</v>
      </c>
      <c r="BJ156" s="142">
        <v>3</v>
      </c>
      <c r="BK156" s="141"/>
      <c r="BV156" s="142"/>
      <c r="BW156" s="302">
        <v>46</v>
      </c>
      <c r="BX156" s="302">
        <v>30</v>
      </c>
      <c r="BY156" s="302">
        <v>58</v>
      </c>
      <c r="BZ156" s="302">
        <v>78</v>
      </c>
      <c r="CA156" s="302">
        <v>49</v>
      </c>
      <c r="CB156" s="302">
        <v>0</v>
      </c>
      <c r="CC156" s="303">
        <v>0</v>
      </c>
      <c r="CD156" s="304">
        <v>0</v>
      </c>
      <c r="CE156" s="302">
        <v>0</v>
      </c>
      <c r="CF156" s="302">
        <v>30</v>
      </c>
      <c r="CG156" s="296">
        <v>0</v>
      </c>
      <c r="CH156" s="297" t="s">
        <v>12384</v>
      </c>
      <c r="CI156" s="305">
        <v>0</v>
      </c>
      <c r="CJ156" s="306">
        <v>0</v>
      </c>
      <c r="CK156" s="300">
        <v>0</v>
      </c>
      <c r="CL156" s="301">
        <v>0</v>
      </c>
    </row>
    <row r="157" spans="1:90" x14ac:dyDescent="0.25">
      <c r="A157">
        <v>1014100770</v>
      </c>
      <c r="B157" s="287" t="s">
        <v>12549</v>
      </c>
      <c r="C157" s="141">
        <v>1</v>
      </c>
      <c r="D157">
        <v>1</v>
      </c>
      <c r="F157">
        <v>2</v>
      </c>
      <c r="G157">
        <v>2</v>
      </c>
      <c r="J157">
        <v>1</v>
      </c>
      <c r="N157" s="142"/>
      <c r="O157" s="141">
        <v>1</v>
      </c>
      <c r="P157">
        <v>2</v>
      </c>
      <c r="S157">
        <v>2</v>
      </c>
      <c r="U157">
        <v>1</v>
      </c>
      <c r="W157">
        <v>1</v>
      </c>
      <c r="X157">
        <v>1</v>
      </c>
      <c r="Y157">
        <v>2</v>
      </c>
      <c r="Z157">
        <v>2</v>
      </c>
      <c r="AA157" s="141">
        <v>1</v>
      </c>
      <c r="AB157">
        <v>2</v>
      </c>
      <c r="AC157">
        <v>1</v>
      </c>
      <c r="AD157">
        <v>6</v>
      </c>
      <c r="AE157">
        <v>4</v>
      </c>
      <c r="AF157">
        <v>7</v>
      </c>
      <c r="AG157">
        <v>7</v>
      </c>
      <c r="AH157">
        <v>8</v>
      </c>
      <c r="AI157">
        <v>3</v>
      </c>
      <c r="AJ157">
        <v>1</v>
      </c>
      <c r="AK157">
        <v>10</v>
      </c>
      <c r="AL157" s="142">
        <v>3</v>
      </c>
      <c r="AM157" s="141">
        <v>4</v>
      </c>
      <c r="AN157">
        <v>5</v>
      </c>
      <c r="AO157">
        <v>1</v>
      </c>
      <c r="AP157">
        <v>3</v>
      </c>
      <c r="AQ157">
        <v>6</v>
      </c>
      <c r="AR157">
        <v>6</v>
      </c>
      <c r="AS157">
        <v>8</v>
      </c>
      <c r="AT157">
        <v>11</v>
      </c>
      <c r="AU157">
        <v>10</v>
      </c>
      <c r="AV157">
        <v>5</v>
      </c>
      <c r="AW157">
        <v>15</v>
      </c>
      <c r="AX157" s="142">
        <v>6</v>
      </c>
      <c r="AY157" s="141">
        <v>9</v>
      </c>
      <c r="AZ157">
        <v>8</v>
      </c>
      <c r="BA157">
        <v>6</v>
      </c>
      <c r="BB157">
        <v>8</v>
      </c>
      <c r="BC157">
        <v>1</v>
      </c>
      <c r="BD157">
        <v>2</v>
      </c>
      <c r="BE157">
        <v>4</v>
      </c>
      <c r="BF157">
        <v>6</v>
      </c>
      <c r="BG157">
        <v>2</v>
      </c>
      <c r="BH157">
        <v>1</v>
      </c>
      <c r="BJ157" s="142">
        <v>2</v>
      </c>
      <c r="BK157" s="141">
        <v>1</v>
      </c>
      <c r="BL157">
        <v>1</v>
      </c>
      <c r="BM157">
        <v>1</v>
      </c>
      <c r="BN157">
        <v>1</v>
      </c>
      <c r="BO157">
        <v>2</v>
      </c>
      <c r="BQ157">
        <v>1</v>
      </c>
      <c r="BR157">
        <v>1</v>
      </c>
      <c r="BT157">
        <v>1</v>
      </c>
      <c r="BV157" s="142"/>
      <c r="BW157" s="302">
        <v>7</v>
      </c>
      <c r="BX157" s="302">
        <v>12</v>
      </c>
      <c r="BY157" s="302">
        <v>53</v>
      </c>
      <c r="BZ157" s="302">
        <v>80</v>
      </c>
      <c r="CA157" s="302">
        <v>49</v>
      </c>
      <c r="CB157" s="302">
        <v>9</v>
      </c>
      <c r="CC157" s="303">
        <v>3.5714285714285712E-2</v>
      </c>
      <c r="CD157" s="304">
        <v>0.35355339059327379</v>
      </c>
      <c r="CE157" s="302">
        <v>0</v>
      </c>
      <c r="CF157" s="302">
        <v>30</v>
      </c>
      <c r="CG157" s="296">
        <v>1.7857142857142857E-3</v>
      </c>
      <c r="CH157" s="297" t="s">
        <v>12384</v>
      </c>
      <c r="CI157" s="305">
        <v>1</v>
      </c>
      <c r="CJ157" s="306">
        <v>9.6749819620218442</v>
      </c>
      <c r="CK157" s="300">
        <v>2</v>
      </c>
      <c r="CL157" s="301">
        <v>10</v>
      </c>
    </row>
    <row r="158" spans="1:90" x14ac:dyDescent="0.25">
      <c r="A158">
        <v>1014100810</v>
      </c>
      <c r="B158" s="287" t="s">
        <v>12550</v>
      </c>
      <c r="C158" s="141"/>
      <c r="N158" s="142">
        <v>2</v>
      </c>
      <c r="O158" s="141">
        <v>1</v>
      </c>
      <c r="P158">
        <v>2</v>
      </c>
      <c r="Q158">
        <v>1</v>
      </c>
      <c r="T158">
        <v>1</v>
      </c>
      <c r="W158">
        <v>2</v>
      </c>
      <c r="X158">
        <v>2</v>
      </c>
      <c r="Y158">
        <v>3</v>
      </c>
      <c r="AA158" s="141"/>
      <c r="AB158">
        <v>1</v>
      </c>
      <c r="AH158">
        <v>2</v>
      </c>
      <c r="AL158" s="142"/>
      <c r="AM158" s="141"/>
      <c r="AO158">
        <v>2</v>
      </c>
      <c r="AP158">
        <v>2</v>
      </c>
      <c r="AQ158">
        <v>6</v>
      </c>
      <c r="AS158">
        <v>1</v>
      </c>
      <c r="AT158">
        <v>2</v>
      </c>
      <c r="AW158">
        <v>2</v>
      </c>
      <c r="AX158" s="142"/>
      <c r="AY158" s="141"/>
      <c r="BA158">
        <v>1</v>
      </c>
      <c r="BD158">
        <v>1</v>
      </c>
      <c r="BJ158" s="142"/>
      <c r="BK158" s="141"/>
      <c r="BP158">
        <v>2</v>
      </c>
      <c r="BS158">
        <v>1</v>
      </c>
      <c r="BV158" s="142"/>
      <c r="BW158" s="302">
        <v>2</v>
      </c>
      <c r="BX158" s="302">
        <v>12</v>
      </c>
      <c r="BY158" s="302">
        <v>3</v>
      </c>
      <c r="BZ158" s="302">
        <v>15</v>
      </c>
      <c r="CA158" s="302">
        <v>2</v>
      </c>
      <c r="CB158" s="302">
        <v>3</v>
      </c>
      <c r="CC158" s="303">
        <v>1.1904761904761904E-2</v>
      </c>
      <c r="CD158" s="304">
        <v>0.70710678118654757</v>
      </c>
      <c r="CE158" s="302">
        <v>0</v>
      </c>
      <c r="CF158" s="302">
        <v>30</v>
      </c>
      <c r="CG158" s="296">
        <v>5.9523809523809529E-4</v>
      </c>
      <c r="CH158" s="297" t="s">
        <v>12384</v>
      </c>
      <c r="CI158" s="305">
        <v>1</v>
      </c>
      <c r="CJ158" s="306">
        <v>3.8142496383294042</v>
      </c>
      <c r="CK158" s="300">
        <v>2</v>
      </c>
      <c r="CL158" s="301">
        <v>4</v>
      </c>
    </row>
    <row r="159" spans="1:90" x14ac:dyDescent="0.25">
      <c r="A159">
        <v>1014100850</v>
      </c>
      <c r="B159" s="287" t="s">
        <v>12551</v>
      </c>
      <c r="C159" s="141"/>
      <c r="J159">
        <v>5</v>
      </c>
      <c r="K159">
        <v>9</v>
      </c>
      <c r="L159">
        <v>1</v>
      </c>
      <c r="N159" s="142"/>
      <c r="O159" s="141"/>
      <c r="AA159" s="141"/>
      <c r="AL159" s="142"/>
      <c r="AM159" s="141"/>
      <c r="AX159" s="142"/>
      <c r="AY159" s="141"/>
      <c r="BJ159" s="142"/>
      <c r="BK159" s="141"/>
      <c r="BV159" s="142"/>
      <c r="BW159" s="302">
        <v>15</v>
      </c>
      <c r="BX159" s="302">
        <v>0</v>
      </c>
      <c r="BY159" s="302">
        <v>0</v>
      </c>
      <c r="BZ159" s="302">
        <v>0</v>
      </c>
      <c r="CA159" s="302">
        <v>0</v>
      </c>
      <c r="CB159" s="302">
        <v>0</v>
      </c>
      <c r="CC159" s="303">
        <v>0</v>
      </c>
      <c r="CD159" s="304">
        <v>0</v>
      </c>
      <c r="CE159" s="302">
        <v>0</v>
      </c>
      <c r="CF159" s="302">
        <v>30</v>
      </c>
      <c r="CG159" s="296">
        <v>0</v>
      </c>
      <c r="CH159" s="297" t="s">
        <v>12384</v>
      </c>
      <c r="CI159" s="305">
        <v>0</v>
      </c>
      <c r="CJ159" s="306">
        <v>0</v>
      </c>
      <c r="CK159" s="300">
        <v>0</v>
      </c>
      <c r="CL159" s="301">
        <v>0</v>
      </c>
    </row>
    <row r="160" spans="1:90" x14ac:dyDescent="0.25">
      <c r="A160">
        <v>1014100890</v>
      </c>
      <c r="B160" s="287" t="s">
        <v>12552</v>
      </c>
      <c r="C160" s="141"/>
      <c r="K160">
        <v>2</v>
      </c>
      <c r="L160">
        <v>1</v>
      </c>
      <c r="N160" s="142"/>
      <c r="O160" s="141">
        <v>1</v>
      </c>
      <c r="Q160">
        <v>1</v>
      </c>
      <c r="R160">
        <v>1</v>
      </c>
      <c r="U160">
        <v>1</v>
      </c>
      <c r="V160">
        <v>3</v>
      </c>
      <c r="X160">
        <v>3</v>
      </c>
      <c r="Y160">
        <v>1</v>
      </c>
      <c r="Z160">
        <v>1</v>
      </c>
      <c r="AA160" s="141"/>
      <c r="AB160">
        <v>1</v>
      </c>
      <c r="AD160">
        <v>1</v>
      </c>
      <c r="AH160">
        <v>1</v>
      </c>
      <c r="AL160" s="142"/>
      <c r="AM160" s="141"/>
      <c r="AO160">
        <v>1</v>
      </c>
      <c r="AP160">
        <v>2</v>
      </c>
      <c r="AU160">
        <v>2</v>
      </c>
      <c r="AV160">
        <v>2</v>
      </c>
      <c r="AX160" s="142">
        <v>5</v>
      </c>
      <c r="AY160" s="141"/>
      <c r="AZ160">
        <v>1</v>
      </c>
      <c r="BD160">
        <v>1</v>
      </c>
      <c r="BE160">
        <v>1</v>
      </c>
      <c r="BG160">
        <v>1</v>
      </c>
      <c r="BJ160" s="142">
        <v>1</v>
      </c>
      <c r="BK160" s="141"/>
      <c r="BV160" s="142"/>
      <c r="BW160" s="302">
        <v>3</v>
      </c>
      <c r="BX160" s="302">
        <v>12</v>
      </c>
      <c r="BY160" s="302">
        <v>3</v>
      </c>
      <c r="BZ160" s="302">
        <v>12</v>
      </c>
      <c r="CA160" s="302">
        <v>5</v>
      </c>
      <c r="CB160" s="302">
        <v>0</v>
      </c>
      <c r="CC160" s="303">
        <v>0</v>
      </c>
      <c r="CD160" s="304">
        <v>0</v>
      </c>
      <c r="CE160" s="302">
        <v>0</v>
      </c>
      <c r="CF160" s="302">
        <v>30</v>
      </c>
      <c r="CG160" s="296">
        <v>0</v>
      </c>
      <c r="CH160" s="297" t="s">
        <v>12384</v>
      </c>
      <c r="CI160" s="305">
        <v>0</v>
      </c>
      <c r="CJ160" s="306">
        <v>0</v>
      </c>
      <c r="CK160" s="300">
        <v>0</v>
      </c>
      <c r="CL160" s="301">
        <v>0</v>
      </c>
    </row>
    <row r="161" spans="1:90" x14ac:dyDescent="0.25">
      <c r="A161">
        <v>1014100900</v>
      </c>
      <c r="B161" s="287" t="s">
        <v>12553</v>
      </c>
      <c r="C161" s="141"/>
      <c r="I161">
        <v>3</v>
      </c>
      <c r="J161">
        <v>1</v>
      </c>
      <c r="K161">
        <v>7</v>
      </c>
      <c r="L161">
        <v>2</v>
      </c>
      <c r="M161">
        <v>1</v>
      </c>
      <c r="N161" s="142">
        <v>1</v>
      </c>
      <c r="O161" s="141">
        <v>1</v>
      </c>
      <c r="P161">
        <v>2</v>
      </c>
      <c r="Q161">
        <v>1</v>
      </c>
      <c r="V161">
        <v>6</v>
      </c>
      <c r="W161">
        <v>4</v>
      </c>
      <c r="X161">
        <v>4</v>
      </c>
      <c r="Y161">
        <v>1</v>
      </c>
      <c r="AA161" s="141">
        <v>2</v>
      </c>
      <c r="AB161">
        <v>3</v>
      </c>
      <c r="AC161">
        <v>4</v>
      </c>
      <c r="AD161">
        <v>4</v>
      </c>
      <c r="AF161">
        <v>3</v>
      </c>
      <c r="AG161">
        <v>2</v>
      </c>
      <c r="AH161">
        <v>1</v>
      </c>
      <c r="AI161">
        <v>4</v>
      </c>
      <c r="AK161">
        <v>1</v>
      </c>
      <c r="AL161" s="142">
        <v>1</v>
      </c>
      <c r="AM161" s="141">
        <v>1</v>
      </c>
      <c r="AO161">
        <v>3</v>
      </c>
      <c r="AP161">
        <v>1</v>
      </c>
      <c r="AQ161">
        <v>4</v>
      </c>
      <c r="AR161">
        <v>2</v>
      </c>
      <c r="AS161">
        <v>4</v>
      </c>
      <c r="AT161">
        <v>6</v>
      </c>
      <c r="AV161">
        <v>1</v>
      </c>
      <c r="AW161">
        <v>2</v>
      </c>
      <c r="AX161" s="142">
        <v>5</v>
      </c>
      <c r="AY161" s="141"/>
      <c r="AZ161">
        <v>1</v>
      </c>
      <c r="BA161">
        <v>2</v>
      </c>
      <c r="BC161">
        <v>2</v>
      </c>
      <c r="BD161">
        <v>1</v>
      </c>
      <c r="BE161">
        <v>1</v>
      </c>
      <c r="BF161">
        <v>4</v>
      </c>
      <c r="BG161">
        <v>1</v>
      </c>
      <c r="BH161">
        <v>1</v>
      </c>
      <c r="BJ161" s="142">
        <v>1</v>
      </c>
      <c r="BK161" s="141"/>
      <c r="BV161" s="142"/>
      <c r="BW161" s="302">
        <v>15</v>
      </c>
      <c r="BX161" s="302">
        <v>19</v>
      </c>
      <c r="BY161" s="302">
        <v>25</v>
      </c>
      <c r="BZ161" s="302">
        <v>29</v>
      </c>
      <c r="CA161" s="302">
        <v>14</v>
      </c>
      <c r="CB161" s="302">
        <v>0</v>
      </c>
      <c r="CC161" s="303">
        <v>0</v>
      </c>
      <c r="CD161" s="304">
        <v>0</v>
      </c>
      <c r="CE161" s="302">
        <v>0</v>
      </c>
      <c r="CF161" s="302">
        <v>30</v>
      </c>
      <c r="CG161" s="296">
        <v>0</v>
      </c>
      <c r="CH161" s="297" t="s">
        <v>12384</v>
      </c>
      <c r="CI161" s="305">
        <v>0</v>
      </c>
      <c r="CJ161" s="306">
        <v>0</v>
      </c>
      <c r="CK161" s="300">
        <v>0</v>
      </c>
      <c r="CL161" s="301">
        <v>0</v>
      </c>
    </row>
    <row r="162" spans="1:90" x14ac:dyDescent="0.25">
      <c r="A162">
        <v>1014100910</v>
      </c>
      <c r="B162" s="287" t="s">
        <v>12554</v>
      </c>
      <c r="C162" s="141"/>
      <c r="I162">
        <v>2</v>
      </c>
      <c r="J162">
        <v>3</v>
      </c>
      <c r="K162">
        <v>7</v>
      </c>
      <c r="L162">
        <v>3</v>
      </c>
      <c r="M162">
        <v>2</v>
      </c>
      <c r="N162" s="142">
        <v>2</v>
      </c>
      <c r="O162" s="141">
        <v>2</v>
      </c>
      <c r="P162">
        <v>2</v>
      </c>
      <c r="Q162">
        <v>2</v>
      </c>
      <c r="S162">
        <v>3</v>
      </c>
      <c r="T162">
        <v>3</v>
      </c>
      <c r="U162">
        <v>1</v>
      </c>
      <c r="V162">
        <v>3</v>
      </c>
      <c r="W162">
        <v>5</v>
      </c>
      <c r="X162">
        <v>6</v>
      </c>
      <c r="Y162">
        <v>3</v>
      </c>
      <c r="Z162">
        <v>2</v>
      </c>
      <c r="AA162" s="141">
        <v>1</v>
      </c>
      <c r="AB162">
        <v>5</v>
      </c>
      <c r="AC162">
        <v>5</v>
      </c>
      <c r="AD162">
        <v>7</v>
      </c>
      <c r="AE162">
        <v>7</v>
      </c>
      <c r="AF162">
        <v>3</v>
      </c>
      <c r="AG162">
        <v>3</v>
      </c>
      <c r="AH162">
        <v>3</v>
      </c>
      <c r="AI162">
        <v>6</v>
      </c>
      <c r="AK162">
        <v>3</v>
      </c>
      <c r="AL162" s="142">
        <v>1</v>
      </c>
      <c r="AM162" s="141">
        <v>1</v>
      </c>
      <c r="AN162">
        <v>2</v>
      </c>
      <c r="AO162">
        <v>3</v>
      </c>
      <c r="AP162">
        <v>2</v>
      </c>
      <c r="AQ162">
        <v>6</v>
      </c>
      <c r="AR162">
        <v>3</v>
      </c>
      <c r="AS162">
        <v>3</v>
      </c>
      <c r="AT162">
        <v>5</v>
      </c>
      <c r="AU162">
        <v>4</v>
      </c>
      <c r="AV162">
        <v>2</v>
      </c>
      <c r="AW162">
        <v>2</v>
      </c>
      <c r="AX162" s="142">
        <v>7</v>
      </c>
      <c r="AY162" s="141">
        <v>3</v>
      </c>
      <c r="AZ162">
        <v>3</v>
      </c>
      <c r="BA162">
        <v>2</v>
      </c>
      <c r="BB162">
        <v>1</v>
      </c>
      <c r="BC162">
        <v>2</v>
      </c>
      <c r="BD162">
        <v>5</v>
      </c>
      <c r="BE162">
        <v>2</v>
      </c>
      <c r="BF162">
        <v>4</v>
      </c>
      <c r="BG162">
        <v>1</v>
      </c>
      <c r="BH162">
        <v>1</v>
      </c>
      <c r="BJ162" s="142">
        <v>2</v>
      </c>
      <c r="BK162" s="141"/>
      <c r="BV162" s="142"/>
      <c r="BW162" s="302">
        <v>19</v>
      </c>
      <c r="BX162" s="302">
        <v>32</v>
      </c>
      <c r="BY162" s="302">
        <v>44</v>
      </c>
      <c r="BZ162" s="302">
        <v>40</v>
      </c>
      <c r="CA162" s="302">
        <v>26</v>
      </c>
      <c r="CB162" s="302">
        <v>0</v>
      </c>
      <c r="CC162" s="303">
        <v>0</v>
      </c>
      <c r="CD162" s="304">
        <v>0</v>
      </c>
      <c r="CE162" s="302">
        <v>0</v>
      </c>
      <c r="CF162" s="302">
        <v>30</v>
      </c>
      <c r="CG162" s="296">
        <v>0</v>
      </c>
      <c r="CH162" s="297" t="s">
        <v>12384</v>
      </c>
      <c r="CI162" s="305">
        <v>0</v>
      </c>
      <c r="CJ162" s="306">
        <v>0</v>
      </c>
      <c r="CK162" s="300">
        <v>0</v>
      </c>
      <c r="CL162" s="301">
        <v>0</v>
      </c>
    </row>
    <row r="163" spans="1:90" x14ac:dyDescent="0.25">
      <c r="A163">
        <v>1014100930</v>
      </c>
      <c r="B163" s="287" t="s">
        <v>12555</v>
      </c>
      <c r="C163" s="141"/>
      <c r="I163">
        <v>2</v>
      </c>
      <c r="J163">
        <v>2</v>
      </c>
      <c r="K163">
        <v>10</v>
      </c>
      <c r="L163">
        <v>5</v>
      </c>
      <c r="N163" s="142">
        <v>1</v>
      </c>
      <c r="O163" s="141">
        <v>2</v>
      </c>
      <c r="P163">
        <v>4</v>
      </c>
      <c r="Q163">
        <v>7</v>
      </c>
      <c r="U163">
        <v>1</v>
      </c>
      <c r="V163">
        <v>3</v>
      </c>
      <c r="W163">
        <v>6</v>
      </c>
      <c r="X163">
        <v>5</v>
      </c>
      <c r="Y163">
        <v>5</v>
      </c>
      <c r="Z163">
        <v>2</v>
      </c>
      <c r="AA163" s="141">
        <v>2</v>
      </c>
      <c r="AB163">
        <v>3</v>
      </c>
      <c r="AC163">
        <v>2</v>
      </c>
      <c r="AD163">
        <v>9</v>
      </c>
      <c r="AE163">
        <v>5</v>
      </c>
      <c r="AF163">
        <v>3</v>
      </c>
      <c r="AG163">
        <v>3</v>
      </c>
      <c r="AI163">
        <v>2</v>
      </c>
      <c r="AJ163">
        <v>2</v>
      </c>
      <c r="AK163">
        <v>4</v>
      </c>
      <c r="AL163" s="142"/>
      <c r="AM163" s="141">
        <v>2</v>
      </c>
      <c r="AN163">
        <v>1</v>
      </c>
      <c r="AO163">
        <v>3</v>
      </c>
      <c r="AP163">
        <v>2</v>
      </c>
      <c r="AQ163">
        <v>3</v>
      </c>
      <c r="AR163">
        <v>2</v>
      </c>
      <c r="AS163">
        <v>5</v>
      </c>
      <c r="AT163">
        <v>7</v>
      </c>
      <c r="AU163">
        <v>4</v>
      </c>
      <c r="AV163">
        <v>4</v>
      </c>
      <c r="AW163">
        <v>1</v>
      </c>
      <c r="AX163" s="142">
        <v>3</v>
      </c>
      <c r="AY163" s="141">
        <v>2</v>
      </c>
      <c r="AZ163">
        <v>1</v>
      </c>
      <c r="BA163">
        <v>3</v>
      </c>
      <c r="BB163">
        <v>1</v>
      </c>
      <c r="BC163">
        <v>2</v>
      </c>
      <c r="BD163">
        <v>2</v>
      </c>
      <c r="BE163">
        <v>1</v>
      </c>
      <c r="BF163">
        <v>3</v>
      </c>
      <c r="BG163">
        <v>1</v>
      </c>
      <c r="BH163">
        <v>1</v>
      </c>
      <c r="BJ163" s="142">
        <v>2</v>
      </c>
      <c r="BK163" s="141"/>
      <c r="BV163" s="142"/>
      <c r="BW163" s="302">
        <v>20</v>
      </c>
      <c r="BX163" s="302">
        <v>35</v>
      </c>
      <c r="BY163" s="302">
        <v>35</v>
      </c>
      <c r="BZ163" s="302">
        <v>37</v>
      </c>
      <c r="CA163" s="302">
        <v>19</v>
      </c>
      <c r="CB163" s="302">
        <v>0</v>
      </c>
      <c r="CC163" s="303">
        <v>0</v>
      </c>
      <c r="CD163" s="304">
        <v>0</v>
      </c>
      <c r="CE163" s="302">
        <v>0</v>
      </c>
      <c r="CF163" s="302">
        <v>30</v>
      </c>
      <c r="CG163" s="296">
        <v>0</v>
      </c>
      <c r="CH163" s="297" t="s">
        <v>12384</v>
      </c>
      <c r="CI163" s="305">
        <v>0</v>
      </c>
      <c r="CJ163" s="306">
        <v>0</v>
      </c>
      <c r="CK163" s="300">
        <v>0</v>
      </c>
      <c r="CL163" s="301">
        <v>0</v>
      </c>
    </row>
    <row r="164" spans="1:90" x14ac:dyDescent="0.25">
      <c r="A164">
        <v>1014100940</v>
      </c>
      <c r="B164" s="287" t="s">
        <v>12556</v>
      </c>
      <c r="C164" s="141"/>
      <c r="K164">
        <v>2</v>
      </c>
      <c r="L164">
        <v>1</v>
      </c>
      <c r="N164" s="142"/>
      <c r="O164" s="141">
        <v>2</v>
      </c>
      <c r="P164">
        <v>1</v>
      </c>
      <c r="V164">
        <v>2</v>
      </c>
      <c r="W164">
        <v>3</v>
      </c>
      <c r="X164">
        <v>7</v>
      </c>
      <c r="Y164">
        <v>2</v>
      </c>
      <c r="Z164">
        <v>1</v>
      </c>
      <c r="AA164" s="141"/>
      <c r="AB164">
        <v>1</v>
      </c>
      <c r="AC164">
        <v>3</v>
      </c>
      <c r="AD164">
        <v>7</v>
      </c>
      <c r="AE164">
        <v>2</v>
      </c>
      <c r="AF164">
        <v>1</v>
      </c>
      <c r="AH164">
        <v>1</v>
      </c>
      <c r="AI164">
        <v>2</v>
      </c>
      <c r="AJ164">
        <v>1</v>
      </c>
      <c r="AL164" s="142">
        <v>1</v>
      </c>
      <c r="AM164" s="141"/>
      <c r="AN164">
        <v>1</v>
      </c>
      <c r="AO164">
        <v>2</v>
      </c>
      <c r="AQ164">
        <v>1</v>
      </c>
      <c r="AR164">
        <v>3</v>
      </c>
      <c r="AS164">
        <v>4</v>
      </c>
      <c r="AT164">
        <v>4</v>
      </c>
      <c r="AU164">
        <v>1</v>
      </c>
      <c r="AV164">
        <v>3</v>
      </c>
      <c r="AX164" s="142">
        <v>2</v>
      </c>
      <c r="AY164" s="141">
        <v>2</v>
      </c>
      <c r="BA164">
        <v>4</v>
      </c>
      <c r="BB164">
        <v>3</v>
      </c>
      <c r="BC164">
        <v>1</v>
      </c>
      <c r="BF164">
        <v>1</v>
      </c>
      <c r="BG164">
        <v>2</v>
      </c>
      <c r="BJ164" s="142">
        <v>2</v>
      </c>
      <c r="BK164" s="141"/>
      <c r="BV164" s="142"/>
      <c r="BW164" s="302">
        <v>3</v>
      </c>
      <c r="BX164" s="302">
        <v>18</v>
      </c>
      <c r="BY164" s="302">
        <v>19</v>
      </c>
      <c r="BZ164" s="302">
        <v>21</v>
      </c>
      <c r="CA164" s="302">
        <v>15</v>
      </c>
      <c r="CB164" s="302">
        <v>0</v>
      </c>
      <c r="CC164" s="303">
        <v>0</v>
      </c>
      <c r="CD164" s="304">
        <v>0</v>
      </c>
      <c r="CE164" s="302">
        <v>0</v>
      </c>
      <c r="CF164" s="302">
        <v>30</v>
      </c>
      <c r="CG164" s="296">
        <v>0</v>
      </c>
      <c r="CH164" s="297" t="s">
        <v>12384</v>
      </c>
      <c r="CI164" s="305">
        <v>0</v>
      </c>
      <c r="CJ164" s="306">
        <v>0</v>
      </c>
      <c r="CK164" s="300">
        <v>0</v>
      </c>
      <c r="CL164" s="301">
        <v>0</v>
      </c>
    </row>
    <row r="165" spans="1:90" x14ac:dyDescent="0.25">
      <c r="A165">
        <v>1014100950</v>
      </c>
      <c r="B165" s="287" t="s">
        <v>12557</v>
      </c>
      <c r="C165" s="141"/>
      <c r="N165" s="142"/>
      <c r="O165" s="141"/>
      <c r="P165">
        <v>1</v>
      </c>
      <c r="AA165" s="141"/>
      <c r="AL165" s="142"/>
      <c r="AM165" s="141"/>
      <c r="AQ165">
        <v>1</v>
      </c>
      <c r="AR165">
        <v>1</v>
      </c>
      <c r="AS165">
        <v>1</v>
      </c>
      <c r="AX165" s="142"/>
      <c r="AY165" s="141"/>
      <c r="BF165">
        <v>1</v>
      </c>
      <c r="BJ165" s="142"/>
      <c r="BK165" s="141"/>
      <c r="BV165" s="142"/>
      <c r="BW165" s="302">
        <v>0</v>
      </c>
      <c r="BX165" s="302">
        <v>1</v>
      </c>
      <c r="BY165" s="302">
        <v>0</v>
      </c>
      <c r="BZ165" s="302">
        <v>3</v>
      </c>
      <c r="CA165" s="302">
        <v>1</v>
      </c>
      <c r="CB165" s="302">
        <v>0</v>
      </c>
      <c r="CC165" s="303">
        <v>0</v>
      </c>
      <c r="CD165" s="304">
        <v>0</v>
      </c>
      <c r="CE165" s="302">
        <v>0</v>
      </c>
      <c r="CF165" s="302">
        <v>30</v>
      </c>
      <c r="CG165" s="296">
        <v>0</v>
      </c>
      <c r="CH165" s="297" t="s">
        <v>12384</v>
      </c>
      <c r="CI165" s="305">
        <v>0</v>
      </c>
      <c r="CJ165" s="306">
        <v>0</v>
      </c>
      <c r="CK165" s="300">
        <v>0</v>
      </c>
      <c r="CL165" s="301">
        <v>0</v>
      </c>
    </row>
    <row r="166" spans="1:90" x14ac:dyDescent="0.25">
      <c r="A166">
        <v>1014100960</v>
      </c>
      <c r="B166" s="287" t="s">
        <v>12558</v>
      </c>
      <c r="C166" s="141"/>
      <c r="L166">
        <v>1</v>
      </c>
      <c r="N166" s="142"/>
      <c r="O166" s="141">
        <v>1</v>
      </c>
      <c r="X166">
        <v>1</v>
      </c>
      <c r="Y166">
        <v>1</v>
      </c>
      <c r="AA166" s="141"/>
      <c r="AD166">
        <v>2</v>
      </c>
      <c r="AL166" s="142"/>
      <c r="AM166" s="141">
        <v>1</v>
      </c>
      <c r="AT166">
        <v>1</v>
      </c>
      <c r="AU166">
        <v>3</v>
      </c>
      <c r="AX166" s="142"/>
      <c r="AY166" s="141">
        <v>1</v>
      </c>
      <c r="BD166">
        <v>2</v>
      </c>
      <c r="BF166">
        <v>1</v>
      </c>
      <c r="BG166">
        <v>1</v>
      </c>
      <c r="BJ166" s="142">
        <v>1</v>
      </c>
      <c r="BK166" s="141"/>
      <c r="BV166" s="142"/>
      <c r="BW166" s="302">
        <v>1</v>
      </c>
      <c r="BX166" s="302">
        <v>3</v>
      </c>
      <c r="BY166" s="302">
        <v>2</v>
      </c>
      <c r="BZ166" s="302">
        <v>5</v>
      </c>
      <c r="CA166" s="302">
        <v>6</v>
      </c>
      <c r="CB166" s="302">
        <v>0</v>
      </c>
      <c r="CC166" s="303">
        <v>0</v>
      </c>
      <c r="CD166" s="304">
        <v>0</v>
      </c>
      <c r="CE166" s="302">
        <v>0</v>
      </c>
      <c r="CF166" s="302">
        <v>30</v>
      </c>
      <c r="CG166" s="296">
        <v>0</v>
      </c>
      <c r="CH166" s="297" t="s">
        <v>12384</v>
      </c>
      <c r="CI166" s="305">
        <v>0</v>
      </c>
      <c r="CJ166" s="306">
        <v>0</v>
      </c>
      <c r="CK166" s="300">
        <v>0</v>
      </c>
      <c r="CL166" s="301">
        <v>0</v>
      </c>
    </row>
    <row r="167" spans="1:90" x14ac:dyDescent="0.25">
      <c r="A167">
        <v>1014101180</v>
      </c>
      <c r="B167" s="287" t="s">
        <v>12559</v>
      </c>
      <c r="C167" s="141"/>
      <c r="L167">
        <v>1</v>
      </c>
      <c r="N167" s="142">
        <v>1</v>
      </c>
      <c r="O167" s="141"/>
      <c r="AA167" s="141"/>
      <c r="AL167" s="142"/>
      <c r="AM167" s="141"/>
      <c r="AX167" s="142"/>
      <c r="AY167" s="141"/>
      <c r="BJ167" s="142"/>
      <c r="BK167" s="141"/>
      <c r="BV167" s="142"/>
      <c r="BW167" s="302">
        <v>2</v>
      </c>
      <c r="BX167" s="302">
        <v>0</v>
      </c>
      <c r="BY167" s="302">
        <v>0</v>
      </c>
      <c r="BZ167" s="302">
        <v>0</v>
      </c>
      <c r="CA167" s="302">
        <v>0</v>
      </c>
      <c r="CB167" s="302">
        <v>0</v>
      </c>
      <c r="CC167" s="303">
        <v>0</v>
      </c>
      <c r="CD167" s="304">
        <v>0</v>
      </c>
      <c r="CE167" s="302">
        <v>0</v>
      </c>
      <c r="CF167" s="302">
        <v>30</v>
      </c>
      <c r="CG167" s="296">
        <v>0</v>
      </c>
      <c r="CH167" s="297" t="s">
        <v>12384</v>
      </c>
      <c r="CI167" s="305">
        <v>0</v>
      </c>
      <c r="CJ167" s="306">
        <v>0</v>
      </c>
      <c r="CK167" s="300">
        <v>0</v>
      </c>
      <c r="CL167" s="301">
        <v>0</v>
      </c>
    </row>
    <row r="168" spans="1:90" x14ac:dyDescent="0.25">
      <c r="A168">
        <v>1014101250</v>
      </c>
      <c r="B168" s="287" t="s">
        <v>12560</v>
      </c>
      <c r="C168" s="141"/>
      <c r="I168">
        <v>1</v>
      </c>
      <c r="K168">
        <v>2</v>
      </c>
      <c r="L168">
        <v>3</v>
      </c>
      <c r="M168">
        <v>1</v>
      </c>
      <c r="N168" s="142"/>
      <c r="O168" s="141"/>
      <c r="P168">
        <v>5</v>
      </c>
      <c r="Q168">
        <v>4</v>
      </c>
      <c r="R168">
        <v>2</v>
      </c>
      <c r="S168">
        <v>2</v>
      </c>
      <c r="T168">
        <v>2</v>
      </c>
      <c r="U168">
        <v>5</v>
      </c>
      <c r="V168">
        <v>2</v>
      </c>
      <c r="W168">
        <v>3</v>
      </c>
      <c r="X168">
        <v>3</v>
      </c>
      <c r="Y168">
        <v>2</v>
      </c>
      <c r="Z168">
        <v>1</v>
      </c>
      <c r="AA168" s="141">
        <v>1</v>
      </c>
      <c r="AB168">
        <v>2</v>
      </c>
      <c r="AD168">
        <v>6</v>
      </c>
      <c r="AE168">
        <v>1</v>
      </c>
      <c r="AF168">
        <v>2</v>
      </c>
      <c r="AG168">
        <v>2</v>
      </c>
      <c r="AH168">
        <v>8</v>
      </c>
      <c r="AI168">
        <v>1</v>
      </c>
      <c r="AJ168">
        <v>2</v>
      </c>
      <c r="AK168">
        <v>2</v>
      </c>
      <c r="AL168" s="142"/>
      <c r="AM168" s="141">
        <v>1</v>
      </c>
      <c r="AO168">
        <v>3</v>
      </c>
      <c r="AP168">
        <v>1</v>
      </c>
      <c r="AR168">
        <v>5</v>
      </c>
      <c r="AS168">
        <v>1</v>
      </c>
      <c r="AT168">
        <v>2</v>
      </c>
      <c r="AU168">
        <v>1</v>
      </c>
      <c r="AV168">
        <v>7</v>
      </c>
      <c r="AW168">
        <v>14</v>
      </c>
      <c r="AX168" s="142">
        <v>8</v>
      </c>
      <c r="AY168" s="141"/>
      <c r="AZ168">
        <v>1</v>
      </c>
      <c r="BA168">
        <v>8</v>
      </c>
      <c r="BB168">
        <v>5</v>
      </c>
      <c r="BC168">
        <v>1</v>
      </c>
      <c r="BD168">
        <v>1</v>
      </c>
      <c r="BH168">
        <v>1</v>
      </c>
      <c r="BJ168" s="142"/>
      <c r="BK168" s="141"/>
      <c r="BO168">
        <v>1</v>
      </c>
      <c r="BP168">
        <v>1</v>
      </c>
      <c r="BT168">
        <v>1</v>
      </c>
      <c r="BU168">
        <v>1</v>
      </c>
      <c r="BV168" s="142"/>
      <c r="BW168" s="302">
        <v>7</v>
      </c>
      <c r="BX168" s="302">
        <v>31</v>
      </c>
      <c r="BY168" s="302">
        <v>27</v>
      </c>
      <c r="BZ168" s="302">
        <v>43</v>
      </c>
      <c r="CA168" s="302">
        <v>17</v>
      </c>
      <c r="CB168" s="302">
        <v>4</v>
      </c>
      <c r="CC168" s="303">
        <v>1.5873015873015872E-2</v>
      </c>
      <c r="CD168" s="304">
        <v>0</v>
      </c>
      <c r="CE168" s="302">
        <v>0</v>
      </c>
      <c r="CF168" s="302">
        <v>30</v>
      </c>
      <c r="CG168" s="296">
        <v>7.9365079365079365E-4</v>
      </c>
      <c r="CH168" s="297" t="s">
        <v>12384</v>
      </c>
      <c r="CI168" s="305">
        <v>0</v>
      </c>
      <c r="CJ168" s="306">
        <v>4.1428571428571423</v>
      </c>
      <c r="CK168" s="300">
        <v>1</v>
      </c>
      <c r="CL168" s="301">
        <v>5</v>
      </c>
    </row>
    <row r="169" spans="1:90" x14ac:dyDescent="0.25">
      <c r="A169">
        <v>1014101530</v>
      </c>
      <c r="B169" s="287" t="s">
        <v>12561</v>
      </c>
      <c r="C169" s="141"/>
      <c r="I169">
        <v>6</v>
      </c>
      <c r="J169">
        <v>4</v>
      </c>
      <c r="K169">
        <v>8</v>
      </c>
      <c r="L169">
        <v>2</v>
      </c>
      <c r="M169">
        <v>4</v>
      </c>
      <c r="N169" s="142">
        <v>1</v>
      </c>
      <c r="O169" s="141"/>
      <c r="P169">
        <v>5</v>
      </c>
      <c r="Q169">
        <v>4</v>
      </c>
      <c r="R169">
        <v>1</v>
      </c>
      <c r="T169">
        <v>1</v>
      </c>
      <c r="U169">
        <v>1</v>
      </c>
      <c r="V169">
        <v>1</v>
      </c>
      <c r="W169">
        <v>6</v>
      </c>
      <c r="X169">
        <v>5</v>
      </c>
      <c r="Y169">
        <v>2</v>
      </c>
      <c r="Z169">
        <v>3</v>
      </c>
      <c r="AA169" s="141">
        <v>1</v>
      </c>
      <c r="AB169">
        <v>1</v>
      </c>
      <c r="AD169">
        <v>1</v>
      </c>
      <c r="AE169">
        <v>2</v>
      </c>
      <c r="AF169">
        <v>2</v>
      </c>
      <c r="AG169">
        <v>2</v>
      </c>
      <c r="AH169">
        <v>7</v>
      </c>
      <c r="AJ169">
        <v>2</v>
      </c>
      <c r="AK169">
        <v>2</v>
      </c>
      <c r="AL169" s="142">
        <v>1</v>
      </c>
      <c r="AM169" s="141">
        <v>2</v>
      </c>
      <c r="AO169">
        <v>3</v>
      </c>
      <c r="AQ169">
        <v>3</v>
      </c>
      <c r="AT169">
        <v>2</v>
      </c>
      <c r="AU169">
        <v>8</v>
      </c>
      <c r="AW169">
        <v>7</v>
      </c>
      <c r="AX169" s="142">
        <v>11</v>
      </c>
      <c r="AY169" s="141"/>
      <c r="AZ169">
        <v>1</v>
      </c>
      <c r="BA169">
        <v>2</v>
      </c>
      <c r="BB169">
        <v>8</v>
      </c>
      <c r="BC169">
        <v>2</v>
      </c>
      <c r="BD169">
        <v>2</v>
      </c>
      <c r="BE169">
        <v>1</v>
      </c>
      <c r="BH169">
        <v>1</v>
      </c>
      <c r="BJ169" s="142"/>
      <c r="BK169" s="141"/>
      <c r="BV169" s="142"/>
      <c r="BW169" s="302">
        <v>25</v>
      </c>
      <c r="BX169" s="302">
        <v>29</v>
      </c>
      <c r="BY169" s="302">
        <v>21</v>
      </c>
      <c r="BZ169" s="302">
        <v>36</v>
      </c>
      <c r="CA169" s="302">
        <v>17</v>
      </c>
      <c r="CB169" s="302">
        <v>0</v>
      </c>
      <c r="CC169" s="303">
        <v>0</v>
      </c>
      <c r="CD169" s="304">
        <v>0</v>
      </c>
      <c r="CE169" s="302">
        <v>0</v>
      </c>
      <c r="CF169" s="302">
        <v>30</v>
      </c>
      <c r="CG169" s="296">
        <v>0</v>
      </c>
      <c r="CH169" s="297" t="s">
        <v>12384</v>
      </c>
      <c r="CI169" s="305">
        <v>0</v>
      </c>
      <c r="CJ169" s="306">
        <v>0</v>
      </c>
      <c r="CK169" s="300">
        <v>0</v>
      </c>
      <c r="CL169" s="301">
        <v>0</v>
      </c>
    </row>
    <row r="170" spans="1:90" x14ac:dyDescent="0.25">
      <c r="A170">
        <v>1014101540</v>
      </c>
      <c r="B170" s="287" t="s">
        <v>12562</v>
      </c>
      <c r="C170" s="141"/>
      <c r="N170" s="142">
        <v>1</v>
      </c>
      <c r="O170" s="141"/>
      <c r="AA170" s="141"/>
      <c r="AL170" s="142"/>
      <c r="AM170" s="141"/>
      <c r="AX170" s="142"/>
      <c r="AY170" s="141"/>
      <c r="BJ170" s="142"/>
      <c r="BK170" s="141"/>
      <c r="BV170" s="142"/>
      <c r="BW170" s="302">
        <v>1</v>
      </c>
      <c r="BX170" s="302">
        <v>0</v>
      </c>
      <c r="BY170" s="302">
        <v>0</v>
      </c>
      <c r="BZ170" s="302">
        <v>0</v>
      </c>
      <c r="CA170" s="302">
        <v>0</v>
      </c>
      <c r="CB170" s="302">
        <v>0</v>
      </c>
      <c r="CC170" s="303">
        <v>0</v>
      </c>
      <c r="CD170" s="304">
        <v>0</v>
      </c>
      <c r="CE170" s="302">
        <v>0</v>
      </c>
      <c r="CF170" s="302">
        <v>30</v>
      </c>
      <c r="CG170" s="296">
        <v>0</v>
      </c>
      <c r="CH170" s="297" t="s">
        <v>12384</v>
      </c>
      <c r="CI170" s="305">
        <v>0</v>
      </c>
      <c r="CJ170" s="306">
        <v>0</v>
      </c>
      <c r="CK170" s="300">
        <v>0</v>
      </c>
      <c r="CL170" s="301">
        <v>0</v>
      </c>
    </row>
    <row r="171" spans="1:90" x14ac:dyDescent="0.25">
      <c r="A171">
        <v>1014101550</v>
      </c>
      <c r="B171" s="287" t="s">
        <v>12563</v>
      </c>
      <c r="C171" s="141"/>
      <c r="I171">
        <v>1</v>
      </c>
      <c r="J171">
        <v>2</v>
      </c>
      <c r="K171">
        <v>1</v>
      </c>
      <c r="L171">
        <v>1</v>
      </c>
      <c r="N171" s="142"/>
      <c r="O171" s="141"/>
      <c r="P171">
        <v>4</v>
      </c>
      <c r="S171">
        <v>1</v>
      </c>
      <c r="T171">
        <v>2</v>
      </c>
      <c r="W171">
        <v>2</v>
      </c>
      <c r="X171">
        <v>3</v>
      </c>
      <c r="AA171" s="141">
        <v>1</v>
      </c>
      <c r="AB171">
        <v>2</v>
      </c>
      <c r="AC171">
        <v>1</v>
      </c>
      <c r="AD171">
        <v>3</v>
      </c>
      <c r="AE171">
        <v>1</v>
      </c>
      <c r="AF171">
        <v>1</v>
      </c>
      <c r="AG171">
        <v>1</v>
      </c>
      <c r="AJ171">
        <v>1</v>
      </c>
      <c r="AK171">
        <v>1</v>
      </c>
      <c r="AL171" s="142">
        <v>1</v>
      </c>
      <c r="AM171" s="141"/>
      <c r="AN171">
        <v>1</v>
      </c>
      <c r="AQ171">
        <v>1</v>
      </c>
      <c r="AR171">
        <v>1</v>
      </c>
      <c r="AT171">
        <v>2</v>
      </c>
      <c r="AU171">
        <v>6</v>
      </c>
      <c r="AX171" s="142">
        <v>8</v>
      </c>
      <c r="AY171" s="141">
        <v>1</v>
      </c>
      <c r="BC171">
        <v>2</v>
      </c>
      <c r="BH171">
        <v>1</v>
      </c>
      <c r="BJ171" s="142"/>
      <c r="BK171" s="141"/>
      <c r="BV171" s="142"/>
      <c r="BW171" s="302">
        <v>5</v>
      </c>
      <c r="BX171" s="302">
        <v>12</v>
      </c>
      <c r="BY171" s="302">
        <v>13</v>
      </c>
      <c r="BZ171" s="302">
        <v>19</v>
      </c>
      <c r="CA171" s="302">
        <v>4</v>
      </c>
      <c r="CB171" s="302">
        <v>0</v>
      </c>
      <c r="CC171" s="303">
        <v>0</v>
      </c>
      <c r="CD171" s="304">
        <v>0</v>
      </c>
      <c r="CE171" s="302">
        <v>0</v>
      </c>
      <c r="CF171" s="302">
        <v>30</v>
      </c>
      <c r="CG171" s="296">
        <v>0</v>
      </c>
      <c r="CH171" s="297" t="s">
        <v>12384</v>
      </c>
      <c r="CI171" s="305">
        <v>0</v>
      </c>
      <c r="CJ171" s="306">
        <v>0</v>
      </c>
      <c r="CK171" s="300">
        <v>0</v>
      </c>
      <c r="CL171" s="301">
        <v>0</v>
      </c>
    </row>
    <row r="172" spans="1:90" x14ac:dyDescent="0.25">
      <c r="A172">
        <v>1014101580</v>
      </c>
      <c r="B172" s="287" t="s">
        <v>12564</v>
      </c>
      <c r="C172" s="141"/>
      <c r="I172">
        <v>9</v>
      </c>
      <c r="J172">
        <v>7</v>
      </c>
      <c r="K172">
        <v>15</v>
      </c>
      <c r="L172">
        <v>7</v>
      </c>
      <c r="M172">
        <v>5</v>
      </c>
      <c r="N172" s="142">
        <v>3</v>
      </c>
      <c r="O172" s="141"/>
      <c r="P172">
        <v>12</v>
      </c>
      <c r="Q172">
        <v>9</v>
      </c>
      <c r="R172">
        <v>4</v>
      </c>
      <c r="S172">
        <v>3</v>
      </c>
      <c r="T172">
        <v>20</v>
      </c>
      <c r="U172">
        <v>18</v>
      </c>
      <c r="V172">
        <v>13</v>
      </c>
      <c r="W172">
        <v>13</v>
      </c>
      <c r="X172">
        <v>22</v>
      </c>
      <c r="Y172">
        <v>15</v>
      </c>
      <c r="Z172">
        <v>11</v>
      </c>
      <c r="AA172" s="141">
        <v>4</v>
      </c>
      <c r="AB172">
        <v>27</v>
      </c>
      <c r="AC172">
        <v>28</v>
      </c>
      <c r="AD172">
        <v>53</v>
      </c>
      <c r="AE172">
        <v>45</v>
      </c>
      <c r="AF172">
        <v>39</v>
      </c>
      <c r="AG172">
        <v>29</v>
      </c>
      <c r="AH172">
        <v>72</v>
      </c>
      <c r="AI172">
        <v>39</v>
      </c>
      <c r="AJ172">
        <v>10</v>
      </c>
      <c r="AK172">
        <v>17</v>
      </c>
      <c r="AL172" s="142">
        <v>6</v>
      </c>
      <c r="AM172" s="141">
        <v>8</v>
      </c>
      <c r="AN172">
        <v>10</v>
      </c>
      <c r="AO172">
        <v>10</v>
      </c>
      <c r="AP172">
        <v>15</v>
      </c>
      <c r="AQ172">
        <v>15</v>
      </c>
      <c r="AR172">
        <v>22</v>
      </c>
      <c r="AS172">
        <v>10</v>
      </c>
      <c r="AT172">
        <v>24</v>
      </c>
      <c r="AU172">
        <v>46</v>
      </c>
      <c r="AV172">
        <v>38</v>
      </c>
      <c r="AW172">
        <v>45</v>
      </c>
      <c r="AX172" s="142">
        <v>82</v>
      </c>
      <c r="AY172" s="141">
        <v>27</v>
      </c>
      <c r="AZ172">
        <v>21</v>
      </c>
      <c r="BA172">
        <v>24</v>
      </c>
      <c r="BB172">
        <v>12</v>
      </c>
      <c r="BC172">
        <v>21</v>
      </c>
      <c r="BD172">
        <v>11</v>
      </c>
      <c r="BE172">
        <v>23</v>
      </c>
      <c r="BF172">
        <v>16</v>
      </c>
      <c r="BG172">
        <v>15</v>
      </c>
      <c r="BH172">
        <v>8</v>
      </c>
      <c r="BI172">
        <v>10</v>
      </c>
      <c r="BJ172" s="142">
        <v>17</v>
      </c>
      <c r="BK172" s="141"/>
      <c r="BV172" s="142"/>
      <c r="BW172" s="302">
        <v>46</v>
      </c>
      <c r="BX172" s="302">
        <v>140</v>
      </c>
      <c r="BY172" s="302">
        <v>369</v>
      </c>
      <c r="BZ172" s="302">
        <v>325</v>
      </c>
      <c r="CA172" s="302">
        <v>205</v>
      </c>
      <c r="CB172" s="302">
        <v>0</v>
      </c>
      <c r="CC172" s="303">
        <v>0</v>
      </c>
      <c r="CD172" s="304">
        <v>0</v>
      </c>
      <c r="CE172" s="302">
        <v>0</v>
      </c>
      <c r="CF172" s="302">
        <v>30</v>
      </c>
      <c r="CG172" s="296">
        <v>0</v>
      </c>
      <c r="CH172" s="297" t="s">
        <v>12384</v>
      </c>
      <c r="CI172" s="305">
        <v>0</v>
      </c>
      <c r="CJ172" s="306">
        <v>0</v>
      </c>
      <c r="CK172" s="300">
        <v>0</v>
      </c>
      <c r="CL172" s="301">
        <v>0</v>
      </c>
    </row>
    <row r="173" spans="1:90" x14ac:dyDescent="0.25">
      <c r="A173">
        <v>1014101630</v>
      </c>
      <c r="B173" s="287" t="s">
        <v>12565</v>
      </c>
      <c r="C173" s="141"/>
      <c r="I173">
        <v>2</v>
      </c>
      <c r="K173">
        <v>1</v>
      </c>
      <c r="L173">
        <v>1</v>
      </c>
      <c r="N173" s="142"/>
      <c r="O173" s="141"/>
      <c r="P173">
        <v>3</v>
      </c>
      <c r="Q173">
        <v>2</v>
      </c>
      <c r="S173">
        <v>1</v>
      </c>
      <c r="T173">
        <v>1</v>
      </c>
      <c r="V173">
        <v>4</v>
      </c>
      <c r="W173">
        <v>3</v>
      </c>
      <c r="X173">
        <v>3</v>
      </c>
      <c r="AA173" s="141">
        <v>1</v>
      </c>
      <c r="AD173">
        <v>7</v>
      </c>
      <c r="AE173">
        <v>11</v>
      </c>
      <c r="AK173">
        <v>4</v>
      </c>
      <c r="AL173" s="142">
        <v>1</v>
      </c>
      <c r="AM173" s="141">
        <v>1</v>
      </c>
      <c r="AO173">
        <v>1</v>
      </c>
      <c r="AP173">
        <v>3</v>
      </c>
      <c r="AQ173">
        <v>4</v>
      </c>
      <c r="AS173">
        <v>1</v>
      </c>
      <c r="AT173">
        <v>1</v>
      </c>
      <c r="AU173">
        <v>2</v>
      </c>
      <c r="AV173">
        <v>1</v>
      </c>
      <c r="AX173" s="142">
        <v>2</v>
      </c>
      <c r="AY173" s="141"/>
      <c r="BA173">
        <v>8</v>
      </c>
      <c r="BD173">
        <v>2</v>
      </c>
      <c r="BF173">
        <v>3</v>
      </c>
      <c r="BG173">
        <v>3</v>
      </c>
      <c r="BI173">
        <v>1</v>
      </c>
      <c r="BJ173" s="142"/>
      <c r="BK173" s="141"/>
      <c r="BV173" s="142"/>
      <c r="BW173" s="302">
        <v>4</v>
      </c>
      <c r="BX173" s="302">
        <v>17</v>
      </c>
      <c r="BY173" s="302">
        <v>24</v>
      </c>
      <c r="BZ173" s="302">
        <v>16</v>
      </c>
      <c r="CA173" s="302">
        <v>17</v>
      </c>
      <c r="CB173" s="302">
        <v>0</v>
      </c>
      <c r="CC173" s="303">
        <v>0</v>
      </c>
      <c r="CD173" s="304">
        <v>0</v>
      </c>
      <c r="CE173" s="302">
        <v>0</v>
      </c>
      <c r="CF173" s="302">
        <v>30</v>
      </c>
      <c r="CG173" s="296">
        <v>0</v>
      </c>
      <c r="CH173" s="297" t="s">
        <v>12384</v>
      </c>
      <c r="CI173" s="305">
        <v>0</v>
      </c>
      <c r="CJ173" s="306">
        <v>0</v>
      </c>
      <c r="CK173" s="300">
        <v>0</v>
      </c>
      <c r="CL173" s="301">
        <v>0</v>
      </c>
    </row>
    <row r="174" spans="1:90" x14ac:dyDescent="0.25">
      <c r="A174">
        <v>1014101660</v>
      </c>
      <c r="B174" s="287" t="s">
        <v>12566</v>
      </c>
      <c r="C174" s="141"/>
      <c r="I174">
        <v>2</v>
      </c>
      <c r="J174">
        <v>2</v>
      </c>
      <c r="L174">
        <v>2</v>
      </c>
      <c r="M174">
        <v>1</v>
      </c>
      <c r="N174" s="142"/>
      <c r="O174" s="141"/>
      <c r="P174">
        <v>3</v>
      </c>
      <c r="Q174">
        <v>4</v>
      </c>
      <c r="R174">
        <v>1</v>
      </c>
      <c r="S174">
        <v>1</v>
      </c>
      <c r="T174">
        <v>1</v>
      </c>
      <c r="V174">
        <v>7</v>
      </c>
      <c r="W174">
        <v>1</v>
      </c>
      <c r="AA174" s="141"/>
      <c r="AC174">
        <v>2</v>
      </c>
      <c r="AD174">
        <v>6</v>
      </c>
      <c r="AE174">
        <v>11</v>
      </c>
      <c r="AI174">
        <v>1</v>
      </c>
      <c r="AK174">
        <v>2</v>
      </c>
      <c r="AL174" s="142">
        <v>1</v>
      </c>
      <c r="AM174" s="141">
        <v>1</v>
      </c>
      <c r="AN174">
        <v>3</v>
      </c>
      <c r="AO174">
        <v>1</v>
      </c>
      <c r="AP174">
        <v>1</v>
      </c>
      <c r="AQ174">
        <v>9</v>
      </c>
      <c r="AT174">
        <v>1</v>
      </c>
      <c r="AU174">
        <v>3</v>
      </c>
      <c r="AV174">
        <v>1</v>
      </c>
      <c r="AW174">
        <v>1</v>
      </c>
      <c r="AX174" s="142"/>
      <c r="AY174" s="141"/>
      <c r="BF174">
        <v>1</v>
      </c>
      <c r="BI174">
        <v>1</v>
      </c>
      <c r="BJ174" s="142"/>
      <c r="BK174" s="141"/>
      <c r="BV174" s="142"/>
      <c r="BW174" s="302">
        <v>7</v>
      </c>
      <c r="BX174" s="302">
        <v>18</v>
      </c>
      <c r="BY174" s="302">
        <v>23</v>
      </c>
      <c r="BZ174" s="302">
        <v>21</v>
      </c>
      <c r="CA174" s="302">
        <v>2</v>
      </c>
      <c r="CB174" s="302">
        <v>0</v>
      </c>
      <c r="CC174" s="303">
        <v>0</v>
      </c>
      <c r="CD174" s="304">
        <v>0</v>
      </c>
      <c r="CE174" s="302">
        <v>0</v>
      </c>
      <c r="CF174" s="302">
        <v>30</v>
      </c>
      <c r="CG174" s="296">
        <v>0</v>
      </c>
      <c r="CH174" s="297" t="s">
        <v>12384</v>
      </c>
      <c r="CI174" s="305">
        <v>0</v>
      </c>
      <c r="CJ174" s="306">
        <v>0</v>
      </c>
      <c r="CK174" s="300">
        <v>0</v>
      </c>
      <c r="CL174" s="301">
        <v>0</v>
      </c>
    </row>
    <row r="175" spans="1:90" x14ac:dyDescent="0.25">
      <c r="A175">
        <v>1014101670</v>
      </c>
      <c r="B175" s="287" t="s">
        <v>12567</v>
      </c>
      <c r="C175" s="141"/>
      <c r="I175">
        <v>3</v>
      </c>
      <c r="M175">
        <v>1</v>
      </c>
      <c r="N175" s="142"/>
      <c r="O175" s="141">
        <v>4</v>
      </c>
      <c r="P175">
        <v>3</v>
      </c>
      <c r="Q175">
        <v>3</v>
      </c>
      <c r="R175">
        <v>1</v>
      </c>
      <c r="U175">
        <v>2</v>
      </c>
      <c r="V175">
        <v>1</v>
      </c>
      <c r="AA175" s="141"/>
      <c r="AC175">
        <v>2</v>
      </c>
      <c r="AD175">
        <v>1</v>
      </c>
      <c r="AE175">
        <v>5</v>
      </c>
      <c r="AF175">
        <v>1</v>
      </c>
      <c r="AJ175">
        <v>2</v>
      </c>
      <c r="AK175">
        <v>1</v>
      </c>
      <c r="AL175" s="142">
        <v>3</v>
      </c>
      <c r="AM175" s="141">
        <v>1</v>
      </c>
      <c r="AN175">
        <v>1</v>
      </c>
      <c r="AO175">
        <v>2</v>
      </c>
      <c r="AP175">
        <v>1</v>
      </c>
      <c r="AQ175">
        <v>1</v>
      </c>
      <c r="AS175">
        <v>1</v>
      </c>
      <c r="AT175">
        <v>1</v>
      </c>
      <c r="AU175">
        <v>1</v>
      </c>
      <c r="AV175">
        <v>2</v>
      </c>
      <c r="AX175" s="142">
        <v>2</v>
      </c>
      <c r="AY175" s="141"/>
      <c r="BA175">
        <v>2</v>
      </c>
      <c r="BE175">
        <v>2</v>
      </c>
      <c r="BF175">
        <v>1</v>
      </c>
      <c r="BI175">
        <v>1</v>
      </c>
      <c r="BJ175" s="142"/>
      <c r="BK175" s="141"/>
      <c r="BV175" s="142"/>
      <c r="BW175" s="302">
        <v>4</v>
      </c>
      <c r="BX175" s="302">
        <v>14</v>
      </c>
      <c r="BY175" s="302">
        <v>15</v>
      </c>
      <c r="BZ175" s="302">
        <v>13</v>
      </c>
      <c r="CA175" s="302">
        <v>6</v>
      </c>
      <c r="CB175" s="302">
        <v>0</v>
      </c>
      <c r="CC175" s="303">
        <v>0</v>
      </c>
      <c r="CD175" s="304">
        <v>0</v>
      </c>
      <c r="CE175" s="302">
        <v>0</v>
      </c>
      <c r="CF175" s="302">
        <v>30</v>
      </c>
      <c r="CG175" s="296">
        <v>0</v>
      </c>
      <c r="CH175" s="297" t="s">
        <v>12384</v>
      </c>
      <c r="CI175" s="305">
        <v>0</v>
      </c>
      <c r="CJ175" s="306">
        <v>0</v>
      </c>
      <c r="CK175" s="300">
        <v>0</v>
      </c>
      <c r="CL175" s="301">
        <v>0</v>
      </c>
    </row>
    <row r="176" spans="1:90" x14ac:dyDescent="0.25">
      <c r="A176">
        <v>1014101680</v>
      </c>
      <c r="B176" s="287" t="s">
        <v>12568</v>
      </c>
      <c r="C176" s="141"/>
      <c r="N176" s="142"/>
      <c r="O176" s="141"/>
      <c r="AA176" s="141"/>
      <c r="AL176" s="142"/>
      <c r="AM176" s="141"/>
      <c r="AX176" s="142"/>
      <c r="AY176" s="141"/>
      <c r="BB176">
        <v>1</v>
      </c>
      <c r="BJ176" s="142"/>
      <c r="BK176" s="141"/>
      <c r="BV176" s="142"/>
      <c r="BW176" s="302">
        <v>0</v>
      </c>
      <c r="BX176" s="302">
        <v>0</v>
      </c>
      <c r="BY176" s="302">
        <v>0</v>
      </c>
      <c r="BZ176" s="302">
        <v>0</v>
      </c>
      <c r="CA176" s="302">
        <v>1</v>
      </c>
      <c r="CB176" s="302">
        <v>0</v>
      </c>
      <c r="CC176" s="303">
        <v>0</v>
      </c>
      <c r="CD176" s="304">
        <v>0</v>
      </c>
      <c r="CE176" s="302">
        <v>0</v>
      </c>
      <c r="CF176" s="302">
        <v>30</v>
      </c>
      <c r="CG176" s="296">
        <v>0</v>
      </c>
      <c r="CH176" s="297" t="s">
        <v>12384</v>
      </c>
      <c r="CI176" s="305">
        <v>0</v>
      </c>
      <c r="CJ176" s="306">
        <v>0</v>
      </c>
      <c r="CK176" s="300">
        <v>0</v>
      </c>
      <c r="CL176" s="301">
        <v>0</v>
      </c>
    </row>
    <row r="177" spans="1:90" x14ac:dyDescent="0.25">
      <c r="A177">
        <v>1014101830</v>
      </c>
      <c r="B177" s="287" t="s">
        <v>12569</v>
      </c>
      <c r="C177" s="141"/>
      <c r="I177">
        <v>6</v>
      </c>
      <c r="J177">
        <v>7</v>
      </c>
      <c r="K177">
        <v>7</v>
      </c>
      <c r="L177">
        <v>8</v>
      </c>
      <c r="M177">
        <v>2</v>
      </c>
      <c r="N177" s="142"/>
      <c r="O177" s="141">
        <v>4</v>
      </c>
      <c r="P177">
        <v>3</v>
      </c>
      <c r="V177">
        <v>2</v>
      </c>
      <c r="W177">
        <v>1</v>
      </c>
      <c r="Z177">
        <v>4</v>
      </c>
      <c r="AA177" s="141">
        <v>3</v>
      </c>
      <c r="AB177">
        <v>4</v>
      </c>
      <c r="AC177">
        <v>5</v>
      </c>
      <c r="AD177">
        <v>11</v>
      </c>
      <c r="AE177">
        <v>4</v>
      </c>
      <c r="AF177">
        <v>8</v>
      </c>
      <c r="AG177">
        <v>11</v>
      </c>
      <c r="AH177">
        <v>6</v>
      </c>
      <c r="AI177">
        <v>16</v>
      </c>
      <c r="AJ177">
        <v>4</v>
      </c>
      <c r="AK177">
        <v>7</v>
      </c>
      <c r="AL177" s="142">
        <v>5</v>
      </c>
      <c r="AM177" s="141">
        <v>3</v>
      </c>
      <c r="AN177">
        <v>2</v>
      </c>
      <c r="AO177">
        <v>5</v>
      </c>
      <c r="AP177">
        <v>8</v>
      </c>
      <c r="AQ177">
        <v>6</v>
      </c>
      <c r="AR177">
        <v>13</v>
      </c>
      <c r="AS177">
        <v>9</v>
      </c>
      <c r="AT177">
        <v>19</v>
      </c>
      <c r="AU177">
        <v>10</v>
      </c>
      <c r="AV177">
        <v>9</v>
      </c>
      <c r="AW177">
        <v>8</v>
      </c>
      <c r="AX177" s="142">
        <v>8</v>
      </c>
      <c r="AY177" s="141">
        <v>7</v>
      </c>
      <c r="AZ177">
        <v>13</v>
      </c>
      <c r="BA177">
        <v>9</v>
      </c>
      <c r="BB177">
        <v>9</v>
      </c>
      <c r="BC177">
        <v>9</v>
      </c>
      <c r="BD177">
        <v>9</v>
      </c>
      <c r="BE177">
        <v>7</v>
      </c>
      <c r="BF177">
        <v>6</v>
      </c>
      <c r="BG177">
        <v>4</v>
      </c>
      <c r="BH177">
        <v>1</v>
      </c>
      <c r="BJ177" s="142">
        <v>3</v>
      </c>
      <c r="BK177" s="141"/>
      <c r="BV177" s="142"/>
      <c r="BW177" s="302">
        <v>30</v>
      </c>
      <c r="BX177" s="302">
        <v>14</v>
      </c>
      <c r="BY177" s="302">
        <v>84</v>
      </c>
      <c r="BZ177" s="302">
        <v>100</v>
      </c>
      <c r="CA177" s="302">
        <v>77</v>
      </c>
      <c r="CB177" s="302">
        <v>0</v>
      </c>
      <c r="CC177" s="303">
        <v>0</v>
      </c>
      <c r="CD177" s="304">
        <v>0</v>
      </c>
      <c r="CE177" s="302">
        <v>0</v>
      </c>
      <c r="CF177" s="302">
        <v>30</v>
      </c>
      <c r="CG177" s="296">
        <v>0</v>
      </c>
      <c r="CH177" s="297" t="s">
        <v>12384</v>
      </c>
      <c r="CI177" s="305">
        <v>0</v>
      </c>
      <c r="CJ177" s="306">
        <v>0</v>
      </c>
      <c r="CK177" s="300">
        <v>0</v>
      </c>
      <c r="CL177" s="301">
        <v>0</v>
      </c>
    </row>
    <row r="178" spans="1:90" x14ac:dyDescent="0.25">
      <c r="A178">
        <v>1014101930</v>
      </c>
      <c r="B178" s="287" t="s">
        <v>12570</v>
      </c>
      <c r="C178" s="141"/>
      <c r="N178" s="142"/>
      <c r="O178" s="141"/>
      <c r="AA178" s="141"/>
      <c r="AL178" s="142"/>
      <c r="AM178" s="141"/>
      <c r="AX178" s="142"/>
      <c r="AY178" s="141"/>
      <c r="AZ178">
        <v>2</v>
      </c>
      <c r="BA178">
        <v>3</v>
      </c>
      <c r="BC178">
        <v>1</v>
      </c>
      <c r="BD178">
        <v>1</v>
      </c>
      <c r="BE178">
        <v>1</v>
      </c>
      <c r="BF178">
        <v>2</v>
      </c>
      <c r="BH178">
        <v>2</v>
      </c>
      <c r="BI178">
        <v>1</v>
      </c>
      <c r="BJ178" s="142">
        <v>1</v>
      </c>
      <c r="BK178" s="141">
        <v>5</v>
      </c>
      <c r="BL178">
        <v>1</v>
      </c>
      <c r="BV178" s="142"/>
      <c r="BW178" s="302">
        <v>0</v>
      </c>
      <c r="BX178" s="302">
        <v>0</v>
      </c>
      <c r="BY178" s="302">
        <v>0</v>
      </c>
      <c r="BZ178" s="302">
        <v>0</v>
      </c>
      <c r="CA178" s="302">
        <v>14</v>
      </c>
      <c r="CB178" s="302">
        <v>6</v>
      </c>
      <c r="CC178" s="303">
        <v>2.3809523809523808E-2</v>
      </c>
      <c r="CD178" s="304">
        <v>2.8284271247461903</v>
      </c>
      <c r="CE178" s="302">
        <v>0</v>
      </c>
      <c r="CF178" s="302">
        <v>30</v>
      </c>
      <c r="CG178" s="296">
        <v>1.1904761904761906E-3</v>
      </c>
      <c r="CH178" s="297" t="s">
        <v>12384</v>
      </c>
      <c r="CI178" s="305">
        <v>3</v>
      </c>
      <c r="CJ178" s="306">
        <v>9.0427128390319034</v>
      </c>
      <c r="CK178" s="300">
        <v>4</v>
      </c>
      <c r="CL178" s="301">
        <v>10</v>
      </c>
    </row>
    <row r="179" spans="1:90" x14ac:dyDescent="0.25">
      <c r="A179">
        <v>1014101960</v>
      </c>
      <c r="B179" s="287" t="s">
        <v>12571</v>
      </c>
      <c r="C179" s="141"/>
      <c r="I179">
        <v>1</v>
      </c>
      <c r="J179">
        <v>3</v>
      </c>
      <c r="K179">
        <v>1</v>
      </c>
      <c r="N179" s="142"/>
      <c r="O179" s="141"/>
      <c r="P179">
        <v>2</v>
      </c>
      <c r="Q179">
        <v>1</v>
      </c>
      <c r="S179">
        <v>2</v>
      </c>
      <c r="T179">
        <v>3</v>
      </c>
      <c r="V179">
        <v>1</v>
      </c>
      <c r="W179">
        <v>3</v>
      </c>
      <c r="X179">
        <v>3</v>
      </c>
      <c r="Y179">
        <v>1</v>
      </c>
      <c r="AA179" s="141">
        <v>1</v>
      </c>
      <c r="AB179">
        <v>3</v>
      </c>
      <c r="AC179">
        <v>1</v>
      </c>
      <c r="AD179">
        <v>4</v>
      </c>
      <c r="AE179">
        <v>2</v>
      </c>
      <c r="AF179">
        <v>1</v>
      </c>
      <c r="AG179">
        <v>2</v>
      </c>
      <c r="AH179">
        <v>2</v>
      </c>
      <c r="AI179">
        <v>1</v>
      </c>
      <c r="AK179">
        <v>2</v>
      </c>
      <c r="AL179" s="142">
        <v>1</v>
      </c>
      <c r="AM179" s="141">
        <v>1</v>
      </c>
      <c r="AN179">
        <v>1</v>
      </c>
      <c r="AO179">
        <v>1</v>
      </c>
      <c r="AQ179">
        <v>2</v>
      </c>
      <c r="AR179">
        <v>3</v>
      </c>
      <c r="AS179">
        <v>2</v>
      </c>
      <c r="AT179">
        <v>8</v>
      </c>
      <c r="AU179">
        <v>1</v>
      </c>
      <c r="AV179">
        <v>2</v>
      </c>
      <c r="AW179">
        <v>1</v>
      </c>
      <c r="AX179" s="142">
        <v>7</v>
      </c>
      <c r="AY179" s="141">
        <v>3</v>
      </c>
      <c r="AZ179">
        <v>2</v>
      </c>
      <c r="BA179">
        <v>1</v>
      </c>
      <c r="BC179">
        <v>2</v>
      </c>
      <c r="BD179">
        <v>1</v>
      </c>
      <c r="BE179">
        <v>1</v>
      </c>
      <c r="BF179">
        <v>3</v>
      </c>
      <c r="BH179">
        <v>2</v>
      </c>
      <c r="BJ179" s="142">
        <v>1</v>
      </c>
      <c r="BK179" s="141"/>
      <c r="BV179" s="142"/>
      <c r="BW179" s="302">
        <v>5</v>
      </c>
      <c r="BX179" s="302">
        <v>16</v>
      </c>
      <c r="BY179" s="302">
        <v>20</v>
      </c>
      <c r="BZ179" s="302">
        <v>29</v>
      </c>
      <c r="CA179" s="302">
        <v>16</v>
      </c>
      <c r="CB179" s="302">
        <v>0</v>
      </c>
      <c r="CC179" s="303">
        <v>0</v>
      </c>
      <c r="CD179" s="304">
        <v>0</v>
      </c>
      <c r="CE179" s="302">
        <v>0</v>
      </c>
      <c r="CF179" s="302">
        <v>30</v>
      </c>
      <c r="CG179" s="296">
        <v>0</v>
      </c>
      <c r="CH179" s="297" t="s">
        <v>12384</v>
      </c>
      <c r="CI179" s="305">
        <v>0</v>
      </c>
      <c r="CJ179" s="306">
        <v>0</v>
      </c>
      <c r="CK179" s="300">
        <v>0</v>
      </c>
      <c r="CL179" s="301">
        <v>0</v>
      </c>
    </row>
    <row r="180" spans="1:90" x14ac:dyDescent="0.25">
      <c r="A180">
        <v>1014101970</v>
      </c>
      <c r="B180" s="287" t="s">
        <v>12572</v>
      </c>
      <c r="C180" s="141"/>
      <c r="I180">
        <v>6</v>
      </c>
      <c r="J180">
        <v>5</v>
      </c>
      <c r="K180">
        <v>10</v>
      </c>
      <c r="L180">
        <v>3</v>
      </c>
      <c r="M180">
        <v>2</v>
      </c>
      <c r="N180" s="142">
        <v>1</v>
      </c>
      <c r="O180" s="141">
        <v>2</v>
      </c>
      <c r="P180">
        <v>2</v>
      </c>
      <c r="R180">
        <v>1</v>
      </c>
      <c r="S180">
        <v>2</v>
      </c>
      <c r="T180">
        <v>1</v>
      </c>
      <c r="U180">
        <v>4</v>
      </c>
      <c r="V180">
        <v>2</v>
      </c>
      <c r="W180">
        <v>4</v>
      </c>
      <c r="X180">
        <v>7</v>
      </c>
      <c r="Y180">
        <v>2</v>
      </c>
      <c r="Z180">
        <v>5</v>
      </c>
      <c r="AA180" s="141"/>
      <c r="AB180">
        <v>5</v>
      </c>
      <c r="AC180">
        <v>3</v>
      </c>
      <c r="AD180">
        <v>6</v>
      </c>
      <c r="AE180">
        <v>2</v>
      </c>
      <c r="AF180">
        <v>8</v>
      </c>
      <c r="AG180">
        <v>1</v>
      </c>
      <c r="AH180">
        <v>7</v>
      </c>
      <c r="AI180">
        <v>1</v>
      </c>
      <c r="AJ180">
        <v>2</v>
      </c>
      <c r="AK180">
        <v>1</v>
      </c>
      <c r="AL180" s="142"/>
      <c r="AM180" s="141">
        <v>3</v>
      </c>
      <c r="AN180">
        <v>3</v>
      </c>
      <c r="AO180">
        <v>2</v>
      </c>
      <c r="AQ180">
        <v>2</v>
      </c>
      <c r="AR180">
        <v>3</v>
      </c>
      <c r="AT180">
        <v>2</v>
      </c>
      <c r="AU180">
        <v>7</v>
      </c>
      <c r="AV180">
        <v>2</v>
      </c>
      <c r="AW180">
        <v>2</v>
      </c>
      <c r="AX180" s="142">
        <v>8</v>
      </c>
      <c r="AY180" s="141"/>
      <c r="AZ180">
        <v>1</v>
      </c>
      <c r="BA180">
        <v>5</v>
      </c>
      <c r="BB180">
        <v>7</v>
      </c>
      <c r="BC180">
        <v>2</v>
      </c>
      <c r="BD180">
        <v>1</v>
      </c>
      <c r="BE180">
        <v>2</v>
      </c>
      <c r="BF180">
        <v>7</v>
      </c>
      <c r="BG180">
        <v>5</v>
      </c>
      <c r="BH180">
        <v>3</v>
      </c>
      <c r="BI180">
        <v>3</v>
      </c>
      <c r="BJ180" s="142">
        <v>1</v>
      </c>
      <c r="BK180" s="141"/>
      <c r="BV180" s="142"/>
      <c r="BW180" s="302">
        <v>27</v>
      </c>
      <c r="BX180" s="302">
        <v>32</v>
      </c>
      <c r="BY180" s="302">
        <v>36</v>
      </c>
      <c r="BZ180" s="302">
        <v>34</v>
      </c>
      <c r="CA180" s="302">
        <v>37</v>
      </c>
      <c r="CB180" s="302">
        <v>0</v>
      </c>
      <c r="CC180" s="303">
        <v>0</v>
      </c>
      <c r="CD180" s="304">
        <v>0</v>
      </c>
      <c r="CE180" s="302">
        <v>0</v>
      </c>
      <c r="CF180" s="302">
        <v>30</v>
      </c>
      <c r="CG180" s="296">
        <v>0</v>
      </c>
      <c r="CH180" s="297" t="s">
        <v>12384</v>
      </c>
      <c r="CI180" s="305">
        <v>0</v>
      </c>
      <c r="CJ180" s="306">
        <v>0</v>
      </c>
      <c r="CK180" s="300">
        <v>0</v>
      </c>
      <c r="CL180" s="301">
        <v>0</v>
      </c>
    </row>
    <row r="181" spans="1:90" x14ac:dyDescent="0.25">
      <c r="A181">
        <v>1014102080</v>
      </c>
      <c r="B181" s="287" t="s">
        <v>12573</v>
      </c>
      <c r="C181" s="141"/>
      <c r="N181" s="142"/>
      <c r="O181" s="141"/>
      <c r="Z181">
        <v>1</v>
      </c>
      <c r="AA181" s="141"/>
      <c r="AB181">
        <v>1</v>
      </c>
      <c r="AC181">
        <v>1</v>
      </c>
      <c r="AD181">
        <v>3</v>
      </c>
      <c r="AF181">
        <v>6</v>
      </c>
      <c r="AG181">
        <v>3</v>
      </c>
      <c r="AH181">
        <v>7</v>
      </c>
      <c r="AJ181">
        <v>1</v>
      </c>
      <c r="AK181">
        <v>8</v>
      </c>
      <c r="AL181" s="142">
        <v>2</v>
      </c>
      <c r="AM181" s="141">
        <v>2</v>
      </c>
      <c r="AN181">
        <v>3</v>
      </c>
      <c r="AP181">
        <v>3</v>
      </c>
      <c r="AQ181">
        <v>4</v>
      </c>
      <c r="AR181">
        <v>5</v>
      </c>
      <c r="AS181">
        <v>6</v>
      </c>
      <c r="AT181">
        <v>8</v>
      </c>
      <c r="AU181">
        <v>6</v>
      </c>
      <c r="AV181">
        <v>4</v>
      </c>
      <c r="AW181">
        <v>3</v>
      </c>
      <c r="AX181" s="142">
        <v>4</v>
      </c>
      <c r="AY181" s="141">
        <v>7</v>
      </c>
      <c r="AZ181">
        <v>5</v>
      </c>
      <c r="BA181">
        <v>3</v>
      </c>
      <c r="BB181">
        <v>3</v>
      </c>
      <c r="BE181">
        <v>2</v>
      </c>
      <c r="BF181">
        <v>5</v>
      </c>
      <c r="BG181">
        <v>2</v>
      </c>
      <c r="BJ181" s="142">
        <v>2</v>
      </c>
      <c r="BK181" s="141"/>
      <c r="BV181" s="142"/>
      <c r="BW181" s="302">
        <v>0</v>
      </c>
      <c r="BX181" s="302">
        <v>1</v>
      </c>
      <c r="BY181" s="302">
        <v>32</v>
      </c>
      <c r="BZ181" s="302">
        <v>48</v>
      </c>
      <c r="CA181" s="302">
        <v>29</v>
      </c>
      <c r="CB181" s="302">
        <v>0</v>
      </c>
      <c r="CC181" s="303">
        <v>0</v>
      </c>
      <c r="CD181" s="304">
        <v>0</v>
      </c>
      <c r="CE181" s="302">
        <v>0</v>
      </c>
      <c r="CF181" s="302">
        <v>30</v>
      </c>
      <c r="CG181" s="296">
        <v>0</v>
      </c>
      <c r="CH181" s="297" t="s">
        <v>12384</v>
      </c>
      <c r="CI181" s="305">
        <v>0</v>
      </c>
      <c r="CJ181" s="306">
        <v>0</v>
      </c>
      <c r="CK181" s="300">
        <v>0</v>
      </c>
      <c r="CL181" s="301">
        <v>0</v>
      </c>
    </row>
    <row r="182" spans="1:90" x14ac:dyDescent="0.25">
      <c r="A182">
        <v>1014102100</v>
      </c>
      <c r="B182" s="287" t="s">
        <v>12574</v>
      </c>
      <c r="C182" s="141"/>
      <c r="G182">
        <v>2</v>
      </c>
      <c r="N182" s="142"/>
      <c r="O182" s="141"/>
      <c r="AA182" s="141"/>
      <c r="AL182" s="142"/>
      <c r="AM182" s="141"/>
      <c r="AX182" s="142"/>
      <c r="AY182" s="141"/>
      <c r="BJ182" s="142"/>
      <c r="BK182" s="141"/>
      <c r="BV182" s="142"/>
      <c r="BW182" s="302">
        <v>2</v>
      </c>
      <c r="BX182" s="302">
        <v>0</v>
      </c>
      <c r="BY182" s="302">
        <v>0</v>
      </c>
      <c r="BZ182" s="302">
        <v>0</v>
      </c>
      <c r="CA182" s="302">
        <v>0</v>
      </c>
      <c r="CB182" s="302">
        <v>0</v>
      </c>
      <c r="CC182" s="303">
        <v>0</v>
      </c>
      <c r="CD182" s="304">
        <v>0</v>
      </c>
      <c r="CE182" s="302">
        <v>0</v>
      </c>
      <c r="CF182" s="302">
        <v>30</v>
      </c>
      <c r="CG182" s="296">
        <v>0</v>
      </c>
      <c r="CH182" s="297" t="s">
        <v>12384</v>
      </c>
      <c r="CI182" s="305">
        <v>0</v>
      </c>
      <c r="CJ182" s="306">
        <v>0</v>
      </c>
      <c r="CK182" s="300">
        <v>0</v>
      </c>
      <c r="CL182" s="301">
        <v>0</v>
      </c>
    </row>
    <row r="183" spans="1:90" x14ac:dyDescent="0.25">
      <c r="A183">
        <v>1014102110</v>
      </c>
      <c r="B183" s="287" t="s">
        <v>12575</v>
      </c>
      <c r="C183" s="141"/>
      <c r="N183" s="142"/>
      <c r="O183" s="141"/>
      <c r="Z183">
        <v>1</v>
      </c>
      <c r="AA183" s="141">
        <v>1</v>
      </c>
      <c r="AB183">
        <v>6</v>
      </c>
      <c r="AC183">
        <v>1</v>
      </c>
      <c r="AD183">
        <v>6</v>
      </c>
      <c r="AF183">
        <v>7</v>
      </c>
      <c r="AG183">
        <v>3</v>
      </c>
      <c r="AH183">
        <v>6</v>
      </c>
      <c r="AI183">
        <v>2</v>
      </c>
      <c r="AJ183">
        <v>3</v>
      </c>
      <c r="AK183">
        <v>3</v>
      </c>
      <c r="AL183" s="142">
        <v>1</v>
      </c>
      <c r="AM183" s="141">
        <v>4</v>
      </c>
      <c r="AN183">
        <v>4</v>
      </c>
      <c r="AO183">
        <v>3</v>
      </c>
      <c r="AP183">
        <v>5</v>
      </c>
      <c r="AQ183">
        <v>8</v>
      </c>
      <c r="AR183">
        <v>8</v>
      </c>
      <c r="AT183">
        <v>3</v>
      </c>
      <c r="AU183">
        <v>13</v>
      </c>
      <c r="AV183">
        <v>19</v>
      </c>
      <c r="AX183" s="142">
        <v>27</v>
      </c>
      <c r="AY183" s="141"/>
      <c r="AZ183">
        <v>1</v>
      </c>
      <c r="BA183">
        <v>10</v>
      </c>
      <c r="BB183">
        <v>5</v>
      </c>
      <c r="BC183">
        <v>2</v>
      </c>
      <c r="BD183">
        <v>2</v>
      </c>
      <c r="BE183">
        <v>1</v>
      </c>
      <c r="BF183">
        <v>4</v>
      </c>
      <c r="BG183">
        <v>8</v>
      </c>
      <c r="BH183">
        <v>4</v>
      </c>
      <c r="BI183">
        <v>2</v>
      </c>
      <c r="BJ183" s="142">
        <v>4</v>
      </c>
      <c r="BK183" s="141"/>
      <c r="BV183" s="142"/>
      <c r="BW183" s="302">
        <v>0</v>
      </c>
      <c r="BX183" s="302">
        <v>1</v>
      </c>
      <c r="BY183" s="302">
        <v>39</v>
      </c>
      <c r="BZ183" s="302">
        <v>94</v>
      </c>
      <c r="CA183" s="302">
        <v>43</v>
      </c>
      <c r="CB183" s="302">
        <v>0</v>
      </c>
      <c r="CC183" s="303">
        <v>0</v>
      </c>
      <c r="CD183" s="304">
        <v>0</v>
      </c>
      <c r="CE183" s="302">
        <v>0</v>
      </c>
      <c r="CF183" s="302">
        <v>30</v>
      </c>
      <c r="CG183" s="296">
        <v>0</v>
      </c>
      <c r="CH183" s="297" t="s">
        <v>12384</v>
      </c>
      <c r="CI183" s="305">
        <v>0</v>
      </c>
      <c r="CJ183" s="306">
        <v>0</v>
      </c>
      <c r="CK183" s="300">
        <v>0</v>
      </c>
      <c r="CL183" s="301">
        <v>0</v>
      </c>
    </row>
    <row r="184" spans="1:90" x14ac:dyDescent="0.25">
      <c r="A184">
        <v>1014102210</v>
      </c>
      <c r="B184" s="287" t="s">
        <v>12576</v>
      </c>
      <c r="C184" s="141"/>
      <c r="I184">
        <v>6</v>
      </c>
      <c r="J184">
        <v>6</v>
      </c>
      <c r="K184">
        <v>21</v>
      </c>
      <c r="L184">
        <v>3</v>
      </c>
      <c r="M184">
        <v>7</v>
      </c>
      <c r="N184" s="142">
        <v>2</v>
      </c>
      <c r="O184" s="141">
        <v>3</v>
      </c>
      <c r="P184">
        <v>7</v>
      </c>
      <c r="Q184">
        <v>5</v>
      </c>
      <c r="R184">
        <v>1</v>
      </c>
      <c r="S184">
        <v>1</v>
      </c>
      <c r="T184">
        <v>4</v>
      </c>
      <c r="U184">
        <v>3</v>
      </c>
      <c r="V184">
        <v>4</v>
      </c>
      <c r="W184">
        <v>5</v>
      </c>
      <c r="X184">
        <v>11</v>
      </c>
      <c r="Y184">
        <v>4</v>
      </c>
      <c r="Z184">
        <v>8</v>
      </c>
      <c r="AA184" s="141">
        <v>3</v>
      </c>
      <c r="AB184">
        <v>19</v>
      </c>
      <c r="AC184">
        <v>5</v>
      </c>
      <c r="AD184">
        <v>4</v>
      </c>
      <c r="AF184">
        <v>8</v>
      </c>
      <c r="AG184">
        <v>9</v>
      </c>
      <c r="AH184">
        <v>9</v>
      </c>
      <c r="AI184">
        <v>2</v>
      </c>
      <c r="AK184">
        <v>2</v>
      </c>
      <c r="AL184" s="142">
        <v>2</v>
      </c>
      <c r="AM184" s="141">
        <v>2</v>
      </c>
      <c r="AP184">
        <v>6</v>
      </c>
      <c r="AQ184">
        <v>15</v>
      </c>
      <c r="AR184">
        <v>4</v>
      </c>
      <c r="AS184">
        <v>11</v>
      </c>
      <c r="AT184">
        <v>20</v>
      </c>
      <c r="AU184">
        <v>3</v>
      </c>
      <c r="AV184">
        <v>7</v>
      </c>
      <c r="AW184">
        <v>6</v>
      </c>
      <c r="AX184" s="142">
        <v>11</v>
      </c>
      <c r="AY184" s="141">
        <v>6</v>
      </c>
      <c r="AZ184">
        <v>5</v>
      </c>
      <c r="BB184">
        <v>3</v>
      </c>
      <c r="BC184">
        <v>2</v>
      </c>
      <c r="BD184">
        <v>2</v>
      </c>
      <c r="BE184">
        <v>5</v>
      </c>
      <c r="BF184">
        <v>6</v>
      </c>
      <c r="BH184">
        <v>1</v>
      </c>
      <c r="BJ184" s="142">
        <v>2</v>
      </c>
      <c r="BK184" s="141"/>
      <c r="BV184" s="142"/>
      <c r="BW184" s="302">
        <v>45</v>
      </c>
      <c r="BX184" s="302">
        <v>56</v>
      </c>
      <c r="BY184" s="302">
        <v>63</v>
      </c>
      <c r="BZ184" s="302">
        <v>85</v>
      </c>
      <c r="CA184" s="302">
        <v>32</v>
      </c>
      <c r="CB184" s="302">
        <v>0</v>
      </c>
      <c r="CC184" s="303">
        <v>0</v>
      </c>
      <c r="CD184" s="304">
        <v>0</v>
      </c>
      <c r="CE184" s="302">
        <v>0</v>
      </c>
      <c r="CF184" s="302">
        <v>30</v>
      </c>
      <c r="CG184" s="296">
        <v>0</v>
      </c>
      <c r="CH184" s="297" t="s">
        <v>12384</v>
      </c>
      <c r="CI184" s="305">
        <v>0</v>
      </c>
      <c r="CJ184" s="306">
        <v>0</v>
      </c>
      <c r="CK184" s="300">
        <v>0</v>
      </c>
      <c r="CL184" s="301">
        <v>0</v>
      </c>
    </row>
    <row r="185" spans="1:90" x14ac:dyDescent="0.25">
      <c r="A185">
        <v>1014102230</v>
      </c>
      <c r="B185" s="287" t="s">
        <v>12577</v>
      </c>
      <c r="C185" s="141"/>
      <c r="N185" s="142"/>
      <c r="O185" s="141"/>
      <c r="Y185">
        <v>2</v>
      </c>
      <c r="Z185">
        <v>1</v>
      </c>
      <c r="AA185" s="141"/>
      <c r="AE185">
        <v>1</v>
      </c>
      <c r="AL185" s="142"/>
      <c r="AM185" s="141"/>
      <c r="AX185" s="142"/>
      <c r="AY185" s="141"/>
      <c r="BH185">
        <v>1</v>
      </c>
      <c r="BJ185" s="142"/>
      <c r="BK185" s="141"/>
      <c r="BV185" s="142"/>
      <c r="BW185" s="302">
        <v>0</v>
      </c>
      <c r="BX185" s="302">
        <v>3</v>
      </c>
      <c r="BY185" s="302">
        <v>1</v>
      </c>
      <c r="BZ185" s="302">
        <v>0</v>
      </c>
      <c r="CA185" s="302">
        <v>1</v>
      </c>
      <c r="CB185" s="302">
        <v>0</v>
      </c>
      <c r="CC185" s="303">
        <v>0</v>
      </c>
      <c r="CD185" s="304">
        <v>0</v>
      </c>
      <c r="CE185" s="302">
        <v>0</v>
      </c>
      <c r="CF185" s="302">
        <v>30</v>
      </c>
      <c r="CG185" s="296">
        <v>0</v>
      </c>
      <c r="CH185" s="297" t="s">
        <v>12384</v>
      </c>
      <c r="CI185" s="305">
        <v>0</v>
      </c>
      <c r="CJ185" s="306">
        <v>0</v>
      </c>
      <c r="CK185" s="300">
        <v>0</v>
      </c>
      <c r="CL185" s="301">
        <v>0</v>
      </c>
    </row>
    <row r="186" spans="1:90" x14ac:dyDescent="0.25">
      <c r="A186">
        <v>1014102260</v>
      </c>
      <c r="B186" s="287" t="s">
        <v>12578</v>
      </c>
      <c r="C186" s="141"/>
      <c r="N186" s="142"/>
      <c r="O186" s="141"/>
      <c r="AA186" s="141"/>
      <c r="AD186">
        <v>11</v>
      </c>
      <c r="AF186">
        <v>14</v>
      </c>
      <c r="AG186">
        <v>8</v>
      </c>
      <c r="AH186">
        <v>10</v>
      </c>
      <c r="AI186">
        <v>8</v>
      </c>
      <c r="AJ186">
        <v>6</v>
      </c>
      <c r="AK186">
        <v>6</v>
      </c>
      <c r="AL186" s="142">
        <v>3</v>
      </c>
      <c r="AM186" s="141">
        <v>5</v>
      </c>
      <c r="AN186">
        <v>8</v>
      </c>
      <c r="AO186">
        <v>6</v>
      </c>
      <c r="AP186">
        <v>3</v>
      </c>
      <c r="AQ186">
        <v>3</v>
      </c>
      <c r="AR186">
        <v>3</v>
      </c>
      <c r="AS186">
        <v>5</v>
      </c>
      <c r="AT186">
        <v>15</v>
      </c>
      <c r="AU186">
        <v>31</v>
      </c>
      <c r="AV186">
        <v>14</v>
      </c>
      <c r="AW186">
        <v>11</v>
      </c>
      <c r="AX186" s="142">
        <v>9</v>
      </c>
      <c r="AY186" s="141">
        <v>12</v>
      </c>
      <c r="AZ186">
        <v>6</v>
      </c>
      <c r="BA186">
        <v>8</v>
      </c>
      <c r="BB186">
        <v>9</v>
      </c>
      <c r="BC186">
        <v>13</v>
      </c>
      <c r="BD186">
        <v>3</v>
      </c>
      <c r="BE186">
        <v>9</v>
      </c>
      <c r="BF186">
        <v>6</v>
      </c>
      <c r="BG186">
        <v>2</v>
      </c>
      <c r="BH186">
        <v>2</v>
      </c>
      <c r="BJ186" s="142">
        <v>2</v>
      </c>
      <c r="BK186" s="141"/>
      <c r="BV186" s="142"/>
      <c r="BW186" s="302">
        <v>0</v>
      </c>
      <c r="BX186" s="302">
        <v>0</v>
      </c>
      <c r="BY186" s="302">
        <v>66</v>
      </c>
      <c r="BZ186" s="302">
        <v>113</v>
      </c>
      <c r="CA186" s="302">
        <v>72</v>
      </c>
      <c r="CB186" s="302">
        <v>0</v>
      </c>
      <c r="CC186" s="303">
        <v>0</v>
      </c>
      <c r="CD186" s="304">
        <v>0</v>
      </c>
      <c r="CE186" s="302">
        <v>0</v>
      </c>
      <c r="CF186" s="302">
        <v>30</v>
      </c>
      <c r="CG186" s="296">
        <v>0</v>
      </c>
      <c r="CH186" s="297" t="s">
        <v>12384</v>
      </c>
      <c r="CI186" s="305">
        <v>0</v>
      </c>
      <c r="CJ186" s="306">
        <v>0</v>
      </c>
      <c r="CK186" s="300">
        <v>0</v>
      </c>
      <c r="CL186" s="301">
        <v>0</v>
      </c>
    </row>
    <row r="187" spans="1:90" x14ac:dyDescent="0.25">
      <c r="A187">
        <v>1014102390</v>
      </c>
      <c r="B187" s="287" t="s">
        <v>12579</v>
      </c>
      <c r="C187" s="141"/>
      <c r="K187">
        <v>1</v>
      </c>
      <c r="N187" s="142"/>
      <c r="O187" s="141"/>
      <c r="AA187" s="141"/>
      <c r="AL187" s="142"/>
      <c r="AM187" s="141"/>
      <c r="AX187" s="142"/>
      <c r="AY187" s="141"/>
      <c r="BJ187" s="142"/>
      <c r="BK187" s="141"/>
      <c r="BV187" s="142"/>
      <c r="BW187" s="302">
        <v>1</v>
      </c>
      <c r="BX187" s="302">
        <v>0</v>
      </c>
      <c r="BY187" s="302">
        <v>0</v>
      </c>
      <c r="BZ187" s="302">
        <v>0</v>
      </c>
      <c r="CA187" s="302">
        <v>0</v>
      </c>
      <c r="CB187" s="302">
        <v>0</v>
      </c>
      <c r="CC187" s="303">
        <v>0</v>
      </c>
      <c r="CD187" s="304">
        <v>0</v>
      </c>
      <c r="CE187" s="302">
        <v>0</v>
      </c>
      <c r="CF187" s="302">
        <v>30</v>
      </c>
      <c r="CG187" s="296">
        <v>0</v>
      </c>
      <c r="CH187" s="297" t="s">
        <v>12384</v>
      </c>
      <c r="CI187" s="305">
        <v>0</v>
      </c>
      <c r="CJ187" s="306">
        <v>0</v>
      </c>
      <c r="CK187" s="300">
        <v>0</v>
      </c>
      <c r="CL187" s="301">
        <v>0</v>
      </c>
    </row>
    <row r="188" spans="1:90" x14ac:dyDescent="0.25">
      <c r="A188">
        <v>1014102440</v>
      </c>
      <c r="B188" s="287" t="s">
        <v>12580</v>
      </c>
      <c r="C188" s="141"/>
      <c r="N188" s="142"/>
      <c r="O188" s="141"/>
      <c r="P188">
        <v>1</v>
      </c>
      <c r="AA188" s="141"/>
      <c r="AL188" s="142"/>
      <c r="AM188" s="141"/>
      <c r="AX188" s="142"/>
      <c r="AY188" s="141"/>
      <c r="BJ188" s="142"/>
      <c r="BK188" s="141"/>
      <c r="BV188" s="142"/>
      <c r="BW188" s="302">
        <v>0</v>
      </c>
      <c r="BX188" s="302">
        <v>1</v>
      </c>
      <c r="BY188" s="302">
        <v>0</v>
      </c>
      <c r="BZ188" s="302">
        <v>0</v>
      </c>
      <c r="CA188" s="302">
        <v>0</v>
      </c>
      <c r="CB188" s="302">
        <v>0</v>
      </c>
      <c r="CC188" s="303">
        <v>0</v>
      </c>
      <c r="CD188" s="304">
        <v>0</v>
      </c>
      <c r="CE188" s="302">
        <v>0</v>
      </c>
      <c r="CF188" s="302">
        <v>30</v>
      </c>
      <c r="CG188" s="296">
        <v>0</v>
      </c>
      <c r="CH188" s="297" t="s">
        <v>12384</v>
      </c>
      <c r="CI188" s="305">
        <v>0</v>
      </c>
      <c r="CJ188" s="306">
        <v>0</v>
      </c>
      <c r="CK188" s="300">
        <v>0</v>
      </c>
      <c r="CL188" s="301">
        <v>0</v>
      </c>
    </row>
    <row r="189" spans="1:90" x14ac:dyDescent="0.25">
      <c r="A189">
        <v>1014102540</v>
      </c>
      <c r="B189" s="287" t="s">
        <v>12581</v>
      </c>
      <c r="C189" s="141"/>
      <c r="N189" s="142">
        <v>1</v>
      </c>
      <c r="O189" s="141"/>
      <c r="P189">
        <v>1</v>
      </c>
      <c r="AA189" s="141"/>
      <c r="AL189" s="142"/>
      <c r="AM189" s="141"/>
      <c r="AX189" s="142"/>
      <c r="AY189" s="141"/>
      <c r="BJ189" s="142"/>
      <c r="BK189" s="141"/>
      <c r="BV189" s="142"/>
      <c r="BW189" s="302">
        <v>1</v>
      </c>
      <c r="BX189" s="302">
        <v>1</v>
      </c>
      <c r="BY189" s="302">
        <v>0</v>
      </c>
      <c r="BZ189" s="302">
        <v>0</v>
      </c>
      <c r="CA189" s="302">
        <v>0</v>
      </c>
      <c r="CB189" s="302">
        <v>0</v>
      </c>
      <c r="CC189" s="303">
        <v>0</v>
      </c>
      <c r="CD189" s="304">
        <v>0</v>
      </c>
      <c r="CE189" s="302">
        <v>0</v>
      </c>
      <c r="CF189" s="302">
        <v>30</v>
      </c>
      <c r="CG189" s="296">
        <v>0</v>
      </c>
      <c r="CH189" s="297" t="s">
        <v>12384</v>
      </c>
      <c r="CI189" s="305">
        <v>0</v>
      </c>
      <c r="CJ189" s="306">
        <v>0</v>
      </c>
      <c r="CK189" s="300">
        <v>0</v>
      </c>
      <c r="CL189" s="301">
        <v>0</v>
      </c>
    </row>
    <row r="190" spans="1:90" x14ac:dyDescent="0.25">
      <c r="A190">
        <v>1014102610</v>
      </c>
      <c r="B190" s="287" t="s">
        <v>12582</v>
      </c>
      <c r="C190" s="141"/>
      <c r="I190">
        <v>7</v>
      </c>
      <c r="J190">
        <v>5</v>
      </c>
      <c r="K190">
        <v>15</v>
      </c>
      <c r="L190">
        <v>4</v>
      </c>
      <c r="N190" s="142">
        <v>3</v>
      </c>
      <c r="O190" s="141">
        <v>1</v>
      </c>
      <c r="P190">
        <v>4</v>
      </c>
      <c r="Q190">
        <v>6</v>
      </c>
      <c r="R190">
        <v>1</v>
      </c>
      <c r="S190">
        <v>3</v>
      </c>
      <c r="T190">
        <v>4</v>
      </c>
      <c r="U190">
        <v>1</v>
      </c>
      <c r="V190">
        <v>3</v>
      </c>
      <c r="W190">
        <v>2</v>
      </c>
      <c r="X190">
        <v>6</v>
      </c>
      <c r="Y190">
        <v>9</v>
      </c>
      <c r="Z190">
        <v>6</v>
      </c>
      <c r="AA190" s="141">
        <v>2</v>
      </c>
      <c r="AB190">
        <v>7</v>
      </c>
      <c r="AC190">
        <v>10</v>
      </c>
      <c r="AD190">
        <v>14</v>
      </c>
      <c r="AE190">
        <v>2</v>
      </c>
      <c r="AF190">
        <v>10</v>
      </c>
      <c r="AG190">
        <v>6</v>
      </c>
      <c r="AH190">
        <v>15</v>
      </c>
      <c r="AI190">
        <v>4</v>
      </c>
      <c r="AJ190">
        <v>2</v>
      </c>
      <c r="AK190">
        <v>2</v>
      </c>
      <c r="AL190" s="142">
        <v>3</v>
      </c>
      <c r="AM190" s="141">
        <v>4</v>
      </c>
      <c r="AN190">
        <v>2</v>
      </c>
      <c r="AO190">
        <v>3</v>
      </c>
      <c r="AP190">
        <v>4</v>
      </c>
      <c r="AQ190">
        <v>6</v>
      </c>
      <c r="AR190">
        <v>10</v>
      </c>
      <c r="AS190">
        <v>3</v>
      </c>
      <c r="AT190">
        <v>5</v>
      </c>
      <c r="AU190">
        <v>5</v>
      </c>
      <c r="AV190">
        <v>13</v>
      </c>
      <c r="AW190">
        <v>18</v>
      </c>
      <c r="AX190" s="142">
        <v>14</v>
      </c>
      <c r="AY190" s="141">
        <v>9</v>
      </c>
      <c r="AZ190">
        <v>9</v>
      </c>
      <c r="BA190">
        <v>9</v>
      </c>
      <c r="BB190">
        <v>9</v>
      </c>
      <c r="BC190">
        <v>9</v>
      </c>
      <c r="BE190">
        <v>8</v>
      </c>
      <c r="BG190">
        <v>9</v>
      </c>
      <c r="BH190">
        <v>7</v>
      </c>
      <c r="BI190">
        <v>9</v>
      </c>
      <c r="BJ190" s="142">
        <v>13</v>
      </c>
      <c r="BK190" s="141"/>
      <c r="BV190" s="142"/>
      <c r="BW190" s="302">
        <v>34</v>
      </c>
      <c r="BX190" s="302">
        <v>46</v>
      </c>
      <c r="BY190" s="302">
        <v>77</v>
      </c>
      <c r="BZ190" s="302">
        <v>87</v>
      </c>
      <c r="CA190" s="302">
        <v>91</v>
      </c>
      <c r="CB190" s="302">
        <v>0</v>
      </c>
      <c r="CC190" s="303">
        <v>0</v>
      </c>
      <c r="CD190" s="304">
        <v>0</v>
      </c>
      <c r="CE190" s="302">
        <v>0</v>
      </c>
      <c r="CF190" s="302">
        <v>30</v>
      </c>
      <c r="CG190" s="296">
        <v>0</v>
      </c>
      <c r="CH190" s="297" t="s">
        <v>12384</v>
      </c>
      <c r="CI190" s="305">
        <v>0</v>
      </c>
      <c r="CJ190" s="306">
        <v>0</v>
      </c>
      <c r="CK190" s="300">
        <v>0</v>
      </c>
      <c r="CL190" s="301">
        <v>0</v>
      </c>
    </row>
    <row r="191" spans="1:90" x14ac:dyDescent="0.25">
      <c r="A191">
        <v>1014102620</v>
      </c>
      <c r="B191" s="287" t="s">
        <v>12583</v>
      </c>
      <c r="C191" s="141"/>
      <c r="J191">
        <v>3</v>
      </c>
      <c r="K191">
        <v>2</v>
      </c>
      <c r="L191">
        <v>4</v>
      </c>
      <c r="N191" s="142">
        <v>1</v>
      </c>
      <c r="O191" s="141">
        <v>5</v>
      </c>
      <c r="P191">
        <v>5</v>
      </c>
      <c r="Q191">
        <v>3</v>
      </c>
      <c r="S191">
        <v>2</v>
      </c>
      <c r="T191">
        <v>16</v>
      </c>
      <c r="U191">
        <v>3</v>
      </c>
      <c r="V191">
        <v>2</v>
      </c>
      <c r="X191">
        <v>8</v>
      </c>
      <c r="Y191">
        <v>4</v>
      </c>
      <c r="Z191">
        <v>3</v>
      </c>
      <c r="AA191" s="141">
        <v>2</v>
      </c>
      <c r="AB191">
        <v>18</v>
      </c>
      <c r="AC191">
        <v>3</v>
      </c>
      <c r="AD191">
        <v>15</v>
      </c>
      <c r="AE191">
        <v>1</v>
      </c>
      <c r="AF191">
        <v>6</v>
      </c>
      <c r="AG191">
        <v>1</v>
      </c>
      <c r="AH191">
        <v>5</v>
      </c>
      <c r="AI191">
        <v>3</v>
      </c>
      <c r="AJ191">
        <v>3</v>
      </c>
      <c r="AK191">
        <v>1</v>
      </c>
      <c r="AL191" s="142">
        <v>4</v>
      </c>
      <c r="AM191" s="141">
        <v>5</v>
      </c>
      <c r="AN191">
        <v>2</v>
      </c>
      <c r="AO191">
        <v>3</v>
      </c>
      <c r="AP191">
        <v>1</v>
      </c>
      <c r="AQ191">
        <v>4</v>
      </c>
      <c r="AR191">
        <v>6</v>
      </c>
      <c r="AS191">
        <v>2</v>
      </c>
      <c r="AT191">
        <v>7</v>
      </c>
      <c r="AU191">
        <v>4</v>
      </c>
      <c r="AV191">
        <v>13</v>
      </c>
      <c r="AW191">
        <v>8</v>
      </c>
      <c r="AX191" s="142">
        <v>9</v>
      </c>
      <c r="AY191" s="141">
        <v>10</v>
      </c>
      <c r="AZ191">
        <v>9</v>
      </c>
      <c r="BB191">
        <v>9</v>
      </c>
      <c r="BC191">
        <v>8</v>
      </c>
      <c r="BE191">
        <v>7</v>
      </c>
      <c r="BG191">
        <v>1</v>
      </c>
      <c r="BH191">
        <v>7</v>
      </c>
      <c r="BI191">
        <v>6</v>
      </c>
      <c r="BJ191" s="142">
        <v>4</v>
      </c>
      <c r="BK191" s="141"/>
      <c r="BV191" s="142"/>
      <c r="BW191" s="302">
        <v>10</v>
      </c>
      <c r="BX191" s="302">
        <v>51</v>
      </c>
      <c r="BY191" s="302">
        <v>62</v>
      </c>
      <c r="BZ191" s="302">
        <v>64</v>
      </c>
      <c r="CA191" s="302">
        <v>61</v>
      </c>
      <c r="CB191" s="302">
        <v>0</v>
      </c>
      <c r="CC191" s="303">
        <v>0</v>
      </c>
      <c r="CD191" s="304">
        <v>0</v>
      </c>
      <c r="CE191" s="302">
        <v>0</v>
      </c>
      <c r="CF191" s="302">
        <v>30</v>
      </c>
      <c r="CG191" s="296">
        <v>0</v>
      </c>
      <c r="CH191" s="297" t="s">
        <v>12384</v>
      </c>
      <c r="CI191" s="305">
        <v>0</v>
      </c>
      <c r="CJ191" s="306">
        <v>0</v>
      </c>
      <c r="CK191" s="300">
        <v>0</v>
      </c>
      <c r="CL191" s="301">
        <v>0</v>
      </c>
    </row>
    <row r="192" spans="1:90" x14ac:dyDescent="0.25">
      <c r="A192">
        <v>1014102630</v>
      </c>
      <c r="B192" s="287" t="s">
        <v>12584</v>
      </c>
      <c r="C192" s="141"/>
      <c r="D192">
        <v>1</v>
      </c>
      <c r="I192">
        <v>6</v>
      </c>
      <c r="J192">
        <v>9</v>
      </c>
      <c r="K192">
        <v>18</v>
      </c>
      <c r="L192">
        <v>5</v>
      </c>
      <c r="M192">
        <v>3</v>
      </c>
      <c r="N192" s="142">
        <v>3</v>
      </c>
      <c r="O192" s="141">
        <v>2</v>
      </c>
      <c r="P192">
        <v>5</v>
      </c>
      <c r="Q192">
        <v>4</v>
      </c>
      <c r="R192">
        <v>1</v>
      </c>
      <c r="S192">
        <v>5</v>
      </c>
      <c r="T192">
        <v>12</v>
      </c>
      <c r="U192">
        <v>1</v>
      </c>
      <c r="V192">
        <v>4</v>
      </c>
      <c r="W192">
        <v>9</v>
      </c>
      <c r="X192">
        <v>5</v>
      </c>
      <c r="Y192">
        <v>7</v>
      </c>
      <c r="Z192">
        <v>4</v>
      </c>
      <c r="AA192" s="141">
        <v>3</v>
      </c>
      <c r="AB192">
        <v>6</v>
      </c>
      <c r="AC192">
        <v>10</v>
      </c>
      <c r="AD192">
        <v>10</v>
      </c>
      <c r="AE192">
        <v>1</v>
      </c>
      <c r="AF192">
        <v>12</v>
      </c>
      <c r="AG192">
        <v>5</v>
      </c>
      <c r="AH192">
        <v>23</v>
      </c>
      <c r="AI192">
        <v>1</v>
      </c>
      <c r="AJ192">
        <v>1</v>
      </c>
      <c r="AK192">
        <v>3</v>
      </c>
      <c r="AL192" s="142">
        <v>4</v>
      </c>
      <c r="AM192" s="141">
        <v>6</v>
      </c>
      <c r="AN192">
        <v>2</v>
      </c>
      <c r="AO192">
        <v>3</v>
      </c>
      <c r="AP192">
        <v>4</v>
      </c>
      <c r="AQ192">
        <v>6</v>
      </c>
      <c r="AR192">
        <v>9</v>
      </c>
      <c r="AS192">
        <v>3</v>
      </c>
      <c r="AT192">
        <v>6</v>
      </c>
      <c r="AU192">
        <v>6</v>
      </c>
      <c r="AV192">
        <v>13</v>
      </c>
      <c r="AW192">
        <v>9</v>
      </c>
      <c r="AX192" s="142">
        <v>10</v>
      </c>
      <c r="AY192" s="141">
        <v>9</v>
      </c>
      <c r="AZ192">
        <v>10</v>
      </c>
      <c r="BA192">
        <v>10</v>
      </c>
      <c r="BB192">
        <v>8</v>
      </c>
      <c r="BC192">
        <v>9</v>
      </c>
      <c r="BE192">
        <v>8</v>
      </c>
      <c r="BF192">
        <v>2</v>
      </c>
      <c r="BG192">
        <v>8</v>
      </c>
      <c r="BH192">
        <v>7</v>
      </c>
      <c r="BI192">
        <v>9</v>
      </c>
      <c r="BJ192" s="142">
        <v>12</v>
      </c>
      <c r="BK192" s="141"/>
      <c r="BV192" s="142"/>
      <c r="BW192" s="302">
        <v>45</v>
      </c>
      <c r="BX192" s="302">
        <v>59</v>
      </c>
      <c r="BY192" s="302">
        <v>79</v>
      </c>
      <c r="BZ192" s="302">
        <v>77</v>
      </c>
      <c r="CA192" s="302">
        <v>92</v>
      </c>
      <c r="CB192" s="302">
        <v>0</v>
      </c>
      <c r="CC192" s="303">
        <v>0</v>
      </c>
      <c r="CD192" s="304">
        <v>0</v>
      </c>
      <c r="CE192" s="302">
        <v>0</v>
      </c>
      <c r="CF192" s="302">
        <v>30</v>
      </c>
      <c r="CG192" s="296">
        <v>0</v>
      </c>
      <c r="CH192" s="297" t="s">
        <v>12384</v>
      </c>
      <c r="CI192" s="305">
        <v>0</v>
      </c>
      <c r="CJ192" s="306">
        <v>0</v>
      </c>
      <c r="CK192" s="300">
        <v>0</v>
      </c>
      <c r="CL192" s="301">
        <v>0</v>
      </c>
    </row>
    <row r="193" spans="1:90" x14ac:dyDescent="0.25">
      <c r="A193">
        <v>1014102640</v>
      </c>
      <c r="B193" s="287" t="s">
        <v>12585</v>
      </c>
      <c r="C193" s="141"/>
      <c r="I193">
        <v>6</v>
      </c>
      <c r="J193">
        <v>7</v>
      </c>
      <c r="K193">
        <v>18</v>
      </c>
      <c r="L193">
        <v>4</v>
      </c>
      <c r="M193">
        <v>1</v>
      </c>
      <c r="N193" s="142">
        <v>4</v>
      </c>
      <c r="O193" s="141">
        <v>2</v>
      </c>
      <c r="P193">
        <v>4</v>
      </c>
      <c r="Q193">
        <v>5</v>
      </c>
      <c r="S193">
        <v>6</v>
      </c>
      <c r="T193">
        <v>13</v>
      </c>
      <c r="U193">
        <v>4</v>
      </c>
      <c r="V193">
        <v>10</v>
      </c>
      <c r="W193">
        <v>17</v>
      </c>
      <c r="X193">
        <v>11</v>
      </c>
      <c r="Y193">
        <v>7</v>
      </c>
      <c r="Z193">
        <v>5</v>
      </c>
      <c r="AA193" s="141">
        <v>2</v>
      </c>
      <c r="AB193">
        <v>7</v>
      </c>
      <c r="AC193">
        <v>2</v>
      </c>
      <c r="AD193">
        <v>9</v>
      </c>
      <c r="AE193">
        <v>5</v>
      </c>
      <c r="AF193">
        <v>9</v>
      </c>
      <c r="AG193">
        <v>3</v>
      </c>
      <c r="AH193">
        <v>16</v>
      </c>
      <c r="AI193">
        <v>2</v>
      </c>
      <c r="AJ193">
        <v>3</v>
      </c>
      <c r="AK193">
        <v>1</v>
      </c>
      <c r="AL193" s="142">
        <v>2</v>
      </c>
      <c r="AM193" s="141">
        <v>4</v>
      </c>
      <c r="AN193">
        <v>2</v>
      </c>
      <c r="AO193">
        <v>3</v>
      </c>
      <c r="AP193">
        <v>3</v>
      </c>
      <c r="AQ193">
        <v>10</v>
      </c>
      <c r="AR193">
        <v>9</v>
      </c>
      <c r="AS193">
        <v>4</v>
      </c>
      <c r="AT193">
        <v>7</v>
      </c>
      <c r="AU193">
        <v>5</v>
      </c>
      <c r="AV193">
        <v>17</v>
      </c>
      <c r="AW193">
        <v>9</v>
      </c>
      <c r="AX193" s="142">
        <v>10</v>
      </c>
      <c r="AY193" s="141">
        <v>9</v>
      </c>
      <c r="AZ193">
        <v>9</v>
      </c>
      <c r="BA193">
        <v>9</v>
      </c>
      <c r="BB193">
        <v>8</v>
      </c>
      <c r="BC193">
        <v>8</v>
      </c>
      <c r="BE193">
        <v>7</v>
      </c>
      <c r="BF193">
        <v>1</v>
      </c>
      <c r="BG193">
        <v>9</v>
      </c>
      <c r="BH193">
        <v>7</v>
      </c>
      <c r="BI193">
        <v>9</v>
      </c>
      <c r="BJ193" s="142">
        <v>11</v>
      </c>
      <c r="BK193" s="141"/>
      <c r="BV193" s="142"/>
      <c r="BW193" s="302">
        <v>40</v>
      </c>
      <c r="BX193" s="302">
        <v>84</v>
      </c>
      <c r="BY193" s="302">
        <v>61</v>
      </c>
      <c r="BZ193" s="302">
        <v>83</v>
      </c>
      <c r="CA193" s="302">
        <v>87</v>
      </c>
      <c r="CB193" s="302">
        <v>0</v>
      </c>
      <c r="CC193" s="303">
        <v>0</v>
      </c>
      <c r="CD193" s="304">
        <v>0</v>
      </c>
      <c r="CE193" s="302">
        <v>0</v>
      </c>
      <c r="CF193" s="302">
        <v>30</v>
      </c>
      <c r="CG193" s="296">
        <v>0</v>
      </c>
      <c r="CH193" s="297" t="s">
        <v>12384</v>
      </c>
      <c r="CI193" s="305">
        <v>0</v>
      </c>
      <c r="CJ193" s="306">
        <v>0</v>
      </c>
      <c r="CK193" s="300">
        <v>0</v>
      </c>
      <c r="CL193" s="301">
        <v>0</v>
      </c>
    </row>
    <row r="194" spans="1:90" x14ac:dyDescent="0.25">
      <c r="A194">
        <v>1014102800</v>
      </c>
      <c r="B194" s="287" t="s">
        <v>12586</v>
      </c>
      <c r="C194" s="141"/>
      <c r="I194">
        <v>6</v>
      </c>
      <c r="J194">
        <v>6</v>
      </c>
      <c r="K194">
        <v>8</v>
      </c>
      <c r="L194">
        <v>4</v>
      </c>
      <c r="M194">
        <v>5</v>
      </c>
      <c r="N194" s="142">
        <v>12</v>
      </c>
      <c r="O194" s="141">
        <v>33</v>
      </c>
      <c r="P194">
        <v>28</v>
      </c>
      <c r="Q194">
        <v>12</v>
      </c>
      <c r="R194">
        <v>26</v>
      </c>
      <c r="S194">
        <v>34</v>
      </c>
      <c r="T194">
        <v>33</v>
      </c>
      <c r="U194">
        <v>54</v>
      </c>
      <c r="V194">
        <v>47</v>
      </c>
      <c r="W194">
        <v>32</v>
      </c>
      <c r="X194">
        <v>59</v>
      </c>
      <c r="Y194">
        <v>58</v>
      </c>
      <c r="Z194">
        <v>39</v>
      </c>
      <c r="AA194" s="141">
        <v>24</v>
      </c>
      <c r="AB194">
        <v>44</v>
      </c>
      <c r="AC194">
        <v>29</v>
      </c>
      <c r="AD194">
        <v>53</v>
      </c>
      <c r="AE194">
        <v>97</v>
      </c>
      <c r="AF194">
        <v>73</v>
      </c>
      <c r="AG194">
        <v>59</v>
      </c>
      <c r="AH194">
        <v>53</v>
      </c>
      <c r="AI194">
        <v>29</v>
      </c>
      <c r="AJ194">
        <v>26</v>
      </c>
      <c r="AK194">
        <v>23</v>
      </c>
      <c r="AL194" s="142">
        <v>21</v>
      </c>
      <c r="AM194" s="141">
        <v>14</v>
      </c>
      <c r="AN194">
        <v>16</v>
      </c>
      <c r="AO194">
        <v>12</v>
      </c>
      <c r="AP194">
        <v>17</v>
      </c>
      <c r="AQ194">
        <v>24</v>
      </c>
      <c r="AR194">
        <v>35</v>
      </c>
      <c r="AS194">
        <v>27</v>
      </c>
      <c r="AT194">
        <v>48</v>
      </c>
      <c r="AU194">
        <v>48</v>
      </c>
      <c r="AV194">
        <v>84</v>
      </c>
      <c r="AW194">
        <v>62</v>
      </c>
      <c r="AX194" s="142">
        <v>56</v>
      </c>
      <c r="AY194" s="141">
        <v>19</v>
      </c>
      <c r="AZ194">
        <v>20</v>
      </c>
      <c r="BA194">
        <v>16</v>
      </c>
      <c r="BB194">
        <v>19</v>
      </c>
      <c r="BC194">
        <v>22</v>
      </c>
      <c r="BD194">
        <v>27</v>
      </c>
      <c r="BE194">
        <v>12</v>
      </c>
      <c r="BF194">
        <v>13</v>
      </c>
      <c r="BG194">
        <v>2</v>
      </c>
      <c r="BH194">
        <v>1</v>
      </c>
      <c r="BI194">
        <v>1</v>
      </c>
      <c r="BJ194" s="142">
        <v>8</v>
      </c>
      <c r="BK194" s="141"/>
      <c r="BV194" s="142"/>
      <c r="BW194" s="302">
        <v>41</v>
      </c>
      <c r="BX194" s="302">
        <v>455</v>
      </c>
      <c r="BY194" s="302">
        <v>531</v>
      </c>
      <c r="BZ194" s="302">
        <v>443</v>
      </c>
      <c r="CA194" s="302">
        <v>160</v>
      </c>
      <c r="CB194" s="302">
        <v>0</v>
      </c>
      <c r="CC194" s="303">
        <v>0</v>
      </c>
      <c r="CD194" s="304">
        <v>0</v>
      </c>
      <c r="CE194" s="302">
        <v>0</v>
      </c>
      <c r="CF194" s="302">
        <v>30</v>
      </c>
      <c r="CG194" s="296">
        <v>0</v>
      </c>
      <c r="CH194" s="297" t="s">
        <v>12384</v>
      </c>
      <c r="CI194" s="305">
        <v>0</v>
      </c>
      <c r="CJ194" s="306">
        <v>0</v>
      </c>
      <c r="CK194" s="300">
        <v>0</v>
      </c>
      <c r="CL194" s="301">
        <v>0</v>
      </c>
    </row>
    <row r="195" spans="1:90" x14ac:dyDescent="0.25">
      <c r="A195">
        <v>1014102830</v>
      </c>
      <c r="B195" s="287" t="s">
        <v>12587</v>
      </c>
      <c r="C195" s="141"/>
      <c r="I195">
        <v>1</v>
      </c>
      <c r="J195">
        <v>1</v>
      </c>
      <c r="K195">
        <v>2</v>
      </c>
      <c r="L195">
        <v>1</v>
      </c>
      <c r="N195" s="142"/>
      <c r="O195" s="141"/>
      <c r="P195">
        <v>1</v>
      </c>
      <c r="T195">
        <v>4</v>
      </c>
      <c r="AA195" s="141"/>
      <c r="AL195" s="142"/>
      <c r="AM195" s="141"/>
      <c r="AX195" s="142"/>
      <c r="AY195" s="141"/>
      <c r="BJ195" s="142"/>
      <c r="BK195" s="141"/>
      <c r="BV195" s="142"/>
      <c r="BW195" s="302">
        <v>5</v>
      </c>
      <c r="BX195" s="302">
        <v>5</v>
      </c>
      <c r="BY195" s="302">
        <v>0</v>
      </c>
      <c r="BZ195" s="302">
        <v>0</v>
      </c>
      <c r="CA195" s="302">
        <v>0</v>
      </c>
      <c r="CB195" s="302">
        <v>0</v>
      </c>
      <c r="CC195" s="303">
        <v>0</v>
      </c>
      <c r="CD195" s="304">
        <v>0</v>
      </c>
      <c r="CE195" s="302">
        <v>0</v>
      </c>
      <c r="CF195" s="302">
        <v>30</v>
      </c>
      <c r="CG195" s="296">
        <v>0</v>
      </c>
      <c r="CH195" s="297" t="s">
        <v>12384</v>
      </c>
      <c r="CI195" s="305">
        <v>0</v>
      </c>
      <c r="CJ195" s="306">
        <v>0</v>
      </c>
      <c r="CK195" s="300">
        <v>0</v>
      </c>
      <c r="CL195" s="301">
        <v>0</v>
      </c>
    </row>
    <row r="196" spans="1:90" x14ac:dyDescent="0.25">
      <c r="A196">
        <v>1014102840</v>
      </c>
      <c r="B196" s="287" t="s">
        <v>12588</v>
      </c>
      <c r="C196" s="141"/>
      <c r="J196">
        <v>3</v>
      </c>
      <c r="K196">
        <v>4</v>
      </c>
      <c r="L196">
        <v>3</v>
      </c>
      <c r="N196" s="142"/>
      <c r="O196" s="141"/>
      <c r="P196">
        <v>2</v>
      </c>
      <c r="AA196" s="141"/>
      <c r="AL196" s="142"/>
      <c r="AM196" s="141"/>
      <c r="AX196" s="142"/>
      <c r="AY196" s="141"/>
      <c r="BJ196" s="142"/>
      <c r="BK196" s="141"/>
      <c r="BV196" s="142"/>
      <c r="BW196" s="302">
        <v>10</v>
      </c>
      <c r="BX196" s="302">
        <v>2</v>
      </c>
      <c r="BY196" s="302">
        <v>0</v>
      </c>
      <c r="BZ196" s="302">
        <v>0</v>
      </c>
      <c r="CA196" s="302">
        <v>0</v>
      </c>
      <c r="CB196" s="302">
        <v>0</v>
      </c>
      <c r="CC196" s="303">
        <v>0</v>
      </c>
      <c r="CD196" s="304">
        <v>0</v>
      </c>
      <c r="CE196" s="302">
        <v>0</v>
      </c>
      <c r="CF196" s="302">
        <v>30</v>
      </c>
      <c r="CG196" s="296">
        <v>0</v>
      </c>
      <c r="CH196" s="297" t="s">
        <v>12384</v>
      </c>
      <c r="CI196" s="305">
        <v>0</v>
      </c>
      <c r="CJ196" s="306">
        <v>0</v>
      </c>
      <c r="CK196" s="300">
        <v>0</v>
      </c>
      <c r="CL196" s="301">
        <v>0</v>
      </c>
    </row>
    <row r="197" spans="1:90" x14ac:dyDescent="0.25">
      <c r="A197">
        <v>1014102850</v>
      </c>
      <c r="B197" s="287" t="s">
        <v>12589</v>
      </c>
      <c r="C197" s="141"/>
      <c r="I197">
        <v>1</v>
      </c>
      <c r="J197">
        <v>1</v>
      </c>
      <c r="K197">
        <v>1</v>
      </c>
      <c r="L197">
        <v>1</v>
      </c>
      <c r="N197" s="142"/>
      <c r="O197" s="141"/>
      <c r="P197">
        <v>3</v>
      </c>
      <c r="AA197" s="141"/>
      <c r="AL197" s="142"/>
      <c r="AM197" s="141"/>
      <c r="AX197" s="142"/>
      <c r="AY197" s="141"/>
      <c r="BJ197" s="142"/>
      <c r="BK197" s="141"/>
      <c r="BV197" s="142"/>
      <c r="BW197" s="302">
        <v>4</v>
      </c>
      <c r="BX197" s="302">
        <v>3</v>
      </c>
      <c r="BY197" s="302">
        <v>0</v>
      </c>
      <c r="BZ197" s="302">
        <v>0</v>
      </c>
      <c r="CA197" s="302">
        <v>0</v>
      </c>
      <c r="CB197" s="302">
        <v>0</v>
      </c>
      <c r="CC197" s="303">
        <v>0</v>
      </c>
      <c r="CD197" s="304">
        <v>0</v>
      </c>
      <c r="CE197" s="302">
        <v>0</v>
      </c>
      <c r="CF197" s="302">
        <v>30</v>
      </c>
      <c r="CG197" s="296">
        <v>0</v>
      </c>
      <c r="CH197" s="297" t="s">
        <v>12384</v>
      </c>
      <c r="CI197" s="305">
        <v>0</v>
      </c>
      <c r="CJ197" s="306">
        <v>0</v>
      </c>
      <c r="CK197" s="300">
        <v>0</v>
      </c>
      <c r="CL197" s="301">
        <v>0</v>
      </c>
    </row>
    <row r="198" spans="1:90" x14ac:dyDescent="0.25">
      <c r="A198">
        <v>1014102860</v>
      </c>
      <c r="B198" s="287" t="s">
        <v>12590</v>
      </c>
      <c r="C198" s="141"/>
      <c r="N198" s="142"/>
      <c r="O198" s="141"/>
      <c r="P198">
        <v>1</v>
      </c>
      <c r="AA198" s="141"/>
      <c r="AL198" s="142"/>
      <c r="AM198" s="141"/>
      <c r="AX198" s="142"/>
      <c r="AY198" s="141"/>
      <c r="BJ198" s="142"/>
      <c r="BK198" s="141"/>
      <c r="BV198" s="142"/>
      <c r="BW198" s="302">
        <v>0</v>
      </c>
      <c r="BX198" s="302">
        <v>1</v>
      </c>
      <c r="BY198" s="302">
        <v>0</v>
      </c>
      <c r="BZ198" s="302">
        <v>0</v>
      </c>
      <c r="CA198" s="302">
        <v>0</v>
      </c>
      <c r="CB198" s="302">
        <v>0</v>
      </c>
      <c r="CC198" s="303">
        <v>0</v>
      </c>
      <c r="CD198" s="304">
        <v>0</v>
      </c>
      <c r="CE198" s="302">
        <v>0</v>
      </c>
      <c r="CF198" s="302">
        <v>30</v>
      </c>
      <c r="CG198" s="296">
        <v>0</v>
      </c>
      <c r="CH198" s="297" t="s">
        <v>12384</v>
      </c>
      <c r="CI198" s="305">
        <v>0</v>
      </c>
      <c r="CJ198" s="306">
        <v>0</v>
      </c>
      <c r="CK198" s="300">
        <v>0</v>
      </c>
      <c r="CL198" s="301">
        <v>0</v>
      </c>
    </row>
    <row r="199" spans="1:90" x14ac:dyDescent="0.25">
      <c r="A199">
        <v>1014102870</v>
      </c>
      <c r="B199" s="287" t="s">
        <v>12591</v>
      </c>
      <c r="C199" s="141"/>
      <c r="I199">
        <v>1</v>
      </c>
      <c r="K199">
        <v>1</v>
      </c>
      <c r="L199">
        <v>1</v>
      </c>
      <c r="N199" s="142">
        <v>1</v>
      </c>
      <c r="O199" s="141"/>
      <c r="P199">
        <v>1</v>
      </c>
      <c r="T199">
        <v>2</v>
      </c>
      <c r="AA199" s="141"/>
      <c r="AL199" s="142"/>
      <c r="AM199" s="141"/>
      <c r="AX199" s="142"/>
      <c r="AY199" s="141"/>
      <c r="BJ199" s="142"/>
      <c r="BK199" s="141"/>
      <c r="BV199" s="142"/>
      <c r="BW199" s="302">
        <v>4</v>
      </c>
      <c r="BX199" s="302">
        <v>3</v>
      </c>
      <c r="BY199" s="302">
        <v>0</v>
      </c>
      <c r="BZ199" s="302">
        <v>0</v>
      </c>
      <c r="CA199" s="302">
        <v>0</v>
      </c>
      <c r="CB199" s="302">
        <v>0</v>
      </c>
      <c r="CC199" s="303">
        <v>0</v>
      </c>
      <c r="CD199" s="304">
        <v>0</v>
      </c>
      <c r="CE199" s="302">
        <v>0</v>
      </c>
      <c r="CF199" s="302">
        <v>30</v>
      </c>
      <c r="CG199" s="296">
        <v>0</v>
      </c>
      <c r="CH199" s="297" t="s">
        <v>12384</v>
      </c>
      <c r="CI199" s="305">
        <v>0</v>
      </c>
      <c r="CJ199" s="306">
        <v>0</v>
      </c>
      <c r="CK199" s="300">
        <v>0</v>
      </c>
      <c r="CL199" s="301">
        <v>0</v>
      </c>
    </row>
    <row r="200" spans="1:90" x14ac:dyDescent="0.25">
      <c r="A200">
        <v>1014102980</v>
      </c>
      <c r="B200" s="287" t="s">
        <v>12592</v>
      </c>
      <c r="C200" s="141"/>
      <c r="E200">
        <v>19</v>
      </c>
      <c r="F200">
        <v>3</v>
      </c>
      <c r="G200">
        <v>1</v>
      </c>
      <c r="N200" s="142"/>
      <c r="O200" s="141"/>
      <c r="AA200" s="141"/>
      <c r="AL200" s="142"/>
      <c r="AM200" s="141"/>
      <c r="AX200" s="142"/>
      <c r="AY200" s="141"/>
      <c r="BJ200" s="142"/>
      <c r="BK200" s="141"/>
      <c r="BV200" s="142"/>
      <c r="BW200" s="302">
        <v>23</v>
      </c>
      <c r="BX200" s="302">
        <v>0</v>
      </c>
      <c r="BY200" s="302">
        <v>0</v>
      </c>
      <c r="BZ200" s="302">
        <v>0</v>
      </c>
      <c r="CA200" s="302">
        <v>0</v>
      </c>
      <c r="CB200" s="302">
        <v>0</v>
      </c>
      <c r="CC200" s="303">
        <v>0</v>
      </c>
      <c r="CD200" s="304">
        <v>0</v>
      </c>
      <c r="CE200" s="302">
        <v>0</v>
      </c>
      <c r="CF200" s="302">
        <v>30</v>
      </c>
      <c r="CG200" s="296">
        <v>0</v>
      </c>
      <c r="CH200" s="297" t="s">
        <v>12384</v>
      </c>
      <c r="CI200" s="305">
        <v>0</v>
      </c>
      <c r="CJ200" s="306">
        <v>0</v>
      </c>
      <c r="CK200" s="300">
        <v>0</v>
      </c>
      <c r="CL200" s="301">
        <v>0</v>
      </c>
    </row>
    <row r="201" spans="1:90" x14ac:dyDescent="0.25">
      <c r="A201">
        <v>1014103120</v>
      </c>
      <c r="B201" s="287" t="s">
        <v>12593</v>
      </c>
      <c r="C201" s="141"/>
      <c r="I201">
        <v>1</v>
      </c>
      <c r="N201" s="142"/>
      <c r="O201" s="141"/>
      <c r="AA201" s="141"/>
      <c r="AL201" s="142"/>
      <c r="AM201" s="141"/>
      <c r="AX201" s="142"/>
      <c r="AY201" s="141"/>
      <c r="BJ201" s="142"/>
      <c r="BK201" s="141"/>
      <c r="BV201" s="142"/>
      <c r="BW201" s="302">
        <v>1</v>
      </c>
      <c r="BX201" s="302">
        <v>0</v>
      </c>
      <c r="BY201" s="302">
        <v>0</v>
      </c>
      <c r="BZ201" s="302">
        <v>0</v>
      </c>
      <c r="CA201" s="302">
        <v>0</v>
      </c>
      <c r="CB201" s="302">
        <v>0</v>
      </c>
      <c r="CC201" s="303">
        <v>0</v>
      </c>
      <c r="CD201" s="304">
        <v>0</v>
      </c>
      <c r="CE201" s="302">
        <v>0</v>
      </c>
      <c r="CF201" s="302">
        <v>30</v>
      </c>
      <c r="CG201" s="296">
        <v>0</v>
      </c>
      <c r="CH201" s="297" t="s">
        <v>12384</v>
      </c>
      <c r="CI201" s="305">
        <v>0</v>
      </c>
      <c r="CJ201" s="306">
        <v>0</v>
      </c>
      <c r="CK201" s="300">
        <v>0</v>
      </c>
      <c r="CL201" s="301">
        <v>0</v>
      </c>
    </row>
    <row r="202" spans="1:90" x14ac:dyDescent="0.25">
      <c r="A202">
        <v>1014103130</v>
      </c>
      <c r="B202" s="287" t="s">
        <v>12594</v>
      </c>
      <c r="C202" s="141"/>
      <c r="I202">
        <v>3</v>
      </c>
      <c r="N202" s="142"/>
      <c r="O202" s="141"/>
      <c r="AA202" s="141"/>
      <c r="AL202" s="142"/>
      <c r="AM202" s="141"/>
      <c r="AX202" s="142"/>
      <c r="AY202" s="141"/>
      <c r="BJ202" s="142"/>
      <c r="BK202" s="141"/>
      <c r="BV202" s="142"/>
      <c r="BW202" s="302">
        <v>3</v>
      </c>
      <c r="BX202" s="302">
        <v>0</v>
      </c>
      <c r="BY202" s="302">
        <v>0</v>
      </c>
      <c r="BZ202" s="302">
        <v>0</v>
      </c>
      <c r="CA202" s="302">
        <v>0</v>
      </c>
      <c r="CB202" s="302">
        <v>0</v>
      </c>
      <c r="CC202" s="303">
        <v>0</v>
      </c>
      <c r="CD202" s="304">
        <v>0</v>
      </c>
      <c r="CE202" s="302">
        <v>0</v>
      </c>
      <c r="CF202" s="302">
        <v>30</v>
      </c>
      <c r="CG202" s="296">
        <v>0</v>
      </c>
      <c r="CH202" s="297" t="s">
        <v>12384</v>
      </c>
      <c r="CI202" s="305">
        <v>0</v>
      </c>
      <c r="CJ202" s="306">
        <v>0</v>
      </c>
      <c r="CK202" s="300">
        <v>0</v>
      </c>
      <c r="CL202" s="301">
        <v>0</v>
      </c>
    </row>
    <row r="203" spans="1:90" x14ac:dyDescent="0.25">
      <c r="A203">
        <v>1014103150</v>
      </c>
      <c r="B203" s="287" t="s">
        <v>12595</v>
      </c>
      <c r="C203" s="141"/>
      <c r="G203">
        <v>1</v>
      </c>
      <c r="I203">
        <v>3</v>
      </c>
      <c r="J203">
        <v>3</v>
      </c>
      <c r="K203">
        <v>3</v>
      </c>
      <c r="L203">
        <v>2</v>
      </c>
      <c r="N203" s="142"/>
      <c r="O203" s="141"/>
      <c r="P203">
        <v>1</v>
      </c>
      <c r="Q203">
        <v>3</v>
      </c>
      <c r="R203">
        <v>3</v>
      </c>
      <c r="V203">
        <v>1</v>
      </c>
      <c r="W203">
        <v>1</v>
      </c>
      <c r="X203">
        <v>3</v>
      </c>
      <c r="Y203">
        <v>4</v>
      </c>
      <c r="Z203">
        <v>3</v>
      </c>
      <c r="AA203" s="141"/>
      <c r="AC203">
        <v>4</v>
      </c>
      <c r="AD203">
        <v>6</v>
      </c>
      <c r="AE203">
        <v>2</v>
      </c>
      <c r="AF203">
        <v>3</v>
      </c>
      <c r="AG203">
        <v>3</v>
      </c>
      <c r="AI203">
        <v>3</v>
      </c>
      <c r="AJ203">
        <v>4</v>
      </c>
      <c r="AK203">
        <v>3</v>
      </c>
      <c r="AL203" s="142">
        <v>2</v>
      </c>
      <c r="AM203" s="141">
        <v>3</v>
      </c>
      <c r="AN203">
        <v>2</v>
      </c>
      <c r="AO203">
        <v>2</v>
      </c>
      <c r="AP203">
        <v>2</v>
      </c>
      <c r="AQ203">
        <v>1</v>
      </c>
      <c r="AS203">
        <v>6</v>
      </c>
      <c r="AT203">
        <v>5</v>
      </c>
      <c r="AV203">
        <v>1</v>
      </c>
      <c r="AX203" s="142">
        <v>7</v>
      </c>
      <c r="AY203" s="141">
        <v>1</v>
      </c>
      <c r="BB203">
        <v>2</v>
      </c>
      <c r="BC203">
        <v>2</v>
      </c>
      <c r="BH203">
        <v>1</v>
      </c>
      <c r="BJ203" s="142">
        <v>1</v>
      </c>
      <c r="BK203" s="141"/>
      <c r="BV203" s="142"/>
      <c r="BW203" s="302">
        <v>12</v>
      </c>
      <c r="BX203" s="302">
        <v>19</v>
      </c>
      <c r="BY203" s="302">
        <v>30</v>
      </c>
      <c r="BZ203" s="302">
        <v>29</v>
      </c>
      <c r="CA203" s="302">
        <v>7</v>
      </c>
      <c r="CB203" s="302">
        <v>0</v>
      </c>
      <c r="CC203" s="303">
        <v>0</v>
      </c>
      <c r="CD203" s="304">
        <v>0</v>
      </c>
      <c r="CE203" s="302">
        <v>0</v>
      </c>
      <c r="CF203" s="302">
        <v>30</v>
      </c>
      <c r="CG203" s="296">
        <v>0</v>
      </c>
      <c r="CH203" s="297" t="s">
        <v>12384</v>
      </c>
      <c r="CI203" s="305">
        <v>0</v>
      </c>
      <c r="CJ203" s="306">
        <v>0</v>
      </c>
      <c r="CK203" s="300">
        <v>0</v>
      </c>
      <c r="CL203" s="301">
        <v>0</v>
      </c>
    </row>
    <row r="204" spans="1:90" x14ac:dyDescent="0.25">
      <c r="A204">
        <v>1014103240</v>
      </c>
      <c r="B204" s="287" t="s">
        <v>12596</v>
      </c>
      <c r="C204" s="141"/>
      <c r="I204">
        <v>1</v>
      </c>
      <c r="J204">
        <v>3</v>
      </c>
      <c r="K204">
        <v>1</v>
      </c>
      <c r="L204">
        <v>2</v>
      </c>
      <c r="N204" s="142"/>
      <c r="O204" s="141">
        <v>2</v>
      </c>
      <c r="P204">
        <v>2</v>
      </c>
      <c r="Q204">
        <v>2</v>
      </c>
      <c r="S204">
        <v>2</v>
      </c>
      <c r="T204">
        <v>5</v>
      </c>
      <c r="U204">
        <v>2</v>
      </c>
      <c r="W204">
        <v>3</v>
      </c>
      <c r="X204">
        <v>3</v>
      </c>
      <c r="Y204">
        <v>1</v>
      </c>
      <c r="AA204" s="141">
        <v>2</v>
      </c>
      <c r="AB204">
        <v>2</v>
      </c>
      <c r="AC204">
        <v>5</v>
      </c>
      <c r="AD204">
        <v>3</v>
      </c>
      <c r="AE204">
        <v>1</v>
      </c>
      <c r="AF204">
        <v>1</v>
      </c>
      <c r="AG204">
        <v>2</v>
      </c>
      <c r="AH204">
        <v>6</v>
      </c>
      <c r="AI204">
        <v>1</v>
      </c>
      <c r="AK204">
        <v>1</v>
      </c>
      <c r="AL204" s="142">
        <v>3</v>
      </c>
      <c r="AM204" s="141"/>
      <c r="AN204">
        <v>1</v>
      </c>
      <c r="AO204">
        <v>3</v>
      </c>
      <c r="AP204">
        <v>3</v>
      </c>
      <c r="AQ204">
        <v>1</v>
      </c>
      <c r="AR204">
        <v>2</v>
      </c>
      <c r="AS204">
        <v>2</v>
      </c>
      <c r="AT204">
        <v>9</v>
      </c>
      <c r="AU204">
        <v>2</v>
      </c>
      <c r="AV204">
        <v>1</v>
      </c>
      <c r="AX204" s="142">
        <v>10</v>
      </c>
      <c r="AY204" s="141">
        <v>2</v>
      </c>
      <c r="BA204">
        <v>1</v>
      </c>
      <c r="BC204">
        <v>3</v>
      </c>
      <c r="BD204">
        <v>2</v>
      </c>
      <c r="BE204">
        <v>1</v>
      </c>
      <c r="BF204">
        <v>3</v>
      </c>
      <c r="BG204">
        <v>2</v>
      </c>
      <c r="BH204">
        <v>4</v>
      </c>
      <c r="BJ204" s="142"/>
      <c r="BK204" s="141"/>
      <c r="BV204" s="142"/>
      <c r="BW204" s="302">
        <v>7</v>
      </c>
      <c r="BX204" s="302">
        <v>22</v>
      </c>
      <c r="BY204" s="302">
        <v>27</v>
      </c>
      <c r="BZ204" s="302">
        <v>34</v>
      </c>
      <c r="CA204" s="302">
        <v>18</v>
      </c>
      <c r="CB204" s="302">
        <v>0</v>
      </c>
      <c r="CC204" s="303">
        <v>0</v>
      </c>
      <c r="CD204" s="304">
        <v>0</v>
      </c>
      <c r="CE204" s="302">
        <v>0</v>
      </c>
      <c r="CF204" s="302">
        <v>30</v>
      </c>
      <c r="CG204" s="296">
        <v>0</v>
      </c>
      <c r="CH204" s="297" t="s">
        <v>12384</v>
      </c>
      <c r="CI204" s="305">
        <v>0</v>
      </c>
      <c r="CJ204" s="306">
        <v>0</v>
      </c>
      <c r="CK204" s="300">
        <v>0</v>
      </c>
      <c r="CL204" s="301">
        <v>0</v>
      </c>
    </row>
    <row r="205" spans="1:90" x14ac:dyDescent="0.25">
      <c r="A205">
        <v>1014103250</v>
      </c>
      <c r="B205" s="287" t="s">
        <v>12597</v>
      </c>
      <c r="C205" s="141"/>
      <c r="D205">
        <v>2</v>
      </c>
      <c r="E205">
        <v>2</v>
      </c>
      <c r="I205">
        <v>1</v>
      </c>
      <c r="J205">
        <v>3</v>
      </c>
      <c r="K205">
        <v>1</v>
      </c>
      <c r="L205">
        <v>3</v>
      </c>
      <c r="N205" s="142">
        <v>3</v>
      </c>
      <c r="O205" s="141">
        <v>1</v>
      </c>
      <c r="P205">
        <v>4</v>
      </c>
      <c r="Q205">
        <v>2</v>
      </c>
      <c r="S205">
        <v>2</v>
      </c>
      <c r="T205">
        <v>7</v>
      </c>
      <c r="U205">
        <v>2</v>
      </c>
      <c r="W205">
        <v>3</v>
      </c>
      <c r="X205">
        <v>4</v>
      </c>
      <c r="Z205">
        <v>1</v>
      </c>
      <c r="AA205" s="141">
        <v>2</v>
      </c>
      <c r="AB205">
        <v>3</v>
      </c>
      <c r="AC205">
        <v>5</v>
      </c>
      <c r="AD205">
        <v>4</v>
      </c>
      <c r="AE205">
        <v>2</v>
      </c>
      <c r="AF205">
        <v>1</v>
      </c>
      <c r="AG205">
        <v>2</v>
      </c>
      <c r="AH205">
        <v>4</v>
      </c>
      <c r="AI205">
        <v>2</v>
      </c>
      <c r="AJ205">
        <v>2</v>
      </c>
      <c r="AK205">
        <v>1</v>
      </c>
      <c r="AL205" s="142">
        <v>2</v>
      </c>
      <c r="AM205" s="141">
        <v>2</v>
      </c>
      <c r="AN205">
        <v>1</v>
      </c>
      <c r="AO205">
        <v>4</v>
      </c>
      <c r="AP205">
        <v>1</v>
      </c>
      <c r="AQ205">
        <v>2</v>
      </c>
      <c r="AR205">
        <v>3</v>
      </c>
      <c r="AS205">
        <v>2</v>
      </c>
      <c r="AT205">
        <v>7</v>
      </c>
      <c r="AU205">
        <v>1</v>
      </c>
      <c r="AV205">
        <v>2</v>
      </c>
      <c r="AX205" s="142">
        <v>7</v>
      </c>
      <c r="AY205" s="141">
        <v>3</v>
      </c>
      <c r="BA205">
        <v>2</v>
      </c>
      <c r="BB205">
        <v>3</v>
      </c>
      <c r="BC205">
        <v>5</v>
      </c>
      <c r="BD205">
        <v>3</v>
      </c>
      <c r="BE205">
        <v>1</v>
      </c>
      <c r="BF205">
        <v>2</v>
      </c>
      <c r="BG205">
        <v>2</v>
      </c>
      <c r="BH205">
        <v>4</v>
      </c>
      <c r="BJ205" s="142">
        <v>2</v>
      </c>
      <c r="BK205" s="141"/>
      <c r="BV205" s="142"/>
      <c r="BW205" s="302">
        <v>15</v>
      </c>
      <c r="BX205" s="302">
        <v>26</v>
      </c>
      <c r="BY205" s="302">
        <v>30</v>
      </c>
      <c r="BZ205" s="302">
        <v>32</v>
      </c>
      <c r="CA205" s="302">
        <v>27</v>
      </c>
      <c r="CB205" s="302">
        <v>0</v>
      </c>
      <c r="CC205" s="303">
        <v>0</v>
      </c>
      <c r="CD205" s="304">
        <v>0</v>
      </c>
      <c r="CE205" s="302">
        <v>0</v>
      </c>
      <c r="CF205" s="302">
        <v>30</v>
      </c>
      <c r="CG205" s="296">
        <v>0</v>
      </c>
      <c r="CH205" s="297" t="s">
        <v>12384</v>
      </c>
      <c r="CI205" s="305">
        <v>0</v>
      </c>
      <c r="CJ205" s="306">
        <v>0</v>
      </c>
      <c r="CK205" s="300">
        <v>0</v>
      </c>
      <c r="CL205" s="301">
        <v>0</v>
      </c>
    </row>
    <row r="206" spans="1:90" x14ac:dyDescent="0.25">
      <c r="A206">
        <v>1014103430</v>
      </c>
      <c r="B206" s="287" t="s">
        <v>12598</v>
      </c>
      <c r="C206" s="141"/>
      <c r="N206" s="142"/>
      <c r="O206" s="141"/>
      <c r="AA206" s="141"/>
      <c r="AD206">
        <v>30</v>
      </c>
      <c r="AE206">
        <v>9</v>
      </c>
      <c r="AF206">
        <v>12</v>
      </c>
      <c r="AG206">
        <v>3</v>
      </c>
      <c r="AH206">
        <v>2</v>
      </c>
      <c r="AI206">
        <v>2</v>
      </c>
      <c r="AJ206">
        <v>1</v>
      </c>
      <c r="AK206">
        <v>3</v>
      </c>
      <c r="AL206" s="142">
        <v>3</v>
      </c>
      <c r="AM206" s="141"/>
      <c r="AN206">
        <v>4</v>
      </c>
      <c r="AO206">
        <v>3</v>
      </c>
      <c r="AP206">
        <v>5</v>
      </c>
      <c r="AQ206">
        <v>3</v>
      </c>
      <c r="AR206">
        <v>3</v>
      </c>
      <c r="AS206">
        <v>5</v>
      </c>
      <c r="AT206">
        <v>7</v>
      </c>
      <c r="AU206">
        <v>5</v>
      </c>
      <c r="AV206">
        <v>5</v>
      </c>
      <c r="AW206">
        <v>4</v>
      </c>
      <c r="AX206" s="142">
        <v>1</v>
      </c>
      <c r="AY206" s="141">
        <v>2</v>
      </c>
      <c r="AZ206">
        <v>10</v>
      </c>
      <c r="BA206">
        <v>6</v>
      </c>
      <c r="BB206">
        <v>1</v>
      </c>
      <c r="BD206">
        <v>4</v>
      </c>
      <c r="BF206">
        <v>1</v>
      </c>
      <c r="BH206">
        <v>1</v>
      </c>
      <c r="BJ206" s="142">
        <v>1</v>
      </c>
      <c r="BK206" s="141"/>
      <c r="BV206" s="142"/>
      <c r="BW206" s="302">
        <v>0</v>
      </c>
      <c r="BX206" s="302">
        <v>0</v>
      </c>
      <c r="BY206" s="302">
        <v>65</v>
      </c>
      <c r="BZ206" s="302">
        <v>45</v>
      </c>
      <c r="CA206" s="302">
        <v>26</v>
      </c>
      <c r="CB206" s="302">
        <v>0</v>
      </c>
      <c r="CC206" s="303">
        <v>0</v>
      </c>
      <c r="CD206" s="304">
        <v>0</v>
      </c>
      <c r="CE206" s="302">
        <v>0</v>
      </c>
      <c r="CF206" s="302">
        <v>30</v>
      </c>
      <c r="CG206" s="296">
        <v>0</v>
      </c>
      <c r="CH206" s="297" t="s">
        <v>12384</v>
      </c>
      <c r="CI206" s="305">
        <v>0</v>
      </c>
      <c r="CJ206" s="306">
        <v>0</v>
      </c>
      <c r="CK206" s="300">
        <v>0</v>
      </c>
      <c r="CL206" s="301">
        <v>0</v>
      </c>
    </row>
    <row r="207" spans="1:90" x14ac:dyDescent="0.25">
      <c r="A207">
        <v>1014103530</v>
      </c>
      <c r="B207" s="287" t="s">
        <v>12599</v>
      </c>
      <c r="C207" s="141"/>
      <c r="K207">
        <v>4</v>
      </c>
      <c r="N207" s="142"/>
      <c r="O207" s="141"/>
      <c r="P207">
        <v>2</v>
      </c>
      <c r="W207">
        <v>1</v>
      </c>
      <c r="X207">
        <v>2</v>
      </c>
      <c r="AA207" s="141"/>
      <c r="AE207">
        <v>2</v>
      </c>
      <c r="AG207">
        <v>1</v>
      </c>
      <c r="AH207">
        <v>4</v>
      </c>
      <c r="AI207">
        <v>2</v>
      </c>
      <c r="AL207" s="142"/>
      <c r="AM207" s="141"/>
      <c r="AS207">
        <v>1</v>
      </c>
      <c r="AT207">
        <v>1</v>
      </c>
      <c r="AX207" s="142"/>
      <c r="AY207" s="141"/>
      <c r="BD207">
        <v>1</v>
      </c>
      <c r="BJ207" s="142">
        <v>1</v>
      </c>
      <c r="BK207" s="141"/>
      <c r="BS207">
        <v>1</v>
      </c>
      <c r="BT207">
        <v>1</v>
      </c>
      <c r="BV207" s="142"/>
      <c r="BW207" s="302">
        <v>4</v>
      </c>
      <c r="BX207" s="302">
        <v>5</v>
      </c>
      <c r="BY207" s="302">
        <v>9</v>
      </c>
      <c r="BZ207" s="302">
        <v>2</v>
      </c>
      <c r="CA207" s="302">
        <v>2</v>
      </c>
      <c r="CB207" s="302">
        <v>2</v>
      </c>
      <c r="CC207" s="303">
        <v>7.9365079365079361E-3</v>
      </c>
      <c r="CD207" s="304">
        <v>0</v>
      </c>
      <c r="CE207" s="302">
        <v>0</v>
      </c>
      <c r="CF207" s="302">
        <v>30</v>
      </c>
      <c r="CG207" s="296">
        <v>3.9682539682539683E-4</v>
      </c>
      <c r="CH207" s="297" t="s">
        <v>12384</v>
      </c>
      <c r="CI207" s="305">
        <v>0</v>
      </c>
      <c r="CJ207" s="306">
        <v>2.0714285714285712</v>
      </c>
      <c r="CK207" s="300">
        <v>1</v>
      </c>
      <c r="CL207" s="301">
        <v>3</v>
      </c>
    </row>
    <row r="208" spans="1:90" x14ac:dyDescent="0.25">
      <c r="A208">
        <v>1014103600</v>
      </c>
      <c r="B208" s="287" t="s">
        <v>12600</v>
      </c>
      <c r="C208" s="141"/>
      <c r="G208">
        <v>1</v>
      </c>
      <c r="I208">
        <v>5</v>
      </c>
      <c r="J208">
        <v>9</v>
      </c>
      <c r="K208">
        <v>15</v>
      </c>
      <c r="L208">
        <v>4</v>
      </c>
      <c r="N208" s="142">
        <v>7</v>
      </c>
      <c r="O208" s="141">
        <v>3</v>
      </c>
      <c r="P208">
        <v>6</v>
      </c>
      <c r="T208">
        <v>11</v>
      </c>
      <c r="U208">
        <v>1</v>
      </c>
      <c r="W208">
        <v>2</v>
      </c>
      <c r="X208">
        <v>3</v>
      </c>
      <c r="AA208" s="141"/>
      <c r="AB208">
        <v>1</v>
      </c>
      <c r="AD208">
        <v>8</v>
      </c>
      <c r="AF208">
        <v>3</v>
      </c>
      <c r="AG208">
        <v>1</v>
      </c>
      <c r="AH208">
        <v>1</v>
      </c>
      <c r="AK208">
        <v>3</v>
      </c>
      <c r="AL208" s="142">
        <v>2</v>
      </c>
      <c r="AM208" s="141">
        <v>3</v>
      </c>
      <c r="AN208">
        <v>11</v>
      </c>
      <c r="AO208">
        <v>2</v>
      </c>
      <c r="AP208">
        <v>1</v>
      </c>
      <c r="AQ208">
        <v>1</v>
      </c>
      <c r="AR208">
        <v>1</v>
      </c>
      <c r="AS208">
        <v>1</v>
      </c>
      <c r="AT208">
        <v>3</v>
      </c>
      <c r="AU208">
        <v>4</v>
      </c>
      <c r="AV208">
        <v>3</v>
      </c>
      <c r="AW208">
        <v>2</v>
      </c>
      <c r="AX208" s="142">
        <v>1</v>
      </c>
      <c r="AY208" s="141">
        <v>9</v>
      </c>
      <c r="BA208">
        <v>1</v>
      </c>
      <c r="BD208">
        <v>1</v>
      </c>
      <c r="BF208">
        <v>1</v>
      </c>
      <c r="BG208">
        <v>1</v>
      </c>
      <c r="BJ208" s="142"/>
      <c r="BK208" s="141"/>
      <c r="BV208" s="142"/>
      <c r="BW208" s="302">
        <v>41</v>
      </c>
      <c r="BX208" s="302">
        <v>26</v>
      </c>
      <c r="BY208" s="302">
        <v>19</v>
      </c>
      <c r="BZ208" s="302">
        <v>33</v>
      </c>
      <c r="CA208" s="302">
        <v>13</v>
      </c>
      <c r="CB208" s="302">
        <v>0</v>
      </c>
      <c r="CC208" s="303">
        <v>0</v>
      </c>
      <c r="CD208" s="304">
        <v>0</v>
      </c>
      <c r="CE208" s="302">
        <v>0</v>
      </c>
      <c r="CF208" s="302">
        <v>30</v>
      </c>
      <c r="CG208" s="296">
        <v>0</v>
      </c>
      <c r="CH208" s="297" t="s">
        <v>12384</v>
      </c>
      <c r="CI208" s="305">
        <v>0</v>
      </c>
      <c r="CJ208" s="306">
        <v>0</v>
      </c>
      <c r="CK208" s="300">
        <v>0</v>
      </c>
      <c r="CL208" s="301">
        <v>0</v>
      </c>
    </row>
    <row r="209" spans="1:90" x14ac:dyDescent="0.25">
      <c r="A209">
        <v>1014103680</v>
      </c>
      <c r="B209" s="287" t="s">
        <v>12601</v>
      </c>
      <c r="C209" s="141"/>
      <c r="I209">
        <v>5</v>
      </c>
      <c r="J209">
        <v>5</v>
      </c>
      <c r="K209">
        <v>6</v>
      </c>
      <c r="L209">
        <v>4</v>
      </c>
      <c r="N209" s="142">
        <v>3</v>
      </c>
      <c r="O209" s="141"/>
      <c r="P209">
        <v>2</v>
      </c>
      <c r="AA209" s="141"/>
      <c r="AL209" s="142"/>
      <c r="AM209" s="141"/>
      <c r="AX209" s="142"/>
      <c r="AY209" s="141"/>
      <c r="BJ209" s="142"/>
      <c r="BK209" s="141"/>
      <c r="BV209" s="142"/>
      <c r="BW209" s="302">
        <v>23</v>
      </c>
      <c r="BX209" s="302">
        <v>2</v>
      </c>
      <c r="BY209" s="302">
        <v>0</v>
      </c>
      <c r="BZ209" s="302">
        <v>0</v>
      </c>
      <c r="CA209" s="302">
        <v>0</v>
      </c>
      <c r="CB209" s="302">
        <v>0</v>
      </c>
      <c r="CC209" s="303">
        <v>0</v>
      </c>
      <c r="CD209" s="304">
        <v>0</v>
      </c>
      <c r="CE209" s="302">
        <v>0</v>
      </c>
      <c r="CF209" s="302">
        <v>30</v>
      </c>
      <c r="CG209" s="296">
        <v>0</v>
      </c>
      <c r="CH209" s="297" t="s">
        <v>12384</v>
      </c>
      <c r="CI209" s="305">
        <v>0</v>
      </c>
      <c r="CJ209" s="306">
        <v>0</v>
      </c>
      <c r="CK209" s="300">
        <v>0</v>
      </c>
      <c r="CL209" s="301">
        <v>0</v>
      </c>
    </row>
    <row r="210" spans="1:90" x14ac:dyDescent="0.25">
      <c r="A210">
        <v>1014103720</v>
      </c>
      <c r="B210" s="287" t="s">
        <v>12602</v>
      </c>
      <c r="C210" s="141"/>
      <c r="N210" s="142"/>
      <c r="O210" s="141"/>
      <c r="AA210" s="141"/>
      <c r="AD210">
        <v>1</v>
      </c>
      <c r="AE210">
        <v>1</v>
      </c>
      <c r="AF210">
        <v>4</v>
      </c>
      <c r="AG210">
        <v>6</v>
      </c>
      <c r="AH210">
        <v>1</v>
      </c>
      <c r="AL210" s="142"/>
      <c r="AM210" s="141"/>
      <c r="AO210">
        <v>2</v>
      </c>
      <c r="AT210">
        <v>2</v>
      </c>
      <c r="AU210">
        <v>1</v>
      </c>
      <c r="AV210">
        <v>3</v>
      </c>
      <c r="AW210">
        <v>5</v>
      </c>
      <c r="AX210" s="142">
        <v>3</v>
      </c>
      <c r="AY210" s="141">
        <v>1</v>
      </c>
      <c r="AZ210">
        <v>5</v>
      </c>
      <c r="BA210">
        <v>2</v>
      </c>
      <c r="BC210">
        <v>2</v>
      </c>
      <c r="BD210">
        <v>6</v>
      </c>
      <c r="BE210">
        <v>3</v>
      </c>
      <c r="BF210">
        <v>2</v>
      </c>
      <c r="BG210">
        <v>1</v>
      </c>
      <c r="BH210">
        <v>1</v>
      </c>
      <c r="BJ210" s="142">
        <v>2</v>
      </c>
      <c r="BK210" s="141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2</v>
      </c>
      <c r="BT210">
        <v>1</v>
      </c>
      <c r="BU210">
        <v>1</v>
      </c>
      <c r="BV210" s="142">
        <v>1</v>
      </c>
      <c r="BW210" s="302">
        <v>0</v>
      </c>
      <c r="BX210" s="302">
        <v>0</v>
      </c>
      <c r="BY210" s="302">
        <v>13</v>
      </c>
      <c r="BZ210" s="302">
        <v>16</v>
      </c>
      <c r="CA210" s="302">
        <v>25</v>
      </c>
      <c r="CB210" s="302">
        <v>12</v>
      </c>
      <c r="CC210" s="303">
        <v>4.7619047619047616E-2</v>
      </c>
      <c r="CD210" s="304">
        <v>0.30151134457776346</v>
      </c>
      <c r="CE210" s="302">
        <v>0</v>
      </c>
      <c r="CF210" s="302">
        <v>30</v>
      </c>
      <c r="CG210" s="296">
        <v>2.3809523809523812E-3</v>
      </c>
      <c r="CH210" s="297" t="s">
        <v>12384</v>
      </c>
      <c r="CI210" s="305">
        <v>1</v>
      </c>
      <c r="CJ210" s="306">
        <v>12.73008277314919</v>
      </c>
      <c r="CK210" s="300">
        <v>2</v>
      </c>
      <c r="CL210" s="301">
        <v>13</v>
      </c>
    </row>
    <row r="211" spans="1:90" x14ac:dyDescent="0.25">
      <c r="A211">
        <v>1014103880</v>
      </c>
      <c r="B211" s="287" t="s">
        <v>12603</v>
      </c>
      <c r="C211" s="141"/>
      <c r="J211">
        <v>2</v>
      </c>
      <c r="K211">
        <v>3</v>
      </c>
      <c r="L211">
        <v>1</v>
      </c>
      <c r="N211" s="142"/>
      <c r="O211" s="141"/>
      <c r="Q211">
        <v>3</v>
      </c>
      <c r="R211">
        <v>3</v>
      </c>
      <c r="T211">
        <v>1</v>
      </c>
      <c r="V211">
        <v>2</v>
      </c>
      <c r="W211">
        <v>1</v>
      </c>
      <c r="X211">
        <v>1</v>
      </c>
      <c r="Y211">
        <v>1</v>
      </c>
      <c r="Z211">
        <v>1</v>
      </c>
      <c r="AA211" s="141">
        <v>2</v>
      </c>
      <c r="AB211">
        <v>2</v>
      </c>
      <c r="AD211">
        <v>1</v>
      </c>
      <c r="AE211">
        <v>1</v>
      </c>
      <c r="AF211">
        <v>1</v>
      </c>
      <c r="AH211">
        <v>3</v>
      </c>
      <c r="AJ211">
        <v>1</v>
      </c>
      <c r="AL211" s="142"/>
      <c r="AM211" s="141"/>
      <c r="AN211">
        <v>1</v>
      </c>
      <c r="AO211">
        <v>3</v>
      </c>
      <c r="AP211">
        <v>1</v>
      </c>
      <c r="AQ211">
        <v>1</v>
      </c>
      <c r="AT211">
        <v>2</v>
      </c>
      <c r="AU211">
        <v>6</v>
      </c>
      <c r="AW211">
        <v>9</v>
      </c>
      <c r="AX211" s="142"/>
      <c r="AY211" s="141"/>
      <c r="AZ211">
        <v>2</v>
      </c>
      <c r="BA211">
        <v>1</v>
      </c>
      <c r="BD211">
        <v>1</v>
      </c>
      <c r="BH211">
        <v>1</v>
      </c>
      <c r="BJ211" s="142"/>
      <c r="BK211" s="141"/>
      <c r="BV211" s="142"/>
      <c r="BW211" s="302">
        <v>6</v>
      </c>
      <c r="BX211" s="302">
        <v>13</v>
      </c>
      <c r="BY211" s="302">
        <v>11</v>
      </c>
      <c r="BZ211" s="302">
        <v>23</v>
      </c>
      <c r="CA211" s="302">
        <v>5</v>
      </c>
      <c r="CB211" s="302">
        <v>0</v>
      </c>
      <c r="CC211" s="303">
        <v>0</v>
      </c>
      <c r="CD211" s="304">
        <v>0</v>
      </c>
      <c r="CE211" s="302">
        <v>0</v>
      </c>
      <c r="CF211" s="302">
        <v>30</v>
      </c>
      <c r="CG211" s="296">
        <v>0</v>
      </c>
      <c r="CH211" s="297" t="s">
        <v>12384</v>
      </c>
      <c r="CI211" s="305">
        <v>0</v>
      </c>
      <c r="CJ211" s="306">
        <v>0</v>
      </c>
      <c r="CK211" s="300">
        <v>0</v>
      </c>
      <c r="CL211" s="301">
        <v>0</v>
      </c>
    </row>
    <row r="212" spans="1:90" x14ac:dyDescent="0.25">
      <c r="A212">
        <v>1014103920</v>
      </c>
      <c r="B212" s="287" t="s">
        <v>12604</v>
      </c>
      <c r="C212" s="141"/>
      <c r="I212">
        <v>6</v>
      </c>
      <c r="J212">
        <v>1</v>
      </c>
      <c r="K212">
        <v>6</v>
      </c>
      <c r="N212" s="142"/>
      <c r="O212" s="141"/>
      <c r="P212">
        <v>2</v>
      </c>
      <c r="Q212">
        <v>1</v>
      </c>
      <c r="W212">
        <v>2</v>
      </c>
      <c r="Y212">
        <v>1</v>
      </c>
      <c r="AA212" s="141"/>
      <c r="AD212">
        <v>1</v>
      </c>
      <c r="AF212">
        <v>6</v>
      </c>
      <c r="AH212">
        <v>6</v>
      </c>
      <c r="AL212" s="142"/>
      <c r="AM212" s="141"/>
      <c r="AO212">
        <v>1</v>
      </c>
      <c r="AQ212">
        <v>1</v>
      </c>
      <c r="AX212" s="142"/>
      <c r="AY212" s="141"/>
      <c r="BB212">
        <v>7</v>
      </c>
      <c r="BJ212" s="142"/>
      <c r="BK212" s="141"/>
      <c r="BV212" s="142"/>
      <c r="BW212" s="302">
        <v>13</v>
      </c>
      <c r="BX212" s="302">
        <v>6</v>
      </c>
      <c r="BY212" s="302">
        <v>13</v>
      </c>
      <c r="BZ212" s="302">
        <v>2</v>
      </c>
      <c r="CA212" s="302">
        <v>7</v>
      </c>
      <c r="CB212" s="302">
        <v>0</v>
      </c>
      <c r="CC212" s="303">
        <v>0</v>
      </c>
      <c r="CD212" s="304">
        <v>0</v>
      </c>
      <c r="CE212" s="302">
        <v>0</v>
      </c>
      <c r="CF212" s="302">
        <v>30</v>
      </c>
      <c r="CG212" s="296">
        <v>0</v>
      </c>
      <c r="CH212" s="297" t="s">
        <v>12384</v>
      </c>
      <c r="CI212" s="305">
        <v>0</v>
      </c>
      <c r="CJ212" s="306">
        <v>0</v>
      </c>
      <c r="CK212" s="300">
        <v>0</v>
      </c>
      <c r="CL212" s="301">
        <v>0</v>
      </c>
    </row>
    <row r="213" spans="1:90" x14ac:dyDescent="0.25">
      <c r="A213">
        <v>1014103960</v>
      </c>
      <c r="B213" s="287" t="s">
        <v>12605</v>
      </c>
      <c r="C213" s="141"/>
      <c r="I213">
        <v>2</v>
      </c>
      <c r="J213">
        <v>3</v>
      </c>
      <c r="K213">
        <v>1</v>
      </c>
      <c r="N213" s="142"/>
      <c r="O213" s="141"/>
      <c r="P213">
        <v>2</v>
      </c>
      <c r="AA213" s="141"/>
      <c r="AL213" s="142"/>
      <c r="AM213" s="141"/>
      <c r="AX213" s="142"/>
      <c r="AY213" s="141"/>
      <c r="BJ213" s="142"/>
      <c r="BK213" s="141"/>
      <c r="BV213" s="142"/>
      <c r="BW213" s="302">
        <v>6</v>
      </c>
      <c r="BX213" s="302">
        <v>2</v>
      </c>
      <c r="BY213" s="302">
        <v>0</v>
      </c>
      <c r="BZ213" s="302">
        <v>0</v>
      </c>
      <c r="CA213" s="302">
        <v>0</v>
      </c>
      <c r="CB213" s="302">
        <v>0</v>
      </c>
      <c r="CC213" s="303">
        <v>0</v>
      </c>
      <c r="CD213" s="304">
        <v>0</v>
      </c>
      <c r="CE213" s="302">
        <v>0</v>
      </c>
      <c r="CF213" s="302">
        <v>30</v>
      </c>
      <c r="CG213" s="296">
        <v>0</v>
      </c>
      <c r="CH213" s="297" t="s">
        <v>12384</v>
      </c>
      <c r="CI213" s="305">
        <v>0</v>
      </c>
      <c r="CJ213" s="306">
        <v>0</v>
      </c>
      <c r="CK213" s="300">
        <v>0</v>
      </c>
      <c r="CL213" s="301">
        <v>0</v>
      </c>
    </row>
    <row r="214" spans="1:90" x14ac:dyDescent="0.25">
      <c r="A214">
        <v>1014104000</v>
      </c>
      <c r="B214" s="287" t="s">
        <v>12606</v>
      </c>
      <c r="C214" s="141"/>
      <c r="L214">
        <v>2</v>
      </c>
      <c r="N214" s="142"/>
      <c r="O214" s="141"/>
      <c r="Q214">
        <v>2</v>
      </c>
      <c r="Z214">
        <v>2</v>
      </c>
      <c r="AA214" s="141">
        <v>2</v>
      </c>
      <c r="AB214">
        <v>1</v>
      </c>
      <c r="AD214">
        <v>1</v>
      </c>
      <c r="AE214">
        <v>1</v>
      </c>
      <c r="AG214">
        <v>1</v>
      </c>
      <c r="AK214">
        <v>2</v>
      </c>
      <c r="AL214" s="142">
        <v>2</v>
      </c>
      <c r="AM214" s="141"/>
      <c r="AO214">
        <v>1</v>
      </c>
      <c r="AP214">
        <v>2</v>
      </c>
      <c r="AR214">
        <v>1</v>
      </c>
      <c r="AW214">
        <v>5</v>
      </c>
      <c r="AX214" s="142">
        <v>6</v>
      </c>
      <c r="AY214" s="141">
        <v>2</v>
      </c>
      <c r="BA214">
        <v>4</v>
      </c>
      <c r="BC214">
        <v>1</v>
      </c>
      <c r="BD214">
        <v>1</v>
      </c>
      <c r="BH214">
        <v>1</v>
      </c>
      <c r="BJ214" s="142">
        <v>1</v>
      </c>
      <c r="BK214" s="141"/>
      <c r="BV214" s="142"/>
      <c r="BW214" s="302">
        <v>2</v>
      </c>
      <c r="BX214" s="302">
        <v>4</v>
      </c>
      <c r="BY214" s="302">
        <v>10</v>
      </c>
      <c r="BZ214" s="302">
        <v>15</v>
      </c>
      <c r="CA214" s="302">
        <v>10</v>
      </c>
      <c r="CB214" s="302">
        <v>0</v>
      </c>
      <c r="CC214" s="303">
        <v>0</v>
      </c>
      <c r="CD214" s="304">
        <v>0</v>
      </c>
      <c r="CE214" s="302">
        <v>0</v>
      </c>
      <c r="CF214" s="302">
        <v>30</v>
      </c>
      <c r="CG214" s="296">
        <v>0</v>
      </c>
      <c r="CH214" s="297" t="s">
        <v>12384</v>
      </c>
      <c r="CI214" s="305">
        <v>0</v>
      </c>
      <c r="CJ214" s="306">
        <v>0</v>
      </c>
      <c r="CK214" s="300">
        <v>0</v>
      </c>
      <c r="CL214" s="301">
        <v>0</v>
      </c>
    </row>
    <row r="215" spans="1:90" x14ac:dyDescent="0.25">
      <c r="A215">
        <v>1014104110</v>
      </c>
      <c r="B215" s="287" t="s">
        <v>12607</v>
      </c>
      <c r="C215" s="141"/>
      <c r="F215">
        <v>1</v>
      </c>
      <c r="G215">
        <v>1</v>
      </c>
      <c r="H215">
        <v>2</v>
      </c>
      <c r="J215">
        <v>3</v>
      </c>
      <c r="K215">
        <v>4</v>
      </c>
      <c r="N215" s="142"/>
      <c r="O215" s="141"/>
      <c r="P215">
        <v>2</v>
      </c>
      <c r="T215">
        <v>1</v>
      </c>
      <c r="U215">
        <v>2</v>
      </c>
      <c r="AA215" s="141"/>
      <c r="AH215">
        <v>5</v>
      </c>
      <c r="AL215" s="142"/>
      <c r="AM215" s="141"/>
      <c r="AX215" s="142"/>
      <c r="AY215" s="141"/>
      <c r="BJ215" s="142"/>
      <c r="BK215" s="141"/>
      <c r="BV215" s="142"/>
      <c r="BW215" s="302">
        <v>11</v>
      </c>
      <c r="BX215" s="302">
        <v>5</v>
      </c>
      <c r="BY215" s="302">
        <v>5</v>
      </c>
      <c r="BZ215" s="302">
        <v>0</v>
      </c>
      <c r="CA215" s="302">
        <v>0</v>
      </c>
      <c r="CB215" s="302">
        <v>0</v>
      </c>
      <c r="CC215" s="303">
        <v>0</v>
      </c>
      <c r="CD215" s="304">
        <v>0</v>
      </c>
      <c r="CE215" s="302">
        <v>0</v>
      </c>
      <c r="CF215" s="302">
        <v>30</v>
      </c>
      <c r="CG215" s="296">
        <v>0</v>
      </c>
      <c r="CH215" s="297" t="s">
        <v>12384</v>
      </c>
      <c r="CI215" s="305">
        <v>0</v>
      </c>
      <c r="CJ215" s="306">
        <v>0</v>
      </c>
      <c r="CK215" s="300">
        <v>0</v>
      </c>
      <c r="CL215" s="301">
        <v>0</v>
      </c>
    </row>
    <row r="216" spans="1:90" x14ac:dyDescent="0.25">
      <c r="A216">
        <v>1014104140</v>
      </c>
      <c r="B216" s="287" t="s">
        <v>12608</v>
      </c>
      <c r="C216" s="141"/>
      <c r="N216" s="142"/>
      <c r="O216" s="141"/>
      <c r="AA216" s="141"/>
      <c r="AK216">
        <v>1</v>
      </c>
      <c r="AL216" s="142"/>
      <c r="AM216" s="141"/>
      <c r="AN216">
        <v>1</v>
      </c>
      <c r="AU216">
        <v>1</v>
      </c>
      <c r="AX216" s="142"/>
      <c r="AY216" s="141"/>
      <c r="BA216">
        <v>1</v>
      </c>
      <c r="BB216">
        <v>1</v>
      </c>
      <c r="BJ216" s="142"/>
      <c r="BK216" s="141"/>
      <c r="BV216" s="142"/>
      <c r="BW216" s="302">
        <v>0</v>
      </c>
      <c r="BX216" s="302">
        <v>0</v>
      </c>
      <c r="BY216" s="302">
        <v>1</v>
      </c>
      <c r="BZ216" s="302">
        <v>2</v>
      </c>
      <c r="CA216" s="302">
        <v>2</v>
      </c>
      <c r="CB216" s="302">
        <v>0</v>
      </c>
      <c r="CC216" s="303">
        <v>0</v>
      </c>
      <c r="CD216" s="304">
        <v>0</v>
      </c>
      <c r="CE216" s="302">
        <v>0</v>
      </c>
      <c r="CF216" s="302">
        <v>30</v>
      </c>
      <c r="CG216" s="296">
        <v>0</v>
      </c>
      <c r="CH216" s="297" t="s">
        <v>12384</v>
      </c>
      <c r="CI216" s="305">
        <v>0</v>
      </c>
      <c r="CJ216" s="306">
        <v>0</v>
      </c>
      <c r="CK216" s="300">
        <v>0</v>
      </c>
      <c r="CL216" s="301">
        <v>0</v>
      </c>
    </row>
    <row r="217" spans="1:90" x14ac:dyDescent="0.25">
      <c r="A217">
        <v>1014104270</v>
      </c>
      <c r="B217" s="287" t="s">
        <v>12609</v>
      </c>
      <c r="C217" s="141"/>
      <c r="E217">
        <v>1</v>
      </c>
      <c r="N217" s="142"/>
      <c r="O217" s="141"/>
      <c r="AA217" s="141"/>
      <c r="AL217" s="142"/>
      <c r="AM217" s="141"/>
      <c r="AX217" s="142"/>
      <c r="AY217" s="141"/>
      <c r="BJ217" s="142"/>
      <c r="BK217" s="141"/>
      <c r="BV217" s="142"/>
      <c r="BW217" s="302">
        <v>1</v>
      </c>
      <c r="BX217" s="302">
        <v>0</v>
      </c>
      <c r="BY217" s="302">
        <v>0</v>
      </c>
      <c r="BZ217" s="302">
        <v>0</v>
      </c>
      <c r="CA217" s="302">
        <v>0</v>
      </c>
      <c r="CB217" s="302">
        <v>0</v>
      </c>
      <c r="CC217" s="303">
        <v>0</v>
      </c>
      <c r="CD217" s="304">
        <v>0</v>
      </c>
      <c r="CE217" s="302">
        <v>0</v>
      </c>
      <c r="CF217" s="302">
        <v>30</v>
      </c>
      <c r="CG217" s="296">
        <v>0</v>
      </c>
      <c r="CH217" s="297" t="s">
        <v>12384</v>
      </c>
      <c r="CI217" s="305">
        <v>0</v>
      </c>
      <c r="CJ217" s="306">
        <v>0</v>
      </c>
      <c r="CK217" s="300">
        <v>0</v>
      </c>
      <c r="CL217" s="301">
        <v>0</v>
      </c>
    </row>
    <row r="218" spans="1:90" x14ac:dyDescent="0.25">
      <c r="A218">
        <v>1014104280</v>
      </c>
      <c r="B218" s="287" t="s">
        <v>12610</v>
      </c>
      <c r="C218" s="141">
        <v>2</v>
      </c>
      <c r="D218">
        <v>4</v>
      </c>
      <c r="E218">
        <v>2</v>
      </c>
      <c r="G218">
        <v>1</v>
      </c>
      <c r="N218" s="142"/>
      <c r="O218" s="141"/>
      <c r="AA218" s="141"/>
      <c r="AL218" s="142"/>
      <c r="AM218" s="141"/>
      <c r="AX218" s="142"/>
      <c r="AY218" s="141"/>
      <c r="BJ218" s="142"/>
      <c r="BK218" s="141"/>
      <c r="BV218" s="142"/>
      <c r="BW218" s="302">
        <v>9</v>
      </c>
      <c r="BX218" s="302">
        <v>0</v>
      </c>
      <c r="BY218" s="302">
        <v>0</v>
      </c>
      <c r="BZ218" s="302">
        <v>0</v>
      </c>
      <c r="CA218" s="302">
        <v>0</v>
      </c>
      <c r="CB218" s="302">
        <v>0</v>
      </c>
      <c r="CC218" s="303">
        <v>0</v>
      </c>
      <c r="CD218" s="304">
        <v>0</v>
      </c>
      <c r="CE218" s="302">
        <v>0</v>
      </c>
      <c r="CF218" s="302">
        <v>30</v>
      </c>
      <c r="CG218" s="296">
        <v>0</v>
      </c>
      <c r="CH218" s="297" t="s">
        <v>12384</v>
      </c>
      <c r="CI218" s="305">
        <v>0</v>
      </c>
      <c r="CJ218" s="306">
        <v>0</v>
      </c>
      <c r="CK218" s="300">
        <v>0</v>
      </c>
      <c r="CL218" s="301">
        <v>0</v>
      </c>
    </row>
    <row r="219" spans="1:90" x14ac:dyDescent="0.25">
      <c r="A219">
        <v>1014104290</v>
      </c>
      <c r="B219" s="287" t="s">
        <v>12611</v>
      </c>
      <c r="C219" s="141">
        <v>4</v>
      </c>
      <c r="E219">
        <v>1</v>
      </c>
      <c r="F219">
        <v>3</v>
      </c>
      <c r="G219">
        <v>1</v>
      </c>
      <c r="N219" s="142"/>
      <c r="O219" s="141"/>
      <c r="AA219" s="141"/>
      <c r="AL219" s="142"/>
      <c r="AM219" s="141"/>
      <c r="AX219" s="142"/>
      <c r="AY219" s="141"/>
      <c r="BJ219" s="142"/>
      <c r="BK219" s="141"/>
      <c r="BV219" s="142"/>
      <c r="BW219" s="302">
        <v>9</v>
      </c>
      <c r="BX219" s="302">
        <v>0</v>
      </c>
      <c r="BY219" s="302">
        <v>0</v>
      </c>
      <c r="BZ219" s="302">
        <v>0</v>
      </c>
      <c r="CA219" s="302">
        <v>0</v>
      </c>
      <c r="CB219" s="302">
        <v>0</v>
      </c>
      <c r="CC219" s="303">
        <v>0</v>
      </c>
      <c r="CD219" s="304">
        <v>0</v>
      </c>
      <c r="CE219" s="302">
        <v>0</v>
      </c>
      <c r="CF219" s="302">
        <v>30</v>
      </c>
      <c r="CG219" s="296">
        <v>0</v>
      </c>
      <c r="CH219" s="297" t="s">
        <v>12384</v>
      </c>
      <c r="CI219" s="305">
        <v>0</v>
      </c>
      <c r="CJ219" s="306">
        <v>0</v>
      </c>
      <c r="CK219" s="300">
        <v>0</v>
      </c>
      <c r="CL219" s="301">
        <v>0</v>
      </c>
    </row>
    <row r="220" spans="1:90" x14ac:dyDescent="0.25">
      <c r="A220">
        <v>1014104330</v>
      </c>
      <c r="B220" s="287" t="s">
        <v>12612</v>
      </c>
      <c r="C220" s="141"/>
      <c r="F220">
        <v>1</v>
      </c>
      <c r="N220" s="142"/>
      <c r="O220" s="141"/>
      <c r="AA220" s="141"/>
      <c r="AL220" s="142"/>
      <c r="AM220" s="141"/>
      <c r="AX220" s="142"/>
      <c r="AY220" s="141"/>
      <c r="BJ220" s="142"/>
      <c r="BK220" s="141"/>
      <c r="BV220" s="142"/>
      <c r="BW220" s="302">
        <v>1</v>
      </c>
      <c r="BX220" s="302">
        <v>0</v>
      </c>
      <c r="BY220" s="302">
        <v>0</v>
      </c>
      <c r="BZ220" s="302">
        <v>0</v>
      </c>
      <c r="CA220" s="302">
        <v>0</v>
      </c>
      <c r="CB220" s="302">
        <v>0</v>
      </c>
      <c r="CC220" s="303">
        <v>0</v>
      </c>
      <c r="CD220" s="304">
        <v>0</v>
      </c>
      <c r="CE220" s="302">
        <v>0</v>
      </c>
      <c r="CF220" s="302">
        <v>30</v>
      </c>
      <c r="CG220" s="296">
        <v>0</v>
      </c>
      <c r="CH220" s="297" t="s">
        <v>12384</v>
      </c>
      <c r="CI220" s="305">
        <v>0</v>
      </c>
      <c r="CJ220" s="306">
        <v>0</v>
      </c>
      <c r="CK220" s="300">
        <v>0</v>
      </c>
      <c r="CL220" s="301">
        <v>0</v>
      </c>
    </row>
    <row r="221" spans="1:90" x14ac:dyDescent="0.25">
      <c r="A221">
        <v>1014104440</v>
      </c>
      <c r="B221" s="287" t="s">
        <v>12613</v>
      </c>
      <c r="C221" s="141"/>
      <c r="J221">
        <v>2</v>
      </c>
      <c r="N221" s="142"/>
      <c r="O221" s="141"/>
      <c r="P221">
        <v>1</v>
      </c>
      <c r="AA221" s="141"/>
      <c r="AH221">
        <v>2</v>
      </c>
      <c r="AL221" s="142"/>
      <c r="AM221" s="141"/>
      <c r="AX221" s="142"/>
      <c r="AY221" s="141"/>
      <c r="BJ221" s="142"/>
      <c r="BK221" s="141"/>
      <c r="BV221" s="142"/>
      <c r="BW221" s="302">
        <v>2</v>
      </c>
      <c r="BX221" s="302">
        <v>1</v>
      </c>
      <c r="BY221" s="302">
        <v>2</v>
      </c>
      <c r="BZ221" s="302">
        <v>0</v>
      </c>
      <c r="CA221" s="302">
        <v>0</v>
      </c>
      <c r="CB221" s="302">
        <v>0</v>
      </c>
      <c r="CC221" s="303">
        <v>0</v>
      </c>
      <c r="CD221" s="304">
        <v>0</v>
      </c>
      <c r="CE221" s="302">
        <v>0</v>
      </c>
      <c r="CF221" s="302">
        <v>30</v>
      </c>
      <c r="CG221" s="296">
        <v>0</v>
      </c>
      <c r="CH221" s="297" t="s">
        <v>12384</v>
      </c>
      <c r="CI221" s="305">
        <v>0</v>
      </c>
      <c r="CJ221" s="306">
        <v>0</v>
      </c>
      <c r="CK221" s="300">
        <v>0</v>
      </c>
      <c r="CL221" s="301">
        <v>0</v>
      </c>
    </row>
    <row r="222" spans="1:90" x14ac:dyDescent="0.25">
      <c r="A222">
        <v>1014104460</v>
      </c>
      <c r="B222" s="287" t="s">
        <v>12614</v>
      </c>
      <c r="C222" s="141"/>
      <c r="I222">
        <v>1</v>
      </c>
      <c r="L222">
        <v>3</v>
      </c>
      <c r="N222" s="142">
        <v>2</v>
      </c>
      <c r="O222" s="141">
        <v>1</v>
      </c>
      <c r="P222">
        <v>1</v>
      </c>
      <c r="Q222">
        <v>1</v>
      </c>
      <c r="R222">
        <v>4</v>
      </c>
      <c r="S222">
        <v>4</v>
      </c>
      <c r="T222">
        <v>1</v>
      </c>
      <c r="V222">
        <v>1</v>
      </c>
      <c r="W222">
        <v>1</v>
      </c>
      <c r="X222">
        <v>3</v>
      </c>
      <c r="Y222">
        <v>1</v>
      </c>
      <c r="Z222">
        <v>2</v>
      </c>
      <c r="AA222" s="141"/>
      <c r="AD222">
        <v>1</v>
      </c>
      <c r="AH222">
        <v>1</v>
      </c>
      <c r="AL222" s="142"/>
      <c r="AM222" s="141"/>
      <c r="AO222">
        <v>2</v>
      </c>
      <c r="AQ222">
        <v>5</v>
      </c>
      <c r="AR222">
        <v>8</v>
      </c>
      <c r="AT222">
        <v>4</v>
      </c>
      <c r="AU222">
        <v>16</v>
      </c>
      <c r="AV222">
        <v>8</v>
      </c>
      <c r="AW222">
        <v>1</v>
      </c>
      <c r="AX222" s="142">
        <v>1</v>
      </c>
      <c r="AY222" s="141"/>
      <c r="BA222">
        <v>1</v>
      </c>
      <c r="BB222">
        <v>8</v>
      </c>
      <c r="BD222">
        <v>2</v>
      </c>
      <c r="BJ222" s="142"/>
      <c r="BK222" s="141"/>
      <c r="BV222" s="142"/>
      <c r="BW222" s="302">
        <v>6</v>
      </c>
      <c r="BX222" s="302">
        <v>20</v>
      </c>
      <c r="BY222" s="302">
        <v>2</v>
      </c>
      <c r="BZ222" s="302">
        <v>45</v>
      </c>
      <c r="CA222" s="302">
        <v>11</v>
      </c>
      <c r="CB222" s="302">
        <v>0</v>
      </c>
      <c r="CC222" s="303">
        <v>0</v>
      </c>
      <c r="CD222" s="304">
        <v>0</v>
      </c>
      <c r="CE222" s="302">
        <v>0</v>
      </c>
      <c r="CF222" s="302">
        <v>30</v>
      </c>
      <c r="CG222" s="296">
        <v>0</v>
      </c>
      <c r="CH222" s="297" t="s">
        <v>12384</v>
      </c>
      <c r="CI222" s="305">
        <v>0</v>
      </c>
      <c r="CJ222" s="306">
        <v>0</v>
      </c>
      <c r="CK222" s="300">
        <v>0</v>
      </c>
      <c r="CL222" s="301">
        <v>0</v>
      </c>
    </row>
    <row r="223" spans="1:90" x14ac:dyDescent="0.25">
      <c r="A223">
        <v>1014104480</v>
      </c>
      <c r="B223" s="287" t="s">
        <v>12615</v>
      </c>
      <c r="C223" s="141"/>
      <c r="I223">
        <v>1</v>
      </c>
      <c r="J223">
        <v>4</v>
      </c>
      <c r="L223">
        <v>1</v>
      </c>
      <c r="N223" s="142"/>
      <c r="O223" s="141"/>
      <c r="S223">
        <v>4</v>
      </c>
      <c r="AA223" s="141"/>
      <c r="AL223" s="142"/>
      <c r="AM223" s="141"/>
      <c r="AX223" s="142"/>
      <c r="AY223" s="141"/>
      <c r="BJ223" s="142"/>
      <c r="BK223" s="141"/>
      <c r="BV223" s="142"/>
      <c r="BW223" s="302">
        <v>6</v>
      </c>
      <c r="BX223" s="302">
        <v>4</v>
      </c>
      <c r="BY223" s="302">
        <v>0</v>
      </c>
      <c r="BZ223" s="302">
        <v>0</v>
      </c>
      <c r="CA223" s="302">
        <v>0</v>
      </c>
      <c r="CB223" s="302">
        <v>0</v>
      </c>
      <c r="CC223" s="303">
        <v>0</v>
      </c>
      <c r="CD223" s="304">
        <v>0</v>
      </c>
      <c r="CE223" s="302">
        <v>0</v>
      </c>
      <c r="CF223" s="302">
        <v>30</v>
      </c>
      <c r="CG223" s="296">
        <v>0</v>
      </c>
      <c r="CH223" s="297" t="s">
        <v>12384</v>
      </c>
      <c r="CI223" s="305">
        <v>0</v>
      </c>
      <c r="CJ223" s="306">
        <v>0</v>
      </c>
      <c r="CK223" s="300">
        <v>0</v>
      </c>
      <c r="CL223" s="301">
        <v>0</v>
      </c>
    </row>
    <row r="224" spans="1:90" x14ac:dyDescent="0.25">
      <c r="A224">
        <v>1014104530</v>
      </c>
      <c r="B224" s="287" t="s">
        <v>12616</v>
      </c>
      <c r="C224" s="141"/>
      <c r="H224">
        <v>2</v>
      </c>
      <c r="I224">
        <v>9</v>
      </c>
      <c r="J224">
        <v>5</v>
      </c>
      <c r="K224">
        <v>8</v>
      </c>
      <c r="L224">
        <v>2</v>
      </c>
      <c r="M224">
        <v>3</v>
      </c>
      <c r="N224" s="142">
        <v>6</v>
      </c>
      <c r="O224" s="141"/>
      <c r="P224">
        <v>1</v>
      </c>
      <c r="Q224">
        <v>3</v>
      </c>
      <c r="S224">
        <v>3</v>
      </c>
      <c r="T224">
        <v>8</v>
      </c>
      <c r="U224">
        <v>1</v>
      </c>
      <c r="V224">
        <v>1</v>
      </c>
      <c r="W224">
        <v>3</v>
      </c>
      <c r="X224">
        <v>4</v>
      </c>
      <c r="Y224">
        <v>3</v>
      </c>
      <c r="Z224">
        <v>4</v>
      </c>
      <c r="AA224" s="141">
        <v>3</v>
      </c>
      <c r="AB224">
        <v>11</v>
      </c>
      <c r="AD224">
        <v>20</v>
      </c>
      <c r="AE224">
        <v>14</v>
      </c>
      <c r="AF224">
        <v>3</v>
      </c>
      <c r="AG224">
        <v>8</v>
      </c>
      <c r="AH224">
        <v>11</v>
      </c>
      <c r="AI224">
        <v>3</v>
      </c>
      <c r="AJ224">
        <v>2</v>
      </c>
      <c r="AK224">
        <v>8</v>
      </c>
      <c r="AL224" s="142">
        <v>8</v>
      </c>
      <c r="AM224" s="141">
        <v>3</v>
      </c>
      <c r="AN224">
        <v>8</v>
      </c>
      <c r="AO224">
        <v>8</v>
      </c>
      <c r="AP224">
        <v>2</v>
      </c>
      <c r="AQ224">
        <v>8</v>
      </c>
      <c r="AR224">
        <v>9</v>
      </c>
      <c r="AT224">
        <v>7</v>
      </c>
      <c r="AU224">
        <v>3</v>
      </c>
      <c r="AV224">
        <v>9</v>
      </c>
      <c r="AW224">
        <v>20</v>
      </c>
      <c r="AX224" s="142">
        <v>12</v>
      </c>
      <c r="AY224" s="141">
        <v>7</v>
      </c>
      <c r="AZ224">
        <v>4</v>
      </c>
      <c r="BA224">
        <v>3</v>
      </c>
      <c r="BB224">
        <v>7</v>
      </c>
      <c r="BC224">
        <v>9</v>
      </c>
      <c r="BE224">
        <v>5</v>
      </c>
      <c r="BF224">
        <v>1</v>
      </c>
      <c r="BG224">
        <v>8</v>
      </c>
      <c r="BH224">
        <v>2</v>
      </c>
      <c r="BI224">
        <v>6</v>
      </c>
      <c r="BJ224" s="142">
        <v>6</v>
      </c>
      <c r="BK224" s="141">
        <v>2</v>
      </c>
      <c r="BL224">
        <v>5</v>
      </c>
      <c r="BM224">
        <v>7</v>
      </c>
      <c r="BN224">
        <v>3</v>
      </c>
      <c r="BO224">
        <v>7</v>
      </c>
      <c r="BP224">
        <v>6</v>
      </c>
      <c r="BQ224">
        <v>7</v>
      </c>
      <c r="BR224">
        <v>6</v>
      </c>
      <c r="BS224">
        <v>6</v>
      </c>
      <c r="BT224">
        <v>6</v>
      </c>
      <c r="BU224">
        <v>6</v>
      </c>
      <c r="BV224" s="142">
        <v>5</v>
      </c>
      <c r="BW224" s="302">
        <v>35</v>
      </c>
      <c r="BX224" s="302">
        <v>31</v>
      </c>
      <c r="BY224" s="302">
        <v>91</v>
      </c>
      <c r="BZ224" s="302">
        <v>89</v>
      </c>
      <c r="CA224" s="302">
        <v>58</v>
      </c>
      <c r="CB224" s="302">
        <v>66</v>
      </c>
      <c r="CC224" s="303">
        <v>0.26190476190476192</v>
      </c>
      <c r="CD224" s="304">
        <v>1.5666989036012806</v>
      </c>
      <c r="CE224" s="302">
        <v>64</v>
      </c>
      <c r="CF224" s="302">
        <v>30</v>
      </c>
      <c r="CG224" s="296">
        <v>1.3095238095238097E-2</v>
      </c>
      <c r="CH224" s="307" t="s">
        <v>15354</v>
      </c>
      <c r="CI224" s="305">
        <v>19</v>
      </c>
      <c r="CJ224" s="306">
        <v>86.685746522648898</v>
      </c>
      <c r="CK224" s="300">
        <v>10</v>
      </c>
      <c r="CL224" s="301">
        <v>71</v>
      </c>
    </row>
    <row r="225" spans="1:90" x14ac:dyDescent="0.25">
      <c r="A225">
        <v>1014104600</v>
      </c>
      <c r="B225" s="287" t="s">
        <v>12617</v>
      </c>
      <c r="C225" s="141"/>
      <c r="E225">
        <v>2</v>
      </c>
      <c r="N225" s="142"/>
      <c r="O225" s="141"/>
      <c r="AA225" s="141"/>
      <c r="AL225" s="142"/>
      <c r="AM225" s="141"/>
      <c r="AX225" s="142"/>
      <c r="AY225" s="141"/>
      <c r="BJ225" s="142"/>
      <c r="BK225" s="141"/>
      <c r="BV225" s="142"/>
      <c r="BW225" s="302">
        <v>2</v>
      </c>
      <c r="BX225" s="302">
        <v>0</v>
      </c>
      <c r="BY225" s="302">
        <v>0</v>
      </c>
      <c r="BZ225" s="302">
        <v>0</v>
      </c>
      <c r="CA225" s="302">
        <v>0</v>
      </c>
      <c r="CB225" s="302">
        <v>0</v>
      </c>
      <c r="CC225" s="303">
        <v>0</v>
      </c>
      <c r="CD225" s="304">
        <v>0</v>
      </c>
      <c r="CE225" s="302">
        <v>0</v>
      </c>
      <c r="CF225" s="302">
        <v>30</v>
      </c>
      <c r="CG225" s="296">
        <v>0</v>
      </c>
      <c r="CH225" s="297" t="s">
        <v>12384</v>
      </c>
      <c r="CI225" s="305">
        <v>0</v>
      </c>
      <c r="CJ225" s="306">
        <v>0</v>
      </c>
      <c r="CK225" s="300">
        <v>0</v>
      </c>
      <c r="CL225" s="301">
        <v>0</v>
      </c>
    </row>
    <row r="226" spans="1:90" x14ac:dyDescent="0.25">
      <c r="A226">
        <v>1014104640</v>
      </c>
      <c r="B226" s="287" t="s">
        <v>12618</v>
      </c>
      <c r="C226" s="141"/>
      <c r="I226">
        <v>5</v>
      </c>
      <c r="J226">
        <v>4</v>
      </c>
      <c r="K226">
        <v>1</v>
      </c>
      <c r="L226">
        <v>2</v>
      </c>
      <c r="N226" s="142">
        <v>1</v>
      </c>
      <c r="O226" s="141"/>
      <c r="P226">
        <v>2</v>
      </c>
      <c r="Q226">
        <v>1</v>
      </c>
      <c r="S226">
        <v>4</v>
      </c>
      <c r="T226">
        <v>2</v>
      </c>
      <c r="X226">
        <v>4</v>
      </c>
      <c r="Y226">
        <v>1</v>
      </c>
      <c r="Z226">
        <v>1</v>
      </c>
      <c r="AA226" s="141">
        <v>1</v>
      </c>
      <c r="AD226">
        <v>4</v>
      </c>
      <c r="AE226">
        <v>1</v>
      </c>
      <c r="AG226">
        <v>1</v>
      </c>
      <c r="AH226">
        <v>3</v>
      </c>
      <c r="AI226">
        <v>1</v>
      </c>
      <c r="AJ226">
        <v>1</v>
      </c>
      <c r="AL226" s="142">
        <v>4</v>
      </c>
      <c r="AM226" s="141"/>
      <c r="AN226">
        <v>1</v>
      </c>
      <c r="AP226">
        <v>3</v>
      </c>
      <c r="AQ226">
        <v>2</v>
      </c>
      <c r="AR226">
        <v>7</v>
      </c>
      <c r="AS226">
        <v>1</v>
      </c>
      <c r="AT226">
        <v>3</v>
      </c>
      <c r="AU226">
        <v>10</v>
      </c>
      <c r="AV226">
        <v>9</v>
      </c>
      <c r="AX226" s="142">
        <v>8</v>
      </c>
      <c r="AY226" s="141">
        <v>9</v>
      </c>
      <c r="AZ226">
        <v>8</v>
      </c>
      <c r="BA226">
        <v>8</v>
      </c>
      <c r="BB226">
        <v>5</v>
      </c>
      <c r="BH226">
        <v>1</v>
      </c>
      <c r="BJ226" s="142"/>
      <c r="BK226" s="141"/>
      <c r="BV226" s="142"/>
      <c r="BW226" s="302">
        <v>13</v>
      </c>
      <c r="BX226" s="302">
        <v>15</v>
      </c>
      <c r="BY226" s="302">
        <v>16</v>
      </c>
      <c r="BZ226" s="302">
        <v>44</v>
      </c>
      <c r="CA226" s="302">
        <v>31</v>
      </c>
      <c r="CB226" s="302">
        <v>0</v>
      </c>
      <c r="CC226" s="303">
        <v>0</v>
      </c>
      <c r="CD226" s="304">
        <v>0</v>
      </c>
      <c r="CE226" s="302">
        <v>0</v>
      </c>
      <c r="CF226" s="302">
        <v>30</v>
      </c>
      <c r="CG226" s="296">
        <v>0</v>
      </c>
      <c r="CH226" s="297" t="s">
        <v>12384</v>
      </c>
      <c r="CI226" s="305">
        <v>0</v>
      </c>
      <c r="CJ226" s="306">
        <v>0</v>
      </c>
      <c r="CK226" s="300">
        <v>0</v>
      </c>
      <c r="CL226" s="301">
        <v>0</v>
      </c>
    </row>
    <row r="227" spans="1:90" x14ac:dyDescent="0.25">
      <c r="A227">
        <v>1014104670</v>
      </c>
      <c r="B227" s="287" t="s">
        <v>12619</v>
      </c>
      <c r="C227" s="141"/>
      <c r="I227">
        <v>3</v>
      </c>
      <c r="J227">
        <v>2</v>
      </c>
      <c r="K227">
        <v>1</v>
      </c>
      <c r="L227">
        <v>1</v>
      </c>
      <c r="N227" s="142"/>
      <c r="O227" s="141"/>
      <c r="S227">
        <v>1</v>
      </c>
      <c r="T227">
        <v>2</v>
      </c>
      <c r="X227">
        <v>1</v>
      </c>
      <c r="Y227">
        <v>3</v>
      </c>
      <c r="AA227" s="141">
        <v>1</v>
      </c>
      <c r="AB227">
        <v>3</v>
      </c>
      <c r="AD227">
        <v>2</v>
      </c>
      <c r="AE227">
        <v>1</v>
      </c>
      <c r="AK227">
        <v>1</v>
      </c>
      <c r="AL227" s="142"/>
      <c r="AM227" s="141"/>
      <c r="AO227">
        <v>1</v>
      </c>
      <c r="AQ227">
        <v>1</v>
      </c>
      <c r="AR227">
        <v>1</v>
      </c>
      <c r="AT227">
        <v>5</v>
      </c>
      <c r="AU227">
        <v>16</v>
      </c>
      <c r="AX227" s="142">
        <v>6</v>
      </c>
      <c r="AY227" s="141"/>
      <c r="BA227">
        <v>1</v>
      </c>
      <c r="BC227">
        <v>1</v>
      </c>
      <c r="BH227">
        <v>1</v>
      </c>
      <c r="BJ227" s="142"/>
      <c r="BK227" s="141"/>
      <c r="BN227">
        <v>2</v>
      </c>
      <c r="BV227" s="142"/>
      <c r="BW227" s="302">
        <v>7</v>
      </c>
      <c r="BX227" s="302">
        <v>7</v>
      </c>
      <c r="BY227" s="302">
        <v>8</v>
      </c>
      <c r="BZ227" s="302">
        <v>30</v>
      </c>
      <c r="CA227" s="302">
        <v>3</v>
      </c>
      <c r="CB227" s="302">
        <v>2</v>
      </c>
      <c r="CC227" s="303">
        <v>7.9365079365079361E-3</v>
      </c>
      <c r="CD227" s="304">
        <v>0</v>
      </c>
      <c r="CE227" s="302">
        <v>0</v>
      </c>
      <c r="CF227" s="302">
        <v>30</v>
      </c>
      <c r="CG227" s="296">
        <v>3.9682539682539683E-4</v>
      </c>
      <c r="CH227" s="297" t="s">
        <v>12384</v>
      </c>
      <c r="CI227" s="305">
        <v>0</v>
      </c>
      <c r="CJ227" s="306">
        <v>2.0714285714285712</v>
      </c>
      <c r="CK227" s="300">
        <v>1</v>
      </c>
      <c r="CL227" s="301">
        <v>3</v>
      </c>
    </row>
    <row r="228" spans="1:90" x14ac:dyDescent="0.25">
      <c r="A228">
        <v>1014104790</v>
      </c>
      <c r="B228" s="287" t="s">
        <v>12620</v>
      </c>
      <c r="C228" s="141"/>
      <c r="J228">
        <v>2</v>
      </c>
      <c r="N228" s="142"/>
      <c r="O228" s="141"/>
      <c r="S228">
        <v>2</v>
      </c>
      <c r="AA228" s="141"/>
      <c r="AL228" s="142"/>
      <c r="AM228" s="141"/>
      <c r="AX228" s="142"/>
      <c r="AY228" s="141"/>
      <c r="BJ228" s="142"/>
      <c r="BK228" s="141"/>
      <c r="BV228" s="142"/>
      <c r="BW228" s="302">
        <v>2</v>
      </c>
      <c r="BX228" s="302">
        <v>2</v>
      </c>
      <c r="BY228" s="302">
        <v>0</v>
      </c>
      <c r="BZ228" s="302">
        <v>0</v>
      </c>
      <c r="CA228" s="302">
        <v>0</v>
      </c>
      <c r="CB228" s="302">
        <v>0</v>
      </c>
      <c r="CC228" s="303">
        <v>0</v>
      </c>
      <c r="CD228" s="304">
        <v>0</v>
      </c>
      <c r="CE228" s="302">
        <v>0</v>
      </c>
      <c r="CF228" s="302">
        <v>30</v>
      </c>
      <c r="CG228" s="296">
        <v>0</v>
      </c>
      <c r="CH228" s="297" t="s">
        <v>12384</v>
      </c>
      <c r="CI228" s="305">
        <v>0</v>
      </c>
      <c r="CJ228" s="306">
        <v>0</v>
      </c>
      <c r="CK228" s="300">
        <v>0</v>
      </c>
      <c r="CL228" s="301">
        <v>0</v>
      </c>
    </row>
    <row r="229" spans="1:90" x14ac:dyDescent="0.25">
      <c r="A229">
        <v>1014104930</v>
      </c>
      <c r="B229" s="287" t="s">
        <v>12621</v>
      </c>
      <c r="C229" s="141"/>
      <c r="E229">
        <v>1</v>
      </c>
      <c r="F229">
        <v>2</v>
      </c>
      <c r="N229" s="142"/>
      <c r="O229" s="141"/>
      <c r="AA229" s="141"/>
      <c r="AL229" s="142"/>
      <c r="AM229" s="141"/>
      <c r="AX229" s="142"/>
      <c r="AY229" s="141"/>
      <c r="BJ229" s="142"/>
      <c r="BK229" s="141"/>
      <c r="BV229" s="142"/>
      <c r="BW229" s="302">
        <v>3</v>
      </c>
      <c r="BX229" s="302">
        <v>0</v>
      </c>
      <c r="BY229" s="302">
        <v>0</v>
      </c>
      <c r="BZ229" s="302">
        <v>0</v>
      </c>
      <c r="CA229" s="302">
        <v>0</v>
      </c>
      <c r="CB229" s="302">
        <v>0</v>
      </c>
      <c r="CC229" s="303">
        <v>0</v>
      </c>
      <c r="CD229" s="304">
        <v>0</v>
      </c>
      <c r="CE229" s="302">
        <v>0</v>
      </c>
      <c r="CF229" s="302">
        <v>30</v>
      </c>
      <c r="CG229" s="296">
        <v>0</v>
      </c>
      <c r="CH229" s="297" t="s">
        <v>12384</v>
      </c>
      <c r="CI229" s="305">
        <v>0</v>
      </c>
      <c r="CJ229" s="306">
        <v>0</v>
      </c>
      <c r="CK229" s="300">
        <v>0</v>
      </c>
      <c r="CL229" s="301">
        <v>0</v>
      </c>
    </row>
    <row r="230" spans="1:90" x14ac:dyDescent="0.25">
      <c r="A230">
        <v>1014105710</v>
      </c>
      <c r="B230" s="287" t="s">
        <v>12622</v>
      </c>
      <c r="C230" s="141"/>
      <c r="N230" s="142"/>
      <c r="O230" s="141"/>
      <c r="AA230" s="141"/>
      <c r="AL230" s="142"/>
      <c r="AM230" s="141"/>
      <c r="AX230" s="142"/>
      <c r="AY230" s="141"/>
      <c r="BF230">
        <v>1</v>
      </c>
      <c r="BG230">
        <v>1</v>
      </c>
      <c r="BH230">
        <v>1</v>
      </c>
      <c r="BJ230" s="142"/>
      <c r="BK230" s="141"/>
      <c r="BN230">
        <v>1</v>
      </c>
      <c r="BP230">
        <v>1</v>
      </c>
      <c r="BR230">
        <v>1</v>
      </c>
      <c r="BV230" s="142"/>
      <c r="BW230" s="302">
        <v>0</v>
      </c>
      <c r="BX230" s="302">
        <v>0</v>
      </c>
      <c r="BY230" s="302">
        <v>0</v>
      </c>
      <c r="BZ230" s="302">
        <v>0</v>
      </c>
      <c r="CA230" s="302">
        <v>3</v>
      </c>
      <c r="CB230" s="302">
        <v>3</v>
      </c>
      <c r="CC230" s="303">
        <v>1.1904761904761904E-2</v>
      </c>
      <c r="CD230" s="304">
        <v>0</v>
      </c>
      <c r="CE230" s="302">
        <v>0</v>
      </c>
      <c r="CF230" s="302">
        <v>30</v>
      </c>
      <c r="CG230" s="296">
        <v>5.9523809523809529E-4</v>
      </c>
      <c r="CH230" s="297" t="s">
        <v>12384</v>
      </c>
      <c r="CI230" s="305">
        <v>0</v>
      </c>
      <c r="CJ230" s="306">
        <v>3.1071428571428568</v>
      </c>
      <c r="CK230" s="300">
        <v>1</v>
      </c>
      <c r="CL230" s="301">
        <v>4</v>
      </c>
    </row>
    <row r="231" spans="1:90" x14ac:dyDescent="0.25">
      <c r="A231">
        <v>1014105780</v>
      </c>
      <c r="B231" s="287" t="s">
        <v>12623</v>
      </c>
      <c r="C231" s="141"/>
      <c r="N231" s="142"/>
      <c r="O231" s="141"/>
      <c r="AA231" s="141"/>
      <c r="AL231" s="142"/>
      <c r="AM231" s="141"/>
      <c r="AO231">
        <v>1</v>
      </c>
      <c r="AX231" s="142"/>
      <c r="AY231" s="141"/>
      <c r="BJ231" s="142"/>
      <c r="BK231" s="141"/>
      <c r="BV231" s="142"/>
      <c r="BW231" s="302">
        <v>0</v>
      </c>
      <c r="BX231" s="302">
        <v>0</v>
      </c>
      <c r="BY231" s="302">
        <v>0</v>
      </c>
      <c r="BZ231" s="302">
        <v>1</v>
      </c>
      <c r="CA231" s="302">
        <v>0</v>
      </c>
      <c r="CB231" s="302">
        <v>0</v>
      </c>
      <c r="CC231" s="303">
        <v>0</v>
      </c>
      <c r="CD231" s="304">
        <v>0</v>
      </c>
      <c r="CE231" s="302">
        <v>0</v>
      </c>
      <c r="CF231" s="302">
        <v>30</v>
      </c>
      <c r="CG231" s="296">
        <v>0</v>
      </c>
      <c r="CH231" s="297" t="s">
        <v>12384</v>
      </c>
      <c r="CI231" s="305">
        <v>0</v>
      </c>
      <c r="CJ231" s="306">
        <v>0</v>
      </c>
      <c r="CK231" s="300">
        <v>0</v>
      </c>
      <c r="CL231" s="301">
        <v>0</v>
      </c>
    </row>
    <row r="232" spans="1:90" x14ac:dyDescent="0.25">
      <c r="A232">
        <v>1014105790</v>
      </c>
      <c r="B232" s="287" t="s">
        <v>12624</v>
      </c>
      <c r="C232" s="141"/>
      <c r="I232">
        <v>8</v>
      </c>
      <c r="J232">
        <v>8</v>
      </c>
      <c r="K232">
        <v>5</v>
      </c>
      <c r="L232">
        <v>4</v>
      </c>
      <c r="N232" s="142">
        <v>1</v>
      </c>
      <c r="O232" s="141"/>
      <c r="R232">
        <v>1</v>
      </c>
      <c r="S232">
        <v>9</v>
      </c>
      <c r="T232">
        <v>1</v>
      </c>
      <c r="V232">
        <v>2</v>
      </c>
      <c r="W232">
        <v>1</v>
      </c>
      <c r="X232">
        <v>5</v>
      </c>
      <c r="Y232">
        <v>4</v>
      </c>
      <c r="Z232">
        <v>4</v>
      </c>
      <c r="AA232" s="141">
        <v>1</v>
      </c>
      <c r="AB232">
        <v>6</v>
      </c>
      <c r="AD232">
        <v>14</v>
      </c>
      <c r="AE232">
        <v>6</v>
      </c>
      <c r="AF232">
        <v>8</v>
      </c>
      <c r="AG232">
        <v>1</v>
      </c>
      <c r="AH232">
        <v>3</v>
      </c>
      <c r="AI232">
        <v>3</v>
      </c>
      <c r="AJ232">
        <v>2</v>
      </c>
      <c r="AK232">
        <v>2</v>
      </c>
      <c r="AL232" s="142"/>
      <c r="AM232" s="141">
        <v>1</v>
      </c>
      <c r="AP232">
        <v>4</v>
      </c>
      <c r="AQ232">
        <v>5</v>
      </c>
      <c r="AS232">
        <v>4</v>
      </c>
      <c r="AT232">
        <v>11</v>
      </c>
      <c r="AU232">
        <v>7</v>
      </c>
      <c r="AV232">
        <v>7</v>
      </c>
      <c r="AW232">
        <v>8</v>
      </c>
      <c r="AX232" s="142">
        <v>10</v>
      </c>
      <c r="AY232" s="141">
        <v>9</v>
      </c>
      <c r="AZ232">
        <v>9</v>
      </c>
      <c r="BC232">
        <v>8</v>
      </c>
      <c r="BE232">
        <v>7</v>
      </c>
      <c r="BF232">
        <v>2</v>
      </c>
      <c r="BG232">
        <v>9</v>
      </c>
      <c r="BH232">
        <v>2</v>
      </c>
      <c r="BI232">
        <v>4</v>
      </c>
      <c r="BJ232" s="142">
        <v>9</v>
      </c>
      <c r="BK232" s="141"/>
      <c r="BV232" s="142"/>
      <c r="BW232" s="302">
        <v>26</v>
      </c>
      <c r="BX232" s="302">
        <v>27</v>
      </c>
      <c r="BY232" s="302">
        <v>46</v>
      </c>
      <c r="BZ232" s="302">
        <v>57</v>
      </c>
      <c r="CA232" s="302">
        <v>59</v>
      </c>
      <c r="CB232" s="302">
        <v>0</v>
      </c>
      <c r="CC232" s="303">
        <v>0</v>
      </c>
      <c r="CD232" s="304">
        <v>0</v>
      </c>
      <c r="CE232" s="302">
        <v>0</v>
      </c>
      <c r="CF232" s="302">
        <v>30</v>
      </c>
      <c r="CG232" s="296">
        <v>0</v>
      </c>
      <c r="CH232" s="297" t="s">
        <v>12384</v>
      </c>
      <c r="CI232" s="305">
        <v>0</v>
      </c>
      <c r="CJ232" s="306">
        <v>0</v>
      </c>
      <c r="CK232" s="300">
        <v>0</v>
      </c>
      <c r="CL232" s="301">
        <v>0</v>
      </c>
    </row>
    <row r="233" spans="1:90" x14ac:dyDescent="0.25">
      <c r="A233">
        <v>1014105810</v>
      </c>
      <c r="B233" s="287" t="s">
        <v>12625</v>
      </c>
      <c r="C233" s="141"/>
      <c r="I233">
        <v>1</v>
      </c>
      <c r="L233">
        <v>2</v>
      </c>
      <c r="M233">
        <v>2</v>
      </c>
      <c r="N233" s="142">
        <v>1</v>
      </c>
      <c r="O233" s="141">
        <v>6</v>
      </c>
      <c r="P233">
        <v>1</v>
      </c>
      <c r="Q233">
        <v>3</v>
      </c>
      <c r="R233">
        <v>5</v>
      </c>
      <c r="S233">
        <v>5</v>
      </c>
      <c r="T233">
        <v>1</v>
      </c>
      <c r="V233">
        <v>2</v>
      </c>
      <c r="W233">
        <v>1</v>
      </c>
      <c r="X233">
        <v>1</v>
      </c>
      <c r="AA233" s="141"/>
      <c r="AL233" s="142"/>
      <c r="AM233" s="141"/>
      <c r="AP233">
        <v>1</v>
      </c>
      <c r="AX233" s="142"/>
      <c r="AY233" s="141"/>
      <c r="BJ233" s="142"/>
      <c r="BK233" s="141"/>
      <c r="BV233" s="142"/>
      <c r="BW233" s="302">
        <v>6</v>
      </c>
      <c r="BX233" s="302">
        <v>25</v>
      </c>
      <c r="BY233" s="302">
        <v>0</v>
      </c>
      <c r="BZ233" s="302">
        <v>1</v>
      </c>
      <c r="CA233" s="302">
        <v>0</v>
      </c>
      <c r="CB233" s="302">
        <v>0</v>
      </c>
      <c r="CC233" s="303">
        <v>0</v>
      </c>
      <c r="CD233" s="304">
        <v>0</v>
      </c>
      <c r="CE233" s="302">
        <v>0</v>
      </c>
      <c r="CF233" s="302">
        <v>30</v>
      </c>
      <c r="CG233" s="296">
        <v>0</v>
      </c>
      <c r="CH233" s="297" t="s">
        <v>12384</v>
      </c>
      <c r="CI233" s="305">
        <v>0</v>
      </c>
      <c r="CJ233" s="306">
        <v>0</v>
      </c>
      <c r="CK233" s="300">
        <v>0</v>
      </c>
      <c r="CL233" s="301">
        <v>0</v>
      </c>
    </row>
    <row r="234" spans="1:90" x14ac:dyDescent="0.25">
      <c r="A234">
        <v>1014105840</v>
      </c>
      <c r="B234" s="287" t="s">
        <v>12626</v>
      </c>
      <c r="C234" s="141"/>
      <c r="I234">
        <v>2</v>
      </c>
      <c r="J234">
        <v>3</v>
      </c>
      <c r="K234">
        <v>3</v>
      </c>
      <c r="L234">
        <v>2</v>
      </c>
      <c r="N234" s="142"/>
      <c r="O234" s="141"/>
      <c r="AA234" s="141"/>
      <c r="AL234" s="142"/>
      <c r="AM234" s="141"/>
      <c r="AX234" s="142"/>
      <c r="AY234" s="141"/>
      <c r="BJ234" s="142"/>
      <c r="BK234" s="141"/>
      <c r="BV234" s="142"/>
      <c r="BW234" s="302">
        <v>10</v>
      </c>
      <c r="BX234" s="302">
        <v>0</v>
      </c>
      <c r="BY234" s="302">
        <v>0</v>
      </c>
      <c r="BZ234" s="302">
        <v>0</v>
      </c>
      <c r="CA234" s="302">
        <v>0</v>
      </c>
      <c r="CB234" s="302">
        <v>0</v>
      </c>
      <c r="CC234" s="303">
        <v>0</v>
      </c>
      <c r="CD234" s="304">
        <v>0</v>
      </c>
      <c r="CE234" s="302">
        <v>0</v>
      </c>
      <c r="CF234" s="302">
        <v>30</v>
      </c>
      <c r="CG234" s="296">
        <v>0</v>
      </c>
      <c r="CH234" s="297" t="s">
        <v>12384</v>
      </c>
      <c r="CI234" s="305">
        <v>0</v>
      </c>
      <c r="CJ234" s="306">
        <v>0</v>
      </c>
      <c r="CK234" s="300">
        <v>0</v>
      </c>
      <c r="CL234" s="301">
        <v>0</v>
      </c>
    </row>
    <row r="235" spans="1:90" x14ac:dyDescent="0.25">
      <c r="A235">
        <v>1014106100</v>
      </c>
      <c r="B235" s="287" t="s">
        <v>12627</v>
      </c>
      <c r="C235" s="141"/>
      <c r="N235" s="142"/>
      <c r="O235" s="141"/>
      <c r="AA235" s="141"/>
      <c r="AL235" s="142"/>
      <c r="AM235" s="141"/>
      <c r="AR235">
        <v>2</v>
      </c>
      <c r="AS235">
        <v>4</v>
      </c>
      <c r="AT235">
        <v>2</v>
      </c>
      <c r="AU235">
        <v>5</v>
      </c>
      <c r="AV235">
        <v>1</v>
      </c>
      <c r="AW235">
        <v>2</v>
      </c>
      <c r="AX235" s="142"/>
      <c r="AY235" s="141">
        <v>1</v>
      </c>
      <c r="AZ235">
        <v>1</v>
      </c>
      <c r="BA235">
        <v>1</v>
      </c>
      <c r="BD235">
        <v>1</v>
      </c>
      <c r="BG235">
        <v>1</v>
      </c>
      <c r="BH235">
        <v>1</v>
      </c>
      <c r="BJ235" s="142"/>
      <c r="BK235" s="141"/>
      <c r="BV235" s="142"/>
      <c r="BW235" s="302">
        <v>0</v>
      </c>
      <c r="BX235" s="302">
        <v>0</v>
      </c>
      <c r="BY235" s="302">
        <v>0</v>
      </c>
      <c r="BZ235" s="302">
        <v>16</v>
      </c>
      <c r="CA235" s="302">
        <v>6</v>
      </c>
      <c r="CB235" s="302">
        <v>0</v>
      </c>
      <c r="CC235" s="303">
        <v>0</v>
      </c>
      <c r="CD235" s="304">
        <v>0</v>
      </c>
      <c r="CE235" s="302">
        <v>0</v>
      </c>
      <c r="CF235" s="302">
        <v>30</v>
      </c>
      <c r="CG235" s="296">
        <v>0</v>
      </c>
      <c r="CH235" s="297" t="s">
        <v>12384</v>
      </c>
      <c r="CI235" s="305">
        <v>0</v>
      </c>
      <c r="CJ235" s="306">
        <v>0</v>
      </c>
      <c r="CK235" s="300">
        <v>0</v>
      </c>
      <c r="CL235" s="301">
        <v>0</v>
      </c>
    </row>
    <row r="236" spans="1:90" x14ac:dyDescent="0.25">
      <c r="A236">
        <v>1014106110</v>
      </c>
      <c r="B236" s="287" t="s">
        <v>12628</v>
      </c>
      <c r="C236" s="141">
        <v>1</v>
      </c>
      <c r="N236" s="142"/>
      <c r="O236" s="141"/>
      <c r="AA236" s="141"/>
      <c r="AL236" s="142"/>
      <c r="AM236" s="141"/>
      <c r="AX236" s="142"/>
      <c r="AY236" s="141"/>
      <c r="BJ236" s="142"/>
      <c r="BK236" s="141"/>
      <c r="BV236" s="142"/>
      <c r="BW236" s="302">
        <v>1</v>
      </c>
      <c r="BX236" s="302">
        <v>0</v>
      </c>
      <c r="BY236" s="302">
        <v>0</v>
      </c>
      <c r="BZ236" s="302">
        <v>0</v>
      </c>
      <c r="CA236" s="302">
        <v>0</v>
      </c>
      <c r="CB236" s="302">
        <v>0</v>
      </c>
      <c r="CC236" s="303">
        <v>0</v>
      </c>
      <c r="CD236" s="304">
        <v>0</v>
      </c>
      <c r="CE236" s="302">
        <v>0</v>
      </c>
      <c r="CF236" s="302">
        <v>30</v>
      </c>
      <c r="CG236" s="296">
        <v>0</v>
      </c>
      <c r="CH236" s="297" t="s">
        <v>12384</v>
      </c>
      <c r="CI236" s="305">
        <v>0</v>
      </c>
      <c r="CJ236" s="306">
        <v>0</v>
      </c>
      <c r="CK236" s="300">
        <v>0</v>
      </c>
      <c r="CL236" s="301">
        <v>0</v>
      </c>
    </row>
    <row r="237" spans="1:90" x14ac:dyDescent="0.25">
      <c r="A237">
        <v>1014106120</v>
      </c>
      <c r="B237" s="287" t="s">
        <v>12629</v>
      </c>
      <c r="C237" s="141">
        <v>1</v>
      </c>
      <c r="F237">
        <v>1</v>
      </c>
      <c r="N237" s="142"/>
      <c r="O237" s="141"/>
      <c r="AA237" s="141"/>
      <c r="AL237" s="142"/>
      <c r="AM237" s="141"/>
      <c r="AX237" s="142"/>
      <c r="AY237" s="141"/>
      <c r="BJ237" s="142"/>
      <c r="BK237" s="141"/>
      <c r="BV237" s="142"/>
      <c r="BW237" s="302">
        <v>2</v>
      </c>
      <c r="BX237" s="302">
        <v>0</v>
      </c>
      <c r="BY237" s="302">
        <v>0</v>
      </c>
      <c r="BZ237" s="302">
        <v>0</v>
      </c>
      <c r="CA237" s="302">
        <v>0</v>
      </c>
      <c r="CB237" s="302">
        <v>0</v>
      </c>
      <c r="CC237" s="303">
        <v>0</v>
      </c>
      <c r="CD237" s="304">
        <v>0</v>
      </c>
      <c r="CE237" s="302">
        <v>0</v>
      </c>
      <c r="CF237" s="302">
        <v>30</v>
      </c>
      <c r="CG237" s="296">
        <v>0</v>
      </c>
      <c r="CH237" s="297" t="s">
        <v>12384</v>
      </c>
      <c r="CI237" s="305">
        <v>0</v>
      </c>
      <c r="CJ237" s="306">
        <v>0</v>
      </c>
      <c r="CK237" s="300">
        <v>0</v>
      </c>
      <c r="CL237" s="301">
        <v>0</v>
      </c>
    </row>
    <row r="238" spans="1:90" x14ac:dyDescent="0.25">
      <c r="A238">
        <v>1014106170</v>
      </c>
      <c r="B238" s="287" t="s">
        <v>12630</v>
      </c>
      <c r="C238" s="141"/>
      <c r="I238">
        <v>1</v>
      </c>
      <c r="J238">
        <v>1</v>
      </c>
      <c r="K238">
        <v>1</v>
      </c>
      <c r="M238">
        <v>5</v>
      </c>
      <c r="N238" s="142">
        <v>2</v>
      </c>
      <c r="O238" s="141">
        <v>13</v>
      </c>
      <c r="P238">
        <v>18</v>
      </c>
      <c r="Q238">
        <v>4</v>
      </c>
      <c r="R238">
        <v>5</v>
      </c>
      <c r="S238">
        <v>2</v>
      </c>
      <c r="T238">
        <v>2</v>
      </c>
      <c r="V238">
        <v>26</v>
      </c>
      <c r="W238">
        <v>13</v>
      </c>
      <c r="X238">
        <v>13</v>
      </c>
      <c r="Y238">
        <v>15</v>
      </c>
      <c r="Z238">
        <v>1</v>
      </c>
      <c r="AA238" s="141"/>
      <c r="AL238" s="142"/>
      <c r="AM238" s="141"/>
      <c r="AX238" s="142"/>
      <c r="AY238" s="141"/>
      <c r="BJ238" s="142"/>
      <c r="BK238" s="141"/>
      <c r="BV238" s="142"/>
      <c r="BW238" s="302">
        <v>10</v>
      </c>
      <c r="BX238" s="302">
        <v>112</v>
      </c>
      <c r="BY238" s="302">
        <v>0</v>
      </c>
      <c r="BZ238" s="302">
        <v>0</v>
      </c>
      <c r="CA238" s="302">
        <v>0</v>
      </c>
      <c r="CB238" s="302">
        <v>0</v>
      </c>
      <c r="CC238" s="303">
        <v>0</v>
      </c>
      <c r="CD238" s="304">
        <v>0</v>
      </c>
      <c r="CE238" s="302">
        <v>0</v>
      </c>
      <c r="CF238" s="302">
        <v>30</v>
      </c>
      <c r="CG238" s="296">
        <v>0</v>
      </c>
      <c r="CH238" s="297" t="s">
        <v>12384</v>
      </c>
      <c r="CI238" s="305">
        <v>0</v>
      </c>
      <c r="CJ238" s="306">
        <v>0</v>
      </c>
      <c r="CK238" s="300">
        <v>0</v>
      </c>
      <c r="CL238" s="301">
        <v>0</v>
      </c>
    </row>
    <row r="239" spans="1:90" x14ac:dyDescent="0.25">
      <c r="A239">
        <v>1014106230</v>
      </c>
      <c r="B239" s="287" t="s">
        <v>12631</v>
      </c>
      <c r="C239" s="141">
        <v>3</v>
      </c>
      <c r="D239">
        <v>7</v>
      </c>
      <c r="E239">
        <v>10</v>
      </c>
      <c r="F239">
        <v>1</v>
      </c>
      <c r="G239">
        <v>2</v>
      </c>
      <c r="H239">
        <v>1</v>
      </c>
      <c r="N239" s="142"/>
      <c r="O239" s="141"/>
      <c r="AA239" s="141"/>
      <c r="AL239" s="142"/>
      <c r="AM239" s="141"/>
      <c r="AX239" s="142"/>
      <c r="AY239" s="141"/>
      <c r="BJ239" s="142"/>
      <c r="BK239" s="141"/>
      <c r="BV239" s="142"/>
      <c r="BW239" s="302">
        <v>24</v>
      </c>
      <c r="BX239" s="302">
        <v>0</v>
      </c>
      <c r="BY239" s="302">
        <v>0</v>
      </c>
      <c r="BZ239" s="302">
        <v>0</v>
      </c>
      <c r="CA239" s="302">
        <v>0</v>
      </c>
      <c r="CB239" s="302">
        <v>0</v>
      </c>
      <c r="CC239" s="303">
        <v>0</v>
      </c>
      <c r="CD239" s="304">
        <v>0</v>
      </c>
      <c r="CE239" s="302">
        <v>0</v>
      </c>
      <c r="CF239" s="302">
        <v>30</v>
      </c>
      <c r="CG239" s="296">
        <v>0</v>
      </c>
      <c r="CH239" s="297" t="s">
        <v>12384</v>
      </c>
      <c r="CI239" s="305">
        <v>0</v>
      </c>
      <c r="CJ239" s="306">
        <v>0</v>
      </c>
      <c r="CK239" s="300">
        <v>0</v>
      </c>
      <c r="CL239" s="301">
        <v>0</v>
      </c>
    </row>
    <row r="240" spans="1:90" x14ac:dyDescent="0.25">
      <c r="A240">
        <v>1014106250</v>
      </c>
      <c r="B240" s="287" t="s">
        <v>12632</v>
      </c>
      <c r="C240" s="141"/>
      <c r="E240">
        <v>4</v>
      </c>
      <c r="F240">
        <v>10</v>
      </c>
      <c r="N240" s="142"/>
      <c r="O240" s="141"/>
      <c r="AA240" s="141"/>
      <c r="AL240" s="142"/>
      <c r="AM240" s="141"/>
      <c r="AX240" s="142"/>
      <c r="AY240" s="141"/>
      <c r="BJ240" s="142"/>
      <c r="BK240" s="141"/>
      <c r="BV240" s="142"/>
      <c r="BW240" s="302">
        <v>14</v>
      </c>
      <c r="BX240" s="302">
        <v>0</v>
      </c>
      <c r="BY240" s="302">
        <v>0</v>
      </c>
      <c r="BZ240" s="302">
        <v>0</v>
      </c>
      <c r="CA240" s="302">
        <v>0</v>
      </c>
      <c r="CB240" s="302">
        <v>0</v>
      </c>
      <c r="CC240" s="303">
        <v>0</v>
      </c>
      <c r="CD240" s="304">
        <v>0</v>
      </c>
      <c r="CE240" s="302">
        <v>0</v>
      </c>
      <c r="CF240" s="302">
        <v>30</v>
      </c>
      <c r="CG240" s="296">
        <v>0</v>
      </c>
      <c r="CH240" s="297" t="s">
        <v>12384</v>
      </c>
      <c r="CI240" s="305">
        <v>0</v>
      </c>
      <c r="CJ240" s="306">
        <v>0</v>
      </c>
      <c r="CK240" s="300">
        <v>0</v>
      </c>
      <c r="CL240" s="301">
        <v>0</v>
      </c>
    </row>
    <row r="241" spans="1:90" x14ac:dyDescent="0.25">
      <c r="A241">
        <v>1014106270</v>
      </c>
      <c r="B241" s="287" t="s">
        <v>12633</v>
      </c>
      <c r="C241" s="141"/>
      <c r="F241">
        <v>1</v>
      </c>
      <c r="H241">
        <v>2</v>
      </c>
      <c r="N241" s="142"/>
      <c r="O241" s="141"/>
      <c r="AA241" s="141"/>
      <c r="AL241" s="142"/>
      <c r="AM241" s="141"/>
      <c r="AX241" s="142"/>
      <c r="AY241" s="141"/>
      <c r="BJ241" s="142"/>
      <c r="BK241" s="141"/>
      <c r="BV241" s="142"/>
      <c r="BW241" s="302">
        <v>3</v>
      </c>
      <c r="BX241" s="302">
        <v>0</v>
      </c>
      <c r="BY241" s="302">
        <v>0</v>
      </c>
      <c r="BZ241" s="302">
        <v>0</v>
      </c>
      <c r="CA241" s="302">
        <v>0</v>
      </c>
      <c r="CB241" s="302">
        <v>0</v>
      </c>
      <c r="CC241" s="303">
        <v>0</v>
      </c>
      <c r="CD241" s="304">
        <v>0</v>
      </c>
      <c r="CE241" s="302">
        <v>0</v>
      </c>
      <c r="CF241" s="302">
        <v>30</v>
      </c>
      <c r="CG241" s="296">
        <v>0</v>
      </c>
      <c r="CH241" s="297" t="s">
        <v>12384</v>
      </c>
      <c r="CI241" s="305">
        <v>0</v>
      </c>
      <c r="CJ241" s="306">
        <v>0</v>
      </c>
      <c r="CK241" s="300">
        <v>0</v>
      </c>
      <c r="CL241" s="301">
        <v>0</v>
      </c>
    </row>
    <row r="242" spans="1:90" x14ac:dyDescent="0.25">
      <c r="A242">
        <v>1014106280</v>
      </c>
      <c r="B242" s="287" t="s">
        <v>12634</v>
      </c>
      <c r="C242" s="141"/>
      <c r="I242">
        <v>5</v>
      </c>
      <c r="J242">
        <v>5</v>
      </c>
      <c r="K242">
        <v>12</v>
      </c>
      <c r="L242">
        <v>4</v>
      </c>
      <c r="M242">
        <v>2</v>
      </c>
      <c r="N242" s="142">
        <v>4</v>
      </c>
      <c r="O242" s="141"/>
      <c r="P242">
        <v>6</v>
      </c>
      <c r="R242">
        <v>1</v>
      </c>
      <c r="S242">
        <v>5</v>
      </c>
      <c r="T242">
        <v>7</v>
      </c>
      <c r="U242">
        <v>1</v>
      </c>
      <c r="V242">
        <v>3</v>
      </c>
      <c r="W242">
        <v>6</v>
      </c>
      <c r="X242">
        <v>3</v>
      </c>
      <c r="AA242" s="141"/>
      <c r="AC242">
        <v>1</v>
      </c>
      <c r="AD242">
        <v>8</v>
      </c>
      <c r="AE242">
        <v>3</v>
      </c>
      <c r="AF242">
        <v>4</v>
      </c>
      <c r="AG242">
        <v>2</v>
      </c>
      <c r="AH242">
        <v>2</v>
      </c>
      <c r="AI242">
        <v>4</v>
      </c>
      <c r="AJ242">
        <v>1</v>
      </c>
      <c r="AK242">
        <v>2</v>
      </c>
      <c r="AL242" s="142">
        <v>1</v>
      </c>
      <c r="AM242" s="141">
        <v>2</v>
      </c>
      <c r="AN242">
        <v>5</v>
      </c>
      <c r="AO242">
        <v>8</v>
      </c>
      <c r="AP242">
        <v>6</v>
      </c>
      <c r="AQ242">
        <v>11</v>
      </c>
      <c r="AR242">
        <v>20</v>
      </c>
      <c r="AS242">
        <v>3</v>
      </c>
      <c r="AT242">
        <v>6</v>
      </c>
      <c r="AU242">
        <v>13</v>
      </c>
      <c r="AV242">
        <v>18</v>
      </c>
      <c r="AW242">
        <v>11</v>
      </c>
      <c r="AX242" s="142">
        <v>10</v>
      </c>
      <c r="AY242" s="141">
        <v>10</v>
      </c>
      <c r="AZ242">
        <v>13</v>
      </c>
      <c r="BA242">
        <v>10</v>
      </c>
      <c r="BB242">
        <v>14</v>
      </c>
      <c r="BC242">
        <v>8</v>
      </c>
      <c r="BD242">
        <v>1</v>
      </c>
      <c r="BE242">
        <v>15</v>
      </c>
      <c r="BF242">
        <v>8</v>
      </c>
      <c r="BG242">
        <v>9</v>
      </c>
      <c r="BH242">
        <v>7</v>
      </c>
      <c r="BI242">
        <v>8</v>
      </c>
      <c r="BJ242" s="142">
        <v>13</v>
      </c>
      <c r="BK242" s="141"/>
      <c r="BV242" s="142"/>
      <c r="BW242" s="302">
        <v>32</v>
      </c>
      <c r="BX242" s="302">
        <v>32</v>
      </c>
      <c r="BY242" s="302">
        <v>28</v>
      </c>
      <c r="BZ242" s="302">
        <v>113</v>
      </c>
      <c r="CA242" s="302">
        <v>116</v>
      </c>
      <c r="CB242" s="302">
        <v>0</v>
      </c>
      <c r="CC242" s="303">
        <v>0</v>
      </c>
      <c r="CD242" s="304">
        <v>0</v>
      </c>
      <c r="CE242" s="302">
        <v>0</v>
      </c>
      <c r="CF242" s="302">
        <v>30</v>
      </c>
      <c r="CG242" s="296">
        <v>0</v>
      </c>
      <c r="CH242" s="297" t="s">
        <v>12384</v>
      </c>
      <c r="CI242" s="305">
        <v>0</v>
      </c>
      <c r="CJ242" s="306">
        <v>0</v>
      </c>
      <c r="CK242" s="300">
        <v>0</v>
      </c>
      <c r="CL242" s="301">
        <v>0</v>
      </c>
    </row>
    <row r="243" spans="1:90" x14ac:dyDescent="0.25">
      <c r="A243">
        <v>1014106290</v>
      </c>
      <c r="B243" s="287" t="s">
        <v>12635</v>
      </c>
      <c r="C243" s="141"/>
      <c r="K243">
        <v>2</v>
      </c>
      <c r="M243">
        <v>1</v>
      </c>
      <c r="N243" s="142">
        <v>1</v>
      </c>
      <c r="O243" s="141">
        <v>2</v>
      </c>
      <c r="P243">
        <v>4</v>
      </c>
      <c r="Q243">
        <v>2</v>
      </c>
      <c r="R243">
        <v>2</v>
      </c>
      <c r="S243">
        <v>7</v>
      </c>
      <c r="T243">
        <v>8</v>
      </c>
      <c r="U243">
        <v>3</v>
      </c>
      <c r="V243">
        <v>1</v>
      </c>
      <c r="X243">
        <v>2</v>
      </c>
      <c r="Y243">
        <v>2</v>
      </c>
      <c r="Z243">
        <v>1</v>
      </c>
      <c r="AA243" s="141">
        <v>1</v>
      </c>
      <c r="AB243">
        <v>2</v>
      </c>
      <c r="AC243">
        <v>2</v>
      </c>
      <c r="AD243">
        <v>3</v>
      </c>
      <c r="AE243">
        <v>3</v>
      </c>
      <c r="AF243">
        <v>1</v>
      </c>
      <c r="AI243">
        <v>1</v>
      </c>
      <c r="AJ243">
        <v>1</v>
      </c>
      <c r="AK243">
        <v>3</v>
      </c>
      <c r="AL243" s="142"/>
      <c r="AM243" s="141"/>
      <c r="AP243">
        <v>3</v>
      </c>
      <c r="AR243">
        <v>1</v>
      </c>
      <c r="AS243">
        <v>5</v>
      </c>
      <c r="AT243">
        <v>7</v>
      </c>
      <c r="AV243">
        <v>2</v>
      </c>
      <c r="AW243">
        <v>2</v>
      </c>
      <c r="AX243" s="142">
        <v>9</v>
      </c>
      <c r="AY243" s="141">
        <v>1</v>
      </c>
      <c r="AZ243">
        <v>4</v>
      </c>
      <c r="BA243">
        <v>1</v>
      </c>
      <c r="BB243">
        <v>2</v>
      </c>
      <c r="BC243">
        <v>2</v>
      </c>
      <c r="BD243">
        <v>3</v>
      </c>
      <c r="BE243">
        <v>1</v>
      </c>
      <c r="BG243">
        <v>2</v>
      </c>
      <c r="BJ243" s="142">
        <v>2</v>
      </c>
      <c r="BK243" s="141">
        <v>1</v>
      </c>
      <c r="BP243">
        <v>2</v>
      </c>
      <c r="BR243">
        <v>1</v>
      </c>
      <c r="BT243">
        <v>2</v>
      </c>
      <c r="BV243" s="142"/>
      <c r="BW243" s="302">
        <v>4</v>
      </c>
      <c r="BX243" s="302">
        <v>34</v>
      </c>
      <c r="BY243" s="302">
        <v>17</v>
      </c>
      <c r="BZ243" s="302">
        <v>29</v>
      </c>
      <c r="CA243" s="302">
        <v>18</v>
      </c>
      <c r="CB243" s="302">
        <v>6</v>
      </c>
      <c r="CC243" s="303">
        <v>2.3809523809523808E-2</v>
      </c>
      <c r="CD243" s="304">
        <v>0.57735026918962573</v>
      </c>
      <c r="CE243" s="302">
        <v>0</v>
      </c>
      <c r="CF243" s="302">
        <v>30</v>
      </c>
      <c r="CG243" s="296">
        <v>1.1904761904761906E-3</v>
      </c>
      <c r="CH243" s="297" t="s">
        <v>12384</v>
      </c>
      <c r="CI243" s="305">
        <v>1</v>
      </c>
      <c r="CJ243" s="306">
        <v>6.7916359834753397</v>
      </c>
      <c r="CK243" s="300">
        <v>2</v>
      </c>
      <c r="CL243" s="301">
        <v>7</v>
      </c>
    </row>
    <row r="244" spans="1:90" x14ac:dyDescent="0.25">
      <c r="A244">
        <v>1014106330</v>
      </c>
      <c r="B244" s="287" t="s">
        <v>12636</v>
      </c>
      <c r="C244" s="141">
        <v>1</v>
      </c>
      <c r="N244" s="142"/>
      <c r="O244" s="141"/>
      <c r="AA244" s="141"/>
      <c r="AC244">
        <v>1</v>
      </c>
      <c r="AD244">
        <v>1</v>
      </c>
      <c r="AG244">
        <v>1</v>
      </c>
      <c r="AI244">
        <v>1</v>
      </c>
      <c r="AL244" s="142"/>
      <c r="AM244" s="141"/>
      <c r="AN244">
        <v>1</v>
      </c>
      <c r="AX244" s="142"/>
      <c r="AY244" s="141"/>
      <c r="BA244">
        <v>1</v>
      </c>
      <c r="BE244">
        <v>1</v>
      </c>
      <c r="BJ244" s="142"/>
      <c r="BK244" s="141"/>
      <c r="BO244">
        <v>1</v>
      </c>
      <c r="BV244" s="142"/>
      <c r="BW244" s="302">
        <v>1</v>
      </c>
      <c r="BX244" s="302">
        <v>0</v>
      </c>
      <c r="BY244" s="302">
        <v>4</v>
      </c>
      <c r="BZ244" s="302">
        <v>1</v>
      </c>
      <c r="CA244" s="302">
        <v>2</v>
      </c>
      <c r="CB244" s="302">
        <v>1</v>
      </c>
      <c r="CC244" s="303">
        <v>3.968253968253968E-3</v>
      </c>
      <c r="CD244" s="304">
        <v>0</v>
      </c>
      <c r="CE244" s="302">
        <v>0</v>
      </c>
      <c r="CF244" s="302">
        <v>30</v>
      </c>
      <c r="CG244" s="296">
        <v>1.9841269841269841E-4</v>
      </c>
      <c r="CH244" s="297" t="s">
        <v>12384</v>
      </c>
      <c r="CI244" s="305">
        <v>0</v>
      </c>
      <c r="CJ244" s="306">
        <v>1.0357142857142856</v>
      </c>
      <c r="CK244" s="300">
        <v>1</v>
      </c>
      <c r="CL244" s="301">
        <v>2</v>
      </c>
    </row>
    <row r="245" spans="1:90" x14ac:dyDescent="0.25">
      <c r="A245">
        <v>1014106340</v>
      </c>
      <c r="B245" s="287" t="s">
        <v>12637</v>
      </c>
      <c r="C245" s="141">
        <v>2</v>
      </c>
      <c r="D245">
        <v>5</v>
      </c>
      <c r="E245">
        <v>5</v>
      </c>
      <c r="F245">
        <v>2</v>
      </c>
      <c r="N245" s="142"/>
      <c r="O245" s="141"/>
      <c r="AA245" s="141"/>
      <c r="AL245" s="142"/>
      <c r="AM245" s="141"/>
      <c r="AX245" s="142"/>
      <c r="AY245" s="141"/>
      <c r="BJ245" s="142"/>
      <c r="BK245" s="141"/>
      <c r="BV245" s="142"/>
      <c r="BW245" s="302">
        <v>14</v>
      </c>
      <c r="BX245" s="302">
        <v>0</v>
      </c>
      <c r="BY245" s="302">
        <v>0</v>
      </c>
      <c r="BZ245" s="302">
        <v>0</v>
      </c>
      <c r="CA245" s="302">
        <v>0</v>
      </c>
      <c r="CB245" s="302">
        <v>0</v>
      </c>
      <c r="CC245" s="303">
        <v>0</v>
      </c>
      <c r="CD245" s="304">
        <v>0</v>
      </c>
      <c r="CE245" s="302">
        <v>0</v>
      </c>
      <c r="CF245" s="302">
        <v>30</v>
      </c>
      <c r="CG245" s="296">
        <v>0</v>
      </c>
      <c r="CH245" s="297" t="s">
        <v>12384</v>
      </c>
      <c r="CI245" s="305">
        <v>0</v>
      </c>
      <c r="CJ245" s="306">
        <v>0</v>
      </c>
      <c r="CK245" s="300">
        <v>0</v>
      </c>
      <c r="CL245" s="301">
        <v>0</v>
      </c>
    </row>
    <row r="246" spans="1:90" x14ac:dyDescent="0.25">
      <c r="A246">
        <v>1014106430</v>
      </c>
      <c r="B246" s="287" t="s">
        <v>12638</v>
      </c>
      <c r="C246" s="141"/>
      <c r="N246" s="142"/>
      <c r="O246" s="141"/>
      <c r="AA246" s="141"/>
      <c r="AL246" s="142"/>
      <c r="AM246" s="141"/>
      <c r="AT246">
        <v>1</v>
      </c>
      <c r="AX246" s="142"/>
      <c r="AY246" s="141">
        <v>1</v>
      </c>
      <c r="BA246">
        <v>2</v>
      </c>
      <c r="BJ246" s="142"/>
      <c r="BK246" s="141"/>
      <c r="BV246" s="142"/>
      <c r="BW246" s="302">
        <v>0</v>
      </c>
      <c r="BX246" s="302">
        <v>0</v>
      </c>
      <c r="BY246" s="302">
        <v>0</v>
      </c>
      <c r="BZ246" s="302">
        <v>1</v>
      </c>
      <c r="CA246" s="302">
        <v>3</v>
      </c>
      <c r="CB246" s="302">
        <v>0</v>
      </c>
      <c r="CC246" s="303">
        <v>0</v>
      </c>
      <c r="CD246" s="304">
        <v>0</v>
      </c>
      <c r="CE246" s="302">
        <v>0</v>
      </c>
      <c r="CF246" s="302">
        <v>30</v>
      </c>
      <c r="CG246" s="296">
        <v>0</v>
      </c>
      <c r="CH246" s="297" t="s">
        <v>12384</v>
      </c>
      <c r="CI246" s="305">
        <v>0</v>
      </c>
      <c r="CJ246" s="306">
        <v>0</v>
      </c>
      <c r="CK246" s="300">
        <v>0</v>
      </c>
      <c r="CL246" s="301">
        <v>0</v>
      </c>
    </row>
    <row r="247" spans="1:90" x14ac:dyDescent="0.25">
      <c r="A247">
        <v>1014106520</v>
      </c>
      <c r="B247" s="287" t="s">
        <v>12639</v>
      </c>
      <c r="C247" s="141"/>
      <c r="I247">
        <v>2</v>
      </c>
      <c r="J247">
        <v>1</v>
      </c>
      <c r="K247">
        <v>3</v>
      </c>
      <c r="L247">
        <v>1</v>
      </c>
      <c r="N247" s="142">
        <v>1</v>
      </c>
      <c r="O247" s="141"/>
      <c r="Q247">
        <v>1</v>
      </c>
      <c r="R247">
        <v>1</v>
      </c>
      <c r="T247">
        <v>1</v>
      </c>
      <c r="W247">
        <v>2</v>
      </c>
      <c r="X247">
        <v>4</v>
      </c>
      <c r="Y247">
        <v>1</v>
      </c>
      <c r="Z247">
        <v>1</v>
      </c>
      <c r="AA247" s="141"/>
      <c r="AC247">
        <v>1</v>
      </c>
      <c r="AD247">
        <v>7</v>
      </c>
      <c r="AE247">
        <v>2</v>
      </c>
      <c r="AF247">
        <v>1</v>
      </c>
      <c r="AH247">
        <v>1</v>
      </c>
      <c r="AK247">
        <v>3</v>
      </c>
      <c r="AL247" s="142"/>
      <c r="AM247" s="141">
        <v>2</v>
      </c>
      <c r="AP247">
        <v>1</v>
      </c>
      <c r="AR247">
        <v>1</v>
      </c>
      <c r="AU247">
        <v>1</v>
      </c>
      <c r="AV247">
        <v>5</v>
      </c>
      <c r="AX247" s="142"/>
      <c r="AY247" s="141">
        <v>1</v>
      </c>
      <c r="BA247">
        <v>1</v>
      </c>
      <c r="BC247">
        <v>1</v>
      </c>
      <c r="BF247">
        <v>3</v>
      </c>
      <c r="BG247">
        <v>2</v>
      </c>
      <c r="BH247">
        <v>1</v>
      </c>
      <c r="BJ247" s="142">
        <v>1</v>
      </c>
      <c r="BK247" s="141"/>
      <c r="BV247" s="142"/>
      <c r="BW247" s="302">
        <v>8</v>
      </c>
      <c r="BX247" s="302">
        <v>11</v>
      </c>
      <c r="BY247" s="302">
        <v>15</v>
      </c>
      <c r="BZ247" s="302">
        <v>10</v>
      </c>
      <c r="CA247" s="302">
        <v>10</v>
      </c>
      <c r="CB247" s="302">
        <v>0</v>
      </c>
      <c r="CC247" s="303">
        <v>0</v>
      </c>
      <c r="CD247" s="304">
        <v>0</v>
      </c>
      <c r="CE247" s="302">
        <v>0</v>
      </c>
      <c r="CF247" s="302">
        <v>30</v>
      </c>
      <c r="CG247" s="296">
        <v>0</v>
      </c>
      <c r="CH247" s="297" t="s">
        <v>12384</v>
      </c>
      <c r="CI247" s="305">
        <v>0</v>
      </c>
      <c r="CJ247" s="306">
        <v>0</v>
      </c>
      <c r="CK247" s="300">
        <v>0</v>
      </c>
      <c r="CL247" s="301">
        <v>0</v>
      </c>
    </row>
    <row r="248" spans="1:90" x14ac:dyDescent="0.25">
      <c r="A248">
        <v>1014106650</v>
      </c>
      <c r="B248" s="287" t="s">
        <v>12640</v>
      </c>
      <c r="C248" s="141"/>
      <c r="N248" s="142"/>
      <c r="O248" s="141"/>
      <c r="P248">
        <v>1</v>
      </c>
      <c r="AA248" s="141"/>
      <c r="AL248" s="142"/>
      <c r="AM248" s="141"/>
      <c r="AX248" s="142"/>
      <c r="AY248" s="141"/>
      <c r="BJ248" s="142"/>
      <c r="BK248" s="141"/>
      <c r="BV248" s="142"/>
      <c r="BW248" s="302">
        <v>0</v>
      </c>
      <c r="BX248" s="302">
        <v>1</v>
      </c>
      <c r="BY248" s="302">
        <v>0</v>
      </c>
      <c r="BZ248" s="302">
        <v>0</v>
      </c>
      <c r="CA248" s="302">
        <v>0</v>
      </c>
      <c r="CB248" s="302">
        <v>0</v>
      </c>
      <c r="CC248" s="303">
        <v>0</v>
      </c>
      <c r="CD248" s="304">
        <v>0</v>
      </c>
      <c r="CE248" s="302">
        <v>0</v>
      </c>
      <c r="CF248" s="302">
        <v>30</v>
      </c>
      <c r="CG248" s="296">
        <v>0</v>
      </c>
      <c r="CH248" s="297" t="s">
        <v>12384</v>
      </c>
      <c r="CI248" s="305">
        <v>0</v>
      </c>
      <c r="CJ248" s="306">
        <v>0</v>
      </c>
      <c r="CK248" s="300">
        <v>0</v>
      </c>
      <c r="CL248" s="301">
        <v>0</v>
      </c>
    </row>
    <row r="249" spans="1:90" x14ac:dyDescent="0.25">
      <c r="A249">
        <v>1014106710</v>
      </c>
      <c r="B249" s="287" t="s">
        <v>12641</v>
      </c>
      <c r="C249" s="141"/>
      <c r="L249">
        <v>2</v>
      </c>
      <c r="N249" s="142">
        <v>2</v>
      </c>
      <c r="O249" s="141"/>
      <c r="P249">
        <v>1</v>
      </c>
      <c r="Q249">
        <v>1</v>
      </c>
      <c r="R249">
        <v>2</v>
      </c>
      <c r="W249">
        <v>1</v>
      </c>
      <c r="X249">
        <v>1</v>
      </c>
      <c r="Z249">
        <v>6</v>
      </c>
      <c r="AA249" s="141">
        <v>3</v>
      </c>
      <c r="AB249">
        <v>1</v>
      </c>
      <c r="AC249">
        <v>3</v>
      </c>
      <c r="AF249">
        <v>1</v>
      </c>
      <c r="AG249">
        <v>1</v>
      </c>
      <c r="AK249">
        <v>4</v>
      </c>
      <c r="AL249" s="142">
        <v>4</v>
      </c>
      <c r="AM249" s="141">
        <v>3</v>
      </c>
      <c r="AN249">
        <v>5</v>
      </c>
      <c r="AO249">
        <v>2</v>
      </c>
      <c r="AP249">
        <v>1</v>
      </c>
      <c r="AQ249">
        <v>1</v>
      </c>
      <c r="AS249">
        <v>1</v>
      </c>
      <c r="AT249">
        <v>1</v>
      </c>
      <c r="AW249">
        <v>13</v>
      </c>
      <c r="AX249" s="142">
        <v>12</v>
      </c>
      <c r="AY249" s="141">
        <v>4</v>
      </c>
      <c r="AZ249">
        <v>5</v>
      </c>
      <c r="BA249">
        <v>1</v>
      </c>
      <c r="BC249">
        <v>1</v>
      </c>
      <c r="BD249">
        <v>1</v>
      </c>
      <c r="BF249">
        <v>1</v>
      </c>
      <c r="BJ249" s="142">
        <v>1</v>
      </c>
      <c r="BK249" s="141"/>
      <c r="BV249" s="142"/>
      <c r="BW249" s="302">
        <v>4</v>
      </c>
      <c r="BX249" s="302">
        <v>12</v>
      </c>
      <c r="BY249" s="302">
        <v>17</v>
      </c>
      <c r="BZ249" s="302">
        <v>39</v>
      </c>
      <c r="CA249" s="302">
        <v>14</v>
      </c>
      <c r="CB249" s="302">
        <v>0</v>
      </c>
      <c r="CC249" s="303">
        <v>0</v>
      </c>
      <c r="CD249" s="304">
        <v>0</v>
      </c>
      <c r="CE249" s="302">
        <v>0</v>
      </c>
      <c r="CF249" s="302">
        <v>30</v>
      </c>
      <c r="CG249" s="296">
        <v>0</v>
      </c>
      <c r="CH249" s="297" t="s">
        <v>12384</v>
      </c>
      <c r="CI249" s="305">
        <v>0</v>
      </c>
      <c r="CJ249" s="306">
        <v>0</v>
      </c>
      <c r="CK249" s="300">
        <v>0</v>
      </c>
      <c r="CL249" s="301">
        <v>0</v>
      </c>
    </row>
    <row r="250" spans="1:90" x14ac:dyDescent="0.25">
      <c r="A250">
        <v>1014106760</v>
      </c>
      <c r="B250" s="287" t="s">
        <v>12642</v>
      </c>
      <c r="C250" s="141">
        <v>2</v>
      </c>
      <c r="D250">
        <v>1</v>
      </c>
      <c r="I250">
        <v>8</v>
      </c>
      <c r="J250">
        <v>5</v>
      </c>
      <c r="K250">
        <v>32</v>
      </c>
      <c r="L250">
        <v>3</v>
      </c>
      <c r="M250">
        <v>10</v>
      </c>
      <c r="N250" s="142">
        <v>15</v>
      </c>
      <c r="O250" s="141">
        <v>38</v>
      </c>
      <c r="P250">
        <v>49</v>
      </c>
      <c r="Q250">
        <v>25</v>
      </c>
      <c r="R250">
        <v>19</v>
      </c>
      <c r="S250">
        <v>13</v>
      </c>
      <c r="T250">
        <v>20</v>
      </c>
      <c r="U250">
        <v>28</v>
      </c>
      <c r="V250">
        <v>23</v>
      </c>
      <c r="W250">
        <v>70</v>
      </c>
      <c r="X250">
        <v>44</v>
      </c>
      <c r="Y250">
        <v>62</v>
      </c>
      <c r="Z250">
        <v>83</v>
      </c>
      <c r="AA250" s="141">
        <v>31</v>
      </c>
      <c r="AB250">
        <v>120</v>
      </c>
      <c r="AC250">
        <v>57</v>
      </c>
      <c r="AD250">
        <v>148</v>
      </c>
      <c r="AE250">
        <v>84</v>
      </c>
      <c r="AF250">
        <v>160</v>
      </c>
      <c r="AG250">
        <v>101</v>
      </c>
      <c r="AH250">
        <v>88</v>
      </c>
      <c r="AI250">
        <v>58</v>
      </c>
      <c r="AJ250">
        <v>23</v>
      </c>
      <c r="AK250">
        <v>24</v>
      </c>
      <c r="AL250" s="142">
        <v>30</v>
      </c>
      <c r="AM250" s="141">
        <v>40</v>
      </c>
      <c r="AN250">
        <v>41</v>
      </c>
      <c r="AO250">
        <v>52</v>
      </c>
      <c r="AP250">
        <v>51</v>
      </c>
      <c r="AQ250">
        <v>99</v>
      </c>
      <c r="AR250">
        <v>45</v>
      </c>
      <c r="AS250">
        <v>45</v>
      </c>
      <c r="AT250">
        <v>52</v>
      </c>
      <c r="AU250">
        <v>41</v>
      </c>
      <c r="AV250">
        <v>95</v>
      </c>
      <c r="AW250">
        <v>35</v>
      </c>
      <c r="AX250" s="142">
        <v>73</v>
      </c>
      <c r="AY250" s="141">
        <v>39</v>
      </c>
      <c r="AZ250">
        <v>35</v>
      </c>
      <c r="BA250">
        <v>37</v>
      </c>
      <c r="BB250">
        <v>39</v>
      </c>
      <c r="BC250">
        <v>27</v>
      </c>
      <c r="BD250">
        <v>29</v>
      </c>
      <c r="BE250">
        <v>22</v>
      </c>
      <c r="BF250">
        <v>19</v>
      </c>
      <c r="BG250">
        <v>10</v>
      </c>
      <c r="BH250">
        <v>9</v>
      </c>
      <c r="BI250">
        <v>13</v>
      </c>
      <c r="BJ250" s="142">
        <v>17</v>
      </c>
      <c r="BK250" s="141"/>
      <c r="BV250" s="142"/>
      <c r="BW250" s="302">
        <v>76</v>
      </c>
      <c r="BX250" s="302">
        <v>474</v>
      </c>
      <c r="BY250" s="302">
        <v>924</v>
      </c>
      <c r="BZ250" s="302">
        <v>669</v>
      </c>
      <c r="CA250" s="302">
        <v>296</v>
      </c>
      <c r="CB250" s="302">
        <v>0</v>
      </c>
      <c r="CC250" s="303">
        <v>0</v>
      </c>
      <c r="CD250" s="304">
        <v>0</v>
      </c>
      <c r="CE250" s="302">
        <v>0</v>
      </c>
      <c r="CF250" s="302">
        <v>30</v>
      </c>
      <c r="CG250" s="296">
        <v>0</v>
      </c>
      <c r="CH250" s="297" t="s">
        <v>12384</v>
      </c>
      <c r="CI250" s="305">
        <v>0</v>
      </c>
      <c r="CJ250" s="306">
        <v>0</v>
      </c>
      <c r="CK250" s="300">
        <v>0</v>
      </c>
      <c r="CL250" s="301">
        <v>0</v>
      </c>
    </row>
    <row r="251" spans="1:90" x14ac:dyDescent="0.25">
      <c r="A251">
        <v>1014106820</v>
      </c>
      <c r="B251" s="287" t="s">
        <v>12643</v>
      </c>
      <c r="C251" s="141"/>
      <c r="F251">
        <v>5</v>
      </c>
      <c r="N251" s="142">
        <v>1</v>
      </c>
      <c r="O251" s="141"/>
      <c r="P251">
        <v>2</v>
      </c>
      <c r="AA251" s="141"/>
      <c r="AL251" s="142"/>
      <c r="AM251" s="141"/>
      <c r="AX251" s="142"/>
      <c r="AY251" s="141"/>
      <c r="BJ251" s="142"/>
      <c r="BK251" s="141"/>
      <c r="BV251" s="142"/>
      <c r="BW251" s="302">
        <v>6</v>
      </c>
      <c r="BX251" s="302">
        <v>2</v>
      </c>
      <c r="BY251" s="302">
        <v>0</v>
      </c>
      <c r="BZ251" s="302">
        <v>0</v>
      </c>
      <c r="CA251" s="302">
        <v>0</v>
      </c>
      <c r="CB251" s="302">
        <v>0</v>
      </c>
      <c r="CC251" s="303">
        <v>0</v>
      </c>
      <c r="CD251" s="304">
        <v>0</v>
      </c>
      <c r="CE251" s="302">
        <v>0</v>
      </c>
      <c r="CF251" s="302">
        <v>30</v>
      </c>
      <c r="CG251" s="296">
        <v>0</v>
      </c>
      <c r="CH251" s="297" t="s">
        <v>12384</v>
      </c>
      <c r="CI251" s="305">
        <v>0</v>
      </c>
      <c r="CJ251" s="306">
        <v>0</v>
      </c>
      <c r="CK251" s="300">
        <v>0</v>
      </c>
      <c r="CL251" s="301">
        <v>0</v>
      </c>
    </row>
    <row r="252" spans="1:90" x14ac:dyDescent="0.25">
      <c r="A252">
        <v>1014107960</v>
      </c>
      <c r="B252" s="287" t="s">
        <v>12644</v>
      </c>
      <c r="C252" s="141"/>
      <c r="N252" s="142"/>
      <c r="O252" s="141"/>
      <c r="AA252" s="141"/>
      <c r="AH252">
        <v>1</v>
      </c>
      <c r="AL252" s="142"/>
      <c r="AM252" s="141"/>
      <c r="AQ252">
        <v>2</v>
      </c>
      <c r="AR252">
        <v>2</v>
      </c>
      <c r="AX252" s="142"/>
      <c r="AY252" s="141"/>
      <c r="BJ252" s="142"/>
      <c r="BK252" s="141"/>
      <c r="BV252" s="142"/>
      <c r="BW252" s="302">
        <v>0</v>
      </c>
      <c r="BX252" s="302">
        <v>0</v>
      </c>
      <c r="BY252" s="302">
        <v>1</v>
      </c>
      <c r="BZ252" s="302">
        <v>4</v>
      </c>
      <c r="CA252" s="302">
        <v>0</v>
      </c>
      <c r="CB252" s="302">
        <v>0</v>
      </c>
      <c r="CC252" s="303">
        <v>0</v>
      </c>
      <c r="CD252" s="304">
        <v>0</v>
      </c>
      <c r="CE252" s="302">
        <v>0</v>
      </c>
      <c r="CF252" s="302">
        <v>30</v>
      </c>
      <c r="CG252" s="296">
        <v>0</v>
      </c>
      <c r="CH252" s="297" t="s">
        <v>12384</v>
      </c>
      <c r="CI252" s="305">
        <v>0</v>
      </c>
      <c r="CJ252" s="306">
        <v>0</v>
      </c>
      <c r="CK252" s="300">
        <v>0</v>
      </c>
      <c r="CL252" s="301">
        <v>0</v>
      </c>
    </row>
    <row r="253" spans="1:90" x14ac:dyDescent="0.25">
      <c r="A253">
        <v>1014107970</v>
      </c>
      <c r="B253" s="287" t="s">
        <v>12645</v>
      </c>
      <c r="C253" s="141"/>
      <c r="N253" s="142"/>
      <c r="O253" s="141"/>
      <c r="AA253" s="141"/>
      <c r="AG253">
        <v>1</v>
      </c>
      <c r="AH253">
        <v>2</v>
      </c>
      <c r="AL253" s="142"/>
      <c r="AM253" s="141"/>
      <c r="AP253">
        <v>2</v>
      </c>
      <c r="AQ253">
        <v>2</v>
      </c>
      <c r="AR253">
        <v>2</v>
      </c>
      <c r="AX253" s="142"/>
      <c r="AY253" s="141"/>
      <c r="BJ253" s="142"/>
      <c r="BK253" s="141"/>
      <c r="BV253" s="142"/>
      <c r="BW253" s="302">
        <v>0</v>
      </c>
      <c r="BX253" s="302">
        <v>0</v>
      </c>
      <c r="BY253" s="302">
        <v>3</v>
      </c>
      <c r="BZ253" s="302">
        <v>6</v>
      </c>
      <c r="CA253" s="302">
        <v>0</v>
      </c>
      <c r="CB253" s="302">
        <v>0</v>
      </c>
      <c r="CC253" s="303">
        <v>0</v>
      </c>
      <c r="CD253" s="304">
        <v>0</v>
      </c>
      <c r="CE253" s="302">
        <v>0</v>
      </c>
      <c r="CF253" s="302">
        <v>30</v>
      </c>
      <c r="CG253" s="296">
        <v>0</v>
      </c>
      <c r="CH253" s="297" t="s">
        <v>12384</v>
      </c>
      <c r="CI253" s="305">
        <v>0</v>
      </c>
      <c r="CJ253" s="306">
        <v>0</v>
      </c>
      <c r="CK253" s="300">
        <v>0</v>
      </c>
      <c r="CL253" s="301">
        <v>0</v>
      </c>
    </row>
    <row r="254" spans="1:90" x14ac:dyDescent="0.25">
      <c r="A254">
        <v>1014107980</v>
      </c>
      <c r="B254" s="287" t="s">
        <v>12646</v>
      </c>
      <c r="C254" s="141"/>
      <c r="N254" s="142"/>
      <c r="O254" s="141"/>
      <c r="T254">
        <v>1</v>
      </c>
      <c r="X254">
        <v>2</v>
      </c>
      <c r="Y254">
        <v>1</v>
      </c>
      <c r="AA254" s="141"/>
      <c r="AD254">
        <v>2</v>
      </c>
      <c r="AG254">
        <v>1</v>
      </c>
      <c r="AH254">
        <v>1</v>
      </c>
      <c r="AL254" s="142"/>
      <c r="AM254" s="141"/>
      <c r="AQ254">
        <v>2</v>
      </c>
      <c r="AR254">
        <v>2</v>
      </c>
      <c r="AX254" s="142"/>
      <c r="AY254" s="141"/>
      <c r="BJ254" s="142"/>
      <c r="BK254" s="141"/>
      <c r="BV254" s="142"/>
      <c r="BW254" s="302">
        <v>0</v>
      </c>
      <c r="BX254" s="302">
        <v>4</v>
      </c>
      <c r="BY254" s="302">
        <v>4</v>
      </c>
      <c r="BZ254" s="302">
        <v>4</v>
      </c>
      <c r="CA254" s="302">
        <v>0</v>
      </c>
      <c r="CB254" s="302">
        <v>0</v>
      </c>
      <c r="CC254" s="303">
        <v>0</v>
      </c>
      <c r="CD254" s="304">
        <v>0</v>
      </c>
      <c r="CE254" s="302">
        <v>0</v>
      </c>
      <c r="CF254" s="302">
        <v>30</v>
      </c>
      <c r="CG254" s="296">
        <v>0</v>
      </c>
      <c r="CH254" s="297" t="s">
        <v>12384</v>
      </c>
      <c r="CI254" s="305">
        <v>0</v>
      </c>
      <c r="CJ254" s="306">
        <v>0</v>
      </c>
      <c r="CK254" s="300">
        <v>0</v>
      </c>
      <c r="CL254" s="301">
        <v>0</v>
      </c>
    </row>
    <row r="255" spans="1:90" x14ac:dyDescent="0.25">
      <c r="A255">
        <v>1014107990</v>
      </c>
      <c r="B255" s="287" t="s">
        <v>12647</v>
      </c>
      <c r="C255" s="141"/>
      <c r="I255">
        <v>8</v>
      </c>
      <c r="J255">
        <v>4</v>
      </c>
      <c r="K255">
        <v>7</v>
      </c>
      <c r="N255" s="142"/>
      <c r="O255" s="141">
        <v>1</v>
      </c>
      <c r="P255">
        <v>1</v>
      </c>
      <c r="S255">
        <v>8</v>
      </c>
      <c r="T255">
        <v>2</v>
      </c>
      <c r="U255">
        <v>1</v>
      </c>
      <c r="V255">
        <v>1</v>
      </c>
      <c r="W255">
        <v>1</v>
      </c>
      <c r="X255">
        <v>2</v>
      </c>
      <c r="Y255">
        <v>1</v>
      </c>
      <c r="AA255" s="141"/>
      <c r="AD255">
        <v>2</v>
      </c>
      <c r="AH255">
        <v>1</v>
      </c>
      <c r="AL255" s="142"/>
      <c r="AM255" s="141"/>
      <c r="AP255">
        <v>3</v>
      </c>
      <c r="AQ255">
        <v>3</v>
      </c>
      <c r="AR255">
        <v>1</v>
      </c>
      <c r="AS255">
        <v>1</v>
      </c>
      <c r="AT255">
        <v>1</v>
      </c>
      <c r="AU255">
        <v>4</v>
      </c>
      <c r="AV255">
        <v>2</v>
      </c>
      <c r="AX255" s="142"/>
      <c r="AY255" s="141"/>
      <c r="BH255">
        <v>1</v>
      </c>
      <c r="BJ255" s="142">
        <v>1</v>
      </c>
      <c r="BK255" s="141"/>
      <c r="BV255" s="142"/>
      <c r="BW255" s="302">
        <v>19</v>
      </c>
      <c r="BX255" s="302">
        <v>18</v>
      </c>
      <c r="BY255" s="302">
        <v>3</v>
      </c>
      <c r="BZ255" s="302">
        <v>15</v>
      </c>
      <c r="CA255" s="302">
        <v>2</v>
      </c>
      <c r="CB255" s="302">
        <v>0</v>
      </c>
      <c r="CC255" s="303">
        <v>0</v>
      </c>
      <c r="CD255" s="304">
        <v>0</v>
      </c>
      <c r="CE255" s="302">
        <v>0</v>
      </c>
      <c r="CF255" s="302">
        <v>30</v>
      </c>
      <c r="CG255" s="296">
        <v>0</v>
      </c>
      <c r="CH255" s="297" t="s">
        <v>12384</v>
      </c>
      <c r="CI255" s="305">
        <v>0</v>
      </c>
      <c r="CJ255" s="306">
        <v>0</v>
      </c>
      <c r="CK255" s="300">
        <v>0</v>
      </c>
      <c r="CL255" s="301">
        <v>0</v>
      </c>
    </row>
    <row r="256" spans="1:90" x14ac:dyDescent="0.25">
      <c r="A256">
        <v>1014108000</v>
      </c>
      <c r="B256" s="287" t="s">
        <v>12648</v>
      </c>
      <c r="C256" s="141"/>
      <c r="I256">
        <v>3</v>
      </c>
      <c r="J256">
        <v>5</v>
      </c>
      <c r="K256">
        <v>6</v>
      </c>
      <c r="L256">
        <v>3</v>
      </c>
      <c r="M256">
        <v>1</v>
      </c>
      <c r="N256" s="142">
        <v>1</v>
      </c>
      <c r="O256" s="141"/>
      <c r="Q256">
        <v>1</v>
      </c>
      <c r="S256">
        <v>10</v>
      </c>
      <c r="T256">
        <v>6</v>
      </c>
      <c r="U256">
        <v>3</v>
      </c>
      <c r="V256">
        <v>1</v>
      </c>
      <c r="W256">
        <v>2</v>
      </c>
      <c r="X256">
        <v>8</v>
      </c>
      <c r="Y256">
        <v>1</v>
      </c>
      <c r="Z256">
        <v>1</v>
      </c>
      <c r="AA256" s="141"/>
      <c r="AB256">
        <v>1</v>
      </c>
      <c r="AC256">
        <v>1</v>
      </c>
      <c r="AD256">
        <v>6</v>
      </c>
      <c r="AE256">
        <v>2</v>
      </c>
      <c r="AF256">
        <v>8</v>
      </c>
      <c r="AG256">
        <v>1</v>
      </c>
      <c r="AH256">
        <v>3</v>
      </c>
      <c r="AI256">
        <v>1</v>
      </c>
      <c r="AJ256">
        <v>1</v>
      </c>
      <c r="AL256" s="142">
        <v>2</v>
      </c>
      <c r="AM256" s="141">
        <v>2</v>
      </c>
      <c r="AN256">
        <v>2</v>
      </c>
      <c r="AO256">
        <v>2</v>
      </c>
      <c r="AP256">
        <v>1</v>
      </c>
      <c r="AQ256">
        <v>2</v>
      </c>
      <c r="AR256">
        <v>7</v>
      </c>
      <c r="AS256">
        <v>1</v>
      </c>
      <c r="AT256">
        <v>2</v>
      </c>
      <c r="AU256">
        <v>1</v>
      </c>
      <c r="AX256" s="142">
        <v>3</v>
      </c>
      <c r="AY256" s="141"/>
      <c r="BF256">
        <v>2</v>
      </c>
      <c r="BH256">
        <v>2</v>
      </c>
      <c r="BI256">
        <v>3</v>
      </c>
      <c r="BJ256" s="142">
        <v>1</v>
      </c>
      <c r="BK256" s="141"/>
      <c r="BV256" s="142"/>
      <c r="BW256" s="302">
        <v>19</v>
      </c>
      <c r="BX256" s="302">
        <v>33</v>
      </c>
      <c r="BY256" s="302">
        <v>26</v>
      </c>
      <c r="BZ256" s="302">
        <v>23</v>
      </c>
      <c r="CA256" s="302">
        <v>8</v>
      </c>
      <c r="CB256" s="302">
        <v>0</v>
      </c>
      <c r="CC256" s="303">
        <v>0</v>
      </c>
      <c r="CD256" s="304">
        <v>0</v>
      </c>
      <c r="CE256" s="302">
        <v>0</v>
      </c>
      <c r="CF256" s="302">
        <v>30</v>
      </c>
      <c r="CG256" s="296">
        <v>0</v>
      </c>
      <c r="CH256" s="297" t="s">
        <v>12384</v>
      </c>
      <c r="CI256" s="305">
        <v>0</v>
      </c>
      <c r="CJ256" s="306">
        <v>0</v>
      </c>
      <c r="CK256" s="300">
        <v>0</v>
      </c>
      <c r="CL256" s="301">
        <v>0</v>
      </c>
    </row>
    <row r="257" spans="1:90" x14ac:dyDescent="0.25">
      <c r="A257">
        <v>1014108010</v>
      </c>
      <c r="B257" s="287" t="s">
        <v>12649</v>
      </c>
      <c r="C257" s="141"/>
      <c r="I257">
        <v>8</v>
      </c>
      <c r="J257">
        <v>6</v>
      </c>
      <c r="K257">
        <v>6</v>
      </c>
      <c r="L257">
        <v>2</v>
      </c>
      <c r="M257">
        <v>1</v>
      </c>
      <c r="N257" s="142"/>
      <c r="O257" s="141">
        <v>3</v>
      </c>
      <c r="P257">
        <v>3</v>
      </c>
      <c r="Q257">
        <v>2</v>
      </c>
      <c r="S257">
        <v>13</v>
      </c>
      <c r="T257">
        <v>9</v>
      </c>
      <c r="U257">
        <v>7</v>
      </c>
      <c r="V257">
        <v>4</v>
      </c>
      <c r="W257">
        <v>3</v>
      </c>
      <c r="X257">
        <v>8</v>
      </c>
      <c r="Y257">
        <v>1</v>
      </c>
      <c r="Z257">
        <v>1</v>
      </c>
      <c r="AA257" s="141">
        <v>1</v>
      </c>
      <c r="AB257">
        <v>2</v>
      </c>
      <c r="AC257">
        <v>1</v>
      </c>
      <c r="AD257">
        <v>3</v>
      </c>
      <c r="AE257">
        <v>3</v>
      </c>
      <c r="AF257">
        <v>7</v>
      </c>
      <c r="AG257">
        <v>1</v>
      </c>
      <c r="AH257">
        <v>2</v>
      </c>
      <c r="AI257">
        <v>1</v>
      </c>
      <c r="AJ257">
        <v>1</v>
      </c>
      <c r="AK257">
        <v>2</v>
      </c>
      <c r="AL257" s="142"/>
      <c r="AM257" s="141">
        <v>3</v>
      </c>
      <c r="AN257">
        <v>1</v>
      </c>
      <c r="AO257">
        <v>1</v>
      </c>
      <c r="AP257">
        <v>1</v>
      </c>
      <c r="AQ257">
        <v>4</v>
      </c>
      <c r="AR257">
        <v>2</v>
      </c>
      <c r="AS257">
        <v>1</v>
      </c>
      <c r="AT257">
        <v>2</v>
      </c>
      <c r="AU257">
        <v>5</v>
      </c>
      <c r="AV257">
        <v>2</v>
      </c>
      <c r="AX257" s="142"/>
      <c r="AY257" s="141"/>
      <c r="BC257">
        <v>1</v>
      </c>
      <c r="BD257">
        <v>1</v>
      </c>
      <c r="BF257">
        <v>3</v>
      </c>
      <c r="BH257">
        <v>4</v>
      </c>
      <c r="BI257">
        <v>6</v>
      </c>
      <c r="BJ257" s="142">
        <v>1</v>
      </c>
      <c r="BK257" s="141"/>
      <c r="BV257" s="142"/>
      <c r="BW257" s="302">
        <v>23</v>
      </c>
      <c r="BX257" s="302">
        <v>54</v>
      </c>
      <c r="BY257" s="302">
        <v>24</v>
      </c>
      <c r="BZ257" s="302">
        <v>22</v>
      </c>
      <c r="CA257" s="302">
        <v>16</v>
      </c>
      <c r="CB257" s="302">
        <v>0</v>
      </c>
      <c r="CC257" s="303">
        <v>0</v>
      </c>
      <c r="CD257" s="304">
        <v>0</v>
      </c>
      <c r="CE257" s="302">
        <v>0</v>
      </c>
      <c r="CF257" s="302">
        <v>30</v>
      </c>
      <c r="CG257" s="296">
        <v>0</v>
      </c>
      <c r="CH257" s="297" t="s">
        <v>12384</v>
      </c>
      <c r="CI257" s="305">
        <v>0</v>
      </c>
      <c r="CJ257" s="306">
        <v>0</v>
      </c>
      <c r="CK257" s="300">
        <v>0</v>
      </c>
      <c r="CL257" s="301">
        <v>0</v>
      </c>
    </row>
    <row r="258" spans="1:90" x14ac:dyDescent="0.25">
      <c r="A258">
        <v>1014108020</v>
      </c>
      <c r="B258" s="287" t="s">
        <v>12650</v>
      </c>
      <c r="C258" s="141"/>
      <c r="I258">
        <v>8</v>
      </c>
      <c r="J258">
        <v>7</v>
      </c>
      <c r="K258">
        <v>10</v>
      </c>
      <c r="L258">
        <v>4</v>
      </c>
      <c r="M258">
        <v>1</v>
      </c>
      <c r="N258" s="142">
        <v>1</v>
      </c>
      <c r="O258" s="141"/>
      <c r="P258">
        <v>2</v>
      </c>
      <c r="Q258">
        <v>3</v>
      </c>
      <c r="R258">
        <v>3</v>
      </c>
      <c r="S258">
        <v>4</v>
      </c>
      <c r="T258">
        <v>4</v>
      </c>
      <c r="U258">
        <v>3</v>
      </c>
      <c r="V258">
        <v>2</v>
      </c>
      <c r="W258">
        <v>2</v>
      </c>
      <c r="X258">
        <v>8</v>
      </c>
      <c r="Y258">
        <v>4</v>
      </c>
      <c r="Z258">
        <v>1</v>
      </c>
      <c r="AA258" s="141">
        <v>1</v>
      </c>
      <c r="AB258">
        <v>4</v>
      </c>
      <c r="AD258">
        <v>3</v>
      </c>
      <c r="AE258">
        <v>3</v>
      </c>
      <c r="AF258">
        <v>7</v>
      </c>
      <c r="AG258">
        <v>1</v>
      </c>
      <c r="AH258">
        <v>1</v>
      </c>
      <c r="AI258">
        <v>1</v>
      </c>
      <c r="AJ258">
        <v>1</v>
      </c>
      <c r="AK258">
        <v>2</v>
      </c>
      <c r="AL258" s="142"/>
      <c r="AM258" s="141">
        <v>2</v>
      </c>
      <c r="AO258">
        <v>5</v>
      </c>
      <c r="AP258">
        <v>1</v>
      </c>
      <c r="AQ258">
        <v>5</v>
      </c>
      <c r="AR258">
        <v>10</v>
      </c>
      <c r="AS258">
        <v>1</v>
      </c>
      <c r="AT258">
        <v>5</v>
      </c>
      <c r="AU258">
        <v>4</v>
      </c>
      <c r="AV258">
        <v>1</v>
      </c>
      <c r="AX258" s="142"/>
      <c r="AY258" s="141"/>
      <c r="BC258">
        <v>1</v>
      </c>
      <c r="BD258">
        <v>1</v>
      </c>
      <c r="BH258">
        <v>1</v>
      </c>
      <c r="BI258">
        <v>3</v>
      </c>
      <c r="BJ258" s="142"/>
      <c r="BK258" s="141"/>
      <c r="BV258" s="142"/>
      <c r="BW258" s="302">
        <v>31</v>
      </c>
      <c r="BX258" s="302">
        <v>36</v>
      </c>
      <c r="BY258" s="302">
        <v>24</v>
      </c>
      <c r="BZ258" s="302">
        <v>34</v>
      </c>
      <c r="CA258" s="302">
        <v>6</v>
      </c>
      <c r="CB258" s="302">
        <v>0</v>
      </c>
      <c r="CC258" s="303">
        <v>0</v>
      </c>
      <c r="CD258" s="304">
        <v>0</v>
      </c>
      <c r="CE258" s="302">
        <v>0</v>
      </c>
      <c r="CF258" s="302">
        <v>30</v>
      </c>
      <c r="CG258" s="296">
        <v>0</v>
      </c>
      <c r="CH258" s="297" t="s">
        <v>12384</v>
      </c>
      <c r="CI258" s="305">
        <v>0</v>
      </c>
      <c r="CJ258" s="306">
        <v>0</v>
      </c>
      <c r="CK258" s="300">
        <v>0</v>
      </c>
      <c r="CL258" s="301">
        <v>0</v>
      </c>
    </row>
    <row r="259" spans="1:90" x14ac:dyDescent="0.25">
      <c r="A259">
        <v>1014108030</v>
      </c>
      <c r="B259" s="287" t="s">
        <v>12651</v>
      </c>
      <c r="C259" s="141"/>
      <c r="I259">
        <v>7</v>
      </c>
      <c r="J259">
        <v>4</v>
      </c>
      <c r="K259">
        <v>11</v>
      </c>
      <c r="L259">
        <v>4</v>
      </c>
      <c r="M259">
        <v>1</v>
      </c>
      <c r="N259" s="142"/>
      <c r="O259" s="141">
        <v>1</v>
      </c>
      <c r="P259">
        <v>4</v>
      </c>
      <c r="Q259">
        <v>3</v>
      </c>
      <c r="S259">
        <v>8</v>
      </c>
      <c r="T259">
        <v>4</v>
      </c>
      <c r="U259">
        <v>3</v>
      </c>
      <c r="V259">
        <v>1</v>
      </c>
      <c r="W259">
        <v>3</v>
      </c>
      <c r="X259">
        <v>4</v>
      </c>
      <c r="Y259">
        <v>2</v>
      </c>
      <c r="Z259">
        <v>2</v>
      </c>
      <c r="AA259" s="141">
        <v>1</v>
      </c>
      <c r="AB259">
        <v>3</v>
      </c>
      <c r="AD259">
        <v>2</v>
      </c>
      <c r="AE259">
        <v>5</v>
      </c>
      <c r="AF259">
        <v>7</v>
      </c>
      <c r="AG259">
        <v>1</v>
      </c>
      <c r="AH259">
        <v>2</v>
      </c>
      <c r="AI259">
        <v>1</v>
      </c>
      <c r="AJ259">
        <v>1</v>
      </c>
      <c r="AK259">
        <v>2</v>
      </c>
      <c r="AL259" s="142">
        <v>1</v>
      </c>
      <c r="AM259" s="141">
        <v>2</v>
      </c>
      <c r="AN259">
        <v>2</v>
      </c>
      <c r="AO259">
        <v>1</v>
      </c>
      <c r="AP259">
        <v>1</v>
      </c>
      <c r="AQ259">
        <v>2</v>
      </c>
      <c r="AR259">
        <v>10</v>
      </c>
      <c r="AS259">
        <v>1</v>
      </c>
      <c r="AT259">
        <v>2</v>
      </c>
      <c r="AU259">
        <v>8</v>
      </c>
      <c r="AV259">
        <v>2</v>
      </c>
      <c r="AX259" s="142">
        <v>2</v>
      </c>
      <c r="AY259" s="141"/>
      <c r="BD259">
        <v>1</v>
      </c>
      <c r="BF259">
        <v>2</v>
      </c>
      <c r="BH259">
        <v>6</v>
      </c>
      <c r="BI259">
        <v>7</v>
      </c>
      <c r="BJ259" s="142">
        <v>1</v>
      </c>
      <c r="BK259" s="141"/>
      <c r="BV259" s="142"/>
      <c r="BW259" s="302">
        <v>27</v>
      </c>
      <c r="BX259" s="302">
        <v>35</v>
      </c>
      <c r="BY259" s="302">
        <v>26</v>
      </c>
      <c r="BZ259" s="302">
        <v>33</v>
      </c>
      <c r="CA259" s="302">
        <v>17</v>
      </c>
      <c r="CB259" s="302">
        <v>0</v>
      </c>
      <c r="CC259" s="303">
        <v>0</v>
      </c>
      <c r="CD259" s="304">
        <v>0</v>
      </c>
      <c r="CE259" s="302">
        <v>0</v>
      </c>
      <c r="CF259" s="302">
        <v>30</v>
      </c>
      <c r="CG259" s="296">
        <v>0</v>
      </c>
      <c r="CH259" s="297" t="s">
        <v>12384</v>
      </c>
      <c r="CI259" s="305">
        <v>0</v>
      </c>
      <c r="CJ259" s="306">
        <v>0</v>
      </c>
      <c r="CK259" s="300">
        <v>0</v>
      </c>
      <c r="CL259" s="301">
        <v>0</v>
      </c>
    </row>
    <row r="260" spans="1:90" x14ac:dyDescent="0.25">
      <c r="A260">
        <v>1014108040</v>
      </c>
      <c r="B260" s="287" t="s">
        <v>12652</v>
      </c>
      <c r="C260" s="141"/>
      <c r="I260">
        <v>3</v>
      </c>
      <c r="J260">
        <v>4</v>
      </c>
      <c r="K260">
        <v>5</v>
      </c>
      <c r="L260">
        <v>2</v>
      </c>
      <c r="N260" s="142"/>
      <c r="O260" s="141"/>
      <c r="Q260">
        <v>1</v>
      </c>
      <c r="R260">
        <v>3</v>
      </c>
      <c r="S260">
        <v>2</v>
      </c>
      <c r="T260">
        <v>3</v>
      </c>
      <c r="U260">
        <v>2</v>
      </c>
      <c r="V260">
        <v>5</v>
      </c>
      <c r="W260">
        <v>1</v>
      </c>
      <c r="X260">
        <v>4</v>
      </c>
      <c r="Y260">
        <v>2</v>
      </c>
      <c r="Z260">
        <v>1</v>
      </c>
      <c r="AA260" s="141"/>
      <c r="AB260">
        <v>2</v>
      </c>
      <c r="AD260">
        <v>2</v>
      </c>
      <c r="AE260">
        <v>4</v>
      </c>
      <c r="AF260">
        <v>6</v>
      </c>
      <c r="AH260">
        <v>1</v>
      </c>
      <c r="AI260">
        <v>1</v>
      </c>
      <c r="AJ260">
        <v>1</v>
      </c>
      <c r="AK260">
        <v>1</v>
      </c>
      <c r="AL260" s="142">
        <v>1</v>
      </c>
      <c r="AM260" s="141">
        <v>1</v>
      </c>
      <c r="AO260">
        <v>1</v>
      </c>
      <c r="AP260">
        <v>1</v>
      </c>
      <c r="AQ260">
        <v>2</v>
      </c>
      <c r="AR260">
        <v>6</v>
      </c>
      <c r="AT260">
        <v>3</v>
      </c>
      <c r="AU260">
        <v>9</v>
      </c>
      <c r="AX260" s="142">
        <v>2</v>
      </c>
      <c r="AY260" s="141"/>
      <c r="BI260">
        <v>2</v>
      </c>
      <c r="BJ260" s="142">
        <v>2</v>
      </c>
      <c r="BK260" s="141"/>
      <c r="BV260" s="142"/>
      <c r="BW260" s="302">
        <v>14</v>
      </c>
      <c r="BX260" s="302">
        <v>24</v>
      </c>
      <c r="BY260" s="302">
        <v>19</v>
      </c>
      <c r="BZ260" s="302">
        <v>25</v>
      </c>
      <c r="CA260" s="302">
        <v>4</v>
      </c>
      <c r="CB260" s="302">
        <v>0</v>
      </c>
      <c r="CC260" s="303">
        <v>0</v>
      </c>
      <c r="CD260" s="304">
        <v>0</v>
      </c>
      <c r="CE260" s="302">
        <v>0</v>
      </c>
      <c r="CF260" s="302">
        <v>30</v>
      </c>
      <c r="CG260" s="296">
        <v>0</v>
      </c>
      <c r="CH260" s="297" t="s">
        <v>12384</v>
      </c>
      <c r="CI260" s="305">
        <v>0</v>
      </c>
      <c r="CJ260" s="306">
        <v>0</v>
      </c>
      <c r="CK260" s="300">
        <v>0</v>
      </c>
      <c r="CL260" s="301">
        <v>0</v>
      </c>
    </row>
    <row r="261" spans="1:90" x14ac:dyDescent="0.25">
      <c r="A261">
        <v>1014108050</v>
      </c>
      <c r="B261" s="287" t="s">
        <v>12653</v>
      </c>
      <c r="C261" s="141"/>
      <c r="N261" s="142"/>
      <c r="O261" s="141"/>
      <c r="U261">
        <v>1</v>
      </c>
      <c r="V261">
        <v>1</v>
      </c>
      <c r="X261">
        <v>2</v>
      </c>
      <c r="Y261">
        <v>1</v>
      </c>
      <c r="AA261" s="141"/>
      <c r="AD261">
        <v>2</v>
      </c>
      <c r="AE261">
        <v>2</v>
      </c>
      <c r="AF261">
        <v>2</v>
      </c>
      <c r="AH261">
        <v>1</v>
      </c>
      <c r="AL261" s="142"/>
      <c r="AM261" s="141">
        <v>1</v>
      </c>
      <c r="AN261">
        <v>1</v>
      </c>
      <c r="AQ261">
        <v>2</v>
      </c>
      <c r="AR261">
        <v>6</v>
      </c>
      <c r="AX261" s="142"/>
      <c r="AY261" s="141"/>
      <c r="BF261">
        <v>1</v>
      </c>
      <c r="BJ261" s="142">
        <v>1</v>
      </c>
      <c r="BK261" s="141"/>
      <c r="BV261" s="142"/>
      <c r="BW261" s="302">
        <v>0</v>
      </c>
      <c r="BX261" s="302">
        <v>5</v>
      </c>
      <c r="BY261" s="302">
        <v>7</v>
      </c>
      <c r="BZ261" s="302">
        <v>10</v>
      </c>
      <c r="CA261" s="302">
        <v>2</v>
      </c>
      <c r="CB261" s="302">
        <v>0</v>
      </c>
      <c r="CC261" s="303">
        <v>0</v>
      </c>
      <c r="CD261" s="304">
        <v>0</v>
      </c>
      <c r="CE261" s="302">
        <v>0</v>
      </c>
      <c r="CF261" s="302">
        <v>30</v>
      </c>
      <c r="CG261" s="296">
        <v>0</v>
      </c>
      <c r="CH261" s="297" t="s">
        <v>12384</v>
      </c>
      <c r="CI261" s="305">
        <v>0</v>
      </c>
      <c r="CJ261" s="306">
        <v>0</v>
      </c>
      <c r="CK261" s="300">
        <v>0</v>
      </c>
      <c r="CL261" s="301">
        <v>0</v>
      </c>
    </row>
    <row r="262" spans="1:90" x14ac:dyDescent="0.25">
      <c r="A262">
        <v>1014108230</v>
      </c>
      <c r="B262" s="287" t="s">
        <v>12654</v>
      </c>
      <c r="C262" s="141"/>
      <c r="N262" s="142"/>
      <c r="O262" s="141"/>
      <c r="AA262" s="141"/>
      <c r="AL262" s="142"/>
      <c r="AM262" s="141"/>
      <c r="AX262" s="142"/>
      <c r="AY262" s="141"/>
      <c r="BF262">
        <v>1</v>
      </c>
      <c r="BJ262" s="142"/>
      <c r="BK262" s="141"/>
      <c r="BV262" s="142"/>
      <c r="BW262" s="302">
        <v>0</v>
      </c>
      <c r="BX262" s="302">
        <v>0</v>
      </c>
      <c r="BY262" s="302">
        <v>0</v>
      </c>
      <c r="BZ262" s="302">
        <v>0</v>
      </c>
      <c r="CA262" s="302">
        <v>1</v>
      </c>
      <c r="CB262" s="302">
        <v>0</v>
      </c>
      <c r="CC262" s="303">
        <v>0</v>
      </c>
      <c r="CD262" s="304">
        <v>0</v>
      </c>
      <c r="CE262" s="302">
        <v>0</v>
      </c>
      <c r="CF262" s="302">
        <v>30</v>
      </c>
      <c r="CG262" s="296">
        <v>0</v>
      </c>
      <c r="CH262" s="297" t="s">
        <v>12384</v>
      </c>
      <c r="CI262" s="305">
        <v>0</v>
      </c>
      <c r="CJ262" s="306">
        <v>0</v>
      </c>
      <c r="CK262" s="300">
        <v>0</v>
      </c>
      <c r="CL262" s="301">
        <v>0</v>
      </c>
    </row>
    <row r="263" spans="1:90" x14ac:dyDescent="0.25">
      <c r="A263">
        <v>1014109190</v>
      </c>
      <c r="B263" s="287" t="s">
        <v>12655</v>
      </c>
      <c r="C263" s="141"/>
      <c r="N263" s="142"/>
      <c r="O263" s="141"/>
      <c r="AA263" s="141"/>
      <c r="AL263" s="142"/>
      <c r="AM263" s="141"/>
      <c r="AU263">
        <v>1</v>
      </c>
      <c r="AW263">
        <v>1</v>
      </c>
      <c r="AX263" s="142">
        <v>1</v>
      </c>
      <c r="AY263" s="141"/>
      <c r="BA263">
        <v>2</v>
      </c>
      <c r="BF263">
        <v>1</v>
      </c>
      <c r="BJ263" s="142"/>
      <c r="BK263" s="141"/>
      <c r="BV263" s="142"/>
      <c r="BW263" s="302">
        <v>0</v>
      </c>
      <c r="BX263" s="302">
        <v>0</v>
      </c>
      <c r="BY263" s="302">
        <v>0</v>
      </c>
      <c r="BZ263" s="302">
        <v>3</v>
      </c>
      <c r="CA263" s="302">
        <v>3</v>
      </c>
      <c r="CB263" s="302">
        <v>0</v>
      </c>
      <c r="CC263" s="303">
        <v>0</v>
      </c>
      <c r="CD263" s="304">
        <v>0</v>
      </c>
      <c r="CE263" s="302">
        <v>0</v>
      </c>
      <c r="CF263" s="302">
        <v>30</v>
      </c>
      <c r="CG263" s="296">
        <v>0</v>
      </c>
      <c r="CH263" s="297" t="s">
        <v>12384</v>
      </c>
      <c r="CI263" s="305">
        <v>0</v>
      </c>
      <c r="CJ263" s="306">
        <v>0</v>
      </c>
      <c r="CK263" s="300">
        <v>0</v>
      </c>
      <c r="CL263" s="301">
        <v>0</v>
      </c>
    </row>
    <row r="264" spans="1:90" x14ac:dyDescent="0.25">
      <c r="A264">
        <v>1014111720</v>
      </c>
      <c r="B264" s="287" t="s">
        <v>12656</v>
      </c>
      <c r="C264" s="141"/>
      <c r="N264" s="142"/>
      <c r="O264" s="141"/>
      <c r="AA264" s="141"/>
      <c r="AL264" s="142"/>
      <c r="AM264" s="141"/>
      <c r="AP264">
        <v>1</v>
      </c>
      <c r="AR264">
        <v>1</v>
      </c>
      <c r="AT264">
        <v>1</v>
      </c>
      <c r="AU264">
        <v>2</v>
      </c>
      <c r="AV264">
        <v>2</v>
      </c>
      <c r="AW264">
        <v>2</v>
      </c>
      <c r="AX264" s="142">
        <v>2</v>
      </c>
      <c r="AY264" s="141"/>
      <c r="AZ264">
        <v>1</v>
      </c>
      <c r="BA264">
        <v>1</v>
      </c>
      <c r="BB264">
        <v>1</v>
      </c>
      <c r="BC264">
        <v>1</v>
      </c>
      <c r="BE264">
        <v>1</v>
      </c>
      <c r="BF264">
        <v>1</v>
      </c>
      <c r="BH264">
        <v>2</v>
      </c>
      <c r="BJ264" s="142">
        <v>1</v>
      </c>
      <c r="BK264" s="141"/>
      <c r="BN264">
        <v>2</v>
      </c>
      <c r="BO264">
        <v>1</v>
      </c>
      <c r="BR264">
        <v>2</v>
      </c>
      <c r="BT264">
        <v>1</v>
      </c>
      <c r="BV264" s="142">
        <v>1</v>
      </c>
      <c r="BW264" s="302">
        <v>0</v>
      </c>
      <c r="BX264" s="302">
        <v>0</v>
      </c>
      <c r="BY264" s="302">
        <v>0</v>
      </c>
      <c r="BZ264" s="302">
        <v>11</v>
      </c>
      <c r="CA264" s="302">
        <v>9</v>
      </c>
      <c r="CB264" s="302">
        <v>7</v>
      </c>
      <c r="CC264" s="303">
        <v>2.7777777777777776E-2</v>
      </c>
      <c r="CD264" s="304">
        <v>0.54772255750516596</v>
      </c>
      <c r="CE264" s="302">
        <v>0</v>
      </c>
      <c r="CF264" s="302">
        <v>30</v>
      </c>
      <c r="CG264" s="296">
        <v>1.3888888888888889E-3</v>
      </c>
      <c r="CH264" s="297" t="s">
        <v>12384</v>
      </c>
      <c r="CI264" s="305">
        <v>1</v>
      </c>
      <c r="CJ264" s="306">
        <v>7.7977225575051659</v>
      </c>
      <c r="CK264" s="300">
        <v>2</v>
      </c>
      <c r="CL264" s="301">
        <v>8</v>
      </c>
    </row>
    <row r="265" spans="1:90" x14ac:dyDescent="0.25">
      <c r="A265">
        <v>1014112980</v>
      </c>
      <c r="B265" s="287" t="s">
        <v>12657</v>
      </c>
      <c r="C265" s="141"/>
      <c r="N265" s="142"/>
      <c r="O265" s="141"/>
      <c r="AA265" s="141"/>
      <c r="AL265" s="142"/>
      <c r="AM265" s="141"/>
      <c r="AX265" s="142"/>
      <c r="AY265" s="141"/>
      <c r="BA265">
        <v>1</v>
      </c>
      <c r="BJ265" s="142"/>
      <c r="BK265" s="141"/>
      <c r="BV265" s="142"/>
      <c r="BW265" s="302">
        <v>0</v>
      </c>
      <c r="BX265" s="302">
        <v>0</v>
      </c>
      <c r="BY265" s="302">
        <v>0</v>
      </c>
      <c r="BZ265" s="302">
        <v>0</v>
      </c>
      <c r="CA265" s="302">
        <v>1</v>
      </c>
      <c r="CB265" s="302">
        <v>0</v>
      </c>
      <c r="CC265" s="303">
        <v>0</v>
      </c>
      <c r="CD265" s="304">
        <v>0</v>
      </c>
      <c r="CE265" s="302">
        <v>0</v>
      </c>
      <c r="CF265" s="302">
        <v>30</v>
      </c>
      <c r="CG265" s="296">
        <v>0</v>
      </c>
      <c r="CH265" s="297" t="s">
        <v>12384</v>
      </c>
      <c r="CI265" s="305">
        <v>0</v>
      </c>
      <c r="CJ265" s="306">
        <v>0</v>
      </c>
      <c r="CK265" s="300">
        <v>0</v>
      </c>
      <c r="CL265" s="301">
        <v>0</v>
      </c>
    </row>
    <row r="266" spans="1:90" x14ac:dyDescent="0.25">
      <c r="A266">
        <v>1014112990</v>
      </c>
      <c r="B266" s="287" t="s">
        <v>12658</v>
      </c>
      <c r="C266" s="141"/>
      <c r="N266" s="142"/>
      <c r="O266" s="141"/>
      <c r="AA266" s="141"/>
      <c r="AL266" s="142"/>
      <c r="AM266" s="141"/>
      <c r="AX266" s="142"/>
      <c r="AY266" s="141">
        <v>1</v>
      </c>
      <c r="BJ266" s="142"/>
      <c r="BK266" s="141"/>
      <c r="BV266" s="142"/>
      <c r="BW266" s="302">
        <v>0</v>
      </c>
      <c r="BX266" s="302">
        <v>0</v>
      </c>
      <c r="BY266" s="302">
        <v>0</v>
      </c>
      <c r="BZ266" s="302">
        <v>0</v>
      </c>
      <c r="CA266" s="302">
        <v>1</v>
      </c>
      <c r="CB266" s="302">
        <v>0</v>
      </c>
      <c r="CC266" s="303">
        <v>0</v>
      </c>
      <c r="CD266" s="304">
        <v>0</v>
      </c>
      <c r="CE266" s="302">
        <v>0</v>
      </c>
      <c r="CF266" s="302">
        <v>30</v>
      </c>
      <c r="CG266" s="296">
        <v>0</v>
      </c>
      <c r="CH266" s="297" t="s">
        <v>12384</v>
      </c>
      <c r="CI266" s="305">
        <v>0</v>
      </c>
      <c r="CJ266" s="306">
        <v>0</v>
      </c>
      <c r="CK266" s="300">
        <v>0</v>
      </c>
      <c r="CL266" s="301">
        <v>0</v>
      </c>
    </row>
    <row r="267" spans="1:90" x14ac:dyDescent="0.25">
      <c r="A267">
        <v>1014114940</v>
      </c>
      <c r="B267" s="287" t="s">
        <v>12659</v>
      </c>
      <c r="C267" s="141"/>
      <c r="N267" s="142"/>
      <c r="O267" s="141"/>
      <c r="AA267" s="141"/>
      <c r="AL267" s="142"/>
      <c r="AM267" s="141"/>
      <c r="AX267" s="142"/>
      <c r="AY267" s="141"/>
      <c r="BJ267" s="142"/>
      <c r="BK267" s="141"/>
      <c r="BQ267">
        <v>2</v>
      </c>
      <c r="BR267">
        <v>4</v>
      </c>
      <c r="BS267">
        <v>5</v>
      </c>
      <c r="BU267">
        <v>1</v>
      </c>
      <c r="BV267" s="142">
        <v>1</v>
      </c>
      <c r="BW267" s="302">
        <v>0</v>
      </c>
      <c r="BX267" s="302">
        <v>0</v>
      </c>
      <c r="BY267" s="302">
        <v>0</v>
      </c>
      <c r="BZ267" s="302">
        <v>0</v>
      </c>
      <c r="CA267" s="302">
        <v>0</v>
      </c>
      <c r="CB267" s="302">
        <v>13</v>
      </c>
      <c r="CC267" s="303">
        <v>5.1587301587301584E-2</v>
      </c>
      <c r="CD267" s="304">
        <v>1.8165902124584952</v>
      </c>
      <c r="CE267" s="302">
        <v>0</v>
      </c>
      <c r="CF267" s="302">
        <v>30</v>
      </c>
      <c r="CG267" s="296">
        <v>2.5793650793650793E-3</v>
      </c>
      <c r="CH267" s="297" t="s">
        <v>12384</v>
      </c>
      <c r="CI267" s="305">
        <v>2</v>
      </c>
      <c r="CJ267" s="306">
        <v>15.280875926744208</v>
      </c>
      <c r="CK267" s="300">
        <v>4</v>
      </c>
      <c r="CL267" s="301">
        <v>16</v>
      </c>
    </row>
    <row r="268" spans="1:90" x14ac:dyDescent="0.25">
      <c r="A268">
        <v>1014115280</v>
      </c>
      <c r="B268" s="287" t="s">
        <v>12660</v>
      </c>
      <c r="C268" s="141"/>
      <c r="N268" s="142"/>
      <c r="O268" s="141"/>
      <c r="AA268" s="141"/>
      <c r="AL268" s="142"/>
      <c r="AM268" s="141"/>
      <c r="AX268" s="142"/>
      <c r="AY268" s="141"/>
      <c r="BJ268" s="142"/>
      <c r="BK268" s="141"/>
      <c r="BT268">
        <v>2</v>
      </c>
      <c r="BV268" s="142"/>
      <c r="BW268" s="302">
        <v>0</v>
      </c>
      <c r="BX268" s="302">
        <v>0</v>
      </c>
      <c r="BY268" s="302">
        <v>0</v>
      </c>
      <c r="BZ268" s="302">
        <v>0</v>
      </c>
      <c r="CA268" s="302">
        <v>0</v>
      </c>
      <c r="CB268" s="302">
        <v>2</v>
      </c>
      <c r="CC268" s="303">
        <v>7.9365079365079361E-3</v>
      </c>
      <c r="CD268" s="304">
        <v>0</v>
      </c>
      <c r="CE268" s="302">
        <v>0</v>
      </c>
      <c r="CF268" s="302">
        <v>30</v>
      </c>
      <c r="CG268" s="296">
        <v>3.9682539682539683E-4</v>
      </c>
      <c r="CH268" s="297" t="s">
        <v>12384</v>
      </c>
      <c r="CI268" s="305">
        <v>0</v>
      </c>
      <c r="CJ268" s="306">
        <v>2.0714285714285712</v>
      </c>
      <c r="CK268" s="300">
        <v>1</v>
      </c>
      <c r="CL268" s="301">
        <v>3</v>
      </c>
    </row>
    <row r="269" spans="1:90" x14ac:dyDescent="0.25">
      <c r="A269">
        <v>1015100020</v>
      </c>
      <c r="B269" s="287" t="s">
        <v>12661</v>
      </c>
      <c r="C269" s="141"/>
      <c r="D269">
        <v>5</v>
      </c>
      <c r="F269">
        <v>1</v>
      </c>
      <c r="H269">
        <v>1</v>
      </c>
      <c r="I269">
        <v>3</v>
      </c>
      <c r="K269">
        <v>1</v>
      </c>
      <c r="M269">
        <v>2</v>
      </c>
      <c r="N269" s="142"/>
      <c r="O269" s="141">
        <v>1</v>
      </c>
      <c r="Q269">
        <v>1</v>
      </c>
      <c r="U269">
        <v>1</v>
      </c>
      <c r="X269">
        <v>2</v>
      </c>
      <c r="Y269">
        <v>2</v>
      </c>
      <c r="Z269">
        <v>1</v>
      </c>
      <c r="AA269" s="141">
        <v>1</v>
      </c>
      <c r="AB269">
        <v>2</v>
      </c>
      <c r="AD269">
        <v>3</v>
      </c>
      <c r="AE269">
        <v>1</v>
      </c>
      <c r="AF269">
        <v>2</v>
      </c>
      <c r="AH269">
        <v>3</v>
      </c>
      <c r="AI269">
        <v>2</v>
      </c>
      <c r="AJ269">
        <v>2</v>
      </c>
      <c r="AK269">
        <v>4</v>
      </c>
      <c r="AL269" s="142">
        <v>1</v>
      </c>
      <c r="AM269" s="141"/>
      <c r="AO269">
        <v>3</v>
      </c>
      <c r="AQ269">
        <v>3</v>
      </c>
      <c r="AR269">
        <v>1</v>
      </c>
      <c r="AS269">
        <v>2</v>
      </c>
      <c r="AT269">
        <v>4</v>
      </c>
      <c r="AU269">
        <v>1</v>
      </c>
      <c r="AV269">
        <v>1</v>
      </c>
      <c r="AW269">
        <v>1</v>
      </c>
      <c r="AX269" s="142">
        <v>7</v>
      </c>
      <c r="AY269" s="141"/>
      <c r="AZ269">
        <v>2</v>
      </c>
      <c r="BA269">
        <v>2</v>
      </c>
      <c r="BC269">
        <v>3</v>
      </c>
      <c r="BF269">
        <v>1</v>
      </c>
      <c r="BG269">
        <v>4</v>
      </c>
      <c r="BH269">
        <v>1</v>
      </c>
      <c r="BI269">
        <v>2</v>
      </c>
      <c r="BJ269" s="142"/>
      <c r="BK269" s="141">
        <v>5</v>
      </c>
      <c r="BO269">
        <v>1</v>
      </c>
      <c r="BQ269">
        <v>1</v>
      </c>
      <c r="BS269">
        <v>3</v>
      </c>
      <c r="BT269">
        <v>1</v>
      </c>
      <c r="BV269" s="142">
        <v>3</v>
      </c>
      <c r="BW269" s="302">
        <v>13</v>
      </c>
      <c r="BX269" s="302">
        <v>8</v>
      </c>
      <c r="BY269" s="302">
        <v>21</v>
      </c>
      <c r="BZ269" s="302">
        <v>23</v>
      </c>
      <c r="CA269" s="302">
        <v>15</v>
      </c>
      <c r="CB269" s="302">
        <v>14</v>
      </c>
      <c r="CC269" s="303">
        <v>5.5555555555555552E-2</v>
      </c>
      <c r="CD269" s="304">
        <v>1.6329931618554521</v>
      </c>
      <c r="CE269" s="302">
        <v>0</v>
      </c>
      <c r="CF269" s="302">
        <v>30</v>
      </c>
      <c r="CG269" s="296">
        <v>2.7777777777777779E-3</v>
      </c>
      <c r="CH269" s="297" t="s">
        <v>12384</v>
      </c>
      <c r="CI269" s="305">
        <v>2</v>
      </c>
      <c r="CJ269" s="306">
        <v>16.132993161855453</v>
      </c>
      <c r="CK269" s="300">
        <v>4</v>
      </c>
      <c r="CL269" s="301">
        <v>17</v>
      </c>
    </row>
    <row r="270" spans="1:90" x14ac:dyDescent="0.25">
      <c r="A270">
        <v>1015100080</v>
      </c>
      <c r="B270" s="287" t="s">
        <v>12662</v>
      </c>
      <c r="C270" s="141"/>
      <c r="D270">
        <v>1</v>
      </c>
      <c r="E270">
        <v>3</v>
      </c>
      <c r="F270">
        <v>6</v>
      </c>
      <c r="G270">
        <v>1</v>
      </c>
      <c r="H270">
        <v>2</v>
      </c>
      <c r="I270">
        <v>1</v>
      </c>
      <c r="J270">
        <v>2</v>
      </c>
      <c r="K270">
        <v>3</v>
      </c>
      <c r="L270">
        <v>3</v>
      </c>
      <c r="M270">
        <v>2</v>
      </c>
      <c r="N270" s="142"/>
      <c r="O270" s="141">
        <v>1</v>
      </c>
      <c r="P270">
        <v>1</v>
      </c>
      <c r="S270">
        <v>1</v>
      </c>
      <c r="T270">
        <v>1</v>
      </c>
      <c r="V270">
        <v>1</v>
      </c>
      <c r="X270">
        <v>1</v>
      </c>
      <c r="Z270">
        <v>1</v>
      </c>
      <c r="AA270" s="141">
        <v>1</v>
      </c>
      <c r="AB270">
        <v>2</v>
      </c>
      <c r="AC270">
        <v>1</v>
      </c>
      <c r="AD270">
        <v>6</v>
      </c>
      <c r="AE270">
        <v>3</v>
      </c>
      <c r="AF270">
        <v>2</v>
      </c>
      <c r="AG270">
        <v>1</v>
      </c>
      <c r="AH270">
        <v>2</v>
      </c>
      <c r="AJ270">
        <v>2</v>
      </c>
      <c r="AK270">
        <v>3</v>
      </c>
      <c r="AL270" s="142">
        <v>2</v>
      </c>
      <c r="AM270" s="141"/>
      <c r="AN270">
        <v>1</v>
      </c>
      <c r="AO270">
        <v>1</v>
      </c>
      <c r="AP270">
        <v>1</v>
      </c>
      <c r="AQ270">
        <v>3</v>
      </c>
      <c r="AT270">
        <v>4</v>
      </c>
      <c r="AU270">
        <v>2</v>
      </c>
      <c r="AV270">
        <v>2</v>
      </c>
      <c r="AW270">
        <v>1</v>
      </c>
      <c r="AX270" s="142">
        <v>1</v>
      </c>
      <c r="AY270" s="141">
        <v>5</v>
      </c>
      <c r="AZ270">
        <v>4</v>
      </c>
      <c r="BC270">
        <v>2</v>
      </c>
      <c r="BD270">
        <v>1</v>
      </c>
      <c r="BH270">
        <v>1</v>
      </c>
      <c r="BI270">
        <v>1</v>
      </c>
      <c r="BJ270" s="142">
        <v>1</v>
      </c>
      <c r="BK270" s="141"/>
      <c r="BO270">
        <v>2</v>
      </c>
      <c r="BP270">
        <v>1</v>
      </c>
      <c r="BQ270">
        <v>2</v>
      </c>
      <c r="BR270">
        <v>1</v>
      </c>
      <c r="BT270">
        <v>3</v>
      </c>
      <c r="BV270" s="142">
        <v>1</v>
      </c>
      <c r="BW270" s="302">
        <v>24</v>
      </c>
      <c r="BX270" s="302">
        <v>7</v>
      </c>
      <c r="BY270" s="302">
        <v>25</v>
      </c>
      <c r="BZ270" s="302">
        <v>16</v>
      </c>
      <c r="CA270" s="302">
        <v>15</v>
      </c>
      <c r="CB270" s="302">
        <v>10</v>
      </c>
      <c r="CC270" s="303">
        <v>3.968253968253968E-2</v>
      </c>
      <c r="CD270" s="304">
        <v>0.81649658092772592</v>
      </c>
      <c r="CE270" s="302">
        <v>0</v>
      </c>
      <c r="CF270" s="302">
        <v>30</v>
      </c>
      <c r="CG270" s="296">
        <v>1.984126984126984E-3</v>
      </c>
      <c r="CH270" s="297" t="s">
        <v>12384</v>
      </c>
      <c r="CI270" s="305">
        <v>1</v>
      </c>
      <c r="CJ270" s="306">
        <v>11.173639438070582</v>
      </c>
      <c r="CK270" s="300">
        <v>3</v>
      </c>
      <c r="CL270" s="301">
        <v>12</v>
      </c>
    </row>
    <row r="271" spans="1:90" x14ac:dyDescent="0.25">
      <c r="A271">
        <v>1015100120</v>
      </c>
      <c r="B271" s="287" t="s">
        <v>12663</v>
      </c>
      <c r="C271" s="141"/>
      <c r="N271" s="142"/>
      <c r="O271" s="141"/>
      <c r="AA271" s="141"/>
      <c r="AE271">
        <v>1</v>
      </c>
      <c r="AL271" s="142"/>
      <c r="AM271" s="141"/>
      <c r="AX271" s="142"/>
      <c r="AY271" s="141"/>
      <c r="BJ271" s="142"/>
      <c r="BK271" s="141"/>
      <c r="BV271" s="142"/>
      <c r="BW271" s="302">
        <v>0</v>
      </c>
      <c r="BX271" s="302">
        <v>0</v>
      </c>
      <c r="BY271" s="302">
        <v>1</v>
      </c>
      <c r="BZ271" s="302">
        <v>0</v>
      </c>
      <c r="CA271" s="302">
        <v>0</v>
      </c>
      <c r="CB271" s="302">
        <v>0</v>
      </c>
      <c r="CC271" s="303">
        <v>0</v>
      </c>
      <c r="CD271" s="304">
        <v>0</v>
      </c>
      <c r="CE271" s="302">
        <v>0</v>
      </c>
      <c r="CF271" s="302">
        <v>30</v>
      </c>
      <c r="CG271" s="296">
        <v>0</v>
      </c>
      <c r="CH271" s="297" t="s">
        <v>12384</v>
      </c>
      <c r="CI271" s="305">
        <v>0</v>
      </c>
      <c r="CJ271" s="306">
        <v>0</v>
      </c>
      <c r="CK271" s="300">
        <v>0</v>
      </c>
      <c r="CL271" s="301">
        <v>0</v>
      </c>
    </row>
    <row r="272" spans="1:90" x14ac:dyDescent="0.25">
      <c r="A272">
        <v>1015100140</v>
      </c>
      <c r="B272" s="287" t="s">
        <v>12664</v>
      </c>
      <c r="C272" s="141"/>
      <c r="F272">
        <v>1</v>
      </c>
      <c r="N272" s="142"/>
      <c r="O272" s="141"/>
      <c r="AA272" s="141"/>
      <c r="AL272" s="142"/>
      <c r="AM272" s="141"/>
      <c r="AX272" s="142"/>
      <c r="AY272" s="141"/>
      <c r="BJ272" s="142"/>
      <c r="BK272" s="141"/>
      <c r="BV272" s="142"/>
      <c r="BW272" s="302">
        <v>1</v>
      </c>
      <c r="BX272" s="302">
        <v>0</v>
      </c>
      <c r="BY272" s="302">
        <v>0</v>
      </c>
      <c r="BZ272" s="302">
        <v>0</v>
      </c>
      <c r="CA272" s="302">
        <v>0</v>
      </c>
      <c r="CB272" s="302">
        <v>0</v>
      </c>
      <c r="CC272" s="303">
        <v>0</v>
      </c>
      <c r="CD272" s="304">
        <v>0</v>
      </c>
      <c r="CE272" s="302">
        <v>0</v>
      </c>
      <c r="CF272" s="302">
        <v>30</v>
      </c>
      <c r="CG272" s="296">
        <v>0</v>
      </c>
      <c r="CH272" s="297" t="s">
        <v>12384</v>
      </c>
      <c r="CI272" s="305">
        <v>0</v>
      </c>
      <c r="CJ272" s="306">
        <v>0</v>
      </c>
      <c r="CK272" s="300">
        <v>0</v>
      </c>
      <c r="CL272" s="301">
        <v>0</v>
      </c>
    </row>
    <row r="273" spans="1:90" x14ac:dyDescent="0.25">
      <c r="A273">
        <v>1015100480</v>
      </c>
      <c r="B273" s="287" t="s">
        <v>12665</v>
      </c>
      <c r="C273" s="141"/>
      <c r="N273" s="142"/>
      <c r="O273" s="141"/>
      <c r="X273">
        <v>1</v>
      </c>
      <c r="Y273">
        <v>1</v>
      </c>
      <c r="AA273" s="141"/>
      <c r="AL273" s="142"/>
      <c r="AM273" s="141"/>
      <c r="AX273" s="142"/>
      <c r="AY273" s="141"/>
      <c r="BJ273" s="142"/>
      <c r="BK273" s="141"/>
      <c r="BV273" s="142"/>
      <c r="BW273" s="302">
        <v>0</v>
      </c>
      <c r="BX273" s="302">
        <v>2</v>
      </c>
      <c r="BY273" s="302">
        <v>0</v>
      </c>
      <c r="BZ273" s="302">
        <v>0</v>
      </c>
      <c r="CA273" s="302">
        <v>0</v>
      </c>
      <c r="CB273" s="302">
        <v>0</v>
      </c>
      <c r="CC273" s="303">
        <v>0</v>
      </c>
      <c r="CD273" s="304">
        <v>0</v>
      </c>
      <c r="CE273" s="302">
        <v>0</v>
      </c>
      <c r="CF273" s="302">
        <v>30</v>
      </c>
      <c r="CG273" s="296">
        <v>0</v>
      </c>
      <c r="CH273" s="297" t="s">
        <v>12384</v>
      </c>
      <c r="CI273" s="305">
        <v>0</v>
      </c>
      <c r="CJ273" s="306">
        <v>0</v>
      </c>
      <c r="CK273" s="300">
        <v>0</v>
      </c>
      <c r="CL273" s="301">
        <v>0</v>
      </c>
    </row>
    <row r="274" spans="1:90" x14ac:dyDescent="0.25">
      <c r="A274">
        <v>1015100490</v>
      </c>
      <c r="B274" s="287" t="s">
        <v>12666</v>
      </c>
      <c r="C274" s="141"/>
      <c r="N274" s="142"/>
      <c r="O274" s="141">
        <v>1</v>
      </c>
      <c r="X274">
        <v>1</v>
      </c>
      <c r="AA274" s="141"/>
      <c r="AL274" s="142"/>
      <c r="AM274" s="141"/>
      <c r="AX274" s="142"/>
      <c r="AY274" s="141"/>
      <c r="BJ274" s="142"/>
      <c r="BK274" s="141"/>
      <c r="BV274" s="142"/>
      <c r="BW274" s="302">
        <v>0</v>
      </c>
      <c r="BX274" s="302">
        <v>2</v>
      </c>
      <c r="BY274" s="302">
        <v>0</v>
      </c>
      <c r="BZ274" s="302">
        <v>0</v>
      </c>
      <c r="CA274" s="302">
        <v>0</v>
      </c>
      <c r="CB274" s="302">
        <v>0</v>
      </c>
      <c r="CC274" s="303">
        <v>0</v>
      </c>
      <c r="CD274" s="304">
        <v>0</v>
      </c>
      <c r="CE274" s="302">
        <v>0</v>
      </c>
      <c r="CF274" s="302">
        <v>30</v>
      </c>
      <c r="CG274" s="296">
        <v>0</v>
      </c>
      <c r="CH274" s="297" t="s">
        <v>12384</v>
      </c>
      <c r="CI274" s="305">
        <v>0</v>
      </c>
      <c r="CJ274" s="306">
        <v>0</v>
      </c>
      <c r="CK274" s="300">
        <v>0</v>
      </c>
      <c r="CL274" s="301">
        <v>0</v>
      </c>
    </row>
    <row r="275" spans="1:90" x14ac:dyDescent="0.25">
      <c r="A275">
        <v>1015100510</v>
      </c>
      <c r="B275" s="287" t="s">
        <v>12667</v>
      </c>
      <c r="C275" s="141"/>
      <c r="N275" s="142"/>
      <c r="O275" s="141"/>
      <c r="AA275" s="141">
        <v>1</v>
      </c>
      <c r="AF275">
        <v>1</v>
      </c>
      <c r="AL275" s="142"/>
      <c r="AM275" s="141"/>
      <c r="AX275" s="142"/>
      <c r="AY275" s="141"/>
      <c r="BJ275" s="142"/>
      <c r="BK275" s="141"/>
      <c r="BV275" s="142"/>
      <c r="BW275" s="302">
        <v>0</v>
      </c>
      <c r="BX275" s="302">
        <v>0</v>
      </c>
      <c r="BY275" s="302">
        <v>2</v>
      </c>
      <c r="BZ275" s="302">
        <v>0</v>
      </c>
      <c r="CA275" s="302">
        <v>0</v>
      </c>
      <c r="CB275" s="302">
        <v>0</v>
      </c>
      <c r="CC275" s="303">
        <v>0</v>
      </c>
      <c r="CD275" s="304">
        <v>0</v>
      </c>
      <c r="CE275" s="302">
        <v>0</v>
      </c>
      <c r="CF275" s="302">
        <v>30</v>
      </c>
      <c r="CG275" s="296">
        <v>0</v>
      </c>
      <c r="CH275" s="297" t="s">
        <v>12384</v>
      </c>
      <c r="CI275" s="305">
        <v>0</v>
      </c>
      <c r="CJ275" s="306">
        <v>0</v>
      </c>
      <c r="CK275" s="300">
        <v>0</v>
      </c>
      <c r="CL275" s="301">
        <v>0</v>
      </c>
    </row>
    <row r="276" spans="1:90" x14ac:dyDescent="0.25">
      <c r="A276">
        <v>1015100520</v>
      </c>
      <c r="B276" s="287" t="s">
        <v>12668</v>
      </c>
      <c r="C276" s="141"/>
      <c r="J276">
        <v>1</v>
      </c>
      <c r="N276" s="142"/>
      <c r="O276" s="141"/>
      <c r="AA276" s="141"/>
      <c r="AE276">
        <v>1</v>
      </c>
      <c r="AF276">
        <v>1</v>
      </c>
      <c r="AL276" s="142"/>
      <c r="AM276" s="141"/>
      <c r="AX276" s="142"/>
      <c r="AY276" s="141"/>
      <c r="BJ276" s="142"/>
      <c r="BK276" s="141"/>
      <c r="BV276" s="142">
        <v>1</v>
      </c>
      <c r="BW276" s="302">
        <v>1</v>
      </c>
      <c r="BX276" s="302">
        <v>0</v>
      </c>
      <c r="BY276" s="302">
        <v>2</v>
      </c>
      <c r="BZ276" s="302">
        <v>0</v>
      </c>
      <c r="CA276" s="302">
        <v>0</v>
      </c>
      <c r="CB276" s="302">
        <v>1</v>
      </c>
      <c r="CC276" s="303">
        <v>3.968253968253968E-3</v>
      </c>
      <c r="CD276" s="304">
        <v>0</v>
      </c>
      <c r="CE276" s="302">
        <v>0</v>
      </c>
      <c r="CF276" s="302">
        <v>30</v>
      </c>
      <c r="CG276" s="296">
        <v>1.9841269841269841E-4</v>
      </c>
      <c r="CH276" s="297" t="s">
        <v>12384</v>
      </c>
      <c r="CI276" s="305">
        <v>0</v>
      </c>
      <c r="CJ276" s="306">
        <v>1.0357142857142856</v>
      </c>
      <c r="CK276" s="300">
        <v>1</v>
      </c>
      <c r="CL276" s="301">
        <v>2</v>
      </c>
    </row>
    <row r="277" spans="1:90" x14ac:dyDescent="0.25">
      <c r="A277">
        <v>1015100530</v>
      </c>
      <c r="B277" s="287" t="s">
        <v>12669</v>
      </c>
      <c r="C277" s="141"/>
      <c r="I277">
        <v>1</v>
      </c>
      <c r="N277" s="142"/>
      <c r="O277" s="141"/>
      <c r="Y277">
        <v>1</v>
      </c>
      <c r="AA277" s="141"/>
      <c r="AF277">
        <v>1</v>
      </c>
      <c r="AL277" s="142">
        <v>1</v>
      </c>
      <c r="AM277" s="141"/>
      <c r="AN277">
        <v>1</v>
      </c>
      <c r="AP277">
        <v>2</v>
      </c>
      <c r="AS277">
        <v>1</v>
      </c>
      <c r="AX277" s="142"/>
      <c r="AY277" s="141"/>
      <c r="AZ277">
        <v>1</v>
      </c>
      <c r="BD277">
        <v>2</v>
      </c>
      <c r="BE277">
        <v>1</v>
      </c>
      <c r="BG277">
        <v>2</v>
      </c>
      <c r="BH277">
        <v>1</v>
      </c>
      <c r="BI277">
        <v>1</v>
      </c>
      <c r="BJ277" s="142">
        <v>1</v>
      </c>
      <c r="BK277" s="141"/>
      <c r="BV277" s="142"/>
      <c r="BW277" s="302">
        <v>1</v>
      </c>
      <c r="BX277" s="302">
        <v>1</v>
      </c>
      <c r="BY277" s="302">
        <v>2</v>
      </c>
      <c r="BZ277" s="302">
        <v>4</v>
      </c>
      <c r="CA277" s="302">
        <v>9</v>
      </c>
      <c r="CB277" s="302">
        <v>0</v>
      </c>
      <c r="CC277" s="303">
        <v>0</v>
      </c>
      <c r="CD277" s="304">
        <v>0</v>
      </c>
      <c r="CE277" s="302">
        <v>0</v>
      </c>
      <c r="CF277" s="302">
        <v>30</v>
      </c>
      <c r="CG277" s="296">
        <v>0</v>
      </c>
      <c r="CH277" s="297" t="s">
        <v>12384</v>
      </c>
      <c r="CI277" s="305">
        <v>0</v>
      </c>
      <c r="CJ277" s="306">
        <v>0</v>
      </c>
      <c r="CK277" s="300">
        <v>0</v>
      </c>
      <c r="CL277" s="301">
        <v>0</v>
      </c>
    </row>
    <row r="278" spans="1:90" x14ac:dyDescent="0.25">
      <c r="A278">
        <v>1015100540</v>
      </c>
      <c r="B278" s="287" t="s">
        <v>12670</v>
      </c>
      <c r="C278" s="141">
        <v>1</v>
      </c>
      <c r="N278" s="142">
        <v>1</v>
      </c>
      <c r="O278" s="141"/>
      <c r="P278">
        <v>1</v>
      </c>
      <c r="AA278" s="141"/>
      <c r="AF278">
        <v>1</v>
      </c>
      <c r="AL278" s="142"/>
      <c r="AM278" s="141"/>
      <c r="AO278">
        <v>1</v>
      </c>
      <c r="AX278" s="142"/>
      <c r="AY278" s="141"/>
      <c r="AZ278">
        <v>1</v>
      </c>
      <c r="BA278">
        <v>1</v>
      </c>
      <c r="BB278">
        <v>2</v>
      </c>
      <c r="BC278">
        <v>1</v>
      </c>
      <c r="BG278">
        <v>1</v>
      </c>
      <c r="BH278">
        <v>3</v>
      </c>
      <c r="BI278">
        <v>1</v>
      </c>
      <c r="BJ278" s="142"/>
      <c r="BK278" s="141">
        <v>1</v>
      </c>
      <c r="BR278">
        <v>1</v>
      </c>
      <c r="BV278" s="142"/>
      <c r="BW278" s="302">
        <v>2</v>
      </c>
      <c r="BX278" s="302">
        <v>1</v>
      </c>
      <c r="BY278" s="302">
        <v>1</v>
      </c>
      <c r="BZ278" s="302">
        <v>1</v>
      </c>
      <c r="CA278" s="302">
        <v>10</v>
      </c>
      <c r="CB278" s="302">
        <v>2</v>
      </c>
      <c r="CC278" s="303">
        <v>7.9365079365079361E-3</v>
      </c>
      <c r="CD278" s="304">
        <v>0</v>
      </c>
      <c r="CE278" s="302">
        <v>0</v>
      </c>
      <c r="CF278" s="302">
        <v>30</v>
      </c>
      <c r="CG278" s="296">
        <v>3.9682539682539683E-4</v>
      </c>
      <c r="CH278" s="297" t="s">
        <v>12384</v>
      </c>
      <c r="CI278" s="305">
        <v>0</v>
      </c>
      <c r="CJ278" s="306">
        <v>2.0714285714285712</v>
      </c>
      <c r="CK278" s="300">
        <v>1</v>
      </c>
      <c r="CL278" s="301">
        <v>3</v>
      </c>
    </row>
    <row r="279" spans="1:90" x14ac:dyDescent="0.25">
      <c r="A279">
        <v>1015100550</v>
      </c>
      <c r="B279" s="287" t="s">
        <v>12671</v>
      </c>
      <c r="C279" s="141"/>
      <c r="F279">
        <v>1</v>
      </c>
      <c r="N279" s="142"/>
      <c r="O279" s="141"/>
      <c r="AA279" s="141"/>
      <c r="AL279" s="142"/>
      <c r="AM279" s="141"/>
      <c r="AX279" s="142"/>
      <c r="AY279" s="141"/>
      <c r="BJ279" s="142"/>
      <c r="BK279" s="141"/>
      <c r="BV279" s="142"/>
      <c r="BW279" s="302">
        <v>1</v>
      </c>
      <c r="BX279" s="302">
        <v>0</v>
      </c>
      <c r="BY279" s="302">
        <v>0</v>
      </c>
      <c r="BZ279" s="302">
        <v>0</v>
      </c>
      <c r="CA279" s="302">
        <v>0</v>
      </c>
      <c r="CB279" s="302">
        <v>0</v>
      </c>
      <c r="CC279" s="303">
        <v>0</v>
      </c>
      <c r="CD279" s="304">
        <v>0</v>
      </c>
      <c r="CE279" s="302">
        <v>0</v>
      </c>
      <c r="CF279" s="302">
        <v>30</v>
      </c>
      <c r="CG279" s="296">
        <v>0</v>
      </c>
      <c r="CH279" s="297" t="s">
        <v>12384</v>
      </c>
      <c r="CI279" s="305">
        <v>0</v>
      </c>
      <c r="CJ279" s="306">
        <v>0</v>
      </c>
      <c r="CK279" s="300">
        <v>0</v>
      </c>
      <c r="CL279" s="301">
        <v>0</v>
      </c>
    </row>
    <row r="280" spans="1:90" x14ac:dyDescent="0.25">
      <c r="A280">
        <v>1015100560</v>
      </c>
      <c r="B280" s="287" t="s">
        <v>12672</v>
      </c>
      <c r="C280" s="141"/>
      <c r="N280" s="142"/>
      <c r="O280" s="141"/>
      <c r="AA280" s="141"/>
      <c r="AB280">
        <v>1</v>
      </c>
      <c r="AF280">
        <v>1</v>
      </c>
      <c r="AK280">
        <v>2</v>
      </c>
      <c r="AL280" s="142">
        <v>1</v>
      </c>
      <c r="AM280" s="141"/>
      <c r="AN280">
        <v>1</v>
      </c>
      <c r="AO280">
        <v>3</v>
      </c>
      <c r="AP280">
        <v>2</v>
      </c>
      <c r="AX280" s="142">
        <v>1</v>
      </c>
      <c r="AY280" s="141"/>
      <c r="AZ280">
        <v>1</v>
      </c>
      <c r="BB280">
        <v>2</v>
      </c>
      <c r="BC280">
        <v>1</v>
      </c>
      <c r="BG280">
        <v>1</v>
      </c>
      <c r="BH280">
        <v>1</v>
      </c>
      <c r="BI280">
        <v>1</v>
      </c>
      <c r="BJ280" s="142"/>
      <c r="BK280" s="141">
        <v>1</v>
      </c>
      <c r="BV280" s="142"/>
      <c r="BW280" s="302">
        <v>0</v>
      </c>
      <c r="BX280" s="302">
        <v>0</v>
      </c>
      <c r="BY280" s="302">
        <v>5</v>
      </c>
      <c r="BZ280" s="302">
        <v>7</v>
      </c>
      <c r="CA280" s="302">
        <v>7</v>
      </c>
      <c r="CB280" s="302">
        <v>1</v>
      </c>
      <c r="CC280" s="303">
        <v>3.968253968253968E-3</v>
      </c>
      <c r="CD280" s="304">
        <v>0</v>
      </c>
      <c r="CE280" s="302">
        <v>0</v>
      </c>
      <c r="CF280" s="302">
        <v>30</v>
      </c>
      <c r="CG280" s="296">
        <v>1.9841269841269841E-4</v>
      </c>
      <c r="CH280" s="297" t="s">
        <v>12384</v>
      </c>
      <c r="CI280" s="305">
        <v>0</v>
      </c>
      <c r="CJ280" s="306">
        <v>1.0357142857142856</v>
      </c>
      <c r="CK280" s="300">
        <v>1</v>
      </c>
      <c r="CL280" s="301">
        <v>2</v>
      </c>
    </row>
    <row r="281" spans="1:90" x14ac:dyDescent="0.25">
      <c r="A281">
        <v>1015100600</v>
      </c>
      <c r="B281" s="287" t="s">
        <v>12673</v>
      </c>
      <c r="C281" s="141"/>
      <c r="D281">
        <v>2</v>
      </c>
      <c r="E281">
        <v>2</v>
      </c>
      <c r="N281" s="142"/>
      <c r="O281" s="141"/>
      <c r="AA281" s="141"/>
      <c r="AL281" s="142"/>
      <c r="AM281" s="141"/>
      <c r="AX281" s="142"/>
      <c r="AY281" s="141"/>
      <c r="BJ281" s="142"/>
      <c r="BK281" s="141"/>
      <c r="BV281" s="142"/>
      <c r="BW281" s="302">
        <v>4</v>
      </c>
      <c r="BX281" s="302">
        <v>0</v>
      </c>
      <c r="BY281" s="302">
        <v>0</v>
      </c>
      <c r="BZ281" s="302">
        <v>0</v>
      </c>
      <c r="CA281" s="302">
        <v>0</v>
      </c>
      <c r="CB281" s="302">
        <v>0</v>
      </c>
      <c r="CC281" s="303">
        <v>0</v>
      </c>
      <c r="CD281" s="304">
        <v>0</v>
      </c>
      <c r="CE281" s="302">
        <v>0</v>
      </c>
      <c r="CF281" s="302">
        <v>30</v>
      </c>
      <c r="CG281" s="296">
        <v>0</v>
      </c>
      <c r="CH281" s="297" t="s">
        <v>12384</v>
      </c>
      <c r="CI281" s="305">
        <v>0</v>
      </c>
      <c r="CJ281" s="306">
        <v>0</v>
      </c>
      <c r="CK281" s="300">
        <v>0</v>
      </c>
      <c r="CL281" s="301">
        <v>0</v>
      </c>
    </row>
    <row r="282" spans="1:90" x14ac:dyDescent="0.25">
      <c r="A282">
        <v>1015100630</v>
      </c>
      <c r="B282" s="287" t="s">
        <v>12674</v>
      </c>
      <c r="C282" s="141"/>
      <c r="N282" s="142"/>
      <c r="O282" s="141"/>
      <c r="AA282" s="141"/>
      <c r="AB282">
        <v>1</v>
      </c>
      <c r="AL282" s="142"/>
      <c r="AM282" s="141"/>
      <c r="AX282" s="142"/>
      <c r="AY282" s="141"/>
      <c r="BJ282" s="142"/>
      <c r="BK282" s="141"/>
      <c r="BV282" s="142"/>
      <c r="BW282" s="302">
        <v>0</v>
      </c>
      <c r="BX282" s="302">
        <v>0</v>
      </c>
      <c r="BY282" s="302">
        <v>1</v>
      </c>
      <c r="BZ282" s="302">
        <v>0</v>
      </c>
      <c r="CA282" s="302">
        <v>0</v>
      </c>
      <c r="CB282" s="302">
        <v>0</v>
      </c>
      <c r="CC282" s="303">
        <v>0</v>
      </c>
      <c r="CD282" s="304">
        <v>0</v>
      </c>
      <c r="CE282" s="302">
        <v>0</v>
      </c>
      <c r="CF282" s="302">
        <v>30</v>
      </c>
      <c r="CG282" s="296">
        <v>0</v>
      </c>
      <c r="CH282" s="297" t="s">
        <v>12384</v>
      </c>
      <c r="CI282" s="305">
        <v>0</v>
      </c>
      <c r="CJ282" s="306">
        <v>0</v>
      </c>
      <c r="CK282" s="300">
        <v>0</v>
      </c>
      <c r="CL282" s="301">
        <v>0</v>
      </c>
    </row>
    <row r="283" spans="1:90" x14ac:dyDescent="0.25">
      <c r="A283">
        <v>1015100650</v>
      </c>
      <c r="B283" s="287" t="s">
        <v>12675</v>
      </c>
      <c r="C283" s="141"/>
      <c r="N283" s="142"/>
      <c r="O283" s="141"/>
      <c r="AA283" s="141"/>
      <c r="AL283" s="142"/>
      <c r="AM283" s="141">
        <v>1</v>
      </c>
      <c r="AX283" s="142"/>
      <c r="AY283" s="141"/>
      <c r="BJ283" s="142"/>
      <c r="BK283" s="141"/>
      <c r="BV283" s="142"/>
      <c r="BW283" s="302">
        <v>0</v>
      </c>
      <c r="BX283" s="302">
        <v>0</v>
      </c>
      <c r="BY283" s="302">
        <v>0</v>
      </c>
      <c r="BZ283" s="302">
        <v>1</v>
      </c>
      <c r="CA283" s="302">
        <v>0</v>
      </c>
      <c r="CB283" s="302">
        <v>0</v>
      </c>
      <c r="CC283" s="303">
        <v>0</v>
      </c>
      <c r="CD283" s="304">
        <v>0</v>
      </c>
      <c r="CE283" s="302">
        <v>0</v>
      </c>
      <c r="CF283" s="302">
        <v>30</v>
      </c>
      <c r="CG283" s="296">
        <v>0</v>
      </c>
      <c r="CH283" s="297" t="s">
        <v>12384</v>
      </c>
      <c r="CI283" s="305">
        <v>0</v>
      </c>
      <c r="CJ283" s="306">
        <v>0</v>
      </c>
      <c r="CK283" s="300">
        <v>0</v>
      </c>
      <c r="CL283" s="301">
        <v>0</v>
      </c>
    </row>
    <row r="284" spans="1:90" x14ac:dyDescent="0.25">
      <c r="A284">
        <v>1015100740</v>
      </c>
      <c r="B284" s="287" t="s">
        <v>12676</v>
      </c>
      <c r="C284" s="141"/>
      <c r="F284">
        <v>4</v>
      </c>
      <c r="N284" s="142"/>
      <c r="O284" s="141"/>
      <c r="AA284" s="141"/>
      <c r="AL284" s="142"/>
      <c r="AM284" s="141"/>
      <c r="AX284" s="142"/>
      <c r="AY284" s="141"/>
      <c r="BJ284" s="142"/>
      <c r="BK284" s="141"/>
      <c r="BV284" s="142"/>
      <c r="BW284" s="302">
        <v>4</v>
      </c>
      <c r="BX284" s="302">
        <v>0</v>
      </c>
      <c r="BY284" s="302">
        <v>0</v>
      </c>
      <c r="BZ284" s="302">
        <v>0</v>
      </c>
      <c r="CA284" s="302">
        <v>0</v>
      </c>
      <c r="CB284" s="302">
        <v>0</v>
      </c>
      <c r="CC284" s="303">
        <v>0</v>
      </c>
      <c r="CD284" s="304">
        <v>0</v>
      </c>
      <c r="CE284" s="302">
        <v>0</v>
      </c>
      <c r="CF284" s="302">
        <v>30</v>
      </c>
      <c r="CG284" s="296">
        <v>0</v>
      </c>
      <c r="CH284" s="297" t="s">
        <v>12384</v>
      </c>
      <c r="CI284" s="305">
        <v>0</v>
      </c>
      <c r="CJ284" s="306">
        <v>0</v>
      </c>
      <c r="CK284" s="300">
        <v>0</v>
      </c>
      <c r="CL284" s="301">
        <v>0</v>
      </c>
    </row>
    <row r="285" spans="1:90" x14ac:dyDescent="0.25">
      <c r="A285">
        <v>1015100790</v>
      </c>
      <c r="B285" s="287" t="s">
        <v>12677</v>
      </c>
      <c r="C285" s="141">
        <v>1</v>
      </c>
      <c r="G285">
        <v>1</v>
      </c>
      <c r="I285">
        <v>1</v>
      </c>
      <c r="N285" s="142"/>
      <c r="O285" s="141">
        <v>2</v>
      </c>
      <c r="P285">
        <v>2</v>
      </c>
      <c r="R285">
        <v>1</v>
      </c>
      <c r="T285">
        <v>1</v>
      </c>
      <c r="X285">
        <v>2</v>
      </c>
      <c r="Y285">
        <v>2</v>
      </c>
      <c r="Z285">
        <v>2</v>
      </c>
      <c r="AA285" s="141"/>
      <c r="AB285">
        <v>4</v>
      </c>
      <c r="AC285">
        <v>1</v>
      </c>
      <c r="AH285">
        <v>3</v>
      </c>
      <c r="AI285">
        <v>1</v>
      </c>
      <c r="AJ285">
        <v>1</v>
      </c>
      <c r="AK285">
        <v>1</v>
      </c>
      <c r="AL285" s="142">
        <v>1</v>
      </c>
      <c r="AM285" s="141">
        <v>2</v>
      </c>
      <c r="AP285">
        <v>1</v>
      </c>
      <c r="AQ285">
        <v>1</v>
      </c>
      <c r="AR285">
        <v>1</v>
      </c>
      <c r="AS285">
        <v>1</v>
      </c>
      <c r="AV285">
        <v>3</v>
      </c>
      <c r="AW285">
        <v>1</v>
      </c>
      <c r="AX285" s="142"/>
      <c r="AY285" s="141"/>
      <c r="BJ285" s="142">
        <v>1</v>
      </c>
      <c r="BK285" s="141"/>
      <c r="BV285" s="142"/>
      <c r="BW285" s="302">
        <v>3</v>
      </c>
      <c r="BX285" s="302">
        <v>12</v>
      </c>
      <c r="BY285" s="302">
        <v>12</v>
      </c>
      <c r="BZ285" s="302">
        <v>10</v>
      </c>
      <c r="CA285" s="302">
        <v>1</v>
      </c>
      <c r="CB285" s="302">
        <v>0</v>
      </c>
      <c r="CC285" s="303">
        <v>0</v>
      </c>
      <c r="CD285" s="304">
        <v>0</v>
      </c>
      <c r="CE285" s="302">
        <v>0</v>
      </c>
      <c r="CF285" s="302">
        <v>30</v>
      </c>
      <c r="CG285" s="296">
        <v>0</v>
      </c>
      <c r="CH285" s="297" t="s">
        <v>12384</v>
      </c>
      <c r="CI285" s="305">
        <v>0</v>
      </c>
      <c r="CJ285" s="306">
        <v>0</v>
      </c>
      <c r="CK285" s="300">
        <v>0</v>
      </c>
      <c r="CL285" s="301">
        <v>0</v>
      </c>
    </row>
    <row r="286" spans="1:90" x14ac:dyDescent="0.25">
      <c r="A286">
        <v>1015100840</v>
      </c>
      <c r="B286" s="287" t="s">
        <v>12678</v>
      </c>
      <c r="C286" s="141"/>
      <c r="H286">
        <v>1</v>
      </c>
      <c r="I286">
        <v>1</v>
      </c>
      <c r="N286" s="142"/>
      <c r="O286" s="141"/>
      <c r="AA286" s="141"/>
      <c r="AL286" s="142"/>
      <c r="AM286" s="141"/>
      <c r="AX286" s="142"/>
      <c r="AY286" s="141"/>
      <c r="BJ286" s="142"/>
      <c r="BK286" s="141"/>
      <c r="BV286" s="142"/>
      <c r="BW286" s="302">
        <v>2</v>
      </c>
      <c r="BX286" s="302">
        <v>0</v>
      </c>
      <c r="BY286" s="302">
        <v>0</v>
      </c>
      <c r="BZ286" s="302">
        <v>0</v>
      </c>
      <c r="CA286" s="302">
        <v>0</v>
      </c>
      <c r="CB286" s="302">
        <v>0</v>
      </c>
      <c r="CC286" s="303">
        <v>0</v>
      </c>
      <c r="CD286" s="304">
        <v>0</v>
      </c>
      <c r="CE286" s="302">
        <v>0</v>
      </c>
      <c r="CF286" s="302">
        <v>30</v>
      </c>
      <c r="CG286" s="296">
        <v>0</v>
      </c>
      <c r="CH286" s="297" t="s">
        <v>12384</v>
      </c>
      <c r="CI286" s="305">
        <v>0</v>
      </c>
      <c r="CJ286" s="306">
        <v>0</v>
      </c>
      <c r="CK286" s="300">
        <v>0</v>
      </c>
      <c r="CL286" s="301">
        <v>0</v>
      </c>
    </row>
    <row r="287" spans="1:90" x14ac:dyDescent="0.25">
      <c r="A287">
        <v>1015100880</v>
      </c>
      <c r="B287" s="287" t="s">
        <v>12679</v>
      </c>
      <c r="C287" s="141"/>
      <c r="I287">
        <v>1</v>
      </c>
      <c r="N287" s="142"/>
      <c r="O287" s="141"/>
      <c r="AA287" s="141"/>
      <c r="AC287">
        <v>4</v>
      </c>
      <c r="AD287">
        <v>2</v>
      </c>
      <c r="AE287">
        <v>1</v>
      </c>
      <c r="AL287" s="142"/>
      <c r="AM287" s="141"/>
      <c r="AP287">
        <v>1</v>
      </c>
      <c r="AT287">
        <v>3</v>
      </c>
      <c r="AV287">
        <v>1</v>
      </c>
      <c r="AW287">
        <v>1</v>
      </c>
      <c r="AX287" s="142"/>
      <c r="AY287" s="141"/>
      <c r="BG287">
        <v>2</v>
      </c>
      <c r="BJ287" s="142"/>
      <c r="BK287" s="141"/>
      <c r="BL287">
        <v>3</v>
      </c>
      <c r="BM287">
        <v>1</v>
      </c>
      <c r="BN287">
        <v>3</v>
      </c>
      <c r="BV287" s="142"/>
      <c r="BW287" s="302">
        <v>1</v>
      </c>
      <c r="BX287" s="302">
        <v>0</v>
      </c>
      <c r="BY287" s="302">
        <v>7</v>
      </c>
      <c r="BZ287" s="302">
        <v>6</v>
      </c>
      <c r="CA287" s="302">
        <v>2</v>
      </c>
      <c r="CB287" s="302">
        <v>7</v>
      </c>
      <c r="CC287" s="303">
        <v>2.7777777777777776E-2</v>
      </c>
      <c r="CD287" s="304">
        <v>1.1547005383792517</v>
      </c>
      <c r="CE287" s="302">
        <v>0</v>
      </c>
      <c r="CF287" s="302">
        <v>30</v>
      </c>
      <c r="CG287" s="296">
        <v>1.3888888888888889E-3</v>
      </c>
      <c r="CH287" s="297" t="s">
        <v>12384</v>
      </c>
      <c r="CI287" s="305">
        <v>2</v>
      </c>
      <c r="CJ287" s="306">
        <v>8.4047005383792524</v>
      </c>
      <c r="CK287" s="300">
        <v>2</v>
      </c>
      <c r="CL287" s="301">
        <v>9</v>
      </c>
    </row>
    <row r="288" spans="1:90" x14ac:dyDescent="0.25">
      <c r="A288">
        <v>1015100890</v>
      </c>
      <c r="B288" s="287" t="s">
        <v>12680</v>
      </c>
      <c r="C288" s="141"/>
      <c r="F288">
        <v>2</v>
      </c>
      <c r="I288">
        <v>2</v>
      </c>
      <c r="N288" s="142"/>
      <c r="O288" s="141"/>
      <c r="Z288">
        <v>1</v>
      </c>
      <c r="AA288" s="141"/>
      <c r="AL288" s="142">
        <v>2</v>
      </c>
      <c r="AM288" s="141"/>
      <c r="AX288" s="142"/>
      <c r="AY288" s="141">
        <v>1</v>
      </c>
      <c r="BA288">
        <v>1</v>
      </c>
      <c r="BF288">
        <v>2</v>
      </c>
      <c r="BG288">
        <v>1</v>
      </c>
      <c r="BJ288" s="142"/>
      <c r="BK288" s="141"/>
      <c r="BL288">
        <v>2</v>
      </c>
      <c r="BQ288">
        <v>1</v>
      </c>
      <c r="BV288" s="142">
        <v>1</v>
      </c>
      <c r="BW288" s="302">
        <v>4</v>
      </c>
      <c r="BX288" s="302">
        <v>1</v>
      </c>
      <c r="BY288" s="302">
        <v>2</v>
      </c>
      <c r="BZ288" s="302">
        <v>0</v>
      </c>
      <c r="CA288" s="302">
        <v>5</v>
      </c>
      <c r="CB288" s="302">
        <v>4</v>
      </c>
      <c r="CC288" s="303">
        <v>1.5873015873015872E-2</v>
      </c>
      <c r="CD288" s="304">
        <v>0.57735026918962584</v>
      </c>
      <c r="CE288" s="302">
        <v>0</v>
      </c>
      <c r="CF288" s="302">
        <v>30</v>
      </c>
      <c r="CG288" s="296">
        <v>7.9365079365079365E-4</v>
      </c>
      <c r="CH288" s="297" t="s">
        <v>12384</v>
      </c>
      <c r="CI288" s="305">
        <v>1</v>
      </c>
      <c r="CJ288" s="306">
        <v>4.7202074120467685</v>
      </c>
      <c r="CK288" s="300">
        <v>2</v>
      </c>
      <c r="CL288" s="301">
        <v>5</v>
      </c>
    </row>
    <row r="289" spans="1:90" x14ac:dyDescent="0.25">
      <c r="A289">
        <v>1015100900</v>
      </c>
      <c r="B289" s="287" t="s">
        <v>12681</v>
      </c>
      <c r="C289" s="141"/>
      <c r="I289">
        <v>1</v>
      </c>
      <c r="N289" s="142"/>
      <c r="O289" s="141"/>
      <c r="Z289">
        <v>1</v>
      </c>
      <c r="AA289" s="141"/>
      <c r="AB289">
        <v>1</v>
      </c>
      <c r="AG289">
        <v>1</v>
      </c>
      <c r="AH289">
        <v>1</v>
      </c>
      <c r="AL289" s="142">
        <v>2</v>
      </c>
      <c r="AM289" s="141"/>
      <c r="AP289">
        <v>1</v>
      </c>
      <c r="AV289">
        <v>4</v>
      </c>
      <c r="AW289">
        <v>1</v>
      </c>
      <c r="AX289" s="142"/>
      <c r="AY289" s="141">
        <v>1</v>
      </c>
      <c r="BA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J289" s="142"/>
      <c r="BK289" s="141"/>
      <c r="BM289">
        <v>1</v>
      </c>
      <c r="BQ289">
        <v>1</v>
      </c>
      <c r="BV289" s="142">
        <v>1</v>
      </c>
      <c r="BW289" s="302">
        <v>1</v>
      </c>
      <c r="BX289" s="302">
        <v>1</v>
      </c>
      <c r="BY289" s="302">
        <v>5</v>
      </c>
      <c r="BZ289" s="302">
        <v>6</v>
      </c>
      <c r="CA289" s="302">
        <v>7</v>
      </c>
      <c r="CB289" s="302">
        <v>3</v>
      </c>
      <c r="CC289" s="303">
        <v>1.1904761904761904E-2</v>
      </c>
      <c r="CD289" s="304">
        <v>0</v>
      </c>
      <c r="CE289" s="302">
        <v>0</v>
      </c>
      <c r="CF289" s="302">
        <v>30</v>
      </c>
      <c r="CG289" s="296">
        <v>5.9523809523809529E-4</v>
      </c>
      <c r="CH289" s="297" t="s">
        <v>12384</v>
      </c>
      <c r="CI289" s="305">
        <v>0</v>
      </c>
      <c r="CJ289" s="306">
        <v>3.1071428571428568</v>
      </c>
      <c r="CK289" s="300">
        <v>1</v>
      </c>
      <c r="CL289" s="301">
        <v>4</v>
      </c>
    </row>
    <row r="290" spans="1:90" x14ac:dyDescent="0.25">
      <c r="A290">
        <v>1015100980</v>
      </c>
      <c r="B290" s="287" t="s">
        <v>12682</v>
      </c>
      <c r="C290" s="141"/>
      <c r="N290" s="142"/>
      <c r="O290" s="141"/>
      <c r="AA290" s="141"/>
      <c r="AH290">
        <v>1</v>
      </c>
      <c r="AL290" s="142"/>
      <c r="AM290" s="141"/>
      <c r="AV290">
        <v>1</v>
      </c>
      <c r="AX290" s="142"/>
      <c r="AY290" s="141"/>
      <c r="BG290">
        <v>1</v>
      </c>
      <c r="BH290">
        <v>1</v>
      </c>
      <c r="BJ290" s="142"/>
      <c r="BK290" s="141"/>
      <c r="BR290">
        <v>1</v>
      </c>
      <c r="BS290">
        <v>1</v>
      </c>
      <c r="BU290">
        <v>1</v>
      </c>
      <c r="BV290" s="142"/>
      <c r="BW290" s="302">
        <v>0</v>
      </c>
      <c r="BX290" s="302">
        <v>0</v>
      </c>
      <c r="BY290" s="302">
        <v>1</v>
      </c>
      <c r="BZ290" s="302">
        <v>1</v>
      </c>
      <c r="CA290" s="302">
        <v>2</v>
      </c>
      <c r="CB290" s="302">
        <v>3</v>
      </c>
      <c r="CC290" s="303">
        <v>1.1904761904761904E-2</v>
      </c>
      <c r="CD290" s="304">
        <v>0</v>
      </c>
      <c r="CE290" s="302">
        <v>0</v>
      </c>
      <c r="CF290" s="302">
        <v>30</v>
      </c>
      <c r="CG290" s="296">
        <v>5.9523809523809529E-4</v>
      </c>
      <c r="CH290" s="297" t="s">
        <v>12384</v>
      </c>
      <c r="CI290" s="305">
        <v>0</v>
      </c>
      <c r="CJ290" s="306">
        <v>3.1071428571428568</v>
      </c>
      <c r="CK290" s="300">
        <v>1</v>
      </c>
      <c r="CL290" s="301">
        <v>4</v>
      </c>
    </row>
    <row r="291" spans="1:90" x14ac:dyDescent="0.25">
      <c r="A291">
        <v>1015101510</v>
      </c>
      <c r="B291" s="287" t="s">
        <v>12683</v>
      </c>
      <c r="C291" s="141"/>
      <c r="N291" s="142"/>
      <c r="O291" s="141"/>
      <c r="AA291" s="141"/>
      <c r="AF291">
        <v>1</v>
      </c>
      <c r="AK291">
        <v>1</v>
      </c>
      <c r="AL291" s="142"/>
      <c r="AM291" s="141"/>
      <c r="AX291" s="142"/>
      <c r="AY291" s="141"/>
      <c r="BA291">
        <v>1</v>
      </c>
      <c r="BJ291" s="142"/>
      <c r="BK291" s="141"/>
      <c r="BL291">
        <v>1</v>
      </c>
      <c r="BV291" s="142"/>
      <c r="BW291" s="302">
        <v>0</v>
      </c>
      <c r="BX291" s="302">
        <v>0</v>
      </c>
      <c r="BY291" s="302">
        <v>2</v>
      </c>
      <c r="BZ291" s="302">
        <v>0</v>
      </c>
      <c r="CA291" s="302">
        <v>1</v>
      </c>
      <c r="CB291" s="302">
        <v>1</v>
      </c>
      <c r="CC291" s="303">
        <v>3.968253968253968E-3</v>
      </c>
      <c r="CD291" s="304">
        <v>0</v>
      </c>
      <c r="CE291" s="302">
        <v>0</v>
      </c>
      <c r="CF291" s="302">
        <v>30</v>
      </c>
      <c r="CG291" s="296">
        <v>1.9841269841269841E-4</v>
      </c>
      <c r="CH291" s="297" t="s">
        <v>12384</v>
      </c>
      <c r="CI291" s="305">
        <v>0</v>
      </c>
      <c r="CJ291" s="306">
        <v>1.0357142857142856</v>
      </c>
      <c r="CK291" s="300">
        <v>1</v>
      </c>
      <c r="CL291" s="301">
        <v>2</v>
      </c>
    </row>
    <row r="292" spans="1:90" x14ac:dyDescent="0.25">
      <c r="A292">
        <v>1015101540</v>
      </c>
      <c r="B292" s="287" t="s">
        <v>12684</v>
      </c>
      <c r="C292" s="141"/>
      <c r="N292" s="142"/>
      <c r="O292" s="141"/>
      <c r="AA292" s="141"/>
      <c r="AL292" s="142"/>
      <c r="AM292" s="141"/>
      <c r="AU292">
        <v>1</v>
      </c>
      <c r="AX292" s="142"/>
      <c r="AY292" s="141"/>
      <c r="BA292">
        <v>1</v>
      </c>
      <c r="BC292">
        <v>1</v>
      </c>
      <c r="BJ292" s="142"/>
      <c r="BK292" s="141"/>
      <c r="BV292" s="142"/>
      <c r="BW292" s="302">
        <v>0</v>
      </c>
      <c r="BX292" s="302">
        <v>0</v>
      </c>
      <c r="BY292" s="302">
        <v>0</v>
      </c>
      <c r="BZ292" s="302">
        <v>1</v>
      </c>
      <c r="CA292" s="302">
        <v>2</v>
      </c>
      <c r="CB292" s="302">
        <v>0</v>
      </c>
      <c r="CC292" s="303">
        <v>0</v>
      </c>
      <c r="CD292" s="304">
        <v>0</v>
      </c>
      <c r="CE292" s="302">
        <v>0</v>
      </c>
      <c r="CF292" s="302">
        <v>30</v>
      </c>
      <c r="CG292" s="296">
        <v>0</v>
      </c>
      <c r="CH292" s="297" t="s">
        <v>12384</v>
      </c>
      <c r="CI292" s="305">
        <v>0</v>
      </c>
      <c r="CJ292" s="306">
        <v>0</v>
      </c>
      <c r="CK292" s="300">
        <v>0</v>
      </c>
      <c r="CL292" s="301">
        <v>0</v>
      </c>
    </row>
    <row r="293" spans="1:90" x14ac:dyDescent="0.25">
      <c r="A293">
        <v>1015101760</v>
      </c>
      <c r="B293" s="287" t="s">
        <v>12685</v>
      </c>
      <c r="C293" s="141"/>
      <c r="N293" s="142"/>
      <c r="O293" s="141"/>
      <c r="X293">
        <v>2</v>
      </c>
      <c r="AA293" s="141">
        <v>1</v>
      </c>
      <c r="AB293">
        <v>2</v>
      </c>
      <c r="AL293" s="142"/>
      <c r="AM293" s="141"/>
      <c r="AX293" s="142"/>
      <c r="AY293" s="141"/>
      <c r="BJ293" s="142"/>
      <c r="BK293" s="141"/>
      <c r="BV293" s="142"/>
      <c r="BW293" s="302">
        <v>0</v>
      </c>
      <c r="BX293" s="302">
        <v>2</v>
      </c>
      <c r="BY293" s="302">
        <v>3</v>
      </c>
      <c r="BZ293" s="302">
        <v>0</v>
      </c>
      <c r="CA293" s="302">
        <v>0</v>
      </c>
      <c r="CB293" s="302">
        <v>0</v>
      </c>
      <c r="CC293" s="303">
        <v>0</v>
      </c>
      <c r="CD293" s="304">
        <v>0</v>
      </c>
      <c r="CE293" s="302">
        <v>0</v>
      </c>
      <c r="CF293" s="302">
        <v>30</v>
      </c>
      <c r="CG293" s="296">
        <v>0</v>
      </c>
      <c r="CH293" s="297" t="s">
        <v>12384</v>
      </c>
      <c r="CI293" s="305">
        <v>0</v>
      </c>
      <c r="CJ293" s="306">
        <v>0</v>
      </c>
      <c r="CK293" s="300">
        <v>0</v>
      </c>
      <c r="CL293" s="301">
        <v>0</v>
      </c>
    </row>
    <row r="294" spans="1:90" x14ac:dyDescent="0.25">
      <c r="A294">
        <v>1015101790</v>
      </c>
      <c r="B294" s="287" t="s">
        <v>12686</v>
      </c>
      <c r="C294" s="141"/>
      <c r="N294" s="142"/>
      <c r="O294" s="141"/>
      <c r="AA294" s="141"/>
      <c r="AB294">
        <v>1</v>
      </c>
      <c r="AK294">
        <v>1</v>
      </c>
      <c r="AL294" s="142"/>
      <c r="AM294" s="141"/>
      <c r="AX294" s="142"/>
      <c r="AY294" s="141"/>
      <c r="BA294">
        <v>1</v>
      </c>
      <c r="BJ294" s="142"/>
      <c r="BK294" s="141"/>
      <c r="BV294" s="142"/>
      <c r="BW294" s="302">
        <v>0</v>
      </c>
      <c r="BX294" s="302">
        <v>0</v>
      </c>
      <c r="BY294" s="302">
        <v>2</v>
      </c>
      <c r="BZ294" s="302">
        <v>0</v>
      </c>
      <c r="CA294" s="302">
        <v>1</v>
      </c>
      <c r="CB294" s="302">
        <v>0</v>
      </c>
      <c r="CC294" s="303">
        <v>0</v>
      </c>
      <c r="CD294" s="304">
        <v>0</v>
      </c>
      <c r="CE294" s="302">
        <v>0</v>
      </c>
      <c r="CF294" s="302">
        <v>30</v>
      </c>
      <c r="CG294" s="296">
        <v>0</v>
      </c>
      <c r="CH294" s="297" t="s">
        <v>12384</v>
      </c>
      <c r="CI294" s="305">
        <v>0</v>
      </c>
      <c r="CJ294" s="306">
        <v>0</v>
      </c>
      <c r="CK294" s="300">
        <v>0</v>
      </c>
      <c r="CL294" s="301">
        <v>0</v>
      </c>
    </row>
    <row r="295" spans="1:90" x14ac:dyDescent="0.25">
      <c r="A295">
        <v>1015101800</v>
      </c>
      <c r="B295" s="287" t="s">
        <v>12687</v>
      </c>
      <c r="C295" s="141"/>
      <c r="N295" s="142">
        <v>1</v>
      </c>
      <c r="O295" s="141"/>
      <c r="AA295" s="141"/>
      <c r="AL295" s="142"/>
      <c r="AM295" s="141"/>
      <c r="AX295" s="142"/>
      <c r="AY295" s="141"/>
      <c r="BJ295" s="142"/>
      <c r="BK295" s="141"/>
      <c r="BV295" s="142"/>
      <c r="BW295" s="302">
        <v>1</v>
      </c>
      <c r="BX295" s="302">
        <v>0</v>
      </c>
      <c r="BY295" s="302">
        <v>0</v>
      </c>
      <c r="BZ295" s="302">
        <v>0</v>
      </c>
      <c r="CA295" s="302">
        <v>0</v>
      </c>
      <c r="CB295" s="302">
        <v>0</v>
      </c>
      <c r="CC295" s="303">
        <v>0</v>
      </c>
      <c r="CD295" s="304">
        <v>0</v>
      </c>
      <c r="CE295" s="302">
        <v>0</v>
      </c>
      <c r="CF295" s="302">
        <v>30</v>
      </c>
      <c r="CG295" s="296">
        <v>0</v>
      </c>
      <c r="CH295" s="297" t="s">
        <v>12384</v>
      </c>
      <c r="CI295" s="305">
        <v>0</v>
      </c>
      <c r="CJ295" s="306">
        <v>0</v>
      </c>
      <c r="CK295" s="300">
        <v>0</v>
      </c>
      <c r="CL295" s="301">
        <v>0</v>
      </c>
    </row>
    <row r="296" spans="1:90" x14ac:dyDescent="0.25">
      <c r="A296">
        <v>1015101920</v>
      </c>
      <c r="B296" s="287" t="s">
        <v>12688</v>
      </c>
      <c r="C296" s="141"/>
      <c r="E296">
        <v>1</v>
      </c>
      <c r="L296">
        <v>1</v>
      </c>
      <c r="M296">
        <v>1</v>
      </c>
      <c r="N296" s="142"/>
      <c r="O296" s="141"/>
      <c r="X296">
        <v>1</v>
      </c>
      <c r="AA296" s="141"/>
      <c r="AE296">
        <v>1</v>
      </c>
      <c r="AL296" s="142"/>
      <c r="AM296" s="141"/>
      <c r="AO296">
        <v>1</v>
      </c>
      <c r="AX296" s="142"/>
      <c r="AY296" s="141"/>
      <c r="BD296">
        <v>1</v>
      </c>
      <c r="BG296">
        <v>1</v>
      </c>
      <c r="BJ296" s="142"/>
      <c r="BK296" s="141"/>
      <c r="BQ296">
        <v>1</v>
      </c>
      <c r="BV296" s="142"/>
      <c r="BW296" s="302">
        <v>3</v>
      </c>
      <c r="BX296" s="302">
        <v>1</v>
      </c>
      <c r="BY296" s="302">
        <v>1</v>
      </c>
      <c r="BZ296" s="302">
        <v>1</v>
      </c>
      <c r="CA296" s="302">
        <v>2</v>
      </c>
      <c r="CB296" s="302">
        <v>1</v>
      </c>
      <c r="CC296" s="303">
        <v>3.968253968253968E-3</v>
      </c>
      <c r="CD296" s="304">
        <v>0</v>
      </c>
      <c r="CE296" s="302">
        <v>0</v>
      </c>
      <c r="CF296" s="302">
        <v>30</v>
      </c>
      <c r="CG296" s="296">
        <v>1.9841269841269841E-4</v>
      </c>
      <c r="CH296" s="297" t="s">
        <v>12384</v>
      </c>
      <c r="CI296" s="305">
        <v>0</v>
      </c>
      <c r="CJ296" s="306">
        <v>1.0357142857142856</v>
      </c>
      <c r="CK296" s="300">
        <v>1</v>
      </c>
      <c r="CL296" s="301">
        <v>2</v>
      </c>
    </row>
    <row r="297" spans="1:90" x14ac:dyDescent="0.25">
      <c r="A297">
        <v>1015101980</v>
      </c>
      <c r="B297" s="287" t="s">
        <v>12689</v>
      </c>
      <c r="C297" s="141"/>
      <c r="N297" s="142"/>
      <c r="O297" s="141"/>
      <c r="Q297">
        <v>1</v>
      </c>
      <c r="U297">
        <v>1</v>
      </c>
      <c r="AA297" s="141"/>
      <c r="AL297" s="142"/>
      <c r="AM297" s="141"/>
      <c r="AV297">
        <v>1</v>
      </c>
      <c r="AX297" s="142"/>
      <c r="AY297" s="141"/>
      <c r="BJ297" s="142"/>
      <c r="BK297" s="141"/>
      <c r="BO297">
        <v>1</v>
      </c>
      <c r="BV297" s="142"/>
      <c r="BW297" s="302">
        <v>0</v>
      </c>
      <c r="BX297" s="302">
        <v>2</v>
      </c>
      <c r="BY297" s="302">
        <v>0</v>
      </c>
      <c r="BZ297" s="302">
        <v>1</v>
      </c>
      <c r="CA297" s="302">
        <v>0</v>
      </c>
      <c r="CB297" s="302">
        <v>1</v>
      </c>
      <c r="CC297" s="303">
        <v>3.968253968253968E-3</v>
      </c>
      <c r="CD297" s="304">
        <v>0</v>
      </c>
      <c r="CE297" s="302">
        <v>0</v>
      </c>
      <c r="CF297" s="302">
        <v>30</v>
      </c>
      <c r="CG297" s="296">
        <v>1.9841269841269841E-4</v>
      </c>
      <c r="CH297" s="297" t="s">
        <v>12384</v>
      </c>
      <c r="CI297" s="305">
        <v>0</v>
      </c>
      <c r="CJ297" s="306">
        <v>1.0357142857142856</v>
      </c>
      <c r="CK297" s="300">
        <v>1</v>
      </c>
      <c r="CL297" s="301">
        <v>2</v>
      </c>
    </row>
    <row r="298" spans="1:90" x14ac:dyDescent="0.25">
      <c r="A298">
        <v>1015102030</v>
      </c>
      <c r="B298" s="287" t="s">
        <v>12690</v>
      </c>
      <c r="C298" s="141"/>
      <c r="J298">
        <v>1</v>
      </c>
      <c r="N298" s="142"/>
      <c r="O298" s="141"/>
      <c r="Y298">
        <v>1</v>
      </c>
      <c r="AA298" s="141"/>
      <c r="AE298">
        <v>2</v>
      </c>
      <c r="AF298">
        <v>1</v>
      </c>
      <c r="AK298">
        <v>1</v>
      </c>
      <c r="AL298" s="142"/>
      <c r="AM298" s="141">
        <v>1</v>
      </c>
      <c r="AX298" s="142"/>
      <c r="AY298" s="141"/>
      <c r="BC298">
        <v>1</v>
      </c>
      <c r="BG298">
        <v>1</v>
      </c>
      <c r="BJ298" s="142"/>
      <c r="BK298" s="141"/>
      <c r="BL298">
        <v>1</v>
      </c>
      <c r="BR298">
        <v>1</v>
      </c>
      <c r="BV298" s="142"/>
      <c r="BW298" s="302">
        <v>1</v>
      </c>
      <c r="BX298" s="302">
        <v>1</v>
      </c>
      <c r="BY298" s="302">
        <v>4</v>
      </c>
      <c r="BZ298" s="302">
        <v>1</v>
      </c>
      <c r="CA298" s="302">
        <v>2</v>
      </c>
      <c r="CB298" s="302">
        <v>2</v>
      </c>
      <c r="CC298" s="303">
        <v>7.9365079365079361E-3</v>
      </c>
      <c r="CD298" s="304">
        <v>0</v>
      </c>
      <c r="CE298" s="302">
        <v>0</v>
      </c>
      <c r="CF298" s="302">
        <v>30</v>
      </c>
      <c r="CG298" s="296">
        <v>3.9682539682539683E-4</v>
      </c>
      <c r="CH298" s="297" t="s">
        <v>12384</v>
      </c>
      <c r="CI298" s="305">
        <v>0</v>
      </c>
      <c r="CJ298" s="306">
        <v>2.0714285714285712</v>
      </c>
      <c r="CK298" s="300">
        <v>1</v>
      </c>
      <c r="CL298" s="301">
        <v>3</v>
      </c>
    </row>
    <row r="299" spans="1:90" x14ac:dyDescent="0.25">
      <c r="A299">
        <v>1015102070</v>
      </c>
      <c r="B299" s="287" t="s">
        <v>12691</v>
      </c>
      <c r="C299" s="141"/>
      <c r="N299" s="142"/>
      <c r="O299" s="141"/>
      <c r="P299">
        <v>3</v>
      </c>
      <c r="Y299">
        <v>1</v>
      </c>
      <c r="AA299" s="141"/>
      <c r="AL299" s="142"/>
      <c r="AM299" s="141"/>
      <c r="AX299" s="142"/>
      <c r="AY299" s="141"/>
      <c r="BA299">
        <v>1</v>
      </c>
      <c r="BG299">
        <v>1</v>
      </c>
      <c r="BJ299" s="142"/>
      <c r="BK299" s="141"/>
      <c r="BV299" s="142"/>
      <c r="BW299" s="302">
        <v>0</v>
      </c>
      <c r="BX299" s="302">
        <v>4</v>
      </c>
      <c r="BY299" s="302">
        <v>0</v>
      </c>
      <c r="BZ299" s="302">
        <v>0</v>
      </c>
      <c r="CA299" s="302">
        <v>2</v>
      </c>
      <c r="CB299" s="302">
        <v>0</v>
      </c>
      <c r="CC299" s="303">
        <v>0</v>
      </c>
      <c r="CD299" s="304">
        <v>0</v>
      </c>
      <c r="CE299" s="302">
        <v>0</v>
      </c>
      <c r="CF299" s="302">
        <v>30</v>
      </c>
      <c r="CG299" s="296">
        <v>0</v>
      </c>
      <c r="CH299" s="297" t="s">
        <v>12384</v>
      </c>
      <c r="CI299" s="305">
        <v>0</v>
      </c>
      <c r="CJ299" s="306">
        <v>0</v>
      </c>
      <c r="CK299" s="300">
        <v>0</v>
      </c>
      <c r="CL299" s="301">
        <v>0</v>
      </c>
    </row>
    <row r="300" spans="1:90" x14ac:dyDescent="0.25">
      <c r="A300">
        <v>1015102080</v>
      </c>
      <c r="B300" s="287" t="s">
        <v>12692</v>
      </c>
      <c r="C300" s="141"/>
      <c r="N300" s="142"/>
      <c r="O300" s="141"/>
      <c r="X300">
        <v>1</v>
      </c>
      <c r="AA300" s="141">
        <v>1</v>
      </c>
      <c r="AB300">
        <v>1</v>
      </c>
      <c r="AE300">
        <v>1</v>
      </c>
      <c r="AK300">
        <v>1</v>
      </c>
      <c r="AL300" s="142"/>
      <c r="AM300" s="141"/>
      <c r="AV300">
        <v>1</v>
      </c>
      <c r="AX300" s="142"/>
      <c r="AY300" s="141"/>
      <c r="BA300">
        <v>1</v>
      </c>
      <c r="BJ300" s="142"/>
      <c r="BK300" s="141"/>
      <c r="BV300" s="142"/>
      <c r="BW300" s="302">
        <v>0</v>
      </c>
      <c r="BX300" s="302">
        <v>1</v>
      </c>
      <c r="BY300" s="302">
        <v>4</v>
      </c>
      <c r="BZ300" s="302">
        <v>1</v>
      </c>
      <c r="CA300" s="302">
        <v>1</v>
      </c>
      <c r="CB300" s="302">
        <v>0</v>
      </c>
      <c r="CC300" s="303">
        <v>0</v>
      </c>
      <c r="CD300" s="304">
        <v>0</v>
      </c>
      <c r="CE300" s="302">
        <v>0</v>
      </c>
      <c r="CF300" s="302">
        <v>30</v>
      </c>
      <c r="CG300" s="296">
        <v>0</v>
      </c>
      <c r="CH300" s="297" t="s">
        <v>12384</v>
      </c>
      <c r="CI300" s="305">
        <v>0</v>
      </c>
      <c r="CJ300" s="306">
        <v>0</v>
      </c>
      <c r="CK300" s="300">
        <v>0</v>
      </c>
      <c r="CL300" s="301">
        <v>0</v>
      </c>
    </row>
    <row r="301" spans="1:90" x14ac:dyDescent="0.25">
      <c r="A301">
        <v>1015102120</v>
      </c>
      <c r="B301" s="287" t="s">
        <v>12693</v>
      </c>
      <c r="C301" s="141"/>
      <c r="N301" s="142"/>
      <c r="O301" s="141"/>
      <c r="Y301">
        <v>1</v>
      </c>
      <c r="AA301" s="141"/>
      <c r="AF301">
        <v>1</v>
      </c>
      <c r="AK301">
        <v>1</v>
      </c>
      <c r="AL301" s="142"/>
      <c r="AM301" s="141">
        <v>1</v>
      </c>
      <c r="AX301" s="142"/>
      <c r="AY301" s="141"/>
      <c r="BJ301" s="142"/>
      <c r="BK301" s="141"/>
      <c r="BL301">
        <v>1</v>
      </c>
      <c r="BR301">
        <v>1</v>
      </c>
      <c r="BV301" s="142"/>
      <c r="BW301" s="302">
        <v>0</v>
      </c>
      <c r="BX301" s="302">
        <v>1</v>
      </c>
      <c r="BY301" s="302">
        <v>2</v>
      </c>
      <c r="BZ301" s="302">
        <v>1</v>
      </c>
      <c r="CA301" s="302">
        <v>0</v>
      </c>
      <c r="CB301" s="302">
        <v>2</v>
      </c>
      <c r="CC301" s="303">
        <v>7.9365079365079361E-3</v>
      </c>
      <c r="CD301" s="304">
        <v>0</v>
      </c>
      <c r="CE301" s="302">
        <v>0</v>
      </c>
      <c r="CF301" s="302">
        <v>30</v>
      </c>
      <c r="CG301" s="296">
        <v>3.9682539682539683E-4</v>
      </c>
      <c r="CH301" s="297" t="s">
        <v>12384</v>
      </c>
      <c r="CI301" s="305">
        <v>0</v>
      </c>
      <c r="CJ301" s="306">
        <v>2.0714285714285712</v>
      </c>
      <c r="CK301" s="300">
        <v>1</v>
      </c>
      <c r="CL301" s="301">
        <v>3</v>
      </c>
    </row>
    <row r="302" spans="1:90" x14ac:dyDescent="0.25">
      <c r="A302">
        <v>1015102150</v>
      </c>
      <c r="B302" s="287" t="s">
        <v>12694</v>
      </c>
      <c r="C302" s="141"/>
      <c r="N302" s="142"/>
      <c r="O302" s="141"/>
      <c r="AA302" s="141"/>
      <c r="AE302">
        <v>1</v>
      </c>
      <c r="AK302">
        <v>1</v>
      </c>
      <c r="AL302" s="142"/>
      <c r="AM302" s="141">
        <v>1</v>
      </c>
      <c r="AN302">
        <v>1</v>
      </c>
      <c r="AX302" s="142"/>
      <c r="AY302" s="141"/>
      <c r="BI302">
        <v>1</v>
      </c>
      <c r="BJ302" s="142"/>
      <c r="BK302" s="141"/>
      <c r="BQ302">
        <v>1</v>
      </c>
      <c r="BR302">
        <v>2</v>
      </c>
      <c r="BV302" s="142"/>
      <c r="BW302" s="302">
        <v>0</v>
      </c>
      <c r="BX302" s="302">
        <v>0</v>
      </c>
      <c r="BY302" s="302">
        <v>2</v>
      </c>
      <c r="BZ302" s="302">
        <v>2</v>
      </c>
      <c r="CA302" s="302">
        <v>1</v>
      </c>
      <c r="CB302" s="302">
        <v>3</v>
      </c>
      <c r="CC302" s="303">
        <v>1.1904761904761904E-2</v>
      </c>
      <c r="CD302" s="304">
        <v>0.70710678118654757</v>
      </c>
      <c r="CE302" s="302">
        <v>0</v>
      </c>
      <c r="CF302" s="302">
        <v>30</v>
      </c>
      <c r="CG302" s="296">
        <v>5.9523809523809529E-4</v>
      </c>
      <c r="CH302" s="297" t="s">
        <v>12384</v>
      </c>
      <c r="CI302" s="305">
        <v>1</v>
      </c>
      <c r="CJ302" s="306">
        <v>3.8142496383294042</v>
      </c>
      <c r="CK302" s="300">
        <v>2</v>
      </c>
      <c r="CL302" s="301">
        <v>4</v>
      </c>
    </row>
    <row r="303" spans="1:90" x14ac:dyDescent="0.25">
      <c r="A303">
        <v>1015102920</v>
      </c>
      <c r="B303" s="287" t="s">
        <v>12695</v>
      </c>
      <c r="C303" s="141"/>
      <c r="N303" s="142"/>
      <c r="O303" s="141"/>
      <c r="AA303" s="141"/>
      <c r="AL303" s="142"/>
      <c r="AM303" s="141"/>
      <c r="AX303" s="142"/>
      <c r="AY303" s="141"/>
      <c r="BE303">
        <v>2</v>
      </c>
      <c r="BJ303" s="142"/>
      <c r="BK303" s="141"/>
      <c r="BM303">
        <v>1</v>
      </c>
      <c r="BN303">
        <v>1</v>
      </c>
      <c r="BS303">
        <v>1</v>
      </c>
      <c r="BV303" s="142"/>
      <c r="BW303" s="302">
        <v>0</v>
      </c>
      <c r="BX303" s="302">
        <v>0</v>
      </c>
      <c r="BY303" s="302">
        <v>0</v>
      </c>
      <c r="BZ303" s="302">
        <v>0</v>
      </c>
      <c r="CA303" s="302">
        <v>2</v>
      </c>
      <c r="CB303" s="302">
        <v>3</v>
      </c>
      <c r="CC303" s="303">
        <v>1.1904761904761904E-2</v>
      </c>
      <c r="CD303" s="304">
        <v>0</v>
      </c>
      <c r="CE303" s="302">
        <v>0</v>
      </c>
      <c r="CF303" s="302">
        <v>30</v>
      </c>
      <c r="CG303" s="296">
        <v>5.9523809523809529E-4</v>
      </c>
      <c r="CH303" s="297" t="s">
        <v>12384</v>
      </c>
      <c r="CI303" s="305">
        <v>0</v>
      </c>
      <c r="CJ303" s="306">
        <v>3.1071428571428568</v>
      </c>
      <c r="CK303" s="300">
        <v>1</v>
      </c>
      <c r="CL303" s="301">
        <v>4</v>
      </c>
    </row>
    <row r="304" spans="1:90" x14ac:dyDescent="0.25">
      <c r="A304">
        <v>1015103040</v>
      </c>
      <c r="B304" s="287" t="s">
        <v>12696</v>
      </c>
      <c r="C304" s="141"/>
      <c r="N304" s="142"/>
      <c r="O304" s="141"/>
      <c r="AA304" s="141"/>
      <c r="AL304" s="142"/>
      <c r="AM304" s="141"/>
      <c r="AU304">
        <v>1</v>
      </c>
      <c r="AX304" s="142"/>
      <c r="AY304" s="141"/>
      <c r="BJ304" s="142"/>
      <c r="BK304" s="141"/>
      <c r="BR304">
        <v>1</v>
      </c>
      <c r="BV304" s="142"/>
      <c r="BW304" s="302">
        <v>0</v>
      </c>
      <c r="BX304" s="302">
        <v>0</v>
      </c>
      <c r="BY304" s="302">
        <v>0</v>
      </c>
      <c r="BZ304" s="302">
        <v>1</v>
      </c>
      <c r="CA304" s="302">
        <v>0</v>
      </c>
      <c r="CB304" s="302">
        <v>1</v>
      </c>
      <c r="CC304" s="303">
        <v>3.968253968253968E-3</v>
      </c>
      <c r="CD304" s="304">
        <v>0</v>
      </c>
      <c r="CE304" s="302">
        <v>0</v>
      </c>
      <c r="CF304" s="302">
        <v>30</v>
      </c>
      <c r="CG304" s="296">
        <v>1.9841269841269841E-4</v>
      </c>
      <c r="CH304" s="297" t="s">
        <v>12384</v>
      </c>
      <c r="CI304" s="305">
        <v>0</v>
      </c>
      <c r="CJ304" s="306">
        <v>1.0357142857142856</v>
      </c>
      <c r="CK304" s="300">
        <v>1</v>
      </c>
      <c r="CL304" s="301">
        <v>2</v>
      </c>
    </row>
    <row r="305" spans="1:90" x14ac:dyDescent="0.25">
      <c r="A305">
        <v>1015103060</v>
      </c>
      <c r="B305" s="287" t="s">
        <v>12697</v>
      </c>
      <c r="C305" s="141"/>
      <c r="N305" s="142"/>
      <c r="O305" s="141"/>
      <c r="AA305" s="141"/>
      <c r="AL305" s="142"/>
      <c r="AM305" s="141">
        <v>1</v>
      </c>
      <c r="AX305" s="142"/>
      <c r="AY305" s="141"/>
      <c r="BJ305" s="142"/>
      <c r="BK305" s="141"/>
      <c r="BV305" s="142"/>
      <c r="BW305" s="302">
        <v>0</v>
      </c>
      <c r="BX305" s="302">
        <v>0</v>
      </c>
      <c r="BY305" s="302">
        <v>0</v>
      </c>
      <c r="BZ305" s="302">
        <v>1</v>
      </c>
      <c r="CA305" s="302">
        <v>0</v>
      </c>
      <c r="CB305" s="302">
        <v>0</v>
      </c>
      <c r="CC305" s="303">
        <v>0</v>
      </c>
      <c r="CD305" s="304">
        <v>0</v>
      </c>
      <c r="CE305" s="302">
        <v>0</v>
      </c>
      <c r="CF305" s="302">
        <v>30</v>
      </c>
      <c r="CG305" s="296">
        <v>0</v>
      </c>
      <c r="CH305" s="297" t="s">
        <v>12384</v>
      </c>
      <c r="CI305" s="305">
        <v>0</v>
      </c>
      <c r="CJ305" s="306">
        <v>0</v>
      </c>
      <c r="CK305" s="300">
        <v>0</v>
      </c>
      <c r="CL305" s="301">
        <v>0</v>
      </c>
    </row>
    <row r="306" spans="1:90" x14ac:dyDescent="0.25">
      <c r="A306">
        <v>1015103290</v>
      </c>
      <c r="B306" s="287" t="s">
        <v>12698</v>
      </c>
      <c r="C306" s="141"/>
      <c r="G306">
        <v>2</v>
      </c>
      <c r="N306" s="142"/>
      <c r="O306" s="141"/>
      <c r="AA306" s="141"/>
      <c r="AL306" s="142"/>
      <c r="AM306" s="141"/>
      <c r="AX306" s="142"/>
      <c r="AY306" s="141"/>
      <c r="BJ306" s="142"/>
      <c r="BK306" s="141"/>
      <c r="BV306" s="142"/>
      <c r="BW306" s="302">
        <v>2</v>
      </c>
      <c r="BX306" s="302">
        <v>0</v>
      </c>
      <c r="BY306" s="302">
        <v>0</v>
      </c>
      <c r="BZ306" s="302">
        <v>0</v>
      </c>
      <c r="CA306" s="302">
        <v>0</v>
      </c>
      <c r="CB306" s="302">
        <v>0</v>
      </c>
      <c r="CC306" s="303">
        <v>0</v>
      </c>
      <c r="CD306" s="304">
        <v>0</v>
      </c>
      <c r="CE306" s="302">
        <v>0</v>
      </c>
      <c r="CF306" s="302">
        <v>30</v>
      </c>
      <c r="CG306" s="296">
        <v>0</v>
      </c>
      <c r="CH306" s="297" t="s">
        <v>12384</v>
      </c>
      <c r="CI306" s="305">
        <v>0</v>
      </c>
      <c r="CJ306" s="306">
        <v>0</v>
      </c>
      <c r="CK306" s="300">
        <v>0</v>
      </c>
      <c r="CL306" s="301">
        <v>0</v>
      </c>
    </row>
    <row r="307" spans="1:90" x14ac:dyDescent="0.25">
      <c r="A307">
        <v>1015104030</v>
      </c>
      <c r="B307" s="287" t="s">
        <v>12699</v>
      </c>
      <c r="C307" s="141"/>
      <c r="N307" s="142"/>
      <c r="O307" s="141"/>
      <c r="AA307" s="141"/>
      <c r="AL307" s="142"/>
      <c r="AM307" s="141"/>
      <c r="AO307">
        <v>1</v>
      </c>
      <c r="AX307" s="142"/>
      <c r="AY307" s="141"/>
      <c r="BJ307" s="142"/>
      <c r="BK307" s="141"/>
      <c r="BV307" s="142"/>
      <c r="BW307" s="302">
        <v>0</v>
      </c>
      <c r="BX307" s="302">
        <v>0</v>
      </c>
      <c r="BY307" s="302">
        <v>0</v>
      </c>
      <c r="BZ307" s="302">
        <v>1</v>
      </c>
      <c r="CA307" s="302">
        <v>0</v>
      </c>
      <c r="CB307" s="302">
        <v>0</v>
      </c>
      <c r="CC307" s="303">
        <v>0</v>
      </c>
      <c r="CD307" s="304">
        <v>0</v>
      </c>
      <c r="CE307" s="302">
        <v>0</v>
      </c>
      <c r="CF307" s="302">
        <v>30</v>
      </c>
      <c r="CG307" s="296">
        <v>0</v>
      </c>
      <c r="CH307" s="297" t="s">
        <v>12384</v>
      </c>
      <c r="CI307" s="305">
        <v>0</v>
      </c>
      <c r="CJ307" s="306">
        <v>0</v>
      </c>
      <c r="CK307" s="300">
        <v>0</v>
      </c>
      <c r="CL307" s="301">
        <v>0</v>
      </c>
    </row>
    <row r="308" spans="1:90" x14ac:dyDescent="0.25">
      <c r="A308">
        <v>1015104230</v>
      </c>
      <c r="B308" s="287" t="s">
        <v>12700</v>
      </c>
      <c r="C308" s="141"/>
      <c r="N308" s="142"/>
      <c r="O308" s="141"/>
      <c r="AA308" s="141"/>
      <c r="AL308" s="142"/>
      <c r="AM308" s="141"/>
      <c r="AX308" s="142"/>
      <c r="AY308" s="141"/>
      <c r="BJ308" s="142"/>
      <c r="BK308" s="141"/>
      <c r="BP308">
        <v>1</v>
      </c>
      <c r="BV308" s="142"/>
      <c r="BW308" s="302">
        <v>0</v>
      </c>
      <c r="BX308" s="302">
        <v>0</v>
      </c>
      <c r="BY308" s="302">
        <v>0</v>
      </c>
      <c r="BZ308" s="302">
        <v>0</v>
      </c>
      <c r="CA308" s="302">
        <v>0</v>
      </c>
      <c r="CB308" s="302">
        <v>1</v>
      </c>
      <c r="CC308" s="303">
        <v>3.968253968253968E-3</v>
      </c>
      <c r="CD308" s="304">
        <v>0</v>
      </c>
      <c r="CE308" s="302">
        <v>0</v>
      </c>
      <c r="CF308" s="302">
        <v>30</v>
      </c>
      <c r="CG308" s="296">
        <v>1.9841269841269841E-4</v>
      </c>
      <c r="CH308" s="297" t="s">
        <v>12384</v>
      </c>
      <c r="CI308" s="305">
        <v>0</v>
      </c>
      <c r="CJ308" s="306">
        <v>1.0357142857142856</v>
      </c>
      <c r="CK308" s="300">
        <v>1</v>
      </c>
      <c r="CL308" s="301">
        <v>2</v>
      </c>
    </row>
    <row r="309" spans="1:90" x14ac:dyDescent="0.25">
      <c r="A309">
        <v>1016100000</v>
      </c>
      <c r="B309" s="287" t="s">
        <v>12701</v>
      </c>
      <c r="C309" s="141"/>
      <c r="E309">
        <v>1</v>
      </c>
      <c r="F309">
        <v>1</v>
      </c>
      <c r="H309">
        <v>1</v>
      </c>
      <c r="L309">
        <v>1</v>
      </c>
      <c r="N309" s="142">
        <v>1</v>
      </c>
      <c r="O309" s="141">
        <v>1</v>
      </c>
      <c r="Q309">
        <v>2</v>
      </c>
      <c r="T309">
        <v>4</v>
      </c>
      <c r="V309">
        <v>1</v>
      </c>
      <c r="W309">
        <v>2</v>
      </c>
      <c r="X309">
        <v>4</v>
      </c>
      <c r="Y309">
        <v>7</v>
      </c>
      <c r="Z309">
        <v>3</v>
      </c>
      <c r="AA309" s="141">
        <v>6</v>
      </c>
      <c r="AB309">
        <v>5</v>
      </c>
      <c r="AC309">
        <v>15</v>
      </c>
      <c r="AD309">
        <v>16</v>
      </c>
      <c r="AE309">
        <v>12</v>
      </c>
      <c r="AF309">
        <v>9</v>
      </c>
      <c r="AG309">
        <v>10</v>
      </c>
      <c r="AH309">
        <v>4</v>
      </c>
      <c r="AI309">
        <v>7</v>
      </c>
      <c r="AJ309">
        <v>7</v>
      </c>
      <c r="AK309">
        <v>13</v>
      </c>
      <c r="AL309" s="142">
        <v>11</v>
      </c>
      <c r="AM309" s="141">
        <v>5</v>
      </c>
      <c r="AN309">
        <v>6</v>
      </c>
      <c r="AO309">
        <v>7</v>
      </c>
      <c r="AP309">
        <v>7</v>
      </c>
      <c r="AQ309">
        <v>4</v>
      </c>
      <c r="AR309">
        <v>10</v>
      </c>
      <c r="AS309">
        <v>10</v>
      </c>
      <c r="AT309">
        <v>3</v>
      </c>
      <c r="AU309">
        <v>2</v>
      </c>
      <c r="AV309">
        <v>7</v>
      </c>
      <c r="AW309">
        <v>6</v>
      </c>
      <c r="AX309" s="142">
        <v>13</v>
      </c>
      <c r="AY309" s="141">
        <v>4</v>
      </c>
      <c r="AZ309">
        <v>6</v>
      </c>
      <c r="BA309">
        <v>5</v>
      </c>
      <c r="BB309">
        <v>7</v>
      </c>
      <c r="BC309">
        <v>4</v>
      </c>
      <c r="BD309">
        <v>4</v>
      </c>
      <c r="BE309">
        <v>3</v>
      </c>
      <c r="BF309">
        <v>3</v>
      </c>
      <c r="BG309">
        <v>3</v>
      </c>
      <c r="BH309">
        <v>6</v>
      </c>
      <c r="BI309">
        <v>5</v>
      </c>
      <c r="BJ309" s="142">
        <v>2</v>
      </c>
      <c r="BK309" s="141">
        <v>2</v>
      </c>
      <c r="BL309">
        <v>5</v>
      </c>
      <c r="BM309">
        <v>2</v>
      </c>
      <c r="BN309">
        <v>4</v>
      </c>
      <c r="BO309">
        <v>2</v>
      </c>
      <c r="BP309">
        <v>5</v>
      </c>
      <c r="BQ309">
        <v>5</v>
      </c>
      <c r="BR309">
        <v>6</v>
      </c>
      <c r="BS309">
        <v>4</v>
      </c>
      <c r="BT309">
        <v>5</v>
      </c>
      <c r="BU309">
        <v>3</v>
      </c>
      <c r="BV309" s="142">
        <v>5</v>
      </c>
      <c r="BW309" s="302">
        <v>5</v>
      </c>
      <c r="BX309" s="302">
        <v>24</v>
      </c>
      <c r="BY309" s="302">
        <v>115</v>
      </c>
      <c r="BZ309" s="302">
        <v>80</v>
      </c>
      <c r="CA309" s="302">
        <v>52</v>
      </c>
      <c r="CB309" s="302">
        <v>48</v>
      </c>
      <c r="CC309" s="303">
        <v>0.19047619047619047</v>
      </c>
      <c r="CD309" s="304">
        <v>1.4142135623730951</v>
      </c>
      <c r="CE309" s="302">
        <v>0</v>
      </c>
      <c r="CF309" s="302">
        <v>30</v>
      </c>
      <c r="CG309" s="296">
        <v>9.5238095238095247E-3</v>
      </c>
      <c r="CH309" s="297" t="s">
        <v>12384</v>
      </c>
      <c r="CI309" s="305">
        <v>2</v>
      </c>
      <c r="CJ309" s="306">
        <v>51.1284992766588</v>
      </c>
      <c r="CK309" s="300">
        <v>8</v>
      </c>
      <c r="CL309" s="301">
        <v>52</v>
      </c>
    </row>
    <row r="310" spans="1:90" x14ac:dyDescent="0.25">
      <c r="A310">
        <v>1016100010</v>
      </c>
      <c r="B310" s="287" t="s">
        <v>12702</v>
      </c>
      <c r="C310" s="141">
        <v>2</v>
      </c>
      <c r="D310">
        <v>4</v>
      </c>
      <c r="G310">
        <v>1</v>
      </c>
      <c r="J310">
        <v>1</v>
      </c>
      <c r="L310">
        <v>1</v>
      </c>
      <c r="N310" s="142">
        <v>2</v>
      </c>
      <c r="O310" s="141">
        <v>4</v>
      </c>
      <c r="P310">
        <v>2</v>
      </c>
      <c r="T310">
        <v>3</v>
      </c>
      <c r="V310">
        <v>1</v>
      </c>
      <c r="AA310" s="141">
        <v>1</v>
      </c>
      <c r="AC310">
        <v>1</v>
      </c>
      <c r="AD310">
        <v>1</v>
      </c>
      <c r="AE310">
        <v>5</v>
      </c>
      <c r="AH310">
        <v>1</v>
      </c>
      <c r="AJ310">
        <v>2</v>
      </c>
      <c r="AK310">
        <v>3</v>
      </c>
      <c r="AL310" s="142">
        <v>2</v>
      </c>
      <c r="AM310" s="141"/>
      <c r="AN310">
        <v>1</v>
      </c>
      <c r="AO310">
        <v>2</v>
      </c>
      <c r="AP310">
        <v>1</v>
      </c>
      <c r="AR310">
        <v>2</v>
      </c>
      <c r="AS310">
        <v>2</v>
      </c>
      <c r="AT310">
        <v>2</v>
      </c>
      <c r="AW310">
        <v>4</v>
      </c>
      <c r="AX310" s="142">
        <v>2</v>
      </c>
      <c r="AY310" s="141"/>
      <c r="BA310">
        <v>2</v>
      </c>
      <c r="BB310">
        <v>3</v>
      </c>
      <c r="BD310">
        <v>3</v>
      </c>
      <c r="BF310">
        <v>2</v>
      </c>
      <c r="BG310">
        <v>3</v>
      </c>
      <c r="BH310">
        <v>5</v>
      </c>
      <c r="BI310">
        <v>1</v>
      </c>
      <c r="BJ310" s="142"/>
      <c r="BK310" s="141">
        <v>1</v>
      </c>
      <c r="BN310">
        <v>3</v>
      </c>
      <c r="BP310">
        <v>1</v>
      </c>
      <c r="BQ310">
        <v>3</v>
      </c>
      <c r="BR310">
        <v>3</v>
      </c>
      <c r="BU310">
        <v>2</v>
      </c>
      <c r="BV310" s="142">
        <v>1</v>
      </c>
      <c r="BW310" s="302">
        <v>11</v>
      </c>
      <c r="BX310" s="302">
        <v>10</v>
      </c>
      <c r="BY310" s="302">
        <v>16</v>
      </c>
      <c r="BZ310" s="302">
        <v>16</v>
      </c>
      <c r="CA310" s="302">
        <v>19</v>
      </c>
      <c r="CB310" s="302">
        <v>14</v>
      </c>
      <c r="CC310" s="303">
        <v>5.5555555555555552E-2</v>
      </c>
      <c r="CD310" s="304">
        <v>1</v>
      </c>
      <c r="CE310" s="302">
        <v>0</v>
      </c>
      <c r="CF310" s="302">
        <v>30</v>
      </c>
      <c r="CG310" s="296">
        <v>2.7777777777777779E-3</v>
      </c>
      <c r="CH310" s="297" t="s">
        <v>12384</v>
      </c>
      <c r="CI310" s="305">
        <v>1</v>
      </c>
      <c r="CJ310" s="306">
        <v>15.5</v>
      </c>
      <c r="CK310" s="300">
        <v>3</v>
      </c>
      <c r="CL310" s="301">
        <v>16</v>
      </c>
    </row>
    <row r="311" spans="1:90" x14ac:dyDescent="0.25">
      <c r="A311">
        <v>1016100020</v>
      </c>
      <c r="B311" s="287" t="s">
        <v>12703</v>
      </c>
      <c r="C311" s="141"/>
      <c r="N311" s="142"/>
      <c r="O311" s="141"/>
      <c r="X311">
        <v>1</v>
      </c>
      <c r="AA311" s="141"/>
      <c r="AL311" s="142"/>
      <c r="AM311" s="141"/>
      <c r="AX311" s="142"/>
      <c r="AY311" s="141"/>
      <c r="BF311">
        <v>2</v>
      </c>
      <c r="BJ311" s="142">
        <v>1</v>
      </c>
      <c r="BK311" s="141"/>
      <c r="BN311">
        <v>1</v>
      </c>
      <c r="BV311" s="142"/>
      <c r="BW311" s="302">
        <v>0</v>
      </c>
      <c r="BX311" s="302">
        <v>1</v>
      </c>
      <c r="BY311" s="302">
        <v>0</v>
      </c>
      <c r="BZ311" s="302">
        <v>0</v>
      </c>
      <c r="CA311" s="302">
        <v>3</v>
      </c>
      <c r="CB311" s="302">
        <v>1</v>
      </c>
      <c r="CC311" s="303">
        <v>3.968253968253968E-3</v>
      </c>
      <c r="CD311" s="304">
        <v>0</v>
      </c>
      <c r="CE311" s="302">
        <v>0</v>
      </c>
      <c r="CF311" s="302">
        <v>30</v>
      </c>
      <c r="CG311" s="296">
        <v>1.9841269841269841E-4</v>
      </c>
      <c r="CH311" s="297" t="s">
        <v>12384</v>
      </c>
      <c r="CI311" s="305">
        <v>0</v>
      </c>
      <c r="CJ311" s="306">
        <v>1.0357142857142856</v>
      </c>
      <c r="CK311" s="300">
        <v>1</v>
      </c>
      <c r="CL311" s="301">
        <v>2</v>
      </c>
    </row>
    <row r="312" spans="1:90" x14ac:dyDescent="0.25">
      <c r="A312">
        <v>1016100040</v>
      </c>
      <c r="B312" s="287" t="s">
        <v>12704</v>
      </c>
      <c r="C312" s="141"/>
      <c r="L312">
        <v>1</v>
      </c>
      <c r="N312" s="142">
        <v>2</v>
      </c>
      <c r="O312" s="141">
        <v>2</v>
      </c>
      <c r="AA312" s="141"/>
      <c r="AL312" s="142"/>
      <c r="AM312" s="141"/>
      <c r="AP312">
        <v>1</v>
      </c>
      <c r="AS312">
        <v>1</v>
      </c>
      <c r="AT312">
        <v>3</v>
      </c>
      <c r="AW312">
        <v>2</v>
      </c>
      <c r="AX312" s="142"/>
      <c r="AY312" s="141"/>
      <c r="BF312">
        <v>2</v>
      </c>
      <c r="BG312">
        <v>2</v>
      </c>
      <c r="BJ312" s="142"/>
      <c r="BK312" s="141"/>
      <c r="BR312">
        <v>1</v>
      </c>
      <c r="BV312" s="142">
        <v>1</v>
      </c>
      <c r="BW312" s="302">
        <v>3</v>
      </c>
      <c r="BX312" s="302">
        <v>2</v>
      </c>
      <c r="BY312" s="302">
        <v>0</v>
      </c>
      <c r="BZ312" s="302">
        <v>7</v>
      </c>
      <c r="CA312" s="302">
        <v>4</v>
      </c>
      <c r="CB312" s="302">
        <v>2</v>
      </c>
      <c r="CC312" s="303">
        <v>7.9365079365079361E-3</v>
      </c>
      <c r="CD312" s="304">
        <v>0</v>
      </c>
      <c r="CE312" s="302">
        <v>0</v>
      </c>
      <c r="CF312" s="302">
        <v>30</v>
      </c>
      <c r="CG312" s="296">
        <v>3.9682539682539683E-4</v>
      </c>
      <c r="CH312" s="297" t="s">
        <v>12384</v>
      </c>
      <c r="CI312" s="305">
        <v>0</v>
      </c>
      <c r="CJ312" s="306">
        <v>2.0714285714285712</v>
      </c>
      <c r="CK312" s="300">
        <v>1</v>
      </c>
      <c r="CL312" s="301">
        <v>3</v>
      </c>
    </row>
    <row r="313" spans="1:90" x14ac:dyDescent="0.25">
      <c r="A313">
        <v>1016100050</v>
      </c>
      <c r="B313" s="287" t="s">
        <v>12705</v>
      </c>
      <c r="C313" s="141">
        <v>1</v>
      </c>
      <c r="D313">
        <v>3</v>
      </c>
      <c r="F313">
        <v>3</v>
      </c>
      <c r="H313">
        <v>1</v>
      </c>
      <c r="M313">
        <v>3</v>
      </c>
      <c r="N313" s="142">
        <v>1</v>
      </c>
      <c r="O313" s="141">
        <v>1</v>
      </c>
      <c r="P313">
        <v>1</v>
      </c>
      <c r="AA313" s="141"/>
      <c r="AE313">
        <v>1</v>
      </c>
      <c r="AJ313">
        <v>1</v>
      </c>
      <c r="AL313" s="142"/>
      <c r="AM313" s="141"/>
      <c r="AO313">
        <v>1</v>
      </c>
      <c r="AT313">
        <v>1</v>
      </c>
      <c r="AX313" s="142"/>
      <c r="AY313" s="141">
        <v>1</v>
      </c>
      <c r="BA313">
        <v>1</v>
      </c>
      <c r="BB313">
        <v>3</v>
      </c>
      <c r="BE313">
        <v>1</v>
      </c>
      <c r="BH313">
        <v>1</v>
      </c>
      <c r="BI313">
        <v>1</v>
      </c>
      <c r="BJ313" s="142"/>
      <c r="BK313" s="141"/>
      <c r="BU313">
        <v>1</v>
      </c>
      <c r="BV313" s="142"/>
      <c r="BW313" s="302">
        <v>12</v>
      </c>
      <c r="BX313" s="302">
        <v>2</v>
      </c>
      <c r="BY313" s="302">
        <v>2</v>
      </c>
      <c r="BZ313" s="302">
        <v>2</v>
      </c>
      <c r="CA313" s="302">
        <v>8</v>
      </c>
      <c r="CB313" s="302">
        <v>1</v>
      </c>
      <c r="CC313" s="303">
        <v>3.968253968253968E-3</v>
      </c>
      <c r="CD313" s="304">
        <v>0</v>
      </c>
      <c r="CE313" s="302">
        <v>0</v>
      </c>
      <c r="CF313" s="302">
        <v>30</v>
      </c>
      <c r="CG313" s="296">
        <v>1.9841269841269841E-4</v>
      </c>
      <c r="CH313" s="297" t="s">
        <v>12384</v>
      </c>
      <c r="CI313" s="305">
        <v>0</v>
      </c>
      <c r="CJ313" s="306">
        <v>1.0357142857142856</v>
      </c>
      <c r="CK313" s="300">
        <v>1</v>
      </c>
      <c r="CL313" s="301">
        <v>2</v>
      </c>
    </row>
    <row r="314" spans="1:90" x14ac:dyDescent="0.25">
      <c r="A314">
        <v>1016100060</v>
      </c>
      <c r="B314" s="287" t="s">
        <v>12706</v>
      </c>
      <c r="C314" s="141">
        <v>1</v>
      </c>
      <c r="I314">
        <v>1</v>
      </c>
      <c r="N314" s="142"/>
      <c r="O314" s="141"/>
      <c r="AA314" s="141"/>
      <c r="AL314" s="142"/>
      <c r="AM314" s="141"/>
      <c r="AP314">
        <v>1</v>
      </c>
      <c r="AW314">
        <v>2</v>
      </c>
      <c r="AX314" s="142">
        <v>4</v>
      </c>
      <c r="AY314" s="141"/>
      <c r="BB314">
        <v>1</v>
      </c>
      <c r="BF314">
        <v>1</v>
      </c>
      <c r="BG314">
        <v>1</v>
      </c>
      <c r="BI314">
        <v>1</v>
      </c>
      <c r="BJ314" s="142"/>
      <c r="BK314" s="141">
        <v>1</v>
      </c>
      <c r="BP314">
        <v>1</v>
      </c>
      <c r="BS314">
        <v>1</v>
      </c>
      <c r="BV314" s="142">
        <v>1</v>
      </c>
      <c r="BW314" s="302">
        <v>2</v>
      </c>
      <c r="BX314" s="302">
        <v>0</v>
      </c>
      <c r="BY314" s="302">
        <v>0</v>
      </c>
      <c r="BZ314" s="302">
        <v>7</v>
      </c>
      <c r="CA314" s="302">
        <v>4</v>
      </c>
      <c r="CB314" s="302">
        <v>4</v>
      </c>
      <c r="CC314" s="303">
        <v>1.5873015873015872E-2</v>
      </c>
      <c r="CD314" s="304">
        <v>0</v>
      </c>
      <c r="CE314" s="302">
        <v>0</v>
      </c>
      <c r="CF314" s="302">
        <v>30</v>
      </c>
      <c r="CG314" s="296">
        <v>7.9365079365079365E-4</v>
      </c>
      <c r="CH314" s="297" t="s">
        <v>12384</v>
      </c>
      <c r="CI314" s="305">
        <v>0</v>
      </c>
      <c r="CJ314" s="306">
        <v>4.1428571428571423</v>
      </c>
      <c r="CK314" s="300">
        <v>1</v>
      </c>
      <c r="CL314" s="301">
        <v>5</v>
      </c>
    </row>
    <row r="315" spans="1:90" x14ac:dyDescent="0.25">
      <c r="A315">
        <v>1016100110</v>
      </c>
      <c r="B315" s="287" t="s">
        <v>12707</v>
      </c>
      <c r="C315" s="141">
        <v>1</v>
      </c>
      <c r="E315">
        <v>1</v>
      </c>
      <c r="G315">
        <v>1</v>
      </c>
      <c r="N315" s="142"/>
      <c r="O315" s="141"/>
      <c r="AA315" s="141"/>
      <c r="AL315" s="142"/>
      <c r="AM315" s="141"/>
      <c r="AX315" s="142"/>
      <c r="AY315" s="141"/>
      <c r="BJ315" s="142"/>
      <c r="BK315" s="141"/>
      <c r="BV315" s="142"/>
      <c r="BW315" s="302">
        <v>3</v>
      </c>
      <c r="BX315" s="302">
        <v>0</v>
      </c>
      <c r="BY315" s="302">
        <v>0</v>
      </c>
      <c r="BZ315" s="302">
        <v>0</v>
      </c>
      <c r="CA315" s="302">
        <v>0</v>
      </c>
      <c r="CB315" s="302">
        <v>0</v>
      </c>
      <c r="CC315" s="303">
        <v>0</v>
      </c>
      <c r="CD315" s="304">
        <v>0</v>
      </c>
      <c r="CE315" s="302">
        <v>0</v>
      </c>
      <c r="CF315" s="302">
        <v>30</v>
      </c>
      <c r="CG315" s="296">
        <v>0</v>
      </c>
      <c r="CH315" s="297" t="s">
        <v>12384</v>
      </c>
      <c r="CI315" s="305">
        <v>0</v>
      </c>
      <c r="CJ315" s="306">
        <v>0</v>
      </c>
      <c r="CK315" s="300">
        <v>0</v>
      </c>
      <c r="CL315" s="301">
        <v>0</v>
      </c>
    </row>
    <row r="316" spans="1:90" x14ac:dyDescent="0.25">
      <c r="A316">
        <v>1016100160</v>
      </c>
      <c r="B316" s="287" t="s">
        <v>12708</v>
      </c>
      <c r="C316" s="141">
        <v>1</v>
      </c>
      <c r="G316">
        <v>1</v>
      </c>
      <c r="L316">
        <v>2</v>
      </c>
      <c r="M316">
        <v>1</v>
      </c>
      <c r="N316" s="142"/>
      <c r="O316" s="141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 s="141">
        <v>1</v>
      </c>
      <c r="AB316">
        <v>4</v>
      </c>
      <c r="AD316">
        <v>3</v>
      </c>
      <c r="AE316">
        <v>2</v>
      </c>
      <c r="AF316">
        <v>2</v>
      </c>
      <c r="AG316">
        <v>1</v>
      </c>
      <c r="AH316">
        <v>2</v>
      </c>
      <c r="AJ316">
        <v>1</v>
      </c>
      <c r="AK316">
        <v>4</v>
      </c>
      <c r="AL316" s="142"/>
      <c r="AM316" s="141">
        <v>2</v>
      </c>
      <c r="AP316">
        <v>5</v>
      </c>
      <c r="AT316">
        <v>1</v>
      </c>
      <c r="AU316">
        <v>3</v>
      </c>
      <c r="AV316">
        <v>2</v>
      </c>
      <c r="AW316">
        <v>2</v>
      </c>
      <c r="AX316" s="142"/>
      <c r="AY316" s="141">
        <v>2</v>
      </c>
      <c r="BA316">
        <v>2</v>
      </c>
      <c r="BC316">
        <v>1</v>
      </c>
      <c r="BD316">
        <v>1</v>
      </c>
      <c r="BF316">
        <v>1</v>
      </c>
      <c r="BI316">
        <v>2</v>
      </c>
      <c r="BJ316" s="142">
        <v>3</v>
      </c>
      <c r="BK316" s="141"/>
      <c r="BL316">
        <v>3</v>
      </c>
      <c r="BM316">
        <v>1</v>
      </c>
      <c r="BN316">
        <v>1</v>
      </c>
      <c r="BO316">
        <v>1</v>
      </c>
      <c r="BR316">
        <v>1</v>
      </c>
      <c r="BV316" s="142"/>
      <c r="BW316" s="302">
        <v>5</v>
      </c>
      <c r="BX316" s="302">
        <v>6</v>
      </c>
      <c r="BY316" s="302">
        <v>20</v>
      </c>
      <c r="BZ316" s="302">
        <v>15</v>
      </c>
      <c r="CA316" s="302">
        <v>12</v>
      </c>
      <c r="CB316" s="302">
        <v>7</v>
      </c>
      <c r="CC316" s="303">
        <v>2.7777777777777776E-2</v>
      </c>
      <c r="CD316" s="304">
        <v>0.89442719099991574</v>
      </c>
      <c r="CE316" s="302">
        <v>0</v>
      </c>
      <c r="CF316" s="302">
        <v>30</v>
      </c>
      <c r="CG316" s="296">
        <v>1.3888888888888889E-3</v>
      </c>
      <c r="CH316" s="297" t="s">
        <v>12384</v>
      </c>
      <c r="CI316" s="305">
        <v>1</v>
      </c>
      <c r="CJ316" s="306">
        <v>8.1444271909999166</v>
      </c>
      <c r="CK316" s="300">
        <v>2</v>
      </c>
      <c r="CL316" s="301">
        <v>9</v>
      </c>
    </row>
    <row r="317" spans="1:90" x14ac:dyDescent="0.25">
      <c r="A317">
        <v>1016100200</v>
      </c>
      <c r="B317" s="287" t="s">
        <v>12709</v>
      </c>
      <c r="C317" s="141"/>
      <c r="L317">
        <v>4</v>
      </c>
      <c r="N317" s="142">
        <v>2</v>
      </c>
      <c r="O317" s="141"/>
      <c r="V317">
        <v>1</v>
      </c>
      <c r="X317">
        <v>1</v>
      </c>
      <c r="Y317">
        <v>1</v>
      </c>
      <c r="Z317">
        <v>1</v>
      </c>
      <c r="AA317" s="141">
        <v>1</v>
      </c>
      <c r="AD317">
        <v>1</v>
      </c>
      <c r="AE317">
        <v>1</v>
      </c>
      <c r="AF317">
        <v>3</v>
      </c>
      <c r="AG317">
        <v>1</v>
      </c>
      <c r="AH317">
        <v>1</v>
      </c>
      <c r="AJ317">
        <v>1</v>
      </c>
      <c r="AL317" s="142"/>
      <c r="AM317" s="141"/>
      <c r="AN317">
        <v>3</v>
      </c>
      <c r="AQ317">
        <v>4</v>
      </c>
      <c r="AT317">
        <v>1</v>
      </c>
      <c r="AU317">
        <v>1</v>
      </c>
      <c r="AV317">
        <v>1</v>
      </c>
      <c r="AW317">
        <v>2</v>
      </c>
      <c r="AX317" s="142"/>
      <c r="AY317" s="141">
        <v>1</v>
      </c>
      <c r="BA317">
        <v>1</v>
      </c>
      <c r="BC317">
        <v>1</v>
      </c>
      <c r="BD317">
        <v>1</v>
      </c>
      <c r="BF317">
        <v>1</v>
      </c>
      <c r="BH317">
        <v>1</v>
      </c>
      <c r="BJ317" s="142">
        <v>2</v>
      </c>
      <c r="BK317" s="141">
        <v>2</v>
      </c>
      <c r="BV317" s="142"/>
      <c r="BW317" s="302">
        <v>6</v>
      </c>
      <c r="BX317" s="302">
        <v>4</v>
      </c>
      <c r="BY317" s="302">
        <v>9</v>
      </c>
      <c r="BZ317" s="302">
        <v>12</v>
      </c>
      <c r="CA317" s="302">
        <v>8</v>
      </c>
      <c r="CB317" s="302">
        <v>2</v>
      </c>
      <c r="CC317" s="303">
        <v>7.9365079365079361E-3</v>
      </c>
      <c r="CD317" s="304">
        <v>0</v>
      </c>
      <c r="CE317" s="302">
        <v>0</v>
      </c>
      <c r="CF317" s="302">
        <v>30</v>
      </c>
      <c r="CG317" s="296">
        <v>3.9682539682539683E-4</v>
      </c>
      <c r="CH317" s="297" t="s">
        <v>12384</v>
      </c>
      <c r="CI317" s="305">
        <v>0</v>
      </c>
      <c r="CJ317" s="306">
        <v>2.0714285714285712</v>
      </c>
      <c r="CK317" s="300">
        <v>1</v>
      </c>
      <c r="CL317" s="301">
        <v>3</v>
      </c>
    </row>
    <row r="318" spans="1:90" x14ac:dyDescent="0.25">
      <c r="A318">
        <v>1016100390</v>
      </c>
      <c r="B318" s="287" t="s">
        <v>12710</v>
      </c>
      <c r="C318" s="141">
        <v>1</v>
      </c>
      <c r="D318">
        <v>2</v>
      </c>
      <c r="G318">
        <v>2</v>
      </c>
      <c r="L318">
        <v>1</v>
      </c>
      <c r="M318">
        <v>4</v>
      </c>
      <c r="N318" s="142">
        <v>1</v>
      </c>
      <c r="O318" s="141"/>
      <c r="P318">
        <v>1</v>
      </c>
      <c r="T318">
        <v>2</v>
      </c>
      <c r="U318">
        <v>1</v>
      </c>
      <c r="V318">
        <v>1</v>
      </c>
      <c r="W318">
        <v>3</v>
      </c>
      <c r="X318">
        <v>2</v>
      </c>
      <c r="Y318">
        <v>1</v>
      </c>
      <c r="Z318">
        <v>1</v>
      </c>
      <c r="AA318" s="141"/>
      <c r="AB318">
        <v>1</v>
      </c>
      <c r="AC318">
        <v>4</v>
      </c>
      <c r="AG318">
        <v>1</v>
      </c>
      <c r="AH318">
        <v>1</v>
      </c>
      <c r="AJ318">
        <v>2</v>
      </c>
      <c r="AK318">
        <v>1</v>
      </c>
      <c r="AL318" s="142">
        <v>3</v>
      </c>
      <c r="AM318" s="141">
        <v>1</v>
      </c>
      <c r="AN318">
        <v>3</v>
      </c>
      <c r="AO318">
        <v>2</v>
      </c>
      <c r="AP318">
        <v>7</v>
      </c>
      <c r="AQ318">
        <v>2</v>
      </c>
      <c r="AR318">
        <v>4</v>
      </c>
      <c r="AT318">
        <v>1</v>
      </c>
      <c r="AV318">
        <v>2</v>
      </c>
      <c r="AX318" s="142"/>
      <c r="AY318" s="141"/>
      <c r="AZ318">
        <v>3</v>
      </c>
      <c r="BA318">
        <v>2</v>
      </c>
      <c r="BC318">
        <v>4</v>
      </c>
      <c r="BD318">
        <v>2</v>
      </c>
      <c r="BE318">
        <v>1</v>
      </c>
      <c r="BF318">
        <v>4</v>
      </c>
      <c r="BG318">
        <v>1</v>
      </c>
      <c r="BH318">
        <v>2</v>
      </c>
      <c r="BI318">
        <v>2</v>
      </c>
      <c r="BJ318" s="142">
        <v>2</v>
      </c>
      <c r="BK318" s="141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V318" s="142"/>
      <c r="BW318" s="302">
        <v>11</v>
      </c>
      <c r="BX318" s="302">
        <v>12</v>
      </c>
      <c r="BY318" s="302">
        <v>13</v>
      </c>
      <c r="BZ318" s="302">
        <v>22</v>
      </c>
      <c r="CA318" s="302">
        <v>23</v>
      </c>
      <c r="CB318" s="302">
        <v>6</v>
      </c>
      <c r="CC318" s="303">
        <v>2.3809523809523808E-2</v>
      </c>
      <c r="CD318" s="304">
        <v>0</v>
      </c>
      <c r="CE318" s="302">
        <v>0</v>
      </c>
      <c r="CF318" s="302">
        <v>30</v>
      </c>
      <c r="CG318" s="296">
        <v>1.1904761904761906E-3</v>
      </c>
      <c r="CH318" s="297" t="s">
        <v>12384</v>
      </c>
      <c r="CI318" s="305">
        <v>0</v>
      </c>
      <c r="CJ318" s="306">
        <v>6.2142857142857135</v>
      </c>
      <c r="CK318" s="300">
        <v>1</v>
      </c>
      <c r="CL318" s="301">
        <v>7</v>
      </c>
    </row>
    <row r="319" spans="1:90" x14ac:dyDescent="0.25">
      <c r="A319">
        <v>1016100410</v>
      </c>
      <c r="B319" s="287" t="s">
        <v>12711</v>
      </c>
      <c r="C319" s="141"/>
      <c r="N319" s="142">
        <v>1</v>
      </c>
      <c r="O319" s="141">
        <v>2</v>
      </c>
      <c r="AA319" s="141"/>
      <c r="AL319" s="142"/>
      <c r="AM319" s="141"/>
      <c r="AX319" s="142"/>
      <c r="AY319" s="141"/>
      <c r="BJ319" s="142"/>
      <c r="BK319" s="141"/>
      <c r="BV319" s="142"/>
      <c r="BW319" s="302">
        <v>1</v>
      </c>
      <c r="BX319" s="302">
        <v>2</v>
      </c>
      <c r="BY319" s="302">
        <v>0</v>
      </c>
      <c r="BZ319" s="302">
        <v>0</v>
      </c>
      <c r="CA319" s="302">
        <v>0</v>
      </c>
      <c r="CB319" s="302">
        <v>0</v>
      </c>
      <c r="CC319" s="303">
        <v>0</v>
      </c>
      <c r="CD319" s="304">
        <v>0</v>
      </c>
      <c r="CE319" s="302">
        <v>0</v>
      </c>
      <c r="CF319" s="302">
        <v>30</v>
      </c>
      <c r="CG319" s="296">
        <v>0</v>
      </c>
      <c r="CH319" s="297" t="s">
        <v>12384</v>
      </c>
      <c r="CI319" s="305">
        <v>0</v>
      </c>
      <c r="CJ319" s="306">
        <v>0</v>
      </c>
      <c r="CK319" s="300">
        <v>0</v>
      </c>
      <c r="CL319" s="301">
        <v>0</v>
      </c>
    </row>
    <row r="320" spans="1:90" x14ac:dyDescent="0.25">
      <c r="A320">
        <v>1016100430</v>
      </c>
      <c r="B320" s="287" t="s">
        <v>12712</v>
      </c>
      <c r="C320" s="141"/>
      <c r="L320">
        <v>1</v>
      </c>
      <c r="M320">
        <v>1</v>
      </c>
      <c r="N320" s="142">
        <v>1</v>
      </c>
      <c r="O320" s="141">
        <v>2</v>
      </c>
      <c r="P320">
        <v>2</v>
      </c>
      <c r="Q320">
        <v>1</v>
      </c>
      <c r="T320">
        <v>2</v>
      </c>
      <c r="V320">
        <v>1</v>
      </c>
      <c r="W320">
        <v>2</v>
      </c>
      <c r="X320">
        <v>3</v>
      </c>
      <c r="Y320">
        <v>5</v>
      </c>
      <c r="Z320">
        <v>1</v>
      </c>
      <c r="AA320" s="141">
        <v>1</v>
      </c>
      <c r="AB320">
        <v>14</v>
      </c>
      <c r="AC320">
        <v>6</v>
      </c>
      <c r="AE320">
        <v>1</v>
      </c>
      <c r="AF320">
        <v>1</v>
      </c>
      <c r="AG320">
        <v>3</v>
      </c>
      <c r="AL320" s="142"/>
      <c r="AM320" s="141">
        <v>4</v>
      </c>
      <c r="AN320">
        <v>10</v>
      </c>
      <c r="AO320">
        <v>3</v>
      </c>
      <c r="AP320">
        <v>4</v>
      </c>
      <c r="AR320">
        <v>3</v>
      </c>
      <c r="AT320">
        <v>1</v>
      </c>
      <c r="AU320">
        <v>1</v>
      </c>
      <c r="AV320">
        <v>1</v>
      </c>
      <c r="AX320" s="142"/>
      <c r="AY320" s="141">
        <v>1</v>
      </c>
      <c r="AZ320">
        <v>2</v>
      </c>
      <c r="BA320">
        <v>4</v>
      </c>
      <c r="BB320">
        <v>2</v>
      </c>
      <c r="BC320">
        <v>3</v>
      </c>
      <c r="BD320">
        <v>1</v>
      </c>
      <c r="BE320">
        <v>1</v>
      </c>
      <c r="BF320">
        <v>3</v>
      </c>
      <c r="BG320">
        <v>1</v>
      </c>
      <c r="BH320">
        <v>1</v>
      </c>
      <c r="BI320">
        <v>2</v>
      </c>
      <c r="BJ320" s="142">
        <v>1</v>
      </c>
      <c r="BK320" s="141"/>
      <c r="BL320">
        <v>2</v>
      </c>
      <c r="BM320">
        <v>1</v>
      </c>
      <c r="BN320">
        <v>2</v>
      </c>
      <c r="BO320">
        <v>2</v>
      </c>
      <c r="BR320">
        <v>1</v>
      </c>
      <c r="BV320" s="142"/>
      <c r="BW320" s="302">
        <v>3</v>
      </c>
      <c r="BX320" s="302">
        <v>19</v>
      </c>
      <c r="BY320" s="302">
        <v>26</v>
      </c>
      <c r="BZ320" s="302">
        <v>27</v>
      </c>
      <c r="CA320" s="302">
        <v>22</v>
      </c>
      <c r="CB320" s="302">
        <v>8</v>
      </c>
      <c r="CC320" s="303">
        <v>3.1746031746031744E-2</v>
      </c>
      <c r="CD320" s="304">
        <v>0.54772255750516596</v>
      </c>
      <c r="CE320" s="302">
        <v>0</v>
      </c>
      <c r="CF320" s="302">
        <v>30</v>
      </c>
      <c r="CG320" s="296">
        <v>1.5873015873015873E-3</v>
      </c>
      <c r="CH320" s="297" t="s">
        <v>12384</v>
      </c>
      <c r="CI320" s="305">
        <v>1</v>
      </c>
      <c r="CJ320" s="306">
        <v>8.8334368432194506</v>
      </c>
      <c r="CK320" s="300">
        <v>2</v>
      </c>
      <c r="CL320" s="301">
        <v>9</v>
      </c>
    </row>
    <row r="321" spans="1:90" x14ac:dyDescent="0.25">
      <c r="A321">
        <v>1016100460</v>
      </c>
      <c r="B321" s="287" t="s">
        <v>12713</v>
      </c>
      <c r="C321" s="141"/>
      <c r="L321">
        <v>1</v>
      </c>
      <c r="N321" s="142"/>
      <c r="O321" s="141"/>
      <c r="AA321" s="141"/>
      <c r="AL321" s="142"/>
      <c r="AM321" s="141"/>
      <c r="AX321" s="142"/>
      <c r="AY321" s="141"/>
      <c r="BJ321" s="142"/>
      <c r="BK321" s="141"/>
      <c r="BV321" s="142"/>
      <c r="BW321" s="302">
        <v>1</v>
      </c>
      <c r="BX321" s="302">
        <v>0</v>
      </c>
      <c r="BY321" s="302">
        <v>0</v>
      </c>
      <c r="BZ321" s="302">
        <v>0</v>
      </c>
      <c r="CA321" s="302">
        <v>0</v>
      </c>
      <c r="CB321" s="302">
        <v>0</v>
      </c>
      <c r="CC321" s="303">
        <v>0</v>
      </c>
      <c r="CD321" s="304">
        <v>0</v>
      </c>
      <c r="CE321" s="302">
        <v>0</v>
      </c>
      <c r="CF321" s="302">
        <v>30</v>
      </c>
      <c r="CG321" s="296">
        <v>0</v>
      </c>
      <c r="CH321" s="297" t="s">
        <v>12384</v>
      </c>
      <c r="CI321" s="305">
        <v>0</v>
      </c>
      <c r="CJ321" s="306">
        <v>0</v>
      </c>
      <c r="CK321" s="300">
        <v>0</v>
      </c>
      <c r="CL321" s="301">
        <v>0</v>
      </c>
    </row>
    <row r="322" spans="1:90" x14ac:dyDescent="0.25">
      <c r="A322">
        <v>1016100470</v>
      </c>
      <c r="B322" s="287" t="s">
        <v>12714</v>
      </c>
      <c r="C322" s="141"/>
      <c r="N322" s="142">
        <v>1</v>
      </c>
      <c r="O322" s="141">
        <v>2</v>
      </c>
      <c r="AA322" s="141"/>
      <c r="AL322" s="142"/>
      <c r="AM322" s="141"/>
      <c r="AX322" s="142"/>
      <c r="AY322" s="141"/>
      <c r="BJ322" s="142"/>
      <c r="BK322" s="141"/>
      <c r="BV322" s="142"/>
      <c r="BW322" s="302">
        <v>1</v>
      </c>
      <c r="BX322" s="302">
        <v>2</v>
      </c>
      <c r="BY322" s="302">
        <v>0</v>
      </c>
      <c r="BZ322" s="302">
        <v>0</v>
      </c>
      <c r="CA322" s="302">
        <v>0</v>
      </c>
      <c r="CB322" s="302">
        <v>0</v>
      </c>
      <c r="CC322" s="303">
        <v>0</v>
      </c>
      <c r="CD322" s="304">
        <v>0</v>
      </c>
      <c r="CE322" s="302">
        <v>0</v>
      </c>
      <c r="CF322" s="302">
        <v>30</v>
      </c>
      <c r="CG322" s="296">
        <v>0</v>
      </c>
      <c r="CH322" s="297" t="s">
        <v>12384</v>
      </c>
      <c r="CI322" s="305">
        <v>0</v>
      </c>
      <c r="CJ322" s="306">
        <v>0</v>
      </c>
      <c r="CK322" s="300">
        <v>0</v>
      </c>
      <c r="CL322" s="301">
        <v>0</v>
      </c>
    </row>
    <row r="323" spans="1:90" x14ac:dyDescent="0.25">
      <c r="A323">
        <v>1016100510</v>
      </c>
      <c r="B323" s="287" t="s">
        <v>12715</v>
      </c>
      <c r="C323" s="141"/>
      <c r="N323" s="142"/>
      <c r="O323" s="141"/>
      <c r="X323">
        <v>1</v>
      </c>
      <c r="Y323">
        <v>1</v>
      </c>
      <c r="Z323">
        <v>1</v>
      </c>
      <c r="AA323" s="141"/>
      <c r="AB323">
        <v>1</v>
      </c>
      <c r="AC323">
        <v>2</v>
      </c>
      <c r="AE323">
        <v>1</v>
      </c>
      <c r="AJ323">
        <v>1</v>
      </c>
      <c r="AL323" s="142"/>
      <c r="AM323" s="141"/>
      <c r="AQ323">
        <v>1</v>
      </c>
      <c r="AT323">
        <v>2</v>
      </c>
      <c r="AV323">
        <v>1</v>
      </c>
      <c r="AW323">
        <v>1</v>
      </c>
      <c r="AX323" s="142">
        <v>1</v>
      </c>
      <c r="AY323" s="141">
        <v>2</v>
      </c>
      <c r="AZ323">
        <v>1</v>
      </c>
      <c r="BA323">
        <v>2</v>
      </c>
      <c r="BB323">
        <v>2</v>
      </c>
      <c r="BC323">
        <v>3</v>
      </c>
      <c r="BD323">
        <v>1</v>
      </c>
      <c r="BF323">
        <v>2</v>
      </c>
      <c r="BH323">
        <v>2</v>
      </c>
      <c r="BI323">
        <v>3</v>
      </c>
      <c r="BJ323" s="142"/>
      <c r="BK323" s="141"/>
      <c r="BL323">
        <v>1</v>
      </c>
      <c r="BM323">
        <v>1</v>
      </c>
      <c r="BN323">
        <v>2</v>
      </c>
      <c r="BP323">
        <v>2</v>
      </c>
      <c r="BV323" s="142"/>
      <c r="BW323" s="302">
        <v>0</v>
      </c>
      <c r="BX323" s="302">
        <v>3</v>
      </c>
      <c r="BY323" s="302">
        <v>5</v>
      </c>
      <c r="BZ323" s="302">
        <v>6</v>
      </c>
      <c r="CA323" s="302">
        <v>18</v>
      </c>
      <c r="CB323" s="302">
        <v>6</v>
      </c>
      <c r="CC323" s="303">
        <v>2.3809523809523808E-2</v>
      </c>
      <c r="CD323" s="304">
        <v>0.57735026918962573</v>
      </c>
      <c r="CE323" s="302">
        <v>0</v>
      </c>
      <c r="CF323" s="302">
        <v>30</v>
      </c>
      <c r="CG323" s="296">
        <v>1.1904761904761906E-3</v>
      </c>
      <c r="CH323" s="297" t="s">
        <v>12384</v>
      </c>
      <c r="CI323" s="305">
        <v>1</v>
      </c>
      <c r="CJ323" s="306">
        <v>6.7916359834753397</v>
      </c>
      <c r="CK323" s="300">
        <v>2</v>
      </c>
      <c r="CL323" s="301">
        <v>7</v>
      </c>
    </row>
    <row r="324" spans="1:90" x14ac:dyDescent="0.25">
      <c r="A324">
        <v>1016100540</v>
      </c>
      <c r="B324" s="287" t="s">
        <v>12716</v>
      </c>
      <c r="C324" s="141"/>
      <c r="N324" s="142"/>
      <c r="O324" s="141"/>
      <c r="AA324" s="141"/>
      <c r="AG324">
        <v>1</v>
      </c>
      <c r="AH324">
        <v>1</v>
      </c>
      <c r="AI324">
        <v>2</v>
      </c>
      <c r="AJ324">
        <v>3</v>
      </c>
      <c r="AL324" s="142">
        <v>1</v>
      </c>
      <c r="AM324" s="141"/>
      <c r="AN324">
        <v>2</v>
      </c>
      <c r="AQ324">
        <v>1</v>
      </c>
      <c r="AR324">
        <v>1</v>
      </c>
      <c r="AS324">
        <v>1</v>
      </c>
      <c r="AW324">
        <v>1</v>
      </c>
      <c r="AX324" s="142">
        <v>2</v>
      </c>
      <c r="AY324" s="141"/>
      <c r="AZ324">
        <v>2</v>
      </c>
      <c r="BC324">
        <v>1</v>
      </c>
      <c r="BD324">
        <v>1</v>
      </c>
      <c r="BE324">
        <v>1</v>
      </c>
      <c r="BF324">
        <v>1</v>
      </c>
      <c r="BJ324" s="142">
        <v>1</v>
      </c>
      <c r="BK324" s="141"/>
      <c r="BN324">
        <v>2</v>
      </c>
      <c r="BP324">
        <v>1</v>
      </c>
      <c r="BQ324">
        <v>2</v>
      </c>
      <c r="BR324">
        <v>3</v>
      </c>
      <c r="BS324">
        <v>3</v>
      </c>
      <c r="BT324">
        <v>2</v>
      </c>
      <c r="BU324">
        <v>4</v>
      </c>
      <c r="BV324" s="142">
        <v>2</v>
      </c>
      <c r="BW324" s="302">
        <v>0</v>
      </c>
      <c r="BX324" s="302">
        <v>0</v>
      </c>
      <c r="BY324" s="302">
        <v>8</v>
      </c>
      <c r="BZ324" s="302">
        <v>8</v>
      </c>
      <c r="CA324" s="302">
        <v>7</v>
      </c>
      <c r="CB324" s="302">
        <v>19</v>
      </c>
      <c r="CC324" s="303">
        <v>7.5396825396825393E-2</v>
      </c>
      <c r="CD324" s="304">
        <v>0.91612538131290433</v>
      </c>
      <c r="CE324" s="302">
        <v>0</v>
      </c>
      <c r="CF324" s="302">
        <v>30</v>
      </c>
      <c r="CG324" s="296">
        <v>3.7698412698412699E-3</v>
      </c>
      <c r="CH324" s="297" t="s">
        <v>12384</v>
      </c>
      <c r="CI324" s="305">
        <v>1</v>
      </c>
      <c r="CJ324" s="306">
        <v>20.594696809884333</v>
      </c>
      <c r="CK324" s="300">
        <v>4</v>
      </c>
      <c r="CL324" s="301">
        <v>21</v>
      </c>
    </row>
    <row r="325" spans="1:90" x14ac:dyDescent="0.25">
      <c r="A325">
        <v>1016100560</v>
      </c>
      <c r="B325" s="287" t="s">
        <v>12717</v>
      </c>
      <c r="C325" s="141"/>
      <c r="N325" s="142"/>
      <c r="O325" s="141"/>
      <c r="T325">
        <v>1</v>
      </c>
      <c r="X325">
        <v>1</v>
      </c>
      <c r="Z325">
        <v>2</v>
      </c>
      <c r="AA325" s="141"/>
      <c r="AB325">
        <v>1</v>
      </c>
      <c r="AE325">
        <v>2</v>
      </c>
      <c r="AF325">
        <v>1</v>
      </c>
      <c r="AH325">
        <v>4</v>
      </c>
      <c r="AJ325">
        <v>1</v>
      </c>
      <c r="AK325">
        <v>1</v>
      </c>
      <c r="AL325" s="142">
        <v>1</v>
      </c>
      <c r="AM325" s="141"/>
      <c r="AO325">
        <v>2</v>
      </c>
      <c r="AQ325">
        <v>1</v>
      </c>
      <c r="AR325">
        <v>2</v>
      </c>
      <c r="AS325">
        <v>1</v>
      </c>
      <c r="AT325">
        <v>1</v>
      </c>
      <c r="AV325">
        <v>1</v>
      </c>
      <c r="AW325">
        <v>2</v>
      </c>
      <c r="AX325" s="142">
        <v>1</v>
      </c>
      <c r="AY325" s="141">
        <v>1</v>
      </c>
      <c r="AZ325">
        <v>2</v>
      </c>
      <c r="BA325">
        <v>1</v>
      </c>
      <c r="BC325">
        <v>3</v>
      </c>
      <c r="BD325">
        <v>1</v>
      </c>
      <c r="BF325">
        <v>1</v>
      </c>
      <c r="BH325">
        <v>2</v>
      </c>
      <c r="BI325">
        <v>3</v>
      </c>
      <c r="BJ325" s="142">
        <v>1</v>
      </c>
      <c r="BK325" s="141"/>
      <c r="BL325">
        <v>1</v>
      </c>
      <c r="BM325">
        <v>2</v>
      </c>
      <c r="BN325">
        <v>1</v>
      </c>
      <c r="BP325">
        <v>1</v>
      </c>
      <c r="BQ325">
        <v>1</v>
      </c>
      <c r="BV325" s="142"/>
      <c r="BW325" s="302">
        <v>0</v>
      </c>
      <c r="BX325" s="302">
        <v>4</v>
      </c>
      <c r="BY325" s="302">
        <v>11</v>
      </c>
      <c r="BZ325" s="302">
        <v>11</v>
      </c>
      <c r="CA325" s="302">
        <v>15</v>
      </c>
      <c r="CB325" s="302">
        <v>6</v>
      </c>
      <c r="CC325" s="303">
        <v>2.3809523809523808E-2</v>
      </c>
      <c r="CD325" s="304">
        <v>0.44721359549995787</v>
      </c>
      <c r="CE325" s="302">
        <v>0</v>
      </c>
      <c r="CF325" s="302">
        <v>30</v>
      </c>
      <c r="CG325" s="296">
        <v>1.1904761904761906E-3</v>
      </c>
      <c r="CH325" s="297" t="s">
        <v>12384</v>
      </c>
      <c r="CI325" s="305">
        <v>1</v>
      </c>
      <c r="CJ325" s="306">
        <v>6.6614993097856718</v>
      </c>
      <c r="CK325" s="300">
        <v>2</v>
      </c>
      <c r="CL325" s="301">
        <v>7</v>
      </c>
    </row>
    <row r="326" spans="1:90" x14ac:dyDescent="0.25">
      <c r="A326">
        <v>1016100850</v>
      </c>
      <c r="B326" s="287" t="s">
        <v>12718</v>
      </c>
      <c r="C326" s="141"/>
      <c r="N326" s="142"/>
      <c r="O326" s="141"/>
      <c r="Q326">
        <v>1</v>
      </c>
      <c r="Y326">
        <v>1</v>
      </c>
      <c r="Z326">
        <v>1</v>
      </c>
      <c r="AA326" s="141"/>
      <c r="AD326">
        <v>2</v>
      </c>
      <c r="AJ326">
        <v>1</v>
      </c>
      <c r="AL326" s="142">
        <v>2</v>
      </c>
      <c r="AM326" s="141"/>
      <c r="AN326">
        <v>1</v>
      </c>
      <c r="AS326">
        <v>1</v>
      </c>
      <c r="AU326">
        <v>1</v>
      </c>
      <c r="AV326">
        <v>1</v>
      </c>
      <c r="AW326">
        <v>1</v>
      </c>
      <c r="AX326" s="142"/>
      <c r="AY326" s="141"/>
      <c r="AZ326">
        <v>1</v>
      </c>
      <c r="BB326">
        <v>2</v>
      </c>
      <c r="BC326">
        <v>1</v>
      </c>
      <c r="BD326">
        <v>1</v>
      </c>
      <c r="BF326">
        <v>2</v>
      </c>
      <c r="BI326">
        <v>1</v>
      </c>
      <c r="BJ326" s="142">
        <v>2</v>
      </c>
      <c r="BK326" s="141"/>
      <c r="BL326">
        <v>1</v>
      </c>
      <c r="BN326">
        <v>1</v>
      </c>
      <c r="BP326">
        <v>2</v>
      </c>
      <c r="BR326">
        <v>3</v>
      </c>
      <c r="BS326">
        <v>1</v>
      </c>
      <c r="BU326">
        <v>2</v>
      </c>
      <c r="BV326" s="142"/>
      <c r="BW326" s="302">
        <v>0</v>
      </c>
      <c r="BX326" s="302">
        <v>3</v>
      </c>
      <c r="BY326" s="302">
        <v>5</v>
      </c>
      <c r="BZ326" s="302">
        <v>5</v>
      </c>
      <c r="CA326" s="302">
        <v>10</v>
      </c>
      <c r="CB326" s="302">
        <v>10</v>
      </c>
      <c r="CC326" s="303">
        <v>3.968253968253968E-2</v>
      </c>
      <c r="CD326" s="304">
        <v>0.81649658092772592</v>
      </c>
      <c r="CE326" s="302">
        <v>0</v>
      </c>
      <c r="CF326" s="302">
        <v>30</v>
      </c>
      <c r="CG326" s="296">
        <v>1.984126984126984E-3</v>
      </c>
      <c r="CH326" s="297" t="s">
        <v>12384</v>
      </c>
      <c r="CI326" s="305">
        <v>1</v>
      </c>
      <c r="CJ326" s="306">
        <v>11.173639438070582</v>
      </c>
      <c r="CK326" s="300">
        <v>3</v>
      </c>
      <c r="CL326" s="301">
        <v>12</v>
      </c>
    </row>
    <row r="327" spans="1:90" x14ac:dyDescent="0.25">
      <c r="A327">
        <v>1016100880</v>
      </c>
      <c r="B327" s="287" t="s">
        <v>12719</v>
      </c>
      <c r="C327" s="141"/>
      <c r="D327">
        <v>2</v>
      </c>
      <c r="F327">
        <v>1</v>
      </c>
      <c r="G327">
        <v>1</v>
      </c>
      <c r="N327" s="142"/>
      <c r="O327" s="141"/>
      <c r="AA327" s="141"/>
      <c r="AL327" s="142"/>
      <c r="AM327" s="141"/>
      <c r="AX327" s="142"/>
      <c r="AY327" s="141"/>
      <c r="BJ327" s="142"/>
      <c r="BK327" s="141"/>
      <c r="BV327" s="142"/>
      <c r="BW327" s="302">
        <v>4</v>
      </c>
      <c r="BX327" s="302">
        <v>0</v>
      </c>
      <c r="BY327" s="302">
        <v>0</v>
      </c>
      <c r="BZ327" s="302">
        <v>0</v>
      </c>
      <c r="CA327" s="302">
        <v>0</v>
      </c>
      <c r="CB327" s="302">
        <v>0</v>
      </c>
      <c r="CC327" s="303">
        <v>0</v>
      </c>
      <c r="CD327" s="304">
        <v>0</v>
      </c>
      <c r="CE327" s="302">
        <v>0</v>
      </c>
      <c r="CF327" s="302">
        <v>30</v>
      </c>
      <c r="CG327" s="296">
        <v>0</v>
      </c>
      <c r="CH327" s="297" t="s">
        <v>12384</v>
      </c>
      <c r="CI327" s="305">
        <v>0</v>
      </c>
      <c r="CJ327" s="306">
        <v>0</v>
      </c>
      <c r="CK327" s="300">
        <v>0</v>
      </c>
      <c r="CL327" s="301">
        <v>0</v>
      </c>
    </row>
    <row r="328" spans="1:90" x14ac:dyDescent="0.25">
      <c r="A328">
        <v>1016101000</v>
      </c>
      <c r="B328" s="287" t="s">
        <v>12720</v>
      </c>
      <c r="C328" s="141"/>
      <c r="N328" s="142"/>
      <c r="O328" s="141"/>
      <c r="T328">
        <v>1</v>
      </c>
      <c r="U328">
        <v>2</v>
      </c>
      <c r="Z328">
        <v>1</v>
      </c>
      <c r="AA328" s="141"/>
      <c r="AJ328">
        <v>1</v>
      </c>
      <c r="AK328">
        <v>1</v>
      </c>
      <c r="AL328" s="142"/>
      <c r="AM328" s="141"/>
      <c r="AN328">
        <v>1</v>
      </c>
      <c r="AO328">
        <v>1</v>
      </c>
      <c r="AP328">
        <v>1</v>
      </c>
      <c r="AQ328">
        <v>1</v>
      </c>
      <c r="AS328">
        <v>1</v>
      </c>
      <c r="AX328" s="142">
        <v>2</v>
      </c>
      <c r="AY328" s="141">
        <v>1</v>
      </c>
      <c r="AZ328">
        <v>1</v>
      </c>
      <c r="BA328">
        <v>3</v>
      </c>
      <c r="BB328">
        <v>3</v>
      </c>
      <c r="BE328">
        <v>1</v>
      </c>
      <c r="BF328">
        <v>1</v>
      </c>
      <c r="BH328">
        <v>1</v>
      </c>
      <c r="BI328">
        <v>3</v>
      </c>
      <c r="BJ328" s="142">
        <v>2</v>
      </c>
      <c r="BK328" s="141"/>
      <c r="BL328">
        <v>1</v>
      </c>
      <c r="BM328">
        <v>1</v>
      </c>
      <c r="BN328">
        <v>2</v>
      </c>
      <c r="BP328">
        <v>1</v>
      </c>
      <c r="BV328" s="142"/>
      <c r="BW328" s="302">
        <v>0</v>
      </c>
      <c r="BX328" s="302">
        <v>4</v>
      </c>
      <c r="BY328" s="302">
        <v>2</v>
      </c>
      <c r="BZ328" s="302">
        <v>7</v>
      </c>
      <c r="CA328" s="302">
        <v>16</v>
      </c>
      <c r="CB328" s="302">
        <v>5</v>
      </c>
      <c r="CC328" s="303">
        <v>1.984126984126984E-2</v>
      </c>
      <c r="CD328" s="304">
        <v>0.5</v>
      </c>
      <c r="CE328" s="302">
        <v>0</v>
      </c>
      <c r="CF328" s="302">
        <v>30</v>
      </c>
      <c r="CG328" s="296">
        <v>9.9206349206349201E-4</v>
      </c>
      <c r="CH328" s="297" t="s">
        <v>12384</v>
      </c>
      <c r="CI328" s="305">
        <v>1</v>
      </c>
      <c r="CJ328" s="306">
        <v>5.6785714285714279</v>
      </c>
      <c r="CK328" s="300">
        <v>2</v>
      </c>
      <c r="CL328" s="301">
        <v>6</v>
      </c>
    </row>
    <row r="329" spans="1:90" x14ac:dyDescent="0.25">
      <c r="A329">
        <v>1016101010</v>
      </c>
      <c r="B329" s="287" t="s">
        <v>12721</v>
      </c>
      <c r="C329" s="141">
        <v>3</v>
      </c>
      <c r="N329" s="142">
        <v>1</v>
      </c>
      <c r="O329" s="141">
        <v>1</v>
      </c>
      <c r="P329">
        <v>2</v>
      </c>
      <c r="Q329">
        <v>7</v>
      </c>
      <c r="R329">
        <v>3</v>
      </c>
      <c r="S329">
        <v>1</v>
      </c>
      <c r="T329">
        <v>4</v>
      </c>
      <c r="X329">
        <v>3</v>
      </c>
      <c r="Y329">
        <v>2</v>
      </c>
      <c r="Z329">
        <v>2</v>
      </c>
      <c r="AA329" s="141">
        <v>3</v>
      </c>
      <c r="AC329">
        <v>25</v>
      </c>
      <c r="AD329">
        <v>12</v>
      </c>
      <c r="AE329">
        <v>9</v>
      </c>
      <c r="AF329">
        <v>3</v>
      </c>
      <c r="AG329">
        <v>5</v>
      </c>
      <c r="AH329">
        <v>4</v>
      </c>
      <c r="AI329">
        <v>6</v>
      </c>
      <c r="AK329">
        <v>1</v>
      </c>
      <c r="AL329" s="142"/>
      <c r="AM329" s="141">
        <v>2</v>
      </c>
      <c r="AN329">
        <v>1</v>
      </c>
      <c r="AO329">
        <v>3</v>
      </c>
      <c r="AP329">
        <v>7</v>
      </c>
      <c r="AQ329">
        <v>10</v>
      </c>
      <c r="AR329">
        <v>7</v>
      </c>
      <c r="AS329">
        <v>5</v>
      </c>
      <c r="AT329">
        <v>2</v>
      </c>
      <c r="AU329">
        <v>1</v>
      </c>
      <c r="AV329">
        <v>1</v>
      </c>
      <c r="AW329">
        <v>8</v>
      </c>
      <c r="AX329" s="142">
        <v>2</v>
      </c>
      <c r="AY329" s="141"/>
      <c r="AZ329">
        <v>8</v>
      </c>
      <c r="BA329">
        <v>2</v>
      </c>
      <c r="BB329">
        <v>5</v>
      </c>
      <c r="BC329">
        <v>2</v>
      </c>
      <c r="BD329">
        <v>1</v>
      </c>
      <c r="BE329">
        <v>2</v>
      </c>
      <c r="BF329">
        <v>2</v>
      </c>
      <c r="BG329">
        <v>2</v>
      </c>
      <c r="BH329">
        <v>6</v>
      </c>
      <c r="BI329">
        <v>2</v>
      </c>
      <c r="BJ329" s="142">
        <v>3</v>
      </c>
      <c r="BK329" s="141"/>
      <c r="BL329">
        <v>4</v>
      </c>
      <c r="BM329">
        <v>2</v>
      </c>
      <c r="BN329">
        <v>2</v>
      </c>
      <c r="BO329">
        <v>3</v>
      </c>
      <c r="BP329">
        <v>1</v>
      </c>
      <c r="BQ329">
        <v>2</v>
      </c>
      <c r="BR329">
        <v>4</v>
      </c>
      <c r="BS329">
        <v>3</v>
      </c>
      <c r="BT329">
        <v>5</v>
      </c>
      <c r="BU329">
        <v>1</v>
      </c>
      <c r="BV329" s="142">
        <v>5</v>
      </c>
      <c r="BW329" s="302">
        <v>4</v>
      </c>
      <c r="BX329" s="302">
        <v>25</v>
      </c>
      <c r="BY329" s="302">
        <v>68</v>
      </c>
      <c r="BZ329" s="302">
        <v>49</v>
      </c>
      <c r="CA329" s="302">
        <v>35</v>
      </c>
      <c r="CB329" s="302">
        <v>32</v>
      </c>
      <c r="CC329" s="303">
        <v>0.12698412698412698</v>
      </c>
      <c r="CD329" s="304">
        <v>1.4459976109624424</v>
      </c>
      <c r="CE329" s="302">
        <v>0</v>
      </c>
      <c r="CF329" s="302">
        <v>30</v>
      </c>
      <c r="CG329" s="296">
        <v>6.3492063492063492E-3</v>
      </c>
      <c r="CH329" s="297" t="s">
        <v>12384</v>
      </c>
      <c r="CI329" s="305">
        <v>2</v>
      </c>
      <c r="CJ329" s="306">
        <v>34.588854753819582</v>
      </c>
      <c r="CK329" s="300">
        <v>6</v>
      </c>
      <c r="CL329" s="301">
        <v>35</v>
      </c>
    </row>
    <row r="330" spans="1:90" x14ac:dyDescent="0.25">
      <c r="A330">
        <v>1016101080</v>
      </c>
      <c r="B330" s="287" t="s">
        <v>12722</v>
      </c>
      <c r="C330" s="141"/>
      <c r="N330" s="142"/>
      <c r="O330" s="141"/>
      <c r="T330">
        <v>1</v>
      </c>
      <c r="W330">
        <v>1</v>
      </c>
      <c r="Y330">
        <v>1</v>
      </c>
      <c r="AA330" s="141">
        <v>1</v>
      </c>
      <c r="AC330">
        <v>1</v>
      </c>
      <c r="AL330" s="142"/>
      <c r="AM330" s="141"/>
      <c r="AX330" s="142"/>
      <c r="AY330" s="141"/>
      <c r="BJ330" s="142"/>
      <c r="BK330" s="141"/>
      <c r="BV330" s="142"/>
      <c r="BW330" s="302">
        <v>0</v>
      </c>
      <c r="BX330" s="302">
        <v>3</v>
      </c>
      <c r="BY330" s="302">
        <v>2</v>
      </c>
      <c r="BZ330" s="302">
        <v>0</v>
      </c>
      <c r="CA330" s="302">
        <v>0</v>
      </c>
      <c r="CB330" s="302">
        <v>0</v>
      </c>
      <c r="CC330" s="303">
        <v>0</v>
      </c>
      <c r="CD330" s="304">
        <v>0</v>
      </c>
      <c r="CE330" s="302">
        <v>0</v>
      </c>
      <c r="CF330" s="302">
        <v>30</v>
      </c>
      <c r="CG330" s="296">
        <v>0</v>
      </c>
      <c r="CH330" s="297" t="s">
        <v>12384</v>
      </c>
      <c r="CI330" s="305">
        <v>0</v>
      </c>
      <c r="CJ330" s="306">
        <v>0</v>
      </c>
      <c r="CK330" s="300">
        <v>0</v>
      </c>
      <c r="CL330" s="301">
        <v>0</v>
      </c>
    </row>
    <row r="331" spans="1:90" x14ac:dyDescent="0.25">
      <c r="A331">
        <v>1016101210</v>
      </c>
      <c r="B331" s="287" t="s">
        <v>12723</v>
      </c>
      <c r="C331" s="141">
        <v>1</v>
      </c>
      <c r="E331">
        <v>2</v>
      </c>
      <c r="N331" s="142"/>
      <c r="O331" s="141">
        <v>1</v>
      </c>
      <c r="P331">
        <v>3</v>
      </c>
      <c r="X331">
        <v>1</v>
      </c>
      <c r="AA331" s="141">
        <v>1</v>
      </c>
      <c r="AC331">
        <v>1</v>
      </c>
      <c r="AD331">
        <v>1</v>
      </c>
      <c r="AE331">
        <v>1</v>
      </c>
      <c r="AG331">
        <v>1</v>
      </c>
      <c r="AH331">
        <v>1</v>
      </c>
      <c r="AL331" s="142"/>
      <c r="AM331" s="141"/>
      <c r="AO331">
        <v>1</v>
      </c>
      <c r="AQ331">
        <v>1</v>
      </c>
      <c r="AR331">
        <v>2</v>
      </c>
      <c r="AT331">
        <v>1</v>
      </c>
      <c r="AV331">
        <v>1</v>
      </c>
      <c r="AW331">
        <v>1</v>
      </c>
      <c r="AX331" s="142">
        <v>2</v>
      </c>
      <c r="AY331" s="141"/>
      <c r="AZ331">
        <v>2</v>
      </c>
      <c r="BC331">
        <v>3</v>
      </c>
      <c r="BD331">
        <v>3</v>
      </c>
      <c r="BE331">
        <v>1</v>
      </c>
      <c r="BF331">
        <v>2</v>
      </c>
      <c r="BG331">
        <v>1</v>
      </c>
      <c r="BJ331" s="142">
        <v>1</v>
      </c>
      <c r="BK331" s="141"/>
      <c r="BN331">
        <v>1</v>
      </c>
      <c r="BO331">
        <v>1</v>
      </c>
      <c r="BV331" s="142">
        <v>2</v>
      </c>
      <c r="BW331" s="302">
        <v>3</v>
      </c>
      <c r="BX331" s="302">
        <v>5</v>
      </c>
      <c r="BY331" s="302">
        <v>6</v>
      </c>
      <c r="BZ331" s="302">
        <v>9</v>
      </c>
      <c r="CA331" s="302">
        <v>13</v>
      </c>
      <c r="CB331" s="302">
        <v>4</v>
      </c>
      <c r="CC331" s="303">
        <v>1.5873015873015872E-2</v>
      </c>
      <c r="CD331" s="304">
        <v>0.57735026918962584</v>
      </c>
      <c r="CE331" s="302">
        <v>0</v>
      </c>
      <c r="CF331" s="302">
        <v>30</v>
      </c>
      <c r="CG331" s="296">
        <v>7.9365079365079365E-4</v>
      </c>
      <c r="CH331" s="297" t="s">
        <v>12384</v>
      </c>
      <c r="CI331" s="305">
        <v>1</v>
      </c>
      <c r="CJ331" s="306">
        <v>4.7202074120467685</v>
      </c>
      <c r="CK331" s="300">
        <v>2</v>
      </c>
      <c r="CL331" s="301">
        <v>5</v>
      </c>
    </row>
    <row r="332" spans="1:90" x14ac:dyDescent="0.25">
      <c r="A332">
        <v>1016101220</v>
      </c>
      <c r="B332" s="287" t="s">
        <v>12724</v>
      </c>
      <c r="C332" s="141"/>
      <c r="N332" s="142">
        <v>1</v>
      </c>
      <c r="O332" s="141">
        <v>2</v>
      </c>
      <c r="AA332" s="141"/>
      <c r="AD332">
        <v>1</v>
      </c>
      <c r="AF332">
        <v>1</v>
      </c>
      <c r="AG332">
        <v>1</v>
      </c>
      <c r="AH332">
        <v>1</v>
      </c>
      <c r="AJ332">
        <v>1</v>
      </c>
      <c r="AK332">
        <v>1</v>
      </c>
      <c r="AL332" s="142"/>
      <c r="AM332" s="141">
        <v>1</v>
      </c>
      <c r="AR332">
        <v>1</v>
      </c>
      <c r="AU332">
        <v>1</v>
      </c>
      <c r="AX332" s="142">
        <v>1</v>
      </c>
      <c r="AY332" s="141"/>
      <c r="AZ332">
        <v>1</v>
      </c>
      <c r="BB332">
        <v>1</v>
      </c>
      <c r="BC332">
        <v>2</v>
      </c>
      <c r="BF332">
        <v>1</v>
      </c>
      <c r="BJ332" s="142"/>
      <c r="BK332" s="141">
        <v>1</v>
      </c>
      <c r="BN332">
        <v>1</v>
      </c>
      <c r="BQ332">
        <v>1</v>
      </c>
      <c r="BT332">
        <v>1</v>
      </c>
      <c r="BV332" s="142">
        <v>1</v>
      </c>
      <c r="BW332" s="302">
        <v>1</v>
      </c>
      <c r="BX332" s="302">
        <v>2</v>
      </c>
      <c r="BY332" s="302">
        <v>6</v>
      </c>
      <c r="BZ332" s="302">
        <v>4</v>
      </c>
      <c r="CA332" s="302">
        <v>5</v>
      </c>
      <c r="CB332" s="302">
        <v>5</v>
      </c>
      <c r="CC332" s="303">
        <v>1.984126984126984E-2</v>
      </c>
      <c r="CD332" s="304">
        <v>0</v>
      </c>
      <c r="CE332" s="302">
        <v>0</v>
      </c>
      <c r="CF332" s="302">
        <v>30</v>
      </c>
      <c r="CG332" s="296">
        <v>9.9206349206349201E-4</v>
      </c>
      <c r="CH332" s="297" t="s">
        <v>12384</v>
      </c>
      <c r="CI332" s="305">
        <v>0</v>
      </c>
      <c r="CJ332" s="306">
        <v>5.1785714285714279</v>
      </c>
      <c r="CK332" s="300">
        <v>1</v>
      </c>
      <c r="CL332" s="301">
        <v>6</v>
      </c>
    </row>
    <row r="333" spans="1:90" x14ac:dyDescent="0.25">
      <c r="A333">
        <v>1016101250</v>
      </c>
      <c r="B333" s="287" t="s">
        <v>12725</v>
      </c>
      <c r="C333" s="141"/>
      <c r="G333">
        <v>1</v>
      </c>
      <c r="I333">
        <v>1</v>
      </c>
      <c r="J333">
        <v>2</v>
      </c>
      <c r="N333" s="142">
        <v>3</v>
      </c>
      <c r="O333" s="141">
        <v>4</v>
      </c>
      <c r="P333">
        <v>1</v>
      </c>
      <c r="S333">
        <v>1</v>
      </c>
      <c r="T333">
        <v>1</v>
      </c>
      <c r="V333">
        <v>1</v>
      </c>
      <c r="Y333">
        <v>1</v>
      </c>
      <c r="Z333">
        <v>2</v>
      </c>
      <c r="AA333" s="141"/>
      <c r="AB333">
        <v>3</v>
      </c>
      <c r="AC333">
        <v>2</v>
      </c>
      <c r="AD333">
        <v>2</v>
      </c>
      <c r="AE333">
        <v>2</v>
      </c>
      <c r="AF333">
        <v>2</v>
      </c>
      <c r="AG333">
        <v>1</v>
      </c>
      <c r="AH333">
        <v>5</v>
      </c>
      <c r="AI333">
        <v>1</v>
      </c>
      <c r="AJ333">
        <v>2</v>
      </c>
      <c r="AL333" s="142">
        <v>2</v>
      </c>
      <c r="AM333" s="141"/>
      <c r="AN333">
        <v>3</v>
      </c>
      <c r="AO333">
        <v>1</v>
      </c>
      <c r="AP333">
        <v>1</v>
      </c>
      <c r="AQ333">
        <v>1</v>
      </c>
      <c r="AR333">
        <v>3</v>
      </c>
      <c r="AS333">
        <v>2</v>
      </c>
      <c r="AU333">
        <v>3</v>
      </c>
      <c r="AV333">
        <v>2</v>
      </c>
      <c r="AW333">
        <v>2</v>
      </c>
      <c r="AX333" s="142">
        <v>2</v>
      </c>
      <c r="AY333" s="141">
        <v>2</v>
      </c>
      <c r="AZ333">
        <v>3</v>
      </c>
      <c r="BA333">
        <v>2</v>
      </c>
      <c r="BB333">
        <v>5</v>
      </c>
      <c r="BC333">
        <v>5</v>
      </c>
      <c r="BE333">
        <v>3</v>
      </c>
      <c r="BF333">
        <v>2</v>
      </c>
      <c r="BG333">
        <v>1</v>
      </c>
      <c r="BH333">
        <v>2</v>
      </c>
      <c r="BI333">
        <v>3</v>
      </c>
      <c r="BJ333" s="142">
        <v>2</v>
      </c>
      <c r="BK333" s="141">
        <v>2</v>
      </c>
      <c r="BL333">
        <v>1</v>
      </c>
      <c r="BO333">
        <v>3</v>
      </c>
      <c r="BP333">
        <v>2</v>
      </c>
      <c r="BQ333">
        <v>5</v>
      </c>
      <c r="BR333">
        <v>3</v>
      </c>
      <c r="BS333">
        <v>2</v>
      </c>
      <c r="BT333">
        <v>3</v>
      </c>
      <c r="BU333">
        <v>4</v>
      </c>
      <c r="BV333" s="142">
        <v>2</v>
      </c>
      <c r="BW333" s="302">
        <v>7</v>
      </c>
      <c r="BX333" s="302">
        <v>11</v>
      </c>
      <c r="BY333" s="302">
        <v>22</v>
      </c>
      <c r="BZ333" s="302">
        <v>20</v>
      </c>
      <c r="CA333" s="302">
        <v>30</v>
      </c>
      <c r="CB333" s="302">
        <v>27</v>
      </c>
      <c r="CC333" s="303">
        <v>0.10714285714285714</v>
      </c>
      <c r="CD333" s="304">
        <v>1.1595018087284055</v>
      </c>
      <c r="CE333" s="302">
        <v>0</v>
      </c>
      <c r="CF333" s="302">
        <v>30</v>
      </c>
      <c r="CG333" s="296">
        <v>5.3571428571428572E-3</v>
      </c>
      <c r="CH333" s="297" t="s">
        <v>12384</v>
      </c>
      <c r="CI333" s="305">
        <v>2</v>
      </c>
      <c r="CJ333" s="306">
        <v>29.123787523014116</v>
      </c>
      <c r="CK333" s="300">
        <v>5</v>
      </c>
      <c r="CL333" s="301">
        <v>30</v>
      </c>
    </row>
    <row r="334" spans="1:90" x14ac:dyDescent="0.25">
      <c r="A334">
        <v>1016101260</v>
      </c>
      <c r="B334" s="287" t="s">
        <v>12726</v>
      </c>
      <c r="C334" s="141"/>
      <c r="N334" s="142">
        <v>1</v>
      </c>
      <c r="O334" s="141">
        <v>2</v>
      </c>
      <c r="AA334" s="141"/>
      <c r="AL334" s="142"/>
      <c r="AM334" s="141"/>
      <c r="AX334" s="142"/>
      <c r="AY334" s="141"/>
      <c r="BJ334" s="142"/>
      <c r="BK334" s="141"/>
      <c r="BV334" s="142"/>
      <c r="BW334" s="302">
        <v>1</v>
      </c>
      <c r="BX334" s="302">
        <v>2</v>
      </c>
      <c r="BY334" s="302">
        <v>0</v>
      </c>
      <c r="BZ334" s="302">
        <v>0</v>
      </c>
      <c r="CA334" s="302">
        <v>0</v>
      </c>
      <c r="CB334" s="302">
        <v>0</v>
      </c>
      <c r="CC334" s="303">
        <v>0</v>
      </c>
      <c r="CD334" s="304">
        <v>0</v>
      </c>
      <c r="CE334" s="302">
        <v>0</v>
      </c>
      <c r="CF334" s="302">
        <v>30</v>
      </c>
      <c r="CG334" s="296">
        <v>0</v>
      </c>
      <c r="CH334" s="297" t="s">
        <v>12384</v>
      </c>
      <c r="CI334" s="305">
        <v>0</v>
      </c>
      <c r="CJ334" s="306">
        <v>0</v>
      </c>
      <c r="CK334" s="300">
        <v>0</v>
      </c>
      <c r="CL334" s="301">
        <v>0</v>
      </c>
    </row>
    <row r="335" spans="1:90" x14ac:dyDescent="0.25">
      <c r="A335">
        <v>1016101340</v>
      </c>
      <c r="B335" s="287" t="s">
        <v>12727</v>
      </c>
      <c r="C335" s="141"/>
      <c r="N335" s="142"/>
      <c r="O335" s="141"/>
      <c r="Y335">
        <v>1</v>
      </c>
      <c r="Z335">
        <v>1</v>
      </c>
      <c r="AA335" s="141"/>
      <c r="AB335">
        <v>1</v>
      </c>
      <c r="AC335">
        <v>2</v>
      </c>
      <c r="AD335">
        <v>3</v>
      </c>
      <c r="AE335">
        <v>3</v>
      </c>
      <c r="AG335">
        <v>3</v>
      </c>
      <c r="AI335">
        <v>3</v>
      </c>
      <c r="AK335">
        <v>1</v>
      </c>
      <c r="AL335" s="142">
        <v>2</v>
      </c>
      <c r="AM335" s="141">
        <v>2</v>
      </c>
      <c r="AO335">
        <v>1</v>
      </c>
      <c r="AP335">
        <v>8</v>
      </c>
      <c r="AQ335">
        <v>1</v>
      </c>
      <c r="AR335">
        <v>1</v>
      </c>
      <c r="AS335">
        <v>1</v>
      </c>
      <c r="AT335">
        <v>3</v>
      </c>
      <c r="AU335">
        <v>3</v>
      </c>
      <c r="AV335">
        <v>2</v>
      </c>
      <c r="AW335">
        <v>1</v>
      </c>
      <c r="AX335" s="142">
        <v>1</v>
      </c>
      <c r="AY335" s="141"/>
      <c r="AZ335">
        <v>2</v>
      </c>
      <c r="BA335">
        <v>1</v>
      </c>
      <c r="BB335">
        <v>1</v>
      </c>
      <c r="BC335">
        <v>3</v>
      </c>
      <c r="BD335">
        <v>1</v>
      </c>
      <c r="BF335">
        <v>2</v>
      </c>
      <c r="BG335">
        <v>1</v>
      </c>
      <c r="BH335">
        <v>2</v>
      </c>
      <c r="BJ335" s="142">
        <v>2</v>
      </c>
      <c r="BK335" s="141">
        <v>1</v>
      </c>
      <c r="BL335">
        <v>1</v>
      </c>
      <c r="BM335">
        <v>1</v>
      </c>
      <c r="BN335">
        <v>3</v>
      </c>
      <c r="BO335">
        <v>4</v>
      </c>
      <c r="BP335">
        <v>3</v>
      </c>
      <c r="BQ335">
        <v>7</v>
      </c>
      <c r="BS335">
        <v>5</v>
      </c>
      <c r="BT335">
        <v>7</v>
      </c>
      <c r="BU335">
        <v>2</v>
      </c>
      <c r="BV335" s="142">
        <v>1</v>
      </c>
      <c r="BW335" s="302">
        <v>0</v>
      </c>
      <c r="BX335" s="302">
        <v>2</v>
      </c>
      <c r="BY335" s="302">
        <v>18</v>
      </c>
      <c r="BZ335" s="302">
        <v>24</v>
      </c>
      <c r="CA335" s="302">
        <v>15</v>
      </c>
      <c r="CB335" s="302">
        <v>35</v>
      </c>
      <c r="CC335" s="303">
        <v>0.1388888888888889</v>
      </c>
      <c r="CD335" s="304">
        <v>2.3159525823376361</v>
      </c>
      <c r="CE335" s="302">
        <v>0</v>
      </c>
      <c r="CF335" s="302">
        <v>30</v>
      </c>
      <c r="CG335" s="296">
        <v>6.9444444444444449E-3</v>
      </c>
      <c r="CH335" s="297" t="s">
        <v>12384</v>
      </c>
      <c r="CI335" s="305">
        <v>3</v>
      </c>
      <c r="CJ335" s="306">
        <v>38.565952582337637</v>
      </c>
      <c r="CK335" s="300">
        <v>7</v>
      </c>
      <c r="CL335" s="301">
        <v>39</v>
      </c>
    </row>
    <row r="336" spans="1:90" x14ac:dyDescent="0.25">
      <c r="A336">
        <v>1016101370</v>
      </c>
      <c r="B336" s="287" t="s">
        <v>12728</v>
      </c>
      <c r="C336" s="141"/>
      <c r="N336" s="142"/>
      <c r="O336" s="141"/>
      <c r="AA336" s="141">
        <v>1</v>
      </c>
      <c r="AE336">
        <v>2</v>
      </c>
      <c r="AF336">
        <v>1</v>
      </c>
      <c r="AH336">
        <v>3</v>
      </c>
      <c r="AI336">
        <v>1</v>
      </c>
      <c r="AJ336">
        <v>1</v>
      </c>
      <c r="AL336" s="142"/>
      <c r="AM336" s="141"/>
      <c r="AO336">
        <v>1</v>
      </c>
      <c r="AP336">
        <v>2</v>
      </c>
      <c r="AR336">
        <v>4</v>
      </c>
      <c r="AT336">
        <v>1</v>
      </c>
      <c r="AW336">
        <v>1</v>
      </c>
      <c r="AX336" s="142">
        <v>2</v>
      </c>
      <c r="AY336" s="141">
        <v>1</v>
      </c>
      <c r="AZ336">
        <v>2</v>
      </c>
      <c r="BA336">
        <v>1</v>
      </c>
      <c r="BC336">
        <v>2</v>
      </c>
      <c r="BD336">
        <v>1</v>
      </c>
      <c r="BE336">
        <v>1</v>
      </c>
      <c r="BF336">
        <v>2</v>
      </c>
      <c r="BI336">
        <v>3</v>
      </c>
      <c r="BJ336" s="142"/>
      <c r="BK336" s="141"/>
      <c r="BL336">
        <v>1</v>
      </c>
      <c r="BM336">
        <v>1</v>
      </c>
      <c r="BN336">
        <v>2</v>
      </c>
      <c r="BP336">
        <v>1</v>
      </c>
      <c r="BV336" s="142"/>
      <c r="BW336" s="302">
        <v>0</v>
      </c>
      <c r="BX336" s="302">
        <v>0</v>
      </c>
      <c r="BY336" s="302">
        <v>9</v>
      </c>
      <c r="BZ336" s="302">
        <v>11</v>
      </c>
      <c r="CA336" s="302">
        <v>13</v>
      </c>
      <c r="CB336" s="302">
        <v>5</v>
      </c>
      <c r="CC336" s="303">
        <v>1.984126984126984E-2</v>
      </c>
      <c r="CD336" s="304">
        <v>0.5</v>
      </c>
      <c r="CE336" s="302">
        <v>0</v>
      </c>
      <c r="CF336" s="302">
        <v>30</v>
      </c>
      <c r="CG336" s="296">
        <v>9.9206349206349201E-4</v>
      </c>
      <c r="CH336" s="297" t="s">
        <v>12384</v>
      </c>
      <c r="CI336" s="305">
        <v>1</v>
      </c>
      <c r="CJ336" s="306">
        <v>5.6785714285714279</v>
      </c>
      <c r="CK336" s="300">
        <v>2</v>
      </c>
      <c r="CL336" s="301">
        <v>6</v>
      </c>
    </row>
    <row r="337" spans="1:90" x14ac:dyDescent="0.25">
      <c r="A337">
        <v>1016101380</v>
      </c>
      <c r="B337" s="287" t="s">
        <v>12729</v>
      </c>
      <c r="C337" s="141"/>
      <c r="N337" s="142"/>
      <c r="O337" s="141"/>
      <c r="Y337">
        <v>1</v>
      </c>
      <c r="Z337">
        <v>2</v>
      </c>
      <c r="AA337" s="141"/>
      <c r="AB337">
        <v>2</v>
      </c>
      <c r="AC337">
        <v>1</v>
      </c>
      <c r="AF337">
        <v>1</v>
      </c>
      <c r="AG337">
        <v>1</v>
      </c>
      <c r="AL337" s="142"/>
      <c r="AM337" s="141"/>
      <c r="AP337">
        <v>1</v>
      </c>
      <c r="AX337" s="142"/>
      <c r="AY337" s="141">
        <v>1</v>
      </c>
      <c r="BB337">
        <v>1</v>
      </c>
      <c r="BF337">
        <v>1</v>
      </c>
      <c r="BJ337" s="142">
        <v>1</v>
      </c>
      <c r="BK337" s="141"/>
      <c r="BN337">
        <v>2</v>
      </c>
      <c r="BO337">
        <v>2</v>
      </c>
      <c r="BS337">
        <v>2</v>
      </c>
      <c r="BT337">
        <v>1</v>
      </c>
      <c r="BV337" s="142">
        <v>3</v>
      </c>
      <c r="BW337" s="302">
        <v>0</v>
      </c>
      <c r="BX337" s="302">
        <v>3</v>
      </c>
      <c r="BY337" s="302">
        <v>5</v>
      </c>
      <c r="BZ337" s="302">
        <v>1</v>
      </c>
      <c r="CA337" s="302">
        <v>4</v>
      </c>
      <c r="CB337" s="302">
        <v>10</v>
      </c>
      <c r="CC337" s="303">
        <v>3.968253968253968E-2</v>
      </c>
      <c r="CD337" s="304">
        <v>0.70710678118654757</v>
      </c>
      <c r="CE337" s="302">
        <v>0</v>
      </c>
      <c r="CF337" s="302">
        <v>30</v>
      </c>
      <c r="CG337" s="296">
        <v>1.984126984126984E-3</v>
      </c>
      <c r="CH337" s="297" t="s">
        <v>12384</v>
      </c>
      <c r="CI337" s="305">
        <v>1</v>
      </c>
      <c r="CJ337" s="306">
        <v>11.064249638329404</v>
      </c>
      <c r="CK337" s="300">
        <v>2</v>
      </c>
      <c r="CL337" s="301">
        <v>12</v>
      </c>
    </row>
    <row r="338" spans="1:90" x14ac:dyDescent="0.25">
      <c r="A338">
        <v>1016101400</v>
      </c>
      <c r="B338" s="287" t="s">
        <v>12730</v>
      </c>
      <c r="C338" s="141"/>
      <c r="N338" s="142"/>
      <c r="O338" s="141"/>
      <c r="AA338" s="141"/>
      <c r="AE338">
        <v>4</v>
      </c>
      <c r="AL338" s="142"/>
      <c r="AM338" s="141"/>
      <c r="AX338" s="142"/>
      <c r="AY338" s="141"/>
      <c r="BB338">
        <v>1</v>
      </c>
      <c r="BJ338" s="142"/>
      <c r="BK338" s="141"/>
      <c r="BV338" s="142"/>
      <c r="BW338" s="302">
        <v>0</v>
      </c>
      <c r="BX338" s="302">
        <v>0</v>
      </c>
      <c r="BY338" s="302">
        <v>4</v>
      </c>
      <c r="BZ338" s="302">
        <v>0</v>
      </c>
      <c r="CA338" s="302">
        <v>1</v>
      </c>
      <c r="CB338" s="302">
        <v>0</v>
      </c>
      <c r="CC338" s="303">
        <v>0</v>
      </c>
      <c r="CD338" s="304">
        <v>0</v>
      </c>
      <c r="CE338" s="302">
        <v>0</v>
      </c>
      <c r="CF338" s="302">
        <v>30</v>
      </c>
      <c r="CG338" s="296">
        <v>0</v>
      </c>
      <c r="CH338" s="297" t="s">
        <v>12384</v>
      </c>
      <c r="CI338" s="305">
        <v>0</v>
      </c>
      <c r="CJ338" s="306">
        <v>0</v>
      </c>
      <c r="CK338" s="300">
        <v>0</v>
      </c>
      <c r="CL338" s="301">
        <v>0</v>
      </c>
    </row>
    <row r="339" spans="1:90" x14ac:dyDescent="0.25">
      <c r="A339">
        <v>1016101710</v>
      </c>
      <c r="B339" s="287" t="s">
        <v>12731</v>
      </c>
      <c r="C339" s="141"/>
      <c r="N339" s="142"/>
      <c r="O339" s="141"/>
      <c r="AA339" s="141"/>
      <c r="AL339" s="142"/>
      <c r="AM339" s="141"/>
      <c r="AX339" s="142"/>
      <c r="AY339" s="141"/>
      <c r="BJ339" s="142"/>
      <c r="BK339" s="141"/>
      <c r="BU339">
        <v>1</v>
      </c>
      <c r="BV339" s="142"/>
      <c r="BW339" s="302">
        <v>0</v>
      </c>
      <c r="BX339" s="302">
        <v>0</v>
      </c>
      <c r="BY339" s="302">
        <v>0</v>
      </c>
      <c r="BZ339" s="302">
        <v>0</v>
      </c>
      <c r="CA339" s="302">
        <v>0</v>
      </c>
      <c r="CB339" s="302">
        <v>1</v>
      </c>
      <c r="CC339" s="303">
        <v>3.968253968253968E-3</v>
      </c>
      <c r="CD339" s="304">
        <v>0</v>
      </c>
      <c r="CE339" s="302">
        <v>0</v>
      </c>
      <c r="CF339" s="302">
        <v>30</v>
      </c>
      <c r="CG339" s="296">
        <v>1.9841269841269841E-4</v>
      </c>
      <c r="CH339" s="297" t="s">
        <v>12384</v>
      </c>
      <c r="CI339" s="305">
        <v>0</v>
      </c>
      <c r="CJ339" s="306">
        <v>1.0357142857142856</v>
      </c>
      <c r="CK339" s="300">
        <v>1</v>
      </c>
      <c r="CL339" s="301">
        <v>2</v>
      </c>
    </row>
    <row r="340" spans="1:90" x14ac:dyDescent="0.25">
      <c r="A340">
        <v>1016101720</v>
      </c>
      <c r="B340" s="287" t="s">
        <v>12732</v>
      </c>
      <c r="C340" s="141"/>
      <c r="N340" s="142"/>
      <c r="O340" s="141"/>
      <c r="AA340" s="141"/>
      <c r="AL340" s="142"/>
      <c r="AM340" s="141"/>
      <c r="AX340" s="142"/>
      <c r="AY340" s="141"/>
      <c r="BJ340" s="142"/>
      <c r="BK340" s="141"/>
      <c r="BO340">
        <v>1</v>
      </c>
      <c r="BR340">
        <v>1</v>
      </c>
      <c r="BT340">
        <v>2</v>
      </c>
      <c r="BV340" s="142">
        <v>1</v>
      </c>
      <c r="BW340" s="302">
        <v>0</v>
      </c>
      <c r="BX340" s="302">
        <v>0</v>
      </c>
      <c r="BY340" s="302">
        <v>0</v>
      </c>
      <c r="BZ340" s="302">
        <v>0</v>
      </c>
      <c r="CA340" s="302">
        <v>0</v>
      </c>
      <c r="CB340" s="302">
        <v>5</v>
      </c>
      <c r="CC340" s="303">
        <v>1.984126984126984E-2</v>
      </c>
      <c r="CD340" s="304">
        <v>0.5</v>
      </c>
      <c r="CE340" s="302">
        <v>0</v>
      </c>
      <c r="CF340" s="302">
        <v>30</v>
      </c>
      <c r="CG340" s="296">
        <v>9.9206349206349201E-4</v>
      </c>
      <c r="CH340" s="297" t="s">
        <v>12384</v>
      </c>
      <c r="CI340" s="305">
        <v>1</v>
      </c>
      <c r="CJ340" s="306">
        <v>5.6785714285714279</v>
      </c>
      <c r="CK340" s="300">
        <v>2</v>
      </c>
      <c r="CL340" s="301">
        <v>6</v>
      </c>
    </row>
    <row r="341" spans="1:90" x14ac:dyDescent="0.25">
      <c r="A341">
        <v>1016101760</v>
      </c>
      <c r="B341" s="287" t="s">
        <v>12733</v>
      </c>
      <c r="C341" s="141"/>
      <c r="N341" s="142"/>
      <c r="O341" s="141"/>
      <c r="AA341" s="141"/>
      <c r="AL341" s="142"/>
      <c r="AM341" s="141"/>
      <c r="AX341" s="142"/>
      <c r="AY341" s="141"/>
      <c r="BJ341" s="142"/>
      <c r="BK341" s="141"/>
      <c r="BO341">
        <v>1</v>
      </c>
      <c r="BQ341">
        <v>1</v>
      </c>
      <c r="BR341">
        <v>1</v>
      </c>
      <c r="BU341">
        <v>1</v>
      </c>
      <c r="BV341" s="142"/>
      <c r="BW341" s="302">
        <v>0</v>
      </c>
      <c r="BX341" s="302">
        <v>0</v>
      </c>
      <c r="BY341" s="302">
        <v>0</v>
      </c>
      <c r="BZ341" s="302">
        <v>0</v>
      </c>
      <c r="CA341" s="302">
        <v>0</v>
      </c>
      <c r="CB341" s="302">
        <v>4</v>
      </c>
      <c r="CC341" s="303">
        <v>1.5873015873015872E-2</v>
      </c>
      <c r="CD341" s="304">
        <v>0</v>
      </c>
      <c r="CE341" s="302">
        <v>0</v>
      </c>
      <c r="CF341" s="302">
        <v>30</v>
      </c>
      <c r="CG341" s="296">
        <v>7.9365079365079365E-4</v>
      </c>
      <c r="CH341" s="297" t="s">
        <v>12384</v>
      </c>
      <c r="CI341" s="305">
        <v>0</v>
      </c>
      <c r="CJ341" s="306">
        <v>4.1428571428571423</v>
      </c>
      <c r="CK341" s="300">
        <v>1</v>
      </c>
      <c r="CL341" s="301">
        <v>5</v>
      </c>
    </row>
    <row r="342" spans="1:90" x14ac:dyDescent="0.25">
      <c r="A342">
        <v>1017100180</v>
      </c>
      <c r="B342" s="287" t="s">
        <v>12734</v>
      </c>
      <c r="C342" s="141"/>
      <c r="E342">
        <v>1</v>
      </c>
      <c r="J342">
        <v>1</v>
      </c>
      <c r="N342" s="142">
        <v>1</v>
      </c>
      <c r="O342" s="141"/>
      <c r="Q342">
        <v>2</v>
      </c>
      <c r="R342">
        <v>3</v>
      </c>
      <c r="S342">
        <v>2</v>
      </c>
      <c r="U342">
        <v>1</v>
      </c>
      <c r="X342">
        <v>1</v>
      </c>
      <c r="Y342">
        <v>3</v>
      </c>
      <c r="Z342">
        <v>3</v>
      </c>
      <c r="AA342" s="141"/>
      <c r="AB342">
        <v>1</v>
      </c>
      <c r="AC342">
        <v>2</v>
      </c>
      <c r="AD342">
        <v>2</v>
      </c>
      <c r="AF342">
        <v>1</v>
      </c>
      <c r="AH342">
        <v>1</v>
      </c>
      <c r="AI342">
        <v>2</v>
      </c>
      <c r="AL342" s="142"/>
      <c r="AM342" s="141">
        <v>1</v>
      </c>
      <c r="AN342">
        <v>5</v>
      </c>
      <c r="AP342">
        <v>1</v>
      </c>
      <c r="AQ342">
        <v>1</v>
      </c>
      <c r="AT342">
        <v>1</v>
      </c>
      <c r="AV342">
        <v>1</v>
      </c>
      <c r="AX342" s="142"/>
      <c r="AY342" s="141"/>
      <c r="AZ342">
        <v>1</v>
      </c>
      <c r="BA342">
        <v>2</v>
      </c>
      <c r="BC342">
        <v>1</v>
      </c>
      <c r="BJ342" s="142"/>
      <c r="BK342" s="141"/>
      <c r="BM342">
        <v>2</v>
      </c>
      <c r="BN342">
        <v>1</v>
      </c>
      <c r="BO342">
        <v>2</v>
      </c>
      <c r="BT342">
        <v>2</v>
      </c>
      <c r="BV342" s="142">
        <v>1</v>
      </c>
      <c r="BW342" s="302">
        <v>3</v>
      </c>
      <c r="BX342" s="302">
        <v>15</v>
      </c>
      <c r="BY342" s="302">
        <v>9</v>
      </c>
      <c r="BZ342" s="302">
        <v>10</v>
      </c>
      <c r="CA342" s="302">
        <v>4</v>
      </c>
      <c r="CB342" s="302">
        <v>8</v>
      </c>
      <c r="CC342" s="303">
        <v>3.1746031746031744E-2</v>
      </c>
      <c r="CD342" s="304">
        <v>0.54772255750516596</v>
      </c>
      <c r="CE342" s="302">
        <v>0</v>
      </c>
      <c r="CF342" s="302">
        <v>30</v>
      </c>
      <c r="CG342" s="296">
        <v>1.5873015873015873E-3</v>
      </c>
      <c r="CH342" s="297" t="s">
        <v>12384</v>
      </c>
      <c r="CI342" s="305">
        <v>1</v>
      </c>
      <c r="CJ342" s="306">
        <v>8.8334368432194506</v>
      </c>
      <c r="CK342" s="300">
        <v>2</v>
      </c>
      <c r="CL342" s="301">
        <v>9</v>
      </c>
    </row>
    <row r="343" spans="1:90" x14ac:dyDescent="0.25">
      <c r="A343">
        <v>1017100240</v>
      </c>
      <c r="B343" s="287" t="s">
        <v>12735</v>
      </c>
      <c r="C343" s="141"/>
      <c r="N343" s="142"/>
      <c r="O343" s="141"/>
      <c r="Q343">
        <v>1</v>
      </c>
      <c r="W343">
        <v>1</v>
      </c>
      <c r="AA343" s="141"/>
      <c r="AD343">
        <v>2</v>
      </c>
      <c r="AH343">
        <v>1</v>
      </c>
      <c r="AL343" s="142"/>
      <c r="AM343" s="141"/>
      <c r="AS343">
        <v>1</v>
      </c>
      <c r="AW343">
        <v>1</v>
      </c>
      <c r="AX343" s="142"/>
      <c r="AY343" s="141"/>
      <c r="BA343">
        <v>1</v>
      </c>
      <c r="BB343">
        <v>1</v>
      </c>
      <c r="BG343">
        <v>1</v>
      </c>
      <c r="BI343">
        <v>1</v>
      </c>
      <c r="BJ343" s="142"/>
      <c r="BK343" s="141"/>
      <c r="BM343">
        <v>1</v>
      </c>
      <c r="BV343" s="142"/>
      <c r="BW343" s="302">
        <v>0</v>
      </c>
      <c r="BX343" s="302">
        <v>2</v>
      </c>
      <c r="BY343" s="302">
        <v>3</v>
      </c>
      <c r="BZ343" s="302">
        <v>2</v>
      </c>
      <c r="CA343" s="302">
        <v>4</v>
      </c>
      <c r="CB343" s="302">
        <v>1</v>
      </c>
      <c r="CC343" s="303">
        <v>3.968253968253968E-3</v>
      </c>
      <c r="CD343" s="304">
        <v>0</v>
      </c>
      <c r="CE343" s="302">
        <v>0</v>
      </c>
      <c r="CF343" s="302">
        <v>30</v>
      </c>
      <c r="CG343" s="296">
        <v>1.9841269841269841E-4</v>
      </c>
      <c r="CH343" s="297" t="s">
        <v>12384</v>
      </c>
      <c r="CI343" s="305">
        <v>0</v>
      </c>
      <c r="CJ343" s="306">
        <v>1.0357142857142856</v>
      </c>
      <c r="CK343" s="300">
        <v>1</v>
      </c>
      <c r="CL343" s="301">
        <v>2</v>
      </c>
    </row>
    <row r="344" spans="1:90" x14ac:dyDescent="0.25">
      <c r="A344">
        <v>1017100360</v>
      </c>
      <c r="B344" s="287" t="s">
        <v>12736</v>
      </c>
      <c r="C344" s="141">
        <v>4</v>
      </c>
      <c r="D344">
        <v>3</v>
      </c>
      <c r="F344">
        <v>5</v>
      </c>
      <c r="N344" s="142"/>
      <c r="O344" s="141"/>
      <c r="AA344" s="141"/>
      <c r="AL344" s="142"/>
      <c r="AM344" s="141"/>
      <c r="AX344" s="142"/>
      <c r="AY344" s="141"/>
      <c r="BJ344" s="142"/>
      <c r="BK344" s="141"/>
      <c r="BV344" s="142"/>
      <c r="BW344" s="302">
        <v>12</v>
      </c>
      <c r="BX344" s="302">
        <v>0</v>
      </c>
      <c r="BY344" s="302">
        <v>0</v>
      </c>
      <c r="BZ344" s="302">
        <v>0</v>
      </c>
      <c r="CA344" s="302">
        <v>0</v>
      </c>
      <c r="CB344" s="302">
        <v>0</v>
      </c>
      <c r="CC344" s="303">
        <v>0</v>
      </c>
      <c r="CD344" s="304">
        <v>0</v>
      </c>
      <c r="CE344" s="302">
        <v>0</v>
      </c>
      <c r="CF344" s="302">
        <v>30</v>
      </c>
      <c r="CG344" s="296">
        <v>0</v>
      </c>
      <c r="CH344" s="297" t="s">
        <v>12384</v>
      </c>
      <c r="CI344" s="305">
        <v>0</v>
      </c>
      <c r="CJ344" s="306">
        <v>0</v>
      </c>
      <c r="CK344" s="300">
        <v>0</v>
      </c>
      <c r="CL344" s="301">
        <v>0</v>
      </c>
    </row>
    <row r="345" spans="1:90" x14ac:dyDescent="0.25">
      <c r="A345">
        <v>1017100400</v>
      </c>
      <c r="B345" s="287" t="s">
        <v>12737</v>
      </c>
      <c r="C345" s="141"/>
      <c r="F345">
        <v>1</v>
      </c>
      <c r="I345">
        <v>1</v>
      </c>
      <c r="N345" s="142">
        <v>1</v>
      </c>
      <c r="O345" s="141">
        <v>2</v>
      </c>
      <c r="U345">
        <v>1</v>
      </c>
      <c r="AA345" s="141"/>
      <c r="AB345">
        <v>1</v>
      </c>
      <c r="AC345">
        <v>1</v>
      </c>
      <c r="AH345">
        <v>1</v>
      </c>
      <c r="AL345" s="142">
        <v>1</v>
      </c>
      <c r="AM345" s="141"/>
      <c r="AW345">
        <v>2</v>
      </c>
      <c r="AX345" s="142"/>
      <c r="AY345" s="141"/>
      <c r="AZ345">
        <v>2</v>
      </c>
      <c r="BA345">
        <v>1</v>
      </c>
      <c r="BC345">
        <v>3</v>
      </c>
      <c r="BJ345" s="142"/>
      <c r="BK345" s="141"/>
      <c r="BO345">
        <v>1</v>
      </c>
      <c r="BV345" s="142"/>
      <c r="BW345" s="302">
        <v>3</v>
      </c>
      <c r="BX345" s="302">
        <v>3</v>
      </c>
      <c r="BY345" s="302">
        <v>4</v>
      </c>
      <c r="BZ345" s="302">
        <v>2</v>
      </c>
      <c r="CA345" s="302">
        <v>6</v>
      </c>
      <c r="CB345" s="302">
        <v>1</v>
      </c>
      <c r="CC345" s="303">
        <v>3.968253968253968E-3</v>
      </c>
      <c r="CD345" s="304">
        <v>0</v>
      </c>
      <c r="CE345" s="302">
        <v>0</v>
      </c>
      <c r="CF345" s="302">
        <v>30</v>
      </c>
      <c r="CG345" s="296">
        <v>1.9841269841269841E-4</v>
      </c>
      <c r="CH345" s="297" t="s">
        <v>12384</v>
      </c>
      <c r="CI345" s="305">
        <v>0</v>
      </c>
      <c r="CJ345" s="306">
        <v>1.0357142857142856</v>
      </c>
      <c r="CK345" s="300">
        <v>1</v>
      </c>
      <c r="CL345" s="301">
        <v>2</v>
      </c>
    </row>
    <row r="346" spans="1:90" x14ac:dyDescent="0.25">
      <c r="A346">
        <v>1017100480</v>
      </c>
      <c r="B346" s="287" t="s">
        <v>12738</v>
      </c>
      <c r="C346" s="141"/>
      <c r="I346">
        <v>6</v>
      </c>
      <c r="J346">
        <v>4</v>
      </c>
      <c r="K346">
        <v>1</v>
      </c>
      <c r="L346">
        <v>2</v>
      </c>
      <c r="N346" s="142">
        <v>4</v>
      </c>
      <c r="O346" s="141">
        <v>2</v>
      </c>
      <c r="P346">
        <v>1</v>
      </c>
      <c r="R346">
        <v>1</v>
      </c>
      <c r="T346">
        <v>1</v>
      </c>
      <c r="U346">
        <v>1</v>
      </c>
      <c r="V346">
        <v>2</v>
      </c>
      <c r="W346">
        <v>2</v>
      </c>
      <c r="X346">
        <v>3</v>
      </c>
      <c r="Y346">
        <v>2</v>
      </c>
      <c r="Z346">
        <v>5</v>
      </c>
      <c r="AA346" s="141">
        <v>1</v>
      </c>
      <c r="AB346">
        <v>1</v>
      </c>
      <c r="AC346">
        <v>2</v>
      </c>
      <c r="AD346">
        <v>1</v>
      </c>
      <c r="AE346">
        <v>1</v>
      </c>
      <c r="AF346">
        <v>3</v>
      </c>
      <c r="AG346">
        <v>1</v>
      </c>
      <c r="AH346">
        <v>2</v>
      </c>
      <c r="AJ346">
        <v>1</v>
      </c>
      <c r="AK346">
        <v>2</v>
      </c>
      <c r="AL346" s="142"/>
      <c r="AM346" s="141">
        <v>1</v>
      </c>
      <c r="AN346">
        <v>2</v>
      </c>
      <c r="AO346">
        <v>2</v>
      </c>
      <c r="AP346">
        <v>4</v>
      </c>
      <c r="AQ346">
        <v>1</v>
      </c>
      <c r="AR346">
        <v>1</v>
      </c>
      <c r="AS346">
        <v>1</v>
      </c>
      <c r="AT346">
        <v>2</v>
      </c>
      <c r="AU346">
        <v>3</v>
      </c>
      <c r="AV346">
        <v>1</v>
      </c>
      <c r="AW346">
        <v>1</v>
      </c>
      <c r="AX346" s="142">
        <v>1</v>
      </c>
      <c r="AY346" s="141">
        <v>3</v>
      </c>
      <c r="AZ346">
        <v>4</v>
      </c>
      <c r="BA346">
        <v>2</v>
      </c>
      <c r="BB346">
        <v>2</v>
      </c>
      <c r="BC346">
        <v>2</v>
      </c>
      <c r="BD346">
        <v>3</v>
      </c>
      <c r="BF346">
        <v>4</v>
      </c>
      <c r="BI346">
        <v>2</v>
      </c>
      <c r="BJ346" s="142">
        <v>1</v>
      </c>
      <c r="BK346" s="141">
        <v>1</v>
      </c>
      <c r="BL346">
        <v>1</v>
      </c>
      <c r="BM346">
        <v>1</v>
      </c>
      <c r="BN346">
        <v>4</v>
      </c>
      <c r="BO346">
        <v>3</v>
      </c>
      <c r="BP346">
        <v>2</v>
      </c>
      <c r="BQ346">
        <v>2</v>
      </c>
      <c r="BR346">
        <v>3</v>
      </c>
      <c r="BS346">
        <v>2</v>
      </c>
      <c r="BT346">
        <v>1</v>
      </c>
      <c r="BU346">
        <v>2</v>
      </c>
      <c r="BV346" s="142">
        <v>1</v>
      </c>
      <c r="BW346" s="302">
        <v>17</v>
      </c>
      <c r="BX346" s="302">
        <v>20</v>
      </c>
      <c r="BY346" s="302">
        <v>15</v>
      </c>
      <c r="BZ346" s="302">
        <v>20</v>
      </c>
      <c r="CA346" s="302">
        <v>23</v>
      </c>
      <c r="CB346" s="302">
        <v>23</v>
      </c>
      <c r="CC346" s="303">
        <v>9.1269841269841265E-2</v>
      </c>
      <c r="CD346" s="304">
        <v>0.99620491989562177</v>
      </c>
      <c r="CE346" s="302">
        <v>0</v>
      </c>
      <c r="CF346" s="302">
        <v>30</v>
      </c>
      <c r="CG346" s="296">
        <v>4.5634920634920638E-3</v>
      </c>
      <c r="CH346" s="297" t="s">
        <v>12384</v>
      </c>
      <c r="CI346" s="305">
        <v>1</v>
      </c>
      <c r="CJ346" s="306">
        <v>24.817633491324191</v>
      </c>
      <c r="CK346" s="300">
        <v>4</v>
      </c>
      <c r="CL346" s="301">
        <v>25</v>
      </c>
    </row>
    <row r="347" spans="1:90" x14ac:dyDescent="0.25">
      <c r="A347">
        <v>1017100570</v>
      </c>
      <c r="B347" s="287" t="s">
        <v>12739</v>
      </c>
      <c r="C347" s="141"/>
      <c r="N347" s="142"/>
      <c r="O347" s="141"/>
      <c r="T347">
        <v>1</v>
      </c>
      <c r="U347">
        <v>1</v>
      </c>
      <c r="V347">
        <v>1</v>
      </c>
      <c r="Y347">
        <v>1</v>
      </c>
      <c r="AA347" s="141"/>
      <c r="AC347">
        <v>2</v>
      </c>
      <c r="AD347">
        <v>1</v>
      </c>
      <c r="AF347">
        <v>2</v>
      </c>
      <c r="AI347">
        <v>1</v>
      </c>
      <c r="AL347" s="142"/>
      <c r="AM347" s="141"/>
      <c r="AN347">
        <v>3</v>
      </c>
      <c r="AP347">
        <v>1</v>
      </c>
      <c r="AR347">
        <v>2</v>
      </c>
      <c r="AS347">
        <v>1</v>
      </c>
      <c r="AW347">
        <v>1</v>
      </c>
      <c r="AX347" s="142"/>
      <c r="AY347" s="141"/>
      <c r="BA347">
        <v>1</v>
      </c>
      <c r="BG347">
        <v>1</v>
      </c>
      <c r="BJ347" s="142"/>
      <c r="BK347" s="141"/>
      <c r="BM347">
        <v>1</v>
      </c>
      <c r="BO347">
        <v>1</v>
      </c>
      <c r="BQ347">
        <v>1</v>
      </c>
      <c r="BV347" s="142"/>
      <c r="BW347" s="302">
        <v>0</v>
      </c>
      <c r="BX347" s="302">
        <v>4</v>
      </c>
      <c r="BY347" s="302">
        <v>6</v>
      </c>
      <c r="BZ347" s="302">
        <v>8</v>
      </c>
      <c r="CA347" s="302">
        <v>2</v>
      </c>
      <c r="CB347" s="302">
        <v>3</v>
      </c>
      <c r="CC347" s="303">
        <v>1.1904761904761904E-2</v>
      </c>
      <c r="CD347" s="304">
        <v>0</v>
      </c>
      <c r="CE347" s="302">
        <v>0</v>
      </c>
      <c r="CF347" s="302">
        <v>30</v>
      </c>
      <c r="CG347" s="296">
        <v>5.9523809523809529E-4</v>
      </c>
      <c r="CH347" s="297" t="s">
        <v>12384</v>
      </c>
      <c r="CI347" s="305">
        <v>0</v>
      </c>
      <c r="CJ347" s="306">
        <v>3.1071428571428568</v>
      </c>
      <c r="CK347" s="300">
        <v>1</v>
      </c>
      <c r="CL347" s="301">
        <v>4</v>
      </c>
    </row>
    <row r="348" spans="1:90" x14ac:dyDescent="0.25">
      <c r="A348">
        <v>1017100740</v>
      </c>
      <c r="B348" s="287" t="s">
        <v>12740</v>
      </c>
      <c r="C348" s="141"/>
      <c r="H348">
        <v>1</v>
      </c>
      <c r="I348">
        <v>1</v>
      </c>
      <c r="N348" s="142">
        <v>1</v>
      </c>
      <c r="O348" s="141">
        <v>4</v>
      </c>
      <c r="P348">
        <v>2</v>
      </c>
      <c r="Q348">
        <v>1</v>
      </c>
      <c r="R348">
        <v>1</v>
      </c>
      <c r="AA348" s="141"/>
      <c r="AL348" s="142"/>
      <c r="AM348" s="141"/>
      <c r="AX348" s="142"/>
      <c r="AY348" s="141"/>
      <c r="BJ348" s="142"/>
      <c r="BK348" s="141"/>
      <c r="BV348" s="142"/>
      <c r="BW348" s="302">
        <v>3</v>
      </c>
      <c r="BX348" s="302">
        <v>8</v>
      </c>
      <c r="BY348" s="302">
        <v>0</v>
      </c>
      <c r="BZ348" s="302">
        <v>0</v>
      </c>
      <c r="CA348" s="302">
        <v>0</v>
      </c>
      <c r="CB348" s="302">
        <v>0</v>
      </c>
      <c r="CC348" s="303">
        <v>0</v>
      </c>
      <c r="CD348" s="304">
        <v>0</v>
      </c>
      <c r="CE348" s="302">
        <v>0</v>
      </c>
      <c r="CF348" s="302">
        <v>30</v>
      </c>
      <c r="CG348" s="296">
        <v>0</v>
      </c>
      <c r="CH348" s="297" t="s">
        <v>12384</v>
      </c>
      <c r="CI348" s="305">
        <v>0</v>
      </c>
      <c r="CJ348" s="306">
        <v>0</v>
      </c>
      <c r="CK348" s="300">
        <v>0</v>
      </c>
      <c r="CL348" s="301">
        <v>0</v>
      </c>
    </row>
    <row r="349" spans="1:90" x14ac:dyDescent="0.25">
      <c r="A349">
        <v>1017100770</v>
      </c>
      <c r="B349" s="287" t="s">
        <v>12741</v>
      </c>
      <c r="C349" s="141"/>
      <c r="L349">
        <v>1</v>
      </c>
      <c r="N349" s="142"/>
      <c r="O349" s="141"/>
      <c r="V349">
        <v>1</v>
      </c>
      <c r="AA349" s="141"/>
      <c r="AL349" s="142"/>
      <c r="AM349" s="141"/>
      <c r="AX349" s="142"/>
      <c r="AY349" s="141"/>
      <c r="BJ349" s="142"/>
      <c r="BK349" s="141"/>
      <c r="BV349" s="142"/>
      <c r="BW349" s="302">
        <v>1</v>
      </c>
      <c r="BX349" s="302">
        <v>1</v>
      </c>
      <c r="BY349" s="302">
        <v>0</v>
      </c>
      <c r="BZ349" s="302">
        <v>0</v>
      </c>
      <c r="CA349" s="302">
        <v>0</v>
      </c>
      <c r="CB349" s="302">
        <v>0</v>
      </c>
      <c r="CC349" s="303">
        <v>0</v>
      </c>
      <c r="CD349" s="304">
        <v>0</v>
      </c>
      <c r="CE349" s="302">
        <v>0</v>
      </c>
      <c r="CF349" s="302">
        <v>30</v>
      </c>
      <c r="CG349" s="296">
        <v>0</v>
      </c>
      <c r="CH349" s="297" t="s">
        <v>12384</v>
      </c>
      <c r="CI349" s="305">
        <v>0</v>
      </c>
      <c r="CJ349" s="306">
        <v>0</v>
      </c>
      <c r="CK349" s="300">
        <v>0</v>
      </c>
      <c r="CL349" s="301">
        <v>0</v>
      </c>
    </row>
    <row r="350" spans="1:90" x14ac:dyDescent="0.25">
      <c r="A350">
        <v>1017100880</v>
      </c>
      <c r="B350" s="287" t="s">
        <v>12742</v>
      </c>
      <c r="C350" s="141"/>
      <c r="N350" s="142"/>
      <c r="O350" s="141"/>
      <c r="Q350">
        <v>2</v>
      </c>
      <c r="AA350" s="141"/>
      <c r="AL350" s="142"/>
      <c r="AM350" s="141"/>
      <c r="AX350" s="142"/>
      <c r="AY350" s="141"/>
      <c r="BJ350" s="142"/>
      <c r="BK350" s="141"/>
      <c r="BV350" s="142"/>
      <c r="BW350" s="302">
        <v>0</v>
      </c>
      <c r="BX350" s="302">
        <v>2</v>
      </c>
      <c r="BY350" s="302">
        <v>0</v>
      </c>
      <c r="BZ350" s="302">
        <v>0</v>
      </c>
      <c r="CA350" s="302">
        <v>0</v>
      </c>
      <c r="CB350" s="302">
        <v>0</v>
      </c>
      <c r="CC350" s="303">
        <v>0</v>
      </c>
      <c r="CD350" s="304">
        <v>0</v>
      </c>
      <c r="CE350" s="302">
        <v>0</v>
      </c>
      <c r="CF350" s="302">
        <v>30</v>
      </c>
      <c r="CG350" s="296">
        <v>0</v>
      </c>
      <c r="CH350" s="297" t="s">
        <v>12384</v>
      </c>
      <c r="CI350" s="305">
        <v>0</v>
      </c>
      <c r="CJ350" s="306">
        <v>0</v>
      </c>
      <c r="CK350" s="300">
        <v>0</v>
      </c>
      <c r="CL350" s="301">
        <v>0</v>
      </c>
    </row>
    <row r="351" spans="1:90" x14ac:dyDescent="0.25">
      <c r="A351">
        <v>1017100890</v>
      </c>
      <c r="B351" s="287" t="s">
        <v>12743</v>
      </c>
      <c r="C351" s="141"/>
      <c r="N351" s="142"/>
      <c r="O351" s="141"/>
      <c r="T351">
        <v>1</v>
      </c>
      <c r="U351">
        <v>1</v>
      </c>
      <c r="AA351" s="141"/>
      <c r="AC351">
        <v>1</v>
      </c>
      <c r="AL351" s="142"/>
      <c r="AM351" s="141"/>
      <c r="AX351" s="142"/>
      <c r="AY351" s="141"/>
      <c r="AZ351">
        <v>1</v>
      </c>
      <c r="BJ351" s="142"/>
      <c r="BK351" s="141"/>
      <c r="BO351">
        <v>1</v>
      </c>
      <c r="BV351" s="142"/>
      <c r="BW351" s="302">
        <v>0</v>
      </c>
      <c r="BX351" s="302">
        <v>2</v>
      </c>
      <c r="BY351" s="302">
        <v>1</v>
      </c>
      <c r="BZ351" s="302">
        <v>0</v>
      </c>
      <c r="CA351" s="302">
        <v>1</v>
      </c>
      <c r="CB351" s="302">
        <v>1</v>
      </c>
      <c r="CC351" s="303">
        <v>3.968253968253968E-3</v>
      </c>
      <c r="CD351" s="304">
        <v>0</v>
      </c>
      <c r="CE351" s="302">
        <v>0</v>
      </c>
      <c r="CF351" s="302">
        <v>30</v>
      </c>
      <c r="CG351" s="296">
        <v>1.9841269841269841E-4</v>
      </c>
      <c r="CH351" s="297" t="s">
        <v>12384</v>
      </c>
      <c r="CI351" s="305">
        <v>0</v>
      </c>
      <c r="CJ351" s="306">
        <v>1.0357142857142856</v>
      </c>
      <c r="CK351" s="300">
        <v>1</v>
      </c>
      <c r="CL351" s="301">
        <v>2</v>
      </c>
    </row>
    <row r="352" spans="1:90" x14ac:dyDescent="0.25">
      <c r="A352">
        <v>1017100920</v>
      </c>
      <c r="B352" s="287" t="s">
        <v>12744</v>
      </c>
      <c r="C352" s="141"/>
      <c r="D352">
        <v>1</v>
      </c>
      <c r="N352" s="142">
        <v>3</v>
      </c>
      <c r="O352" s="141">
        <v>6</v>
      </c>
      <c r="AA352" s="141"/>
      <c r="AL352" s="142"/>
      <c r="AM352" s="141"/>
      <c r="AX352" s="142"/>
      <c r="AY352" s="141"/>
      <c r="BF352">
        <v>1</v>
      </c>
      <c r="BJ352" s="142"/>
      <c r="BK352" s="141"/>
      <c r="BV352" s="142"/>
      <c r="BW352" s="302">
        <v>4</v>
      </c>
      <c r="BX352" s="302">
        <v>6</v>
      </c>
      <c r="BY352" s="302">
        <v>0</v>
      </c>
      <c r="BZ352" s="302">
        <v>0</v>
      </c>
      <c r="CA352" s="302">
        <v>1</v>
      </c>
      <c r="CB352" s="302">
        <v>0</v>
      </c>
      <c r="CC352" s="303">
        <v>0</v>
      </c>
      <c r="CD352" s="304">
        <v>0</v>
      </c>
      <c r="CE352" s="302">
        <v>0</v>
      </c>
      <c r="CF352" s="302">
        <v>30</v>
      </c>
      <c r="CG352" s="296">
        <v>0</v>
      </c>
      <c r="CH352" s="297" t="s">
        <v>12384</v>
      </c>
      <c r="CI352" s="305">
        <v>0</v>
      </c>
      <c r="CJ352" s="306">
        <v>0</v>
      </c>
      <c r="CK352" s="300">
        <v>0</v>
      </c>
      <c r="CL352" s="301">
        <v>0</v>
      </c>
    </row>
    <row r="353" spans="1:90" x14ac:dyDescent="0.25">
      <c r="A353">
        <v>1017100930</v>
      </c>
      <c r="B353" s="287" t="s">
        <v>12745</v>
      </c>
      <c r="C353" s="141">
        <v>1</v>
      </c>
      <c r="F353">
        <v>2</v>
      </c>
      <c r="I353">
        <v>2</v>
      </c>
      <c r="J353">
        <v>1</v>
      </c>
      <c r="N353" s="142"/>
      <c r="O353" s="141"/>
      <c r="AA353" s="141"/>
      <c r="AL353" s="142"/>
      <c r="AM353" s="141"/>
      <c r="AX353" s="142"/>
      <c r="AY353" s="141"/>
      <c r="BJ353" s="142"/>
      <c r="BK353" s="141"/>
      <c r="BV353" s="142"/>
      <c r="BW353" s="302">
        <v>6</v>
      </c>
      <c r="BX353" s="302">
        <v>0</v>
      </c>
      <c r="BY353" s="302">
        <v>0</v>
      </c>
      <c r="BZ353" s="302">
        <v>0</v>
      </c>
      <c r="CA353" s="302">
        <v>0</v>
      </c>
      <c r="CB353" s="302">
        <v>0</v>
      </c>
      <c r="CC353" s="303">
        <v>0</v>
      </c>
      <c r="CD353" s="304">
        <v>0</v>
      </c>
      <c r="CE353" s="302">
        <v>0</v>
      </c>
      <c r="CF353" s="302">
        <v>30</v>
      </c>
      <c r="CG353" s="296">
        <v>0</v>
      </c>
      <c r="CH353" s="297" t="s">
        <v>12384</v>
      </c>
      <c r="CI353" s="305">
        <v>0</v>
      </c>
      <c r="CJ353" s="306">
        <v>0</v>
      </c>
      <c r="CK353" s="300">
        <v>0</v>
      </c>
      <c r="CL353" s="301">
        <v>0</v>
      </c>
    </row>
    <row r="354" spans="1:90" x14ac:dyDescent="0.25">
      <c r="A354">
        <v>1017101920</v>
      </c>
      <c r="B354" s="287" t="s">
        <v>12746</v>
      </c>
      <c r="C354" s="141"/>
      <c r="N354" s="142"/>
      <c r="O354" s="141"/>
      <c r="AA354" s="141"/>
      <c r="AL354" s="142"/>
      <c r="AM354" s="141"/>
      <c r="AX354" s="142"/>
      <c r="AY354" s="141"/>
      <c r="BA354">
        <v>1</v>
      </c>
      <c r="BH354">
        <v>1</v>
      </c>
      <c r="BJ354" s="142"/>
      <c r="BK354" s="141"/>
      <c r="BL354">
        <v>1</v>
      </c>
      <c r="BT354">
        <v>1</v>
      </c>
      <c r="BU354">
        <v>1</v>
      </c>
      <c r="BV354" s="142"/>
      <c r="BW354" s="302">
        <v>0</v>
      </c>
      <c r="BX354" s="302">
        <v>0</v>
      </c>
      <c r="BY354" s="302">
        <v>0</v>
      </c>
      <c r="BZ354" s="302">
        <v>0</v>
      </c>
      <c r="CA354" s="302">
        <v>2</v>
      </c>
      <c r="CB354" s="302">
        <v>3</v>
      </c>
      <c r="CC354" s="303">
        <v>1.1904761904761904E-2</v>
      </c>
      <c r="CD354" s="304">
        <v>0</v>
      </c>
      <c r="CE354" s="302">
        <v>0</v>
      </c>
      <c r="CF354" s="302">
        <v>30</v>
      </c>
      <c r="CG354" s="296">
        <v>5.9523809523809529E-4</v>
      </c>
      <c r="CH354" s="297" t="s">
        <v>12384</v>
      </c>
      <c r="CI354" s="305">
        <v>0</v>
      </c>
      <c r="CJ354" s="306">
        <v>3.1071428571428568</v>
      </c>
      <c r="CK354" s="300">
        <v>1</v>
      </c>
      <c r="CL354" s="301">
        <v>4</v>
      </c>
    </row>
    <row r="355" spans="1:90" x14ac:dyDescent="0.25">
      <c r="A355">
        <v>1017101930</v>
      </c>
      <c r="B355" s="287" t="s">
        <v>12747</v>
      </c>
      <c r="C355" s="141"/>
      <c r="N355" s="142"/>
      <c r="O355" s="141"/>
      <c r="AA355" s="141"/>
      <c r="AL355" s="142"/>
      <c r="AM355" s="141"/>
      <c r="AX355" s="142"/>
      <c r="AY355" s="141"/>
      <c r="BH355">
        <v>1</v>
      </c>
      <c r="BI355">
        <v>1</v>
      </c>
      <c r="BJ355" s="142"/>
      <c r="BK355" s="141"/>
      <c r="BV355" s="142"/>
      <c r="BW355" s="302">
        <v>0</v>
      </c>
      <c r="BX355" s="302">
        <v>0</v>
      </c>
      <c r="BY355" s="302">
        <v>0</v>
      </c>
      <c r="BZ355" s="302">
        <v>0</v>
      </c>
      <c r="CA355" s="302">
        <v>2</v>
      </c>
      <c r="CB355" s="302">
        <v>0</v>
      </c>
      <c r="CC355" s="303">
        <v>0</v>
      </c>
      <c r="CD355" s="304">
        <v>0</v>
      </c>
      <c r="CE355" s="302">
        <v>0</v>
      </c>
      <c r="CF355" s="302">
        <v>30</v>
      </c>
      <c r="CG355" s="296">
        <v>0</v>
      </c>
      <c r="CH355" s="297" t="s">
        <v>12384</v>
      </c>
      <c r="CI355" s="305">
        <v>0</v>
      </c>
      <c r="CJ355" s="306">
        <v>0</v>
      </c>
      <c r="CK355" s="300">
        <v>0</v>
      </c>
      <c r="CL355" s="301">
        <v>0</v>
      </c>
    </row>
    <row r="356" spans="1:90" x14ac:dyDescent="0.25">
      <c r="A356">
        <v>1017102120</v>
      </c>
      <c r="B356" s="287" t="s">
        <v>12748</v>
      </c>
      <c r="C356" s="141"/>
      <c r="N356" s="142"/>
      <c r="O356" s="141"/>
      <c r="AA356" s="141"/>
      <c r="AL356" s="142"/>
      <c r="AM356" s="141"/>
      <c r="AX356" s="142"/>
      <c r="AY356" s="141"/>
      <c r="BJ356" s="142"/>
      <c r="BK356" s="141"/>
      <c r="BM356">
        <v>4</v>
      </c>
      <c r="BN356">
        <v>6</v>
      </c>
      <c r="BO356">
        <v>4</v>
      </c>
      <c r="BP356">
        <v>2</v>
      </c>
      <c r="BQ356">
        <v>3</v>
      </c>
      <c r="BR356">
        <v>4</v>
      </c>
      <c r="BS356">
        <v>4</v>
      </c>
      <c r="BT356">
        <v>7</v>
      </c>
      <c r="BV356" s="142">
        <v>3</v>
      </c>
      <c r="BW356" s="302">
        <v>0</v>
      </c>
      <c r="BX356" s="302">
        <v>0</v>
      </c>
      <c r="BY356" s="302">
        <v>0</v>
      </c>
      <c r="BZ356" s="302">
        <v>0</v>
      </c>
      <c r="CA356" s="302">
        <v>0</v>
      </c>
      <c r="CB356" s="302">
        <v>37</v>
      </c>
      <c r="CC356" s="303">
        <v>0.14682539682539683</v>
      </c>
      <c r="CD356" s="304">
        <v>1.5365907428821477</v>
      </c>
      <c r="CE356" s="302">
        <v>0</v>
      </c>
      <c r="CF356" s="302">
        <v>30</v>
      </c>
      <c r="CG356" s="296">
        <v>7.3412698412698421E-3</v>
      </c>
      <c r="CH356" s="297" t="s">
        <v>12384</v>
      </c>
      <c r="CI356" s="305">
        <v>2</v>
      </c>
      <c r="CJ356" s="306">
        <v>39.858019314310717</v>
      </c>
      <c r="CK356" s="300">
        <v>6</v>
      </c>
      <c r="CL356" s="301">
        <v>41</v>
      </c>
    </row>
    <row r="357" spans="1:90" x14ac:dyDescent="0.25">
      <c r="A357">
        <v>1018100000</v>
      </c>
      <c r="B357" s="287" t="s">
        <v>12749</v>
      </c>
      <c r="C357" s="141"/>
      <c r="J357">
        <v>2</v>
      </c>
      <c r="N357" s="142">
        <v>1</v>
      </c>
      <c r="O357" s="141"/>
      <c r="U357">
        <v>2</v>
      </c>
      <c r="W357">
        <v>2</v>
      </c>
      <c r="Y357">
        <v>1</v>
      </c>
      <c r="Z357">
        <v>1</v>
      </c>
      <c r="AA357" s="141">
        <v>1</v>
      </c>
      <c r="AD357">
        <v>3</v>
      </c>
      <c r="AE357">
        <v>2</v>
      </c>
      <c r="AF357">
        <v>2</v>
      </c>
      <c r="AI357">
        <v>1</v>
      </c>
      <c r="AJ357">
        <v>1</v>
      </c>
      <c r="AL357" s="142">
        <v>1</v>
      </c>
      <c r="AM357" s="141"/>
      <c r="AN357">
        <v>3</v>
      </c>
      <c r="AO357">
        <v>2</v>
      </c>
      <c r="AP357">
        <v>3</v>
      </c>
      <c r="AQ357">
        <v>3</v>
      </c>
      <c r="AR357">
        <v>4</v>
      </c>
      <c r="AS357">
        <v>1</v>
      </c>
      <c r="AT357">
        <v>5</v>
      </c>
      <c r="AU357">
        <v>1</v>
      </c>
      <c r="AV357">
        <v>10</v>
      </c>
      <c r="AW357">
        <v>7</v>
      </c>
      <c r="AX357" s="142">
        <v>3</v>
      </c>
      <c r="AY357" s="141"/>
      <c r="AZ357">
        <v>6</v>
      </c>
      <c r="BA357">
        <v>3</v>
      </c>
      <c r="BB357">
        <v>2</v>
      </c>
      <c r="BC357">
        <v>2</v>
      </c>
      <c r="BD357">
        <v>2</v>
      </c>
      <c r="BH357">
        <v>2</v>
      </c>
      <c r="BI357">
        <v>2</v>
      </c>
      <c r="BJ357" s="142">
        <v>2</v>
      </c>
      <c r="BK357" s="141">
        <v>3</v>
      </c>
      <c r="BL357">
        <v>1</v>
      </c>
      <c r="BM357">
        <v>2</v>
      </c>
      <c r="BN357">
        <v>6</v>
      </c>
      <c r="BO357">
        <v>1</v>
      </c>
      <c r="BQ357">
        <v>3</v>
      </c>
      <c r="BR357">
        <v>3</v>
      </c>
      <c r="BU357">
        <v>4</v>
      </c>
      <c r="BV357" s="142">
        <v>3</v>
      </c>
      <c r="BW357" s="302">
        <v>3</v>
      </c>
      <c r="BX357" s="302">
        <v>6</v>
      </c>
      <c r="BY357" s="302">
        <v>11</v>
      </c>
      <c r="BZ357" s="302">
        <v>42</v>
      </c>
      <c r="CA357" s="302">
        <v>21</v>
      </c>
      <c r="CB357" s="302">
        <v>26</v>
      </c>
      <c r="CC357" s="303">
        <v>0.10317460317460317</v>
      </c>
      <c r="CD357" s="304">
        <v>1.5365907428821477</v>
      </c>
      <c r="CE357" s="302">
        <v>0</v>
      </c>
      <c r="CF357" s="302">
        <v>30</v>
      </c>
      <c r="CG357" s="296">
        <v>5.1587301587301586E-3</v>
      </c>
      <c r="CH357" s="297" t="s">
        <v>12384</v>
      </c>
      <c r="CI357" s="305">
        <v>2</v>
      </c>
      <c r="CJ357" s="306">
        <v>28.465162171453574</v>
      </c>
      <c r="CK357" s="300">
        <v>5</v>
      </c>
      <c r="CL357" s="301">
        <v>29</v>
      </c>
    </row>
    <row r="358" spans="1:90" x14ac:dyDescent="0.25">
      <c r="A358">
        <v>1018100010</v>
      </c>
      <c r="B358" s="287" t="s">
        <v>12750</v>
      </c>
      <c r="C358" s="141"/>
      <c r="G358">
        <v>1</v>
      </c>
      <c r="J358">
        <v>2</v>
      </c>
      <c r="K358">
        <v>1</v>
      </c>
      <c r="L358">
        <v>4</v>
      </c>
      <c r="M358">
        <v>1</v>
      </c>
      <c r="N358" s="142"/>
      <c r="O358" s="141"/>
      <c r="P358">
        <v>1</v>
      </c>
      <c r="S358">
        <v>1</v>
      </c>
      <c r="T358">
        <v>1</v>
      </c>
      <c r="U358">
        <v>1</v>
      </c>
      <c r="W358">
        <v>3</v>
      </c>
      <c r="X358">
        <v>1</v>
      </c>
      <c r="Y358">
        <v>1</v>
      </c>
      <c r="Z358">
        <v>1</v>
      </c>
      <c r="AA358" s="141">
        <v>1</v>
      </c>
      <c r="AB358">
        <v>1</v>
      </c>
      <c r="AC358">
        <v>1</v>
      </c>
      <c r="AD358">
        <v>2</v>
      </c>
      <c r="AE358">
        <v>4</v>
      </c>
      <c r="AF358">
        <v>2</v>
      </c>
      <c r="AI358">
        <v>1</v>
      </c>
      <c r="AL358" s="142">
        <v>1</v>
      </c>
      <c r="AM358" s="141"/>
      <c r="AN358">
        <v>2</v>
      </c>
      <c r="AO358">
        <v>3</v>
      </c>
      <c r="AP358">
        <v>4</v>
      </c>
      <c r="AQ358">
        <v>3</v>
      </c>
      <c r="AR358">
        <v>4</v>
      </c>
      <c r="AS358">
        <v>2</v>
      </c>
      <c r="AT358">
        <v>7</v>
      </c>
      <c r="AV358">
        <v>10</v>
      </c>
      <c r="AW358">
        <v>13</v>
      </c>
      <c r="AX358" s="142">
        <v>6</v>
      </c>
      <c r="AY358" s="141"/>
      <c r="AZ358">
        <v>5</v>
      </c>
      <c r="BA358">
        <v>1</v>
      </c>
      <c r="BB358">
        <v>3</v>
      </c>
      <c r="BC358">
        <v>1</v>
      </c>
      <c r="BD358">
        <v>1</v>
      </c>
      <c r="BH358">
        <v>2</v>
      </c>
      <c r="BI358">
        <v>3</v>
      </c>
      <c r="BJ358" s="142">
        <v>2</v>
      </c>
      <c r="BK358" s="141">
        <v>4</v>
      </c>
      <c r="BL358">
        <v>1</v>
      </c>
      <c r="BM358">
        <v>2</v>
      </c>
      <c r="BN358">
        <v>5</v>
      </c>
      <c r="BO358">
        <v>1</v>
      </c>
      <c r="BQ358">
        <v>4</v>
      </c>
      <c r="BR358">
        <v>2</v>
      </c>
      <c r="BT358">
        <v>1</v>
      </c>
      <c r="BU358">
        <v>3</v>
      </c>
      <c r="BV358" s="142">
        <v>6</v>
      </c>
      <c r="BW358" s="302">
        <v>9</v>
      </c>
      <c r="BX358" s="302">
        <v>10</v>
      </c>
      <c r="BY358" s="302">
        <v>13</v>
      </c>
      <c r="BZ358" s="302">
        <v>54</v>
      </c>
      <c r="CA358" s="302">
        <v>18</v>
      </c>
      <c r="CB358" s="302">
        <v>29</v>
      </c>
      <c r="CC358" s="303">
        <v>0.11507936507936507</v>
      </c>
      <c r="CD358" s="304">
        <v>1.7919573407620817</v>
      </c>
      <c r="CE358" s="302">
        <v>0</v>
      </c>
      <c r="CF358" s="302">
        <v>30</v>
      </c>
      <c r="CG358" s="296">
        <v>5.7539682539682543E-3</v>
      </c>
      <c r="CH358" s="297" t="s">
        <v>12384</v>
      </c>
      <c r="CI358" s="305">
        <v>2</v>
      </c>
      <c r="CJ358" s="306">
        <v>31.827671626476366</v>
      </c>
      <c r="CK358" s="300">
        <v>6</v>
      </c>
      <c r="CL358" s="301">
        <v>32</v>
      </c>
    </row>
    <row r="359" spans="1:90" x14ac:dyDescent="0.25">
      <c r="A359">
        <v>1018100020</v>
      </c>
      <c r="B359" s="287" t="s">
        <v>12751</v>
      </c>
      <c r="C359" s="141">
        <v>2</v>
      </c>
      <c r="G359">
        <v>1</v>
      </c>
      <c r="N359" s="142"/>
      <c r="O359" s="141"/>
      <c r="AA359" s="141"/>
      <c r="AL359" s="142"/>
      <c r="AM359" s="141"/>
      <c r="AX359" s="142"/>
      <c r="AY359" s="141"/>
      <c r="BJ359" s="142"/>
      <c r="BK359" s="141"/>
      <c r="BV359" s="142"/>
      <c r="BW359" s="302">
        <v>3</v>
      </c>
      <c r="BX359" s="302">
        <v>0</v>
      </c>
      <c r="BY359" s="302">
        <v>0</v>
      </c>
      <c r="BZ359" s="302">
        <v>0</v>
      </c>
      <c r="CA359" s="302">
        <v>0</v>
      </c>
      <c r="CB359" s="302">
        <v>0</v>
      </c>
      <c r="CC359" s="303">
        <v>0</v>
      </c>
      <c r="CD359" s="304">
        <v>0</v>
      </c>
      <c r="CE359" s="302">
        <v>0</v>
      </c>
      <c r="CF359" s="302">
        <v>30</v>
      </c>
      <c r="CG359" s="296">
        <v>0</v>
      </c>
      <c r="CH359" s="297" t="s">
        <v>12384</v>
      </c>
      <c r="CI359" s="305">
        <v>0</v>
      </c>
      <c r="CJ359" s="306">
        <v>0</v>
      </c>
      <c r="CK359" s="300">
        <v>0</v>
      </c>
      <c r="CL359" s="301">
        <v>0</v>
      </c>
    </row>
    <row r="360" spans="1:90" x14ac:dyDescent="0.25">
      <c r="A360">
        <v>1018100030</v>
      </c>
      <c r="B360" s="287" t="s">
        <v>12752</v>
      </c>
      <c r="C360" s="141">
        <v>1</v>
      </c>
      <c r="F360">
        <v>3</v>
      </c>
      <c r="G360">
        <v>1</v>
      </c>
      <c r="L360">
        <v>2</v>
      </c>
      <c r="N360" s="142">
        <v>1</v>
      </c>
      <c r="O360" s="141"/>
      <c r="AA360" s="141"/>
      <c r="AB360">
        <v>4</v>
      </c>
      <c r="AD360">
        <v>3</v>
      </c>
      <c r="AE360">
        <v>5</v>
      </c>
      <c r="AF360">
        <v>4</v>
      </c>
      <c r="AG360">
        <v>3</v>
      </c>
      <c r="AH360">
        <v>4</v>
      </c>
      <c r="AI360">
        <v>2</v>
      </c>
      <c r="AK360">
        <v>1</v>
      </c>
      <c r="AL360" s="142">
        <v>1</v>
      </c>
      <c r="AM360" s="141"/>
      <c r="AN360">
        <v>5</v>
      </c>
      <c r="AO360">
        <v>5</v>
      </c>
      <c r="AP360">
        <v>1</v>
      </c>
      <c r="AQ360">
        <v>1</v>
      </c>
      <c r="AR360">
        <v>1</v>
      </c>
      <c r="AS360">
        <v>3</v>
      </c>
      <c r="AT360">
        <v>3</v>
      </c>
      <c r="AU360">
        <v>1</v>
      </c>
      <c r="AV360">
        <v>1</v>
      </c>
      <c r="AW360">
        <v>2</v>
      </c>
      <c r="AX360" s="142">
        <v>7</v>
      </c>
      <c r="AY360" s="141">
        <v>1</v>
      </c>
      <c r="AZ360">
        <v>2</v>
      </c>
      <c r="BA360">
        <v>2</v>
      </c>
      <c r="BB360">
        <v>3</v>
      </c>
      <c r="BC360">
        <v>1</v>
      </c>
      <c r="BE360">
        <v>1</v>
      </c>
      <c r="BF360">
        <v>4</v>
      </c>
      <c r="BH360">
        <v>1</v>
      </c>
      <c r="BI360">
        <v>2</v>
      </c>
      <c r="BJ360" s="142">
        <v>2</v>
      </c>
      <c r="BK360" s="141"/>
      <c r="BM360">
        <v>1</v>
      </c>
      <c r="BN360">
        <v>2</v>
      </c>
      <c r="BO360">
        <v>3</v>
      </c>
      <c r="BP360">
        <v>1</v>
      </c>
      <c r="BR360">
        <v>1</v>
      </c>
      <c r="BT360">
        <v>1</v>
      </c>
      <c r="BU360">
        <v>1</v>
      </c>
      <c r="BV360" s="142"/>
      <c r="BW360" s="302">
        <v>8</v>
      </c>
      <c r="BX360" s="302">
        <v>0</v>
      </c>
      <c r="BY360" s="302">
        <v>27</v>
      </c>
      <c r="BZ360" s="302">
        <v>30</v>
      </c>
      <c r="CA360" s="302">
        <v>19</v>
      </c>
      <c r="CB360" s="302">
        <v>10</v>
      </c>
      <c r="CC360" s="303">
        <v>3.968253968253968E-2</v>
      </c>
      <c r="CD360" s="304">
        <v>0.78679579246944309</v>
      </c>
      <c r="CE360" s="302">
        <v>0</v>
      </c>
      <c r="CF360" s="302">
        <v>30</v>
      </c>
      <c r="CG360" s="296">
        <v>1.984126984126984E-3</v>
      </c>
      <c r="CH360" s="297" t="s">
        <v>12384</v>
      </c>
      <c r="CI360" s="305">
        <v>1</v>
      </c>
      <c r="CJ360" s="306">
        <v>11.143938649612299</v>
      </c>
      <c r="CK360" s="300">
        <v>2</v>
      </c>
      <c r="CL360" s="301">
        <v>12</v>
      </c>
    </row>
    <row r="361" spans="1:90" x14ac:dyDescent="0.25">
      <c r="A361">
        <v>1018100110</v>
      </c>
      <c r="B361" s="287" t="s">
        <v>12753</v>
      </c>
      <c r="C361" s="141">
        <v>1</v>
      </c>
      <c r="F361">
        <v>1</v>
      </c>
      <c r="G361">
        <v>1</v>
      </c>
      <c r="J361">
        <v>1</v>
      </c>
      <c r="L361">
        <v>1</v>
      </c>
      <c r="N361" s="142"/>
      <c r="O361" s="141"/>
      <c r="P361">
        <v>3</v>
      </c>
      <c r="S361">
        <v>1</v>
      </c>
      <c r="U361">
        <v>1</v>
      </c>
      <c r="V361">
        <v>2</v>
      </c>
      <c r="X361">
        <v>1</v>
      </c>
      <c r="Y361">
        <v>2</v>
      </c>
      <c r="AA361" s="141"/>
      <c r="AE361">
        <v>7</v>
      </c>
      <c r="AG361">
        <v>1</v>
      </c>
      <c r="AI361">
        <v>1</v>
      </c>
      <c r="AK361">
        <v>1</v>
      </c>
      <c r="AL361" s="142">
        <v>3</v>
      </c>
      <c r="AM361" s="141">
        <v>2</v>
      </c>
      <c r="AO361">
        <v>1</v>
      </c>
      <c r="AT361">
        <v>3</v>
      </c>
      <c r="AX361" s="142"/>
      <c r="AY361" s="141">
        <v>2</v>
      </c>
      <c r="AZ361">
        <v>3</v>
      </c>
      <c r="BA361">
        <v>3</v>
      </c>
      <c r="BC361">
        <v>1</v>
      </c>
      <c r="BF361">
        <v>1</v>
      </c>
      <c r="BG361">
        <v>1</v>
      </c>
      <c r="BJ361" s="142">
        <v>1</v>
      </c>
      <c r="BK361" s="141"/>
      <c r="BN361">
        <v>1</v>
      </c>
      <c r="BO361">
        <v>1</v>
      </c>
      <c r="BV361" s="142"/>
      <c r="BW361" s="302">
        <v>5</v>
      </c>
      <c r="BX361" s="302">
        <v>10</v>
      </c>
      <c r="BY361" s="302">
        <v>13</v>
      </c>
      <c r="BZ361" s="302">
        <v>6</v>
      </c>
      <c r="CA361" s="302">
        <v>12</v>
      </c>
      <c r="CB361" s="302">
        <v>2</v>
      </c>
      <c r="CC361" s="303">
        <v>7.9365079365079361E-3</v>
      </c>
      <c r="CD361" s="304">
        <v>0</v>
      </c>
      <c r="CE361" s="302">
        <v>0</v>
      </c>
      <c r="CF361" s="302">
        <v>30</v>
      </c>
      <c r="CG361" s="296">
        <v>3.9682539682539683E-4</v>
      </c>
      <c r="CH361" s="297" t="s">
        <v>12384</v>
      </c>
      <c r="CI361" s="305">
        <v>0</v>
      </c>
      <c r="CJ361" s="306">
        <v>2.0714285714285712</v>
      </c>
      <c r="CK361" s="300">
        <v>1</v>
      </c>
      <c r="CL361" s="301">
        <v>3</v>
      </c>
    </row>
    <row r="362" spans="1:90" x14ac:dyDescent="0.25">
      <c r="A362">
        <v>1018100230</v>
      </c>
      <c r="B362" s="287" t="s">
        <v>12754</v>
      </c>
      <c r="C362" s="141"/>
      <c r="F362">
        <v>1</v>
      </c>
      <c r="L362">
        <v>1</v>
      </c>
      <c r="N362" s="142"/>
      <c r="O362" s="141"/>
      <c r="V362">
        <v>1</v>
      </c>
      <c r="AA362" s="141"/>
      <c r="AB362">
        <v>1</v>
      </c>
      <c r="AC362">
        <v>1</v>
      </c>
      <c r="AJ362">
        <v>1</v>
      </c>
      <c r="AL362" s="142"/>
      <c r="AM362" s="141"/>
      <c r="AO362">
        <v>2</v>
      </c>
      <c r="AT362">
        <v>1</v>
      </c>
      <c r="AW362">
        <v>1</v>
      </c>
      <c r="AX362" s="142"/>
      <c r="AY362" s="141"/>
      <c r="AZ362">
        <v>1</v>
      </c>
      <c r="BJ362" s="142"/>
      <c r="BK362" s="141"/>
      <c r="BO362">
        <v>1</v>
      </c>
      <c r="BV362" s="142">
        <v>2</v>
      </c>
      <c r="BW362" s="302">
        <v>2</v>
      </c>
      <c r="BX362" s="302">
        <v>1</v>
      </c>
      <c r="BY362" s="302">
        <v>3</v>
      </c>
      <c r="BZ362" s="302">
        <v>4</v>
      </c>
      <c r="CA362" s="302">
        <v>1</v>
      </c>
      <c r="CB362" s="302">
        <v>3</v>
      </c>
      <c r="CC362" s="303">
        <v>1.1904761904761904E-2</v>
      </c>
      <c r="CD362" s="304">
        <v>0.70710678118654757</v>
      </c>
      <c r="CE362" s="302">
        <v>0</v>
      </c>
      <c r="CF362" s="302">
        <v>30</v>
      </c>
      <c r="CG362" s="296">
        <v>5.9523809523809529E-4</v>
      </c>
      <c r="CH362" s="297" t="s">
        <v>12384</v>
      </c>
      <c r="CI362" s="305">
        <v>1</v>
      </c>
      <c r="CJ362" s="306">
        <v>3.8142496383294042</v>
      </c>
      <c r="CK362" s="300">
        <v>2</v>
      </c>
      <c r="CL362" s="301">
        <v>4</v>
      </c>
    </row>
    <row r="363" spans="1:90" x14ac:dyDescent="0.25">
      <c r="A363">
        <v>1018100240</v>
      </c>
      <c r="B363" s="287" t="s">
        <v>12755</v>
      </c>
      <c r="C363" s="141">
        <v>1</v>
      </c>
      <c r="N363" s="142"/>
      <c r="O363" s="141"/>
      <c r="AA363" s="141"/>
      <c r="AL363" s="142"/>
      <c r="AM363" s="141"/>
      <c r="AX363" s="142"/>
      <c r="AY363" s="141"/>
      <c r="BJ363" s="142"/>
      <c r="BK363" s="141"/>
      <c r="BV363" s="142"/>
      <c r="BW363" s="302">
        <v>1</v>
      </c>
      <c r="BX363" s="302">
        <v>0</v>
      </c>
      <c r="BY363" s="302">
        <v>0</v>
      </c>
      <c r="BZ363" s="302">
        <v>0</v>
      </c>
      <c r="CA363" s="302">
        <v>0</v>
      </c>
      <c r="CB363" s="302">
        <v>0</v>
      </c>
      <c r="CC363" s="303">
        <v>0</v>
      </c>
      <c r="CD363" s="304">
        <v>0</v>
      </c>
      <c r="CE363" s="302">
        <v>0</v>
      </c>
      <c r="CF363" s="302">
        <v>30</v>
      </c>
      <c r="CG363" s="296">
        <v>0</v>
      </c>
      <c r="CH363" s="297" t="s">
        <v>12384</v>
      </c>
      <c r="CI363" s="305">
        <v>0</v>
      </c>
      <c r="CJ363" s="306">
        <v>0</v>
      </c>
      <c r="CK363" s="300">
        <v>0</v>
      </c>
      <c r="CL363" s="301">
        <v>0</v>
      </c>
    </row>
    <row r="364" spans="1:90" x14ac:dyDescent="0.25">
      <c r="A364">
        <v>1018100290</v>
      </c>
      <c r="B364" s="287" t="s">
        <v>12756</v>
      </c>
      <c r="C364" s="141">
        <v>2</v>
      </c>
      <c r="D364">
        <v>1</v>
      </c>
      <c r="J364">
        <v>1</v>
      </c>
      <c r="L364">
        <v>1</v>
      </c>
      <c r="N364" s="142">
        <v>2</v>
      </c>
      <c r="O364" s="141">
        <v>2</v>
      </c>
      <c r="P364">
        <v>1</v>
      </c>
      <c r="T364">
        <v>1</v>
      </c>
      <c r="AA364" s="141"/>
      <c r="AD364">
        <v>4</v>
      </c>
      <c r="AH364">
        <v>7</v>
      </c>
      <c r="AL364" s="142"/>
      <c r="AM364" s="141"/>
      <c r="AO364">
        <v>2</v>
      </c>
      <c r="AP364">
        <v>1</v>
      </c>
      <c r="AR364">
        <v>4</v>
      </c>
      <c r="AS364">
        <v>5</v>
      </c>
      <c r="AU364">
        <v>1</v>
      </c>
      <c r="AX364" s="142">
        <v>1</v>
      </c>
      <c r="AY364" s="141"/>
      <c r="BD364">
        <v>1</v>
      </c>
      <c r="BF364">
        <v>1</v>
      </c>
      <c r="BH364">
        <v>1</v>
      </c>
      <c r="BJ364" s="142"/>
      <c r="BK364" s="141"/>
      <c r="BP364">
        <v>1</v>
      </c>
      <c r="BQ364">
        <v>4</v>
      </c>
      <c r="BV364" s="142"/>
      <c r="BW364" s="302">
        <v>7</v>
      </c>
      <c r="BX364" s="302">
        <v>4</v>
      </c>
      <c r="BY364" s="302">
        <v>11</v>
      </c>
      <c r="BZ364" s="302">
        <v>14</v>
      </c>
      <c r="CA364" s="302">
        <v>3</v>
      </c>
      <c r="CB364" s="302">
        <v>5</v>
      </c>
      <c r="CC364" s="303">
        <v>1.984126984126984E-2</v>
      </c>
      <c r="CD364" s="304">
        <v>2.1213203435596424</v>
      </c>
      <c r="CE364" s="302">
        <v>0</v>
      </c>
      <c r="CF364" s="302">
        <v>30</v>
      </c>
      <c r="CG364" s="296">
        <v>9.9206349206349201E-4</v>
      </c>
      <c r="CH364" s="297" t="s">
        <v>12384</v>
      </c>
      <c r="CI364" s="305">
        <v>3</v>
      </c>
      <c r="CJ364" s="306">
        <v>7.2998917721310708</v>
      </c>
      <c r="CK364" s="300">
        <v>3</v>
      </c>
      <c r="CL364" s="301">
        <v>8</v>
      </c>
    </row>
    <row r="365" spans="1:90" x14ac:dyDescent="0.25">
      <c r="A365">
        <v>1018100310</v>
      </c>
      <c r="B365" s="287" t="s">
        <v>12757</v>
      </c>
      <c r="C365" s="141">
        <v>1</v>
      </c>
      <c r="N365" s="142"/>
      <c r="O365" s="141"/>
      <c r="U365">
        <v>1</v>
      </c>
      <c r="W365">
        <v>1</v>
      </c>
      <c r="AA365" s="141"/>
      <c r="AD365">
        <v>1</v>
      </c>
      <c r="AH365">
        <v>2</v>
      </c>
      <c r="AL365" s="142"/>
      <c r="AM365" s="141"/>
      <c r="AO365">
        <v>1</v>
      </c>
      <c r="AX365" s="142"/>
      <c r="AY365" s="141"/>
      <c r="BJ365" s="142"/>
      <c r="BK365" s="141"/>
      <c r="BO365">
        <v>1</v>
      </c>
      <c r="BV365" s="142"/>
      <c r="BW365" s="302">
        <v>1</v>
      </c>
      <c r="BX365" s="302">
        <v>2</v>
      </c>
      <c r="BY365" s="302">
        <v>3</v>
      </c>
      <c r="BZ365" s="302">
        <v>1</v>
      </c>
      <c r="CA365" s="302">
        <v>0</v>
      </c>
      <c r="CB365" s="302">
        <v>1</v>
      </c>
      <c r="CC365" s="303">
        <v>3.968253968253968E-3</v>
      </c>
      <c r="CD365" s="304">
        <v>0</v>
      </c>
      <c r="CE365" s="302">
        <v>0</v>
      </c>
      <c r="CF365" s="302">
        <v>30</v>
      </c>
      <c r="CG365" s="296">
        <v>1.9841269841269841E-4</v>
      </c>
      <c r="CH365" s="297" t="s">
        <v>12384</v>
      </c>
      <c r="CI365" s="305">
        <v>0</v>
      </c>
      <c r="CJ365" s="306">
        <v>1.0357142857142856</v>
      </c>
      <c r="CK365" s="300">
        <v>1</v>
      </c>
      <c r="CL365" s="301">
        <v>2</v>
      </c>
    </row>
    <row r="366" spans="1:90" x14ac:dyDescent="0.25">
      <c r="A366">
        <v>1018100320</v>
      </c>
      <c r="B366" s="287" t="s">
        <v>12758</v>
      </c>
      <c r="C366" s="141"/>
      <c r="E366">
        <v>2</v>
      </c>
      <c r="L366">
        <v>1</v>
      </c>
      <c r="M366">
        <v>1</v>
      </c>
      <c r="N366" s="142">
        <v>13</v>
      </c>
      <c r="O366" s="141">
        <v>10</v>
      </c>
      <c r="P366">
        <v>1</v>
      </c>
      <c r="Q366">
        <v>1</v>
      </c>
      <c r="S366">
        <v>1</v>
      </c>
      <c r="T366">
        <v>2</v>
      </c>
      <c r="AA366" s="141">
        <v>1</v>
      </c>
      <c r="AB366">
        <v>1</v>
      </c>
      <c r="AD366">
        <v>1</v>
      </c>
      <c r="AH366">
        <v>2</v>
      </c>
      <c r="AL366" s="142"/>
      <c r="AM366" s="141"/>
      <c r="AX366" s="142"/>
      <c r="AY366" s="141"/>
      <c r="BE366">
        <v>1</v>
      </c>
      <c r="BJ366" s="142">
        <v>1</v>
      </c>
      <c r="BK366" s="141"/>
      <c r="BV366" s="142">
        <v>1</v>
      </c>
      <c r="BW366" s="302">
        <v>17</v>
      </c>
      <c r="BX366" s="302">
        <v>15</v>
      </c>
      <c r="BY366" s="302">
        <v>5</v>
      </c>
      <c r="BZ366" s="302">
        <v>0</v>
      </c>
      <c r="CA366" s="302">
        <v>2</v>
      </c>
      <c r="CB366" s="302">
        <v>1</v>
      </c>
      <c r="CC366" s="303">
        <v>3.968253968253968E-3</v>
      </c>
      <c r="CD366" s="304">
        <v>0</v>
      </c>
      <c r="CE366" s="302">
        <v>0</v>
      </c>
      <c r="CF366" s="302">
        <v>30</v>
      </c>
      <c r="CG366" s="296">
        <v>1.9841269841269841E-4</v>
      </c>
      <c r="CH366" s="297" t="s">
        <v>12384</v>
      </c>
      <c r="CI366" s="305">
        <v>0</v>
      </c>
      <c r="CJ366" s="306">
        <v>1.0357142857142856</v>
      </c>
      <c r="CK366" s="300">
        <v>1</v>
      </c>
      <c r="CL366" s="301">
        <v>2</v>
      </c>
    </row>
    <row r="367" spans="1:90" x14ac:dyDescent="0.25">
      <c r="A367">
        <v>1018100350</v>
      </c>
      <c r="B367" s="287" t="s">
        <v>12759</v>
      </c>
      <c r="C367" s="141"/>
      <c r="E367">
        <v>1</v>
      </c>
      <c r="N367" s="142"/>
      <c r="O367" s="141"/>
      <c r="R367">
        <v>1</v>
      </c>
      <c r="T367">
        <v>1</v>
      </c>
      <c r="U367">
        <v>1</v>
      </c>
      <c r="W367">
        <v>1</v>
      </c>
      <c r="X367">
        <v>1</v>
      </c>
      <c r="AA367" s="141">
        <v>1</v>
      </c>
      <c r="AB367">
        <v>2</v>
      </c>
      <c r="AD367">
        <v>2</v>
      </c>
      <c r="AH367">
        <v>4</v>
      </c>
      <c r="AI367">
        <v>1</v>
      </c>
      <c r="AL367" s="142">
        <v>2</v>
      </c>
      <c r="AM367" s="141"/>
      <c r="AO367">
        <v>2</v>
      </c>
      <c r="AV367">
        <v>2</v>
      </c>
      <c r="AX367" s="142">
        <v>1</v>
      </c>
      <c r="AY367" s="141"/>
      <c r="BC367">
        <v>4</v>
      </c>
      <c r="BD367">
        <v>1</v>
      </c>
      <c r="BJ367" s="142"/>
      <c r="BK367" s="141">
        <v>1</v>
      </c>
      <c r="BL367">
        <v>2</v>
      </c>
      <c r="BV367" s="142"/>
      <c r="BW367" s="302">
        <v>1</v>
      </c>
      <c r="BX367" s="302">
        <v>5</v>
      </c>
      <c r="BY367" s="302">
        <v>12</v>
      </c>
      <c r="BZ367" s="302">
        <v>5</v>
      </c>
      <c r="CA367" s="302">
        <v>5</v>
      </c>
      <c r="CB367" s="302">
        <v>3</v>
      </c>
      <c r="CC367" s="303">
        <v>1.1904761904761904E-2</v>
      </c>
      <c r="CD367" s="304">
        <v>0.70710678118654757</v>
      </c>
      <c r="CE367" s="302">
        <v>0</v>
      </c>
      <c r="CF367" s="302">
        <v>30</v>
      </c>
      <c r="CG367" s="296">
        <v>5.9523809523809529E-4</v>
      </c>
      <c r="CH367" s="297" t="s">
        <v>12384</v>
      </c>
      <c r="CI367" s="305">
        <v>1</v>
      </c>
      <c r="CJ367" s="306">
        <v>3.8142496383294042</v>
      </c>
      <c r="CK367" s="300">
        <v>2</v>
      </c>
      <c r="CL367" s="301">
        <v>4</v>
      </c>
    </row>
    <row r="368" spans="1:90" x14ac:dyDescent="0.25">
      <c r="A368">
        <v>1018100360</v>
      </c>
      <c r="B368" s="287" t="s">
        <v>12760</v>
      </c>
      <c r="C368" s="141"/>
      <c r="D368">
        <v>1</v>
      </c>
      <c r="N368" s="142"/>
      <c r="O368" s="141"/>
      <c r="U368">
        <v>1</v>
      </c>
      <c r="V368">
        <v>2</v>
      </c>
      <c r="W368">
        <v>1</v>
      </c>
      <c r="AA368" s="141">
        <v>2</v>
      </c>
      <c r="AD368">
        <v>1</v>
      </c>
      <c r="AE368">
        <v>1</v>
      </c>
      <c r="AH368">
        <v>4</v>
      </c>
      <c r="AL368" s="142"/>
      <c r="AM368" s="141"/>
      <c r="AO368">
        <v>1</v>
      </c>
      <c r="AP368">
        <v>2</v>
      </c>
      <c r="AR368">
        <v>1</v>
      </c>
      <c r="AS368">
        <v>2</v>
      </c>
      <c r="AX368" s="142"/>
      <c r="AY368" s="141"/>
      <c r="BH368">
        <v>2</v>
      </c>
      <c r="BI368">
        <v>1</v>
      </c>
      <c r="BJ368" s="142"/>
      <c r="BK368" s="141"/>
      <c r="BN368">
        <v>1</v>
      </c>
      <c r="BO368">
        <v>1</v>
      </c>
      <c r="BP368">
        <v>1</v>
      </c>
      <c r="BT368">
        <v>1</v>
      </c>
      <c r="BU368">
        <v>1</v>
      </c>
      <c r="BV368" s="142">
        <v>2</v>
      </c>
      <c r="BW368" s="302">
        <v>1</v>
      </c>
      <c r="BX368" s="302">
        <v>4</v>
      </c>
      <c r="BY368" s="302">
        <v>8</v>
      </c>
      <c r="BZ368" s="302">
        <v>6</v>
      </c>
      <c r="CA368" s="302">
        <v>3</v>
      </c>
      <c r="CB368" s="302">
        <v>7</v>
      </c>
      <c r="CC368" s="303">
        <v>2.7777777777777776E-2</v>
      </c>
      <c r="CD368" s="304">
        <v>0.40824829046386318</v>
      </c>
      <c r="CE368" s="302">
        <v>0</v>
      </c>
      <c r="CF368" s="302">
        <v>30</v>
      </c>
      <c r="CG368" s="296">
        <v>1.3888888888888889E-3</v>
      </c>
      <c r="CH368" s="297" t="s">
        <v>12384</v>
      </c>
      <c r="CI368" s="305">
        <v>1</v>
      </c>
      <c r="CJ368" s="306">
        <v>7.6582482904638631</v>
      </c>
      <c r="CK368" s="300">
        <v>2</v>
      </c>
      <c r="CL368" s="301">
        <v>8</v>
      </c>
    </row>
    <row r="369" spans="1:90" x14ac:dyDescent="0.25">
      <c r="A369">
        <v>1018100580</v>
      </c>
      <c r="B369" s="287" t="s">
        <v>12761</v>
      </c>
      <c r="C369" s="141"/>
      <c r="E369">
        <v>1</v>
      </c>
      <c r="N369" s="142"/>
      <c r="O369" s="141"/>
      <c r="AA369" s="141"/>
      <c r="AL369" s="142"/>
      <c r="AM369" s="141"/>
      <c r="AX369" s="142"/>
      <c r="AY369" s="141"/>
      <c r="BJ369" s="142"/>
      <c r="BK369" s="141"/>
      <c r="BV369" s="142"/>
      <c r="BW369" s="302">
        <v>1</v>
      </c>
      <c r="BX369" s="302">
        <v>0</v>
      </c>
      <c r="BY369" s="302">
        <v>0</v>
      </c>
      <c r="BZ369" s="302">
        <v>0</v>
      </c>
      <c r="CA369" s="302">
        <v>0</v>
      </c>
      <c r="CB369" s="302">
        <v>0</v>
      </c>
      <c r="CC369" s="303">
        <v>0</v>
      </c>
      <c r="CD369" s="304">
        <v>0</v>
      </c>
      <c r="CE369" s="302">
        <v>0</v>
      </c>
      <c r="CF369" s="302">
        <v>30</v>
      </c>
      <c r="CG369" s="296">
        <v>0</v>
      </c>
      <c r="CH369" s="297" t="s">
        <v>12384</v>
      </c>
      <c r="CI369" s="305">
        <v>0</v>
      </c>
      <c r="CJ369" s="306">
        <v>0</v>
      </c>
      <c r="CK369" s="300">
        <v>0</v>
      </c>
      <c r="CL369" s="301">
        <v>0</v>
      </c>
    </row>
    <row r="370" spans="1:90" x14ac:dyDescent="0.25">
      <c r="A370">
        <v>1018100680</v>
      </c>
      <c r="B370" s="287" t="s">
        <v>12762</v>
      </c>
      <c r="C370" s="141"/>
      <c r="N370" s="142"/>
      <c r="O370" s="141"/>
      <c r="AA370" s="141"/>
      <c r="AL370" s="142"/>
      <c r="AM370" s="141"/>
      <c r="AV370">
        <v>2</v>
      </c>
      <c r="AX370" s="142">
        <v>1</v>
      </c>
      <c r="AY370" s="141">
        <v>1</v>
      </c>
      <c r="BJ370" s="142"/>
      <c r="BK370" s="141"/>
      <c r="BV370" s="142">
        <v>1</v>
      </c>
      <c r="BW370" s="302">
        <v>0</v>
      </c>
      <c r="BX370" s="302">
        <v>0</v>
      </c>
      <c r="BY370" s="302">
        <v>0</v>
      </c>
      <c r="BZ370" s="302">
        <v>3</v>
      </c>
      <c r="CA370" s="302">
        <v>1</v>
      </c>
      <c r="CB370" s="302">
        <v>1</v>
      </c>
      <c r="CC370" s="303">
        <v>3.968253968253968E-3</v>
      </c>
      <c r="CD370" s="304">
        <v>0</v>
      </c>
      <c r="CE370" s="302">
        <v>0</v>
      </c>
      <c r="CF370" s="302">
        <v>30</v>
      </c>
      <c r="CG370" s="296">
        <v>1.9841269841269841E-4</v>
      </c>
      <c r="CH370" s="297" t="s">
        <v>12384</v>
      </c>
      <c r="CI370" s="305">
        <v>0</v>
      </c>
      <c r="CJ370" s="306">
        <v>1.0357142857142856</v>
      </c>
      <c r="CK370" s="300">
        <v>1</v>
      </c>
      <c r="CL370" s="301">
        <v>2</v>
      </c>
    </row>
    <row r="371" spans="1:90" x14ac:dyDescent="0.25">
      <c r="A371">
        <v>1018100690</v>
      </c>
      <c r="B371" s="287" t="s">
        <v>12763</v>
      </c>
      <c r="C371" s="141"/>
      <c r="N371" s="142"/>
      <c r="O371" s="141"/>
      <c r="AA371" s="141"/>
      <c r="AL371" s="142"/>
      <c r="AM371" s="141"/>
      <c r="AV371">
        <v>1</v>
      </c>
      <c r="AW371">
        <v>1</v>
      </c>
      <c r="AX371" s="142"/>
      <c r="AY371" s="141"/>
      <c r="BJ371" s="142"/>
      <c r="BK371" s="141"/>
      <c r="BV371" s="142"/>
      <c r="BW371" s="302">
        <v>0</v>
      </c>
      <c r="BX371" s="302">
        <v>0</v>
      </c>
      <c r="BY371" s="302">
        <v>0</v>
      </c>
      <c r="BZ371" s="302">
        <v>2</v>
      </c>
      <c r="CA371" s="302">
        <v>0</v>
      </c>
      <c r="CB371" s="302">
        <v>0</v>
      </c>
      <c r="CC371" s="303">
        <v>0</v>
      </c>
      <c r="CD371" s="304">
        <v>0</v>
      </c>
      <c r="CE371" s="302">
        <v>0</v>
      </c>
      <c r="CF371" s="302">
        <v>30</v>
      </c>
      <c r="CG371" s="296">
        <v>0</v>
      </c>
      <c r="CH371" s="297" t="s">
        <v>12384</v>
      </c>
      <c r="CI371" s="305">
        <v>0</v>
      </c>
      <c r="CJ371" s="306">
        <v>0</v>
      </c>
      <c r="CK371" s="300">
        <v>0</v>
      </c>
      <c r="CL371" s="301">
        <v>0</v>
      </c>
    </row>
    <row r="372" spans="1:90" x14ac:dyDescent="0.25">
      <c r="A372">
        <v>1018100720</v>
      </c>
      <c r="B372" s="287" t="s">
        <v>12764</v>
      </c>
      <c r="C372" s="141"/>
      <c r="N372" s="142"/>
      <c r="O372" s="141"/>
      <c r="AA372" s="141"/>
      <c r="AH372">
        <v>1</v>
      </c>
      <c r="AL372" s="142"/>
      <c r="AM372" s="141"/>
      <c r="AN372">
        <v>2</v>
      </c>
      <c r="AO372">
        <v>4</v>
      </c>
      <c r="AR372">
        <v>1</v>
      </c>
      <c r="AX372" s="142">
        <v>1</v>
      </c>
      <c r="AY372" s="141">
        <v>1</v>
      </c>
      <c r="BA372">
        <v>1</v>
      </c>
      <c r="BJ372" s="142"/>
      <c r="BK372" s="141"/>
      <c r="BM372">
        <v>2</v>
      </c>
      <c r="BV372" s="142"/>
      <c r="BW372" s="302">
        <v>0</v>
      </c>
      <c r="BX372" s="302">
        <v>0</v>
      </c>
      <c r="BY372" s="302">
        <v>1</v>
      </c>
      <c r="BZ372" s="302">
        <v>8</v>
      </c>
      <c r="CA372" s="302">
        <v>2</v>
      </c>
      <c r="CB372" s="302">
        <v>2</v>
      </c>
      <c r="CC372" s="303">
        <v>7.9365079365079361E-3</v>
      </c>
      <c r="CD372" s="304">
        <v>0</v>
      </c>
      <c r="CE372" s="302">
        <v>0</v>
      </c>
      <c r="CF372" s="302">
        <v>30</v>
      </c>
      <c r="CG372" s="296">
        <v>3.9682539682539683E-4</v>
      </c>
      <c r="CH372" s="297" t="s">
        <v>12384</v>
      </c>
      <c r="CI372" s="305">
        <v>0</v>
      </c>
      <c r="CJ372" s="306">
        <v>2.0714285714285712</v>
      </c>
      <c r="CK372" s="300">
        <v>1</v>
      </c>
      <c r="CL372" s="301">
        <v>3</v>
      </c>
    </row>
    <row r="373" spans="1:90" x14ac:dyDescent="0.25">
      <c r="A373">
        <v>1018100830</v>
      </c>
      <c r="B373" s="287" t="s">
        <v>12765</v>
      </c>
      <c r="C373" s="141"/>
      <c r="N373" s="142"/>
      <c r="O373" s="141"/>
      <c r="AA373" s="141"/>
      <c r="AL373" s="142"/>
      <c r="AM373" s="141"/>
      <c r="AW373">
        <v>1</v>
      </c>
      <c r="AX373" s="142"/>
      <c r="AY373" s="141"/>
      <c r="BB373">
        <v>1</v>
      </c>
      <c r="BC373">
        <v>1</v>
      </c>
      <c r="BD373">
        <v>2</v>
      </c>
      <c r="BI373">
        <v>1</v>
      </c>
      <c r="BJ373" s="142"/>
      <c r="BK373" s="141">
        <v>1</v>
      </c>
      <c r="BP373">
        <v>1</v>
      </c>
      <c r="BV373" s="142"/>
      <c r="BW373" s="302">
        <v>0</v>
      </c>
      <c r="BX373" s="302">
        <v>0</v>
      </c>
      <c r="BY373" s="302">
        <v>0</v>
      </c>
      <c r="BZ373" s="302">
        <v>1</v>
      </c>
      <c r="CA373" s="302">
        <v>5</v>
      </c>
      <c r="CB373" s="302">
        <v>2</v>
      </c>
      <c r="CC373" s="303">
        <v>7.9365079365079361E-3</v>
      </c>
      <c r="CD373" s="304">
        <v>0</v>
      </c>
      <c r="CE373" s="302">
        <v>0</v>
      </c>
      <c r="CF373" s="302">
        <v>30</v>
      </c>
      <c r="CG373" s="296">
        <v>3.9682539682539683E-4</v>
      </c>
      <c r="CH373" s="297" t="s">
        <v>12384</v>
      </c>
      <c r="CI373" s="305">
        <v>0</v>
      </c>
      <c r="CJ373" s="306">
        <v>2.0714285714285712</v>
      </c>
      <c r="CK373" s="300">
        <v>1</v>
      </c>
      <c r="CL373" s="301">
        <v>3</v>
      </c>
    </row>
    <row r="374" spans="1:90" x14ac:dyDescent="0.25">
      <c r="A374">
        <v>1018101080</v>
      </c>
      <c r="B374" s="287" t="s">
        <v>12766</v>
      </c>
      <c r="C374" s="141"/>
      <c r="N374" s="142"/>
      <c r="O374" s="141"/>
      <c r="AA374" s="141"/>
      <c r="AL374" s="142"/>
      <c r="AM374" s="141"/>
      <c r="AX374" s="142"/>
      <c r="AY374" s="141"/>
      <c r="BJ374" s="142"/>
      <c r="BK374" s="141"/>
      <c r="BR374">
        <v>2</v>
      </c>
      <c r="BT374">
        <v>1</v>
      </c>
      <c r="BV374" s="142">
        <v>1</v>
      </c>
      <c r="BW374" s="302">
        <v>0</v>
      </c>
      <c r="BX374" s="302">
        <v>0</v>
      </c>
      <c r="BY374" s="302">
        <v>0</v>
      </c>
      <c r="BZ374" s="302">
        <v>0</v>
      </c>
      <c r="CA374" s="302">
        <v>0</v>
      </c>
      <c r="CB374" s="302">
        <v>4</v>
      </c>
      <c r="CC374" s="303">
        <v>1.5873015873015872E-2</v>
      </c>
      <c r="CD374" s="304">
        <v>0.57735026918962584</v>
      </c>
      <c r="CE374" s="302">
        <v>0</v>
      </c>
      <c r="CF374" s="302">
        <v>30</v>
      </c>
      <c r="CG374" s="296">
        <v>7.9365079365079365E-4</v>
      </c>
      <c r="CH374" s="297" t="s">
        <v>12384</v>
      </c>
      <c r="CI374" s="305">
        <v>1</v>
      </c>
      <c r="CJ374" s="306">
        <v>4.7202074120467685</v>
      </c>
      <c r="CK374" s="300">
        <v>2</v>
      </c>
      <c r="CL374" s="301">
        <v>5</v>
      </c>
    </row>
    <row r="375" spans="1:90" x14ac:dyDescent="0.25">
      <c r="A375">
        <v>1019100040</v>
      </c>
      <c r="B375" s="287" t="s">
        <v>12767</v>
      </c>
      <c r="C375" s="141">
        <v>2</v>
      </c>
      <c r="D375">
        <v>3</v>
      </c>
      <c r="E375">
        <v>1</v>
      </c>
      <c r="F375">
        <v>1</v>
      </c>
      <c r="G375">
        <v>6</v>
      </c>
      <c r="H375">
        <v>1</v>
      </c>
      <c r="J375">
        <v>2</v>
      </c>
      <c r="K375">
        <v>1</v>
      </c>
      <c r="L375">
        <v>2</v>
      </c>
      <c r="M375">
        <v>2</v>
      </c>
      <c r="N375" s="142">
        <v>13</v>
      </c>
      <c r="O375" s="141">
        <v>7</v>
      </c>
      <c r="P375">
        <v>5</v>
      </c>
      <c r="Q375">
        <v>9</v>
      </c>
      <c r="R375">
        <v>2</v>
      </c>
      <c r="S375">
        <v>1</v>
      </c>
      <c r="T375">
        <v>5</v>
      </c>
      <c r="U375">
        <v>3</v>
      </c>
      <c r="V375">
        <v>1</v>
      </c>
      <c r="W375">
        <v>1</v>
      </c>
      <c r="X375">
        <v>3</v>
      </c>
      <c r="Y375">
        <v>3</v>
      </c>
      <c r="Z375">
        <v>5</v>
      </c>
      <c r="AA375" s="141"/>
      <c r="AB375">
        <v>10</v>
      </c>
      <c r="AC375">
        <v>10</v>
      </c>
      <c r="AD375">
        <v>3</v>
      </c>
      <c r="AE375">
        <v>1</v>
      </c>
      <c r="AF375">
        <v>2</v>
      </c>
      <c r="AG375">
        <v>3</v>
      </c>
      <c r="AH375">
        <v>3</v>
      </c>
      <c r="AI375">
        <v>1</v>
      </c>
      <c r="AJ375">
        <v>4</v>
      </c>
      <c r="AK375">
        <v>7</v>
      </c>
      <c r="AL375" s="142">
        <v>10</v>
      </c>
      <c r="AM375" s="141"/>
      <c r="AN375">
        <v>6</v>
      </c>
      <c r="AO375">
        <v>6</v>
      </c>
      <c r="AP375">
        <v>5</v>
      </c>
      <c r="AQ375">
        <v>10</v>
      </c>
      <c r="AR375">
        <v>9</v>
      </c>
      <c r="AS375">
        <v>10</v>
      </c>
      <c r="AT375">
        <v>8</v>
      </c>
      <c r="AU375">
        <v>6</v>
      </c>
      <c r="AV375">
        <v>3</v>
      </c>
      <c r="AW375">
        <v>18</v>
      </c>
      <c r="AX375" s="142">
        <v>12</v>
      </c>
      <c r="AY375" s="141">
        <v>5</v>
      </c>
      <c r="AZ375">
        <v>9</v>
      </c>
      <c r="BA375">
        <v>8</v>
      </c>
      <c r="BB375">
        <v>3</v>
      </c>
      <c r="BC375">
        <v>5</v>
      </c>
      <c r="BD375">
        <v>3</v>
      </c>
      <c r="BE375">
        <v>3</v>
      </c>
      <c r="BF375">
        <v>4</v>
      </c>
      <c r="BG375">
        <v>2</v>
      </c>
      <c r="BH375">
        <v>4</v>
      </c>
      <c r="BI375">
        <v>5</v>
      </c>
      <c r="BJ375" s="142">
        <v>5</v>
      </c>
      <c r="BK375" s="141">
        <v>1</v>
      </c>
      <c r="BL375">
        <v>7</v>
      </c>
      <c r="BM375">
        <v>3</v>
      </c>
      <c r="BN375">
        <v>6</v>
      </c>
      <c r="BO375">
        <v>3</v>
      </c>
      <c r="BP375">
        <v>1</v>
      </c>
      <c r="BQ375">
        <v>4</v>
      </c>
      <c r="BR375">
        <v>6</v>
      </c>
      <c r="BS375">
        <v>4</v>
      </c>
      <c r="BT375">
        <v>11</v>
      </c>
      <c r="BU375">
        <v>2</v>
      </c>
      <c r="BV375" s="142">
        <v>7</v>
      </c>
      <c r="BW375" s="302">
        <v>34</v>
      </c>
      <c r="BX375" s="302">
        <v>45</v>
      </c>
      <c r="BY375" s="302">
        <v>54</v>
      </c>
      <c r="BZ375" s="302">
        <v>93</v>
      </c>
      <c r="CA375" s="302">
        <v>56</v>
      </c>
      <c r="CB375" s="302">
        <v>55</v>
      </c>
      <c r="CC375" s="303">
        <v>0.21825396825396826</v>
      </c>
      <c r="CD375" s="304">
        <v>2.937479851639476</v>
      </c>
      <c r="CE375" s="302">
        <v>0</v>
      </c>
      <c r="CF375" s="302">
        <v>30</v>
      </c>
      <c r="CG375" s="296">
        <v>1.0912698412698414E-2</v>
      </c>
      <c r="CH375" s="297" t="s">
        <v>12384</v>
      </c>
      <c r="CI375" s="305">
        <v>3</v>
      </c>
      <c r="CJ375" s="306">
        <v>59.901765565925189</v>
      </c>
      <c r="CK375" s="300">
        <v>10</v>
      </c>
      <c r="CL375" s="301">
        <v>61</v>
      </c>
    </row>
    <row r="376" spans="1:90" x14ac:dyDescent="0.25">
      <c r="A376">
        <v>1019100080</v>
      </c>
      <c r="B376" s="287" t="s">
        <v>12768</v>
      </c>
      <c r="C376" s="141"/>
      <c r="N376" s="142">
        <v>1</v>
      </c>
      <c r="O376" s="141"/>
      <c r="AA376" s="141"/>
      <c r="AL376" s="142"/>
      <c r="AM376" s="141"/>
      <c r="AX376" s="142"/>
      <c r="AY376" s="141"/>
      <c r="BJ376" s="142"/>
      <c r="BK376" s="141"/>
      <c r="BV376" s="142"/>
      <c r="BW376" s="302">
        <v>1</v>
      </c>
      <c r="BX376" s="302">
        <v>0</v>
      </c>
      <c r="BY376" s="302">
        <v>0</v>
      </c>
      <c r="BZ376" s="302">
        <v>0</v>
      </c>
      <c r="CA376" s="302">
        <v>0</v>
      </c>
      <c r="CB376" s="302">
        <v>0</v>
      </c>
      <c r="CC376" s="303">
        <v>0</v>
      </c>
      <c r="CD376" s="304">
        <v>0</v>
      </c>
      <c r="CE376" s="302">
        <v>0</v>
      </c>
      <c r="CF376" s="302">
        <v>30</v>
      </c>
      <c r="CG376" s="296">
        <v>0</v>
      </c>
      <c r="CH376" s="297" t="s">
        <v>12384</v>
      </c>
      <c r="CI376" s="305">
        <v>0</v>
      </c>
      <c r="CJ376" s="306">
        <v>0</v>
      </c>
      <c r="CK376" s="300">
        <v>0</v>
      </c>
      <c r="CL376" s="301">
        <v>0</v>
      </c>
    </row>
    <row r="377" spans="1:90" x14ac:dyDescent="0.25">
      <c r="A377">
        <v>1019100120</v>
      </c>
      <c r="B377" s="287" t="s">
        <v>12769</v>
      </c>
      <c r="C377" s="141"/>
      <c r="G377">
        <v>1</v>
      </c>
      <c r="N377" s="142"/>
      <c r="O377" s="141"/>
      <c r="U377">
        <v>1</v>
      </c>
      <c r="AA377" s="141"/>
      <c r="AE377">
        <v>2</v>
      </c>
      <c r="AL377" s="142"/>
      <c r="AM377" s="141"/>
      <c r="AU377">
        <v>1</v>
      </c>
      <c r="AX377" s="142"/>
      <c r="AY377" s="141"/>
      <c r="BC377">
        <v>1</v>
      </c>
      <c r="BD377">
        <v>1</v>
      </c>
      <c r="BH377">
        <v>1</v>
      </c>
      <c r="BJ377" s="142"/>
      <c r="BK377" s="141"/>
      <c r="BV377" s="142"/>
      <c r="BW377" s="302">
        <v>1</v>
      </c>
      <c r="BX377" s="302">
        <v>1</v>
      </c>
      <c r="BY377" s="302">
        <v>2</v>
      </c>
      <c r="BZ377" s="302">
        <v>1</v>
      </c>
      <c r="CA377" s="302">
        <v>3</v>
      </c>
      <c r="CB377" s="302">
        <v>0</v>
      </c>
      <c r="CC377" s="303">
        <v>0</v>
      </c>
      <c r="CD377" s="304">
        <v>0</v>
      </c>
      <c r="CE377" s="302">
        <v>0</v>
      </c>
      <c r="CF377" s="302">
        <v>30</v>
      </c>
      <c r="CG377" s="296">
        <v>0</v>
      </c>
      <c r="CH377" s="297" t="s">
        <v>12384</v>
      </c>
      <c r="CI377" s="305">
        <v>0</v>
      </c>
      <c r="CJ377" s="306">
        <v>0</v>
      </c>
      <c r="CK377" s="300">
        <v>0</v>
      </c>
      <c r="CL377" s="301">
        <v>0</v>
      </c>
    </row>
    <row r="378" spans="1:90" x14ac:dyDescent="0.25">
      <c r="A378">
        <v>1019100180</v>
      </c>
      <c r="B378" s="287" t="s">
        <v>12770</v>
      </c>
      <c r="C378" s="141">
        <v>1</v>
      </c>
      <c r="F378">
        <v>2</v>
      </c>
      <c r="N378" s="142">
        <v>2</v>
      </c>
      <c r="O378" s="141">
        <v>4</v>
      </c>
      <c r="P378">
        <v>1</v>
      </c>
      <c r="Q378">
        <v>1</v>
      </c>
      <c r="V378">
        <v>1</v>
      </c>
      <c r="AA378" s="141"/>
      <c r="AC378">
        <v>1</v>
      </c>
      <c r="AH378">
        <v>1</v>
      </c>
      <c r="AL378" s="142"/>
      <c r="AM378" s="141">
        <v>1</v>
      </c>
      <c r="AX378" s="142"/>
      <c r="AY378" s="141"/>
      <c r="BJ378" s="142"/>
      <c r="BK378" s="141"/>
      <c r="BV378" s="142"/>
      <c r="BW378" s="302">
        <v>5</v>
      </c>
      <c r="BX378" s="302">
        <v>7</v>
      </c>
      <c r="BY378" s="302">
        <v>2</v>
      </c>
      <c r="BZ378" s="302">
        <v>1</v>
      </c>
      <c r="CA378" s="302">
        <v>0</v>
      </c>
      <c r="CB378" s="302">
        <v>0</v>
      </c>
      <c r="CC378" s="303">
        <v>0</v>
      </c>
      <c r="CD378" s="304">
        <v>0</v>
      </c>
      <c r="CE378" s="302">
        <v>0</v>
      </c>
      <c r="CF378" s="302">
        <v>30</v>
      </c>
      <c r="CG378" s="296">
        <v>0</v>
      </c>
      <c r="CH378" s="297" t="s">
        <v>12384</v>
      </c>
      <c r="CI378" s="305">
        <v>0</v>
      </c>
      <c r="CJ378" s="306">
        <v>0</v>
      </c>
      <c r="CK378" s="300">
        <v>0</v>
      </c>
      <c r="CL378" s="301">
        <v>0</v>
      </c>
    </row>
    <row r="379" spans="1:90" x14ac:dyDescent="0.25">
      <c r="A379">
        <v>1019100190</v>
      </c>
      <c r="B379" s="287" t="s">
        <v>12771</v>
      </c>
      <c r="C379" s="141">
        <v>1</v>
      </c>
      <c r="D379">
        <v>1</v>
      </c>
      <c r="E379">
        <v>1</v>
      </c>
      <c r="H379">
        <v>2</v>
      </c>
      <c r="I379">
        <v>1</v>
      </c>
      <c r="J379">
        <v>4</v>
      </c>
      <c r="K379">
        <v>1</v>
      </c>
      <c r="L379">
        <v>2</v>
      </c>
      <c r="N379" s="142">
        <v>1</v>
      </c>
      <c r="O379" s="141"/>
      <c r="AA379" s="141"/>
      <c r="AL379" s="142"/>
      <c r="AM379" s="141"/>
      <c r="AX379" s="142"/>
      <c r="AY379" s="141"/>
      <c r="BJ379" s="142"/>
      <c r="BK379" s="141"/>
      <c r="BV379" s="142"/>
      <c r="BW379" s="302">
        <v>14</v>
      </c>
      <c r="BX379" s="302">
        <v>0</v>
      </c>
      <c r="BY379" s="302">
        <v>0</v>
      </c>
      <c r="BZ379" s="302">
        <v>0</v>
      </c>
      <c r="CA379" s="302">
        <v>0</v>
      </c>
      <c r="CB379" s="302">
        <v>0</v>
      </c>
      <c r="CC379" s="303">
        <v>0</v>
      </c>
      <c r="CD379" s="304">
        <v>0</v>
      </c>
      <c r="CE379" s="302">
        <v>0</v>
      </c>
      <c r="CF379" s="302">
        <v>30</v>
      </c>
      <c r="CG379" s="296">
        <v>0</v>
      </c>
      <c r="CH379" s="297" t="s">
        <v>12384</v>
      </c>
      <c r="CI379" s="305">
        <v>0</v>
      </c>
      <c r="CJ379" s="306">
        <v>0</v>
      </c>
      <c r="CK379" s="300">
        <v>0</v>
      </c>
      <c r="CL379" s="301">
        <v>0</v>
      </c>
    </row>
    <row r="380" spans="1:90" x14ac:dyDescent="0.25">
      <c r="A380">
        <v>1019100230</v>
      </c>
      <c r="B380" s="287" t="s">
        <v>12772</v>
      </c>
      <c r="C380" s="141"/>
      <c r="I380">
        <v>1</v>
      </c>
      <c r="N380" s="142"/>
      <c r="O380" s="141">
        <v>1</v>
      </c>
      <c r="R380">
        <v>1</v>
      </c>
      <c r="AA380" s="141"/>
      <c r="AL380" s="142"/>
      <c r="AM380" s="141"/>
      <c r="AX380" s="142"/>
      <c r="AY380" s="141"/>
      <c r="BJ380" s="142"/>
      <c r="BK380" s="141"/>
      <c r="BV380" s="142"/>
      <c r="BW380" s="302">
        <v>1</v>
      </c>
      <c r="BX380" s="302">
        <v>2</v>
      </c>
      <c r="BY380" s="302">
        <v>0</v>
      </c>
      <c r="BZ380" s="302">
        <v>0</v>
      </c>
      <c r="CA380" s="302">
        <v>0</v>
      </c>
      <c r="CB380" s="302">
        <v>0</v>
      </c>
      <c r="CC380" s="303">
        <v>0</v>
      </c>
      <c r="CD380" s="304">
        <v>0</v>
      </c>
      <c r="CE380" s="302">
        <v>0</v>
      </c>
      <c r="CF380" s="302">
        <v>30</v>
      </c>
      <c r="CG380" s="296">
        <v>0</v>
      </c>
      <c r="CH380" s="297" t="s">
        <v>12384</v>
      </c>
      <c r="CI380" s="305">
        <v>0</v>
      </c>
      <c r="CJ380" s="306">
        <v>0</v>
      </c>
      <c r="CK380" s="300">
        <v>0</v>
      </c>
      <c r="CL380" s="301">
        <v>0</v>
      </c>
    </row>
    <row r="381" spans="1:90" x14ac:dyDescent="0.25">
      <c r="A381">
        <v>1019100240</v>
      </c>
      <c r="B381" s="287" t="s">
        <v>12773</v>
      </c>
      <c r="C381" s="141">
        <v>4</v>
      </c>
      <c r="N381" s="142"/>
      <c r="O381" s="141"/>
      <c r="AA381" s="141"/>
      <c r="AL381" s="142"/>
      <c r="AM381" s="141"/>
      <c r="AX381" s="142"/>
      <c r="AY381" s="141"/>
      <c r="BJ381" s="142"/>
      <c r="BK381" s="141"/>
      <c r="BV381" s="142"/>
      <c r="BW381" s="302">
        <v>4</v>
      </c>
      <c r="BX381" s="302">
        <v>0</v>
      </c>
      <c r="BY381" s="302">
        <v>0</v>
      </c>
      <c r="BZ381" s="302">
        <v>0</v>
      </c>
      <c r="CA381" s="302">
        <v>0</v>
      </c>
      <c r="CB381" s="302">
        <v>0</v>
      </c>
      <c r="CC381" s="303">
        <v>0</v>
      </c>
      <c r="CD381" s="304">
        <v>0</v>
      </c>
      <c r="CE381" s="302">
        <v>0</v>
      </c>
      <c r="CF381" s="302">
        <v>30</v>
      </c>
      <c r="CG381" s="296">
        <v>0</v>
      </c>
      <c r="CH381" s="297" t="s">
        <v>12384</v>
      </c>
      <c r="CI381" s="305">
        <v>0</v>
      </c>
      <c r="CJ381" s="306">
        <v>0</v>
      </c>
      <c r="CK381" s="300">
        <v>0</v>
      </c>
      <c r="CL381" s="301">
        <v>0</v>
      </c>
    </row>
    <row r="382" spans="1:90" x14ac:dyDescent="0.25">
      <c r="A382">
        <v>1019100320</v>
      </c>
      <c r="B382" s="287" t="s">
        <v>12774</v>
      </c>
      <c r="C382" s="141">
        <v>2</v>
      </c>
      <c r="N382" s="142"/>
      <c r="O382" s="141"/>
      <c r="AA382" s="141"/>
      <c r="AL382" s="142"/>
      <c r="AM382" s="141"/>
      <c r="AX382" s="142"/>
      <c r="AY382" s="141"/>
      <c r="BJ382" s="142"/>
      <c r="BK382" s="141"/>
      <c r="BV382" s="142"/>
      <c r="BW382" s="302">
        <v>2</v>
      </c>
      <c r="BX382" s="302">
        <v>0</v>
      </c>
      <c r="BY382" s="302">
        <v>0</v>
      </c>
      <c r="BZ382" s="302">
        <v>0</v>
      </c>
      <c r="CA382" s="302">
        <v>0</v>
      </c>
      <c r="CB382" s="302">
        <v>0</v>
      </c>
      <c r="CC382" s="303">
        <v>0</v>
      </c>
      <c r="CD382" s="304">
        <v>0</v>
      </c>
      <c r="CE382" s="302">
        <v>0</v>
      </c>
      <c r="CF382" s="302">
        <v>30</v>
      </c>
      <c r="CG382" s="296">
        <v>0</v>
      </c>
      <c r="CH382" s="297" t="s">
        <v>12384</v>
      </c>
      <c r="CI382" s="305">
        <v>0</v>
      </c>
      <c r="CJ382" s="306">
        <v>0</v>
      </c>
      <c r="CK382" s="300">
        <v>0</v>
      </c>
      <c r="CL382" s="301">
        <v>0</v>
      </c>
    </row>
    <row r="383" spans="1:90" x14ac:dyDescent="0.25">
      <c r="A383">
        <v>1019100340</v>
      </c>
      <c r="B383" s="287" t="s">
        <v>12775</v>
      </c>
      <c r="C383" s="141"/>
      <c r="N383" s="142"/>
      <c r="O383" s="141"/>
      <c r="P383">
        <v>1</v>
      </c>
      <c r="AA383" s="141"/>
      <c r="AL383" s="142"/>
      <c r="AM383" s="141"/>
      <c r="AN383">
        <v>1</v>
      </c>
      <c r="AR383">
        <v>1</v>
      </c>
      <c r="AX383" s="142">
        <v>1</v>
      </c>
      <c r="AY383" s="141"/>
      <c r="BJ383" s="142"/>
      <c r="BK383" s="141"/>
      <c r="BV383" s="142"/>
      <c r="BW383" s="302">
        <v>0</v>
      </c>
      <c r="BX383" s="302">
        <v>1</v>
      </c>
      <c r="BY383" s="302">
        <v>0</v>
      </c>
      <c r="BZ383" s="302">
        <v>3</v>
      </c>
      <c r="CA383" s="302">
        <v>0</v>
      </c>
      <c r="CB383" s="302">
        <v>0</v>
      </c>
      <c r="CC383" s="303">
        <v>0</v>
      </c>
      <c r="CD383" s="304">
        <v>0</v>
      </c>
      <c r="CE383" s="302">
        <v>0</v>
      </c>
      <c r="CF383" s="302">
        <v>30</v>
      </c>
      <c r="CG383" s="296">
        <v>0</v>
      </c>
      <c r="CH383" s="297" t="s">
        <v>12384</v>
      </c>
      <c r="CI383" s="305">
        <v>0</v>
      </c>
      <c r="CJ383" s="306">
        <v>0</v>
      </c>
      <c r="CK383" s="300">
        <v>0</v>
      </c>
      <c r="CL383" s="301">
        <v>0</v>
      </c>
    </row>
    <row r="384" spans="1:90" x14ac:dyDescent="0.25">
      <c r="A384">
        <v>1019100350</v>
      </c>
      <c r="B384" s="287" t="s">
        <v>12776</v>
      </c>
      <c r="C384" s="141"/>
      <c r="N384" s="142"/>
      <c r="O384" s="141"/>
      <c r="AA384" s="141">
        <v>1</v>
      </c>
      <c r="AD384">
        <v>1</v>
      </c>
      <c r="AL384" s="142"/>
      <c r="AM384" s="141"/>
      <c r="AX384" s="142"/>
      <c r="AY384" s="141"/>
      <c r="BJ384" s="142"/>
      <c r="BK384" s="141"/>
      <c r="BV384" s="142"/>
      <c r="BW384" s="302">
        <v>0</v>
      </c>
      <c r="BX384" s="302">
        <v>0</v>
      </c>
      <c r="BY384" s="302">
        <v>2</v>
      </c>
      <c r="BZ384" s="302">
        <v>0</v>
      </c>
      <c r="CA384" s="302">
        <v>0</v>
      </c>
      <c r="CB384" s="302">
        <v>0</v>
      </c>
      <c r="CC384" s="303">
        <v>0</v>
      </c>
      <c r="CD384" s="304">
        <v>0</v>
      </c>
      <c r="CE384" s="302">
        <v>0</v>
      </c>
      <c r="CF384" s="302">
        <v>30</v>
      </c>
      <c r="CG384" s="296">
        <v>0</v>
      </c>
      <c r="CH384" s="297" t="s">
        <v>12384</v>
      </c>
      <c r="CI384" s="305">
        <v>0</v>
      </c>
      <c r="CJ384" s="306">
        <v>0</v>
      </c>
      <c r="CK384" s="300">
        <v>0</v>
      </c>
      <c r="CL384" s="301">
        <v>0</v>
      </c>
    </row>
    <row r="385" spans="1:90" x14ac:dyDescent="0.25">
      <c r="A385">
        <v>1019100710</v>
      </c>
      <c r="B385" s="287" t="s">
        <v>12777</v>
      </c>
      <c r="C385" s="141"/>
      <c r="N385" s="142"/>
      <c r="O385" s="141"/>
      <c r="AA385" s="141"/>
      <c r="AB385">
        <v>1</v>
      </c>
      <c r="AI385">
        <v>1</v>
      </c>
      <c r="AK385">
        <v>1</v>
      </c>
      <c r="AL385" s="142"/>
      <c r="AM385" s="141">
        <v>1</v>
      </c>
      <c r="AP385">
        <v>2</v>
      </c>
      <c r="AQ385">
        <v>1</v>
      </c>
      <c r="AS385">
        <v>1</v>
      </c>
      <c r="AU385">
        <v>1</v>
      </c>
      <c r="AX385" s="142"/>
      <c r="AY385" s="141">
        <v>1</v>
      </c>
      <c r="BC385">
        <v>1</v>
      </c>
      <c r="BG385">
        <v>1</v>
      </c>
      <c r="BJ385" s="142"/>
      <c r="BK385" s="141"/>
      <c r="BO385">
        <v>2</v>
      </c>
      <c r="BV385" s="142"/>
      <c r="BW385" s="302">
        <v>0</v>
      </c>
      <c r="BX385" s="302">
        <v>0</v>
      </c>
      <c r="BY385" s="302">
        <v>3</v>
      </c>
      <c r="BZ385" s="302">
        <v>6</v>
      </c>
      <c r="CA385" s="302">
        <v>3</v>
      </c>
      <c r="CB385" s="302">
        <v>2</v>
      </c>
      <c r="CC385" s="303">
        <v>7.9365079365079361E-3</v>
      </c>
      <c r="CD385" s="304">
        <v>0</v>
      </c>
      <c r="CE385" s="302">
        <v>0</v>
      </c>
      <c r="CF385" s="302">
        <v>30</v>
      </c>
      <c r="CG385" s="296">
        <v>3.9682539682539683E-4</v>
      </c>
      <c r="CH385" s="297" t="s">
        <v>12384</v>
      </c>
      <c r="CI385" s="305">
        <v>0</v>
      </c>
      <c r="CJ385" s="306">
        <v>2.0714285714285712</v>
      </c>
      <c r="CK385" s="300">
        <v>1</v>
      </c>
      <c r="CL385" s="301">
        <v>3</v>
      </c>
    </row>
    <row r="386" spans="1:90" x14ac:dyDescent="0.25">
      <c r="A386">
        <v>1019101010</v>
      </c>
      <c r="B386" s="287" t="s">
        <v>12778</v>
      </c>
      <c r="C386" s="141"/>
      <c r="L386">
        <v>1</v>
      </c>
      <c r="N386" s="142">
        <v>4</v>
      </c>
      <c r="O386" s="141">
        <v>2</v>
      </c>
      <c r="P386">
        <v>2</v>
      </c>
      <c r="AA386" s="141"/>
      <c r="AL386" s="142"/>
      <c r="AM386" s="141"/>
      <c r="AX386" s="142"/>
      <c r="AY386" s="141"/>
      <c r="BJ386" s="142"/>
      <c r="BK386" s="141"/>
      <c r="BV386" s="142"/>
      <c r="BW386" s="302">
        <v>5</v>
      </c>
      <c r="BX386" s="302">
        <v>4</v>
      </c>
      <c r="BY386" s="302">
        <v>0</v>
      </c>
      <c r="BZ386" s="302">
        <v>0</v>
      </c>
      <c r="CA386" s="302">
        <v>0</v>
      </c>
      <c r="CB386" s="302">
        <v>0</v>
      </c>
      <c r="CC386" s="303">
        <v>0</v>
      </c>
      <c r="CD386" s="304">
        <v>0</v>
      </c>
      <c r="CE386" s="302">
        <v>0</v>
      </c>
      <c r="CF386" s="302">
        <v>30</v>
      </c>
      <c r="CG386" s="296">
        <v>0</v>
      </c>
      <c r="CH386" s="297" t="s">
        <v>12384</v>
      </c>
      <c r="CI386" s="305">
        <v>0</v>
      </c>
      <c r="CJ386" s="306">
        <v>0</v>
      </c>
      <c r="CK386" s="300">
        <v>0</v>
      </c>
      <c r="CL386" s="301">
        <v>0</v>
      </c>
    </row>
    <row r="387" spans="1:90" x14ac:dyDescent="0.25">
      <c r="A387">
        <v>1019101040</v>
      </c>
      <c r="B387" s="287" t="s">
        <v>12779</v>
      </c>
      <c r="C387" s="141"/>
      <c r="L387">
        <v>1</v>
      </c>
      <c r="N387" s="142">
        <v>5</v>
      </c>
      <c r="O387" s="141">
        <v>2</v>
      </c>
      <c r="P387">
        <v>1</v>
      </c>
      <c r="T387">
        <v>2</v>
      </c>
      <c r="U387">
        <v>5</v>
      </c>
      <c r="W387">
        <v>2</v>
      </c>
      <c r="X387">
        <v>1</v>
      </c>
      <c r="Z387">
        <v>2</v>
      </c>
      <c r="AA387" s="141"/>
      <c r="AB387">
        <v>5</v>
      </c>
      <c r="AC387">
        <v>2</v>
      </c>
      <c r="AD387">
        <v>2</v>
      </c>
      <c r="AF387">
        <v>1</v>
      </c>
      <c r="AH387">
        <v>5</v>
      </c>
      <c r="AK387">
        <v>1</v>
      </c>
      <c r="AL387" s="142">
        <v>1</v>
      </c>
      <c r="AM387" s="141">
        <v>1</v>
      </c>
      <c r="AN387">
        <v>1</v>
      </c>
      <c r="AO387">
        <v>1</v>
      </c>
      <c r="AQ387">
        <v>3</v>
      </c>
      <c r="AT387">
        <v>4</v>
      </c>
      <c r="AU387">
        <v>1</v>
      </c>
      <c r="AV387">
        <v>1</v>
      </c>
      <c r="AX387" s="142">
        <v>1</v>
      </c>
      <c r="AY387" s="141">
        <v>1</v>
      </c>
      <c r="AZ387">
        <v>1</v>
      </c>
      <c r="BA387">
        <v>2</v>
      </c>
      <c r="BB387">
        <v>2</v>
      </c>
      <c r="BC387">
        <v>1</v>
      </c>
      <c r="BD387">
        <v>1</v>
      </c>
      <c r="BE387">
        <v>1</v>
      </c>
      <c r="BF387">
        <v>1</v>
      </c>
      <c r="BI387">
        <v>3</v>
      </c>
      <c r="BJ387" s="142">
        <v>1</v>
      </c>
      <c r="BK387" s="141"/>
      <c r="BN387">
        <v>1</v>
      </c>
      <c r="BP387">
        <v>2</v>
      </c>
      <c r="BR387">
        <v>1</v>
      </c>
      <c r="BS387">
        <v>1</v>
      </c>
      <c r="BT387">
        <v>1</v>
      </c>
      <c r="BV387" s="142"/>
      <c r="BW387" s="302">
        <v>6</v>
      </c>
      <c r="BX387" s="302">
        <v>15</v>
      </c>
      <c r="BY387" s="302">
        <v>17</v>
      </c>
      <c r="BZ387" s="302">
        <v>13</v>
      </c>
      <c r="CA387" s="302">
        <v>14</v>
      </c>
      <c r="CB387" s="302">
        <v>6</v>
      </c>
      <c r="CC387" s="303">
        <v>2.3809523809523808E-2</v>
      </c>
      <c r="CD387" s="304">
        <v>0.44721359549995787</v>
      </c>
      <c r="CE387" s="302">
        <v>0</v>
      </c>
      <c r="CF387" s="302">
        <v>30</v>
      </c>
      <c r="CG387" s="296">
        <v>1.1904761904761906E-3</v>
      </c>
      <c r="CH387" s="297" t="s">
        <v>12384</v>
      </c>
      <c r="CI387" s="305">
        <v>1</v>
      </c>
      <c r="CJ387" s="306">
        <v>6.6614993097856718</v>
      </c>
      <c r="CK387" s="300">
        <v>2</v>
      </c>
      <c r="CL387" s="301">
        <v>7</v>
      </c>
    </row>
    <row r="388" spans="1:90" x14ac:dyDescent="0.25">
      <c r="A388">
        <v>1019101050</v>
      </c>
      <c r="B388" s="287" t="s">
        <v>12780</v>
      </c>
      <c r="C388" s="141"/>
      <c r="L388">
        <v>1</v>
      </c>
      <c r="N388" s="142">
        <v>1</v>
      </c>
      <c r="O388" s="141">
        <v>2</v>
      </c>
      <c r="P388">
        <v>1</v>
      </c>
      <c r="Q388">
        <v>1</v>
      </c>
      <c r="AA388" s="141"/>
      <c r="AL388" s="142"/>
      <c r="AM388" s="141"/>
      <c r="AX388" s="142"/>
      <c r="AY388" s="141"/>
      <c r="BJ388" s="142"/>
      <c r="BK388" s="141"/>
      <c r="BV388" s="142"/>
      <c r="BW388" s="302">
        <v>2</v>
      </c>
      <c r="BX388" s="302">
        <v>4</v>
      </c>
      <c r="BY388" s="302">
        <v>0</v>
      </c>
      <c r="BZ388" s="302">
        <v>0</v>
      </c>
      <c r="CA388" s="302">
        <v>0</v>
      </c>
      <c r="CB388" s="302">
        <v>0</v>
      </c>
      <c r="CC388" s="303">
        <v>0</v>
      </c>
      <c r="CD388" s="304">
        <v>0</v>
      </c>
      <c r="CE388" s="302">
        <v>0</v>
      </c>
      <c r="CF388" s="302">
        <v>30</v>
      </c>
      <c r="CG388" s="296">
        <v>0</v>
      </c>
      <c r="CH388" s="297" t="s">
        <v>12384</v>
      </c>
      <c r="CI388" s="305">
        <v>0</v>
      </c>
      <c r="CJ388" s="306">
        <v>0</v>
      </c>
      <c r="CK388" s="300">
        <v>0</v>
      </c>
      <c r="CL388" s="301">
        <v>0</v>
      </c>
    </row>
    <row r="389" spans="1:90" x14ac:dyDescent="0.25">
      <c r="A389">
        <v>1019101110</v>
      </c>
      <c r="B389" s="287" t="s">
        <v>12781</v>
      </c>
      <c r="C389" s="141"/>
      <c r="M389">
        <v>3</v>
      </c>
      <c r="N389" s="142">
        <v>1</v>
      </c>
      <c r="O389" s="141">
        <v>3</v>
      </c>
      <c r="T389">
        <v>1</v>
      </c>
      <c r="U389">
        <v>1</v>
      </c>
      <c r="W389">
        <v>2</v>
      </c>
      <c r="X389">
        <v>2</v>
      </c>
      <c r="Z389">
        <v>5</v>
      </c>
      <c r="AA389" s="141">
        <v>2</v>
      </c>
      <c r="AB389">
        <v>1</v>
      </c>
      <c r="AD389">
        <v>1</v>
      </c>
      <c r="AK389">
        <v>2</v>
      </c>
      <c r="AL389" s="142"/>
      <c r="AM389" s="141"/>
      <c r="AN389">
        <v>3</v>
      </c>
      <c r="AO389">
        <v>1</v>
      </c>
      <c r="AT389">
        <v>1</v>
      </c>
      <c r="AU389">
        <v>4</v>
      </c>
      <c r="AX389" s="142"/>
      <c r="AY389" s="141">
        <v>1</v>
      </c>
      <c r="AZ389">
        <v>1</v>
      </c>
      <c r="BB389">
        <v>3</v>
      </c>
      <c r="BI389">
        <v>1</v>
      </c>
      <c r="BJ389" s="142"/>
      <c r="BK389" s="141"/>
      <c r="BO389">
        <v>2</v>
      </c>
      <c r="BR389">
        <v>1</v>
      </c>
      <c r="BS389">
        <v>1</v>
      </c>
      <c r="BV389" s="142"/>
      <c r="BW389" s="302">
        <v>4</v>
      </c>
      <c r="BX389" s="302">
        <v>14</v>
      </c>
      <c r="BY389" s="302">
        <v>6</v>
      </c>
      <c r="BZ389" s="302">
        <v>9</v>
      </c>
      <c r="CA389" s="302">
        <v>6</v>
      </c>
      <c r="CB389" s="302">
        <v>4</v>
      </c>
      <c r="CC389" s="303">
        <v>1.5873015873015872E-2</v>
      </c>
      <c r="CD389" s="304">
        <v>0.57735026918962584</v>
      </c>
      <c r="CE389" s="302">
        <v>0</v>
      </c>
      <c r="CF389" s="302">
        <v>30</v>
      </c>
      <c r="CG389" s="296">
        <v>7.9365079365079365E-4</v>
      </c>
      <c r="CH389" s="297" t="s">
        <v>12384</v>
      </c>
      <c r="CI389" s="305">
        <v>1</v>
      </c>
      <c r="CJ389" s="306">
        <v>4.7202074120467685</v>
      </c>
      <c r="CK389" s="300">
        <v>2</v>
      </c>
      <c r="CL389" s="301">
        <v>5</v>
      </c>
    </row>
    <row r="390" spans="1:90" x14ac:dyDescent="0.25">
      <c r="A390">
        <v>1019101490</v>
      </c>
      <c r="B390" s="287" t="s">
        <v>12782</v>
      </c>
      <c r="C390" s="141"/>
      <c r="N390" s="142"/>
      <c r="O390" s="141"/>
      <c r="P390">
        <v>1</v>
      </c>
      <c r="S390">
        <v>1</v>
      </c>
      <c r="AA390" s="141"/>
      <c r="AL390" s="142"/>
      <c r="AM390" s="141"/>
      <c r="AX390" s="142"/>
      <c r="AY390" s="141"/>
      <c r="BJ390" s="142"/>
      <c r="BK390" s="141"/>
      <c r="BV390" s="142"/>
      <c r="BW390" s="302">
        <v>0</v>
      </c>
      <c r="BX390" s="302">
        <v>2</v>
      </c>
      <c r="BY390" s="302">
        <v>0</v>
      </c>
      <c r="BZ390" s="302">
        <v>0</v>
      </c>
      <c r="CA390" s="302">
        <v>0</v>
      </c>
      <c r="CB390" s="302">
        <v>0</v>
      </c>
      <c r="CC390" s="303">
        <v>0</v>
      </c>
      <c r="CD390" s="304">
        <v>0</v>
      </c>
      <c r="CE390" s="302">
        <v>0</v>
      </c>
      <c r="CF390" s="302">
        <v>30</v>
      </c>
      <c r="CG390" s="296">
        <v>0</v>
      </c>
      <c r="CH390" s="297" t="s">
        <v>12384</v>
      </c>
      <c r="CI390" s="305">
        <v>0</v>
      </c>
      <c r="CJ390" s="306">
        <v>0</v>
      </c>
      <c r="CK390" s="300">
        <v>0</v>
      </c>
      <c r="CL390" s="301">
        <v>0</v>
      </c>
    </row>
    <row r="391" spans="1:90" x14ac:dyDescent="0.25">
      <c r="A391">
        <v>1019101600</v>
      </c>
      <c r="B391" s="287" t="s">
        <v>12783</v>
      </c>
      <c r="C391" s="141">
        <v>2</v>
      </c>
      <c r="D391">
        <v>1</v>
      </c>
      <c r="F391">
        <v>1</v>
      </c>
      <c r="H391">
        <v>1</v>
      </c>
      <c r="I391">
        <v>2</v>
      </c>
      <c r="J391">
        <v>2</v>
      </c>
      <c r="K391">
        <v>1</v>
      </c>
      <c r="M391">
        <v>1</v>
      </c>
      <c r="N391" s="142"/>
      <c r="O391" s="141"/>
      <c r="P391">
        <v>1</v>
      </c>
      <c r="Q391">
        <v>1</v>
      </c>
      <c r="U391">
        <v>1</v>
      </c>
      <c r="V391">
        <v>1</v>
      </c>
      <c r="W391">
        <v>2</v>
      </c>
      <c r="X391">
        <v>1</v>
      </c>
      <c r="Y391">
        <v>2</v>
      </c>
      <c r="Z391">
        <v>2</v>
      </c>
      <c r="AA391" s="141">
        <v>1</v>
      </c>
      <c r="AB391">
        <v>1</v>
      </c>
      <c r="AC391">
        <v>3</v>
      </c>
      <c r="AD391">
        <v>3</v>
      </c>
      <c r="AE391">
        <v>8</v>
      </c>
      <c r="AH391">
        <v>2</v>
      </c>
      <c r="AI391">
        <v>4</v>
      </c>
      <c r="AJ391">
        <v>1</v>
      </c>
      <c r="AL391" s="142">
        <v>2</v>
      </c>
      <c r="AM391" s="141"/>
      <c r="AN391">
        <v>1</v>
      </c>
      <c r="AO391">
        <v>3</v>
      </c>
      <c r="AP391">
        <v>2</v>
      </c>
      <c r="AQ391">
        <v>1</v>
      </c>
      <c r="AR391">
        <v>8</v>
      </c>
      <c r="AS391">
        <v>2</v>
      </c>
      <c r="AT391">
        <v>2</v>
      </c>
      <c r="AU391">
        <v>1</v>
      </c>
      <c r="AV391">
        <v>2</v>
      </c>
      <c r="AW391">
        <v>3</v>
      </c>
      <c r="AX391" s="142">
        <v>6</v>
      </c>
      <c r="AY391" s="141">
        <v>1</v>
      </c>
      <c r="AZ391">
        <v>5</v>
      </c>
      <c r="BA391">
        <v>5</v>
      </c>
      <c r="BB391">
        <v>1</v>
      </c>
      <c r="BC391">
        <v>2</v>
      </c>
      <c r="BD391">
        <v>1</v>
      </c>
      <c r="BE391">
        <v>2</v>
      </c>
      <c r="BF391">
        <v>3</v>
      </c>
      <c r="BG391">
        <v>1</v>
      </c>
      <c r="BH391">
        <v>4</v>
      </c>
      <c r="BI391">
        <v>3</v>
      </c>
      <c r="BJ391" s="142">
        <v>1</v>
      </c>
      <c r="BK391" s="141">
        <v>1</v>
      </c>
      <c r="BM391">
        <v>1</v>
      </c>
      <c r="BN391">
        <v>1</v>
      </c>
      <c r="BO391">
        <v>4</v>
      </c>
      <c r="BP391">
        <v>1</v>
      </c>
      <c r="BQ391">
        <v>1</v>
      </c>
      <c r="BR391">
        <v>1</v>
      </c>
      <c r="BS391">
        <v>1</v>
      </c>
      <c r="BU391">
        <v>2</v>
      </c>
      <c r="BV391" s="142">
        <v>3</v>
      </c>
      <c r="BW391" s="302">
        <v>11</v>
      </c>
      <c r="BX391" s="302">
        <v>11</v>
      </c>
      <c r="BY391" s="302">
        <v>25</v>
      </c>
      <c r="BZ391" s="302">
        <v>31</v>
      </c>
      <c r="CA391" s="302">
        <v>29</v>
      </c>
      <c r="CB391" s="302">
        <v>16</v>
      </c>
      <c r="CC391" s="303">
        <v>6.3492063492063489E-2</v>
      </c>
      <c r="CD391" s="304">
        <v>1.0749676997731399</v>
      </c>
      <c r="CE391" s="302">
        <v>0</v>
      </c>
      <c r="CF391" s="302">
        <v>30</v>
      </c>
      <c r="CG391" s="296">
        <v>3.1746031746031746E-3</v>
      </c>
      <c r="CH391" s="297" t="s">
        <v>12384</v>
      </c>
      <c r="CI391" s="305">
        <v>2</v>
      </c>
      <c r="CJ391" s="306">
        <v>17.646396271201709</v>
      </c>
      <c r="CK391" s="300">
        <v>3</v>
      </c>
      <c r="CL391" s="301">
        <v>18</v>
      </c>
    </row>
    <row r="392" spans="1:90" x14ac:dyDescent="0.25">
      <c r="A392">
        <v>1019101740</v>
      </c>
      <c r="B392" s="287" t="s">
        <v>12784</v>
      </c>
      <c r="C392" s="141"/>
      <c r="N392" s="142"/>
      <c r="O392" s="141"/>
      <c r="U392">
        <v>1</v>
      </c>
      <c r="W392">
        <v>1</v>
      </c>
      <c r="X392">
        <v>1</v>
      </c>
      <c r="AA392" s="141">
        <v>1</v>
      </c>
      <c r="AC392">
        <v>1</v>
      </c>
      <c r="AL392" s="142"/>
      <c r="AM392" s="141"/>
      <c r="AR392">
        <v>3</v>
      </c>
      <c r="AU392">
        <v>1</v>
      </c>
      <c r="AV392">
        <v>1</v>
      </c>
      <c r="AW392">
        <v>1</v>
      </c>
      <c r="AX392" s="142"/>
      <c r="AY392" s="141"/>
      <c r="BC392">
        <v>1</v>
      </c>
      <c r="BI392">
        <v>1</v>
      </c>
      <c r="BJ392" s="142"/>
      <c r="BK392" s="141"/>
      <c r="BL392">
        <v>1</v>
      </c>
      <c r="BN392">
        <v>1</v>
      </c>
      <c r="BO392">
        <v>2</v>
      </c>
      <c r="BQ392">
        <v>2</v>
      </c>
      <c r="BR392">
        <v>1</v>
      </c>
      <c r="BV392" s="142"/>
      <c r="BW392" s="302">
        <v>0</v>
      </c>
      <c r="BX392" s="302">
        <v>3</v>
      </c>
      <c r="BY392" s="302">
        <v>2</v>
      </c>
      <c r="BZ392" s="302">
        <v>6</v>
      </c>
      <c r="CA392" s="302">
        <v>2</v>
      </c>
      <c r="CB392" s="302">
        <v>7</v>
      </c>
      <c r="CC392" s="303">
        <v>2.7777777777777776E-2</v>
      </c>
      <c r="CD392" s="304">
        <v>0.54772255750516596</v>
      </c>
      <c r="CE392" s="302">
        <v>0</v>
      </c>
      <c r="CF392" s="302">
        <v>30</v>
      </c>
      <c r="CG392" s="296">
        <v>1.3888888888888889E-3</v>
      </c>
      <c r="CH392" s="297" t="s">
        <v>12384</v>
      </c>
      <c r="CI392" s="305">
        <v>1</v>
      </c>
      <c r="CJ392" s="306">
        <v>7.7977225575051659</v>
      </c>
      <c r="CK392" s="300">
        <v>2</v>
      </c>
      <c r="CL392" s="301">
        <v>8</v>
      </c>
    </row>
    <row r="393" spans="1:90" x14ac:dyDescent="0.25">
      <c r="A393">
        <v>1019101750</v>
      </c>
      <c r="B393" s="287" t="s">
        <v>12785</v>
      </c>
      <c r="C393" s="141"/>
      <c r="F393">
        <v>2</v>
      </c>
      <c r="J393">
        <v>1</v>
      </c>
      <c r="N393" s="142"/>
      <c r="O393" s="141">
        <v>1</v>
      </c>
      <c r="U393">
        <v>1</v>
      </c>
      <c r="X393">
        <v>1</v>
      </c>
      <c r="AA393" s="141">
        <v>1</v>
      </c>
      <c r="AD393">
        <v>1</v>
      </c>
      <c r="AF393">
        <v>1</v>
      </c>
      <c r="AH393">
        <v>1</v>
      </c>
      <c r="AJ393">
        <v>1</v>
      </c>
      <c r="AL393" s="142"/>
      <c r="AM393" s="141">
        <v>2</v>
      </c>
      <c r="AR393">
        <v>1</v>
      </c>
      <c r="AT393">
        <v>1</v>
      </c>
      <c r="AU393">
        <v>2</v>
      </c>
      <c r="AW393">
        <v>1</v>
      </c>
      <c r="AX393" s="142"/>
      <c r="AY393" s="141"/>
      <c r="BC393">
        <v>1</v>
      </c>
      <c r="BD393">
        <v>1</v>
      </c>
      <c r="BJ393" s="142"/>
      <c r="BK393" s="141"/>
      <c r="BN393">
        <v>1</v>
      </c>
      <c r="BO393">
        <v>1</v>
      </c>
      <c r="BQ393">
        <v>1</v>
      </c>
      <c r="BR393">
        <v>3</v>
      </c>
      <c r="BT393">
        <v>1</v>
      </c>
      <c r="BV393" s="142"/>
      <c r="BW393" s="302">
        <v>3</v>
      </c>
      <c r="BX393" s="302">
        <v>3</v>
      </c>
      <c r="BY393" s="302">
        <v>5</v>
      </c>
      <c r="BZ393" s="302">
        <v>7</v>
      </c>
      <c r="CA393" s="302">
        <v>2</v>
      </c>
      <c r="CB393" s="302">
        <v>7</v>
      </c>
      <c r="CC393" s="303">
        <v>2.7777777777777776E-2</v>
      </c>
      <c r="CD393" s="304">
        <v>0.89442719099991574</v>
      </c>
      <c r="CE393" s="302">
        <v>0</v>
      </c>
      <c r="CF393" s="302">
        <v>30</v>
      </c>
      <c r="CG393" s="296">
        <v>1.3888888888888889E-3</v>
      </c>
      <c r="CH393" s="297" t="s">
        <v>12384</v>
      </c>
      <c r="CI393" s="305">
        <v>1</v>
      </c>
      <c r="CJ393" s="306">
        <v>8.1444271909999166</v>
      </c>
      <c r="CK393" s="300">
        <v>2</v>
      </c>
      <c r="CL393" s="301">
        <v>9</v>
      </c>
    </row>
    <row r="394" spans="1:90" x14ac:dyDescent="0.25">
      <c r="A394">
        <v>1019101790</v>
      </c>
      <c r="B394" s="287" t="s">
        <v>12786</v>
      </c>
      <c r="C394" s="141"/>
      <c r="N394" s="142"/>
      <c r="O394" s="141"/>
      <c r="Q394">
        <v>2</v>
      </c>
      <c r="Z394">
        <v>2</v>
      </c>
      <c r="AA394" s="141"/>
      <c r="AH394">
        <v>1</v>
      </c>
      <c r="AI394">
        <v>1</v>
      </c>
      <c r="AL394" s="142"/>
      <c r="AM394" s="141"/>
      <c r="AO394">
        <v>2</v>
      </c>
      <c r="AU394">
        <v>1</v>
      </c>
      <c r="AV394">
        <v>1</v>
      </c>
      <c r="AX394" s="142">
        <v>2</v>
      </c>
      <c r="AY394" s="141"/>
      <c r="BC394">
        <v>2</v>
      </c>
      <c r="BG394">
        <v>1</v>
      </c>
      <c r="BJ394" s="142"/>
      <c r="BK394" s="141"/>
      <c r="BO394">
        <v>1</v>
      </c>
      <c r="BR394">
        <v>1</v>
      </c>
      <c r="BV394" s="142"/>
      <c r="BW394" s="302">
        <v>0</v>
      </c>
      <c r="BX394" s="302">
        <v>4</v>
      </c>
      <c r="BY394" s="302">
        <v>2</v>
      </c>
      <c r="BZ394" s="302">
        <v>6</v>
      </c>
      <c r="CA394" s="302">
        <v>3</v>
      </c>
      <c r="CB394" s="302">
        <v>2</v>
      </c>
      <c r="CC394" s="303">
        <v>7.9365079365079361E-3</v>
      </c>
      <c r="CD394" s="304">
        <v>0</v>
      </c>
      <c r="CE394" s="302">
        <v>0</v>
      </c>
      <c r="CF394" s="302">
        <v>30</v>
      </c>
      <c r="CG394" s="296">
        <v>3.9682539682539683E-4</v>
      </c>
      <c r="CH394" s="297" t="s">
        <v>12384</v>
      </c>
      <c r="CI394" s="305">
        <v>0</v>
      </c>
      <c r="CJ394" s="306">
        <v>2.0714285714285712</v>
      </c>
      <c r="CK394" s="300">
        <v>1</v>
      </c>
      <c r="CL394" s="301">
        <v>3</v>
      </c>
    </row>
    <row r="395" spans="1:90" x14ac:dyDescent="0.25">
      <c r="A395">
        <v>1019101800</v>
      </c>
      <c r="B395" s="287" t="s">
        <v>12787</v>
      </c>
      <c r="C395" s="141"/>
      <c r="N395" s="142">
        <v>2</v>
      </c>
      <c r="O395" s="141"/>
      <c r="AA395" s="141"/>
      <c r="AL395" s="142"/>
      <c r="AM395" s="141"/>
      <c r="AX395" s="142"/>
      <c r="AY395" s="141"/>
      <c r="BJ395" s="142"/>
      <c r="BK395" s="141"/>
      <c r="BV395" s="142"/>
      <c r="BW395" s="302">
        <v>2</v>
      </c>
      <c r="BX395" s="302">
        <v>0</v>
      </c>
      <c r="BY395" s="302">
        <v>0</v>
      </c>
      <c r="BZ395" s="302">
        <v>0</v>
      </c>
      <c r="CA395" s="302">
        <v>0</v>
      </c>
      <c r="CB395" s="302">
        <v>0</v>
      </c>
      <c r="CC395" s="303">
        <v>0</v>
      </c>
      <c r="CD395" s="304">
        <v>0</v>
      </c>
      <c r="CE395" s="302">
        <v>0</v>
      </c>
      <c r="CF395" s="302">
        <v>30</v>
      </c>
      <c r="CG395" s="296">
        <v>0</v>
      </c>
      <c r="CH395" s="297" t="s">
        <v>12384</v>
      </c>
      <c r="CI395" s="305">
        <v>0</v>
      </c>
      <c r="CJ395" s="306">
        <v>0</v>
      </c>
      <c r="CK395" s="300">
        <v>0</v>
      </c>
      <c r="CL395" s="301">
        <v>0</v>
      </c>
    </row>
    <row r="396" spans="1:90" x14ac:dyDescent="0.25">
      <c r="A396">
        <v>1019101840</v>
      </c>
      <c r="B396" s="287" t="s">
        <v>12788</v>
      </c>
      <c r="C396" s="141"/>
      <c r="N396" s="142"/>
      <c r="O396" s="141"/>
      <c r="AA396" s="141"/>
      <c r="AL396" s="142">
        <v>1</v>
      </c>
      <c r="AM396" s="141"/>
      <c r="AN396">
        <v>1</v>
      </c>
      <c r="AX396" s="142"/>
      <c r="AY396" s="141"/>
      <c r="BJ396" s="142"/>
      <c r="BK396" s="141"/>
      <c r="BV396" s="142"/>
      <c r="BW396" s="302">
        <v>0</v>
      </c>
      <c r="BX396" s="302">
        <v>0</v>
      </c>
      <c r="BY396" s="302">
        <v>1</v>
      </c>
      <c r="BZ396" s="302">
        <v>1</v>
      </c>
      <c r="CA396" s="302">
        <v>0</v>
      </c>
      <c r="CB396" s="302">
        <v>0</v>
      </c>
      <c r="CC396" s="303">
        <v>0</v>
      </c>
      <c r="CD396" s="304">
        <v>0</v>
      </c>
      <c r="CE396" s="302">
        <v>0</v>
      </c>
      <c r="CF396" s="302">
        <v>30</v>
      </c>
      <c r="CG396" s="296">
        <v>0</v>
      </c>
      <c r="CH396" s="297" t="s">
        <v>12384</v>
      </c>
      <c r="CI396" s="305">
        <v>0</v>
      </c>
      <c r="CJ396" s="306">
        <v>0</v>
      </c>
      <c r="CK396" s="300">
        <v>0</v>
      </c>
      <c r="CL396" s="301">
        <v>0</v>
      </c>
    </row>
    <row r="397" spans="1:90" x14ac:dyDescent="0.25">
      <c r="A397">
        <v>1019101920</v>
      </c>
      <c r="B397" s="287" t="s">
        <v>12789</v>
      </c>
      <c r="C397" s="141"/>
      <c r="N397" s="142"/>
      <c r="O397" s="141"/>
      <c r="P397">
        <v>1</v>
      </c>
      <c r="V397">
        <v>1</v>
      </c>
      <c r="AA397" s="141"/>
      <c r="AB397">
        <v>1</v>
      </c>
      <c r="AH397">
        <v>1</v>
      </c>
      <c r="AL397" s="142">
        <v>1</v>
      </c>
      <c r="AM397" s="141"/>
      <c r="AO397">
        <v>2</v>
      </c>
      <c r="AX397" s="142"/>
      <c r="AY397" s="141"/>
      <c r="BA397">
        <v>1</v>
      </c>
      <c r="BB397">
        <v>1</v>
      </c>
      <c r="BC397">
        <v>1</v>
      </c>
      <c r="BJ397" s="142">
        <v>1</v>
      </c>
      <c r="BK397" s="141"/>
      <c r="BV397" s="142"/>
      <c r="BW397" s="302">
        <v>0</v>
      </c>
      <c r="BX397" s="302">
        <v>2</v>
      </c>
      <c r="BY397" s="302">
        <v>3</v>
      </c>
      <c r="BZ397" s="302">
        <v>2</v>
      </c>
      <c r="CA397" s="302">
        <v>4</v>
      </c>
      <c r="CB397" s="302">
        <v>0</v>
      </c>
      <c r="CC397" s="303">
        <v>0</v>
      </c>
      <c r="CD397" s="304">
        <v>0</v>
      </c>
      <c r="CE397" s="302">
        <v>0</v>
      </c>
      <c r="CF397" s="302">
        <v>30</v>
      </c>
      <c r="CG397" s="296">
        <v>0</v>
      </c>
      <c r="CH397" s="297" t="s">
        <v>12384</v>
      </c>
      <c r="CI397" s="305">
        <v>0</v>
      </c>
      <c r="CJ397" s="306">
        <v>0</v>
      </c>
      <c r="CK397" s="300">
        <v>0</v>
      </c>
      <c r="CL397" s="301">
        <v>0</v>
      </c>
    </row>
    <row r="398" spans="1:90" x14ac:dyDescent="0.25">
      <c r="A398">
        <v>1019102040</v>
      </c>
      <c r="B398" s="287" t="s">
        <v>12790</v>
      </c>
      <c r="C398" s="141"/>
      <c r="N398" s="142"/>
      <c r="O398" s="141"/>
      <c r="X398">
        <v>3</v>
      </c>
      <c r="Y398">
        <v>2</v>
      </c>
      <c r="Z398">
        <v>2</v>
      </c>
      <c r="AA398" s="141"/>
      <c r="AB398">
        <v>1</v>
      </c>
      <c r="AC398">
        <v>2</v>
      </c>
      <c r="AE398">
        <v>3</v>
      </c>
      <c r="AF398">
        <v>3</v>
      </c>
      <c r="AG398">
        <v>4</v>
      </c>
      <c r="AH398">
        <v>3</v>
      </c>
      <c r="AJ398">
        <v>2</v>
      </c>
      <c r="AK398">
        <v>2</v>
      </c>
      <c r="AL398" s="142">
        <v>2</v>
      </c>
      <c r="AM398" s="141">
        <v>3</v>
      </c>
      <c r="AO398">
        <v>2</v>
      </c>
      <c r="AX398" s="142"/>
      <c r="AY398" s="141"/>
      <c r="BJ398" s="142"/>
      <c r="BK398" s="141"/>
      <c r="BV398" s="142"/>
      <c r="BW398" s="302">
        <v>0</v>
      </c>
      <c r="BX398" s="302">
        <v>7</v>
      </c>
      <c r="BY398" s="302">
        <v>22</v>
      </c>
      <c r="BZ398" s="302">
        <v>5</v>
      </c>
      <c r="CA398" s="302">
        <v>0</v>
      </c>
      <c r="CB398" s="302">
        <v>0</v>
      </c>
      <c r="CC398" s="303">
        <v>0</v>
      </c>
      <c r="CD398" s="304">
        <v>0</v>
      </c>
      <c r="CE398" s="302">
        <v>0</v>
      </c>
      <c r="CF398" s="302">
        <v>30</v>
      </c>
      <c r="CG398" s="296">
        <v>0</v>
      </c>
      <c r="CH398" s="297" t="s">
        <v>12384</v>
      </c>
      <c r="CI398" s="305">
        <v>0</v>
      </c>
      <c r="CJ398" s="306">
        <v>0</v>
      </c>
      <c r="CK398" s="300">
        <v>0</v>
      </c>
      <c r="CL398" s="301">
        <v>0</v>
      </c>
    </row>
    <row r="399" spans="1:90" x14ac:dyDescent="0.25">
      <c r="A399">
        <v>1019102800</v>
      </c>
      <c r="B399" s="287" t="s">
        <v>12791</v>
      </c>
      <c r="C399" s="141"/>
      <c r="I399">
        <v>2</v>
      </c>
      <c r="K399">
        <v>2</v>
      </c>
      <c r="M399">
        <v>1</v>
      </c>
      <c r="N399" s="142"/>
      <c r="O399" s="141">
        <v>3</v>
      </c>
      <c r="U399">
        <v>2</v>
      </c>
      <c r="AA399" s="141"/>
      <c r="AG399">
        <v>1</v>
      </c>
      <c r="AH399">
        <v>3</v>
      </c>
      <c r="AL399" s="142"/>
      <c r="AM399" s="141">
        <v>1</v>
      </c>
      <c r="AP399">
        <v>1</v>
      </c>
      <c r="AW399">
        <v>1</v>
      </c>
      <c r="AX399" s="142"/>
      <c r="AY399" s="141">
        <v>1</v>
      </c>
      <c r="BE399">
        <v>1</v>
      </c>
      <c r="BF399">
        <v>2</v>
      </c>
      <c r="BJ399" s="142"/>
      <c r="BK399" s="141"/>
      <c r="BT399">
        <v>3</v>
      </c>
      <c r="BU399">
        <v>1</v>
      </c>
      <c r="BV399" s="142"/>
      <c r="BW399" s="302">
        <v>5</v>
      </c>
      <c r="BX399" s="302">
        <v>5</v>
      </c>
      <c r="BY399" s="302">
        <v>4</v>
      </c>
      <c r="BZ399" s="302">
        <v>3</v>
      </c>
      <c r="CA399" s="302">
        <v>4</v>
      </c>
      <c r="CB399" s="302">
        <v>4</v>
      </c>
      <c r="CC399" s="303">
        <v>1.5873015873015872E-2</v>
      </c>
      <c r="CD399" s="304">
        <v>1.4142135623730951</v>
      </c>
      <c r="CE399" s="302">
        <v>0</v>
      </c>
      <c r="CF399" s="302">
        <v>30</v>
      </c>
      <c r="CG399" s="296">
        <v>7.9365079365079365E-4</v>
      </c>
      <c r="CH399" s="297" t="s">
        <v>12384</v>
      </c>
      <c r="CI399" s="305">
        <v>2</v>
      </c>
      <c r="CJ399" s="306">
        <v>5.5570707052302373</v>
      </c>
      <c r="CK399" s="300">
        <v>2</v>
      </c>
      <c r="CL399" s="301">
        <v>6</v>
      </c>
    </row>
    <row r="400" spans="1:90" x14ac:dyDescent="0.25">
      <c r="A400">
        <v>1019102830</v>
      </c>
      <c r="B400" s="287" t="s">
        <v>12792</v>
      </c>
      <c r="C400" s="141"/>
      <c r="N400" s="142"/>
      <c r="O400" s="141"/>
      <c r="AA400" s="141"/>
      <c r="AL400" s="142"/>
      <c r="AM400" s="141"/>
      <c r="AW400">
        <v>1</v>
      </c>
      <c r="AX400" s="142">
        <v>1</v>
      </c>
      <c r="AY400" s="141"/>
      <c r="BF400">
        <v>1</v>
      </c>
      <c r="BJ400" s="142"/>
      <c r="BK400" s="141"/>
      <c r="BV400" s="142"/>
      <c r="BW400" s="302">
        <v>0</v>
      </c>
      <c r="BX400" s="302">
        <v>0</v>
      </c>
      <c r="BY400" s="302">
        <v>0</v>
      </c>
      <c r="BZ400" s="302">
        <v>2</v>
      </c>
      <c r="CA400" s="302">
        <v>1</v>
      </c>
      <c r="CB400" s="302">
        <v>0</v>
      </c>
      <c r="CC400" s="303">
        <v>0</v>
      </c>
      <c r="CD400" s="304">
        <v>0</v>
      </c>
      <c r="CE400" s="302">
        <v>0</v>
      </c>
      <c r="CF400" s="302">
        <v>30</v>
      </c>
      <c r="CG400" s="296">
        <v>0</v>
      </c>
      <c r="CH400" s="297" t="s">
        <v>12384</v>
      </c>
      <c r="CI400" s="305">
        <v>0</v>
      </c>
      <c r="CJ400" s="306">
        <v>0</v>
      </c>
      <c r="CK400" s="300">
        <v>0</v>
      </c>
      <c r="CL400" s="301">
        <v>0</v>
      </c>
    </row>
    <row r="401" spans="1:90" x14ac:dyDescent="0.25">
      <c r="A401">
        <v>1019103020</v>
      </c>
      <c r="B401" s="287" t="s">
        <v>12793</v>
      </c>
      <c r="C401" s="141"/>
      <c r="N401" s="142"/>
      <c r="O401" s="141"/>
      <c r="X401">
        <v>1</v>
      </c>
      <c r="Z401">
        <v>1</v>
      </c>
      <c r="AA401" s="141"/>
      <c r="AB401">
        <v>1</v>
      </c>
      <c r="AL401" s="142">
        <v>1</v>
      </c>
      <c r="AM401" s="141"/>
      <c r="AO401">
        <v>1</v>
      </c>
      <c r="AV401">
        <v>1</v>
      </c>
      <c r="AX401" s="142"/>
      <c r="AY401" s="141"/>
      <c r="BB401">
        <v>1</v>
      </c>
      <c r="BC401">
        <v>2</v>
      </c>
      <c r="BJ401" s="142"/>
      <c r="BK401" s="141"/>
      <c r="BT401">
        <v>1</v>
      </c>
      <c r="BV401" s="142"/>
      <c r="BW401" s="302">
        <v>0</v>
      </c>
      <c r="BX401" s="302">
        <v>2</v>
      </c>
      <c r="BY401" s="302">
        <v>2</v>
      </c>
      <c r="BZ401" s="302">
        <v>2</v>
      </c>
      <c r="CA401" s="302">
        <v>3</v>
      </c>
      <c r="CB401" s="302">
        <v>1</v>
      </c>
      <c r="CC401" s="303">
        <v>3.968253968253968E-3</v>
      </c>
      <c r="CD401" s="304">
        <v>0</v>
      </c>
      <c r="CE401" s="302">
        <v>0</v>
      </c>
      <c r="CF401" s="302">
        <v>30</v>
      </c>
      <c r="CG401" s="296">
        <v>1.9841269841269841E-4</v>
      </c>
      <c r="CH401" s="297" t="s">
        <v>12384</v>
      </c>
      <c r="CI401" s="305">
        <v>0</v>
      </c>
      <c r="CJ401" s="306">
        <v>1.0357142857142856</v>
      </c>
      <c r="CK401" s="300">
        <v>1</v>
      </c>
      <c r="CL401" s="301">
        <v>2</v>
      </c>
    </row>
    <row r="402" spans="1:90" x14ac:dyDescent="0.25">
      <c r="A402">
        <v>1019103350</v>
      </c>
      <c r="B402" s="287" t="s">
        <v>12794</v>
      </c>
      <c r="C402" s="141"/>
      <c r="N402" s="142"/>
      <c r="O402" s="141"/>
      <c r="Z402">
        <v>1</v>
      </c>
      <c r="AA402" s="141"/>
      <c r="AL402" s="142">
        <v>1</v>
      </c>
      <c r="AM402" s="141"/>
      <c r="AN402">
        <v>1</v>
      </c>
      <c r="AO402">
        <v>1</v>
      </c>
      <c r="AV402">
        <v>1</v>
      </c>
      <c r="AX402" s="142"/>
      <c r="AY402" s="141"/>
      <c r="BG402">
        <v>2</v>
      </c>
      <c r="BJ402" s="142"/>
      <c r="BK402" s="141"/>
      <c r="BL402">
        <v>2</v>
      </c>
      <c r="BV402" s="142"/>
      <c r="BW402" s="302">
        <v>0</v>
      </c>
      <c r="BX402" s="302">
        <v>1</v>
      </c>
      <c r="BY402" s="302">
        <v>1</v>
      </c>
      <c r="BZ402" s="302">
        <v>3</v>
      </c>
      <c r="CA402" s="302">
        <v>2</v>
      </c>
      <c r="CB402" s="302">
        <v>2</v>
      </c>
      <c r="CC402" s="303">
        <v>7.9365079365079361E-3</v>
      </c>
      <c r="CD402" s="304">
        <v>0</v>
      </c>
      <c r="CE402" s="302">
        <v>0</v>
      </c>
      <c r="CF402" s="302">
        <v>30</v>
      </c>
      <c r="CG402" s="296">
        <v>3.9682539682539683E-4</v>
      </c>
      <c r="CH402" s="297" t="s">
        <v>12384</v>
      </c>
      <c r="CI402" s="305">
        <v>0</v>
      </c>
      <c r="CJ402" s="306">
        <v>2.0714285714285712</v>
      </c>
      <c r="CK402" s="300">
        <v>1</v>
      </c>
      <c r="CL402" s="301">
        <v>3</v>
      </c>
    </row>
    <row r="403" spans="1:90" x14ac:dyDescent="0.25">
      <c r="A403">
        <v>1019103360</v>
      </c>
      <c r="B403" s="287" t="s">
        <v>12795</v>
      </c>
      <c r="C403" s="141"/>
      <c r="N403" s="142"/>
      <c r="O403" s="141"/>
      <c r="AA403" s="141"/>
      <c r="AF403">
        <v>1</v>
      </c>
      <c r="AK403">
        <v>1</v>
      </c>
      <c r="AL403" s="142"/>
      <c r="AM403" s="141"/>
      <c r="AN403">
        <v>2</v>
      </c>
      <c r="AP403">
        <v>1</v>
      </c>
      <c r="AQ403">
        <v>1</v>
      </c>
      <c r="AR403">
        <v>1</v>
      </c>
      <c r="AS403">
        <v>1</v>
      </c>
      <c r="AU403">
        <v>2</v>
      </c>
      <c r="AV403">
        <v>4</v>
      </c>
      <c r="AX403" s="142"/>
      <c r="AY403" s="141">
        <v>1</v>
      </c>
      <c r="AZ403">
        <v>2</v>
      </c>
      <c r="BB403">
        <v>1</v>
      </c>
      <c r="BG403">
        <v>1</v>
      </c>
      <c r="BJ403" s="142">
        <v>3</v>
      </c>
      <c r="BK403" s="141">
        <v>3</v>
      </c>
      <c r="BL403">
        <v>1</v>
      </c>
      <c r="BN403">
        <v>1</v>
      </c>
      <c r="BQ403">
        <v>2</v>
      </c>
      <c r="BR403">
        <v>4</v>
      </c>
      <c r="BT403">
        <v>1</v>
      </c>
      <c r="BU403">
        <v>1</v>
      </c>
      <c r="BV403" s="142">
        <v>2</v>
      </c>
      <c r="BW403" s="302">
        <v>0</v>
      </c>
      <c r="BX403" s="302">
        <v>0</v>
      </c>
      <c r="BY403" s="302">
        <v>2</v>
      </c>
      <c r="BZ403" s="302">
        <v>12</v>
      </c>
      <c r="CA403" s="302">
        <v>8</v>
      </c>
      <c r="CB403" s="302">
        <v>15</v>
      </c>
      <c r="CC403" s="303">
        <v>5.9523809523809521E-2</v>
      </c>
      <c r="CD403" s="304">
        <v>1.1259916264596033</v>
      </c>
      <c r="CE403" s="302">
        <v>0</v>
      </c>
      <c r="CF403" s="302">
        <v>30</v>
      </c>
      <c r="CG403" s="296">
        <v>2.976190476190476E-3</v>
      </c>
      <c r="CH403" s="297" t="s">
        <v>12384</v>
      </c>
      <c r="CI403" s="305">
        <v>2</v>
      </c>
      <c r="CJ403" s="306">
        <v>16.661705912173886</v>
      </c>
      <c r="CK403" s="300">
        <v>3</v>
      </c>
      <c r="CL403" s="301">
        <v>17</v>
      </c>
    </row>
    <row r="404" spans="1:90" x14ac:dyDescent="0.25">
      <c r="A404">
        <v>1019103740</v>
      </c>
      <c r="B404" s="287" t="s">
        <v>12796</v>
      </c>
      <c r="C404" s="141"/>
      <c r="L404">
        <v>4</v>
      </c>
      <c r="N404" s="142">
        <v>2</v>
      </c>
      <c r="O404" s="141">
        <v>1</v>
      </c>
      <c r="P404">
        <v>4</v>
      </c>
      <c r="W404">
        <v>1</v>
      </c>
      <c r="X404">
        <v>1</v>
      </c>
      <c r="Z404">
        <v>1</v>
      </c>
      <c r="AA404" s="141">
        <v>1</v>
      </c>
      <c r="AB404">
        <v>1</v>
      </c>
      <c r="AC404">
        <v>1</v>
      </c>
      <c r="AD404">
        <v>3</v>
      </c>
      <c r="AF404">
        <v>2</v>
      </c>
      <c r="AH404">
        <v>2</v>
      </c>
      <c r="AI404">
        <v>1</v>
      </c>
      <c r="AL404" s="142"/>
      <c r="AM404" s="141">
        <v>1</v>
      </c>
      <c r="AO404">
        <v>1</v>
      </c>
      <c r="AQ404">
        <v>1</v>
      </c>
      <c r="AU404">
        <v>1</v>
      </c>
      <c r="AV404">
        <v>1</v>
      </c>
      <c r="AX404" s="142"/>
      <c r="AY404" s="141">
        <v>1</v>
      </c>
      <c r="BB404">
        <v>1</v>
      </c>
      <c r="BC404">
        <v>2</v>
      </c>
      <c r="BE404">
        <v>1</v>
      </c>
      <c r="BI404">
        <v>1</v>
      </c>
      <c r="BJ404" s="142"/>
      <c r="BK404" s="141">
        <v>1</v>
      </c>
      <c r="BN404">
        <v>1</v>
      </c>
      <c r="BU404">
        <v>1</v>
      </c>
      <c r="BV404" s="142">
        <v>1</v>
      </c>
      <c r="BW404" s="302">
        <v>6</v>
      </c>
      <c r="BX404" s="302">
        <v>8</v>
      </c>
      <c r="BY404" s="302">
        <v>11</v>
      </c>
      <c r="BZ404" s="302">
        <v>5</v>
      </c>
      <c r="CA404" s="302">
        <v>6</v>
      </c>
      <c r="CB404" s="302">
        <v>4</v>
      </c>
      <c r="CC404" s="303">
        <v>1.5873015873015872E-2</v>
      </c>
      <c r="CD404" s="304">
        <v>0</v>
      </c>
      <c r="CE404" s="302">
        <v>0</v>
      </c>
      <c r="CF404" s="302">
        <v>30</v>
      </c>
      <c r="CG404" s="296">
        <v>7.9365079365079365E-4</v>
      </c>
      <c r="CH404" s="297" t="s">
        <v>12384</v>
      </c>
      <c r="CI404" s="305">
        <v>0</v>
      </c>
      <c r="CJ404" s="306">
        <v>4.1428571428571423</v>
      </c>
      <c r="CK404" s="300">
        <v>1</v>
      </c>
      <c r="CL404" s="301">
        <v>5</v>
      </c>
    </row>
    <row r="405" spans="1:90" x14ac:dyDescent="0.25">
      <c r="A405">
        <v>1019103750</v>
      </c>
      <c r="B405" s="287" t="s">
        <v>12797</v>
      </c>
      <c r="C405" s="141"/>
      <c r="N405" s="142">
        <v>1</v>
      </c>
      <c r="O405" s="141">
        <v>2</v>
      </c>
      <c r="AA405" s="141"/>
      <c r="AL405" s="142"/>
      <c r="AM405" s="141"/>
      <c r="AX405" s="142"/>
      <c r="AY405" s="141"/>
      <c r="BJ405" s="142"/>
      <c r="BK405" s="141"/>
      <c r="BV405" s="142"/>
      <c r="BW405" s="302">
        <v>1</v>
      </c>
      <c r="BX405" s="302">
        <v>2</v>
      </c>
      <c r="BY405" s="302">
        <v>0</v>
      </c>
      <c r="BZ405" s="302">
        <v>0</v>
      </c>
      <c r="CA405" s="302">
        <v>0</v>
      </c>
      <c r="CB405" s="302">
        <v>0</v>
      </c>
      <c r="CC405" s="303">
        <v>0</v>
      </c>
      <c r="CD405" s="304">
        <v>0</v>
      </c>
      <c r="CE405" s="302">
        <v>0</v>
      </c>
      <c r="CF405" s="302">
        <v>30</v>
      </c>
      <c r="CG405" s="296">
        <v>0</v>
      </c>
      <c r="CH405" s="297" t="s">
        <v>12384</v>
      </c>
      <c r="CI405" s="305">
        <v>0</v>
      </c>
      <c r="CJ405" s="306">
        <v>0</v>
      </c>
      <c r="CK405" s="300">
        <v>0</v>
      </c>
      <c r="CL405" s="301">
        <v>0</v>
      </c>
    </row>
    <row r="406" spans="1:90" x14ac:dyDescent="0.25">
      <c r="A406">
        <v>1019104240</v>
      </c>
      <c r="B406" s="287" t="s">
        <v>12798</v>
      </c>
      <c r="C406" s="141"/>
      <c r="N406" s="142"/>
      <c r="O406" s="141"/>
      <c r="AA406" s="141"/>
      <c r="AJ406">
        <v>1</v>
      </c>
      <c r="AL406" s="142"/>
      <c r="AM406" s="141"/>
      <c r="AO406">
        <v>1</v>
      </c>
      <c r="AP406">
        <v>1</v>
      </c>
      <c r="AX406" s="142"/>
      <c r="AY406" s="141"/>
      <c r="BA406">
        <v>1</v>
      </c>
      <c r="BC406">
        <v>1</v>
      </c>
      <c r="BE406">
        <v>1</v>
      </c>
      <c r="BH406">
        <v>3</v>
      </c>
      <c r="BJ406" s="142">
        <v>1</v>
      </c>
      <c r="BK406" s="141"/>
      <c r="BL406">
        <v>1</v>
      </c>
      <c r="BO406">
        <v>1</v>
      </c>
      <c r="BS406">
        <v>1</v>
      </c>
      <c r="BT406">
        <v>1</v>
      </c>
      <c r="BU406">
        <v>1</v>
      </c>
      <c r="BV406" s="142">
        <v>2</v>
      </c>
      <c r="BW406" s="302">
        <v>0</v>
      </c>
      <c r="BX406" s="302">
        <v>0</v>
      </c>
      <c r="BY406" s="302">
        <v>1</v>
      </c>
      <c r="BZ406" s="302">
        <v>2</v>
      </c>
      <c r="CA406" s="302">
        <v>7</v>
      </c>
      <c r="CB406" s="302">
        <v>7</v>
      </c>
      <c r="CC406" s="303">
        <v>2.7777777777777776E-2</v>
      </c>
      <c r="CD406" s="304">
        <v>0.40824829046386318</v>
      </c>
      <c r="CE406" s="302">
        <v>0</v>
      </c>
      <c r="CF406" s="302">
        <v>30</v>
      </c>
      <c r="CG406" s="296">
        <v>1.3888888888888889E-3</v>
      </c>
      <c r="CH406" s="297" t="s">
        <v>12384</v>
      </c>
      <c r="CI406" s="305">
        <v>1</v>
      </c>
      <c r="CJ406" s="306">
        <v>7.6582482904638631</v>
      </c>
      <c r="CK406" s="300">
        <v>2</v>
      </c>
      <c r="CL406" s="301">
        <v>8</v>
      </c>
    </row>
    <row r="407" spans="1:90" x14ac:dyDescent="0.25">
      <c r="A407">
        <v>1019104410</v>
      </c>
      <c r="B407" s="287" t="s">
        <v>12799</v>
      </c>
      <c r="C407" s="141"/>
      <c r="N407" s="142">
        <v>1</v>
      </c>
      <c r="O407" s="141">
        <v>2</v>
      </c>
      <c r="AA407" s="141"/>
      <c r="AL407" s="142"/>
      <c r="AM407" s="141"/>
      <c r="AX407" s="142"/>
      <c r="AY407" s="141"/>
      <c r="BJ407" s="142"/>
      <c r="BK407" s="141"/>
      <c r="BV407" s="142"/>
      <c r="BW407" s="302">
        <v>1</v>
      </c>
      <c r="BX407" s="302">
        <v>2</v>
      </c>
      <c r="BY407" s="302">
        <v>0</v>
      </c>
      <c r="BZ407" s="302">
        <v>0</v>
      </c>
      <c r="CA407" s="302">
        <v>0</v>
      </c>
      <c r="CB407" s="302">
        <v>0</v>
      </c>
      <c r="CC407" s="303">
        <v>0</v>
      </c>
      <c r="CD407" s="304">
        <v>0</v>
      </c>
      <c r="CE407" s="302">
        <v>0</v>
      </c>
      <c r="CF407" s="302">
        <v>30</v>
      </c>
      <c r="CG407" s="296">
        <v>0</v>
      </c>
      <c r="CH407" s="297" t="s">
        <v>12384</v>
      </c>
      <c r="CI407" s="305">
        <v>0</v>
      </c>
      <c r="CJ407" s="306">
        <v>0</v>
      </c>
      <c r="CK407" s="300">
        <v>0</v>
      </c>
      <c r="CL407" s="301">
        <v>0</v>
      </c>
    </row>
    <row r="408" spans="1:90" x14ac:dyDescent="0.25">
      <c r="A408">
        <v>1019104680</v>
      </c>
      <c r="B408" s="287" t="s">
        <v>12800</v>
      </c>
      <c r="C408" s="141"/>
      <c r="N408" s="142"/>
      <c r="O408" s="141"/>
      <c r="U408">
        <v>1</v>
      </c>
      <c r="AA408" s="141"/>
      <c r="AL408" s="142"/>
      <c r="AM408" s="141"/>
      <c r="AX408" s="142"/>
      <c r="AY408" s="141"/>
      <c r="BJ408" s="142"/>
      <c r="BK408" s="141"/>
      <c r="BV408" s="142"/>
      <c r="BW408" s="302">
        <v>0</v>
      </c>
      <c r="BX408" s="302">
        <v>1</v>
      </c>
      <c r="BY408" s="302">
        <v>0</v>
      </c>
      <c r="BZ408" s="302">
        <v>0</v>
      </c>
      <c r="CA408" s="302">
        <v>0</v>
      </c>
      <c r="CB408" s="302">
        <v>0</v>
      </c>
      <c r="CC408" s="303">
        <v>0</v>
      </c>
      <c r="CD408" s="304">
        <v>0</v>
      </c>
      <c r="CE408" s="302">
        <v>0</v>
      </c>
      <c r="CF408" s="302">
        <v>30</v>
      </c>
      <c r="CG408" s="296">
        <v>0</v>
      </c>
      <c r="CH408" s="297" t="s">
        <v>12384</v>
      </c>
      <c r="CI408" s="305">
        <v>0</v>
      </c>
      <c r="CJ408" s="306">
        <v>0</v>
      </c>
      <c r="CK408" s="300">
        <v>0</v>
      </c>
      <c r="CL408" s="301">
        <v>0</v>
      </c>
    </row>
    <row r="409" spans="1:90" x14ac:dyDescent="0.25">
      <c r="A409">
        <v>1019104920</v>
      </c>
      <c r="B409" s="287" t="s">
        <v>12801</v>
      </c>
      <c r="C409" s="141"/>
      <c r="N409" s="142"/>
      <c r="O409" s="141"/>
      <c r="AA409" s="141"/>
      <c r="AL409" s="142"/>
      <c r="AM409" s="141"/>
      <c r="AX409" s="142"/>
      <c r="AY409" s="141"/>
      <c r="AZ409">
        <v>1</v>
      </c>
      <c r="BI409">
        <v>1</v>
      </c>
      <c r="BJ409" s="142"/>
      <c r="BK409" s="141"/>
      <c r="BM409">
        <v>1</v>
      </c>
      <c r="BV409" s="142"/>
      <c r="BW409" s="302">
        <v>0</v>
      </c>
      <c r="BX409" s="302">
        <v>0</v>
      </c>
      <c r="BY409" s="302">
        <v>0</v>
      </c>
      <c r="BZ409" s="302">
        <v>0</v>
      </c>
      <c r="CA409" s="302">
        <v>2</v>
      </c>
      <c r="CB409" s="302">
        <v>1</v>
      </c>
      <c r="CC409" s="303">
        <v>3.968253968253968E-3</v>
      </c>
      <c r="CD409" s="304">
        <v>0</v>
      </c>
      <c r="CE409" s="302">
        <v>0</v>
      </c>
      <c r="CF409" s="302">
        <v>30</v>
      </c>
      <c r="CG409" s="296">
        <v>1.9841269841269841E-4</v>
      </c>
      <c r="CH409" s="297" t="s">
        <v>12384</v>
      </c>
      <c r="CI409" s="305">
        <v>0</v>
      </c>
      <c r="CJ409" s="306">
        <v>1.0357142857142856</v>
      </c>
      <c r="CK409" s="300">
        <v>1</v>
      </c>
      <c r="CL409" s="301">
        <v>2</v>
      </c>
    </row>
    <row r="410" spans="1:90" x14ac:dyDescent="0.25">
      <c r="A410">
        <v>1021100060</v>
      </c>
      <c r="B410" s="287" t="s">
        <v>12802</v>
      </c>
      <c r="C410" s="141"/>
      <c r="N410" s="142"/>
      <c r="O410" s="141"/>
      <c r="AA410" s="141"/>
      <c r="AL410" s="142"/>
      <c r="AM410" s="141"/>
      <c r="AW410">
        <v>1</v>
      </c>
      <c r="AX410" s="142"/>
      <c r="AY410" s="141"/>
      <c r="BI410">
        <v>1</v>
      </c>
      <c r="BJ410" s="142"/>
      <c r="BK410" s="141"/>
      <c r="BV410" s="142">
        <v>1</v>
      </c>
      <c r="BW410" s="302">
        <v>0</v>
      </c>
      <c r="BX410" s="302">
        <v>0</v>
      </c>
      <c r="BY410" s="302">
        <v>0</v>
      </c>
      <c r="BZ410" s="302">
        <v>1</v>
      </c>
      <c r="CA410" s="302">
        <v>1</v>
      </c>
      <c r="CB410" s="302">
        <v>1</v>
      </c>
      <c r="CC410" s="303">
        <v>3.968253968253968E-3</v>
      </c>
      <c r="CD410" s="304">
        <v>0</v>
      </c>
      <c r="CE410" s="302">
        <v>0</v>
      </c>
      <c r="CF410" s="302">
        <v>30</v>
      </c>
      <c r="CG410" s="296">
        <v>1.9841269841269841E-4</v>
      </c>
      <c r="CH410" s="297" t="s">
        <v>12384</v>
      </c>
      <c r="CI410" s="305">
        <v>0</v>
      </c>
      <c r="CJ410" s="306">
        <v>1.0357142857142856</v>
      </c>
      <c r="CK410" s="300">
        <v>1</v>
      </c>
      <c r="CL410" s="301">
        <v>2</v>
      </c>
    </row>
    <row r="411" spans="1:90" x14ac:dyDescent="0.25">
      <c r="A411">
        <v>1022100050</v>
      </c>
      <c r="B411" s="287" t="s">
        <v>12803</v>
      </c>
      <c r="C411" s="141"/>
      <c r="D411">
        <v>2</v>
      </c>
      <c r="E411">
        <v>16</v>
      </c>
      <c r="J411">
        <v>1</v>
      </c>
      <c r="N411" s="142"/>
      <c r="O411" s="141"/>
      <c r="P411">
        <v>2</v>
      </c>
      <c r="AA411" s="141"/>
      <c r="AL411" s="142"/>
      <c r="AM411" s="141"/>
      <c r="AX411" s="142"/>
      <c r="AY411" s="141"/>
      <c r="BJ411" s="142"/>
      <c r="BK411" s="141"/>
      <c r="BV411" s="142"/>
      <c r="BW411" s="302">
        <v>19</v>
      </c>
      <c r="BX411" s="302">
        <v>2</v>
      </c>
      <c r="BY411" s="302">
        <v>0</v>
      </c>
      <c r="BZ411" s="302">
        <v>0</v>
      </c>
      <c r="CA411" s="302">
        <v>0</v>
      </c>
      <c r="CB411" s="302">
        <v>0</v>
      </c>
      <c r="CC411" s="303">
        <v>0</v>
      </c>
      <c r="CD411" s="304">
        <v>0</v>
      </c>
      <c r="CE411" s="302">
        <v>0</v>
      </c>
      <c r="CF411" s="302">
        <v>30</v>
      </c>
      <c r="CG411" s="296">
        <v>0</v>
      </c>
      <c r="CH411" s="297" t="s">
        <v>12384</v>
      </c>
      <c r="CI411" s="305">
        <v>0</v>
      </c>
      <c r="CJ411" s="306">
        <v>0</v>
      </c>
      <c r="CK411" s="300">
        <v>0</v>
      </c>
      <c r="CL411" s="301">
        <v>0</v>
      </c>
    </row>
    <row r="412" spans="1:90" x14ac:dyDescent="0.25">
      <c r="A412">
        <v>1022100060</v>
      </c>
      <c r="B412" s="287" t="s">
        <v>12804</v>
      </c>
      <c r="C412" s="141"/>
      <c r="E412">
        <v>3</v>
      </c>
      <c r="H412">
        <v>1</v>
      </c>
      <c r="J412">
        <v>1</v>
      </c>
      <c r="K412">
        <v>2</v>
      </c>
      <c r="N412" s="142"/>
      <c r="O412" s="141"/>
      <c r="AA412" s="141"/>
      <c r="AL412" s="142"/>
      <c r="AM412" s="141"/>
      <c r="AX412" s="142"/>
      <c r="AY412" s="141"/>
      <c r="BJ412" s="142"/>
      <c r="BK412" s="141"/>
      <c r="BV412" s="142"/>
      <c r="BW412" s="302">
        <v>7</v>
      </c>
      <c r="BX412" s="302">
        <v>0</v>
      </c>
      <c r="BY412" s="302">
        <v>0</v>
      </c>
      <c r="BZ412" s="302">
        <v>0</v>
      </c>
      <c r="CA412" s="302">
        <v>0</v>
      </c>
      <c r="CB412" s="302">
        <v>0</v>
      </c>
      <c r="CC412" s="303">
        <v>0</v>
      </c>
      <c r="CD412" s="304">
        <v>0</v>
      </c>
      <c r="CE412" s="302">
        <v>0</v>
      </c>
      <c r="CF412" s="302">
        <v>30</v>
      </c>
      <c r="CG412" s="296">
        <v>0</v>
      </c>
      <c r="CH412" s="297" t="s">
        <v>12384</v>
      </c>
      <c r="CI412" s="305">
        <v>0</v>
      </c>
      <c r="CJ412" s="306">
        <v>0</v>
      </c>
      <c r="CK412" s="300">
        <v>0</v>
      </c>
      <c r="CL412" s="301">
        <v>0</v>
      </c>
    </row>
    <row r="413" spans="1:90" x14ac:dyDescent="0.25">
      <c r="A413">
        <v>1022100070</v>
      </c>
      <c r="B413" s="287" t="s">
        <v>12805</v>
      </c>
      <c r="C413" s="141"/>
      <c r="D413">
        <v>1</v>
      </c>
      <c r="E413">
        <v>4</v>
      </c>
      <c r="N413" s="142"/>
      <c r="O413" s="141"/>
      <c r="AA413" s="141"/>
      <c r="AL413" s="142"/>
      <c r="AM413" s="141"/>
      <c r="AX413" s="142"/>
      <c r="AY413" s="141"/>
      <c r="BJ413" s="142"/>
      <c r="BK413" s="141"/>
      <c r="BV413" s="142"/>
      <c r="BW413" s="302">
        <v>5</v>
      </c>
      <c r="BX413" s="302">
        <v>0</v>
      </c>
      <c r="BY413" s="302">
        <v>0</v>
      </c>
      <c r="BZ413" s="302">
        <v>0</v>
      </c>
      <c r="CA413" s="302">
        <v>0</v>
      </c>
      <c r="CB413" s="302">
        <v>0</v>
      </c>
      <c r="CC413" s="303">
        <v>0</v>
      </c>
      <c r="CD413" s="304">
        <v>0</v>
      </c>
      <c r="CE413" s="302">
        <v>0</v>
      </c>
      <c r="CF413" s="302">
        <v>30</v>
      </c>
      <c r="CG413" s="296">
        <v>0</v>
      </c>
      <c r="CH413" s="297" t="s">
        <v>12384</v>
      </c>
      <c r="CI413" s="305">
        <v>0</v>
      </c>
      <c r="CJ413" s="306">
        <v>0</v>
      </c>
      <c r="CK413" s="300">
        <v>0</v>
      </c>
      <c r="CL413" s="301">
        <v>0</v>
      </c>
    </row>
    <row r="414" spans="1:90" x14ac:dyDescent="0.25">
      <c r="A414">
        <v>1022100090</v>
      </c>
      <c r="B414" s="287" t="s">
        <v>12806</v>
      </c>
      <c r="C414" s="141"/>
      <c r="G414">
        <v>2</v>
      </c>
      <c r="H414">
        <v>1</v>
      </c>
      <c r="I414">
        <v>1</v>
      </c>
      <c r="N414" s="142"/>
      <c r="O414" s="141"/>
      <c r="AA414" s="141"/>
      <c r="AL414" s="142"/>
      <c r="AM414" s="141"/>
      <c r="AX414" s="142"/>
      <c r="AY414" s="141"/>
      <c r="BJ414" s="142"/>
      <c r="BK414" s="141"/>
      <c r="BV414" s="142"/>
      <c r="BW414" s="302">
        <v>4</v>
      </c>
      <c r="BX414" s="302">
        <v>0</v>
      </c>
      <c r="BY414" s="302">
        <v>0</v>
      </c>
      <c r="BZ414" s="302">
        <v>0</v>
      </c>
      <c r="CA414" s="302">
        <v>0</v>
      </c>
      <c r="CB414" s="302">
        <v>0</v>
      </c>
      <c r="CC414" s="303">
        <v>0</v>
      </c>
      <c r="CD414" s="304">
        <v>0</v>
      </c>
      <c r="CE414" s="302">
        <v>0</v>
      </c>
      <c r="CF414" s="302">
        <v>30</v>
      </c>
      <c r="CG414" s="296">
        <v>0</v>
      </c>
      <c r="CH414" s="297" t="s">
        <v>12384</v>
      </c>
      <c r="CI414" s="305">
        <v>0</v>
      </c>
      <c r="CJ414" s="306">
        <v>0</v>
      </c>
      <c r="CK414" s="300">
        <v>0</v>
      </c>
      <c r="CL414" s="301">
        <v>0</v>
      </c>
    </row>
    <row r="415" spans="1:90" x14ac:dyDescent="0.25">
      <c r="A415">
        <v>1022100110</v>
      </c>
      <c r="B415" s="287" t="s">
        <v>12807</v>
      </c>
      <c r="C415" s="141"/>
      <c r="E415">
        <v>2</v>
      </c>
      <c r="H415">
        <v>1</v>
      </c>
      <c r="I415">
        <v>1</v>
      </c>
      <c r="J415">
        <v>1</v>
      </c>
      <c r="N415" s="142">
        <v>1</v>
      </c>
      <c r="O415" s="141">
        <v>4</v>
      </c>
      <c r="P415">
        <v>1</v>
      </c>
      <c r="Q415">
        <v>1</v>
      </c>
      <c r="S415">
        <v>2</v>
      </c>
      <c r="T415">
        <v>1</v>
      </c>
      <c r="U415">
        <v>1</v>
      </c>
      <c r="V415">
        <v>2</v>
      </c>
      <c r="W415">
        <v>1</v>
      </c>
      <c r="X415">
        <v>2</v>
      </c>
      <c r="Y415">
        <v>3</v>
      </c>
      <c r="Z415">
        <v>1</v>
      </c>
      <c r="AA415" s="141"/>
      <c r="AB415">
        <v>5</v>
      </c>
      <c r="AC415">
        <v>2</v>
      </c>
      <c r="AD415">
        <v>3</v>
      </c>
      <c r="AF415">
        <v>3</v>
      </c>
      <c r="AG415">
        <v>3</v>
      </c>
      <c r="AH415">
        <v>5</v>
      </c>
      <c r="AI415">
        <v>1</v>
      </c>
      <c r="AJ415">
        <v>3</v>
      </c>
      <c r="AK415">
        <v>1</v>
      </c>
      <c r="AL415" s="142">
        <v>2</v>
      </c>
      <c r="AM415" s="141">
        <v>3</v>
      </c>
      <c r="AN415">
        <v>2</v>
      </c>
      <c r="AO415">
        <v>4</v>
      </c>
      <c r="AP415">
        <v>2</v>
      </c>
      <c r="AQ415">
        <v>5</v>
      </c>
      <c r="AR415">
        <v>2</v>
      </c>
      <c r="AS415">
        <v>4</v>
      </c>
      <c r="AT415">
        <v>3</v>
      </c>
      <c r="AU415">
        <v>3</v>
      </c>
      <c r="AV415">
        <v>4</v>
      </c>
      <c r="AW415">
        <v>4</v>
      </c>
      <c r="AX415" s="142">
        <v>2</v>
      </c>
      <c r="AY415" s="141">
        <v>2</v>
      </c>
      <c r="AZ415">
        <v>1</v>
      </c>
      <c r="BA415">
        <v>2</v>
      </c>
      <c r="BB415">
        <v>2</v>
      </c>
      <c r="BC415">
        <v>3</v>
      </c>
      <c r="BD415">
        <v>3</v>
      </c>
      <c r="BF415">
        <v>1</v>
      </c>
      <c r="BH415">
        <v>1</v>
      </c>
      <c r="BI415">
        <v>1</v>
      </c>
      <c r="BJ415" s="142"/>
      <c r="BK415" s="141">
        <v>1</v>
      </c>
      <c r="BL415">
        <v>2</v>
      </c>
      <c r="BS415">
        <v>1</v>
      </c>
      <c r="BT415">
        <v>2</v>
      </c>
      <c r="BU415">
        <v>1</v>
      </c>
      <c r="BV415" s="142">
        <v>1</v>
      </c>
      <c r="BW415" s="302">
        <v>6</v>
      </c>
      <c r="BX415" s="302">
        <v>19</v>
      </c>
      <c r="BY415" s="302">
        <v>28</v>
      </c>
      <c r="BZ415" s="302">
        <v>38</v>
      </c>
      <c r="CA415" s="302">
        <v>16</v>
      </c>
      <c r="CB415" s="302">
        <v>8</v>
      </c>
      <c r="CC415" s="303">
        <v>3.1746031746031744E-2</v>
      </c>
      <c r="CD415" s="304">
        <v>0.51639777949432231</v>
      </c>
      <c r="CE415" s="302">
        <v>0</v>
      </c>
      <c r="CF415" s="302">
        <v>30</v>
      </c>
      <c r="CG415" s="296">
        <v>1.5873015873015873E-3</v>
      </c>
      <c r="CH415" s="297" t="s">
        <v>12384</v>
      </c>
      <c r="CI415" s="305">
        <v>1</v>
      </c>
      <c r="CJ415" s="306">
        <v>8.8021120652086076</v>
      </c>
      <c r="CK415" s="300">
        <v>2</v>
      </c>
      <c r="CL415" s="301">
        <v>9</v>
      </c>
    </row>
    <row r="416" spans="1:90" x14ac:dyDescent="0.25">
      <c r="A416">
        <v>1022100120</v>
      </c>
      <c r="B416" s="287" t="s">
        <v>12808</v>
      </c>
      <c r="C416" s="141">
        <v>2</v>
      </c>
      <c r="D416">
        <v>1</v>
      </c>
      <c r="E416">
        <v>1</v>
      </c>
      <c r="F416">
        <v>1</v>
      </c>
      <c r="G416">
        <v>1</v>
      </c>
      <c r="I416">
        <v>1</v>
      </c>
      <c r="J416">
        <v>3</v>
      </c>
      <c r="L416">
        <v>1</v>
      </c>
      <c r="N416" s="142"/>
      <c r="O416" s="141"/>
      <c r="S416">
        <v>3</v>
      </c>
      <c r="W416">
        <v>6</v>
      </c>
      <c r="Y416">
        <v>1</v>
      </c>
      <c r="AA416" s="141"/>
      <c r="AC416">
        <v>2</v>
      </c>
      <c r="AD416">
        <v>1</v>
      </c>
      <c r="AG416">
        <v>1</v>
      </c>
      <c r="AL416" s="142"/>
      <c r="AM416" s="141"/>
      <c r="AO416">
        <v>1</v>
      </c>
      <c r="AR416">
        <v>1</v>
      </c>
      <c r="AT416">
        <v>1</v>
      </c>
      <c r="AX416" s="142"/>
      <c r="AY416" s="141"/>
      <c r="BE416">
        <v>1</v>
      </c>
      <c r="BI416">
        <v>1</v>
      </c>
      <c r="BJ416" s="142"/>
      <c r="BK416" s="141">
        <v>1</v>
      </c>
      <c r="BV416" s="142"/>
      <c r="BW416" s="302">
        <v>11</v>
      </c>
      <c r="BX416" s="302">
        <v>10</v>
      </c>
      <c r="BY416" s="302">
        <v>4</v>
      </c>
      <c r="BZ416" s="302">
        <v>3</v>
      </c>
      <c r="CA416" s="302">
        <v>2</v>
      </c>
      <c r="CB416" s="302">
        <v>1</v>
      </c>
      <c r="CC416" s="303">
        <v>3.968253968253968E-3</v>
      </c>
      <c r="CD416" s="304">
        <v>0</v>
      </c>
      <c r="CE416" s="302">
        <v>0</v>
      </c>
      <c r="CF416" s="302">
        <v>30</v>
      </c>
      <c r="CG416" s="296">
        <v>1.9841269841269841E-4</v>
      </c>
      <c r="CH416" s="297" t="s">
        <v>12384</v>
      </c>
      <c r="CI416" s="305">
        <v>0</v>
      </c>
      <c r="CJ416" s="306">
        <v>1.0357142857142856</v>
      </c>
      <c r="CK416" s="300">
        <v>1</v>
      </c>
      <c r="CL416" s="301">
        <v>2</v>
      </c>
    </row>
    <row r="417" spans="1:90" x14ac:dyDescent="0.25">
      <c r="A417">
        <v>1022100180</v>
      </c>
      <c r="B417" s="287" t="s">
        <v>12809</v>
      </c>
      <c r="C417" s="141">
        <v>1</v>
      </c>
      <c r="E417">
        <v>1</v>
      </c>
      <c r="N417" s="142"/>
      <c r="O417" s="141"/>
      <c r="AA417" s="141"/>
      <c r="AL417" s="142"/>
      <c r="AM417" s="141"/>
      <c r="AX417" s="142"/>
      <c r="AY417" s="141"/>
      <c r="BJ417" s="142"/>
      <c r="BK417" s="141"/>
      <c r="BV417" s="142"/>
      <c r="BW417" s="302">
        <v>2</v>
      </c>
      <c r="BX417" s="302">
        <v>0</v>
      </c>
      <c r="BY417" s="302">
        <v>0</v>
      </c>
      <c r="BZ417" s="302">
        <v>0</v>
      </c>
      <c r="CA417" s="302">
        <v>0</v>
      </c>
      <c r="CB417" s="302">
        <v>0</v>
      </c>
      <c r="CC417" s="303">
        <v>0</v>
      </c>
      <c r="CD417" s="304">
        <v>0</v>
      </c>
      <c r="CE417" s="302">
        <v>0</v>
      </c>
      <c r="CF417" s="302">
        <v>30</v>
      </c>
      <c r="CG417" s="296">
        <v>0</v>
      </c>
      <c r="CH417" s="297" t="s">
        <v>12384</v>
      </c>
      <c r="CI417" s="305">
        <v>0</v>
      </c>
      <c r="CJ417" s="306">
        <v>0</v>
      </c>
      <c r="CK417" s="300">
        <v>0</v>
      </c>
      <c r="CL417" s="301">
        <v>0</v>
      </c>
    </row>
    <row r="418" spans="1:90" x14ac:dyDescent="0.25">
      <c r="A418">
        <v>1022100210</v>
      </c>
      <c r="B418" s="287" t="s">
        <v>12810</v>
      </c>
      <c r="C418" s="141">
        <v>2</v>
      </c>
      <c r="E418">
        <v>2</v>
      </c>
      <c r="G418">
        <v>1</v>
      </c>
      <c r="J418">
        <v>1</v>
      </c>
      <c r="K418">
        <v>1</v>
      </c>
      <c r="N418" s="142"/>
      <c r="O418" s="141"/>
      <c r="P418">
        <v>3</v>
      </c>
      <c r="AA418" s="141"/>
      <c r="AL418" s="142"/>
      <c r="AM418" s="141"/>
      <c r="AX418" s="142"/>
      <c r="AY418" s="141"/>
      <c r="BJ418" s="142"/>
      <c r="BK418" s="141"/>
      <c r="BV418" s="142"/>
      <c r="BW418" s="302">
        <v>7</v>
      </c>
      <c r="BX418" s="302">
        <v>3</v>
      </c>
      <c r="BY418" s="302">
        <v>0</v>
      </c>
      <c r="BZ418" s="302">
        <v>0</v>
      </c>
      <c r="CA418" s="302">
        <v>0</v>
      </c>
      <c r="CB418" s="302">
        <v>0</v>
      </c>
      <c r="CC418" s="303">
        <v>0</v>
      </c>
      <c r="CD418" s="304">
        <v>0</v>
      </c>
      <c r="CE418" s="302">
        <v>0</v>
      </c>
      <c r="CF418" s="302">
        <v>30</v>
      </c>
      <c r="CG418" s="296">
        <v>0</v>
      </c>
      <c r="CH418" s="297" t="s">
        <v>12384</v>
      </c>
      <c r="CI418" s="305">
        <v>0</v>
      </c>
      <c r="CJ418" s="306">
        <v>0</v>
      </c>
      <c r="CK418" s="300">
        <v>0</v>
      </c>
      <c r="CL418" s="301">
        <v>0</v>
      </c>
    </row>
    <row r="419" spans="1:90" x14ac:dyDescent="0.25">
      <c r="A419">
        <v>1022100230</v>
      </c>
      <c r="B419" s="287" t="s">
        <v>12811</v>
      </c>
      <c r="C419" s="141">
        <v>29</v>
      </c>
      <c r="D419">
        <v>14</v>
      </c>
      <c r="E419">
        <v>20</v>
      </c>
      <c r="F419">
        <v>32</v>
      </c>
      <c r="G419">
        <v>50</v>
      </c>
      <c r="H419">
        <v>22</v>
      </c>
      <c r="I419">
        <v>14</v>
      </c>
      <c r="J419">
        <v>21</v>
      </c>
      <c r="K419">
        <v>48</v>
      </c>
      <c r="L419">
        <v>25</v>
      </c>
      <c r="M419">
        <v>28</v>
      </c>
      <c r="N419" s="142">
        <v>42</v>
      </c>
      <c r="O419" s="141">
        <v>37</v>
      </c>
      <c r="P419">
        <v>40</v>
      </c>
      <c r="Q419">
        <v>16</v>
      </c>
      <c r="R419">
        <v>13</v>
      </c>
      <c r="S419">
        <v>11</v>
      </c>
      <c r="T419">
        <v>6</v>
      </c>
      <c r="U419">
        <v>10</v>
      </c>
      <c r="V419">
        <v>14</v>
      </c>
      <c r="W419">
        <v>10</v>
      </c>
      <c r="X419">
        <v>10</v>
      </c>
      <c r="Y419">
        <v>16</v>
      </c>
      <c r="Z419">
        <v>23</v>
      </c>
      <c r="AA419" s="141">
        <v>7</v>
      </c>
      <c r="AB419">
        <v>22</v>
      </c>
      <c r="AC419">
        <v>17</v>
      </c>
      <c r="AD419">
        <v>13</v>
      </c>
      <c r="AE419">
        <v>8</v>
      </c>
      <c r="AF419">
        <v>10</v>
      </c>
      <c r="AG419">
        <v>13</v>
      </c>
      <c r="AH419">
        <v>26</v>
      </c>
      <c r="AI419">
        <v>20</v>
      </c>
      <c r="AJ419">
        <v>19</v>
      </c>
      <c r="AK419">
        <v>26</v>
      </c>
      <c r="AL419" s="142">
        <v>18</v>
      </c>
      <c r="AM419" s="141">
        <v>6</v>
      </c>
      <c r="AN419">
        <v>16</v>
      </c>
      <c r="AO419">
        <v>12</v>
      </c>
      <c r="AP419">
        <v>20</v>
      </c>
      <c r="AQ419">
        <v>17</v>
      </c>
      <c r="AR419">
        <v>14</v>
      </c>
      <c r="AS419">
        <v>15</v>
      </c>
      <c r="AT419">
        <v>16</v>
      </c>
      <c r="AU419">
        <v>11</v>
      </c>
      <c r="AV419">
        <v>8</v>
      </c>
      <c r="AW419">
        <v>15</v>
      </c>
      <c r="AX419" s="142">
        <v>9</v>
      </c>
      <c r="AY419" s="141">
        <v>12</v>
      </c>
      <c r="AZ419">
        <v>16</v>
      </c>
      <c r="BA419">
        <v>8</v>
      </c>
      <c r="BB419">
        <v>5</v>
      </c>
      <c r="BC419">
        <v>6</v>
      </c>
      <c r="BD419">
        <v>5</v>
      </c>
      <c r="BE419">
        <v>4</v>
      </c>
      <c r="BF419">
        <v>3</v>
      </c>
      <c r="BG419">
        <v>3</v>
      </c>
      <c r="BH419">
        <v>3</v>
      </c>
      <c r="BI419">
        <v>5</v>
      </c>
      <c r="BJ419" s="142">
        <v>2</v>
      </c>
      <c r="BK419" s="141">
        <v>4</v>
      </c>
      <c r="BL419">
        <v>3</v>
      </c>
      <c r="BM419">
        <v>5</v>
      </c>
      <c r="BN419">
        <v>3</v>
      </c>
      <c r="BO419">
        <v>4</v>
      </c>
      <c r="BP419">
        <v>5</v>
      </c>
      <c r="BQ419">
        <v>5</v>
      </c>
      <c r="BR419">
        <v>5</v>
      </c>
      <c r="BS419">
        <v>1</v>
      </c>
      <c r="BT419">
        <v>5</v>
      </c>
      <c r="BU419">
        <v>1</v>
      </c>
      <c r="BV419" s="142">
        <v>3</v>
      </c>
      <c r="BW419" s="302">
        <v>345</v>
      </c>
      <c r="BX419" s="302">
        <v>206</v>
      </c>
      <c r="BY419" s="302">
        <v>199</v>
      </c>
      <c r="BZ419" s="302">
        <v>159</v>
      </c>
      <c r="CA419" s="302">
        <v>72</v>
      </c>
      <c r="CB419" s="302">
        <v>44</v>
      </c>
      <c r="CC419" s="303">
        <v>0.17460317460317459</v>
      </c>
      <c r="CD419" s="304">
        <v>1.4974726182552527</v>
      </c>
      <c r="CE419" s="302">
        <v>0</v>
      </c>
      <c r="CF419" s="302">
        <v>30</v>
      </c>
      <c r="CG419" s="296">
        <v>8.7301587301587304E-3</v>
      </c>
      <c r="CH419" s="297" t="s">
        <v>12384</v>
      </c>
      <c r="CI419" s="305">
        <v>2</v>
      </c>
      <c r="CJ419" s="306">
        <v>47.068901189683821</v>
      </c>
      <c r="CK419" s="300">
        <v>7</v>
      </c>
      <c r="CL419" s="301">
        <v>48</v>
      </c>
    </row>
    <row r="420" spans="1:90" x14ac:dyDescent="0.25">
      <c r="A420">
        <v>1022100240</v>
      </c>
      <c r="B420" s="287" t="s">
        <v>12812</v>
      </c>
      <c r="C420" s="141">
        <v>1</v>
      </c>
      <c r="D420">
        <v>4</v>
      </c>
      <c r="E420">
        <v>2</v>
      </c>
      <c r="F420">
        <v>1</v>
      </c>
      <c r="G420">
        <v>2</v>
      </c>
      <c r="I420">
        <v>2</v>
      </c>
      <c r="J420">
        <v>3</v>
      </c>
      <c r="K420">
        <v>3</v>
      </c>
      <c r="L420">
        <v>1</v>
      </c>
      <c r="M420">
        <v>1</v>
      </c>
      <c r="N420" s="142">
        <v>1</v>
      </c>
      <c r="O420" s="141">
        <v>1</v>
      </c>
      <c r="P420">
        <v>4</v>
      </c>
      <c r="Q420">
        <v>1</v>
      </c>
      <c r="S420">
        <v>1</v>
      </c>
      <c r="T420">
        <v>4</v>
      </c>
      <c r="W420">
        <v>2</v>
      </c>
      <c r="X420">
        <v>2</v>
      </c>
      <c r="Z420">
        <v>1</v>
      </c>
      <c r="AA420" s="141"/>
      <c r="AC420">
        <v>1</v>
      </c>
      <c r="AE420">
        <v>1</v>
      </c>
      <c r="AH420">
        <v>2</v>
      </c>
      <c r="AI420">
        <v>1</v>
      </c>
      <c r="AJ420">
        <v>1</v>
      </c>
      <c r="AK420">
        <v>1</v>
      </c>
      <c r="AL420" s="142">
        <v>1</v>
      </c>
      <c r="AM420" s="141">
        <v>3</v>
      </c>
      <c r="AN420">
        <v>1</v>
      </c>
      <c r="AO420">
        <v>1</v>
      </c>
      <c r="AS420">
        <v>1</v>
      </c>
      <c r="AT420">
        <v>2</v>
      </c>
      <c r="AV420">
        <v>1</v>
      </c>
      <c r="AX420" s="142">
        <v>1</v>
      </c>
      <c r="AY420" s="141">
        <v>1</v>
      </c>
      <c r="BG420">
        <v>1</v>
      </c>
      <c r="BI420">
        <v>2</v>
      </c>
      <c r="BJ420" s="142"/>
      <c r="BK420" s="141"/>
      <c r="BM420">
        <v>1</v>
      </c>
      <c r="BN420">
        <v>1</v>
      </c>
      <c r="BP420">
        <v>1</v>
      </c>
      <c r="BQ420">
        <v>2</v>
      </c>
      <c r="BS420">
        <v>3</v>
      </c>
      <c r="BT420">
        <v>1</v>
      </c>
      <c r="BV420" s="142"/>
      <c r="BW420" s="302">
        <v>21</v>
      </c>
      <c r="BX420" s="302">
        <v>16</v>
      </c>
      <c r="BY420" s="302">
        <v>8</v>
      </c>
      <c r="BZ420" s="302">
        <v>10</v>
      </c>
      <c r="CA420" s="302">
        <v>4</v>
      </c>
      <c r="CB420" s="302">
        <v>9</v>
      </c>
      <c r="CC420" s="303">
        <v>3.5714285714285712E-2</v>
      </c>
      <c r="CD420" s="304">
        <v>0.83666002653407556</v>
      </c>
      <c r="CE420" s="302">
        <v>0</v>
      </c>
      <c r="CF420" s="302">
        <v>30</v>
      </c>
      <c r="CG420" s="296">
        <v>1.7857142857142857E-3</v>
      </c>
      <c r="CH420" s="297" t="s">
        <v>12384</v>
      </c>
      <c r="CI420" s="305">
        <v>1</v>
      </c>
      <c r="CJ420" s="306">
        <v>10.158088597962646</v>
      </c>
      <c r="CK420" s="300">
        <v>2</v>
      </c>
      <c r="CL420" s="301">
        <v>11</v>
      </c>
    </row>
    <row r="421" spans="1:90" x14ac:dyDescent="0.25">
      <c r="A421">
        <v>1022100250</v>
      </c>
      <c r="B421" s="287" t="s">
        <v>12813</v>
      </c>
      <c r="C421" s="141"/>
      <c r="F421">
        <v>1</v>
      </c>
      <c r="N421" s="142"/>
      <c r="O421" s="141"/>
      <c r="AA421" s="141"/>
      <c r="AL421" s="142"/>
      <c r="AM421" s="141"/>
      <c r="AX421" s="142"/>
      <c r="AY421" s="141"/>
      <c r="BJ421" s="142"/>
      <c r="BK421" s="141"/>
      <c r="BV421" s="142"/>
      <c r="BW421" s="302">
        <v>1</v>
      </c>
      <c r="BX421" s="302">
        <v>0</v>
      </c>
      <c r="BY421" s="302">
        <v>0</v>
      </c>
      <c r="BZ421" s="302">
        <v>0</v>
      </c>
      <c r="CA421" s="302">
        <v>0</v>
      </c>
      <c r="CB421" s="302">
        <v>0</v>
      </c>
      <c r="CC421" s="303">
        <v>0</v>
      </c>
      <c r="CD421" s="304">
        <v>0</v>
      </c>
      <c r="CE421" s="302">
        <v>0</v>
      </c>
      <c r="CF421" s="302">
        <v>30</v>
      </c>
      <c r="CG421" s="296">
        <v>0</v>
      </c>
      <c r="CH421" s="297" t="s">
        <v>12384</v>
      </c>
      <c r="CI421" s="305">
        <v>0</v>
      </c>
      <c r="CJ421" s="306">
        <v>0</v>
      </c>
      <c r="CK421" s="300">
        <v>0</v>
      </c>
      <c r="CL421" s="301">
        <v>0</v>
      </c>
    </row>
    <row r="422" spans="1:90" x14ac:dyDescent="0.25">
      <c r="A422">
        <v>1022100260</v>
      </c>
      <c r="B422" s="287" t="s">
        <v>12814</v>
      </c>
      <c r="C422" s="141"/>
      <c r="G422">
        <v>1</v>
      </c>
      <c r="N422" s="142"/>
      <c r="O422" s="141"/>
      <c r="AA422" s="141"/>
      <c r="AL422" s="142"/>
      <c r="AM422" s="141"/>
      <c r="AX422" s="142"/>
      <c r="AY422" s="141"/>
      <c r="BJ422" s="142"/>
      <c r="BK422" s="141"/>
      <c r="BV422" s="142"/>
      <c r="BW422" s="302">
        <v>1</v>
      </c>
      <c r="BX422" s="302">
        <v>0</v>
      </c>
      <c r="BY422" s="302">
        <v>0</v>
      </c>
      <c r="BZ422" s="302">
        <v>0</v>
      </c>
      <c r="CA422" s="302">
        <v>0</v>
      </c>
      <c r="CB422" s="302">
        <v>0</v>
      </c>
      <c r="CC422" s="303">
        <v>0</v>
      </c>
      <c r="CD422" s="304">
        <v>0</v>
      </c>
      <c r="CE422" s="302">
        <v>0</v>
      </c>
      <c r="CF422" s="302">
        <v>30</v>
      </c>
      <c r="CG422" s="296">
        <v>0</v>
      </c>
      <c r="CH422" s="297" t="s">
        <v>12384</v>
      </c>
      <c r="CI422" s="305">
        <v>0</v>
      </c>
      <c r="CJ422" s="306">
        <v>0</v>
      </c>
      <c r="CK422" s="300">
        <v>0</v>
      </c>
      <c r="CL422" s="301">
        <v>0</v>
      </c>
    </row>
    <row r="423" spans="1:90" x14ac:dyDescent="0.25">
      <c r="A423">
        <v>1022100290</v>
      </c>
      <c r="B423" s="287" t="s">
        <v>12815</v>
      </c>
      <c r="C423" s="141">
        <v>2</v>
      </c>
      <c r="E423">
        <v>2</v>
      </c>
      <c r="G423">
        <v>2</v>
      </c>
      <c r="H423">
        <v>1</v>
      </c>
      <c r="J423">
        <v>2</v>
      </c>
      <c r="K423">
        <v>1</v>
      </c>
      <c r="M423">
        <v>1</v>
      </c>
      <c r="N423" s="142"/>
      <c r="O423" s="141"/>
      <c r="P423">
        <v>3</v>
      </c>
      <c r="AA423" s="141"/>
      <c r="AL423" s="142"/>
      <c r="AM423" s="141"/>
      <c r="AX423" s="142"/>
      <c r="AY423" s="141"/>
      <c r="BJ423" s="142"/>
      <c r="BK423" s="141"/>
      <c r="BV423" s="142"/>
      <c r="BW423" s="302">
        <v>11</v>
      </c>
      <c r="BX423" s="302">
        <v>3</v>
      </c>
      <c r="BY423" s="302">
        <v>0</v>
      </c>
      <c r="BZ423" s="302">
        <v>0</v>
      </c>
      <c r="CA423" s="302">
        <v>0</v>
      </c>
      <c r="CB423" s="302">
        <v>0</v>
      </c>
      <c r="CC423" s="303">
        <v>0</v>
      </c>
      <c r="CD423" s="304">
        <v>0</v>
      </c>
      <c r="CE423" s="302">
        <v>0</v>
      </c>
      <c r="CF423" s="302">
        <v>30</v>
      </c>
      <c r="CG423" s="296">
        <v>0</v>
      </c>
      <c r="CH423" s="297" t="s">
        <v>12384</v>
      </c>
      <c r="CI423" s="305">
        <v>0</v>
      </c>
      <c r="CJ423" s="306">
        <v>0</v>
      </c>
      <c r="CK423" s="300">
        <v>0</v>
      </c>
      <c r="CL423" s="301">
        <v>0</v>
      </c>
    </row>
    <row r="424" spans="1:90" x14ac:dyDescent="0.25">
      <c r="A424">
        <v>1022100300</v>
      </c>
      <c r="B424" s="287" t="s">
        <v>12816</v>
      </c>
      <c r="C424" s="141"/>
      <c r="D424">
        <v>2</v>
      </c>
      <c r="E424">
        <v>12</v>
      </c>
      <c r="N424" s="142"/>
      <c r="O424" s="141"/>
      <c r="AA424" s="141"/>
      <c r="AL424" s="142"/>
      <c r="AM424" s="141"/>
      <c r="AX424" s="142"/>
      <c r="AY424" s="141"/>
      <c r="BJ424" s="142"/>
      <c r="BK424" s="141"/>
      <c r="BV424" s="142"/>
      <c r="BW424" s="302">
        <v>14</v>
      </c>
      <c r="BX424" s="302">
        <v>0</v>
      </c>
      <c r="BY424" s="302">
        <v>0</v>
      </c>
      <c r="BZ424" s="302">
        <v>0</v>
      </c>
      <c r="CA424" s="302">
        <v>0</v>
      </c>
      <c r="CB424" s="302">
        <v>0</v>
      </c>
      <c r="CC424" s="303">
        <v>0</v>
      </c>
      <c r="CD424" s="304">
        <v>0</v>
      </c>
      <c r="CE424" s="302">
        <v>0</v>
      </c>
      <c r="CF424" s="302">
        <v>30</v>
      </c>
      <c r="CG424" s="296">
        <v>0</v>
      </c>
      <c r="CH424" s="297" t="s">
        <v>12384</v>
      </c>
      <c r="CI424" s="305">
        <v>0</v>
      </c>
      <c r="CJ424" s="306">
        <v>0</v>
      </c>
      <c r="CK424" s="300">
        <v>0</v>
      </c>
      <c r="CL424" s="301">
        <v>0</v>
      </c>
    </row>
    <row r="425" spans="1:90" x14ac:dyDescent="0.25">
      <c r="A425">
        <v>1022100310</v>
      </c>
      <c r="B425" s="287" t="s">
        <v>12817</v>
      </c>
      <c r="C425" s="141"/>
      <c r="D425">
        <v>2</v>
      </c>
      <c r="E425">
        <v>11</v>
      </c>
      <c r="N425" s="142"/>
      <c r="O425" s="141"/>
      <c r="AA425" s="141"/>
      <c r="AL425" s="142"/>
      <c r="AM425" s="141"/>
      <c r="AX425" s="142"/>
      <c r="AY425" s="141"/>
      <c r="BJ425" s="142"/>
      <c r="BK425" s="141"/>
      <c r="BV425" s="142"/>
      <c r="BW425" s="302">
        <v>13</v>
      </c>
      <c r="BX425" s="302">
        <v>0</v>
      </c>
      <c r="BY425" s="302">
        <v>0</v>
      </c>
      <c r="BZ425" s="302">
        <v>0</v>
      </c>
      <c r="CA425" s="302">
        <v>0</v>
      </c>
      <c r="CB425" s="302">
        <v>0</v>
      </c>
      <c r="CC425" s="303">
        <v>0</v>
      </c>
      <c r="CD425" s="304">
        <v>0</v>
      </c>
      <c r="CE425" s="302">
        <v>0</v>
      </c>
      <c r="CF425" s="302">
        <v>30</v>
      </c>
      <c r="CG425" s="296">
        <v>0</v>
      </c>
      <c r="CH425" s="297" t="s">
        <v>12384</v>
      </c>
      <c r="CI425" s="305">
        <v>0</v>
      </c>
      <c r="CJ425" s="306">
        <v>0</v>
      </c>
      <c r="CK425" s="300">
        <v>0</v>
      </c>
      <c r="CL425" s="301">
        <v>0</v>
      </c>
    </row>
    <row r="426" spans="1:90" x14ac:dyDescent="0.25">
      <c r="A426">
        <v>1022100320</v>
      </c>
      <c r="B426" s="287" t="s">
        <v>12818</v>
      </c>
      <c r="C426" s="141">
        <v>1</v>
      </c>
      <c r="D426">
        <v>1</v>
      </c>
      <c r="E426">
        <v>3</v>
      </c>
      <c r="F426">
        <v>1</v>
      </c>
      <c r="N426" s="142"/>
      <c r="O426" s="141"/>
      <c r="AA426" s="141"/>
      <c r="AL426" s="142"/>
      <c r="AM426" s="141"/>
      <c r="AX426" s="142"/>
      <c r="AY426" s="141"/>
      <c r="BJ426" s="142"/>
      <c r="BK426" s="141"/>
      <c r="BV426" s="142"/>
      <c r="BW426" s="302">
        <v>6</v>
      </c>
      <c r="BX426" s="302">
        <v>0</v>
      </c>
      <c r="BY426" s="302">
        <v>0</v>
      </c>
      <c r="BZ426" s="302">
        <v>0</v>
      </c>
      <c r="CA426" s="302">
        <v>0</v>
      </c>
      <c r="CB426" s="302">
        <v>0</v>
      </c>
      <c r="CC426" s="303">
        <v>0</v>
      </c>
      <c r="CD426" s="304">
        <v>0</v>
      </c>
      <c r="CE426" s="302">
        <v>0</v>
      </c>
      <c r="CF426" s="302">
        <v>30</v>
      </c>
      <c r="CG426" s="296">
        <v>0</v>
      </c>
      <c r="CH426" s="297" t="s">
        <v>12384</v>
      </c>
      <c r="CI426" s="305">
        <v>0</v>
      </c>
      <c r="CJ426" s="306">
        <v>0</v>
      </c>
      <c r="CK426" s="300">
        <v>0</v>
      </c>
      <c r="CL426" s="301">
        <v>0</v>
      </c>
    </row>
    <row r="427" spans="1:90" x14ac:dyDescent="0.25">
      <c r="A427">
        <v>1022100340</v>
      </c>
      <c r="B427" s="287" t="s">
        <v>12819</v>
      </c>
      <c r="C427" s="141"/>
      <c r="E427">
        <v>2</v>
      </c>
      <c r="N427" s="142"/>
      <c r="O427" s="141"/>
      <c r="AA427" s="141"/>
      <c r="AL427" s="142"/>
      <c r="AM427" s="141"/>
      <c r="AX427" s="142"/>
      <c r="AY427" s="141"/>
      <c r="BJ427" s="142"/>
      <c r="BK427" s="141"/>
      <c r="BV427" s="142"/>
      <c r="BW427" s="302">
        <v>2</v>
      </c>
      <c r="BX427" s="302">
        <v>0</v>
      </c>
      <c r="BY427" s="302">
        <v>0</v>
      </c>
      <c r="BZ427" s="302">
        <v>0</v>
      </c>
      <c r="CA427" s="302">
        <v>0</v>
      </c>
      <c r="CB427" s="302">
        <v>0</v>
      </c>
      <c r="CC427" s="303">
        <v>0</v>
      </c>
      <c r="CD427" s="304">
        <v>0</v>
      </c>
      <c r="CE427" s="302">
        <v>0</v>
      </c>
      <c r="CF427" s="302">
        <v>30</v>
      </c>
      <c r="CG427" s="296">
        <v>0</v>
      </c>
      <c r="CH427" s="297" t="s">
        <v>12384</v>
      </c>
      <c r="CI427" s="305">
        <v>0</v>
      </c>
      <c r="CJ427" s="306">
        <v>0</v>
      </c>
      <c r="CK427" s="300">
        <v>0</v>
      </c>
      <c r="CL427" s="301">
        <v>0</v>
      </c>
    </row>
    <row r="428" spans="1:90" x14ac:dyDescent="0.25">
      <c r="A428">
        <v>1022100390</v>
      </c>
      <c r="B428" s="287" t="s">
        <v>12820</v>
      </c>
      <c r="C428" s="141"/>
      <c r="J428">
        <v>1</v>
      </c>
      <c r="N428" s="142"/>
      <c r="O428" s="141"/>
      <c r="AA428" s="141"/>
      <c r="AL428" s="142"/>
      <c r="AM428" s="141"/>
      <c r="AX428" s="142"/>
      <c r="AY428" s="141"/>
      <c r="BJ428" s="142"/>
      <c r="BK428" s="141"/>
      <c r="BV428" s="142"/>
      <c r="BW428" s="302">
        <v>1</v>
      </c>
      <c r="BX428" s="302">
        <v>0</v>
      </c>
      <c r="BY428" s="302">
        <v>0</v>
      </c>
      <c r="BZ428" s="302">
        <v>0</v>
      </c>
      <c r="CA428" s="302">
        <v>0</v>
      </c>
      <c r="CB428" s="302">
        <v>0</v>
      </c>
      <c r="CC428" s="303">
        <v>0</v>
      </c>
      <c r="CD428" s="304">
        <v>0</v>
      </c>
      <c r="CE428" s="302">
        <v>0</v>
      </c>
      <c r="CF428" s="302">
        <v>30</v>
      </c>
      <c r="CG428" s="296">
        <v>0</v>
      </c>
      <c r="CH428" s="297" t="s">
        <v>12384</v>
      </c>
      <c r="CI428" s="305">
        <v>0</v>
      </c>
      <c r="CJ428" s="306">
        <v>0</v>
      </c>
      <c r="CK428" s="300">
        <v>0</v>
      </c>
      <c r="CL428" s="301">
        <v>0</v>
      </c>
    </row>
    <row r="429" spans="1:90" x14ac:dyDescent="0.25">
      <c r="A429">
        <v>1022100400</v>
      </c>
      <c r="B429" s="287" t="s">
        <v>12821</v>
      </c>
      <c r="C429" s="141">
        <v>3</v>
      </c>
      <c r="D429">
        <v>3</v>
      </c>
      <c r="E429">
        <v>1</v>
      </c>
      <c r="F429">
        <v>1</v>
      </c>
      <c r="G429">
        <v>1</v>
      </c>
      <c r="H429">
        <v>1</v>
      </c>
      <c r="J429">
        <v>1</v>
      </c>
      <c r="N429" s="142">
        <v>1</v>
      </c>
      <c r="O429" s="141"/>
      <c r="P429">
        <v>3</v>
      </c>
      <c r="AA429" s="141"/>
      <c r="AL429" s="142"/>
      <c r="AM429" s="141"/>
      <c r="AX429" s="142"/>
      <c r="AY429" s="141"/>
      <c r="BJ429" s="142"/>
      <c r="BK429" s="141"/>
      <c r="BV429" s="142"/>
      <c r="BW429" s="302">
        <v>12</v>
      </c>
      <c r="BX429" s="302">
        <v>3</v>
      </c>
      <c r="BY429" s="302">
        <v>0</v>
      </c>
      <c r="BZ429" s="302">
        <v>0</v>
      </c>
      <c r="CA429" s="302">
        <v>0</v>
      </c>
      <c r="CB429" s="302">
        <v>0</v>
      </c>
      <c r="CC429" s="303">
        <v>0</v>
      </c>
      <c r="CD429" s="304">
        <v>0</v>
      </c>
      <c r="CE429" s="302">
        <v>0</v>
      </c>
      <c r="CF429" s="302">
        <v>30</v>
      </c>
      <c r="CG429" s="296">
        <v>0</v>
      </c>
      <c r="CH429" s="297" t="s">
        <v>12384</v>
      </c>
      <c r="CI429" s="305">
        <v>0</v>
      </c>
      <c r="CJ429" s="306">
        <v>0</v>
      </c>
      <c r="CK429" s="300">
        <v>0</v>
      </c>
      <c r="CL429" s="301">
        <v>0</v>
      </c>
    </row>
    <row r="430" spans="1:90" x14ac:dyDescent="0.25">
      <c r="A430">
        <v>1022100410</v>
      </c>
      <c r="B430" s="287" t="s">
        <v>12822</v>
      </c>
      <c r="C430" s="141"/>
      <c r="D430">
        <v>2</v>
      </c>
      <c r="E430">
        <v>2</v>
      </c>
      <c r="G430">
        <v>1</v>
      </c>
      <c r="K430">
        <v>1</v>
      </c>
      <c r="N430" s="142"/>
      <c r="O430" s="141"/>
      <c r="AA430" s="141"/>
      <c r="AL430" s="142"/>
      <c r="AM430" s="141"/>
      <c r="AX430" s="142"/>
      <c r="AY430" s="141"/>
      <c r="BJ430" s="142"/>
      <c r="BK430" s="141"/>
      <c r="BV430" s="142"/>
      <c r="BW430" s="302">
        <v>6</v>
      </c>
      <c r="BX430" s="302">
        <v>0</v>
      </c>
      <c r="BY430" s="302">
        <v>0</v>
      </c>
      <c r="BZ430" s="302">
        <v>0</v>
      </c>
      <c r="CA430" s="302">
        <v>0</v>
      </c>
      <c r="CB430" s="302">
        <v>0</v>
      </c>
      <c r="CC430" s="303">
        <v>0</v>
      </c>
      <c r="CD430" s="304">
        <v>0</v>
      </c>
      <c r="CE430" s="302">
        <v>0</v>
      </c>
      <c r="CF430" s="302">
        <v>30</v>
      </c>
      <c r="CG430" s="296">
        <v>0</v>
      </c>
      <c r="CH430" s="297" t="s">
        <v>12384</v>
      </c>
      <c r="CI430" s="305">
        <v>0</v>
      </c>
      <c r="CJ430" s="306">
        <v>0</v>
      </c>
      <c r="CK430" s="300">
        <v>0</v>
      </c>
      <c r="CL430" s="301">
        <v>0</v>
      </c>
    </row>
    <row r="431" spans="1:90" x14ac:dyDescent="0.25">
      <c r="A431">
        <v>1022100430</v>
      </c>
      <c r="B431" s="287" t="s">
        <v>12823</v>
      </c>
      <c r="C431" s="141">
        <v>1</v>
      </c>
      <c r="F431">
        <v>1</v>
      </c>
      <c r="J431">
        <v>1</v>
      </c>
      <c r="N431" s="142"/>
      <c r="O431" s="141"/>
      <c r="AA431" s="141"/>
      <c r="AL431" s="142"/>
      <c r="AM431" s="141"/>
      <c r="AX431" s="142"/>
      <c r="AY431" s="141"/>
      <c r="BJ431" s="142"/>
      <c r="BK431" s="141"/>
      <c r="BV431" s="142"/>
      <c r="BW431" s="302">
        <v>3</v>
      </c>
      <c r="BX431" s="302">
        <v>0</v>
      </c>
      <c r="BY431" s="302">
        <v>0</v>
      </c>
      <c r="BZ431" s="302">
        <v>0</v>
      </c>
      <c r="CA431" s="302">
        <v>0</v>
      </c>
      <c r="CB431" s="302">
        <v>0</v>
      </c>
      <c r="CC431" s="303">
        <v>0</v>
      </c>
      <c r="CD431" s="304">
        <v>0</v>
      </c>
      <c r="CE431" s="302">
        <v>0</v>
      </c>
      <c r="CF431" s="302">
        <v>30</v>
      </c>
      <c r="CG431" s="296">
        <v>0</v>
      </c>
      <c r="CH431" s="297" t="s">
        <v>12384</v>
      </c>
      <c r="CI431" s="305">
        <v>0</v>
      </c>
      <c r="CJ431" s="306">
        <v>0</v>
      </c>
      <c r="CK431" s="300">
        <v>0</v>
      </c>
      <c r="CL431" s="301">
        <v>0</v>
      </c>
    </row>
    <row r="432" spans="1:90" x14ac:dyDescent="0.25">
      <c r="A432">
        <v>1022100470</v>
      </c>
      <c r="B432" s="287" t="s">
        <v>12824</v>
      </c>
      <c r="C432" s="141"/>
      <c r="E432">
        <v>3</v>
      </c>
      <c r="G432">
        <v>1</v>
      </c>
      <c r="H432">
        <v>1</v>
      </c>
      <c r="J432">
        <v>1</v>
      </c>
      <c r="K432">
        <v>1</v>
      </c>
      <c r="N432" s="142"/>
      <c r="O432" s="141"/>
      <c r="AA432" s="141"/>
      <c r="AL432" s="142"/>
      <c r="AM432" s="141"/>
      <c r="AX432" s="142"/>
      <c r="AY432" s="141"/>
      <c r="BJ432" s="142"/>
      <c r="BK432" s="141"/>
      <c r="BV432" s="142"/>
      <c r="BW432" s="302">
        <v>7</v>
      </c>
      <c r="BX432" s="302">
        <v>0</v>
      </c>
      <c r="BY432" s="302">
        <v>0</v>
      </c>
      <c r="BZ432" s="302">
        <v>0</v>
      </c>
      <c r="CA432" s="302">
        <v>0</v>
      </c>
      <c r="CB432" s="302">
        <v>0</v>
      </c>
      <c r="CC432" s="303">
        <v>0</v>
      </c>
      <c r="CD432" s="304">
        <v>0</v>
      </c>
      <c r="CE432" s="302">
        <v>0</v>
      </c>
      <c r="CF432" s="302">
        <v>30</v>
      </c>
      <c r="CG432" s="296">
        <v>0</v>
      </c>
      <c r="CH432" s="297" t="s">
        <v>12384</v>
      </c>
      <c r="CI432" s="305">
        <v>0</v>
      </c>
      <c r="CJ432" s="306">
        <v>0</v>
      </c>
      <c r="CK432" s="300">
        <v>0</v>
      </c>
      <c r="CL432" s="301">
        <v>0</v>
      </c>
    </row>
    <row r="433" spans="1:90" x14ac:dyDescent="0.25">
      <c r="A433">
        <v>1022100480</v>
      </c>
      <c r="B433" s="287" t="s">
        <v>12825</v>
      </c>
      <c r="C433" s="141"/>
      <c r="F433">
        <v>1</v>
      </c>
      <c r="N433" s="142"/>
      <c r="O433" s="141"/>
      <c r="AA433" s="141"/>
      <c r="AL433" s="142"/>
      <c r="AM433" s="141"/>
      <c r="AX433" s="142"/>
      <c r="AY433" s="141"/>
      <c r="BJ433" s="142"/>
      <c r="BK433" s="141"/>
      <c r="BV433" s="142"/>
      <c r="BW433" s="302">
        <v>1</v>
      </c>
      <c r="BX433" s="302">
        <v>0</v>
      </c>
      <c r="BY433" s="302">
        <v>0</v>
      </c>
      <c r="BZ433" s="302">
        <v>0</v>
      </c>
      <c r="CA433" s="302">
        <v>0</v>
      </c>
      <c r="CB433" s="302">
        <v>0</v>
      </c>
      <c r="CC433" s="303">
        <v>0</v>
      </c>
      <c r="CD433" s="304">
        <v>0</v>
      </c>
      <c r="CE433" s="302">
        <v>0</v>
      </c>
      <c r="CF433" s="302">
        <v>30</v>
      </c>
      <c r="CG433" s="296">
        <v>0</v>
      </c>
      <c r="CH433" s="297" t="s">
        <v>12384</v>
      </c>
      <c r="CI433" s="305">
        <v>0</v>
      </c>
      <c r="CJ433" s="306">
        <v>0</v>
      </c>
      <c r="CK433" s="300">
        <v>0</v>
      </c>
      <c r="CL433" s="301">
        <v>0</v>
      </c>
    </row>
    <row r="434" spans="1:90" x14ac:dyDescent="0.25">
      <c r="A434">
        <v>1022100500</v>
      </c>
      <c r="B434" s="287" t="s">
        <v>12826</v>
      </c>
      <c r="C434" s="141"/>
      <c r="E434">
        <v>1</v>
      </c>
      <c r="F434">
        <v>1</v>
      </c>
      <c r="G434">
        <v>2</v>
      </c>
      <c r="I434">
        <v>1</v>
      </c>
      <c r="J434">
        <v>1</v>
      </c>
      <c r="N434" s="142">
        <v>1</v>
      </c>
      <c r="O434" s="141"/>
      <c r="P434">
        <v>3</v>
      </c>
      <c r="Q434">
        <v>1</v>
      </c>
      <c r="R434">
        <v>1</v>
      </c>
      <c r="T434">
        <v>1</v>
      </c>
      <c r="V434">
        <v>1</v>
      </c>
      <c r="X434">
        <v>1</v>
      </c>
      <c r="Y434">
        <v>1</v>
      </c>
      <c r="AA434" s="141"/>
      <c r="AC434">
        <v>1</v>
      </c>
      <c r="AH434">
        <v>1</v>
      </c>
      <c r="AI434">
        <v>1</v>
      </c>
      <c r="AJ434">
        <v>1</v>
      </c>
      <c r="AL434" s="142"/>
      <c r="AM434" s="141"/>
      <c r="AO434">
        <v>1</v>
      </c>
      <c r="AQ434">
        <v>1</v>
      </c>
      <c r="AS434">
        <v>2</v>
      </c>
      <c r="AU434">
        <v>2</v>
      </c>
      <c r="AX434" s="142"/>
      <c r="AY434" s="141"/>
      <c r="BD434">
        <v>1</v>
      </c>
      <c r="BF434">
        <v>1</v>
      </c>
      <c r="BG434">
        <v>1</v>
      </c>
      <c r="BJ434" s="142">
        <v>2</v>
      </c>
      <c r="BK434" s="141"/>
      <c r="BL434">
        <v>2</v>
      </c>
      <c r="BN434">
        <v>1</v>
      </c>
      <c r="BO434">
        <v>2</v>
      </c>
      <c r="BP434">
        <v>2</v>
      </c>
      <c r="BQ434">
        <v>1</v>
      </c>
      <c r="BT434">
        <v>1</v>
      </c>
      <c r="BV434" s="142">
        <v>1</v>
      </c>
      <c r="BW434" s="302">
        <v>7</v>
      </c>
      <c r="BX434" s="302">
        <v>9</v>
      </c>
      <c r="BY434" s="302">
        <v>4</v>
      </c>
      <c r="BZ434" s="302">
        <v>6</v>
      </c>
      <c r="CA434" s="302">
        <v>5</v>
      </c>
      <c r="CB434" s="302">
        <v>10</v>
      </c>
      <c r="CC434" s="303">
        <v>3.968253968253968E-2</v>
      </c>
      <c r="CD434" s="304">
        <v>0.53452248382484868</v>
      </c>
      <c r="CE434" s="302">
        <v>0</v>
      </c>
      <c r="CF434" s="302">
        <v>30</v>
      </c>
      <c r="CG434" s="296">
        <v>1.984126984126984E-3</v>
      </c>
      <c r="CH434" s="297" t="s">
        <v>12384</v>
      </c>
      <c r="CI434" s="305">
        <v>1</v>
      </c>
      <c r="CJ434" s="306">
        <v>10.891665340967705</v>
      </c>
      <c r="CK434" s="300">
        <v>2</v>
      </c>
      <c r="CL434" s="301">
        <v>11</v>
      </c>
    </row>
    <row r="435" spans="1:90" x14ac:dyDescent="0.25">
      <c r="A435">
        <v>1022100510</v>
      </c>
      <c r="B435" s="287" t="s">
        <v>12827</v>
      </c>
      <c r="C435" s="141"/>
      <c r="E435">
        <v>1</v>
      </c>
      <c r="F435">
        <v>2</v>
      </c>
      <c r="G435">
        <v>3</v>
      </c>
      <c r="I435">
        <v>1</v>
      </c>
      <c r="J435">
        <v>3</v>
      </c>
      <c r="K435">
        <v>1</v>
      </c>
      <c r="N435" s="142">
        <v>2</v>
      </c>
      <c r="O435" s="141"/>
      <c r="P435">
        <v>4</v>
      </c>
      <c r="Q435">
        <v>1</v>
      </c>
      <c r="R435">
        <v>1</v>
      </c>
      <c r="S435">
        <v>2</v>
      </c>
      <c r="T435">
        <v>2</v>
      </c>
      <c r="U435">
        <v>2</v>
      </c>
      <c r="V435">
        <v>2</v>
      </c>
      <c r="W435">
        <v>1</v>
      </c>
      <c r="X435">
        <v>1</v>
      </c>
      <c r="Y435">
        <v>1</v>
      </c>
      <c r="Z435">
        <v>2</v>
      </c>
      <c r="AA435" s="141"/>
      <c r="AC435">
        <v>1</v>
      </c>
      <c r="AD435">
        <v>1</v>
      </c>
      <c r="AG435">
        <v>2</v>
      </c>
      <c r="AH435">
        <v>2</v>
      </c>
      <c r="AI435">
        <v>1</v>
      </c>
      <c r="AK435">
        <v>1</v>
      </c>
      <c r="AL435" s="142">
        <v>2</v>
      </c>
      <c r="AM435" s="141"/>
      <c r="AN435">
        <v>1</v>
      </c>
      <c r="AO435">
        <v>1</v>
      </c>
      <c r="AP435">
        <v>2</v>
      </c>
      <c r="AQ435">
        <v>2</v>
      </c>
      <c r="AS435">
        <v>2</v>
      </c>
      <c r="AV435">
        <v>1</v>
      </c>
      <c r="AW435">
        <v>1</v>
      </c>
      <c r="AX435" s="142">
        <v>2</v>
      </c>
      <c r="AY435" s="141">
        <v>1</v>
      </c>
      <c r="AZ435">
        <v>2</v>
      </c>
      <c r="BA435">
        <v>1</v>
      </c>
      <c r="BB435">
        <v>2</v>
      </c>
      <c r="BC435">
        <v>1</v>
      </c>
      <c r="BD435">
        <v>2</v>
      </c>
      <c r="BE435">
        <v>1</v>
      </c>
      <c r="BF435">
        <v>3</v>
      </c>
      <c r="BG435">
        <v>1</v>
      </c>
      <c r="BI435">
        <v>2</v>
      </c>
      <c r="BJ435" s="142">
        <v>1</v>
      </c>
      <c r="BK435" s="141"/>
      <c r="BL435">
        <v>2</v>
      </c>
      <c r="BM435">
        <v>1</v>
      </c>
      <c r="BN435">
        <v>3</v>
      </c>
      <c r="BO435">
        <v>3</v>
      </c>
      <c r="BP435">
        <v>4</v>
      </c>
      <c r="BQ435">
        <v>2</v>
      </c>
      <c r="BR435">
        <v>1</v>
      </c>
      <c r="BS435">
        <v>1</v>
      </c>
      <c r="BT435">
        <v>3</v>
      </c>
      <c r="BU435">
        <v>1</v>
      </c>
      <c r="BV435" s="142">
        <v>1</v>
      </c>
      <c r="BW435" s="302">
        <v>13</v>
      </c>
      <c r="BX435" s="302">
        <v>19</v>
      </c>
      <c r="BY435" s="302">
        <v>10</v>
      </c>
      <c r="BZ435" s="302">
        <v>12</v>
      </c>
      <c r="CA435" s="302">
        <v>17</v>
      </c>
      <c r="CB435" s="302">
        <v>22</v>
      </c>
      <c r="CC435" s="303">
        <v>8.7301587301587297E-2</v>
      </c>
      <c r="CD435" s="304">
        <v>1.0954451150103321</v>
      </c>
      <c r="CE435" s="302">
        <v>0</v>
      </c>
      <c r="CF435" s="302">
        <v>30</v>
      </c>
      <c r="CG435" s="296">
        <v>4.3650793650793652E-3</v>
      </c>
      <c r="CH435" s="297" t="s">
        <v>12384</v>
      </c>
      <c r="CI435" s="305">
        <v>2</v>
      </c>
      <c r="CJ435" s="306">
        <v>23.881159400724616</v>
      </c>
      <c r="CK435" s="300">
        <v>4</v>
      </c>
      <c r="CL435" s="301">
        <v>24</v>
      </c>
    </row>
    <row r="436" spans="1:90" x14ac:dyDescent="0.25">
      <c r="A436">
        <v>1022100530</v>
      </c>
      <c r="B436" s="287" t="s">
        <v>12828</v>
      </c>
      <c r="C436" s="141">
        <v>1</v>
      </c>
      <c r="N436" s="142"/>
      <c r="O436" s="141"/>
      <c r="P436">
        <v>2</v>
      </c>
      <c r="AA436" s="141"/>
      <c r="AL436" s="142"/>
      <c r="AM436" s="141"/>
      <c r="AX436" s="142"/>
      <c r="AY436" s="141"/>
      <c r="BJ436" s="142"/>
      <c r="BK436" s="141"/>
      <c r="BV436" s="142"/>
      <c r="BW436" s="302">
        <v>1</v>
      </c>
      <c r="BX436" s="302">
        <v>2</v>
      </c>
      <c r="BY436" s="302">
        <v>0</v>
      </c>
      <c r="BZ436" s="302">
        <v>0</v>
      </c>
      <c r="CA436" s="302">
        <v>0</v>
      </c>
      <c r="CB436" s="302">
        <v>0</v>
      </c>
      <c r="CC436" s="303">
        <v>0</v>
      </c>
      <c r="CD436" s="304">
        <v>0</v>
      </c>
      <c r="CE436" s="302">
        <v>0</v>
      </c>
      <c r="CF436" s="302">
        <v>30</v>
      </c>
      <c r="CG436" s="296">
        <v>0</v>
      </c>
      <c r="CH436" s="297" t="s">
        <v>12384</v>
      </c>
      <c r="CI436" s="305">
        <v>0</v>
      </c>
      <c r="CJ436" s="306">
        <v>0</v>
      </c>
      <c r="CK436" s="300">
        <v>0</v>
      </c>
      <c r="CL436" s="301">
        <v>0</v>
      </c>
    </row>
    <row r="437" spans="1:90" x14ac:dyDescent="0.25">
      <c r="A437">
        <v>1022100540</v>
      </c>
      <c r="B437" s="287" t="s">
        <v>12829</v>
      </c>
      <c r="C437" s="141"/>
      <c r="G437">
        <v>1</v>
      </c>
      <c r="N437" s="142"/>
      <c r="O437" s="141"/>
      <c r="AA437" s="141"/>
      <c r="AL437" s="142"/>
      <c r="AM437" s="141"/>
      <c r="AX437" s="142"/>
      <c r="AY437" s="141"/>
      <c r="BJ437" s="142"/>
      <c r="BK437" s="141"/>
      <c r="BV437" s="142"/>
      <c r="BW437" s="302">
        <v>1</v>
      </c>
      <c r="BX437" s="302">
        <v>0</v>
      </c>
      <c r="BY437" s="302">
        <v>0</v>
      </c>
      <c r="BZ437" s="302">
        <v>0</v>
      </c>
      <c r="CA437" s="302">
        <v>0</v>
      </c>
      <c r="CB437" s="302">
        <v>0</v>
      </c>
      <c r="CC437" s="303">
        <v>0</v>
      </c>
      <c r="CD437" s="304">
        <v>0</v>
      </c>
      <c r="CE437" s="302">
        <v>0</v>
      </c>
      <c r="CF437" s="302">
        <v>30</v>
      </c>
      <c r="CG437" s="296">
        <v>0</v>
      </c>
      <c r="CH437" s="297" t="s">
        <v>12384</v>
      </c>
      <c r="CI437" s="305">
        <v>0</v>
      </c>
      <c r="CJ437" s="306">
        <v>0</v>
      </c>
      <c r="CK437" s="300">
        <v>0</v>
      </c>
      <c r="CL437" s="301">
        <v>0</v>
      </c>
    </row>
    <row r="438" spans="1:90" x14ac:dyDescent="0.25">
      <c r="A438">
        <v>1022100550</v>
      </c>
      <c r="B438" s="287" t="s">
        <v>12830</v>
      </c>
      <c r="C438" s="141"/>
      <c r="D438">
        <v>2</v>
      </c>
      <c r="E438">
        <v>2</v>
      </c>
      <c r="N438" s="142"/>
      <c r="O438" s="141"/>
      <c r="P438">
        <v>1</v>
      </c>
      <c r="AA438" s="141"/>
      <c r="AL438" s="142"/>
      <c r="AM438" s="141"/>
      <c r="AX438" s="142"/>
      <c r="AY438" s="141"/>
      <c r="BJ438" s="142"/>
      <c r="BK438" s="141"/>
      <c r="BV438" s="142"/>
      <c r="BW438" s="302">
        <v>4</v>
      </c>
      <c r="BX438" s="302">
        <v>1</v>
      </c>
      <c r="BY438" s="302">
        <v>0</v>
      </c>
      <c r="BZ438" s="302">
        <v>0</v>
      </c>
      <c r="CA438" s="302">
        <v>0</v>
      </c>
      <c r="CB438" s="302">
        <v>0</v>
      </c>
      <c r="CC438" s="303">
        <v>0</v>
      </c>
      <c r="CD438" s="304">
        <v>0</v>
      </c>
      <c r="CE438" s="302">
        <v>0</v>
      </c>
      <c r="CF438" s="302">
        <v>30</v>
      </c>
      <c r="CG438" s="296">
        <v>0</v>
      </c>
      <c r="CH438" s="297" t="s">
        <v>12384</v>
      </c>
      <c r="CI438" s="305">
        <v>0</v>
      </c>
      <c r="CJ438" s="306">
        <v>0</v>
      </c>
      <c r="CK438" s="300">
        <v>0</v>
      </c>
      <c r="CL438" s="301">
        <v>0</v>
      </c>
    </row>
    <row r="439" spans="1:90" x14ac:dyDescent="0.25">
      <c r="A439">
        <v>1022100560</v>
      </c>
      <c r="B439" s="287" t="s">
        <v>12831</v>
      </c>
      <c r="C439" s="141"/>
      <c r="J439">
        <v>1</v>
      </c>
      <c r="N439" s="142"/>
      <c r="O439" s="141"/>
      <c r="AA439" s="141"/>
      <c r="AL439" s="142"/>
      <c r="AM439" s="141"/>
      <c r="AX439" s="142"/>
      <c r="AY439" s="141"/>
      <c r="BJ439" s="142"/>
      <c r="BK439" s="141"/>
      <c r="BV439" s="142"/>
      <c r="BW439" s="302">
        <v>1</v>
      </c>
      <c r="BX439" s="302">
        <v>0</v>
      </c>
      <c r="BY439" s="302">
        <v>0</v>
      </c>
      <c r="BZ439" s="302">
        <v>0</v>
      </c>
      <c r="CA439" s="302">
        <v>0</v>
      </c>
      <c r="CB439" s="302">
        <v>0</v>
      </c>
      <c r="CC439" s="303">
        <v>0</v>
      </c>
      <c r="CD439" s="304">
        <v>0</v>
      </c>
      <c r="CE439" s="302">
        <v>0</v>
      </c>
      <c r="CF439" s="302">
        <v>30</v>
      </c>
      <c r="CG439" s="296">
        <v>0</v>
      </c>
      <c r="CH439" s="297" t="s">
        <v>12384</v>
      </c>
      <c r="CI439" s="305">
        <v>0</v>
      </c>
      <c r="CJ439" s="306">
        <v>0</v>
      </c>
      <c r="CK439" s="300">
        <v>0</v>
      </c>
      <c r="CL439" s="301">
        <v>0</v>
      </c>
    </row>
    <row r="440" spans="1:90" x14ac:dyDescent="0.25">
      <c r="A440">
        <v>1022100570</v>
      </c>
      <c r="B440" s="287" t="s">
        <v>12832</v>
      </c>
      <c r="C440" s="141"/>
      <c r="E440">
        <v>1</v>
      </c>
      <c r="N440" s="142"/>
      <c r="O440" s="141"/>
      <c r="P440">
        <v>1</v>
      </c>
      <c r="AA440" s="141"/>
      <c r="AL440" s="142"/>
      <c r="AM440" s="141"/>
      <c r="AX440" s="142"/>
      <c r="AY440" s="141"/>
      <c r="BJ440" s="142"/>
      <c r="BK440" s="141"/>
      <c r="BV440" s="142"/>
      <c r="BW440" s="302">
        <v>1</v>
      </c>
      <c r="BX440" s="302">
        <v>1</v>
      </c>
      <c r="BY440" s="302">
        <v>0</v>
      </c>
      <c r="BZ440" s="302">
        <v>0</v>
      </c>
      <c r="CA440" s="302">
        <v>0</v>
      </c>
      <c r="CB440" s="302">
        <v>0</v>
      </c>
      <c r="CC440" s="303">
        <v>0</v>
      </c>
      <c r="CD440" s="304">
        <v>0</v>
      </c>
      <c r="CE440" s="302">
        <v>0</v>
      </c>
      <c r="CF440" s="302">
        <v>30</v>
      </c>
      <c r="CG440" s="296">
        <v>0</v>
      </c>
      <c r="CH440" s="297" t="s">
        <v>12384</v>
      </c>
      <c r="CI440" s="305">
        <v>0</v>
      </c>
      <c r="CJ440" s="306">
        <v>0</v>
      </c>
      <c r="CK440" s="300">
        <v>0</v>
      </c>
      <c r="CL440" s="301">
        <v>0</v>
      </c>
    </row>
    <row r="441" spans="1:90" x14ac:dyDescent="0.25">
      <c r="A441">
        <v>1022100580</v>
      </c>
      <c r="B441" s="287" t="s">
        <v>12833</v>
      </c>
      <c r="C441" s="141"/>
      <c r="E441">
        <v>1</v>
      </c>
      <c r="N441" s="142"/>
      <c r="O441" s="141"/>
      <c r="AA441" s="141"/>
      <c r="AL441" s="142"/>
      <c r="AM441" s="141"/>
      <c r="AX441" s="142"/>
      <c r="AY441" s="141"/>
      <c r="BJ441" s="142"/>
      <c r="BK441" s="141"/>
      <c r="BV441" s="142"/>
      <c r="BW441" s="302">
        <v>1</v>
      </c>
      <c r="BX441" s="302">
        <v>0</v>
      </c>
      <c r="BY441" s="302">
        <v>0</v>
      </c>
      <c r="BZ441" s="302">
        <v>0</v>
      </c>
      <c r="CA441" s="302">
        <v>0</v>
      </c>
      <c r="CB441" s="302">
        <v>0</v>
      </c>
      <c r="CC441" s="303">
        <v>0</v>
      </c>
      <c r="CD441" s="304">
        <v>0</v>
      </c>
      <c r="CE441" s="302">
        <v>0</v>
      </c>
      <c r="CF441" s="302">
        <v>30</v>
      </c>
      <c r="CG441" s="296">
        <v>0</v>
      </c>
      <c r="CH441" s="297" t="s">
        <v>12384</v>
      </c>
      <c r="CI441" s="305">
        <v>0</v>
      </c>
      <c r="CJ441" s="306">
        <v>0</v>
      </c>
      <c r="CK441" s="300">
        <v>0</v>
      </c>
      <c r="CL441" s="301">
        <v>0</v>
      </c>
    </row>
    <row r="442" spans="1:90" x14ac:dyDescent="0.25">
      <c r="A442">
        <v>1022100600</v>
      </c>
      <c r="B442" s="287" t="s">
        <v>12834</v>
      </c>
      <c r="C442" s="141"/>
      <c r="E442">
        <v>2</v>
      </c>
      <c r="N442" s="142"/>
      <c r="O442" s="141"/>
      <c r="AA442" s="141"/>
      <c r="AL442" s="142"/>
      <c r="AM442" s="141"/>
      <c r="AX442" s="142"/>
      <c r="AY442" s="141"/>
      <c r="BJ442" s="142"/>
      <c r="BK442" s="141"/>
      <c r="BV442" s="142"/>
      <c r="BW442" s="302">
        <v>2</v>
      </c>
      <c r="BX442" s="302">
        <v>0</v>
      </c>
      <c r="BY442" s="302">
        <v>0</v>
      </c>
      <c r="BZ442" s="302">
        <v>0</v>
      </c>
      <c r="CA442" s="302">
        <v>0</v>
      </c>
      <c r="CB442" s="302">
        <v>0</v>
      </c>
      <c r="CC442" s="303">
        <v>0</v>
      </c>
      <c r="CD442" s="304">
        <v>0</v>
      </c>
      <c r="CE442" s="302">
        <v>0</v>
      </c>
      <c r="CF442" s="302">
        <v>30</v>
      </c>
      <c r="CG442" s="296">
        <v>0</v>
      </c>
      <c r="CH442" s="297" t="s">
        <v>12384</v>
      </c>
      <c r="CI442" s="305">
        <v>0</v>
      </c>
      <c r="CJ442" s="306">
        <v>0</v>
      </c>
      <c r="CK442" s="300">
        <v>0</v>
      </c>
      <c r="CL442" s="301">
        <v>0</v>
      </c>
    </row>
    <row r="443" spans="1:90" x14ac:dyDescent="0.25">
      <c r="A443">
        <v>1022100610</v>
      </c>
      <c r="B443" s="287" t="s">
        <v>12835</v>
      </c>
      <c r="C443" s="141"/>
      <c r="D443">
        <v>1</v>
      </c>
      <c r="E443">
        <v>1</v>
      </c>
      <c r="N443" s="142">
        <v>1</v>
      </c>
      <c r="O443" s="141"/>
      <c r="AA443" s="141"/>
      <c r="AL443" s="142"/>
      <c r="AM443" s="141"/>
      <c r="AX443" s="142"/>
      <c r="AY443" s="141"/>
      <c r="BJ443" s="142"/>
      <c r="BK443" s="141"/>
      <c r="BV443" s="142"/>
      <c r="BW443" s="302">
        <v>3</v>
      </c>
      <c r="BX443" s="302">
        <v>0</v>
      </c>
      <c r="BY443" s="302">
        <v>0</v>
      </c>
      <c r="BZ443" s="302">
        <v>0</v>
      </c>
      <c r="CA443" s="302">
        <v>0</v>
      </c>
      <c r="CB443" s="302">
        <v>0</v>
      </c>
      <c r="CC443" s="303">
        <v>0</v>
      </c>
      <c r="CD443" s="304">
        <v>0</v>
      </c>
      <c r="CE443" s="302">
        <v>0</v>
      </c>
      <c r="CF443" s="302">
        <v>30</v>
      </c>
      <c r="CG443" s="296">
        <v>0</v>
      </c>
      <c r="CH443" s="297" t="s">
        <v>12384</v>
      </c>
      <c r="CI443" s="305">
        <v>0</v>
      </c>
      <c r="CJ443" s="306">
        <v>0</v>
      </c>
      <c r="CK443" s="300">
        <v>0</v>
      </c>
      <c r="CL443" s="301">
        <v>0</v>
      </c>
    </row>
    <row r="444" spans="1:90" x14ac:dyDescent="0.25">
      <c r="A444">
        <v>1022100640</v>
      </c>
      <c r="B444" s="287" t="s">
        <v>12836</v>
      </c>
      <c r="C444" s="141"/>
      <c r="E444">
        <v>2</v>
      </c>
      <c r="G444">
        <v>1</v>
      </c>
      <c r="N444" s="142"/>
      <c r="O444" s="141"/>
      <c r="AA444" s="141"/>
      <c r="AL444" s="142"/>
      <c r="AM444" s="141"/>
      <c r="AX444" s="142"/>
      <c r="AY444" s="141"/>
      <c r="BJ444" s="142"/>
      <c r="BK444" s="141"/>
      <c r="BV444" s="142"/>
      <c r="BW444" s="302">
        <v>3</v>
      </c>
      <c r="BX444" s="302">
        <v>0</v>
      </c>
      <c r="BY444" s="302">
        <v>0</v>
      </c>
      <c r="BZ444" s="302">
        <v>0</v>
      </c>
      <c r="CA444" s="302">
        <v>0</v>
      </c>
      <c r="CB444" s="302">
        <v>0</v>
      </c>
      <c r="CC444" s="303">
        <v>0</v>
      </c>
      <c r="CD444" s="304">
        <v>0</v>
      </c>
      <c r="CE444" s="302">
        <v>0</v>
      </c>
      <c r="CF444" s="302">
        <v>30</v>
      </c>
      <c r="CG444" s="296">
        <v>0</v>
      </c>
      <c r="CH444" s="297" t="s">
        <v>12384</v>
      </c>
      <c r="CI444" s="305">
        <v>0</v>
      </c>
      <c r="CJ444" s="306">
        <v>0</v>
      </c>
      <c r="CK444" s="300">
        <v>0</v>
      </c>
      <c r="CL444" s="301">
        <v>0</v>
      </c>
    </row>
    <row r="445" spans="1:90" x14ac:dyDescent="0.25">
      <c r="A445">
        <v>1022100650</v>
      </c>
      <c r="B445" s="287" t="s">
        <v>12837</v>
      </c>
      <c r="C445" s="141"/>
      <c r="E445">
        <v>2</v>
      </c>
      <c r="G445">
        <v>1</v>
      </c>
      <c r="J445">
        <v>2</v>
      </c>
      <c r="N445" s="142"/>
      <c r="O445" s="141"/>
      <c r="AA445" s="141"/>
      <c r="AL445" s="142"/>
      <c r="AM445" s="141"/>
      <c r="AX445" s="142"/>
      <c r="AY445" s="141"/>
      <c r="BJ445" s="142"/>
      <c r="BK445" s="141"/>
      <c r="BV445" s="142"/>
      <c r="BW445" s="302">
        <v>5</v>
      </c>
      <c r="BX445" s="302">
        <v>0</v>
      </c>
      <c r="BY445" s="302">
        <v>0</v>
      </c>
      <c r="BZ445" s="302">
        <v>0</v>
      </c>
      <c r="CA445" s="302">
        <v>0</v>
      </c>
      <c r="CB445" s="302">
        <v>0</v>
      </c>
      <c r="CC445" s="303">
        <v>0</v>
      </c>
      <c r="CD445" s="304">
        <v>0</v>
      </c>
      <c r="CE445" s="302">
        <v>0</v>
      </c>
      <c r="CF445" s="302">
        <v>30</v>
      </c>
      <c r="CG445" s="296">
        <v>0</v>
      </c>
      <c r="CH445" s="297" t="s">
        <v>12384</v>
      </c>
      <c r="CI445" s="305">
        <v>0</v>
      </c>
      <c r="CJ445" s="306">
        <v>0</v>
      </c>
      <c r="CK445" s="300">
        <v>0</v>
      </c>
      <c r="CL445" s="301">
        <v>0</v>
      </c>
    </row>
    <row r="446" spans="1:90" x14ac:dyDescent="0.25">
      <c r="A446">
        <v>1022100660</v>
      </c>
      <c r="B446" s="287" t="s">
        <v>12838</v>
      </c>
      <c r="C446" s="141"/>
      <c r="G446">
        <v>1</v>
      </c>
      <c r="J446">
        <v>1</v>
      </c>
      <c r="N446" s="142"/>
      <c r="O446" s="141"/>
      <c r="P446">
        <v>1</v>
      </c>
      <c r="AA446" s="141"/>
      <c r="AL446" s="142"/>
      <c r="AM446" s="141"/>
      <c r="AX446" s="142"/>
      <c r="AY446" s="141"/>
      <c r="BJ446" s="142"/>
      <c r="BK446" s="141"/>
      <c r="BV446" s="142"/>
      <c r="BW446" s="302">
        <v>2</v>
      </c>
      <c r="BX446" s="302">
        <v>1</v>
      </c>
      <c r="BY446" s="302">
        <v>0</v>
      </c>
      <c r="BZ446" s="302">
        <v>0</v>
      </c>
      <c r="CA446" s="302">
        <v>0</v>
      </c>
      <c r="CB446" s="302">
        <v>0</v>
      </c>
      <c r="CC446" s="303">
        <v>0</v>
      </c>
      <c r="CD446" s="304">
        <v>0</v>
      </c>
      <c r="CE446" s="302">
        <v>0</v>
      </c>
      <c r="CF446" s="302">
        <v>30</v>
      </c>
      <c r="CG446" s="296">
        <v>0</v>
      </c>
      <c r="CH446" s="297" t="s">
        <v>12384</v>
      </c>
      <c r="CI446" s="305">
        <v>0</v>
      </c>
      <c r="CJ446" s="306">
        <v>0</v>
      </c>
      <c r="CK446" s="300">
        <v>0</v>
      </c>
      <c r="CL446" s="301">
        <v>0</v>
      </c>
    </row>
    <row r="447" spans="1:90" x14ac:dyDescent="0.25">
      <c r="A447">
        <v>1022100670</v>
      </c>
      <c r="B447" s="287" t="s">
        <v>12839</v>
      </c>
      <c r="C447" s="141"/>
      <c r="E447">
        <v>2</v>
      </c>
      <c r="G447">
        <v>1</v>
      </c>
      <c r="J447">
        <v>1</v>
      </c>
      <c r="N447" s="142"/>
      <c r="O447" s="141"/>
      <c r="AA447" s="141"/>
      <c r="AL447" s="142"/>
      <c r="AM447" s="141"/>
      <c r="AX447" s="142"/>
      <c r="AY447" s="141"/>
      <c r="BJ447" s="142"/>
      <c r="BK447" s="141"/>
      <c r="BV447" s="142"/>
      <c r="BW447" s="302">
        <v>4</v>
      </c>
      <c r="BX447" s="302">
        <v>0</v>
      </c>
      <c r="BY447" s="302">
        <v>0</v>
      </c>
      <c r="BZ447" s="302">
        <v>0</v>
      </c>
      <c r="CA447" s="302">
        <v>0</v>
      </c>
      <c r="CB447" s="302">
        <v>0</v>
      </c>
      <c r="CC447" s="303">
        <v>0</v>
      </c>
      <c r="CD447" s="304">
        <v>0</v>
      </c>
      <c r="CE447" s="302">
        <v>0</v>
      </c>
      <c r="CF447" s="302">
        <v>30</v>
      </c>
      <c r="CG447" s="296">
        <v>0</v>
      </c>
      <c r="CH447" s="297" t="s">
        <v>12384</v>
      </c>
      <c r="CI447" s="305">
        <v>0</v>
      </c>
      <c r="CJ447" s="306">
        <v>0</v>
      </c>
      <c r="CK447" s="300">
        <v>0</v>
      </c>
      <c r="CL447" s="301">
        <v>0</v>
      </c>
    </row>
    <row r="448" spans="1:90" x14ac:dyDescent="0.25">
      <c r="A448">
        <v>1022100680</v>
      </c>
      <c r="B448" s="287" t="s">
        <v>12840</v>
      </c>
      <c r="C448" s="141"/>
      <c r="G448">
        <v>1</v>
      </c>
      <c r="J448">
        <v>2</v>
      </c>
      <c r="K448">
        <v>1</v>
      </c>
      <c r="N448" s="142"/>
      <c r="O448" s="141"/>
      <c r="AA448" s="141"/>
      <c r="AL448" s="142"/>
      <c r="AM448" s="141"/>
      <c r="AX448" s="142"/>
      <c r="AY448" s="141"/>
      <c r="BJ448" s="142"/>
      <c r="BK448" s="141"/>
      <c r="BV448" s="142"/>
      <c r="BW448" s="302">
        <v>4</v>
      </c>
      <c r="BX448" s="302">
        <v>0</v>
      </c>
      <c r="BY448" s="302">
        <v>0</v>
      </c>
      <c r="BZ448" s="302">
        <v>0</v>
      </c>
      <c r="CA448" s="302">
        <v>0</v>
      </c>
      <c r="CB448" s="302">
        <v>0</v>
      </c>
      <c r="CC448" s="303">
        <v>0</v>
      </c>
      <c r="CD448" s="304">
        <v>0</v>
      </c>
      <c r="CE448" s="302">
        <v>0</v>
      </c>
      <c r="CF448" s="302">
        <v>30</v>
      </c>
      <c r="CG448" s="296">
        <v>0</v>
      </c>
      <c r="CH448" s="297" t="s">
        <v>12384</v>
      </c>
      <c r="CI448" s="305">
        <v>0</v>
      </c>
      <c r="CJ448" s="306">
        <v>0</v>
      </c>
      <c r="CK448" s="300">
        <v>0</v>
      </c>
      <c r="CL448" s="301">
        <v>0</v>
      </c>
    </row>
    <row r="449" spans="1:90" x14ac:dyDescent="0.25">
      <c r="A449">
        <v>1022100710</v>
      </c>
      <c r="B449" s="287" t="s">
        <v>12841</v>
      </c>
      <c r="C449" s="141">
        <v>1</v>
      </c>
      <c r="G449">
        <v>1</v>
      </c>
      <c r="N449" s="142"/>
      <c r="O449" s="141"/>
      <c r="AA449" s="141"/>
      <c r="AL449" s="142"/>
      <c r="AM449" s="141"/>
      <c r="AX449" s="142"/>
      <c r="AY449" s="141"/>
      <c r="BJ449" s="142"/>
      <c r="BK449" s="141"/>
      <c r="BV449" s="142"/>
      <c r="BW449" s="302">
        <v>2</v>
      </c>
      <c r="BX449" s="302">
        <v>0</v>
      </c>
      <c r="BY449" s="302">
        <v>0</v>
      </c>
      <c r="BZ449" s="302">
        <v>0</v>
      </c>
      <c r="CA449" s="302">
        <v>0</v>
      </c>
      <c r="CB449" s="302">
        <v>0</v>
      </c>
      <c r="CC449" s="303">
        <v>0</v>
      </c>
      <c r="CD449" s="304">
        <v>0</v>
      </c>
      <c r="CE449" s="302">
        <v>0</v>
      </c>
      <c r="CF449" s="302">
        <v>30</v>
      </c>
      <c r="CG449" s="296">
        <v>0</v>
      </c>
      <c r="CH449" s="297" t="s">
        <v>12384</v>
      </c>
      <c r="CI449" s="305">
        <v>0</v>
      </c>
      <c r="CJ449" s="306">
        <v>0</v>
      </c>
      <c r="CK449" s="300">
        <v>0</v>
      </c>
      <c r="CL449" s="301">
        <v>0</v>
      </c>
    </row>
    <row r="450" spans="1:90" x14ac:dyDescent="0.25">
      <c r="A450">
        <v>1022100720</v>
      </c>
      <c r="B450" s="287" t="s">
        <v>12842</v>
      </c>
      <c r="C450" s="141"/>
      <c r="D450">
        <v>1</v>
      </c>
      <c r="J450">
        <v>1</v>
      </c>
      <c r="N450" s="142"/>
      <c r="O450" s="141"/>
      <c r="P450">
        <v>1</v>
      </c>
      <c r="AA450" s="141"/>
      <c r="AL450" s="142"/>
      <c r="AM450" s="141"/>
      <c r="AX450" s="142"/>
      <c r="AY450" s="141"/>
      <c r="BJ450" s="142"/>
      <c r="BK450" s="141"/>
      <c r="BV450" s="142"/>
      <c r="BW450" s="302">
        <v>2</v>
      </c>
      <c r="BX450" s="302">
        <v>1</v>
      </c>
      <c r="BY450" s="302">
        <v>0</v>
      </c>
      <c r="BZ450" s="302">
        <v>0</v>
      </c>
      <c r="CA450" s="302">
        <v>0</v>
      </c>
      <c r="CB450" s="302">
        <v>0</v>
      </c>
      <c r="CC450" s="303">
        <v>0</v>
      </c>
      <c r="CD450" s="304">
        <v>0</v>
      </c>
      <c r="CE450" s="302">
        <v>0</v>
      </c>
      <c r="CF450" s="302">
        <v>30</v>
      </c>
      <c r="CG450" s="296">
        <v>0</v>
      </c>
      <c r="CH450" s="297" t="s">
        <v>12384</v>
      </c>
      <c r="CI450" s="305">
        <v>0</v>
      </c>
      <c r="CJ450" s="306">
        <v>0</v>
      </c>
      <c r="CK450" s="300">
        <v>0</v>
      </c>
      <c r="CL450" s="301">
        <v>0</v>
      </c>
    </row>
    <row r="451" spans="1:90" x14ac:dyDescent="0.25">
      <c r="A451">
        <v>1022100740</v>
      </c>
      <c r="B451" s="287" t="s">
        <v>12843</v>
      </c>
      <c r="C451" s="141"/>
      <c r="G451">
        <v>1</v>
      </c>
      <c r="H451">
        <v>1</v>
      </c>
      <c r="N451" s="142"/>
      <c r="O451" s="141"/>
      <c r="AA451" s="141"/>
      <c r="AL451" s="142"/>
      <c r="AM451" s="141"/>
      <c r="AX451" s="142"/>
      <c r="AY451" s="141"/>
      <c r="BJ451" s="142"/>
      <c r="BK451" s="141"/>
      <c r="BV451" s="142"/>
      <c r="BW451" s="302">
        <v>2</v>
      </c>
      <c r="BX451" s="302">
        <v>0</v>
      </c>
      <c r="BY451" s="302">
        <v>0</v>
      </c>
      <c r="BZ451" s="302">
        <v>0</v>
      </c>
      <c r="CA451" s="302">
        <v>0</v>
      </c>
      <c r="CB451" s="302">
        <v>0</v>
      </c>
      <c r="CC451" s="303">
        <v>0</v>
      </c>
      <c r="CD451" s="304">
        <v>0</v>
      </c>
      <c r="CE451" s="302">
        <v>0</v>
      </c>
      <c r="CF451" s="302">
        <v>30</v>
      </c>
      <c r="CG451" s="296">
        <v>0</v>
      </c>
      <c r="CH451" s="297" t="s">
        <v>12384</v>
      </c>
      <c r="CI451" s="305">
        <v>0</v>
      </c>
      <c r="CJ451" s="306">
        <v>0</v>
      </c>
      <c r="CK451" s="300">
        <v>0</v>
      </c>
      <c r="CL451" s="301">
        <v>0</v>
      </c>
    </row>
    <row r="452" spans="1:90" x14ac:dyDescent="0.25">
      <c r="A452">
        <v>1022100800</v>
      </c>
      <c r="B452" s="287" t="s">
        <v>12844</v>
      </c>
      <c r="C452" s="141"/>
      <c r="E452">
        <v>1</v>
      </c>
      <c r="N452" s="142"/>
      <c r="O452" s="141"/>
      <c r="AA452" s="141"/>
      <c r="AL452" s="142"/>
      <c r="AM452" s="141"/>
      <c r="AX452" s="142"/>
      <c r="AY452" s="141"/>
      <c r="BJ452" s="142"/>
      <c r="BK452" s="141"/>
      <c r="BV452" s="142"/>
      <c r="BW452" s="302">
        <v>1</v>
      </c>
      <c r="BX452" s="302">
        <v>0</v>
      </c>
      <c r="BY452" s="302">
        <v>0</v>
      </c>
      <c r="BZ452" s="302">
        <v>0</v>
      </c>
      <c r="CA452" s="302">
        <v>0</v>
      </c>
      <c r="CB452" s="302">
        <v>0</v>
      </c>
      <c r="CC452" s="303">
        <v>0</v>
      </c>
      <c r="CD452" s="304">
        <v>0</v>
      </c>
      <c r="CE452" s="302">
        <v>0</v>
      </c>
      <c r="CF452" s="302">
        <v>30</v>
      </c>
      <c r="CG452" s="296">
        <v>0</v>
      </c>
      <c r="CH452" s="297" t="s">
        <v>12384</v>
      </c>
      <c r="CI452" s="305">
        <v>0</v>
      </c>
      <c r="CJ452" s="306">
        <v>0</v>
      </c>
      <c r="CK452" s="300">
        <v>0</v>
      </c>
      <c r="CL452" s="301">
        <v>0</v>
      </c>
    </row>
    <row r="453" spans="1:90" x14ac:dyDescent="0.25">
      <c r="A453">
        <v>1022100810</v>
      </c>
      <c r="B453" s="287" t="s">
        <v>12845</v>
      </c>
      <c r="C453" s="141"/>
      <c r="E453">
        <v>2</v>
      </c>
      <c r="G453">
        <v>1</v>
      </c>
      <c r="J453">
        <v>1</v>
      </c>
      <c r="N453" s="142"/>
      <c r="O453" s="141"/>
      <c r="AA453" s="141"/>
      <c r="AL453" s="142"/>
      <c r="AM453" s="141"/>
      <c r="AX453" s="142"/>
      <c r="AY453" s="141"/>
      <c r="BJ453" s="142"/>
      <c r="BK453" s="141"/>
      <c r="BV453" s="142"/>
      <c r="BW453" s="302">
        <v>4</v>
      </c>
      <c r="BX453" s="302">
        <v>0</v>
      </c>
      <c r="BY453" s="302">
        <v>0</v>
      </c>
      <c r="BZ453" s="302">
        <v>0</v>
      </c>
      <c r="CA453" s="302">
        <v>0</v>
      </c>
      <c r="CB453" s="302">
        <v>0</v>
      </c>
      <c r="CC453" s="303">
        <v>0</v>
      </c>
      <c r="CD453" s="304">
        <v>0</v>
      </c>
      <c r="CE453" s="302">
        <v>0</v>
      </c>
      <c r="CF453" s="302">
        <v>30</v>
      </c>
      <c r="CG453" s="296">
        <v>0</v>
      </c>
      <c r="CH453" s="297" t="s">
        <v>12384</v>
      </c>
      <c r="CI453" s="305">
        <v>0</v>
      </c>
      <c r="CJ453" s="306">
        <v>0</v>
      </c>
      <c r="CK453" s="300">
        <v>0</v>
      </c>
      <c r="CL453" s="301">
        <v>0</v>
      </c>
    </row>
    <row r="454" spans="1:90" x14ac:dyDescent="0.25">
      <c r="A454">
        <v>1022100830</v>
      </c>
      <c r="B454" s="287" t="s">
        <v>12846</v>
      </c>
      <c r="C454" s="141">
        <v>1</v>
      </c>
      <c r="E454">
        <v>1</v>
      </c>
      <c r="F454">
        <v>1</v>
      </c>
      <c r="G454">
        <v>1</v>
      </c>
      <c r="J454">
        <v>1</v>
      </c>
      <c r="N454" s="142"/>
      <c r="O454" s="141"/>
      <c r="AA454" s="141"/>
      <c r="AL454" s="142"/>
      <c r="AM454" s="141"/>
      <c r="AX454" s="142"/>
      <c r="AY454" s="141"/>
      <c r="BJ454" s="142"/>
      <c r="BK454" s="141"/>
      <c r="BV454" s="142"/>
      <c r="BW454" s="302">
        <v>5</v>
      </c>
      <c r="BX454" s="302">
        <v>0</v>
      </c>
      <c r="BY454" s="302">
        <v>0</v>
      </c>
      <c r="BZ454" s="302">
        <v>0</v>
      </c>
      <c r="CA454" s="302">
        <v>0</v>
      </c>
      <c r="CB454" s="302">
        <v>0</v>
      </c>
      <c r="CC454" s="303">
        <v>0</v>
      </c>
      <c r="CD454" s="304">
        <v>0</v>
      </c>
      <c r="CE454" s="302">
        <v>0</v>
      </c>
      <c r="CF454" s="302">
        <v>30</v>
      </c>
      <c r="CG454" s="296">
        <v>0</v>
      </c>
      <c r="CH454" s="297" t="s">
        <v>12384</v>
      </c>
      <c r="CI454" s="305">
        <v>0</v>
      </c>
      <c r="CJ454" s="306">
        <v>0</v>
      </c>
      <c r="CK454" s="300">
        <v>0</v>
      </c>
      <c r="CL454" s="301">
        <v>0</v>
      </c>
    </row>
    <row r="455" spans="1:90" x14ac:dyDescent="0.25">
      <c r="A455">
        <v>1022100870</v>
      </c>
      <c r="B455" s="287" t="s">
        <v>12847</v>
      </c>
      <c r="C455" s="141"/>
      <c r="E455">
        <v>3</v>
      </c>
      <c r="F455">
        <v>1</v>
      </c>
      <c r="N455" s="142"/>
      <c r="O455" s="141"/>
      <c r="AA455" s="141"/>
      <c r="AL455" s="142"/>
      <c r="AM455" s="141"/>
      <c r="AX455" s="142"/>
      <c r="AY455" s="141"/>
      <c r="BJ455" s="142"/>
      <c r="BK455" s="141"/>
      <c r="BV455" s="142"/>
      <c r="BW455" s="302">
        <v>4</v>
      </c>
      <c r="BX455" s="302">
        <v>0</v>
      </c>
      <c r="BY455" s="302">
        <v>0</v>
      </c>
      <c r="BZ455" s="302">
        <v>0</v>
      </c>
      <c r="CA455" s="302">
        <v>0</v>
      </c>
      <c r="CB455" s="302">
        <v>0</v>
      </c>
      <c r="CC455" s="303">
        <v>0</v>
      </c>
      <c r="CD455" s="304">
        <v>0</v>
      </c>
      <c r="CE455" s="302">
        <v>0</v>
      </c>
      <c r="CF455" s="302">
        <v>30</v>
      </c>
      <c r="CG455" s="296">
        <v>0</v>
      </c>
      <c r="CH455" s="297" t="s">
        <v>12384</v>
      </c>
      <c r="CI455" s="305">
        <v>0</v>
      </c>
      <c r="CJ455" s="306">
        <v>0</v>
      </c>
      <c r="CK455" s="300">
        <v>0</v>
      </c>
      <c r="CL455" s="301">
        <v>0</v>
      </c>
    </row>
    <row r="456" spans="1:90" x14ac:dyDescent="0.25">
      <c r="A456">
        <v>1022100890</v>
      </c>
      <c r="B456" s="287" t="s">
        <v>12848</v>
      </c>
      <c r="C456" s="141"/>
      <c r="J456">
        <v>1</v>
      </c>
      <c r="N456" s="142"/>
      <c r="O456" s="141"/>
      <c r="AA456" s="141"/>
      <c r="AL456" s="142"/>
      <c r="AM456" s="141"/>
      <c r="AX456" s="142"/>
      <c r="AY456" s="141"/>
      <c r="BJ456" s="142"/>
      <c r="BK456" s="141"/>
      <c r="BV456" s="142"/>
      <c r="BW456" s="302">
        <v>1</v>
      </c>
      <c r="BX456" s="302">
        <v>0</v>
      </c>
      <c r="BY456" s="302">
        <v>0</v>
      </c>
      <c r="BZ456" s="302">
        <v>0</v>
      </c>
      <c r="CA456" s="302">
        <v>0</v>
      </c>
      <c r="CB456" s="302">
        <v>0</v>
      </c>
      <c r="CC456" s="303">
        <v>0</v>
      </c>
      <c r="CD456" s="304">
        <v>0</v>
      </c>
      <c r="CE456" s="302">
        <v>0</v>
      </c>
      <c r="CF456" s="302">
        <v>30</v>
      </c>
      <c r="CG456" s="296">
        <v>0</v>
      </c>
      <c r="CH456" s="297" t="s">
        <v>12384</v>
      </c>
      <c r="CI456" s="305">
        <v>0</v>
      </c>
      <c r="CJ456" s="306">
        <v>0</v>
      </c>
      <c r="CK456" s="300">
        <v>0</v>
      </c>
      <c r="CL456" s="301">
        <v>0</v>
      </c>
    </row>
    <row r="457" spans="1:90" x14ac:dyDescent="0.25">
      <c r="A457">
        <v>1022100910</v>
      </c>
      <c r="B457" s="287" t="s">
        <v>12849</v>
      </c>
      <c r="C457" s="141"/>
      <c r="G457">
        <v>1</v>
      </c>
      <c r="K457">
        <v>1</v>
      </c>
      <c r="N457" s="142"/>
      <c r="O457" s="141"/>
      <c r="P457">
        <v>1</v>
      </c>
      <c r="AA457" s="141"/>
      <c r="AL457" s="142"/>
      <c r="AM457" s="141"/>
      <c r="AX457" s="142"/>
      <c r="AY457" s="141"/>
      <c r="BJ457" s="142"/>
      <c r="BK457" s="141"/>
      <c r="BV457" s="142"/>
      <c r="BW457" s="302">
        <v>2</v>
      </c>
      <c r="BX457" s="302">
        <v>1</v>
      </c>
      <c r="BY457" s="302">
        <v>0</v>
      </c>
      <c r="BZ457" s="302">
        <v>0</v>
      </c>
      <c r="CA457" s="302">
        <v>0</v>
      </c>
      <c r="CB457" s="302">
        <v>0</v>
      </c>
      <c r="CC457" s="303">
        <v>0</v>
      </c>
      <c r="CD457" s="304">
        <v>0</v>
      </c>
      <c r="CE457" s="302">
        <v>0</v>
      </c>
      <c r="CF457" s="302">
        <v>30</v>
      </c>
      <c r="CG457" s="296">
        <v>0</v>
      </c>
      <c r="CH457" s="297" t="s">
        <v>12384</v>
      </c>
      <c r="CI457" s="305">
        <v>0</v>
      </c>
      <c r="CJ457" s="306">
        <v>0</v>
      </c>
      <c r="CK457" s="300">
        <v>0</v>
      </c>
      <c r="CL457" s="301">
        <v>0</v>
      </c>
    </row>
    <row r="458" spans="1:90" x14ac:dyDescent="0.25">
      <c r="A458">
        <v>1022100920</v>
      </c>
      <c r="B458" s="287" t="s">
        <v>12850</v>
      </c>
      <c r="C458" s="141"/>
      <c r="G458">
        <v>1</v>
      </c>
      <c r="N458" s="142"/>
      <c r="O458" s="141"/>
      <c r="AA458" s="141"/>
      <c r="AL458" s="142"/>
      <c r="AM458" s="141"/>
      <c r="AX458" s="142"/>
      <c r="AY458" s="141"/>
      <c r="BJ458" s="142"/>
      <c r="BK458" s="141"/>
      <c r="BV458" s="142"/>
      <c r="BW458" s="302">
        <v>1</v>
      </c>
      <c r="BX458" s="302">
        <v>0</v>
      </c>
      <c r="BY458" s="302">
        <v>0</v>
      </c>
      <c r="BZ458" s="302">
        <v>0</v>
      </c>
      <c r="CA458" s="302">
        <v>0</v>
      </c>
      <c r="CB458" s="302">
        <v>0</v>
      </c>
      <c r="CC458" s="303">
        <v>0</v>
      </c>
      <c r="CD458" s="304">
        <v>0</v>
      </c>
      <c r="CE458" s="302">
        <v>0</v>
      </c>
      <c r="CF458" s="302">
        <v>30</v>
      </c>
      <c r="CG458" s="296">
        <v>0</v>
      </c>
      <c r="CH458" s="297" t="s">
        <v>12384</v>
      </c>
      <c r="CI458" s="305">
        <v>0</v>
      </c>
      <c r="CJ458" s="306">
        <v>0</v>
      </c>
      <c r="CK458" s="300">
        <v>0</v>
      </c>
      <c r="CL458" s="301">
        <v>0</v>
      </c>
    </row>
    <row r="459" spans="1:90" x14ac:dyDescent="0.25">
      <c r="A459">
        <v>1022100960</v>
      </c>
      <c r="B459" s="287" t="s">
        <v>12851</v>
      </c>
      <c r="C459" s="141"/>
      <c r="E459">
        <v>1</v>
      </c>
      <c r="N459" s="142"/>
      <c r="O459" s="141"/>
      <c r="AA459" s="141"/>
      <c r="AL459" s="142"/>
      <c r="AM459" s="141"/>
      <c r="AX459" s="142"/>
      <c r="AY459" s="141"/>
      <c r="BJ459" s="142"/>
      <c r="BK459" s="141"/>
      <c r="BV459" s="142"/>
      <c r="BW459" s="302">
        <v>1</v>
      </c>
      <c r="BX459" s="302">
        <v>0</v>
      </c>
      <c r="BY459" s="302">
        <v>0</v>
      </c>
      <c r="BZ459" s="302">
        <v>0</v>
      </c>
      <c r="CA459" s="302">
        <v>0</v>
      </c>
      <c r="CB459" s="302">
        <v>0</v>
      </c>
      <c r="CC459" s="303">
        <v>0</v>
      </c>
      <c r="CD459" s="304">
        <v>0</v>
      </c>
      <c r="CE459" s="302">
        <v>0</v>
      </c>
      <c r="CF459" s="302">
        <v>30</v>
      </c>
      <c r="CG459" s="296">
        <v>0</v>
      </c>
      <c r="CH459" s="297" t="s">
        <v>12384</v>
      </c>
      <c r="CI459" s="305">
        <v>0</v>
      </c>
      <c r="CJ459" s="306">
        <v>0</v>
      </c>
      <c r="CK459" s="300">
        <v>0</v>
      </c>
      <c r="CL459" s="301">
        <v>0</v>
      </c>
    </row>
    <row r="460" spans="1:90" x14ac:dyDescent="0.25">
      <c r="A460">
        <v>1022100970</v>
      </c>
      <c r="B460" s="287" t="s">
        <v>12852</v>
      </c>
      <c r="C460" s="141"/>
      <c r="E460">
        <v>3</v>
      </c>
      <c r="J460">
        <v>1</v>
      </c>
      <c r="N460" s="142"/>
      <c r="O460" s="141"/>
      <c r="P460">
        <v>1</v>
      </c>
      <c r="AA460" s="141"/>
      <c r="AL460" s="142"/>
      <c r="AM460" s="141"/>
      <c r="AX460" s="142"/>
      <c r="AY460" s="141"/>
      <c r="BJ460" s="142"/>
      <c r="BK460" s="141"/>
      <c r="BV460" s="142"/>
      <c r="BW460" s="302">
        <v>4</v>
      </c>
      <c r="BX460" s="302">
        <v>1</v>
      </c>
      <c r="BY460" s="302">
        <v>0</v>
      </c>
      <c r="BZ460" s="302">
        <v>0</v>
      </c>
      <c r="CA460" s="302">
        <v>0</v>
      </c>
      <c r="CB460" s="302">
        <v>0</v>
      </c>
      <c r="CC460" s="303">
        <v>0</v>
      </c>
      <c r="CD460" s="304">
        <v>0</v>
      </c>
      <c r="CE460" s="302">
        <v>0</v>
      </c>
      <c r="CF460" s="302">
        <v>30</v>
      </c>
      <c r="CG460" s="296">
        <v>0</v>
      </c>
      <c r="CH460" s="297" t="s">
        <v>12384</v>
      </c>
      <c r="CI460" s="305">
        <v>0</v>
      </c>
      <c r="CJ460" s="306">
        <v>0</v>
      </c>
      <c r="CK460" s="300">
        <v>0</v>
      </c>
      <c r="CL460" s="301">
        <v>0</v>
      </c>
    </row>
    <row r="461" spans="1:90" x14ac:dyDescent="0.25">
      <c r="A461">
        <v>1022100990</v>
      </c>
      <c r="B461" s="287" t="s">
        <v>12853</v>
      </c>
      <c r="C461" s="141"/>
      <c r="E461">
        <v>6</v>
      </c>
      <c r="G461">
        <v>1</v>
      </c>
      <c r="H461">
        <v>1</v>
      </c>
      <c r="J461">
        <v>1</v>
      </c>
      <c r="N461" s="142"/>
      <c r="O461" s="141"/>
      <c r="AA461" s="141"/>
      <c r="AL461" s="142"/>
      <c r="AM461" s="141"/>
      <c r="AX461" s="142"/>
      <c r="AY461" s="141"/>
      <c r="BJ461" s="142"/>
      <c r="BK461" s="141"/>
      <c r="BV461" s="142"/>
      <c r="BW461" s="302">
        <v>9</v>
      </c>
      <c r="BX461" s="302">
        <v>0</v>
      </c>
      <c r="BY461" s="302">
        <v>0</v>
      </c>
      <c r="BZ461" s="302">
        <v>0</v>
      </c>
      <c r="CA461" s="302">
        <v>0</v>
      </c>
      <c r="CB461" s="302">
        <v>0</v>
      </c>
      <c r="CC461" s="303">
        <v>0</v>
      </c>
      <c r="CD461" s="304">
        <v>0</v>
      </c>
      <c r="CE461" s="302">
        <v>0</v>
      </c>
      <c r="CF461" s="302">
        <v>30</v>
      </c>
      <c r="CG461" s="296">
        <v>0</v>
      </c>
      <c r="CH461" s="297" t="s">
        <v>12384</v>
      </c>
      <c r="CI461" s="305">
        <v>0</v>
      </c>
      <c r="CJ461" s="306">
        <v>0</v>
      </c>
      <c r="CK461" s="300">
        <v>0</v>
      </c>
      <c r="CL461" s="301">
        <v>0</v>
      </c>
    </row>
    <row r="462" spans="1:90" x14ac:dyDescent="0.25">
      <c r="A462">
        <v>1022101000</v>
      </c>
      <c r="B462" s="287" t="s">
        <v>12854</v>
      </c>
      <c r="C462" s="141"/>
      <c r="E462">
        <v>1</v>
      </c>
      <c r="N462" s="142"/>
      <c r="O462" s="141"/>
      <c r="AA462" s="141"/>
      <c r="AL462" s="142"/>
      <c r="AM462" s="141"/>
      <c r="AX462" s="142"/>
      <c r="AY462" s="141"/>
      <c r="BJ462" s="142"/>
      <c r="BK462" s="141"/>
      <c r="BV462" s="142"/>
      <c r="BW462" s="302">
        <v>1</v>
      </c>
      <c r="BX462" s="302">
        <v>0</v>
      </c>
      <c r="BY462" s="302">
        <v>0</v>
      </c>
      <c r="BZ462" s="302">
        <v>0</v>
      </c>
      <c r="CA462" s="302">
        <v>0</v>
      </c>
      <c r="CB462" s="302">
        <v>0</v>
      </c>
      <c r="CC462" s="303">
        <v>0</v>
      </c>
      <c r="CD462" s="304">
        <v>0</v>
      </c>
      <c r="CE462" s="302">
        <v>0</v>
      </c>
      <c r="CF462" s="302">
        <v>30</v>
      </c>
      <c r="CG462" s="296">
        <v>0</v>
      </c>
      <c r="CH462" s="297" t="s">
        <v>12384</v>
      </c>
      <c r="CI462" s="305">
        <v>0</v>
      </c>
      <c r="CJ462" s="306">
        <v>0</v>
      </c>
      <c r="CK462" s="300">
        <v>0</v>
      </c>
      <c r="CL462" s="301">
        <v>0</v>
      </c>
    </row>
    <row r="463" spans="1:90" x14ac:dyDescent="0.25">
      <c r="A463">
        <v>1022101010</v>
      </c>
      <c r="B463" s="287" t="s">
        <v>12855</v>
      </c>
      <c r="C463" s="141"/>
      <c r="E463">
        <v>2</v>
      </c>
      <c r="N463" s="142"/>
      <c r="O463" s="141"/>
      <c r="AA463" s="141"/>
      <c r="AL463" s="142"/>
      <c r="AM463" s="141"/>
      <c r="AX463" s="142"/>
      <c r="AY463" s="141"/>
      <c r="BJ463" s="142"/>
      <c r="BK463" s="141"/>
      <c r="BV463" s="142"/>
      <c r="BW463" s="302">
        <v>2</v>
      </c>
      <c r="BX463" s="302">
        <v>0</v>
      </c>
      <c r="BY463" s="302">
        <v>0</v>
      </c>
      <c r="BZ463" s="302">
        <v>0</v>
      </c>
      <c r="CA463" s="302">
        <v>0</v>
      </c>
      <c r="CB463" s="302">
        <v>0</v>
      </c>
      <c r="CC463" s="303">
        <v>0</v>
      </c>
      <c r="CD463" s="304">
        <v>0</v>
      </c>
      <c r="CE463" s="302">
        <v>0</v>
      </c>
      <c r="CF463" s="302">
        <v>30</v>
      </c>
      <c r="CG463" s="296">
        <v>0</v>
      </c>
      <c r="CH463" s="297" t="s">
        <v>12384</v>
      </c>
      <c r="CI463" s="305">
        <v>0</v>
      </c>
      <c r="CJ463" s="306">
        <v>0</v>
      </c>
      <c r="CK463" s="300">
        <v>0</v>
      </c>
      <c r="CL463" s="301">
        <v>0</v>
      </c>
    </row>
    <row r="464" spans="1:90" x14ac:dyDescent="0.25">
      <c r="A464">
        <v>1022101030</v>
      </c>
      <c r="B464" s="287" t="s">
        <v>12856</v>
      </c>
      <c r="C464" s="141"/>
      <c r="G464">
        <v>1</v>
      </c>
      <c r="H464">
        <v>1</v>
      </c>
      <c r="N464" s="142"/>
      <c r="O464" s="141"/>
      <c r="P464">
        <v>2</v>
      </c>
      <c r="AA464" s="141"/>
      <c r="AL464" s="142"/>
      <c r="AM464" s="141"/>
      <c r="AX464" s="142"/>
      <c r="AY464" s="141"/>
      <c r="BJ464" s="142"/>
      <c r="BK464" s="141"/>
      <c r="BV464" s="142"/>
      <c r="BW464" s="302">
        <v>2</v>
      </c>
      <c r="BX464" s="302">
        <v>2</v>
      </c>
      <c r="BY464" s="302">
        <v>0</v>
      </c>
      <c r="BZ464" s="302">
        <v>0</v>
      </c>
      <c r="CA464" s="302">
        <v>0</v>
      </c>
      <c r="CB464" s="302">
        <v>0</v>
      </c>
      <c r="CC464" s="303">
        <v>0</v>
      </c>
      <c r="CD464" s="304">
        <v>0</v>
      </c>
      <c r="CE464" s="302">
        <v>0</v>
      </c>
      <c r="CF464" s="302">
        <v>30</v>
      </c>
      <c r="CG464" s="296">
        <v>0</v>
      </c>
      <c r="CH464" s="297" t="s">
        <v>12384</v>
      </c>
      <c r="CI464" s="305">
        <v>0</v>
      </c>
      <c r="CJ464" s="306">
        <v>0</v>
      </c>
      <c r="CK464" s="300">
        <v>0</v>
      </c>
      <c r="CL464" s="301">
        <v>0</v>
      </c>
    </row>
    <row r="465" spans="1:90" x14ac:dyDescent="0.25">
      <c r="A465">
        <v>1022101050</v>
      </c>
      <c r="B465" s="287" t="s">
        <v>12857</v>
      </c>
      <c r="C465" s="141">
        <v>5</v>
      </c>
      <c r="D465">
        <v>4</v>
      </c>
      <c r="E465">
        <v>4</v>
      </c>
      <c r="F465">
        <v>3</v>
      </c>
      <c r="G465">
        <v>6</v>
      </c>
      <c r="N465" s="142"/>
      <c r="O465" s="141"/>
      <c r="AA465" s="141"/>
      <c r="AL465" s="142"/>
      <c r="AM465" s="141"/>
      <c r="AX465" s="142"/>
      <c r="AY465" s="141"/>
      <c r="BJ465" s="142"/>
      <c r="BK465" s="141"/>
      <c r="BV465" s="142"/>
      <c r="BW465" s="302">
        <v>22</v>
      </c>
      <c r="BX465" s="302">
        <v>0</v>
      </c>
      <c r="BY465" s="302">
        <v>0</v>
      </c>
      <c r="BZ465" s="302">
        <v>0</v>
      </c>
      <c r="CA465" s="302">
        <v>0</v>
      </c>
      <c r="CB465" s="302">
        <v>0</v>
      </c>
      <c r="CC465" s="303">
        <v>0</v>
      </c>
      <c r="CD465" s="304">
        <v>0</v>
      </c>
      <c r="CE465" s="302">
        <v>0</v>
      </c>
      <c r="CF465" s="302">
        <v>30</v>
      </c>
      <c r="CG465" s="296">
        <v>0</v>
      </c>
      <c r="CH465" s="297" t="s">
        <v>12384</v>
      </c>
      <c r="CI465" s="305">
        <v>0</v>
      </c>
      <c r="CJ465" s="306">
        <v>0</v>
      </c>
      <c r="CK465" s="300">
        <v>0</v>
      </c>
      <c r="CL465" s="301">
        <v>0</v>
      </c>
    </row>
    <row r="466" spans="1:90" x14ac:dyDescent="0.25">
      <c r="A466">
        <v>1022101060</v>
      </c>
      <c r="B466" s="287" t="s">
        <v>12858</v>
      </c>
      <c r="C466" s="141"/>
      <c r="E466">
        <v>4</v>
      </c>
      <c r="G466">
        <v>1</v>
      </c>
      <c r="J466">
        <v>1</v>
      </c>
      <c r="N466" s="142"/>
      <c r="O466" s="141"/>
      <c r="P466">
        <v>2</v>
      </c>
      <c r="AA466" s="141"/>
      <c r="AL466" s="142"/>
      <c r="AM466" s="141"/>
      <c r="AX466" s="142"/>
      <c r="AY466" s="141"/>
      <c r="BJ466" s="142"/>
      <c r="BK466" s="141"/>
      <c r="BV466" s="142"/>
      <c r="BW466" s="302">
        <v>6</v>
      </c>
      <c r="BX466" s="302">
        <v>2</v>
      </c>
      <c r="BY466" s="302">
        <v>0</v>
      </c>
      <c r="BZ466" s="302">
        <v>0</v>
      </c>
      <c r="CA466" s="302">
        <v>0</v>
      </c>
      <c r="CB466" s="302">
        <v>0</v>
      </c>
      <c r="CC466" s="303">
        <v>0</v>
      </c>
      <c r="CD466" s="304">
        <v>0</v>
      </c>
      <c r="CE466" s="302">
        <v>0</v>
      </c>
      <c r="CF466" s="302">
        <v>30</v>
      </c>
      <c r="CG466" s="296">
        <v>0</v>
      </c>
      <c r="CH466" s="297" t="s">
        <v>12384</v>
      </c>
      <c r="CI466" s="305">
        <v>0</v>
      </c>
      <c r="CJ466" s="306">
        <v>0</v>
      </c>
      <c r="CK466" s="300">
        <v>0</v>
      </c>
      <c r="CL466" s="301">
        <v>0</v>
      </c>
    </row>
    <row r="467" spans="1:90" x14ac:dyDescent="0.25">
      <c r="A467">
        <v>1022101070</v>
      </c>
      <c r="B467" s="287" t="s">
        <v>12859</v>
      </c>
      <c r="C467" s="141"/>
      <c r="E467">
        <v>1</v>
      </c>
      <c r="F467">
        <v>1</v>
      </c>
      <c r="H467">
        <v>1</v>
      </c>
      <c r="N467" s="142"/>
      <c r="O467" s="141"/>
      <c r="R467">
        <v>1</v>
      </c>
      <c r="T467">
        <v>1</v>
      </c>
      <c r="AA467" s="141"/>
      <c r="AC467">
        <v>1</v>
      </c>
      <c r="AD467">
        <v>1</v>
      </c>
      <c r="AH467">
        <v>2</v>
      </c>
      <c r="AL467" s="142"/>
      <c r="AM467" s="141">
        <v>1</v>
      </c>
      <c r="AP467">
        <v>1</v>
      </c>
      <c r="AQ467">
        <v>1</v>
      </c>
      <c r="AR467">
        <v>1</v>
      </c>
      <c r="AS467">
        <v>3</v>
      </c>
      <c r="AU467">
        <v>2</v>
      </c>
      <c r="AV467">
        <v>1</v>
      </c>
      <c r="AX467" s="142"/>
      <c r="AY467" s="141"/>
      <c r="BA467">
        <v>1</v>
      </c>
      <c r="BB467">
        <v>1</v>
      </c>
      <c r="BJ467" s="142">
        <v>1</v>
      </c>
      <c r="BK467" s="141"/>
      <c r="BM467">
        <v>1</v>
      </c>
      <c r="BO467">
        <v>1</v>
      </c>
      <c r="BQ467">
        <v>2</v>
      </c>
      <c r="BV467" s="142">
        <v>1</v>
      </c>
      <c r="BW467" s="302">
        <v>3</v>
      </c>
      <c r="BX467" s="302">
        <v>2</v>
      </c>
      <c r="BY467" s="302">
        <v>4</v>
      </c>
      <c r="BZ467" s="302">
        <v>10</v>
      </c>
      <c r="CA467" s="302">
        <v>3</v>
      </c>
      <c r="CB467" s="302">
        <v>5</v>
      </c>
      <c r="CC467" s="303">
        <v>1.984126984126984E-2</v>
      </c>
      <c r="CD467" s="304">
        <v>0.5</v>
      </c>
      <c r="CE467" s="302">
        <v>0</v>
      </c>
      <c r="CF467" s="302">
        <v>30</v>
      </c>
      <c r="CG467" s="296">
        <v>9.9206349206349201E-4</v>
      </c>
      <c r="CH467" s="297" t="s">
        <v>12384</v>
      </c>
      <c r="CI467" s="305">
        <v>1</v>
      </c>
      <c r="CJ467" s="306">
        <v>5.6785714285714279</v>
      </c>
      <c r="CK467" s="300">
        <v>2</v>
      </c>
      <c r="CL467" s="301">
        <v>6</v>
      </c>
    </row>
    <row r="468" spans="1:90" x14ac:dyDescent="0.25">
      <c r="A468">
        <v>1022101080</v>
      </c>
      <c r="B468" s="287" t="s">
        <v>12860</v>
      </c>
      <c r="C468" s="141">
        <v>6</v>
      </c>
      <c r="D468">
        <v>3</v>
      </c>
      <c r="E468">
        <v>3</v>
      </c>
      <c r="F468">
        <v>3</v>
      </c>
      <c r="G468">
        <v>3</v>
      </c>
      <c r="H468">
        <v>3</v>
      </c>
      <c r="I468">
        <v>1</v>
      </c>
      <c r="J468">
        <v>8</v>
      </c>
      <c r="K468">
        <v>3</v>
      </c>
      <c r="L468">
        <v>1</v>
      </c>
      <c r="M468">
        <v>3</v>
      </c>
      <c r="N468" s="142">
        <v>4</v>
      </c>
      <c r="O468" s="141">
        <v>5</v>
      </c>
      <c r="P468">
        <v>4</v>
      </c>
      <c r="Q468">
        <v>3</v>
      </c>
      <c r="R468">
        <v>3</v>
      </c>
      <c r="S468">
        <v>1</v>
      </c>
      <c r="T468">
        <v>4</v>
      </c>
      <c r="U468">
        <v>2</v>
      </c>
      <c r="V468">
        <v>2</v>
      </c>
      <c r="X468">
        <v>3</v>
      </c>
      <c r="Y468">
        <v>1</v>
      </c>
      <c r="Z468">
        <v>3</v>
      </c>
      <c r="AA468" s="141">
        <v>1</v>
      </c>
      <c r="AC468">
        <v>2</v>
      </c>
      <c r="AD468">
        <v>2</v>
      </c>
      <c r="AE468">
        <v>3</v>
      </c>
      <c r="AF468">
        <v>5</v>
      </c>
      <c r="AG468">
        <v>1</v>
      </c>
      <c r="AH468">
        <v>2</v>
      </c>
      <c r="AI468">
        <v>3</v>
      </c>
      <c r="AJ468">
        <v>5</v>
      </c>
      <c r="AK468">
        <v>1</v>
      </c>
      <c r="AL468" s="142">
        <v>2</v>
      </c>
      <c r="AM468" s="141">
        <v>2</v>
      </c>
      <c r="AN468">
        <v>3</v>
      </c>
      <c r="AP468">
        <v>2</v>
      </c>
      <c r="AQ468">
        <v>1</v>
      </c>
      <c r="AR468">
        <v>5</v>
      </c>
      <c r="AS468">
        <v>7</v>
      </c>
      <c r="AT468">
        <v>2</v>
      </c>
      <c r="AU468">
        <v>4</v>
      </c>
      <c r="AV468">
        <v>4</v>
      </c>
      <c r="AW468">
        <v>5</v>
      </c>
      <c r="AX468" s="142">
        <v>1</v>
      </c>
      <c r="AY468" s="141">
        <v>4</v>
      </c>
      <c r="AZ468">
        <v>1</v>
      </c>
      <c r="BA468">
        <v>3</v>
      </c>
      <c r="BB468">
        <v>2</v>
      </c>
      <c r="BC468">
        <v>4</v>
      </c>
      <c r="BD468">
        <v>4</v>
      </c>
      <c r="BE468">
        <v>1</v>
      </c>
      <c r="BF468">
        <v>5</v>
      </c>
      <c r="BG468">
        <v>3</v>
      </c>
      <c r="BH468">
        <v>1</v>
      </c>
      <c r="BI468">
        <v>4</v>
      </c>
      <c r="BJ468" s="142">
        <v>2</v>
      </c>
      <c r="BK468" s="141">
        <v>1</v>
      </c>
      <c r="BL468">
        <v>4</v>
      </c>
      <c r="BM468">
        <v>1</v>
      </c>
      <c r="BN468">
        <v>7</v>
      </c>
      <c r="BO468">
        <v>2</v>
      </c>
      <c r="BP468">
        <v>3</v>
      </c>
      <c r="BQ468">
        <v>4</v>
      </c>
      <c r="BR468">
        <v>2</v>
      </c>
      <c r="BS468">
        <v>1</v>
      </c>
      <c r="BV468" s="142">
        <v>1</v>
      </c>
      <c r="BW468" s="302">
        <v>41</v>
      </c>
      <c r="BX468" s="302">
        <v>31</v>
      </c>
      <c r="BY468" s="302">
        <v>27</v>
      </c>
      <c r="BZ468" s="302">
        <v>36</v>
      </c>
      <c r="CA468" s="302">
        <v>34</v>
      </c>
      <c r="CB468" s="302">
        <v>26</v>
      </c>
      <c r="CC468" s="303">
        <v>0.10317460317460317</v>
      </c>
      <c r="CD468" s="304">
        <v>1.9550504398153574</v>
      </c>
      <c r="CE468" s="302">
        <v>0</v>
      </c>
      <c r="CF468" s="302">
        <v>30</v>
      </c>
      <c r="CG468" s="296">
        <v>5.1587301587301586E-3</v>
      </c>
      <c r="CH468" s="297" t="s">
        <v>12384</v>
      </c>
      <c r="CI468" s="305">
        <v>2</v>
      </c>
      <c r="CJ468" s="306">
        <v>28.883621868386783</v>
      </c>
      <c r="CK468" s="300">
        <v>6</v>
      </c>
      <c r="CL468" s="301">
        <v>29</v>
      </c>
    </row>
    <row r="469" spans="1:90" x14ac:dyDescent="0.25">
      <c r="A469">
        <v>1022101090</v>
      </c>
      <c r="B469" s="287" t="s">
        <v>12861</v>
      </c>
      <c r="C469" s="141">
        <v>2</v>
      </c>
      <c r="D469">
        <v>2</v>
      </c>
      <c r="E469">
        <v>2</v>
      </c>
      <c r="F469">
        <v>1</v>
      </c>
      <c r="G469">
        <v>1</v>
      </c>
      <c r="H469">
        <v>1</v>
      </c>
      <c r="K469">
        <v>1</v>
      </c>
      <c r="N469" s="142"/>
      <c r="O469" s="141"/>
      <c r="AA469" s="141"/>
      <c r="AL469" s="142"/>
      <c r="AM469" s="141"/>
      <c r="AX469" s="142"/>
      <c r="AY469" s="141"/>
      <c r="BJ469" s="142"/>
      <c r="BK469" s="141"/>
      <c r="BV469" s="142"/>
      <c r="BW469" s="302">
        <v>10</v>
      </c>
      <c r="BX469" s="302">
        <v>0</v>
      </c>
      <c r="BY469" s="302">
        <v>0</v>
      </c>
      <c r="BZ469" s="302">
        <v>0</v>
      </c>
      <c r="CA469" s="302">
        <v>0</v>
      </c>
      <c r="CB469" s="302">
        <v>0</v>
      </c>
      <c r="CC469" s="303">
        <v>0</v>
      </c>
      <c r="CD469" s="304">
        <v>0</v>
      </c>
      <c r="CE469" s="302">
        <v>0</v>
      </c>
      <c r="CF469" s="302">
        <v>30</v>
      </c>
      <c r="CG469" s="296">
        <v>0</v>
      </c>
      <c r="CH469" s="297" t="s">
        <v>12384</v>
      </c>
      <c r="CI469" s="305">
        <v>0</v>
      </c>
      <c r="CJ469" s="306">
        <v>0</v>
      </c>
      <c r="CK469" s="300">
        <v>0</v>
      </c>
      <c r="CL469" s="301">
        <v>0</v>
      </c>
    </row>
    <row r="470" spans="1:90" x14ac:dyDescent="0.25">
      <c r="A470">
        <v>1022101100</v>
      </c>
      <c r="B470" s="287" t="s">
        <v>12862</v>
      </c>
      <c r="C470" s="141">
        <v>2</v>
      </c>
      <c r="E470">
        <v>1</v>
      </c>
      <c r="G470">
        <v>1</v>
      </c>
      <c r="H470">
        <v>1</v>
      </c>
      <c r="N470" s="142"/>
      <c r="O470" s="141"/>
      <c r="AA470" s="141"/>
      <c r="AL470" s="142"/>
      <c r="AM470" s="141"/>
      <c r="AX470" s="142"/>
      <c r="AY470" s="141"/>
      <c r="BJ470" s="142"/>
      <c r="BK470" s="141"/>
      <c r="BV470" s="142"/>
      <c r="BW470" s="302">
        <v>5</v>
      </c>
      <c r="BX470" s="302">
        <v>0</v>
      </c>
      <c r="BY470" s="302">
        <v>0</v>
      </c>
      <c r="BZ470" s="302">
        <v>0</v>
      </c>
      <c r="CA470" s="302">
        <v>0</v>
      </c>
      <c r="CB470" s="302">
        <v>0</v>
      </c>
      <c r="CC470" s="303">
        <v>0</v>
      </c>
      <c r="CD470" s="304">
        <v>0</v>
      </c>
      <c r="CE470" s="302">
        <v>0</v>
      </c>
      <c r="CF470" s="302">
        <v>30</v>
      </c>
      <c r="CG470" s="296">
        <v>0</v>
      </c>
      <c r="CH470" s="297" t="s">
        <v>12384</v>
      </c>
      <c r="CI470" s="305">
        <v>0</v>
      </c>
      <c r="CJ470" s="306">
        <v>0</v>
      </c>
      <c r="CK470" s="300">
        <v>0</v>
      </c>
      <c r="CL470" s="301">
        <v>0</v>
      </c>
    </row>
    <row r="471" spans="1:90" x14ac:dyDescent="0.25">
      <c r="A471">
        <v>1022101110</v>
      </c>
      <c r="B471" s="287" t="s">
        <v>12863</v>
      </c>
      <c r="C471" s="141"/>
      <c r="E471">
        <v>1</v>
      </c>
      <c r="G471">
        <v>1</v>
      </c>
      <c r="N471" s="142"/>
      <c r="O471" s="141"/>
      <c r="AA471" s="141"/>
      <c r="AL471" s="142"/>
      <c r="AM471" s="141"/>
      <c r="AX471" s="142"/>
      <c r="AY471" s="141"/>
      <c r="BJ471" s="142"/>
      <c r="BK471" s="141"/>
      <c r="BV471" s="142"/>
      <c r="BW471" s="302">
        <v>2</v>
      </c>
      <c r="BX471" s="302">
        <v>0</v>
      </c>
      <c r="BY471" s="302">
        <v>0</v>
      </c>
      <c r="BZ471" s="302">
        <v>0</v>
      </c>
      <c r="CA471" s="302">
        <v>0</v>
      </c>
      <c r="CB471" s="302">
        <v>0</v>
      </c>
      <c r="CC471" s="303">
        <v>0</v>
      </c>
      <c r="CD471" s="304">
        <v>0</v>
      </c>
      <c r="CE471" s="302">
        <v>0</v>
      </c>
      <c r="CF471" s="302">
        <v>30</v>
      </c>
      <c r="CG471" s="296">
        <v>0</v>
      </c>
      <c r="CH471" s="297" t="s">
        <v>12384</v>
      </c>
      <c r="CI471" s="305">
        <v>0</v>
      </c>
      <c r="CJ471" s="306">
        <v>0</v>
      </c>
      <c r="CK471" s="300">
        <v>0</v>
      </c>
      <c r="CL471" s="301">
        <v>0</v>
      </c>
    </row>
    <row r="472" spans="1:90" x14ac:dyDescent="0.25">
      <c r="A472">
        <v>1022101120</v>
      </c>
      <c r="B472" s="287" t="s">
        <v>12864</v>
      </c>
      <c r="C472" s="141"/>
      <c r="G472">
        <v>1</v>
      </c>
      <c r="N472" s="142"/>
      <c r="O472" s="141"/>
      <c r="AA472" s="141"/>
      <c r="AL472" s="142"/>
      <c r="AM472" s="141"/>
      <c r="AX472" s="142"/>
      <c r="AY472" s="141"/>
      <c r="BJ472" s="142"/>
      <c r="BK472" s="141"/>
      <c r="BV472" s="142"/>
      <c r="BW472" s="302">
        <v>1</v>
      </c>
      <c r="BX472" s="302">
        <v>0</v>
      </c>
      <c r="BY472" s="302">
        <v>0</v>
      </c>
      <c r="BZ472" s="302">
        <v>0</v>
      </c>
      <c r="CA472" s="302">
        <v>0</v>
      </c>
      <c r="CB472" s="302">
        <v>0</v>
      </c>
      <c r="CC472" s="303">
        <v>0</v>
      </c>
      <c r="CD472" s="304">
        <v>0</v>
      </c>
      <c r="CE472" s="302">
        <v>0</v>
      </c>
      <c r="CF472" s="302">
        <v>30</v>
      </c>
      <c r="CG472" s="296">
        <v>0</v>
      </c>
      <c r="CH472" s="297" t="s">
        <v>12384</v>
      </c>
      <c r="CI472" s="305">
        <v>0</v>
      </c>
      <c r="CJ472" s="306">
        <v>0</v>
      </c>
      <c r="CK472" s="300">
        <v>0</v>
      </c>
      <c r="CL472" s="301">
        <v>0</v>
      </c>
    </row>
    <row r="473" spans="1:90" x14ac:dyDescent="0.25">
      <c r="A473">
        <v>1022101130</v>
      </c>
      <c r="B473" s="287" t="s">
        <v>12865</v>
      </c>
      <c r="C473" s="141"/>
      <c r="E473">
        <v>4</v>
      </c>
      <c r="G473">
        <v>1</v>
      </c>
      <c r="J473">
        <v>1</v>
      </c>
      <c r="K473">
        <v>1</v>
      </c>
      <c r="N473" s="142"/>
      <c r="O473" s="141"/>
      <c r="P473">
        <v>1</v>
      </c>
      <c r="AA473" s="141"/>
      <c r="AL473" s="142"/>
      <c r="AM473" s="141"/>
      <c r="AX473" s="142"/>
      <c r="AY473" s="141"/>
      <c r="BJ473" s="142"/>
      <c r="BK473" s="141"/>
      <c r="BV473" s="142"/>
      <c r="BW473" s="302">
        <v>7</v>
      </c>
      <c r="BX473" s="302">
        <v>1</v>
      </c>
      <c r="BY473" s="302">
        <v>0</v>
      </c>
      <c r="BZ473" s="302">
        <v>0</v>
      </c>
      <c r="CA473" s="302">
        <v>0</v>
      </c>
      <c r="CB473" s="302">
        <v>0</v>
      </c>
      <c r="CC473" s="303">
        <v>0</v>
      </c>
      <c r="CD473" s="304">
        <v>0</v>
      </c>
      <c r="CE473" s="302">
        <v>0</v>
      </c>
      <c r="CF473" s="302">
        <v>30</v>
      </c>
      <c r="CG473" s="296">
        <v>0</v>
      </c>
      <c r="CH473" s="297" t="s">
        <v>12384</v>
      </c>
      <c r="CI473" s="305">
        <v>0</v>
      </c>
      <c r="CJ473" s="306">
        <v>0</v>
      </c>
      <c r="CK473" s="300">
        <v>0</v>
      </c>
      <c r="CL473" s="301">
        <v>0</v>
      </c>
    </row>
    <row r="474" spans="1:90" x14ac:dyDescent="0.25">
      <c r="A474">
        <v>1022101140</v>
      </c>
      <c r="B474" s="287" t="s">
        <v>12866</v>
      </c>
      <c r="C474" s="141"/>
      <c r="D474">
        <v>1</v>
      </c>
      <c r="E474">
        <v>1</v>
      </c>
      <c r="N474" s="142"/>
      <c r="O474" s="141"/>
      <c r="AA474" s="141"/>
      <c r="AL474" s="142"/>
      <c r="AM474" s="141"/>
      <c r="AX474" s="142"/>
      <c r="AY474" s="141"/>
      <c r="BJ474" s="142"/>
      <c r="BK474" s="141"/>
      <c r="BV474" s="142"/>
      <c r="BW474" s="302">
        <v>2</v>
      </c>
      <c r="BX474" s="302">
        <v>0</v>
      </c>
      <c r="BY474" s="302">
        <v>0</v>
      </c>
      <c r="BZ474" s="302">
        <v>0</v>
      </c>
      <c r="CA474" s="302">
        <v>0</v>
      </c>
      <c r="CB474" s="302">
        <v>0</v>
      </c>
      <c r="CC474" s="303">
        <v>0</v>
      </c>
      <c r="CD474" s="304">
        <v>0</v>
      </c>
      <c r="CE474" s="302">
        <v>0</v>
      </c>
      <c r="CF474" s="302">
        <v>30</v>
      </c>
      <c r="CG474" s="296">
        <v>0</v>
      </c>
      <c r="CH474" s="297" t="s">
        <v>12384</v>
      </c>
      <c r="CI474" s="305">
        <v>0</v>
      </c>
      <c r="CJ474" s="306">
        <v>0</v>
      </c>
      <c r="CK474" s="300">
        <v>0</v>
      </c>
      <c r="CL474" s="301">
        <v>0</v>
      </c>
    </row>
    <row r="475" spans="1:90" x14ac:dyDescent="0.25">
      <c r="A475">
        <v>1022101170</v>
      </c>
      <c r="B475" s="287" t="s">
        <v>12867</v>
      </c>
      <c r="C475" s="141"/>
      <c r="D475">
        <v>1</v>
      </c>
      <c r="G475">
        <v>2</v>
      </c>
      <c r="J475">
        <v>1</v>
      </c>
      <c r="N475" s="142"/>
      <c r="O475" s="141"/>
      <c r="AA475" s="141"/>
      <c r="AL475" s="142"/>
      <c r="AM475" s="141"/>
      <c r="AX475" s="142"/>
      <c r="AY475" s="141"/>
      <c r="BJ475" s="142"/>
      <c r="BK475" s="141"/>
      <c r="BV475" s="142"/>
      <c r="BW475" s="302">
        <v>4</v>
      </c>
      <c r="BX475" s="302">
        <v>0</v>
      </c>
      <c r="BY475" s="302">
        <v>0</v>
      </c>
      <c r="BZ475" s="302">
        <v>0</v>
      </c>
      <c r="CA475" s="302">
        <v>0</v>
      </c>
      <c r="CB475" s="302">
        <v>0</v>
      </c>
      <c r="CC475" s="303">
        <v>0</v>
      </c>
      <c r="CD475" s="304">
        <v>0</v>
      </c>
      <c r="CE475" s="302">
        <v>0</v>
      </c>
      <c r="CF475" s="302">
        <v>30</v>
      </c>
      <c r="CG475" s="296">
        <v>0</v>
      </c>
      <c r="CH475" s="297" t="s">
        <v>12384</v>
      </c>
      <c r="CI475" s="305">
        <v>0</v>
      </c>
      <c r="CJ475" s="306">
        <v>0</v>
      </c>
      <c r="CK475" s="300">
        <v>0</v>
      </c>
      <c r="CL475" s="301">
        <v>0</v>
      </c>
    </row>
    <row r="476" spans="1:90" x14ac:dyDescent="0.25">
      <c r="A476">
        <v>1022101180</v>
      </c>
      <c r="B476" s="287" t="s">
        <v>12868</v>
      </c>
      <c r="C476" s="141">
        <v>1</v>
      </c>
      <c r="D476">
        <v>2</v>
      </c>
      <c r="E476">
        <v>1</v>
      </c>
      <c r="G476">
        <v>1</v>
      </c>
      <c r="K476">
        <v>2</v>
      </c>
      <c r="N476" s="142"/>
      <c r="O476" s="141"/>
      <c r="P476">
        <v>3</v>
      </c>
      <c r="U476">
        <v>2</v>
      </c>
      <c r="AA476" s="141"/>
      <c r="AL476" s="142"/>
      <c r="AM476" s="141"/>
      <c r="AX476" s="142"/>
      <c r="AY476" s="141"/>
      <c r="BJ476" s="142"/>
      <c r="BK476" s="141"/>
      <c r="BV476" s="142"/>
      <c r="BW476" s="302">
        <v>7</v>
      </c>
      <c r="BX476" s="302">
        <v>5</v>
      </c>
      <c r="BY476" s="302">
        <v>0</v>
      </c>
      <c r="BZ476" s="302">
        <v>0</v>
      </c>
      <c r="CA476" s="302">
        <v>0</v>
      </c>
      <c r="CB476" s="302">
        <v>0</v>
      </c>
      <c r="CC476" s="303">
        <v>0</v>
      </c>
      <c r="CD476" s="304">
        <v>0</v>
      </c>
      <c r="CE476" s="302">
        <v>0</v>
      </c>
      <c r="CF476" s="302">
        <v>30</v>
      </c>
      <c r="CG476" s="296">
        <v>0</v>
      </c>
      <c r="CH476" s="297" t="s">
        <v>12384</v>
      </c>
      <c r="CI476" s="305">
        <v>0</v>
      </c>
      <c r="CJ476" s="306">
        <v>0</v>
      </c>
      <c r="CK476" s="300">
        <v>0</v>
      </c>
      <c r="CL476" s="301">
        <v>0</v>
      </c>
    </row>
    <row r="477" spans="1:90" x14ac:dyDescent="0.25">
      <c r="A477">
        <v>1022101190</v>
      </c>
      <c r="B477" s="287" t="s">
        <v>12869</v>
      </c>
      <c r="C477" s="141"/>
      <c r="G477">
        <v>1</v>
      </c>
      <c r="N477" s="142"/>
      <c r="O477" s="141"/>
      <c r="AA477" s="141"/>
      <c r="AL477" s="142"/>
      <c r="AM477" s="141"/>
      <c r="AX477" s="142"/>
      <c r="AY477" s="141"/>
      <c r="BJ477" s="142"/>
      <c r="BK477" s="141"/>
      <c r="BV477" s="142"/>
      <c r="BW477" s="302">
        <v>1</v>
      </c>
      <c r="BX477" s="302">
        <v>0</v>
      </c>
      <c r="BY477" s="302">
        <v>0</v>
      </c>
      <c r="BZ477" s="302">
        <v>0</v>
      </c>
      <c r="CA477" s="302">
        <v>0</v>
      </c>
      <c r="CB477" s="302">
        <v>0</v>
      </c>
      <c r="CC477" s="303">
        <v>0</v>
      </c>
      <c r="CD477" s="304">
        <v>0</v>
      </c>
      <c r="CE477" s="302">
        <v>0</v>
      </c>
      <c r="CF477" s="302">
        <v>30</v>
      </c>
      <c r="CG477" s="296">
        <v>0</v>
      </c>
      <c r="CH477" s="297" t="s">
        <v>12384</v>
      </c>
      <c r="CI477" s="305">
        <v>0</v>
      </c>
      <c r="CJ477" s="306">
        <v>0</v>
      </c>
      <c r="CK477" s="300">
        <v>0</v>
      </c>
      <c r="CL477" s="301">
        <v>0</v>
      </c>
    </row>
    <row r="478" spans="1:90" x14ac:dyDescent="0.25">
      <c r="A478">
        <v>1022101200</v>
      </c>
      <c r="B478" s="287" t="s">
        <v>12870</v>
      </c>
      <c r="C478" s="141"/>
      <c r="G478">
        <v>1</v>
      </c>
      <c r="N478" s="142"/>
      <c r="O478" s="141"/>
      <c r="AA478" s="141"/>
      <c r="AL478" s="142"/>
      <c r="AM478" s="141"/>
      <c r="AX478" s="142"/>
      <c r="AY478" s="141"/>
      <c r="BJ478" s="142"/>
      <c r="BK478" s="141"/>
      <c r="BV478" s="142"/>
      <c r="BW478" s="302">
        <v>1</v>
      </c>
      <c r="BX478" s="302">
        <v>0</v>
      </c>
      <c r="BY478" s="302">
        <v>0</v>
      </c>
      <c r="BZ478" s="302">
        <v>0</v>
      </c>
      <c r="CA478" s="302">
        <v>0</v>
      </c>
      <c r="CB478" s="302">
        <v>0</v>
      </c>
      <c r="CC478" s="303">
        <v>0</v>
      </c>
      <c r="CD478" s="304">
        <v>0</v>
      </c>
      <c r="CE478" s="302">
        <v>0</v>
      </c>
      <c r="CF478" s="302">
        <v>30</v>
      </c>
      <c r="CG478" s="296">
        <v>0</v>
      </c>
      <c r="CH478" s="297" t="s">
        <v>12384</v>
      </c>
      <c r="CI478" s="305">
        <v>0</v>
      </c>
      <c r="CJ478" s="306">
        <v>0</v>
      </c>
      <c r="CK478" s="300">
        <v>0</v>
      </c>
      <c r="CL478" s="301">
        <v>0</v>
      </c>
    </row>
    <row r="479" spans="1:90" x14ac:dyDescent="0.25">
      <c r="A479">
        <v>1022101210</v>
      </c>
      <c r="B479" s="287" t="s">
        <v>12871</v>
      </c>
      <c r="C479" s="141"/>
      <c r="D479">
        <v>1</v>
      </c>
      <c r="E479">
        <v>3</v>
      </c>
      <c r="G479">
        <v>1</v>
      </c>
      <c r="N479" s="142"/>
      <c r="O479" s="141"/>
      <c r="P479">
        <v>1</v>
      </c>
      <c r="AA479" s="141"/>
      <c r="AL479" s="142"/>
      <c r="AM479" s="141"/>
      <c r="AX479" s="142"/>
      <c r="AY479" s="141"/>
      <c r="BJ479" s="142"/>
      <c r="BK479" s="141"/>
      <c r="BV479" s="142"/>
      <c r="BW479" s="302">
        <v>5</v>
      </c>
      <c r="BX479" s="302">
        <v>1</v>
      </c>
      <c r="BY479" s="302">
        <v>0</v>
      </c>
      <c r="BZ479" s="302">
        <v>0</v>
      </c>
      <c r="CA479" s="302">
        <v>0</v>
      </c>
      <c r="CB479" s="302">
        <v>0</v>
      </c>
      <c r="CC479" s="303">
        <v>0</v>
      </c>
      <c r="CD479" s="304">
        <v>0</v>
      </c>
      <c r="CE479" s="302">
        <v>0</v>
      </c>
      <c r="CF479" s="302">
        <v>30</v>
      </c>
      <c r="CG479" s="296">
        <v>0</v>
      </c>
      <c r="CH479" s="297" t="s">
        <v>12384</v>
      </c>
      <c r="CI479" s="305">
        <v>0</v>
      </c>
      <c r="CJ479" s="306">
        <v>0</v>
      </c>
      <c r="CK479" s="300">
        <v>0</v>
      </c>
      <c r="CL479" s="301">
        <v>0</v>
      </c>
    </row>
    <row r="480" spans="1:90" x14ac:dyDescent="0.25">
      <c r="A480">
        <v>1022101230</v>
      </c>
      <c r="B480" s="287" t="s">
        <v>12872</v>
      </c>
      <c r="C480" s="141"/>
      <c r="D480">
        <v>1</v>
      </c>
      <c r="N480" s="142"/>
      <c r="O480" s="141"/>
      <c r="AA480" s="141"/>
      <c r="AL480" s="142"/>
      <c r="AM480" s="141"/>
      <c r="AX480" s="142"/>
      <c r="AY480" s="141"/>
      <c r="BJ480" s="142"/>
      <c r="BK480" s="141"/>
      <c r="BV480" s="142"/>
      <c r="BW480" s="302">
        <v>1</v>
      </c>
      <c r="BX480" s="302">
        <v>0</v>
      </c>
      <c r="BY480" s="302">
        <v>0</v>
      </c>
      <c r="BZ480" s="302">
        <v>0</v>
      </c>
      <c r="CA480" s="302">
        <v>0</v>
      </c>
      <c r="CB480" s="302">
        <v>0</v>
      </c>
      <c r="CC480" s="303">
        <v>0</v>
      </c>
      <c r="CD480" s="304">
        <v>0</v>
      </c>
      <c r="CE480" s="302">
        <v>0</v>
      </c>
      <c r="CF480" s="302">
        <v>30</v>
      </c>
      <c r="CG480" s="296">
        <v>0</v>
      </c>
      <c r="CH480" s="297" t="s">
        <v>12384</v>
      </c>
      <c r="CI480" s="305">
        <v>0</v>
      </c>
      <c r="CJ480" s="306">
        <v>0</v>
      </c>
      <c r="CK480" s="300">
        <v>0</v>
      </c>
      <c r="CL480" s="301">
        <v>0</v>
      </c>
    </row>
    <row r="481" spans="1:90" x14ac:dyDescent="0.25">
      <c r="A481">
        <v>1022101300</v>
      </c>
      <c r="B481" s="287" t="s">
        <v>12873</v>
      </c>
      <c r="C481" s="141">
        <v>1</v>
      </c>
      <c r="I481">
        <v>1</v>
      </c>
      <c r="K481">
        <v>1</v>
      </c>
      <c r="N481" s="142"/>
      <c r="O481" s="141"/>
      <c r="S481">
        <v>1</v>
      </c>
      <c r="U481">
        <v>1</v>
      </c>
      <c r="X481">
        <v>1</v>
      </c>
      <c r="AA481" s="141"/>
      <c r="AI481">
        <v>2</v>
      </c>
      <c r="AL481" s="142"/>
      <c r="AM481" s="141"/>
      <c r="AO481">
        <v>1</v>
      </c>
      <c r="AX481" s="142"/>
      <c r="AY481" s="141"/>
      <c r="BA481">
        <v>1</v>
      </c>
      <c r="BB481">
        <v>1</v>
      </c>
      <c r="BF481">
        <v>1</v>
      </c>
      <c r="BH481">
        <v>1</v>
      </c>
      <c r="BI481">
        <v>3</v>
      </c>
      <c r="BJ481" s="142"/>
      <c r="BK481" s="141">
        <v>1</v>
      </c>
      <c r="BM481">
        <v>1</v>
      </c>
      <c r="BO481">
        <v>1</v>
      </c>
      <c r="BP481">
        <v>1</v>
      </c>
      <c r="BQ481">
        <v>1</v>
      </c>
      <c r="BS481">
        <v>1</v>
      </c>
      <c r="BT481">
        <v>2</v>
      </c>
      <c r="BV481" s="142"/>
      <c r="BW481" s="302">
        <v>3</v>
      </c>
      <c r="BX481" s="302">
        <v>3</v>
      </c>
      <c r="BY481" s="302">
        <v>2</v>
      </c>
      <c r="BZ481" s="302">
        <v>1</v>
      </c>
      <c r="CA481" s="302">
        <v>7</v>
      </c>
      <c r="CB481" s="302">
        <v>8</v>
      </c>
      <c r="CC481" s="303">
        <v>3.1746031746031744E-2</v>
      </c>
      <c r="CD481" s="304">
        <v>0.37796447300922731</v>
      </c>
      <c r="CE481" s="302">
        <v>0</v>
      </c>
      <c r="CF481" s="302">
        <v>30</v>
      </c>
      <c r="CG481" s="296">
        <v>1.5873015873015873E-3</v>
      </c>
      <c r="CH481" s="297" t="s">
        <v>12384</v>
      </c>
      <c r="CI481" s="305">
        <v>1</v>
      </c>
      <c r="CJ481" s="306">
        <v>8.6636787587235116</v>
      </c>
      <c r="CK481" s="300">
        <v>2</v>
      </c>
      <c r="CL481" s="301">
        <v>9</v>
      </c>
    </row>
    <row r="482" spans="1:90" x14ac:dyDescent="0.25">
      <c r="A482">
        <v>1022101590</v>
      </c>
      <c r="B482" s="287" t="s">
        <v>12874</v>
      </c>
      <c r="C482" s="141"/>
      <c r="M482">
        <v>1</v>
      </c>
      <c r="N482" s="142">
        <v>1</v>
      </c>
      <c r="O482" s="141">
        <v>2</v>
      </c>
      <c r="AA482" s="141"/>
      <c r="AL482" s="142"/>
      <c r="AM482" s="141"/>
      <c r="AX482" s="142"/>
      <c r="AY482" s="141"/>
      <c r="BJ482" s="142"/>
      <c r="BK482" s="141"/>
      <c r="BV482" s="142"/>
      <c r="BW482" s="302">
        <v>2</v>
      </c>
      <c r="BX482" s="302">
        <v>2</v>
      </c>
      <c r="BY482" s="302">
        <v>0</v>
      </c>
      <c r="BZ482" s="302">
        <v>0</v>
      </c>
      <c r="CA482" s="302">
        <v>0</v>
      </c>
      <c r="CB482" s="302">
        <v>0</v>
      </c>
      <c r="CC482" s="303">
        <v>0</v>
      </c>
      <c r="CD482" s="304">
        <v>0</v>
      </c>
      <c r="CE482" s="302">
        <v>0</v>
      </c>
      <c r="CF482" s="302">
        <v>30</v>
      </c>
      <c r="CG482" s="296">
        <v>0</v>
      </c>
      <c r="CH482" s="297" t="s">
        <v>12384</v>
      </c>
      <c r="CI482" s="305">
        <v>0</v>
      </c>
      <c r="CJ482" s="306">
        <v>0</v>
      </c>
      <c r="CK482" s="300">
        <v>0</v>
      </c>
      <c r="CL482" s="301">
        <v>0</v>
      </c>
    </row>
    <row r="483" spans="1:90" x14ac:dyDescent="0.25">
      <c r="A483">
        <v>1022101720</v>
      </c>
      <c r="B483" s="287" t="s">
        <v>12875</v>
      </c>
      <c r="C483" s="141">
        <v>1</v>
      </c>
      <c r="D483">
        <v>1</v>
      </c>
      <c r="E483">
        <v>3</v>
      </c>
      <c r="G483">
        <v>4</v>
      </c>
      <c r="H483">
        <v>2</v>
      </c>
      <c r="M483">
        <v>1</v>
      </c>
      <c r="N483" s="142">
        <v>1</v>
      </c>
      <c r="O483" s="141"/>
      <c r="V483">
        <v>1</v>
      </c>
      <c r="Y483">
        <v>2</v>
      </c>
      <c r="Z483">
        <v>2</v>
      </c>
      <c r="AA483" s="141">
        <v>4</v>
      </c>
      <c r="AB483">
        <v>4</v>
      </c>
      <c r="AC483">
        <v>4</v>
      </c>
      <c r="AD483">
        <v>3</v>
      </c>
      <c r="AE483">
        <v>4</v>
      </c>
      <c r="AF483">
        <v>4</v>
      </c>
      <c r="AG483">
        <v>1</v>
      </c>
      <c r="AH483">
        <v>1</v>
      </c>
      <c r="AI483">
        <v>2</v>
      </c>
      <c r="AJ483">
        <v>1</v>
      </c>
      <c r="AK483">
        <v>2</v>
      </c>
      <c r="AL483" s="142">
        <v>2</v>
      </c>
      <c r="AM483" s="141">
        <v>2</v>
      </c>
      <c r="AN483">
        <v>1</v>
      </c>
      <c r="AO483">
        <v>4</v>
      </c>
      <c r="AP483">
        <v>4</v>
      </c>
      <c r="AQ483">
        <v>4</v>
      </c>
      <c r="AR483">
        <v>1</v>
      </c>
      <c r="AS483">
        <v>3</v>
      </c>
      <c r="AT483">
        <v>1</v>
      </c>
      <c r="AU483">
        <v>3</v>
      </c>
      <c r="AV483">
        <v>2</v>
      </c>
      <c r="AW483">
        <v>4</v>
      </c>
      <c r="AX483" s="142">
        <v>3</v>
      </c>
      <c r="AY483" s="141">
        <v>4</v>
      </c>
      <c r="BJ483" s="142"/>
      <c r="BK483" s="141"/>
      <c r="BV483" s="142"/>
      <c r="BW483" s="302">
        <v>13</v>
      </c>
      <c r="BX483" s="302">
        <v>5</v>
      </c>
      <c r="BY483" s="302">
        <v>32</v>
      </c>
      <c r="BZ483" s="302">
        <v>32</v>
      </c>
      <c r="CA483" s="302">
        <v>4</v>
      </c>
      <c r="CB483" s="302">
        <v>0</v>
      </c>
      <c r="CC483" s="303">
        <v>0</v>
      </c>
      <c r="CD483" s="304">
        <v>0</v>
      </c>
      <c r="CE483" s="302">
        <v>0</v>
      </c>
      <c r="CF483" s="302">
        <v>30</v>
      </c>
      <c r="CG483" s="296">
        <v>0</v>
      </c>
      <c r="CH483" s="297" t="s">
        <v>12384</v>
      </c>
      <c r="CI483" s="305">
        <v>0</v>
      </c>
      <c r="CJ483" s="306">
        <v>0</v>
      </c>
      <c r="CK483" s="300">
        <v>0</v>
      </c>
      <c r="CL483" s="301">
        <v>0</v>
      </c>
    </row>
    <row r="484" spans="1:90" x14ac:dyDescent="0.25">
      <c r="A484">
        <v>1022101740</v>
      </c>
      <c r="B484" s="287" t="s">
        <v>12876</v>
      </c>
      <c r="C484" s="141"/>
      <c r="J484">
        <v>1</v>
      </c>
      <c r="N484" s="142"/>
      <c r="O484" s="141"/>
      <c r="AA484" s="141"/>
      <c r="AL484" s="142"/>
      <c r="AM484" s="141"/>
      <c r="AX484" s="142"/>
      <c r="AY484" s="141"/>
      <c r="BJ484" s="142"/>
      <c r="BK484" s="141"/>
      <c r="BV484" s="142"/>
      <c r="BW484" s="302">
        <v>1</v>
      </c>
      <c r="BX484" s="302">
        <v>0</v>
      </c>
      <c r="BY484" s="302">
        <v>0</v>
      </c>
      <c r="BZ484" s="302">
        <v>0</v>
      </c>
      <c r="CA484" s="302">
        <v>0</v>
      </c>
      <c r="CB484" s="302">
        <v>0</v>
      </c>
      <c r="CC484" s="303">
        <v>0</v>
      </c>
      <c r="CD484" s="304">
        <v>0</v>
      </c>
      <c r="CE484" s="302">
        <v>0</v>
      </c>
      <c r="CF484" s="302">
        <v>30</v>
      </c>
      <c r="CG484" s="296">
        <v>0</v>
      </c>
      <c r="CH484" s="297" t="s">
        <v>12384</v>
      </c>
      <c r="CI484" s="305">
        <v>0</v>
      </c>
      <c r="CJ484" s="306">
        <v>0</v>
      </c>
      <c r="CK484" s="300">
        <v>0</v>
      </c>
      <c r="CL484" s="301">
        <v>0</v>
      </c>
    </row>
    <row r="485" spans="1:90" x14ac:dyDescent="0.25">
      <c r="A485">
        <v>1022101780</v>
      </c>
      <c r="B485" s="287" t="s">
        <v>12877</v>
      </c>
      <c r="C485" s="141">
        <v>2</v>
      </c>
      <c r="D485">
        <v>3</v>
      </c>
      <c r="E485">
        <v>2</v>
      </c>
      <c r="G485">
        <v>1</v>
      </c>
      <c r="K485">
        <v>1</v>
      </c>
      <c r="M485">
        <v>2</v>
      </c>
      <c r="N485" s="142"/>
      <c r="O485" s="141"/>
      <c r="R485">
        <v>2</v>
      </c>
      <c r="S485">
        <v>1</v>
      </c>
      <c r="U485">
        <v>1</v>
      </c>
      <c r="V485">
        <v>2</v>
      </c>
      <c r="X485">
        <v>1</v>
      </c>
      <c r="AA485" s="141">
        <v>1</v>
      </c>
      <c r="AB485">
        <v>2</v>
      </c>
      <c r="AH485">
        <v>1</v>
      </c>
      <c r="AK485">
        <v>2</v>
      </c>
      <c r="AL485" s="142">
        <v>1</v>
      </c>
      <c r="AM485" s="141">
        <v>1</v>
      </c>
      <c r="AO485">
        <v>1</v>
      </c>
      <c r="AT485">
        <v>1</v>
      </c>
      <c r="AX485" s="142"/>
      <c r="AY485" s="141"/>
      <c r="AZ485">
        <v>1</v>
      </c>
      <c r="BA485">
        <v>1</v>
      </c>
      <c r="BG485">
        <v>2</v>
      </c>
      <c r="BI485">
        <v>1</v>
      </c>
      <c r="BJ485" s="142"/>
      <c r="BK485" s="141">
        <v>1</v>
      </c>
      <c r="BL485">
        <v>1</v>
      </c>
      <c r="BN485">
        <v>1</v>
      </c>
      <c r="BO485">
        <v>1</v>
      </c>
      <c r="BP485">
        <v>2</v>
      </c>
      <c r="BQ485">
        <v>2</v>
      </c>
      <c r="BV485" s="142"/>
      <c r="BW485" s="302">
        <v>11</v>
      </c>
      <c r="BX485" s="302">
        <v>7</v>
      </c>
      <c r="BY485" s="302">
        <v>7</v>
      </c>
      <c r="BZ485" s="302">
        <v>3</v>
      </c>
      <c r="CA485" s="302">
        <v>5</v>
      </c>
      <c r="CB485" s="302">
        <v>8</v>
      </c>
      <c r="CC485" s="303">
        <v>3.1746031746031744E-2</v>
      </c>
      <c r="CD485" s="304">
        <v>0.51639777949432231</v>
      </c>
      <c r="CE485" s="302">
        <v>0</v>
      </c>
      <c r="CF485" s="302">
        <v>30</v>
      </c>
      <c r="CG485" s="296">
        <v>1.5873015873015873E-3</v>
      </c>
      <c r="CH485" s="297" t="s">
        <v>12384</v>
      </c>
      <c r="CI485" s="305">
        <v>1</v>
      </c>
      <c r="CJ485" s="306">
        <v>8.8021120652086076</v>
      </c>
      <c r="CK485" s="300">
        <v>2</v>
      </c>
      <c r="CL485" s="301">
        <v>9</v>
      </c>
    </row>
    <row r="486" spans="1:90" x14ac:dyDescent="0.25">
      <c r="A486">
        <v>1022101800</v>
      </c>
      <c r="B486" s="287" t="s">
        <v>12878</v>
      </c>
      <c r="C486" s="141"/>
      <c r="G486">
        <v>1</v>
      </c>
      <c r="N486" s="142"/>
      <c r="O486" s="141"/>
      <c r="AA486" s="141"/>
      <c r="AL486" s="142"/>
      <c r="AM486" s="141"/>
      <c r="AX486" s="142"/>
      <c r="AY486" s="141"/>
      <c r="BJ486" s="142"/>
      <c r="BK486" s="141"/>
      <c r="BV486" s="142"/>
      <c r="BW486" s="302">
        <v>1</v>
      </c>
      <c r="BX486" s="302">
        <v>0</v>
      </c>
      <c r="BY486" s="302">
        <v>0</v>
      </c>
      <c r="BZ486" s="302">
        <v>0</v>
      </c>
      <c r="CA486" s="302">
        <v>0</v>
      </c>
      <c r="CB486" s="302">
        <v>0</v>
      </c>
      <c r="CC486" s="303">
        <v>0</v>
      </c>
      <c r="CD486" s="304">
        <v>0</v>
      </c>
      <c r="CE486" s="302">
        <v>0</v>
      </c>
      <c r="CF486" s="302">
        <v>30</v>
      </c>
      <c r="CG486" s="296">
        <v>0</v>
      </c>
      <c r="CH486" s="297" t="s">
        <v>12384</v>
      </c>
      <c r="CI486" s="305">
        <v>0</v>
      </c>
      <c r="CJ486" s="306">
        <v>0</v>
      </c>
      <c r="CK486" s="300">
        <v>0</v>
      </c>
      <c r="CL486" s="301">
        <v>0</v>
      </c>
    </row>
    <row r="487" spans="1:90" x14ac:dyDescent="0.25">
      <c r="A487">
        <v>1022101810</v>
      </c>
      <c r="B487" s="287" t="s">
        <v>12879</v>
      </c>
      <c r="C487" s="141"/>
      <c r="G487">
        <v>1</v>
      </c>
      <c r="N487" s="142"/>
      <c r="O487" s="141"/>
      <c r="AA487" s="141"/>
      <c r="AL487" s="142"/>
      <c r="AM487" s="141"/>
      <c r="AX487" s="142"/>
      <c r="AY487" s="141"/>
      <c r="BJ487" s="142"/>
      <c r="BK487" s="141"/>
      <c r="BV487" s="142"/>
      <c r="BW487" s="302">
        <v>1</v>
      </c>
      <c r="BX487" s="302">
        <v>0</v>
      </c>
      <c r="BY487" s="302">
        <v>0</v>
      </c>
      <c r="BZ487" s="302">
        <v>0</v>
      </c>
      <c r="CA487" s="302">
        <v>0</v>
      </c>
      <c r="CB487" s="302">
        <v>0</v>
      </c>
      <c r="CC487" s="303">
        <v>0</v>
      </c>
      <c r="CD487" s="304">
        <v>0</v>
      </c>
      <c r="CE487" s="302">
        <v>0</v>
      </c>
      <c r="CF487" s="302">
        <v>30</v>
      </c>
      <c r="CG487" s="296">
        <v>0</v>
      </c>
      <c r="CH487" s="297" t="s">
        <v>12384</v>
      </c>
      <c r="CI487" s="305">
        <v>0</v>
      </c>
      <c r="CJ487" s="306">
        <v>0</v>
      </c>
      <c r="CK487" s="300">
        <v>0</v>
      </c>
      <c r="CL487" s="301">
        <v>0</v>
      </c>
    </row>
    <row r="488" spans="1:90" x14ac:dyDescent="0.25">
      <c r="A488">
        <v>1022101830</v>
      </c>
      <c r="B488" s="287" t="s">
        <v>12880</v>
      </c>
      <c r="C488" s="141">
        <v>2</v>
      </c>
      <c r="E488">
        <v>4</v>
      </c>
      <c r="K488">
        <v>1</v>
      </c>
      <c r="N488" s="142"/>
      <c r="O488" s="141"/>
      <c r="AA488" s="141"/>
      <c r="AL488" s="142"/>
      <c r="AM488" s="141"/>
      <c r="AX488" s="142"/>
      <c r="AY488" s="141"/>
      <c r="BJ488" s="142"/>
      <c r="BK488" s="141"/>
      <c r="BV488" s="142"/>
      <c r="BW488" s="302">
        <v>7</v>
      </c>
      <c r="BX488" s="302">
        <v>0</v>
      </c>
      <c r="BY488" s="302">
        <v>0</v>
      </c>
      <c r="BZ488" s="302">
        <v>0</v>
      </c>
      <c r="CA488" s="302">
        <v>0</v>
      </c>
      <c r="CB488" s="302">
        <v>0</v>
      </c>
      <c r="CC488" s="303">
        <v>0</v>
      </c>
      <c r="CD488" s="304">
        <v>0</v>
      </c>
      <c r="CE488" s="302">
        <v>0</v>
      </c>
      <c r="CF488" s="302">
        <v>30</v>
      </c>
      <c r="CG488" s="296">
        <v>0</v>
      </c>
      <c r="CH488" s="297" t="s">
        <v>12384</v>
      </c>
      <c r="CI488" s="305">
        <v>0</v>
      </c>
      <c r="CJ488" s="306">
        <v>0</v>
      </c>
      <c r="CK488" s="300">
        <v>0</v>
      </c>
      <c r="CL488" s="301">
        <v>0</v>
      </c>
    </row>
    <row r="489" spans="1:90" x14ac:dyDescent="0.25">
      <c r="A489">
        <v>1022101890</v>
      </c>
      <c r="B489" s="287" t="s">
        <v>12881</v>
      </c>
      <c r="C489" s="141"/>
      <c r="E489">
        <v>1</v>
      </c>
      <c r="N489" s="142"/>
      <c r="O489" s="141"/>
      <c r="AA489" s="141"/>
      <c r="AL489" s="142"/>
      <c r="AM489" s="141"/>
      <c r="AX489" s="142"/>
      <c r="AY489" s="141"/>
      <c r="BJ489" s="142"/>
      <c r="BK489" s="141"/>
      <c r="BV489" s="142"/>
      <c r="BW489" s="302">
        <v>1</v>
      </c>
      <c r="BX489" s="302">
        <v>0</v>
      </c>
      <c r="BY489" s="302">
        <v>0</v>
      </c>
      <c r="BZ489" s="302">
        <v>0</v>
      </c>
      <c r="CA489" s="302">
        <v>0</v>
      </c>
      <c r="CB489" s="302">
        <v>0</v>
      </c>
      <c r="CC489" s="303">
        <v>0</v>
      </c>
      <c r="CD489" s="304">
        <v>0</v>
      </c>
      <c r="CE489" s="302">
        <v>0</v>
      </c>
      <c r="CF489" s="302">
        <v>30</v>
      </c>
      <c r="CG489" s="296">
        <v>0</v>
      </c>
      <c r="CH489" s="297" t="s">
        <v>12384</v>
      </c>
      <c r="CI489" s="305">
        <v>0</v>
      </c>
      <c r="CJ489" s="306">
        <v>0</v>
      </c>
      <c r="CK489" s="300">
        <v>0</v>
      </c>
      <c r="CL489" s="301">
        <v>0</v>
      </c>
    </row>
    <row r="490" spans="1:90" x14ac:dyDescent="0.25">
      <c r="A490">
        <v>1022101900</v>
      </c>
      <c r="B490" s="287" t="s">
        <v>12882</v>
      </c>
      <c r="C490" s="141"/>
      <c r="D490">
        <v>1</v>
      </c>
      <c r="I490">
        <v>1</v>
      </c>
      <c r="N490" s="142"/>
      <c r="O490" s="141"/>
      <c r="AA490" s="141"/>
      <c r="AL490" s="142"/>
      <c r="AM490" s="141"/>
      <c r="AX490" s="142"/>
      <c r="AY490" s="141"/>
      <c r="BJ490" s="142"/>
      <c r="BK490" s="141"/>
      <c r="BV490" s="142"/>
      <c r="BW490" s="302">
        <v>2</v>
      </c>
      <c r="BX490" s="302">
        <v>0</v>
      </c>
      <c r="BY490" s="302">
        <v>0</v>
      </c>
      <c r="BZ490" s="302">
        <v>0</v>
      </c>
      <c r="CA490" s="302">
        <v>0</v>
      </c>
      <c r="CB490" s="302">
        <v>0</v>
      </c>
      <c r="CC490" s="303">
        <v>0</v>
      </c>
      <c r="CD490" s="304">
        <v>0</v>
      </c>
      <c r="CE490" s="302">
        <v>0</v>
      </c>
      <c r="CF490" s="302">
        <v>30</v>
      </c>
      <c r="CG490" s="296">
        <v>0</v>
      </c>
      <c r="CH490" s="297" t="s">
        <v>12384</v>
      </c>
      <c r="CI490" s="305">
        <v>0</v>
      </c>
      <c r="CJ490" s="306">
        <v>0</v>
      </c>
      <c r="CK490" s="300">
        <v>0</v>
      </c>
      <c r="CL490" s="301">
        <v>0</v>
      </c>
    </row>
    <row r="491" spans="1:90" x14ac:dyDescent="0.25">
      <c r="A491">
        <v>1022101960</v>
      </c>
      <c r="B491" s="287" t="s">
        <v>12883</v>
      </c>
      <c r="C491" s="141"/>
      <c r="J491">
        <v>1</v>
      </c>
      <c r="N491" s="142"/>
      <c r="O491" s="141"/>
      <c r="Q491">
        <v>1</v>
      </c>
      <c r="AA491" s="141"/>
      <c r="AL491" s="142"/>
      <c r="AM491" s="141"/>
      <c r="AX491" s="142"/>
      <c r="AY491" s="141"/>
      <c r="BJ491" s="142"/>
      <c r="BK491" s="141"/>
      <c r="BP491">
        <v>1</v>
      </c>
      <c r="BR491">
        <v>6</v>
      </c>
      <c r="BT491">
        <v>1</v>
      </c>
      <c r="BV491" s="142">
        <v>1</v>
      </c>
      <c r="BW491" s="302">
        <v>1</v>
      </c>
      <c r="BX491" s="302">
        <v>1</v>
      </c>
      <c r="BY491" s="302">
        <v>0</v>
      </c>
      <c r="BZ491" s="302">
        <v>0</v>
      </c>
      <c r="CA491" s="302">
        <v>0</v>
      </c>
      <c r="CB491" s="302">
        <v>9</v>
      </c>
      <c r="CC491" s="303">
        <v>3.5714285714285712E-2</v>
      </c>
      <c r="CD491" s="304">
        <v>2.5</v>
      </c>
      <c r="CE491" s="302">
        <v>0</v>
      </c>
      <c r="CF491" s="302">
        <v>30</v>
      </c>
      <c r="CG491" s="296">
        <v>1.7857142857142857E-3</v>
      </c>
      <c r="CH491" s="307" t="s">
        <v>15354</v>
      </c>
      <c r="CI491" s="305">
        <v>3</v>
      </c>
      <c r="CJ491" s="306">
        <v>11.821428571428571</v>
      </c>
      <c r="CK491" s="300">
        <v>4</v>
      </c>
      <c r="CL491" s="301">
        <v>12</v>
      </c>
    </row>
    <row r="492" spans="1:90" x14ac:dyDescent="0.25">
      <c r="A492">
        <v>1022101990</v>
      </c>
      <c r="B492" s="287" t="s">
        <v>12884</v>
      </c>
      <c r="C492" s="141"/>
      <c r="K492">
        <v>1</v>
      </c>
      <c r="N492" s="142"/>
      <c r="O492" s="141"/>
      <c r="R492">
        <v>1</v>
      </c>
      <c r="Z492">
        <v>1</v>
      </c>
      <c r="AA492" s="141">
        <v>1</v>
      </c>
      <c r="AC492">
        <v>2</v>
      </c>
      <c r="AD492">
        <v>1</v>
      </c>
      <c r="AE492">
        <v>1</v>
      </c>
      <c r="AH492">
        <v>1</v>
      </c>
      <c r="AK492">
        <v>2</v>
      </c>
      <c r="AL492" s="142"/>
      <c r="AM492" s="141">
        <v>1</v>
      </c>
      <c r="AO492">
        <v>1</v>
      </c>
      <c r="AS492">
        <v>2</v>
      </c>
      <c r="AW492">
        <v>1</v>
      </c>
      <c r="AX492" s="142"/>
      <c r="AY492" s="141"/>
      <c r="AZ492">
        <v>1</v>
      </c>
      <c r="BB492">
        <v>1</v>
      </c>
      <c r="BE492">
        <v>2</v>
      </c>
      <c r="BG492">
        <v>1</v>
      </c>
      <c r="BJ492" s="142"/>
      <c r="BK492" s="141">
        <v>1</v>
      </c>
      <c r="BN492">
        <v>1</v>
      </c>
      <c r="BO492">
        <v>2</v>
      </c>
      <c r="BR492">
        <v>1</v>
      </c>
      <c r="BS492">
        <v>2</v>
      </c>
      <c r="BV492" s="142"/>
      <c r="BW492" s="302">
        <v>1</v>
      </c>
      <c r="BX492" s="302">
        <v>2</v>
      </c>
      <c r="BY492" s="302">
        <v>8</v>
      </c>
      <c r="BZ492" s="302">
        <v>5</v>
      </c>
      <c r="CA492" s="302">
        <v>5</v>
      </c>
      <c r="CB492" s="302">
        <v>7</v>
      </c>
      <c r="CC492" s="303">
        <v>2.7777777777777776E-2</v>
      </c>
      <c r="CD492" s="304">
        <v>0.54772255750516596</v>
      </c>
      <c r="CE492" s="302">
        <v>0</v>
      </c>
      <c r="CF492" s="302">
        <v>30</v>
      </c>
      <c r="CG492" s="296">
        <v>1.3888888888888889E-3</v>
      </c>
      <c r="CH492" s="297" t="s">
        <v>12384</v>
      </c>
      <c r="CI492" s="305">
        <v>1</v>
      </c>
      <c r="CJ492" s="306">
        <v>7.7977225575051659</v>
      </c>
      <c r="CK492" s="300">
        <v>2</v>
      </c>
      <c r="CL492" s="301">
        <v>8</v>
      </c>
    </row>
    <row r="493" spans="1:90" x14ac:dyDescent="0.25">
      <c r="A493">
        <v>1022102000</v>
      </c>
      <c r="B493" s="287" t="s">
        <v>12885</v>
      </c>
      <c r="C493" s="141">
        <v>2</v>
      </c>
      <c r="D493">
        <v>1</v>
      </c>
      <c r="H493">
        <v>1</v>
      </c>
      <c r="I493">
        <v>1</v>
      </c>
      <c r="L493">
        <v>1</v>
      </c>
      <c r="N493" s="142"/>
      <c r="O493" s="141"/>
      <c r="AA493" s="141"/>
      <c r="AL493" s="142"/>
      <c r="AM493" s="141"/>
      <c r="AX493" s="142"/>
      <c r="AY493" s="141"/>
      <c r="BJ493" s="142"/>
      <c r="BK493" s="141"/>
      <c r="BV493" s="142"/>
      <c r="BW493" s="302">
        <v>6</v>
      </c>
      <c r="BX493" s="302">
        <v>0</v>
      </c>
      <c r="BY493" s="302">
        <v>0</v>
      </c>
      <c r="BZ493" s="302">
        <v>0</v>
      </c>
      <c r="CA493" s="302">
        <v>0</v>
      </c>
      <c r="CB493" s="302">
        <v>0</v>
      </c>
      <c r="CC493" s="303">
        <v>0</v>
      </c>
      <c r="CD493" s="304">
        <v>0</v>
      </c>
      <c r="CE493" s="302">
        <v>0</v>
      </c>
      <c r="CF493" s="302">
        <v>30</v>
      </c>
      <c r="CG493" s="296">
        <v>0</v>
      </c>
      <c r="CH493" s="297" t="s">
        <v>12384</v>
      </c>
      <c r="CI493" s="305">
        <v>0</v>
      </c>
      <c r="CJ493" s="306">
        <v>0</v>
      </c>
      <c r="CK493" s="300">
        <v>0</v>
      </c>
      <c r="CL493" s="301">
        <v>0</v>
      </c>
    </row>
    <row r="494" spans="1:90" x14ac:dyDescent="0.25">
      <c r="A494">
        <v>1022102010</v>
      </c>
      <c r="B494" s="287" t="s">
        <v>12886</v>
      </c>
      <c r="C494" s="141"/>
      <c r="K494">
        <v>1</v>
      </c>
      <c r="N494" s="142"/>
      <c r="O494" s="141"/>
      <c r="R494">
        <v>1</v>
      </c>
      <c r="AA494" s="141"/>
      <c r="AB494">
        <v>1</v>
      </c>
      <c r="AG494">
        <v>2</v>
      </c>
      <c r="AK494">
        <v>1</v>
      </c>
      <c r="AL494" s="142"/>
      <c r="AM494" s="141"/>
      <c r="AO494">
        <v>1</v>
      </c>
      <c r="AX494" s="142"/>
      <c r="AY494" s="141"/>
      <c r="BJ494" s="142"/>
      <c r="BK494" s="141"/>
      <c r="BO494">
        <v>1</v>
      </c>
      <c r="BS494">
        <v>1</v>
      </c>
      <c r="BV494" s="142"/>
      <c r="BW494" s="302">
        <v>1</v>
      </c>
      <c r="BX494" s="302">
        <v>1</v>
      </c>
      <c r="BY494" s="302">
        <v>4</v>
      </c>
      <c r="BZ494" s="302">
        <v>1</v>
      </c>
      <c r="CA494" s="302">
        <v>0</v>
      </c>
      <c r="CB494" s="302">
        <v>2</v>
      </c>
      <c r="CC494" s="303">
        <v>7.9365079365079361E-3</v>
      </c>
      <c r="CD494" s="304">
        <v>0</v>
      </c>
      <c r="CE494" s="302">
        <v>0</v>
      </c>
      <c r="CF494" s="302">
        <v>30</v>
      </c>
      <c r="CG494" s="296">
        <v>3.9682539682539683E-4</v>
      </c>
      <c r="CH494" s="297" t="s">
        <v>12384</v>
      </c>
      <c r="CI494" s="305">
        <v>0</v>
      </c>
      <c r="CJ494" s="306">
        <v>2.0714285714285712</v>
      </c>
      <c r="CK494" s="300">
        <v>1</v>
      </c>
      <c r="CL494" s="301">
        <v>3</v>
      </c>
    </row>
    <row r="495" spans="1:90" x14ac:dyDescent="0.25">
      <c r="A495">
        <v>1022102060</v>
      </c>
      <c r="B495" s="287" t="s">
        <v>12887</v>
      </c>
      <c r="C495" s="141"/>
      <c r="G495">
        <v>1</v>
      </c>
      <c r="J495">
        <v>1</v>
      </c>
      <c r="M495">
        <v>1</v>
      </c>
      <c r="N495" s="142"/>
      <c r="O495" s="141"/>
      <c r="AA495" s="141"/>
      <c r="AL495" s="142"/>
      <c r="AM495" s="141"/>
      <c r="AX495" s="142"/>
      <c r="AY495" s="141"/>
      <c r="BJ495" s="142"/>
      <c r="BK495" s="141"/>
      <c r="BV495" s="142"/>
      <c r="BW495" s="302">
        <v>3</v>
      </c>
      <c r="BX495" s="302">
        <v>0</v>
      </c>
      <c r="BY495" s="302">
        <v>0</v>
      </c>
      <c r="BZ495" s="302">
        <v>0</v>
      </c>
      <c r="CA495" s="302">
        <v>0</v>
      </c>
      <c r="CB495" s="302">
        <v>0</v>
      </c>
      <c r="CC495" s="303">
        <v>0</v>
      </c>
      <c r="CD495" s="304">
        <v>0</v>
      </c>
      <c r="CE495" s="302">
        <v>0</v>
      </c>
      <c r="CF495" s="302">
        <v>30</v>
      </c>
      <c r="CG495" s="296">
        <v>0</v>
      </c>
      <c r="CH495" s="297" t="s">
        <v>12384</v>
      </c>
      <c r="CI495" s="305">
        <v>0</v>
      </c>
      <c r="CJ495" s="306">
        <v>0</v>
      </c>
      <c r="CK495" s="300">
        <v>0</v>
      </c>
      <c r="CL495" s="301">
        <v>0</v>
      </c>
    </row>
    <row r="496" spans="1:90" x14ac:dyDescent="0.25">
      <c r="A496">
        <v>1022102100</v>
      </c>
      <c r="B496" s="287" t="s">
        <v>12888</v>
      </c>
      <c r="C496" s="141">
        <v>1</v>
      </c>
      <c r="D496">
        <v>1</v>
      </c>
      <c r="G496">
        <v>3</v>
      </c>
      <c r="I496">
        <v>5</v>
      </c>
      <c r="J496">
        <v>4</v>
      </c>
      <c r="K496">
        <v>1</v>
      </c>
      <c r="L496">
        <v>3</v>
      </c>
      <c r="M496">
        <v>1</v>
      </c>
      <c r="N496" s="142">
        <v>1</v>
      </c>
      <c r="O496" s="141">
        <v>2</v>
      </c>
      <c r="P496">
        <v>5</v>
      </c>
      <c r="Q496">
        <v>5</v>
      </c>
      <c r="R496">
        <v>2</v>
      </c>
      <c r="T496">
        <v>2</v>
      </c>
      <c r="V496">
        <v>3</v>
      </c>
      <c r="X496">
        <v>3</v>
      </c>
      <c r="Y496">
        <v>1</v>
      </c>
      <c r="Z496">
        <v>2</v>
      </c>
      <c r="AA496" s="141"/>
      <c r="AB496">
        <v>1</v>
      </c>
      <c r="AC496">
        <v>2</v>
      </c>
      <c r="AD496">
        <v>2</v>
      </c>
      <c r="AE496">
        <v>1</v>
      </c>
      <c r="AG496">
        <v>2</v>
      </c>
      <c r="AH496">
        <v>1</v>
      </c>
      <c r="AJ496">
        <v>1</v>
      </c>
      <c r="AK496">
        <v>1</v>
      </c>
      <c r="AL496" s="142">
        <v>1</v>
      </c>
      <c r="AM496" s="141">
        <v>1</v>
      </c>
      <c r="AN496">
        <v>2</v>
      </c>
      <c r="AO496">
        <v>4</v>
      </c>
      <c r="AP496">
        <v>2</v>
      </c>
      <c r="AR496">
        <v>3</v>
      </c>
      <c r="AS496">
        <v>3</v>
      </c>
      <c r="AU496">
        <v>8</v>
      </c>
      <c r="AV496">
        <v>1</v>
      </c>
      <c r="AX496" s="142">
        <v>2</v>
      </c>
      <c r="AY496" s="141"/>
      <c r="AZ496">
        <v>1</v>
      </c>
      <c r="BC496">
        <v>2</v>
      </c>
      <c r="BD496">
        <v>2</v>
      </c>
      <c r="BE496">
        <v>2</v>
      </c>
      <c r="BG496">
        <v>2</v>
      </c>
      <c r="BJ496" s="142"/>
      <c r="BK496" s="141"/>
      <c r="BN496">
        <v>1</v>
      </c>
      <c r="BP496">
        <v>1</v>
      </c>
      <c r="BR496">
        <v>3</v>
      </c>
      <c r="BT496">
        <v>3</v>
      </c>
      <c r="BV496" s="142"/>
      <c r="BW496" s="302">
        <v>20</v>
      </c>
      <c r="BX496" s="302">
        <v>25</v>
      </c>
      <c r="BY496" s="302">
        <v>12</v>
      </c>
      <c r="BZ496" s="302">
        <v>26</v>
      </c>
      <c r="CA496" s="302">
        <v>9</v>
      </c>
      <c r="CB496" s="302">
        <v>8</v>
      </c>
      <c r="CC496" s="303">
        <v>3.1746031746031744E-2</v>
      </c>
      <c r="CD496" s="304">
        <v>1.1547005383792515</v>
      </c>
      <c r="CE496" s="302">
        <v>0</v>
      </c>
      <c r="CF496" s="302">
        <v>30</v>
      </c>
      <c r="CG496" s="296">
        <v>1.5873015873015873E-3</v>
      </c>
      <c r="CH496" s="297" t="s">
        <v>12384</v>
      </c>
      <c r="CI496" s="305">
        <v>2</v>
      </c>
      <c r="CJ496" s="306">
        <v>9.440414824093537</v>
      </c>
      <c r="CK496" s="300">
        <v>3</v>
      </c>
      <c r="CL496" s="301">
        <v>10</v>
      </c>
    </row>
    <row r="497" spans="1:90" x14ac:dyDescent="0.25">
      <c r="A497">
        <v>1022102160</v>
      </c>
      <c r="B497" s="287" t="s">
        <v>12889</v>
      </c>
      <c r="C497" s="141"/>
      <c r="N497" s="142"/>
      <c r="O497" s="141"/>
      <c r="AA497" s="141"/>
      <c r="AL497" s="142"/>
      <c r="AM497" s="141"/>
      <c r="AX497" s="142"/>
      <c r="AY497" s="141"/>
      <c r="BJ497" s="142"/>
      <c r="BK497" s="141"/>
      <c r="BN497">
        <v>1</v>
      </c>
      <c r="BV497" s="142"/>
      <c r="BW497" s="302">
        <v>0</v>
      </c>
      <c r="BX497" s="302">
        <v>0</v>
      </c>
      <c r="BY497" s="302">
        <v>0</v>
      </c>
      <c r="BZ497" s="302">
        <v>0</v>
      </c>
      <c r="CA497" s="302">
        <v>0</v>
      </c>
      <c r="CB497" s="302">
        <v>1</v>
      </c>
      <c r="CC497" s="303">
        <v>3.968253968253968E-3</v>
      </c>
      <c r="CD497" s="304">
        <v>0</v>
      </c>
      <c r="CE497" s="302">
        <v>0</v>
      </c>
      <c r="CF497" s="302">
        <v>30</v>
      </c>
      <c r="CG497" s="296">
        <v>1.9841269841269841E-4</v>
      </c>
      <c r="CH497" s="297" t="s">
        <v>12384</v>
      </c>
      <c r="CI497" s="305">
        <v>0</v>
      </c>
      <c r="CJ497" s="306">
        <v>1.0357142857142856</v>
      </c>
      <c r="CK497" s="300">
        <v>1</v>
      </c>
      <c r="CL497" s="301">
        <v>2</v>
      </c>
    </row>
    <row r="498" spans="1:90" x14ac:dyDescent="0.25">
      <c r="A498">
        <v>1022102180</v>
      </c>
      <c r="B498" s="287" t="s">
        <v>12890</v>
      </c>
      <c r="C498" s="141"/>
      <c r="N498" s="142">
        <v>4</v>
      </c>
      <c r="O498" s="141">
        <v>2</v>
      </c>
      <c r="R498">
        <v>2</v>
      </c>
      <c r="AA498" s="141"/>
      <c r="AL498" s="142"/>
      <c r="AM498" s="141"/>
      <c r="AX498" s="142"/>
      <c r="AY498" s="141"/>
      <c r="BJ498" s="142"/>
      <c r="BK498" s="141"/>
      <c r="BV498" s="142"/>
      <c r="BW498" s="302">
        <v>4</v>
      </c>
      <c r="BX498" s="302">
        <v>4</v>
      </c>
      <c r="BY498" s="302">
        <v>0</v>
      </c>
      <c r="BZ498" s="302">
        <v>0</v>
      </c>
      <c r="CA498" s="302">
        <v>0</v>
      </c>
      <c r="CB498" s="302">
        <v>0</v>
      </c>
      <c r="CC498" s="303">
        <v>0</v>
      </c>
      <c r="CD498" s="304">
        <v>0</v>
      </c>
      <c r="CE498" s="302">
        <v>0</v>
      </c>
      <c r="CF498" s="302">
        <v>30</v>
      </c>
      <c r="CG498" s="296">
        <v>0</v>
      </c>
      <c r="CH498" s="297" t="s">
        <v>12384</v>
      </c>
      <c r="CI498" s="305">
        <v>0</v>
      </c>
      <c r="CJ498" s="306">
        <v>0</v>
      </c>
      <c r="CK498" s="300">
        <v>0</v>
      </c>
      <c r="CL498" s="301">
        <v>0</v>
      </c>
    </row>
    <row r="499" spans="1:90" x14ac:dyDescent="0.25">
      <c r="A499">
        <v>1022102240</v>
      </c>
      <c r="B499" s="287" t="s">
        <v>12891</v>
      </c>
      <c r="C499" s="141">
        <v>2</v>
      </c>
      <c r="D499">
        <v>1</v>
      </c>
      <c r="E499">
        <v>1</v>
      </c>
      <c r="F499">
        <v>2</v>
      </c>
      <c r="G499">
        <v>2</v>
      </c>
      <c r="H499">
        <v>3</v>
      </c>
      <c r="I499">
        <v>2</v>
      </c>
      <c r="K499">
        <v>1</v>
      </c>
      <c r="L499">
        <v>2</v>
      </c>
      <c r="M499">
        <v>1</v>
      </c>
      <c r="N499" s="142">
        <v>2</v>
      </c>
      <c r="O499" s="141">
        <v>2</v>
      </c>
      <c r="P499">
        <v>1</v>
      </c>
      <c r="T499">
        <v>1</v>
      </c>
      <c r="V499">
        <v>1</v>
      </c>
      <c r="X499">
        <v>1</v>
      </c>
      <c r="Y499">
        <v>2</v>
      </c>
      <c r="Z499">
        <v>1</v>
      </c>
      <c r="AA499" s="141"/>
      <c r="AC499">
        <v>2</v>
      </c>
      <c r="AE499">
        <v>1</v>
      </c>
      <c r="AF499">
        <v>1</v>
      </c>
      <c r="AG499">
        <v>1</v>
      </c>
      <c r="AH499">
        <v>1</v>
      </c>
      <c r="AI499">
        <v>1</v>
      </c>
      <c r="AK499">
        <v>2</v>
      </c>
      <c r="AL499" s="142"/>
      <c r="AM499" s="141">
        <v>2</v>
      </c>
      <c r="AO499">
        <v>2</v>
      </c>
      <c r="AP499">
        <v>2</v>
      </c>
      <c r="AR499">
        <v>2</v>
      </c>
      <c r="AS499">
        <v>1</v>
      </c>
      <c r="AT499">
        <v>3</v>
      </c>
      <c r="AU499">
        <v>2</v>
      </c>
      <c r="AV499">
        <v>1</v>
      </c>
      <c r="AW499">
        <v>2</v>
      </c>
      <c r="AX499" s="142">
        <v>3</v>
      </c>
      <c r="AY499" s="141">
        <v>1</v>
      </c>
      <c r="AZ499">
        <v>3</v>
      </c>
      <c r="BA499">
        <v>2</v>
      </c>
      <c r="BB499">
        <v>1</v>
      </c>
      <c r="BC499">
        <v>1</v>
      </c>
      <c r="BD499">
        <v>5</v>
      </c>
      <c r="BF499">
        <v>2</v>
      </c>
      <c r="BH499">
        <v>3</v>
      </c>
      <c r="BI499">
        <v>2</v>
      </c>
      <c r="BJ499" s="142"/>
      <c r="BK499" s="141">
        <v>1</v>
      </c>
      <c r="BM499">
        <v>2</v>
      </c>
      <c r="BP499">
        <v>1</v>
      </c>
      <c r="BQ499">
        <v>1</v>
      </c>
      <c r="BR499">
        <v>2</v>
      </c>
      <c r="BU499">
        <v>1</v>
      </c>
      <c r="BV499" s="142">
        <v>1</v>
      </c>
      <c r="BW499" s="302">
        <v>19</v>
      </c>
      <c r="BX499" s="302">
        <v>9</v>
      </c>
      <c r="BY499" s="302">
        <v>9</v>
      </c>
      <c r="BZ499" s="302">
        <v>20</v>
      </c>
      <c r="CA499" s="302">
        <v>20</v>
      </c>
      <c r="CB499" s="302">
        <v>9</v>
      </c>
      <c r="CC499" s="303">
        <v>3.5714285714285712E-2</v>
      </c>
      <c r="CD499" s="304">
        <v>0.48795003647426666</v>
      </c>
      <c r="CE499" s="302">
        <v>0</v>
      </c>
      <c r="CF499" s="302">
        <v>30</v>
      </c>
      <c r="CG499" s="296">
        <v>1.7857142857142857E-3</v>
      </c>
      <c r="CH499" s="297" t="s">
        <v>12384</v>
      </c>
      <c r="CI499" s="305">
        <v>1</v>
      </c>
      <c r="CJ499" s="306">
        <v>9.809378607902838</v>
      </c>
      <c r="CK499" s="300">
        <v>2</v>
      </c>
      <c r="CL499" s="301">
        <v>10</v>
      </c>
    </row>
    <row r="500" spans="1:90" x14ac:dyDescent="0.25">
      <c r="A500">
        <v>1022102260</v>
      </c>
      <c r="B500" s="287" t="s">
        <v>12892</v>
      </c>
      <c r="C500" s="141"/>
      <c r="J500">
        <v>1</v>
      </c>
      <c r="N500" s="142"/>
      <c r="O500" s="141"/>
      <c r="AA500" s="141"/>
      <c r="AL500" s="142"/>
      <c r="AM500" s="141"/>
      <c r="AX500" s="142"/>
      <c r="AY500" s="141"/>
      <c r="BJ500" s="142"/>
      <c r="BK500" s="141"/>
      <c r="BV500" s="142"/>
      <c r="BW500" s="302">
        <v>1</v>
      </c>
      <c r="BX500" s="302">
        <v>0</v>
      </c>
      <c r="BY500" s="302">
        <v>0</v>
      </c>
      <c r="BZ500" s="302">
        <v>0</v>
      </c>
      <c r="CA500" s="302">
        <v>0</v>
      </c>
      <c r="CB500" s="302">
        <v>0</v>
      </c>
      <c r="CC500" s="303">
        <v>0</v>
      </c>
      <c r="CD500" s="304">
        <v>0</v>
      </c>
      <c r="CE500" s="302">
        <v>0</v>
      </c>
      <c r="CF500" s="302">
        <v>30</v>
      </c>
      <c r="CG500" s="296">
        <v>0</v>
      </c>
      <c r="CH500" s="297" t="s">
        <v>12384</v>
      </c>
      <c r="CI500" s="305">
        <v>0</v>
      </c>
      <c r="CJ500" s="306">
        <v>0</v>
      </c>
      <c r="CK500" s="300">
        <v>0</v>
      </c>
      <c r="CL500" s="301">
        <v>0</v>
      </c>
    </row>
    <row r="501" spans="1:90" x14ac:dyDescent="0.25">
      <c r="A501">
        <v>1022102360</v>
      </c>
      <c r="B501" s="287" t="s">
        <v>12893</v>
      </c>
      <c r="C501" s="141"/>
      <c r="D501">
        <v>1</v>
      </c>
      <c r="F501">
        <v>2</v>
      </c>
      <c r="J501">
        <v>2</v>
      </c>
      <c r="L501">
        <v>1</v>
      </c>
      <c r="M501">
        <v>2</v>
      </c>
      <c r="N501" s="142">
        <v>2</v>
      </c>
      <c r="O501" s="141">
        <v>2</v>
      </c>
      <c r="P501">
        <v>2</v>
      </c>
      <c r="Q501">
        <v>1</v>
      </c>
      <c r="X501">
        <v>2</v>
      </c>
      <c r="Z501">
        <v>1</v>
      </c>
      <c r="AA501" s="141">
        <v>1</v>
      </c>
      <c r="AL501" s="142"/>
      <c r="AM501" s="141"/>
      <c r="AX501" s="142"/>
      <c r="AY501" s="141"/>
      <c r="BA501">
        <v>1</v>
      </c>
      <c r="BD501">
        <v>1</v>
      </c>
      <c r="BI501">
        <v>1</v>
      </c>
      <c r="BJ501" s="142">
        <v>1</v>
      </c>
      <c r="BK501" s="141">
        <v>1</v>
      </c>
      <c r="BL501">
        <v>2</v>
      </c>
      <c r="BN501">
        <v>1</v>
      </c>
      <c r="BO501">
        <v>1</v>
      </c>
      <c r="BP501">
        <v>3</v>
      </c>
      <c r="BQ501">
        <v>1</v>
      </c>
      <c r="BR501">
        <v>1</v>
      </c>
      <c r="BU501">
        <v>1</v>
      </c>
      <c r="BV501" s="142"/>
      <c r="BW501" s="302">
        <v>10</v>
      </c>
      <c r="BX501" s="302">
        <v>8</v>
      </c>
      <c r="BY501" s="302">
        <v>1</v>
      </c>
      <c r="BZ501" s="302">
        <v>0</v>
      </c>
      <c r="CA501" s="302">
        <v>4</v>
      </c>
      <c r="CB501" s="302">
        <v>11</v>
      </c>
      <c r="CC501" s="303">
        <v>4.3650793650793648E-2</v>
      </c>
      <c r="CD501" s="304">
        <v>0.74402380914284494</v>
      </c>
      <c r="CE501" s="302">
        <v>0</v>
      </c>
      <c r="CF501" s="302">
        <v>30</v>
      </c>
      <c r="CG501" s="296">
        <v>2.1825396825396826E-3</v>
      </c>
      <c r="CH501" s="297" t="s">
        <v>12384</v>
      </c>
      <c r="CI501" s="305">
        <v>1</v>
      </c>
      <c r="CJ501" s="306">
        <v>12.136880951999988</v>
      </c>
      <c r="CK501" s="300">
        <v>3</v>
      </c>
      <c r="CL501" s="301">
        <v>13</v>
      </c>
    </row>
    <row r="502" spans="1:90" x14ac:dyDescent="0.25">
      <c r="A502">
        <v>1022102480</v>
      </c>
      <c r="B502" s="287" t="s">
        <v>12894</v>
      </c>
      <c r="C502" s="141">
        <v>1</v>
      </c>
      <c r="D502">
        <v>1</v>
      </c>
      <c r="E502">
        <v>2</v>
      </c>
      <c r="F502">
        <v>1</v>
      </c>
      <c r="G502">
        <v>1</v>
      </c>
      <c r="I502">
        <v>4</v>
      </c>
      <c r="J502">
        <v>1</v>
      </c>
      <c r="L502">
        <v>2</v>
      </c>
      <c r="N502" s="142">
        <v>1</v>
      </c>
      <c r="O502" s="141">
        <v>1</v>
      </c>
      <c r="P502">
        <v>1</v>
      </c>
      <c r="S502">
        <v>1</v>
      </c>
      <c r="U502">
        <v>1</v>
      </c>
      <c r="W502">
        <v>1</v>
      </c>
      <c r="Z502">
        <v>1</v>
      </c>
      <c r="AA502" s="141"/>
      <c r="AL502" s="142"/>
      <c r="AM502" s="141">
        <v>1</v>
      </c>
      <c r="AX502" s="142"/>
      <c r="AY502" s="141"/>
      <c r="BA502">
        <v>1</v>
      </c>
      <c r="BJ502" s="142"/>
      <c r="BK502" s="141"/>
      <c r="BV502" s="142"/>
      <c r="BW502" s="302">
        <v>14</v>
      </c>
      <c r="BX502" s="302">
        <v>6</v>
      </c>
      <c r="BY502" s="302">
        <v>0</v>
      </c>
      <c r="BZ502" s="302">
        <v>1</v>
      </c>
      <c r="CA502" s="302">
        <v>1</v>
      </c>
      <c r="CB502" s="302">
        <v>0</v>
      </c>
      <c r="CC502" s="303">
        <v>0</v>
      </c>
      <c r="CD502" s="304">
        <v>0</v>
      </c>
      <c r="CE502" s="302">
        <v>0</v>
      </c>
      <c r="CF502" s="302">
        <v>30</v>
      </c>
      <c r="CG502" s="296">
        <v>0</v>
      </c>
      <c r="CH502" s="297" t="s">
        <v>12384</v>
      </c>
      <c r="CI502" s="305">
        <v>0</v>
      </c>
      <c r="CJ502" s="306">
        <v>0</v>
      </c>
      <c r="CK502" s="300">
        <v>0</v>
      </c>
      <c r="CL502" s="301">
        <v>0</v>
      </c>
    </row>
    <row r="503" spans="1:90" x14ac:dyDescent="0.25">
      <c r="A503">
        <v>1022102510</v>
      </c>
      <c r="B503" s="287" t="s">
        <v>12895</v>
      </c>
      <c r="C503" s="141">
        <v>7</v>
      </c>
      <c r="D503">
        <v>2</v>
      </c>
      <c r="E503">
        <v>6</v>
      </c>
      <c r="F503">
        <v>7</v>
      </c>
      <c r="G503">
        <v>8</v>
      </c>
      <c r="H503">
        <v>7</v>
      </c>
      <c r="I503">
        <v>5</v>
      </c>
      <c r="J503">
        <v>3</v>
      </c>
      <c r="K503">
        <v>2</v>
      </c>
      <c r="L503">
        <v>9</v>
      </c>
      <c r="M503">
        <v>3</v>
      </c>
      <c r="N503" s="142"/>
      <c r="O503" s="141">
        <v>2</v>
      </c>
      <c r="R503">
        <v>3</v>
      </c>
      <c r="S503">
        <v>1</v>
      </c>
      <c r="U503">
        <v>1</v>
      </c>
      <c r="V503">
        <v>1</v>
      </c>
      <c r="W503">
        <v>1</v>
      </c>
      <c r="AA503" s="141"/>
      <c r="AB503">
        <v>1</v>
      </c>
      <c r="AC503">
        <v>2</v>
      </c>
      <c r="AL503" s="142"/>
      <c r="AM503" s="141"/>
      <c r="AT503">
        <v>1</v>
      </c>
      <c r="AX503" s="142"/>
      <c r="AY503" s="141"/>
      <c r="BA503">
        <v>1</v>
      </c>
      <c r="BJ503" s="142"/>
      <c r="BK503" s="141"/>
      <c r="BV503" s="142"/>
      <c r="BW503" s="302">
        <v>59</v>
      </c>
      <c r="BX503" s="302">
        <v>9</v>
      </c>
      <c r="BY503" s="302">
        <v>3</v>
      </c>
      <c r="BZ503" s="302">
        <v>1</v>
      </c>
      <c r="CA503" s="302">
        <v>1</v>
      </c>
      <c r="CB503" s="302">
        <v>0</v>
      </c>
      <c r="CC503" s="303">
        <v>0</v>
      </c>
      <c r="CD503" s="304">
        <v>0</v>
      </c>
      <c r="CE503" s="302">
        <v>0</v>
      </c>
      <c r="CF503" s="302">
        <v>30</v>
      </c>
      <c r="CG503" s="296">
        <v>0</v>
      </c>
      <c r="CH503" s="297" t="s">
        <v>12384</v>
      </c>
      <c r="CI503" s="305">
        <v>0</v>
      </c>
      <c r="CJ503" s="306">
        <v>0</v>
      </c>
      <c r="CK503" s="300">
        <v>0</v>
      </c>
      <c r="CL503" s="301">
        <v>0</v>
      </c>
    </row>
    <row r="504" spans="1:90" x14ac:dyDescent="0.25">
      <c r="A504">
        <v>1022102520</v>
      </c>
      <c r="B504" s="287" t="s">
        <v>12896</v>
      </c>
      <c r="C504" s="141"/>
      <c r="E504">
        <v>1</v>
      </c>
      <c r="J504">
        <v>1</v>
      </c>
      <c r="N504" s="142"/>
      <c r="O504" s="141"/>
      <c r="AA504" s="141"/>
      <c r="AL504" s="142"/>
      <c r="AM504" s="141"/>
      <c r="AX504" s="142"/>
      <c r="AY504" s="141"/>
      <c r="BJ504" s="142"/>
      <c r="BK504" s="141"/>
      <c r="BV504" s="142"/>
      <c r="BW504" s="302">
        <v>2</v>
      </c>
      <c r="BX504" s="302">
        <v>0</v>
      </c>
      <c r="BY504" s="302">
        <v>0</v>
      </c>
      <c r="BZ504" s="302">
        <v>0</v>
      </c>
      <c r="CA504" s="302">
        <v>0</v>
      </c>
      <c r="CB504" s="302">
        <v>0</v>
      </c>
      <c r="CC504" s="303">
        <v>0</v>
      </c>
      <c r="CD504" s="304">
        <v>0</v>
      </c>
      <c r="CE504" s="302">
        <v>0</v>
      </c>
      <c r="CF504" s="302">
        <v>30</v>
      </c>
      <c r="CG504" s="296">
        <v>0</v>
      </c>
      <c r="CH504" s="297" t="s">
        <v>12384</v>
      </c>
      <c r="CI504" s="305">
        <v>0</v>
      </c>
      <c r="CJ504" s="306">
        <v>0</v>
      </c>
      <c r="CK504" s="300">
        <v>0</v>
      </c>
      <c r="CL504" s="301">
        <v>0</v>
      </c>
    </row>
    <row r="505" spans="1:90" x14ac:dyDescent="0.25">
      <c r="A505">
        <v>1022102530</v>
      </c>
      <c r="B505" s="287" t="s">
        <v>12897</v>
      </c>
      <c r="C505" s="141"/>
      <c r="F505">
        <v>1</v>
      </c>
      <c r="I505">
        <v>1</v>
      </c>
      <c r="N505" s="142"/>
      <c r="O505" s="141"/>
      <c r="AA505" s="141"/>
      <c r="AL505" s="142"/>
      <c r="AM505" s="141"/>
      <c r="AX505" s="142"/>
      <c r="AY505" s="141"/>
      <c r="BJ505" s="142"/>
      <c r="BK505" s="141"/>
      <c r="BV505" s="142"/>
      <c r="BW505" s="302">
        <v>2</v>
      </c>
      <c r="BX505" s="302">
        <v>0</v>
      </c>
      <c r="BY505" s="302">
        <v>0</v>
      </c>
      <c r="BZ505" s="302">
        <v>0</v>
      </c>
      <c r="CA505" s="302">
        <v>0</v>
      </c>
      <c r="CB505" s="302">
        <v>0</v>
      </c>
      <c r="CC505" s="303">
        <v>0</v>
      </c>
      <c r="CD505" s="304">
        <v>0</v>
      </c>
      <c r="CE505" s="302">
        <v>0</v>
      </c>
      <c r="CF505" s="302">
        <v>30</v>
      </c>
      <c r="CG505" s="296">
        <v>0</v>
      </c>
      <c r="CH505" s="297" t="s">
        <v>12384</v>
      </c>
      <c r="CI505" s="305">
        <v>0</v>
      </c>
      <c r="CJ505" s="306">
        <v>0</v>
      </c>
      <c r="CK505" s="300">
        <v>0</v>
      </c>
      <c r="CL505" s="301">
        <v>0</v>
      </c>
    </row>
    <row r="506" spans="1:90" x14ac:dyDescent="0.25">
      <c r="A506">
        <v>1022102540</v>
      </c>
      <c r="B506" s="287" t="s">
        <v>12898</v>
      </c>
      <c r="C506" s="141"/>
      <c r="F506">
        <v>1</v>
      </c>
      <c r="I506">
        <v>1</v>
      </c>
      <c r="N506" s="142"/>
      <c r="O506" s="141"/>
      <c r="AA506" s="141"/>
      <c r="AL506" s="142"/>
      <c r="AM506" s="141"/>
      <c r="AX506" s="142"/>
      <c r="AY506" s="141"/>
      <c r="BJ506" s="142"/>
      <c r="BK506" s="141"/>
      <c r="BV506" s="142"/>
      <c r="BW506" s="302">
        <v>2</v>
      </c>
      <c r="BX506" s="302">
        <v>0</v>
      </c>
      <c r="BY506" s="302">
        <v>0</v>
      </c>
      <c r="BZ506" s="302">
        <v>0</v>
      </c>
      <c r="CA506" s="302">
        <v>0</v>
      </c>
      <c r="CB506" s="302">
        <v>0</v>
      </c>
      <c r="CC506" s="303">
        <v>0</v>
      </c>
      <c r="CD506" s="304">
        <v>0</v>
      </c>
      <c r="CE506" s="302">
        <v>0</v>
      </c>
      <c r="CF506" s="302">
        <v>30</v>
      </c>
      <c r="CG506" s="296">
        <v>0</v>
      </c>
      <c r="CH506" s="297" t="s">
        <v>12384</v>
      </c>
      <c r="CI506" s="305">
        <v>0</v>
      </c>
      <c r="CJ506" s="306">
        <v>0</v>
      </c>
      <c r="CK506" s="300">
        <v>0</v>
      </c>
      <c r="CL506" s="301">
        <v>0</v>
      </c>
    </row>
    <row r="507" spans="1:90" x14ac:dyDescent="0.25">
      <c r="A507">
        <v>1022102550</v>
      </c>
      <c r="B507" s="287" t="s">
        <v>12899</v>
      </c>
      <c r="C507" s="141"/>
      <c r="F507">
        <v>1</v>
      </c>
      <c r="I507">
        <v>1</v>
      </c>
      <c r="N507" s="142"/>
      <c r="O507" s="141"/>
      <c r="AA507" s="141"/>
      <c r="AL507" s="142"/>
      <c r="AM507" s="141"/>
      <c r="AX507" s="142"/>
      <c r="AY507" s="141"/>
      <c r="BJ507" s="142"/>
      <c r="BK507" s="141"/>
      <c r="BV507" s="142"/>
      <c r="BW507" s="302">
        <v>2</v>
      </c>
      <c r="BX507" s="302">
        <v>0</v>
      </c>
      <c r="BY507" s="302">
        <v>0</v>
      </c>
      <c r="BZ507" s="302">
        <v>0</v>
      </c>
      <c r="CA507" s="302">
        <v>0</v>
      </c>
      <c r="CB507" s="302">
        <v>0</v>
      </c>
      <c r="CC507" s="303">
        <v>0</v>
      </c>
      <c r="CD507" s="304">
        <v>0</v>
      </c>
      <c r="CE507" s="302">
        <v>0</v>
      </c>
      <c r="CF507" s="302">
        <v>30</v>
      </c>
      <c r="CG507" s="296">
        <v>0</v>
      </c>
      <c r="CH507" s="297" t="s">
        <v>12384</v>
      </c>
      <c r="CI507" s="305">
        <v>0</v>
      </c>
      <c r="CJ507" s="306">
        <v>0</v>
      </c>
      <c r="CK507" s="300">
        <v>0</v>
      </c>
      <c r="CL507" s="301">
        <v>0</v>
      </c>
    </row>
    <row r="508" spans="1:90" x14ac:dyDescent="0.25">
      <c r="A508">
        <v>1022102560</v>
      </c>
      <c r="B508" s="287" t="s">
        <v>12900</v>
      </c>
      <c r="C508" s="141"/>
      <c r="F508">
        <v>1</v>
      </c>
      <c r="I508">
        <v>2</v>
      </c>
      <c r="N508" s="142"/>
      <c r="O508" s="141"/>
      <c r="AA508" s="141"/>
      <c r="AL508" s="142"/>
      <c r="AM508" s="141"/>
      <c r="AX508" s="142"/>
      <c r="AY508" s="141"/>
      <c r="BJ508" s="142"/>
      <c r="BK508" s="141"/>
      <c r="BV508" s="142"/>
      <c r="BW508" s="302">
        <v>3</v>
      </c>
      <c r="BX508" s="302">
        <v>0</v>
      </c>
      <c r="BY508" s="302">
        <v>0</v>
      </c>
      <c r="BZ508" s="302">
        <v>0</v>
      </c>
      <c r="CA508" s="302">
        <v>0</v>
      </c>
      <c r="CB508" s="302">
        <v>0</v>
      </c>
      <c r="CC508" s="303">
        <v>0</v>
      </c>
      <c r="CD508" s="304">
        <v>0</v>
      </c>
      <c r="CE508" s="302">
        <v>0</v>
      </c>
      <c r="CF508" s="302">
        <v>30</v>
      </c>
      <c r="CG508" s="296">
        <v>0</v>
      </c>
      <c r="CH508" s="297" t="s">
        <v>12384</v>
      </c>
      <c r="CI508" s="305">
        <v>0</v>
      </c>
      <c r="CJ508" s="306">
        <v>0</v>
      </c>
      <c r="CK508" s="300">
        <v>0</v>
      </c>
      <c r="CL508" s="301">
        <v>0</v>
      </c>
    </row>
    <row r="509" spans="1:90" x14ac:dyDescent="0.25">
      <c r="A509">
        <v>1022102590</v>
      </c>
      <c r="B509" s="287" t="s">
        <v>12901</v>
      </c>
      <c r="C509" s="141"/>
      <c r="D509">
        <v>1</v>
      </c>
      <c r="G509">
        <v>1</v>
      </c>
      <c r="N509" s="142"/>
      <c r="O509" s="141"/>
      <c r="AA509" s="141"/>
      <c r="AL509" s="142"/>
      <c r="AM509" s="141"/>
      <c r="AX509" s="142"/>
      <c r="AY509" s="141"/>
      <c r="BJ509" s="142"/>
      <c r="BK509" s="141"/>
      <c r="BV509" s="142"/>
      <c r="BW509" s="302">
        <v>2</v>
      </c>
      <c r="BX509" s="302">
        <v>0</v>
      </c>
      <c r="BY509" s="302">
        <v>0</v>
      </c>
      <c r="BZ509" s="302">
        <v>0</v>
      </c>
      <c r="CA509" s="302">
        <v>0</v>
      </c>
      <c r="CB509" s="302">
        <v>0</v>
      </c>
      <c r="CC509" s="303">
        <v>0</v>
      </c>
      <c r="CD509" s="304">
        <v>0</v>
      </c>
      <c r="CE509" s="302">
        <v>0</v>
      </c>
      <c r="CF509" s="302">
        <v>30</v>
      </c>
      <c r="CG509" s="296">
        <v>0</v>
      </c>
      <c r="CH509" s="297" t="s">
        <v>12384</v>
      </c>
      <c r="CI509" s="305">
        <v>0</v>
      </c>
      <c r="CJ509" s="306">
        <v>0</v>
      </c>
      <c r="CK509" s="300">
        <v>0</v>
      </c>
      <c r="CL509" s="301">
        <v>0</v>
      </c>
    </row>
    <row r="510" spans="1:90" x14ac:dyDescent="0.25">
      <c r="A510">
        <v>1022102620</v>
      </c>
      <c r="B510" s="287" t="s">
        <v>12902</v>
      </c>
      <c r="C510" s="141"/>
      <c r="G510">
        <v>3</v>
      </c>
      <c r="J510">
        <v>3</v>
      </c>
      <c r="K510">
        <v>4</v>
      </c>
      <c r="L510">
        <v>1</v>
      </c>
      <c r="M510">
        <v>1</v>
      </c>
      <c r="N510" s="142">
        <v>1</v>
      </c>
      <c r="O510" s="141"/>
      <c r="R510">
        <v>1</v>
      </c>
      <c r="S510">
        <v>1</v>
      </c>
      <c r="U510">
        <v>3</v>
      </c>
      <c r="V510">
        <v>1</v>
      </c>
      <c r="W510">
        <v>1</v>
      </c>
      <c r="Y510">
        <v>1</v>
      </c>
      <c r="Z510">
        <v>2</v>
      </c>
      <c r="AA510" s="141"/>
      <c r="AB510">
        <v>1</v>
      </c>
      <c r="AC510">
        <v>1</v>
      </c>
      <c r="AD510">
        <v>1</v>
      </c>
      <c r="AE510">
        <v>3</v>
      </c>
      <c r="AF510">
        <v>1</v>
      </c>
      <c r="AG510">
        <v>1</v>
      </c>
      <c r="AH510">
        <v>3</v>
      </c>
      <c r="AI510">
        <v>2</v>
      </c>
      <c r="AK510">
        <v>5</v>
      </c>
      <c r="AL510" s="142">
        <v>5</v>
      </c>
      <c r="AM510" s="141"/>
      <c r="AN510">
        <v>3</v>
      </c>
      <c r="AO510">
        <v>3</v>
      </c>
      <c r="AP510">
        <v>1</v>
      </c>
      <c r="AQ510">
        <v>2</v>
      </c>
      <c r="AR510">
        <v>2</v>
      </c>
      <c r="AS510">
        <v>6</v>
      </c>
      <c r="AU510">
        <v>9</v>
      </c>
      <c r="AW510">
        <v>2</v>
      </c>
      <c r="AX510" s="142">
        <v>5</v>
      </c>
      <c r="AY510" s="141">
        <v>6</v>
      </c>
      <c r="BA510">
        <v>2</v>
      </c>
      <c r="BB510">
        <v>4</v>
      </c>
      <c r="BC510">
        <v>1</v>
      </c>
      <c r="BD510">
        <v>2</v>
      </c>
      <c r="BE510">
        <v>2</v>
      </c>
      <c r="BF510">
        <v>2</v>
      </c>
      <c r="BG510">
        <v>2</v>
      </c>
      <c r="BH510">
        <v>2</v>
      </c>
      <c r="BI510">
        <v>2</v>
      </c>
      <c r="BJ510" s="142">
        <v>2</v>
      </c>
      <c r="BK510" s="141">
        <v>2</v>
      </c>
      <c r="BL510">
        <v>4</v>
      </c>
      <c r="BN510">
        <v>2</v>
      </c>
      <c r="BO510">
        <v>3</v>
      </c>
      <c r="BP510">
        <v>2</v>
      </c>
      <c r="BQ510">
        <v>3</v>
      </c>
      <c r="BR510">
        <v>2</v>
      </c>
      <c r="BS510">
        <v>2</v>
      </c>
      <c r="BT510">
        <v>4</v>
      </c>
      <c r="BU510">
        <v>2</v>
      </c>
      <c r="BV510" s="142">
        <v>2</v>
      </c>
      <c r="BW510" s="302">
        <v>13</v>
      </c>
      <c r="BX510" s="302">
        <v>10</v>
      </c>
      <c r="BY510" s="302">
        <v>23</v>
      </c>
      <c r="BZ510" s="302">
        <v>33</v>
      </c>
      <c r="CA510" s="302">
        <v>27</v>
      </c>
      <c r="CB510" s="302">
        <v>28</v>
      </c>
      <c r="CC510" s="303">
        <v>0.1111111111111111</v>
      </c>
      <c r="CD510" s="304">
        <v>0.82019953226472486</v>
      </c>
      <c r="CE510" s="302">
        <v>0</v>
      </c>
      <c r="CF510" s="302">
        <v>30</v>
      </c>
      <c r="CG510" s="296">
        <v>5.5555555555555558E-3</v>
      </c>
      <c r="CH510" s="297" t="s">
        <v>12384</v>
      </c>
      <c r="CI510" s="305">
        <v>1</v>
      </c>
      <c r="CJ510" s="306">
        <v>29.820199532264724</v>
      </c>
      <c r="CK510" s="300">
        <v>5</v>
      </c>
      <c r="CL510" s="301">
        <v>30</v>
      </c>
    </row>
    <row r="511" spans="1:90" x14ac:dyDescent="0.25">
      <c r="A511">
        <v>1022103750</v>
      </c>
      <c r="B511" s="287" t="s">
        <v>12903</v>
      </c>
      <c r="C511" s="141"/>
      <c r="N511" s="142"/>
      <c r="O511" s="141"/>
      <c r="AA511" s="141"/>
      <c r="AL511" s="142"/>
      <c r="AM511" s="141"/>
      <c r="AT511">
        <v>4</v>
      </c>
      <c r="AU511">
        <v>3</v>
      </c>
      <c r="AW511">
        <v>1</v>
      </c>
      <c r="AX511" s="142">
        <v>3</v>
      </c>
      <c r="AY511" s="141"/>
      <c r="BA511">
        <v>3</v>
      </c>
      <c r="BB511">
        <v>5</v>
      </c>
      <c r="BC511">
        <v>5</v>
      </c>
      <c r="BD511">
        <v>5</v>
      </c>
      <c r="BE511">
        <v>7</v>
      </c>
      <c r="BF511">
        <v>6</v>
      </c>
      <c r="BH511">
        <v>5</v>
      </c>
      <c r="BI511">
        <v>4</v>
      </c>
      <c r="BJ511" s="142">
        <v>1</v>
      </c>
      <c r="BK511" s="141">
        <v>1</v>
      </c>
      <c r="BM511">
        <v>1</v>
      </c>
      <c r="BN511">
        <v>5</v>
      </c>
      <c r="BO511">
        <v>2</v>
      </c>
      <c r="BP511">
        <v>3</v>
      </c>
      <c r="BQ511">
        <v>9</v>
      </c>
      <c r="BR511">
        <v>3</v>
      </c>
      <c r="BT511">
        <v>1</v>
      </c>
      <c r="BV511" s="142"/>
      <c r="BW511" s="302">
        <v>0</v>
      </c>
      <c r="BX511" s="302">
        <v>0</v>
      </c>
      <c r="BY511" s="302">
        <v>0</v>
      </c>
      <c r="BZ511" s="302">
        <v>11</v>
      </c>
      <c r="CA511" s="302">
        <v>41</v>
      </c>
      <c r="CB511" s="302">
        <v>25</v>
      </c>
      <c r="CC511" s="303">
        <v>9.9206349206349201E-2</v>
      </c>
      <c r="CD511" s="304">
        <v>2.7483761439387129</v>
      </c>
      <c r="CE511" s="302">
        <v>0</v>
      </c>
      <c r="CF511" s="302">
        <v>30</v>
      </c>
      <c r="CG511" s="296">
        <v>4.96031746031746E-3</v>
      </c>
      <c r="CH511" s="297" t="s">
        <v>12384</v>
      </c>
      <c r="CI511" s="305">
        <v>3</v>
      </c>
      <c r="CJ511" s="306">
        <v>28.641233286795856</v>
      </c>
      <c r="CK511" s="300">
        <v>6</v>
      </c>
      <c r="CL511" s="301">
        <v>29</v>
      </c>
    </row>
    <row r="512" spans="1:90" x14ac:dyDescent="0.25">
      <c r="A512">
        <v>1022103900</v>
      </c>
      <c r="B512" s="287" t="s">
        <v>12904</v>
      </c>
      <c r="C512" s="141"/>
      <c r="N512" s="142"/>
      <c r="O512" s="141"/>
      <c r="AA512" s="141"/>
      <c r="AL512" s="142"/>
      <c r="AM512" s="141"/>
      <c r="AX512" s="142"/>
      <c r="AY512" s="141"/>
      <c r="BC512">
        <v>1</v>
      </c>
      <c r="BH512">
        <v>1</v>
      </c>
      <c r="BJ512" s="142"/>
      <c r="BK512" s="141">
        <v>1</v>
      </c>
      <c r="BM512">
        <v>1</v>
      </c>
      <c r="BP512">
        <v>1</v>
      </c>
      <c r="BQ512">
        <v>2</v>
      </c>
      <c r="BS512">
        <v>1</v>
      </c>
      <c r="BV512" s="142"/>
      <c r="BW512" s="302">
        <v>0</v>
      </c>
      <c r="BX512" s="302">
        <v>0</v>
      </c>
      <c r="BY512" s="302">
        <v>0</v>
      </c>
      <c r="BZ512" s="302">
        <v>0</v>
      </c>
      <c r="CA512" s="302">
        <v>2</v>
      </c>
      <c r="CB512" s="302">
        <v>6</v>
      </c>
      <c r="CC512" s="303">
        <v>2.3809523809523808E-2</v>
      </c>
      <c r="CD512" s="304">
        <v>0.44721359549995787</v>
      </c>
      <c r="CE512" s="302">
        <v>0</v>
      </c>
      <c r="CF512" s="302">
        <v>30</v>
      </c>
      <c r="CG512" s="296">
        <v>1.1904761904761906E-3</v>
      </c>
      <c r="CH512" s="297" t="s">
        <v>12384</v>
      </c>
      <c r="CI512" s="305">
        <v>1</v>
      </c>
      <c r="CJ512" s="306">
        <v>6.6614993097856718</v>
      </c>
      <c r="CK512" s="300">
        <v>2</v>
      </c>
      <c r="CL512" s="301">
        <v>7</v>
      </c>
    </row>
    <row r="513" spans="1:90" x14ac:dyDescent="0.25">
      <c r="A513">
        <v>1022103910</v>
      </c>
      <c r="B513" s="287" t="s">
        <v>12905</v>
      </c>
      <c r="C513" s="141"/>
      <c r="N513" s="142"/>
      <c r="O513" s="141"/>
      <c r="AA513" s="141"/>
      <c r="AL513" s="142"/>
      <c r="AM513" s="141"/>
      <c r="AX513" s="142"/>
      <c r="AY513" s="141"/>
      <c r="BB513">
        <v>1</v>
      </c>
      <c r="BC513">
        <v>1</v>
      </c>
      <c r="BE513">
        <v>1</v>
      </c>
      <c r="BJ513" s="142"/>
      <c r="BK513" s="141">
        <v>1</v>
      </c>
      <c r="BV513" s="142"/>
      <c r="BW513" s="302">
        <v>0</v>
      </c>
      <c r="BX513" s="302">
        <v>0</v>
      </c>
      <c r="BY513" s="302">
        <v>0</v>
      </c>
      <c r="BZ513" s="302">
        <v>0</v>
      </c>
      <c r="CA513" s="302">
        <v>3</v>
      </c>
      <c r="CB513" s="302">
        <v>1</v>
      </c>
      <c r="CC513" s="303">
        <v>3.968253968253968E-3</v>
      </c>
      <c r="CD513" s="304">
        <v>0</v>
      </c>
      <c r="CE513" s="302">
        <v>0</v>
      </c>
      <c r="CF513" s="302">
        <v>30</v>
      </c>
      <c r="CG513" s="296">
        <v>1.9841269841269841E-4</v>
      </c>
      <c r="CH513" s="297" t="s">
        <v>12384</v>
      </c>
      <c r="CI513" s="305">
        <v>0</v>
      </c>
      <c r="CJ513" s="306">
        <v>1.0357142857142856</v>
      </c>
      <c r="CK513" s="300">
        <v>1</v>
      </c>
      <c r="CL513" s="301">
        <v>2</v>
      </c>
    </row>
    <row r="514" spans="1:90" x14ac:dyDescent="0.25">
      <c r="A514">
        <v>1022103920</v>
      </c>
      <c r="B514" s="287" t="s">
        <v>12906</v>
      </c>
      <c r="C514" s="141"/>
      <c r="N514" s="142"/>
      <c r="O514" s="141"/>
      <c r="AA514" s="141"/>
      <c r="AL514" s="142"/>
      <c r="AM514" s="141"/>
      <c r="AX514" s="142"/>
      <c r="AY514" s="141"/>
      <c r="BC514">
        <v>1</v>
      </c>
      <c r="BE514">
        <v>1</v>
      </c>
      <c r="BH514">
        <v>1</v>
      </c>
      <c r="BJ514" s="142"/>
      <c r="BK514" s="141">
        <v>1</v>
      </c>
      <c r="BM514">
        <v>1</v>
      </c>
      <c r="BN514">
        <v>1</v>
      </c>
      <c r="BP514">
        <v>1</v>
      </c>
      <c r="BQ514">
        <v>2</v>
      </c>
      <c r="BS514">
        <v>1</v>
      </c>
      <c r="BT514">
        <v>2</v>
      </c>
      <c r="BV514" s="142"/>
      <c r="BW514" s="302">
        <v>0</v>
      </c>
      <c r="BX514" s="302">
        <v>0</v>
      </c>
      <c r="BY514" s="302">
        <v>0</v>
      </c>
      <c r="BZ514" s="302">
        <v>0</v>
      </c>
      <c r="CA514" s="302">
        <v>3</v>
      </c>
      <c r="CB514" s="302">
        <v>9</v>
      </c>
      <c r="CC514" s="303">
        <v>3.5714285714285712E-2</v>
      </c>
      <c r="CD514" s="304">
        <v>0.48795003647426666</v>
      </c>
      <c r="CE514" s="302">
        <v>0</v>
      </c>
      <c r="CF514" s="302">
        <v>30</v>
      </c>
      <c r="CG514" s="296">
        <v>1.7857142857142857E-3</v>
      </c>
      <c r="CH514" s="297" t="s">
        <v>12384</v>
      </c>
      <c r="CI514" s="305">
        <v>1</v>
      </c>
      <c r="CJ514" s="306">
        <v>9.809378607902838</v>
      </c>
      <c r="CK514" s="300">
        <v>2</v>
      </c>
      <c r="CL514" s="301">
        <v>10</v>
      </c>
    </row>
    <row r="515" spans="1:90" x14ac:dyDescent="0.25">
      <c r="A515">
        <v>1022103930</v>
      </c>
      <c r="B515" s="287" t="s">
        <v>12907</v>
      </c>
      <c r="C515" s="141"/>
      <c r="N515" s="142"/>
      <c r="O515" s="141"/>
      <c r="AA515" s="141"/>
      <c r="AL515" s="142"/>
      <c r="AM515" s="141"/>
      <c r="AX515" s="142"/>
      <c r="AY515" s="141"/>
      <c r="BC515">
        <v>1</v>
      </c>
      <c r="BJ515" s="142"/>
      <c r="BK515" s="141">
        <v>1</v>
      </c>
      <c r="BM515">
        <v>1</v>
      </c>
      <c r="BP515">
        <v>1</v>
      </c>
      <c r="BQ515">
        <v>2</v>
      </c>
      <c r="BS515">
        <v>1</v>
      </c>
      <c r="BV515" s="142"/>
      <c r="BW515" s="302">
        <v>0</v>
      </c>
      <c r="BX515" s="302">
        <v>0</v>
      </c>
      <c r="BY515" s="302">
        <v>0</v>
      </c>
      <c r="BZ515" s="302">
        <v>0</v>
      </c>
      <c r="CA515" s="302">
        <v>1</v>
      </c>
      <c r="CB515" s="302">
        <v>6</v>
      </c>
      <c r="CC515" s="303">
        <v>2.3809523809523808E-2</v>
      </c>
      <c r="CD515" s="304">
        <v>0.44721359549995787</v>
      </c>
      <c r="CE515" s="302">
        <v>0</v>
      </c>
      <c r="CF515" s="302">
        <v>30</v>
      </c>
      <c r="CG515" s="296">
        <v>1.1904761904761906E-3</v>
      </c>
      <c r="CH515" s="297" t="s">
        <v>12384</v>
      </c>
      <c r="CI515" s="305">
        <v>1</v>
      </c>
      <c r="CJ515" s="306">
        <v>6.6614993097856718</v>
      </c>
      <c r="CK515" s="300">
        <v>2</v>
      </c>
      <c r="CL515" s="301">
        <v>7</v>
      </c>
    </row>
    <row r="516" spans="1:90" x14ac:dyDescent="0.25">
      <c r="A516">
        <v>1022103940</v>
      </c>
      <c r="B516" s="287" t="s">
        <v>12908</v>
      </c>
      <c r="C516" s="141"/>
      <c r="N516" s="142"/>
      <c r="O516" s="141"/>
      <c r="AA516" s="141"/>
      <c r="AL516" s="142"/>
      <c r="AM516" s="141"/>
      <c r="AX516" s="142"/>
      <c r="AY516" s="141"/>
      <c r="BA516">
        <v>2</v>
      </c>
      <c r="BB516">
        <v>3</v>
      </c>
      <c r="BC516">
        <v>1</v>
      </c>
      <c r="BD516">
        <v>3</v>
      </c>
      <c r="BE516">
        <v>2</v>
      </c>
      <c r="BF516">
        <v>1</v>
      </c>
      <c r="BG516">
        <v>3</v>
      </c>
      <c r="BH516">
        <v>2</v>
      </c>
      <c r="BI516">
        <v>1</v>
      </c>
      <c r="BJ516" s="142">
        <v>1</v>
      </c>
      <c r="BK516" s="141">
        <v>1</v>
      </c>
      <c r="BL516">
        <v>2</v>
      </c>
      <c r="BM516">
        <v>1</v>
      </c>
      <c r="BO516">
        <v>2</v>
      </c>
      <c r="BP516">
        <v>1</v>
      </c>
      <c r="BQ516">
        <v>1</v>
      </c>
      <c r="BS516">
        <v>1</v>
      </c>
      <c r="BT516">
        <v>1</v>
      </c>
      <c r="BV516" s="142"/>
      <c r="BW516" s="302">
        <v>0</v>
      </c>
      <c r="BX516" s="302">
        <v>0</v>
      </c>
      <c r="BY516" s="302">
        <v>0</v>
      </c>
      <c r="BZ516" s="302">
        <v>0</v>
      </c>
      <c r="CA516" s="302">
        <v>19</v>
      </c>
      <c r="CB516" s="302">
        <v>10</v>
      </c>
      <c r="CC516" s="303">
        <v>3.968253968253968E-2</v>
      </c>
      <c r="CD516" s="304">
        <v>0.46291004988627571</v>
      </c>
      <c r="CE516" s="302">
        <v>0</v>
      </c>
      <c r="CF516" s="302">
        <v>30</v>
      </c>
      <c r="CG516" s="296">
        <v>1.984126984126984E-3</v>
      </c>
      <c r="CH516" s="297" t="s">
        <v>12384</v>
      </c>
      <c r="CI516" s="305">
        <v>1</v>
      </c>
      <c r="CJ516" s="306">
        <v>10.820052907029131</v>
      </c>
      <c r="CK516" s="300">
        <v>2</v>
      </c>
      <c r="CL516" s="301">
        <v>11</v>
      </c>
    </row>
    <row r="517" spans="1:90" x14ac:dyDescent="0.25">
      <c r="A517">
        <v>1022103950</v>
      </c>
      <c r="B517" s="287" t="s">
        <v>12909</v>
      </c>
      <c r="C517" s="141"/>
      <c r="N517" s="142"/>
      <c r="O517" s="141"/>
      <c r="AA517" s="141"/>
      <c r="AL517" s="142"/>
      <c r="AM517" s="141"/>
      <c r="AX517" s="142"/>
      <c r="AY517" s="141"/>
      <c r="BA517">
        <v>1</v>
      </c>
      <c r="BC517">
        <v>1</v>
      </c>
      <c r="BD517">
        <v>2</v>
      </c>
      <c r="BG517">
        <v>1</v>
      </c>
      <c r="BH517">
        <v>2</v>
      </c>
      <c r="BJ517" s="142"/>
      <c r="BK517" s="141">
        <v>1</v>
      </c>
      <c r="BL517">
        <v>1</v>
      </c>
      <c r="BM517">
        <v>1</v>
      </c>
      <c r="BO517">
        <v>1</v>
      </c>
      <c r="BP517">
        <v>1</v>
      </c>
      <c r="BQ517">
        <v>2</v>
      </c>
      <c r="BT517">
        <v>2</v>
      </c>
      <c r="BV517" s="142"/>
      <c r="BW517" s="302">
        <v>0</v>
      </c>
      <c r="BX517" s="302">
        <v>0</v>
      </c>
      <c r="BY517" s="302">
        <v>0</v>
      </c>
      <c r="BZ517" s="302">
        <v>0</v>
      </c>
      <c r="CA517" s="302">
        <v>7</v>
      </c>
      <c r="CB517" s="302">
        <v>9</v>
      </c>
      <c r="CC517" s="303">
        <v>3.5714285714285712E-2</v>
      </c>
      <c r="CD517" s="304">
        <v>0.48795003647426666</v>
      </c>
      <c r="CE517" s="302">
        <v>0</v>
      </c>
      <c r="CF517" s="302">
        <v>30</v>
      </c>
      <c r="CG517" s="296">
        <v>1.7857142857142857E-3</v>
      </c>
      <c r="CH517" s="297" t="s">
        <v>12384</v>
      </c>
      <c r="CI517" s="305">
        <v>1</v>
      </c>
      <c r="CJ517" s="306">
        <v>9.809378607902838</v>
      </c>
      <c r="CK517" s="300">
        <v>2</v>
      </c>
      <c r="CL517" s="301">
        <v>10</v>
      </c>
    </row>
    <row r="518" spans="1:90" x14ac:dyDescent="0.25">
      <c r="A518">
        <v>1022103960</v>
      </c>
      <c r="B518" s="287" t="s">
        <v>12910</v>
      </c>
      <c r="C518" s="141"/>
      <c r="N518" s="142"/>
      <c r="O518" s="141"/>
      <c r="AA518" s="141"/>
      <c r="AL518" s="142"/>
      <c r="AM518" s="141"/>
      <c r="AX518" s="142"/>
      <c r="AY518" s="141"/>
      <c r="BA518">
        <v>3</v>
      </c>
      <c r="BB518">
        <v>2</v>
      </c>
      <c r="BC518">
        <v>1</v>
      </c>
      <c r="BD518">
        <v>2</v>
      </c>
      <c r="BE518">
        <v>1</v>
      </c>
      <c r="BF518">
        <v>1</v>
      </c>
      <c r="BG518">
        <v>2</v>
      </c>
      <c r="BH518">
        <v>1</v>
      </c>
      <c r="BJ518" s="142"/>
      <c r="BK518" s="141">
        <v>1</v>
      </c>
      <c r="BL518">
        <v>1</v>
      </c>
      <c r="BM518">
        <v>1</v>
      </c>
      <c r="BO518">
        <v>2</v>
      </c>
      <c r="BP518">
        <v>1</v>
      </c>
      <c r="BQ518">
        <v>2</v>
      </c>
      <c r="BT518">
        <v>1</v>
      </c>
      <c r="BV518" s="142"/>
      <c r="BW518" s="302">
        <v>0</v>
      </c>
      <c r="BX518" s="302">
        <v>0</v>
      </c>
      <c r="BY518" s="302">
        <v>0</v>
      </c>
      <c r="BZ518" s="302">
        <v>0</v>
      </c>
      <c r="CA518" s="302">
        <v>13</v>
      </c>
      <c r="CB518" s="302">
        <v>9</v>
      </c>
      <c r="CC518" s="303">
        <v>3.5714285714285712E-2</v>
      </c>
      <c r="CD518" s="304">
        <v>0.48795003647426666</v>
      </c>
      <c r="CE518" s="302">
        <v>0</v>
      </c>
      <c r="CF518" s="302">
        <v>30</v>
      </c>
      <c r="CG518" s="296">
        <v>1.7857142857142857E-3</v>
      </c>
      <c r="CH518" s="297" t="s">
        <v>12384</v>
      </c>
      <c r="CI518" s="305">
        <v>1</v>
      </c>
      <c r="CJ518" s="306">
        <v>9.809378607902838</v>
      </c>
      <c r="CK518" s="300">
        <v>2</v>
      </c>
      <c r="CL518" s="301">
        <v>10</v>
      </c>
    </row>
    <row r="519" spans="1:90" x14ac:dyDescent="0.25">
      <c r="A519">
        <v>1022103970</v>
      </c>
      <c r="B519" s="287" t="s">
        <v>12911</v>
      </c>
      <c r="C519" s="141"/>
      <c r="N519" s="142"/>
      <c r="O519" s="141"/>
      <c r="AA519" s="141"/>
      <c r="AL519" s="142"/>
      <c r="AM519" s="141"/>
      <c r="AX519" s="142"/>
      <c r="AY519" s="141"/>
      <c r="BA519">
        <v>3</v>
      </c>
      <c r="BB519">
        <v>2</v>
      </c>
      <c r="BC519">
        <v>1</v>
      </c>
      <c r="BD519">
        <v>2</v>
      </c>
      <c r="BE519">
        <v>2</v>
      </c>
      <c r="BF519">
        <v>1</v>
      </c>
      <c r="BG519">
        <v>1</v>
      </c>
      <c r="BH519">
        <v>1</v>
      </c>
      <c r="BJ519" s="142"/>
      <c r="BK519" s="141">
        <v>2</v>
      </c>
      <c r="BL519">
        <v>1</v>
      </c>
      <c r="BM519">
        <v>2</v>
      </c>
      <c r="BN519">
        <v>1</v>
      </c>
      <c r="BO519">
        <v>1</v>
      </c>
      <c r="BP519">
        <v>3</v>
      </c>
      <c r="BT519">
        <v>6</v>
      </c>
      <c r="BV519" s="142"/>
      <c r="BW519" s="302">
        <v>0</v>
      </c>
      <c r="BX519" s="302">
        <v>0</v>
      </c>
      <c r="BY519" s="302">
        <v>0</v>
      </c>
      <c r="BZ519" s="302">
        <v>0</v>
      </c>
      <c r="CA519" s="302">
        <v>13</v>
      </c>
      <c r="CB519" s="302">
        <v>16</v>
      </c>
      <c r="CC519" s="303">
        <v>6.3492063492063489E-2</v>
      </c>
      <c r="CD519" s="304">
        <v>1.7994708216848749</v>
      </c>
      <c r="CE519" s="302">
        <v>0</v>
      </c>
      <c r="CF519" s="302">
        <v>30</v>
      </c>
      <c r="CG519" s="296">
        <v>3.1746031746031746E-3</v>
      </c>
      <c r="CH519" s="297" t="s">
        <v>12384</v>
      </c>
      <c r="CI519" s="305">
        <v>2</v>
      </c>
      <c r="CJ519" s="306">
        <v>18.370899393113444</v>
      </c>
      <c r="CK519" s="300">
        <v>4</v>
      </c>
      <c r="CL519" s="301">
        <v>19</v>
      </c>
    </row>
    <row r="520" spans="1:90" x14ac:dyDescent="0.25">
      <c r="A520">
        <v>1022104010</v>
      </c>
      <c r="B520" s="287" t="s">
        <v>12912</v>
      </c>
      <c r="C520" s="141"/>
      <c r="N520" s="142"/>
      <c r="O520" s="141"/>
      <c r="AA520" s="141"/>
      <c r="AL520" s="142"/>
      <c r="AM520" s="141"/>
      <c r="AX520" s="142"/>
      <c r="AY520" s="141"/>
      <c r="BD520">
        <v>3</v>
      </c>
      <c r="BE520">
        <v>1</v>
      </c>
      <c r="BF520">
        <v>1</v>
      </c>
      <c r="BH520">
        <v>2</v>
      </c>
      <c r="BI520">
        <v>1</v>
      </c>
      <c r="BJ520" s="142"/>
      <c r="BK520" s="141">
        <v>1</v>
      </c>
      <c r="BM520">
        <v>1</v>
      </c>
      <c r="BN520">
        <v>2</v>
      </c>
      <c r="BO520">
        <v>1</v>
      </c>
      <c r="BP520">
        <v>2</v>
      </c>
      <c r="BQ520">
        <v>3</v>
      </c>
      <c r="BS520">
        <v>1</v>
      </c>
      <c r="BT520">
        <v>2</v>
      </c>
      <c r="BV520" s="142">
        <v>1</v>
      </c>
      <c r="BW520" s="302">
        <v>0</v>
      </c>
      <c r="BX520" s="302">
        <v>0</v>
      </c>
      <c r="BY520" s="302">
        <v>0</v>
      </c>
      <c r="BZ520" s="302">
        <v>0</v>
      </c>
      <c r="CA520" s="302">
        <v>8</v>
      </c>
      <c r="CB520" s="302">
        <v>14</v>
      </c>
      <c r="CC520" s="303">
        <v>5.5555555555555552E-2</v>
      </c>
      <c r="CD520" s="304">
        <v>0.72648315725677881</v>
      </c>
      <c r="CE520" s="302">
        <v>0</v>
      </c>
      <c r="CF520" s="302">
        <v>30</v>
      </c>
      <c r="CG520" s="296">
        <v>2.7777777777777779E-3</v>
      </c>
      <c r="CH520" s="297" t="s">
        <v>12384</v>
      </c>
      <c r="CI520" s="305">
        <v>1</v>
      </c>
      <c r="CJ520" s="306">
        <v>15.226483157256778</v>
      </c>
      <c r="CK520" s="300">
        <v>3</v>
      </c>
      <c r="CL520" s="301">
        <v>16</v>
      </c>
    </row>
    <row r="521" spans="1:90" x14ac:dyDescent="0.25">
      <c r="A521">
        <v>1022104230</v>
      </c>
      <c r="B521" s="287" t="s">
        <v>12913</v>
      </c>
      <c r="C521" s="141"/>
      <c r="N521" s="142"/>
      <c r="O521" s="141"/>
      <c r="AA521" s="141"/>
      <c r="AL521" s="142"/>
      <c r="AM521" s="141"/>
      <c r="AX521" s="142"/>
      <c r="AY521" s="141"/>
      <c r="BJ521" s="142"/>
      <c r="BK521" s="141"/>
      <c r="BP521">
        <v>1</v>
      </c>
      <c r="BQ521">
        <v>1</v>
      </c>
      <c r="BR521">
        <v>2</v>
      </c>
      <c r="BS521">
        <v>1</v>
      </c>
      <c r="BT521">
        <v>3</v>
      </c>
      <c r="BU521">
        <v>2</v>
      </c>
      <c r="BV521" s="142">
        <v>2</v>
      </c>
      <c r="BW521" s="302">
        <v>0</v>
      </c>
      <c r="BX521" s="302">
        <v>0</v>
      </c>
      <c r="BY521" s="302">
        <v>0</v>
      </c>
      <c r="BZ521" s="302">
        <v>0</v>
      </c>
      <c r="CA521" s="302">
        <v>0</v>
      </c>
      <c r="CB521" s="302">
        <v>12</v>
      </c>
      <c r="CC521" s="303">
        <v>4.7619047619047616E-2</v>
      </c>
      <c r="CD521" s="304">
        <v>0.75592894601845428</v>
      </c>
      <c r="CE521" s="302">
        <v>0</v>
      </c>
      <c r="CF521" s="302">
        <v>30</v>
      </c>
      <c r="CG521" s="296">
        <v>2.3809523809523812E-3</v>
      </c>
      <c r="CH521" s="297" t="s">
        <v>12384</v>
      </c>
      <c r="CI521" s="305">
        <v>1</v>
      </c>
      <c r="CJ521" s="306">
        <v>13.184500374589881</v>
      </c>
      <c r="CK521" s="300">
        <v>3</v>
      </c>
      <c r="CL521" s="301">
        <v>14</v>
      </c>
    </row>
    <row r="522" spans="1:90" x14ac:dyDescent="0.25">
      <c r="A522">
        <v>1022104240</v>
      </c>
      <c r="B522" s="287" t="s">
        <v>12914</v>
      </c>
      <c r="C522" s="141"/>
      <c r="N522" s="142"/>
      <c r="O522" s="141"/>
      <c r="AA522" s="141"/>
      <c r="AL522" s="142"/>
      <c r="AM522" s="141"/>
      <c r="AX522" s="142"/>
      <c r="AY522" s="141"/>
      <c r="BJ522" s="142"/>
      <c r="BK522" s="141"/>
      <c r="BQ522">
        <v>4</v>
      </c>
      <c r="BR522">
        <v>6</v>
      </c>
      <c r="BT522">
        <v>1</v>
      </c>
      <c r="BV522" s="142">
        <v>1</v>
      </c>
      <c r="BW522" s="302">
        <v>0</v>
      </c>
      <c r="BX522" s="302">
        <v>0</v>
      </c>
      <c r="BY522" s="302">
        <v>0</v>
      </c>
      <c r="BZ522" s="302">
        <v>0</v>
      </c>
      <c r="CA522" s="302">
        <v>0</v>
      </c>
      <c r="CB522" s="302">
        <v>12</v>
      </c>
      <c r="CC522" s="303">
        <v>4.7619047619047616E-2</v>
      </c>
      <c r="CD522" s="304">
        <v>2.4494897427831779</v>
      </c>
      <c r="CE522" s="302">
        <v>0</v>
      </c>
      <c r="CF522" s="302">
        <v>30</v>
      </c>
      <c r="CG522" s="296">
        <v>2.3809523809523812E-3</v>
      </c>
      <c r="CH522" s="297" t="s">
        <v>12384</v>
      </c>
      <c r="CI522" s="305">
        <v>3</v>
      </c>
      <c r="CJ522" s="306">
        <v>14.878061171354606</v>
      </c>
      <c r="CK522" s="300">
        <v>4</v>
      </c>
      <c r="CL522" s="301">
        <v>15</v>
      </c>
    </row>
    <row r="523" spans="1:90" x14ac:dyDescent="0.25">
      <c r="A523">
        <v>1022104250</v>
      </c>
      <c r="B523" s="287" t="s">
        <v>12915</v>
      </c>
      <c r="C523" s="141"/>
      <c r="N523" s="142"/>
      <c r="O523" s="141"/>
      <c r="AA523" s="141"/>
      <c r="AL523" s="142"/>
      <c r="AM523" s="141"/>
      <c r="AX523" s="142"/>
      <c r="AY523" s="141"/>
      <c r="BJ523" s="142"/>
      <c r="BK523" s="141"/>
      <c r="BU523">
        <v>1</v>
      </c>
      <c r="BV523" s="142"/>
      <c r="BW523" s="302">
        <v>0</v>
      </c>
      <c r="BX523" s="302">
        <v>0</v>
      </c>
      <c r="BY523" s="302">
        <v>0</v>
      </c>
      <c r="BZ523" s="302">
        <v>0</v>
      </c>
      <c r="CA523" s="302">
        <v>0</v>
      </c>
      <c r="CB523" s="302">
        <v>1</v>
      </c>
      <c r="CC523" s="303">
        <v>3.968253968253968E-3</v>
      </c>
      <c r="CD523" s="304">
        <v>0</v>
      </c>
      <c r="CE523" s="302">
        <v>0</v>
      </c>
      <c r="CF523" s="302">
        <v>30</v>
      </c>
      <c r="CG523" s="296">
        <v>1.9841269841269841E-4</v>
      </c>
      <c r="CH523" s="297" t="s">
        <v>12384</v>
      </c>
      <c r="CI523" s="305">
        <v>0</v>
      </c>
      <c r="CJ523" s="306">
        <v>1.0357142857142856</v>
      </c>
      <c r="CK523" s="300">
        <v>1</v>
      </c>
      <c r="CL523" s="301">
        <v>2</v>
      </c>
    </row>
    <row r="524" spans="1:90" x14ac:dyDescent="0.25">
      <c r="A524">
        <v>1023100060</v>
      </c>
      <c r="B524" s="287" t="s">
        <v>12916</v>
      </c>
      <c r="C524" s="141">
        <v>10</v>
      </c>
      <c r="D524">
        <v>1</v>
      </c>
      <c r="E524">
        <v>1</v>
      </c>
      <c r="F524">
        <v>1</v>
      </c>
      <c r="G524">
        <v>2</v>
      </c>
      <c r="N524" s="142"/>
      <c r="O524" s="141"/>
      <c r="AA524" s="141"/>
      <c r="AL524" s="142"/>
      <c r="AM524" s="141"/>
      <c r="AX524" s="142"/>
      <c r="AY524" s="141"/>
      <c r="BJ524" s="142"/>
      <c r="BK524" s="141"/>
      <c r="BV524" s="142"/>
      <c r="BW524" s="302">
        <v>15</v>
      </c>
      <c r="BX524" s="302">
        <v>0</v>
      </c>
      <c r="BY524" s="302">
        <v>0</v>
      </c>
      <c r="BZ524" s="302">
        <v>0</v>
      </c>
      <c r="CA524" s="302">
        <v>0</v>
      </c>
      <c r="CB524" s="302">
        <v>0</v>
      </c>
      <c r="CC524" s="303">
        <v>0</v>
      </c>
      <c r="CD524" s="304">
        <v>0</v>
      </c>
      <c r="CE524" s="302">
        <v>0</v>
      </c>
      <c r="CF524" s="302">
        <v>30</v>
      </c>
      <c r="CG524" s="296">
        <v>0</v>
      </c>
      <c r="CH524" s="297" t="s">
        <v>12384</v>
      </c>
      <c r="CI524" s="305">
        <v>0</v>
      </c>
      <c r="CJ524" s="306">
        <v>0</v>
      </c>
      <c r="CK524" s="300">
        <v>0</v>
      </c>
      <c r="CL524" s="301">
        <v>0</v>
      </c>
    </row>
    <row r="525" spans="1:90" x14ac:dyDescent="0.25">
      <c r="A525">
        <v>1023100070</v>
      </c>
      <c r="B525" s="287" t="s">
        <v>12917</v>
      </c>
      <c r="C525" s="141">
        <v>2</v>
      </c>
      <c r="D525">
        <v>1</v>
      </c>
      <c r="E525">
        <v>1</v>
      </c>
      <c r="F525">
        <v>1</v>
      </c>
      <c r="N525" s="142"/>
      <c r="O525" s="141"/>
      <c r="AA525" s="141"/>
      <c r="AL525" s="142"/>
      <c r="AM525" s="141"/>
      <c r="AX525" s="142"/>
      <c r="AY525" s="141"/>
      <c r="BJ525" s="142"/>
      <c r="BK525" s="141"/>
      <c r="BV525" s="142"/>
      <c r="BW525" s="302">
        <v>5</v>
      </c>
      <c r="BX525" s="302">
        <v>0</v>
      </c>
      <c r="BY525" s="302">
        <v>0</v>
      </c>
      <c r="BZ525" s="302">
        <v>0</v>
      </c>
      <c r="CA525" s="302">
        <v>0</v>
      </c>
      <c r="CB525" s="302">
        <v>0</v>
      </c>
      <c r="CC525" s="303">
        <v>0</v>
      </c>
      <c r="CD525" s="304">
        <v>0</v>
      </c>
      <c r="CE525" s="302">
        <v>0</v>
      </c>
      <c r="CF525" s="302">
        <v>30</v>
      </c>
      <c r="CG525" s="296">
        <v>0</v>
      </c>
      <c r="CH525" s="297" t="s">
        <v>12384</v>
      </c>
      <c r="CI525" s="305">
        <v>0</v>
      </c>
      <c r="CJ525" s="306">
        <v>0</v>
      </c>
      <c r="CK525" s="300">
        <v>0</v>
      </c>
      <c r="CL525" s="301">
        <v>0</v>
      </c>
    </row>
    <row r="526" spans="1:90" x14ac:dyDescent="0.25">
      <c r="A526">
        <v>1023100080</v>
      </c>
      <c r="B526" s="287" t="s">
        <v>12918</v>
      </c>
      <c r="C526" s="141">
        <v>10</v>
      </c>
      <c r="D526">
        <v>1</v>
      </c>
      <c r="E526">
        <v>2</v>
      </c>
      <c r="F526">
        <v>1</v>
      </c>
      <c r="G526">
        <v>2</v>
      </c>
      <c r="N526" s="142"/>
      <c r="O526" s="141"/>
      <c r="AA526" s="141"/>
      <c r="AL526" s="142"/>
      <c r="AM526" s="141"/>
      <c r="AX526" s="142"/>
      <c r="AY526" s="141"/>
      <c r="BJ526" s="142"/>
      <c r="BK526" s="141"/>
      <c r="BV526" s="142"/>
      <c r="BW526" s="302">
        <v>16</v>
      </c>
      <c r="BX526" s="302">
        <v>0</v>
      </c>
      <c r="BY526" s="302">
        <v>0</v>
      </c>
      <c r="BZ526" s="302">
        <v>0</v>
      </c>
      <c r="CA526" s="302">
        <v>0</v>
      </c>
      <c r="CB526" s="302">
        <v>0</v>
      </c>
      <c r="CC526" s="303">
        <v>0</v>
      </c>
      <c r="CD526" s="304">
        <v>0</v>
      </c>
      <c r="CE526" s="302">
        <v>0</v>
      </c>
      <c r="CF526" s="302">
        <v>30</v>
      </c>
      <c r="CG526" s="296">
        <v>0</v>
      </c>
      <c r="CH526" s="297" t="s">
        <v>12384</v>
      </c>
      <c r="CI526" s="305">
        <v>0</v>
      </c>
      <c r="CJ526" s="306">
        <v>0</v>
      </c>
      <c r="CK526" s="300">
        <v>0</v>
      </c>
      <c r="CL526" s="301">
        <v>0</v>
      </c>
    </row>
    <row r="527" spans="1:90" x14ac:dyDescent="0.25">
      <c r="A527">
        <v>1023100140</v>
      </c>
      <c r="B527" s="287" t="s">
        <v>12919</v>
      </c>
      <c r="C527" s="141"/>
      <c r="H527">
        <v>1</v>
      </c>
      <c r="I527">
        <v>2</v>
      </c>
      <c r="J527">
        <v>1</v>
      </c>
      <c r="K527">
        <v>3</v>
      </c>
      <c r="L527">
        <v>3</v>
      </c>
      <c r="M527">
        <v>1</v>
      </c>
      <c r="N527" s="142">
        <v>2</v>
      </c>
      <c r="O527" s="141">
        <v>5</v>
      </c>
      <c r="P527">
        <v>1</v>
      </c>
      <c r="Q527">
        <v>6</v>
      </c>
      <c r="R527">
        <v>3</v>
      </c>
      <c r="S527">
        <v>2</v>
      </c>
      <c r="T527">
        <v>1</v>
      </c>
      <c r="U527">
        <v>5</v>
      </c>
      <c r="V527">
        <v>2</v>
      </c>
      <c r="W527">
        <v>8</v>
      </c>
      <c r="X527">
        <v>6</v>
      </c>
      <c r="Y527">
        <v>5</v>
      </c>
      <c r="Z527">
        <v>3</v>
      </c>
      <c r="AA527" s="141">
        <v>3</v>
      </c>
      <c r="AB527">
        <v>6</v>
      </c>
      <c r="AC527">
        <v>4</v>
      </c>
      <c r="AD527">
        <v>8</v>
      </c>
      <c r="AE527">
        <v>2</v>
      </c>
      <c r="AF527">
        <v>16</v>
      </c>
      <c r="AG527">
        <v>14</v>
      </c>
      <c r="AH527">
        <v>18</v>
      </c>
      <c r="AI527">
        <v>16</v>
      </c>
      <c r="AJ527">
        <v>2</v>
      </c>
      <c r="AK527">
        <v>9</v>
      </c>
      <c r="AL527" s="142">
        <v>12</v>
      </c>
      <c r="AM527" s="141">
        <v>9</v>
      </c>
      <c r="AN527">
        <v>5</v>
      </c>
      <c r="AO527">
        <v>2</v>
      </c>
      <c r="AP527">
        <v>4</v>
      </c>
      <c r="AQ527">
        <v>5</v>
      </c>
      <c r="AR527">
        <v>2</v>
      </c>
      <c r="AS527">
        <v>12</v>
      </c>
      <c r="AT527">
        <v>6</v>
      </c>
      <c r="AU527">
        <v>1</v>
      </c>
      <c r="AV527">
        <v>5</v>
      </c>
      <c r="AW527">
        <v>13</v>
      </c>
      <c r="AX527" s="142">
        <v>3</v>
      </c>
      <c r="AY527" s="141">
        <v>3</v>
      </c>
      <c r="AZ527">
        <v>6</v>
      </c>
      <c r="BA527">
        <v>5</v>
      </c>
      <c r="BB527">
        <v>3</v>
      </c>
      <c r="BC527">
        <v>2</v>
      </c>
      <c r="BD527">
        <v>3</v>
      </c>
      <c r="BE527">
        <v>2</v>
      </c>
      <c r="BG527">
        <v>1</v>
      </c>
      <c r="BH527">
        <v>2</v>
      </c>
      <c r="BJ527" s="142"/>
      <c r="BK527" s="141">
        <v>1</v>
      </c>
      <c r="BL527">
        <v>3</v>
      </c>
      <c r="BO527">
        <v>3</v>
      </c>
      <c r="BP527">
        <v>2</v>
      </c>
      <c r="BQ527">
        <v>5</v>
      </c>
      <c r="BR527">
        <v>6</v>
      </c>
      <c r="BS527">
        <v>4</v>
      </c>
      <c r="BT527">
        <v>9</v>
      </c>
      <c r="BU527">
        <v>3</v>
      </c>
      <c r="BV527" s="142">
        <v>13</v>
      </c>
      <c r="BW527" s="302">
        <v>13</v>
      </c>
      <c r="BX527" s="302">
        <v>47</v>
      </c>
      <c r="BY527" s="302">
        <v>110</v>
      </c>
      <c r="BZ527" s="302">
        <v>67</v>
      </c>
      <c r="CA527" s="302">
        <v>27</v>
      </c>
      <c r="CB527" s="302">
        <v>49</v>
      </c>
      <c r="CC527" s="303">
        <v>0.19444444444444445</v>
      </c>
      <c r="CD527" s="304">
        <v>3.6347092196090616</v>
      </c>
      <c r="CE527" s="302">
        <v>0</v>
      </c>
      <c r="CF527" s="302">
        <v>30</v>
      </c>
      <c r="CG527" s="296">
        <v>9.7222222222222224E-3</v>
      </c>
      <c r="CH527" s="297" t="s">
        <v>12384</v>
      </c>
      <c r="CI527" s="305">
        <v>4</v>
      </c>
      <c r="CJ527" s="306">
        <v>54.384709219609064</v>
      </c>
      <c r="CK527" s="300">
        <v>10</v>
      </c>
      <c r="CL527" s="301">
        <v>55</v>
      </c>
    </row>
    <row r="528" spans="1:90" x14ac:dyDescent="0.25">
      <c r="A528">
        <v>1023100260</v>
      </c>
      <c r="B528" s="287" t="s">
        <v>12920</v>
      </c>
      <c r="C528" s="141"/>
      <c r="N528" s="142"/>
      <c r="O528" s="141"/>
      <c r="AA528" s="141"/>
      <c r="AK528">
        <v>1</v>
      </c>
      <c r="AL528" s="142"/>
      <c r="AM528" s="141"/>
      <c r="AN528">
        <v>1</v>
      </c>
      <c r="AX528" s="142"/>
      <c r="AY528" s="141"/>
      <c r="AZ528">
        <v>1</v>
      </c>
      <c r="BJ528" s="142"/>
      <c r="BK528" s="141"/>
      <c r="BV528" s="142"/>
      <c r="BW528" s="302">
        <v>0</v>
      </c>
      <c r="BX528" s="302">
        <v>0</v>
      </c>
      <c r="BY528" s="302">
        <v>1</v>
      </c>
      <c r="BZ528" s="302">
        <v>1</v>
      </c>
      <c r="CA528" s="302">
        <v>1</v>
      </c>
      <c r="CB528" s="302">
        <v>0</v>
      </c>
      <c r="CC528" s="303">
        <v>0</v>
      </c>
      <c r="CD528" s="304">
        <v>0</v>
      </c>
      <c r="CE528" s="302">
        <v>0</v>
      </c>
      <c r="CF528" s="302">
        <v>30</v>
      </c>
      <c r="CG528" s="296">
        <v>0</v>
      </c>
      <c r="CH528" s="297" t="s">
        <v>12384</v>
      </c>
      <c r="CI528" s="305">
        <v>0</v>
      </c>
      <c r="CJ528" s="306">
        <v>0</v>
      </c>
      <c r="CK528" s="300">
        <v>0</v>
      </c>
      <c r="CL528" s="301">
        <v>0</v>
      </c>
    </row>
    <row r="529" spans="1:90" x14ac:dyDescent="0.25">
      <c r="A529">
        <v>1023100340</v>
      </c>
      <c r="B529" s="287" t="s">
        <v>12921</v>
      </c>
      <c r="C529" s="141"/>
      <c r="H529">
        <v>2</v>
      </c>
      <c r="I529">
        <v>2</v>
      </c>
      <c r="J529">
        <v>2</v>
      </c>
      <c r="K529">
        <v>3</v>
      </c>
      <c r="L529">
        <v>3</v>
      </c>
      <c r="M529">
        <v>1</v>
      </c>
      <c r="N529" s="142">
        <v>3</v>
      </c>
      <c r="O529" s="141">
        <v>6</v>
      </c>
      <c r="P529">
        <v>2</v>
      </c>
      <c r="Q529">
        <v>2</v>
      </c>
      <c r="R529">
        <v>2</v>
      </c>
      <c r="S529">
        <v>2</v>
      </c>
      <c r="T529">
        <v>1</v>
      </c>
      <c r="U529">
        <v>5</v>
      </c>
      <c r="V529">
        <v>1</v>
      </c>
      <c r="W529">
        <v>6</v>
      </c>
      <c r="X529">
        <v>4</v>
      </c>
      <c r="Y529">
        <v>7</v>
      </c>
      <c r="Z529">
        <v>1</v>
      </c>
      <c r="AA529" s="141">
        <v>1</v>
      </c>
      <c r="AB529">
        <v>2</v>
      </c>
      <c r="AC529">
        <v>3</v>
      </c>
      <c r="AD529">
        <v>8</v>
      </c>
      <c r="AE529">
        <v>4</v>
      </c>
      <c r="AF529">
        <v>10</v>
      </c>
      <c r="AG529">
        <v>6</v>
      </c>
      <c r="AH529">
        <v>9</v>
      </c>
      <c r="AI529">
        <v>13</v>
      </c>
      <c r="AJ529">
        <v>1</v>
      </c>
      <c r="AK529">
        <v>9</v>
      </c>
      <c r="AL529" s="142">
        <v>1</v>
      </c>
      <c r="AM529" s="141">
        <v>3</v>
      </c>
      <c r="AN529">
        <v>2</v>
      </c>
      <c r="AO529">
        <v>2</v>
      </c>
      <c r="AP529">
        <v>4</v>
      </c>
      <c r="AQ529">
        <v>5</v>
      </c>
      <c r="AR529">
        <v>1</v>
      </c>
      <c r="AS529">
        <v>5</v>
      </c>
      <c r="AT529">
        <v>9</v>
      </c>
      <c r="AU529">
        <v>1</v>
      </c>
      <c r="AV529">
        <v>8</v>
      </c>
      <c r="AW529">
        <v>8</v>
      </c>
      <c r="AX529" s="142">
        <v>4</v>
      </c>
      <c r="AY529" s="141">
        <v>4</v>
      </c>
      <c r="AZ529">
        <v>8</v>
      </c>
      <c r="BA529">
        <v>6</v>
      </c>
      <c r="BB529">
        <v>3</v>
      </c>
      <c r="BC529">
        <v>2</v>
      </c>
      <c r="BD529">
        <v>5</v>
      </c>
      <c r="BE529">
        <v>2</v>
      </c>
      <c r="BG529">
        <v>1</v>
      </c>
      <c r="BH529">
        <v>2</v>
      </c>
      <c r="BI529">
        <v>1</v>
      </c>
      <c r="BJ529" s="142"/>
      <c r="BK529" s="141">
        <v>2</v>
      </c>
      <c r="BL529">
        <v>3</v>
      </c>
      <c r="BN529">
        <v>2</v>
      </c>
      <c r="BO529">
        <v>5</v>
      </c>
      <c r="BP529">
        <v>3</v>
      </c>
      <c r="BQ529">
        <v>4</v>
      </c>
      <c r="BR529">
        <v>5</v>
      </c>
      <c r="BS529">
        <v>4</v>
      </c>
      <c r="BT529">
        <v>7</v>
      </c>
      <c r="BU529">
        <v>2</v>
      </c>
      <c r="BV529" s="142">
        <v>12</v>
      </c>
      <c r="BW529" s="302">
        <v>16</v>
      </c>
      <c r="BX529" s="302">
        <v>39</v>
      </c>
      <c r="BY529" s="302">
        <v>67</v>
      </c>
      <c r="BZ529" s="302">
        <v>52</v>
      </c>
      <c r="CA529" s="302">
        <v>34</v>
      </c>
      <c r="CB529" s="302">
        <v>49</v>
      </c>
      <c r="CC529" s="303">
        <v>0.19444444444444445</v>
      </c>
      <c r="CD529" s="304">
        <v>2.9449494516421284</v>
      </c>
      <c r="CE529" s="302">
        <v>0</v>
      </c>
      <c r="CF529" s="302">
        <v>30</v>
      </c>
      <c r="CG529" s="296">
        <v>9.7222222222222224E-3</v>
      </c>
      <c r="CH529" s="297" t="s">
        <v>12384</v>
      </c>
      <c r="CI529" s="305">
        <v>3</v>
      </c>
      <c r="CJ529" s="306">
        <v>53.694949451642131</v>
      </c>
      <c r="CK529" s="300">
        <v>9</v>
      </c>
      <c r="CL529" s="301">
        <v>54</v>
      </c>
    </row>
    <row r="530" spans="1:90" x14ac:dyDescent="0.25">
      <c r="A530">
        <v>1026100040</v>
      </c>
      <c r="B530" s="287" t="s">
        <v>12922</v>
      </c>
      <c r="C530" s="141"/>
      <c r="J530">
        <v>1</v>
      </c>
      <c r="N530" s="142"/>
      <c r="O530" s="141"/>
      <c r="AA530" s="141"/>
      <c r="AC530">
        <v>1</v>
      </c>
      <c r="AL530" s="142"/>
      <c r="AM530" s="141"/>
      <c r="AX530" s="142"/>
      <c r="AY530" s="141"/>
      <c r="BJ530" s="142"/>
      <c r="BK530" s="141"/>
      <c r="BV530" s="142"/>
      <c r="BW530" s="302">
        <v>1</v>
      </c>
      <c r="BX530" s="302">
        <v>0</v>
      </c>
      <c r="BY530" s="302">
        <v>1</v>
      </c>
      <c r="BZ530" s="302">
        <v>0</v>
      </c>
      <c r="CA530" s="302">
        <v>0</v>
      </c>
      <c r="CB530" s="302">
        <v>0</v>
      </c>
      <c r="CC530" s="303">
        <v>0</v>
      </c>
      <c r="CD530" s="304">
        <v>0</v>
      </c>
      <c r="CE530" s="302">
        <v>0</v>
      </c>
      <c r="CF530" s="302">
        <v>30</v>
      </c>
      <c r="CG530" s="296">
        <v>0</v>
      </c>
      <c r="CH530" s="297" t="s">
        <v>12384</v>
      </c>
      <c r="CI530" s="305">
        <v>0</v>
      </c>
      <c r="CJ530" s="306">
        <v>0</v>
      </c>
      <c r="CK530" s="300">
        <v>0</v>
      </c>
      <c r="CL530" s="301">
        <v>0</v>
      </c>
    </row>
    <row r="531" spans="1:90" x14ac:dyDescent="0.25">
      <c r="A531">
        <v>1026100050</v>
      </c>
      <c r="B531" s="287" t="s">
        <v>12923</v>
      </c>
      <c r="C531" s="141">
        <v>1</v>
      </c>
      <c r="D531">
        <v>2</v>
      </c>
      <c r="E531">
        <v>4</v>
      </c>
      <c r="F531">
        <v>3</v>
      </c>
      <c r="G531">
        <v>2</v>
      </c>
      <c r="I531">
        <v>2</v>
      </c>
      <c r="N531" s="142"/>
      <c r="O531" s="141"/>
      <c r="P531">
        <v>1</v>
      </c>
      <c r="W531">
        <v>1</v>
      </c>
      <c r="X531">
        <v>2</v>
      </c>
      <c r="Y531">
        <v>4</v>
      </c>
      <c r="Z531">
        <v>3</v>
      </c>
      <c r="AA531" s="141"/>
      <c r="AB531">
        <v>4</v>
      </c>
      <c r="AC531">
        <v>2</v>
      </c>
      <c r="AD531">
        <v>3</v>
      </c>
      <c r="AF531">
        <v>3</v>
      </c>
      <c r="AH531">
        <v>1</v>
      </c>
      <c r="AI531">
        <v>2</v>
      </c>
      <c r="AK531">
        <v>1</v>
      </c>
      <c r="AL531" s="142">
        <v>1</v>
      </c>
      <c r="AM531" s="141">
        <v>2</v>
      </c>
      <c r="AN531">
        <v>2</v>
      </c>
      <c r="AO531">
        <v>1</v>
      </c>
      <c r="AP531">
        <v>5</v>
      </c>
      <c r="AR531">
        <v>3</v>
      </c>
      <c r="AS531">
        <v>1</v>
      </c>
      <c r="AT531">
        <v>1</v>
      </c>
      <c r="AU531">
        <v>2</v>
      </c>
      <c r="AV531">
        <v>2</v>
      </c>
      <c r="AW531">
        <v>2</v>
      </c>
      <c r="AX531" s="142"/>
      <c r="AY531" s="141">
        <v>1</v>
      </c>
      <c r="AZ531">
        <v>2</v>
      </c>
      <c r="BC531">
        <v>1</v>
      </c>
      <c r="BD531">
        <v>1</v>
      </c>
      <c r="BJ531" s="142">
        <v>2</v>
      </c>
      <c r="BK531" s="141">
        <v>2</v>
      </c>
      <c r="BO531">
        <v>2</v>
      </c>
      <c r="BV531" s="142"/>
      <c r="BW531" s="302">
        <v>14</v>
      </c>
      <c r="BX531" s="302">
        <v>11</v>
      </c>
      <c r="BY531" s="302">
        <v>17</v>
      </c>
      <c r="BZ531" s="302">
        <v>21</v>
      </c>
      <c r="CA531" s="302">
        <v>7</v>
      </c>
      <c r="CB531" s="302">
        <v>4</v>
      </c>
      <c r="CC531" s="303">
        <v>1.5873015873015872E-2</v>
      </c>
      <c r="CD531" s="304">
        <v>0</v>
      </c>
      <c r="CE531" s="302">
        <v>0</v>
      </c>
      <c r="CF531" s="302">
        <v>30</v>
      </c>
      <c r="CG531" s="296">
        <v>7.9365079365079365E-4</v>
      </c>
      <c r="CH531" s="297" t="s">
        <v>12384</v>
      </c>
      <c r="CI531" s="305">
        <v>0</v>
      </c>
      <c r="CJ531" s="306">
        <v>4.1428571428571423</v>
      </c>
      <c r="CK531" s="300">
        <v>1</v>
      </c>
      <c r="CL531" s="301">
        <v>5</v>
      </c>
    </row>
    <row r="532" spans="1:90" x14ac:dyDescent="0.25">
      <c r="A532">
        <v>1026100060</v>
      </c>
      <c r="B532" s="287" t="s">
        <v>12924</v>
      </c>
      <c r="C532" s="141">
        <v>2</v>
      </c>
      <c r="D532">
        <v>1</v>
      </c>
      <c r="I532">
        <v>1</v>
      </c>
      <c r="N532" s="142"/>
      <c r="O532" s="141"/>
      <c r="Z532">
        <v>1</v>
      </c>
      <c r="AA532" s="141"/>
      <c r="AC532">
        <v>1</v>
      </c>
      <c r="AK532">
        <v>1</v>
      </c>
      <c r="AL532" s="142"/>
      <c r="AM532" s="141">
        <v>1</v>
      </c>
      <c r="AT532">
        <v>1</v>
      </c>
      <c r="AX532" s="142"/>
      <c r="AY532" s="141"/>
      <c r="BC532">
        <v>1</v>
      </c>
      <c r="BJ532" s="142">
        <v>1</v>
      </c>
      <c r="BK532" s="141"/>
      <c r="BO532">
        <v>1</v>
      </c>
      <c r="BS532">
        <v>1</v>
      </c>
      <c r="BV532" s="142"/>
      <c r="BW532" s="302">
        <v>4</v>
      </c>
      <c r="BX532" s="302">
        <v>1</v>
      </c>
      <c r="BY532" s="302">
        <v>2</v>
      </c>
      <c r="BZ532" s="302">
        <v>2</v>
      </c>
      <c r="CA532" s="302">
        <v>2</v>
      </c>
      <c r="CB532" s="302">
        <v>2</v>
      </c>
      <c r="CC532" s="303">
        <v>7.9365079365079361E-3</v>
      </c>
      <c r="CD532" s="304">
        <v>0</v>
      </c>
      <c r="CE532" s="302">
        <v>0</v>
      </c>
      <c r="CF532" s="302">
        <v>30</v>
      </c>
      <c r="CG532" s="296">
        <v>3.9682539682539683E-4</v>
      </c>
      <c r="CH532" s="297" t="s">
        <v>12384</v>
      </c>
      <c r="CI532" s="305">
        <v>0</v>
      </c>
      <c r="CJ532" s="306">
        <v>2.0714285714285712</v>
      </c>
      <c r="CK532" s="300">
        <v>1</v>
      </c>
      <c r="CL532" s="301">
        <v>3</v>
      </c>
    </row>
    <row r="533" spans="1:90" x14ac:dyDescent="0.25">
      <c r="A533">
        <v>1026100080</v>
      </c>
      <c r="B533" s="287" t="s">
        <v>12925</v>
      </c>
      <c r="C533" s="141"/>
      <c r="N533" s="142"/>
      <c r="O533" s="141"/>
      <c r="Q533">
        <v>1</v>
      </c>
      <c r="R533">
        <v>1</v>
      </c>
      <c r="T533">
        <v>2</v>
      </c>
      <c r="U533">
        <v>10</v>
      </c>
      <c r="W533">
        <v>1</v>
      </c>
      <c r="X533">
        <v>9</v>
      </c>
      <c r="Z533">
        <v>2</v>
      </c>
      <c r="AA533" s="141">
        <v>1</v>
      </c>
      <c r="AB533">
        <v>3</v>
      </c>
      <c r="AC533">
        <v>2</v>
      </c>
      <c r="AD533">
        <v>5</v>
      </c>
      <c r="AE533">
        <v>4</v>
      </c>
      <c r="AF533">
        <v>1</v>
      </c>
      <c r="AG533">
        <v>2</v>
      </c>
      <c r="AH533">
        <v>1</v>
      </c>
      <c r="AI533">
        <v>3</v>
      </c>
      <c r="AJ533">
        <v>2</v>
      </c>
      <c r="AK533">
        <v>5</v>
      </c>
      <c r="AL533" s="142">
        <v>3</v>
      </c>
      <c r="AM533" s="141"/>
      <c r="AN533">
        <v>1</v>
      </c>
      <c r="AO533">
        <v>1</v>
      </c>
      <c r="AQ533">
        <v>4</v>
      </c>
      <c r="AR533">
        <v>10</v>
      </c>
      <c r="AS533">
        <v>4</v>
      </c>
      <c r="AT533">
        <v>3</v>
      </c>
      <c r="AU533">
        <v>2</v>
      </c>
      <c r="AV533">
        <v>3</v>
      </c>
      <c r="AW533">
        <v>3</v>
      </c>
      <c r="AX533" s="142">
        <v>13</v>
      </c>
      <c r="AY533" s="141"/>
      <c r="BA533">
        <v>2</v>
      </c>
      <c r="BB533">
        <v>2</v>
      </c>
      <c r="BC533">
        <v>2</v>
      </c>
      <c r="BD533">
        <v>2</v>
      </c>
      <c r="BE533">
        <v>1</v>
      </c>
      <c r="BF533">
        <v>1</v>
      </c>
      <c r="BH533">
        <v>2</v>
      </c>
      <c r="BI533">
        <v>2</v>
      </c>
      <c r="BJ533" s="142">
        <v>1</v>
      </c>
      <c r="BK533" s="141">
        <v>3</v>
      </c>
      <c r="BL533">
        <v>3</v>
      </c>
      <c r="BM533">
        <v>3</v>
      </c>
      <c r="BN533">
        <v>1</v>
      </c>
      <c r="BO533">
        <v>5</v>
      </c>
      <c r="BQ533">
        <v>1</v>
      </c>
      <c r="BR533">
        <v>1</v>
      </c>
      <c r="BS533">
        <v>2</v>
      </c>
      <c r="BT533">
        <v>2</v>
      </c>
      <c r="BV533" s="142"/>
      <c r="BW533" s="302">
        <v>0</v>
      </c>
      <c r="BX533" s="302">
        <v>26</v>
      </c>
      <c r="BY533" s="302">
        <v>32</v>
      </c>
      <c r="BZ533" s="302">
        <v>44</v>
      </c>
      <c r="CA533" s="302">
        <v>15</v>
      </c>
      <c r="CB533" s="302">
        <v>21</v>
      </c>
      <c r="CC533" s="303">
        <v>8.3333333333333329E-2</v>
      </c>
      <c r="CD533" s="304">
        <v>1.3228756555322954</v>
      </c>
      <c r="CE533" s="302">
        <v>0</v>
      </c>
      <c r="CF533" s="302">
        <v>30</v>
      </c>
      <c r="CG533" s="296">
        <v>4.1666666666666666E-3</v>
      </c>
      <c r="CH533" s="297" t="s">
        <v>12384</v>
      </c>
      <c r="CI533" s="305">
        <v>2</v>
      </c>
      <c r="CJ533" s="306">
        <v>23.072875655532297</v>
      </c>
      <c r="CK533" s="300">
        <v>4</v>
      </c>
      <c r="CL533" s="301">
        <v>24</v>
      </c>
    </row>
    <row r="534" spans="1:90" x14ac:dyDescent="0.25">
      <c r="A534">
        <v>1026100210</v>
      </c>
      <c r="B534" s="287" t="s">
        <v>12926</v>
      </c>
      <c r="C534" s="141">
        <v>1</v>
      </c>
      <c r="D534">
        <v>5</v>
      </c>
      <c r="F534">
        <v>1</v>
      </c>
      <c r="N534" s="142"/>
      <c r="O534" s="141"/>
      <c r="AA534" s="141"/>
      <c r="AL534" s="142"/>
      <c r="AM534" s="141"/>
      <c r="AX534" s="142"/>
      <c r="AY534" s="141"/>
      <c r="BJ534" s="142"/>
      <c r="BK534" s="141"/>
      <c r="BV534" s="142"/>
      <c r="BW534" s="302">
        <v>7</v>
      </c>
      <c r="BX534" s="302">
        <v>0</v>
      </c>
      <c r="BY534" s="302">
        <v>0</v>
      </c>
      <c r="BZ534" s="302">
        <v>0</v>
      </c>
      <c r="CA534" s="302">
        <v>0</v>
      </c>
      <c r="CB534" s="302">
        <v>0</v>
      </c>
      <c r="CC534" s="303">
        <v>0</v>
      </c>
      <c r="CD534" s="304">
        <v>0</v>
      </c>
      <c r="CE534" s="302">
        <v>0</v>
      </c>
      <c r="CF534" s="302">
        <v>30</v>
      </c>
      <c r="CG534" s="296">
        <v>0</v>
      </c>
      <c r="CH534" s="297" t="s">
        <v>12384</v>
      </c>
      <c r="CI534" s="305">
        <v>0</v>
      </c>
      <c r="CJ534" s="306">
        <v>0</v>
      </c>
      <c r="CK534" s="300">
        <v>0</v>
      </c>
      <c r="CL534" s="301">
        <v>0</v>
      </c>
    </row>
    <row r="535" spans="1:90" x14ac:dyDescent="0.25">
      <c r="A535">
        <v>1026100220</v>
      </c>
      <c r="B535" s="287" t="s">
        <v>12927</v>
      </c>
      <c r="C535" s="141"/>
      <c r="N535" s="142"/>
      <c r="O535" s="141"/>
      <c r="Q535">
        <v>2</v>
      </c>
      <c r="W535">
        <v>1</v>
      </c>
      <c r="AA535" s="141"/>
      <c r="AL535" s="142"/>
      <c r="AM535" s="141"/>
      <c r="AN535">
        <v>1</v>
      </c>
      <c r="AX535" s="142"/>
      <c r="AY535" s="141"/>
      <c r="BJ535" s="142"/>
      <c r="BK535" s="141"/>
      <c r="BV535" s="142"/>
      <c r="BW535" s="302">
        <v>0</v>
      </c>
      <c r="BX535" s="302">
        <v>3</v>
      </c>
      <c r="BY535" s="302">
        <v>0</v>
      </c>
      <c r="BZ535" s="302">
        <v>1</v>
      </c>
      <c r="CA535" s="302">
        <v>0</v>
      </c>
      <c r="CB535" s="302">
        <v>0</v>
      </c>
      <c r="CC535" s="303">
        <v>0</v>
      </c>
      <c r="CD535" s="304">
        <v>0</v>
      </c>
      <c r="CE535" s="302">
        <v>0</v>
      </c>
      <c r="CF535" s="302">
        <v>30</v>
      </c>
      <c r="CG535" s="296">
        <v>0</v>
      </c>
      <c r="CH535" s="297" t="s">
        <v>12384</v>
      </c>
      <c r="CI535" s="305">
        <v>0</v>
      </c>
      <c r="CJ535" s="306">
        <v>0</v>
      </c>
      <c r="CK535" s="300">
        <v>0</v>
      </c>
      <c r="CL535" s="301">
        <v>0</v>
      </c>
    </row>
    <row r="536" spans="1:90" x14ac:dyDescent="0.25">
      <c r="A536">
        <v>1027100090</v>
      </c>
      <c r="B536" s="287" t="s">
        <v>12928</v>
      </c>
      <c r="C536" s="141">
        <v>1</v>
      </c>
      <c r="F536">
        <v>1</v>
      </c>
      <c r="N536" s="142">
        <v>1</v>
      </c>
      <c r="O536" s="141"/>
      <c r="AA536" s="141"/>
      <c r="AL536" s="142"/>
      <c r="AM536" s="141"/>
      <c r="AX536" s="142"/>
      <c r="AY536" s="141"/>
      <c r="BJ536" s="142"/>
      <c r="BK536" s="141"/>
      <c r="BV536" s="142"/>
      <c r="BW536" s="302">
        <v>3</v>
      </c>
      <c r="BX536" s="302">
        <v>0</v>
      </c>
      <c r="BY536" s="302">
        <v>0</v>
      </c>
      <c r="BZ536" s="302">
        <v>0</v>
      </c>
      <c r="CA536" s="302">
        <v>0</v>
      </c>
      <c r="CB536" s="302">
        <v>0</v>
      </c>
      <c r="CC536" s="303">
        <v>0</v>
      </c>
      <c r="CD536" s="304">
        <v>0</v>
      </c>
      <c r="CE536" s="302">
        <v>0</v>
      </c>
      <c r="CF536" s="302">
        <v>30</v>
      </c>
      <c r="CG536" s="296">
        <v>0</v>
      </c>
      <c r="CH536" s="297" t="s">
        <v>12384</v>
      </c>
      <c r="CI536" s="305">
        <v>0</v>
      </c>
      <c r="CJ536" s="306">
        <v>0</v>
      </c>
      <c r="CK536" s="300">
        <v>0</v>
      </c>
      <c r="CL536" s="301">
        <v>0</v>
      </c>
    </row>
    <row r="537" spans="1:90" x14ac:dyDescent="0.25">
      <c r="A537">
        <v>1027100100</v>
      </c>
      <c r="B537" s="287" t="s">
        <v>12929</v>
      </c>
      <c r="C537" s="141"/>
      <c r="E537">
        <v>1</v>
      </c>
      <c r="G537">
        <v>1</v>
      </c>
      <c r="N537" s="142">
        <v>8</v>
      </c>
      <c r="O537" s="141">
        <v>12</v>
      </c>
      <c r="P537">
        <v>3</v>
      </c>
      <c r="S537">
        <v>1</v>
      </c>
      <c r="T537">
        <v>2</v>
      </c>
      <c r="U537">
        <v>1</v>
      </c>
      <c r="W537">
        <v>2</v>
      </c>
      <c r="X537">
        <v>5</v>
      </c>
      <c r="Y537">
        <v>2</v>
      </c>
      <c r="Z537">
        <v>2</v>
      </c>
      <c r="AA537" s="141"/>
      <c r="AB537">
        <v>1</v>
      </c>
      <c r="AC537">
        <v>2</v>
      </c>
      <c r="AG537">
        <v>2</v>
      </c>
      <c r="AH537">
        <v>1</v>
      </c>
      <c r="AI537">
        <v>3</v>
      </c>
      <c r="AJ537">
        <v>2</v>
      </c>
      <c r="AK537">
        <v>1</v>
      </c>
      <c r="AL537" s="142">
        <v>3</v>
      </c>
      <c r="AM537" s="141"/>
      <c r="AN537">
        <v>2</v>
      </c>
      <c r="AO537">
        <v>2</v>
      </c>
      <c r="AP537">
        <v>1</v>
      </c>
      <c r="AQ537">
        <v>2</v>
      </c>
      <c r="AR537">
        <v>3</v>
      </c>
      <c r="AS537">
        <v>2</v>
      </c>
      <c r="AT537">
        <v>5</v>
      </c>
      <c r="AV537">
        <v>7</v>
      </c>
      <c r="AW537">
        <v>4</v>
      </c>
      <c r="AX537" s="142">
        <v>5</v>
      </c>
      <c r="AY537" s="141">
        <v>4</v>
      </c>
      <c r="AZ537">
        <v>4</v>
      </c>
      <c r="BA537">
        <v>5</v>
      </c>
      <c r="BB537">
        <v>3</v>
      </c>
      <c r="BC537">
        <v>1</v>
      </c>
      <c r="BD537">
        <v>1</v>
      </c>
      <c r="BE537">
        <v>1</v>
      </c>
      <c r="BG537">
        <v>4</v>
      </c>
      <c r="BH537">
        <v>3</v>
      </c>
      <c r="BI537">
        <v>1</v>
      </c>
      <c r="BJ537" s="142">
        <v>1</v>
      </c>
      <c r="BK537" s="141"/>
      <c r="BL537">
        <v>3</v>
      </c>
      <c r="BM537">
        <v>1</v>
      </c>
      <c r="BN537">
        <v>1</v>
      </c>
      <c r="BO537">
        <v>3</v>
      </c>
      <c r="BQ537">
        <v>5</v>
      </c>
      <c r="BS537">
        <v>1</v>
      </c>
      <c r="BT537">
        <v>2</v>
      </c>
      <c r="BU537">
        <v>2</v>
      </c>
      <c r="BV537" s="142">
        <v>3</v>
      </c>
      <c r="BW537" s="302">
        <v>10</v>
      </c>
      <c r="BX537" s="302">
        <v>30</v>
      </c>
      <c r="BY537" s="302">
        <v>15</v>
      </c>
      <c r="BZ537" s="302">
        <v>33</v>
      </c>
      <c r="CA537" s="302">
        <v>28</v>
      </c>
      <c r="CB537" s="302">
        <v>21</v>
      </c>
      <c r="CC537" s="303">
        <v>8.3333333333333329E-2</v>
      </c>
      <c r="CD537" s="304">
        <v>1.3228756555322954</v>
      </c>
      <c r="CE537" s="302">
        <v>0</v>
      </c>
      <c r="CF537" s="302">
        <v>30</v>
      </c>
      <c r="CG537" s="296">
        <v>4.1666666666666666E-3</v>
      </c>
      <c r="CH537" s="297" t="s">
        <v>12384</v>
      </c>
      <c r="CI537" s="305">
        <v>2</v>
      </c>
      <c r="CJ537" s="306">
        <v>23.072875655532297</v>
      </c>
      <c r="CK537" s="300">
        <v>4</v>
      </c>
      <c r="CL537" s="301">
        <v>24</v>
      </c>
    </row>
    <row r="538" spans="1:90" x14ac:dyDescent="0.25">
      <c r="A538">
        <v>1027100120</v>
      </c>
      <c r="B538" s="287" t="s">
        <v>12930</v>
      </c>
      <c r="C538" s="141"/>
      <c r="M538">
        <v>1</v>
      </c>
      <c r="N538" s="142"/>
      <c r="O538" s="141"/>
      <c r="AA538" s="141"/>
      <c r="AB538">
        <v>1</v>
      </c>
      <c r="AL538" s="142"/>
      <c r="AM538" s="141"/>
      <c r="AX538" s="142"/>
      <c r="AY538" s="141"/>
      <c r="BJ538" s="142"/>
      <c r="BK538" s="141"/>
      <c r="BV538" s="142"/>
      <c r="BW538" s="302">
        <v>1</v>
      </c>
      <c r="BX538" s="302">
        <v>0</v>
      </c>
      <c r="BY538" s="302">
        <v>1</v>
      </c>
      <c r="BZ538" s="302">
        <v>0</v>
      </c>
      <c r="CA538" s="302">
        <v>0</v>
      </c>
      <c r="CB538" s="302">
        <v>0</v>
      </c>
      <c r="CC538" s="303">
        <v>0</v>
      </c>
      <c r="CD538" s="304">
        <v>0</v>
      </c>
      <c r="CE538" s="302">
        <v>0</v>
      </c>
      <c r="CF538" s="302">
        <v>30</v>
      </c>
      <c r="CG538" s="296">
        <v>0</v>
      </c>
      <c r="CH538" s="297" t="s">
        <v>12384</v>
      </c>
      <c r="CI538" s="305">
        <v>0</v>
      </c>
      <c r="CJ538" s="306">
        <v>0</v>
      </c>
      <c r="CK538" s="300">
        <v>0</v>
      </c>
      <c r="CL538" s="301">
        <v>0</v>
      </c>
    </row>
    <row r="539" spans="1:90" x14ac:dyDescent="0.25">
      <c r="A539">
        <v>1027100220</v>
      </c>
      <c r="B539" s="287" t="s">
        <v>12931</v>
      </c>
      <c r="C539" s="141"/>
      <c r="G539">
        <v>1</v>
      </c>
      <c r="N539" s="142">
        <v>7</v>
      </c>
      <c r="O539" s="141">
        <v>13</v>
      </c>
      <c r="P539">
        <v>4</v>
      </c>
      <c r="U539">
        <v>2</v>
      </c>
      <c r="Z539">
        <v>1</v>
      </c>
      <c r="AA539" s="141"/>
      <c r="AH539">
        <v>1</v>
      </c>
      <c r="AL539" s="142"/>
      <c r="AM539" s="141"/>
      <c r="AO539">
        <v>1</v>
      </c>
      <c r="AV539">
        <v>1</v>
      </c>
      <c r="AX539" s="142">
        <v>1</v>
      </c>
      <c r="AY539" s="141"/>
      <c r="BA539">
        <v>1</v>
      </c>
      <c r="BB539">
        <v>1</v>
      </c>
      <c r="BF539">
        <v>1</v>
      </c>
      <c r="BI539">
        <v>1</v>
      </c>
      <c r="BJ539" s="142"/>
      <c r="BK539" s="141"/>
      <c r="BN539">
        <v>1</v>
      </c>
      <c r="BV539" s="142"/>
      <c r="BW539" s="302">
        <v>8</v>
      </c>
      <c r="BX539" s="302">
        <v>20</v>
      </c>
      <c r="BY539" s="302">
        <v>1</v>
      </c>
      <c r="BZ539" s="302">
        <v>3</v>
      </c>
      <c r="CA539" s="302">
        <v>4</v>
      </c>
      <c r="CB539" s="302">
        <v>1</v>
      </c>
      <c r="CC539" s="303">
        <v>3.968253968253968E-3</v>
      </c>
      <c r="CD539" s="304">
        <v>0</v>
      </c>
      <c r="CE539" s="302">
        <v>0</v>
      </c>
      <c r="CF539" s="302">
        <v>30</v>
      </c>
      <c r="CG539" s="296">
        <v>1.9841269841269841E-4</v>
      </c>
      <c r="CH539" s="297" t="s">
        <v>12384</v>
      </c>
      <c r="CI539" s="305">
        <v>0</v>
      </c>
      <c r="CJ539" s="306">
        <v>1.0357142857142856</v>
      </c>
      <c r="CK539" s="300">
        <v>1</v>
      </c>
      <c r="CL539" s="301">
        <v>2</v>
      </c>
    </row>
    <row r="540" spans="1:90" x14ac:dyDescent="0.25">
      <c r="A540">
        <v>1027100230</v>
      </c>
      <c r="B540" s="287" t="s">
        <v>12932</v>
      </c>
      <c r="C540" s="141"/>
      <c r="N540" s="142"/>
      <c r="O540" s="141"/>
      <c r="AA540" s="141"/>
      <c r="AL540" s="142"/>
      <c r="AM540" s="141"/>
      <c r="AX540" s="142"/>
      <c r="AY540" s="141"/>
      <c r="BJ540" s="142"/>
      <c r="BK540" s="141"/>
      <c r="BU540">
        <v>1</v>
      </c>
      <c r="BV540" s="142"/>
      <c r="BW540" s="302">
        <v>0</v>
      </c>
      <c r="BX540" s="302">
        <v>0</v>
      </c>
      <c r="BY540" s="302">
        <v>0</v>
      </c>
      <c r="BZ540" s="302">
        <v>0</v>
      </c>
      <c r="CA540" s="302">
        <v>0</v>
      </c>
      <c r="CB540" s="302">
        <v>1</v>
      </c>
      <c r="CC540" s="303">
        <v>3.968253968253968E-3</v>
      </c>
      <c r="CD540" s="304">
        <v>0</v>
      </c>
      <c r="CE540" s="302">
        <v>0</v>
      </c>
      <c r="CF540" s="302">
        <v>30</v>
      </c>
      <c r="CG540" s="296">
        <v>1.9841269841269841E-4</v>
      </c>
      <c r="CH540" s="297" t="s">
        <v>12384</v>
      </c>
      <c r="CI540" s="305">
        <v>0</v>
      </c>
      <c r="CJ540" s="306">
        <v>1.0357142857142856</v>
      </c>
      <c r="CK540" s="300">
        <v>1</v>
      </c>
      <c r="CL540" s="301">
        <v>2</v>
      </c>
    </row>
    <row r="541" spans="1:90" x14ac:dyDescent="0.25">
      <c r="A541">
        <v>1027100250</v>
      </c>
      <c r="B541" s="287" t="s">
        <v>12933</v>
      </c>
      <c r="C541" s="141"/>
      <c r="L541">
        <v>1</v>
      </c>
      <c r="N541" s="142">
        <v>5</v>
      </c>
      <c r="O541" s="141">
        <v>6</v>
      </c>
      <c r="P541">
        <v>5</v>
      </c>
      <c r="Q541">
        <v>2</v>
      </c>
      <c r="U541">
        <v>1</v>
      </c>
      <c r="V541">
        <v>4</v>
      </c>
      <c r="W541">
        <v>1</v>
      </c>
      <c r="X541">
        <v>3</v>
      </c>
      <c r="Y541">
        <v>2</v>
      </c>
      <c r="Z541">
        <v>2</v>
      </c>
      <c r="AA541" s="141"/>
      <c r="AB541">
        <v>3</v>
      </c>
      <c r="AC541">
        <v>2</v>
      </c>
      <c r="AD541">
        <v>3</v>
      </c>
      <c r="AF541">
        <v>2</v>
      </c>
      <c r="AI541">
        <v>1</v>
      </c>
      <c r="AJ541">
        <v>3</v>
      </c>
      <c r="AK541">
        <v>3</v>
      </c>
      <c r="AL541" s="142">
        <v>2</v>
      </c>
      <c r="AM541" s="141">
        <v>4</v>
      </c>
      <c r="AQ541">
        <v>3</v>
      </c>
      <c r="AR541">
        <v>4</v>
      </c>
      <c r="AT541">
        <v>2</v>
      </c>
      <c r="AU541">
        <v>1</v>
      </c>
      <c r="AV541">
        <v>2</v>
      </c>
      <c r="AW541">
        <v>1</v>
      </c>
      <c r="AX541" s="142">
        <v>1</v>
      </c>
      <c r="AY541" s="141">
        <v>1</v>
      </c>
      <c r="AZ541">
        <v>1</v>
      </c>
      <c r="BC541">
        <v>3</v>
      </c>
      <c r="BD541">
        <v>1</v>
      </c>
      <c r="BE541">
        <v>1</v>
      </c>
      <c r="BF541">
        <v>1</v>
      </c>
      <c r="BG541">
        <v>3</v>
      </c>
      <c r="BH541">
        <v>1</v>
      </c>
      <c r="BI541">
        <v>2</v>
      </c>
      <c r="BJ541" s="142"/>
      <c r="BK541" s="141"/>
      <c r="BM541">
        <v>1</v>
      </c>
      <c r="BN541">
        <v>1</v>
      </c>
      <c r="BO541">
        <v>3</v>
      </c>
      <c r="BQ541">
        <v>2</v>
      </c>
      <c r="BS541">
        <v>1</v>
      </c>
      <c r="BT541">
        <v>2</v>
      </c>
      <c r="BU541">
        <v>1</v>
      </c>
      <c r="BV541" s="142">
        <v>1</v>
      </c>
      <c r="BW541" s="302">
        <v>6</v>
      </c>
      <c r="BX541" s="302">
        <v>26</v>
      </c>
      <c r="BY541" s="302">
        <v>19</v>
      </c>
      <c r="BZ541" s="302">
        <v>18</v>
      </c>
      <c r="CA541" s="302">
        <v>14</v>
      </c>
      <c r="CB541" s="302">
        <v>12</v>
      </c>
      <c r="CC541" s="303">
        <v>4.7619047619047616E-2</v>
      </c>
      <c r="CD541" s="304">
        <v>0.7559289460184544</v>
      </c>
      <c r="CE541" s="302">
        <v>0</v>
      </c>
      <c r="CF541" s="302">
        <v>30</v>
      </c>
      <c r="CG541" s="296">
        <v>2.3809523809523812E-3</v>
      </c>
      <c r="CH541" s="297" t="s">
        <v>12384</v>
      </c>
      <c r="CI541" s="305">
        <v>1</v>
      </c>
      <c r="CJ541" s="306">
        <v>13.184500374589881</v>
      </c>
      <c r="CK541" s="300">
        <v>3</v>
      </c>
      <c r="CL541" s="301">
        <v>14</v>
      </c>
    </row>
    <row r="542" spans="1:90" x14ac:dyDescent="0.25">
      <c r="A542">
        <v>1027100470</v>
      </c>
      <c r="B542" s="287" t="s">
        <v>12934</v>
      </c>
      <c r="C542" s="141"/>
      <c r="N542" s="142"/>
      <c r="O542" s="141"/>
      <c r="AA542" s="141"/>
      <c r="AK542">
        <v>1</v>
      </c>
      <c r="AL542" s="142"/>
      <c r="AM542" s="141"/>
      <c r="AX542" s="142"/>
      <c r="AY542" s="141"/>
      <c r="BJ542" s="142"/>
      <c r="BK542" s="141"/>
      <c r="BV542" s="142"/>
      <c r="BW542" s="302">
        <v>0</v>
      </c>
      <c r="BX542" s="302">
        <v>0</v>
      </c>
      <c r="BY542" s="302">
        <v>1</v>
      </c>
      <c r="BZ542" s="302">
        <v>0</v>
      </c>
      <c r="CA542" s="302">
        <v>0</v>
      </c>
      <c r="CB542" s="302">
        <v>0</v>
      </c>
      <c r="CC542" s="303">
        <v>0</v>
      </c>
      <c r="CD542" s="304">
        <v>0</v>
      </c>
      <c r="CE542" s="302">
        <v>0</v>
      </c>
      <c r="CF542" s="302">
        <v>30</v>
      </c>
      <c r="CG542" s="296">
        <v>0</v>
      </c>
      <c r="CH542" s="297" t="s">
        <v>12384</v>
      </c>
      <c r="CI542" s="305">
        <v>0</v>
      </c>
      <c r="CJ542" s="306">
        <v>0</v>
      </c>
      <c r="CK542" s="300">
        <v>0</v>
      </c>
      <c r="CL542" s="301">
        <v>0</v>
      </c>
    </row>
    <row r="543" spans="1:90" x14ac:dyDescent="0.25">
      <c r="A543">
        <v>1027100530</v>
      </c>
      <c r="B543" s="287" t="s">
        <v>12935</v>
      </c>
      <c r="C543" s="141"/>
      <c r="N543" s="142"/>
      <c r="O543" s="141"/>
      <c r="AA543" s="141"/>
      <c r="AL543" s="142"/>
      <c r="AM543" s="141"/>
      <c r="AQ543">
        <v>1</v>
      </c>
      <c r="AR543">
        <v>2</v>
      </c>
      <c r="AT543">
        <v>2</v>
      </c>
      <c r="AV543">
        <v>1</v>
      </c>
      <c r="AX543" s="142"/>
      <c r="AY543" s="141">
        <v>2</v>
      </c>
      <c r="AZ543">
        <v>3</v>
      </c>
      <c r="BC543">
        <v>2</v>
      </c>
      <c r="BJ543" s="142"/>
      <c r="BK543" s="141"/>
      <c r="BL543">
        <v>2</v>
      </c>
      <c r="BO543">
        <v>1</v>
      </c>
      <c r="BP543">
        <v>1</v>
      </c>
      <c r="BS543">
        <v>1</v>
      </c>
      <c r="BT543">
        <v>2</v>
      </c>
      <c r="BV543" s="142"/>
      <c r="BW543" s="302">
        <v>0</v>
      </c>
      <c r="BX543" s="302">
        <v>0</v>
      </c>
      <c r="BY543" s="302">
        <v>0</v>
      </c>
      <c r="BZ543" s="302">
        <v>6</v>
      </c>
      <c r="CA543" s="302">
        <v>7</v>
      </c>
      <c r="CB543" s="302">
        <v>7</v>
      </c>
      <c r="CC543" s="303">
        <v>2.7777777777777776E-2</v>
      </c>
      <c r="CD543" s="304">
        <v>0.54772255750516596</v>
      </c>
      <c r="CE543" s="302">
        <v>0</v>
      </c>
      <c r="CF543" s="302">
        <v>30</v>
      </c>
      <c r="CG543" s="296">
        <v>1.3888888888888889E-3</v>
      </c>
      <c r="CH543" s="297" t="s">
        <v>12384</v>
      </c>
      <c r="CI543" s="305">
        <v>1</v>
      </c>
      <c r="CJ543" s="306">
        <v>7.7977225575051659</v>
      </c>
      <c r="CK543" s="300">
        <v>2</v>
      </c>
      <c r="CL543" s="301">
        <v>8</v>
      </c>
    </row>
    <row r="544" spans="1:90" x14ac:dyDescent="0.25">
      <c r="A544">
        <v>1028100350</v>
      </c>
      <c r="B544" s="287" t="s">
        <v>12936</v>
      </c>
      <c r="C544" s="141"/>
      <c r="N544" s="142"/>
      <c r="O544" s="141"/>
      <c r="AA544" s="141"/>
      <c r="AL544" s="142"/>
      <c r="AM544" s="141"/>
      <c r="AS544">
        <v>1</v>
      </c>
      <c r="AX544" s="142"/>
      <c r="AY544" s="141"/>
      <c r="AZ544">
        <v>1</v>
      </c>
      <c r="BD544">
        <v>1</v>
      </c>
      <c r="BE544">
        <v>1</v>
      </c>
      <c r="BG544">
        <v>2</v>
      </c>
      <c r="BI544">
        <v>1</v>
      </c>
      <c r="BJ544" s="142"/>
      <c r="BK544" s="141"/>
      <c r="BV544" s="142"/>
      <c r="BW544" s="302">
        <v>0</v>
      </c>
      <c r="BX544" s="302">
        <v>0</v>
      </c>
      <c r="BY544" s="302">
        <v>0</v>
      </c>
      <c r="BZ544" s="302">
        <v>1</v>
      </c>
      <c r="CA544" s="302">
        <v>6</v>
      </c>
      <c r="CB544" s="302">
        <v>0</v>
      </c>
      <c r="CC544" s="303">
        <v>0</v>
      </c>
      <c r="CD544" s="304">
        <v>0</v>
      </c>
      <c r="CE544" s="302">
        <v>0</v>
      </c>
      <c r="CF544" s="302">
        <v>30</v>
      </c>
      <c r="CG544" s="296">
        <v>0</v>
      </c>
      <c r="CH544" s="297" t="s">
        <v>12384</v>
      </c>
      <c r="CI544" s="305">
        <v>0</v>
      </c>
      <c r="CJ544" s="306">
        <v>0</v>
      </c>
      <c r="CK544" s="300">
        <v>0</v>
      </c>
      <c r="CL544" s="301">
        <v>0</v>
      </c>
    </row>
    <row r="545" spans="1:90" x14ac:dyDescent="0.25">
      <c r="A545">
        <v>1028100590</v>
      </c>
      <c r="B545" s="287" t="s">
        <v>12937</v>
      </c>
      <c r="C545" s="141"/>
      <c r="N545" s="142"/>
      <c r="O545" s="141"/>
      <c r="AA545" s="141"/>
      <c r="AL545" s="142"/>
      <c r="AM545" s="141"/>
      <c r="AS545">
        <v>3</v>
      </c>
      <c r="AU545">
        <v>3</v>
      </c>
      <c r="AV545">
        <v>2</v>
      </c>
      <c r="AX545" s="142"/>
      <c r="AY545" s="141"/>
      <c r="BJ545" s="142">
        <v>1</v>
      </c>
      <c r="BK545" s="141"/>
      <c r="BP545">
        <v>2</v>
      </c>
      <c r="BV545" s="142"/>
      <c r="BW545" s="302">
        <v>0</v>
      </c>
      <c r="BX545" s="302">
        <v>0</v>
      </c>
      <c r="BY545" s="302">
        <v>0</v>
      </c>
      <c r="BZ545" s="302">
        <v>8</v>
      </c>
      <c r="CA545" s="302">
        <v>1</v>
      </c>
      <c r="CB545" s="302">
        <v>2</v>
      </c>
      <c r="CC545" s="303">
        <v>7.9365079365079361E-3</v>
      </c>
      <c r="CD545" s="304">
        <v>0</v>
      </c>
      <c r="CE545" s="302">
        <v>0</v>
      </c>
      <c r="CF545" s="302">
        <v>30</v>
      </c>
      <c r="CG545" s="296">
        <v>3.9682539682539683E-4</v>
      </c>
      <c r="CH545" s="297" t="s">
        <v>12384</v>
      </c>
      <c r="CI545" s="305">
        <v>0</v>
      </c>
      <c r="CJ545" s="306">
        <v>2.0714285714285712</v>
      </c>
      <c r="CK545" s="300">
        <v>1</v>
      </c>
      <c r="CL545" s="301">
        <v>3</v>
      </c>
    </row>
    <row r="546" spans="1:90" x14ac:dyDescent="0.25">
      <c r="A546">
        <v>1029100000</v>
      </c>
      <c r="B546" s="287" t="s">
        <v>12938</v>
      </c>
      <c r="C546" s="141"/>
      <c r="I546">
        <v>5</v>
      </c>
      <c r="J546">
        <v>2</v>
      </c>
      <c r="N546" s="142">
        <v>2</v>
      </c>
      <c r="O546" s="141">
        <v>4</v>
      </c>
      <c r="AA546" s="141"/>
      <c r="AL546" s="142"/>
      <c r="AM546" s="141"/>
      <c r="AX546" s="142"/>
      <c r="AY546" s="141"/>
      <c r="BJ546" s="142"/>
      <c r="BK546" s="141"/>
      <c r="BV546" s="142"/>
      <c r="BW546" s="302">
        <v>9</v>
      </c>
      <c r="BX546" s="302">
        <v>4</v>
      </c>
      <c r="BY546" s="302">
        <v>0</v>
      </c>
      <c r="BZ546" s="302">
        <v>0</v>
      </c>
      <c r="CA546" s="302">
        <v>0</v>
      </c>
      <c r="CB546" s="302">
        <v>0</v>
      </c>
      <c r="CC546" s="303">
        <v>0</v>
      </c>
      <c r="CD546" s="304">
        <v>0</v>
      </c>
      <c r="CE546" s="302">
        <v>0</v>
      </c>
      <c r="CF546" s="302">
        <v>30</v>
      </c>
      <c r="CG546" s="296">
        <v>0</v>
      </c>
      <c r="CH546" s="297" t="s">
        <v>12384</v>
      </c>
      <c r="CI546" s="305">
        <v>0</v>
      </c>
      <c r="CJ546" s="306">
        <v>0</v>
      </c>
      <c r="CK546" s="300">
        <v>0</v>
      </c>
      <c r="CL546" s="301">
        <v>0</v>
      </c>
    </row>
    <row r="547" spans="1:90" x14ac:dyDescent="0.25">
      <c r="A547">
        <v>1029100110</v>
      </c>
      <c r="B547" s="287" t="s">
        <v>12939</v>
      </c>
      <c r="C547" s="141"/>
      <c r="L547">
        <v>1</v>
      </c>
      <c r="N547" s="142"/>
      <c r="O547" s="141"/>
      <c r="AA547" s="141">
        <v>1</v>
      </c>
      <c r="AB547">
        <v>5</v>
      </c>
      <c r="AD547">
        <v>2</v>
      </c>
      <c r="AE547">
        <v>4</v>
      </c>
      <c r="AF547">
        <v>1</v>
      </c>
      <c r="AG547">
        <v>1</v>
      </c>
      <c r="AK547">
        <v>2</v>
      </c>
      <c r="AL547" s="142">
        <v>1</v>
      </c>
      <c r="AM547" s="141">
        <v>2</v>
      </c>
      <c r="AN547">
        <v>1</v>
      </c>
      <c r="AO547">
        <v>1</v>
      </c>
      <c r="AR547">
        <v>5</v>
      </c>
      <c r="AS547">
        <v>3</v>
      </c>
      <c r="AT547">
        <v>3</v>
      </c>
      <c r="AU547">
        <v>2</v>
      </c>
      <c r="AV547">
        <v>2</v>
      </c>
      <c r="AW547">
        <v>1</v>
      </c>
      <c r="AX547" s="142"/>
      <c r="AY547" s="141">
        <v>5</v>
      </c>
      <c r="BA547">
        <v>1</v>
      </c>
      <c r="BB547">
        <v>9</v>
      </c>
      <c r="BG547">
        <v>1</v>
      </c>
      <c r="BH547">
        <v>2</v>
      </c>
      <c r="BI547">
        <v>2</v>
      </c>
      <c r="BJ547" s="142">
        <v>5</v>
      </c>
      <c r="BK547" s="141">
        <v>2</v>
      </c>
      <c r="BM547">
        <v>4</v>
      </c>
      <c r="BN547">
        <v>2</v>
      </c>
      <c r="BO547">
        <v>1</v>
      </c>
      <c r="BR547">
        <v>1</v>
      </c>
      <c r="BS547">
        <v>4</v>
      </c>
      <c r="BT547">
        <v>4</v>
      </c>
      <c r="BU547">
        <v>1</v>
      </c>
      <c r="BV547" s="142">
        <v>3</v>
      </c>
      <c r="BW547" s="302">
        <v>1</v>
      </c>
      <c r="BX547" s="302">
        <v>0</v>
      </c>
      <c r="BY547" s="302">
        <v>17</v>
      </c>
      <c r="BZ547" s="302">
        <v>20</v>
      </c>
      <c r="CA547" s="302">
        <v>25</v>
      </c>
      <c r="CB547" s="302">
        <v>22</v>
      </c>
      <c r="CC547" s="303">
        <v>8.7301587301587297E-2</v>
      </c>
      <c r="CD547" s="304">
        <v>1.3333333333333333</v>
      </c>
      <c r="CE547" s="302">
        <v>0</v>
      </c>
      <c r="CF547" s="302">
        <v>30</v>
      </c>
      <c r="CG547" s="296">
        <v>4.3650793650793652E-3</v>
      </c>
      <c r="CH547" s="297" t="s">
        <v>12384</v>
      </c>
      <c r="CI547" s="305">
        <v>2</v>
      </c>
      <c r="CJ547" s="306">
        <v>24.119047619047617</v>
      </c>
      <c r="CK547" s="300">
        <v>4</v>
      </c>
      <c r="CL547" s="301">
        <v>25</v>
      </c>
    </row>
    <row r="548" spans="1:90" x14ac:dyDescent="0.25">
      <c r="A548">
        <v>1029100130</v>
      </c>
      <c r="B548" s="287" t="s">
        <v>12940</v>
      </c>
      <c r="C548" s="141"/>
      <c r="J548">
        <v>1</v>
      </c>
      <c r="M548">
        <v>3</v>
      </c>
      <c r="N548" s="142"/>
      <c r="O548" s="141"/>
      <c r="P548">
        <v>1</v>
      </c>
      <c r="Q548">
        <v>1</v>
      </c>
      <c r="S548">
        <v>1</v>
      </c>
      <c r="T548">
        <v>1</v>
      </c>
      <c r="W548">
        <v>1</v>
      </c>
      <c r="X548">
        <v>2</v>
      </c>
      <c r="Y548">
        <v>6</v>
      </c>
      <c r="Z548">
        <v>6</v>
      </c>
      <c r="AA548" s="141">
        <v>2</v>
      </c>
      <c r="AB548">
        <v>11</v>
      </c>
      <c r="AC548">
        <v>6</v>
      </c>
      <c r="AD548">
        <v>4</v>
      </c>
      <c r="AE548">
        <v>4</v>
      </c>
      <c r="AI548">
        <v>2</v>
      </c>
      <c r="AJ548">
        <v>2</v>
      </c>
      <c r="AK548">
        <v>2</v>
      </c>
      <c r="AL548" s="142">
        <v>1</v>
      </c>
      <c r="AM548" s="141"/>
      <c r="AN548">
        <v>2</v>
      </c>
      <c r="AO548">
        <v>1</v>
      </c>
      <c r="AQ548">
        <v>3</v>
      </c>
      <c r="AR548">
        <v>2</v>
      </c>
      <c r="AS548">
        <v>2</v>
      </c>
      <c r="AT548">
        <v>2</v>
      </c>
      <c r="AU548">
        <v>2</v>
      </c>
      <c r="AV548">
        <v>2</v>
      </c>
      <c r="AW548">
        <v>1</v>
      </c>
      <c r="AX548" s="142">
        <v>4</v>
      </c>
      <c r="AY548" s="141">
        <v>4</v>
      </c>
      <c r="AZ548">
        <v>3</v>
      </c>
      <c r="BA548">
        <v>2</v>
      </c>
      <c r="BB548">
        <v>1</v>
      </c>
      <c r="BC548">
        <v>2</v>
      </c>
      <c r="BD548">
        <v>4</v>
      </c>
      <c r="BF548">
        <v>3</v>
      </c>
      <c r="BG548">
        <v>1</v>
      </c>
      <c r="BH548">
        <v>2</v>
      </c>
      <c r="BI548">
        <v>1</v>
      </c>
      <c r="BJ548" s="142">
        <v>4</v>
      </c>
      <c r="BK548" s="141">
        <v>1</v>
      </c>
      <c r="BL548">
        <v>1</v>
      </c>
      <c r="BM548">
        <v>3</v>
      </c>
      <c r="BN548">
        <v>2</v>
      </c>
      <c r="BO548">
        <v>2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 s="142">
        <v>3</v>
      </c>
      <c r="BW548" s="302">
        <v>4</v>
      </c>
      <c r="BX548" s="302">
        <v>19</v>
      </c>
      <c r="BY548" s="302">
        <v>34</v>
      </c>
      <c r="BZ548" s="302">
        <v>21</v>
      </c>
      <c r="CA548" s="302">
        <v>27</v>
      </c>
      <c r="CB548" s="302">
        <v>18</v>
      </c>
      <c r="CC548" s="303">
        <v>7.1428571428571425E-2</v>
      </c>
      <c r="CD548" s="304">
        <v>0.7977240352174656</v>
      </c>
      <c r="CE548" s="302">
        <v>0</v>
      </c>
      <c r="CF548" s="302">
        <v>30</v>
      </c>
      <c r="CG548" s="296">
        <v>3.5714285714285713E-3</v>
      </c>
      <c r="CH548" s="297" t="s">
        <v>12384</v>
      </c>
      <c r="CI548" s="305">
        <v>1</v>
      </c>
      <c r="CJ548" s="306">
        <v>19.440581178074609</v>
      </c>
      <c r="CK548" s="300">
        <v>3</v>
      </c>
      <c r="CL548" s="301">
        <v>20</v>
      </c>
    </row>
    <row r="549" spans="1:90" x14ac:dyDescent="0.25">
      <c r="A549">
        <v>1029100180</v>
      </c>
      <c r="B549" s="287" t="s">
        <v>12941</v>
      </c>
      <c r="C549" s="141"/>
      <c r="M549">
        <v>2</v>
      </c>
      <c r="N549" s="142">
        <v>3</v>
      </c>
      <c r="O549" s="141">
        <v>1</v>
      </c>
      <c r="P549">
        <v>3</v>
      </c>
      <c r="Q549">
        <v>3</v>
      </c>
      <c r="R549">
        <v>2</v>
      </c>
      <c r="S549">
        <v>5</v>
      </c>
      <c r="T549">
        <v>4</v>
      </c>
      <c r="U549">
        <v>2</v>
      </c>
      <c r="V549">
        <v>7</v>
      </c>
      <c r="W549">
        <v>6</v>
      </c>
      <c r="X549">
        <v>4</v>
      </c>
      <c r="AA549" s="141"/>
      <c r="AC549">
        <v>1</v>
      </c>
      <c r="AD549">
        <v>6</v>
      </c>
      <c r="AE549">
        <v>6</v>
      </c>
      <c r="AF549">
        <v>7</v>
      </c>
      <c r="AH549">
        <v>1</v>
      </c>
      <c r="AK549">
        <v>3</v>
      </c>
      <c r="AL549" s="142">
        <v>3</v>
      </c>
      <c r="AM549" s="141">
        <v>1</v>
      </c>
      <c r="AO549">
        <v>2</v>
      </c>
      <c r="AP549">
        <v>2</v>
      </c>
      <c r="AQ549">
        <v>3</v>
      </c>
      <c r="AR549">
        <v>7</v>
      </c>
      <c r="AS549">
        <v>2</v>
      </c>
      <c r="AT549">
        <v>11</v>
      </c>
      <c r="AU549">
        <v>26</v>
      </c>
      <c r="AV549">
        <v>7</v>
      </c>
      <c r="AW549">
        <v>5</v>
      </c>
      <c r="AX549" s="142">
        <v>18</v>
      </c>
      <c r="AY549" s="141">
        <v>9</v>
      </c>
      <c r="AZ549">
        <v>10</v>
      </c>
      <c r="BA549">
        <v>3</v>
      </c>
      <c r="BB549">
        <v>5</v>
      </c>
      <c r="BC549">
        <v>8</v>
      </c>
      <c r="BD549">
        <v>2</v>
      </c>
      <c r="BF549">
        <v>1</v>
      </c>
      <c r="BG549">
        <v>5</v>
      </c>
      <c r="BH549">
        <v>6</v>
      </c>
      <c r="BI549">
        <v>6</v>
      </c>
      <c r="BJ549" s="142">
        <v>1</v>
      </c>
      <c r="BK549" s="141"/>
      <c r="BV549" s="142"/>
      <c r="BW549" s="302">
        <v>5</v>
      </c>
      <c r="BX549" s="302">
        <v>37</v>
      </c>
      <c r="BY549" s="302">
        <v>27</v>
      </c>
      <c r="BZ549" s="302">
        <v>84</v>
      </c>
      <c r="CA549" s="302">
        <v>56</v>
      </c>
      <c r="CB549" s="302">
        <v>0</v>
      </c>
      <c r="CC549" s="303">
        <v>0</v>
      </c>
      <c r="CD549" s="304">
        <v>0</v>
      </c>
      <c r="CE549" s="302">
        <v>0</v>
      </c>
      <c r="CF549" s="302">
        <v>30</v>
      </c>
      <c r="CG549" s="296">
        <v>0</v>
      </c>
      <c r="CH549" s="297" t="s">
        <v>12384</v>
      </c>
      <c r="CI549" s="305">
        <v>0</v>
      </c>
      <c r="CJ549" s="306">
        <v>0</v>
      </c>
      <c r="CK549" s="300">
        <v>0</v>
      </c>
      <c r="CL549" s="301">
        <v>0</v>
      </c>
    </row>
    <row r="550" spans="1:90" x14ac:dyDescent="0.25">
      <c r="A550">
        <v>1029100280</v>
      </c>
      <c r="B550" s="287" t="s">
        <v>12942</v>
      </c>
      <c r="C550" s="141">
        <v>1</v>
      </c>
      <c r="D550">
        <v>1</v>
      </c>
      <c r="E550">
        <v>6</v>
      </c>
      <c r="F550">
        <v>1</v>
      </c>
      <c r="G550">
        <v>2</v>
      </c>
      <c r="N550" s="142"/>
      <c r="O550" s="141"/>
      <c r="T550">
        <v>1</v>
      </c>
      <c r="U550">
        <v>1</v>
      </c>
      <c r="AA550" s="141"/>
      <c r="AL550" s="142"/>
      <c r="AM550" s="141">
        <v>1</v>
      </c>
      <c r="AN550">
        <v>1</v>
      </c>
      <c r="AQ550">
        <v>1</v>
      </c>
      <c r="AS550">
        <v>1</v>
      </c>
      <c r="AX550" s="142"/>
      <c r="AY550" s="141"/>
      <c r="BJ550" s="142"/>
      <c r="BK550" s="141"/>
      <c r="BV550" s="142"/>
      <c r="BW550" s="302">
        <v>11</v>
      </c>
      <c r="BX550" s="302">
        <v>2</v>
      </c>
      <c r="BY550" s="302">
        <v>0</v>
      </c>
      <c r="BZ550" s="302">
        <v>4</v>
      </c>
      <c r="CA550" s="302">
        <v>0</v>
      </c>
      <c r="CB550" s="302">
        <v>0</v>
      </c>
      <c r="CC550" s="303">
        <v>0</v>
      </c>
      <c r="CD550" s="304">
        <v>0</v>
      </c>
      <c r="CE550" s="302">
        <v>0</v>
      </c>
      <c r="CF550" s="302">
        <v>30</v>
      </c>
      <c r="CG550" s="296">
        <v>0</v>
      </c>
      <c r="CH550" s="297" t="s">
        <v>12384</v>
      </c>
      <c r="CI550" s="305">
        <v>0</v>
      </c>
      <c r="CJ550" s="306">
        <v>0</v>
      </c>
      <c r="CK550" s="300">
        <v>0</v>
      </c>
      <c r="CL550" s="301">
        <v>0</v>
      </c>
    </row>
    <row r="551" spans="1:90" x14ac:dyDescent="0.25">
      <c r="A551">
        <v>1029100340</v>
      </c>
      <c r="B551" s="287" t="s">
        <v>12943</v>
      </c>
      <c r="C551" s="141"/>
      <c r="I551">
        <v>12</v>
      </c>
      <c r="J551">
        <v>7</v>
      </c>
      <c r="K551">
        <v>20</v>
      </c>
      <c r="L551">
        <v>3</v>
      </c>
      <c r="N551" s="142"/>
      <c r="O551" s="141">
        <v>3</v>
      </c>
      <c r="P551">
        <v>2</v>
      </c>
      <c r="R551">
        <v>1</v>
      </c>
      <c r="S551">
        <v>11</v>
      </c>
      <c r="T551">
        <v>1</v>
      </c>
      <c r="U551">
        <v>4</v>
      </c>
      <c r="V551">
        <v>3</v>
      </c>
      <c r="W551">
        <v>4</v>
      </c>
      <c r="X551">
        <v>9</v>
      </c>
      <c r="Y551">
        <v>6</v>
      </c>
      <c r="Z551">
        <v>7</v>
      </c>
      <c r="AA551" s="141">
        <v>2</v>
      </c>
      <c r="AB551">
        <v>13</v>
      </c>
      <c r="AC551">
        <v>8</v>
      </c>
      <c r="AD551">
        <v>15</v>
      </c>
      <c r="AE551">
        <v>5</v>
      </c>
      <c r="AF551">
        <v>16</v>
      </c>
      <c r="AG551">
        <v>13</v>
      </c>
      <c r="AH551">
        <v>14</v>
      </c>
      <c r="AI551">
        <v>10</v>
      </c>
      <c r="AJ551">
        <v>5</v>
      </c>
      <c r="AK551">
        <v>7</v>
      </c>
      <c r="AL551" s="142">
        <v>2</v>
      </c>
      <c r="AM551" s="141">
        <v>3</v>
      </c>
      <c r="AN551">
        <v>7</v>
      </c>
      <c r="AO551">
        <v>5</v>
      </c>
      <c r="AP551">
        <v>4</v>
      </c>
      <c r="AQ551">
        <v>9</v>
      </c>
      <c r="AR551">
        <v>11</v>
      </c>
      <c r="AS551">
        <v>4</v>
      </c>
      <c r="AT551">
        <v>7</v>
      </c>
      <c r="AU551">
        <v>5</v>
      </c>
      <c r="AV551">
        <v>12</v>
      </c>
      <c r="AW551">
        <v>9</v>
      </c>
      <c r="AX551" s="142">
        <v>10</v>
      </c>
      <c r="AY551" s="141">
        <v>11</v>
      </c>
      <c r="AZ551">
        <v>11</v>
      </c>
      <c r="BA551">
        <v>11</v>
      </c>
      <c r="BB551">
        <v>11</v>
      </c>
      <c r="BC551">
        <v>9</v>
      </c>
      <c r="BD551">
        <v>3</v>
      </c>
      <c r="BE551">
        <v>1</v>
      </c>
      <c r="BF551">
        <v>1</v>
      </c>
      <c r="BG551">
        <v>7</v>
      </c>
      <c r="BH551">
        <v>6</v>
      </c>
      <c r="BI551">
        <v>6</v>
      </c>
      <c r="BJ551" s="142">
        <v>8</v>
      </c>
      <c r="BK551" s="141"/>
      <c r="BV551" s="142"/>
      <c r="BW551" s="302">
        <v>42</v>
      </c>
      <c r="BX551" s="302">
        <v>51</v>
      </c>
      <c r="BY551" s="302">
        <v>110</v>
      </c>
      <c r="BZ551" s="302">
        <v>86</v>
      </c>
      <c r="CA551" s="302">
        <v>85</v>
      </c>
      <c r="CB551" s="302">
        <v>0</v>
      </c>
      <c r="CC551" s="303">
        <v>0</v>
      </c>
      <c r="CD551" s="304">
        <v>0</v>
      </c>
      <c r="CE551" s="302">
        <v>0</v>
      </c>
      <c r="CF551" s="302">
        <v>30</v>
      </c>
      <c r="CG551" s="296">
        <v>0</v>
      </c>
      <c r="CH551" s="297" t="s">
        <v>12384</v>
      </c>
      <c r="CI551" s="305">
        <v>0</v>
      </c>
      <c r="CJ551" s="306">
        <v>0</v>
      </c>
      <c r="CK551" s="300">
        <v>0</v>
      </c>
      <c r="CL551" s="301">
        <v>0</v>
      </c>
    </row>
    <row r="552" spans="1:90" x14ac:dyDescent="0.25">
      <c r="A552">
        <v>1029100360</v>
      </c>
      <c r="B552" s="287" t="s">
        <v>12944</v>
      </c>
      <c r="C552" s="141">
        <v>1</v>
      </c>
      <c r="D552">
        <v>4</v>
      </c>
      <c r="E552">
        <v>4</v>
      </c>
      <c r="F552">
        <v>3</v>
      </c>
      <c r="N552" s="142"/>
      <c r="O552" s="141"/>
      <c r="AA552" s="141"/>
      <c r="AL552" s="142"/>
      <c r="AM552" s="141"/>
      <c r="AX552" s="142"/>
      <c r="AY552" s="141"/>
      <c r="BJ552" s="142"/>
      <c r="BK552" s="141"/>
      <c r="BV552" s="142"/>
      <c r="BW552" s="302">
        <v>12</v>
      </c>
      <c r="BX552" s="302">
        <v>0</v>
      </c>
      <c r="BY552" s="302">
        <v>0</v>
      </c>
      <c r="BZ552" s="302">
        <v>0</v>
      </c>
      <c r="CA552" s="302">
        <v>0</v>
      </c>
      <c r="CB552" s="302">
        <v>0</v>
      </c>
      <c r="CC552" s="303">
        <v>0</v>
      </c>
      <c r="CD552" s="304">
        <v>0</v>
      </c>
      <c r="CE552" s="302">
        <v>0</v>
      </c>
      <c r="CF552" s="302">
        <v>30</v>
      </c>
      <c r="CG552" s="296">
        <v>0</v>
      </c>
      <c r="CH552" s="297" t="s">
        <v>12384</v>
      </c>
      <c r="CI552" s="305">
        <v>0</v>
      </c>
      <c r="CJ552" s="306">
        <v>0</v>
      </c>
      <c r="CK552" s="300">
        <v>0</v>
      </c>
      <c r="CL552" s="301">
        <v>0</v>
      </c>
    </row>
    <row r="553" spans="1:90" x14ac:dyDescent="0.25">
      <c r="A553">
        <v>1029100390</v>
      </c>
      <c r="B553" s="287" t="s">
        <v>12945</v>
      </c>
      <c r="C553" s="141"/>
      <c r="F553">
        <v>1</v>
      </c>
      <c r="N553" s="142"/>
      <c r="O553" s="141"/>
      <c r="AA553" s="141"/>
      <c r="AL553" s="142"/>
      <c r="AM553" s="141"/>
      <c r="AX553" s="142"/>
      <c r="AY553" s="141"/>
      <c r="BJ553" s="142"/>
      <c r="BK553" s="141"/>
      <c r="BV553" s="142"/>
      <c r="BW553" s="302">
        <v>1</v>
      </c>
      <c r="BX553" s="302">
        <v>0</v>
      </c>
      <c r="BY553" s="302">
        <v>0</v>
      </c>
      <c r="BZ553" s="302">
        <v>0</v>
      </c>
      <c r="CA553" s="302">
        <v>0</v>
      </c>
      <c r="CB553" s="302">
        <v>0</v>
      </c>
      <c r="CC553" s="303">
        <v>0</v>
      </c>
      <c r="CD553" s="304">
        <v>0</v>
      </c>
      <c r="CE553" s="302">
        <v>0</v>
      </c>
      <c r="CF553" s="302">
        <v>30</v>
      </c>
      <c r="CG553" s="296">
        <v>0</v>
      </c>
      <c r="CH553" s="297" t="s">
        <v>12384</v>
      </c>
      <c r="CI553" s="305">
        <v>0</v>
      </c>
      <c r="CJ553" s="306">
        <v>0</v>
      </c>
      <c r="CK553" s="300">
        <v>0</v>
      </c>
      <c r="CL553" s="301">
        <v>0</v>
      </c>
    </row>
    <row r="554" spans="1:90" x14ac:dyDescent="0.25">
      <c r="A554">
        <v>1029100400</v>
      </c>
      <c r="B554" s="287" t="s">
        <v>12946</v>
      </c>
      <c r="C554" s="141">
        <v>2</v>
      </c>
      <c r="N554" s="142"/>
      <c r="O554" s="141"/>
      <c r="AA554" s="141"/>
      <c r="AB554">
        <v>1</v>
      </c>
      <c r="AC554">
        <v>2</v>
      </c>
      <c r="AD554">
        <v>14</v>
      </c>
      <c r="AE554">
        <v>1</v>
      </c>
      <c r="AF554">
        <v>4</v>
      </c>
      <c r="AG554">
        <v>2</v>
      </c>
      <c r="AH554">
        <v>3</v>
      </c>
      <c r="AI554">
        <v>2</v>
      </c>
      <c r="AJ554">
        <v>1</v>
      </c>
      <c r="AL554" s="142">
        <v>3</v>
      </c>
      <c r="AM554" s="141">
        <v>2</v>
      </c>
      <c r="AN554">
        <v>2</v>
      </c>
      <c r="AO554">
        <v>2</v>
      </c>
      <c r="AP554">
        <v>1</v>
      </c>
      <c r="AQ554">
        <v>2</v>
      </c>
      <c r="AR554">
        <v>1</v>
      </c>
      <c r="AS554">
        <v>1</v>
      </c>
      <c r="AT554">
        <v>1</v>
      </c>
      <c r="AV554">
        <v>1</v>
      </c>
      <c r="AX554" s="142"/>
      <c r="AY554" s="141"/>
      <c r="BJ554" s="142"/>
      <c r="BK554" s="141"/>
      <c r="BV554" s="142"/>
      <c r="BW554" s="302">
        <v>2</v>
      </c>
      <c r="BX554" s="302">
        <v>0</v>
      </c>
      <c r="BY554" s="302">
        <v>33</v>
      </c>
      <c r="BZ554" s="302">
        <v>13</v>
      </c>
      <c r="CA554" s="302">
        <v>0</v>
      </c>
      <c r="CB554" s="302">
        <v>0</v>
      </c>
      <c r="CC554" s="303">
        <v>0</v>
      </c>
      <c r="CD554" s="304">
        <v>0</v>
      </c>
      <c r="CE554" s="302">
        <v>0</v>
      </c>
      <c r="CF554" s="302">
        <v>30</v>
      </c>
      <c r="CG554" s="296">
        <v>0</v>
      </c>
      <c r="CH554" s="297" t="s">
        <v>12384</v>
      </c>
      <c r="CI554" s="305">
        <v>0</v>
      </c>
      <c r="CJ554" s="306">
        <v>0</v>
      </c>
      <c r="CK554" s="300">
        <v>0</v>
      </c>
      <c r="CL554" s="301">
        <v>0</v>
      </c>
    </row>
    <row r="555" spans="1:90" x14ac:dyDescent="0.25">
      <c r="A555">
        <v>1029100410</v>
      </c>
      <c r="B555" s="287" t="s">
        <v>12947</v>
      </c>
      <c r="C555" s="141"/>
      <c r="G555">
        <v>1</v>
      </c>
      <c r="K555">
        <v>2</v>
      </c>
      <c r="M555">
        <v>1</v>
      </c>
      <c r="N555" s="142"/>
      <c r="O555" s="141"/>
      <c r="Q555">
        <v>1</v>
      </c>
      <c r="X555">
        <v>1</v>
      </c>
      <c r="AA555" s="141"/>
      <c r="AD555">
        <v>1</v>
      </c>
      <c r="AE555">
        <v>2</v>
      </c>
      <c r="AG555">
        <v>1</v>
      </c>
      <c r="AL555" s="142">
        <v>1</v>
      </c>
      <c r="AM555" s="141"/>
      <c r="AN555">
        <v>1</v>
      </c>
      <c r="AO555">
        <v>2</v>
      </c>
      <c r="AP555">
        <v>1</v>
      </c>
      <c r="AT555">
        <v>2</v>
      </c>
      <c r="AU555">
        <v>6</v>
      </c>
      <c r="AW555">
        <v>1</v>
      </c>
      <c r="AX555" s="142"/>
      <c r="AY555" s="141">
        <v>2</v>
      </c>
      <c r="BA555">
        <v>2</v>
      </c>
      <c r="BB555">
        <v>1</v>
      </c>
      <c r="BE555">
        <v>3</v>
      </c>
      <c r="BH555">
        <v>1</v>
      </c>
      <c r="BJ555" s="142">
        <v>1</v>
      </c>
      <c r="BK555" s="141"/>
      <c r="BV555" s="142"/>
      <c r="BW555" s="302">
        <v>4</v>
      </c>
      <c r="BX555" s="302">
        <v>2</v>
      </c>
      <c r="BY555" s="302">
        <v>5</v>
      </c>
      <c r="BZ555" s="302">
        <v>13</v>
      </c>
      <c r="CA555" s="302">
        <v>10</v>
      </c>
      <c r="CB555" s="302">
        <v>0</v>
      </c>
      <c r="CC555" s="303">
        <v>0</v>
      </c>
      <c r="CD555" s="304">
        <v>0</v>
      </c>
      <c r="CE555" s="302">
        <v>0</v>
      </c>
      <c r="CF555" s="302">
        <v>30</v>
      </c>
      <c r="CG555" s="296">
        <v>0</v>
      </c>
      <c r="CH555" s="297" t="s">
        <v>12384</v>
      </c>
      <c r="CI555" s="305">
        <v>0</v>
      </c>
      <c r="CJ555" s="306">
        <v>0</v>
      </c>
      <c r="CK555" s="300">
        <v>0</v>
      </c>
      <c r="CL555" s="301">
        <v>0</v>
      </c>
    </row>
    <row r="556" spans="1:90" x14ac:dyDescent="0.25">
      <c r="A556">
        <v>1029100440</v>
      </c>
      <c r="B556" s="287" t="s">
        <v>12948</v>
      </c>
      <c r="C556" s="141">
        <v>1</v>
      </c>
      <c r="D556">
        <v>3</v>
      </c>
      <c r="E556">
        <v>2</v>
      </c>
      <c r="F556">
        <v>3</v>
      </c>
      <c r="G556">
        <v>2</v>
      </c>
      <c r="J556">
        <v>1</v>
      </c>
      <c r="N556" s="142">
        <v>1</v>
      </c>
      <c r="O556" s="141"/>
      <c r="T556">
        <v>1</v>
      </c>
      <c r="Y556">
        <v>1</v>
      </c>
      <c r="AA556" s="141"/>
      <c r="AD556">
        <v>1</v>
      </c>
      <c r="AE556">
        <v>1</v>
      </c>
      <c r="AF556">
        <v>3</v>
      </c>
      <c r="AG556">
        <v>1</v>
      </c>
      <c r="AH556">
        <v>2</v>
      </c>
      <c r="AI556">
        <v>2</v>
      </c>
      <c r="AK556">
        <v>2</v>
      </c>
      <c r="AL556" s="142"/>
      <c r="AM556" s="141"/>
      <c r="AN556">
        <v>1</v>
      </c>
      <c r="AQ556">
        <v>3</v>
      </c>
      <c r="AR556">
        <v>2</v>
      </c>
      <c r="AT556">
        <v>2</v>
      </c>
      <c r="AU556">
        <v>6</v>
      </c>
      <c r="AV556">
        <v>1</v>
      </c>
      <c r="AW556">
        <v>1</v>
      </c>
      <c r="AX556" s="142">
        <v>1</v>
      </c>
      <c r="AY556" s="141">
        <v>1</v>
      </c>
      <c r="BA556">
        <v>3</v>
      </c>
      <c r="BB556">
        <v>3</v>
      </c>
      <c r="BD556">
        <v>2</v>
      </c>
      <c r="BH556">
        <v>1</v>
      </c>
      <c r="BJ556" s="142">
        <v>3</v>
      </c>
      <c r="BK556" s="141"/>
      <c r="BV556" s="142"/>
      <c r="BW556" s="302">
        <v>13</v>
      </c>
      <c r="BX556" s="302">
        <v>2</v>
      </c>
      <c r="BY556" s="302">
        <v>12</v>
      </c>
      <c r="BZ556" s="302">
        <v>17</v>
      </c>
      <c r="CA556" s="302">
        <v>13</v>
      </c>
      <c r="CB556" s="302">
        <v>0</v>
      </c>
      <c r="CC556" s="303">
        <v>0</v>
      </c>
      <c r="CD556" s="304">
        <v>0</v>
      </c>
      <c r="CE556" s="302">
        <v>0</v>
      </c>
      <c r="CF556" s="302">
        <v>30</v>
      </c>
      <c r="CG556" s="296">
        <v>0</v>
      </c>
      <c r="CH556" s="297" t="s">
        <v>12384</v>
      </c>
      <c r="CI556" s="305">
        <v>0</v>
      </c>
      <c r="CJ556" s="306">
        <v>0</v>
      </c>
      <c r="CK556" s="300">
        <v>0</v>
      </c>
      <c r="CL556" s="301">
        <v>0</v>
      </c>
    </row>
    <row r="557" spans="1:90" x14ac:dyDescent="0.25">
      <c r="A557">
        <v>1029100450</v>
      </c>
      <c r="B557" s="287" t="s">
        <v>12949</v>
      </c>
      <c r="C557" s="141"/>
      <c r="L557">
        <v>4</v>
      </c>
      <c r="M557">
        <v>1</v>
      </c>
      <c r="N557" s="142"/>
      <c r="O557" s="141"/>
      <c r="P557">
        <v>1</v>
      </c>
      <c r="Q557">
        <v>1</v>
      </c>
      <c r="S557">
        <v>1</v>
      </c>
      <c r="U557">
        <v>6</v>
      </c>
      <c r="X557">
        <v>1</v>
      </c>
      <c r="Z557">
        <v>1</v>
      </c>
      <c r="AA557" s="141"/>
      <c r="AH557">
        <v>4</v>
      </c>
      <c r="AL557" s="142"/>
      <c r="AM557" s="141">
        <v>1</v>
      </c>
      <c r="AO557">
        <v>1</v>
      </c>
      <c r="AQ557">
        <v>4</v>
      </c>
      <c r="AR557">
        <v>1</v>
      </c>
      <c r="AX557" s="142"/>
      <c r="AY557" s="141"/>
      <c r="BG557">
        <v>1</v>
      </c>
      <c r="BH557">
        <v>1</v>
      </c>
      <c r="BJ557" s="142"/>
      <c r="BK557" s="141">
        <v>1</v>
      </c>
      <c r="BN557">
        <v>1</v>
      </c>
      <c r="BQ557">
        <v>1</v>
      </c>
      <c r="BR557">
        <v>1</v>
      </c>
      <c r="BS557">
        <v>1</v>
      </c>
      <c r="BT557">
        <v>2</v>
      </c>
      <c r="BV557" s="142"/>
      <c r="BW557" s="302">
        <v>5</v>
      </c>
      <c r="BX557" s="302">
        <v>11</v>
      </c>
      <c r="BY557" s="302">
        <v>4</v>
      </c>
      <c r="BZ557" s="302">
        <v>7</v>
      </c>
      <c r="CA557" s="302">
        <v>2</v>
      </c>
      <c r="CB557" s="302">
        <v>7</v>
      </c>
      <c r="CC557" s="303">
        <v>2.7777777777777776E-2</v>
      </c>
      <c r="CD557" s="304">
        <v>0.40824829046386318</v>
      </c>
      <c r="CE557" s="302">
        <v>0</v>
      </c>
      <c r="CF557" s="302">
        <v>30</v>
      </c>
      <c r="CG557" s="296">
        <v>1.3888888888888889E-3</v>
      </c>
      <c r="CH557" s="297" t="s">
        <v>12384</v>
      </c>
      <c r="CI557" s="305">
        <v>1</v>
      </c>
      <c r="CJ557" s="306">
        <v>7.6582482904638631</v>
      </c>
      <c r="CK557" s="300">
        <v>2</v>
      </c>
      <c r="CL557" s="301">
        <v>8</v>
      </c>
    </row>
    <row r="558" spans="1:90" x14ac:dyDescent="0.25">
      <c r="A558">
        <v>1029100460</v>
      </c>
      <c r="B558" s="287" t="s">
        <v>12950</v>
      </c>
      <c r="C558" s="141"/>
      <c r="N558" s="142"/>
      <c r="O558" s="141"/>
      <c r="P558">
        <v>1</v>
      </c>
      <c r="U558">
        <v>2</v>
      </c>
      <c r="AA558" s="141"/>
      <c r="AL558" s="142"/>
      <c r="AM558" s="141"/>
      <c r="AX558" s="142"/>
      <c r="AY558" s="141"/>
      <c r="BJ558" s="142"/>
      <c r="BK558" s="141"/>
      <c r="BV558" s="142"/>
      <c r="BW558" s="302">
        <v>0</v>
      </c>
      <c r="BX558" s="302">
        <v>3</v>
      </c>
      <c r="BY558" s="302">
        <v>0</v>
      </c>
      <c r="BZ558" s="302">
        <v>0</v>
      </c>
      <c r="CA558" s="302">
        <v>0</v>
      </c>
      <c r="CB558" s="302">
        <v>0</v>
      </c>
      <c r="CC558" s="303">
        <v>0</v>
      </c>
      <c r="CD558" s="304">
        <v>0</v>
      </c>
      <c r="CE558" s="302">
        <v>0</v>
      </c>
      <c r="CF558" s="302">
        <v>30</v>
      </c>
      <c r="CG558" s="296">
        <v>0</v>
      </c>
      <c r="CH558" s="297" t="s">
        <v>12384</v>
      </c>
      <c r="CI558" s="305">
        <v>0</v>
      </c>
      <c r="CJ558" s="306">
        <v>0</v>
      </c>
      <c r="CK558" s="300">
        <v>0</v>
      </c>
      <c r="CL558" s="301">
        <v>0</v>
      </c>
    </row>
    <row r="559" spans="1:90" x14ac:dyDescent="0.25">
      <c r="A559">
        <v>1029100750</v>
      </c>
      <c r="B559" s="287" t="s">
        <v>12951</v>
      </c>
      <c r="C559" s="141">
        <v>1</v>
      </c>
      <c r="N559" s="142"/>
      <c r="O559" s="141"/>
      <c r="P559">
        <v>1</v>
      </c>
      <c r="AA559" s="141"/>
      <c r="AL559" s="142"/>
      <c r="AM559" s="141"/>
      <c r="AX559" s="142"/>
      <c r="AY559" s="141"/>
      <c r="BJ559" s="142"/>
      <c r="BK559" s="141"/>
      <c r="BV559" s="142"/>
      <c r="BW559" s="302">
        <v>1</v>
      </c>
      <c r="BX559" s="302">
        <v>1</v>
      </c>
      <c r="BY559" s="302">
        <v>0</v>
      </c>
      <c r="BZ559" s="302">
        <v>0</v>
      </c>
      <c r="CA559" s="302">
        <v>0</v>
      </c>
      <c r="CB559" s="302">
        <v>0</v>
      </c>
      <c r="CC559" s="303">
        <v>0</v>
      </c>
      <c r="CD559" s="304">
        <v>0</v>
      </c>
      <c r="CE559" s="302">
        <v>0</v>
      </c>
      <c r="CF559" s="302">
        <v>30</v>
      </c>
      <c r="CG559" s="296">
        <v>0</v>
      </c>
      <c r="CH559" s="297" t="s">
        <v>12384</v>
      </c>
      <c r="CI559" s="305">
        <v>0</v>
      </c>
      <c r="CJ559" s="306">
        <v>0</v>
      </c>
      <c r="CK559" s="300">
        <v>0</v>
      </c>
      <c r="CL559" s="301">
        <v>0</v>
      </c>
    </row>
    <row r="560" spans="1:90" x14ac:dyDescent="0.25">
      <c r="A560">
        <v>1029100770</v>
      </c>
      <c r="B560" s="287" t="s">
        <v>12952</v>
      </c>
      <c r="C560" s="141">
        <v>1</v>
      </c>
      <c r="N560" s="142"/>
      <c r="O560" s="141"/>
      <c r="AA560" s="141"/>
      <c r="AL560" s="142"/>
      <c r="AM560" s="141"/>
      <c r="AX560" s="142"/>
      <c r="AY560" s="141"/>
      <c r="BJ560" s="142"/>
      <c r="BK560" s="141"/>
      <c r="BV560" s="142"/>
      <c r="BW560" s="302">
        <v>1</v>
      </c>
      <c r="BX560" s="302">
        <v>0</v>
      </c>
      <c r="BY560" s="302">
        <v>0</v>
      </c>
      <c r="BZ560" s="302">
        <v>0</v>
      </c>
      <c r="CA560" s="302">
        <v>0</v>
      </c>
      <c r="CB560" s="302">
        <v>0</v>
      </c>
      <c r="CC560" s="303">
        <v>0</v>
      </c>
      <c r="CD560" s="304">
        <v>0</v>
      </c>
      <c r="CE560" s="302">
        <v>0</v>
      </c>
      <c r="CF560" s="302">
        <v>30</v>
      </c>
      <c r="CG560" s="296">
        <v>0</v>
      </c>
      <c r="CH560" s="297" t="s">
        <v>12384</v>
      </c>
      <c r="CI560" s="305">
        <v>0</v>
      </c>
      <c r="CJ560" s="306">
        <v>0</v>
      </c>
      <c r="CK560" s="300">
        <v>0</v>
      </c>
      <c r="CL560" s="301">
        <v>0</v>
      </c>
    </row>
    <row r="561" spans="1:90" x14ac:dyDescent="0.25">
      <c r="A561">
        <v>1029100840</v>
      </c>
      <c r="B561" s="287" t="s">
        <v>12953</v>
      </c>
      <c r="C561" s="141">
        <v>2</v>
      </c>
      <c r="D561">
        <v>5</v>
      </c>
      <c r="E561">
        <v>4</v>
      </c>
      <c r="F561">
        <v>2</v>
      </c>
      <c r="G561">
        <v>3</v>
      </c>
      <c r="J561">
        <v>1</v>
      </c>
      <c r="K561">
        <v>1</v>
      </c>
      <c r="N561" s="142"/>
      <c r="O561" s="141"/>
      <c r="T561">
        <v>1</v>
      </c>
      <c r="W561">
        <v>1</v>
      </c>
      <c r="Y561">
        <v>1</v>
      </c>
      <c r="Z561">
        <v>2</v>
      </c>
      <c r="AA561" s="141"/>
      <c r="AC561">
        <v>1</v>
      </c>
      <c r="AE561">
        <v>1</v>
      </c>
      <c r="AG561">
        <v>2</v>
      </c>
      <c r="AH561">
        <v>1</v>
      </c>
      <c r="AI561">
        <v>1</v>
      </c>
      <c r="AK561">
        <v>1</v>
      </c>
      <c r="AL561" s="142">
        <v>2</v>
      </c>
      <c r="AM561" s="141">
        <v>2</v>
      </c>
      <c r="AO561">
        <v>4</v>
      </c>
      <c r="AP561">
        <v>1</v>
      </c>
      <c r="AQ561">
        <v>1</v>
      </c>
      <c r="AR561">
        <v>2</v>
      </c>
      <c r="AS561">
        <v>2</v>
      </c>
      <c r="AU561">
        <v>1</v>
      </c>
      <c r="AV561">
        <v>2</v>
      </c>
      <c r="AX561" s="142">
        <v>1</v>
      </c>
      <c r="AY561" s="141">
        <v>1</v>
      </c>
      <c r="AZ561">
        <v>1</v>
      </c>
      <c r="BA561">
        <v>2</v>
      </c>
      <c r="BC561">
        <v>3</v>
      </c>
      <c r="BE561">
        <v>2</v>
      </c>
      <c r="BF561">
        <v>1</v>
      </c>
      <c r="BH561">
        <v>2</v>
      </c>
      <c r="BI561">
        <v>1</v>
      </c>
      <c r="BJ561" s="142">
        <v>1</v>
      </c>
      <c r="BK561" s="141"/>
      <c r="BL561">
        <v>2</v>
      </c>
      <c r="BV561" s="142"/>
      <c r="BW561" s="302">
        <v>18</v>
      </c>
      <c r="BX561" s="302">
        <v>5</v>
      </c>
      <c r="BY561" s="302">
        <v>9</v>
      </c>
      <c r="BZ561" s="302">
        <v>16</v>
      </c>
      <c r="CA561" s="302">
        <v>14</v>
      </c>
      <c r="CB561" s="302">
        <v>2</v>
      </c>
      <c r="CC561" s="303">
        <v>7.9365079365079361E-3</v>
      </c>
      <c r="CD561" s="304">
        <v>0</v>
      </c>
      <c r="CE561" s="302">
        <v>0</v>
      </c>
      <c r="CF561" s="302">
        <v>30</v>
      </c>
      <c r="CG561" s="296">
        <v>3.9682539682539683E-4</v>
      </c>
      <c r="CH561" s="297" t="s">
        <v>12384</v>
      </c>
      <c r="CI561" s="305">
        <v>0</v>
      </c>
      <c r="CJ561" s="306">
        <v>2.0714285714285712</v>
      </c>
      <c r="CK561" s="300">
        <v>1</v>
      </c>
      <c r="CL561" s="301">
        <v>3</v>
      </c>
    </row>
    <row r="562" spans="1:90" x14ac:dyDescent="0.25">
      <c r="A562">
        <v>1029100850</v>
      </c>
      <c r="B562" s="287" t="s">
        <v>12954</v>
      </c>
      <c r="C562" s="141"/>
      <c r="D562">
        <v>4</v>
      </c>
      <c r="E562">
        <v>4</v>
      </c>
      <c r="F562">
        <v>2</v>
      </c>
      <c r="G562">
        <v>1</v>
      </c>
      <c r="J562">
        <v>2</v>
      </c>
      <c r="M562">
        <v>1</v>
      </c>
      <c r="N562" s="142">
        <v>2</v>
      </c>
      <c r="O562" s="141">
        <v>1</v>
      </c>
      <c r="P562">
        <v>3</v>
      </c>
      <c r="Q562">
        <v>2</v>
      </c>
      <c r="T562">
        <v>1</v>
      </c>
      <c r="X562">
        <v>2</v>
      </c>
      <c r="Y562">
        <v>1</v>
      </c>
      <c r="AA562" s="141">
        <v>1</v>
      </c>
      <c r="AB562">
        <v>2</v>
      </c>
      <c r="AD562">
        <v>2</v>
      </c>
      <c r="AE562">
        <v>2</v>
      </c>
      <c r="AH562">
        <v>3</v>
      </c>
      <c r="AI562">
        <v>1</v>
      </c>
      <c r="AK562">
        <v>2</v>
      </c>
      <c r="AL562" s="142">
        <v>2</v>
      </c>
      <c r="AM562" s="141"/>
      <c r="AO562">
        <v>4</v>
      </c>
      <c r="AP562">
        <v>1</v>
      </c>
      <c r="AQ562">
        <v>2</v>
      </c>
      <c r="AR562">
        <v>4</v>
      </c>
      <c r="AS562">
        <v>2</v>
      </c>
      <c r="AU562">
        <v>1</v>
      </c>
      <c r="AV562">
        <v>2</v>
      </c>
      <c r="AW562">
        <v>1</v>
      </c>
      <c r="AX562" s="142"/>
      <c r="AY562" s="141">
        <v>3</v>
      </c>
      <c r="AZ562">
        <v>1</v>
      </c>
      <c r="BA562">
        <v>1</v>
      </c>
      <c r="BB562">
        <v>1</v>
      </c>
      <c r="BC562">
        <v>3</v>
      </c>
      <c r="BE562">
        <v>3</v>
      </c>
      <c r="BF562">
        <v>1</v>
      </c>
      <c r="BH562">
        <v>1</v>
      </c>
      <c r="BI562">
        <v>2</v>
      </c>
      <c r="BJ562" s="142">
        <v>1</v>
      </c>
      <c r="BK562" s="141"/>
      <c r="BL562">
        <v>2</v>
      </c>
      <c r="BO562">
        <v>2</v>
      </c>
      <c r="BQ562">
        <v>1</v>
      </c>
      <c r="BV562" s="142"/>
      <c r="BW562" s="302">
        <v>16</v>
      </c>
      <c r="BX562" s="302">
        <v>10</v>
      </c>
      <c r="BY562" s="302">
        <v>15</v>
      </c>
      <c r="BZ562" s="302">
        <v>17</v>
      </c>
      <c r="CA562" s="302">
        <v>17</v>
      </c>
      <c r="CB562" s="302">
        <v>5</v>
      </c>
      <c r="CC562" s="303">
        <v>1.984126984126984E-2</v>
      </c>
      <c r="CD562" s="304">
        <v>0.57735026918962551</v>
      </c>
      <c r="CE562" s="302">
        <v>0</v>
      </c>
      <c r="CF562" s="302">
        <v>30</v>
      </c>
      <c r="CG562" s="296">
        <v>9.9206349206349201E-4</v>
      </c>
      <c r="CH562" s="297" t="s">
        <v>12384</v>
      </c>
      <c r="CI562" s="305">
        <v>1</v>
      </c>
      <c r="CJ562" s="306">
        <v>5.7559216977610532</v>
      </c>
      <c r="CK562" s="300">
        <v>2</v>
      </c>
      <c r="CL562" s="301">
        <v>6</v>
      </c>
    </row>
    <row r="563" spans="1:90" x14ac:dyDescent="0.25">
      <c r="A563">
        <v>1029100860</v>
      </c>
      <c r="B563" s="287" t="s">
        <v>12955</v>
      </c>
      <c r="C563" s="141"/>
      <c r="D563">
        <v>2</v>
      </c>
      <c r="E563">
        <v>3</v>
      </c>
      <c r="F563">
        <v>1</v>
      </c>
      <c r="G563">
        <v>2</v>
      </c>
      <c r="L563">
        <v>2</v>
      </c>
      <c r="N563" s="142"/>
      <c r="O563" s="141">
        <v>2</v>
      </c>
      <c r="P563">
        <v>2</v>
      </c>
      <c r="Q563">
        <v>1</v>
      </c>
      <c r="T563">
        <v>2</v>
      </c>
      <c r="W563">
        <v>1</v>
      </c>
      <c r="X563">
        <v>2</v>
      </c>
      <c r="AA563" s="141"/>
      <c r="AB563">
        <v>1</v>
      </c>
      <c r="AC563">
        <v>1</v>
      </c>
      <c r="AD563">
        <v>3</v>
      </c>
      <c r="AH563">
        <v>4</v>
      </c>
      <c r="AI563">
        <v>1</v>
      </c>
      <c r="AK563">
        <v>1</v>
      </c>
      <c r="AL563" s="142"/>
      <c r="AM563" s="141">
        <v>2</v>
      </c>
      <c r="AO563">
        <v>3</v>
      </c>
      <c r="AQ563">
        <v>4</v>
      </c>
      <c r="AR563">
        <v>3</v>
      </c>
      <c r="AT563">
        <v>2</v>
      </c>
      <c r="AU563">
        <v>1</v>
      </c>
      <c r="AV563">
        <v>3</v>
      </c>
      <c r="AW563">
        <v>1</v>
      </c>
      <c r="AX563" s="142">
        <v>1</v>
      </c>
      <c r="AY563" s="141">
        <v>3</v>
      </c>
      <c r="AZ563">
        <v>3</v>
      </c>
      <c r="BA563">
        <v>1</v>
      </c>
      <c r="BB563">
        <v>1</v>
      </c>
      <c r="BC563">
        <v>1</v>
      </c>
      <c r="BE563">
        <v>1</v>
      </c>
      <c r="BH563">
        <v>1</v>
      </c>
      <c r="BI563">
        <v>2</v>
      </c>
      <c r="BJ563" s="142"/>
      <c r="BK563" s="141"/>
      <c r="BL563">
        <v>1</v>
      </c>
      <c r="BV563" s="142"/>
      <c r="BW563" s="302">
        <v>10</v>
      </c>
      <c r="BX563" s="302">
        <v>10</v>
      </c>
      <c r="BY563" s="302">
        <v>11</v>
      </c>
      <c r="BZ563" s="302">
        <v>20</v>
      </c>
      <c r="CA563" s="302">
        <v>13</v>
      </c>
      <c r="CB563" s="302">
        <v>1</v>
      </c>
      <c r="CC563" s="303">
        <v>3.968253968253968E-3</v>
      </c>
      <c r="CD563" s="304">
        <v>0</v>
      </c>
      <c r="CE563" s="302">
        <v>0</v>
      </c>
      <c r="CF563" s="302">
        <v>30</v>
      </c>
      <c r="CG563" s="296">
        <v>1.9841269841269841E-4</v>
      </c>
      <c r="CH563" s="297" t="s">
        <v>12384</v>
      </c>
      <c r="CI563" s="305">
        <v>0</v>
      </c>
      <c r="CJ563" s="306">
        <v>1.0357142857142856</v>
      </c>
      <c r="CK563" s="300">
        <v>1</v>
      </c>
      <c r="CL563" s="301">
        <v>2</v>
      </c>
    </row>
    <row r="564" spans="1:90" x14ac:dyDescent="0.25">
      <c r="A564">
        <v>1029100880</v>
      </c>
      <c r="B564" s="287" t="s">
        <v>12956</v>
      </c>
      <c r="C564" s="141">
        <v>2</v>
      </c>
      <c r="D564">
        <v>2</v>
      </c>
      <c r="E564">
        <v>2</v>
      </c>
      <c r="F564">
        <v>2</v>
      </c>
      <c r="L564">
        <v>2</v>
      </c>
      <c r="N564" s="142"/>
      <c r="O564" s="141">
        <v>6</v>
      </c>
      <c r="P564">
        <v>2</v>
      </c>
      <c r="Q564">
        <v>1</v>
      </c>
      <c r="U564">
        <v>1</v>
      </c>
      <c r="Y564">
        <v>2</v>
      </c>
      <c r="Z564">
        <v>1</v>
      </c>
      <c r="AA564" s="141"/>
      <c r="AC564">
        <v>2</v>
      </c>
      <c r="AE564">
        <v>1</v>
      </c>
      <c r="AH564">
        <v>1</v>
      </c>
      <c r="AI564">
        <v>2</v>
      </c>
      <c r="AK564">
        <v>1</v>
      </c>
      <c r="AL564" s="142">
        <v>2</v>
      </c>
      <c r="AM564" s="141">
        <v>2</v>
      </c>
      <c r="AO564">
        <v>2</v>
      </c>
      <c r="AQ564">
        <v>3</v>
      </c>
      <c r="AS564">
        <v>3</v>
      </c>
      <c r="AV564">
        <v>1</v>
      </c>
      <c r="AX564" s="142">
        <v>9</v>
      </c>
      <c r="AY564" s="141"/>
      <c r="AZ564">
        <v>1</v>
      </c>
      <c r="BA564">
        <v>2</v>
      </c>
      <c r="BC564">
        <v>3</v>
      </c>
      <c r="BD564">
        <v>1</v>
      </c>
      <c r="BE564">
        <v>1</v>
      </c>
      <c r="BI564">
        <v>1</v>
      </c>
      <c r="BJ564" s="142"/>
      <c r="BK564" s="141"/>
      <c r="BL564">
        <v>2</v>
      </c>
      <c r="BO564">
        <v>1</v>
      </c>
      <c r="BV564" s="142"/>
      <c r="BW564" s="302">
        <v>10</v>
      </c>
      <c r="BX564" s="302">
        <v>13</v>
      </c>
      <c r="BY564" s="302">
        <v>9</v>
      </c>
      <c r="BZ564" s="302">
        <v>20</v>
      </c>
      <c r="CA564" s="302">
        <v>9</v>
      </c>
      <c r="CB564" s="302">
        <v>3</v>
      </c>
      <c r="CC564" s="303">
        <v>1.1904761904761904E-2</v>
      </c>
      <c r="CD564" s="304">
        <v>0.70710678118654757</v>
      </c>
      <c r="CE564" s="302">
        <v>0</v>
      </c>
      <c r="CF564" s="302">
        <v>30</v>
      </c>
      <c r="CG564" s="296">
        <v>5.9523809523809529E-4</v>
      </c>
      <c r="CH564" s="297" t="s">
        <v>12384</v>
      </c>
      <c r="CI564" s="305">
        <v>1</v>
      </c>
      <c r="CJ564" s="306">
        <v>3.8142496383294042</v>
      </c>
      <c r="CK564" s="300">
        <v>2</v>
      </c>
      <c r="CL564" s="301">
        <v>4</v>
      </c>
    </row>
    <row r="565" spans="1:90" x14ac:dyDescent="0.25">
      <c r="A565">
        <v>1029100900</v>
      </c>
      <c r="B565" s="287" t="s">
        <v>12957</v>
      </c>
      <c r="C565" s="141">
        <v>2</v>
      </c>
      <c r="N565" s="142"/>
      <c r="O565" s="141"/>
      <c r="AA565" s="141"/>
      <c r="AL565" s="142"/>
      <c r="AM565" s="141"/>
      <c r="AX565" s="142"/>
      <c r="AY565" s="141"/>
      <c r="BH565">
        <v>1</v>
      </c>
      <c r="BJ565" s="142"/>
      <c r="BK565" s="141"/>
      <c r="BL565">
        <v>2</v>
      </c>
      <c r="BN565">
        <v>2</v>
      </c>
      <c r="BV565" s="142"/>
      <c r="BW565" s="302">
        <v>2</v>
      </c>
      <c r="BX565" s="302">
        <v>0</v>
      </c>
      <c r="BY565" s="302">
        <v>0</v>
      </c>
      <c r="BZ565" s="302">
        <v>0</v>
      </c>
      <c r="CA565" s="302">
        <v>1</v>
      </c>
      <c r="CB565" s="302">
        <v>4</v>
      </c>
      <c r="CC565" s="303">
        <v>1.5873015873015872E-2</v>
      </c>
      <c r="CD565" s="304">
        <v>0</v>
      </c>
      <c r="CE565" s="302">
        <v>0</v>
      </c>
      <c r="CF565" s="302">
        <v>30</v>
      </c>
      <c r="CG565" s="296">
        <v>7.9365079365079365E-4</v>
      </c>
      <c r="CH565" s="297" t="s">
        <v>12384</v>
      </c>
      <c r="CI565" s="305">
        <v>0</v>
      </c>
      <c r="CJ565" s="306">
        <v>4.1428571428571423</v>
      </c>
      <c r="CK565" s="300">
        <v>1</v>
      </c>
      <c r="CL565" s="301">
        <v>5</v>
      </c>
    </row>
    <row r="566" spans="1:90" x14ac:dyDescent="0.25">
      <c r="A566">
        <v>1029100910</v>
      </c>
      <c r="B566" s="287" t="s">
        <v>12958</v>
      </c>
      <c r="C566" s="141">
        <v>1</v>
      </c>
      <c r="N566" s="142"/>
      <c r="O566" s="141"/>
      <c r="AA566" s="141"/>
      <c r="AL566" s="142"/>
      <c r="AM566" s="141"/>
      <c r="AX566" s="142"/>
      <c r="AY566" s="141"/>
      <c r="BJ566" s="142"/>
      <c r="BK566" s="141"/>
      <c r="BV566" s="142"/>
      <c r="BW566" s="302">
        <v>1</v>
      </c>
      <c r="BX566" s="302">
        <v>0</v>
      </c>
      <c r="BY566" s="302">
        <v>0</v>
      </c>
      <c r="BZ566" s="302">
        <v>0</v>
      </c>
      <c r="CA566" s="302">
        <v>0</v>
      </c>
      <c r="CB566" s="302">
        <v>0</v>
      </c>
      <c r="CC566" s="303">
        <v>0</v>
      </c>
      <c r="CD566" s="304">
        <v>0</v>
      </c>
      <c r="CE566" s="302">
        <v>0</v>
      </c>
      <c r="CF566" s="302">
        <v>30</v>
      </c>
      <c r="CG566" s="296">
        <v>0</v>
      </c>
      <c r="CH566" s="297" t="s">
        <v>12384</v>
      </c>
      <c r="CI566" s="305">
        <v>0</v>
      </c>
      <c r="CJ566" s="306">
        <v>0</v>
      </c>
      <c r="CK566" s="300">
        <v>0</v>
      </c>
      <c r="CL566" s="301">
        <v>0</v>
      </c>
    </row>
    <row r="567" spans="1:90" x14ac:dyDescent="0.25">
      <c r="A567">
        <v>1029100940</v>
      </c>
      <c r="B567" s="287" t="s">
        <v>12959</v>
      </c>
      <c r="C567" s="141"/>
      <c r="N567" s="142">
        <v>1</v>
      </c>
      <c r="O567" s="141">
        <v>2</v>
      </c>
      <c r="AA567" s="141"/>
      <c r="AL567" s="142"/>
      <c r="AM567" s="141"/>
      <c r="AX567" s="142"/>
      <c r="AY567" s="141"/>
      <c r="BJ567" s="142"/>
      <c r="BK567" s="141"/>
      <c r="BV567" s="142"/>
      <c r="BW567" s="302">
        <v>1</v>
      </c>
      <c r="BX567" s="302">
        <v>2</v>
      </c>
      <c r="BY567" s="302">
        <v>0</v>
      </c>
      <c r="BZ567" s="302">
        <v>0</v>
      </c>
      <c r="CA567" s="302">
        <v>0</v>
      </c>
      <c r="CB567" s="302">
        <v>0</v>
      </c>
      <c r="CC567" s="303">
        <v>0</v>
      </c>
      <c r="CD567" s="304">
        <v>0</v>
      </c>
      <c r="CE567" s="302">
        <v>0</v>
      </c>
      <c r="CF567" s="302">
        <v>30</v>
      </c>
      <c r="CG567" s="296">
        <v>0</v>
      </c>
      <c r="CH567" s="297" t="s">
        <v>12384</v>
      </c>
      <c r="CI567" s="305">
        <v>0</v>
      </c>
      <c r="CJ567" s="306">
        <v>0</v>
      </c>
      <c r="CK567" s="300">
        <v>0</v>
      </c>
      <c r="CL567" s="301">
        <v>0</v>
      </c>
    </row>
    <row r="568" spans="1:90" x14ac:dyDescent="0.25">
      <c r="A568">
        <v>1029101000</v>
      </c>
      <c r="B568" s="287" t="s">
        <v>12960</v>
      </c>
      <c r="C568" s="141"/>
      <c r="D568">
        <v>2</v>
      </c>
      <c r="E568">
        <v>10</v>
      </c>
      <c r="N568" s="142"/>
      <c r="O568" s="141"/>
      <c r="AA568" s="141"/>
      <c r="AL568" s="142"/>
      <c r="AM568" s="141"/>
      <c r="AX568" s="142"/>
      <c r="AY568" s="141"/>
      <c r="BJ568" s="142"/>
      <c r="BK568" s="141"/>
      <c r="BV568" s="142"/>
      <c r="BW568" s="302">
        <v>12</v>
      </c>
      <c r="BX568" s="302">
        <v>0</v>
      </c>
      <c r="BY568" s="302">
        <v>0</v>
      </c>
      <c r="BZ568" s="302">
        <v>0</v>
      </c>
      <c r="CA568" s="302">
        <v>0</v>
      </c>
      <c r="CB568" s="302">
        <v>0</v>
      </c>
      <c r="CC568" s="303">
        <v>0</v>
      </c>
      <c r="CD568" s="304">
        <v>0</v>
      </c>
      <c r="CE568" s="302">
        <v>0</v>
      </c>
      <c r="CF568" s="302">
        <v>30</v>
      </c>
      <c r="CG568" s="296">
        <v>0</v>
      </c>
      <c r="CH568" s="297" t="s">
        <v>12384</v>
      </c>
      <c r="CI568" s="305">
        <v>0</v>
      </c>
      <c r="CJ568" s="306">
        <v>0</v>
      </c>
      <c r="CK568" s="300">
        <v>0</v>
      </c>
      <c r="CL568" s="301">
        <v>0</v>
      </c>
    </row>
    <row r="569" spans="1:90" x14ac:dyDescent="0.25">
      <c r="A569">
        <v>1029101180</v>
      </c>
      <c r="B569" s="287" t="s">
        <v>12961</v>
      </c>
      <c r="C569" s="141"/>
      <c r="H569">
        <v>1</v>
      </c>
      <c r="N569" s="142"/>
      <c r="O569" s="141"/>
      <c r="AA569" s="141"/>
      <c r="AL569" s="142"/>
      <c r="AM569" s="141"/>
      <c r="AX569" s="142"/>
      <c r="AY569" s="141"/>
      <c r="BJ569" s="142"/>
      <c r="BK569" s="141"/>
      <c r="BV569" s="142"/>
      <c r="BW569" s="302">
        <v>1</v>
      </c>
      <c r="BX569" s="302">
        <v>0</v>
      </c>
      <c r="BY569" s="302">
        <v>0</v>
      </c>
      <c r="BZ569" s="302">
        <v>0</v>
      </c>
      <c r="CA569" s="302">
        <v>0</v>
      </c>
      <c r="CB569" s="302">
        <v>0</v>
      </c>
      <c r="CC569" s="303">
        <v>0</v>
      </c>
      <c r="CD569" s="304">
        <v>0</v>
      </c>
      <c r="CE569" s="302">
        <v>0</v>
      </c>
      <c r="CF569" s="302">
        <v>30</v>
      </c>
      <c r="CG569" s="296">
        <v>0</v>
      </c>
      <c r="CH569" s="297" t="s">
        <v>12384</v>
      </c>
      <c r="CI569" s="305">
        <v>0</v>
      </c>
      <c r="CJ569" s="306">
        <v>0</v>
      </c>
      <c r="CK569" s="300">
        <v>0</v>
      </c>
      <c r="CL569" s="301">
        <v>0</v>
      </c>
    </row>
    <row r="570" spans="1:90" x14ac:dyDescent="0.25">
      <c r="A570">
        <v>1029101260</v>
      </c>
      <c r="B570" s="287" t="s">
        <v>12962</v>
      </c>
      <c r="C570" s="141">
        <v>2</v>
      </c>
      <c r="D570">
        <v>2</v>
      </c>
      <c r="E570">
        <v>11</v>
      </c>
      <c r="F570">
        <v>1</v>
      </c>
      <c r="J570">
        <v>1</v>
      </c>
      <c r="N570" s="142"/>
      <c r="O570" s="141"/>
      <c r="AA570" s="141"/>
      <c r="AL570" s="142"/>
      <c r="AM570" s="141"/>
      <c r="AX570" s="142"/>
      <c r="AY570" s="141"/>
      <c r="BJ570" s="142"/>
      <c r="BK570" s="141"/>
      <c r="BV570" s="142"/>
      <c r="BW570" s="302">
        <v>17</v>
      </c>
      <c r="BX570" s="302">
        <v>0</v>
      </c>
      <c r="BY570" s="302">
        <v>0</v>
      </c>
      <c r="BZ570" s="302">
        <v>0</v>
      </c>
      <c r="CA570" s="302">
        <v>0</v>
      </c>
      <c r="CB570" s="302">
        <v>0</v>
      </c>
      <c r="CC570" s="303">
        <v>0</v>
      </c>
      <c r="CD570" s="304">
        <v>0</v>
      </c>
      <c r="CE570" s="302">
        <v>0</v>
      </c>
      <c r="CF570" s="302">
        <v>30</v>
      </c>
      <c r="CG570" s="296">
        <v>0</v>
      </c>
      <c r="CH570" s="297" t="s">
        <v>12384</v>
      </c>
      <c r="CI570" s="305">
        <v>0</v>
      </c>
      <c r="CJ570" s="306">
        <v>0</v>
      </c>
      <c r="CK570" s="300">
        <v>0</v>
      </c>
      <c r="CL570" s="301">
        <v>0</v>
      </c>
    </row>
    <row r="571" spans="1:90" x14ac:dyDescent="0.25">
      <c r="A571">
        <v>1029101300</v>
      </c>
      <c r="B571" s="287" t="s">
        <v>12963</v>
      </c>
      <c r="C571" s="141">
        <v>3</v>
      </c>
      <c r="D571">
        <v>2</v>
      </c>
      <c r="E571">
        <v>4</v>
      </c>
      <c r="F571">
        <v>1</v>
      </c>
      <c r="N571" s="142"/>
      <c r="O571" s="141"/>
      <c r="AA571" s="141"/>
      <c r="AL571" s="142"/>
      <c r="AM571" s="141"/>
      <c r="AX571" s="142"/>
      <c r="AY571" s="141"/>
      <c r="BJ571" s="142"/>
      <c r="BK571" s="141"/>
      <c r="BV571" s="142"/>
      <c r="BW571" s="302">
        <v>10</v>
      </c>
      <c r="BX571" s="302">
        <v>0</v>
      </c>
      <c r="BY571" s="302">
        <v>0</v>
      </c>
      <c r="BZ571" s="302">
        <v>0</v>
      </c>
      <c r="CA571" s="302">
        <v>0</v>
      </c>
      <c r="CB571" s="302">
        <v>0</v>
      </c>
      <c r="CC571" s="303">
        <v>0</v>
      </c>
      <c r="CD571" s="304">
        <v>0</v>
      </c>
      <c r="CE571" s="302">
        <v>0</v>
      </c>
      <c r="CF571" s="302">
        <v>30</v>
      </c>
      <c r="CG571" s="296">
        <v>0</v>
      </c>
      <c r="CH571" s="297" t="s">
        <v>12384</v>
      </c>
      <c r="CI571" s="305">
        <v>0</v>
      </c>
      <c r="CJ571" s="306">
        <v>0</v>
      </c>
      <c r="CK571" s="300">
        <v>0</v>
      </c>
      <c r="CL571" s="301">
        <v>0</v>
      </c>
    </row>
    <row r="572" spans="1:90" x14ac:dyDescent="0.25">
      <c r="A572">
        <v>1029101310</v>
      </c>
      <c r="B572" s="287" t="s">
        <v>12964</v>
      </c>
      <c r="C572" s="141"/>
      <c r="E572">
        <v>1</v>
      </c>
      <c r="F572">
        <v>1</v>
      </c>
      <c r="J572">
        <v>1</v>
      </c>
      <c r="N572" s="142"/>
      <c r="O572" s="141"/>
      <c r="S572">
        <v>1</v>
      </c>
      <c r="T572">
        <v>1</v>
      </c>
      <c r="U572">
        <v>1</v>
      </c>
      <c r="W572">
        <v>1</v>
      </c>
      <c r="X572">
        <v>1</v>
      </c>
      <c r="Z572">
        <v>3</v>
      </c>
      <c r="AA572" s="141">
        <v>1</v>
      </c>
      <c r="AB572">
        <v>1</v>
      </c>
      <c r="AC572">
        <v>1</v>
      </c>
      <c r="AD572">
        <v>1</v>
      </c>
      <c r="AH572">
        <v>2</v>
      </c>
      <c r="AL572" s="142"/>
      <c r="AM572" s="141"/>
      <c r="AO572">
        <v>2</v>
      </c>
      <c r="AX572" s="142"/>
      <c r="AY572" s="141"/>
      <c r="BG572">
        <v>1</v>
      </c>
      <c r="BI572">
        <v>1</v>
      </c>
      <c r="BJ572" s="142">
        <v>1</v>
      </c>
      <c r="BK572" s="141"/>
      <c r="BV572" s="142"/>
      <c r="BW572" s="302">
        <v>3</v>
      </c>
      <c r="BX572" s="302">
        <v>8</v>
      </c>
      <c r="BY572" s="302">
        <v>6</v>
      </c>
      <c r="BZ572" s="302">
        <v>2</v>
      </c>
      <c r="CA572" s="302">
        <v>3</v>
      </c>
      <c r="CB572" s="302">
        <v>0</v>
      </c>
      <c r="CC572" s="303">
        <v>0</v>
      </c>
      <c r="CD572" s="304">
        <v>0</v>
      </c>
      <c r="CE572" s="302">
        <v>0</v>
      </c>
      <c r="CF572" s="302">
        <v>30</v>
      </c>
      <c r="CG572" s="296">
        <v>0</v>
      </c>
      <c r="CH572" s="297" t="s">
        <v>12384</v>
      </c>
      <c r="CI572" s="305">
        <v>0</v>
      </c>
      <c r="CJ572" s="306">
        <v>0</v>
      </c>
      <c r="CK572" s="300">
        <v>0</v>
      </c>
      <c r="CL572" s="301">
        <v>0</v>
      </c>
    </row>
    <row r="573" spans="1:90" x14ac:dyDescent="0.25">
      <c r="A573">
        <v>1029101320</v>
      </c>
      <c r="B573" s="287" t="s">
        <v>12965</v>
      </c>
      <c r="C573" s="141"/>
      <c r="E573">
        <v>2</v>
      </c>
      <c r="F573">
        <v>1</v>
      </c>
      <c r="G573">
        <v>1</v>
      </c>
      <c r="L573">
        <v>1</v>
      </c>
      <c r="N573" s="142"/>
      <c r="O573" s="141"/>
      <c r="T573">
        <v>2</v>
      </c>
      <c r="W573">
        <v>3</v>
      </c>
      <c r="Z573">
        <v>2</v>
      </c>
      <c r="AA573" s="141">
        <v>2</v>
      </c>
      <c r="AH573">
        <v>4</v>
      </c>
      <c r="AL573" s="142"/>
      <c r="AM573" s="141"/>
      <c r="AX573" s="142"/>
      <c r="AY573" s="141"/>
      <c r="BJ573" s="142"/>
      <c r="BK573" s="141"/>
      <c r="BV573" s="142"/>
      <c r="BW573" s="302">
        <v>5</v>
      </c>
      <c r="BX573" s="302">
        <v>7</v>
      </c>
      <c r="BY573" s="302">
        <v>6</v>
      </c>
      <c r="BZ573" s="302">
        <v>0</v>
      </c>
      <c r="CA573" s="302">
        <v>0</v>
      </c>
      <c r="CB573" s="302">
        <v>0</v>
      </c>
      <c r="CC573" s="303">
        <v>0</v>
      </c>
      <c r="CD573" s="304">
        <v>0</v>
      </c>
      <c r="CE573" s="302">
        <v>0</v>
      </c>
      <c r="CF573" s="302">
        <v>30</v>
      </c>
      <c r="CG573" s="296">
        <v>0</v>
      </c>
      <c r="CH573" s="297" t="s">
        <v>12384</v>
      </c>
      <c r="CI573" s="305">
        <v>0</v>
      </c>
      <c r="CJ573" s="306">
        <v>0</v>
      </c>
      <c r="CK573" s="300">
        <v>0</v>
      </c>
      <c r="CL573" s="301">
        <v>0</v>
      </c>
    </row>
    <row r="574" spans="1:90" x14ac:dyDescent="0.25">
      <c r="A574">
        <v>1029101450</v>
      </c>
      <c r="B574" s="287" t="s">
        <v>12966</v>
      </c>
      <c r="C574" s="141"/>
      <c r="N574" s="142"/>
      <c r="O574" s="141"/>
      <c r="P574">
        <v>1</v>
      </c>
      <c r="AA574" s="141"/>
      <c r="AL574" s="142"/>
      <c r="AM574" s="141"/>
      <c r="AX574" s="142"/>
      <c r="AY574" s="141"/>
      <c r="BJ574" s="142"/>
      <c r="BK574" s="141"/>
      <c r="BV574" s="142"/>
      <c r="BW574" s="302">
        <v>0</v>
      </c>
      <c r="BX574" s="302">
        <v>1</v>
      </c>
      <c r="BY574" s="302">
        <v>0</v>
      </c>
      <c r="BZ574" s="302">
        <v>0</v>
      </c>
      <c r="CA574" s="302">
        <v>0</v>
      </c>
      <c r="CB574" s="302">
        <v>0</v>
      </c>
      <c r="CC574" s="303">
        <v>0</v>
      </c>
      <c r="CD574" s="304">
        <v>0</v>
      </c>
      <c r="CE574" s="302">
        <v>0</v>
      </c>
      <c r="CF574" s="302">
        <v>30</v>
      </c>
      <c r="CG574" s="296">
        <v>0</v>
      </c>
      <c r="CH574" s="297" t="s">
        <v>12384</v>
      </c>
      <c r="CI574" s="305">
        <v>0</v>
      </c>
      <c r="CJ574" s="306">
        <v>0</v>
      </c>
      <c r="CK574" s="300">
        <v>0</v>
      </c>
      <c r="CL574" s="301">
        <v>0</v>
      </c>
    </row>
    <row r="575" spans="1:90" x14ac:dyDescent="0.25">
      <c r="A575">
        <v>1029101520</v>
      </c>
      <c r="B575" s="287" t="s">
        <v>12967</v>
      </c>
      <c r="C575" s="141"/>
      <c r="N575" s="142"/>
      <c r="O575" s="141"/>
      <c r="P575">
        <v>1</v>
      </c>
      <c r="AA575" s="141"/>
      <c r="AL575" s="142"/>
      <c r="AM575" s="141"/>
      <c r="AX575" s="142"/>
      <c r="AY575" s="141"/>
      <c r="BJ575" s="142"/>
      <c r="BK575" s="141"/>
      <c r="BV575" s="142"/>
      <c r="BW575" s="302">
        <v>0</v>
      </c>
      <c r="BX575" s="302">
        <v>1</v>
      </c>
      <c r="BY575" s="302">
        <v>0</v>
      </c>
      <c r="BZ575" s="302">
        <v>0</v>
      </c>
      <c r="CA575" s="302">
        <v>0</v>
      </c>
      <c r="CB575" s="302">
        <v>0</v>
      </c>
      <c r="CC575" s="303">
        <v>0</v>
      </c>
      <c r="CD575" s="304">
        <v>0</v>
      </c>
      <c r="CE575" s="302">
        <v>0</v>
      </c>
      <c r="CF575" s="302">
        <v>30</v>
      </c>
      <c r="CG575" s="296">
        <v>0</v>
      </c>
      <c r="CH575" s="297" t="s">
        <v>12384</v>
      </c>
      <c r="CI575" s="305">
        <v>0</v>
      </c>
      <c r="CJ575" s="306">
        <v>0</v>
      </c>
      <c r="CK575" s="300">
        <v>0</v>
      </c>
      <c r="CL575" s="301">
        <v>0</v>
      </c>
    </row>
    <row r="576" spans="1:90" x14ac:dyDescent="0.25">
      <c r="A576">
        <v>1029101650</v>
      </c>
      <c r="B576" s="287" t="s">
        <v>12968</v>
      </c>
      <c r="C576" s="141"/>
      <c r="N576" s="142"/>
      <c r="O576" s="141"/>
      <c r="P576">
        <v>1</v>
      </c>
      <c r="AA576" s="141"/>
      <c r="AL576" s="142"/>
      <c r="AM576" s="141"/>
      <c r="AX576" s="142"/>
      <c r="AY576" s="141"/>
      <c r="BJ576" s="142"/>
      <c r="BK576" s="141"/>
      <c r="BV576" s="142"/>
      <c r="BW576" s="302">
        <v>0</v>
      </c>
      <c r="BX576" s="302">
        <v>1</v>
      </c>
      <c r="BY576" s="302">
        <v>0</v>
      </c>
      <c r="BZ576" s="302">
        <v>0</v>
      </c>
      <c r="CA576" s="302">
        <v>0</v>
      </c>
      <c r="CB576" s="302">
        <v>0</v>
      </c>
      <c r="CC576" s="303">
        <v>0</v>
      </c>
      <c r="CD576" s="304">
        <v>0</v>
      </c>
      <c r="CE576" s="302">
        <v>0</v>
      </c>
      <c r="CF576" s="302">
        <v>30</v>
      </c>
      <c r="CG576" s="296">
        <v>0</v>
      </c>
      <c r="CH576" s="297" t="s">
        <v>12384</v>
      </c>
      <c r="CI576" s="305">
        <v>0</v>
      </c>
      <c r="CJ576" s="306">
        <v>0</v>
      </c>
      <c r="CK576" s="300">
        <v>0</v>
      </c>
      <c r="CL576" s="301">
        <v>0</v>
      </c>
    </row>
    <row r="577" spans="1:90" x14ac:dyDescent="0.25">
      <c r="A577">
        <v>1029101770</v>
      </c>
      <c r="B577" s="287" t="s">
        <v>12969</v>
      </c>
      <c r="C577" s="141"/>
      <c r="N577" s="142"/>
      <c r="O577" s="141"/>
      <c r="AA577" s="141"/>
      <c r="AL577" s="142"/>
      <c r="AM577" s="141"/>
      <c r="AX577" s="142"/>
      <c r="AY577" s="141"/>
      <c r="BJ577" s="142"/>
      <c r="BK577" s="141"/>
      <c r="BM577">
        <v>1</v>
      </c>
      <c r="BO577">
        <v>1</v>
      </c>
      <c r="BT577">
        <v>3</v>
      </c>
      <c r="BU577">
        <v>1</v>
      </c>
      <c r="BV577" s="142">
        <v>1</v>
      </c>
      <c r="BW577" s="302">
        <v>0</v>
      </c>
      <c r="BX577" s="302">
        <v>0</v>
      </c>
      <c r="BY577" s="302">
        <v>0</v>
      </c>
      <c r="BZ577" s="302">
        <v>0</v>
      </c>
      <c r="CA577" s="302">
        <v>0</v>
      </c>
      <c r="CB577" s="302">
        <v>7</v>
      </c>
      <c r="CC577" s="303">
        <v>2.7777777777777776E-2</v>
      </c>
      <c r="CD577" s="304">
        <v>0.89442719099991574</v>
      </c>
      <c r="CE577" s="302">
        <v>0</v>
      </c>
      <c r="CF577" s="302">
        <v>30</v>
      </c>
      <c r="CG577" s="296">
        <v>1.3888888888888889E-3</v>
      </c>
      <c r="CH577" s="297" t="s">
        <v>12384</v>
      </c>
      <c r="CI577" s="305">
        <v>1</v>
      </c>
      <c r="CJ577" s="306">
        <v>8.1444271909999166</v>
      </c>
      <c r="CK577" s="300">
        <v>2</v>
      </c>
      <c r="CL577" s="301">
        <v>9</v>
      </c>
    </row>
    <row r="578" spans="1:90" x14ac:dyDescent="0.25">
      <c r="A578">
        <v>1029101870</v>
      </c>
      <c r="B578" s="287" t="s">
        <v>12970</v>
      </c>
      <c r="C578" s="141"/>
      <c r="J578">
        <v>2</v>
      </c>
      <c r="N578" s="142"/>
      <c r="O578" s="141"/>
      <c r="Q578">
        <v>1</v>
      </c>
      <c r="W578">
        <v>2</v>
      </c>
      <c r="X578">
        <v>2</v>
      </c>
      <c r="AA578" s="141">
        <v>1</v>
      </c>
      <c r="AC578">
        <v>1</v>
      </c>
      <c r="AL578" s="142"/>
      <c r="AM578" s="141"/>
      <c r="AR578">
        <v>1</v>
      </c>
      <c r="AT578">
        <v>2</v>
      </c>
      <c r="AU578">
        <v>3</v>
      </c>
      <c r="AX578" s="142"/>
      <c r="AY578" s="141">
        <v>6</v>
      </c>
      <c r="AZ578">
        <v>4</v>
      </c>
      <c r="BA578">
        <v>2</v>
      </c>
      <c r="BC578">
        <v>1</v>
      </c>
      <c r="BH578">
        <v>1</v>
      </c>
      <c r="BI578">
        <v>1</v>
      </c>
      <c r="BJ578" s="142"/>
      <c r="BK578" s="141"/>
      <c r="BV578" s="142"/>
      <c r="BW578" s="302">
        <v>2</v>
      </c>
      <c r="BX578" s="302">
        <v>5</v>
      </c>
      <c r="BY578" s="302">
        <v>2</v>
      </c>
      <c r="BZ578" s="302">
        <v>6</v>
      </c>
      <c r="CA578" s="302">
        <v>15</v>
      </c>
      <c r="CB578" s="302">
        <v>0</v>
      </c>
      <c r="CC578" s="303">
        <v>0</v>
      </c>
      <c r="CD578" s="304">
        <v>0</v>
      </c>
      <c r="CE578" s="302">
        <v>0</v>
      </c>
      <c r="CF578" s="302">
        <v>30</v>
      </c>
      <c r="CG578" s="296">
        <v>0</v>
      </c>
      <c r="CH578" s="297" t="s">
        <v>12384</v>
      </c>
      <c r="CI578" s="305">
        <v>0</v>
      </c>
      <c r="CJ578" s="306">
        <v>0</v>
      </c>
      <c r="CK578" s="300">
        <v>0</v>
      </c>
      <c r="CL578" s="301">
        <v>0</v>
      </c>
    </row>
    <row r="579" spans="1:90" x14ac:dyDescent="0.25">
      <c r="A579">
        <v>1029102130</v>
      </c>
      <c r="B579" s="287" t="s">
        <v>12971</v>
      </c>
      <c r="C579" s="141"/>
      <c r="N579" s="142"/>
      <c r="O579" s="141"/>
      <c r="Z579">
        <v>1</v>
      </c>
      <c r="AA579" s="141">
        <v>2</v>
      </c>
      <c r="AB579">
        <v>2</v>
      </c>
      <c r="AD579">
        <v>2</v>
      </c>
      <c r="AE579">
        <v>8</v>
      </c>
      <c r="AF579">
        <v>1</v>
      </c>
      <c r="AG579">
        <v>1</v>
      </c>
      <c r="AH579">
        <v>1</v>
      </c>
      <c r="AJ579">
        <v>2</v>
      </c>
      <c r="AL579" s="142"/>
      <c r="AM579" s="141">
        <v>3</v>
      </c>
      <c r="AO579">
        <v>1</v>
      </c>
      <c r="AP579">
        <v>2</v>
      </c>
      <c r="AQ579">
        <v>1</v>
      </c>
      <c r="AT579">
        <v>2</v>
      </c>
      <c r="AU579">
        <v>2</v>
      </c>
      <c r="AV579">
        <v>1</v>
      </c>
      <c r="AW579">
        <v>1</v>
      </c>
      <c r="AX579" s="142"/>
      <c r="AY579" s="141"/>
      <c r="BA579">
        <v>3</v>
      </c>
      <c r="BC579">
        <v>4</v>
      </c>
      <c r="BE579">
        <v>3</v>
      </c>
      <c r="BF579">
        <v>2</v>
      </c>
      <c r="BG579">
        <v>1</v>
      </c>
      <c r="BH579">
        <v>4</v>
      </c>
      <c r="BI579">
        <v>2</v>
      </c>
      <c r="BJ579" s="142">
        <v>1</v>
      </c>
      <c r="BK579" s="141">
        <v>5</v>
      </c>
      <c r="BL579">
        <v>1</v>
      </c>
      <c r="BM579">
        <v>1</v>
      </c>
      <c r="BN579">
        <v>1</v>
      </c>
      <c r="BO579">
        <v>4</v>
      </c>
      <c r="BP579">
        <v>5</v>
      </c>
      <c r="BQ579">
        <v>6</v>
      </c>
      <c r="BR579">
        <v>2</v>
      </c>
      <c r="BS579">
        <v>2</v>
      </c>
      <c r="BT579">
        <v>4</v>
      </c>
      <c r="BU579">
        <v>1</v>
      </c>
      <c r="BV579" s="142"/>
      <c r="BW579" s="302">
        <v>0</v>
      </c>
      <c r="BX579" s="302">
        <v>1</v>
      </c>
      <c r="BY579" s="302">
        <v>19</v>
      </c>
      <c r="BZ579" s="302">
        <v>13</v>
      </c>
      <c r="CA579" s="302">
        <v>20</v>
      </c>
      <c r="CB579" s="302">
        <v>32</v>
      </c>
      <c r="CC579" s="303">
        <v>0.12698412698412698</v>
      </c>
      <c r="CD579" s="304">
        <v>1.9211738835693897</v>
      </c>
      <c r="CE579" s="302">
        <v>0</v>
      </c>
      <c r="CF579" s="302">
        <v>30</v>
      </c>
      <c r="CG579" s="296">
        <v>6.3492063492063492E-3</v>
      </c>
      <c r="CH579" s="297" t="s">
        <v>12384</v>
      </c>
      <c r="CI579" s="305">
        <v>2</v>
      </c>
      <c r="CJ579" s="306">
        <v>35.064031026426527</v>
      </c>
      <c r="CK579" s="300">
        <v>6</v>
      </c>
      <c r="CL579" s="301">
        <v>36</v>
      </c>
    </row>
    <row r="580" spans="1:90" x14ac:dyDescent="0.25">
      <c r="A580">
        <v>1029102150</v>
      </c>
      <c r="B580" s="287" t="s">
        <v>12972</v>
      </c>
      <c r="C580" s="141"/>
      <c r="N580" s="142"/>
      <c r="O580" s="141">
        <v>6</v>
      </c>
      <c r="P580">
        <v>5</v>
      </c>
      <c r="T580">
        <v>1</v>
      </c>
      <c r="U580">
        <v>1</v>
      </c>
      <c r="V580">
        <v>2</v>
      </c>
      <c r="AA580" s="141">
        <v>1</v>
      </c>
      <c r="AB580">
        <v>6</v>
      </c>
      <c r="AC580">
        <v>18</v>
      </c>
      <c r="AD580">
        <v>1</v>
      </c>
      <c r="AE580">
        <v>13</v>
      </c>
      <c r="AF580">
        <v>12</v>
      </c>
      <c r="AG580">
        <v>6</v>
      </c>
      <c r="AH580">
        <v>5</v>
      </c>
      <c r="AI580">
        <v>10</v>
      </c>
      <c r="AJ580">
        <v>6</v>
      </c>
      <c r="AK580">
        <v>1</v>
      </c>
      <c r="AL580" s="142">
        <v>9</v>
      </c>
      <c r="AM580" s="141">
        <v>9</v>
      </c>
      <c r="AO580">
        <v>16</v>
      </c>
      <c r="AP580">
        <v>14</v>
      </c>
      <c r="AQ580">
        <v>13</v>
      </c>
      <c r="AR580">
        <v>12</v>
      </c>
      <c r="AS580">
        <v>6</v>
      </c>
      <c r="AT580">
        <v>20</v>
      </c>
      <c r="AU580">
        <v>20</v>
      </c>
      <c r="AV580">
        <v>23</v>
      </c>
      <c r="AW580">
        <v>18</v>
      </c>
      <c r="AX580" s="142">
        <v>13</v>
      </c>
      <c r="AY580" s="141">
        <v>13</v>
      </c>
      <c r="AZ580">
        <v>8</v>
      </c>
      <c r="BA580">
        <v>41</v>
      </c>
      <c r="BB580">
        <v>16</v>
      </c>
      <c r="BC580">
        <v>16</v>
      </c>
      <c r="BD580">
        <v>12</v>
      </c>
      <c r="BE580">
        <v>11</v>
      </c>
      <c r="BF580">
        <v>10</v>
      </c>
      <c r="BG580">
        <v>4</v>
      </c>
      <c r="BH580">
        <v>1</v>
      </c>
      <c r="BI580">
        <v>1</v>
      </c>
      <c r="BJ580" s="142">
        <v>7</v>
      </c>
      <c r="BK580" s="141"/>
      <c r="BV580" s="142"/>
      <c r="BW580" s="302">
        <v>0</v>
      </c>
      <c r="BX580" s="302">
        <v>15</v>
      </c>
      <c r="BY580" s="302">
        <v>88</v>
      </c>
      <c r="BZ580" s="302">
        <v>164</v>
      </c>
      <c r="CA580" s="302">
        <v>140</v>
      </c>
      <c r="CB580" s="302">
        <v>0</v>
      </c>
      <c r="CC580" s="303">
        <v>0</v>
      </c>
      <c r="CD580" s="304">
        <v>0</v>
      </c>
      <c r="CE580" s="302">
        <v>0</v>
      </c>
      <c r="CF580" s="302">
        <v>30</v>
      </c>
      <c r="CG580" s="296">
        <v>0</v>
      </c>
      <c r="CH580" s="297" t="s">
        <v>12384</v>
      </c>
      <c r="CI580" s="305">
        <v>0</v>
      </c>
      <c r="CJ580" s="306">
        <v>0</v>
      </c>
      <c r="CK580" s="300">
        <v>0</v>
      </c>
      <c r="CL580" s="301">
        <v>0</v>
      </c>
    </row>
    <row r="581" spans="1:90" x14ac:dyDescent="0.25">
      <c r="A581">
        <v>1029102840</v>
      </c>
      <c r="B581" s="287" t="s">
        <v>12973</v>
      </c>
      <c r="C581" s="141"/>
      <c r="N581" s="142"/>
      <c r="O581" s="141"/>
      <c r="AA581" s="141"/>
      <c r="AL581" s="142"/>
      <c r="AM581" s="141"/>
      <c r="AP581">
        <v>1</v>
      </c>
      <c r="AR581">
        <v>1</v>
      </c>
      <c r="AS581">
        <v>2</v>
      </c>
      <c r="AX581" s="142">
        <v>1</v>
      </c>
      <c r="AY581" s="141"/>
      <c r="BG581">
        <v>1</v>
      </c>
      <c r="BJ581" s="142">
        <v>1</v>
      </c>
      <c r="BK581" s="141"/>
      <c r="BN581">
        <v>1</v>
      </c>
      <c r="BP581">
        <v>1</v>
      </c>
      <c r="BR581">
        <v>4</v>
      </c>
      <c r="BV581" s="142"/>
      <c r="BW581" s="302">
        <v>0</v>
      </c>
      <c r="BX581" s="302">
        <v>0</v>
      </c>
      <c r="BY581" s="302">
        <v>0</v>
      </c>
      <c r="BZ581" s="302">
        <v>5</v>
      </c>
      <c r="CA581" s="302">
        <v>2</v>
      </c>
      <c r="CB581" s="302">
        <v>6</v>
      </c>
      <c r="CC581" s="303">
        <v>2.3809523809523808E-2</v>
      </c>
      <c r="CD581" s="304">
        <v>1.7320508075688772</v>
      </c>
      <c r="CE581" s="302">
        <v>0</v>
      </c>
      <c r="CF581" s="302">
        <v>30</v>
      </c>
      <c r="CG581" s="296">
        <v>1.1904761904761906E-3</v>
      </c>
      <c r="CH581" s="307" t="s">
        <v>15354</v>
      </c>
      <c r="CI581" s="305">
        <v>2</v>
      </c>
      <c r="CJ581" s="306">
        <v>7.9463365218545903</v>
      </c>
      <c r="CK581" s="300">
        <v>3</v>
      </c>
      <c r="CL581" s="301">
        <v>8</v>
      </c>
    </row>
    <row r="582" spans="1:90" x14ac:dyDescent="0.25">
      <c r="A582">
        <v>1029103710</v>
      </c>
      <c r="B582" s="287" t="s">
        <v>12974</v>
      </c>
      <c r="C582" s="141"/>
      <c r="N582" s="142"/>
      <c r="O582" s="141"/>
      <c r="AA582" s="141"/>
      <c r="AL582" s="142"/>
      <c r="AM582" s="141"/>
      <c r="AX582" s="142"/>
      <c r="AY582" s="141"/>
      <c r="BJ582" s="142"/>
      <c r="BK582" s="141"/>
      <c r="BP582">
        <v>1</v>
      </c>
      <c r="BV582" s="142"/>
      <c r="BW582" s="302">
        <v>0</v>
      </c>
      <c r="BX582" s="302">
        <v>0</v>
      </c>
      <c r="BY582" s="302">
        <v>0</v>
      </c>
      <c r="BZ582" s="302">
        <v>0</v>
      </c>
      <c r="CA582" s="302">
        <v>0</v>
      </c>
      <c r="CB582" s="302">
        <v>1</v>
      </c>
      <c r="CC582" s="303">
        <v>3.968253968253968E-3</v>
      </c>
      <c r="CD582" s="304">
        <v>0</v>
      </c>
      <c r="CE582" s="302">
        <v>0</v>
      </c>
      <c r="CF582" s="302">
        <v>30</v>
      </c>
      <c r="CG582" s="296">
        <v>1.9841269841269841E-4</v>
      </c>
      <c r="CH582" s="297" t="s">
        <v>12384</v>
      </c>
      <c r="CI582" s="305">
        <v>0</v>
      </c>
      <c r="CJ582" s="306">
        <v>1.0357142857142856</v>
      </c>
      <c r="CK582" s="300">
        <v>1</v>
      </c>
      <c r="CL582" s="301">
        <v>2</v>
      </c>
    </row>
    <row r="583" spans="1:90" x14ac:dyDescent="0.25">
      <c r="A583">
        <v>1029103720</v>
      </c>
      <c r="B583" s="287" t="s">
        <v>12975</v>
      </c>
      <c r="C583" s="141"/>
      <c r="N583" s="142"/>
      <c r="O583" s="141"/>
      <c r="AA583" s="141"/>
      <c r="AL583" s="142"/>
      <c r="AM583" s="141"/>
      <c r="AX583" s="142"/>
      <c r="AY583" s="141"/>
      <c r="BJ583" s="142"/>
      <c r="BK583" s="141"/>
      <c r="BQ583">
        <v>2</v>
      </c>
      <c r="BR583">
        <v>4</v>
      </c>
      <c r="BS583">
        <v>4</v>
      </c>
      <c r="BT583">
        <v>7</v>
      </c>
      <c r="BU583">
        <v>5</v>
      </c>
      <c r="BV583" s="142">
        <v>4</v>
      </c>
      <c r="BW583" s="302">
        <v>0</v>
      </c>
      <c r="BX583" s="302">
        <v>0</v>
      </c>
      <c r="BY583" s="302">
        <v>0</v>
      </c>
      <c r="BZ583" s="302">
        <v>0</v>
      </c>
      <c r="CA583" s="302">
        <v>0</v>
      </c>
      <c r="CB583" s="302">
        <v>26</v>
      </c>
      <c r="CC583" s="303">
        <v>0.10317460317460317</v>
      </c>
      <c r="CD583" s="304">
        <v>1.6329931618554518</v>
      </c>
      <c r="CE583" s="302">
        <v>0</v>
      </c>
      <c r="CF583" s="302">
        <v>30</v>
      </c>
      <c r="CG583" s="296">
        <v>5.1587301587301586E-3</v>
      </c>
      <c r="CH583" s="297" t="s">
        <v>12384</v>
      </c>
      <c r="CI583" s="305">
        <v>2</v>
      </c>
      <c r="CJ583" s="306">
        <v>28.56156459042688</v>
      </c>
      <c r="CK583" s="300">
        <v>5</v>
      </c>
      <c r="CL583" s="301">
        <v>29</v>
      </c>
    </row>
    <row r="584" spans="1:90" x14ac:dyDescent="0.25">
      <c r="A584">
        <v>1110100040</v>
      </c>
      <c r="B584" s="287" t="s">
        <v>12976</v>
      </c>
      <c r="C584" s="141"/>
      <c r="N584" s="142"/>
      <c r="O584" s="141"/>
      <c r="AA584" s="141"/>
      <c r="AL584" s="142"/>
      <c r="AM584" s="141"/>
      <c r="AX584" s="142"/>
      <c r="AY584" s="141"/>
      <c r="BJ584" s="142"/>
      <c r="BK584" s="141">
        <v>1</v>
      </c>
      <c r="BV584" s="142"/>
      <c r="BW584" s="302">
        <v>0</v>
      </c>
      <c r="BX584" s="302">
        <v>0</v>
      </c>
      <c r="BY584" s="302">
        <v>0</v>
      </c>
      <c r="BZ584" s="302">
        <v>0</v>
      </c>
      <c r="CA584" s="302">
        <v>0</v>
      </c>
      <c r="CB584" s="302">
        <v>1</v>
      </c>
      <c r="CC584" s="303">
        <v>3.968253968253968E-3</v>
      </c>
      <c r="CD584" s="304">
        <v>0</v>
      </c>
      <c r="CE584" s="302">
        <v>109</v>
      </c>
      <c r="CF584" s="302">
        <v>30</v>
      </c>
      <c r="CG584" s="296">
        <v>1.9841269841269841E-4</v>
      </c>
      <c r="CH584" s="297" t="s">
        <v>12384</v>
      </c>
      <c r="CI584" s="305">
        <v>1</v>
      </c>
      <c r="CJ584" s="306">
        <v>1.4682539682539681</v>
      </c>
      <c r="CK584" s="300">
        <v>1</v>
      </c>
      <c r="CL584" s="301">
        <v>2</v>
      </c>
    </row>
    <row r="585" spans="1:90" x14ac:dyDescent="0.25">
      <c r="A585">
        <v>1110101800</v>
      </c>
      <c r="B585" s="287" t="s">
        <v>12977</v>
      </c>
      <c r="C585" s="141"/>
      <c r="N585" s="142"/>
      <c r="O585" s="141"/>
      <c r="AA585" s="141"/>
      <c r="AL585" s="142"/>
      <c r="AM585" s="141"/>
      <c r="AX585" s="142"/>
      <c r="AY585" s="141"/>
      <c r="BA585">
        <v>1</v>
      </c>
      <c r="BC585">
        <v>1</v>
      </c>
      <c r="BG585">
        <v>1</v>
      </c>
      <c r="BI585">
        <v>1</v>
      </c>
      <c r="BJ585" s="142">
        <v>1</v>
      </c>
      <c r="BK585" s="141"/>
      <c r="BO585">
        <v>1</v>
      </c>
      <c r="BP585">
        <v>1</v>
      </c>
      <c r="BV585" s="142"/>
      <c r="BW585" s="302">
        <v>0</v>
      </c>
      <c r="BX585" s="302">
        <v>0</v>
      </c>
      <c r="BY585" s="302">
        <v>0</v>
      </c>
      <c r="BZ585" s="302">
        <v>0</v>
      </c>
      <c r="CA585" s="302">
        <v>5</v>
      </c>
      <c r="CB585" s="302">
        <v>2</v>
      </c>
      <c r="CC585" s="303">
        <v>7.9365079365079361E-3</v>
      </c>
      <c r="CD585" s="304">
        <v>0</v>
      </c>
      <c r="CE585" s="302">
        <v>186</v>
      </c>
      <c r="CF585" s="302">
        <v>30</v>
      </c>
      <c r="CG585" s="296">
        <v>3.9682539682539683E-4</v>
      </c>
      <c r="CH585" s="307" t="s">
        <v>15354</v>
      </c>
      <c r="CI585" s="305">
        <v>2</v>
      </c>
      <c r="CJ585" s="306">
        <v>3.5476190476190474</v>
      </c>
      <c r="CK585" s="300">
        <v>1</v>
      </c>
      <c r="CL585" s="301">
        <v>3</v>
      </c>
    </row>
    <row r="586" spans="1:90" x14ac:dyDescent="0.25">
      <c r="A586">
        <v>1110101810</v>
      </c>
      <c r="B586" s="287" t="s">
        <v>12978</v>
      </c>
      <c r="C586" s="141"/>
      <c r="N586" s="142"/>
      <c r="O586" s="141"/>
      <c r="AA586" s="141"/>
      <c r="AL586" s="142"/>
      <c r="AM586" s="141"/>
      <c r="AX586" s="142"/>
      <c r="AY586" s="141">
        <v>2</v>
      </c>
      <c r="BA586">
        <v>1</v>
      </c>
      <c r="BE586">
        <v>1</v>
      </c>
      <c r="BG586">
        <v>2</v>
      </c>
      <c r="BJ586" s="142"/>
      <c r="BK586" s="141"/>
      <c r="BL586">
        <v>1</v>
      </c>
      <c r="BS586">
        <v>2</v>
      </c>
      <c r="BU586">
        <v>1</v>
      </c>
      <c r="BV586" s="142"/>
      <c r="BW586" s="302">
        <v>0</v>
      </c>
      <c r="BX586" s="302">
        <v>0</v>
      </c>
      <c r="BY586" s="302">
        <v>0</v>
      </c>
      <c r="BZ586" s="302">
        <v>0</v>
      </c>
      <c r="CA586" s="302">
        <v>6</v>
      </c>
      <c r="CB586" s="302">
        <v>4</v>
      </c>
      <c r="CC586" s="303">
        <v>1.5873015873015872E-2</v>
      </c>
      <c r="CD586" s="304">
        <v>0.57735026918962584</v>
      </c>
      <c r="CE586" s="302">
        <v>185</v>
      </c>
      <c r="CF586" s="302">
        <v>30</v>
      </c>
      <c r="CG586" s="296">
        <v>7.9365079365079365E-4</v>
      </c>
      <c r="CH586" s="307" t="s">
        <v>15354</v>
      </c>
      <c r="CI586" s="305">
        <v>4</v>
      </c>
      <c r="CJ586" s="306">
        <v>7.6567153485547053</v>
      </c>
      <c r="CK586" s="300">
        <v>2</v>
      </c>
      <c r="CL586" s="301">
        <v>5</v>
      </c>
    </row>
    <row r="587" spans="1:90" x14ac:dyDescent="0.25">
      <c r="A587">
        <v>1110102860</v>
      </c>
      <c r="B587" s="287" t="s">
        <v>12979</v>
      </c>
      <c r="C587" s="141"/>
      <c r="N587" s="142">
        <v>2</v>
      </c>
      <c r="O587" s="141"/>
      <c r="AA587" s="141"/>
      <c r="AE587">
        <v>2</v>
      </c>
      <c r="AH587">
        <v>3</v>
      </c>
      <c r="AJ587">
        <v>6</v>
      </c>
      <c r="AK587">
        <v>1</v>
      </c>
      <c r="AL587" s="142">
        <v>2</v>
      </c>
      <c r="AM587" s="141"/>
      <c r="AN587">
        <v>1</v>
      </c>
      <c r="AR587">
        <v>1</v>
      </c>
      <c r="AV587">
        <v>1</v>
      </c>
      <c r="AW587">
        <v>2</v>
      </c>
      <c r="AX587" s="142"/>
      <c r="AY587" s="141"/>
      <c r="BJ587" s="142"/>
      <c r="BK587" s="141"/>
      <c r="BV587" s="142"/>
      <c r="BW587" s="302">
        <v>2</v>
      </c>
      <c r="BX587" s="302">
        <v>0</v>
      </c>
      <c r="BY587" s="302">
        <v>14</v>
      </c>
      <c r="BZ587" s="302">
        <v>5</v>
      </c>
      <c r="CA587" s="302">
        <v>0</v>
      </c>
      <c r="CB587" s="302">
        <v>0</v>
      </c>
      <c r="CC587" s="303">
        <v>0</v>
      </c>
      <c r="CD587" s="304">
        <v>0</v>
      </c>
      <c r="CE587" s="302">
        <v>0</v>
      </c>
      <c r="CF587" s="302">
        <v>30</v>
      </c>
      <c r="CG587" s="296">
        <v>0</v>
      </c>
      <c r="CH587" s="297" t="s">
        <v>12384</v>
      </c>
      <c r="CI587" s="305">
        <v>0</v>
      </c>
      <c r="CJ587" s="306">
        <v>0</v>
      </c>
      <c r="CK587" s="300">
        <v>0</v>
      </c>
      <c r="CL587" s="301">
        <v>0</v>
      </c>
    </row>
    <row r="588" spans="1:90" x14ac:dyDescent="0.25">
      <c r="A588">
        <v>1110102870</v>
      </c>
      <c r="B588" s="287" t="s">
        <v>12980</v>
      </c>
      <c r="C588" s="141"/>
      <c r="J588">
        <v>1</v>
      </c>
      <c r="N588" s="142"/>
      <c r="O588" s="141"/>
      <c r="W588">
        <v>1</v>
      </c>
      <c r="AA588" s="141">
        <v>1</v>
      </c>
      <c r="AB588">
        <v>1</v>
      </c>
      <c r="AD588">
        <v>1</v>
      </c>
      <c r="AE588">
        <v>4</v>
      </c>
      <c r="AG588">
        <v>1</v>
      </c>
      <c r="AH588">
        <v>1</v>
      </c>
      <c r="AK588">
        <v>1</v>
      </c>
      <c r="AL588" s="142">
        <v>7</v>
      </c>
      <c r="AM588" s="141">
        <v>1</v>
      </c>
      <c r="AR588">
        <v>1</v>
      </c>
      <c r="AU588">
        <v>1</v>
      </c>
      <c r="AV588">
        <v>2</v>
      </c>
      <c r="AX588" s="142"/>
      <c r="AY588" s="141"/>
      <c r="BJ588" s="142"/>
      <c r="BK588" s="141"/>
      <c r="BV588" s="142"/>
      <c r="BW588" s="302">
        <v>1</v>
      </c>
      <c r="BX588" s="302">
        <v>1</v>
      </c>
      <c r="BY588" s="302">
        <v>17</v>
      </c>
      <c r="BZ588" s="302">
        <v>5</v>
      </c>
      <c r="CA588" s="302">
        <v>0</v>
      </c>
      <c r="CB588" s="302">
        <v>0</v>
      </c>
      <c r="CC588" s="303">
        <v>0</v>
      </c>
      <c r="CD588" s="304">
        <v>0</v>
      </c>
      <c r="CE588" s="302">
        <v>0</v>
      </c>
      <c r="CF588" s="302">
        <v>30</v>
      </c>
      <c r="CG588" s="296">
        <v>0</v>
      </c>
      <c r="CH588" s="297" t="s">
        <v>12384</v>
      </c>
      <c r="CI588" s="305">
        <v>0</v>
      </c>
      <c r="CJ588" s="306">
        <v>0</v>
      </c>
      <c r="CK588" s="300">
        <v>0</v>
      </c>
      <c r="CL588" s="301">
        <v>0</v>
      </c>
    </row>
    <row r="589" spans="1:90" x14ac:dyDescent="0.25">
      <c r="A589">
        <v>1110104590</v>
      </c>
      <c r="B589" s="287" t="s">
        <v>12981</v>
      </c>
      <c r="C589" s="141"/>
      <c r="N589" s="142"/>
      <c r="O589" s="141"/>
      <c r="AA589" s="141"/>
      <c r="AL589" s="142"/>
      <c r="AM589" s="141"/>
      <c r="AX589" s="142"/>
      <c r="AY589" s="141"/>
      <c r="BJ589" s="142"/>
      <c r="BK589" s="141"/>
      <c r="BV589" s="142">
        <v>1</v>
      </c>
      <c r="BW589" s="302">
        <v>0</v>
      </c>
      <c r="BX589" s="302">
        <v>0</v>
      </c>
      <c r="BY589" s="302">
        <v>0</v>
      </c>
      <c r="BZ589" s="302">
        <v>0</v>
      </c>
      <c r="CA589" s="302">
        <v>0</v>
      </c>
      <c r="CB589" s="302">
        <v>1</v>
      </c>
      <c r="CC589" s="303">
        <v>3.968253968253968E-3</v>
      </c>
      <c r="CD589" s="304">
        <v>0</v>
      </c>
      <c r="CE589" s="302">
        <v>0</v>
      </c>
      <c r="CF589" s="302">
        <v>30</v>
      </c>
      <c r="CG589" s="296">
        <v>1.9841269841269841E-4</v>
      </c>
      <c r="CH589" s="297" t="s">
        <v>12384</v>
      </c>
      <c r="CI589" s="305">
        <v>0</v>
      </c>
      <c r="CJ589" s="306">
        <v>1.0357142857142856</v>
      </c>
      <c r="CK589" s="300">
        <v>1</v>
      </c>
      <c r="CL589" s="301">
        <v>2</v>
      </c>
    </row>
    <row r="590" spans="1:90" x14ac:dyDescent="0.25">
      <c r="A590">
        <v>1112100280</v>
      </c>
      <c r="B590" s="287" t="s">
        <v>12982</v>
      </c>
      <c r="C590" s="141"/>
      <c r="F590">
        <v>1</v>
      </c>
      <c r="G590">
        <v>2</v>
      </c>
      <c r="J590">
        <v>1</v>
      </c>
      <c r="N590" s="142"/>
      <c r="O590" s="141"/>
      <c r="U590">
        <v>2</v>
      </c>
      <c r="W590">
        <v>2</v>
      </c>
      <c r="Y590">
        <v>1</v>
      </c>
      <c r="Z590">
        <v>1</v>
      </c>
      <c r="AA590" s="141">
        <v>2</v>
      </c>
      <c r="AB590">
        <v>1</v>
      </c>
      <c r="AF590">
        <v>1</v>
      </c>
      <c r="AG590">
        <v>2</v>
      </c>
      <c r="AH590">
        <v>1</v>
      </c>
      <c r="AL590" s="142"/>
      <c r="AM590" s="141"/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X590" s="142"/>
      <c r="AY590" s="141"/>
      <c r="BA590">
        <v>1</v>
      </c>
      <c r="BC590">
        <v>1</v>
      </c>
      <c r="BJ590" s="142"/>
      <c r="BK590" s="141"/>
      <c r="BN590">
        <v>2</v>
      </c>
      <c r="BO590">
        <v>1</v>
      </c>
      <c r="BP590">
        <v>1</v>
      </c>
      <c r="BQ590">
        <v>2</v>
      </c>
      <c r="BR590">
        <v>1</v>
      </c>
      <c r="BS590">
        <v>2</v>
      </c>
      <c r="BT590">
        <v>4</v>
      </c>
      <c r="BU590">
        <v>2</v>
      </c>
      <c r="BV590" s="142">
        <v>2</v>
      </c>
      <c r="BW590" s="302">
        <v>4</v>
      </c>
      <c r="BX590" s="302">
        <v>6</v>
      </c>
      <c r="BY590" s="302">
        <v>7</v>
      </c>
      <c r="BZ590" s="302">
        <v>6</v>
      </c>
      <c r="CA590" s="302">
        <v>2</v>
      </c>
      <c r="CB590" s="302">
        <v>17</v>
      </c>
      <c r="CC590" s="303">
        <v>6.7460317460317457E-2</v>
      </c>
      <c r="CD590" s="304">
        <v>0.92796072713833677</v>
      </c>
      <c r="CE590" s="302">
        <v>0</v>
      </c>
      <c r="CF590" s="302">
        <v>30</v>
      </c>
      <c r="CG590" s="296">
        <v>3.3730158730158732E-3</v>
      </c>
      <c r="CH590" s="297" t="s">
        <v>12384</v>
      </c>
      <c r="CI590" s="305">
        <v>1</v>
      </c>
      <c r="CJ590" s="306">
        <v>18.535103584281195</v>
      </c>
      <c r="CK590" s="300">
        <v>3</v>
      </c>
      <c r="CL590" s="301">
        <v>19</v>
      </c>
    </row>
    <row r="591" spans="1:90" x14ac:dyDescent="0.25">
      <c r="A591">
        <v>1112100320</v>
      </c>
      <c r="B591" s="287" t="s">
        <v>12983</v>
      </c>
      <c r="C591" s="141"/>
      <c r="E591">
        <v>1</v>
      </c>
      <c r="N591" s="142"/>
      <c r="O591" s="141"/>
      <c r="AA591" s="141"/>
      <c r="AL591" s="142"/>
      <c r="AM591" s="141"/>
      <c r="AX591" s="142"/>
      <c r="AY591" s="141"/>
      <c r="BJ591" s="142"/>
      <c r="BK591" s="141"/>
      <c r="BV591" s="142"/>
      <c r="BW591" s="302">
        <v>1</v>
      </c>
      <c r="BX591" s="302">
        <v>0</v>
      </c>
      <c r="BY591" s="302">
        <v>0</v>
      </c>
      <c r="BZ591" s="302">
        <v>0</v>
      </c>
      <c r="CA591" s="302">
        <v>0</v>
      </c>
      <c r="CB591" s="302">
        <v>0</v>
      </c>
      <c r="CC591" s="303">
        <v>0</v>
      </c>
      <c r="CD591" s="304">
        <v>0</v>
      </c>
      <c r="CE591" s="302">
        <v>0</v>
      </c>
      <c r="CF591" s="302">
        <v>30</v>
      </c>
      <c r="CG591" s="296">
        <v>0</v>
      </c>
      <c r="CH591" s="297" t="s">
        <v>12384</v>
      </c>
      <c r="CI591" s="305">
        <v>0</v>
      </c>
      <c r="CJ591" s="306">
        <v>0</v>
      </c>
      <c r="CK591" s="300">
        <v>0</v>
      </c>
      <c r="CL591" s="301">
        <v>0</v>
      </c>
    </row>
    <row r="592" spans="1:90" x14ac:dyDescent="0.25">
      <c r="A592">
        <v>1112100340</v>
      </c>
      <c r="B592" s="287" t="s">
        <v>12984</v>
      </c>
      <c r="C592" s="141"/>
      <c r="N592" s="142"/>
      <c r="O592" s="141"/>
      <c r="AA592" s="141"/>
      <c r="AL592" s="142">
        <v>1</v>
      </c>
      <c r="AM592" s="141"/>
      <c r="AX592" s="142"/>
      <c r="AY592" s="141"/>
      <c r="BJ592" s="142"/>
      <c r="BK592" s="141"/>
      <c r="BV592" s="142"/>
      <c r="BW592" s="302">
        <v>0</v>
      </c>
      <c r="BX592" s="302">
        <v>0</v>
      </c>
      <c r="BY592" s="302">
        <v>1</v>
      </c>
      <c r="BZ592" s="302">
        <v>0</v>
      </c>
      <c r="CA592" s="302">
        <v>0</v>
      </c>
      <c r="CB592" s="302">
        <v>0</v>
      </c>
      <c r="CC592" s="303">
        <v>0</v>
      </c>
      <c r="CD592" s="304">
        <v>0</v>
      </c>
      <c r="CE592" s="302">
        <v>0</v>
      </c>
      <c r="CF592" s="302">
        <v>30</v>
      </c>
      <c r="CG592" s="296">
        <v>0</v>
      </c>
      <c r="CH592" s="297" t="s">
        <v>12384</v>
      </c>
      <c r="CI592" s="305">
        <v>0</v>
      </c>
      <c r="CJ592" s="306">
        <v>0</v>
      </c>
      <c r="CK592" s="300">
        <v>0</v>
      </c>
      <c r="CL592" s="301">
        <v>0</v>
      </c>
    </row>
    <row r="593" spans="1:90" x14ac:dyDescent="0.25">
      <c r="A593">
        <v>1112100380</v>
      </c>
      <c r="B593" s="287" t="s">
        <v>12985</v>
      </c>
      <c r="C593" s="141"/>
      <c r="N593" s="142"/>
      <c r="O593" s="141"/>
      <c r="AA593" s="141"/>
      <c r="AC593">
        <v>1</v>
      </c>
      <c r="AJ593">
        <v>1</v>
      </c>
      <c r="AL593" s="142"/>
      <c r="AM593" s="141"/>
      <c r="AX593" s="142"/>
      <c r="AY593" s="141"/>
      <c r="BJ593" s="142"/>
      <c r="BK593" s="141"/>
      <c r="BV593" s="142"/>
      <c r="BW593" s="302">
        <v>0</v>
      </c>
      <c r="BX593" s="302">
        <v>0</v>
      </c>
      <c r="BY593" s="302">
        <v>2</v>
      </c>
      <c r="BZ593" s="302">
        <v>0</v>
      </c>
      <c r="CA593" s="302">
        <v>0</v>
      </c>
      <c r="CB593" s="302">
        <v>0</v>
      </c>
      <c r="CC593" s="303">
        <v>0</v>
      </c>
      <c r="CD593" s="304">
        <v>0</v>
      </c>
      <c r="CE593" s="302">
        <v>0</v>
      </c>
      <c r="CF593" s="302">
        <v>30</v>
      </c>
      <c r="CG593" s="296">
        <v>0</v>
      </c>
      <c r="CH593" s="297" t="s">
        <v>12384</v>
      </c>
      <c r="CI593" s="305">
        <v>0</v>
      </c>
      <c r="CJ593" s="306">
        <v>0</v>
      </c>
      <c r="CK593" s="300">
        <v>0</v>
      </c>
      <c r="CL593" s="301">
        <v>0</v>
      </c>
    </row>
    <row r="594" spans="1:90" x14ac:dyDescent="0.25">
      <c r="A594">
        <v>1112100430</v>
      </c>
      <c r="B594" s="287" t="s">
        <v>12986</v>
      </c>
      <c r="C594" s="141">
        <v>3</v>
      </c>
      <c r="F594">
        <v>1</v>
      </c>
      <c r="G594">
        <v>1</v>
      </c>
      <c r="I594">
        <v>3</v>
      </c>
      <c r="K594">
        <v>2</v>
      </c>
      <c r="L594">
        <v>1</v>
      </c>
      <c r="M594">
        <v>1</v>
      </c>
      <c r="N594" s="142">
        <v>2</v>
      </c>
      <c r="O594" s="141">
        <v>1</v>
      </c>
      <c r="Q594">
        <v>3</v>
      </c>
      <c r="R594">
        <v>1</v>
      </c>
      <c r="S594">
        <v>1</v>
      </c>
      <c r="T594">
        <v>2</v>
      </c>
      <c r="U594">
        <v>2</v>
      </c>
      <c r="V594">
        <v>1</v>
      </c>
      <c r="W594">
        <v>1</v>
      </c>
      <c r="X594">
        <v>2</v>
      </c>
      <c r="Y594">
        <v>1</v>
      </c>
      <c r="Z594">
        <v>1</v>
      </c>
      <c r="AA594" s="141">
        <v>2</v>
      </c>
      <c r="AB594">
        <v>3</v>
      </c>
      <c r="AC594">
        <v>10</v>
      </c>
      <c r="AD594">
        <v>2</v>
      </c>
      <c r="AH594">
        <v>48</v>
      </c>
      <c r="AK594">
        <v>8</v>
      </c>
      <c r="AL594" s="142">
        <v>8</v>
      </c>
      <c r="AM594" s="141">
        <v>1</v>
      </c>
      <c r="AN594">
        <v>1</v>
      </c>
      <c r="AO594">
        <v>2</v>
      </c>
      <c r="AP594">
        <v>20</v>
      </c>
      <c r="AR594">
        <v>12</v>
      </c>
      <c r="AS594">
        <v>7</v>
      </c>
      <c r="AT594">
        <v>5</v>
      </c>
      <c r="AU594">
        <v>10</v>
      </c>
      <c r="AV594">
        <v>3</v>
      </c>
      <c r="AW594">
        <v>1</v>
      </c>
      <c r="AX594" s="142">
        <v>1</v>
      </c>
      <c r="AY594" s="141">
        <v>2</v>
      </c>
      <c r="AZ594">
        <v>2</v>
      </c>
      <c r="BB594">
        <v>6</v>
      </c>
      <c r="BC594">
        <v>2</v>
      </c>
      <c r="BD594">
        <v>2</v>
      </c>
      <c r="BE594">
        <v>3</v>
      </c>
      <c r="BF594">
        <v>1</v>
      </c>
      <c r="BH594">
        <v>4</v>
      </c>
      <c r="BI594">
        <v>2</v>
      </c>
      <c r="BJ594" s="142">
        <v>3</v>
      </c>
      <c r="BK594" s="141"/>
      <c r="BL594">
        <v>4</v>
      </c>
      <c r="BM594">
        <v>1</v>
      </c>
      <c r="BN594">
        <v>2</v>
      </c>
      <c r="BO594">
        <v>1</v>
      </c>
      <c r="BP594">
        <v>1</v>
      </c>
      <c r="BQ594">
        <v>1</v>
      </c>
      <c r="BR594">
        <v>1</v>
      </c>
      <c r="BS594">
        <v>2</v>
      </c>
      <c r="BT594">
        <v>3</v>
      </c>
      <c r="BU594">
        <v>1</v>
      </c>
      <c r="BV594" s="142">
        <v>2</v>
      </c>
      <c r="BW594" s="302">
        <v>14</v>
      </c>
      <c r="BX594" s="302">
        <v>16</v>
      </c>
      <c r="BY594" s="302">
        <v>81</v>
      </c>
      <c r="BZ594" s="302">
        <v>63</v>
      </c>
      <c r="CA594" s="302">
        <v>27</v>
      </c>
      <c r="CB594" s="302">
        <v>19</v>
      </c>
      <c r="CC594" s="303">
        <v>7.5396825396825393E-2</v>
      </c>
      <c r="CD594" s="304">
        <v>1.009049958219026</v>
      </c>
      <c r="CE594" s="302">
        <v>84</v>
      </c>
      <c r="CF594" s="302">
        <v>30</v>
      </c>
      <c r="CG594" s="296">
        <v>3.7698412698412699E-3</v>
      </c>
      <c r="CH594" s="307" t="s">
        <v>15354</v>
      </c>
      <c r="CI594" s="305">
        <v>8</v>
      </c>
      <c r="CJ594" s="306">
        <v>27.020954720123786</v>
      </c>
      <c r="CK594" s="300">
        <v>4</v>
      </c>
      <c r="CL594" s="301">
        <v>21</v>
      </c>
    </row>
    <row r="595" spans="1:90" x14ac:dyDescent="0.25">
      <c r="A595">
        <v>1112100440</v>
      </c>
      <c r="B595" s="287" t="s">
        <v>12987</v>
      </c>
      <c r="C595" s="141"/>
      <c r="E595">
        <v>3</v>
      </c>
      <c r="F595">
        <v>2</v>
      </c>
      <c r="N595" s="142"/>
      <c r="O595" s="141"/>
      <c r="U595">
        <v>2</v>
      </c>
      <c r="V595">
        <v>1</v>
      </c>
      <c r="W595">
        <v>1</v>
      </c>
      <c r="X595">
        <v>2</v>
      </c>
      <c r="Y595">
        <v>1</v>
      </c>
      <c r="Z595">
        <v>1</v>
      </c>
      <c r="AA595" s="141">
        <v>1</v>
      </c>
      <c r="AB595">
        <v>2</v>
      </c>
      <c r="AG595">
        <v>6</v>
      </c>
      <c r="AH595">
        <v>4</v>
      </c>
      <c r="AL595" s="142"/>
      <c r="AM595" s="141"/>
      <c r="AX595" s="142"/>
      <c r="AY595" s="141"/>
      <c r="BJ595" s="142"/>
      <c r="BK595" s="141"/>
      <c r="BV595" s="142"/>
      <c r="BW595" s="302">
        <v>5</v>
      </c>
      <c r="BX595" s="302">
        <v>8</v>
      </c>
      <c r="BY595" s="302">
        <v>13</v>
      </c>
      <c r="BZ595" s="302">
        <v>0</v>
      </c>
      <c r="CA595" s="302">
        <v>0</v>
      </c>
      <c r="CB595" s="302">
        <v>0</v>
      </c>
      <c r="CC595" s="303">
        <v>0</v>
      </c>
      <c r="CD595" s="304">
        <v>0</v>
      </c>
      <c r="CE595" s="302">
        <v>86</v>
      </c>
      <c r="CF595" s="302">
        <v>30</v>
      </c>
      <c r="CG595" s="296">
        <v>0</v>
      </c>
      <c r="CH595" s="297" t="s">
        <v>12384</v>
      </c>
      <c r="CI595" s="305">
        <v>0</v>
      </c>
      <c r="CJ595" s="306">
        <v>0</v>
      </c>
      <c r="CK595" s="300">
        <v>0</v>
      </c>
      <c r="CL595" s="301">
        <v>0</v>
      </c>
    </row>
    <row r="596" spans="1:90" x14ac:dyDescent="0.25">
      <c r="A596">
        <v>1112100450</v>
      </c>
      <c r="B596" s="287" t="s">
        <v>12988</v>
      </c>
      <c r="C596" s="141"/>
      <c r="N596" s="142"/>
      <c r="O596" s="141"/>
      <c r="AA596" s="141"/>
      <c r="AL596" s="142"/>
      <c r="AM596" s="141"/>
      <c r="AX596" s="142"/>
      <c r="AY596" s="141"/>
      <c r="BA596">
        <v>1</v>
      </c>
      <c r="BJ596" s="142"/>
      <c r="BK596" s="141"/>
      <c r="BV596" s="142"/>
      <c r="BW596" s="302">
        <v>0</v>
      </c>
      <c r="BX596" s="302">
        <v>0</v>
      </c>
      <c r="BY596" s="302">
        <v>0</v>
      </c>
      <c r="BZ596" s="302">
        <v>0</v>
      </c>
      <c r="CA596" s="302">
        <v>1</v>
      </c>
      <c r="CB596" s="302">
        <v>0</v>
      </c>
      <c r="CC596" s="303">
        <v>0</v>
      </c>
      <c r="CD596" s="304">
        <v>0</v>
      </c>
      <c r="CE596" s="302">
        <v>0</v>
      </c>
      <c r="CF596" s="302">
        <v>30</v>
      </c>
      <c r="CG596" s="296">
        <v>0</v>
      </c>
      <c r="CH596" s="297" t="s">
        <v>12384</v>
      </c>
      <c r="CI596" s="305">
        <v>0</v>
      </c>
      <c r="CJ596" s="306">
        <v>0</v>
      </c>
      <c r="CK596" s="300">
        <v>0</v>
      </c>
      <c r="CL596" s="301">
        <v>0</v>
      </c>
    </row>
    <row r="597" spans="1:90" x14ac:dyDescent="0.25">
      <c r="A597">
        <v>1112100460</v>
      </c>
      <c r="B597" s="287" t="s">
        <v>12989</v>
      </c>
      <c r="C597" s="141"/>
      <c r="N597" s="142"/>
      <c r="O597" s="141"/>
      <c r="AA597" s="141"/>
      <c r="AI597">
        <v>1</v>
      </c>
      <c r="AK597">
        <v>1</v>
      </c>
      <c r="AL597" s="142"/>
      <c r="AM597" s="141"/>
      <c r="AV597">
        <v>2</v>
      </c>
      <c r="AX597" s="142">
        <v>1</v>
      </c>
      <c r="AY597" s="141"/>
      <c r="BA597">
        <v>1</v>
      </c>
      <c r="BC597">
        <v>1</v>
      </c>
      <c r="BJ597" s="142"/>
      <c r="BK597" s="141"/>
      <c r="BV597" s="142"/>
      <c r="BW597" s="302">
        <v>0</v>
      </c>
      <c r="BX597" s="302">
        <v>0</v>
      </c>
      <c r="BY597" s="302">
        <v>2</v>
      </c>
      <c r="BZ597" s="302">
        <v>3</v>
      </c>
      <c r="CA597" s="302">
        <v>2</v>
      </c>
      <c r="CB597" s="302">
        <v>0</v>
      </c>
      <c r="CC597" s="303">
        <v>0</v>
      </c>
      <c r="CD597" s="304">
        <v>0</v>
      </c>
      <c r="CE597" s="302">
        <v>53</v>
      </c>
      <c r="CF597" s="302">
        <v>30</v>
      </c>
      <c r="CG597" s="296">
        <v>0</v>
      </c>
      <c r="CH597" s="297" t="s">
        <v>12384</v>
      </c>
      <c r="CI597" s="305">
        <v>0</v>
      </c>
      <c r="CJ597" s="306">
        <v>0</v>
      </c>
      <c r="CK597" s="300">
        <v>0</v>
      </c>
      <c r="CL597" s="301">
        <v>0</v>
      </c>
    </row>
    <row r="598" spans="1:90" x14ac:dyDescent="0.25">
      <c r="A598">
        <v>1112100480</v>
      </c>
      <c r="B598" s="287" t="s">
        <v>12990</v>
      </c>
      <c r="C598" s="141"/>
      <c r="E598">
        <v>3</v>
      </c>
      <c r="G598">
        <v>3</v>
      </c>
      <c r="J598">
        <v>1</v>
      </c>
      <c r="N598" s="142"/>
      <c r="O598" s="141"/>
      <c r="AA598" s="141"/>
      <c r="AD598">
        <v>2</v>
      </c>
      <c r="AL598" s="142"/>
      <c r="AM598" s="141"/>
      <c r="AX598" s="142"/>
      <c r="AY598" s="141"/>
      <c r="BJ598" s="142"/>
      <c r="BK598" s="141"/>
      <c r="BV598" s="142"/>
      <c r="BW598" s="302">
        <v>7</v>
      </c>
      <c r="BX598" s="302">
        <v>0</v>
      </c>
      <c r="BY598" s="302">
        <v>2</v>
      </c>
      <c r="BZ598" s="302">
        <v>0</v>
      </c>
      <c r="CA598" s="302">
        <v>0</v>
      </c>
      <c r="CB598" s="302">
        <v>0</v>
      </c>
      <c r="CC598" s="303">
        <v>0</v>
      </c>
      <c r="CD598" s="304">
        <v>0</v>
      </c>
      <c r="CE598" s="302">
        <v>0</v>
      </c>
      <c r="CF598" s="302">
        <v>30</v>
      </c>
      <c r="CG598" s="296">
        <v>0</v>
      </c>
      <c r="CH598" s="297" t="s">
        <v>12384</v>
      </c>
      <c r="CI598" s="305">
        <v>0</v>
      </c>
      <c r="CJ598" s="306">
        <v>0</v>
      </c>
      <c r="CK598" s="300">
        <v>0</v>
      </c>
      <c r="CL598" s="301">
        <v>0</v>
      </c>
    </row>
    <row r="599" spans="1:90" x14ac:dyDescent="0.25">
      <c r="A599">
        <v>1112100490</v>
      </c>
      <c r="B599" s="287" t="s">
        <v>12991</v>
      </c>
      <c r="C599" s="141"/>
      <c r="J599">
        <v>1</v>
      </c>
      <c r="N599" s="142"/>
      <c r="O599" s="141"/>
      <c r="AA599" s="141"/>
      <c r="AD599">
        <v>1</v>
      </c>
      <c r="AJ599">
        <v>2</v>
      </c>
      <c r="AL599" s="142">
        <v>2</v>
      </c>
      <c r="AM599" s="141"/>
      <c r="AT599">
        <v>2</v>
      </c>
      <c r="AX599" s="142"/>
      <c r="AY599" s="141"/>
      <c r="BB599">
        <v>3</v>
      </c>
      <c r="BH599">
        <v>1</v>
      </c>
      <c r="BJ599" s="142"/>
      <c r="BK599" s="141"/>
      <c r="BV599" s="142">
        <v>2</v>
      </c>
      <c r="BW599" s="302">
        <v>1</v>
      </c>
      <c r="BX599" s="302">
        <v>0</v>
      </c>
      <c r="BY599" s="302">
        <v>5</v>
      </c>
      <c r="BZ599" s="302">
        <v>2</v>
      </c>
      <c r="CA599" s="302">
        <v>4</v>
      </c>
      <c r="CB599" s="302">
        <v>2</v>
      </c>
      <c r="CC599" s="303">
        <v>7.9365079365079361E-3</v>
      </c>
      <c r="CD599" s="304">
        <v>0</v>
      </c>
      <c r="CE599" s="302">
        <v>0</v>
      </c>
      <c r="CF599" s="302">
        <v>30</v>
      </c>
      <c r="CG599" s="296">
        <v>3.9682539682539683E-4</v>
      </c>
      <c r="CH599" s="297" t="s">
        <v>12384</v>
      </c>
      <c r="CI599" s="305">
        <v>0</v>
      </c>
      <c r="CJ599" s="306">
        <v>2.0714285714285712</v>
      </c>
      <c r="CK599" s="300">
        <v>1</v>
      </c>
      <c r="CL599" s="301">
        <v>3</v>
      </c>
    </row>
    <row r="600" spans="1:90" x14ac:dyDescent="0.25">
      <c r="A600">
        <v>1112100510</v>
      </c>
      <c r="B600" s="287" t="s">
        <v>12992</v>
      </c>
      <c r="C600" s="141">
        <v>2</v>
      </c>
      <c r="D600">
        <v>1</v>
      </c>
      <c r="E600">
        <v>1</v>
      </c>
      <c r="J600">
        <v>2</v>
      </c>
      <c r="N600" s="142"/>
      <c r="O600" s="141"/>
      <c r="V600">
        <v>1</v>
      </c>
      <c r="X600">
        <v>1</v>
      </c>
      <c r="AA600" s="141"/>
      <c r="AB600">
        <v>1</v>
      </c>
      <c r="AG600">
        <v>1</v>
      </c>
      <c r="AI600">
        <v>1</v>
      </c>
      <c r="AK600">
        <v>1</v>
      </c>
      <c r="AL600" s="142"/>
      <c r="AM600" s="141">
        <v>2</v>
      </c>
      <c r="AP600">
        <v>1</v>
      </c>
      <c r="AQ600">
        <v>1</v>
      </c>
      <c r="AV600">
        <v>2</v>
      </c>
      <c r="AX600" s="142">
        <v>6</v>
      </c>
      <c r="AY600" s="141"/>
      <c r="BA600">
        <v>1</v>
      </c>
      <c r="BB600">
        <v>1</v>
      </c>
      <c r="BJ600" s="142"/>
      <c r="BK600" s="141"/>
      <c r="BV600" s="142"/>
      <c r="BW600" s="302">
        <v>6</v>
      </c>
      <c r="BX600" s="302">
        <v>2</v>
      </c>
      <c r="BY600" s="302">
        <v>4</v>
      </c>
      <c r="BZ600" s="302">
        <v>12</v>
      </c>
      <c r="CA600" s="302">
        <v>2</v>
      </c>
      <c r="CB600" s="302">
        <v>0</v>
      </c>
      <c r="CC600" s="303">
        <v>0</v>
      </c>
      <c r="CD600" s="304">
        <v>0</v>
      </c>
      <c r="CE600" s="302">
        <v>0</v>
      </c>
      <c r="CF600" s="302">
        <v>30</v>
      </c>
      <c r="CG600" s="296">
        <v>0</v>
      </c>
      <c r="CH600" s="297" t="s">
        <v>12384</v>
      </c>
      <c r="CI600" s="305">
        <v>0</v>
      </c>
      <c r="CJ600" s="306">
        <v>0</v>
      </c>
      <c r="CK600" s="300">
        <v>0</v>
      </c>
      <c r="CL600" s="301">
        <v>0</v>
      </c>
    </row>
    <row r="601" spans="1:90" x14ac:dyDescent="0.25">
      <c r="A601">
        <v>1112100550</v>
      </c>
      <c r="B601" s="287" t="s">
        <v>12993</v>
      </c>
      <c r="C601" s="141"/>
      <c r="N601" s="142"/>
      <c r="O601" s="141"/>
      <c r="AA601" s="141"/>
      <c r="AI601">
        <v>1</v>
      </c>
      <c r="AL601" s="142"/>
      <c r="AM601" s="141"/>
      <c r="AU601">
        <v>1</v>
      </c>
      <c r="AX601" s="142"/>
      <c r="AY601" s="141"/>
      <c r="BJ601" s="142"/>
      <c r="BK601" s="141"/>
      <c r="BV601" s="142"/>
      <c r="BW601" s="302">
        <v>0</v>
      </c>
      <c r="BX601" s="302">
        <v>0</v>
      </c>
      <c r="BY601" s="302">
        <v>1</v>
      </c>
      <c r="BZ601" s="302">
        <v>1</v>
      </c>
      <c r="CA601" s="302">
        <v>0</v>
      </c>
      <c r="CB601" s="302">
        <v>0</v>
      </c>
      <c r="CC601" s="303">
        <v>0</v>
      </c>
      <c r="CD601" s="304">
        <v>0</v>
      </c>
      <c r="CE601" s="302">
        <v>0</v>
      </c>
      <c r="CF601" s="302">
        <v>30</v>
      </c>
      <c r="CG601" s="296">
        <v>0</v>
      </c>
      <c r="CH601" s="297" t="s">
        <v>12384</v>
      </c>
      <c r="CI601" s="305">
        <v>0</v>
      </c>
      <c r="CJ601" s="306">
        <v>0</v>
      </c>
      <c r="CK601" s="300">
        <v>0</v>
      </c>
      <c r="CL601" s="301">
        <v>0</v>
      </c>
    </row>
    <row r="602" spans="1:90" x14ac:dyDescent="0.25">
      <c r="A602">
        <v>1112100560</v>
      </c>
      <c r="B602" s="287" t="s">
        <v>12994</v>
      </c>
      <c r="C602" s="141"/>
      <c r="N602" s="142"/>
      <c r="O602" s="141"/>
      <c r="W602">
        <v>1</v>
      </c>
      <c r="AA602" s="141"/>
      <c r="AI602">
        <v>1</v>
      </c>
      <c r="AL602" s="142"/>
      <c r="AM602" s="141"/>
      <c r="AU602">
        <v>1</v>
      </c>
      <c r="AV602">
        <v>2</v>
      </c>
      <c r="AX602" s="142"/>
      <c r="AY602" s="141"/>
      <c r="BJ602" s="142"/>
      <c r="BK602" s="141"/>
      <c r="BV602" s="142"/>
      <c r="BW602" s="302">
        <v>0</v>
      </c>
      <c r="BX602" s="302">
        <v>1</v>
      </c>
      <c r="BY602" s="302">
        <v>1</v>
      </c>
      <c r="BZ602" s="302">
        <v>3</v>
      </c>
      <c r="CA602" s="302">
        <v>0</v>
      </c>
      <c r="CB602" s="302">
        <v>0</v>
      </c>
      <c r="CC602" s="303">
        <v>0</v>
      </c>
      <c r="CD602" s="304">
        <v>0</v>
      </c>
      <c r="CE602" s="302">
        <v>0</v>
      </c>
      <c r="CF602" s="302">
        <v>30</v>
      </c>
      <c r="CG602" s="296">
        <v>0</v>
      </c>
      <c r="CH602" s="297" t="s">
        <v>12384</v>
      </c>
      <c r="CI602" s="305">
        <v>0</v>
      </c>
      <c r="CJ602" s="306">
        <v>0</v>
      </c>
      <c r="CK602" s="300">
        <v>0</v>
      </c>
      <c r="CL602" s="301">
        <v>0</v>
      </c>
    </row>
    <row r="603" spans="1:90" x14ac:dyDescent="0.25">
      <c r="A603">
        <v>1112100570</v>
      </c>
      <c r="B603" s="287" t="s">
        <v>12995</v>
      </c>
      <c r="C603" s="141"/>
      <c r="H603">
        <v>2</v>
      </c>
      <c r="L603">
        <v>1</v>
      </c>
      <c r="N603" s="142">
        <v>2</v>
      </c>
      <c r="O603" s="141">
        <v>1</v>
      </c>
      <c r="AA603" s="141"/>
      <c r="AF603">
        <v>1</v>
      </c>
      <c r="AH603">
        <v>1</v>
      </c>
      <c r="AK603">
        <v>1</v>
      </c>
      <c r="AL603" s="142">
        <v>1</v>
      </c>
      <c r="AM603" s="141">
        <v>1</v>
      </c>
      <c r="AQ603">
        <v>2</v>
      </c>
      <c r="AX603" s="142"/>
      <c r="AY603" s="141"/>
      <c r="BJ603" s="142"/>
      <c r="BK603" s="141"/>
      <c r="BV603" s="142"/>
      <c r="BW603" s="302">
        <v>5</v>
      </c>
      <c r="BX603" s="302">
        <v>1</v>
      </c>
      <c r="BY603" s="302">
        <v>4</v>
      </c>
      <c r="BZ603" s="302">
        <v>3</v>
      </c>
      <c r="CA603" s="302">
        <v>0</v>
      </c>
      <c r="CB603" s="302">
        <v>0</v>
      </c>
      <c r="CC603" s="303">
        <v>0</v>
      </c>
      <c r="CD603" s="304">
        <v>0</v>
      </c>
      <c r="CE603" s="302">
        <v>0</v>
      </c>
      <c r="CF603" s="302">
        <v>30</v>
      </c>
      <c r="CG603" s="296">
        <v>0</v>
      </c>
      <c r="CH603" s="297" t="s">
        <v>12384</v>
      </c>
      <c r="CI603" s="305">
        <v>0</v>
      </c>
      <c r="CJ603" s="306">
        <v>0</v>
      </c>
      <c r="CK603" s="300">
        <v>0</v>
      </c>
      <c r="CL603" s="301">
        <v>0</v>
      </c>
    </row>
    <row r="604" spans="1:90" x14ac:dyDescent="0.25">
      <c r="A604">
        <v>1112100580</v>
      </c>
      <c r="B604" s="287" t="s">
        <v>12996</v>
      </c>
      <c r="C604" s="141"/>
      <c r="D604">
        <v>1</v>
      </c>
      <c r="F604">
        <v>1</v>
      </c>
      <c r="H604">
        <v>1</v>
      </c>
      <c r="I604">
        <v>2</v>
      </c>
      <c r="L604">
        <v>1</v>
      </c>
      <c r="N604" s="142">
        <v>1</v>
      </c>
      <c r="O604" s="141">
        <v>1</v>
      </c>
      <c r="AA604" s="141"/>
      <c r="AF604">
        <v>1</v>
      </c>
      <c r="AH604">
        <v>1</v>
      </c>
      <c r="AK604">
        <v>1</v>
      </c>
      <c r="AL604" s="142">
        <v>1</v>
      </c>
      <c r="AM604" s="141">
        <v>1</v>
      </c>
      <c r="AQ604">
        <v>2</v>
      </c>
      <c r="AX604" s="142"/>
      <c r="AY604" s="141"/>
      <c r="BJ604" s="142"/>
      <c r="BK604" s="141"/>
      <c r="BV604" s="142"/>
      <c r="BW604" s="302">
        <v>7</v>
      </c>
      <c r="BX604" s="302">
        <v>1</v>
      </c>
      <c r="BY604" s="302">
        <v>4</v>
      </c>
      <c r="BZ604" s="302">
        <v>3</v>
      </c>
      <c r="CA604" s="302">
        <v>0</v>
      </c>
      <c r="CB604" s="302">
        <v>0</v>
      </c>
      <c r="CC604" s="303">
        <v>0</v>
      </c>
      <c r="CD604" s="304">
        <v>0</v>
      </c>
      <c r="CE604" s="302">
        <v>0</v>
      </c>
      <c r="CF604" s="302">
        <v>30</v>
      </c>
      <c r="CG604" s="296">
        <v>0</v>
      </c>
      <c r="CH604" s="297" t="s">
        <v>12384</v>
      </c>
      <c r="CI604" s="305">
        <v>0</v>
      </c>
      <c r="CJ604" s="306">
        <v>0</v>
      </c>
      <c r="CK604" s="300">
        <v>0</v>
      </c>
      <c r="CL604" s="301">
        <v>0</v>
      </c>
    </row>
    <row r="605" spans="1:90" x14ac:dyDescent="0.25">
      <c r="A605">
        <v>1112100600</v>
      </c>
      <c r="B605" s="287" t="s">
        <v>12997</v>
      </c>
      <c r="C605" s="141"/>
      <c r="D605">
        <v>1</v>
      </c>
      <c r="E605">
        <v>4</v>
      </c>
      <c r="F605">
        <v>1</v>
      </c>
      <c r="N605" s="142"/>
      <c r="O605" s="141"/>
      <c r="U605">
        <v>2</v>
      </c>
      <c r="V605">
        <v>1</v>
      </c>
      <c r="AA605" s="141"/>
      <c r="AB605">
        <v>1</v>
      </c>
      <c r="AL605" s="142"/>
      <c r="AM605" s="141"/>
      <c r="AX605" s="142"/>
      <c r="AY605" s="141"/>
      <c r="BJ605" s="142"/>
      <c r="BK605" s="141"/>
      <c r="BV605" s="142"/>
      <c r="BW605" s="302">
        <v>6</v>
      </c>
      <c r="BX605" s="302">
        <v>3</v>
      </c>
      <c r="BY605" s="302">
        <v>1</v>
      </c>
      <c r="BZ605" s="302">
        <v>0</v>
      </c>
      <c r="CA605" s="302">
        <v>0</v>
      </c>
      <c r="CB605" s="302">
        <v>0</v>
      </c>
      <c r="CC605" s="303">
        <v>0</v>
      </c>
      <c r="CD605" s="304">
        <v>0</v>
      </c>
      <c r="CE605" s="302">
        <v>0</v>
      </c>
      <c r="CF605" s="302">
        <v>30</v>
      </c>
      <c r="CG605" s="296">
        <v>0</v>
      </c>
      <c r="CH605" s="297" t="s">
        <v>12384</v>
      </c>
      <c r="CI605" s="305">
        <v>0</v>
      </c>
      <c r="CJ605" s="306">
        <v>0</v>
      </c>
      <c r="CK605" s="300">
        <v>0</v>
      </c>
      <c r="CL605" s="301">
        <v>0</v>
      </c>
    </row>
    <row r="606" spans="1:90" x14ac:dyDescent="0.25">
      <c r="A606">
        <v>1112100610</v>
      </c>
      <c r="B606" s="287" t="s">
        <v>12998</v>
      </c>
      <c r="C606" s="141">
        <v>4</v>
      </c>
      <c r="D606">
        <v>1</v>
      </c>
      <c r="E606">
        <v>3</v>
      </c>
      <c r="F606">
        <v>1</v>
      </c>
      <c r="G606">
        <v>3</v>
      </c>
      <c r="I606">
        <v>2</v>
      </c>
      <c r="J606">
        <v>1</v>
      </c>
      <c r="N606" s="142"/>
      <c r="O606" s="141"/>
      <c r="U606">
        <v>2</v>
      </c>
      <c r="V606">
        <v>1</v>
      </c>
      <c r="W606">
        <v>1</v>
      </c>
      <c r="X606">
        <v>2</v>
      </c>
      <c r="Y606">
        <v>1</v>
      </c>
      <c r="Z606">
        <v>1</v>
      </c>
      <c r="AA606" s="141">
        <v>2</v>
      </c>
      <c r="AB606">
        <v>5</v>
      </c>
      <c r="AC606">
        <v>4</v>
      </c>
      <c r="AF606">
        <v>1</v>
      </c>
      <c r="AG606">
        <v>6</v>
      </c>
      <c r="AH606">
        <v>1</v>
      </c>
      <c r="AI606">
        <v>1</v>
      </c>
      <c r="AK606">
        <v>2</v>
      </c>
      <c r="AL606" s="142">
        <v>1</v>
      </c>
      <c r="AM606" s="141"/>
      <c r="AN606">
        <v>3</v>
      </c>
      <c r="AO606">
        <v>2</v>
      </c>
      <c r="AP606">
        <v>3</v>
      </c>
      <c r="AQ606">
        <v>1</v>
      </c>
      <c r="AR606">
        <v>3</v>
      </c>
      <c r="AS606">
        <v>3</v>
      </c>
      <c r="AT606">
        <v>2</v>
      </c>
      <c r="AW606">
        <v>6</v>
      </c>
      <c r="AX606" s="142"/>
      <c r="AY606" s="141"/>
      <c r="AZ606">
        <v>2</v>
      </c>
      <c r="BB606">
        <v>3</v>
      </c>
      <c r="BC606">
        <v>2</v>
      </c>
      <c r="BE606">
        <v>2</v>
      </c>
      <c r="BF606">
        <v>1</v>
      </c>
      <c r="BJ606" s="142"/>
      <c r="BK606" s="141"/>
      <c r="BR606">
        <v>2</v>
      </c>
      <c r="BS606">
        <v>2</v>
      </c>
      <c r="BT606">
        <v>3</v>
      </c>
      <c r="BU606">
        <v>1</v>
      </c>
      <c r="BV606" s="142">
        <v>2</v>
      </c>
      <c r="BW606" s="302">
        <v>15</v>
      </c>
      <c r="BX606" s="302">
        <v>8</v>
      </c>
      <c r="BY606" s="302">
        <v>23</v>
      </c>
      <c r="BZ606" s="302">
        <v>23</v>
      </c>
      <c r="CA606" s="302">
        <v>10</v>
      </c>
      <c r="CB606" s="302">
        <v>10</v>
      </c>
      <c r="CC606" s="303">
        <v>3.968253968253968E-2</v>
      </c>
      <c r="CD606" s="304">
        <v>0.70710678118654757</v>
      </c>
      <c r="CE606" s="302">
        <v>0</v>
      </c>
      <c r="CF606" s="302">
        <v>30</v>
      </c>
      <c r="CG606" s="296">
        <v>1.984126984126984E-3</v>
      </c>
      <c r="CH606" s="297" t="s">
        <v>12384</v>
      </c>
      <c r="CI606" s="305">
        <v>1</v>
      </c>
      <c r="CJ606" s="306">
        <v>11.064249638329404</v>
      </c>
      <c r="CK606" s="300">
        <v>2</v>
      </c>
      <c r="CL606" s="301">
        <v>12</v>
      </c>
    </row>
    <row r="607" spans="1:90" x14ac:dyDescent="0.25">
      <c r="A607">
        <v>1112100710</v>
      </c>
      <c r="B607" s="287" t="s">
        <v>12999</v>
      </c>
      <c r="C607" s="141">
        <v>5</v>
      </c>
      <c r="D607">
        <v>1</v>
      </c>
      <c r="E607">
        <v>4</v>
      </c>
      <c r="F607">
        <v>2</v>
      </c>
      <c r="H607">
        <v>2</v>
      </c>
      <c r="I607">
        <v>3</v>
      </c>
      <c r="J607">
        <v>3</v>
      </c>
      <c r="K607">
        <v>2</v>
      </c>
      <c r="L607">
        <v>1</v>
      </c>
      <c r="M607">
        <v>1</v>
      </c>
      <c r="N607" s="142">
        <v>2</v>
      </c>
      <c r="O607" s="141">
        <v>2</v>
      </c>
      <c r="Q607">
        <v>3</v>
      </c>
      <c r="R607">
        <v>1</v>
      </c>
      <c r="S607">
        <v>1</v>
      </c>
      <c r="T607">
        <v>2</v>
      </c>
      <c r="U607">
        <v>2</v>
      </c>
      <c r="V607">
        <v>1</v>
      </c>
      <c r="W607">
        <v>1</v>
      </c>
      <c r="X607">
        <v>3</v>
      </c>
      <c r="Y607">
        <v>1</v>
      </c>
      <c r="Z607">
        <v>1</v>
      </c>
      <c r="AA607" s="141">
        <v>2</v>
      </c>
      <c r="AB607">
        <v>3</v>
      </c>
      <c r="AD607">
        <v>9</v>
      </c>
      <c r="AF607">
        <v>3</v>
      </c>
      <c r="AG607">
        <v>3</v>
      </c>
      <c r="AH607">
        <v>2</v>
      </c>
      <c r="AI607">
        <v>3</v>
      </c>
      <c r="AJ607">
        <v>4</v>
      </c>
      <c r="AK607">
        <v>4</v>
      </c>
      <c r="AL607" s="142">
        <v>4</v>
      </c>
      <c r="AM607" s="141">
        <v>2</v>
      </c>
      <c r="AN607">
        <v>9</v>
      </c>
      <c r="AO607">
        <v>6</v>
      </c>
      <c r="AP607">
        <v>5</v>
      </c>
      <c r="AQ607">
        <v>2</v>
      </c>
      <c r="AR607">
        <v>3</v>
      </c>
      <c r="AS607">
        <v>3</v>
      </c>
      <c r="AT607">
        <v>4</v>
      </c>
      <c r="AU607">
        <v>2</v>
      </c>
      <c r="AX607" s="142">
        <v>5</v>
      </c>
      <c r="AY607" s="141">
        <v>2</v>
      </c>
      <c r="AZ607">
        <v>2</v>
      </c>
      <c r="BB607">
        <v>6</v>
      </c>
      <c r="BC607">
        <v>2</v>
      </c>
      <c r="BD607">
        <v>2</v>
      </c>
      <c r="BE607">
        <v>3</v>
      </c>
      <c r="BF607">
        <v>1</v>
      </c>
      <c r="BG607">
        <v>2</v>
      </c>
      <c r="BH607">
        <v>1</v>
      </c>
      <c r="BJ607" s="142"/>
      <c r="BK607" s="141"/>
      <c r="BN607">
        <v>2</v>
      </c>
      <c r="BQ607">
        <v>1</v>
      </c>
      <c r="BR607">
        <v>1</v>
      </c>
      <c r="BS607">
        <v>2</v>
      </c>
      <c r="BT607">
        <v>3</v>
      </c>
      <c r="BU607">
        <v>1</v>
      </c>
      <c r="BV607" s="142">
        <v>2</v>
      </c>
      <c r="BW607" s="302">
        <v>26</v>
      </c>
      <c r="BX607" s="302">
        <v>18</v>
      </c>
      <c r="BY607" s="302">
        <v>37</v>
      </c>
      <c r="BZ607" s="302">
        <v>41</v>
      </c>
      <c r="CA607" s="302">
        <v>21</v>
      </c>
      <c r="CB607" s="302">
        <v>12</v>
      </c>
      <c r="CC607" s="303">
        <v>4.7619047619047616E-2</v>
      </c>
      <c r="CD607" s="304">
        <v>0.75592894601845428</v>
      </c>
      <c r="CE607" s="302">
        <v>0</v>
      </c>
      <c r="CF607" s="302">
        <v>30</v>
      </c>
      <c r="CG607" s="296">
        <v>2.3809523809523812E-3</v>
      </c>
      <c r="CH607" s="307" t="s">
        <v>15354</v>
      </c>
      <c r="CI607" s="305">
        <v>1</v>
      </c>
      <c r="CJ607" s="306">
        <v>13.184500374589881</v>
      </c>
      <c r="CK607" s="300">
        <v>3</v>
      </c>
      <c r="CL607" s="301">
        <v>14</v>
      </c>
    </row>
    <row r="608" spans="1:90" x14ac:dyDescent="0.25">
      <c r="A608">
        <v>1112100780</v>
      </c>
      <c r="B608" s="287" t="s">
        <v>13000</v>
      </c>
      <c r="C608" s="141"/>
      <c r="G608">
        <v>2</v>
      </c>
      <c r="H608">
        <v>1</v>
      </c>
      <c r="I608">
        <v>3</v>
      </c>
      <c r="J608">
        <v>1</v>
      </c>
      <c r="K608">
        <v>1</v>
      </c>
      <c r="M608">
        <v>2</v>
      </c>
      <c r="N608" s="142">
        <v>2</v>
      </c>
      <c r="O608" s="141">
        <v>2</v>
      </c>
      <c r="P608">
        <v>8</v>
      </c>
      <c r="Q608">
        <v>3</v>
      </c>
      <c r="R608">
        <v>2</v>
      </c>
      <c r="T608">
        <v>2</v>
      </c>
      <c r="U608">
        <v>7</v>
      </c>
      <c r="W608">
        <v>1</v>
      </c>
      <c r="X608">
        <v>3</v>
      </c>
      <c r="Y608">
        <v>2</v>
      </c>
      <c r="Z608">
        <v>1</v>
      </c>
      <c r="AA608" s="141">
        <v>4</v>
      </c>
      <c r="AB608">
        <v>5</v>
      </c>
      <c r="AC608">
        <v>7</v>
      </c>
      <c r="AD608">
        <v>1</v>
      </c>
      <c r="AF608">
        <v>3</v>
      </c>
      <c r="AG608">
        <v>5</v>
      </c>
      <c r="AH608">
        <v>3</v>
      </c>
      <c r="AI608">
        <v>3</v>
      </c>
      <c r="AJ608">
        <v>4</v>
      </c>
      <c r="AK608">
        <v>4</v>
      </c>
      <c r="AL608" s="142">
        <v>4</v>
      </c>
      <c r="AM608" s="141">
        <v>4</v>
      </c>
      <c r="AN608">
        <v>3</v>
      </c>
      <c r="AO608">
        <v>2</v>
      </c>
      <c r="AP608">
        <v>4</v>
      </c>
      <c r="AQ608">
        <v>4</v>
      </c>
      <c r="AR608">
        <v>2</v>
      </c>
      <c r="AS608">
        <v>1</v>
      </c>
      <c r="AT608">
        <v>2</v>
      </c>
      <c r="AU608">
        <v>1</v>
      </c>
      <c r="AV608">
        <v>1</v>
      </c>
      <c r="AW608">
        <v>3</v>
      </c>
      <c r="AX608" s="142">
        <v>2</v>
      </c>
      <c r="AY608" s="141">
        <v>5</v>
      </c>
      <c r="AZ608">
        <v>2</v>
      </c>
      <c r="BA608">
        <v>1</v>
      </c>
      <c r="BB608">
        <v>7</v>
      </c>
      <c r="BC608">
        <v>2</v>
      </c>
      <c r="BH608">
        <v>1</v>
      </c>
      <c r="BJ608" s="142"/>
      <c r="BK608" s="141"/>
      <c r="BL608">
        <v>3</v>
      </c>
      <c r="BM608">
        <v>1</v>
      </c>
      <c r="BN608">
        <v>2</v>
      </c>
      <c r="BO608">
        <v>1</v>
      </c>
      <c r="BP608">
        <v>1</v>
      </c>
      <c r="BQ608">
        <v>2</v>
      </c>
      <c r="BR608">
        <v>2</v>
      </c>
      <c r="BS608">
        <v>2</v>
      </c>
      <c r="BT608">
        <v>3</v>
      </c>
      <c r="BV608" s="142"/>
      <c r="BW608" s="302">
        <v>12</v>
      </c>
      <c r="BX608" s="302">
        <v>31</v>
      </c>
      <c r="BY608" s="302">
        <v>43</v>
      </c>
      <c r="BZ608" s="302">
        <v>29</v>
      </c>
      <c r="CA608" s="302">
        <v>18</v>
      </c>
      <c r="CB608" s="302">
        <v>17</v>
      </c>
      <c r="CC608" s="303">
        <v>6.7460317460317457E-2</v>
      </c>
      <c r="CD608" s="304">
        <v>0.78173595997057133</v>
      </c>
      <c r="CE608" s="302">
        <v>0</v>
      </c>
      <c r="CF608" s="302">
        <v>30</v>
      </c>
      <c r="CG608" s="296">
        <v>3.3730158730158732E-3</v>
      </c>
      <c r="CH608" s="297" t="s">
        <v>12384</v>
      </c>
      <c r="CI608" s="305">
        <v>1</v>
      </c>
      <c r="CJ608" s="306">
        <v>18.388878817113429</v>
      </c>
      <c r="CK608" s="300">
        <v>3</v>
      </c>
      <c r="CL608" s="301">
        <v>19</v>
      </c>
    </row>
    <row r="609" spans="1:90" x14ac:dyDescent="0.25">
      <c r="A609">
        <v>1112101400</v>
      </c>
      <c r="B609" s="287" t="s">
        <v>13001</v>
      </c>
      <c r="C609" s="141"/>
      <c r="N609" s="142"/>
      <c r="O609" s="141"/>
      <c r="AA609" s="141">
        <v>1</v>
      </c>
      <c r="AC609">
        <v>1</v>
      </c>
      <c r="AJ609">
        <v>1</v>
      </c>
      <c r="AL609" s="142"/>
      <c r="AM609" s="141"/>
      <c r="AX609" s="142"/>
      <c r="AY609" s="141"/>
      <c r="BJ609" s="142"/>
      <c r="BK609" s="141"/>
      <c r="BV609" s="142"/>
      <c r="BW609" s="302">
        <v>0</v>
      </c>
      <c r="BX609" s="302">
        <v>0</v>
      </c>
      <c r="BY609" s="302">
        <v>3</v>
      </c>
      <c r="BZ609" s="302">
        <v>0</v>
      </c>
      <c r="CA609" s="302">
        <v>0</v>
      </c>
      <c r="CB609" s="302">
        <v>0</v>
      </c>
      <c r="CC609" s="303">
        <v>0</v>
      </c>
      <c r="CD609" s="304">
        <v>0</v>
      </c>
      <c r="CE609" s="302">
        <v>0</v>
      </c>
      <c r="CF609" s="302">
        <v>30</v>
      </c>
      <c r="CG609" s="296">
        <v>0</v>
      </c>
      <c r="CH609" s="297" t="s">
        <v>12384</v>
      </c>
      <c r="CI609" s="305">
        <v>0</v>
      </c>
      <c r="CJ609" s="306">
        <v>0</v>
      </c>
      <c r="CK609" s="300">
        <v>0</v>
      </c>
      <c r="CL609" s="301">
        <v>0</v>
      </c>
    </row>
    <row r="610" spans="1:90" x14ac:dyDescent="0.25">
      <c r="A610">
        <v>1112101560</v>
      </c>
      <c r="B610" s="287" t="s">
        <v>13002</v>
      </c>
      <c r="C610" s="141"/>
      <c r="N610" s="142"/>
      <c r="O610" s="141"/>
      <c r="AA610" s="141"/>
      <c r="AD610">
        <v>2</v>
      </c>
      <c r="AI610">
        <v>1</v>
      </c>
      <c r="AL610" s="142"/>
      <c r="AM610" s="141"/>
      <c r="AX610" s="142"/>
      <c r="AY610" s="141"/>
      <c r="BJ610" s="142"/>
      <c r="BK610" s="141"/>
      <c r="BV610" s="142"/>
      <c r="BW610" s="302">
        <v>0</v>
      </c>
      <c r="BX610" s="302">
        <v>0</v>
      </c>
      <c r="BY610" s="302">
        <v>3</v>
      </c>
      <c r="BZ610" s="302">
        <v>0</v>
      </c>
      <c r="CA610" s="302">
        <v>0</v>
      </c>
      <c r="CB610" s="302">
        <v>0</v>
      </c>
      <c r="CC610" s="303">
        <v>0</v>
      </c>
      <c r="CD610" s="304">
        <v>0</v>
      </c>
      <c r="CE610" s="302">
        <v>0</v>
      </c>
      <c r="CF610" s="302">
        <v>30</v>
      </c>
      <c r="CG610" s="296">
        <v>0</v>
      </c>
      <c r="CH610" s="297" t="s">
        <v>12384</v>
      </c>
      <c r="CI610" s="305">
        <v>0</v>
      </c>
      <c r="CJ610" s="306">
        <v>0</v>
      </c>
      <c r="CK610" s="300">
        <v>0</v>
      </c>
      <c r="CL610" s="301">
        <v>0</v>
      </c>
    </row>
    <row r="611" spans="1:90" x14ac:dyDescent="0.25">
      <c r="A611">
        <v>1112101950</v>
      </c>
      <c r="B611" s="287" t="s">
        <v>13003</v>
      </c>
      <c r="C611" s="141"/>
      <c r="N611" s="142"/>
      <c r="O611" s="141"/>
      <c r="AA611" s="141"/>
      <c r="AI611">
        <v>1</v>
      </c>
      <c r="AL611" s="142"/>
      <c r="AM611" s="141"/>
      <c r="AX611" s="142"/>
      <c r="AY611" s="141"/>
      <c r="BJ611" s="142"/>
      <c r="BK611" s="141"/>
      <c r="BV611" s="142"/>
      <c r="BW611" s="302">
        <v>0</v>
      </c>
      <c r="BX611" s="302">
        <v>0</v>
      </c>
      <c r="BY611" s="302">
        <v>1</v>
      </c>
      <c r="BZ611" s="302">
        <v>0</v>
      </c>
      <c r="CA611" s="302">
        <v>0</v>
      </c>
      <c r="CB611" s="302">
        <v>0</v>
      </c>
      <c r="CC611" s="303">
        <v>0</v>
      </c>
      <c r="CD611" s="304">
        <v>0</v>
      </c>
      <c r="CE611" s="302">
        <v>0</v>
      </c>
      <c r="CF611" s="302">
        <v>30</v>
      </c>
      <c r="CG611" s="296">
        <v>0</v>
      </c>
      <c r="CH611" s="297" t="s">
        <v>12384</v>
      </c>
      <c r="CI611" s="305">
        <v>0</v>
      </c>
      <c r="CJ611" s="306">
        <v>0</v>
      </c>
      <c r="CK611" s="300">
        <v>0</v>
      </c>
      <c r="CL611" s="301">
        <v>0</v>
      </c>
    </row>
    <row r="612" spans="1:90" x14ac:dyDescent="0.25">
      <c r="A612">
        <v>1112102100</v>
      </c>
      <c r="B612" s="287" t="s">
        <v>13004</v>
      </c>
      <c r="C612" s="141"/>
      <c r="N612" s="142"/>
      <c r="O612" s="141"/>
      <c r="AA612" s="141"/>
      <c r="AK612">
        <v>1</v>
      </c>
      <c r="AL612" s="142"/>
      <c r="AM612" s="141"/>
      <c r="AX612" s="142"/>
      <c r="AY612" s="141"/>
      <c r="BJ612" s="142"/>
      <c r="BK612" s="141"/>
      <c r="BV612" s="142"/>
      <c r="BW612" s="302">
        <v>0</v>
      </c>
      <c r="BX612" s="302">
        <v>0</v>
      </c>
      <c r="BY612" s="302">
        <v>1</v>
      </c>
      <c r="BZ612" s="302">
        <v>0</v>
      </c>
      <c r="CA612" s="302">
        <v>0</v>
      </c>
      <c r="CB612" s="302">
        <v>0</v>
      </c>
      <c r="CC612" s="303">
        <v>0</v>
      </c>
      <c r="CD612" s="304">
        <v>0</v>
      </c>
      <c r="CE612" s="302">
        <v>0</v>
      </c>
      <c r="CF612" s="302">
        <v>30</v>
      </c>
      <c r="CG612" s="296">
        <v>0</v>
      </c>
      <c r="CH612" s="297" t="s">
        <v>12384</v>
      </c>
      <c r="CI612" s="305">
        <v>0</v>
      </c>
      <c r="CJ612" s="306">
        <v>0</v>
      </c>
      <c r="CK612" s="300">
        <v>0</v>
      </c>
      <c r="CL612" s="301">
        <v>0</v>
      </c>
    </row>
    <row r="613" spans="1:90" x14ac:dyDescent="0.25">
      <c r="A613">
        <v>1112102130</v>
      </c>
      <c r="B613" s="287" t="s">
        <v>13005</v>
      </c>
      <c r="C613" s="141"/>
      <c r="E613">
        <v>1</v>
      </c>
      <c r="N613" s="142"/>
      <c r="O613" s="141"/>
      <c r="AA613" s="141"/>
      <c r="AL613" s="142"/>
      <c r="AM613" s="141"/>
      <c r="AX613" s="142"/>
      <c r="AY613" s="141"/>
      <c r="BJ613" s="142"/>
      <c r="BK613" s="141"/>
      <c r="BV613" s="142"/>
      <c r="BW613" s="302">
        <v>1</v>
      </c>
      <c r="BX613" s="302">
        <v>0</v>
      </c>
      <c r="BY613" s="302">
        <v>0</v>
      </c>
      <c r="BZ613" s="302">
        <v>0</v>
      </c>
      <c r="CA613" s="302">
        <v>0</v>
      </c>
      <c r="CB613" s="302">
        <v>0</v>
      </c>
      <c r="CC613" s="303">
        <v>0</v>
      </c>
      <c r="CD613" s="304">
        <v>0</v>
      </c>
      <c r="CE613" s="302">
        <v>0</v>
      </c>
      <c r="CF613" s="302">
        <v>30</v>
      </c>
      <c r="CG613" s="296">
        <v>0</v>
      </c>
      <c r="CH613" s="297" t="s">
        <v>12384</v>
      </c>
      <c r="CI613" s="305">
        <v>0</v>
      </c>
      <c r="CJ613" s="306">
        <v>0</v>
      </c>
      <c r="CK613" s="300">
        <v>0</v>
      </c>
      <c r="CL613" s="301">
        <v>0</v>
      </c>
    </row>
    <row r="614" spans="1:90" x14ac:dyDescent="0.25">
      <c r="A614">
        <v>1112102140</v>
      </c>
      <c r="B614" s="287" t="s">
        <v>13006</v>
      </c>
      <c r="C614" s="141"/>
      <c r="N614" s="142"/>
      <c r="O614" s="141"/>
      <c r="AA614" s="141"/>
      <c r="AJ614">
        <v>2</v>
      </c>
      <c r="AK614">
        <v>1</v>
      </c>
      <c r="AL614" s="142">
        <v>2</v>
      </c>
      <c r="AM614" s="141"/>
      <c r="AT614">
        <v>1</v>
      </c>
      <c r="AX614" s="142"/>
      <c r="AY614" s="141"/>
      <c r="BB614">
        <v>3</v>
      </c>
      <c r="BH614">
        <v>1</v>
      </c>
      <c r="BJ614" s="142"/>
      <c r="BK614" s="141"/>
      <c r="BV614" s="142">
        <v>2</v>
      </c>
      <c r="BW614" s="302">
        <v>0</v>
      </c>
      <c r="BX614" s="302">
        <v>0</v>
      </c>
      <c r="BY614" s="302">
        <v>5</v>
      </c>
      <c r="BZ614" s="302">
        <v>1</v>
      </c>
      <c r="CA614" s="302">
        <v>4</v>
      </c>
      <c r="CB614" s="302">
        <v>2</v>
      </c>
      <c r="CC614" s="303">
        <v>7.9365079365079361E-3</v>
      </c>
      <c r="CD614" s="304">
        <v>0</v>
      </c>
      <c r="CE614" s="302">
        <v>0</v>
      </c>
      <c r="CF614" s="302">
        <v>30</v>
      </c>
      <c r="CG614" s="296">
        <v>3.9682539682539683E-4</v>
      </c>
      <c r="CH614" s="297" t="s">
        <v>12384</v>
      </c>
      <c r="CI614" s="305">
        <v>0</v>
      </c>
      <c r="CJ614" s="306">
        <v>2.0714285714285712</v>
      </c>
      <c r="CK614" s="300">
        <v>1</v>
      </c>
      <c r="CL614" s="301">
        <v>3</v>
      </c>
    </row>
    <row r="615" spans="1:90" x14ac:dyDescent="0.25">
      <c r="A615">
        <v>1112102150</v>
      </c>
      <c r="B615" s="287" t="s">
        <v>13007</v>
      </c>
      <c r="C615" s="141"/>
      <c r="I615">
        <v>2</v>
      </c>
      <c r="N615" s="142"/>
      <c r="O615" s="141"/>
      <c r="U615">
        <v>1</v>
      </c>
      <c r="W615">
        <v>1</v>
      </c>
      <c r="X615">
        <v>2</v>
      </c>
      <c r="Y615">
        <v>1</v>
      </c>
      <c r="AA615" s="141"/>
      <c r="AC615">
        <v>4</v>
      </c>
      <c r="AF615">
        <v>2</v>
      </c>
      <c r="AG615">
        <v>3</v>
      </c>
      <c r="AH615">
        <v>1</v>
      </c>
      <c r="AK615">
        <v>1</v>
      </c>
      <c r="AL615" s="142"/>
      <c r="AM615" s="141"/>
      <c r="AQ615">
        <v>1</v>
      </c>
      <c r="AR615">
        <v>17</v>
      </c>
      <c r="AS615">
        <v>1</v>
      </c>
      <c r="AT615">
        <v>2</v>
      </c>
      <c r="AU615">
        <v>2</v>
      </c>
      <c r="AX615" s="142">
        <v>3</v>
      </c>
      <c r="AY615" s="141"/>
      <c r="AZ615">
        <v>1</v>
      </c>
      <c r="BA615">
        <v>2</v>
      </c>
      <c r="BB615">
        <v>1</v>
      </c>
      <c r="BC615">
        <v>2</v>
      </c>
      <c r="BD615">
        <v>2</v>
      </c>
      <c r="BE615">
        <v>3</v>
      </c>
      <c r="BF615">
        <v>1</v>
      </c>
      <c r="BH615">
        <v>3</v>
      </c>
      <c r="BI615">
        <v>1</v>
      </c>
      <c r="BJ615" s="142">
        <v>3</v>
      </c>
      <c r="BK615" s="141"/>
      <c r="BL615">
        <v>4</v>
      </c>
      <c r="BM615">
        <v>1</v>
      </c>
      <c r="BN615">
        <v>2</v>
      </c>
      <c r="BO615">
        <v>1</v>
      </c>
      <c r="BP615">
        <v>1</v>
      </c>
      <c r="BR615">
        <v>2</v>
      </c>
      <c r="BS615">
        <v>2</v>
      </c>
      <c r="BT615">
        <v>3</v>
      </c>
      <c r="BV615" s="142"/>
      <c r="BW615" s="302">
        <v>2</v>
      </c>
      <c r="BX615" s="302">
        <v>5</v>
      </c>
      <c r="BY615" s="302">
        <v>11</v>
      </c>
      <c r="BZ615" s="302">
        <v>26</v>
      </c>
      <c r="CA615" s="302">
        <v>19</v>
      </c>
      <c r="CB615" s="302">
        <v>16</v>
      </c>
      <c r="CC615" s="303">
        <v>6.3492063492063489E-2</v>
      </c>
      <c r="CD615" s="304">
        <v>1.0690449676496976</v>
      </c>
      <c r="CE615" s="302">
        <v>121</v>
      </c>
      <c r="CF615" s="302">
        <v>30</v>
      </c>
      <c r="CG615" s="296">
        <v>3.1746031746031746E-3</v>
      </c>
      <c r="CH615" s="307" t="s">
        <v>15354</v>
      </c>
      <c r="CI615" s="305">
        <v>9</v>
      </c>
      <c r="CJ615" s="306">
        <v>25.323013221617948</v>
      </c>
      <c r="CK615" s="300">
        <v>3</v>
      </c>
      <c r="CL615" s="301">
        <v>18</v>
      </c>
    </row>
    <row r="616" spans="1:90" x14ac:dyDescent="0.25">
      <c r="A616">
        <v>1112102170</v>
      </c>
      <c r="B616" s="287" t="s">
        <v>13008</v>
      </c>
      <c r="C616" s="141"/>
      <c r="N616" s="142"/>
      <c r="O616" s="141"/>
      <c r="U616">
        <v>2</v>
      </c>
      <c r="W616">
        <v>1</v>
      </c>
      <c r="Z616">
        <v>1</v>
      </c>
      <c r="AA616" s="141">
        <v>2</v>
      </c>
      <c r="AB616">
        <v>2</v>
      </c>
      <c r="AC616">
        <v>1</v>
      </c>
      <c r="AF616">
        <v>1</v>
      </c>
      <c r="AH616">
        <v>4</v>
      </c>
      <c r="AL616" s="142">
        <v>1</v>
      </c>
      <c r="AM616" s="141"/>
      <c r="AQ616">
        <v>1</v>
      </c>
      <c r="AR616">
        <v>4</v>
      </c>
      <c r="AS616">
        <v>1</v>
      </c>
      <c r="AT616">
        <v>2</v>
      </c>
      <c r="AX616" s="142">
        <v>1</v>
      </c>
      <c r="AY616" s="141"/>
      <c r="AZ616">
        <v>1</v>
      </c>
      <c r="BA616">
        <v>1</v>
      </c>
      <c r="BC616">
        <v>1</v>
      </c>
      <c r="BD616">
        <v>2</v>
      </c>
      <c r="BG616">
        <v>1</v>
      </c>
      <c r="BH616">
        <v>2</v>
      </c>
      <c r="BI616">
        <v>1</v>
      </c>
      <c r="BJ616" s="142">
        <v>3</v>
      </c>
      <c r="BK616" s="141"/>
      <c r="BL616">
        <v>4</v>
      </c>
      <c r="BM616">
        <v>1</v>
      </c>
      <c r="BN616">
        <v>2</v>
      </c>
      <c r="BO616">
        <v>1</v>
      </c>
      <c r="BP616">
        <v>1</v>
      </c>
      <c r="BR616">
        <v>3</v>
      </c>
      <c r="BS616">
        <v>2</v>
      </c>
      <c r="BT616">
        <v>3</v>
      </c>
      <c r="BV616" s="142"/>
      <c r="BW616" s="302">
        <v>0</v>
      </c>
      <c r="BX616" s="302">
        <v>4</v>
      </c>
      <c r="BY616" s="302">
        <v>11</v>
      </c>
      <c r="BZ616" s="302">
        <v>9</v>
      </c>
      <c r="CA616" s="302">
        <v>12</v>
      </c>
      <c r="CB616" s="302">
        <v>17</v>
      </c>
      <c r="CC616" s="303">
        <v>6.7460317460317457E-2</v>
      </c>
      <c r="CD616" s="304">
        <v>1.1259916264596033</v>
      </c>
      <c r="CE616" s="302">
        <v>107</v>
      </c>
      <c r="CF616" s="302">
        <v>30</v>
      </c>
      <c r="CG616" s="296">
        <v>3.3730158730158732E-3</v>
      </c>
      <c r="CH616" s="307" t="s">
        <v>15354</v>
      </c>
      <c r="CI616" s="305">
        <v>9</v>
      </c>
      <c r="CJ616" s="306">
        <v>25.951388451856431</v>
      </c>
      <c r="CK616" s="300">
        <v>4</v>
      </c>
      <c r="CL616" s="301">
        <v>19</v>
      </c>
    </row>
    <row r="617" spans="1:90" x14ac:dyDescent="0.25">
      <c r="A617">
        <v>1112102190</v>
      </c>
      <c r="B617" s="287" t="s">
        <v>13009</v>
      </c>
      <c r="C617" s="141"/>
      <c r="E617">
        <v>1</v>
      </c>
      <c r="N617" s="142"/>
      <c r="O617" s="141"/>
      <c r="AA617" s="141"/>
      <c r="AL617" s="142"/>
      <c r="AM617" s="141"/>
      <c r="AX617" s="142"/>
      <c r="AY617" s="141"/>
      <c r="BJ617" s="142"/>
      <c r="BK617" s="141"/>
      <c r="BV617" s="142"/>
      <c r="BW617" s="302">
        <v>1</v>
      </c>
      <c r="BX617" s="302">
        <v>0</v>
      </c>
      <c r="BY617" s="302">
        <v>0</v>
      </c>
      <c r="BZ617" s="302">
        <v>0</v>
      </c>
      <c r="CA617" s="302">
        <v>0</v>
      </c>
      <c r="CB617" s="302">
        <v>0</v>
      </c>
      <c r="CC617" s="303">
        <v>0</v>
      </c>
      <c r="CD617" s="304">
        <v>0</v>
      </c>
      <c r="CE617" s="302">
        <v>0</v>
      </c>
      <c r="CF617" s="302">
        <v>30</v>
      </c>
      <c r="CG617" s="296">
        <v>0</v>
      </c>
      <c r="CH617" s="297" t="s">
        <v>12384</v>
      </c>
      <c r="CI617" s="305">
        <v>0</v>
      </c>
      <c r="CJ617" s="306">
        <v>0</v>
      </c>
      <c r="CK617" s="300">
        <v>0</v>
      </c>
      <c r="CL617" s="301">
        <v>0</v>
      </c>
    </row>
    <row r="618" spans="1:90" x14ac:dyDescent="0.25">
      <c r="A618">
        <v>1112102200</v>
      </c>
      <c r="B618" s="287" t="s">
        <v>13010</v>
      </c>
      <c r="C618" s="141"/>
      <c r="N618" s="142"/>
      <c r="O618" s="141"/>
      <c r="AA618" s="141"/>
      <c r="AC618">
        <v>3</v>
      </c>
      <c r="AK618">
        <v>1</v>
      </c>
      <c r="AL618" s="142"/>
      <c r="AM618" s="141"/>
      <c r="AX618" s="142"/>
      <c r="AY618" s="141"/>
      <c r="BA618">
        <v>1</v>
      </c>
      <c r="BJ618" s="142"/>
      <c r="BK618" s="141"/>
      <c r="BV618" s="142"/>
      <c r="BW618" s="302">
        <v>0</v>
      </c>
      <c r="BX618" s="302">
        <v>0</v>
      </c>
      <c r="BY618" s="302">
        <v>4</v>
      </c>
      <c r="BZ618" s="302">
        <v>0</v>
      </c>
      <c r="CA618" s="302">
        <v>1</v>
      </c>
      <c r="CB618" s="302">
        <v>0</v>
      </c>
      <c r="CC618" s="303">
        <v>0</v>
      </c>
      <c r="CD618" s="304">
        <v>0</v>
      </c>
      <c r="CE618" s="302">
        <v>0</v>
      </c>
      <c r="CF618" s="302">
        <v>30</v>
      </c>
      <c r="CG618" s="296">
        <v>0</v>
      </c>
      <c r="CH618" s="297" t="s">
        <v>12384</v>
      </c>
      <c r="CI618" s="305">
        <v>0</v>
      </c>
      <c r="CJ618" s="306">
        <v>0</v>
      </c>
      <c r="CK618" s="300">
        <v>0</v>
      </c>
      <c r="CL618" s="301">
        <v>0</v>
      </c>
    </row>
    <row r="619" spans="1:90" x14ac:dyDescent="0.25">
      <c r="A619">
        <v>1112102240</v>
      </c>
      <c r="B619" s="287" t="s">
        <v>13011</v>
      </c>
      <c r="C619" s="141"/>
      <c r="N619" s="142"/>
      <c r="O619" s="141"/>
      <c r="AA619" s="141"/>
      <c r="AJ619">
        <v>2</v>
      </c>
      <c r="AK619">
        <v>1</v>
      </c>
      <c r="AL619" s="142"/>
      <c r="AM619" s="141"/>
      <c r="AT619">
        <v>1</v>
      </c>
      <c r="AX619" s="142"/>
      <c r="AY619" s="141"/>
      <c r="BA619">
        <v>1</v>
      </c>
      <c r="BB619">
        <v>3</v>
      </c>
      <c r="BH619">
        <v>1</v>
      </c>
      <c r="BJ619" s="142"/>
      <c r="BK619" s="141"/>
      <c r="BV619" s="142"/>
      <c r="BW619" s="302">
        <v>0</v>
      </c>
      <c r="BX619" s="302">
        <v>0</v>
      </c>
      <c r="BY619" s="302">
        <v>3</v>
      </c>
      <c r="BZ619" s="302">
        <v>1</v>
      </c>
      <c r="CA619" s="302">
        <v>5</v>
      </c>
      <c r="CB619" s="302">
        <v>0</v>
      </c>
      <c r="CC619" s="303">
        <v>0</v>
      </c>
      <c r="CD619" s="304">
        <v>0</v>
      </c>
      <c r="CE619" s="302">
        <v>0</v>
      </c>
      <c r="CF619" s="302">
        <v>30</v>
      </c>
      <c r="CG619" s="296">
        <v>0</v>
      </c>
      <c r="CH619" s="297" t="s">
        <v>12384</v>
      </c>
      <c r="CI619" s="305">
        <v>0</v>
      </c>
      <c r="CJ619" s="306">
        <v>0</v>
      </c>
      <c r="CK619" s="300">
        <v>0</v>
      </c>
      <c r="CL619" s="301">
        <v>0</v>
      </c>
    </row>
    <row r="620" spans="1:90" x14ac:dyDescent="0.25">
      <c r="A620">
        <v>1112102250</v>
      </c>
      <c r="B620" s="287" t="s">
        <v>13012</v>
      </c>
      <c r="C620" s="141">
        <v>1</v>
      </c>
      <c r="N620" s="142"/>
      <c r="O620" s="141"/>
      <c r="AA620" s="141"/>
      <c r="AJ620">
        <v>2</v>
      </c>
      <c r="AK620">
        <v>1</v>
      </c>
      <c r="AL620" s="142"/>
      <c r="AM620" s="141"/>
      <c r="AT620">
        <v>1</v>
      </c>
      <c r="AX620" s="142"/>
      <c r="AY620" s="141"/>
      <c r="BJ620" s="142"/>
      <c r="BK620" s="141"/>
      <c r="BV620" s="142"/>
      <c r="BW620" s="302">
        <v>1</v>
      </c>
      <c r="BX620" s="302">
        <v>0</v>
      </c>
      <c r="BY620" s="302">
        <v>3</v>
      </c>
      <c r="BZ620" s="302">
        <v>1</v>
      </c>
      <c r="CA620" s="302">
        <v>0</v>
      </c>
      <c r="CB620" s="302">
        <v>0</v>
      </c>
      <c r="CC620" s="303">
        <v>0</v>
      </c>
      <c r="CD620" s="304">
        <v>0</v>
      </c>
      <c r="CE620" s="302">
        <v>0</v>
      </c>
      <c r="CF620" s="302">
        <v>30</v>
      </c>
      <c r="CG620" s="296">
        <v>0</v>
      </c>
      <c r="CH620" s="297" t="s">
        <v>12384</v>
      </c>
      <c r="CI620" s="305">
        <v>0</v>
      </c>
      <c r="CJ620" s="306">
        <v>0</v>
      </c>
      <c r="CK620" s="300">
        <v>0</v>
      </c>
      <c r="CL620" s="301">
        <v>0</v>
      </c>
    </row>
    <row r="621" spans="1:90" x14ac:dyDescent="0.25">
      <c r="A621">
        <v>1112102260</v>
      </c>
      <c r="B621" s="287" t="s">
        <v>13013</v>
      </c>
      <c r="C621" s="141"/>
      <c r="N621" s="142"/>
      <c r="O621" s="141"/>
      <c r="AA621" s="141"/>
      <c r="AI621">
        <v>1</v>
      </c>
      <c r="AK621">
        <v>1</v>
      </c>
      <c r="AL621" s="142"/>
      <c r="AM621" s="141"/>
      <c r="AT621">
        <v>1</v>
      </c>
      <c r="AW621">
        <v>1</v>
      </c>
      <c r="AX621" s="142">
        <v>1</v>
      </c>
      <c r="AY621" s="141"/>
      <c r="AZ621">
        <v>2</v>
      </c>
      <c r="BF621">
        <v>1</v>
      </c>
      <c r="BJ621" s="142"/>
      <c r="BK621" s="141"/>
      <c r="BV621" s="142"/>
      <c r="BW621" s="302">
        <v>0</v>
      </c>
      <c r="BX621" s="302">
        <v>0</v>
      </c>
      <c r="BY621" s="302">
        <v>2</v>
      </c>
      <c r="BZ621" s="302">
        <v>3</v>
      </c>
      <c r="CA621" s="302">
        <v>3</v>
      </c>
      <c r="CB621" s="302">
        <v>0</v>
      </c>
      <c r="CC621" s="303">
        <v>0</v>
      </c>
      <c r="CD621" s="304">
        <v>0</v>
      </c>
      <c r="CE621" s="302">
        <v>81</v>
      </c>
      <c r="CF621" s="302">
        <v>30</v>
      </c>
      <c r="CG621" s="296">
        <v>0</v>
      </c>
      <c r="CH621" s="297" t="s">
        <v>12384</v>
      </c>
      <c r="CI621" s="305">
        <v>0</v>
      </c>
      <c r="CJ621" s="306">
        <v>0</v>
      </c>
      <c r="CK621" s="300">
        <v>0</v>
      </c>
      <c r="CL621" s="301">
        <v>0</v>
      </c>
    </row>
    <row r="622" spans="1:90" x14ac:dyDescent="0.25">
      <c r="A622">
        <v>1112102270</v>
      </c>
      <c r="B622" s="287" t="s">
        <v>13014</v>
      </c>
      <c r="C622" s="141"/>
      <c r="E622">
        <v>3</v>
      </c>
      <c r="F622">
        <v>1</v>
      </c>
      <c r="G622">
        <v>3</v>
      </c>
      <c r="I622">
        <v>3</v>
      </c>
      <c r="J622">
        <v>2</v>
      </c>
      <c r="N622" s="142"/>
      <c r="O622" s="141"/>
      <c r="U622">
        <v>2</v>
      </c>
      <c r="V622">
        <v>1</v>
      </c>
      <c r="W622">
        <v>1</v>
      </c>
      <c r="X622">
        <v>2</v>
      </c>
      <c r="Y622">
        <v>1</v>
      </c>
      <c r="Z622">
        <v>1</v>
      </c>
      <c r="AA622" s="141">
        <v>2</v>
      </c>
      <c r="AB622">
        <v>3</v>
      </c>
      <c r="AD622">
        <v>41</v>
      </c>
      <c r="AF622">
        <v>2</v>
      </c>
      <c r="AG622">
        <v>3</v>
      </c>
      <c r="AH622">
        <v>1</v>
      </c>
      <c r="AI622">
        <v>2</v>
      </c>
      <c r="AK622">
        <v>2</v>
      </c>
      <c r="AL622" s="142"/>
      <c r="AM622" s="141">
        <v>2</v>
      </c>
      <c r="AN622">
        <v>3</v>
      </c>
      <c r="AO622">
        <v>2</v>
      </c>
      <c r="AP622">
        <v>4</v>
      </c>
      <c r="AQ622">
        <v>1</v>
      </c>
      <c r="AR622">
        <v>3</v>
      </c>
      <c r="AS622">
        <v>4</v>
      </c>
      <c r="AT622">
        <v>3</v>
      </c>
      <c r="AU622">
        <v>2</v>
      </c>
      <c r="AV622">
        <v>2</v>
      </c>
      <c r="AX622" s="142">
        <v>1</v>
      </c>
      <c r="AY622" s="141"/>
      <c r="AZ622">
        <v>2</v>
      </c>
      <c r="BB622">
        <v>3</v>
      </c>
      <c r="BC622">
        <v>1</v>
      </c>
      <c r="BH622">
        <v>4</v>
      </c>
      <c r="BJ622" s="142"/>
      <c r="BK622" s="141"/>
      <c r="BN622">
        <v>2</v>
      </c>
      <c r="BO622">
        <v>1</v>
      </c>
      <c r="BP622">
        <v>1</v>
      </c>
      <c r="BQ622">
        <v>1</v>
      </c>
      <c r="BR622">
        <v>2</v>
      </c>
      <c r="BS622">
        <v>1</v>
      </c>
      <c r="BV622" s="142"/>
      <c r="BW622" s="302">
        <v>12</v>
      </c>
      <c r="BX622" s="302">
        <v>8</v>
      </c>
      <c r="BY622" s="302">
        <v>56</v>
      </c>
      <c r="BZ622" s="302">
        <v>27</v>
      </c>
      <c r="CA622" s="302">
        <v>10</v>
      </c>
      <c r="CB622" s="302">
        <v>8</v>
      </c>
      <c r="CC622" s="303">
        <v>3.1746031746031744E-2</v>
      </c>
      <c r="CD622" s="304">
        <v>0.51639777949432231</v>
      </c>
      <c r="CE622" s="302">
        <v>121</v>
      </c>
      <c r="CF622" s="302">
        <v>30</v>
      </c>
      <c r="CG622" s="296">
        <v>1.5873015873015873E-3</v>
      </c>
      <c r="CH622" s="307" t="s">
        <v>15354</v>
      </c>
      <c r="CI622" s="305">
        <v>5</v>
      </c>
      <c r="CJ622" s="306">
        <v>12.643381906478449</v>
      </c>
      <c r="CK622" s="300">
        <v>2</v>
      </c>
      <c r="CL622" s="301">
        <v>9</v>
      </c>
    </row>
    <row r="623" spans="1:90" x14ac:dyDescent="0.25">
      <c r="A623">
        <v>1112102280</v>
      </c>
      <c r="B623" s="287" t="s">
        <v>13015</v>
      </c>
      <c r="C623" s="141"/>
      <c r="D623">
        <v>1</v>
      </c>
      <c r="E623">
        <v>1</v>
      </c>
      <c r="N623" s="142"/>
      <c r="O623" s="141"/>
      <c r="AA623" s="141"/>
      <c r="AL623" s="142"/>
      <c r="AM623" s="141"/>
      <c r="AX623" s="142"/>
      <c r="AY623" s="141"/>
      <c r="BJ623" s="142"/>
      <c r="BK623" s="141"/>
      <c r="BV623" s="142"/>
      <c r="BW623" s="302">
        <v>2</v>
      </c>
      <c r="BX623" s="302">
        <v>0</v>
      </c>
      <c r="BY623" s="302">
        <v>0</v>
      </c>
      <c r="BZ623" s="302">
        <v>0</v>
      </c>
      <c r="CA623" s="302">
        <v>0</v>
      </c>
      <c r="CB623" s="302">
        <v>0</v>
      </c>
      <c r="CC623" s="303">
        <v>0</v>
      </c>
      <c r="CD623" s="304">
        <v>0</v>
      </c>
      <c r="CE623" s="302">
        <v>0</v>
      </c>
      <c r="CF623" s="302">
        <v>30</v>
      </c>
      <c r="CG623" s="296">
        <v>0</v>
      </c>
      <c r="CH623" s="297" t="s">
        <v>12384</v>
      </c>
      <c r="CI623" s="305">
        <v>0</v>
      </c>
      <c r="CJ623" s="306">
        <v>0</v>
      </c>
      <c r="CK623" s="300">
        <v>0</v>
      </c>
      <c r="CL623" s="301">
        <v>0</v>
      </c>
    </row>
    <row r="624" spans="1:90" x14ac:dyDescent="0.25">
      <c r="A624">
        <v>1112102290</v>
      </c>
      <c r="B624" s="287" t="s">
        <v>13016</v>
      </c>
      <c r="C624" s="141"/>
      <c r="I624">
        <v>1</v>
      </c>
      <c r="J624">
        <v>1</v>
      </c>
      <c r="N624" s="142"/>
      <c r="O624" s="141"/>
      <c r="AA624" s="141"/>
      <c r="AL624" s="142"/>
      <c r="AM624" s="141"/>
      <c r="AX624" s="142"/>
      <c r="AY624" s="141"/>
      <c r="BJ624" s="142"/>
      <c r="BK624" s="141"/>
      <c r="BV624" s="142"/>
      <c r="BW624" s="302">
        <v>2</v>
      </c>
      <c r="BX624" s="302">
        <v>0</v>
      </c>
      <c r="BY624" s="302">
        <v>0</v>
      </c>
      <c r="BZ624" s="302">
        <v>0</v>
      </c>
      <c r="CA624" s="302">
        <v>0</v>
      </c>
      <c r="CB624" s="302">
        <v>0</v>
      </c>
      <c r="CC624" s="303">
        <v>0</v>
      </c>
      <c r="CD624" s="304">
        <v>0</v>
      </c>
      <c r="CE624" s="302">
        <v>0</v>
      </c>
      <c r="CF624" s="302">
        <v>30</v>
      </c>
      <c r="CG624" s="296">
        <v>0</v>
      </c>
      <c r="CH624" s="297" t="s">
        <v>12384</v>
      </c>
      <c r="CI624" s="305">
        <v>0</v>
      </c>
      <c r="CJ624" s="306">
        <v>0</v>
      </c>
      <c r="CK624" s="300">
        <v>0</v>
      </c>
      <c r="CL624" s="301">
        <v>0</v>
      </c>
    </row>
    <row r="625" spans="1:90" x14ac:dyDescent="0.25">
      <c r="A625">
        <v>1112102310</v>
      </c>
      <c r="B625" s="287" t="s">
        <v>13017</v>
      </c>
      <c r="C625" s="141"/>
      <c r="F625">
        <v>1</v>
      </c>
      <c r="N625" s="142"/>
      <c r="O625" s="141"/>
      <c r="AA625" s="141"/>
      <c r="AL625" s="142"/>
      <c r="AM625" s="141"/>
      <c r="AX625" s="142"/>
      <c r="AY625" s="141"/>
      <c r="BJ625" s="142"/>
      <c r="BK625" s="141"/>
      <c r="BV625" s="142"/>
      <c r="BW625" s="302">
        <v>1</v>
      </c>
      <c r="BX625" s="302">
        <v>0</v>
      </c>
      <c r="BY625" s="302">
        <v>0</v>
      </c>
      <c r="BZ625" s="302">
        <v>0</v>
      </c>
      <c r="CA625" s="302">
        <v>0</v>
      </c>
      <c r="CB625" s="302">
        <v>0</v>
      </c>
      <c r="CC625" s="303">
        <v>0</v>
      </c>
      <c r="CD625" s="304">
        <v>0</v>
      </c>
      <c r="CE625" s="302">
        <v>0</v>
      </c>
      <c r="CF625" s="302">
        <v>30</v>
      </c>
      <c r="CG625" s="296">
        <v>0</v>
      </c>
      <c r="CH625" s="297" t="s">
        <v>12384</v>
      </c>
      <c r="CI625" s="305">
        <v>0</v>
      </c>
      <c r="CJ625" s="306">
        <v>0</v>
      </c>
      <c r="CK625" s="300">
        <v>0</v>
      </c>
      <c r="CL625" s="301">
        <v>0</v>
      </c>
    </row>
    <row r="626" spans="1:90" x14ac:dyDescent="0.25">
      <c r="A626">
        <v>1112103780</v>
      </c>
      <c r="B626" s="287" t="s">
        <v>13018</v>
      </c>
      <c r="C626" s="141"/>
      <c r="N626" s="142"/>
      <c r="O626" s="141"/>
      <c r="AA626" s="141"/>
      <c r="AL626" s="142"/>
      <c r="AM626" s="141"/>
      <c r="AX626" s="142"/>
      <c r="AY626" s="141"/>
      <c r="BJ626" s="142"/>
      <c r="BK626" s="141"/>
      <c r="BR626">
        <v>1</v>
      </c>
      <c r="BV626" s="142"/>
      <c r="BW626" s="302">
        <v>0</v>
      </c>
      <c r="BX626" s="302">
        <v>0</v>
      </c>
      <c r="BY626" s="302">
        <v>0</v>
      </c>
      <c r="BZ626" s="302">
        <v>0</v>
      </c>
      <c r="CA626" s="302">
        <v>0</v>
      </c>
      <c r="CB626" s="302">
        <v>1</v>
      </c>
      <c r="CC626" s="303">
        <v>3.968253968253968E-3</v>
      </c>
      <c r="CD626" s="304">
        <v>0</v>
      </c>
      <c r="CE626" s="302">
        <v>0</v>
      </c>
      <c r="CF626" s="302">
        <v>30</v>
      </c>
      <c r="CG626" s="296">
        <v>1.9841269841269841E-4</v>
      </c>
      <c r="CH626" s="297" t="s">
        <v>12384</v>
      </c>
      <c r="CI626" s="305">
        <v>0</v>
      </c>
      <c r="CJ626" s="306">
        <v>1.0357142857142856</v>
      </c>
      <c r="CK626" s="300">
        <v>1</v>
      </c>
      <c r="CL626" s="301">
        <v>2</v>
      </c>
    </row>
    <row r="627" spans="1:90" x14ac:dyDescent="0.25">
      <c r="A627">
        <v>1112103790</v>
      </c>
      <c r="B627" s="287" t="s">
        <v>13019</v>
      </c>
      <c r="C627" s="141"/>
      <c r="N627" s="142"/>
      <c r="O627" s="141"/>
      <c r="AA627" s="141"/>
      <c r="AL627" s="142"/>
      <c r="AM627" s="141"/>
      <c r="AX627" s="142"/>
      <c r="AY627" s="141"/>
      <c r="BH627">
        <v>1</v>
      </c>
      <c r="BJ627" s="142"/>
      <c r="BK627" s="141"/>
      <c r="BV627" s="142"/>
      <c r="BW627" s="302">
        <v>0</v>
      </c>
      <c r="BX627" s="302">
        <v>0</v>
      </c>
      <c r="BY627" s="302">
        <v>0</v>
      </c>
      <c r="BZ627" s="302">
        <v>0</v>
      </c>
      <c r="CA627" s="302">
        <v>1</v>
      </c>
      <c r="CB627" s="302">
        <v>0</v>
      </c>
      <c r="CC627" s="303">
        <v>0</v>
      </c>
      <c r="CD627" s="304">
        <v>0</v>
      </c>
      <c r="CE627" s="302">
        <v>94</v>
      </c>
      <c r="CF627" s="302">
        <v>30</v>
      </c>
      <c r="CG627" s="296">
        <v>0</v>
      </c>
      <c r="CH627" s="297" t="s">
        <v>12384</v>
      </c>
      <c r="CI627" s="305">
        <v>0</v>
      </c>
      <c r="CJ627" s="306">
        <v>0</v>
      </c>
      <c r="CK627" s="300">
        <v>0</v>
      </c>
      <c r="CL627" s="301">
        <v>0</v>
      </c>
    </row>
    <row r="628" spans="1:90" x14ac:dyDescent="0.25">
      <c r="A628">
        <v>1113100220</v>
      </c>
      <c r="B628" s="287" t="s">
        <v>13020</v>
      </c>
      <c r="C628" s="141"/>
      <c r="F628">
        <v>1</v>
      </c>
      <c r="L628">
        <v>2</v>
      </c>
      <c r="N628" s="142"/>
      <c r="O628" s="141">
        <v>4</v>
      </c>
      <c r="T628">
        <v>2</v>
      </c>
      <c r="W628">
        <v>4</v>
      </c>
      <c r="X628">
        <v>2</v>
      </c>
      <c r="Y628">
        <v>2</v>
      </c>
      <c r="Z628">
        <v>4</v>
      </c>
      <c r="AA628" s="141">
        <v>2</v>
      </c>
      <c r="AB628">
        <v>2</v>
      </c>
      <c r="AC628">
        <v>2</v>
      </c>
      <c r="AE628">
        <v>5</v>
      </c>
      <c r="AG628">
        <v>2</v>
      </c>
      <c r="AH628">
        <v>4</v>
      </c>
      <c r="AI628">
        <v>2</v>
      </c>
      <c r="AJ628">
        <v>2</v>
      </c>
      <c r="AK628">
        <v>2</v>
      </c>
      <c r="AL628" s="142"/>
      <c r="AM628" s="141"/>
      <c r="AN628">
        <v>2</v>
      </c>
      <c r="AO628">
        <v>3</v>
      </c>
      <c r="AP628">
        <v>2</v>
      </c>
      <c r="AQ628">
        <v>4</v>
      </c>
      <c r="AT628">
        <v>22</v>
      </c>
      <c r="AU628">
        <v>2</v>
      </c>
      <c r="AX628" s="142"/>
      <c r="AY628" s="141"/>
      <c r="AZ628">
        <v>3</v>
      </c>
      <c r="BA628">
        <v>1</v>
      </c>
      <c r="BD628">
        <v>1</v>
      </c>
      <c r="BE628">
        <v>1</v>
      </c>
      <c r="BF628">
        <v>1</v>
      </c>
      <c r="BG628">
        <v>2</v>
      </c>
      <c r="BH628">
        <v>3</v>
      </c>
      <c r="BJ628" s="142">
        <v>1</v>
      </c>
      <c r="BK628" s="141"/>
      <c r="BL628">
        <v>1</v>
      </c>
      <c r="BM628">
        <v>1</v>
      </c>
      <c r="BQ628">
        <v>1</v>
      </c>
      <c r="BS628">
        <v>2</v>
      </c>
      <c r="BV628" s="142">
        <v>1</v>
      </c>
      <c r="BW628" s="302">
        <v>3</v>
      </c>
      <c r="BX628" s="302">
        <v>18</v>
      </c>
      <c r="BY628" s="302">
        <v>23</v>
      </c>
      <c r="BZ628" s="302">
        <v>35</v>
      </c>
      <c r="CA628" s="302">
        <v>13</v>
      </c>
      <c r="CB628" s="302">
        <v>6</v>
      </c>
      <c r="CC628" s="303">
        <v>2.3809523809523808E-2</v>
      </c>
      <c r="CD628" s="304">
        <v>0.44721359549995787</v>
      </c>
      <c r="CE628" s="302">
        <v>0</v>
      </c>
      <c r="CF628" s="302">
        <v>30</v>
      </c>
      <c r="CG628" s="296">
        <v>1.1904761904761906E-3</v>
      </c>
      <c r="CH628" s="307" t="s">
        <v>15354</v>
      </c>
      <c r="CI628" s="305">
        <v>1</v>
      </c>
      <c r="CJ628" s="306">
        <v>6.6614993097856718</v>
      </c>
      <c r="CK628" s="300">
        <v>2</v>
      </c>
      <c r="CL628" s="301">
        <v>7</v>
      </c>
    </row>
    <row r="629" spans="1:90" x14ac:dyDescent="0.25">
      <c r="A629">
        <v>1113100230</v>
      </c>
      <c r="B629" s="287" t="s">
        <v>13021</v>
      </c>
      <c r="C629" s="141"/>
      <c r="N629" s="142"/>
      <c r="O629" s="141"/>
      <c r="AA629" s="141"/>
      <c r="AD629">
        <v>1</v>
      </c>
      <c r="AL629" s="142"/>
      <c r="AM629" s="141"/>
      <c r="AN629">
        <v>1</v>
      </c>
      <c r="AV629">
        <v>1</v>
      </c>
      <c r="AX629" s="142"/>
      <c r="AY629" s="141"/>
      <c r="BJ629" s="142"/>
      <c r="BK629" s="141"/>
      <c r="BV629" s="142"/>
      <c r="BW629" s="302">
        <v>0</v>
      </c>
      <c r="BX629" s="302">
        <v>0</v>
      </c>
      <c r="BY629" s="302">
        <v>1</v>
      </c>
      <c r="BZ629" s="302">
        <v>2</v>
      </c>
      <c r="CA629" s="302">
        <v>0</v>
      </c>
      <c r="CB629" s="302">
        <v>0</v>
      </c>
      <c r="CC629" s="303">
        <v>0</v>
      </c>
      <c r="CD629" s="304">
        <v>0</v>
      </c>
      <c r="CE629" s="302">
        <v>0</v>
      </c>
      <c r="CF629" s="302">
        <v>30</v>
      </c>
      <c r="CG629" s="296">
        <v>0</v>
      </c>
      <c r="CH629" s="297" t="s">
        <v>12384</v>
      </c>
      <c r="CI629" s="305">
        <v>0</v>
      </c>
      <c r="CJ629" s="306">
        <v>0</v>
      </c>
      <c r="CK629" s="300">
        <v>0</v>
      </c>
      <c r="CL629" s="301">
        <v>0</v>
      </c>
    </row>
    <row r="630" spans="1:90" x14ac:dyDescent="0.25">
      <c r="A630">
        <v>1113100310</v>
      </c>
      <c r="B630" s="287" t="s">
        <v>13022</v>
      </c>
      <c r="C630" s="141"/>
      <c r="N630" s="142"/>
      <c r="O630" s="141"/>
      <c r="AA630" s="141"/>
      <c r="AC630">
        <v>4</v>
      </c>
      <c r="AH630">
        <v>1</v>
      </c>
      <c r="AI630">
        <v>1</v>
      </c>
      <c r="AK630">
        <v>2</v>
      </c>
      <c r="AL630" s="142"/>
      <c r="AM630" s="141"/>
      <c r="AO630">
        <v>2</v>
      </c>
      <c r="AS630">
        <v>4</v>
      </c>
      <c r="AX630" s="142"/>
      <c r="AY630" s="141"/>
      <c r="BA630">
        <v>2</v>
      </c>
      <c r="BE630">
        <v>1</v>
      </c>
      <c r="BJ630" s="142"/>
      <c r="BK630" s="141"/>
      <c r="BV630" s="142"/>
      <c r="BW630" s="302">
        <v>0</v>
      </c>
      <c r="BX630" s="302">
        <v>0</v>
      </c>
      <c r="BY630" s="302">
        <v>8</v>
      </c>
      <c r="BZ630" s="302">
        <v>6</v>
      </c>
      <c r="CA630" s="302">
        <v>3</v>
      </c>
      <c r="CB630" s="302">
        <v>0</v>
      </c>
      <c r="CC630" s="303">
        <v>0</v>
      </c>
      <c r="CD630" s="304">
        <v>0</v>
      </c>
      <c r="CE630" s="302">
        <v>0</v>
      </c>
      <c r="CF630" s="302">
        <v>30</v>
      </c>
      <c r="CG630" s="296">
        <v>0</v>
      </c>
      <c r="CH630" s="297" t="s">
        <v>12384</v>
      </c>
      <c r="CI630" s="305">
        <v>0</v>
      </c>
      <c r="CJ630" s="306">
        <v>0</v>
      </c>
      <c r="CK630" s="300">
        <v>0</v>
      </c>
      <c r="CL630" s="301">
        <v>0</v>
      </c>
    </row>
    <row r="631" spans="1:90" x14ac:dyDescent="0.25">
      <c r="A631">
        <v>1113100580</v>
      </c>
      <c r="B631" s="287" t="s">
        <v>13023</v>
      </c>
      <c r="C631" s="141">
        <v>1</v>
      </c>
      <c r="G631">
        <v>1</v>
      </c>
      <c r="N631" s="142">
        <v>2</v>
      </c>
      <c r="O631" s="141"/>
      <c r="Q631">
        <v>1</v>
      </c>
      <c r="T631">
        <v>2</v>
      </c>
      <c r="X631">
        <v>1</v>
      </c>
      <c r="Y631">
        <v>1</v>
      </c>
      <c r="AA631" s="141"/>
      <c r="AB631">
        <v>2</v>
      </c>
      <c r="AG631">
        <v>2</v>
      </c>
      <c r="AI631">
        <v>1</v>
      </c>
      <c r="AK631">
        <v>1</v>
      </c>
      <c r="AL631" s="142"/>
      <c r="AM631" s="141"/>
      <c r="AN631">
        <v>1</v>
      </c>
      <c r="AW631">
        <v>1</v>
      </c>
      <c r="AX631" s="142"/>
      <c r="AY631" s="141"/>
      <c r="BJ631" s="142"/>
      <c r="BK631" s="141"/>
      <c r="BV631" s="142"/>
      <c r="BW631" s="302">
        <v>4</v>
      </c>
      <c r="BX631" s="302">
        <v>5</v>
      </c>
      <c r="BY631" s="302">
        <v>6</v>
      </c>
      <c r="BZ631" s="302">
        <v>2</v>
      </c>
      <c r="CA631" s="302">
        <v>0</v>
      </c>
      <c r="CB631" s="302">
        <v>0</v>
      </c>
      <c r="CC631" s="303">
        <v>0</v>
      </c>
      <c r="CD631" s="304">
        <v>0</v>
      </c>
      <c r="CE631" s="302">
        <v>0</v>
      </c>
      <c r="CF631" s="302">
        <v>30</v>
      </c>
      <c r="CG631" s="296">
        <v>0</v>
      </c>
      <c r="CH631" s="297" t="s">
        <v>12384</v>
      </c>
      <c r="CI631" s="305">
        <v>0</v>
      </c>
      <c r="CJ631" s="306">
        <v>0</v>
      </c>
      <c r="CK631" s="300">
        <v>0</v>
      </c>
      <c r="CL631" s="301">
        <v>0</v>
      </c>
    </row>
    <row r="632" spans="1:90" x14ac:dyDescent="0.25">
      <c r="A632">
        <v>1113100910</v>
      </c>
      <c r="B632" s="287" t="s">
        <v>13024</v>
      </c>
      <c r="C632" s="141"/>
      <c r="N632" s="142"/>
      <c r="O632" s="141"/>
      <c r="AA632" s="141"/>
      <c r="AC632">
        <v>1</v>
      </c>
      <c r="AI632">
        <v>1</v>
      </c>
      <c r="AK632">
        <v>2</v>
      </c>
      <c r="AL632" s="142"/>
      <c r="AM632" s="141"/>
      <c r="AN632">
        <v>1</v>
      </c>
      <c r="AU632">
        <v>1</v>
      </c>
      <c r="AV632">
        <v>1</v>
      </c>
      <c r="AX632" s="142"/>
      <c r="AY632" s="141"/>
      <c r="BC632">
        <v>1</v>
      </c>
      <c r="BJ632" s="142"/>
      <c r="BK632" s="141"/>
      <c r="BV632" s="142"/>
      <c r="BW632" s="302">
        <v>0</v>
      </c>
      <c r="BX632" s="302">
        <v>0</v>
      </c>
      <c r="BY632" s="302">
        <v>4</v>
      </c>
      <c r="BZ632" s="302">
        <v>3</v>
      </c>
      <c r="CA632" s="302">
        <v>1</v>
      </c>
      <c r="CB632" s="302">
        <v>0</v>
      </c>
      <c r="CC632" s="303">
        <v>0</v>
      </c>
      <c r="CD632" s="304">
        <v>0</v>
      </c>
      <c r="CE632" s="302">
        <v>0</v>
      </c>
      <c r="CF632" s="302">
        <v>30</v>
      </c>
      <c r="CG632" s="296">
        <v>0</v>
      </c>
      <c r="CH632" s="297" t="s">
        <v>12384</v>
      </c>
      <c r="CI632" s="305">
        <v>0</v>
      </c>
      <c r="CJ632" s="306">
        <v>0</v>
      </c>
      <c r="CK632" s="300">
        <v>0</v>
      </c>
      <c r="CL632" s="301">
        <v>0</v>
      </c>
    </row>
    <row r="633" spans="1:90" x14ac:dyDescent="0.25">
      <c r="A633">
        <v>1113100930</v>
      </c>
      <c r="B633" s="287" t="s">
        <v>13025</v>
      </c>
      <c r="C633" s="141"/>
      <c r="N633" s="142"/>
      <c r="O633" s="141"/>
      <c r="AA633" s="141"/>
      <c r="AE633">
        <v>1</v>
      </c>
      <c r="AL633" s="142"/>
      <c r="AM633" s="141"/>
      <c r="AX633" s="142"/>
      <c r="AY633" s="141"/>
      <c r="BF633">
        <v>1</v>
      </c>
      <c r="BJ633" s="142"/>
      <c r="BK633" s="141"/>
      <c r="BV633" s="142"/>
      <c r="BW633" s="302">
        <v>0</v>
      </c>
      <c r="BX633" s="302">
        <v>0</v>
      </c>
      <c r="BY633" s="302">
        <v>1</v>
      </c>
      <c r="BZ633" s="302">
        <v>0</v>
      </c>
      <c r="CA633" s="302">
        <v>1</v>
      </c>
      <c r="CB633" s="302">
        <v>0</v>
      </c>
      <c r="CC633" s="303">
        <v>0</v>
      </c>
      <c r="CD633" s="304">
        <v>0</v>
      </c>
      <c r="CE633" s="302">
        <v>0</v>
      </c>
      <c r="CF633" s="302">
        <v>30</v>
      </c>
      <c r="CG633" s="296">
        <v>0</v>
      </c>
      <c r="CH633" s="297" t="s">
        <v>12384</v>
      </c>
      <c r="CI633" s="305">
        <v>0</v>
      </c>
      <c r="CJ633" s="306">
        <v>0</v>
      </c>
      <c r="CK633" s="300">
        <v>0</v>
      </c>
      <c r="CL633" s="301">
        <v>0</v>
      </c>
    </row>
    <row r="634" spans="1:90" x14ac:dyDescent="0.25">
      <c r="A634">
        <v>1113100970</v>
      </c>
      <c r="B634" s="287" t="s">
        <v>13026</v>
      </c>
      <c r="C634" s="141"/>
      <c r="N634" s="142"/>
      <c r="O634" s="141"/>
      <c r="AA634" s="141"/>
      <c r="AL634" s="142"/>
      <c r="AM634" s="141"/>
      <c r="AX634" s="142">
        <v>2</v>
      </c>
      <c r="AY634" s="141"/>
      <c r="BC634">
        <v>2</v>
      </c>
      <c r="BE634">
        <v>1</v>
      </c>
      <c r="BF634">
        <v>1</v>
      </c>
      <c r="BH634">
        <v>2</v>
      </c>
      <c r="BJ634" s="142">
        <v>1</v>
      </c>
      <c r="BK634" s="141"/>
      <c r="BV634" s="142"/>
      <c r="BW634" s="302">
        <v>0</v>
      </c>
      <c r="BX634" s="302">
        <v>0</v>
      </c>
      <c r="BY634" s="302">
        <v>0</v>
      </c>
      <c r="BZ634" s="302">
        <v>2</v>
      </c>
      <c r="CA634" s="302">
        <v>7</v>
      </c>
      <c r="CB634" s="302">
        <v>0</v>
      </c>
      <c r="CC634" s="303">
        <v>0</v>
      </c>
      <c r="CD634" s="304">
        <v>0</v>
      </c>
      <c r="CE634" s="302">
        <v>0</v>
      </c>
      <c r="CF634" s="302">
        <v>30</v>
      </c>
      <c r="CG634" s="296">
        <v>0</v>
      </c>
      <c r="CH634" s="307" t="s">
        <v>15354</v>
      </c>
      <c r="CI634" s="305">
        <v>0</v>
      </c>
      <c r="CJ634" s="306">
        <v>0</v>
      </c>
      <c r="CK634" s="300">
        <v>0</v>
      </c>
      <c r="CL634" s="301">
        <v>0</v>
      </c>
    </row>
    <row r="635" spans="1:90" x14ac:dyDescent="0.25">
      <c r="A635">
        <v>1113100990</v>
      </c>
      <c r="B635" s="287" t="s">
        <v>13027</v>
      </c>
      <c r="C635" s="141"/>
      <c r="N635" s="142"/>
      <c r="O635" s="141"/>
      <c r="AA635" s="141"/>
      <c r="AL635" s="142"/>
      <c r="AM635" s="141"/>
      <c r="AN635">
        <v>1</v>
      </c>
      <c r="AW635">
        <v>1</v>
      </c>
      <c r="AX635" s="142"/>
      <c r="AY635" s="141"/>
      <c r="BJ635" s="142"/>
      <c r="BK635" s="141"/>
      <c r="BV635" s="142"/>
      <c r="BW635" s="302">
        <v>0</v>
      </c>
      <c r="BX635" s="302">
        <v>0</v>
      </c>
      <c r="BY635" s="302">
        <v>0</v>
      </c>
      <c r="BZ635" s="302">
        <v>2</v>
      </c>
      <c r="CA635" s="302">
        <v>0</v>
      </c>
      <c r="CB635" s="302">
        <v>0</v>
      </c>
      <c r="CC635" s="303">
        <v>0</v>
      </c>
      <c r="CD635" s="304">
        <v>0</v>
      </c>
      <c r="CE635" s="302">
        <v>0</v>
      </c>
      <c r="CF635" s="302">
        <v>30</v>
      </c>
      <c r="CG635" s="296">
        <v>0</v>
      </c>
      <c r="CH635" s="297" t="s">
        <v>12384</v>
      </c>
      <c r="CI635" s="305">
        <v>0</v>
      </c>
      <c r="CJ635" s="306">
        <v>0</v>
      </c>
      <c r="CK635" s="300">
        <v>0</v>
      </c>
      <c r="CL635" s="301">
        <v>0</v>
      </c>
    </row>
    <row r="636" spans="1:90" x14ac:dyDescent="0.25">
      <c r="A636">
        <v>1113101000</v>
      </c>
      <c r="B636" s="287" t="s">
        <v>13028</v>
      </c>
      <c r="C636" s="141"/>
      <c r="N636" s="142"/>
      <c r="O636" s="141"/>
      <c r="AA636" s="141"/>
      <c r="AL636" s="142"/>
      <c r="AM636" s="141"/>
      <c r="AN636">
        <v>1</v>
      </c>
      <c r="AW636">
        <v>1</v>
      </c>
      <c r="AX636" s="142"/>
      <c r="AY636" s="141"/>
      <c r="BJ636" s="142"/>
      <c r="BK636" s="141"/>
      <c r="BV636" s="142"/>
      <c r="BW636" s="302">
        <v>0</v>
      </c>
      <c r="BX636" s="302">
        <v>0</v>
      </c>
      <c r="BY636" s="302">
        <v>0</v>
      </c>
      <c r="BZ636" s="302">
        <v>2</v>
      </c>
      <c r="CA636" s="302">
        <v>0</v>
      </c>
      <c r="CB636" s="302">
        <v>0</v>
      </c>
      <c r="CC636" s="303">
        <v>0</v>
      </c>
      <c r="CD636" s="304">
        <v>0</v>
      </c>
      <c r="CE636" s="302">
        <v>0</v>
      </c>
      <c r="CF636" s="302">
        <v>30</v>
      </c>
      <c r="CG636" s="296">
        <v>0</v>
      </c>
      <c r="CH636" s="297" t="s">
        <v>12384</v>
      </c>
      <c r="CI636" s="305">
        <v>0</v>
      </c>
      <c r="CJ636" s="306">
        <v>0</v>
      </c>
      <c r="CK636" s="300">
        <v>0</v>
      </c>
      <c r="CL636" s="301">
        <v>0</v>
      </c>
    </row>
    <row r="637" spans="1:90" x14ac:dyDescent="0.25">
      <c r="A637">
        <v>1113101920</v>
      </c>
      <c r="B637" s="287" t="s">
        <v>13029</v>
      </c>
      <c r="C637" s="141"/>
      <c r="N637" s="142"/>
      <c r="O637" s="141"/>
      <c r="AA637" s="141"/>
      <c r="AC637">
        <v>1</v>
      </c>
      <c r="AD637">
        <v>1</v>
      </c>
      <c r="AE637">
        <v>1</v>
      </c>
      <c r="AG637">
        <v>1</v>
      </c>
      <c r="AK637">
        <v>2</v>
      </c>
      <c r="AL637" s="142"/>
      <c r="AM637" s="141"/>
      <c r="AN637">
        <v>1</v>
      </c>
      <c r="AO637">
        <v>1</v>
      </c>
      <c r="AP637">
        <v>1</v>
      </c>
      <c r="AR637">
        <v>4</v>
      </c>
      <c r="AT637">
        <v>1</v>
      </c>
      <c r="AU637">
        <v>2</v>
      </c>
      <c r="AW637">
        <v>2</v>
      </c>
      <c r="AX637" s="142"/>
      <c r="AY637" s="141">
        <v>1</v>
      </c>
      <c r="AZ637">
        <v>2</v>
      </c>
      <c r="BA637">
        <v>1</v>
      </c>
      <c r="BF637">
        <v>1</v>
      </c>
      <c r="BH637">
        <v>1</v>
      </c>
      <c r="BI637">
        <v>1</v>
      </c>
      <c r="BJ637" s="142">
        <v>1</v>
      </c>
      <c r="BK637" s="141"/>
      <c r="BN637">
        <v>1</v>
      </c>
      <c r="BV637" s="142"/>
      <c r="BW637" s="302">
        <v>0</v>
      </c>
      <c r="BX637" s="302">
        <v>0</v>
      </c>
      <c r="BY637" s="302">
        <v>6</v>
      </c>
      <c r="BZ637" s="302">
        <v>12</v>
      </c>
      <c r="CA637" s="302">
        <v>8</v>
      </c>
      <c r="CB637" s="302">
        <v>1</v>
      </c>
      <c r="CC637" s="303">
        <v>3.968253968253968E-3</v>
      </c>
      <c r="CD637" s="304">
        <v>0</v>
      </c>
      <c r="CE637" s="302">
        <v>0</v>
      </c>
      <c r="CF637" s="302">
        <v>30</v>
      </c>
      <c r="CG637" s="296">
        <v>1.9841269841269841E-4</v>
      </c>
      <c r="CH637" s="297" t="s">
        <v>12384</v>
      </c>
      <c r="CI637" s="305">
        <v>0</v>
      </c>
      <c r="CJ637" s="306">
        <v>1.0357142857142856</v>
      </c>
      <c r="CK637" s="300">
        <v>1</v>
      </c>
      <c r="CL637" s="301">
        <v>2</v>
      </c>
    </row>
    <row r="638" spans="1:90" x14ac:dyDescent="0.25">
      <c r="A638">
        <v>1113101930</v>
      </c>
      <c r="B638" s="287" t="s">
        <v>13030</v>
      </c>
      <c r="C638" s="141"/>
      <c r="N638" s="142"/>
      <c r="O638" s="141"/>
      <c r="X638">
        <v>1</v>
      </c>
      <c r="AA638" s="141"/>
      <c r="AE638">
        <v>1</v>
      </c>
      <c r="AL638" s="142">
        <v>1</v>
      </c>
      <c r="AM638" s="141"/>
      <c r="AS638">
        <v>1</v>
      </c>
      <c r="AT638">
        <v>2</v>
      </c>
      <c r="AU638">
        <v>3</v>
      </c>
      <c r="AX638" s="142"/>
      <c r="AY638" s="141"/>
      <c r="AZ638">
        <v>3</v>
      </c>
      <c r="BB638">
        <v>3</v>
      </c>
      <c r="BD638">
        <v>1</v>
      </c>
      <c r="BE638">
        <v>1</v>
      </c>
      <c r="BH638">
        <v>2</v>
      </c>
      <c r="BJ638" s="142">
        <v>1</v>
      </c>
      <c r="BK638" s="141"/>
      <c r="BT638">
        <v>1</v>
      </c>
      <c r="BV638" s="142"/>
      <c r="BW638" s="302">
        <v>0</v>
      </c>
      <c r="BX638" s="302">
        <v>1</v>
      </c>
      <c r="BY638" s="302">
        <v>2</v>
      </c>
      <c r="BZ638" s="302">
        <v>6</v>
      </c>
      <c r="CA638" s="302">
        <v>11</v>
      </c>
      <c r="CB638" s="302">
        <v>1</v>
      </c>
      <c r="CC638" s="303">
        <v>3.968253968253968E-3</v>
      </c>
      <c r="CD638" s="304">
        <v>0</v>
      </c>
      <c r="CE638" s="302">
        <v>0</v>
      </c>
      <c r="CF638" s="302">
        <v>30</v>
      </c>
      <c r="CG638" s="296">
        <v>1.9841269841269841E-4</v>
      </c>
      <c r="CH638" s="297" t="s">
        <v>12384</v>
      </c>
      <c r="CI638" s="305">
        <v>0</v>
      </c>
      <c r="CJ638" s="306">
        <v>1.0357142857142856</v>
      </c>
      <c r="CK638" s="300">
        <v>1</v>
      </c>
      <c r="CL638" s="301">
        <v>2</v>
      </c>
    </row>
    <row r="639" spans="1:90" x14ac:dyDescent="0.25">
      <c r="A639">
        <v>1113101940</v>
      </c>
      <c r="B639" s="287" t="s">
        <v>13031</v>
      </c>
      <c r="C639" s="141"/>
      <c r="N639" s="142"/>
      <c r="O639" s="141"/>
      <c r="AA639" s="141"/>
      <c r="AC639">
        <v>1</v>
      </c>
      <c r="AD639">
        <v>1</v>
      </c>
      <c r="AE639">
        <v>1</v>
      </c>
      <c r="AG639">
        <v>2</v>
      </c>
      <c r="AK639">
        <v>1</v>
      </c>
      <c r="AL639" s="142">
        <v>1</v>
      </c>
      <c r="AM639" s="141"/>
      <c r="AN639">
        <v>2</v>
      </c>
      <c r="AR639">
        <v>1</v>
      </c>
      <c r="AT639">
        <v>3</v>
      </c>
      <c r="AU639">
        <v>4</v>
      </c>
      <c r="AX639" s="142"/>
      <c r="AY639" s="141">
        <v>1</v>
      </c>
      <c r="AZ639">
        <v>6</v>
      </c>
      <c r="BC639">
        <v>1</v>
      </c>
      <c r="BJ639" s="142"/>
      <c r="BK639" s="141"/>
      <c r="BV639" s="142"/>
      <c r="BW639" s="302">
        <v>0</v>
      </c>
      <c r="BX639" s="302">
        <v>0</v>
      </c>
      <c r="BY639" s="302">
        <v>7</v>
      </c>
      <c r="BZ639" s="302">
        <v>10</v>
      </c>
      <c r="CA639" s="302">
        <v>8</v>
      </c>
      <c r="CB639" s="302">
        <v>0</v>
      </c>
      <c r="CC639" s="303">
        <v>0</v>
      </c>
      <c r="CD639" s="304">
        <v>0</v>
      </c>
      <c r="CE639" s="302">
        <v>0</v>
      </c>
      <c r="CF639" s="302">
        <v>30</v>
      </c>
      <c r="CG639" s="296">
        <v>0</v>
      </c>
      <c r="CH639" s="297" t="s">
        <v>12384</v>
      </c>
      <c r="CI639" s="305">
        <v>0</v>
      </c>
      <c r="CJ639" s="306">
        <v>0</v>
      </c>
      <c r="CK639" s="300">
        <v>0</v>
      </c>
      <c r="CL639" s="301">
        <v>0</v>
      </c>
    </row>
    <row r="640" spans="1:90" x14ac:dyDescent="0.25">
      <c r="A640">
        <v>1113101950</v>
      </c>
      <c r="B640" s="287" t="s">
        <v>13032</v>
      </c>
      <c r="C640" s="141"/>
      <c r="N640" s="142"/>
      <c r="O640" s="141"/>
      <c r="AA640" s="141"/>
      <c r="AC640">
        <v>1</v>
      </c>
      <c r="AD640">
        <v>1</v>
      </c>
      <c r="AE640">
        <v>1</v>
      </c>
      <c r="AK640">
        <v>1</v>
      </c>
      <c r="AL640" s="142"/>
      <c r="AM640" s="141"/>
      <c r="AQ640">
        <v>2</v>
      </c>
      <c r="AR640">
        <v>2</v>
      </c>
      <c r="AT640">
        <v>5</v>
      </c>
      <c r="AU640">
        <v>3</v>
      </c>
      <c r="AX640" s="142"/>
      <c r="AY640" s="141">
        <v>1</v>
      </c>
      <c r="AZ640">
        <v>3</v>
      </c>
      <c r="BB640">
        <v>3</v>
      </c>
      <c r="BJ640" s="142"/>
      <c r="BK640" s="141"/>
      <c r="BV640" s="142"/>
      <c r="BW640" s="302">
        <v>0</v>
      </c>
      <c r="BX640" s="302">
        <v>0</v>
      </c>
      <c r="BY640" s="302">
        <v>4</v>
      </c>
      <c r="BZ640" s="302">
        <v>12</v>
      </c>
      <c r="CA640" s="302">
        <v>7</v>
      </c>
      <c r="CB640" s="302">
        <v>0</v>
      </c>
      <c r="CC640" s="303">
        <v>0</v>
      </c>
      <c r="CD640" s="304">
        <v>0</v>
      </c>
      <c r="CE640" s="302">
        <v>0</v>
      </c>
      <c r="CF640" s="302">
        <v>30</v>
      </c>
      <c r="CG640" s="296">
        <v>0</v>
      </c>
      <c r="CH640" s="297" t="s">
        <v>12384</v>
      </c>
      <c r="CI640" s="305">
        <v>0</v>
      </c>
      <c r="CJ640" s="306">
        <v>0</v>
      </c>
      <c r="CK640" s="300">
        <v>0</v>
      </c>
      <c r="CL640" s="301">
        <v>0</v>
      </c>
    </row>
    <row r="641" spans="1:90" x14ac:dyDescent="0.25">
      <c r="A641">
        <v>1113101960</v>
      </c>
      <c r="B641" s="287" t="s">
        <v>13033</v>
      </c>
      <c r="C641" s="141"/>
      <c r="N641" s="142"/>
      <c r="O641" s="141"/>
      <c r="AA641" s="141"/>
      <c r="AC641">
        <v>1</v>
      </c>
      <c r="AL641" s="142">
        <v>1</v>
      </c>
      <c r="AM641" s="141"/>
      <c r="AP641">
        <v>1</v>
      </c>
      <c r="AT641">
        <v>2</v>
      </c>
      <c r="AU641">
        <v>2</v>
      </c>
      <c r="AX641" s="142"/>
      <c r="AY641" s="141"/>
      <c r="AZ641">
        <v>5</v>
      </c>
      <c r="BH641">
        <v>1</v>
      </c>
      <c r="BJ641" s="142"/>
      <c r="BK641" s="141"/>
      <c r="BN641">
        <v>1</v>
      </c>
      <c r="BT641">
        <v>1</v>
      </c>
      <c r="BV641" s="142"/>
      <c r="BW641" s="302">
        <v>0</v>
      </c>
      <c r="BX641" s="302">
        <v>0</v>
      </c>
      <c r="BY641" s="302">
        <v>2</v>
      </c>
      <c r="BZ641" s="302">
        <v>5</v>
      </c>
      <c r="CA641" s="302">
        <v>6</v>
      </c>
      <c r="CB641" s="302">
        <v>2</v>
      </c>
      <c r="CC641" s="303">
        <v>7.9365079365079361E-3</v>
      </c>
      <c r="CD641" s="304">
        <v>0</v>
      </c>
      <c r="CE641" s="302">
        <v>0</v>
      </c>
      <c r="CF641" s="302">
        <v>30</v>
      </c>
      <c r="CG641" s="296">
        <v>3.9682539682539683E-4</v>
      </c>
      <c r="CH641" s="297" t="s">
        <v>12384</v>
      </c>
      <c r="CI641" s="305">
        <v>0</v>
      </c>
      <c r="CJ641" s="306">
        <v>2.0714285714285712</v>
      </c>
      <c r="CK641" s="300">
        <v>1</v>
      </c>
      <c r="CL641" s="301">
        <v>3</v>
      </c>
    </row>
    <row r="642" spans="1:90" x14ac:dyDescent="0.25">
      <c r="A642">
        <v>1113101970</v>
      </c>
      <c r="B642" s="287" t="s">
        <v>13034</v>
      </c>
      <c r="C642" s="141"/>
      <c r="F642">
        <v>2</v>
      </c>
      <c r="N642" s="142"/>
      <c r="O642" s="141"/>
      <c r="X642">
        <v>1</v>
      </c>
      <c r="AA642" s="141"/>
      <c r="AB642">
        <v>1</v>
      </c>
      <c r="AC642">
        <v>2</v>
      </c>
      <c r="AD642">
        <v>1</v>
      </c>
      <c r="AE642">
        <v>1</v>
      </c>
      <c r="AL642" s="142">
        <v>2</v>
      </c>
      <c r="AM642" s="141"/>
      <c r="AQ642">
        <v>1</v>
      </c>
      <c r="AR642">
        <v>2</v>
      </c>
      <c r="AT642">
        <v>4</v>
      </c>
      <c r="AU642">
        <v>1</v>
      </c>
      <c r="AW642">
        <v>1</v>
      </c>
      <c r="AX642" s="142"/>
      <c r="AY642" s="141"/>
      <c r="AZ642">
        <v>2</v>
      </c>
      <c r="BC642">
        <v>1</v>
      </c>
      <c r="BD642">
        <v>1</v>
      </c>
      <c r="BJ642" s="142">
        <v>1</v>
      </c>
      <c r="BK642" s="141"/>
      <c r="BV642" s="142"/>
      <c r="BW642" s="302">
        <v>2</v>
      </c>
      <c r="BX642" s="302">
        <v>1</v>
      </c>
      <c r="BY642" s="302">
        <v>7</v>
      </c>
      <c r="BZ642" s="302">
        <v>9</v>
      </c>
      <c r="CA642" s="302">
        <v>5</v>
      </c>
      <c r="CB642" s="302">
        <v>0</v>
      </c>
      <c r="CC642" s="303">
        <v>0</v>
      </c>
      <c r="CD642" s="304">
        <v>0</v>
      </c>
      <c r="CE642" s="302">
        <v>0</v>
      </c>
      <c r="CF642" s="302">
        <v>30</v>
      </c>
      <c r="CG642" s="296">
        <v>0</v>
      </c>
      <c r="CH642" s="297" t="s">
        <v>12384</v>
      </c>
      <c r="CI642" s="305">
        <v>0</v>
      </c>
      <c r="CJ642" s="306">
        <v>0</v>
      </c>
      <c r="CK642" s="300">
        <v>0</v>
      </c>
      <c r="CL642" s="301">
        <v>0</v>
      </c>
    </row>
    <row r="643" spans="1:90" x14ac:dyDescent="0.25">
      <c r="A643">
        <v>1113101980</v>
      </c>
      <c r="B643" s="287" t="s">
        <v>13035</v>
      </c>
      <c r="C643" s="141"/>
      <c r="N643" s="142"/>
      <c r="O643" s="141"/>
      <c r="AA643" s="141"/>
      <c r="AL643" s="142"/>
      <c r="AM643" s="141"/>
      <c r="AX643" s="142"/>
      <c r="AY643" s="141"/>
      <c r="AZ643">
        <v>2</v>
      </c>
      <c r="BJ643" s="142"/>
      <c r="BK643" s="141"/>
      <c r="BV643" s="142"/>
      <c r="BW643" s="302">
        <v>0</v>
      </c>
      <c r="BX643" s="302">
        <v>0</v>
      </c>
      <c r="BY643" s="302">
        <v>0</v>
      </c>
      <c r="BZ643" s="302">
        <v>0</v>
      </c>
      <c r="CA643" s="302">
        <v>2</v>
      </c>
      <c r="CB643" s="302">
        <v>0</v>
      </c>
      <c r="CC643" s="303">
        <v>0</v>
      </c>
      <c r="CD643" s="304">
        <v>0</v>
      </c>
      <c r="CE643" s="302">
        <v>0</v>
      </c>
      <c r="CF643" s="302">
        <v>30</v>
      </c>
      <c r="CG643" s="296">
        <v>0</v>
      </c>
      <c r="CH643" s="297" t="s">
        <v>12384</v>
      </c>
      <c r="CI643" s="305">
        <v>0</v>
      </c>
      <c r="CJ643" s="306">
        <v>0</v>
      </c>
      <c r="CK643" s="300">
        <v>0</v>
      </c>
      <c r="CL643" s="301">
        <v>0</v>
      </c>
    </row>
    <row r="644" spans="1:90" x14ac:dyDescent="0.25">
      <c r="A644">
        <v>1113101990</v>
      </c>
      <c r="B644" s="287" t="s">
        <v>13036</v>
      </c>
      <c r="C644" s="141"/>
      <c r="N644" s="142"/>
      <c r="O644" s="141"/>
      <c r="AA644" s="141"/>
      <c r="AL644" s="142"/>
      <c r="AM644" s="141"/>
      <c r="AX644" s="142"/>
      <c r="AY644" s="141"/>
      <c r="AZ644">
        <v>2</v>
      </c>
      <c r="BJ644" s="142"/>
      <c r="BK644" s="141"/>
      <c r="BV644" s="142"/>
      <c r="BW644" s="302">
        <v>0</v>
      </c>
      <c r="BX644" s="302">
        <v>0</v>
      </c>
      <c r="BY644" s="302">
        <v>0</v>
      </c>
      <c r="BZ644" s="302">
        <v>0</v>
      </c>
      <c r="CA644" s="302">
        <v>2</v>
      </c>
      <c r="CB644" s="302">
        <v>0</v>
      </c>
      <c r="CC644" s="303">
        <v>0</v>
      </c>
      <c r="CD644" s="304">
        <v>0</v>
      </c>
      <c r="CE644" s="302">
        <v>0</v>
      </c>
      <c r="CF644" s="302">
        <v>30</v>
      </c>
      <c r="CG644" s="296">
        <v>0</v>
      </c>
      <c r="CH644" s="297" t="s">
        <v>12384</v>
      </c>
      <c r="CI644" s="305">
        <v>0</v>
      </c>
      <c r="CJ644" s="306">
        <v>0</v>
      </c>
      <c r="CK644" s="300">
        <v>0</v>
      </c>
      <c r="CL644" s="301">
        <v>0</v>
      </c>
    </row>
    <row r="645" spans="1:90" x14ac:dyDescent="0.25">
      <c r="A645">
        <v>1113102020</v>
      </c>
      <c r="B645" s="287" t="s">
        <v>13037</v>
      </c>
      <c r="C645" s="141"/>
      <c r="N645" s="142"/>
      <c r="O645" s="141"/>
      <c r="AA645" s="141"/>
      <c r="AL645" s="142"/>
      <c r="AM645" s="141"/>
      <c r="AX645" s="142"/>
      <c r="AY645" s="141"/>
      <c r="AZ645">
        <v>2</v>
      </c>
      <c r="BJ645" s="142"/>
      <c r="BK645" s="141"/>
      <c r="BV645" s="142"/>
      <c r="BW645" s="302">
        <v>0</v>
      </c>
      <c r="BX645" s="302">
        <v>0</v>
      </c>
      <c r="BY645" s="302">
        <v>0</v>
      </c>
      <c r="BZ645" s="302">
        <v>0</v>
      </c>
      <c r="CA645" s="302">
        <v>2</v>
      </c>
      <c r="CB645" s="302">
        <v>0</v>
      </c>
      <c r="CC645" s="303">
        <v>0</v>
      </c>
      <c r="CD645" s="304">
        <v>0</v>
      </c>
      <c r="CE645" s="302">
        <v>0</v>
      </c>
      <c r="CF645" s="302">
        <v>30</v>
      </c>
      <c r="CG645" s="296">
        <v>0</v>
      </c>
      <c r="CH645" s="297" t="s">
        <v>12384</v>
      </c>
      <c r="CI645" s="305">
        <v>0</v>
      </c>
      <c r="CJ645" s="306">
        <v>0</v>
      </c>
      <c r="CK645" s="300">
        <v>0</v>
      </c>
      <c r="CL645" s="301">
        <v>0</v>
      </c>
    </row>
    <row r="646" spans="1:90" x14ac:dyDescent="0.25">
      <c r="A646">
        <v>1114100410</v>
      </c>
      <c r="B646" s="287" t="s">
        <v>13038</v>
      </c>
      <c r="C646" s="141"/>
      <c r="N646" s="142"/>
      <c r="O646" s="141">
        <v>1</v>
      </c>
      <c r="AA646" s="141"/>
      <c r="AL646" s="142"/>
      <c r="AM646" s="141"/>
      <c r="AV646">
        <v>1</v>
      </c>
      <c r="AX646" s="142"/>
      <c r="AY646" s="141"/>
      <c r="BJ646" s="142"/>
      <c r="BK646" s="141"/>
      <c r="BV646" s="142"/>
      <c r="BW646" s="302">
        <v>0</v>
      </c>
      <c r="BX646" s="302">
        <v>1</v>
      </c>
      <c r="BY646" s="302">
        <v>0</v>
      </c>
      <c r="BZ646" s="302">
        <v>1</v>
      </c>
      <c r="CA646" s="302">
        <v>0</v>
      </c>
      <c r="CB646" s="302">
        <v>0</v>
      </c>
      <c r="CC646" s="303">
        <v>0</v>
      </c>
      <c r="CD646" s="304">
        <v>0</v>
      </c>
      <c r="CE646" s="302">
        <v>0</v>
      </c>
      <c r="CF646" s="302">
        <v>30</v>
      </c>
      <c r="CG646" s="296">
        <v>0</v>
      </c>
      <c r="CH646" s="297" t="s">
        <v>12384</v>
      </c>
      <c r="CI646" s="305">
        <v>0</v>
      </c>
      <c r="CJ646" s="306">
        <v>0</v>
      </c>
      <c r="CK646" s="300">
        <v>0</v>
      </c>
      <c r="CL646" s="301">
        <v>0</v>
      </c>
    </row>
    <row r="647" spans="1:90" x14ac:dyDescent="0.25">
      <c r="A647">
        <v>1114100440</v>
      </c>
      <c r="B647" s="287" t="s">
        <v>13039</v>
      </c>
      <c r="C647" s="141"/>
      <c r="M647">
        <v>1</v>
      </c>
      <c r="N647" s="142"/>
      <c r="O647" s="141"/>
      <c r="AA647" s="141"/>
      <c r="AL647" s="142"/>
      <c r="AM647" s="141"/>
      <c r="AX647" s="142"/>
      <c r="AY647" s="141"/>
      <c r="BJ647" s="142"/>
      <c r="BK647" s="141"/>
      <c r="BV647" s="142"/>
      <c r="BW647" s="302">
        <v>1</v>
      </c>
      <c r="BX647" s="302">
        <v>0</v>
      </c>
      <c r="BY647" s="302">
        <v>0</v>
      </c>
      <c r="BZ647" s="302">
        <v>0</v>
      </c>
      <c r="CA647" s="302">
        <v>0</v>
      </c>
      <c r="CB647" s="302">
        <v>0</v>
      </c>
      <c r="CC647" s="303">
        <v>0</v>
      </c>
      <c r="CD647" s="304">
        <v>0</v>
      </c>
      <c r="CE647" s="302">
        <v>0</v>
      </c>
      <c r="CF647" s="302">
        <v>30</v>
      </c>
      <c r="CG647" s="296">
        <v>0</v>
      </c>
      <c r="CH647" s="297" t="s">
        <v>12384</v>
      </c>
      <c r="CI647" s="305">
        <v>0</v>
      </c>
      <c r="CJ647" s="306">
        <v>0</v>
      </c>
      <c r="CK647" s="300">
        <v>0</v>
      </c>
      <c r="CL647" s="301">
        <v>0</v>
      </c>
    </row>
    <row r="648" spans="1:90" x14ac:dyDescent="0.25">
      <c r="A648">
        <v>1114100610</v>
      </c>
      <c r="B648" s="287" t="s">
        <v>13040</v>
      </c>
      <c r="C648" s="141"/>
      <c r="J648">
        <v>1</v>
      </c>
      <c r="N648" s="142"/>
      <c r="O648" s="141"/>
      <c r="X648">
        <v>2</v>
      </c>
      <c r="AA648" s="141">
        <v>1</v>
      </c>
      <c r="AB648">
        <v>2</v>
      </c>
      <c r="AD648">
        <v>4</v>
      </c>
      <c r="AH648">
        <v>1</v>
      </c>
      <c r="AI648">
        <v>2</v>
      </c>
      <c r="AK648">
        <v>1</v>
      </c>
      <c r="AL648" s="142"/>
      <c r="AM648" s="141"/>
      <c r="AN648">
        <v>1</v>
      </c>
      <c r="AR648">
        <v>1</v>
      </c>
      <c r="AS648">
        <v>6</v>
      </c>
      <c r="AT648">
        <v>3</v>
      </c>
      <c r="AV648">
        <v>1</v>
      </c>
      <c r="AX648" s="142">
        <v>2</v>
      </c>
      <c r="AY648" s="141">
        <v>1</v>
      </c>
      <c r="AZ648">
        <v>1</v>
      </c>
      <c r="BB648">
        <v>1</v>
      </c>
      <c r="BC648">
        <v>2</v>
      </c>
      <c r="BF648">
        <v>1</v>
      </c>
      <c r="BG648">
        <v>2</v>
      </c>
      <c r="BI648">
        <v>1</v>
      </c>
      <c r="BJ648" s="142"/>
      <c r="BK648" s="141">
        <v>3</v>
      </c>
      <c r="BO648">
        <v>1</v>
      </c>
      <c r="BQ648">
        <v>1</v>
      </c>
      <c r="BT648">
        <v>1</v>
      </c>
      <c r="BV648" s="142">
        <v>1</v>
      </c>
      <c r="BW648" s="302">
        <v>1</v>
      </c>
      <c r="BX648" s="302">
        <v>2</v>
      </c>
      <c r="BY648" s="302">
        <v>11</v>
      </c>
      <c r="BZ648" s="302">
        <v>14</v>
      </c>
      <c r="CA648" s="302">
        <v>9</v>
      </c>
      <c r="CB648" s="302">
        <v>7</v>
      </c>
      <c r="CC648" s="303">
        <v>2.7777777777777776E-2</v>
      </c>
      <c r="CD648" s="304">
        <v>0.89442719099991574</v>
      </c>
      <c r="CE648" s="302">
        <v>0</v>
      </c>
      <c r="CF648" s="302">
        <v>30</v>
      </c>
      <c r="CG648" s="296">
        <v>1.3888888888888889E-3</v>
      </c>
      <c r="CH648" s="297" t="s">
        <v>12384</v>
      </c>
      <c r="CI648" s="305">
        <v>1</v>
      </c>
      <c r="CJ648" s="306">
        <v>8.1444271909999166</v>
      </c>
      <c r="CK648" s="300">
        <v>2</v>
      </c>
      <c r="CL648" s="301">
        <v>9</v>
      </c>
    </row>
    <row r="649" spans="1:90" x14ac:dyDescent="0.25">
      <c r="A649">
        <v>1114100720</v>
      </c>
      <c r="B649" s="287" t="s">
        <v>13041</v>
      </c>
      <c r="C649" s="141"/>
      <c r="N649" s="142"/>
      <c r="O649" s="141"/>
      <c r="AA649" s="141"/>
      <c r="AL649" s="142"/>
      <c r="AM649" s="141"/>
      <c r="AP649">
        <v>1</v>
      </c>
      <c r="AV649">
        <v>1</v>
      </c>
      <c r="AW649">
        <v>1</v>
      </c>
      <c r="AX649" s="142"/>
      <c r="AY649" s="141"/>
      <c r="AZ649">
        <v>3</v>
      </c>
      <c r="BD649">
        <v>2</v>
      </c>
      <c r="BJ649" s="142"/>
      <c r="BK649" s="141"/>
      <c r="BV649" s="142"/>
      <c r="BW649" s="302">
        <v>0</v>
      </c>
      <c r="BX649" s="302">
        <v>0</v>
      </c>
      <c r="BY649" s="302">
        <v>0</v>
      </c>
      <c r="BZ649" s="302">
        <v>3</v>
      </c>
      <c r="CA649" s="302">
        <v>5</v>
      </c>
      <c r="CB649" s="302">
        <v>0</v>
      </c>
      <c r="CC649" s="303">
        <v>0</v>
      </c>
      <c r="CD649" s="304">
        <v>0</v>
      </c>
      <c r="CE649" s="302">
        <v>0</v>
      </c>
      <c r="CF649" s="302">
        <v>30</v>
      </c>
      <c r="CG649" s="296">
        <v>0</v>
      </c>
      <c r="CH649" s="307" t="s">
        <v>15354</v>
      </c>
      <c r="CI649" s="305">
        <v>0</v>
      </c>
      <c r="CJ649" s="306">
        <v>0</v>
      </c>
      <c r="CK649" s="300">
        <v>0</v>
      </c>
      <c r="CL649" s="301">
        <v>0</v>
      </c>
    </row>
    <row r="650" spans="1:90" x14ac:dyDescent="0.25">
      <c r="A650">
        <v>1114100730</v>
      </c>
      <c r="B650" s="287" t="s">
        <v>13042</v>
      </c>
      <c r="C650" s="141"/>
      <c r="N650" s="142"/>
      <c r="O650" s="141"/>
      <c r="AA650" s="141"/>
      <c r="AL650" s="142"/>
      <c r="AM650" s="141"/>
      <c r="AN650">
        <v>1</v>
      </c>
      <c r="AP650">
        <v>1</v>
      </c>
      <c r="AS650">
        <v>1</v>
      </c>
      <c r="AV650">
        <v>1</v>
      </c>
      <c r="AX650" s="142"/>
      <c r="AY650" s="141"/>
      <c r="BJ650" s="142"/>
      <c r="BK650" s="141"/>
      <c r="BV650" s="142"/>
      <c r="BW650" s="302">
        <v>0</v>
      </c>
      <c r="BX650" s="302">
        <v>0</v>
      </c>
      <c r="BY650" s="302">
        <v>0</v>
      </c>
      <c r="BZ650" s="302">
        <v>4</v>
      </c>
      <c r="CA650" s="302">
        <v>0</v>
      </c>
      <c r="CB650" s="302">
        <v>0</v>
      </c>
      <c r="CC650" s="303">
        <v>0</v>
      </c>
      <c r="CD650" s="304">
        <v>0</v>
      </c>
      <c r="CE650" s="302">
        <v>0</v>
      </c>
      <c r="CF650" s="302">
        <v>30</v>
      </c>
      <c r="CG650" s="296">
        <v>0</v>
      </c>
      <c r="CH650" s="297" t="s">
        <v>12384</v>
      </c>
      <c r="CI650" s="305">
        <v>0</v>
      </c>
      <c r="CJ650" s="306">
        <v>0</v>
      </c>
      <c r="CK650" s="300">
        <v>0</v>
      </c>
      <c r="CL650" s="301">
        <v>0</v>
      </c>
    </row>
    <row r="651" spans="1:90" x14ac:dyDescent="0.25">
      <c r="A651">
        <v>1114101080</v>
      </c>
      <c r="B651" s="287" t="s">
        <v>13043</v>
      </c>
      <c r="C651" s="141"/>
      <c r="J651">
        <v>1</v>
      </c>
      <c r="K651">
        <v>2</v>
      </c>
      <c r="N651" s="142"/>
      <c r="O651" s="141"/>
      <c r="AA651" s="141"/>
      <c r="AE651">
        <v>1</v>
      </c>
      <c r="AL651" s="142"/>
      <c r="AM651" s="141"/>
      <c r="AX651" s="142"/>
      <c r="AY651" s="141"/>
      <c r="BJ651" s="142"/>
      <c r="BK651" s="141"/>
      <c r="BV651" s="142"/>
      <c r="BW651" s="302">
        <v>3</v>
      </c>
      <c r="BX651" s="302">
        <v>0</v>
      </c>
      <c r="BY651" s="302">
        <v>1</v>
      </c>
      <c r="BZ651" s="302">
        <v>0</v>
      </c>
      <c r="CA651" s="302">
        <v>0</v>
      </c>
      <c r="CB651" s="302">
        <v>0</v>
      </c>
      <c r="CC651" s="303">
        <v>0</v>
      </c>
      <c r="CD651" s="304">
        <v>0</v>
      </c>
      <c r="CE651" s="302">
        <v>0</v>
      </c>
      <c r="CF651" s="302">
        <v>30</v>
      </c>
      <c r="CG651" s="296">
        <v>0</v>
      </c>
      <c r="CH651" s="297" t="s">
        <v>12384</v>
      </c>
      <c r="CI651" s="305">
        <v>0</v>
      </c>
      <c r="CJ651" s="306">
        <v>0</v>
      </c>
      <c r="CK651" s="300">
        <v>0</v>
      </c>
      <c r="CL651" s="301">
        <v>0</v>
      </c>
    </row>
    <row r="652" spans="1:90" x14ac:dyDescent="0.25">
      <c r="A652">
        <v>1115100110</v>
      </c>
      <c r="B652" s="287" t="s">
        <v>13044</v>
      </c>
      <c r="C652" s="141"/>
      <c r="N652" s="142"/>
      <c r="O652" s="141"/>
      <c r="AA652" s="141"/>
      <c r="AC652">
        <v>2</v>
      </c>
      <c r="AL652" s="142"/>
      <c r="AM652" s="141"/>
      <c r="AO652">
        <v>1</v>
      </c>
      <c r="AX652" s="142"/>
      <c r="AY652" s="141"/>
      <c r="BJ652" s="142"/>
      <c r="BK652" s="141"/>
      <c r="BV652" s="142"/>
      <c r="BW652" s="302">
        <v>0</v>
      </c>
      <c r="BX652" s="302">
        <v>0</v>
      </c>
      <c r="BY652" s="302">
        <v>2</v>
      </c>
      <c r="BZ652" s="302">
        <v>1</v>
      </c>
      <c r="CA652" s="302">
        <v>0</v>
      </c>
      <c r="CB652" s="302">
        <v>0</v>
      </c>
      <c r="CC652" s="303">
        <v>0</v>
      </c>
      <c r="CD652" s="304">
        <v>0</v>
      </c>
      <c r="CE652" s="302">
        <v>0</v>
      </c>
      <c r="CF652" s="302">
        <v>30</v>
      </c>
      <c r="CG652" s="296">
        <v>0</v>
      </c>
      <c r="CH652" s="297" t="s">
        <v>12384</v>
      </c>
      <c r="CI652" s="305">
        <v>0</v>
      </c>
      <c r="CJ652" s="306">
        <v>0</v>
      </c>
      <c r="CK652" s="300">
        <v>0</v>
      </c>
      <c r="CL652" s="301">
        <v>0</v>
      </c>
    </row>
    <row r="653" spans="1:90" x14ac:dyDescent="0.25">
      <c r="A653">
        <v>1116100000</v>
      </c>
      <c r="B653" s="287" t="s">
        <v>13045</v>
      </c>
      <c r="C653" s="141"/>
      <c r="F653">
        <v>1</v>
      </c>
      <c r="N653" s="142"/>
      <c r="O653" s="141"/>
      <c r="AA653" s="141"/>
      <c r="AE653">
        <v>2</v>
      </c>
      <c r="AL653" s="142"/>
      <c r="AM653" s="141"/>
      <c r="AN653">
        <v>2</v>
      </c>
      <c r="AU653">
        <v>2</v>
      </c>
      <c r="AX653" s="142"/>
      <c r="AY653" s="141"/>
      <c r="AZ653">
        <v>2</v>
      </c>
      <c r="BC653">
        <v>2</v>
      </c>
      <c r="BJ653" s="142"/>
      <c r="BK653" s="141"/>
      <c r="BM653">
        <v>1</v>
      </c>
      <c r="BV653" s="142"/>
      <c r="BW653" s="302">
        <v>1</v>
      </c>
      <c r="BX653" s="302">
        <v>0</v>
      </c>
      <c r="BY653" s="302">
        <v>2</v>
      </c>
      <c r="BZ653" s="302">
        <v>4</v>
      </c>
      <c r="CA653" s="302">
        <v>4</v>
      </c>
      <c r="CB653" s="302">
        <v>1</v>
      </c>
      <c r="CC653" s="303">
        <v>3.968253968253968E-3</v>
      </c>
      <c r="CD653" s="304">
        <v>0</v>
      </c>
      <c r="CE653" s="302">
        <v>0</v>
      </c>
      <c r="CF653" s="302">
        <v>30</v>
      </c>
      <c r="CG653" s="296">
        <v>1.9841269841269841E-4</v>
      </c>
      <c r="CH653" s="297" t="s">
        <v>12384</v>
      </c>
      <c r="CI653" s="305">
        <v>0</v>
      </c>
      <c r="CJ653" s="306">
        <v>1.0357142857142856</v>
      </c>
      <c r="CK653" s="300">
        <v>1</v>
      </c>
      <c r="CL653" s="301">
        <v>2</v>
      </c>
    </row>
    <row r="654" spans="1:90" x14ac:dyDescent="0.25">
      <c r="A654">
        <v>1116100070</v>
      </c>
      <c r="B654" s="287" t="s">
        <v>13046</v>
      </c>
      <c r="C654" s="141"/>
      <c r="N654" s="142"/>
      <c r="O654" s="141"/>
      <c r="Q654">
        <v>1</v>
      </c>
      <c r="AA654" s="141"/>
      <c r="AL654" s="142"/>
      <c r="AM654" s="141"/>
      <c r="AX654" s="142"/>
      <c r="AY654" s="141"/>
      <c r="BJ654" s="142"/>
      <c r="BK654" s="141"/>
      <c r="BV654" s="142"/>
      <c r="BW654" s="302">
        <v>0</v>
      </c>
      <c r="BX654" s="302">
        <v>1</v>
      </c>
      <c r="BY654" s="302">
        <v>0</v>
      </c>
      <c r="BZ654" s="302">
        <v>0</v>
      </c>
      <c r="CA654" s="302">
        <v>0</v>
      </c>
      <c r="CB654" s="302">
        <v>0</v>
      </c>
      <c r="CC654" s="303">
        <v>0</v>
      </c>
      <c r="CD654" s="304">
        <v>0</v>
      </c>
      <c r="CE654" s="302">
        <v>0</v>
      </c>
      <c r="CF654" s="302">
        <v>30</v>
      </c>
      <c r="CG654" s="296">
        <v>0</v>
      </c>
      <c r="CH654" s="297" t="s">
        <v>12384</v>
      </c>
      <c r="CI654" s="305">
        <v>0</v>
      </c>
      <c r="CJ654" s="306">
        <v>0</v>
      </c>
      <c r="CK654" s="300">
        <v>0</v>
      </c>
      <c r="CL654" s="301">
        <v>0</v>
      </c>
    </row>
    <row r="655" spans="1:90" x14ac:dyDescent="0.25">
      <c r="A655">
        <v>1116100080</v>
      </c>
      <c r="B655" s="287" t="s">
        <v>13047</v>
      </c>
      <c r="C655" s="141"/>
      <c r="N655" s="142"/>
      <c r="O655" s="141"/>
      <c r="W655">
        <v>1</v>
      </c>
      <c r="AA655" s="141"/>
      <c r="AL655" s="142"/>
      <c r="AM655" s="141"/>
      <c r="AX655" s="142"/>
      <c r="AY655" s="141"/>
      <c r="BJ655" s="142"/>
      <c r="BK655" s="141"/>
      <c r="BV655" s="142"/>
      <c r="BW655" s="302">
        <v>0</v>
      </c>
      <c r="BX655" s="302">
        <v>1</v>
      </c>
      <c r="BY655" s="302">
        <v>0</v>
      </c>
      <c r="BZ655" s="302">
        <v>0</v>
      </c>
      <c r="CA655" s="302">
        <v>0</v>
      </c>
      <c r="CB655" s="302">
        <v>0</v>
      </c>
      <c r="CC655" s="303">
        <v>0</v>
      </c>
      <c r="CD655" s="304">
        <v>0</v>
      </c>
      <c r="CE655" s="302">
        <v>0</v>
      </c>
      <c r="CF655" s="302">
        <v>30</v>
      </c>
      <c r="CG655" s="296">
        <v>0</v>
      </c>
      <c r="CH655" s="297" t="s">
        <v>12384</v>
      </c>
      <c r="CI655" s="305">
        <v>0</v>
      </c>
      <c r="CJ655" s="306">
        <v>0</v>
      </c>
      <c r="CK655" s="300">
        <v>0</v>
      </c>
      <c r="CL655" s="301">
        <v>0</v>
      </c>
    </row>
    <row r="656" spans="1:90" x14ac:dyDescent="0.25">
      <c r="A656">
        <v>1116100090</v>
      </c>
      <c r="B656" s="287" t="s">
        <v>13048</v>
      </c>
      <c r="C656" s="141"/>
      <c r="K656">
        <v>1</v>
      </c>
      <c r="N656" s="142"/>
      <c r="O656" s="141"/>
      <c r="AA656" s="141"/>
      <c r="AE656">
        <v>1</v>
      </c>
      <c r="AL656" s="142"/>
      <c r="AM656" s="141"/>
      <c r="AX656" s="142"/>
      <c r="AY656" s="141"/>
      <c r="BJ656" s="142"/>
      <c r="BK656" s="141"/>
      <c r="BV656" s="142"/>
      <c r="BW656" s="302">
        <v>1</v>
      </c>
      <c r="BX656" s="302">
        <v>0</v>
      </c>
      <c r="BY656" s="302">
        <v>1</v>
      </c>
      <c r="BZ656" s="302">
        <v>0</v>
      </c>
      <c r="CA656" s="302">
        <v>0</v>
      </c>
      <c r="CB656" s="302">
        <v>0</v>
      </c>
      <c r="CC656" s="303">
        <v>0</v>
      </c>
      <c r="CD656" s="304">
        <v>0</v>
      </c>
      <c r="CE656" s="302">
        <v>0</v>
      </c>
      <c r="CF656" s="302">
        <v>30</v>
      </c>
      <c r="CG656" s="296">
        <v>0</v>
      </c>
      <c r="CH656" s="297" t="s">
        <v>12384</v>
      </c>
      <c r="CI656" s="305">
        <v>0</v>
      </c>
      <c r="CJ656" s="306">
        <v>0</v>
      </c>
      <c r="CK656" s="300">
        <v>0</v>
      </c>
      <c r="CL656" s="301">
        <v>0</v>
      </c>
    </row>
    <row r="657" spans="1:90" x14ac:dyDescent="0.25">
      <c r="A657">
        <v>1116100100</v>
      </c>
      <c r="B657" s="287" t="s">
        <v>13049</v>
      </c>
      <c r="C657" s="141"/>
      <c r="N657" s="142"/>
      <c r="O657" s="141"/>
      <c r="AA657" s="141"/>
      <c r="AL657" s="142"/>
      <c r="AM657" s="141"/>
      <c r="AP657">
        <v>1</v>
      </c>
      <c r="AV657">
        <v>1</v>
      </c>
      <c r="AX657" s="142"/>
      <c r="AY657" s="141"/>
      <c r="BJ657" s="142"/>
      <c r="BK657" s="141"/>
      <c r="BV657" s="142"/>
      <c r="BW657" s="302">
        <v>0</v>
      </c>
      <c r="BX657" s="302">
        <v>0</v>
      </c>
      <c r="BY657" s="302">
        <v>0</v>
      </c>
      <c r="BZ657" s="302">
        <v>2</v>
      </c>
      <c r="CA657" s="302">
        <v>0</v>
      </c>
      <c r="CB657" s="302">
        <v>0</v>
      </c>
      <c r="CC657" s="303">
        <v>0</v>
      </c>
      <c r="CD657" s="304">
        <v>0</v>
      </c>
      <c r="CE657" s="302">
        <v>0</v>
      </c>
      <c r="CF657" s="302">
        <v>30</v>
      </c>
      <c r="CG657" s="296">
        <v>0</v>
      </c>
      <c r="CH657" s="297" t="s">
        <v>12384</v>
      </c>
      <c r="CI657" s="305">
        <v>0</v>
      </c>
      <c r="CJ657" s="306">
        <v>0</v>
      </c>
      <c r="CK657" s="300">
        <v>0</v>
      </c>
      <c r="CL657" s="301">
        <v>0</v>
      </c>
    </row>
    <row r="658" spans="1:90" x14ac:dyDescent="0.25">
      <c r="A658">
        <v>1116100110</v>
      </c>
      <c r="B658" s="287" t="s">
        <v>13050</v>
      </c>
      <c r="C658" s="141">
        <v>1</v>
      </c>
      <c r="N658" s="142"/>
      <c r="O658" s="141"/>
      <c r="AA658" s="141"/>
      <c r="AH658">
        <v>1</v>
      </c>
      <c r="AJ658">
        <v>1</v>
      </c>
      <c r="AL658" s="142"/>
      <c r="AM658" s="141"/>
      <c r="AX658" s="142"/>
      <c r="AY658" s="141"/>
      <c r="BB658">
        <v>1</v>
      </c>
      <c r="BJ658" s="142"/>
      <c r="BK658" s="141"/>
      <c r="BV658" s="142"/>
      <c r="BW658" s="302">
        <v>1</v>
      </c>
      <c r="BX658" s="302">
        <v>0</v>
      </c>
      <c r="BY658" s="302">
        <v>2</v>
      </c>
      <c r="BZ658" s="302">
        <v>0</v>
      </c>
      <c r="CA658" s="302">
        <v>1</v>
      </c>
      <c r="CB658" s="302">
        <v>0</v>
      </c>
      <c r="CC658" s="303">
        <v>0</v>
      </c>
      <c r="CD658" s="304">
        <v>0</v>
      </c>
      <c r="CE658" s="302">
        <v>0</v>
      </c>
      <c r="CF658" s="302">
        <v>30</v>
      </c>
      <c r="CG658" s="296">
        <v>0</v>
      </c>
      <c r="CH658" s="297" t="s">
        <v>12384</v>
      </c>
      <c r="CI658" s="305">
        <v>0</v>
      </c>
      <c r="CJ658" s="306">
        <v>0</v>
      </c>
      <c r="CK658" s="300">
        <v>0</v>
      </c>
      <c r="CL658" s="301">
        <v>0</v>
      </c>
    </row>
    <row r="659" spans="1:90" x14ac:dyDescent="0.25">
      <c r="A659">
        <v>1116100130</v>
      </c>
      <c r="B659" s="287" t="s">
        <v>13051</v>
      </c>
      <c r="C659" s="141">
        <v>1</v>
      </c>
      <c r="N659" s="142"/>
      <c r="O659" s="141"/>
      <c r="AA659" s="141"/>
      <c r="AE659">
        <v>1</v>
      </c>
      <c r="AF659">
        <v>1</v>
      </c>
      <c r="AH659">
        <v>1</v>
      </c>
      <c r="AL659" s="142"/>
      <c r="AM659" s="141"/>
      <c r="AX659" s="142"/>
      <c r="AY659" s="141"/>
      <c r="BJ659" s="142"/>
      <c r="BK659" s="141"/>
      <c r="BV659" s="142"/>
      <c r="BW659" s="302">
        <v>1</v>
      </c>
      <c r="BX659" s="302">
        <v>0</v>
      </c>
      <c r="BY659" s="302">
        <v>3</v>
      </c>
      <c r="BZ659" s="302">
        <v>0</v>
      </c>
      <c r="CA659" s="302">
        <v>0</v>
      </c>
      <c r="CB659" s="302">
        <v>0</v>
      </c>
      <c r="CC659" s="303">
        <v>0</v>
      </c>
      <c r="CD659" s="304">
        <v>0</v>
      </c>
      <c r="CE659" s="302">
        <v>0</v>
      </c>
      <c r="CF659" s="302">
        <v>30</v>
      </c>
      <c r="CG659" s="296">
        <v>0</v>
      </c>
      <c r="CH659" s="297" t="s">
        <v>12384</v>
      </c>
      <c r="CI659" s="305">
        <v>0</v>
      </c>
      <c r="CJ659" s="306">
        <v>0</v>
      </c>
      <c r="CK659" s="300">
        <v>0</v>
      </c>
      <c r="CL659" s="301">
        <v>0</v>
      </c>
    </row>
    <row r="660" spans="1:90" x14ac:dyDescent="0.25">
      <c r="A660">
        <v>1118100030</v>
      </c>
      <c r="B660" s="287" t="s">
        <v>13052</v>
      </c>
      <c r="C660" s="141">
        <v>1</v>
      </c>
      <c r="N660" s="142"/>
      <c r="O660" s="141"/>
      <c r="AA660" s="141"/>
      <c r="AL660" s="142"/>
      <c r="AM660" s="141"/>
      <c r="AX660" s="142"/>
      <c r="AY660" s="141"/>
      <c r="BJ660" s="142"/>
      <c r="BK660" s="141"/>
      <c r="BV660" s="142"/>
      <c r="BW660" s="302">
        <v>1</v>
      </c>
      <c r="BX660" s="302">
        <v>0</v>
      </c>
      <c r="BY660" s="302">
        <v>0</v>
      </c>
      <c r="BZ660" s="302">
        <v>0</v>
      </c>
      <c r="CA660" s="302">
        <v>0</v>
      </c>
      <c r="CB660" s="302">
        <v>0</v>
      </c>
      <c r="CC660" s="303">
        <v>0</v>
      </c>
      <c r="CD660" s="304">
        <v>0</v>
      </c>
      <c r="CE660" s="302">
        <v>0</v>
      </c>
      <c r="CF660" s="302">
        <v>30</v>
      </c>
      <c r="CG660" s="296">
        <v>0</v>
      </c>
      <c r="CH660" s="297" t="s">
        <v>12384</v>
      </c>
      <c r="CI660" s="305">
        <v>0</v>
      </c>
      <c r="CJ660" s="306">
        <v>0</v>
      </c>
      <c r="CK660" s="300">
        <v>0</v>
      </c>
      <c r="CL660" s="301">
        <v>0</v>
      </c>
    </row>
    <row r="661" spans="1:90" x14ac:dyDescent="0.25">
      <c r="A661">
        <v>1118100210</v>
      </c>
      <c r="B661" s="287" t="s">
        <v>13053</v>
      </c>
      <c r="C661" s="141"/>
      <c r="N661" s="142"/>
      <c r="O661" s="141"/>
      <c r="AA661" s="141"/>
      <c r="AL661" s="142"/>
      <c r="AM661" s="141"/>
      <c r="AR661">
        <v>1</v>
      </c>
      <c r="AX661" s="142"/>
      <c r="AY661" s="141"/>
      <c r="BJ661" s="142"/>
      <c r="BK661" s="141"/>
      <c r="BO661">
        <v>1</v>
      </c>
      <c r="BV661" s="142"/>
      <c r="BW661" s="302">
        <v>0</v>
      </c>
      <c r="BX661" s="302">
        <v>0</v>
      </c>
      <c r="BY661" s="302">
        <v>0</v>
      </c>
      <c r="BZ661" s="302">
        <v>1</v>
      </c>
      <c r="CA661" s="302">
        <v>0</v>
      </c>
      <c r="CB661" s="302">
        <v>1</v>
      </c>
      <c r="CC661" s="303">
        <v>3.968253968253968E-3</v>
      </c>
      <c r="CD661" s="304">
        <v>0</v>
      </c>
      <c r="CE661" s="302">
        <v>0</v>
      </c>
      <c r="CF661" s="302">
        <v>30</v>
      </c>
      <c r="CG661" s="296">
        <v>1.9841269841269841E-4</v>
      </c>
      <c r="CH661" s="297" t="s">
        <v>12384</v>
      </c>
      <c r="CI661" s="305">
        <v>0</v>
      </c>
      <c r="CJ661" s="306">
        <v>1.0357142857142856</v>
      </c>
      <c r="CK661" s="300">
        <v>1</v>
      </c>
      <c r="CL661" s="301">
        <v>2</v>
      </c>
    </row>
    <row r="662" spans="1:90" x14ac:dyDescent="0.25">
      <c r="A662">
        <v>1118100220</v>
      </c>
      <c r="B662" s="287" t="s">
        <v>13054</v>
      </c>
      <c r="C662" s="141"/>
      <c r="N662" s="142"/>
      <c r="O662" s="141"/>
      <c r="AA662" s="141"/>
      <c r="AL662" s="142"/>
      <c r="AM662" s="141"/>
      <c r="AX662" s="142"/>
      <c r="AY662" s="141"/>
      <c r="BJ662" s="142"/>
      <c r="BK662" s="141"/>
      <c r="BO662">
        <v>1</v>
      </c>
      <c r="BV662" s="142"/>
      <c r="BW662" s="302">
        <v>0</v>
      </c>
      <c r="BX662" s="302">
        <v>0</v>
      </c>
      <c r="BY662" s="302">
        <v>0</v>
      </c>
      <c r="BZ662" s="302">
        <v>0</v>
      </c>
      <c r="CA662" s="302">
        <v>0</v>
      </c>
      <c r="CB662" s="302">
        <v>1</v>
      </c>
      <c r="CC662" s="303">
        <v>3.968253968253968E-3</v>
      </c>
      <c r="CD662" s="304">
        <v>0</v>
      </c>
      <c r="CE662" s="302">
        <v>0</v>
      </c>
      <c r="CF662" s="302">
        <v>30</v>
      </c>
      <c r="CG662" s="296">
        <v>1.9841269841269841E-4</v>
      </c>
      <c r="CH662" s="297" t="s">
        <v>12384</v>
      </c>
      <c r="CI662" s="305">
        <v>0</v>
      </c>
      <c r="CJ662" s="306">
        <v>1.0357142857142856</v>
      </c>
      <c r="CK662" s="300">
        <v>1</v>
      </c>
      <c r="CL662" s="301">
        <v>2</v>
      </c>
    </row>
    <row r="663" spans="1:90" x14ac:dyDescent="0.25">
      <c r="A663">
        <v>1118100230</v>
      </c>
      <c r="B663" s="287" t="s">
        <v>13055</v>
      </c>
      <c r="C663" s="141"/>
      <c r="N663" s="142"/>
      <c r="O663" s="141"/>
      <c r="AA663" s="141"/>
      <c r="AC663">
        <v>1</v>
      </c>
      <c r="AL663" s="142"/>
      <c r="AM663" s="141"/>
      <c r="AR663">
        <v>1</v>
      </c>
      <c r="AX663" s="142"/>
      <c r="AY663" s="141"/>
      <c r="BJ663" s="142"/>
      <c r="BK663" s="141"/>
      <c r="BO663">
        <v>1</v>
      </c>
      <c r="BV663" s="142"/>
      <c r="BW663" s="302">
        <v>0</v>
      </c>
      <c r="BX663" s="302">
        <v>0</v>
      </c>
      <c r="BY663" s="302">
        <v>1</v>
      </c>
      <c r="BZ663" s="302">
        <v>1</v>
      </c>
      <c r="CA663" s="302">
        <v>0</v>
      </c>
      <c r="CB663" s="302">
        <v>1</v>
      </c>
      <c r="CC663" s="303">
        <v>3.968253968253968E-3</v>
      </c>
      <c r="CD663" s="304">
        <v>0</v>
      </c>
      <c r="CE663" s="302">
        <v>0</v>
      </c>
      <c r="CF663" s="302">
        <v>30</v>
      </c>
      <c r="CG663" s="296">
        <v>1.9841269841269841E-4</v>
      </c>
      <c r="CH663" s="297" t="s">
        <v>12384</v>
      </c>
      <c r="CI663" s="305">
        <v>0</v>
      </c>
      <c r="CJ663" s="306">
        <v>1.0357142857142856</v>
      </c>
      <c r="CK663" s="300">
        <v>1</v>
      </c>
      <c r="CL663" s="301">
        <v>2</v>
      </c>
    </row>
    <row r="664" spans="1:90" x14ac:dyDescent="0.25">
      <c r="A664">
        <v>1118100240</v>
      </c>
      <c r="B664" s="287" t="s">
        <v>13056</v>
      </c>
      <c r="C664" s="141"/>
      <c r="N664" s="142"/>
      <c r="O664" s="141"/>
      <c r="AA664" s="141"/>
      <c r="AL664" s="142"/>
      <c r="AM664" s="141"/>
      <c r="AX664" s="142"/>
      <c r="AY664" s="141"/>
      <c r="BJ664" s="142"/>
      <c r="BK664" s="141"/>
      <c r="BO664">
        <v>1</v>
      </c>
      <c r="BV664" s="142"/>
      <c r="BW664" s="302">
        <v>0</v>
      </c>
      <c r="BX664" s="302">
        <v>0</v>
      </c>
      <c r="BY664" s="302">
        <v>0</v>
      </c>
      <c r="BZ664" s="302">
        <v>0</v>
      </c>
      <c r="CA664" s="302">
        <v>0</v>
      </c>
      <c r="CB664" s="302">
        <v>1</v>
      </c>
      <c r="CC664" s="303">
        <v>3.968253968253968E-3</v>
      </c>
      <c r="CD664" s="304">
        <v>0</v>
      </c>
      <c r="CE664" s="302">
        <v>0</v>
      </c>
      <c r="CF664" s="302">
        <v>30</v>
      </c>
      <c r="CG664" s="296">
        <v>1.9841269841269841E-4</v>
      </c>
      <c r="CH664" s="297" t="s">
        <v>12384</v>
      </c>
      <c r="CI664" s="305">
        <v>0</v>
      </c>
      <c r="CJ664" s="306">
        <v>1.0357142857142856</v>
      </c>
      <c r="CK664" s="300">
        <v>1</v>
      </c>
      <c r="CL664" s="301">
        <v>2</v>
      </c>
    </row>
    <row r="665" spans="1:90" x14ac:dyDescent="0.25">
      <c r="A665">
        <v>1118100250</v>
      </c>
      <c r="B665" s="287" t="s">
        <v>13057</v>
      </c>
      <c r="C665" s="141"/>
      <c r="N665" s="142"/>
      <c r="O665" s="141"/>
      <c r="AA665" s="141"/>
      <c r="AL665" s="142"/>
      <c r="AM665" s="141"/>
      <c r="AR665">
        <v>1</v>
      </c>
      <c r="AX665" s="142"/>
      <c r="AY665" s="141"/>
      <c r="BJ665" s="142"/>
      <c r="BK665" s="141"/>
      <c r="BO665">
        <v>1</v>
      </c>
      <c r="BV665" s="142"/>
      <c r="BW665" s="302">
        <v>0</v>
      </c>
      <c r="BX665" s="302">
        <v>0</v>
      </c>
      <c r="BY665" s="302">
        <v>0</v>
      </c>
      <c r="BZ665" s="302">
        <v>1</v>
      </c>
      <c r="CA665" s="302">
        <v>0</v>
      </c>
      <c r="CB665" s="302">
        <v>1</v>
      </c>
      <c r="CC665" s="303">
        <v>3.968253968253968E-3</v>
      </c>
      <c r="CD665" s="304">
        <v>0</v>
      </c>
      <c r="CE665" s="302">
        <v>0</v>
      </c>
      <c r="CF665" s="302">
        <v>30</v>
      </c>
      <c r="CG665" s="296">
        <v>1.9841269841269841E-4</v>
      </c>
      <c r="CH665" s="297" t="s">
        <v>12384</v>
      </c>
      <c r="CI665" s="305">
        <v>0</v>
      </c>
      <c r="CJ665" s="306">
        <v>1.0357142857142856</v>
      </c>
      <c r="CK665" s="300">
        <v>1</v>
      </c>
      <c r="CL665" s="301">
        <v>2</v>
      </c>
    </row>
    <row r="666" spans="1:90" x14ac:dyDescent="0.25">
      <c r="A666">
        <v>1118100290</v>
      </c>
      <c r="B666" s="287" t="s">
        <v>13058</v>
      </c>
      <c r="C666" s="141"/>
      <c r="N666" s="142"/>
      <c r="O666" s="141"/>
      <c r="AA666" s="141"/>
      <c r="AG666">
        <v>1</v>
      </c>
      <c r="AJ666">
        <v>1</v>
      </c>
      <c r="AL666" s="142"/>
      <c r="AM666" s="141"/>
      <c r="AX666" s="142"/>
      <c r="AY666" s="141"/>
      <c r="BJ666" s="142"/>
      <c r="BK666" s="141"/>
      <c r="BS666">
        <v>1</v>
      </c>
      <c r="BV666" s="142"/>
      <c r="BW666" s="302">
        <v>0</v>
      </c>
      <c r="BX666" s="302">
        <v>0</v>
      </c>
      <c r="BY666" s="302">
        <v>2</v>
      </c>
      <c r="BZ666" s="302">
        <v>0</v>
      </c>
      <c r="CA666" s="302">
        <v>0</v>
      </c>
      <c r="CB666" s="302">
        <v>1</v>
      </c>
      <c r="CC666" s="303">
        <v>3.968253968253968E-3</v>
      </c>
      <c r="CD666" s="304">
        <v>0</v>
      </c>
      <c r="CE666" s="302">
        <v>0</v>
      </c>
      <c r="CF666" s="302">
        <v>30</v>
      </c>
      <c r="CG666" s="296">
        <v>1.9841269841269841E-4</v>
      </c>
      <c r="CH666" s="297" t="s">
        <v>12384</v>
      </c>
      <c r="CI666" s="305">
        <v>0</v>
      </c>
      <c r="CJ666" s="306">
        <v>1.0357142857142856</v>
      </c>
      <c r="CK666" s="300">
        <v>1</v>
      </c>
      <c r="CL666" s="301">
        <v>2</v>
      </c>
    </row>
    <row r="667" spans="1:90" x14ac:dyDescent="0.25">
      <c r="A667">
        <v>1118100300</v>
      </c>
      <c r="B667" s="287" t="s">
        <v>13059</v>
      </c>
      <c r="C667" s="141"/>
      <c r="N667" s="142"/>
      <c r="O667" s="141"/>
      <c r="AA667" s="141"/>
      <c r="AG667">
        <v>1</v>
      </c>
      <c r="AL667" s="142"/>
      <c r="AM667" s="141"/>
      <c r="AX667" s="142"/>
      <c r="AY667" s="141"/>
      <c r="BJ667" s="142"/>
      <c r="BK667" s="141"/>
      <c r="BU667">
        <v>1</v>
      </c>
      <c r="BV667" s="142"/>
      <c r="BW667" s="302">
        <v>0</v>
      </c>
      <c r="BX667" s="302">
        <v>0</v>
      </c>
      <c r="BY667" s="302">
        <v>1</v>
      </c>
      <c r="BZ667" s="302">
        <v>0</v>
      </c>
      <c r="CA667" s="302">
        <v>0</v>
      </c>
      <c r="CB667" s="302">
        <v>1</v>
      </c>
      <c r="CC667" s="303">
        <v>3.968253968253968E-3</v>
      </c>
      <c r="CD667" s="304">
        <v>0</v>
      </c>
      <c r="CE667" s="302">
        <v>0</v>
      </c>
      <c r="CF667" s="302">
        <v>30</v>
      </c>
      <c r="CG667" s="296">
        <v>1.9841269841269841E-4</v>
      </c>
      <c r="CH667" s="297" t="s">
        <v>12384</v>
      </c>
      <c r="CI667" s="305">
        <v>0</v>
      </c>
      <c r="CJ667" s="306">
        <v>1.0357142857142856</v>
      </c>
      <c r="CK667" s="300">
        <v>1</v>
      </c>
      <c r="CL667" s="301">
        <v>2</v>
      </c>
    </row>
    <row r="668" spans="1:90" x14ac:dyDescent="0.25">
      <c r="A668">
        <v>1118100310</v>
      </c>
      <c r="B668" s="287" t="s">
        <v>13060</v>
      </c>
      <c r="C668" s="141"/>
      <c r="N668" s="142"/>
      <c r="O668" s="141"/>
      <c r="AA668" s="141"/>
      <c r="AG668">
        <v>1</v>
      </c>
      <c r="AL668" s="142"/>
      <c r="AM668" s="141"/>
      <c r="AX668" s="142"/>
      <c r="AY668" s="141"/>
      <c r="BJ668" s="142"/>
      <c r="BK668" s="141"/>
      <c r="BU668">
        <v>1</v>
      </c>
      <c r="BV668" s="142"/>
      <c r="BW668" s="302">
        <v>0</v>
      </c>
      <c r="BX668" s="302">
        <v>0</v>
      </c>
      <c r="BY668" s="302">
        <v>1</v>
      </c>
      <c r="BZ668" s="302">
        <v>0</v>
      </c>
      <c r="CA668" s="302">
        <v>0</v>
      </c>
      <c r="CB668" s="302">
        <v>1</v>
      </c>
      <c r="CC668" s="303">
        <v>3.968253968253968E-3</v>
      </c>
      <c r="CD668" s="304">
        <v>0</v>
      </c>
      <c r="CE668" s="302">
        <v>0</v>
      </c>
      <c r="CF668" s="302">
        <v>30</v>
      </c>
      <c r="CG668" s="296">
        <v>1.9841269841269841E-4</v>
      </c>
      <c r="CH668" s="297" t="s">
        <v>12384</v>
      </c>
      <c r="CI668" s="305">
        <v>0</v>
      </c>
      <c r="CJ668" s="306">
        <v>1.0357142857142856</v>
      </c>
      <c r="CK668" s="300">
        <v>1</v>
      </c>
      <c r="CL668" s="301">
        <v>2</v>
      </c>
    </row>
    <row r="669" spans="1:90" x14ac:dyDescent="0.25">
      <c r="A669">
        <v>1118100960</v>
      </c>
      <c r="B669" s="287" t="s">
        <v>13061</v>
      </c>
      <c r="C669" s="141"/>
      <c r="N669" s="142"/>
      <c r="O669" s="141"/>
      <c r="AA669" s="141"/>
      <c r="AE669">
        <v>1</v>
      </c>
      <c r="AL669" s="142"/>
      <c r="AM669" s="141"/>
      <c r="AX669" s="142"/>
      <c r="AY669" s="141"/>
      <c r="BJ669" s="142"/>
      <c r="BK669" s="141"/>
      <c r="BV669" s="142"/>
      <c r="BW669" s="302">
        <v>0</v>
      </c>
      <c r="BX669" s="302">
        <v>0</v>
      </c>
      <c r="BY669" s="302">
        <v>1</v>
      </c>
      <c r="BZ669" s="302">
        <v>0</v>
      </c>
      <c r="CA669" s="302">
        <v>0</v>
      </c>
      <c r="CB669" s="302">
        <v>0</v>
      </c>
      <c r="CC669" s="303">
        <v>0</v>
      </c>
      <c r="CD669" s="304">
        <v>0</v>
      </c>
      <c r="CE669" s="302">
        <v>0</v>
      </c>
      <c r="CF669" s="302">
        <v>30</v>
      </c>
      <c r="CG669" s="296">
        <v>0</v>
      </c>
      <c r="CH669" s="297" t="s">
        <v>12384</v>
      </c>
      <c r="CI669" s="305">
        <v>0</v>
      </c>
      <c r="CJ669" s="306">
        <v>0</v>
      </c>
      <c r="CK669" s="300">
        <v>0</v>
      </c>
      <c r="CL669" s="301">
        <v>0</v>
      </c>
    </row>
    <row r="670" spans="1:90" x14ac:dyDescent="0.25">
      <c r="A670">
        <v>1118100970</v>
      </c>
      <c r="B670" s="287" t="s">
        <v>13062</v>
      </c>
      <c r="C670" s="141"/>
      <c r="N670" s="142"/>
      <c r="O670" s="141"/>
      <c r="AA670" s="141"/>
      <c r="AE670">
        <v>1</v>
      </c>
      <c r="AL670" s="142"/>
      <c r="AM670" s="141"/>
      <c r="AX670" s="142"/>
      <c r="AY670" s="141"/>
      <c r="BJ670" s="142"/>
      <c r="BK670" s="141"/>
      <c r="BV670" s="142"/>
      <c r="BW670" s="302">
        <v>0</v>
      </c>
      <c r="BX670" s="302">
        <v>0</v>
      </c>
      <c r="BY670" s="302">
        <v>1</v>
      </c>
      <c r="BZ670" s="302">
        <v>0</v>
      </c>
      <c r="CA670" s="302">
        <v>0</v>
      </c>
      <c r="CB670" s="302">
        <v>0</v>
      </c>
      <c r="CC670" s="303">
        <v>0</v>
      </c>
      <c r="CD670" s="304">
        <v>0</v>
      </c>
      <c r="CE670" s="302">
        <v>0</v>
      </c>
      <c r="CF670" s="302">
        <v>30</v>
      </c>
      <c r="CG670" s="296">
        <v>0</v>
      </c>
      <c r="CH670" s="297" t="s">
        <v>12384</v>
      </c>
      <c r="CI670" s="305">
        <v>0</v>
      </c>
      <c r="CJ670" s="306">
        <v>0</v>
      </c>
      <c r="CK670" s="300">
        <v>0</v>
      </c>
      <c r="CL670" s="301">
        <v>0</v>
      </c>
    </row>
    <row r="671" spans="1:90" x14ac:dyDescent="0.25">
      <c r="A671">
        <v>1118100980</v>
      </c>
      <c r="B671" s="287" t="s">
        <v>13063</v>
      </c>
      <c r="C671" s="141"/>
      <c r="N671" s="142"/>
      <c r="O671" s="141"/>
      <c r="AA671" s="141"/>
      <c r="AE671">
        <v>1</v>
      </c>
      <c r="AL671" s="142"/>
      <c r="AM671" s="141"/>
      <c r="AX671" s="142"/>
      <c r="AY671" s="141"/>
      <c r="BJ671" s="142"/>
      <c r="BK671" s="141"/>
      <c r="BV671" s="142"/>
      <c r="BW671" s="302">
        <v>0</v>
      </c>
      <c r="BX671" s="302">
        <v>0</v>
      </c>
      <c r="BY671" s="302">
        <v>1</v>
      </c>
      <c r="BZ671" s="302">
        <v>0</v>
      </c>
      <c r="CA671" s="302">
        <v>0</v>
      </c>
      <c r="CB671" s="302">
        <v>0</v>
      </c>
      <c r="CC671" s="303">
        <v>0</v>
      </c>
      <c r="CD671" s="304">
        <v>0</v>
      </c>
      <c r="CE671" s="302">
        <v>0</v>
      </c>
      <c r="CF671" s="302">
        <v>30</v>
      </c>
      <c r="CG671" s="296">
        <v>0</v>
      </c>
      <c r="CH671" s="297" t="s">
        <v>12384</v>
      </c>
      <c r="CI671" s="305">
        <v>0</v>
      </c>
      <c r="CJ671" s="306">
        <v>0</v>
      </c>
      <c r="CK671" s="300">
        <v>0</v>
      </c>
      <c r="CL671" s="301">
        <v>0</v>
      </c>
    </row>
    <row r="672" spans="1:90" x14ac:dyDescent="0.25">
      <c r="A672">
        <v>1118100990</v>
      </c>
      <c r="B672" s="287" t="s">
        <v>13064</v>
      </c>
      <c r="C672" s="141"/>
      <c r="N672" s="142"/>
      <c r="O672" s="141"/>
      <c r="AA672" s="141"/>
      <c r="AE672">
        <v>1</v>
      </c>
      <c r="AL672" s="142"/>
      <c r="AM672" s="141"/>
      <c r="AX672" s="142"/>
      <c r="AY672" s="141"/>
      <c r="BJ672" s="142"/>
      <c r="BK672" s="141"/>
      <c r="BV672" s="142"/>
      <c r="BW672" s="302">
        <v>0</v>
      </c>
      <c r="BX672" s="302">
        <v>0</v>
      </c>
      <c r="BY672" s="302">
        <v>1</v>
      </c>
      <c r="BZ672" s="302">
        <v>0</v>
      </c>
      <c r="CA672" s="302">
        <v>0</v>
      </c>
      <c r="CB672" s="302">
        <v>0</v>
      </c>
      <c r="CC672" s="303">
        <v>0</v>
      </c>
      <c r="CD672" s="304">
        <v>0</v>
      </c>
      <c r="CE672" s="302">
        <v>0</v>
      </c>
      <c r="CF672" s="302">
        <v>30</v>
      </c>
      <c r="CG672" s="296">
        <v>0</v>
      </c>
      <c r="CH672" s="297" t="s">
        <v>12384</v>
      </c>
      <c r="CI672" s="305">
        <v>0</v>
      </c>
      <c r="CJ672" s="306">
        <v>0</v>
      </c>
      <c r="CK672" s="300">
        <v>0</v>
      </c>
      <c r="CL672" s="301">
        <v>0</v>
      </c>
    </row>
    <row r="673" spans="1:90" x14ac:dyDescent="0.25">
      <c r="A673">
        <v>1118101080</v>
      </c>
      <c r="B673" s="287" t="s">
        <v>13065</v>
      </c>
      <c r="C673" s="141"/>
      <c r="N673" s="142"/>
      <c r="O673" s="141"/>
      <c r="AA673" s="141"/>
      <c r="AD673">
        <v>2</v>
      </c>
      <c r="AH673">
        <v>2</v>
      </c>
      <c r="AL673" s="142"/>
      <c r="AM673" s="141"/>
      <c r="AX673" s="142"/>
      <c r="AY673" s="141"/>
      <c r="BJ673" s="142"/>
      <c r="BK673" s="141"/>
      <c r="BV673" s="142"/>
      <c r="BW673" s="302">
        <v>0</v>
      </c>
      <c r="BX673" s="302">
        <v>0</v>
      </c>
      <c r="BY673" s="302">
        <v>4</v>
      </c>
      <c r="BZ673" s="302">
        <v>0</v>
      </c>
      <c r="CA673" s="302">
        <v>0</v>
      </c>
      <c r="CB673" s="302">
        <v>0</v>
      </c>
      <c r="CC673" s="303">
        <v>0</v>
      </c>
      <c r="CD673" s="304">
        <v>0</v>
      </c>
      <c r="CE673" s="302">
        <v>0</v>
      </c>
      <c r="CF673" s="302">
        <v>30</v>
      </c>
      <c r="CG673" s="296">
        <v>0</v>
      </c>
      <c r="CH673" s="297" t="s">
        <v>12384</v>
      </c>
      <c r="CI673" s="305">
        <v>0</v>
      </c>
      <c r="CJ673" s="306">
        <v>0</v>
      </c>
      <c r="CK673" s="300">
        <v>0</v>
      </c>
      <c r="CL673" s="301">
        <v>0</v>
      </c>
    </row>
    <row r="674" spans="1:90" x14ac:dyDescent="0.25">
      <c r="A674">
        <v>1118101100</v>
      </c>
      <c r="B674" s="287" t="s">
        <v>13066</v>
      </c>
      <c r="C674" s="141"/>
      <c r="N674" s="142"/>
      <c r="O674" s="141"/>
      <c r="Q674">
        <v>1</v>
      </c>
      <c r="U674">
        <v>1</v>
      </c>
      <c r="AA674" s="141"/>
      <c r="AE674">
        <v>1</v>
      </c>
      <c r="AL674" s="142"/>
      <c r="AM674" s="141">
        <v>1</v>
      </c>
      <c r="AX674" s="142"/>
      <c r="AY674" s="141"/>
      <c r="AZ674">
        <v>1</v>
      </c>
      <c r="BC674">
        <v>2</v>
      </c>
      <c r="BG674">
        <v>1</v>
      </c>
      <c r="BI674">
        <v>1</v>
      </c>
      <c r="BJ674" s="142"/>
      <c r="BK674" s="141"/>
      <c r="BO674">
        <v>1</v>
      </c>
      <c r="BQ674">
        <v>1</v>
      </c>
      <c r="BT674">
        <v>1</v>
      </c>
      <c r="BV674" s="142"/>
      <c r="BW674" s="302">
        <v>0</v>
      </c>
      <c r="BX674" s="302">
        <v>2</v>
      </c>
      <c r="BY674" s="302">
        <v>1</v>
      </c>
      <c r="BZ674" s="302">
        <v>1</v>
      </c>
      <c r="CA674" s="302">
        <v>5</v>
      </c>
      <c r="CB674" s="302">
        <v>3</v>
      </c>
      <c r="CC674" s="303">
        <v>1.1904761904761904E-2</v>
      </c>
      <c r="CD674" s="304">
        <v>0</v>
      </c>
      <c r="CE674" s="302">
        <v>40</v>
      </c>
      <c r="CF674" s="302">
        <v>30</v>
      </c>
      <c r="CG674" s="296">
        <v>5.9523809523809529E-4</v>
      </c>
      <c r="CH674" s="307" t="s">
        <v>15354</v>
      </c>
      <c r="CI674" s="305">
        <v>1</v>
      </c>
      <c r="CJ674" s="306">
        <v>3.583333333333333</v>
      </c>
      <c r="CK674" s="300">
        <v>1</v>
      </c>
      <c r="CL674" s="301">
        <v>4</v>
      </c>
    </row>
    <row r="675" spans="1:90" x14ac:dyDescent="0.25">
      <c r="A675">
        <v>1120100030</v>
      </c>
      <c r="B675" s="287" t="s">
        <v>13067</v>
      </c>
      <c r="C675" s="141"/>
      <c r="N675" s="142"/>
      <c r="O675" s="141"/>
      <c r="AA675" s="141"/>
      <c r="AL675" s="142"/>
      <c r="AM675" s="141"/>
      <c r="AN675">
        <v>2</v>
      </c>
      <c r="AQ675">
        <v>1</v>
      </c>
      <c r="AT675">
        <v>1</v>
      </c>
      <c r="AU675">
        <v>1</v>
      </c>
      <c r="AX675" s="142"/>
      <c r="AY675" s="141"/>
      <c r="AZ675">
        <v>2</v>
      </c>
      <c r="BH675">
        <v>1</v>
      </c>
      <c r="BJ675" s="142"/>
      <c r="BK675" s="141"/>
      <c r="BV675" s="142">
        <v>1</v>
      </c>
      <c r="BW675" s="302">
        <v>0</v>
      </c>
      <c r="BX675" s="302">
        <v>0</v>
      </c>
      <c r="BY675" s="302">
        <v>0</v>
      </c>
      <c r="BZ675" s="302">
        <v>5</v>
      </c>
      <c r="CA675" s="302">
        <v>3</v>
      </c>
      <c r="CB675" s="302">
        <v>1</v>
      </c>
      <c r="CC675" s="303">
        <v>3.968253968253968E-3</v>
      </c>
      <c r="CD675" s="304">
        <v>0</v>
      </c>
      <c r="CE675" s="302">
        <v>0</v>
      </c>
      <c r="CF675" s="302">
        <v>30</v>
      </c>
      <c r="CG675" s="296">
        <v>1.9841269841269841E-4</v>
      </c>
      <c r="CH675" s="297" t="s">
        <v>12384</v>
      </c>
      <c r="CI675" s="305">
        <v>0</v>
      </c>
      <c r="CJ675" s="306">
        <v>1.0357142857142856</v>
      </c>
      <c r="CK675" s="300">
        <v>1</v>
      </c>
      <c r="CL675" s="301">
        <v>2</v>
      </c>
    </row>
    <row r="676" spans="1:90" x14ac:dyDescent="0.25">
      <c r="A676">
        <v>1120100050</v>
      </c>
      <c r="B676" s="287" t="s">
        <v>13068</v>
      </c>
      <c r="C676" s="141"/>
      <c r="N676" s="142"/>
      <c r="O676" s="141"/>
      <c r="AA676" s="141"/>
      <c r="AL676" s="142"/>
      <c r="AM676" s="141"/>
      <c r="AX676" s="142"/>
      <c r="AY676" s="141"/>
      <c r="BJ676" s="142"/>
      <c r="BK676" s="141"/>
      <c r="BM676">
        <v>1</v>
      </c>
      <c r="BN676">
        <v>1</v>
      </c>
      <c r="BO676">
        <v>1</v>
      </c>
      <c r="BP676">
        <v>1</v>
      </c>
      <c r="BR676">
        <v>1</v>
      </c>
      <c r="BS676">
        <v>1</v>
      </c>
      <c r="BT676">
        <v>1</v>
      </c>
      <c r="BV676" s="142">
        <v>2</v>
      </c>
      <c r="BW676" s="302">
        <v>0</v>
      </c>
      <c r="BX676" s="302">
        <v>0</v>
      </c>
      <c r="BY676" s="302">
        <v>0</v>
      </c>
      <c r="BZ676" s="302">
        <v>0</v>
      </c>
      <c r="CA676" s="302">
        <v>0</v>
      </c>
      <c r="CB676" s="302">
        <v>9</v>
      </c>
      <c r="CC676" s="303">
        <v>3.5714285714285712E-2</v>
      </c>
      <c r="CD676" s="304">
        <v>0.35355339059327379</v>
      </c>
      <c r="CE676" s="302">
        <v>227</v>
      </c>
      <c r="CF676" s="302">
        <v>30</v>
      </c>
      <c r="CG676" s="296">
        <v>1.7857142857142857E-3</v>
      </c>
      <c r="CH676" s="307" t="s">
        <v>15354</v>
      </c>
      <c r="CI676" s="305">
        <v>9</v>
      </c>
      <c r="CJ676" s="306">
        <v>17.7821248191647</v>
      </c>
      <c r="CK676" s="300">
        <v>2</v>
      </c>
      <c r="CL676" s="301">
        <v>10</v>
      </c>
    </row>
    <row r="677" spans="1:90" x14ac:dyDescent="0.25">
      <c r="A677">
        <v>1120100050</v>
      </c>
      <c r="B677" s="287" t="s">
        <v>13069</v>
      </c>
      <c r="C677" s="141"/>
      <c r="N677" s="142"/>
      <c r="O677" s="141"/>
      <c r="X677">
        <v>1</v>
      </c>
      <c r="AA677" s="141"/>
      <c r="AC677">
        <v>1</v>
      </c>
      <c r="AD677">
        <v>1</v>
      </c>
      <c r="AE677">
        <v>1</v>
      </c>
      <c r="AL677" s="142"/>
      <c r="AM677" s="141"/>
      <c r="AN677">
        <v>6</v>
      </c>
      <c r="AO677">
        <v>4</v>
      </c>
      <c r="AV677">
        <v>1</v>
      </c>
      <c r="AW677">
        <v>4</v>
      </c>
      <c r="AX677" s="142">
        <v>1</v>
      </c>
      <c r="AY677" s="141"/>
      <c r="AZ677">
        <v>2</v>
      </c>
      <c r="BD677">
        <v>2</v>
      </c>
      <c r="BG677">
        <v>1</v>
      </c>
      <c r="BH677">
        <v>1</v>
      </c>
      <c r="BI677">
        <v>3</v>
      </c>
      <c r="BJ677" s="142">
        <v>2</v>
      </c>
      <c r="BK677" s="141"/>
      <c r="BV677" s="142"/>
      <c r="BW677" s="302">
        <v>0</v>
      </c>
      <c r="BX677" s="302">
        <v>1</v>
      </c>
      <c r="BY677" s="302">
        <v>3</v>
      </c>
      <c r="BZ677" s="302">
        <v>16</v>
      </c>
      <c r="CA677" s="302">
        <v>11</v>
      </c>
      <c r="CB677" s="302">
        <v>0</v>
      </c>
      <c r="CC677" s="303">
        <v>0</v>
      </c>
      <c r="CD677" s="304">
        <v>0</v>
      </c>
      <c r="CE677" s="302">
        <v>227</v>
      </c>
      <c r="CF677" s="302">
        <v>30</v>
      </c>
      <c r="CG677" s="296">
        <v>0</v>
      </c>
      <c r="CH677" s="307" t="s">
        <v>15354</v>
      </c>
      <c r="CI677" s="305">
        <v>0</v>
      </c>
      <c r="CJ677" s="306">
        <v>0</v>
      </c>
      <c r="CK677" s="300">
        <v>0</v>
      </c>
      <c r="CL677" s="301">
        <v>0</v>
      </c>
    </row>
    <row r="678" spans="1:90" x14ac:dyDescent="0.25">
      <c r="A678">
        <v>1120100060</v>
      </c>
      <c r="B678" s="287" t="s">
        <v>13070</v>
      </c>
      <c r="C678" s="141"/>
      <c r="N678" s="142"/>
      <c r="O678" s="141"/>
      <c r="AA678" s="141"/>
      <c r="AC678">
        <v>1</v>
      </c>
      <c r="AD678">
        <v>1</v>
      </c>
      <c r="AJ678">
        <v>2</v>
      </c>
      <c r="AK678">
        <v>1</v>
      </c>
      <c r="AL678" s="142"/>
      <c r="AM678" s="141"/>
      <c r="AN678">
        <v>5</v>
      </c>
      <c r="AO678">
        <v>1</v>
      </c>
      <c r="AQ678">
        <v>2</v>
      </c>
      <c r="AU678">
        <v>1</v>
      </c>
      <c r="AW678">
        <v>1</v>
      </c>
      <c r="AX678" s="142"/>
      <c r="AY678" s="141">
        <v>1</v>
      </c>
      <c r="AZ678">
        <v>2</v>
      </c>
      <c r="BH678">
        <v>2</v>
      </c>
      <c r="BI678">
        <v>1</v>
      </c>
      <c r="BJ678" s="142"/>
      <c r="BK678" s="141"/>
      <c r="BV678" s="142"/>
      <c r="BW678" s="302">
        <v>0</v>
      </c>
      <c r="BX678" s="302">
        <v>0</v>
      </c>
      <c r="BY678" s="302">
        <v>5</v>
      </c>
      <c r="BZ678" s="302">
        <v>10</v>
      </c>
      <c r="CA678" s="302">
        <v>6</v>
      </c>
      <c r="CB678" s="302">
        <v>0</v>
      </c>
      <c r="CC678" s="303">
        <v>0</v>
      </c>
      <c r="CD678" s="304">
        <v>0</v>
      </c>
      <c r="CE678" s="302">
        <v>99</v>
      </c>
      <c r="CF678" s="302">
        <v>30</v>
      </c>
      <c r="CG678" s="296">
        <v>0</v>
      </c>
      <c r="CH678" s="297" t="s">
        <v>12384</v>
      </c>
      <c r="CI678" s="305">
        <v>0</v>
      </c>
      <c r="CJ678" s="306">
        <v>0</v>
      </c>
      <c r="CK678" s="300">
        <v>0</v>
      </c>
      <c r="CL678" s="301">
        <v>0</v>
      </c>
    </row>
    <row r="679" spans="1:90" x14ac:dyDescent="0.25">
      <c r="A679">
        <v>1120100070</v>
      </c>
      <c r="B679" s="287" t="s">
        <v>13071</v>
      </c>
      <c r="C679" s="141"/>
      <c r="N679" s="142"/>
      <c r="O679" s="141"/>
      <c r="AA679" s="141"/>
      <c r="AL679" s="142"/>
      <c r="AM679" s="141"/>
      <c r="AX679" s="142"/>
      <c r="AY679" s="141"/>
      <c r="BJ679" s="142"/>
      <c r="BK679" s="141"/>
      <c r="BM679">
        <v>1</v>
      </c>
      <c r="BT679">
        <v>2</v>
      </c>
      <c r="BV679" s="142"/>
      <c r="BW679" s="302">
        <v>0</v>
      </c>
      <c r="BX679" s="302">
        <v>0</v>
      </c>
      <c r="BY679" s="302">
        <v>0</v>
      </c>
      <c r="BZ679" s="302">
        <v>0</v>
      </c>
      <c r="CA679" s="302">
        <v>0</v>
      </c>
      <c r="CB679" s="302">
        <v>3</v>
      </c>
      <c r="CC679" s="303">
        <v>1.1904761904761904E-2</v>
      </c>
      <c r="CD679" s="304">
        <v>0.70710678118654757</v>
      </c>
      <c r="CE679" s="302">
        <v>129</v>
      </c>
      <c r="CF679" s="302">
        <v>30</v>
      </c>
      <c r="CG679" s="296">
        <v>5.9523809523809529E-4</v>
      </c>
      <c r="CH679" s="307" t="s">
        <v>15354</v>
      </c>
      <c r="CI679" s="305">
        <v>3</v>
      </c>
      <c r="CJ679" s="306">
        <v>5.3499639240436903</v>
      </c>
      <c r="CK679" s="300">
        <v>2</v>
      </c>
      <c r="CL679" s="301">
        <v>4</v>
      </c>
    </row>
    <row r="680" spans="1:90" x14ac:dyDescent="0.25">
      <c r="A680">
        <v>1120100070</v>
      </c>
      <c r="B680" s="287" t="s">
        <v>13072</v>
      </c>
      <c r="C680" s="141"/>
      <c r="N680" s="142"/>
      <c r="O680" s="141"/>
      <c r="X680">
        <v>1</v>
      </c>
      <c r="AA680" s="141"/>
      <c r="AC680">
        <v>1</v>
      </c>
      <c r="AL680" s="142"/>
      <c r="AM680" s="141"/>
      <c r="AN680">
        <v>4</v>
      </c>
      <c r="AO680">
        <v>2</v>
      </c>
      <c r="AQ680">
        <v>3</v>
      </c>
      <c r="AV680">
        <v>1</v>
      </c>
      <c r="AX680" s="142"/>
      <c r="AY680" s="141"/>
      <c r="BA680">
        <v>1</v>
      </c>
      <c r="BE680">
        <v>1</v>
      </c>
      <c r="BF680">
        <v>1</v>
      </c>
      <c r="BI680">
        <v>1</v>
      </c>
      <c r="BJ680" s="142"/>
      <c r="BK680" s="141"/>
      <c r="BV680" s="142"/>
      <c r="BW680" s="302">
        <v>0</v>
      </c>
      <c r="BX680" s="302">
        <v>1</v>
      </c>
      <c r="BY680" s="302">
        <v>1</v>
      </c>
      <c r="BZ680" s="302">
        <v>10</v>
      </c>
      <c r="CA680" s="302">
        <v>4</v>
      </c>
      <c r="CB680" s="302">
        <v>0</v>
      </c>
      <c r="CC680" s="303">
        <v>0</v>
      </c>
      <c r="CD680" s="304">
        <v>0</v>
      </c>
      <c r="CE680" s="302">
        <v>129</v>
      </c>
      <c r="CF680" s="302">
        <v>30</v>
      </c>
      <c r="CG680" s="296">
        <v>0</v>
      </c>
      <c r="CH680" s="307" t="s">
        <v>15354</v>
      </c>
      <c r="CI680" s="305">
        <v>0</v>
      </c>
      <c r="CJ680" s="306">
        <v>0</v>
      </c>
      <c r="CK680" s="300">
        <v>0</v>
      </c>
      <c r="CL680" s="301">
        <v>0</v>
      </c>
    </row>
    <row r="681" spans="1:90" x14ac:dyDescent="0.25">
      <c r="A681">
        <v>1120100080</v>
      </c>
      <c r="B681" s="287" t="s">
        <v>13073</v>
      </c>
      <c r="C681" s="141"/>
      <c r="N681" s="142"/>
      <c r="O681" s="141"/>
      <c r="AA681" s="141"/>
      <c r="AC681">
        <v>1</v>
      </c>
      <c r="AL681" s="142"/>
      <c r="AM681" s="141"/>
      <c r="AN681">
        <v>3</v>
      </c>
      <c r="AX681" s="142"/>
      <c r="AY681" s="141">
        <v>1</v>
      </c>
      <c r="AZ681">
        <v>1</v>
      </c>
      <c r="BC681">
        <v>1</v>
      </c>
      <c r="BD681">
        <v>1</v>
      </c>
      <c r="BJ681" s="142"/>
      <c r="BK681" s="141"/>
      <c r="BV681" s="142"/>
      <c r="BW681" s="302">
        <v>0</v>
      </c>
      <c r="BX681" s="302">
        <v>0</v>
      </c>
      <c r="BY681" s="302">
        <v>1</v>
      </c>
      <c r="BZ681" s="302">
        <v>3</v>
      </c>
      <c r="CA681" s="302">
        <v>4</v>
      </c>
      <c r="CB681" s="302">
        <v>0</v>
      </c>
      <c r="CC681" s="303">
        <v>0</v>
      </c>
      <c r="CD681" s="304">
        <v>0</v>
      </c>
      <c r="CE681" s="302">
        <v>131</v>
      </c>
      <c r="CF681" s="302">
        <v>30</v>
      </c>
      <c r="CG681" s="296">
        <v>0</v>
      </c>
      <c r="CH681" s="297" t="s">
        <v>12384</v>
      </c>
      <c r="CI681" s="305">
        <v>0</v>
      </c>
      <c r="CJ681" s="306">
        <v>0</v>
      </c>
      <c r="CK681" s="300">
        <v>0</v>
      </c>
      <c r="CL681" s="301">
        <v>0</v>
      </c>
    </row>
    <row r="682" spans="1:90" x14ac:dyDescent="0.25">
      <c r="A682">
        <v>1120100190</v>
      </c>
      <c r="B682" s="287" t="s">
        <v>13074</v>
      </c>
      <c r="C682" s="141"/>
      <c r="N682" s="142"/>
      <c r="O682" s="141"/>
      <c r="AA682" s="141"/>
      <c r="AC682">
        <v>1</v>
      </c>
      <c r="AD682">
        <v>1</v>
      </c>
      <c r="AE682">
        <v>1</v>
      </c>
      <c r="AF682">
        <v>1</v>
      </c>
      <c r="AK682">
        <v>1</v>
      </c>
      <c r="AL682" s="142"/>
      <c r="AM682" s="141"/>
      <c r="AT682">
        <v>4</v>
      </c>
      <c r="AU682">
        <v>3</v>
      </c>
      <c r="AX682" s="142"/>
      <c r="AY682" s="141"/>
      <c r="AZ682">
        <v>2</v>
      </c>
      <c r="BF682">
        <v>1</v>
      </c>
      <c r="BH682">
        <v>1</v>
      </c>
      <c r="BJ682" s="142">
        <v>1</v>
      </c>
      <c r="BK682" s="141"/>
      <c r="BV682" s="142"/>
      <c r="BW682" s="302">
        <v>0</v>
      </c>
      <c r="BX682" s="302">
        <v>0</v>
      </c>
      <c r="BY682" s="302">
        <v>5</v>
      </c>
      <c r="BZ682" s="302">
        <v>7</v>
      </c>
      <c r="CA682" s="302">
        <v>5</v>
      </c>
      <c r="CB682" s="302">
        <v>0</v>
      </c>
      <c r="CC682" s="303">
        <v>0</v>
      </c>
      <c r="CD682" s="304">
        <v>0</v>
      </c>
      <c r="CE682" s="302">
        <v>0</v>
      </c>
      <c r="CF682" s="302">
        <v>30</v>
      </c>
      <c r="CG682" s="296">
        <v>0</v>
      </c>
      <c r="CH682" s="307" t="s">
        <v>15354</v>
      </c>
      <c r="CI682" s="305">
        <v>0</v>
      </c>
      <c r="CJ682" s="306">
        <v>0</v>
      </c>
      <c r="CK682" s="300">
        <v>0</v>
      </c>
      <c r="CL682" s="301">
        <v>0</v>
      </c>
    </row>
    <row r="683" spans="1:90" x14ac:dyDescent="0.25">
      <c r="A683">
        <v>1120100200</v>
      </c>
      <c r="B683" s="287" t="s">
        <v>13075</v>
      </c>
      <c r="C683" s="141"/>
      <c r="N683" s="142"/>
      <c r="O683" s="141"/>
      <c r="V683">
        <v>1</v>
      </c>
      <c r="AA683" s="141"/>
      <c r="AC683">
        <v>1</v>
      </c>
      <c r="AD683">
        <v>1</v>
      </c>
      <c r="AE683">
        <v>1</v>
      </c>
      <c r="AG683">
        <v>1</v>
      </c>
      <c r="AI683">
        <v>1</v>
      </c>
      <c r="AK683">
        <v>1</v>
      </c>
      <c r="AL683" s="142"/>
      <c r="AM683" s="141"/>
      <c r="AR683">
        <v>1</v>
      </c>
      <c r="AT683">
        <v>1</v>
      </c>
      <c r="AV683">
        <v>2</v>
      </c>
      <c r="AX683" s="142"/>
      <c r="AY683" s="141">
        <v>1</v>
      </c>
      <c r="AZ683">
        <v>2</v>
      </c>
      <c r="BH683">
        <v>1</v>
      </c>
      <c r="BJ683" s="142"/>
      <c r="BK683" s="141"/>
      <c r="BV683" s="142"/>
      <c r="BW683" s="302">
        <v>0</v>
      </c>
      <c r="BX683" s="302">
        <v>1</v>
      </c>
      <c r="BY683" s="302">
        <v>6</v>
      </c>
      <c r="BZ683" s="302">
        <v>4</v>
      </c>
      <c r="CA683" s="302">
        <v>4</v>
      </c>
      <c r="CB683" s="302">
        <v>0</v>
      </c>
      <c r="CC683" s="303">
        <v>0</v>
      </c>
      <c r="CD683" s="304">
        <v>0</v>
      </c>
      <c r="CE683" s="302">
        <v>0</v>
      </c>
      <c r="CF683" s="302">
        <v>30</v>
      </c>
      <c r="CG683" s="296">
        <v>0</v>
      </c>
      <c r="CH683" s="307" t="s">
        <v>15354</v>
      </c>
      <c r="CI683" s="305">
        <v>0</v>
      </c>
      <c r="CJ683" s="306">
        <v>0</v>
      </c>
      <c r="CK683" s="300">
        <v>0</v>
      </c>
      <c r="CL683" s="301">
        <v>0</v>
      </c>
    </row>
    <row r="684" spans="1:90" x14ac:dyDescent="0.25">
      <c r="A684">
        <v>1120100210</v>
      </c>
      <c r="B684" s="287" t="s">
        <v>13076</v>
      </c>
      <c r="C684" s="141"/>
      <c r="N684" s="142"/>
      <c r="O684" s="141"/>
      <c r="AA684" s="141"/>
      <c r="AE684">
        <v>2</v>
      </c>
      <c r="AK684">
        <v>1</v>
      </c>
      <c r="AL684" s="142"/>
      <c r="AM684" s="141"/>
      <c r="AV684">
        <v>2</v>
      </c>
      <c r="AX684" s="142"/>
      <c r="AY684" s="141"/>
      <c r="AZ684">
        <v>2</v>
      </c>
      <c r="BJ684" s="142"/>
      <c r="BK684" s="141"/>
      <c r="BV684" s="142"/>
      <c r="BW684" s="302">
        <v>0</v>
      </c>
      <c r="BX684" s="302">
        <v>0</v>
      </c>
      <c r="BY684" s="302">
        <v>3</v>
      </c>
      <c r="BZ684" s="302">
        <v>2</v>
      </c>
      <c r="CA684" s="302">
        <v>2</v>
      </c>
      <c r="CB684" s="302">
        <v>0</v>
      </c>
      <c r="CC684" s="303">
        <v>0</v>
      </c>
      <c r="CD684" s="304">
        <v>0</v>
      </c>
      <c r="CE684" s="302">
        <v>0</v>
      </c>
      <c r="CF684" s="302">
        <v>30</v>
      </c>
      <c r="CG684" s="296">
        <v>0</v>
      </c>
      <c r="CH684" s="297" t="s">
        <v>12384</v>
      </c>
      <c r="CI684" s="305">
        <v>0</v>
      </c>
      <c r="CJ684" s="306">
        <v>0</v>
      </c>
      <c r="CK684" s="300">
        <v>0</v>
      </c>
      <c r="CL684" s="301">
        <v>0</v>
      </c>
    </row>
    <row r="685" spans="1:90" x14ac:dyDescent="0.25">
      <c r="A685">
        <v>1122100000</v>
      </c>
      <c r="B685" s="287" t="s">
        <v>13077</v>
      </c>
      <c r="C685" s="141"/>
      <c r="I685">
        <v>1</v>
      </c>
      <c r="M685">
        <v>2</v>
      </c>
      <c r="N685" s="142"/>
      <c r="O685" s="141">
        <v>1</v>
      </c>
      <c r="Q685">
        <v>1</v>
      </c>
      <c r="U685">
        <v>1</v>
      </c>
      <c r="Y685">
        <v>2</v>
      </c>
      <c r="AA685" s="141">
        <v>2</v>
      </c>
      <c r="AF685">
        <v>2</v>
      </c>
      <c r="AH685">
        <v>2</v>
      </c>
      <c r="AJ685">
        <v>2</v>
      </c>
      <c r="AK685">
        <v>3</v>
      </c>
      <c r="AL685" s="142">
        <v>5</v>
      </c>
      <c r="AM685" s="141"/>
      <c r="AN685">
        <v>3</v>
      </c>
      <c r="AO685">
        <v>6</v>
      </c>
      <c r="AQ685">
        <v>6</v>
      </c>
      <c r="AR685">
        <v>7</v>
      </c>
      <c r="AS685">
        <v>4</v>
      </c>
      <c r="AT685">
        <v>4</v>
      </c>
      <c r="AU685">
        <v>4</v>
      </c>
      <c r="AV685">
        <v>1</v>
      </c>
      <c r="AX685" s="142">
        <v>5</v>
      </c>
      <c r="AY685" s="141"/>
      <c r="AZ685">
        <v>1</v>
      </c>
      <c r="BA685">
        <v>2</v>
      </c>
      <c r="BC685">
        <v>2</v>
      </c>
      <c r="BG685">
        <v>1</v>
      </c>
      <c r="BH685">
        <v>1</v>
      </c>
      <c r="BI685">
        <v>1</v>
      </c>
      <c r="BJ685" s="142"/>
      <c r="BK685" s="141">
        <v>3</v>
      </c>
      <c r="BS685">
        <v>3</v>
      </c>
      <c r="BV685" s="142">
        <v>3</v>
      </c>
      <c r="BW685" s="302">
        <v>3</v>
      </c>
      <c r="BX685" s="302">
        <v>5</v>
      </c>
      <c r="BY685" s="302">
        <v>16</v>
      </c>
      <c r="BZ685" s="302">
        <v>40</v>
      </c>
      <c r="CA685" s="302">
        <v>8</v>
      </c>
      <c r="CB685" s="302">
        <v>9</v>
      </c>
      <c r="CC685" s="303">
        <v>3.5714285714285712E-2</v>
      </c>
      <c r="CD685" s="304">
        <v>0</v>
      </c>
      <c r="CE685" s="302">
        <v>0</v>
      </c>
      <c r="CF685" s="302">
        <v>30</v>
      </c>
      <c r="CG685" s="296">
        <v>1.7857142857142857E-3</v>
      </c>
      <c r="CH685" s="307" t="s">
        <v>15354</v>
      </c>
      <c r="CI685" s="305">
        <v>0</v>
      </c>
      <c r="CJ685" s="306">
        <v>9.3214285714285712</v>
      </c>
      <c r="CK685" s="300">
        <v>2</v>
      </c>
      <c r="CL685" s="301">
        <v>10</v>
      </c>
    </row>
    <row r="686" spans="1:90" x14ac:dyDescent="0.25">
      <c r="A686">
        <v>1122100030</v>
      </c>
      <c r="B686" s="287" t="s">
        <v>13078</v>
      </c>
      <c r="C686" s="141"/>
      <c r="N686" s="142"/>
      <c r="O686" s="141"/>
      <c r="AA686" s="141"/>
      <c r="AL686" s="142"/>
      <c r="AM686" s="141"/>
      <c r="AX686" s="142"/>
      <c r="AY686" s="141"/>
      <c r="AZ686">
        <v>1</v>
      </c>
      <c r="BC686">
        <v>1</v>
      </c>
      <c r="BJ686" s="142"/>
      <c r="BK686" s="141"/>
      <c r="BV686" s="142"/>
      <c r="BW686" s="302">
        <v>0</v>
      </c>
      <c r="BX686" s="302">
        <v>0</v>
      </c>
      <c r="BY686" s="302">
        <v>0</v>
      </c>
      <c r="BZ686" s="302">
        <v>0</v>
      </c>
      <c r="CA686" s="302">
        <v>2</v>
      </c>
      <c r="CB686" s="302">
        <v>0</v>
      </c>
      <c r="CC686" s="303">
        <v>0</v>
      </c>
      <c r="CD686" s="304">
        <v>0</v>
      </c>
      <c r="CE686" s="302">
        <v>0</v>
      </c>
      <c r="CF686" s="302">
        <v>30</v>
      </c>
      <c r="CG686" s="296">
        <v>0</v>
      </c>
      <c r="CH686" s="297" t="s">
        <v>12384</v>
      </c>
      <c r="CI686" s="305">
        <v>0</v>
      </c>
      <c r="CJ686" s="306">
        <v>0</v>
      </c>
      <c r="CK686" s="300">
        <v>0</v>
      </c>
      <c r="CL686" s="301">
        <v>0</v>
      </c>
    </row>
    <row r="687" spans="1:90" x14ac:dyDescent="0.25">
      <c r="A687">
        <v>1122100230</v>
      </c>
      <c r="B687" s="287" t="s">
        <v>13079</v>
      </c>
      <c r="C687" s="141">
        <v>1</v>
      </c>
      <c r="F687">
        <v>2</v>
      </c>
      <c r="G687">
        <v>2</v>
      </c>
      <c r="H687">
        <v>1</v>
      </c>
      <c r="J687">
        <v>1</v>
      </c>
      <c r="N687" s="142"/>
      <c r="O687" s="141">
        <v>2</v>
      </c>
      <c r="Q687">
        <v>3</v>
      </c>
      <c r="U687">
        <v>1</v>
      </c>
      <c r="W687">
        <v>2</v>
      </c>
      <c r="AA687" s="141"/>
      <c r="AB687">
        <v>1</v>
      </c>
      <c r="AD687">
        <v>3</v>
      </c>
      <c r="AE687">
        <v>2</v>
      </c>
      <c r="AF687">
        <v>2</v>
      </c>
      <c r="AG687">
        <v>3</v>
      </c>
      <c r="AH687">
        <v>3</v>
      </c>
      <c r="AI687">
        <v>1</v>
      </c>
      <c r="AJ687">
        <v>1</v>
      </c>
      <c r="AK687">
        <v>1</v>
      </c>
      <c r="AL687" s="142">
        <v>1</v>
      </c>
      <c r="AM687" s="141">
        <v>2</v>
      </c>
      <c r="AV687">
        <v>1</v>
      </c>
      <c r="AW687">
        <v>5</v>
      </c>
      <c r="AX687" s="142">
        <v>2</v>
      </c>
      <c r="AY687" s="141">
        <v>4</v>
      </c>
      <c r="BA687">
        <v>4</v>
      </c>
      <c r="BC687">
        <v>2</v>
      </c>
      <c r="BD687">
        <v>4</v>
      </c>
      <c r="BE687">
        <v>2</v>
      </c>
      <c r="BG687">
        <v>3</v>
      </c>
      <c r="BH687">
        <v>1</v>
      </c>
      <c r="BJ687" s="142"/>
      <c r="BK687" s="141"/>
      <c r="BL687">
        <v>1</v>
      </c>
      <c r="BO687">
        <v>1</v>
      </c>
      <c r="BP687">
        <v>1</v>
      </c>
      <c r="BQ687">
        <v>2</v>
      </c>
      <c r="BR687">
        <v>2</v>
      </c>
      <c r="BT687">
        <v>2</v>
      </c>
      <c r="BU687">
        <v>2</v>
      </c>
      <c r="BV687" s="142">
        <v>1</v>
      </c>
      <c r="BW687" s="302">
        <v>7</v>
      </c>
      <c r="BX687" s="302">
        <v>8</v>
      </c>
      <c r="BY687" s="302">
        <v>18</v>
      </c>
      <c r="BZ687" s="302">
        <v>10</v>
      </c>
      <c r="CA687" s="302">
        <v>20</v>
      </c>
      <c r="CB687" s="302">
        <v>12</v>
      </c>
      <c r="CC687" s="303">
        <v>4.7619047619047616E-2</v>
      </c>
      <c r="CD687" s="304">
        <v>0.53452248382484879</v>
      </c>
      <c r="CE687" s="302">
        <v>0</v>
      </c>
      <c r="CF687" s="302">
        <v>30</v>
      </c>
      <c r="CG687" s="296">
        <v>2.3809523809523812E-3</v>
      </c>
      <c r="CH687" s="297" t="s">
        <v>12384</v>
      </c>
      <c r="CI687" s="305">
        <v>1</v>
      </c>
      <c r="CJ687" s="306">
        <v>12.963093912396277</v>
      </c>
      <c r="CK687" s="300">
        <v>2</v>
      </c>
      <c r="CL687" s="301">
        <v>14</v>
      </c>
    </row>
    <row r="688" spans="1:90" x14ac:dyDescent="0.25">
      <c r="A688">
        <v>1123100000</v>
      </c>
      <c r="B688" s="287" t="s">
        <v>13080</v>
      </c>
      <c r="C688" s="141">
        <v>5</v>
      </c>
      <c r="D688">
        <v>5</v>
      </c>
      <c r="E688">
        <v>1</v>
      </c>
      <c r="F688">
        <v>3</v>
      </c>
      <c r="G688">
        <v>5</v>
      </c>
      <c r="H688">
        <v>2</v>
      </c>
      <c r="I688">
        <v>3</v>
      </c>
      <c r="J688">
        <v>1</v>
      </c>
      <c r="K688">
        <v>1</v>
      </c>
      <c r="L688">
        <v>5</v>
      </c>
      <c r="M688">
        <v>2</v>
      </c>
      <c r="N688" s="142">
        <v>8</v>
      </c>
      <c r="O688" s="141">
        <v>14</v>
      </c>
      <c r="P688">
        <v>7</v>
      </c>
      <c r="Q688">
        <v>7</v>
      </c>
      <c r="S688">
        <v>3</v>
      </c>
      <c r="T688">
        <v>3</v>
      </c>
      <c r="U688">
        <v>1</v>
      </c>
      <c r="W688">
        <v>3</v>
      </c>
      <c r="X688">
        <v>3</v>
      </c>
      <c r="Y688">
        <v>4</v>
      </c>
      <c r="Z688">
        <v>4</v>
      </c>
      <c r="AA688" s="141">
        <v>1</v>
      </c>
      <c r="AB688">
        <v>2</v>
      </c>
      <c r="AD688">
        <v>2</v>
      </c>
      <c r="AF688">
        <v>1</v>
      </c>
      <c r="AG688">
        <v>1</v>
      </c>
      <c r="AH688">
        <v>1</v>
      </c>
      <c r="AI688">
        <v>5</v>
      </c>
      <c r="AJ688">
        <v>3</v>
      </c>
      <c r="AK688">
        <v>1</v>
      </c>
      <c r="AL688" s="142">
        <v>2</v>
      </c>
      <c r="AM688" s="141"/>
      <c r="AN688">
        <v>3</v>
      </c>
      <c r="AO688">
        <v>2</v>
      </c>
      <c r="AQ688">
        <v>5</v>
      </c>
      <c r="AR688">
        <v>4</v>
      </c>
      <c r="AS688">
        <v>4</v>
      </c>
      <c r="AT688">
        <v>14</v>
      </c>
      <c r="AV688">
        <v>7</v>
      </c>
      <c r="AW688">
        <v>5</v>
      </c>
      <c r="AX688" s="142">
        <v>1</v>
      </c>
      <c r="AY688" s="141"/>
      <c r="AZ688">
        <v>4</v>
      </c>
      <c r="BA688">
        <v>1</v>
      </c>
      <c r="BB688">
        <v>4</v>
      </c>
      <c r="BC688">
        <v>3</v>
      </c>
      <c r="BD688">
        <v>5</v>
      </c>
      <c r="BE688">
        <v>4</v>
      </c>
      <c r="BF688">
        <v>1</v>
      </c>
      <c r="BG688">
        <v>3</v>
      </c>
      <c r="BH688">
        <v>3</v>
      </c>
      <c r="BI688">
        <v>4</v>
      </c>
      <c r="BJ688" s="142">
        <v>3</v>
      </c>
      <c r="BK688" s="141">
        <v>3</v>
      </c>
      <c r="BL688">
        <v>5</v>
      </c>
      <c r="BM688">
        <v>4</v>
      </c>
      <c r="BN688">
        <v>3</v>
      </c>
      <c r="BP688">
        <v>6</v>
      </c>
      <c r="BQ688">
        <v>5</v>
      </c>
      <c r="BR688">
        <v>5</v>
      </c>
      <c r="BS688">
        <v>4</v>
      </c>
      <c r="BT688">
        <v>6</v>
      </c>
      <c r="BU688">
        <v>3</v>
      </c>
      <c r="BV688" s="142">
        <v>5</v>
      </c>
      <c r="BW688" s="302">
        <v>41</v>
      </c>
      <c r="BX688" s="302">
        <v>49</v>
      </c>
      <c r="BY688" s="302">
        <v>19</v>
      </c>
      <c r="BZ688" s="302">
        <v>45</v>
      </c>
      <c r="CA688" s="302">
        <v>35</v>
      </c>
      <c r="CB688" s="302">
        <v>49</v>
      </c>
      <c r="CC688" s="303">
        <v>0.19444444444444445</v>
      </c>
      <c r="CD688" s="304">
        <v>1.128152149635532</v>
      </c>
      <c r="CE688" s="302">
        <v>0</v>
      </c>
      <c r="CF688" s="302">
        <v>30</v>
      </c>
      <c r="CG688" s="296">
        <v>9.7222222222222224E-3</v>
      </c>
      <c r="CH688" s="297" t="s">
        <v>12384</v>
      </c>
      <c r="CI688" s="305">
        <v>2</v>
      </c>
      <c r="CJ688" s="306">
        <v>51.878152149635532</v>
      </c>
      <c r="CK688" s="300">
        <v>7</v>
      </c>
      <c r="CL688" s="301">
        <v>53</v>
      </c>
    </row>
    <row r="689" spans="1:90" x14ac:dyDescent="0.25">
      <c r="A689">
        <v>1123100020</v>
      </c>
      <c r="B689" s="287" t="s">
        <v>13081</v>
      </c>
      <c r="C689" s="141"/>
      <c r="N689" s="142"/>
      <c r="O689" s="141"/>
      <c r="AA689" s="141"/>
      <c r="AG689">
        <v>1</v>
      </c>
      <c r="AH689">
        <v>1</v>
      </c>
      <c r="AJ689">
        <v>2</v>
      </c>
      <c r="AK689">
        <v>2</v>
      </c>
      <c r="AL689" s="142"/>
      <c r="AM689" s="141"/>
      <c r="AN689">
        <v>1</v>
      </c>
      <c r="AO689">
        <v>1</v>
      </c>
      <c r="AR689">
        <v>1</v>
      </c>
      <c r="AV689">
        <v>1</v>
      </c>
      <c r="AW689">
        <v>1</v>
      </c>
      <c r="AX689" s="142"/>
      <c r="AY689" s="141"/>
      <c r="BA689">
        <v>1</v>
      </c>
      <c r="BD689">
        <v>4</v>
      </c>
      <c r="BE689">
        <v>1</v>
      </c>
      <c r="BJ689" s="142"/>
      <c r="BK689" s="141"/>
      <c r="BV689" s="142"/>
      <c r="BW689" s="302">
        <v>0</v>
      </c>
      <c r="BX689" s="302">
        <v>0</v>
      </c>
      <c r="BY689" s="302">
        <v>6</v>
      </c>
      <c r="BZ689" s="302">
        <v>5</v>
      </c>
      <c r="CA689" s="302">
        <v>6</v>
      </c>
      <c r="CB689" s="302">
        <v>0</v>
      </c>
      <c r="CC689" s="303">
        <v>0</v>
      </c>
      <c r="CD689" s="304">
        <v>0</v>
      </c>
      <c r="CE689" s="302">
        <v>0</v>
      </c>
      <c r="CF689" s="302">
        <v>30</v>
      </c>
      <c r="CG689" s="296">
        <v>0</v>
      </c>
      <c r="CH689" s="297" t="s">
        <v>12384</v>
      </c>
      <c r="CI689" s="305">
        <v>0</v>
      </c>
      <c r="CJ689" s="306">
        <v>0</v>
      </c>
      <c r="CK689" s="300">
        <v>0</v>
      </c>
      <c r="CL689" s="301">
        <v>0</v>
      </c>
    </row>
    <row r="690" spans="1:90" x14ac:dyDescent="0.25">
      <c r="A690">
        <v>1123100160</v>
      </c>
      <c r="B690" s="287" t="s">
        <v>13082</v>
      </c>
      <c r="C690" s="141"/>
      <c r="L690">
        <v>1</v>
      </c>
      <c r="N690" s="142"/>
      <c r="O690" s="141"/>
      <c r="AA690" s="141"/>
      <c r="AL690" s="142"/>
      <c r="AM690" s="141"/>
      <c r="AX690" s="142"/>
      <c r="AY690" s="141"/>
      <c r="BJ690" s="142"/>
      <c r="BK690" s="141"/>
      <c r="BV690" s="142"/>
      <c r="BW690" s="302">
        <v>1</v>
      </c>
      <c r="BX690" s="302">
        <v>0</v>
      </c>
      <c r="BY690" s="302">
        <v>0</v>
      </c>
      <c r="BZ690" s="302">
        <v>0</v>
      </c>
      <c r="CA690" s="302">
        <v>0</v>
      </c>
      <c r="CB690" s="302">
        <v>0</v>
      </c>
      <c r="CC690" s="303">
        <v>0</v>
      </c>
      <c r="CD690" s="304">
        <v>0</v>
      </c>
      <c r="CE690" s="302">
        <v>0</v>
      </c>
      <c r="CF690" s="302">
        <v>30</v>
      </c>
      <c r="CG690" s="296">
        <v>0</v>
      </c>
      <c r="CH690" s="297" t="s">
        <v>12384</v>
      </c>
      <c r="CI690" s="305">
        <v>0</v>
      </c>
      <c r="CJ690" s="306">
        <v>0</v>
      </c>
      <c r="CK690" s="300">
        <v>0</v>
      </c>
      <c r="CL690" s="301">
        <v>0</v>
      </c>
    </row>
    <row r="691" spans="1:90" x14ac:dyDescent="0.25">
      <c r="A691">
        <v>1127100220</v>
      </c>
      <c r="B691" s="287" t="s">
        <v>13083</v>
      </c>
      <c r="C691" s="141"/>
      <c r="L691">
        <v>1</v>
      </c>
      <c r="N691" s="142"/>
      <c r="O691" s="141"/>
      <c r="T691">
        <v>1</v>
      </c>
      <c r="AA691" s="141"/>
      <c r="AL691" s="142"/>
      <c r="AM691" s="141"/>
      <c r="AP691">
        <v>1</v>
      </c>
      <c r="AQ691">
        <v>1</v>
      </c>
      <c r="AS691">
        <v>1</v>
      </c>
      <c r="AT691">
        <v>2</v>
      </c>
      <c r="AX691" s="142"/>
      <c r="AY691" s="141"/>
      <c r="BJ691" s="142">
        <v>2</v>
      </c>
      <c r="BK691" s="141"/>
      <c r="BM691">
        <v>1</v>
      </c>
      <c r="BV691" s="142"/>
      <c r="BW691" s="302">
        <v>1</v>
      </c>
      <c r="BX691" s="302">
        <v>1</v>
      </c>
      <c r="BY691" s="302">
        <v>0</v>
      </c>
      <c r="BZ691" s="302">
        <v>5</v>
      </c>
      <c r="CA691" s="302">
        <v>2</v>
      </c>
      <c r="CB691" s="302">
        <v>1</v>
      </c>
      <c r="CC691" s="303">
        <v>3.968253968253968E-3</v>
      </c>
      <c r="CD691" s="304">
        <v>0</v>
      </c>
      <c r="CE691" s="302">
        <v>0</v>
      </c>
      <c r="CF691" s="302">
        <v>30</v>
      </c>
      <c r="CG691" s="296">
        <v>1.9841269841269841E-4</v>
      </c>
      <c r="CH691" s="297" t="s">
        <v>12384</v>
      </c>
      <c r="CI691" s="305">
        <v>0</v>
      </c>
      <c r="CJ691" s="306">
        <v>1.0357142857142856</v>
      </c>
      <c r="CK691" s="300">
        <v>1</v>
      </c>
      <c r="CL691" s="301">
        <v>2</v>
      </c>
    </row>
    <row r="692" spans="1:90" x14ac:dyDescent="0.25">
      <c r="A692">
        <v>1127100230</v>
      </c>
      <c r="B692" s="287" t="s">
        <v>13084</v>
      </c>
      <c r="C692" s="141"/>
      <c r="L692">
        <v>1</v>
      </c>
      <c r="N692" s="142"/>
      <c r="O692" s="141"/>
      <c r="AA692" s="141"/>
      <c r="AL692" s="142"/>
      <c r="AM692" s="141"/>
      <c r="AX692" s="142"/>
      <c r="AY692" s="141"/>
      <c r="BJ692" s="142"/>
      <c r="BK692" s="141"/>
      <c r="BV692" s="142"/>
      <c r="BW692" s="302">
        <v>1</v>
      </c>
      <c r="BX692" s="302">
        <v>0</v>
      </c>
      <c r="BY692" s="302">
        <v>0</v>
      </c>
      <c r="BZ692" s="302">
        <v>0</v>
      </c>
      <c r="CA692" s="302">
        <v>0</v>
      </c>
      <c r="CB692" s="302">
        <v>0</v>
      </c>
      <c r="CC692" s="303">
        <v>0</v>
      </c>
      <c r="CD692" s="304">
        <v>0</v>
      </c>
      <c r="CE692" s="302">
        <v>0</v>
      </c>
      <c r="CF692" s="302">
        <v>30</v>
      </c>
      <c r="CG692" s="296">
        <v>0</v>
      </c>
      <c r="CH692" s="297" t="s">
        <v>12384</v>
      </c>
      <c r="CI692" s="305">
        <v>0</v>
      </c>
      <c r="CJ692" s="306">
        <v>0</v>
      </c>
      <c r="CK692" s="300">
        <v>0</v>
      </c>
      <c r="CL692" s="301">
        <v>0</v>
      </c>
    </row>
    <row r="693" spans="1:90" x14ac:dyDescent="0.25">
      <c r="A693">
        <v>1127100250</v>
      </c>
      <c r="B693" s="287" t="s">
        <v>13085</v>
      </c>
      <c r="C693" s="141"/>
      <c r="N693" s="142"/>
      <c r="O693" s="141"/>
      <c r="T693">
        <v>1</v>
      </c>
      <c r="AA693" s="141"/>
      <c r="AL693" s="142"/>
      <c r="AM693" s="141"/>
      <c r="AX693" s="142"/>
      <c r="AY693" s="141"/>
      <c r="BJ693" s="142"/>
      <c r="BK693" s="141"/>
      <c r="BV693" s="142"/>
      <c r="BW693" s="302">
        <v>0</v>
      </c>
      <c r="BX693" s="302">
        <v>1</v>
      </c>
      <c r="BY693" s="302">
        <v>0</v>
      </c>
      <c r="BZ693" s="302">
        <v>0</v>
      </c>
      <c r="CA693" s="302">
        <v>0</v>
      </c>
      <c r="CB693" s="302">
        <v>0</v>
      </c>
      <c r="CC693" s="303">
        <v>0</v>
      </c>
      <c r="CD693" s="304">
        <v>0</v>
      </c>
      <c r="CE693" s="302">
        <v>0</v>
      </c>
      <c r="CF693" s="302">
        <v>30</v>
      </c>
      <c r="CG693" s="296">
        <v>0</v>
      </c>
      <c r="CH693" s="297" t="s">
        <v>12384</v>
      </c>
      <c r="CI693" s="305">
        <v>0</v>
      </c>
      <c r="CJ693" s="306">
        <v>0</v>
      </c>
      <c r="CK693" s="300">
        <v>0</v>
      </c>
      <c r="CL693" s="301">
        <v>0</v>
      </c>
    </row>
    <row r="694" spans="1:90" x14ac:dyDescent="0.25">
      <c r="A694">
        <v>1127100260</v>
      </c>
      <c r="B694" s="287" t="s">
        <v>13086</v>
      </c>
      <c r="C694" s="141"/>
      <c r="N694" s="142"/>
      <c r="O694" s="141"/>
      <c r="Z694">
        <v>1</v>
      </c>
      <c r="AA694" s="141"/>
      <c r="AL694" s="142"/>
      <c r="AM694" s="141"/>
      <c r="AX694" s="142"/>
      <c r="AY694" s="141"/>
      <c r="AZ694">
        <v>1</v>
      </c>
      <c r="BJ694" s="142"/>
      <c r="BK694" s="141"/>
      <c r="BV694" s="142"/>
      <c r="BW694" s="302">
        <v>0</v>
      </c>
      <c r="BX694" s="302">
        <v>1</v>
      </c>
      <c r="BY694" s="302">
        <v>0</v>
      </c>
      <c r="BZ694" s="302">
        <v>0</v>
      </c>
      <c r="CA694" s="302">
        <v>1</v>
      </c>
      <c r="CB694" s="302">
        <v>0</v>
      </c>
      <c r="CC694" s="303">
        <v>0</v>
      </c>
      <c r="CD694" s="304">
        <v>0</v>
      </c>
      <c r="CE694" s="302">
        <v>0</v>
      </c>
      <c r="CF694" s="302">
        <v>30</v>
      </c>
      <c r="CG694" s="296">
        <v>0</v>
      </c>
      <c r="CH694" s="297" t="s">
        <v>12384</v>
      </c>
      <c r="CI694" s="305">
        <v>0</v>
      </c>
      <c r="CJ694" s="306">
        <v>0</v>
      </c>
      <c r="CK694" s="300">
        <v>0</v>
      </c>
      <c r="CL694" s="301">
        <v>0</v>
      </c>
    </row>
    <row r="695" spans="1:90" x14ac:dyDescent="0.25">
      <c r="A695">
        <v>1127100270</v>
      </c>
      <c r="B695" s="287" t="s">
        <v>13087</v>
      </c>
      <c r="C695" s="141"/>
      <c r="N695" s="142"/>
      <c r="O695" s="141"/>
      <c r="U695">
        <v>2</v>
      </c>
      <c r="Z695">
        <v>1</v>
      </c>
      <c r="AA695" s="141"/>
      <c r="AL695" s="142"/>
      <c r="AM695" s="141">
        <v>2</v>
      </c>
      <c r="AX695" s="142"/>
      <c r="AY695" s="141"/>
      <c r="BC695">
        <v>1</v>
      </c>
      <c r="BJ695" s="142"/>
      <c r="BK695" s="141"/>
      <c r="BV695" s="142"/>
      <c r="BW695" s="302">
        <v>0</v>
      </c>
      <c r="BX695" s="302">
        <v>3</v>
      </c>
      <c r="BY695" s="302">
        <v>0</v>
      </c>
      <c r="BZ695" s="302">
        <v>2</v>
      </c>
      <c r="CA695" s="302">
        <v>1</v>
      </c>
      <c r="CB695" s="302">
        <v>0</v>
      </c>
      <c r="CC695" s="303">
        <v>0</v>
      </c>
      <c r="CD695" s="304">
        <v>0</v>
      </c>
      <c r="CE695" s="302">
        <v>0</v>
      </c>
      <c r="CF695" s="302">
        <v>30</v>
      </c>
      <c r="CG695" s="296">
        <v>0</v>
      </c>
      <c r="CH695" s="297" t="s">
        <v>12384</v>
      </c>
      <c r="CI695" s="305">
        <v>0</v>
      </c>
      <c r="CJ695" s="306">
        <v>0</v>
      </c>
      <c r="CK695" s="300">
        <v>0</v>
      </c>
      <c r="CL695" s="301">
        <v>0</v>
      </c>
    </row>
    <row r="696" spans="1:90" x14ac:dyDescent="0.25">
      <c r="A696">
        <v>1127100310</v>
      </c>
      <c r="B696" s="287" t="s">
        <v>13088</v>
      </c>
      <c r="C696" s="141"/>
      <c r="L696">
        <v>1</v>
      </c>
      <c r="N696" s="142"/>
      <c r="O696" s="141"/>
      <c r="U696">
        <v>1</v>
      </c>
      <c r="AA696" s="141"/>
      <c r="AL696" s="142"/>
      <c r="AM696" s="141">
        <v>1</v>
      </c>
      <c r="AX696" s="142"/>
      <c r="AY696" s="141"/>
      <c r="BJ696" s="142"/>
      <c r="BK696" s="141"/>
      <c r="BO696">
        <v>1</v>
      </c>
      <c r="BV696" s="142"/>
      <c r="BW696" s="302">
        <v>1</v>
      </c>
      <c r="BX696" s="302">
        <v>1</v>
      </c>
      <c r="BY696" s="302">
        <v>0</v>
      </c>
      <c r="BZ696" s="302">
        <v>1</v>
      </c>
      <c r="CA696" s="302">
        <v>0</v>
      </c>
      <c r="CB696" s="302">
        <v>1</v>
      </c>
      <c r="CC696" s="303">
        <v>3.968253968253968E-3</v>
      </c>
      <c r="CD696" s="304">
        <v>0</v>
      </c>
      <c r="CE696" s="302">
        <v>0</v>
      </c>
      <c r="CF696" s="302">
        <v>30</v>
      </c>
      <c r="CG696" s="296">
        <v>1.9841269841269841E-4</v>
      </c>
      <c r="CH696" s="297" t="s">
        <v>12384</v>
      </c>
      <c r="CI696" s="305">
        <v>0</v>
      </c>
      <c r="CJ696" s="306">
        <v>1.0357142857142856</v>
      </c>
      <c r="CK696" s="300">
        <v>1</v>
      </c>
      <c r="CL696" s="301">
        <v>2</v>
      </c>
    </row>
    <row r="697" spans="1:90" x14ac:dyDescent="0.25">
      <c r="A697">
        <v>1127100330</v>
      </c>
      <c r="B697" s="287" t="s">
        <v>13089</v>
      </c>
      <c r="C697" s="141"/>
      <c r="L697">
        <v>1</v>
      </c>
      <c r="N697" s="142"/>
      <c r="O697" s="141"/>
      <c r="AA697" s="141"/>
      <c r="AL697" s="142"/>
      <c r="AM697" s="141"/>
      <c r="AX697" s="142"/>
      <c r="AY697" s="141"/>
      <c r="BJ697" s="142"/>
      <c r="BK697" s="141"/>
      <c r="BV697" s="142"/>
      <c r="BW697" s="302">
        <v>1</v>
      </c>
      <c r="BX697" s="302">
        <v>0</v>
      </c>
      <c r="BY697" s="302">
        <v>0</v>
      </c>
      <c r="BZ697" s="302">
        <v>0</v>
      </c>
      <c r="CA697" s="302">
        <v>0</v>
      </c>
      <c r="CB697" s="302">
        <v>0</v>
      </c>
      <c r="CC697" s="303">
        <v>0</v>
      </c>
      <c r="CD697" s="304">
        <v>0</v>
      </c>
      <c r="CE697" s="302">
        <v>0</v>
      </c>
      <c r="CF697" s="302">
        <v>30</v>
      </c>
      <c r="CG697" s="296">
        <v>0</v>
      </c>
      <c r="CH697" s="297" t="s">
        <v>12384</v>
      </c>
      <c r="CI697" s="305">
        <v>0</v>
      </c>
      <c r="CJ697" s="306">
        <v>0</v>
      </c>
      <c r="CK697" s="300">
        <v>0</v>
      </c>
      <c r="CL697" s="301">
        <v>0</v>
      </c>
    </row>
    <row r="698" spans="1:90" x14ac:dyDescent="0.25">
      <c r="A698">
        <v>1127100360</v>
      </c>
      <c r="B698" s="287" t="s">
        <v>13090</v>
      </c>
      <c r="C698" s="141"/>
      <c r="L698">
        <v>1</v>
      </c>
      <c r="N698" s="142"/>
      <c r="O698" s="141"/>
      <c r="AA698" s="141"/>
      <c r="AL698" s="142"/>
      <c r="AM698" s="141"/>
      <c r="AX698" s="142"/>
      <c r="AY698" s="141"/>
      <c r="BJ698" s="142"/>
      <c r="BK698" s="141"/>
      <c r="BV698" s="142"/>
      <c r="BW698" s="302">
        <v>1</v>
      </c>
      <c r="BX698" s="302">
        <v>0</v>
      </c>
      <c r="BY698" s="302">
        <v>0</v>
      </c>
      <c r="BZ698" s="302">
        <v>0</v>
      </c>
      <c r="CA698" s="302">
        <v>0</v>
      </c>
      <c r="CB698" s="302">
        <v>0</v>
      </c>
      <c r="CC698" s="303">
        <v>0</v>
      </c>
      <c r="CD698" s="304">
        <v>0</v>
      </c>
      <c r="CE698" s="302">
        <v>0</v>
      </c>
      <c r="CF698" s="302">
        <v>30</v>
      </c>
      <c r="CG698" s="296">
        <v>0</v>
      </c>
      <c r="CH698" s="297" t="s">
        <v>12384</v>
      </c>
      <c r="CI698" s="305">
        <v>0</v>
      </c>
      <c r="CJ698" s="306">
        <v>0</v>
      </c>
      <c r="CK698" s="300">
        <v>0</v>
      </c>
      <c r="CL698" s="301">
        <v>0</v>
      </c>
    </row>
    <row r="699" spans="1:90" x14ac:dyDescent="0.25">
      <c r="A699">
        <v>1127100370</v>
      </c>
      <c r="B699" s="287" t="s">
        <v>13091</v>
      </c>
      <c r="C699" s="141"/>
      <c r="L699">
        <v>1</v>
      </c>
      <c r="N699" s="142"/>
      <c r="O699" s="141"/>
      <c r="U699">
        <v>1</v>
      </c>
      <c r="AA699" s="141"/>
      <c r="AL699" s="142"/>
      <c r="AM699" s="141"/>
      <c r="AX699" s="142"/>
      <c r="AY699" s="141"/>
      <c r="BJ699" s="142"/>
      <c r="BK699" s="141"/>
      <c r="BV699" s="142"/>
      <c r="BW699" s="302">
        <v>1</v>
      </c>
      <c r="BX699" s="302">
        <v>1</v>
      </c>
      <c r="BY699" s="302">
        <v>0</v>
      </c>
      <c r="BZ699" s="302">
        <v>0</v>
      </c>
      <c r="CA699" s="302">
        <v>0</v>
      </c>
      <c r="CB699" s="302">
        <v>0</v>
      </c>
      <c r="CC699" s="303">
        <v>0</v>
      </c>
      <c r="CD699" s="304">
        <v>0</v>
      </c>
      <c r="CE699" s="302">
        <v>0</v>
      </c>
      <c r="CF699" s="302">
        <v>30</v>
      </c>
      <c r="CG699" s="296">
        <v>0</v>
      </c>
      <c r="CH699" s="297" t="s">
        <v>12384</v>
      </c>
      <c r="CI699" s="305">
        <v>0</v>
      </c>
      <c r="CJ699" s="306">
        <v>0</v>
      </c>
      <c r="CK699" s="300">
        <v>0</v>
      </c>
      <c r="CL699" s="301">
        <v>0</v>
      </c>
    </row>
    <row r="700" spans="1:90" x14ac:dyDescent="0.25">
      <c r="A700">
        <v>1127100530</v>
      </c>
      <c r="B700" s="287" t="s">
        <v>13092</v>
      </c>
      <c r="C700" s="141"/>
      <c r="N700" s="142">
        <v>1</v>
      </c>
      <c r="O700" s="141"/>
      <c r="AA700" s="141"/>
      <c r="AL700" s="142"/>
      <c r="AM700" s="141"/>
      <c r="AX700" s="142"/>
      <c r="AY700" s="141"/>
      <c r="BJ700" s="142"/>
      <c r="BK700" s="141"/>
      <c r="BV700" s="142"/>
      <c r="BW700" s="302">
        <v>1</v>
      </c>
      <c r="BX700" s="302">
        <v>0</v>
      </c>
      <c r="BY700" s="302">
        <v>0</v>
      </c>
      <c r="BZ700" s="302">
        <v>0</v>
      </c>
      <c r="CA700" s="302">
        <v>0</v>
      </c>
      <c r="CB700" s="302">
        <v>0</v>
      </c>
      <c r="CC700" s="303">
        <v>0</v>
      </c>
      <c r="CD700" s="304">
        <v>0</v>
      </c>
      <c r="CE700" s="302">
        <v>0</v>
      </c>
      <c r="CF700" s="302">
        <v>30</v>
      </c>
      <c r="CG700" s="296">
        <v>0</v>
      </c>
      <c r="CH700" s="297" t="s">
        <v>12384</v>
      </c>
      <c r="CI700" s="305">
        <v>0</v>
      </c>
      <c r="CJ700" s="306">
        <v>0</v>
      </c>
      <c r="CK700" s="300">
        <v>0</v>
      </c>
      <c r="CL700" s="301">
        <v>0</v>
      </c>
    </row>
    <row r="701" spans="1:90" x14ac:dyDescent="0.25">
      <c r="A701">
        <v>1127100590</v>
      </c>
      <c r="B701" s="287" t="s">
        <v>13093</v>
      </c>
      <c r="C701" s="141"/>
      <c r="L701">
        <v>1</v>
      </c>
      <c r="N701" s="142"/>
      <c r="O701" s="141"/>
      <c r="AA701" s="141"/>
      <c r="AL701" s="142"/>
      <c r="AM701" s="141"/>
      <c r="AX701" s="142"/>
      <c r="AY701" s="141"/>
      <c r="BJ701" s="142"/>
      <c r="BK701" s="141"/>
      <c r="BV701" s="142"/>
      <c r="BW701" s="302">
        <v>1</v>
      </c>
      <c r="BX701" s="302">
        <v>0</v>
      </c>
      <c r="BY701" s="302">
        <v>0</v>
      </c>
      <c r="BZ701" s="302">
        <v>0</v>
      </c>
      <c r="CA701" s="302">
        <v>0</v>
      </c>
      <c r="CB701" s="302">
        <v>0</v>
      </c>
      <c r="CC701" s="303">
        <v>0</v>
      </c>
      <c r="CD701" s="304">
        <v>0</v>
      </c>
      <c r="CE701" s="302">
        <v>0</v>
      </c>
      <c r="CF701" s="302">
        <v>30</v>
      </c>
      <c r="CG701" s="296">
        <v>0</v>
      </c>
      <c r="CH701" s="297" t="s">
        <v>12384</v>
      </c>
      <c r="CI701" s="305">
        <v>0</v>
      </c>
      <c r="CJ701" s="306">
        <v>0</v>
      </c>
      <c r="CK701" s="300">
        <v>0</v>
      </c>
      <c r="CL701" s="301">
        <v>0</v>
      </c>
    </row>
    <row r="702" spans="1:90" x14ac:dyDescent="0.25">
      <c r="A702">
        <v>1133100120</v>
      </c>
      <c r="B702" s="287" t="s">
        <v>13094</v>
      </c>
      <c r="C702" s="141"/>
      <c r="N702" s="142"/>
      <c r="O702" s="141"/>
      <c r="AA702" s="141"/>
      <c r="AK702">
        <v>12</v>
      </c>
      <c r="AL702" s="142"/>
      <c r="AM702" s="141"/>
      <c r="AX702" s="142"/>
      <c r="AY702" s="141"/>
      <c r="BJ702" s="142"/>
      <c r="BK702" s="141"/>
      <c r="BV702" s="142"/>
      <c r="BW702" s="302">
        <v>0</v>
      </c>
      <c r="BX702" s="302">
        <v>0</v>
      </c>
      <c r="BY702" s="302">
        <v>12</v>
      </c>
      <c r="BZ702" s="302">
        <v>0</v>
      </c>
      <c r="CA702" s="302">
        <v>0</v>
      </c>
      <c r="CB702" s="302">
        <v>0</v>
      </c>
      <c r="CC702" s="303">
        <v>0</v>
      </c>
      <c r="CD702" s="304">
        <v>0</v>
      </c>
      <c r="CE702" s="302">
        <v>0</v>
      </c>
      <c r="CF702" s="302">
        <v>30</v>
      </c>
      <c r="CG702" s="296">
        <v>0</v>
      </c>
      <c r="CH702" s="297" t="s">
        <v>12384</v>
      </c>
      <c r="CI702" s="305">
        <v>0</v>
      </c>
      <c r="CJ702" s="306">
        <v>0</v>
      </c>
      <c r="CK702" s="300">
        <v>0</v>
      </c>
      <c r="CL702" s="301">
        <v>0</v>
      </c>
    </row>
    <row r="703" spans="1:90" x14ac:dyDescent="0.25">
      <c r="A703">
        <v>1133100130</v>
      </c>
      <c r="B703" s="287" t="s">
        <v>13095</v>
      </c>
      <c r="C703" s="141"/>
      <c r="N703" s="142"/>
      <c r="O703" s="141"/>
      <c r="AA703" s="141"/>
      <c r="AK703">
        <v>6</v>
      </c>
      <c r="AL703" s="142"/>
      <c r="AM703" s="141"/>
      <c r="AX703" s="142"/>
      <c r="AY703" s="141"/>
      <c r="BJ703" s="142"/>
      <c r="BK703" s="141"/>
      <c r="BV703" s="142"/>
      <c r="BW703" s="302">
        <v>0</v>
      </c>
      <c r="BX703" s="302">
        <v>0</v>
      </c>
      <c r="BY703" s="302">
        <v>6</v>
      </c>
      <c r="BZ703" s="302">
        <v>0</v>
      </c>
      <c r="CA703" s="302">
        <v>0</v>
      </c>
      <c r="CB703" s="302">
        <v>0</v>
      </c>
      <c r="CC703" s="303">
        <v>0</v>
      </c>
      <c r="CD703" s="304">
        <v>0</v>
      </c>
      <c r="CE703" s="302">
        <v>0</v>
      </c>
      <c r="CF703" s="302">
        <v>30</v>
      </c>
      <c r="CG703" s="296">
        <v>0</v>
      </c>
      <c r="CH703" s="297" t="s">
        <v>12384</v>
      </c>
      <c r="CI703" s="305">
        <v>0</v>
      </c>
      <c r="CJ703" s="306">
        <v>0</v>
      </c>
      <c r="CK703" s="300">
        <v>0</v>
      </c>
      <c r="CL703" s="301">
        <v>0</v>
      </c>
    </row>
    <row r="704" spans="1:90" x14ac:dyDescent="0.25">
      <c r="A704">
        <v>1135100490</v>
      </c>
      <c r="B704" s="287" t="s">
        <v>13096</v>
      </c>
      <c r="C704" s="141"/>
      <c r="N704" s="142"/>
      <c r="O704" s="141"/>
      <c r="AA704" s="141"/>
      <c r="AL704" s="142"/>
      <c r="AM704" s="141"/>
      <c r="AW704">
        <v>1</v>
      </c>
      <c r="AX704" s="142">
        <v>2</v>
      </c>
      <c r="AY704" s="141"/>
      <c r="BG704">
        <v>1</v>
      </c>
      <c r="BJ704" s="142"/>
      <c r="BK704" s="141"/>
      <c r="BV704" s="142"/>
      <c r="BW704" s="302">
        <v>0</v>
      </c>
      <c r="BX704" s="302">
        <v>0</v>
      </c>
      <c r="BY704" s="302">
        <v>0</v>
      </c>
      <c r="BZ704" s="302">
        <v>3</v>
      </c>
      <c r="CA704" s="302">
        <v>1</v>
      </c>
      <c r="CB704" s="302">
        <v>0</v>
      </c>
      <c r="CC704" s="303">
        <v>0</v>
      </c>
      <c r="CD704" s="304">
        <v>0</v>
      </c>
      <c r="CE704" s="302">
        <v>0</v>
      </c>
      <c r="CF704" s="302">
        <v>30</v>
      </c>
      <c r="CG704" s="296">
        <v>0</v>
      </c>
      <c r="CH704" s="297" t="s">
        <v>12384</v>
      </c>
      <c r="CI704" s="305">
        <v>0</v>
      </c>
      <c r="CJ704" s="306">
        <v>0</v>
      </c>
      <c r="CK704" s="300">
        <v>0</v>
      </c>
      <c r="CL704" s="301">
        <v>0</v>
      </c>
    </row>
    <row r="705" spans="1:90" x14ac:dyDescent="0.25">
      <c r="A705">
        <v>1135100510</v>
      </c>
      <c r="B705" s="287" t="s">
        <v>13097</v>
      </c>
      <c r="C705" s="141"/>
      <c r="N705" s="142">
        <v>1</v>
      </c>
      <c r="O705" s="141">
        <v>2</v>
      </c>
      <c r="AA705" s="141"/>
      <c r="AL705" s="142"/>
      <c r="AM705" s="141"/>
      <c r="AX705" s="142"/>
      <c r="AY705" s="141"/>
      <c r="BJ705" s="142"/>
      <c r="BK705" s="141"/>
      <c r="BV705" s="142"/>
      <c r="BW705" s="302">
        <v>1</v>
      </c>
      <c r="BX705" s="302">
        <v>2</v>
      </c>
      <c r="BY705" s="302">
        <v>0</v>
      </c>
      <c r="BZ705" s="302">
        <v>0</v>
      </c>
      <c r="CA705" s="302">
        <v>0</v>
      </c>
      <c r="CB705" s="302">
        <v>0</v>
      </c>
      <c r="CC705" s="303">
        <v>0</v>
      </c>
      <c r="CD705" s="304">
        <v>0</v>
      </c>
      <c r="CE705" s="302">
        <v>0</v>
      </c>
      <c r="CF705" s="302">
        <v>30</v>
      </c>
      <c r="CG705" s="296">
        <v>0</v>
      </c>
      <c r="CH705" s="297" t="s">
        <v>12384</v>
      </c>
      <c r="CI705" s="305">
        <v>0</v>
      </c>
      <c r="CJ705" s="306">
        <v>0</v>
      </c>
      <c r="CK705" s="300">
        <v>0</v>
      </c>
      <c r="CL705" s="301">
        <v>0</v>
      </c>
    </row>
    <row r="706" spans="1:90" x14ac:dyDescent="0.25">
      <c r="A706">
        <v>1135100700</v>
      </c>
      <c r="B706" s="287" t="s">
        <v>13098</v>
      </c>
      <c r="C706" s="141"/>
      <c r="N706" s="142"/>
      <c r="O706" s="141"/>
      <c r="AA706" s="141"/>
      <c r="AL706" s="142"/>
      <c r="AM706" s="141">
        <v>2</v>
      </c>
      <c r="AP706">
        <v>1</v>
      </c>
      <c r="AQ706">
        <v>2</v>
      </c>
      <c r="AR706">
        <v>4</v>
      </c>
      <c r="AS706">
        <v>5</v>
      </c>
      <c r="AV706">
        <v>1</v>
      </c>
      <c r="AX706" s="142"/>
      <c r="AY706" s="141">
        <v>3</v>
      </c>
      <c r="AZ706">
        <v>1</v>
      </c>
      <c r="BA706">
        <v>3</v>
      </c>
      <c r="BB706">
        <v>1</v>
      </c>
      <c r="BC706">
        <v>4</v>
      </c>
      <c r="BD706">
        <v>2</v>
      </c>
      <c r="BE706">
        <v>1</v>
      </c>
      <c r="BH706">
        <v>1</v>
      </c>
      <c r="BJ706" s="142"/>
      <c r="BK706" s="141"/>
      <c r="BP706">
        <v>1</v>
      </c>
      <c r="BQ706">
        <v>1</v>
      </c>
      <c r="BV706" s="142">
        <v>1</v>
      </c>
      <c r="BW706" s="302">
        <v>0</v>
      </c>
      <c r="BX706" s="302">
        <v>0</v>
      </c>
      <c r="BY706" s="302">
        <v>0</v>
      </c>
      <c r="BZ706" s="302">
        <v>15</v>
      </c>
      <c r="CA706" s="302">
        <v>16</v>
      </c>
      <c r="CB706" s="302">
        <v>3</v>
      </c>
      <c r="CC706" s="303">
        <v>1.1904761904761904E-2</v>
      </c>
      <c r="CD706" s="304">
        <v>0</v>
      </c>
      <c r="CE706" s="302">
        <v>0</v>
      </c>
      <c r="CF706" s="302">
        <v>30</v>
      </c>
      <c r="CG706" s="296">
        <v>5.9523809523809529E-4</v>
      </c>
      <c r="CH706" s="307" t="s">
        <v>15354</v>
      </c>
      <c r="CI706" s="305">
        <v>0</v>
      </c>
      <c r="CJ706" s="306">
        <v>3.1071428571428568</v>
      </c>
      <c r="CK706" s="300">
        <v>1</v>
      </c>
      <c r="CL706" s="301">
        <v>4</v>
      </c>
    </row>
    <row r="707" spans="1:90" x14ac:dyDescent="0.25">
      <c r="A707">
        <v>1210100030</v>
      </c>
      <c r="B707" s="287" t="s">
        <v>13099</v>
      </c>
      <c r="C707" s="141"/>
      <c r="J707">
        <v>1</v>
      </c>
      <c r="N707" s="142">
        <v>1</v>
      </c>
      <c r="O707" s="141"/>
      <c r="W707">
        <v>1</v>
      </c>
      <c r="X707">
        <v>1</v>
      </c>
      <c r="AA707" s="141"/>
      <c r="AB707">
        <v>1</v>
      </c>
      <c r="AC707">
        <v>1</v>
      </c>
      <c r="AG707">
        <v>1</v>
      </c>
      <c r="AJ707">
        <v>1</v>
      </c>
      <c r="AL707" s="142"/>
      <c r="AM707" s="141">
        <v>1</v>
      </c>
      <c r="AX707" s="142"/>
      <c r="AY707" s="141"/>
      <c r="BB707">
        <v>2</v>
      </c>
      <c r="BJ707" s="142"/>
      <c r="BK707" s="141"/>
      <c r="BP707">
        <v>1</v>
      </c>
      <c r="BR707">
        <v>1</v>
      </c>
      <c r="BV707" s="142"/>
      <c r="BW707" s="302">
        <v>2</v>
      </c>
      <c r="BX707" s="302">
        <v>2</v>
      </c>
      <c r="BY707" s="302">
        <v>4</v>
      </c>
      <c r="BZ707" s="302">
        <v>1</v>
      </c>
      <c r="CA707" s="302">
        <v>2</v>
      </c>
      <c r="CB707" s="302">
        <v>2</v>
      </c>
      <c r="CC707" s="303">
        <v>7.9365079365079361E-3</v>
      </c>
      <c r="CD707" s="304">
        <v>0</v>
      </c>
      <c r="CE707" s="302">
        <v>0</v>
      </c>
      <c r="CF707" s="302">
        <v>30</v>
      </c>
      <c r="CG707" s="296">
        <v>3.9682539682539683E-4</v>
      </c>
      <c r="CH707" s="297" t="s">
        <v>12384</v>
      </c>
      <c r="CI707" s="305">
        <v>0</v>
      </c>
      <c r="CJ707" s="306">
        <v>2.0714285714285712</v>
      </c>
      <c r="CK707" s="300">
        <v>1</v>
      </c>
      <c r="CL707" s="301">
        <v>3</v>
      </c>
    </row>
    <row r="708" spans="1:90" x14ac:dyDescent="0.25">
      <c r="A708">
        <v>1210100070</v>
      </c>
      <c r="B708" s="287" t="s">
        <v>13100</v>
      </c>
      <c r="C708" s="141"/>
      <c r="D708">
        <v>1</v>
      </c>
      <c r="I708">
        <v>1</v>
      </c>
      <c r="J708">
        <v>1</v>
      </c>
      <c r="L708">
        <v>1</v>
      </c>
      <c r="N708" s="142"/>
      <c r="O708" s="141"/>
      <c r="V708">
        <v>1</v>
      </c>
      <c r="W708">
        <v>2</v>
      </c>
      <c r="X708">
        <v>2</v>
      </c>
      <c r="AA708" s="141"/>
      <c r="AB708">
        <v>1</v>
      </c>
      <c r="AE708">
        <v>2</v>
      </c>
      <c r="AJ708">
        <v>1</v>
      </c>
      <c r="AL708" s="142"/>
      <c r="AM708" s="141"/>
      <c r="AO708">
        <v>1</v>
      </c>
      <c r="AS708">
        <v>1</v>
      </c>
      <c r="AT708">
        <v>1</v>
      </c>
      <c r="AV708">
        <v>1</v>
      </c>
      <c r="AW708">
        <v>1</v>
      </c>
      <c r="AX708" s="142">
        <v>1</v>
      </c>
      <c r="AY708" s="141"/>
      <c r="AZ708">
        <v>2</v>
      </c>
      <c r="BA708">
        <v>1</v>
      </c>
      <c r="BC708">
        <v>1</v>
      </c>
      <c r="BH708">
        <v>1</v>
      </c>
      <c r="BI708">
        <v>2</v>
      </c>
      <c r="BJ708" s="142">
        <v>3</v>
      </c>
      <c r="BK708" s="141"/>
      <c r="BV708" s="142"/>
      <c r="BW708" s="302">
        <v>4</v>
      </c>
      <c r="BX708" s="302">
        <v>5</v>
      </c>
      <c r="BY708" s="302">
        <v>4</v>
      </c>
      <c r="BZ708" s="302">
        <v>6</v>
      </c>
      <c r="CA708" s="302">
        <v>10</v>
      </c>
      <c r="CB708" s="302">
        <v>0</v>
      </c>
      <c r="CC708" s="303">
        <v>0</v>
      </c>
      <c r="CD708" s="304">
        <v>0</v>
      </c>
      <c r="CE708" s="302">
        <v>0</v>
      </c>
      <c r="CF708" s="302">
        <v>30</v>
      </c>
      <c r="CG708" s="296">
        <v>0</v>
      </c>
      <c r="CH708" s="297" t="s">
        <v>12384</v>
      </c>
      <c r="CI708" s="305">
        <v>0</v>
      </c>
      <c r="CJ708" s="306">
        <v>0</v>
      </c>
      <c r="CK708" s="300">
        <v>0</v>
      </c>
      <c r="CL708" s="301">
        <v>0</v>
      </c>
    </row>
    <row r="709" spans="1:90" x14ac:dyDescent="0.25">
      <c r="A709">
        <v>1210100140</v>
      </c>
      <c r="B709" s="287" t="s">
        <v>13101</v>
      </c>
      <c r="C709" s="141"/>
      <c r="N709" s="142"/>
      <c r="O709" s="141"/>
      <c r="W709">
        <v>1</v>
      </c>
      <c r="AA709" s="141"/>
      <c r="AE709">
        <v>1</v>
      </c>
      <c r="AL709" s="142"/>
      <c r="AM709" s="141"/>
      <c r="AO709">
        <v>2</v>
      </c>
      <c r="AP709">
        <v>2</v>
      </c>
      <c r="AQ709">
        <v>1</v>
      </c>
      <c r="AS709">
        <v>1</v>
      </c>
      <c r="AX709" s="142"/>
      <c r="AY709" s="141"/>
      <c r="BB709">
        <v>4</v>
      </c>
      <c r="BJ709" s="142"/>
      <c r="BK709" s="141"/>
      <c r="BR709">
        <v>1</v>
      </c>
      <c r="BV709" s="142"/>
      <c r="BW709" s="302">
        <v>0</v>
      </c>
      <c r="BX709" s="302">
        <v>1</v>
      </c>
      <c r="BY709" s="302">
        <v>1</v>
      </c>
      <c r="BZ709" s="302">
        <v>6</v>
      </c>
      <c r="CA709" s="302">
        <v>4</v>
      </c>
      <c r="CB709" s="302">
        <v>1</v>
      </c>
      <c r="CC709" s="303">
        <v>3.968253968253968E-3</v>
      </c>
      <c r="CD709" s="304">
        <v>0</v>
      </c>
      <c r="CE709" s="302">
        <v>0</v>
      </c>
      <c r="CF709" s="302">
        <v>30</v>
      </c>
      <c r="CG709" s="296">
        <v>1.9841269841269841E-4</v>
      </c>
      <c r="CH709" s="297" t="s">
        <v>12384</v>
      </c>
      <c r="CI709" s="305">
        <v>0</v>
      </c>
      <c r="CJ709" s="306">
        <v>1.0357142857142856</v>
      </c>
      <c r="CK709" s="300">
        <v>1</v>
      </c>
      <c r="CL709" s="301">
        <v>2</v>
      </c>
    </row>
    <row r="710" spans="1:90" x14ac:dyDescent="0.25">
      <c r="A710">
        <v>1210100150</v>
      </c>
      <c r="B710" s="287" t="s">
        <v>13102</v>
      </c>
      <c r="C710" s="141"/>
      <c r="F710">
        <v>1</v>
      </c>
      <c r="J710">
        <v>2</v>
      </c>
      <c r="N710" s="142"/>
      <c r="O710" s="141"/>
      <c r="V710">
        <v>1</v>
      </c>
      <c r="AA710" s="141"/>
      <c r="AE710">
        <v>2</v>
      </c>
      <c r="AG710">
        <v>3</v>
      </c>
      <c r="AJ710">
        <v>1</v>
      </c>
      <c r="AK710">
        <v>2</v>
      </c>
      <c r="AL710" s="142"/>
      <c r="AM710" s="141"/>
      <c r="AO710">
        <v>2</v>
      </c>
      <c r="AR710">
        <v>3</v>
      </c>
      <c r="AS710">
        <v>1</v>
      </c>
      <c r="AV710">
        <v>1</v>
      </c>
      <c r="AW710">
        <v>2</v>
      </c>
      <c r="AX710" s="142"/>
      <c r="AY710" s="141"/>
      <c r="BA710">
        <v>1</v>
      </c>
      <c r="BJ710" s="142"/>
      <c r="BK710" s="141"/>
      <c r="BR710">
        <v>1</v>
      </c>
      <c r="BV710" s="142"/>
      <c r="BW710" s="302">
        <v>3</v>
      </c>
      <c r="BX710" s="302">
        <v>1</v>
      </c>
      <c r="BY710" s="302">
        <v>8</v>
      </c>
      <c r="BZ710" s="302">
        <v>9</v>
      </c>
      <c r="CA710" s="302">
        <v>1</v>
      </c>
      <c r="CB710" s="302">
        <v>1</v>
      </c>
      <c r="CC710" s="303">
        <v>3.968253968253968E-3</v>
      </c>
      <c r="CD710" s="304">
        <v>0</v>
      </c>
      <c r="CE710" s="302">
        <v>0</v>
      </c>
      <c r="CF710" s="302">
        <v>30</v>
      </c>
      <c r="CG710" s="296">
        <v>1.9841269841269841E-4</v>
      </c>
      <c r="CH710" s="297" t="s">
        <v>12384</v>
      </c>
      <c r="CI710" s="305">
        <v>0</v>
      </c>
      <c r="CJ710" s="306">
        <v>1.0357142857142856</v>
      </c>
      <c r="CK710" s="300">
        <v>1</v>
      </c>
      <c r="CL710" s="301">
        <v>2</v>
      </c>
    </row>
    <row r="711" spans="1:90" x14ac:dyDescent="0.25">
      <c r="A711">
        <v>1210100160</v>
      </c>
      <c r="B711" s="287" t="s">
        <v>13103</v>
      </c>
      <c r="C711" s="141">
        <v>1</v>
      </c>
      <c r="H711">
        <v>1</v>
      </c>
      <c r="J711">
        <v>1</v>
      </c>
      <c r="N711" s="142">
        <v>1</v>
      </c>
      <c r="O711" s="141"/>
      <c r="AA711" s="141"/>
      <c r="AL711" s="142"/>
      <c r="AM711" s="141"/>
      <c r="AX711" s="142"/>
      <c r="AY711" s="141"/>
      <c r="BJ711" s="142"/>
      <c r="BK711" s="141"/>
      <c r="BV711" s="142"/>
      <c r="BW711" s="302">
        <v>4</v>
      </c>
      <c r="BX711" s="302">
        <v>0</v>
      </c>
      <c r="BY711" s="302">
        <v>0</v>
      </c>
      <c r="BZ711" s="302">
        <v>0</v>
      </c>
      <c r="CA711" s="302">
        <v>0</v>
      </c>
      <c r="CB711" s="302">
        <v>0</v>
      </c>
      <c r="CC711" s="303">
        <v>0</v>
      </c>
      <c r="CD711" s="304">
        <v>0</v>
      </c>
      <c r="CE711" s="302">
        <v>0</v>
      </c>
      <c r="CF711" s="302">
        <v>30</v>
      </c>
      <c r="CG711" s="296">
        <v>0</v>
      </c>
      <c r="CH711" s="297" t="s">
        <v>12384</v>
      </c>
      <c r="CI711" s="305">
        <v>0</v>
      </c>
      <c r="CJ711" s="306">
        <v>0</v>
      </c>
      <c r="CK711" s="300">
        <v>0</v>
      </c>
      <c r="CL711" s="301">
        <v>0</v>
      </c>
    </row>
    <row r="712" spans="1:90" x14ac:dyDescent="0.25">
      <c r="A712">
        <v>1210100190</v>
      </c>
      <c r="B712" s="287" t="s">
        <v>13104</v>
      </c>
      <c r="C712" s="141"/>
      <c r="N712" s="142"/>
      <c r="O712" s="141"/>
      <c r="AA712" s="141"/>
      <c r="AE712">
        <v>1</v>
      </c>
      <c r="AI712">
        <v>1</v>
      </c>
      <c r="AL712" s="142"/>
      <c r="AM712" s="141">
        <v>1</v>
      </c>
      <c r="AT712">
        <v>2</v>
      </c>
      <c r="AU712">
        <v>1</v>
      </c>
      <c r="AV712">
        <v>1</v>
      </c>
      <c r="AX712" s="142"/>
      <c r="AY712" s="141"/>
      <c r="AZ712">
        <v>1</v>
      </c>
      <c r="BD712">
        <v>1</v>
      </c>
      <c r="BG712">
        <v>1</v>
      </c>
      <c r="BJ712" s="142"/>
      <c r="BK712" s="141"/>
      <c r="BL712">
        <v>1</v>
      </c>
      <c r="BO712">
        <v>1</v>
      </c>
      <c r="BP712">
        <v>1</v>
      </c>
      <c r="BR712">
        <v>2</v>
      </c>
      <c r="BS712">
        <v>1</v>
      </c>
      <c r="BV712" s="142"/>
      <c r="BW712" s="302">
        <v>0</v>
      </c>
      <c r="BX712" s="302">
        <v>0</v>
      </c>
      <c r="BY712" s="302">
        <v>2</v>
      </c>
      <c r="BZ712" s="302">
        <v>5</v>
      </c>
      <c r="CA712" s="302">
        <v>3</v>
      </c>
      <c r="CB712" s="302">
        <v>6</v>
      </c>
      <c r="CC712" s="303">
        <v>2.3809523809523808E-2</v>
      </c>
      <c r="CD712" s="304">
        <v>0.44721359549995787</v>
      </c>
      <c r="CE712" s="302">
        <v>0</v>
      </c>
      <c r="CF712" s="302">
        <v>30</v>
      </c>
      <c r="CG712" s="296">
        <v>1.1904761904761906E-3</v>
      </c>
      <c r="CH712" s="297" t="s">
        <v>12384</v>
      </c>
      <c r="CI712" s="305">
        <v>1</v>
      </c>
      <c r="CJ712" s="306">
        <v>6.6614993097856718</v>
      </c>
      <c r="CK712" s="300">
        <v>2</v>
      </c>
      <c r="CL712" s="301">
        <v>7</v>
      </c>
    </row>
    <row r="713" spans="1:90" x14ac:dyDescent="0.25">
      <c r="A713">
        <v>1210100200</v>
      </c>
      <c r="B713" s="287" t="s">
        <v>13105</v>
      </c>
      <c r="C713" s="141">
        <v>1</v>
      </c>
      <c r="I713">
        <v>1</v>
      </c>
      <c r="J713">
        <v>1</v>
      </c>
      <c r="N713" s="142"/>
      <c r="O713" s="141"/>
      <c r="Q713">
        <v>1</v>
      </c>
      <c r="R713">
        <v>3</v>
      </c>
      <c r="X713">
        <v>2</v>
      </c>
      <c r="Y713">
        <v>1</v>
      </c>
      <c r="AA713" s="141"/>
      <c r="AC713">
        <v>1</v>
      </c>
      <c r="AD713">
        <v>4</v>
      </c>
      <c r="AH713">
        <v>1</v>
      </c>
      <c r="AL713" s="142"/>
      <c r="AM713" s="141"/>
      <c r="AO713">
        <v>1</v>
      </c>
      <c r="AQ713">
        <v>1</v>
      </c>
      <c r="AS713">
        <v>1</v>
      </c>
      <c r="AU713">
        <v>2</v>
      </c>
      <c r="AX713" s="142"/>
      <c r="AY713" s="141"/>
      <c r="BB713">
        <v>2</v>
      </c>
      <c r="BJ713" s="142"/>
      <c r="BK713" s="141"/>
      <c r="BL713">
        <v>1</v>
      </c>
      <c r="BO713">
        <v>1</v>
      </c>
      <c r="BP713">
        <v>1</v>
      </c>
      <c r="BQ713">
        <v>1</v>
      </c>
      <c r="BT713">
        <v>1</v>
      </c>
      <c r="BV713" s="142"/>
      <c r="BW713" s="302">
        <v>3</v>
      </c>
      <c r="BX713" s="302">
        <v>7</v>
      </c>
      <c r="BY713" s="302">
        <v>6</v>
      </c>
      <c r="BZ713" s="302">
        <v>5</v>
      </c>
      <c r="CA713" s="302">
        <v>2</v>
      </c>
      <c r="CB713" s="302">
        <v>5</v>
      </c>
      <c r="CC713" s="303">
        <v>1.984126984126984E-2</v>
      </c>
      <c r="CD713" s="304">
        <v>0</v>
      </c>
      <c r="CE713" s="302">
        <v>44</v>
      </c>
      <c r="CF713" s="302">
        <v>30</v>
      </c>
      <c r="CG713" s="296">
        <v>9.9206349206349201E-4</v>
      </c>
      <c r="CH713" s="297" t="s">
        <v>12384</v>
      </c>
      <c r="CI713" s="305">
        <v>1</v>
      </c>
      <c r="CJ713" s="306">
        <v>6.0515873015873005</v>
      </c>
      <c r="CK713" s="300">
        <v>1</v>
      </c>
      <c r="CL713" s="301">
        <v>6</v>
      </c>
    </row>
    <row r="714" spans="1:90" x14ac:dyDescent="0.25">
      <c r="A714">
        <v>1210100330</v>
      </c>
      <c r="B714" s="287" t="s">
        <v>13106</v>
      </c>
      <c r="C714" s="141"/>
      <c r="G714">
        <v>2</v>
      </c>
      <c r="I714">
        <v>1</v>
      </c>
      <c r="J714">
        <v>1</v>
      </c>
      <c r="K714">
        <v>1</v>
      </c>
      <c r="L714">
        <v>2</v>
      </c>
      <c r="M714">
        <v>1</v>
      </c>
      <c r="N714" s="142"/>
      <c r="O714" s="141"/>
      <c r="V714">
        <v>2</v>
      </c>
      <c r="X714">
        <v>2</v>
      </c>
      <c r="Z714">
        <v>1</v>
      </c>
      <c r="AA714" s="141">
        <v>2</v>
      </c>
      <c r="AB714">
        <v>2</v>
      </c>
      <c r="AD714">
        <v>1</v>
      </c>
      <c r="AE714">
        <v>1</v>
      </c>
      <c r="AG714">
        <v>1</v>
      </c>
      <c r="AJ714">
        <v>1</v>
      </c>
      <c r="AL714" s="142"/>
      <c r="AM714" s="141"/>
      <c r="AN714">
        <v>1</v>
      </c>
      <c r="AO714">
        <v>2</v>
      </c>
      <c r="AR714">
        <v>2</v>
      </c>
      <c r="AS714">
        <v>2</v>
      </c>
      <c r="AV714">
        <v>1</v>
      </c>
      <c r="AX714" s="142"/>
      <c r="AY714" s="141"/>
      <c r="AZ714">
        <v>2</v>
      </c>
      <c r="BD714">
        <v>1</v>
      </c>
      <c r="BH714">
        <v>3</v>
      </c>
      <c r="BI714">
        <v>3</v>
      </c>
      <c r="BJ714" s="142"/>
      <c r="BK714" s="141"/>
      <c r="BP714">
        <v>2</v>
      </c>
      <c r="BR714">
        <v>1</v>
      </c>
      <c r="BT714">
        <v>1</v>
      </c>
      <c r="BU714">
        <v>1</v>
      </c>
      <c r="BV714" s="142">
        <v>1</v>
      </c>
      <c r="BW714" s="302">
        <v>8</v>
      </c>
      <c r="BX714" s="302">
        <v>5</v>
      </c>
      <c r="BY714" s="302">
        <v>8</v>
      </c>
      <c r="BZ714" s="302">
        <v>8</v>
      </c>
      <c r="CA714" s="302">
        <v>9</v>
      </c>
      <c r="CB714" s="302">
        <v>6</v>
      </c>
      <c r="CC714" s="303">
        <v>2.3809523809523808E-2</v>
      </c>
      <c r="CD714" s="304">
        <v>0.44721359549995787</v>
      </c>
      <c r="CE714" s="302">
        <v>0</v>
      </c>
      <c r="CF714" s="302">
        <v>30</v>
      </c>
      <c r="CG714" s="296">
        <v>1.1904761904761906E-3</v>
      </c>
      <c r="CH714" s="297" t="s">
        <v>12384</v>
      </c>
      <c r="CI714" s="305">
        <v>1</v>
      </c>
      <c r="CJ714" s="306">
        <v>6.6614993097856718</v>
      </c>
      <c r="CK714" s="300">
        <v>2</v>
      </c>
      <c r="CL714" s="301">
        <v>7</v>
      </c>
    </row>
    <row r="715" spans="1:90" x14ac:dyDescent="0.25">
      <c r="A715">
        <v>1210100350</v>
      </c>
      <c r="B715" s="287" t="s">
        <v>13107</v>
      </c>
      <c r="C715" s="141"/>
      <c r="N715" s="142"/>
      <c r="O715" s="141"/>
      <c r="AA715" s="141">
        <v>1</v>
      </c>
      <c r="AK715">
        <v>1</v>
      </c>
      <c r="AL715" s="142"/>
      <c r="AM715" s="141"/>
      <c r="AP715">
        <v>1</v>
      </c>
      <c r="AU715">
        <v>1</v>
      </c>
      <c r="AX715" s="142"/>
      <c r="AY715" s="141"/>
      <c r="BJ715" s="142"/>
      <c r="BK715" s="141"/>
      <c r="BV715" s="142"/>
      <c r="BW715" s="302">
        <v>0</v>
      </c>
      <c r="BX715" s="302">
        <v>0</v>
      </c>
      <c r="BY715" s="302">
        <v>2</v>
      </c>
      <c r="BZ715" s="302">
        <v>2</v>
      </c>
      <c r="CA715" s="302">
        <v>0</v>
      </c>
      <c r="CB715" s="302">
        <v>0</v>
      </c>
      <c r="CC715" s="303">
        <v>0</v>
      </c>
      <c r="CD715" s="304">
        <v>0</v>
      </c>
      <c r="CE715" s="302">
        <v>0</v>
      </c>
      <c r="CF715" s="302">
        <v>30</v>
      </c>
      <c r="CG715" s="296">
        <v>0</v>
      </c>
      <c r="CH715" s="297" t="s">
        <v>12384</v>
      </c>
      <c r="CI715" s="305">
        <v>0</v>
      </c>
      <c r="CJ715" s="306">
        <v>0</v>
      </c>
      <c r="CK715" s="300">
        <v>0</v>
      </c>
      <c r="CL715" s="301">
        <v>0</v>
      </c>
    </row>
    <row r="716" spans="1:90" x14ac:dyDescent="0.25">
      <c r="A716">
        <v>1210100460</v>
      </c>
      <c r="B716" s="287" t="s">
        <v>13108</v>
      </c>
      <c r="C716" s="141"/>
      <c r="N716" s="142"/>
      <c r="O716" s="141"/>
      <c r="T716">
        <v>1</v>
      </c>
      <c r="W716">
        <v>1</v>
      </c>
      <c r="X716">
        <v>1</v>
      </c>
      <c r="Z716">
        <v>1</v>
      </c>
      <c r="AA716" s="141">
        <v>1</v>
      </c>
      <c r="AB716">
        <v>2</v>
      </c>
      <c r="AE716">
        <v>1</v>
      </c>
      <c r="AG716">
        <v>1</v>
      </c>
      <c r="AI716">
        <v>1</v>
      </c>
      <c r="AJ716">
        <v>1</v>
      </c>
      <c r="AL716" s="142"/>
      <c r="AM716" s="141"/>
      <c r="AN716">
        <v>1</v>
      </c>
      <c r="AO716">
        <v>1</v>
      </c>
      <c r="AP716">
        <v>1</v>
      </c>
      <c r="AQ716">
        <v>1</v>
      </c>
      <c r="AR716">
        <v>1</v>
      </c>
      <c r="AT716">
        <v>2</v>
      </c>
      <c r="AV716">
        <v>1</v>
      </c>
      <c r="AX716" s="142"/>
      <c r="AY716" s="141"/>
      <c r="BB716">
        <v>1</v>
      </c>
      <c r="BD716">
        <v>1</v>
      </c>
      <c r="BH716">
        <v>3</v>
      </c>
      <c r="BI716">
        <v>2</v>
      </c>
      <c r="BJ716" s="142">
        <v>1</v>
      </c>
      <c r="BK716" s="141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R716">
        <v>1</v>
      </c>
      <c r="BU716">
        <v>1</v>
      </c>
      <c r="BV716" s="142"/>
      <c r="BW716" s="302">
        <v>0</v>
      </c>
      <c r="BX716" s="302">
        <v>4</v>
      </c>
      <c r="BY716" s="302">
        <v>7</v>
      </c>
      <c r="BZ716" s="302">
        <v>8</v>
      </c>
      <c r="CA716" s="302">
        <v>8</v>
      </c>
      <c r="CB716" s="302">
        <v>8</v>
      </c>
      <c r="CC716" s="303">
        <v>3.1746031746031744E-2</v>
      </c>
      <c r="CD716" s="304">
        <v>0</v>
      </c>
      <c r="CE716" s="302">
        <v>0</v>
      </c>
      <c r="CF716" s="302">
        <v>30</v>
      </c>
      <c r="CG716" s="296">
        <v>1.5873015873015873E-3</v>
      </c>
      <c r="CH716" s="297" t="s">
        <v>12384</v>
      </c>
      <c r="CI716" s="305">
        <v>0</v>
      </c>
      <c r="CJ716" s="306">
        <v>8.2857142857142847</v>
      </c>
      <c r="CK716" s="300">
        <v>1</v>
      </c>
      <c r="CL716" s="301">
        <v>9</v>
      </c>
    </row>
    <row r="717" spans="1:90" x14ac:dyDescent="0.25">
      <c r="A717">
        <v>1210100520</v>
      </c>
      <c r="B717" s="287" t="s">
        <v>13109</v>
      </c>
      <c r="C717" s="141"/>
      <c r="N717" s="142"/>
      <c r="O717" s="141"/>
      <c r="AA717" s="141"/>
      <c r="AL717" s="142"/>
      <c r="AM717" s="141"/>
      <c r="AO717">
        <v>1</v>
      </c>
      <c r="AS717">
        <v>1</v>
      </c>
      <c r="AV717">
        <v>1</v>
      </c>
      <c r="AX717" s="142"/>
      <c r="AY717" s="141"/>
      <c r="BJ717" s="142"/>
      <c r="BK717" s="141"/>
      <c r="BP717">
        <v>1</v>
      </c>
      <c r="BT717">
        <v>2</v>
      </c>
      <c r="BU717">
        <v>1</v>
      </c>
      <c r="BV717" s="142">
        <v>1</v>
      </c>
      <c r="BW717" s="302">
        <v>0</v>
      </c>
      <c r="BX717" s="302">
        <v>0</v>
      </c>
      <c r="BY717" s="302">
        <v>0</v>
      </c>
      <c r="BZ717" s="302">
        <v>3</v>
      </c>
      <c r="CA717" s="302">
        <v>0</v>
      </c>
      <c r="CB717" s="302">
        <v>5</v>
      </c>
      <c r="CC717" s="303">
        <v>1.984126984126984E-2</v>
      </c>
      <c r="CD717" s="304">
        <v>0.5</v>
      </c>
      <c r="CE717" s="302">
        <v>0</v>
      </c>
      <c r="CF717" s="302">
        <v>30</v>
      </c>
      <c r="CG717" s="296">
        <v>9.9206349206349201E-4</v>
      </c>
      <c r="CH717" s="297" t="s">
        <v>12384</v>
      </c>
      <c r="CI717" s="305">
        <v>1</v>
      </c>
      <c r="CJ717" s="306">
        <v>5.6785714285714279</v>
      </c>
      <c r="CK717" s="300">
        <v>2</v>
      </c>
      <c r="CL717" s="301">
        <v>6</v>
      </c>
    </row>
    <row r="718" spans="1:90" x14ac:dyDescent="0.25">
      <c r="A718">
        <v>1210100640</v>
      </c>
      <c r="B718" s="287" t="s">
        <v>13110</v>
      </c>
      <c r="C718" s="141"/>
      <c r="N718" s="142"/>
      <c r="O718" s="141"/>
      <c r="AA718" s="141"/>
      <c r="AL718" s="142"/>
      <c r="AM718" s="141"/>
      <c r="AS718">
        <v>1</v>
      </c>
      <c r="AX718" s="142"/>
      <c r="AY718" s="141"/>
      <c r="BJ718" s="142">
        <v>1</v>
      </c>
      <c r="BK718" s="141"/>
      <c r="BV718" s="142"/>
      <c r="BW718" s="302">
        <v>0</v>
      </c>
      <c r="BX718" s="302">
        <v>0</v>
      </c>
      <c r="BY718" s="302">
        <v>0</v>
      </c>
      <c r="BZ718" s="302">
        <v>1</v>
      </c>
      <c r="CA718" s="302">
        <v>1</v>
      </c>
      <c r="CB718" s="302">
        <v>0</v>
      </c>
      <c r="CC718" s="303">
        <v>0</v>
      </c>
      <c r="CD718" s="304">
        <v>0</v>
      </c>
      <c r="CE718" s="302">
        <v>56</v>
      </c>
      <c r="CF718" s="302">
        <v>30</v>
      </c>
      <c r="CG718" s="296">
        <v>0</v>
      </c>
      <c r="CH718" s="297" t="s">
        <v>12384</v>
      </c>
      <c r="CI718" s="305">
        <v>0</v>
      </c>
      <c r="CJ718" s="306">
        <v>0</v>
      </c>
      <c r="CK718" s="300">
        <v>0</v>
      </c>
      <c r="CL718" s="301">
        <v>0</v>
      </c>
    </row>
    <row r="719" spans="1:90" x14ac:dyDescent="0.25">
      <c r="A719">
        <v>1210100820</v>
      </c>
      <c r="B719" s="287" t="s">
        <v>13111</v>
      </c>
      <c r="C719" s="141"/>
      <c r="N719" s="142">
        <v>1</v>
      </c>
      <c r="O719" s="141">
        <v>2</v>
      </c>
      <c r="AA719" s="141"/>
      <c r="AD719">
        <v>1</v>
      </c>
      <c r="AL719" s="142">
        <v>1</v>
      </c>
      <c r="AM719" s="141"/>
      <c r="AQ719">
        <v>1</v>
      </c>
      <c r="AX719" s="142"/>
      <c r="AY719" s="141"/>
      <c r="BJ719" s="142"/>
      <c r="BK719" s="141"/>
      <c r="BO719">
        <v>1</v>
      </c>
      <c r="BR719">
        <v>1</v>
      </c>
      <c r="BV719" s="142"/>
      <c r="BW719" s="302">
        <v>1</v>
      </c>
      <c r="BX719" s="302">
        <v>2</v>
      </c>
      <c r="BY719" s="302">
        <v>2</v>
      </c>
      <c r="BZ719" s="302">
        <v>1</v>
      </c>
      <c r="CA719" s="302">
        <v>0</v>
      </c>
      <c r="CB719" s="302">
        <v>2</v>
      </c>
      <c r="CC719" s="303">
        <v>7.9365079365079361E-3</v>
      </c>
      <c r="CD719" s="304">
        <v>0</v>
      </c>
      <c r="CE719" s="302">
        <v>0</v>
      </c>
      <c r="CF719" s="302">
        <v>30</v>
      </c>
      <c r="CG719" s="296">
        <v>3.9682539682539683E-4</v>
      </c>
      <c r="CH719" s="297" t="s">
        <v>12384</v>
      </c>
      <c r="CI719" s="305">
        <v>0</v>
      </c>
      <c r="CJ719" s="306">
        <v>2.0714285714285712</v>
      </c>
      <c r="CK719" s="300">
        <v>1</v>
      </c>
      <c r="CL719" s="301">
        <v>3</v>
      </c>
    </row>
    <row r="720" spans="1:90" x14ac:dyDescent="0.25">
      <c r="A720">
        <v>1210101200</v>
      </c>
      <c r="B720" s="287" t="s">
        <v>13112</v>
      </c>
      <c r="C720" s="141"/>
      <c r="J720">
        <v>1</v>
      </c>
      <c r="K720">
        <v>1</v>
      </c>
      <c r="N720" s="142"/>
      <c r="O720" s="141"/>
      <c r="AA720" s="141">
        <v>1</v>
      </c>
      <c r="AC720">
        <v>1</v>
      </c>
      <c r="AE720">
        <v>1</v>
      </c>
      <c r="AH720">
        <v>1</v>
      </c>
      <c r="AJ720">
        <v>1</v>
      </c>
      <c r="AL720" s="142"/>
      <c r="AM720" s="141"/>
      <c r="AO720">
        <v>1</v>
      </c>
      <c r="AR720">
        <v>1</v>
      </c>
      <c r="AX720" s="142"/>
      <c r="AY720" s="141">
        <v>1</v>
      </c>
      <c r="AZ720">
        <v>1</v>
      </c>
      <c r="BJ720" s="142"/>
      <c r="BK720" s="141"/>
      <c r="BP720">
        <v>1</v>
      </c>
      <c r="BU720">
        <v>1</v>
      </c>
      <c r="BV720" s="142"/>
      <c r="BW720" s="302">
        <v>2</v>
      </c>
      <c r="BX720" s="302">
        <v>0</v>
      </c>
      <c r="BY720" s="302">
        <v>5</v>
      </c>
      <c r="BZ720" s="302">
        <v>2</v>
      </c>
      <c r="CA720" s="302">
        <v>2</v>
      </c>
      <c r="CB720" s="302">
        <v>2</v>
      </c>
      <c r="CC720" s="303">
        <v>7.9365079365079361E-3</v>
      </c>
      <c r="CD720" s="304">
        <v>0</v>
      </c>
      <c r="CE720" s="302">
        <v>0</v>
      </c>
      <c r="CF720" s="302">
        <v>30</v>
      </c>
      <c r="CG720" s="296">
        <v>3.9682539682539683E-4</v>
      </c>
      <c r="CH720" s="297" t="s">
        <v>12384</v>
      </c>
      <c r="CI720" s="305">
        <v>0</v>
      </c>
      <c r="CJ720" s="306">
        <v>2.0714285714285712</v>
      </c>
      <c r="CK720" s="300">
        <v>1</v>
      </c>
      <c r="CL720" s="301">
        <v>3</v>
      </c>
    </row>
    <row r="721" spans="1:90" x14ac:dyDescent="0.25">
      <c r="A721">
        <v>1210101220</v>
      </c>
      <c r="B721" s="287" t="s">
        <v>13113</v>
      </c>
      <c r="C721" s="141"/>
      <c r="N721" s="142"/>
      <c r="O721" s="141"/>
      <c r="X721">
        <v>1</v>
      </c>
      <c r="AA721" s="141"/>
      <c r="AL721" s="142"/>
      <c r="AM721" s="141"/>
      <c r="AX721" s="142"/>
      <c r="AY721" s="141"/>
      <c r="BJ721" s="142"/>
      <c r="BK721" s="141"/>
      <c r="BV721" s="142"/>
      <c r="BW721" s="302">
        <v>0</v>
      </c>
      <c r="BX721" s="302">
        <v>1</v>
      </c>
      <c r="BY721" s="302">
        <v>0</v>
      </c>
      <c r="BZ721" s="302">
        <v>0</v>
      </c>
      <c r="CA721" s="302">
        <v>0</v>
      </c>
      <c r="CB721" s="302">
        <v>0</v>
      </c>
      <c r="CC721" s="303">
        <v>0</v>
      </c>
      <c r="CD721" s="304">
        <v>0</v>
      </c>
      <c r="CE721" s="302">
        <v>0</v>
      </c>
      <c r="CF721" s="302">
        <v>30</v>
      </c>
      <c r="CG721" s="296">
        <v>0</v>
      </c>
      <c r="CH721" s="297" t="s">
        <v>12384</v>
      </c>
      <c r="CI721" s="305">
        <v>0</v>
      </c>
      <c r="CJ721" s="306">
        <v>0</v>
      </c>
      <c r="CK721" s="300">
        <v>0</v>
      </c>
      <c r="CL721" s="301">
        <v>0</v>
      </c>
    </row>
    <row r="722" spans="1:90" x14ac:dyDescent="0.25">
      <c r="A722">
        <v>1210101480</v>
      </c>
      <c r="B722" s="287" t="s">
        <v>13114</v>
      </c>
      <c r="C722" s="141"/>
      <c r="N722" s="142"/>
      <c r="O722" s="141"/>
      <c r="AA722" s="141"/>
      <c r="AB722">
        <v>1</v>
      </c>
      <c r="AL722" s="142"/>
      <c r="AM722" s="141"/>
      <c r="AO722">
        <v>1</v>
      </c>
      <c r="AP722">
        <v>2</v>
      </c>
      <c r="AQ722">
        <v>2</v>
      </c>
      <c r="AX722" s="142"/>
      <c r="AY722" s="141"/>
      <c r="BJ722" s="142"/>
      <c r="BK722" s="141"/>
      <c r="BV722" s="142"/>
      <c r="BW722" s="302">
        <v>0</v>
      </c>
      <c r="BX722" s="302">
        <v>0</v>
      </c>
      <c r="BY722" s="302">
        <v>1</v>
      </c>
      <c r="BZ722" s="302">
        <v>5</v>
      </c>
      <c r="CA722" s="302">
        <v>0</v>
      </c>
      <c r="CB722" s="302">
        <v>0</v>
      </c>
      <c r="CC722" s="303">
        <v>0</v>
      </c>
      <c r="CD722" s="304">
        <v>0</v>
      </c>
      <c r="CE722" s="302">
        <v>0</v>
      </c>
      <c r="CF722" s="302">
        <v>30</v>
      </c>
      <c r="CG722" s="296">
        <v>0</v>
      </c>
      <c r="CH722" s="297" t="s">
        <v>12384</v>
      </c>
      <c r="CI722" s="305">
        <v>0</v>
      </c>
      <c r="CJ722" s="306">
        <v>0</v>
      </c>
      <c r="CK722" s="300">
        <v>0</v>
      </c>
      <c r="CL722" s="301">
        <v>0</v>
      </c>
    </row>
    <row r="723" spans="1:90" x14ac:dyDescent="0.25">
      <c r="A723">
        <v>1210101510</v>
      </c>
      <c r="B723" s="287" t="s">
        <v>13115</v>
      </c>
      <c r="C723" s="141"/>
      <c r="N723" s="142"/>
      <c r="O723" s="141"/>
      <c r="AA723" s="141">
        <v>1</v>
      </c>
      <c r="AB723">
        <v>1</v>
      </c>
      <c r="AL723" s="142"/>
      <c r="AM723" s="141"/>
      <c r="AX723" s="142"/>
      <c r="AY723" s="141"/>
      <c r="BH723">
        <v>1</v>
      </c>
      <c r="BJ723" s="142"/>
      <c r="BK723" s="141"/>
      <c r="BV723" s="142"/>
      <c r="BW723" s="302">
        <v>0</v>
      </c>
      <c r="BX723" s="302">
        <v>0</v>
      </c>
      <c r="BY723" s="302">
        <v>2</v>
      </c>
      <c r="BZ723" s="302">
        <v>0</v>
      </c>
      <c r="CA723" s="302">
        <v>1</v>
      </c>
      <c r="CB723" s="302">
        <v>0</v>
      </c>
      <c r="CC723" s="303">
        <v>0</v>
      </c>
      <c r="CD723" s="304">
        <v>0</v>
      </c>
      <c r="CE723" s="302">
        <v>0</v>
      </c>
      <c r="CF723" s="302">
        <v>30</v>
      </c>
      <c r="CG723" s="296">
        <v>0</v>
      </c>
      <c r="CH723" s="297" t="s">
        <v>12384</v>
      </c>
      <c r="CI723" s="305">
        <v>0</v>
      </c>
      <c r="CJ723" s="306">
        <v>0</v>
      </c>
      <c r="CK723" s="300">
        <v>0</v>
      </c>
      <c r="CL723" s="301">
        <v>0</v>
      </c>
    </row>
    <row r="724" spans="1:90" x14ac:dyDescent="0.25">
      <c r="A724">
        <v>1210101680</v>
      </c>
      <c r="B724" s="287" t="s">
        <v>13116</v>
      </c>
      <c r="C724" s="141"/>
      <c r="N724" s="142"/>
      <c r="O724" s="141"/>
      <c r="AA724" s="141"/>
      <c r="AG724">
        <v>1</v>
      </c>
      <c r="AK724">
        <v>2</v>
      </c>
      <c r="AL724" s="142">
        <v>1</v>
      </c>
      <c r="AM724" s="141">
        <v>1</v>
      </c>
      <c r="AO724">
        <v>1</v>
      </c>
      <c r="AS724">
        <v>2</v>
      </c>
      <c r="AX724" s="142"/>
      <c r="AY724" s="141"/>
      <c r="BI724">
        <v>2</v>
      </c>
      <c r="BJ724" s="142"/>
      <c r="BK724" s="141"/>
      <c r="BR724">
        <v>2</v>
      </c>
      <c r="BV724" s="142">
        <v>2</v>
      </c>
      <c r="BW724" s="302">
        <v>0</v>
      </c>
      <c r="BX724" s="302">
        <v>0</v>
      </c>
      <c r="BY724" s="302">
        <v>4</v>
      </c>
      <c r="BZ724" s="302">
        <v>4</v>
      </c>
      <c r="CA724" s="302">
        <v>2</v>
      </c>
      <c r="CB724" s="302">
        <v>4</v>
      </c>
      <c r="CC724" s="303">
        <v>1.5873015873015872E-2</v>
      </c>
      <c r="CD724" s="304">
        <v>0</v>
      </c>
      <c r="CE724" s="302">
        <v>0</v>
      </c>
      <c r="CF724" s="302">
        <v>30</v>
      </c>
      <c r="CG724" s="296">
        <v>7.9365079365079365E-4</v>
      </c>
      <c r="CH724" s="297" t="s">
        <v>12384</v>
      </c>
      <c r="CI724" s="305">
        <v>0</v>
      </c>
      <c r="CJ724" s="306">
        <v>4.1428571428571423</v>
      </c>
      <c r="CK724" s="300">
        <v>1</v>
      </c>
      <c r="CL724" s="301">
        <v>5</v>
      </c>
    </row>
    <row r="725" spans="1:90" x14ac:dyDescent="0.25">
      <c r="A725">
        <v>1211100000</v>
      </c>
      <c r="B725" s="287" t="s">
        <v>13117</v>
      </c>
      <c r="C725" s="141"/>
      <c r="N725" s="142"/>
      <c r="O725" s="141"/>
      <c r="W725">
        <v>1</v>
      </c>
      <c r="X725">
        <v>1</v>
      </c>
      <c r="AA725" s="141">
        <v>1</v>
      </c>
      <c r="AG725">
        <v>1</v>
      </c>
      <c r="AH725">
        <v>1</v>
      </c>
      <c r="AJ725">
        <v>1</v>
      </c>
      <c r="AK725">
        <v>1</v>
      </c>
      <c r="AL725" s="142">
        <v>2</v>
      </c>
      <c r="AM725" s="141"/>
      <c r="AN725">
        <v>2</v>
      </c>
      <c r="AO725">
        <v>1</v>
      </c>
      <c r="AS725">
        <v>2</v>
      </c>
      <c r="AT725">
        <v>1</v>
      </c>
      <c r="AV725">
        <v>1</v>
      </c>
      <c r="AW725">
        <v>1</v>
      </c>
      <c r="AX725" s="142"/>
      <c r="AY725" s="141"/>
      <c r="AZ725">
        <v>1</v>
      </c>
      <c r="BC725">
        <v>1</v>
      </c>
      <c r="BJ725" s="142"/>
      <c r="BK725" s="141"/>
      <c r="BU725">
        <v>1</v>
      </c>
      <c r="BV725" s="142"/>
      <c r="BW725" s="302">
        <v>0</v>
      </c>
      <c r="BX725" s="302">
        <v>2</v>
      </c>
      <c r="BY725" s="302">
        <v>7</v>
      </c>
      <c r="BZ725" s="302">
        <v>8</v>
      </c>
      <c r="CA725" s="302">
        <v>2</v>
      </c>
      <c r="CB725" s="302">
        <v>1</v>
      </c>
      <c r="CC725" s="303">
        <v>3.968253968253968E-3</v>
      </c>
      <c r="CD725" s="304">
        <v>0</v>
      </c>
      <c r="CE725" s="302">
        <v>0</v>
      </c>
      <c r="CF725" s="302">
        <v>30</v>
      </c>
      <c r="CG725" s="296">
        <v>1.9841269841269841E-4</v>
      </c>
      <c r="CH725" s="297" t="s">
        <v>12384</v>
      </c>
      <c r="CI725" s="305">
        <v>0</v>
      </c>
      <c r="CJ725" s="306">
        <v>1.0357142857142856</v>
      </c>
      <c r="CK725" s="300">
        <v>1</v>
      </c>
      <c r="CL725" s="301">
        <v>2</v>
      </c>
    </row>
    <row r="726" spans="1:90" x14ac:dyDescent="0.25">
      <c r="A726">
        <v>1211100010</v>
      </c>
      <c r="B726" s="287" t="s">
        <v>13118</v>
      </c>
      <c r="C726" s="141"/>
      <c r="N726" s="142"/>
      <c r="O726" s="141"/>
      <c r="X726">
        <v>1</v>
      </c>
      <c r="AA726" s="141"/>
      <c r="AL726" s="142"/>
      <c r="AM726" s="141"/>
      <c r="AX726" s="142"/>
      <c r="AY726" s="141"/>
      <c r="BJ726" s="142"/>
      <c r="BK726" s="141"/>
      <c r="BV726" s="142"/>
      <c r="BW726" s="302">
        <v>0</v>
      </c>
      <c r="BX726" s="302">
        <v>1</v>
      </c>
      <c r="BY726" s="302">
        <v>0</v>
      </c>
      <c r="BZ726" s="302">
        <v>0</v>
      </c>
      <c r="CA726" s="302">
        <v>0</v>
      </c>
      <c r="CB726" s="302">
        <v>0</v>
      </c>
      <c r="CC726" s="303">
        <v>0</v>
      </c>
      <c r="CD726" s="304">
        <v>0</v>
      </c>
      <c r="CE726" s="302">
        <v>0</v>
      </c>
      <c r="CF726" s="302">
        <v>30</v>
      </c>
      <c r="CG726" s="296">
        <v>0</v>
      </c>
      <c r="CH726" s="297" t="s">
        <v>12384</v>
      </c>
      <c r="CI726" s="305">
        <v>0</v>
      </c>
      <c r="CJ726" s="306">
        <v>0</v>
      </c>
      <c r="CK726" s="300">
        <v>0</v>
      </c>
      <c r="CL726" s="301">
        <v>0</v>
      </c>
    </row>
    <row r="727" spans="1:90" x14ac:dyDescent="0.25">
      <c r="A727">
        <v>1211100020</v>
      </c>
      <c r="B727" s="287" t="s">
        <v>13119</v>
      </c>
      <c r="C727" s="141"/>
      <c r="N727" s="142"/>
      <c r="O727" s="141"/>
      <c r="AA727" s="141"/>
      <c r="AL727" s="142"/>
      <c r="AM727" s="141"/>
      <c r="AX727" s="142"/>
      <c r="AY727" s="141"/>
      <c r="BJ727" s="142"/>
      <c r="BK727" s="141"/>
      <c r="BU727">
        <v>1</v>
      </c>
      <c r="BV727" s="142"/>
      <c r="BW727" s="302">
        <v>0</v>
      </c>
      <c r="BX727" s="302">
        <v>0</v>
      </c>
      <c r="BY727" s="302">
        <v>0</v>
      </c>
      <c r="BZ727" s="302">
        <v>0</v>
      </c>
      <c r="CA727" s="302">
        <v>0</v>
      </c>
      <c r="CB727" s="302">
        <v>1</v>
      </c>
      <c r="CC727" s="303">
        <v>3.968253968253968E-3</v>
      </c>
      <c r="CD727" s="304">
        <v>0</v>
      </c>
      <c r="CE727" s="302">
        <v>0</v>
      </c>
      <c r="CF727" s="302">
        <v>30</v>
      </c>
      <c r="CG727" s="296">
        <v>1.9841269841269841E-4</v>
      </c>
      <c r="CH727" s="297" t="s">
        <v>12384</v>
      </c>
      <c r="CI727" s="305">
        <v>0</v>
      </c>
      <c r="CJ727" s="306">
        <v>1.0357142857142856</v>
      </c>
      <c r="CK727" s="300">
        <v>1</v>
      </c>
      <c r="CL727" s="301">
        <v>2</v>
      </c>
    </row>
    <row r="728" spans="1:90" x14ac:dyDescent="0.25">
      <c r="A728">
        <v>1211100030</v>
      </c>
      <c r="B728" s="287" t="s">
        <v>13120</v>
      </c>
      <c r="C728" s="141"/>
      <c r="N728" s="142">
        <v>1</v>
      </c>
      <c r="O728" s="141"/>
      <c r="X728">
        <v>1</v>
      </c>
      <c r="AA728" s="141"/>
      <c r="AL728" s="142"/>
      <c r="AM728" s="141"/>
      <c r="AT728">
        <v>1</v>
      </c>
      <c r="AX728" s="142"/>
      <c r="AY728" s="141"/>
      <c r="BJ728" s="142"/>
      <c r="BK728" s="141"/>
      <c r="BP728">
        <v>1</v>
      </c>
      <c r="BV728" s="142"/>
      <c r="BW728" s="302">
        <v>1</v>
      </c>
      <c r="BX728" s="302">
        <v>1</v>
      </c>
      <c r="BY728" s="302">
        <v>0</v>
      </c>
      <c r="BZ728" s="302">
        <v>1</v>
      </c>
      <c r="CA728" s="302">
        <v>0</v>
      </c>
      <c r="CB728" s="302">
        <v>1</v>
      </c>
      <c r="CC728" s="303">
        <v>3.968253968253968E-3</v>
      </c>
      <c r="CD728" s="304">
        <v>0</v>
      </c>
      <c r="CE728" s="302">
        <v>0</v>
      </c>
      <c r="CF728" s="302">
        <v>30</v>
      </c>
      <c r="CG728" s="296">
        <v>1.9841269841269841E-4</v>
      </c>
      <c r="CH728" s="297" t="s">
        <v>12384</v>
      </c>
      <c r="CI728" s="305">
        <v>0</v>
      </c>
      <c r="CJ728" s="306">
        <v>1.0357142857142856</v>
      </c>
      <c r="CK728" s="300">
        <v>1</v>
      </c>
      <c r="CL728" s="301">
        <v>2</v>
      </c>
    </row>
    <row r="729" spans="1:90" x14ac:dyDescent="0.25">
      <c r="A729">
        <v>1211100130</v>
      </c>
      <c r="B729" s="287" t="s">
        <v>13121</v>
      </c>
      <c r="C729" s="141"/>
      <c r="J729">
        <v>1</v>
      </c>
      <c r="N729" s="142"/>
      <c r="O729" s="141"/>
      <c r="AA729" s="141"/>
      <c r="AL729" s="142"/>
      <c r="AM729" s="141"/>
      <c r="AR729">
        <v>1</v>
      </c>
      <c r="AU729">
        <v>1</v>
      </c>
      <c r="AV729">
        <v>1</v>
      </c>
      <c r="AX729" s="142"/>
      <c r="AY729" s="141"/>
      <c r="BJ729" s="142"/>
      <c r="BK729" s="141"/>
      <c r="BV729" s="142"/>
      <c r="BW729" s="302">
        <v>1</v>
      </c>
      <c r="BX729" s="302">
        <v>0</v>
      </c>
      <c r="BY729" s="302">
        <v>0</v>
      </c>
      <c r="BZ729" s="302">
        <v>3</v>
      </c>
      <c r="CA729" s="302">
        <v>0</v>
      </c>
      <c r="CB729" s="302">
        <v>0</v>
      </c>
      <c r="CC729" s="303">
        <v>0</v>
      </c>
      <c r="CD729" s="304">
        <v>0</v>
      </c>
      <c r="CE729" s="302">
        <v>0</v>
      </c>
      <c r="CF729" s="302">
        <v>30</v>
      </c>
      <c r="CG729" s="296">
        <v>0</v>
      </c>
      <c r="CH729" s="297" t="s">
        <v>12384</v>
      </c>
      <c r="CI729" s="305">
        <v>0</v>
      </c>
      <c r="CJ729" s="306">
        <v>0</v>
      </c>
      <c r="CK729" s="300">
        <v>0</v>
      </c>
      <c r="CL729" s="301">
        <v>0</v>
      </c>
    </row>
    <row r="730" spans="1:90" x14ac:dyDescent="0.25">
      <c r="A730">
        <v>1211100230</v>
      </c>
      <c r="B730" s="287" t="s">
        <v>13122</v>
      </c>
      <c r="C730" s="141"/>
      <c r="N730" s="142"/>
      <c r="O730" s="141"/>
      <c r="V730">
        <v>2</v>
      </c>
      <c r="AA730" s="141"/>
      <c r="AD730">
        <v>1</v>
      </c>
      <c r="AL730" s="142"/>
      <c r="AM730" s="141"/>
      <c r="AX730" s="142"/>
      <c r="AY730" s="141"/>
      <c r="BJ730" s="142"/>
      <c r="BK730" s="141"/>
      <c r="BV730" s="142"/>
      <c r="BW730" s="302">
        <v>0</v>
      </c>
      <c r="BX730" s="302">
        <v>2</v>
      </c>
      <c r="BY730" s="302">
        <v>1</v>
      </c>
      <c r="BZ730" s="302">
        <v>0</v>
      </c>
      <c r="CA730" s="302">
        <v>0</v>
      </c>
      <c r="CB730" s="302">
        <v>0</v>
      </c>
      <c r="CC730" s="303">
        <v>0</v>
      </c>
      <c r="CD730" s="304">
        <v>0</v>
      </c>
      <c r="CE730" s="302">
        <v>0</v>
      </c>
      <c r="CF730" s="302">
        <v>30</v>
      </c>
      <c r="CG730" s="296">
        <v>0</v>
      </c>
      <c r="CH730" s="297" t="s">
        <v>12384</v>
      </c>
      <c r="CI730" s="305">
        <v>0</v>
      </c>
      <c r="CJ730" s="306">
        <v>0</v>
      </c>
      <c r="CK730" s="300">
        <v>0</v>
      </c>
      <c r="CL730" s="301">
        <v>0</v>
      </c>
    </row>
    <row r="731" spans="1:90" x14ac:dyDescent="0.25">
      <c r="A731">
        <v>1211100260</v>
      </c>
      <c r="B731" s="287" t="s">
        <v>13123</v>
      </c>
      <c r="C731" s="141"/>
      <c r="L731">
        <v>1</v>
      </c>
      <c r="N731" s="142"/>
      <c r="O731" s="141"/>
      <c r="AA731" s="141"/>
      <c r="AL731" s="142"/>
      <c r="AM731" s="141"/>
      <c r="AX731" s="142"/>
      <c r="AY731" s="141"/>
      <c r="BJ731" s="142"/>
      <c r="BK731" s="141"/>
      <c r="BV731" s="142"/>
      <c r="BW731" s="302">
        <v>1</v>
      </c>
      <c r="BX731" s="302">
        <v>0</v>
      </c>
      <c r="BY731" s="302">
        <v>0</v>
      </c>
      <c r="BZ731" s="302">
        <v>0</v>
      </c>
      <c r="CA731" s="302">
        <v>0</v>
      </c>
      <c r="CB731" s="302">
        <v>0</v>
      </c>
      <c r="CC731" s="303">
        <v>0</v>
      </c>
      <c r="CD731" s="304">
        <v>0</v>
      </c>
      <c r="CE731" s="302">
        <v>0</v>
      </c>
      <c r="CF731" s="302">
        <v>30</v>
      </c>
      <c r="CG731" s="296">
        <v>0</v>
      </c>
      <c r="CH731" s="297" t="s">
        <v>12384</v>
      </c>
      <c r="CI731" s="305">
        <v>0</v>
      </c>
      <c r="CJ731" s="306">
        <v>0</v>
      </c>
      <c r="CK731" s="300">
        <v>0</v>
      </c>
      <c r="CL731" s="301">
        <v>0</v>
      </c>
    </row>
    <row r="732" spans="1:90" x14ac:dyDescent="0.25">
      <c r="A732">
        <v>1211100360</v>
      </c>
      <c r="B732" s="287" t="s">
        <v>13124</v>
      </c>
      <c r="C732" s="141"/>
      <c r="N732" s="142">
        <v>2</v>
      </c>
      <c r="O732" s="141"/>
      <c r="AA732" s="141"/>
      <c r="AL732" s="142"/>
      <c r="AM732" s="141"/>
      <c r="AX732" s="142"/>
      <c r="AY732" s="141"/>
      <c r="BJ732" s="142"/>
      <c r="BK732" s="141"/>
      <c r="BV732" s="142"/>
      <c r="BW732" s="302">
        <v>2</v>
      </c>
      <c r="BX732" s="302">
        <v>0</v>
      </c>
      <c r="BY732" s="302">
        <v>0</v>
      </c>
      <c r="BZ732" s="302">
        <v>0</v>
      </c>
      <c r="CA732" s="302">
        <v>0</v>
      </c>
      <c r="CB732" s="302">
        <v>0</v>
      </c>
      <c r="CC732" s="303">
        <v>0</v>
      </c>
      <c r="CD732" s="304">
        <v>0</v>
      </c>
      <c r="CE732" s="302">
        <v>0</v>
      </c>
      <c r="CF732" s="302">
        <v>30</v>
      </c>
      <c r="CG732" s="296">
        <v>0</v>
      </c>
      <c r="CH732" s="297" t="s">
        <v>12384</v>
      </c>
      <c r="CI732" s="305">
        <v>0</v>
      </c>
      <c r="CJ732" s="306">
        <v>0</v>
      </c>
      <c r="CK732" s="300">
        <v>0</v>
      </c>
      <c r="CL732" s="301">
        <v>0</v>
      </c>
    </row>
    <row r="733" spans="1:90" x14ac:dyDescent="0.25">
      <c r="A733">
        <v>1211100440</v>
      </c>
      <c r="B733" s="287" t="s">
        <v>13125</v>
      </c>
      <c r="C733" s="141"/>
      <c r="D733">
        <v>2</v>
      </c>
      <c r="E733">
        <v>1</v>
      </c>
      <c r="N733" s="142"/>
      <c r="O733" s="141"/>
      <c r="V733">
        <v>1</v>
      </c>
      <c r="AA733" s="141"/>
      <c r="AL733" s="142"/>
      <c r="AM733" s="141"/>
      <c r="AX733" s="142"/>
      <c r="AY733" s="141"/>
      <c r="BJ733" s="142"/>
      <c r="BK733" s="141"/>
      <c r="BV733" s="142"/>
      <c r="BW733" s="302">
        <v>3</v>
      </c>
      <c r="BX733" s="302">
        <v>1</v>
      </c>
      <c r="BY733" s="302">
        <v>0</v>
      </c>
      <c r="BZ733" s="302">
        <v>0</v>
      </c>
      <c r="CA733" s="302">
        <v>0</v>
      </c>
      <c r="CB733" s="302">
        <v>0</v>
      </c>
      <c r="CC733" s="303">
        <v>0</v>
      </c>
      <c r="CD733" s="304">
        <v>0</v>
      </c>
      <c r="CE733" s="302">
        <v>0</v>
      </c>
      <c r="CF733" s="302">
        <v>30</v>
      </c>
      <c r="CG733" s="296">
        <v>0</v>
      </c>
      <c r="CH733" s="297" t="s">
        <v>12384</v>
      </c>
      <c r="CI733" s="305">
        <v>0</v>
      </c>
      <c r="CJ733" s="306">
        <v>0</v>
      </c>
      <c r="CK733" s="300">
        <v>0</v>
      </c>
      <c r="CL733" s="301">
        <v>0</v>
      </c>
    </row>
    <row r="734" spans="1:90" x14ac:dyDescent="0.25">
      <c r="A734">
        <v>1211100460</v>
      </c>
      <c r="B734" s="287" t="s">
        <v>13126</v>
      </c>
      <c r="C734" s="141"/>
      <c r="D734">
        <v>1</v>
      </c>
      <c r="N734" s="142"/>
      <c r="O734" s="141"/>
      <c r="AA734" s="141">
        <v>1</v>
      </c>
      <c r="AD734">
        <v>1</v>
      </c>
      <c r="AE734">
        <v>2</v>
      </c>
      <c r="AL734" s="142"/>
      <c r="AM734" s="141"/>
      <c r="AX734" s="142"/>
      <c r="AY734" s="141"/>
      <c r="BJ734" s="142"/>
      <c r="BK734" s="141"/>
      <c r="BV734" s="142"/>
      <c r="BW734" s="302">
        <v>1</v>
      </c>
      <c r="BX734" s="302">
        <v>0</v>
      </c>
      <c r="BY734" s="302">
        <v>4</v>
      </c>
      <c r="BZ734" s="302">
        <v>0</v>
      </c>
      <c r="CA734" s="302">
        <v>0</v>
      </c>
      <c r="CB734" s="302">
        <v>0</v>
      </c>
      <c r="CC734" s="303">
        <v>0</v>
      </c>
      <c r="CD734" s="304">
        <v>0</v>
      </c>
      <c r="CE734" s="302">
        <v>0</v>
      </c>
      <c r="CF734" s="302">
        <v>30</v>
      </c>
      <c r="CG734" s="296">
        <v>0</v>
      </c>
      <c r="CH734" s="297" t="s">
        <v>12384</v>
      </c>
      <c r="CI734" s="305">
        <v>0</v>
      </c>
      <c r="CJ734" s="306">
        <v>0</v>
      </c>
      <c r="CK734" s="300">
        <v>0</v>
      </c>
      <c r="CL734" s="301">
        <v>0</v>
      </c>
    </row>
    <row r="735" spans="1:90" x14ac:dyDescent="0.25">
      <c r="A735">
        <v>1211100470</v>
      </c>
      <c r="B735" s="287" t="s">
        <v>13127</v>
      </c>
      <c r="C735" s="141"/>
      <c r="N735" s="142"/>
      <c r="O735" s="141"/>
      <c r="AA735" s="141">
        <v>1</v>
      </c>
      <c r="AE735">
        <v>2</v>
      </c>
      <c r="AG735">
        <v>1</v>
      </c>
      <c r="AJ735">
        <v>1</v>
      </c>
      <c r="AK735">
        <v>1</v>
      </c>
      <c r="AL735" s="142">
        <v>1</v>
      </c>
      <c r="AM735" s="141"/>
      <c r="AO735">
        <v>1</v>
      </c>
      <c r="AS735">
        <v>2</v>
      </c>
      <c r="AW735">
        <v>1</v>
      </c>
      <c r="AX735" s="142"/>
      <c r="AY735" s="141"/>
      <c r="AZ735">
        <v>1</v>
      </c>
      <c r="BC735">
        <v>1</v>
      </c>
      <c r="BJ735" s="142"/>
      <c r="BK735" s="141"/>
      <c r="BV735" s="142"/>
      <c r="BW735" s="302">
        <v>0</v>
      </c>
      <c r="BX735" s="302">
        <v>0</v>
      </c>
      <c r="BY735" s="302">
        <v>7</v>
      </c>
      <c r="BZ735" s="302">
        <v>4</v>
      </c>
      <c r="CA735" s="302">
        <v>2</v>
      </c>
      <c r="CB735" s="302">
        <v>0</v>
      </c>
      <c r="CC735" s="303">
        <v>0</v>
      </c>
      <c r="CD735" s="304">
        <v>0</v>
      </c>
      <c r="CE735" s="302">
        <v>0</v>
      </c>
      <c r="CF735" s="302">
        <v>30</v>
      </c>
      <c r="CG735" s="296">
        <v>0</v>
      </c>
      <c r="CH735" s="297" t="s">
        <v>12384</v>
      </c>
      <c r="CI735" s="305">
        <v>0</v>
      </c>
      <c r="CJ735" s="306">
        <v>0</v>
      </c>
      <c r="CK735" s="300">
        <v>0</v>
      </c>
      <c r="CL735" s="301">
        <v>0</v>
      </c>
    </row>
    <row r="736" spans="1:90" x14ac:dyDescent="0.25">
      <c r="A736">
        <v>1211100710</v>
      </c>
      <c r="B736" s="287" t="s">
        <v>13128</v>
      </c>
      <c r="C736" s="141"/>
      <c r="N736" s="142"/>
      <c r="O736" s="141"/>
      <c r="AA736" s="141"/>
      <c r="AB736">
        <v>1</v>
      </c>
      <c r="AL736" s="142"/>
      <c r="AM736" s="141"/>
      <c r="AX736" s="142"/>
      <c r="AY736" s="141"/>
      <c r="BJ736" s="142"/>
      <c r="BK736" s="141"/>
      <c r="BV736" s="142"/>
      <c r="BW736" s="302">
        <v>0</v>
      </c>
      <c r="BX736" s="302">
        <v>0</v>
      </c>
      <c r="BY736" s="302">
        <v>1</v>
      </c>
      <c r="BZ736" s="302">
        <v>0</v>
      </c>
      <c r="CA736" s="302">
        <v>0</v>
      </c>
      <c r="CB736" s="302">
        <v>0</v>
      </c>
      <c r="CC736" s="303">
        <v>0</v>
      </c>
      <c r="CD736" s="304">
        <v>0</v>
      </c>
      <c r="CE736" s="302">
        <v>0</v>
      </c>
      <c r="CF736" s="302">
        <v>30</v>
      </c>
      <c r="CG736" s="296">
        <v>0</v>
      </c>
      <c r="CH736" s="297" t="s">
        <v>12384</v>
      </c>
      <c r="CI736" s="305">
        <v>0</v>
      </c>
      <c r="CJ736" s="306">
        <v>0</v>
      </c>
      <c r="CK736" s="300">
        <v>0</v>
      </c>
      <c r="CL736" s="301">
        <v>0</v>
      </c>
    </row>
    <row r="737" spans="1:90" x14ac:dyDescent="0.25">
      <c r="A737">
        <v>1211100880</v>
      </c>
      <c r="B737" s="287" t="s">
        <v>13129</v>
      </c>
      <c r="C737" s="141"/>
      <c r="N737" s="142"/>
      <c r="O737" s="141"/>
      <c r="AA737" s="141"/>
      <c r="AL737" s="142"/>
      <c r="AM737" s="141"/>
      <c r="AP737">
        <v>1</v>
      </c>
      <c r="AV737">
        <v>1</v>
      </c>
      <c r="AX737" s="142">
        <v>2</v>
      </c>
      <c r="AY737" s="141"/>
      <c r="AZ737">
        <v>1</v>
      </c>
      <c r="BC737">
        <v>1</v>
      </c>
      <c r="BD737">
        <v>1</v>
      </c>
      <c r="BJ737" s="142"/>
      <c r="BK737" s="141"/>
      <c r="BN737">
        <v>1</v>
      </c>
      <c r="BV737" s="142"/>
      <c r="BW737" s="302">
        <v>0</v>
      </c>
      <c r="BX737" s="302">
        <v>0</v>
      </c>
      <c r="BY737" s="302">
        <v>0</v>
      </c>
      <c r="BZ737" s="302">
        <v>4</v>
      </c>
      <c r="CA737" s="302">
        <v>3</v>
      </c>
      <c r="CB737" s="302">
        <v>1</v>
      </c>
      <c r="CC737" s="303">
        <v>3.968253968253968E-3</v>
      </c>
      <c r="CD737" s="304">
        <v>0</v>
      </c>
      <c r="CE737" s="302">
        <v>0</v>
      </c>
      <c r="CF737" s="302">
        <v>30</v>
      </c>
      <c r="CG737" s="296">
        <v>1.9841269841269841E-4</v>
      </c>
      <c r="CH737" s="297" t="s">
        <v>12384</v>
      </c>
      <c r="CI737" s="305">
        <v>0</v>
      </c>
      <c r="CJ737" s="306">
        <v>1.0357142857142856</v>
      </c>
      <c r="CK737" s="300">
        <v>1</v>
      </c>
      <c r="CL737" s="301">
        <v>2</v>
      </c>
    </row>
    <row r="738" spans="1:90" x14ac:dyDescent="0.25">
      <c r="A738">
        <v>1211101050</v>
      </c>
      <c r="B738" s="287" t="s">
        <v>13130</v>
      </c>
      <c r="C738" s="141"/>
      <c r="L738">
        <v>1</v>
      </c>
      <c r="N738" s="142"/>
      <c r="O738" s="141"/>
      <c r="AA738" s="141">
        <v>1</v>
      </c>
      <c r="AB738">
        <v>1</v>
      </c>
      <c r="AD738">
        <v>1</v>
      </c>
      <c r="AL738" s="142"/>
      <c r="AM738" s="141"/>
      <c r="AX738" s="142"/>
      <c r="AY738" s="141"/>
      <c r="BJ738" s="142"/>
      <c r="BK738" s="141"/>
      <c r="BV738" s="142"/>
      <c r="BW738" s="302">
        <v>1</v>
      </c>
      <c r="BX738" s="302">
        <v>0</v>
      </c>
      <c r="BY738" s="302">
        <v>3</v>
      </c>
      <c r="BZ738" s="302">
        <v>0</v>
      </c>
      <c r="CA738" s="302">
        <v>0</v>
      </c>
      <c r="CB738" s="302">
        <v>0</v>
      </c>
      <c r="CC738" s="303">
        <v>0</v>
      </c>
      <c r="CD738" s="304">
        <v>0</v>
      </c>
      <c r="CE738" s="302">
        <v>0</v>
      </c>
      <c r="CF738" s="302">
        <v>30</v>
      </c>
      <c r="CG738" s="296">
        <v>0</v>
      </c>
      <c r="CH738" s="297" t="s">
        <v>12384</v>
      </c>
      <c r="CI738" s="305">
        <v>0</v>
      </c>
      <c r="CJ738" s="306">
        <v>0</v>
      </c>
      <c r="CK738" s="300">
        <v>0</v>
      </c>
      <c r="CL738" s="301">
        <v>0</v>
      </c>
    </row>
    <row r="739" spans="1:90" x14ac:dyDescent="0.25">
      <c r="A739">
        <v>1211101070</v>
      </c>
      <c r="B739" s="287" t="s">
        <v>13131</v>
      </c>
      <c r="C739" s="141"/>
      <c r="N739" s="142"/>
      <c r="O739" s="141"/>
      <c r="X739">
        <v>1</v>
      </c>
      <c r="AA739" s="141"/>
      <c r="AK739">
        <v>1</v>
      </c>
      <c r="AL739" s="142">
        <v>2</v>
      </c>
      <c r="AM739" s="141"/>
      <c r="AS739">
        <v>1</v>
      </c>
      <c r="AX739" s="142"/>
      <c r="AY739" s="141"/>
      <c r="AZ739">
        <v>1</v>
      </c>
      <c r="BC739">
        <v>1</v>
      </c>
      <c r="BJ739" s="142"/>
      <c r="BK739" s="141"/>
      <c r="BV739" s="142"/>
      <c r="BW739" s="302">
        <v>0</v>
      </c>
      <c r="BX739" s="302">
        <v>1</v>
      </c>
      <c r="BY739" s="302">
        <v>3</v>
      </c>
      <c r="BZ739" s="302">
        <v>1</v>
      </c>
      <c r="CA739" s="302">
        <v>2</v>
      </c>
      <c r="CB739" s="302">
        <v>0</v>
      </c>
      <c r="CC739" s="303">
        <v>0</v>
      </c>
      <c r="CD739" s="304">
        <v>0</v>
      </c>
      <c r="CE739" s="302">
        <v>0</v>
      </c>
      <c r="CF739" s="302">
        <v>30</v>
      </c>
      <c r="CG739" s="296">
        <v>0</v>
      </c>
      <c r="CH739" s="297" t="s">
        <v>12384</v>
      </c>
      <c r="CI739" s="305">
        <v>0</v>
      </c>
      <c r="CJ739" s="306">
        <v>0</v>
      </c>
      <c r="CK739" s="300">
        <v>0</v>
      </c>
      <c r="CL739" s="301">
        <v>0</v>
      </c>
    </row>
    <row r="740" spans="1:90" x14ac:dyDescent="0.25">
      <c r="A740">
        <v>1211101140</v>
      </c>
      <c r="B740" s="287" t="s">
        <v>13132</v>
      </c>
      <c r="C740" s="141"/>
      <c r="N740" s="142"/>
      <c r="O740" s="141"/>
      <c r="AA740" s="141"/>
      <c r="AL740" s="142"/>
      <c r="AM740" s="141"/>
      <c r="AO740">
        <v>1</v>
      </c>
      <c r="AX740" s="142"/>
      <c r="AY740" s="141"/>
      <c r="BJ740" s="142"/>
      <c r="BK740" s="141"/>
      <c r="BV740" s="142"/>
      <c r="BW740" s="302">
        <v>0</v>
      </c>
      <c r="BX740" s="302">
        <v>0</v>
      </c>
      <c r="BY740" s="302">
        <v>0</v>
      </c>
      <c r="BZ740" s="302">
        <v>1</v>
      </c>
      <c r="CA740" s="302">
        <v>0</v>
      </c>
      <c r="CB740" s="302">
        <v>0</v>
      </c>
      <c r="CC740" s="303">
        <v>0</v>
      </c>
      <c r="CD740" s="304">
        <v>0</v>
      </c>
      <c r="CE740" s="302">
        <v>0</v>
      </c>
      <c r="CF740" s="302">
        <v>30</v>
      </c>
      <c r="CG740" s="296">
        <v>0</v>
      </c>
      <c r="CH740" s="297" t="s">
        <v>12384</v>
      </c>
      <c r="CI740" s="305">
        <v>0</v>
      </c>
      <c r="CJ740" s="306">
        <v>0</v>
      </c>
      <c r="CK740" s="300">
        <v>0</v>
      </c>
      <c r="CL740" s="301">
        <v>0</v>
      </c>
    </row>
    <row r="741" spans="1:90" x14ac:dyDescent="0.25">
      <c r="A741">
        <v>1211101190</v>
      </c>
      <c r="B741" s="287" t="s">
        <v>13133</v>
      </c>
      <c r="C741" s="141"/>
      <c r="E741">
        <v>2</v>
      </c>
      <c r="L741">
        <v>1</v>
      </c>
      <c r="N741" s="142"/>
      <c r="O741" s="141"/>
      <c r="AA741" s="141"/>
      <c r="AL741" s="142"/>
      <c r="AM741" s="141"/>
      <c r="AX741" s="142"/>
      <c r="AY741" s="141"/>
      <c r="BJ741" s="142"/>
      <c r="BK741" s="141"/>
      <c r="BV741" s="142"/>
      <c r="BW741" s="302">
        <v>3</v>
      </c>
      <c r="BX741" s="302">
        <v>0</v>
      </c>
      <c r="BY741" s="302">
        <v>0</v>
      </c>
      <c r="BZ741" s="302">
        <v>0</v>
      </c>
      <c r="CA741" s="302">
        <v>0</v>
      </c>
      <c r="CB741" s="302">
        <v>0</v>
      </c>
      <c r="CC741" s="303">
        <v>0</v>
      </c>
      <c r="CD741" s="304">
        <v>0</v>
      </c>
      <c r="CE741" s="302">
        <v>0</v>
      </c>
      <c r="CF741" s="302">
        <v>30</v>
      </c>
      <c r="CG741" s="296">
        <v>0</v>
      </c>
      <c r="CH741" s="297" t="s">
        <v>12384</v>
      </c>
      <c r="CI741" s="305">
        <v>0</v>
      </c>
      <c r="CJ741" s="306">
        <v>0</v>
      </c>
      <c r="CK741" s="300">
        <v>0</v>
      </c>
      <c r="CL741" s="301">
        <v>0</v>
      </c>
    </row>
    <row r="742" spans="1:90" x14ac:dyDescent="0.25">
      <c r="A742">
        <v>1211101260</v>
      </c>
      <c r="B742" s="287" t="s">
        <v>13134</v>
      </c>
      <c r="C742" s="141"/>
      <c r="N742" s="142"/>
      <c r="O742" s="141"/>
      <c r="AA742" s="141"/>
      <c r="AL742" s="142"/>
      <c r="AM742" s="141"/>
      <c r="AO742">
        <v>1</v>
      </c>
      <c r="AX742" s="142"/>
      <c r="AY742" s="141"/>
      <c r="BJ742" s="142"/>
      <c r="BK742" s="141"/>
      <c r="BV742" s="142"/>
      <c r="BW742" s="302">
        <v>0</v>
      </c>
      <c r="BX742" s="302">
        <v>0</v>
      </c>
      <c r="BY742" s="302">
        <v>0</v>
      </c>
      <c r="BZ742" s="302">
        <v>1</v>
      </c>
      <c r="CA742" s="302">
        <v>0</v>
      </c>
      <c r="CB742" s="302">
        <v>0</v>
      </c>
      <c r="CC742" s="303">
        <v>0</v>
      </c>
      <c r="CD742" s="304">
        <v>0</v>
      </c>
      <c r="CE742" s="302">
        <v>0</v>
      </c>
      <c r="CF742" s="302">
        <v>30</v>
      </c>
      <c r="CG742" s="296">
        <v>0</v>
      </c>
      <c r="CH742" s="297" t="s">
        <v>12384</v>
      </c>
      <c r="CI742" s="305">
        <v>0</v>
      </c>
      <c r="CJ742" s="306">
        <v>0</v>
      </c>
      <c r="CK742" s="300">
        <v>0</v>
      </c>
      <c r="CL742" s="301">
        <v>0</v>
      </c>
    </row>
    <row r="743" spans="1:90" x14ac:dyDescent="0.25">
      <c r="A743">
        <v>1211101310</v>
      </c>
      <c r="B743" s="287" t="s">
        <v>13135</v>
      </c>
      <c r="C743" s="141"/>
      <c r="L743">
        <v>1</v>
      </c>
      <c r="N743" s="142"/>
      <c r="O743" s="141"/>
      <c r="W743">
        <v>1</v>
      </c>
      <c r="AA743" s="141"/>
      <c r="AL743" s="142"/>
      <c r="AM743" s="141"/>
      <c r="AX743" s="142"/>
      <c r="AY743" s="141"/>
      <c r="AZ743">
        <v>2</v>
      </c>
      <c r="BJ743" s="142"/>
      <c r="BK743" s="141"/>
      <c r="BN743">
        <v>1</v>
      </c>
      <c r="BV743" s="142"/>
      <c r="BW743" s="302">
        <v>1</v>
      </c>
      <c r="BX743" s="302">
        <v>1</v>
      </c>
      <c r="BY743" s="302">
        <v>0</v>
      </c>
      <c r="BZ743" s="302">
        <v>0</v>
      </c>
      <c r="CA743" s="302">
        <v>2</v>
      </c>
      <c r="CB743" s="302">
        <v>1</v>
      </c>
      <c r="CC743" s="303">
        <v>3.968253968253968E-3</v>
      </c>
      <c r="CD743" s="304">
        <v>0</v>
      </c>
      <c r="CE743" s="302">
        <v>0</v>
      </c>
      <c r="CF743" s="302">
        <v>30</v>
      </c>
      <c r="CG743" s="296">
        <v>1.9841269841269841E-4</v>
      </c>
      <c r="CH743" s="297" t="s">
        <v>12384</v>
      </c>
      <c r="CI743" s="305">
        <v>0</v>
      </c>
      <c r="CJ743" s="306">
        <v>1.0357142857142856</v>
      </c>
      <c r="CK743" s="300">
        <v>1</v>
      </c>
      <c r="CL743" s="301">
        <v>2</v>
      </c>
    </row>
    <row r="744" spans="1:90" x14ac:dyDescent="0.25">
      <c r="A744">
        <v>1211101330</v>
      </c>
      <c r="B744" s="287" t="s">
        <v>13136</v>
      </c>
      <c r="C744" s="141"/>
      <c r="N744" s="142"/>
      <c r="O744" s="141"/>
      <c r="X744">
        <v>1</v>
      </c>
      <c r="AA744" s="141"/>
      <c r="AC744">
        <v>4</v>
      </c>
      <c r="AL744" s="142">
        <v>1</v>
      </c>
      <c r="AM744" s="141"/>
      <c r="AX744" s="142"/>
      <c r="AY744" s="141"/>
      <c r="BC744">
        <v>2</v>
      </c>
      <c r="BD744">
        <v>2</v>
      </c>
      <c r="BH744">
        <v>1</v>
      </c>
      <c r="BJ744" s="142">
        <v>1</v>
      </c>
      <c r="BK744" s="141"/>
      <c r="BL744">
        <v>1</v>
      </c>
      <c r="BV744" s="142"/>
      <c r="BW744" s="302">
        <v>0</v>
      </c>
      <c r="BX744" s="302">
        <v>1</v>
      </c>
      <c r="BY744" s="302">
        <v>5</v>
      </c>
      <c r="BZ744" s="302">
        <v>0</v>
      </c>
      <c r="CA744" s="302">
        <v>6</v>
      </c>
      <c r="CB744" s="302">
        <v>1</v>
      </c>
      <c r="CC744" s="303">
        <v>3.968253968253968E-3</v>
      </c>
      <c r="CD744" s="304">
        <v>0</v>
      </c>
      <c r="CE744" s="302">
        <v>0</v>
      </c>
      <c r="CF744" s="302">
        <v>30</v>
      </c>
      <c r="CG744" s="296">
        <v>1.9841269841269841E-4</v>
      </c>
      <c r="CH744" s="297" t="s">
        <v>12384</v>
      </c>
      <c r="CI744" s="305">
        <v>0</v>
      </c>
      <c r="CJ744" s="306">
        <v>1.0357142857142856</v>
      </c>
      <c r="CK744" s="300">
        <v>1</v>
      </c>
      <c r="CL744" s="301">
        <v>2</v>
      </c>
    </row>
    <row r="745" spans="1:90" x14ac:dyDescent="0.25">
      <c r="A745">
        <v>1211101530</v>
      </c>
      <c r="B745" s="287" t="s">
        <v>13137</v>
      </c>
      <c r="C745" s="141"/>
      <c r="L745">
        <v>2</v>
      </c>
      <c r="N745" s="142">
        <v>1</v>
      </c>
      <c r="O745" s="141"/>
      <c r="X745">
        <v>1</v>
      </c>
      <c r="AA745" s="141"/>
      <c r="AD745">
        <v>2</v>
      </c>
      <c r="AF745">
        <v>2</v>
      </c>
      <c r="AG745">
        <v>2</v>
      </c>
      <c r="AH745">
        <v>1</v>
      </c>
      <c r="AJ745">
        <v>1</v>
      </c>
      <c r="AK745">
        <v>1</v>
      </c>
      <c r="AL745" s="142">
        <v>1</v>
      </c>
      <c r="AM745" s="141"/>
      <c r="AN745">
        <v>1</v>
      </c>
      <c r="AO745">
        <v>1</v>
      </c>
      <c r="AS745">
        <v>1</v>
      </c>
      <c r="AU745">
        <v>1</v>
      </c>
      <c r="AV745">
        <v>1</v>
      </c>
      <c r="AX745" s="142"/>
      <c r="AY745" s="141"/>
      <c r="BB745">
        <v>1</v>
      </c>
      <c r="BJ745" s="142"/>
      <c r="BK745" s="141"/>
      <c r="BV745" s="142"/>
      <c r="BW745" s="302">
        <v>3</v>
      </c>
      <c r="BX745" s="302">
        <v>1</v>
      </c>
      <c r="BY745" s="302">
        <v>10</v>
      </c>
      <c r="BZ745" s="302">
        <v>5</v>
      </c>
      <c r="CA745" s="302">
        <v>1</v>
      </c>
      <c r="CB745" s="302">
        <v>0</v>
      </c>
      <c r="CC745" s="303">
        <v>0</v>
      </c>
      <c r="CD745" s="304">
        <v>0</v>
      </c>
      <c r="CE745" s="302">
        <v>0</v>
      </c>
      <c r="CF745" s="302">
        <v>30</v>
      </c>
      <c r="CG745" s="296">
        <v>0</v>
      </c>
      <c r="CH745" s="297" t="s">
        <v>12384</v>
      </c>
      <c r="CI745" s="305">
        <v>0</v>
      </c>
      <c r="CJ745" s="306">
        <v>0</v>
      </c>
      <c r="CK745" s="300">
        <v>0</v>
      </c>
      <c r="CL745" s="301">
        <v>0</v>
      </c>
    </row>
    <row r="746" spans="1:90" x14ac:dyDescent="0.25">
      <c r="A746">
        <v>1211101550</v>
      </c>
      <c r="B746" s="287" t="s">
        <v>13138</v>
      </c>
      <c r="C746" s="141"/>
      <c r="N746" s="142"/>
      <c r="O746" s="141"/>
      <c r="AA746" s="141"/>
      <c r="AD746">
        <v>1</v>
      </c>
      <c r="AL746" s="142"/>
      <c r="AM746" s="141"/>
      <c r="AX746" s="142"/>
      <c r="AY746" s="141"/>
      <c r="BJ746" s="142"/>
      <c r="BK746" s="141"/>
      <c r="BR746">
        <v>1</v>
      </c>
      <c r="BV746" s="142"/>
      <c r="BW746" s="302">
        <v>0</v>
      </c>
      <c r="BX746" s="302">
        <v>0</v>
      </c>
      <c r="BY746" s="302">
        <v>1</v>
      </c>
      <c r="BZ746" s="302">
        <v>0</v>
      </c>
      <c r="CA746" s="302">
        <v>0</v>
      </c>
      <c r="CB746" s="302">
        <v>1</v>
      </c>
      <c r="CC746" s="303">
        <v>3.968253968253968E-3</v>
      </c>
      <c r="CD746" s="304">
        <v>0</v>
      </c>
      <c r="CE746" s="302">
        <v>0</v>
      </c>
      <c r="CF746" s="302">
        <v>30</v>
      </c>
      <c r="CG746" s="296">
        <v>1.9841269841269841E-4</v>
      </c>
      <c r="CH746" s="297" t="s">
        <v>12384</v>
      </c>
      <c r="CI746" s="305">
        <v>0</v>
      </c>
      <c r="CJ746" s="306">
        <v>1.0357142857142856</v>
      </c>
      <c r="CK746" s="300">
        <v>1</v>
      </c>
      <c r="CL746" s="301">
        <v>2</v>
      </c>
    </row>
    <row r="747" spans="1:90" x14ac:dyDescent="0.25">
      <c r="A747">
        <v>1211101660</v>
      </c>
      <c r="B747" s="287" t="s">
        <v>13139</v>
      </c>
      <c r="C747" s="141"/>
      <c r="N747" s="142">
        <v>1</v>
      </c>
      <c r="O747" s="141"/>
      <c r="AA747" s="141"/>
      <c r="AL747" s="142"/>
      <c r="AM747" s="141"/>
      <c r="AP747">
        <v>1</v>
      </c>
      <c r="AS747">
        <v>1</v>
      </c>
      <c r="AT747">
        <v>1</v>
      </c>
      <c r="AX747" s="142"/>
      <c r="AY747" s="141"/>
      <c r="AZ747">
        <v>1</v>
      </c>
      <c r="BJ747" s="142"/>
      <c r="BK747" s="141"/>
      <c r="BV747" s="142"/>
      <c r="BW747" s="302">
        <v>1</v>
      </c>
      <c r="BX747" s="302">
        <v>0</v>
      </c>
      <c r="BY747" s="302">
        <v>0</v>
      </c>
      <c r="BZ747" s="302">
        <v>3</v>
      </c>
      <c r="CA747" s="302">
        <v>1</v>
      </c>
      <c r="CB747" s="302">
        <v>0</v>
      </c>
      <c r="CC747" s="303">
        <v>0</v>
      </c>
      <c r="CD747" s="304">
        <v>0</v>
      </c>
      <c r="CE747" s="302">
        <v>0</v>
      </c>
      <c r="CF747" s="302">
        <v>30</v>
      </c>
      <c r="CG747" s="296">
        <v>0</v>
      </c>
      <c r="CH747" s="297" t="s">
        <v>12384</v>
      </c>
      <c r="CI747" s="305">
        <v>0</v>
      </c>
      <c r="CJ747" s="306">
        <v>0</v>
      </c>
      <c r="CK747" s="300">
        <v>0</v>
      </c>
      <c r="CL747" s="301">
        <v>0</v>
      </c>
    </row>
    <row r="748" spans="1:90" x14ac:dyDescent="0.25">
      <c r="A748">
        <v>1211101670</v>
      </c>
      <c r="B748" s="287" t="s">
        <v>13140</v>
      </c>
      <c r="C748" s="141"/>
      <c r="L748">
        <v>1</v>
      </c>
      <c r="N748" s="142"/>
      <c r="O748" s="141"/>
      <c r="AA748" s="141"/>
      <c r="AB748">
        <v>2</v>
      </c>
      <c r="AE748">
        <v>1</v>
      </c>
      <c r="AG748">
        <v>1</v>
      </c>
      <c r="AK748">
        <v>1</v>
      </c>
      <c r="AL748" s="142">
        <v>1</v>
      </c>
      <c r="AM748" s="141"/>
      <c r="AN748">
        <v>2</v>
      </c>
      <c r="AS748">
        <v>1</v>
      </c>
      <c r="AW748">
        <v>1</v>
      </c>
      <c r="AX748" s="142"/>
      <c r="AY748" s="141"/>
      <c r="AZ748">
        <v>1</v>
      </c>
      <c r="BB748">
        <v>1</v>
      </c>
      <c r="BC748">
        <v>1</v>
      </c>
      <c r="BD748">
        <v>1</v>
      </c>
      <c r="BJ748" s="142"/>
      <c r="BK748" s="141"/>
      <c r="BV748" s="142"/>
      <c r="BW748" s="302">
        <v>1</v>
      </c>
      <c r="BX748" s="302">
        <v>0</v>
      </c>
      <c r="BY748" s="302">
        <v>6</v>
      </c>
      <c r="BZ748" s="302">
        <v>4</v>
      </c>
      <c r="CA748" s="302">
        <v>4</v>
      </c>
      <c r="CB748" s="302">
        <v>0</v>
      </c>
      <c r="CC748" s="303">
        <v>0</v>
      </c>
      <c r="CD748" s="304">
        <v>0</v>
      </c>
      <c r="CE748" s="302">
        <v>0</v>
      </c>
      <c r="CF748" s="302">
        <v>30</v>
      </c>
      <c r="CG748" s="296">
        <v>0</v>
      </c>
      <c r="CH748" s="297" t="s">
        <v>12384</v>
      </c>
      <c r="CI748" s="305">
        <v>0</v>
      </c>
      <c r="CJ748" s="306">
        <v>0</v>
      </c>
      <c r="CK748" s="300">
        <v>0</v>
      </c>
      <c r="CL748" s="301">
        <v>0</v>
      </c>
    </row>
    <row r="749" spans="1:90" x14ac:dyDescent="0.25">
      <c r="A749">
        <v>1211102220</v>
      </c>
      <c r="B749" s="287" t="s">
        <v>13141</v>
      </c>
      <c r="C749" s="141"/>
      <c r="N749" s="142"/>
      <c r="O749" s="141"/>
      <c r="AA749" s="141"/>
      <c r="AL749" s="142"/>
      <c r="AM749" s="141"/>
      <c r="AX749" s="142"/>
      <c r="AY749" s="141"/>
      <c r="BJ749" s="142">
        <v>1</v>
      </c>
      <c r="BK749" s="141"/>
      <c r="BV749" s="142"/>
      <c r="BW749" s="302">
        <v>0</v>
      </c>
      <c r="BX749" s="302">
        <v>0</v>
      </c>
      <c r="BY749" s="302">
        <v>0</v>
      </c>
      <c r="BZ749" s="302">
        <v>0</v>
      </c>
      <c r="CA749" s="302">
        <v>1</v>
      </c>
      <c r="CB749" s="302">
        <v>0</v>
      </c>
      <c r="CC749" s="303">
        <v>0</v>
      </c>
      <c r="CD749" s="304">
        <v>0</v>
      </c>
      <c r="CE749" s="302">
        <v>0</v>
      </c>
      <c r="CF749" s="302">
        <v>30</v>
      </c>
      <c r="CG749" s="296">
        <v>0</v>
      </c>
      <c r="CH749" s="297" t="s">
        <v>12384</v>
      </c>
      <c r="CI749" s="305">
        <v>0</v>
      </c>
      <c r="CJ749" s="306">
        <v>0</v>
      </c>
      <c r="CK749" s="300">
        <v>0</v>
      </c>
      <c r="CL749" s="301">
        <v>0</v>
      </c>
    </row>
    <row r="750" spans="1:90" x14ac:dyDescent="0.25">
      <c r="A750">
        <v>1211103210</v>
      </c>
      <c r="B750" s="287" t="s">
        <v>13142</v>
      </c>
      <c r="C750" s="141"/>
      <c r="N750" s="142"/>
      <c r="O750" s="141"/>
      <c r="AA750" s="141"/>
      <c r="AL750" s="142"/>
      <c r="AM750" s="141"/>
      <c r="AX750" s="142"/>
      <c r="AY750" s="141"/>
      <c r="AZ750">
        <v>1</v>
      </c>
      <c r="BA750">
        <v>1</v>
      </c>
      <c r="BB750">
        <v>1</v>
      </c>
      <c r="BC750">
        <v>2</v>
      </c>
      <c r="BD750">
        <v>1</v>
      </c>
      <c r="BH750">
        <v>1</v>
      </c>
      <c r="BI750">
        <v>1</v>
      </c>
      <c r="BJ750" s="142">
        <v>1</v>
      </c>
      <c r="BK750" s="141">
        <v>1</v>
      </c>
      <c r="BV750" s="142"/>
      <c r="BW750" s="302">
        <v>0</v>
      </c>
      <c r="BX750" s="302">
        <v>0</v>
      </c>
      <c r="BY750" s="302">
        <v>0</v>
      </c>
      <c r="BZ750" s="302">
        <v>0</v>
      </c>
      <c r="CA750" s="302">
        <v>9</v>
      </c>
      <c r="CB750" s="302">
        <v>1</v>
      </c>
      <c r="CC750" s="303">
        <v>3.968253968253968E-3</v>
      </c>
      <c r="CD750" s="304">
        <v>0</v>
      </c>
      <c r="CE750" s="302">
        <v>0</v>
      </c>
      <c r="CF750" s="302">
        <v>30</v>
      </c>
      <c r="CG750" s="296">
        <v>1.9841269841269841E-4</v>
      </c>
      <c r="CH750" s="297" t="s">
        <v>12384</v>
      </c>
      <c r="CI750" s="305">
        <v>0</v>
      </c>
      <c r="CJ750" s="306">
        <v>1.0357142857142856</v>
      </c>
      <c r="CK750" s="300">
        <v>1</v>
      </c>
      <c r="CL750" s="301">
        <v>2</v>
      </c>
    </row>
    <row r="751" spans="1:90" x14ac:dyDescent="0.25">
      <c r="A751">
        <v>1211103220</v>
      </c>
      <c r="B751" s="287" t="s">
        <v>13143</v>
      </c>
      <c r="C751" s="141"/>
      <c r="N751" s="142"/>
      <c r="O751" s="141"/>
      <c r="AA751" s="141"/>
      <c r="AL751" s="142"/>
      <c r="AM751" s="141"/>
      <c r="AX751" s="142"/>
      <c r="AY751" s="141"/>
      <c r="AZ751">
        <v>1</v>
      </c>
      <c r="BB751">
        <v>2</v>
      </c>
      <c r="BC751">
        <v>2</v>
      </c>
      <c r="BD751">
        <v>1</v>
      </c>
      <c r="BH751">
        <v>1</v>
      </c>
      <c r="BJ751" s="142"/>
      <c r="BK751" s="141">
        <v>1</v>
      </c>
      <c r="BV751" s="142"/>
      <c r="BW751" s="302">
        <v>0</v>
      </c>
      <c r="BX751" s="302">
        <v>0</v>
      </c>
      <c r="BY751" s="302">
        <v>0</v>
      </c>
      <c r="BZ751" s="302">
        <v>0</v>
      </c>
      <c r="CA751" s="302">
        <v>7</v>
      </c>
      <c r="CB751" s="302">
        <v>1</v>
      </c>
      <c r="CC751" s="303">
        <v>3.968253968253968E-3</v>
      </c>
      <c r="CD751" s="304">
        <v>0</v>
      </c>
      <c r="CE751" s="302">
        <v>0</v>
      </c>
      <c r="CF751" s="302">
        <v>30</v>
      </c>
      <c r="CG751" s="296">
        <v>1.9841269841269841E-4</v>
      </c>
      <c r="CH751" s="297" t="s">
        <v>12384</v>
      </c>
      <c r="CI751" s="305">
        <v>0</v>
      </c>
      <c r="CJ751" s="306">
        <v>1.0357142857142856</v>
      </c>
      <c r="CK751" s="300">
        <v>1</v>
      </c>
      <c r="CL751" s="301">
        <v>2</v>
      </c>
    </row>
    <row r="752" spans="1:90" x14ac:dyDescent="0.25">
      <c r="A752">
        <v>1211103380</v>
      </c>
      <c r="B752" s="287" t="s">
        <v>13144</v>
      </c>
      <c r="C752" s="141"/>
      <c r="N752" s="142"/>
      <c r="O752" s="141"/>
      <c r="AA752" s="141"/>
      <c r="AL752" s="142"/>
      <c r="AM752" s="141"/>
      <c r="AX752" s="142"/>
      <c r="AY752" s="141"/>
      <c r="BD752">
        <v>2</v>
      </c>
      <c r="BJ752" s="142"/>
      <c r="BK752" s="141"/>
      <c r="BV752" s="142"/>
      <c r="BW752" s="302">
        <v>0</v>
      </c>
      <c r="BX752" s="302">
        <v>0</v>
      </c>
      <c r="BY752" s="302">
        <v>0</v>
      </c>
      <c r="BZ752" s="302">
        <v>0</v>
      </c>
      <c r="CA752" s="302">
        <v>2</v>
      </c>
      <c r="CB752" s="302">
        <v>0</v>
      </c>
      <c r="CC752" s="303">
        <v>0</v>
      </c>
      <c r="CD752" s="304">
        <v>0</v>
      </c>
      <c r="CE752" s="302">
        <v>0</v>
      </c>
      <c r="CF752" s="302">
        <v>30</v>
      </c>
      <c r="CG752" s="296">
        <v>0</v>
      </c>
      <c r="CH752" s="297" t="s">
        <v>12384</v>
      </c>
      <c r="CI752" s="305">
        <v>0</v>
      </c>
      <c r="CJ752" s="306">
        <v>0</v>
      </c>
      <c r="CK752" s="300">
        <v>0</v>
      </c>
      <c r="CL752" s="301">
        <v>0</v>
      </c>
    </row>
    <row r="753" spans="1:90" x14ac:dyDescent="0.25">
      <c r="A753">
        <v>1211103460</v>
      </c>
      <c r="B753" s="287" t="s">
        <v>13145</v>
      </c>
      <c r="C753" s="141"/>
      <c r="N753" s="142"/>
      <c r="O753" s="141"/>
      <c r="AA753" s="141"/>
      <c r="AL753" s="142"/>
      <c r="AM753" s="141"/>
      <c r="AX753" s="142"/>
      <c r="AY753" s="141"/>
      <c r="BC753">
        <v>1</v>
      </c>
      <c r="BJ753" s="142"/>
      <c r="BK753" s="141"/>
      <c r="BV753" s="142"/>
      <c r="BW753" s="302">
        <v>0</v>
      </c>
      <c r="BX753" s="302">
        <v>0</v>
      </c>
      <c r="BY753" s="302">
        <v>0</v>
      </c>
      <c r="BZ753" s="302">
        <v>0</v>
      </c>
      <c r="CA753" s="302">
        <v>1</v>
      </c>
      <c r="CB753" s="302">
        <v>0</v>
      </c>
      <c r="CC753" s="303">
        <v>0</v>
      </c>
      <c r="CD753" s="304">
        <v>0</v>
      </c>
      <c r="CE753" s="302">
        <v>0</v>
      </c>
      <c r="CF753" s="302">
        <v>30</v>
      </c>
      <c r="CG753" s="296">
        <v>0</v>
      </c>
      <c r="CH753" s="297" t="s">
        <v>12384</v>
      </c>
      <c r="CI753" s="305">
        <v>0</v>
      </c>
      <c r="CJ753" s="306">
        <v>0</v>
      </c>
      <c r="CK753" s="300">
        <v>0</v>
      </c>
      <c r="CL753" s="301">
        <v>0</v>
      </c>
    </row>
    <row r="754" spans="1:90" x14ac:dyDescent="0.25">
      <c r="A754">
        <v>1212100030</v>
      </c>
      <c r="B754" s="287" t="s">
        <v>13146</v>
      </c>
      <c r="C754" s="141"/>
      <c r="M754">
        <v>1</v>
      </c>
      <c r="N754" s="142"/>
      <c r="O754" s="141"/>
      <c r="AA754" s="141"/>
      <c r="AL754" s="142"/>
      <c r="AM754" s="141"/>
      <c r="AV754">
        <v>1</v>
      </c>
      <c r="AX754" s="142"/>
      <c r="AY754" s="141">
        <v>1</v>
      </c>
      <c r="AZ754">
        <v>3</v>
      </c>
      <c r="BJ754" s="142"/>
      <c r="BK754" s="141"/>
      <c r="BP754">
        <v>1</v>
      </c>
      <c r="BR754">
        <v>1</v>
      </c>
      <c r="BS754">
        <v>2</v>
      </c>
      <c r="BV754" s="142"/>
      <c r="BW754" s="302">
        <v>1</v>
      </c>
      <c r="BX754" s="302">
        <v>0</v>
      </c>
      <c r="BY754" s="302">
        <v>0</v>
      </c>
      <c r="BZ754" s="302">
        <v>1</v>
      </c>
      <c r="CA754" s="302">
        <v>4</v>
      </c>
      <c r="CB754" s="302">
        <v>4</v>
      </c>
      <c r="CC754" s="303">
        <v>1.5873015873015872E-2</v>
      </c>
      <c r="CD754" s="304">
        <v>0.57735026918962584</v>
      </c>
      <c r="CE754" s="302">
        <v>0</v>
      </c>
      <c r="CF754" s="302">
        <v>30</v>
      </c>
      <c r="CG754" s="296">
        <v>7.9365079365079365E-4</v>
      </c>
      <c r="CH754" s="297" t="s">
        <v>12384</v>
      </c>
      <c r="CI754" s="305">
        <v>1</v>
      </c>
      <c r="CJ754" s="306">
        <v>4.7202074120467685</v>
      </c>
      <c r="CK754" s="300">
        <v>2</v>
      </c>
      <c r="CL754" s="301">
        <v>5</v>
      </c>
    </row>
    <row r="755" spans="1:90" x14ac:dyDescent="0.25">
      <c r="A755">
        <v>1212100040</v>
      </c>
      <c r="B755" s="287" t="s">
        <v>13147</v>
      </c>
      <c r="C755" s="141">
        <v>1</v>
      </c>
      <c r="N755" s="142"/>
      <c r="O755" s="141"/>
      <c r="AA755" s="141"/>
      <c r="AL755" s="142"/>
      <c r="AM755" s="141"/>
      <c r="AT755">
        <v>1</v>
      </c>
      <c r="AX755" s="142"/>
      <c r="AY755" s="141"/>
      <c r="BJ755" s="142"/>
      <c r="BK755" s="141"/>
      <c r="BO755">
        <v>1</v>
      </c>
      <c r="BP755">
        <v>1</v>
      </c>
      <c r="BV755" s="142"/>
      <c r="BW755" s="302">
        <v>1</v>
      </c>
      <c r="BX755" s="302">
        <v>0</v>
      </c>
      <c r="BY755" s="302">
        <v>0</v>
      </c>
      <c r="BZ755" s="302">
        <v>1</v>
      </c>
      <c r="CA755" s="302">
        <v>0</v>
      </c>
      <c r="CB755" s="302">
        <v>2</v>
      </c>
      <c r="CC755" s="303">
        <v>7.9365079365079361E-3</v>
      </c>
      <c r="CD755" s="304">
        <v>0</v>
      </c>
      <c r="CE755" s="302">
        <v>0</v>
      </c>
      <c r="CF755" s="302">
        <v>30</v>
      </c>
      <c r="CG755" s="296">
        <v>3.9682539682539683E-4</v>
      </c>
      <c r="CH755" s="297" t="s">
        <v>12384</v>
      </c>
      <c r="CI755" s="305">
        <v>0</v>
      </c>
      <c r="CJ755" s="306">
        <v>2.0714285714285712</v>
      </c>
      <c r="CK755" s="300">
        <v>1</v>
      </c>
      <c r="CL755" s="301">
        <v>3</v>
      </c>
    </row>
    <row r="756" spans="1:90" x14ac:dyDescent="0.25">
      <c r="A756">
        <v>1212100080</v>
      </c>
      <c r="B756" s="287" t="s">
        <v>13148</v>
      </c>
      <c r="C756" s="141"/>
      <c r="N756" s="142">
        <v>1</v>
      </c>
      <c r="O756" s="141"/>
      <c r="AA756" s="141"/>
      <c r="AB756">
        <v>1</v>
      </c>
      <c r="AE756">
        <v>1</v>
      </c>
      <c r="AH756">
        <v>2</v>
      </c>
      <c r="AL756" s="142"/>
      <c r="AM756" s="141"/>
      <c r="AS756">
        <v>1</v>
      </c>
      <c r="AX756" s="142"/>
      <c r="AY756" s="141">
        <v>1</v>
      </c>
      <c r="BC756">
        <v>1</v>
      </c>
      <c r="BJ756" s="142"/>
      <c r="BK756" s="141"/>
      <c r="BR756">
        <v>1</v>
      </c>
      <c r="BV756" s="142"/>
      <c r="BW756" s="302">
        <v>1</v>
      </c>
      <c r="BX756" s="302">
        <v>0</v>
      </c>
      <c r="BY756" s="302">
        <v>4</v>
      </c>
      <c r="BZ756" s="302">
        <v>1</v>
      </c>
      <c r="CA756" s="302">
        <v>2</v>
      </c>
      <c r="CB756" s="302">
        <v>1</v>
      </c>
      <c r="CC756" s="303">
        <v>3.968253968253968E-3</v>
      </c>
      <c r="CD756" s="304">
        <v>0</v>
      </c>
      <c r="CE756" s="302">
        <v>0</v>
      </c>
      <c r="CF756" s="302">
        <v>30</v>
      </c>
      <c r="CG756" s="296">
        <v>1.9841269841269841E-4</v>
      </c>
      <c r="CH756" s="297" t="s">
        <v>12384</v>
      </c>
      <c r="CI756" s="305">
        <v>0</v>
      </c>
      <c r="CJ756" s="306">
        <v>1.0357142857142856</v>
      </c>
      <c r="CK756" s="300">
        <v>1</v>
      </c>
      <c r="CL756" s="301">
        <v>2</v>
      </c>
    </row>
    <row r="757" spans="1:90" x14ac:dyDescent="0.25">
      <c r="A757">
        <v>1212100120</v>
      </c>
      <c r="B757" s="287" t="s">
        <v>13149</v>
      </c>
      <c r="C757" s="141"/>
      <c r="L757">
        <v>2</v>
      </c>
      <c r="N757" s="142">
        <v>1</v>
      </c>
      <c r="O757" s="141"/>
      <c r="X757">
        <v>1</v>
      </c>
      <c r="AA757" s="141"/>
      <c r="AB757">
        <v>6</v>
      </c>
      <c r="AE757">
        <v>6</v>
      </c>
      <c r="AF757">
        <v>1</v>
      </c>
      <c r="AG757">
        <v>1</v>
      </c>
      <c r="AL757" s="142"/>
      <c r="AM757" s="141"/>
      <c r="AO757">
        <v>1</v>
      </c>
      <c r="AS757">
        <v>1</v>
      </c>
      <c r="AU757">
        <v>2</v>
      </c>
      <c r="AV757">
        <v>2</v>
      </c>
      <c r="AW757">
        <v>1</v>
      </c>
      <c r="AX757" s="142"/>
      <c r="AY757" s="141">
        <v>2</v>
      </c>
      <c r="AZ757">
        <v>3</v>
      </c>
      <c r="BC757">
        <v>1</v>
      </c>
      <c r="BI757">
        <v>2</v>
      </c>
      <c r="BJ757" s="142"/>
      <c r="BK757" s="141"/>
      <c r="BO757">
        <v>1</v>
      </c>
      <c r="BP757">
        <v>2</v>
      </c>
      <c r="BR757">
        <v>2</v>
      </c>
      <c r="BU757">
        <v>1</v>
      </c>
      <c r="BV757" s="142"/>
      <c r="BW757" s="302">
        <v>3</v>
      </c>
      <c r="BX757" s="302">
        <v>1</v>
      </c>
      <c r="BY757" s="302">
        <v>14</v>
      </c>
      <c r="BZ757" s="302">
        <v>7</v>
      </c>
      <c r="CA757" s="302">
        <v>8</v>
      </c>
      <c r="CB757" s="302">
        <v>6</v>
      </c>
      <c r="CC757" s="303">
        <v>2.3809523809523808E-2</v>
      </c>
      <c r="CD757" s="304">
        <v>0.57735026918962573</v>
      </c>
      <c r="CE757" s="302">
        <v>0</v>
      </c>
      <c r="CF757" s="302">
        <v>30</v>
      </c>
      <c r="CG757" s="296">
        <v>1.1904761904761906E-3</v>
      </c>
      <c r="CH757" s="297" t="s">
        <v>12384</v>
      </c>
      <c r="CI757" s="305">
        <v>1</v>
      </c>
      <c r="CJ757" s="306">
        <v>6.7916359834753397</v>
      </c>
      <c r="CK757" s="300">
        <v>2</v>
      </c>
      <c r="CL757" s="301">
        <v>7</v>
      </c>
    </row>
    <row r="758" spans="1:90" x14ac:dyDescent="0.25">
      <c r="A758">
        <v>1212100140</v>
      </c>
      <c r="B758" s="287" t="s">
        <v>13150</v>
      </c>
      <c r="C758" s="141"/>
      <c r="J758">
        <v>1</v>
      </c>
      <c r="N758" s="142"/>
      <c r="O758" s="141"/>
      <c r="X758">
        <v>1</v>
      </c>
      <c r="AA758" s="141">
        <v>1</v>
      </c>
      <c r="AD758">
        <v>1</v>
      </c>
      <c r="AG758">
        <v>1</v>
      </c>
      <c r="AI758">
        <v>1</v>
      </c>
      <c r="AJ758">
        <v>1</v>
      </c>
      <c r="AL758" s="142"/>
      <c r="AM758" s="141">
        <v>1</v>
      </c>
      <c r="AO758">
        <v>1</v>
      </c>
      <c r="AR758">
        <v>1</v>
      </c>
      <c r="AS758">
        <v>2</v>
      </c>
      <c r="AU758">
        <v>1</v>
      </c>
      <c r="AV758">
        <v>1</v>
      </c>
      <c r="AX758" s="142"/>
      <c r="AY758" s="141">
        <v>1</v>
      </c>
      <c r="BA758">
        <v>6</v>
      </c>
      <c r="BC758">
        <v>1</v>
      </c>
      <c r="BJ758" s="142"/>
      <c r="BK758" s="141"/>
      <c r="BP758">
        <v>2</v>
      </c>
      <c r="BR758">
        <v>1</v>
      </c>
      <c r="BU758">
        <v>1</v>
      </c>
      <c r="BV758" s="142"/>
      <c r="BW758" s="302">
        <v>1</v>
      </c>
      <c r="BX758" s="302">
        <v>1</v>
      </c>
      <c r="BY758" s="302">
        <v>5</v>
      </c>
      <c r="BZ758" s="302">
        <v>7</v>
      </c>
      <c r="CA758" s="302">
        <v>8</v>
      </c>
      <c r="CB758" s="302">
        <v>4</v>
      </c>
      <c r="CC758" s="303">
        <v>1.5873015873015872E-2</v>
      </c>
      <c r="CD758" s="304">
        <v>0.57735026918962584</v>
      </c>
      <c r="CE758" s="302">
        <v>0</v>
      </c>
      <c r="CF758" s="302">
        <v>30</v>
      </c>
      <c r="CG758" s="296">
        <v>7.9365079365079365E-4</v>
      </c>
      <c r="CH758" s="297" t="s">
        <v>12384</v>
      </c>
      <c r="CI758" s="305">
        <v>1</v>
      </c>
      <c r="CJ758" s="306">
        <v>4.7202074120467685</v>
      </c>
      <c r="CK758" s="300">
        <v>2</v>
      </c>
      <c r="CL758" s="301">
        <v>5</v>
      </c>
    </row>
    <row r="759" spans="1:90" x14ac:dyDescent="0.25">
      <c r="A759">
        <v>1212100160</v>
      </c>
      <c r="B759" s="287" t="s">
        <v>13151</v>
      </c>
      <c r="C759" s="141"/>
      <c r="N759" s="142"/>
      <c r="O759" s="141"/>
      <c r="AA759" s="141"/>
      <c r="AI759">
        <v>1</v>
      </c>
      <c r="AL759" s="142"/>
      <c r="AM759" s="141"/>
      <c r="AX759" s="142"/>
      <c r="AY759" s="141"/>
      <c r="BJ759" s="142"/>
      <c r="BK759" s="141"/>
      <c r="BV759" s="142"/>
      <c r="BW759" s="302">
        <v>0</v>
      </c>
      <c r="BX759" s="302">
        <v>0</v>
      </c>
      <c r="BY759" s="302">
        <v>1</v>
      </c>
      <c r="BZ759" s="302">
        <v>0</v>
      </c>
      <c r="CA759" s="302">
        <v>0</v>
      </c>
      <c r="CB759" s="302">
        <v>0</v>
      </c>
      <c r="CC759" s="303">
        <v>0</v>
      </c>
      <c r="CD759" s="304">
        <v>0</v>
      </c>
      <c r="CE759" s="302">
        <v>0</v>
      </c>
      <c r="CF759" s="302">
        <v>30</v>
      </c>
      <c r="CG759" s="296">
        <v>0</v>
      </c>
      <c r="CH759" s="297" t="s">
        <v>12384</v>
      </c>
      <c r="CI759" s="305">
        <v>0</v>
      </c>
      <c r="CJ759" s="306">
        <v>0</v>
      </c>
      <c r="CK759" s="300">
        <v>0</v>
      </c>
      <c r="CL759" s="301">
        <v>0</v>
      </c>
    </row>
    <row r="760" spans="1:90" x14ac:dyDescent="0.25">
      <c r="A760">
        <v>1212100220</v>
      </c>
      <c r="B760" s="287" t="s">
        <v>13152</v>
      </c>
      <c r="C760" s="141"/>
      <c r="F760">
        <v>1</v>
      </c>
      <c r="G760">
        <v>1</v>
      </c>
      <c r="H760">
        <v>1</v>
      </c>
      <c r="I760">
        <v>1</v>
      </c>
      <c r="K760">
        <v>1</v>
      </c>
      <c r="N760" s="142">
        <v>2</v>
      </c>
      <c r="O760" s="141"/>
      <c r="AA760" s="141"/>
      <c r="AL760" s="142"/>
      <c r="AM760" s="141"/>
      <c r="AO760">
        <v>1</v>
      </c>
      <c r="AX760" s="142"/>
      <c r="AY760" s="141"/>
      <c r="BC760">
        <v>1</v>
      </c>
      <c r="BD760">
        <v>2</v>
      </c>
      <c r="BF760">
        <v>1</v>
      </c>
      <c r="BI760">
        <v>1</v>
      </c>
      <c r="BJ760" s="142"/>
      <c r="BK760" s="141"/>
      <c r="BP760">
        <v>1</v>
      </c>
      <c r="BT760">
        <v>1</v>
      </c>
      <c r="BV760" s="142"/>
      <c r="BW760" s="302">
        <v>7</v>
      </c>
      <c r="BX760" s="302">
        <v>0</v>
      </c>
      <c r="BY760" s="302">
        <v>0</v>
      </c>
      <c r="BZ760" s="302">
        <v>1</v>
      </c>
      <c r="CA760" s="302">
        <v>5</v>
      </c>
      <c r="CB760" s="302">
        <v>2</v>
      </c>
      <c r="CC760" s="303">
        <v>7.9365079365079361E-3</v>
      </c>
      <c r="CD760" s="304">
        <v>0</v>
      </c>
      <c r="CE760" s="302">
        <v>0</v>
      </c>
      <c r="CF760" s="302">
        <v>30</v>
      </c>
      <c r="CG760" s="296">
        <v>3.9682539682539683E-4</v>
      </c>
      <c r="CH760" s="297" t="s">
        <v>12384</v>
      </c>
      <c r="CI760" s="305">
        <v>0</v>
      </c>
      <c r="CJ760" s="306">
        <v>2.0714285714285712</v>
      </c>
      <c r="CK760" s="300">
        <v>1</v>
      </c>
      <c r="CL760" s="301">
        <v>3</v>
      </c>
    </row>
    <row r="761" spans="1:90" x14ac:dyDescent="0.25">
      <c r="A761">
        <v>1212100230</v>
      </c>
      <c r="B761" s="287" t="s">
        <v>13153</v>
      </c>
      <c r="C761" s="141"/>
      <c r="M761">
        <v>1</v>
      </c>
      <c r="N761" s="142"/>
      <c r="O761" s="141"/>
      <c r="Q761">
        <v>1</v>
      </c>
      <c r="AA761" s="141"/>
      <c r="AE761">
        <v>1</v>
      </c>
      <c r="AL761" s="142">
        <v>1</v>
      </c>
      <c r="AM761" s="141"/>
      <c r="AX761" s="142"/>
      <c r="AY761" s="141"/>
      <c r="BJ761" s="142"/>
      <c r="BK761" s="141"/>
      <c r="BV761" s="142"/>
      <c r="BW761" s="302">
        <v>1</v>
      </c>
      <c r="BX761" s="302">
        <v>1</v>
      </c>
      <c r="BY761" s="302">
        <v>2</v>
      </c>
      <c r="BZ761" s="302">
        <v>0</v>
      </c>
      <c r="CA761" s="302">
        <v>0</v>
      </c>
      <c r="CB761" s="302">
        <v>0</v>
      </c>
      <c r="CC761" s="303">
        <v>0</v>
      </c>
      <c r="CD761" s="304">
        <v>0</v>
      </c>
      <c r="CE761" s="302">
        <v>0</v>
      </c>
      <c r="CF761" s="302">
        <v>30</v>
      </c>
      <c r="CG761" s="296">
        <v>0</v>
      </c>
      <c r="CH761" s="297" t="s">
        <v>12384</v>
      </c>
      <c r="CI761" s="305">
        <v>0</v>
      </c>
      <c r="CJ761" s="306">
        <v>0</v>
      </c>
      <c r="CK761" s="300">
        <v>0</v>
      </c>
      <c r="CL761" s="301">
        <v>0</v>
      </c>
    </row>
    <row r="762" spans="1:90" x14ac:dyDescent="0.25">
      <c r="A762">
        <v>1212100270</v>
      </c>
      <c r="B762" s="287" t="s">
        <v>13154</v>
      </c>
      <c r="C762" s="141"/>
      <c r="N762" s="142"/>
      <c r="O762" s="141"/>
      <c r="AA762" s="141"/>
      <c r="AF762">
        <v>1</v>
      </c>
      <c r="AH762">
        <v>2</v>
      </c>
      <c r="AL762" s="142"/>
      <c r="AM762" s="141"/>
      <c r="AX762" s="142"/>
      <c r="AY762" s="141"/>
      <c r="BJ762" s="142"/>
      <c r="BK762" s="141"/>
      <c r="BV762" s="142"/>
      <c r="BW762" s="302">
        <v>0</v>
      </c>
      <c r="BX762" s="302">
        <v>0</v>
      </c>
      <c r="BY762" s="302">
        <v>3</v>
      </c>
      <c r="BZ762" s="302">
        <v>0</v>
      </c>
      <c r="CA762" s="302">
        <v>0</v>
      </c>
      <c r="CB762" s="302">
        <v>0</v>
      </c>
      <c r="CC762" s="303">
        <v>0</v>
      </c>
      <c r="CD762" s="304">
        <v>0</v>
      </c>
      <c r="CE762" s="302">
        <v>0</v>
      </c>
      <c r="CF762" s="302">
        <v>30</v>
      </c>
      <c r="CG762" s="296">
        <v>0</v>
      </c>
      <c r="CH762" s="297" t="s">
        <v>12384</v>
      </c>
      <c r="CI762" s="305">
        <v>0</v>
      </c>
      <c r="CJ762" s="306">
        <v>0</v>
      </c>
      <c r="CK762" s="300">
        <v>0</v>
      </c>
      <c r="CL762" s="301">
        <v>0</v>
      </c>
    </row>
    <row r="763" spans="1:90" x14ac:dyDescent="0.25">
      <c r="A763">
        <v>1212100280</v>
      </c>
      <c r="B763" s="287" t="s">
        <v>13155</v>
      </c>
      <c r="C763" s="141"/>
      <c r="N763" s="142"/>
      <c r="O763" s="141"/>
      <c r="AA763" s="141"/>
      <c r="AL763" s="142"/>
      <c r="AM763" s="141"/>
      <c r="AO763">
        <v>1</v>
      </c>
      <c r="AS763">
        <v>1</v>
      </c>
      <c r="AX763" s="142"/>
      <c r="AY763" s="141"/>
      <c r="BJ763" s="142"/>
      <c r="BK763" s="141"/>
      <c r="BV763" s="142"/>
      <c r="BW763" s="302">
        <v>0</v>
      </c>
      <c r="BX763" s="302">
        <v>0</v>
      </c>
      <c r="BY763" s="302">
        <v>0</v>
      </c>
      <c r="BZ763" s="302">
        <v>2</v>
      </c>
      <c r="CA763" s="302">
        <v>0</v>
      </c>
      <c r="CB763" s="302">
        <v>0</v>
      </c>
      <c r="CC763" s="303">
        <v>0</v>
      </c>
      <c r="CD763" s="304">
        <v>0</v>
      </c>
      <c r="CE763" s="302">
        <v>0</v>
      </c>
      <c r="CF763" s="302">
        <v>30</v>
      </c>
      <c r="CG763" s="296">
        <v>0</v>
      </c>
      <c r="CH763" s="297" t="s">
        <v>12384</v>
      </c>
      <c r="CI763" s="305">
        <v>0</v>
      </c>
      <c r="CJ763" s="306">
        <v>0</v>
      </c>
      <c r="CK763" s="300">
        <v>0</v>
      </c>
      <c r="CL763" s="301">
        <v>0</v>
      </c>
    </row>
    <row r="764" spans="1:90" x14ac:dyDescent="0.25">
      <c r="A764">
        <v>1212100480</v>
      </c>
      <c r="B764" s="287" t="s">
        <v>13156</v>
      </c>
      <c r="C764" s="141"/>
      <c r="N764" s="142"/>
      <c r="O764" s="141"/>
      <c r="AA764" s="141"/>
      <c r="AL764" s="142"/>
      <c r="AM764" s="141"/>
      <c r="AX764" s="142"/>
      <c r="AY764" s="141"/>
      <c r="BA764">
        <v>1</v>
      </c>
      <c r="BC764">
        <v>1</v>
      </c>
      <c r="BD764">
        <v>1</v>
      </c>
      <c r="BJ764" s="142"/>
      <c r="BK764" s="141"/>
      <c r="BN764">
        <v>1</v>
      </c>
      <c r="BV764" s="142"/>
      <c r="BW764" s="302">
        <v>0</v>
      </c>
      <c r="BX764" s="302">
        <v>0</v>
      </c>
      <c r="BY764" s="302">
        <v>0</v>
      </c>
      <c r="BZ764" s="302">
        <v>0</v>
      </c>
      <c r="CA764" s="302">
        <v>3</v>
      </c>
      <c r="CB764" s="302">
        <v>1</v>
      </c>
      <c r="CC764" s="303">
        <v>3.968253968253968E-3</v>
      </c>
      <c r="CD764" s="304">
        <v>0</v>
      </c>
      <c r="CE764" s="302">
        <v>0</v>
      </c>
      <c r="CF764" s="302">
        <v>30</v>
      </c>
      <c r="CG764" s="296">
        <v>1.9841269841269841E-4</v>
      </c>
      <c r="CH764" s="297" t="s">
        <v>12384</v>
      </c>
      <c r="CI764" s="305">
        <v>0</v>
      </c>
      <c r="CJ764" s="306">
        <v>1.0357142857142856</v>
      </c>
      <c r="CK764" s="300">
        <v>1</v>
      </c>
      <c r="CL764" s="301">
        <v>2</v>
      </c>
    </row>
    <row r="765" spans="1:90" x14ac:dyDescent="0.25">
      <c r="A765">
        <v>1212100500</v>
      </c>
      <c r="B765" s="287" t="s">
        <v>13157</v>
      </c>
      <c r="C765" s="141"/>
      <c r="N765" s="142"/>
      <c r="O765" s="141"/>
      <c r="AA765" s="141"/>
      <c r="AL765" s="142"/>
      <c r="AM765" s="141"/>
      <c r="AX765" s="142"/>
      <c r="AY765" s="141"/>
      <c r="BB765">
        <v>1</v>
      </c>
      <c r="BC765">
        <v>2</v>
      </c>
      <c r="BE765">
        <v>1</v>
      </c>
      <c r="BJ765" s="142"/>
      <c r="BK765" s="141"/>
      <c r="BN765">
        <v>1</v>
      </c>
      <c r="BV765" s="142"/>
      <c r="BW765" s="302">
        <v>0</v>
      </c>
      <c r="BX765" s="302">
        <v>0</v>
      </c>
      <c r="BY765" s="302">
        <v>0</v>
      </c>
      <c r="BZ765" s="302">
        <v>0</v>
      </c>
      <c r="CA765" s="302">
        <v>4</v>
      </c>
      <c r="CB765" s="302">
        <v>1</v>
      </c>
      <c r="CC765" s="303">
        <v>3.968253968253968E-3</v>
      </c>
      <c r="CD765" s="304">
        <v>0</v>
      </c>
      <c r="CE765" s="302">
        <v>0</v>
      </c>
      <c r="CF765" s="302">
        <v>30</v>
      </c>
      <c r="CG765" s="296">
        <v>1.9841269841269841E-4</v>
      </c>
      <c r="CH765" s="297" t="s">
        <v>12384</v>
      </c>
      <c r="CI765" s="305">
        <v>0</v>
      </c>
      <c r="CJ765" s="306">
        <v>1.0357142857142856</v>
      </c>
      <c r="CK765" s="300">
        <v>1</v>
      </c>
      <c r="CL765" s="301">
        <v>2</v>
      </c>
    </row>
    <row r="766" spans="1:90" x14ac:dyDescent="0.25">
      <c r="A766">
        <v>1213100180</v>
      </c>
      <c r="B766" s="287" t="s">
        <v>13158</v>
      </c>
      <c r="C766" s="141"/>
      <c r="J766">
        <v>2</v>
      </c>
      <c r="N766" s="142">
        <v>1</v>
      </c>
      <c r="O766" s="141">
        <v>2</v>
      </c>
      <c r="W766">
        <v>1</v>
      </c>
      <c r="AA766" s="141"/>
      <c r="AJ766">
        <v>1</v>
      </c>
      <c r="AL766" s="142"/>
      <c r="AM766" s="141">
        <v>1</v>
      </c>
      <c r="AP766">
        <v>1</v>
      </c>
      <c r="AS766">
        <v>1</v>
      </c>
      <c r="AX766" s="142"/>
      <c r="AY766" s="141"/>
      <c r="BJ766" s="142"/>
      <c r="BK766" s="141"/>
      <c r="BR766">
        <v>1</v>
      </c>
      <c r="BV766" s="142"/>
      <c r="BW766" s="302">
        <v>3</v>
      </c>
      <c r="BX766" s="302">
        <v>3</v>
      </c>
      <c r="BY766" s="302">
        <v>1</v>
      </c>
      <c r="BZ766" s="302">
        <v>3</v>
      </c>
      <c r="CA766" s="302">
        <v>0</v>
      </c>
      <c r="CB766" s="302">
        <v>1</v>
      </c>
      <c r="CC766" s="303">
        <v>3.968253968253968E-3</v>
      </c>
      <c r="CD766" s="304">
        <v>0</v>
      </c>
      <c r="CE766" s="302">
        <v>0</v>
      </c>
      <c r="CF766" s="302">
        <v>30</v>
      </c>
      <c r="CG766" s="296">
        <v>1.9841269841269841E-4</v>
      </c>
      <c r="CH766" s="297" t="s">
        <v>12384</v>
      </c>
      <c r="CI766" s="305">
        <v>0</v>
      </c>
      <c r="CJ766" s="306">
        <v>1.0357142857142856</v>
      </c>
      <c r="CK766" s="300">
        <v>1</v>
      </c>
      <c r="CL766" s="301">
        <v>2</v>
      </c>
    </row>
    <row r="767" spans="1:90" x14ac:dyDescent="0.25">
      <c r="A767">
        <v>1213100200</v>
      </c>
      <c r="B767" s="287" t="s">
        <v>13159</v>
      </c>
      <c r="C767" s="141"/>
      <c r="N767" s="142"/>
      <c r="O767" s="141"/>
      <c r="AA767" s="141"/>
      <c r="AC767">
        <v>2</v>
      </c>
      <c r="AL767" s="142"/>
      <c r="AM767" s="141"/>
      <c r="AN767">
        <v>1</v>
      </c>
      <c r="AO767">
        <v>1</v>
      </c>
      <c r="AV767">
        <v>1</v>
      </c>
      <c r="AX767" s="142"/>
      <c r="AY767" s="141"/>
      <c r="BJ767" s="142"/>
      <c r="BK767" s="141"/>
      <c r="BV767" s="142"/>
      <c r="BW767" s="302">
        <v>0</v>
      </c>
      <c r="BX767" s="302">
        <v>0</v>
      </c>
      <c r="BY767" s="302">
        <v>2</v>
      </c>
      <c r="BZ767" s="302">
        <v>3</v>
      </c>
      <c r="CA767" s="302">
        <v>0</v>
      </c>
      <c r="CB767" s="302">
        <v>0</v>
      </c>
      <c r="CC767" s="303">
        <v>0</v>
      </c>
      <c r="CD767" s="304">
        <v>0</v>
      </c>
      <c r="CE767" s="302">
        <v>0</v>
      </c>
      <c r="CF767" s="302">
        <v>30</v>
      </c>
      <c r="CG767" s="296">
        <v>0</v>
      </c>
      <c r="CH767" s="297" t="s">
        <v>12384</v>
      </c>
      <c r="CI767" s="305">
        <v>0</v>
      </c>
      <c r="CJ767" s="306">
        <v>0</v>
      </c>
      <c r="CK767" s="300">
        <v>0</v>
      </c>
      <c r="CL767" s="301">
        <v>0</v>
      </c>
    </row>
    <row r="768" spans="1:90" x14ac:dyDescent="0.25">
      <c r="A768">
        <v>1213100220</v>
      </c>
      <c r="B768" s="287" t="s">
        <v>13160</v>
      </c>
      <c r="C768" s="141"/>
      <c r="N768" s="142"/>
      <c r="O768" s="141"/>
      <c r="P768">
        <v>1</v>
      </c>
      <c r="AA768" s="141"/>
      <c r="AL768" s="142"/>
      <c r="AM768" s="141"/>
      <c r="AX768" s="142"/>
      <c r="AY768" s="141"/>
      <c r="BJ768" s="142"/>
      <c r="BK768" s="141"/>
      <c r="BV768" s="142"/>
      <c r="BW768" s="302">
        <v>0</v>
      </c>
      <c r="BX768" s="302">
        <v>1</v>
      </c>
      <c r="BY768" s="302">
        <v>0</v>
      </c>
      <c r="BZ768" s="302">
        <v>0</v>
      </c>
      <c r="CA768" s="302">
        <v>0</v>
      </c>
      <c r="CB768" s="302">
        <v>0</v>
      </c>
      <c r="CC768" s="303">
        <v>0</v>
      </c>
      <c r="CD768" s="304">
        <v>0</v>
      </c>
      <c r="CE768" s="302">
        <v>0</v>
      </c>
      <c r="CF768" s="302">
        <v>30</v>
      </c>
      <c r="CG768" s="296">
        <v>0</v>
      </c>
      <c r="CH768" s="297" t="s">
        <v>12384</v>
      </c>
      <c r="CI768" s="305">
        <v>0</v>
      </c>
      <c r="CJ768" s="306">
        <v>0</v>
      </c>
      <c r="CK768" s="300">
        <v>0</v>
      </c>
      <c r="CL768" s="301">
        <v>0</v>
      </c>
    </row>
    <row r="769" spans="1:90" x14ac:dyDescent="0.25">
      <c r="A769">
        <v>1213100240</v>
      </c>
      <c r="B769" s="287" t="s">
        <v>13161</v>
      </c>
      <c r="C769" s="141"/>
      <c r="N769" s="142"/>
      <c r="O769" s="141"/>
      <c r="AA769" s="141"/>
      <c r="AF769">
        <v>1</v>
      </c>
      <c r="AL769" s="142"/>
      <c r="AM769" s="141"/>
      <c r="AX769" s="142"/>
      <c r="AY769" s="141"/>
      <c r="BJ769" s="142"/>
      <c r="BK769" s="141"/>
      <c r="BV769" s="142"/>
      <c r="BW769" s="302">
        <v>0</v>
      </c>
      <c r="BX769" s="302">
        <v>0</v>
      </c>
      <c r="BY769" s="302">
        <v>1</v>
      </c>
      <c r="BZ769" s="302">
        <v>0</v>
      </c>
      <c r="CA769" s="302">
        <v>0</v>
      </c>
      <c r="CB769" s="302">
        <v>0</v>
      </c>
      <c r="CC769" s="303">
        <v>0</v>
      </c>
      <c r="CD769" s="304">
        <v>0</v>
      </c>
      <c r="CE769" s="302">
        <v>0</v>
      </c>
      <c r="CF769" s="302">
        <v>30</v>
      </c>
      <c r="CG769" s="296">
        <v>0</v>
      </c>
      <c r="CH769" s="297" t="s">
        <v>12384</v>
      </c>
      <c r="CI769" s="305">
        <v>0</v>
      </c>
      <c r="CJ769" s="306">
        <v>0</v>
      </c>
      <c r="CK769" s="300">
        <v>0</v>
      </c>
      <c r="CL769" s="301">
        <v>0</v>
      </c>
    </row>
    <row r="770" spans="1:90" x14ac:dyDescent="0.25">
      <c r="A770">
        <v>1213100460</v>
      </c>
      <c r="B770" s="287" t="s">
        <v>13162</v>
      </c>
      <c r="C770" s="141"/>
      <c r="N770" s="142"/>
      <c r="O770" s="141"/>
      <c r="X770">
        <v>1</v>
      </c>
      <c r="AA770" s="141"/>
      <c r="AB770">
        <v>6</v>
      </c>
      <c r="AD770">
        <v>1</v>
      </c>
      <c r="AE770">
        <v>4</v>
      </c>
      <c r="AH770">
        <v>2</v>
      </c>
      <c r="AL770" s="142"/>
      <c r="AM770" s="141"/>
      <c r="AX770" s="142">
        <v>1</v>
      </c>
      <c r="AY770" s="141"/>
      <c r="BD770">
        <v>1</v>
      </c>
      <c r="BJ770" s="142"/>
      <c r="BK770" s="141"/>
      <c r="BT770">
        <v>1</v>
      </c>
      <c r="BV770" s="142"/>
      <c r="BW770" s="302">
        <v>0</v>
      </c>
      <c r="BX770" s="302">
        <v>1</v>
      </c>
      <c r="BY770" s="302">
        <v>13</v>
      </c>
      <c r="BZ770" s="302">
        <v>1</v>
      </c>
      <c r="CA770" s="302">
        <v>1</v>
      </c>
      <c r="CB770" s="302">
        <v>1</v>
      </c>
      <c r="CC770" s="303">
        <v>3.968253968253968E-3</v>
      </c>
      <c r="CD770" s="304">
        <v>0</v>
      </c>
      <c r="CE770" s="302">
        <v>0</v>
      </c>
      <c r="CF770" s="302">
        <v>30</v>
      </c>
      <c r="CG770" s="296">
        <v>1.9841269841269841E-4</v>
      </c>
      <c r="CH770" s="297" t="s">
        <v>12384</v>
      </c>
      <c r="CI770" s="305">
        <v>0</v>
      </c>
      <c r="CJ770" s="306">
        <v>1.0357142857142856</v>
      </c>
      <c r="CK770" s="300">
        <v>1</v>
      </c>
      <c r="CL770" s="301">
        <v>2</v>
      </c>
    </row>
    <row r="771" spans="1:90" x14ac:dyDescent="0.25">
      <c r="A771">
        <v>1213100590</v>
      </c>
      <c r="B771" s="287" t="s">
        <v>13163</v>
      </c>
      <c r="C771" s="141"/>
      <c r="N771" s="142"/>
      <c r="O771" s="141"/>
      <c r="AA771" s="141"/>
      <c r="AC771">
        <v>1</v>
      </c>
      <c r="AL771" s="142"/>
      <c r="AM771" s="141"/>
      <c r="AX771" s="142"/>
      <c r="AY771" s="141"/>
      <c r="BJ771" s="142"/>
      <c r="BK771" s="141"/>
      <c r="BV771" s="142"/>
      <c r="BW771" s="302">
        <v>0</v>
      </c>
      <c r="BX771" s="302">
        <v>0</v>
      </c>
      <c r="BY771" s="302">
        <v>1</v>
      </c>
      <c r="BZ771" s="302">
        <v>0</v>
      </c>
      <c r="CA771" s="302">
        <v>0</v>
      </c>
      <c r="CB771" s="302">
        <v>0</v>
      </c>
      <c r="CC771" s="303">
        <v>0</v>
      </c>
      <c r="CD771" s="304">
        <v>0</v>
      </c>
      <c r="CE771" s="302">
        <v>0</v>
      </c>
      <c r="CF771" s="302">
        <v>30</v>
      </c>
      <c r="CG771" s="296">
        <v>0</v>
      </c>
      <c r="CH771" s="297" t="s">
        <v>12384</v>
      </c>
      <c r="CI771" s="305">
        <v>0</v>
      </c>
      <c r="CJ771" s="306">
        <v>0</v>
      </c>
      <c r="CK771" s="300">
        <v>0</v>
      </c>
      <c r="CL771" s="301">
        <v>0</v>
      </c>
    </row>
    <row r="772" spans="1:90" x14ac:dyDescent="0.25">
      <c r="A772">
        <v>1213100670</v>
      </c>
      <c r="B772" s="287" t="s">
        <v>13164</v>
      </c>
      <c r="C772" s="141"/>
      <c r="N772" s="142"/>
      <c r="O772" s="141"/>
      <c r="AA772" s="141"/>
      <c r="AB772">
        <v>1</v>
      </c>
      <c r="AD772">
        <v>1</v>
      </c>
      <c r="AE772">
        <v>2</v>
      </c>
      <c r="AL772" s="142"/>
      <c r="AM772" s="141"/>
      <c r="AX772" s="142"/>
      <c r="AY772" s="141"/>
      <c r="BJ772" s="142"/>
      <c r="BK772" s="141"/>
      <c r="BP772">
        <v>1</v>
      </c>
      <c r="BR772">
        <v>2</v>
      </c>
      <c r="BS772">
        <v>1</v>
      </c>
      <c r="BT772">
        <v>1</v>
      </c>
      <c r="BV772" s="142"/>
      <c r="BW772" s="302">
        <v>0</v>
      </c>
      <c r="BX772" s="302">
        <v>0</v>
      </c>
      <c r="BY772" s="302">
        <v>4</v>
      </c>
      <c r="BZ772" s="302">
        <v>0</v>
      </c>
      <c r="CA772" s="302">
        <v>0</v>
      </c>
      <c r="CB772" s="302">
        <v>5</v>
      </c>
      <c r="CC772" s="303">
        <v>1.984126984126984E-2</v>
      </c>
      <c r="CD772" s="304">
        <v>0.5</v>
      </c>
      <c r="CE772" s="302">
        <v>0</v>
      </c>
      <c r="CF772" s="302">
        <v>30</v>
      </c>
      <c r="CG772" s="296">
        <v>9.9206349206349201E-4</v>
      </c>
      <c r="CH772" s="297" t="s">
        <v>12384</v>
      </c>
      <c r="CI772" s="305">
        <v>1</v>
      </c>
      <c r="CJ772" s="306">
        <v>5.6785714285714279</v>
      </c>
      <c r="CK772" s="300">
        <v>2</v>
      </c>
      <c r="CL772" s="301">
        <v>6</v>
      </c>
    </row>
    <row r="773" spans="1:90" x14ac:dyDescent="0.25">
      <c r="A773">
        <v>1213101250</v>
      </c>
      <c r="B773" s="287" t="s">
        <v>13165</v>
      </c>
      <c r="C773" s="141"/>
      <c r="N773" s="142"/>
      <c r="O773" s="141"/>
      <c r="X773">
        <v>1</v>
      </c>
      <c r="AA773" s="141"/>
      <c r="AL773" s="142"/>
      <c r="AM773" s="141"/>
      <c r="AX773" s="142"/>
      <c r="AY773" s="141"/>
      <c r="BJ773" s="142"/>
      <c r="BK773" s="141"/>
      <c r="BV773" s="142"/>
      <c r="BW773" s="302">
        <v>0</v>
      </c>
      <c r="BX773" s="302">
        <v>1</v>
      </c>
      <c r="BY773" s="302">
        <v>0</v>
      </c>
      <c r="BZ773" s="302">
        <v>0</v>
      </c>
      <c r="CA773" s="302">
        <v>0</v>
      </c>
      <c r="CB773" s="302">
        <v>0</v>
      </c>
      <c r="CC773" s="303">
        <v>0</v>
      </c>
      <c r="CD773" s="304">
        <v>0</v>
      </c>
      <c r="CE773" s="302">
        <v>0</v>
      </c>
      <c r="CF773" s="302">
        <v>30</v>
      </c>
      <c r="CG773" s="296">
        <v>0</v>
      </c>
      <c r="CH773" s="297" t="s">
        <v>12384</v>
      </c>
      <c r="CI773" s="305">
        <v>0</v>
      </c>
      <c r="CJ773" s="306">
        <v>0</v>
      </c>
      <c r="CK773" s="300">
        <v>0</v>
      </c>
      <c r="CL773" s="301">
        <v>0</v>
      </c>
    </row>
    <row r="774" spans="1:90" x14ac:dyDescent="0.25">
      <c r="A774">
        <v>1213101560</v>
      </c>
      <c r="B774" s="287" t="s">
        <v>13166</v>
      </c>
      <c r="C774" s="141"/>
      <c r="I774">
        <v>2</v>
      </c>
      <c r="N774" s="142"/>
      <c r="O774" s="141"/>
      <c r="Q774">
        <v>2</v>
      </c>
      <c r="W774">
        <v>1</v>
      </c>
      <c r="AA774" s="141"/>
      <c r="AL774" s="142"/>
      <c r="AM774" s="141"/>
      <c r="AX774" s="142"/>
      <c r="AY774" s="141"/>
      <c r="BJ774" s="142"/>
      <c r="BK774" s="141"/>
      <c r="BT774">
        <v>1</v>
      </c>
      <c r="BV774" s="142"/>
      <c r="BW774" s="302">
        <v>2</v>
      </c>
      <c r="BX774" s="302">
        <v>3</v>
      </c>
      <c r="BY774" s="302">
        <v>0</v>
      </c>
      <c r="BZ774" s="302">
        <v>0</v>
      </c>
      <c r="CA774" s="302">
        <v>0</v>
      </c>
      <c r="CB774" s="302">
        <v>1</v>
      </c>
      <c r="CC774" s="303">
        <v>3.968253968253968E-3</v>
      </c>
      <c r="CD774" s="304">
        <v>0</v>
      </c>
      <c r="CE774" s="302">
        <v>0</v>
      </c>
      <c r="CF774" s="302">
        <v>30</v>
      </c>
      <c r="CG774" s="296">
        <v>1.9841269841269841E-4</v>
      </c>
      <c r="CH774" s="297" t="s">
        <v>12384</v>
      </c>
      <c r="CI774" s="305">
        <v>0</v>
      </c>
      <c r="CJ774" s="306">
        <v>1.0357142857142856</v>
      </c>
      <c r="CK774" s="300">
        <v>1</v>
      </c>
      <c r="CL774" s="301">
        <v>2</v>
      </c>
    </row>
    <row r="775" spans="1:90" x14ac:dyDescent="0.25">
      <c r="A775">
        <v>1213101730</v>
      </c>
      <c r="B775" s="287" t="s">
        <v>13167</v>
      </c>
      <c r="C775" s="141"/>
      <c r="N775" s="142"/>
      <c r="O775" s="141"/>
      <c r="W775">
        <v>3</v>
      </c>
      <c r="Z775">
        <v>1</v>
      </c>
      <c r="AA775" s="141"/>
      <c r="AC775">
        <v>1</v>
      </c>
      <c r="AD775">
        <v>1</v>
      </c>
      <c r="AE775">
        <v>3</v>
      </c>
      <c r="AF775">
        <v>2</v>
      </c>
      <c r="AG775">
        <v>1</v>
      </c>
      <c r="AJ775">
        <v>1</v>
      </c>
      <c r="AL775" s="142">
        <v>1</v>
      </c>
      <c r="AM775" s="141"/>
      <c r="AO775">
        <v>2</v>
      </c>
      <c r="AP775">
        <v>1</v>
      </c>
      <c r="AS775">
        <v>1</v>
      </c>
      <c r="AX775" s="142">
        <v>1</v>
      </c>
      <c r="AY775" s="141"/>
      <c r="BB775">
        <v>1</v>
      </c>
      <c r="BI775">
        <v>1</v>
      </c>
      <c r="BJ775" s="142"/>
      <c r="BK775" s="141">
        <v>2</v>
      </c>
      <c r="BM775">
        <v>2</v>
      </c>
      <c r="BN775">
        <v>1</v>
      </c>
      <c r="BO775">
        <v>1</v>
      </c>
      <c r="BP775">
        <v>2</v>
      </c>
      <c r="BR775">
        <v>2</v>
      </c>
      <c r="BS775">
        <v>2</v>
      </c>
      <c r="BU775">
        <v>1</v>
      </c>
      <c r="BV775" s="142">
        <v>1</v>
      </c>
      <c r="BW775" s="302">
        <v>0</v>
      </c>
      <c r="BX775" s="302">
        <v>4</v>
      </c>
      <c r="BY775" s="302">
        <v>10</v>
      </c>
      <c r="BZ775" s="302">
        <v>5</v>
      </c>
      <c r="CA775" s="302">
        <v>2</v>
      </c>
      <c r="CB775" s="302">
        <v>14</v>
      </c>
      <c r="CC775" s="303">
        <v>5.5555555555555552E-2</v>
      </c>
      <c r="CD775" s="304">
        <v>0.52704627669472981</v>
      </c>
      <c r="CE775" s="302">
        <v>0</v>
      </c>
      <c r="CF775" s="302">
        <v>30</v>
      </c>
      <c r="CG775" s="296">
        <v>2.7777777777777779E-3</v>
      </c>
      <c r="CH775" s="297" t="s">
        <v>12384</v>
      </c>
      <c r="CI775" s="305">
        <v>1</v>
      </c>
      <c r="CJ775" s="306">
        <v>15.02704627669473</v>
      </c>
      <c r="CK775" s="300">
        <v>3</v>
      </c>
      <c r="CL775" s="301">
        <v>16</v>
      </c>
    </row>
    <row r="776" spans="1:90" x14ac:dyDescent="0.25">
      <c r="A776">
        <v>1213101930</v>
      </c>
      <c r="B776" s="287" t="s">
        <v>13168</v>
      </c>
      <c r="C776" s="141"/>
      <c r="N776" s="142"/>
      <c r="O776" s="141"/>
      <c r="AA776" s="141"/>
      <c r="AH776">
        <v>1</v>
      </c>
      <c r="AL776" s="142"/>
      <c r="AM776" s="141"/>
      <c r="AO776">
        <v>1</v>
      </c>
      <c r="AX776" s="142"/>
      <c r="AY776" s="141"/>
      <c r="BJ776" s="142"/>
      <c r="BK776" s="141">
        <v>1</v>
      </c>
      <c r="BL776">
        <v>1</v>
      </c>
      <c r="BS776">
        <v>1</v>
      </c>
      <c r="BT776">
        <v>1</v>
      </c>
      <c r="BV776" s="142"/>
      <c r="BW776" s="302">
        <v>0</v>
      </c>
      <c r="BX776" s="302">
        <v>0</v>
      </c>
      <c r="BY776" s="302">
        <v>1</v>
      </c>
      <c r="BZ776" s="302">
        <v>1</v>
      </c>
      <c r="CA776" s="302">
        <v>0</v>
      </c>
      <c r="CB776" s="302">
        <v>4</v>
      </c>
      <c r="CC776" s="303">
        <v>1.5873015873015872E-2</v>
      </c>
      <c r="CD776" s="304">
        <v>0</v>
      </c>
      <c r="CE776" s="302">
        <v>0</v>
      </c>
      <c r="CF776" s="302">
        <v>30</v>
      </c>
      <c r="CG776" s="296">
        <v>7.9365079365079365E-4</v>
      </c>
      <c r="CH776" s="297" t="s">
        <v>12384</v>
      </c>
      <c r="CI776" s="305">
        <v>0</v>
      </c>
      <c r="CJ776" s="306">
        <v>4.1428571428571423</v>
      </c>
      <c r="CK776" s="300">
        <v>1</v>
      </c>
      <c r="CL776" s="301">
        <v>5</v>
      </c>
    </row>
    <row r="777" spans="1:90" x14ac:dyDescent="0.25">
      <c r="A777">
        <v>1213101940</v>
      </c>
      <c r="B777" s="287" t="s">
        <v>13169</v>
      </c>
      <c r="C777" s="141"/>
      <c r="N777" s="142"/>
      <c r="O777" s="141"/>
      <c r="AA777" s="141"/>
      <c r="AF777">
        <v>1</v>
      </c>
      <c r="AL777" s="142"/>
      <c r="AM777" s="141"/>
      <c r="AX777" s="142"/>
      <c r="AY777" s="141"/>
      <c r="BJ777" s="142"/>
      <c r="BK777" s="141"/>
      <c r="BV777" s="142"/>
      <c r="BW777" s="302">
        <v>0</v>
      </c>
      <c r="BX777" s="302">
        <v>0</v>
      </c>
      <c r="BY777" s="302">
        <v>1</v>
      </c>
      <c r="BZ777" s="302">
        <v>0</v>
      </c>
      <c r="CA777" s="302">
        <v>0</v>
      </c>
      <c r="CB777" s="302">
        <v>0</v>
      </c>
      <c r="CC777" s="303">
        <v>0</v>
      </c>
      <c r="CD777" s="304">
        <v>0</v>
      </c>
      <c r="CE777" s="302">
        <v>0</v>
      </c>
      <c r="CF777" s="302">
        <v>30</v>
      </c>
      <c r="CG777" s="296">
        <v>0</v>
      </c>
      <c r="CH777" s="297" t="s">
        <v>12384</v>
      </c>
      <c r="CI777" s="305">
        <v>0</v>
      </c>
      <c r="CJ777" s="306">
        <v>0</v>
      </c>
      <c r="CK777" s="300">
        <v>0</v>
      </c>
      <c r="CL777" s="301">
        <v>0</v>
      </c>
    </row>
    <row r="778" spans="1:90" x14ac:dyDescent="0.25">
      <c r="A778">
        <v>1213102020</v>
      </c>
      <c r="B778" s="287" t="s">
        <v>13170</v>
      </c>
      <c r="C778" s="141"/>
      <c r="L778">
        <v>1</v>
      </c>
      <c r="N778" s="142"/>
      <c r="O778" s="141"/>
      <c r="AA778" s="141"/>
      <c r="AL778" s="142"/>
      <c r="AM778" s="141"/>
      <c r="AX778" s="142"/>
      <c r="AY778" s="141"/>
      <c r="BJ778" s="142"/>
      <c r="BK778" s="141"/>
      <c r="BV778" s="142"/>
      <c r="BW778" s="302">
        <v>1</v>
      </c>
      <c r="BX778" s="302">
        <v>0</v>
      </c>
      <c r="BY778" s="302">
        <v>0</v>
      </c>
      <c r="BZ778" s="302">
        <v>0</v>
      </c>
      <c r="CA778" s="302">
        <v>0</v>
      </c>
      <c r="CB778" s="302">
        <v>0</v>
      </c>
      <c r="CC778" s="303">
        <v>0</v>
      </c>
      <c r="CD778" s="304">
        <v>0</v>
      </c>
      <c r="CE778" s="302">
        <v>0</v>
      </c>
      <c r="CF778" s="302">
        <v>30</v>
      </c>
      <c r="CG778" s="296">
        <v>0</v>
      </c>
      <c r="CH778" s="297" t="s">
        <v>12384</v>
      </c>
      <c r="CI778" s="305">
        <v>0</v>
      </c>
      <c r="CJ778" s="306">
        <v>0</v>
      </c>
      <c r="CK778" s="300">
        <v>0</v>
      </c>
      <c r="CL778" s="301">
        <v>0</v>
      </c>
    </row>
    <row r="779" spans="1:90" x14ac:dyDescent="0.25">
      <c r="A779">
        <v>1213102050</v>
      </c>
      <c r="B779" s="287" t="s">
        <v>13171</v>
      </c>
      <c r="C779" s="141"/>
      <c r="N779" s="142"/>
      <c r="O779" s="141">
        <v>1</v>
      </c>
      <c r="AA779" s="141"/>
      <c r="AL779" s="142"/>
      <c r="AM779" s="141"/>
      <c r="AX779" s="142"/>
      <c r="AY779" s="141"/>
      <c r="BJ779" s="142"/>
      <c r="BK779" s="141"/>
      <c r="BV779" s="142"/>
      <c r="BW779" s="302">
        <v>0</v>
      </c>
      <c r="BX779" s="302">
        <v>1</v>
      </c>
      <c r="BY779" s="302">
        <v>0</v>
      </c>
      <c r="BZ779" s="302">
        <v>0</v>
      </c>
      <c r="CA779" s="302">
        <v>0</v>
      </c>
      <c r="CB779" s="302">
        <v>0</v>
      </c>
      <c r="CC779" s="303">
        <v>0</v>
      </c>
      <c r="CD779" s="304">
        <v>0</v>
      </c>
      <c r="CE779" s="302">
        <v>0</v>
      </c>
      <c r="CF779" s="302">
        <v>30</v>
      </c>
      <c r="CG779" s="296">
        <v>0</v>
      </c>
      <c r="CH779" s="297" t="s">
        <v>12384</v>
      </c>
      <c r="CI779" s="305">
        <v>0</v>
      </c>
      <c r="CJ779" s="306">
        <v>0</v>
      </c>
      <c r="CK779" s="300">
        <v>0</v>
      </c>
      <c r="CL779" s="301">
        <v>0</v>
      </c>
    </row>
    <row r="780" spans="1:90" x14ac:dyDescent="0.25">
      <c r="A780">
        <v>1213102070</v>
      </c>
      <c r="B780" s="287" t="s">
        <v>13172</v>
      </c>
      <c r="C780" s="141"/>
      <c r="N780" s="142"/>
      <c r="O780" s="141"/>
      <c r="AA780" s="141"/>
      <c r="AB780">
        <v>1</v>
      </c>
      <c r="AL780" s="142"/>
      <c r="AM780" s="141"/>
      <c r="AX780" s="142"/>
      <c r="AY780" s="141"/>
      <c r="BC780">
        <v>1</v>
      </c>
      <c r="BJ780" s="142">
        <v>1</v>
      </c>
      <c r="BK780" s="141"/>
      <c r="BR780">
        <v>1</v>
      </c>
      <c r="BT780">
        <v>2</v>
      </c>
      <c r="BV780" s="142"/>
      <c r="BW780" s="302">
        <v>0</v>
      </c>
      <c r="BX780" s="302">
        <v>0</v>
      </c>
      <c r="BY780" s="302">
        <v>1</v>
      </c>
      <c r="BZ780" s="302">
        <v>0</v>
      </c>
      <c r="CA780" s="302">
        <v>2</v>
      </c>
      <c r="CB780" s="302">
        <v>3</v>
      </c>
      <c r="CC780" s="303">
        <v>1.1904761904761904E-2</v>
      </c>
      <c r="CD780" s="304">
        <v>0.70710678118654757</v>
      </c>
      <c r="CE780" s="302">
        <v>0</v>
      </c>
      <c r="CF780" s="302">
        <v>30</v>
      </c>
      <c r="CG780" s="296">
        <v>5.9523809523809529E-4</v>
      </c>
      <c r="CH780" s="297" t="s">
        <v>12384</v>
      </c>
      <c r="CI780" s="305">
        <v>1</v>
      </c>
      <c r="CJ780" s="306">
        <v>3.8142496383294042</v>
      </c>
      <c r="CK780" s="300">
        <v>2</v>
      </c>
      <c r="CL780" s="301">
        <v>4</v>
      </c>
    </row>
    <row r="781" spans="1:90" x14ac:dyDescent="0.25">
      <c r="A781">
        <v>1213102090</v>
      </c>
      <c r="B781" s="287" t="s">
        <v>13173</v>
      </c>
      <c r="C781" s="141"/>
      <c r="M781">
        <v>1</v>
      </c>
      <c r="N781" s="142"/>
      <c r="O781" s="141"/>
      <c r="AA781" s="141"/>
      <c r="AB781">
        <v>1</v>
      </c>
      <c r="AC781">
        <v>1</v>
      </c>
      <c r="AD781">
        <v>1</v>
      </c>
      <c r="AL781" s="142"/>
      <c r="AM781" s="141"/>
      <c r="AX781" s="142"/>
      <c r="AY781" s="141"/>
      <c r="BJ781" s="142"/>
      <c r="BK781" s="141"/>
      <c r="BP781">
        <v>1</v>
      </c>
      <c r="BQ781">
        <v>1</v>
      </c>
      <c r="BV781" s="142"/>
      <c r="BW781" s="302">
        <v>1</v>
      </c>
      <c r="BX781" s="302">
        <v>0</v>
      </c>
      <c r="BY781" s="302">
        <v>3</v>
      </c>
      <c r="BZ781" s="302">
        <v>0</v>
      </c>
      <c r="CA781" s="302">
        <v>0</v>
      </c>
      <c r="CB781" s="302">
        <v>2</v>
      </c>
      <c r="CC781" s="303">
        <v>7.9365079365079361E-3</v>
      </c>
      <c r="CD781" s="304">
        <v>0</v>
      </c>
      <c r="CE781" s="302">
        <v>0</v>
      </c>
      <c r="CF781" s="302">
        <v>30</v>
      </c>
      <c r="CG781" s="296">
        <v>3.9682539682539683E-4</v>
      </c>
      <c r="CH781" s="297" t="s">
        <v>12384</v>
      </c>
      <c r="CI781" s="305">
        <v>0</v>
      </c>
      <c r="CJ781" s="306">
        <v>2.0714285714285712</v>
      </c>
      <c r="CK781" s="300">
        <v>1</v>
      </c>
      <c r="CL781" s="301">
        <v>3</v>
      </c>
    </row>
    <row r="782" spans="1:90" x14ac:dyDescent="0.25">
      <c r="A782">
        <v>1213102100</v>
      </c>
      <c r="B782" s="287" t="s">
        <v>13174</v>
      </c>
      <c r="C782" s="141"/>
      <c r="I782">
        <v>1</v>
      </c>
      <c r="N782" s="142">
        <v>3</v>
      </c>
      <c r="O782" s="141">
        <v>2</v>
      </c>
      <c r="P782">
        <v>1</v>
      </c>
      <c r="R782">
        <v>1</v>
      </c>
      <c r="AA782" s="141">
        <v>1</v>
      </c>
      <c r="AC782">
        <v>1</v>
      </c>
      <c r="AD782">
        <v>4</v>
      </c>
      <c r="AE782">
        <v>1</v>
      </c>
      <c r="AF782">
        <v>2</v>
      </c>
      <c r="AG782">
        <v>1</v>
      </c>
      <c r="AH782">
        <v>4</v>
      </c>
      <c r="AI782">
        <v>1</v>
      </c>
      <c r="AJ782">
        <v>1</v>
      </c>
      <c r="AL782" s="142">
        <v>2</v>
      </c>
      <c r="AM782" s="141">
        <v>3</v>
      </c>
      <c r="AO782">
        <v>1</v>
      </c>
      <c r="AP782">
        <v>3</v>
      </c>
      <c r="AQ782">
        <v>2</v>
      </c>
      <c r="AR782">
        <v>3</v>
      </c>
      <c r="AS782">
        <v>2</v>
      </c>
      <c r="AT782">
        <v>1</v>
      </c>
      <c r="AU782">
        <v>1</v>
      </c>
      <c r="AV782">
        <v>3</v>
      </c>
      <c r="AX782" s="142">
        <v>2</v>
      </c>
      <c r="AY782" s="141">
        <v>1</v>
      </c>
      <c r="AZ782">
        <v>2</v>
      </c>
      <c r="BC782">
        <v>2</v>
      </c>
      <c r="BE782">
        <v>2</v>
      </c>
      <c r="BH782">
        <v>1</v>
      </c>
      <c r="BJ782" s="142">
        <v>1</v>
      </c>
      <c r="BK782" s="141"/>
      <c r="BM782">
        <v>1</v>
      </c>
      <c r="BO782">
        <v>3</v>
      </c>
      <c r="BP782">
        <v>1</v>
      </c>
      <c r="BR782">
        <v>1</v>
      </c>
      <c r="BT782">
        <v>2</v>
      </c>
      <c r="BU782">
        <v>3</v>
      </c>
      <c r="BV782" s="142"/>
      <c r="BW782" s="302">
        <v>4</v>
      </c>
      <c r="BX782" s="302">
        <v>4</v>
      </c>
      <c r="BY782" s="302">
        <v>18</v>
      </c>
      <c r="BZ782" s="302">
        <v>21</v>
      </c>
      <c r="CA782" s="302">
        <v>9</v>
      </c>
      <c r="CB782" s="302">
        <v>11</v>
      </c>
      <c r="CC782" s="303">
        <v>4.3650793650793648E-2</v>
      </c>
      <c r="CD782" s="304">
        <v>0.9831920802501749</v>
      </c>
      <c r="CE782" s="302">
        <v>0</v>
      </c>
      <c r="CF782" s="302">
        <v>30</v>
      </c>
      <c r="CG782" s="296">
        <v>2.1825396825396826E-3</v>
      </c>
      <c r="CH782" s="297" t="s">
        <v>12384</v>
      </c>
      <c r="CI782" s="305">
        <v>1</v>
      </c>
      <c r="CJ782" s="306">
        <v>12.376049223107318</v>
      </c>
      <c r="CK782" s="300">
        <v>3</v>
      </c>
      <c r="CL782" s="301">
        <v>13</v>
      </c>
    </row>
    <row r="783" spans="1:90" x14ac:dyDescent="0.25">
      <c r="A783">
        <v>1213102260</v>
      </c>
      <c r="B783" s="287" t="s">
        <v>13175</v>
      </c>
      <c r="C783" s="141"/>
      <c r="N783" s="142"/>
      <c r="O783" s="141"/>
      <c r="AA783" s="141"/>
      <c r="AB783">
        <v>1</v>
      </c>
      <c r="AC783">
        <v>2</v>
      </c>
      <c r="AD783">
        <v>4</v>
      </c>
      <c r="AE783">
        <v>2</v>
      </c>
      <c r="AH783">
        <v>1</v>
      </c>
      <c r="AI783">
        <v>3</v>
      </c>
      <c r="AJ783">
        <v>1</v>
      </c>
      <c r="AK783">
        <v>1</v>
      </c>
      <c r="AL783" s="142"/>
      <c r="AM783" s="141"/>
      <c r="AO783">
        <v>1</v>
      </c>
      <c r="AP783">
        <v>1</v>
      </c>
      <c r="AR783">
        <v>1</v>
      </c>
      <c r="AS783">
        <v>1</v>
      </c>
      <c r="AT783">
        <v>1</v>
      </c>
      <c r="AV783">
        <v>2</v>
      </c>
      <c r="AX783" s="142"/>
      <c r="AY783" s="141"/>
      <c r="AZ783">
        <v>2</v>
      </c>
      <c r="BC783">
        <v>1</v>
      </c>
      <c r="BE783">
        <v>1</v>
      </c>
      <c r="BH783">
        <v>1</v>
      </c>
      <c r="BI783">
        <v>1</v>
      </c>
      <c r="BJ783" s="142">
        <v>1</v>
      </c>
      <c r="BK783" s="141"/>
      <c r="BN783">
        <v>1</v>
      </c>
      <c r="BP783">
        <v>2</v>
      </c>
      <c r="BR783">
        <v>1</v>
      </c>
      <c r="BU783">
        <v>1</v>
      </c>
      <c r="BV783" s="142"/>
      <c r="BW783" s="302">
        <v>0</v>
      </c>
      <c r="BX783" s="302">
        <v>0</v>
      </c>
      <c r="BY783" s="302">
        <v>15</v>
      </c>
      <c r="BZ783" s="302">
        <v>7</v>
      </c>
      <c r="CA783" s="302">
        <v>7</v>
      </c>
      <c r="CB783" s="302">
        <v>5</v>
      </c>
      <c r="CC783" s="303">
        <v>1.984126984126984E-2</v>
      </c>
      <c r="CD783" s="304">
        <v>0.5</v>
      </c>
      <c r="CE783" s="302">
        <v>0</v>
      </c>
      <c r="CF783" s="302">
        <v>30</v>
      </c>
      <c r="CG783" s="296">
        <v>9.9206349206349201E-4</v>
      </c>
      <c r="CH783" s="297" t="s">
        <v>12384</v>
      </c>
      <c r="CI783" s="305">
        <v>1</v>
      </c>
      <c r="CJ783" s="306">
        <v>5.6785714285714279</v>
      </c>
      <c r="CK783" s="300">
        <v>2</v>
      </c>
      <c r="CL783" s="301">
        <v>6</v>
      </c>
    </row>
    <row r="784" spans="1:90" x14ac:dyDescent="0.25">
      <c r="A784">
        <v>1213102410</v>
      </c>
      <c r="B784" s="287" t="s">
        <v>13176</v>
      </c>
      <c r="C784" s="141"/>
      <c r="N784" s="142"/>
      <c r="O784" s="141"/>
      <c r="AA784" s="141"/>
      <c r="AK784">
        <v>1</v>
      </c>
      <c r="AL784" s="142">
        <v>1</v>
      </c>
      <c r="AM784" s="141"/>
      <c r="AX784" s="142"/>
      <c r="AY784" s="141"/>
      <c r="BI784">
        <v>1</v>
      </c>
      <c r="BJ784" s="142"/>
      <c r="BK784" s="141"/>
      <c r="BR784">
        <v>2</v>
      </c>
      <c r="BV784" s="142"/>
      <c r="BW784" s="302">
        <v>0</v>
      </c>
      <c r="BX784" s="302">
        <v>0</v>
      </c>
      <c r="BY784" s="302">
        <v>2</v>
      </c>
      <c r="BZ784" s="302">
        <v>0</v>
      </c>
      <c r="CA784" s="302">
        <v>1</v>
      </c>
      <c r="CB784" s="302">
        <v>2</v>
      </c>
      <c r="CC784" s="303">
        <v>7.9365079365079361E-3</v>
      </c>
      <c r="CD784" s="304">
        <v>0</v>
      </c>
      <c r="CE784" s="302">
        <v>0</v>
      </c>
      <c r="CF784" s="302">
        <v>30</v>
      </c>
      <c r="CG784" s="296">
        <v>3.9682539682539683E-4</v>
      </c>
      <c r="CH784" s="297" t="s">
        <v>12384</v>
      </c>
      <c r="CI784" s="305">
        <v>0</v>
      </c>
      <c r="CJ784" s="306">
        <v>2.0714285714285712</v>
      </c>
      <c r="CK784" s="300">
        <v>1</v>
      </c>
      <c r="CL784" s="301">
        <v>3</v>
      </c>
    </row>
    <row r="785" spans="1:90" x14ac:dyDescent="0.25">
      <c r="A785">
        <v>1213102420</v>
      </c>
      <c r="B785" s="287" t="s">
        <v>13177</v>
      </c>
      <c r="C785" s="141"/>
      <c r="N785" s="142"/>
      <c r="O785" s="141"/>
      <c r="AA785" s="141"/>
      <c r="AL785" s="142"/>
      <c r="AM785" s="141"/>
      <c r="AN785">
        <v>1</v>
      </c>
      <c r="AX785" s="142"/>
      <c r="AY785" s="141"/>
      <c r="BI785">
        <v>1</v>
      </c>
      <c r="BJ785" s="142"/>
      <c r="BK785" s="141">
        <v>1</v>
      </c>
      <c r="BR785">
        <v>1</v>
      </c>
      <c r="BV785" s="142"/>
      <c r="BW785" s="302">
        <v>0</v>
      </c>
      <c r="BX785" s="302">
        <v>0</v>
      </c>
      <c r="BY785" s="302">
        <v>0</v>
      </c>
      <c r="BZ785" s="302">
        <v>1</v>
      </c>
      <c r="CA785" s="302">
        <v>1</v>
      </c>
      <c r="CB785" s="302">
        <v>2</v>
      </c>
      <c r="CC785" s="303">
        <v>7.9365079365079361E-3</v>
      </c>
      <c r="CD785" s="304">
        <v>0</v>
      </c>
      <c r="CE785" s="302">
        <v>0</v>
      </c>
      <c r="CF785" s="302">
        <v>30</v>
      </c>
      <c r="CG785" s="296">
        <v>3.9682539682539683E-4</v>
      </c>
      <c r="CH785" s="297" t="s">
        <v>12384</v>
      </c>
      <c r="CI785" s="305">
        <v>0</v>
      </c>
      <c r="CJ785" s="306">
        <v>2.0714285714285712</v>
      </c>
      <c r="CK785" s="300">
        <v>1</v>
      </c>
      <c r="CL785" s="301">
        <v>3</v>
      </c>
    </row>
    <row r="786" spans="1:90" x14ac:dyDescent="0.25">
      <c r="A786">
        <v>1213103170</v>
      </c>
      <c r="B786" s="287" t="s">
        <v>13178</v>
      </c>
      <c r="C786" s="141"/>
      <c r="N786" s="142"/>
      <c r="O786" s="141"/>
      <c r="AA786" s="141"/>
      <c r="AL786" s="142"/>
      <c r="AM786" s="141"/>
      <c r="AX786" s="142"/>
      <c r="AY786" s="141"/>
      <c r="BA786">
        <v>1</v>
      </c>
      <c r="BC786">
        <v>2</v>
      </c>
      <c r="BD786">
        <v>1</v>
      </c>
      <c r="BE786">
        <v>1</v>
      </c>
      <c r="BJ786" s="142"/>
      <c r="BK786" s="141"/>
      <c r="BS786">
        <v>2</v>
      </c>
      <c r="BV786" s="142">
        <v>1</v>
      </c>
      <c r="BW786" s="302">
        <v>0</v>
      </c>
      <c r="BX786" s="302">
        <v>0</v>
      </c>
      <c r="BY786" s="302">
        <v>0</v>
      </c>
      <c r="BZ786" s="302">
        <v>0</v>
      </c>
      <c r="CA786" s="302">
        <v>5</v>
      </c>
      <c r="CB786" s="302">
        <v>3</v>
      </c>
      <c r="CC786" s="303">
        <v>1.1904761904761904E-2</v>
      </c>
      <c r="CD786" s="304">
        <v>0.70710678118654757</v>
      </c>
      <c r="CE786" s="302">
        <v>0</v>
      </c>
      <c r="CF786" s="302">
        <v>30</v>
      </c>
      <c r="CG786" s="296">
        <v>5.9523809523809529E-4</v>
      </c>
      <c r="CH786" s="297" t="s">
        <v>12384</v>
      </c>
      <c r="CI786" s="305">
        <v>1</v>
      </c>
      <c r="CJ786" s="306">
        <v>3.8142496383294042</v>
      </c>
      <c r="CK786" s="300">
        <v>2</v>
      </c>
      <c r="CL786" s="301">
        <v>4</v>
      </c>
    </row>
    <row r="787" spans="1:90" x14ac:dyDescent="0.25">
      <c r="A787">
        <v>1213103180</v>
      </c>
      <c r="B787" s="287" t="s">
        <v>13179</v>
      </c>
      <c r="C787" s="141"/>
      <c r="N787" s="142"/>
      <c r="O787" s="141"/>
      <c r="AA787" s="141"/>
      <c r="AL787" s="142"/>
      <c r="AM787" s="141"/>
      <c r="AX787" s="142"/>
      <c r="AY787" s="141"/>
      <c r="BA787">
        <v>1</v>
      </c>
      <c r="BC787">
        <v>2</v>
      </c>
      <c r="BJ787" s="142"/>
      <c r="BK787" s="141"/>
      <c r="BR787">
        <v>1</v>
      </c>
      <c r="BV787" s="142">
        <v>1</v>
      </c>
      <c r="BW787" s="302">
        <v>0</v>
      </c>
      <c r="BX787" s="302">
        <v>0</v>
      </c>
      <c r="BY787" s="302">
        <v>0</v>
      </c>
      <c r="BZ787" s="302">
        <v>0</v>
      </c>
      <c r="CA787" s="302">
        <v>3</v>
      </c>
      <c r="CB787" s="302">
        <v>2</v>
      </c>
      <c r="CC787" s="303">
        <v>7.9365079365079361E-3</v>
      </c>
      <c r="CD787" s="304">
        <v>0</v>
      </c>
      <c r="CE787" s="302">
        <v>0</v>
      </c>
      <c r="CF787" s="302">
        <v>30</v>
      </c>
      <c r="CG787" s="296">
        <v>3.9682539682539683E-4</v>
      </c>
      <c r="CH787" s="297" t="s">
        <v>12384</v>
      </c>
      <c r="CI787" s="305">
        <v>0</v>
      </c>
      <c r="CJ787" s="306">
        <v>2.0714285714285712</v>
      </c>
      <c r="CK787" s="300">
        <v>1</v>
      </c>
      <c r="CL787" s="301">
        <v>3</v>
      </c>
    </row>
    <row r="788" spans="1:90" x14ac:dyDescent="0.25">
      <c r="A788">
        <v>1213103190</v>
      </c>
      <c r="B788" s="287" t="s">
        <v>13180</v>
      </c>
      <c r="C788" s="141"/>
      <c r="N788" s="142"/>
      <c r="O788" s="141"/>
      <c r="AA788" s="141"/>
      <c r="AL788" s="142"/>
      <c r="AM788" s="141"/>
      <c r="AX788" s="142"/>
      <c r="AY788" s="141"/>
      <c r="BB788">
        <v>2</v>
      </c>
      <c r="BD788">
        <v>1</v>
      </c>
      <c r="BE788">
        <v>1</v>
      </c>
      <c r="BJ788" s="142"/>
      <c r="BK788" s="141"/>
      <c r="BR788">
        <v>1</v>
      </c>
      <c r="BS788">
        <v>1</v>
      </c>
      <c r="BV788" s="142">
        <v>1</v>
      </c>
      <c r="BW788" s="302">
        <v>0</v>
      </c>
      <c r="BX788" s="302">
        <v>0</v>
      </c>
      <c r="BY788" s="302">
        <v>0</v>
      </c>
      <c r="BZ788" s="302">
        <v>0</v>
      </c>
      <c r="CA788" s="302">
        <v>4</v>
      </c>
      <c r="CB788" s="302">
        <v>3</v>
      </c>
      <c r="CC788" s="303">
        <v>1.1904761904761904E-2</v>
      </c>
      <c r="CD788" s="304">
        <v>0</v>
      </c>
      <c r="CE788" s="302">
        <v>0</v>
      </c>
      <c r="CF788" s="302">
        <v>30</v>
      </c>
      <c r="CG788" s="296">
        <v>5.9523809523809529E-4</v>
      </c>
      <c r="CH788" s="297" t="s">
        <v>12384</v>
      </c>
      <c r="CI788" s="305">
        <v>0</v>
      </c>
      <c r="CJ788" s="306">
        <v>3.1071428571428568</v>
      </c>
      <c r="CK788" s="300">
        <v>1</v>
      </c>
      <c r="CL788" s="301">
        <v>4</v>
      </c>
    </row>
    <row r="789" spans="1:90" x14ac:dyDescent="0.25">
      <c r="A789">
        <v>1213103200</v>
      </c>
      <c r="B789" s="287" t="s">
        <v>13181</v>
      </c>
      <c r="C789" s="141"/>
      <c r="N789" s="142"/>
      <c r="O789" s="141"/>
      <c r="AA789" s="141"/>
      <c r="AL789" s="142"/>
      <c r="AM789" s="141"/>
      <c r="AX789" s="142"/>
      <c r="AY789" s="141"/>
      <c r="BA789">
        <v>1</v>
      </c>
      <c r="BC789">
        <v>2</v>
      </c>
      <c r="BD789">
        <v>1</v>
      </c>
      <c r="BI789">
        <v>1</v>
      </c>
      <c r="BJ789" s="142">
        <v>1</v>
      </c>
      <c r="BK789" s="141"/>
      <c r="BL789">
        <v>1</v>
      </c>
      <c r="BN789">
        <v>1</v>
      </c>
      <c r="BP789">
        <v>1</v>
      </c>
      <c r="BQ789">
        <v>1</v>
      </c>
      <c r="BR789">
        <v>1</v>
      </c>
      <c r="BV789" s="142">
        <v>1</v>
      </c>
      <c r="BW789" s="302">
        <v>0</v>
      </c>
      <c r="BX789" s="302">
        <v>0</v>
      </c>
      <c r="BY789" s="302">
        <v>0</v>
      </c>
      <c r="BZ789" s="302">
        <v>0</v>
      </c>
      <c r="CA789" s="302">
        <v>6</v>
      </c>
      <c r="CB789" s="302">
        <v>6</v>
      </c>
      <c r="CC789" s="303">
        <v>2.3809523809523808E-2</v>
      </c>
      <c r="CD789" s="304">
        <v>0</v>
      </c>
      <c r="CE789" s="302">
        <v>0</v>
      </c>
      <c r="CF789" s="302">
        <v>30</v>
      </c>
      <c r="CG789" s="296">
        <v>1.1904761904761906E-3</v>
      </c>
      <c r="CH789" s="297" t="s">
        <v>12384</v>
      </c>
      <c r="CI789" s="305">
        <v>0</v>
      </c>
      <c r="CJ789" s="306">
        <v>6.2142857142857135</v>
      </c>
      <c r="CK789" s="300">
        <v>1</v>
      </c>
      <c r="CL789" s="301">
        <v>7</v>
      </c>
    </row>
    <row r="790" spans="1:90" x14ac:dyDescent="0.25">
      <c r="A790">
        <v>1213103380</v>
      </c>
      <c r="B790" s="287" t="s">
        <v>13182</v>
      </c>
      <c r="C790" s="141"/>
      <c r="N790" s="142"/>
      <c r="O790" s="141"/>
      <c r="AA790" s="141"/>
      <c r="AL790" s="142"/>
      <c r="AM790" s="141"/>
      <c r="AX790" s="142"/>
      <c r="AY790" s="141"/>
      <c r="BF790">
        <v>1</v>
      </c>
      <c r="BH790">
        <v>1</v>
      </c>
      <c r="BI790">
        <v>1</v>
      </c>
      <c r="BJ790" s="142">
        <v>1</v>
      </c>
      <c r="BK790" s="141"/>
      <c r="BL790">
        <v>1</v>
      </c>
      <c r="BN790">
        <v>1</v>
      </c>
      <c r="BR790">
        <v>1</v>
      </c>
      <c r="BS790">
        <v>2</v>
      </c>
      <c r="BV790" s="142">
        <v>1</v>
      </c>
      <c r="BW790" s="302">
        <v>0</v>
      </c>
      <c r="BX790" s="302">
        <v>0</v>
      </c>
      <c r="BY790" s="302">
        <v>0</v>
      </c>
      <c r="BZ790" s="302">
        <v>0</v>
      </c>
      <c r="CA790" s="302">
        <v>4</v>
      </c>
      <c r="CB790" s="302">
        <v>6</v>
      </c>
      <c r="CC790" s="303">
        <v>2.3809523809523808E-2</v>
      </c>
      <c r="CD790" s="304">
        <v>0.44721359549995787</v>
      </c>
      <c r="CE790" s="302">
        <v>0</v>
      </c>
      <c r="CF790" s="302">
        <v>30</v>
      </c>
      <c r="CG790" s="296">
        <v>1.1904761904761906E-3</v>
      </c>
      <c r="CH790" s="297" t="s">
        <v>12384</v>
      </c>
      <c r="CI790" s="305">
        <v>1</v>
      </c>
      <c r="CJ790" s="306">
        <v>6.6614993097856718</v>
      </c>
      <c r="CK790" s="300">
        <v>2</v>
      </c>
      <c r="CL790" s="301">
        <v>7</v>
      </c>
    </row>
    <row r="791" spans="1:90" x14ac:dyDescent="0.25">
      <c r="A791">
        <v>1213103760</v>
      </c>
      <c r="B791" s="287" t="s">
        <v>13183</v>
      </c>
      <c r="C791" s="141"/>
      <c r="N791" s="142"/>
      <c r="O791" s="141"/>
      <c r="AA791" s="141"/>
      <c r="AL791" s="142"/>
      <c r="AM791" s="141"/>
      <c r="AX791" s="142"/>
      <c r="AY791" s="141"/>
      <c r="BJ791" s="142"/>
      <c r="BK791" s="141"/>
      <c r="BT791">
        <v>1</v>
      </c>
      <c r="BV791" s="142">
        <v>1</v>
      </c>
      <c r="BW791" s="302">
        <v>0</v>
      </c>
      <c r="BX791" s="302">
        <v>0</v>
      </c>
      <c r="BY791" s="302">
        <v>0</v>
      </c>
      <c r="BZ791" s="302">
        <v>0</v>
      </c>
      <c r="CA791" s="302">
        <v>0</v>
      </c>
      <c r="CB791" s="302">
        <v>2</v>
      </c>
      <c r="CC791" s="303">
        <v>7.9365079365079361E-3</v>
      </c>
      <c r="CD791" s="304">
        <v>0</v>
      </c>
      <c r="CE791" s="302">
        <v>0</v>
      </c>
      <c r="CF791" s="302">
        <v>30</v>
      </c>
      <c r="CG791" s="296">
        <v>3.9682539682539683E-4</v>
      </c>
      <c r="CH791" s="297" t="s">
        <v>12384</v>
      </c>
      <c r="CI791" s="305">
        <v>0</v>
      </c>
      <c r="CJ791" s="306">
        <v>2.0714285714285712</v>
      </c>
      <c r="CK791" s="300">
        <v>1</v>
      </c>
      <c r="CL791" s="301">
        <v>3</v>
      </c>
    </row>
    <row r="792" spans="1:90" x14ac:dyDescent="0.25">
      <c r="A792">
        <v>1214100060</v>
      </c>
      <c r="B792" s="287" t="s">
        <v>13184</v>
      </c>
      <c r="C792" s="141"/>
      <c r="J792">
        <v>1</v>
      </c>
      <c r="L792">
        <v>1</v>
      </c>
      <c r="N792" s="142"/>
      <c r="O792" s="141"/>
      <c r="V792">
        <v>2</v>
      </c>
      <c r="AA792" s="141"/>
      <c r="AD792">
        <v>4</v>
      </c>
      <c r="AL792" s="142"/>
      <c r="AM792" s="141"/>
      <c r="AP792">
        <v>1</v>
      </c>
      <c r="AS792">
        <v>1</v>
      </c>
      <c r="AX792" s="142"/>
      <c r="AY792" s="141"/>
      <c r="BH792">
        <v>1</v>
      </c>
      <c r="BJ792" s="142"/>
      <c r="BK792" s="141"/>
      <c r="BS792">
        <v>1</v>
      </c>
      <c r="BV792" s="142"/>
      <c r="BW792" s="302">
        <v>2</v>
      </c>
      <c r="BX792" s="302">
        <v>2</v>
      </c>
      <c r="BY792" s="302">
        <v>4</v>
      </c>
      <c r="BZ792" s="302">
        <v>2</v>
      </c>
      <c r="CA792" s="302">
        <v>1</v>
      </c>
      <c r="CB792" s="302">
        <v>1</v>
      </c>
      <c r="CC792" s="303">
        <v>3.968253968253968E-3</v>
      </c>
      <c r="CD792" s="304">
        <v>0</v>
      </c>
      <c r="CE792" s="302">
        <v>0</v>
      </c>
      <c r="CF792" s="302">
        <v>30</v>
      </c>
      <c r="CG792" s="296">
        <v>1.9841269841269841E-4</v>
      </c>
      <c r="CH792" s="307" t="s">
        <v>15354</v>
      </c>
      <c r="CI792" s="305">
        <v>0</v>
      </c>
      <c r="CJ792" s="306">
        <v>1.0357142857142856</v>
      </c>
      <c r="CK792" s="300">
        <v>1</v>
      </c>
      <c r="CL792" s="301">
        <v>2</v>
      </c>
    </row>
    <row r="793" spans="1:90" x14ac:dyDescent="0.25">
      <c r="A793">
        <v>1214100120</v>
      </c>
      <c r="B793" s="287" t="s">
        <v>13185</v>
      </c>
      <c r="C793" s="141"/>
      <c r="N793" s="142"/>
      <c r="O793" s="141"/>
      <c r="AA793" s="141"/>
      <c r="AC793">
        <v>1</v>
      </c>
      <c r="AL793" s="142"/>
      <c r="AM793" s="141"/>
      <c r="AX793" s="142">
        <v>1</v>
      </c>
      <c r="AY793" s="141"/>
      <c r="BJ793" s="142"/>
      <c r="BK793" s="141"/>
      <c r="BV793" s="142"/>
      <c r="BW793" s="302">
        <v>0</v>
      </c>
      <c r="BX793" s="302">
        <v>0</v>
      </c>
      <c r="BY793" s="302">
        <v>1</v>
      </c>
      <c r="BZ793" s="302">
        <v>1</v>
      </c>
      <c r="CA793" s="302">
        <v>0</v>
      </c>
      <c r="CB793" s="302">
        <v>0</v>
      </c>
      <c r="CC793" s="303">
        <v>0</v>
      </c>
      <c r="CD793" s="304">
        <v>0</v>
      </c>
      <c r="CE793" s="302">
        <v>0</v>
      </c>
      <c r="CF793" s="302">
        <v>30</v>
      </c>
      <c r="CG793" s="296">
        <v>0</v>
      </c>
      <c r="CH793" s="297" t="s">
        <v>12384</v>
      </c>
      <c r="CI793" s="305">
        <v>0</v>
      </c>
      <c r="CJ793" s="306">
        <v>0</v>
      </c>
      <c r="CK793" s="300">
        <v>0</v>
      </c>
      <c r="CL793" s="301">
        <v>0</v>
      </c>
    </row>
    <row r="794" spans="1:90" x14ac:dyDescent="0.25">
      <c r="A794">
        <v>1214100181</v>
      </c>
      <c r="B794" s="287" t="s">
        <v>13186</v>
      </c>
      <c r="C794" s="141"/>
      <c r="N794" s="142"/>
      <c r="O794" s="141"/>
      <c r="AA794" s="141">
        <v>1</v>
      </c>
      <c r="AD794">
        <v>1</v>
      </c>
      <c r="AL794" s="142"/>
      <c r="AM794" s="141"/>
      <c r="AX794" s="142"/>
      <c r="AY794" s="141"/>
      <c r="BJ794" s="142"/>
      <c r="BK794" s="141"/>
      <c r="BV794" s="142"/>
      <c r="BW794" s="302">
        <v>0</v>
      </c>
      <c r="BX794" s="302">
        <v>0</v>
      </c>
      <c r="BY794" s="302">
        <v>2</v>
      </c>
      <c r="BZ794" s="302">
        <v>0</v>
      </c>
      <c r="CA794" s="302">
        <v>0</v>
      </c>
      <c r="CB794" s="302">
        <v>0</v>
      </c>
      <c r="CC794" s="303">
        <v>0</v>
      </c>
      <c r="CD794" s="304">
        <v>0</v>
      </c>
      <c r="CE794" s="302">
        <v>0</v>
      </c>
      <c r="CF794" s="302">
        <v>30</v>
      </c>
      <c r="CG794" s="296">
        <v>0</v>
      </c>
      <c r="CH794" s="307" t="s">
        <v>15354</v>
      </c>
      <c r="CI794" s="305">
        <v>0</v>
      </c>
      <c r="CJ794" s="306">
        <v>0</v>
      </c>
      <c r="CK794" s="300">
        <v>0</v>
      </c>
      <c r="CL794" s="301">
        <v>0</v>
      </c>
    </row>
    <row r="795" spans="1:90" x14ac:dyDescent="0.25">
      <c r="A795">
        <v>1214100480</v>
      </c>
      <c r="B795" s="287" t="s">
        <v>13187</v>
      </c>
      <c r="C795" s="141"/>
      <c r="H795">
        <v>1</v>
      </c>
      <c r="I795">
        <v>1</v>
      </c>
      <c r="N795" s="142"/>
      <c r="O795" s="141"/>
      <c r="V795">
        <v>2</v>
      </c>
      <c r="AA795" s="141">
        <v>1</v>
      </c>
      <c r="AL795" s="142"/>
      <c r="AM795" s="141"/>
      <c r="AX795" s="142"/>
      <c r="AY795" s="141"/>
      <c r="BC795">
        <v>1</v>
      </c>
      <c r="BH795">
        <v>1</v>
      </c>
      <c r="BJ795" s="142"/>
      <c r="BK795" s="141"/>
      <c r="BV795" s="142"/>
      <c r="BW795" s="302">
        <v>2</v>
      </c>
      <c r="BX795" s="302">
        <v>2</v>
      </c>
      <c r="BY795" s="302">
        <v>1</v>
      </c>
      <c r="BZ795" s="302">
        <v>0</v>
      </c>
      <c r="CA795" s="302">
        <v>2</v>
      </c>
      <c r="CB795" s="302">
        <v>0</v>
      </c>
      <c r="CC795" s="303">
        <v>0</v>
      </c>
      <c r="CD795" s="304">
        <v>0</v>
      </c>
      <c r="CE795" s="302">
        <v>0</v>
      </c>
      <c r="CF795" s="302">
        <v>30</v>
      </c>
      <c r="CG795" s="296">
        <v>0</v>
      </c>
      <c r="CH795" s="297" t="s">
        <v>12384</v>
      </c>
      <c r="CI795" s="305">
        <v>0</v>
      </c>
      <c r="CJ795" s="306">
        <v>0</v>
      </c>
      <c r="CK795" s="300">
        <v>0</v>
      </c>
      <c r="CL795" s="301">
        <v>0</v>
      </c>
    </row>
    <row r="796" spans="1:90" x14ac:dyDescent="0.25">
      <c r="A796">
        <v>1214100730</v>
      </c>
      <c r="B796" s="287" t="s">
        <v>13188</v>
      </c>
      <c r="C796" s="141"/>
      <c r="N796" s="142"/>
      <c r="O796" s="141"/>
      <c r="AA796" s="141"/>
      <c r="AL796" s="142"/>
      <c r="AM796" s="141"/>
      <c r="AX796" s="142"/>
      <c r="AY796" s="141"/>
      <c r="BJ796" s="142"/>
      <c r="BK796" s="141"/>
      <c r="BR796">
        <v>1</v>
      </c>
      <c r="BV796" s="142"/>
      <c r="BW796" s="302">
        <v>0</v>
      </c>
      <c r="BX796" s="302">
        <v>0</v>
      </c>
      <c r="BY796" s="302">
        <v>0</v>
      </c>
      <c r="BZ796" s="302">
        <v>0</v>
      </c>
      <c r="CA796" s="302">
        <v>0</v>
      </c>
      <c r="CB796" s="302">
        <v>1</v>
      </c>
      <c r="CC796" s="303">
        <v>3.968253968253968E-3</v>
      </c>
      <c r="CD796" s="304">
        <v>0</v>
      </c>
      <c r="CE796" s="302">
        <v>0</v>
      </c>
      <c r="CF796" s="302">
        <v>30</v>
      </c>
      <c r="CG796" s="296">
        <v>1.9841269841269841E-4</v>
      </c>
      <c r="CH796" s="297" t="s">
        <v>12384</v>
      </c>
      <c r="CI796" s="305">
        <v>0</v>
      </c>
      <c r="CJ796" s="306">
        <v>1.0357142857142856</v>
      </c>
      <c r="CK796" s="300">
        <v>1</v>
      </c>
      <c r="CL796" s="301">
        <v>2</v>
      </c>
    </row>
    <row r="797" spans="1:90" x14ac:dyDescent="0.25">
      <c r="A797">
        <v>1214101120</v>
      </c>
      <c r="B797" s="287" t="s">
        <v>13189</v>
      </c>
      <c r="C797" s="141"/>
      <c r="N797" s="142"/>
      <c r="O797" s="141"/>
      <c r="AA797" s="141"/>
      <c r="AG797">
        <v>1</v>
      </c>
      <c r="AH797">
        <v>1</v>
      </c>
      <c r="AL797" s="142"/>
      <c r="AM797" s="141"/>
      <c r="AX797" s="142"/>
      <c r="AY797" s="141"/>
      <c r="BJ797" s="142"/>
      <c r="BK797" s="141"/>
      <c r="BV797" s="142"/>
      <c r="BW797" s="302">
        <v>0</v>
      </c>
      <c r="BX797" s="302">
        <v>0</v>
      </c>
      <c r="BY797" s="302">
        <v>2</v>
      </c>
      <c r="BZ797" s="302">
        <v>0</v>
      </c>
      <c r="CA797" s="302">
        <v>0</v>
      </c>
      <c r="CB797" s="302">
        <v>0</v>
      </c>
      <c r="CC797" s="303">
        <v>0</v>
      </c>
      <c r="CD797" s="304">
        <v>0</v>
      </c>
      <c r="CE797" s="302">
        <v>0</v>
      </c>
      <c r="CF797" s="302">
        <v>30</v>
      </c>
      <c r="CG797" s="296">
        <v>0</v>
      </c>
      <c r="CH797" s="297" t="s">
        <v>12384</v>
      </c>
      <c r="CI797" s="305">
        <v>0</v>
      </c>
      <c r="CJ797" s="306">
        <v>0</v>
      </c>
      <c r="CK797" s="300">
        <v>0</v>
      </c>
      <c r="CL797" s="301">
        <v>0</v>
      </c>
    </row>
    <row r="798" spans="1:90" x14ac:dyDescent="0.25">
      <c r="A798">
        <v>1214101210</v>
      </c>
      <c r="B798" s="287" t="s">
        <v>13190</v>
      </c>
      <c r="C798" s="141"/>
      <c r="N798" s="142"/>
      <c r="O798" s="141"/>
      <c r="AA798" s="141"/>
      <c r="AB798">
        <v>1</v>
      </c>
      <c r="AE798">
        <v>1</v>
      </c>
      <c r="AK798">
        <v>1</v>
      </c>
      <c r="AL798" s="142"/>
      <c r="AM798" s="141"/>
      <c r="AX798" s="142"/>
      <c r="AY798" s="141"/>
      <c r="BJ798" s="142">
        <v>1</v>
      </c>
      <c r="BK798" s="141"/>
      <c r="BV798" s="142"/>
      <c r="BW798" s="302">
        <v>0</v>
      </c>
      <c r="BX798" s="302">
        <v>0</v>
      </c>
      <c r="BY798" s="302">
        <v>3</v>
      </c>
      <c r="BZ798" s="302">
        <v>0</v>
      </c>
      <c r="CA798" s="302">
        <v>1</v>
      </c>
      <c r="CB798" s="302">
        <v>0</v>
      </c>
      <c r="CC798" s="303">
        <v>0</v>
      </c>
      <c r="CD798" s="304">
        <v>0</v>
      </c>
      <c r="CE798" s="302">
        <v>0</v>
      </c>
      <c r="CF798" s="302">
        <v>30</v>
      </c>
      <c r="CG798" s="296">
        <v>0</v>
      </c>
      <c r="CH798" s="297" t="s">
        <v>12384</v>
      </c>
      <c r="CI798" s="305">
        <v>0</v>
      </c>
      <c r="CJ798" s="306">
        <v>0</v>
      </c>
      <c r="CK798" s="300">
        <v>0</v>
      </c>
      <c r="CL798" s="301">
        <v>0</v>
      </c>
    </row>
    <row r="799" spans="1:90" x14ac:dyDescent="0.25">
      <c r="A799">
        <v>1214101540</v>
      </c>
      <c r="B799" s="287" t="s">
        <v>13191</v>
      </c>
      <c r="C799" s="141"/>
      <c r="N799" s="142"/>
      <c r="O799" s="141">
        <v>1</v>
      </c>
      <c r="V799">
        <v>1</v>
      </c>
      <c r="AA799" s="141"/>
      <c r="AL799" s="142"/>
      <c r="AM799" s="141"/>
      <c r="AX799" s="142"/>
      <c r="AY799" s="141"/>
      <c r="BA799">
        <v>1</v>
      </c>
      <c r="BJ799" s="142"/>
      <c r="BK799" s="141"/>
      <c r="BR799">
        <v>1</v>
      </c>
      <c r="BV799" s="142"/>
      <c r="BW799" s="302">
        <v>0</v>
      </c>
      <c r="BX799" s="302">
        <v>2</v>
      </c>
      <c r="BY799" s="302">
        <v>0</v>
      </c>
      <c r="BZ799" s="302">
        <v>0</v>
      </c>
      <c r="CA799" s="302">
        <v>1</v>
      </c>
      <c r="CB799" s="302">
        <v>1</v>
      </c>
      <c r="CC799" s="303">
        <v>3.968253968253968E-3</v>
      </c>
      <c r="CD799" s="304">
        <v>0</v>
      </c>
      <c r="CE799" s="302">
        <v>0</v>
      </c>
      <c r="CF799" s="302">
        <v>30</v>
      </c>
      <c r="CG799" s="296">
        <v>1.9841269841269841E-4</v>
      </c>
      <c r="CH799" s="307" t="s">
        <v>15354</v>
      </c>
      <c r="CI799" s="305">
        <v>0</v>
      </c>
      <c r="CJ799" s="306">
        <v>1.0357142857142856</v>
      </c>
      <c r="CK799" s="300">
        <v>1</v>
      </c>
      <c r="CL799" s="301">
        <v>2</v>
      </c>
    </row>
    <row r="800" spans="1:90" x14ac:dyDescent="0.25">
      <c r="A800">
        <v>1214101600</v>
      </c>
      <c r="B800" s="287" t="s">
        <v>13192</v>
      </c>
      <c r="C800" s="141"/>
      <c r="N800" s="142"/>
      <c r="O800" s="141"/>
      <c r="V800">
        <v>1</v>
      </c>
      <c r="AA800" s="141"/>
      <c r="AL800" s="142"/>
      <c r="AM800" s="141"/>
      <c r="AX800" s="142"/>
      <c r="AY800" s="141"/>
      <c r="AZ800">
        <v>1</v>
      </c>
      <c r="BG800">
        <v>3</v>
      </c>
      <c r="BJ800" s="142"/>
      <c r="BK800" s="141"/>
      <c r="BV800" s="142"/>
      <c r="BW800" s="302">
        <v>0</v>
      </c>
      <c r="BX800" s="302">
        <v>1</v>
      </c>
      <c r="BY800" s="302">
        <v>0</v>
      </c>
      <c r="BZ800" s="302">
        <v>0</v>
      </c>
      <c r="CA800" s="302">
        <v>4</v>
      </c>
      <c r="CB800" s="302">
        <v>0</v>
      </c>
      <c r="CC800" s="303">
        <v>0</v>
      </c>
      <c r="CD800" s="304">
        <v>0</v>
      </c>
      <c r="CE800" s="302">
        <v>250</v>
      </c>
      <c r="CF800" s="302">
        <v>30</v>
      </c>
      <c r="CG800" s="296">
        <v>0</v>
      </c>
      <c r="CH800" s="297" t="s">
        <v>12384</v>
      </c>
      <c r="CI800" s="305">
        <v>0</v>
      </c>
      <c r="CJ800" s="306">
        <v>0</v>
      </c>
      <c r="CK800" s="300">
        <v>0</v>
      </c>
      <c r="CL800" s="301">
        <v>0</v>
      </c>
    </row>
    <row r="801" spans="1:90" x14ac:dyDescent="0.25">
      <c r="A801">
        <v>1214101610</v>
      </c>
      <c r="B801" s="287" t="s">
        <v>13193</v>
      </c>
      <c r="C801" s="141"/>
      <c r="N801" s="142"/>
      <c r="O801" s="141"/>
      <c r="AA801" s="141"/>
      <c r="AB801">
        <v>1</v>
      </c>
      <c r="AH801">
        <v>1</v>
      </c>
      <c r="AL801" s="142"/>
      <c r="AM801" s="141"/>
      <c r="AX801" s="142"/>
      <c r="AY801" s="141"/>
      <c r="BJ801" s="142"/>
      <c r="BK801" s="141"/>
      <c r="BV801" s="142"/>
      <c r="BW801" s="302">
        <v>0</v>
      </c>
      <c r="BX801" s="302">
        <v>0</v>
      </c>
      <c r="BY801" s="302">
        <v>2</v>
      </c>
      <c r="BZ801" s="302">
        <v>0</v>
      </c>
      <c r="CA801" s="302">
        <v>0</v>
      </c>
      <c r="CB801" s="302">
        <v>0</v>
      </c>
      <c r="CC801" s="303">
        <v>0</v>
      </c>
      <c r="CD801" s="304">
        <v>0</v>
      </c>
      <c r="CE801" s="302">
        <v>0</v>
      </c>
      <c r="CF801" s="302">
        <v>30</v>
      </c>
      <c r="CG801" s="296">
        <v>0</v>
      </c>
      <c r="CH801" s="297" t="s">
        <v>12384</v>
      </c>
      <c r="CI801" s="305">
        <v>0</v>
      </c>
      <c r="CJ801" s="306">
        <v>0</v>
      </c>
      <c r="CK801" s="300">
        <v>0</v>
      </c>
      <c r="CL801" s="301">
        <v>0</v>
      </c>
    </row>
    <row r="802" spans="1:90" x14ac:dyDescent="0.25">
      <c r="A802">
        <v>1214102180</v>
      </c>
      <c r="B802" s="287" t="s">
        <v>13194</v>
      </c>
      <c r="C802" s="141"/>
      <c r="N802" s="142"/>
      <c r="O802" s="141"/>
      <c r="AA802" s="141"/>
      <c r="AL802" s="142"/>
      <c r="AM802" s="141"/>
      <c r="AT802">
        <v>1</v>
      </c>
      <c r="AX802" s="142"/>
      <c r="AY802" s="141"/>
      <c r="BJ802" s="142"/>
      <c r="BK802" s="141"/>
      <c r="BV802" s="142"/>
      <c r="BW802" s="302">
        <v>0</v>
      </c>
      <c r="BX802" s="302">
        <v>0</v>
      </c>
      <c r="BY802" s="302">
        <v>0</v>
      </c>
      <c r="BZ802" s="302">
        <v>1</v>
      </c>
      <c r="CA802" s="302">
        <v>0</v>
      </c>
      <c r="CB802" s="302">
        <v>0</v>
      </c>
      <c r="CC802" s="303">
        <v>0</v>
      </c>
      <c r="CD802" s="304">
        <v>0</v>
      </c>
      <c r="CE802" s="302">
        <v>0</v>
      </c>
      <c r="CF802" s="302">
        <v>30</v>
      </c>
      <c r="CG802" s="296">
        <v>0</v>
      </c>
      <c r="CH802" s="297" t="s">
        <v>12384</v>
      </c>
      <c r="CI802" s="305">
        <v>0</v>
      </c>
      <c r="CJ802" s="306">
        <v>0</v>
      </c>
      <c r="CK802" s="300">
        <v>0</v>
      </c>
      <c r="CL802" s="301">
        <v>0</v>
      </c>
    </row>
    <row r="803" spans="1:90" x14ac:dyDescent="0.25">
      <c r="A803">
        <v>1214102340</v>
      </c>
      <c r="B803" s="287" t="s">
        <v>13195</v>
      </c>
      <c r="C803" s="141"/>
      <c r="N803" s="142"/>
      <c r="O803" s="141"/>
      <c r="AA803" s="141"/>
      <c r="AH803">
        <v>1</v>
      </c>
      <c r="AL803" s="142"/>
      <c r="AM803" s="141"/>
      <c r="AX803" s="142"/>
      <c r="AY803" s="141"/>
      <c r="BJ803" s="142"/>
      <c r="BK803" s="141"/>
      <c r="BV803" s="142"/>
      <c r="BW803" s="302">
        <v>0</v>
      </c>
      <c r="BX803" s="302">
        <v>0</v>
      </c>
      <c r="BY803" s="302">
        <v>1</v>
      </c>
      <c r="BZ803" s="302">
        <v>0</v>
      </c>
      <c r="CA803" s="302">
        <v>0</v>
      </c>
      <c r="CB803" s="302">
        <v>0</v>
      </c>
      <c r="CC803" s="303">
        <v>0</v>
      </c>
      <c r="CD803" s="304">
        <v>0</v>
      </c>
      <c r="CE803" s="302">
        <v>0</v>
      </c>
      <c r="CF803" s="302">
        <v>30</v>
      </c>
      <c r="CG803" s="296">
        <v>0</v>
      </c>
      <c r="CH803" s="307" t="s">
        <v>15354</v>
      </c>
      <c r="CI803" s="305">
        <v>0</v>
      </c>
      <c r="CJ803" s="306">
        <v>0</v>
      </c>
      <c r="CK803" s="300">
        <v>0</v>
      </c>
      <c r="CL803" s="301">
        <v>0</v>
      </c>
    </row>
    <row r="804" spans="1:90" x14ac:dyDescent="0.25">
      <c r="A804">
        <v>1214102790</v>
      </c>
      <c r="B804" s="287" t="s">
        <v>13196</v>
      </c>
      <c r="C804" s="141"/>
      <c r="N804" s="142"/>
      <c r="O804" s="141"/>
      <c r="AA804" s="141"/>
      <c r="AL804" s="142"/>
      <c r="AM804" s="141"/>
      <c r="AX804" s="142"/>
      <c r="AY804" s="141"/>
      <c r="BG804">
        <v>2</v>
      </c>
      <c r="BJ804" s="142">
        <v>1</v>
      </c>
      <c r="BK804" s="141"/>
      <c r="BV804" s="142"/>
      <c r="BW804" s="302">
        <v>0</v>
      </c>
      <c r="BX804" s="302">
        <v>0</v>
      </c>
      <c r="BY804" s="302">
        <v>0</v>
      </c>
      <c r="BZ804" s="302">
        <v>0</v>
      </c>
      <c r="CA804" s="302">
        <v>3</v>
      </c>
      <c r="CB804" s="302">
        <v>0</v>
      </c>
      <c r="CC804" s="303">
        <v>0</v>
      </c>
      <c r="CD804" s="304">
        <v>0</v>
      </c>
      <c r="CE804" s="302">
        <v>66</v>
      </c>
      <c r="CF804" s="302">
        <v>30</v>
      </c>
      <c r="CG804" s="296">
        <v>0</v>
      </c>
      <c r="CH804" s="307" t="s">
        <v>15354</v>
      </c>
      <c r="CI804" s="305">
        <v>0</v>
      </c>
      <c r="CJ804" s="306">
        <v>0</v>
      </c>
      <c r="CK804" s="300">
        <v>0</v>
      </c>
      <c r="CL804" s="301">
        <v>0</v>
      </c>
    </row>
    <row r="805" spans="1:90" x14ac:dyDescent="0.25">
      <c r="A805">
        <v>1215100000</v>
      </c>
      <c r="B805" s="287" t="s">
        <v>13197</v>
      </c>
      <c r="C805" s="141">
        <v>9</v>
      </c>
      <c r="D805">
        <v>5</v>
      </c>
      <c r="E805">
        <v>3</v>
      </c>
      <c r="F805">
        <v>3</v>
      </c>
      <c r="G805">
        <v>3</v>
      </c>
      <c r="H805">
        <v>1</v>
      </c>
      <c r="I805">
        <v>1</v>
      </c>
      <c r="J805">
        <v>4</v>
      </c>
      <c r="K805">
        <v>3</v>
      </c>
      <c r="L805">
        <v>1</v>
      </c>
      <c r="M805">
        <v>1</v>
      </c>
      <c r="N805" s="142">
        <v>4</v>
      </c>
      <c r="O805" s="141">
        <v>5</v>
      </c>
      <c r="P805">
        <v>4</v>
      </c>
      <c r="Q805">
        <v>3</v>
      </c>
      <c r="R805">
        <v>1</v>
      </c>
      <c r="S805">
        <v>1</v>
      </c>
      <c r="T805">
        <v>1</v>
      </c>
      <c r="U805">
        <v>3</v>
      </c>
      <c r="V805">
        <v>1</v>
      </c>
      <c r="W805">
        <v>2</v>
      </c>
      <c r="X805">
        <v>9</v>
      </c>
      <c r="Y805">
        <v>4</v>
      </c>
      <c r="Z805">
        <v>5</v>
      </c>
      <c r="AA805" s="141">
        <v>3</v>
      </c>
      <c r="AB805">
        <v>7</v>
      </c>
      <c r="AC805">
        <v>5</v>
      </c>
      <c r="AD805">
        <v>6</v>
      </c>
      <c r="AE805">
        <v>8</v>
      </c>
      <c r="AF805">
        <v>10</v>
      </c>
      <c r="AG805">
        <v>10</v>
      </c>
      <c r="AH805">
        <v>10</v>
      </c>
      <c r="AI805">
        <v>10</v>
      </c>
      <c r="AJ805">
        <v>4</v>
      </c>
      <c r="AK805">
        <v>29</v>
      </c>
      <c r="AL805" s="142">
        <v>8</v>
      </c>
      <c r="AM805" s="141">
        <v>9</v>
      </c>
      <c r="AN805">
        <v>13</v>
      </c>
      <c r="AO805">
        <v>7</v>
      </c>
      <c r="AP805">
        <v>14</v>
      </c>
      <c r="AQ805">
        <v>4</v>
      </c>
      <c r="AR805">
        <v>10</v>
      </c>
      <c r="AS805">
        <v>5</v>
      </c>
      <c r="AT805">
        <v>15</v>
      </c>
      <c r="AU805">
        <v>13</v>
      </c>
      <c r="AV805">
        <v>8</v>
      </c>
      <c r="AW805">
        <v>11</v>
      </c>
      <c r="AX805" s="142">
        <v>2</v>
      </c>
      <c r="AY805" s="141">
        <v>1</v>
      </c>
      <c r="AZ805">
        <v>4</v>
      </c>
      <c r="BA805">
        <v>4</v>
      </c>
      <c r="BB805">
        <v>5</v>
      </c>
      <c r="BC805">
        <v>11</v>
      </c>
      <c r="BD805">
        <v>1</v>
      </c>
      <c r="BE805">
        <v>1</v>
      </c>
      <c r="BF805">
        <v>1</v>
      </c>
      <c r="BG805">
        <v>1</v>
      </c>
      <c r="BH805">
        <v>3</v>
      </c>
      <c r="BI805">
        <v>1</v>
      </c>
      <c r="BJ805" s="142">
        <v>1</v>
      </c>
      <c r="BK805" s="141">
        <v>2</v>
      </c>
      <c r="BL805">
        <v>1</v>
      </c>
      <c r="BV805" s="142"/>
      <c r="BW805" s="302">
        <v>38</v>
      </c>
      <c r="BX805" s="302">
        <v>39</v>
      </c>
      <c r="BY805" s="302">
        <v>110</v>
      </c>
      <c r="BZ805" s="302">
        <v>111</v>
      </c>
      <c r="CA805" s="302">
        <v>34</v>
      </c>
      <c r="CB805" s="302">
        <v>3</v>
      </c>
      <c r="CC805" s="303">
        <v>1.1904761904761904E-2</v>
      </c>
      <c r="CD805" s="304">
        <v>0.70710678118654757</v>
      </c>
      <c r="CE805" s="302">
        <v>0</v>
      </c>
      <c r="CF805" s="302">
        <v>30</v>
      </c>
      <c r="CG805" s="296">
        <v>5.9523809523809529E-4</v>
      </c>
      <c r="CH805" s="297" t="s">
        <v>12384</v>
      </c>
      <c r="CI805" s="305">
        <v>1</v>
      </c>
      <c r="CJ805" s="306">
        <v>3.8142496383294042</v>
      </c>
      <c r="CK805" s="300">
        <v>2</v>
      </c>
      <c r="CL805" s="301">
        <v>4</v>
      </c>
    </row>
    <row r="806" spans="1:90" x14ac:dyDescent="0.25">
      <c r="A806">
        <v>1215100010</v>
      </c>
      <c r="B806" s="287" t="s">
        <v>13198</v>
      </c>
      <c r="C806" s="141"/>
      <c r="D806">
        <v>1</v>
      </c>
      <c r="E806">
        <v>1</v>
      </c>
      <c r="G806">
        <v>1</v>
      </c>
      <c r="H806">
        <v>1</v>
      </c>
      <c r="L806">
        <v>1</v>
      </c>
      <c r="N806" s="142"/>
      <c r="O806" s="141"/>
      <c r="X806">
        <v>1</v>
      </c>
      <c r="Z806">
        <v>1</v>
      </c>
      <c r="AA806" s="141">
        <v>1</v>
      </c>
      <c r="AC806">
        <v>1</v>
      </c>
      <c r="AD806">
        <v>2</v>
      </c>
      <c r="AE806">
        <v>1</v>
      </c>
      <c r="AL806" s="142"/>
      <c r="AM806" s="141"/>
      <c r="AN806">
        <v>1</v>
      </c>
      <c r="AO806">
        <v>3</v>
      </c>
      <c r="AP806">
        <v>1</v>
      </c>
      <c r="AQ806">
        <v>1</v>
      </c>
      <c r="AR806">
        <v>2</v>
      </c>
      <c r="AU806">
        <v>1</v>
      </c>
      <c r="AX806" s="142"/>
      <c r="AY806" s="141"/>
      <c r="AZ806">
        <v>1</v>
      </c>
      <c r="BB806">
        <v>1</v>
      </c>
      <c r="BH806">
        <v>2</v>
      </c>
      <c r="BI806">
        <v>2</v>
      </c>
      <c r="BJ806" s="142"/>
      <c r="BK806" s="141"/>
      <c r="BL806">
        <v>1</v>
      </c>
      <c r="BQ806">
        <v>1</v>
      </c>
      <c r="BR806">
        <v>3</v>
      </c>
      <c r="BS806">
        <v>2</v>
      </c>
      <c r="BT806">
        <v>2</v>
      </c>
      <c r="BV806" s="142"/>
      <c r="BW806" s="302">
        <v>5</v>
      </c>
      <c r="BX806" s="302">
        <v>2</v>
      </c>
      <c r="BY806" s="302">
        <v>5</v>
      </c>
      <c r="BZ806" s="302">
        <v>9</v>
      </c>
      <c r="CA806" s="302">
        <v>6</v>
      </c>
      <c r="CB806" s="302">
        <v>9</v>
      </c>
      <c r="CC806" s="303">
        <v>3.5714285714285712E-2</v>
      </c>
      <c r="CD806" s="304">
        <v>0.83666002653407567</v>
      </c>
      <c r="CE806" s="302">
        <v>0</v>
      </c>
      <c r="CF806" s="302">
        <v>30</v>
      </c>
      <c r="CG806" s="296">
        <v>1.7857142857142857E-3</v>
      </c>
      <c r="CH806" s="297" t="s">
        <v>12384</v>
      </c>
      <c r="CI806" s="305">
        <v>1</v>
      </c>
      <c r="CJ806" s="306">
        <v>10.158088597962648</v>
      </c>
      <c r="CK806" s="300">
        <v>2</v>
      </c>
      <c r="CL806" s="301">
        <v>11</v>
      </c>
    </row>
    <row r="807" spans="1:90" x14ac:dyDescent="0.25">
      <c r="A807">
        <v>1216100030</v>
      </c>
      <c r="B807" s="287" t="s">
        <v>13199</v>
      </c>
      <c r="C807" s="141"/>
      <c r="N807" s="142"/>
      <c r="O807" s="141"/>
      <c r="AA807" s="141"/>
      <c r="AB807">
        <v>1</v>
      </c>
      <c r="AE807">
        <v>1</v>
      </c>
      <c r="AG807">
        <v>1</v>
      </c>
      <c r="AK807">
        <v>1</v>
      </c>
      <c r="AL807" s="142">
        <v>1</v>
      </c>
      <c r="AM807" s="141"/>
      <c r="AP807">
        <v>1</v>
      </c>
      <c r="AX807" s="142"/>
      <c r="AY807" s="141">
        <v>1</v>
      </c>
      <c r="BC807">
        <v>1</v>
      </c>
      <c r="BG807">
        <v>1</v>
      </c>
      <c r="BH807">
        <v>1</v>
      </c>
      <c r="BJ807" s="142">
        <v>1</v>
      </c>
      <c r="BK807" s="141"/>
      <c r="BL807">
        <v>1</v>
      </c>
      <c r="BV807" s="142"/>
      <c r="BW807" s="302">
        <v>0</v>
      </c>
      <c r="BX807" s="302">
        <v>0</v>
      </c>
      <c r="BY807" s="302">
        <v>5</v>
      </c>
      <c r="BZ807" s="302">
        <v>1</v>
      </c>
      <c r="CA807" s="302">
        <v>5</v>
      </c>
      <c r="CB807" s="302">
        <v>1</v>
      </c>
      <c r="CC807" s="303">
        <v>3.968253968253968E-3</v>
      </c>
      <c r="CD807" s="304">
        <v>0</v>
      </c>
      <c r="CE807" s="302">
        <v>0</v>
      </c>
      <c r="CF807" s="302">
        <v>30</v>
      </c>
      <c r="CG807" s="296">
        <v>1.9841269841269841E-4</v>
      </c>
      <c r="CH807" s="297" t="s">
        <v>12384</v>
      </c>
      <c r="CI807" s="305">
        <v>0</v>
      </c>
      <c r="CJ807" s="306">
        <v>1.0357142857142856</v>
      </c>
      <c r="CK807" s="300">
        <v>1</v>
      </c>
      <c r="CL807" s="301">
        <v>2</v>
      </c>
    </row>
    <row r="808" spans="1:90" x14ac:dyDescent="0.25">
      <c r="A808">
        <v>1216100040</v>
      </c>
      <c r="B808" s="287" t="s">
        <v>13200</v>
      </c>
      <c r="C808" s="141"/>
      <c r="N808" s="142">
        <v>1</v>
      </c>
      <c r="O808" s="141"/>
      <c r="AA808" s="141"/>
      <c r="AL808" s="142">
        <v>1</v>
      </c>
      <c r="AM808" s="141"/>
      <c r="AO808">
        <v>1</v>
      </c>
      <c r="AQ808">
        <v>1</v>
      </c>
      <c r="AV808">
        <v>1</v>
      </c>
      <c r="AX808" s="142"/>
      <c r="AY808" s="141"/>
      <c r="AZ808">
        <v>1</v>
      </c>
      <c r="BJ808" s="142"/>
      <c r="BK808" s="141"/>
      <c r="BV808" s="142"/>
      <c r="BW808" s="302">
        <v>1</v>
      </c>
      <c r="BX808" s="302">
        <v>0</v>
      </c>
      <c r="BY808" s="302">
        <v>1</v>
      </c>
      <c r="BZ808" s="302">
        <v>3</v>
      </c>
      <c r="CA808" s="302">
        <v>1</v>
      </c>
      <c r="CB808" s="302">
        <v>0</v>
      </c>
      <c r="CC808" s="303">
        <v>0</v>
      </c>
      <c r="CD808" s="304">
        <v>0</v>
      </c>
      <c r="CE808" s="302">
        <v>0</v>
      </c>
      <c r="CF808" s="302">
        <v>30</v>
      </c>
      <c r="CG808" s="296">
        <v>0</v>
      </c>
      <c r="CH808" s="297" t="s">
        <v>12384</v>
      </c>
      <c r="CI808" s="305">
        <v>0</v>
      </c>
      <c r="CJ808" s="306">
        <v>0</v>
      </c>
      <c r="CK808" s="300">
        <v>0</v>
      </c>
      <c r="CL808" s="301">
        <v>0</v>
      </c>
    </row>
    <row r="809" spans="1:90" x14ac:dyDescent="0.25">
      <c r="A809">
        <v>1216100050</v>
      </c>
      <c r="B809" s="287" t="s">
        <v>13201</v>
      </c>
      <c r="C809" s="141"/>
      <c r="N809" s="142"/>
      <c r="O809" s="141"/>
      <c r="AA809" s="141">
        <v>1</v>
      </c>
      <c r="AB809">
        <v>1</v>
      </c>
      <c r="AL809" s="142">
        <v>1</v>
      </c>
      <c r="AM809" s="141"/>
      <c r="AR809">
        <v>1</v>
      </c>
      <c r="AX809" s="142"/>
      <c r="AY809" s="141"/>
      <c r="BJ809" s="142"/>
      <c r="BK809" s="141"/>
      <c r="BR809">
        <v>1</v>
      </c>
      <c r="BV809" s="142"/>
      <c r="BW809" s="302">
        <v>0</v>
      </c>
      <c r="BX809" s="302">
        <v>0</v>
      </c>
      <c r="BY809" s="302">
        <v>3</v>
      </c>
      <c r="BZ809" s="302">
        <v>1</v>
      </c>
      <c r="CA809" s="302">
        <v>0</v>
      </c>
      <c r="CB809" s="302">
        <v>1</v>
      </c>
      <c r="CC809" s="303">
        <v>3.968253968253968E-3</v>
      </c>
      <c r="CD809" s="304">
        <v>0</v>
      </c>
      <c r="CE809" s="302">
        <v>0</v>
      </c>
      <c r="CF809" s="302">
        <v>30</v>
      </c>
      <c r="CG809" s="296">
        <v>1.9841269841269841E-4</v>
      </c>
      <c r="CH809" s="297" t="s">
        <v>12384</v>
      </c>
      <c r="CI809" s="305">
        <v>0</v>
      </c>
      <c r="CJ809" s="306">
        <v>1.0357142857142856</v>
      </c>
      <c r="CK809" s="300">
        <v>1</v>
      </c>
      <c r="CL809" s="301">
        <v>2</v>
      </c>
    </row>
    <row r="810" spans="1:90" x14ac:dyDescent="0.25">
      <c r="A810">
        <v>1216100150</v>
      </c>
      <c r="B810" s="287" t="s">
        <v>13202</v>
      </c>
      <c r="C810" s="141"/>
      <c r="N810" s="142"/>
      <c r="O810" s="141"/>
      <c r="AA810" s="141"/>
      <c r="AL810" s="142"/>
      <c r="AM810" s="141"/>
      <c r="AS810">
        <v>1</v>
      </c>
      <c r="AX810" s="142"/>
      <c r="AY810" s="141"/>
      <c r="BJ810" s="142"/>
      <c r="BK810" s="141"/>
      <c r="BS810">
        <v>1</v>
      </c>
      <c r="BV810" s="142"/>
      <c r="BW810" s="302">
        <v>0</v>
      </c>
      <c r="BX810" s="302">
        <v>0</v>
      </c>
      <c r="BY810" s="302">
        <v>0</v>
      </c>
      <c r="BZ810" s="302">
        <v>1</v>
      </c>
      <c r="CA810" s="302">
        <v>0</v>
      </c>
      <c r="CB810" s="302">
        <v>1</v>
      </c>
      <c r="CC810" s="303">
        <v>3.968253968253968E-3</v>
      </c>
      <c r="CD810" s="304">
        <v>0</v>
      </c>
      <c r="CE810" s="302">
        <v>0</v>
      </c>
      <c r="CF810" s="302">
        <v>30</v>
      </c>
      <c r="CG810" s="296">
        <v>1.9841269841269841E-4</v>
      </c>
      <c r="CH810" s="297" t="s">
        <v>12384</v>
      </c>
      <c r="CI810" s="305">
        <v>0</v>
      </c>
      <c r="CJ810" s="306">
        <v>1.0357142857142856</v>
      </c>
      <c r="CK810" s="300">
        <v>1</v>
      </c>
      <c r="CL810" s="301">
        <v>2</v>
      </c>
    </row>
    <row r="811" spans="1:90" x14ac:dyDescent="0.25">
      <c r="A811">
        <v>1216100160</v>
      </c>
      <c r="B811" s="287" t="s">
        <v>13203</v>
      </c>
      <c r="C811" s="141"/>
      <c r="D811">
        <v>1</v>
      </c>
      <c r="F811">
        <v>1</v>
      </c>
      <c r="L811">
        <v>1</v>
      </c>
      <c r="N811" s="142"/>
      <c r="O811" s="141"/>
      <c r="X811">
        <v>1</v>
      </c>
      <c r="AA811" s="141"/>
      <c r="AB811">
        <v>2</v>
      </c>
      <c r="AD811">
        <v>1</v>
      </c>
      <c r="AE811">
        <v>1</v>
      </c>
      <c r="AI811">
        <v>1</v>
      </c>
      <c r="AJ811">
        <v>1</v>
      </c>
      <c r="AL811" s="142">
        <v>2</v>
      </c>
      <c r="AM811" s="141"/>
      <c r="AO811">
        <v>1</v>
      </c>
      <c r="AS811">
        <v>1</v>
      </c>
      <c r="AV811">
        <v>1</v>
      </c>
      <c r="AX811" s="142"/>
      <c r="AY811" s="141"/>
      <c r="AZ811">
        <v>1</v>
      </c>
      <c r="BC811">
        <v>2</v>
      </c>
      <c r="BD811">
        <v>1</v>
      </c>
      <c r="BJ811" s="142"/>
      <c r="BK811" s="141"/>
      <c r="BV811" s="142"/>
      <c r="BW811" s="302">
        <v>3</v>
      </c>
      <c r="BX811" s="302">
        <v>1</v>
      </c>
      <c r="BY811" s="302">
        <v>8</v>
      </c>
      <c r="BZ811" s="302">
        <v>3</v>
      </c>
      <c r="CA811" s="302">
        <v>4</v>
      </c>
      <c r="CB811" s="302">
        <v>0</v>
      </c>
      <c r="CC811" s="303">
        <v>0</v>
      </c>
      <c r="CD811" s="304">
        <v>0</v>
      </c>
      <c r="CE811" s="302">
        <v>0</v>
      </c>
      <c r="CF811" s="302">
        <v>30</v>
      </c>
      <c r="CG811" s="296">
        <v>0</v>
      </c>
      <c r="CH811" s="297" t="s">
        <v>12384</v>
      </c>
      <c r="CI811" s="305">
        <v>0</v>
      </c>
      <c r="CJ811" s="306">
        <v>0</v>
      </c>
      <c r="CK811" s="300">
        <v>0</v>
      </c>
      <c r="CL811" s="301">
        <v>0</v>
      </c>
    </row>
    <row r="812" spans="1:90" x14ac:dyDescent="0.25">
      <c r="A812">
        <v>1216100170</v>
      </c>
      <c r="B812" s="287" t="s">
        <v>13204</v>
      </c>
      <c r="C812" s="141"/>
      <c r="N812" s="142"/>
      <c r="O812" s="141"/>
      <c r="R812">
        <v>2</v>
      </c>
      <c r="X812">
        <v>1</v>
      </c>
      <c r="AA812" s="141">
        <v>1</v>
      </c>
      <c r="AG812">
        <v>4</v>
      </c>
      <c r="AJ812">
        <v>1</v>
      </c>
      <c r="AK812">
        <v>1</v>
      </c>
      <c r="AL812" s="142">
        <v>1</v>
      </c>
      <c r="AM812" s="141"/>
      <c r="AO812">
        <v>3</v>
      </c>
      <c r="AS812">
        <v>1</v>
      </c>
      <c r="AX812" s="142"/>
      <c r="AY812" s="141"/>
      <c r="BJ812" s="142"/>
      <c r="BK812" s="141">
        <v>1</v>
      </c>
      <c r="BV812" s="142"/>
      <c r="BW812" s="302">
        <v>0</v>
      </c>
      <c r="BX812" s="302">
        <v>3</v>
      </c>
      <c r="BY812" s="302">
        <v>8</v>
      </c>
      <c r="BZ812" s="302">
        <v>4</v>
      </c>
      <c r="CA812" s="302">
        <v>0</v>
      </c>
      <c r="CB812" s="302">
        <v>1</v>
      </c>
      <c r="CC812" s="303">
        <v>3.968253968253968E-3</v>
      </c>
      <c r="CD812" s="304">
        <v>0</v>
      </c>
      <c r="CE812" s="302">
        <v>0</v>
      </c>
      <c r="CF812" s="302">
        <v>30</v>
      </c>
      <c r="CG812" s="296">
        <v>1.9841269841269841E-4</v>
      </c>
      <c r="CH812" s="297" t="s">
        <v>12384</v>
      </c>
      <c r="CI812" s="305">
        <v>0</v>
      </c>
      <c r="CJ812" s="306">
        <v>1.0357142857142856</v>
      </c>
      <c r="CK812" s="300">
        <v>1</v>
      </c>
      <c r="CL812" s="301">
        <v>2</v>
      </c>
    </row>
    <row r="813" spans="1:90" x14ac:dyDescent="0.25">
      <c r="A813">
        <v>1217100020</v>
      </c>
      <c r="B813" s="287" t="s">
        <v>13205</v>
      </c>
      <c r="C813" s="141"/>
      <c r="N813" s="142"/>
      <c r="O813" s="141"/>
      <c r="AA813" s="141"/>
      <c r="AH813">
        <v>1</v>
      </c>
      <c r="AL813" s="142"/>
      <c r="AM813" s="141"/>
      <c r="AX813" s="142"/>
      <c r="AY813" s="141"/>
      <c r="BJ813" s="142"/>
      <c r="BK813" s="141"/>
      <c r="BV813" s="142"/>
      <c r="BW813" s="302">
        <v>0</v>
      </c>
      <c r="BX813" s="302">
        <v>0</v>
      </c>
      <c r="BY813" s="302">
        <v>1</v>
      </c>
      <c r="BZ813" s="302">
        <v>0</v>
      </c>
      <c r="CA813" s="302">
        <v>0</v>
      </c>
      <c r="CB813" s="302">
        <v>0</v>
      </c>
      <c r="CC813" s="303">
        <v>0</v>
      </c>
      <c r="CD813" s="304">
        <v>0</v>
      </c>
      <c r="CE813" s="302">
        <v>0</v>
      </c>
      <c r="CF813" s="302">
        <v>30</v>
      </c>
      <c r="CG813" s="296">
        <v>0</v>
      </c>
      <c r="CH813" s="297" t="s">
        <v>12384</v>
      </c>
      <c r="CI813" s="305">
        <v>0</v>
      </c>
      <c r="CJ813" s="306">
        <v>0</v>
      </c>
      <c r="CK813" s="300">
        <v>0</v>
      </c>
      <c r="CL813" s="301">
        <v>0</v>
      </c>
    </row>
    <row r="814" spans="1:90" x14ac:dyDescent="0.25">
      <c r="A814">
        <v>1217100280</v>
      </c>
      <c r="B814" s="287" t="s">
        <v>13206</v>
      </c>
      <c r="C814" s="141"/>
      <c r="N814" s="142"/>
      <c r="O814" s="141"/>
      <c r="AA814" s="141"/>
      <c r="AJ814">
        <v>2</v>
      </c>
      <c r="AK814">
        <v>1</v>
      </c>
      <c r="AL814" s="142"/>
      <c r="AM814" s="141"/>
      <c r="AO814">
        <v>1</v>
      </c>
      <c r="AP814">
        <v>1</v>
      </c>
      <c r="AS814">
        <v>1</v>
      </c>
      <c r="AT814">
        <v>3</v>
      </c>
      <c r="AX814" s="142"/>
      <c r="AY814" s="141"/>
      <c r="BJ814" s="142"/>
      <c r="BK814" s="141"/>
      <c r="BV814" s="142"/>
      <c r="BW814" s="302">
        <v>0</v>
      </c>
      <c r="BX814" s="302">
        <v>0</v>
      </c>
      <c r="BY814" s="302">
        <v>3</v>
      </c>
      <c r="BZ814" s="302">
        <v>6</v>
      </c>
      <c r="CA814" s="302">
        <v>0</v>
      </c>
      <c r="CB814" s="302">
        <v>0</v>
      </c>
      <c r="CC814" s="303">
        <v>0</v>
      </c>
      <c r="CD814" s="304">
        <v>0</v>
      </c>
      <c r="CE814" s="302">
        <v>0</v>
      </c>
      <c r="CF814" s="302">
        <v>30</v>
      </c>
      <c r="CG814" s="296">
        <v>0</v>
      </c>
      <c r="CH814" s="297" t="s">
        <v>12384</v>
      </c>
      <c r="CI814" s="305">
        <v>0</v>
      </c>
      <c r="CJ814" s="306">
        <v>0</v>
      </c>
      <c r="CK814" s="300">
        <v>0</v>
      </c>
      <c r="CL814" s="301">
        <v>0</v>
      </c>
    </row>
    <row r="815" spans="1:90" x14ac:dyDescent="0.25">
      <c r="A815">
        <v>1217100330</v>
      </c>
      <c r="B815" s="287" t="s">
        <v>13207</v>
      </c>
      <c r="C815" s="141"/>
      <c r="N815" s="142"/>
      <c r="O815" s="141"/>
      <c r="AA815" s="141"/>
      <c r="AI815">
        <v>1</v>
      </c>
      <c r="AJ815">
        <v>1</v>
      </c>
      <c r="AK815">
        <v>1</v>
      </c>
      <c r="AL815" s="142"/>
      <c r="AM815" s="141"/>
      <c r="AN815">
        <v>1</v>
      </c>
      <c r="AT815">
        <v>1</v>
      </c>
      <c r="AX815" s="142"/>
      <c r="AY815" s="141"/>
      <c r="BJ815" s="142"/>
      <c r="BK815" s="141"/>
      <c r="BV815" s="142"/>
      <c r="BW815" s="302">
        <v>0</v>
      </c>
      <c r="BX815" s="302">
        <v>0</v>
      </c>
      <c r="BY815" s="302">
        <v>3</v>
      </c>
      <c r="BZ815" s="302">
        <v>2</v>
      </c>
      <c r="CA815" s="302">
        <v>0</v>
      </c>
      <c r="CB815" s="302">
        <v>0</v>
      </c>
      <c r="CC815" s="303">
        <v>0</v>
      </c>
      <c r="CD815" s="304">
        <v>0</v>
      </c>
      <c r="CE815" s="302">
        <v>0</v>
      </c>
      <c r="CF815" s="302">
        <v>30</v>
      </c>
      <c r="CG815" s="296">
        <v>0</v>
      </c>
      <c r="CH815" s="297" t="s">
        <v>12384</v>
      </c>
      <c r="CI815" s="305">
        <v>0</v>
      </c>
      <c r="CJ815" s="306">
        <v>0</v>
      </c>
      <c r="CK815" s="300">
        <v>0</v>
      </c>
      <c r="CL815" s="301">
        <v>0</v>
      </c>
    </row>
    <row r="816" spans="1:90" x14ac:dyDescent="0.25">
      <c r="A816">
        <v>1217100800</v>
      </c>
      <c r="B816" s="287" t="s">
        <v>13208</v>
      </c>
      <c r="C816" s="141"/>
      <c r="N816" s="142"/>
      <c r="O816" s="141"/>
      <c r="AA816" s="141"/>
      <c r="AD816">
        <v>3</v>
      </c>
      <c r="AE816">
        <v>7</v>
      </c>
      <c r="AG816">
        <v>2</v>
      </c>
      <c r="AH816">
        <v>2</v>
      </c>
      <c r="AK816">
        <v>5</v>
      </c>
      <c r="AL816" s="142">
        <v>3</v>
      </c>
      <c r="AM816" s="141">
        <v>1</v>
      </c>
      <c r="AN816">
        <v>1</v>
      </c>
      <c r="AO816">
        <v>3</v>
      </c>
      <c r="AP816">
        <v>1</v>
      </c>
      <c r="AU816">
        <v>1</v>
      </c>
      <c r="AV816">
        <v>1</v>
      </c>
      <c r="AW816">
        <v>2</v>
      </c>
      <c r="AX816" s="142">
        <v>1</v>
      </c>
      <c r="AY816" s="141"/>
      <c r="BC816">
        <v>1</v>
      </c>
      <c r="BD816">
        <v>1</v>
      </c>
      <c r="BE816">
        <v>1</v>
      </c>
      <c r="BI816">
        <v>1</v>
      </c>
      <c r="BJ816" s="142">
        <v>1</v>
      </c>
      <c r="BK816" s="141"/>
      <c r="BL816">
        <v>2</v>
      </c>
      <c r="BO816">
        <v>1</v>
      </c>
      <c r="BP816">
        <v>3</v>
      </c>
      <c r="BQ816">
        <v>1</v>
      </c>
      <c r="BS816">
        <v>5</v>
      </c>
      <c r="BT816">
        <v>1</v>
      </c>
      <c r="BU816">
        <v>1</v>
      </c>
      <c r="BV816" s="142">
        <v>1</v>
      </c>
      <c r="BW816" s="302">
        <v>0</v>
      </c>
      <c r="BX816" s="302">
        <v>0</v>
      </c>
      <c r="BY816" s="302">
        <v>22</v>
      </c>
      <c r="BZ816" s="302">
        <v>11</v>
      </c>
      <c r="CA816" s="302">
        <v>5</v>
      </c>
      <c r="CB816" s="302">
        <v>15</v>
      </c>
      <c r="CC816" s="303">
        <v>5.9523809523809521E-2</v>
      </c>
      <c r="CD816" s="304">
        <v>1.4577379737113252</v>
      </c>
      <c r="CE816" s="302">
        <v>0</v>
      </c>
      <c r="CF816" s="302">
        <v>30</v>
      </c>
      <c r="CG816" s="296">
        <v>2.976190476190476E-3</v>
      </c>
      <c r="CH816" s="297" t="s">
        <v>12384</v>
      </c>
      <c r="CI816" s="305">
        <v>2</v>
      </c>
      <c r="CJ816" s="306">
        <v>16.993452259425609</v>
      </c>
      <c r="CK816" s="300">
        <v>4</v>
      </c>
      <c r="CL816" s="301">
        <v>18</v>
      </c>
    </row>
    <row r="817" spans="1:90" x14ac:dyDescent="0.25">
      <c r="A817">
        <v>1217100810</v>
      </c>
      <c r="B817" s="287" t="s">
        <v>13209</v>
      </c>
      <c r="C817" s="141"/>
      <c r="N817" s="142"/>
      <c r="O817" s="141"/>
      <c r="AA817" s="141"/>
      <c r="AK817">
        <v>1</v>
      </c>
      <c r="AL817" s="142">
        <v>1</v>
      </c>
      <c r="AM817" s="141"/>
      <c r="AX817" s="142"/>
      <c r="AY817" s="141"/>
      <c r="BJ817" s="142"/>
      <c r="BK817" s="141"/>
      <c r="BV817" s="142"/>
      <c r="BW817" s="302">
        <v>0</v>
      </c>
      <c r="BX817" s="302">
        <v>0</v>
      </c>
      <c r="BY817" s="302">
        <v>2</v>
      </c>
      <c r="BZ817" s="302">
        <v>0</v>
      </c>
      <c r="CA817" s="302">
        <v>0</v>
      </c>
      <c r="CB817" s="302">
        <v>0</v>
      </c>
      <c r="CC817" s="303">
        <v>0</v>
      </c>
      <c r="CD817" s="304">
        <v>0</v>
      </c>
      <c r="CE817" s="302">
        <v>0</v>
      </c>
      <c r="CF817" s="302">
        <v>30</v>
      </c>
      <c r="CG817" s="296">
        <v>0</v>
      </c>
      <c r="CH817" s="297" t="s">
        <v>12384</v>
      </c>
      <c r="CI817" s="305">
        <v>0</v>
      </c>
      <c r="CJ817" s="306">
        <v>0</v>
      </c>
      <c r="CK817" s="300">
        <v>0</v>
      </c>
      <c r="CL817" s="301">
        <v>0</v>
      </c>
    </row>
    <row r="818" spans="1:90" x14ac:dyDescent="0.25">
      <c r="A818">
        <v>1217100830</v>
      </c>
      <c r="B818" s="287" t="s">
        <v>13210</v>
      </c>
      <c r="C818" s="141"/>
      <c r="N818" s="142"/>
      <c r="O818" s="141"/>
      <c r="AA818" s="141"/>
      <c r="AK818">
        <v>1</v>
      </c>
      <c r="AL818" s="142">
        <v>1</v>
      </c>
      <c r="AM818" s="141"/>
      <c r="AV818">
        <v>1</v>
      </c>
      <c r="AX818" s="142"/>
      <c r="AY818" s="141">
        <v>1</v>
      </c>
      <c r="BC818">
        <v>1</v>
      </c>
      <c r="BI818">
        <v>2</v>
      </c>
      <c r="BJ818" s="142"/>
      <c r="BK818" s="141">
        <v>1</v>
      </c>
      <c r="BL818">
        <v>1</v>
      </c>
      <c r="BO818">
        <v>1</v>
      </c>
      <c r="BP818">
        <v>1</v>
      </c>
      <c r="BQ818">
        <v>1</v>
      </c>
      <c r="BU818">
        <v>1</v>
      </c>
      <c r="BV818" s="142"/>
      <c r="BW818" s="302">
        <v>0</v>
      </c>
      <c r="BX818" s="302">
        <v>0</v>
      </c>
      <c r="BY818" s="302">
        <v>2</v>
      </c>
      <c r="BZ818" s="302">
        <v>1</v>
      </c>
      <c r="CA818" s="302">
        <v>4</v>
      </c>
      <c r="CB818" s="302">
        <v>6</v>
      </c>
      <c r="CC818" s="303">
        <v>2.3809523809523808E-2</v>
      </c>
      <c r="CD818" s="304">
        <v>0</v>
      </c>
      <c r="CE818" s="302">
        <v>0</v>
      </c>
      <c r="CF818" s="302">
        <v>30</v>
      </c>
      <c r="CG818" s="296">
        <v>1.1904761904761906E-3</v>
      </c>
      <c r="CH818" s="297" t="s">
        <v>12384</v>
      </c>
      <c r="CI818" s="305">
        <v>0</v>
      </c>
      <c r="CJ818" s="306">
        <v>6.2142857142857135</v>
      </c>
      <c r="CK818" s="300">
        <v>1</v>
      </c>
      <c r="CL818" s="301">
        <v>7</v>
      </c>
    </row>
    <row r="819" spans="1:90" x14ac:dyDescent="0.25">
      <c r="A819">
        <v>1217100890</v>
      </c>
      <c r="B819" s="287" t="s">
        <v>13211</v>
      </c>
      <c r="C819" s="141"/>
      <c r="N819" s="142"/>
      <c r="O819" s="141"/>
      <c r="AA819" s="141"/>
      <c r="AL819" s="142"/>
      <c r="AM819" s="141"/>
      <c r="AX819" s="142"/>
      <c r="AY819" s="141"/>
      <c r="BD819">
        <v>1</v>
      </c>
      <c r="BE819">
        <v>1</v>
      </c>
      <c r="BF819">
        <v>1</v>
      </c>
      <c r="BI819">
        <v>1</v>
      </c>
      <c r="BJ819" s="142">
        <v>1</v>
      </c>
      <c r="BK819" s="141"/>
      <c r="BL819">
        <v>1</v>
      </c>
      <c r="BM819">
        <v>1</v>
      </c>
      <c r="BO819">
        <v>1</v>
      </c>
      <c r="BP819">
        <v>1</v>
      </c>
      <c r="BR819">
        <v>2</v>
      </c>
      <c r="BU819">
        <v>2</v>
      </c>
      <c r="BV819" s="142">
        <v>1</v>
      </c>
      <c r="BW819" s="302">
        <v>0</v>
      </c>
      <c r="BX819" s="302">
        <v>0</v>
      </c>
      <c r="BY819" s="302">
        <v>0</v>
      </c>
      <c r="BZ819" s="302">
        <v>0</v>
      </c>
      <c r="CA819" s="302">
        <v>5</v>
      </c>
      <c r="CB819" s="302">
        <v>9</v>
      </c>
      <c r="CC819" s="303">
        <v>3.5714285714285712E-2</v>
      </c>
      <c r="CD819" s="304">
        <v>0.48795003647426666</v>
      </c>
      <c r="CE819" s="302">
        <v>0</v>
      </c>
      <c r="CF819" s="302">
        <v>30</v>
      </c>
      <c r="CG819" s="296">
        <v>1.7857142857142857E-3</v>
      </c>
      <c r="CH819" s="297" t="s">
        <v>12384</v>
      </c>
      <c r="CI819" s="305">
        <v>1</v>
      </c>
      <c r="CJ819" s="306">
        <v>9.809378607902838</v>
      </c>
      <c r="CK819" s="300">
        <v>2</v>
      </c>
      <c r="CL819" s="301">
        <v>10</v>
      </c>
    </row>
    <row r="820" spans="1:90" x14ac:dyDescent="0.25">
      <c r="A820">
        <v>1218100180</v>
      </c>
      <c r="B820" s="287" t="s">
        <v>13212</v>
      </c>
      <c r="C820" s="141"/>
      <c r="N820" s="142"/>
      <c r="O820" s="141"/>
      <c r="AA820" s="141"/>
      <c r="AL820" s="142"/>
      <c r="AM820" s="141"/>
      <c r="AN820">
        <v>1</v>
      </c>
      <c r="AO820">
        <v>1</v>
      </c>
      <c r="AX820" s="142"/>
      <c r="AY820" s="141"/>
      <c r="BJ820" s="142"/>
      <c r="BK820" s="141"/>
      <c r="BV820" s="142"/>
      <c r="BW820" s="302">
        <v>0</v>
      </c>
      <c r="BX820" s="302">
        <v>0</v>
      </c>
      <c r="BY820" s="302">
        <v>0</v>
      </c>
      <c r="BZ820" s="302">
        <v>2</v>
      </c>
      <c r="CA820" s="302">
        <v>0</v>
      </c>
      <c r="CB820" s="302">
        <v>0</v>
      </c>
      <c r="CC820" s="303">
        <v>0</v>
      </c>
      <c r="CD820" s="304">
        <v>0</v>
      </c>
      <c r="CE820" s="302">
        <v>0</v>
      </c>
      <c r="CF820" s="302">
        <v>30</v>
      </c>
      <c r="CG820" s="296">
        <v>0</v>
      </c>
      <c r="CH820" s="297" t="s">
        <v>12384</v>
      </c>
      <c r="CI820" s="305">
        <v>0</v>
      </c>
      <c r="CJ820" s="306">
        <v>0</v>
      </c>
      <c r="CK820" s="300">
        <v>0</v>
      </c>
      <c r="CL820" s="301">
        <v>0</v>
      </c>
    </row>
    <row r="821" spans="1:90" x14ac:dyDescent="0.25">
      <c r="A821">
        <v>1218100190</v>
      </c>
      <c r="B821" s="287" t="s">
        <v>13213</v>
      </c>
      <c r="C821" s="141"/>
      <c r="N821" s="142"/>
      <c r="O821" s="141"/>
      <c r="AA821" s="141"/>
      <c r="AL821" s="142"/>
      <c r="AM821" s="141"/>
      <c r="AN821">
        <v>1</v>
      </c>
      <c r="AX821" s="142"/>
      <c r="AY821" s="141"/>
      <c r="BB821">
        <v>1</v>
      </c>
      <c r="BJ821" s="142"/>
      <c r="BK821" s="141"/>
      <c r="BT821">
        <v>1</v>
      </c>
      <c r="BV821" s="142"/>
      <c r="BW821" s="302">
        <v>0</v>
      </c>
      <c r="BX821" s="302">
        <v>0</v>
      </c>
      <c r="BY821" s="302">
        <v>0</v>
      </c>
      <c r="BZ821" s="302">
        <v>1</v>
      </c>
      <c r="CA821" s="302">
        <v>1</v>
      </c>
      <c r="CB821" s="302">
        <v>1</v>
      </c>
      <c r="CC821" s="303">
        <v>3.968253968253968E-3</v>
      </c>
      <c r="CD821" s="304">
        <v>0</v>
      </c>
      <c r="CE821" s="302">
        <v>100</v>
      </c>
      <c r="CF821" s="302">
        <v>30</v>
      </c>
      <c r="CG821" s="296">
        <v>1.9841269841269841E-4</v>
      </c>
      <c r="CH821" s="297" t="s">
        <v>12384</v>
      </c>
      <c r="CI821" s="305">
        <v>1</v>
      </c>
      <c r="CJ821" s="306">
        <v>1.4325396825396823</v>
      </c>
      <c r="CK821" s="300">
        <v>1</v>
      </c>
      <c r="CL821" s="301">
        <v>2</v>
      </c>
    </row>
    <row r="822" spans="1:90" x14ac:dyDescent="0.25">
      <c r="A822">
        <v>1218100200</v>
      </c>
      <c r="B822" s="287" t="s">
        <v>13214</v>
      </c>
      <c r="C822" s="141"/>
      <c r="N822" s="142"/>
      <c r="O822" s="141"/>
      <c r="AA822" s="141"/>
      <c r="AJ822">
        <v>1</v>
      </c>
      <c r="AL822" s="142"/>
      <c r="AM822" s="141"/>
      <c r="AN822">
        <v>1</v>
      </c>
      <c r="AP822">
        <v>1</v>
      </c>
      <c r="AX822" s="142"/>
      <c r="AY822" s="141"/>
      <c r="AZ822">
        <v>1</v>
      </c>
      <c r="BB822">
        <v>1</v>
      </c>
      <c r="BJ822" s="142"/>
      <c r="BK822" s="141"/>
      <c r="BV822" s="142"/>
      <c r="BW822" s="302">
        <v>0</v>
      </c>
      <c r="BX822" s="302">
        <v>0</v>
      </c>
      <c r="BY822" s="302">
        <v>1</v>
      </c>
      <c r="BZ822" s="302">
        <v>2</v>
      </c>
      <c r="CA822" s="302">
        <v>2</v>
      </c>
      <c r="CB822" s="302">
        <v>0</v>
      </c>
      <c r="CC822" s="303">
        <v>0</v>
      </c>
      <c r="CD822" s="304">
        <v>0</v>
      </c>
      <c r="CE822" s="302">
        <v>100</v>
      </c>
      <c r="CF822" s="302">
        <v>30</v>
      </c>
      <c r="CG822" s="296">
        <v>0</v>
      </c>
      <c r="CH822" s="297" t="s">
        <v>12384</v>
      </c>
      <c r="CI822" s="305">
        <v>0</v>
      </c>
      <c r="CJ822" s="306">
        <v>0</v>
      </c>
      <c r="CK822" s="300">
        <v>0</v>
      </c>
      <c r="CL822" s="301">
        <v>0</v>
      </c>
    </row>
    <row r="823" spans="1:90" x14ac:dyDescent="0.25">
      <c r="A823">
        <v>1219100030</v>
      </c>
      <c r="B823" s="287" t="s">
        <v>13215</v>
      </c>
      <c r="C823" s="141"/>
      <c r="N823" s="142"/>
      <c r="O823" s="141"/>
      <c r="V823">
        <v>1</v>
      </c>
      <c r="W823">
        <v>3</v>
      </c>
      <c r="AA823" s="141"/>
      <c r="AD823">
        <v>1</v>
      </c>
      <c r="AE823">
        <v>1</v>
      </c>
      <c r="AF823">
        <v>2</v>
      </c>
      <c r="AG823">
        <v>1</v>
      </c>
      <c r="AH823">
        <v>2</v>
      </c>
      <c r="AJ823">
        <v>1</v>
      </c>
      <c r="AL823" s="142"/>
      <c r="AM823" s="141"/>
      <c r="AO823">
        <v>1</v>
      </c>
      <c r="AS823">
        <v>1</v>
      </c>
      <c r="AV823">
        <v>1</v>
      </c>
      <c r="AX823" s="142">
        <v>1</v>
      </c>
      <c r="AY823" s="141">
        <v>1</v>
      </c>
      <c r="BJ823" s="142"/>
      <c r="BK823" s="141"/>
      <c r="BP823">
        <v>1</v>
      </c>
      <c r="BU823">
        <v>1</v>
      </c>
      <c r="BV823" s="142"/>
      <c r="BW823" s="302">
        <v>0</v>
      </c>
      <c r="BX823" s="302">
        <v>4</v>
      </c>
      <c r="BY823" s="302">
        <v>8</v>
      </c>
      <c r="BZ823" s="302">
        <v>4</v>
      </c>
      <c r="CA823" s="302">
        <v>1</v>
      </c>
      <c r="CB823" s="302">
        <v>2</v>
      </c>
      <c r="CC823" s="303">
        <v>7.9365079365079361E-3</v>
      </c>
      <c r="CD823" s="304">
        <v>0</v>
      </c>
      <c r="CE823" s="302">
        <v>0</v>
      </c>
      <c r="CF823" s="302">
        <v>30</v>
      </c>
      <c r="CG823" s="296">
        <v>3.9682539682539683E-4</v>
      </c>
      <c r="CH823" s="297" t="s">
        <v>12384</v>
      </c>
      <c r="CI823" s="305">
        <v>0</v>
      </c>
      <c r="CJ823" s="306">
        <v>2.0714285714285712</v>
      </c>
      <c r="CK823" s="300">
        <v>1</v>
      </c>
      <c r="CL823" s="301">
        <v>3</v>
      </c>
    </row>
    <row r="824" spans="1:90" x14ac:dyDescent="0.25">
      <c r="A824">
        <v>1219100040</v>
      </c>
      <c r="B824" s="287" t="s">
        <v>13216</v>
      </c>
      <c r="C824" s="141"/>
      <c r="E824">
        <v>1</v>
      </c>
      <c r="N824" s="142">
        <v>1</v>
      </c>
      <c r="O824" s="141"/>
      <c r="V824">
        <v>1</v>
      </c>
      <c r="AA824" s="141"/>
      <c r="AL824" s="142">
        <v>1</v>
      </c>
      <c r="AM824" s="141"/>
      <c r="AS824">
        <v>1</v>
      </c>
      <c r="AX824" s="142"/>
      <c r="AY824" s="141">
        <v>1</v>
      </c>
      <c r="AZ824">
        <v>1</v>
      </c>
      <c r="BB824">
        <v>1</v>
      </c>
      <c r="BJ824" s="142"/>
      <c r="BK824" s="141"/>
      <c r="BV824" s="142">
        <v>1</v>
      </c>
      <c r="BW824" s="302">
        <v>2</v>
      </c>
      <c r="BX824" s="302">
        <v>1</v>
      </c>
      <c r="BY824" s="302">
        <v>1</v>
      </c>
      <c r="BZ824" s="302">
        <v>1</v>
      </c>
      <c r="CA824" s="302">
        <v>3</v>
      </c>
      <c r="CB824" s="302">
        <v>1</v>
      </c>
      <c r="CC824" s="303">
        <v>3.968253968253968E-3</v>
      </c>
      <c r="CD824" s="304">
        <v>0</v>
      </c>
      <c r="CE824" s="302">
        <v>26</v>
      </c>
      <c r="CF824" s="302">
        <v>30</v>
      </c>
      <c r="CG824" s="296">
        <v>1.9841269841269841E-4</v>
      </c>
      <c r="CH824" s="307" t="s">
        <v>15354</v>
      </c>
      <c r="CI824" s="305">
        <v>1</v>
      </c>
      <c r="CJ824" s="306">
        <v>1.1388888888888888</v>
      </c>
      <c r="CK824" s="300">
        <v>1</v>
      </c>
      <c r="CL824" s="301">
        <v>2</v>
      </c>
    </row>
    <row r="825" spans="1:90" x14ac:dyDescent="0.25">
      <c r="A825">
        <v>1219100230</v>
      </c>
      <c r="B825" s="287" t="s">
        <v>13217</v>
      </c>
      <c r="C825" s="141">
        <v>3</v>
      </c>
      <c r="E825">
        <v>1</v>
      </c>
      <c r="F825">
        <v>1</v>
      </c>
      <c r="G825">
        <v>2</v>
      </c>
      <c r="I825">
        <v>1</v>
      </c>
      <c r="N825" s="142">
        <v>1</v>
      </c>
      <c r="O825" s="141">
        <v>2</v>
      </c>
      <c r="Q825">
        <v>1</v>
      </c>
      <c r="AA825" s="141"/>
      <c r="AL825" s="142"/>
      <c r="AM825" s="141"/>
      <c r="AX825" s="142"/>
      <c r="AY825" s="141"/>
      <c r="BJ825" s="142"/>
      <c r="BK825" s="141"/>
      <c r="BV825" s="142"/>
      <c r="BW825" s="302">
        <v>9</v>
      </c>
      <c r="BX825" s="302">
        <v>3</v>
      </c>
      <c r="BY825" s="302">
        <v>0</v>
      </c>
      <c r="BZ825" s="302">
        <v>0</v>
      </c>
      <c r="CA825" s="302">
        <v>0</v>
      </c>
      <c r="CB825" s="302">
        <v>0</v>
      </c>
      <c r="CC825" s="303">
        <v>0</v>
      </c>
      <c r="CD825" s="304">
        <v>0</v>
      </c>
      <c r="CE825" s="302">
        <v>0</v>
      </c>
      <c r="CF825" s="302">
        <v>30</v>
      </c>
      <c r="CG825" s="296">
        <v>0</v>
      </c>
      <c r="CH825" s="297" t="s">
        <v>12384</v>
      </c>
      <c r="CI825" s="305">
        <v>0</v>
      </c>
      <c r="CJ825" s="306">
        <v>0</v>
      </c>
      <c r="CK825" s="300">
        <v>0</v>
      </c>
      <c r="CL825" s="301">
        <v>0</v>
      </c>
    </row>
    <row r="826" spans="1:90" x14ac:dyDescent="0.25">
      <c r="A826">
        <v>1219100290</v>
      </c>
      <c r="B826" s="287" t="s">
        <v>13218</v>
      </c>
      <c r="C826" s="141"/>
      <c r="L826">
        <v>1</v>
      </c>
      <c r="N826" s="142">
        <v>1</v>
      </c>
      <c r="O826" s="141"/>
      <c r="P826">
        <v>1</v>
      </c>
      <c r="Q826">
        <v>1</v>
      </c>
      <c r="AA826" s="141">
        <v>1</v>
      </c>
      <c r="AD826">
        <v>2</v>
      </c>
      <c r="AE826">
        <v>1</v>
      </c>
      <c r="AF826">
        <v>3</v>
      </c>
      <c r="AG826">
        <v>2</v>
      </c>
      <c r="AH826">
        <v>3</v>
      </c>
      <c r="AI826">
        <v>1</v>
      </c>
      <c r="AJ826">
        <v>1</v>
      </c>
      <c r="AL826" s="142"/>
      <c r="AM826" s="141"/>
      <c r="AP826">
        <v>2</v>
      </c>
      <c r="AQ826">
        <v>1</v>
      </c>
      <c r="AS826">
        <v>2</v>
      </c>
      <c r="AV826">
        <v>1</v>
      </c>
      <c r="AX826" s="142"/>
      <c r="AY826" s="141"/>
      <c r="AZ826">
        <v>4</v>
      </c>
      <c r="BC826">
        <v>1</v>
      </c>
      <c r="BH826">
        <v>1</v>
      </c>
      <c r="BJ826" s="142"/>
      <c r="BK826" s="141"/>
      <c r="BL826">
        <v>1</v>
      </c>
      <c r="BN826">
        <v>1</v>
      </c>
      <c r="BP826">
        <v>1</v>
      </c>
      <c r="BQ826">
        <v>1</v>
      </c>
      <c r="BR826">
        <v>2</v>
      </c>
      <c r="BT826">
        <v>1</v>
      </c>
      <c r="BU826">
        <v>1</v>
      </c>
      <c r="BV826" s="142">
        <v>1</v>
      </c>
      <c r="BW826" s="302">
        <v>2</v>
      </c>
      <c r="BX826" s="302">
        <v>2</v>
      </c>
      <c r="BY826" s="302">
        <v>14</v>
      </c>
      <c r="BZ826" s="302">
        <v>6</v>
      </c>
      <c r="CA826" s="302">
        <v>6</v>
      </c>
      <c r="CB826" s="302">
        <v>9</v>
      </c>
      <c r="CC826" s="303">
        <v>3.5714285714285712E-2</v>
      </c>
      <c r="CD826" s="304">
        <v>0.35355339059327379</v>
      </c>
      <c r="CE826" s="302">
        <v>0</v>
      </c>
      <c r="CF826" s="302">
        <v>30</v>
      </c>
      <c r="CG826" s="296">
        <v>1.7857142857142857E-3</v>
      </c>
      <c r="CH826" s="297" t="s">
        <v>12384</v>
      </c>
      <c r="CI826" s="305">
        <v>1</v>
      </c>
      <c r="CJ826" s="306">
        <v>9.6749819620218442</v>
      </c>
      <c r="CK826" s="300">
        <v>2</v>
      </c>
      <c r="CL826" s="301">
        <v>10</v>
      </c>
    </row>
    <row r="827" spans="1:90" x14ac:dyDescent="0.25">
      <c r="A827">
        <v>1219100370</v>
      </c>
      <c r="B827" s="287" t="s">
        <v>13219</v>
      </c>
      <c r="C827" s="141"/>
      <c r="N827" s="142"/>
      <c r="O827" s="141"/>
      <c r="AA827" s="141"/>
      <c r="AL827" s="142"/>
      <c r="AM827" s="141"/>
      <c r="AX827" s="142"/>
      <c r="AY827" s="141"/>
      <c r="BJ827" s="142"/>
      <c r="BK827" s="141"/>
      <c r="BP827">
        <v>1</v>
      </c>
      <c r="BT827">
        <v>1</v>
      </c>
      <c r="BV827" s="142">
        <v>1</v>
      </c>
      <c r="BW827" s="302">
        <v>0</v>
      </c>
      <c r="BX827" s="302">
        <v>0</v>
      </c>
      <c r="BY827" s="302">
        <v>0</v>
      </c>
      <c r="BZ827" s="302">
        <v>0</v>
      </c>
      <c r="CA827" s="302">
        <v>0</v>
      </c>
      <c r="CB827" s="302">
        <v>3</v>
      </c>
      <c r="CC827" s="303">
        <v>1.1904761904761904E-2</v>
      </c>
      <c r="CD827" s="304">
        <v>0</v>
      </c>
      <c r="CE827" s="302">
        <v>0</v>
      </c>
      <c r="CF827" s="302">
        <v>30</v>
      </c>
      <c r="CG827" s="296">
        <v>5.9523809523809529E-4</v>
      </c>
      <c r="CH827" s="297" t="s">
        <v>12384</v>
      </c>
      <c r="CI827" s="305">
        <v>0</v>
      </c>
      <c r="CJ827" s="306">
        <v>3.1071428571428568</v>
      </c>
      <c r="CK827" s="300">
        <v>1</v>
      </c>
      <c r="CL827" s="301">
        <v>4</v>
      </c>
    </row>
    <row r="828" spans="1:90" x14ac:dyDescent="0.25">
      <c r="A828">
        <v>1219100750</v>
      </c>
      <c r="B828" s="287" t="s">
        <v>13220</v>
      </c>
      <c r="C828" s="141"/>
      <c r="N828" s="142"/>
      <c r="O828" s="141"/>
      <c r="W828">
        <v>1</v>
      </c>
      <c r="AA828" s="141"/>
      <c r="AG828">
        <v>1</v>
      </c>
      <c r="AK828">
        <v>1</v>
      </c>
      <c r="AL828" s="142">
        <v>1</v>
      </c>
      <c r="AM828" s="141"/>
      <c r="AX828" s="142"/>
      <c r="AY828" s="141"/>
      <c r="BJ828" s="142"/>
      <c r="BK828" s="141"/>
      <c r="BU828">
        <v>1</v>
      </c>
      <c r="BV828" s="142"/>
      <c r="BW828" s="302">
        <v>0</v>
      </c>
      <c r="BX828" s="302">
        <v>1</v>
      </c>
      <c r="BY828" s="302">
        <v>3</v>
      </c>
      <c r="BZ828" s="302">
        <v>0</v>
      </c>
      <c r="CA828" s="302">
        <v>0</v>
      </c>
      <c r="CB828" s="302">
        <v>1</v>
      </c>
      <c r="CC828" s="303">
        <v>3.968253968253968E-3</v>
      </c>
      <c r="CD828" s="304">
        <v>0</v>
      </c>
      <c r="CE828" s="302">
        <v>0</v>
      </c>
      <c r="CF828" s="302">
        <v>30</v>
      </c>
      <c r="CG828" s="296">
        <v>1.9841269841269841E-4</v>
      </c>
      <c r="CH828" s="297" t="s">
        <v>12384</v>
      </c>
      <c r="CI828" s="305">
        <v>0</v>
      </c>
      <c r="CJ828" s="306">
        <v>1.0357142857142856</v>
      </c>
      <c r="CK828" s="300">
        <v>1</v>
      </c>
      <c r="CL828" s="301">
        <v>2</v>
      </c>
    </row>
    <row r="829" spans="1:90" x14ac:dyDescent="0.25">
      <c r="A829">
        <v>1219101660</v>
      </c>
      <c r="B829" s="287" t="s">
        <v>13221</v>
      </c>
      <c r="C829" s="141"/>
      <c r="J829">
        <v>1</v>
      </c>
      <c r="K829">
        <v>1</v>
      </c>
      <c r="N829" s="142"/>
      <c r="O829" s="141"/>
      <c r="AA829" s="141"/>
      <c r="AL829" s="142"/>
      <c r="AM829" s="141"/>
      <c r="AX829" s="142"/>
      <c r="AY829" s="141"/>
      <c r="BJ829" s="142"/>
      <c r="BK829" s="141"/>
      <c r="BV829" s="142"/>
      <c r="BW829" s="302">
        <v>2</v>
      </c>
      <c r="BX829" s="302">
        <v>0</v>
      </c>
      <c r="BY829" s="302">
        <v>0</v>
      </c>
      <c r="BZ829" s="302">
        <v>0</v>
      </c>
      <c r="CA829" s="302">
        <v>0</v>
      </c>
      <c r="CB829" s="302">
        <v>0</v>
      </c>
      <c r="CC829" s="303">
        <v>0</v>
      </c>
      <c r="CD829" s="304">
        <v>0</v>
      </c>
      <c r="CE829" s="302">
        <v>0</v>
      </c>
      <c r="CF829" s="302">
        <v>30</v>
      </c>
      <c r="CG829" s="296">
        <v>0</v>
      </c>
      <c r="CH829" s="297" t="s">
        <v>12384</v>
      </c>
      <c r="CI829" s="305">
        <v>0</v>
      </c>
      <c r="CJ829" s="306">
        <v>0</v>
      </c>
      <c r="CK829" s="300">
        <v>0</v>
      </c>
      <c r="CL829" s="301">
        <v>0</v>
      </c>
    </row>
    <row r="830" spans="1:90" x14ac:dyDescent="0.25">
      <c r="A830">
        <v>1219101670</v>
      </c>
      <c r="B830" s="287" t="s">
        <v>13222</v>
      </c>
      <c r="C830" s="141"/>
      <c r="N830" s="142"/>
      <c r="O830" s="141"/>
      <c r="AA830" s="141"/>
      <c r="AC830">
        <v>1</v>
      </c>
      <c r="AD830">
        <v>3</v>
      </c>
      <c r="AE830">
        <v>2</v>
      </c>
      <c r="AF830">
        <v>4</v>
      </c>
      <c r="AH830">
        <v>2</v>
      </c>
      <c r="AJ830">
        <v>1</v>
      </c>
      <c r="AL830" s="142"/>
      <c r="AM830" s="141">
        <v>1</v>
      </c>
      <c r="AN830">
        <v>1</v>
      </c>
      <c r="AO830">
        <v>4</v>
      </c>
      <c r="AP830">
        <v>1</v>
      </c>
      <c r="AS830">
        <v>1</v>
      </c>
      <c r="AV830">
        <v>1</v>
      </c>
      <c r="AX830" s="142">
        <v>1</v>
      </c>
      <c r="AY830" s="141"/>
      <c r="BA830">
        <v>1</v>
      </c>
      <c r="BC830">
        <v>1</v>
      </c>
      <c r="BD830">
        <v>1</v>
      </c>
      <c r="BJ830" s="142">
        <v>1</v>
      </c>
      <c r="BK830" s="141"/>
      <c r="BV830" s="142"/>
      <c r="BW830" s="302">
        <v>0</v>
      </c>
      <c r="BX830" s="302">
        <v>0</v>
      </c>
      <c r="BY830" s="302">
        <v>13</v>
      </c>
      <c r="BZ830" s="302">
        <v>10</v>
      </c>
      <c r="CA830" s="302">
        <v>4</v>
      </c>
      <c r="CB830" s="302">
        <v>0</v>
      </c>
      <c r="CC830" s="303">
        <v>0</v>
      </c>
      <c r="CD830" s="304">
        <v>0</v>
      </c>
      <c r="CE830" s="302">
        <v>0</v>
      </c>
      <c r="CF830" s="302">
        <v>30</v>
      </c>
      <c r="CG830" s="296">
        <v>0</v>
      </c>
      <c r="CH830" s="297" t="s">
        <v>12384</v>
      </c>
      <c r="CI830" s="305">
        <v>0</v>
      </c>
      <c r="CJ830" s="306">
        <v>0</v>
      </c>
      <c r="CK830" s="300">
        <v>0</v>
      </c>
      <c r="CL830" s="301">
        <v>0</v>
      </c>
    </row>
    <row r="831" spans="1:90" x14ac:dyDescent="0.25">
      <c r="A831">
        <v>1219101690</v>
      </c>
      <c r="B831" s="287" t="s">
        <v>13223</v>
      </c>
      <c r="C831" s="141"/>
      <c r="J831">
        <v>1</v>
      </c>
      <c r="K831">
        <v>1</v>
      </c>
      <c r="N831" s="142">
        <v>1</v>
      </c>
      <c r="O831" s="141"/>
      <c r="AA831" s="141">
        <v>1</v>
      </c>
      <c r="AC831">
        <v>1</v>
      </c>
      <c r="AD831">
        <v>1</v>
      </c>
      <c r="AE831">
        <v>1</v>
      </c>
      <c r="AH831">
        <v>5</v>
      </c>
      <c r="AL831" s="142"/>
      <c r="AM831" s="141"/>
      <c r="AS831">
        <v>1</v>
      </c>
      <c r="AX831" s="142">
        <v>1</v>
      </c>
      <c r="AY831" s="141">
        <v>1</v>
      </c>
      <c r="BC831">
        <v>1</v>
      </c>
      <c r="BJ831" s="142"/>
      <c r="BK831" s="141"/>
      <c r="BP831">
        <v>1</v>
      </c>
      <c r="BV831" s="142"/>
      <c r="BW831" s="302">
        <v>3</v>
      </c>
      <c r="BX831" s="302">
        <v>0</v>
      </c>
      <c r="BY831" s="302">
        <v>9</v>
      </c>
      <c r="BZ831" s="302">
        <v>2</v>
      </c>
      <c r="CA831" s="302">
        <v>2</v>
      </c>
      <c r="CB831" s="302">
        <v>1</v>
      </c>
      <c r="CC831" s="303">
        <v>3.968253968253968E-3</v>
      </c>
      <c r="CD831" s="304">
        <v>0</v>
      </c>
      <c r="CE831" s="302">
        <v>0</v>
      </c>
      <c r="CF831" s="302">
        <v>30</v>
      </c>
      <c r="CG831" s="296">
        <v>1.9841269841269841E-4</v>
      </c>
      <c r="CH831" s="297" t="s">
        <v>12384</v>
      </c>
      <c r="CI831" s="305">
        <v>0</v>
      </c>
      <c r="CJ831" s="306">
        <v>1.0357142857142856</v>
      </c>
      <c r="CK831" s="300">
        <v>1</v>
      </c>
      <c r="CL831" s="301">
        <v>2</v>
      </c>
    </row>
    <row r="832" spans="1:90" x14ac:dyDescent="0.25">
      <c r="A832">
        <v>1219102300</v>
      </c>
      <c r="B832" s="287" t="s">
        <v>13224</v>
      </c>
      <c r="C832" s="141"/>
      <c r="N832" s="142"/>
      <c r="O832" s="141">
        <v>1</v>
      </c>
      <c r="AA832" s="141"/>
      <c r="AF832">
        <v>1</v>
      </c>
      <c r="AL832" s="142"/>
      <c r="AM832" s="141"/>
      <c r="AN832">
        <v>1</v>
      </c>
      <c r="AX832" s="142">
        <v>1</v>
      </c>
      <c r="AY832" s="141"/>
      <c r="AZ832">
        <v>1</v>
      </c>
      <c r="BC832">
        <v>2</v>
      </c>
      <c r="BD832">
        <v>2</v>
      </c>
      <c r="BJ832" s="142"/>
      <c r="BK832" s="141"/>
      <c r="BS832">
        <v>1</v>
      </c>
      <c r="BV832" s="142"/>
      <c r="BW832" s="302">
        <v>0</v>
      </c>
      <c r="BX832" s="302">
        <v>1</v>
      </c>
      <c r="BY832" s="302">
        <v>1</v>
      </c>
      <c r="BZ832" s="302">
        <v>2</v>
      </c>
      <c r="CA832" s="302">
        <v>5</v>
      </c>
      <c r="CB832" s="302">
        <v>1</v>
      </c>
      <c r="CC832" s="303">
        <v>3.968253968253968E-3</v>
      </c>
      <c r="CD832" s="304">
        <v>0</v>
      </c>
      <c r="CE832" s="302">
        <v>0</v>
      </c>
      <c r="CF832" s="302">
        <v>30</v>
      </c>
      <c r="CG832" s="296">
        <v>1.9841269841269841E-4</v>
      </c>
      <c r="CH832" s="297" t="s">
        <v>12384</v>
      </c>
      <c r="CI832" s="305">
        <v>0</v>
      </c>
      <c r="CJ832" s="306">
        <v>1.0357142857142856</v>
      </c>
      <c r="CK832" s="300">
        <v>1</v>
      </c>
      <c r="CL832" s="301">
        <v>2</v>
      </c>
    </row>
    <row r="833" spans="1:90" x14ac:dyDescent="0.25">
      <c r="A833">
        <v>1219102430</v>
      </c>
      <c r="B833" s="287" t="s">
        <v>13225</v>
      </c>
      <c r="C833" s="141"/>
      <c r="L833">
        <v>2</v>
      </c>
      <c r="N833" s="142"/>
      <c r="O833" s="141">
        <v>2</v>
      </c>
      <c r="V833">
        <v>1</v>
      </c>
      <c r="W833">
        <v>2</v>
      </c>
      <c r="X833">
        <v>1</v>
      </c>
      <c r="AA833" s="141">
        <v>1</v>
      </c>
      <c r="AB833">
        <v>2</v>
      </c>
      <c r="AC833">
        <v>1</v>
      </c>
      <c r="AE833">
        <v>2</v>
      </c>
      <c r="AG833">
        <v>1</v>
      </c>
      <c r="AJ833">
        <v>1</v>
      </c>
      <c r="AL833" s="142"/>
      <c r="AM833" s="141">
        <v>1</v>
      </c>
      <c r="AP833">
        <v>2</v>
      </c>
      <c r="AS833">
        <v>1</v>
      </c>
      <c r="AV833">
        <v>1</v>
      </c>
      <c r="AX833" s="142"/>
      <c r="AY833" s="141"/>
      <c r="AZ833">
        <v>1</v>
      </c>
      <c r="BA833">
        <v>1</v>
      </c>
      <c r="BC833">
        <v>1</v>
      </c>
      <c r="BJ833" s="142">
        <v>1</v>
      </c>
      <c r="BK833" s="141"/>
      <c r="BO833">
        <v>1</v>
      </c>
      <c r="BP833">
        <v>1</v>
      </c>
      <c r="BR833">
        <v>1</v>
      </c>
      <c r="BV833" s="142"/>
      <c r="BW833" s="302">
        <v>2</v>
      </c>
      <c r="BX833" s="302">
        <v>6</v>
      </c>
      <c r="BY833" s="302">
        <v>8</v>
      </c>
      <c r="BZ833" s="302">
        <v>5</v>
      </c>
      <c r="CA833" s="302">
        <v>4</v>
      </c>
      <c r="CB833" s="302">
        <v>3</v>
      </c>
      <c r="CC833" s="303">
        <v>1.1904761904761904E-2</v>
      </c>
      <c r="CD833" s="304">
        <v>0</v>
      </c>
      <c r="CE833" s="302">
        <v>0</v>
      </c>
      <c r="CF833" s="302">
        <v>30</v>
      </c>
      <c r="CG833" s="296">
        <v>5.9523809523809529E-4</v>
      </c>
      <c r="CH833" s="297" t="s">
        <v>12384</v>
      </c>
      <c r="CI833" s="305">
        <v>0</v>
      </c>
      <c r="CJ833" s="306">
        <v>3.1071428571428568</v>
      </c>
      <c r="CK833" s="300">
        <v>1</v>
      </c>
      <c r="CL833" s="301">
        <v>4</v>
      </c>
    </row>
    <row r="834" spans="1:90" x14ac:dyDescent="0.25">
      <c r="A834">
        <v>1219102650</v>
      </c>
      <c r="B834" s="287" t="s">
        <v>13226</v>
      </c>
      <c r="C834" s="141"/>
      <c r="M834">
        <v>1</v>
      </c>
      <c r="N834" s="142"/>
      <c r="O834" s="141"/>
      <c r="AA834" s="141"/>
      <c r="AL834" s="142"/>
      <c r="AM834" s="141"/>
      <c r="AX834" s="142"/>
      <c r="AY834" s="141"/>
      <c r="BJ834" s="142"/>
      <c r="BK834" s="141"/>
      <c r="BV834" s="142"/>
      <c r="BW834" s="302">
        <v>1</v>
      </c>
      <c r="BX834" s="302">
        <v>0</v>
      </c>
      <c r="BY834" s="302">
        <v>0</v>
      </c>
      <c r="BZ834" s="302">
        <v>0</v>
      </c>
      <c r="CA834" s="302">
        <v>0</v>
      </c>
      <c r="CB834" s="302">
        <v>0</v>
      </c>
      <c r="CC834" s="303">
        <v>0</v>
      </c>
      <c r="CD834" s="304">
        <v>0</v>
      </c>
      <c r="CE834" s="302">
        <v>0</v>
      </c>
      <c r="CF834" s="302">
        <v>30</v>
      </c>
      <c r="CG834" s="296">
        <v>0</v>
      </c>
      <c r="CH834" s="297" t="s">
        <v>12384</v>
      </c>
      <c r="CI834" s="305">
        <v>0</v>
      </c>
      <c r="CJ834" s="306">
        <v>0</v>
      </c>
      <c r="CK834" s="300">
        <v>0</v>
      </c>
      <c r="CL834" s="301">
        <v>0</v>
      </c>
    </row>
    <row r="835" spans="1:90" x14ac:dyDescent="0.25">
      <c r="A835">
        <v>1219102820</v>
      </c>
      <c r="B835" s="287" t="s">
        <v>13227</v>
      </c>
      <c r="C835" s="141"/>
      <c r="L835">
        <v>1</v>
      </c>
      <c r="N835" s="142"/>
      <c r="O835" s="141"/>
      <c r="Z835">
        <v>1</v>
      </c>
      <c r="AA835" s="141">
        <v>1</v>
      </c>
      <c r="AB835">
        <v>1</v>
      </c>
      <c r="AE835">
        <v>2</v>
      </c>
      <c r="AL835" s="142">
        <v>1</v>
      </c>
      <c r="AM835" s="141"/>
      <c r="AN835">
        <v>1</v>
      </c>
      <c r="AV835">
        <v>1</v>
      </c>
      <c r="AX835" s="142"/>
      <c r="AY835" s="141"/>
      <c r="BC835">
        <v>1</v>
      </c>
      <c r="BJ835" s="142"/>
      <c r="BK835" s="141">
        <v>1</v>
      </c>
      <c r="BL835">
        <v>1</v>
      </c>
      <c r="BP835">
        <v>1</v>
      </c>
      <c r="BU835">
        <v>1</v>
      </c>
      <c r="BV835" s="142"/>
      <c r="BW835" s="302">
        <v>1</v>
      </c>
      <c r="BX835" s="302">
        <v>1</v>
      </c>
      <c r="BY835" s="302">
        <v>5</v>
      </c>
      <c r="BZ835" s="302">
        <v>2</v>
      </c>
      <c r="CA835" s="302">
        <v>1</v>
      </c>
      <c r="CB835" s="302">
        <v>4</v>
      </c>
      <c r="CC835" s="303">
        <v>1.5873015873015872E-2</v>
      </c>
      <c r="CD835" s="304">
        <v>0</v>
      </c>
      <c r="CE835" s="302">
        <v>0</v>
      </c>
      <c r="CF835" s="302">
        <v>30</v>
      </c>
      <c r="CG835" s="296">
        <v>7.9365079365079365E-4</v>
      </c>
      <c r="CH835" s="297" t="s">
        <v>12384</v>
      </c>
      <c r="CI835" s="305">
        <v>0</v>
      </c>
      <c r="CJ835" s="306">
        <v>4.1428571428571423</v>
      </c>
      <c r="CK835" s="300">
        <v>1</v>
      </c>
      <c r="CL835" s="301">
        <v>5</v>
      </c>
    </row>
    <row r="836" spans="1:90" x14ac:dyDescent="0.25">
      <c r="A836">
        <v>1219102860</v>
      </c>
      <c r="B836" s="287" t="s">
        <v>13228</v>
      </c>
      <c r="C836" s="141"/>
      <c r="N836" s="142"/>
      <c r="O836" s="141"/>
      <c r="X836">
        <v>1</v>
      </c>
      <c r="AA836" s="141"/>
      <c r="AC836">
        <v>2</v>
      </c>
      <c r="AD836">
        <v>1</v>
      </c>
      <c r="AE836">
        <v>8</v>
      </c>
      <c r="AF836">
        <v>2</v>
      </c>
      <c r="AG836">
        <v>2</v>
      </c>
      <c r="AJ836">
        <v>1</v>
      </c>
      <c r="AK836">
        <v>1</v>
      </c>
      <c r="AL836" s="142"/>
      <c r="AM836" s="141">
        <v>2</v>
      </c>
      <c r="AN836">
        <v>1</v>
      </c>
      <c r="AO836">
        <v>1</v>
      </c>
      <c r="AS836">
        <v>2</v>
      </c>
      <c r="AV836">
        <v>1</v>
      </c>
      <c r="AX836" s="142">
        <v>1</v>
      </c>
      <c r="AY836" s="141">
        <v>1</v>
      </c>
      <c r="BA836">
        <v>1</v>
      </c>
      <c r="BB836">
        <v>3</v>
      </c>
      <c r="BC836">
        <v>1</v>
      </c>
      <c r="BH836">
        <v>1</v>
      </c>
      <c r="BI836">
        <v>1</v>
      </c>
      <c r="BJ836" s="142">
        <v>1</v>
      </c>
      <c r="BK836" s="141">
        <v>1</v>
      </c>
      <c r="BL836">
        <v>1</v>
      </c>
      <c r="BO836">
        <v>1</v>
      </c>
      <c r="BP836">
        <v>1</v>
      </c>
      <c r="BQ836">
        <v>1</v>
      </c>
      <c r="BR836">
        <v>2</v>
      </c>
      <c r="BU836">
        <v>2</v>
      </c>
      <c r="BV836" s="142"/>
      <c r="BW836" s="302">
        <v>0</v>
      </c>
      <c r="BX836" s="302">
        <v>1</v>
      </c>
      <c r="BY836" s="302">
        <v>17</v>
      </c>
      <c r="BZ836" s="302">
        <v>8</v>
      </c>
      <c r="CA836" s="302">
        <v>9</v>
      </c>
      <c r="CB836" s="302">
        <v>9</v>
      </c>
      <c r="CC836" s="303">
        <v>3.5714285714285712E-2</v>
      </c>
      <c r="CD836" s="304">
        <v>0.48795003647426666</v>
      </c>
      <c r="CE836" s="302">
        <v>0</v>
      </c>
      <c r="CF836" s="302">
        <v>30</v>
      </c>
      <c r="CG836" s="296">
        <v>1.7857142857142857E-3</v>
      </c>
      <c r="CH836" s="297" t="s">
        <v>12384</v>
      </c>
      <c r="CI836" s="305">
        <v>1</v>
      </c>
      <c r="CJ836" s="306">
        <v>9.809378607902838</v>
      </c>
      <c r="CK836" s="300">
        <v>2</v>
      </c>
      <c r="CL836" s="301">
        <v>10</v>
      </c>
    </row>
    <row r="837" spans="1:90" x14ac:dyDescent="0.25">
      <c r="A837">
        <v>1219102890</v>
      </c>
      <c r="B837" s="287" t="s">
        <v>13229</v>
      </c>
      <c r="C837" s="141"/>
      <c r="J837">
        <v>1</v>
      </c>
      <c r="N837" s="142"/>
      <c r="O837" s="141"/>
      <c r="S837">
        <v>1</v>
      </c>
      <c r="AA837" s="141">
        <v>1</v>
      </c>
      <c r="AG837">
        <v>2</v>
      </c>
      <c r="AJ837">
        <v>1</v>
      </c>
      <c r="AL837" s="142"/>
      <c r="AM837" s="141"/>
      <c r="AO837">
        <v>1</v>
      </c>
      <c r="AS837">
        <v>2</v>
      </c>
      <c r="AX837" s="142"/>
      <c r="AY837" s="141"/>
      <c r="BA837">
        <v>2</v>
      </c>
      <c r="BC837">
        <v>1</v>
      </c>
      <c r="BD837">
        <v>1</v>
      </c>
      <c r="BJ837" s="142"/>
      <c r="BK837" s="141"/>
      <c r="BR837">
        <v>1</v>
      </c>
      <c r="BV837" s="142"/>
      <c r="BW837" s="302">
        <v>1</v>
      </c>
      <c r="BX837" s="302">
        <v>1</v>
      </c>
      <c r="BY837" s="302">
        <v>4</v>
      </c>
      <c r="BZ837" s="302">
        <v>3</v>
      </c>
      <c r="CA837" s="302">
        <v>4</v>
      </c>
      <c r="CB837" s="302">
        <v>1</v>
      </c>
      <c r="CC837" s="303">
        <v>3.968253968253968E-3</v>
      </c>
      <c r="CD837" s="304">
        <v>0</v>
      </c>
      <c r="CE837" s="302">
        <v>0</v>
      </c>
      <c r="CF837" s="302">
        <v>30</v>
      </c>
      <c r="CG837" s="296">
        <v>1.9841269841269841E-4</v>
      </c>
      <c r="CH837" s="297" t="s">
        <v>12384</v>
      </c>
      <c r="CI837" s="305">
        <v>0</v>
      </c>
      <c r="CJ837" s="306">
        <v>1.0357142857142856</v>
      </c>
      <c r="CK837" s="300">
        <v>1</v>
      </c>
      <c r="CL837" s="301">
        <v>2</v>
      </c>
    </row>
    <row r="838" spans="1:90" x14ac:dyDescent="0.25">
      <c r="A838">
        <v>1219102900</v>
      </c>
      <c r="B838" s="287" t="s">
        <v>13230</v>
      </c>
      <c r="C838" s="141"/>
      <c r="N838" s="142"/>
      <c r="O838" s="141"/>
      <c r="AA838" s="141"/>
      <c r="AD838">
        <v>1</v>
      </c>
      <c r="AF838">
        <v>1</v>
      </c>
      <c r="AG838">
        <v>1</v>
      </c>
      <c r="AL838" s="142"/>
      <c r="AM838" s="141"/>
      <c r="AP838">
        <v>1</v>
      </c>
      <c r="AS838">
        <v>1</v>
      </c>
      <c r="AX838" s="142"/>
      <c r="AY838" s="141">
        <v>1</v>
      </c>
      <c r="BA838">
        <v>1</v>
      </c>
      <c r="BB838">
        <v>2</v>
      </c>
      <c r="BC838">
        <v>1</v>
      </c>
      <c r="BJ838" s="142"/>
      <c r="BK838" s="141"/>
      <c r="BM838">
        <v>1</v>
      </c>
      <c r="BN838">
        <v>1</v>
      </c>
      <c r="BP838">
        <v>1</v>
      </c>
      <c r="BU838">
        <v>1</v>
      </c>
      <c r="BV838" s="142"/>
      <c r="BW838" s="302">
        <v>0</v>
      </c>
      <c r="BX838" s="302">
        <v>0</v>
      </c>
      <c r="BY838" s="302">
        <v>3</v>
      </c>
      <c r="BZ838" s="302">
        <v>2</v>
      </c>
      <c r="CA838" s="302">
        <v>5</v>
      </c>
      <c r="CB838" s="302">
        <v>4</v>
      </c>
      <c r="CC838" s="303">
        <v>1.5873015873015872E-2</v>
      </c>
      <c r="CD838" s="304">
        <v>0</v>
      </c>
      <c r="CE838" s="302">
        <v>0</v>
      </c>
      <c r="CF838" s="302">
        <v>30</v>
      </c>
      <c r="CG838" s="296">
        <v>7.9365079365079365E-4</v>
      </c>
      <c r="CH838" s="297" t="s">
        <v>12384</v>
      </c>
      <c r="CI838" s="305">
        <v>0</v>
      </c>
      <c r="CJ838" s="306">
        <v>4.1428571428571423</v>
      </c>
      <c r="CK838" s="300">
        <v>1</v>
      </c>
      <c r="CL838" s="301">
        <v>5</v>
      </c>
    </row>
    <row r="839" spans="1:90" x14ac:dyDescent="0.25">
      <c r="A839">
        <v>1219102910</v>
      </c>
      <c r="B839" s="287" t="s">
        <v>13231</v>
      </c>
      <c r="C839" s="141"/>
      <c r="E839">
        <v>1</v>
      </c>
      <c r="I839">
        <v>1</v>
      </c>
      <c r="J839">
        <v>1</v>
      </c>
      <c r="L839">
        <v>1</v>
      </c>
      <c r="M839">
        <v>2</v>
      </c>
      <c r="N839" s="142"/>
      <c r="O839" s="141"/>
      <c r="X839">
        <v>1</v>
      </c>
      <c r="Z839">
        <v>1</v>
      </c>
      <c r="AA839" s="141">
        <v>4</v>
      </c>
      <c r="AB839">
        <v>2</v>
      </c>
      <c r="AD839">
        <v>2</v>
      </c>
      <c r="AE839">
        <v>3</v>
      </c>
      <c r="AG839">
        <v>1</v>
      </c>
      <c r="AJ839">
        <v>1</v>
      </c>
      <c r="AK839">
        <v>2</v>
      </c>
      <c r="AL839" s="142">
        <v>2</v>
      </c>
      <c r="AM839" s="141"/>
      <c r="AO839">
        <v>1</v>
      </c>
      <c r="AS839">
        <v>2</v>
      </c>
      <c r="AT839">
        <v>1</v>
      </c>
      <c r="AV839">
        <v>1</v>
      </c>
      <c r="AX839" s="142">
        <v>1</v>
      </c>
      <c r="AY839" s="141"/>
      <c r="BE839">
        <v>1</v>
      </c>
      <c r="BG839">
        <v>1</v>
      </c>
      <c r="BJ839" s="142"/>
      <c r="BK839" s="141"/>
      <c r="BT839">
        <v>1</v>
      </c>
      <c r="BV839" s="142"/>
      <c r="BW839" s="302">
        <v>6</v>
      </c>
      <c r="BX839" s="302">
        <v>2</v>
      </c>
      <c r="BY839" s="302">
        <v>17</v>
      </c>
      <c r="BZ839" s="302">
        <v>6</v>
      </c>
      <c r="CA839" s="302">
        <v>2</v>
      </c>
      <c r="CB839" s="302">
        <v>1</v>
      </c>
      <c r="CC839" s="303">
        <v>3.968253968253968E-3</v>
      </c>
      <c r="CD839" s="304">
        <v>0</v>
      </c>
      <c r="CE839" s="302">
        <v>0</v>
      </c>
      <c r="CF839" s="302">
        <v>30</v>
      </c>
      <c r="CG839" s="296">
        <v>1.9841269841269841E-4</v>
      </c>
      <c r="CH839" s="297" t="s">
        <v>12384</v>
      </c>
      <c r="CI839" s="305">
        <v>0</v>
      </c>
      <c r="CJ839" s="306">
        <v>1.0357142857142856</v>
      </c>
      <c r="CK839" s="300">
        <v>1</v>
      </c>
      <c r="CL839" s="301">
        <v>2</v>
      </c>
    </row>
    <row r="840" spans="1:90" x14ac:dyDescent="0.25">
      <c r="A840">
        <v>1219102920</v>
      </c>
      <c r="B840" s="287" t="s">
        <v>13232</v>
      </c>
      <c r="C840" s="141"/>
      <c r="L840">
        <v>2</v>
      </c>
      <c r="N840" s="142"/>
      <c r="O840" s="141"/>
      <c r="AA840" s="141"/>
      <c r="AL840" s="142"/>
      <c r="AM840" s="141"/>
      <c r="AX840" s="142"/>
      <c r="AY840" s="141"/>
      <c r="BJ840" s="142"/>
      <c r="BK840" s="141"/>
      <c r="BV840" s="142"/>
      <c r="BW840" s="302">
        <v>2</v>
      </c>
      <c r="BX840" s="302">
        <v>0</v>
      </c>
      <c r="BY840" s="302">
        <v>0</v>
      </c>
      <c r="BZ840" s="302">
        <v>0</v>
      </c>
      <c r="CA840" s="302">
        <v>0</v>
      </c>
      <c r="CB840" s="302">
        <v>0</v>
      </c>
      <c r="CC840" s="303">
        <v>0</v>
      </c>
      <c r="CD840" s="304">
        <v>0</v>
      </c>
      <c r="CE840" s="302">
        <v>0</v>
      </c>
      <c r="CF840" s="302">
        <v>30</v>
      </c>
      <c r="CG840" s="296">
        <v>0</v>
      </c>
      <c r="CH840" s="297" t="s">
        <v>12384</v>
      </c>
      <c r="CI840" s="305">
        <v>0</v>
      </c>
      <c r="CJ840" s="306">
        <v>0</v>
      </c>
      <c r="CK840" s="300">
        <v>0</v>
      </c>
      <c r="CL840" s="301">
        <v>0</v>
      </c>
    </row>
    <row r="841" spans="1:90" x14ac:dyDescent="0.25">
      <c r="A841">
        <v>1219102930</v>
      </c>
      <c r="B841" s="287" t="s">
        <v>13233</v>
      </c>
      <c r="C841" s="141">
        <v>1</v>
      </c>
      <c r="N841" s="142"/>
      <c r="O841" s="141"/>
      <c r="AA841" s="141"/>
      <c r="AL841" s="142"/>
      <c r="AM841" s="141"/>
      <c r="AX841" s="142"/>
      <c r="AY841" s="141"/>
      <c r="BJ841" s="142"/>
      <c r="BK841" s="141"/>
      <c r="BV841" s="142"/>
      <c r="BW841" s="302">
        <v>1</v>
      </c>
      <c r="BX841" s="302">
        <v>0</v>
      </c>
      <c r="BY841" s="302">
        <v>0</v>
      </c>
      <c r="BZ841" s="302">
        <v>0</v>
      </c>
      <c r="CA841" s="302">
        <v>0</v>
      </c>
      <c r="CB841" s="302">
        <v>0</v>
      </c>
      <c r="CC841" s="303">
        <v>0</v>
      </c>
      <c r="CD841" s="304">
        <v>0</v>
      </c>
      <c r="CE841" s="302">
        <v>0</v>
      </c>
      <c r="CF841" s="302">
        <v>30</v>
      </c>
      <c r="CG841" s="296">
        <v>0</v>
      </c>
      <c r="CH841" s="297" t="s">
        <v>12384</v>
      </c>
      <c r="CI841" s="305">
        <v>0</v>
      </c>
      <c r="CJ841" s="306">
        <v>0</v>
      </c>
      <c r="CK841" s="300">
        <v>0</v>
      </c>
      <c r="CL841" s="301">
        <v>0</v>
      </c>
    </row>
    <row r="842" spans="1:90" x14ac:dyDescent="0.25">
      <c r="A842">
        <v>1219102950</v>
      </c>
      <c r="B842" s="287" t="s">
        <v>13234</v>
      </c>
      <c r="C842" s="141"/>
      <c r="I842">
        <v>1</v>
      </c>
      <c r="J842">
        <v>1</v>
      </c>
      <c r="L842">
        <v>1</v>
      </c>
      <c r="N842" s="142"/>
      <c r="O842" s="141"/>
      <c r="X842">
        <v>2</v>
      </c>
      <c r="Y842">
        <v>1</v>
      </c>
      <c r="Z842">
        <v>1</v>
      </c>
      <c r="AA842" s="141">
        <v>3</v>
      </c>
      <c r="AB842">
        <v>1</v>
      </c>
      <c r="AC842">
        <v>2</v>
      </c>
      <c r="AD842">
        <v>2</v>
      </c>
      <c r="AE842">
        <v>4</v>
      </c>
      <c r="AF842">
        <v>1</v>
      </c>
      <c r="AG842">
        <v>1</v>
      </c>
      <c r="AJ842">
        <v>1</v>
      </c>
      <c r="AK842">
        <v>1</v>
      </c>
      <c r="AL842" s="142">
        <v>1</v>
      </c>
      <c r="AM842" s="141"/>
      <c r="AO842">
        <v>1</v>
      </c>
      <c r="AP842">
        <v>1</v>
      </c>
      <c r="AR842">
        <v>1</v>
      </c>
      <c r="AS842">
        <v>2</v>
      </c>
      <c r="AV842">
        <v>1</v>
      </c>
      <c r="AW842">
        <v>1</v>
      </c>
      <c r="AX842" s="142"/>
      <c r="AY842" s="141">
        <v>1</v>
      </c>
      <c r="BC842">
        <v>1</v>
      </c>
      <c r="BG842">
        <v>1</v>
      </c>
      <c r="BH842">
        <v>1</v>
      </c>
      <c r="BI842">
        <v>1</v>
      </c>
      <c r="BJ842" s="142"/>
      <c r="BK842" s="141"/>
      <c r="BL842">
        <v>1</v>
      </c>
      <c r="BO842">
        <v>1</v>
      </c>
      <c r="BP842">
        <v>1</v>
      </c>
      <c r="BQ842">
        <v>1</v>
      </c>
      <c r="BR842">
        <v>1</v>
      </c>
      <c r="BS842">
        <v>3</v>
      </c>
      <c r="BU842">
        <v>1</v>
      </c>
      <c r="BV842" s="142"/>
      <c r="BW842" s="302">
        <v>3</v>
      </c>
      <c r="BX842" s="302">
        <v>4</v>
      </c>
      <c r="BY842" s="302">
        <v>17</v>
      </c>
      <c r="BZ842" s="302">
        <v>7</v>
      </c>
      <c r="CA842" s="302">
        <v>5</v>
      </c>
      <c r="CB842" s="302">
        <v>9</v>
      </c>
      <c r="CC842" s="303">
        <v>3.5714285714285712E-2</v>
      </c>
      <c r="CD842" s="304">
        <v>0.75592894601845451</v>
      </c>
      <c r="CE842" s="302">
        <v>0</v>
      </c>
      <c r="CF842" s="302">
        <v>30</v>
      </c>
      <c r="CG842" s="296">
        <v>1.7857142857142857E-3</v>
      </c>
      <c r="CH842" s="297" t="s">
        <v>12384</v>
      </c>
      <c r="CI842" s="305">
        <v>1</v>
      </c>
      <c r="CJ842" s="306">
        <v>10.077357517447025</v>
      </c>
      <c r="CK842" s="300">
        <v>2</v>
      </c>
      <c r="CL842" s="301">
        <v>11</v>
      </c>
    </row>
    <row r="843" spans="1:90" x14ac:dyDescent="0.25">
      <c r="A843">
        <v>1219102970</v>
      </c>
      <c r="B843" s="287" t="s">
        <v>13235</v>
      </c>
      <c r="C843" s="141"/>
      <c r="N843" s="142"/>
      <c r="O843" s="141"/>
      <c r="AA843" s="141"/>
      <c r="AD843">
        <v>1</v>
      </c>
      <c r="AE843">
        <v>7</v>
      </c>
      <c r="AG843">
        <v>2</v>
      </c>
      <c r="AH843">
        <v>2</v>
      </c>
      <c r="AJ843">
        <v>1</v>
      </c>
      <c r="AL843" s="142"/>
      <c r="AM843" s="141"/>
      <c r="AO843">
        <v>1</v>
      </c>
      <c r="AS843">
        <v>1</v>
      </c>
      <c r="AV843">
        <v>1</v>
      </c>
      <c r="AX843" s="142">
        <v>1</v>
      </c>
      <c r="AY843" s="141"/>
      <c r="BJ843" s="142"/>
      <c r="BK843" s="141"/>
      <c r="BV843" s="142"/>
      <c r="BW843" s="302">
        <v>0</v>
      </c>
      <c r="BX843" s="302">
        <v>0</v>
      </c>
      <c r="BY843" s="302">
        <v>13</v>
      </c>
      <c r="BZ843" s="302">
        <v>4</v>
      </c>
      <c r="CA843" s="302">
        <v>0</v>
      </c>
      <c r="CB843" s="302">
        <v>0</v>
      </c>
      <c r="CC843" s="303">
        <v>0</v>
      </c>
      <c r="CD843" s="304">
        <v>0</v>
      </c>
      <c r="CE843" s="302">
        <v>0</v>
      </c>
      <c r="CF843" s="302">
        <v>30</v>
      </c>
      <c r="CG843" s="296">
        <v>0</v>
      </c>
      <c r="CH843" s="297" t="s">
        <v>12384</v>
      </c>
      <c r="CI843" s="305">
        <v>0</v>
      </c>
      <c r="CJ843" s="306">
        <v>0</v>
      </c>
      <c r="CK843" s="300">
        <v>0</v>
      </c>
      <c r="CL843" s="301">
        <v>0</v>
      </c>
    </row>
    <row r="844" spans="1:90" x14ac:dyDescent="0.25">
      <c r="A844">
        <v>1219103040</v>
      </c>
      <c r="B844" s="287" t="s">
        <v>13236</v>
      </c>
      <c r="C844" s="141"/>
      <c r="E844">
        <v>1</v>
      </c>
      <c r="N844" s="142"/>
      <c r="O844" s="141"/>
      <c r="AA844" s="141"/>
      <c r="AL844" s="142"/>
      <c r="AM844" s="141"/>
      <c r="AX844" s="142"/>
      <c r="AY844" s="141"/>
      <c r="BJ844" s="142"/>
      <c r="BK844" s="141"/>
      <c r="BV844" s="142"/>
      <c r="BW844" s="302">
        <v>1</v>
      </c>
      <c r="BX844" s="302">
        <v>0</v>
      </c>
      <c r="BY844" s="302">
        <v>0</v>
      </c>
      <c r="BZ844" s="302">
        <v>0</v>
      </c>
      <c r="CA844" s="302">
        <v>0</v>
      </c>
      <c r="CB844" s="302">
        <v>0</v>
      </c>
      <c r="CC844" s="303">
        <v>0</v>
      </c>
      <c r="CD844" s="304">
        <v>0</v>
      </c>
      <c r="CE844" s="302">
        <v>0</v>
      </c>
      <c r="CF844" s="302">
        <v>30</v>
      </c>
      <c r="CG844" s="296">
        <v>0</v>
      </c>
      <c r="CH844" s="297" t="s">
        <v>12384</v>
      </c>
      <c r="CI844" s="305">
        <v>0</v>
      </c>
      <c r="CJ844" s="306">
        <v>0</v>
      </c>
      <c r="CK844" s="300">
        <v>0</v>
      </c>
      <c r="CL844" s="301">
        <v>0</v>
      </c>
    </row>
    <row r="845" spans="1:90" x14ac:dyDescent="0.25">
      <c r="A845">
        <v>1219103070</v>
      </c>
      <c r="B845" s="287" t="s">
        <v>13237</v>
      </c>
      <c r="C845" s="141">
        <v>1</v>
      </c>
      <c r="E845">
        <v>1</v>
      </c>
      <c r="F845">
        <v>1</v>
      </c>
      <c r="H845">
        <v>2</v>
      </c>
      <c r="I845">
        <v>1</v>
      </c>
      <c r="J845">
        <v>1</v>
      </c>
      <c r="K845">
        <v>1</v>
      </c>
      <c r="L845">
        <v>4</v>
      </c>
      <c r="M845">
        <v>2</v>
      </c>
      <c r="N845" s="142">
        <v>4</v>
      </c>
      <c r="O845" s="141">
        <v>2</v>
      </c>
      <c r="P845">
        <v>1</v>
      </c>
      <c r="Q845">
        <v>1</v>
      </c>
      <c r="S845">
        <v>2</v>
      </c>
      <c r="U845">
        <v>3</v>
      </c>
      <c r="V845">
        <v>3</v>
      </c>
      <c r="X845">
        <v>2</v>
      </c>
      <c r="Y845">
        <v>3</v>
      </c>
      <c r="AA845" s="141"/>
      <c r="AC845">
        <v>2</v>
      </c>
      <c r="AD845">
        <v>4</v>
      </c>
      <c r="AE845">
        <v>13</v>
      </c>
      <c r="AH845">
        <v>3</v>
      </c>
      <c r="AI845">
        <v>2</v>
      </c>
      <c r="AK845">
        <v>3</v>
      </c>
      <c r="AL845" s="142">
        <v>2</v>
      </c>
      <c r="AM845" s="141">
        <v>6</v>
      </c>
      <c r="AN845">
        <v>2</v>
      </c>
      <c r="AO845">
        <v>1</v>
      </c>
      <c r="AP845">
        <v>2</v>
      </c>
      <c r="AR845">
        <v>2</v>
      </c>
      <c r="AS845">
        <v>1</v>
      </c>
      <c r="AT845">
        <v>5</v>
      </c>
      <c r="AV845">
        <v>1</v>
      </c>
      <c r="AW845">
        <v>1</v>
      </c>
      <c r="AX845" s="142">
        <v>1</v>
      </c>
      <c r="AY845" s="141">
        <v>1</v>
      </c>
      <c r="AZ845">
        <v>4</v>
      </c>
      <c r="BB845">
        <v>1</v>
      </c>
      <c r="BC845">
        <v>1</v>
      </c>
      <c r="BE845">
        <v>1</v>
      </c>
      <c r="BG845">
        <v>1</v>
      </c>
      <c r="BH845">
        <v>1</v>
      </c>
      <c r="BI845">
        <v>3</v>
      </c>
      <c r="BJ845" s="142">
        <v>1</v>
      </c>
      <c r="BK845" s="141">
        <v>3</v>
      </c>
      <c r="BL845">
        <v>3</v>
      </c>
      <c r="BN845">
        <v>1</v>
      </c>
      <c r="BO845">
        <v>1</v>
      </c>
      <c r="BV845" s="142"/>
      <c r="BW845" s="302">
        <v>18</v>
      </c>
      <c r="BX845" s="302">
        <v>17</v>
      </c>
      <c r="BY845" s="302">
        <v>29</v>
      </c>
      <c r="BZ845" s="302">
        <v>22</v>
      </c>
      <c r="CA845" s="302">
        <v>14</v>
      </c>
      <c r="CB845" s="302">
        <v>8</v>
      </c>
      <c r="CC845" s="303">
        <v>3.1746031746031744E-2</v>
      </c>
      <c r="CD845" s="304">
        <v>1.1547005383792515</v>
      </c>
      <c r="CE845" s="302">
        <v>0</v>
      </c>
      <c r="CF845" s="302">
        <v>30</v>
      </c>
      <c r="CG845" s="296">
        <v>1.5873015873015873E-3</v>
      </c>
      <c r="CH845" s="297" t="s">
        <v>12384</v>
      </c>
      <c r="CI845" s="305">
        <v>2</v>
      </c>
      <c r="CJ845" s="306">
        <v>9.440414824093537</v>
      </c>
      <c r="CK845" s="300">
        <v>3</v>
      </c>
      <c r="CL845" s="301">
        <v>10</v>
      </c>
    </row>
    <row r="846" spans="1:90" x14ac:dyDescent="0.25">
      <c r="A846">
        <v>1219103150</v>
      </c>
      <c r="B846" s="287" t="s">
        <v>13238</v>
      </c>
      <c r="C846" s="141">
        <v>1</v>
      </c>
      <c r="N846" s="142"/>
      <c r="O846" s="141">
        <v>1</v>
      </c>
      <c r="X846">
        <v>1</v>
      </c>
      <c r="AA846" s="141"/>
      <c r="AC846">
        <v>1</v>
      </c>
      <c r="AD846">
        <v>2</v>
      </c>
      <c r="AG846">
        <v>1</v>
      </c>
      <c r="AL846" s="142"/>
      <c r="AM846" s="141"/>
      <c r="AX846" s="142"/>
      <c r="AY846" s="141">
        <v>1</v>
      </c>
      <c r="AZ846">
        <v>1</v>
      </c>
      <c r="BA846">
        <v>1</v>
      </c>
      <c r="BF846">
        <v>2</v>
      </c>
      <c r="BJ846" s="142"/>
      <c r="BK846" s="141"/>
      <c r="BP846">
        <v>1</v>
      </c>
      <c r="BV846" s="142"/>
      <c r="BW846" s="302">
        <v>1</v>
      </c>
      <c r="BX846" s="302">
        <v>2</v>
      </c>
      <c r="BY846" s="302">
        <v>4</v>
      </c>
      <c r="BZ846" s="302">
        <v>0</v>
      </c>
      <c r="CA846" s="302">
        <v>5</v>
      </c>
      <c r="CB846" s="302">
        <v>1</v>
      </c>
      <c r="CC846" s="303">
        <v>3.968253968253968E-3</v>
      </c>
      <c r="CD846" s="304">
        <v>0</v>
      </c>
      <c r="CE846" s="302">
        <v>0</v>
      </c>
      <c r="CF846" s="302">
        <v>30</v>
      </c>
      <c r="CG846" s="296">
        <v>1.9841269841269841E-4</v>
      </c>
      <c r="CH846" s="297" t="s">
        <v>12384</v>
      </c>
      <c r="CI846" s="305">
        <v>0</v>
      </c>
      <c r="CJ846" s="306">
        <v>1.0357142857142856</v>
      </c>
      <c r="CK846" s="300">
        <v>1</v>
      </c>
      <c r="CL846" s="301">
        <v>2</v>
      </c>
    </row>
    <row r="847" spans="1:90" x14ac:dyDescent="0.25">
      <c r="A847">
        <v>1219103480</v>
      </c>
      <c r="B847" s="287" t="s">
        <v>13239</v>
      </c>
      <c r="C847" s="141"/>
      <c r="N847" s="142"/>
      <c r="O847" s="141"/>
      <c r="AA847" s="141"/>
      <c r="AI847">
        <v>1</v>
      </c>
      <c r="AL847" s="142"/>
      <c r="AM847" s="141"/>
      <c r="AX847" s="142"/>
      <c r="AY847" s="141"/>
      <c r="BJ847" s="142"/>
      <c r="BK847" s="141"/>
      <c r="BV847" s="142"/>
      <c r="BW847" s="302">
        <v>0</v>
      </c>
      <c r="BX847" s="302">
        <v>0</v>
      </c>
      <c r="BY847" s="302">
        <v>1</v>
      </c>
      <c r="BZ847" s="302">
        <v>0</v>
      </c>
      <c r="CA847" s="302">
        <v>0</v>
      </c>
      <c r="CB847" s="302">
        <v>0</v>
      </c>
      <c r="CC847" s="303">
        <v>0</v>
      </c>
      <c r="CD847" s="304">
        <v>0</v>
      </c>
      <c r="CE847" s="302">
        <v>0</v>
      </c>
      <c r="CF847" s="302">
        <v>30</v>
      </c>
      <c r="CG847" s="296">
        <v>0</v>
      </c>
      <c r="CH847" s="297" t="s">
        <v>12384</v>
      </c>
      <c r="CI847" s="305">
        <v>0</v>
      </c>
      <c r="CJ847" s="306">
        <v>0</v>
      </c>
      <c r="CK847" s="300">
        <v>0</v>
      </c>
      <c r="CL847" s="301">
        <v>0</v>
      </c>
    </row>
    <row r="848" spans="1:90" x14ac:dyDescent="0.25">
      <c r="A848">
        <v>1219103620</v>
      </c>
      <c r="B848" s="287" t="s">
        <v>13240</v>
      </c>
      <c r="C848" s="141"/>
      <c r="N848" s="142"/>
      <c r="O848" s="141"/>
      <c r="AA848" s="141"/>
      <c r="AH848">
        <v>1</v>
      </c>
      <c r="AL848" s="142"/>
      <c r="AM848" s="141"/>
      <c r="AX848" s="142"/>
      <c r="AY848" s="141"/>
      <c r="BJ848" s="142"/>
      <c r="BK848" s="141"/>
      <c r="BV848" s="142"/>
      <c r="BW848" s="302">
        <v>0</v>
      </c>
      <c r="BX848" s="302">
        <v>0</v>
      </c>
      <c r="BY848" s="302">
        <v>1</v>
      </c>
      <c r="BZ848" s="302">
        <v>0</v>
      </c>
      <c r="CA848" s="302">
        <v>0</v>
      </c>
      <c r="CB848" s="302">
        <v>0</v>
      </c>
      <c r="CC848" s="303">
        <v>0</v>
      </c>
      <c r="CD848" s="304">
        <v>0</v>
      </c>
      <c r="CE848" s="302">
        <v>0</v>
      </c>
      <c r="CF848" s="302">
        <v>30</v>
      </c>
      <c r="CG848" s="296">
        <v>0</v>
      </c>
      <c r="CH848" s="297" t="s">
        <v>12384</v>
      </c>
      <c r="CI848" s="305">
        <v>0</v>
      </c>
      <c r="CJ848" s="306">
        <v>0</v>
      </c>
      <c r="CK848" s="300">
        <v>0</v>
      </c>
      <c r="CL848" s="301">
        <v>0</v>
      </c>
    </row>
    <row r="849" spans="1:90" x14ac:dyDescent="0.25">
      <c r="A849">
        <v>1219103750</v>
      </c>
      <c r="B849" s="287" t="s">
        <v>13241</v>
      </c>
      <c r="C849" s="141"/>
      <c r="N849" s="142"/>
      <c r="O849" s="141"/>
      <c r="V849">
        <v>1</v>
      </c>
      <c r="W849">
        <v>3</v>
      </c>
      <c r="AA849" s="141"/>
      <c r="AD849">
        <v>2</v>
      </c>
      <c r="AE849">
        <v>7</v>
      </c>
      <c r="AG849">
        <v>1</v>
      </c>
      <c r="AH849">
        <v>2</v>
      </c>
      <c r="AI849">
        <v>2</v>
      </c>
      <c r="AJ849">
        <v>1</v>
      </c>
      <c r="AL849" s="142">
        <v>1</v>
      </c>
      <c r="AM849" s="141"/>
      <c r="AO849">
        <v>1</v>
      </c>
      <c r="AS849">
        <v>1</v>
      </c>
      <c r="AV849">
        <v>1</v>
      </c>
      <c r="AX849" s="142">
        <v>1</v>
      </c>
      <c r="AY849" s="141">
        <v>1</v>
      </c>
      <c r="BJ849" s="142"/>
      <c r="BK849" s="141"/>
      <c r="BP849">
        <v>1</v>
      </c>
      <c r="BU849">
        <v>1</v>
      </c>
      <c r="BV849" s="142"/>
      <c r="BW849" s="302">
        <v>0</v>
      </c>
      <c r="BX849" s="302">
        <v>4</v>
      </c>
      <c r="BY849" s="302">
        <v>16</v>
      </c>
      <c r="BZ849" s="302">
        <v>4</v>
      </c>
      <c r="CA849" s="302">
        <v>1</v>
      </c>
      <c r="CB849" s="302">
        <v>2</v>
      </c>
      <c r="CC849" s="303">
        <v>7.9365079365079361E-3</v>
      </c>
      <c r="CD849" s="304">
        <v>0</v>
      </c>
      <c r="CE849" s="302">
        <v>0</v>
      </c>
      <c r="CF849" s="302">
        <v>30</v>
      </c>
      <c r="CG849" s="296">
        <v>3.9682539682539683E-4</v>
      </c>
      <c r="CH849" s="297" t="s">
        <v>12384</v>
      </c>
      <c r="CI849" s="305">
        <v>0</v>
      </c>
      <c r="CJ849" s="306">
        <v>2.0714285714285712</v>
      </c>
      <c r="CK849" s="300">
        <v>1</v>
      </c>
      <c r="CL849" s="301">
        <v>3</v>
      </c>
    </row>
    <row r="850" spans="1:90" x14ac:dyDescent="0.25">
      <c r="A850">
        <v>1219103760</v>
      </c>
      <c r="B850" s="287" t="s">
        <v>13242</v>
      </c>
      <c r="C850" s="141"/>
      <c r="N850" s="142"/>
      <c r="O850" s="141"/>
      <c r="V850">
        <v>1</v>
      </c>
      <c r="W850">
        <v>1</v>
      </c>
      <c r="AA850" s="141"/>
      <c r="AD850">
        <v>1</v>
      </c>
      <c r="AE850">
        <v>1</v>
      </c>
      <c r="AL850" s="142"/>
      <c r="AM850" s="141"/>
      <c r="AX850" s="142">
        <v>1</v>
      </c>
      <c r="AY850" s="141">
        <v>1</v>
      </c>
      <c r="BJ850" s="142"/>
      <c r="BK850" s="141"/>
      <c r="BV850" s="142"/>
      <c r="BW850" s="302">
        <v>0</v>
      </c>
      <c r="BX850" s="302">
        <v>2</v>
      </c>
      <c r="BY850" s="302">
        <v>2</v>
      </c>
      <c r="BZ850" s="302">
        <v>1</v>
      </c>
      <c r="CA850" s="302">
        <v>1</v>
      </c>
      <c r="CB850" s="302">
        <v>0</v>
      </c>
      <c r="CC850" s="303">
        <v>0</v>
      </c>
      <c r="CD850" s="304">
        <v>0</v>
      </c>
      <c r="CE850" s="302">
        <v>0</v>
      </c>
      <c r="CF850" s="302">
        <v>30</v>
      </c>
      <c r="CG850" s="296">
        <v>0</v>
      </c>
      <c r="CH850" s="297" t="s">
        <v>12384</v>
      </c>
      <c r="CI850" s="305">
        <v>0</v>
      </c>
      <c r="CJ850" s="306">
        <v>0</v>
      </c>
      <c r="CK850" s="300">
        <v>0</v>
      </c>
      <c r="CL850" s="301">
        <v>0</v>
      </c>
    </row>
    <row r="851" spans="1:90" x14ac:dyDescent="0.25">
      <c r="A851">
        <v>1219103770</v>
      </c>
      <c r="B851" s="287" t="s">
        <v>13243</v>
      </c>
      <c r="C851" s="141"/>
      <c r="N851" s="142"/>
      <c r="O851" s="141"/>
      <c r="V851">
        <v>1</v>
      </c>
      <c r="W851">
        <v>1</v>
      </c>
      <c r="AA851" s="141"/>
      <c r="AD851">
        <v>1</v>
      </c>
      <c r="AE851">
        <v>1</v>
      </c>
      <c r="AG851">
        <v>1</v>
      </c>
      <c r="AJ851">
        <v>1</v>
      </c>
      <c r="AL851" s="142"/>
      <c r="AM851" s="141"/>
      <c r="AO851">
        <v>1</v>
      </c>
      <c r="AS851">
        <v>1</v>
      </c>
      <c r="AV851">
        <v>1</v>
      </c>
      <c r="AX851" s="142">
        <v>1</v>
      </c>
      <c r="AY851" s="141">
        <v>1</v>
      </c>
      <c r="BJ851" s="142"/>
      <c r="BK851" s="141"/>
      <c r="BV851" s="142"/>
      <c r="BW851" s="302">
        <v>0</v>
      </c>
      <c r="BX851" s="302">
        <v>2</v>
      </c>
      <c r="BY851" s="302">
        <v>4</v>
      </c>
      <c r="BZ851" s="302">
        <v>4</v>
      </c>
      <c r="CA851" s="302">
        <v>1</v>
      </c>
      <c r="CB851" s="302">
        <v>0</v>
      </c>
      <c r="CC851" s="303">
        <v>0</v>
      </c>
      <c r="CD851" s="304">
        <v>0</v>
      </c>
      <c r="CE851" s="302">
        <v>0</v>
      </c>
      <c r="CF851" s="302">
        <v>30</v>
      </c>
      <c r="CG851" s="296">
        <v>0</v>
      </c>
      <c r="CH851" s="297" t="s">
        <v>12384</v>
      </c>
      <c r="CI851" s="305">
        <v>0</v>
      </c>
      <c r="CJ851" s="306">
        <v>0</v>
      </c>
      <c r="CK851" s="300">
        <v>0</v>
      </c>
      <c r="CL851" s="301">
        <v>0</v>
      </c>
    </row>
    <row r="852" spans="1:90" x14ac:dyDescent="0.25">
      <c r="A852">
        <v>1219103780</v>
      </c>
      <c r="B852" s="287" t="s">
        <v>13244</v>
      </c>
      <c r="C852" s="141"/>
      <c r="N852" s="142"/>
      <c r="O852" s="141"/>
      <c r="V852">
        <v>1</v>
      </c>
      <c r="W852">
        <v>1</v>
      </c>
      <c r="AA852" s="141"/>
      <c r="AD852">
        <v>1</v>
      </c>
      <c r="AE852">
        <v>1</v>
      </c>
      <c r="AL852" s="142"/>
      <c r="AM852" s="141"/>
      <c r="AX852" s="142"/>
      <c r="AY852" s="141"/>
      <c r="BJ852" s="142"/>
      <c r="BK852" s="141"/>
      <c r="BV852" s="142"/>
      <c r="BW852" s="302">
        <v>0</v>
      </c>
      <c r="BX852" s="302">
        <v>2</v>
      </c>
      <c r="BY852" s="302">
        <v>2</v>
      </c>
      <c r="BZ852" s="302">
        <v>0</v>
      </c>
      <c r="CA852" s="302">
        <v>0</v>
      </c>
      <c r="CB852" s="302">
        <v>0</v>
      </c>
      <c r="CC852" s="303">
        <v>0</v>
      </c>
      <c r="CD852" s="304">
        <v>0</v>
      </c>
      <c r="CE852" s="302">
        <v>0</v>
      </c>
      <c r="CF852" s="302">
        <v>30</v>
      </c>
      <c r="CG852" s="296">
        <v>0</v>
      </c>
      <c r="CH852" s="297" t="s">
        <v>12384</v>
      </c>
      <c r="CI852" s="305">
        <v>0</v>
      </c>
      <c r="CJ852" s="306">
        <v>0</v>
      </c>
      <c r="CK852" s="300">
        <v>0</v>
      </c>
      <c r="CL852" s="301">
        <v>0</v>
      </c>
    </row>
    <row r="853" spans="1:90" x14ac:dyDescent="0.25">
      <c r="A853">
        <v>1219103790</v>
      </c>
      <c r="B853" s="287" t="s">
        <v>13245</v>
      </c>
      <c r="C853" s="141"/>
      <c r="N853" s="142"/>
      <c r="O853" s="141"/>
      <c r="V853">
        <v>1</v>
      </c>
      <c r="W853">
        <v>1</v>
      </c>
      <c r="AA853" s="141"/>
      <c r="AD853">
        <v>1</v>
      </c>
      <c r="AE853">
        <v>1</v>
      </c>
      <c r="AL853" s="142"/>
      <c r="AM853" s="141"/>
      <c r="AX853" s="142"/>
      <c r="AY853" s="141"/>
      <c r="BJ853" s="142"/>
      <c r="BK853" s="141"/>
      <c r="BV853" s="142"/>
      <c r="BW853" s="302">
        <v>0</v>
      </c>
      <c r="BX853" s="302">
        <v>2</v>
      </c>
      <c r="BY853" s="302">
        <v>2</v>
      </c>
      <c r="BZ853" s="302">
        <v>0</v>
      </c>
      <c r="CA853" s="302">
        <v>0</v>
      </c>
      <c r="CB853" s="302">
        <v>0</v>
      </c>
      <c r="CC853" s="303">
        <v>0</v>
      </c>
      <c r="CD853" s="304">
        <v>0</v>
      </c>
      <c r="CE853" s="302">
        <v>0</v>
      </c>
      <c r="CF853" s="302">
        <v>30</v>
      </c>
      <c r="CG853" s="296">
        <v>0</v>
      </c>
      <c r="CH853" s="297" t="s">
        <v>12384</v>
      </c>
      <c r="CI853" s="305">
        <v>0</v>
      </c>
      <c r="CJ853" s="306">
        <v>0</v>
      </c>
      <c r="CK853" s="300">
        <v>0</v>
      </c>
      <c r="CL853" s="301">
        <v>0</v>
      </c>
    </row>
    <row r="854" spans="1:90" x14ac:dyDescent="0.25">
      <c r="A854">
        <v>1219103800</v>
      </c>
      <c r="B854" s="287" t="s">
        <v>13246</v>
      </c>
      <c r="C854" s="141"/>
      <c r="N854" s="142"/>
      <c r="O854" s="141"/>
      <c r="V854">
        <v>1</v>
      </c>
      <c r="W854">
        <v>1</v>
      </c>
      <c r="AA854" s="141"/>
      <c r="AD854">
        <v>1</v>
      </c>
      <c r="AE854">
        <v>1</v>
      </c>
      <c r="AL854" s="142"/>
      <c r="AM854" s="141"/>
      <c r="AX854" s="142"/>
      <c r="AY854" s="141"/>
      <c r="BJ854" s="142"/>
      <c r="BK854" s="141"/>
      <c r="BV854" s="142"/>
      <c r="BW854" s="302">
        <v>0</v>
      </c>
      <c r="BX854" s="302">
        <v>2</v>
      </c>
      <c r="BY854" s="302">
        <v>2</v>
      </c>
      <c r="BZ854" s="302">
        <v>0</v>
      </c>
      <c r="CA854" s="302">
        <v>0</v>
      </c>
      <c r="CB854" s="302">
        <v>0</v>
      </c>
      <c r="CC854" s="303">
        <v>0</v>
      </c>
      <c r="CD854" s="304">
        <v>0</v>
      </c>
      <c r="CE854" s="302">
        <v>0</v>
      </c>
      <c r="CF854" s="302">
        <v>30</v>
      </c>
      <c r="CG854" s="296">
        <v>0</v>
      </c>
      <c r="CH854" s="297" t="s">
        <v>12384</v>
      </c>
      <c r="CI854" s="305">
        <v>0</v>
      </c>
      <c r="CJ854" s="306">
        <v>0</v>
      </c>
      <c r="CK854" s="300">
        <v>0</v>
      </c>
      <c r="CL854" s="301">
        <v>0</v>
      </c>
    </row>
    <row r="855" spans="1:90" x14ac:dyDescent="0.25">
      <c r="A855">
        <v>1219103810</v>
      </c>
      <c r="B855" s="287" t="s">
        <v>13247</v>
      </c>
      <c r="C855" s="141"/>
      <c r="N855" s="142"/>
      <c r="O855" s="141"/>
      <c r="V855">
        <v>1</v>
      </c>
      <c r="W855">
        <v>1</v>
      </c>
      <c r="AA855" s="141"/>
      <c r="AD855">
        <v>1</v>
      </c>
      <c r="AE855">
        <v>1</v>
      </c>
      <c r="AL855" s="142"/>
      <c r="AM855" s="141"/>
      <c r="AX855" s="142"/>
      <c r="AY855" s="141"/>
      <c r="BJ855" s="142"/>
      <c r="BK855" s="141"/>
      <c r="BV855" s="142"/>
      <c r="BW855" s="302">
        <v>0</v>
      </c>
      <c r="BX855" s="302">
        <v>2</v>
      </c>
      <c r="BY855" s="302">
        <v>2</v>
      </c>
      <c r="BZ855" s="302">
        <v>0</v>
      </c>
      <c r="CA855" s="302">
        <v>0</v>
      </c>
      <c r="CB855" s="302">
        <v>0</v>
      </c>
      <c r="CC855" s="303">
        <v>0</v>
      </c>
      <c r="CD855" s="304">
        <v>0</v>
      </c>
      <c r="CE855" s="302">
        <v>0</v>
      </c>
      <c r="CF855" s="302">
        <v>30</v>
      </c>
      <c r="CG855" s="296">
        <v>0</v>
      </c>
      <c r="CH855" s="297" t="s">
        <v>12384</v>
      </c>
      <c r="CI855" s="305">
        <v>0</v>
      </c>
      <c r="CJ855" s="306">
        <v>0</v>
      </c>
      <c r="CK855" s="300">
        <v>0</v>
      </c>
      <c r="CL855" s="301">
        <v>0</v>
      </c>
    </row>
    <row r="856" spans="1:90" x14ac:dyDescent="0.25">
      <c r="A856">
        <v>1219103820</v>
      </c>
      <c r="B856" s="287" t="s">
        <v>13248</v>
      </c>
      <c r="C856" s="141"/>
      <c r="N856" s="142"/>
      <c r="O856" s="141"/>
      <c r="V856">
        <v>1</v>
      </c>
      <c r="X856">
        <v>1</v>
      </c>
      <c r="AA856" s="141"/>
      <c r="AE856">
        <v>5</v>
      </c>
      <c r="AL856" s="142"/>
      <c r="AM856" s="141"/>
      <c r="AX856" s="142"/>
      <c r="AY856" s="141"/>
      <c r="BJ856" s="142"/>
      <c r="BK856" s="141"/>
      <c r="BV856" s="142"/>
      <c r="BW856" s="302">
        <v>0</v>
      </c>
      <c r="BX856" s="302">
        <v>2</v>
      </c>
      <c r="BY856" s="302">
        <v>5</v>
      </c>
      <c r="BZ856" s="302">
        <v>0</v>
      </c>
      <c r="CA856" s="302">
        <v>0</v>
      </c>
      <c r="CB856" s="302">
        <v>0</v>
      </c>
      <c r="CC856" s="303">
        <v>0</v>
      </c>
      <c r="CD856" s="304">
        <v>0</v>
      </c>
      <c r="CE856" s="302">
        <v>0</v>
      </c>
      <c r="CF856" s="302">
        <v>30</v>
      </c>
      <c r="CG856" s="296">
        <v>0</v>
      </c>
      <c r="CH856" s="297" t="s">
        <v>12384</v>
      </c>
      <c r="CI856" s="305">
        <v>0</v>
      </c>
      <c r="CJ856" s="306">
        <v>0</v>
      </c>
      <c r="CK856" s="300">
        <v>0</v>
      </c>
      <c r="CL856" s="301">
        <v>0</v>
      </c>
    </row>
    <row r="857" spans="1:90" x14ac:dyDescent="0.25">
      <c r="A857">
        <v>1219103830</v>
      </c>
      <c r="B857" s="287" t="s">
        <v>13249</v>
      </c>
      <c r="C857" s="141"/>
      <c r="N857" s="142"/>
      <c r="O857" s="141"/>
      <c r="AA857" s="141"/>
      <c r="AI857">
        <v>2</v>
      </c>
      <c r="AL857" s="142"/>
      <c r="AM857" s="141"/>
      <c r="AO857">
        <v>1</v>
      </c>
      <c r="AP857">
        <v>1</v>
      </c>
      <c r="AS857">
        <v>1</v>
      </c>
      <c r="AV857">
        <v>1</v>
      </c>
      <c r="AX857" s="142"/>
      <c r="AY857" s="141">
        <v>1</v>
      </c>
      <c r="BE857">
        <v>1</v>
      </c>
      <c r="BF857">
        <v>1</v>
      </c>
      <c r="BJ857" s="142"/>
      <c r="BK857" s="141"/>
      <c r="BQ857">
        <v>1</v>
      </c>
      <c r="BV857" s="142"/>
      <c r="BW857" s="302">
        <v>0</v>
      </c>
      <c r="BX857" s="302">
        <v>0</v>
      </c>
      <c r="BY857" s="302">
        <v>2</v>
      </c>
      <c r="BZ857" s="302">
        <v>4</v>
      </c>
      <c r="CA857" s="302">
        <v>3</v>
      </c>
      <c r="CB857" s="302">
        <v>1</v>
      </c>
      <c r="CC857" s="303">
        <v>3.968253968253968E-3</v>
      </c>
      <c r="CD857" s="304">
        <v>0</v>
      </c>
      <c r="CE857" s="302">
        <v>0</v>
      </c>
      <c r="CF857" s="302">
        <v>30</v>
      </c>
      <c r="CG857" s="296">
        <v>1.9841269841269841E-4</v>
      </c>
      <c r="CH857" s="297" t="s">
        <v>12384</v>
      </c>
      <c r="CI857" s="305">
        <v>0</v>
      </c>
      <c r="CJ857" s="306">
        <v>1.0357142857142856</v>
      </c>
      <c r="CK857" s="300">
        <v>1</v>
      </c>
      <c r="CL857" s="301">
        <v>2</v>
      </c>
    </row>
    <row r="858" spans="1:90" x14ac:dyDescent="0.25">
      <c r="A858">
        <v>1219105040</v>
      </c>
      <c r="B858" s="287" t="s">
        <v>13250</v>
      </c>
      <c r="C858" s="141"/>
      <c r="N858" s="142"/>
      <c r="O858" s="141"/>
      <c r="AA858" s="141"/>
      <c r="AL858" s="142"/>
      <c r="AM858" s="141"/>
      <c r="AS858">
        <v>2</v>
      </c>
      <c r="AX858" s="142"/>
      <c r="AY858" s="141"/>
      <c r="BA858">
        <v>1</v>
      </c>
      <c r="BH858">
        <v>1</v>
      </c>
      <c r="BJ858" s="142"/>
      <c r="BK858" s="141"/>
      <c r="BN858">
        <v>1</v>
      </c>
      <c r="BU858">
        <v>1</v>
      </c>
      <c r="BV858" s="142"/>
      <c r="BW858" s="302">
        <v>0</v>
      </c>
      <c r="BX858" s="302">
        <v>0</v>
      </c>
      <c r="BY858" s="302">
        <v>0</v>
      </c>
      <c r="BZ858" s="302">
        <v>2</v>
      </c>
      <c r="CA858" s="302">
        <v>2</v>
      </c>
      <c r="CB858" s="302">
        <v>2</v>
      </c>
      <c r="CC858" s="303">
        <v>7.9365079365079361E-3</v>
      </c>
      <c r="CD858" s="304">
        <v>0</v>
      </c>
      <c r="CE858" s="302">
        <v>0</v>
      </c>
      <c r="CF858" s="302">
        <v>30</v>
      </c>
      <c r="CG858" s="296">
        <v>3.9682539682539683E-4</v>
      </c>
      <c r="CH858" s="297" t="s">
        <v>12384</v>
      </c>
      <c r="CI858" s="305">
        <v>0</v>
      </c>
      <c r="CJ858" s="306">
        <v>2.0714285714285712</v>
      </c>
      <c r="CK858" s="300">
        <v>1</v>
      </c>
      <c r="CL858" s="301">
        <v>3</v>
      </c>
    </row>
    <row r="859" spans="1:90" x14ac:dyDescent="0.25">
      <c r="A859">
        <v>1219105150</v>
      </c>
      <c r="B859" s="287" t="s">
        <v>13251</v>
      </c>
      <c r="C859" s="141"/>
      <c r="N859" s="142"/>
      <c r="O859" s="141"/>
      <c r="AA859" s="141"/>
      <c r="AL859" s="142"/>
      <c r="AM859" s="141"/>
      <c r="AX859" s="142"/>
      <c r="AY859" s="141">
        <v>1</v>
      </c>
      <c r="BJ859" s="142"/>
      <c r="BK859" s="141">
        <v>1</v>
      </c>
      <c r="BV859" s="142"/>
      <c r="BW859" s="302">
        <v>0</v>
      </c>
      <c r="BX859" s="302">
        <v>0</v>
      </c>
      <c r="BY859" s="302">
        <v>0</v>
      </c>
      <c r="BZ859" s="302">
        <v>0</v>
      </c>
      <c r="CA859" s="302">
        <v>1</v>
      </c>
      <c r="CB859" s="302">
        <v>1</v>
      </c>
      <c r="CC859" s="303">
        <v>3.968253968253968E-3</v>
      </c>
      <c r="CD859" s="304">
        <v>0</v>
      </c>
      <c r="CE859" s="302">
        <v>0</v>
      </c>
      <c r="CF859" s="302">
        <v>30</v>
      </c>
      <c r="CG859" s="296">
        <v>1.9841269841269841E-4</v>
      </c>
      <c r="CH859" s="297" t="s">
        <v>12384</v>
      </c>
      <c r="CI859" s="305">
        <v>0</v>
      </c>
      <c r="CJ859" s="306">
        <v>1.0357142857142856</v>
      </c>
      <c r="CK859" s="300">
        <v>1</v>
      </c>
      <c r="CL859" s="301">
        <v>2</v>
      </c>
    </row>
    <row r="860" spans="1:90" x14ac:dyDescent="0.25">
      <c r="A860">
        <v>1219105290</v>
      </c>
      <c r="B860" s="287" t="s">
        <v>13252</v>
      </c>
      <c r="C860" s="141"/>
      <c r="N860" s="142"/>
      <c r="O860" s="141"/>
      <c r="AA860" s="141"/>
      <c r="AL860" s="142"/>
      <c r="AM860" s="141"/>
      <c r="AX860" s="142"/>
      <c r="AY860" s="141"/>
      <c r="BJ860" s="142"/>
      <c r="BK860" s="141"/>
      <c r="BU860">
        <v>1</v>
      </c>
      <c r="BV860" s="142"/>
      <c r="BW860" s="302">
        <v>0</v>
      </c>
      <c r="BX860" s="302">
        <v>0</v>
      </c>
      <c r="BY860" s="302">
        <v>0</v>
      </c>
      <c r="BZ860" s="302">
        <v>0</v>
      </c>
      <c r="CA860" s="302">
        <v>0</v>
      </c>
      <c r="CB860" s="302">
        <v>1</v>
      </c>
      <c r="CC860" s="303">
        <v>3.968253968253968E-3</v>
      </c>
      <c r="CD860" s="304">
        <v>0</v>
      </c>
      <c r="CE860" s="302">
        <v>0</v>
      </c>
      <c r="CF860" s="302">
        <v>30</v>
      </c>
      <c r="CG860" s="296">
        <v>1.9841269841269841E-4</v>
      </c>
      <c r="CH860" s="297" t="s">
        <v>12384</v>
      </c>
      <c r="CI860" s="305">
        <v>0</v>
      </c>
      <c r="CJ860" s="306">
        <v>1.0357142857142856</v>
      </c>
      <c r="CK860" s="300">
        <v>1</v>
      </c>
      <c r="CL860" s="301">
        <v>2</v>
      </c>
    </row>
    <row r="861" spans="1:90" x14ac:dyDescent="0.25">
      <c r="A861">
        <v>1219105300</v>
      </c>
      <c r="B861" s="287" t="s">
        <v>13253</v>
      </c>
      <c r="C861" s="141"/>
      <c r="N861" s="142"/>
      <c r="O861" s="141"/>
      <c r="AA861" s="141"/>
      <c r="AL861" s="142"/>
      <c r="AM861" s="141"/>
      <c r="AX861" s="142"/>
      <c r="AY861" s="141"/>
      <c r="BJ861" s="142"/>
      <c r="BK861" s="141"/>
      <c r="BT861">
        <v>1</v>
      </c>
      <c r="BV861" s="142"/>
      <c r="BW861" s="302">
        <v>0</v>
      </c>
      <c r="BX861" s="302">
        <v>0</v>
      </c>
      <c r="BY861" s="302">
        <v>0</v>
      </c>
      <c r="BZ861" s="302">
        <v>0</v>
      </c>
      <c r="CA861" s="302">
        <v>0</v>
      </c>
      <c r="CB861" s="302">
        <v>1</v>
      </c>
      <c r="CC861" s="303">
        <v>3.968253968253968E-3</v>
      </c>
      <c r="CD861" s="304">
        <v>0</v>
      </c>
      <c r="CE861" s="302">
        <v>0</v>
      </c>
      <c r="CF861" s="302">
        <v>30</v>
      </c>
      <c r="CG861" s="296">
        <v>1.9841269841269841E-4</v>
      </c>
      <c r="CH861" s="297" t="s">
        <v>12384</v>
      </c>
      <c r="CI861" s="305">
        <v>0</v>
      </c>
      <c r="CJ861" s="306">
        <v>1.0357142857142856</v>
      </c>
      <c r="CK861" s="300">
        <v>1</v>
      </c>
      <c r="CL861" s="301">
        <v>2</v>
      </c>
    </row>
    <row r="862" spans="1:90" x14ac:dyDescent="0.25">
      <c r="A862">
        <v>1219105330</v>
      </c>
      <c r="B862" s="287" t="s">
        <v>13254</v>
      </c>
      <c r="C862" s="141"/>
      <c r="N862" s="142"/>
      <c r="O862" s="141"/>
      <c r="AA862" s="141"/>
      <c r="AL862" s="142"/>
      <c r="AM862" s="141"/>
      <c r="AX862" s="142"/>
      <c r="AY862" s="141"/>
      <c r="BJ862" s="142"/>
      <c r="BK862" s="141"/>
      <c r="BU862">
        <v>1</v>
      </c>
      <c r="BV862" s="142"/>
      <c r="BW862" s="302">
        <v>0</v>
      </c>
      <c r="BX862" s="302">
        <v>0</v>
      </c>
      <c r="BY862" s="302">
        <v>0</v>
      </c>
      <c r="BZ862" s="302">
        <v>0</v>
      </c>
      <c r="CA862" s="302">
        <v>0</v>
      </c>
      <c r="CB862" s="302">
        <v>1</v>
      </c>
      <c r="CC862" s="303">
        <v>3.968253968253968E-3</v>
      </c>
      <c r="CD862" s="304">
        <v>0</v>
      </c>
      <c r="CE862" s="302">
        <v>0</v>
      </c>
      <c r="CF862" s="302">
        <v>30</v>
      </c>
      <c r="CG862" s="296">
        <v>1.9841269841269841E-4</v>
      </c>
      <c r="CH862" s="297" t="s">
        <v>12384</v>
      </c>
      <c r="CI862" s="305">
        <v>0</v>
      </c>
      <c r="CJ862" s="306">
        <v>1.0357142857142856</v>
      </c>
      <c r="CK862" s="300">
        <v>1</v>
      </c>
      <c r="CL862" s="301">
        <v>2</v>
      </c>
    </row>
    <row r="863" spans="1:90" x14ac:dyDescent="0.25">
      <c r="A863">
        <v>1219105350</v>
      </c>
      <c r="B863" s="287" t="s">
        <v>13255</v>
      </c>
      <c r="C863" s="141"/>
      <c r="N863" s="142"/>
      <c r="O863" s="141"/>
      <c r="AA863" s="141"/>
      <c r="AL863" s="142"/>
      <c r="AM863" s="141"/>
      <c r="AX863" s="142"/>
      <c r="AY863" s="141"/>
      <c r="BJ863" s="142"/>
      <c r="BK863" s="141">
        <v>2</v>
      </c>
      <c r="BV863" s="142"/>
      <c r="BW863" s="302">
        <v>0</v>
      </c>
      <c r="BX863" s="302">
        <v>0</v>
      </c>
      <c r="BY863" s="302">
        <v>0</v>
      </c>
      <c r="BZ863" s="302">
        <v>0</v>
      </c>
      <c r="CA863" s="302">
        <v>0</v>
      </c>
      <c r="CB863" s="302">
        <v>2</v>
      </c>
      <c r="CC863" s="303">
        <v>7.9365079365079361E-3</v>
      </c>
      <c r="CD863" s="304">
        <v>0</v>
      </c>
      <c r="CE863" s="302">
        <v>0</v>
      </c>
      <c r="CF863" s="302">
        <v>30</v>
      </c>
      <c r="CG863" s="296">
        <v>3.9682539682539683E-4</v>
      </c>
      <c r="CH863" s="297" t="s">
        <v>12384</v>
      </c>
      <c r="CI863" s="305">
        <v>0</v>
      </c>
      <c r="CJ863" s="306">
        <v>2.0714285714285712</v>
      </c>
      <c r="CK863" s="300">
        <v>1</v>
      </c>
      <c r="CL863" s="301">
        <v>3</v>
      </c>
    </row>
    <row r="864" spans="1:90" x14ac:dyDescent="0.25">
      <c r="A864">
        <v>1219105370</v>
      </c>
      <c r="B864" s="287" t="s">
        <v>13256</v>
      </c>
      <c r="C864" s="141"/>
      <c r="N864" s="142"/>
      <c r="O864" s="141"/>
      <c r="AA864" s="141"/>
      <c r="AL864" s="142"/>
      <c r="AM864" s="141"/>
      <c r="AX864" s="142"/>
      <c r="AY864" s="141"/>
      <c r="BJ864" s="142">
        <v>2</v>
      </c>
      <c r="BK864" s="141">
        <v>1</v>
      </c>
      <c r="BT864">
        <v>1</v>
      </c>
      <c r="BV864" s="142"/>
      <c r="BW864" s="302">
        <v>0</v>
      </c>
      <c r="BX864" s="302">
        <v>0</v>
      </c>
      <c r="BY864" s="302">
        <v>0</v>
      </c>
      <c r="BZ864" s="302">
        <v>0</v>
      </c>
      <c r="CA864" s="302">
        <v>2</v>
      </c>
      <c r="CB864" s="302">
        <v>2</v>
      </c>
      <c r="CC864" s="303">
        <v>7.9365079365079361E-3</v>
      </c>
      <c r="CD864" s="304">
        <v>0</v>
      </c>
      <c r="CE864" s="302">
        <v>0</v>
      </c>
      <c r="CF864" s="302">
        <v>30</v>
      </c>
      <c r="CG864" s="296">
        <v>3.9682539682539683E-4</v>
      </c>
      <c r="CH864" s="297" t="s">
        <v>12384</v>
      </c>
      <c r="CI864" s="305">
        <v>0</v>
      </c>
      <c r="CJ864" s="306">
        <v>2.0714285714285712</v>
      </c>
      <c r="CK864" s="300">
        <v>1</v>
      </c>
      <c r="CL864" s="301">
        <v>3</v>
      </c>
    </row>
    <row r="865" spans="1:90" x14ac:dyDescent="0.25">
      <c r="A865">
        <v>1219105380</v>
      </c>
      <c r="B865" s="287" t="s">
        <v>13257</v>
      </c>
      <c r="C865" s="141"/>
      <c r="N865" s="142"/>
      <c r="O865" s="141"/>
      <c r="AA865" s="141"/>
      <c r="AL865" s="142"/>
      <c r="AM865" s="141"/>
      <c r="AX865" s="142"/>
      <c r="AY865" s="141"/>
      <c r="BJ865" s="142"/>
      <c r="BK865" s="141"/>
      <c r="BU865">
        <v>1</v>
      </c>
      <c r="BV865" s="142"/>
      <c r="BW865" s="302">
        <v>0</v>
      </c>
      <c r="BX865" s="302">
        <v>0</v>
      </c>
      <c r="BY865" s="302">
        <v>0</v>
      </c>
      <c r="BZ865" s="302">
        <v>0</v>
      </c>
      <c r="CA865" s="302">
        <v>0</v>
      </c>
      <c r="CB865" s="302">
        <v>1</v>
      </c>
      <c r="CC865" s="303">
        <v>3.968253968253968E-3</v>
      </c>
      <c r="CD865" s="304">
        <v>0</v>
      </c>
      <c r="CE865" s="302">
        <v>0</v>
      </c>
      <c r="CF865" s="302">
        <v>30</v>
      </c>
      <c r="CG865" s="296">
        <v>1.9841269841269841E-4</v>
      </c>
      <c r="CH865" s="297" t="s">
        <v>12384</v>
      </c>
      <c r="CI865" s="305">
        <v>0</v>
      </c>
      <c r="CJ865" s="306">
        <v>1.0357142857142856</v>
      </c>
      <c r="CK865" s="300">
        <v>1</v>
      </c>
      <c r="CL865" s="301">
        <v>2</v>
      </c>
    </row>
    <row r="866" spans="1:90" x14ac:dyDescent="0.25">
      <c r="A866">
        <v>1219105410</v>
      </c>
      <c r="B866" s="287" t="s">
        <v>13258</v>
      </c>
      <c r="C866" s="141"/>
      <c r="N866" s="142"/>
      <c r="O866" s="141"/>
      <c r="AA866" s="141"/>
      <c r="AL866" s="142"/>
      <c r="AM866" s="141"/>
      <c r="AX866" s="142"/>
      <c r="AY866" s="141"/>
      <c r="BI866">
        <v>1</v>
      </c>
      <c r="BJ866" s="142"/>
      <c r="BK866" s="141">
        <v>1</v>
      </c>
      <c r="BT866">
        <v>1</v>
      </c>
      <c r="BU866">
        <v>1</v>
      </c>
      <c r="BV866" s="142"/>
      <c r="BW866" s="302">
        <v>0</v>
      </c>
      <c r="BX866" s="302">
        <v>0</v>
      </c>
      <c r="BY866" s="302">
        <v>0</v>
      </c>
      <c r="BZ866" s="302">
        <v>0</v>
      </c>
      <c r="CA866" s="302">
        <v>1</v>
      </c>
      <c r="CB866" s="302">
        <v>3</v>
      </c>
      <c r="CC866" s="303">
        <v>1.1904761904761904E-2</v>
      </c>
      <c r="CD866" s="304">
        <v>0</v>
      </c>
      <c r="CE866" s="302">
        <v>0</v>
      </c>
      <c r="CF866" s="302">
        <v>30</v>
      </c>
      <c r="CG866" s="296">
        <v>5.9523809523809529E-4</v>
      </c>
      <c r="CH866" s="297" t="s">
        <v>12384</v>
      </c>
      <c r="CI866" s="305">
        <v>0</v>
      </c>
      <c r="CJ866" s="306">
        <v>3.1071428571428568</v>
      </c>
      <c r="CK866" s="300">
        <v>1</v>
      </c>
      <c r="CL866" s="301">
        <v>4</v>
      </c>
    </row>
    <row r="867" spans="1:90" x14ac:dyDescent="0.25">
      <c r="A867">
        <v>1219105630</v>
      </c>
      <c r="B867" s="287" t="s">
        <v>13259</v>
      </c>
      <c r="C867" s="141"/>
      <c r="N867" s="142"/>
      <c r="O867" s="141"/>
      <c r="AA867" s="141"/>
      <c r="AL867" s="142"/>
      <c r="AM867" s="141"/>
      <c r="AX867" s="142"/>
      <c r="AY867" s="141"/>
      <c r="BJ867" s="142">
        <v>2</v>
      </c>
      <c r="BK867" s="141"/>
      <c r="BP867">
        <v>1</v>
      </c>
      <c r="BV867" s="142"/>
      <c r="BW867" s="302">
        <v>0</v>
      </c>
      <c r="BX867" s="302">
        <v>0</v>
      </c>
      <c r="BY867" s="302">
        <v>0</v>
      </c>
      <c r="BZ867" s="302">
        <v>0</v>
      </c>
      <c r="CA867" s="302">
        <v>2</v>
      </c>
      <c r="CB867" s="302">
        <v>1</v>
      </c>
      <c r="CC867" s="303">
        <v>3.968253968253968E-3</v>
      </c>
      <c r="CD867" s="304">
        <v>0</v>
      </c>
      <c r="CE867" s="302">
        <v>0</v>
      </c>
      <c r="CF867" s="302">
        <v>30</v>
      </c>
      <c r="CG867" s="296">
        <v>1.9841269841269841E-4</v>
      </c>
      <c r="CH867" s="297" t="s">
        <v>12384</v>
      </c>
      <c r="CI867" s="305">
        <v>0</v>
      </c>
      <c r="CJ867" s="306">
        <v>1.0357142857142856</v>
      </c>
      <c r="CK867" s="300">
        <v>1</v>
      </c>
      <c r="CL867" s="301">
        <v>2</v>
      </c>
    </row>
    <row r="868" spans="1:90" x14ac:dyDescent="0.25">
      <c r="A868">
        <v>1219106790</v>
      </c>
      <c r="B868" s="287" t="s">
        <v>13260</v>
      </c>
      <c r="C868" s="141"/>
      <c r="N868" s="142"/>
      <c r="O868" s="141"/>
      <c r="AA868" s="141"/>
      <c r="AL868" s="142"/>
      <c r="AM868" s="141"/>
      <c r="AX868" s="142"/>
      <c r="AY868" s="141"/>
      <c r="BJ868" s="142"/>
      <c r="BK868" s="141"/>
      <c r="BR868">
        <v>1</v>
      </c>
      <c r="BV868" s="142"/>
      <c r="BW868" s="302">
        <v>0</v>
      </c>
      <c r="BX868" s="302">
        <v>0</v>
      </c>
      <c r="BY868" s="302">
        <v>0</v>
      </c>
      <c r="BZ868" s="302">
        <v>0</v>
      </c>
      <c r="CA868" s="302">
        <v>0</v>
      </c>
      <c r="CB868" s="302">
        <v>1</v>
      </c>
      <c r="CC868" s="303">
        <v>3.968253968253968E-3</v>
      </c>
      <c r="CD868" s="304">
        <v>0</v>
      </c>
      <c r="CE868" s="302">
        <v>0</v>
      </c>
      <c r="CF868" s="302">
        <v>30</v>
      </c>
      <c r="CG868" s="296">
        <v>1.9841269841269841E-4</v>
      </c>
      <c r="CH868" s="307" t="s">
        <v>15354</v>
      </c>
      <c r="CI868" s="305">
        <v>0</v>
      </c>
      <c r="CJ868" s="306">
        <v>1.0357142857142856</v>
      </c>
      <c r="CK868" s="300">
        <v>1</v>
      </c>
      <c r="CL868" s="301">
        <v>2</v>
      </c>
    </row>
    <row r="869" spans="1:90" x14ac:dyDescent="0.25">
      <c r="A869">
        <v>1219107210</v>
      </c>
      <c r="B869" s="287" t="s">
        <v>13261</v>
      </c>
      <c r="C869" s="141"/>
      <c r="N869" s="142"/>
      <c r="O869" s="141"/>
      <c r="AA869" s="141"/>
      <c r="AL869" s="142"/>
      <c r="AM869" s="141"/>
      <c r="AX869" s="142"/>
      <c r="AY869" s="141"/>
      <c r="BJ869" s="142"/>
      <c r="BK869" s="141"/>
      <c r="BR869">
        <v>1</v>
      </c>
      <c r="BV869" s="142"/>
      <c r="BW869" s="302">
        <v>0</v>
      </c>
      <c r="BX869" s="302">
        <v>0</v>
      </c>
      <c r="BY869" s="302">
        <v>0</v>
      </c>
      <c r="BZ869" s="302">
        <v>0</v>
      </c>
      <c r="CA869" s="302">
        <v>0</v>
      </c>
      <c r="CB869" s="302">
        <v>1</v>
      </c>
      <c r="CC869" s="303">
        <v>3.968253968253968E-3</v>
      </c>
      <c r="CD869" s="304">
        <v>0</v>
      </c>
      <c r="CE869" s="302">
        <v>0</v>
      </c>
      <c r="CF869" s="302">
        <v>30</v>
      </c>
      <c r="CG869" s="296">
        <v>1.9841269841269841E-4</v>
      </c>
      <c r="CH869" s="297" t="s">
        <v>12384</v>
      </c>
      <c r="CI869" s="305">
        <v>0</v>
      </c>
      <c r="CJ869" s="306">
        <v>1.0357142857142856</v>
      </c>
      <c r="CK869" s="300">
        <v>1</v>
      </c>
      <c r="CL869" s="301">
        <v>2</v>
      </c>
    </row>
    <row r="870" spans="1:90" x14ac:dyDescent="0.25">
      <c r="A870">
        <v>1220100010</v>
      </c>
      <c r="B870" s="287" t="s">
        <v>13262</v>
      </c>
      <c r="C870" s="141"/>
      <c r="N870" s="142"/>
      <c r="O870" s="141"/>
      <c r="Q870">
        <v>1</v>
      </c>
      <c r="AA870" s="141"/>
      <c r="AC870">
        <v>1</v>
      </c>
      <c r="AL870" s="142"/>
      <c r="AM870" s="141"/>
      <c r="AX870" s="142"/>
      <c r="AY870" s="141"/>
      <c r="BJ870" s="142"/>
      <c r="BK870" s="141"/>
      <c r="BV870" s="142"/>
      <c r="BW870" s="302">
        <v>0</v>
      </c>
      <c r="BX870" s="302">
        <v>1</v>
      </c>
      <c r="BY870" s="302">
        <v>1</v>
      </c>
      <c r="BZ870" s="302">
        <v>0</v>
      </c>
      <c r="CA870" s="302">
        <v>0</v>
      </c>
      <c r="CB870" s="302">
        <v>0</v>
      </c>
      <c r="CC870" s="303">
        <v>0</v>
      </c>
      <c r="CD870" s="304">
        <v>0</v>
      </c>
      <c r="CE870" s="302">
        <v>0</v>
      </c>
      <c r="CF870" s="302">
        <v>30</v>
      </c>
      <c r="CG870" s="296">
        <v>0</v>
      </c>
      <c r="CH870" s="297" t="s">
        <v>12384</v>
      </c>
      <c r="CI870" s="305">
        <v>0</v>
      </c>
      <c r="CJ870" s="306">
        <v>0</v>
      </c>
      <c r="CK870" s="300">
        <v>0</v>
      </c>
      <c r="CL870" s="301">
        <v>0</v>
      </c>
    </row>
    <row r="871" spans="1:90" x14ac:dyDescent="0.25">
      <c r="A871">
        <v>1220100040</v>
      </c>
      <c r="B871" s="287" t="s">
        <v>13263</v>
      </c>
      <c r="C871" s="141"/>
      <c r="N871" s="142"/>
      <c r="O871" s="141"/>
      <c r="R871">
        <v>1</v>
      </c>
      <c r="W871">
        <v>1</v>
      </c>
      <c r="Y871">
        <v>4</v>
      </c>
      <c r="AA871" s="141"/>
      <c r="AB871">
        <v>11</v>
      </c>
      <c r="AC871">
        <v>3</v>
      </c>
      <c r="AE871">
        <v>6</v>
      </c>
      <c r="AG871">
        <v>2</v>
      </c>
      <c r="AK871">
        <v>2</v>
      </c>
      <c r="AL871" s="142"/>
      <c r="AM871" s="141"/>
      <c r="AO871">
        <v>1</v>
      </c>
      <c r="AP871">
        <v>1</v>
      </c>
      <c r="AQ871">
        <v>3</v>
      </c>
      <c r="AR871">
        <v>3</v>
      </c>
      <c r="AS871">
        <v>3</v>
      </c>
      <c r="AU871">
        <v>1</v>
      </c>
      <c r="AV871">
        <v>1</v>
      </c>
      <c r="AW871">
        <v>1</v>
      </c>
      <c r="AX871" s="142">
        <v>1</v>
      </c>
      <c r="AY871" s="141">
        <v>2</v>
      </c>
      <c r="BB871">
        <v>1</v>
      </c>
      <c r="BC871">
        <v>1</v>
      </c>
      <c r="BD871">
        <v>1</v>
      </c>
      <c r="BE871">
        <v>1</v>
      </c>
      <c r="BH871">
        <v>2</v>
      </c>
      <c r="BI871">
        <v>2</v>
      </c>
      <c r="BJ871" s="142"/>
      <c r="BK871" s="141"/>
      <c r="BM871">
        <v>1</v>
      </c>
      <c r="BP871">
        <v>1</v>
      </c>
      <c r="BV871" s="142"/>
      <c r="BW871" s="302">
        <v>0</v>
      </c>
      <c r="BX871" s="302">
        <v>6</v>
      </c>
      <c r="BY871" s="302">
        <v>24</v>
      </c>
      <c r="BZ871" s="302">
        <v>15</v>
      </c>
      <c r="CA871" s="302">
        <v>10</v>
      </c>
      <c r="CB871" s="302">
        <v>2</v>
      </c>
      <c r="CC871" s="303">
        <v>7.9365079365079361E-3</v>
      </c>
      <c r="CD871" s="304">
        <v>0</v>
      </c>
      <c r="CE871" s="302">
        <v>0</v>
      </c>
      <c r="CF871" s="302">
        <v>30</v>
      </c>
      <c r="CG871" s="296">
        <v>3.9682539682539683E-4</v>
      </c>
      <c r="CH871" s="297" t="s">
        <v>12384</v>
      </c>
      <c r="CI871" s="305">
        <v>0</v>
      </c>
      <c r="CJ871" s="306">
        <v>2.0714285714285712</v>
      </c>
      <c r="CK871" s="300">
        <v>1</v>
      </c>
      <c r="CL871" s="301">
        <v>3</v>
      </c>
    </row>
    <row r="872" spans="1:90" x14ac:dyDescent="0.25">
      <c r="A872">
        <v>1220100080</v>
      </c>
      <c r="B872" s="287" t="s">
        <v>13264</v>
      </c>
      <c r="C872" s="141">
        <v>1</v>
      </c>
      <c r="J872">
        <v>1</v>
      </c>
      <c r="N872" s="142"/>
      <c r="O872" s="141"/>
      <c r="AA872" s="141"/>
      <c r="AC872">
        <v>1</v>
      </c>
      <c r="AE872">
        <v>2</v>
      </c>
      <c r="AL872" s="142"/>
      <c r="AM872" s="141"/>
      <c r="AX872" s="142"/>
      <c r="AY872" s="141"/>
      <c r="BJ872" s="142"/>
      <c r="BK872" s="141"/>
      <c r="BN872">
        <v>1</v>
      </c>
      <c r="BP872">
        <v>1</v>
      </c>
      <c r="BV872" s="142"/>
      <c r="BW872" s="302">
        <v>2</v>
      </c>
      <c r="BX872" s="302">
        <v>0</v>
      </c>
      <c r="BY872" s="302">
        <v>3</v>
      </c>
      <c r="BZ872" s="302">
        <v>0</v>
      </c>
      <c r="CA872" s="302">
        <v>0</v>
      </c>
      <c r="CB872" s="302">
        <v>2</v>
      </c>
      <c r="CC872" s="303">
        <v>7.9365079365079361E-3</v>
      </c>
      <c r="CD872" s="304">
        <v>0</v>
      </c>
      <c r="CE872" s="302">
        <v>0</v>
      </c>
      <c r="CF872" s="302">
        <v>30</v>
      </c>
      <c r="CG872" s="296">
        <v>3.9682539682539683E-4</v>
      </c>
      <c r="CH872" s="297" t="s">
        <v>12384</v>
      </c>
      <c r="CI872" s="305">
        <v>0</v>
      </c>
      <c r="CJ872" s="306">
        <v>2.0714285714285712</v>
      </c>
      <c r="CK872" s="300">
        <v>1</v>
      </c>
      <c r="CL872" s="301">
        <v>3</v>
      </c>
    </row>
    <row r="873" spans="1:90" x14ac:dyDescent="0.25">
      <c r="A873">
        <v>1220100100</v>
      </c>
      <c r="B873" s="287" t="s">
        <v>13265</v>
      </c>
      <c r="C873" s="141">
        <v>1</v>
      </c>
      <c r="N873" s="142"/>
      <c r="O873" s="141"/>
      <c r="AA873" s="141"/>
      <c r="AL873" s="142"/>
      <c r="AM873" s="141"/>
      <c r="AX873" s="142"/>
      <c r="AY873" s="141"/>
      <c r="BJ873" s="142"/>
      <c r="BK873" s="141"/>
      <c r="BV873" s="142"/>
      <c r="BW873" s="302">
        <v>1</v>
      </c>
      <c r="BX873" s="302">
        <v>0</v>
      </c>
      <c r="BY873" s="302">
        <v>0</v>
      </c>
      <c r="BZ873" s="302">
        <v>0</v>
      </c>
      <c r="CA873" s="302">
        <v>0</v>
      </c>
      <c r="CB873" s="302">
        <v>0</v>
      </c>
      <c r="CC873" s="303">
        <v>0</v>
      </c>
      <c r="CD873" s="304">
        <v>0</v>
      </c>
      <c r="CE873" s="302">
        <v>0</v>
      </c>
      <c r="CF873" s="302">
        <v>30</v>
      </c>
      <c r="CG873" s="296">
        <v>0</v>
      </c>
      <c r="CH873" s="297" t="s">
        <v>12384</v>
      </c>
      <c r="CI873" s="305">
        <v>0</v>
      </c>
      <c r="CJ873" s="306">
        <v>0</v>
      </c>
      <c r="CK873" s="300">
        <v>0</v>
      </c>
      <c r="CL873" s="301">
        <v>0</v>
      </c>
    </row>
    <row r="874" spans="1:90" x14ac:dyDescent="0.25">
      <c r="A874">
        <v>1220100110</v>
      </c>
      <c r="B874" s="287" t="s">
        <v>13266</v>
      </c>
      <c r="C874" s="141"/>
      <c r="N874" s="142"/>
      <c r="O874" s="141"/>
      <c r="V874">
        <v>1</v>
      </c>
      <c r="AA874" s="141"/>
      <c r="AL874" s="142"/>
      <c r="AM874" s="141"/>
      <c r="AX874" s="142"/>
      <c r="AY874" s="141"/>
      <c r="AZ874">
        <v>1</v>
      </c>
      <c r="BC874">
        <v>1</v>
      </c>
      <c r="BE874">
        <v>1</v>
      </c>
      <c r="BJ874" s="142"/>
      <c r="BK874" s="141"/>
      <c r="BN874">
        <v>1</v>
      </c>
      <c r="BV874" s="142"/>
      <c r="BW874" s="302">
        <v>0</v>
      </c>
      <c r="BX874" s="302">
        <v>1</v>
      </c>
      <c r="BY874" s="302">
        <v>0</v>
      </c>
      <c r="BZ874" s="302">
        <v>0</v>
      </c>
      <c r="CA874" s="302">
        <v>3</v>
      </c>
      <c r="CB874" s="302">
        <v>1</v>
      </c>
      <c r="CC874" s="303">
        <v>3.968253968253968E-3</v>
      </c>
      <c r="CD874" s="304">
        <v>0</v>
      </c>
      <c r="CE874" s="302">
        <v>0</v>
      </c>
      <c r="CF874" s="302">
        <v>30</v>
      </c>
      <c r="CG874" s="296">
        <v>1.9841269841269841E-4</v>
      </c>
      <c r="CH874" s="297" t="s">
        <v>12384</v>
      </c>
      <c r="CI874" s="305">
        <v>0</v>
      </c>
      <c r="CJ874" s="306">
        <v>1.0357142857142856</v>
      </c>
      <c r="CK874" s="300">
        <v>1</v>
      </c>
      <c r="CL874" s="301">
        <v>2</v>
      </c>
    </row>
    <row r="875" spans="1:90" x14ac:dyDescent="0.25">
      <c r="A875">
        <v>1220100190</v>
      </c>
      <c r="B875" s="287" t="s">
        <v>13267</v>
      </c>
      <c r="C875" s="141"/>
      <c r="N875" s="142"/>
      <c r="O875" s="141"/>
      <c r="W875">
        <v>1</v>
      </c>
      <c r="AA875" s="141"/>
      <c r="AL875" s="142"/>
      <c r="AM875" s="141"/>
      <c r="AX875" s="142">
        <v>1</v>
      </c>
      <c r="AY875" s="141"/>
      <c r="AZ875">
        <v>1</v>
      </c>
      <c r="BC875">
        <v>1</v>
      </c>
      <c r="BJ875" s="142"/>
      <c r="BK875" s="141"/>
      <c r="BN875">
        <v>1</v>
      </c>
      <c r="BP875">
        <v>1</v>
      </c>
      <c r="BV875" s="142"/>
      <c r="BW875" s="302">
        <v>0</v>
      </c>
      <c r="BX875" s="302">
        <v>1</v>
      </c>
      <c r="BY875" s="302">
        <v>0</v>
      </c>
      <c r="BZ875" s="302">
        <v>1</v>
      </c>
      <c r="CA875" s="302">
        <v>2</v>
      </c>
      <c r="CB875" s="302">
        <v>2</v>
      </c>
      <c r="CC875" s="303">
        <v>7.9365079365079361E-3</v>
      </c>
      <c r="CD875" s="304">
        <v>0</v>
      </c>
      <c r="CE875" s="302">
        <v>0</v>
      </c>
      <c r="CF875" s="302">
        <v>30</v>
      </c>
      <c r="CG875" s="296">
        <v>3.9682539682539683E-4</v>
      </c>
      <c r="CH875" s="297" t="s">
        <v>12384</v>
      </c>
      <c r="CI875" s="305">
        <v>0</v>
      </c>
      <c r="CJ875" s="306">
        <v>2.0714285714285712</v>
      </c>
      <c r="CK875" s="300">
        <v>1</v>
      </c>
      <c r="CL875" s="301">
        <v>3</v>
      </c>
    </row>
    <row r="876" spans="1:90" x14ac:dyDescent="0.25">
      <c r="A876">
        <v>1220100210</v>
      </c>
      <c r="B876" s="287" t="s">
        <v>13268</v>
      </c>
      <c r="C876" s="141"/>
      <c r="N876" s="142"/>
      <c r="O876" s="141"/>
      <c r="V876">
        <v>2</v>
      </c>
      <c r="AA876" s="141"/>
      <c r="AL876" s="142"/>
      <c r="AM876" s="141"/>
      <c r="AX876" s="142"/>
      <c r="AY876" s="141"/>
      <c r="AZ876">
        <v>1</v>
      </c>
      <c r="BC876">
        <v>2</v>
      </c>
      <c r="BI876">
        <v>1</v>
      </c>
      <c r="BJ876" s="142"/>
      <c r="BK876" s="141"/>
      <c r="BN876">
        <v>1</v>
      </c>
      <c r="BV876" s="142"/>
      <c r="BW876" s="302">
        <v>0</v>
      </c>
      <c r="BX876" s="302">
        <v>2</v>
      </c>
      <c r="BY876" s="302">
        <v>0</v>
      </c>
      <c r="BZ876" s="302">
        <v>0</v>
      </c>
      <c r="CA876" s="302">
        <v>4</v>
      </c>
      <c r="CB876" s="302">
        <v>1</v>
      </c>
      <c r="CC876" s="303">
        <v>3.968253968253968E-3</v>
      </c>
      <c r="CD876" s="304">
        <v>0</v>
      </c>
      <c r="CE876" s="302">
        <v>0</v>
      </c>
      <c r="CF876" s="302">
        <v>30</v>
      </c>
      <c r="CG876" s="296">
        <v>1.9841269841269841E-4</v>
      </c>
      <c r="CH876" s="297" t="s">
        <v>12384</v>
      </c>
      <c r="CI876" s="305">
        <v>0</v>
      </c>
      <c r="CJ876" s="306">
        <v>1.0357142857142856</v>
      </c>
      <c r="CK876" s="300">
        <v>1</v>
      </c>
      <c r="CL876" s="301">
        <v>2</v>
      </c>
    </row>
    <row r="877" spans="1:90" x14ac:dyDescent="0.25">
      <c r="A877">
        <v>1220100220</v>
      </c>
      <c r="B877" s="287" t="s">
        <v>13269</v>
      </c>
      <c r="C877" s="141"/>
      <c r="N877" s="142"/>
      <c r="O877" s="141"/>
      <c r="V877">
        <v>1</v>
      </c>
      <c r="AA877" s="141"/>
      <c r="AK877">
        <v>1</v>
      </c>
      <c r="AL877" s="142"/>
      <c r="AM877" s="141"/>
      <c r="AU877">
        <v>1</v>
      </c>
      <c r="AX877" s="142"/>
      <c r="AY877" s="141"/>
      <c r="AZ877">
        <v>1</v>
      </c>
      <c r="BC877">
        <v>1</v>
      </c>
      <c r="BF877">
        <v>1</v>
      </c>
      <c r="BJ877" s="142"/>
      <c r="BK877" s="141"/>
      <c r="BN877">
        <v>1</v>
      </c>
      <c r="BV877" s="142">
        <v>1</v>
      </c>
      <c r="BW877" s="302">
        <v>0</v>
      </c>
      <c r="BX877" s="302">
        <v>1</v>
      </c>
      <c r="BY877" s="302">
        <v>1</v>
      </c>
      <c r="BZ877" s="302">
        <v>1</v>
      </c>
      <c r="CA877" s="302">
        <v>3</v>
      </c>
      <c r="CB877" s="302">
        <v>2</v>
      </c>
      <c r="CC877" s="303">
        <v>7.9365079365079361E-3</v>
      </c>
      <c r="CD877" s="304">
        <v>0</v>
      </c>
      <c r="CE877" s="302">
        <v>0</v>
      </c>
      <c r="CF877" s="302">
        <v>30</v>
      </c>
      <c r="CG877" s="296">
        <v>3.9682539682539683E-4</v>
      </c>
      <c r="CH877" s="297" t="s">
        <v>12384</v>
      </c>
      <c r="CI877" s="305">
        <v>0</v>
      </c>
      <c r="CJ877" s="306">
        <v>2.0714285714285712</v>
      </c>
      <c r="CK877" s="300">
        <v>1</v>
      </c>
      <c r="CL877" s="301">
        <v>3</v>
      </c>
    </row>
    <row r="878" spans="1:90" x14ac:dyDescent="0.25">
      <c r="A878">
        <v>1220100230</v>
      </c>
      <c r="B878" s="287" t="s">
        <v>13270</v>
      </c>
      <c r="C878" s="141"/>
      <c r="N878" s="142"/>
      <c r="O878" s="141"/>
      <c r="V878">
        <v>1</v>
      </c>
      <c r="AA878" s="141"/>
      <c r="AL878" s="142"/>
      <c r="AM878" s="141"/>
      <c r="AX878" s="142"/>
      <c r="AY878" s="141"/>
      <c r="AZ878">
        <v>1</v>
      </c>
      <c r="BB878">
        <v>1</v>
      </c>
      <c r="BC878">
        <v>1</v>
      </c>
      <c r="BJ878" s="142"/>
      <c r="BK878" s="141"/>
      <c r="BN878">
        <v>1</v>
      </c>
      <c r="BV878" s="142"/>
      <c r="BW878" s="302">
        <v>0</v>
      </c>
      <c r="BX878" s="302">
        <v>1</v>
      </c>
      <c r="BY878" s="302">
        <v>0</v>
      </c>
      <c r="BZ878" s="302">
        <v>0</v>
      </c>
      <c r="CA878" s="302">
        <v>3</v>
      </c>
      <c r="CB878" s="302">
        <v>1</v>
      </c>
      <c r="CC878" s="303">
        <v>3.968253968253968E-3</v>
      </c>
      <c r="CD878" s="304">
        <v>0</v>
      </c>
      <c r="CE878" s="302">
        <v>0</v>
      </c>
      <c r="CF878" s="302">
        <v>30</v>
      </c>
      <c r="CG878" s="296">
        <v>1.9841269841269841E-4</v>
      </c>
      <c r="CH878" s="297" t="s">
        <v>12384</v>
      </c>
      <c r="CI878" s="305">
        <v>0</v>
      </c>
      <c r="CJ878" s="306">
        <v>1.0357142857142856</v>
      </c>
      <c r="CK878" s="300">
        <v>1</v>
      </c>
      <c r="CL878" s="301">
        <v>2</v>
      </c>
    </row>
    <row r="879" spans="1:90" x14ac:dyDescent="0.25">
      <c r="A879">
        <v>1220100240</v>
      </c>
      <c r="B879" s="287" t="s">
        <v>13271</v>
      </c>
      <c r="C879" s="141"/>
      <c r="N879" s="142"/>
      <c r="O879" s="141"/>
      <c r="V879">
        <v>1</v>
      </c>
      <c r="AA879" s="141"/>
      <c r="AL879" s="142"/>
      <c r="AM879" s="141"/>
      <c r="AX879" s="142">
        <v>1</v>
      </c>
      <c r="AY879" s="141"/>
      <c r="AZ879">
        <v>1</v>
      </c>
      <c r="BB879">
        <v>2</v>
      </c>
      <c r="BC879">
        <v>2</v>
      </c>
      <c r="BE879">
        <v>1</v>
      </c>
      <c r="BJ879" s="142"/>
      <c r="BK879" s="141"/>
      <c r="BN879">
        <v>1</v>
      </c>
      <c r="BP879">
        <v>1</v>
      </c>
      <c r="BV879" s="142"/>
      <c r="BW879" s="302">
        <v>0</v>
      </c>
      <c r="BX879" s="302">
        <v>1</v>
      </c>
      <c r="BY879" s="302">
        <v>0</v>
      </c>
      <c r="BZ879" s="302">
        <v>1</v>
      </c>
      <c r="CA879" s="302">
        <v>6</v>
      </c>
      <c r="CB879" s="302">
        <v>2</v>
      </c>
      <c r="CC879" s="303">
        <v>7.9365079365079361E-3</v>
      </c>
      <c r="CD879" s="304">
        <v>0</v>
      </c>
      <c r="CE879" s="302">
        <v>0</v>
      </c>
      <c r="CF879" s="302">
        <v>30</v>
      </c>
      <c r="CG879" s="296">
        <v>3.9682539682539683E-4</v>
      </c>
      <c r="CH879" s="297" t="s">
        <v>12384</v>
      </c>
      <c r="CI879" s="305">
        <v>0</v>
      </c>
      <c r="CJ879" s="306">
        <v>2.0714285714285712</v>
      </c>
      <c r="CK879" s="300">
        <v>1</v>
      </c>
      <c r="CL879" s="301">
        <v>3</v>
      </c>
    </row>
    <row r="880" spans="1:90" x14ac:dyDescent="0.25">
      <c r="A880">
        <v>1220100270</v>
      </c>
      <c r="B880" s="287" t="s">
        <v>13272</v>
      </c>
      <c r="C880" s="141"/>
      <c r="N880" s="142"/>
      <c r="O880" s="141"/>
      <c r="V880">
        <v>1</v>
      </c>
      <c r="W880">
        <v>1</v>
      </c>
      <c r="AA880" s="141"/>
      <c r="AL880" s="142"/>
      <c r="AM880" s="141"/>
      <c r="AX880" s="142">
        <v>1</v>
      </c>
      <c r="AY880" s="141"/>
      <c r="BB880">
        <v>2</v>
      </c>
      <c r="BC880">
        <v>1</v>
      </c>
      <c r="BH880">
        <v>2</v>
      </c>
      <c r="BI880">
        <v>2</v>
      </c>
      <c r="BJ880" s="142"/>
      <c r="BK880" s="141"/>
      <c r="BN880">
        <v>1</v>
      </c>
      <c r="BV880" s="142"/>
      <c r="BW880" s="302">
        <v>0</v>
      </c>
      <c r="BX880" s="302">
        <v>2</v>
      </c>
      <c r="BY880" s="302">
        <v>0</v>
      </c>
      <c r="BZ880" s="302">
        <v>1</v>
      </c>
      <c r="CA880" s="302">
        <v>7</v>
      </c>
      <c r="CB880" s="302">
        <v>1</v>
      </c>
      <c r="CC880" s="303">
        <v>3.968253968253968E-3</v>
      </c>
      <c r="CD880" s="304">
        <v>0</v>
      </c>
      <c r="CE880" s="302">
        <v>0</v>
      </c>
      <c r="CF880" s="302">
        <v>30</v>
      </c>
      <c r="CG880" s="296">
        <v>1.9841269841269841E-4</v>
      </c>
      <c r="CH880" s="297" t="s">
        <v>12384</v>
      </c>
      <c r="CI880" s="305">
        <v>0</v>
      </c>
      <c r="CJ880" s="306">
        <v>1.0357142857142856</v>
      </c>
      <c r="CK880" s="300">
        <v>1</v>
      </c>
      <c r="CL880" s="301">
        <v>2</v>
      </c>
    </row>
    <row r="881" spans="1:90" x14ac:dyDescent="0.25">
      <c r="A881">
        <v>1220100300</v>
      </c>
      <c r="B881" s="287" t="s">
        <v>13273</v>
      </c>
      <c r="C881" s="141"/>
      <c r="N881" s="142"/>
      <c r="O881" s="141"/>
      <c r="V881">
        <v>1</v>
      </c>
      <c r="AA881" s="141">
        <v>1</v>
      </c>
      <c r="AD881">
        <v>2</v>
      </c>
      <c r="AG881">
        <v>1</v>
      </c>
      <c r="AL881" s="142"/>
      <c r="AM881" s="141"/>
      <c r="AX881" s="142"/>
      <c r="AY881" s="141"/>
      <c r="BJ881" s="142"/>
      <c r="BK881" s="141"/>
      <c r="BV881" s="142"/>
      <c r="BW881" s="302">
        <v>0</v>
      </c>
      <c r="BX881" s="302">
        <v>1</v>
      </c>
      <c r="BY881" s="302">
        <v>4</v>
      </c>
      <c r="BZ881" s="302">
        <v>0</v>
      </c>
      <c r="CA881" s="302">
        <v>0</v>
      </c>
      <c r="CB881" s="302">
        <v>0</v>
      </c>
      <c r="CC881" s="303">
        <v>0</v>
      </c>
      <c r="CD881" s="304">
        <v>0</v>
      </c>
      <c r="CE881" s="302">
        <v>0</v>
      </c>
      <c r="CF881" s="302">
        <v>30</v>
      </c>
      <c r="CG881" s="296">
        <v>0</v>
      </c>
      <c r="CH881" s="307" t="s">
        <v>15354</v>
      </c>
      <c r="CI881" s="305">
        <v>0</v>
      </c>
      <c r="CJ881" s="306">
        <v>0</v>
      </c>
      <c r="CK881" s="300">
        <v>0</v>
      </c>
      <c r="CL881" s="301">
        <v>0</v>
      </c>
    </row>
    <row r="882" spans="1:90" x14ac:dyDescent="0.25">
      <c r="A882">
        <v>1220100310</v>
      </c>
      <c r="B882" s="287" t="s">
        <v>13274</v>
      </c>
      <c r="C882" s="141"/>
      <c r="N882" s="142"/>
      <c r="O882" s="141"/>
      <c r="AA882" s="141">
        <v>1</v>
      </c>
      <c r="AD882">
        <v>2</v>
      </c>
      <c r="AL882" s="142"/>
      <c r="AM882" s="141"/>
      <c r="AX882" s="142"/>
      <c r="AY882" s="141"/>
      <c r="BJ882" s="142"/>
      <c r="BK882" s="141"/>
      <c r="BV882" s="142"/>
      <c r="BW882" s="302">
        <v>0</v>
      </c>
      <c r="BX882" s="302">
        <v>0</v>
      </c>
      <c r="BY882" s="302">
        <v>3</v>
      </c>
      <c r="BZ882" s="302">
        <v>0</v>
      </c>
      <c r="CA882" s="302">
        <v>0</v>
      </c>
      <c r="CB882" s="302">
        <v>0</v>
      </c>
      <c r="CC882" s="303">
        <v>0</v>
      </c>
      <c r="CD882" s="304">
        <v>0</v>
      </c>
      <c r="CE882" s="302">
        <v>0</v>
      </c>
      <c r="CF882" s="302">
        <v>30</v>
      </c>
      <c r="CG882" s="296">
        <v>0</v>
      </c>
      <c r="CH882" s="307" t="s">
        <v>15354</v>
      </c>
      <c r="CI882" s="305">
        <v>0</v>
      </c>
      <c r="CJ882" s="306">
        <v>0</v>
      </c>
      <c r="CK882" s="300">
        <v>0</v>
      </c>
      <c r="CL882" s="301">
        <v>0</v>
      </c>
    </row>
    <row r="883" spans="1:90" x14ac:dyDescent="0.25">
      <c r="A883">
        <v>1220100320</v>
      </c>
      <c r="B883" s="287" t="s">
        <v>13275</v>
      </c>
      <c r="C883" s="141"/>
      <c r="N883" s="142"/>
      <c r="O883" s="141"/>
      <c r="AA883" s="141"/>
      <c r="AL883" s="142"/>
      <c r="AM883" s="141"/>
      <c r="AU883">
        <v>1</v>
      </c>
      <c r="AX883" s="142"/>
      <c r="AY883" s="141"/>
      <c r="BB883">
        <v>1</v>
      </c>
      <c r="BC883">
        <v>1</v>
      </c>
      <c r="BF883">
        <v>1</v>
      </c>
      <c r="BJ883" s="142">
        <v>1</v>
      </c>
      <c r="BK883" s="141"/>
      <c r="BN883">
        <v>1</v>
      </c>
      <c r="BO883">
        <v>1</v>
      </c>
      <c r="BV883" s="142"/>
      <c r="BW883" s="302">
        <v>0</v>
      </c>
      <c r="BX883" s="302">
        <v>0</v>
      </c>
      <c r="BY883" s="302">
        <v>0</v>
      </c>
      <c r="BZ883" s="302">
        <v>1</v>
      </c>
      <c r="CA883" s="302">
        <v>4</v>
      </c>
      <c r="CB883" s="302">
        <v>2</v>
      </c>
      <c r="CC883" s="303">
        <v>7.9365079365079361E-3</v>
      </c>
      <c r="CD883" s="304">
        <v>0</v>
      </c>
      <c r="CE883" s="302">
        <v>0</v>
      </c>
      <c r="CF883" s="302">
        <v>30</v>
      </c>
      <c r="CG883" s="296">
        <v>3.9682539682539683E-4</v>
      </c>
      <c r="CH883" s="297" t="s">
        <v>12384</v>
      </c>
      <c r="CI883" s="305">
        <v>0</v>
      </c>
      <c r="CJ883" s="306">
        <v>2.0714285714285712</v>
      </c>
      <c r="CK883" s="300">
        <v>1</v>
      </c>
      <c r="CL883" s="301">
        <v>3</v>
      </c>
    </row>
    <row r="884" spans="1:90" x14ac:dyDescent="0.25">
      <c r="A884">
        <v>1220100340</v>
      </c>
      <c r="B884" s="287" t="s">
        <v>13276</v>
      </c>
      <c r="C884" s="141"/>
      <c r="N884" s="142"/>
      <c r="O884" s="141"/>
      <c r="AA884" s="141"/>
      <c r="AL884" s="142"/>
      <c r="AM884" s="141"/>
      <c r="AX884" s="142"/>
      <c r="AY884" s="141"/>
      <c r="AZ884">
        <v>1</v>
      </c>
      <c r="BC884">
        <v>1</v>
      </c>
      <c r="BJ884" s="142"/>
      <c r="BK884" s="141"/>
      <c r="BN884">
        <v>1</v>
      </c>
      <c r="BV884" s="142"/>
      <c r="BW884" s="302">
        <v>0</v>
      </c>
      <c r="BX884" s="302">
        <v>0</v>
      </c>
      <c r="BY884" s="302">
        <v>0</v>
      </c>
      <c r="BZ884" s="302">
        <v>0</v>
      </c>
      <c r="CA884" s="302">
        <v>2</v>
      </c>
      <c r="CB884" s="302">
        <v>1</v>
      </c>
      <c r="CC884" s="303">
        <v>3.968253968253968E-3</v>
      </c>
      <c r="CD884" s="304">
        <v>0</v>
      </c>
      <c r="CE884" s="302">
        <v>0</v>
      </c>
      <c r="CF884" s="302">
        <v>30</v>
      </c>
      <c r="CG884" s="296">
        <v>1.9841269841269841E-4</v>
      </c>
      <c r="CH884" s="297" t="s">
        <v>12384</v>
      </c>
      <c r="CI884" s="305">
        <v>0</v>
      </c>
      <c r="CJ884" s="306">
        <v>1.0357142857142856</v>
      </c>
      <c r="CK884" s="300">
        <v>1</v>
      </c>
      <c r="CL884" s="301">
        <v>2</v>
      </c>
    </row>
    <row r="885" spans="1:90" x14ac:dyDescent="0.25">
      <c r="A885">
        <v>1220100630</v>
      </c>
      <c r="B885" s="287" t="s">
        <v>13277</v>
      </c>
      <c r="C885" s="141"/>
      <c r="N885" s="142"/>
      <c r="O885" s="141"/>
      <c r="AA885" s="141"/>
      <c r="AB885">
        <v>1</v>
      </c>
      <c r="AL885" s="142"/>
      <c r="AM885" s="141"/>
      <c r="AX885" s="142"/>
      <c r="AY885" s="141"/>
      <c r="BJ885" s="142"/>
      <c r="BK885" s="141"/>
      <c r="BV885" s="142"/>
      <c r="BW885" s="302">
        <v>0</v>
      </c>
      <c r="BX885" s="302">
        <v>0</v>
      </c>
      <c r="BY885" s="302">
        <v>1</v>
      </c>
      <c r="BZ885" s="302">
        <v>0</v>
      </c>
      <c r="CA885" s="302">
        <v>0</v>
      </c>
      <c r="CB885" s="302">
        <v>0</v>
      </c>
      <c r="CC885" s="303">
        <v>0</v>
      </c>
      <c r="CD885" s="304">
        <v>0</v>
      </c>
      <c r="CE885" s="302">
        <v>0</v>
      </c>
      <c r="CF885" s="302">
        <v>30</v>
      </c>
      <c r="CG885" s="296">
        <v>0</v>
      </c>
      <c r="CH885" s="297" t="s">
        <v>12384</v>
      </c>
      <c r="CI885" s="305">
        <v>0</v>
      </c>
      <c r="CJ885" s="306">
        <v>0</v>
      </c>
      <c r="CK885" s="300">
        <v>0</v>
      </c>
      <c r="CL885" s="301">
        <v>0</v>
      </c>
    </row>
    <row r="886" spans="1:90" x14ac:dyDescent="0.25">
      <c r="A886">
        <v>1220100640</v>
      </c>
      <c r="B886" s="287" t="s">
        <v>13278</v>
      </c>
      <c r="C886" s="141"/>
      <c r="D886">
        <v>1</v>
      </c>
      <c r="N886" s="142"/>
      <c r="O886" s="141"/>
      <c r="V886">
        <v>1</v>
      </c>
      <c r="AA886" s="141"/>
      <c r="AL886" s="142"/>
      <c r="AM886" s="141"/>
      <c r="AN886">
        <v>1</v>
      </c>
      <c r="AX886" s="142"/>
      <c r="AY886" s="141"/>
      <c r="BJ886" s="142"/>
      <c r="BK886" s="141"/>
      <c r="BV886" s="142"/>
      <c r="BW886" s="302">
        <v>1</v>
      </c>
      <c r="BX886" s="302">
        <v>1</v>
      </c>
      <c r="BY886" s="302">
        <v>0</v>
      </c>
      <c r="BZ886" s="302">
        <v>1</v>
      </c>
      <c r="CA886" s="302">
        <v>0</v>
      </c>
      <c r="CB886" s="302">
        <v>0</v>
      </c>
      <c r="CC886" s="303">
        <v>0</v>
      </c>
      <c r="CD886" s="304">
        <v>0</v>
      </c>
      <c r="CE886" s="302">
        <v>0</v>
      </c>
      <c r="CF886" s="302">
        <v>30</v>
      </c>
      <c r="CG886" s="296">
        <v>0</v>
      </c>
      <c r="CH886" s="297" t="s">
        <v>12384</v>
      </c>
      <c r="CI886" s="305">
        <v>0</v>
      </c>
      <c r="CJ886" s="306">
        <v>0</v>
      </c>
      <c r="CK886" s="300">
        <v>0</v>
      </c>
      <c r="CL886" s="301">
        <v>0</v>
      </c>
    </row>
    <row r="887" spans="1:90" x14ac:dyDescent="0.25">
      <c r="A887">
        <v>1220100880</v>
      </c>
      <c r="B887" s="287" t="s">
        <v>13279</v>
      </c>
      <c r="C887" s="141"/>
      <c r="N887" s="142"/>
      <c r="O887" s="141"/>
      <c r="Y887">
        <v>1</v>
      </c>
      <c r="AA887" s="141"/>
      <c r="AB887">
        <v>1</v>
      </c>
      <c r="AL887" s="142"/>
      <c r="AM887" s="141"/>
      <c r="AX887" s="142"/>
      <c r="AY887" s="141"/>
      <c r="BJ887" s="142"/>
      <c r="BK887" s="141"/>
      <c r="BV887" s="142"/>
      <c r="BW887" s="302">
        <v>0</v>
      </c>
      <c r="BX887" s="302">
        <v>1</v>
      </c>
      <c r="BY887" s="302">
        <v>1</v>
      </c>
      <c r="BZ887" s="302">
        <v>0</v>
      </c>
      <c r="CA887" s="302">
        <v>0</v>
      </c>
      <c r="CB887" s="302">
        <v>0</v>
      </c>
      <c r="CC887" s="303">
        <v>0</v>
      </c>
      <c r="CD887" s="304">
        <v>0</v>
      </c>
      <c r="CE887" s="302">
        <v>0</v>
      </c>
      <c r="CF887" s="302">
        <v>30</v>
      </c>
      <c r="CG887" s="296">
        <v>0</v>
      </c>
      <c r="CH887" s="297" t="s">
        <v>12384</v>
      </c>
      <c r="CI887" s="305">
        <v>0</v>
      </c>
      <c r="CJ887" s="306">
        <v>0</v>
      </c>
      <c r="CK887" s="300">
        <v>0</v>
      </c>
      <c r="CL887" s="301">
        <v>0</v>
      </c>
    </row>
    <row r="888" spans="1:90" x14ac:dyDescent="0.25">
      <c r="A888">
        <v>1220101340</v>
      </c>
      <c r="B888" s="287" t="s">
        <v>13280</v>
      </c>
      <c r="C888" s="141"/>
      <c r="N888" s="142"/>
      <c r="O888" s="141"/>
      <c r="AA888" s="141"/>
      <c r="AH888">
        <v>4</v>
      </c>
      <c r="AL888" s="142">
        <v>1</v>
      </c>
      <c r="AM888" s="141"/>
      <c r="AO888">
        <v>1</v>
      </c>
      <c r="AS888">
        <v>1</v>
      </c>
      <c r="AU888">
        <v>1</v>
      </c>
      <c r="AX888" s="142">
        <v>1</v>
      </c>
      <c r="AY888" s="141"/>
      <c r="AZ888">
        <v>5</v>
      </c>
      <c r="BA888">
        <v>1</v>
      </c>
      <c r="BC888">
        <v>4</v>
      </c>
      <c r="BJ888" s="142"/>
      <c r="BK888" s="141"/>
      <c r="BL888">
        <v>1</v>
      </c>
      <c r="BN888">
        <v>1</v>
      </c>
      <c r="BU888">
        <v>1</v>
      </c>
      <c r="BV888" s="142"/>
      <c r="BW888" s="302">
        <v>0</v>
      </c>
      <c r="BX888" s="302">
        <v>0</v>
      </c>
      <c r="BY888" s="302">
        <v>5</v>
      </c>
      <c r="BZ888" s="302">
        <v>4</v>
      </c>
      <c r="CA888" s="302">
        <v>10</v>
      </c>
      <c r="CB888" s="302">
        <v>3</v>
      </c>
      <c r="CC888" s="303">
        <v>1.1904761904761904E-2</v>
      </c>
      <c r="CD888" s="304">
        <v>0</v>
      </c>
      <c r="CE888" s="302">
        <v>0</v>
      </c>
      <c r="CF888" s="302">
        <v>30</v>
      </c>
      <c r="CG888" s="296">
        <v>5.9523809523809529E-4</v>
      </c>
      <c r="CH888" s="297" t="s">
        <v>12384</v>
      </c>
      <c r="CI888" s="305">
        <v>0</v>
      </c>
      <c r="CJ888" s="306">
        <v>3.1071428571428568</v>
      </c>
      <c r="CK888" s="300">
        <v>1</v>
      </c>
      <c r="CL888" s="301">
        <v>4</v>
      </c>
    </row>
    <row r="889" spans="1:90" x14ac:dyDescent="0.25">
      <c r="A889">
        <v>1220101480</v>
      </c>
      <c r="B889" s="287" t="s">
        <v>13281</v>
      </c>
      <c r="C889" s="141"/>
      <c r="N889" s="142"/>
      <c r="O889" s="141"/>
      <c r="X889">
        <v>1</v>
      </c>
      <c r="AA889" s="141"/>
      <c r="AL889" s="142"/>
      <c r="AM889" s="141"/>
      <c r="AX889" s="142"/>
      <c r="AY889" s="141"/>
      <c r="BJ889" s="142"/>
      <c r="BK889" s="141"/>
      <c r="BV889" s="142"/>
      <c r="BW889" s="302">
        <v>0</v>
      </c>
      <c r="BX889" s="302">
        <v>1</v>
      </c>
      <c r="BY889" s="302">
        <v>0</v>
      </c>
      <c r="BZ889" s="302">
        <v>0</v>
      </c>
      <c r="CA889" s="302">
        <v>0</v>
      </c>
      <c r="CB889" s="302">
        <v>0</v>
      </c>
      <c r="CC889" s="303">
        <v>0</v>
      </c>
      <c r="CD889" s="304">
        <v>0</v>
      </c>
      <c r="CE889" s="302">
        <v>0</v>
      </c>
      <c r="CF889" s="302">
        <v>30</v>
      </c>
      <c r="CG889" s="296">
        <v>0</v>
      </c>
      <c r="CH889" s="297" t="s">
        <v>12384</v>
      </c>
      <c r="CI889" s="305">
        <v>0</v>
      </c>
      <c r="CJ889" s="306">
        <v>0</v>
      </c>
      <c r="CK889" s="300">
        <v>0</v>
      </c>
      <c r="CL889" s="301">
        <v>0</v>
      </c>
    </row>
    <row r="890" spans="1:90" x14ac:dyDescent="0.25">
      <c r="A890">
        <v>1220101660</v>
      </c>
      <c r="B890" s="287" t="s">
        <v>13282</v>
      </c>
      <c r="C890" s="141"/>
      <c r="N890" s="142">
        <v>1</v>
      </c>
      <c r="O890" s="141"/>
      <c r="V890">
        <v>1</v>
      </c>
      <c r="W890">
        <v>1</v>
      </c>
      <c r="AA890" s="141">
        <v>1</v>
      </c>
      <c r="AD890">
        <v>3</v>
      </c>
      <c r="AL890" s="142"/>
      <c r="AM890" s="141"/>
      <c r="AX890" s="142"/>
      <c r="AY890" s="141"/>
      <c r="AZ890">
        <v>1</v>
      </c>
      <c r="BC890">
        <v>1</v>
      </c>
      <c r="BH890">
        <v>1</v>
      </c>
      <c r="BJ890" s="142"/>
      <c r="BK890" s="141"/>
      <c r="BV890" s="142"/>
      <c r="BW890" s="302">
        <v>1</v>
      </c>
      <c r="BX890" s="302">
        <v>2</v>
      </c>
      <c r="BY890" s="302">
        <v>4</v>
      </c>
      <c r="BZ890" s="302">
        <v>0</v>
      </c>
      <c r="CA890" s="302">
        <v>3</v>
      </c>
      <c r="CB890" s="302">
        <v>0</v>
      </c>
      <c r="CC890" s="303">
        <v>0</v>
      </c>
      <c r="CD890" s="304">
        <v>0</v>
      </c>
      <c r="CE890" s="302">
        <v>0</v>
      </c>
      <c r="CF890" s="302">
        <v>30</v>
      </c>
      <c r="CG890" s="296">
        <v>0</v>
      </c>
      <c r="CH890" s="297" t="s">
        <v>12384</v>
      </c>
      <c r="CI890" s="305">
        <v>0</v>
      </c>
      <c r="CJ890" s="306">
        <v>0</v>
      </c>
      <c r="CK890" s="300">
        <v>0</v>
      </c>
      <c r="CL890" s="301">
        <v>0</v>
      </c>
    </row>
    <row r="891" spans="1:90" x14ac:dyDescent="0.25">
      <c r="A891">
        <v>1220101700</v>
      </c>
      <c r="B891" s="287" t="s">
        <v>13283</v>
      </c>
      <c r="C891" s="141"/>
      <c r="N891" s="142"/>
      <c r="O891" s="141"/>
      <c r="X891">
        <v>1</v>
      </c>
      <c r="Y891">
        <v>1</v>
      </c>
      <c r="AA891" s="141"/>
      <c r="AL891" s="142"/>
      <c r="AM891" s="141"/>
      <c r="AX891" s="142"/>
      <c r="AY891" s="141"/>
      <c r="BJ891" s="142"/>
      <c r="BK891" s="141"/>
      <c r="BV891" s="142"/>
      <c r="BW891" s="302">
        <v>0</v>
      </c>
      <c r="BX891" s="302">
        <v>2</v>
      </c>
      <c r="BY891" s="302">
        <v>0</v>
      </c>
      <c r="BZ891" s="302">
        <v>0</v>
      </c>
      <c r="CA891" s="302">
        <v>0</v>
      </c>
      <c r="CB891" s="302">
        <v>0</v>
      </c>
      <c r="CC891" s="303">
        <v>0</v>
      </c>
      <c r="CD891" s="304">
        <v>0</v>
      </c>
      <c r="CE891" s="302">
        <v>0</v>
      </c>
      <c r="CF891" s="302">
        <v>30</v>
      </c>
      <c r="CG891" s="296">
        <v>0</v>
      </c>
      <c r="CH891" s="297" t="s">
        <v>12384</v>
      </c>
      <c r="CI891" s="305">
        <v>0</v>
      </c>
      <c r="CJ891" s="306">
        <v>0</v>
      </c>
      <c r="CK891" s="300">
        <v>0</v>
      </c>
      <c r="CL891" s="301">
        <v>0</v>
      </c>
    </row>
    <row r="892" spans="1:90" x14ac:dyDescent="0.25">
      <c r="A892">
        <v>1220102220</v>
      </c>
      <c r="B892" s="287" t="s">
        <v>13284</v>
      </c>
      <c r="C892" s="141"/>
      <c r="N892" s="142"/>
      <c r="O892" s="141"/>
      <c r="AA892" s="141"/>
      <c r="AD892">
        <v>2</v>
      </c>
      <c r="AE892">
        <v>1</v>
      </c>
      <c r="AK892">
        <v>1</v>
      </c>
      <c r="AL892" s="142">
        <v>7</v>
      </c>
      <c r="AM892" s="141"/>
      <c r="AX892" s="142"/>
      <c r="AY892" s="141"/>
      <c r="BJ892" s="142"/>
      <c r="BK892" s="141"/>
      <c r="BR892">
        <v>1</v>
      </c>
      <c r="BV892" s="142"/>
      <c r="BW892" s="302">
        <v>0</v>
      </c>
      <c r="BX892" s="302">
        <v>0</v>
      </c>
      <c r="BY892" s="302">
        <v>11</v>
      </c>
      <c r="BZ892" s="302">
        <v>0</v>
      </c>
      <c r="CA892" s="302">
        <v>0</v>
      </c>
      <c r="CB892" s="302">
        <v>1</v>
      </c>
      <c r="CC892" s="303">
        <v>3.968253968253968E-3</v>
      </c>
      <c r="CD892" s="304">
        <v>0</v>
      </c>
      <c r="CE892" s="302">
        <v>0</v>
      </c>
      <c r="CF892" s="302">
        <v>30</v>
      </c>
      <c r="CG892" s="296">
        <v>1.9841269841269841E-4</v>
      </c>
      <c r="CH892" s="297" t="s">
        <v>12384</v>
      </c>
      <c r="CI892" s="305">
        <v>0</v>
      </c>
      <c r="CJ892" s="306">
        <v>1.0357142857142856</v>
      </c>
      <c r="CK892" s="300">
        <v>1</v>
      </c>
      <c r="CL892" s="301">
        <v>2</v>
      </c>
    </row>
    <row r="893" spans="1:90" x14ac:dyDescent="0.25">
      <c r="A893">
        <v>1220102230</v>
      </c>
      <c r="B893" s="287" t="s">
        <v>13285</v>
      </c>
      <c r="C893" s="141"/>
      <c r="N893" s="142"/>
      <c r="O893" s="141"/>
      <c r="AA893" s="141"/>
      <c r="AK893">
        <v>1</v>
      </c>
      <c r="AL893" s="142">
        <v>1</v>
      </c>
      <c r="AM893" s="141"/>
      <c r="AV893">
        <v>1</v>
      </c>
      <c r="AX893" s="142"/>
      <c r="AY893" s="141"/>
      <c r="BJ893" s="142"/>
      <c r="BK893" s="141"/>
      <c r="BV893" s="142"/>
      <c r="BW893" s="302">
        <v>0</v>
      </c>
      <c r="BX893" s="302">
        <v>0</v>
      </c>
      <c r="BY893" s="302">
        <v>2</v>
      </c>
      <c r="BZ893" s="302">
        <v>1</v>
      </c>
      <c r="CA893" s="302">
        <v>0</v>
      </c>
      <c r="CB893" s="302">
        <v>0</v>
      </c>
      <c r="CC893" s="303">
        <v>0</v>
      </c>
      <c r="CD893" s="304">
        <v>0</v>
      </c>
      <c r="CE893" s="302">
        <v>0</v>
      </c>
      <c r="CF893" s="302">
        <v>30</v>
      </c>
      <c r="CG893" s="296">
        <v>0</v>
      </c>
      <c r="CH893" s="297" t="s">
        <v>12384</v>
      </c>
      <c r="CI893" s="305">
        <v>0</v>
      </c>
      <c r="CJ893" s="306">
        <v>0</v>
      </c>
      <c r="CK893" s="300">
        <v>0</v>
      </c>
      <c r="CL893" s="301">
        <v>0</v>
      </c>
    </row>
    <row r="894" spans="1:90" x14ac:dyDescent="0.25">
      <c r="A894">
        <v>1220102240</v>
      </c>
      <c r="B894" s="287" t="s">
        <v>13286</v>
      </c>
      <c r="C894" s="141"/>
      <c r="N894" s="142"/>
      <c r="O894" s="141"/>
      <c r="AA894" s="141"/>
      <c r="AK894">
        <v>1</v>
      </c>
      <c r="AL894" s="142">
        <v>1</v>
      </c>
      <c r="AM894" s="141"/>
      <c r="AX894" s="142"/>
      <c r="AY894" s="141"/>
      <c r="BC894">
        <v>1</v>
      </c>
      <c r="BD894">
        <v>2</v>
      </c>
      <c r="BJ894" s="142"/>
      <c r="BK894" s="141"/>
      <c r="BV894" s="142"/>
      <c r="BW894" s="302">
        <v>0</v>
      </c>
      <c r="BX894" s="302">
        <v>0</v>
      </c>
      <c r="BY894" s="302">
        <v>2</v>
      </c>
      <c r="BZ894" s="302">
        <v>0</v>
      </c>
      <c r="CA894" s="302">
        <v>3</v>
      </c>
      <c r="CB894" s="302">
        <v>0</v>
      </c>
      <c r="CC894" s="303">
        <v>0</v>
      </c>
      <c r="CD894" s="304">
        <v>0</v>
      </c>
      <c r="CE894" s="302">
        <v>0</v>
      </c>
      <c r="CF894" s="302">
        <v>30</v>
      </c>
      <c r="CG894" s="296">
        <v>0</v>
      </c>
      <c r="CH894" s="297" t="s">
        <v>12384</v>
      </c>
      <c r="CI894" s="305">
        <v>0</v>
      </c>
      <c r="CJ894" s="306">
        <v>0</v>
      </c>
      <c r="CK894" s="300">
        <v>0</v>
      </c>
      <c r="CL894" s="301">
        <v>0</v>
      </c>
    </row>
    <row r="895" spans="1:90" x14ac:dyDescent="0.25">
      <c r="A895">
        <v>1221100200</v>
      </c>
      <c r="B895" s="287" t="s">
        <v>13287</v>
      </c>
      <c r="C895" s="141"/>
      <c r="J895">
        <v>1</v>
      </c>
      <c r="N895" s="142"/>
      <c r="O895" s="141"/>
      <c r="AA895" s="141"/>
      <c r="AL895" s="142"/>
      <c r="AM895" s="141"/>
      <c r="AV895">
        <v>1</v>
      </c>
      <c r="AX895" s="142"/>
      <c r="AY895" s="141"/>
      <c r="BJ895" s="142"/>
      <c r="BK895" s="141"/>
      <c r="BP895">
        <v>2</v>
      </c>
      <c r="BR895">
        <v>1</v>
      </c>
      <c r="BV895" s="142"/>
      <c r="BW895" s="302">
        <v>1</v>
      </c>
      <c r="BX895" s="302">
        <v>0</v>
      </c>
      <c r="BY895" s="302">
        <v>0</v>
      </c>
      <c r="BZ895" s="302">
        <v>1</v>
      </c>
      <c r="CA895" s="302">
        <v>0</v>
      </c>
      <c r="CB895" s="302">
        <v>3</v>
      </c>
      <c r="CC895" s="303">
        <v>1.1904761904761904E-2</v>
      </c>
      <c r="CD895" s="304">
        <v>0.70710678118654757</v>
      </c>
      <c r="CE895" s="302">
        <v>0</v>
      </c>
      <c r="CF895" s="302">
        <v>30</v>
      </c>
      <c r="CG895" s="296">
        <v>5.9523809523809529E-4</v>
      </c>
      <c r="CH895" s="297" t="s">
        <v>12384</v>
      </c>
      <c r="CI895" s="305">
        <v>1</v>
      </c>
      <c r="CJ895" s="306">
        <v>3.8142496383294042</v>
      </c>
      <c r="CK895" s="300">
        <v>2</v>
      </c>
      <c r="CL895" s="301">
        <v>4</v>
      </c>
    </row>
    <row r="896" spans="1:90" x14ac:dyDescent="0.25">
      <c r="A896">
        <v>1221100210</v>
      </c>
      <c r="B896" s="287" t="s">
        <v>13288</v>
      </c>
      <c r="C896" s="141">
        <v>1</v>
      </c>
      <c r="K896">
        <v>1</v>
      </c>
      <c r="N896" s="142">
        <v>1</v>
      </c>
      <c r="O896" s="141"/>
      <c r="AA896" s="141"/>
      <c r="AL896" s="142"/>
      <c r="AM896" s="141"/>
      <c r="AX896" s="142"/>
      <c r="AY896" s="141"/>
      <c r="BJ896" s="142"/>
      <c r="BK896" s="141"/>
      <c r="BL896">
        <v>1</v>
      </c>
      <c r="BP896">
        <v>1</v>
      </c>
      <c r="BV896" s="142"/>
      <c r="BW896" s="302">
        <v>3</v>
      </c>
      <c r="BX896" s="302">
        <v>0</v>
      </c>
      <c r="BY896" s="302">
        <v>0</v>
      </c>
      <c r="BZ896" s="302">
        <v>0</v>
      </c>
      <c r="CA896" s="302">
        <v>0</v>
      </c>
      <c r="CB896" s="302">
        <v>2</v>
      </c>
      <c r="CC896" s="303">
        <v>7.9365079365079361E-3</v>
      </c>
      <c r="CD896" s="304">
        <v>0</v>
      </c>
      <c r="CE896" s="302">
        <v>0</v>
      </c>
      <c r="CF896" s="302">
        <v>30</v>
      </c>
      <c r="CG896" s="296">
        <v>3.9682539682539683E-4</v>
      </c>
      <c r="CH896" s="297" t="s">
        <v>12384</v>
      </c>
      <c r="CI896" s="305">
        <v>0</v>
      </c>
      <c r="CJ896" s="306">
        <v>2.0714285714285712</v>
      </c>
      <c r="CK896" s="300">
        <v>1</v>
      </c>
      <c r="CL896" s="301">
        <v>3</v>
      </c>
    </row>
    <row r="897" spans="1:90" x14ac:dyDescent="0.25">
      <c r="A897">
        <v>1221100290</v>
      </c>
      <c r="B897" s="287" t="s">
        <v>13289</v>
      </c>
      <c r="C897" s="141"/>
      <c r="N897" s="142"/>
      <c r="O897" s="141"/>
      <c r="AA897" s="141"/>
      <c r="AL897" s="142"/>
      <c r="AM897" s="141"/>
      <c r="AN897">
        <v>1</v>
      </c>
      <c r="AX897" s="142"/>
      <c r="AY897" s="141"/>
      <c r="BJ897" s="142"/>
      <c r="BK897" s="141"/>
      <c r="BV897" s="142"/>
      <c r="BW897" s="302">
        <v>0</v>
      </c>
      <c r="BX897" s="302">
        <v>0</v>
      </c>
      <c r="BY897" s="302">
        <v>0</v>
      </c>
      <c r="BZ897" s="302">
        <v>1</v>
      </c>
      <c r="CA897" s="302">
        <v>0</v>
      </c>
      <c r="CB897" s="302">
        <v>0</v>
      </c>
      <c r="CC897" s="303">
        <v>0</v>
      </c>
      <c r="CD897" s="304">
        <v>0</v>
      </c>
      <c r="CE897" s="302">
        <v>0</v>
      </c>
      <c r="CF897" s="302">
        <v>30</v>
      </c>
      <c r="CG897" s="296">
        <v>0</v>
      </c>
      <c r="CH897" s="297" t="s">
        <v>12384</v>
      </c>
      <c r="CI897" s="305">
        <v>0</v>
      </c>
      <c r="CJ897" s="306">
        <v>0</v>
      </c>
      <c r="CK897" s="300">
        <v>0</v>
      </c>
      <c r="CL897" s="301">
        <v>0</v>
      </c>
    </row>
    <row r="898" spans="1:90" x14ac:dyDescent="0.25">
      <c r="A898">
        <v>1221100410</v>
      </c>
      <c r="B898" s="287" t="s">
        <v>13290</v>
      </c>
      <c r="C898" s="141">
        <v>1</v>
      </c>
      <c r="K898">
        <v>1</v>
      </c>
      <c r="N898" s="142">
        <v>1</v>
      </c>
      <c r="O898" s="141"/>
      <c r="AA898" s="141"/>
      <c r="AL898" s="142"/>
      <c r="AM898" s="141"/>
      <c r="AX898" s="142"/>
      <c r="AY898" s="141"/>
      <c r="BJ898" s="142"/>
      <c r="BK898" s="141"/>
      <c r="BP898">
        <v>1</v>
      </c>
      <c r="BV898" s="142"/>
      <c r="BW898" s="302">
        <v>3</v>
      </c>
      <c r="BX898" s="302">
        <v>0</v>
      </c>
      <c r="BY898" s="302">
        <v>0</v>
      </c>
      <c r="BZ898" s="302">
        <v>0</v>
      </c>
      <c r="CA898" s="302">
        <v>0</v>
      </c>
      <c r="CB898" s="302">
        <v>1</v>
      </c>
      <c r="CC898" s="303">
        <v>3.968253968253968E-3</v>
      </c>
      <c r="CD898" s="304">
        <v>0</v>
      </c>
      <c r="CE898" s="302">
        <v>0</v>
      </c>
      <c r="CF898" s="302">
        <v>30</v>
      </c>
      <c r="CG898" s="296">
        <v>1.9841269841269841E-4</v>
      </c>
      <c r="CH898" s="297" t="s">
        <v>12384</v>
      </c>
      <c r="CI898" s="305">
        <v>0</v>
      </c>
      <c r="CJ898" s="306">
        <v>1.0357142857142856</v>
      </c>
      <c r="CK898" s="300">
        <v>1</v>
      </c>
      <c r="CL898" s="301">
        <v>2</v>
      </c>
    </row>
    <row r="899" spans="1:90" x14ac:dyDescent="0.25">
      <c r="A899">
        <v>1221100790</v>
      </c>
      <c r="B899" s="287" t="s">
        <v>13291</v>
      </c>
      <c r="C899" s="141"/>
      <c r="N899" s="142"/>
      <c r="O899" s="141"/>
      <c r="AA899" s="141"/>
      <c r="AD899">
        <v>1</v>
      </c>
      <c r="AL899" s="142">
        <v>1</v>
      </c>
      <c r="AM899" s="141"/>
      <c r="AN899">
        <v>1</v>
      </c>
      <c r="AO899">
        <v>1</v>
      </c>
      <c r="AX899" s="142"/>
      <c r="AY899" s="141"/>
      <c r="BJ899" s="142"/>
      <c r="BK899" s="141"/>
      <c r="BV899" s="142">
        <v>1</v>
      </c>
      <c r="BW899" s="302">
        <v>0</v>
      </c>
      <c r="BX899" s="302">
        <v>0</v>
      </c>
      <c r="BY899" s="302">
        <v>2</v>
      </c>
      <c r="BZ899" s="302">
        <v>2</v>
      </c>
      <c r="CA899" s="302">
        <v>0</v>
      </c>
      <c r="CB899" s="302">
        <v>1</v>
      </c>
      <c r="CC899" s="303">
        <v>3.968253968253968E-3</v>
      </c>
      <c r="CD899" s="304">
        <v>0</v>
      </c>
      <c r="CE899" s="302">
        <v>0</v>
      </c>
      <c r="CF899" s="302">
        <v>30</v>
      </c>
      <c r="CG899" s="296">
        <v>1.9841269841269841E-4</v>
      </c>
      <c r="CH899" s="297" t="s">
        <v>12384</v>
      </c>
      <c r="CI899" s="305">
        <v>0</v>
      </c>
      <c r="CJ899" s="306">
        <v>1.0357142857142856</v>
      </c>
      <c r="CK899" s="300">
        <v>1</v>
      </c>
      <c r="CL899" s="301">
        <v>2</v>
      </c>
    </row>
    <row r="900" spans="1:90" x14ac:dyDescent="0.25">
      <c r="A900">
        <v>1222100000</v>
      </c>
      <c r="B900" s="287" t="s">
        <v>13292</v>
      </c>
      <c r="C900" s="141"/>
      <c r="E900">
        <v>2</v>
      </c>
      <c r="I900">
        <v>1</v>
      </c>
      <c r="J900">
        <v>1</v>
      </c>
      <c r="K900">
        <v>1</v>
      </c>
      <c r="L900">
        <v>2</v>
      </c>
      <c r="N900" s="142"/>
      <c r="O900" s="141"/>
      <c r="V900">
        <v>1</v>
      </c>
      <c r="X900">
        <v>1</v>
      </c>
      <c r="AA900" s="141">
        <v>1</v>
      </c>
      <c r="AB900">
        <v>3</v>
      </c>
      <c r="AE900">
        <v>2</v>
      </c>
      <c r="AG900">
        <v>1</v>
      </c>
      <c r="AH900">
        <v>1</v>
      </c>
      <c r="AJ900">
        <v>1</v>
      </c>
      <c r="AL900" s="142">
        <v>1</v>
      </c>
      <c r="AM900" s="141">
        <v>1</v>
      </c>
      <c r="AO900">
        <v>1</v>
      </c>
      <c r="AP900">
        <v>1</v>
      </c>
      <c r="AQ900">
        <v>1</v>
      </c>
      <c r="AS900">
        <v>1</v>
      </c>
      <c r="AV900">
        <v>1</v>
      </c>
      <c r="AW900">
        <v>1</v>
      </c>
      <c r="AX900" s="142">
        <v>1</v>
      </c>
      <c r="AY900" s="141"/>
      <c r="AZ900">
        <v>2</v>
      </c>
      <c r="BA900">
        <v>1</v>
      </c>
      <c r="BC900">
        <v>2</v>
      </c>
      <c r="BE900">
        <v>2</v>
      </c>
      <c r="BI900">
        <v>1</v>
      </c>
      <c r="BJ900" s="142">
        <v>1</v>
      </c>
      <c r="BK900" s="141"/>
      <c r="BP900">
        <v>1</v>
      </c>
      <c r="BQ900">
        <v>1</v>
      </c>
      <c r="BV900" s="142"/>
      <c r="BW900" s="302">
        <v>7</v>
      </c>
      <c r="BX900" s="302">
        <v>2</v>
      </c>
      <c r="BY900" s="302">
        <v>10</v>
      </c>
      <c r="BZ900" s="302">
        <v>8</v>
      </c>
      <c r="CA900" s="302">
        <v>9</v>
      </c>
      <c r="CB900" s="302">
        <v>2</v>
      </c>
      <c r="CC900" s="303">
        <v>7.9365079365079361E-3</v>
      </c>
      <c r="CD900" s="304">
        <v>0</v>
      </c>
      <c r="CE900" s="302">
        <v>0</v>
      </c>
      <c r="CF900" s="302">
        <v>30</v>
      </c>
      <c r="CG900" s="296">
        <v>3.9682539682539683E-4</v>
      </c>
      <c r="CH900" s="297" t="s">
        <v>12384</v>
      </c>
      <c r="CI900" s="305">
        <v>0</v>
      </c>
      <c r="CJ900" s="306">
        <v>2.0714285714285712</v>
      </c>
      <c r="CK900" s="300">
        <v>1</v>
      </c>
      <c r="CL900" s="301">
        <v>3</v>
      </c>
    </row>
    <row r="901" spans="1:90" x14ac:dyDescent="0.25">
      <c r="A901">
        <v>1222100010</v>
      </c>
      <c r="B901" s="287" t="s">
        <v>13293</v>
      </c>
      <c r="C901" s="141"/>
      <c r="N901" s="142"/>
      <c r="O901" s="141"/>
      <c r="AA901" s="141"/>
      <c r="AL901" s="142"/>
      <c r="AM901" s="141"/>
      <c r="AX901" s="142"/>
      <c r="AY901" s="141"/>
      <c r="BC901">
        <v>2</v>
      </c>
      <c r="BJ901" s="142"/>
      <c r="BK901" s="141"/>
      <c r="BV901" s="142"/>
      <c r="BW901" s="302">
        <v>0</v>
      </c>
      <c r="BX901" s="302">
        <v>0</v>
      </c>
      <c r="BY901" s="302">
        <v>0</v>
      </c>
      <c r="BZ901" s="302">
        <v>0</v>
      </c>
      <c r="CA901" s="302">
        <v>2</v>
      </c>
      <c r="CB901" s="302">
        <v>0</v>
      </c>
      <c r="CC901" s="303">
        <v>0</v>
      </c>
      <c r="CD901" s="304">
        <v>0</v>
      </c>
      <c r="CE901" s="302">
        <v>0</v>
      </c>
      <c r="CF901" s="302">
        <v>30</v>
      </c>
      <c r="CG901" s="296">
        <v>0</v>
      </c>
      <c r="CH901" s="297" t="s">
        <v>12384</v>
      </c>
      <c r="CI901" s="305">
        <v>0</v>
      </c>
      <c r="CJ901" s="306">
        <v>0</v>
      </c>
      <c r="CK901" s="300">
        <v>0</v>
      </c>
      <c r="CL901" s="301">
        <v>0</v>
      </c>
    </row>
    <row r="902" spans="1:90" x14ac:dyDescent="0.25">
      <c r="A902">
        <v>1222100130</v>
      </c>
      <c r="B902" s="287" t="s">
        <v>13294</v>
      </c>
      <c r="C902" s="141"/>
      <c r="N902" s="142"/>
      <c r="O902" s="141"/>
      <c r="P902">
        <v>1</v>
      </c>
      <c r="W902">
        <v>1</v>
      </c>
      <c r="AA902" s="141"/>
      <c r="AB902">
        <v>2</v>
      </c>
      <c r="AD902">
        <v>1</v>
      </c>
      <c r="AE902">
        <v>3</v>
      </c>
      <c r="AL902" s="142">
        <v>1</v>
      </c>
      <c r="AM902" s="141"/>
      <c r="AX902" s="142">
        <v>1</v>
      </c>
      <c r="AY902" s="141">
        <v>1</v>
      </c>
      <c r="BA902">
        <v>1</v>
      </c>
      <c r="BJ902" s="142"/>
      <c r="BK902" s="141"/>
      <c r="BV902" s="142">
        <v>1</v>
      </c>
      <c r="BW902" s="302">
        <v>0</v>
      </c>
      <c r="BX902" s="302">
        <v>2</v>
      </c>
      <c r="BY902" s="302">
        <v>7</v>
      </c>
      <c r="BZ902" s="302">
        <v>1</v>
      </c>
      <c r="CA902" s="302">
        <v>2</v>
      </c>
      <c r="CB902" s="302">
        <v>1</v>
      </c>
      <c r="CC902" s="303">
        <v>3.968253968253968E-3</v>
      </c>
      <c r="CD902" s="304">
        <v>0</v>
      </c>
      <c r="CE902" s="302">
        <v>0</v>
      </c>
      <c r="CF902" s="302">
        <v>30</v>
      </c>
      <c r="CG902" s="296">
        <v>1.9841269841269841E-4</v>
      </c>
      <c r="CH902" s="297" t="s">
        <v>12384</v>
      </c>
      <c r="CI902" s="305">
        <v>0</v>
      </c>
      <c r="CJ902" s="306">
        <v>1.0357142857142856</v>
      </c>
      <c r="CK902" s="300">
        <v>1</v>
      </c>
      <c r="CL902" s="301">
        <v>2</v>
      </c>
    </row>
    <row r="903" spans="1:90" x14ac:dyDescent="0.25">
      <c r="A903">
        <v>1222100170</v>
      </c>
      <c r="B903" s="287" t="s">
        <v>13295</v>
      </c>
      <c r="C903" s="141"/>
      <c r="L903">
        <v>1</v>
      </c>
      <c r="N903" s="142"/>
      <c r="O903" s="141"/>
      <c r="AA903" s="141"/>
      <c r="AL903" s="142"/>
      <c r="AM903" s="141"/>
      <c r="AX903" s="142"/>
      <c r="AY903" s="141"/>
      <c r="BJ903" s="142"/>
      <c r="BK903" s="141"/>
      <c r="BV903" s="142"/>
      <c r="BW903" s="302">
        <v>1</v>
      </c>
      <c r="BX903" s="302">
        <v>0</v>
      </c>
      <c r="BY903" s="302">
        <v>0</v>
      </c>
      <c r="BZ903" s="302">
        <v>0</v>
      </c>
      <c r="CA903" s="302">
        <v>0</v>
      </c>
      <c r="CB903" s="302">
        <v>0</v>
      </c>
      <c r="CC903" s="303">
        <v>0</v>
      </c>
      <c r="CD903" s="304">
        <v>0</v>
      </c>
      <c r="CE903" s="302">
        <v>0</v>
      </c>
      <c r="CF903" s="302">
        <v>30</v>
      </c>
      <c r="CG903" s="296">
        <v>0</v>
      </c>
      <c r="CH903" s="297" t="s">
        <v>12384</v>
      </c>
      <c r="CI903" s="305">
        <v>0</v>
      </c>
      <c r="CJ903" s="306">
        <v>0</v>
      </c>
      <c r="CK903" s="300">
        <v>0</v>
      </c>
      <c r="CL903" s="301">
        <v>0</v>
      </c>
    </row>
    <row r="904" spans="1:90" x14ac:dyDescent="0.25">
      <c r="A904">
        <v>1223100160</v>
      </c>
      <c r="B904" s="287" t="s">
        <v>13296</v>
      </c>
      <c r="C904" s="141"/>
      <c r="N904" s="142"/>
      <c r="O904" s="141"/>
      <c r="AA904" s="141"/>
      <c r="AL904" s="142"/>
      <c r="AM904" s="141"/>
      <c r="AX904" s="142"/>
      <c r="AY904" s="141"/>
      <c r="BJ904" s="142"/>
      <c r="BK904" s="141">
        <v>4</v>
      </c>
      <c r="BL904">
        <v>2</v>
      </c>
      <c r="BM904">
        <v>2</v>
      </c>
      <c r="BO904">
        <v>2</v>
      </c>
      <c r="BP904">
        <v>3</v>
      </c>
      <c r="BQ904">
        <v>1</v>
      </c>
      <c r="BT904">
        <v>1</v>
      </c>
      <c r="BV904" s="142"/>
      <c r="BW904" s="302">
        <v>0</v>
      </c>
      <c r="BX904" s="302">
        <v>0</v>
      </c>
      <c r="BY904" s="302">
        <v>0</v>
      </c>
      <c r="BZ904" s="302">
        <v>0</v>
      </c>
      <c r="CA904" s="302">
        <v>0</v>
      </c>
      <c r="CB904" s="302">
        <v>15</v>
      </c>
      <c r="CC904" s="303">
        <v>5.9523809523809521E-2</v>
      </c>
      <c r="CD904" s="304">
        <v>1.0690449676496974</v>
      </c>
      <c r="CE904" s="302">
        <v>0</v>
      </c>
      <c r="CF904" s="302">
        <v>30</v>
      </c>
      <c r="CG904" s="296">
        <v>2.976190476190476E-3</v>
      </c>
      <c r="CH904" s="297" t="s">
        <v>12384</v>
      </c>
      <c r="CI904" s="305">
        <v>2</v>
      </c>
      <c r="CJ904" s="306">
        <v>16.604759253363984</v>
      </c>
      <c r="CK904" s="300">
        <v>3</v>
      </c>
      <c r="CL904" s="301">
        <v>17</v>
      </c>
    </row>
    <row r="905" spans="1:90" x14ac:dyDescent="0.25">
      <c r="A905">
        <v>1224100030</v>
      </c>
      <c r="B905" s="287" t="s">
        <v>13297</v>
      </c>
      <c r="C905" s="141"/>
      <c r="N905" s="142"/>
      <c r="O905" s="141"/>
      <c r="AA905" s="141"/>
      <c r="AL905" s="142"/>
      <c r="AM905" s="141"/>
      <c r="AX905" s="142"/>
      <c r="AY905" s="141"/>
      <c r="AZ905">
        <v>1</v>
      </c>
      <c r="BC905">
        <v>1</v>
      </c>
      <c r="BI905">
        <v>1</v>
      </c>
      <c r="BJ905" s="142"/>
      <c r="BK905" s="141">
        <v>1</v>
      </c>
      <c r="BM905">
        <v>1</v>
      </c>
      <c r="BN905">
        <v>2</v>
      </c>
      <c r="BO905">
        <v>1</v>
      </c>
      <c r="BP905">
        <v>2</v>
      </c>
      <c r="BR905">
        <v>1</v>
      </c>
      <c r="BU905">
        <v>2</v>
      </c>
      <c r="BV905" s="142"/>
      <c r="BW905" s="302">
        <v>0</v>
      </c>
      <c r="BX905" s="302">
        <v>0</v>
      </c>
      <c r="BY905" s="302">
        <v>0</v>
      </c>
      <c r="BZ905" s="302">
        <v>0</v>
      </c>
      <c r="CA905" s="302">
        <v>3</v>
      </c>
      <c r="CB905" s="302">
        <v>10</v>
      </c>
      <c r="CC905" s="303">
        <v>3.968253968253968E-2</v>
      </c>
      <c r="CD905" s="304">
        <v>0.53452248382484868</v>
      </c>
      <c r="CE905" s="302">
        <v>0</v>
      </c>
      <c r="CF905" s="302">
        <v>30</v>
      </c>
      <c r="CG905" s="296">
        <v>1.984126984126984E-3</v>
      </c>
      <c r="CH905" s="297" t="s">
        <v>12384</v>
      </c>
      <c r="CI905" s="305">
        <v>1</v>
      </c>
      <c r="CJ905" s="306">
        <v>10.891665340967705</v>
      </c>
      <c r="CK905" s="300">
        <v>2</v>
      </c>
      <c r="CL905" s="301">
        <v>11</v>
      </c>
    </row>
    <row r="906" spans="1:90" x14ac:dyDescent="0.25">
      <c r="A906">
        <v>1225100040</v>
      </c>
      <c r="B906" s="287" t="s">
        <v>13298</v>
      </c>
      <c r="C906" s="141"/>
      <c r="N906" s="142"/>
      <c r="O906" s="141"/>
      <c r="W906">
        <v>1</v>
      </c>
      <c r="AA906" s="141">
        <v>1</v>
      </c>
      <c r="AL906" s="142"/>
      <c r="AM906" s="141"/>
      <c r="AX906" s="142"/>
      <c r="AY906" s="141"/>
      <c r="AZ906">
        <v>1</v>
      </c>
      <c r="BE906">
        <v>1</v>
      </c>
      <c r="BJ906" s="142"/>
      <c r="BK906" s="141"/>
      <c r="BN906">
        <v>1</v>
      </c>
      <c r="BV906" s="142"/>
      <c r="BW906" s="302">
        <v>0</v>
      </c>
      <c r="BX906" s="302">
        <v>1</v>
      </c>
      <c r="BY906" s="302">
        <v>1</v>
      </c>
      <c r="BZ906" s="302">
        <v>0</v>
      </c>
      <c r="CA906" s="302">
        <v>2</v>
      </c>
      <c r="CB906" s="302">
        <v>1</v>
      </c>
      <c r="CC906" s="303">
        <v>3.968253968253968E-3</v>
      </c>
      <c r="CD906" s="304">
        <v>0</v>
      </c>
      <c r="CE906" s="302">
        <v>0</v>
      </c>
      <c r="CF906" s="302">
        <v>30</v>
      </c>
      <c r="CG906" s="296">
        <v>1.9841269841269841E-4</v>
      </c>
      <c r="CH906" s="297" t="s">
        <v>12384</v>
      </c>
      <c r="CI906" s="305">
        <v>0</v>
      </c>
      <c r="CJ906" s="306">
        <v>1.0357142857142856</v>
      </c>
      <c r="CK906" s="300">
        <v>1</v>
      </c>
      <c r="CL906" s="301">
        <v>2</v>
      </c>
    </row>
    <row r="907" spans="1:90" x14ac:dyDescent="0.25">
      <c r="A907">
        <v>1226100010</v>
      </c>
      <c r="B907" s="287" t="s">
        <v>13299</v>
      </c>
      <c r="C907" s="141">
        <v>1</v>
      </c>
      <c r="L907">
        <v>1</v>
      </c>
      <c r="N907" s="142"/>
      <c r="O907" s="141"/>
      <c r="P907">
        <v>1</v>
      </c>
      <c r="W907">
        <v>1</v>
      </c>
      <c r="X907">
        <v>1</v>
      </c>
      <c r="AA907" s="141">
        <v>1</v>
      </c>
      <c r="AB907">
        <v>3</v>
      </c>
      <c r="AD907">
        <v>3</v>
      </c>
      <c r="AE907">
        <v>5</v>
      </c>
      <c r="AF907">
        <v>2</v>
      </c>
      <c r="AL907" s="142"/>
      <c r="AM907" s="141">
        <v>1</v>
      </c>
      <c r="AO907">
        <v>2</v>
      </c>
      <c r="AP907">
        <v>1</v>
      </c>
      <c r="AQ907">
        <v>1</v>
      </c>
      <c r="AS907">
        <v>3</v>
      </c>
      <c r="AV907">
        <v>1</v>
      </c>
      <c r="AX907" s="142">
        <v>2</v>
      </c>
      <c r="AY907" s="141">
        <v>2</v>
      </c>
      <c r="AZ907">
        <v>2</v>
      </c>
      <c r="BC907">
        <v>1</v>
      </c>
      <c r="BH907">
        <v>1</v>
      </c>
      <c r="BI907">
        <v>1</v>
      </c>
      <c r="BJ907" s="142"/>
      <c r="BK907" s="141">
        <v>1</v>
      </c>
      <c r="BO907">
        <v>1</v>
      </c>
      <c r="BP907">
        <v>1</v>
      </c>
      <c r="BQ907">
        <v>1</v>
      </c>
      <c r="BR907">
        <v>2</v>
      </c>
      <c r="BU907">
        <v>1</v>
      </c>
      <c r="BV907" s="142"/>
      <c r="BW907" s="302">
        <v>2</v>
      </c>
      <c r="BX907" s="302">
        <v>3</v>
      </c>
      <c r="BY907" s="302">
        <v>14</v>
      </c>
      <c r="BZ907" s="302">
        <v>11</v>
      </c>
      <c r="CA907" s="302">
        <v>7</v>
      </c>
      <c r="CB907" s="302">
        <v>7</v>
      </c>
      <c r="CC907" s="303">
        <v>2.7777777777777776E-2</v>
      </c>
      <c r="CD907" s="304">
        <v>0.40824829046386318</v>
      </c>
      <c r="CE907" s="302">
        <v>0</v>
      </c>
      <c r="CF907" s="302">
        <v>30</v>
      </c>
      <c r="CG907" s="296">
        <v>1.3888888888888889E-3</v>
      </c>
      <c r="CH907" s="297" t="s">
        <v>12384</v>
      </c>
      <c r="CI907" s="305">
        <v>1</v>
      </c>
      <c r="CJ907" s="306">
        <v>7.6582482904638631</v>
      </c>
      <c r="CK907" s="300">
        <v>2</v>
      </c>
      <c r="CL907" s="301">
        <v>8</v>
      </c>
    </row>
    <row r="908" spans="1:90" x14ac:dyDescent="0.25">
      <c r="A908">
        <v>1226100020</v>
      </c>
      <c r="B908" s="287" t="s">
        <v>13300</v>
      </c>
      <c r="C908" s="141"/>
      <c r="L908">
        <v>2</v>
      </c>
      <c r="N908" s="142"/>
      <c r="O908" s="141"/>
      <c r="X908">
        <v>1</v>
      </c>
      <c r="AA908" s="141">
        <v>1</v>
      </c>
      <c r="AB908">
        <v>5</v>
      </c>
      <c r="AD908">
        <v>4</v>
      </c>
      <c r="AE908">
        <v>4</v>
      </c>
      <c r="AL908" s="142">
        <v>1</v>
      </c>
      <c r="AM908" s="141">
        <v>1</v>
      </c>
      <c r="AO908">
        <v>1</v>
      </c>
      <c r="AP908">
        <v>2</v>
      </c>
      <c r="AQ908">
        <v>2</v>
      </c>
      <c r="AS908">
        <v>2</v>
      </c>
      <c r="AT908">
        <v>1</v>
      </c>
      <c r="AU908">
        <v>1</v>
      </c>
      <c r="AV908">
        <v>2</v>
      </c>
      <c r="AW908">
        <v>2</v>
      </c>
      <c r="AX908" s="142">
        <v>1</v>
      </c>
      <c r="AY908" s="141"/>
      <c r="AZ908">
        <v>3</v>
      </c>
      <c r="BC908">
        <v>1</v>
      </c>
      <c r="BH908">
        <v>1</v>
      </c>
      <c r="BI908">
        <v>1</v>
      </c>
      <c r="BJ908" s="142">
        <v>1</v>
      </c>
      <c r="BK908" s="141"/>
      <c r="BN908">
        <v>1</v>
      </c>
      <c r="BO908">
        <v>1</v>
      </c>
      <c r="BP908">
        <v>1</v>
      </c>
      <c r="BR908">
        <v>2</v>
      </c>
      <c r="BU908">
        <v>1</v>
      </c>
      <c r="BV908" s="142"/>
      <c r="BW908" s="302">
        <v>2</v>
      </c>
      <c r="BX908" s="302">
        <v>1</v>
      </c>
      <c r="BY908" s="302">
        <v>15</v>
      </c>
      <c r="BZ908" s="302">
        <v>15</v>
      </c>
      <c r="CA908" s="302">
        <v>7</v>
      </c>
      <c r="CB908" s="302">
        <v>6</v>
      </c>
      <c r="CC908" s="303">
        <v>2.3809523809523808E-2</v>
      </c>
      <c r="CD908" s="304">
        <v>0.44721359549995787</v>
      </c>
      <c r="CE908" s="302">
        <v>0</v>
      </c>
      <c r="CF908" s="302">
        <v>30</v>
      </c>
      <c r="CG908" s="296">
        <v>1.1904761904761906E-3</v>
      </c>
      <c r="CH908" s="297" t="s">
        <v>12384</v>
      </c>
      <c r="CI908" s="305">
        <v>1</v>
      </c>
      <c r="CJ908" s="306">
        <v>6.6614993097856718</v>
      </c>
      <c r="CK908" s="300">
        <v>2</v>
      </c>
      <c r="CL908" s="301">
        <v>7</v>
      </c>
    </row>
    <row r="909" spans="1:90" x14ac:dyDescent="0.25">
      <c r="A909">
        <v>1226100030</v>
      </c>
      <c r="B909" s="287" t="s">
        <v>13301</v>
      </c>
      <c r="C909" s="141"/>
      <c r="F909">
        <v>1</v>
      </c>
      <c r="G909">
        <v>1</v>
      </c>
      <c r="I909">
        <v>1</v>
      </c>
      <c r="J909">
        <v>1</v>
      </c>
      <c r="N909" s="142"/>
      <c r="O909" s="141"/>
      <c r="P909">
        <v>1</v>
      </c>
      <c r="V909">
        <v>1</v>
      </c>
      <c r="W909">
        <v>3</v>
      </c>
      <c r="X909">
        <v>1</v>
      </c>
      <c r="AA909" s="141">
        <v>2</v>
      </c>
      <c r="AB909">
        <v>6</v>
      </c>
      <c r="AC909">
        <v>1</v>
      </c>
      <c r="AD909">
        <v>1</v>
      </c>
      <c r="AE909">
        <v>14</v>
      </c>
      <c r="AG909">
        <v>2</v>
      </c>
      <c r="AJ909">
        <v>2</v>
      </c>
      <c r="AK909">
        <v>3</v>
      </c>
      <c r="AL909" s="142">
        <v>4</v>
      </c>
      <c r="AM909" s="141"/>
      <c r="AN909">
        <v>1</v>
      </c>
      <c r="AO909">
        <v>1</v>
      </c>
      <c r="AP909">
        <v>1</v>
      </c>
      <c r="AR909">
        <v>2</v>
      </c>
      <c r="AS909">
        <v>1</v>
      </c>
      <c r="AU909">
        <v>1</v>
      </c>
      <c r="AV909">
        <v>1</v>
      </c>
      <c r="AX909" s="142">
        <v>1</v>
      </c>
      <c r="AY909" s="141"/>
      <c r="BA909">
        <v>1</v>
      </c>
      <c r="BD909">
        <v>2</v>
      </c>
      <c r="BH909">
        <v>3</v>
      </c>
      <c r="BJ909" s="142">
        <v>1</v>
      </c>
      <c r="BK909" s="141"/>
      <c r="BO909">
        <v>1</v>
      </c>
      <c r="BP909">
        <v>1</v>
      </c>
      <c r="BQ909">
        <v>1</v>
      </c>
      <c r="BR909">
        <v>1</v>
      </c>
      <c r="BV909" s="142"/>
      <c r="BW909" s="302">
        <v>4</v>
      </c>
      <c r="BX909" s="302">
        <v>6</v>
      </c>
      <c r="BY909" s="302">
        <v>35</v>
      </c>
      <c r="BZ909" s="302">
        <v>9</v>
      </c>
      <c r="CA909" s="302">
        <v>7</v>
      </c>
      <c r="CB909" s="302">
        <v>4</v>
      </c>
      <c r="CC909" s="303">
        <v>1.5873015873015872E-2</v>
      </c>
      <c r="CD909" s="304">
        <v>0</v>
      </c>
      <c r="CE909" s="302">
        <v>0</v>
      </c>
      <c r="CF909" s="302">
        <v>30</v>
      </c>
      <c r="CG909" s="296">
        <v>7.9365079365079365E-4</v>
      </c>
      <c r="CH909" s="297" t="s">
        <v>12384</v>
      </c>
      <c r="CI909" s="305">
        <v>0</v>
      </c>
      <c r="CJ909" s="306">
        <v>4.1428571428571423</v>
      </c>
      <c r="CK909" s="300">
        <v>1</v>
      </c>
      <c r="CL909" s="301">
        <v>5</v>
      </c>
    </row>
    <row r="910" spans="1:90" x14ac:dyDescent="0.25">
      <c r="A910">
        <v>1226100040</v>
      </c>
      <c r="B910" s="287" t="s">
        <v>13302</v>
      </c>
      <c r="C910" s="141"/>
      <c r="M910">
        <v>1</v>
      </c>
      <c r="N910" s="142"/>
      <c r="O910" s="141"/>
      <c r="AA910" s="141"/>
      <c r="AD910">
        <v>1</v>
      </c>
      <c r="AL910" s="142"/>
      <c r="AM910" s="141"/>
      <c r="AN910">
        <v>1</v>
      </c>
      <c r="AS910">
        <v>1</v>
      </c>
      <c r="AX910" s="142"/>
      <c r="AY910" s="141"/>
      <c r="BJ910" s="142"/>
      <c r="BK910" s="141"/>
      <c r="BS910">
        <v>1</v>
      </c>
      <c r="BV910" s="142">
        <v>1</v>
      </c>
      <c r="BW910" s="302">
        <v>1</v>
      </c>
      <c r="BX910" s="302">
        <v>0</v>
      </c>
      <c r="BY910" s="302">
        <v>1</v>
      </c>
      <c r="BZ910" s="302">
        <v>2</v>
      </c>
      <c r="CA910" s="302">
        <v>0</v>
      </c>
      <c r="CB910" s="302">
        <v>2</v>
      </c>
      <c r="CC910" s="303">
        <v>7.9365079365079361E-3</v>
      </c>
      <c r="CD910" s="304">
        <v>0</v>
      </c>
      <c r="CE910" s="302">
        <v>0</v>
      </c>
      <c r="CF910" s="302">
        <v>30</v>
      </c>
      <c r="CG910" s="296">
        <v>3.9682539682539683E-4</v>
      </c>
      <c r="CH910" s="297" t="s">
        <v>12384</v>
      </c>
      <c r="CI910" s="305">
        <v>0</v>
      </c>
      <c r="CJ910" s="306">
        <v>2.0714285714285712</v>
      </c>
      <c r="CK910" s="300">
        <v>1</v>
      </c>
      <c r="CL910" s="301">
        <v>3</v>
      </c>
    </row>
    <row r="911" spans="1:90" x14ac:dyDescent="0.25">
      <c r="A911">
        <v>1226100050</v>
      </c>
      <c r="B911" s="287" t="s">
        <v>13303</v>
      </c>
      <c r="C911" s="141"/>
      <c r="M911">
        <v>1</v>
      </c>
      <c r="N911" s="142"/>
      <c r="O911" s="141"/>
      <c r="AA911" s="141"/>
      <c r="AD911">
        <v>1</v>
      </c>
      <c r="AL911" s="142"/>
      <c r="AM911" s="141"/>
      <c r="AN911">
        <v>1</v>
      </c>
      <c r="AS911">
        <v>1</v>
      </c>
      <c r="AX911" s="142"/>
      <c r="AY911" s="141"/>
      <c r="BJ911" s="142"/>
      <c r="BK911" s="141"/>
      <c r="BS911">
        <v>1</v>
      </c>
      <c r="BV911" s="142">
        <v>2</v>
      </c>
      <c r="BW911" s="302">
        <v>1</v>
      </c>
      <c r="BX911" s="302">
        <v>0</v>
      </c>
      <c r="BY911" s="302">
        <v>1</v>
      </c>
      <c r="BZ911" s="302">
        <v>2</v>
      </c>
      <c r="CA911" s="302">
        <v>0</v>
      </c>
      <c r="CB911" s="302">
        <v>3</v>
      </c>
      <c r="CC911" s="303">
        <v>1.1904761904761904E-2</v>
      </c>
      <c r="CD911" s="304">
        <v>0.70710678118654757</v>
      </c>
      <c r="CE911" s="302">
        <v>0</v>
      </c>
      <c r="CF911" s="302">
        <v>30</v>
      </c>
      <c r="CG911" s="296">
        <v>5.9523809523809529E-4</v>
      </c>
      <c r="CH911" s="297" t="s">
        <v>12384</v>
      </c>
      <c r="CI911" s="305">
        <v>1</v>
      </c>
      <c r="CJ911" s="306">
        <v>3.8142496383294042</v>
      </c>
      <c r="CK911" s="300">
        <v>2</v>
      </c>
      <c r="CL911" s="301">
        <v>4</v>
      </c>
    </row>
    <row r="912" spans="1:90" x14ac:dyDescent="0.25">
      <c r="A912">
        <v>1226100060</v>
      </c>
      <c r="B912" s="287" t="s">
        <v>13304</v>
      </c>
      <c r="C912" s="141"/>
      <c r="M912">
        <v>1</v>
      </c>
      <c r="N912" s="142"/>
      <c r="O912" s="141"/>
      <c r="AA912" s="141"/>
      <c r="AE912">
        <v>1</v>
      </c>
      <c r="AH912">
        <v>4</v>
      </c>
      <c r="AL912" s="142"/>
      <c r="AM912" s="141"/>
      <c r="AS912">
        <v>1</v>
      </c>
      <c r="AU912">
        <v>1</v>
      </c>
      <c r="AX912" s="142"/>
      <c r="AY912" s="141"/>
      <c r="BJ912" s="142"/>
      <c r="BK912" s="141"/>
      <c r="BS912">
        <v>1</v>
      </c>
      <c r="BV912" s="142"/>
      <c r="BW912" s="302">
        <v>1</v>
      </c>
      <c r="BX912" s="302">
        <v>0</v>
      </c>
      <c r="BY912" s="302">
        <v>5</v>
      </c>
      <c r="BZ912" s="302">
        <v>2</v>
      </c>
      <c r="CA912" s="302">
        <v>0</v>
      </c>
      <c r="CB912" s="302">
        <v>1</v>
      </c>
      <c r="CC912" s="303">
        <v>3.968253968253968E-3</v>
      </c>
      <c r="CD912" s="304">
        <v>0</v>
      </c>
      <c r="CE912" s="302">
        <v>0</v>
      </c>
      <c r="CF912" s="302">
        <v>30</v>
      </c>
      <c r="CG912" s="296">
        <v>1.9841269841269841E-4</v>
      </c>
      <c r="CH912" s="297" t="s">
        <v>12384</v>
      </c>
      <c r="CI912" s="305">
        <v>0</v>
      </c>
      <c r="CJ912" s="306">
        <v>1.0357142857142856</v>
      </c>
      <c r="CK912" s="300">
        <v>1</v>
      </c>
      <c r="CL912" s="301">
        <v>2</v>
      </c>
    </row>
    <row r="913" spans="1:90" x14ac:dyDescent="0.25">
      <c r="A913">
        <v>1226100070</v>
      </c>
      <c r="B913" s="287" t="s">
        <v>13305</v>
      </c>
      <c r="C913" s="141"/>
      <c r="N913" s="142"/>
      <c r="O913" s="141"/>
      <c r="AA913" s="141"/>
      <c r="AE913">
        <v>1</v>
      </c>
      <c r="AH913">
        <v>4</v>
      </c>
      <c r="AL913" s="142"/>
      <c r="AM913" s="141"/>
      <c r="AS913">
        <v>1</v>
      </c>
      <c r="AX913" s="142"/>
      <c r="AY913" s="141"/>
      <c r="BJ913" s="142"/>
      <c r="BK913" s="141"/>
      <c r="BS913">
        <v>1</v>
      </c>
      <c r="BV913" s="142"/>
      <c r="BW913" s="302">
        <v>0</v>
      </c>
      <c r="BX913" s="302">
        <v>0</v>
      </c>
      <c r="BY913" s="302">
        <v>5</v>
      </c>
      <c r="BZ913" s="302">
        <v>1</v>
      </c>
      <c r="CA913" s="302">
        <v>0</v>
      </c>
      <c r="CB913" s="302">
        <v>1</v>
      </c>
      <c r="CC913" s="303">
        <v>3.968253968253968E-3</v>
      </c>
      <c r="CD913" s="304">
        <v>0</v>
      </c>
      <c r="CE913" s="302">
        <v>0</v>
      </c>
      <c r="CF913" s="302">
        <v>30</v>
      </c>
      <c r="CG913" s="296">
        <v>1.9841269841269841E-4</v>
      </c>
      <c r="CH913" s="297" t="s">
        <v>12384</v>
      </c>
      <c r="CI913" s="305">
        <v>0</v>
      </c>
      <c r="CJ913" s="306">
        <v>1.0357142857142856</v>
      </c>
      <c r="CK913" s="300">
        <v>1</v>
      </c>
      <c r="CL913" s="301">
        <v>2</v>
      </c>
    </row>
    <row r="914" spans="1:90" x14ac:dyDescent="0.25">
      <c r="A914">
        <v>1226100080</v>
      </c>
      <c r="B914" s="287" t="s">
        <v>13306</v>
      </c>
      <c r="C914" s="141">
        <v>1</v>
      </c>
      <c r="D914">
        <v>2</v>
      </c>
      <c r="F914">
        <v>1</v>
      </c>
      <c r="G914">
        <v>1</v>
      </c>
      <c r="N914" s="142"/>
      <c r="O914" s="141">
        <v>1</v>
      </c>
      <c r="X914">
        <v>2</v>
      </c>
      <c r="Y914">
        <v>4</v>
      </c>
      <c r="Z914">
        <v>1</v>
      </c>
      <c r="AA914" s="141"/>
      <c r="AB914">
        <v>1</v>
      </c>
      <c r="AC914">
        <v>3</v>
      </c>
      <c r="AD914">
        <v>2</v>
      </c>
      <c r="AF914">
        <v>1</v>
      </c>
      <c r="AG914">
        <v>2</v>
      </c>
      <c r="AH914">
        <v>1</v>
      </c>
      <c r="AK914">
        <v>2</v>
      </c>
      <c r="AL914" s="142">
        <v>2</v>
      </c>
      <c r="AM914" s="141"/>
      <c r="AR914">
        <v>1</v>
      </c>
      <c r="AU914">
        <v>2</v>
      </c>
      <c r="AW914">
        <v>2</v>
      </c>
      <c r="AX914" s="142">
        <v>1</v>
      </c>
      <c r="AY914" s="141">
        <v>1</v>
      </c>
      <c r="BA914">
        <v>1</v>
      </c>
      <c r="BE914">
        <v>3</v>
      </c>
      <c r="BJ914" s="142"/>
      <c r="BK914" s="141"/>
      <c r="BP914">
        <v>1</v>
      </c>
      <c r="BS914">
        <v>1</v>
      </c>
      <c r="BT914">
        <v>1</v>
      </c>
      <c r="BV914" s="142"/>
      <c r="BW914" s="302">
        <v>5</v>
      </c>
      <c r="BX914" s="302">
        <v>8</v>
      </c>
      <c r="BY914" s="302">
        <v>14</v>
      </c>
      <c r="BZ914" s="302">
        <v>6</v>
      </c>
      <c r="CA914" s="302">
        <v>5</v>
      </c>
      <c r="CB914" s="302">
        <v>3</v>
      </c>
      <c r="CC914" s="303">
        <v>1.1904761904761904E-2</v>
      </c>
      <c r="CD914" s="304">
        <v>0</v>
      </c>
      <c r="CE914" s="302">
        <v>0</v>
      </c>
      <c r="CF914" s="302">
        <v>30</v>
      </c>
      <c r="CG914" s="296">
        <v>5.9523809523809529E-4</v>
      </c>
      <c r="CH914" s="297" t="s">
        <v>12384</v>
      </c>
      <c r="CI914" s="305">
        <v>0</v>
      </c>
      <c r="CJ914" s="306">
        <v>3.1071428571428568</v>
      </c>
      <c r="CK914" s="300">
        <v>1</v>
      </c>
      <c r="CL914" s="301">
        <v>4</v>
      </c>
    </row>
    <row r="915" spans="1:90" x14ac:dyDescent="0.25">
      <c r="A915">
        <v>1226100140</v>
      </c>
      <c r="B915" s="287" t="s">
        <v>13307</v>
      </c>
      <c r="C915" s="141"/>
      <c r="N915" s="142"/>
      <c r="O915" s="141"/>
      <c r="AA915" s="141"/>
      <c r="AL915" s="142">
        <v>1</v>
      </c>
      <c r="AM915" s="141"/>
      <c r="AX915" s="142"/>
      <c r="AY915" s="141"/>
      <c r="BJ915" s="142"/>
      <c r="BK915" s="141"/>
      <c r="BV915" s="142"/>
      <c r="BW915" s="302">
        <v>0</v>
      </c>
      <c r="BX915" s="302">
        <v>0</v>
      </c>
      <c r="BY915" s="302">
        <v>1</v>
      </c>
      <c r="BZ915" s="302">
        <v>0</v>
      </c>
      <c r="CA915" s="302">
        <v>0</v>
      </c>
      <c r="CB915" s="302">
        <v>0</v>
      </c>
      <c r="CC915" s="303">
        <v>0</v>
      </c>
      <c r="CD915" s="304">
        <v>0</v>
      </c>
      <c r="CE915" s="302">
        <v>0</v>
      </c>
      <c r="CF915" s="302">
        <v>30</v>
      </c>
      <c r="CG915" s="296">
        <v>0</v>
      </c>
      <c r="CH915" s="297" t="s">
        <v>12384</v>
      </c>
      <c r="CI915" s="305">
        <v>0</v>
      </c>
      <c r="CJ915" s="306">
        <v>0</v>
      </c>
      <c r="CK915" s="300">
        <v>0</v>
      </c>
      <c r="CL915" s="301">
        <v>0</v>
      </c>
    </row>
    <row r="916" spans="1:90" x14ac:dyDescent="0.25">
      <c r="A916">
        <v>1226100160</v>
      </c>
      <c r="B916" s="287" t="s">
        <v>13308</v>
      </c>
      <c r="C916" s="141"/>
      <c r="N916" s="142"/>
      <c r="O916" s="141"/>
      <c r="AA916" s="141"/>
      <c r="AL916" s="142">
        <v>1</v>
      </c>
      <c r="AM916" s="141"/>
      <c r="AX916" s="142"/>
      <c r="AY916" s="141"/>
      <c r="BJ916" s="142"/>
      <c r="BK916" s="141"/>
      <c r="BV916" s="142"/>
      <c r="BW916" s="302">
        <v>0</v>
      </c>
      <c r="BX916" s="302">
        <v>0</v>
      </c>
      <c r="BY916" s="302">
        <v>1</v>
      </c>
      <c r="BZ916" s="302">
        <v>0</v>
      </c>
      <c r="CA916" s="302">
        <v>0</v>
      </c>
      <c r="CB916" s="302">
        <v>0</v>
      </c>
      <c r="CC916" s="303">
        <v>0</v>
      </c>
      <c r="CD916" s="304">
        <v>0</v>
      </c>
      <c r="CE916" s="302">
        <v>0</v>
      </c>
      <c r="CF916" s="302">
        <v>30</v>
      </c>
      <c r="CG916" s="296">
        <v>0</v>
      </c>
      <c r="CH916" s="297" t="s">
        <v>12384</v>
      </c>
      <c r="CI916" s="305">
        <v>0</v>
      </c>
      <c r="CJ916" s="306">
        <v>0</v>
      </c>
      <c r="CK916" s="300">
        <v>0</v>
      </c>
      <c r="CL916" s="301">
        <v>0</v>
      </c>
    </row>
    <row r="917" spans="1:90" x14ac:dyDescent="0.25">
      <c r="A917">
        <v>1226100170</v>
      </c>
      <c r="B917" s="287" t="s">
        <v>13309</v>
      </c>
      <c r="C917" s="141"/>
      <c r="E917">
        <v>2</v>
      </c>
      <c r="N917" s="142"/>
      <c r="O917" s="141"/>
      <c r="AA917" s="141"/>
      <c r="AL917" s="142"/>
      <c r="AM917" s="141"/>
      <c r="AX917" s="142"/>
      <c r="AY917" s="141"/>
      <c r="BJ917" s="142"/>
      <c r="BK917" s="141"/>
      <c r="BV917" s="142"/>
      <c r="BW917" s="302">
        <v>2</v>
      </c>
      <c r="BX917" s="302">
        <v>0</v>
      </c>
      <c r="BY917" s="302">
        <v>0</v>
      </c>
      <c r="BZ917" s="302">
        <v>0</v>
      </c>
      <c r="CA917" s="302">
        <v>0</v>
      </c>
      <c r="CB917" s="302">
        <v>0</v>
      </c>
      <c r="CC917" s="303">
        <v>0</v>
      </c>
      <c r="CD917" s="304">
        <v>0</v>
      </c>
      <c r="CE917" s="302">
        <v>0</v>
      </c>
      <c r="CF917" s="302">
        <v>30</v>
      </c>
      <c r="CG917" s="296">
        <v>0</v>
      </c>
      <c r="CH917" s="297" t="s">
        <v>12384</v>
      </c>
      <c r="CI917" s="305">
        <v>0</v>
      </c>
      <c r="CJ917" s="306">
        <v>0</v>
      </c>
      <c r="CK917" s="300">
        <v>0</v>
      </c>
      <c r="CL917" s="301">
        <v>0</v>
      </c>
    </row>
    <row r="918" spans="1:90" x14ac:dyDescent="0.25">
      <c r="A918">
        <v>1226100180</v>
      </c>
      <c r="B918" s="287" t="s">
        <v>13310</v>
      </c>
      <c r="C918" s="141"/>
      <c r="N918" s="142"/>
      <c r="O918" s="141"/>
      <c r="AA918" s="141"/>
      <c r="AL918" s="142"/>
      <c r="AM918" s="141"/>
      <c r="AQ918">
        <v>1</v>
      </c>
      <c r="AX918" s="142"/>
      <c r="AY918" s="141"/>
      <c r="BC918">
        <v>1</v>
      </c>
      <c r="BJ918" s="142"/>
      <c r="BK918" s="141"/>
      <c r="BQ918">
        <v>1</v>
      </c>
      <c r="BS918">
        <v>1</v>
      </c>
      <c r="BU918">
        <v>1</v>
      </c>
      <c r="BV918" s="142"/>
      <c r="BW918" s="302">
        <v>0</v>
      </c>
      <c r="BX918" s="302">
        <v>0</v>
      </c>
      <c r="BY918" s="302">
        <v>0</v>
      </c>
      <c r="BZ918" s="302">
        <v>1</v>
      </c>
      <c r="CA918" s="302">
        <v>1</v>
      </c>
      <c r="CB918" s="302">
        <v>3</v>
      </c>
      <c r="CC918" s="303">
        <v>1.1904761904761904E-2</v>
      </c>
      <c r="CD918" s="304">
        <v>0</v>
      </c>
      <c r="CE918" s="302">
        <v>0</v>
      </c>
      <c r="CF918" s="302">
        <v>30</v>
      </c>
      <c r="CG918" s="296">
        <v>5.9523809523809529E-4</v>
      </c>
      <c r="CH918" s="297" t="s">
        <v>12384</v>
      </c>
      <c r="CI918" s="305">
        <v>0</v>
      </c>
      <c r="CJ918" s="306">
        <v>3.1071428571428568</v>
      </c>
      <c r="CK918" s="300">
        <v>1</v>
      </c>
      <c r="CL918" s="301">
        <v>4</v>
      </c>
    </row>
    <row r="919" spans="1:90" x14ac:dyDescent="0.25">
      <c r="A919">
        <v>1226100190</v>
      </c>
      <c r="B919" s="287" t="s">
        <v>13311</v>
      </c>
      <c r="C919" s="141"/>
      <c r="D919">
        <v>2</v>
      </c>
      <c r="H919">
        <v>2</v>
      </c>
      <c r="I919">
        <v>1</v>
      </c>
      <c r="M919">
        <v>1</v>
      </c>
      <c r="N919" s="142"/>
      <c r="O919" s="141"/>
      <c r="X919">
        <v>2</v>
      </c>
      <c r="AA919" s="141">
        <v>1</v>
      </c>
      <c r="AB919">
        <v>4</v>
      </c>
      <c r="AC919">
        <v>2</v>
      </c>
      <c r="AD919">
        <v>1</v>
      </c>
      <c r="AL919" s="142"/>
      <c r="AM919" s="141"/>
      <c r="AN919">
        <v>1</v>
      </c>
      <c r="AV919">
        <v>1</v>
      </c>
      <c r="AX919" s="142"/>
      <c r="AY919" s="141"/>
      <c r="BE919">
        <v>1</v>
      </c>
      <c r="BJ919" s="142"/>
      <c r="BK919" s="141"/>
      <c r="BS919">
        <v>1</v>
      </c>
      <c r="BT919">
        <v>1</v>
      </c>
      <c r="BV919" s="142"/>
      <c r="BW919" s="302">
        <v>6</v>
      </c>
      <c r="BX919" s="302">
        <v>2</v>
      </c>
      <c r="BY919" s="302">
        <v>8</v>
      </c>
      <c r="BZ919" s="302">
        <v>2</v>
      </c>
      <c r="CA919" s="302">
        <v>1</v>
      </c>
      <c r="CB919" s="302">
        <v>2</v>
      </c>
      <c r="CC919" s="303">
        <v>7.9365079365079361E-3</v>
      </c>
      <c r="CD919" s="304">
        <v>0</v>
      </c>
      <c r="CE919" s="302">
        <v>0</v>
      </c>
      <c r="CF919" s="302">
        <v>30</v>
      </c>
      <c r="CG919" s="296">
        <v>3.9682539682539683E-4</v>
      </c>
      <c r="CH919" s="297" t="s">
        <v>12384</v>
      </c>
      <c r="CI919" s="305">
        <v>0</v>
      </c>
      <c r="CJ919" s="306">
        <v>2.0714285714285712</v>
      </c>
      <c r="CK919" s="300">
        <v>1</v>
      </c>
      <c r="CL919" s="301">
        <v>3</v>
      </c>
    </row>
    <row r="920" spans="1:90" x14ac:dyDescent="0.25">
      <c r="A920">
        <v>1226100200</v>
      </c>
      <c r="B920" s="287" t="s">
        <v>13312</v>
      </c>
      <c r="C920" s="141"/>
      <c r="D920">
        <v>2</v>
      </c>
      <c r="H920">
        <v>2</v>
      </c>
      <c r="I920">
        <v>2</v>
      </c>
      <c r="J920">
        <v>1</v>
      </c>
      <c r="L920">
        <v>2</v>
      </c>
      <c r="M920">
        <v>1</v>
      </c>
      <c r="N920" s="142"/>
      <c r="O920" s="141">
        <v>1</v>
      </c>
      <c r="P920">
        <v>2</v>
      </c>
      <c r="Q920">
        <v>1</v>
      </c>
      <c r="T920">
        <v>1</v>
      </c>
      <c r="V920">
        <v>1</v>
      </c>
      <c r="W920">
        <v>1</v>
      </c>
      <c r="X920">
        <v>2</v>
      </c>
      <c r="AA920" s="141"/>
      <c r="AB920">
        <v>3</v>
      </c>
      <c r="AC920">
        <v>8</v>
      </c>
      <c r="AD920">
        <v>4</v>
      </c>
      <c r="AL920" s="142">
        <v>1</v>
      </c>
      <c r="AM920" s="141">
        <v>2</v>
      </c>
      <c r="AN920">
        <v>2</v>
      </c>
      <c r="AO920">
        <v>4</v>
      </c>
      <c r="AS920">
        <v>1</v>
      </c>
      <c r="AT920">
        <v>1</v>
      </c>
      <c r="AV920">
        <v>1</v>
      </c>
      <c r="AX920" s="142">
        <v>1</v>
      </c>
      <c r="AY920" s="141">
        <v>2</v>
      </c>
      <c r="BB920">
        <v>1</v>
      </c>
      <c r="BC920">
        <v>1</v>
      </c>
      <c r="BJ920" s="142"/>
      <c r="BK920" s="141"/>
      <c r="BN920">
        <v>1</v>
      </c>
      <c r="BR920">
        <v>1</v>
      </c>
      <c r="BS920">
        <v>2</v>
      </c>
      <c r="BT920">
        <v>1</v>
      </c>
      <c r="BV920" s="142"/>
      <c r="BW920" s="302">
        <v>10</v>
      </c>
      <c r="BX920" s="302">
        <v>9</v>
      </c>
      <c r="BY920" s="302">
        <v>16</v>
      </c>
      <c r="BZ920" s="302">
        <v>12</v>
      </c>
      <c r="CA920" s="302">
        <v>4</v>
      </c>
      <c r="CB920" s="302">
        <v>5</v>
      </c>
      <c r="CC920" s="303">
        <v>1.984126984126984E-2</v>
      </c>
      <c r="CD920" s="304">
        <v>0.5</v>
      </c>
      <c r="CE920" s="302">
        <v>0</v>
      </c>
      <c r="CF920" s="302">
        <v>30</v>
      </c>
      <c r="CG920" s="296">
        <v>9.9206349206349201E-4</v>
      </c>
      <c r="CH920" s="297" t="s">
        <v>12384</v>
      </c>
      <c r="CI920" s="305">
        <v>1</v>
      </c>
      <c r="CJ920" s="306">
        <v>5.6785714285714279</v>
      </c>
      <c r="CK920" s="300">
        <v>2</v>
      </c>
      <c r="CL920" s="301">
        <v>6</v>
      </c>
    </row>
    <row r="921" spans="1:90" x14ac:dyDescent="0.25">
      <c r="A921">
        <v>1226100450</v>
      </c>
      <c r="B921" s="287" t="s">
        <v>13313</v>
      </c>
      <c r="C921" s="141"/>
      <c r="I921">
        <v>1</v>
      </c>
      <c r="N921" s="142"/>
      <c r="O921" s="141"/>
      <c r="AA921" s="141"/>
      <c r="AL921" s="142"/>
      <c r="AM921" s="141"/>
      <c r="AX921" s="142"/>
      <c r="AY921" s="141"/>
      <c r="BJ921" s="142"/>
      <c r="BK921" s="141"/>
      <c r="BV921" s="142"/>
      <c r="BW921" s="302">
        <v>1</v>
      </c>
      <c r="BX921" s="302">
        <v>0</v>
      </c>
      <c r="BY921" s="302">
        <v>0</v>
      </c>
      <c r="BZ921" s="302">
        <v>0</v>
      </c>
      <c r="CA921" s="302">
        <v>0</v>
      </c>
      <c r="CB921" s="302">
        <v>0</v>
      </c>
      <c r="CC921" s="303">
        <v>0</v>
      </c>
      <c r="CD921" s="304">
        <v>0</v>
      </c>
      <c r="CE921" s="302">
        <v>0</v>
      </c>
      <c r="CF921" s="302">
        <v>30</v>
      </c>
      <c r="CG921" s="296">
        <v>0</v>
      </c>
      <c r="CH921" s="297" t="s">
        <v>12384</v>
      </c>
      <c r="CI921" s="305">
        <v>0</v>
      </c>
      <c r="CJ921" s="306">
        <v>0</v>
      </c>
      <c r="CK921" s="300">
        <v>0</v>
      </c>
      <c r="CL921" s="301">
        <v>0</v>
      </c>
    </row>
    <row r="922" spans="1:90" x14ac:dyDescent="0.25">
      <c r="A922">
        <v>1226100460</v>
      </c>
      <c r="B922" s="287" t="s">
        <v>13314</v>
      </c>
      <c r="C922" s="141"/>
      <c r="I922">
        <v>1</v>
      </c>
      <c r="L922">
        <v>3</v>
      </c>
      <c r="M922">
        <v>2</v>
      </c>
      <c r="N922" s="142"/>
      <c r="O922" s="141">
        <v>1</v>
      </c>
      <c r="X922">
        <v>2</v>
      </c>
      <c r="AA922" s="141"/>
      <c r="AB922">
        <v>3</v>
      </c>
      <c r="AC922">
        <v>3</v>
      </c>
      <c r="AD922">
        <v>1</v>
      </c>
      <c r="AE922">
        <v>3</v>
      </c>
      <c r="AF922">
        <v>2</v>
      </c>
      <c r="AH922">
        <v>2</v>
      </c>
      <c r="AI922">
        <v>2</v>
      </c>
      <c r="AJ922">
        <v>2</v>
      </c>
      <c r="AK922">
        <v>1</v>
      </c>
      <c r="AL922" s="142">
        <v>3</v>
      </c>
      <c r="AM922" s="141">
        <v>1</v>
      </c>
      <c r="AN922">
        <v>3</v>
      </c>
      <c r="AO922">
        <v>1</v>
      </c>
      <c r="AQ922">
        <v>6</v>
      </c>
      <c r="AR922">
        <v>1</v>
      </c>
      <c r="AS922">
        <v>2</v>
      </c>
      <c r="AU922">
        <v>1</v>
      </c>
      <c r="AV922">
        <v>3</v>
      </c>
      <c r="AW922">
        <v>2</v>
      </c>
      <c r="AX922" s="142">
        <v>3</v>
      </c>
      <c r="AY922" s="141"/>
      <c r="AZ922">
        <v>5</v>
      </c>
      <c r="BA922">
        <v>1</v>
      </c>
      <c r="BB922">
        <v>2</v>
      </c>
      <c r="BC922">
        <v>2</v>
      </c>
      <c r="BE922">
        <v>3</v>
      </c>
      <c r="BH922">
        <v>1</v>
      </c>
      <c r="BI922">
        <v>3</v>
      </c>
      <c r="BJ922" s="142">
        <v>2</v>
      </c>
      <c r="BK922" s="141">
        <v>1</v>
      </c>
      <c r="BL922">
        <v>1</v>
      </c>
      <c r="BM922">
        <v>1</v>
      </c>
      <c r="BN922">
        <v>2</v>
      </c>
      <c r="BP922">
        <v>1</v>
      </c>
      <c r="BQ922">
        <v>1</v>
      </c>
      <c r="BR922">
        <v>1</v>
      </c>
      <c r="BS922">
        <v>2</v>
      </c>
      <c r="BT922">
        <v>1</v>
      </c>
      <c r="BV922" s="142"/>
      <c r="BW922" s="302">
        <v>6</v>
      </c>
      <c r="BX922" s="302">
        <v>3</v>
      </c>
      <c r="BY922" s="302">
        <v>22</v>
      </c>
      <c r="BZ922" s="302">
        <v>23</v>
      </c>
      <c r="CA922" s="302">
        <v>19</v>
      </c>
      <c r="CB922" s="302">
        <v>11</v>
      </c>
      <c r="CC922" s="303">
        <v>4.3650793650793648E-2</v>
      </c>
      <c r="CD922" s="304">
        <v>0.44095855184409838</v>
      </c>
      <c r="CE922" s="302">
        <v>0</v>
      </c>
      <c r="CF922" s="302">
        <v>30</v>
      </c>
      <c r="CG922" s="296">
        <v>2.1825396825396826E-3</v>
      </c>
      <c r="CH922" s="297" t="s">
        <v>12384</v>
      </c>
      <c r="CI922" s="305">
        <v>1</v>
      </c>
      <c r="CJ922" s="306">
        <v>11.83381569470124</v>
      </c>
      <c r="CK922" s="300">
        <v>2</v>
      </c>
      <c r="CL922" s="301">
        <v>12</v>
      </c>
    </row>
    <row r="923" spans="1:90" x14ac:dyDescent="0.25">
      <c r="A923">
        <v>1226100590</v>
      </c>
      <c r="B923" s="287" t="s">
        <v>13315</v>
      </c>
      <c r="C923" s="141"/>
      <c r="I923">
        <v>1</v>
      </c>
      <c r="N923" s="142"/>
      <c r="O923" s="141"/>
      <c r="AA923" s="141"/>
      <c r="AL923" s="142"/>
      <c r="AM923" s="141"/>
      <c r="AQ923">
        <v>1</v>
      </c>
      <c r="AV923">
        <v>1</v>
      </c>
      <c r="AX923" s="142"/>
      <c r="AY923" s="141"/>
      <c r="BD923">
        <v>1</v>
      </c>
      <c r="BJ923" s="142"/>
      <c r="BK923" s="141"/>
      <c r="BO923">
        <v>1</v>
      </c>
      <c r="BV923" s="142"/>
      <c r="BW923" s="302">
        <v>1</v>
      </c>
      <c r="BX923" s="302">
        <v>0</v>
      </c>
      <c r="BY923" s="302">
        <v>0</v>
      </c>
      <c r="BZ923" s="302">
        <v>2</v>
      </c>
      <c r="CA923" s="302">
        <v>1</v>
      </c>
      <c r="CB923" s="302">
        <v>1</v>
      </c>
      <c r="CC923" s="303">
        <v>3.968253968253968E-3</v>
      </c>
      <c r="CD923" s="304">
        <v>0</v>
      </c>
      <c r="CE923" s="302">
        <v>0</v>
      </c>
      <c r="CF923" s="302">
        <v>30</v>
      </c>
      <c r="CG923" s="296">
        <v>1.9841269841269841E-4</v>
      </c>
      <c r="CH923" s="297" t="s">
        <v>12384</v>
      </c>
      <c r="CI923" s="305">
        <v>0</v>
      </c>
      <c r="CJ923" s="306">
        <v>1.0357142857142856</v>
      </c>
      <c r="CK923" s="300">
        <v>1</v>
      </c>
      <c r="CL923" s="301">
        <v>2</v>
      </c>
    </row>
    <row r="924" spans="1:90" x14ac:dyDescent="0.25">
      <c r="A924">
        <v>1226100720</v>
      </c>
      <c r="B924" s="287" t="s">
        <v>13316</v>
      </c>
      <c r="C924" s="141">
        <v>1</v>
      </c>
      <c r="E924">
        <v>2</v>
      </c>
      <c r="G924">
        <v>1</v>
      </c>
      <c r="N924" s="142"/>
      <c r="O924" s="141">
        <v>1</v>
      </c>
      <c r="Q924">
        <v>1</v>
      </c>
      <c r="X924">
        <v>1</v>
      </c>
      <c r="AA924" s="141">
        <v>1</v>
      </c>
      <c r="AC924">
        <v>2</v>
      </c>
      <c r="AL924" s="142"/>
      <c r="AM924" s="141"/>
      <c r="AX924" s="142">
        <v>1</v>
      </c>
      <c r="AY924" s="141"/>
      <c r="AZ924">
        <v>1</v>
      </c>
      <c r="BA924">
        <v>1</v>
      </c>
      <c r="BB924">
        <v>1</v>
      </c>
      <c r="BC924">
        <v>1</v>
      </c>
      <c r="BF924">
        <v>2</v>
      </c>
      <c r="BG924">
        <v>1</v>
      </c>
      <c r="BJ924" s="142"/>
      <c r="BK924" s="141"/>
      <c r="BP924">
        <v>1</v>
      </c>
      <c r="BV924" s="142">
        <v>1</v>
      </c>
      <c r="BW924" s="302">
        <v>4</v>
      </c>
      <c r="BX924" s="302">
        <v>3</v>
      </c>
      <c r="BY924" s="302">
        <v>3</v>
      </c>
      <c r="BZ924" s="302">
        <v>1</v>
      </c>
      <c r="CA924" s="302">
        <v>7</v>
      </c>
      <c r="CB924" s="302">
        <v>2</v>
      </c>
      <c r="CC924" s="303">
        <v>7.9365079365079361E-3</v>
      </c>
      <c r="CD924" s="304">
        <v>0</v>
      </c>
      <c r="CE924" s="302">
        <v>0</v>
      </c>
      <c r="CF924" s="302">
        <v>30</v>
      </c>
      <c r="CG924" s="296">
        <v>3.9682539682539683E-4</v>
      </c>
      <c r="CH924" s="297" t="s">
        <v>12384</v>
      </c>
      <c r="CI924" s="305">
        <v>0</v>
      </c>
      <c r="CJ924" s="306">
        <v>2.0714285714285712</v>
      </c>
      <c r="CK924" s="300">
        <v>1</v>
      </c>
      <c r="CL924" s="301">
        <v>3</v>
      </c>
    </row>
    <row r="925" spans="1:90" x14ac:dyDescent="0.25">
      <c r="A925">
        <v>1226100830</v>
      </c>
      <c r="B925" s="287" t="s">
        <v>13317</v>
      </c>
      <c r="C925" s="141"/>
      <c r="L925">
        <v>2</v>
      </c>
      <c r="N925" s="142">
        <v>1</v>
      </c>
      <c r="O925" s="141">
        <v>1</v>
      </c>
      <c r="X925">
        <v>1</v>
      </c>
      <c r="AA925" s="141">
        <v>1</v>
      </c>
      <c r="AB925">
        <v>3</v>
      </c>
      <c r="AD925">
        <v>2</v>
      </c>
      <c r="AE925">
        <v>1</v>
      </c>
      <c r="AI925">
        <v>1</v>
      </c>
      <c r="AJ925">
        <v>1</v>
      </c>
      <c r="AL925" s="142">
        <v>1</v>
      </c>
      <c r="AM925" s="141"/>
      <c r="AO925">
        <v>1</v>
      </c>
      <c r="AS925">
        <v>1</v>
      </c>
      <c r="AX925" s="142"/>
      <c r="AY925" s="141"/>
      <c r="BJ925" s="142"/>
      <c r="BK925" s="141">
        <v>1</v>
      </c>
      <c r="BR925">
        <v>1</v>
      </c>
      <c r="BV925" s="142"/>
      <c r="BW925" s="302">
        <v>3</v>
      </c>
      <c r="BX925" s="302">
        <v>2</v>
      </c>
      <c r="BY925" s="302">
        <v>10</v>
      </c>
      <c r="BZ925" s="302">
        <v>2</v>
      </c>
      <c r="CA925" s="302">
        <v>0</v>
      </c>
      <c r="CB925" s="302">
        <v>2</v>
      </c>
      <c r="CC925" s="303">
        <v>7.9365079365079361E-3</v>
      </c>
      <c r="CD925" s="304">
        <v>0</v>
      </c>
      <c r="CE925" s="302">
        <v>0</v>
      </c>
      <c r="CF925" s="302">
        <v>30</v>
      </c>
      <c r="CG925" s="296">
        <v>3.9682539682539683E-4</v>
      </c>
      <c r="CH925" s="297" t="s">
        <v>12384</v>
      </c>
      <c r="CI925" s="305">
        <v>0</v>
      </c>
      <c r="CJ925" s="306">
        <v>2.0714285714285712</v>
      </c>
      <c r="CK925" s="300">
        <v>1</v>
      </c>
      <c r="CL925" s="301">
        <v>3</v>
      </c>
    </row>
    <row r="926" spans="1:90" x14ac:dyDescent="0.25">
      <c r="A926">
        <v>1226100840</v>
      </c>
      <c r="B926" s="287" t="s">
        <v>13318</v>
      </c>
      <c r="C926" s="141"/>
      <c r="L926">
        <v>2</v>
      </c>
      <c r="N926" s="142"/>
      <c r="O926" s="141">
        <v>1</v>
      </c>
      <c r="AA926" s="141"/>
      <c r="AC926">
        <v>1</v>
      </c>
      <c r="AD926">
        <v>1</v>
      </c>
      <c r="AI926">
        <v>1</v>
      </c>
      <c r="AL926" s="142">
        <v>1</v>
      </c>
      <c r="AM926" s="141"/>
      <c r="AN926">
        <v>1</v>
      </c>
      <c r="AX926" s="142"/>
      <c r="AY926" s="141"/>
      <c r="BA926">
        <v>1</v>
      </c>
      <c r="BJ926" s="142"/>
      <c r="BK926" s="141"/>
      <c r="BN926">
        <v>1</v>
      </c>
      <c r="BV926" s="142"/>
      <c r="BW926" s="302">
        <v>2</v>
      </c>
      <c r="BX926" s="302">
        <v>1</v>
      </c>
      <c r="BY926" s="302">
        <v>4</v>
      </c>
      <c r="BZ926" s="302">
        <v>1</v>
      </c>
      <c r="CA926" s="302">
        <v>1</v>
      </c>
      <c r="CB926" s="302">
        <v>1</v>
      </c>
      <c r="CC926" s="303">
        <v>3.968253968253968E-3</v>
      </c>
      <c r="CD926" s="304">
        <v>0</v>
      </c>
      <c r="CE926" s="302">
        <v>0</v>
      </c>
      <c r="CF926" s="302">
        <v>30</v>
      </c>
      <c r="CG926" s="296">
        <v>1.9841269841269841E-4</v>
      </c>
      <c r="CH926" s="297" t="s">
        <v>12384</v>
      </c>
      <c r="CI926" s="305">
        <v>0</v>
      </c>
      <c r="CJ926" s="306">
        <v>1.0357142857142856</v>
      </c>
      <c r="CK926" s="300">
        <v>1</v>
      </c>
      <c r="CL926" s="301">
        <v>2</v>
      </c>
    </row>
    <row r="927" spans="1:90" x14ac:dyDescent="0.25">
      <c r="A927">
        <v>1226100970</v>
      </c>
      <c r="B927" s="287" t="s">
        <v>13319</v>
      </c>
      <c r="C927" s="141"/>
      <c r="L927">
        <v>1</v>
      </c>
      <c r="N927" s="142"/>
      <c r="O927" s="141"/>
      <c r="AA927" s="141"/>
      <c r="AL927" s="142"/>
      <c r="AM927" s="141"/>
      <c r="AX927" s="142"/>
      <c r="AY927" s="141"/>
      <c r="BJ927" s="142"/>
      <c r="BK927" s="141"/>
      <c r="BV927" s="142"/>
      <c r="BW927" s="302">
        <v>1</v>
      </c>
      <c r="BX927" s="302">
        <v>0</v>
      </c>
      <c r="BY927" s="302">
        <v>0</v>
      </c>
      <c r="BZ927" s="302">
        <v>0</v>
      </c>
      <c r="CA927" s="302">
        <v>0</v>
      </c>
      <c r="CB927" s="302">
        <v>0</v>
      </c>
      <c r="CC927" s="303">
        <v>0</v>
      </c>
      <c r="CD927" s="304">
        <v>0</v>
      </c>
      <c r="CE927" s="302">
        <v>0</v>
      </c>
      <c r="CF927" s="302">
        <v>30</v>
      </c>
      <c r="CG927" s="296">
        <v>0</v>
      </c>
      <c r="CH927" s="297" t="s">
        <v>12384</v>
      </c>
      <c r="CI927" s="305">
        <v>0</v>
      </c>
      <c r="CJ927" s="306">
        <v>0</v>
      </c>
      <c r="CK927" s="300">
        <v>0</v>
      </c>
      <c r="CL927" s="301">
        <v>0</v>
      </c>
    </row>
    <row r="928" spans="1:90" x14ac:dyDescent="0.25">
      <c r="A928">
        <v>1226101070</v>
      </c>
      <c r="B928" s="287" t="s">
        <v>13320</v>
      </c>
      <c r="C928" s="141"/>
      <c r="L928">
        <v>1</v>
      </c>
      <c r="N928" s="142"/>
      <c r="O928" s="141"/>
      <c r="AA928" s="141"/>
      <c r="AD928">
        <v>1</v>
      </c>
      <c r="AL928" s="142"/>
      <c r="AM928" s="141"/>
      <c r="AX928" s="142"/>
      <c r="AY928" s="141"/>
      <c r="BJ928" s="142"/>
      <c r="BK928" s="141"/>
      <c r="BV928" s="142"/>
      <c r="BW928" s="302">
        <v>1</v>
      </c>
      <c r="BX928" s="302">
        <v>0</v>
      </c>
      <c r="BY928" s="302">
        <v>1</v>
      </c>
      <c r="BZ928" s="302">
        <v>0</v>
      </c>
      <c r="CA928" s="302">
        <v>0</v>
      </c>
      <c r="CB928" s="302">
        <v>0</v>
      </c>
      <c r="CC928" s="303">
        <v>0</v>
      </c>
      <c r="CD928" s="304">
        <v>0</v>
      </c>
      <c r="CE928" s="302">
        <v>0</v>
      </c>
      <c r="CF928" s="302">
        <v>30</v>
      </c>
      <c r="CG928" s="296">
        <v>0</v>
      </c>
      <c r="CH928" s="297" t="s">
        <v>12384</v>
      </c>
      <c r="CI928" s="305">
        <v>0</v>
      </c>
      <c r="CJ928" s="306">
        <v>0</v>
      </c>
      <c r="CK928" s="300">
        <v>0</v>
      </c>
      <c r="CL928" s="301">
        <v>0</v>
      </c>
    </row>
    <row r="929" spans="1:90" x14ac:dyDescent="0.25">
      <c r="A929">
        <v>1226101260</v>
      </c>
      <c r="B929" s="287" t="s">
        <v>13321</v>
      </c>
      <c r="C929" s="141"/>
      <c r="N929" s="142"/>
      <c r="O929" s="141"/>
      <c r="AA929" s="141"/>
      <c r="AL929" s="142"/>
      <c r="AM929" s="141"/>
      <c r="AX929" s="142"/>
      <c r="AY929" s="141"/>
      <c r="AZ929">
        <v>1</v>
      </c>
      <c r="BC929">
        <v>1</v>
      </c>
      <c r="BJ929" s="142"/>
      <c r="BK929" s="141"/>
      <c r="BV929" s="142"/>
      <c r="BW929" s="302">
        <v>0</v>
      </c>
      <c r="BX929" s="302">
        <v>0</v>
      </c>
      <c r="BY929" s="302">
        <v>0</v>
      </c>
      <c r="BZ929" s="302">
        <v>0</v>
      </c>
      <c r="CA929" s="302">
        <v>2</v>
      </c>
      <c r="CB929" s="302">
        <v>0</v>
      </c>
      <c r="CC929" s="303">
        <v>0</v>
      </c>
      <c r="CD929" s="304">
        <v>0</v>
      </c>
      <c r="CE929" s="302">
        <v>0</v>
      </c>
      <c r="CF929" s="302">
        <v>30</v>
      </c>
      <c r="CG929" s="296">
        <v>0</v>
      </c>
      <c r="CH929" s="297" t="s">
        <v>12384</v>
      </c>
      <c r="CI929" s="305">
        <v>0</v>
      </c>
      <c r="CJ929" s="306">
        <v>0</v>
      </c>
      <c r="CK929" s="300">
        <v>0</v>
      </c>
      <c r="CL929" s="301">
        <v>0</v>
      </c>
    </row>
    <row r="930" spans="1:90" x14ac:dyDescent="0.25">
      <c r="A930">
        <v>1226101700</v>
      </c>
      <c r="B930" s="287" t="s">
        <v>13322</v>
      </c>
      <c r="C930" s="141"/>
      <c r="N930" s="142"/>
      <c r="O930" s="141"/>
      <c r="AA930" s="141"/>
      <c r="AL930" s="142"/>
      <c r="AM930" s="141"/>
      <c r="AT930">
        <v>1</v>
      </c>
      <c r="AX930" s="142"/>
      <c r="AY930" s="141"/>
      <c r="BJ930" s="142"/>
      <c r="BK930" s="141"/>
      <c r="BV930" s="142"/>
      <c r="BW930" s="302">
        <v>0</v>
      </c>
      <c r="BX930" s="302">
        <v>0</v>
      </c>
      <c r="BY930" s="302">
        <v>0</v>
      </c>
      <c r="BZ930" s="302">
        <v>1</v>
      </c>
      <c r="CA930" s="302">
        <v>0</v>
      </c>
      <c r="CB930" s="302">
        <v>0</v>
      </c>
      <c r="CC930" s="303">
        <v>0</v>
      </c>
      <c r="CD930" s="304">
        <v>0</v>
      </c>
      <c r="CE930" s="302">
        <v>0</v>
      </c>
      <c r="CF930" s="302">
        <v>30</v>
      </c>
      <c r="CG930" s="296">
        <v>0</v>
      </c>
      <c r="CH930" s="297" t="s">
        <v>12384</v>
      </c>
      <c r="CI930" s="305">
        <v>0</v>
      </c>
      <c r="CJ930" s="306">
        <v>0</v>
      </c>
      <c r="CK930" s="300">
        <v>0</v>
      </c>
      <c r="CL930" s="301">
        <v>0</v>
      </c>
    </row>
    <row r="931" spans="1:90" x14ac:dyDescent="0.25">
      <c r="A931">
        <v>1226101880</v>
      </c>
      <c r="B931" s="287" t="s">
        <v>13323</v>
      </c>
      <c r="C931" s="141"/>
      <c r="N931" s="142"/>
      <c r="O931" s="141"/>
      <c r="AA931" s="141"/>
      <c r="AL931" s="142"/>
      <c r="AM931" s="141">
        <v>1</v>
      </c>
      <c r="AO931">
        <v>2</v>
      </c>
      <c r="AV931">
        <v>1</v>
      </c>
      <c r="AX931" s="142"/>
      <c r="AY931" s="141">
        <v>1</v>
      </c>
      <c r="BI931">
        <v>2</v>
      </c>
      <c r="BJ931" s="142"/>
      <c r="BK931" s="141">
        <v>1</v>
      </c>
      <c r="BL931">
        <v>1</v>
      </c>
      <c r="BP931">
        <v>1</v>
      </c>
      <c r="BS931">
        <v>1</v>
      </c>
      <c r="BU931">
        <v>1</v>
      </c>
      <c r="BV931" s="142"/>
      <c r="BW931" s="302">
        <v>0</v>
      </c>
      <c r="BX931" s="302">
        <v>0</v>
      </c>
      <c r="BY931" s="302">
        <v>0</v>
      </c>
      <c r="BZ931" s="302">
        <v>4</v>
      </c>
      <c r="CA931" s="302">
        <v>3</v>
      </c>
      <c r="CB931" s="302">
        <v>5</v>
      </c>
      <c r="CC931" s="303">
        <v>1.984126984126984E-2</v>
      </c>
      <c r="CD931" s="304">
        <v>0</v>
      </c>
      <c r="CE931" s="302">
        <v>0</v>
      </c>
      <c r="CF931" s="302">
        <v>30</v>
      </c>
      <c r="CG931" s="296">
        <v>9.9206349206349201E-4</v>
      </c>
      <c r="CH931" s="297" t="s">
        <v>12384</v>
      </c>
      <c r="CI931" s="305">
        <v>0</v>
      </c>
      <c r="CJ931" s="306">
        <v>5.1785714285714279</v>
      </c>
      <c r="CK931" s="300">
        <v>1</v>
      </c>
      <c r="CL931" s="301">
        <v>6</v>
      </c>
    </row>
    <row r="932" spans="1:90" x14ac:dyDescent="0.25">
      <c r="A932">
        <v>1226101900</v>
      </c>
      <c r="B932" s="287" t="s">
        <v>13324</v>
      </c>
      <c r="C932" s="141"/>
      <c r="N932" s="142"/>
      <c r="O932" s="141"/>
      <c r="AA932" s="141"/>
      <c r="AL932" s="142"/>
      <c r="AM932" s="141"/>
      <c r="AV932">
        <v>1</v>
      </c>
      <c r="AX932" s="142"/>
      <c r="AY932" s="141"/>
      <c r="BF932">
        <v>1</v>
      </c>
      <c r="BG932">
        <v>1</v>
      </c>
      <c r="BJ932" s="142"/>
      <c r="BK932" s="141"/>
      <c r="BR932">
        <v>1</v>
      </c>
      <c r="BV932" s="142"/>
      <c r="BW932" s="302">
        <v>0</v>
      </c>
      <c r="BX932" s="302">
        <v>0</v>
      </c>
      <c r="BY932" s="302">
        <v>0</v>
      </c>
      <c r="BZ932" s="302">
        <v>1</v>
      </c>
      <c r="CA932" s="302">
        <v>2</v>
      </c>
      <c r="CB932" s="302">
        <v>1</v>
      </c>
      <c r="CC932" s="303">
        <v>3.968253968253968E-3</v>
      </c>
      <c r="CD932" s="304">
        <v>0</v>
      </c>
      <c r="CE932" s="302">
        <v>0</v>
      </c>
      <c r="CF932" s="302">
        <v>30</v>
      </c>
      <c r="CG932" s="296">
        <v>1.9841269841269841E-4</v>
      </c>
      <c r="CH932" s="297" t="s">
        <v>12384</v>
      </c>
      <c r="CI932" s="305">
        <v>0</v>
      </c>
      <c r="CJ932" s="306">
        <v>1.0357142857142856</v>
      </c>
      <c r="CK932" s="300">
        <v>1</v>
      </c>
      <c r="CL932" s="301">
        <v>2</v>
      </c>
    </row>
    <row r="933" spans="1:90" x14ac:dyDescent="0.25">
      <c r="A933">
        <v>1226101910</v>
      </c>
      <c r="B933" s="287" t="s">
        <v>13325</v>
      </c>
      <c r="C933" s="141"/>
      <c r="N933" s="142"/>
      <c r="O933" s="141"/>
      <c r="AA933" s="141"/>
      <c r="AL933" s="142"/>
      <c r="AM933" s="141"/>
      <c r="AQ933">
        <v>1</v>
      </c>
      <c r="AX933" s="142"/>
      <c r="AY933" s="141"/>
      <c r="BJ933" s="142"/>
      <c r="BK933" s="141"/>
      <c r="BR933">
        <v>1</v>
      </c>
      <c r="BV933" s="142"/>
      <c r="BW933" s="302">
        <v>0</v>
      </c>
      <c r="BX933" s="302">
        <v>0</v>
      </c>
      <c r="BY933" s="302">
        <v>0</v>
      </c>
      <c r="BZ933" s="302">
        <v>1</v>
      </c>
      <c r="CA933" s="302">
        <v>0</v>
      </c>
      <c r="CB933" s="302">
        <v>1</v>
      </c>
      <c r="CC933" s="303">
        <v>3.968253968253968E-3</v>
      </c>
      <c r="CD933" s="304">
        <v>0</v>
      </c>
      <c r="CE933" s="302">
        <v>0</v>
      </c>
      <c r="CF933" s="302">
        <v>30</v>
      </c>
      <c r="CG933" s="296">
        <v>1.9841269841269841E-4</v>
      </c>
      <c r="CH933" s="297" t="s">
        <v>12384</v>
      </c>
      <c r="CI933" s="305">
        <v>0</v>
      </c>
      <c r="CJ933" s="306">
        <v>1.0357142857142856</v>
      </c>
      <c r="CK933" s="300">
        <v>1</v>
      </c>
      <c r="CL933" s="301">
        <v>2</v>
      </c>
    </row>
    <row r="934" spans="1:90" x14ac:dyDescent="0.25">
      <c r="A934">
        <v>1226101920</v>
      </c>
      <c r="B934" s="287" t="s">
        <v>13326</v>
      </c>
      <c r="C934" s="141"/>
      <c r="N934" s="142"/>
      <c r="O934" s="141"/>
      <c r="AA934" s="141"/>
      <c r="AL934" s="142"/>
      <c r="AM934" s="141"/>
      <c r="AQ934">
        <v>2</v>
      </c>
      <c r="AX934" s="142"/>
      <c r="AY934" s="141"/>
      <c r="BJ934" s="142"/>
      <c r="BK934" s="141"/>
      <c r="BR934">
        <v>1</v>
      </c>
      <c r="BV934" s="142"/>
      <c r="BW934" s="302">
        <v>0</v>
      </c>
      <c r="BX934" s="302">
        <v>0</v>
      </c>
      <c r="BY934" s="302">
        <v>0</v>
      </c>
      <c r="BZ934" s="302">
        <v>2</v>
      </c>
      <c r="CA934" s="302">
        <v>0</v>
      </c>
      <c r="CB934" s="302">
        <v>1</v>
      </c>
      <c r="CC934" s="303">
        <v>3.968253968253968E-3</v>
      </c>
      <c r="CD934" s="304">
        <v>0</v>
      </c>
      <c r="CE934" s="302">
        <v>0</v>
      </c>
      <c r="CF934" s="302">
        <v>30</v>
      </c>
      <c r="CG934" s="296">
        <v>1.9841269841269841E-4</v>
      </c>
      <c r="CH934" s="297" t="s">
        <v>12384</v>
      </c>
      <c r="CI934" s="305">
        <v>0</v>
      </c>
      <c r="CJ934" s="306">
        <v>1.0357142857142856</v>
      </c>
      <c r="CK934" s="300">
        <v>1</v>
      </c>
      <c r="CL934" s="301">
        <v>2</v>
      </c>
    </row>
    <row r="935" spans="1:90" x14ac:dyDescent="0.25">
      <c r="A935">
        <v>1226101940</v>
      </c>
      <c r="B935" s="287" t="s">
        <v>13327</v>
      </c>
      <c r="C935" s="141"/>
      <c r="N935" s="142"/>
      <c r="O935" s="141"/>
      <c r="AA935" s="141"/>
      <c r="AL935" s="142"/>
      <c r="AM935" s="141"/>
      <c r="AX935" s="142"/>
      <c r="AY935" s="141"/>
      <c r="AZ935">
        <v>1</v>
      </c>
      <c r="BC935">
        <v>1</v>
      </c>
      <c r="BJ935" s="142"/>
      <c r="BK935" s="141"/>
      <c r="BV935" s="142"/>
      <c r="BW935" s="302">
        <v>0</v>
      </c>
      <c r="BX935" s="302">
        <v>0</v>
      </c>
      <c r="BY935" s="302">
        <v>0</v>
      </c>
      <c r="BZ935" s="302">
        <v>0</v>
      </c>
      <c r="CA935" s="302">
        <v>2</v>
      </c>
      <c r="CB935" s="302">
        <v>0</v>
      </c>
      <c r="CC935" s="303">
        <v>0</v>
      </c>
      <c r="CD935" s="304">
        <v>0</v>
      </c>
      <c r="CE935" s="302">
        <v>0</v>
      </c>
      <c r="CF935" s="302">
        <v>30</v>
      </c>
      <c r="CG935" s="296">
        <v>0</v>
      </c>
      <c r="CH935" s="297" t="s">
        <v>12384</v>
      </c>
      <c r="CI935" s="305">
        <v>0</v>
      </c>
      <c r="CJ935" s="306">
        <v>0</v>
      </c>
      <c r="CK935" s="300">
        <v>0</v>
      </c>
      <c r="CL935" s="301">
        <v>0</v>
      </c>
    </row>
    <row r="936" spans="1:90" x14ac:dyDescent="0.25">
      <c r="A936">
        <v>1226101970</v>
      </c>
      <c r="B936" s="287" t="s">
        <v>13328</v>
      </c>
      <c r="C936" s="141"/>
      <c r="N936" s="142"/>
      <c r="O936" s="141"/>
      <c r="AA936" s="141"/>
      <c r="AL936" s="142"/>
      <c r="AM936" s="141"/>
      <c r="AX936" s="142">
        <v>1</v>
      </c>
      <c r="AY936" s="141"/>
      <c r="AZ936">
        <v>1</v>
      </c>
      <c r="BC936">
        <v>2</v>
      </c>
      <c r="BJ936" s="142"/>
      <c r="BK936" s="141"/>
      <c r="BV936" s="142"/>
      <c r="BW936" s="302">
        <v>0</v>
      </c>
      <c r="BX936" s="302">
        <v>0</v>
      </c>
      <c r="BY936" s="302">
        <v>0</v>
      </c>
      <c r="BZ936" s="302">
        <v>1</v>
      </c>
      <c r="CA936" s="302">
        <v>3</v>
      </c>
      <c r="CB936" s="302">
        <v>0</v>
      </c>
      <c r="CC936" s="303">
        <v>0</v>
      </c>
      <c r="CD936" s="304">
        <v>0</v>
      </c>
      <c r="CE936" s="302">
        <v>0</v>
      </c>
      <c r="CF936" s="302">
        <v>30</v>
      </c>
      <c r="CG936" s="296">
        <v>0</v>
      </c>
      <c r="CH936" s="297" t="s">
        <v>12384</v>
      </c>
      <c r="CI936" s="305">
        <v>0</v>
      </c>
      <c r="CJ936" s="306">
        <v>0</v>
      </c>
      <c r="CK936" s="300">
        <v>0</v>
      </c>
      <c r="CL936" s="301">
        <v>0</v>
      </c>
    </row>
    <row r="937" spans="1:90" x14ac:dyDescent="0.25">
      <c r="A937">
        <v>1227100010</v>
      </c>
      <c r="B937" s="287" t="s">
        <v>13329</v>
      </c>
      <c r="C937" s="141"/>
      <c r="K937">
        <v>2</v>
      </c>
      <c r="N937" s="142"/>
      <c r="O937" s="141"/>
      <c r="T937">
        <v>1</v>
      </c>
      <c r="AA937" s="141"/>
      <c r="AE937">
        <v>1</v>
      </c>
      <c r="AG937">
        <v>1</v>
      </c>
      <c r="AL937" s="142"/>
      <c r="AM937" s="141"/>
      <c r="AT937">
        <v>1</v>
      </c>
      <c r="AU937">
        <v>1</v>
      </c>
      <c r="AX937" s="142"/>
      <c r="AY937" s="141">
        <v>2</v>
      </c>
      <c r="BJ937" s="142"/>
      <c r="BK937" s="141"/>
      <c r="BV937" s="142"/>
      <c r="BW937" s="302">
        <v>2</v>
      </c>
      <c r="BX937" s="302">
        <v>1</v>
      </c>
      <c r="BY937" s="302">
        <v>2</v>
      </c>
      <c r="BZ937" s="302">
        <v>2</v>
      </c>
      <c r="CA937" s="302">
        <v>2</v>
      </c>
      <c r="CB937" s="302">
        <v>0</v>
      </c>
      <c r="CC937" s="303">
        <v>0</v>
      </c>
      <c r="CD937" s="304">
        <v>0</v>
      </c>
      <c r="CE937" s="302">
        <v>0</v>
      </c>
      <c r="CF937" s="302">
        <v>30</v>
      </c>
      <c r="CG937" s="296">
        <v>0</v>
      </c>
      <c r="CH937" s="297" t="s">
        <v>12384</v>
      </c>
      <c r="CI937" s="305">
        <v>0</v>
      </c>
      <c r="CJ937" s="306">
        <v>0</v>
      </c>
      <c r="CK937" s="300">
        <v>0</v>
      </c>
      <c r="CL937" s="301">
        <v>0</v>
      </c>
    </row>
    <row r="938" spans="1:90" x14ac:dyDescent="0.25">
      <c r="A938">
        <v>1227100020</v>
      </c>
      <c r="B938" s="287" t="s">
        <v>13330</v>
      </c>
      <c r="C938" s="141"/>
      <c r="F938">
        <v>1</v>
      </c>
      <c r="J938">
        <v>1</v>
      </c>
      <c r="M938">
        <v>2</v>
      </c>
      <c r="N938" s="142"/>
      <c r="O938" s="141">
        <v>1</v>
      </c>
      <c r="P938">
        <v>1</v>
      </c>
      <c r="V938">
        <v>1</v>
      </c>
      <c r="W938">
        <v>1</v>
      </c>
      <c r="Z938">
        <v>1</v>
      </c>
      <c r="AA938" s="141"/>
      <c r="AB938">
        <v>4</v>
      </c>
      <c r="AC938">
        <v>1</v>
      </c>
      <c r="AL938" s="142"/>
      <c r="AM938" s="141"/>
      <c r="AU938">
        <v>5</v>
      </c>
      <c r="AX938" s="142"/>
      <c r="AY938" s="141">
        <v>2</v>
      </c>
      <c r="AZ938">
        <v>2</v>
      </c>
      <c r="BC938">
        <v>1</v>
      </c>
      <c r="BD938">
        <v>1</v>
      </c>
      <c r="BJ938" s="142"/>
      <c r="BK938" s="141"/>
      <c r="BU938">
        <v>1</v>
      </c>
      <c r="BV938" s="142"/>
      <c r="BW938" s="302">
        <v>4</v>
      </c>
      <c r="BX938" s="302">
        <v>5</v>
      </c>
      <c r="BY938" s="302">
        <v>5</v>
      </c>
      <c r="BZ938" s="302">
        <v>5</v>
      </c>
      <c r="CA938" s="302">
        <v>6</v>
      </c>
      <c r="CB938" s="302">
        <v>1</v>
      </c>
      <c r="CC938" s="303">
        <v>3.968253968253968E-3</v>
      </c>
      <c r="CD938" s="304">
        <v>0</v>
      </c>
      <c r="CE938" s="302">
        <v>0</v>
      </c>
      <c r="CF938" s="302">
        <v>30</v>
      </c>
      <c r="CG938" s="296">
        <v>1.9841269841269841E-4</v>
      </c>
      <c r="CH938" s="297" t="s">
        <v>12384</v>
      </c>
      <c r="CI938" s="305">
        <v>0</v>
      </c>
      <c r="CJ938" s="306">
        <v>1.0357142857142856</v>
      </c>
      <c r="CK938" s="300">
        <v>1</v>
      </c>
      <c r="CL938" s="301">
        <v>2</v>
      </c>
    </row>
    <row r="939" spans="1:90" x14ac:dyDescent="0.25">
      <c r="A939">
        <v>1228100060</v>
      </c>
      <c r="B939" s="287" t="s">
        <v>13331</v>
      </c>
      <c r="C939" s="141"/>
      <c r="N939" s="142"/>
      <c r="O939" s="141"/>
      <c r="AA939" s="141"/>
      <c r="AL939" s="142"/>
      <c r="AM939" s="141"/>
      <c r="AX939" s="142"/>
      <c r="AY939" s="141"/>
      <c r="BG939">
        <v>2</v>
      </c>
      <c r="BJ939" s="142"/>
      <c r="BK939" s="141"/>
      <c r="BV939" s="142"/>
      <c r="BW939" s="302">
        <v>0</v>
      </c>
      <c r="BX939" s="302">
        <v>0</v>
      </c>
      <c r="BY939" s="302">
        <v>0</v>
      </c>
      <c r="BZ939" s="302">
        <v>0</v>
      </c>
      <c r="CA939" s="302">
        <v>2</v>
      </c>
      <c r="CB939" s="302">
        <v>0</v>
      </c>
      <c r="CC939" s="303">
        <v>0</v>
      </c>
      <c r="CD939" s="304">
        <v>0</v>
      </c>
      <c r="CE939" s="302">
        <v>135</v>
      </c>
      <c r="CF939" s="302">
        <v>30</v>
      </c>
      <c r="CG939" s="296">
        <v>0</v>
      </c>
      <c r="CH939" s="297" t="s">
        <v>12384</v>
      </c>
      <c r="CI939" s="305">
        <v>0</v>
      </c>
      <c r="CJ939" s="306">
        <v>0</v>
      </c>
      <c r="CK939" s="300">
        <v>0</v>
      </c>
      <c r="CL939" s="301">
        <v>0</v>
      </c>
    </row>
    <row r="940" spans="1:90" x14ac:dyDescent="0.25">
      <c r="A940">
        <v>1228100070</v>
      </c>
      <c r="B940" s="287" t="s">
        <v>13332</v>
      </c>
      <c r="C940" s="141"/>
      <c r="N940" s="142"/>
      <c r="O940" s="141"/>
      <c r="V940">
        <v>1</v>
      </c>
      <c r="AA940" s="141"/>
      <c r="AE940">
        <v>1</v>
      </c>
      <c r="AL940" s="142"/>
      <c r="AM940" s="141"/>
      <c r="AX940" s="142"/>
      <c r="AY940" s="141"/>
      <c r="AZ940">
        <v>1</v>
      </c>
      <c r="BC940">
        <v>1</v>
      </c>
      <c r="BJ940" s="142"/>
      <c r="BK940" s="141"/>
      <c r="BV940" s="142"/>
      <c r="BW940" s="302">
        <v>0</v>
      </c>
      <c r="BX940" s="302">
        <v>1</v>
      </c>
      <c r="BY940" s="302">
        <v>1</v>
      </c>
      <c r="BZ940" s="302">
        <v>0</v>
      </c>
      <c r="CA940" s="302">
        <v>2</v>
      </c>
      <c r="CB940" s="302">
        <v>0</v>
      </c>
      <c r="CC940" s="303">
        <v>0</v>
      </c>
      <c r="CD940" s="304">
        <v>0</v>
      </c>
      <c r="CE940" s="302">
        <v>92</v>
      </c>
      <c r="CF940" s="302">
        <v>30</v>
      </c>
      <c r="CG940" s="296">
        <v>0</v>
      </c>
      <c r="CH940" s="297" t="s">
        <v>12384</v>
      </c>
      <c r="CI940" s="305">
        <v>0</v>
      </c>
      <c r="CJ940" s="306">
        <v>0</v>
      </c>
      <c r="CK940" s="300">
        <v>0</v>
      </c>
      <c r="CL940" s="301">
        <v>0</v>
      </c>
    </row>
    <row r="941" spans="1:90" x14ac:dyDescent="0.25">
      <c r="A941">
        <v>1228100080</v>
      </c>
      <c r="B941" s="287" t="s">
        <v>13333</v>
      </c>
      <c r="C941" s="141"/>
      <c r="N941" s="142"/>
      <c r="O941" s="141"/>
      <c r="Q941">
        <v>1</v>
      </c>
      <c r="AA941" s="141"/>
      <c r="AL941" s="142"/>
      <c r="AM941" s="141"/>
      <c r="AX941" s="142"/>
      <c r="AY941" s="141"/>
      <c r="BG941">
        <v>2</v>
      </c>
      <c r="BJ941" s="142"/>
      <c r="BK941" s="141"/>
      <c r="BV941" s="142"/>
      <c r="BW941" s="302">
        <v>0</v>
      </c>
      <c r="BX941" s="302">
        <v>1</v>
      </c>
      <c r="BY941" s="302">
        <v>0</v>
      </c>
      <c r="BZ941" s="302">
        <v>0</v>
      </c>
      <c r="CA941" s="302">
        <v>2</v>
      </c>
      <c r="CB941" s="302">
        <v>0</v>
      </c>
      <c r="CC941" s="303">
        <v>0</v>
      </c>
      <c r="CD941" s="304">
        <v>0</v>
      </c>
      <c r="CE941" s="302">
        <v>135</v>
      </c>
      <c r="CF941" s="302">
        <v>30</v>
      </c>
      <c r="CG941" s="296">
        <v>0</v>
      </c>
      <c r="CH941" s="297" t="s">
        <v>12384</v>
      </c>
      <c r="CI941" s="305">
        <v>0</v>
      </c>
      <c r="CJ941" s="306">
        <v>0</v>
      </c>
      <c r="CK941" s="300">
        <v>0</v>
      </c>
      <c r="CL941" s="301">
        <v>0</v>
      </c>
    </row>
    <row r="942" spans="1:90" x14ac:dyDescent="0.25">
      <c r="A942">
        <v>1228100090</v>
      </c>
      <c r="B942" s="287" t="s">
        <v>13334</v>
      </c>
      <c r="C942" s="141"/>
      <c r="N942" s="142"/>
      <c r="O942" s="141"/>
      <c r="AA942" s="141"/>
      <c r="AL942" s="142"/>
      <c r="AM942" s="141"/>
      <c r="AX942" s="142"/>
      <c r="AY942" s="141"/>
      <c r="BC942">
        <v>2</v>
      </c>
      <c r="BJ942" s="142"/>
      <c r="BK942" s="141"/>
      <c r="BN942">
        <v>1</v>
      </c>
      <c r="BV942" s="142"/>
      <c r="BW942" s="302">
        <v>0</v>
      </c>
      <c r="BX942" s="302">
        <v>0</v>
      </c>
      <c r="BY942" s="302">
        <v>0</v>
      </c>
      <c r="BZ942" s="302">
        <v>0</v>
      </c>
      <c r="CA942" s="302">
        <v>2</v>
      </c>
      <c r="CB942" s="302">
        <v>1</v>
      </c>
      <c r="CC942" s="303">
        <v>3.968253968253968E-3</v>
      </c>
      <c r="CD942" s="304">
        <v>0</v>
      </c>
      <c r="CE942" s="302">
        <v>95</v>
      </c>
      <c r="CF942" s="302">
        <v>30</v>
      </c>
      <c r="CG942" s="296">
        <v>1.9841269841269841E-4</v>
      </c>
      <c r="CH942" s="297" t="s">
        <v>12384</v>
      </c>
      <c r="CI942" s="305">
        <v>1</v>
      </c>
      <c r="CJ942" s="306">
        <v>1.4126984126984126</v>
      </c>
      <c r="CK942" s="300">
        <v>1</v>
      </c>
      <c r="CL942" s="301">
        <v>2</v>
      </c>
    </row>
    <row r="943" spans="1:90" x14ac:dyDescent="0.25">
      <c r="A943">
        <v>1228100180</v>
      </c>
      <c r="B943" s="287" t="s">
        <v>13335</v>
      </c>
      <c r="C943" s="141"/>
      <c r="M943">
        <v>1</v>
      </c>
      <c r="N943" s="142"/>
      <c r="O943" s="141"/>
      <c r="AA943" s="141"/>
      <c r="AC943">
        <v>1</v>
      </c>
      <c r="AF943">
        <v>1</v>
      </c>
      <c r="AL943" s="142">
        <v>1</v>
      </c>
      <c r="AM943" s="141"/>
      <c r="AN943">
        <v>4</v>
      </c>
      <c r="AX943" s="142"/>
      <c r="AY943" s="141"/>
      <c r="BJ943" s="142"/>
      <c r="BK943" s="141"/>
      <c r="BU943">
        <v>1</v>
      </c>
      <c r="BV943" s="142"/>
      <c r="BW943" s="302">
        <v>1</v>
      </c>
      <c r="BX943" s="302">
        <v>0</v>
      </c>
      <c r="BY943" s="302">
        <v>3</v>
      </c>
      <c r="BZ943" s="302">
        <v>4</v>
      </c>
      <c r="CA943" s="302">
        <v>0</v>
      </c>
      <c r="CB943" s="302">
        <v>1</v>
      </c>
      <c r="CC943" s="303">
        <v>3.968253968253968E-3</v>
      </c>
      <c r="CD943" s="304">
        <v>0</v>
      </c>
      <c r="CE943" s="302">
        <v>0</v>
      </c>
      <c r="CF943" s="302">
        <v>30</v>
      </c>
      <c r="CG943" s="296">
        <v>1.9841269841269841E-4</v>
      </c>
      <c r="CH943" s="297" t="s">
        <v>12384</v>
      </c>
      <c r="CI943" s="305">
        <v>0</v>
      </c>
      <c r="CJ943" s="306">
        <v>1.0357142857142856</v>
      </c>
      <c r="CK943" s="300">
        <v>1</v>
      </c>
      <c r="CL943" s="301">
        <v>2</v>
      </c>
    </row>
    <row r="944" spans="1:90" x14ac:dyDescent="0.25">
      <c r="A944">
        <v>1228100260</v>
      </c>
      <c r="B944" s="287" t="s">
        <v>13336</v>
      </c>
      <c r="C944" s="141"/>
      <c r="N944" s="142"/>
      <c r="O944" s="141"/>
      <c r="W944">
        <v>1</v>
      </c>
      <c r="AA944" s="141">
        <v>1</v>
      </c>
      <c r="AC944">
        <v>1</v>
      </c>
      <c r="AD944">
        <v>1</v>
      </c>
      <c r="AF944">
        <v>1</v>
      </c>
      <c r="AG944">
        <v>1</v>
      </c>
      <c r="AL944" s="142"/>
      <c r="AM944" s="141"/>
      <c r="AN944">
        <v>2</v>
      </c>
      <c r="AX944" s="142">
        <v>1</v>
      </c>
      <c r="AY944" s="141"/>
      <c r="BA944">
        <v>1</v>
      </c>
      <c r="BC944">
        <v>1</v>
      </c>
      <c r="BE944">
        <v>1</v>
      </c>
      <c r="BJ944" s="142">
        <v>1</v>
      </c>
      <c r="BK944" s="141">
        <v>1</v>
      </c>
      <c r="BT944">
        <v>1</v>
      </c>
      <c r="BV944" s="142">
        <v>3</v>
      </c>
      <c r="BW944" s="302">
        <v>0</v>
      </c>
      <c r="BX944" s="302">
        <v>1</v>
      </c>
      <c r="BY944" s="302">
        <v>5</v>
      </c>
      <c r="BZ944" s="302">
        <v>3</v>
      </c>
      <c r="CA944" s="302">
        <v>4</v>
      </c>
      <c r="CB944" s="302">
        <v>5</v>
      </c>
      <c r="CC944" s="303">
        <v>1.984126984126984E-2</v>
      </c>
      <c r="CD944" s="304">
        <v>1.1547005383792515</v>
      </c>
      <c r="CE944" s="302">
        <v>0</v>
      </c>
      <c r="CF944" s="302">
        <v>30</v>
      </c>
      <c r="CG944" s="296">
        <v>9.9206349206349201E-4</v>
      </c>
      <c r="CH944" s="297" t="s">
        <v>12384</v>
      </c>
      <c r="CI944" s="305">
        <v>2</v>
      </c>
      <c r="CJ944" s="306">
        <v>6.3332719669506794</v>
      </c>
      <c r="CK944" s="300">
        <v>2</v>
      </c>
      <c r="CL944" s="301">
        <v>7</v>
      </c>
    </row>
    <row r="945" spans="1:90" x14ac:dyDescent="0.25">
      <c r="A945">
        <v>1228100270</v>
      </c>
      <c r="B945" s="287" t="s">
        <v>13337</v>
      </c>
      <c r="C945" s="141"/>
      <c r="N945" s="142"/>
      <c r="O945" s="141"/>
      <c r="AA945" s="141"/>
      <c r="AL945" s="142"/>
      <c r="AM945" s="141"/>
      <c r="AQ945">
        <v>2</v>
      </c>
      <c r="AR945">
        <v>1</v>
      </c>
      <c r="AV945">
        <v>1</v>
      </c>
      <c r="AX945" s="142"/>
      <c r="AY945" s="141"/>
      <c r="BJ945" s="142"/>
      <c r="BK945" s="141"/>
      <c r="BV945" s="142"/>
      <c r="BW945" s="302">
        <v>0</v>
      </c>
      <c r="BX945" s="302">
        <v>0</v>
      </c>
      <c r="BY945" s="302">
        <v>0</v>
      </c>
      <c r="BZ945" s="302">
        <v>4</v>
      </c>
      <c r="CA945" s="302">
        <v>0</v>
      </c>
      <c r="CB945" s="302">
        <v>0</v>
      </c>
      <c r="CC945" s="303">
        <v>0</v>
      </c>
      <c r="CD945" s="304">
        <v>0</v>
      </c>
      <c r="CE945" s="302">
        <v>0</v>
      </c>
      <c r="CF945" s="302">
        <v>30</v>
      </c>
      <c r="CG945" s="296">
        <v>0</v>
      </c>
      <c r="CH945" s="297" t="s">
        <v>12384</v>
      </c>
      <c r="CI945" s="305">
        <v>0</v>
      </c>
      <c r="CJ945" s="306">
        <v>0</v>
      </c>
      <c r="CK945" s="300">
        <v>0</v>
      </c>
      <c r="CL945" s="301">
        <v>0</v>
      </c>
    </row>
    <row r="946" spans="1:90" x14ac:dyDescent="0.25">
      <c r="A946">
        <v>1228100280</v>
      </c>
      <c r="B946" s="287" t="s">
        <v>13338</v>
      </c>
      <c r="C946" s="141"/>
      <c r="N946" s="142"/>
      <c r="O946" s="141"/>
      <c r="V946">
        <v>1</v>
      </c>
      <c r="AA946" s="141">
        <v>1</v>
      </c>
      <c r="AB946">
        <v>1</v>
      </c>
      <c r="AC946">
        <v>2</v>
      </c>
      <c r="AF946">
        <v>1</v>
      </c>
      <c r="AG946">
        <v>3</v>
      </c>
      <c r="AH946">
        <v>1</v>
      </c>
      <c r="AL946" s="142">
        <v>1</v>
      </c>
      <c r="AM946" s="141"/>
      <c r="AN946">
        <v>1</v>
      </c>
      <c r="AO946">
        <v>1</v>
      </c>
      <c r="AS946">
        <v>1</v>
      </c>
      <c r="AT946">
        <v>1</v>
      </c>
      <c r="AU946">
        <v>1</v>
      </c>
      <c r="AX946" s="142">
        <v>1</v>
      </c>
      <c r="AY946" s="141"/>
      <c r="AZ946">
        <v>3</v>
      </c>
      <c r="BA946">
        <v>2</v>
      </c>
      <c r="BC946">
        <v>1</v>
      </c>
      <c r="BH946">
        <v>1</v>
      </c>
      <c r="BJ946" s="142"/>
      <c r="BK946" s="141">
        <v>1</v>
      </c>
      <c r="BN946">
        <v>1</v>
      </c>
      <c r="BO946">
        <v>1</v>
      </c>
      <c r="BT946">
        <v>1</v>
      </c>
      <c r="BV946" s="142"/>
      <c r="BW946" s="302">
        <v>0</v>
      </c>
      <c r="BX946" s="302">
        <v>1</v>
      </c>
      <c r="BY946" s="302">
        <v>10</v>
      </c>
      <c r="BZ946" s="302">
        <v>6</v>
      </c>
      <c r="CA946" s="302">
        <v>7</v>
      </c>
      <c r="CB946" s="302">
        <v>4</v>
      </c>
      <c r="CC946" s="303">
        <v>1.5873015873015872E-2</v>
      </c>
      <c r="CD946" s="304">
        <v>0</v>
      </c>
      <c r="CE946" s="302">
        <v>0</v>
      </c>
      <c r="CF946" s="302">
        <v>30</v>
      </c>
      <c r="CG946" s="296">
        <v>7.9365079365079365E-4</v>
      </c>
      <c r="CH946" s="297" t="s">
        <v>12384</v>
      </c>
      <c r="CI946" s="305">
        <v>0</v>
      </c>
      <c r="CJ946" s="306">
        <v>4.1428571428571423</v>
      </c>
      <c r="CK946" s="300">
        <v>1</v>
      </c>
      <c r="CL946" s="301">
        <v>5</v>
      </c>
    </row>
    <row r="947" spans="1:90" x14ac:dyDescent="0.25">
      <c r="A947">
        <v>1228100480</v>
      </c>
      <c r="B947" s="287" t="s">
        <v>13339</v>
      </c>
      <c r="C947" s="141"/>
      <c r="N947" s="142"/>
      <c r="O947" s="141"/>
      <c r="AA947" s="141"/>
      <c r="AH947">
        <v>1</v>
      </c>
      <c r="AL947" s="142"/>
      <c r="AM947" s="141"/>
      <c r="AX947" s="142"/>
      <c r="AY947" s="141"/>
      <c r="BJ947" s="142"/>
      <c r="BK947" s="141"/>
      <c r="BV947" s="142"/>
      <c r="BW947" s="302">
        <v>0</v>
      </c>
      <c r="BX947" s="302">
        <v>0</v>
      </c>
      <c r="BY947" s="302">
        <v>1</v>
      </c>
      <c r="BZ947" s="302">
        <v>0</v>
      </c>
      <c r="CA947" s="302">
        <v>0</v>
      </c>
      <c r="CB947" s="302">
        <v>0</v>
      </c>
      <c r="CC947" s="303">
        <v>0</v>
      </c>
      <c r="CD947" s="304">
        <v>0</v>
      </c>
      <c r="CE947" s="302">
        <v>0</v>
      </c>
      <c r="CF947" s="302">
        <v>30</v>
      </c>
      <c r="CG947" s="296">
        <v>0</v>
      </c>
      <c r="CH947" s="297" t="s">
        <v>12384</v>
      </c>
      <c r="CI947" s="305">
        <v>0</v>
      </c>
      <c r="CJ947" s="306">
        <v>0</v>
      </c>
      <c r="CK947" s="300">
        <v>0</v>
      </c>
      <c r="CL947" s="301">
        <v>0</v>
      </c>
    </row>
    <row r="948" spans="1:90" x14ac:dyDescent="0.25">
      <c r="A948">
        <v>1228100870</v>
      </c>
      <c r="B948" s="287" t="s">
        <v>13340</v>
      </c>
      <c r="C948" s="141"/>
      <c r="N948" s="142"/>
      <c r="O948" s="141"/>
      <c r="AA948" s="141"/>
      <c r="AL948" s="142"/>
      <c r="AM948" s="141"/>
      <c r="AS948">
        <v>1</v>
      </c>
      <c r="AX948" s="142"/>
      <c r="AY948" s="141"/>
      <c r="BJ948" s="142"/>
      <c r="BK948" s="141"/>
      <c r="BV948" s="142"/>
      <c r="BW948" s="302">
        <v>0</v>
      </c>
      <c r="BX948" s="302">
        <v>0</v>
      </c>
      <c r="BY948" s="302">
        <v>0</v>
      </c>
      <c r="BZ948" s="302">
        <v>1</v>
      </c>
      <c r="CA948" s="302">
        <v>0</v>
      </c>
      <c r="CB948" s="302">
        <v>0</v>
      </c>
      <c r="CC948" s="303">
        <v>0</v>
      </c>
      <c r="CD948" s="304">
        <v>0</v>
      </c>
      <c r="CE948" s="302">
        <v>0</v>
      </c>
      <c r="CF948" s="302">
        <v>30</v>
      </c>
      <c r="CG948" s="296">
        <v>0</v>
      </c>
      <c r="CH948" s="297" t="s">
        <v>12384</v>
      </c>
      <c r="CI948" s="305">
        <v>0</v>
      </c>
      <c r="CJ948" s="306">
        <v>0</v>
      </c>
      <c r="CK948" s="300">
        <v>0</v>
      </c>
      <c r="CL948" s="301">
        <v>0</v>
      </c>
    </row>
    <row r="949" spans="1:90" x14ac:dyDescent="0.25">
      <c r="A949">
        <v>1228101050</v>
      </c>
      <c r="B949" s="287" t="s">
        <v>13341</v>
      </c>
      <c r="C949" s="141"/>
      <c r="D949">
        <v>2</v>
      </c>
      <c r="N949" s="142"/>
      <c r="O949" s="141">
        <v>1</v>
      </c>
      <c r="AA949" s="141"/>
      <c r="AL949" s="142"/>
      <c r="AM949" s="141"/>
      <c r="AX949" s="142"/>
      <c r="AY949" s="141"/>
      <c r="BJ949" s="142"/>
      <c r="BK949" s="141"/>
      <c r="BV949" s="142"/>
      <c r="BW949" s="302">
        <v>2</v>
      </c>
      <c r="BX949" s="302">
        <v>1</v>
      </c>
      <c r="BY949" s="302">
        <v>0</v>
      </c>
      <c r="BZ949" s="302">
        <v>0</v>
      </c>
      <c r="CA949" s="302">
        <v>0</v>
      </c>
      <c r="CB949" s="302">
        <v>0</v>
      </c>
      <c r="CC949" s="303">
        <v>0</v>
      </c>
      <c r="CD949" s="304">
        <v>0</v>
      </c>
      <c r="CE949" s="302">
        <v>0</v>
      </c>
      <c r="CF949" s="302">
        <v>30</v>
      </c>
      <c r="CG949" s="296">
        <v>0</v>
      </c>
      <c r="CH949" s="297" t="s">
        <v>12384</v>
      </c>
      <c r="CI949" s="305">
        <v>0</v>
      </c>
      <c r="CJ949" s="306">
        <v>0</v>
      </c>
      <c r="CK949" s="300">
        <v>0</v>
      </c>
      <c r="CL949" s="301">
        <v>0</v>
      </c>
    </row>
    <row r="950" spans="1:90" x14ac:dyDescent="0.25">
      <c r="A950">
        <v>1228101150</v>
      </c>
      <c r="B950" s="287" t="s">
        <v>13342</v>
      </c>
      <c r="C950" s="141"/>
      <c r="D950">
        <v>1</v>
      </c>
      <c r="N950" s="142">
        <v>1</v>
      </c>
      <c r="O950" s="141"/>
      <c r="AA950" s="141"/>
      <c r="AC950">
        <v>1</v>
      </c>
      <c r="AF950">
        <v>1</v>
      </c>
      <c r="AL950" s="142">
        <v>1</v>
      </c>
      <c r="AM950" s="141"/>
      <c r="AQ950">
        <v>2</v>
      </c>
      <c r="AR950">
        <v>1</v>
      </c>
      <c r="AT950">
        <v>1</v>
      </c>
      <c r="AV950">
        <v>1</v>
      </c>
      <c r="AX950" s="142"/>
      <c r="AY950" s="141"/>
      <c r="AZ950">
        <v>2</v>
      </c>
      <c r="BC950">
        <v>2</v>
      </c>
      <c r="BJ950" s="142"/>
      <c r="BK950" s="141"/>
      <c r="BN950">
        <v>1</v>
      </c>
      <c r="BR950">
        <v>1</v>
      </c>
      <c r="BV950" s="142"/>
      <c r="BW950" s="302">
        <v>2</v>
      </c>
      <c r="BX950" s="302">
        <v>0</v>
      </c>
      <c r="BY950" s="302">
        <v>3</v>
      </c>
      <c r="BZ950" s="302">
        <v>5</v>
      </c>
      <c r="CA950" s="302">
        <v>4</v>
      </c>
      <c r="CB950" s="302">
        <v>2</v>
      </c>
      <c r="CC950" s="303">
        <v>7.9365079365079361E-3</v>
      </c>
      <c r="CD950" s="304">
        <v>0</v>
      </c>
      <c r="CE950" s="302">
        <v>0</v>
      </c>
      <c r="CF950" s="302">
        <v>30</v>
      </c>
      <c r="CG950" s="296">
        <v>3.9682539682539683E-4</v>
      </c>
      <c r="CH950" s="297" t="s">
        <v>12384</v>
      </c>
      <c r="CI950" s="305">
        <v>0</v>
      </c>
      <c r="CJ950" s="306">
        <v>2.0714285714285712</v>
      </c>
      <c r="CK950" s="300">
        <v>1</v>
      </c>
      <c r="CL950" s="301">
        <v>3</v>
      </c>
    </row>
    <row r="951" spans="1:90" x14ac:dyDescent="0.25">
      <c r="A951">
        <v>1228101160</v>
      </c>
      <c r="B951" s="287" t="s">
        <v>13343</v>
      </c>
      <c r="C951" s="141"/>
      <c r="N951" s="142"/>
      <c r="O951" s="141"/>
      <c r="AA951" s="141"/>
      <c r="AL951" s="142">
        <v>1</v>
      </c>
      <c r="AM951" s="141"/>
      <c r="AX951" s="142"/>
      <c r="AY951" s="141"/>
      <c r="BJ951" s="142"/>
      <c r="BK951" s="141"/>
      <c r="BV951" s="142"/>
      <c r="BW951" s="302">
        <v>0</v>
      </c>
      <c r="BX951" s="302">
        <v>0</v>
      </c>
      <c r="BY951" s="302">
        <v>1</v>
      </c>
      <c r="BZ951" s="302">
        <v>0</v>
      </c>
      <c r="CA951" s="302">
        <v>0</v>
      </c>
      <c r="CB951" s="302">
        <v>0</v>
      </c>
      <c r="CC951" s="303">
        <v>0</v>
      </c>
      <c r="CD951" s="304">
        <v>0</v>
      </c>
      <c r="CE951" s="302">
        <v>0</v>
      </c>
      <c r="CF951" s="302">
        <v>30</v>
      </c>
      <c r="CG951" s="296">
        <v>0</v>
      </c>
      <c r="CH951" s="297" t="s">
        <v>12384</v>
      </c>
      <c r="CI951" s="305">
        <v>0</v>
      </c>
      <c r="CJ951" s="306">
        <v>0</v>
      </c>
      <c r="CK951" s="300">
        <v>0</v>
      </c>
      <c r="CL951" s="301">
        <v>0</v>
      </c>
    </row>
    <row r="952" spans="1:90" x14ac:dyDescent="0.25">
      <c r="A952">
        <v>1228101171</v>
      </c>
      <c r="B952" s="287" t="s">
        <v>13344</v>
      </c>
      <c r="C952" s="141"/>
      <c r="N952" s="142"/>
      <c r="O952" s="141"/>
      <c r="AA952" s="141"/>
      <c r="AL952" s="142"/>
      <c r="AM952" s="141"/>
      <c r="AX952" s="142">
        <v>1</v>
      </c>
      <c r="AY952" s="141"/>
      <c r="BJ952" s="142"/>
      <c r="BK952" s="141"/>
      <c r="BV952" s="142"/>
      <c r="BW952" s="302">
        <v>0</v>
      </c>
      <c r="BX952" s="302">
        <v>0</v>
      </c>
      <c r="BY952" s="302">
        <v>0</v>
      </c>
      <c r="BZ952" s="302">
        <v>1</v>
      </c>
      <c r="CA952" s="302">
        <v>0</v>
      </c>
      <c r="CB952" s="302">
        <v>0</v>
      </c>
      <c r="CC952" s="303">
        <v>0</v>
      </c>
      <c r="CD952" s="304">
        <v>0</v>
      </c>
      <c r="CE952" s="302">
        <v>0</v>
      </c>
      <c r="CF952" s="302">
        <v>30</v>
      </c>
      <c r="CG952" s="296">
        <v>0</v>
      </c>
      <c r="CH952" s="297" t="s">
        <v>12384</v>
      </c>
      <c r="CI952" s="305">
        <v>0</v>
      </c>
      <c r="CJ952" s="306">
        <v>0</v>
      </c>
      <c r="CK952" s="300">
        <v>0</v>
      </c>
      <c r="CL952" s="301">
        <v>0</v>
      </c>
    </row>
    <row r="953" spans="1:90" x14ac:dyDescent="0.25">
      <c r="A953">
        <v>1228101320</v>
      </c>
      <c r="B953" s="287" t="s">
        <v>13345</v>
      </c>
      <c r="C953" s="141"/>
      <c r="N953" s="142">
        <v>1</v>
      </c>
      <c r="O953" s="141"/>
      <c r="AA953" s="141"/>
      <c r="AL953" s="142"/>
      <c r="AM953" s="141"/>
      <c r="AX953" s="142"/>
      <c r="AY953" s="141"/>
      <c r="BJ953" s="142"/>
      <c r="BK953" s="141"/>
      <c r="BV953" s="142"/>
      <c r="BW953" s="302">
        <v>1</v>
      </c>
      <c r="BX953" s="302">
        <v>0</v>
      </c>
      <c r="BY953" s="302">
        <v>0</v>
      </c>
      <c r="BZ953" s="302">
        <v>0</v>
      </c>
      <c r="CA953" s="302">
        <v>0</v>
      </c>
      <c r="CB953" s="302">
        <v>0</v>
      </c>
      <c r="CC953" s="303">
        <v>0</v>
      </c>
      <c r="CD953" s="304">
        <v>0</v>
      </c>
      <c r="CE953" s="302">
        <v>0</v>
      </c>
      <c r="CF953" s="302">
        <v>30</v>
      </c>
      <c r="CG953" s="296">
        <v>0</v>
      </c>
      <c r="CH953" s="297" t="s">
        <v>12384</v>
      </c>
      <c r="CI953" s="305">
        <v>0</v>
      </c>
      <c r="CJ953" s="306">
        <v>0</v>
      </c>
      <c r="CK953" s="300">
        <v>0</v>
      </c>
      <c r="CL953" s="301">
        <v>0</v>
      </c>
    </row>
    <row r="954" spans="1:90" x14ac:dyDescent="0.25">
      <c r="A954">
        <v>1228101480</v>
      </c>
      <c r="B954" s="287" t="s">
        <v>13346</v>
      </c>
      <c r="C954" s="141"/>
      <c r="N954" s="142"/>
      <c r="O954" s="141"/>
      <c r="AA954" s="141"/>
      <c r="AL954" s="142"/>
      <c r="AM954" s="141"/>
      <c r="AX954" s="142"/>
      <c r="AY954" s="141"/>
      <c r="BE954">
        <v>2</v>
      </c>
      <c r="BF954">
        <v>1</v>
      </c>
      <c r="BJ954" s="142">
        <v>1</v>
      </c>
      <c r="BK954" s="141"/>
      <c r="BV954" s="142"/>
      <c r="BW954" s="302">
        <v>0</v>
      </c>
      <c r="BX954" s="302">
        <v>0</v>
      </c>
      <c r="BY954" s="302">
        <v>0</v>
      </c>
      <c r="BZ954" s="302">
        <v>0</v>
      </c>
      <c r="CA954" s="302">
        <v>4</v>
      </c>
      <c r="CB954" s="302">
        <v>0</v>
      </c>
      <c r="CC954" s="303">
        <v>0</v>
      </c>
      <c r="CD954" s="304">
        <v>0</v>
      </c>
      <c r="CE954" s="302">
        <v>0</v>
      </c>
      <c r="CF954" s="302">
        <v>30</v>
      </c>
      <c r="CG954" s="296">
        <v>0</v>
      </c>
      <c r="CH954" s="297" t="s">
        <v>12384</v>
      </c>
      <c r="CI954" s="305">
        <v>0</v>
      </c>
      <c r="CJ954" s="306">
        <v>0</v>
      </c>
      <c r="CK954" s="300">
        <v>0</v>
      </c>
      <c r="CL954" s="301">
        <v>0</v>
      </c>
    </row>
    <row r="955" spans="1:90" x14ac:dyDescent="0.25">
      <c r="A955">
        <v>1228101860</v>
      </c>
      <c r="B955" s="287" t="s">
        <v>13347</v>
      </c>
      <c r="C955" s="141"/>
      <c r="N955" s="142"/>
      <c r="O955" s="141"/>
      <c r="W955">
        <v>1</v>
      </c>
      <c r="X955">
        <v>4</v>
      </c>
      <c r="AA955" s="141"/>
      <c r="AB955">
        <v>1</v>
      </c>
      <c r="AC955">
        <v>3</v>
      </c>
      <c r="AD955">
        <v>1</v>
      </c>
      <c r="AE955">
        <v>1</v>
      </c>
      <c r="AG955">
        <v>1</v>
      </c>
      <c r="AL955" s="142">
        <v>1</v>
      </c>
      <c r="AM955" s="141"/>
      <c r="AN955">
        <v>2</v>
      </c>
      <c r="AO955">
        <v>2</v>
      </c>
      <c r="AS955">
        <v>1</v>
      </c>
      <c r="AX955" s="142"/>
      <c r="AY955" s="141"/>
      <c r="AZ955">
        <v>1</v>
      </c>
      <c r="BC955">
        <v>1</v>
      </c>
      <c r="BJ955" s="142">
        <v>1</v>
      </c>
      <c r="BK955" s="141"/>
      <c r="BM955">
        <v>1</v>
      </c>
      <c r="BR955">
        <v>1</v>
      </c>
      <c r="BV955" s="142"/>
      <c r="BW955" s="302">
        <v>0</v>
      </c>
      <c r="BX955" s="302">
        <v>5</v>
      </c>
      <c r="BY955" s="302">
        <v>8</v>
      </c>
      <c r="BZ955" s="302">
        <v>5</v>
      </c>
      <c r="CA955" s="302">
        <v>3</v>
      </c>
      <c r="CB955" s="302">
        <v>2</v>
      </c>
      <c r="CC955" s="303">
        <v>7.9365079365079361E-3</v>
      </c>
      <c r="CD955" s="304">
        <v>0</v>
      </c>
      <c r="CE955" s="302">
        <v>0</v>
      </c>
      <c r="CF955" s="302">
        <v>30</v>
      </c>
      <c r="CG955" s="296">
        <v>3.9682539682539683E-4</v>
      </c>
      <c r="CH955" s="297" t="s">
        <v>12384</v>
      </c>
      <c r="CI955" s="305">
        <v>0</v>
      </c>
      <c r="CJ955" s="306">
        <v>2.0714285714285712</v>
      </c>
      <c r="CK955" s="300">
        <v>1</v>
      </c>
      <c r="CL955" s="301">
        <v>3</v>
      </c>
    </row>
    <row r="956" spans="1:90" x14ac:dyDescent="0.25">
      <c r="A956">
        <v>1228102590</v>
      </c>
      <c r="B956" s="287" t="s">
        <v>13348</v>
      </c>
      <c r="C956" s="141"/>
      <c r="N956" s="142"/>
      <c r="O956" s="141"/>
      <c r="AA956" s="141"/>
      <c r="AL956" s="142"/>
      <c r="AM956" s="141"/>
      <c r="AX956" s="142"/>
      <c r="AY956" s="141"/>
      <c r="BJ956" s="142"/>
      <c r="BK956" s="141"/>
      <c r="BL956">
        <v>1</v>
      </c>
      <c r="BM956">
        <v>1</v>
      </c>
      <c r="BP956">
        <v>1</v>
      </c>
      <c r="BR956">
        <v>1</v>
      </c>
      <c r="BT956">
        <v>1</v>
      </c>
      <c r="BU956">
        <v>1</v>
      </c>
      <c r="BV956" s="142"/>
      <c r="BW956" s="302">
        <v>0</v>
      </c>
      <c r="BX956" s="302">
        <v>0</v>
      </c>
      <c r="BY956" s="302">
        <v>0</v>
      </c>
      <c r="BZ956" s="302">
        <v>0</v>
      </c>
      <c r="CA956" s="302">
        <v>0</v>
      </c>
      <c r="CB956" s="302">
        <v>6</v>
      </c>
      <c r="CC956" s="303">
        <v>2.3809523809523808E-2</v>
      </c>
      <c r="CD956" s="304">
        <v>0</v>
      </c>
      <c r="CE956" s="302">
        <v>0</v>
      </c>
      <c r="CF956" s="302">
        <v>30</v>
      </c>
      <c r="CG956" s="296">
        <v>1.1904761904761906E-3</v>
      </c>
      <c r="CH956" s="297" t="s">
        <v>12384</v>
      </c>
      <c r="CI956" s="305">
        <v>0</v>
      </c>
      <c r="CJ956" s="306">
        <v>6.2142857142857135</v>
      </c>
      <c r="CK956" s="300">
        <v>1</v>
      </c>
      <c r="CL956" s="301">
        <v>7</v>
      </c>
    </row>
    <row r="957" spans="1:90" x14ac:dyDescent="0.25">
      <c r="A957">
        <v>1228102600</v>
      </c>
      <c r="B957" s="287" t="s">
        <v>13349</v>
      </c>
      <c r="C957" s="141"/>
      <c r="N957" s="142"/>
      <c r="O957" s="141"/>
      <c r="AA957" s="141"/>
      <c r="AL957" s="142"/>
      <c r="AM957" s="141"/>
      <c r="AX957" s="142"/>
      <c r="AY957" s="141"/>
      <c r="BJ957" s="142"/>
      <c r="BK957" s="141"/>
      <c r="BL957">
        <v>1</v>
      </c>
      <c r="BM957">
        <v>1</v>
      </c>
      <c r="BP957">
        <v>1</v>
      </c>
      <c r="BR957">
        <v>3</v>
      </c>
      <c r="BU957">
        <v>1</v>
      </c>
      <c r="BV957" s="142"/>
      <c r="BW957" s="302">
        <v>0</v>
      </c>
      <c r="BX957" s="302">
        <v>0</v>
      </c>
      <c r="BY957" s="302">
        <v>0</v>
      </c>
      <c r="BZ957" s="302">
        <v>0</v>
      </c>
      <c r="CA957" s="302">
        <v>0</v>
      </c>
      <c r="CB957" s="302">
        <v>7</v>
      </c>
      <c r="CC957" s="303">
        <v>2.7777777777777776E-2</v>
      </c>
      <c r="CD957" s="304">
        <v>0.89442719099991574</v>
      </c>
      <c r="CE957" s="302">
        <v>0</v>
      </c>
      <c r="CF957" s="302">
        <v>30</v>
      </c>
      <c r="CG957" s="296">
        <v>1.3888888888888889E-3</v>
      </c>
      <c r="CH957" s="297" t="s">
        <v>12384</v>
      </c>
      <c r="CI957" s="305">
        <v>1</v>
      </c>
      <c r="CJ957" s="306">
        <v>8.1444271909999166</v>
      </c>
      <c r="CK957" s="300">
        <v>2</v>
      </c>
      <c r="CL957" s="301">
        <v>9</v>
      </c>
    </row>
    <row r="958" spans="1:90" x14ac:dyDescent="0.25">
      <c r="A958">
        <v>1229100060</v>
      </c>
      <c r="B958" s="287" t="s">
        <v>13350</v>
      </c>
      <c r="C958" s="141"/>
      <c r="L958">
        <v>1</v>
      </c>
      <c r="N958" s="142"/>
      <c r="O958" s="141"/>
      <c r="U958">
        <v>1</v>
      </c>
      <c r="AA958" s="141"/>
      <c r="AL958" s="142"/>
      <c r="AM958" s="141"/>
      <c r="AX958" s="142"/>
      <c r="AY958" s="141"/>
      <c r="BJ958" s="142"/>
      <c r="BK958" s="141"/>
      <c r="BV958" s="142"/>
      <c r="BW958" s="302">
        <v>1</v>
      </c>
      <c r="BX958" s="302">
        <v>1</v>
      </c>
      <c r="BY958" s="302">
        <v>0</v>
      </c>
      <c r="BZ958" s="302">
        <v>0</v>
      </c>
      <c r="CA958" s="302">
        <v>0</v>
      </c>
      <c r="CB958" s="302">
        <v>0</v>
      </c>
      <c r="CC958" s="303">
        <v>0</v>
      </c>
      <c r="CD958" s="304">
        <v>0</v>
      </c>
      <c r="CE958" s="302">
        <v>0</v>
      </c>
      <c r="CF958" s="302">
        <v>30</v>
      </c>
      <c r="CG958" s="296">
        <v>0</v>
      </c>
      <c r="CH958" s="297" t="s">
        <v>12384</v>
      </c>
      <c r="CI958" s="305">
        <v>0</v>
      </c>
      <c r="CJ958" s="306">
        <v>0</v>
      </c>
      <c r="CK958" s="300">
        <v>0</v>
      </c>
      <c r="CL958" s="301">
        <v>0</v>
      </c>
    </row>
    <row r="959" spans="1:90" x14ac:dyDescent="0.25">
      <c r="A959">
        <v>1230100010</v>
      </c>
      <c r="B959" s="287" t="s">
        <v>13351</v>
      </c>
      <c r="C959" s="141"/>
      <c r="N959" s="142"/>
      <c r="O959" s="141">
        <v>1</v>
      </c>
      <c r="V959">
        <v>1</v>
      </c>
      <c r="X959">
        <v>1</v>
      </c>
      <c r="AA959" s="141"/>
      <c r="AL959" s="142"/>
      <c r="AM959" s="141"/>
      <c r="AX959" s="142"/>
      <c r="AY959" s="141"/>
      <c r="AZ959">
        <v>1</v>
      </c>
      <c r="BJ959" s="142"/>
      <c r="BK959" s="141"/>
      <c r="BV959" s="142"/>
      <c r="BW959" s="302">
        <v>0</v>
      </c>
      <c r="BX959" s="302">
        <v>3</v>
      </c>
      <c r="BY959" s="302">
        <v>0</v>
      </c>
      <c r="BZ959" s="302">
        <v>0</v>
      </c>
      <c r="CA959" s="302">
        <v>1</v>
      </c>
      <c r="CB959" s="302">
        <v>0</v>
      </c>
      <c r="CC959" s="303">
        <v>0</v>
      </c>
      <c r="CD959" s="304">
        <v>0</v>
      </c>
      <c r="CE959" s="302">
        <v>0</v>
      </c>
      <c r="CF959" s="302">
        <v>30</v>
      </c>
      <c r="CG959" s="296">
        <v>0</v>
      </c>
      <c r="CH959" s="297" t="s">
        <v>12384</v>
      </c>
      <c r="CI959" s="305">
        <v>0</v>
      </c>
      <c r="CJ959" s="306">
        <v>0</v>
      </c>
      <c r="CK959" s="300">
        <v>0</v>
      </c>
      <c r="CL959" s="301">
        <v>0</v>
      </c>
    </row>
    <row r="960" spans="1:90" x14ac:dyDescent="0.25">
      <c r="A960">
        <v>1230100030</v>
      </c>
      <c r="B960" s="287" t="s">
        <v>13352</v>
      </c>
      <c r="C960" s="141"/>
      <c r="N960" s="142"/>
      <c r="O960" s="141"/>
      <c r="T960">
        <v>1</v>
      </c>
      <c r="AA960" s="141"/>
      <c r="AL960" s="142"/>
      <c r="AM960" s="141"/>
      <c r="AX960" s="142"/>
      <c r="AY960" s="141"/>
      <c r="BJ960" s="142"/>
      <c r="BK960" s="141"/>
      <c r="BV960" s="142"/>
      <c r="BW960" s="302">
        <v>0</v>
      </c>
      <c r="BX960" s="302">
        <v>1</v>
      </c>
      <c r="BY960" s="302">
        <v>0</v>
      </c>
      <c r="BZ960" s="302">
        <v>0</v>
      </c>
      <c r="CA960" s="302">
        <v>0</v>
      </c>
      <c r="CB960" s="302">
        <v>0</v>
      </c>
      <c r="CC960" s="303">
        <v>0</v>
      </c>
      <c r="CD960" s="304">
        <v>0</v>
      </c>
      <c r="CE960" s="302">
        <v>0</v>
      </c>
      <c r="CF960" s="302">
        <v>30</v>
      </c>
      <c r="CG960" s="296">
        <v>0</v>
      </c>
      <c r="CH960" s="297" t="s">
        <v>12384</v>
      </c>
      <c r="CI960" s="305">
        <v>0</v>
      </c>
      <c r="CJ960" s="306">
        <v>0</v>
      </c>
      <c r="CK960" s="300">
        <v>0</v>
      </c>
      <c r="CL960" s="301">
        <v>0</v>
      </c>
    </row>
    <row r="961" spans="1:90" x14ac:dyDescent="0.25">
      <c r="A961">
        <v>1230100050</v>
      </c>
      <c r="B961" s="287" t="s">
        <v>13353</v>
      </c>
      <c r="C961" s="141"/>
      <c r="N961" s="142"/>
      <c r="O961" s="141"/>
      <c r="X961">
        <v>1</v>
      </c>
      <c r="AA961" s="141"/>
      <c r="AL961" s="142"/>
      <c r="AM961" s="141"/>
      <c r="AX961" s="142"/>
      <c r="AY961" s="141"/>
      <c r="BJ961" s="142"/>
      <c r="BK961" s="141"/>
      <c r="BV961" s="142"/>
      <c r="BW961" s="302">
        <v>0</v>
      </c>
      <c r="BX961" s="302">
        <v>1</v>
      </c>
      <c r="BY961" s="302">
        <v>0</v>
      </c>
      <c r="BZ961" s="302">
        <v>0</v>
      </c>
      <c r="CA961" s="302">
        <v>0</v>
      </c>
      <c r="CB961" s="302">
        <v>0</v>
      </c>
      <c r="CC961" s="303">
        <v>0</v>
      </c>
      <c r="CD961" s="304">
        <v>0</v>
      </c>
      <c r="CE961" s="302">
        <v>0</v>
      </c>
      <c r="CF961" s="302">
        <v>30</v>
      </c>
      <c r="CG961" s="296">
        <v>0</v>
      </c>
      <c r="CH961" s="297" t="s">
        <v>12384</v>
      </c>
      <c r="CI961" s="305">
        <v>0</v>
      </c>
      <c r="CJ961" s="306">
        <v>0</v>
      </c>
      <c r="CK961" s="300">
        <v>0</v>
      </c>
      <c r="CL961" s="301">
        <v>0</v>
      </c>
    </row>
    <row r="962" spans="1:90" x14ac:dyDescent="0.25">
      <c r="A962">
        <v>1230100140</v>
      </c>
      <c r="B962" s="287" t="s">
        <v>13354</v>
      </c>
      <c r="C962" s="141"/>
      <c r="N962" s="142"/>
      <c r="O962" s="141"/>
      <c r="W962">
        <v>1</v>
      </c>
      <c r="Y962">
        <v>1</v>
      </c>
      <c r="AA962" s="141">
        <v>1</v>
      </c>
      <c r="AB962">
        <v>1</v>
      </c>
      <c r="AD962">
        <v>1</v>
      </c>
      <c r="AE962">
        <v>1</v>
      </c>
      <c r="AH962">
        <v>1</v>
      </c>
      <c r="AI962">
        <v>1</v>
      </c>
      <c r="AJ962">
        <v>1</v>
      </c>
      <c r="AK962">
        <v>2</v>
      </c>
      <c r="AL962" s="142"/>
      <c r="AM962" s="141"/>
      <c r="AO962">
        <v>1</v>
      </c>
      <c r="AS962">
        <v>2</v>
      </c>
      <c r="AU962">
        <v>1</v>
      </c>
      <c r="AV962">
        <v>2</v>
      </c>
      <c r="AX962" s="142"/>
      <c r="AY962" s="141"/>
      <c r="BI962">
        <v>2</v>
      </c>
      <c r="BJ962" s="142"/>
      <c r="BK962" s="141"/>
      <c r="BN962">
        <v>1</v>
      </c>
      <c r="BO962">
        <v>1</v>
      </c>
      <c r="BP962">
        <v>1</v>
      </c>
      <c r="BQ962">
        <v>2</v>
      </c>
      <c r="BR962">
        <v>2</v>
      </c>
      <c r="BS962">
        <v>2</v>
      </c>
      <c r="BT962">
        <v>1</v>
      </c>
      <c r="BU962">
        <v>1</v>
      </c>
      <c r="BV962" s="142"/>
      <c r="BW962" s="302">
        <v>0</v>
      </c>
      <c r="BX962" s="302">
        <v>2</v>
      </c>
      <c r="BY962" s="302">
        <v>9</v>
      </c>
      <c r="BZ962" s="302">
        <v>6</v>
      </c>
      <c r="CA962" s="302">
        <v>2</v>
      </c>
      <c r="CB962" s="302">
        <v>11</v>
      </c>
      <c r="CC962" s="303">
        <v>4.3650793650793648E-2</v>
      </c>
      <c r="CD962" s="304">
        <v>0.51754916950676566</v>
      </c>
      <c r="CE962" s="302">
        <v>0</v>
      </c>
      <c r="CF962" s="302">
        <v>30</v>
      </c>
      <c r="CG962" s="296">
        <v>2.1825396825396826E-3</v>
      </c>
      <c r="CH962" s="297" t="s">
        <v>12384</v>
      </c>
      <c r="CI962" s="305">
        <v>1</v>
      </c>
      <c r="CJ962" s="306">
        <v>11.910406312363907</v>
      </c>
      <c r="CK962" s="300">
        <v>2</v>
      </c>
      <c r="CL962" s="301">
        <v>12</v>
      </c>
    </row>
    <row r="963" spans="1:90" x14ac:dyDescent="0.25">
      <c r="A963">
        <v>1230100150</v>
      </c>
      <c r="B963" s="287" t="s">
        <v>13355</v>
      </c>
      <c r="C963" s="141"/>
      <c r="M963">
        <v>1</v>
      </c>
      <c r="N963" s="142"/>
      <c r="O963" s="141"/>
      <c r="W963">
        <v>2</v>
      </c>
      <c r="X963">
        <v>2</v>
      </c>
      <c r="Y963">
        <v>1</v>
      </c>
      <c r="AA963" s="141">
        <v>1</v>
      </c>
      <c r="AB963">
        <v>3</v>
      </c>
      <c r="AD963">
        <v>1</v>
      </c>
      <c r="AE963">
        <v>2</v>
      </c>
      <c r="AG963">
        <v>1</v>
      </c>
      <c r="AI963">
        <v>2</v>
      </c>
      <c r="AJ963">
        <v>1</v>
      </c>
      <c r="AL963" s="142"/>
      <c r="AM963" s="141"/>
      <c r="AO963">
        <v>1</v>
      </c>
      <c r="AS963">
        <v>2</v>
      </c>
      <c r="AU963">
        <v>1</v>
      </c>
      <c r="AV963">
        <v>1</v>
      </c>
      <c r="AW963">
        <v>1</v>
      </c>
      <c r="AX963" s="142"/>
      <c r="AY963" s="141"/>
      <c r="BI963">
        <v>2</v>
      </c>
      <c r="BJ963" s="142"/>
      <c r="BK963" s="141"/>
      <c r="BO963">
        <v>1</v>
      </c>
      <c r="BP963">
        <v>1</v>
      </c>
      <c r="BR963">
        <v>1</v>
      </c>
      <c r="BU963">
        <v>1</v>
      </c>
      <c r="BV963" s="142">
        <v>1</v>
      </c>
      <c r="BW963" s="302">
        <v>1</v>
      </c>
      <c r="BX963" s="302">
        <v>5</v>
      </c>
      <c r="BY963" s="302">
        <v>11</v>
      </c>
      <c r="BZ963" s="302">
        <v>6</v>
      </c>
      <c r="CA963" s="302">
        <v>2</v>
      </c>
      <c r="CB963" s="302">
        <v>5</v>
      </c>
      <c r="CC963" s="303">
        <v>1.984126984126984E-2</v>
      </c>
      <c r="CD963" s="304">
        <v>0</v>
      </c>
      <c r="CE963" s="302">
        <v>0</v>
      </c>
      <c r="CF963" s="302">
        <v>30</v>
      </c>
      <c r="CG963" s="296">
        <v>9.9206349206349201E-4</v>
      </c>
      <c r="CH963" s="297" t="s">
        <v>12384</v>
      </c>
      <c r="CI963" s="305">
        <v>0</v>
      </c>
      <c r="CJ963" s="306">
        <v>5.1785714285714279</v>
      </c>
      <c r="CK963" s="300">
        <v>1</v>
      </c>
      <c r="CL963" s="301">
        <v>6</v>
      </c>
    </row>
    <row r="964" spans="1:90" x14ac:dyDescent="0.25">
      <c r="A964">
        <v>1230100160</v>
      </c>
      <c r="B964" s="287" t="s">
        <v>13356</v>
      </c>
      <c r="C964" s="141"/>
      <c r="G964">
        <v>2</v>
      </c>
      <c r="J964">
        <v>1</v>
      </c>
      <c r="L964">
        <v>2</v>
      </c>
      <c r="M964">
        <v>2</v>
      </c>
      <c r="N964" s="142"/>
      <c r="O964" s="141">
        <v>1</v>
      </c>
      <c r="P964">
        <v>3</v>
      </c>
      <c r="V964">
        <v>1</v>
      </c>
      <c r="X964">
        <v>1</v>
      </c>
      <c r="AA964" s="141">
        <v>2</v>
      </c>
      <c r="AB964">
        <v>4</v>
      </c>
      <c r="AC964">
        <v>1</v>
      </c>
      <c r="AD964">
        <v>2</v>
      </c>
      <c r="AE964">
        <v>2</v>
      </c>
      <c r="AG964">
        <v>2</v>
      </c>
      <c r="AJ964">
        <v>2</v>
      </c>
      <c r="AL964" s="142">
        <v>1</v>
      </c>
      <c r="AM964" s="141"/>
      <c r="AO964">
        <v>1</v>
      </c>
      <c r="AP964">
        <v>1</v>
      </c>
      <c r="AS964">
        <v>3</v>
      </c>
      <c r="AT964">
        <v>1</v>
      </c>
      <c r="AV964">
        <v>1</v>
      </c>
      <c r="AX964" s="142">
        <v>1</v>
      </c>
      <c r="AY964" s="141"/>
      <c r="BA964">
        <v>1</v>
      </c>
      <c r="BC964">
        <v>1</v>
      </c>
      <c r="BD964">
        <v>1</v>
      </c>
      <c r="BH964">
        <v>1</v>
      </c>
      <c r="BI964">
        <v>2</v>
      </c>
      <c r="BJ964" s="142">
        <v>3</v>
      </c>
      <c r="BK964" s="141">
        <v>1</v>
      </c>
      <c r="BL964">
        <v>1</v>
      </c>
      <c r="BN964">
        <v>2</v>
      </c>
      <c r="BO964">
        <v>2</v>
      </c>
      <c r="BP964">
        <v>1</v>
      </c>
      <c r="BR964">
        <v>3</v>
      </c>
      <c r="BS964">
        <v>1</v>
      </c>
      <c r="BU964">
        <v>2</v>
      </c>
      <c r="BV964" s="142">
        <v>2</v>
      </c>
      <c r="BW964" s="302">
        <v>7</v>
      </c>
      <c r="BX964" s="302">
        <v>6</v>
      </c>
      <c r="BY964" s="302">
        <v>16</v>
      </c>
      <c r="BZ964" s="302">
        <v>8</v>
      </c>
      <c r="CA964" s="302">
        <v>9</v>
      </c>
      <c r="CB964" s="302">
        <v>15</v>
      </c>
      <c r="CC964" s="303">
        <v>5.9523809523809521E-2</v>
      </c>
      <c r="CD964" s="304">
        <v>0.70710678118654757</v>
      </c>
      <c r="CE964" s="302">
        <v>0</v>
      </c>
      <c r="CF964" s="302">
        <v>30</v>
      </c>
      <c r="CG964" s="296">
        <v>2.976190476190476E-3</v>
      </c>
      <c r="CH964" s="297" t="s">
        <v>12384</v>
      </c>
      <c r="CI964" s="305">
        <v>1</v>
      </c>
      <c r="CJ964" s="306">
        <v>16.242821066900831</v>
      </c>
      <c r="CK964" s="300">
        <v>3</v>
      </c>
      <c r="CL964" s="301">
        <v>17</v>
      </c>
    </row>
    <row r="965" spans="1:90" x14ac:dyDescent="0.25">
      <c r="A965">
        <v>1230100170</v>
      </c>
      <c r="B965" s="287" t="s">
        <v>13357</v>
      </c>
      <c r="C965" s="141"/>
      <c r="M965">
        <v>1</v>
      </c>
      <c r="N965" s="142"/>
      <c r="O965" s="141"/>
      <c r="P965">
        <v>1</v>
      </c>
      <c r="AA965" s="141"/>
      <c r="AL965" s="142"/>
      <c r="AM965" s="141"/>
      <c r="AS965">
        <v>1</v>
      </c>
      <c r="AX965" s="142"/>
      <c r="AY965" s="141"/>
      <c r="BA965">
        <v>1</v>
      </c>
      <c r="BD965">
        <v>1</v>
      </c>
      <c r="BI965">
        <v>2</v>
      </c>
      <c r="BJ965" s="142">
        <v>2</v>
      </c>
      <c r="BK965" s="141">
        <v>1</v>
      </c>
      <c r="BL965">
        <v>1</v>
      </c>
      <c r="BO965">
        <v>1</v>
      </c>
      <c r="BP965">
        <v>1</v>
      </c>
      <c r="BQ965">
        <v>2</v>
      </c>
      <c r="BR965">
        <v>1</v>
      </c>
      <c r="BS965">
        <v>1</v>
      </c>
      <c r="BU965">
        <v>1</v>
      </c>
      <c r="BV965" s="142"/>
      <c r="BW965" s="302">
        <v>1</v>
      </c>
      <c r="BX965" s="302">
        <v>1</v>
      </c>
      <c r="BY965" s="302">
        <v>0</v>
      </c>
      <c r="BZ965" s="302">
        <v>1</v>
      </c>
      <c r="CA965" s="302">
        <v>6</v>
      </c>
      <c r="CB965" s="302">
        <v>9</v>
      </c>
      <c r="CC965" s="303">
        <v>3.5714285714285712E-2</v>
      </c>
      <c r="CD965" s="304">
        <v>0.35355339059327379</v>
      </c>
      <c r="CE965" s="302">
        <v>0</v>
      </c>
      <c r="CF965" s="302">
        <v>30</v>
      </c>
      <c r="CG965" s="296">
        <v>1.7857142857142857E-3</v>
      </c>
      <c r="CH965" s="297" t="s">
        <v>12384</v>
      </c>
      <c r="CI965" s="305">
        <v>1</v>
      </c>
      <c r="CJ965" s="306">
        <v>9.6749819620218442</v>
      </c>
      <c r="CK965" s="300">
        <v>2</v>
      </c>
      <c r="CL965" s="301">
        <v>10</v>
      </c>
    </row>
    <row r="966" spans="1:90" x14ac:dyDescent="0.25">
      <c r="A966">
        <v>1230100280</v>
      </c>
      <c r="B966" s="287" t="s">
        <v>13358</v>
      </c>
      <c r="C966" s="141"/>
      <c r="N966" s="142"/>
      <c r="O966" s="141"/>
      <c r="AA966" s="141"/>
      <c r="AL966" s="142"/>
      <c r="AM966" s="141"/>
      <c r="AX966" s="142"/>
      <c r="AY966" s="141"/>
      <c r="BA966">
        <v>1</v>
      </c>
      <c r="BC966">
        <v>2</v>
      </c>
      <c r="BJ966" s="142"/>
      <c r="BK966" s="141"/>
      <c r="BN966">
        <v>1</v>
      </c>
      <c r="BO966">
        <v>1</v>
      </c>
      <c r="BR966">
        <v>1</v>
      </c>
      <c r="BV966" s="142"/>
      <c r="BW966" s="302">
        <v>0</v>
      </c>
      <c r="BX966" s="302">
        <v>0</v>
      </c>
      <c r="BY966" s="302">
        <v>0</v>
      </c>
      <c r="BZ966" s="302">
        <v>0</v>
      </c>
      <c r="CA966" s="302">
        <v>3</v>
      </c>
      <c r="CB966" s="302">
        <v>3</v>
      </c>
      <c r="CC966" s="303">
        <v>1.1904761904761904E-2</v>
      </c>
      <c r="CD966" s="304">
        <v>0</v>
      </c>
      <c r="CE966" s="302">
        <v>0</v>
      </c>
      <c r="CF966" s="302">
        <v>30</v>
      </c>
      <c r="CG966" s="296">
        <v>5.9523809523809529E-4</v>
      </c>
      <c r="CH966" s="297" t="s">
        <v>12384</v>
      </c>
      <c r="CI966" s="305">
        <v>0</v>
      </c>
      <c r="CJ966" s="306">
        <v>3.1071428571428568</v>
      </c>
      <c r="CK966" s="300">
        <v>1</v>
      </c>
      <c r="CL966" s="301">
        <v>4</v>
      </c>
    </row>
    <row r="967" spans="1:90" x14ac:dyDescent="0.25">
      <c r="A967">
        <v>1232100010</v>
      </c>
      <c r="B967" s="287" t="s">
        <v>13359</v>
      </c>
      <c r="C967" s="141"/>
      <c r="D967">
        <v>1</v>
      </c>
      <c r="J967">
        <v>1</v>
      </c>
      <c r="L967">
        <v>1</v>
      </c>
      <c r="N967" s="142"/>
      <c r="O967" s="141"/>
      <c r="T967">
        <v>1</v>
      </c>
      <c r="Y967">
        <v>1</v>
      </c>
      <c r="AA967" s="141">
        <v>1</v>
      </c>
      <c r="AB967">
        <v>1</v>
      </c>
      <c r="AD967">
        <v>1</v>
      </c>
      <c r="AG967">
        <v>1</v>
      </c>
      <c r="AH967">
        <v>1</v>
      </c>
      <c r="AI967">
        <v>1</v>
      </c>
      <c r="AJ967">
        <v>2</v>
      </c>
      <c r="AL967" s="142"/>
      <c r="AM967" s="141">
        <v>1</v>
      </c>
      <c r="AO967">
        <v>1</v>
      </c>
      <c r="AR967">
        <v>1</v>
      </c>
      <c r="AS967">
        <v>2</v>
      </c>
      <c r="AT967">
        <v>1</v>
      </c>
      <c r="AV967">
        <v>2</v>
      </c>
      <c r="AX967" s="142"/>
      <c r="AY967" s="141">
        <v>2</v>
      </c>
      <c r="AZ967">
        <v>1</v>
      </c>
      <c r="BB967">
        <v>1</v>
      </c>
      <c r="BC967">
        <v>1</v>
      </c>
      <c r="BJ967" s="142"/>
      <c r="BK967" s="141">
        <v>1</v>
      </c>
      <c r="BN967">
        <v>1</v>
      </c>
      <c r="BP967">
        <v>1</v>
      </c>
      <c r="BR967">
        <v>1</v>
      </c>
      <c r="BU967">
        <v>1</v>
      </c>
      <c r="BV967" s="142"/>
      <c r="BW967" s="302">
        <v>3</v>
      </c>
      <c r="BX967" s="302">
        <v>2</v>
      </c>
      <c r="BY967" s="302">
        <v>8</v>
      </c>
      <c r="BZ967" s="302">
        <v>8</v>
      </c>
      <c r="CA967" s="302">
        <v>5</v>
      </c>
      <c r="CB967" s="302">
        <v>5</v>
      </c>
      <c r="CC967" s="303">
        <v>1.984126984126984E-2</v>
      </c>
      <c r="CD967" s="304">
        <v>0</v>
      </c>
      <c r="CE967" s="302">
        <v>0</v>
      </c>
      <c r="CF967" s="302">
        <v>30</v>
      </c>
      <c r="CG967" s="296">
        <v>9.9206349206349201E-4</v>
      </c>
      <c r="CH967" s="297" t="s">
        <v>12384</v>
      </c>
      <c r="CI967" s="305">
        <v>0</v>
      </c>
      <c r="CJ967" s="306">
        <v>5.1785714285714279</v>
      </c>
      <c r="CK967" s="300">
        <v>1</v>
      </c>
      <c r="CL967" s="301">
        <v>6</v>
      </c>
    </row>
    <row r="968" spans="1:90" x14ac:dyDescent="0.25">
      <c r="A968">
        <v>1232100020</v>
      </c>
      <c r="B968" s="287" t="s">
        <v>13360</v>
      </c>
      <c r="C968" s="141">
        <v>1</v>
      </c>
      <c r="D968">
        <v>1</v>
      </c>
      <c r="J968">
        <v>1</v>
      </c>
      <c r="L968">
        <v>2</v>
      </c>
      <c r="N968" s="142">
        <v>1</v>
      </c>
      <c r="O968" s="141"/>
      <c r="T968">
        <v>1</v>
      </c>
      <c r="W968">
        <v>1</v>
      </c>
      <c r="X968">
        <v>3</v>
      </c>
      <c r="Y968">
        <v>2</v>
      </c>
      <c r="AA968" s="141">
        <v>2</v>
      </c>
      <c r="AB968">
        <v>1</v>
      </c>
      <c r="AD968">
        <v>1</v>
      </c>
      <c r="AF968">
        <v>3</v>
      </c>
      <c r="AG968">
        <v>2</v>
      </c>
      <c r="AH968">
        <v>2</v>
      </c>
      <c r="AI968">
        <v>2</v>
      </c>
      <c r="AJ968">
        <v>3</v>
      </c>
      <c r="AL968" s="142"/>
      <c r="AM968" s="141">
        <v>1</v>
      </c>
      <c r="AO968">
        <v>1</v>
      </c>
      <c r="AQ968">
        <v>1</v>
      </c>
      <c r="AR968">
        <v>1</v>
      </c>
      <c r="AS968">
        <v>1</v>
      </c>
      <c r="AT968">
        <v>1</v>
      </c>
      <c r="AU968">
        <v>1</v>
      </c>
      <c r="AV968">
        <v>1</v>
      </c>
      <c r="AW968">
        <v>1</v>
      </c>
      <c r="AX968" s="142">
        <v>1</v>
      </c>
      <c r="AY968" s="141">
        <v>1</v>
      </c>
      <c r="BA968">
        <v>2</v>
      </c>
      <c r="BC968">
        <v>2</v>
      </c>
      <c r="BJ968" s="142"/>
      <c r="BK968" s="141"/>
      <c r="BN968">
        <v>1</v>
      </c>
      <c r="BP968">
        <v>1</v>
      </c>
      <c r="BQ968">
        <v>2</v>
      </c>
      <c r="BR968">
        <v>1</v>
      </c>
      <c r="BU968">
        <v>1</v>
      </c>
      <c r="BV968" s="142"/>
      <c r="BW968" s="302">
        <v>6</v>
      </c>
      <c r="BX968" s="302">
        <v>7</v>
      </c>
      <c r="BY968" s="302">
        <v>16</v>
      </c>
      <c r="BZ968" s="302">
        <v>10</v>
      </c>
      <c r="CA968" s="302">
        <v>5</v>
      </c>
      <c r="CB968" s="302">
        <v>6</v>
      </c>
      <c r="CC968" s="303">
        <v>2.3809523809523808E-2</v>
      </c>
      <c r="CD968" s="304">
        <v>0.44721359549995787</v>
      </c>
      <c r="CE968" s="302">
        <v>0</v>
      </c>
      <c r="CF968" s="302">
        <v>30</v>
      </c>
      <c r="CG968" s="296">
        <v>1.1904761904761906E-3</v>
      </c>
      <c r="CH968" s="297" t="s">
        <v>12384</v>
      </c>
      <c r="CI968" s="305">
        <v>1</v>
      </c>
      <c r="CJ968" s="306">
        <v>6.6614993097856718</v>
      </c>
      <c r="CK968" s="300">
        <v>2</v>
      </c>
      <c r="CL968" s="301">
        <v>7</v>
      </c>
    </row>
    <row r="969" spans="1:90" x14ac:dyDescent="0.25">
      <c r="A969">
        <v>1232100040</v>
      </c>
      <c r="B969" s="287" t="s">
        <v>13361</v>
      </c>
      <c r="C969" s="141"/>
      <c r="G969">
        <v>1</v>
      </c>
      <c r="M969">
        <v>1</v>
      </c>
      <c r="N969" s="142"/>
      <c r="O969" s="141"/>
      <c r="X969">
        <v>1</v>
      </c>
      <c r="AA969" s="141">
        <v>1</v>
      </c>
      <c r="AD969">
        <v>2</v>
      </c>
      <c r="AG969">
        <v>1</v>
      </c>
      <c r="AJ969">
        <v>1</v>
      </c>
      <c r="AL969" s="142"/>
      <c r="AM969" s="141">
        <v>1</v>
      </c>
      <c r="AO969">
        <v>1</v>
      </c>
      <c r="AR969">
        <v>1</v>
      </c>
      <c r="AS969">
        <v>1</v>
      </c>
      <c r="AU969">
        <v>1</v>
      </c>
      <c r="AV969">
        <v>1</v>
      </c>
      <c r="AX969" s="142"/>
      <c r="AY969" s="141"/>
      <c r="BJ969" s="142"/>
      <c r="BK969" s="141"/>
      <c r="BR969">
        <v>1</v>
      </c>
      <c r="BV969" s="142"/>
      <c r="BW969" s="302">
        <v>2</v>
      </c>
      <c r="BX969" s="302">
        <v>1</v>
      </c>
      <c r="BY969" s="302">
        <v>5</v>
      </c>
      <c r="BZ969" s="302">
        <v>6</v>
      </c>
      <c r="CA969" s="302">
        <v>0</v>
      </c>
      <c r="CB969" s="302">
        <v>1</v>
      </c>
      <c r="CC969" s="303">
        <v>3.968253968253968E-3</v>
      </c>
      <c r="CD969" s="304">
        <v>0</v>
      </c>
      <c r="CE969" s="302">
        <v>0</v>
      </c>
      <c r="CF969" s="302">
        <v>30</v>
      </c>
      <c r="CG969" s="296">
        <v>1.9841269841269841E-4</v>
      </c>
      <c r="CH969" s="297" t="s">
        <v>12384</v>
      </c>
      <c r="CI969" s="305">
        <v>0</v>
      </c>
      <c r="CJ969" s="306">
        <v>1.0357142857142856</v>
      </c>
      <c r="CK969" s="300">
        <v>1</v>
      </c>
      <c r="CL969" s="301">
        <v>2</v>
      </c>
    </row>
    <row r="970" spans="1:90" x14ac:dyDescent="0.25">
      <c r="A970">
        <v>1232100050</v>
      </c>
      <c r="B970" s="287" t="s">
        <v>13362</v>
      </c>
      <c r="C970" s="141"/>
      <c r="G970">
        <v>1</v>
      </c>
      <c r="J970">
        <v>1</v>
      </c>
      <c r="K970">
        <v>1</v>
      </c>
      <c r="N970" s="142"/>
      <c r="O970" s="141"/>
      <c r="AA970" s="141"/>
      <c r="AL970" s="142"/>
      <c r="AM970" s="141"/>
      <c r="AX970" s="142"/>
      <c r="AY970" s="141"/>
      <c r="BJ970" s="142"/>
      <c r="BK970" s="141"/>
      <c r="BV970" s="142"/>
      <c r="BW970" s="302">
        <v>3</v>
      </c>
      <c r="BX970" s="302">
        <v>0</v>
      </c>
      <c r="BY970" s="302">
        <v>0</v>
      </c>
      <c r="BZ970" s="302">
        <v>0</v>
      </c>
      <c r="CA970" s="302">
        <v>0</v>
      </c>
      <c r="CB970" s="302">
        <v>0</v>
      </c>
      <c r="CC970" s="303">
        <v>0</v>
      </c>
      <c r="CD970" s="304">
        <v>0</v>
      </c>
      <c r="CE970" s="302">
        <v>0</v>
      </c>
      <c r="CF970" s="302">
        <v>30</v>
      </c>
      <c r="CG970" s="296">
        <v>0</v>
      </c>
      <c r="CH970" s="297" t="s">
        <v>12384</v>
      </c>
      <c r="CI970" s="305">
        <v>0</v>
      </c>
      <c r="CJ970" s="306">
        <v>0</v>
      </c>
      <c r="CK970" s="300">
        <v>0</v>
      </c>
      <c r="CL970" s="301">
        <v>0</v>
      </c>
    </row>
    <row r="971" spans="1:90" x14ac:dyDescent="0.25">
      <c r="A971">
        <v>1232100060</v>
      </c>
      <c r="B971" s="287" t="s">
        <v>13363</v>
      </c>
      <c r="C971" s="141"/>
      <c r="J971">
        <v>1</v>
      </c>
      <c r="N971" s="142"/>
      <c r="O971" s="141"/>
      <c r="AA971" s="141"/>
      <c r="AL971" s="142"/>
      <c r="AM971" s="141"/>
      <c r="AX971" s="142"/>
      <c r="AY971" s="141"/>
      <c r="BJ971" s="142"/>
      <c r="BK971" s="141"/>
      <c r="BV971" s="142"/>
      <c r="BW971" s="302">
        <v>1</v>
      </c>
      <c r="BX971" s="302">
        <v>0</v>
      </c>
      <c r="BY971" s="302">
        <v>0</v>
      </c>
      <c r="BZ971" s="302">
        <v>0</v>
      </c>
      <c r="CA971" s="302">
        <v>0</v>
      </c>
      <c r="CB971" s="302">
        <v>0</v>
      </c>
      <c r="CC971" s="303">
        <v>0</v>
      </c>
      <c r="CD971" s="304">
        <v>0</v>
      </c>
      <c r="CE971" s="302">
        <v>0</v>
      </c>
      <c r="CF971" s="302">
        <v>30</v>
      </c>
      <c r="CG971" s="296">
        <v>0</v>
      </c>
      <c r="CH971" s="297" t="s">
        <v>12384</v>
      </c>
      <c r="CI971" s="305">
        <v>0</v>
      </c>
      <c r="CJ971" s="306">
        <v>0</v>
      </c>
      <c r="CK971" s="300">
        <v>0</v>
      </c>
      <c r="CL971" s="301">
        <v>0</v>
      </c>
    </row>
    <row r="972" spans="1:90" x14ac:dyDescent="0.25">
      <c r="A972">
        <v>1232100120</v>
      </c>
      <c r="B972" s="287" t="s">
        <v>13364</v>
      </c>
      <c r="C972" s="141"/>
      <c r="J972">
        <v>1</v>
      </c>
      <c r="N972" s="142"/>
      <c r="O972" s="141"/>
      <c r="X972">
        <v>1</v>
      </c>
      <c r="AA972" s="141">
        <v>1</v>
      </c>
      <c r="AD972">
        <v>1</v>
      </c>
      <c r="AG972">
        <v>2</v>
      </c>
      <c r="AJ972">
        <v>1</v>
      </c>
      <c r="AL972" s="142"/>
      <c r="AM972" s="141">
        <v>1</v>
      </c>
      <c r="AO972">
        <v>1</v>
      </c>
      <c r="AR972">
        <v>1</v>
      </c>
      <c r="AS972">
        <v>2</v>
      </c>
      <c r="AU972">
        <v>1</v>
      </c>
      <c r="AV972">
        <v>1</v>
      </c>
      <c r="AW972">
        <v>1</v>
      </c>
      <c r="AX972" s="142">
        <v>1</v>
      </c>
      <c r="AY972" s="141"/>
      <c r="AZ972">
        <v>1</v>
      </c>
      <c r="BH972">
        <v>1</v>
      </c>
      <c r="BJ972" s="142"/>
      <c r="BK972" s="141"/>
      <c r="BP972">
        <v>1</v>
      </c>
      <c r="BU972">
        <v>1</v>
      </c>
      <c r="BV972" s="142"/>
      <c r="BW972" s="302">
        <v>1</v>
      </c>
      <c r="BX972" s="302">
        <v>1</v>
      </c>
      <c r="BY972" s="302">
        <v>5</v>
      </c>
      <c r="BZ972" s="302">
        <v>9</v>
      </c>
      <c r="CA972" s="302">
        <v>2</v>
      </c>
      <c r="CB972" s="302">
        <v>2</v>
      </c>
      <c r="CC972" s="303">
        <v>7.9365079365079361E-3</v>
      </c>
      <c r="CD972" s="304">
        <v>0</v>
      </c>
      <c r="CE972" s="302">
        <v>0</v>
      </c>
      <c r="CF972" s="302">
        <v>30</v>
      </c>
      <c r="CG972" s="296">
        <v>3.9682539682539683E-4</v>
      </c>
      <c r="CH972" s="297" t="s">
        <v>12384</v>
      </c>
      <c r="CI972" s="305">
        <v>0</v>
      </c>
      <c r="CJ972" s="306">
        <v>2.0714285714285712</v>
      </c>
      <c r="CK972" s="300">
        <v>1</v>
      </c>
      <c r="CL972" s="301">
        <v>3</v>
      </c>
    </row>
    <row r="973" spans="1:90" x14ac:dyDescent="0.25">
      <c r="A973">
        <v>1232100190</v>
      </c>
      <c r="B973" s="287" t="s">
        <v>13365</v>
      </c>
      <c r="C973" s="141"/>
      <c r="I973">
        <v>1</v>
      </c>
      <c r="J973">
        <v>2</v>
      </c>
      <c r="L973">
        <v>1</v>
      </c>
      <c r="M973">
        <v>1</v>
      </c>
      <c r="N973" s="142"/>
      <c r="O973" s="141"/>
      <c r="AA973" s="141"/>
      <c r="AL973" s="142"/>
      <c r="AM973" s="141"/>
      <c r="AX973" s="142"/>
      <c r="AY973" s="141"/>
      <c r="BJ973" s="142"/>
      <c r="BK973" s="141"/>
      <c r="BV973" s="142"/>
      <c r="BW973" s="302">
        <v>5</v>
      </c>
      <c r="BX973" s="302">
        <v>0</v>
      </c>
      <c r="BY973" s="302">
        <v>0</v>
      </c>
      <c r="BZ973" s="302">
        <v>0</v>
      </c>
      <c r="CA973" s="302">
        <v>0</v>
      </c>
      <c r="CB973" s="302">
        <v>0</v>
      </c>
      <c r="CC973" s="303">
        <v>0</v>
      </c>
      <c r="CD973" s="304">
        <v>0</v>
      </c>
      <c r="CE973" s="302">
        <v>0</v>
      </c>
      <c r="CF973" s="302">
        <v>30</v>
      </c>
      <c r="CG973" s="296">
        <v>0</v>
      </c>
      <c r="CH973" s="297" t="s">
        <v>12384</v>
      </c>
      <c r="CI973" s="305">
        <v>0</v>
      </c>
      <c r="CJ973" s="306">
        <v>0</v>
      </c>
      <c r="CK973" s="300">
        <v>0</v>
      </c>
      <c r="CL973" s="301">
        <v>0</v>
      </c>
    </row>
    <row r="974" spans="1:90" x14ac:dyDescent="0.25">
      <c r="A974">
        <v>1232100200</v>
      </c>
      <c r="B974" s="287" t="s">
        <v>13366</v>
      </c>
      <c r="C974" s="141"/>
      <c r="I974">
        <v>4</v>
      </c>
      <c r="M974">
        <v>1</v>
      </c>
      <c r="N974" s="142"/>
      <c r="O974" s="141"/>
      <c r="T974">
        <v>1</v>
      </c>
      <c r="X974">
        <v>1</v>
      </c>
      <c r="AA974" s="141"/>
      <c r="AE974">
        <v>1</v>
      </c>
      <c r="AG974">
        <v>1</v>
      </c>
      <c r="AL974" s="142"/>
      <c r="AM974" s="141"/>
      <c r="AO974">
        <v>1</v>
      </c>
      <c r="AS974">
        <v>1</v>
      </c>
      <c r="AX974" s="142"/>
      <c r="AY974" s="141"/>
      <c r="BH974">
        <v>3</v>
      </c>
      <c r="BJ974" s="142"/>
      <c r="BK974" s="141">
        <v>1</v>
      </c>
      <c r="BV974" s="142"/>
      <c r="BW974" s="302">
        <v>5</v>
      </c>
      <c r="BX974" s="302">
        <v>2</v>
      </c>
      <c r="BY974" s="302">
        <v>2</v>
      </c>
      <c r="BZ974" s="302">
        <v>2</v>
      </c>
      <c r="CA974" s="302">
        <v>3</v>
      </c>
      <c r="CB974" s="302">
        <v>1</v>
      </c>
      <c r="CC974" s="303">
        <v>3.968253968253968E-3</v>
      </c>
      <c r="CD974" s="304">
        <v>0</v>
      </c>
      <c r="CE974" s="302">
        <v>0</v>
      </c>
      <c r="CF974" s="302">
        <v>30</v>
      </c>
      <c r="CG974" s="296">
        <v>1.9841269841269841E-4</v>
      </c>
      <c r="CH974" s="297" t="s">
        <v>12384</v>
      </c>
      <c r="CI974" s="305">
        <v>0</v>
      </c>
      <c r="CJ974" s="306">
        <v>1.0357142857142856</v>
      </c>
      <c r="CK974" s="300">
        <v>1</v>
      </c>
      <c r="CL974" s="301">
        <v>2</v>
      </c>
    </row>
    <row r="975" spans="1:90" x14ac:dyDescent="0.25">
      <c r="A975">
        <v>1232100250</v>
      </c>
      <c r="B975" s="287" t="s">
        <v>13367</v>
      </c>
      <c r="C975" s="141"/>
      <c r="N975" s="142"/>
      <c r="O975" s="141"/>
      <c r="AA975" s="141"/>
      <c r="AL975" s="142"/>
      <c r="AM975" s="141"/>
      <c r="AX975" s="142"/>
      <c r="AY975" s="141"/>
      <c r="AZ975">
        <v>1</v>
      </c>
      <c r="BC975">
        <v>1</v>
      </c>
      <c r="BJ975" s="142"/>
      <c r="BK975" s="141"/>
      <c r="BN975">
        <v>1</v>
      </c>
      <c r="BV975" s="142"/>
      <c r="BW975" s="302">
        <v>0</v>
      </c>
      <c r="BX975" s="302">
        <v>0</v>
      </c>
      <c r="BY975" s="302">
        <v>0</v>
      </c>
      <c r="BZ975" s="302">
        <v>0</v>
      </c>
      <c r="CA975" s="302">
        <v>2</v>
      </c>
      <c r="CB975" s="302">
        <v>1</v>
      </c>
      <c r="CC975" s="303">
        <v>3.968253968253968E-3</v>
      </c>
      <c r="CD975" s="304">
        <v>0</v>
      </c>
      <c r="CE975" s="302">
        <v>0</v>
      </c>
      <c r="CF975" s="302">
        <v>30</v>
      </c>
      <c r="CG975" s="296">
        <v>1.9841269841269841E-4</v>
      </c>
      <c r="CH975" s="297" t="s">
        <v>12384</v>
      </c>
      <c r="CI975" s="305">
        <v>0</v>
      </c>
      <c r="CJ975" s="306">
        <v>1.0357142857142856</v>
      </c>
      <c r="CK975" s="300">
        <v>1</v>
      </c>
      <c r="CL975" s="301">
        <v>2</v>
      </c>
    </row>
    <row r="976" spans="1:90" x14ac:dyDescent="0.25">
      <c r="A976">
        <v>1232100270</v>
      </c>
      <c r="B976" s="287" t="s">
        <v>13368</v>
      </c>
      <c r="C976" s="141">
        <v>1</v>
      </c>
      <c r="J976">
        <v>2</v>
      </c>
      <c r="L976">
        <v>2</v>
      </c>
      <c r="N976" s="142"/>
      <c r="O976" s="141"/>
      <c r="W976">
        <v>2</v>
      </c>
      <c r="X976">
        <v>1</v>
      </c>
      <c r="Z976">
        <v>3</v>
      </c>
      <c r="AA976" s="141">
        <v>4</v>
      </c>
      <c r="AB976">
        <v>1</v>
      </c>
      <c r="AD976">
        <v>1</v>
      </c>
      <c r="AG976">
        <v>1</v>
      </c>
      <c r="AI976">
        <v>2</v>
      </c>
      <c r="AJ976">
        <v>1</v>
      </c>
      <c r="AL976" s="142"/>
      <c r="AM976" s="141"/>
      <c r="AR976">
        <v>1</v>
      </c>
      <c r="AT976">
        <v>1</v>
      </c>
      <c r="AU976">
        <v>1</v>
      </c>
      <c r="AX976" s="142"/>
      <c r="AY976" s="141">
        <v>2</v>
      </c>
      <c r="BC976">
        <v>1</v>
      </c>
      <c r="BJ976" s="142"/>
      <c r="BK976" s="141"/>
      <c r="BU976">
        <v>1</v>
      </c>
      <c r="BV976" s="142"/>
      <c r="BW976" s="302">
        <v>5</v>
      </c>
      <c r="BX976" s="302">
        <v>6</v>
      </c>
      <c r="BY976" s="302">
        <v>10</v>
      </c>
      <c r="BZ976" s="302">
        <v>3</v>
      </c>
      <c r="CA976" s="302">
        <v>3</v>
      </c>
      <c r="CB976" s="302">
        <v>1</v>
      </c>
      <c r="CC976" s="303">
        <v>3.968253968253968E-3</v>
      </c>
      <c r="CD976" s="304">
        <v>0</v>
      </c>
      <c r="CE976" s="302">
        <v>0</v>
      </c>
      <c r="CF976" s="302">
        <v>30</v>
      </c>
      <c r="CG976" s="296">
        <v>1.9841269841269841E-4</v>
      </c>
      <c r="CH976" s="297" t="s">
        <v>12384</v>
      </c>
      <c r="CI976" s="305">
        <v>0</v>
      </c>
      <c r="CJ976" s="306">
        <v>1.0357142857142856</v>
      </c>
      <c r="CK976" s="300">
        <v>1</v>
      </c>
      <c r="CL976" s="301">
        <v>2</v>
      </c>
    </row>
    <row r="977" spans="1:90" x14ac:dyDescent="0.25">
      <c r="A977">
        <v>1232100280</v>
      </c>
      <c r="B977" s="287" t="s">
        <v>13369</v>
      </c>
      <c r="C977" s="141"/>
      <c r="F977">
        <v>1</v>
      </c>
      <c r="J977">
        <v>2</v>
      </c>
      <c r="L977">
        <v>2</v>
      </c>
      <c r="M977">
        <v>2</v>
      </c>
      <c r="N977" s="142"/>
      <c r="O977" s="141"/>
      <c r="P977">
        <v>1</v>
      </c>
      <c r="V977">
        <v>1</v>
      </c>
      <c r="X977">
        <v>2</v>
      </c>
      <c r="AA977" s="141">
        <v>2</v>
      </c>
      <c r="AB977">
        <v>2</v>
      </c>
      <c r="AC977">
        <v>1</v>
      </c>
      <c r="AD977">
        <v>1</v>
      </c>
      <c r="AE977">
        <v>2</v>
      </c>
      <c r="AG977">
        <v>1</v>
      </c>
      <c r="AI977">
        <v>1</v>
      </c>
      <c r="AJ977">
        <v>2</v>
      </c>
      <c r="AL977" s="142"/>
      <c r="AM977" s="141">
        <v>1</v>
      </c>
      <c r="AN977">
        <v>1</v>
      </c>
      <c r="AO977">
        <v>4</v>
      </c>
      <c r="AQ977">
        <v>1</v>
      </c>
      <c r="AR977">
        <v>2</v>
      </c>
      <c r="AS977">
        <v>5</v>
      </c>
      <c r="AT977">
        <v>1</v>
      </c>
      <c r="AV977">
        <v>2</v>
      </c>
      <c r="AX977" s="142"/>
      <c r="AY977" s="141"/>
      <c r="AZ977">
        <v>2</v>
      </c>
      <c r="BC977">
        <v>2</v>
      </c>
      <c r="BH977">
        <v>1</v>
      </c>
      <c r="BJ977" s="142"/>
      <c r="BK977" s="141">
        <v>1</v>
      </c>
      <c r="BN977">
        <v>2</v>
      </c>
      <c r="BR977">
        <v>2</v>
      </c>
      <c r="BV977" s="142"/>
      <c r="BW977" s="302">
        <v>7</v>
      </c>
      <c r="BX977" s="302">
        <v>4</v>
      </c>
      <c r="BY977" s="302">
        <v>12</v>
      </c>
      <c r="BZ977" s="302">
        <v>17</v>
      </c>
      <c r="CA977" s="302">
        <v>5</v>
      </c>
      <c r="CB977" s="302">
        <v>5</v>
      </c>
      <c r="CC977" s="303">
        <v>1.984126984126984E-2</v>
      </c>
      <c r="CD977" s="304">
        <v>0.57735026918962551</v>
      </c>
      <c r="CE977" s="302">
        <v>0</v>
      </c>
      <c r="CF977" s="302">
        <v>30</v>
      </c>
      <c r="CG977" s="296">
        <v>9.9206349206349201E-4</v>
      </c>
      <c r="CH977" s="297" t="s">
        <v>12384</v>
      </c>
      <c r="CI977" s="305">
        <v>1</v>
      </c>
      <c r="CJ977" s="306">
        <v>5.7559216977610532</v>
      </c>
      <c r="CK977" s="300">
        <v>2</v>
      </c>
      <c r="CL977" s="301">
        <v>6</v>
      </c>
    </row>
    <row r="978" spans="1:90" x14ac:dyDescent="0.25">
      <c r="A978">
        <v>1232100310</v>
      </c>
      <c r="B978" s="287" t="s">
        <v>13370</v>
      </c>
      <c r="C978" s="141">
        <v>1</v>
      </c>
      <c r="D978">
        <v>1</v>
      </c>
      <c r="J978">
        <v>1</v>
      </c>
      <c r="N978" s="142"/>
      <c r="O978" s="141"/>
      <c r="P978">
        <v>1</v>
      </c>
      <c r="AA978" s="141"/>
      <c r="AC978">
        <v>1</v>
      </c>
      <c r="AD978">
        <v>1</v>
      </c>
      <c r="AE978">
        <v>1</v>
      </c>
      <c r="AL978" s="142"/>
      <c r="AM978" s="141"/>
      <c r="AQ978">
        <v>1</v>
      </c>
      <c r="AR978">
        <v>1</v>
      </c>
      <c r="AT978">
        <v>1</v>
      </c>
      <c r="AX978" s="142"/>
      <c r="AY978" s="141">
        <v>1</v>
      </c>
      <c r="AZ978">
        <v>1</v>
      </c>
      <c r="BG978">
        <v>2</v>
      </c>
      <c r="BH978">
        <v>2</v>
      </c>
      <c r="BJ978" s="142"/>
      <c r="BK978" s="141"/>
      <c r="BV978" s="142"/>
      <c r="BW978" s="302">
        <v>3</v>
      </c>
      <c r="BX978" s="302">
        <v>1</v>
      </c>
      <c r="BY978" s="302">
        <v>3</v>
      </c>
      <c r="BZ978" s="302">
        <v>3</v>
      </c>
      <c r="CA978" s="302">
        <v>6</v>
      </c>
      <c r="CB978" s="302">
        <v>0</v>
      </c>
      <c r="CC978" s="303">
        <v>0</v>
      </c>
      <c r="CD978" s="304">
        <v>0</v>
      </c>
      <c r="CE978" s="302">
        <v>0</v>
      </c>
      <c r="CF978" s="302">
        <v>30</v>
      </c>
      <c r="CG978" s="296">
        <v>0</v>
      </c>
      <c r="CH978" s="297" t="s">
        <v>12384</v>
      </c>
      <c r="CI978" s="305">
        <v>0</v>
      </c>
      <c r="CJ978" s="306">
        <v>0</v>
      </c>
      <c r="CK978" s="300">
        <v>0</v>
      </c>
      <c r="CL978" s="301">
        <v>0</v>
      </c>
    </row>
    <row r="979" spans="1:90" x14ac:dyDescent="0.25">
      <c r="A979">
        <v>1232100370</v>
      </c>
      <c r="B979" s="287" t="s">
        <v>13371</v>
      </c>
      <c r="C979" s="141"/>
      <c r="N979" s="142"/>
      <c r="O979" s="141"/>
      <c r="W979">
        <v>1</v>
      </c>
      <c r="X979">
        <v>1</v>
      </c>
      <c r="AA979" s="141"/>
      <c r="AB979">
        <v>1</v>
      </c>
      <c r="AL979" s="142"/>
      <c r="AM979" s="141"/>
      <c r="AU979">
        <v>1</v>
      </c>
      <c r="AX979" s="142"/>
      <c r="AY979" s="141"/>
      <c r="BJ979" s="142"/>
      <c r="BK979" s="141"/>
      <c r="BV979" s="142"/>
      <c r="BW979" s="302">
        <v>0</v>
      </c>
      <c r="BX979" s="302">
        <v>2</v>
      </c>
      <c r="BY979" s="302">
        <v>1</v>
      </c>
      <c r="BZ979" s="302">
        <v>1</v>
      </c>
      <c r="CA979" s="302">
        <v>0</v>
      </c>
      <c r="CB979" s="302">
        <v>0</v>
      </c>
      <c r="CC979" s="303">
        <v>0</v>
      </c>
      <c r="CD979" s="304">
        <v>0</v>
      </c>
      <c r="CE979" s="302">
        <v>0</v>
      </c>
      <c r="CF979" s="302">
        <v>30</v>
      </c>
      <c r="CG979" s="296">
        <v>0</v>
      </c>
      <c r="CH979" s="297" t="s">
        <v>12384</v>
      </c>
      <c r="CI979" s="305">
        <v>0</v>
      </c>
      <c r="CJ979" s="306">
        <v>0</v>
      </c>
      <c r="CK979" s="300">
        <v>0</v>
      </c>
      <c r="CL979" s="301">
        <v>0</v>
      </c>
    </row>
    <row r="980" spans="1:90" x14ac:dyDescent="0.25">
      <c r="A980">
        <v>1232100500</v>
      </c>
      <c r="B980" s="287" t="s">
        <v>13372</v>
      </c>
      <c r="C980" s="141"/>
      <c r="M980">
        <v>2</v>
      </c>
      <c r="N980" s="142"/>
      <c r="O980" s="141"/>
      <c r="V980">
        <v>1</v>
      </c>
      <c r="W980">
        <v>1</v>
      </c>
      <c r="X980">
        <v>1</v>
      </c>
      <c r="AA980" s="141">
        <v>2</v>
      </c>
      <c r="AB980">
        <v>1</v>
      </c>
      <c r="AD980">
        <v>3</v>
      </c>
      <c r="AG980">
        <v>1</v>
      </c>
      <c r="AH980">
        <v>1</v>
      </c>
      <c r="AJ980">
        <v>1</v>
      </c>
      <c r="AL980" s="142">
        <v>2</v>
      </c>
      <c r="AM980" s="141">
        <v>1</v>
      </c>
      <c r="AO980">
        <v>1</v>
      </c>
      <c r="AR980">
        <v>1</v>
      </c>
      <c r="AS980">
        <v>1</v>
      </c>
      <c r="AU980">
        <v>1</v>
      </c>
      <c r="AW980">
        <v>3</v>
      </c>
      <c r="AX980" s="142">
        <v>1</v>
      </c>
      <c r="AY980" s="141">
        <v>3</v>
      </c>
      <c r="AZ980">
        <v>1</v>
      </c>
      <c r="BA980">
        <v>1</v>
      </c>
      <c r="BB980">
        <v>1</v>
      </c>
      <c r="BC980">
        <v>1</v>
      </c>
      <c r="BH980">
        <v>1</v>
      </c>
      <c r="BI980">
        <v>2</v>
      </c>
      <c r="BJ980" s="142">
        <v>1</v>
      </c>
      <c r="BK980" s="141"/>
      <c r="BL980">
        <v>1</v>
      </c>
      <c r="BN980">
        <v>1</v>
      </c>
      <c r="BP980">
        <v>1</v>
      </c>
      <c r="BR980">
        <v>1</v>
      </c>
      <c r="BU980">
        <v>1</v>
      </c>
      <c r="BV980" s="142"/>
      <c r="BW980" s="302">
        <v>2</v>
      </c>
      <c r="BX980" s="302">
        <v>3</v>
      </c>
      <c r="BY980" s="302">
        <v>11</v>
      </c>
      <c r="BZ980" s="302">
        <v>9</v>
      </c>
      <c r="CA980" s="302">
        <v>11</v>
      </c>
      <c r="CB980" s="302">
        <v>5</v>
      </c>
      <c r="CC980" s="303">
        <v>1.984126984126984E-2</v>
      </c>
      <c r="CD980" s="304">
        <v>0</v>
      </c>
      <c r="CE980" s="302">
        <v>0</v>
      </c>
      <c r="CF980" s="302">
        <v>30</v>
      </c>
      <c r="CG980" s="296">
        <v>9.9206349206349201E-4</v>
      </c>
      <c r="CH980" s="297" t="s">
        <v>12384</v>
      </c>
      <c r="CI980" s="305">
        <v>0</v>
      </c>
      <c r="CJ980" s="306">
        <v>5.1785714285714279</v>
      </c>
      <c r="CK980" s="300">
        <v>1</v>
      </c>
      <c r="CL980" s="301">
        <v>6</v>
      </c>
    </row>
    <row r="981" spans="1:90" x14ac:dyDescent="0.25">
      <c r="A981">
        <v>1232100690</v>
      </c>
      <c r="B981" s="287" t="s">
        <v>13373</v>
      </c>
      <c r="C981" s="141"/>
      <c r="F981">
        <v>1</v>
      </c>
      <c r="L981">
        <v>1</v>
      </c>
      <c r="M981">
        <v>1</v>
      </c>
      <c r="N981" s="142"/>
      <c r="O981" s="141"/>
      <c r="V981">
        <v>1</v>
      </c>
      <c r="W981">
        <v>1</v>
      </c>
      <c r="X981">
        <v>2</v>
      </c>
      <c r="Y981">
        <v>1</v>
      </c>
      <c r="AA981" s="141">
        <v>1</v>
      </c>
      <c r="AE981">
        <v>3</v>
      </c>
      <c r="AF981">
        <v>1</v>
      </c>
      <c r="AG981">
        <v>3</v>
      </c>
      <c r="AJ981">
        <v>1</v>
      </c>
      <c r="AL981" s="142">
        <v>2</v>
      </c>
      <c r="AM981" s="141"/>
      <c r="AO981">
        <v>1</v>
      </c>
      <c r="AQ981">
        <v>1</v>
      </c>
      <c r="AT981">
        <v>2</v>
      </c>
      <c r="AW981">
        <v>1</v>
      </c>
      <c r="AX981" s="142"/>
      <c r="AY981" s="141"/>
      <c r="BA981">
        <v>1</v>
      </c>
      <c r="BC981">
        <v>1</v>
      </c>
      <c r="BD981">
        <v>1</v>
      </c>
      <c r="BF981">
        <v>1</v>
      </c>
      <c r="BJ981" s="142"/>
      <c r="BK981" s="141"/>
      <c r="BV981" s="142"/>
      <c r="BW981" s="302">
        <v>3</v>
      </c>
      <c r="BX981" s="302">
        <v>5</v>
      </c>
      <c r="BY981" s="302">
        <v>11</v>
      </c>
      <c r="BZ981" s="302">
        <v>5</v>
      </c>
      <c r="CA981" s="302">
        <v>4</v>
      </c>
      <c r="CB981" s="302">
        <v>0</v>
      </c>
      <c r="CC981" s="303">
        <v>0</v>
      </c>
      <c r="CD981" s="304">
        <v>0</v>
      </c>
      <c r="CE981" s="302">
        <v>0</v>
      </c>
      <c r="CF981" s="302">
        <v>30</v>
      </c>
      <c r="CG981" s="296">
        <v>0</v>
      </c>
      <c r="CH981" s="297" t="s">
        <v>12384</v>
      </c>
      <c r="CI981" s="305">
        <v>0</v>
      </c>
      <c r="CJ981" s="306">
        <v>0</v>
      </c>
      <c r="CK981" s="300">
        <v>0</v>
      </c>
      <c r="CL981" s="301">
        <v>0</v>
      </c>
    </row>
    <row r="982" spans="1:90" x14ac:dyDescent="0.25">
      <c r="A982">
        <v>1232101430</v>
      </c>
      <c r="B982" s="287" t="s">
        <v>13374</v>
      </c>
      <c r="C982" s="141"/>
      <c r="N982" s="142"/>
      <c r="O982" s="141"/>
      <c r="AA982" s="141"/>
      <c r="AL982" s="142"/>
      <c r="AM982" s="141"/>
      <c r="AT982">
        <v>1</v>
      </c>
      <c r="AX982" s="142"/>
      <c r="AY982" s="141"/>
      <c r="BJ982" s="142"/>
      <c r="BK982" s="141"/>
      <c r="BV982" s="142"/>
      <c r="BW982" s="302">
        <v>0</v>
      </c>
      <c r="BX982" s="302">
        <v>0</v>
      </c>
      <c r="BY982" s="302">
        <v>0</v>
      </c>
      <c r="BZ982" s="302">
        <v>1</v>
      </c>
      <c r="CA982" s="302">
        <v>0</v>
      </c>
      <c r="CB982" s="302">
        <v>0</v>
      </c>
      <c r="CC982" s="303">
        <v>0</v>
      </c>
      <c r="CD982" s="304">
        <v>0</v>
      </c>
      <c r="CE982" s="302">
        <v>0</v>
      </c>
      <c r="CF982" s="302">
        <v>30</v>
      </c>
      <c r="CG982" s="296">
        <v>0</v>
      </c>
      <c r="CH982" s="297" t="s">
        <v>12384</v>
      </c>
      <c r="CI982" s="305">
        <v>0</v>
      </c>
      <c r="CJ982" s="306">
        <v>0</v>
      </c>
      <c r="CK982" s="300">
        <v>0</v>
      </c>
      <c r="CL982" s="301">
        <v>0</v>
      </c>
    </row>
    <row r="983" spans="1:90" x14ac:dyDescent="0.25">
      <c r="A983">
        <v>1233100160</v>
      </c>
      <c r="B983" s="287" t="s">
        <v>13375</v>
      </c>
      <c r="C983" s="141"/>
      <c r="N983" s="142"/>
      <c r="O983" s="141"/>
      <c r="AA983" s="141"/>
      <c r="AL983" s="142"/>
      <c r="AM983" s="141"/>
      <c r="AX983" s="142"/>
      <c r="AY983" s="141"/>
      <c r="BH983">
        <v>1</v>
      </c>
      <c r="BI983">
        <v>1</v>
      </c>
      <c r="BJ983" s="142"/>
      <c r="BK983" s="141"/>
      <c r="BV983" s="142"/>
      <c r="BW983" s="302">
        <v>0</v>
      </c>
      <c r="BX983" s="302">
        <v>0</v>
      </c>
      <c r="BY983" s="302">
        <v>0</v>
      </c>
      <c r="BZ983" s="302">
        <v>0</v>
      </c>
      <c r="CA983" s="302">
        <v>2</v>
      </c>
      <c r="CB983" s="302">
        <v>0</v>
      </c>
      <c r="CC983" s="303">
        <v>0</v>
      </c>
      <c r="CD983" s="304">
        <v>0</v>
      </c>
      <c r="CE983" s="302">
        <v>0</v>
      </c>
      <c r="CF983" s="302">
        <v>30</v>
      </c>
      <c r="CG983" s="296">
        <v>0</v>
      </c>
      <c r="CH983" s="297" t="s">
        <v>12384</v>
      </c>
      <c r="CI983" s="305">
        <v>0</v>
      </c>
      <c r="CJ983" s="306">
        <v>0</v>
      </c>
      <c r="CK983" s="300">
        <v>0</v>
      </c>
      <c r="CL983" s="301">
        <v>0</v>
      </c>
    </row>
    <row r="984" spans="1:90" x14ac:dyDescent="0.25">
      <c r="A984">
        <v>1233100280</v>
      </c>
      <c r="B984" s="287" t="s">
        <v>13376</v>
      </c>
      <c r="C984" s="141">
        <v>1</v>
      </c>
      <c r="D984">
        <v>2</v>
      </c>
      <c r="F984">
        <v>1</v>
      </c>
      <c r="I984">
        <v>1</v>
      </c>
      <c r="J984">
        <v>1</v>
      </c>
      <c r="M984">
        <v>2</v>
      </c>
      <c r="N984" s="142">
        <v>2</v>
      </c>
      <c r="O984" s="141"/>
      <c r="T984">
        <v>5</v>
      </c>
      <c r="W984">
        <v>5</v>
      </c>
      <c r="X984">
        <v>2</v>
      </c>
      <c r="Z984">
        <v>2</v>
      </c>
      <c r="AA984" s="141"/>
      <c r="AB984">
        <v>2</v>
      </c>
      <c r="AC984">
        <v>1</v>
      </c>
      <c r="AD984">
        <v>5</v>
      </c>
      <c r="AE984">
        <v>1</v>
      </c>
      <c r="AF984">
        <v>3</v>
      </c>
      <c r="AG984">
        <v>1</v>
      </c>
      <c r="AH984">
        <v>1</v>
      </c>
      <c r="AI984">
        <v>2</v>
      </c>
      <c r="AJ984">
        <v>3</v>
      </c>
      <c r="AL984" s="142">
        <v>1</v>
      </c>
      <c r="AM984" s="141">
        <v>2</v>
      </c>
      <c r="AO984">
        <v>1</v>
      </c>
      <c r="AP984">
        <v>1</v>
      </c>
      <c r="AQ984">
        <v>4</v>
      </c>
      <c r="AR984">
        <v>8</v>
      </c>
      <c r="AS984">
        <v>3</v>
      </c>
      <c r="AU984">
        <v>2</v>
      </c>
      <c r="AV984">
        <v>4</v>
      </c>
      <c r="AW984">
        <v>1</v>
      </c>
      <c r="AX984" s="142"/>
      <c r="AY984" s="141">
        <v>1</v>
      </c>
      <c r="AZ984">
        <v>4</v>
      </c>
      <c r="BA984">
        <v>5</v>
      </c>
      <c r="BB984">
        <v>2</v>
      </c>
      <c r="BC984">
        <v>6</v>
      </c>
      <c r="BE984">
        <v>1</v>
      </c>
      <c r="BH984">
        <v>2</v>
      </c>
      <c r="BI984">
        <v>1</v>
      </c>
      <c r="BJ984" s="142">
        <v>3</v>
      </c>
      <c r="BK984" s="141"/>
      <c r="BM984">
        <v>1</v>
      </c>
      <c r="BN984">
        <v>2</v>
      </c>
      <c r="BO984">
        <v>2</v>
      </c>
      <c r="BP984">
        <v>2</v>
      </c>
      <c r="BQ984">
        <v>1</v>
      </c>
      <c r="BS984">
        <v>1</v>
      </c>
      <c r="BT984">
        <v>4</v>
      </c>
      <c r="BU984">
        <v>2</v>
      </c>
      <c r="BV984" s="142">
        <v>4</v>
      </c>
      <c r="BW984" s="302">
        <v>10</v>
      </c>
      <c r="BX984" s="302">
        <v>14</v>
      </c>
      <c r="BY984" s="302">
        <v>20</v>
      </c>
      <c r="BZ984" s="302">
        <v>26</v>
      </c>
      <c r="CA984" s="302">
        <v>25</v>
      </c>
      <c r="CB984" s="302">
        <v>19</v>
      </c>
      <c r="CC984" s="303">
        <v>7.5396825396825393E-2</v>
      </c>
      <c r="CD984" s="304">
        <v>1.1666666666666665</v>
      </c>
      <c r="CE984" s="302">
        <v>0</v>
      </c>
      <c r="CF984" s="302">
        <v>30</v>
      </c>
      <c r="CG984" s="296">
        <v>3.7698412698412699E-3</v>
      </c>
      <c r="CH984" s="297" t="s">
        <v>12384</v>
      </c>
      <c r="CI984" s="305">
        <v>2</v>
      </c>
      <c r="CJ984" s="306">
        <v>20.845238095238095</v>
      </c>
      <c r="CK984" s="300">
        <v>4</v>
      </c>
      <c r="CL984" s="301">
        <v>21</v>
      </c>
    </row>
    <row r="985" spans="1:90" x14ac:dyDescent="0.25">
      <c r="A985">
        <v>1233100300</v>
      </c>
      <c r="B985" s="287" t="s">
        <v>13377</v>
      </c>
      <c r="C985" s="141"/>
      <c r="N985" s="142"/>
      <c r="O985" s="141"/>
      <c r="AA985" s="141"/>
      <c r="AB985">
        <v>3</v>
      </c>
      <c r="AC985">
        <v>1</v>
      </c>
      <c r="AD985">
        <v>1</v>
      </c>
      <c r="AL985" s="142">
        <v>1</v>
      </c>
      <c r="AM985" s="141">
        <v>1</v>
      </c>
      <c r="AX985" s="142"/>
      <c r="AY985" s="141">
        <v>1</v>
      </c>
      <c r="BC985">
        <v>1</v>
      </c>
      <c r="BJ985" s="142"/>
      <c r="BK985" s="141"/>
      <c r="BR985">
        <v>1</v>
      </c>
      <c r="BV985" s="142"/>
      <c r="BW985" s="302">
        <v>0</v>
      </c>
      <c r="BX985" s="302">
        <v>0</v>
      </c>
      <c r="BY985" s="302">
        <v>6</v>
      </c>
      <c r="BZ985" s="302">
        <v>1</v>
      </c>
      <c r="CA985" s="302">
        <v>2</v>
      </c>
      <c r="CB985" s="302">
        <v>1</v>
      </c>
      <c r="CC985" s="303">
        <v>3.968253968253968E-3</v>
      </c>
      <c r="CD985" s="304">
        <v>0</v>
      </c>
      <c r="CE985" s="302">
        <v>0</v>
      </c>
      <c r="CF985" s="302">
        <v>30</v>
      </c>
      <c r="CG985" s="296">
        <v>1.9841269841269841E-4</v>
      </c>
      <c r="CH985" s="297" t="s">
        <v>12384</v>
      </c>
      <c r="CI985" s="305">
        <v>0</v>
      </c>
      <c r="CJ985" s="306">
        <v>1.0357142857142856</v>
      </c>
      <c r="CK985" s="300">
        <v>1</v>
      </c>
      <c r="CL985" s="301">
        <v>2</v>
      </c>
    </row>
    <row r="986" spans="1:90" x14ac:dyDescent="0.25">
      <c r="A986">
        <v>1233100310</v>
      </c>
      <c r="B986" s="287" t="s">
        <v>13378</v>
      </c>
      <c r="C986" s="141"/>
      <c r="N986" s="142"/>
      <c r="O986" s="141"/>
      <c r="Q986">
        <v>1</v>
      </c>
      <c r="AA986" s="141"/>
      <c r="AB986">
        <v>2</v>
      </c>
      <c r="AC986">
        <v>3</v>
      </c>
      <c r="AD986">
        <v>1</v>
      </c>
      <c r="AG986">
        <v>1</v>
      </c>
      <c r="AL986" s="142">
        <v>2</v>
      </c>
      <c r="AM986" s="141">
        <v>1</v>
      </c>
      <c r="AP986">
        <v>1</v>
      </c>
      <c r="AQ986">
        <v>1</v>
      </c>
      <c r="AW986">
        <v>3</v>
      </c>
      <c r="AX986" s="142"/>
      <c r="AY986" s="141"/>
      <c r="BJ986" s="142"/>
      <c r="BK986" s="141"/>
      <c r="BP986">
        <v>1</v>
      </c>
      <c r="BV986" s="142"/>
      <c r="BW986" s="302">
        <v>0</v>
      </c>
      <c r="BX986" s="302">
        <v>1</v>
      </c>
      <c r="BY986" s="302">
        <v>9</v>
      </c>
      <c r="BZ986" s="302">
        <v>6</v>
      </c>
      <c r="CA986" s="302">
        <v>0</v>
      </c>
      <c r="CB986" s="302">
        <v>1</v>
      </c>
      <c r="CC986" s="303">
        <v>3.968253968253968E-3</v>
      </c>
      <c r="CD986" s="304">
        <v>0</v>
      </c>
      <c r="CE986" s="302">
        <v>0</v>
      </c>
      <c r="CF986" s="302">
        <v>30</v>
      </c>
      <c r="CG986" s="296">
        <v>1.9841269841269841E-4</v>
      </c>
      <c r="CH986" s="297" t="s">
        <v>12384</v>
      </c>
      <c r="CI986" s="305">
        <v>0</v>
      </c>
      <c r="CJ986" s="306">
        <v>1.0357142857142856</v>
      </c>
      <c r="CK986" s="300">
        <v>1</v>
      </c>
      <c r="CL986" s="301">
        <v>2</v>
      </c>
    </row>
    <row r="987" spans="1:90" x14ac:dyDescent="0.25">
      <c r="A987">
        <v>1233100320</v>
      </c>
      <c r="B987" s="287" t="s">
        <v>13379</v>
      </c>
      <c r="C987" s="141"/>
      <c r="G987">
        <v>1</v>
      </c>
      <c r="M987">
        <v>1</v>
      </c>
      <c r="N987" s="142"/>
      <c r="O987" s="141"/>
      <c r="AA987" s="141">
        <v>1</v>
      </c>
      <c r="AG987">
        <v>1</v>
      </c>
      <c r="AH987">
        <v>1</v>
      </c>
      <c r="AJ987">
        <v>1</v>
      </c>
      <c r="AL987" s="142">
        <v>1</v>
      </c>
      <c r="AM987" s="141"/>
      <c r="AN987">
        <v>1</v>
      </c>
      <c r="AX987" s="142"/>
      <c r="AY987" s="141"/>
      <c r="BH987">
        <v>1</v>
      </c>
      <c r="BJ987" s="142"/>
      <c r="BK987" s="141"/>
      <c r="BM987">
        <v>1</v>
      </c>
      <c r="BV987" s="142"/>
      <c r="BW987" s="302">
        <v>2</v>
      </c>
      <c r="BX987" s="302">
        <v>0</v>
      </c>
      <c r="BY987" s="302">
        <v>5</v>
      </c>
      <c r="BZ987" s="302">
        <v>1</v>
      </c>
      <c r="CA987" s="302">
        <v>1</v>
      </c>
      <c r="CB987" s="302">
        <v>1</v>
      </c>
      <c r="CC987" s="303">
        <v>3.968253968253968E-3</v>
      </c>
      <c r="CD987" s="304">
        <v>0</v>
      </c>
      <c r="CE987" s="302">
        <v>0</v>
      </c>
      <c r="CF987" s="302">
        <v>30</v>
      </c>
      <c r="CG987" s="296">
        <v>1.9841269841269841E-4</v>
      </c>
      <c r="CH987" s="297" t="s">
        <v>12384</v>
      </c>
      <c r="CI987" s="305">
        <v>0</v>
      </c>
      <c r="CJ987" s="306">
        <v>1.0357142857142856</v>
      </c>
      <c r="CK987" s="300">
        <v>1</v>
      </c>
      <c r="CL987" s="301">
        <v>2</v>
      </c>
    </row>
    <row r="988" spans="1:90" x14ac:dyDescent="0.25">
      <c r="A988">
        <v>1233100340</v>
      </c>
      <c r="B988" s="287" t="s">
        <v>13380</v>
      </c>
      <c r="C988" s="141"/>
      <c r="G988">
        <v>2</v>
      </c>
      <c r="N988" s="142"/>
      <c r="O988" s="141"/>
      <c r="X988">
        <v>2</v>
      </c>
      <c r="AA988" s="141"/>
      <c r="AL988" s="142"/>
      <c r="AM988" s="141"/>
      <c r="AX988" s="142"/>
      <c r="AY988" s="141"/>
      <c r="BJ988" s="142"/>
      <c r="BK988" s="141"/>
      <c r="BV988" s="142"/>
      <c r="BW988" s="302">
        <v>2</v>
      </c>
      <c r="BX988" s="302">
        <v>2</v>
      </c>
      <c r="BY988" s="302">
        <v>0</v>
      </c>
      <c r="BZ988" s="302">
        <v>0</v>
      </c>
      <c r="CA988" s="302">
        <v>0</v>
      </c>
      <c r="CB988" s="302">
        <v>0</v>
      </c>
      <c r="CC988" s="303">
        <v>0</v>
      </c>
      <c r="CD988" s="304">
        <v>0</v>
      </c>
      <c r="CE988" s="302">
        <v>0</v>
      </c>
      <c r="CF988" s="302">
        <v>30</v>
      </c>
      <c r="CG988" s="296">
        <v>0</v>
      </c>
      <c r="CH988" s="297" t="s">
        <v>12384</v>
      </c>
      <c r="CI988" s="305">
        <v>0</v>
      </c>
      <c r="CJ988" s="306">
        <v>0</v>
      </c>
      <c r="CK988" s="300">
        <v>0</v>
      </c>
      <c r="CL988" s="301">
        <v>0</v>
      </c>
    </row>
    <row r="989" spans="1:90" x14ac:dyDescent="0.25">
      <c r="A989">
        <v>1233100580</v>
      </c>
      <c r="B989" s="287" t="s">
        <v>13381</v>
      </c>
      <c r="C989" s="141"/>
      <c r="N989" s="142">
        <v>1</v>
      </c>
      <c r="O989" s="141"/>
      <c r="X989">
        <v>1</v>
      </c>
      <c r="Z989">
        <v>1</v>
      </c>
      <c r="AA989" s="141"/>
      <c r="AB989">
        <v>8</v>
      </c>
      <c r="AC989">
        <v>1</v>
      </c>
      <c r="AD989">
        <v>1</v>
      </c>
      <c r="AE989">
        <v>2</v>
      </c>
      <c r="AG989">
        <v>1</v>
      </c>
      <c r="AL989" s="142"/>
      <c r="AM989" s="141"/>
      <c r="AQ989">
        <v>1</v>
      </c>
      <c r="AW989">
        <v>1</v>
      </c>
      <c r="AX989" s="142">
        <v>2</v>
      </c>
      <c r="AY989" s="141"/>
      <c r="BA989">
        <v>2</v>
      </c>
      <c r="BC989">
        <v>2</v>
      </c>
      <c r="BJ989" s="142"/>
      <c r="BK989" s="141"/>
      <c r="BL989">
        <v>1</v>
      </c>
      <c r="BO989">
        <v>1</v>
      </c>
      <c r="BP989">
        <v>1</v>
      </c>
      <c r="BQ989">
        <v>1</v>
      </c>
      <c r="BR989">
        <v>1</v>
      </c>
      <c r="BU989">
        <v>2</v>
      </c>
      <c r="BV989" s="142"/>
      <c r="BW989" s="302">
        <v>1</v>
      </c>
      <c r="BX989" s="302">
        <v>2</v>
      </c>
      <c r="BY989" s="302">
        <v>13</v>
      </c>
      <c r="BZ989" s="302">
        <v>4</v>
      </c>
      <c r="CA989" s="302">
        <v>4</v>
      </c>
      <c r="CB989" s="302">
        <v>7</v>
      </c>
      <c r="CC989" s="303">
        <v>2.7777777777777776E-2</v>
      </c>
      <c r="CD989" s="304">
        <v>0.40824829046386318</v>
      </c>
      <c r="CE989" s="302">
        <v>0</v>
      </c>
      <c r="CF989" s="302">
        <v>30</v>
      </c>
      <c r="CG989" s="296">
        <v>1.3888888888888889E-3</v>
      </c>
      <c r="CH989" s="297" t="s">
        <v>12384</v>
      </c>
      <c r="CI989" s="305">
        <v>1</v>
      </c>
      <c r="CJ989" s="306">
        <v>7.6582482904638631</v>
      </c>
      <c r="CK989" s="300">
        <v>2</v>
      </c>
      <c r="CL989" s="301">
        <v>8</v>
      </c>
    </row>
    <row r="990" spans="1:90" x14ac:dyDescent="0.25">
      <c r="A990">
        <v>1233100620</v>
      </c>
      <c r="B990" s="287" t="s">
        <v>13382</v>
      </c>
      <c r="C990" s="141"/>
      <c r="N990" s="142"/>
      <c r="O990" s="141"/>
      <c r="AA990" s="141"/>
      <c r="AL990" s="142"/>
      <c r="AM990" s="141"/>
      <c r="AX990" s="142"/>
      <c r="AY990" s="141"/>
      <c r="BA990">
        <v>1</v>
      </c>
      <c r="BB990">
        <v>1</v>
      </c>
      <c r="BH990">
        <v>1</v>
      </c>
      <c r="BJ990" s="142"/>
      <c r="BK990" s="141"/>
      <c r="BV990" s="142"/>
      <c r="BW990" s="302">
        <v>0</v>
      </c>
      <c r="BX990" s="302">
        <v>0</v>
      </c>
      <c r="BY990" s="302">
        <v>0</v>
      </c>
      <c r="BZ990" s="302">
        <v>0</v>
      </c>
      <c r="CA990" s="302">
        <v>3</v>
      </c>
      <c r="CB990" s="302">
        <v>0</v>
      </c>
      <c r="CC990" s="303">
        <v>0</v>
      </c>
      <c r="CD990" s="304">
        <v>0</v>
      </c>
      <c r="CE990" s="302">
        <v>0</v>
      </c>
      <c r="CF990" s="302">
        <v>30</v>
      </c>
      <c r="CG990" s="296">
        <v>0</v>
      </c>
      <c r="CH990" s="297" t="s">
        <v>12384</v>
      </c>
      <c r="CI990" s="305">
        <v>0</v>
      </c>
      <c r="CJ990" s="306">
        <v>0</v>
      </c>
      <c r="CK990" s="300">
        <v>0</v>
      </c>
      <c r="CL990" s="301">
        <v>0</v>
      </c>
    </row>
    <row r="991" spans="1:90" x14ac:dyDescent="0.25">
      <c r="A991">
        <v>1233100950</v>
      </c>
      <c r="B991" s="287" t="s">
        <v>13383</v>
      </c>
      <c r="C991" s="141"/>
      <c r="N991" s="142">
        <v>3</v>
      </c>
      <c r="O991" s="141">
        <v>6</v>
      </c>
      <c r="AA991" s="141"/>
      <c r="AL991" s="142"/>
      <c r="AM991" s="141"/>
      <c r="AX991" s="142"/>
      <c r="AY991" s="141"/>
      <c r="BJ991" s="142"/>
      <c r="BK991" s="141"/>
      <c r="BV991" s="142"/>
      <c r="BW991" s="302">
        <v>3</v>
      </c>
      <c r="BX991" s="302">
        <v>6</v>
      </c>
      <c r="BY991" s="302">
        <v>0</v>
      </c>
      <c r="BZ991" s="302">
        <v>0</v>
      </c>
      <c r="CA991" s="302">
        <v>0</v>
      </c>
      <c r="CB991" s="302">
        <v>0</v>
      </c>
      <c r="CC991" s="303">
        <v>0</v>
      </c>
      <c r="CD991" s="304">
        <v>0</v>
      </c>
      <c r="CE991" s="302">
        <v>0</v>
      </c>
      <c r="CF991" s="302">
        <v>30</v>
      </c>
      <c r="CG991" s="296">
        <v>0</v>
      </c>
      <c r="CH991" s="297" t="s">
        <v>12384</v>
      </c>
      <c r="CI991" s="305">
        <v>0</v>
      </c>
      <c r="CJ991" s="306">
        <v>0</v>
      </c>
      <c r="CK991" s="300">
        <v>0</v>
      </c>
      <c r="CL991" s="301">
        <v>0</v>
      </c>
    </row>
    <row r="992" spans="1:90" x14ac:dyDescent="0.25">
      <c r="A992">
        <v>1233101140</v>
      </c>
      <c r="B992" s="287" t="s">
        <v>13384</v>
      </c>
      <c r="C992" s="141"/>
      <c r="N992" s="142"/>
      <c r="O992" s="141"/>
      <c r="AA992" s="141"/>
      <c r="AL992" s="142"/>
      <c r="AM992" s="141"/>
      <c r="AT992">
        <v>1</v>
      </c>
      <c r="AX992" s="142"/>
      <c r="AY992" s="141"/>
      <c r="BJ992" s="142"/>
      <c r="BK992" s="141"/>
      <c r="BV992" s="142"/>
      <c r="BW992" s="302">
        <v>0</v>
      </c>
      <c r="BX992" s="302">
        <v>0</v>
      </c>
      <c r="BY992" s="302">
        <v>0</v>
      </c>
      <c r="BZ992" s="302">
        <v>1</v>
      </c>
      <c r="CA992" s="302">
        <v>0</v>
      </c>
      <c r="CB992" s="302">
        <v>0</v>
      </c>
      <c r="CC992" s="303">
        <v>0</v>
      </c>
      <c r="CD992" s="304">
        <v>0</v>
      </c>
      <c r="CE992" s="302">
        <v>0</v>
      </c>
      <c r="CF992" s="302">
        <v>30</v>
      </c>
      <c r="CG992" s="296">
        <v>0</v>
      </c>
      <c r="CH992" s="297" t="s">
        <v>12384</v>
      </c>
      <c r="CI992" s="305">
        <v>0</v>
      </c>
      <c r="CJ992" s="306">
        <v>0</v>
      </c>
      <c r="CK992" s="300">
        <v>0</v>
      </c>
      <c r="CL992" s="301">
        <v>0</v>
      </c>
    </row>
    <row r="993" spans="1:90" x14ac:dyDescent="0.25">
      <c r="A993">
        <v>1233101370</v>
      </c>
      <c r="B993" s="287" t="s">
        <v>13385</v>
      </c>
      <c r="C993" s="141"/>
      <c r="N993" s="142">
        <v>4</v>
      </c>
      <c r="O993" s="141"/>
      <c r="AA993" s="141"/>
      <c r="AL993" s="142"/>
      <c r="AM993" s="141"/>
      <c r="AX993" s="142"/>
      <c r="AY993" s="141"/>
      <c r="BJ993" s="142"/>
      <c r="BK993" s="141"/>
      <c r="BV993" s="142"/>
      <c r="BW993" s="302">
        <v>4</v>
      </c>
      <c r="BX993" s="302">
        <v>0</v>
      </c>
      <c r="BY993" s="302">
        <v>0</v>
      </c>
      <c r="BZ993" s="302">
        <v>0</v>
      </c>
      <c r="CA993" s="302">
        <v>0</v>
      </c>
      <c r="CB993" s="302">
        <v>0</v>
      </c>
      <c r="CC993" s="303">
        <v>0</v>
      </c>
      <c r="CD993" s="304">
        <v>0</v>
      </c>
      <c r="CE993" s="302">
        <v>0</v>
      </c>
      <c r="CF993" s="302">
        <v>30</v>
      </c>
      <c r="CG993" s="296">
        <v>0</v>
      </c>
      <c r="CH993" s="297" t="s">
        <v>12384</v>
      </c>
      <c r="CI993" s="305">
        <v>0</v>
      </c>
      <c r="CJ993" s="306">
        <v>0</v>
      </c>
      <c r="CK993" s="300">
        <v>0</v>
      </c>
      <c r="CL993" s="301">
        <v>0</v>
      </c>
    </row>
    <row r="994" spans="1:90" x14ac:dyDescent="0.25">
      <c r="A994">
        <v>1233101500</v>
      </c>
      <c r="B994" s="287" t="s">
        <v>13386</v>
      </c>
      <c r="C994" s="141"/>
      <c r="N994" s="142"/>
      <c r="O994" s="141"/>
      <c r="AA994" s="141"/>
      <c r="AL994" s="142"/>
      <c r="AM994" s="141"/>
      <c r="AS994">
        <v>2</v>
      </c>
      <c r="AX994" s="142"/>
      <c r="AY994" s="141">
        <v>1</v>
      </c>
      <c r="AZ994">
        <v>1</v>
      </c>
      <c r="BJ994" s="142"/>
      <c r="BK994" s="141"/>
      <c r="BL994">
        <v>1</v>
      </c>
      <c r="BN994">
        <v>1</v>
      </c>
      <c r="BO994">
        <v>1</v>
      </c>
      <c r="BP994">
        <v>1</v>
      </c>
      <c r="BR994">
        <v>1</v>
      </c>
      <c r="BU994">
        <v>1</v>
      </c>
      <c r="BV994" s="142"/>
      <c r="BW994" s="302">
        <v>0</v>
      </c>
      <c r="BX994" s="302">
        <v>0</v>
      </c>
      <c r="BY994" s="302">
        <v>0</v>
      </c>
      <c r="BZ994" s="302">
        <v>2</v>
      </c>
      <c r="CA994" s="302">
        <v>2</v>
      </c>
      <c r="CB994" s="302">
        <v>6</v>
      </c>
      <c r="CC994" s="303">
        <v>2.3809523809523808E-2</v>
      </c>
      <c r="CD994" s="304">
        <v>0</v>
      </c>
      <c r="CE994" s="302">
        <v>0</v>
      </c>
      <c r="CF994" s="302">
        <v>30</v>
      </c>
      <c r="CG994" s="296">
        <v>1.1904761904761906E-3</v>
      </c>
      <c r="CH994" s="297" t="s">
        <v>12384</v>
      </c>
      <c r="CI994" s="305">
        <v>0</v>
      </c>
      <c r="CJ994" s="306">
        <v>6.2142857142857135</v>
      </c>
      <c r="CK994" s="300">
        <v>1</v>
      </c>
      <c r="CL994" s="301">
        <v>7</v>
      </c>
    </row>
    <row r="995" spans="1:90" x14ac:dyDescent="0.25">
      <c r="A995">
        <v>1233101510</v>
      </c>
      <c r="B995" s="287" t="s">
        <v>13387</v>
      </c>
      <c r="C995" s="141"/>
      <c r="N995" s="142"/>
      <c r="O995" s="141"/>
      <c r="AA995" s="141"/>
      <c r="AL995" s="142"/>
      <c r="AM995" s="141"/>
      <c r="AX995" s="142">
        <v>1</v>
      </c>
      <c r="AY995" s="141"/>
      <c r="BJ995" s="142"/>
      <c r="BK995" s="141"/>
      <c r="BP995">
        <v>1</v>
      </c>
      <c r="BU995">
        <v>1</v>
      </c>
      <c r="BV995" s="142"/>
      <c r="BW995" s="302">
        <v>0</v>
      </c>
      <c r="BX995" s="302">
        <v>0</v>
      </c>
      <c r="BY995" s="302">
        <v>0</v>
      </c>
      <c r="BZ995" s="302">
        <v>1</v>
      </c>
      <c r="CA995" s="302">
        <v>0</v>
      </c>
      <c r="CB995" s="302">
        <v>2</v>
      </c>
      <c r="CC995" s="303">
        <v>7.9365079365079361E-3</v>
      </c>
      <c r="CD995" s="304">
        <v>0</v>
      </c>
      <c r="CE995" s="302">
        <v>0</v>
      </c>
      <c r="CF995" s="302">
        <v>30</v>
      </c>
      <c r="CG995" s="296">
        <v>3.9682539682539683E-4</v>
      </c>
      <c r="CH995" s="297" t="s">
        <v>12384</v>
      </c>
      <c r="CI995" s="305">
        <v>0</v>
      </c>
      <c r="CJ995" s="306">
        <v>2.0714285714285712</v>
      </c>
      <c r="CK995" s="300">
        <v>1</v>
      </c>
      <c r="CL995" s="301">
        <v>3</v>
      </c>
    </row>
    <row r="996" spans="1:90" x14ac:dyDescent="0.25">
      <c r="A996">
        <v>1234100040</v>
      </c>
      <c r="B996" s="287" t="s">
        <v>13388</v>
      </c>
      <c r="C996" s="141"/>
      <c r="N996" s="142"/>
      <c r="O996" s="141"/>
      <c r="AA996" s="141"/>
      <c r="AH996">
        <v>1</v>
      </c>
      <c r="AL996" s="142"/>
      <c r="AM996" s="141"/>
      <c r="AX996" s="142"/>
      <c r="AY996" s="141"/>
      <c r="BJ996" s="142"/>
      <c r="BK996" s="141"/>
      <c r="BV996" s="142"/>
      <c r="BW996" s="302">
        <v>0</v>
      </c>
      <c r="BX996" s="302">
        <v>0</v>
      </c>
      <c r="BY996" s="302">
        <v>1</v>
      </c>
      <c r="BZ996" s="302">
        <v>0</v>
      </c>
      <c r="CA996" s="302">
        <v>0</v>
      </c>
      <c r="CB996" s="302">
        <v>0</v>
      </c>
      <c r="CC996" s="303">
        <v>0</v>
      </c>
      <c r="CD996" s="304">
        <v>0</v>
      </c>
      <c r="CE996" s="302">
        <v>0</v>
      </c>
      <c r="CF996" s="302">
        <v>30</v>
      </c>
      <c r="CG996" s="296">
        <v>0</v>
      </c>
      <c r="CH996" s="297" t="s">
        <v>12384</v>
      </c>
      <c r="CI996" s="305">
        <v>0</v>
      </c>
      <c r="CJ996" s="306">
        <v>0</v>
      </c>
      <c r="CK996" s="300">
        <v>0</v>
      </c>
      <c r="CL996" s="301">
        <v>0</v>
      </c>
    </row>
    <row r="997" spans="1:90" x14ac:dyDescent="0.25">
      <c r="A997">
        <v>1234100050</v>
      </c>
      <c r="B997" s="287" t="s">
        <v>13389</v>
      </c>
      <c r="C997" s="141"/>
      <c r="I997">
        <v>2</v>
      </c>
      <c r="N997" s="142"/>
      <c r="O997" s="141"/>
      <c r="AA997" s="141"/>
      <c r="AL997" s="142"/>
      <c r="AM997" s="141"/>
      <c r="AX997" s="142"/>
      <c r="AY997" s="141"/>
      <c r="BJ997" s="142"/>
      <c r="BK997" s="141"/>
      <c r="BV997" s="142"/>
      <c r="BW997" s="302">
        <v>2</v>
      </c>
      <c r="BX997" s="302">
        <v>0</v>
      </c>
      <c r="BY997" s="302">
        <v>0</v>
      </c>
      <c r="BZ997" s="302">
        <v>0</v>
      </c>
      <c r="CA997" s="302">
        <v>0</v>
      </c>
      <c r="CB997" s="302">
        <v>0</v>
      </c>
      <c r="CC997" s="303">
        <v>0</v>
      </c>
      <c r="CD997" s="304">
        <v>0</v>
      </c>
      <c r="CE997" s="302">
        <v>0</v>
      </c>
      <c r="CF997" s="302">
        <v>30</v>
      </c>
      <c r="CG997" s="296">
        <v>0</v>
      </c>
      <c r="CH997" s="297" t="s">
        <v>12384</v>
      </c>
      <c r="CI997" s="305">
        <v>0</v>
      </c>
      <c r="CJ997" s="306">
        <v>0</v>
      </c>
      <c r="CK997" s="300">
        <v>0</v>
      </c>
      <c r="CL997" s="301">
        <v>0</v>
      </c>
    </row>
    <row r="998" spans="1:90" x14ac:dyDescent="0.25">
      <c r="A998">
        <v>1234100060</v>
      </c>
      <c r="B998" s="287" t="s">
        <v>13390</v>
      </c>
      <c r="C998" s="141"/>
      <c r="N998" s="142"/>
      <c r="O998" s="141"/>
      <c r="AA998" s="141"/>
      <c r="AL998" s="142"/>
      <c r="AM998" s="141"/>
      <c r="AQ998">
        <v>1</v>
      </c>
      <c r="AX998" s="142"/>
      <c r="AY998" s="141"/>
      <c r="BJ998" s="142"/>
      <c r="BK998" s="141"/>
      <c r="BR998">
        <v>1</v>
      </c>
      <c r="BV998" s="142"/>
      <c r="BW998" s="302">
        <v>0</v>
      </c>
      <c r="BX998" s="302">
        <v>0</v>
      </c>
      <c r="BY998" s="302">
        <v>0</v>
      </c>
      <c r="BZ998" s="302">
        <v>1</v>
      </c>
      <c r="CA998" s="302">
        <v>0</v>
      </c>
      <c r="CB998" s="302">
        <v>1</v>
      </c>
      <c r="CC998" s="303">
        <v>3.968253968253968E-3</v>
      </c>
      <c r="CD998" s="304">
        <v>0</v>
      </c>
      <c r="CE998" s="302">
        <v>0</v>
      </c>
      <c r="CF998" s="302">
        <v>30</v>
      </c>
      <c r="CG998" s="296">
        <v>1.9841269841269841E-4</v>
      </c>
      <c r="CH998" s="297" t="s">
        <v>12384</v>
      </c>
      <c r="CI998" s="305">
        <v>0</v>
      </c>
      <c r="CJ998" s="306">
        <v>1.0357142857142856</v>
      </c>
      <c r="CK998" s="300">
        <v>1</v>
      </c>
      <c r="CL998" s="301">
        <v>2</v>
      </c>
    </row>
    <row r="999" spans="1:90" x14ac:dyDescent="0.25">
      <c r="A999">
        <v>1234100070</v>
      </c>
      <c r="B999" s="287" t="s">
        <v>13391</v>
      </c>
      <c r="C999" s="141"/>
      <c r="N999" s="142"/>
      <c r="O999" s="141"/>
      <c r="AA999" s="141"/>
      <c r="AD999">
        <v>1</v>
      </c>
      <c r="AE999">
        <v>1</v>
      </c>
      <c r="AL999" s="142"/>
      <c r="AM999" s="141"/>
      <c r="AN999">
        <v>1</v>
      </c>
      <c r="AS999">
        <v>2</v>
      </c>
      <c r="AX999" s="142"/>
      <c r="AY999" s="141"/>
      <c r="BC999">
        <v>1</v>
      </c>
      <c r="BJ999" s="142"/>
      <c r="BK999" s="141"/>
      <c r="BS999">
        <v>1</v>
      </c>
      <c r="BV999" s="142">
        <v>1</v>
      </c>
      <c r="BW999" s="302">
        <v>0</v>
      </c>
      <c r="BX999" s="302">
        <v>0</v>
      </c>
      <c r="BY999" s="302">
        <v>2</v>
      </c>
      <c r="BZ999" s="302">
        <v>3</v>
      </c>
      <c r="CA999" s="302">
        <v>1</v>
      </c>
      <c r="CB999" s="302">
        <v>2</v>
      </c>
      <c r="CC999" s="303">
        <v>7.9365079365079361E-3</v>
      </c>
      <c r="CD999" s="304">
        <v>0</v>
      </c>
      <c r="CE999" s="302">
        <v>0</v>
      </c>
      <c r="CF999" s="302">
        <v>30</v>
      </c>
      <c r="CG999" s="296">
        <v>3.9682539682539683E-4</v>
      </c>
      <c r="CH999" s="297" t="s">
        <v>12384</v>
      </c>
      <c r="CI999" s="305">
        <v>0</v>
      </c>
      <c r="CJ999" s="306">
        <v>2.0714285714285712</v>
      </c>
      <c r="CK999" s="300">
        <v>1</v>
      </c>
      <c r="CL999" s="301">
        <v>3</v>
      </c>
    </row>
    <row r="1000" spans="1:90" x14ac:dyDescent="0.25">
      <c r="A1000">
        <v>1234100080</v>
      </c>
      <c r="B1000" s="287" t="s">
        <v>13392</v>
      </c>
      <c r="C1000" s="141"/>
      <c r="N1000" s="142"/>
      <c r="O1000" s="141"/>
      <c r="AA1000" s="141"/>
      <c r="AE1000">
        <v>1</v>
      </c>
      <c r="AG1000">
        <v>2</v>
      </c>
      <c r="AH1000">
        <v>2</v>
      </c>
      <c r="AL1000" s="142"/>
      <c r="AM1000" s="141"/>
      <c r="AN1000">
        <v>1</v>
      </c>
      <c r="AS1000">
        <v>1</v>
      </c>
      <c r="AX1000" s="142"/>
      <c r="AY1000" s="141"/>
      <c r="BJ1000" s="142"/>
      <c r="BK1000" s="141"/>
      <c r="BS1000">
        <v>1</v>
      </c>
      <c r="BV1000" s="142">
        <v>1</v>
      </c>
      <c r="BW1000" s="302">
        <v>0</v>
      </c>
      <c r="BX1000" s="302">
        <v>0</v>
      </c>
      <c r="BY1000" s="302">
        <v>5</v>
      </c>
      <c r="BZ1000" s="302">
        <v>2</v>
      </c>
      <c r="CA1000" s="302">
        <v>0</v>
      </c>
      <c r="CB1000" s="302">
        <v>2</v>
      </c>
      <c r="CC1000" s="303">
        <v>7.9365079365079361E-3</v>
      </c>
      <c r="CD1000" s="304">
        <v>0</v>
      </c>
      <c r="CE1000" s="302">
        <v>0</v>
      </c>
      <c r="CF1000" s="302">
        <v>30</v>
      </c>
      <c r="CG1000" s="296">
        <v>3.9682539682539683E-4</v>
      </c>
      <c r="CH1000" s="297" t="s">
        <v>12384</v>
      </c>
      <c r="CI1000" s="305">
        <v>0</v>
      </c>
      <c r="CJ1000" s="306">
        <v>2.0714285714285712</v>
      </c>
      <c r="CK1000" s="300">
        <v>1</v>
      </c>
      <c r="CL1000" s="301">
        <v>3</v>
      </c>
    </row>
    <row r="1001" spans="1:90" x14ac:dyDescent="0.25">
      <c r="A1001">
        <v>1234100090</v>
      </c>
      <c r="B1001" s="287" t="s">
        <v>13393</v>
      </c>
      <c r="C1001" s="141"/>
      <c r="I1001">
        <v>1</v>
      </c>
      <c r="L1001">
        <v>3</v>
      </c>
      <c r="N1001" s="142">
        <v>1</v>
      </c>
      <c r="O1001" s="141"/>
      <c r="P1001">
        <v>1</v>
      </c>
      <c r="V1001">
        <v>1</v>
      </c>
      <c r="W1001">
        <v>2</v>
      </c>
      <c r="X1001">
        <v>1</v>
      </c>
      <c r="AA1001" s="141">
        <v>1</v>
      </c>
      <c r="AB1001">
        <v>2</v>
      </c>
      <c r="AC1001">
        <v>1</v>
      </c>
      <c r="AD1001">
        <v>2</v>
      </c>
      <c r="AE1001">
        <v>7</v>
      </c>
      <c r="AL1001" s="142"/>
      <c r="AM1001" s="141">
        <v>2</v>
      </c>
      <c r="AO1001">
        <v>2</v>
      </c>
      <c r="AP1001">
        <v>3</v>
      </c>
      <c r="AR1001">
        <v>1</v>
      </c>
      <c r="AS1001">
        <v>3</v>
      </c>
      <c r="AT1001">
        <v>1</v>
      </c>
      <c r="AU1001">
        <v>1</v>
      </c>
      <c r="AV1001">
        <v>3</v>
      </c>
      <c r="AX1001" s="142">
        <v>1</v>
      </c>
      <c r="AY1001" s="141"/>
      <c r="AZ1001">
        <v>1</v>
      </c>
      <c r="BC1001">
        <v>1</v>
      </c>
      <c r="BH1001">
        <v>1</v>
      </c>
      <c r="BI1001">
        <v>1</v>
      </c>
      <c r="BJ1001" s="142">
        <v>1</v>
      </c>
      <c r="BK1001" s="141"/>
      <c r="BL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U1001">
        <v>1</v>
      </c>
      <c r="BV1001" s="142"/>
      <c r="BW1001" s="302">
        <v>5</v>
      </c>
      <c r="BX1001" s="302">
        <v>5</v>
      </c>
      <c r="BY1001" s="302">
        <v>13</v>
      </c>
      <c r="BZ1001" s="302">
        <v>17</v>
      </c>
      <c r="CA1001" s="302">
        <v>5</v>
      </c>
      <c r="CB1001" s="302">
        <v>7</v>
      </c>
      <c r="CC1001" s="303">
        <v>2.7777777777777776E-2</v>
      </c>
      <c r="CD1001" s="304">
        <v>0</v>
      </c>
      <c r="CE1001" s="302">
        <v>0</v>
      </c>
      <c r="CF1001" s="302">
        <v>30</v>
      </c>
      <c r="CG1001" s="296">
        <v>1.3888888888888889E-3</v>
      </c>
      <c r="CH1001" s="297" t="s">
        <v>12384</v>
      </c>
      <c r="CI1001" s="305">
        <v>0</v>
      </c>
      <c r="CJ1001" s="306">
        <v>7.25</v>
      </c>
      <c r="CK1001" s="300">
        <v>1</v>
      </c>
      <c r="CL1001" s="301">
        <v>8</v>
      </c>
    </row>
    <row r="1002" spans="1:90" x14ac:dyDescent="0.25">
      <c r="A1002">
        <v>1234100130</v>
      </c>
      <c r="B1002" s="287" t="s">
        <v>13394</v>
      </c>
      <c r="C1002" s="141"/>
      <c r="M1002">
        <v>1</v>
      </c>
      <c r="N1002" s="142"/>
      <c r="O1002" s="141"/>
      <c r="AA1002" s="141"/>
      <c r="AD1002">
        <v>1</v>
      </c>
      <c r="AL1002" s="142"/>
      <c r="AM1002" s="141"/>
      <c r="AN1002">
        <v>1</v>
      </c>
      <c r="AX1002" s="142"/>
      <c r="AY1002" s="141"/>
      <c r="BC1002">
        <v>1</v>
      </c>
      <c r="BJ1002" s="142"/>
      <c r="BK1002" s="141"/>
      <c r="BS1002">
        <v>1</v>
      </c>
      <c r="BV1002" s="142">
        <v>1</v>
      </c>
      <c r="BW1002" s="302">
        <v>1</v>
      </c>
      <c r="BX1002" s="302">
        <v>0</v>
      </c>
      <c r="BY1002" s="302">
        <v>1</v>
      </c>
      <c r="BZ1002" s="302">
        <v>1</v>
      </c>
      <c r="CA1002" s="302">
        <v>1</v>
      </c>
      <c r="CB1002" s="302">
        <v>2</v>
      </c>
      <c r="CC1002" s="303">
        <v>7.9365079365079361E-3</v>
      </c>
      <c r="CD1002" s="304">
        <v>0</v>
      </c>
      <c r="CE1002" s="302">
        <v>0</v>
      </c>
      <c r="CF1002" s="302">
        <v>30</v>
      </c>
      <c r="CG1002" s="296">
        <v>3.9682539682539683E-4</v>
      </c>
      <c r="CH1002" s="297" t="s">
        <v>12384</v>
      </c>
      <c r="CI1002" s="305">
        <v>0</v>
      </c>
      <c r="CJ1002" s="306">
        <v>2.0714285714285712</v>
      </c>
      <c r="CK1002" s="300">
        <v>1</v>
      </c>
      <c r="CL1002" s="301">
        <v>3</v>
      </c>
    </row>
    <row r="1003" spans="1:90" x14ac:dyDescent="0.25">
      <c r="A1003">
        <v>1234100140</v>
      </c>
      <c r="B1003" s="287" t="s">
        <v>13395</v>
      </c>
      <c r="C1003" s="141"/>
      <c r="M1003">
        <v>1</v>
      </c>
      <c r="N1003" s="142"/>
      <c r="O1003" s="141"/>
      <c r="AA1003" s="141"/>
      <c r="AB1003">
        <v>1</v>
      </c>
      <c r="AE1003">
        <v>1</v>
      </c>
      <c r="AH1003">
        <v>3</v>
      </c>
      <c r="AL1003" s="142"/>
      <c r="AM1003" s="141"/>
      <c r="AN1003">
        <v>1</v>
      </c>
      <c r="AX1003" s="142"/>
      <c r="AY1003" s="141"/>
      <c r="BJ1003" s="142"/>
      <c r="BK1003" s="141"/>
      <c r="BS1003">
        <v>1</v>
      </c>
      <c r="BV1003" s="142">
        <v>1</v>
      </c>
      <c r="BW1003" s="302">
        <v>1</v>
      </c>
      <c r="BX1003" s="302">
        <v>0</v>
      </c>
      <c r="BY1003" s="302">
        <v>5</v>
      </c>
      <c r="BZ1003" s="302">
        <v>1</v>
      </c>
      <c r="CA1003" s="302">
        <v>0</v>
      </c>
      <c r="CB1003" s="302">
        <v>2</v>
      </c>
      <c r="CC1003" s="303">
        <v>7.9365079365079361E-3</v>
      </c>
      <c r="CD1003" s="304">
        <v>0</v>
      </c>
      <c r="CE1003" s="302">
        <v>0</v>
      </c>
      <c r="CF1003" s="302">
        <v>30</v>
      </c>
      <c r="CG1003" s="296">
        <v>3.9682539682539683E-4</v>
      </c>
      <c r="CH1003" s="297" t="s">
        <v>12384</v>
      </c>
      <c r="CI1003" s="305">
        <v>0</v>
      </c>
      <c r="CJ1003" s="306">
        <v>2.0714285714285712</v>
      </c>
      <c r="CK1003" s="300">
        <v>1</v>
      </c>
      <c r="CL1003" s="301">
        <v>3</v>
      </c>
    </row>
    <row r="1004" spans="1:90" x14ac:dyDescent="0.25">
      <c r="A1004">
        <v>1234100150</v>
      </c>
      <c r="B1004" s="287" t="s">
        <v>13396</v>
      </c>
      <c r="C1004" s="141"/>
      <c r="I1004">
        <v>1</v>
      </c>
      <c r="L1004">
        <v>1</v>
      </c>
      <c r="N1004" s="142">
        <v>1</v>
      </c>
      <c r="O1004" s="141"/>
      <c r="P1004">
        <v>1</v>
      </c>
      <c r="V1004">
        <v>1</v>
      </c>
      <c r="X1004">
        <v>3</v>
      </c>
      <c r="AA1004" s="141">
        <v>2</v>
      </c>
      <c r="AB1004">
        <v>4</v>
      </c>
      <c r="AD1004">
        <v>1</v>
      </c>
      <c r="AE1004">
        <v>5</v>
      </c>
      <c r="AL1004" s="142"/>
      <c r="AM1004" s="141"/>
      <c r="AP1004">
        <v>1</v>
      </c>
      <c r="AU1004">
        <v>1</v>
      </c>
      <c r="AV1004">
        <v>1</v>
      </c>
      <c r="AX1004" s="142">
        <v>1</v>
      </c>
      <c r="AY1004" s="141">
        <v>2</v>
      </c>
      <c r="AZ1004">
        <v>1</v>
      </c>
      <c r="BC1004">
        <v>1</v>
      </c>
      <c r="BD1004">
        <v>1</v>
      </c>
      <c r="BH1004">
        <v>1</v>
      </c>
      <c r="BJ1004" s="142"/>
      <c r="BK1004" s="141"/>
      <c r="BO1004">
        <v>1</v>
      </c>
      <c r="BP1004">
        <v>1</v>
      </c>
      <c r="BR1004">
        <v>2</v>
      </c>
      <c r="BU1004">
        <v>1</v>
      </c>
      <c r="BV1004" s="142"/>
      <c r="BW1004" s="302">
        <v>3</v>
      </c>
      <c r="BX1004" s="302">
        <v>5</v>
      </c>
      <c r="BY1004" s="302">
        <v>12</v>
      </c>
      <c r="BZ1004" s="302">
        <v>4</v>
      </c>
      <c r="CA1004" s="302">
        <v>6</v>
      </c>
      <c r="CB1004" s="302">
        <v>5</v>
      </c>
      <c r="CC1004" s="303">
        <v>1.984126984126984E-2</v>
      </c>
      <c r="CD1004" s="304">
        <v>0.5</v>
      </c>
      <c r="CE1004" s="302">
        <v>0</v>
      </c>
      <c r="CF1004" s="302">
        <v>30</v>
      </c>
      <c r="CG1004" s="296">
        <v>9.9206349206349201E-4</v>
      </c>
      <c r="CH1004" s="297" t="s">
        <v>12384</v>
      </c>
      <c r="CI1004" s="305">
        <v>1</v>
      </c>
      <c r="CJ1004" s="306">
        <v>5.6785714285714279</v>
      </c>
      <c r="CK1004" s="300">
        <v>2</v>
      </c>
      <c r="CL1004" s="301">
        <v>6</v>
      </c>
    </row>
    <row r="1005" spans="1:90" x14ac:dyDescent="0.25">
      <c r="A1005">
        <v>1234100160</v>
      </c>
      <c r="B1005" s="287" t="s">
        <v>13397</v>
      </c>
      <c r="C1005" s="141"/>
      <c r="N1005" s="142"/>
      <c r="O1005" s="141"/>
      <c r="AA1005" s="141"/>
      <c r="AL1005" s="142"/>
      <c r="AM1005" s="141"/>
      <c r="AN1005">
        <v>1</v>
      </c>
      <c r="AQ1005">
        <v>1</v>
      </c>
      <c r="AX1005" s="142"/>
      <c r="AY1005" s="141"/>
      <c r="BJ1005" s="142"/>
      <c r="BK1005" s="141"/>
      <c r="BR1005">
        <v>1</v>
      </c>
      <c r="BV1005" s="142"/>
      <c r="BW1005" s="302">
        <v>0</v>
      </c>
      <c r="BX1005" s="302">
        <v>0</v>
      </c>
      <c r="BY1005" s="302">
        <v>0</v>
      </c>
      <c r="BZ1005" s="302">
        <v>2</v>
      </c>
      <c r="CA1005" s="302">
        <v>0</v>
      </c>
      <c r="CB1005" s="302">
        <v>1</v>
      </c>
      <c r="CC1005" s="303">
        <v>3.968253968253968E-3</v>
      </c>
      <c r="CD1005" s="304">
        <v>0</v>
      </c>
      <c r="CE1005" s="302">
        <v>0</v>
      </c>
      <c r="CF1005" s="302">
        <v>30</v>
      </c>
      <c r="CG1005" s="296">
        <v>1.9841269841269841E-4</v>
      </c>
      <c r="CH1005" s="297" t="s">
        <v>12384</v>
      </c>
      <c r="CI1005" s="305">
        <v>0</v>
      </c>
      <c r="CJ1005" s="306">
        <v>1.0357142857142856</v>
      </c>
      <c r="CK1005" s="300">
        <v>1</v>
      </c>
      <c r="CL1005" s="301">
        <v>2</v>
      </c>
    </row>
    <row r="1006" spans="1:90" x14ac:dyDescent="0.25">
      <c r="A1006">
        <v>1234100200</v>
      </c>
      <c r="B1006" s="287" t="s">
        <v>13398</v>
      </c>
      <c r="C1006" s="141">
        <v>1</v>
      </c>
      <c r="E1006">
        <v>1</v>
      </c>
      <c r="F1006">
        <v>1</v>
      </c>
      <c r="G1006">
        <v>2</v>
      </c>
      <c r="L1006">
        <v>1</v>
      </c>
      <c r="N1006" s="142"/>
      <c r="O1006" s="141"/>
      <c r="X1006">
        <v>1</v>
      </c>
      <c r="AA1006" s="141"/>
      <c r="AB1006">
        <v>1</v>
      </c>
      <c r="AC1006">
        <v>2</v>
      </c>
      <c r="AE1006">
        <v>1</v>
      </c>
      <c r="AH1006">
        <v>1</v>
      </c>
      <c r="AK1006">
        <v>1</v>
      </c>
      <c r="AL1006" s="142"/>
      <c r="AM1006" s="141"/>
      <c r="AN1006">
        <v>1</v>
      </c>
      <c r="AO1006">
        <v>1</v>
      </c>
      <c r="AP1006">
        <v>1</v>
      </c>
      <c r="AS1006">
        <v>2</v>
      </c>
      <c r="AV1006">
        <v>1</v>
      </c>
      <c r="AW1006">
        <v>1</v>
      </c>
      <c r="AX1006" s="142">
        <v>2</v>
      </c>
      <c r="AY1006" s="141"/>
      <c r="AZ1006">
        <v>1</v>
      </c>
      <c r="BA1006">
        <v>2</v>
      </c>
      <c r="BC1006">
        <v>1</v>
      </c>
      <c r="BD1006">
        <v>1</v>
      </c>
      <c r="BJ1006" s="142">
        <v>1</v>
      </c>
      <c r="BK1006" s="141"/>
      <c r="BN1006">
        <v>1</v>
      </c>
      <c r="BO1006">
        <v>1</v>
      </c>
      <c r="BP1006">
        <v>1</v>
      </c>
      <c r="BR1006">
        <v>1</v>
      </c>
      <c r="BS1006">
        <v>1</v>
      </c>
      <c r="BU1006">
        <v>1</v>
      </c>
      <c r="BV1006" s="142">
        <v>2</v>
      </c>
      <c r="BW1006" s="302">
        <v>6</v>
      </c>
      <c r="BX1006" s="302">
        <v>1</v>
      </c>
      <c r="BY1006" s="302">
        <v>6</v>
      </c>
      <c r="BZ1006" s="302">
        <v>9</v>
      </c>
      <c r="CA1006" s="302">
        <v>6</v>
      </c>
      <c r="CB1006" s="302">
        <v>8</v>
      </c>
      <c r="CC1006" s="303">
        <v>3.1746031746031744E-2</v>
      </c>
      <c r="CD1006" s="304">
        <v>0.37796447300922731</v>
      </c>
      <c r="CE1006" s="302">
        <v>0</v>
      </c>
      <c r="CF1006" s="302">
        <v>30</v>
      </c>
      <c r="CG1006" s="296">
        <v>1.5873015873015873E-3</v>
      </c>
      <c r="CH1006" s="297" t="s">
        <v>12384</v>
      </c>
      <c r="CI1006" s="305">
        <v>1</v>
      </c>
      <c r="CJ1006" s="306">
        <v>8.6636787587235116</v>
      </c>
      <c r="CK1006" s="300">
        <v>2</v>
      </c>
      <c r="CL1006" s="301">
        <v>9</v>
      </c>
    </row>
    <row r="1007" spans="1:90" x14ac:dyDescent="0.25">
      <c r="A1007">
        <v>1234100260</v>
      </c>
      <c r="B1007" s="287" t="s">
        <v>13399</v>
      </c>
      <c r="C1007" s="141"/>
      <c r="N1007" s="142"/>
      <c r="O1007" s="141"/>
      <c r="AA1007" s="141"/>
      <c r="AL1007" s="142"/>
      <c r="AM1007" s="141"/>
      <c r="AX1007" s="142"/>
      <c r="AY1007" s="141"/>
      <c r="AZ1007">
        <v>1</v>
      </c>
      <c r="BD1007">
        <v>2</v>
      </c>
      <c r="BJ1007" s="142"/>
      <c r="BK1007" s="141">
        <v>1</v>
      </c>
      <c r="BL1007">
        <v>1</v>
      </c>
      <c r="BO1007">
        <v>1</v>
      </c>
      <c r="BQ1007">
        <v>1</v>
      </c>
      <c r="BR1007">
        <v>1</v>
      </c>
      <c r="BS1007">
        <v>1</v>
      </c>
      <c r="BU1007">
        <v>2</v>
      </c>
      <c r="BV1007" s="142">
        <v>1</v>
      </c>
      <c r="BW1007" s="302">
        <v>0</v>
      </c>
      <c r="BX1007" s="302">
        <v>0</v>
      </c>
      <c r="BY1007" s="302">
        <v>0</v>
      </c>
      <c r="BZ1007" s="302">
        <v>0</v>
      </c>
      <c r="CA1007" s="302">
        <v>3</v>
      </c>
      <c r="CB1007" s="302">
        <v>9</v>
      </c>
      <c r="CC1007" s="303">
        <v>3.5714285714285712E-2</v>
      </c>
      <c r="CD1007" s="304">
        <v>0.35355339059327379</v>
      </c>
      <c r="CE1007" s="302">
        <v>0</v>
      </c>
      <c r="CF1007" s="302">
        <v>30</v>
      </c>
      <c r="CG1007" s="296">
        <v>1.7857142857142857E-3</v>
      </c>
      <c r="CH1007" s="297" t="s">
        <v>12384</v>
      </c>
      <c r="CI1007" s="305">
        <v>1</v>
      </c>
      <c r="CJ1007" s="306">
        <v>9.6749819620218442</v>
      </c>
      <c r="CK1007" s="300">
        <v>2</v>
      </c>
      <c r="CL1007" s="301">
        <v>10</v>
      </c>
    </row>
    <row r="1008" spans="1:90" x14ac:dyDescent="0.25">
      <c r="A1008">
        <v>1234100620</v>
      </c>
      <c r="B1008" s="287" t="s">
        <v>13400</v>
      </c>
      <c r="C1008" s="141"/>
      <c r="N1008" s="142"/>
      <c r="O1008" s="141"/>
      <c r="AA1008" s="141"/>
      <c r="AL1008" s="142"/>
      <c r="AM1008" s="141"/>
      <c r="AX1008" s="142"/>
      <c r="AY1008" s="141"/>
      <c r="BI1008">
        <v>1</v>
      </c>
      <c r="BJ1008" s="142">
        <v>2</v>
      </c>
      <c r="BK1008" s="141"/>
      <c r="BL1008">
        <v>1</v>
      </c>
      <c r="BN1008">
        <v>1</v>
      </c>
      <c r="BQ1008">
        <v>1</v>
      </c>
      <c r="BV1008" s="142"/>
      <c r="BW1008" s="302">
        <v>0</v>
      </c>
      <c r="BX1008" s="302">
        <v>0</v>
      </c>
      <c r="BY1008" s="302">
        <v>0</v>
      </c>
      <c r="BZ1008" s="302">
        <v>0</v>
      </c>
      <c r="CA1008" s="302">
        <v>3</v>
      </c>
      <c r="CB1008" s="302">
        <v>3</v>
      </c>
      <c r="CC1008" s="303">
        <v>1.1904761904761904E-2</v>
      </c>
      <c r="CD1008" s="304">
        <v>0</v>
      </c>
      <c r="CE1008" s="302">
        <v>0</v>
      </c>
      <c r="CF1008" s="302">
        <v>30</v>
      </c>
      <c r="CG1008" s="296">
        <v>5.9523809523809529E-4</v>
      </c>
      <c r="CH1008" s="297" t="s">
        <v>12384</v>
      </c>
      <c r="CI1008" s="305">
        <v>0</v>
      </c>
      <c r="CJ1008" s="306">
        <v>3.1071428571428568</v>
      </c>
      <c r="CK1008" s="300">
        <v>1</v>
      </c>
      <c r="CL1008" s="301">
        <v>4</v>
      </c>
    </row>
    <row r="1009" spans="1:90" x14ac:dyDescent="0.25">
      <c r="A1009">
        <v>1234100630</v>
      </c>
      <c r="B1009" s="287" t="s">
        <v>13401</v>
      </c>
      <c r="C1009" s="141"/>
      <c r="N1009" s="142"/>
      <c r="O1009" s="141"/>
      <c r="AA1009" s="141"/>
      <c r="AL1009" s="142"/>
      <c r="AM1009" s="141"/>
      <c r="AX1009" s="142"/>
      <c r="AY1009" s="141"/>
      <c r="BJ1009" s="142"/>
      <c r="BK1009" s="141"/>
      <c r="BM1009">
        <v>2</v>
      </c>
      <c r="BN1009">
        <v>1</v>
      </c>
      <c r="BR1009">
        <v>3</v>
      </c>
      <c r="BU1009">
        <v>1</v>
      </c>
      <c r="BV1009" s="142"/>
      <c r="BW1009" s="302">
        <v>0</v>
      </c>
      <c r="BX1009" s="302">
        <v>0</v>
      </c>
      <c r="BY1009" s="302">
        <v>0</v>
      </c>
      <c r="BZ1009" s="302">
        <v>0</v>
      </c>
      <c r="CA1009" s="302">
        <v>0</v>
      </c>
      <c r="CB1009" s="302">
        <v>7</v>
      </c>
      <c r="CC1009" s="303">
        <v>2.7777777777777776E-2</v>
      </c>
      <c r="CD1009" s="304">
        <v>0.9574271077563381</v>
      </c>
      <c r="CE1009" s="302">
        <v>0</v>
      </c>
      <c r="CF1009" s="302">
        <v>30</v>
      </c>
      <c r="CG1009" s="296">
        <v>1.3888888888888889E-3</v>
      </c>
      <c r="CH1009" s="307" t="s">
        <v>15354</v>
      </c>
      <c r="CI1009" s="305">
        <v>1</v>
      </c>
      <c r="CJ1009" s="306">
        <v>8.2074271077563381</v>
      </c>
      <c r="CK1009" s="300">
        <v>2</v>
      </c>
      <c r="CL1009" s="301">
        <v>9</v>
      </c>
    </row>
    <row r="1010" spans="1:90" x14ac:dyDescent="0.25">
      <c r="A1010">
        <v>1234100640</v>
      </c>
      <c r="B1010" s="287" t="s">
        <v>13402</v>
      </c>
      <c r="C1010" s="141"/>
      <c r="N1010" s="142"/>
      <c r="O1010" s="141"/>
      <c r="AA1010" s="141"/>
      <c r="AL1010" s="142"/>
      <c r="AM1010" s="141"/>
      <c r="AX1010" s="142"/>
      <c r="AY1010" s="141"/>
      <c r="BJ1010" s="142"/>
      <c r="BK1010" s="141"/>
      <c r="BL1010">
        <v>1</v>
      </c>
      <c r="BM1010">
        <v>1</v>
      </c>
      <c r="BR1010">
        <v>1</v>
      </c>
      <c r="BU1010">
        <v>1</v>
      </c>
      <c r="BV1010" s="142"/>
      <c r="BW1010" s="302">
        <v>0</v>
      </c>
      <c r="BX1010" s="302">
        <v>0</v>
      </c>
      <c r="BY1010" s="302">
        <v>0</v>
      </c>
      <c r="BZ1010" s="302">
        <v>0</v>
      </c>
      <c r="CA1010" s="302">
        <v>0</v>
      </c>
      <c r="CB1010" s="302">
        <v>4</v>
      </c>
      <c r="CC1010" s="303">
        <v>1.5873015873015872E-2</v>
      </c>
      <c r="CD1010" s="304">
        <v>0</v>
      </c>
      <c r="CE1010" s="302">
        <v>0</v>
      </c>
      <c r="CF1010" s="302">
        <v>30</v>
      </c>
      <c r="CG1010" s="296">
        <v>7.9365079365079365E-4</v>
      </c>
      <c r="CH1010" s="297" t="s">
        <v>12384</v>
      </c>
      <c r="CI1010" s="305">
        <v>0</v>
      </c>
      <c r="CJ1010" s="306">
        <v>4.1428571428571423</v>
      </c>
      <c r="CK1010" s="300">
        <v>1</v>
      </c>
      <c r="CL1010" s="301">
        <v>5</v>
      </c>
    </row>
    <row r="1011" spans="1:90" x14ac:dyDescent="0.25">
      <c r="A1011">
        <v>1235100040</v>
      </c>
      <c r="B1011" s="287" t="s">
        <v>13403</v>
      </c>
      <c r="C1011" s="141"/>
      <c r="G1011">
        <v>2</v>
      </c>
      <c r="N1011" s="142"/>
      <c r="O1011" s="141"/>
      <c r="R1011">
        <v>1</v>
      </c>
      <c r="AA1011" s="141"/>
      <c r="AD1011">
        <v>1</v>
      </c>
      <c r="AF1011">
        <v>1</v>
      </c>
      <c r="AJ1011">
        <v>1</v>
      </c>
      <c r="AK1011">
        <v>1</v>
      </c>
      <c r="AL1011" s="142"/>
      <c r="AM1011" s="141"/>
      <c r="AX1011" s="142"/>
      <c r="AY1011" s="141"/>
      <c r="BJ1011" s="142"/>
      <c r="BK1011" s="141"/>
      <c r="BV1011" s="142"/>
      <c r="BW1011" s="302">
        <v>2</v>
      </c>
      <c r="BX1011" s="302">
        <v>1</v>
      </c>
      <c r="BY1011" s="302">
        <v>4</v>
      </c>
      <c r="BZ1011" s="302">
        <v>0</v>
      </c>
      <c r="CA1011" s="302">
        <v>0</v>
      </c>
      <c r="CB1011" s="302">
        <v>0</v>
      </c>
      <c r="CC1011" s="303">
        <v>0</v>
      </c>
      <c r="CD1011" s="304">
        <v>0</v>
      </c>
      <c r="CE1011" s="302">
        <v>0</v>
      </c>
      <c r="CF1011" s="302">
        <v>30</v>
      </c>
      <c r="CG1011" s="296">
        <v>0</v>
      </c>
      <c r="CH1011" s="297" t="s">
        <v>12384</v>
      </c>
      <c r="CI1011" s="305">
        <v>0</v>
      </c>
      <c r="CJ1011" s="306">
        <v>0</v>
      </c>
      <c r="CK1011" s="300">
        <v>0</v>
      </c>
      <c r="CL1011" s="301">
        <v>0</v>
      </c>
    </row>
    <row r="1012" spans="1:90" x14ac:dyDescent="0.25">
      <c r="A1012">
        <v>1235100150</v>
      </c>
      <c r="B1012" s="287" t="s">
        <v>13404</v>
      </c>
      <c r="C1012" s="141">
        <v>1</v>
      </c>
      <c r="E1012">
        <v>1</v>
      </c>
      <c r="N1012" s="142"/>
      <c r="O1012" s="141"/>
      <c r="AA1012" s="141"/>
      <c r="AL1012" s="142"/>
      <c r="AM1012" s="141"/>
      <c r="AX1012" s="142"/>
      <c r="AY1012" s="141"/>
      <c r="BJ1012" s="142"/>
      <c r="BK1012" s="141"/>
      <c r="BV1012" s="142"/>
      <c r="BW1012" s="302">
        <v>2</v>
      </c>
      <c r="BX1012" s="302">
        <v>0</v>
      </c>
      <c r="BY1012" s="302">
        <v>0</v>
      </c>
      <c r="BZ1012" s="302">
        <v>0</v>
      </c>
      <c r="CA1012" s="302">
        <v>0</v>
      </c>
      <c r="CB1012" s="302">
        <v>0</v>
      </c>
      <c r="CC1012" s="303">
        <v>0</v>
      </c>
      <c r="CD1012" s="304">
        <v>0</v>
      </c>
      <c r="CE1012" s="302">
        <v>0</v>
      </c>
      <c r="CF1012" s="302">
        <v>30</v>
      </c>
      <c r="CG1012" s="296">
        <v>0</v>
      </c>
      <c r="CH1012" s="297" t="s">
        <v>12384</v>
      </c>
      <c r="CI1012" s="305">
        <v>0</v>
      </c>
      <c r="CJ1012" s="306">
        <v>0</v>
      </c>
      <c r="CK1012" s="300">
        <v>0</v>
      </c>
      <c r="CL1012" s="301">
        <v>0</v>
      </c>
    </row>
    <row r="1013" spans="1:90" x14ac:dyDescent="0.25">
      <c r="A1013">
        <v>1235100460</v>
      </c>
      <c r="B1013" s="287" t="s">
        <v>13405</v>
      </c>
      <c r="C1013" s="141"/>
      <c r="K1013">
        <v>2</v>
      </c>
      <c r="N1013" s="142"/>
      <c r="O1013" s="141"/>
      <c r="AA1013" s="141"/>
      <c r="AF1013">
        <v>1</v>
      </c>
      <c r="AK1013">
        <v>1</v>
      </c>
      <c r="AL1013" s="142"/>
      <c r="AM1013" s="141"/>
      <c r="AX1013" s="142"/>
      <c r="AY1013" s="141"/>
      <c r="BJ1013" s="142"/>
      <c r="BK1013" s="141"/>
      <c r="BV1013" s="142"/>
      <c r="BW1013" s="302">
        <v>2</v>
      </c>
      <c r="BX1013" s="302">
        <v>0</v>
      </c>
      <c r="BY1013" s="302">
        <v>2</v>
      </c>
      <c r="BZ1013" s="302">
        <v>0</v>
      </c>
      <c r="CA1013" s="302">
        <v>0</v>
      </c>
      <c r="CB1013" s="302">
        <v>0</v>
      </c>
      <c r="CC1013" s="303">
        <v>0</v>
      </c>
      <c r="CD1013" s="304">
        <v>0</v>
      </c>
      <c r="CE1013" s="302">
        <v>0</v>
      </c>
      <c r="CF1013" s="302">
        <v>30</v>
      </c>
      <c r="CG1013" s="296">
        <v>0</v>
      </c>
      <c r="CH1013" s="297" t="s">
        <v>12384</v>
      </c>
      <c r="CI1013" s="305">
        <v>0</v>
      </c>
      <c r="CJ1013" s="306">
        <v>0</v>
      </c>
      <c r="CK1013" s="300">
        <v>0</v>
      </c>
      <c r="CL1013" s="301">
        <v>0</v>
      </c>
    </row>
    <row r="1014" spans="1:90" x14ac:dyDescent="0.25">
      <c r="A1014">
        <v>1235100520</v>
      </c>
      <c r="B1014" s="287" t="s">
        <v>13406</v>
      </c>
      <c r="C1014" s="141"/>
      <c r="N1014" s="142"/>
      <c r="O1014" s="141"/>
      <c r="AA1014" s="141"/>
      <c r="AL1014" s="142"/>
      <c r="AM1014" s="141"/>
      <c r="AT1014">
        <v>1</v>
      </c>
      <c r="AX1014" s="142"/>
      <c r="AY1014" s="141"/>
      <c r="BA1014">
        <v>1</v>
      </c>
      <c r="BJ1014" s="142"/>
      <c r="BK1014" s="141"/>
      <c r="BV1014" s="142"/>
      <c r="BW1014" s="302">
        <v>0</v>
      </c>
      <c r="BX1014" s="302">
        <v>0</v>
      </c>
      <c r="BY1014" s="302">
        <v>0</v>
      </c>
      <c r="BZ1014" s="302">
        <v>1</v>
      </c>
      <c r="CA1014" s="302">
        <v>1</v>
      </c>
      <c r="CB1014" s="302">
        <v>0</v>
      </c>
      <c r="CC1014" s="303">
        <v>0</v>
      </c>
      <c r="CD1014" s="304">
        <v>0</v>
      </c>
      <c r="CE1014" s="302">
        <v>28</v>
      </c>
      <c r="CF1014" s="302">
        <v>30</v>
      </c>
      <c r="CG1014" s="296">
        <v>0</v>
      </c>
      <c r="CH1014" s="297" t="s">
        <v>12384</v>
      </c>
      <c r="CI1014" s="305">
        <v>0</v>
      </c>
      <c r="CJ1014" s="306">
        <v>0</v>
      </c>
      <c r="CK1014" s="300">
        <v>0</v>
      </c>
      <c r="CL1014" s="301">
        <v>0</v>
      </c>
    </row>
    <row r="1015" spans="1:90" x14ac:dyDescent="0.25">
      <c r="A1015">
        <v>1235100800</v>
      </c>
      <c r="B1015" s="287" t="s">
        <v>13407</v>
      </c>
      <c r="C1015" s="141"/>
      <c r="N1015" s="142"/>
      <c r="O1015" s="141"/>
      <c r="AA1015" s="141"/>
      <c r="AL1015" s="142"/>
      <c r="AM1015" s="141"/>
      <c r="AX1015" s="142"/>
      <c r="AY1015" s="141"/>
      <c r="BJ1015" s="142">
        <v>1</v>
      </c>
      <c r="BK1015" s="141"/>
      <c r="BV1015" s="142"/>
      <c r="BW1015" s="302">
        <v>0</v>
      </c>
      <c r="BX1015" s="302">
        <v>0</v>
      </c>
      <c r="BY1015" s="302">
        <v>0</v>
      </c>
      <c r="BZ1015" s="302">
        <v>0</v>
      </c>
      <c r="CA1015" s="302">
        <v>1</v>
      </c>
      <c r="CB1015" s="302">
        <v>0</v>
      </c>
      <c r="CC1015" s="303">
        <v>0</v>
      </c>
      <c r="CD1015" s="304">
        <v>0</v>
      </c>
      <c r="CE1015" s="302">
        <v>0</v>
      </c>
      <c r="CF1015" s="302">
        <v>30</v>
      </c>
      <c r="CG1015" s="296">
        <v>0</v>
      </c>
      <c r="CH1015" s="297" t="s">
        <v>12384</v>
      </c>
      <c r="CI1015" s="305">
        <v>0</v>
      </c>
      <c r="CJ1015" s="306">
        <v>0</v>
      </c>
      <c r="CK1015" s="300">
        <v>0</v>
      </c>
      <c r="CL1015" s="301">
        <v>0</v>
      </c>
    </row>
    <row r="1016" spans="1:90" x14ac:dyDescent="0.25">
      <c r="A1016">
        <v>1235100890</v>
      </c>
      <c r="B1016" s="287" t="s">
        <v>13408</v>
      </c>
      <c r="C1016" s="141"/>
      <c r="N1016" s="142"/>
      <c r="O1016" s="141"/>
      <c r="AA1016" s="141"/>
      <c r="AL1016" s="142"/>
      <c r="AM1016" s="141"/>
      <c r="AX1016" s="142"/>
      <c r="AY1016" s="141"/>
      <c r="BJ1016" s="142"/>
      <c r="BK1016" s="141"/>
      <c r="BV1016" s="142">
        <v>1</v>
      </c>
      <c r="BW1016" s="302">
        <v>0</v>
      </c>
      <c r="BX1016" s="302">
        <v>0</v>
      </c>
      <c r="BY1016" s="302">
        <v>0</v>
      </c>
      <c r="BZ1016" s="302">
        <v>0</v>
      </c>
      <c r="CA1016" s="302">
        <v>0</v>
      </c>
      <c r="CB1016" s="302">
        <v>1</v>
      </c>
      <c r="CC1016" s="303">
        <v>3.968253968253968E-3</v>
      </c>
      <c r="CD1016" s="304">
        <v>0</v>
      </c>
      <c r="CE1016" s="302">
        <v>0</v>
      </c>
      <c r="CF1016" s="302">
        <v>30</v>
      </c>
      <c r="CG1016" s="296">
        <v>1.9841269841269841E-4</v>
      </c>
      <c r="CH1016" s="297" t="s">
        <v>12384</v>
      </c>
      <c r="CI1016" s="305">
        <v>0</v>
      </c>
      <c r="CJ1016" s="306">
        <v>1.0357142857142856</v>
      </c>
      <c r="CK1016" s="300">
        <v>1</v>
      </c>
      <c r="CL1016" s="301">
        <v>2</v>
      </c>
    </row>
    <row r="1017" spans="1:90" x14ac:dyDescent="0.25">
      <c r="A1017">
        <v>1235100970</v>
      </c>
      <c r="B1017" s="287" t="s">
        <v>13409</v>
      </c>
      <c r="C1017" s="141"/>
      <c r="N1017" s="142"/>
      <c r="O1017" s="141"/>
      <c r="AA1017" s="141"/>
      <c r="AL1017" s="142"/>
      <c r="AM1017" s="141"/>
      <c r="AX1017" s="142"/>
      <c r="AY1017" s="141"/>
      <c r="BJ1017" s="142"/>
      <c r="BK1017" s="141"/>
      <c r="BR1017">
        <v>1</v>
      </c>
      <c r="BV1017" s="142"/>
      <c r="BW1017" s="302">
        <v>0</v>
      </c>
      <c r="BX1017" s="302">
        <v>0</v>
      </c>
      <c r="BY1017" s="302">
        <v>0</v>
      </c>
      <c r="BZ1017" s="302">
        <v>0</v>
      </c>
      <c r="CA1017" s="302">
        <v>0</v>
      </c>
      <c r="CB1017" s="302">
        <v>1</v>
      </c>
      <c r="CC1017" s="303">
        <v>3.968253968253968E-3</v>
      </c>
      <c r="CD1017" s="304">
        <v>0</v>
      </c>
      <c r="CE1017" s="302">
        <v>0</v>
      </c>
      <c r="CF1017" s="302">
        <v>30</v>
      </c>
      <c r="CG1017" s="296">
        <v>1.9841269841269841E-4</v>
      </c>
      <c r="CH1017" s="297" t="s">
        <v>12384</v>
      </c>
      <c r="CI1017" s="305">
        <v>0</v>
      </c>
      <c r="CJ1017" s="306">
        <v>1.0357142857142856</v>
      </c>
      <c r="CK1017" s="300">
        <v>1</v>
      </c>
      <c r="CL1017" s="301">
        <v>2</v>
      </c>
    </row>
    <row r="1018" spans="1:90" x14ac:dyDescent="0.25">
      <c r="A1018">
        <v>1236100000</v>
      </c>
      <c r="B1018" s="287" t="s">
        <v>13410</v>
      </c>
      <c r="C1018" s="141"/>
      <c r="E1018">
        <v>1</v>
      </c>
      <c r="M1018">
        <v>1</v>
      </c>
      <c r="N1018" s="142">
        <v>1</v>
      </c>
      <c r="O1018" s="141">
        <v>2</v>
      </c>
      <c r="AA1018" s="141"/>
      <c r="AE1018">
        <v>1</v>
      </c>
      <c r="AG1018">
        <v>1</v>
      </c>
      <c r="AJ1018">
        <v>1</v>
      </c>
      <c r="AL1018" s="142"/>
      <c r="AM1018" s="141"/>
      <c r="AX1018" s="142"/>
      <c r="AY1018" s="141"/>
      <c r="BJ1018" s="142"/>
      <c r="BK1018" s="141"/>
      <c r="BV1018" s="142"/>
      <c r="BW1018" s="302">
        <v>3</v>
      </c>
      <c r="BX1018" s="302">
        <v>2</v>
      </c>
      <c r="BY1018" s="302">
        <v>3</v>
      </c>
      <c r="BZ1018" s="302">
        <v>0</v>
      </c>
      <c r="CA1018" s="302">
        <v>0</v>
      </c>
      <c r="CB1018" s="302">
        <v>0</v>
      </c>
      <c r="CC1018" s="303">
        <v>0</v>
      </c>
      <c r="CD1018" s="304">
        <v>0</v>
      </c>
      <c r="CE1018" s="302">
        <v>0</v>
      </c>
      <c r="CF1018" s="302">
        <v>30</v>
      </c>
      <c r="CG1018" s="296">
        <v>0</v>
      </c>
      <c r="CH1018" s="297" t="s">
        <v>12384</v>
      </c>
      <c r="CI1018" s="305">
        <v>0</v>
      </c>
      <c r="CJ1018" s="306">
        <v>0</v>
      </c>
      <c r="CK1018" s="300">
        <v>0</v>
      </c>
      <c r="CL1018" s="301">
        <v>0</v>
      </c>
    </row>
    <row r="1019" spans="1:90" x14ac:dyDescent="0.25">
      <c r="A1019">
        <v>1236100250</v>
      </c>
      <c r="B1019" s="287" t="s">
        <v>13411</v>
      </c>
      <c r="C1019" s="141"/>
      <c r="N1019" s="142"/>
      <c r="O1019" s="141"/>
      <c r="AA1019" s="141"/>
      <c r="AL1019" s="142"/>
      <c r="AM1019" s="141"/>
      <c r="AV1019">
        <v>1</v>
      </c>
      <c r="AX1019" s="142"/>
      <c r="AY1019" s="141"/>
      <c r="BA1019">
        <v>1</v>
      </c>
      <c r="BB1019">
        <v>1</v>
      </c>
      <c r="BJ1019" s="142"/>
      <c r="BK1019" s="141"/>
      <c r="BV1019" s="142"/>
      <c r="BW1019" s="302">
        <v>0</v>
      </c>
      <c r="BX1019" s="302">
        <v>0</v>
      </c>
      <c r="BY1019" s="302">
        <v>0</v>
      </c>
      <c r="BZ1019" s="302">
        <v>1</v>
      </c>
      <c r="CA1019" s="302">
        <v>2</v>
      </c>
      <c r="CB1019" s="302">
        <v>0</v>
      </c>
      <c r="CC1019" s="303">
        <v>0</v>
      </c>
      <c r="CD1019" s="304">
        <v>0</v>
      </c>
      <c r="CE1019" s="302">
        <v>275</v>
      </c>
      <c r="CF1019" s="302">
        <v>30</v>
      </c>
      <c r="CG1019" s="296">
        <v>0</v>
      </c>
      <c r="CH1019" s="307" t="s">
        <v>15354</v>
      </c>
      <c r="CI1019" s="305">
        <v>0</v>
      </c>
      <c r="CJ1019" s="306">
        <v>0</v>
      </c>
      <c r="CK1019" s="300">
        <v>0</v>
      </c>
      <c r="CL1019" s="301">
        <v>0</v>
      </c>
    </row>
    <row r="1020" spans="1:90" x14ac:dyDescent="0.25">
      <c r="A1020">
        <v>1236100260</v>
      </c>
      <c r="B1020" s="287" t="s">
        <v>13412</v>
      </c>
      <c r="C1020" s="141"/>
      <c r="N1020" s="142"/>
      <c r="O1020" s="141"/>
      <c r="AA1020" s="141"/>
      <c r="AL1020" s="142"/>
      <c r="AM1020" s="141"/>
      <c r="AS1020">
        <v>1</v>
      </c>
      <c r="AX1020" s="142"/>
      <c r="AY1020" s="141"/>
      <c r="BJ1020" s="142"/>
      <c r="BK1020" s="141"/>
      <c r="BV1020" s="142"/>
      <c r="BW1020" s="302">
        <v>0</v>
      </c>
      <c r="BX1020" s="302">
        <v>0</v>
      </c>
      <c r="BY1020" s="302">
        <v>0</v>
      </c>
      <c r="BZ1020" s="302">
        <v>1</v>
      </c>
      <c r="CA1020" s="302">
        <v>0</v>
      </c>
      <c r="CB1020" s="302">
        <v>0</v>
      </c>
      <c r="CC1020" s="303">
        <v>0</v>
      </c>
      <c r="CD1020" s="304">
        <v>0</v>
      </c>
      <c r="CE1020" s="302">
        <v>0</v>
      </c>
      <c r="CF1020" s="302">
        <v>30</v>
      </c>
      <c r="CG1020" s="296">
        <v>0</v>
      </c>
      <c r="CH1020" s="297" t="s">
        <v>12384</v>
      </c>
      <c r="CI1020" s="305">
        <v>0</v>
      </c>
      <c r="CJ1020" s="306">
        <v>0</v>
      </c>
      <c r="CK1020" s="300">
        <v>0</v>
      </c>
      <c r="CL1020" s="301">
        <v>0</v>
      </c>
    </row>
    <row r="1021" spans="1:90" x14ac:dyDescent="0.25">
      <c r="A1021">
        <v>1236100320</v>
      </c>
      <c r="B1021" s="287" t="s">
        <v>13413</v>
      </c>
      <c r="C1021" s="141"/>
      <c r="N1021" s="142"/>
      <c r="O1021" s="141"/>
      <c r="AA1021" s="141"/>
      <c r="AL1021" s="142"/>
      <c r="AM1021" s="141"/>
      <c r="AX1021" s="142"/>
      <c r="AY1021" s="141"/>
      <c r="BJ1021" s="142">
        <v>1</v>
      </c>
      <c r="BK1021" s="141"/>
      <c r="BV1021" s="142"/>
      <c r="BW1021" s="302">
        <v>0</v>
      </c>
      <c r="BX1021" s="302">
        <v>0</v>
      </c>
      <c r="BY1021" s="302">
        <v>0</v>
      </c>
      <c r="BZ1021" s="302">
        <v>0</v>
      </c>
      <c r="CA1021" s="302">
        <v>1</v>
      </c>
      <c r="CB1021" s="302">
        <v>0</v>
      </c>
      <c r="CC1021" s="303">
        <v>0</v>
      </c>
      <c r="CD1021" s="304">
        <v>0</v>
      </c>
      <c r="CE1021" s="302">
        <v>53</v>
      </c>
      <c r="CF1021" s="302">
        <v>30</v>
      </c>
      <c r="CG1021" s="296">
        <v>0</v>
      </c>
      <c r="CH1021" s="297" t="s">
        <v>12384</v>
      </c>
      <c r="CI1021" s="305">
        <v>0</v>
      </c>
      <c r="CJ1021" s="306">
        <v>0</v>
      </c>
      <c r="CK1021" s="300">
        <v>0</v>
      </c>
      <c r="CL1021" s="301">
        <v>0</v>
      </c>
    </row>
    <row r="1022" spans="1:90" x14ac:dyDescent="0.25">
      <c r="A1022">
        <v>1237100010</v>
      </c>
      <c r="B1022" s="287" t="s">
        <v>13414</v>
      </c>
      <c r="C1022" s="141"/>
      <c r="I1022">
        <v>1</v>
      </c>
      <c r="M1022">
        <v>1</v>
      </c>
      <c r="N1022" s="142"/>
      <c r="O1022" s="141"/>
      <c r="V1022">
        <v>1</v>
      </c>
      <c r="AA1022" s="141"/>
      <c r="AB1022">
        <v>1</v>
      </c>
      <c r="AC1022">
        <v>1</v>
      </c>
      <c r="AE1022">
        <v>1</v>
      </c>
      <c r="AG1022">
        <v>1</v>
      </c>
      <c r="AJ1022">
        <v>1</v>
      </c>
      <c r="AL1022" s="142"/>
      <c r="AM1022" s="141"/>
      <c r="AO1022">
        <v>1</v>
      </c>
      <c r="AP1022">
        <v>1</v>
      </c>
      <c r="AS1022">
        <v>2</v>
      </c>
      <c r="AX1022" s="142"/>
      <c r="AY1022" s="141"/>
      <c r="BH1022">
        <v>1</v>
      </c>
      <c r="BJ1022" s="142"/>
      <c r="BK1022" s="141"/>
      <c r="BV1022" s="142"/>
      <c r="BW1022" s="302">
        <v>2</v>
      </c>
      <c r="BX1022" s="302">
        <v>1</v>
      </c>
      <c r="BY1022" s="302">
        <v>5</v>
      </c>
      <c r="BZ1022" s="302">
        <v>4</v>
      </c>
      <c r="CA1022" s="302">
        <v>1</v>
      </c>
      <c r="CB1022" s="302">
        <v>0</v>
      </c>
      <c r="CC1022" s="303">
        <v>0</v>
      </c>
      <c r="CD1022" s="304">
        <v>0</v>
      </c>
      <c r="CE1022" s="302">
        <v>0</v>
      </c>
      <c r="CF1022" s="302">
        <v>30</v>
      </c>
      <c r="CG1022" s="296">
        <v>0</v>
      </c>
      <c r="CH1022" s="307" t="s">
        <v>15354</v>
      </c>
      <c r="CI1022" s="305">
        <v>0</v>
      </c>
      <c r="CJ1022" s="306">
        <v>0</v>
      </c>
      <c r="CK1022" s="300">
        <v>0</v>
      </c>
      <c r="CL1022" s="301">
        <v>0</v>
      </c>
    </row>
    <row r="1023" spans="1:90" x14ac:dyDescent="0.25">
      <c r="A1023">
        <v>1237100150</v>
      </c>
      <c r="B1023" s="287" t="s">
        <v>13415</v>
      </c>
      <c r="C1023" s="141"/>
      <c r="D1023">
        <v>2</v>
      </c>
      <c r="N1023" s="142"/>
      <c r="O1023" s="141"/>
      <c r="AA1023" s="141">
        <v>1</v>
      </c>
      <c r="AB1023">
        <v>2</v>
      </c>
      <c r="AC1023">
        <v>3</v>
      </c>
      <c r="AD1023">
        <v>1</v>
      </c>
      <c r="AG1023">
        <v>1</v>
      </c>
      <c r="AL1023" s="142">
        <v>1</v>
      </c>
      <c r="AM1023" s="141"/>
      <c r="AN1023">
        <v>1</v>
      </c>
      <c r="AS1023">
        <v>1</v>
      </c>
      <c r="AX1023" s="142"/>
      <c r="AY1023" s="141"/>
      <c r="AZ1023">
        <v>1</v>
      </c>
      <c r="BC1023">
        <v>1</v>
      </c>
      <c r="BJ1023" s="142"/>
      <c r="BK1023" s="141"/>
      <c r="BV1023" s="142"/>
      <c r="BW1023" s="302">
        <v>2</v>
      </c>
      <c r="BX1023" s="302">
        <v>0</v>
      </c>
      <c r="BY1023" s="302">
        <v>9</v>
      </c>
      <c r="BZ1023" s="302">
        <v>2</v>
      </c>
      <c r="CA1023" s="302">
        <v>2</v>
      </c>
      <c r="CB1023" s="302">
        <v>0</v>
      </c>
      <c r="CC1023" s="303">
        <v>0</v>
      </c>
      <c r="CD1023" s="304">
        <v>0</v>
      </c>
      <c r="CE1023" s="302">
        <v>0</v>
      </c>
      <c r="CF1023" s="302">
        <v>30</v>
      </c>
      <c r="CG1023" s="296">
        <v>0</v>
      </c>
      <c r="CH1023" s="297" t="s">
        <v>12384</v>
      </c>
      <c r="CI1023" s="305">
        <v>0</v>
      </c>
      <c r="CJ1023" s="306">
        <v>0</v>
      </c>
      <c r="CK1023" s="300">
        <v>0</v>
      </c>
      <c r="CL1023" s="301">
        <v>0</v>
      </c>
    </row>
    <row r="1024" spans="1:90" x14ac:dyDescent="0.25">
      <c r="A1024">
        <v>1237100260</v>
      </c>
      <c r="B1024" s="287" t="s">
        <v>13416</v>
      </c>
      <c r="C1024" s="141"/>
      <c r="J1024">
        <v>1</v>
      </c>
      <c r="M1024">
        <v>1</v>
      </c>
      <c r="N1024" s="142">
        <v>1</v>
      </c>
      <c r="O1024" s="141"/>
      <c r="AA1024" s="141"/>
      <c r="AC1024">
        <v>1</v>
      </c>
      <c r="AE1024">
        <v>2</v>
      </c>
      <c r="AL1024" s="142"/>
      <c r="AM1024" s="141"/>
      <c r="AX1024" s="142"/>
      <c r="AY1024" s="141"/>
      <c r="AZ1024">
        <v>1</v>
      </c>
      <c r="BC1024">
        <v>3</v>
      </c>
      <c r="BJ1024" s="142">
        <v>1</v>
      </c>
      <c r="BK1024" s="141"/>
      <c r="BL1024">
        <v>1</v>
      </c>
      <c r="BV1024" s="142"/>
      <c r="BW1024" s="302">
        <v>3</v>
      </c>
      <c r="BX1024" s="302">
        <v>0</v>
      </c>
      <c r="BY1024" s="302">
        <v>3</v>
      </c>
      <c r="BZ1024" s="302">
        <v>0</v>
      </c>
      <c r="CA1024" s="302">
        <v>5</v>
      </c>
      <c r="CB1024" s="302">
        <v>1</v>
      </c>
      <c r="CC1024" s="303">
        <v>3.968253968253968E-3</v>
      </c>
      <c r="CD1024" s="304">
        <v>0</v>
      </c>
      <c r="CE1024" s="302">
        <v>0</v>
      </c>
      <c r="CF1024" s="302">
        <v>30</v>
      </c>
      <c r="CG1024" s="296">
        <v>1.9841269841269841E-4</v>
      </c>
      <c r="CH1024" s="297" t="s">
        <v>12384</v>
      </c>
      <c r="CI1024" s="305">
        <v>0</v>
      </c>
      <c r="CJ1024" s="306">
        <v>1.0357142857142856</v>
      </c>
      <c r="CK1024" s="300">
        <v>1</v>
      </c>
      <c r="CL1024" s="301">
        <v>2</v>
      </c>
    </row>
    <row r="1025" spans="1:90" x14ac:dyDescent="0.25">
      <c r="A1025">
        <v>1237100720</v>
      </c>
      <c r="B1025" s="287" t="s">
        <v>13417</v>
      </c>
      <c r="C1025" s="141"/>
      <c r="N1025" s="142"/>
      <c r="O1025" s="141"/>
      <c r="AA1025" s="141">
        <v>1</v>
      </c>
      <c r="AC1025">
        <v>1</v>
      </c>
      <c r="AD1025">
        <v>2</v>
      </c>
      <c r="AG1025">
        <v>1</v>
      </c>
      <c r="AL1025" s="142">
        <v>1</v>
      </c>
      <c r="AM1025" s="141"/>
      <c r="AO1025">
        <v>1</v>
      </c>
      <c r="AS1025">
        <v>1</v>
      </c>
      <c r="AX1025" s="142"/>
      <c r="AY1025" s="141"/>
      <c r="AZ1025">
        <v>1</v>
      </c>
      <c r="BC1025">
        <v>1</v>
      </c>
      <c r="BH1025">
        <v>1</v>
      </c>
      <c r="BJ1025" s="142">
        <v>1</v>
      </c>
      <c r="BK1025" s="141"/>
      <c r="BR1025">
        <v>1</v>
      </c>
      <c r="BV1025" s="142"/>
      <c r="BW1025" s="302">
        <v>0</v>
      </c>
      <c r="BX1025" s="302">
        <v>0</v>
      </c>
      <c r="BY1025" s="302">
        <v>6</v>
      </c>
      <c r="BZ1025" s="302">
        <v>2</v>
      </c>
      <c r="CA1025" s="302">
        <v>4</v>
      </c>
      <c r="CB1025" s="302">
        <v>1</v>
      </c>
      <c r="CC1025" s="303">
        <v>3.968253968253968E-3</v>
      </c>
      <c r="CD1025" s="304">
        <v>0</v>
      </c>
      <c r="CE1025" s="302">
        <v>0</v>
      </c>
      <c r="CF1025" s="302">
        <v>30</v>
      </c>
      <c r="CG1025" s="296">
        <v>1.9841269841269841E-4</v>
      </c>
      <c r="CH1025" s="297" t="s">
        <v>12384</v>
      </c>
      <c r="CI1025" s="305">
        <v>0</v>
      </c>
      <c r="CJ1025" s="306">
        <v>1.0357142857142856</v>
      </c>
      <c r="CK1025" s="300">
        <v>1</v>
      </c>
      <c r="CL1025" s="301">
        <v>2</v>
      </c>
    </row>
    <row r="1026" spans="1:90" x14ac:dyDescent="0.25">
      <c r="A1026">
        <v>1237100870</v>
      </c>
      <c r="B1026" s="287" t="s">
        <v>13418</v>
      </c>
      <c r="C1026" s="141"/>
      <c r="N1026" s="142"/>
      <c r="O1026" s="141"/>
      <c r="W1026">
        <v>1</v>
      </c>
      <c r="AA1026" s="141"/>
      <c r="AL1026" s="142"/>
      <c r="AM1026" s="141"/>
      <c r="AX1026" s="142"/>
      <c r="AY1026" s="141"/>
      <c r="BJ1026" s="142"/>
      <c r="BK1026" s="141"/>
      <c r="BV1026" s="142"/>
      <c r="BW1026" s="302">
        <v>0</v>
      </c>
      <c r="BX1026" s="302">
        <v>1</v>
      </c>
      <c r="BY1026" s="302">
        <v>0</v>
      </c>
      <c r="BZ1026" s="302">
        <v>0</v>
      </c>
      <c r="CA1026" s="302">
        <v>0</v>
      </c>
      <c r="CB1026" s="302">
        <v>0</v>
      </c>
      <c r="CC1026" s="303">
        <v>0</v>
      </c>
      <c r="CD1026" s="304">
        <v>0</v>
      </c>
      <c r="CE1026" s="302">
        <v>0</v>
      </c>
      <c r="CF1026" s="302">
        <v>30</v>
      </c>
      <c r="CG1026" s="296">
        <v>0</v>
      </c>
      <c r="CH1026" s="297" t="s">
        <v>12384</v>
      </c>
      <c r="CI1026" s="305">
        <v>0</v>
      </c>
      <c r="CJ1026" s="306">
        <v>0</v>
      </c>
      <c r="CK1026" s="300">
        <v>0</v>
      </c>
      <c r="CL1026" s="301">
        <v>0</v>
      </c>
    </row>
    <row r="1027" spans="1:90" x14ac:dyDescent="0.25">
      <c r="A1027">
        <v>1237100890</v>
      </c>
      <c r="B1027" s="287" t="s">
        <v>13419</v>
      </c>
      <c r="C1027" s="141"/>
      <c r="N1027" s="142"/>
      <c r="O1027" s="141"/>
      <c r="AA1027" s="141"/>
      <c r="AL1027" s="142">
        <v>1</v>
      </c>
      <c r="AM1027" s="141"/>
      <c r="AN1027">
        <v>1</v>
      </c>
      <c r="AO1027">
        <v>1</v>
      </c>
      <c r="AX1027" s="142"/>
      <c r="AY1027" s="141"/>
      <c r="BJ1027" s="142"/>
      <c r="BK1027" s="141"/>
      <c r="BV1027" s="142"/>
      <c r="BW1027" s="302">
        <v>0</v>
      </c>
      <c r="BX1027" s="302">
        <v>0</v>
      </c>
      <c r="BY1027" s="302">
        <v>1</v>
      </c>
      <c r="BZ1027" s="302">
        <v>2</v>
      </c>
      <c r="CA1027" s="302">
        <v>0</v>
      </c>
      <c r="CB1027" s="302">
        <v>0</v>
      </c>
      <c r="CC1027" s="303">
        <v>0</v>
      </c>
      <c r="CD1027" s="304">
        <v>0</v>
      </c>
      <c r="CE1027" s="302">
        <v>0</v>
      </c>
      <c r="CF1027" s="302">
        <v>30</v>
      </c>
      <c r="CG1027" s="296">
        <v>0</v>
      </c>
      <c r="CH1027" s="297" t="s">
        <v>12384</v>
      </c>
      <c r="CI1027" s="305">
        <v>0</v>
      </c>
      <c r="CJ1027" s="306">
        <v>0</v>
      </c>
      <c r="CK1027" s="300">
        <v>0</v>
      </c>
      <c r="CL1027" s="301">
        <v>0</v>
      </c>
    </row>
    <row r="1028" spans="1:90" x14ac:dyDescent="0.25">
      <c r="A1028">
        <v>1237100920</v>
      </c>
      <c r="B1028" s="287" t="s">
        <v>13420</v>
      </c>
      <c r="C1028" s="141"/>
      <c r="N1028" s="142">
        <v>1</v>
      </c>
      <c r="O1028" s="141"/>
      <c r="AA1028" s="141"/>
      <c r="AL1028" s="142"/>
      <c r="AM1028" s="141"/>
      <c r="AX1028" s="142"/>
      <c r="AY1028" s="141"/>
      <c r="BJ1028" s="142"/>
      <c r="BK1028" s="141"/>
      <c r="BV1028" s="142"/>
      <c r="BW1028" s="302">
        <v>1</v>
      </c>
      <c r="BX1028" s="302">
        <v>0</v>
      </c>
      <c r="BY1028" s="302">
        <v>0</v>
      </c>
      <c r="BZ1028" s="302">
        <v>0</v>
      </c>
      <c r="CA1028" s="302">
        <v>0</v>
      </c>
      <c r="CB1028" s="302">
        <v>0</v>
      </c>
      <c r="CC1028" s="303">
        <v>0</v>
      </c>
      <c r="CD1028" s="304">
        <v>0</v>
      </c>
      <c r="CE1028" s="302">
        <v>0</v>
      </c>
      <c r="CF1028" s="302">
        <v>30</v>
      </c>
      <c r="CG1028" s="296">
        <v>0</v>
      </c>
      <c r="CH1028" s="297" t="s">
        <v>12384</v>
      </c>
      <c r="CI1028" s="305">
        <v>0</v>
      </c>
      <c r="CJ1028" s="306">
        <v>0</v>
      </c>
      <c r="CK1028" s="300">
        <v>0</v>
      </c>
      <c r="CL1028" s="301">
        <v>0</v>
      </c>
    </row>
    <row r="1029" spans="1:90" x14ac:dyDescent="0.25">
      <c r="A1029">
        <v>1238100070</v>
      </c>
      <c r="B1029" s="287" t="s">
        <v>13421</v>
      </c>
      <c r="C1029" s="141"/>
      <c r="N1029" s="142"/>
      <c r="O1029" s="141"/>
      <c r="AA1029" s="141"/>
      <c r="AL1029" s="142"/>
      <c r="AM1029" s="141"/>
      <c r="AX1029" s="142"/>
      <c r="AY1029" s="141"/>
      <c r="BJ1029" s="142"/>
      <c r="BK1029" s="141"/>
      <c r="BM1029">
        <v>2</v>
      </c>
      <c r="BP1029">
        <v>1</v>
      </c>
      <c r="BR1029">
        <v>2</v>
      </c>
      <c r="BS1029">
        <v>1</v>
      </c>
      <c r="BU1029">
        <v>1</v>
      </c>
      <c r="BV1029" s="142"/>
      <c r="BW1029" s="302">
        <v>0</v>
      </c>
      <c r="BX1029" s="302">
        <v>0</v>
      </c>
      <c r="BY1029" s="302">
        <v>0</v>
      </c>
      <c r="BZ1029" s="302">
        <v>0</v>
      </c>
      <c r="CA1029" s="302">
        <v>0</v>
      </c>
      <c r="CB1029" s="302">
        <v>7</v>
      </c>
      <c r="CC1029" s="303">
        <v>2.7777777777777776E-2</v>
      </c>
      <c r="CD1029" s="304">
        <v>0.54772255750516596</v>
      </c>
      <c r="CE1029" s="302">
        <v>0</v>
      </c>
      <c r="CF1029" s="302">
        <v>30</v>
      </c>
      <c r="CG1029" s="296">
        <v>1.3888888888888889E-3</v>
      </c>
      <c r="CH1029" s="297" t="s">
        <v>12384</v>
      </c>
      <c r="CI1029" s="305">
        <v>1</v>
      </c>
      <c r="CJ1029" s="306">
        <v>7.7977225575051659</v>
      </c>
      <c r="CK1029" s="300">
        <v>2</v>
      </c>
      <c r="CL1029" s="301">
        <v>8</v>
      </c>
    </row>
    <row r="1030" spans="1:90" x14ac:dyDescent="0.25">
      <c r="A1030">
        <v>1239100050</v>
      </c>
      <c r="B1030" s="287" t="s">
        <v>13422</v>
      </c>
      <c r="C1030" s="141">
        <v>2</v>
      </c>
      <c r="D1030">
        <v>1</v>
      </c>
      <c r="E1030">
        <v>4</v>
      </c>
      <c r="N1030" s="142"/>
      <c r="O1030" s="141"/>
      <c r="AA1030" s="141"/>
      <c r="AL1030" s="142"/>
      <c r="AM1030" s="141"/>
      <c r="AX1030" s="142"/>
      <c r="AY1030" s="141"/>
      <c r="BJ1030" s="142"/>
      <c r="BK1030" s="141"/>
      <c r="BV1030" s="142"/>
      <c r="BW1030" s="302">
        <v>7</v>
      </c>
      <c r="BX1030" s="302">
        <v>0</v>
      </c>
      <c r="BY1030" s="302">
        <v>0</v>
      </c>
      <c r="BZ1030" s="302">
        <v>0</v>
      </c>
      <c r="CA1030" s="302">
        <v>0</v>
      </c>
      <c r="CB1030" s="302">
        <v>0</v>
      </c>
      <c r="CC1030" s="303">
        <v>0</v>
      </c>
      <c r="CD1030" s="304">
        <v>0</v>
      </c>
      <c r="CE1030" s="302">
        <v>0</v>
      </c>
      <c r="CF1030" s="302">
        <v>30</v>
      </c>
      <c r="CG1030" s="296">
        <v>0</v>
      </c>
      <c r="CH1030" s="297" t="s">
        <v>12384</v>
      </c>
      <c r="CI1030" s="305">
        <v>0</v>
      </c>
      <c r="CJ1030" s="306">
        <v>0</v>
      </c>
      <c r="CK1030" s="300">
        <v>0</v>
      </c>
      <c r="CL1030" s="301">
        <v>0</v>
      </c>
    </row>
    <row r="1031" spans="1:90" x14ac:dyDescent="0.25">
      <c r="A1031">
        <v>1239100060</v>
      </c>
      <c r="B1031" s="287" t="s">
        <v>13423</v>
      </c>
      <c r="C1031" s="141">
        <v>2</v>
      </c>
      <c r="D1031">
        <v>2</v>
      </c>
      <c r="E1031">
        <v>3</v>
      </c>
      <c r="F1031">
        <v>1</v>
      </c>
      <c r="G1031">
        <v>6</v>
      </c>
      <c r="H1031">
        <v>1</v>
      </c>
      <c r="I1031">
        <v>1</v>
      </c>
      <c r="J1031">
        <v>1</v>
      </c>
      <c r="K1031">
        <v>1</v>
      </c>
      <c r="M1031">
        <v>2</v>
      </c>
      <c r="N1031" s="142">
        <v>1</v>
      </c>
      <c r="O1031" s="141">
        <v>2</v>
      </c>
      <c r="P1031">
        <v>2</v>
      </c>
      <c r="Q1031">
        <v>1</v>
      </c>
      <c r="R1031">
        <v>2</v>
      </c>
      <c r="T1031">
        <v>14</v>
      </c>
      <c r="U1031">
        <v>1</v>
      </c>
      <c r="V1031">
        <v>1</v>
      </c>
      <c r="W1031">
        <v>1</v>
      </c>
      <c r="X1031">
        <v>1</v>
      </c>
      <c r="Y1031">
        <v>4</v>
      </c>
      <c r="Z1031">
        <v>4</v>
      </c>
      <c r="AA1031" s="141">
        <v>1</v>
      </c>
      <c r="AB1031">
        <v>1</v>
      </c>
      <c r="AC1031">
        <v>1</v>
      </c>
      <c r="AD1031">
        <v>8</v>
      </c>
      <c r="AE1031">
        <v>6</v>
      </c>
      <c r="AG1031">
        <v>2</v>
      </c>
      <c r="AH1031">
        <v>2</v>
      </c>
      <c r="AI1031">
        <v>1</v>
      </c>
      <c r="AJ1031">
        <v>1</v>
      </c>
      <c r="AK1031">
        <v>3</v>
      </c>
      <c r="AL1031" s="142">
        <v>2</v>
      </c>
      <c r="AM1031" s="141">
        <v>1</v>
      </c>
      <c r="AN1031">
        <v>3</v>
      </c>
      <c r="AO1031">
        <v>2</v>
      </c>
      <c r="AP1031">
        <v>4</v>
      </c>
      <c r="AQ1031">
        <v>1</v>
      </c>
      <c r="AR1031">
        <v>4</v>
      </c>
      <c r="AS1031">
        <v>4</v>
      </c>
      <c r="AU1031">
        <v>3</v>
      </c>
      <c r="AV1031">
        <v>2</v>
      </c>
      <c r="AW1031">
        <v>3</v>
      </c>
      <c r="AX1031" s="142">
        <v>8</v>
      </c>
      <c r="AY1031" s="141">
        <v>6</v>
      </c>
      <c r="AZ1031">
        <v>1</v>
      </c>
      <c r="BA1031">
        <v>2</v>
      </c>
      <c r="BB1031">
        <v>2</v>
      </c>
      <c r="BC1031">
        <v>1</v>
      </c>
      <c r="BD1031">
        <v>3</v>
      </c>
      <c r="BE1031">
        <v>1</v>
      </c>
      <c r="BF1031">
        <v>3</v>
      </c>
      <c r="BG1031">
        <v>1</v>
      </c>
      <c r="BH1031">
        <v>2</v>
      </c>
      <c r="BI1031">
        <v>2</v>
      </c>
      <c r="BJ1031" s="142">
        <v>2</v>
      </c>
      <c r="BK1031" s="141">
        <v>2</v>
      </c>
      <c r="BL1031">
        <v>3</v>
      </c>
      <c r="BM1031">
        <v>3</v>
      </c>
      <c r="BN1031">
        <v>3</v>
      </c>
      <c r="BO1031">
        <v>2</v>
      </c>
      <c r="BP1031">
        <v>2</v>
      </c>
      <c r="BQ1031">
        <v>2</v>
      </c>
      <c r="BR1031">
        <v>2</v>
      </c>
      <c r="BS1031">
        <v>1</v>
      </c>
      <c r="BT1031">
        <v>3</v>
      </c>
      <c r="BU1031">
        <v>1</v>
      </c>
      <c r="BV1031" s="142"/>
      <c r="BW1031" s="302">
        <v>21</v>
      </c>
      <c r="BX1031" s="302">
        <v>33</v>
      </c>
      <c r="BY1031" s="302">
        <v>28</v>
      </c>
      <c r="BZ1031" s="302">
        <v>35</v>
      </c>
      <c r="CA1031" s="302">
        <v>26</v>
      </c>
      <c r="CB1031" s="302">
        <v>24</v>
      </c>
      <c r="CC1031" s="303">
        <v>9.5238095238095233E-2</v>
      </c>
      <c r="CD1031" s="304">
        <v>0.75075719352954806</v>
      </c>
      <c r="CE1031" s="302">
        <v>0</v>
      </c>
      <c r="CF1031" s="302">
        <v>30</v>
      </c>
      <c r="CG1031" s="296">
        <v>4.7619047619047623E-3</v>
      </c>
      <c r="CH1031" s="297" t="s">
        <v>12384</v>
      </c>
      <c r="CI1031" s="305">
        <v>1</v>
      </c>
      <c r="CJ1031" s="306">
        <v>25.607900050672402</v>
      </c>
      <c r="CK1031" s="300">
        <v>4</v>
      </c>
      <c r="CL1031" s="301">
        <v>26</v>
      </c>
    </row>
    <row r="1032" spans="1:90" x14ac:dyDescent="0.25">
      <c r="A1032">
        <v>1239100140</v>
      </c>
      <c r="B1032" s="287" t="s">
        <v>13424</v>
      </c>
      <c r="C1032" s="141"/>
      <c r="M1032">
        <v>1</v>
      </c>
      <c r="N1032" s="142"/>
      <c r="O1032" s="141"/>
      <c r="P1032">
        <v>2</v>
      </c>
      <c r="AA1032" s="141"/>
      <c r="AL1032" s="142"/>
      <c r="AM1032" s="141"/>
      <c r="AX1032" s="142"/>
      <c r="AY1032" s="141"/>
      <c r="BJ1032" s="142"/>
      <c r="BK1032" s="141"/>
      <c r="BV1032" s="142"/>
      <c r="BW1032" s="302">
        <v>1</v>
      </c>
      <c r="BX1032" s="302">
        <v>2</v>
      </c>
      <c r="BY1032" s="302">
        <v>0</v>
      </c>
      <c r="BZ1032" s="302">
        <v>0</v>
      </c>
      <c r="CA1032" s="302">
        <v>0</v>
      </c>
      <c r="CB1032" s="302">
        <v>0</v>
      </c>
      <c r="CC1032" s="303">
        <v>0</v>
      </c>
      <c r="CD1032" s="304">
        <v>0</v>
      </c>
      <c r="CE1032" s="302">
        <v>0</v>
      </c>
      <c r="CF1032" s="302">
        <v>30</v>
      </c>
      <c r="CG1032" s="296">
        <v>0</v>
      </c>
      <c r="CH1032" s="297" t="s">
        <v>12384</v>
      </c>
      <c r="CI1032" s="305">
        <v>0</v>
      </c>
      <c r="CJ1032" s="306">
        <v>0</v>
      </c>
      <c r="CK1032" s="300">
        <v>0</v>
      </c>
      <c r="CL1032" s="301">
        <v>0</v>
      </c>
    </row>
    <row r="1033" spans="1:90" x14ac:dyDescent="0.25">
      <c r="A1033">
        <v>1240100070</v>
      </c>
      <c r="B1033" s="287" t="s">
        <v>13425</v>
      </c>
      <c r="C1033" s="141"/>
      <c r="N1033" s="142"/>
      <c r="O1033" s="141"/>
      <c r="AA1033" s="141"/>
      <c r="AE1033">
        <v>1</v>
      </c>
      <c r="AL1033" s="142"/>
      <c r="AM1033" s="141"/>
      <c r="AX1033" s="142"/>
      <c r="AY1033" s="141"/>
      <c r="BJ1033" s="142"/>
      <c r="BK1033" s="141"/>
      <c r="BV1033" s="142">
        <v>1</v>
      </c>
      <c r="BW1033" s="302">
        <v>0</v>
      </c>
      <c r="BX1033" s="302">
        <v>0</v>
      </c>
      <c r="BY1033" s="302">
        <v>1</v>
      </c>
      <c r="BZ1033" s="302">
        <v>0</v>
      </c>
      <c r="CA1033" s="302">
        <v>0</v>
      </c>
      <c r="CB1033" s="302">
        <v>1</v>
      </c>
      <c r="CC1033" s="303">
        <v>3.968253968253968E-3</v>
      </c>
      <c r="CD1033" s="304">
        <v>0</v>
      </c>
      <c r="CE1033" s="302">
        <v>0</v>
      </c>
      <c r="CF1033" s="302">
        <v>30</v>
      </c>
      <c r="CG1033" s="296">
        <v>1.9841269841269841E-4</v>
      </c>
      <c r="CH1033" s="297" t="s">
        <v>12384</v>
      </c>
      <c r="CI1033" s="305">
        <v>0</v>
      </c>
      <c r="CJ1033" s="306">
        <v>1.0357142857142856</v>
      </c>
      <c r="CK1033" s="300">
        <v>1</v>
      </c>
      <c r="CL1033" s="301">
        <v>2</v>
      </c>
    </row>
    <row r="1034" spans="1:90" x14ac:dyDescent="0.25">
      <c r="A1034">
        <v>1240100071</v>
      </c>
      <c r="B1034" s="287" t="s">
        <v>13426</v>
      </c>
      <c r="C1034" s="141"/>
      <c r="N1034" s="142"/>
      <c r="O1034" s="141"/>
      <c r="X1034">
        <v>1</v>
      </c>
      <c r="AA1034" s="141"/>
      <c r="AL1034" s="142"/>
      <c r="AM1034" s="141"/>
      <c r="AX1034" s="142"/>
      <c r="AY1034" s="141"/>
      <c r="BJ1034" s="142"/>
      <c r="BK1034" s="141"/>
      <c r="BV1034" s="142"/>
      <c r="BW1034" s="302">
        <v>0</v>
      </c>
      <c r="BX1034" s="302">
        <v>1</v>
      </c>
      <c r="BY1034" s="302">
        <v>0</v>
      </c>
      <c r="BZ1034" s="302">
        <v>0</v>
      </c>
      <c r="CA1034" s="302">
        <v>0</v>
      </c>
      <c r="CB1034" s="302">
        <v>0</v>
      </c>
      <c r="CC1034" s="303">
        <v>0</v>
      </c>
      <c r="CD1034" s="304">
        <v>0</v>
      </c>
      <c r="CE1034" s="302">
        <v>0</v>
      </c>
      <c r="CF1034" s="302">
        <v>30</v>
      </c>
      <c r="CG1034" s="296">
        <v>0</v>
      </c>
      <c r="CH1034" s="297" t="s">
        <v>12384</v>
      </c>
      <c r="CI1034" s="305">
        <v>0</v>
      </c>
      <c r="CJ1034" s="306">
        <v>0</v>
      </c>
      <c r="CK1034" s="300">
        <v>0</v>
      </c>
      <c r="CL1034" s="301">
        <v>0</v>
      </c>
    </row>
    <row r="1035" spans="1:90" x14ac:dyDescent="0.25">
      <c r="A1035">
        <v>1240100220</v>
      </c>
      <c r="B1035" s="287" t="s">
        <v>13427</v>
      </c>
      <c r="C1035" s="141"/>
      <c r="J1035">
        <v>2</v>
      </c>
      <c r="L1035">
        <v>1</v>
      </c>
      <c r="N1035" s="142"/>
      <c r="O1035" s="141"/>
      <c r="AA1035" s="141"/>
      <c r="AC1035">
        <v>1</v>
      </c>
      <c r="AE1035">
        <v>1</v>
      </c>
      <c r="AL1035" s="142"/>
      <c r="AM1035" s="141"/>
      <c r="AX1035" s="142"/>
      <c r="AY1035" s="141"/>
      <c r="BJ1035" s="142"/>
      <c r="BK1035" s="141"/>
      <c r="BV1035" s="142"/>
      <c r="BW1035" s="302">
        <v>3</v>
      </c>
      <c r="BX1035" s="302">
        <v>0</v>
      </c>
      <c r="BY1035" s="302">
        <v>2</v>
      </c>
      <c r="BZ1035" s="302">
        <v>0</v>
      </c>
      <c r="CA1035" s="302">
        <v>0</v>
      </c>
      <c r="CB1035" s="302">
        <v>0</v>
      </c>
      <c r="CC1035" s="303">
        <v>0</v>
      </c>
      <c r="CD1035" s="304">
        <v>0</v>
      </c>
      <c r="CE1035" s="302">
        <v>0</v>
      </c>
      <c r="CF1035" s="302">
        <v>30</v>
      </c>
      <c r="CG1035" s="296">
        <v>0</v>
      </c>
      <c r="CH1035" s="297" t="s">
        <v>12384</v>
      </c>
      <c r="CI1035" s="305">
        <v>0</v>
      </c>
      <c r="CJ1035" s="306">
        <v>0</v>
      </c>
      <c r="CK1035" s="300">
        <v>0</v>
      </c>
      <c r="CL1035" s="301">
        <v>0</v>
      </c>
    </row>
    <row r="1036" spans="1:90" x14ac:dyDescent="0.25">
      <c r="A1036">
        <v>1240100360</v>
      </c>
      <c r="B1036" s="287" t="s">
        <v>13428</v>
      </c>
      <c r="C1036" s="141"/>
      <c r="N1036" s="142"/>
      <c r="O1036" s="141"/>
      <c r="X1036">
        <v>1</v>
      </c>
      <c r="AA1036" s="141"/>
      <c r="AL1036" s="142"/>
      <c r="AM1036" s="141"/>
      <c r="AX1036" s="142"/>
      <c r="AY1036" s="141"/>
      <c r="BJ1036" s="142"/>
      <c r="BK1036" s="141"/>
      <c r="BL1036">
        <v>1</v>
      </c>
      <c r="BV1036" s="142"/>
      <c r="BW1036" s="302">
        <v>0</v>
      </c>
      <c r="BX1036" s="302">
        <v>1</v>
      </c>
      <c r="BY1036" s="302">
        <v>0</v>
      </c>
      <c r="BZ1036" s="302">
        <v>0</v>
      </c>
      <c r="CA1036" s="302">
        <v>0</v>
      </c>
      <c r="CB1036" s="302">
        <v>1</v>
      </c>
      <c r="CC1036" s="303">
        <v>3.968253968253968E-3</v>
      </c>
      <c r="CD1036" s="304">
        <v>0</v>
      </c>
      <c r="CE1036" s="302">
        <v>0</v>
      </c>
      <c r="CF1036" s="302">
        <v>30</v>
      </c>
      <c r="CG1036" s="296">
        <v>1.9841269841269841E-4</v>
      </c>
      <c r="CH1036" s="297" t="s">
        <v>12384</v>
      </c>
      <c r="CI1036" s="305">
        <v>0</v>
      </c>
      <c r="CJ1036" s="306">
        <v>1.0357142857142856</v>
      </c>
      <c r="CK1036" s="300">
        <v>1</v>
      </c>
      <c r="CL1036" s="301">
        <v>2</v>
      </c>
    </row>
    <row r="1037" spans="1:90" x14ac:dyDescent="0.25">
      <c r="A1037">
        <v>1241100690</v>
      </c>
      <c r="B1037" s="287" t="s">
        <v>13429</v>
      </c>
      <c r="C1037" s="141"/>
      <c r="N1037" s="142"/>
      <c r="O1037" s="141"/>
      <c r="AA1037" s="141"/>
      <c r="AL1037" s="142">
        <v>2</v>
      </c>
      <c r="AM1037" s="141"/>
      <c r="AP1037">
        <v>1</v>
      </c>
      <c r="AS1037">
        <v>1</v>
      </c>
      <c r="AU1037">
        <v>1</v>
      </c>
      <c r="AX1037" s="142"/>
      <c r="AY1037" s="141"/>
      <c r="BD1037">
        <v>1</v>
      </c>
      <c r="BF1037">
        <v>1</v>
      </c>
      <c r="BI1037">
        <v>2</v>
      </c>
      <c r="BJ1037" s="142"/>
      <c r="BK1037" s="141">
        <v>1</v>
      </c>
      <c r="BO1037">
        <v>1</v>
      </c>
      <c r="BR1037">
        <v>1</v>
      </c>
      <c r="BV1037" s="142">
        <v>1</v>
      </c>
      <c r="BW1037" s="302">
        <v>0</v>
      </c>
      <c r="BX1037" s="302">
        <v>0</v>
      </c>
      <c r="BY1037" s="302">
        <v>2</v>
      </c>
      <c r="BZ1037" s="302">
        <v>3</v>
      </c>
      <c r="CA1037" s="302">
        <v>4</v>
      </c>
      <c r="CB1037" s="302">
        <v>4</v>
      </c>
      <c r="CC1037" s="303">
        <v>1.5873015873015872E-2</v>
      </c>
      <c r="CD1037" s="304">
        <v>0</v>
      </c>
      <c r="CE1037" s="302">
        <v>0</v>
      </c>
      <c r="CF1037" s="302">
        <v>30</v>
      </c>
      <c r="CG1037" s="296">
        <v>7.9365079365079365E-4</v>
      </c>
      <c r="CH1037" s="297" t="s">
        <v>12384</v>
      </c>
      <c r="CI1037" s="305">
        <v>0</v>
      </c>
      <c r="CJ1037" s="306">
        <v>4.1428571428571423</v>
      </c>
      <c r="CK1037" s="300">
        <v>1</v>
      </c>
      <c r="CL1037" s="301">
        <v>5</v>
      </c>
    </row>
    <row r="1038" spans="1:90" x14ac:dyDescent="0.25">
      <c r="A1038">
        <v>1242100040</v>
      </c>
      <c r="B1038" s="287" t="s">
        <v>13430</v>
      </c>
      <c r="C1038" s="141"/>
      <c r="N1038" s="142"/>
      <c r="O1038" s="141"/>
      <c r="AA1038" s="141"/>
      <c r="AL1038" s="142"/>
      <c r="AM1038" s="141"/>
      <c r="AS1038">
        <v>1</v>
      </c>
      <c r="AU1038">
        <v>1</v>
      </c>
      <c r="AX1038" s="142">
        <v>1</v>
      </c>
      <c r="AY1038" s="141"/>
      <c r="AZ1038">
        <v>1</v>
      </c>
      <c r="BA1038">
        <v>1</v>
      </c>
      <c r="BC1038">
        <v>1</v>
      </c>
      <c r="BH1038">
        <v>1</v>
      </c>
      <c r="BJ1038" s="142"/>
      <c r="BK1038" s="141"/>
      <c r="BL1038">
        <v>2</v>
      </c>
      <c r="BO1038">
        <v>1</v>
      </c>
      <c r="BP1038">
        <v>1</v>
      </c>
      <c r="BQ1038">
        <v>2</v>
      </c>
      <c r="BR1038">
        <v>1</v>
      </c>
      <c r="BS1038">
        <v>1</v>
      </c>
      <c r="BU1038">
        <v>2</v>
      </c>
      <c r="BV1038" s="142">
        <v>1</v>
      </c>
      <c r="BW1038" s="302">
        <v>0</v>
      </c>
      <c r="BX1038" s="302">
        <v>0</v>
      </c>
      <c r="BY1038" s="302">
        <v>0</v>
      </c>
      <c r="BZ1038" s="302">
        <v>3</v>
      </c>
      <c r="CA1038" s="302">
        <v>4</v>
      </c>
      <c r="CB1038" s="302">
        <v>11</v>
      </c>
      <c r="CC1038" s="303">
        <v>4.3650793650793648E-2</v>
      </c>
      <c r="CD1038" s="304">
        <v>0.51754916950676566</v>
      </c>
      <c r="CE1038" s="302">
        <v>0</v>
      </c>
      <c r="CF1038" s="302">
        <v>30</v>
      </c>
      <c r="CG1038" s="296">
        <v>2.1825396825396826E-3</v>
      </c>
      <c r="CH1038" s="297" t="s">
        <v>12384</v>
      </c>
      <c r="CI1038" s="305">
        <v>1</v>
      </c>
      <c r="CJ1038" s="306">
        <v>11.910406312363907</v>
      </c>
      <c r="CK1038" s="300">
        <v>2</v>
      </c>
      <c r="CL1038" s="301">
        <v>12</v>
      </c>
    </row>
    <row r="1039" spans="1:90" x14ac:dyDescent="0.25">
      <c r="A1039">
        <v>1247100030</v>
      </c>
      <c r="B1039" s="287" t="s">
        <v>13431</v>
      </c>
      <c r="C1039" s="141">
        <v>1</v>
      </c>
      <c r="N1039" s="142"/>
      <c r="O1039" s="141"/>
      <c r="AA1039" s="141">
        <v>1</v>
      </c>
      <c r="AB1039">
        <v>1</v>
      </c>
      <c r="AC1039">
        <v>1</v>
      </c>
      <c r="AD1039">
        <v>1</v>
      </c>
      <c r="AE1039">
        <v>1</v>
      </c>
      <c r="AG1039">
        <v>2</v>
      </c>
      <c r="AH1039">
        <v>1</v>
      </c>
      <c r="AL1039" s="142"/>
      <c r="AM1039" s="141"/>
      <c r="AN1039">
        <v>1</v>
      </c>
      <c r="AX1039" s="142"/>
      <c r="AY1039" s="141"/>
      <c r="BJ1039" s="142"/>
      <c r="BK1039" s="141"/>
      <c r="BQ1039">
        <v>1</v>
      </c>
      <c r="BV1039" s="142"/>
      <c r="BW1039" s="302">
        <v>1</v>
      </c>
      <c r="BX1039" s="302">
        <v>0</v>
      </c>
      <c r="BY1039" s="302">
        <v>8</v>
      </c>
      <c r="BZ1039" s="302">
        <v>1</v>
      </c>
      <c r="CA1039" s="302">
        <v>0</v>
      </c>
      <c r="CB1039" s="302">
        <v>1</v>
      </c>
      <c r="CC1039" s="303">
        <v>3.968253968253968E-3</v>
      </c>
      <c r="CD1039" s="304">
        <v>0</v>
      </c>
      <c r="CE1039" s="302">
        <v>0</v>
      </c>
      <c r="CF1039" s="302">
        <v>30</v>
      </c>
      <c r="CG1039" s="296">
        <v>1.9841269841269841E-4</v>
      </c>
      <c r="CH1039" s="297" t="s">
        <v>12384</v>
      </c>
      <c r="CI1039" s="305">
        <v>0</v>
      </c>
      <c r="CJ1039" s="306">
        <v>1.0357142857142856</v>
      </c>
      <c r="CK1039" s="300">
        <v>1</v>
      </c>
      <c r="CL1039" s="301">
        <v>2</v>
      </c>
    </row>
    <row r="1040" spans="1:90" x14ac:dyDescent="0.25">
      <c r="A1040">
        <v>1247100050</v>
      </c>
      <c r="B1040" s="287" t="s">
        <v>13432</v>
      </c>
      <c r="C1040" s="141"/>
      <c r="N1040" s="142"/>
      <c r="O1040" s="141"/>
      <c r="V1040">
        <v>1</v>
      </c>
      <c r="Z1040">
        <v>1</v>
      </c>
      <c r="AA1040" s="141"/>
      <c r="AB1040">
        <v>1</v>
      </c>
      <c r="AC1040">
        <v>1</v>
      </c>
      <c r="AD1040">
        <v>1</v>
      </c>
      <c r="AL1040" s="142"/>
      <c r="AM1040" s="141"/>
      <c r="AX1040" s="142"/>
      <c r="AY1040" s="141"/>
      <c r="BJ1040" s="142"/>
      <c r="BK1040" s="141"/>
      <c r="BV1040" s="142"/>
      <c r="BW1040" s="302">
        <v>0</v>
      </c>
      <c r="BX1040" s="302">
        <v>2</v>
      </c>
      <c r="BY1040" s="302">
        <v>3</v>
      </c>
      <c r="BZ1040" s="302">
        <v>0</v>
      </c>
      <c r="CA1040" s="302">
        <v>0</v>
      </c>
      <c r="CB1040" s="302">
        <v>0</v>
      </c>
      <c r="CC1040" s="303">
        <v>0</v>
      </c>
      <c r="CD1040" s="304">
        <v>0</v>
      </c>
      <c r="CE1040" s="302">
        <v>0</v>
      </c>
      <c r="CF1040" s="302">
        <v>30</v>
      </c>
      <c r="CG1040" s="296">
        <v>0</v>
      </c>
      <c r="CH1040" s="297" t="s">
        <v>12384</v>
      </c>
      <c r="CI1040" s="305">
        <v>0</v>
      </c>
      <c r="CJ1040" s="306">
        <v>0</v>
      </c>
      <c r="CK1040" s="300">
        <v>0</v>
      </c>
      <c r="CL1040" s="301">
        <v>0</v>
      </c>
    </row>
    <row r="1041" spans="1:90" x14ac:dyDescent="0.25">
      <c r="A1041">
        <v>1247100060</v>
      </c>
      <c r="B1041" s="287" t="s">
        <v>13433</v>
      </c>
      <c r="C1041" s="141"/>
      <c r="N1041" s="142"/>
      <c r="O1041" s="141"/>
      <c r="V1041">
        <v>1</v>
      </c>
      <c r="AA1041" s="141"/>
      <c r="AL1041" s="142"/>
      <c r="AM1041" s="141"/>
      <c r="AX1041" s="142"/>
      <c r="AY1041" s="141"/>
      <c r="BJ1041" s="142"/>
      <c r="BK1041" s="141"/>
      <c r="BV1041" s="142"/>
      <c r="BW1041" s="302">
        <v>0</v>
      </c>
      <c r="BX1041" s="302">
        <v>1</v>
      </c>
      <c r="BY1041" s="302">
        <v>0</v>
      </c>
      <c r="BZ1041" s="302">
        <v>0</v>
      </c>
      <c r="CA1041" s="302">
        <v>0</v>
      </c>
      <c r="CB1041" s="302">
        <v>0</v>
      </c>
      <c r="CC1041" s="303">
        <v>0</v>
      </c>
      <c r="CD1041" s="304">
        <v>0</v>
      </c>
      <c r="CE1041" s="302">
        <v>0</v>
      </c>
      <c r="CF1041" s="302">
        <v>30</v>
      </c>
      <c r="CG1041" s="296">
        <v>0</v>
      </c>
      <c r="CH1041" s="297" t="s">
        <v>12384</v>
      </c>
      <c r="CI1041" s="305">
        <v>0</v>
      </c>
      <c r="CJ1041" s="306">
        <v>0</v>
      </c>
      <c r="CK1041" s="300">
        <v>0</v>
      </c>
      <c r="CL1041" s="301">
        <v>0</v>
      </c>
    </row>
    <row r="1042" spans="1:90" x14ac:dyDescent="0.25">
      <c r="A1042">
        <v>1247100070</v>
      </c>
      <c r="B1042" s="287" t="s">
        <v>13434</v>
      </c>
      <c r="C1042" s="141"/>
      <c r="N1042" s="142"/>
      <c r="O1042" s="141"/>
      <c r="Z1042">
        <v>1</v>
      </c>
      <c r="AA1042" s="141"/>
      <c r="AL1042" s="142"/>
      <c r="AM1042" s="141"/>
      <c r="AX1042" s="142"/>
      <c r="AY1042" s="141"/>
      <c r="BJ1042" s="142"/>
      <c r="BK1042" s="141"/>
      <c r="BV1042" s="142"/>
      <c r="BW1042" s="302">
        <v>0</v>
      </c>
      <c r="BX1042" s="302">
        <v>1</v>
      </c>
      <c r="BY1042" s="302">
        <v>0</v>
      </c>
      <c r="BZ1042" s="302">
        <v>0</v>
      </c>
      <c r="CA1042" s="302">
        <v>0</v>
      </c>
      <c r="CB1042" s="302">
        <v>0</v>
      </c>
      <c r="CC1042" s="303">
        <v>0</v>
      </c>
      <c r="CD1042" s="304">
        <v>0</v>
      </c>
      <c r="CE1042" s="302">
        <v>0</v>
      </c>
      <c r="CF1042" s="302">
        <v>30</v>
      </c>
      <c r="CG1042" s="296">
        <v>0</v>
      </c>
      <c r="CH1042" s="297" t="s">
        <v>12384</v>
      </c>
      <c r="CI1042" s="305">
        <v>0</v>
      </c>
      <c r="CJ1042" s="306">
        <v>0</v>
      </c>
      <c r="CK1042" s="300">
        <v>0</v>
      </c>
      <c r="CL1042" s="301">
        <v>0</v>
      </c>
    </row>
    <row r="1043" spans="1:90" x14ac:dyDescent="0.25">
      <c r="A1043">
        <v>1247100080</v>
      </c>
      <c r="B1043" s="287" t="s">
        <v>13435</v>
      </c>
      <c r="C1043" s="141"/>
      <c r="N1043" s="142"/>
      <c r="O1043" s="141"/>
      <c r="V1043">
        <v>1</v>
      </c>
      <c r="AA1043" s="141">
        <v>1</v>
      </c>
      <c r="AC1043">
        <v>1</v>
      </c>
      <c r="AG1043">
        <v>1</v>
      </c>
      <c r="AL1043" s="142"/>
      <c r="AM1043" s="141"/>
      <c r="AR1043">
        <v>1</v>
      </c>
      <c r="AX1043" s="142"/>
      <c r="AY1043" s="141"/>
      <c r="BJ1043" s="142"/>
      <c r="BK1043" s="141"/>
      <c r="BQ1043">
        <v>1</v>
      </c>
      <c r="BV1043" s="142"/>
      <c r="BW1043" s="302">
        <v>0</v>
      </c>
      <c r="BX1043" s="302">
        <v>1</v>
      </c>
      <c r="BY1043" s="302">
        <v>3</v>
      </c>
      <c r="BZ1043" s="302">
        <v>1</v>
      </c>
      <c r="CA1043" s="302">
        <v>0</v>
      </c>
      <c r="CB1043" s="302">
        <v>1</v>
      </c>
      <c r="CC1043" s="303">
        <v>3.968253968253968E-3</v>
      </c>
      <c r="CD1043" s="304">
        <v>0</v>
      </c>
      <c r="CE1043" s="302">
        <v>0</v>
      </c>
      <c r="CF1043" s="302">
        <v>30</v>
      </c>
      <c r="CG1043" s="296">
        <v>1.9841269841269841E-4</v>
      </c>
      <c r="CH1043" s="297" t="s">
        <v>12384</v>
      </c>
      <c r="CI1043" s="305">
        <v>0</v>
      </c>
      <c r="CJ1043" s="306">
        <v>1.0357142857142856</v>
      </c>
      <c r="CK1043" s="300">
        <v>1</v>
      </c>
      <c r="CL1043" s="301">
        <v>2</v>
      </c>
    </row>
    <row r="1044" spans="1:90" x14ac:dyDescent="0.25">
      <c r="A1044">
        <v>1247100110</v>
      </c>
      <c r="B1044" s="287" t="s">
        <v>13436</v>
      </c>
      <c r="C1044" s="141"/>
      <c r="D1044">
        <v>1</v>
      </c>
      <c r="N1044" s="142"/>
      <c r="O1044" s="141"/>
      <c r="AA1044" s="141"/>
      <c r="AL1044" s="142"/>
      <c r="AM1044" s="141"/>
      <c r="AX1044" s="142"/>
      <c r="AY1044" s="141"/>
      <c r="BJ1044" s="142"/>
      <c r="BK1044" s="141"/>
      <c r="BV1044" s="142"/>
      <c r="BW1044" s="302">
        <v>1</v>
      </c>
      <c r="BX1044" s="302">
        <v>0</v>
      </c>
      <c r="BY1044" s="302">
        <v>0</v>
      </c>
      <c r="BZ1044" s="302">
        <v>0</v>
      </c>
      <c r="CA1044" s="302">
        <v>0</v>
      </c>
      <c r="CB1044" s="302">
        <v>0</v>
      </c>
      <c r="CC1044" s="303">
        <v>0</v>
      </c>
      <c r="CD1044" s="304">
        <v>0</v>
      </c>
      <c r="CE1044" s="302">
        <v>0</v>
      </c>
      <c r="CF1044" s="302">
        <v>30</v>
      </c>
      <c r="CG1044" s="296">
        <v>0</v>
      </c>
      <c r="CH1044" s="297" t="s">
        <v>12384</v>
      </c>
      <c r="CI1044" s="305">
        <v>0</v>
      </c>
      <c r="CJ1044" s="306">
        <v>0</v>
      </c>
      <c r="CK1044" s="300">
        <v>0</v>
      </c>
      <c r="CL1044" s="301">
        <v>0</v>
      </c>
    </row>
    <row r="1045" spans="1:90" x14ac:dyDescent="0.25">
      <c r="A1045">
        <v>1247100140</v>
      </c>
      <c r="B1045" s="287" t="s">
        <v>13437</v>
      </c>
      <c r="C1045" s="141"/>
      <c r="J1045">
        <v>1</v>
      </c>
      <c r="L1045">
        <v>1</v>
      </c>
      <c r="M1045">
        <v>1</v>
      </c>
      <c r="N1045" s="142"/>
      <c r="O1045" s="141"/>
      <c r="V1045">
        <v>1</v>
      </c>
      <c r="W1045">
        <v>1</v>
      </c>
      <c r="AA1045" s="141">
        <v>2</v>
      </c>
      <c r="AD1045">
        <v>1</v>
      </c>
      <c r="AE1045">
        <v>1</v>
      </c>
      <c r="AG1045">
        <v>1</v>
      </c>
      <c r="AI1045">
        <v>1</v>
      </c>
      <c r="AK1045">
        <v>1</v>
      </c>
      <c r="AL1045" s="142">
        <v>1</v>
      </c>
      <c r="AM1045" s="141"/>
      <c r="AX1045" s="142"/>
      <c r="AY1045" s="141"/>
      <c r="BJ1045" s="142"/>
      <c r="BK1045" s="141"/>
      <c r="BV1045" s="142"/>
      <c r="BW1045" s="302">
        <v>3</v>
      </c>
      <c r="BX1045" s="302">
        <v>2</v>
      </c>
      <c r="BY1045" s="302">
        <v>8</v>
      </c>
      <c r="BZ1045" s="302">
        <v>0</v>
      </c>
      <c r="CA1045" s="302">
        <v>0</v>
      </c>
      <c r="CB1045" s="302">
        <v>0</v>
      </c>
      <c r="CC1045" s="303">
        <v>0</v>
      </c>
      <c r="CD1045" s="304">
        <v>0</v>
      </c>
      <c r="CE1045" s="302">
        <v>0</v>
      </c>
      <c r="CF1045" s="302">
        <v>30</v>
      </c>
      <c r="CG1045" s="296">
        <v>0</v>
      </c>
      <c r="CH1045" s="297" t="s">
        <v>12384</v>
      </c>
      <c r="CI1045" s="305">
        <v>0</v>
      </c>
      <c r="CJ1045" s="306">
        <v>0</v>
      </c>
      <c r="CK1045" s="300">
        <v>0</v>
      </c>
      <c r="CL1045" s="301">
        <v>0</v>
      </c>
    </row>
    <row r="1046" spans="1:90" x14ac:dyDescent="0.25">
      <c r="A1046">
        <v>1247100210</v>
      </c>
      <c r="B1046" s="287" t="s">
        <v>13438</v>
      </c>
      <c r="C1046" s="141"/>
      <c r="I1046">
        <v>2</v>
      </c>
      <c r="N1046" s="142"/>
      <c r="O1046" s="141"/>
      <c r="AA1046" s="141"/>
      <c r="AG1046">
        <v>1</v>
      </c>
      <c r="AL1046" s="142"/>
      <c r="AM1046" s="141"/>
      <c r="AX1046" s="142"/>
      <c r="AY1046" s="141"/>
      <c r="BJ1046" s="142"/>
      <c r="BK1046" s="141"/>
      <c r="BV1046" s="142"/>
      <c r="BW1046" s="302">
        <v>2</v>
      </c>
      <c r="BX1046" s="302">
        <v>0</v>
      </c>
      <c r="BY1046" s="302">
        <v>1</v>
      </c>
      <c r="BZ1046" s="302">
        <v>0</v>
      </c>
      <c r="CA1046" s="302">
        <v>0</v>
      </c>
      <c r="CB1046" s="302">
        <v>0</v>
      </c>
      <c r="CC1046" s="303">
        <v>0</v>
      </c>
      <c r="CD1046" s="304">
        <v>0</v>
      </c>
      <c r="CE1046" s="302">
        <v>0</v>
      </c>
      <c r="CF1046" s="302">
        <v>30</v>
      </c>
      <c r="CG1046" s="296">
        <v>0</v>
      </c>
      <c r="CH1046" s="297" t="s">
        <v>12384</v>
      </c>
      <c r="CI1046" s="305">
        <v>0</v>
      </c>
      <c r="CJ1046" s="306">
        <v>0</v>
      </c>
      <c r="CK1046" s="300">
        <v>0</v>
      </c>
      <c r="CL1046" s="301">
        <v>0</v>
      </c>
    </row>
    <row r="1047" spans="1:90" x14ac:dyDescent="0.25">
      <c r="A1047">
        <v>1247100240</v>
      </c>
      <c r="B1047" s="287" t="s">
        <v>13439</v>
      </c>
      <c r="C1047" s="141"/>
      <c r="N1047" s="142"/>
      <c r="O1047" s="141"/>
      <c r="AA1047" s="141"/>
      <c r="AL1047" s="142"/>
      <c r="AM1047" s="141"/>
      <c r="AR1047">
        <v>1</v>
      </c>
      <c r="AS1047">
        <v>1</v>
      </c>
      <c r="AT1047">
        <v>1</v>
      </c>
      <c r="AX1047" s="142"/>
      <c r="AY1047" s="141"/>
      <c r="BA1047">
        <v>1</v>
      </c>
      <c r="BJ1047" s="142">
        <v>1</v>
      </c>
      <c r="BK1047" s="141"/>
      <c r="BV1047" s="142"/>
      <c r="BW1047" s="302">
        <v>0</v>
      </c>
      <c r="BX1047" s="302">
        <v>0</v>
      </c>
      <c r="BY1047" s="302">
        <v>0</v>
      </c>
      <c r="BZ1047" s="302">
        <v>3</v>
      </c>
      <c r="CA1047" s="302">
        <v>2</v>
      </c>
      <c r="CB1047" s="302">
        <v>0</v>
      </c>
      <c r="CC1047" s="303">
        <v>0</v>
      </c>
      <c r="CD1047" s="304">
        <v>0</v>
      </c>
      <c r="CE1047" s="302">
        <v>0</v>
      </c>
      <c r="CF1047" s="302">
        <v>30</v>
      </c>
      <c r="CG1047" s="296">
        <v>0</v>
      </c>
      <c r="CH1047" s="297" t="s">
        <v>12384</v>
      </c>
      <c r="CI1047" s="305">
        <v>0</v>
      </c>
      <c r="CJ1047" s="306">
        <v>0</v>
      </c>
      <c r="CK1047" s="300">
        <v>0</v>
      </c>
      <c r="CL1047" s="301">
        <v>0</v>
      </c>
    </row>
    <row r="1048" spans="1:90" x14ac:dyDescent="0.25">
      <c r="A1048">
        <v>1247100280</v>
      </c>
      <c r="B1048" s="287" t="s">
        <v>13440</v>
      </c>
      <c r="C1048" s="141"/>
      <c r="J1048">
        <v>1</v>
      </c>
      <c r="L1048">
        <v>1</v>
      </c>
      <c r="M1048">
        <v>1</v>
      </c>
      <c r="N1048" s="142"/>
      <c r="O1048" s="141"/>
      <c r="W1048">
        <v>1</v>
      </c>
      <c r="AA1048" s="141">
        <v>1</v>
      </c>
      <c r="AD1048">
        <v>1</v>
      </c>
      <c r="AG1048">
        <v>1</v>
      </c>
      <c r="AI1048">
        <v>1</v>
      </c>
      <c r="AJ1048">
        <v>1</v>
      </c>
      <c r="AK1048">
        <v>1</v>
      </c>
      <c r="AL1048" s="142">
        <v>1</v>
      </c>
      <c r="AM1048" s="141"/>
      <c r="AO1048">
        <v>1</v>
      </c>
      <c r="AR1048">
        <v>1</v>
      </c>
      <c r="AS1048">
        <v>2</v>
      </c>
      <c r="AV1048">
        <v>1</v>
      </c>
      <c r="AX1048" s="142"/>
      <c r="AY1048" s="141"/>
      <c r="BJ1048" s="142"/>
      <c r="BK1048" s="141"/>
      <c r="BV1048" s="142"/>
      <c r="BW1048" s="302">
        <v>3</v>
      </c>
      <c r="BX1048" s="302">
        <v>1</v>
      </c>
      <c r="BY1048" s="302">
        <v>7</v>
      </c>
      <c r="BZ1048" s="302">
        <v>5</v>
      </c>
      <c r="CA1048" s="302">
        <v>0</v>
      </c>
      <c r="CB1048" s="302">
        <v>0</v>
      </c>
      <c r="CC1048" s="303">
        <v>0</v>
      </c>
      <c r="CD1048" s="304">
        <v>0</v>
      </c>
      <c r="CE1048" s="302">
        <v>0</v>
      </c>
      <c r="CF1048" s="302">
        <v>30</v>
      </c>
      <c r="CG1048" s="296">
        <v>0</v>
      </c>
      <c r="CH1048" s="297" t="s">
        <v>12384</v>
      </c>
      <c r="CI1048" s="305">
        <v>0</v>
      </c>
      <c r="CJ1048" s="306">
        <v>0</v>
      </c>
      <c r="CK1048" s="300">
        <v>0</v>
      </c>
      <c r="CL1048" s="301">
        <v>0</v>
      </c>
    </row>
    <row r="1049" spans="1:90" x14ac:dyDescent="0.25">
      <c r="A1049">
        <v>1247100410</v>
      </c>
      <c r="B1049" s="287" t="s">
        <v>13441</v>
      </c>
      <c r="C1049" s="141"/>
      <c r="N1049" s="142"/>
      <c r="O1049" s="141"/>
      <c r="AA1049" s="141"/>
      <c r="AL1049" s="142"/>
      <c r="AM1049" s="141"/>
      <c r="AS1049">
        <v>2</v>
      </c>
      <c r="AX1049" s="142"/>
      <c r="AY1049" s="141"/>
      <c r="AZ1049">
        <v>1</v>
      </c>
      <c r="BC1049">
        <v>2</v>
      </c>
      <c r="BF1049">
        <v>3</v>
      </c>
      <c r="BJ1049" s="142"/>
      <c r="BK1049" s="141">
        <v>1</v>
      </c>
      <c r="BL1049">
        <v>2</v>
      </c>
      <c r="BM1049">
        <v>1</v>
      </c>
      <c r="BO1049">
        <v>1</v>
      </c>
      <c r="BP1049">
        <v>1</v>
      </c>
      <c r="BR1049">
        <v>1</v>
      </c>
      <c r="BU1049">
        <v>2</v>
      </c>
      <c r="BV1049" s="142"/>
      <c r="BW1049" s="302">
        <v>0</v>
      </c>
      <c r="BX1049" s="302">
        <v>0</v>
      </c>
      <c r="BY1049" s="302">
        <v>0</v>
      </c>
      <c r="BZ1049" s="302">
        <v>2</v>
      </c>
      <c r="CA1049" s="302">
        <v>6</v>
      </c>
      <c r="CB1049" s="302">
        <v>9</v>
      </c>
      <c r="CC1049" s="303">
        <v>3.5714285714285712E-2</v>
      </c>
      <c r="CD1049" s="304">
        <v>0.48795003647426666</v>
      </c>
      <c r="CE1049" s="302">
        <v>0</v>
      </c>
      <c r="CF1049" s="302">
        <v>30</v>
      </c>
      <c r="CG1049" s="296">
        <v>1.7857142857142857E-3</v>
      </c>
      <c r="CH1049" s="297" t="s">
        <v>12384</v>
      </c>
      <c r="CI1049" s="305">
        <v>1</v>
      </c>
      <c r="CJ1049" s="306">
        <v>9.809378607902838</v>
      </c>
      <c r="CK1049" s="300">
        <v>2</v>
      </c>
      <c r="CL1049" s="301">
        <v>10</v>
      </c>
    </row>
    <row r="1050" spans="1:90" x14ac:dyDescent="0.25">
      <c r="A1050">
        <v>1248100000</v>
      </c>
      <c r="B1050" s="287" t="s">
        <v>13442</v>
      </c>
      <c r="C1050" s="141"/>
      <c r="N1050" s="142"/>
      <c r="O1050" s="141"/>
      <c r="AA1050" s="141"/>
      <c r="AE1050">
        <v>2</v>
      </c>
      <c r="AL1050" s="142"/>
      <c r="AM1050" s="141"/>
      <c r="AX1050" s="142"/>
      <c r="AY1050" s="141"/>
      <c r="BJ1050" s="142"/>
      <c r="BK1050" s="141"/>
      <c r="BV1050" s="142"/>
      <c r="BW1050" s="302">
        <v>0</v>
      </c>
      <c r="BX1050" s="302">
        <v>0</v>
      </c>
      <c r="BY1050" s="302">
        <v>2</v>
      </c>
      <c r="BZ1050" s="302">
        <v>0</v>
      </c>
      <c r="CA1050" s="302">
        <v>0</v>
      </c>
      <c r="CB1050" s="302">
        <v>0</v>
      </c>
      <c r="CC1050" s="303">
        <v>0</v>
      </c>
      <c r="CD1050" s="304">
        <v>0</v>
      </c>
      <c r="CE1050" s="302">
        <v>0</v>
      </c>
      <c r="CF1050" s="302">
        <v>30</v>
      </c>
      <c r="CG1050" s="296">
        <v>0</v>
      </c>
      <c r="CH1050" s="297" t="s">
        <v>12384</v>
      </c>
      <c r="CI1050" s="305">
        <v>0</v>
      </c>
      <c r="CJ1050" s="306">
        <v>0</v>
      </c>
      <c r="CK1050" s="300">
        <v>0</v>
      </c>
      <c r="CL1050" s="301">
        <v>0</v>
      </c>
    </row>
    <row r="1051" spans="1:90" x14ac:dyDescent="0.25">
      <c r="A1051">
        <v>1248100010</v>
      </c>
      <c r="B1051" s="287" t="s">
        <v>13443</v>
      </c>
      <c r="C1051" s="141"/>
      <c r="N1051" s="142"/>
      <c r="O1051" s="141"/>
      <c r="W1051">
        <v>1</v>
      </c>
      <c r="AA1051" s="141"/>
      <c r="AL1051" s="142"/>
      <c r="AM1051" s="141"/>
      <c r="AX1051" s="142"/>
      <c r="AY1051" s="141"/>
      <c r="BJ1051" s="142"/>
      <c r="BK1051" s="141"/>
      <c r="BV1051" s="142"/>
      <c r="BW1051" s="302">
        <v>0</v>
      </c>
      <c r="BX1051" s="302">
        <v>1</v>
      </c>
      <c r="BY1051" s="302">
        <v>0</v>
      </c>
      <c r="BZ1051" s="302">
        <v>0</v>
      </c>
      <c r="CA1051" s="302">
        <v>0</v>
      </c>
      <c r="CB1051" s="302">
        <v>0</v>
      </c>
      <c r="CC1051" s="303">
        <v>0</v>
      </c>
      <c r="CD1051" s="304">
        <v>0</v>
      </c>
      <c r="CE1051" s="302">
        <v>0</v>
      </c>
      <c r="CF1051" s="302">
        <v>30</v>
      </c>
      <c r="CG1051" s="296">
        <v>0</v>
      </c>
      <c r="CH1051" s="297" t="s">
        <v>12384</v>
      </c>
      <c r="CI1051" s="305">
        <v>0</v>
      </c>
      <c r="CJ1051" s="306">
        <v>0</v>
      </c>
      <c r="CK1051" s="300">
        <v>0</v>
      </c>
      <c r="CL1051" s="301">
        <v>0</v>
      </c>
    </row>
    <row r="1052" spans="1:90" x14ac:dyDescent="0.25">
      <c r="A1052">
        <v>1248100030</v>
      </c>
      <c r="B1052" s="287" t="s">
        <v>13444</v>
      </c>
      <c r="C1052" s="141"/>
      <c r="M1052">
        <v>1</v>
      </c>
      <c r="N1052" s="142"/>
      <c r="O1052" s="141"/>
      <c r="T1052">
        <v>1</v>
      </c>
      <c r="W1052">
        <v>2</v>
      </c>
      <c r="X1052">
        <v>1</v>
      </c>
      <c r="AA1052" s="141"/>
      <c r="AE1052">
        <v>2</v>
      </c>
      <c r="AH1052">
        <v>2</v>
      </c>
      <c r="AL1052" s="142">
        <v>1</v>
      </c>
      <c r="AM1052" s="141"/>
      <c r="AP1052">
        <v>1</v>
      </c>
      <c r="AU1052">
        <v>1</v>
      </c>
      <c r="AV1052">
        <v>1</v>
      </c>
      <c r="AX1052" s="142"/>
      <c r="AY1052" s="141">
        <v>1</v>
      </c>
      <c r="AZ1052">
        <v>3</v>
      </c>
      <c r="BD1052">
        <v>2</v>
      </c>
      <c r="BH1052">
        <v>1</v>
      </c>
      <c r="BJ1052" s="142"/>
      <c r="BK1052" s="141">
        <v>1</v>
      </c>
      <c r="BL1052">
        <v>1</v>
      </c>
      <c r="BO1052">
        <v>1</v>
      </c>
      <c r="BP1052">
        <v>1</v>
      </c>
      <c r="BQ1052">
        <v>1</v>
      </c>
      <c r="BR1052">
        <v>1</v>
      </c>
      <c r="BU1052">
        <v>3</v>
      </c>
      <c r="BV1052" s="142">
        <v>1</v>
      </c>
      <c r="BW1052" s="302">
        <v>1</v>
      </c>
      <c r="BX1052" s="302">
        <v>4</v>
      </c>
      <c r="BY1052" s="302">
        <v>5</v>
      </c>
      <c r="BZ1052" s="302">
        <v>3</v>
      </c>
      <c r="CA1052" s="302">
        <v>7</v>
      </c>
      <c r="CB1052" s="302">
        <v>10</v>
      </c>
      <c r="CC1052" s="303">
        <v>3.968253968253968E-2</v>
      </c>
      <c r="CD1052" s="304">
        <v>0.70710678118654757</v>
      </c>
      <c r="CE1052" s="302">
        <v>0</v>
      </c>
      <c r="CF1052" s="302">
        <v>30</v>
      </c>
      <c r="CG1052" s="296">
        <v>1.984126984126984E-3</v>
      </c>
      <c r="CH1052" s="297" t="s">
        <v>12384</v>
      </c>
      <c r="CI1052" s="305">
        <v>1</v>
      </c>
      <c r="CJ1052" s="306">
        <v>11.064249638329404</v>
      </c>
      <c r="CK1052" s="300">
        <v>2</v>
      </c>
      <c r="CL1052" s="301">
        <v>12</v>
      </c>
    </row>
    <row r="1053" spans="1:90" x14ac:dyDescent="0.25">
      <c r="A1053">
        <v>1248100350</v>
      </c>
      <c r="B1053" s="287" t="s">
        <v>13445</v>
      </c>
      <c r="C1053" s="141"/>
      <c r="L1053">
        <v>1</v>
      </c>
      <c r="N1053" s="142">
        <v>1</v>
      </c>
      <c r="O1053" s="141">
        <v>2</v>
      </c>
      <c r="Q1053">
        <v>1</v>
      </c>
      <c r="S1053">
        <v>2</v>
      </c>
      <c r="U1053">
        <v>1</v>
      </c>
      <c r="AA1053" s="141"/>
      <c r="AL1053" s="142"/>
      <c r="AM1053" s="141"/>
      <c r="AX1053" s="142"/>
      <c r="AY1053" s="141"/>
      <c r="BJ1053" s="142"/>
      <c r="BK1053" s="141"/>
      <c r="BV1053" s="142"/>
      <c r="BW1053" s="302">
        <v>2</v>
      </c>
      <c r="BX1053" s="302">
        <v>6</v>
      </c>
      <c r="BY1053" s="302">
        <v>0</v>
      </c>
      <c r="BZ1053" s="302">
        <v>0</v>
      </c>
      <c r="CA1053" s="302">
        <v>0</v>
      </c>
      <c r="CB1053" s="302">
        <v>0</v>
      </c>
      <c r="CC1053" s="303">
        <v>0</v>
      </c>
      <c r="CD1053" s="304">
        <v>0</v>
      </c>
      <c r="CE1053" s="302">
        <v>0</v>
      </c>
      <c r="CF1053" s="302">
        <v>30</v>
      </c>
      <c r="CG1053" s="296">
        <v>0</v>
      </c>
      <c r="CH1053" s="297" t="s">
        <v>12384</v>
      </c>
      <c r="CI1053" s="305">
        <v>0</v>
      </c>
      <c r="CJ1053" s="306">
        <v>0</v>
      </c>
      <c r="CK1053" s="300">
        <v>0</v>
      </c>
      <c r="CL1053" s="301">
        <v>0</v>
      </c>
    </row>
    <row r="1054" spans="1:90" x14ac:dyDescent="0.25">
      <c r="A1054">
        <v>1248100440</v>
      </c>
      <c r="B1054" s="287" t="s">
        <v>13446</v>
      </c>
      <c r="C1054" s="141"/>
      <c r="N1054" s="142">
        <v>1</v>
      </c>
      <c r="O1054" s="141">
        <v>2</v>
      </c>
      <c r="AA1054" s="141"/>
      <c r="AL1054" s="142"/>
      <c r="AM1054" s="141"/>
      <c r="AX1054" s="142"/>
      <c r="AY1054" s="141"/>
      <c r="AZ1054">
        <v>2</v>
      </c>
      <c r="BC1054">
        <v>1</v>
      </c>
      <c r="BJ1054" s="142">
        <v>1</v>
      </c>
      <c r="BK1054" s="141"/>
      <c r="BN1054">
        <v>1</v>
      </c>
      <c r="BR1054">
        <v>1</v>
      </c>
      <c r="BV1054" s="142"/>
      <c r="BW1054" s="302">
        <v>1</v>
      </c>
      <c r="BX1054" s="302">
        <v>2</v>
      </c>
      <c r="BY1054" s="302">
        <v>0</v>
      </c>
      <c r="BZ1054" s="302">
        <v>0</v>
      </c>
      <c r="CA1054" s="302">
        <v>4</v>
      </c>
      <c r="CB1054" s="302">
        <v>2</v>
      </c>
      <c r="CC1054" s="303">
        <v>7.9365079365079361E-3</v>
      </c>
      <c r="CD1054" s="304">
        <v>0</v>
      </c>
      <c r="CE1054" s="302">
        <v>46</v>
      </c>
      <c r="CF1054" s="302">
        <v>30</v>
      </c>
      <c r="CG1054" s="296">
        <v>3.9682539682539683E-4</v>
      </c>
      <c r="CH1054" s="307" t="s">
        <v>15354</v>
      </c>
      <c r="CI1054" s="305">
        <v>1</v>
      </c>
      <c r="CJ1054" s="306">
        <v>2.4365079365079363</v>
      </c>
      <c r="CK1054" s="300">
        <v>1</v>
      </c>
      <c r="CL1054" s="301">
        <v>3</v>
      </c>
    </row>
    <row r="1055" spans="1:90" x14ac:dyDescent="0.25">
      <c r="A1055">
        <v>1248100460</v>
      </c>
      <c r="B1055" s="287" t="s">
        <v>13447</v>
      </c>
      <c r="C1055" s="141"/>
      <c r="N1055" s="142"/>
      <c r="O1055" s="141"/>
      <c r="P1055">
        <v>1</v>
      </c>
      <c r="AA1055" s="141"/>
      <c r="AL1055" s="142"/>
      <c r="AM1055" s="141"/>
      <c r="AX1055" s="142"/>
      <c r="AY1055" s="141"/>
      <c r="BJ1055" s="142"/>
      <c r="BK1055" s="141"/>
      <c r="BV1055" s="142"/>
      <c r="BW1055" s="302">
        <v>0</v>
      </c>
      <c r="BX1055" s="302">
        <v>1</v>
      </c>
      <c r="BY1055" s="302">
        <v>0</v>
      </c>
      <c r="BZ1055" s="302">
        <v>0</v>
      </c>
      <c r="CA1055" s="302">
        <v>0</v>
      </c>
      <c r="CB1055" s="302">
        <v>0</v>
      </c>
      <c r="CC1055" s="303">
        <v>0</v>
      </c>
      <c r="CD1055" s="304">
        <v>0</v>
      </c>
      <c r="CE1055" s="302">
        <v>0</v>
      </c>
      <c r="CF1055" s="302">
        <v>30</v>
      </c>
      <c r="CG1055" s="296">
        <v>0</v>
      </c>
      <c r="CH1055" s="297" t="s">
        <v>12384</v>
      </c>
      <c r="CI1055" s="305">
        <v>0</v>
      </c>
      <c r="CJ1055" s="306">
        <v>0</v>
      </c>
      <c r="CK1055" s="300">
        <v>0</v>
      </c>
      <c r="CL1055" s="301">
        <v>0</v>
      </c>
    </row>
    <row r="1056" spans="1:90" x14ac:dyDescent="0.25">
      <c r="A1056">
        <v>1248100580</v>
      </c>
      <c r="B1056" s="287" t="s">
        <v>13448</v>
      </c>
      <c r="C1056" s="141"/>
      <c r="N1056" s="142"/>
      <c r="O1056" s="141"/>
      <c r="Y1056">
        <v>1</v>
      </c>
      <c r="AA1056" s="141"/>
      <c r="AE1056">
        <v>1</v>
      </c>
      <c r="AH1056">
        <v>1</v>
      </c>
      <c r="AL1056" s="142"/>
      <c r="AM1056" s="141"/>
      <c r="AX1056" s="142"/>
      <c r="AY1056" s="141"/>
      <c r="BJ1056" s="142"/>
      <c r="BK1056" s="141"/>
      <c r="BV1056" s="142"/>
      <c r="BW1056" s="302">
        <v>0</v>
      </c>
      <c r="BX1056" s="302">
        <v>1</v>
      </c>
      <c r="BY1056" s="302">
        <v>2</v>
      </c>
      <c r="BZ1056" s="302">
        <v>0</v>
      </c>
      <c r="CA1056" s="302">
        <v>0</v>
      </c>
      <c r="CB1056" s="302">
        <v>0</v>
      </c>
      <c r="CC1056" s="303">
        <v>0</v>
      </c>
      <c r="CD1056" s="304">
        <v>0</v>
      </c>
      <c r="CE1056" s="302">
        <v>0</v>
      </c>
      <c r="CF1056" s="302">
        <v>30</v>
      </c>
      <c r="CG1056" s="296">
        <v>0</v>
      </c>
      <c r="CH1056" s="307" t="s">
        <v>15354</v>
      </c>
      <c r="CI1056" s="305">
        <v>0</v>
      </c>
      <c r="CJ1056" s="306">
        <v>0</v>
      </c>
      <c r="CK1056" s="300">
        <v>0</v>
      </c>
      <c r="CL1056" s="301">
        <v>0</v>
      </c>
    </row>
    <row r="1057" spans="1:90" x14ac:dyDescent="0.25">
      <c r="A1057">
        <v>1248100880</v>
      </c>
      <c r="B1057" s="287" t="s">
        <v>13449</v>
      </c>
      <c r="C1057" s="141"/>
      <c r="N1057" s="142"/>
      <c r="O1057" s="141"/>
      <c r="AA1057" s="141"/>
      <c r="AK1057">
        <v>1</v>
      </c>
      <c r="AL1057" s="142"/>
      <c r="AM1057" s="141"/>
      <c r="AX1057" s="142"/>
      <c r="AY1057" s="141"/>
      <c r="BJ1057" s="142"/>
      <c r="BK1057" s="141"/>
      <c r="BV1057" s="142"/>
      <c r="BW1057" s="302">
        <v>0</v>
      </c>
      <c r="BX1057" s="302">
        <v>0</v>
      </c>
      <c r="BY1057" s="302">
        <v>1</v>
      </c>
      <c r="BZ1057" s="302">
        <v>0</v>
      </c>
      <c r="CA1057" s="302">
        <v>0</v>
      </c>
      <c r="CB1057" s="302">
        <v>0</v>
      </c>
      <c r="CC1057" s="303">
        <v>0</v>
      </c>
      <c r="CD1057" s="304">
        <v>0</v>
      </c>
      <c r="CE1057" s="302">
        <v>0</v>
      </c>
      <c r="CF1057" s="302">
        <v>30</v>
      </c>
      <c r="CG1057" s="296">
        <v>0</v>
      </c>
      <c r="CH1057" s="297" t="s">
        <v>12384</v>
      </c>
      <c r="CI1057" s="305">
        <v>0</v>
      </c>
      <c r="CJ1057" s="306">
        <v>0</v>
      </c>
      <c r="CK1057" s="300">
        <v>0</v>
      </c>
      <c r="CL1057" s="301">
        <v>0</v>
      </c>
    </row>
    <row r="1058" spans="1:90" x14ac:dyDescent="0.25">
      <c r="A1058">
        <v>1310100830</v>
      </c>
      <c r="B1058" s="287" t="s">
        <v>13450</v>
      </c>
      <c r="C1058" s="141"/>
      <c r="N1058" s="142">
        <v>1</v>
      </c>
      <c r="O1058" s="141"/>
      <c r="AA1058" s="141"/>
      <c r="AL1058" s="142"/>
      <c r="AM1058" s="141"/>
      <c r="AX1058" s="142"/>
      <c r="AY1058" s="141"/>
      <c r="BJ1058" s="142"/>
      <c r="BK1058" s="141"/>
      <c r="BV1058" s="142"/>
      <c r="BW1058" s="302">
        <v>1</v>
      </c>
      <c r="BX1058" s="302">
        <v>0</v>
      </c>
      <c r="BY1058" s="302">
        <v>0</v>
      </c>
      <c r="BZ1058" s="302">
        <v>0</v>
      </c>
      <c r="CA1058" s="302">
        <v>0</v>
      </c>
      <c r="CB1058" s="302">
        <v>0</v>
      </c>
      <c r="CC1058" s="303">
        <v>0</v>
      </c>
      <c r="CD1058" s="304">
        <v>0</v>
      </c>
      <c r="CE1058" s="302">
        <v>0</v>
      </c>
      <c r="CF1058" s="302">
        <v>30</v>
      </c>
      <c r="CG1058" s="296">
        <v>0</v>
      </c>
      <c r="CH1058" s="297" t="s">
        <v>12384</v>
      </c>
      <c r="CI1058" s="305">
        <v>0</v>
      </c>
      <c r="CJ1058" s="306">
        <v>0</v>
      </c>
      <c r="CK1058" s="300">
        <v>0</v>
      </c>
      <c r="CL1058" s="301">
        <v>0</v>
      </c>
    </row>
    <row r="1059" spans="1:90" x14ac:dyDescent="0.25">
      <c r="A1059">
        <v>1310101730</v>
      </c>
      <c r="B1059" s="287" t="s">
        <v>13451</v>
      </c>
      <c r="C1059" s="141"/>
      <c r="N1059" s="142"/>
      <c r="O1059" s="141"/>
      <c r="AA1059" s="141"/>
      <c r="AD1059">
        <v>1</v>
      </c>
      <c r="AJ1059">
        <v>1</v>
      </c>
      <c r="AK1059">
        <v>1</v>
      </c>
      <c r="AL1059" s="142"/>
      <c r="AM1059" s="141"/>
      <c r="AO1059">
        <v>1</v>
      </c>
      <c r="AP1059">
        <v>1</v>
      </c>
      <c r="AS1059">
        <v>1</v>
      </c>
      <c r="AX1059" s="142"/>
      <c r="AY1059" s="141">
        <v>1</v>
      </c>
      <c r="AZ1059">
        <v>1</v>
      </c>
      <c r="BA1059">
        <v>1</v>
      </c>
      <c r="BC1059">
        <v>1</v>
      </c>
      <c r="BJ1059" s="142">
        <v>1</v>
      </c>
      <c r="BK1059" s="141">
        <v>1</v>
      </c>
      <c r="BP1059">
        <v>1</v>
      </c>
      <c r="BU1059">
        <v>1</v>
      </c>
      <c r="BV1059" s="142">
        <v>1</v>
      </c>
      <c r="BW1059" s="302">
        <v>0</v>
      </c>
      <c r="BX1059" s="302">
        <v>0</v>
      </c>
      <c r="BY1059" s="302">
        <v>3</v>
      </c>
      <c r="BZ1059" s="302">
        <v>3</v>
      </c>
      <c r="CA1059" s="302">
        <v>5</v>
      </c>
      <c r="CB1059" s="302">
        <v>4</v>
      </c>
      <c r="CC1059" s="303">
        <v>1.5873015873015872E-2</v>
      </c>
      <c r="CD1059" s="304">
        <v>0</v>
      </c>
      <c r="CE1059" s="302">
        <v>0</v>
      </c>
      <c r="CF1059" s="302">
        <v>30</v>
      </c>
      <c r="CG1059" s="296">
        <v>7.9365079365079365E-4</v>
      </c>
      <c r="CH1059" s="297" t="s">
        <v>12384</v>
      </c>
      <c r="CI1059" s="305">
        <v>0</v>
      </c>
      <c r="CJ1059" s="306">
        <v>4.1428571428571423</v>
      </c>
      <c r="CK1059" s="300">
        <v>1</v>
      </c>
      <c r="CL1059" s="301">
        <v>5</v>
      </c>
    </row>
    <row r="1060" spans="1:90" x14ac:dyDescent="0.25">
      <c r="A1060">
        <v>1310101740</v>
      </c>
      <c r="B1060" s="287" t="s">
        <v>13452</v>
      </c>
      <c r="C1060" s="141"/>
      <c r="F1060">
        <v>4</v>
      </c>
      <c r="N1060" s="142"/>
      <c r="O1060" s="141"/>
      <c r="X1060">
        <v>1</v>
      </c>
      <c r="AA1060" s="141">
        <v>1</v>
      </c>
      <c r="AB1060">
        <v>1</v>
      </c>
      <c r="AD1060">
        <v>1</v>
      </c>
      <c r="AE1060">
        <v>1</v>
      </c>
      <c r="AG1060">
        <v>1</v>
      </c>
      <c r="AJ1060">
        <v>1</v>
      </c>
      <c r="AL1060" s="142"/>
      <c r="AM1060" s="141"/>
      <c r="AN1060">
        <v>1</v>
      </c>
      <c r="AP1060">
        <v>3</v>
      </c>
      <c r="AT1060">
        <v>1</v>
      </c>
      <c r="AU1060">
        <v>1</v>
      </c>
      <c r="AV1060">
        <v>1</v>
      </c>
      <c r="AX1060" s="142"/>
      <c r="AY1060" s="141"/>
      <c r="AZ1060">
        <v>1</v>
      </c>
      <c r="BA1060">
        <v>4</v>
      </c>
      <c r="BC1060">
        <v>1</v>
      </c>
      <c r="BE1060">
        <v>2</v>
      </c>
      <c r="BG1060">
        <v>1</v>
      </c>
      <c r="BH1060">
        <v>1</v>
      </c>
      <c r="BI1060">
        <v>1</v>
      </c>
      <c r="BJ1060" s="142">
        <v>1</v>
      </c>
      <c r="BK1060" s="141"/>
      <c r="BM1060">
        <v>1</v>
      </c>
      <c r="BN1060">
        <v>2</v>
      </c>
      <c r="BO1060">
        <v>3</v>
      </c>
      <c r="BP1060">
        <v>5</v>
      </c>
      <c r="BQ1060">
        <v>1</v>
      </c>
      <c r="BR1060">
        <v>1</v>
      </c>
      <c r="BT1060">
        <v>1</v>
      </c>
      <c r="BV1060" s="142">
        <v>1</v>
      </c>
      <c r="BW1060" s="302">
        <v>4</v>
      </c>
      <c r="BX1060" s="302">
        <v>1</v>
      </c>
      <c r="BY1060" s="302">
        <v>6</v>
      </c>
      <c r="BZ1060" s="302">
        <v>7</v>
      </c>
      <c r="CA1060" s="302">
        <v>12</v>
      </c>
      <c r="CB1060" s="302">
        <v>15</v>
      </c>
      <c r="CC1060" s="303">
        <v>5.9523809523809521E-2</v>
      </c>
      <c r="CD1060" s="304">
        <v>1.4577379737113252</v>
      </c>
      <c r="CE1060" s="302">
        <v>0</v>
      </c>
      <c r="CF1060" s="302">
        <v>30</v>
      </c>
      <c r="CG1060" s="296">
        <v>2.976190476190476E-3</v>
      </c>
      <c r="CH1060" s="297" t="s">
        <v>12384</v>
      </c>
      <c r="CI1060" s="305">
        <v>2</v>
      </c>
      <c r="CJ1060" s="306">
        <v>16.993452259425609</v>
      </c>
      <c r="CK1060" s="300">
        <v>4</v>
      </c>
      <c r="CL1060" s="301">
        <v>18</v>
      </c>
    </row>
    <row r="1061" spans="1:90" x14ac:dyDescent="0.25">
      <c r="A1061">
        <v>1310101770</v>
      </c>
      <c r="B1061" s="287" t="s">
        <v>13453</v>
      </c>
      <c r="C1061" s="141"/>
      <c r="F1061">
        <v>4</v>
      </c>
      <c r="N1061" s="142"/>
      <c r="O1061" s="141"/>
      <c r="AA1061" s="141"/>
      <c r="AL1061" s="142"/>
      <c r="AM1061" s="141"/>
      <c r="AX1061" s="142"/>
      <c r="AY1061" s="141"/>
      <c r="BJ1061" s="142"/>
      <c r="BK1061" s="141"/>
      <c r="BV1061" s="142"/>
      <c r="BW1061" s="302">
        <v>4</v>
      </c>
      <c r="BX1061" s="302">
        <v>0</v>
      </c>
      <c r="BY1061" s="302">
        <v>0</v>
      </c>
      <c r="BZ1061" s="302">
        <v>0</v>
      </c>
      <c r="CA1061" s="302">
        <v>0</v>
      </c>
      <c r="CB1061" s="302">
        <v>0</v>
      </c>
      <c r="CC1061" s="303">
        <v>0</v>
      </c>
      <c r="CD1061" s="304">
        <v>0</v>
      </c>
      <c r="CE1061" s="302">
        <v>0</v>
      </c>
      <c r="CF1061" s="302">
        <v>30</v>
      </c>
      <c r="CG1061" s="296">
        <v>0</v>
      </c>
      <c r="CH1061" s="297" t="s">
        <v>12384</v>
      </c>
      <c r="CI1061" s="305">
        <v>0</v>
      </c>
      <c r="CJ1061" s="306">
        <v>0</v>
      </c>
      <c r="CK1061" s="300">
        <v>0</v>
      </c>
      <c r="CL1061" s="301">
        <v>0</v>
      </c>
    </row>
    <row r="1062" spans="1:90" x14ac:dyDescent="0.25">
      <c r="A1062">
        <v>1310101780</v>
      </c>
      <c r="B1062" s="287" t="s">
        <v>13454</v>
      </c>
      <c r="C1062" s="141"/>
      <c r="D1062">
        <v>1</v>
      </c>
      <c r="H1062">
        <v>1</v>
      </c>
      <c r="N1062" s="142"/>
      <c r="O1062" s="141"/>
      <c r="P1062">
        <v>1</v>
      </c>
      <c r="AA1062" s="141"/>
      <c r="AC1062">
        <v>1</v>
      </c>
      <c r="AG1062">
        <v>1</v>
      </c>
      <c r="AL1062" s="142"/>
      <c r="AM1062" s="141"/>
      <c r="AO1062">
        <v>1</v>
      </c>
      <c r="AP1062">
        <v>1</v>
      </c>
      <c r="AX1062" s="142"/>
      <c r="AY1062" s="141"/>
      <c r="AZ1062">
        <v>1</v>
      </c>
      <c r="BD1062">
        <v>1</v>
      </c>
      <c r="BF1062">
        <v>1</v>
      </c>
      <c r="BJ1062" s="142"/>
      <c r="BK1062" s="141"/>
      <c r="BN1062">
        <v>1</v>
      </c>
      <c r="BV1062" s="142"/>
      <c r="BW1062" s="302">
        <v>2</v>
      </c>
      <c r="BX1062" s="302">
        <v>1</v>
      </c>
      <c r="BY1062" s="302">
        <v>2</v>
      </c>
      <c r="BZ1062" s="302">
        <v>2</v>
      </c>
      <c r="CA1062" s="302">
        <v>3</v>
      </c>
      <c r="CB1062" s="302">
        <v>1</v>
      </c>
      <c r="CC1062" s="303">
        <v>3.968253968253968E-3</v>
      </c>
      <c r="CD1062" s="304">
        <v>0</v>
      </c>
      <c r="CE1062" s="302">
        <v>0</v>
      </c>
      <c r="CF1062" s="302">
        <v>30</v>
      </c>
      <c r="CG1062" s="296">
        <v>1.9841269841269841E-4</v>
      </c>
      <c r="CH1062" s="297" t="s">
        <v>12384</v>
      </c>
      <c r="CI1062" s="305">
        <v>0</v>
      </c>
      <c r="CJ1062" s="306">
        <v>1.0357142857142856</v>
      </c>
      <c r="CK1062" s="300">
        <v>1</v>
      </c>
      <c r="CL1062" s="301">
        <v>2</v>
      </c>
    </row>
    <row r="1063" spans="1:90" x14ac:dyDescent="0.25">
      <c r="A1063">
        <v>1310101830</v>
      </c>
      <c r="B1063" s="287" t="s">
        <v>13455</v>
      </c>
      <c r="C1063" s="141">
        <v>1</v>
      </c>
      <c r="G1063">
        <v>2</v>
      </c>
      <c r="I1063">
        <v>1</v>
      </c>
      <c r="J1063">
        <v>1</v>
      </c>
      <c r="N1063" s="142"/>
      <c r="O1063" s="141"/>
      <c r="Q1063">
        <v>2</v>
      </c>
      <c r="R1063">
        <v>1</v>
      </c>
      <c r="T1063">
        <v>1</v>
      </c>
      <c r="W1063">
        <v>2</v>
      </c>
      <c r="X1063">
        <v>3</v>
      </c>
      <c r="Y1063">
        <v>1</v>
      </c>
      <c r="Z1063">
        <v>2</v>
      </c>
      <c r="AA1063" s="141"/>
      <c r="AB1063">
        <v>2</v>
      </c>
      <c r="AC1063">
        <v>1</v>
      </c>
      <c r="AF1063">
        <v>2</v>
      </c>
      <c r="AG1063">
        <v>1</v>
      </c>
      <c r="AI1063">
        <v>2</v>
      </c>
      <c r="AJ1063">
        <v>1</v>
      </c>
      <c r="AL1063" s="142">
        <v>1</v>
      </c>
      <c r="AM1063" s="141">
        <v>2</v>
      </c>
      <c r="AO1063">
        <v>1</v>
      </c>
      <c r="AP1063">
        <v>2</v>
      </c>
      <c r="AQ1063">
        <v>1</v>
      </c>
      <c r="AR1063">
        <v>1</v>
      </c>
      <c r="AS1063">
        <v>2</v>
      </c>
      <c r="AU1063">
        <v>2</v>
      </c>
      <c r="AV1063">
        <v>2</v>
      </c>
      <c r="AW1063">
        <v>1</v>
      </c>
      <c r="AX1063" s="142"/>
      <c r="AY1063" s="141"/>
      <c r="AZ1063">
        <v>2</v>
      </c>
      <c r="BA1063">
        <v>1</v>
      </c>
      <c r="BC1063">
        <v>1</v>
      </c>
      <c r="BD1063">
        <v>1</v>
      </c>
      <c r="BI1063">
        <v>1</v>
      </c>
      <c r="BJ1063" s="142">
        <v>1</v>
      </c>
      <c r="BK1063" s="141">
        <v>3</v>
      </c>
      <c r="BN1063">
        <v>1</v>
      </c>
      <c r="BO1063">
        <v>1</v>
      </c>
      <c r="BQ1063">
        <v>1</v>
      </c>
      <c r="BV1063" s="142"/>
      <c r="BW1063" s="302">
        <v>5</v>
      </c>
      <c r="BX1063" s="302">
        <v>12</v>
      </c>
      <c r="BY1063" s="302">
        <v>10</v>
      </c>
      <c r="BZ1063" s="302">
        <v>14</v>
      </c>
      <c r="CA1063" s="302">
        <v>7</v>
      </c>
      <c r="CB1063" s="302">
        <v>6</v>
      </c>
      <c r="CC1063" s="303">
        <v>2.3809523809523808E-2</v>
      </c>
      <c r="CD1063" s="304">
        <v>1</v>
      </c>
      <c r="CE1063" s="302">
        <v>0</v>
      </c>
      <c r="CF1063" s="302">
        <v>30</v>
      </c>
      <c r="CG1063" s="296">
        <v>1.1904761904761906E-3</v>
      </c>
      <c r="CH1063" s="297" t="s">
        <v>12384</v>
      </c>
      <c r="CI1063" s="305">
        <v>1</v>
      </c>
      <c r="CJ1063" s="306">
        <v>7.2142857142857135</v>
      </c>
      <c r="CK1063" s="300">
        <v>2</v>
      </c>
      <c r="CL1063" s="301">
        <v>8</v>
      </c>
    </row>
    <row r="1064" spans="1:90" x14ac:dyDescent="0.25">
      <c r="A1064">
        <v>1310102060</v>
      </c>
      <c r="B1064" s="287" t="s">
        <v>13456</v>
      </c>
      <c r="C1064" s="141">
        <v>1</v>
      </c>
      <c r="G1064">
        <v>2</v>
      </c>
      <c r="J1064">
        <v>1</v>
      </c>
      <c r="N1064" s="142"/>
      <c r="O1064" s="141"/>
      <c r="R1064">
        <v>1</v>
      </c>
      <c r="T1064">
        <v>1</v>
      </c>
      <c r="W1064">
        <v>1</v>
      </c>
      <c r="X1064">
        <v>2</v>
      </c>
      <c r="Y1064">
        <v>1</v>
      </c>
      <c r="Z1064">
        <v>1</v>
      </c>
      <c r="AA1064" s="141">
        <v>1</v>
      </c>
      <c r="AB1064">
        <v>1</v>
      </c>
      <c r="AF1064">
        <v>4</v>
      </c>
      <c r="AG1064">
        <v>2</v>
      </c>
      <c r="AI1064">
        <v>2</v>
      </c>
      <c r="AL1064" s="142"/>
      <c r="AM1064" s="141">
        <v>1</v>
      </c>
      <c r="AP1064">
        <v>2</v>
      </c>
      <c r="AQ1064">
        <v>1</v>
      </c>
      <c r="AR1064">
        <v>2</v>
      </c>
      <c r="AS1064">
        <v>1</v>
      </c>
      <c r="AU1064">
        <v>2</v>
      </c>
      <c r="AV1064">
        <v>2</v>
      </c>
      <c r="AW1064">
        <v>2</v>
      </c>
      <c r="AX1064" s="142"/>
      <c r="AY1064" s="141">
        <v>1</v>
      </c>
      <c r="AZ1064">
        <v>3</v>
      </c>
      <c r="BA1064">
        <v>1</v>
      </c>
      <c r="BC1064">
        <v>1</v>
      </c>
      <c r="BD1064">
        <v>1</v>
      </c>
      <c r="BJ1064" s="142">
        <v>1</v>
      </c>
      <c r="BK1064" s="141">
        <v>3</v>
      </c>
      <c r="BO1064">
        <v>1</v>
      </c>
      <c r="BV1064" s="142"/>
      <c r="BW1064" s="302">
        <v>4</v>
      </c>
      <c r="BX1064" s="302">
        <v>7</v>
      </c>
      <c r="BY1064" s="302">
        <v>10</v>
      </c>
      <c r="BZ1064" s="302">
        <v>13</v>
      </c>
      <c r="CA1064" s="302">
        <v>8</v>
      </c>
      <c r="CB1064" s="302">
        <v>4</v>
      </c>
      <c r="CC1064" s="303">
        <v>1.5873015873015872E-2</v>
      </c>
      <c r="CD1064" s="304">
        <v>1.4142135623730951</v>
      </c>
      <c r="CE1064" s="302">
        <v>0</v>
      </c>
      <c r="CF1064" s="302">
        <v>30</v>
      </c>
      <c r="CG1064" s="296">
        <v>7.9365079365079365E-4</v>
      </c>
      <c r="CH1064" s="297" t="s">
        <v>12384</v>
      </c>
      <c r="CI1064" s="305">
        <v>2</v>
      </c>
      <c r="CJ1064" s="306">
        <v>5.5570707052302373</v>
      </c>
      <c r="CK1064" s="300">
        <v>2</v>
      </c>
      <c r="CL1064" s="301">
        <v>6</v>
      </c>
    </row>
    <row r="1065" spans="1:90" x14ac:dyDescent="0.25">
      <c r="A1065">
        <v>1310102230</v>
      </c>
      <c r="B1065" s="287" t="s">
        <v>13457</v>
      </c>
      <c r="C1065" s="141">
        <v>1</v>
      </c>
      <c r="F1065">
        <v>1</v>
      </c>
      <c r="G1065">
        <v>1</v>
      </c>
      <c r="I1065">
        <v>1</v>
      </c>
      <c r="J1065">
        <v>1</v>
      </c>
      <c r="K1065">
        <v>1</v>
      </c>
      <c r="N1065" s="142"/>
      <c r="O1065" s="141"/>
      <c r="Q1065">
        <v>1</v>
      </c>
      <c r="R1065">
        <v>1</v>
      </c>
      <c r="T1065">
        <v>1</v>
      </c>
      <c r="W1065">
        <v>2</v>
      </c>
      <c r="X1065">
        <v>3</v>
      </c>
      <c r="Y1065">
        <v>1</v>
      </c>
      <c r="Z1065">
        <v>1</v>
      </c>
      <c r="AA1065" s="141">
        <v>1</v>
      </c>
      <c r="AB1065">
        <v>1</v>
      </c>
      <c r="AC1065">
        <v>1</v>
      </c>
      <c r="AF1065">
        <v>4</v>
      </c>
      <c r="AG1065">
        <v>1</v>
      </c>
      <c r="AI1065">
        <v>2</v>
      </c>
      <c r="AJ1065">
        <v>1</v>
      </c>
      <c r="AL1065" s="142"/>
      <c r="AM1065" s="141">
        <v>2</v>
      </c>
      <c r="AN1065">
        <v>1</v>
      </c>
      <c r="AP1065">
        <v>2</v>
      </c>
      <c r="AQ1065">
        <v>1</v>
      </c>
      <c r="AR1065">
        <v>2</v>
      </c>
      <c r="AS1065">
        <v>2</v>
      </c>
      <c r="AU1065">
        <v>2</v>
      </c>
      <c r="AV1065">
        <v>1</v>
      </c>
      <c r="AW1065">
        <v>2</v>
      </c>
      <c r="AX1065" s="142"/>
      <c r="AY1065" s="141">
        <v>1</v>
      </c>
      <c r="AZ1065">
        <v>2</v>
      </c>
      <c r="BA1065">
        <v>1</v>
      </c>
      <c r="BC1065">
        <v>1</v>
      </c>
      <c r="BD1065">
        <v>1</v>
      </c>
      <c r="BJ1065" s="142">
        <v>1</v>
      </c>
      <c r="BK1065" s="141">
        <v>3</v>
      </c>
      <c r="BN1065">
        <v>1</v>
      </c>
      <c r="BO1065">
        <v>1</v>
      </c>
      <c r="BQ1065">
        <v>1</v>
      </c>
      <c r="BV1065" s="142"/>
      <c r="BW1065" s="302">
        <v>6</v>
      </c>
      <c r="BX1065" s="302">
        <v>10</v>
      </c>
      <c r="BY1065" s="302">
        <v>11</v>
      </c>
      <c r="BZ1065" s="302">
        <v>15</v>
      </c>
      <c r="CA1065" s="302">
        <v>7</v>
      </c>
      <c r="CB1065" s="302">
        <v>6</v>
      </c>
      <c r="CC1065" s="303">
        <v>2.3809523809523808E-2</v>
      </c>
      <c r="CD1065" s="304">
        <v>1</v>
      </c>
      <c r="CE1065" s="302">
        <v>0</v>
      </c>
      <c r="CF1065" s="302">
        <v>30</v>
      </c>
      <c r="CG1065" s="296">
        <v>1.1904761904761906E-3</v>
      </c>
      <c r="CH1065" s="297" t="s">
        <v>12384</v>
      </c>
      <c r="CI1065" s="305">
        <v>1</v>
      </c>
      <c r="CJ1065" s="306">
        <v>7.2142857142857135</v>
      </c>
      <c r="CK1065" s="300">
        <v>2</v>
      </c>
      <c r="CL1065" s="301">
        <v>8</v>
      </c>
    </row>
    <row r="1066" spans="1:90" x14ac:dyDescent="0.25">
      <c r="A1066">
        <v>1310102280</v>
      </c>
      <c r="B1066" s="287" t="s">
        <v>13458</v>
      </c>
      <c r="C1066" s="141">
        <v>1</v>
      </c>
      <c r="F1066">
        <v>5</v>
      </c>
      <c r="G1066">
        <v>1</v>
      </c>
      <c r="I1066">
        <v>1</v>
      </c>
      <c r="J1066">
        <v>1</v>
      </c>
      <c r="N1066" s="142"/>
      <c r="O1066" s="141"/>
      <c r="R1066">
        <v>1</v>
      </c>
      <c r="T1066">
        <v>1</v>
      </c>
      <c r="W1066">
        <v>2</v>
      </c>
      <c r="X1066">
        <v>3</v>
      </c>
      <c r="Y1066">
        <v>1</v>
      </c>
      <c r="Z1066">
        <v>1</v>
      </c>
      <c r="AA1066" s="141">
        <v>1</v>
      </c>
      <c r="AB1066">
        <v>1</v>
      </c>
      <c r="AF1066">
        <v>2</v>
      </c>
      <c r="AG1066">
        <v>2</v>
      </c>
      <c r="AI1066">
        <v>1</v>
      </c>
      <c r="AL1066" s="142"/>
      <c r="AM1066" s="141"/>
      <c r="AP1066">
        <v>2</v>
      </c>
      <c r="AR1066">
        <v>1</v>
      </c>
      <c r="AS1066">
        <v>1</v>
      </c>
      <c r="AU1066">
        <v>2</v>
      </c>
      <c r="AV1066">
        <v>2</v>
      </c>
      <c r="AW1066">
        <v>1</v>
      </c>
      <c r="AX1066" s="142"/>
      <c r="AY1066" s="141"/>
      <c r="AZ1066">
        <v>4</v>
      </c>
      <c r="BA1066">
        <v>1</v>
      </c>
      <c r="BC1066">
        <v>1</v>
      </c>
      <c r="BD1066">
        <v>1</v>
      </c>
      <c r="BJ1066" s="142"/>
      <c r="BK1066" s="141"/>
      <c r="BV1066" s="142"/>
      <c r="BW1066" s="302">
        <v>9</v>
      </c>
      <c r="BX1066" s="302">
        <v>9</v>
      </c>
      <c r="BY1066" s="302">
        <v>7</v>
      </c>
      <c r="BZ1066" s="302">
        <v>9</v>
      </c>
      <c r="CA1066" s="302">
        <v>7</v>
      </c>
      <c r="CB1066" s="302">
        <v>0</v>
      </c>
      <c r="CC1066" s="303">
        <v>0</v>
      </c>
      <c r="CD1066" s="304">
        <v>0</v>
      </c>
      <c r="CE1066" s="302">
        <v>0</v>
      </c>
      <c r="CF1066" s="302">
        <v>30</v>
      </c>
      <c r="CG1066" s="296">
        <v>0</v>
      </c>
      <c r="CH1066" s="297" t="s">
        <v>12384</v>
      </c>
      <c r="CI1066" s="305">
        <v>0</v>
      </c>
      <c r="CJ1066" s="306">
        <v>0</v>
      </c>
      <c r="CK1066" s="300">
        <v>0</v>
      </c>
      <c r="CL1066" s="301">
        <v>0</v>
      </c>
    </row>
    <row r="1067" spans="1:90" x14ac:dyDescent="0.25">
      <c r="A1067">
        <v>1310102760</v>
      </c>
      <c r="B1067" s="287" t="s">
        <v>13459</v>
      </c>
      <c r="C1067" s="141"/>
      <c r="L1067">
        <v>1</v>
      </c>
      <c r="N1067" s="142"/>
      <c r="O1067" s="141"/>
      <c r="AA1067" s="141"/>
      <c r="AL1067" s="142"/>
      <c r="AM1067" s="141"/>
      <c r="AX1067" s="142"/>
      <c r="AY1067" s="141"/>
      <c r="BJ1067" s="142"/>
      <c r="BK1067" s="141"/>
      <c r="BV1067" s="142"/>
      <c r="BW1067" s="302">
        <v>1</v>
      </c>
      <c r="BX1067" s="302">
        <v>0</v>
      </c>
      <c r="BY1067" s="302">
        <v>0</v>
      </c>
      <c r="BZ1067" s="302">
        <v>0</v>
      </c>
      <c r="CA1067" s="302">
        <v>0</v>
      </c>
      <c r="CB1067" s="302">
        <v>0</v>
      </c>
      <c r="CC1067" s="303">
        <v>0</v>
      </c>
      <c r="CD1067" s="304">
        <v>0</v>
      </c>
      <c r="CE1067" s="302">
        <v>0</v>
      </c>
      <c r="CF1067" s="302">
        <v>30</v>
      </c>
      <c r="CG1067" s="296">
        <v>0</v>
      </c>
      <c r="CH1067" s="297" t="s">
        <v>12384</v>
      </c>
      <c r="CI1067" s="305">
        <v>0</v>
      </c>
      <c r="CJ1067" s="306">
        <v>0</v>
      </c>
      <c r="CK1067" s="300">
        <v>0</v>
      </c>
      <c r="CL1067" s="301">
        <v>0</v>
      </c>
    </row>
    <row r="1068" spans="1:90" x14ac:dyDescent="0.25">
      <c r="A1068">
        <v>1310103040</v>
      </c>
      <c r="B1068" s="287" t="s">
        <v>13460</v>
      </c>
      <c r="C1068" s="141"/>
      <c r="N1068" s="142"/>
      <c r="O1068" s="141"/>
      <c r="AA1068" s="141"/>
      <c r="AF1068">
        <v>2</v>
      </c>
      <c r="AI1068">
        <v>1</v>
      </c>
      <c r="AJ1068">
        <v>1</v>
      </c>
      <c r="AL1068" s="142">
        <v>1</v>
      </c>
      <c r="AM1068" s="141">
        <v>2</v>
      </c>
      <c r="AN1068">
        <v>3</v>
      </c>
      <c r="AO1068">
        <v>3</v>
      </c>
      <c r="AP1068">
        <v>2</v>
      </c>
      <c r="AV1068">
        <v>4</v>
      </c>
      <c r="AW1068">
        <v>2</v>
      </c>
      <c r="AX1068" s="142"/>
      <c r="AY1068" s="141"/>
      <c r="BA1068">
        <v>3</v>
      </c>
      <c r="BC1068">
        <v>1</v>
      </c>
      <c r="BE1068">
        <v>1</v>
      </c>
      <c r="BG1068">
        <v>1</v>
      </c>
      <c r="BJ1068" s="142"/>
      <c r="BK1068" s="141">
        <v>1</v>
      </c>
      <c r="BL1068">
        <v>1</v>
      </c>
      <c r="BO1068">
        <v>1</v>
      </c>
      <c r="BP1068">
        <v>1</v>
      </c>
      <c r="BQ1068">
        <v>1</v>
      </c>
      <c r="BR1068">
        <v>1</v>
      </c>
      <c r="BT1068">
        <v>1</v>
      </c>
      <c r="BU1068">
        <v>1</v>
      </c>
      <c r="BV1068" s="142">
        <v>1</v>
      </c>
      <c r="BW1068" s="302">
        <v>0</v>
      </c>
      <c r="BX1068" s="302">
        <v>0</v>
      </c>
      <c r="BY1068" s="302">
        <v>5</v>
      </c>
      <c r="BZ1068" s="302">
        <v>16</v>
      </c>
      <c r="CA1068" s="302">
        <v>6</v>
      </c>
      <c r="CB1068" s="302">
        <v>9</v>
      </c>
      <c r="CC1068" s="303">
        <v>3.5714285714285712E-2</v>
      </c>
      <c r="CD1068" s="304">
        <v>0</v>
      </c>
      <c r="CE1068" s="302">
        <v>0</v>
      </c>
      <c r="CF1068" s="302">
        <v>30</v>
      </c>
      <c r="CG1068" s="296">
        <v>1.7857142857142857E-3</v>
      </c>
      <c r="CH1068" s="297" t="s">
        <v>12384</v>
      </c>
      <c r="CI1068" s="305">
        <v>0</v>
      </c>
      <c r="CJ1068" s="306">
        <v>9.3214285714285712</v>
      </c>
      <c r="CK1068" s="300">
        <v>2</v>
      </c>
      <c r="CL1068" s="301">
        <v>10</v>
      </c>
    </row>
    <row r="1069" spans="1:90" x14ac:dyDescent="0.25">
      <c r="A1069">
        <v>1310103060</v>
      </c>
      <c r="B1069" s="287" t="s">
        <v>13461</v>
      </c>
      <c r="C1069" s="141"/>
      <c r="N1069" s="142"/>
      <c r="O1069" s="141"/>
      <c r="V1069">
        <v>1</v>
      </c>
      <c r="AA1069" s="141">
        <v>1</v>
      </c>
      <c r="AB1069">
        <v>1</v>
      </c>
      <c r="AC1069">
        <v>1</v>
      </c>
      <c r="AE1069">
        <v>3</v>
      </c>
      <c r="AF1069">
        <v>2</v>
      </c>
      <c r="AJ1069">
        <v>1</v>
      </c>
      <c r="AL1069" s="142"/>
      <c r="AM1069" s="141">
        <v>2</v>
      </c>
      <c r="AO1069">
        <v>2</v>
      </c>
      <c r="AP1069">
        <v>1</v>
      </c>
      <c r="AV1069">
        <v>4</v>
      </c>
      <c r="AW1069">
        <v>2</v>
      </c>
      <c r="AX1069" s="142"/>
      <c r="AY1069" s="141"/>
      <c r="AZ1069">
        <v>1</v>
      </c>
      <c r="BA1069">
        <v>4</v>
      </c>
      <c r="BE1069">
        <v>1</v>
      </c>
      <c r="BG1069">
        <v>1</v>
      </c>
      <c r="BJ1069" s="142"/>
      <c r="BK1069" s="141"/>
      <c r="BL1069">
        <v>1</v>
      </c>
      <c r="BP1069">
        <v>1</v>
      </c>
      <c r="BQ1069">
        <v>2</v>
      </c>
      <c r="BR1069">
        <v>1</v>
      </c>
      <c r="BT1069">
        <v>1</v>
      </c>
      <c r="BV1069" s="142"/>
      <c r="BW1069" s="302">
        <v>0</v>
      </c>
      <c r="BX1069" s="302">
        <v>1</v>
      </c>
      <c r="BY1069" s="302">
        <v>9</v>
      </c>
      <c r="BZ1069" s="302">
        <v>11</v>
      </c>
      <c r="CA1069" s="302">
        <v>7</v>
      </c>
      <c r="CB1069" s="302">
        <v>6</v>
      </c>
      <c r="CC1069" s="303">
        <v>2.3809523809523808E-2</v>
      </c>
      <c r="CD1069" s="304">
        <v>0.44721359549995787</v>
      </c>
      <c r="CE1069" s="302">
        <v>0</v>
      </c>
      <c r="CF1069" s="302">
        <v>30</v>
      </c>
      <c r="CG1069" s="296">
        <v>1.1904761904761906E-3</v>
      </c>
      <c r="CH1069" s="297" t="s">
        <v>12384</v>
      </c>
      <c r="CI1069" s="305">
        <v>1</v>
      </c>
      <c r="CJ1069" s="306">
        <v>6.6614993097856718</v>
      </c>
      <c r="CK1069" s="300">
        <v>2</v>
      </c>
      <c r="CL1069" s="301">
        <v>7</v>
      </c>
    </row>
    <row r="1070" spans="1:90" x14ac:dyDescent="0.25">
      <c r="A1070">
        <v>1310103070</v>
      </c>
      <c r="B1070" s="287" t="s">
        <v>13462</v>
      </c>
      <c r="C1070" s="141"/>
      <c r="N1070" s="142"/>
      <c r="O1070" s="141"/>
      <c r="V1070">
        <v>1</v>
      </c>
      <c r="AA1070" s="141">
        <v>1</v>
      </c>
      <c r="AB1070">
        <v>1</v>
      </c>
      <c r="AC1070">
        <v>1</v>
      </c>
      <c r="AE1070">
        <v>2</v>
      </c>
      <c r="AF1070">
        <v>2</v>
      </c>
      <c r="AI1070">
        <v>2</v>
      </c>
      <c r="AJ1070">
        <v>1</v>
      </c>
      <c r="AL1070" s="142"/>
      <c r="AM1070" s="141"/>
      <c r="AN1070">
        <v>1</v>
      </c>
      <c r="AO1070">
        <v>4</v>
      </c>
      <c r="AP1070">
        <v>1</v>
      </c>
      <c r="AV1070">
        <v>4</v>
      </c>
      <c r="AW1070">
        <v>2</v>
      </c>
      <c r="AX1070" s="142"/>
      <c r="AY1070" s="141"/>
      <c r="AZ1070">
        <v>1</v>
      </c>
      <c r="BA1070">
        <v>4</v>
      </c>
      <c r="BE1070">
        <v>1</v>
      </c>
      <c r="BG1070">
        <v>1</v>
      </c>
      <c r="BJ1070" s="142"/>
      <c r="BK1070" s="141"/>
      <c r="BL1070">
        <v>1</v>
      </c>
      <c r="BP1070">
        <v>1</v>
      </c>
      <c r="BQ1070">
        <v>1</v>
      </c>
      <c r="BR1070">
        <v>1</v>
      </c>
      <c r="BT1070">
        <v>1</v>
      </c>
      <c r="BV1070" s="142">
        <v>1</v>
      </c>
      <c r="BW1070" s="302">
        <v>0</v>
      </c>
      <c r="BX1070" s="302">
        <v>1</v>
      </c>
      <c r="BY1070" s="302">
        <v>10</v>
      </c>
      <c r="BZ1070" s="302">
        <v>12</v>
      </c>
      <c r="CA1070" s="302">
        <v>7</v>
      </c>
      <c r="CB1070" s="302">
        <v>6</v>
      </c>
      <c r="CC1070" s="303">
        <v>2.3809523809523808E-2</v>
      </c>
      <c r="CD1070" s="304">
        <v>0</v>
      </c>
      <c r="CE1070" s="302">
        <v>0</v>
      </c>
      <c r="CF1070" s="302">
        <v>30</v>
      </c>
      <c r="CG1070" s="296">
        <v>1.1904761904761906E-3</v>
      </c>
      <c r="CH1070" s="297" t="s">
        <v>12384</v>
      </c>
      <c r="CI1070" s="305">
        <v>0</v>
      </c>
      <c r="CJ1070" s="306">
        <v>6.2142857142857135</v>
      </c>
      <c r="CK1070" s="300">
        <v>1</v>
      </c>
      <c r="CL1070" s="301">
        <v>7</v>
      </c>
    </row>
    <row r="1071" spans="1:90" x14ac:dyDescent="0.25">
      <c r="A1071">
        <v>1310103090</v>
      </c>
      <c r="B1071" s="287" t="s">
        <v>13463</v>
      </c>
      <c r="C1071" s="141"/>
      <c r="N1071" s="142"/>
      <c r="O1071" s="141"/>
      <c r="AA1071" s="141"/>
      <c r="AF1071">
        <v>2</v>
      </c>
      <c r="AI1071">
        <v>2</v>
      </c>
      <c r="AJ1071">
        <v>1</v>
      </c>
      <c r="AL1071" s="142"/>
      <c r="AM1071" s="141">
        <v>2</v>
      </c>
      <c r="AN1071">
        <v>2</v>
      </c>
      <c r="AO1071">
        <v>3</v>
      </c>
      <c r="AP1071">
        <v>1</v>
      </c>
      <c r="AV1071">
        <v>4</v>
      </c>
      <c r="AW1071">
        <v>1</v>
      </c>
      <c r="AX1071" s="142"/>
      <c r="AY1071" s="141"/>
      <c r="BA1071">
        <v>3</v>
      </c>
      <c r="BC1071">
        <v>1</v>
      </c>
      <c r="BE1071">
        <v>1</v>
      </c>
      <c r="BG1071">
        <v>1</v>
      </c>
      <c r="BJ1071" s="142"/>
      <c r="BK1071" s="141">
        <v>1</v>
      </c>
      <c r="BL1071">
        <v>1</v>
      </c>
      <c r="BM1071">
        <v>1</v>
      </c>
      <c r="BO1071">
        <v>1</v>
      </c>
      <c r="BP1071">
        <v>1</v>
      </c>
      <c r="BQ1071">
        <v>1</v>
      </c>
      <c r="BR1071">
        <v>1</v>
      </c>
      <c r="BT1071">
        <v>1</v>
      </c>
      <c r="BU1071">
        <v>1</v>
      </c>
      <c r="BV1071" s="142">
        <v>1</v>
      </c>
      <c r="BW1071" s="302">
        <v>0</v>
      </c>
      <c r="BX1071" s="302">
        <v>0</v>
      </c>
      <c r="BY1071" s="302">
        <v>5</v>
      </c>
      <c r="BZ1071" s="302">
        <v>13</v>
      </c>
      <c r="CA1071" s="302">
        <v>6</v>
      </c>
      <c r="CB1071" s="302">
        <v>10</v>
      </c>
      <c r="CC1071" s="303">
        <v>3.968253968253968E-2</v>
      </c>
      <c r="CD1071" s="304">
        <v>0</v>
      </c>
      <c r="CE1071" s="302">
        <v>0</v>
      </c>
      <c r="CF1071" s="302">
        <v>30</v>
      </c>
      <c r="CG1071" s="296">
        <v>1.984126984126984E-3</v>
      </c>
      <c r="CH1071" s="297" t="s">
        <v>12384</v>
      </c>
      <c r="CI1071" s="305">
        <v>0</v>
      </c>
      <c r="CJ1071" s="306">
        <v>10.357142857142856</v>
      </c>
      <c r="CK1071" s="300">
        <v>2</v>
      </c>
      <c r="CL1071" s="301">
        <v>11</v>
      </c>
    </row>
    <row r="1072" spans="1:90" x14ac:dyDescent="0.25">
      <c r="A1072">
        <v>1310103110</v>
      </c>
      <c r="B1072" s="287" t="s">
        <v>13464</v>
      </c>
      <c r="C1072" s="141"/>
      <c r="N1072" s="142"/>
      <c r="O1072" s="141"/>
      <c r="V1072">
        <v>1</v>
      </c>
      <c r="AA1072" s="141">
        <v>2</v>
      </c>
      <c r="AC1072">
        <v>1</v>
      </c>
      <c r="AD1072">
        <v>2</v>
      </c>
      <c r="AE1072">
        <v>3</v>
      </c>
      <c r="AF1072">
        <v>4</v>
      </c>
      <c r="AI1072">
        <v>1</v>
      </c>
      <c r="AJ1072">
        <v>1</v>
      </c>
      <c r="AL1072" s="142"/>
      <c r="AM1072" s="141">
        <v>1</v>
      </c>
      <c r="AN1072">
        <v>1</v>
      </c>
      <c r="AO1072">
        <v>1</v>
      </c>
      <c r="AP1072">
        <v>1</v>
      </c>
      <c r="AQ1072">
        <v>1</v>
      </c>
      <c r="AV1072">
        <v>1</v>
      </c>
      <c r="AW1072">
        <v>1</v>
      </c>
      <c r="AX1072" s="142"/>
      <c r="AY1072" s="141"/>
      <c r="AZ1072">
        <v>2</v>
      </c>
      <c r="BA1072">
        <v>3</v>
      </c>
      <c r="BB1072">
        <v>2</v>
      </c>
      <c r="BC1072">
        <v>2</v>
      </c>
      <c r="BE1072">
        <v>1</v>
      </c>
      <c r="BG1072">
        <v>1</v>
      </c>
      <c r="BJ1072" s="142"/>
      <c r="BK1072" s="141"/>
      <c r="BO1072">
        <v>2</v>
      </c>
      <c r="BP1072">
        <v>1</v>
      </c>
      <c r="BQ1072">
        <v>1</v>
      </c>
      <c r="BR1072">
        <v>1</v>
      </c>
      <c r="BT1072">
        <v>1</v>
      </c>
      <c r="BU1072">
        <v>1</v>
      </c>
      <c r="BV1072" s="142">
        <v>2</v>
      </c>
      <c r="BW1072" s="302">
        <v>0</v>
      </c>
      <c r="BX1072" s="302">
        <v>1</v>
      </c>
      <c r="BY1072" s="302">
        <v>14</v>
      </c>
      <c r="BZ1072" s="302">
        <v>7</v>
      </c>
      <c r="CA1072" s="302">
        <v>11</v>
      </c>
      <c r="CB1072" s="302">
        <v>9</v>
      </c>
      <c r="CC1072" s="303">
        <v>3.5714285714285712E-2</v>
      </c>
      <c r="CD1072" s="304">
        <v>0.48795003647426666</v>
      </c>
      <c r="CE1072" s="302">
        <v>0</v>
      </c>
      <c r="CF1072" s="302">
        <v>30</v>
      </c>
      <c r="CG1072" s="296">
        <v>1.7857142857142857E-3</v>
      </c>
      <c r="CH1072" s="297" t="s">
        <v>12384</v>
      </c>
      <c r="CI1072" s="305">
        <v>1</v>
      </c>
      <c r="CJ1072" s="306">
        <v>9.809378607902838</v>
      </c>
      <c r="CK1072" s="300">
        <v>2</v>
      </c>
      <c r="CL1072" s="301">
        <v>10</v>
      </c>
    </row>
    <row r="1073" spans="1:90" x14ac:dyDescent="0.25">
      <c r="A1073">
        <v>1310103120</v>
      </c>
      <c r="B1073" s="287" t="s">
        <v>13465</v>
      </c>
      <c r="C1073" s="141"/>
      <c r="N1073" s="142"/>
      <c r="O1073" s="141"/>
      <c r="V1073">
        <v>1</v>
      </c>
      <c r="AA1073" s="141">
        <v>1</v>
      </c>
      <c r="AC1073">
        <v>1</v>
      </c>
      <c r="AD1073">
        <v>2</v>
      </c>
      <c r="AE1073">
        <v>2</v>
      </c>
      <c r="AF1073">
        <v>4</v>
      </c>
      <c r="AI1073">
        <v>1</v>
      </c>
      <c r="AJ1073">
        <v>1</v>
      </c>
      <c r="AK1073">
        <v>1</v>
      </c>
      <c r="AL1073" s="142"/>
      <c r="AM1073" s="141">
        <v>2</v>
      </c>
      <c r="AO1073">
        <v>1</v>
      </c>
      <c r="AP1073">
        <v>1</v>
      </c>
      <c r="AR1073">
        <v>1</v>
      </c>
      <c r="AS1073">
        <v>1</v>
      </c>
      <c r="AV1073">
        <v>1</v>
      </c>
      <c r="AW1073">
        <v>1</v>
      </c>
      <c r="AX1073" s="142"/>
      <c r="AY1073" s="141"/>
      <c r="BA1073">
        <v>3</v>
      </c>
      <c r="BB1073">
        <v>1</v>
      </c>
      <c r="BC1073">
        <v>2</v>
      </c>
      <c r="BE1073">
        <v>1</v>
      </c>
      <c r="BG1073">
        <v>1</v>
      </c>
      <c r="BJ1073" s="142"/>
      <c r="BK1073" s="141"/>
      <c r="BL1073">
        <v>1</v>
      </c>
      <c r="BM1073">
        <v>2</v>
      </c>
      <c r="BO1073">
        <v>1</v>
      </c>
      <c r="BP1073">
        <v>1</v>
      </c>
      <c r="BQ1073">
        <v>1</v>
      </c>
      <c r="BR1073">
        <v>1</v>
      </c>
      <c r="BT1073">
        <v>1</v>
      </c>
      <c r="BU1073">
        <v>2</v>
      </c>
      <c r="BV1073" s="142">
        <v>2</v>
      </c>
      <c r="BW1073" s="302">
        <v>0</v>
      </c>
      <c r="BX1073" s="302">
        <v>1</v>
      </c>
      <c r="BY1073" s="302">
        <v>13</v>
      </c>
      <c r="BZ1073" s="302">
        <v>8</v>
      </c>
      <c r="CA1073" s="302">
        <v>8</v>
      </c>
      <c r="CB1073" s="302">
        <v>12</v>
      </c>
      <c r="CC1073" s="303">
        <v>4.7619047619047616E-2</v>
      </c>
      <c r="CD1073" s="304">
        <v>0.5</v>
      </c>
      <c r="CE1073" s="302">
        <v>0</v>
      </c>
      <c r="CF1073" s="302">
        <v>30</v>
      </c>
      <c r="CG1073" s="296">
        <v>2.3809523809523812E-3</v>
      </c>
      <c r="CH1073" s="297" t="s">
        <v>12384</v>
      </c>
      <c r="CI1073" s="305">
        <v>1</v>
      </c>
      <c r="CJ1073" s="306">
        <v>12.928571428571427</v>
      </c>
      <c r="CK1073" s="300">
        <v>2</v>
      </c>
      <c r="CL1073" s="301">
        <v>13</v>
      </c>
    </row>
    <row r="1074" spans="1:90" x14ac:dyDescent="0.25">
      <c r="A1074">
        <v>1310106130</v>
      </c>
      <c r="B1074" s="287" t="s">
        <v>13466</v>
      </c>
      <c r="C1074" s="141"/>
      <c r="F1074">
        <v>4</v>
      </c>
      <c r="N1074" s="142"/>
      <c r="O1074" s="141"/>
      <c r="AA1074" s="141"/>
      <c r="AL1074" s="142"/>
      <c r="AM1074" s="141"/>
      <c r="AX1074" s="142"/>
      <c r="AY1074" s="141"/>
      <c r="BJ1074" s="142"/>
      <c r="BK1074" s="141"/>
      <c r="BV1074" s="142"/>
      <c r="BW1074" s="302">
        <v>4</v>
      </c>
      <c r="BX1074" s="302">
        <v>0</v>
      </c>
      <c r="BY1074" s="302">
        <v>0</v>
      </c>
      <c r="BZ1074" s="302">
        <v>0</v>
      </c>
      <c r="CA1074" s="302">
        <v>0</v>
      </c>
      <c r="CB1074" s="302">
        <v>0</v>
      </c>
      <c r="CC1074" s="303">
        <v>0</v>
      </c>
      <c r="CD1074" s="304">
        <v>0</v>
      </c>
      <c r="CE1074" s="302">
        <v>0</v>
      </c>
      <c r="CF1074" s="302">
        <v>30</v>
      </c>
      <c r="CG1074" s="296">
        <v>0</v>
      </c>
      <c r="CH1074" s="297" t="s">
        <v>12384</v>
      </c>
      <c r="CI1074" s="305">
        <v>0</v>
      </c>
      <c r="CJ1074" s="306">
        <v>0</v>
      </c>
      <c r="CK1074" s="300">
        <v>0</v>
      </c>
      <c r="CL1074" s="301">
        <v>0</v>
      </c>
    </row>
    <row r="1075" spans="1:90" x14ac:dyDescent="0.25">
      <c r="A1075">
        <v>1310106140</v>
      </c>
      <c r="B1075" s="287" t="s">
        <v>13467</v>
      </c>
      <c r="C1075" s="141"/>
      <c r="F1075">
        <v>4</v>
      </c>
      <c r="N1075" s="142"/>
      <c r="O1075" s="141"/>
      <c r="AA1075" s="141"/>
      <c r="AL1075" s="142"/>
      <c r="AM1075" s="141"/>
      <c r="AX1075" s="142"/>
      <c r="AY1075" s="141"/>
      <c r="BJ1075" s="142"/>
      <c r="BK1075" s="141"/>
      <c r="BV1075" s="142"/>
      <c r="BW1075" s="302">
        <v>4</v>
      </c>
      <c r="BX1075" s="302">
        <v>0</v>
      </c>
      <c r="BY1075" s="302">
        <v>0</v>
      </c>
      <c r="BZ1075" s="302">
        <v>0</v>
      </c>
      <c r="CA1075" s="302">
        <v>0</v>
      </c>
      <c r="CB1075" s="302">
        <v>0</v>
      </c>
      <c r="CC1075" s="303">
        <v>0</v>
      </c>
      <c r="CD1075" s="304">
        <v>0</v>
      </c>
      <c r="CE1075" s="302">
        <v>0</v>
      </c>
      <c r="CF1075" s="302">
        <v>30</v>
      </c>
      <c r="CG1075" s="296">
        <v>0</v>
      </c>
      <c r="CH1075" s="297" t="s">
        <v>12384</v>
      </c>
      <c r="CI1075" s="305">
        <v>0</v>
      </c>
      <c r="CJ1075" s="306">
        <v>0</v>
      </c>
      <c r="CK1075" s="300">
        <v>0</v>
      </c>
      <c r="CL1075" s="301">
        <v>0</v>
      </c>
    </row>
    <row r="1076" spans="1:90" x14ac:dyDescent="0.25">
      <c r="A1076">
        <v>1310106900</v>
      </c>
      <c r="B1076" s="287" t="s">
        <v>13468</v>
      </c>
      <c r="C1076" s="141">
        <v>1</v>
      </c>
      <c r="F1076">
        <v>1</v>
      </c>
      <c r="I1076">
        <v>1</v>
      </c>
      <c r="N1076" s="142">
        <v>1</v>
      </c>
      <c r="O1076" s="141"/>
      <c r="P1076">
        <v>1</v>
      </c>
      <c r="Z1076">
        <v>1</v>
      </c>
      <c r="AA1076" s="141"/>
      <c r="AC1076">
        <v>1</v>
      </c>
      <c r="AF1076">
        <v>3</v>
      </c>
      <c r="AG1076">
        <v>3</v>
      </c>
      <c r="AH1076">
        <v>2</v>
      </c>
      <c r="AI1076">
        <v>1</v>
      </c>
      <c r="AL1076" s="142"/>
      <c r="AM1076" s="141"/>
      <c r="AN1076">
        <v>1</v>
      </c>
      <c r="AO1076">
        <v>1</v>
      </c>
      <c r="AQ1076">
        <v>1</v>
      </c>
      <c r="AT1076">
        <v>1</v>
      </c>
      <c r="AU1076">
        <v>1</v>
      </c>
      <c r="AV1076">
        <v>2</v>
      </c>
      <c r="AX1076" s="142">
        <v>1</v>
      </c>
      <c r="AY1076" s="141">
        <v>1</v>
      </c>
      <c r="BA1076">
        <v>2</v>
      </c>
      <c r="BC1076">
        <v>1</v>
      </c>
      <c r="BJ1076" s="142"/>
      <c r="BK1076" s="141"/>
      <c r="BM1076">
        <v>1</v>
      </c>
      <c r="BN1076">
        <v>1</v>
      </c>
      <c r="BR1076">
        <v>1</v>
      </c>
      <c r="BT1076">
        <v>1</v>
      </c>
      <c r="BV1076" s="142"/>
      <c r="BW1076" s="302">
        <v>4</v>
      </c>
      <c r="BX1076" s="302">
        <v>2</v>
      </c>
      <c r="BY1076" s="302">
        <v>10</v>
      </c>
      <c r="BZ1076" s="302">
        <v>8</v>
      </c>
      <c r="CA1076" s="302">
        <v>4</v>
      </c>
      <c r="CB1076" s="302">
        <v>4</v>
      </c>
      <c r="CC1076" s="303">
        <v>1.5873015873015872E-2</v>
      </c>
      <c r="CD1076" s="304">
        <v>0</v>
      </c>
      <c r="CE1076" s="302">
        <v>0</v>
      </c>
      <c r="CF1076" s="302">
        <v>30</v>
      </c>
      <c r="CG1076" s="296">
        <v>7.9365079365079365E-4</v>
      </c>
      <c r="CH1076" s="297" t="s">
        <v>12384</v>
      </c>
      <c r="CI1076" s="305">
        <v>0</v>
      </c>
      <c r="CJ1076" s="306">
        <v>4.1428571428571423</v>
      </c>
      <c r="CK1076" s="300">
        <v>1</v>
      </c>
      <c r="CL1076" s="301">
        <v>5</v>
      </c>
    </row>
    <row r="1077" spans="1:90" x14ac:dyDescent="0.25">
      <c r="A1077">
        <v>1310106970</v>
      </c>
      <c r="B1077" s="287" t="s">
        <v>13469</v>
      </c>
      <c r="C1077" s="141"/>
      <c r="M1077">
        <v>1</v>
      </c>
      <c r="N1077" s="142"/>
      <c r="O1077" s="141"/>
      <c r="T1077">
        <v>2</v>
      </c>
      <c r="V1077">
        <v>2</v>
      </c>
      <c r="X1077">
        <v>1</v>
      </c>
      <c r="Z1077">
        <v>1</v>
      </c>
      <c r="AA1077" s="141"/>
      <c r="AB1077">
        <v>3</v>
      </c>
      <c r="AD1077">
        <v>2</v>
      </c>
      <c r="AE1077">
        <v>4</v>
      </c>
      <c r="AG1077">
        <v>2</v>
      </c>
      <c r="AJ1077">
        <v>3</v>
      </c>
      <c r="AL1077" s="142">
        <v>4</v>
      </c>
      <c r="AM1077" s="141">
        <v>1</v>
      </c>
      <c r="AO1077">
        <v>1</v>
      </c>
      <c r="AQ1077">
        <v>1</v>
      </c>
      <c r="AS1077">
        <v>1</v>
      </c>
      <c r="AT1077">
        <v>2</v>
      </c>
      <c r="AV1077">
        <v>2</v>
      </c>
      <c r="AW1077">
        <v>1</v>
      </c>
      <c r="AX1077" s="142"/>
      <c r="AY1077" s="141"/>
      <c r="AZ1077">
        <v>2</v>
      </c>
      <c r="BA1077">
        <v>1</v>
      </c>
      <c r="BC1077">
        <v>1</v>
      </c>
      <c r="BD1077">
        <v>1</v>
      </c>
      <c r="BJ1077" s="142"/>
      <c r="BK1077" s="141"/>
      <c r="BN1077">
        <v>1</v>
      </c>
      <c r="BP1077">
        <v>1</v>
      </c>
      <c r="BQ1077">
        <v>1</v>
      </c>
      <c r="BR1077">
        <v>1</v>
      </c>
      <c r="BT1077">
        <v>3</v>
      </c>
      <c r="BV1077" s="142"/>
      <c r="BW1077" s="302">
        <v>1</v>
      </c>
      <c r="BX1077" s="302">
        <v>6</v>
      </c>
      <c r="BY1077" s="302">
        <v>18</v>
      </c>
      <c r="BZ1077" s="302">
        <v>9</v>
      </c>
      <c r="CA1077" s="302">
        <v>5</v>
      </c>
      <c r="CB1077" s="302">
        <v>7</v>
      </c>
      <c r="CC1077" s="303">
        <v>2.7777777777777776E-2</v>
      </c>
      <c r="CD1077" s="304">
        <v>0.89442719099991574</v>
      </c>
      <c r="CE1077" s="302">
        <v>0</v>
      </c>
      <c r="CF1077" s="302">
        <v>30</v>
      </c>
      <c r="CG1077" s="296">
        <v>1.3888888888888889E-3</v>
      </c>
      <c r="CH1077" s="297" t="s">
        <v>12384</v>
      </c>
      <c r="CI1077" s="305">
        <v>1</v>
      </c>
      <c r="CJ1077" s="306">
        <v>8.1444271909999166</v>
      </c>
      <c r="CK1077" s="300">
        <v>2</v>
      </c>
      <c r="CL1077" s="301">
        <v>9</v>
      </c>
    </row>
    <row r="1078" spans="1:90" x14ac:dyDescent="0.25">
      <c r="A1078">
        <v>1310106980</v>
      </c>
      <c r="B1078" s="287" t="s">
        <v>13470</v>
      </c>
      <c r="C1078" s="141"/>
      <c r="M1078">
        <v>1</v>
      </c>
      <c r="N1078" s="142"/>
      <c r="O1078" s="141"/>
      <c r="T1078">
        <v>2</v>
      </c>
      <c r="V1078">
        <v>2</v>
      </c>
      <c r="X1078">
        <v>1</v>
      </c>
      <c r="Z1078">
        <v>1</v>
      </c>
      <c r="AA1078" s="141"/>
      <c r="AB1078">
        <v>3</v>
      </c>
      <c r="AD1078">
        <v>2</v>
      </c>
      <c r="AE1078">
        <v>2</v>
      </c>
      <c r="AG1078">
        <v>2</v>
      </c>
      <c r="AJ1078">
        <v>3</v>
      </c>
      <c r="AL1078" s="142">
        <v>4</v>
      </c>
      <c r="AM1078" s="141">
        <v>1</v>
      </c>
      <c r="AO1078">
        <v>1</v>
      </c>
      <c r="AS1078">
        <v>1</v>
      </c>
      <c r="AT1078">
        <v>2</v>
      </c>
      <c r="AV1078">
        <v>2</v>
      </c>
      <c r="AW1078">
        <v>1</v>
      </c>
      <c r="AX1078" s="142">
        <v>1</v>
      </c>
      <c r="AY1078" s="141"/>
      <c r="AZ1078">
        <v>2</v>
      </c>
      <c r="BA1078">
        <v>1</v>
      </c>
      <c r="BC1078">
        <v>1</v>
      </c>
      <c r="BD1078">
        <v>1</v>
      </c>
      <c r="BJ1078" s="142"/>
      <c r="BK1078" s="141">
        <v>1</v>
      </c>
      <c r="BN1078">
        <v>1</v>
      </c>
      <c r="BR1078">
        <v>1</v>
      </c>
      <c r="BT1078">
        <v>2</v>
      </c>
      <c r="BV1078" s="142"/>
      <c r="BW1078" s="302">
        <v>1</v>
      </c>
      <c r="BX1078" s="302">
        <v>6</v>
      </c>
      <c r="BY1078" s="302">
        <v>16</v>
      </c>
      <c r="BZ1078" s="302">
        <v>9</v>
      </c>
      <c r="CA1078" s="302">
        <v>5</v>
      </c>
      <c r="CB1078" s="302">
        <v>5</v>
      </c>
      <c r="CC1078" s="303">
        <v>1.984126984126984E-2</v>
      </c>
      <c r="CD1078" s="304">
        <v>0.5</v>
      </c>
      <c r="CE1078" s="302">
        <v>0</v>
      </c>
      <c r="CF1078" s="302">
        <v>30</v>
      </c>
      <c r="CG1078" s="296">
        <v>9.9206349206349201E-4</v>
      </c>
      <c r="CH1078" s="297" t="s">
        <v>12384</v>
      </c>
      <c r="CI1078" s="305">
        <v>1</v>
      </c>
      <c r="CJ1078" s="306">
        <v>5.6785714285714279</v>
      </c>
      <c r="CK1078" s="300">
        <v>2</v>
      </c>
      <c r="CL1078" s="301">
        <v>6</v>
      </c>
    </row>
    <row r="1079" spans="1:90" x14ac:dyDescent="0.25">
      <c r="A1079">
        <v>1310107380</v>
      </c>
      <c r="B1079" s="287" t="s">
        <v>13471</v>
      </c>
      <c r="C1079" s="141"/>
      <c r="F1079">
        <v>5</v>
      </c>
      <c r="N1079" s="142"/>
      <c r="O1079" s="141"/>
      <c r="AA1079" s="141"/>
      <c r="AL1079" s="142"/>
      <c r="AM1079" s="141"/>
      <c r="AX1079" s="142"/>
      <c r="AY1079" s="141"/>
      <c r="BJ1079" s="142"/>
      <c r="BK1079" s="141"/>
      <c r="BV1079" s="142"/>
      <c r="BW1079" s="302">
        <v>5</v>
      </c>
      <c r="BX1079" s="302">
        <v>0</v>
      </c>
      <c r="BY1079" s="302">
        <v>0</v>
      </c>
      <c r="BZ1079" s="302">
        <v>0</v>
      </c>
      <c r="CA1079" s="302">
        <v>0</v>
      </c>
      <c r="CB1079" s="302">
        <v>0</v>
      </c>
      <c r="CC1079" s="303">
        <v>0</v>
      </c>
      <c r="CD1079" s="304">
        <v>0</v>
      </c>
      <c r="CE1079" s="302">
        <v>0</v>
      </c>
      <c r="CF1079" s="302">
        <v>30</v>
      </c>
      <c r="CG1079" s="296">
        <v>0</v>
      </c>
      <c r="CH1079" s="297" t="s">
        <v>12384</v>
      </c>
      <c r="CI1079" s="305">
        <v>0</v>
      </c>
      <c r="CJ1079" s="306">
        <v>0</v>
      </c>
      <c r="CK1079" s="300">
        <v>0</v>
      </c>
      <c r="CL1079" s="301">
        <v>0</v>
      </c>
    </row>
    <row r="1080" spans="1:90" x14ac:dyDescent="0.25">
      <c r="A1080">
        <v>1310107390</v>
      </c>
      <c r="B1080" s="287" t="s">
        <v>13472</v>
      </c>
      <c r="C1080" s="141"/>
      <c r="F1080">
        <v>5</v>
      </c>
      <c r="N1080" s="142"/>
      <c r="O1080" s="141"/>
      <c r="AA1080" s="141"/>
      <c r="AL1080" s="142"/>
      <c r="AM1080" s="141"/>
      <c r="AX1080" s="142"/>
      <c r="AY1080" s="141"/>
      <c r="BJ1080" s="142"/>
      <c r="BK1080" s="141"/>
      <c r="BV1080" s="142"/>
      <c r="BW1080" s="302">
        <v>5</v>
      </c>
      <c r="BX1080" s="302">
        <v>0</v>
      </c>
      <c r="BY1080" s="302">
        <v>0</v>
      </c>
      <c r="BZ1080" s="302">
        <v>0</v>
      </c>
      <c r="CA1080" s="302">
        <v>0</v>
      </c>
      <c r="CB1080" s="302">
        <v>0</v>
      </c>
      <c r="CC1080" s="303">
        <v>0</v>
      </c>
      <c r="CD1080" s="304">
        <v>0</v>
      </c>
      <c r="CE1080" s="302">
        <v>0</v>
      </c>
      <c r="CF1080" s="302">
        <v>30</v>
      </c>
      <c r="CG1080" s="296">
        <v>0</v>
      </c>
      <c r="CH1080" s="297" t="s">
        <v>12384</v>
      </c>
      <c r="CI1080" s="305">
        <v>0</v>
      </c>
      <c r="CJ1080" s="306">
        <v>0</v>
      </c>
      <c r="CK1080" s="300">
        <v>0</v>
      </c>
      <c r="CL1080" s="301">
        <v>0</v>
      </c>
    </row>
    <row r="1081" spans="1:90" x14ac:dyDescent="0.25">
      <c r="A1081">
        <v>1310107400</v>
      </c>
      <c r="B1081" s="287" t="s">
        <v>13473</v>
      </c>
      <c r="C1081" s="141"/>
      <c r="F1081">
        <v>5</v>
      </c>
      <c r="N1081" s="142"/>
      <c r="O1081" s="141"/>
      <c r="AA1081" s="141"/>
      <c r="AL1081" s="142"/>
      <c r="AM1081" s="141"/>
      <c r="AX1081" s="142"/>
      <c r="AY1081" s="141"/>
      <c r="BJ1081" s="142"/>
      <c r="BK1081" s="141"/>
      <c r="BV1081" s="142"/>
      <c r="BW1081" s="302">
        <v>5</v>
      </c>
      <c r="BX1081" s="302">
        <v>0</v>
      </c>
      <c r="BY1081" s="302">
        <v>0</v>
      </c>
      <c r="BZ1081" s="302">
        <v>0</v>
      </c>
      <c r="CA1081" s="302">
        <v>0</v>
      </c>
      <c r="CB1081" s="302">
        <v>0</v>
      </c>
      <c r="CC1081" s="303">
        <v>0</v>
      </c>
      <c r="CD1081" s="304">
        <v>0</v>
      </c>
      <c r="CE1081" s="302">
        <v>0</v>
      </c>
      <c r="CF1081" s="302">
        <v>30</v>
      </c>
      <c r="CG1081" s="296">
        <v>0</v>
      </c>
      <c r="CH1081" s="297" t="s">
        <v>12384</v>
      </c>
      <c r="CI1081" s="305">
        <v>0</v>
      </c>
      <c r="CJ1081" s="306">
        <v>0</v>
      </c>
      <c r="CK1081" s="300">
        <v>0</v>
      </c>
      <c r="CL1081" s="301">
        <v>0</v>
      </c>
    </row>
    <row r="1082" spans="1:90" x14ac:dyDescent="0.25">
      <c r="A1082">
        <v>1310107660</v>
      </c>
      <c r="B1082" s="287" t="s">
        <v>13474</v>
      </c>
      <c r="C1082" s="141"/>
      <c r="F1082">
        <v>4</v>
      </c>
      <c r="N1082" s="142"/>
      <c r="O1082" s="141"/>
      <c r="AA1082" s="141"/>
      <c r="AL1082" s="142"/>
      <c r="AM1082" s="141"/>
      <c r="AX1082" s="142"/>
      <c r="AY1082" s="141"/>
      <c r="BJ1082" s="142"/>
      <c r="BK1082" s="141"/>
      <c r="BV1082" s="142"/>
      <c r="BW1082" s="302">
        <v>4</v>
      </c>
      <c r="BX1082" s="302">
        <v>0</v>
      </c>
      <c r="BY1082" s="302">
        <v>0</v>
      </c>
      <c r="BZ1082" s="302">
        <v>0</v>
      </c>
      <c r="CA1082" s="302">
        <v>0</v>
      </c>
      <c r="CB1082" s="302">
        <v>0</v>
      </c>
      <c r="CC1082" s="303">
        <v>0</v>
      </c>
      <c r="CD1082" s="304">
        <v>0</v>
      </c>
      <c r="CE1082" s="302">
        <v>0</v>
      </c>
      <c r="CF1082" s="302">
        <v>30</v>
      </c>
      <c r="CG1082" s="296">
        <v>0</v>
      </c>
      <c r="CH1082" s="297" t="s">
        <v>12384</v>
      </c>
      <c r="CI1082" s="305">
        <v>0</v>
      </c>
      <c r="CJ1082" s="306">
        <v>0</v>
      </c>
      <c r="CK1082" s="300">
        <v>0</v>
      </c>
      <c r="CL1082" s="301">
        <v>0</v>
      </c>
    </row>
    <row r="1083" spans="1:90" x14ac:dyDescent="0.25">
      <c r="A1083">
        <v>1310107670</v>
      </c>
      <c r="B1083" s="287" t="s">
        <v>13475</v>
      </c>
      <c r="C1083" s="141"/>
      <c r="F1083">
        <v>5</v>
      </c>
      <c r="N1083" s="142"/>
      <c r="O1083" s="141"/>
      <c r="AA1083" s="141"/>
      <c r="AL1083" s="142"/>
      <c r="AM1083" s="141"/>
      <c r="AX1083" s="142"/>
      <c r="AY1083" s="141"/>
      <c r="BJ1083" s="142"/>
      <c r="BK1083" s="141"/>
      <c r="BV1083" s="142"/>
      <c r="BW1083" s="302">
        <v>5</v>
      </c>
      <c r="BX1083" s="302">
        <v>0</v>
      </c>
      <c r="BY1083" s="302">
        <v>0</v>
      </c>
      <c r="BZ1083" s="302">
        <v>0</v>
      </c>
      <c r="CA1083" s="302">
        <v>0</v>
      </c>
      <c r="CB1083" s="302">
        <v>0</v>
      </c>
      <c r="CC1083" s="303">
        <v>0</v>
      </c>
      <c r="CD1083" s="304">
        <v>0</v>
      </c>
      <c r="CE1083" s="302">
        <v>0</v>
      </c>
      <c r="CF1083" s="302">
        <v>30</v>
      </c>
      <c r="CG1083" s="296">
        <v>0</v>
      </c>
      <c r="CH1083" s="297" t="s">
        <v>12384</v>
      </c>
      <c r="CI1083" s="305">
        <v>0</v>
      </c>
      <c r="CJ1083" s="306">
        <v>0</v>
      </c>
      <c r="CK1083" s="300">
        <v>0</v>
      </c>
      <c r="CL1083" s="301">
        <v>0</v>
      </c>
    </row>
    <row r="1084" spans="1:90" x14ac:dyDescent="0.25">
      <c r="A1084">
        <v>1310107680</v>
      </c>
      <c r="B1084" s="287" t="s">
        <v>13476</v>
      </c>
      <c r="C1084" s="141"/>
      <c r="F1084">
        <v>5</v>
      </c>
      <c r="N1084" s="142"/>
      <c r="O1084" s="141"/>
      <c r="AA1084" s="141"/>
      <c r="AL1084" s="142"/>
      <c r="AM1084" s="141"/>
      <c r="AX1084" s="142"/>
      <c r="AY1084" s="141"/>
      <c r="BJ1084" s="142"/>
      <c r="BK1084" s="141"/>
      <c r="BV1084" s="142"/>
      <c r="BW1084" s="302">
        <v>5</v>
      </c>
      <c r="BX1084" s="302">
        <v>0</v>
      </c>
      <c r="BY1084" s="302">
        <v>0</v>
      </c>
      <c r="BZ1084" s="302">
        <v>0</v>
      </c>
      <c r="CA1084" s="302">
        <v>0</v>
      </c>
      <c r="CB1084" s="302">
        <v>0</v>
      </c>
      <c r="CC1084" s="303">
        <v>0</v>
      </c>
      <c r="CD1084" s="304">
        <v>0</v>
      </c>
      <c r="CE1084" s="302">
        <v>0</v>
      </c>
      <c r="CF1084" s="302">
        <v>30</v>
      </c>
      <c r="CG1084" s="296">
        <v>0</v>
      </c>
      <c r="CH1084" s="297" t="s">
        <v>12384</v>
      </c>
      <c r="CI1084" s="305">
        <v>0</v>
      </c>
      <c r="CJ1084" s="306">
        <v>0</v>
      </c>
      <c r="CK1084" s="300">
        <v>0</v>
      </c>
      <c r="CL1084" s="301">
        <v>0</v>
      </c>
    </row>
    <row r="1085" spans="1:90" x14ac:dyDescent="0.25">
      <c r="A1085">
        <v>1310107690</v>
      </c>
      <c r="B1085" s="287" t="s">
        <v>13477</v>
      </c>
      <c r="C1085" s="141"/>
      <c r="F1085">
        <v>5</v>
      </c>
      <c r="N1085" s="142"/>
      <c r="O1085" s="141"/>
      <c r="AA1085" s="141"/>
      <c r="AL1085" s="142"/>
      <c r="AM1085" s="141"/>
      <c r="AX1085" s="142"/>
      <c r="AY1085" s="141"/>
      <c r="BJ1085" s="142"/>
      <c r="BK1085" s="141"/>
      <c r="BV1085" s="142"/>
      <c r="BW1085" s="302">
        <v>5</v>
      </c>
      <c r="BX1085" s="302">
        <v>0</v>
      </c>
      <c r="BY1085" s="302">
        <v>0</v>
      </c>
      <c r="BZ1085" s="302">
        <v>0</v>
      </c>
      <c r="CA1085" s="302">
        <v>0</v>
      </c>
      <c r="CB1085" s="302">
        <v>0</v>
      </c>
      <c r="CC1085" s="303">
        <v>0</v>
      </c>
      <c r="CD1085" s="304">
        <v>0</v>
      </c>
      <c r="CE1085" s="302">
        <v>0</v>
      </c>
      <c r="CF1085" s="302">
        <v>30</v>
      </c>
      <c r="CG1085" s="296">
        <v>0</v>
      </c>
      <c r="CH1085" s="297" t="s">
        <v>12384</v>
      </c>
      <c r="CI1085" s="305">
        <v>0</v>
      </c>
      <c r="CJ1085" s="306">
        <v>0</v>
      </c>
      <c r="CK1085" s="300">
        <v>0</v>
      </c>
      <c r="CL1085" s="301">
        <v>0</v>
      </c>
    </row>
    <row r="1086" spans="1:90" x14ac:dyDescent="0.25">
      <c r="A1086">
        <v>1310110120</v>
      </c>
      <c r="B1086" s="287" t="s">
        <v>13478</v>
      </c>
      <c r="C1086" s="141"/>
      <c r="N1086" s="142"/>
      <c r="O1086" s="141"/>
      <c r="AA1086" s="141"/>
      <c r="AL1086" s="142"/>
      <c r="AM1086" s="141"/>
      <c r="AT1086">
        <v>1</v>
      </c>
      <c r="AV1086">
        <v>1</v>
      </c>
      <c r="AW1086">
        <v>3</v>
      </c>
      <c r="AX1086" s="142">
        <v>1</v>
      </c>
      <c r="AY1086" s="141">
        <v>2</v>
      </c>
      <c r="BB1086">
        <v>1</v>
      </c>
      <c r="BI1086">
        <v>1</v>
      </c>
      <c r="BJ1086" s="142"/>
      <c r="BK1086" s="141"/>
      <c r="BP1086">
        <v>2</v>
      </c>
      <c r="BV1086" s="142"/>
      <c r="BW1086" s="302">
        <v>0</v>
      </c>
      <c r="BX1086" s="302">
        <v>0</v>
      </c>
      <c r="BY1086" s="302">
        <v>0</v>
      </c>
      <c r="BZ1086" s="302">
        <v>6</v>
      </c>
      <c r="CA1086" s="302">
        <v>4</v>
      </c>
      <c r="CB1086" s="302">
        <v>2</v>
      </c>
      <c r="CC1086" s="303">
        <v>7.9365079365079361E-3</v>
      </c>
      <c r="CD1086" s="304">
        <v>0</v>
      </c>
      <c r="CE1086" s="302">
        <v>0</v>
      </c>
      <c r="CF1086" s="302">
        <v>30</v>
      </c>
      <c r="CG1086" s="296">
        <v>3.9682539682539683E-4</v>
      </c>
      <c r="CH1086" s="297" t="s">
        <v>12384</v>
      </c>
      <c r="CI1086" s="305">
        <v>0</v>
      </c>
      <c r="CJ1086" s="306">
        <v>2.0714285714285712</v>
      </c>
      <c r="CK1086" s="300">
        <v>1</v>
      </c>
      <c r="CL1086" s="301">
        <v>3</v>
      </c>
    </row>
    <row r="1087" spans="1:90" x14ac:dyDescent="0.25">
      <c r="A1087">
        <v>1310110130</v>
      </c>
      <c r="B1087" s="287" t="s">
        <v>13479</v>
      </c>
      <c r="C1087" s="141"/>
      <c r="N1087" s="142"/>
      <c r="O1087" s="141"/>
      <c r="AA1087" s="141"/>
      <c r="AL1087" s="142"/>
      <c r="AM1087" s="141"/>
      <c r="AT1087">
        <v>1</v>
      </c>
      <c r="AV1087">
        <v>1</v>
      </c>
      <c r="AW1087">
        <v>2</v>
      </c>
      <c r="AX1087" s="142">
        <v>1</v>
      </c>
      <c r="AY1087" s="141">
        <v>1</v>
      </c>
      <c r="BB1087">
        <v>1</v>
      </c>
      <c r="BG1087">
        <v>1</v>
      </c>
      <c r="BI1087">
        <v>1</v>
      </c>
      <c r="BJ1087" s="142"/>
      <c r="BK1087" s="141"/>
      <c r="BP1087">
        <v>3</v>
      </c>
      <c r="BV1087" s="142"/>
      <c r="BW1087" s="302">
        <v>0</v>
      </c>
      <c r="BX1087" s="302">
        <v>0</v>
      </c>
      <c r="BY1087" s="302">
        <v>0</v>
      </c>
      <c r="BZ1087" s="302">
        <v>5</v>
      </c>
      <c r="CA1087" s="302">
        <v>4</v>
      </c>
      <c r="CB1087" s="302">
        <v>3</v>
      </c>
      <c r="CC1087" s="303">
        <v>1.1904761904761904E-2</v>
      </c>
      <c r="CD1087" s="304">
        <v>0</v>
      </c>
      <c r="CE1087" s="302">
        <v>0</v>
      </c>
      <c r="CF1087" s="302">
        <v>30</v>
      </c>
      <c r="CG1087" s="296">
        <v>5.9523809523809529E-4</v>
      </c>
      <c r="CH1087" s="297" t="s">
        <v>12384</v>
      </c>
      <c r="CI1087" s="305">
        <v>0</v>
      </c>
      <c r="CJ1087" s="306">
        <v>3.1071428571428568</v>
      </c>
      <c r="CK1087" s="300">
        <v>1</v>
      </c>
      <c r="CL1087" s="301">
        <v>4</v>
      </c>
    </row>
    <row r="1088" spans="1:90" x14ac:dyDescent="0.25">
      <c r="A1088">
        <v>1310110140</v>
      </c>
      <c r="B1088" s="287" t="s">
        <v>13480</v>
      </c>
      <c r="C1088" s="141"/>
      <c r="N1088" s="142"/>
      <c r="O1088" s="141"/>
      <c r="AA1088" s="141"/>
      <c r="AL1088" s="142"/>
      <c r="AM1088" s="141"/>
      <c r="AT1088">
        <v>1</v>
      </c>
      <c r="AU1088">
        <v>1</v>
      </c>
      <c r="AV1088">
        <v>1</v>
      </c>
      <c r="AW1088">
        <v>1</v>
      </c>
      <c r="AX1088" s="142"/>
      <c r="AY1088" s="141">
        <v>1</v>
      </c>
      <c r="BB1088">
        <v>1</v>
      </c>
      <c r="BI1088">
        <v>1</v>
      </c>
      <c r="BJ1088" s="142"/>
      <c r="BK1088" s="141"/>
      <c r="BV1088" s="142"/>
      <c r="BW1088" s="302">
        <v>0</v>
      </c>
      <c r="BX1088" s="302">
        <v>0</v>
      </c>
      <c r="BY1088" s="302">
        <v>0</v>
      </c>
      <c r="BZ1088" s="302">
        <v>4</v>
      </c>
      <c r="CA1088" s="302">
        <v>3</v>
      </c>
      <c r="CB1088" s="302">
        <v>0</v>
      </c>
      <c r="CC1088" s="303">
        <v>0</v>
      </c>
      <c r="CD1088" s="304">
        <v>0</v>
      </c>
      <c r="CE1088" s="302">
        <v>0</v>
      </c>
      <c r="CF1088" s="302">
        <v>30</v>
      </c>
      <c r="CG1088" s="296">
        <v>0</v>
      </c>
      <c r="CH1088" s="297" t="s">
        <v>12384</v>
      </c>
      <c r="CI1088" s="305">
        <v>0</v>
      </c>
      <c r="CJ1088" s="306">
        <v>0</v>
      </c>
      <c r="CK1088" s="300">
        <v>0</v>
      </c>
      <c r="CL1088" s="301">
        <v>0</v>
      </c>
    </row>
    <row r="1089" spans="1:90" x14ac:dyDescent="0.25">
      <c r="A1089">
        <v>1310111110</v>
      </c>
      <c r="B1089" s="287" t="s">
        <v>13481</v>
      </c>
      <c r="C1089" s="141"/>
      <c r="N1089" s="142"/>
      <c r="O1089" s="141"/>
      <c r="AA1089" s="141"/>
      <c r="AL1089" s="142"/>
      <c r="AM1089" s="141"/>
      <c r="AX1089" s="142"/>
      <c r="AY1089" s="141"/>
      <c r="BJ1089" s="142"/>
      <c r="BK1089" s="141">
        <v>1</v>
      </c>
      <c r="BP1089">
        <v>1</v>
      </c>
      <c r="BQ1089">
        <v>1</v>
      </c>
      <c r="BV1089" s="142"/>
      <c r="BW1089" s="302">
        <v>0</v>
      </c>
      <c r="BX1089" s="302">
        <v>0</v>
      </c>
      <c r="BY1089" s="302">
        <v>0</v>
      </c>
      <c r="BZ1089" s="302">
        <v>0</v>
      </c>
      <c r="CA1089" s="302">
        <v>0</v>
      </c>
      <c r="CB1089" s="302">
        <v>3</v>
      </c>
      <c r="CC1089" s="303">
        <v>1.1904761904761904E-2</v>
      </c>
      <c r="CD1089" s="304">
        <v>0</v>
      </c>
      <c r="CE1089" s="302">
        <v>0</v>
      </c>
      <c r="CF1089" s="302">
        <v>30</v>
      </c>
      <c r="CG1089" s="296">
        <v>5.9523809523809529E-4</v>
      </c>
      <c r="CH1089" s="297" t="s">
        <v>12384</v>
      </c>
      <c r="CI1089" s="305">
        <v>0</v>
      </c>
      <c r="CJ1089" s="306">
        <v>3.1071428571428568</v>
      </c>
      <c r="CK1089" s="300">
        <v>1</v>
      </c>
      <c r="CL1089" s="301">
        <v>4</v>
      </c>
    </row>
    <row r="1090" spans="1:90" x14ac:dyDescent="0.25">
      <c r="A1090">
        <v>1311100000</v>
      </c>
      <c r="B1090" s="287" t="s">
        <v>13482</v>
      </c>
      <c r="C1090" s="141"/>
      <c r="N1090" s="142">
        <v>1</v>
      </c>
      <c r="O1090" s="141"/>
      <c r="U1090">
        <v>1</v>
      </c>
      <c r="V1090">
        <v>1</v>
      </c>
      <c r="AA1090" s="141"/>
      <c r="AB1090">
        <v>2</v>
      </c>
      <c r="AD1090">
        <v>1</v>
      </c>
      <c r="AE1090">
        <v>1</v>
      </c>
      <c r="AL1090" s="142">
        <v>2</v>
      </c>
      <c r="AM1090" s="141"/>
      <c r="AO1090">
        <v>1</v>
      </c>
      <c r="AX1090" s="142"/>
      <c r="AY1090" s="141"/>
      <c r="BJ1090" s="142"/>
      <c r="BK1090" s="141"/>
      <c r="BN1090">
        <v>1</v>
      </c>
      <c r="BU1090">
        <v>1</v>
      </c>
      <c r="BV1090" s="142"/>
      <c r="BW1090" s="302">
        <v>1</v>
      </c>
      <c r="BX1090" s="302">
        <v>2</v>
      </c>
      <c r="BY1090" s="302">
        <v>6</v>
      </c>
      <c r="BZ1090" s="302">
        <v>1</v>
      </c>
      <c r="CA1090" s="302">
        <v>0</v>
      </c>
      <c r="CB1090" s="302">
        <v>2</v>
      </c>
      <c r="CC1090" s="303">
        <v>7.9365079365079361E-3</v>
      </c>
      <c r="CD1090" s="304">
        <v>0</v>
      </c>
      <c r="CE1090" s="302">
        <v>0</v>
      </c>
      <c r="CF1090" s="302">
        <v>30</v>
      </c>
      <c r="CG1090" s="296">
        <v>3.9682539682539683E-4</v>
      </c>
      <c r="CH1090" s="297" t="s">
        <v>12384</v>
      </c>
      <c r="CI1090" s="305">
        <v>0</v>
      </c>
      <c r="CJ1090" s="306">
        <v>2.0714285714285712</v>
      </c>
      <c r="CK1090" s="300">
        <v>1</v>
      </c>
      <c r="CL1090" s="301">
        <v>3</v>
      </c>
    </row>
    <row r="1091" spans="1:90" x14ac:dyDescent="0.25">
      <c r="A1091">
        <v>1311100070</v>
      </c>
      <c r="B1091" s="287" t="s">
        <v>13483</v>
      </c>
      <c r="C1091" s="141"/>
      <c r="F1091">
        <v>1</v>
      </c>
      <c r="N1091" s="142">
        <v>1</v>
      </c>
      <c r="O1091" s="141"/>
      <c r="W1091">
        <v>1</v>
      </c>
      <c r="X1091">
        <v>1</v>
      </c>
      <c r="Y1091">
        <v>2</v>
      </c>
      <c r="AA1091" s="141"/>
      <c r="AC1091">
        <v>1</v>
      </c>
      <c r="AD1091">
        <v>1</v>
      </c>
      <c r="AE1091">
        <v>3</v>
      </c>
      <c r="AG1091">
        <v>1</v>
      </c>
      <c r="AH1091">
        <v>1</v>
      </c>
      <c r="AJ1091">
        <v>1</v>
      </c>
      <c r="AL1091" s="142"/>
      <c r="AM1091" s="141">
        <v>2</v>
      </c>
      <c r="AP1091">
        <v>2</v>
      </c>
      <c r="AT1091">
        <v>1</v>
      </c>
      <c r="AU1091">
        <v>1</v>
      </c>
      <c r="AV1091">
        <v>1</v>
      </c>
      <c r="AW1091">
        <v>1</v>
      </c>
      <c r="AX1091" s="142"/>
      <c r="AY1091" s="141"/>
      <c r="BA1091">
        <v>1</v>
      </c>
      <c r="BB1091">
        <v>1</v>
      </c>
      <c r="BC1091">
        <v>1</v>
      </c>
      <c r="BE1091">
        <v>1</v>
      </c>
      <c r="BG1091">
        <v>1</v>
      </c>
      <c r="BH1091">
        <v>4</v>
      </c>
      <c r="BJ1091" s="142">
        <v>1</v>
      </c>
      <c r="BK1091" s="141"/>
      <c r="BO1091">
        <v>2</v>
      </c>
      <c r="BP1091">
        <v>1</v>
      </c>
      <c r="BR1091">
        <v>1</v>
      </c>
      <c r="BT1091">
        <v>1</v>
      </c>
      <c r="BV1091" s="142"/>
      <c r="BW1091" s="302">
        <v>2</v>
      </c>
      <c r="BX1091" s="302">
        <v>4</v>
      </c>
      <c r="BY1091" s="302">
        <v>8</v>
      </c>
      <c r="BZ1091" s="302">
        <v>8</v>
      </c>
      <c r="CA1091" s="302">
        <v>10</v>
      </c>
      <c r="CB1091" s="302">
        <v>5</v>
      </c>
      <c r="CC1091" s="303">
        <v>1.984126984126984E-2</v>
      </c>
      <c r="CD1091" s="304">
        <v>0.5</v>
      </c>
      <c r="CE1091" s="302">
        <v>0</v>
      </c>
      <c r="CF1091" s="302">
        <v>30</v>
      </c>
      <c r="CG1091" s="296">
        <v>9.9206349206349201E-4</v>
      </c>
      <c r="CH1091" s="297" t="s">
        <v>12384</v>
      </c>
      <c r="CI1091" s="305">
        <v>1</v>
      </c>
      <c r="CJ1091" s="306">
        <v>5.6785714285714279</v>
      </c>
      <c r="CK1091" s="300">
        <v>2</v>
      </c>
      <c r="CL1091" s="301">
        <v>6</v>
      </c>
    </row>
    <row r="1092" spans="1:90" x14ac:dyDescent="0.25">
      <c r="A1092">
        <v>1311100140</v>
      </c>
      <c r="B1092" s="287" t="s">
        <v>13484</v>
      </c>
      <c r="C1092" s="141"/>
      <c r="N1092" s="142"/>
      <c r="O1092" s="141"/>
      <c r="R1092">
        <v>1</v>
      </c>
      <c r="W1092">
        <v>1</v>
      </c>
      <c r="AA1092" s="141">
        <v>1</v>
      </c>
      <c r="AH1092">
        <v>1</v>
      </c>
      <c r="AL1092" s="142"/>
      <c r="AM1092" s="141">
        <v>5</v>
      </c>
      <c r="AX1092" s="142"/>
      <c r="AY1092" s="141"/>
      <c r="BH1092">
        <v>4</v>
      </c>
      <c r="BJ1092" s="142"/>
      <c r="BK1092" s="141"/>
      <c r="BV1092" s="142"/>
      <c r="BW1092" s="302">
        <v>0</v>
      </c>
      <c r="BX1092" s="302">
        <v>2</v>
      </c>
      <c r="BY1092" s="302">
        <v>2</v>
      </c>
      <c r="BZ1092" s="302">
        <v>5</v>
      </c>
      <c r="CA1092" s="302">
        <v>4</v>
      </c>
      <c r="CB1092" s="302">
        <v>0</v>
      </c>
      <c r="CC1092" s="303">
        <v>0</v>
      </c>
      <c r="CD1092" s="304">
        <v>0</v>
      </c>
      <c r="CE1092" s="302">
        <v>0</v>
      </c>
      <c r="CF1092" s="302">
        <v>30</v>
      </c>
      <c r="CG1092" s="296">
        <v>0</v>
      </c>
      <c r="CH1092" s="297" t="s">
        <v>12384</v>
      </c>
      <c r="CI1092" s="305">
        <v>0</v>
      </c>
      <c r="CJ1092" s="306">
        <v>0</v>
      </c>
      <c r="CK1092" s="300">
        <v>0</v>
      </c>
      <c r="CL1092" s="301">
        <v>0</v>
      </c>
    </row>
    <row r="1093" spans="1:90" x14ac:dyDescent="0.25">
      <c r="A1093">
        <v>1311100160</v>
      </c>
      <c r="B1093" s="287" t="s">
        <v>13485</v>
      </c>
      <c r="C1093" s="141">
        <v>2</v>
      </c>
      <c r="G1093">
        <v>1</v>
      </c>
      <c r="N1093" s="142"/>
      <c r="O1093" s="141"/>
      <c r="AA1093" s="141"/>
      <c r="AL1093" s="142"/>
      <c r="AM1093" s="141"/>
      <c r="AW1093">
        <v>1</v>
      </c>
      <c r="AX1093" s="142"/>
      <c r="AY1093" s="141"/>
      <c r="BH1093">
        <v>3</v>
      </c>
      <c r="BJ1093" s="142"/>
      <c r="BK1093" s="141"/>
      <c r="BV1093" s="142"/>
      <c r="BW1093" s="302">
        <v>3</v>
      </c>
      <c r="BX1093" s="302">
        <v>0</v>
      </c>
      <c r="BY1093" s="302">
        <v>0</v>
      </c>
      <c r="BZ1093" s="302">
        <v>1</v>
      </c>
      <c r="CA1093" s="302">
        <v>3</v>
      </c>
      <c r="CB1093" s="302">
        <v>0</v>
      </c>
      <c r="CC1093" s="303">
        <v>0</v>
      </c>
      <c r="CD1093" s="304">
        <v>0</v>
      </c>
      <c r="CE1093" s="302">
        <v>0</v>
      </c>
      <c r="CF1093" s="302">
        <v>30</v>
      </c>
      <c r="CG1093" s="296">
        <v>0</v>
      </c>
      <c r="CH1093" s="297" t="s">
        <v>12384</v>
      </c>
      <c r="CI1093" s="305">
        <v>0</v>
      </c>
      <c r="CJ1093" s="306">
        <v>0</v>
      </c>
      <c r="CK1093" s="300">
        <v>0</v>
      </c>
      <c r="CL1093" s="301">
        <v>0</v>
      </c>
    </row>
    <row r="1094" spans="1:90" x14ac:dyDescent="0.25">
      <c r="A1094">
        <v>1311100470</v>
      </c>
      <c r="B1094" s="287" t="s">
        <v>13486</v>
      </c>
      <c r="C1094" s="141">
        <v>1</v>
      </c>
      <c r="F1094">
        <v>2</v>
      </c>
      <c r="J1094">
        <v>1</v>
      </c>
      <c r="N1094" s="142"/>
      <c r="O1094" s="141"/>
      <c r="AA1094" s="141"/>
      <c r="AL1094" s="142"/>
      <c r="AM1094" s="141"/>
      <c r="AX1094" s="142"/>
      <c r="AY1094" s="141"/>
      <c r="BJ1094" s="142"/>
      <c r="BK1094" s="141"/>
      <c r="BV1094" s="142"/>
      <c r="BW1094" s="302">
        <v>4</v>
      </c>
      <c r="BX1094" s="302">
        <v>0</v>
      </c>
      <c r="BY1094" s="302">
        <v>0</v>
      </c>
      <c r="BZ1094" s="302">
        <v>0</v>
      </c>
      <c r="CA1094" s="302">
        <v>0</v>
      </c>
      <c r="CB1094" s="302">
        <v>0</v>
      </c>
      <c r="CC1094" s="303">
        <v>0</v>
      </c>
      <c r="CD1094" s="304">
        <v>0</v>
      </c>
      <c r="CE1094" s="302">
        <v>0</v>
      </c>
      <c r="CF1094" s="302">
        <v>30</v>
      </c>
      <c r="CG1094" s="296">
        <v>0</v>
      </c>
      <c r="CH1094" s="297" t="s">
        <v>12384</v>
      </c>
      <c r="CI1094" s="305">
        <v>0</v>
      </c>
      <c r="CJ1094" s="306">
        <v>0</v>
      </c>
      <c r="CK1094" s="300">
        <v>0</v>
      </c>
      <c r="CL1094" s="301">
        <v>0</v>
      </c>
    </row>
    <row r="1095" spans="1:90" x14ac:dyDescent="0.25">
      <c r="A1095">
        <v>1311100530</v>
      </c>
      <c r="B1095" s="287" t="s">
        <v>13487</v>
      </c>
      <c r="C1095" s="141"/>
      <c r="K1095">
        <v>1</v>
      </c>
      <c r="L1095">
        <v>1</v>
      </c>
      <c r="N1095" s="142"/>
      <c r="O1095" s="141"/>
      <c r="R1095">
        <v>1</v>
      </c>
      <c r="W1095">
        <v>1</v>
      </c>
      <c r="X1095">
        <v>1</v>
      </c>
      <c r="AA1095" s="141"/>
      <c r="AL1095" s="142"/>
      <c r="AM1095" s="141"/>
      <c r="AX1095" s="142"/>
      <c r="AY1095" s="141"/>
      <c r="BJ1095" s="142"/>
      <c r="BK1095" s="141"/>
      <c r="BV1095" s="142"/>
      <c r="BW1095" s="302">
        <v>2</v>
      </c>
      <c r="BX1095" s="302">
        <v>3</v>
      </c>
      <c r="BY1095" s="302">
        <v>0</v>
      </c>
      <c r="BZ1095" s="302">
        <v>0</v>
      </c>
      <c r="CA1095" s="302">
        <v>0</v>
      </c>
      <c r="CB1095" s="302">
        <v>0</v>
      </c>
      <c r="CC1095" s="303">
        <v>0</v>
      </c>
      <c r="CD1095" s="304">
        <v>0</v>
      </c>
      <c r="CE1095" s="302">
        <v>0</v>
      </c>
      <c r="CF1095" s="302">
        <v>30</v>
      </c>
      <c r="CG1095" s="296">
        <v>0</v>
      </c>
      <c r="CH1095" s="297" t="s">
        <v>12384</v>
      </c>
      <c r="CI1095" s="305">
        <v>0</v>
      </c>
      <c r="CJ1095" s="306">
        <v>0</v>
      </c>
      <c r="CK1095" s="300">
        <v>0</v>
      </c>
      <c r="CL1095" s="301">
        <v>0</v>
      </c>
    </row>
    <row r="1096" spans="1:90" x14ac:dyDescent="0.25">
      <c r="A1096">
        <v>1311100540</v>
      </c>
      <c r="B1096" s="287" t="s">
        <v>13488</v>
      </c>
      <c r="C1096" s="141"/>
      <c r="N1096" s="142"/>
      <c r="O1096" s="141"/>
      <c r="AA1096" s="141"/>
      <c r="AL1096" s="142"/>
      <c r="AM1096" s="141">
        <v>2</v>
      </c>
      <c r="AX1096" s="142"/>
      <c r="AY1096" s="141"/>
      <c r="BH1096">
        <v>1</v>
      </c>
      <c r="BI1096">
        <v>1</v>
      </c>
      <c r="BJ1096" s="142"/>
      <c r="BK1096" s="141"/>
      <c r="BR1096">
        <v>1</v>
      </c>
      <c r="BV1096" s="142"/>
      <c r="BW1096" s="302">
        <v>0</v>
      </c>
      <c r="BX1096" s="302">
        <v>0</v>
      </c>
      <c r="BY1096" s="302">
        <v>0</v>
      </c>
      <c r="BZ1096" s="302">
        <v>2</v>
      </c>
      <c r="CA1096" s="302">
        <v>2</v>
      </c>
      <c r="CB1096" s="302">
        <v>1</v>
      </c>
      <c r="CC1096" s="303">
        <v>3.968253968253968E-3</v>
      </c>
      <c r="CD1096" s="304">
        <v>0</v>
      </c>
      <c r="CE1096" s="302">
        <v>0</v>
      </c>
      <c r="CF1096" s="302">
        <v>30</v>
      </c>
      <c r="CG1096" s="296">
        <v>1.9841269841269841E-4</v>
      </c>
      <c r="CH1096" s="297" t="s">
        <v>12384</v>
      </c>
      <c r="CI1096" s="305">
        <v>0</v>
      </c>
      <c r="CJ1096" s="306">
        <v>1.0357142857142856</v>
      </c>
      <c r="CK1096" s="300">
        <v>1</v>
      </c>
      <c r="CL1096" s="301">
        <v>2</v>
      </c>
    </row>
    <row r="1097" spans="1:90" x14ac:dyDescent="0.25">
      <c r="A1097">
        <v>1311100810</v>
      </c>
      <c r="B1097" s="287" t="s">
        <v>13489</v>
      </c>
      <c r="C1097" s="141"/>
      <c r="N1097" s="142">
        <v>1</v>
      </c>
      <c r="O1097" s="141"/>
      <c r="W1097">
        <v>1</v>
      </c>
      <c r="X1097">
        <v>1</v>
      </c>
      <c r="Z1097">
        <v>1</v>
      </c>
      <c r="AA1097" s="141">
        <v>1</v>
      </c>
      <c r="AB1097">
        <v>3</v>
      </c>
      <c r="AC1097">
        <v>2</v>
      </c>
      <c r="AD1097">
        <v>4</v>
      </c>
      <c r="AE1097">
        <v>5</v>
      </c>
      <c r="AG1097">
        <v>1</v>
      </c>
      <c r="AH1097">
        <v>1</v>
      </c>
      <c r="AJ1097">
        <v>3</v>
      </c>
      <c r="AL1097" s="142"/>
      <c r="AM1097" s="141">
        <v>1</v>
      </c>
      <c r="AO1097">
        <v>3</v>
      </c>
      <c r="AP1097">
        <v>2</v>
      </c>
      <c r="AS1097">
        <v>1</v>
      </c>
      <c r="AU1097">
        <v>4</v>
      </c>
      <c r="AV1097">
        <v>1</v>
      </c>
      <c r="AW1097">
        <v>1</v>
      </c>
      <c r="AX1097" s="142">
        <v>1</v>
      </c>
      <c r="AY1097" s="141">
        <v>1</v>
      </c>
      <c r="AZ1097">
        <v>1</v>
      </c>
      <c r="BA1097">
        <v>2</v>
      </c>
      <c r="BB1097">
        <v>2</v>
      </c>
      <c r="BC1097">
        <v>2</v>
      </c>
      <c r="BE1097">
        <v>4</v>
      </c>
      <c r="BG1097">
        <v>1</v>
      </c>
      <c r="BH1097">
        <v>1</v>
      </c>
      <c r="BJ1097" s="142">
        <v>1</v>
      </c>
      <c r="BK1097" s="141">
        <v>2</v>
      </c>
      <c r="BN1097">
        <v>1</v>
      </c>
      <c r="BO1097">
        <v>3</v>
      </c>
      <c r="BP1097">
        <v>2</v>
      </c>
      <c r="BQ1097">
        <v>2</v>
      </c>
      <c r="BR1097">
        <v>1</v>
      </c>
      <c r="BT1097">
        <v>1</v>
      </c>
      <c r="BV1097" s="142"/>
      <c r="BW1097" s="302">
        <v>1</v>
      </c>
      <c r="BX1097" s="302">
        <v>3</v>
      </c>
      <c r="BY1097" s="302">
        <v>20</v>
      </c>
      <c r="BZ1097" s="302">
        <v>14</v>
      </c>
      <c r="CA1097" s="302">
        <v>15</v>
      </c>
      <c r="CB1097" s="302">
        <v>12</v>
      </c>
      <c r="CC1097" s="303">
        <v>4.7619047619047616E-2</v>
      </c>
      <c r="CD1097" s="304">
        <v>0.75592894601845428</v>
      </c>
      <c r="CE1097" s="302">
        <v>0</v>
      </c>
      <c r="CF1097" s="302">
        <v>30</v>
      </c>
      <c r="CG1097" s="296">
        <v>2.3809523809523812E-3</v>
      </c>
      <c r="CH1097" s="297" t="s">
        <v>12384</v>
      </c>
      <c r="CI1097" s="305">
        <v>1</v>
      </c>
      <c r="CJ1097" s="306">
        <v>13.184500374589881</v>
      </c>
      <c r="CK1097" s="300">
        <v>3</v>
      </c>
      <c r="CL1097" s="301">
        <v>14</v>
      </c>
    </row>
    <row r="1098" spans="1:90" x14ac:dyDescent="0.25">
      <c r="A1098">
        <v>1311101070</v>
      </c>
      <c r="B1098" s="287" t="s">
        <v>13490</v>
      </c>
      <c r="C1098" s="141"/>
      <c r="E1098">
        <v>1</v>
      </c>
      <c r="J1098">
        <v>1</v>
      </c>
      <c r="N1098" s="142"/>
      <c r="O1098" s="141"/>
      <c r="AA1098" s="141"/>
      <c r="AL1098" s="142"/>
      <c r="AM1098" s="141"/>
      <c r="AX1098" s="142"/>
      <c r="AY1098" s="141"/>
      <c r="BJ1098" s="142"/>
      <c r="BK1098" s="141"/>
      <c r="BV1098" s="142"/>
      <c r="BW1098" s="302">
        <v>2</v>
      </c>
      <c r="BX1098" s="302">
        <v>0</v>
      </c>
      <c r="BY1098" s="302">
        <v>0</v>
      </c>
      <c r="BZ1098" s="302">
        <v>0</v>
      </c>
      <c r="CA1098" s="302">
        <v>0</v>
      </c>
      <c r="CB1098" s="302">
        <v>0</v>
      </c>
      <c r="CC1098" s="303">
        <v>0</v>
      </c>
      <c r="CD1098" s="304">
        <v>0</v>
      </c>
      <c r="CE1098" s="302">
        <v>0</v>
      </c>
      <c r="CF1098" s="302">
        <v>30</v>
      </c>
      <c r="CG1098" s="296">
        <v>0</v>
      </c>
      <c r="CH1098" s="297" t="s">
        <v>12384</v>
      </c>
      <c r="CI1098" s="305">
        <v>0</v>
      </c>
      <c r="CJ1098" s="306">
        <v>0</v>
      </c>
      <c r="CK1098" s="300">
        <v>0</v>
      </c>
      <c r="CL1098" s="301">
        <v>0</v>
      </c>
    </row>
    <row r="1099" spans="1:90" x14ac:dyDescent="0.25">
      <c r="A1099">
        <v>1311101400</v>
      </c>
      <c r="B1099" s="287" t="s">
        <v>13491</v>
      </c>
      <c r="C1099" s="141"/>
      <c r="N1099" s="142"/>
      <c r="O1099" s="141"/>
      <c r="AA1099" s="141"/>
      <c r="AL1099" s="142"/>
      <c r="AM1099" s="141"/>
      <c r="AT1099">
        <v>1</v>
      </c>
      <c r="AX1099" s="142"/>
      <c r="AY1099" s="141"/>
      <c r="BJ1099" s="142"/>
      <c r="BK1099" s="141"/>
      <c r="BV1099" s="142"/>
      <c r="BW1099" s="302">
        <v>0</v>
      </c>
      <c r="BX1099" s="302">
        <v>0</v>
      </c>
      <c r="BY1099" s="302">
        <v>0</v>
      </c>
      <c r="BZ1099" s="302">
        <v>1</v>
      </c>
      <c r="CA1099" s="302">
        <v>0</v>
      </c>
      <c r="CB1099" s="302">
        <v>0</v>
      </c>
      <c r="CC1099" s="303">
        <v>0</v>
      </c>
      <c r="CD1099" s="304">
        <v>0</v>
      </c>
      <c r="CE1099" s="302">
        <v>0</v>
      </c>
      <c r="CF1099" s="302">
        <v>30</v>
      </c>
      <c r="CG1099" s="296">
        <v>0</v>
      </c>
      <c r="CH1099" s="297" t="s">
        <v>12384</v>
      </c>
      <c r="CI1099" s="305">
        <v>0</v>
      </c>
      <c r="CJ1099" s="306">
        <v>0</v>
      </c>
      <c r="CK1099" s="300">
        <v>0</v>
      </c>
      <c r="CL1099" s="301">
        <v>0</v>
      </c>
    </row>
    <row r="1100" spans="1:90" x14ac:dyDescent="0.25">
      <c r="A1100">
        <v>1311101450</v>
      </c>
      <c r="B1100" s="287" t="s">
        <v>13492</v>
      </c>
      <c r="C1100" s="141"/>
      <c r="N1100" s="142"/>
      <c r="O1100" s="141"/>
      <c r="AA1100" s="141"/>
      <c r="AL1100" s="142"/>
      <c r="AM1100" s="141"/>
      <c r="AX1100" s="142"/>
      <c r="AY1100" s="141"/>
      <c r="BD1100">
        <v>1</v>
      </c>
      <c r="BJ1100" s="142"/>
      <c r="BK1100" s="141"/>
      <c r="BV1100" s="142"/>
      <c r="BW1100" s="302">
        <v>0</v>
      </c>
      <c r="BX1100" s="302">
        <v>0</v>
      </c>
      <c r="BY1100" s="302">
        <v>0</v>
      </c>
      <c r="BZ1100" s="302">
        <v>0</v>
      </c>
      <c r="CA1100" s="302">
        <v>1</v>
      </c>
      <c r="CB1100" s="302">
        <v>0</v>
      </c>
      <c r="CC1100" s="303">
        <v>0</v>
      </c>
      <c r="CD1100" s="304">
        <v>0</v>
      </c>
      <c r="CE1100" s="302">
        <v>0</v>
      </c>
      <c r="CF1100" s="302">
        <v>30</v>
      </c>
      <c r="CG1100" s="296">
        <v>0</v>
      </c>
      <c r="CH1100" s="297" t="s">
        <v>12384</v>
      </c>
      <c r="CI1100" s="305">
        <v>0</v>
      </c>
      <c r="CJ1100" s="306">
        <v>0</v>
      </c>
      <c r="CK1100" s="300">
        <v>0</v>
      </c>
      <c r="CL1100" s="301">
        <v>0</v>
      </c>
    </row>
    <row r="1101" spans="1:90" x14ac:dyDescent="0.25">
      <c r="A1101">
        <v>1311101460</v>
      </c>
      <c r="B1101" s="287" t="s">
        <v>13493</v>
      </c>
      <c r="C1101" s="141"/>
      <c r="N1101" s="142"/>
      <c r="O1101" s="141"/>
      <c r="AA1101" s="141"/>
      <c r="AL1101" s="142"/>
      <c r="AM1101" s="141"/>
      <c r="AX1101" s="142"/>
      <c r="AY1101" s="141"/>
      <c r="BJ1101" s="142">
        <v>1</v>
      </c>
      <c r="BK1101" s="141"/>
      <c r="BV1101" s="142"/>
      <c r="BW1101" s="302">
        <v>0</v>
      </c>
      <c r="BX1101" s="302">
        <v>0</v>
      </c>
      <c r="BY1101" s="302">
        <v>0</v>
      </c>
      <c r="BZ1101" s="302">
        <v>0</v>
      </c>
      <c r="CA1101" s="302">
        <v>1</v>
      </c>
      <c r="CB1101" s="302">
        <v>0</v>
      </c>
      <c r="CC1101" s="303">
        <v>0</v>
      </c>
      <c r="CD1101" s="304">
        <v>0</v>
      </c>
      <c r="CE1101" s="302">
        <v>0</v>
      </c>
      <c r="CF1101" s="302">
        <v>30</v>
      </c>
      <c r="CG1101" s="296">
        <v>0</v>
      </c>
      <c r="CH1101" s="297" t="s">
        <v>12384</v>
      </c>
      <c r="CI1101" s="305">
        <v>0</v>
      </c>
      <c r="CJ1101" s="306">
        <v>0</v>
      </c>
      <c r="CK1101" s="300">
        <v>0</v>
      </c>
      <c r="CL1101" s="301">
        <v>0</v>
      </c>
    </row>
    <row r="1102" spans="1:90" x14ac:dyDescent="0.25">
      <c r="A1102">
        <v>1311101470</v>
      </c>
      <c r="B1102" s="287" t="s">
        <v>13494</v>
      </c>
      <c r="C1102" s="141"/>
      <c r="N1102" s="142"/>
      <c r="O1102" s="141"/>
      <c r="AA1102" s="141"/>
      <c r="AL1102" s="142"/>
      <c r="AM1102" s="141"/>
      <c r="AX1102" s="142"/>
      <c r="AY1102" s="141"/>
      <c r="BJ1102" s="142">
        <v>1</v>
      </c>
      <c r="BK1102" s="141"/>
      <c r="BV1102" s="142"/>
      <c r="BW1102" s="302">
        <v>0</v>
      </c>
      <c r="BX1102" s="302">
        <v>0</v>
      </c>
      <c r="BY1102" s="302">
        <v>0</v>
      </c>
      <c r="BZ1102" s="302">
        <v>0</v>
      </c>
      <c r="CA1102" s="302">
        <v>1</v>
      </c>
      <c r="CB1102" s="302">
        <v>0</v>
      </c>
      <c r="CC1102" s="303">
        <v>0</v>
      </c>
      <c r="CD1102" s="304">
        <v>0</v>
      </c>
      <c r="CE1102" s="302">
        <v>0</v>
      </c>
      <c r="CF1102" s="302">
        <v>30</v>
      </c>
      <c r="CG1102" s="296">
        <v>0</v>
      </c>
      <c r="CH1102" s="297" t="s">
        <v>12384</v>
      </c>
      <c r="CI1102" s="305">
        <v>0</v>
      </c>
      <c r="CJ1102" s="306">
        <v>0</v>
      </c>
      <c r="CK1102" s="300">
        <v>0</v>
      </c>
      <c r="CL1102" s="301">
        <v>0</v>
      </c>
    </row>
    <row r="1103" spans="1:90" x14ac:dyDescent="0.25">
      <c r="A1103">
        <v>1312100310</v>
      </c>
      <c r="B1103" s="287" t="s">
        <v>13495</v>
      </c>
      <c r="C1103" s="141"/>
      <c r="N1103" s="142"/>
      <c r="O1103" s="141"/>
      <c r="AA1103" s="141"/>
      <c r="AK1103">
        <v>1</v>
      </c>
      <c r="AL1103" s="142"/>
      <c r="AM1103" s="141"/>
      <c r="AX1103" s="142"/>
      <c r="AY1103" s="141"/>
      <c r="BJ1103" s="142"/>
      <c r="BK1103" s="141"/>
      <c r="BV1103" s="142"/>
      <c r="BW1103" s="302">
        <v>0</v>
      </c>
      <c r="BX1103" s="302">
        <v>0</v>
      </c>
      <c r="BY1103" s="302">
        <v>1</v>
      </c>
      <c r="BZ1103" s="302">
        <v>0</v>
      </c>
      <c r="CA1103" s="302">
        <v>0</v>
      </c>
      <c r="CB1103" s="302">
        <v>0</v>
      </c>
      <c r="CC1103" s="303">
        <v>0</v>
      </c>
      <c r="CD1103" s="304">
        <v>0</v>
      </c>
      <c r="CE1103" s="302">
        <v>0</v>
      </c>
      <c r="CF1103" s="302">
        <v>30</v>
      </c>
      <c r="CG1103" s="296">
        <v>0</v>
      </c>
      <c r="CH1103" s="297" t="s">
        <v>12384</v>
      </c>
      <c r="CI1103" s="305">
        <v>0</v>
      </c>
      <c r="CJ1103" s="306">
        <v>0</v>
      </c>
      <c r="CK1103" s="300">
        <v>0</v>
      </c>
      <c r="CL1103" s="301">
        <v>0</v>
      </c>
    </row>
    <row r="1104" spans="1:90" x14ac:dyDescent="0.25">
      <c r="A1104">
        <v>1312100370</v>
      </c>
      <c r="B1104" s="287" t="s">
        <v>13496</v>
      </c>
      <c r="C1104" s="141"/>
      <c r="N1104" s="142"/>
      <c r="O1104" s="141"/>
      <c r="AA1104" s="141"/>
      <c r="AL1104" s="142"/>
      <c r="AM1104" s="141"/>
      <c r="AX1104" s="142"/>
      <c r="AY1104" s="141"/>
      <c r="BJ1104" s="142"/>
      <c r="BK1104" s="141"/>
      <c r="BS1104">
        <v>1</v>
      </c>
      <c r="BV1104" s="142"/>
      <c r="BW1104" s="302">
        <v>0</v>
      </c>
      <c r="BX1104" s="302">
        <v>0</v>
      </c>
      <c r="BY1104" s="302">
        <v>0</v>
      </c>
      <c r="BZ1104" s="302">
        <v>0</v>
      </c>
      <c r="CA1104" s="302">
        <v>0</v>
      </c>
      <c r="CB1104" s="302">
        <v>1</v>
      </c>
      <c r="CC1104" s="303">
        <v>3.968253968253968E-3</v>
      </c>
      <c r="CD1104" s="304">
        <v>0</v>
      </c>
      <c r="CE1104" s="302">
        <v>0</v>
      </c>
      <c r="CF1104" s="302">
        <v>30</v>
      </c>
      <c r="CG1104" s="296">
        <v>1.9841269841269841E-4</v>
      </c>
      <c r="CH1104" s="307" t="s">
        <v>15354</v>
      </c>
      <c r="CI1104" s="305">
        <v>0</v>
      </c>
      <c r="CJ1104" s="306">
        <v>1.0357142857142856</v>
      </c>
      <c r="CK1104" s="300">
        <v>1</v>
      </c>
      <c r="CL1104" s="301">
        <v>2</v>
      </c>
    </row>
    <row r="1105" spans="1:90" x14ac:dyDescent="0.25">
      <c r="A1105">
        <v>1313100850</v>
      </c>
      <c r="B1105" s="287" t="s">
        <v>13497</v>
      </c>
      <c r="C1105" s="141"/>
      <c r="N1105" s="142"/>
      <c r="O1105" s="141"/>
      <c r="AA1105" s="141"/>
      <c r="AL1105" s="142"/>
      <c r="AM1105" s="141"/>
      <c r="AX1105" s="142"/>
      <c r="AY1105" s="141"/>
      <c r="BJ1105" s="142"/>
      <c r="BK1105" s="141"/>
      <c r="BR1105">
        <v>1</v>
      </c>
      <c r="BV1105" s="142"/>
      <c r="BW1105" s="302">
        <v>0</v>
      </c>
      <c r="BX1105" s="302">
        <v>0</v>
      </c>
      <c r="BY1105" s="302">
        <v>0</v>
      </c>
      <c r="BZ1105" s="302">
        <v>0</v>
      </c>
      <c r="CA1105" s="302">
        <v>0</v>
      </c>
      <c r="CB1105" s="302">
        <v>1</v>
      </c>
      <c r="CC1105" s="303">
        <v>3.968253968253968E-3</v>
      </c>
      <c r="CD1105" s="304">
        <v>0</v>
      </c>
      <c r="CE1105" s="302">
        <v>0</v>
      </c>
      <c r="CF1105" s="302">
        <v>30</v>
      </c>
      <c r="CG1105" s="296">
        <v>1.9841269841269841E-4</v>
      </c>
      <c r="CH1105" s="307" t="s">
        <v>15354</v>
      </c>
      <c r="CI1105" s="305">
        <v>0</v>
      </c>
      <c r="CJ1105" s="306">
        <v>1.0357142857142856</v>
      </c>
      <c r="CK1105" s="300">
        <v>1</v>
      </c>
      <c r="CL1105" s="301">
        <v>2</v>
      </c>
    </row>
    <row r="1106" spans="1:90" x14ac:dyDescent="0.25">
      <c r="A1106">
        <v>1314100110</v>
      </c>
      <c r="B1106" s="287" t="s">
        <v>13498</v>
      </c>
      <c r="C1106" s="141"/>
      <c r="N1106" s="142"/>
      <c r="O1106" s="141"/>
      <c r="AA1106" s="141">
        <v>1</v>
      </c>
      <c r="AL1106" s="142"/>
      <c r="AM1106" s="141"/>
      <c r="AX1106" s="142"/>
      <c r="AY1106" s="141"/>
      <c r="BJ1106" s="142"/>
      <c r="BK1106" s="141"/>
      <c r="BV1106" s="142"/>
      <c r="BW1106" s="302">
        <v>0</v>
      </c>
      <c r="BX1106" s="302">
        <v>0</v>
      </c>
      <c r="BY1106" s="302">
        <v>1</v>
      </c>
      <c r="BZ1106" s="302">
        <v>0</v>
      </c>
      <c r="CA1106" s="302">
        <v>0</v>
      </c>
      <c r="CB1106" s="302">
        <v>0</v>
      </c>
      <c r="CC1106" s="303">
        <v>0</v>
      </c>
      <c r="CD1106" s="304">
        <v>0</v>
      </c>
      <c r="CE1106" s="302">
        <v>0</v>
      </c>
      <c r="CF1106" s="302">
        <v>30</v>
      </c>
      <c r="CG1106" s="296">
        <v>0</v>
      </c>
      <c r="CH1106" s="297" t="s">
        <v>12384</v>
      </c>
      <c r="CI1106" s="305">
        <v>0</v>
      </c>
      <c r="CJ1106" s="306">
        <v>0</v>
      </c>
      <c r="CK1106" s="300">
        <v>0</v>
      </c>
      <c r="CL1106" s="301">
        <v>0</v>
      </c>
    </row>
    <row r="1107" spans="1:90" x14ac:dyDescent="0.25">
      <c r="A1107">
        <v>1314100120</v>
      </c>
      <c r="B1107" s="287" t="s">
        <v>13499</v>
      </c>
      <c r="C1107" s="141"/>
      <c r="N1107" s="142"/>
      <c r="O1107" s="141"/>
      <c r="W1107">
        <v>1</v>
      </c>
      <c r="AA1107" s="141"/>
      <c r="AE1107">
        <v>1</v>
      </c>
      <c r="AF1107">
        <v>1</v>
      </c>
      <c r="AJ1107">
        <v>1</v>
      </c>
      <c r="AL1107" s="142"/>
      <c r="AM1107" s="141">
        <v>1</v>
      </c>
      <c r="AV1107">
        <v>1</v>
      </c>
      <c r="AX1107" s="142"/>
      <c r="AY1107" s="141">
        <v>1</v>
      </c>
      <c r="BA1107">
        <v>1</v>
      </c>
      <c r="BJ1107" s="142">
        <v>1</v>
      </c>
      <c r="BK1107" s="141">
        <v>1</v>
      </c>
      <c r="BO1107">
        <v>2</v>
      </c>
      <c r="BV1107" s="142"/>
      <c r="BW1107" s="302">
        <v>0</v>
      </c>
      <c r="BX1107" s="302">
        <v>1</v>
      </c>
      <c r="BY1107" s="302">
        <v>3</v>
      </c>
      <c r="BZ1107" s="302">
        <v>2</v>
      </c>
      <c r="CA1107" s="302">
        <v>3</v>
      </c>
      <c r="CB1107" s="302">
        <v>3</v>
      </c>
      <c r="CC1107" s="303">
        <v>1.1904761904761904E-2</v>
      </c>
      <c r="CD1107" s="304">
        <v>0.70710678118654757</v>
      </c>
      <c r="CE1107" s="302">
        <v>0</v>
      </c>
      <c r="CF1107" s="302">
        <v>30</v>
      </c>
      <c r="CG1107" s="296">
        <v>5.9523809523809529E-4</v>
      </c>
      <c r="CH1107" s="297" t="s">
        <v>12384</v>
      </c>
      <c r="CI1107" s="305">
        <v>1</v>
      </c>
      <c r="CJ1107" s="306">
        <v>3.8142496383294042</v>
      </c>
      <c r="CK1107" s="300">
        <v>2</v>
      </c>
      <c r="CL1107" s="301">
        <v>4</v>
      </c>
    </row>
    <row r="1108" spans="1:90" x14ac:dyDescent="0.25">
      <c r="A1108">
        <v>1314100130</v>
      </c>
      <c r="B1108" s="287" t="s">
        <v>13500</v>
      </c>
      <c r="C1108" s="141">
        <v>2</v>
      </c>
      <c r="N1108" s="142"/>
      <c r="O1108" s="141"/>
      <c r="AA1108" s="141"/>
      <c r="AL1108" s="142"/>
      <c r="AM1108" s="141"/>
      <c r="AX1108" s="142"/>
      <c r="AY1108" s="141"/>
      <c r="BJ1108" s="142"/>
      <c r="BK1108" s="141"/>
      <c r="BV1108" s="142"/>
      <c r="BW1108" s="302">
        <v>2</v>
      </c>
      <c r="BX1108" s="302">
        <v>0</v>
      </c>
      <c r="BY1108" s="302">
        <v>0</v>
      </c>
      <c r="BZ1108" s="302">
        <v>0</v>
      </c>
      <c r="CA1108" s="302">
        <v>0</v>
      </c>
      <c r="CB1108" s="302">
        <v>0</v>
      </c>
      <c r="CC1108" s="303">
        <v>0</v>
      </c>
      <c r="CD1108" s="304">
        <v>0</v>
      </c>
      <c r="CE1108" s="302">
        <v>0</v>
      </c>
      <c r="CF1108" s="302">
        <v>30</v>
      </c>
      <c r="CG1108" s="296">
        <v>0</v>
      </c>
      <c r="CH1108" s="297" t="s">
        <v>12384</v>
      </c>
      <c r="CI1108" s="305">
        <v>0</v>
      </c>
      <c r="CJ1108" s="306">
        <v>0</v>
      </c>
      <c r="CK1108" s="300">
        <v>0</v>
      </c>
      <c r="CL1108" s="301">
        <v>0</v>
      </c>
    </row>
    <row r="1109" spans="1:90" x14ac:dyDescent="0.25">
      <c r="A1109">
        <v>1314100170</v>
      </c>
      <c r="B1109" s="287" t="s">
        <v>13501</v>
      </c>
      <c r="C1109" s="141"/>
      <c r="D1109">
        <v>1</v>
      </c>
      <c r="N1109" s="142"/>
      <c r="O1109" s="141"/>
      <c r="R1109">
        <v>1</v>
      </c>
      <c r="AA1109" s="141"/>
      <c r="AK1109">
        <v>1</v>
      </c>
      <c r="AL1109" s="142"/>
      <c r="AM1109" s="141"/>
      <c r="AS1109">
        <v>1</v>
      </c>
      <c r="AT1109">
        <v>1</v>
      </c>
      <c r="AW1109">
        <v>2</v>
      </c>
      <c r="AX1109" s="142">
        <v>1</v>
      </c>
      <c r="AY1109" s="141"/>
      <c r="BA1109">
        <v>2</v>
      </c>
      <c r="BE1109">
        <v>1</v>
      </c>
      <c r="BJ1109" s="142"/>
      <c r="BK1109" s="141"/>
      <c r="BR1109">
        <v>1</v>
      </c>
      <c r="BV1109" s="142"/>
      <c r="BW1109" s="302">
        <v>1</v>
      </c>
      <c r="BX1109" s="302">
        <v>1</v>
      </c>
      <c r="BY1109" s="302">
        <v>1</v>
      </c>
      <c r="BZ1109" s="302">
        <v>5</v>
      </c>
      <c r="CA1109" s="302">
        <v>3</v>
      </c>
      <c r="CB1109" s="302">
        <v>1</v>
      </c>
      <c r="CC1109" s="303">
        <v>3.968253968253968E-3</v>
      </c>
      <c r="CD1109" s="304">
        <v>0</v>
      </c>
      <c r="CE1109" s="302">
        <v>0</v>
      </c>
      <c r="CF1109" s="302">
        <v>30</v>
      </c>
      <c r="CG1109" s="296">
        <v>1.9841269841269841E-4</v>
      </c>
      <c r="CH1109" s="297" t="s">
        <v>12384</v>
      </c>
      <c r="CI1109" s="305">
        <v>0</v>
      </c>
      <c r="CJ1109" s="306">
        <v>1.0357142857142856</v>
      </c>
      <c r="CK1109" s="300">
        <v>1</v>
      </c>
      <c r="CL1109" s="301">
        <v>2</v>
      </c>
    </row>
    <row r="1110" spans="1:90" x14ac:dyDescent="0.25">
      <c r="A1110">
        <v>1314100200</v>
      </c>
      <c r="B1110" s="287" t="s">
        <v>13502</v>
      </c>
      <c r="C1110" s="141"/>
      <c r="N1110" s="142"/>
      <c r="O1110" s="141"/>
      <c r="AA1110" s="141"/>
      <c r="AL1110" s="142"/>
      <c r="AM1110" s="141"/>
      <c r="AP1110">
        <v>1</v>
      </c>
      <c r="AX1110" s="142"/>
      <c r="AY1110" s="141"/>
      <c r="BJ1110" s="142"/>
      <c r="BK1110" s="141"/>
      <c r="BV1110" s="142"/>
      <c r="BW1110" s="302">
        <v>0</v>
      </c>
      <c r="BX1110" s="302">
        <v>0</v>
      </c>
      <c r="BY1110" s="302">
        <v>0</v>
      </c>
      <c r="BZ1110" s="302">
        <v>1</v>
      </c>
      <c r="CA1110" s="302">
        <v>0</v>
      </c>
      <c r="CB1110" s="302">
        <v>0</v>
      </c>
      <c r="CC1110" s="303">
        <v>0</v>
      </c>
      <c r="CD1110" s="304">
        <v>0</v>
      </c>
      <c r="CE1110" s="302">
        <v>0</v>
      </c>
      <c r="CF1110" s="302">
        <v>30</v>
      </c>
      <c r="CG1110" s="296">
        <v>0</v>
      </c>
      <c r="CH1110" s="297" t="s">
        <v>12384</v>
      </c>
      <c r="CI1110" s="305">
        <v>0</v>
      </c>
      <c r="CJ1110" s="306">
        <v>0</v>
      </c>
      <c r="CK1110" s="300">
        <v>0</v>
      </c>
      <c r="CL1110" s="301">
        <v>0</v>
      </c>
    </row>
    <row r="1111" spans="1:90" x14ac:dyDescent="0.25">
      <c r="A1111">
        <v>1314100490</v>
      </c>
      <c r="B1111" s="287" t="s">
        <v>13503</v>
      </c>
      <c r="C1111" s="141"/>
      <c r="N1111" s="142"/>
      <c r="O1111" s="141"/>
      <c r="AA1111" s="141"/>
      <c r="AL1111" s="142"/>
      <c r="AM1111" s="141"/>
      <c r="AX1111" s="142"/>
      <c r="AY1111" s="141">
        <v>1</v>
      </c>
      <c r="BC1111">
        <v>1</v>
      </c>
      <c r="BE1111">
        <v>1</v>
      </c>
      <c r="BJ1111" s="142"/>
      <c r="BK1111" s="141"/>
      <c r="BS1111">
        <v>1</v>
      </c>
      <c r="BV1111" s="142"/>
      <c r="BW1111" s="302">
        <v>0</v>
      </c>
      <c r="BX1111" s="302">
        <v>0</v>
      </c>
      <c r="BY1111" s="302">
        <v>0</v>
      </c>
      <c r="BZ1111" s="302">
        <v>0</v>
      </c>
      <c r="CA1111" s="302">
        <v>3</v>
      </c>
      <c r="CB1111" s="302">
        <v>1</v>
      </c>
      <c r="CC1111" s="303">
        <v>3.968253968253968E-3</v>
      </c>
      <c r="CD1111" s="304">
        <v>0</v>
      </c>
      <c r="CE1111" s="302">
        <v>0</v>
      </c>
      <c r="CF1111" s="302">
        <v>30</v>
      </c>
      <c r="CG1111" s="296">
        <v>1.9841269841269841E-4</v>
      </c>
      <c r="CH1111" s="297" t="s">
        <v>12384</v>
      </c>
      <c r="CI1111" s="305">
        <v>0</v>
      </c>
      <c r="CJ1111" s="306">
        <v>1.0357142857142856</v>
      </c>
      <c r="CK1111" s="300">
        <v>1</v>
      </c>
      <c r="CL1111" s="301">
        <v>2</v>
      </c>
    </row>
    <row r="1112" spans="1:90" x14ac:dyDescent="0.25">
      <c r="A1112">
        <v>1314101010</v>
      </c>
      <c r="B1112" s="287" t="s">
        <v>13504</v>
      </c>
      <c r="C1112" s="141"/>
      <c r="N1112" s="142"/>
      <c r="O1112" s="141"/>
      <c r="AA1112" s="141"/>
      <c r="AL1112" s="142"/>
      <c r="AM1112" s="141"/>
      <c r="AX1112" s="142"/>
      <c r="AY1112" s="141"/>
      <c r="BJ1112" s="142"/>
      <c r="BK1112" s="141"/>
      <c r="BV1112" s="142">
        <v>1</v>
      </c>
      <c r="BW1112" s="302">
        <v>0</v>
      </c>
      <c r="BX1112" s="302">
        <v>0</v>
      </c>
      <c r="BY1112" s="302">
        <v>0</v>
      </c>
      <c r="BZ1112" s="302">
        <v>0</v>
      </c>
      <c r="CA1112" s="302">
        <v>0</v>
      </c>
      <c r="CB1112" s="302">
        <v>1</v>
      </c>
      <c r="CC1112" s="303">
        <v>3.968253968253968E-3</v>
      </c>
      <c r="CD1112" s="304">
        <v>0</v>
      </c>
      <c r="CE1112" s="302">
        <v>0</v>
      </c>
      <c r="CF1112" s="302">
        <v>30</v>
      </c>
      <c r="CG1112" s="296">
        <v>1.9841269841269841E-4</v>
      </c>
      <c r="CH1112" s="297" t="s">
        <v>12384</v>
      </c>
      <c r="CI1112" s="305">
        <v>0</v>
      </c>
      <c r="CJ1112" s="306">
        <v>1.0357142857142856</v>
      </c>
      <c r="CK1112" s="300">
        <v>1</v>
      </c>
      <c r="CL1112" s="301">
        <v>2</v>
      </c>
    </row>
    <row r="1113" spans="1:90" x14ac:dyDescent="0.25">
      <c r="A1113">
        <v>1314101020</v>
      </c>
      <c r="B1113" s="287" t="s">
        <v>13505</v>
      </c>
      <c r="C1113" s="141"/>
      <c r="N1113" s="142"/>
      <c r="O1113" s="141"/>
      <c r="AA1113" s="141"/>
      <c r="AL1113" s="142"/>
      <c r="AM1113" s="141"/>
      <c r="AX1113" s="142"/>
      <c r="AY1113" s="141"/>
      <c r="BJ1113" s="142"/>
      <c r="BK1113" s="141"/>
      <c r="BV1113" s="142">
        <v>2</v>
      </c>
      <c r="BW1113" s="302">
        <v>0</v>
      </c>
      <c r="BX1113" s="302">
        <v>0</v>
      </c>
      <c r="BY1113" s="302">
        <v>0</v>
      </c>
      <c r="BZ1113" s="302">
        <v>0</v>
      </c>
      <c r="CA1113" s="302">
        <v>0</v>
      </c>
      <c r="CB1113" s="302">
        <v>2</v>
      </c>
      <c r="CC1113" s="303">
        <v>7.9365079365079361E-3</v>
      </c>
      <c r="CD1113" s="304">
        <v>0</v>
      </c>
      <c r="CE1113" s="302">
        <v>0</v>
      </c>
      <c r="CF1113" s="302">
        <v>30</v>
      </c>
      <c r="CG1113" s="296">
        <v>3.9682539682539683E-4</v>
      </c>
      <c r="CH1113" s="297" t="s">
        <v>12384</v>
      </c>
      <c r="CI1113" s="305">
        <v>0</v>
      </c>
      <c r="CJ1113" s="306">
        <v>2.0714285714285712</v>
      </c>
      <c r="CK1113" s="300">
        <v>1</v>
      </c>
      <c r="CL1113" s="301">
        <v>3</v>
      </c>
    </row>
    <row r="1114" spans="1:90" x14ac:dyDescent="0.25">
      <c r="A1114">
        <v>1314101030</v>
      </c>
      <c r="B1114" s="287" t="s">
        <v>13506</v>
      </c>
      <c r="C1114" s="141"/>
      <c r="N1114" s="142"/>
      <c r="O1114" s="141"/>
      <c r="AA1114" s="141"/>
      <c r="AL1114" s="142"/>
      <c r="AM1114" s="141"/>
      <c r="AX1114" s="142"/>
      <c r="AY1114" s="141"/>
      <c r="BJ1114" s="142"/>
      <c r="BK1114" s="141"/>
      <c r="BV1114" s="142">
        <v>1</v>
      </c>
      <c r="BW1114" s="302">
        <v>0</v>
      </c>
      <c r="BX1114" s="302">
        <v>0</v>
      </c>
      <c r="BY1114" s="302">
        <v>0</v>
      </c>
      <c r="BZ1114" s="302">
        <v>0</v>
      </c>
      <c r="CA1114" s="302">
        <v>0</v>
      </c>
      <c r="CB1114" s="302">
        <v>1</v>
      </c>
      <c r="CC1114" s="303">
        <v>3.968253968253968E-3</v>
      </c>
      <c r="CD1114" s="304">
        <v>0</v>
      </c>
      <c r="CE1114" s="302">
        <v>0</v>
      </c>
      <c r="CF1114" s="302">
        <v>30</v>
      </c>
      <c r="CG1114" s="296">
        <v>1.9841269841269841E-4</v>
      </c>
      <c r="CH1114" s="297" t="s">
        <v>12384</v>
      </c>
      <c r="CI1114" s="305">
        <v>0</v>
      </c>
      <c r="CJ1114" s="306">
        <v>1.0357142857142856</v>
      </c>
      <c r="CK1114" s="300">
        <v>1</v>
      </c>
      <c r="CL1114" s="301">
        <v>2</v>
      </c>
    </row>
    <row r="1115" spans="1:90" x14ac:dyDescent="0.25">
      <c r="A1115">
        <v>1314101040</v>
      </c>
      <c r="B1115" s="287" t="s">
        <v>13507</v>
      </c>
      <c r="C1115" s="141"/>
      <c r="N1115" s="142"/>
      <c r="O1115" s="141"/>
      <c r="AA1115" s="141"/>
      <c r="AL1115" s="142"/>
      <c r="AM1115" s="141"/>
      <c r="AX1115" s="142"/>
      <c r="AY1115" s="141"/>
      <c r="BJ1115" s="142"/>
      <c r="BK1115" s="141"/>
      <c r="BV1115" s="142">
        <v>1</v>
      </c>
      <c r="BW1115" s="302">
        <v>0</v>
      </c>
      <c r="BX1115" s="302">
        <v>0</v>
      </c>
      <c r="BY1115" s="302">
        <v>0</v>
      </c>
      <c r="BZ1115" s="302">
        <v>0</v>
      </c>
      <c r="CA1115" s="302">
        <v>0</v>
      </c>
      <c r="CB1115" s="302">
        <v>1</v>
      </c>
      <c r="CC1115" s="303">
        <v>3.968253968253968E-3</v>
      </c>
      <c r="CD1115" s="304">
        <v>0</v>
      </c>
      <c r="CE1115" s="302">
        <v>0</v>
      </c>
      <c r="CF1115" s="302">
        <v>30</v>
      </c>
      <c r="CG1115" s="296">
        <v>1.9841269841269841E-4</v>
      </c>
      <c r="CH1115" s="297" t="s">
        <v>12384</v>
      </c>
      <c r="CI1115" s="305">
        <v>0</v>
      </c>
      <c r="CJ1115" s="306">
        <v>1.0357142857142856</v>
      </c>
      <c r="CK1115" s="300">
        <v>1</v>
      </c>
      <c r="CL1115" s="301">
        <v>2</v>
      </c>
    </row>
    <row r="1116" spans="1:90" x14ac:dyDescent="0.25">
      <c r="A1116">
        <v>1314101050</v>
      </c>
      <c r="B1116" s="287" t="s">
        <v>13508</v>
      </c>
      <c r="C1116" s="141"/>
      <c r="N1116" s="142"/>
      <c r="O1116" s="141"/>
      <c r="AA1116" s="141"/>
      <c r="AL1116" s="142"/>
      <c r="AM1116" s="141"/>
      <c r="AX1116" s="142"/>
      <c r="AY1116" s="141"/>
      <c r="BJ1116" s="142"/>
      <c r="BK1116" s="141"/>
      <c r="BV1116" s="142">
        <v>1</v>
      </c>
      <c r="BW1116" s="302">
        <v>0</v>
      </c>
      <c r="BX1116" s="302">
        <v>0</v>
      </c>
      <c r="BY1116" s="302">
        <v>0</v>
      </c>
      <c r="BZ1116" s="302">
        <v>0</v>
      </c>
      <c r="CA1116" s="302">
        <v>0</v>
      </c>
      <c r="CB1116" s="302">
        <v>1</v>
      </c>
      <c r="CC1116" s="303">
        <v>3.968253968253968E-3</v>
      </c>
      <c r="CD1116" s="304">
        <v>0</v>
      </c>
      <c r="CE1116" s="302">
        <v>0</v>
      </c>
      <c r="CF1116" s="302">
        <v>30</v>
      </c>
      <c r="CG1116" s="296">
        <v>1.9841269841269841E-4</v>
      </c>
      <c r="CH1116" s="297" t="s">
        <v>12384</v>
      </c>
      <c r="CI1116" s="305">
        <v>0</v>
      </c>
      <c r="CJ1116" s="306">
        <v>1.0357142857142856</v>
      </c>
      <c r="CK1116" s="300">
        <v>1</v>
      </c>
      <c r="CL1116" s="301">
        <v>2</v>
      </c>
    </row>
    <row r="1117" spans="1:90" x14ac:dyDescent="0.25">
      <c r="A1117">
        <v>1315100320</v>
      </c>
      <c r="B1117" s="287" t="s">
        <v>13509</v>
      </c>
      <c r="C1117" s="141"/>
      <c r="N1117" s="142"/>
      <c r="O1117" s="141"/>
      <c r="W1117">
        <v>1</v>
      </c>
      <c r="AA1117" s="141"/>
      <c r="AL1117" s="142"/>
      <c r="AM1117" s="141"/>
      <c r="AX1117" s="142"/>
      <c r="AY1117" s="141"/>
      <c r="BJ1117" s="142"/>
      <c r="BK1117" s="141"/>
      <c r="BV1117" s="142"/>
      <c r="BW1117" s="302">
        <v>0</v>
      </c>
      <c r="BX1117" s="302">
        <v>1</v>
      </c>
      <c r="BY1117" s="302">
        <v>0</v>
      </c>
      <c r="BZ1117" s="302">
        <v>0</v>
      </c>
      <c r="CA1117" s="302">
        <v>0</v>
      </c>
      <c r="CB1117" s="302">
        <v>0</v>
      </c>
      <c r="CC1117" s="303">
        <v>0</v>
      </c>
      <c r="CD1117" s="304">
        <v>0</v>
      </c>
      <c r="CE1117" s="302">
        <v>0</v>
      </c>
      <c r="CF1117" s="302">
        <v>30</v>
      </c>
      <c r="CG1117" s="296">
        <v>0</v>
      </c>
      <c r="CH1117" s="297" t="s">
        <v>12384</v>
      </c>
      <c r="CI1117" s="305">
        <v>0</v>
      </c>
      <c r="CJ1117" s="306">
        <v>0</v>
      </c>
      <c r="CK1117" s="300">
        <v>0</v>
      </c>
      <c r="CL1117" s="301">
        <v>0</v>
      </c>
    </row>
    <row r="1118" spans="1:90" x14ac:dyDescent="0.25">
      <c r="A1118">
        <v>1315100330</v>
      </c>
      <c r="B1118" s="287" t="s">
        <v>13510</v>
      </c>
      <c r="C1118" s="141"/>
      <c r="N1118" s="142"/>
      <c r="O1118" s="141"/>
      <c r="AA1118" s="141"/>
      <c r="AL1118" s="142"/>
      <c r="AM1118" s="141"/>
      <c r="AX1118" s="142"/>
      <c r="AY1118" s="141"/>
      <c r="BJ1118" s="142"/>
      <c r="BK1118" s="141"/>
      <c r="BO1118">
        <v>2</v>
      </c>
      <c r="BV1118" s="142"/>
      <c r="BW1118" s="302">
        <v>0</v>
      </c>
      <c r="BX1118" s="302">
        <v>0</v>
      </c>
      <c r="BY1118" s="302">
        <v>0</v>
      </c>
      <c r="BZ1118" s="302">
        <v>0</v>
      </c>
      <c r="CA1118" s="302">
        <v>0</v>
      </c>
      <c r="CB1118" s="302">
        <v>2</v>
      </c>
      <c r="CC1118" s="303">
        <v>7.9365079365079361E-3</v>
      </c>
      <c r="CD1118" s="304">
        <v>0</v>
      </c>
      <c r="CE1118" s="302">
        <v>0</v>
      </c>
      <c r="CF1118" s="302">
        <v>30</v>
      </c>
      <c r="CG1118" s="296">
        <v>3.9682539682539683E-4</v>
      </c>
      <c r="CH1118" s="307" t="s">
        <v>15354</v>
      </c>
      <c r="CI1118" s="305">
        <v>0</v>
      </c>
      <c r="CJ1118" s="306">
        <v>2.0714285714285712</v>
      </c>
      <c r="CK1118" s="300">
        <v>1</v>
      </c>
      <c r="CL1118" s="301">
        <v>3</v>
      </c>
    </row>
    <row r="1119" spans="1:90" x14ac:dyDescent="0.25">
      <c r="A1119">
        <v>1315100490</v>
      </c>
      <c r="B1119" s="287" t="s">
        <v>13511</v>
      </c>
      <c r="C1119" s="141"/>
      <c r="N1119" s="142"/>
      <c r="O1119" s="141"/>
      <c r="X1119">
        <v>1</v>
      </c>
      <c r="AA1119" s="141"/>
      <c r="AD1119">
        <v>1</v>
      </c>
      <c r="AE1119">
        <v>2</v>
      </c>
      <c r="AJ1119">
        <v>1</v>
      </c>
      <c r="AL1119" s="142"/>
      <c r="AM1119" s="141"/>
      <c r="AX1119" s="142"/>
      <c r="AY1119" s="141">
        <v>1</v>
      </c>
      <c r="BJ1119" s="142"/>
      <c r="BK1119" s="141"/>
      <c r="BS1119">
        <v>1</v>
      </c>
      <c r="BT1119">
        <v>1</v>
      </c>
      <c r="BV1119" s="142"/>
      <c r="BW1119" s="302">
        <v>0</v>
      </c>
      <c r="BX1119" s="302">
        <v>1</v>
      </c>
      <c r="BY1119" s="302">
        <v>4</v>
      </c>
      <c r="BZ1119" s="302">
        <v>0</v>
      </c>
      <c r="CA1119" s="302">
        <v>1</v>
      </c>
      <c r="CB1119" s="302">
        <v>2</v>
      </c>
      <c r="CC1119" s="303">
        <v>7.9365079365079361E-3</v>
      </c>
      <c r="CD1119" s="304">
        <v>0</v>
      </c>
      <c r="CE1119" s="302">
        <v>0</v>
      </c>
      <c r="CF1119" s="302">
        <v>30</v>
      </c>
      <c r="CG1119" s="296">
        <v>3.9682539682539683E-4</v>
      </c>
      <c r="CH1119" s="297" t="s">
        <v>12384</v>
      </c>
      <c r="CI1119" s="305">
        <v>0</v>
      </c>
      <c r="CJ1119" s="306">
        <v>2.0714285714285712</v>
      </c>
      <c r="CK1119" s="300">
        <v>1</v>
      </c>
      <c r="CL1119" s="301">
        <v>3</v>
      </c>
    </row>
    <row r="1120" spans="1:90" x14ac:dyDescent="0.25">
      <c r="A1120">
        <v>1315100600</v>
      </c>
      <c r="B1120" s="287" t="s">
        <v>13512</v>
      </c>
      <c r="C1120" s="141"/>
      <c r="N1120" s="142"/>
      <c r="O1120" s="141"/>
      <c r="AA1120" s="141">
        <v>1</v>
      </c>
      <c r="AL1120" s="142"/>
      <c r="AM1120" s="141"/>
      <c r="AX1120" s="142"/>
      <c r="AY1120" s="141"/>
      <c r="BJ1120" s="142"/>
      <c r="BK1120" s="141"/>
      <c r="BV1120" s="142"/>
      <c r="BW1120" s="302">
        <v>0</v>
      </c>
      <c r="BX1120" s="302">
        <v>0</v>
      </c>
      <c r="BY1120" s="302">
        <v>1</v>
      </c>
      <c r="BZ1120" s="302">
        <v>0</v>
      </c>
      <c r="CA1120" s="302">
        <v>0</v>
      </c>
      <c r="CB1120" s="302">
        <v>0</v>
      </c>
      <c r="CC1120" s="303">
        <v>0</v>
      </c>
      <c r="CD1120" s="304">
        <v>0</v>
      </c>
      <c r="CE1120" s="302">
        <v>0</v>
      </c>
      <c r="CF1120" s="302">
        <v>30</v>
      </c>
      <c r="CG1120" s="296">
        <v>0</v>
      </c>
      <c r="CH1120" s="297" t="s">
        <v>12384</v>
      </c>
      <c r="CI1120" s="305">
        <v>0</v>
      </c>
      <c r="CJ1120" s="306">
        <v>0</v>
      </c>
      <c r="CK1120" s="300">
        <v>0</v>
      </c>
      <c r="CL1120" s="301">
        <v>0</v>
      </c>
    </row>
    <row r="1121" spans="1:90" x14ac:dyDescent="0.25">
      <c r="A1121">
        <v>1315100650</v>
      </c>
      <c r="B1121" s="287" t="s">
        <v>13513</v>
      </c>
      <c r="C1121" s="141"/>
      <c r="D1121">
        <v>1</v>
      </c>
      <c r="E1121">
        <v>2</v>
      </c>
      <c r="N1121" s="142">
        <v>1</v>
      </c>
      <c r="O1121" s="141"/>
      <c r="T1121">
        <v>1</v>
      </c>
      <c r="U1121">
        <v>1</v>
      </c>
      <c r="Z1121">
        <v>1</v>
      </c>
      <c r="AA1121" s="141">
        <v>2</v>
      </c>
      <c r="AH1121">
        <v>1</v>
      </c>
      <c r="AI1121">
        <v>1</v>
      </c>
      <c r="AL1121" s="142"/>
      <c r="AM1121" s="141"/>
      <c r="AN1121">
        <v>1</v>
      </c>
      <c r="AO1121">
        <v>1</v>
      </c>
      <c r="AP1121">
        <v>1</v>
      </c>
      <c r="AR1121">
        <v>1</v>
      </c>
      <c r="AU1121">
        <v>1</v>
      </c>
      <c r="AX1121" s="142">
        <v>2</v>
      </c>
      <c r="AY1121" s="141"/>
      <c r="BB1121">
        <v>1</v>
      </c>
      <c r="BE1121">
        <v>1</v>
      </c>
      <c r="BG1121">
        <v>2</v>
      </c>
      <c r="BH1121">
        <v>1</v>
      </c>
      <c r="BJ1121" s="142"/>
      <c r="BK1121" s="141"/>
      <c r="BQ1121">
        <v>1</v>
      </c>
      <c r="BR1121">
        <v>1</v>
      </c>
      <c r="BS1121">
        <v>1</v>
      </c>
      <c r="BU1121">
        <v>1</v>
      </c>
      <c r="BV1121" s="142"/>
      <c r="BW1121" s="302">
        <v>4</v>
      </c>
      <c r="BX1121" s="302">
        <v>3</v>
      </c>
      <c r="BY1121" s="302">
        <v>4</v>
      </c>
      <c r="BZ1121" s="302">
        <v>7</v>
      </c>
      <c r="CA1121" s="302">
        <v>5</v>
      </c>
      <c r="CB1121" s="302">
        <v>4</v>
      </c>
      <c r="CC1121" s="303">
        <v>1.5873015873015872E-2</v>
      </c>
      <c r="CD1121" s="304">
        <v>0</v>
      </c>
      <c r="CE1121" s="302">
        <v>35</v>
      </c>
      <c r="CF1121" s="302">
        <v>30</v>
      </c>
      <c r="CG1121" s="296">
        <v>7.9365079365079365E-4</v>
      </c>
      <c r="CH1121" s="297" t="s">
        <v>12384</v>
      </c>
      <c r="CI1121" s="305">
        <v>1</v>
      </c>
      <c r="CJ1121" s="306">
        <v>4.6984126984126977</v>
      </c>
      <c r="CK1121" s="300">
        <v>1</v>
      </c>
      <c r="CL1121" s="301">
        <v>5</v>
      </c>
    </row>
    <row r="1122" spans="1:90" x14ac:dyDescent="0.25">
      <c r="A1122">
        <v>1315100670</v>
      </c>
      <c r="B1122" s="287" t="s">
        <v>13514</v>
      </c>
      <c r="C1122" s="141"/>
      <c r="D1122">
        <v>1</v>
      </c>
      <c r="N1122" s="142"/>
      <c r="O1122" s="141"/>
      <c r="Q1122">
        <v>2</v>
      </c>
      <c r="AA1122" s="141">
        <v>2</v>
      </c>
      <c r="AH1122">
        <v>1</v>
      </c>
      <c r="AL1122" s="142"/>
      <c r="AM1122" s="141"/>
      <c r="AX1122" s="142"/>
      <c r="AY1122" s="141"/>
      <c r="BB1122">
        <v>1</v>
      </c>
      <c r="BG1122">
        <v>1</v>
      </c>
      <c r="BH1122">
        <v>1</v>
      </c>
      <c r="BJ1122" s="142"/>
      <c r="BK1122" s="141"/>
      <c r="BQ1122">
        <v>1</v>
      </c>
      <c r="BR1122">
        <v>1</v>
      </c>
      <c r="BS1122">
        <v>1</v>
      </c>
      <c r="BU1122">
        <v>1</v>
      </c>
      <c r="BV1122" s="142"/>
      <c r="BW1122" s="302">
        <v>1</v>
      </c>
      <c r="BX1122" s="302">
        <v>2</v>
      </c>
      <c r="BY1122" s="302">
        <v>3</v>
      </c>
      <c r="BZ1122" s="302">
        <v>0</v>
      </c>
      <c r="CA1122" s="302">
        <v>3</v>
      </c>
      <c r="CB1122" s="302">
        <v>4</v>
      </c>
      <c r="CC1122" s="303">
        <v>1.5873015873015872E-2</v>
      </c>
      <c r="CD1122" s="304">
        <v>0</v>
      </c>
      <c r="CE1122" s="302">
        <v>0</v>
      </c>
      <c r="CF1122" s="302">
        <v>30</v>
      </c>
      <c r="CG1122" s="296">
        <v>7.9365079365079365E-4</v>
      </c>
      <c r="CH1122" s="307" t="s">
        <v>15354</v>
      </c>
      <c r="CI1122" s="305">
        <v>0</v>
      </c>
      <c r="CJ1122" s="306">
        <v>4.1428571428571423</v>
      </c>
      <c r="CK1122" s="300">
        <v>1</v>
      </c>
      <c r="CL1122" s="301">
        <v>5</v>
      </c>
    </row>
    <row r="1123" spans="1:90" x14ac:dyDescent="0.25">
      <c r="A1123">
        <v>1315100680</v>
      </c>
      <c r="B1123" s="287" t="s">
        <v>13515</v>
      </c>
      <c r="C1123" s="141">
        <v>1</v>
      </c>
      <c r="D1123">
        <v>1</v>
      </c>
      <c r="E1123">
        <v>1</v>
      </c>
      <c r="N1123" s="142">
        <v>1</v>
      </c>
      <c r="O1123" s="141"/>
      <c r="Q1123">
        <v>1</v>
      </c>
      <c r="T1123">
        <v>1</v>
      </c>
      <c r="U1123">
        <v>1</v>
      </c>
      <c r="Y1123">
        <v>1</v>
      </c>
      <c r="AA1123" s="141">
        <v>2</v>
      </c>
      <c r="AH1123">
        <v>1</v>
      </c>
      <c r="AL1123" s="142"/>
      <c r="AM1123" s="141"/>
      <c r="AR1123">
        <v>1</v>
      </c>
      <c r="AU1123">
        <v>1</v>
      </c>
      <c r="AX1123" s="142">
        <v>2</v>
      </c>
      <c r="AY1123" s="141"/>
      <c r="BB1123">
        <v>1</v>
      </c>
      <c r="BE1123">
        <v>1</v>
      </c>
      <c r="BG1123">
        <v>2</v>
      </c>
      <c r="BH1123">
        <v>1</v>
      </c>
      <c r="BJ1123" s="142"/>
      <c r="BK1123" s="141"/>
      <c r="BQ1123">
        <v>1</v>
      </c>
      <c r="BR1123">
        <v>1</v>
      </c>
      <c r="BS1123">
        <v>1</v>
      </c>
      <c r="BU1123">
        <v>1</v>
      </c>
      <c r="BV1123" s="142"/>
      <c r="BW1123" s="302">
        <v>4</v>
      </c>
      <c r="BX1123" s="302">
        <v>4</v>
      </c>
      <c r="BY1123" s="302">
        <v>3</v>
      </c>
      <c r="BZ1123" s="302">
        <v>4</v>
      </c>
      <c r="CA1123" s="302">
        <v>5</v>
      </c>
      <c r="CB1123" s="302">
        <v>4</v>
      </c>
      <c r="CC1123" s="303">
        <v>1.5873015873015872E-2</v>
      </c>
      <c r="CD1123" s="304">
        <v>0</v>
      </c>
      <c r="CE1123" s="302">
        <v>34</v>
      </c>
      <c r="CF1123" s="302">
        <v>30</v>
      </c>
      <c r="CG1123" s="296">
        <v>7.9365079365079365E-4</v>
      </c>
      <c r="CH1123" s="307" t="s">
        <v>15354</v>
      </c>
      <c r="CI1123" s="305">
        <v>1</v>
      </c>
      <c r="CJ1123" s="306">
        <v>4.6825396825396819</v>
      </c>
      <c r="CK1123" s="300">
        <v>1</v>
      </c>
      <c r="CL1123" s="301">
        <v>5</v>
      </c>
    </row>
    <row r="1124" spans="1:90" x14ac:dyDescent="0.25">
      <c r="A1124">
        <v>1315100690</v>
      </c>
      <c r="B1124" s="287" t="s">
        <v>13516</v>
      </c>
      <c r="C1124" s="141">
        <v>1</v>
      </c>
      <c r="N1124" s="142">
        <v>1</v>
      </c>
      <c r="O1124" s="141"/>
      <c r="Q1124">
        <v>1</v>
      </c>
      <c r="U1124">
        <v>1</v>
      </c>
      <c r="X1124">
        <v>1</v>
      </c>
      <c r="Z1124">
        <v>2</v>
      </c>
      <c r="AA1124" s="141">
        <v>2</v>
      </c>
      <c r="AH1124">
        <v>1</v>
      </c>
      <c r="AI1124">
        <v>1</v>
      </c>
      <c r="AL1124" s="142"/>
      <c r="AM1124" s="141"/>
      <c r="AN1124">
        <v>1</v>
      </c>
      <c r="AO1124">
        <v>1</v>
      </c>
      <c r="AP1124">
        <v>1</v>
      </c>
      <c r="AR1124">
        <v>1</v>
      </c>
      <c r="AU1124">
        <v>1</v>
      </c>
      <c r="AX1124" s="142">
        <v>1</v>
      </c>
      <c r="AY1124" s="141"/>
      <c r="BB1124">
        <v>1</v>
      </c>
      <c r="BE1124">
        <v>1</v>
      </c>
      <c r="BG1124">
        <v>2</v>
      </c>
      <c r="BH1124">
        <v>1</v>
      </c>
      <c r="BJ1124" s="142"/>
      <c r="BK1124" s="141"/>
      <c r="BQ1124">
        <v>1</v>
      </c>
      <c r="BR1124">
        <v>1</v>
      </c>
      <c r="BS1124">
        <v>1</v>
      </c>
      <c r="BU1124">
        <v>1</v>
      </c>
      <c r="BV1124" s="142"/>
      <c r="BW1124" s="302">
        <v>2</v>
      </c>
      <c r="BX1124" s="302">
        <v>5</v>
      </c>
      <c r="BY1124" s="302">
        <v>4</v>
      </c>
      <c r="BZ1124" s="302">
        <v>6</v>
      </c>
      <c r="CA1124" s="302">
        <v>5</v>
      </c>
      <c r="CB1124" s="302">
        <v>4</v>
      </c>
      <c r="CC1124" s="303">
        <v>1.5873015873015872E-2</v>
      </c>
      <c r="CD1124" s="304">
        <v>0</v>
      </c>
      <c r="CE1124" s="302">
        <v>35</v>
      </c>
      <c r="CF1124" s="302">
        <v>30</v>
      </c>
      <c r="CG1124" s="296">
        <v>7.9365079365079365E-4</v>
      </c>
      <c r="CH1124" s="297" t="s">
        <v>12384</v>
      </c>
      <c r="CI1124" s="305">
        <v>1</v>
      </c>
      <c r="CJ1124" s="306">
        <v>4.6984126984126977</v>
      </c>
      <c r="CK1124" s="300">
        <v>1</v>
      </c>
      <c r="CL1124" s="301">
        <v>5</v>
      </c>
    </row>
    <row r="1125" spans="1:90" x14ac:dyDescent="0.25">
      <c r="A1125">
        <v>1315100700</v>
      </c>
      <c r="B1125" s="287" t="s">
        <v>13517</v>
      </c>
      <c r="C1125" s="141"/>
      <c r="N1125" s="142"/>
      <c r="O1125" s="141"/>
      <c r="Q1125">
        <v>1</v>
      </c>
      <c r="X1125">
        <v>1</v>
      </c>
      <c r="AA1125" s="141">
        <v>4</v>
      </c>
      <c r="AH1125">
        <v>1</v>
      </c>
      <c r="AL1125" s="142"/>
      <c r="AM1125" s="141"/>
      <c r="AN1125">
        <v>1</v>
      </c>
      <c r="AP1125">
        <v>1</v>
      </c>
      <c r="AR1125">
        <v>1</v>
      </c>
      <c r="AU1125">
        <v>1</v>
      </c>
      <c r="AX1125" s="142">
        <v>2</v>
      </c>
      <c r="AY1125" s="141"/>
      <c r="BB1125">
        <v>1</v>
      </c>
      <c r="BE1125">
        <v>1</v>
      </c>
      <c r="BG1125">
        <v>2</v>
      </c>
      <c r="BH1125">
        <v>1</v>
      </c>
      <c r="BJ1125" s="142"/>
      <c r="BK1125" s="141"/>
      <c r="BQ1125">
        <v>1</v>
      </c>
      <c r="BR1125">
        <v>1</v>
      </c>
      <c r="BS1125">
        <v>1</v>
      </c>
      <c r="BU1125">
        <v>1</v>
      </c>
      <c r="BV1125" s="142"/>
      <c r="BW1125" s="302">
        <v>0</v>
      </c>
      <c r="BX1125" s="302">
        <v>2</v>
      </c>
      <c r="BY1125" s="302">
        <v>5</v>
      </c>
      <c r="BZ1125" s="302">
        <v>6</v>
      </c>
      <c r="CA1125" s="302">
        <v>5</v>
      </c>
      <c r="CB1125" s="302">
        <v>4</v>
      </c>
      <c r="CC1125" s="303">
        <v>1.5873015873015872E-2</v>
      </c>
      <c r="CD1125" s="304">
        <v>0</v>
      </c>
      <c r="CE1125" s="302">
        <v>35</v>
      </c>
      <c r="CF1125" s="302">
        <v>30</v>
      </c>
      <c r="CG1125" s="296">
        <v>7.9365079365079365E-4</v>
      </c>
      <c r="CH1125" s="297" t="s">
        <v>12384</v>
      </c>
      <c r="CI1125" s="305">
        <v>1</v>
      </c>
      <c r="CJ1125" s="306">
        <v>4.6984126984126977</v>
      </c>
      <c r="CK1125" s="300">
        <v>1</v>
      </c>
      <c r="CL1125" s="301">
        <v>5</v>
      </c>
    </row>
    <row r="1126" spans="1:90" x14ac:dyDescent="0.25">
      <c r="A1126">
        <v>1315100710</v>
      </c>
      <c r="B1126" s="287" t="s">
        <v>13518</v>
      </c>
      <c r="C1126" s="141">
        <v>2</v>
      </c>
      <c r="D1126">
        <v>1</v>
      </c>
      <c r="N1126" s="142">
        <v>1</v>
      </c>
      <c r="O1126" s="141"/>
      <c r="Q1126">
        <v>1</v>
      </c>
      <c r="Z1126">
        <v>1</v>
      </c>
      <c r="AA1126" s="141"/>
      <c r="AL1126" s="142"/>
      <c r="AM1126" s="141"/>
      <c r="AO1126">
        <v>1</v>
      </c>
      <c r="AX1126" s="142"/>
      <c r="AY1126" s="141"/>
      <c r="BB1126">
        <v>1</v>
      </c>
      <c r="BJ1126" s="142"/>
      <c r="BK1126" s="141"/>
      <c r="BR1126">
        <v>1</v>
      </c>
      <c r="BS1126">
        <v>1</v>
      </c>
      <c r="BV1126" s="142"/>
      <c r="BW1126" s="302">
        <v>4</v>
      </c>
      <c r="BX1126" s="302">
        <v>2</v>
      </c>
      <c r="BY1126" s="302">
        <v>0</v>
      </c>
      <c r="BZ1126" s="302">
        <v>1</v>
      </c>
      <c r="CA1126" s="302">
        <v>1</v>
      </c>
      <c r="CB1126" s="302">
        <v>2</v>
      </c>
      <c r="CC1126" s="303">
        <v>7.9365079365079361E-3</v>
      </c>
      <c r="CD1126" s="304">
        <v>0</v>
      </c>
      <c r="CE1126" s="302">
        <v>0</v>
      </c>
      <c r="CF1126" s="302">
        <v>30</v>
      </c>
      <c r="CG1126" s="296">
        <v>3.9682539682539683E-4</v>
      </c>
      <c r="CH1126" s="297" t="s">
        <v>12384</v>
      </c>
      <c r="CI1126" s="305">
        <v>0</v>
      </c>
      <c r="CJ1126" s="306">
        <v>2.0714285714285712</v>
      </c>
      <c r="CK1126" s="300">
        <v>1</v>
      </c>
      <c r="CL1126" s="301">
        <v>3</v>
      </c>
    </row>
    <row r="1127" spans="1:90" x14ac:dyDescent="0.25">
      <c r="A1127">
        <v>1315100730</v>
      </c>
      <c r="B1127" s="287" t="s">
        <v>13519</v>
      </c>
      <c r="C1127" s="141"/>
      <c r="N1127" s="142">
        <v>1</v>
      </c>
      <c r="O1127" s="141"/>
      <c r="Q1127">
        <v>1</v>
      </c>
      <c r="Z1127">
        <v>2</v>
      </c>
      <c r="AA1127" s="141">
        <v>2</v>
      </c>
      <c r="AH1127">
        <v>1</v>
      </c>
      <c r="AL1127" s="142"/>
      <c r="AM1127" s="141"/>
      <c r="AX1127" s="142">
        <v>1</v>
      </c>
      <c r="AY1127" s="141"/>
      <c r="BB1127">
        <v>1</v>
      </c>
      <c r="BE1127">
        <v>1</v>
      </c>
      <c r="BJ1127" s="142"/>
      <c r="BK1127" s="141"/>
      <c r="BQ1127">
        <v>1</v>
      </c>
      <c r="BU1127">
        <v>1</v>
      </c>
      <c r="BV1127" s="142"/>
      <c r="BW1127" s="302">
        <v>1</v>
      </c>
      <c r="BX1127" s="302">
        <v>3</v>
      </c>
      <c r="BY1127" s="302">
        <v>3</v>
      </c>
      <c r="BZ1127" s="302">
        <v>1</v>
      </c>
      <c r="CA1127" s="302">
        <v>2</v>
      </c>
      <c r="CB1127" s="302">
        <v>2</v>
      </c>
      <c r="CC1127" s="303">
        <v>7.9365079365079361E-3</v>
      </c>
      <c r="CD1127" s="304">
        <v>0</v>
      </c>
      <c r="CE1127" s="302">
        <v>0</v>
      </c>
      <c r="CF1127" s="302">
        <v>30</v>
      </c>
      <c r="CG1127" s="296">
        <v>3.9682539682539683E-4</v>
      </c>
      <c r="CH1127" s="297" t="s">
        <v>12384</v>
      </c>
      <c r="CI1127" s="305">
        <v>0</v>
      </c>
      <c r="CJ1127" s="306">
        <v>2.0714285714285712</v>
      </c>
      <c r="CK1127" s="300">
        <v>1</v>
      </c>
      <c r="CL1127" s="301">
        <v>3</v>
      </c>
    </row>
    <row r="1128" spans="1:90" x14ac:dyDescent="0.25">
      <c r="A1128">
        <v>1315100770</v>
      </c>
      <c r="B1128" s="287" t="s">
        <v>13520</v>
      </c>
      <c r="C1128" s="141"/>
      <c r="H1128">
        <v>1</v>
      </c>
      <c r="N1128" s="142"/>
      <c r="O1128" s="141"/>
      <c r="X1128">
        <v>1</v>
      </c>
      <c r="AA1128" s="141"/>
      <c r="AL1128" s="142"/>
      <c r="AM1128" s="141"/>
      <c r="AX1128" s="142"/>
      <c r="AY1128" s="141"/>
      <c r="BJ1128" s="142"/>
      <c r="BK1128" s="141"/>
      <c r="BV1128" s="142"/>
      <c r="BW1128" s="302">
        <v>1</v>
      </c>
      <c r="BX1128" s="302">
        <v>1</v>
      </c>
      <c r="BY1128" s="302">
        <v>0</v>
      </c>
      <c r="BZ1128" s="302">
        <v>0</v>
      </c>
      <c r="CA1128" s="302">
        <v>0</v>
      </c>
      <c r="CB1128" s="302">
        <v>0</v>
      </c>
      <c r="CC1128" s="303">
        <v>0</v>
      </c>
      <c r="CD1128" s="304">
        <v>0</v>
      </c>
      <c r="CE1128" s="302">
        <v>0</v>
      </c>
      <c r="CF1128" s="302">
        <v>30</v>
      </c>
      <c r="CG1128" s="296">
        <v>0</v>
      </c>
      <c r="CH1128" s="297" t="s">
        <v>12384</v>
      </c>
      <c r="CI1128" s="305">
        <v>0</v>
      </c>
      <c r="CJ1128" s="306">
        <v>0</v>
      </c>
      <c r="CK1128" s="300">
        <v>0</v>
      </c>
      <c r="CL1128" s="301">
        <v>0</v>
      </c>
    </row>
    <row r="1129" spans="1:90" x14ac:dyDescent="0.25">
      <c r="A1129">
        <v>1315100800</v>
      </c>
      <c r="B1129" s="287" t="s">
        <v>13521</v>
      </c>
      <c r="C1129" s="141"/>
      <c r="N1129" s="142"/>
      <c r="O1129" s="141"/>
      <c r="AA1129" s="141"/>
      <c r="AL1129" s="142"/>
      <c r="AM1129" s="141"/>
      <c r="AX1129" s="142"/>
      <c r="AY1129" s="141"/>
      <c r="BJ1129" s="142"/>
      <c r="BK1129" s="141"/>
      <c r="BO1129">
        <v>1</v>
      </c>
      <c r="BV1129" s="142"/>
      <c r="BW1129" s="302">
        <v>0</v>
      </c>
      <c r="BX1129" s="302">
        <v>0</v>
      </c>
      <c r="BY1129" s="302">
        <v>0</v>
      </c>
      <c r="BZ1129" s="302">
        <v>0</v>
      </c>
      <c r="CA1129" s="302">
        <v>0</v>
      </c>
      <c r="CB1129" s="302">
        <v>1</v>
      </c>
      <c r="CC1129" s="303">
        <v>3.968253968253968E-3</v>
      </c>
      <c r="CD1129" s="304">
        <v>0</v>
      </c>
      <c r="CE1129" s="302">
        <v>0</v>
      </c>
      <c r="CF1129" s="302">
        <v>30</v>
      </c>
      <c r="CG1129" s="296">
        <v>1.9841269841269841E-4</v>
      </c>
      <c r="CH1129" s="297" t="s">
        <v>12384</v>
      </c>
      <c r="CI1129" s="305">
        <v>0</v>
      </c>
      <c r="CJ1129" s="306">
        <v>1.0357142857142856</v>
      </c>
      <c r="CK1129" s="300">
        <v>1</v>
      </c>
      <c r="CL1129" s="301">
        <v>2</v>
      </c>
    </row>
    <row r="1130" spans="1:90" x14ac:dyDescent="0.25">
      <c r="A1130">
        <v>1315100820</v>
      </c>
      <c r="B1130" s="287" t="s">
        <v>13522</v>
      </c>
      <c r="C1130" s="141"/>
      <c r="N1130" s="142"/>
      <c r="O1130" s="141"/>
      <c r="AA1130" s="141"/>
      <c r="AL1130" s="142"/>
      <c r="AM1130" s="141"/>
      <c r="AX1130" s="142"/>
      <c r="AY1130" s="141"/>
      <c r="BJ1130" s="142"/>
      <c r="BK1130" s="141"/>
      <c r="BO1130">
        <v>1</v>
      </c>
      <c r="BV1130" s="142"/>
      <c r="BW1130" s="302">
        <v>0</v>
      </c>
      <c r="BX1130" s="302">
        <v>0</v>
      </c>
      <c r="BY1130" s="302">
        <v>0</v>
      </c>
      <c r="BZ1130" s="302">
        <v>0</v>
      </c>
      <c r="CA1130" s="302">
        <v>0</v>
      </c>
      <c r="CB1130" s="302">
        <v>1</v>
      </c>
      <c r="CC1130" s="303">
        <v>3.968253968253968E-3</v>
      </c>
      <c r="CD1130" s="304">
        <v>0</v>
      </c>
      <c r="CE1130" s="302">
        <v>0</v>
      </c>
      <c r="CF1130" s="302">
        <v>30</v>
      </c>
      <c r="CG1130" s="296">
        <v>1.9841269841269841E-4</v>
      </c>
      <c r="CH1130" s="297" t="s">
        <v>12384</v>
      </c>
      <c r="CI1130" s="305">
        <v>0</v>
      </c>
      <c r="CJ1130" s="306">
        <v>1.0357142857142856</v>
      </c>
      <c r="CK1130" s="300">
        <v>1</v>
      </c>
      <c r="CL1130" s="301">
        <v>2</v>
      </c>
    </row>
    <row r="1131" spans="1:90" x14ac:dyDescent="0.25">
      <c r="A1131">
        <v>1315101330</v>
      </c>
      <c r="B1131" s="287" t="s">
        <v>13523</v>
      </c>
      <c r="C1131" s="141"/>
      <c r="N1131" s="142"/>
      <c r="O1131" s="141"/>
      <c r="AA1131" s="141">
        <v>1</v>
      </c>
      <c r="AL1131" s="142"/>
      <c r="AM1131" s="141"/>
      <c r="AX1131" s="142"/>
      <c r="AY1131" s="141"/>
      <c r="BJ1131" s="142"/>
      <c r="BK1131" s="141"/>
      <c r="BV1131" s="142"/>
      <c r="BW1131" s="302">
        <v>0</v>
      </c>
      <c r="BX1131" s="302">
        <v>0</v>
      </c>
      <c r="BY1131" s="302">
        <v>1</v>
      </c>
      <c r="BZ1131" s="302">
        <v>0</v>
      </c>
      <c r="CA1131" s="302">
        <v>0</v>
      </c>
      <c r="CB1131" s="302">
        <v>0</v>
      </c>
      <c r="CC1131" s="303">
        <v>0</v>
      </c>
      <c r="CD1131" s="304">
        <v>0</v>
      </c>
      <c r="CE1131" s="302">
        <v>0</v>
      </c>
      <c r="CF1131" s="302">
        <v>30</v>
      </c>
      <c r="CG1131" s="296">
        <v>0</v>
      </c>
      <c r="CH1131" s="297" t="s">
        <v>12384</v>
      </c>
      <c r="CI1131" s="305">
        <v>0</v>
      </c>
      <c r="CJ1131" s="306">
        <v>0</v>
      </c>
      <c r="CK1131" s="300">
        <v>0</v>
      </c>
      <c r="CL1131" s="301">
        <v>0</v>
      </c>
    </row>
    <row r="1132" spans="1:90" x14ac:dyDescent="0.25">
      <c r="A1132">
        <v>1315101380</v>
      </c>
      <c r="B1132" s="287" t="s">
        <v>13524</v>
      </c>
      <c r="C1132" s="141"/>
      <c r="G1132">
        <v>1</v>
      </c>
      <c r="N1132" s="142"/>
      <c r="O1132" s="141"/>
      <c r="AA1132" s="141"/>
      <c r="AL1132" s="142"/>
      <c r="AM1132" s="141"/>
      <c r="AX1132" s="142"/>
      <c r="AY1132" s="141"/>
      <c r="BJ1132" s="142"/>
      <c r="BK1132" s="141"/>
      <c r="BV1132" s="142"/>
      <c r="BW1132" s="302">
        <v>1</v>
      </c>
      <c r="BX1132" s="302">
        <v>0</v>
      </c>
      <c r="BY1132" s="302">
        <v>0</v>
      </c>
      <c r="BZ1132" s="302">
        <v>0</v>
      </c>
      <c r="CA1132" s="302">
        <v>0</v>
      </c>
      <c r="CB1132" s="302">
        <v>0</v>
      </c>
      <c r="CC1132" s="303">
        <v>0</v>
      </c>
      <c r="CD1132" s="304">
        <v>0</v>
      </c>
      <c r="CE1132" s="302">
        <v>0</v>
      </c>
      <c r="CF1132" s="302">
        <v>30</v>
      </c>
      <c r="CG1132" s="296">
        <v>0</v>
      </c>
      <c r="CH1132" s="297" t="s">
        <v>12384</v>
      </c>
      <c r="CI1132" s="305">
        <v>0</v>
      </c>
      <c r="CJ1132" s="306">
        <v>0</v>
      </c>
      <c r="CK1132" s="300">
        <v>0</v>
      </c>
      <c r="CL1132" s="301">
        <v>0</v>
      </c>
    </row>
    <row r="1133" spans="1:90" x14ac:dyDescent="0.25">
      <c r="A1133">
        <v>1315101410</v>
      </c>
      <c r="B1133" s="287" t="s">
        <v>13525</v>
      </c>
      <c r="C1133" s="141">
        <v>4</v>
      </c>
      <c r="H1133">
        <v>1</v>
      </c>
      <c r="N1133" s="142">
        <v>6</v>
      </c>
      <c r="O1133" s="141">
        <v>6</v>
      </c>
      <c r="P1133">
        <v>2</v>
      </c>
      <c r="Q1133">
        <v>3</v>
      </c>
      <c r="T1133">
        <v>1</v>
      </c>
      <c r="X1133">
        <v>1</v>
      </c>
      <c r="Z1133">
        <v>3</v>
      </c>
      <c r="AA1133" s="141"/>
      <c r="AC1133">
        <v>5</v>
      </c>
      <c r="AD1133">
        <v>13</v>
      </c>
      <c r="AH1133">
        <v>2</v>
      </c>
      <c r="AJ1133">
        <v>2</v>
      </c>
      <c r="AL1133" s="142">
        <v>1</v>
      </c>
      <c r="AM1133" s="141">
        <v>2</v>
      </c>
      <c r="AO1133">
        <v>1</v>
      </c>
      <c r="AP1133">
        <v>4</v>
      </c>
      <c r="AS1133">
        <v>1</v>
      </c>
      <c r="AU1133">
        <v>1</v>
      </c>
      <c r="AV1133">
        <v>1</v>
      </c>
      <c r="AX1133" s="142"/>
      <c r="AY1133" s="141">
        <v>5</v>
      </c>
      <c r="AZ1133">
        <v>3</v>
      </c>
      <c r="BJ1133" s="142"/>
      <c r="BK1133" s="141"/>
      <c r="BV1133" s="142"/>
      <c r="BW1133" s="302">
        <v>11</v>
      </c>
      <c r="BX1133" s="302">
        <v>16</v>
      </c>
      <c r="BY1133" s="302">
        <v>23</v>
      </c>
      <c r="BZ1133" s="302">
        <v>10</v>
      </c>
      <c r="CA1133" s="302">
        <v>8</v>
      </c>
      <c r="CB1133" s="302">
        <v>0</v>
      </c>
      <c r="CC1133" s="303">
        <v>0</v>
      </c>
      <c r="CD1133" s="304">
        <v>0</v>
      </c>
      <c r="CE1133" s="302">
        <v>0</v>
      </c>
      <c r="CF1133" s="302">
        <v>30</v>
      </c>
      <c r="CG1133" s="296">
        <v>0</v>
      </c>
      <c r="CH1133" s="297" t="s">
        <v>12384</v>
      </c>
      <c r="CI1133" s="305">
        <v>0</v>
      </c>
      <c r="CJ1133" s="306">
        <v>0</v>
      </c>
      <c r="CK1133" s="300">
        <v>0</v>
      </c>
      <c r="CL1133" s="301">
        <v>0</v>
      </c>
    </row>
    <row r="1134" spans="1:90" x14ac:dyDescent="0.25">
      <c r="A1134">
        <v>1315101450</v>
      </c>
      <c r="B1134" s="287" t="s">
        <v>13526</v>
      </c>
      <c r="C1134" s="141"/>
      <c r="N1134" s="142"/>
      <c r="O1134" s="141"/>
      <c r="AA1134" s="141">
        <v>3</v>
      </c>
      <c r="AH1134">
        <v>1</v>
      </c>
      <c r="AL1134" s="142"/>
      <c r="AM1134" s="141"/>
      <c r="AX1134" s="142">
        <v>1</v>
      </c>
      <c r="AY1134" s="141"/>
      <c r="BB1134">
        <v>1</v>
      </c>
      <c r="BE1134">
        <v>1</v>
      </c>
      <c r="BG1134">
        <v>1</v>
      </c>
      <c r="BH1134">
        <v>1</v>
      </c>
      <c r="BJ1134" s="142"/>
      <c r="BK1134" s="141"/>
      <c r="BQ1134">
        <v>1</v>
      </c>
      <c r="BR1134">
        <v>1</v>
      </c>
      <c r="BS1134">
        <v>1</v>
      </c>
      <c r="BU1134">
        <v>1</v>
      </c>
      <c r="BV1134" s="142"/>
      <c r="BW1134" s="302">
        <v>0</v>
      </c>
      <c r="BX1134" s="302">
        <v>0</v>
      </c>
      <c r="BY1134" s="302">
        <v>4</v>
      </c>
      <c r="BZ1134" s="302">
        <v>1</v>
      </c>
      <c r="CA1134" s="302">
        <v>4</v>
      </c>
      <c r="CB1134" s="302">
        <v>4</v>
      </c>
      <c r="CC1134" s="303">
        <v>1.5873015873015872E-2</v>
      </c>
      <c r="CD1134" s="304">
        <v>0</v>
      </c>
      <c r="CE1134" s="302">
        <v>34</v>
      </c>
      <c r="CF1134" s="302">
        <v>30</v>
      </c>
      <c r="CG1134" s="296">
        <v>7.9365079365079365E-4</v>
      </c>
      <c r="CH1134" s="297" t="s">
        <v>12384</v>
      </c>
      <c r="CI1134" s="305">
        <v>1</v>
      </c>
      <c r="CJ1134" s="306">
        <v>4.6825396825396819</v>
      </c>
      <c r="CK1134" s="300">
        <v>1</v>
      </c>
      <c r="CL1134" s="301">
        <v>5</v>
      </c>
    </row>
    <row r="1135" spans="1:90" x14ac:dyDescent="0.25">
      <c r="A1135">
        <v>1315101490</v>
      </c>
      <c r="B1135" s="287" t="s">
        <v>13527</v>
      </c>
      <c r="C1135" s="141"/>
      <c r="N1135" s="142"/>
      <c r="O1135" s="141"/>
      <c r="Q1135">
        <v>1</v>
      </c>
      <c r="AA1135" s="141"/>
      <c r="AH1135">
        <v>1</v>
      </c>
      <c r="AL1135" s="142"/>
      <c r="AM1135" s="141"/>
      <c r="AX1135" s="142"/>
      <c r="AY1135" s="141"/>
      <c r="BJ1135" s="142"/>
      <c r="BK1135" s="141"/>
      <c r="BQ1135">
        <v>1</v>
      </c>
      <c r="BU1135">
        <v>1</v>
      </c>
      <c r="BV1135" s="142"/>
      <c r="BW1135" s="302">
        <v>0</v>
      </c>
      <c r="BX1135" s="302">
        <v>1</v>
      </c>
      <c r="BY1135" s="302">
        <v>1</v>
      </c>
      <c r="BZ1135" s="302">
        <v>0</v>
      </c>
      <c r="CA1135" s="302">
        <v>0</v>
      </c>
      <c r="CB1135" s="302">
        <v>2</v>
      </c>
      <c r="CC1135" s="303">
        <v>7.9365079365079361E-3</v>
      </c>
      <c r="CD1135" s="304">
        <v>0</v>
      </c>
      <c r="CE1135" s="302">
        <v>0</v>
      </c>
      <c r="CF1135" s="302">
        <v>30</v>
      </c>
      <c r="CG1135" s="296">
        <v>3.9682539682539683E-4</v>
      </c>
      <c r="CH1135" s="297" t="s">
        <v>12384</v>
      </c>
      <c r="CI1135" s="305">
        <v>0</v>
      </c>
      <c r="CJ1135" s="306">
        <v>2.0714285714285712</v>
      </c>
      <c r="CK1135" s="300">
        <v>1</v>
      </c>
      <c r="CL1135" s="301">
        <v>3</v>
      </c>
    </row>
    <row r="1136" spans="1:90" x14ac:dyDescent="0.25">
      <c r="A1136">
        <v>1315101570</v>
      </c>
      <c r="B1136" s="287" t="s">
        <v>13528</v>
      </c>
      <c r="C1136" s="141"/>
      <c r="N1136" s="142"/>
      <c r="O1136" s="141"/>
      <c r="AA1136" s="141"/>
      <c r="AF1136">
        <v>1</v>
      </c>
      <c r="AG1136">
        <v>2</v>
      </c>
      <c r="AI1136">
        <v>1</v>
      </c>
      <c r="AJ1136">
        <v>2</v>
      </c>
      <c r="AL1136" s="142"/>
      <c r="AM1136" s="141"/>
      <c r="AP1136">
        <v>2</v>
      </c>
      <c r="AX1136" s="142"/>
      <c r="AY1136" s="141"/>
      <c r="AZ1136">
        <v>1</v>
      </c>
      <c r="BA1136">
        <v>2</v>
      </c>
      <c r="BC1136">
        <v>1</v>
      </c>
      <c r="BE1136">
        <v>2</v>
      </c>
      <c r="BG1136">
        <v>1</v>
      </c>
      <c r="BH1136">
        <v>4</v>
      </c>
      <c r="BJ1136" s="142"/>
      <c r="BK1136" s="141">
        <v>1</v>
      </c>
      <c r="BL1136">
        <v>1</v>
      </c>
      <c r="BO1136">
        <v>1</v>
      </c>
      <c r="BP1136">
        <v>2</v>
      </c>
      <c r="BT1136">
        <v>2</v>
      </c>
      <c r="BV1136" s="142">
        <v>1</v>
      </c>
      <c r="BW1136" s="302">
        <v>0</v>
      </c>
      <c r="BX1136" s="302">
        <v>0</v>
      </c>
      <c r="BY1136" s="302">
        <v>6</v>
      </c>
      <c r="BZ1136" s="302">
        <v>2</v>
      </c>
      <c r="CA1136" s="302">
        <v>11</v>
      </c>
      <c r="CB1136" s="302">
        <v>8</v>
      </c>
      <c r="CC1136" s="303">
        <v>3.1746031746031744E-2</v>
      </c>
      <c r="CD1136" s="304">
        <v>0.51639777949432231</v>
      </c>
      <c r="CE1136" s="302">
        <v>0</v>
      </c>
      <c r="CF1136" s="302">
        <v>30</v>
      </c>
      <c r="CG1136" s="296">
        <v>1.5873015873015873E-3</v>
      </c>
      <c r="CH1136" s="297" t="s">
        <v>12384</v>
      </c>
      <c r="CI1136" s="305">
        <v>1</v>
      </c>
      <c r="CJ1136" s="306">
        <v>8.8021120652086076</v>
      </c>
      <c r="CK1136" s="300">
        <v>2</v>
      </c>
      <c r="CL1136" s="301">
        <v>9</v>
      </c>
    </row>
    <row r="1137" spans="1:90" x14ac:dyDescent="0.25">
      <c r="A1137">
        <v>1315101600</v>
      </c>
      <c r="B1137" s="287" t="s">
        <v>13529</v>
      </c>
      <c r="C1137" s="141"/>
      <c r="D1137">
        <v>1</v>
      </c>
      <c r="N1137" s="142"/>
      <c r="O1137" s="141"/>
      <c r="AA1137" s="141"/>
      <c r="AL1137" s="142"/>
      <c r="AM1137" s="141"/>
      <c r="AX1137" s="142"/>
      <c r="AY1137" s="141"/>
      <c r="BJ1137" s="142"/>
      <c r="BK1137" s="141"/>
      <c r="BV1137" s="142"/>
      <c r="BW1137" s="302">
        <v>1</v>
      </c>
      <c r="BX1137" s="302">
        <v>0</v>
      </c>
      <c r="BY1137" s="302">
        <v>0</v>
      </c>
      <c r="BZ1137" s="302">
        <v>0</v>
      </c>
      <c r="CA1137" s="302">
        <v>0</v>
      </c>
      <c r="CB1137" s="302">
        <v>0</v>
      </c>
      <c r="CC1137" s="303">
        <v>0</v>
      </c>
      <c r="CD1137" s="304">
        <v>0</v>
      </c>
      <c r="CE1137" s="302">
        <v>0</v>
      </c>
      <c r="CF1137" s="302">
        <v>30</v>
      </c>
      <c r="CG1137" s="296">
        <v>0</v>
      </c>
      <c r="CH1137" s="297" t="s">
        <v>12384</v>
      </c>
      <c r="CI1137" s="305">
        <v>0</v>
      </c>
      <c r="CJ1137" s="306">
        <v>0</v>
      </c>
      <c r="CK1137" s="300">
        <v>0</v>
      </c>
      <c r="CL1137" s="301">
        <v>0</v>
      </c>
    </row>
    <row r="1138" spans="1:90" x14ac:dyDescent="0.25">
      <c r="A1138">
        <v>1315101640</v>
      </c>
      <c r="B1138" s="287" t="s">
        <v>13530</v>
      </c>
      <c r="C1138" s="141"/>
      <c r="N1138" s="142"/>
      <c r="O1138" s="141"/>
      <c r="AA1138" s="141"/>
      <c r="AB1138">
        <v>1</v>
      </c>
      <c r="AD1138">
        <v>1</v>
      </c>
      <c r="AE1138">
        <v>2</v>
      </c>
      <c r="AI1138">
        <v>1</v>
      </c>
      <c r="AL1138" s="142"/>
      <c r="AM1138" s="141">
        <v>1</v>
      </c>
      <c r="AO1138">
        <v>1</v>
      </c>
      <c r="AS1138">
        <v>1</v>
      </c>
      <c r="AX1138" s="142"/>
      <c r="AY1138" s="141"/>
      <c r="AZ1138">
        <v>1</v>
      </c>
      <c r="BJ1138" s="142"/>
      <c r="BK1138" s="141"/>
      <c r="BM1138">
        <v>1</v>
      </c>
      <c r="BU1138">
        <v>1</v>
      </c>
      <c r="BV1138" s="142"/>
      <c r="BW1138" s="302">
        <v>0</v>
      </c>
      <c r="BX1138" s="302">
        <v>0</v>
      </c>
      <c r="BY1138" s="302">
        <v>5</v>
      </c>
      <c r="BZ1138" s="302">
        <v>3</v>
      </c>
      <c r="CA1138" s="302">
        <v>1</v>
      </c>
      <c r="CB1138" s="302">
        <v>2</v>
      </c>
      <c r="CC1138" s="303">
        <v>7.9365079365079361E-3</v>
      </c>
      <c r="CD1138" s="304">
        <v>0</v>
      </c>
      <c r="CE1138" s="302">
        <v>0</v>
      </c>
      <c r="CF1138" s="302">
        <v>30</v>
      </c>
      <c r="CG1138" s="296">
        <v>3.9682539682539683E-4</v>
      </c>
      <c r="CH1138" s="297" t="s">
        <v>12384</v>
      </c>
      <c r="CI1138" s="305">
        <v>0</v>
      </c>
      <c r="CJ1138" s="306">
        <v>2.0714285714285712</v>
      </c>
      <c r="CK1138" s="300">
        <v>1</v>
      </c>
      <c r="CL1138" s="301">
        <v>3</v>
      </c>
    </row>
    <row r="1139" spans="1:90" x14ac:dyDescent="0.25">
      <c r="A1139">
        <v>1315101660</v>
      </c>
      <c r="B1139" s="287" t="s">
        <v>13531</v>
      </c>
      <c r="C1139" s="141"/>
      <c r="N1139" s="142"/>
      <c r="O1139" s="141"/>
      <c r="U1139">
        <v>1</v>
      </c>
      <c r="X1139">
        <v>6</v>
      </c>
      <c r="Z1139">
        <v>1</v>
      </c>
      <c r="AA1139" s="141"/>
      <c r="AC1139">
        <v>1</v>
      </c>
      <c r="AL1139" s="142"/>
      <c r="AM1139" s="141"/>
      <c r="AX1139" s="142"/>
      <c r="AY1139" s="141"/>
      <c r="BH1139">
        <v>1</v>
      </c>
      <c r="BJ1139" s="142"/>
      <c r="BK1139" s="141"/>
      <c r="BO1139">
        <v>1</v>
      </c>
      <c r="BR1139">
        <v>1</v>
      </c>
      <c r="BV1139" s="142">
        <v>1</v>
      </c>
      <c r="BW1139" s="302">
        <v>0</v>
      </c>
      <c r="BX1139" s="302">
        <v>8</v>
      </c>
      <c r="BY1139" s="302">
        <v>1</v>
      </c>
      <c r="BZ1139" s="302">
        <v>0</v>
      </c>
      <c r="CA1139" s="302">
        <v>1</v>
      </c>
      <c r="CB1139" s="302">
        <v>3</v>
      </c>
      <c r="CC1139" s="303">
        <v>1.1904761904761904E-2</v>
      </c>
      <c r="CD1139" s="304">
        <v>0</v>
      </c>
      <c r="CE1139" s="302">
        <v>0</v>
      </c>
      <c r="CF1139" s="302">
        <v>30</v>
      </c>
      <c r="CG1139" s="296">
        <v>5.9523809523809529E-4</v>
      </c>
      <c r="CH1139" s="297" t="s">
        <v>12384</v>
      </c>
      <c r="CI1139" s="305">
        <v>0</v>
      </c>
      <c r="CJ1139" s="306">
        <v>3.1071428571428568</v>
      </c>
      <c r="CK1139" s="300">
        <v>1</v>
      </c>
      <c r="CL1139" s="301">
        <v>4</v>
      </c>
    </row>
    <row r="1140" spans="1:90" x14ac:dyDescent="0.25">
      <c r="A1140">
        <v>1315101670</v>
      </c>
      <c r="B1140" s="287" t="s">
        <v>13532</v>
      </c>
      <c r="C1140" s="141"/>
      <c r="N1140" s="142"/>
      <c r="O1140" s="141"/>
      <c r="AA1140" s="141"/>
      <c r="AG1140">
        <v>2</v>
      </c>
      <c r="AL1140" s="142"/>
      <c r="AM1140" s="141"/>
      <c r="AR1140">
        <v>1</v>
      </c>
      <c r="AX1140" s="142"/>
      <c r="AY1140" s="141"/>
      <c r="BC1140">
        <v>1</v>
      </c>
      <c r="BJ1140" s="142"/>
      <c r="BK1140" s="141"/>
      <c r="BV1140" s="142"/>
      <c r="BW1140" s="302">
        <v>0</v>
      </c>
      <c r="BX1140" s="302">
        <v>0</v>
      </c>
      <c r="BY1140" s="302">
        <v>2</v>
      </c>
      <c r="BZ1140" s="302">
        <v>1</v>
      </c>
      <c r="CA1140" s="302">
        <v>1</v>
      </c>
      <c r="CB1140" s="302">
        <v>0</v>
      </c>
      <c r="CC1140" s="303">
        <v>0</v>
      </c>
      <c r="CD1140" s="304">
        <v>0</v>
      </c>
      <c r="CE1140" s="302">
        <v>0</v>
      </c>
      <c r="CF1140" s="302">
        <v>30</v>
      </c>
      <c r="CG1140" s="296">
        <v>0</v>
      </c>
      <c r="CH1140" s="307" t="s">
        <v>15354</v>
      </c>
      <c r="CI1140" s="305">
        <v>0</v>
      </c>
      <c r="CJ1140" s="306">
        <v>0</v>
      </c>
      <c r="CK1140" s="300">
        <v>0</v>
      </c>
      <c r="CL1140" s="301">
        <v>0</v>
      </c>
    </row>
    <row r="1141" spans="1:90" x14ac:dyDescent="0.25">
      <c r="A1141">
        <v>1315101800</v>
      </c>
      <c r="B1141" s="287" t="s">
        <v>13533</v>
      </c>
      <c r="C1141" s="141"/>
      <c r="N1141" s="142">
        <v>1</v>
      </c>
      <c r="O1141" s="141"/>
      <c r="T1141">
        <v>1</v>
      </c>
      <c r="U1141">
        <v>1</v>
      </c>
      <c r="X1141">
        <v>2</v>
      </c>
      <c r="Y1141">
        <v>2</v>
      </c>
      <c r="Z1141">
        <v>2</v>
      </c>
      <c r="AA1141" s="141">
        <v>2</v>
      </c>
      <c r="AC1141">
        <v>1</v>
      </c>
      <c r="AE1141">
        <v>1</v>
      </c>
      <c r="AH1141">
        <v>2</v>
      </c>
      <c r="AI1141">
        <v>3</v>
      </c>
      <c r="AL1141" s="142"/>
      <c r="AM1141" s="141"/>
      <c r="AN1141">
        <v>1</v>
      </c>
      <c r="AP1141">
        <v>3</v>
      </c>
      <c r="AQ1141">
        <v>1</v>
      </c>
      <c r="AR1141">
        <v>2</v>
      </c>
      <c r="AU1141">
        <v>1</v>
      </c>
      <c r="AV1141">
        <v>2</v>
      </c>
      <c r="AX1141" s="142">
        <v>4</v>
      </c>
      <c r="AY1141" s="141"/>
      <c r="BB1141">
        <v>1</v>
      </c>
      <c r="BC1141">
        <v>1</v>
      </c>
      <c r="BE1141">
        <v>1</v>
      </c>
      <c r="BG1141">
        <v>2</v>
      </c>
      <c r="BH1141">
        <v>2</v>
      </c>
      <c r="BJ1141" s="142">
        <v>1</v>
      </c>
      <c r="BK1141" s="141"/>
      <c r="BQ1141">
        <v>1</v>
      </c>
      <c r="BR1141">
        <v>1</v>
      </c>
      <c r="BS1141">
        <v>1</v>
      </c>
      <c r="BU1141">
        <v>1</v>
      </c>
      <c r="BV1141" s="142"/>
      <c r="BW1141" s="302">
        <v>1</v>
      </c>
      <c r="BX1141" s="302">
        <v>8</v>
      </c>
      <c r="BY1141" s="302">
        <v>9</v>
      </c>
      <c r="BZ1141" s="302">
        <v>14</v>
      </c>
      <c r="CA1141" s="302">
        <v>8</v>
      </c>
      <c r="CB1141" s="302">
        <v>4</v>
      </c>
      <c r="CC1141" s="303">
        <v>1.5873015873015872E-2</v>
      </c>
      <c r="CD1141" s="304">
        <v>0</v>
      </c>
      <c r="CE1141" s="302">
        <v>35</v>
      </c>
      <c r="CF1141" s="302">
        <v>30</v>
      </c>
      <c r="CG1141" s="296">
        <v>7.9365079365079365E-4</v>
      </c>
      <c r="CH1141" s="297" t="s">
        <v>12384</v>
      </c>
      <c r="CI1141" s="305">
        <v>1</v>
      </c>
      <c r="CJ1141" s="306">
        <v>4.6984126984126977</v>
      </c>
      <c r="CK1141" s="300">
        <v>1</v>
      </c>
      <c r="CL1141" s="301">
        <v>5</v>
      </c>
    </row>
    <row r="1142" spans="1:90" x14ac:dyDescent="0.25">
      <c r="A1142">
        <v>1315101970</v>
      </c>
      <c r="B1142" s="287" t="s">
        <v>13534</v>
      </c>
      <c r="C1142" s="141"/>
      <c r="N1142" s="142"/>
      <c r="O1142" s="141"/>
      <c r="Q1142">
        <v>1</v>
      </c>
      <c r="T1142">
        <v>1</v>
      </c>
      <c r="Z1142">
        <v>2</v>
      </c>
      <c r="AA1142" s="141">
        <v>2</v>
      </c>
      <c r="AB1142">
        <v>1</v>
      </c>
      <c r="AH1142">
        <v>1</v>
      </c>
      <c r="AL1142" s="142"/>
      <c r="AM1142" s="141"/>
      <c r="AX1142" s="142">
        <v>1</v>
      </c>
      <c r="AY1142" s="141"/>
      <c r="BB1142">
        <v>1</v>
      </c>
      <c r="BE1142">
        <v>1</v>
      </c>
      <c r="BG1142">
        <v>1</v>
      </c>
      <c r="BH1142">
        <v>1</v>
      </c>
      <c r="BJ1142" s="142"/>
      <c r="BK1142" s="141"/>
      <c r="BQ1142">
        <v>1</v>
      </c>
      <c r="BR1142">
        <v>1</v>
      </c>
      <c r="BS1142">
        <v>1</v>
      </c>
      <c r="BU1142">
        <v>1</v>
      </c>
      <c r="BV1142" s="142"/>
      <c r="BW1142" s="302">
        <v>0</v>
      </c>
      <c r="BX1142" s="302">
        <v>4</v>
      </c>
      <c r="BY1142" s="302">
        <v>4</v>
      </c>
      <c r="BZ1142" s="302">
        <v>1</v>
      </c>
      <c r="CA1142" s="302">
        <v>4</v>
      </c>
      <c r="CB1142" s="302">
        <v>4</v>
      </c>
      <c r="CC1142" s="303">
        <v>1.5873015873015872E-2</v>
      </c>
      <c r="CD1142" s="304">
        <v>0</v>
      </c>
      <c r="CE1142" s="302">
        <v>0</v>
      </c>
      <c r="CF1142" s="302">
        <v>30</v>
      </c>
      <c r="CG1142" s="296">
        <v>7.9365079365079365E-4</v>
      </c>
      <c r="CH1142" s="307" t="s">
        <v>15354</v>
      </c>
      <c r="CI1142" s="305">
        <v>0</v>
      </c>
      <c r="CJ1142" s="306">
        <v>4.1428571428571423</v>
      </c>
      <c r="CK1142" s="300">
        <v>1</v>
      </c>
      <c r="CL1142" s="301">
        <v>5</v>
      </c>
    </row>
    <row r="1143" spans="1:90" x14ac:dyDescent="0.25">
      <c r="A1143">
        <v>1315101980</v>
      </c>
      <c r="B1143" s="287" t="s">
        <v>13535</v>
      </c>
      <c r="C1143" s="141"/>
      <c r="N1143" s="142"/>
      <c r="O1143" s="141"/>
      <c r="T1143">
        <v>1</v>
      </c>
      <c r="U1143">
        <v>1</v>
      </c>
      <c r="Y1143">
        <v>1</v>
      </c>
      <c r="AA1143" s="141">
        <v>2</v>
      </c>
      <c r="AH1143">
        <v>1</v>
      </c>
      <c r="AL1143" s="142"/>
      <c r="AM1143" s="141"/>
      <c r="AX1143" s="142">
        <v>1</v>
      </c>
      <c r="AY1143" s="141"/>
      <c r="BB1143">
        <v>2</v>
      </c>
      <c r="BE1143">
        <v>1</v>
      </c>
      <c r="BJ1143" s="142"/>
      <c r="BK1143" s="141"/>
      <c r="BQ1143">
        <v>1</v>
      </c>
      <c r="BR1143">
        <v>1</v>
      </c>
      <c r="BS1143">
        <v>1</v>
      </c>
      <c r="BU1143">
        <v>1</v>
      </c>
      <c r="BV1143" s="142"/>
      <c r="BW1143" s="302">
        <v>0</v>
      </c>
      <c r="BX1143" s="302">
        <v>3</v>
      </c>
      <c r="BY1143" s="302">
        <v>3</v>
      </c>
      <c r="BZ1143" s="302">
        <v>1</v>
      </c>
      <c r="CA1143" s="302">
        <v>3</v>
      </c>
      <c r="CB1143" s="302">
        <v>4</v>
      </c>
      <c r="CC1143" s="303">
        <v>1.5873015873015872E-2</v>
      </c>
      <c r="CD1143" s="304">
        <v>0</v>
      </c>
      <c r="CE1143" s="302">
        <v>0</v>
      </c>
      <c r="CF1143" s="302">
        <v>30</v>
      </c>
      <c r="CG1143" s="296">
        <v>7.9365079365079365E-4</v>
      </c>
      <c r="CH1143" s="297" t="s">
        <v>12384</v>
      </c>
      <c r="CI1143" s="305">
        <v>0</v>
      </c>
      <c r="CJ1143" s="306">
        <v>4.1428571428571423</v>
      </c>
      <c r="CK1143" s="300">
        <v>1</v>
      </c>
      <c r="CL1143" s="301">
        <v>5</v>
      </c>
    </row>
    <row r="1144" spans="1:90" x14ac:dyDescent="0.25">
      <c r="A1144">
        <v>1315102130</v>
      </c>
      <c r="B1144" s="287" t="s">
        <v>13536</v>
      </c>
      <c r="C1144" s="141"/>
      <c r="N1144" s="142"/>
      <c r="O1144" s="141"/>
      <c r="Z1144">
        <v>1</v>
      </c>
      <c r="AA1144" s="141"/>
      <c r="AL1144" s="142"/>
      <c r="AM1144" s="141">
        <v>1</v>
      </c>
      <c r="AX1144" s="142"/>
      <c r="AY1144" s="141"/>
      <c r="BJ1144" s="142"/>
      <c r="BK1144" s="141"/>
      <c r="BV1144" s="142"/>
      <c r="BW1144" s="302">
        <v>0</v>
      </c>
      <c r="BX1144" s="302">
        <v>1</v>
      </c>
      <c r="BY1144" s="302">
        <v>0</v>
      </c>
      <c r="BZ1144" s="302">
        <v>1</v>
      </c>
      <c r="CA1144" s="302">
        <v>0</v>
      </c>
      <c r="CB1144" s="302">
        <v>0</v>
      </c>
      <c r="CC1144" s="303">
        <v>0</v>
      </c>
      <c r="CD1144" s="304">
        <v>0</v>
      </c>
      <c r="CE1144" s="302">
        <v>0</v>
      </c>
      <c r="CF1144" s="302">
        <v>30</v>
      </c>
      <c r="CG1144" s="296">
        <v>0</v>
      </c>
      <c r="CH1144" s="297" t="s">
        <v>12384</v>
      </c>
      <c r="CI1144" s="305">
        <v>0</v>
      </c>
      <c r="CJ1144" s="306">
        <v>0</v>
      </c>
      <c r="CK1144" s="300">
        <v>0</v>
      </c>
      <c r="CL1144" s="301">
        <v>0</v>
      </c>
    </row>
    <row r="1145" spans="1:90" x14ac:dyDescent="0.25">
      <c r="A1145">
        <v>1315102140</v>
      </c>
      <c r="B1145" s="287" t="s">
        <v>13537</v>
      </c>
      <c r="C1145" s="141"/>
      <c r="N1145" s="142"/>
      <c r="O1145" s="141"/>
      <c r="AA1145" s="141"/>
      <c r="AL1145" s="142"/>
      <c r="AM1145" s="141"/>
      <c r="AX1145" s="142"/>
      <c r="AY1145" s="141"/>
      <c r="BC1145">
        <v>1</v>
      </c>
      <c r="BJ1145" s="142"/>
      <c r="BK1145" s="141"/>
      <c r="BV1145" s="142"/>
      <c r="BW1145" s="302">
        <v>0</v>
      </c>
      <c r="BX1145" s="302">
        <v>0</v>
      </c>
      <c r="BY1145" s="302">
        <v>0</v>
      </c>
      <c r="BZ1145" s="302">
        <v>0</v>
      </c>
      <c r="CA1145" s="302">
        <v>1</v>
      </c>
      <c r="CB1145" s="302">
        <v>0</v>
      </c>
      <c r="CC1145" s="303">
        <v>0</v>
      </c>
      <c r="CD1145" s="304">
        <v>0</v>
      </c>
      <c r="CE1145" s="302">
        <v>0</v>
      </c>
      <c r="CF1145" s="302">
        <v>30</v>
      </c>
      <c r="CG1145" s="296">
        <v>0</v>
      </c>
      <c r="CH1145" s="297" t="s">
        <v>12384</v>
      </c>
      <c r="CI1145" s="305">
        <v>0</v>
      </c>
      <c r="CJ1145" s="306">
        <v>0</v>
      </c>
      <c r="CK1145" s="300">
        <v>0</v>
      </c>
      <c r="CL1145" s="301">
        <v>0</v>
      </c>
    </row>
    <row r="1146" spans="1:90" x14ac:dyDescent="0.25">
      <c r="A1146">
        <v>1315102150</v>
      </c>
      <c r="B1146" s="287" t="s">
        <v>13538</v>
      </c>
      <c r="C1146" s="141"/>
      <c r="N1146" s="142"/>
      <c r="O1146" s="141"/>
      <c r="Z1146">
        <v>1</v>
      </c>
      <c r="AA1146" s="141"/>
      <c r="AL1146" s="142"/>
      <c r="AM1146" s="141"/>
      <c r="AX1146" s="142"/>
      <c r="AY1146" s="141"/>
      <c r="BJ1146" s="142"/>
      <c r="BK1146" s="141"/>
      <c r="BV1146" s="142"/>
      <c r="BW1146" s="302">
        <v>0</v>
      </c>
      <c r="BX1146" s="302">
        <v>1</v>
      </c>
      <c r="BY1146" s="302">
        <v>0</v>
      </c>
      <c r="BZ1146" s="302">
        <v>0</v>
      </c>
      <c r="CA1146" s="302">
        <v>0</v>
      </c>
      <c r="CB1146" s="302">
        <v>0</v>
      </c>
      <c r="CC1146" s="303">
        <v>0</v>
      </c>
      <c r="CD1146" s="304">
        <v>0</v>
      </c>
      <c r="CE1146" s="302">
        <v>0</v>
      </c>
      <c r="CF1146" s="302">
        <v>30</v>
      </c>
      <c r="CG1146" s="296">
        <v>0</v>
      </c>
      <c r="CH1146" s="297" t="s">
        <v>12384</v>
      </c>
      <c r="CI1146" s="305">
        <v>0</v>
      </c>
      <c r="CJ1146" s="306">
        <v>0</v>
      </c>
      <c r="CK1146" s="300">
        <v>0</v>
      </c>
      <c r="CL1146" s="301">
        <v>0</v>
      </c>
    </row>
    <row r="1147" spans="1:90" x14ac:dyDescent="0.25">
      <c r="A1147">
        <v>1315102160</v>
      </c>
      <c r="B1147" s="287" t="s">
        <v>13539</v>
      </c>
      <c r="C1147" s="141"/>
      <c r="N1147" s="142"/>
      <c r="O1147" s="141"/>
      <c r="Q1147">
        <v>1</v>
      </c>
      <c r="Z1147">
        <v>1</v>
      </c>
      <c r="AA1147" s="141"/>
      <c r="AL1147" s="142"/>
      <c r="AM1147" s="141">
        <v>1</v>
      </c>
      <c r="AX1147" s="142"/>
      <c r="AY1147" s="141"/>
      <c r="BC1147">
        <v>1</v>
      </c>
      <c r="BJ1147" s="142"/>
      <c r="BK1147" s="141"/>
      <c r="BV1147" s="142"/>
      <c r="BW1147" s="302">
        <v>0</v>
      </c>
      <c r="BX1147" s="302">
        <v>2</v>
      </c>
      <c r="BY1147" s="302">
        <v>0</v>
      </c>
      <c r="BZ1147" s="302">
        <v>1</v>
      </c>
      <c r="CA1147" s="302">
        <v>1</v>
      </c>
      <c r="CB1147" s="302">
        <v>0</v>
      </c>
      <c r="CC1147" s="303">
        <v>0</v>
      </c>
      <c r="CD1147" s="304">
        <v>0</v>
      </c>
      <c r="CE1147" s="302">
        <v>0</v>
      </c>
      <c r="CF1147" s="302">
        <v>30</v>
      </c>
      <c r="CG1147" s="296">
        <v>0</v>
      </c>
      <c r="CH1147" s="297" t="s">
        <v>12384</v>
      </c>
      <c r="CI1147" s="305">
        <v>0</v>
      </c>
      <c r="CJ1147" s="306">
        <v>0</v>
      </c>
      <c r="CK1147" s="300">
        <v>0</v>
      </c>
      <c r="CL1147" s="301">
        <v>0</v>
      </c>
    </row>
    <row r="1148" spans="1:90" x14ac:dyDescent="0.25">
      <c r="A1148">
        <v>1315102230</v>
      </c>
      <c r="B1148" s="287" t="s">
        <v>13540</v>
      </c>
      <c r="C1148" s="141"/>
      <c r="N1148" s="142"/>
      <c r="O1148" s="141"/>
      <c r="Z1148">
        <v>1</v>
      </c>
      <c r="AA1148" s="141"/>
      <c r="AL1148" s="142"/>
      <c r="AM1148" s="141"/>
      <c r="AX1148" s="142"/>
      <c r="AY1148" s="141"/>
      <c r="BJ1148" s="142"/>
      <c r="BK1148" s="141"/>
      <c r="BV1148" s="142"/>
      <c r="BW1148" s="302">
        <v>0</v>
      </c>
      <c r="BX1148" s="302">
        <v>1</v>
      </c>
      <c r="BY1148" s="302">
        <v>0</v>
      </c>
      <c r="BZ1148" s="302">
        <v>0</v>
      </c>
      <c r="CA1148" s="302">
        <v>0</v>
      </c>
      <c r="CB1148" s="302">
        <v>0</v>
      </c>
      <c r="CC1148" s="303">
        <v>0</v>
      </c>
      <c r="CD1148" s="304">
        <v>0</v>
      </c>
      <c r="CE1148" s="302">
        <v>0</v>
      </c>
      <c r="CF1148" s="302">
        <v>30</v>
      </c>
      <c r="CG1148" s="296">
        <v>0</v>
      </c>
      <c r="CH1148" s="297" t="s">
        <v>12384</v>
      </c>
      <c r="CI1148" s="305">
        <v>0</v>
      </c>
      <c r="CJ1148" s="306">
        <v>0</v>
      </c>
      <c r="CK1148" s="300">
        <v>0</v>
      </c>
      <c r="CL1148" s="301">
        <v>0</v>
      </c>
    </row>
    <row r="1149" spans="1:90" x14ac:dyDescent="0.25">
      <c r="A1149">
        <v>1315102480</v>
      </c>
      <c r="B1149" s="287" t="s">
        <v>13541</v>
      </c>
      <c r="C1149" s="141"/>
      <c r="N1149" s="142"/>
      <c r="O1149" s="141"/>
      <c r="T1149">
        <v>1</v>
      </c>
      <c r="U1149">
        <v>1</v>
      </c>
      <c r="Z1149">
        <v>2</v>
      </c>
      <c r="AA1149" s="141">
        <v>2</v>
      </c>
      <c r="AB1149">
        <v>1</v>
      </c>
      <c r="AH1149">
        <v>1</v>
      </c>
      <c r="AL1149" s="142"/>
      <c r="AM1149" s="141"/>
      <c r="AX1149" s="142"/>
      <c r="AY1149" s="141"/>
      <c r="BG1149">
        <v>1</v>
      </c>
      <c r="BH1149">
        <v>1</v>
      </c>
      <c r="BJ1149" s="142"/>
      <c r="BK1149" s="141"/>
      <c r="BR1149">
        <v>1</v>
      </c>
      <c r="BS1149">
        <v>1</v>
      </c>
      <c r="BV1149" s="142"/>
      <c r="BW1149" s="302">
        <v>0</v>
      </c>
      <c r="BX1149" s="302">
        <v>4</v>
      </c>
      <c r="BY1149" s="302">
        <v>4</v>
      </c>
      <c r="BZ1149" s="302">
        <v>0</v>
      </c>
      <c r="CA1149" s="302">
        <v>2</v>
      </c>
      <c r="CB1149" s="302">
        <v>2</v>
      </c>
      <c r="CC1149" s="303">
        <v>7.9365079365079361E-3</v>
      </c>
      <c r="CD1149" s="304">
        <v>0</v>
      </c>
      <c r="CE1149" s="302">
        <v>0</v>
      </c>
      <c r="CF1149" s="302">
        <v>30</v>
      </c>
      <c r="CG1149" s="296">
        <v>3.9682539682539683E-4</v>
      </c>
      <c r="CH1149" s="297" t="s">
        <v>12384</v>
      </c>
      <c r="CI1149" s="305">
        <v>0</v>
      </c>
      <c r="CJ1149" s="306">
        <v>2.0714285714285712</v>
      </c>
      <c r="CK1149" s="300">
        <v>1</v>
      </c>
      <c r="CL1149" s="301">
        <v>3</v>
      </c>
    </row>
    <row r="1150" spans="1:90" x14ac:dyDescent="0.25">
      <c r="A1150">
        <v>1315103240</v>
      </c>
      <c r="B1150" s="287" t="s">
        <v>13542</v>
      </c>
      <c r="C1150" s="141"/>
      <c r="N1150" s="142"/>
      <c r="O1150" s="141"/>
      <c r="AA1150" s="141"/>
      <c r="AL1150" s="142"/>
      <c r="AM1150" s="141"/>
      <c r="AT1150">
        <v>1</v>
      </c>
      <c r="AX1150" s="142"/>
      <c r="AY1150" s="141"/>
      <c r="BJ1150" s="142"/>
      <c r="BK1150" s="141"/>
      <c r="BV1150" s="142"/>
      <c r="BW1150" s="302">
        <v>0</v>
      </c>
      <c r="BX1150" s="302">
        <v>0</v>
      </c>
      <c r="BY1150" s="302">
        <v>0</v>
      </c>
      <c r="BZ1150" s="302">
        <v>1</v>
      </c>
      <c r="CA1150" s="302">
        <v>0</v>
      </c>
      <c r="CB1150" s="302">
        <v>0</v>
      </c>
      <c r="CC1150" s="303">
        <v>0</v>
      </c>
      <c r="CD1150" s="304">
        <v>0</v>
      </c>
      <c r="CE1150" s="302">
        <v>0</v>
      </c>
      <c r="CF1150" s="302">
        <v>30</v>
      </c>
      <c r="CG1150" s="296">
        <v>0</v>
      </c>
      <c r="CH1150" s="297" t="s">
        <v>12384</v>
      </c>
      <c r="CI1150" s="305">
        <v>0</v>
      </c>
      <c r="CJ1150" s="306">
        <v>0</v>
      </c>
      <c r="CK1150" s="300">
        <v>0</v>
      </c>
      <c r="CL1150" s="301">
        <v>0</v>
      </c>
    </row>
    <row r="1151" spans="1:90" x14ac:dyDescent="0.25">
      <c r="A1151">
        <v>1315103370</v>
      </c>
      <c r="B1151" s="287" t="s">
        <v>13543</v>
      </c>
      <c r="C1151" s="141"/>
      <c r="N1151" s="142"/>
      <c r="O1151" s="141"/>
      <c r="AA1151" s="141"/>
      <c r="AL1151" s="142"/>
      <c r="AM1151" s="141"/>
      <c r="AX1151" s="142">
        <v>1</v>
      </c>
      <c r="AY1151" s="141"/>
      <c r="BJ1151" s="142"/>
      <c r="BK1151" s="141"/>
      <c r="BV1151" s="142"/>
      <c r="BW1151" s="302">
        <v>0</v>
      </c>
      <c r="BX1151" s="302">
        <v>0</v>
      </c>
      <c r="BY1151" s="302">
        <v>0</v>
      </c>
      <c r="BZ1151" s="302">
        <v>1</v>
      </c>
      <c r="CA1151" s="302">
        <v>0</v>
      </c>
      <c r="CB1151" s="302">
        <v>0</v>
      </c>
      <c r="CC1151" s="303">
        <v>0</v>
      </c>
      <c r="CD1151" s="304">
        <v>0</v>
      </c>
      <c r="CE1151" s="302">
        <v>0</v>
      </c>
      <c r="CF1151" s="302">
        <v>30</v>
      </c>
      <c r="CG1151" s="296">
        <v>0</v>
      </c>
      <c r="CH1151" s="297" t="s">
        <v>12384</v>
      </c>
      <c r="CI1151" s="305">
        <v>0</v>
      </c>
      <c r="CJ1151" s="306">
        <v>0</v>
      </c>
      <c r="CK1151" s="300">
        <v>0</v>
      </c>
      <c r="CL1151" s="301">
        <v>0</v>
      </c>
    </row>
    <row r="1152" spans="1:90" x14ac:dyDescent="0.25">
      <c r="A1152">
        <v>1315103380</v>
      </c>
      <c r="B1152" s="287" t="s">
        <v>13544</v>
      </c>
      <c r="C1152" s="141"/>
      <c r="N1152" s="142"/>
      <c r="O1152" s="141"/>
      <c r="AA1152" s="141"/>
      <c r="AL1152" s="142"/>
      <c r="AM1152" s="141"/>
      <c r="AX1152" s="142"/>
      <c r="AY1152" s="141"/>
      <c r="BA1152">
        <v>1</v>
      </c>
      <c r="BJ1152" s="142"/>
      <c r="BK1152" s="141"/>
      <c r="BV1152" s="142"/>
      <c r="BW1152" s="302">
        <v>0</v>
      </c>
      <c r="BX1152" s="302">
        <v>0</v>
      </c>
      <c r="BY1152" s="302">
        <v>0</v>
      </c>
      <c r="BZ1152" s="302">
        <v>0</v>
      </c>
      <c r="CA1152" s="302">
        <v>1</v>
      </c>
      <c r="CB1152" s="302">
        <v>0</v>
      </c>
      <c r="CC1152" s="303">
        <v>0</v>
      </c>
      <c r="CD1152" s="304">
        <v>0</v>
      </c>
      <c r="CE1152" s="302">
        <v>0</v>
      </c>
      <c r="CF1152" s="302">
        <v>30</v>
      </c>
      <c r="CG1152" s="296">
        <v>0</v>
      </c>
      <c r="CH1152" s="297" t="s">
        <v>12384</v>
      </c>
      <c r="CI1152" s="305">
        <v>0</v>
      </c>
      <c r="CJ1152" s="306">
        <v>0</v>
      </c>
      <c r="CK1152" s="300">
        <v>0</v>
      </c>
      <c r="CL1152" s="301">
        <v>0</v>
      </c>
    </row>
    <row r="1153" spans="1:90" x14ac:dyDescent="0.25">
      <c r="A1153">
        <v>1315103420</v>
      </c>
      <c r="B1153" s="287" t="s">
        <v>13545</v>
      </c>
      <c r="C1153" s="141"/>
      <c r="N1153" s="142"/>
      <c r="O1153" s="141"/>
      <c r="AA1153" s="141"/>
      <c r="AL1153" s="142"/>
      <c r="AM1153" s="141"/>
      <c r="AX1153" s="142"/>
      <c r="AY1153" s="141"/>
      <c r="BC1153">
        <v>2</v>
      </c>
      <c r="BG1153">
        <v>1</v>
      </c>
      <c r="BJ1153" s="142">
        <v>1</v>
      </c>
      <c r="BK1153" s="141"/>
      <c r="BO1153">
        <v>1</v>
      </c>
      <c r="BP1153">
        <v>1</v>
      </c>
      <c r="BT1153">
        <v>1</v>
      </c>
      <c r="BV1153" s="142"/>
      <c r="BW1153" s="302">
        <v>0</v>
      </c>
      <c r="BX1153" s="302">
        <v>0</v>
      </c>
      <c r="BY1153" s="302">
        <v>0</v>
      </c>
      <c r="BZ1153" s="302">
        <v>0</v>
      </c>
      <c r="CA1153" s="302">
        <v>4</v>
      </c>
      <c r="CB1153" s="302">
        <v>3</v>
      </c>
      <c r="CC1153" s="303">
        <v>1.1904761904761904E-2</v>
      </c>
      <c r="CD1153" s="304">
        <v>0</v>
      </c>
      <c r="CE1153" s="302">
        <v>0</v>
      </c>
      <c r="CF1153" s="302">
        <v>30</v>
      </c>
      <c r="CG1153" s="296">
        <v>5.9523809523809529E-4</v>
      </c>
      <c r="CH1153" s="307" t="s">
        <v>15354</v>
      </c>
      <c r="CI1153" s="305">
        <v>0</v>
      </c>
      <c r="CJ1153" s="306">
        <v>3.1071428571428568</v>
      </c>
      <c r="CK1153" s="300">
        <v>1</v>
      </c>
      <c r="CL1153" s="301">
        <v>4</v>
      </c>
    </row>
    <row r="1154" spans="1:90" x14ac:dyDescent="0.25">
      <c r="A1154">
        <v>1315103470</v>
      </c>
      <c r="B1154" s="287" t="s">
        <v>13546</v>
      </c>
      <c r="C1154" s="141"/>
      <c r="N1154" s="142"/>
      <c r="O1154" s="141"/>
      <c r="AA1154" s="141"/>
      <c r="AL1154" s="142"/>
      <c r="AM1154" s="141"/>
      <c r="AX1154" s="142"/>
      <c r="AY1154" s="141"/>
      <c r="BJ1154" s="142"/>
      <c r="BK1154" s="141"/>
      <c r="BU1154">
        <v>1</v>
      </c>
      <c r="BV1154" s="142"/>
      <c r="BW1154" s="302">
        <v>0</v>
      </c>
      <c r="BX1154" s="302">
        <v>0</v>
      </c>
      <c r="BY1154" s="302">
        <v>0</v>
      </c>
      <c r="BZ1154" s="302">
        <v>0</v>
      </c>
      <c r="CA1154" s="302">
        <v>0</v>
      </c>
      <c r="CB1154" s="302">
        <v>1</v>
      </c>
      <c r="CC1154" s="303">
        <v>3.968253968253968E-3</v>
      </c>
      <c r="CD1154" s="304">
        <v>0</v>
      </c>
      <c r="CE1154" s="302">
        <v>0</v>
      </c>
      <c r="CF1154" s="302">
        <v>30</v>
      </c>
      <c r="CG1154" s="296">
        <v>1.9841269841269841E-4</v>
      </c>
      <c r="CH1154" s="307" t="s">
        <v>15354</v>
      </c>
      <c r="CI1154" s="305">
        <v>0</v>
      </c>
      <c r="CJ1154" s="306">
        <v>1.0357142857142856</v>
      </c>
      <c r="CK1154" s="300">
        <v>1</v>
      </c>
      <c r="CL1154" s="301">
        <v>2</v>
      </c>
    </row>
    <row r="1155" spans="1:90" x14ac:dyDescent="0.25">
      <c r="A1155">
        <v>1315103570</v>
      </c>
      <c r="B1155" s="287" t="s">
        <v>13547</v>
      </c>
      <c r="C1155" s="141"/>
      <c r="N1155" s="142"/>
      <c r="O1155" s="141"/>
      <c r="AA1155" s="141"/>
      <c r="AL1155" s="142"/>
      <c r="AM1155" s="141"/>
      <c r="AX1155" s="142"/>
      <c r="AY1155" s="141"/>
      <c r="BH1155">
        <v>3</v>
      </c>
      <c r="BJ1155" s="142"/>
      <c r="BK1155" s="141"/>
      <c r="BV1155" s="142"/>
      <c r="BW1155" s="302">
        <v>0</v>
      </c>
      <c r="BX1155" s="302">
        <v>0</v>
      </c>
      <c r="BY1155" s="302">
        <v>0</v>
      </c>
      <c r="BZ1155" s="302">
        <v>0</v>
      </c>
      <c r="CA1155" s="302">
        <v>3</v>
      </c>
      <c r="CB1155" s="302">
        <v>0</v>
      </c>
      <c r="CC1155" s="303">
        <v>0</v>
      </c>
      <c r="CD1155" s="304">
        <v>0</v>
      </c>
      <c r="CE1155" s="302">
        <v>0</v>
      </c>
      <c r="CF1155" s="302">
        <v>30</v>
      </c>
      <c r="CG1155" s="296">
        <v>0</v>
      </c>
      <c r="CH1155" s="297" t="s">
        <v>12384</v>
      </c>
      <c r="CI1155" s="305">
        <v>0</v>
      </c>
      <c r="CJ1155" s="306">
        <v>0</v>
      </c>
      <c r="CK1155" s="300">
        <v>0</v>
      </c>
      <c r="CL1155" s="301">
        <v>0</v>
      </c>
    </row>
    <row r="1156" spans="1:90" x14ac:dyDescent="0.25">
      <c r="A1156">
        <v>1315103580</v>
      </c>
      <c r="B1156" s="287" t="s">
        <v>13548</v>
      </c>
      <c r="C1156" s="141"/>
      <c r="N1156" s="142"/>
      <c r="O1156" s="141"/>
      <c r="AA1156" s="141"/>
      <c r="AL1156" s="142"/>
      <c r="AM1156" s="141"/>
      <c r="AX1156" s="142"/>
      <c r="AY1156" s="141"/>
      <c r="BJ1156" s="142"/>
      <c r="BK1156" s="141"/>
      <c r="BO1156">
        <v>1</v>
      </c>
      <c r="BS1156">
        <v>1</v>
      </c>
      <c r="BV1156" s="142"/>
      <c r="BW1156" s="302">
        <v>0</v>
      </c>
      <c r="BX1156" s="302">
        <v>0</v>
      </c>
      <c r="BY1156" s="302">
        <v>0</v>
      </c>
      <c r="BZ1156" s="302">
        <v>0</v>
      </c>
      <c r="CA1156" s="302">
        <v>0</v>
      </c>
      <c r="CB1156" s="302">
        <v>2</v>
      </c>
      <c r="CC1156" s="303">
        <v>7.9365079365079361E-3</v>
      </c>
      <c r="CD1156" s="304">
        <v>0</v>
      </c>
      <c r="CE1156" s="302">
        <v>0</v>
      </c>
      <c r="CF1156" s="302">
        <v>30</v>
      </c>
      <c r="CG1156" s="296">
        <v>3.9682539682539683E-4</v>
      </c>
      <c r="CH1156" s="307" t="s">
        <v>15354</v>
      </c>
      <c r="CI1156" s="305">
        <v>0</v>
      </c>
      <c r="CJ1156" s="306">
        <v>2.0714285714285712</v>
      </c>
      <c r="CK1156" s="300">
        <v>1</v>
      </c>
      <c r="CL1156" s="301">
        <v>3</v>
      </c>
    </row>
    <row r="1157" spans="1:90" x14ac:dyDescent="0.25">
      <c r="A1157">
        <v>1315103590</v>
      </c>
      <c r="B1157" s="287" t="s">
        <v>13549</v>
      </c>
      <c r="C1157" s="141"/>
      <c r="N1157" s="142"/>
      <c r="O1157" s="141"/>
      <c r="AA1157" s="141"/>
      <c r="AL1157" s="142"/>
      <c r="AM1157" s="141"/>
      <c r="AX1157" s="142"/>
      <c r="AY1157" s="141"/>
      <c r="BG1157">
        <v>1</v>
      </c>
      <c r="BH1157">
        <v>1</v>
      </c>
      <c r="BJ1157" s="142"/>
      <c r="BK1157" s="141"/>
      <c r="BV1157" s="142"/>
      <c r="BW1157" s="302">
        <v>0</v>
      </c>
      <c r="BX1157" s="302">
        <v>0</v>
      </c>
      <c r="BY1157" s="302">
        <v>0</v>
      </c>
      <c r="BZ1157" s="302">
        <v>0</v>
      </c>
      <c r="CA1157" s="302">
        <v>2</v>
      </c>
      <c r="CB1157" s="302">
        <v>0</v>
      </c>
      <c r="CC1157" s="303">
        <v>0</v>
      </c>
      <c r="CD1157" s="304">
        <v>0</v>
      </c>
      <c r="CE1157" s="302">
        <v>0</v>
      </c>
      <c r="CF1157" s="302">
        <v>30</v>
      </c>
      <c r="CG1157" s="296">
        <v>0</v>
      </c>
      <c r="CH1157" s="297" t="s">
        <v>12384</v>
      </c>
      <c r="CI1157" s="305">
        <v>0</v>
      </c>
      <c r="CJ1157" s="306">
        <v>0</v>
      </c>
      <c r="CK1157" s="300">
        <v>0</v>
      </c>
      <c r="CL1157" s="301">
        <v>0</v>
      </c>
    </row>
    <row r="1158" spans="1:90" x14ac:dyDescent="0.25">
      <c r="A1158">
        <v>1315103600</v>
      </c>
      <c r="B1158" s="287" t="s">
        <v>13550</v>
      </c>
      <c r="C1158" s="141"/>
      <c r="N1158" s="142"/>
      <c r="O1158" s="141"/>
      <c r="AA1158" s="141"/>
      <c r="AL1158" s="142"/>
      <c r="AM1158" s="141"/>
      <c r="AX1158" s="142"/>
      <c r="AY1158" s="141"/>
      <c r="BC1158">
        <v>1</v>
      </c>
      <c r="BG1158">
        <v>1</v>
      </c>
      <c r="BH1158">
        <v>1</v>
      </c>
      <c r="BJ1158" s="142"/>
      <c r="BK1158" s="141"/>
      <c r="BV1158" s="142"/>
      <c r="BW1158" s="302">
        <v>0</v>
      </c>
      <c r="BX1158" s="302">
        <v>0</v>
      </c>
      <c r="BY1158" s="302">
        <v>0</v>
      </c>
      <c r="BZ1158" s="302">
        <v>0</v>
      </c>
      <c r="CA1158" s="302">
        <v>3</v>
      </c>
      <c r="CB1158" s="302">
        <v>0</v>
      </c>
      <c r="CC1158" s="303">
        <v>0</v>
      </c>
      <c r="CD1158" s="304">
        <v>0</v>
      </c>
      <c r="CE1158" s="302">
        <v>0</v>
      </c>
      <c r="CF1158" s="302">
        <v>30</v>
      </c>
      <c r="CG1158" s="296">
        <v>0</v>
      </c>
      <c r="CH1158" s="297" t="s">
        <v>12384</v>
      </c>
      <c r="CI1158" s="305">
        <v>0</v>
      </c>
      <c r="CJ1158" s="306">
        <v>0</v>
      </c>
      <c r="CK1158" s="300">
        <v>0</v>
      </c>
      <c r="CL1158" s="301">
        <v>0</v>
      </c>
    </row>
    <row r="1159" spans="1:90" x14ac:dyDescent="0.25">
      <c r="A1159">
        <v>1316100000</v>
      </c>
      <c r="B1159" s="287" t="s">
        <v>13551</v>
      </c>
      <c r="C1159" s="141"/>
      <c r="N1159" s="142"/>
      <c r="O1159" s="141"/>
      <c r="W1159">
        <v>1</v>
      </c>
      <c r="AA1159" s="141"/>
      <c r="AL1159" s="142"/>
      <c r="AM1159" s="141"/>
      <c r="AX1159" s="142"/>
      <c r="AY1159" s="141"/>
      <c r="BJ1159" s="142"/>
      <c r="BK1159" s="141"/>
      <c r="BT1159">
        <v>1</v>
      </c>
      <c r="BV1159" s="142"/>
      <c r="BW1159" s="302">
        <v>0</v>
      </c>
      <c r="BX1159" s="302">
        <v>1</v>
      </c>
      <c r="BY1159" s="302">
        <v>0</v>
      </c>
      <c r="BZ1159" s="302">
        <v>0</v>
      </c>
      <c r="CA1159" s="302">
        <v>0</v>
      </c>
      <c r="CB1159" s="302">
        <v>1</v>
      </c>
      <c r="CC1159" s="303">
        <v>3.968253968253968E-3</v>
      </c>
      <c r="CD1159" s="304">
        <v>0</v>
      </c>
      <c r="CE1159" s="302">
        <v>0</v>
      </c>
      <c r="CF1159" s="302">
        <v>30</v>
      </c>
      <c r="CG1159" s="296">
        <v>1.9841269841269841E-4</v>
      </c>
      <c r="CH1159" s="297" t="s">
        <v>12384</v>
      </c>
      <c r="CI1159" s="305">
        <v>0</v>
      </c>
      <c r="CJ1159" s="306">
        <v>1.0357142857142856</v>
      </c>
      <c r="CK1159" s="300">
        <v>1</v>
      </c>
      <c r="CL1159" s="301">
        <v>2</v>
      </c>
    </row>
    <row r="1160" spans="1:90" x14ac:dyDescent="0.25">
      <c r="A1160">
        <v>1316100020</v>
      </c>
      <c r="B1160" s="287" t="s">
        <v>13552</v>
      </c>
      <c r="C1160" s="141"/>
      <c r="N1160" s="142"/>
      <c r="O1160" s="141"/>
      <c r="W1160">
        <v>1</v>
      </c>
      <c r="AA1160" s="141"/>
      <c r="AL1160" s="142"/>
      <c r="AM1160" s="141"/>
      <c r="AX1160" s="142"/>
      <c r="AY1160" s="141"/>
      <c r="BJ1160" s="142"/>
      <c r="BK1160" s="141"/>
      <c r="BV1160" s="142"/>
      <c r="BW1160" s="302">
        <v>0</v>
      </c>
      <c r="BX1160" s="302">
        <v>1</v>
      </c>
      <c r="BY1160" s="302">
        <v>0</v>
      </c>
      <c r="BZ1160" s="302">
        <v>0</v>
      </c>
      <c r="CA1160" s="302">
        <v>0</v>
      </c>
      <c r="CB1160" s="302">
        <v>0</v>
      </c>
      <c r="CC1160" s="303">
        <v>0</v>
      </c>
      <c r="CD1160" s="304">
        <v>0</v>
      </c>
      <c r="CE1160" s="302">
        <v>0</v>
      </c>
      <c r="CF1160" s="302">
        <v>30</v>
      </c>
      <c r="CG1160" s="296">
        <v>0</v>
      </c>
      <c r="CH1160" s="297" t="s">
        <v>12384</v>
      </c>
      <c r="CI1160" s="305">
        <v>0</v>
      </c>
      <c r="CJ1160" s="306">
        <v>0</v>
      </c>
      <c r="CK1160" s="300">
        <v>0</v>
      </c>
      <c r="CL1160" s="301">
        <v>0</v>
      </c>
    </row>
    <row r="1161" spans="1:90" x14ac:dyDescent="0.25">
      <c r="A1161">
        <v>1316100220</v>
      </c>
      <c r="B1161" s="287" t="s">
        <v>13553</v>
      </c>
      <c r="C1161" s="141"/>
      <c r="N1161" s="142"/>
      <c r="O1161" s="141"/>
      <c r="Z1161">
        <v>1</v>
      </c>
      <c r="AA1161" s="141"/>
      <c r="AJ1161">
        <v>1</v>
      </c>
      <c r="AL1161" s="142"/>
      <c r="AM1161" s="141"/>
      <c r="AP1161">
        <v>1</v>
      </c>
      <c r="AX1161" s="142"/>
      <c r="AY1161" s="141"/>
      <c r="BJ1161" s="142"/>
      <c r="BK1161" s="141"/>
      <c r="BV1161" s="142">
        <v>1</v>
      </c>
      <c r="BW1161" s="302">
        <v>0</v>
      </c>
      <c r="BX1161" s="302">
        <v>1</v>
      </c>
      <c r="BY1161" s="302">
        <v>1</v>
      </c>
      <c r="BZ1161" s="302">
        <v>1</v>
      </c>
      <c r="CA1161" s="302">
        <v>0</v>
      </c>
      <c r="CB1161" s="302">
        <v>1</v>
      </c>
      <c r="CC1161" s="303">
        <v>3.968253968253968E-3</v>
      </c>
      <c r="CD1161" s="304">
        <v>0</v>
      </c>
      <c r="CE1161" s="302">
        <v>0</v>
      </c>
      <c r="CF1161" s="302">
        <v>30</v>
      </c>
      <c r="CG1161" s="296">
        <v>1.9841269841269841E-4</v>
      </c>
      <c r="CH1161" s="297" t="s">
        <v>12384</v>
      </c>
      <c r="CI1161" s="305">
        <v>0</v>
      </c>
      <c r="CJ1161" s="306">
        <v>1.0357142857142856</v>
      </c>
      <c r="CK1161" s="300">
        <v>1</v>
      </c>
      <c r="CL1161" s="301">
        <v>2</v>
      </c>
    </row>
    <row r="1162" spans="1:90" x14ac:dyDescent="0.25">
      <c r="A1162">
        <v>1316100230</v>
      </c>
      <c r="B1162" s="287" t="s">
        <v>13554</v>
      </c>
      <c r="C1162" s="141"/>
      <c r="G1162">
        <v>1</v>
      </c>
      <c r="N1162" s="142"/>
      <c r="O1162" s="141"/>
      <c r="T1162">
        <v>1</v>
      </c>
      <c r="X1162">
        <v>3</v>
      </c>
      <c r="AA1162" s="141"/>
      <c r="AI1162">
        <v>1</v>
      </c>
      <c r="AJ1162">
        <v>1</v>
      </c>
      <c r="AK1162">
        <v>1</v>
      </c>
      <c r="AL1162" s="142">
        <v>1</v>
      </c>
      <c r="AM1162" s="141"/>
      <c r="AO1162">
        <v>2</v>
      </c>
      <c r="AX1162" s="142"/>
      <c r="AY1162" s="141"/>
      <c r="BJ1162" s="142"/>
      <c r="BK1162" s="141"/>
      <c r="BV1162" s="142"/>
      <c r="BW1162" s="302">
        <v>1</v>
      </c>
      <c r="BX1162" s="302">
        <v>4</v>
      </c>
      <c r="BY1162" s="302">
        <v>4</v>
      </c>
      <c r="BZ1162" s="302">
        <v>2</v>
      </c>
      <c r="CA1162" s="302">
        <v>0</v>
      </c>
      <c r="CB1162" s="302">
        <v>0</v>
      </c>
      <c r="CC1162" s="303">
        <v>0</v>
      </c>
      <c r="CD1162" s="304">
        <v>0</v>
      </c>
      <c r="CE1162" s="302">
        <v>0</v>
      </c>
      <c r="CF1162" s="302">
        <v>30</v>
      </c>
      <c r="CG1162" s="296">
        <v>0</v>
      </c>
      <c r="CH1162" s="297" t="s">
        <v>12384</v>
      </c>
      <c r="CI1162" s="305">
        <v>0</v>
      </c>
      <c r="CJ1162" s="306">
        <v>0</v>
      </c>
      <c r="CK1162" s="300">
        <v>0</v>
      </c>
      <c r="CL1162" s="301">
        <v>0</v>
      </c>
    </row>
    <row r="1163" spans="1:90" x14ac:dyDescent="0.25">
      <c r="A1163">
        <v>1316100260</v>
      </c>
      <c r="B1163" s="287" t="s">
        <v>13555</v>
      </c>
      <c r="C1163" s="141"/>
      <c r="F1163">
        <v>1</v>
      </c>
      <c r="G1163">
        <v>2</v>
      </c>
      <c r="N1163" s="142"/>
      <c r="O1163" s="141"/>
      <c r="Q1163">
        <v>1</v>
      </c>
      <c r="R1163">
        <v>1</v>
      </c>
      <c r="V1163">
        <v>1</v>
      </c>
      <c r="X1163">
        <v>1</v>
      </c>
      <c r="AA1163" s="141">
        <v>2</v>
      </c>
      <c r="AB1163">
        <v>1</v>
      </c>
      <c r="AD1163">
        <v>2</v>
      </c>
      <c r="AE1163">
        <v>1</v>
      </c>
      <c r="AF1163">
        <v>1</v>
      </c>
      <c r="AG1163">
        <v>2</v>
      </c>
      <c r="AH1163">
        <v>2</v>
      </c>
      <c r="AJ1163">
        <v>1</v>
      </c>
      <c r="AL1163" s="142"/>
      <c r="AM1163" s="141"/>
      <c r="AX1163" s="142"/>
      <c r="AY1163" s="141"/>
      <c r="BJ1163" s="142"/>
      <c r="BK1163" s="141"/>
      <c r="BV1163" s="142"/>
      <c r="BW1163" s="302">
        <v>3</v>
      </c>
      <c r="BX1163" s="302">
        <v>4</v>
      </c>
      <c r="BY1163" s="302">
        <v>12</v>
      </c>
      <c r="BZ1163" s="302">
        <v>0</v>
      </c>
      <c r="CA1163" s="302">
        <v>0</v>
      </c>
      <c r="CB1163" s="302">
        <v>0</v>
      </c>
      <c r="CC1163" s="303">
        <v>0</v>
      </c>
      <c r="CD1163" s="304">
        <v>0</v>
      </c>
      <c r="CE1163" s="302">
        <v>0</v>
      </c>
      <c r="CF1163" s="302">
        <v>30</v>
      </c>
      <c r="CG1163" s="296">
        <v>0</v>
      </c>
      <c r="CH1163" s="297" t="s">
        <v>12384</v>
      </c>
      <c r="CI1163" s="305">
        <v>0</v>
      </c>
      <c r="CJ1163" s="306">
        <v>0</v>
      </c>
      <c r="CK1163" s="300">
        <v>0</v>
      </c>
      <c r="CL1163" s="301">
        <v>0</v>
      </c>
    </row>
    <row r="1164" spans="1:90" x14ac:dyDescent="0.25">
      <c r="A1164">
        <v>1316100280</v>
      </c>
      <c r="B1164" s="287" t="s">
        <v>13556</v>
      </c>
      <c r="C1164" s="141"/>
      <c r="N1164" s="142"/>
      <c r="O1164" s="141"/>
      <c r="T1164">
        <v>1</v>
      </c>
      <c r="V1164">
        <v>1</v>
      </c>
      <c r="X1164">
        <v>3</v>
      </c>
      <c r="Y1164">
        <v>1</v>
      </c>
      <c r="Z1164">
        <v>1</v>
      </c>
      <c r="AA1164" s="141"/>
      <c r="AE1164">
        <v>1</v>
      </c>
      <c r="AI1164">
        <v>4</v>
      </c>
      <c r="AJ1164">
        <v>2</v>
      </c>
      <c r="AL1164" s="142"/>
      <c r="AM1164" s="141"/>
      <c r="AO1164">
        <v>3</v>
      </c>
      <c r="AX1164" s="142"/>
      <c r="AY1164" s="141"/>
      <c r="BD1164">
        <v>2</v>
      </c>
      <c r="BE1164">
        <v>1</v>
      </c>
      <c r="BJ1164" s="142"/>
      <c r="BK1164" s="141"/>
      <c r="BV1164" s="142">
        <v>1</v>
      </c>
      <c r="BW1164" s="302">
        <v>0</v>
      </c>
      <c r="BX1164" s="302">
        <v>7</v>
      </c>
      <c r="BY1164" s="302">
        <v>7</v>
      </c>
      <c r="BZ1164" s="302">
        <v>3</v>
      </c>
      <c r="CA1164" s="302">
        <v>3</v>
      </c>
      <c r="CB1164" s="302">
        <v>1</v>
      </c>
      <c r="CC1164" s="303">
        <v>3.968253968253968E-3</v>
      </c>
      <c r="CD1164" s="304">
        <v>0</v>
      </c>
      <c r="CE1164" s="302">
        <v>0</v>
      </c>
      <c r="CF1164" s="302">
        <v>30</v>
      </c>
      <c r="CG1164" s="296">
        <v>1.9841269841269841E-4</v>
      </c>
      <c r="CH1164" s="297" t="s">
        <v>12384</v>
      </c>
      <c r="CI1164" s="305">
        <v>0</v>
      </c>
      <c r="CJ1164" s="306">
        <v>1.0357142857142856</v>
      </c>
      <c r="CK1164" s="300">
        <v>1</v>
      </c>
      <c r="CL1164" s="301">
        <v>2</v>
      </c>
    </row>
    <row r="1165" spans="1:90" x14ac:dyDescent="0.25">
      <c r="A1165">
        <v>1316100740</v>
      </c>
      <c r="B1165" s="287" t="s">
        <v>13557</v>
      </c>
      <c r="C1165" s="141"/>
      <c r="D1165">
        <v>1</v>
      </c>
      <c r="N1165" s="142"/>
      <c r="O1165" s="141"/>
      <c r="AA1165" s="141"/>
      <c r="AL1165" s="142"/>
      <c r="AM1165" s="141"/>
      <c r="AX1165" s="142"/>
      <c r="AY1165" s="141"/>
      <c r="BJ1165" s="142"/>
      <c r="BK1165" s="141"/>
      <c r="BV1165" s="142"/>
      <c r="BW1165" s="302">
        <v>1</v>
      </c>
      <c r="BX1165" s="302">
        <v>0</v>
      </c>
      <c r="BY1165" s="302">
        <v>0</v>
      </c>
      <c r="BZ1165" s="302">
        <v>0</v>
      </c>
      <c r="CA1165" s="302">
        <v>0</v>
      </c>
      <c r="CB1165" s="302">
        <v>0</v>
      </c>
      <c r="CC1165" s="303">
        <v>0</v>
      </c>
      <c r="CD1165" s="304">
        <v>0</v>
      </c>
      <c r="CE1165" s="302">
        <v>0</v>
      </c>
      <c r="CF1165" s="302">
        <v>30</v>
      </c>
      <c r="CG1165" s="296">
        <v>0</v>
      </c>
      <c r="CH1165" s="297" t="s">
        <v>12384</v>
      </c>
      <c r="CI1165" s="305">
        <v>0</v>
      </c>
      <c r="CJ1165" s="306">
        <v>0</v>
      </c>
      <c r="CK1165" s="300">
        <v>0</v>
      </c>
      <c r="CL1165" s="301">
        <v>0</v>
      </c>
    </row>
    <row r="1166" spans="1:90" x14ac:dyDescent="0.25">
      <c r="A1166">
        <v>1316103390</v>
      </c>
      <c r="B1166" s="287" t="s">
        <v>13558</v>
      </c>
      <c r="C1166" s="141"/>
      <c r="D1166">
        <v>1</v>
      </c>
      <c r="M1166">
        <v>1</v>
      </c>
      <c r="N1166" s="142"/>
      <c r="O1166" s="141"/>
      <c r="AA1166" s="141"/>
      <c r="AL1166" s="142"/>
      <c r="AM1166" s="141"/>
      <c r="AX1166" s="142"/>
      <c r="AY1166" s="141"/>
      <c r="BJ1166" s="142"/>
      <c r="BK1166" s="141"/>
      <c r="BV1166" s="142"/>
      <c r="BW1166" s="302">
        <v>2</v>
      </c>
      <c r="BX1166" s="302">
        <v>0</v>
      </c>
      <c r="BY1166" s="302">
        <v>0</v>
      </c>
      <c r="BZ1166" s="302">
        <v>0</v>
      </c>
      <c r="CA1166" s="302">
        <v>0</v>
      </c>
      <c r="CB1166" s="302">
        <v>0</v>
      </c>
      <c r="CC1166" s="303">
        <v>0</v>
      </c>
      <c r="CD1166" s="304">
        <v>0</v>
      </c>
      <c r="CE1166" s="302">
        <v>0</v>
      </c>
      <c r="CF1166" s="302">
        <v>30</v>
      </c>
      <c r="CG1166" s="296">
        <v>0</v>
      </c>
      <c r="CH1166" s="297" t="s">
        <v>12384</v>
      </c>
      <c r="CI1166" s="305">
        <v>0</v>
      </c>
      <c r="CJ1166" s="306">
        <v>0</v>
      </c>
      <c r="CK1166" s="300">
        <v>0</v>
      </c>
      <c r="CL1166" s="301">
        <v>0</v>
      </c>
    </row>
    <row r="1167" spans="1:90" x14ac:dyDescent="0.25">
      <c r="A1167">
        <v>1316103400</v>
      </c>
      <c r="B1167" s="287" t="s">
        <v>13559</v>
      </c>
      <c r="C1167" s="141"/>
      <c r="D1167">
        <v>1</v>
      </c>
      <c r="J1167">
        <v>1</v>
      </c>
      <c r="N1167" s="142"/>
      <c r="O1167" s="141"/>
      <c r="T1167">
        <v>1</v>
      </c>
      <c r="AA1167" s="141"/>
      <c r="AL1167" s="142"/>
      <c r="AM1167" s="141"/>
      <c r="AX1167" s="142"/>
      <c r="AY1167" s="141"/>
      <c r="BJ1167" s="142"/>
      <c r="BK1167" s="141"/>
      <c r="BV1167" s="142"/>
      <c r="BW1167" s="302">
        <v>2</v>
      </c>
      <c r="BX1167" s="302">
        <v>1</v>
      </c>
      <c r="BY1167" s="302">
        <v>0</v>
      </c>
      <c r="BZ1167" s="302">
        <v>0</v>
      </c>
      <c r="CA1167" s="302">
        <v>0</v>
      </c>
      <c r="CB1167" s="302">
        <v>0</v>
      </c>
      <c r="CC1167" s="303">
        <v>0</v>
      </c>
      <c r="CD1167" s="304">
        <v>0</v>
      </c>
      <c r="CE1167" s="302">
        <v>0</v>
      </c>
      <c r="CF1167" s="302">
        <v>30</v>
      </c>
      <c r="CG1167" s="296">
        <v>0</v>
      </c>
      <c r="CH1167" s="297" t="s">
        <v>12384</v>
      </c>
      <c r="CI1167" s="305">
        <v>0</v>
      </c>
      <c r="CJ1167" s="306">
        <v>0</v>
      </c>
      <c r="CK1167" s="300">
        <v>0</v>
      </c>
      <c r="CL1167" s="301">
        <v>0</v>
      </c>
    </row>
    <row r="1168" spans="1:90" x14ac:dyDescent="0.25">
      <c r="A1168">
        <v>1316103580</v>
      </c>
      <c r="B1168" s="287" t="s">
        <v>13560</v>
      </c>
      <c r="C1168" s="141">
        <v>3</v>
      </c>
      <c r="D1168">
        <v>1</v>
      </c>
      <c r="E1168">
        <v>2</v>
      </c>
      <c r="F1168">
        <v>1</v>
      </c>
      <c r="G1168">
        <v>3</v>
      </c>
      <c r="I1168">
        <v>3</v>
      </c>
      <c r="J1168">
        <v>1</v>
      </c>
      <c r="K1168">
        <v>2</v>
      </c>
      <c r="L1168">
        <v>1</v>
      </c>
      <c r="M1168">
        <v>1</v>
      </c>
      <c r="N1168" s="142"/>
      <c r="O1168" s="141">
        <v>1</v>
      </c>
      <c r="Q1168">
        <v>3</v>
      </c>
      <c r="R1168">
        <v>1</v>
      </c>
      <c r="S1168">
        <v>1</v>
      </c>
      <c r="T1168">
        <v>1</v>
      </c>
      <c r="U1168">
        <v>8</v>
      </c>
      <c r="V1168">
        <v>2</v>
      </c>
      <c r="W1168">
        <v>1</v>
      </c>
      <c r="X1168">
        <v>2</v>
      </c>
      <c r="Y1168">
        <v>1</v>
      </c>
      <c r="Z1168">
        <v>2</v>
      </c>
      <c r="AA1168" s="141">
        <v>3</v>
      </c>
      <c r="AB1168">
        <v>5</v>
      </c>
      <c r="AD1168">
        <v>10</v>
      </c>
      <c r="AF1168">
        <v>2</v>
      </c>
      <c r="AG1168">
        <v>3</v>
      </c>
      <c r="AH1168">
        <v>1</v>
      </c>
      <c r="AI1168">
        <v>2</v>
      </c>
      <c r="AJ1168">
        <v>6</v>
      </c>
      <c r="AL1168" s="142">
        <v>8</v>
      </c>
      <c r="AM1168" s="141">
        <v>3</v>
      </c>
      <c r="AN1168">
        <v>4</v>
      </c>
      <c r="AO1168">
        <v>2</v>
      </c>
      <c r="AP1168">
        <v>5</v>
      </c>
      <c r="AQ1168">
        <v>1</v>
      </c>
      <c r="AR1168">
        <v>3</v>
      </c>
      <c r="AS1168">
        <v>2</v>
      </c>
      <c r="AT1168">
        <v>3</v>
      </c>
      <c r="AU1168">
        <v>1</v>
      </c>
      <c r="AV1168">
        <v>2</v>
      </c>
      <c r="AW1168">
        <v>1</v>
      </c>
      <c r="AX1168" s="142">
        <v>2</v>
      </c>
      <c r="AY1168" s="141">
        <v>4</v>
      </c>
      <c r="AZ1168">
        <v>2</v>
      </c>
      <c r="BB1168">
        <v>7</v>
      </c>
      <c r="BC1168">
        <v>2</v>
      </c>
      <c r="BE1168">
        <v>2</v>
      </c>
      <c r="BH1168">
        <v>4</v>
      </c>
      <c r="BJ1168" s="142">
        <v>3</v>
      </c>
      <c r="BK1168" s="141"/>
      <c r="BL1168">
        <v>4</v>
      </c>
      <c r="BM1168">
        <v>1</v>
      </c>
      <c r="BN1168">
        <v>2</v>
      </c>
      <c r="BO1168">
        <v>1</v>
      </c>
      <c r="BP1168">
        <v>1</v>
      </c>
      <c r="BQ1168">
        <v>1</v>
      </c>
      <c r="BR1168">
        <v>1</v>
      </c>
      <c r="BS1168">
        <v>2</v>
      </c>
      <c r="BT1168">
        <v>3</v>
      </c>
      <c r="BU1168">
        <v>1</v>
      </c>
      <c r="BV1168" s="142">
        <v>1</v>
      </c>
      <c r="BW1168" s="302">
        <v>18</v>
      </c>
      <c r="BX1168" s="302">
        <v>23</v>
      </c>
      <c r="BY1168" s="302">
        <v>40</v>
      </c>
      <c r="BZ1168" s="302">
        <v>29</v>
      </c>
      <c r="CA1168" s="302">
        <v>24</v>
      </c>
      <c r="CB1168" s="302">
        <v>18</v>
      </c>
      <c r="CC1168" s="303">
        <v>7.1428571428571425E-2</v>
      </c>
      <c r="CD1168" s="304">
        <v>1.0269106361049412</v>
      </c>
      <c r="CE1168" s="302">
        <v>155</v>
      </c>
      <c r="CF1168" s="302">
        <v>30</v>
      </c>
      <c r="CG1168" s="296">
        <v>3.5714285714285713E-3</v>
      </c>
      <c r="CH1168" s="307" t="s">
        <v>15354</v>
      </c>
      <c r="CI1168" s="305">
        <v>13</v>
      </c>
      <c r="CJ1168" s="306">
        <v>30.741196350390652</v>
      </c>
      <c r="CK1168" s="300">
        <v>4</v>
      </c>
      <c r="CL1168" s="301">
        <v>20</v>
      </c>
    </row>
    <row r="1169" spans="1:90" x14ac:dyDescent="0.25">
      <c r="A1169">
        <v>1316103590</v>
      </c>
      <c r="B1169" s="287" t="s">
        <v>13561</v>
      </c>
      <c r="C1169" s="141">
        <v>1</v>
      </c>
      <c r="D1169">
        <v>1</v>
      </c>
      <c r="E1169">
        <v>1</v>
      </c>
      <c r="J1169">
        <v>1</v>
      </c>
      <c r="N1169" s="142"/>
      <c r="O1169" s="141"/>
      <c r="V1169">
        <v>1</v>
      </c>
      <c r="X1169">
        <v>1</v>
      </c>
      <c r="AA1169" s="141"/>
      <c r="AB1169">
        <v>1</v>
      </c>
      <c r="AG1169">
        <v>1</v>
      </c>
      <c r="AI1169">
        <v>1</v>
      </c>
      <c r="AK1169">
        <v>1</v>
      </c>
      <c r="AL1169" s="142"/>
      <c r="AM1169" s="141">
        <v>2</v>
      </c>
      <c r="AV1169">
        <v>2</v>
      </c>
      <c r="AX1169" s="142">
        <v>3</v>
      </c>
      <c r="AY1169" s="141"/>
      <c r="BA1169">
        <v>1</v>
      </c>
      <c r="BB1169">
        <v>3</v>
      </c>
      <c r="BJ1169" s="142"/>
      <c r="BK1169" s="141"/>
      <c r="BR1169">
        <v>1</v>
      </c>
      <c r="BV1169" s="142"/>
      <c r="BW1169" s="302">
        <v>4</v>
      </c>
      <c r="BX1169" s="302">
        <v>2</v>
      </c>
      <c r="BY1169" s="302">
        <v>4</v>
      </c>
      <c r="BZ1169" s="302">
        <v>7</v>
      </c>
      <c r="CA1169" s="302">
        <v>4</v>
      </c>
      <c r="CB1169" s="302">
        <v>1</v>
      </c>
      <c r="CC1169" s="303">
        <v>3.968253968253968E-3</v>
      </c>
      <c r="CD1169" s="304">
        <v>0</v>
      </c>
      <c r="CE1169" s="302">
        <v>89</v>
      </c>
      <c r="CF1169" s="302">
        <v>30</v>
      </c>
      <c r="CG1169" s="296">
        <v>1.9841269841269841E-4</v>
      </c>
      <c r="CH1169" s="297" t="s">
        <v>12384</v>
      </c>
      <c r="CI1169" s="305">
        <v>1</v>
      </c>
      <c r="CJ1169" s="306">
        <v>1.3888888888888888</v>
      </c>
      <c r="CK1169" s="300">
        <v>1</v>
      </c>
      <c r="CL1169" s="301">
        <v>2</v>
      </c>
    </row>
    <row r="1170" spans="1:90" x14ac:dyDescent="0.25">
      <c r="A1170">
        <v>1316103600</v>
      </c>
      <c r="B1170" s="287" t="s">
        <v>13562</v>
      </c>
      <c r="C1170" s="141">
        <v>3</v>
      </c>
      <c r="D1170">
        <v>1</v>
      </c>
      <c r="E1170">
        <v>2</v>
      </c>
      <c r="F1170">
        <v>1</v>
      </c>
      <c r="G1170">
        <v>3</v>
      </c>
      <c r="I1170">
        <v>3</v>
      </c>
      <c r="J1170">
        <v>1</v>
      </c>
      <c r="K1170">
        <v>2</v>
      </c>
      <c r="L1170">
        <v>1</v>
      </c>
      <c r="N1170" s="142">
        <v>2</v>
      </c>
      <c r="O1170" s="141">
        <v>1</v>
      </c>
      <c r="Q1170">
        <v>2</v>
      </c>
      <c r="R1170">
        <v>1</v>
      </c>
      <c r="T1170">
        <v>2</v>
      </c>
      <c r="U1170">
        <v>4</v>
      </c>
      <c r="V1170">
        <v>2</v>
      </c>
      <c r="W1170">
        <v>1</v>
      </c>
      <c r="X1170">
        <v>2</v>
      </c>
      <c r="Y1170">
        <v>1</v>
      </c>
      <c r="Z1170">
        <v>3</v>
      </c>
      <c r="AA1170" s="141">
        <v>3</v>
      </c>
      <c r="AB1170">
        <v>4</v>
      </c>
      <c r="AC1170">
        <v>1</v>
      </c>
      <c r="AD1170">
        <v>8</v>
      </c>
      <c r="AF1170">
        <v>2</v>
      </c>
      <c r="AG1170">
        <v>3</v>
      </c>
      <c r="AH1170">
        <v>1</v>
      </c>
      <c r="AI1170">
        <v>2</v>
      </c>
      <c r="AJ1170">
        <v>8</v>
      </c>
      <c r="AK1170">
        <v>3</v>
      </c>
      <c r="AL1170" s="142">
        <v>8</v>
      </c>
      <c r="AM1170" s="141">
        <v>3</v>
      </c>
      <c r="AN1170">
        <v>4</v>
      </c>
      <c r="AO1170">
        <v>2</v>
      </c>
      <c r="AP1170">
        <v>5</v>
      </c>
      <c r="AQ1170">
        <v>1</v>
      </c>
      <c r="AR1170">
        <v>3</v>
      </c>
      <c r="AS1170">
        <v>6</v>
      </c>
      <c r="AT1170">
        <v>5</v>
      </c>
      <c r="AU1170">
        <v>1</v>
      </c>
      <c r="AV1170">
        <v>2</v>
      </c>
      <c r="AW1170">
        <v>1</v>
      </c>
      <c r="AX1170" s="142">
        <v>3</v>
      </c>
      <c r="AY1170" s="141">
        <v>3</v>
      </c>
      <c r="AZ1170">
        <v>1</v>
      </c>
      <c r="BA1170">
        <v>1</v>
      </c>
      <c r="BB1170">
        <v>7</v>
      </c>
      <c r="BC1170">
        <v>2</v>
      </c>
      <c r="BE1170">
        <v>2</v>
      </c>
      <c r="BH1170">
        <v>4</v>
      </c>
      <c r="BJ1170" s="142">
        <v>3</v>
      </c>
      <c r="BK1170" s="141"/>
      <c r="BL1170">
        <v>4</v>
      </c>
      <c r="BM1170">
        <v>1</v>
      </c>
      <c r="BN1170">
        <v>2</v>
      </c>
      <c r="BO1170">
        <v>1</v>
      </c>
      <c r="BP1170">
        <v>1</v>
      </c>
      <c r="BQ1170">
        <v>1</v>
      </c>
      <c r="BR1170">
        <v>2</v>
      </c>
      <c r="BS1170">
        <v>2</v>
      </c>
      <c r="BT1170">
        <v>3</v>
      </c>
      <c r="BU1170">
        <v>1</v>
      </c>
      <c r="BV1170" s="142">
        <v>2</v>
      </c>
      <c r="BW1170" s="302">
        <v>19</v>
      </c>
      <c r="BX1170" s="302">
        <v>19</v>
      </c>
      <c r="BY1170" s="302">
        <v>43</v>
      </c>
      <c r="BZ1170" s="302">
        <v>36</v>
      </c>
      <c r="CA1170" s="302">
        <v>23</v>
      </c>
      <c r="CB1170" s="302">
        <v>20</v>
      </c>
      <c r="CC1170" s="303">
        <v>7.9365079365079361E-2</v>
      </c>
      <c r="CD1170" s="304">
        <v>0.98164981721404265</v>
      </c>
      <c r="CE1170" s="302">
        <v>155</v>
      </c>
      <c r="CF1170" s="302">
        <v>30</v>
      </c>
      <c r="CG1170" s="296">
        <v>3.968253968253968E-3</v>
      </c>
      <c r="CH1170" s="307" t="s">
        <v>15354</v>
      </c>
      <c r="CI1170" s="305">
        <v>14</v>
      </c>
      <c r="CJ1170" s="306">
        <v>33.997522833087054</v>
      </c>
      <c r="CK1170" s="300">
        <v>4</v>
      </c>
      <c r="CL1170" s="301">
        <v>22</v>
      </c>
    </row>
    <row r="1171" spans="1:90" x14ac:dyDescent="0.25">
      <c r="A1171">
        <v>1316103620</v>
      </c>
      <c r="B1171" s="287" t="s">
        <v>13563</v>
      </c>
      <c r="C1171" s="141"/>
      <c r="N1171" s="142"/>
      <c r="O1171" s="141"/>
      <c r="AA1171" s="141"/>
      <c r="AL1171" s="142"/>
      <c r="AM1171" s="141"/>
      <c r="AX1171" s="142"/>
      <c r="AY1171" s="141"/>
      <c r="BB1171">
        <v>2</v>
      </c>
      <c r="BJ1171" s="142"/>
      <c r="BK1171" s="141"/>
      <c r="BV1171" s="142"/>
      <c r="BW1171" s="302">
        <v>0</v>
      </c>
      <c r="BX1171" s="302">
        <v>0</v>
      </c>
      <c r="BY1171" s="302">
        <v>0</v>
      </c>
      <c r="BZ1171" s="302">
        <v>0</v>
      </c>
      <c r="CA1171" s="302">
        <v>2</v>
      </c>
      <c r="CB1171" s="302">
        <v>0</v>
      </c>
      <c r="CC1171" s="303">
        <v>0</v>
      </c>
      <c r="CD1171" s="304">
        <v>0</v>
      </c>
      <c r="CE1171" s="302">
        <v>127</v>
      </c>
      <c r="CF1171" s="302">
        <v>30</v>
      </c>
      <c r="CG1171" s="296">
        <v>0</v>
      </c>
      <c r="CH1171" s="297" t="s">
        <v>12384</v>
      </c>
      <c r="CI1171" s="305">
        <v>0</v>
      </c>
      <c r="CJ1171" s="306">
        <v>0</v>
      </c>
      <c r="CK1171" s="300">
        <v>0</v>
      </c>
      <c r="CL1171" s="301">
        <v>0</v>
      </c>
    </row>
    <row r="1172" spans="1:90" x14ac:dyDescent="0.25">
      <c r="A1172">
        <v>1316104010</v>
      </c>
      <c r="B1172" s="287" t="s">
        <v>13564</v>
      </c>
      <c r="C1172" s="141"/>
      <c r="N1172" s="142"/>
      <c r="O1172" s="141"/>
      <c r="AA1172" s="141"/>
      <c r="AL1172" s="142"/>
      <c r="AM1172" s="141"/>
      <c r="AT1172">
        <v>1</v>
      </c>
      <c r="AX1172" s="142"/>
      <c r="AY1172" s="141"/>
      <c r="BJ1172" s="142"/>
      <c r="BK1172" s="141"/>
      <c r="BV1172" s="142"/>
      <c r="BW1172" s="302">
        <v>0</v>
      </c>
      <c r="BX1172" s="302">
        <v>0</v>
      </c>
      <c r="BY1172" s="302">
        <v>0</v>
      </c>
      <c r="BZ1172" s="302">
        <v>1</v>
      </c>
      <c r="CA1172" s="302">
        <v>0</v>
      </c>
      <c r="CB1172" s="302">
        <v>0</v>
      </c>
      <c r="CC1172" s="303">
        <v>0</v>
      </c>
      <c r="CD1172" s="304">
        <v>0</v>
      </c>
      <c r="CE1172" s="302">
        <v>0</v>
      </c>
      <c r="CF1172" s="302">
        <v>30</v>
      </c>
      <c r="CG1172" s="296">
        <v>0</v>
      </c>
      <c r="CH1172" s="297" t="s">
        <v>12384</v>
      </c>
      <c r="CI1172" s="305">
        <v>0</v>
      </c>
      <c r="CJ1172" s="306">
        <v>0</v>
      </c>
      <c r="CK1172" s="300">
        <v>0</v>
      </c>
      <c r="CL1172" s="301">
        <v>0</v>
      </c>
    </row>
    <row r="1173" spans="1:90" x14ac:dyDescent="0.25">
      <c r="A1173">
        <v>1316104020</v>
      </c>
      <c r="B1173" s="287" t="s">
        <v>13565</v>
      </c>
      <c r="C1173" s="141"/>
      <c r="N1173" s="142"/>
      <c r="O1173" s="141"/>
      <c r="AA1173" s="141"/>
      <c r="AL1173" s="142"/>
      <c r="AM1173" s="141"/>
      <c r="AT1173">
        <v>1</v>
      </c>
      <c r="AX1173" s="142"/>
      <c r="AY1173" s="141"/>
      <c r="BJ1173" s="142"/>
      <c r="BK1173" s="141"/>
      <c r="BV1173" s="142"/>
      <c r="BW1173" s="302">
        <v>0</v>
      </c>
      <c r="BX1173" s="302">
        <v>0</v>
      </c>
      <c r="BY1173" s="302">
        <v>0</v>
      </c>
      <c r="BZ1173" s="302">
        <v>1</v>
      </c>
      <c r="CA1173" s="302">
        <v>0</v>
      </c>
      <c r="CB1173" s="302">
        <v>0</v>
      </c>
      <c r="CC1173" s="303">
        <v>0</v>
      </c>
      <c r="CD1173" s="304">
        <v>0</v>
      </c>
      <c r="CE1173" s="302">
        <v>0</v>
      </c>
      <c r="CF1173" s="302">
        <v>30</v>
      </c>
      <c r="CG1173" s="296">
        <v>0</v>
      </c>
      <c r="CH1173" s="297" t="s">
        <v>12384</v>
      </c>
      <c r="CI1173" s="305">
        <v>0</v>
      </c>
      <c r="CJ1173" s="306">
        <v>0</v>
      </c>
      <c r="CK1173" s="300">
        <v>0</v>
      </c>
      <c r="CL1173" s="301">
        <v>0</v>
      </c>
    </row>
    <row r="1174" spans="1:90" x14ac:dyDescent="0.25">
      <c r="A1174">
        <v>1316104140</v>
      </c>
      <c r="B1174" s="287" t="s">
        <v>13566</v>
      </c>
      <c r="C1174" s="141"/>
      <c r="N1174" s="142"/>
      <c r="O1174" s="141"/>
      <c r="AA1174" s="141"/>
      <c r="AL1174" s="142"/>
      <c r="AM1174" s="141"/>
      <c r="AT1174">
        <v>1</v>
      </c>
      <c r="AX1174" s="142"/>
      <c r="AY1174" s="141"/>
      <c r="BJ1174" s="142"/>
      <c r="BK1174" s="141"/>
      <c r="BV1174" s="142"/>
      <c r="BW1174" s="302">
        <v>0</v>
      </c>
      <c r="BX1174" s="302">
        <v>0</v>
      </c>
      <c r="BY1174" s="302">
        <v>0</v>
      </c>
      <c r="BZ1174" s="302">
        <v>1</v>
      </c>
      <c r="CA1174" s="302">
        <v>0</v>
      </c>
      <c r="CB1174" s="302">
        <v>0</v>
      </c>
      <c r="CC1174" s="303">
        <v>0</v>
      </c>
      <c r="CD1174" s="304">
        <v>0</v>
      </c>
      <c r="CE1174" s="302">
        <v>0</v>
      </c>
      <c r="CF1174" s="302">
        <v>30</v>
      </c>
      <c r="CG1174" s="296">
        <v>0</v>
      </c>
      <c r="CH1174" s="297" t="s">
        <v>12384</v>
      </c>
      <c r="CI1174" s="305">
        <v>0</v>
      </c>
      <c r="CJ1174" s="306">
        <v>0</v>
      </c>
      <c r="CK1174" s="300">
        <v>0</v>
      </c>
      <c r="CL1174" s="301">
        <v>0</v>
      </c>
    </row>
    <row r="1175" spans="1:90" x14ac:dyDescent="0.25">
      <c r="A1175">
        <v>1316104160</v>
      </c>
      <c r="B1175" s="287" t="s">
        <v>13567</v>
      </c>
      <c r="C1175" s="141"/>
      <c r="N1175" s="142"/>
      <c r="O1175" s="141"/>
      <c r="AA1175" s="141"/>
      <c r="AL1175" s="142"/>
      <c r="AM1175" s="141"/>
      <c r="AT1175">
        <v>1</v>
      </c>
      <c r="AX1175" s="142"/>
      <c r="AY1175" s="141"/>
      <c r="BJ1175" s="142"/>
      <c r="BK1175" s="141"/>
      <c r="BV1175" s="142"/>
      <c r="BW1175" s="302">
        <v>0</v>
      </c>
      <c r="BX1175" s="302">
        <v>0</v>
      </c>
      <c r="BY1175" s="302">
        <v>0</v>
      </c>
      <c r="BZ1175" s="302">
        <v>1</v>
      </c>
      <c r="CA1175" s="302">
        <v>0</v>
      </c>
      <c r="CB1175" s="302">
        <v>0</v>
      </c>
      <c r="CC1175" s="303">
        <v>0</v>
      </c>
      <c r="CD1175" s="304">
        <v>0</v>
      </c>
      <c r="CE1175" s="302">
        <v>0</v>
      </c>
      <c r="CF1175" s="302">
        <v>30</v>
      </c>
      <c r="CG1175" s="296">
        <v>0</v>
      </c>
      <c r="CH1175" s="297" t="s">
        <v>12384</v>
      </c>
      <c r="CI1175" s="305">
        <v>0</v>
      </c>
      <c r="CJ1175" s="306">
        <v>0</v>
      </c>
      <c r="CK1175" s="300">
        <v>0</v>
      </c>
      <c r="CL1175" s="301">
        <v>0</v>
      </c>
    </row>
    <row r="1176" spans="1:90" x14ac:dyDescent="0.25">
      <c r="A1176">
        <v>1316104450</v>
      </c>
      <c r="B1176" s="287" t="s">
        <v>13568</v>
      </c>
      <c r="C1176" s="141"/>
      <c r="N1176" s="142"/>
      <c r="O1176" s="141"/>
      <c r="AA1176" s="141"/>
      <c r="AL1176" s="142"/>
      <c r="AM1176" s="141"/>
      <c r="AT1176">
        <v>1</v>
      </c>
      <c r="AX1176" s="142"/>
      <c r="AY1176" s="141"/>
      <c r="BJ1176" s="142"/>
      <c r="BK1176" s="141"/>
      <c r="BV1176" s="142"/>
      <c r="BW1176" s="302">
        <v>0</v>
      </c>
      <c r="BX1176" s="302">
        <v>0</v>
      </c>
      <c r="BY1176" s="302">
        <v>0</v>
      </c>
      <c r="BZ1176" s="302">
        <v>1</v>
      </c>
      <c r="CA1176" s="302">
        <v>0</v>
      </c>
      <c r="CB1176" s="302">
        <v>0</v>
      </c>
      <c r="CC1176" s="303">
        <v>0</v>
      </c>
      <c r="CD1176" s="304">
        <v>0</v>
      </c>
      <c r="CE1176" s="302">
        <v>0</v>
      </c>
      <c r="CF1176" s="302">
        <v>30</v>
      </c>
      <c r="CG1176" s="296">
        <v>0</v>
      </c>
      <c r="CH1176" s="297" t="s">
        <v>12384</v>
      </c>
      <c r="CI1176" s="305">
        <v>0</v>
      </c>
      <c r="CJ1176" s="306">
        <v>0</v>
      </c>
      <c r="CK1176" s="300">
        <v>0</v>
      </c>
      <c r="CL1176" s="301">
        <v>0</v>
      </c>
    </row>
    <row r="1177" spans="1:90" x14ac:dyDescent="0.25">
      <c r="A1177">
        <v>1316104460</v>
      </c>
      <c r="B1177" s="287" t="s">
        <v>13569</v>
      </c>
      <c r="C1177" s="141"/>
      <c r="N1177" s="142"/>
      <c r="O1177" s="141"/>
      <c r="AA1177" s="141"/>
      <c r="AL1177" s="142"/>
      <c r="AM1177" s="141"/>
      <c r="AT1177">
        <v>1</v>
      </c>
      <c r="AX1177" s="142"/>
      <c r="AY1177" s="141"/>
      <c r="BJ1177" s="142"/>
      <c r="BK1177" s="141"/>
      <c r="BV1177" s="142"/>
      <c r="BW1177" s="302">
        <v>0</v>
      </c>
      <c r="BX1177" s="302">
        <v>0</v>
      </c>
      <c r="BY1177" s="302">
        <v>0</v>
      </c>
      <c r="BZ1177" s="302">
        <v>1</v>
      </c>
      <c r="CA1177" s="302">
        <v>0</v>
      </c>
      <c r="CB1177" s="302">
        <v>0</v>
      </c>
      <c r="CC1177" s="303">
        <v>0</v>
      </c>
      <c r="CD1177" s="304">
        <v>0</v>
      </c>
      <c r="CE1177" s="302">
        <v>0</v>
      </c>
      <c r="CF1177" s="302">
        <v>30</v>
      </c>
      <c r="CG1177" s="296">
        <v>0</v>
      </c>
      <c r="CH1177" s="297" t="s">
        <v>12384</v>
      </c>
      <c r="CI1177" s="305">
        <v>0</v>
      </c>
      <c r="CJ1177" s="306">
        <v>0</v>
      </c>
      <c r="CK1177" s="300">
        <v>0</v>
      </c>
      <c r="CL1177" s="301">
        <v>0</v>
      </c>
    </row>
    <row r="1178" spans="1:90" x14ac:dyDescent="0.25">
      <c r="A1178">
        <v>1316104480</v>
      </c>
      <c r="B1178" s="287" t="s">
        <v>13570</v>
      </c>
      <c r="C1178" s="141"/>
      <c r="N1178" s="142"/>
      <c r="O1178" s="141"/>
      <c r="AA1178" s="141"/>
      <c r="AL1178" s="142"/>
      <c r="AM1178" s="141"/>
      <c r="AT1178">
        <v>1</v>
      </c>
      <c r="AX1178" s="142"/>
      <c r="AY1178" s="141"/>
      <c r="BJ1178" s="142"/>
      <c r="BK1178" s="141"/>
      <c r="BV1178" s="142"/>
      <c r="BW1178" s="302">
        <v>0</v>
      </c>
      <c r="BX1178" s="302">
        <v>0</v>
      </c>
      <c r="BY1178" s="302">
        <v>0</v>
      </c>
      <c r="BZ1178" s="302">
        <v>1</v>
      </c>
      <c r="CA1178" s="302">
        <v>0</v>
      </c>
      <c r="CB1178" s="302">
        <v>0</v>
      </c>
      <c r="CC1178" s="303">
        <v>0</v>
      </c>
      <c r="CD1178" s="304">
        <v>0</v>
      </c>
      <c r="CE1178" s="302">
        <v>0</v>
      </c>
      <c r="CF1178" s="302">
        <v>30</v>
      </c>
      <c r="CG1178" s="296">
        <v>0</v>
      </c>
      <c r="CH1178" s="297" t="s">
        <v>12384</v>
      </c>
      <c r="CI1178" s="305">
        <v>0</v>
      </c>
      <c r="CJ1178" s="306">
        <v>0</v>
      </c>
      <c r="CK1178" s="300">
        <v>0</v>
      </c>
      <c r="CL1178" s="301">
        <v>0</v>
      </c>
    </row>
    <row r="1179" spans="1:90" x14ac:dyDescent="0.25">
      <c r="A1179">
        <v>1316104490</v>
      </c>
      <c r="B1179" s="287" t="s">
        <v>13571</v>
      </c>
      <c r="C1179" s="141"/>
      <c r="N1179" s="142"/>
      <c r="O1179" s="141"/>
      <c r="AA1179" s="141"/>
      <c r="AL1179" s="142"/>
      <c r="AM1179" s="141"/>
      <c r="AT1179">
        <v>1</v>
      </c>
      <c r="AX1179" s="142"/>
      <c r="AY1179" s="141"/>
      <c r="BJ1179" s="142"/>
      <c r="BK1179" s="141"/>
      <c r="BV1179" s="142"/>
      <c r="BW1179" s="302">
        <v>0</v>
      </c>
      <c r="BX1179" s="302">
        <v>0</v>
      </c>
      <c r="BY1179" s="302">
        <v>0</v>
      </c>
      <c r="BZ1179" s="302">
        <v>1</v>
      </c>
      <c r="CA1179" s="302">
        <v>0</v>
      </c>
      <c r="CB1179" s="302">
        <v>0</v>
      </c>
      <c r="CC1179" s="303">
        <v>0</v>
      </c>
      <c r="CD1179" s="304">
        <v>0</v>
      </c>
      <c r="CE1179" s="302">
        <v>0</v>
      </c>
      <c r="CF1179" s="302">
        <v>30</v>
      </c>
      <c r="CG1179" s="296">
        <v>0</v>
      </c>
      <c r="CH1179" s="297" t="s">
        <v>12384</v>
      </c>
      <c r="CI1179" s="305">
        <v>0</v>
      </c>
      <c r="CJ1179" s="306">
        <v>0</v>
      </c>
      <c r="CK1179" s="300">
        <v>0</v>
      </c>
      <c r="CL1179" s="301">
        <v>0</v>
      </c>
    </row>
    <row r="1180" spans="1:90" x14ac:dyDescent="0.25">
      <c r="A1180">
        <v>1316104540</v>
      </c>
      <c r="B1180" s="287" t="s">
        <v>13572</v>
      </c>
      <c r="C1180" s="141"/>
      <c r="N1180" s="142"/>
      <c r="O1180" s="141"/>
      <c r="AA1180" s="141"/>
      <c r="AL1180" s="142"/>
      <c r="AM1180" s="141"/>
      <c r="AT1180">
        <v>1</v>
      </c>
      <c r="AX1180" s="142"/>
      <c r="AY1180" s="141"/>
      <c r="BJ1180" s="142"/>
      <c r="BK1180" s="141"/>
      <c r="BV1180" s="142"/>
      <c r="BW1180" s="302">
        <v>0</v>
      </c>
      <c r="BX1180" s="302">
        <v>0</v>
      </c>
      <c r="BY1180" s="302">
        <v>0</v>
      </c>
      <c r="BZ1180" s="302">
        <v>1</v>
      </c>
      <c r="CA1180" s="302">
        <v>0</v>
      </c>
      <c r="CB1180" s="302">
        <v>0</v>
      </c>
      <c r="CC1180" s="303">
        <v>0</v>
      </c>
      <c r="CD1180" s="304">
        <v>0</v>
      </c>
      <c r="CE1180" s="302">
        <v>0</v>
      </c>
      <c r="CF1180" s="302">
        <v>30</v>
      </c>
      <c r="CG1180" s="296">
        <v>0</v>
      </c>
      <c r="CH1180" s="297" t="s">
        <v>12384</v>
      </c>
      <c r="CI1180" s="305">
        <v>0</v>
      </c>
      <c r="CJ1180" s="306">
        <v>0</v>
      </c>
      <c r="CK1180" s="300">
        <v>0</v>
      </c>
      <c r="CL1180" s="301">
        <v>0</v>
      </c>
    </row>
    <row r="1181" spans="1:90" x14ac:dyDescent="0.25">
      <c r="A1181">
        <v>1316104560</v>
      </c>
      <c r="B1181" s="287" t="s">
        <v>13573</v>
      </c>
      <c r="C1181" s="141"/>
      <c r="N1181" s="142"/>
      <c r="O1181" s="141"/>
      <c r="AA1181" s="141"/>
      <c r="AL1181" s="142"/>
      <c r="AM1181" s="141"/>
      <c r="AT1181">
        <v>1</v>
      </c>
      <c r="AX1181" s="142"/>
      <c r="AY1181" s="141"/>
      <c r="BJ1181" s="142"/>
      <c r="BK1181" s="141"/>
      <c r="BV1181" s="142"/>
      <c r="BW1181" s="302">
        <v>0</v>
      </c>
      <c r="BX1181" s="302">
        <v>0</v>
      </c>
      <c r="BY1181" s="302">
        <v>0</v>
      </c>
      <c r="BZ1181" s="302">
        <v>1</v>
      </c>
      <c r="CA1181" s="302">
        <v>0</v>
      </c>
      <c r="CB1181" s="302">
        <v>0</v>
      </c>
      <c r="CC1181" s="303">
        <v>0</v>
      </c>
      <c r="CD1181" s="304">
        <v>0</v>
      </c>
      <c r="CE1181" s="302">
        <v>0</v>
      </c>
      <c r="CF1181" s="302">
        <v>30</v>
      </c>
      <c r="CG1181" s="296">
        <v>0</v>
      </c>
      <c r="CH1181" s="297" t="s">
        <v>12384</v>
      </c>
      <c r="CI1181" s="305">
        <v>0</v>
      </c>
      <c r="CJ1181" s="306">
        <v>0</v>
      </c>
      <c r="CK1181" s="300">
        <v>0</v>
      </c>
      <c r="CL1181" s="301">
        <v>0</v>
      </c>
    </row>
    <row r="1182" spans="1:90" x14ac:dyDescent="0.25">
      <c r="A1182">
        <v>1316107250</v>
      </c>
      <c r="B1182" s="287" t="s">
        <v>13574</v>
      </c>
      <c r="C1182" s="141"/>
      <c r="N1182" s="142"/>
      <c r="O1182" s="141"/>
      <c r="AA1182" s="141"/>
      <c r="AL1182" s="142"/>
      <c r="AM1182" s="141"/>
      <c r="AX1182" s="142"/>
      <c r="AY1182" s="141"/>
      <c r="BJ1182" s="142"/>
      <c r="BK1182" s="141"/>
      <c r="BR1182">
        <v>1</v>
      </c>
      <c r="BV1182" s="142"/>
      <c r="BW1182" s="302">
        <v>0</v>
      </c>
      <c r="BX1182" s="302">
        <v>0</v>
      </c>
      <c r="BY1182" s="302">
        <v>0</v>
      </c>
      <c r="BZ1182" s="302">
        <v>0</v>
      </c>
      <c r="CA1182" s="302">
        <v>0</v>
      </c>
      <c r="CB1182" s="302">
        <v>1</v>
      </c>
      <c r="CC1182" s="303">
        <v>3.968253968253968E-3</v>
      </c>
      <c r="CD1182" s="304">
        <v>0</v>
      </c>
      <c r="CE1182" s="302">
        <v>0</v>
      </c>
      <c r="CF1182" s="302">
        <v>30</v>
      </c>
      <c r="CG1182" s="296">
        <v>1.9841269841269841E-4</v>
      </c>
      <c r="CH1182" s="307" t="s">
        <v>15354</v>
      </c>
      <c r="CI1182" s="305">
        <v>0</v>
      </c>
      <c r="CJ1182" s="306">
        <v>1.0357142857142856</v>
      </c>
      <c r="CK1182" s="300">
        <v>1</v>
      </c>
      <c r="CL1182" s="301">
        <v>2</v>
      </c>
    </row>
    <row r="1183" spans="1:90" x14ac:dyDescent="0.25">
      <c r="A1183">
        <v>1316107290</v>
      </c>
      <c r="B1183" s="287" t="s">
        <v>13575</v>
      </c>
      <c r="C1183" s="141"/>
      <c r="N1183" s="142"/>
      <c r="O1183" s="141"/>
      <c r="AA1183" s="141"/>
      <c r="AL1183" s="142"/>
      <c r="AM1183" s="141"/>
      <c r="AX1183" s="142"/>
      <c r="AY1183" s="141"/>
      <c r="BC1183">
        <v>1</v>
      </c>
      <c r="BJ1183" s="142"/>
      <c r="BK1183" s="141"/>
      <c r="BV1183" s="142"/>
      <c r="BW1183" s="302">
        <v>0</v>
      </c>
      <c r="BX1183" s="302">
        <v>0</v>
      </c>
      <c r="BY1183" s="302">
        <v>0</v>
      </c>
      <c r="BZ1183" s="302">
        <v>0</v>
      </c>
      <c r="CA1183" s="302">
        <v>1</v>
      </c>
      <c r="CB1183" s="302">
        <v>0</v>
      </c>
      <c r="CC1183" s="303">
        <v>0</v>
      </c>
      <c r="CD1183" s="304">
        <v>0</v>
      </c>
      <c r="CE1183" s="302">
        <v>0</v>
      </c>
      <c r="CF1183" s="302">
        <v>30</v>
      </c>
      <c r="CG1183" s="296">
        <v>0</v>
      </c>
      <c r="CH1183" s="297" t="s">
        <v>12384</v>
      </c>
      <c r="CI1183" s="305">
        <v>0</v>
      </c>
      <c r="CJ1183" s="306">
        <v>0</v>
      </c>
      <c r="CK1183" s="300">
        <v>0</v>
      </c>
      <c r="CL1183" s="301">
        <v>0</v>
      </c>
    </row>
    <row r="1184" spans="1:90" x14ac:dyDescent="0.25">
      <c r="A1184">
        <v>1316107620</v>
      </c>
      <c r="B1184" s="287" t="s">
        <v>13576</v>
      </c>
      <c r="C1184" s="141"/>
      <c r="N1184" s="142"/>
      <c r="O1184" s="141"/>
      <c r="AA1184" s="141"/>
      <c r="AL1184" s="142"/>
      <c r="AM1184" s="141"/>
      <c r="AX1184" s="142"/>
      <c r="AY1184" s="141"/>
      <c r="BG1184">
        <v>1</v>
      </c>
      <c r="BH1184">
        <v>1</v>
      </c>
      <c r="BJ1184" s="142"/>
      <c r="BK1184" s="141"/>
      <c r="BV1184" s="142"/>
      <c r="BW1184" s="302">
        <v>0</v>
      </c>
      <c r="BX1184" s="302">
        <v>0</v>
      </c>
      <c r="BY1184" s="302">
        <v>0</v>
      </c>
      <c r="BZ1184" s="302">
        <v>0</v>
      </c>
      <c r="CA1184" s="302">
        <v>2</v>
      </c>
      <c r="CB1184" s="302">
        <v>0</v>
      </c>
      <c r="CC1184" s="303">
        <v>0</v>
      </c>
      <c r="CD1184" s="304">
        <v>0</v>
      </c>
      <c r="CE1184" s="302">
        <v>0</v>
      </c>
      <c r="CF1184" s="302">
        <v>30</v>
      </c>
      <c r="CG1184" s="296">
        <v>0</v>
      </c>
      <c r="CH1184" s="297" t="s">
        <v>12384</v>
      </c>
      <c r="CI1184" s="305">
        <v>0</v>
      </c>
      <c r="CJ1184" s="306">
        <v>0</v>
      </c>
      <c r="CK1184" s="300">
        <v>0</v>
      </c>
      <c r="CL1184" s="301">
        <v>0</v>
      </c>
    </row>
    <row r="1185" spans="1:90" x14ac:dyDescent="0.25">
      <c r="A1185">
        <v>1316107630</v>
      </c>
      <c r="B1185" s="287" t="s">
        <v>13577</v>
      </c>
      <c r="C1185" s="141"/>
      <c r="N1185" s="142"/>
      <c r="O1185" s="141"/>
      <c r="AA1185" s="141"/>
      <c r="AL1185" s="142"/>
      <c r="AM1185" s="141"/>
      <c r="AX1185" s="142"/>
      <c r="AY1185" s="141"/>
      <c r="BH1185">
        <v>3</v>
      </c>
      <c r="BJ1185" s="142">
        <v>1</v>
      </c>
      <c r="BK1185" s="141"/>
      <c r="BP1185">
        <v>1</v>
      </c>
      <c r="BV1185" s="142"/>
      <c r="BW1185" s="302">
        <v>0</v>
      </c>
      <c r="BX1185" s="302">
        <v>0</v>
      </c>
      <c r="BY1185" s="302">
        <v>0</v>
      </c>
      <c r="BZ1185" s="302">
        <v>0</v>
      </c>
      <c r="CA1185" s="302">
        <v>4</v>
      </c>
      <c r="CB1185" s="302">
        <v>1</v>
      </c>
      <c r="CC1185" s="303">
        <v>3.968253968253968E-3</v>
      </c>
      <c r="CD1185" s="304">
        <v>0</v>
      </c>
      <c r="CE1185" s="302">
        <v>0</v>
      </c>
      <c r="CF1185" s="302">
        <v>30</v>
      </c>
      <c r="CG1185" s="296">
        <v>1.9841269841269841E-4</v>
      </c>
      <c r="CH1185" s="297" t="s">
        <v>12384</v>
      </c>
      <c r="CI1185" s="305">
        <v>0</v>
      </c>
      <c r="CJ1185" s="306">
        <v>1.0357142857142856</v>
      </c>
      <c r="CK1185" s="300">
        <v>1</v>
      </c>
      <c r="CL1185" s="301">
        <v>2</v>
      </c>
    </row>
    <row r="1186" spans="1:90" x14ac:dyDescent="0.25">
      <c r="A1186">
        <v>1316107640</v>
      </c>
      <c r="B1186" s="287" t="s">
        <v>13578</v>
      </c>
      <c r="C1186" s="141"/>
      <c r="N1186" s="142"/>
      <c r="O1186" s="141"/>
      <c r="AA1186" s="141"/>
      <c r="AL1186" s="142"/>
      <c r="AM1186" s="141"/>
      <c r="AX1186" s="142"/>
      <c r="AY1186" s="141"/>
      <c r="BJ1186" s="142"/>
      <c r="BK1186" s="141"/>
      <c r="BO1186">
        <v>1</v>
      </c>
      <c r="BQ1186">
        <v>1</v>
      </c>
      <c r="BV1186" s="142"/>
      <c r="BW1186" s="302">
        <v>0</v>
      </c>
      <c r="BX1186" s="302">
        <v>0</v>
      </c>
      <c r="BY1186" s="302">
        <v>0</v>
      </c>
      <c r="BZ1186" s="302">
        <v>0</v>
      </c>
      <c r="CA1186" s="302">
        <v>0</v>
      </c>
      <c r="CB1186" s="302">
        <v>2</v>
      </c>
      <c r="CC1186" s="303">
        <v>7.9365079365079361E-3</v>
      </c>
      <c r="CD1186" s="304">
        <v>0</v>
      </c>
      <c r="CE1186" s="302">
        <v>0</v>
      </c>
      <c r="CF1186" s="302">
        <v>30</v>
      </c>
      <c r="CG1186" s="296">
        <v>3.9682539682539683E-4</v>
      </c>
      <c r="CH1186" s="297" t="s">
        <v>12384</v>
      </c>
      <c r="CI1186" s="305">
        <v>0</v>
      </c>
      <c r="CJ1186" s="306">
        <v>2.0714285714285712</v>
      </c>
      <c r="CK1186" s="300">
        <v>1</v>
      </c>
      <c r="CL1186" s="301">
        <v>3</v>
      </c>
    </row>
    <row r="1187" spans="1:90" x14ac:dyDescent="0.25">
      <c r="A1187">
        <v>1317100170</v>
      </c>
      <c r="B1187" s="287" t="s">
        <v>13579</v>
      </c>
      <c r="C1187" s="141"/>
      <c r="N1187" s="142"/>
      <c r="O1187" s="141"/>
      <c r="W1187">
        <v>1</v>
      </c>
      <c r="AA1187" s="141"/>
      <c r="AL1187" s="142"/>
      <c r="AM1187" s="141"/>
      <c r="AX1187" s="142"/>
      <c r="AY1187" s="141"/>
      <c r="BJ1187" s="142"/>
      <c r="BK1187" s="141"/>
      <c r="BS1187">
        <v>1</v>
      </c>
      <c r="BV1187" s="142"/>
      <c r="BW1187" s="302">
        <v>0</v>
      </c>
      <c r="BX1187" s="302">
        <v>1</v>
      </c>
      <c r="BY1187" s="302">
        <v>0</v>
      </c>
      <c r="BZ1187" s="302">
        <v>0</v>
      </c>
      <c r="CA1187" s="302">
        <v>0</v>
      </c>
      <c r="CB1187" s="302">
        <v>1</v>
      </c>
      <c r="CC1187" s="303">
        <v>3.968253968253968E-3</v>
      </c>
      <c r="CD1187" s="304">
        <v>0</v>
      </c>
      <c r="CE1187" s="302">
        <v>0</v>
      </c>
      <c r="CF1187" s="302">
        <v>30</v>
      </c>
      <c r="CG1187" s="296">
        <v>1.9841269841269841E-4</v>
      </c>
      <c r="CH1187" s="297" t="s">
        <v>12384</v>
      </c>
      <c r="CI1187" s="305">
        <v>0</v>
      </c>
      <c r="CJ1187" s="306">
        <v>1.0357142857142856</v>
      </c>
      <c r="CK1187" s="300">
        <v>1</v>
      </c>
      <c r="CL1187" s="301">
        <v>2</v>
      </c>
    </row>
    <row r="1188" spans="1:90" x14ac:dyDescent="0.25">
      <c r="A1188">
        <v>1317100250</v>
      </c>
      <c r="B1188" s="287" t="s">
        <v>13580</v>
      </c>
      <c r="C1188" s="141">
        <v>1</v>
      </c>
      <c r="N1188" s="142"/>
      <c r="O1188" s="141"/>
      <c r="AA1188" s="141"/>
      <c r="AL1188" s="142"/>
      <c r="AM1188" s="141"/>
      <c r="AX1188" s="142"/>
      <c r="AY1188" s="141"/>
      <c r="BJ1188" s="142"/>
      <c r="BK1188" s="141"/>
      <c r="BV1188" s="142"/>
      <c r="BW1188" s="302">
        <v>1</v>
      </c>
      <c r="BX1188" s="302">
        <v>0</v>
      </c>
      <c r="BY1188" s="302">
        <v>0</v>
      </c>
      <c r="BZ1188" s="302">
        <v>0</v>
      </c>
      <c r="CA1188" s="302">
        <v>0</v>
      </c>
      <c r="CB1188" s="302">
        <v>0</v>
      </c>
      <c r="CC1188" s="303">
        <v>0</v>
      </c>
      <c r="CD1188" s="304">
        <v>0</v>
      </c>
      <c r="CE1188" s="302">
        <v>0</v>
      </c>
      <c r="CF1188" s="302">
        <v>30</v>
      </c>
      <c r="CG1188" s="296">
        <v>0</v>
      </c>
      <c r="CH1188" s="297" t="s">
        <v>12384</v>
      </c>
      <c r="CI1188" s="305">
        <v>0</v>
      </c>
      <c r="CJ1188" s="306">
        <v>0</v>
      </c>
      <c r="CK1188" s="300">
        <v>0</v>
      </c>
      <c r="CL1188" s="301">
        <v>0</v>
      </c>
    </row>
    <row r="1189" spans="1:90" x14ac:dyDescent="0.25">
      <c r="A1189">
        <v>1317100690</v>
      </c>
      <c r="B1189" s="287" t="s">
        <v>13581</v>
      </c>
      <c r="C1189" s="141"/>
      <c r="N1189" s="142"/>
      <c r="O1189" s="141"/>
      <c r="AA1189" s="141"/>
      <c r="AL1189" s="142"/>
      <c r="AM1189" s="141"/>
      <c r="AX1189" s="142"/>
      <c r="AY1189" s="141"/>
      <c r="BA1189">
        <v>1</v>
      </c>
      <c r="BJ1189" s="142"/>
      <c r="BK1189" s="141"/>
      <c r="BV1189" s="142"/>
      <c r="BW1189" s="302">
        <v>0</v>
      </c>
      <c r="BX1189" s="302">
        <v>0</v>
      </c>
      <c r="BY1189" s="302">
        <v>0</v>
      </c>
      <c r="BZ1189" s="302">
        <v>0</v>
      </c>
      <c r="CA1189" s="302">
        <v>1</v>
      </c>
      <c r="CB1189" s="302">
        <v>0</v>
      </c>
      <c r="CC1189" s="303">
        <v>0</v>
      </c>
      <c r="CD1189" s="304">
        <v>0</v>
      </c>
      <c r="CE1189" s="302">
        <v>0</v>
      </c>
      <c r="CF1189" s="302">
        <v>30</v>
      </c>
      <c r="CG1189" s="296">
        <v>0</v>
      </c>
      <c r="CH1189" s="297" t="s">
        <v>12384</v>
      </c>
      <c r="CI1189" s="305">
        <v>0</v>
      </c>
      <c r="CJ1189" s="306">
        <v>0</v>
      </c>
      <c r="CK1189" s="300">
        <v>0</v>
      </c>
      <c r="CL1189" s="301">
        <v>0</v>
      </c>
    </row>
    <row r="1190" spans="1:90" x14ac:dyDescent="0.25">
      <c r="A1190">
        <v>1317100790</v>
      </c>
      <c r="B1190" s="287" t="s">
        <v>13582</v>
      </c>
      <c r="C1190" s="141"/>
      <c r="N1190" s="142"/>
      <c r="O1190" s="141"/>
      <c r="AA1190" s="141"/>
      <c r="AL1190" s="142"/>
      <c r="AM1190" s="141"/>
      <c r="AX1190" s="142"/>
      <c r="AY1190" s="141"/>
      <c r="BA1190">
        <v>1</v>
      </c>
      <c r="BB1190">
        <v>1</v>
      </c>
      <c r="BJ1190" s="142"/>
      <c r="BK1190" s="141"/>
      <c r="BV1190" s="142"/>
      <c r="BW1190" s="302">
        <v>0</v>
      </c>
      <c r="BX1190" s="302">
        <v>0</v>
      </c>
      <c r="BY1190" s="302">
        <v>0</v>
      </c>
      <c r="BZ1190" s="302">
        <v>0</v>
      </c>
      <c r="CA1190" s="302">
        <v>2</v>
      </c>
      <c r="CB1190" s="302">
        <v>0</v>
      </c>
      <c r="CC1190" s="303">
        <v>0</v>
      </c>
      <c r="CD1190" s="304">
        <v>0</v>
      </c>
      <c r="CE1190" s="302">
        <v>0</v>
      </c>
      <c r="CF1190" s="302">
        <v>30</v>
      </c>
      <c r="CG1190" s="296">
        <v>0</v>
      </c>
      <c r="CH1190" s="297" t="s">
        <v>12384</v>
      </c>
      <c r="CI1190" s="305">
        <v>0</v>
      </c>
      <c r="CJ1190" s="306">
        <v>0</v>
      </c>
      <c r="CK1190" s="300">
        <v>0</v>
      </c>
      <c r="CL1190" s="301">
        <v>0</v>
      </c>
    </row>
    <row r="1191" spans="1:90" x14ac:dyDescent="0.25">
      <c r="A1191">
        <v>1317100800</v>
      </c>
      <c r="B1191" s="287" t="s">
        <v>13583</v>
      </c>
      <c r="C1191" s="141"/>
      <c r="N1191" s="142"/>
      <c r="O1191" s="141"/>
      <c r="AA1191" s="141"/>
      <c r="AL1191" s="142"/>
      <c r="AM1191" s="141"/>
      <c r="AX1191" s="142"/>
      <c r="AY1191" s="141"/>
      <c r="BJ1191" s="142"/>
      <c r="BK1191" s="141"/>
      <c r="BN1191">
        <v>1</v>
      </c>
      <c r="BP1191">
        <v>1</v>
      </c>
      <c r="BQ1191">
        <v>1</v>
      </c>
      <c r="BV1191" s="142"/>
      <c r="BW1191" s="302">
        <v>0</v>
      </c>
      <c r="BX1191" s="302">
        <v>0</v>
      </c>
      <c r="BY1191" s="302">
        <v>0</v>
      </c>
      <c r="BZ1191" s="302">
        <v>0</v>
      </c>
      <c r="CA1191" s="302">
        <v>0</v>
      </c>
      <c r="CB1191" s="302">
        <v>3</v>
      </c>
      <c r="CC1191" s="303">
        <v>1.1904761904761904E-2</v>
      </c>
      <c r="CD1191" s="304">
        <v>0</v>
      </c>
      <c r="CE1191" s="302">
        <v>0</v>
      </c>
      <c r="CF1191" s="302">
        <v>30</v>
      </c>
      <c r="CG1191" s="296">
        <v>5.9523809523809529E-4</v>
      </c>
      <c r="CH1191" s="297" t="s">
        <v>12384</v>
      </c>
      <c r="CI1191" s="305">
        <v>0</v>
      </c>
      <c r="CJ1191" s="306">
        <v>3.1071428571428568</v>
      </c>
      <c r="CK1191" s="300">
        <v>1</v>
      </c>
      <c r="CL1191" s="301">
        <v>4</v>
      </c>
    </row>
    <row r="1192" spans="1:90" x14ac:dyDescent="0.25">
      <c r="A1192">
        <v>1317100810</v>
      </c>
      <c r="B1192" s="287" t="s">
        <v>13584</v>
      </c>
      <c r="C1192" s="141"/>
      <c r="N1192" s="142"/>
      <c r="O1192" s="141"/>
      <c r="AA1192" s="141"/>
      <c r="AL1192" s="142"/>
      <c r="AM1192" s="141"/>
      <c r="AX1192" s="142"/>
      <c r="AY1192" s="141"/>
      <c r="BA1192">
        <v>1</v>
      </c>
      <c r="BJ1192" s="142"/>
      <c r="BK1192" s="141"/>
      <c r="BV1192" s="142"/>
      <c r="BW1192" s="302">
        <v>0</v>
      </c>
      <c r="BX1192" s="302">
        <v>0</v>
      </c>
      <c r="BY1192" s="302">
        <v>0</v>
      </c>
      <c r="BZ1192" s="302">
        <v>0</v>
      </c>
      <c r="CA1192" s="302">
        <v>1</v>
      </c>
      <c r="CB1192" s="302">
        <v>0</v>
      </c>
      <c r="CC1192" s="303">
        <v>0</v>
      </c>
      <c r="CD1192" s="304">
        <v>0</v>
      </c>
      <c r="CE1192" s="302">
        <v>0</v>
      </c>
      <c r="CF1192" s="302">
        <v>30</v>
      </c>
      <c r="CG1192" s="296">
        <v>0</v>
      </c>
      <c r="CH1192" s="297" t="s">
        <v>12384</v>
      </c>
      <c r="CI1192" s="305">
        <v>0</v>
      </c>
      <c r="CJ1192" s="306">
        <v>0</v>
      </c>
      <c r="CK1192" s="300">
        <v>0</v>
      </c>
      <c r="CL1192" s="301">
        <v>0</v>
      </c>
    </row>
    <row r="1193" spans="1:90" x14ac:dyDescent="0.25">
      <c r="A1193">
        <v>1317100820</v>
      </c>
      <c r="B1193" s="287" t="s">
        <v>13585</v>
      </c>
      <c r="C1193" s="141"/>
      <c r="N1193" s="142"/>
      <c r="O1193" s="141"/>
      <c r="AA1193" s="141"/>
      <c r="AL1193" s="142"/>
      <c r="AM1193" s="141"/>
      <c r="AX1193" s="142"/>
      <c r="AY1193" s="141"/>
      <c r="BD1193">
        <v>1</v>
      </c>
      <c r="BH1193">
        <v>1</v>
      </c>
      <c r="BJ1193" s="142"/>
      <c r="BK1193" s="141"/>
      <c r="BV1193" s="142"/>
      <c r="BW1193" s="302">
        <v>0</v>
      </c>
      <c r="BX1193" s="302">
        <v>0</v>
      </c>
      <c r="BY1193" s="302">
        <v>0</v>
      </c>
      <c r="BZ1193" s="302">
        <v>0</v>
      </c>
      <c r="CA1193" s="302">
        <v>2</v>
      </c>
      <c r="CB1193" s="302">
        <v>0</v>
      </c>
      <c r="CC1193" s="303">
        <v>0</v>
      </c>
      <c r="CD1193" s="304">
        <v>0</v>
      </c>
      <c r="CE1193" s="302">
        <v>0</v>
      </c>
      <c r="CF1193" s="302">
        <v>30</v>
      </c>
      <c r="CG1193" s="296">
        <v>0</v>
      </c>
      <c r="CH1193" s="297" t="s">
        <v>12384</v>
      </c>
      <c r="CI1193" s="305">
        <v>0</v>
      </c>
      <c r="CJ1193" s="306">
        <v>0</v>
      </c>
      <c r="CK1193" s="300">
        <v>0</v>
      </c>
      <c r="CL1193" s="301">
        <v>0</v>
      </c>
    </row>
    <row r="1194" spans="1:90" x14ac:dyDescent="0.25">
      <c r="A1194">
        <v>1318100000</v>
      </c>
      <c r="B1194" s="287" t="s">
        <v>13586</v>
      </c>
      <c r="C1194" s="141">
        <v>2</v>
      </c>
      <c r="G1194">
        <v>2</v>
      </c>
      <c r="I1194">
        <v>5</v>
      </c>
      <c r="J1194">
        <v>2</v>
      </c>
      <c r="K1194">
        <v>2</v>
      </c>
      <c r="N1194" s="142"/>
      <c r="O1194" s="141"/>
      <c r="R1194">
        <v>1</v>
      </c>
      <c r="T1194">
        <v>1</v>
      </c>
      <c r="X1194">
        <v>2</v>
      </c>
      <c r="Z1194">
        <v>1</v>
      </c>
      <c r="AA1194" s="141"/>
      <c r="AB1194">
        <v>2</v>
      </c>
      <c r="AC1194">
        <v>4</v>
      </c>
      <c r="AD1194">
        <v>2</v>
      </c>
      <c r="AF1194">
        <v>1</v>
      </c>
      <c r="AG1194">
        <v>2</v>
      </c>
      <c r="AK1194">
        <v>1</v>
      </c>
      <c r="AL1194" s="142"/>
      <c r="AM1194" s="141">
        <v>1</v>
      </c>
      <c r="AQ1194">
        <v>1</v>
      </c>
      <c r="AR1194">
        <v>1</v>
      </c>
      <c r="AS1194">
        <v>1</v>
      </c>
      <c r="AW1194">
        <v>1</v>
      </c>
      <c r="AX1194" s="142"/>
      <c r="AY1194" s="141"/>
      <c r="BA1194">
        <v>1</v>
      </c>
      <c r="BC1194">
        <v>1</v>
      </c>
      <c r="BD1194">
        <v>1</v>
      </c>
      <c r="BJ1194" s="142"/>
      <c r="BK1194" s="141"/>
      <c r="BN1194">
        <v>2</v>
      </c>
      <c r="BO1194">
        <v>1</v>
      </c>
      <c r="BP1194">
        <v>1</v>
      </c>
      <c r="BQ1194">
        <v>1</v>
      </c>
      <c r="BR1194">
        <v>1</v>
      </c>
      <c r="BS1194">
        <v>2</v>
      </c>
      <c r="BT1194">
        <v>3</v>
      </c>
      <c r="BU1194">
        <v>1</v>
      </c>
      <c r="BV1194" s="142">
        <v>2</v>
      </c>
      <c r="BW1194" s="302">
        <v>13</v>
      </c>
      <c r="BX1194" s="302">
        <v>5</v>
      </c>
      <c r="BY1194" s="302">
        <v>12</v>
      </c>
      <c r="BZ1194" s="302">
        <v>5</v>
      </c>
      <c r="CA1194" s="302">
        <v>3</v>
      </c>
      <c r="CB1194" s="302">
        <v>14</v>
      </c>
      <c r="CC1194" s="303">
        <v>5.5555555555555552E-2</v>
      </c>
      <c r="CD1194" s="304">
        <v>0.72648315725677881</v>
      </c>
      <c r="CE1194" s="302">
        <v>107</v>
      </c>
      <c r="CF1194" s="302">
        <v>30</v>
      </c>
      <c r="CG1194" s="296">
        <v>2.7777777777777779E-3</v>
      </c>
      <c r="CH1194" s="297" t="s">
        <v>12384</v>
      </c>
      <c r="CI1194" s="305">
        <v>7</v>
      </c>
      <c r="CJ1194" s="306">
        <v>21.170927601701223</v>
      </c>
      <c r="CK1194" s="300">
        <v>3</v>
      </c>
      <c r="CL1194" s="301">
        <v>16</v>
      </c>
    </row>
    <row r="1195" spans="1:90" x14ac:dyDescent="0.25">
      <c r="A1195">
        <v>1318100010</v>
      </c>
      <c r="B1195" s="287" t="s">
        <v>13587</v>
      </c>
      <c r="C1195" s="141">
        <v>2</v>
      </c>
      <c r="G1195">
        <v>1</v>
      </c>
      <c r="N1195" s="142"/>
      <c r="O1195" s="141"/>
      <c r="P1195">
        <v>1</v>
      </c>
      <c r="W1195">
        <v>1</v>
      </c>
      <c r="X1195">
        <v>1</v>
      </c>
      <c r="Z1195">
        <v>1</v>
      </c>
      <c r="AA1195" s="141">
        <v>3</v>
      </c>
      <c r="AE1195">
        <v>1</v>
      </c>
      <c r="AH1195">
        <v>2</v>
      </c>
      <c r="AJ1195">
        <v>1</v>
      </c>
      <c r="AL1195" s="142"/>
      <c r="AM1195" s="141">
        <v>3</v>
      </c>
      <c r="AP1195">
        <v>5</v>
      </c>
      <c r="AR1195">
        <v>1</v>
      </c>
      <c r="AS1195">
        <v>1</v>
      </c>
      <c r="AT1195">
        <v>1</v>
      </c>
      <c r="AU1195">
        <v>2</v>
      </c>
      <c r="AV1195">
        <v>1</v>
      </c>
      <c r="AX1195" s="142"/>
      <c r="AY1195" s="141">
        <v>2</v>
      </c>
      <c r="BB1195">
        <v>3</v>
      </c>
      <c r="BC1195">
        <v>3</v>
      </c>
      <c r="BE1195">
        <v>1</v>
      </c>
      <c r="BH1195">
        <v>3</v>
      </c>
      <c r="BJ1195" s="142">
        <v>1</v>
      </c>
      <c r="BK1195" s="141">
        <v>1</v>
      </c>
      <c r="BO1195">
        <v>1</v>
      </c>
      <c r="BP1195">
        <v>1</v>
      </c>
      <c r="BR1195">
        <v>1</v>
      </c>
      <c r="BT1195">
        <v>1</v>
      </c>
      <c r="BV1195" s="142">
        <v>1</v>
      </c>
      <c r="BW1195" s="302">
        <v>3</v>
      </c>
      <c r="BX1195" s="302">
        <v>4</v>
      </c>
      <c r="BY1195" s="302">
        <v>7</v>
      </c>
      <c r="BZ1195" s="302">
        <v>14</v>
      </c>
      <c r="CA1195" s="302">
        <v>13</v>
      </c>
      <c r="CB1195" s="302">
        <v>6</v>
      </c>
      <c r="CC1195" s="303">
        <v>2.3809523809523808E-2</v>
      </c>
      <c r="CD1195" s="304">
        <v>0</v>
      </c>
      <c r="CE1195" s="302">
        <v>60</v>
      </c>
      <c r="CF1195" s="302">
        <v>30</v>
      </c>
      <c r="CG1195" s="296">
        <v>1.1904761904761906E-3</v>
      </c>
      <c r="CH1195" s="307" t="s">
        <v>15354</v>
      </c>
      <c r="CI1195" s="305">
        <v>2</v>
      </c>
      <c r="CJ1195" s="306">
        <v>7.6428571428571423</v>
      </c>
      <c r="CK1195" s="300">
        <v>1</v>
      </c>
      <c r="CL1195" s="301">
        <v>7</v>
      </c>
    </row>
    <row r="1196" spans="1:90" x14ac:dyDescent="0.25">
      <c r="A1196">
        <v>1318100020</v>
      </c>
      <c r="B1196" s="287" t="s">
        <v>13588</v>
      </c>
      <c r="C1196" s="141">
        <v>2</v>
      </c>
      <c r="G1196">
        <v>1</v>
      </c>
      <c r="I1196">
        <v>2</v>
      </c>
      <c r="M1196">
        <v>1</v>
      </c>
      <c r="N1196" s="142"/>
      <c r="O1196" s="141"/>
      <c r="P1196">
        <v>4</v>
      </c>
      <c r="Q1196">
        <v>1</v>
      </c>
      <c r="W1196">
        <v>1</v>
      </c>
      <c r="X1196">
        <v>1</v>
      </c>
      <c r="Z1196">
        <v>1</v>
      </c>
      <c r="AA1196" s="141">
        <v>3</v>
      </c>
      <c r="AC1196">
        <v>1</v>
      </c>
      <c r="AE1196">
        <v>2</v>
      </c>
      <c r="AF1196">
        <v>1</v>
      </c>
      <c r="AG1196">
        <v>2</v>
      </c>
      <c r="AH1196">
        <v>1</v>
      </c>
      <c r="AJ1196">
        <v>1</v>
      </c>
      <c r="AL1196" s="142"/>
      <c r="AM1196" s="141">
        <v>3</v>
      </c>
      <c r="AP1196">
        <v>4</v>
      </c>
      <c r="AS1196">
        <v>1</v>
      </c>
      <c r="AT1196">
        <v>1</v>
      </c>
      <c r="AU1196">
        <v>2</v>
      </c>
      <c r="AV1196">
        <v>1</v>
      </c>
      <c r="AX1196" s="142"/>
      <c r="AY1196" s="141">
        <v>3</v>
      </c>
      <c r="AZ1196">
        <v>1</v>
      </c>
      <c r="BB1196">
        <v>2</v>
      </c>
      <c r="BC1196">
        <v>1</v>
      </c>
      <c r="BE1196">
        <v>1</v>
      </c>
      <c r="BG1196">
        <v>1</v>
      </c>
      <c r="BH1196">
        <v>4</v>
      </c>
      <c r="BJ1196" s="142">
        <v>1</v>
      </c>
      <c r="BK1196" s="141">
        <v>1</v>
      </c>
      <c r="BO1196">
        <v>1</v>
      </c>
      <c r="BP1196">
        <v>1</v>
      </c>
      <c r="BR1196">
        <v>1</v>
      </c>
      <c r="BT1196">
        <v>1</v>
      </c>
      <c r="BV1196" s="142">
        <v>1</v>
      </c>
      <c r="BW1196" s="302">
        <v>6</v>
      </c>
      <c r="BX1196" s="302">
        <v>8</v>
      </c>
      <c r="BY1196" s="302">
        <v>11</v>
      </c>
      <c r="BZ1196" s="302">
        <v>12</v>
      </c>
      <c r="CA1196" s="302">
        <v>14</v>
      </c>
      <c r="CB1196" s="302">
        <v>6</v>
      </c>
      <c r="CC1196" s="303">
        <v>2.3809523809523808E-2</v>
      </c>
      <c r="CD1196" s="304">
        <v>0</v>
      </c>
      <c r="CE1196" s="302">
        <v>60</v>
      </c>
      <c r="CF1196" s="302">
        <v>30</v>
      </c>
      <c r="CG1196" s="296">
        <v>1.1904761904761906E-3</v>
      </c>
      <c r="CH1196" s="307" t="s">
        <v>15354</v>
      </c>
      <c r="CI1196" s="305">
        <v>2</v>
      </c>
      <c r="CJ1196" s="306">
        <v>7.6428571428571423</v>
      </c>
      <c r="CK1196" s="300">
        <v>1</v>
      </c>
      <c r="CL1196" s="301">
        <v>7</v>
      </c>
    </row>
    <row r="1197" spans="1:90" x14ac:dyDescent="0.25">
      <c r="A1197">
        <v>1318100060</v>
      </c>
      <c r="B1197" s="287" t="s">
        <v>13589</v>
      </c>
      <c r="C1197" s="141"/>
      <c r="N1197" s="142"/>
      <c r="O1197" s="141"/>
      <c r="AA1197" s="141"/>
      <c r="AG1197">
        <v>1</v>
      </c>
      <c r="AJ1197">
        <v>1</v>
      </c>
      <c r="AL1197" s="142"/>
      <c r="AM1197" s="141"/>
      <c r="AX1197" s="142"/>
      <c r="AY1197" s="141"/>
      <c r="BJ1197" s="142"/>
      <c r="BK1197" s="141"/>
      <c r="BV1197" s="142"/>
      <c r="BW1197" s="302">
        <v>0</v>
      </c>
      <c r="BX1197" s="302">
        <v>0</v>
      </c>
      <c r="BY1197" s="302">
        <v>2</v>
      </c>
      <c r="BZ1197" s="302">
        <v>0</v>
      </c>
      <c r="CA1197" s="302">
        <v>0</v>
      </c>
      <c r="CB1197" s="302">
        <v>0</v>
      </c>
      <c r="CC1197" s="303">
        <v>0</v>
      </c>
      <c r="CD1197" s="304">
        <v>0</v>
      </c>
      <c r="CE1197" s="302">
        <v>0</v>
      </c>
      <c r="CF1197" s="302">
        <v>30</v>
      </c>
      <c r="CG1197" s="296">
        <v>0</v>
      </c>
      <c r="CH1197" s="297" t="s">
        <v>12384</v>
      </c>
      <c r="CI1197" s="305">
        <v>0</v>
      </c>
      <c r="CJ1197" s="306">
        <v>0</v>
      </c>
      <c r="CK1197" s="300">
        <v>0</v>
      </c>
      <c r="CL1197" s="301">
        <v>0</v>
      </c>
    </row>
    <row r="1198" spans="1:90" x14ac:dyDescent="0.25">
      <c r="A1198">
        <v>1318100070</v>
      </c>
      <c r="B1198" s="287" t="s">
        <v>13590</v>
      </c>
      <c r="C1198" s="141"/>
      <c r="N1198" s="142"/>
      <c r="O1198" s="141"/>
      <c r="AA1198" s="141"/>
      <c r="AH1198">
        <v>1</v>
      </c>
      <c r="AL1198" s="142">
        <v>1</v>
      </c>
      <c r="AM1198" s="141"/>
      <c r="AX1198" s="142"/>
      <c r="AY1198" s="141"/>
      <c r="BA1198">
        <v>2</v>
      </c>
      <c r="BJ1198" s="142">
        <v>1</v>
      </c>
      <c r="BK1198" s="141"/>
      <c r="BP1198">
        <v>1</v>
      </c>
      <c r="BV1198" s="142"/>
      <c r="BW1198" s="302">
        <v>0</v>
      </c>
      <c r="BX1198" s="302">
        <v>0</v>
      </c>
      <c r="BY1198" s="302">
        <v>2</v>
      </c>
      <c r="BZ1198" s="302">
        <v>0</v>
      </c>
      <c r="CA1198" s="302">
        <v>3</v>
      </c>
      <c r="CB1198" s="302">
        <v>1</v>
      </c>
      <c r="CC1198" s="303">
        <v>3.968253968253968E-3</v>
      </c>
      <c r="CD1198" s="304">
        <v>0</v>
      </c>
      <c r="CE1198" s="302">
        <v>0</v>
      </c>
      <c r="CF1198" s="302">
        <v>30</v>
      </c>
      <c r="CG1198" s="296">
        <v>1.9841269841269841E-4</v>
      </c>
      <c r="CH1198" s="297" t="s">
        <v>12384</v>
      </c>
      <c r="CI1198" s="305">
        <v>0</v>
      </c>
      <c r="CJ1198" s="306">
        <v>1.0357142857142856</v>
      </c>
      <c r="CK1198" s="300">
        <v>1</v>
      </c>
      <c r="CL1198" s="301">
        <v>2</v>
      </c>
    </row>
    <row r="1199" spans="1:90" x14ac:dyDescent="0.25">
      <c r="A1199">
        <v>1318100230</v>
      </c>
      <c r="B1199" s="287" t="s">
        <v>13591</v>
      </c>
      <c r="C1199" s="141"/>
      <c r="N1199" s="142"/>
      <c r="O1199" s="141"/>
      <c r="W1199">
        <v>1</v>
      </c>
      <c r="Y1199">
        <v>1</v>
      </c>
      <c r="AA1199" s="141"/>
      <c r="AL1199" s="142"/>
      <c r="AM1199" s="141"/>
      <c r="AS1199">
        <v>1</v>
      </c>
      <c r="AX1199" s="142"/>
      <c r="AY1199" s="141"/>
      <c r="BA1199">
        <v>1</v>
      </c>
      <c r="BJ1199" s="142"/>
      <c r="BK1199" s="141"/>
      <c r="BV1199" s="142"/>
      <c r="BW1199" s="302">
        <v>0</v>
      </c>
      <c r="BX1199" s="302">
        <v>2</v>
      </c>
      <c r="BY1199" s="302">
        <v>0</v>
      </c>
      <c r="BZ1199" s="302">
        <v>1</v>
      </c>
      <c r="CA1199" s="302">
        <v>1</v>
      </c>
      <c r="CB1199" s="302">
        <v>0</v>
      </c>
      <c r="CC1199" s="303">
        <v>0</v>
      </c>
      <c r="CD1199" s="304">
        <v>0</v>
      </c>
      <c r="CE1199" s="302">
        <v>0</v>
      </c>
      <c r="CF1199" s="302">
        <v>30</v>
      </c>
      <c r="CG1199" s="296">
        <v>0</v>
      </c>
      <c r="CH1199" s="297" t="s">
        <v>12384</v>
      </c>
      <c r="CI1199" s="305">
        <v>0</v>
      </c>
      <c r="CJ1199" s="306">
        <v>0</v>
      </c>
      <c r="CK1199" s="300">
        <v>0</v>
      </c>
      <c r="CL1199" s="301">
        <v>0</v>
      </c>
    </row>
    <row r="1200" spans="1:90" x14ac:dyDescent="0.25">
      <c r="A1200">
        <v>1318100240</v>
      </c>
      <c r="B1200" s="287" t="s">
        <v>13592</v>
      </c>
      <c r="C1200" s="141"/>
      <c r="N1200" s="142"/>
      <c r="O1200" s="141"/>
      <c r="W1200">
        <v>1</v>
      </c>
      <c r="AA1200" s="141"/>
      <c r="AD1200">
        <v>1</v>
      </c>
      <c r="AE1200">
        <v>3</v>
      </c>
      <c r="AL1200" s="142">
        <v>2</v>
      </c>
      <c r="AM1200" s="141"/>
      <c r="AP1200">
        <v>1</v>
      </c>
      <c r="AS1200">
        <v>2</v>
      </c>
      <c r="AX1200" s="142"/>
      <c r="AY1200" s="141">
        <v>1</v>
      </c>
      <c r="BA1200">
        <v>1</v>
      </c>
      <c r="BB1200">
        <v>1</v>
      </c>
      <c r="BD1200">
        <v>1</v>
      </c>
      <c r="BJ1200" s="142">
        <v>1</v>
      </c>
      <c r="BK1200" s="141"/>
      <c r="BO1200">
        <v>1</v>
      </c>
      <c r="BP1200">
        <v>2</v>
      </c>
      <c r="BQ1200">
        <v>2</v>
      </c>
      <c r="BS1200">
        <v>1</v>
      </c>
      <c r="BV1200" s="142"/>
      <c r="BW1200" s="302">
        <v>0</v>
      </c>
      <c r="BX1200" s="302">
        <v>1</v>
      </c>
      <c r="BY1200" s="302">
        <v>6</v>
      </c>
      <c r="BZ1200" s="302">
        <v>3</v>
      </c>
      <c r="CA1200" s="302">
        <v>5</v>
      </c>
      <c r="CB1200" s="302">
        <v>6</v>
      </c>
      <c r="CC1200" s="303">
        <v>2.3809523809523808E-2</v>
      </c>
      <c r="CD1200" s="304">
        <v>0.57735026918962573</v>
      </c>
      <c r="CE1200" s="302">
        <v>0</v>
      </c>
      <c r="CF1200" s="302">
        <v>30</v>
      </c>
      <c r="CG1200" s="296">
        <v>1.1904761904761906E-3</v>
      </c>
      <c r="CH1200" s="307" t="s">
        <v>15354</v>
      </c>
      <c r="CI1200" s="305">
        <v>1</v>
      </c>
      <c r="CJ1200" s="306">
        <v>6.7916359834753397</v>
      </c>
      <c r="CK1200" s="300">
        <v>2</v>
      </c>
      <c r="CL1200" s="301">
        <v>7</v>
      </c>
    </row>
    <row r="1201" spans="1:90" x14ac:dyDescent="0.25">
      <c r="A1201">
        <v>1318100300</v>
      </c>
      <c r="B1201" s="287" t="s">
        <v>13593</v>
      </c>
      <c r="C1201" s="141"/>
      <c r="N1201" s="142"/>
      <c r="O1201" s="141"/>
      <c r="W1201">
        <v>1</v>
      </c>
      <c r="AA1201" s="141"/>
      <c r="AD1201">
        <v>1</v>
      </c>
      <c r="AF1201">
        <v>1</v>
      </c>
      <c r="AL1201" s="142"/>
      <c r="AM1201" s="141"/>
      <c r="AX1201" s="142"/>
      <c r="AY1201" s="141"/>
      <c r="AZ1201">
        <v>1</v>
      </c>
      <c r="BB1201">
        <v>1</v>
      </c>
      <c r="BJ1201" s="142"/>
      <c r="BK1201" s="141">
        <v>1</v>
      </c>
      <c r="BO1201">
        <v>1</v>
      </c>
      <c r="BQ1201">
        <v>1</v>
      </c>
      <c r="BT1201">
        <v>1</v>
      </c>
      <c r="BV1201" s="142"/>
      <c r="BW1201" s="302">
        <v>0</v>
      </c>
      <c r="BX1201" s="302">
        <v>1</v>
      </c>
      <c r="BY1201" s="302">
        <v>2</v>
      </c>
      <c r="BZ1201" s="302">
        <v>0</v>
      </c>
      <c r="CA1201" s="302">
        <v>2</v>
      </c>
      <c r="CB1201" s="302">
        <v>4</v>
      </c>
      <c r="CC1201" s="303">
        <v>1.5873015873015872E-2</v>
      </c>
      <c r="CD1201" s="304">
        <v>0</v>
      </c>
      <c r="CE1201" s="302">
        <v>0</v>
      </c>
      <c r="CF1201" s="302">
        <v>30</v>
      </c>
      <c r="CG1201" s="296">
        <v>7.9365079365079365E-4</v>
      </c>
      <c r="CH1201" s="297" t="s">
        <v>12384</v>
      </c>
      <c r="CI1201" s="305">
        <v>0</v>
      </c>
      <c r="CJ1201" s="306">
        <v>4.1428571428571423</v>
      </c>
      <c r="CK1201" s="300">
        <v>1</v>
      </c>
      <c r="CL1201" s="301">
        <v>5</v>
      </c>
    </row>
    <row r="1202" spans="1:90" x14ac:dyDescent="0.25">
      <c r="A1202">
        <v>1318100310</v>
      </c>
      <c r="B1202" s="287" t="s">
        <v>13594</v>
      </c>
      <c r="C1202" s="141">
        <v>1</v>
      </c>
      <c r="N1202" s="142"/>
      <c r="O1202" s="141"/>
      <c r="AA1202" s="141"/>
      <c r="AE1202">
        <v>2</v>
      </c>
      <c r="AL1202" s="142">
        <v>1</v>
      </c>
      <c r="AM1202" s="141"/>
      <c r="AS1202">
        <v>1</v>
      </c>
      <c r="AX1202" s="142"/>
      <c r="AY1202" s="141"/>
      <c r="BA1202">
        <v>1</v>
      </c>
      <c r="BC1202">
        <v>1</v>
      </c>
      <c r="BF1202">
        <v>1</v>
      </c>
      <c r="BJ1202" s="142"/>
      <c r="BK1202" s="141"/>
      <c r="BV1202" s="142"/>
      <c r="BW1202" s="302">
        <v>1</v>
      </c>
      <c r="BX1202" s="302">
        <v>0</v>
      </c>
      <c r="BY1202" s="302">
        <v>3</v>
      </c>
      <c r="BZ1202" s="302">
        <v>1</v>
      </c>
      <c r="CA1202" s="302">
        <v>3</v>
      </c>
      <c r="CB1202" s="302">
        <v>0</v>
      </c>
      <c r="CC1202" s="303">
        <v>0</v>
      </c>
      <c r="CD1202" s="304">
        <v>0</v>
      </c>
      <c r="CE1202" s="302">
        <v>0</v>
      </c>
      <c r="CF1202" s="302">
        <v>30</v>
      </c>
      <c r="CG1202" s="296">
        <v>0</v>
      </c>
      <c r="CH1202" s="297" t="s">
        <v>12384</v>
      </c>
      <c r="CI1202" s="305">
        <v>0</v>
      </c>
      <c r="CJ1202" s="306">
        <v>0</v>
      </c>
      <c r="CK1202" s="300">
        <v>0</v>
      </c>
      <c r="CL1202" s="301">
        <v>0</v>
      </c>
    </row>
    <row r="1203" spans="1:90" x14ac:dyDescent="0.25">
      <c r="A1203">
        <v>1318100320</v>
      </c>
      <c r="B1203" s="287" t="s">
        <v>13595</v>
      </c>
      <c r="C1203" s="141"/>
      <c r="N1203" s="142"/>
      <c r="O1203" s="141"/>
      <c r="W1203">
        <v>1</v>
      </c>
      <c r="AA1203" s="141"/>
      <c r="AL1203" s="142"/>
      <c r="AM1203" s="141"/>
      <c r="AX1203" s="142"/>
      <c r="AY1203" s="141"/>
      <c r="BA1203">
        <v>1</v>
      </c>
      <c r="BJ1203" s="142"/>
      <c r="BK1203" s="141"/>
      <c r="BV1203" s="142"/>
      <c r="BW1203" s="302">
        <v>0</v>
      </c>
      <c r="BX1203" s="302">
        <v>1</v>
      </c>
      <c r="BY1203" s="302">
        <v>0</v>
      </c>
      <c r="BZ1203" s="302">
        <v>0</v>
      </c>
      <c r="CA1203" s="302">
        <v>1</v>
      </c>
      <c r="CB1203" s="302">
        <v>0</v>
      </c>
      <c r="CC1203" s="303">
        <v>0</v>
      </c>
      <c r="CD1203" s="304">
        <v>0</v>
      </c>
      <c r="CE1203" s="302">
        <v>0</v>
      </c>
      <c r="CF1203" s="302">
        <v>30</v>
      </c>
      <c r="CG1203" s="296">
        <v>0</v>
      </c>
      <c r="CH1203" s="297" t="s">
        <v>12384</v>
      </c>
      <c r="CI1203" s="305">
        <v>0</v>
      </c>
      <c r="CJ1203" s="306">
        <v>0</v>
      </c>
      <c r="CK1203" s="300">
        <v>0</v>
      </c>
      <c r="CL1203" s="301">
        <v>0</v>
      </c>
    </row>
    <row r="1204" spans="1:90" x14ac:dyDescent="0.25">
      <c r="A1204">
        <v>1318100690</v>
      </c>
      <c r="B1204" s="287" t="s">
        <v>13596</v>
      </c>
      <c r="C1204" s="141"/>
      <c r="N1204" s="142"/>
      <c r="O1204" s="141"/>
      <c r="AA1204" s="141"/>
      <c r="AL1204" s="142"/>
      <c r="AM1204" s="141"/>
      <c r="AX1204" s="142"/>
      <c r="AY1204" s="141"/>
      <c r="BD1204">
        <v>1</v>
      </c>
      <c r="BJ1204" s="142"/>
      <c r="BK1204" s="141"/>
      <c r="BV1204" s="142"/>
      <c r="BW1204" s="302">
        <v>0</v>
      </c>
      <c r="BX1204" s="302">
        <v>0</v>
      </c>
      <c r="BY1204" s="302">
        <v>0</v>
      </c>
      <c r="BZ1204" s="302">
        <v>0</v>
      </c>
      <c r="CA1204" s="302">
        <v>1</v>
      </c>
      <c r="CB1204" s="302">
        <v>0</v>
      </c>
      <c r="CC1204" s="303">
        <v>0</v>
      </c>
      <c r="CD1204" s="304">
        <v>0</v>
      </c>
      <c r="CE1204" s="302">
        <v>0</v>
      </c>
      <c r="CF1204" s="302">
        <v>30</v>
      </c>
      <c r="CG1204" s="296">
        <v>0</v>
      </c>
      <c r="CH1204" s="297" t="s">
        <v>12384</v>
      </c>
      <c r="CI1204" s="305">
        <v>0</v>
      </c>
      <c r="CJ1204" s="306">
        <v>0</v>
      </c>
      <c r="CK1204" s="300">
        <v>0</v>
      </c>
      <c r="CL1204" s="301">
        <v>0</v>
      </c>
    </row>
    <row r="1205" spans="1:90" x14ac:dyDescent="0.25">
      <c r="A1205">
        <v>1318100720</v>
      </c>
      <c r="B1205" s="287" t="s">
        <v>13597</v>
      </c>
      <c r="C1205" s="141"/>
      <c r="N1205" s="142"/>
      <c r="O1205" s="141"/>
      <c r="AA1205" s="141"/>
      <c r="AG1205">
        <v>1</v>
      </c>
      <c r="AL1205" s="142"/>
      <c r="AM1205" s="141"/>
      <c r="AX1205" s="142"/>
      <c r="AY1205" s="141"/>
      <c r="BJ1205" s="142"/>
      <c r="BK1205" s="141"/>
      <c r="BV1205" s="142"/>
      <c r="BW1205" s="302">
        <v>0</v>
      </c>
      <c r="BX1205" s="302">
        <v>0</v>
      </c>
      <c r="BY1205" s="302">
        <v>1</v>
      </c>
      <c r="BZ1205" s="302">
        <v>0</v>
      </c>
      <c r="CA1205" s="302">
        <v>0</v>
      </c>
      <c r="CB1205" s="302">
        <v>0</v>
      </c>
      <c r="CC1205" s="303">
        <v>0</v>
      </c>
      <c r="CD1205" s="304">
        <v>0</v>
      </c>
      <c r="CE1205" s="302">
        <v>0</v>
      </c>
      <c r="CF1205" s="302">
        <v>30</v>
      </c>
      <c r="CG1205" s="296">
        <v>0</v>
      </c>
      <c r="CH1205" s="297" t="s">
        <v>12384</v>
      </c>
      <c r="CI1205" s="305">
        <v>0</v>
      </c>
      <c r="CJ1205" s="306">
        <v>0</v>
      </c>
      <c r="CK1205" s="300">
        <v>0</v>
      </c>
      <c r="CL1205" s="301">
        <v>0</v>
      </c>
    </row>
    <row r="1206" spans="1:90" x14ac:dyDescent="0.25">
      <c r="A1206">
        <v>1318100740</v>
      </c>
      <c r="B1206" s="287" t="s">
        <v>13598</v>
      </c>
      <c r="C1206" s="141">
        <v>2</v>
      </c>
      <c r="G1206">
        <v>1</v>
      </c>
      <c r="J1206">
        <v>1</v>
      </c>
      <c r="N1206" s="142"/>
      <c r="O1206" s="141"/>
      <c r="P1206">
        <v>2</v>
      </c>
      <c r="R1206">
        <v>1</v>
      </c>
      <c r="X1206">
        <v>1</v>
      </c>
      <c r="AA1206" s="141"/>
      <c r="AE1206">
        <v>2</v>
      </c>
      <c r="AH1206">
        <v>1</v>
      </c>
      <c r="AJ1206">
        <v>2</v>
      </c>
      <c r="AL1206" s="142"/>
      <c r="AM1206" s="141">
        <v>1</v>
      </c>
      <c r="AP1206">
        <v>2</v>
      </c>
      <c r="AQ1206">
        <v>1</v>
      </c>
      <c r="AS1206">
        <v>1</v>
      </c>
      <c r="AX1206" s="142"/>
      <c r="AY1206" s="141">
        <v>1</v>
      </c>
      <c r="AZ1206">
        <v>2</v>
      </c>
      <c r="BA1206">
        <v>2</v>
      </c>
      <c r="BC1206">
        <v>1</v>
      </c>
      <c r="BD1206">
        <v>2</v>
      </c>
      <c r="BH1206">
        <v>3</v>
      </c>
      <c r="BJ1206" s="142">
        <v>1</v>
      </c>
      <c r="BK1206" s="141"/>
      <c r="BO1206">
        <v>1</v>
      </c>
      <c r="BP1206">
        <v>1</v>
      </c>
      <c r="BR1206">
        <v>1</v>
      </c>
      <c r="BT1206">
        <v>1</v>
      </c>
      <c r="BV1206" s="142"/>
      <c r="BW1206" s="302">
        <v>4</v>
      </c>
      <c r="BX1206" s="302">
        <v>4</v>
      </c>
      <c r="BY1206" s="302">
        <v>5</v>
      </c>
      <c r="BZ1206" s="302">
        <v>5</v>
      </c>
      <c r="CA1206" s="302">
        <v>12</v>
      </c>
      <c r="CB1206" s="302">
        <v>4</v>
      </c>
      <c r="CC1206" s="303">
        <v>1.5873015873015872E-2</v>
      </c>
      <c r="CD1206" s="304">
        <v>0</v>
      </c>
      <c r="CE1206" s="302">
        <v>0</v>
      </c>
      <c r="CF1206" s="302">
        <v>30</v>
      </c>
      <c r="CG1206" s="296">
        <v>7.9365079365079365E-4</v>
      </c>
      <c r="CH1206" s="297" t="s">
        <v>12384</v>
      </c>
      <c r="CI1206" s="305">
        <v>0</v>
      </c>
      <c r="CJ1206" s="306">
        <v>4.1428571428571423</v>
      </c>
      <c r="CK1206" s="300">
        <v>1</v>
      </c>
      <c r="CL1206" s="301">
        <v>5</v>
      </c>
    </row>
    <row r="1207" spans="1:90" x14ac:dyDescent="0.25">
      <c r="A1207">
        <v>1318100760</v>
      </c>
      <c r="B1207" s="287" t="s">
        <v>13599</v>
      </c>
      <c r="C1207" s="141"/>
      <c r="G1207">
        <v>1</v>
      </c>
      <c r="J1207">
        <v>1</v>
      </c>
      <c r="N1207" s="142"/>
      <c r="O1207" s="141"/>
      <c r="Y1207">
        <v>1</v>
      </c>
      <c r="AA1207" s="141"/>
      <c r="AL1207" s="142">
        <v>1</v>
      </c>
      <c r="AM1207" s="141"/>
      <c r="AP1207">
        <v>1</v>
      </c>
      <c r="AX1207" s="142"/>
      <c r="AY1207" s="141"/>
      <c r="AZ1207">
        <v>1</v>
      </c>
      <c r="BA1207">
        <v>1</v>
      </c>
      <c r="BC1207">
        <v>1</v>
      </c>
      <c r="BH1207">
        <v>1</v>
      </c>
      <c r="BJ1207" s="142">
        <v>1</v>
      </c>
      <c r="BK1207" s="141"/>
      <c r="BN1207">
        <v>1</v>
      </c>
      <c r="BV1207" s="142"/>
      <c r="BW1207" s="302">
        <v>2</v>
      </c>
      <c r="BX1207" s="302">
        <v>1</v>
      </c>
      <c r="BY1207" s="302">
        <v>1</v>
      </c>
      <c r="BZ1207" s="302">
        <v>1</v>
      </c>
      <c r="CA1207" s="302">
        <v>5</v>
      </c>
      <c r="CB1207" s="302">
        <v>1</v>
      </c>
      <c r="CC1207" s="303">
        <v>3.968253968253968E-3</v>
      </c>
      <c r="CD1207" s="304">
        <v>0</v>
      </c>
      <c r="CE1207" s="302">
        <v>0</v>
      </c>
      <c r="CF1207" s="302">
        <v>30</v>
      </c>
      <c r="CG1207" s="296">
        <v>1.9841269841269841E-4</v>
      </c>
      <c r="CH1207" s="297" t="s">
        <v>12384</v>
      </c>
      <c r="CI1207" s="305">
        <v>0</v>
      </c>
      <c r="CJ1207" s="306">
        <v>1.0357142857142856</v>
      </c>
      <c r="CK1207" s="300">
        <v>1</v>
      </c>
      <c r="CL1207" s="301">
        <v>2</v>
      </c>
    </row>
    <row r="1208" spans="1:90" x14ac:dyDescent="0.25">
      <c r="A1208">
        <v>1318100770</v>
      </c>
      <c r="B1208" s="287" t="s">
        <v>13600</v>
      </c>
      <c r="C1208" s="141"/>
      <c r="K1208">
        <v>1</v>
      </c>
      <c r="N1208" s="142"/>
      <c r="O1208" s="141"/>
      <c r="AA1208" s="141"/>
      <c r="AL1208" s="142"/>
      <c r="AM1208" s="141"/>
      <c r="AX1208" s="142"/>
      <c r="AY1208" s="141"/>
      <c r="BJ1208" s="142"/>
      <c r="BK1208" s="141"/>
      <c r="BV1208" s="142"/>
      <c r="BW1208" s="302">
        <v>1</v>
      </c>
      <c r="BX1208" s="302">
        <v>0</v>
      </c>
      <c r="BY1208" s="302">
        <v>0</v>
      </c>
      <c r="BZ1208" s="302">
        <v>0</v>
      </c>
      <c r="CA1208" s="302">
        <v>0</v>
      </c>
      <c r="CB1208" s="302">
        <v>0</v>
      </c>
      <c r="CC1208" s="303">
        <v>0</v>
      </c>
      <c r="CD1208" s="304">
        <v>0</v>
      </c>
      <c r="CE1208" s="302">
        <v>0</v>
      </c>
      <c r="CF1208" s="302">
        <v>30</v>
      </c>
      <c r="CG1208" s="296">
        <v>0</v>
      </c>
      <c r="CH1208" s="297" t="s">
        <v>12384</v>
      </c>
      <c r="CI1208" s="305">
        <v>0</v>
      </c>
      <c r="CJ1208" s="306">
        <v>0</v>
      </c>
      <c r="CK1208" s="300">
        <v>0</v>
      </c>
      <c r="CL1208" s="301">
        <v>0</v>
      </c>
    </row>
    <row r="1209" spans="1:90" x14ac:dyDescent="0.25">
      <c r="A1209">
        <v>1318100780</v>
      </c>
      <c r="B1209" s="287" t="s">
        <v>13601</v>
      </c>
      <c r="C1209" s="141"/>
      <c r="N1209" s="142"/>
      <c r="O1209" s="141"/>
      <c r="AA1209" s="141"/>
      <c r="AL1209" s="142"/>
      <c r="AM1209" s="141"/>
      <c r="AX1209" s="142"/>
      <c r="AY1209" s="141"/>
      <c r="BA1209">
        <v>1</v>
      </c>
      <c r="BJ1209" s="142"/>
      <c r="BK1209" s="141"/>
      <c r="BV1209" s="142"/>
      <c r="BW1209" s="302">
        <v>0</v>
      </c>
      <c r="BX1209" s="302">
        <v>0</v>
      </c>
      <c r="BY1209" s="302">
        <v>0</v>
      </c>
      <c r="BZ1209" s="302">
        <v>0</v>
      </c>
      <c r="CA1209" s="302">
        <v>1</v>
      </c>
      <c r="CB1209" s="302">
        <v>0</v>
      </c>
      <c r="CC1209" s="303">
        <v>0</v>
      </c>
      <c r="CD1209" s="304">
        <v>0</v>
      </c>
      <c r="CE1209" s="302">
        <v>0</v>
      </c>
      <c r="CF1209" s="302">
        <v>30</v>
      </c>
      <c r="CG1209" s="296">
        <v>0</v>
      </c>
      <c r="CH1209" s="297" t="s">
        <v>12384</v>
      </c>
      <c r="CI1209" s="305">
        <v>0</v>
      </c>
      <c r="CJ1209" s="306">
        <v>0</v>
      </c>
      <c r="CK1209" s="300">
        <v>0</v>
      </c>
      <c r="CL1209" s="301">
        <v>0</v>
      </c>
    </row>
    <row r="1210" spans="1:90" x14ac:dyDescent="0.25">
      <c r="A1210">
        <v>1318100870</v>
      </c>
      <c r="B1210" s="287" t="s">
        <v>13602</v>
      </c>
      <c r="C1210" s="141"/>
      <c r="N1210" s="142"/>
      <c r="O1210" s="141"/>
      <c r="AA1210" s="141"/>
      <c r="AL1210" s="142"/>
      <c r="AM1210" s="141"/>
      <c r="AP1210">
        <v>1</v>
      </c>
      <c r="AS1210">
        <v>1</v>
      </c>
      <c r="AX1210" s="142"/>
      <c r="AY1210" s="141"/>
      <c r="BJ1210" s="142">
        <v>1</v>
      </c>
      <c r="BK1210" s="141"/>
      <c r="BV1210" s="142"/>
      <c r="BW1210" s="302">
        <v>0</v>
      </c>
      <c r="BX1210" s="302">
        <v>0</v>
      </c>
      <c r="BY1210" s="302">
        <v>0</v>
      </c>
      <c r="BZ1210" s="302">
        <v>2</v>
      </c>
      <c r="CA1210" s="302">
        <v>1</v>
      </c>
      <c r="CB1210" s="302">
        <v>0</v>
      </c>
      <c r="CC1210" s="303">
        <v>0</v>
      </c>
      <c r="CD1210" s="304">
        <v>0</v>
      </c>
      <c r="CE1210" s="302">
        <v>0</v>
      </c>
      <c r="CF1210" s="302">
        <v>30</v>
      </c>
      <c r="CG1210" s="296">
        <v>0</v>
      </c>
      <c r="CH1210" s="297" t="s">
        <v>12384</v>
      </c>
      <c r="CI1210" s="305">
        <v>0</v>
      </c>
      <c r="CJ1210" s="306">
        <v>0</v>
      </c>
      <c r="CK1210" s="300">
        <v>0</v>
      </c>
      <c r="CL1210" s="301">
        <v>0</v>
      </c>
    </row>
    <row r="1211" spans="1:90" x14ac:dyDescent="0.25">
      <c r="A1211">
        <v>1318100920</v>
      </c>
      <c r="B1211" s="287" t="s">
        <v>13603</v>
      </c>
      <c r="C1211" s="141">
        <v>2</v>
      </c>
      <c r="N1211" s="142"/>
      <c r="O1211" s="141"/>
      <c r="AA1211" s="141"/>
      <c r="AE1211">
        <v>1</v>
      </c>
      <c r="AL1211" s="142"/>
      <c r="AM1211" s="141"/>
      <c r="AX1211" s="142"/>
      <c r="AY1211" s="141"/>
      <c r="BA1211">
        <v>1</v>
      </c>
      <c r="BJ1211" s="142"/>
      <c r="BK1211" s="141"/>
      <c r="BV1211" s="142">
        <v>1</v>
      </c>
      <c r="BW1211" s="302">
        <v>2</v>
      </c>
      <c r="BX1211" s="302">
        <v>0</v>
      </c>
      <c r="BY1211" s="302">
        <v>1</v>
      </c>
      <c r="BZ1211" s="302">
        <v>0</v>
      </c>
      <c r="CA1211" s="302">
        <v>1</v>
      </c>
      <c r="CB1211" s="302">
        <v>1</v>
      </c>
      <c r="CC1211" s="303">
        <v>3.968253968253968E-3</v>
      </c>
      <c r="CD1211" s="304">
        <v>0</v>
      </c>
      <c r="CE1211" s="302">
        <v>0</v>
      </c>
      <c r="CF1211" s="302">
        <v>30</v>
      </c>
      <c r="CG1211" s="296">
        <v>1.9841269841269841E-4</v>
      </c>
      <c r="CH1211" s="297" t="s">
        <v>12384</v>
      </c>
      <c r="CI1211" s="305">
        <v>0</v>
      </c>
      <c r="CJ1211" s="306">
        <v>1.0357142857142856</v>
      </c>
      <c r="CK1211" s="300">
        <v>1</v>
      </c>
      <c r="CL1211" s="301">
        <v>2</v>
      </c>
    </row>
    <row r="1212" spans="1:90" x14ac:dyDescent="0.25">
      <c r="A1212">
        <v>1318101050</v>
      </c>
      <c r="B1212" s="287" t="s">
        <v>13604</v>
      </c>
      <c r="C1212" s="141"/>
      <c r="N1212" s="142"/>
      <c r="O1212" s="141"/>
      <c r="AA1212" s="141"/>
      <c r="AL1212" s="142"/>
      <c r="AM1212" s="141">
        <v>1</v>
      </c>
      <c r="AX1212" s="142"/>
      <c r="AY1212" s="141"/>
      <c r="BJ1212" s="142"/>
      <c r="BK1212" s="141"/>
      <c r="BV1212" s="142"/>
      <c r="BW1212" s="302">
        <v>0</v>
      </c>
      <c r="BX1212" s="302">
        <v>0</v>
      </c>
      <c r="BY1212" s="302">
        <v>0</v>
      </c>
      <c r="BZ1212" s="302">
        <v>1</v>
      </c>
      <c r="CA1212" s="302">
        <v>0</v>
      </c>
      <c r="CB1212" s="302">
        <v>0</v>
      </c>
      <c r="CC1212" s="303">
        <v>0</v>
      </c>
      <c r="CD1212" s="304">
        <v>0</v>
      </c>
      <c r="CE1212" s="302">
        <v>0</v>
      </c>
      <c r="CF1212" s="302">
        <v>30</v>
      </c>
      <c r="CG1212" s="296">
        <v>0</v>
      </c>
      <c r="CH1212" s="297" t="s">
        <v>12384</v>
      </c>
      <c r="CI1212" s="305">
        <v>0</v>
      </c>
      <c r="CJ1212" s="306">
        <v>0</v>
      </c>
      <c r="CK1212" s="300">
        <v>0</v>
      </c>
      <c r="CL1212" s="301">
        <v>0</v>
      </c>
    </row>
    <row r="1213" spans="1:90" x14ac:dyDescent="0.25">
      <c r="A1213">
        <v>1318101510</v>
      </c>
      <c r="B1213" s="287" t="s">
        <v>13605</v>
      </c>
      <c r="C1213" s="141"/>
      <c r="N1213" s="142"/>
      <c r="O1213" s="141"/>
      <c r="AA1213" s="141"/>
      <c r="AC1213">
        <v>1</v>
      </c>
      <c r="AD1213">
        <v>1</v>
      </c>
      <c r="AE1213">
        <v>1</v>
      </c>
      <c r="AL1213" s="142"/>
      <c r="AM1213" s="141"/>
      <c r="AX1213" s="142"/>
      <c r="AY1213" s="141"/>
      <c r="BA1213">
        <v>1</v>
      </c>
      <c r="BJ1213" s="142"/>
      <c r="BK1213" s="141"/>
      <c r="BN1213">
        <v>1</v>
      </c>
      <c r="BP1213">
        <v>1</v>
      </c>
      <c r="BS1213">
        <v>2</v>
      </c>
      <c r="BV1213" s="142"/>
      <c r="BW1213" s="302">
        <v>0</v>
      </c>
      <c r="BX1213" s="302">
        <v>0</v>
      </c>
      <c r="BY1213" s="302">
        <v>3</v>
      </c>
      <c r="BZ1213" s="302">
        <v>0</v>
      </c>
      <c r="CA1213" s="302">
        <v>1</v>
      </c>
      <c r="CB1213" s="302">
        <v>4</v>
      </c>
      <c r="CC1213" s="303">
        <v>1.5873015873015872E-2</v>
      </c>
      <c r="CD1213" s="304">
        <v>0.57735026918962584</v>
      </c>
      <c r="CE1213" s="302">
        <v>0</v>
      </c>
      <c r="CF1213" s="302">
        <v>30</v>
      </c>
      <c r="CG1213" s="296">
        <v>7.9365079365079365E-4</v>
      </c>
      <c r="CH1213" s="307" t="s">
        <v>15354</v>
      </c>
      <c r="CI1213" s="305">
        <v>1</v>
      </c>
      <c r="CJ1213" s="306">
        <v>4.7202074120467685</v>
      </c>
      <c r="CK1213" s="300">
        <v>2</v>
      </c>
      <c r="CL1213" s="301">
        <v>5</v>
      </c>
    </row>
    <row r="1214" spans="1:90" x14ac:dyDescent="0.25">
      <c r="A1214">
        <v>1318101530</v>
      </c>
      <c r="B1214" s="287" t="s">
        <v>13606</v>
      </c>
      <c r="C1214" s="141"/>
      <c r="N1214" s="142"/>
      <c r="O1214" s="141"/>
      <c r="AA1214" s="141"/>
      <c r="AL1214" s="142"/>
      <c r="AM1214" s="141"/>
      <c r="AP1214">
        <v>1</v>
      </c>
      <c r="AX1214" s="142"/>
      <c r="AY1214" s="141"/>
      <c r="BJ1214" s="142">
        <v>1</v>
      </c>
      <c r="BK1214" s="141"/>
      <c r="BV1214" s="142"/>
      <c r="BW1214" s="302">
        <v>0</v>
      </c>
      <c r="BX1214" s="302">
        <v>0</v>
      </c>
      <c r="BY1214" s="302">
        <v>0</v>
      </c>
      <c r="BZ1214" s="302">
        <v>1</v>
      </c>
      <c r="CA1214" s="302">
        <v>1</v>
      </c>
      <c r="CB1214" s="302">
        <v>0</v>
      </c>
      <c r="CC1214" s="303">
        <v>0</v>
      </c>
      <c r="CD1214" s="304">
        <v>0</v>
      </c>
      <c r="CE1214" s="302">
        <v>0</v>
      </c>
      <c r="CF1214" s="302">
        <v>30</v>
      </c>
      <c r="CG1214" s="296">
        <v>0</v>
      </c>
      <c r="CH1214" s="297" t="s">
        <v>12384</v>
      </c>
      <c r="CI1214" s="305">
        <v>0</v>
      </c>
      <c r="CJ1214" s="306">
        <v>0</v>
      </c>
      <c r="CK1214" s="300">
        <v>0</v>
      </c>
      <c r="CL1214" s="301">
        <v>0</v>
      </c>
    </row>
    <row r="1215" spans="1:90" x14ac:dyDescent="0.25">
      <c r="A1215">
        <v>1318101640</v>
      </c>
      <c r="B1215" s="287" t="s">
        <v>13607</v>
      </c>
      <c r="C1215" s="141">
        <v>1</v>
      </c>
      <c r="N1215" s="142"/>
      <c r="O1215" s="141"/>
      <c r="AA1215" s="141"/>
      <c r="AD1215">
        <v>1</v>
      </c>
      <c r="AL1215" s="142">
        <v>1</v>
      </c>
      <c r="AM1215" s="141"/>
      <c r="AX1215" s="142"/>
      <c r="AY1215" s="141"/>
      <c r="BA1215">
        <v>1</v>
      </c>
      <c r="BC1215">
        <v>1</v>
      </c>
      <c r="BJ1215" s="142">
        <v>1</v>
      </c>
      <c r="BK1215" s="141"/>
      <c r="BN1215">
        <v>1</v>
      </c>
      <c r="BP1215">
        <v>2</v>
      </c>
      <c r="BQ1215">
        <v>1</v>
      </c>
      <c r="BS1215">
        <v>1</v>
      </c>
      <c r="BV1215" s="142"/>
      <c r="BW1215" s="302">
        <v>1</v>
      </c>
      <c r="BX1215" s="302">
        <v>0</v>
      </c>
      <c r="BY1215" s="302">
        <v>2</v>
      </c>
      <c r="BZ1215" s="302">
        <v>0</v>
      </c>
      <c r="CA1215" s="302">
        <v>3</v>
      </c>
      <c r="CB1215" s="302">
        <v>5</v>
      </c>
      <c r="CC1215" s="303">
        <v>1.984126984126984E-2</v>
      </c>
      <c r="CD1215" s="304">
        <v>0.5</v>
      </c>
      <c r="CE1215" s="302">
        <v>0</v>
      </c>
      <c r="CF1215" s="302">
        <v>30</v>
      </c>
      <c r="CG1215" s="296">
        <v>9.9206349206349201E-4</v>
      </c>
      <c r="CH1215" s="307" t="s">
        <v>15354</v>
      </c>
      <c r="CI1215" s="305">
        <v>1</v>
      </c>
      <c r="CJ1215" s="306">
        <v>5.6785714285714279</v>
      </c>
      <c r="CK1215" s="300">
        <v>2</v>
      </c>
      <c r="CL1215" s="301">
        <v>6</v>
      </c>
    </row>
    <row r="1216" spans="1:90" x14ac:dyDescent="0.25">
      <c r="A1216">
        <v>1318102160</v>
      </c>
      <c r="B1216" s="287" t="s">
        <v>13608</v>
      </c>
      <c r="C1216" s="141"/>
      <c r="N1216" s="142"/>
      <c r="O1216" s="141"/>
      <c r="AA1216" s="141"/>
      <c r="AL1216" s="142"/>
      <c r="AM1216" s="141"/>
      <c r="AX1216" s="142"/>
      <c r="AY1216" s="141"/>
      <c r="BA1216">
        <v>1</v>
      </c>
      <c r="BJ1216" s="142"/>
      <c r="BK1216" s="141"/>
      <c r="BV1216" s="142"/>
      <c r="BW1216" s="302">
        <v>0</v>
      </c>
      <c r="BX1216" s="302">
        <v>0</v>
      </c>
      <c r="BY1216" s="302">
        <v>0</v>
      </c>
      <c r="BZ1216" s="302">
        <v>0</v>
      </c>
      <c r="CA1216" s="302">
        <v>1</v>
      </c>
      <c r="CB1216" s="302">
        <v>0</v>
      </c>
      <c r="CC1216" s="303">
        <v>0</v>
      </c>
      <c r="CD1216" s="304">
        <v>0</v>
      </c>
      <c r="CE1216" s="302">
        <v>95</v>
      </c>
      <c r="CF1216" s="302">
        <v>30</v>
      </c>
      <c r="CG1216" s="296">
        <v>0</v>
      </c>
      <c r="CH1216" s="297" t="s">
        <v>12384</v>
      </c>
      <c r="CI1216" s="305">
        <v>0</v>
      </c>
      <c r="CJ1216" s="306">
        <v>0</v>
      </c>
      <c r="CK1216" s="300">
        <v>0</v>
      </c>
      <c r="CL1216" s="301">
        <v>0</v>
      </c>
    </row>
    <row r="1217" spans="1:90" x14ac:dyDescent="0.25">
      <c r="A1217">
        <v>1318102180</v>
      </c>
      <c r="B1217" s="287" t="s">
        <v>13609</v>
      </c>
      <c r="C1217" s="141"/>
      <c r="N1217" s="142"/>
      <c r="O1217" s="141"/>
      <c r="AA1217" s="141"/>
      <c r="AE1217">
        <v>2</v>
      </c>
      <c r="AL1217" s="142">
        <v>1</v>
      </c>
      <c r="AM1217" s="141"/>
      <c r="AT1217">
        <v>1</v>
      </c>
      <c r="AX1217" s="142"/>
      <c r="AY1217" s="141"/>
      <c r="BA1217">
        <v>1</v>
      </c>
      <c r="BJ1217" s="142"/>
      <c r="BK1217" s="141"/>
      <c r="BV1217" s="142"/>
      <c r="BW1217" s="302">
        <v>0</v>
      </c>
      <c r="BX1217" s="302">
        <v>0</v>
      </c>
      <c r="BY1217" s="302">
        <v>3</v>
      </c>
      <c r="BZ1217" s="302">
        <v>1</v>
      </c>
      <c r="CA1217" s="302">
        <v>1</v>
      </c>
      <c r="CB1217" s="302">
        <v>0</v>
      </c>
      <c r="CC1217" s="303">
        <v>0</v>
      </c>
      <c r="CD1217" s="304">
        <v>0</v>
      </c>
      <c r="CE1217" s="302">
        <v>0</v>
      </c>
      <c r="CF1217" s="302">
        <v>30</v>
      </c>
      <c r="CG1217" s="296">
        <v>0</v>
      </c>
      <c r="CH1217" s="297" t="s">
        <v>12384</v>
      </c>
      <c r="CI1217" s="305">
        <v>0</v>
      </c>
      <c r="CJ1217" s="306">
        <v>0</v>
      </c>
      <c r="CK1217" s="300">
        <v>0</v>
      </c>
      <c r="CL1217" s="301">
        <v>0</v>
      </c>
    </row>
    <row r="1218" spans="1:90" x14ac:dyDescent="0.25">
      <c r="A1218">
        <v>1318102450</v>
      </c>
      <c r="B1218" s="287" t="s">
        <v>13610</v>
      </c>
      <c r="C1218" s="141">
        <v>1</v>
      </c>
      <c r="N1218" s="142"/>
      <c r="O1218" s="141"/>
      <c r="X1218">
        <v>1</v>
      </c>
      <c r="AA1218" s="141">
        <v>1</v>
      </c>
      <c r="AF1218">
        <v>2</v>
      </c>
      <c r="AG1218">
        <v>1</v>
      </c>
      <c r="AH1218">
        <v>1</v>
      </c>
      <c r="AJ1218">
        <v>1</v>
      </c>
      <c r="AL1218" s="142"/>
      <c r="AM1218" s="141"/>
      <c r="AR1218">
        <v>1</v>
      </c>
      <c r="AS1218">
        <v>1</v>
      </c>
      <c r="AX1218" s="142"/>
      <c r="AY1218" s="141">
        <v>1</v>
      </c>
      <c r="BA1218">
        <v>1</v>
      </c>
      <c r="BE1218">
        <v>1</v>
      </c>
      <c r="BH1218">
        <v>3</v>
      </c>
      <c r="BJ1218" s="142"/>
      <c r="BK1218" s="141"/>
      <c r="BO1218">
        <v>1</v>
      </c>
      <c r="BP1218">
        <v>1</v>
      </c>
      <c r="BR1218">
        <v>1</v>
      </c>
      <c r="BV1218" s="142">
        <v>1</v>
      </c>
      <c r="BW1218" s="302">
        <v>1</v>
      </c>
      <c r="BX1218" s="302">
        <v>1</v>
      </c>
      <c r="BY1218" s="302">
        <v>6</v>
      </c>
      <c r="BZ1218" s="302">
        <v>2</v>
      </c>
      <c r="CA1218" s="302">
        <v>6</v>
      </c>
      <c r="CB1218" s="302">
        <v>4</v>
      </c>
      <c r="CC1218" s="303">
        <v>1.5873015873015872E-2</v>
      </c>
      <c r="CD1218" s="304">
        <v>0</v>
      </c>
      <c r="CE1218" s="302">
        <v>86</v>
      </c>
      <c r="CF1218" s="302">
        <v>30</v>
      </c>
      <c r="CG1218" s="296">
        <v>7.9365079365079365E-4</v>
      </c>
      <c r="CH1218" s="307" t="s">
        <v>15354</v>
      </c>
      <c r="CI1218" s="305">
        <v>2</v>
      </c>
      <c r="CJ1218" s="306">
        <v>5.5079365079365079</v>
      </c>
      <c r="CK1218" s="300">
        <v>1</v>
      </c>
      <c r="CL1218" s="301">
        <v>5</v>
      </c>
    </row>
    <row r="1219" spans="1:90" x14ac:dyDescent="0.25">
      <c r="A1219">
        <v>1318102470</v>
      </c>
      <c r="B1219" s="287" t="s">
        <v>13611</v>
      </c>
      <c r="C1219" s="141"/>
      <c r="N1219" s="142"/>
      <c r="O1219" s="141"/>
      <c r="AA1219" s="141"/>
      <c r="AL1219" s="142"/>
      <c r="AM1219" s="141"/>
      <c r="AX1219" s="142"/>
      <c r="AY1219" s="141"/>
      <c r="BJ1219" s="142"/>
      <c r="BK1219" s="141"/>
      <c r="BO1219">
        <v>1</v>
      </c>
      <c r="BV1219" s="142"/>
      <c r="BW1219" s="302">
        <v>0</v>
      </c>
      <c r="BX1219" s="302">
        <v>0</v>
      </c>
      <c r="BY1219" s="302">
        <v>0</v>
      </c>
      <c r="BZ1219" s="302">
        <v>0</v>
      </c>
      <c r="CA1219" s="302">
        <v>0</v>
      </c>
      <c r="CB1219" s="302">
        <v>1</v>
      </c>
      <c r="CC1219" s="303">
        <v>3.968253968253968E-3</v>
      </c>
      <c r="CD1219" s="304">
        <v>0</v>
      </c>
      <c r="CE1219" s="302">
        <v>0</v>
      </c>
      <c r="CF1219" s="302">
        <v>30</v>
      </c>
      <c r="CG1219" s="296">
        <v>1.9841269841269841E-4</v>
      </c>
      <c r="CH1219" s="297" t="s">
        <v>12384</v>
      </c>
      <c r="CI1219" s="305">
        <v>0</v>
      </c>
      <c r="CJ1219" s="306">
        <v>1.0357142857142856</v>
      </c>
      <c r="CK1219" s="300">
        <v>1</v>
      </c>
      <c r="CL1219" s="301">
        <v>2</v>
      </c>
    </row>
    <row r="1220" spans="1:90" x14ac:dyDescent="0.25">
      <c r="A1220">
        <v>1318102510</v>
      </c>
      <c r="B1220" s="287" t="s">
        <v>13612</v>
      </c>
      <c r="C1220" s="141"/>
      <c r="D1220">
        <v>1</v>
      </c>
      <c r="N1220" s="142"/>
      <c r="O1220" s="141"/>
      <c r="P1220">
        <v>1</v>
      </c>
      <c r="W1220">
        <v>1</v>
      </c>
      <c r="AA1220" s="141"/>
      <c r="AD1220">
        <v>1</v>
      </c>
      <c r="AG1220">
        <v>2</v>
      </c>
      <c r="AL1220" s="142"/>
      <c r="AM1220" s="141"/>
      <c r="AX1220" s="142"/>
      <c r="AY1220" s="141"/>
      <c r="BA1220">
        <v>1</v>
      </c>
      <c r="BJ1220" s="142"/>
      <c r="BK1220" s="141"/>
      <c r="BV1220" s="142"/>
      <c r="BW1220" s="302">
        <v>1</v>
      </c>
      <c r="BX1220" s="302">
        <v>2</v>
      </c>
      <c r="BY1220" s="302">
        <v>3</v>
      </c>
      <c r="BZ1220" s="302">
        <v>0</v>
      </c>
      <c r="CA1220" s="302">
        <v>1</v>
      </c>
      <c r="CB1220" s="302">
        <v>0</v>
      </c>
      <c r="CC1220" s="303">
        <v>0</v>
      </c>
      <c r="CD1220" s="304">
        <v>0</v>
      </c>
      <c r="CE1220" s="302">
        <v>0</v>
      </c>
      <c r="CF1220" s="302">
        <v>30</v>
      </c>
      <c r="CG1220" s="296">
        <v>0</v>
      </c>
      <c r="CH1220" s="297" t="s">
        <v>12384</v>
      </c>
      <c r="CI1220" s="305">
        <v>0</v>
      </c>
      <c r="CJ1220" s="306">
        <v>0</v>
      </c>
      <c r="CK1220" s="300">
        <v>0</v>
      </c>
      <c r="CL1220" s="301">
        <v>0</v>
      </c>
    </row>
    <row r="1221" spans="1:90" x14ac:dyDescent="0.25">
      <c r="A1221">
        <v>1318102720</v>
      </c>
      <c r="B1221" s="287" t="s">
        <v>13613</v>
      </c>
      <c r="C1221" s="141"/>
      <c r="N1221" s="142"/>
      <c r="O1221" s="141"/>
      <c r="AA1221" s="141"/>
      <c r="AL1221" s="142">
        <v>1</v>
      </c>
      <c r="AM1221" s="141"/>
      <c r="AX1221" s="142"/>
      <c r="AY1221" s="141"/>
      <c r="BH1221">
        <v>3</v>
      </c>
      <c r="BJ1221" s="142"/>
      <c r="BK1221" s="141"/>
      <c r="BV1221" s="142"/>
      <c r="BW1221" s="302">
        <v>0</v>
      </c>
      <c r="BX1221" s="302">
        <v>0</v>
      </c>
      <c r="BY1221" s="302">
        <v>1</v>
      </c>
      <c r="BZ1221" s="302">
        <v>0</v>
      </c>
      <c r="CA1221" s="302">
        <v>3</v>
      </c>
      <c r="CB1221" s="302">
        <v>0</v>
      </c>
      <c r="CC1221" s="303">
        <v>0</v>
      </c>
      <c r="CD1221" s="304">
        <v>0</v>
      </c>
      <c r="CE1221" s="302">
        <v>0</v>
      </c>
      <c r="CF1221" s="302">
        <v>30</v>
      </c>
      <c r="CG1221" s="296">
        <v>0</v>
      </c>
      <c r="CH1221" s="297" t="s">
        <v>12384</v>
      </c>
      <c r="CI1221" s="305">
        <v>0</v>
      </c>
      <c r="CJ1221" s="306">
        <v>0</v>
      </c>
      <c r="CK1221" s="300">
        <v>0</v>
      </c>
      <c r="CL1221" s="301">
        <v>0</v>
      </c>
    </row>
    <row r="1222" spans="1:90" x14ac:dyDescent="0.25">
      <c r="A1222">
        <v>1318102730</v>
      </c>
      <c r="B1222" s="287" t="s">
        <v>13614</v>
      </c>
      <c r="C1222" s="141"/>
      <c r="N1222" s="142"/>
      <c r="O1222" s="141"/>
      <c r="AA1222" s="141"/>
      <c r="AL1222" s="142">
        <v>1</v>
      </c>
      <c r="AM1222" s="141"/>
      <c r="AX1222" s="142"/>
      <c r="AY1222" s="141">
        <v>1</v>
      </c>
      <c r="BJ1222" s="142"/>
      <c r="BK1222" s="141"/>
      <c r="BO1222">
        <v>1</v>
      </c>
      <c r="BT1222">
        <v>1</v>
      </c>
      <c r="BV1222" s="142"/>
      <c r="BW1222" s="302">
        <v>0</v>
      </c>
      <c r="BX1222" s="302">
        <v>0</v>
      </c>
      <c r="BY1222" s="302">
        <v>1</v>
      </c>
      <c r="BZ1222" s="302">
        <v>0</v>
      </c>
      <c r="CA1222" s="302">
        <v>1</v>
      </c>
      <c r="CB1222" s="302">
        <v>2</v>
      </c>
      <c r="CC1222" s="303">
        <v>7.9365079365079361E-3</v>
      </c>
      <c r="CD1222" s="304">
        <v>0</v>
      </c>
      <c r="CE1222" s="302">
        <v>0</v>
      </c>
      <c r="CF1222" s="302">
        <v>30</v>
      </c>
      <c r="CG1222" s="296">
        <v>3.9682539682539683E-4</v>
      </c>
      <c r="CH1222" s="307" t="s">
        <v>15354</v>
      </c>
      <c r="CI1222" s="305">
        <v>0</v>
      </c>
      <c r="CJ1222" s="306">
        <v>2.0714285714285712</v>
      </c>
      <c r="CK1222" s="300">
        <v>1</v>
      </c>
      <c r="CL1222" s="301">
        <v>3</v>
      </c>
    </row>
    <row r="1223" spans="1:90" x14ac:dyDescent="0.25">
      <c r="A1223">
        <v>1318103010</v>
      </c>
      <c r="B1223" s="287" t="s">
        <v>13615</v>
      </c>
      <c r="C1223" s="141"/>
      <c r="N1223" s="142"/>
      <c r="O1223" s="141"/>
      <c r="AA1223" s="141"/>
      <c r="AL1223" s="142"/>
      <c r="AM1223" s="141"/>
      <c r="AT1223">
        <v>1</v>
      </c>
      <c r="AX1223" s="142"/>
      <c r="AY1223" s="141"/>
      <c r="BJ1223" s="142"/>
      <c r="BK1223" s="141"/>
      <c r="BV1223" s="142"/>
      <c r="BW1223" s="302">
        <v>0</v>
      </c>
      <c r="BX1223" s="302">
        <v>0</v>
      </c>
      <c r="BY1223" s="302">
        <v>0</v>
      </c>
      <c r="BZ1223" s="302">
        <v>1</v>
      </c>
      <c r="CA1223" s="302">
        <v>0</v>
      </c>
      <c r="CB1223" s="302">
        <v>0</v>
      </c>
      <c r="CC1223" s="303">
        <v>0</v>
      </c>
      <c r="CD1223" s="304">
        <v>0</v>
      </c>
      <c r="CE1223" s="302">
        <v>0</v>
      </c>
      <c r="CF1223" s="302">
        <v>30</v>
      </c>
      <c r="CG1223" s="296">
        <v>0</v>
      </c>
      <c r="CH1223" s="297" t="s">
        <v>12384</v>
      </c>
      <c r="CI1223" s="305">
        <v>0</v>
      </c>
      <c r="CJ1223" s="306">
        <v>0</v>
      </c>
      <c r="CK1223" s="300">
        <v>0</v>
      </c>
      <c r="CL1223" s="301">
        <v>0</v>
      </c>
    </row>
    <row r="1224" spans="1:90" x14ac:dyDescent="0.25">
      <c r="A1224">
        <v>1318103560</v>
      </c>
      <c r="B1224" s="287" t="s">
        <v>13616</v>
      </c>
      <c r="C1224" s="141"/>
      <c r="N1224" s="142"/>
      <c r="O1224" s="141"/>
      <c r="P1224">
        <v>1</v>
      </c>
      <c r="AA1224" s="141"/>
      <c r="AL1224" s="142"/>
      <c r="AM1224" s="141"/>
      <c r="AX1224" s="142"/>
      <c r="AY1224" s="141"/>
      <c r="BJ1224" s="142"/>
      <c r="BK1224" s="141"/>
      <c r="BV1224" s="142"/>
      <c r="BW1224" s="302">
        <v>0</v>
      </c>
      <c r="BX1224" s="302">
        <v>1</v>
      </c>
      <c r="BY1224" s="302">
        <v>0</v>
      </c>
      <c r="BZ1224" s="302">
        <v>0</v>
      </c>
      <c r="CA1224" s="302">
        <v>0</v>
      </c>
      <c r="CB1224" s="302">
        <v>0</v>
      </c>
      <c r="CC1224" s="303">
        <v>0</v>
      </c>
      <c r="CD1224" s="304">
        <v>0</v>
      </c>
      <c r="CE1224" s="302">
        <v>0</v>
      </c>
      <c r="CF1224" s="302">
        <v>30</v>
      </c>
      <c r="CG1224" s="296">
        <v>0</v>
      </c>
      <c r="CH1224" s="297" t="s">
        <v>12384</v>
      </c>
      <c r="CI1224" s="305">
        <v>0</v>
      </c>
      <c r="CJ1224" s="306">
        <v>0</v>
      </c>
      <c r="CK1224" s="300">
        <v>0</v>
      </c>
      <c r="CL1224" s="301">
        <v>0</v>
      </c>
    </row>
    <row r="1225" spans="1:90" x14ac:dyDescent="0.25">
      <c r="A1225">
        <v>1318104760</v>
      </c>
      <c r="B1225" s="287" t="s">
        <v>13617</v>
      </c>
      <c r="C1225" s="141"/>
      <c r="N1225" s="142"/>
      <c r="O1225" s="141"/>
      <c r="AA1225" s="141"/>
      <c r="AL1225" s="142"/>
      <c r="AM1225" s="141"/>
      <c r="AT1225">
        <v>1</v>
      </c>
      <c r="AX1225" s="142"/>
      <c r="AY1225" s="141"/>
      <c r="BJ1225" s="142"/>
      <c r="BK1225" s="141"/>
      <c r="BV1225" s="142"/>
      <c r="BW1225" s="302">
        <v>0</v>
      </c>
      <c r="BX1225" s="302">
        <v>0</v>
      </c>
      <c r="BY1225" s="302">
        <v>0</v>
      </c>
      <c r="BZ1225" s="302">
        <v>1</v>
      </c>
      <c r="CA1225" s="302">
        <v>0</v>
      </c>
      <c r="CB1225" s="302">
        <v>0</v>
      </c>
      <c r="CC1225" s="303">
        <v>0</v>
      </c>
      <c r="CD1225" s="304">
        <v>0</v>
      </c>
      <c r="CE1225" s="302">
        <v>0</v>
      </c>
      <c r="CF1225" s="302">
        <v>30</v>
      </c>
      <c r="CG1225" s="296">
        <v>0</v>
      </c>
      <c r="CH1225" s="297" t="s">
        <v>12384</v>
      </c>
      <c r="CI1225" s="305">
        <v>0</v>
      </c>
      <c r="CJ1225" s="306">
        <v>0</v>
      </c>
      <c r="CK1225" s="300">
        <v>0</v>
      </c>
      <c r="CL1225" s="301">
        <v>0</v>
      </c>
    </row>
    <row r="1226" spans="1:90" x14ac:dyDescent="0.25">
      <c r="A1226">
        <v>1318104770</v>
      </c>
      <c r="B1226" s="287" t="s">
        <v>13618</v>
      </c>
      <c r="C1226" s="141"/>
      <c r="N1226" s="142"/>
      <c r="O1226" s="141"/>
      <c r="AA1226" s="141"/>
      <c r="AL1226" s="142"/>
      <c r="AM1226" s="141"/>
      <c r="AT1226">
        <v>1</v>
      </c>
      <c r="AX1226" s="142"/>
      <c r="AY1226" s="141"/>
      <c r="BJ1226" s="142"/>
      <c r="BK1226" s="141"/>
      <c r="BV1226" s="142"/>
      <c r="BW1226" s="302">
        <v>0</v>
      </c>
      <c r="BX1226" s="302">
        <v>0</v>
      </c>
      <c r="BY1226" s="302">
        <v>0</v>
      </c>
      <c r="BZ1226" s="302">
        <v>1</v>
      </c>
      <c r="CA1226" s="302">
        <v>0</v>
      </c>
      <c r="CB1226" s="302">
        <v>0</v>
      </c>
      <c r="CC1226" s="303">
        <v>0</v>
      </c>
      <c r="CD1226" s="304">
        <v>0</v>
      </c>
      <c r="CE1226" s="302">
        <v>0</v>
      </c>
      <c r="CF1226" s="302">
        <v>30</v>
      </c>
      <c r="CG1226" s="296">
        <v>0</v>
      </c>
      <c r="CH1226" s="297" t="s">
        <v>12384</v>
      </c>
      <c r="CI1226" s="305">
        <v>0</v>
      </c>
      <c r="CJ1226" s="306">
        <v>0</v>
      </c>
      <c r="CK1226" s="300">
        <v>0</v>
      </c>
      <c r="CL1226" s="301">
        <v>0</v>
      </c>
    </row>
    <row r="1227" spans="1:90" x14ac:dyDescent="0.25">
      <c r="A1227">
        <v>1318104780</v>
      </c>
      <c r="B1227" s="287" t="s">
        <v>13619</v>
      </c>
      <c r="C1227" s="141"/>
      <c r="N1227" s="142"/>
      <c r="O1227" s="141"/>
      <c r="AA1227" s="141"/>
      <c r="AL1227" s="142"/>
      <c r="AM1227" s="141"/>
      <c r="AT1227">
        <v>1</v>
      </c>
      <c r="AX1227" s="142"/>
      <c r="AY1227" s="141"/>
      <c r="BJ1227" s="142"/>
      <c r="BK1227" s="141"/>
      <c r="BV1227" s="142"/>
      <c r="BW1227" s="302">
        <v>0</v>
      </c>
      <c r="BX1227" s="302">
        <v>0</v>
      </c>
      <c r="BY1227" s="302">
        <v>0</v>
      </c>
      <c r="BZ1227" s="302">
        <v>1</v>
      </c>
      <c r="CA1227" s="302">
        <v>0</v>
      </c>
      <c r="CB1227" s="302">
        <v>0</v>
      </c>
      <c r="CC1227" s="303">
        <v>0</v>
      </c>
      <c r="CD1227" s="304">
        <v>0</v>
      </c>
      <c r="CE1227" s="302">
        <v>0</v>
      </c>
      <c r="CF1227" s="302">
        <v>30</v>
      </c>
      <c r="CG1227" s="296">
        <v>0</v>
      </c>
      <c r="CH1227" s="297" t="s">
        <v>12384</v>
      </c>
      <c r="CI1227" s="305">
        <v>0</v>
      </c>
      <c r="CJ1227" s="306">
        <v>0</v>
      </c>
      <c r="CK1227" s="300">
        <v>0</v>
      </c>
      <c r="CL1227" s="301">
        <v>0</v>
      </c>
    </row>
    <row r="1228" spans="1:90" x14ac:dyDescent="0.25">
      <c r="A1228">
        <v>1318104790</v>
      </c>
      <c r="B1228" s="287" t="s">
        <v>13620</v>
      </c>
      <c r="C1228" s="141"/>
      <c r="N1228" s="142"/>
      <c r="O1228" s="141"/>
      <c r="AA1228" s="141"/>
      <c r="AL1228" s="142"/>
      <c r="AM1228" s="141"/>
      <c r="AT1228">
        <v>1</v>
      </c>
      <c r="AX1228" s="142"/>
      <c r="AY1228" s="141"/>
      <c r="BJ1228" s="142"/>
      <c r="BK1228" s="141"/>
      <c r="BV1228" s="142"/>
      <c r="BW1228" s="302">
        <v>0</v>
      </c>
      <c r="BX1228" s="302">
        <v>0</v>
      </c>
      <c r="BY1228" s="302">
        <v>0</v>
      </c>
      <c r="BZ1228" s="302">
        <v>1</v>
      </c>
      <c r="CA1228" s="302">
        <v>0</v>
      </c>
      <c r="CB1228" s="302">
        <v>0</v>
      </c>
      <c r="CC1228" s="303">
        <v>0</v>
      </c>
      <c r="CD1228" s="304">
        <v>0</v>
      </c>
      <c r="CE1228" s="302">
        <v>0</v>
      </c>
      <c r="CF1228" s="302">
        <v>30</v>
      </c>
      <c r="CG1228" s="296">
        <v>0</v>
      </c>
      <c r="CH1228" s="297" t="s">
        <v>12384</v>
      </c>
      <c r="CI1228" s="305">
        <v>0</v>
      </c>
      <c r="CJ1228" s="306">
        <v>0</v>
      </c>
      <c r="CK1228" s="300">
        <v>0</v>
      </c>
      <c r="CL1228" s="301">
        <v>0</v>
      </c>
    </row>
    <row r="1229" spans="1:90" x14ac:dyDescent="0.25">
      <c r="A1229">
        <v>1318104800</v>
      </c>
      <c r="B1229" s="287" t="s">
        <v>13621</v>
      </c>
      <c r="C1229" s="141"/>
      <c r="N1229" s="142"/>
      <c r="O1229" s="141"/>
      <c r="AA1229" s="141"/>
      <c r="AL1229" s="142"/>
      <c r="AM1229" s="141"/>
      <c r="AT1229">
        <v>1</v>
      </c>
      <c r="AX1229" s="142"/>
      <c r="AY1229" s="141"/>
      <c r="BJ1229" s="142"/>
      <c r="BK1229" s="141"/>
      <c r="BV1229" s="142"/>
      <c r="BW1229" s="302">
        <v>0</v>
      </c>
      <c r="BX1229" s="302">
        <v>0</v>
      </c>
      <c r="BY1229" s="302">
        <v>0</v>
      </c>
      <c r="BZ1229" s="302">
        <v>1</v>
      </c>
      <c r="CA1229" s="302">
        <v>0</v>
      </c>
      <c r="CB1229" s="302">
        <v>0</v>
      </c>
      <c r="CC1229" s="303">
        <v>0</v>
      </c>
      <c r="CD1229" s="304">
        <v>0</v>
      </c>
      <c r="CE1229" s="302">
        <v>0</v>
      </c>
      <c r="CF1229" s="302">
        <v>30</v>
      </c>
      <c r="CG1229" s="296">
        <v>0</v>
      </c>
      <c r="CH1229" s="297" t="s">
        <v>12384</v>
      </c>
      <c r="CI1229" s="305">
        <v>0</v>
      </c>
      <c r="CJ1229" s="306">
        <v>0</v>
      </c>
      <c r="CK1229" s="300">
        <v>0</v>
      </c>
      <c r="CL1229" s="301">
        <v>0</v>
      </c>
    </row>
    <row r="1230" spans="1:90" x14ac:dyDescent="0.25">
      <c r="A1230">
        <v>1318104810</v>
      </c>
      <c r="B1230" s="287" t="s">
        <v>13622</v>
      </c>
      <c r="C1230" s="141"/>
      <c r="N1230" s="142"/>
      <c r="O1230" s="141"/>
      <c r="AA1230" s="141"/>
      <c r="AL1230" s="142"/>
      <c r="AM1230" s="141"/>
      <c r="AT1230">
        <v>1</v>
      </c>
      <c r="AX1230" s="142"/>
      <c r="AY1230" s="141"/>
      <c r="BJ1230" s="142"/>
      <c r="BK1230" s="141"/>
      <c r="BV1230" s="142"/>
      <c r="BW1230" s="302">
        <v>0</v>
      </c>
      <c r="BX1230" s="302">
        <v>0</v>
      </c>
      <c r="BY1230" s="302">
        <v>0</v>
      </c>
      <c r="BZ1230" s="302">
        <v>1</v>
      </c>
      <c r="CA1230" s="302">
        <v>0</v>
      </c>
      <c r="CB1230" s="302">
        <v>0</v>
      </c>
      <c r="CC1230" s="303">
        <v>0</v>
      </c>
      <c r="CD1230" s="304">
        <v>0</v>
      </c>
      <c r="CE1230" s="302">
        <v>0</v>
      </c>
      <c r="CF1230" s="302">
        <v>30</v>
      </c>
      <c r="CG1230" s="296">
        <v>0</v>
      </c>
      <c r="CH1230" s="297" t="s">
        <v>12384</v>
      </c>
      <c r="CI1230" s="305">
        <v>0</v>
      </c>
      <c r="CJ1230" s="306">
        <v>0</v>
      </c>
      <c r="CK1230" s="300">
        <v>0</v>
      </c>
      <c r="CL1230" s="301">
        <v>0</v>
      </c>
    </row>
    <row r="1231" spans="1:90" x14ac:dyDescent="0.25">
      <c r="A1231">
        <v>1318104820</v>
      </c>
      <c r="B1231" s="287" t="s">
        <v>13623</v>
      </c>
      <c r="C1231" s="141"/>
      <c r="N1231" s="142"/>
      <c r="O1231" s="141"/>
      <c r="AA1231" s="141"/>
      <c r="AL1231" s="142"/>
      <c r="AM1231" s="141"/>
      <c r="AT1231">
        <v>1</v>
      </c>
      <c r="AX1231" s="142"/>
      <c r="AY1231" s="141"/>
      <c r="BJ1231" s="142"/>
      <c r="BK1231" s="141"/>
      <c r="BV1231" s="142"/>
      <c r="BW1231" s="302">
        <v>0</v>
      </c>
      <c r="BX1231" s="302">
        <v>0</v>
      </c>
      <c r="BY1231" s="302">
        <v>0</v>
      </c>
      <c r="BZ1231" s="302">
        <v>1</v>
      </c>
      <c r="CA1231" s="302">
        <v>0</v>
      </c>
      <c r="CB1231" s="302">
        <v>0</v>
      </c>
      <c r="CC1231" s="303">
        <v>0</v>
      </c>
      <c r="CD1231" s="304">
        <v>0</v>
      </c>
      <c r="CE1231" s="302">
        <v>0</v>
      </c>
      <c r="CF1231" s="302">
        <v>30</v>
      </c>
      <c r="CG1231" s="296">
        <v>0</v>
      </c>
      <c r="CH1231" s="297" t="s">
        <v>12384</v>
      </c>
      <c r="CI1231" s="305">
        <v>0</v>
      </c>
      <c r="CJ1231" s="306">
        <v>0</v>
      </c>
      <c r="CK1231" s="300">
        <v>0</v>
      </c>
      <c r="CL1231" s="301">
        <v>0</v>
      </c>
    </row>
    <row r="1232" spans="1:90" x14ac:dyDescent="0.25">
      <c r="A1232">
        <v>1318104830</v>
      </c>
      <c r="B1232" s="287" t="s">
        <v>13624</v>
      </c>
      <c r="C1232" s="141"/>
      <c r="N1232" s="142"/>
      <c r="O1232" s="141"/>
      <c r="AA1232" s="141"/>
      <c r="AL1232" s="142"/>
      <c r="AM1232" s="141"/>
      <c r="AT1232">
        <v>1</v>
      </c>
      <c r="AX1232" s="142"/>
      <c r="AY1232" s="141"/>
      <c r="BJ1232" s="142"/>
      <c r="BK1232" s="141"/>
      <c r="BV1232" s="142"/>
      <c r="BW1232" s="302">
        <v>0</v>
      </c>
      <c r="BX1232" s="302">
        <v>0</v>
      </c>
      <c r="BY1232" s="302">
        <v>0</v>
      </c>
      <c r="BZ1232" s="302">
        <v>1</v>
      </c>
      <c r="CA1232" s="302">
        <v>0</v>
      </c>
      <c r="CB1232" s="302">
        <v>0</v>
      </c>
      <c r="CC1232" s="303">
        <v>0</v>
      </c>
      <c r="CD1232" s="304">
        <v>0</v>
      </c>
      <c r="CE1232" s="302">
        <v>0</v>
      </c>
      <c r="CF1232" s="302">
        <v>30</v>
      </c>
      <c r="CG1232" s="296">
        <v>0</v>
      </c>
      <c r="CH1232" s="297" t="s">
        <v>12384</v>
      </c>
      <c r="CI1232" s="305">
        <v>0</v>
      </c>
      <c r="CJ1232" s="306">
        <v>0</v>
      </c>
      <c r="CK1232" s="300">
        <v>0</v>
      </c>
      <c r="CL1232" s="301">
        <v>0</v>
      </c>
    </row>
    <row r="1233" spans="1:90" x14ac:dyDescent="0.25">
      <c r="A1233">
        <v>1318104840</v>
      </c>
      <c r="B1233" s="287" t="s">
        <v>13625</v>
      </c>
      <c r="C1233" s="141"/>
      <c r="N1233" s="142"/>
      <c r="O1233" s="141"/>
      <c r="AA1233" s="141"/>
      <c r="AL1233" s="142"/>
      <c r="AM1233" s="141"/>
      <c r="AT1233">
        <v>1</v>
      </c>
      <c r="AX1233" s="142"/>
      <c r="AY1233" s="141"/>
      <c r="BJ1233" s="142"/>
      <c r="BK1233" s="141"/>
      <c r="BV1233" s="142"/>
      <c r="BW1233" s="302">
        <v>0</v>
      </c>
      <c r="BX1233" s="302">
        <v>0</v>
      </c>
      <c r="BY1233" s="302">
        <v>0</v>
      </c>
      <c r="BZ1233" s="302">
        <v>1</v>
      </c>
      <c r="CA1233" s="302">
        <v>0</v>
      </c>
      <c r="CB1233" s="302">
        <v>0</v>
      </c>
      <c r="CC1233" s="303">
        <v>0</v>
      </c>
      <c r="CD1233" s="304">
        <v>0</v>
      </c>
      <c r="CE1233" s="302">
        <v>0</v>
      </c>
      <c r="CF1233" s="302">
        <v>30</v>
      </c>
      <c r="CG1233" s="296">
        <v>0</v>
      </c>
      <c r="CH1233" s="297" t="s">
        <v>12384</v>
      </c>
      <c r="CI1233" s="305">
        <v>0</v>
      </c>
      <c r="CJ1233" s="306">
        <v>0</v>
      </c>
      <c r="CK1233" s="300">
        <v>0</v>
      </c>
      <c r="CL1233" s="301">
        <v>0</v>
      </c>
    </row>
    <row r="1234" spans="1:90" x14ac:dyDescent="0.25">
      <c r="A1234">
        <v>1318105320</v>
      </c>
      <c r="B1234" s="287" t="s">
        <v>13626</v>
      </c>
      <c r="C1234" s="141"/>
      <c r="N1234" s="142"/>
      <c r="O1234" s="141"/>
      <c r="AA1234" s="141"/>
      <c r="AL1234" s="142"/>
      <c r="AM1234" s="141"/>
      <c r="AX1234" s="142"/>
      <c r="AY1234" s="141"/>
      <c r="BH1234">
        <v>1</v>
      </c>
      <c r="BJ1234" s="142"/>
      <c r="BK1234" s="141"/>
      <c r="BV1234" s="142"/>
      <c r="BW1234" s="302">
        <v>0</v>
      </c>
      <c r="BX1234" s="302">
        <v>0</v>
      </c>
      <c r="BY1234" s="302">
        <v>0</v>
      </c>
      <c r="BZ1234" s="302">
        <v>0</v>
      </c>
      <c r="CA1234" s="302">
        <v>1</v>
      </c>
      <c r="CB1234" s="302">
        <v>0</v>
      </c>
      <c r="CC1234" s="303">
        <v>0</v>
      </c>
      <c r="CD1234" s="304">
        <v>0</v>
      </c>
      <c r="CE1234" s="302">
        <v>33</v>
      </c>
      <c r="CF1234" s="302">
        <v>30</v>
      </c>
      <c r="CG1234" s="296">
        <v>0</v>
      </c>
      <c r="CH1234" s="297" t="s">
        <v>12384</v>
      </c>
      <c r="CI1234" s="305">
        <v>0</v>
      </c>
      <c r="CJ1234" s="306">
        <v>0</v>
      </c>
      <c r="CK1234" s="300">
        <v>0</v>
      </c>
      <c r="CL1234" s="301">
        <v>0</v>
      </c>
    </row>
    <row r="1235" spans="1:90" x14ac:dyDescent="0.25">
      <c r="A1235">
        <v>1318105370</v>
      </c>
      <c r="B1235" s="287" t="s">
        <v>13627</v>
      </c>
      <c r="C1235" s="141"/>
      <c r="N1235" s="142"/>
      <c r="O1235" s="141"/>
      <c r="AA1235" s="141"/>
      <c r="AJ1235">
        <v>1</v>
      </c>
      <c r="AL1235" s="142"/>
      <c r="AM1235" s="141">
        <v>1</v>
      </c>
      <c r="AP1235">
        <v>1</v>
      </c>
      <c r="AX1235" s="142"/>
      <c r="AY1235" s="141">
        <v>1</v>
      </c>
      <c r="BJ1235" s="142"/>
      <c r="BK1235" s="141"/>
      <c r="BQ1235">
        <v>1</v>
      </c>
      <c r="BV1235" s="142"/>
      <c r="BW1235" s="302">
        <v>0</v>
      </c>
      <c r="BX1235" s="302">
        <v>0</v>
      </c>
      <c r="BY1235" s="302">
        <v>1</v>
      </c>
      <c r="BZ1235" s="302">
        <v>2</v>
      </c>
      <c r="CA1235" s="302">
        <v>1</v>
      </c>
      <c r="CB1235" s="302">
        <v>1</v>
      </c>
      <c r="CC1235" s="303">
        <v>3.968253968253968E-3</v>
      </c>
      <c r="CD1235" s="304">
        <v>0</v>
      </c>
      <c r="CE1235" s="302">
        <v>0</v>
      </c>
      <c r="CF1235" s="302">
        <v>30</v>
      </c>
      <c r="CG1235" s="296">
        <v>1.9841269841269841E-4</v>
      </c>
      <c r="CH1235" s="297" t="s">
        <v>12384</v>
      </c>
      <c r="CI1235" s="305">
        <v>0</v>
      </c>
      <c r="CJ1235" s="306">
        <v>1.0357142857142856</v>
      </c>
      <c r="CK1235" s="300">
        <v>1</v>
      </c>
      <c r="CL1235" s="301">
        <v>2</v>
      </c>
    </row>
    <row r="1236" spans="1:90" x14ac:dyDescent="0.25">
      <c r="A1236">
        <v>1318105960</v>
      </c>
      <c r="B1236" s="287" t="s">
        <v>13628</v>
      </c>
      <c r="C1236" s="141"/>
      <c r="N1236" s="142"/>
      <c r="O1236" s="141"/>
      <c r="AA1236" s="141"/>
      <c r="AL1236" s="142"/>
      <c r="AM1236" s="141"/>
      <c r="AT1236">
        <v>1</v>
      </c>
      <c r="AX1236" s="142"/>
      <c r="AY1236" s="141"/>
      <c r="BE1236">
        <v>1</v>
      </c>
      <c r="BJ1236" s="142"/>
      <c r="BK1236" s="141"/>
      <c r="BV1236" s="142"/>
      <c r="BW1236" s="302">
        <v>0</v>
      </c>
      <c r="BX1236" s="302">
        <v>0</v>
      </c>
      <c r="BY1236" s="302">
        <v>0</v>
      </c>
      <c r="BZ1236" s="302">
        <v>1</v>
      </c>
      <c r="CA1236" s="302">
        <v>1</v>
      </c>
      <c r="CB1236" s="302">
        <v>0</v>
      </c>
      <c r="CC1236" s="303">
        <v>0</v>
      </c>
      <c r="CD1236" s="304">
        <v>0</v>
      </c>
      <c r="CE1236" s="302">
        <v>0</v>
      </c>
      <c r="CF1236" s="302">
        <v>30</v>
      </c>
      <c r="CG1236" s="296">
        <v>0</v>
      </c>
      <c r="CH1236" s="297" t="s">
        <v>12384</v>
      </c>
      <c r="CI1236" s="305">
        <v>0</v>
      </c>
      <c r="CJ1236" s="306">
        <v>0</v>
      </c>
      <c r="CK1236" s="300">
        <v>0</v>
      </c>
      <c r="CL1236" s="301">
        <v>0</v>
      </c>
    </row>
    <row r="1237" spans="1:90" x14ac:dyDescent="0.25">
      <c r="A1237">
        <v>1318107210</v>
      </c>
      <c r="B1237" s="287" t="s">
        <v>13629</v>
      </c>
      <c r="C1237" s="141"/>
      <c r="N1237" s="142"/>
      <c r="O1237" s="141"/>
      <c r="AA1237" s="141"/>
      <c r="AL1237" s="142"/>
      <c r="AM1237" s="141"/>
      <c r="AX1237" s="142"/>
      <c r="AY1237" s="141"/>
      <c r="BJ1237" s="142">
        <v>1</v>
      </c>
      <c r="BK1237" s="141"/>
      <c r="BV1237" s="142"/>
      <c r="BW1237" s="302">
        <v>0</v>
      </c>
      <c r="BX1237" s="302">
        <v>0</v>
      </c>
      <c r="BY1237" s="302">
        <v>0</v>
      </c>
      <c r="BZ1237" s="302">
        <v>0</v>
      </c>
      <c r="CA1237" s="302">
        <v>1</v>
      </c>
      <c r="CB1237" s="302">
        <v>0</v>
      </c>
      <c r="CC1237" s="303">
        <v>0</v>
      </c>
      <c r="CD1237" s="304">
        <v>0</v>
      </c>
      <c r="CE1237" s="302">
        <v>0</v>
      </c>
      <c r="CF1237" s="302">
        <v>30</v>
      </c>
      <c r="CG1237" s="296">
        <v>0</v>
      </c>
      <c r="CH1237" s="297" t="s">
        <v>12384</v>
      </c>
      <c r="CI1237" s="305">
        <v>0</v>
      </c>
      <c r="CJ1237" s="306">
        <v>0</v>
      </c>
      <c r="CK1237" s="300">
        <v>0</v>
      </c>
      <c r="CL1237" s="301">
        <v>0</v>
      </c>
    </row>
    <row r="1238" spans="1:90" x14ac:dyDescent="0.25">
      <c r="A1238">
        <v>1318107360</v>
      </c>
      <c r="B1238" s="287" t="s">
        <v>13630</v>
      </c>
      <c r="C1238" s="141"/>
      <c r="N1238" s="142"/>
      <c r="O1238" s="141"/>
      <c r="AA1238" s="141"/>
      <c r="AL1238" s="142"/>
      <c r="AM1238" s="141"/>
      <c r="AX1238" s="142"/>
      <c r="AY1238" s="141"/>
      <c r="BJ1238" s="142"/>
      <c r="BK1238" s="141"/>
      <c r="BL1238">
        <v>1</v>
      </c>
      <c r="BV1238" s="142"/>
      <c r="BW1238" s="302">
        <v>0</v>
      </c>
      <c r="BX1238" s="302">
        <v>0</v>
      </c>
      <c r="BY1238" s="302">
        <v>0</v>
      </c>
      <c r="BZ1238" s="302">
        <v>0</v>
      </c>
      <c r="CA1238" s="302">
        <v>0</v>
      </c>
      <c r="CB1238" s="302">
        <v>1</v>
      </c>
      <c r="CC1238" s="303">
        <v>3.968253968253968E-3</v>
      </c>
      <c r="CD1238" s="304">
        <v>0</v>
      </c>
      <c r="CE1238" s="302">
        <v>0</v>
      </c>
      <c r="CF1238" s="302">
        <v>30</v>
      </c>
      <c r="CG1238" s="296">
        <v>1.9841269841269841E-4</v>
      </c>
      <c r="CH1238" s="297" t="s">
        <v>12384</v>
      </c>
      <c r="CI1238" s="305">
        <v>0</v>
      </c>
      <c r="CJ1238" s="306">
        <v>1.0357142857142856</v>
      </c>
      <c r="CK1238" s="300">
        <v>1</v>
      </c>
      <c r="CL1238" s="301">
        <v>2</v>
      </c>
    </row>
    <row r="1239" spans="1:90" x14ac:dyDescent="0.25">
      <c r="A1239">
        <v>1320100000</v>
      </c>
      <c r="B1239" s="287" t="s">
        <v>13631</v>
      </c>
      <c r="C1239" s="141"/>
      <c r="N1239" s="142"/>
      <c r="O1239" s="141"/>
      <c r="AA1239" s="141"/>
      <c r="AL1239" s="142">
        <v>1</v>
      </c>
      <c r="AM1239" s="141">
        <v>2</v>
      </c>
      <c r="AO1239">
        <v>2</v>
      </c>
      <c r="AP1239">
        <v>1</v>
      </c>
      <c r="AW1239">
        <v>1</v>
      </c>
      <c r="AX1239" s="142"/>
      <c r="AY1239" s="141">
        <v>1</v>
      </c>
      <c r="BA1239">
        <v>2</v>
      </c>
      <c r="BH1239">
        <v>3</v>
      </c>
      <c r="BJ1239" s="142"/>
      <c r="BK1239" s="141"/>
      <c r="BQ1239">
        <v>1</v>
      </c>
      <c r="BT1239">
        <v>1</v>
      </c>
      <c r="BU1239">
        <v>1</v>
      </c>
      <c r="BV1239" s="142"/>
      <c r="BW1239" s="302">
        <v>0</v>
      </c>
      <c r="BX1239" s="302">
        <v>0</v>
      </c>
      <c r="BY1239" s="302">
        <v>1</v>
      </c>
      <c r="BZ1239" s="302">
        <v>6</v>
      </c>
      <c r="CA1239" s="302">
        <v>6</v>
      </c>
      <c r="CB1239" s="302">
        <v>3</v>
      </c>
      <c r="CC1239" s="303">
        <v>1.1904761904761904E-2</v>
      </c>
      <c r="CD1239" s="304">
        <v>0</v>
      </c>
      <c r="CE1239" s="302">
        <v>134</v>
      </c>
      <c r="CF1239" s="302">
        <v>30</v>
      </c>
      <c r="CG1239" s="296">
        <v>5.9523809523809529E-4</v>
      </c>
      <c r="CH1239" s="307" t="s">
        <v>15354</v>
      </c>
      <c r="CI1239" s="305">
        <v>2</v>
      </c>
      <c r="CJ1239" s="306">
        <v>4.7023809523809517</v>
      </c>
      <c r="CK1239" s="300">
        <v>1</v>
      </c>
      <c r="CL1239" s="301">
        <v>4</v>
      </c>
    </row>
    <row r="1240" spans="1:90" x14ac:dyDescent="0.25">
      <c r="A1240">
        <v>1321100020</v>
      </c>
      <c r="B1240" s="287" t="s">
        <v>13632</v>
      </c>
      <c r="C1240" s="141"/>
      <c r="N1240" s="142"/>
      <c r="O1240" s="141"/>
      <c r="AA1240" s="141"/>
      <c r="AH1240">
        <v>1</v>
      </c>
      <c r="AJ1240">
        <v>1</v>
      </c>
      <c r="AK1240">
        <v>1</v>
      </c>
      <c r="AL1240" s="142">
        <v>1</v>
      </c>
      <c r="AM1240" s="141"/>
      <c r="AP1240">
        <v>1</v>
      </c>
      <c r="AR1240">
        <v>1</v>
      </c>
      <c r="AX1240" s="142"/>
      <c r="AY1240" s="141">
        <v>2</v>
      </c>
      <c r="BE1240">
        <v>1</v>
      </c>
      <c r="BH1240">
        <v>3</v>
      </c>
      <c r="BJ1240" s="142"/>
      <c r="BK1240" s="141"/>
      <c r="BU1240">
        <v>1</v>
      </c>
      <c r="BV1240" s="142"/>
      <c r="BW1240" s="302">
        <v>0</v>
      </c>
      <c r="BX1240" s="302">
        <v>0</v>
      </c>
      <c r="BY1240" s="302">
        <v>4</v>
      </c>
      <c r="BZ1240" s="302">
        <v>2</v>
      </c>
      <c r="CA1240" s="302">
        <v>6</v>
      </c>
      <c r="CB1240" s="302">
        <v>1</v>
      </c>
      <c r="CC1240" s="303">
        <v>3.968253968253968E-3</v>
      </c>
      <c r="CD1240" s="304">
        <v>0</v>
      </c>
      <c r="CE1240" s="302">
        <v>0</v>
      </c>
      <c r="CF1240" s="302">
        <v>30</v>
      </c>
      <c r="CG1240" s="296">
        <v>1.9841269841269841E-4</v>
      </c>
      <c r="CH1240" s="297" t="s">
        <v>12384</v>
      </c>
      <c r="CI1240" s="305">
        <v>0</v>
      </c>
      <c r="CJ1240" s="306">
        <v>1.0357142857142856</v>
      </c>
      <c r="CK1240" s="300">
        <v>1</v>
      </c>
      <c r="CL1240" s="301">
        <v>2</v>
      </c>
    </row>
    <row r="1241" spans="1:90" x14ac:dyDescent="0.25">
      <c r="A1241">
        <v>1321100480</v>
      </c>
      <c r="B1241" s="287" t="s">
        <v>13633</v>
      </c>
      <c r="C1241" s="141"/>
      <c r="N1241" s="142"/>
      <c r="O1241" s="141"/>
      <c r="W1241">
        <v>1</v>
      </c>
      <c r="X1241">
        <v>1</v>
      </c>
      <c r="AA1241" s="141">
        <v>1</v>
      </c>
      <c r="AB1241">
        <v>2</v>
      </c>
      <c r="AC1241">
        <v>2</v>
      </c>
      <c r="AE1241">
        <v>5</v>
      </c>
      <c r="AF1241">
        <v>7</v>
      </c>
      <c r="AG1241">
        <v>3</v>
      </c>
      <c r="AJ1241">
        <v>1</v>
      </c>
      <c r="AL1241" s="142"/>
      <c r="AM1241" s="141">
        <v>1</v>
      </c>
      <c r="AN1241">
        <v>1</v>
      </c>
      <c r="AP1241">
        <v>2</v>
      </c>
      <c r="AR1241">
        <v>1</v>
      </c>
      <c r="AT1241">
        <v>2</v>
      </c>
      <c r="AU1241">
        <v>2</v>
      </c>
      <c r="AV1241">
        <v>1</v>
      </c>
      <c r="AW1241">
        <v>1</v>
      </c>
      <c r="AX1241" s="142"/>
      <c r="AY1241" s="141"/>
      <c r="AZ1241">
        <v>1</v>
      </c>
      <c r="BA1241">
        <v>3</v>
      </c>
      <c r="BC1241">
        <v>4</v>
      </c>
      <c r="BE1241">
        <v>2</v>
      </c>
      <c r="BG1241">
        <v>1</v>
      </c>
      <c r="BJ1241" s="142">
        <v>2</v>
      </c>
      <c r="BK1241" s="141">
        <v>1</v>
      </c>
      <c r="BL1241">
        <v>1</v>
      </c>
      <c r="BM1241">
        <v>1</v>
      </c>
      <c r="BN1241">
        <v>1</v>
      </c>
      <c r="BO1241">
        <v>2</v>
      </c>
      <c r="BP1241">
        <v>2</v>
      </c>
      <c r="BQ1241">
        <v>1</v>
      </c>
      <c r="BR1241">
        <v>1</v>
      </c>
      <c r="BS1241">
        <v>1</v>
      </c>
      <c r="BT1241">
        <v>1</v>
      </c>
      <c r="BU1241">
        <v>1</v>
      </c>
      <c r="BV1241" s="142"/>
      <c r="BW1241" s="302">
        <v>0</v>
      </c>
      <c r="BX1241" s="302">
        <v>2</v>
      </c>
      <c r="BY1241" s="302">
        <v>21</v>
      </c>
      <c r="BZ1241" s="302">
        <v>11</v>
      </c>
      <c r="CA1241" s="302">
        <v>13</v>
      </c>
      <c r="CB1241" s="302">
        <v>13</v>
      </c>
      <c r="CC1241" s="303">
        <v>5.1587301587301584E-2</v>
      </c>
      <c r="CD1241" s="304">
        <v>0.4045199174779453</v>
      </c>
      <c r="CE1241" s="302">
        <v>0</v>
      </c>
      <c r="CF1241" s="302">
        <v>30</v>
      </c>
      <c r="CG1241" s="296">
        <v>2.5793650793650793E-3</v>
      </c>
      <c r="CH1241" s="307" t="s">
        <v>15354</v>
      </c>
      <c r="CI1241" s="305">
        <v>1</v>
      </c>
      <c r="CJ1241" s="306">
        <v>13.868805631763658</v>
      </c>
      <c r="CK1241" s="300">
        <v>2</v>
      </c>
      <c r="CL1241" s="301">
        <v>14</v>
      </c>
    </row>
    <row r="1242" spans="1:90" x14ac:dyDescent="0.25">
      <c r="A1242">
        <v>1321100610</v>
      </c>
      <c r="B1242" s="287" t="s">
        <v>13634</v>
      </c>
      <c r="C1242" s="141"/>
      <c r="N1242" s="142"/>
      <c r="O1242" s="141"/>
      <c r="AA1242" s="141"/>
      <c r="AJ1242">
        <v>1</v>
      </c>
      <c r="AL1242" s="142"/>
      <c r="AM1242" s="141"/>
      <c r="AP1242">
        <v>5</v>
      </c>
      <c r="AR1242">
        <v>1</v>
      </c>
      <c r="AU1242">
        <v>4</v>
      </c>
      <c r="AW1242">
        <v>1</v>
      </c>
      <c r="AX1242" s="142"/>
      <c r="AY1242" s="141"/>
      <c r="AZ1242">
        <v>2</v>
      </c>
      <c r="BA1242">
        <v>4</v>
      </c>
      <c r="BC1242">
        <v>3</v>
      </c>
      <c r="BE1242">
        <v>3</v>
      </c>
      <c r="BI1242">
        <v>1</v>
      </c>
      <c r="BJ1242" s="142">
        <v>1</v>
      </c>
      <c r="BK1242" s="141"/>
      <c r="BM1242">
        <v>1</v>
      </c>
      <c r="BN1242">
        <v>2</v>
      </c>
      <c r="BO1242">
        <v>3</v>
      </c>
      <c r="BP1242">
        <v>2</v>
      </c>
      <c r="BQ1242">
        <v>1</v>
      </c>
      <c r="BR1242">
        <v>1</v>
      </c>
      <c r="BS1242">
        <v>1</v>
      </c>
      <c r="BT1242">
        <v>2</v>
      </c>
      <c r="BV1242" s="142">
        <v>1</v>
      </c>
      <c r="BW1242" s="302">
        <v>0</v>
      </c>
      <c r="BX1242" s="302">
        <v>0</v>
      </c>
      <c r="BY1242" s="302">
        <v>1</v>
      </c>
      <c r="BZ1242" s="302">
        <v>11</v>
      </c>
      <c r="CA1242" s="302">
        <v>14</v>
      </c>
      <c r="CB1242" s="302">
        <v>14</v>
      </c>
      <c r="CC1242" s="303">
        <v>5.5555555555555552E-2</v>
      </c>
      <c r="CD1242" s="304">
        <v>0.72648315725677881</v>
      </c>
      <c r="CE1242" s="302">
        <v>0</v>
      </c>
      <c r="CF1242" s="302">
        <v>30</v>
      </c>
      <c r="CG1242" s="296">
        <v>2.7777777777777779E-3</v>
      </c>
      <c r="CH1242" s="297" t="s">
        <v>12384</v>
      </c>
      <c r="CI1242" s="305">
        <v>1</v>
      </c>
      <c r="CJ1242" s="306">
        <v>15.226483157256778</v>
      </c>
      <c r="CK1242" s="300">
        <v>3</v>
      </c>
      <c r="CL1242" s="301">
        <v>16</v>
      </c>
    </row>
    <row r="1243" spans="1:90" x14ac:dyDescent="0.25">
      <c r="A1243">
        <v>1321100980</v>
      </c>
      <c r="B1243" s="287" t="s">
        <v>13635</v>
      </c>
      <c r="C1243" s="141"/>
      <c r="N1243" s="142"/>
      <c r="O1243" s="141"/>
      <c r="AA1243" s="141"/>
      <c r="AL1243" s="142"/>
      <c r="AM1243" s="141"/>
      <c r="AX1243" s="142"/>
      <c r="AY1243" s="141"/>
      <c r="BD1243">
        <v>1</v>
      </c>
      <c r="BJ1243" s="142">
        <v>1</v>
      </c>
      <c r="BK1243" s="141"/>
      <c r="BO1243">
        <v>1</v>
      </c>
      <c r="BR1243">
        <v>1</v>
      </c>
      <c r="BV1243" s="142"/>
      <c r="BW1243" s="302">
        <v>0</v>
      </c>
      <c r="BX1243" s="302">
        <v>0</v>
      </c>
      <c r="BY1243" s="302">
        <v>0</v>
      </c>
      <c r="BZ1243" s="302">
        <v>0</v>
      </c>
      <c r="CA1243" s="302">
        <v>2</v>
      </c>
      <c r="CB1243" s="302">
        <v>2</v>
      </c>
      <c r="CC1243" s="303">
        <v>7.9365079365079361E-3</v>
      </c>
      <c r="CD1243" s="304">
        <v>0</v>
      </c>
      <c r="CE1243" s="302">
        <v>0</v>
      </c>
      <c r="CF1243" s="302">
        <v>30</v>
      </c>
      <c r="CG1243" s="296">
        <v>3.9682539682539683E-4</v>
      </c>
      <c r="CH1243" s="297" t="s">
        <v>12384</v>
      </c>
      <c r="CI1243" s="305">
        <v>0</v>
      </c>
      <c r="CJ1243" s="306">
        <v>2.0714285714285712</v>
      </c>
      <c r="CK1243" s="300">
        <v>1</v>
      </c>
      <c r="CL1243" s="301">
        <v>3</v>
      </c>
    </row>
    <row r="1244" spans="1:90" x14ac:dyDescent="0.25">
      <c r="A1244">
        <v>1322100000</v>
      </c>
      <c r="B1244" s="287" t="s">
        <v>13636</v>
      </c>
      <c r="C1244" s="141"/>
      <c r="N1244" s="142"/>
      <c r="O1244" s="141"/>
      <c r="W1244">
        <v>1</v>
      </c>
      <c r="AA1244" s="141"/>
      <c r="AL1244" s="142"/>
      <c r="AM1244" s="141"/>
      <c r="AS1244">
        <v>1</v>
      </c>
      <c r="AT1244">
        <v>2</v>
      </c>
      <c r="AX1244" s="142"/>
      <c r="AY1244" s="141"/>
      <c r="BJ1244" s="142"/>
      <c r="BK1244" s="141"/>
      <c r="BV1244" s="142"/>
      <c r="BW1244" s="302">
        <v>0</v>
      </c>
      <c r="BX1244" s="302">
        <v>1</v>
      </c>
      <c r="BY1244" s="302">
        <v>0</v>
      </c>
      <c r="BZ1244" s="302">
        <v>3</v>
      </c>
      <c r="CA1244" s="302">
        <v>0</v>
      </c>
      <c r="CB1244" s="302">
        <v>0</v>
      </c>
      <c r="CC1244" s="303">
        <v>0</v>
      </c>
      <c r="CD1244" s="304">
        <v>0</v>
      </c>
      <c r="CE1244" s="302">
        <v>0</v>
      </c>
      <c r="CF1244" s="302">
        <v>30</v>
      </c>
      <c r="CG1244" s="296">
        <v>0</v>
      </c>
      <c r="CH1244" s="297" t="s">
        <v>12384</v>
      </c>
      <c r="CI1244" s="305">
        <v>0</v>
      </c>
      <c r="CJ1244" s="306">
        <v>0</v>
      </c>
      <c r="CK1244" s="300">
        <v>0</v>
      </c>
      <c r="CL1244" s="301">
        <v>0</v>
      </c>
    </row>
    <row r="1245" spans="1:90" x14ac:dyDescent="0.25">
      <c r="A1245">
        <v>1322100120</v>
      </c>
      <c r="B1245" s="287" t="s">
        <v>13637</v>
      </c>
      <c r="C1245" s="141"/>
      <c r="J1245">
        <v>1</v>
      </c>
      <c r="N1245" s="142"/>
      <c r="O1245" s="141"/>
      <c r="Q1245">
        <v>1</v>
      </c>
      <c r="Y1245">
        <v>1</v>
      </c>
      <c r="AA1245" s="141"/>
      <c r="AL1245" s="142"/>
      <c r="AM1245" s="141"/>
      <c r="AX1245" s="142"/>
      <c r="AY1245" s="141"/>
      <c r="BJ1245" s="142"/>
      <c r="BK1245" s="141"/>
      <c r="BV1245" s="142"/>
      <c r="BW1245" s="302">
        <v>1</v>
      </c>
      <c r="BX1245" s="302">
        <v>2</v>
      </c>
      <c r="BY1245" s="302">
        <v>0</v>
      </c>
      <c r="BZ1245" s="302">
        <v>0</v>
      </c>
      <c r="CA1245" s="302">
        <v>0</v>
      </c>
      <c r="CB1245" s="302">
        <v>0</v>
      </c>
      <c r="CC1245" s="303">
        <v>0</v>
      </c>
      <c r="CD1245" s="304">
        <v>0</v>
      </c>
      <c r="CE1245" s="302">
        <v>0</v>
      </c>
      <c r="CF1245" s="302">
        <v>30</v>
      </c>
      <c r="CG1245" s="296">
        <v>0</v>
      </c>
      <c r="CH1245" s="297" t="s">
        <v>12384</v>
      </c>
      <c r="CI1245" s="305">
        <v>0</v>
      </c>
      <c r="CJ1245" s="306">
        <v>0</v>
      </c>
      <c r="CK1245" s="300">
        <v>0</v>
      </c>
      <c r="CL1245" s="301">
        <v>0</v>
      </c>
    </row>
    <row r="1246" spans="1:90" x14ac:dyDescent="0.25">
      <c r="A1246">
        <v>1322100150</v>
      </c>
      <c r="B1246" s="287" t="s">
        <v>13638</v>
      </c>
      <c r="C1246" s="141"/>
      <c r="M1246">
        <v>1</v>
      </c>
      <c r="N1246" s="142"/>
      <c r="O1246" s="141"/>
      <c r="AA1246" s="141"/>
      <c r="AL1246" s="142"/>
      <c r="AM1246" s="141"/>
      <c r="AX1246" s="142"/>
      <c r="AY1246" s="141"/>
      <c r="BJ1246" s="142"/>
      <c r="BK1246" s="141"/>
      <c r="BV1246" s="142"/>
      <c r="BW1246" s="302">
        <v>1</v>
      </c>
      <c r="BX1246" s="302">
        <v>0</v>
      </c>
      <c r="BY1246" s="302">
        <v>0</v>
      </c>
      <c r="BZ1246" s="302">
        <v>0</v>
      </c>
      <c r="CA1246" s="302">
        <v>0</v>
      </c>
      <c r="CB1246" s="302">
        <v>0</v>
      </c>
      <c r="CC1246" s="303">
        <v>0</v>
      </c>
      <c r="CD1246" s="304">
        <v>0</v>
      </c>
      <c r="CE1246" s="302">
        <v>0</v>
      </c>
      <c r="CF1246" s="302">
        <v>30</v>
      </c>
      <c r="CG1246" s="296">
        <v>0</v>
      </c>
      <c r="CH1246" s="297" t="s">
        <v>12384</v>
      </c>
      <c r="CI1246" s="305">
        <v>0</v>
      </c>
      <c r="CJ1246" s="306">
        <v>0</v>
      </c>
      <c r="CK1246" s="300">
        <v>0</v>
      </c>
      <c r="CL1246" s="301">
        <v>0</v>
      </c>
    </row>
    <row r="1247" spans="1:90" x14ac:dyDescent="0.25">
      <c r="A1247">
        <v>1322100470</v>
      </c>
      <c r="B1247" s="287" t="s">
        <v>13639</v>
      </c>
      <c r="C1247" s="141"/>
      <c r="E1247">
        <v>2</v>
      </c>
      <c r="N1247" s="142"/>
      <c r="O1247" s="141"/>
      <c r="AA1247" s="141"/>
      <c r="AL1247" s="142"/>
      <c r="AM1247" s="141"/>
      <c r="AX1247" s="142"/>
      <c r="AY1247" s="141"/>
      <c r="BJ1247" s="142"/>
      <c r="BK1247" s="141"/>
      <c r="BV1247" s="142"/>
      <c r="BW1247" s="302">
        <v>2</v>
      </c>
      <c r="BX1247" s="302">
        <v>0</v>
      </c>
      <c r="BY1247" s="302">
        <v>0</v>
      </c>
      <c r="BZ1247" s="302">
        <v>0</v>
      </c>
      <c r="CA1247" s="302">
        <v>0</v>
      </c>
      <c r="CB1247" s="302">
        <v>0</v>
      </c>
      <c r="CC1247" s="303">
        <v>0</v>
      </c>
      <c r="CD1247" s="304">
        <v>0</v>
      </c>
      <c r="CE1247" s="302">
        <v>0</v>
      </c>
      <c r="CF1247" s="302">
        <v>30</v>
      </c>
      <c r="CG1247" s="296">
        <v>0</v>
      </c>
      <c r="CH1247" s="297" t="s">
        <v>12384</v>
      </c>
      <c r="CI1247" s="305">
        <v>0</v>
      </c>
      <c r="CJ1247" s="306">
        <v>0</v>
      </c>
      <c r="CK1247" s="300">
        <v>0</v>
      </c>
      <c r="CL1247" s="301">
        <v>0</v>
      </c>
    </row>
    <row r="1248" spans="1:90" x14ac:dyDescent="0.25">
      <c r="A1248">
        <v>1322101460</v>
      </c>
      <c r="B1248" s="287" t="s">
        <v>13640</v>
      </c>
      <c r="C1248" s="141"/>
      <c r="N1248" s="142"/>
      <c r="O1248" s="141"/>
      <c r="Q1248">
        <v>1</v>
      </c>
      <c r="T1248">
        <v>1</v>
      </c>
      <c r="AA1248" s="141"/>
      <c r="AH1248">
        <v>4</v>
      </c>
      <c r="AJ1248">
        <v>3</v>
      </c>
      <c r="AK1248">
        <v>2</v>
      </c>
      <c r="AL1248" s="142"/>
      <c r="AM1248" s="141">
        <v>1</v>
      </c>
      <c r="AN1248">
        <v>8</v>
      </c>
      <c r="AX1248" s="142"/>
      <c r="AY1248" s="141"/>
      <c r="AZ1248">
        <v>1</v>
      </c>
      <c r="BA1248">
        <v>3</v>
      </c>
      <c r="BC1248">
        <v>1</v>
      </c>
      <c r="BD1248">
        <v>1</v>
      </c>
      <c r="BE1248">
        <v>1</v>
      </c>
      <c r="BG1248">
        <v>1</v>
      </c>
      <c r="BJ1248" s="142"/>
      <c r="BK1248" s="141">
        <v>1</v>
      </c>
      <c r="BN1248">
        <v>1</v>
      </c>
      <c r="BQ1248">
        <v>1</v>
      </c>
      <c r="BR1248">
        <v>1</v>
      </c>
      <c r="BT1248">
        <v>2</v>
      </c>
      <c r="BU1248">
        <v>1</v>
      </c>
      <c r="BV1248" s="142">
        <v>1</v>
      </c>
      <c r="BW1248" s="302">
        <v>0</v>
      </c>
      <c r="BX1248" s="302">
        <v>2</v>
      </c>
      <c r="BY1248" s="302">
        <v>9</v>
      </c>
      <c r="BZ1248" s="302">
        <v>9</v>
      </c>
      <c r="CA1248" s="302">
        <v>8</v>
      </c>
      <c r="CB1248" s="302">
        <v>8</v>
      </c>
      <c r="CC1248" s="303">
        <v>3.1746031746031744E-2</v>
      </c>
      <c r="CD1248" s="304">
        <v>0.37796447300922731</v>
      </c>
      <c r="CE1248" s="302">
        <v>0</v>
      </c>
      <c r="CF1248" s="302">
        <v>30</v>
      </c>
      <c r="CG1248" s="296">
        <v>1.5873015873015873E-3</v>
      </c>
      <c r="CH1248" s="297" t="s">
        <v>12384</v>
      </c>
      <c r="CI1248" s="305">
        <v>1</v>
      </c>
      <c r="CJ1248" s="306">
        <v>8.6636787587235116</v>
      </c>
      <c r="CK1248" s="300">
        <v>2</v>
      </c>
      <c r="CL1248" s="301">
        <v>9</v>
      </c>
    </row>
    <row r="1249" spans="1:90" x14ac:dyDescent="0.25">
      <c r="A1249">
        <v>1322101940</v>
      </c>
      <c r="B1249" s="287" t="s">
        <v>13641</v>
      </c>
      <c r="C1249" s="141"/>
      <c r="N1249" s="142"/>
      <c r="O1249" s="141"/>
      <c r="AA1249" s="141"/>
      <c r="AL1249" s="142"/>
      <c r="AM1249" s="141"/>
      <c r="AT1249">
        <v>1</v>
      </c>
      <c r="AX1249" s="142"/>
      <c r="AY1249" s="141"/>
      <c r="BJ1249" s="142"/>
      <c r="BK1249" s="141"/>
      <c r="BV1249" s="142"/>
      <c r="BW1249" s="302">
        <v>0</v>
      </c>
      <c r="BX1249" s="302">
        <v>0</v>
      </c>
      <c r="BY1249" s="302">
        <v>0</v>
      </c>
      <c r="BZ1249" s="302">
        <v>1</v>
      </c>
      <c r="CA1249" s="302">
        <v>0</v>
      </c>
      <c r="CB1249" s="302">
        <v>0</v>
      </c>
      <c r="CC1249" s="303">
        <v>0</v>
      </c>
      <c r="CD1249" s="304">
        <v>0</v>
      </c>
      <c r="CE1249" s="302">
        <v>0</v>
      </c>
      <c r="CF1249" s="302">
        <v>30</v>
      </c>
      <c r="CG1249" s="296">
        <v>0</v>
      </c>
      <c r="CH1249" s="297" t="s">
        <v>12384</v>
      </c>
      <c r="CI1249" s="305">
        <v>0</v>
      </c>
      <c r="CJ1249" s="306">
        <v>0</v>
      </c>
      <c r="CK1249" s="300">
        <v>0</v>
      </c>
      <c r="CL1249" s="301">
        <v>0</v>
      </c>
    </row>
    <row r="1250" spans="1:90" x14ac:dyDescent="0.25">
      <c r="A1250">
        <v>1322101950</v>
      </c>
      <c r="B1250" s="287" t="s">
        <v>13642</v>
      </c>
      <c r="C1250" s="141"/>
      <c r="N1250" s="142"/>
      <c r="O1250" s="141"/>
      <c r="AA1250" s="141"/>
      <c r="AL1250" s="142"/>
      <c r="AM1250" s="141"/>
      <c r="AT1250">
        <v>1</v>
      </c>
      <c r="AX1250" s="142"/>
      <c r="AY1250" s="141"/>
      <c r="BJ1250" s="142"/>
      <c r="BK1250" s="141"/>
      <c r="BV1250" s="142"/>
      <c r="BW1250" s="302">
        <v>0</v>
      </c>
      <c r="BX1250" s="302">
        <v>0</v>
      </c>
      <c r="BY1250" s="302">
        <v>0</v>
      </c>
      <c r="BZ1250" s="302">
        <v>1</v>
      </c>
      <c r="CA1250" s="302">
        <v>0</v>
      </c>
      <c r="CB1250" s="302">
        <v>0</v>
      </c>
      <c r="CC1250" s="303">
        <v>0</v>
      </c>
      <c r="CD1250" s="304">
        <v>0</v>
      </c>
      <c r="CE1250" s="302">
        <v>0</v>
      </c>
      <c r="CF1250" s="302">
        <v>30</v>
      </c>
      <c r="CG1250" s="296">
        <v>0</v>
      </c>
      <c r="CH1250" s="297" t="s">
        <v>12384</v>
      </c>
      <c r="CI1250" s="305">
        <v>0</v>
      </c>
      <c r="CJ1250" s="306">
        <v>0</v>
      </c>
      <c r="CK1250" s="300">
        <v>0</v>
      </c>
      <c r="CL1250" s="301">
        <v>0</v>
      </c>
    </row>
    <row r="1251" spans="1:90" x14ac:dyDescent="0.25">
      <c r="A1251">
        <v>1322102160</v>
      </c>
      <c r="B1251" s="287" t="s">
        <v>13643</v>
      </c>
      <c r="C1251" s="141"/>
      <c r="N1251" s="142"/>
      <c r="O1251" s="141">
        <v>1</v>
      </c>
      <c r="AA1251" s="141"/>
      <c r="AD1251">
        <v>2</v>
      </c>
      <c r="AE1251">
        <v>1</v>
      </c>
      <c r="AG1251">
        <v>1</v>
      </c>
      <c r="AL1251" s="142"/>
      <c r="AM1251" s="141"/>
      <c r="AP1251">
        <v>3</v>
      </c>
      <c r="AQ1251">
        <v>2</v>
      </c>
      <c r="AX1251" s="142"/>
      <c r="AY1251" s="141"/>
      <c r="BJ1251" s="142"/>
      <c r="BK1251" s="141"/>
      <c r="BV1251" s="142"/>
      <c r="BW1251" s="302">
        <v>0</v>
      </c>
      <c r="BX1251" s="302">
        <v>1</v>
      </c>
      <c r="BY1251" s="302">
        <v>4</v>
      </c>
      <c r="BZ1251" s="302">
        <v>5</v>
      </c>
      <c r="CA1251" s="302">
        <v>0</v>
      </c>
      <c r="CB1251" s="302">
        <v>0</v>
      </c>
      <c r="CC1251" s="303">
        <v>0</v>
      </c>
      <c r="CD1251" s="304">
        <v>0</v>
      </c>
      <c r="CE1251" s="302">
        <v>0</v>
      </c>
      <c r="CF1251" s="302">
        <v>30</v>
      </c>
      <c r="CG1251" s="296">
        <v>0</v>
      </c>
      <c r="CH1251" s="297" t="s">
        <v>12384</v>
      </c>
      <c r="CI1251" s="305">
        <v>0</v>
      </c>
      <c r="CJ1251" s="306">
        <v>0</v>
      </c>
      <c r="CK1251" s="300">
        <v>0</v>
      </c>
      <c r="CL1251" s="301">
        <v>0</v>
      </c>
    </row>
    <row r="1252" spans="1:90" x14ac:dyDescent="0.25">
      <c r="A1252">
        <v>1322102180</v>
      </c>
      <c r="B1252" s="287" t="s">
        <v>13644</v>
      </c>
      <c r="C1252" s="141"/>
      <c r="N1252" s="142"/>
      <c r="O1252" s="141"/>
      <c r="AA1252" s="141"/>
      <c r="AL1252" s="142"/>
      <c r="AM1252" s="141"/>
      <c r="AT1252">
        <v>1</v>
      </c>
      <c r="AX1252" s="142"/>
      <c r="AY1252" s="141"/>
      <c r="BJ1252" s="142"/>
      <c r="BK1252" s="141"/>
      <c r="BV1252" s="142"/>
      <c r="BW1252" s="302">
        <v>0</v>
      </c>
      <c r="BX1252" s="302">
        <v>0</v>
      </c>
      <c r="BY1252" s="302">
        <v>0</v>
      </c>
      <c r="BZ1252" s="302">
        <v>1</v>
      </c>
      <c r="CA1252" s="302">
        <v>0</v>
      </c>
      <c r="CB1252" s="302">
        <v>0</v>
      </c>
      <c r="CC1252" s="303">
        <v>0</v>
      </c>
      <c r="CD1252" s="304">
        <v>0</v>
      </c>
      <c r="CE1252" s="302">
        <v>0</v>
      </c>
      <c r="CF1252" s="302">
        <v>30</v>
      </c>
      <c r="CG1252" s="296">
        <v>0</v>
      </c>
      <c r="CH1252" s="297" t="s">
        <v>12384</v>
      </c>
      <c r="CI1252" s="305">
        <v>0</v>
      </c>
      <c r="CJ1252" s="306">
        <v>0</v>
      </c>
      <c r="CK1252" s="300">
        <v>0</v>
      </c>
      <c r="CL1252" s="301">
        <v>0</v>
      </c>
    </row>
    <row r="1253" spans="1:90" x14ac:dyDescent="0.25">
      <c r="A1253">
        <v>1322103110</v>
      </c>
      <c r="B1253" s="287" t="s">
        <v>13645</v>
      </c>
      <c r="C1253" s="141"/>
      <c r="N1253" s="142"/>
      <c r="O1253" s="141"/>
      <c r="AA1253" s="141"/>
      <c r="AL1253" s="142"/>
      <c r="AM1253" s="141"/>
      <c r="AO1253">
        <v>1</v>
      </c>
      <c r="AX1253" s="142"/>
      <c r="AY1253" s="141"/>
      <c r="BJ1253" s="142"/>
      <c r="BK1253" s="141"/>
      <c r="BV1253" s="142"/>
      <c r="BW1253" s="302">
        <v>0</v>
      </c>
      <c r="BX1253" s="302">
        <v>0</v>
      </c>
      <c r="BY1253" s="302">
        <v>0</v>
      </c>
      <c r="BZ1253" s="302">
        <v>1</v>
      </c>
      <c r="CA1253" s="302">
        <v>0</v>
      </c>
      <c r="CB1253" s="302">
        <v>0</v>
      </c>
      <c r="CC1253" s="303">
        <v>0</v>
      </c>
      <c r="CD1253" s="304">
        <v>0</v>
      </c>
      <c r="CE1253" s="302">
        <v>109</v>
      </c>
      <c r="CF1253" s="302">
        <v>30</v>
      </c>
      <c r="CG1253" s="296">
        <v>0</v>
      </c>
      <c r="CH1253" s="297" t="s">
        <v>12384</v>
      </c>
      <c r="CI1253" s="305">
        <v>0</v>
      </c>
      <c r="CJ1253" s="306">
        <v>0</v>
      </c>
      <c r="CK1253" s="300">
        <v>0</v>
      </c>
      <c r="CL1253" s="301">
        <v>0</v>
      </c>
    </row>
    <row r="1254" spans="1:90" x14ac:dyDescent="0.25">
      <c r="A1254">
        <v>1322103170</v>
      </c>
      <c r="B1254" s="287" t="s">
        <v>13646</v>
      </c>
      <c r="C1254" s="141"/>
      <c r="N1254" s="142"/>
      <c r="O1254" s="141"/>
      <c r="AA1254" s="141"/>
      <c r="AL1254" s="142"/>
      <c r="AM1254" s="141"/>
      <c r="AW1254">
        <v>1</v>
      </c>
      <c r="AX1254" s="142"/>
      <c r="AY1254" s="141"/>
      <c r="BJ1254" s="142"/>
      <c r="BK1254" s="141"/>
      <c r="BP1254">
        <v>1</v>
      </c>
      <c r="BV1254" s="142"/>
      <c r="BW1254" s="302">
        <v>0</v>
      </c>
      <c r="BX1254" s="302">
        <v>0</v>
      </c>
      <c r="BY1254" s="302">
        <v>0</v>
      </c>
      <c r="BZ1254" s="302">
        <v>1</v>
      </c>
      <c r="CA1254" s="302">
        <v>0</v>
      </c>
      <c r="CB1254" s="302">
        <v>1</v>
      </c>
      <c r="CC1254" s="303">
        <v>3.968253968253968E-3</v>
      </c>
      <c r="CD1254" s="304">
        <v>0</v>
      </c>
      <c r="CE1254" s="302">
        <v>299</v>
      </c>
      <c r="CF1254" s="302">
        <v>30</v>
      </c>
      <c r="CG1254" s="296">
        <v>1.9841269841269841E-4</v>
      </c>
      <c r="CH1254" s="307" t="s">
        <v>15354</v>
      </c>
      <c r="CI1254" s="305">
        <v>2</v>
      </c>
      <c r="CJ1254" s="306">
        <v>2.2222222222222223</v>
      </c>
      <c r="CK1254" s="300">
        <v>1</v>
      </c>
      <c r="CL1254" s="301">
        <v>2</v>
      </c>
    </row>
    <row r="1255" spans="1:90" x14ac:dyDescent="0.25">
      <c r="A1255">
        <v>1323100010</v>
      </c>
      <c r="B1255" s="287" t="s">
        <v>13647</v>
      </c>
      <c r="C1255" s="141">
        <v>1</v>
      </c>
      <c r="D1255">
        <v>1</v>
      </c>
      <c r="N1255" s="142">
        <v>1</v>
      </c>
      <c r="O1255" s="141"/>
      <c r="W1255">
        <v>1</v>
      </c>
      <c r="X1255">
        <v>1</v>
      </c>
      <c r="AA1255" s="141">
        <v>2</v>
      </c>
      <c r="AC1255">
        <v>1</v>
      </c>
      <c r="AD1255">
        <v>1</v>
      </c>
      <c r="AE1255">
        <v>4</v>
      </c>
      <c r="AH1255">
        <v>2</v>
      </c>
      <c r="AJ1255">
        <v>1</v>
      </c>
      <c r="AL1255" s="142"/>
      <c r="AM1255" s="141">
        <v>2</v>
      </c>
      <c r="AP1255">
        <v>2</v>
      </c>
      <c r="AU1255">
        <v>2</v>
      </c>
      <c r="AV1255">
        <v>2</v>
      </c>
      <c r="AX1255" s="142"/>
      <c r="AY1255" s="141"/>
      <c r="BA1255">
        <v>2</v>
      </c>
      <c r="BC1255">
        <v>2</v>
      </c>
      <c r="BE1255">
        <v>2</v>
      </c>
      <c r="BG1255">
        <v>1</v>
      </c>
      <c r="BH1255">
        <v>4</v>
      </c>
      <c r="BJ1255" s="142">
        <v>1</v>
      </c>
      <c r="BK1255" s="141"/>
      <c r="BL1255">
        <v>1</v>
      </c>
      <c r="BO1255">
        <v>1</v>
      </c>
      <c r="BQ1255">
        <v>3</v>
      </c>
      <c r="BT1255">
        <v>1</v>
      </c>
      <c r="BV1255" s="142"/>
      <c r="BW1255" s="302">
        <v>3</v>
      </c>
      <c r="BX1255" s="302">
        <v>2</v>
      </c>
      <c r="BY1255" s="302">
        <v>11</v>
      </c>
      <c r="BZ1255" s="302">
        <v>8</v>
      </c>
      <c r="CA1255" s="302">
        <v>12</v>
      </c>
      <c r="CB1255" s="302">
        <v>6</v>
      </c>
      <c r="CC1255" s="303">
        <v>2.3809523809523808E-2</v>
      </c>
      <c r="CD1255" s="304">
        <v>1</v>
      </c>
      <c r="CE1255" s="302">
        <v>0</v>
      </c>
      <c r="CF1255" s="302">
        <v>30</v>
      </c>
      <c r="CG1255" s="296">
        <v>1.1904761904761906E-3</v>
      </c>
      <c r="CH1255" s="297" t="s">
        <v>12384</v>
      </c>
      <c r="CI1255" s="305">
        <v>1</v>
      </c>
      <c r="CJ1255" s="306">
        <v>7.2142857142857135</v>
      </c>
      <c r="CK1255" s="300">
        <v>2</v>
      </c>
      <c r="CL1255" s="301">
        <v>8</v>
      </c>
    </row>
    <row r="1256" spans="1:90" x14ac:dyDescent="0.25">
      <c r="A1256">
        <v>1323100020</v>
      </c>
      <c r="B1256" s="287" t="s">
        <v>13648</v>
      </c>
      <c r="C1256" s="141"/>
      <c r="N1256" s="142"/>
      <c r="O1256" s="141"/>
      <c r="AA1256" s="141"/>
      <c r="AL1256" s="142"/>
      <c r="AM1256" s="141"/>
      <c r="AX1256" s="142"/>
      <c r="AY1256" s="141"/>
      <c r="BJ1256" s="142"/>
      <c r="BK1256" s="141"/>
      <c r="BN1256">
        <v>2</v>
      </c>
      <c r="BR1256">
        <v>1</v>
      </c>
      <c r="BV1256" s="142">
        <v>1</v>
      </c>
      <c r="BW1256" s="302">
        <v>0</v>
      </c>
      <c r="BX1256" s="302">
        <v>0</v>
      </c>
      <c r="BY1256" s="302">
        <v>0</v>
      </c>
      <c r="BZ1256" s="302">
        <v>0</v>
      </c>
      <c r="CA1256" s="302">
        <v>0</v>
      </c>
      <c r="CB1256" s="302">
        <v>4</v>
      </c>
      <c r="CC1256" s="303">
        <v>1.5873015873015872E-2</v>
      </c>
      <c r="CD1256" s="304">
        <v>0.57735026918962584</v>
      </c>
      <c r="CE1256" s="302">
        <v>0</v>
      </c>
      <c r="CF1256" s="302">
        <v>30</v>
      </c>
      <c r="CG1256" s="296">
        <v>7.9365079365079365E-4</v>
      </c>
      <c r="CH1256" s="297" t="s">
        <v>12384</v>
      </c>
      <c r="CI1256" s="305">
        <v>1</v>
      </c>
      <c r="CJ1256" s="306">
        <v>4.7202074120467685</v>
      </c>
      <c r="CK1256" s="300">
        <v>2</v>
      </c>
      <c r="CL1256" s="301">
        <v>5</v>
      </c>
    </row>
    <row r="1257" spans="1:90" x14ac:dyDescent="0.25">
      <c r="A1257">
        <v>1323100030</v>
      </c>
      <c r="B1257" s="287" t="s">
        <v>13649</v>
      </c>
      <c r="C1257" s="141">
        <v>1</v>
      </c>
      <c r="N1257" s="142"/>
      <c r="O1257" s="141"/>
      <c r="V1257">
        <v>1</v>
      </c>
      <c r="X1257">
        <v>1</v>
      </c>
      <c r="Y1257">
        <v>1</v>
      </c>
      <c r="AA1257" s="141">
        <v>2</v>
      </c>
      <c r="AB1257">
        <v>2</v>
      </c>
      <c r="AC1257">
        <v>1</v>
      </c>
      <c r="AD1257">
        <v>1</v>
      </c>
      <c r="AE1257">
        <v>2</v>
      </c>
      <c r="AG1257">
        <v>1</v>
      </c>
      <c r="AH1257">
        <v>1</v>
      </c>
      <c r="AJ1257">
        <v>1</v>
      </c>
      <c r="AL1257" s="142">
        <v>1</v>
      </c>
      <c r="AM1257" s="141">
        <v>2</v>
      </c>
      <c r="AO1257">
        <v>1</v>
      </c>
      <c r="AP1257">
        <v>2</v>
      </c>
      <c r="AU1257">
        <v>3</v>
      </c>
      <c r="AV1257">
        <v>1</v>
      </c>
      <c r="AX1257" s="142"/>
      <c r="AY1257" s="141"/>
      <c r="AZ1257">
        <v>1</v>
      </c>
      <c r="BA1257">
        <v>2</v>
      </c>
      <c r="BC1257">
        <v>1</v>
      </c>
      <c r="BE1257">
        <v>2</v>
      </c>
      <c r="BH1257">
        <v>4</v>
      </c>
      <c r="BJ1257" s="142">
        <v>1</v>
      </c>
      <c r="BK1257" s="141"/>
      <c r="BL1257">
        <v>1</v>
      </c>
      <c r="BO1257">
        <v>1</v>
      </c>
      <c r="BP1257">
        <v>2</v>
      </c>
      <c r="BQ1257">
        <v>1</v>
      </c>
      <c r="BT1257">
        <v>1</v>
      </c>
      <c r="BV1257" s="142"/>
      <c r="BW1257" s="302">
        <v>1</v>
      </c>
      <c r="BX1257" s="302">
        <v>3</v>
      </c>
      <c r="BY1257" s="302">
        <v>12</v>
      </c>
      <c r="BZ1257" s="302">
        <v>9</v>
      </c>
      <c r="CA1257" s="302">
        <v>11</v>
      </c>
      <c r="CB1257" s="302">
        <v>6</v>
      </c>
      <c r="CC1257" s="303">
        <v>2.3809523809523808E-2</v>
      </c>
      <c r="CD1257" s="304">
        <v>0.44721359549995787</v>
      </c>
      <c r="CE1257" s="302">
        <v>0</v>
      </c>
      <c r="CF1257" s="302">
        <v>30</v>
      </c>
      <c r="CG1257" s="296">
        <v>1.1904761904761906E-3</v>
      </c>
      <c r="CH1257" s="297" t="s">
        <v>12384</v>
      </c>
      <c r="CI1257" s="305">
        <v>1</v>
      </c>
      <c r="CJ1257" s="306">
        <v>6.6614993097856718</v>
      </c>
      <c r="CK1257" s="300">
        <v>2</v>
      </c>
      <c r="CL1257" s="301">
        <v>7</v>
      </c>
    </row>
    <row r="1258" spans="1:90" x14ac:dyDescent="0.25">
      <c r="A1258">
        <v>1323100040</v>
      </c>
      <c r="B1258" s="287" t="s">
        <v>13650</v>
      </c>
      <c r="C1258" s="141"/>
      <c r="N1258" s="142"/>
      <c r="O1258" s="141"/>
      <c r="X1258">
        <v>1</v>
      </c>
      <c r="AA1258" s="141"/>
      <c r="AL1258" s="142"/>
      <c r="AM1258" s="141"/>
      <c r="AX1258" s="142"/>
      <c r="AY1258" s="141"/>
      <c r="BJ1258" s="142"/>
      <c r="BK1258" s="141"/>
      <c r="BV1258" s="142"/>
      <c r="BW1258" s="302">
        <v>0</v>
      </c>
      <c r="BX1258" s="302">
        <v>1</v>
      </c>
      <c r="BY1258" s="302">
        <v>0</v>
      </c>
      <c r="BZ1258" s="302">
        <v>0</v>
      </c>
      <c r="CA1258" s="302">
        <v>0</v>
      </c>
      <c r="CB1258" s="302">
        <v>0</v>
      </c>
      <c r="CC1258" s="303">
        <v>0</v>
      </c>
      <c r="CD1258" s="304">
        <v>0</v>
      </c>
      <c r="CE1258" s="302">
        <v>0</v>
      </c>
      <c r="CF1258" s="302">
        <v>30</v>
      </c>
      <c r="CG1258" s="296">
        <v>0</v>
      </c>
      <c r="CH1258" s="297" t="s">
        <v>12384</v>
      </c>
      <c r="CI1258" s="305">
        <v>0</v>
      </c>
      <c r="CJ1258" s="306">
        <v>0</v>
      </c>
      <c r="CK1258" s="300">
        <v>0</v>
      </c>
      <c r="CL1258" s="301">
        <v>0</v>
      </c>
    </row>
    <row r="1259" spans="1:90" x14ac:dyDescent="0.25">
      <c r="A1259">
        <v>1323100700</v>
      </c>
      <c r="B1259" s="287" t="s">
        <v>13651</v>
      </c>
      <c r="C1259" s="141"/>
      <c r="N1259" s="142"/>
      <c r="O1259" s="141"/>
      <c r="V1259">
        <v>1</v>
      </c>
      <c r="W1259">
        <v>1</v>
      </c>
      <c r="X1259">
        <v>1</v>
      </c>
      <c r="Z1259">
        <v>1</v>
      </c>
      <c r="AA1259" s="141">
        <v>1</v>
      </c>
      <c r="AB1259">
        <v>1</v>
      </c>
      <c r="AC1259">
        <v>2</v>
      </c>
      <c r="AD1259">
        <v>1</v>
      </c>
      <c r="AE1259">
        <v>4</v>
      </c>
      <c r="AG1259">
        <v>1</v>
      </c>
      <c r="AH1259">
        <v>1</v>
      </c>
      <c r="AJ1259">
        <v>1</v>
      </c>
      <c r="AL1259" s="142"/>
      <c r="AM1259" s="141">
        <v>2</v>
      </c>
      <c r="AO1259">
        <v>1</v>
      </c>
      <c r="AP1259">
        <v>1</v>
      </c>
      <c r="AT1259">
        <v>1</v>
      </c>
      <c r="AU1259">
        <v>1</v>
      </c>
      <c r="AV1259">
        <v>1</v>
      </c>
      <c r="AX1259" s="142">
        <v>1</v>
      </c>
      <c r="AY1259" s="141"/>
      <c r="AZ1259">
        <v>1</v>
      </c>
      <c r="BA1259">
        <v>2</v>
      </c>
      <c r="BC1259">
        <v>2</v>
      </c>
      <c r="BH1259">
        <v>3</v>
      </c>
      <c r="BJ1259" s="142">
        <v>1</v>
      </c>
      <c r="BK1259" s="141"/>
      <c r="BO1259">
        <v>1</v>
      </c>
      <c r="BP1259">
        <v>1</v>
      </c>
      <c r="BT1259">
        <v>1</v>
      </c>
      <c r="BU1259">
        <v>1</v>
      </c>
      <c r="BV1259" s="142">
        <v>1</v>
      </c>
      <c r="BW1259" s="302">
        <v>0</v>
      </c>
      <c r="BX1259" s="302">
        <v>4</v>
      </c>
      <c r="BY1259" s="302">
        <v>12</v>
      </c>
      <c r="BZ1259" s="302">
        <v>8</v>
      </c>
      <c r="CA1259" s="302">
        <v>9</v>
      </c>
      <c r="CB1259" s="302">
        <v>5</v>
      </c>
      <c r="CC1259" s="303">
        <v>1.984126984126984E-2</v>
      </c>
      <c r="CD1259" s="304">
        <v>0</v>
      </c>
      <c r="CE1259" s="302">
        <v>0</v>
      </c>
      <c r="CF1259" s="302">
        <v>30</v>
      </c>
      <c r="CG1259" s="296">
        <v>9.9206349206349201E-4</v>
      </c>
      <c r="CH1259" s="297" t="s">
        <v>12384</v>
      </c>
      <c r="CI1259" s="305">
        <v>0</v>
      </c>
      <c r="CJ1259" s="306">
        <v>5.1785714285714279</v>
      </c>
      <c r="CK1259" s="300">
        <v>1</v>
      </c>
      <c r="CL1259" s="301">
        <v>6</v>
      </c>
    </row>
    <row r="1260" spans="1:90" x14ac:dyDescent="0.25">
      <c r="A1260">
        <v>1323100900</v>
      </c>
      <c r="B1260" s="287" t="s">
        <v>13652</v>
      </c>
      <c r="C1260" s="141"/>
      <c r="N1260" s="142"/>
      <c r="O1260" s="141"/>
      <c r="AA1260" s="141"/>
      <c r="AL1260" s="142"/>
      <c r="AM1260" s="141"/>
      <c r="AT1260">
        <v>1</v>
      </c>
      <c r="AX1260" s="142"/>
      <c r="AY1260" s="141"/>
      <c r="BJ1260" s="142"/>
      <c r="BK1260" s="141"/>
      <c r="BV1260" s="142"/>
      <c r="BW1260" s="302">
        <v>0</v>
      </c>
      <c r="BX1260" s="302">
        <v>0</v>
      </c>
      <c r="BY1260" s="302">
        <v>0</v>
      </c>
      <c r="BZ1260" s="302">
        <v>1</v>
      </c>
      <c r="CA1260" s="302">
        <v>0</v>
      </c>
      <c r="CB1260" s="302">
        <v>0</v>
      </c>
      <c r="CC1260" s="303">
        <v>0</v>
      </c>
      <c r="CD1260" s="304">
        <v>0</v>
      </c>
      <c r="CE1260" s="302">
        <v>0</v>
      </c>
      <c r="CF1260" s="302">
        <v>30</v>
      </c>
      <c r="CG1260" s="296">
        <v>0</v>
      </c>
      <c r="CH1260" s="297" t="s">
        <v>12384</v>
      </c>
      <c r="CI1260" s="305">
        <v>0</v>
      </c>
      <c r="CJ1260" s="306">
        <v>0</v>
      </c>
      <c r="CK1260" s="300">
        <v>0</v>
      </c>
      <c r="CL1260" s="301">
        <v>0</v>
      </c>
    </row>
    <row r="1261" spans="1:90" x14ac:dyDescent="0.25">
      <c r="A1261">
        <v>1323101630</v>
      </c>
      <c r="B1261" s="287" t="s">
        <v>13653</v>
      </c>
      <c r="C1261" s="141"/>
      <c r="N1261" s="142"/>
      <c r="O1261" s="141"/>
      <c r="AA1261" s="141"/>
      <c r="AL1261" s="142"/>
      <c r="AM1261" s="141"/>
      <c r="AT1261">
        <v>1</v>
      </c>
      <c r="AX1261" s="142"/>
      <c r="AY1261" s="141"/>
      <c r="BJ1261" s="142"/>
      <c r="BK1261" s="141"/>
      <c r="BV1261" s="142"/>
      <c r="BW1261" s="302">
        <v>0</v>
      </c>
      <c r="BX1261" s="302">
        <v>0</v>
      </c>
      <c r="BY1261" s="302">
        <v>0</v>
      </c>
      <c r="BZ1261" s="302">
        <v>1</v>
      </c>
      <c r="CA1261" s="302">
        <v>0</v>
      </c>
      <c r="CB1261" s="302">
        <v>0</v>
      </c>
      <c r="CC1261" s="303">
        <v>0</v>
      </c>
      <c r="CD1261" s="304">
        <v>0</v>
      </c>
      <c r="CE1261" s="302">
        <v>0</v>
      </c>
      <c r="CF1261" s="302">
        <v>30</v>
      </c>
      <c r="CG1261" s="296">
        <v>0</v>
      </c>
      <c r="CH1261" s="297" t="s">
        <v>12384</v>
      </c>
      <c r="CI1261" s="305">
        <v>0</v>
      </c>
      <c r="CJ1261" s="306">
        <v>0</v>
      </c>
      <c r="CK1261" s="300">
        <v>0</v>
      </c>
      <c r="CL1261" s="301">
        <v>0</v>
      </c>
    </row>
    <row r="1262" spans="1:90" x14ac:dyDescent="0.25">
      <c r="A1262">
        <v>1323101640</v>
      </c>
      <c r="B1262" s="287" t="s">
        <v>13654</v>
      </c>
      <c r="C1262" s="141"/>
      <c r="N1262" s="142"/>
      <c r="O1262" s="141"/>
      <c r="AA1262" s="141"/>
      <c r="AL1262" s="142"/>
      <c r="AM1262" s="141"/>
      <c r="AT1262">
        <v>1</v>
      </c>
      <c r="AX1262" s="142"/>
      <c r="AY1262" s="141"/>
      <c r="BJ1262" s="142"/>
      <c r="BK1262" s="141"/>
      <c r="BV1262" s="142"/>
      <c r="BW1262" s="302">
        <v>0</v>
      </c>
      <c r="BX1262" s="302">
        <v>0</v>
      </c>
      <c r="BY1262" s="302">
        <v>0</v>
      </c>
      <c r="BZ1262" s="302">
        <v>1</v>
      </c>
      <c r="CA1262" s="302">
        <v>0</v>
      </c>
      <c r="CB1262" s="302">
        <v>0</v>
      </c>
      <c r="CC1262" s="303">
        <v>0</v>
      </c>
      <c r="CD1262" s="304">
        <v>0</v>
      </c>
      <c r="CE1262" s="302">
        <v>0</v>
      </c>
      <c r="CF1262" s="302">
        <v>30</v>
      </c>
      <c r="CG1262" s="296">
        <v>0</v>
      </c>
      <c r="CH1262" s="297" t="s">
        <v>12384</v>
      </c>
      <c r="CI1262" s="305">
        <v>0</v>
      </c>
      <c r="CJ1262" s="306">
        <v>0</v>
      </c>
      <c r="CK1262" s="300">
        <v>0</v>
      </c>
      <c r="CL1262" s="301">
        <v>0</v>
      </c>
    </row>
    <row r="1263" spans="1:90" x14ac:dyDescent="0.25">
      <c r="A1263">
        <v>1323101670</v>
      </c>
      <c r="B1263" s="287" t="s">
        <v>13655</v>
      </c>
      <c r="C1263" s="141"/>
      <c r="N1263" s="142"/>
      <c r="O1263" s="141"/>
      <c r="AA1263" s="141"/>
      <c r="AL1263" s="142"/>
      <c r="AM1263" s="141"/>
      <c r="AT1263">
        <v>1</v>
      </c>
      <c r="AX1263" s="142"/>
      <c r="AY1263" s="141"/>
      <c r="BJ1263" s="142"/>
      <c r="BK1263" s="141"/>
      <c r="BV1263" s="142"/>
      <c r="BW1263" s="302">
        <v>0</v>
      </c>
      <c r="BX1263" s="302">
        <v>0</v>
      </c>
      <c r="BY1263" s="302">
        <v>0</v>
      </c>
      <c r="BZ1263" s="302">
        <v>1</v>
      </c>
      <c r="CA1263" s="302">
        <v>0</v>
      </c>
      <c r="CB1263" s="302">
        <v>0</v>
      </c>
      <c r="CC1263" s="303">
        <v>0</v>
      </c>
      <c r="CD1263" s="304">
        <v>0</v>
      </c>
      <c r="CE1263" s="302">
        <v>0</v>
      </c>
      <c r="CF1263" s="302">
        <v>30</v>
      </c>
      <c r="CG1263" s="296">
        <v>0</v>
      </c>
      <c r="CH1263" s="297" t="s">
        <v>12384</v>
      </c>
      <c r="CI1263" s="305">
        <v>0</v>
      </c>
      <c r="CJ1263" s="306">
        <v>0</v>
      </c>
      <c r="CK1263" s="300">
        <v>0</v>
      </c>
      <c r="CL1263" s="301">
        <v>0</v>
      </c>
    </row>
    <row r="1264" spans="1:90" x14ac:dyDescent="0.25">
      <c r="A1264">
        <v>1323101690</v>
      </c>
      <c r="B1264" s="287" t="s">
        <v>13656</v>
      </c>
      <c r="C1264" s="141"/>
      <c r="N1264" s="142"/>
      <c r="O1264" s="141"/>
      <c r="AA1264" s="141"/>
      <c r="AL1264" s="142"/>
      <c r="AM1264" s="141"/>
      <c r="AT1264">
        <v>1</v>
      </c>
      <c r="AX1264" s="142"/>
      <c r="AY1264" s="141"/>
      <c r="BJ1264" s="142"/>
      <c r="BK1264" s="141"/>
      <c r="BV1264" s="142"/>
      <c r="BW1264" s="302">
        <v>0</v>
      </c>
      <c r="BX1264" s="302">
        <v>0</v>
      </c>
      <c r="BY1264" s="302">
        <v>0</v>
      </c>
      <c r="BZ1264" s="302">
        <v>1</v>
      </c>
      <c r="CA1264" s="302">
        <v>0</v>
      </c>
      <c r="CB1264" s="302">
        <v>0</v>
      </c>
      <c r="CC1264" s="303">
        <v>0</v>
      </c>
      <c r="CD1264" s="304">
        <v>0</v>
      </c>
      <c r="CE1264" s="302">
        <v>0</v>
      </c>
      <c r="CF1264" s="302">
        <v>30</v>
      </c>
      <c r="CG1264" s="296">
        <v>0</v>
      </c>
      <c r="CH1264" s="297" t="s">
        <v>12384</v>
      </c>
      <c r="CI1264" s="305">
        <v>0</v>
      </c>
      <c r="CJ1264" s="306">
        <v>0</v>
      </c>
      <c r="CK1264" s="300">
        <v>0</v>
      </c>
      <c r="CL1264" s="301">
        <v>0</v>
      </c>
    </row>
    <row r="1265" spans="1:90" x14ac:dyDescent="0.25">
      <c r="A1265">
        <v>1323101700</v>
      </c>
      <c r="B1265" s="287" t="s">
        <v>13657</v>
      </c>
      <c r="C1265" s="141"/>
      <c r="N1265" s="142"/>
      <c r="O1265" s="141"/>
      <c r="AA1265" s="141"/>
      <c r="AL1265" s="142"/>
      <c r="AM1265" s="141"/>
      <c r="AT1265">
        <v>1</v>
      </c>
      <c r="AX1265" s="142"/>
      <c r="AY1265" s="141"/>
      <c r="BJ1265" s="142"/>
      <c r="BK1265" s="141"/>
      <c r="BV1265" s="142"/>
      <c r="BW1265" s="302">
        <v>0</v>
      </c>
      <c r="BX1265" s="302">
        <v>0</v>
      </c>
      <c r="BY1265" s="302">
        <v>0</v>
      </c>
      <c r="BZ1265" s="302">
        <v>1</v>
      </c>
      <c r="CA1265" s="302">
        <v>0</v>
      </c>
      <c r="CB1265" s="302">
        <v>0</v>
      </c>
      <c r="CC1265" s="303">
        <v>0</v>
      </c>
      <c r="CD1265" s="304">
        <v>0</v>
      </c>
      <c r="CE1265" s="302">
        <v>0</v>
      </c>
      <c r="CF1265" s="302">
        <v>30</v>
      </c>
      <c r="CG1265" s="296">
        <v>0</v>
      </c>
      <c r="CH1265" s="297" t="s">
        <v>12384</v>
      </c>
      <c r="CI1265" s="305">
        <v>0</v>
      </c>
      <c r="CJ1265" s="306">
        <v>0</v>
      </c>
      <c r="CK1265" s="300">
        <v>0</v>
      </c>
      <c r="CL1265" s="301">
        <v>0</v>
      </c>
    </row>
    <row r="1266" spans="1:90" x14ac:dyDescent="0.25">
      <c r="A1266">
        <v>1323104150</v>
      </c>
      <c r="B1266" s="287" t="s">
        <v>13658</v>
      </c>
      <c r="C1266" s="141"/>
      <c r="N1266" s="142"/>
      <c r="O1266" s="141"/>
      <c r="AA1266" s="141"/>
      <c r="AL1266" s="142"/>
      <c r="AM1266" s="141"/>
      <c r="AX1266" s="142"/>
      <c r="AY1266" s="141"/>
      <c r="BJ1266" s="142"/>
      <c r="BK1266" s="141"/>
      <c r="BR1266">
        <v>1</v>
      </c>
      <c r="BV1266" s="142"/>
      <c r="BW1266" s="302">
        <v>0</v>
      </c>
      <c r="BX1266" s="302">
        <v>0</v>
      </c>
      <c r="BY1266" s="302">
        <v>0</v>
      </c>
      <c r="BZ1266" s="302">
        <v>0</v>
      </c>
      <c r="CA1266" s="302">
        <v>0</v>
      </c>
      <c r="CB1266" s="302">
        <v>1</v>
      </c>
      <c r="CC1266" s="303">
        <v>3.968253968253968E-3</v>
      </c>
      <c r="CD1266" s="304">
        <v>0</v>
      </c>
      <c r="CE1266" s="302">
        <v>0</v>
      </c>
      <c r="CF1266" s="302">
        <v>30</v>
      </c>
      <c r="CG1266" s="296">
        <v>1.9841269841269841E-4</v>
      </c>
      <c r="CH1266" s="297" t="s">
        <v>12384</v>
      </c>
      <c r="CI1266" s="305">
        <v>0</v>
      </c>
      <c r="CJ1266" s="306">
        <v>1.0357142857142856</v>
      </c>
      <c r="CK1266" s="300">
        <v>1</v>
      </c>
      <c r="CL1266" s="301">
        <v>2</v>
      </c>
    </row>
    <row r="1267" spans="1:90" x14ac:dyDescent="0.25">
      <c r="A1267">
        <v>1324100990</v>
      </c>
      <c r="B1267" s="287" t="s">
        <v>13659</v>
      </c>
      <c r="C1267" s="141">
        <v>1</v>
      </c>
      <c r="E1267">
        <v>1</v>
      </c>
      <c r="F1267">
        <v>1</v>
      </c>
      <c r="G1267">
        <v>1</v>
      </c>
      <c r="I1267">
        <v>1</v>
      </c>
      <c r="J1267">
        <v>1</v>
      </c>
      <c r="N1267" s="142">
        <v>1</v>
      </c>
      <c r="O1267" s="141">
        <v>2</v>
      </c>
      <c r="R1267">
        <v>1</v>
      </c>
      <c r="T1267">
        <v>1</v>
      </c>
      <c r="W1267">
        <v>3</v>
      </c>
      <c r="X1267">
        <v>3</v>
      </c>
      <c r="Y1267">
        <v>1</v>
      </c>
      <c r="Z1267">
        <v>1</v>
      </c>
      <c r="AA1267" s="141">
        <v>1</v>
      </c>
      <c r="AB1267">
        <v>1</v>
      </c>
      <c r="AG1267">
        <v>1</v>
      </c>
      <c r="AJ1267">
        <v>1</v>
      </c>
      <c r="AK1267">
        <v>1</v>
      </c>
      <c r="AL1267" s="142"/>
      <c r="AM1267" s="141"/>
      <c r="AQ1267">
        <v>1</v>
      </c>
      <c r="AS1267">
        <v>1</v>
      </c>
      <c r="AX1267" s="142"/>
      <c r="AY1267" s="141">
        <v>1</v>
      </c>
      <c r="BC1267">
        <v>1</v>
      </c>
      <c r="BG1267">
        <v>1</v>
      </c>
      <c r="BI1267">
        <v>1</v>
      </c>
      <c r="BJ1267" s="142">
        <v>1</v>
      </c>
      <c r="BK1267" s="141">
        <v>3</v>
      </c>
      <c r="BN1267">
        <v>1</v>
      </c>
      <c r="BO1267">
        <v>1</v>
      </c>
      <c r="BQ1267">
        <v>1</v>
      </c>
      <c r="BV1267" s="142"/>
      <c r="BW1267" s="302">
        <v>7</v>
      </c>
      <c r="BX1267" s="302">
        <v>12</v>
      </c>
      <c r="BY1267" s="302">
        <v>5</v>
      </c>
      <c r="BZ1267" s="302">
        <v>2</v>
      </c>
      <c r="CA1267" s="302">
        <v>5</v>
      </c>
      <c r="CB1267" s="302">
        <v>6</v>
      </c>
      <c r="CC1267" s="303">
        <v>2.3809523809523808E-2</v>
      </c>
      <c r="CD1267" s="304">
        <v>1</v>
      </c>
      <c r="CE1267" s="302">
        <v>0</v>
      </c>
      <c r="CF1267" s="302">
        <v>30</v>
      </c>
      <c r="CG1267" s="296">
        <v>1.1904761904761906E-3</v>
      </c>
      <c r="CH1267" s="297" t="s">
        <v>12384</v>
      </c>
      <c r="CI1267" s="305">
        <v>1</v>
      </c>
      <c r="CJ1267" s="306">
        <v>7.2142857142857135</v>
      </c>
      <c r="CK1267" s="300">
        <v>2</v>
      </c>
      <c r="CL1267" s="301">
        <v>8</v>
      </c>
    </row>
    <row r="1268" spans="1:90" x14ac:dyDescent="0.25">
      <c r="A1268">
        <v>1324101940</v>
      </c>
      <c r="B1268" s="287" t="s">
        <v>13660</v>
      </c>
      <c r="C1268" s="141"/>
      <c r="L1268">
        <v>1</v>
      </c>
      <c r="N1268" s="142">
        <v>1</v>
      </c>
      <c r="O1268" s="141"/>
      <c r="AA1268" s="141"/>
      <c r="AL1268" s="142"/>
      <c r="AM1268" s="141"/>
      <c r="AX1268" s="142"/>
      <c r="AY1268" s="141"/>
      <c r="BJ1268" s="142"/>
      <c r="BK1268" s="141"/>
      <c r="BV1268" s="142"/>
      <c r="BW1268" s="302">
        <v>2</v>
      </c>
      <c r="BX1268" s="302">
        <v>0</v>
      </c>
      <c r="BY1268" s="302">
        <v>0</v>
      </c>
      <c r="BZ1268" s="302">
        <v>0</v>
      </c>
      <c r="CA1268" s="302">
        <v>0</v>
      </c>
      <c r="CB1268" s="302">
        <v>0</v>
      </c>
      <c r="CC1268" s="303">
        <v>0</v>
      </c>
      <c r="CD1268" s="304">
        <v>0</v>
      </c>
      <c r="CE1268" s="302">
        <v>0</v>
      </c>
      <c r="CF1268" s="302">
        <v>30</v>
      </c>
      <c r="CG1268" s="296">
        <v>0</v>
      </c>
      <c r="CH1268" s="297" t="s">
        <v>12384</v>
      </c>
      <c r="CI1268" s="305">
        <v>0</v>
      </c>
      <c r="CJ1268" s="306">
        <v>0</v>
      </c>
      <c r="CK1268" s="300">
        <v>0</v>
      </c>
      <c r="CL1268" s="301">
        <v>0</v>
      </c>
    </row>
    <row r="1269" spans="1:90" x14ac:dyDescent="0.25">
      <c r="A1269">
        <v>1324102360</v>
      </c>
      <c r="B1269" s="287" t="s">
        <v>13661</v>
      </c>
      <c r="C1269" s="141"/>
      <c r="F1269">
        <v>2</v>
      </c>
      <c r="N1269" s="142"/>
      <c r="O1269" s="141"/>
      <c r="AA1269" s="141"/>
      <c r="AL1269" s="142"/>
      <c r="AM1269" s="141"/>
      <c r="AX1269" s="142"/>
      <c r="AY1269" s="141"/>
      <c r="BJ1269" s="142"/>
      <c r="BK1269" s="141"/>
      <c r="BV1269" s="142"/>
      <c r="BW1269" s="302">
        <v>2</v>
      </c>
      <c r="BX1269" s="302">
        <v>0</v>
      </c>
      <c r="BY1269" s="302">
        <v>0</v>
      </c>
      <c r="BZ1269" s="302">
        <v>0</v>
      </c>
      <c r="CA1269" s="302">
        <v>0</v>
      </c>
      <c r="CB1269" s="302">
        <v>0</v>
      </c>
      <c r="CC1269" s="303">
        <v>0</v>
      </c>
      <c r="CD1269" s="304">
        <v>0</v>
      </c>
      <c r="CE1269" s="302">
        <v>0</v>
      </c>
      <c r="CF1269" s="302">
        <v>30</v>
      </c>
      <c r="CG1269" s="296">
        <v>0</v>
      </c>
      <c r="CH1269" s="297" t="s">
        <v>12384</v>
      </c>
      <c r="CI1269" s="305">
        <v>0</v>
      </c>
      <c r="CJ1269" s="306">
        <v>0</v>
      </c>
      <c r="CK1269" s="300">
        <v>0</v>
      </c>
      <c r="CL1269" s="301">
        <v>0</v>
      </c>
    </row>
    <row r="1270" spans="1:90" x14ac:dyDescent="0.25">
      <c r="A1270">
        <v>1324102870</v>
      </c>
      <c r="B1270" s="287" t="s">
        <v>13662</v>
      </c>
      <c r="C1270" s="141"/>
      <c r="N1270" s="142"/>
      <c r="O1270" s="141"/>
      <c r="AA1270" s="141"/>
      <c r="AC1270">
        <v>1</v>
      </c>
      <c r="AL1270" s="142"/>
      <c r="AM1270" s="141"/>
      <c r="AX1270" s="142"/>
      <c r="AY1270" s="141"/>
      <c r="BJ1270" s="142"/>
      <c r="BK1270" s="141"/>
      <c r="BV1270" s="142"/>
      <c r="BW1270" s="302">
        <v>0</v>
      </c>
      <c r="BX1270" s="302">
        <v>0</v>
      </c>
      <c r="BY1270" s="302">
        <v>1</v>
      </c>
      <c r="BZ1270" s="302">
        <v>0</v>
      </c>
      <c r="CA1270" s="302">
        <v>0</v>
      </c>
      <c r="CB1270" s="302">
        <v>0</v>
      </c>
      <c r="CC1270" s="303">
        <v>0</v>
      </c>
      <c r="CD1270" s="304">
        <v>0</v>
      </c>
      <c r="CE1270" s="302">
        <v>0</v>
      </c>
      <c r="CF1270" s="302">
        <v>30</v>
      </c>
      <c r="CG1270" s="296">
        <v>0</v>
      </c>
      <c r="CH1270" s="297" t="s">
        <v>12384</v>
      </c>
      <c r="CI1270" s="305">
        <v>0</v>
      </c>
      <c r="CJ1270" s="306">
        <v>0</v>
      </c>
      <c r="CK1270" s="300">
        <v>0</v>
      </c>
      <c r="CL1270" s="301">
        <v>0</v>
      </c>
    </row>
    <row r="1271" spans="1:90" x14ac:dyDescent="0.25">
      <c r="A1271">
        <v>1324103570</v>
      </c>
      <c r="B1271" s="287" t="s">
        <v>13663</v>
      </c>
      <c r="C1271" s="141"/>
      <c r="N1271" s="142"/>
      <c r="O1271" s="141"/>
      <c r="AA1271" s="141"/>
      <c r="AL1271" s="142"/>
      <c r="AM1271" s="141"/>
      <c r="AT1271">
        <v>1</v>
      </c>
      <c r="AV1271">
        <v>1</v>
      </c>
      <c r="AW1271">
        <v>1</v>
      </c>
      <c r="AX1271" s="142">
        <v>1</v>
      </c>
      <c r="AY1271" s="141">
        <v>1</v>
      </c>
      <c r="BB1271">
        <v>2</v>
      </c>
      <c r="BG1271">
        <v>1</v>
      </c>
      <c r="BI1271">
        <v>1</v>
      </c>
      <c r="BJ1271" s="142"/>
      <c r="BK1271" s="141"/>
      <c r="BL1271">
        <v>1</v>
      </c>
      <c r="BO1271">
        <v>1</v>
      </c>
      <c r="BP1271">
        <v>2</v>
      </c>
      <c r="BQ1271">
        <v>1</v>
      </c>
      <c r="BS1271">
        <v>1</v>
      </c>
      <c r="BT1271">
        <v>1</v>
      </c>
      <c r="BV1271" s="142"/>
      <c r="BW1271" s="302">
        <v>0</v>
      </c>
      <c r="BX1271" s="302">
        <v>0</v>
      </c>
      <c r="BY1271" s="302">
        <v>0</v>
      </c>
      <c r="BZ1271" s="302">
        <v>4</v>
      </c>
      <c r="CA1271" s="302">
        <v>5</v>
      </c>
      <c r="CB1271" s="302">
        <v>7</v>
      </c>
      <c r="CC1271" s="303">
        <v>2.7777777777777776E-2</v>
      </c>
      <c r="CD1271" s="304">
        <v>0.40824829046386318</v>
      </c>
      <c r="CE1271" s="302">
        <v>0</v>
      </c>
      <c r="CF1271" s="302">
        <v>30</v>
      </c>
      <c r="CG1271" s="296">
        <v>1.3888888888888889E-3</v>
      </c>
      <c r="CH1271" s="297" t="s">
        <v>12384</v>
      </c>
      <c r="CI1271" s="305">
        <v>1</v>
      </c>
      <c r="CJ1271" s="306">
        <v>7.6582482904638631</v>
      </c>
      <c r="CK1271" s="300">
        <v>2</v>
      </c>
      <c r="CL1271" s="301">
        <v>8</v>
      </c>
    </row>
    <row r="1272" spans="1:90" x14ac:dyDescent="0.25">
      <c r="A1272">
        <v>1324103580</v>
      </c>
      <c r="B1272" s="287" t="s">
        <v>13664</v>
      </c>
      <c r="C1272" s="141"/>
      <c r="N1272" s="142"/>
      <c r="O1272" s="141"/>
      <c r="AA1272" s="141"/>
      <c r="AL1272" s="142"/>
      <c r="AM1272" s="141"/>
      <c r="AT1272">
        <v>1</v>
      </c>
      <c r="AV1272">
        <v>1</v>
      </c>
      <c r="AX1272" s="142"/>
      <c r="AY1272" s="141"/>
      <c r="BB1272">
        <v>1</v>
      </c>
      <c r="BG1272">
        <v>1</v>
      </c>
      <c r="BI1272">
        <v>2</v>
      </c>
      <c r="BJ1272" s="142"/>
      <c r="BK1272" s="141"/>
      <c r="BL1272">
        <v>1</v>
      </c>
      <c r="BM1272">
        <v>1</v>
      </c>
      <c r="BO1272">
        <v>1</v>
      </c>
      <c r="BS1272">
        <v>1</v>
      </c>
      <c r="BV1272" s="142"/>
      <c r="BW1272" s="302">
        <v>0</v>
      </c>
      <c r="BX1272" s="302">
        <v>0</v>
      </c>
      <c r="BY1272" s="302">
        <v>0</v>
      </c>
      <c r="BZ1272" s="302">
        <v>2</v>
      </c>
      <c r="CA1272" s="302">
        <v>4</v>
      </c>
      <c r="CB1272" s="302">
        <v>4</v>
      </c>
      <c r="CC1272" s="303">
        <v>1.5873015873015872E-2</v>
      </c>
      <c r="CD1272" s="304">
        <v>0</v>
      </c>
      <c r="CE1272" s="302">
        <v>0</v>
      </c>
      <c r="CF1272" s="302">
        <v>30</v>
      </c>
      <c r="CG1272" s="296">
        <v>7.9365079365079365E-4</v>
      </c>
      <c r="CH1272" s="297" t="s">
        <v>12384</v>
      </c>
      <c r="CI1272" s="305">
        <v>0</v>
      </c>
      <c r="CJ1272" s="306">
        <v>4.1428571428571423</v>
      </c>
      <c r="CK1272" s="300">
        <v>1</v>
      </c>
      <c r="CL1272" s="301">
        <v>5</v>
      </c>
    </row>
    <row r="1273" spans="1:90" x14ac:dyDescent="0.25">
      <c r="A1273">
        <v>1324103590</v>
      </c>
      <c r="B1273" s="287" t="s">
        <v>13665</v>
      </c>
      <c r="C1273" s="141"/>
      <c r="N1273" s="142"/>
      <c r="O1273" s="141"/>
      <c r="AA1273" s="141"/>
      <c r="AL1273" s="142"/>
      <c r="AM1273" s="141"/>
      <c r="AT1273">
        <v>1</v>
      </c>
      <c r="AU1273">
        <v>1</v>
      </c>
      <c r="AW1273">
        <v>1</v>
      </c>
      <c r="AX1273" s="142"/>
      <c r="AY1273" s="141"/>
      <c r="BB1273">
        <v>2</v>
      </c>
      <c r="BI1273">
        <v>1</v>
      </c>
      <c r="BJ1273" s="142"/>
      <c r="BK1273" s="141"/>
      <c r="BL1273">
        <v>1</v>
      </c>
      <c r="BM1273">
        <v>2</v>
      </c>
      <c r="BO1273">
        <v>2</v>
      </c>
      <c r="BR1273">
        <v>1</v>
      </c>
      <c r="BS1273">
        <v>1</v>
      </c>
      <c r="BT1273">
        <v>3</v>
      </c>
      <c r="BV1273" s="142"/>
      <c r="BW1273" s="302">
        <v>0</v>
      </c>
      <c r="BX1273" s="302">
        <v>0</v>
      </c>
      <c r="BY1273" s="302">
        <v>0</v>
      </c>
      <c r="BZ1273" s="302">
        <v>3</v>
      </c>
      <c r="CA1273" s="302">
        <v>3</v>
      </c>
      <c r="CB1273" s="302">
        <v>10</v>
      </c>
      <c r="CC1273" s="303">
        <v>3.968253968253968E-2</v>
      </c>
      <c r="CD1273" s="304">
        <v>0.81649658092772592</v>
      </c>
      <c r="CE1273" s="302">
        <v>0</v>
      </c>
      <c r="CF1273" s="302">
        <v>30</v>
      </c>
      <c r="CG1273" s="296">
        <v>1.984126984126984E-3</v>
      </c>
      <c r="CH1273" s="297" t="s">
        <v>12384</v>
      </c>
      <c r="CI1273" s="305">
        <v>1</v>
      </c>
      <c r="CJ1273" s="306">
        <v>11.173639438070582</v>
      </c>
      <c r="CK1273" s="300">
        <v>3</v>
      </c>
      <c r="CL1273" s="301">
        <v>12</v>
      </c>
    </row>
    <row r="1274" spans="1:90" x14ac:dyDescent="0.25">
      <c r="A1274">
        <v>1327100010</v>
      </c>
      <c r="B1274" s="287" t="s">
        <v>13666</v>
      </c>
      <c r="C1274" s="141">
        <v>1</v>
      </c>
      <c r="N1274" s="142"/>
      <c r="O1274" s="141"/>
      <c r="AA1274" s="141"/>
      <c r="AE1274">
        <v>1</v>
      </c>
      <c r="AH1274">
        <v>1</v>
      </c>
      <c r="AJ1274">
        <v>2</v>
      </c>
      <c r="AL1274" s="142"/>
      <c r="AM1274" s="141">
        <v>1</v>
      </c>
      <c r="AO1274">
        <v>2</v>
      </c>
      <c r="AP1274">
        <v>1</v>
      </c>
      <c r="AV1274">
        <v>1</v>
      </c>
      <c r="AX1274" s="142"/>
      <c r="AY1274" s="141"/>
      <c r="BH1274">
        <v>3</v>
      </c>
      <c r="BJ1274" s="142">
        <v>1</v>
      </c>
      <c r="BK1274" s="141"/>
      <c r="BV1274" s="142"/>
      <c r="BW1274" s="302">
        <v>1</v>
      </c>
      <c r="BX1274" s="302">
        <v>0</v>
      </c>
      <c r="BY1274" s="302">
        <v>4</v>
      </c>
      <c r="BZ1274" s="302">
        <v>5</v>
      </c>
      <c r="CA1274" s="302">
        <v>4</v>
      </c>
      <c r="CB1274" s="302">
        <v>0</v>
      </c>
      <c r="CC1274" s="303">
        <v>0</v>
      </c>
      <c r="CD1274" s="304">
        <v>0</v>
      </c>
      <c r="CE1274" s="302">
        <v>0</v>
      </c>
      <c r="CF1274" s="302">
        <v>30</v>
      </c>
      <c r="CG1274" s="296">
        <v>0</v>
      </c>
      <c r="CH1274" s="307" t="s">
        <v>15354</v>
      </c>
      <c r="CI1274" s="305">
        <v>0</v>
      </c>
      <c r="CJ1274" s="306">
        <v>0</v>
      </c>
      <c r="CK1274" s="300">
        <v>0</v>
      </c>
      <c r="CL1274" s="301">
        <v>0</v>
      </c>
    </row>
    <row r="1275" spans="1:90" x14ac:dyDescent="0.25">
      <c r="A1275">
        <v>1327100020</v>
      </c>
      <c r="B1275" s="287" t="s">
        <v>13667</v>
      </c>
      <c r="C1275" s="141">
        <v>1</v>
      </c>
      <c r="N1275" s="142"/>
      <c r="O1275" s="141"/>
      <c r="AA1275" s="141"/>
      <c r="AL1275" s="142"/>
      <c r="AM1275" s="141"/>
      <c r="AX1275" s="142"/>
      <c r="AY1275" s="141"/>
      <c r="BJ1275" s="142"/>
      <c r="BK1275" s="141"/>
      <c r="BV1275" s="142"/>
      <c r="BW1275" s="302">
        <v>1</v>
      </c>
      <c r="BX1275" s="302">
        <v>0</v>
      </c>
      <c r="BY1275" s="302">
        <v>0</v>
      </c>
      <c r="BZ1275" s="302">
        <v>0</v>
      </c>
      <c r="CA1275" s="302">
        <v>0</v>
      </c>
      <c r="CB1275" s="302">
        <v>0</v>
      </c>
      <c r="CC1275" s="303">
        <v>0</v>
      </c>
      <c r="CD1275" s="304">
        <v>0</v>
      </c>
      <c r="CE1275" s="302">
        <v>0</v>
      </c>
      <c r="CF1275" s="302">
        <v>30</v>
      </c>
      <c r="CG1275" s="296">
        <v>0</v>
      </c>
      <c r="CH1275" s="297" t="s">
        <v>12384</v>
      </c>
      <c r="CI1275" s="305">
        <v>0</v>
      </c>
      <c r="CJ1275" s="306">
        <v>0</v>
      </c>
      <c r="CK1275" s="300">
        <v>0</v>
      </c>
      <c r="CL1275" s="301">
        <v>0</v>
      </c>
    </row>
    <row r="1276" spans="1:90" x14ac:dyDescent="0.25">
      <c r="A1276">
        <v>1327100060</v>
      </c>
      <c r="B1276" s="287" t="s">
        <v>13668</v>
      </c>
      <c r="C1276" s="141">
        <v>1</v>
      </c>
      <c r="G1276">
        <v>1</v>
      </c>
      <c r="N1276" s="142"/>
      <c r="O1276" s="141"/>
      <c r="AA1276" s="141"/>
      <c r="AE1276">
        <v>2</v>
      </c>
      <c r="AL1276" s="142"/>
      <c r="AM1276" s="141"/>
      <c r="AO1276">
        <v>1</v>
      </c>
      <c r="AQ1276">
        <v>3</v>
      </c>
      <c r="AX1276" s="142"/>
      <c r="AY1276" s="141"/>
      <c r="BJ1276" s="142"/>
      <c r="BK1276" s="141"/>
      <c r="BL1276">
        <v>2</v>
      </c>
      <c r="BO1276">
        <v>1</v>
      </c>
      <c r="BQ1276">
        <v>1</v>
      </c>
      <c r="BU1276">
        <v>1</v>
      </c>
      <c r="BV1276" s="142"/>
      <c r="BW1276" s="302">
        <v>2</v>
      </c>
      <c r="BX1276" s="302">
        <v>0</v>
      </c>
      <c r="BY1276" s="302">
        <v>2</v>
      </c>
      <c r="BZ1276" s="302">
        <v>4</v>
      </c>
      <c r="CA1276" s="302">
        <v>0</v>
      </c>
      <c r="CB1276" s="302">
        <v>5</v>
      </c>
      <c r="CC1276" s="303">
        <v>1.984126984126984E-2</v>
      </c>
      <c r="CD1276" s="304">
        <v>0.5</v>
      </c>
      <c r="CE1276" s="302">
        <v>0</v>
      </c>
      <c r="CF1276" s="302">
        <v>30</v>
      </c>
      <c r="CG1276" s="296">
        <v>9.9206349206349201E-4</v>
      </c>
      <c r="CH1276" s="297" t="s">
        <v>12384</v>
      </c>
      <c r="CI1276" s="305">
        <v>1</v>
      </c>
      <c r="CJ1276" s="306">
        <v>5.6785714285714279</v>
      </c>
      <c r="CK1276" s="300">
        <v>2</v>
      </c>
      <c r="CL1276" s="301">
        <v>6</v>
      </c>
    </row>
    <row r="1277" spans="1:90" x14ac:dyDescent="0.25">
      <c r="A1277">
        <v>1327100190</v>
      </c>
      <c r="B1277" s="287" t="s">
        <v>13669</v>
      </c>
      <c r="C1277" s="141"/>
      <c r="N1277" s="142"/>
      <c r="O1277" s="141"/>
      <c r="AA1277" s="141"/>
      <c r="AL1277" s="142"/>
      <c r="AM1277" s="141"/>
      <c r="AX1277" s="142"/>
      <c r="AY1277" s="141"/>
      <c r="AZ1277">
        <v>1</v>
      </c>
      <c r="BJ1277" s="142"/>
      <c r="BK1277" s="141"/>
      <c r="BV1277" s="142"/>
      <c r="BW1277" s="302">
        <v>0</v>
      </c>
      <c r="BX1277" s="302">
        <v>0</v>
      </c>
      <c r="BY1277" s="302">
        <v>0</v>
      </c>
      <c r="BZ1277" s="302">
        <v>0</v>
      </c>
      <c r="CA1277" s="302">
        <v>1</v>
      </c>
      <c r="CB1277" s="302">
        <v>0</v>
      </c>
      <c r="CC1277" s="303">
        <v>0</v>
      </c>
      <c r="CD1277" s="304">
        <v>0</v>
      </c>
      <c r="CE1277" s="302">
        <v>0</v>
      </c>
      <c r="CF1277" s="302">
        <v>30</v>
      </c>
      <c r="CG1277" s="296">
        <v>0</v>
      </c>
      <c r="CH1277" s="297" t="s">
        <v>12384</v>
      </c>
      <c r="CI1277" s="305">
        <v>0</v>
      </c>
      <c r="CJ1277" s="306">
        <v>0</v>
      </c>
      <c r="CK1277" s="300">
        <v>0</v>
      </c>
      <c r="CL1277" s="301">
        <v>0</v>
      </c>
    </row>
    <row r="1278" spans="1:90" x14ac:dyDescent="0.25">
      <c r="A1278">
        <v>1329100230</v>
      </c>
      <c r="B1278" s="287" t="s">
        <v>13670</v>
      </c>
      <c r="C1278" s="141"/>
      <c r="N1278" s="142"/>
      <c r="O1278" s="141"/>
      <c r="AA1278" s="141">
        <v>1</v>
      </c>
      <c r="AL1278" s="142"/>
      <c r="AM1278" s="141"/>
      <c r="AX1278" s="142"/>
      <c r="AY1278" s="141"/>
      <c r="BJ1278" s="142"/>
      <c r="BK1278" s="141"/>
      <c r="BV1278" s="142"/>
      <c r="BW1278" s="302">
        <v>0</v>
      </c>
      <c r="BX1278" s="302">
        <v>0</v>
      </c>
      <c r="BY1278" s="302">
        <v>1</v>
      </c>
      <c r="BZ1278" s="302">
        <v>0</v>
      </c>
      <c r="CA1278" s="302">
        <v>0</v>
      </c>
      <c r="CB1278" s="302">
        <v>0</v>
      </c>
      <c r="CC1278" s="303">
        <v>0</v>
      </c>
      <c r="CD1278" s="304">
        <v>0</v>
      </c>
      <c r="CE1278" s="302">
        <v>0</v>
      </c>
      <c r="CF1278" s="302">
        <v>30</v>
      </c>
      <c r="CG1278" s="296">
        <v>0</v>
      </c>
      <c r="CH1278" s="297" t="s">
        <v>12384</v>
      </c>
      <c r="CI1278" s="305">
        <v>0</v>
      </c>
      <c r="CJ1278" s="306">
        <v>0</v>
      </c>
      <c r="CK1278" s="300">
        <v>0</v>
      </c>
      <c r="CL1278" s="301">
        <v>0</v>
      </c>
    </row>
    <row r="1279" spans="1:90" x14ac:dyDescent="0.25">
      <c r="A1279">
        <v>1329100280</v>
      </c>
      <c r="B1279" s="287" t="s">
        <v>13671</v>
      </c>
      <c r="C1279" s="141"/>
      <c r="N1279" s="142"/>
      <c r="O1279" s="141"/>
      <c r="AA1279" s="141">
        <v>1</v>
      </c>
      <c r="AL1279" s="142"/>
      <c r="AM1279" s="141"/>
      <c r="AX1279" s="142"/>
      <c r="AY1279" s="141"/>
      <c r="BA1279">
        <v>1</v>
      </c>
      <c r="BJ1279" s="142"/>
      <c r="BK1279" s="141"/>
      <c r="BV1279" s="142"/>
      <c r="BW1279" s="302">
        <v>0</v>
      </c>
      <c r="BX1279" s="302">
        <v>0</v>
      </c>
      <c r="BY1279" s="302">
        <v>1</v>
      </c>
      <c r="BZ1279" s="302">
        <v>0</v>
      </c>
      <c r="CA1279" s="302">
        <v>1</v>
      </c>
      <c r="CB1279" s="302">
        <v>0</v>
      </c>
      <c r="CC1279" s="303">
        <v>0</v>
      </c>
      <c r="CD1279" s="304">
        <v>0</v>
      </c>
      <c r="CE1279" s="302">
        <v>0</v>
      </c>
      <c r="CF1279" s="302">
        <v>30</v>
      </c>
      <c r="CG1279" s="296">
        <v>0</v>
      </c>
      <c r="CH1279" s="297" t="s">
        <v>12384</v>
      </c>
      <c r="CI1279" s="305">
        <v>0</v>
      </c>
      <c r="CJ1279" s="306">
        <v>0</v>
      </c>
      <c r="CK1279" s="300">
        <v>0</v>
      </c>
      <c r="CL1279" s="301">
        <v>0</v>
      </c>
    </row>
    <row r="1280" spans="1:90" x14ac:dyDescent="0.25">
      <c r="A1280">
        <v>1329100330</v>
      </c>
      <c r="B1280" s="287" t="s">
        <v>13672</v>
      </c>
      <c r="C1280" s="141"/>
      <c r="D1280">
        <v>1</v>
      </c>
      <c r="N1280" s="142"/>
      <c r="O1280" s="141"/>
      <c r="AA1280" s="141"/>
      <c r="AL1280" s="142"/>
      <c r="AM1280" s="141"/>
      <c r="AX1280" s="142"/>
      <c r="AY1280" s="141"/>
      <c r="BJ1280" s="142"/>
      <c r="BK1280" s="141"/>
      <c r="BV1280" s="142"/>
      <c r="BW1280" s="302">
        <v>1</v>
      </c>
      <c r="BX1280" s="302">
        <v>0</v>
      </c>
      <c r="BY1280" s="302">
        <v>0</v>
      </c>
      <c r="BZ1280" s="302">
        <v>0</v>
      </c>
      <c r="CA1280" s="302">
        <v>0</v>
      </c>
      <c r="CB1280" s="302">
        <v>0</v>
      </c>
      <c r="CC1280" s="303">
        <v>0</v>
      </c>
      <c r="CD1280" s="304">
        <v>0</v>
      </c>
      <c r="CE1280" s="302">
        <v>0</v>
      </c>
      <c r="CF1280" s="302">
        <v>30</v>
      </c>
      <c r="CG1280" s="296">
        <v>0</v>
      </c>
      <c r="CH1280" s="297" t="s">
        <v>12384</v>
      </c>
      <c r="CI1280" s="305">
        <v>0</v>
      </c>
      <c r="CJ1280" s="306">
        <v>0</v>
      </c>
      <c r="CK1280" s="300">
        <v>0</v>
      </c>
      <c r="CL1280" s="301">
        <v>0</v>
      </c>
    </row>
    <row r="1281" spans="1:90" x14ac:dyDescent="0.25">
      <c r="A1281">
        <v>1329100340</v>
      </c>
      <c r="B1281" s="287" t="s">
        <v>13673</v>
      </c>
      <c r="C1281" s="141"/>
      <c r="N1281" s="142"/>
      <c r="O1281" s="141"/>
      <c r="Z1281">
        <v>1</v>
      </c>
      <c r="AA1281" s="141">
        <v>2</v>
      </c>
      <c r="AH1281">
        <v>1</v>
      </c>
      <c r="AL1281" s="142"/>
      <c r="AM1281" s="141"/>
      <c r="AX1281" s="142">
        <v>1</v>
      </c>
      <c r="AY1281" s="141"/>
      <c r="BJ1281" s="142"/>
      <c r="BK1281" s="141"/>
      <c r="BV1281" s="142"/>
      <c r="BW1281" s="302">
        <v>0</v>
      </c>
      <c r="BX1281" s="302">
        <v>1</v>
      </c>
      <c r="BY1281" s="302">
        <v>3</v>
      </c>
      <c r="BZ1281" s="302">
        <v>1</v>
      </c>
      <c r="CA1281" s="302">
        <v>0</v>
      </c>
      <c r="CB1281" s="302">
        <v>0</v>
      </c>
      <c r="CC1281" s="303">
        <v>0</v>
      </c>
      <c r="CD1281" s="304">
        <v>0</v>
      </c>
      <c r="CE1281" s="302">
        <v>0</v>
      </c>
      <c r="CF1281" s="302">
        <v>30</v>
      </c>
      <c r="CG1281" s="296">
        <v>0</v>
      </c>
      <c r="CH1281" s="297" t="s">
        <v>12384</v>
      </c>
      <c r="CI1281" s="305">
        <v>0</v>
      </c>
      <c r="CJ1281" s="306">
        <v>0</v>
      </c>
      <c r="CK1281" s="300">
        <v>0</v>
      </c>
      <c r="CL1281" s="301">
        <v>0</v>
      </c>
    </row>
    <row r="1282" spans="1:90" x14ac:dyDescent="0.25">
      <c r="A1282">
        <v>1510100110</v>
      </c>
      <c r="B1282" s="287" t="s">
        <v>13674</v>
      </c>
      <c r="C1282" s="141"/>
      <c r="N1282" s="142"/>
      <c r="O1282" s="141"/>
      <c r="AA1282" s="141"/>
      <c r="AK1282">
        <v>2</v>
      </c>
      <c r="AL1282" s="142"/>
      <c r="AM1282" s="141"/>
      <c r="AX1282" s="142"/>
      <c r="AY1282" s="141"/>
      <c r="BJ1282" s="142"/>
      <c r="BK1282" s="141"/>
      <c r="BV1282" s="142"/>
      <c r="BW1282" s="302">
        <v>0</v>
      </c>
      <c r="BX1282" s="302">
        <v>0</v>
      </c>
      <c r="BY1282" s="302">
        <v>2</v>
      </c>
      <c r="BZ1282" s="302">
        <v>0</v>
      </c>
      <c r="CA1282" s="302">
        <v>0</v>
      </c>
      <c r="CB1282" s="302">
        <v>0</v>
      </c>
      <c r="CC1282" s="303">
        <v>0</v>
      </c>
      <c r="CD1282" s="304">
        <v>0</v>
      </c>
      <c r="CE1282" s="302">
        <v>0</v>
      </c>
      <c r="CF1282" s="302">
        <v>30</v>
      </c>
      <c r="CG1282" s="296">
        <v>0</v>
      </c>
      <c r="CH1282" s="297" t="s">
        <v>12384</v>
      </c>
      <c r="CI1282" s="305">
        <v>0</v>
      </c>
      <c r="CJ1282" s="306">
        <v>0</v>
      </c>
      <c r="CK1282" s="300">
        <v>0</v>
      </c>
      <c r="CL1282" s="301">
        <v>0</v>
      </c>
    </row>
    <row r="1283" spans="1:90" x14ac:dyDescent="0.25">
      <c r="A1283">
        <v>1510100140</v>
      </c>
      <c r="B1283" s="287" t="s">
        <v>13675</v>
      </c>
      <c r="C1283" s="141"/>
      <c r="N1283" s="142"/>
      <c r="O1283" s="141"/>
      <c r="AA1283" s="141"/>
      <c r="AL1283" s="142"/>
      <c r="AM1283" s="141"/>
      <c r="AQ1283">
        <v>1</v>
      </c>
      <c r="AX1283" s="142"/>
      <c r="AY1283" s="141"/>
      <c r="BJ1283" s="142"/>
      <c r="BK1283" s="141"/>
      <c r="BQ1283">
        <v>1</v>
      </c>
      <c r="BV1283" s="142"/>
      <c r="BW1283" s="302">
        <v>0</v>
      </c>
      <c r="BX1283" s="302">
        <v>0</v>
      </c>
      <c r="BY1283" s="302">
        <v>0</v>
      </c>
      <c r="BZ1283" s="302">
        <v>1</v>
      </c>
      <c r="CA1283" s="302">
        <v>0</v>
      </c>
      <c r="CB1283" s="302">
        <v>1</v>
      </c>
      <c r="CC1283" s="303">
        <v>3.968253968253968E-3</v>
      </c>
      <c r="CD1283" s="304">
        <v>0</v>
      </c>
      <c r="CE1283" s="302">
        <v>0</v>
      </c>
      <c r="CF1283" s="302">
        <v>30</v>
      </c>
      <c r="CG1283" s="296">
        <v>1.9841269841269841E-4</v>
      </c>
      <c r="CH1283" s="297" t="s">
        <v>12384</v>
      </c>
      <c r="CI1283" s="305">
        <v>0</v>
      </c>
      <c r="CJ1283" s="306">
        <v>1.0357142857142856</v>
      </c>
      <c r="CK1283" s="300">
        <v>1</v>
      </c>
      <c r="CL1283" s="301">
        <v>2</v>
      </c>
    </row>
    <row r="1284" spans="1:90" x14ac:dyDescent="0.25">
      <c r="A1284">
        <v>1510100170</v>
      </c>
      <c r="B1284" s="287" t="s">
        <v>13676</v>
      </c>
      <c r="C1284" s="141"/>
      <c r="N1284" s="142"/>
      <c r="O1284" s="141"/>
      <c r="AA1284" s="141"/>
      <c r="AJ1284">
        <v>1</v>
      </c>
      <c r="AK1284">
        <v>1</v>
      </c>
      <c r="AL1284" s="142"/>
      <c r="AM1284" s="141"/>
      <c r="AX1284" s="142"/>
      <c r="AY1284" s="141"/>
      <c r="BJ1284" s="142"/>
      <c r="BK1284" s="141"/>
      <c r="BV1284" s="142"/>
      <c r="BW1284" s="302">
        <v>0</v>
      </c>
      <c r="BX1284" s="302">
        <v>0</v>
      </c>
      <c r="BY1284" s="302">
        <v>2</v>
      </c>
      <c r="BZ1284" s="302">
        <v>0</v>
      </c>
      <c r="CA1284" s="302">
        <v>0</v>
      </c>
      <c r="CB1284" s="302">
        <v>0</v>
      </c>
      <c r="CC1284" s="303">
        <v>0</v>
      </c>
      <c r="CD1284" s="304">
        <v>0</v>
      </c>
      <c r="CE1284" s="302">
        <v>0</v>
      </c>
      <c r="CF1284" s="302">
        <v>30</v>
      </c>
      <c r="CG1284" s="296">
        <v>0</v>
      </c>
      <c r="CH1284" s="297" t="s">
        <v>12384</v>
      </c>
      <c r="CI1284" s="305">
        <v>0</v>
      </c>
      <c r="CJ1284" s="306">
        <v>0</v>
      </c>
      <c r="CK1284" s="300">
        <v>0</v>
      </c>
      <c r="CL1284" s="301">
        <v>0</v>
      </c>
    </row>
    <row r="1285" spans="1:90" x14ac:dyDescent="0.25">
      <c r="A1285">
        <v>1510100250</v>
      </c>
      <c r="B1285" s="287" t="s">
        <v>13677</v>
      </c>
      <c r="C1285" s="141"/>
      <c r="N1285" s="142"/>
      <c r="O1285" s="141"/>
      <c r="Q1285">
        <v>1</v>
      </c>
      <c r="AA1285" s="141"/>
      <c r="AL1285" s="142"/>
      <c r="AM1285" s="141"/>
      <c r="AX1285" s="142"/>
      <c r="AY1285" s="141"/>
      <c r="BJ1285" s="142"/>
      <c r="BK1285" s="141"/>
      <c r="BQ1285">
        <v>1</v>
      </c>
      <c r="BV1285" s="142"/>
      <c r="BW1285" s="302">
        <v>0</v>
      </c>
      <c r="BX1285" s="302">
        <v>1</v>
      </c>
      <c r="BY1285" s="302">
        <v>0</v>
      </c>
      <c r="BZ1285" s="302">
        <v>0</v>
      </c>
      <c r="CA1285" s="302">
        <v>0</v>
      </c>
      <c r="CB1285" s="302">
        <v>1</v>
      </c>
      <c r="CC1285" s="303">
        <v>3.968253968253968E-3</v>
      </c>
      <c r="CD1285" s="304">
        <v>0</v>
      </c>
      <c r="CE1285" s="302">
        <v>0</v>
      </c>
      <c r="CF1285" s="302">
        <v>30</v>
      </c>
      <c r="CG1285" s="296">
        <v>1.9841269841269841E-4</v>
      </c>
      <c r="CH1285" s="297" t="s">
        <v>12384</v>
      </c>
      <c r="CI1285" s="305">
        <v>0</v>
      </c>
      <c r="CJ1285" s="306">
        <v>1.0357142857142856</v>
      </c>
      <c r="CK1285" s="300">
        <v>1</v>
      </c>
      <c r="CL1285" s="301">
        <v>2</v>
      </c>
    </row>
    <row r="1286" spans="1:90" x14ac:dyDescent="0.25">
      <c r="A1286">
        <v>1510100270</v>
      </c>
      <c r="B1286" s="287" t="s">
        <v>13678</v>
      </c>
      <c r="C1286" s="141"/>
      <c r="N1286" s="142"/>
      <c r="O1286" s="141"/>
      <c r="P1286">
        <v>1</v>
      </c>
      <c r="AA1286" s="141"/>
      <c r="AL1286" s="142"/>
      <c r="AM1286" s="141"/>
      <c r="AX1286" s="142"/>
      <c r="AY1286" s="141"/>
      <c r="BJ1286" s="142"/>
      <c r="BK1286" s="141"/>
      <c r="BV1286" s="142"/>
      <c r="BW1286" s="302">
        <v>0</v>
      </c>
      <c r="BX1286" s="302">
        <v>1</v>
      </c>
      <c r="BY1286" s="302">
        <v>0</v>
      </c>
      <c r="BZ1286" s="302">
        <v>0</v>
      </c>
      <c r="CA1286" s="302">
        <v>0</v>
      </c>
      <c r="CB1286" s="302">
        <v>0</v>
      </c>
      <c r="CC1286" s="303">
        <v>0</v>
      </c>
      <c r="CD1286" s="304">
        <v>0</v>
      </c>
      <c r="CE1286" s="302">
        <v>0</v>
      </c>
      <c r="CF1286" s="302">
        <v>30</v>
      </c>
      <c r="CG1286" s="296">
        <v>0</v>
      </c>
      <c r="CH1286" s="297" t="s">
        <v>12384</v>
      </c>
      <c r="CI1286" s="305">
        <v>0</v>
      </c>
      <c r="CJ1286" s="306">
        <v>0</v>
      </c>
      <c r="CK1286" s="300">
        <v>0</v>
      </c>
      <c r="CL1286" s="301">
        <v>0</v>
      </c>
    </row>
    <row r="1287" spans="1:90" x14ac:dyDescent="0.25">
      <c r="A1287">
        <v>1510100310</v>
      </c>
      <c r="B1287" s="287" t="s">
        <v>13679</v>
      </c>
      <c r="C1287" s="141"/>
      <c r="M1287">
        <v>1</v>
      </c>
      <c r="N1287" s="142"/>
      <c r="O1287" s="141"/>
      <c r="Q1287">
        <v>1</v>
      </c>
      <c r="AA1287" s="141"/>
      <c r="AJ1287">
        <v>1</v>
      </c>
      <c r="AL1287" s="142"/>
      <c r="AM1287" s="141"/>
      <c r="AX1287" s="142"/>
      <c r="AY1287" s="141"/>
      <c r="AZ1287">
        <v>1</v>
      </c>
      <c r="BJ1287" s="142"/>
      <c r="BK1287" s="141"/>
      <c r="BV1287" s="142"/>
      <c r="BW1287" s="302">
        <v>1</v>
      </c>
      <c r="BX1287" s="302">
        <v>1</v>
      </c>
      <c r="BY1287" s="302">
        <v>1</v>
      </c>
      <c r="BZ1287" s="302">
        <v>0</v>
      </c>
      <c r="CA1287" s="302">
        <v>1</v>
      </c>
      <c r="CB1287" s="302">
        <v>0</v>
      </c>
      <c r="CC1287" s="303">
        <v>0</v>
      </c>
      <c r="CD1287" s="304">
        <v>0</v>
      </c>
      <c r="CE1287" s="302">
        <v>0</v>
      </c>
      <c r="CF1287" s="302">
        <v>30</v>
      </c>
      <c r="CG1287" s="296">
        <v>0</v>
      </c>
      <c r="CH1287" s="297" t="s">
        <v>12384</v>
      </c>
      <c r="CI1287" s="305">
        <v>0</v>
      </c>
      <c r="CJ1287" s="306">
        <v>0</v>
      </c>
      <c r="CK1287" s="300">
        <v>0</v>
      </c>
      <c r="CL1287" s="301">
        <v>0</v>
      </c>
    </row>
    <row r="1288" spans="1:90" x14ac:dyDescent="0.25">
      <c r="A1288">
        <v>1510100350</v>
      </c>
      <c r="B1288" s="287" t="s">
        <v>13680</v>
      </c>
      <c r="C1288" s="141">
        <v>1</v>
      </c>
      <c r="D1288">
        <v>1</v>
      </c>
      <c r="E1288">
        <v>2</v>
      </c>
      <c r="F1288">
        <v>1</v>
      </c>
      <c r="G1288">
        <v>2</v>
      </c>
      <c r="I1288">
        <v>1</v>
      </c>
      <c r="J1288">
        <v>1</v>
      </c>
      <c r="K1288">
        <v>2</v>
      </c>
      <c r="L1288">
        <v>1</v>
      </c>
      <c r="N1288" s="142">
        <v>1</v>
      </c>
      <c r="O1288" s="141">
        <v>1</v>
      </c>
      <c r="AA1288" s="141"/>
      <c r="AL1288" s="142"/>
      <c r="AM1288" s="141"/>
      <c r="AX1288" s="142"/>
      <c r="AY1288" s="141"/>
      <c r="BJ1288" s="142"/>
      <c r="BK1288" s="141"/>
      <c r="BV1288" s="142"/>
      <c r="BW1288" s="302">
        <v>13</v>
      </c>
      <c r="BX1288" s="302">
        <v>1</v>
      </c>
      <c r="BY1288" s="302">
        <v>0</v>
      </c>
      <c r="BZ1288" s="302">
        <v>0</v>
      </c>
      <c r="CA1288" s="302">
        <v>0</v>
      </c>
      <c r="CB1288" s="302">
        <v>0</v>
      </c>
      <c r="CC1288" s="303">
        <v>0</v>
      </c>
      <c r="CD1288" s="304">
        <v>0</v>
      </c>
      <c r="CE1288" s="302">
        <v>0</v>
      </c>
      <c r="CF1288" s="302">
        <v>30</v>
      </c>
      <c r="CG1288" s="296">
        <v>0</v>
      </c>
      <c r="CH1288" s="297" t="s">
        <v>12384</v>
      </c>
      <c r="CI1288" s="305">
        <v>0</v>
      </c>
      <c r="CJ1288" s="306">
        <v>0</v>
      </c>
      <c r="CK1288" s="300">
        <v>0</v>
      </c>
      <c r="CL1288" s="301">
        <v>0</v>
      </c>
    </row>
    <row r="1289" spans="1:90" x14ac:dyDescent="0.25">
      <c r="A1289">
        <v>1510100400</v>
      </c>
      <c r="B1289" s="287" t="s">
        <v>13681</v>
      </c>
      <c r="C1289" s="141"/>
      <c r="N1289" s="142"/>
      <c r="O1289" s="141"/>
      <c r="AA1289" s="141"/>
      <c r="AC1289">
        <v>1</v>
      </c>
      <c r="AL1289" s="142"/>
      <c r="AM1289" s="141"/>
      <c r="AX1289" s="142"/>
      <c r="AY1289" s="141"/>
      <c r="BJ1289" s="142"/>
      <c r="BK1289" s="141"/>
      <c r="BV1289" s="142"/>
      <c r="BW1289" s="302">
        <v>0</v>
      </c>
      <c r="BX1289" s="302">
        <v>0</v>
      </c>
      <c r="BY1289" s="302">
        <v>1</v>
      </c>
      <c r="BZ1289" s="302">
        <v>0</v>
      </c>
      <c r="CA1289" s="302">
        <v>0</v>
      </c>
      <c r="CB1289" s="302">
        <v>0</v>
      </c>
      <c r="CC1289" s="303">
        <v>0</v>
      </c>
      <c r="CD1289" s="304">
        <v>0</v>
      </c>
      <c r="CE1289" s="302">
        <v>0</v>
      </c>
      <c r="CF1289" s="302">
        <v>30</v>
      </c>
      <c r="CG1289" s="296">
        <v>0</v>
      </c>
      <c r="CH1289" s="297" t="s">
        <v>12384</v>
      </c>
      <c r="CI1289" s="305">
        <v>0</v>
      </c>
      <c r="CJ1289" s="306">
        <v>0</v>
      </c>
      <c r="CK1289" s="300">
        <v>0</v>
      </c>
      <c r="CL1289" s="301">
        <v>0</v>
      </c>
    </row>
    <row r="1290" spans="1:90" x14ac:dyDescent="0.25">
      <c r="A1290">
        <v>1510100430</v>
      </c>
      <c r="B1290" s="287" t="s">
        <v>13682</v>
      </c>
      <c r="C1290" s="141"/>
      <c r="N1290" s="142"/>
      <c r="O1290" s="141"/>
      <c r="AA1290" s="141"/>
      <c r="AL1290" s="142"/>
      <c r="AM1290" s="141"/>
      <c r="AX1290" s="142"/>
      <c r="AY1290" s="141"/>
      <c r="BJ1290" s="142"/>
      <c r="BK1290" s="141"/>
      <c r="BP1290">
        <v>1</v>
      </c>
      <c r="BV1290" s="142"/>
      <c r="BW1290" s="302">
        <v>0</v>
      </c>
      <c r="BX1290" s="302">
        <v>0</v>
      </c>
      <c r="BY1290" s="302">
        <v>0</v>
      </c>
      <c r="BZ1290" s="302">
        <v>0</v>
      </c>
      <c r="CA1290" s="302">
        <v>0</v>
      </c>
      <c r="CB1290" s="302">
        <v>1</v>
      </c>
      <c r="CC1290" s="303">
        <v>3.968253968253968E-3</v>
      </c>
      <c r="CD1290" s="304">
        <v>0</v>
      </c>
      <c r="CE1290" s="302">
        <v>0</v>
      </c>
      <c r="CF1290" s="302">
        <v>30</v>
      </c>
      <c r="CG1290" s="296">
        <v>1.9841269841269841E-4</v>
      </c>
      <c r="CH1290" s="297" t="s">
        <v>12384</v>
      </c>
      <c r="CI1290" s="305">
        <v>0</v>
      </c>
      <c r="CJ1290" s="306">
        <v>1.0357142857142856</v>
      </c>
      <c r="CK1290" s="300">
        <v>1</v>
      </c>
      <c r="CL1290" s="301">
        <v>2</v>
      </c>
    </row>
    <row r="1291" spans="1:90" x14ac:dyDescent="0.25">
      <c r="A1291">
        <v>1510100490</v>
      </c>
      <c r="B1291" s="287" t="s">
        <v>13683</v>
      </c>
      <c r="C1291" s="141"/>
      <c r="E1291">
        <v>2</v>
      </c>
      <c r="I1291">
        <v>1</v>
      </c>
      <c r="K1291">
        <v>1</v>
      </c>
      <c r="N1291" s="142">
        <v>1</v>
      </c>
      <c r="O1291" s="141"/>
      <c r="P1291">
        <v>2</v>
      </c>
      <c r="T1291">
        <v>2</v>
      </c>
      <c r="W1291">
        <v>1</v>
      </c>
      <c r="X1291">
        <v>1</v>
      </c>
      <c r="AA1291" s="141"/>
      <c r="AB1291">
        <v>2</v>
      </c>
      <c r="AC1291">
        <v>1</v>
      </c>
      <c r="AF1291">
        <v>1</v>
      </c>
      <c r="AI1291">
        <v>1</v>
      </c>
      <c r="AK1291">
        <v>1</v>
      </c>
      <c r="AL1291" s="142"/>
      <c r="AM1291" s="141"/>
      <c r="AQ1291">
        <v>2</v>
      </c>
      <c r="AR1291">
        <v>2</v>
      </c>
      <c r="AS1291">
        <v>3</v>
      </c>
      <c r="AW1291">
        <v>2</v>
      </c>
      <c r="AX1291" s="142"/>
      <c r="AY1291" s="141">
        <v>1</v>
      </c>
      <c r="BI1291">
        <v>1</v>
      </c>
      <c r="BJ1291" s="142">
        <v>1</v>
      </c>
      <c r="BK1291" s="141"/>
      <c r="BM1291">
        <v>1</v>
      </c>
      <c r="BP1291">
        <v>2</v>
      </c>
      <c r="BR1291">
        <v>2</v>
      </c>
      <c r="BV1291" s="142">
        <v>1</v>
      </c>
      <c r="BW1291" s="302">
        <v>5</v>
      </c>
      <c r="BX1291" s="302">
        <v>6</v>
      </c>
      <c r="BY1291" s="302">
        <v>6</v>
      </c>
      <c r="BZ1291" s="302">
        <v>9</v>
      </c>
      <c r="CA1291" s="302">
        <v>3</v>
      </c>
      <c r="CB1291" s="302">
        <v>6</v>
      </c>
      <c r="CC1291" s="303">
        <v>2.3809523809523808E-2</v>
      </c>
      <c r="CD1291" s="304">
        <v>0.57735026918962573</v>
      </c>
      <c r="CE1291" s="302">
        <v>0</v>
      </c>
      <c r="CF1291" s="302">
        <v>30</v>
      </c>
      <c r="CG1291" s="296">
        <v>1.1904761904761906E-3</v>
      </c>
      <c r="CH1291" s="297" t="s">
        <v>12384</v>
      </c>
      <c r="CI1291" s="305">
        <v>1</v>
      </c>
      <c r="CJ1291" s="306">
        <v>6.7916359834753397</v>
      </c>
      <c r="CK1291" s="300">
        <v>2</v>
      </c>
      <c r="CL1291" s="301">
        <v>7</v>
      </c>
    </row>
    <row r="1292" spans="1:90" x14ac:dyDescent="0.25">
      <c r="A1292">
        <v>1510100610</v>
      </c>
      <c r="B1292" s="287" t="s">
        <v>13684</v>
      </c>
      <c r="C1292" s="141"/>
      <c r="E1292">
        <v>2</v>
      </c>
      <c r="N1292" s="142"/>
      <c r="O1292" s="141"/>
      <c r="Z1292">
        <v>1</v>
      </c>
      <c r="AA1292" s="141"/>
      <c r="AC1292">
        <v>1</v>
      </c>
      <c r="AD1292">
        <v>1</v>
      </c>
      <c r="AF1292">
        <v>1</v>
      </c>
      <c r="AG1292">
        <v>1</v>
      </c>
      <c r="AI1292">
        <v>1</v>
      </c>
      <c r="AJ1292">
        <v>5</v>
      </c>
      <c r="AL1292" s="142">
        <v>1</v>
      </c>
      <c r="AM1292" s="141">
        <v>1</v>
      </c>
      <c r="AT1292">
        <v>1</v>
      </c>
      <c r="AX1292" s="142"/>
      <c r="AY1292" s="141"/>
      <c r="BA1292">
        <v>1</v>
      </c>
      <c r="BJ1292" s="142">
        <v>1</v>
      </c>
      <c r="BK1292" s="141"/>
      <c r="BP1292">
        <v>1</v>
      </c>
      <c r="BV1292" s="142">
        <v>1</v>
      </c>
      <c r="BW1292" s="302">
        <v>2</v>
      </c>
      <c r="BX1292" s="302">
        <v>1</v>
      </c>
      <c r="BY1292" s="302">
        <v>11</v>
      </c>
      <c r="BZ1292" s="302">
        <v>2</v>
      </c>
      <c r="CA1292" s="302">
        <v>2</v>
      </c>
      <c r="CB1292" s="302">
        <v>2</v>
      </c>
      <c r="CC1292" s="303">
        <v>7.9365079365079361E-3</v>
      </c>
      <c r="CD1292" s="304">
        <v>0</v>
      </c>
      <c r="CE1292" s="302">
        <v>0</v>
      </c>
      <c r="CF1292" s="302">
        <v>30</v>
      </c>
      <c r="CG1292" s="296">
        <v>3.9682539682539683E-4</v>
      </c>
      <c r="CH1292" s="307" t="s">
        <v>15354</v>
      </c>
      <c r="CI1292" s="305">
        <v>0</v>
      </c>
      <c r="CJ1292" s="306">
        <v>2.0714285714285712</v>
      </c>
      <c r="CK1292" s="300">
        <v>1</v>
      </c>
      <c r="CL1292" s="301">
        <v>3</v>
      </c>
    </row>
    <row r="1293" spans="1:90" x14ac:dyDescent="0.25">
      <c r="A1293">
        <v>1510100680</v>
      </c>
      <c r="B1293" s="287" t="s">
        <v>13685</v>
      </c>
      <c r="C1293" s="141"/>
      <c r="F1293">
        <v>1</v>
      </c>
      <c r="N1293" s="142"/>
      <c r="O1293" s="141"/>
      <c r="V1293">
        <v>1</v>
      </c>
      <c r="AA1293" s="141"/>
      <c r="AL1293" s="142"/>
      <c r="AM1293" s="141"/>
      <c r="AO1293">
        <v>1</v>
      </c>
      <c r="AX1293" s="142"/>
      <c r="AY1293" s="141"/>
      <c r="BA1293">
        <v>1</v>
      </c>
      <c r="BJ1293" s="142"/>
      <c r="BK1293" s="141"/>
      <c r="BV1293" s="142"/>
      <c r="BW1293" s="302">
        <v>1</v>
      </c>
      <c r="BX1293" s="302">
        <v>1</v>
      </c>
      <c r="BY1293" s="302">
        <v>0</v>
      </c>
      <c r="BZ1293" s="302">
        <v>1</v>
      </c>
      <c r="CA1293" s="302">
        <v>1</v>
      </c>
      <c r="CB1293" s="302">
        <v>0</v>
      </c>
      <c r="CC1293" s="303">
        <v>0</v>
      </c>
      <c r="CD1293" s="304">
        <v>0</v>
      </c>
      <c r="CE1293" s="302">
        <v>0</v>
      </c>
      <c r="CF1293" s="302">
        <v>30</v>
      </c>
      <c r="CG1293" s="296">
        <v>0</v>
      </c>
      <c r="CH1293" s="297" t="s">
        <v>12384</v>
      </c>
      <c r="CI1293" s="305">
        <v>0</v>
      </c>
      <c r="CJ1293" s="306">
        <v>0</v>
      </c>
      <c r="CK1293" s="300">
        <v>0</v>
      </c>
      <c r="CL1293" s="301">
        <v>0</v>
      </c>
    </row>
    <row r="1294" spans="1:90" x14ac:dyDescent="0.25">
      <c r="A1294">
        <v>1510101370</v>
      </c>
      <c r="B1294" s="287" t="s">
        <v>13686</v>
      </c>
      <c r="C1294" s="141"/>
      <c r="N1294" s="142"/>
      <c r="O1294" s="141"/>
      <c r="W1294">
        <v>1</v>
      </c>
      <c r="AA1294" s="141"/>
      <c r="AK1294">
        <v>1</v>
      </c>
      <c r="AL1294" s="142"/>
      <c r="AM1294" s="141"/>
      <c r="AU1294">
        <v>1</v>
      </c>
      <c r="AV1294">
        <v>1</v>
      </c>
      <c r="AX1294" s="142"/>
      <c r="AY1294" s="141"/>
      <c r="BH1294">
        <v>1</v>
      </c>
      <c r="BJ1294" s="142"/>
      <c r="BK1294" s="141"/>
      <c r="BV1294" s="142"/>
      <c r="BW1294" s="302">
        <v>0</v>
      </c>
      <c r="BX1294" s="302">
        <v>1</v>
      </c>
      <c r="BY1294" s="302">
        <v>1</v>
      </c>
      <c r="BZ1294" s="302">
        <v>2</v>
      </c>
      <c r="CA1294" s="302">
        <v>1</v>
      </c>
      <c r="CB1294" s="302">
        <v>0</v>
      </c>
      <c r="CC1294" s="303">
        <v>0</v>
      </c>
      <c r="CD1294" s="304">
        <v>0</v>
      </c>
      <c r="CE1294" s="302">
        <v>0</v>
      </c>
      <c r="CF1294" s="302">
        <v>30</v>
      </c>
      <c r="CG1294" s="296">
        <v>0</v>
      </c>
      <c r="CH1294" s="297" t="s">
        <v>12384</v>
      </c>
      <c r="CI1294" s="305">
        <v>0</v>
      </c>
      <c r="CJ1294" s="306">
        <v>0</v>
      </c>
      <c r="CK1294" s="300">
        <v>0</v>
      </c>
      <c r="CL1294" s="301">
        <v>0</v>
      </c>
    </row>
    <row r="1295" spans="1:90" x14ac:dyDescent="0.25">
      <c r="A1295">
        <v>1510101390</v>
      </c>
      <c r="B1295" s="287" t="s">
        <v>13687</v>
      </c>
      <c r="C1295" s="141"/>
      <c r="N1295" s="142"/>
      <c r="O1295" s="141"/>
      <c r="X1295">
        <v>1</v>
      </c>
      <c r="AA1295" s="141"/>
      <c r="AL1295" s="142"/>
      <c r="AM1295" s="141"/>
      <c r="AX1295" s="142"/>
      <c r="AY1295" s="141"/>
      <c r="BJ1295" s="142"/>
      <c r="BK1295" s="141"/>
      <c r="BN1295">
        <v>1</v>
      </c>
      <c r="BV1295" s="142"/>
      <c r="BW1295" s="302">
        <v>0</v>
      </c>
      <c r="BX1295" s="302">
        <v>1</v>
      </c>
      <c r="BY1295" s="302">
        <v>0</v>
      </c>
      <c r="BZ1295" s="302">
        <v>0</v>
      </c>
      <c r="CA1295" s="302">
        <v>0</v>
      </c>
      <c r="CB1295" s="302">
        <v>1</v>
      </c>
      <c r="CC1295" s="303">
        <v>3.968253968253968E-3</v>
      </c>
      <c r="CD1295" s="304">
        <v>0</v>
      </c>
      <c r="CE1295" s="302">
        <v>0</v>
      </c>
      <c r="CF1295" s="302">
        <v>30</v>
      </c>
      <c r="CG1295" s="296">
        <v>1.9841269841269841E-4</v>
      </c>
      <c r="CH1295" s="297" t="s">
        <v>12384</v>
      </c>
      <c r="CI1295" s="305">
        <v>0</v>
      </c>
      <c r="CJ1295" s="306">
        <v>1.0357142857142856</v>
      </c>
      <c r="CK1295" s="300">
        <v>1</v>
      </c>
      <c r="CL1295" s="301">
        <v>2</v>
      </c>
    </row>
    <row r="1296" spans="1:90" x14ac:dyDescent="0.25">
      <c r="A1296">
        <v>1510101400</v>
      </c>
      <c r="B1296" s="287" t="s">
        <v>13688</v>
      </c>
      <c r="C1296" s="141">
        <v>1</v>
      </c>
      <c r="N1296" s="142"/>
      <c r="O1296" s="141"/>
      <c r="W1296">
        <v>1</v>
      </c>
      <c r="AA1296" s="141"/>
      <c r="AL1296" s="142"/>
      <c r="AM1296" s="141"/>
      <c r="AX1296" s="142"/>
      <c r="AY1296" s="141"/>
      <c r="BJ1296" s="142"/>
      <c r="BK1296" s="141"/>
      <c r="BV1296" s="142"/>
      <c r="BW1296" s="302">
        <v>1</v>
      </c>
      <c r="BX1296" s="302">
        <v>1</v>
      </c>
      <c r="BY1296" s="302">
        <v>0</v>
      </c>
      <c r="BZ1296" s="302">
        <v>0</v>
      </c>
      <c r="CA1296" s="302">
        <v>0</v>
      </c>
      <c r="CB1296" s="302">
        <v>0</v>
      </c>
      <c r="CC1296" s="303">
        <v>0</v>
      </c>
      <c r="CD1296" s="304">
        <v>0</v>
      </c>
      <c r="CE1296" s="302">
        <v>0</v>
      </c>
      <c r="CF1296" s="302">
        <v>30</v>
      </c>
      <c r="CG1296" s="296">
        <v>0</v>
      </c>
      <c r="CH1296" s="297" t="s">
        <v>12384</v>
      </c>
      <c r="CI1296" s="305">
        <v>0</v>
      </c>
      <c r="CJ1296" s="306">
        <v>0</v>
      </c>
      <c r="CK1296" s="300">
        <v>0</v>
      </c>
      <c r="CL1296" s="301">
        <v>0</v>
      </c>
    </row>
    <row r="1297" spans="1:90" x14ac:dyDescent="0.25">
      <c r="A1297">
        <v>1510101510</v>
      </c>
      <c r="B1297" s="287" t="s">
        <v>13689</v>
      </c>
      <c r="C1297" s="141"/>
      <c r="N1297" s="142"/>
      <c r="O1297" s="141"/>
      <c r="AA1297" s="141"/>
      <c r="AL1297" s="142"/>
      <c r="AM1297" s="141"/>
      <c r="AT1297">
        <v>1</v>
      </c>
      <c r="AX1297" s="142"/>
      <c r="AY1297" s="141"/>
      <c r="AZ1297">
        <v>1</v>
      </c>
      <c r="BJ1297" s="142"/>
      <c r="BK1297" s="141"/>
      <c r="BV1297" s="142"/>
      <c r="BW1297" s="302">
        <v>0</v>
      </c>
      <c r="BX1297" s="302">
        <v>0</v>
      </c>
      <c r="BY1297" s="302">
        <v>0</v>
      </c>
      <c r="BZ1297" s="302">
        <v>1</v>
      </c>
      <c r="CA1297" s="302">
        <v>1</v>
      </c>
      <c r="CB1297" s="302">
        <v>0</v>
      </c>
      <c r="CC1297" s="303">
        <v>0</v>
      </c>
      <c r="CD1297" s="304">
        <v>0</v>
      </c>
      <c r="CE1297" s="302">
        <v>0</v>
      </c>
      <c r="CF1297" s="302">
        <v>30</v>
      </c>
      <c r="CG1297" s="296">
        <v>0</v>
      </c>
      <c r="CH1297" s="297" t="s">
        <v>12384</v>
      </c>
      <c r="CI1297" s="305">
        <v>0</v>
      </c>
      <c r="CJ1297" s="306">
        <v>0</v>
      </c>
      <c r="CK1297" s="300">
        <v>0</v>
      </c>
      <c r="CL1297" s="301">
        <v>0</v>
      </c>
    </row>
    <row r="1298" spans="1:90" x14ac:dyDescent="0.25">
      <c r="A1298">
        <v>1510101840</v>
      </c>
      <c r="B1298" s="287" t="s">
        <v>13690</v>
      </c>
      <c r="C1298" s="141"/>
      <c r="N1298" s="142"/>
      <c r="O1298" s="141"/>
      <c r="W1298">
        <v>1</v>
      </c>
      <c r="AA1298" s="141"/>
      <c r="AL1298" s="142"/>
      <c r="AM1298" s="141"/>
      <c r="AU1298">
        <v>1</v>
      </c>
      <c r="AV1298">
        <v>1</v>
      </c>
      <c r="AX1298" s="142"/>
      <c r="AY1298" s="141"/>
      <c r="BH1298">
        <v>1</v>
      </c>
      <c r="BJ1298" s="142"/>
      <c r="BK1298" s="141"/>
      <c r="BM1298">
        <v>1</v>
      </c>
      <c r="BV1298" s="142"/>
      <c r="BW1298" s="302">
        <v>0</v>
      </c>
      <c r="BX1298" s="302">
        <v>1</v>
      </c>
      <c r="BY1298" s="302">
        <v>0</v>
      </c>
      <c r="BZ1298" s="302">
        <v>2</v>
      </c>
      <c r="CA1298" s="302">
        <v>1</v>
      </c>
      <c r="CB1298" s="302">
        <v>1</v>
      </c>
      <c r="CC1298" s="303">
        <v>3.968253968253968E-3</v>
      </c>
      <c r="CD1298" s="304">
        <v>0</v>
      </c>
      <c r="CE1298" s="302">
        <v>0</v>
      </c>
      <c r="CF1298" s="302">
        <v>30</v>
      </c>
      <c r="CG1298" s="296">
        <v>1.9841269841269841E-4</v>
      </c>
      <c r="CH1298" s="297" t="s">
        <v>12384</v>
      </c>
      <c r="CI1298" s="305">
        <v>0</v>
      </c>
      <c r="CJ1298" s="306">
        <v>1.0357142857142856</v>
      </c>
      <c r="CK1298" s="300">
        <v>1</v>
      </c>
      <c r="CL1298" s="301">
        <v>2</v>
      </c>
    </row>
    <row r="1299" spans="1:90" x14ac:dyDescent="0.25">
      <c r="A1299">
        <v>1510101880</v>
      </c>
      <c r="B1299" s="287" t="s">
        <v>13691</v>
      </c>
      <c r="C1299" s="141">
        <v>2</v>
      </c>
      <c r="D1299">
        <v>2</v>
      </c>
      <c r="J1299">
        <v>1</v>
      </c>
      <c r="K1299">
        <v>1</v>
      </c>
      <c r="N1299" s="142">
        <v>2</v>
      </c>
      <c r="O1299" s="141"/>
      <c r="Q1299">
        <v>1</v>
      </c>
      <c r="R1299">
        <v>1</v>
      </c>
      <c r="U1299">
        <v>2</v>
      </c>
      <c r="W1299">
        <v>1</v>
      </c>
      <c r="X1299">
        <v>1</v>
      </c>
      <c r="Y1299">
        <v>1</v>
      </c>
      <c r="Z1299">
        <v>1</v>
      </c>
      <c r="AA1299" s="141">
        <v>1</v>
      </c>
      <c r="AB1299">
        <v>4</v>
      </c>
      <c r="AC1299">
        <v>3</v>
      </c>
      <c r="AD1299">
        <v>2</v>
      </c>
      <c r="AE1299">
        <v>2</v>
      </c>
      <c r="AG1299">
        <v>3</v>
      </c>
      <c r="AI1299">
        <v>4</v>
      </c>
      <c r="AK1299">
        <v>1</v>
      </c>
      <c r="AL1299" s="142"/>
      <c r="AM1299" s="141">
        <v>1</v>
      </c>
      <c r="AN1299">
        <v>2</v>
      </c>
      <c r="AP1299">
        <v>2</v>
      </c>
      <c r="AQ1299">
        <v>2</v>
      </c>
      <c r="AR1299">
        <v>4</v>
      </c>
      <c r="AS1299">
        <v>1</v>
      </c>
      <c r="AU1299">
        <v>3</v>
      </c>
      <c r="AV1299">
        <v>2</v>
      </c>
      <c r="AX1299" s="142"/>
      <c r="AY1299" s="141">
        <v>1</v>
      </c>
      <c r="AZ1299">
        <v>1</v>
      </c>
      <c r="BB1299">
        <v>3</v>
      </c>
      <c r="BC1299">
        <v>1</v>
      </c>
      <c r="BD1299">
        <v>2</v>
      </c>
      <c r="BE1299">
        <v>1</v>
      </c>
      <c r="BI1299">
        <v>1</v>
      </c>
      <c r="BJ1299" s="142">
        <v>2</v>
      </c>
      <c r="BK1299" s="141">
        <v>1</v>
      </c>
      <c r="BM1299">
        <v>2</v>
      </c>
      <c r="BN1299">
        <v>1</v>
      </c>
      <c r="BP1299">
        <v>2</v>
      </c>
      <c r="BR1299">
        <v>2</v>
      </c>
      <c r="BS1299">
        <v>1</v>
      </c>
      <c r="BV1299" s="142">
        <v>3</v>
      </c>
      <c r="BW1299" s="302">
        <v>8</v>
      </c>
      <c r="BX1299" s="302">
        <v>8</v>
      </c>
      <c r="BY1299" s="302">
        <v>20</v>
      </c>
      <c r="BZ1299" s="302">
        <v>17</v>
      </c>
      <c r="CA1299" s="302">
        <v>12</v>
      </c>
      <c r="CB1299" s="302">
        <v>12</v>
      </c>
      <c r="CC1299" s="303">
        <v>4.7619047619047616E-2</v>
      </c>
      <c r="CD1299" s="304">
        <v>0.75592894601845428</v>
      </c>
      <c r="CE1299" s="302">
        <v>53</v>
      </c>
      <c r="CF1299" s="302">
        <v>30</v>
      </c>
      <c r="CG1299" s="296">
        <v>2.3809523809523812E-3</v>
      </c>
      <c r="CH1299" s="297" t="s">
        <v>12384</v>
      </c>
      <c r="CI1299" s="305">
        <v>4</v>
      </c>
      <c r="CJ1299" s="306">
        <v>15.708309898399405</v>
      </c>
      <c r="CK1299" s="300">
        <v>3</v>
      </c>
      <c r="CL1299" s="301">
        <v>14</v>
      </c>
    </row>
    <row r="1300" spans="1:90" x14ac:dyDescent="0.25">
      <c r="A1300">
        <v>1510102080</v>
      </c>
      <c r="B1300" s="287" t="s">
        <v>13692</v>
      </c>
      <c r="C1300" s="141"/>
      <c r="I1300">
        <v>1</v>
      </c>
      <c r="N1300" s="142"/>
      <c r="O1300" s="141"/>
      <c r="Y1300">
        <v>1</v>
      </c>
      <c r="AA1300" s="141"/>
      <c r="AL1300" s="142"/>
      <c r="AM1300" s="141">
        <v>1</v>
      </c>
      <c r="AX1300" s="142"/>
      <c r="AY1300" s="141"/>
      <c r="AZ1300">
        <v>1</v>
      </c>
      <c r="BH1300">
        <v>1</v>
      </c>
      <c r="BJ1300" s="142"/>
      <c r="BK1300" s="141"/>
      <c r="BU1300">
        <v>1</v>
      </c>
      <c r="BV1300" s="142"/>
      <c r="BW1300" s="302">
        <v>1</v>
      </c>
      <c r="BX1300" s="302">
        <v>1</v>
      </c>
      <c r="BY1300" s="302">
        <v>0</v>
      </c>
      <c r="BZ1300" s="302">
        <v>1</v>
      </c>
      <c r="CA1300" s="302">
        <v>2</v>
      </c>
      <c r="CB1300" s="302">
        <v>1</v>
      </c>
      <c r="CC1300" s="303">
        <v>3.968253968253968E-3</v>
      </c>
      <c r="CD1300" s="304">
        <v>0</v>
      </c>
      <c r="CE1300" s="302">
        <v>0</v>
      </c>
      <c r="CF1300" s="302">
        <v>30</v>
      </c>
      <c r="CG1300" s="296">
        <v>1.9841269841269841E-4</v>
      </c>
      <c r="CH1300" s="297" t="s">
        <v>12384</v>
      </c>
      <c r="CI1300" s="305">
        <v>0</v>
      </c>
      <c r="CJ1300" s="306">
        <v>1.0357142857142856</v>
      </c>
      <c r="CK1300" s="300">
        <v>1</v>
      </c>
      <c r="CL1300" s="301">
        <v>2</v>
      </c>
    </row>
    <row r="1301" spans="1:90" x14ac:dyDescent="0.25">
      <c r="A1301">
        <v>1510102090</v>
      </c>
      <c r="B1301" s="287" t="s">
        <v>13693</v>
      </c>
      <c r="C1301" s="141">
        <v>1</v>
      </c>
      <c r="F1301">
        <v>1</v>
      </c>
      <c r="I1301">
        <v>1</v>
      </c>
      <c r="N1301" s="142"/>
      <c r="O1301" s="141"/>
      <c r="Q1301">
        <v>1</v>
      </c>
      <c r="U1301">
        <v>1</v>
      </c>
      <c r="Y1301">
        <v>1</v>
      </c>
      <c r="AA1301" s="141">
        <v>2</v>
      </c>
      <c r="AG1301">
        <v>2</v>
      </c>
      <c r="AI1301">
        <v>1</v>
      </c>
      <c r="AL1301" s="142"/>
      <c r="AM1301" s="141">
        <v>1</v>
      </c>
      <c r="AN1301">
        <v>1</v>
      </c>
      <c r="AR1301">
        <v>1</v>
      </c>
      <c r="AX1301" s="142"/>
      <c r="AY1301" s="141">
        <v>1</v>
      </c>
      <c r="BB1301">
        <v>1</v>
      </c>
      <c r="BD1301">
        <v>1</v>
      </c>
      <c r="BJ1301" s="142"/>
      <c r="BK1301" s="141"/>
      <c r="BQ1301">
        <v>1</v>
      </c>
      <c r="BV1301" s="142"/>
      <c r="BW1301" s="302">
        <v>3</v>
      </c>
      <c r="BX1301" s="302">
        <v>3</v>
      </c>
      <c r="BY1301" s="302">
        <v>5</v>
      </c>
      <c r="BZ1301" s="302">
        <v>3</v>
      </c>
      <c r="CA1301" s="302">
        <v>3</v>
      </c>
      <c r="CB1301" s="302">
        <v>1</v>
      </c>
      <c r="CC1301" s="303">
        <v>3.968253968253968E-3</v>
      </c>
      <c r="CD1301" s="304">
        <v>0</v>
      </c>
      <c r="CE1301" s="302">
        <v>0</v>
      </c>
      <c r="CF1301" s="302">
        <v>30</v>
      </c>
      <c r="CG1301" s="296">
        <v>1.9841269841269841E-4</v>
      </c>
      <c r="CH1301" s="297" t="s">
        <v>12384</v>
      </c>
      <c r="CI1301" s="305">
        <v>0</v>
      </c>
      <c r="CJ1301" s="306">
        <v>1.0357142857142856</v>
      </c>
      <c r="CK1301" s="300">
        <v>1</v>
      </c>
      <c r="CL1301" s="301">
        <v>2</v>
      </c>
    </row>
    <row r="1302" spans="1:90" x14ac:dyDescent="0.25">
      <c r="A1302">
        <v>1510102140</v>
      </c>
      <c r="B1302" s="287" t="s">
        <v>13694</v>
      </c>
      <c r="C1302" s="141"/>
      <c r="N1302" s="142"/>
      <c r="O1302" s="141"/>
      <c r="V1302">
        <v>1</v>
      </c>
      <c r="AA1302" s="141"/>
      <c r="AE1302">
        <v>1</v>
      </c>
      <c r="AI1302">
        <v>1</v>
      </c>
      <c r="AL1302" s="142"/>
      <c r="AM1302" s="141">
        <v>1</v>
      </c>
      <c r="AN1302">
        <v>1</v>
      </c>
      <c r="AX1302" s="142"/>
      <c r="AY1302" s="141"/>
      <c r="BH1302">
        <v>1</v>
      </c>
      <c r="BJ1302" s="142">
        <v>1</v>
      </c>
      <c r="BK1302" s="141"/>
      <c r="BV1302" s="142"/>
      <c r="BW1302" s="302">
        <v>0</v>
      </c>
      <c r="BX1302" s="302">
        <v>1</v>
      </c>
      <c r="BY1302" s="302">
        <v>2</v>
      </c>
      <c r="BZ1302" s="302">
        <v>2</v>
      </c>
      <c r="CA1302" s="302">
        <v>2</v>
      </c>
      <c r="CB1302" s="302">
        <v>0</v>
      </c>
      <c r="CC1302" s="303">
        <v>0</v>
      </c>
      <c r="CD1302" s="304">
        <v>0</v>
      </c>
      <c r="CE1302" s="302">
        <v>0</v>
      </c>
      <c r="CF1302" s="302">
        <v>30</v>
      </c>
      <c r="CG1302" s="296">
        <v>0</v>
      </c>
      <c r="CH1302" s="297" t="s">
        <v>12384</v>
      </c>
      <c r="CI1302" s="305">
        <v>0</v>
      </c>
      <c r="CJ1302" s="306">
        <v>0</v>
      </c>
      <c r="CK1302" s="300">
        <v>0</v>
      </c>
      <c r="CL1302" s="301">
        <v>0</v>
      </c>
    </row>
    <row r="1303" spans="1:90" x14ac:dyDescent="0.25">
      <c r="A1303">
        <v>1510102150</v>
      </c>
      <c r="B1303" s="287" t="s">
        <v>13695</v>
      </c>
      <c r="C1303" s="141"/>
      <c r="M1303">
        <v>1</v>
      </c>
      <c r="N1303" s="142"/>
      <c r="O1303" s="141"/>
      <c r="AA1303" s="141"/>
      <c r="AL1303" s="142"/>
      <c r="AM1303" s="141"/>
      <c r="AX1303" s="142"/>
      <c r="AY1303" s="141"/>
      <c r="BJ1303" s="142"/>
      <c r="BK1303" s="141"/>
      <c r="BR1303">
        <v>1</v>
      </c>
      <c r="BV1303" s="142"/>
      <c r="BW1303" s="302">
        <v>1</v>
      </c>
      <c r="BX1303" s="302">
        <v>0</v>
      </c>
      <c r="BY1303" s="302">
        <v>0</v>
      </c>
      <c r="BZ1303" s="302">
        <v>0</v>
      </c>
      <c r="CA1303" s="302">
        <v>0</v>
      </c>
      <c r="CB1303" s="302">
        <v>1</v>
      </c>
      <c r="CC1303" s="303">
        <v>3.968253968253968E-3</v>
      </c>
      <c r="CD1303" s="304">
        <v>0</v>
      </c>
      <c r="CE1303" s="302">
        <v>0</v>
      </c>
      <c r="CF1303" s="302">
        <v>30</v>
      </c>
      <c r="CG1303" s="296">
        <v>1.9841269841269841E-4</v>
      </c>
      <c r="CH1303" s="297" t="s">
        <v>12384</v>
      </c>
      <c r="CI1303" s="305">
        <v>0</v>
      </c>
      <c r="CJ1303" s="306">
        <v>1.0357142857142856</v>
      </c>
      <c r="CK1303" s="300">
        <v>1</v>
      </c>
      <c r="CL1303" s="301">
        <v>2</v>
      </c>
    </row>
    <row r="1304" spans="1:90" x14ac:dyDescent="0.25">
      <c r="A1304">
        <v>1510102270</v>
      </c>
      <c r="B1304" s="287" t="s">
        <v>13696</v>
      </c>
      <c r="C1304" s="141"/>
      <c r="N1304" s="142">
        <v>1</v>
      </c>
      <c r="O1304" s="141"/>
      <c r="AA1304" s="141"/>
      <c r="AC1304">
        <v>1</v>
      </c>
      <c r="AF1304">
        <v>2</v>
      </c>
      <c r="AH1304">
        <v>1</v>
      </c>
      <c r="AL1304" s="142"/>
      <c r="AM1304" s="141"/>
      <c r="AV1304">
        <v>1</v>
      </c>
      <c r="AX1304" s="142"/>
      <c r="AY1304" s="141">
        <v>1</v>
      </c>
      <c r="BJ1304" s="142"/>
      <c r="BK1304" s="141"/>
      <c r="BN1304">
        <v>2</v>
      </c>
      <c r="BQ1304">
        <v>1</v>
      </c>
      <c r="BV1304" s="142"/>
      <c r="BW1304" s="302">
        <v>1</v>
      </c>
      <c r="BX1304" s="302">
        <v>0</v>
      </c>
      <c r="BY1304" s="302">
        <v>4</v>
      </c>
      <c r="BZ1304" s="302">
        <v>1</v>
      </c>
      <c r="CA1304" s="302">
        <v>1</v>
      </c>
      <c r="CB1304" s="302">
        <v>3</v>
      </c>
      <c r="CC1304" s="303">
        <v>1.1904761904761904E-2</v>
      </c>
      <c r="CD1304" s="304">
        <v>0.70710678118654757</v>
      </c>
      <c r="CE1304" s="302">
        <v>0</v>
      </c>
      <c r="CF1304" s="302">
        <v>30</v>
      </c>
      <c r="CG1304" s="296">
        <v>5.9523809523809529E-4</v>
      </c>
      <c r="CH1304" s="297" t="s">
        <v>12384</v>
      </c>
      <c r="CI1304" s="305">
        <v>1</v>
      </c>
      <c r="CJ1304" s="306">
        <v>3.8142496383294042</v>
      </c>
      <c r="CK1304" s="300">
        <v>2</v>
      </c>
      <c r="CL1304" s="301">
        <v>4</v>
      </c>
    </row>
    <row r="1305" spans="1:90" x14ac:dyDescent="0.25">
      <c r="A1305">
        <v>1510102300</v>
      </c>
      <c r="B1305" s="287" t="s">
        <v>13697</v>
      </c>
      <c r="C1305" s="141"/>
      <c r="F1305">
        <v>1</v>
      </c>
      <c r="I1305">
        <v>1</v>
      </c>
      <c r="N1305" s="142"/>
      <c r="O1305" s="141"/>
      <c r="AA1305" s="141"/>
      <c r="AL1305" s="142"/>
      <c r="AM1305" s="141"/>
      <c r="AX1305" s="142"/>
      <c r="AY1305" s="141"/>
      <c r="BJ1305" s="142"/>
      <c r="BK1305" s="141"/>
      <c r="BV1305" s="142"/>
      <c r="BW1305" s="302">
        <v>2</v>
      </c>
      <c r="BX1305" s="302">
        <v>0</v>
      </c>
      <c r="BY1305" s="302">
        <v>0</v>
      </c>
      <c r="BZ1305" s="302">
        <v>0</v>
      </c>
      <c r="CA1305" s="302">
        <v>0</v>
      </c>
      <c r="CB1305" s="302">
        <v>0</v>
      </c>
      <c r="CC1305" s="303">
        <v>0</v>
      </c>
      <c r="CD1305" s="304">
        <v>0</v>
      </c>
      <c r="CE1305" s="302">
        <v>0</v>
      </c>
      <c r="CF1305" s="302">
        <v>30</v>
      </c>
      <c r="CG1305" s="296">
        <v>0</v>
      </c>
      <c r="CH1305" s="297" t="s">
        <v>12384</v>
      </c>
      <c r="CI1305" s="305">
        <v>0</v>
      </c>
      <c r="CJ1305" s="306">
        <v>0</v>
      </c>
      <c r="CK1305" s="300">
        <v>0</v>
      </c>
      <c r="CL1305" s="301">
        <v>0</v>
      </c>
    </row>
    <row r="1306" spans="1:90" x14ac:dyDescent="0.25">
      <c r="A1306">
        <v>1510102470</v>
      </c>
      <c r="B1306" s="287" t="s">
        <v>13698</v>
      </c>
      <c r="C1306" s="141"/>
      <c r="N1306" s="142"/>
      <c r="O1306" s="141"/>
      <c r="AA1306" s="141"/>
      <c r="AK1306">
        <v>1</v>
      </c>
      <c r="AL1306" s="142"/>
      <c r="AM1306" s="141"/>
      <c r="AX1306" s="142"/>
      <c r="AY1306" s="141"/>
      <c r="BJ1306" s="142"/>
      <c r="BK1306" s="141"/>
      <c r="BV1306" s="142"/>
      <c r="BW1306" s="302">
        <v>0</v>
      </c>
      <c r="BX1306" s="302">
        <v>0</v>
      </c>
      <c r="BY1306" s="302">
        <v>1</v>
      </c>
      <c r="BZ1306" s="302">
        <v>0</v>
      </c>
      <c r="CA1306" s="302">
        <v>0</v>
      </c>
      <c r="CB1306" s="302">
        <v>0</v>
      </c>
      <c r="CC1306" s="303">
        <v>0</v>
      </c>
      <c r="CD1306" s="304">
        <v>0</v>
      </c>
      <c r="CE1306" s="302">
        <v>0</v>
      </c>
      <c r="CF1306" s="302">
        <v>30</v>
      </c>
      <c r="CG1306" s="296">
        <v>0</v>
      </c>
      <c r="CH1306" s="297" t="s">
        <v>12384</v>
      </c>
      <c r="CI1306" s="305">
        <v>0</v>
      </c>
      <c r="CJ1306" s="306">
        <v>0</v>
      </c>
      <c r="CK1306" s="300">
        <v>0</v>
      </c>
      <c r="CL1306" s="301">
        <v>0</v>
      </c>
    </row>
    <row r="1307" spans="1:90" x14ac:dyDescent="0.25">
      <c r="A1307">
        <v>1510102560</v>
      </c>
      <c r="B1307" s="287" t="s">
        <v>13699</v>
      </c>
      <c r="C1307" s="141"/>
      <c r="N1307" s="142"/>
      <c r="O1307" s="141"/>
      <c r="AA1307" s="141"/>
      <c r="AK1307">
        <v>1</v>
      </c>
      <c r="AL1307" s="142"/>
      <c r="AM1307" s="141"/>
      <c r="AX1307" s="142"/>
      <c r="AY1307" s="141"/>
      <c r="BJ1307" s="142"/>
      <c r="BK1307" s="141"/>
      <c r="BV1307" s="142"/>
      <c r="BW1307" s="302">
        <v>0</v>
      </c>
      <c r="BX1307" s="302">
        <v>0</v>
      </c>
      <c r="BY1307" s="302">
        <v>1</v>
      </c>
      <c r="BZ1307" s="302">
        <v>0</v>
      </c>
      <c r="CA1307" s="302">
        <v>0</v>
      </c>
      <c r="CB1307" s="302">
        <v>0</v>
      </c>
      <c r="CC1307" s="303">
        <v>0</v>
      </c>
      <c r="CD1307" s="304">
        <v>0</v>
      </c>
      <c r="CE1307" s="302">
        <v>0</v>
      </c>
      <c r="CF1307" s="302">
        <v>30</v>
      </c>
      <c r="CG1307" s="296">
        <v>0</v>
      </c>
      <c r="CH1307" s="297" t="s">
        <v>12384</v>
      </c>
      <c r="CI1307" s="305">
        <v>0</v>
      </c>
      <c r="CJ1307" s="306">
        <v>0</v>
      </c>
      <c r="CK1307" s="300">
        <v>0</v>
      </c>
      <c r="CL1307" s="301">
        <v>0</v>
      </c>
    </row>
    <row r="1308" spans="1:90" x14ac:dyDescent="0.25">
      <c r="A1308">
        <v>1510102590</v>
      </c>
      <c r="B1308" s="287" t="s">
        <v>13700</v>
      </c>
      <c r="C1308" s="141"/>
      <c r="N1308" s="142"/>
      <c r="O1308" s="141"/>
      <c r="AA1308" s="141"/>
      <c r="AK1308">
        <v>1</v>
      </c>
      <c r="AL1308" s="142"/>
      <c r="AM1308" s="141"/>
      <c r="AX1308" s="142"/>
      <c r="AY1308" s="141"/>
      <c r="BJ1308" s="142"/>
      <c r="BK1308" s="141"/>
      <c r="BV1308" s="142"/>
      <c r="BW1308" s="302">
        <v>0</v>
      </c>
      <c r="BX1308" s="302">
        <v>0</v>
      </c>
      <c r="BY1308" s="302">
        <v>1</v>
      </c>
      <c r="BZ1308" s="302">
        <v>0</v>
      </c>
      <c r="CA1308" s="302">
        <v>0</v>
      </c>
      <c r="CB1308" s="302">
        <v>0</v>
      </c>
      <c r="CC1308" s="303">
        <v>0</v>
      </c>
      <c r="CD1308" s="304">
        <v>0</v>
      </c>
      <c r="CE1308" s="302">
        <v>0</v>
      </c>
      <c r="CF1308" s="302">
        <v>30</v>
      </c>
      <c r="CG1308" s="296">
        <v>0</v>
      </c>
      <c r="CH1308" s="297" t="s">
        <v>12384</v>
      </c>
      <c r="CI1308" s="305">
        <v>0</v>
      </c>
      <c r="CJ1308" s="306">
        <v>0</v>
      </c>
      <c r="CK1308" s="300">
        <v>0</v>
      </c>
      <c r="CL1308" s="301">
        <v>0</v>
      </c>
    </row>
    <row r="1309" spans="1:90" x14ac:dyDescent="0.25">
      <c r="A1309">
        <v>1510102600</v>
      </c>
      <c r="B1309" s="287" t="s">
        <v>13701</v>
      </c>
      <c r="C1309" s="141"/>
      <c r="N1309" s="142"/>
      <c r="O1309" s="141"/>
      <c r="AA1309" s="141"/>
      <c r="AK1309">
        <v>1</v>
      </c>
      <c r="AL1309" s="142"/>
      <c r="AM1309" s="141"/>
      <c r="AX1309" s="142"/>
      <c r="AY1309" s="141"/>
      <c r="BJ1309" s="142"/>
      <c r="BK1309" s="141"/>
      <c r="BV1309" s="142"/>
      <c r="BW1309" s="302">
        <v>0</v>
      </c>
      <c r="BX1309" s="302">
        <v>0</v>
      </c>
      <c r="BY1309" s="302">
        <v>1</v>
      </c>
      <c r="BZ1309" s="302">
        <v>0</v>
      </c>
      <c r="CA1309" s="302">
        <v>0</v>
      </c>
      <c r="CB1309" s="302">
        <v>0</v>
      </c>
      <c r="CC1309" s="303">
        <v>0</v>
      </c>
      <c r="CD1309" s="304">
        <v>0</v>
      </c>
      <c r="CE1309" s="302">
        <v>0</v>
      </c>
      <c r="CF1309" s="302">
        <v>30</v>
      </c>
      <c r="CG1309" s="296">
        <v>0</v>
      </c>
      <c r="CH1309" s="297" t="s">
        <v>12384</v>
      </c>
      <c r="CI1309" s="305">
        <v>0</v>
      </c>
      <c r="CJ1309" s="306">
        <v>0</v>
      </c>
      <c r="CK1309" s="300">
        <v>0</v>
      </c>
      <c r="CL1309" s="301">
        <v>0</v>
      </c>
    </row>
    <row r="1310" spans="1:90" x14ac:dyDescent="0.25">
      <c r="A1310">
        <v>1510102610</v>
      </c>
      <c r="B1310" s="287" t="s">
        <v>13702</v>
      </c>
      <c r="C1310" s="141"/>
      <c r="N1310" s="142"/>
      <c r="O1310" s="141"/>
      <c r="AA1310" s="141"/>
      <c r="AK1310">
        <v>1</v>
      </c>
      <c r="AL1310" s="142"/>
      <c r="AM1310" s="141"/>
      <c r="AX1310" s="142"/>
      <c r="AY1310" s="141"/>
      <c r="BJ1310" s="142"/>
      <c r="BK1310" s="141"/>
      <c r="BV1310" s="142"/>
      <c r="BW1310" s="302">
        <v>0</v>
      </c>
      <c r="BX1310" s="302">
        <v>0</v>
      </c>
      <c r="BY1310" s="302">
        <v>1</v>
      </c>
      <c r="BZ1310" s="302">
        <v>0</v>
      </c>
      <c r="CA1310" s="302">
        <v>0</v>
      </c>
      <c r="CB1310" s="302">
        <v>0</v>
      </c>
      <c r="CC1310" s="303">
        <v>0</v>
      </c>
      <c r="CD1310" s="304">
        <v>0</v>
      </c>
      <c r="CE1310" s="302">
        <v>0</v>
      </c>
      <c r="CF1310" s="302">
        <v>30</v>
      </c>
      <c r="CG1310" s="296">
        <v>0</v>
      </c>
      <c r="CH1310" s="297" t="s">
        <v>12384</v>
      </c>
      <c r="CI1310" s="305">
        <v>0</v>
      </c>
      <c r="CJ1310" s="306">
        <v>0</v>
      </c>
      <c r="CK1310" s="300">
        <v>0</v>
      </c>
      <c r="CL1310" s="301">
        <v>0</v>
      </c>
    </row>
    <row r="1311" spans="1:90" x14ac:dyDescent="0.25">
      <c r="A1311">
        <v>1510102620</v>
      </c>
      <c r="B1311" s="287" t="s">
        <v>13703</v>
      </c>
      <c r="C1311" s="141"/>
      <c r="N1311" s="142"/>
      <c r="O1311" s="141"/>
      <c r="AA1311" s="141"/>
      <c r="AK1311">
        <v>1</v>
      </c>
      <c r="AL1311" s="142"/>
      <c r="AM1311" s="141"/>
      <c r="AX1311" s="142"/>
      <c r="AY1311" s="141"/>
      <c r="BJ1311" s="142"/>
      <c r="BK1311" s="141"/>
      <c r="BV1311" s="142"/>
      <c r="BW1311" s="302">
        <v>0</v>
      </c>
      <c r="BX1311" s="302">
        <v>0</v>
      </c>
      <c r="BY1311" s="302">
        <v>1</v>
      </c>
      <c r="BZ1311" s="302">
        <v>0</v>
      </c>
      <c r="CA1311" s="302">
        <v>0</v>
      </c>
      <c r="CB1311" s="302">
        <v>0</v>
      </c>
      <c r="CC1311" s="303">
        <v>0</v>
      </c>
      <c r="CD1311" s="304">
        <v>0</v>
      </c>
      <c r="CE1311" s="302">
        <v>0</v>
      </c>
      <c r="CF1311" s="302">
        <v>30</v>
      </c>
      <c r="CG1311" s="296">
        <v>0</v>
      </c>
      <c r="CH1311" s="297" t="s">
        <v>12384</v>
      </c>
      <c r="CI1311" s="305">
        <v>0</v>
      </c>
      <c r="CJ1311" s="306">
        <v>0</v>
      </c>
      <c r="CK1311" s="300">
        <v>0</v>
      </c>
      <c r="CL1311" s="301">
        <v>0</v>
      </c>
    </row>
    <row r="1312" spans="1:90" x14ac:dyDescent="0.25">
      <c r="A1312">
        <v>1510102720</v>
      </c>
      <c r="B1312" s="287" t="s">
        <v>13704</v>
      </c>
      <c r="C1312" s="141"/>
      <c r="N1312" s="142"/>
      <c r="O1312" s="141"/>
      <c r="AA1312" s="141"/>
      <c r="AG1312">
        <v>2</v>
      </c>
      <c r="AL1312" s="142"/>
      <c r="AM1312" s="141"/>
      <c r="AX1312" s="142"/>
      <c r="AY1312" s="141"/>
      <c r="BJ1312" s="142"/>
      <c r="BK1312" s="141"/>
      <c r="BV1312" s="142"/>
      <c r="BW1312" s="302">
        <v>0</v>
      </c>
      <c r="BX1312" s="302">
        <v>0</v>
      </c>
      <c r="BY1312" s="302">
        <v>2</v>
      </c>
      <c r="BZ1312" s="302">
        <v>0</v>
      </c>
      <c r="CA1312" s="302">
        <v>0</v>
      </c>
      <c r="CB1312" s="302">
        <v>0</v>
      </c>
      <c r="CC1312" s="303">
        <v>0</v>
      </c>
      <c r="CD1312" s="304">
        <v>0</v>
      </c>
      <c r="CE1312" s="302">
        <v>0</v>
      </c>
      <c r="CF1312" s="302">
        <v>30</v>
      </c>
      <c r="CG1312" s="296">
        <v>0</v>
      </c>
      <c r="CH1312" s="297" t="s">
        <v>12384</v>
      </c>
      <c r="CI1312" s="305">
        <v>0</v>
      </c>
      <c r="CJ1312" s="306">
        <v>0</v>
      </c>
      <c r="CK1312" s="300">
        <v>0</v>
      </c>
      <c r="CL1312" s="301">
        <v>0</v>
      </c>
    </row>
    <row r="1313" spans="1:90" x14ac:dyDescent="0.25">
      <c r="A1313">
        <v>1510102750</v>
      </c>
      <c r="B1313" s="287" t="s">
        <v>13705</v>
      </c>
      <c r="C1313" s="141"/>
      <c r="N1313" s="142"/>
      <c r="O1313" s="141"/>
      <c r="AA1313" s="141">
        <v>1</v>
      </c>
      <c r="AB1313">
        <v>2</v>
      </c>
      <c r="AL1313" s="142"/>
      <c r="AM1313" s="141"/>
      <c r="AX1313" s="142"/>
      <c r="AY1313" s="141"/>
      <c r="BJ1313" s="142"/>
      <c r="BK1313" s="141"/>
      <c r="BV1313" s="142"/>
      <c r="BW1313" s="302">
        <v>0</v>
      </c>
      <c r="BX1313" s="302">
        <v>0</v>
      </c>
      <c r="BY1313" s="302">
        <v>3</v>
      </c>
      <c r="BZ1313" s="302">
        <v>0</v>
      </c>
      <c r="CA1313" s="302">
        <v>0</v>
      </c>
      <c r="CB1313" s="302">
        <v>0</v>
      </c>
      <c r="CC1313" s="303">
        <v>0</v>
      </c>
      <c r="CD1313" s="304">
        <v>0</v>
      </c>
      <c r="CE1313" s="302">
        <v>0</v>
      </c>
      <c r="CF1313" s="302">
        <v>30</v>
      </c>
      <c r="CG1313" s="296">
        <v>0</v>
      </c>
      <c r="CH1313" s="297" t="s">
        <v>12384</v>
      </c>
      <c r="CI1313" s="305">
        <v>0</v>
      </c>
      <c r="CJ1313" s="306">
        <v>0</v>
      </c>
      <c r="CK1313" s="300">
        <v>0</v>
      </c>
      <c r="CL1313" s="301">
        <v>0</v>
      </c>
    </row>
    <row r="1314" spans="1:90" x14ac:dyDescent="0.25">
      <c r="A1314">
        <v>1510103080</v>
      </c>
      <c r="B1314" s="287" t="s">
        <v>13706</v>
      </c>
      <c r="C1314" s="141"/>
      <c r="N1314" s="142"/>
      <c r="O1314" s="141"/>
      <c r="AA1314" s="141"/>
      <c r="AG1314">
        <v>2</v>
      </c>
      <c r="AL1314" s="142"/>
      <c r="AM1314" s="141"/>
      <c r="AX1314" s="142"/>
      <c r="AY1314" s="141"/>
      <c r="BJ1314" s="142"/>
      <c r="BK1314" s="141"/>
      <c r="BV1314" s="142"/>
      <c r="BW1314" s="302">
        <v>0</v>
      </c>
      <c r="BX1314" s="302">
        <v>0</v>
      </c>
      <c r="BY1314" s="302">
        <v>2</v>
      </c>
      <c r="BZ1314" s="302">
        <v>0</v>
      </c>
      <c r="CA1314" s="302">
        <v>0</v>
      </c>
      <c r="CB1314" s="302">
        <v>0</v>
      </c>
      <c r="CC1314" s="303">
        <v>0</v>
      </c>
      <c r="CD1314" s="304">
        <v>0</v>
      </c>
      <c r="CE1314" s="302">
        <v>0</v>
      </c>
      <c r="CF1314" s="302">
        <v>30</v>
      </c>
      <c r="CG1314" s="296">
        <v>0</v>
      </c>
      <c r="CH1314" s="297" t="s">
        <v>12384</v>
      </c>
      <c r="CI1314" s="305">
        <v>0</v>
      </c>
      <c r="CJ1314" s="306">
        <v>0</v>
      </c>
      <c r="CK1314" s="300">
        <v>0</v>
      </c>
      <c r="CL1314" s="301">
        <v>0</v>
      </c>
    </row>
    <row r="1315" spans="1:90" x14ac:dyDescent="0.25">
      <c r="A1315">
        <v>1510103820</v>
      </c>
      <c r="B1315" s="287" t="s">
        <v>13707</v>
      </c>
      <c r="C1315" s="141"/>
      <c r="N1315" s="142"/>
      <c r="O1315" s="141"/>
      <c r="AA1315" s="141"/>
      <c r="AE1315">
        <v>1</v>
      </c>
      <c r="AL1315" s="142"/>
      <c r="AM1315" s="141"/>
      <c r="AO1315">
        <v>1</v>
      </c>
      <c r="AP1315">
        <v>1</v>
      </c>
      <c r="AT1315">
        <v>1</v>
      </c>
      <c r="AV1315">
        <v>1</v>
      </c>
      <c r="AX1315" s="142">
        <v>1</v>
      </c>
      <c r="AY1315" s="141"/>
      <c r="BB1315">
        <v>2</v>
      </c>
      <c r="BJ1315" s="142"/>
      <c r="BK1315" s="141"/>
      <c r="BV1315" s="142">
        <v>1</v>
      </c>
      <c r="BW1315" s="302">
        <v>0</v>
      </c>
      <c r="BX1315" s="302">
        <v>0</v>
      </c>
      <c r="BY1315" s="302">
        <v>1</v>
      </c>
      <c r="BZ1315" s="302">
        <v>5</v>
      </c>
      <c r="CA1315" s="302">
        <v>2</v>
      </c>
      <c r="CB1315" s="302">
        <v>1</v>
      </c>
      <c r="CC1315" s="303">
        <v>3.968253968253968E-3</v>
      </c>
      <c r="CD1315" s="304">
        <v>0</v>
      </c>
      <c r="CE1315" s="302">
        <v>0</v>
      </c>
      <c r="CF1315" s="302">
        <v>30</v>
      </c>
      <c r="CG1315" s="296">
        <v>1.9841269841269841E-4</v>
      </c>
      <c r="CH1315" s="297" t="s">
        <v>12384</v>
      </c>
      <c r="CI1315" s="305">
        <v>0</v>
      </c>
      <c r="CJ1315" s="306">
        <v>1.0357142857142856</v>
      </c>
      <c r="CK1315" s="300">
        <v>1</v>
      </c>
      <c r="CL1315" s="301">
        <v>2</v>
      </c>
    </row>
    <row r="1316" spans="1:90" x14ac:dyDescent="0.25">
      <c r="A1316">
        <v>1510103830</v>
      </c>
      <c r="B1316" s="287" t="s">
        <v>13708</v>
      </c>
      <c r="C1316" s="141"/>
      <c r="N1316" s="142"/>
      <c r="O1316" s="141"/>
      <c r="AA1316" s="141"/>
      <c r="AE1316">
        <v>1</v>
      </c>
      <c r="AL1316" s="142"/>
      <c r="AM1316" s="141"/>
      <c r="AO1316">
        <v>1</v>
      </c>
      <c r="AP1316">
        <v>1</v>
      </c>
      <c r="AT1316">
        <v>1</v>
      </c>
      <c r="AV1316">
        <v>1</v>
      </c>
      <c r="AX1316" s="142"/>
      <c r="AY1316" s="141"/>
      <c r="BB1316">
        <v>2</v>
      </c>
      <c r="BJ1316" s="142">
        <v>1</v>
      </c>
      <c r="BK1316" s="141"/>
      <c r="BV1316" s="142">
        <v>1</v>
      </c>
      <c r="BW1316" s="302">
        <v>0</v>
      </c>
      <c r="BX1316" s="302">
        <v>0</v>
      </c>
      <c r="BY1316" s="302">
        <v>1</v>
      </c>
      <c r="BZ1316" s="302">
        <v>4</v>
      </c>
      <c r="CA1316" s="302">
        <v>3</v>
      </c>
      <c r="CB1316" s="302">
        <v>1</v>
      </c>
      <c r="CC1316" s="303">
        <v>3.968253968253968E-3</v>
      </c>
      <c r="CD1316" s="304">
        <v>0</v>
      </c>
      <c r="CE1316" s="302">
        <v>0</v>
      </c>
      <c r="CF1316" s="302">
        <v>30</v>
      </c>
      <c r="CG1316" s="296">
        <v>1.9841269841269841E-4</v>
      </c>
      <c r="CH1316" s="297" t="s">
        <v>12384</v>
      </c>
      <c r="CI1316" s="305">
        <v>0</v>
      </c>
      <c r="CJ1316" s="306">
        <v>1.0357142857142856</v>
      </c>
      <c r="CK1316" s="300">
        <v>1</v>
      </c>
      <c r="CL1316" s="301">
        <v>2</v>
      </c>
    </row>
    <row r="1317" spans="1:90" x14ac:dyDescent="0.25">
      <c r="A1317">
        <v>1510104020</v>
      </c>
      <c r="B1317" s="287" t="s">
        <v>13709</v>
      </c>
      <c r="C1317" s="141"/>
      <c r="E1317">
        <v>1</v>
      </c>
      <c r="N1317" s="142"/>
      <c r="O1317" s="141"/>
      <c r="AA1317" s="141"/>
      <c r="AL1317" s="142"/>
      <c r="AM1317" s="141"/>
      <c r="AX1317" s="142"/>
      <c r="AY1317" s="141"/>
      <c r="BJ1317" s="142"/>
      <c r="BK1317" s="141"/>
      <c r="BV1317" s="142"/>
      <c r="BW1317" s="302">
        <v>1</v>
      </c>
      <c r="BX1317" s="302">
        <v>0</v>
      </c>
      <c r="BY1317" s="302">
        <v>0</v>
      </c>
      <c r="BZ1317" s="302">
        <v>0</v>
      </c>
      <c r="CA1317" s="302">
        <v>0</v>
      </c>
      <c r="CB1317" s="302">
        <v>0</v>
      </c>
      <c r="CC1317" s="303">
        <v>0</v>
      </c>
      <c r="CD1317" s="304">
        <v>0</v>
      </c>
      <c r="CE1317" s="302">
        <v>0</v>
      </c>
      <c r="CF1317" s="302">
        <v>30</v>
      </c>
      <c r="CG1317" s="296">
        <v>0</v>
      </c>
      <c r="CH1317" s="297" t="s">
        <v>12384</v>
      </c>
      <c r="CI1317" s="305">
        <v>0</v>
      </c>
      <c r="CJ1317" s="306">
        <v>0</v>
      </c>
      <c r="CK1317" s="300">
        <v>0</v>
      </c>
      <c r="CL1317" s="301">
        <v>0</v>
      </c>
    </row>
    <row r="1318" spans="1:90" x14ac:dyDescent="0.25">
      <c r="A1318">
        <v>1510104060</v>
      </c>
      <c r="B1318" s="287" t="s">
        <v>13710</v>
      </c>
      <c r="C1318" s="141"/>
      <c r="E1318">
        <v>1</v>
      </c>
      <c r="N1318" s="142">
        <v>1</v>
      </c>
      <c r="O1318" s="141"/>
      <c r="AA1318" s="141"/>
      <c r="AC1318">
        <v>1</v>
      </c>
      <c r="AF1318">
        <v>2</v>
      </c>
      <c r="AH1318">
        <v>2</v>
      </c>
      <c r="AL1318" s="142"/>
      <c r="AM1318" s="141"/>
      <c r="AV1318">
        <v>1</v>
      </c>
      <c r="AX1318" s="142"/>
      <c r="AY1318" s="141">
        <v>1</v>
      </c>
      <c r="BJ1318" s="142"/>
      <c r="BK1318" s="141"/>
      <c r="BQ1318">
        <v>1</v>
      </c>
      <c r="BV1318" s="142"/>
      <c r="BW1318" s="302">
        <v>2</v>
      </c>
      <c r="BX1318" s="302">
        <v>0</v>
      </c>
      <c r="BY1318" s="302">
        <v>5</v>
      </c>
      <c r="BZ1318" s="302">
        <v>1</v>
      </c>
      <c r="CA1318" s="302">
        <v>1</v>
      </c>
      <c r="CB1318" s="302">
        <v>1</v>
      </c>
      <c r="CC1318" s="303">
        <v>3.968253968253968E-3</v>
      </c>
      <c r="CD1318" s="304">
        <v>0</v>
      </c>
      <c r="CE1318" s="302">
        <v>0</v>
      </c>
      <c r="CF1318" s="302">
        <v>30</v>
      </c>
      <c r="CG1318" s="296">
        <v>1.9841269841269841E-4</v>
      </c>
      <c r="CH1318" s="297" t="s">
        <v>12384</v>
      </c>
      <c r="CI1318" s="305">
        <v>0</v>
      </c>
      <c r="CJ1318" s="306">
        <v>1.0357142857142856</v>
      </c>
      <c r="CK1318" s="300">
        <v>1</v>
      </c>
      <c r="CL1318" s="301">
        <v>2</v>
      </c>
    </row>
    <row r="1319" spans="1:90" x14ac:dyDescent="0.25">
      <c r="A1319">
        <v>1510104450</v>
      </c>
      <c r="B1319" s="287" t="s">
        <v>13711</v>
      </c>
      <c r="C1319" s="141"/>
      <c r="F1319">
        <v>1</v>
      </c>
      <c r="N1319" s="142"/>
      <c r="O1319" s="141"/>
      <c r="AA1319" s="141"/>
      <c r="AL1319" s="142"/>
      <c r="AM1319" s="141"/>
      <c r="AT1319">
        <v>1</v>
      </c>
      <c r="AX1319" s="142"/>
      <c r="AY1319" s="141"/>
      <c r="BJ1319" s="142"/>
      <c r="BK1319" s="141"/>
      <c r="BV1319" s="142"/>
      <c r="BW1319" s="302">
        <v>1</v>
      </c>
      <c r="BX1319" s="302">
        <v>0</v>
      </c>
      <c r="BY1319" s="302">
        <v>0</v>
      </c>
      <c r="BZ1319" s="302">
        <v>1</v>
      </c>
      <c r="CA1319" s="302">
        <v>0</v>
      </c>
      <c r="CB1319" s="302">
        <v>0</v>
      </c>
      <c r="CC1319" s="303">
        <v>0</v>
      </c>
      <c r="CD1319" s="304">
        <v>0</v>
      </c>
      <c r="CE1319" s="302">
        <v>0</v>
      </c>
      <c r="CF1319" s="302">
        <v>30</v>
      </c>
      <c r="CG1319" s="296">
        <v>0</v>
      </c>
      <c r="CH1319" s="297" t="s">
        <v>12384</v>
      </c>
      <c r="CI1319" s="305">
        <v>0</v>
      </c>
      <c r="CJ1319" s="306">
        <v>0</v>
      </c>
      <c r="CK1319" s="300">
        <v>0</v>
      </c>
      <c r="CL1319" s="301">
        <v>0</v>
      </c>
    </row>
    <row r="1320" spans="1:90" x14ac:dyDescent="0.25">
      <c r="A1320">
        <v>1510104460</v>
      </c>
      <c r="B1320" s="287" t="s">
        <v>13712</v>
      </c>
      <c r="C1320" s="141"/>
      <c r="N1320" s="142"/>
      <c r="O1320" s="141"/>
      <c r="AA1320" s="141"/>
      <c r="AL1320" s="142"/>
      <c r="AM1320" s="141"/>
      <c r="AT1320">
        <v>1</v>
      </c>
      <c r="AX1320" s="142"/>
      <c r="AY1320" s="141"/>
      <c r="BJ1320" s="142"/>
      <c r="BK1320" s="141"/>
      <c r="BV1320" s="142"/>
      <c r="BW1320" s="302">
        <v>0</v>
      </c>
      <c r="BX1320" s="302">
        <v>0</v>
      </c>
      <c r="BY1320" s="302">
        <v>0</v>
      </c>
      <c r="BZ1320" s="302">
        <v>1</v>
      </c>
      <c r="CA1320" s="302">
        <v>0</v>
      </c>
      <c r="CB1320" s="302">
        <v>0</v>
      </c>
      <c r="CC1320" s="303">
        <v>0</v>
      </c>
      <c r="CD1320" s="304">
        <v>0</v>
      </c>
      <c r="CE1320" s="302">
        <v>0</v>
      </c>
      <c r="CF1320" s="302">
        <v>30</v>
      </c>
      <c r="CG1320" s="296">
        <v>0</v>
      </c>
      <c r="CH1320" s="297" t="s">
        <v>12384</v>
      </c>
      <c r="CI1320" s="305">
        <v>0</v>
      </c>
      <c r="CJ1320" s="306">
        <v>0</v>
      </c>
      <c r="CK1320" s="300">
        <v>0</v>
      </c>
      <c r="CL1320" s="301">
        <v>0</v>
      </c>
    </row>
    <row r="1321" spans="1:90" x14ac:dyDescent="0.25">
      <c r="A1321">
        <v>1510104760</v>
      </c>
      <c r="B1321" s="287" t="s">
        <v>13713</v>
      </c>
      <c r="C1321" s="141"/>
      <c r="I1321">
        <v>1</v>
      </c>
      <c r="N1321" s="142"/>
      <c r="O1321" s="141"/>
      <c r="Y1321">
        <v>1</v>
      </c>
      <c r="AA1321" s="141"/>
      <c r="AL1321" s="142"/>
      <c r="AM1321" s="141">
        <v>1</v>
      </c>
      <c r="AX1321" s="142"/>
      <c r="AY1321" s="141"/>
      <c r="BI1321">
        <v>1</v>
      </c>
      <c r="BJ1321" s="142"/>
      <c r="BK1321" s="141"/>
      <c r="BV1321" s="142"/>
      <c r="BW1321" s="302">
        <v>1</v>
      </c>
      <c r="BX1321" s="302">
        <v>1</v>
      </c>
      <c r="BY1321" s="302">
        <v>0</v>
      </c>
      <c r="BZ1321" s="302">
        <v>1</v>
      </c>
      <c r="CA1321" s="302">
        <v>1</v>
      </c>
      <c r="CB1321" s="302">
        <v>0</v>
      </c>
      <c r="CC1321" s="303">
        <v>0</v>
      </c>
      <c r="CD1321" s="304">
        <v>0</v>
      </c>
      <c r="CE1321" s="302">
        <v>0</v>
      </c>
      <c r="CF1321" s="302">
        <v>30</v>
      </c>
      <c r="CG1321" s="296">
        <v>0</v>
      </c>
      <c r="CH1321" s="297" t="s">
        <v>12384</v>
      </c>
      <c r="CI1321" s="305">
        <v>0</v>
      </c>
      <c r="CJ1321" s="306">
        <v>0</v>
      </c>
      <c r="CK1321" s="300">
        <v>0</v>
      </c>
      <c r="CL1321" s="301">
        <v>0</v>
      </c>
    </row>
    <row r="1322" spans="1:90" x14ac:dyDescent="0.25">
      <c r="A1322">
        <v>1510105160</v>
      </c>
      <c r="B1322" s="287" t="s">
        <v>13714</v>
      </c>
      <c r="C1322" s="141"/>
      <c r="N1322" s="142"/>
      <c r="O1322" s="141"/>
      <c r="AA1322" s="141"/>
      <c r="AL1322" s="142"/>
      <c r="AM1322" s="141"/>
      <c r="AX1322" s="142"/>
      <c r="AY1322" s="141"/>
      <c r="BJ1322" s="142"/>
      <c r="BK1322" s="141"/>
      <c r="BO1322">
        <v>1</v>
      </c>
      <c r="BV1322" s="142"/>
      <c r="BW1322" s="302">
        <v>0</v>
      </c>
      <c r="BX1322" s="302">
        <v>0</v>
      </c>
      <c r="BY1322" s="302">
        <v>0</v>
      </c>
      <c r="BZ1322" s="302">
        <v>0</v>
      </c>
      <c r="CA1322" s="302">
        <v>0</v>
      </c>
      <c r="CB1322" s="302">
        <v>1</v>
      </c>
      <c r="CC1322" s="303">
        <v>3.968253968253968E-3</v>
      </c>
      <c r="CD1322" s="304">
        <v>0</v>
      </c>
      <c r="CE1322" s="302">
        <v>0</v>
      </c>
      <c r="CF1322" s="302">
        <v>30</v>
      </c>
      <c r="CG1322" s="296">
        <v>1.9841269841269841E-4</v>
      </c>
      <c r="CH1322" s="307" t="s">
        <v>15354</v>
      </c>
      <c r="CI1322" s="305">
        <v>0</v>
      </c>
      <c r="CJ1322" s="306">
        <v>1.0357142857142856</v>
      </c>
      <c r="CK1322" s="300">
        <v>1</v>
      </c>
      <c r="CL1322" s="301">
        <v>2</v>
      </c>
    </row>
    <row r="1323" spans="1:90" x14ac:dyDescent="0.25">
      <c r="A1323">
        <v>1510105280</v>
      </c>
      <c r="B1323" s="287" t="s">
        <v>13715</v>
      </c>
      <c r="C1323" s="141"/>
      <c r="N1323" s="142"/>
      <c r="O1323" s="141"/>
      <c r="AA1323" s="141"/>
      <c r="AL1323" s="142"/>
      <c r="AM1323" s="141"/>
      <c r="AT1323">
        <v>1</v>
      </c>
      <c r="AX1323" s="142"/>
      <c r="AY1323" s="141"/>
      <c r="BJ1323" s="142"/>
      <c r="BK1323" s="141"/>
      <c r="BV1323" s="142"/>
      <c r="BW1323" s="302">
        <v>0</v>
      </c>
      <c r="BX1323" s="302">
        <v>0</v>
      </c>
      <c r="BY1323" s="302">
        <v>0</v>
      </c>
      <c r="BZ1323" s="302">
        <v>1</v>
      </c>
      <c r="CA1323" s="302">
        <v>0</v>
      </c>
      <c r="CB1323" s="302">
        <v>0</v>
      </c>
      <c r="CC1323" s="303">
        <v>0</v>
      </c>
      <c r="CD1323" s="304">
        <v>0</v>
      </c>
      <c r="CE1323" s="302">
        <v>0</v>
      </c>
      <c r="CF1323" s="302">
        <v>30</v>
      </c>
      <c r="CG1323" s="296">
        <v>0</v>
      </c>
      <c r="CH1323" s="297" t="s">
        <v>12384</v>
      </c>
      <c r="CI1323" s="305">
        <v>0</v>
      </c>
      <c r="CJ1323" s="306">
        <v>0</v>
      </c>
      <c r="CK1323" s="300">
        <v>0</v>
      </c>
      <c r="CL1323" s="301">
        <v>0</v>
      </c>
    </row>
    <row r="1324" spans="1:90" x14ac:dyDescent="0.25">
      <c r="A1324">
        <v>1510105410</v>
      </c>
      <c r="B1324" s="287" t="s">
        <v>13716</v>
      </c>
      <c r="C1324" s="141"/>
      <c r="N1324" s="142"/>
      <c r="O1324" s="141"/>
      <c r="AA1324" s="141"/>
      <c r="AL1324" s="142"/>
      <c r="AM1324" s="141"/>
      <c r="AT1324">
        <v>1</v>
      </c>
      <c r="AX1324" s="142"/>
      <c r="AY1324" s="141"/>
      <c r="BJ1324" s="142"/>
      <c r="BK1324" s="141"/>
      <c r="BV1324" s="142"/>
      <c r="BW1324" s="302">
        <v>0</v>
      </c>
      <c r="BX1324" s="302">
        <v>0</v>
      </c>
      <c r="BY1324" s="302">
        <v>0</v>
      </c>
      <c r="BZ1324" s="302">
        <v>1</v>
      </c>
      <c r="CA1324" s="302">
        <v>0</v>
      </c>
      <c r="CB1324" s="302">
        <v>0</v>
      </c>
      <c r="CC1324" s="303">
        <v>0</v>
      </c>
      <c r="CD1324" s="304">
        <v>0</v>
      </c>
      <c r="CE1324" s="302">
        <v>0</v>
      </c>
      <c r="CF1324" s="302">
        <v>30</v>
      </c>
      <c r="CG1324" s="296">
        <v>0</v>
      </c>
      <c r="CH1324" s="297" t="s">
        <v>12384</v>
      </c>
      <c r="CI1324" s="305">
        <v>0</v>
      </c>
      <c r="CJ1324" s="306">
        <v>0</v>
      </c>
      <c r="CK1324" s="300">
        <v>0</v>
      </c>
      <c r="CL1324" s="301">
        <v>0</v>
      </c>
    </row>
    <row r="1325" spans="1:90" x14ac:dyDescent="0.25">
      <c r="A1325">
        <v>1510105510</v>
      </c>
      <c r="B1325" s="287" t="s">
        <v>13717</v>
      </c>
      <c r="C1325" s="141"/>
      <c r="N1325" s="142"/>
      <c r="O1325" s="141"/>
      <c r="AA1325" s="141"/>
      <c r="AL1325" s="142"/>
      <c r="AM1325" s="141"/>
      <c r="AS1325">
        <v>1</v>
      </c>
      <c r="AX1325" s="142"/>
      <c r="AY1325" s="141"/>
      <c r="BJ1325" s="142"/>
      <c r="BK1325" s="141"/>
      <c r="BV1325" s="142"/>
      <c r="BW1325" s="302">
        <v>0</v>
      </c>
      <c r="BX1325" s="302">
        <v>0</v>
      </c>
      <c r="BY1325" s="302">
        <v>0</v>
      </c>
      <c r="BZ1325" s="302">
        <v>1</v>
      </c>
      <c r="CA1325" s="302">
        <v>0</v>
      </c>
      <c r="CB1325" s="302">
        <v>0</v>
      </c>
      <c r="CC1325" s="303">
        <v>0</v>
      </c>
      <c r="CD1325" s="304">
        <v>0</v>
      </c>
      <c r="CE1325" s="302">
        <v>0</v>
      </c>
      <c r="CF1325" s="302">
        <v>30</v>
      </c>
      <c r="CG1325" s="296">
        <v>0</v>
      </c>
      <c r="CH1325" s="297" t="s">
        <v>12384</v>
      </c>
      <c r="CI1325" s="305">
        <v>0</v>
      </c>
      <c r="CJ1325" s="306">
        <v>0</v>
      </c>
      <c r="CK1325" s="300">
        <v>0</v>
      </c>
      <c r="CL1325" s="301">
        <v>0</v>
      </c>
    </row>
    <row r="1326" spans="1:90" x14ac:dyDescent="0.25">
      <c r="A1326">
        <v>1510105520</v>
      </c>
      <c r="B1326" s="287" t="s">
        <v>13718</v>
      </c>
      <c r="C1326" s="141"/>
      <c r="N1326" s="142"/>
      <c r="O1326" s="141"/>
      <c r="AA1326" s="141"/>
      <c r="AL1326" s="142"/>
      <c r="AM1326" s="141"/>
      <c r="AS1326">
        <v>1</v>
      </c>
      <c r="AX1326" s="142"/>
      <c r="AY1326" s="141"/>
      <c r="BJ1326" s="142"/>
      <c r="BK1326" s="141"/>
      <c r="BV1326" s="142"/>
      <c r="BW1326" s="302">
        <v>0</v>
      </c>
      <c r="BX1326" s="302">
        <v>0</v>
      </c>
      <c r="BY1326" s="302">
        <v>0</v>
      </c>
      <c r="BZ1326" s="302">
        <v>1</v>
      </c>
      <c r="CA1326" s="302">
        <v>0</v>
      </c>
      <c r="CB1326" s="302">
        <v>0</v>
      </c>
      <c r="CC1326" s="303">
        <v>0</v>
      </c>
      <c r="CD1326" s="304">
        <v>0</v>
      </c>
      <c r="CE1326" s="302">
        <v>0</v>
      </c>
      <c r="CF1326" s="302">
        <v>30</v>
      </c>
      <c r="CG1326" s="296">
        <v>0</v>
      </c>
      <c r="CH1326" s="297" t="s">
        <v>12384</v>
      </c>
      <c r="CI1326" s="305">
        <v>0</v>
      </c>
      <c r="CJ1326" s="306">
        <v>0</v>
      </c>
      <c r="CK1326" s="300">
        <v>0</v>
      </c>
      <c r="CL1326" s="301">
        <v>0</v>
      </c>
    </row>
    <row r="1327" spans="1:90" x14ac:dyDescent="0.25">
      <c r="A1327">
        <v>1510106090</v>
      </c>
      <c r="B1327" s="287" t="s">
        <v>13719</v>
      </c>
      <c r="C1327" s="141"/>
      <c r="N1327" s="142"/>
      <c r="O1327" s="141"/>
      <c r="AA1327" s="141"/>
      <c r="AL1327" s="142"/>
      <c r="AM1327" s="141"/>
      <c r="AQ1327">
        <v>1</v>
      </c>
      <c r="AX1327" s="142"/>
      <c r="AY1327" s="141"/>
      <c r="BJ1327" s="142"/>
      <c r="BK1327" s="141"/>
      <c r="BV1327" s="142"/>
      <c r="BW1327" s="302">
        <v>0</v>
      </c>
      <c r="BX1327" s="302">
        <v>0</v>
      </c>
      <c r="BY1327" s="302">
        <v>0</v>
      </c>
      <c r="BZ1327" s="302">
        <v>1</v>
      </c>
      <c r="CA1327" s="302">
        <v>0</v>
      </c>
      <c r="CB1327" s="302">
        <v>0</v>
      </c>
      <c r="CC1327" s="303">
        <v>0</v>
      </c>
      <c r="CD1327" s="304">
        <v>0</v>
      </c>
      <c r="CE1327" s="302">
        <v>0</v>
      </c>
      <c r="CF1327" s="302">
        <v>30</v>
      </c>
      <c r="CG1327" s="296">
        <v>0</v>
      </c>
      <c r="CH1327" s="297" t="s">
        <v>12384</v>
      </c>
      <c r="CI1327" s="305">
        <v>0</v>
      </c>
      <c r="CJ1327" s="306">
        <v>0</v>
      </c>
      <c r="CK1327" s="300">
        <v>0</v>
      </c>
      <c r="CL1327" s="301">
        <v>0</v>
      </c>
    </row>
    <row r="1328" spans="1:90" x14ac:dyDescent="0.25">
      <c r="A1328">
        <v>1510106130</v>
      </c>
      <c r="B1328" s="287" t="s">
        <v>13720</v>
      </c>
      <c r="C1328" s="141"/>
      <c r="N1328" s="142"/>
      <c r="O1328" s="141"/>
      <c r="AA1328" s="141"/>
      <c r="AL1328" s="142"/>
      <c r="AM1328" s="141"/>
      <c r="AQ1328">
        <v>1</v>
      </c>
      <c r="AX1328" s="142"/>
      <c r="AY1328" s="141"/>
      <c r="BJ1328" s="142"/>
      <c r="BK1328" s="141"/>
      <c r="BV1328" s="142"/>
      <c r="BW1328" s="302">
        <v>0</v>
      </c>
      <c r="BX1328" s="302">
        <v>0</v>
      </c>
      <c r="BY1328" s="302">
        <v>0</v>
      </c>
      <c r="BZ1328" s="302">
        <v>1</v>
      </c>
      <c r="CA1328" s="302">
        <v>0</v>
      </c>
      <c r="CB1328" s="302">
        <v>0</v>
      </c>
      <c r="CC1328" s="303">
        <v>0</v>
      </c>
      <c r="CD1328" s="304">
        <v>0</v>
      </c>
      <c r="CE1328" s="302">
        <v>0</v>
      </c>
      <c r="CF1328" s="302">
        <v>30</v>
      </c>
      <c r="CG1328" s="296">
        <v>0</v>
      </c>
      <c r="CH1328" s="297" t="s">
        <v>12384</v>
      </c>
      <c r="CI1328" s="305">
        <v>0</v>
      </c>
      <c r="CJ1328" s="306">
        <v>0</v>
      </c>
      <c r="CK1328" s="300">
        <v>0</v>
      </c>
      <c r="CL1328" s="301">
        <v>0</v>
      </c>
    </row>
    <row r="1329" spans="1:90" x14ac:dyDescent="0.25">
      <c r="A1329">
        <v>1510106160</v>
      </c>
      <c r="B1329" s="287" t="s">
        <v>13721</v>
      </c>
      <c r="C1329" s="141"/>
      <c r="N1329" s="142"/>
      <c r="O1329" s="141"/>
      <c r="AA1329" s="141"/>
      <c r="AL1329" s="142"/>
      <c r="AM1329" s="141"/>
      <c r="AQ1329">
        <v>1</v>
      </c>
      <c r="AX1329" s="142"/>
      <c r="AY1329" s="141"/>
      <c r="BJ1329" s="142"/>
      <c r="BK1329" s="141"/>
      <c r="BQ1329">
        <v>1</v>
      </c>
      <c r="BV1329" s="142"/>
      <c r="BW1329" s="302">
        <v>0</v>
      </c>
      <c r="BX1329" s="302">
        <v>0</v>
      </c>
      <c r="BY1329" s="302">
        <v>0</v>
      </c>
      <c r="BZ1329" s="302">
        <v>1</v>
      </c>
      <c r="CA1329" s="302">
        <v>0</v>
      </c>
      <c r="CB1329" s="302">
        <v>1</v>
      </c>
      <c r="CC1329" s="303">
        <v>3.968253968253968E-3</v>
      </c>
      <c r="CD1329" s="304">
        <v>0</v>
      </c>
      <c r="CE1329" s="302">
        <v>0</v>
      </c>
      <c r="CF1329" s="302">
        <v>30</v>
      </c>
      <c r="CG1329" s="296">
        <v>1.9841269841269841E-4</v>
      </c>
      <c r="CH1329" s="297" t="s">
        <v>12384</v>
      </c>
      <c r="CI1329" s="305">
        <v>0</v>
      </c>
      <c r="CJ1329" s="306">
        <v>1.0357142857142856</v>
      </c>
      <c r="CK1329" s="300">
        <v>1</v>
      </c>
      <c r="CL1329" s="301">
        <v>2</v>
      </c>
    </row>
    <row r="1330" spans="1:90" x14ac:dyDescent="0.25">
      <c r="A1330">
        <v>1510106170</v>
      </c>
      <c r="B1330" s="287" t="s">
        <v>13722</v>
      </c>
      <c r="C1330" s="141"/>
      <c r="N1330" s="142"/>
      <c r="O1330" s="141"/>
      <c r="AA1330" s="141"/>
      <c r="AL1330" s="142"/>
      <c r="AM1330" s="141"/>
      <c r="AQ1330">
        <v>1</v>
      </c>
      <c r="AX1330" s="142"/>
      <c r="AY1330" s="141"/>
      <c r="BJ1330" s="142"/>
      <c r="BK1330" s="141"/>
      <c r="BQ1330">
        <v>1</v>
      </c>
      <c r="BV1330" s="142"/>
      <c r="BW1330" s="302">
        <v>0</v>
      </c>
      <c r="BX1330" s="302">
        <v>0</v>
      </c>
      <c r="BY1330" s="302">
        <v>0</v>
      </c>
      <c r="BZ1330" s="302">
        <v>1</v>
      </c>
      <c r="CA1330" s="302">
        <v>0</v>
      </c>
      <c r="CB1330" s="302">
        <v>1</v>
      </c>
      <c r="CC1330" s="303">
        <v>3.968253968253968E-3</v>
      </c>
      <c r="CD1330" s="304">
        <v>0</v>
      </c>
      <c r="CE1330" s="302">
        <v>0</v>
      </c>
      <c r="CF1330" s="302">
        <v>30</v>
      </c>
      <c r="CG1330" s="296">
        <v>1.9841269841269841E-4</v>
      </c>
      <c r="CH1330" s="297" t="s">
        <v>12384</v>
      </c>
      <c r="CI1330" s="305">
        <v>0</v>
      </c>
      <c r="CJ1330" s="306">
        <v>1.0357142857142856</v>
      </c>
      <c r="CK1330" s="300">
        <v>1</v>
      </c>
      <c r="CL1330" s="301">
        <v>2</v>
      </c>
    </row>
    <row r="1331" spans="1:90" x14ac:dyDescent="0.25">
      <c r="A1331">
        <v>1510106180</v>
      </c>
      <c r="B1331" s="287" t="s">
        <v>13723</v>
      </c>
      <c r="C1331" s="141"/>
      <c r="N1331" s="142"/>
      <c r="O1331" s="141"/>
      <c r="AA1331" s="141"/>
      <c r="AL1331" s="142"/>
      <c r="AM1331" s="141"/>
      <c r="AQ1331">
        <v>1</v>
      </c>
      <c r="AX1331" s="142"/>
      <c r="AY1331" s="141"/>
      <c r="BJ1331" s="142"/>
      <c r="BK1331" s="141"/>
      <c r="BQ1331">
        <v>1</v>
      </c>
      <c r="BV1331" s="142"/>
      <c r="BW1331" s="302">
        <v>0</v>
      </c>
      <c r="BX1331" s="302">
        <v>0</v>
      </c>
      <c r="BY1331" s="302">
        <v>0</v>
      </c>
      <c r="BZ1331" s="302">
        <v>1</v>
      </c>
      <c r="CA1331" s="302">
        <v>0</v>
      </c>
      <c r="CB1331" s="302">
        <v>1</v>
      </c>
      <c r="CC1331" s="303">
        <v>3.968253968253968E-3</v>
      </c>
      <c r="CD1331" s="304">
        <v>0</v>
      </c>
      <c r="CE1331" s="302">
        <v>0</v>
      </c>
      <c r="CF1331" s="302">
        <v>30</v>
      </c>
      <c r="CG1331" s="296">
        <v>1.9841269841269841E-4</v>
      </c>
      <c r="CH1331" s="297" t="s">
        <v>12384</v>
      </c>
      <c r="CI1331" s="305">
        <v>0</v>
      </c>
      <c r="CJ1331" s="306">
        <v>1.0357142857142856</v>
      </c>
      <c r="CK1331" s="300">
        <v>1</v>
      </c>
      <c r="CL1331" s="301">
        <v>2</v>
      </c>
    </row>
    <row r="1332" spans="1:90" x14ac:dyDescent="0.25">
      <c r="A1332">
        <v>1510106190</v>
      </c>
      <c r="B1332" s="287" t="s">
        <v>13724</v>
      </c>
      <c r="C1332" s="141"/>
      <c r="N1332" s="142"/>
      <c r="O1332" s="141"/>
      <c r="AA1332" s="141"/>
      <c r="AL1332" s="142"/>
      <c r="AM1332" s="141"/>
      <c r="AQ1332">
        <v>1</v>
      </c>
      <c r="AX1332" s="142"/>
      <c r="AY1332" s="141"/>
      <c r="BJ1332" s="142"/>
      <c r="BK1332" s="141"/>
      <c r="BQ1332">
        <v>1</v>
      </c>
      <c r="BV1332" s="142"/>
      <c r="BW1332" s="302">
        <v>0</v>
      </c>
      <c r="BX1332" s="302">
        <v>0</v>
      </c>
      <c r="BY1332" s="302">
        <v>0</v>
      </c>
      <c r="BZ1332" s="302">
        <v>1</v>
      </c>
      <c r="CA1332" s="302">
        <v>0</v>
      </c>
      <c r="CB1332" s="302">
        <v>1</v>
      </c>
      <c r="CC1332" s="303">
        <v>3.968253968253968E-3</v>
      </c>
      <c r="CD1332" s="304">
        <v>0</v>
      </c>
      <c r="CE1332" s="302">
        <v>0</v>
      </c>
      <c r="CF1332" s="302">
        <v>30</v>
      </c>
      <c r="CG1332" s="296">
        <v>1.9841269841269841E-4</v>
      </c>
      <c r="CH1332" s="297" t="s">
        <v>12384</v>
      </c>
      <c r="CI1332" s="305">
        <v>0</v>
      </c>
      <c r="CJ1332" s="306">
        <v>1.0357142857142856</v>
      </c>
      <c r="CK1332" s="300">
        <v>1</v>
      </c>
      <c r="CL1332" s="301">
        <v>2</v>
      </c>
    </row>
    <row r="1333" spans="1:90" x14ac:dyDescent="0.25">
      <c r="A1333">
        <v>1510106200</v>
      </c>
      <c r="B1333" s="287" t="s">
        <v>13725</v>
      </c>
      <c r="C1333" s="141"/>
      <c r="N1333" s="142"/>
      <c r="O1333" s="141"/>
      <c r="AA1333" s="141"/>
      <c r="AL1333" s="142"/>
      <c r="AM1333" s="141"/>
      <c r="AQ1333">
        <v>1</v>
      </c>
      <c r="AW1333">
        <v>1</v>
      </c>
      <c r="AX1333" s="142"/>
      <c r="AY1333" s="141"/>
      <c r="BJ1333" s="142"/>
      <c r="BK1333" s="141"/>
      <c r="BQ1333">
        <v>1</v>
      </c>
      <c r="BV1333" s="142"/>
      <c r="BW1333" s="302">
        <v>0</v>
      </c>
      <c r="BX1333" s="302">
        <v>0</v>
      </c>
      <c r="BY1333" s="302">
        <v>0</v>
      </c>
      <c r="BZ1333" s="302">
        <v>2</v>
      </c>
      <c r="CA1333" s="302">
        <v>0</v>
      </c>
      <c r="CB1333" s="302">
        <v>1</v>
      </c>
      <c r="CC1333" s="303">
        <v>3.968253968253968E-3</v>
      </c>
      <c r="CD1333" s="304">
        <v>0</v>
      </c>
      <c r="CE1333" s="302">
        <v>0</v>
      </c>
      <c r="CF1333" s="302">
        <v>30</v>
      </c>
      <c r="CG1333" s="296">
        <v>1.9841269841269841E-4</v>
      </c>
      <c r="CH1333" s="297" t="s">
        <v>12384</v>
      </c>
      <c r="CI1333" s="305">
        <v>0</v>
      </c>
      <c r="CJ1333" s="306">
        <v>1.0357142857142856</v>
      </c>
      <c r="CK1333" s="300">
        <v>1</v>
      </c>
      <c r="CL1333" s="301">
        <v>2</v>
      </c>
    </row>
    <row r="1334" spans="1:90" x14ac:dyDescent="0.25">
      <c r="A1334">
        <v>1510106240</v>
      </c>
      <c r="B1334" s="287" t="s">
        <v>13726</v>
      </c>
      <c r="C1334" s="141"/>
      <c r="N1334" s="142"/>
      <c r="O1334" s="141"/>
      <c r="AA1334" s="141"/>
      <c r="AL1334" s="142"/>
      <c r="AM1334" s="141"/>
      <c r="AS1334">
        <v>1</v>
      </c>
      <c r="AW1334">
        <v>1</v>
      </c>
      <c r="AX1334" s="142"/>
      <c r="AY1334" s="141"/>
      <c r="BJ1334" s="142"/>
      <c r="BK1334" s="141">
        <v>1</v>
      </c>
      <c r="BV1334" s="142"/>
      <c r="BW1334" s="302">
        <v>0</v>
      </c>
      <c r="BX1334" s="302">
        <v>0</v>
      </c>
      <c r="BY1334" s="302">
        <v>0</v>
      </c>
      <c r="BZ1334" s="302">
        <v>2</v>
      </c>
      <c r="CA1334" s="302">
        <v>0</v>
      </c>
      <c r="CB1334" s="302">
        <v>1</v>
      </c>
      <c r="CC1334" s="303">
        <v>3.968253968253968E-3</v>
      </c>
      <c r="CD1334" s="304">
        <v>0</v>
      </c>
      <c r="CE1334" s="302">
        <v>0</v>
      </c>
      <c r="CF1334" s="302">
        <v>30</v>
      </c>
      <c r="CG1334" s="296">
        <v>1.9841269841269841E-4</v>
      </c>
      <c r="CH1334" s="297" t="s">
        <v>12384</v>
      </c>
      <c r="CI1334" s="305">
        <v>0</v>
      </c>
      <c r="CJ1334" s="306">
        <v>1.0357142857142856</v>
      </c>
      <c r="CK1334" s="300">
        <v>1</v>
      </c>
      <c r="CL1334" s="301">
        <v>2</v>
      </c>
    </row>
    <row r="1335" spans="1:90" x14ac:dyDescent="0.25">
      <c r="A1335">
        <v>1510106380</v>
      </c>
      <c r="B1335" s="287" t="s">
        <v>13727</v>
      </c>
      <c r="C1335" s="141"/>
      <c r="N1335" s="142"/>
      <c r="O1335" s="141"/>
      <c r="AA1335" s="141"/>
      <c r="AL1335" s="142"/>
      <c r="AM1335" s="141"/>
      <c r="AX1335" s="142"/>
      <c r="AY1335" s="141"/>
      <c r="BJ1335" s="142"/>
      <c r="BK1335" s="141"/>
      <c r="BU1335">
        <v>1</v>
      </c>
      <c r="BV1335" s="142"/>
      <c r="BW1335" s="302">
        <v>0</v>
      </c>
      <c r="BX1335" s="302">
        <v>0</v>
      </c>
      <c r="BY1335" s="302">
        <v>0</v>
      </c>
      <c r="BZ1335" s="302">
        <v>0</v>
      </c>
      <c r="CA1335" s="302">
        <v>0</v>
      </c>
      <c r="CB1335" s="302">
        <v>1</v>
      </c>
      <c r="CC1335" s="303">
        <v>3.968253968253968E-3</v>
      </c>
      <c r="CD1335" s="304">
        <v>0</v>
      </c>
      <c r="CE1335" s="302">
        <v>0</v>
      </c>
      <c r="CF1335" s="302">
        <v>30</v>
      </c>
      <c r="CG1335" s="296">
        <v>1.9841269841269841E-4</v>
      </c>
      <c r="CH1335" s="297" t="s">
        <v>12384</v>
      </c>
      <c r="CI1335" s="305">
        <v>0</v>
      </c>
      <c r="CJ1335" s="306">
        <v>1.0357142857142856</v>
      </c>
      <c r="CK1335" s="300">
        <v>1</v>
      </c>
      <c r="CL1335" s="301">
        <v>2</v>
      </c>
    </row>
    <row r="1336" spans="1:90" x14ac:dyDescent="0.25">
      <c r="A1336">
        <v>1511100110</v>
      </c>
      <c r="B1336" s="287" t="s">
        <v>13728</v>
      </c>
      <c r="C1336" s="141"/>
      <c r="N1336" s="142">
        <v>1</v>
      </c>
      <c r="O1336" s="141"/>
      <c r="AA1336" s="141"/>
      <c r="AL1336" s="142"/>
      <c r="AM1336" s="141"/>
      <c r="AX1336" s="142"/>
      <c r="AY1336" s="141"/>
      <c r="BJ1336" s="142"/>
      <c r="BK1336" s="141"/>
      <c r="BV1336" s="142"/>
      <c r="BW1336" s="302">
        <v>1</v>
      </c>
      <c r="BX1336" s="302">
        <v>0</v>
      </c>
      <c r="BY1336" s="302">
        <v>0</v>
      </c>
      <c r="BZ1336" s="302">
        <v>0</v>
      </c>
      <c r="CA1336" s="302">
        <v>0</v>
      </c>
      <c r="CB1336" s="302">
        <v>0</v>
      </c>
      <c r="CC1336" s="303">
        <v>0</v>
      </c>
      <c r="CD1336" s="304">
        <v>0</v>
      </c>
      <c r="CE1336" s="302">
        <v>0</v>
      </c>
      <c r="CF1336" s="302">
        <v>30</v>
      </c>
      <c r="CG1336" s="296">
        <v>0</v>
      </c>
      <c r="CH1336" s="297" t="s">
        <v>12384</v>
      </c>
      <c r="CI1336" s="305">
        <v>0</v>
      </c>
      <c r="CJ1336" s="306">
        <v>0</v>
      </c>
      <c r="CK1336" s="300">
        <v>0</v>
      </c>
      <c r="CL1336" s="301">
        <v>0</v>
      </c>
    </row>
    <row r="1337" spans="1:90" x14ac:dyDescent="0.25">
      <c r="A1337">
        <v>1511100260</v>
      </c>
      <c r="B1337" s="287" t="s">
        <v>13729</v>
      </c>
      <c r="C1337" s="141"/>
      <c r="L1337">
        <v>1</v>
      </c>
      <c r="N1337" s="142"/>
      <c r="O1337" s="141"/>
      <c r="AA1337" s="141"/>
      <c r="AL1337" s="142"/>
      <c r="AM1337" s="141"/>
      <c r="AX1337" s="142"/>
      <c r="AY1337" s="141"/>
      <c r="BJ1337" s="142"/>
      <c r="BK1337" s="141"/>
      <c r="BV1337" s="142"/>
      <c r="BW1337" s="302">
        <v>1</v>
      </c>
      <c r="BX1337" s="302">
        <v>0</v>
      </c>
      <c r="BY1337" s="302">
        <v>0</v>
      </c>
      <c r="BZ1337" s="302">
        <v>0</v>
      </c>
      <c r="CA1337" s="302">
        <v>0</v>
      </c>
      <c r="CB1337" s="302">
        <v>0</v>
      </c>
      <c r="CC1337" s="303">
        <v>0</v>
      </c>
      <c r="CD1337" s="304">
        <v>0</v>
      </c>
      <c r="CE1337" s="302">
        <v>0</v>
      </c>
      <c r="CF1337" s="302">
        <v>30</v>
      </c>
      <c r="CG1337" s="296">
        <v>0</v>
      </c>
      <c r="CH1337" s="297" t="s">
        <v>12384</v>
      </c>
      <c r="CI1337" s="305">
        <v>0</v>
      </c>
      <c r="CJ1337" s="306">
        <v>0</v>
      </c>
      <c r="CK1337" s="300">
        <v>0</v>
      </c>
      <c r="CL1337" s="301">
        <v>0</v>
      </c>
    </row>
    <row r="1338" spans="1:90" x14ac:dyDescent="0.25">
      <c r="A1338">
        <v>1511100420</v>
      </c>
      <c r="B1338" s="287" t="s">
        <v>13730</v>
      </c>
      <c r="C1338" s="141"/>
      <c r="N1338" s="142"/>
      <c r="O1338" s="141"/>
      <c r="AA1338" s="141"/>
      <c r="AL1338" s="142"/>
      <c r="AM1338" s="141"/>
      <c r="AX1338" s="142"/>
      <c r="AY1338" s="141"/>
      <c r="BD1338">
        <v>1</v>
      </c>
      <c r="BI1338">
        <v>1</v>
      </c>
      <c r="BJ1338" s="142"/>
      <c r="BK1338" s="141"/>
      <c r="BM1338">
        <v>1</v>
      </c>
      <c r="BP1338">
        <v>1</v>
      </c>
      <c r="BS1338">
        <v>1</v>
      </c>
      <c r="BV1338" s="142"/>
      <c r="BW1338" s="302">
        <v>0</v>
      </c>
      <c r="BX1338" s="302">
        <v>0</v>
      </c>
      <c r="BY1338" s="302">
        <v>0</v>
      </c>
      <c r="BZ1338" s="302">
        <v>0</v>
      </c>
      <c r="CA1338" s="302">
        <v>2</v>
      </c>
      <c r="CB1338" s="302">
        <v>3</v>
      </c>
      <c r="CC1338" s="303">
        <v>1.1904761904761904E-2</v>
      </c>
      <c r="CD1338" s="304">
        <v>0</v>
      </c>
      <c r="CE1338" s="302">
        <v>0</v>
      </c>
      <c r="CF1338" s="302">
        <v>30</v>
      </c>
      <c r="CG1338" s="296">
        <v>5.9523809523809529E-4</v>
      </c>
      <c r="CH1338" s="297" t="s">
        <v>12384</v>
      </c>
      <c r="CI1338" s="305">
        <v>0</v>
      </c>
      <c r="CJ1338" s="306">
        <v>3.1071428571428568</v>
      </c>
      <c r="CK1338" s="300">
        <v>1</v>
      </c>
      <c r="CL1338" s="301">
        <v>4</v>
      </c>
    </row>
    <row r="1339" spans="1:90" x14ac:dyDescent="0.25">
      <c r="A1339">
        <v>1511100730</v>
      </c>
      <c r="B1339" s="287" t="s">
        <v>13731</v>
      </c>
      <c r="C1339" s="141"/>
      <c r="N1339" s="142"/>
      <c r="O1339" s="141"/>
      <c r="AA1339" s="141"/>
      <c r="AB1339">
        <v>1</v>
      </c>
      <c r="AL1339" s="142"/>
      <c r="AM1339" s="141"/>
      <c r="AT1339">
        <v>1</v>
      </c>
      <c r="AV1339">
        <v>1</v>
      </c>
      <c r="AX1339" s="142"/>
      <c r="AY1339" s="141"/>
      <c r="BJ1339" s="142"/>
      <c r="BK1339" s="141"/>
      <c r="BV1339" s="142"/>
      <c r="BW1339" s="302">
        <v>0</v>
      </c>
      <c r="BX1339" s="302">
        <v>0</v>
      </c>
      <c r="BY1339" s="302">
        <v>1</v>
      </c>
      <c r="BZ1339" s="302">
        <v>2</v>
      </c>
      <c r="CA1339" s="302">
        <v>0</v>
      </c>
      <c r="CB1339" s="302">
        <v>0</v>
      </c>
      <c r="CC1339" s="303">
        <v>0</v>
      </c>
      <c r="CD1339" s="304">
        <v>0</v>
      </c>
      <c r="CE1339" s="302">
        <v>0</v>
      </c>
      <c r="CF1339" s="302">
        <v>30</v>
      </c>
      <c r="CG1339" s="296">
        <v>0</v>
      </c>
      <c r="CH1339" s="297" t="s">
        <v>12384</v>
      </c>
      <c r="CI1339" s="305">
        <v>0</v>
      </c>
      <c r="CJ1339" s="306">
        <v>0</v>
      </c>
      <c r="CK1339" s="300">
        <v>0</v>
      </c>
      <c r="CL1339" s="301">
        <v>0</v>
      </c>
    </row>
    <row r="1340" spans="1:90" x14ac:dyDescent="0.25">
      <c r="A1340">
        <v>1511101130</v>
      </c>
      <c r="B1340" s="287" t="s">
        <v>13732</v>
      </c>
      <c r="C1340" s="141"/>
      <c r="N1340" s="142"/>
      <c r="O1340" s="141"/>
      <c r="AA1340" s="141"/>
      <c r="AK1340">
        <v>1</v>
      </c>
      <c r="AL1340" s="142"/>
      <c r="AM1340" s="141"/>
      <c r="AX1340" s="142"/>
      <c r="AY1340" s="141"/>
      <c r="BJ1340" s="142"/>
      <c r="BK1340" s="141"/>
      <c r="BV1340" s="142"/>
      <c r="BW1340" s="302">
        <v>0</v>
      </c>
      <c r="BX1340" s="302">
        <v>0</v>
      </c>
      <c r="BY1340" s="302">
        <v>1</v>
      </c>
      <c r="BZ1340" s="302">
        <v>0</v>
      </c>
      <c r="CA1340" s="302">
        <v>0</v>
      </c>
      <c r="CB1340" s="302">
        <v>0</v>
      </c>
      <c r="CC1340" s="303">
        <v>0</v>
      </c>
      <c r="CD1340" s="304">
        <v>0</v>
      </c>
      <c r="CE1340" s="302">
        <v>0</v>
      </c>
      <c r="CF1340" s="302">
        <v>30</v>
      </c>
      <c r="CG1340" s="296">
        <v>0</v>
      </c>
      <c r="CH1340" s="297" t="s">
        <v>12384</v>
      </c>
      <c r="CI1340" s="305">
        <v>0</v>
      </c>
      <c r="CJ1340" s="306">
        <v>0</v>
      </c>
      <c r="CK1340" s="300">
        <v>0</v>
      </c>
      <c r="CL1340" s="301">
        <v>0</v>
      </c>
    </row>
    <row r="1341" spans="1:90" x14ac:dyDescent="0.25">
      <c r="A1341">
        <v>1511101280</v>
      </c>
      <c r="B1341" s="287" t="s">
        <v>13733</v>
      </c>
      <c r="C1341" s="141"/>
      <c r="F1341">
        <v>1</v>
      </c>
      <c r="N1341" s="142"/>
      <c r="O1341" s="141"/>
      <c r="AA1341" s="141"/>
      <c r="AL1341" s="142"/>
      <c r="AM1341" s="141"/>
      <c r="AX1341" s="142"/>
      <c r="AY1341" s="141"/>
      <c r="BJ1341" s="142"/>
      <c r="BK1341" s="141"/>
      <c r="BV1341" s="142"/>
      <c r="BW1341" s="302">
        <v>1</v>
      </c>
      <c r="BX1341" s="302">
        <v>0</v>
      </c>
      <c r="BY1341" s="302">
        <v>0</v>
      </c>
      <c r="BZ1341" s="302">
        <v>0</v>
      </c>
      <c r="CA1341" s="302">
        <v>0</v>
      </c>
      <c r="CB1341" s="302">
        <v>0</v>
      </c>
      <c r="CC1341" s="303">
        <v>0</v>
      </c>
      <c r="CD1341" s="304">
        <v>0</v>
      </c>
      <c r="CE1341" s="302">
        <v>0</v>
      </c>
      <c r="CF1341" s="302">
        <v>30</v>
      </c>
      <c r="CG1341" s="296">
        <v>0</v>
      </c>
      <c r="CH1341" s="297" t="s">
        <v>12384</v>
      </c>
      <c r="CI1341" s="305">
        <v>0</v>
      </c>
      <c r="CJ1341" s="306">
        <v>0</v>
      </c>
      <c r="CK1341" s="300">
        <v>0</v>
      </c>
      <c r="CL1341" s="301">
        <v>0</v>
      </c>
    </row>
    <row r="1342" spans="1:90" x14ac:dyDescent="0.25">
      <c r="A1342">
        <v>1511101290</v>
      </c>
      <c r="B1342" s="287" t="s">
        <v>13734</v>
      </c>
      <c r="C1342" s="141"/>
      <c r="G1342">
        <v>4</v>
      </c>
      <c r="H1342">
        <v>1</v>
      </c>
      <c r="I1342">
        <v>1</v>
      </c>
      <c r="J1342">
        <v>2</v>
      </c>
      <c r="N1342" s="142"/>
      <c r="O1342" s="141"/>
      <c r="X1342">
        <v>1</v>
      </c>
      <c r="AA1342" s="141"/>
      <c r="AL1342" s="142">
        <v>1</v>
      </c>
      <c r="AM1342" s="141"/>
      <c r="AO1342">
        <v>1</v>
      </c>
      <c r="AR1342">
        <v>1</v>
      </c>
      <c r="AS1342">
        <v>1</v>
      </c>
      <c r="AT1342">
        <v>1</v>
      </c>
      <c r="AW1342">
        <v>1</v>
      </c>
      <c r="AX1342" s="142"/>
      <c r="AY1342" s="141"/>
      <c r="BJ1342" s="142"/>
      <c r="BK1342" s="141"/>
      <c r="BP1342">
        <v>1</v>
      </c>
      <c r="BS1342">
        <v>1</v>
      </c>
      <c r="BT1342">
        <v>3</v>
      </c>
      <c r="BU1342">
        <v>1</v>
      </c>
      <c r="BV1342" s="142">
        <v>2</v>
      </c>
      <c r="BW1342" s="302">
        <v>8</v>
      </c>
      <c r="BX1342" s="302">
        <v>1</v>
      </c>
      <c r="BY1342" s="302">
        <v>1</v>
      </c>
      <c r="BZ1342" s="302">
        <v>5</v>
      </c>
      <c r="CA1342" s="302">
        <v>0</v>
      </c>
      <c r="CB1342" s="302">
        <v>8</v>
      </c>
      <c r="CC1342" s="303">
        <v>3.1746031746031744E-2</v>
      </c>
      <c r="CD1342" s="304">
        <v>0.89442719099991574</v>
      </c>
      <c r="CE1342" s="302">
        <v>0</v>
      </c>
      <c r="CF1342" s="302">
        <v>30</v>
      </c>
      <c r="CG1342" s="296">
        <v>1.5873015873015873E-3</v>
      </c>
      <c r="CH1342" s="297" t="s">
        <v>12384</v>
      </c>
      <c r="CI1342" s="305">
        <v>1</v>
      </c>
      <c r="CJ1342" s="306">
        <v>9.1801414767142013</v>
      </c>
      <c r="CK1342" s="300">
        <v>2</v>
      </c>
      <c r="CL1342" s="301">
        <v>10</v>
      </c>
    </row>
    <row r="1343" spans="1:90" x14ac:dyDescent="0.25">
      <c r="A1343">
        <v>1511101310</v>
      </c>
      <c r="B1343" s="287" t="s">
        <v>13735</v>
      </c>
      <c r="C1343" s="141">
        <v>3</v>
      </c>
      <c r="D1343">
        <v>2</v>
      </c>
      <c r="E1343">
        <v>2</v>
      </c>
      <c r="F1343">
        <v>1</v>
      </c>
      <c r="N1343" s="142"/>
      <c r="O1343" s="141"/>
      <c r="AA1343" s="141"/>
      <c r="AL1343" s="142"/>
      <c r="AM1343" s="141"/>
      <c r="AX1343" s="142"/>
      <c r="AY1343" s="141"/>
      <c r="BJ1343" s="142"/>
      <c r="BK1343" s="141"/>
      <c r="BV1343" s="142"/>
      <c r="BW1343" s="302">
        <v>8</v>
      </c>
      <c r="BX1343" s="302">
        <v>0</v>
      </c>
      <c r="BY1343" s="302">
        <v>0</v>
      </c>
      <c r="BZ1343" s="302">
        <v>0</v>
      </c>
      <c r="CA1343" s="302">
        <v>0</v>
      </c>
      <c r="CB1343" s="302">
        <v>0</v>
      </c>
      <c r="CC1343" s="303">
        <v>0</v>
      </c>
      <c r="CD1343" s="304">
        <v>0</v>
      </c>
      <c r="CE1343" s="302">
        <v>0</v>
      </c>
      <c r="CF1343" s="302">
        <v>30</v>
      </c>
      <c r="CG1343" s="296">
        <v>0</v>
      </c>
      <c r="CH1343" s="297" t="s">
        <v>12384</v>
      </c>
      <c r="CI1343" s="305">
        <v>0</v>
      </c>
      <c r="CJ1343" s="306">
        <v>0</v>
      </c>
      <c r="CK1343" s="300">
        <v>0</v>
      </c>
      <c r="CL1343" s="301">
        <v>0</v>
      </c>
    </row>
    <row r="1344" spans="1:90" x14ac:dyDescent="0.25">
      <c r="A1344">
        <v>1511101320</v>
      </c>
      <c r="B1344" s="287" t="s">
        <v>13736</v>
      </c>
      <c r="C1344" s="141">
        <v>3</v>
      </c>
      <c r="F1344">
        <v>1</v>
      </c>
      <c r="N1344" s="142"/>
      <c r="O1344" s="141"/>
      <c r="AA1344" s="141"/>
      <c r="AL1344" s="142"/>
      <c r="AM1344" s="141"/>
      <c r="AX1344" s="142"/>
      <c r="AY1344" s="141"/>
      <c r="BJ1344" s="142"/>
      <c r="BK1344" s="141"/>
      <c r="BV1344" s="142"/>
      <c r="BW1344" s="302">
        <v>4</v>
      </c>
      <c r="BX1344" s="302">
        <v>0</v>
      </c>
      <c r="BY1344" s="302">
        <v>0</v>
      </c>
      <c r="BZ1344" s="302">
        <v>0</v>
      </c>
      <c r="CA1344" s="302">
        <v>0</v>
      </c>
      <c r="CB1344" s="302">
        <v>0</v>
      </c>
      <c r="CC1344" s="303">
        <v>0</v>
      </c>
      <c r="CD1344" s="304">
        <v>0</v>
      </c>
      <c r="CE1344" s="302">
        <v>0</v>
      </c>
      <c r="CF1344" s="302">
        <v>30</v>
      </c>
      <c r="CG1344" s="296">
        <v>0</v>
      </c>
      <c r="CH1344" s="297" t="s">
        <v>12384</v>
      </c>
      <c r="CI1344" s="305">
        <v>0</v>
      </c>
      <c r="CJ1344" s="306">
        <v>0</v>
      </c>
      <c r="CK1344" s="300">
        <v>0</v>
      </c>
      <c r="CL1344" s="301">
        <v>0</v>
      </c>
    </row>
    <row r="1345" spans="1:90" x14ac:dyDescent="0.25">
      <c r="A1345">
        <v>1511101340</v>
      </c>
      <c r="B1345" s="287" t="s">
        <v>13737</v>
      </c>
      <c r="C1345" s="141"/>
      <c r="D1345">
        <v>1</v>
      </c>
      <c r="G1345">
        <v>1</v>
      </c>
      <c r="N1345" s="142"/>
      <c r="O1345" s="141"/>
      <c r="AA1345" s="141"/>
      <c r="AL1345" s="142"/>
      <c r="AM1345" s="141"/>
      <c r="AX1345" s="142"/>
      <c r="AY1345" s="141"/>
      <c r="BJ1345" s="142"/>
      <c r="BK1345" s="141"/>
      <c r="BV1345" s="142"/>
      <c r="BW1345" s="302">
        <v>2</v>
      </c>
      <c r="BX1345" s="302">
        <v>0</v>
      </c>
      <c r="BY1345" s="302">
        <v>0</v>
      </c>
      <c r="BZ1345" s="302">
        <v>0</v>
      </c>
      <c r="CA1345" s="302">
        <v>0</v>
      </c>
      <c r="CB1345" s="302">
        <v>0</v>
      </c>
      <c r="CC1345" s="303">
        <v>0</v>
      </c>
      <c r="CD1345" s="304">
        <v>0</v>
      </c>
      <c r="CE1345" s="302">
        <v>0</v>
      </c>
      <c r="CF1345" s="302">
        <v>30</v>
      </c>
      <c r="CG1345" s="296">
        <v>0</v>
      </c>
      <c r="CH1345" s="297" t="s">
        <v>12384</v>
      </c>
      <c r="CI1345" s="305">
        <v>0</v>
      </c>
      <c r="CJ1345" s="306">
        <v>0</v>
      </c>
      <c r="CK1345" s="300">
        <v>0</v>
      </c>
      <c r="CL1345" s="301">
        <v>0</v>
      </c>
    </row>
    <row r="1346" spans="1:90" x14ac:dyDescent="0.25">
      <c r="A1346">
        <v>1511101370</v>
      </c>
      <c r="B1346" s="287" t="s">
        <v>13738</v>
      </c>
      <c r="C1346" s="141"/>
      <c r="N1346" s="142"/>
      <c r="O1346" s="141"/>
      <c r="AA1346" s="141"/>
      <c r="AL1346" s="142"/>
      <c r="AM1346" s="141"/>
      <c r="AX1346" s="142"/>
      <c r="AY1346" s="141"/>
      <c r="BE1346">
        <v>1</v>
      </c>
      <c r="BJ1346" s="142"/>
      <c r="BK1346" s="141"/>
      <c r="BV1346" s="142"/>
      <c r="BW1346" s="302">
        <v>0</v>
      </c>
      <c r="BX1346" s="302">
        <v>0</v>
      </c>
      <c r="BY1346" s="302">
        <v>0</v>
      </c>
      <c r="BZ1346" s="302">
        <v>0</v>
      </c>
      <c r="CA1346" s="302">
        <v>1</v>
      </c>
      <c r="CB1346" s="302">
        <v>0</v>
      </c>
      <c r="CC1346" s="303">
        <v>0</v>
      </c>
      <c r="CD1346" s="304">
        <v>0</v>
      </c>
      <c r="CE1346" s="302">
        <v>0</v>
      </c>
      <c r="CF1346" s="302">
        <v>30</v>
      </c>
      <c r="CG1346" s="296">
        <v>0</v>
      </c>
      <c r="CH1346" s="297" t="s">
        <v>12384</v>
      </c>
      <c r="CI1346" s="305">
        <v>0</v>
      </c>
      <c r="CJ1346" s="306">
        <v>0</v>
      </c>
      <c r="CK1346" s="300">
        <v>0</v>
      </c>
      <c r="CL1346" s="301">
        <v>0</v>
      </c>
    </row>
    <row r="1347" spans="1:90" x14ac:dyDescent="0.25">
      <c r="A1347">
        <v>1511101390</v>
      </c>
      <c r="B1347" s="287" t="s">
        <v>13739</v>
      </c>
      <c r="C1347" s="141"/>
      <c r="I1347">
        <v>1</v>
      </c>
      <c r="N1347" s="142"/>
      <c r="O1347" s="141"/>
      <c r="AA1347" s="141"/>
      <c r="AL1347" s="142"/>
      <c r="AM1347" s="141"/>
      <c r="AX1347" s="142"/>
      <c r="AY1347" s="141"/>
      <c r="BJ1347" s="142">
        <v>1</v>
      </c>
      <c r="BK1347" s="141"/>
      <c r="BV1347" s="142"/>
      <c r="BW1347" s="302">
        <v>1</v>
      </c>
      <c r="BX1347" s="302">
        <v>0</v>
      </c>
      <c r="BY1347" s="302">
        <v>0</v>
      </c>
      <c r="BZ1347" s="302">
        <v>0</v>
      </c>
      <c r="CA1347" s="302">
        <v>1</v>
      </c>
      <c r="CB1347" s="302">
        <v>0</v>
      </c>
      <c r="CC1347" s="303">
        <v>0</v>
      </c>
      <c r="CD1347" s="304">
        <v>0</v>
      </c>
      <c r="CE1347" s="302">
        <v>0</v>
      </c>
      <c r="CF1347" s="302">
        <v>30</v>
      </c>
      <c r="CG1347" s="296">
        <v>0</v>
      </c>
      <c r="CH1347" s="297" t="s">
        <v>12384</v>
      </c>
      <c r="CI1347" s="305">
        <v>0</v>
      </c>
      <c r="CJ1347" s="306">
        <v>0</v>
      </c>
      <c r="CK1347" s="300">
        <v>0</v>
      </c>
      <c r="CL1347" s="301">
        <v>0</v>
      </c>
    </row>
    <row r="1348" spans="1:90" x14ac:dyDescent="0.25">
      <c r="A1348">
        <v>1511101420</v>
      </c>
      <c r="B1348" s="287" t="s">
        <v>13740</v>
      </c>
      <c r="C1348" s="141"/>
      <c r="N1348" s="142"/>
      <c r="O1348" s="141"/>
      <c r="X1348">
        <v>2</v>
      </c>
      <c r="AA1348" s="141"/>
      <c r="AL1348" s="142"/>
      <c r="AM1348" s="141"/>
      <c r="AX1348" s="142"/>
      <c r="AY1348" s="141"/>
      <c r="BJ1348" s="142"/>
      <c r="BK1348" s="141"/>
      <c r="BV1348" s="142"/>
      <c r="BW1348" s="302">
        <v>0</v>
      </c>
      <c r="BX1348" s="302">
        <v>2</v>
      </c>
      <c r="BY1348" s="302">
        <v>0</v>
      </c>
      <c r="BZ1348" s="302">
        <v>0</v>
      </c>
      <c r="CA1348" s="302">
        <v>0</v>
      </c>
      <c r="CB1348" s="302">
        <v>0</v>
      </c>
      <c r="CC1348" s="303">
        <v>0</v>
      </c>
      <c r="CD1348" s="304">
        <v>0</v>
      </c>
      <c r="CE1348" s="302">
        <v>0</v>
      </c>
      <c r="CF1348" s="302">
        <v>30</v>
      </c>
      <c r="CG1348" s="296">
        <v>0</v>
      </c>
      <c r="CH1348" s="297" t="s">
        <v>12384</v>
      </c>
      <c r="CI1348" s="305">
        <v>0</v>
      </c>
      <c r="CJ1348" s="306">
        <v>0</v>
      </c>
      <c r="CK1348" s="300">
        <v>0</v>
      </c>
      <c r="CL1348" s="301">
        <v>0</v>
      </c>
    </row>
    <row r="1349" spans="1:90" x14ac:dyDescent="0.25">
      <c r="A1349">
        <v>1511101430</v>
      </c>
      <c r="B1349" s="287" t="s">
        <v>13741</v>
      </c>
      <c r="C1349" s="141"/>
      <c r="E1349">
        <v>1</v>
      </c>
      <c r="N1349" s="142"/>
      <c r="O1349" s="141"/>
      <c r="AA1349" s="141"/>
      <c r="AL1349" s="142"/>
      <c r="AM1349" s="141"/>
      <c r="AX1349" s="142"/>
      <c r="AY1349" s="141"/>
      <c r="BH1349">
        <v>1</v>
      </c>
      <c r="BJ1349" s="142"/>
      <c r="BK1349" s="141"/>
      <c r="BU1349">
        <v>1</v>
      </c>
      <c r="BV1349" s="142"/>
      <c r="BW1349" s="302">
        <v>1</v>
      </c>
      <c r="BX1349" s="302">
        <v>0</v>
      </c>
      <c r="BY1349" s="302">
        <v>0</v>
      </c>
      <c r="BZ1349" s="302">
        <v>0</v>
      </c>
      <c r="CA1349" s="302">
        <v>1</v>
      </c>
      <c r="CB1349" s="302">
        <v>1</v>
      </c>
      <c r="CC1349" s="303">
        <v>3.968253968253968E-3</v>
      </c>
      <c r="CD1349" s="304">
        <v>0</v>
      </c>
      <c r="CE1349" s="302">
        <v>0</v>
      </c>
      <c r="CF1349" s="302">
        <v>30</v>
      </c>
      <c r="CG1349" s="296">
        <v>1.9841269841269841E-4</v>
      </c>
      <c r="CH1349" s="297" t="s">
        <v>12384</v>
      </c>
      <c r="CI1349" s="305">
        <v>0</v>
      </c>
      <c r="CJ1349" s="306">
        <v>1.0357142857142856</v>
      </c>
      <c r="CK1349" s="300">
        <v>1</v>
      </c>
      <c r="CL1349" s="301">
        <v>2</v>
      </c>
    </row>
    <row r="1350" spans="1:90" x14ac:dyDescent="0.25">
      <c r="A1350">
        <v>1511101460</v>
      </c>
      <c r="B1350" s="287" t="s">
        <v>13742</v>
      </c>
      <c r="C1350" s="141"/>
      <c r="N1350" s="142">
        <v>1</v>
      </c>
      <c r="O1350" s="141"/>
      <c r="AA1350" s="141"/>
      <c r="AL1350" s="142"/>
      <c r="AM1350" s="141"/>
      <c r="AX1350" s="142"/>
      <c r="AY1350" s="141"/>
      <c r="BJ1350" s="142"/>
      <c r="BK1350" s="141"/>
      <c r="BV1350" s="142"/>
      <c r="BW1350" s="302">
        <v>1</v>
      </c>
      <c r="BX1350" s="302">
        <v>0</v>
      </c>
      <c r="BY1350" s="302">
        <v>0</v>
      </c>
      <c r="BZ1350" s="302">
        <v>0</v>
      </c>
      <c r="CA1350" s="302">
        <v>0</v>
      </c>
      <c r="CB1350" s="302">
        <v>0</v>
      </c>
      <c r="CC1350" s="303">
        <v>0</v>
      </c>
      <c r="CD1350" s="304">
        <v>0</v>
      </c>
      <c r="CE1350" s="302">
        <v>0</v>
      </c>
      <c r="CF1350" s="302">
        <v>30</v>
      </c>
      <c r="CG1350" s="296">
        <v>0</v>
      </c>
      <c r="CH1350" s="297" t="s">
        <v>12384</v>
      </c>
      <c r="CI1350" s="305">
        <v>0</v>
      </c>
      <c r="CJ1350" s="306">
        <v>0</v>
      </c>
      <c r="CK1350" s="300">
        <v>0</v>
      </c>
      <c r="CL1350" s="301">
        <v>0</v>
      </c>
    </row>
    <row r="1351" spans="1:90" x14ac:dyDescent="0.25">
      <c r="A1351">
        <v>1511101500</v>
      </c>
      <c r="B1351" s="287" t="s">
        <v>13743</v>
      </c>
      <c r="C1351" s="141"/>
      <c r="F1351">
        <v>1</v>
      </c>
      <c r="N1351" s="142"/>
      <c r="O1351" s="141"/>
      <c r="AA1351" s="141"/>
      <c r="AB1351">
        <v>2</v>
      </c>
      <c r="AC1351">
        <v>1</v>
      </c>
      <c r="AD1351">
        <v>2</v>
      </c>
      <c r="AK1351">
        <v>1</v>
      </c>
      <c r="AL1351" s="142"/>
      <c r="AM1351" s="141"/>
      <c r="AX1351" s="142"/>
      <c r="AY1351" s="141"/>
      <c r="BA1351">
        <v>1</v>
      </c>
      <c r="BC1351">
        <v>1</v>
      </c>
      <c r="BJ1351" s="142"/>
      <c r="BK1351" s="141"/>
      <c r="BV1351" s="142"/>
      <c r="BW1351" s="302">
        <v>1</v>
      </c>
      <c r="BX1351" s="302">
        <v>0</v>
      </c>
      <c r="BY1351" s="302">
        <v>6</v>
      </c>
      <c r="BZ1351" s="302">
        <v>0</v>
      </c>
      <c r="CA1351" s="302">
        <v>2</v>
      </c>
      <c r="CB1351" s="302">
        <v>0</v>
      </c>
      <c r="CC1351" s="303">
        <v>0</v>
      </c>
      <c r="CD1351" s="304">
        <v>0</v>
      </c>
      <c r="CE1351" s="302">
        <v>0</v>
      </c>
      <c r="CF1351" s="302">
        <v>30</v>
      </c>
      <c r="CG1351" s="296">
        <v>0</v>
      </c>
      <c r="CH1351" s="297" t="s">
        <v>12384</v>
      </c>
      <c r="CI1351" s="305">
        <v>0</v>
      </c>
      <c r="CJ1351" s="306">
        <v>0</v>
      </c>
      <c r="CK1351" s="300">
        <v>0</v>
      </c>
      <c r="CL1351" s="301">
        <v>0</v>
      </c>
    </row>
    <row r="1352" spans="1:90" x14ac:dyDescent="0.25">
      <c r="A1352">
        <v>1511102100</v>
      </c>
      <c r="B1352" s="287" t="s">
        <v>13744</v>
      </c>
      <c r="C1352" s="141">
        <v>1</v>
      </c>
      <c r="N1352" s="142"/>
      <c r="O1352" s="141"/>
      <c r="AA1352" s="141"/>
      <c r="AL1352" s="142"/>
      <c r="AM1352" s="141"/>
      <c r="AX1352" s="142"/>
      <c r="AY1352" s="141"/>
      <c r="BJ1352" s="142"/>
      <c r="BK1352" s="141"/>
      <c r="BV1352" s="142"/>
      <c r="BW1352" s="302">
        <v>1</v>
      </c>
      <c r="BX1352" s="302">
        <v>0</v>
      </c>
      <c r="BY1352" s="302">
        <v>0</v>
      </c>
      <c r="BZ1352" s="302">
        <v>0</v>
      </c>
      <c r="CA1352" s="302">
        <v>0</v>
      </c>
      <c r="CB1352" s="302">
        <v>0</v>
      </c>
      <c r="CC1352" s="303">
        <v>0</v>
      </c>
      <c r="CD1352" s="304">
        <v>0</v>
      </c>
      <c r="CE1352" s="302">
        <v>0</v>
      </c>
      <c r="CF1352" s="302">
        <v>30</v>
      </c>
      <c r="CG1352" s="296">
        <v>0</v>
      </c>
      <c r="CH1352" s="297" t="s">
        <v>12384</v>
      </c>
      <c r="CI1352" s="305">
        <v>0</v>
      </c>
      <c r="CJ1352" s="306">
        <v>0</v>
      </c>
      <c r="CK1352" s="300">
        <v>0</v>
      </c>
      <c r="CL1352" s="301">
        <v>0</v>
      </c>
    </row>
    <row r="1353" spans="1:90" x14ac:dyDescent="0.25">
      <c r="A1353">
        <v>1511102130</v>
      </c>
      <c r="B1353" s="287" t="s">
        <v>13745</v>
      </c>
      <c r="C1353" s="141"/>
      <c r="D1353">
        <v>1</v>
      </c>
      <c r="E1353">
        <v>3</v>
      </c>
      <c r="F1353">
        <v>1</v>
      </c>
      <c r="G1353">
        <v>1</v>
      </c>
      <c r="H1353">
        <v>1</v>
      </c>
      <c r="I1353">
        <v>1</v>
      </c>
      <c r="J1353">
        <v>3</v>
      </c>
      <c r="K1353">
        <v>2</v>
      </c>
      <c r="L1353">
        <v>4</v>
      </c>
      <c r="M1353">
        <v>4</v>
      </c>
      <c r="N1353" s="142"/>
      <c r="O1353" s="141">
        <v>1</v>
      </c>
      <c r="P1353">
        <v>3</v>
      </c>
      <c r="Q1353">
        <v>6</v>
      </c>
      <c r="R1353">
        <v>2</v>
      </c>
      <c r="S1353">
        <v>2</v>
      </c>
      <c r="T1353">
        <v>5</v>
      </c>
      <c r="U1353">
        <v>3</v>
      </c>
      <c r="V1353">
        <v>2</v>
      </c>
      <c r="W1353">
        <v>2</v>
      </c>
      <c r="X1353">
        <v>6</v>
      </c>
      <c r="Y1353">
        <v>2</v>
      </c>
      <c r="Z1353">
        <v>2</v>
      </c>
      <c r="AA1353" s="141">
        <v>2</v>
      </c>
      <c r="AB1353">
        <v>13</v>
      </c>
      <c r="AC1353">
        <v>13</v>
      </c>
      <c r="AD1353">
        <v>2</v>
      </c>
      <c r="AE1353">
        <v>3</v>
      </c>
      <c r="AF1353">
        <v>1</v>
      </c>
      <c r="AG1353">
        <v>3</v>
      </c>
      <c r="AH1353">
        <v>4</v>
      </c>
      <c r="AI1353">
        <v>3</v>
      </c>
      <c r="AJ1353">
        <v>1</v>
      </c>
      <c r="AK1353">
        <v>1</v>
      </c>
      <c r="AL1353" s="142">
        <v>3</v>
      </c>
      <c r="AM1353" s="141">
        <v>10</v>
      </c>
      <c r="AO1353">
        <v>6</v>
      </c>
      <c r="AP1353">
        <v>6</v>
      </c>
      <c r="AQ1353">
        <v>7</v>
      </c>
      <c r="AR1353">
        <v>9</v>
      </c>
      <c r="AS1353">
        <v>9</v>
      </c>
      <c r="AT1353">
        <v>2</v>
      </c>
      <c r="AU1353">
        <v>1</v>
      </c>
      <c r="AV1353">
        <v>3</v>
      </c>
      <c r="AW1353">
        <v>2</v>
      </c>
      <c r="AX1353" s="142">
        <v>6</v>
      </c>
      <c r="AY1353" s="141">
        <v>3</v>
      </c>
      <c r="AZ1353">
        <v>5</v>
      </c>
      <c r="BA1353">
        <v>1</v>
      </c>
      <c r="BB1353">
        <v>3</v>
      </c>
      <c r="BC1353">
        <v>3</v>
      </c>
      <c r="BD1353">
        <v>4</v>
      </c>
      <c r="BE1353">
        <v>3</v>
      </c>
      <c r="BF1353">
        <v>3</v>
      </c>
      <c r="BG1353">
        <v>2</v>
      </c>
      <c r="BH1353">
        <v>1</v>
      </c>
      <c r="BI1353">
        <v>3</v>
      </c>
      <c r="BJ1353" s="142">
        <v>4</v>
      </c>
      <c r="BK1353" s="141"/>
      <c r="BL1353">
        <v>5</v>
      </c>
      <c r="BM1353">
        <v>2</v>
      </c>
      <c r="BN1353">
        <v>3</v>
      </c>
      <c r="BO1353">
        <v>2</v>
      </c>
      <c r="BQ1353">
        <v>1</v>
      </c>
      <c r="BR1353">
        <v>1</v>
      </c>
      <c r="BS1353">
        <v>3</v>
      </c>
      <c r="BT1353">
        <v>3</v>
      </c>
      <c r="BU1353">
        <v>1</v>
      </c>
      <c r="BV1353" s="142">
        <v>2</v>
      </c>
      <c r="BW1353" s="302">
        <v>21</v>
      </c>
      <c r="BX1353" s="302">
        <v>36</v>
      </c>
      <c r="BY1353" s="302">
        <v>49</v>
      </c>
      <c r="BZ1353" s="302">
        <v>61</v>
      </c>
      <c r="CA1353" s="302">
        <v>35</v>
      </c>
      <c r="CB1353" s="302">
        <v>23</v>
      </c>
      <c r="CC1353" s="303">
        <v>9.1269841269841265E-2</v>
      </c>
      <c r="CD1353" s="304">
        <v>1.2516655570345725</v>
      </c>
      <c r="CE1353" s="302">
        <v>0</v>
      </c>
      <c r="CF1353" s="302">
        <v>30</v>
      </c>
      <c r="CG1353" s="296">
        <v>4.5634920634920638E-3</v>
      </c>
      <c r="CH1353" s="307" t="s">
        <v>15354</v>
      </c>
      <c r="CI1353" s="305">
        <v>2</v>
      </c>
      <c r="CJ1353" s="306">
        <v>25.073094128463143</v>
      </c>
      <c r="CK1353" s="300">
        <v>4</v>
      </c>
      <c r="CL1353" s="301">
        <v>26</v>
      </c>
    </row>
    <row r="1354" spans="1:90" x14ac:dyDescent="0.25">
      <c r="A1354">
        <v>1511102170</v>
      </c>
      <c r="B1354" s="287" t="s">
        <v>13746</v>
      </c>
      <c r="C1354" s="141"/>
      <c r="N1354" s="142"/>
      <c r="O1354" s="141"/>
      <c r="AA1354" s="141"/>
      <c r="AL1354" s="142"/>
      <c r="AM1354" s="141"/>
      <c r="AX1354" s="142"/>
      <c r="AY1354" s="141"/>
      <c r="BJ1354" s="142">
        <v>1</v>
      </c>
      <c r="BK1354" s="141"/>
      <c r="BM1354">
        <v>1</v>
      </c>
      <c r="BV1354" s="142"/>
      <c r="BW1354" s="302">
        <v>0</v>
      </c>
      <c r="BX1354" s="302">
        <v>0</v>
      </c>
      <c r="BY1354" s="302">
        <v>0</v>
      </c>
      <c r="BZ1354" s="302">
        <v>0</v>
      </c>
      <c r="CA1354" s="302">
        <v>1</v>
      </c>
      <c r="CB1354" s="302">
        <v>1</v>
      </c>
      <c r="CC1354" s="303">
        <v>3.968253968253968E-3</v>
      </c>
      <c r="CD1354" s="304">
        <v>0</v>
      </c>
      <c r="CE1354" s="302">
        <v>0</v>
      </c>
      <c r="CF1354" s="302">
        <v>30</v>
      </c>
      <c r="CG1354" s="296">
        <v>1.9841269841269841E-4</v>
      </c>
      <c r="CH1354" s="297" t="s">
        <v>12384</v>
      </c>
      <c r="CI1354" s="305">
        <v>0</v>
      </c>
      <c r="CJ1354" s="306">
        <v>1.0357142857142856</v>
      </c>
      <c r="CK1354" s="300">
        <v>1</v>
      </c>
      <c r="CL1354" s="301">
        <v>2</v>
      </c>
    </row>
    <row r="1355" spans="1:90" x14ac:dyDescent="0.25">
      <c r="A1355">
        <v>1511102200</v>
      </c>
      <c r="B1355" s="287" t="s">
        <v>13747</v>
      </c>
      <c r="C1355" s="141"/>
      <c r="N1355" s="142"/>
      <c r="O1355" s="141"/>
      <c r="AA1355" s="141"/>
      <c r="AL1355" s="142"/>
      <c r="AM1355" s="141"/>
      <c r="AW1355">
        <v>1</v>
      </c>
      <c r="AX1355" s="142"/>
      <c r="AY1355" s="141"/>
      <c r="BJ1355" s="142"/>
      <c r="BK1355" s="141"/>
      <c r="BV1355" s="142"/>
      <c r="BW1355" s="302">
        <v>0</v>
      </c>
      <c r="BX1355" s="302">
        <v>0</v>
      </c>
      <c r="BY1355" s="302">
        <v>0</v>
      </c>
      <c r="BZ1355" s="302">
        <v>1</v>
      </c>
      <c r="CA1355" s="302">
        <v>0</v>
      </c>
      <c r="CB1355" s="302">
        <v>0</v>
      </c>
      <c r="CC1355" s="303">
        <v>0</v>
      </c>
      <c r="CD1355" s="304">
        <v>0</v>
      </c>
      <c r="CE1355" s="302">
        <v>0</v>
      </c>
      <c r="CF1355" s="302">
        <v>30</v>
      </c>
      <c r="CG1355" s="296">
        <v>0</v>
      </c>
      <c r="CH1355" s="297" t="s">
        <v>12384</v>
      </c>
      <c r="CI1355" s="305">
        <v>0</v>
      </c>
      <c r="CJ1355" s="306">
        <v>0</v>
      </c>
      <c r="CK1355" s="300">
        <v>0</v>
      </c>
      <c r="CL1355" s="301">
        <v>0</v>
      </c>
    </row>
    <row r="1356" spans="1:90" x14ac:dyDescent="0.25">
      <c r="A1356">
        <v>1511102240</v>
      </c>
      <c r="B1356" s="287" t="s">
        <v>13748</v>
      </c>
      <c r="C1356" s="141"/>
      <c r="N1356" s="142"/>
      <c r="O1356" s="141"/>
      <c r="AA1356" s="141"/>
      <c r="AD1356">
        <v>1</v>
      </c>
      <c r="AE1356">
        <v>3</v>
      </c>
      <c r="AH1356">
        <v>1</v>
      </c>
      <c r="AL1356" s="142"/>
      <c r="AM1356" s="141"/>
      <c r="AU1356">
        <v>1</v>
      </c>
      <c r="AX1356" s="142">
        <v>1</v>
      </c>
      <c r="AY1356" s="141"/>
      <c r="BJ1356" s="142"/>
      <c r="BK1356" s="141"/>
      <c r="BV1356" s="142"/>
      <c r="BW1356" s="302">
        <v>0</v>
      </c>
      <c r="BX1356" s="302">
        <v>0</v>
      </c>
      <c r="BY1356" s="302">
        <v>5</v>
      </c>
      <c r="BZ1356" s="302">
        <v>2</v>
      </c>
      <c r="CA1356" s="302">
        <v>0</v>
      </c>
      <c r="CB1356" s="302">
        <v>0</v>
      </c>
      <c r="CC1356" s="303">
        <v>0</v>
      </c>
      <c r="CD1356" s="304">
        <v>0</v>
      </c>
      <c r="CE1356" s="302">
        <v>0</v>
      </c>
      <c r="CF1356" s="302">
        <v>30</v>
      </c>
      <c r="CG1356" s="296">
        <v>0</v>
      </c>
      <c r="CH1356" s="297" t="s">
        <v>12384</v>
      </c>
      <c r="CI1356" s="305">
        <v>0</v>
      </c>
      <c r="CJ1356" s="306">
        <v>0</v>
      </c>
      <c r="CK1356" s="300">
        <v>0</v>
      </c>
      <c r="CL1356" s="301">
        <v>0</v>
      </c>
    </row>
    <row r="1357" spans="1:90" x14ac:dyDescent="0.25">
      <c r="A1357">
        <v>1511102310</v>
      </c>
      <c r="B1357" s="287" t="s">
        <v>13749</v>
      </c>
      <c r="C1357" s="141"/>
      <c r="N1357" s="142"/>
      <c r="O1357" s="141"/>
      <c r="AA1357" s="141"/>
      <c r="AL1357" s="142"/>
      <c r="AM1357" s="141"/>
      <c r="AX1357" s="142"/>
      <c r="AY1357" s="141"/>
      <c r="BJ1357" s="142">
        <v>1</v>
      </c>
      <c r="BK1357" s="141"/>
      <c r="BV1357" s="142"/>
      <c r="BW1357" s="302">
        <v>0</v>
      </c>
      <c r="BX1357" s="302">
        <v>0</v>
      </c>
      <c r="BY1357" s="302">
        <v>0</v>
      </c>
      <c r="BZ1357" s="302">
        <v>0</v>
      </c>
      <c r="CA1357" s="302">
        <v>1</v>
      </c>
      <c r="CB1357" s="302">
        <v>0</v>
      </c>
      <c r="CC1357" s="303">
        <v>0</v>
      </c>
      <c r="CD1357" s="304">
        <v>0</v>
      </c>
      <c r="CE1357" s="302">
        <v>0</v>
      </c>
      <c r="CF1357" s="302">
        <v>30</v>
      </c>
      <c r="CG1357" s="296">
        <v>0</v>
      </c>
      <c r="CH1357" s="297" t="s">
        <v>12384</v>
      </c>
      <c r="CI1357" s="305">
        <v>0</v>
      </c>
      <c r="CJ1357" s="306">
        <v>0</v>
      </c>
      <c r="CK1357" s="300">
        <v>0</v>
      </c>
      <c r="CL1357" s="301">
        <v>0</v>
      </c>
    </row>
    <row r="1358" spans="1:90" x14ac:dyDescent="0.25">
      <c r="A1358">
        <v>1511102540</v>
      </c>
      <c r="B1358" s="287" t="s">
        <v>13750</v>
      </c>
      <c r="C1358" s="141"/>
      <c r="D1358">
        <v>1</v>
      </c>
      <c r="N1358" s="142"/>
      <c r="O1358" s="141"/>
      <c r="AA1358" s="141"/>
      <c r="AL1358" s="142"/>
      <c r="AM1358" s="141"/>
      <c r="AX1358" s="142"/>
      <c r="AY1358" s="141"/>
      <c r="BJ1358" s="142"/>
      <c r="BK1358" s="141"/>
      <c r="BV1358" s="142"/>
      <c r="BW1358" s="302">
        <v>1</v>
      </c>
      <c r="BX1358" s="302">
        <v>0</v>
      </c>
      <c r="BY1358" s="302">
        <v>0</v>
      </c>
      <c r="BZ1358" s="302">
        <v>0</v>
      </c>
      <c r="CA1358" s="302">
        <v>0</v>
      </c>
      <c r="CB1358" s="302">
        <v>0</v>
      </c>
      <c r="CC1358" s="303">
        <v>0</v>
      </c>
      <c r="CD1358" s="304">
        <v>0</v>
      </c>
      <c r="CE1358" s="302">
        <v>0</v>
      </c>
      <c r="CF1358" s="302">
        <v>30</v>
      </c>
      <c r="CG1358" s="296">
        <v>0</v>
      </c>
      <c r="CH1358" s="297" t="s">
        <v>12384</v>
      </c>
      <c r="CI1358" s="305">
        <v>0</v>
      </c>
      <c r="CJ1358" s="306">
        <v>0</v>
      </c>
      <c r="CK1358" s="300">
        <v>0</v>
      </c>
      <c r="CL1358" s="301">
        <v>0</v>
      </c>
    </row>
    <row r="1359" spans="1:90" x14ac:dyDescent="0.25">
      <c r="A1359">
        <v>1511102600</v>
      </c>
      <c r="B1359" s="287" t="s">
        <v>13751</v>
      </c>
      <c r="C1359" s="141"/>
      <c r="D1359">
        <v>1</v>
      </c>
      <c r="N1359" s="142"/>
      <c r="O1359" s="141"/>
      <c r="AA1359" s="141"/>
      <c r="AL1359" s="142"/>
      <c r="AM1359" s="141"/>
      <c r="AX1359" s="142"/>
      <c r="AY1359" s="141"/>
      <c r="BJ1359" s="142"/>
      <c r="BK1359" s="141"/>
      <c r="BV1359" s="142"/>
      <c r="BW1359" s="302">
        <v>1</v>
      </c>
      <c r="BX1359" s="302">
        <v>0</v>
      </c>
      <c r="BY1359" s="302">
        <v>0</v>
      </c>
      <c r="BZ1359" s="302">
        <v>0</v>
      </c>
      <c r="CA1359" s="302">
        <v>0</v>
      </c>
      <c r="CB1359" s="302">
        <v>0</v>
      </c>
      <c r="CC1359" s="303">
        <v>0</v>
      </c>
      <c r="CD1359" s="304">
        <v>0</v>
      </c>
      <c r="CE1359" s="302">
        <v>0</v>
      </c>
      <c r="CF1359" s="302">
        <v>30</v>
      </c>
      <c r="CG1359" s="296">
        <v>0</v>
      </c>
      <c r="CH1359" s="297" t="s">
        <v>12384</v>
      </c>
      <c r="CI1359" s="305">
        <v>0</v>
      </c>
      <c r="CJ1359" s="306">
        <v>0</v>
      </c>
      <c r="CK1359" s="300">
        <v>0</v>
      </c>
      <c r="CL1359" s="301">
        <v>0</v>
      </c>
    </row>
    <row r="1360" spans="1:90" x14ac:dyDescent="0.25">
      <c r="A1360">
        <v>1511102670</v>
      </c>
      <c r="B1360" s="287" t="s">
        <v>13752</v>
      </c>
      <c r="C1360" s="141"/>
      <c r="N1360" s="142"/>
      <c r="O1360" s="141"/>
      <c r="AA1360" s="141"/>
      <c r="AL1360" s="142"/>
      <c r="AM1360" s="141"/>
      <c r="AV1360">
        <v>1</v>
      </c>
      <c r="AX1360" s="142"/>
      <c r="AY1360" s="141"/>
      <c r="BJ1360" s="142"/>
      <c r="BK1360" s="141"/>
      <c r="BV1360" s="142"/>
      <c r="BW1360" s="302">
        <v>0</v>
      </c>
      <c r="BX1360" s="302">
        <v>0</v>
      </c>
      <c r="BY1360" s="302">
        <v>0</v>
      </c>
      <c r="BZ1360" s="302">
        <v>1</v>
      </c>
      <c r="CA1360" s="302">
        <v>0</v>
      </c>
      <c r="CB1360" s="302">
        <v>0</v>
      </c>
      <c r="CC1360" s="303">
        <v>0</v>
      </c>
      <c r="CD1360" s="304">
        <v>0</v>
      </c>
      <c r="CE1360" s="302">
        <v>0</v>
      </c>
      <c r="CF1360" s="302">
        <v>30</v>
      </c>
      <c r="CG1360" s="296">
        <v>0</v>
      </c>
      <c r="CH1360" s="297" t="s">
        <v>12384</v>
      </c>
      <c r="CI1360" s="305">
        <v>0</v>
      </c>
      <c r="CJ1360" s="306">
        <v>0</v>
      </c>
      <c r="CK1360" s="300">
        <v>0</v>
      </c>
      <c r="CL1360" s="301">
        <v>0</v>
      </c>
    </row>
    <row r="1361" spans="1:90" x14ac:dyDescent="0.25">
      <c r="A1361">
        <v>1511103130</v>
      </c>
      <c r="B1361" s="287" t="s">
        <v>13753</v>
      </c>
      <c r="C1361" s="141"/>
      <c r="N1361" s="142"/>
      <c r="O1361" s="141"/>
      <c r="AA1361" s="141"/>
      <c r="AL1361" s="142"/>
      <c r="AM1361" s="141"/>
      <c r="AO1361">
        <v>1</v>
      </c>
      <c r="AV1361">
        <v>1</v>
      </c>
      <c r="AW1361">
        <v>1</v>
      </c>
      <c r="AX1361" s="142"/>
      <c r="AY1361" s="141"/>
      <c r="BJ1361" s="142"/>
      <c r="BK1361" s="141"/>
      <c r="BS1361">
        <v>1</v>
      </c>
      <c r="BV1361" s="142"/>
      <c r="BW1361" s="302">
        <v>0</v>
      </c>
      <c r="BX1361" s="302">
        <v>0</v>
      </c>
      <c r="BY1361" s="302">
        <v>0</v>
      </c>
      <c r="BZ1361" s="302">
        <v>3</v>
      </c>
      <c r="CA1361" s="302">
        <v>0</v>
      </c>
      <c r="CB1361" s="302">
        <v>1</v>
      </c>
      <c r="CC1361" s="303">
        <v>3.968253968253968E-3</v>
      </c>
      <c r="CD1361" s="304">
        <v>0</v>
      </c>
      <c r="CE1361" s="302">
        <v>0</v>
      </c>
      <c r="CF1361" s="302">
        <v>30</v>
      </c>
      <c r="CG1361" s="296">
        <v>1.9841269841269841E-4</v>
      </c>
      <c r="CH1361" s="297" t="s">
        <v>12384</v>
      </c>
      <c r="CI1361" s="305">
        <v>0</v>
      </c>
      <c r="CJ1361" s="306">
        <v>1.0357142857142856</v>
      </c>
      <c r="CK1361" s="300">
        <v>1</v>
      </c>
      <c r="CL1361" s="301">
        <v>2</v>
      </c>
    </row>
    <row r="1362" spans="1:90" x14ac:dyDescent="0.25">
      <c r="A1362">
        <v>1511103550</v>
      </c>
      <c r="B1362" s="287" t="s">
        <v>13754</v>
      </c>
      <c r="C1362" s="141"/>
      <c r="N1362" s="142"/>
      <c r="O1362" s="141"/>
      <c r="Q1362">
        <v>1</v>
      </c>
      <c r="AA1362" s="141"/>
      <c r="AC1362">
        <v>1</v>
      </c>
      <c r="AD1362">
        <v>1</v>
      </c>
      <c r="AE1362">
        <v>2</v>
      </c>
      <c r="AL1362" s="142"/>
      <c r="AM1362" s="141"/>
      <c r="AU1362">
        <v>1</v>
      </c>
      <c r="AX1362" s="142"/>
      <c r="AY1362" s="141"/>
      <c r="BJ1362" s="142">
        <v>1</v>
      </c>
      <c r="BK1362" s="141"/>
      <c r="BO1362">
        <v>1</v>
      </c>
      <c r="BV1362" s="142"/>
      <c r="BW1362" s="302">
        <v>0</v>
      </c>
      <c r="BX1362" s="302">
        <v>1</v>
      </c>
      <c r="BY1362" s="302">
        <v>4</v>
      </c>
      <c r="BZ1362" s="302">
        <v>1</v>
      </c>
      <c r="CA1362" s="302">
        <v>1</v>
      </c>
      <c r="CB1362" s="302">
        <v>1</v>
      </c>
      <c r="CC1362" s="303">
        <v>3.968253968253968E-3</v>
      </c>
      <c r="CD1362" s="304">
        <v>0</v>
      </c>
      <c r="CE1362" s="302">
        <v>0</v>
      </c>
      <c r="CF1362" s="302">
        <v>30</v>
      </c>
      <c r="CG1362" s="296">
        <v>1.9841269841269841E-4</v>
      </c>
      <c r="CH1362" s="297" t="s">
        <v>12384</v>
      </c>
      <c r="CI1362" s="305">
        <v>0</v>
      </c>
      <c r="CJ1362" s="306">
        <v>1.0357142857142856</v>
      </c>
      <c r="CK1362" s="300">
        <v>1</v>
      </c>
      <c r="CL1362" s="301">
        <v>2</v>
      </c>
    </row>
    <row r="1363" spans="1:90" x14ac:dyDescent="0.25">
      <c r="A1363">
        <v>1511103740</v>
      </c>
      <c r="B1363" s="287" t="s">
        <v>13755</v>
      </c>
      <c r="C1363" s="141"/>
      <c r="N1363" s="142"/>
      <c r="O1363" s="141"/>
      <c r="AA1363" s="141"/>
      <c r="AL1363" s="142"/>
      <c r="AM1363" s="141"/>
      <c r="AT1363">
        <v>1</v>
      </c>
      <c r="AX1363" s="142"/>
      <c r="AY1363" s="141"/>
      <c r="BJ1363" s="142"/>
      <c r="BK1363" s="141"/>
      <c r="BR1363">
        <v>1</v>
      </c>
      <c r="BV1363" s="142"/>
      <c r="BW1363" s="302">
        <v>0</v>
      </c>
      <c r="BX1363" s="302">
        <v>0</v>
      </c>
      <c r="BY1363" s="302">
        <v>0</v>
      </c>
      <c r="BZ1363" s="302">
        <v>1</v>
      </c>
      <c r="CA1363" s="302">
        <v>0</v>
      </c>
      <c r="CB1363" s="302">
        <v>1</v>
      </c>
      <c r="CC1363" s="303">
        <v>3.968253968253968E-3</v>
      </c>
      <c r="CD1363" s="304">
        <v>0</v>
      </c>
      <c r="CE1363" s="302">
        <v>0</v>
      </c>
      <c r="CF1363" s="302">
        <v>30</v>
      </c>
      <c r="CG1363" s="296">
        <v>1.9841269841269841E-4</v>
      </c>
      <c r="CH1363" s="297" t="s">
        <v>12384</v>
      </c>
      <c r="CI1363" s="305">
        <v>0</v>
      </c>
      <c r="CJ1363" s="306">
        <v>1.0357142857142856</v>
      </c>
      <c r="CK1363" s="300">
        <v>1</v>
      </c>
      <c r="CL1363" s="301">
        <v>2</v>
      </c>
    </row>
    <row r="1364" spans="1:90" x14ac:dyDescent="0.25">
      <c r="A1364">
        <v>1511104740</v>
      </c>
      <c r="B1364" s="287" t="s">
        <v>13756</v>
      </c>
      <c r="C1364" s="141"/>
      <c r="N1364" s="142"/>
      <c r="O1364" s="141"/>
      <c r="AA1364" s="141"/>
      <c r="AI1364">
        <v>1</v>
      </c>
      <c r="AJ1364">
        <v>1</v>
      </c>
      <c r="AL1364" s="142"/>
      <c r="AM1364" s="141"/>
      <c r="AX1364" s="142"/>
      <c r="AY1364" s="141"/>
      <c r="BA1364">
        <v>1</v>
      </c>
      <c r="BC1364">
        <v>1</v>
      </c>
      <c r="BJ1364" s="142"/>
      <c r="BK1364" s="141"/>
      <c r="BL1364">
        <v>1</v>
      </c>
      <c r="BO1364">
        <v>2</v>
      </c>
      <c r="BU1364">
        <v>1</v>
      </c>
      <c r="BV1364" s="142"/>
      <c r="BW1364" s="302">
        <v>0</v>
      </c>
      <c r="BX1364" s="302">
        <v>0</v>
      </c>
      <c r="BY1364" s="302">
        <v>2</v>
      </c>
      <c r="BZ1364" s="302">
        <v>0</v>
      </c>
      <c r="CA1364" s="302">
        <v>2</v>
      </c>
      <c r="CB1364" s="302">
        <v>4</v>
      </c>
      <c r="CC1364" s="303">
        <v>1.5873015873015872E-2</v>
      </c>
      <c r="CD1364" s="304">
        <v>0.57735026918962584</v>
      </c>
      <c r="CE1364" s="302">
        <v>0</v>
      </c>
      <c r="CF1364" s="302">
        <v>30</v>
      </c>
      <c r="CG1364" s="296">
        <v>7.9365079365079365E-4</v>
      </c>
      <c r="CH1364" s="297" t="s">
        <v>12384</v>
      </c>
      <c r="CI1364" s="305">
        <v>1</v>
      </c>
      <c r="CJ1364" s="306">
        <v>4.7202074120467685</v>
      </c>
      <c r="CK1364" s="300">
        <v>2</v>
      </c>
      <c r="CL1364" s="301">
        <v>5</v>
      </c>
    </row>
    <row r="1365" spans="1:90" x14ac:dyDescent="0.25">
      <c r="A1365">
        <v>1512100230</v>
      </c>
      <c r="B1365" s="287" t="s">
        <v>13757</v>
      </c>
      <c r="C1365" s="141">
        <v>1</v>
      </c>
      <c r="N1365" s="142"/>
      <c r="O1365" s="141"/>
      <c r="AA1365" s="141"/>
      <c r="AL1365" s="142"/>
      <c r="AM1365" s="141"/>
      <c r="AX1365" s="142"/>
      <c r="AY1365" s="141"/>
      <c r="BJ1365" s="142"/>
      <c r="BK1365" s="141"/>
      <c r="BV1365" s="142"/>
      <c r="BW1365" s="302">
        <v>1</v>
      </c>
      <c r="BX1365" s="302">
        <v>0</v>
      </c>
      <c r="BY1365" s="302">
        <v>0</v>
      </c>
      <c r="BZ1365" s="302">
        <v>0</v>
      </c>
      <c r="CA1365" s="302">
        <v>0</v>
      </c>
      <c r="CB1365" s="302">
        <v>0</v>
      </c>
      <c r="CC1365" s="303">
        <v>0</v>
      </c>
      <c r="CD1365" s="304">
        <v>0</v>
      </c>
      <c r="CE1365" s="302">
        <v>0</v>
      </c>
      <c r="CF1365" s="302">
        <v>30</v>
      </c>
      <c r="CG1365" s="296">
        <v>0</v>
      </c>
      <c r="CH1365" s="297" t="s">
        <v>12384</v>
      </c>
      <c r="CI1365" s="305">
        <v>0</v>
      </c>
      <c r="CJ1365" s="306">
        <v>0</v>
      </c>
      <c r="CK1365" s="300">
        <v>0</v>
      </c>
      <c r="CL1365" s="301">
        <v>0</v>
      </c>
    </row>
    <row r="1366" spans="1:90" x14ac:dyDescent="0.25">
      <c r="A1366">
        <v>1512100300</v>
      </c>
      <c r="B1366" s="287" t="s">
        <v>13758</v>
      </c>
      <c r="C1366" s="141"/>
      <c r="N1366" s="142"/>
      <c r="O1366" s="141"/>
      <c r="AA1366" s="141"/>
      <c r="AL1366" s="142"/>
      <c r="AM1366" s="141"/>
      <c r="AR1366">
        <v>1</v>
      </c>
      <c r="AX1366" s="142"/>
      <c r="AY1366" s="141"/>
      <c r="BJ1366" s="142"/>
      <c r="BK1366" s="141"/>
      <c r="BV1366" s="142"/>
      <c r="BW1366" s="302">
        <v>0</v>
      </c>
      <c r="BX1366" s="302">
        <v>0</v>
      </c>
      <c r="BY1366" s="302">
        <v>0</v>
      </c>
      <c r="BZ1366" s="302">
        <v>1</v>
      </c>
      <c r="CA1366" s="302">
        <v>0</v>
      </c>
      <c r="CB1366" s="302">
        <v>0</v>
      </c>
      <c r="CC1366" s="303">
        <v>0</v>
      </c>
      <c r="CD1366" s="304">
        <v>0</v>
      </c>
      <c r="CE1366" s="302">
        <v>0</v>
      </c>
      <c r="CF1366" s="302">
        <v>30</v>
      </c>
      <c r="CG1366" s="296">
        <v>0</v>
      </c>
      <c r="CH1366" s="297" t="s">
        <v>12384</v>
      </c>
      <c r="CI1366" s="305">
        <v>0</v>
      </c>
      <c r="CJ1366" s="306">
        <v>0</v>
      </c>
      <c r="CK1366" s="300">
        <v>0</v>
      </c>
      <c r="CL1366" s="301">
        <v>0</v>
      </c>
    </row>
    <row r="1367" spans="1:90" x14ac:dyDescent="0.25">
      <c r="A1367">
        <v>1512100320</v>
      </c>
      <c r="B1367" s="287" t="s">
        <v>13759</v>
      </c>
      <c r="C1367" s="141"/>
      <c r="D1367">
        <v>1</v>
      </c>
      <c r="N1367" s="142"/>
      <c r="O1367" s="141"/>
      <c r="AA1367" s="141"/>
      <c r="AL1367" s="142"/>
      <c r="AM1367" s="141"/>
      <c r="AX1367" s="142"/>
      <c r="AY1367" s="141"/>
      <c r="BJ1367" s="142"/>
      <c r="BK1367" s="141"/>
      <c r="BV1367" s="142"/>
      <c r="BW1367" s="302">
        <v>1</v>
      </c>
      <c r="BX1367" s="302">
        <v>0</v>
      </c>
      <c r="BY1367" s="302">
        <v>0</v>
      </c>
      <c r="BZ1367" s="302">
        <v>0</v>
      </c>
      <c r="CA1367" s="302">
        <v>0</v>
      </c>
      <c r="CB1367" s="302">
        <v>0</v>
      </c>
      <c r="CC1367" s="303">
        <v>0</v>
      </c>
      <c r="CD1367" s="304">
        <v>0</v>
      </c>
      <c r="CE1367" s="302">
        <v>0</v>
      </c>
      <c r="CF1367" s="302">
        <v>30</v>
      </c>
      <c r="CG1367" s="296">
        <v>0</v>
      </c>
      <c r="CH1367" s="297" t="s">
        <v>12384</v>
      </c>
      <c r="CI1367" s="305">
        <v>0</v>
      </c>
      <c r="CJ1367" s="306">
        <v>0</v>
      </c>
      <c r="CK1367" s="300">
        <v>0</v>
      </c>
      <c r="CL1367" s="301">
        <v>0</v>
      </c>
    </row>
    <row r="1368" spans="1:90" x14ac:dyDescent="0.25">
      <c r="A1368">
        <v>1512100430</v>
      </c>
      <c r="B1368" s="287" t="s">
        <v>13760</v>
      </c>
      <c r="C1368" s="141"/>
      <c r="D1368">
        <v>1</v>
      </c>
      <c r="N1368" s="142"/>
      <c r="O1368" s="141">
        <v>1</v>
      </c>
      <c r="AA1368" s="141"/>
      <c r="AL1368" s="142"/>
      <c r="AM1368" s="141"/>
      <c r="AX1368" s="142"/>
      <c r="AY1368" s="141"/>
      <c r="BJ1368" s="142"/>
      <c r="BK1368" s="141"/>
      <c r="BV1368" s="142"/>
      <c r="BW1368" s="302">
        <v>1</v>
      </c>
      <c r="BX1368" s="302">
        <v>1</v>
      </c>
      <c r="BY1368" s="302">
        <v>0</v>
      </c>
      <c r="BZ1368" s="302">
        <v>0</v>
      </c>
      <c r="CA1368" s="302">
        <v>0</v>
      </c>
      <c r="CB1368" s="302">
        <v>0</v>
      </c>
      <c r="CC1368" s="303">
        <v>0</v>
      </c>
      <c r="CD1368" s="304">
        <v>0</v>
      </c>
      <c r="CE1368" s="302">
        <v>0</v>
      </c>
      <c r="CF1368" s="302">
        <v>30</v>
      </c>
      <c r="CG1368" s="296">
        <v>0</v>
      </c>
      <c r="CH1368" s="297" t="s">
        <v>12384</v>
      </c>
      <c r="CI1368" s="305">
        <v>0</v>
      </c>
      <c r="CJ1368" s="306">
        <v>0</v>
      </c>
      <c r="CK1368" s="300">
        <v>0</v>
      </c>
      <c r="CL1368" s="301">
        <v>0</v>
      </c>
    </row>
    <row r="1369" spans="1:90" x14ac:dyDescent="0.25">
      <c r="A1369">
        <v>1512100480</v>
      </c>
      <c r="B1369" s="287" t="s">
        <v>13761</v>
      </c>
      <c r="C1369" s="141"/>
      <c r="N1369" s="142">
        <v>1</v>
      </c>
      <c r="O1369" s="141"/>
      <c r="U1369">
        <v>1</v>
      </c>
      <c r="X1369">
        <v>1</v>
      </c>
      <c r="AA1369" s="141"/>
      <c r="AE1369">
        <v>1</v>
      </c>
      <c r="AK1369">
        <v>1</v>
      </c>
      <c r="AL1369" s="142"/>
      <c r="AM1369" s="141"/>
      <c r="AX1369" s="142"/>
      <c r="AY1369" s="141"/>
      <c r="BJ1369" s="142"/>
      <c r="BK1369" s="141"/>
      <c r="BO1369">
        <v>1</v>
      </c>
      <c r="BV1369" s="142"/>
      <c r="BW1369" s="302">
        <v>1</v>
      </c>
      <c r="BX1369" s="302">
        <v>2</v>
      </c>
      <c r="BY1369" s="302">
        <v>2</v>
      </c>
      <c r="BZ1369" s="302">
        <v>0</v>
      </c>
      <c r="CA1369" s="302">
        <v>0</v>
      </c>
      <c r="CB1369" s="302">
        <v>1</v>
      </c>
      <c r="CC1369" s="303">
        <v>3.968253968253968E-3</v>
      </c>
      <c r="CD1369" s="304">
        <v>0</v>
      </c>
      <c r="CE1369" s="302">
        <v>0</v>
      </c>
      <c r="CF1369" s="302">
        <v>30</v>
      </c>
      <c r="CG1369" s="296">
        <v>1.9841269841269841E-4</v>
      </c>
      <c r="CH1369" s="297" t="s">
        <v>12384</v>
      </c>
      <c r="CI1369" s="305">
        <v>0</v>
      </c>
      <c r="CJ1369" s="306">
        <v>1.0357142857142856</v>
      </c>
      <c r="CK1369" s="300">
        <v>1</v>
      </c>
      <c r="CL1369" s="301">
        <v>2</v>
      </c>
    </row>
    <row r="1370" spans="1:90" x14ac:dyDescent="0.25">
      <c r="A1370">
        <v>1512100580</v>
      </c>
      <c r="B1370" s="287" t="s">
        <v>13762</v>
      </c>
      <c r="C1370" s="141"/>
      <c r="N1370" s="142">
        <v>1</v>
      </c>
      <c r="O1370" s="141"/>
      <c r="T1370">
        <v>1</v>
      </c>
      <c r="X1370">
        <v>1</v>
      </c>
      <c r="AA1370" s="141"/>
      <c r="AB1370">
        <v>1</v>
      </c>
      <c r="AL1370" s="142"/>
      <c r="AM1370" s="141"/>
      <c r="AX1370" s="142"/>
      <c r="AY1370" s="141"/>
      <c r="BI1370">
        <v>1</v>
      </c>
      <c r="BJ1370" s="142"/>
      <c r="BK1370" s="141"/>
      <c r="BT1370">
        <v>1</v>
      </c>
      <c r="BV1370" s="142"/>
      <c r="BW1370" s="302">
        <v>1</v>
      </c>
      <c r="BX1370" s="302">
        <v>2</v>
      </c>
      <c r="BY1370" s="302">
        <v>1</v>
      </c>
      <c r="BZ1370" s="302">
        <v>0</v>
      </c>
      <c r="CA1370" s="302">
        <v>1</v>
      </c>
      <c r="CB1370" s="302">
        <v>1</v>
      </c>
      <c r="CC1370" s="303">
        <v>3.968253968253968E-3</v>
      </c>
      <c r="CD1370" s="304">
        <v>0</v>
      </c>
      <c r="CE1370" s="302">
        <v>0</v>
      </c>
      <c r="CF1370" s="302">
        <v>30</v>
      </c>
      <c r="CG1370" s="296">
        <v>1.9841269841269841E-4</v>
      </c>
      <c r="CH1370" s="297" t="s">
        <v>12384</v>
      </c>
      <c r="CI1370" s="305">
        <v>0</v>
      </c>
      <c r="CJ1370" s="306">
        <v>1.0357142857142856</v>
      </c>
      <c r="CK1370" s="300">
        <v>1</v>
      </c>
      <c r="CL1370" s="301">
        <v>2</v>
      </c>
    </row>
    <row r="1371" spans="1:90" x14ac:dyDescent="0.25">
      <c r="A1371">
        <v>1512100590</v>
      </c>
      <c r="B1371" s="287" t="s">
        <v>13763</v>
      </c>
      <c r="C1371" s="141"/>
      <c r="N1371" s="142"/>
      <c r="O1371" s="141"/>
      <c r="P1371">
        <v>1</v>
      </c>
      <c r="AA1371" s="141"/>
      <c r="AD1371">
        <v>1</v>
      </c>
      <c r="AK1371">
        <v>2</v>
      </c>
      <c r="AL1371" s="142"/>
      <c r="AM1371" s="141"/>
      <c r="AP1371">
        <v>1</v>
      </c>
      <c r="AT1371">
        <v>1</v>
      </c>
      <c r="AU1371">
        <v>1</v>
      </c>
      <c r="AX1371" s="142"/>
      <c r="AY1371" s="141"/>
      <c r="BJ1371" s="142"/>
      <c r="BK1371" s="141"/>
      <c r="BP1371">
        <v>1</v>
      </c>
      <c r="BT1371">
        <v>1</v>
      </c>
      <c r="BV1371" s="142"/>
      <c r="BW1371" s="302">
        <v>0</v>
      </c>
      <c r="BX1371" s="302">
        <v>1</v>
      </c>
      <c r="BY1371" s="302">
        <v>3</v>
      </c>
      <c r="BZ1371" s="302">
        <v>3</v>
      </c>
      <c r="CA1371" s="302">
        <v>0</v>
      </c>
      <c r="CB1371" s="302">
        <v>2</v>
      </c>
      <c r="CC1371" s="303">
        <v>7.9365079365079361E-3</v>
      </c>
      <c r="CD1371" s="304">
        <v>0</v>
      </c>
      <c r="CE1371" s="302">
        <v>0</v>
      </c>
      <c r="CF1371" s="302">
        <v>30</v>
      </c>
      <c r="CG1371" s="296">
        <v>3.9682539682539683E-4</v>
      </c>
      <c r="CH1371" s="297" t="s">
        <v>12384</v>
      </c>
      <c r="CI1371" s="305">
        <v>0</v>
      </c>
      <c r="CJ1371" s="306">
        <v>2.0714285714285712</v>
      </c>
      <c r="CK1371" s="300">
        <v>1</v>
      </c>
      <c r="CL1371" s="301">
        <v>3</v>
      </c>
    </row>
    <row r="1372" spans="1:90" x14ac:dyDescent="0.25">
      <c r="A1372">
        <v>1512100720</v>
      </c>
      <c r="B1372" s="287" t="s">
        <v>13764</v>
      </c>
      <c r="C1372" s="141"/>
      <c r="E1372">
        <v>1</v>
      </c>
      <c r="F1372">
        <v>1</v>
      </c>
      <c r="N1372" s="142"/>
      <c r="O1372" s="141">
        <v>1</v>
      </c>
      <c r="Z1372">
        <v>1</v>
      </c>
      <c r="AA1372" s="141"/>
      <c r="AB1372">
        <v>6</v>
      </c>
      <c r="AD1372">
        <v>3</v>
      </c>
      <c r="AE1372">
        <v>1</v>
      </c>
      <c r="AF1372">
        <v>1</v>
      </c>
      <c r="AG1372">
        <v>1</v>
      </c>
      <c r="AH1372">
        <v>1</v>
      </c>
      <c r="AJ1372">
        <v>4</v>
      </c>
      <c r="AL1372" s="142">
        <v>2</v>
      </c>
      <c r="AM1372" s="141">
        <v>3</v>
      </c>
      <c r="AP1372">
        <v>1</v>
      </c>
      <c r="AR1372">
        <v>1</v>
      </c>
      <c r="AS1372">
        <v>1</v>
      </c>
      <c r="AT1372">
        <v>2</v>
      </c>
      <c r="AW1372">
        <v>2</v>
      </c>
      <c r="AX1372" s="142">
        <v>1</v>
      </c>
      <c r="AY1372" s="141"/>
      <c r="BJ1372" s="142"/>
      <c r="BK1372" s="141"/>
      <c r="BV1372" s="142"/>
      <c r="BW1372" s="302">
        <v>2</v>
      </c>
      <c r="BX1372" s="302">
        <v>2</v>
      </c>
      <c r="BY1372" s="302">
        <v>19</v>
      </c>
      <c r="BZ1372" s="302">
        <v>11</v>
      </c>
      <c r="CA1372" s="302">
        <v>0</v>
      </c>
      <c r="CB1372" s="302">
        <v>0</v>
      </c>
      <c r="CC1372" s="303">
        <v>0</v>
      </c>
      <c r="CD1372" s="304">
        <v>0</v>
      </c>
      <c r="CE1372" s="302">
        <v>0</v>
      </c>
      <c r="CF1372" s="302">
        <v>30</v>
      </c>
      <c r="CG1372" s="296">
        <v>0</v>
      </c>
      <c r="CH1372" s="297" t="s">
        <v>12384</v>
      </c>
      <c r="CI1372" s="305">
        <v>0</v>
      </c>
      <c r="CJ1372" s="306">
        <v>0</v>
      </c>
      <c r="CK1372" s="300">
        <v>0</v>
      </c>
      <c r="CL1372" s="301">
        <v>0</v>
      </c>
    </row>
    <row r="1373" spans="1:90" x14ac:dyDescent="0.25">
      <c r="A1373">
        <v>1512100730</v>
      </c>
      <c r="B1373" s="287" t="s">
        <v>13765</v>
      </c>
      <c r="C1373" s="141">
        <v>2</v>
      </c>
      <c r="J1373">
        <v>1</v>
      </c>
      <c r="N1373" s="142"/>
      <c r="O1373" s="141"/>
      <c r="AA1373" s="141"/>
      <c r="AL1373" s="142"/>
      <c r="AM1373" s="141"/>
      <c r="AX1373" s="142"/>
      <c r="AY1373" s="141"/>
      <c r="BJ1373" s="142"/>
      <c r="BK1373" s="141"/>
      <c r="BV1373" s="142"/>
      <c r="BW1373" s="302">
        <v>3</v>
      </c>
      <c r="BX1373" s="302">
        <v>0</v>
      </c>
      <c r="BY1373" s="302">
        <v>0</v>
      </c>
      <c r="BZ1373" s="302">
        <v>0</v>
      </c>
      <c r="CA1373" s="302">
        <v>0</v>
      </c>
      <c r="CB1373" s="302">
        <v>0</v>
      </c>
      <c r="CC1373" s="303">
        <v>0</v>
      </c>
      <c r="CD1373" s="304">
        <v>0</v>
      </c>
      <c r="CE1373" s="302">
        <v>0</v>
      </c>
      <c r="CF1373" s="302">
        <v>30</v>
      </c>
      <c r="CG1373" s="296">
        <v>0</v>
      </c>
      <c r="CH1373" s="297" t="s">
        <v>12384</v>
      </c>
      <c r="CI1373" s="305">
        <v>0</v>
      </c>
      <c r="CJ1373" s="306">
        <v>0</v>
      </c>
      <c r="CK1373" s="300">
        <v>0</v>
      </c>
      <c r="CL1373" s="301">
        <v>0</v>
      </c>
    </row>
    <row r="1374" spans="1:90" x14ac:dyDescent="0.25">
      <c r="A1374">
        <v>1512100770</v>
      </c>
      <c r="B1374" s="287" t="s">
        <v>13766</v>
      </c>
      <c r="C1374" s="141"/>
      <c r="G1374">
        <v>1</v>
      </c>
      <c r="N1374" s="142"/>
      <c r="O1374" s="141"/>
      <c r="AA1374" s="141"/>
      <c r="AL1374" s="142"/>
      <c r="AM1374" s="141"/>
      <c r="AX1374" s="142"/>
      <c r="AY1374" s="141"/>
      <c r="BJ1374" s="142"/>
      <c r="BK1374" s="141"/>
      <c r="BV1374" s="142"/>
      <c r="BW1374" s="302">
        <v>1</v>
      </c>
      <c r="BX1374" s="302">
        <v>0</v>
      </c>
      <c r="BY1374" s="302">
        <v>0</v>
      </c>
      <c r="BZ1374" s="302">
        <v>0</v>
      </c>
      <c r="CA1374" s="302">
        <v>0</v>
      </c>
      <c r="CB1374" s="302">
        <v>0</v>
      </c>
      <c r="CC1374" s="303">
        <v>0</v>
      </c>
      <c r="CD1374" s="304">
        <v>0</v>
      </c>
      <c r="CE1374" s="302">
        <v>0</v>
      </c>
      <c r="CF1374" s="302">
        <v>30</v>
      </c>
      <c r="CG1374" s="296">
        <v>0</v>
      </c>
      <c r="CH1374" s="297" t="s">
        <v>12384</v>
      </c>
      <c r="CI1374" s="305">
        <v>0</v>
      </c>
      <c r="CJ1374" s="306">
        <v>0</v>
      </c>
      <c r="CK1374" s="300">
        <v>0</v>
      </c>
      <c r="CL1374" s="301">
        <v>0</v>
      </c>
    </row>
    <row r="1375" spans="1:90" x14ac:dyDescent="0.25">
      <c r="A1375">
        <v>1512101050</v>
      </c>
      <c r="B1375" s="287" t="s">
        <v>13767</v>
      </c>
      <c r="C1375" s="141">
        <v>2</v>
      </c>
      <c r="D1375">
        <v>2</v>
      </c>
      <c r="E1375">
        <v>3</v>
      </c>
      <c r="I1375">
        <v>1</v>
      </c>
      <c r="N1375" s="142"/>
      <c r="O1375" s="141"/>
      <c r="AA1375" s="141"/>
      <c r="AL1375" s="142"/>
      <c r="AM1375" s="141"/>
      <c r="AX1375" s="142"/>
      <c r="AY1375" s="141"/>
      <c r="BJ1375" s="142"/>
      <c r="BK1375" s="141"/>
      <c r="BV1375" s="142"/>
      <c r="BW1375" s="302">
        <v>8</v>
      </c>
      <c r="BX1375" s="302">
        <v>0</v>
      </c>
      <c r="BY1375" s="302">
        <v>0</v>
      </c>
      <c r="BZ1375" s="302">
        <v>0</v>
      </c>
      <c r="CA1375" s="302">
        <v>0</v>
      </c>
      <c r="CB1375" s="302">
        <v>0</v>
      </c>
      <c r="CC1375" s="303">
        <v>0</v>
      </c>
      <c r="CD1375" s="304">
        <v>0</v>
      </c>
      <c r="CE1375" s="302">
        <v>0</v>
      </c>
      <c r="CF1375" s="302">
        <v>30</v>
      </c>
      <c r="CG1375" s="296">
        <v>0</v>
      </c>
      <c r="CH1375" s="297" t="s">
        <v>12384</v>
      </c>
      <c r="CI1375" s="305">
        <v>0</v>
      </c>
      <c r="CJ1375" s="306">
        <v>0</v>
      </c>
      <c r="CK1375" s="300">
        <v>0</v>
      </c>
      <c r="CL1375" s="301">
        <v>0</v>
      </c>
    </row>
    <row r="1376" spans="1:90" x14ac:dyDescent="0.25">
      <c r="A1376">
        <v>1512101110</v>
      </c>
      <c r="B1376" s="287" t="s">
        <v>13768</v>
      </c>
      <c r="C1376" s="141"/>
      <c r="I1376">
        <v>1</v>
      </c>
      <c r="L1376">
        <v>1</v>
      </c>
      <c r="N1376" s="142"/>
      <c r="O1376" s="141"/>
      <c r="AA1376" s="141"/>
      <c r="AE1376">
        <v>3</v>
      </c>
      <c r="AH1376">
        <v>1</v>
      </c>
      <c r="AL1376" s="142"/>
      <c r="AM1376" s="141"/>
      <c r="AN1376">
        <v>1</v>
      </c>
      <c r="AO1376">
        <v>1</v>
      </c>
      <c r="AR1376">
        <v>1</v>
      </c>
      <c r="AX1376" s="142"/>
      <c r="AY1376" s="141"/>
      <c r="BJ1376" s="142"/>
      <c r="BK1376" s="141"/>
      <c r="BV1376" s="142"/>
      <c r="BW1376" s="302">
        <v>2</v>
      </c>
      <c r="BX1376" s="302">
        <v>0</v>
      </c>
      <c r="BY1376" s="302">
        <v>4</v>
      </c>
      <c r="BZ1376" s="302">
        <v>3</v>
      </c>
      <c r="CA1376" s="302">
        <v>0</v>
      </c>
      <c r="CB1376" s="302">
        <v>0</v>
      </c>
      <c r="CC1376" s="303">
        <v>0</v>
      </c>
      <c r="CD1376" s="304">
        <v>0</v>
      </c>
      <c r="CE1376" s="302">
        <v>0</v>
      </c>
      <c r="CF1376" s="302">
        <v>30</v>
      </c>
      <c r="CG1376" s="296">
        <v>0</v>
      </c>
      <c r="CH1376" s="297" t="s">
        <v>12384</v>
      </c>
      <c r="CI1376" s="305">
        <v>0</v>
      </c>
      <c r="CJ1376" s="306">
        <v>0</v>
      </c>
      <c r="CK1376" s="300">
        <v>0</v>
      </c>
      <c r="CL1376" s="301">
        <v>0</v>
      </c>
    </row>
    <row r="1377" spans="1:90" x14ac:dyDescent="0.25">
      <c r="A1377">
        <v>1512101180</v>
      </c>
      <c r="B1377" s="287" t="s">
        <v>13769</v>
      </c>
      <c r="C1377" s="141"/>
      <c r="F1377">
        <v>1</v>
      </c>
      <c r="J1377">
        <v>1</v>
      </c>
      <c r="L1377">
        <v>1</v>
      </c>
      <c r="N1377" s="142"/>
      <c r="O1377" s="141">
        <v>2</v>
      </c>
      <c r="Q1377">
        <v>1</v>
      </c>
      <c r="T1377">
        <v>1</v>
      </c>
      <c r="V1377">
        <v>1</v>
      </c>
      <c r="W1377">
        <v>1</v>
      </c>
      <c r="AA1377" s="141"/>
      <c r="AL1377" s="142"/>
      <c r="AM1377" s="141"/>
      <c r="AO1377">
        <v>1</v>
      </c>
      <c r="AX1377" s="142"/>
      <c r="AY1377" s="141"/>
      <c r="BC1377">
        <v>1</v>
      </c>
      <c r="BJ1377" s="142"/>
      <c r="BK1377" s="141"/>
      <c r="BV1377" s="142"/>
      <c r="BW1377" s="302">
        <v>3</v>
      </c>
      <c r="BX1377" s="302">
        <v>6</v>
      </c>
      <c r="BY1377" s="302">
        <v>0</v>
      </c>
      <c r="BZ1377" s="302">
        <v>1</v>
      </c>
      <c r="CA1377" s="302">
        <v>1</v>
      </c>
      <c r="CB1377" s="302">
        <v>0</v>
      </c>
      <c r="CC1377" s="303">
        <v>0</v>
      </c>
      <c r="CD1377" s="304">
        <v>0</v>
      </c>
      <c r="CE1377" s="302">
        <v>0</v>
      </c>
      <c r="CF1377" s="302">
        <v>30</v>
      </c>
      <c r="CG1377" s="296">
        <v>0</v>
      </c>
      <c r="CH1377" s="297" t="s">
        <v>12384</v>
      </c>
      <c r="CI1377" s="305">
        <v>0</v>
      </c>
      <c r="CJ1377" s="306">
        <v>0</v>
      </c>
      <c r="CK1377" s="300">
        <v>0</v>
      </c>
      <c r="CL1377" s="301">
        <v>0</v>
      </c>
    </row>
    <row r="1378" spans="1:90" x14ac:dyDescent="0.25">
      <c r="A1378">
        <v>1512101290</v>
      </c>
      <c r="B1378" s="287" t="s">
        <v>13770</v>
      </c>
      <c r="C1378" s="141"/>
      <c r="I1378">
        <v>1</v>
      </c>
      <c r="N1378" s="142"/>
      <c r="O1378" s="141"/>
      <c r="AA1378" s="141"/>
      <c r="AL1378" s="142"/>
      <c r="AM1378" s="141"/>
      <c r="AX1378" s="142"/>
      <c r="AY1378" s="141"/>
      <c r="BJ1378" s="142"/>
      <c r="BK1378" s="141"/>
      <c r="BV1378" s="142"/>
      <c r="BW1378" s="302">
        <v>1</v>
      </c>
      <c r="BX1378" s="302">
        <v>0</v>
      </c>
      <c r="BY1378" s="302">
        <v>0</v>
      </c>
      <c r="BZ1378" s="302">
        <v>0</v>
      </c>
      <c r="CA1378" s="302">
        <v>0</v>
      </c>
      <c r="CB1378" s="302">
        <v>0</v>
      </c>
      <c r="CC1378" s="303">
        <v>0</v>
      </c>
      <c r="CD1378" s="304">
        <v>0</v>
      </c>
      <c r="CE1378" s="302">
        <v>0</v>
      </c>
      <c r="CF1378" s="302">
        <v>30</v>
      </c>
      <c r="CG1378" s="296">
        <v>0</v>
      </c>
      <c r="CH1378" s="297" t="s">
        <v>12384</v>
      </c>
      <c r="CI1378" s="305">
        <v>0</v>
      </c>
      <c r="CJ1378" s="306">
        <v>0</v>
      </c>
      <c r="CK1378" s="300">
        <v>0</v>
      </c>
      <c r="CL1378" s="301">
        <v>0</v>
      </c>
    </row>
    <row r="1379" spans="1:90" x14ac:dyDescent="0.25">
      <c r="A1379">
        <v>1512101310</v>
      </c>
      <c r="B1379" s="287" t="s">
        <v>13771</v>
      </c>
      <c r="C1379" s="141">
        <v>2</v>
      </c>
      <c r="E1379">
        <v>2</v>
      </c>
      <c r="G1379">
        <v>1</v>
      </c>
      <c r="N1379" s="142"/>
      <c r="O1379" s="141"/>
      <c r="AA1379" s="141"/>
      <c r="AL1379" s="142"/>
      <c r="AM1379" s="141"/>
      <c r="AX1379" s="142"/>
      <c r="AY1379" s="141"/>
      <c r="BJ1379" s="142"/>
      <c r="BK1379" s="141"/>
      <c r="BV1379" s="142"/>
      <c r="BW1379" s="302">
        <v>5</v>
      </c>
      <c r="BX1379" s="302">
        <v>0</v>
      </c>
      <c r="BY1379" s="302">
        <v>0</v>
      </c>
      <c r="BZ1379" s="302">
        <v>0</v>
      </c>
      <c r="CA1379" s="302">
        <v>0</v>
      </c>
      <c r="CB1379" s="302">
        <v>0</v>
      </c>
      <c r="CC1379" s="303">
        <v>0</v>
      </c>
      <c r="CD1379" s="304">
        <v>0</v>
      </c>
      <c r="CE1379" s="302">
        <v>0</v>
      </c>
      <c r="CF1379" s="302">
        <v>30</v>
      </c>
      <c r="CG1379" s="296">
        <v>0</v>
      </c>
      <c r="CH1379" s="297" t="s">
        <v>12384</v>
      </c>
      <c r="CI1379" s="305">
        <v>0</v>
      </c>
      <c r="CJ1379" s="306">
        <v>0</v>
      </c>
      <c r="CK1379" s="300">
        <v>0</v>
      </c>
      <c r="CL1379" s="301">
        <v>0</v>
      </c>
    </row>
    <row r="1380" spans="1:90" x14ac:dyDescent="0.25">
      <c r="A1380">
        <v>1512101320</v>
      </c>
      <c r="B1380" s="287" t="s">
        <v>13772</v>
      </c>
      <c r="C1380" s="141"/>
      <c r="N1380" s="142">
        <v>1</v>
      </c>
      <c r="O1380" s="141">
        <v>2</v>
      </c>
      <c r="AA1380" s="141"/>
      <c r="AL1380" s="142"/>
      <c r="AM1380" s="141"/>
      <c r="AX1380" s="142"/>
      <c r="AY1380" s="141"/>
      <c r="BJ1380" s="142"/>
      <c r="BK1380" s="141"/>
      <c r="BQ1380">
        <v>1</v>
      </c>
      <c r="BS1380">
        <v>1</v>
      </c>
      <c r="BV1380" s="142"/>
      <c r="BW1380" s="302">
        <v>1</v>
      </c>
      <c r="BX1380" s="302">
        <v>2</v>
      </c>
      <c r="BY1380" s="302">
        <v>0</v>
      </c>
      <c r="BZ1380" s="302">
        <v>0</v>
      </c>
      <c r="CA1380" s="302">
        <v>0</v>
      </c>
      <c r="CB1380" s="302">
        <v>2</v>
      </c>
      <c r="CC1380" s="303">
        <v>7.9365079365079361E-3</v>
      </c>
      <c r="CD1380" s="304">
        <v>0</v>
      </c>
      <c r="CE1380" s="302">
        <v>0</v>
      </c>
      <c r="CF1380" s="302">
        <v>30</v>
      </c>
      <c r="CG1380" s="296">
        <v>3.9682539682539683E-4</v>
      </c>
      <c r="CH1380" s="297" t="s">
        <v>12384</v>
      </c>
      <c r="CI1380" s="305">
        <v>0</v>
      </c>
      <c r="CJ1380" s="306">
        <v>2.0714285714285712</v>
      </c>
      <c r="CK1380" s="300">
        <v>1</v>
      </c>
      <c r="CL1380" s="301">
        <v>3</v>
      </c>
    </row>
    <row r="1381" spans="1:90" x14ac:dyDescent="0.25">
      <c r="A1381">
        <v>1512101400</v>
      </c>
      <c r="B1381" s="287" t="s">
        <v>13773</v>
      </c>
      <c r="C1381" s="141"/>
      <c r="N1381" s="142"/>
      <c r="O1381" s="141"/>
      <c r="AA1381" s="141"/>
      <c r="AB1381">
        <v>1</v>
      </c>
      <c r="AD1381">
        <v>1</v>
      </c>
      <c r="AE1381">
        <v>3</v>
      </c>
      <c r="AL1381" s="142"/>
      <c r="AM1381" s="141"/>
      <c r="AX1381" s="142"/>
      <c r="AY1381" s="141"/>
      <c r="BC1381">
        <v>1</v>
      </c>
      <c r="BJ1381" s="142"/>
      <c r="BK1381" s="141"/>
      <c r="BQ1381">
        <v>1</v>
      </c>
      <c r="BR1381">
        <v>1</v>
      </c>
      <c r="BV1381" s="142"/>
      <c r="BW1381" s="302">
        <v>0</v>
      </c>
      <c r="BX1381" s="302">
        <v>0</v>
      </c>
      <c r="BY1381" s="302">
        <v>5</v>
      </c>
      <c r="BZ1381" s="302">
        <v>0</v>
      </c>
      <c r="CA1381" s="302">
        <v>1</v>
      </c>
      <c r="CB1381" s="302">
        <v>2</v>
      </c>
      <c r="CC1381" s="303">
        <v>7.9365079365079361E-3</v>
      </c>
      <c r="CD1381" s="304">
        <v>0</v>
      </c>
      <c r="CE1381" s="302">
        <v>0</v>
      </c>
      <c r="CF1381" s="302">
        <v>30</v>
      </c>
      <c r="CG1381" s="296">
        <v>3.9682539682539683E-4</v>
      </c>
      <c r="CH1381" s="297" t="s">
        <v>12384</v>
      </c>
      <c r="CI1381" s="305">
        <v>0</v>
      </c>
      <c r="CJ1381" s="306">
        <v>2.0714285714285712</v>
      </c>
      <c r="CK1381" s="300">
        <v>1</v>
      </c>
      <c r="CL1381" s="301">
        <v>3</v>
      </c>
    </row>
    <row r="1382" spans="1:90" x14ac:dyDescent="0.25">
      <c r="A1382">
        <v>1512101410</v>
      </c>
      <c r="B1382" s="287" t="s">
        <v>13774</v>
      </c>
      <c r="C1382" s="141"/>
      <c r="F1382">
        <v>2</v>
      </c>
      <c r="H1382">
        <v>1</v>
      </c>
      <c r="N1382" s="142"/>
      <c r="O1382" s="141"/>
      <c r="AA1382" s="141"/>
      <c r="AL1382" s="142"/>
      <c r="AM1382" s="141"/>
      <c r="AX1382" s="142"/>
      <c r="AY1382" s="141"/>
      <c r="BJ1382" s="142"/>
      <c r="BK1382" s="141"/>
      <c r="BV1382" s="142"/>
      <c r="BW1382" s="302">
        <v>3</v>
      </c>
      <c r="BX1382" s="302">
        <v>0</v>
      </c>
      <c r="BY1382" s="302">
        <v>0</v>
      </c>
      <c r="BZ1382" s="302">
        <v>0</v>
      </c>
      <c r="CA1382" s="302">
        <v>0</v>
      </c>
      <c r="CB1382" s="302">
        <v>0</v>
      </c>
      <c r="CC1382" s="303">
        <v>0</v>
      </c>
      <c r="CD1382" s="304">
        <v>0</v>
      </c>
      <c r="CE1382" s="302">
        <v>0</v>
      </c>
      <c r="CF1382" s="302">
        <v>30</v>
      </c>
      <c r="CG1382" s="296">
        <v>0</v>
      </c>
      <c r="CH1382" s="297" t="s">
        <v>12384</v>
      </c>
      <c r="CI1382" s="305">
        <v>0</v>
      </c>
      <c r="CJ1382" s="306">
        <v>0</v>
      </c>
      <c r="CK1382" s="300">
        <v>0</v>
      </c>
      <c r="CL1382" s="301">
        <v>0</v>
      </c>
    </row>
    <row r="1383" spans="1:90" x14ac:dyDescent="0.25">
      <c r="A1383">
        <v>1512101810</v>
      </c>
      <c r="B1383" s="287" t="s">
        <v>13775</v>
      </c>
      <c r="C1383" s="141"/>
      <c r="N1383" s="142"/>
      <c r="O1383" s="141"/>
      <c r="AA1383" s="141"/>
      <c r="AL1383" s="142">
        <v>1</v>
      </c>
      <c r="AM1383" s="141">
        <v>1</v>
      </c>
      <c r="AX1383" s="142"/>
      <c r="AY1383" s="141"/>
      <c r="BJ1383" s="142"/>
      <c r="BK1383" s="141"/>
      <c r="BV1383" s="142"/>
      <c r="BW1383" s="302">
        <v>0</v>
      </c>
      <c r="BX1383" s="302">
        <v>0</v>
      </c>
      <c r="BY1383" s="302">
        <v>1</v>
      </c>
      <c r="BZ1383" s="302">
        <v>1</v>
      </c>
      <c r="CA1383" s="302">
        <v>0</v>
      </c>
      <c r="CB1383" s="302">
        <v>0</v>
      </c>
      <c r="CC1383" s="303">
        <v>0</v>
      </c>
      <c r="CD1383" s="304">
        <v>0</v>
      </c>
      <c r="CE1383" s="302">
        <v>0</v>
      </c>
      <c r="CF1383" s="302">
        <v>30</v>
      </c>
      <c r="CG1383" s="296">
        <v>0</v>
      </c>
      <c r="CH1383" s="297" t="s">
        <v>12384</v>
      </c>
      <c r="CI1383" s="305">
        <v>0</v>
      </c>
      <c r="CJ1383" s="306">
        <v>0</v>
      </c>
      <c r="CK1383" s="300">
        <v>0</v>
      </c>
      <c r="CL1383" s="301">
        <v>0</v>
      </c>
    </row>
    <row r="1384" spans="1:90" x14ac:dyDescent="0.25">
      <c r="A1384">
        <v>1512101840</v>
      </c>
      <c r="B1384" s="287" t="s">
        <v>13776</v>
      </c>
      <c r="C1384" s="141">
        <v>3</v>
      </c>
      <c r="D1384">
        <v>1</v>
      </c>
      <c r="E1384">
        <v>2</v>
      </c>
      <c r="F1384">
        <v>1</v>
      </c>
      <c r="J1384">
        <v>2</v>
      </c>
      <c r="L1384">
        <v>2</v>
      </c>
      <c r="N1384" s="142"/>
      <c r="O1384" s="141">
        <v>1</v>
      </c>
      <c r="P1384">
        <v>1</v>
      </c>
      <c r="AA1384" s="141"/>
      <c r="AL1384" s="142"/>
      <c r="AM1384" s="141"/>
      <c r="AX1384" s="142"/>
      <c r="AY1384" s="141"/>
      <c r="BJ1384" s="142"/>
      <c r="BK1384" s="141"/>
      <c r="BV1384" s="142"/>
      <c r="BW1384" s="302">
        <v>11</v>
      </c>
      <c r="BX1384" s="302">
        <v>2</v>
      </c>
      <c r="BY1384" s="302">
        <v>0</v>
      </c>
      <c r="BZ1384" s="302">
        <v>0</v>
      </c>
      <c r="CA1384" s="302">
        <v>0</v>
      </c>
      <c r="CB1384" s="302">
        <v>0</v>
      </c>
      <c r="CC1384" s="303">
        <v>0</v>
      </c>
      <c r="CD1384" s="304">
        <v>0</v>
      </c>
      <c r="CE1384" s="302">
        <v>0</v>
      </c>
      <c r="CF1384" s="302">
        <v>30</v>
      </c>
      <c r="CG1384" s="296">
        <v>0</v>
      </c>
      <c r="CH1384" s="297" t="s">
        <v>12384</v>
      </c>
      <c r="CI1384" s="305">
        <v>0</v>
      </c>
      <c r="CJ1384" s="306">
        <v>0</v>
      </c>
      <c r="CK1384" s="300">
        <v>0</v>
      </c>
      <c r="CL1384" s="301">
        <v>0</v>
      </c>
    </row>
    <row r="1385" spans="1:90" x14ac:dyDescent="0.25">
      <c r="A1385">
        <v>1512101920</v>
      </c>
      <c r="B1385" s="287" t="s">
        <v>13777</v>
      </c>
      <c r="C1385" s="141"/>
      <c r="E1385">
        <v>1</v>
      </c>
      <c r="J1385">
        <v>1</v>
      </c>
      <c r="N1385" s="142"/>
      <c r="O1385" s="141"/>
      <c r="AA1385" s="141"/>
      <c r="AL1385" s="142"/>
      <c r="AM1385" s="141"/>
      <c r="AX1385" s="142"/>
      <c r="AY1385" s="141"/>
      <c r="BJ1385" s="142"/>
      <c r="BK1385" s="141"/>
      <c r="BV1385" s="142"/>
      <c r="BW1385" s="302">
        <v>2</v>
      </c>
      <c r="BX1385" s="302">
        <v>0</v>
      </c>
      <c r="BY1385" s="302">
        <v>0</v>
      </c>
      <c r="BZ1385" s="302">
        <v>0</v>
      </c>
      <c r="CA1385" s="302">
        <v>0</v>
      </c>
      <c r="CB1385" s="302">
        <v>0</v>
      </c>
      <c r="CC1385" s="303">
        <v>0</v>
      </c>
      <c r="CD1385" s="304">
        <v>0</v>
      </c>
      <c r="CE1385" s="302">
        <v>0</v>
      </c>
      <c r="CF1385" s="302">
        <v>30</v>
      </c>
      <c r="CG1385" s="296">
        <v>0</v>
      </c>
      <c r="CH1385" s="297" t="s">
        <v>12384</v>
      </c>
      <c r="CI1385" s="305">
        <v>0</v>
      </c>
      <c r="CJ1385" s="306">
        <v>0</v>
      </c>
      <c r="CK1385" s="300">
        <v>0</v>
      </c>
      <c r="CL1385" s="301">
        <v>0</v>
      </c>
    </row>
    <row r="1386" spans="1:90" x14ac:dyDescent="0.25">
      <c r="A1386">
        <v>1512101960</v>
      </c>
      <c r="B1386" s="287" t="s">
        <v>13778</v>
      </c>
      <c r="C1386" s="141"/>
      <c r="F1386">
        <v>1</v>
      </c>
      <c r="N1386" s="142">
        <v>1</v>
      </c>
      <c r="O1386" s="141"/>
      <c r="AA1386" s="141"/>
      <c r="AL1386" s="142"/>
      <c r="AM1386" s="141"/>
      <c r="AX1386" s="142"/>
      <c r="AY1386" s="141"/>
      <c r="BJ1386" s="142"/>
      <c r="BK1386" s="141"/>
      <c r="BV1386" s="142"/>
      <c r="BW1386" s="302">
        <v>2</v>
      </c>
      <c r="BX1386" s="302">
        <v>0</v>
      </c>
      <c r="BY1386" s="302">
        <v>0</v>
      </c>
      <c r="BZ1386" s="302">
        <v>0</v>
      </c>
      <c r="CA1386" s="302">
        <v>0</v>
      </c>
      <c r="CB1386" s="302">
        <v>0</v>
      </c>
      <c r="CC1386" s="303">
        <v>0</v>
      </c>
      <c r="CD1386" s="304">
        <v>0</v>
      </c>
      <c r="CE1386" s="302">
        <v>0</v>
      </c>
      <c r="CF1386" s="302">
        <v>30</v>
      </c>
      <c r="CG1386" s="296">
        <v>0</v>
      </c>
      <c r="CH1386" s="297" t="s">
        <v>12384</v>
      </c>
      <c r="CI1386" s="305">
        <v>0</v>
      </c>
      <c r="CJ1386" s="306">
        <v>0</v>
      </c>
      <c r="CK1386" s="300">
        <v>0</v>
      </c>
      <c r="CL1386" s="301">
        <v>0</v>
      </c>
    </row>
    <row r="1387" spans="1:90" x14ac:dyDescent="0.25">
      <c r="A1387">
        <v>1512101990</v>
      </c>
      <c r="B1387" s="287" t="s">
        <v>13779</v>
      </c>
      <c r="C1387" s="141"/>
      <c r="F1387">
        <v>1</v>
      </c>
      <c r="N1387" s="142"/>
      <c r="O1387" s="141"/>
      <c r="T1387">
        <v>1</v>
      </c>
      <c r="AA1387" s="141"/>
      <c r="AL1387" s="142"/>
      <c r="AM1387" s="141"/>
      <c r="AO1387">
        <v>1</v>
      </c>
      <c r="AX1387" s="142"/>
      <c r="AY1387" s="141"/>
      <c r="BJ1387" s="142">
        <v>1</v>
      </c>
      <c r="BK1387" s="141"/>
      <c r="BV1387" s="142"/>
      <c r="BW1387" s="302">
        <v>1</v>
      </c>
      <c r="BX1387" s="302">
        <v>1</v>
      </c>
      <c r="BY1387" s="302">
        <v>0</v>
      </c>
      <c r="BZ1387" s="302">
        <v>1</v>
      </c>
      <c r="CA1387" s="302">
        <v>1</v>
      </c>
      <c r="CB1387" s="302">
        <v>0</v>
      </c>
      <c r="CC1387" s="303">
        <v>0</v>
      </c>
      <c r="CD1387" s="304">
        <v>0</v>
      </c>
      <c r="CE1387" s="302">
        <v>0</v>
      </c>
      <c r="CF1387" s="302">
        <v>30</v>
      </c>
      <c r="CG1387" s="296">
        <v>0</v>
      </c>
      <c r="CH1387" s="297" t="s">
        <v>12384</v>
      </c>
      <c r="CI1387" s="305">
        <v>0</v>
      </c>
      <c r="CJ1387" s="306">
        <v>0</v>
      </c>
      <c r="CK1387" s="300">
        <v>0</v>
      </c>
      <c r="CL1387" s="301">
        <v>0</v>
      </c>
    </row>
    <row r="1388" spans="1:90" x14ac:dyDescent="0.25">
      <c r="A1388">
        <v>1512102020</v>
      </c>
      <c r="B1388" s="287" t="s">
        <v>13780</v>
      </c>
      <c r="C1388" s="141"/>
      <c r="G1388">
        <v>1</v>
      </c>
      <c r="N1388" s="142"/>
      <c r="O1388" s="141"/>
      <c r="AA1388" s="141"/>
      <c r="AL1388" s="142"/>
      <c r="AM1388" s="141"/>
      <c r="AX1388" s="142"/>
      <c r="AY1388" s="141"/>
      <c r="BJ1388" s="142"/>
      <c r="BK1388" s="141"/>
      <c r="BV1388" s="142"/>
      <c r="BW1388" s="302">
        <v>1</v>
      </c>
      <c r="BX1388" s="302">
        <v>0</v>
      </c>
      <c r="BY1388" s="302">
        <v>0</v>
      </c>
      <c r="BZ1388" s="302">
        <v>0</v>
      </c>
      <c r="CA1388" s="302">
        <v>0</v>
      </c>
      <c r="CB1388" s="302">
        <v>0</v>
      </c>
      <c r="CC1388" s="303">
        <v>0</v>
      </c>
      <c r="CD1388" s="304">
        <v>0</v>
      </c>
      <c r="CE1388" s="302">
        <v>0</v>
      </c>
      <c r="CF1388" s="302">
        <v>30</v>
      </c>
      <c r="CG1388" s="296">
        <v>0</v>
      </c>
      <c r="CH1388" s="297" t="s">
        <v>12384</v>
      </c>
      <c r="CI1388" s="305">
        <v>0</v>
      </c>
      <c r="CJ1388" s="306">
        <v>0</v>
      </c>
      <c r="CK1388" s="300">
        <v>0</v>
      </c>
      <c r="CL1388" s="301">
        <v>0</v>
      </c>
    </row>
    <row r="1389" spans="1:90" x14ac:dyDescent="0.25">
      <c r="A1389">
        <v>1512102040</v>
      </c>
      <c r="B1389" s="287" t="s">
        <v>13781</v>
      </c>
      <c r="C1389" s="141"/>
      <c r="N1389" s="142"/>
      <c r="O1389" s="141"/>
      <c r="AA1389" s="141"/>
      <c r="AL1389" s="142"/>
      <c r="AM1389" s="141"/>
      <c r="AQ1389">
        <v>1</v>
      </c>
      <c r="AX1389" s="142"/>
      <c r="AY1389" s="141"/>
      <c r="BC1389">
        <v>3</v>
      </c>
      <c r="BJ1389" s="142"/>
      <c r="BK1389" s="141">
        <v>1</v>
      </c>
      <c r="BQ1389">
        <v>2</v>
      </c>
      <c r="BR1389">
        <v>1</v>
      </c>
      <c r="BS1389">
        <v>1</v>
      </c>
      <c r="BT1389">
        <v>1</v>
      </c>
      <c r="BV1389" s="142"/>
      <c r="BW1389" s="302">
        <v>0</v>
      </c>
      <c r="BX1389" s="302">
        <v>0</v>
      </c>
      <c r="BY1389" s="302">
        <v>0</v>
      </c>
      <c r="BZ1389" s="302">
        <v>1</v>
      </c>
      <c r="CA1389" s="302">
        <v>3</v>
      </c>
      <c r="CB1389" s="302">
        <v>6</v>
      </c>
      <c r="CC1389" s="303">
        <v>2.3809523809523808E-2</v>
      </c>
      <c r="CD1389" s="304">
        <v>0.44721359549995787</v>
      </c>
      <c r="CE1389" s="302">
        <v>0</v>
      </c>
      <c r="CF1389" s="302">
        <v>30</v>
      </c>
      <c r="CG1389" s="296">
        <v>1.1904761904761906E-3</v>
      </c>
      <c r="CH1389" s="297" t="s">
        <v>12384</v>
      </c>
      <c r="CI1389" s="305">
        <v>1</v>
      </c>
      <c r="CJ1389" s="306">
        <v>6.6614993097856718</v>
      </c>
      <c r="CK1389" s="300">
        <v>2</v>
      </c>
      <c r="CL1389" s="301">
        <v>7</v>
      </c>
    </row>
    <row r="1390" spans="1:90" x14ac:dyDescent="0.25">
      <c r="A1390">
        <v>1512102050</v>
      </c>
      <c r="B1390" s="287" t="s">
        <v>13782</v>
      </c>
      <c r="C1390" s="141"/>
      <c r="D1390">
        <v>1</v>
      </c>
      <c r="N1390" s="142"/>
      <c r="O1390" s="141"/>
      <c r="AA1390" s="141"/>
      <c r="AL1390" s="142"/>
      <c r="AM1390" s="141"/>
      <c r="AX1390" s="142"/>
      <c r="AY1390" s="141"/>
      <c r="BJ1390" s="142"/>
      <c r="BK1390" s="141"/>
      <c r="BV1390" s="142"/>
      <c r="BW1390" s="302">
        <v>1</v>
      </c>
      <c r="BX1390" s="302">
        <v>0</v>
      </c>
      <c r="BY1390" s="302">
        <v>0</v>
      </c>
      <c r="BZ1390" s="302">
        <v>0</v>
      </c>
      <c r="CA1390" s="302">
        <v>0</v>
      </c>
      <c r="CB1390" s="302">
        <v>0</v>
      </c>
      <c r="CC1390" s="303">
        <v>0</v>
      </c>
      <c r="CD1390" s="304">
        <v>0</v>
      </c>
      <c r="CE1390" s="302">
        <v>0</v>
      </c>
      <c r="CF1390" s="302">
        <v>30</v>
      </c>
      <c r="CG1390" s="296">
        <v>0</v>
      </c>
      <c r="CH1390" s="297" t="s">
        <v>12384</v>
      </c>
      <c r="CI1390" s="305">
        <v>0</v>
      </c>
      <c r="CJ1390" s="306">
        <v>0</v>
      </c>
      <c r="CK1390" s="300">
        <v>0</v>
      </c>
      <c r="CL1390" s="301">
        <v>0</v>
      </c>
    </row>
    <row r="1391" spans="1:90" x14ac:dyDescent="0.25">
      <c r="A1391">
        <v>1512102060</v>
      </c>
      <c r="B1391" s="287" t="s">
        <v>13783</v>
      </c>
      <c r="C1391" s="141"/>
      <c r="N1391" s="142"/>
      <c r="O1391" s="141"/>
      <c r="AA1391" s="141"/>
      <c r="AC1391">
        <v>1</v>
      </c>
      <c r="AD1391">
        <v>1</v>
      </c>
      <c r="AL1391" s="142"/>
      <c r="AM1391" s="141"/>
      <c r="AX1391" s="142"/>
      <c r="AY1391" s="141"/>
      <c r="AZ1391">
        <v>1</v>
      </c>
      <c r="BC1391">
        <v>1</v>
      </c>
      <c r="BJ1391" s="142"/>
      <c r="BK1391" s="141"/>
      <c r="BV1391" s="142"/>
      <c r="BW1391" s="302">
        <v>0</v>
      </c>
      <c r="BX1391" s="302">
        <v>0</v>
      </c>
      <c r="BY1391" s="302">
        <v>2</v>
      </c>
      <c r="BZ1391" s="302">
        <v>0</v>
      </c>
      <c r="CA1391" s="302">
        <v>2</v>
      </c>
      <c r="CB1391" s="302">
        <v>0</v>
      </c>
      <c r="CC1391" s="303">
        <v>0</v>
      </c>
      <c r="CD1391" s="304">
        <v>0</v>
      </c>
      <c r="CE1391" s="302">
        <v>0</v>
      </c>
      <c r="CF1391" s="302">
        <v>30</v>
      </c>
      <c r="CG1391" s="296">
        <v>0</v>
      </c>
      <c r="CH1391" s="297" t="s">
        <v>12384</v>
      </c>
      <c r="CI1391" s="305">
        <v>0</v>
      </c>
      <c r="CJ1391" s="306">
        <v>0</v>
      </c>
      <c r="CK1391" s="300">
        <v>0</v>
      </c>
      <c r="CL1391" s="301">
        <v>0</v>
      </c>
    </row>
    <row r="1392" spans="1:90" x14ac:dyDescent="0.25">
      <c r="A1392">
        <v>1512102070</v>
      </c>
      <c r="B1392" s="287" t="s">
        <v>13784</v>
      </c>
      <c r="C1392" s="141"/>
      <c r="D1392">
        <v>1</v>
      </c>
      <c r="E1392">
        <v>1</v>
      </c>
      <c r="F1392">
        <v>1</v>
      </c>
      <c r="H1392">
        <v>1</v>
      </c>
      <c r="I1392">
        <v>1</v>
      </c>
      <c r="N1392" s="142"/>
      <c r="O1392" s="141"/>
      <c r="AA1392" s="141"/>
      <c r="AL1392" s="142"/>
      <c r="AM1392" s="141"/>
      <c r="AX1392" s="142"/>
      <c r="AY1392" s="141"/>
      <c r="BJ1392" s="142"/>
      <c r="BK1392" s="141"/>
      <c r="BV1392" s="142"/>
      <c r="BW1392" s="302">
        <v>5</v>
      </c>
      <c r="BX1392" s="302">
        <v>0</v>
      </c>
      <c r="BY1392" s="302">
        <v>0</v>
      </c>
      <c r="BZ1392" s="302">
        <v>0</v>
      </c>
      <c r="CA1392" s="302">
        <v>0</v>
      </c>
      <c r="CB1392" s="302">
        <v>0</v>
      </c>
      <c r="CC1392" s="303">
        <v>0</v>
      </c>
      <c r="CD1392" s="304">
        <v>0</v>
      </c>
      <c r="CE1392" s="302">
        <v>0</v>
      </c>
      <c r="CF1392" s="302">
        <v>30</v>
      </c>
      <c r="CG1392" s="296">
        <v>0</v>
      </c>
      <c r="CH1392" s="297" t="s">
        <v>12384</v>
      </c>
      <c r="CI1392" s="305">
        <v>0</v>
      </c>
      <c r="CJ1392" s="306">
        <v>0</v>
      </c>
      <c r="CK1392" s="300">
        <v>0</v>
      </c>
      <c r="CL1392" s="301">
        <v>0</v>
      </c>
    </row>
    <row r="1393" spans="1:90" x14ac:dyDescent="0.25">
      <c r="A1393">
        <v>1512102080</v>
      </c>
      <c r="B1393" s="287" t="s">
        <v>13785</v>
      </c>
      <c r="C1393" s="141"/>
      <c r="D1393">
        <v>1</v>
      </c>
      <c r="G1393">
        <v>1</v>
      </c>
      <c r="N1393" s="142"/>
      <c r="O1393" s="141"/>
      <c r="AA1393" s="141"/>
      <c r="AL1393" s="142"/>
      <c r="AM1393" s="141"/>
      <c r="AX1393" s="142"/>
      <c r="AY1393" s="141"/>
      <c r="BJ1393" s="142"/>
      <c r="BK1393" s="141"/>
      <c r="BV1393" s="142"/>
      <c r="BW1393" s="302">
        <v>2</v>
      </c>
      <c r="BX1393" s="302">
        <v>0</v>
      </c>
      <c r="BY1393" s="302">
        <v>0</v>
      </c>
      <c r="BZ1393" s="302">
        <v>0</v>
      </c>
      <c r="CA1393" s="302">
        <v>0</v>
      </c>
      <c r="CB1393" s="302">
        <v>0</v>
      </c>
      <c r="CC1393" s="303">
        <v>0</v>
      </c>
      <c r="CD1393" s="304">
        <v>0</v>
      </c>
      <c r="CE1393" s="302">
        <v>0</v>
      </c>
      <c r="CF1393" s="302">
        <v>30</v>
      </c>
      <c r="CG1393" s="296">
        <v>0</v>
      </c>
      <c r="CH1393" s="297" t="s">
        <v>12384</v>
      </c>
      <c r="CI1393" s="305">
        <v>0</v>
      </c>
      <c r="CJ1393" s="306">
        <v>0</v>
      </c>
      <c r="CK1393" s="300">
        <v>0</v>
      </c>
      <c r="CL1393" s="301">
        <v>0</v>
      </c>
    </row>
    <row r="1394" spans="1:90" x14ac:dyDescent="0.25">
      <c r="A1394">
        <v>1512102210</v>
      </c>
      <c r="B1394" s="287" t="s">
        <v>13786</v>
      </c>
      <c r="C1394" s="141"/>
      <c r="N1394" s="142"/>
      <c r="O1394" s="141"/>
      <c r="AA1394" s="141"/>
      <c r="AC1394">
        <v>1</v>
      </c>
      <c r="AL1394" s="142"/>
      <c r="AM1394" s="141"/>
      <c r="AX1394" s="142"/>
      <c r="AY1394" s="141"/>
      <c r="BJ1394" s="142">
        <v>1</v>
      </c>
      <c r="BK1394" s="141"/>
      <c r="BV1394" s="142"/>
      <c r="BW1394" s="302">
        <v>0</v>
      </c>
      <c r="BX1394" s="302">
        <v>0</v>
      </c>
      <c r="BY1394" s="302">
        <v>1</v>
      </c>
      <c r="BZ1394" s="302">
        <v>0</v>
      </c>
      <c r="CA1394" s="302">
        <v>1</v>
      </c>
      <c r="CB1394" s="302">
        <v>0</v>
      </c>
      <c r="CC1394" s="303">
        <v>0</v>
      </c>
      <c r="CD1394" s="304">
        <v>0</v>
      </c>
      <c r="CE1394" s="302">
        <v>0</v>
      </c>
      <c r="CF1394" s="302">
        <v>30</v>
      </c>
      <c r="CG1394" s="296">
        <v>0</v>
      </c>
      <c r="CH1394" s="297" t="s">
        <v>12384</v>
      </c>
      <c r="CI1394" s="305">
        <v>0</v>
      </c>
      <c r="CJ1394" s="306">
        <v>0</v>
      </c>
      <c r="CK1394" s="300">
        <v>0</v>
      </c>
      <c r="CL1394" s="301">
        <v>0</v>
      </c>
    </row>
    <row r="1395" spans="1:90" x14ac:dyDescent="0.25">
      <c r="A1395">
        <v>1512102250</v>
      </c>
      <c r="B1395" s="287" t="s">
        <v>13787</v>
      </c>
      <c r="C1395" s="141"/>
      <c r="D1395">
        <v>1</v>
      </c>
      <c r="F1395">
        <v>4</v>
      </c>
      <c r="G1395">
        <v>2</v>
      </c>
      <c r="I1395">
        <v>2</v>
      </c>
      <c r="N1395" s="142"/>
      <c r="O1395" s="141"/>
      <c r="AA1395" s="141"/>
      <c r="AL1395" s="142"/>
      <c r="AM1395" s="141"/>
      <c r="AT1395">
        <v>1</v>
      </c>
      <c r="AX1395" s="142"/>
      <c r="AY1395" s="141"/>
      <c r="BJ1395" s="142"/>
      <c r="BK1395" s="141"/>
      <c r="BV1395" s="142"/>
      <c r="BW1395" s="302">
        <v>9</v>
      </c>
      <c r="BX1395" s="302">
        <v>0</v>
      </c>
      <c r="BY1395" s="302">
        <v>0</v>
      </c>
      <c r="BZ1395" s="302">
        <v>1</v>
      </c>
      <c r="CA1395" s="302">
        <v>0</v>
      </c>
      <c r="CB1395" s="302">
        <v>0</v>
      </c>
      <c r="CC1395" s="303">
        <v>0</v>
      </c>
      <c r="CD1395" s="304">
        <v>0</v>
      </c>
      <c r="CE1395" s="302">
        <v>0</v>
      </c>
      <c r="CF1395" s="302">
        <v>30</v>
      </c>
      <c r="CG1395" s="296">
        <v>0</v>
      </c>
      <c r="CH1395" s="297" t="s">
        <v>12384</v>
      </c>
      <c r="CI1395" s="305">
        <v>0</v>
      </c>
      <c r="CJ1395" s="306">
        <v>0</v>
      </c>
      <c r="CK1395" s="300">
        <v>0</v>
      </c>
      <c r="CL1395" s="301">
        <v>0</v>
      </c>
    </row>
    <row r="1396" spans="1:90" x14ac:dyDescent="0.25">
      <c r="A1396">
        <v>1512102270</v>
      </c>
      <c r="B1396" s="287" t="s">
        <v>13788</v>
      </c>
      <c r="C1396" s="141"/>
      <c r="F1396">
        <v>1</v>
      </c>
      <c r="G1396">
        <v>1</v>
      </c>
      <c r="N1396" s="142"/>
      <c r="O1396" s="141"/>
      <c r="AA1396" s="141"/>
      <c r="AL1396" s="142"/>
      <c r="AM1396" s="141"/>
      <c r="AX1396" s="142"/>
      <c r="AY1396" s="141"/>
      <c r="BJ1396" s="142"/>
      <c r="BK1396" s="141"/>
      <c r="BV1396" s="142"/>
      <c r="BW1396" s="302">
        <v>2</v>
      </c>
      <c r="BX1396" s="302">
        <v>0</v>
      </c>
      <c r="BY1396" s="302">
        <v>0</v>
      </c>
      <c r="BZ1396" s="302">
        <v>0</v>
      </c>
      <c r="CA1396" s="302">
        <v>0</v>
      </c>
      <c r="CB1396" s="302">
        <v>0</v>
      </c>
      <c r="CC1396" s="303">
        <v>0</v>
      </c>
      <c r="CD1396" s="304">
        <v>0</v>
      </c>
      <c r="CE1396" s="302">
        <v>0</v>
      </c>
      <c r="CF1396" s="302">
        <v>30</v>
      </c>
      <c r="CG1396" s="296">
        <v>0</v>
      </c>
      <c r="CH1396" s="297" t="s">
        <v>12384</v>
      </c>
      <c r="CI1396" s="305">
        <v>0</v>
      </c>
      <c r="CJ1396" s="306">
        <v>0</v>
      </c>
      <c r="CK1396" s="300">
        <v>0</v>
      </c>
      <c r="CL1396" s="301">
        <v>0</v>
      </c>
    </row>
    <row r="1397" spans="1:90" x14ac:dyDescent="0.25">
      <c r="A1397">
        <v>1512102440</v>
      </c>
      <c r="B1397" s="287" t="s">
        <v>13789</v>
      </c>
      <c r="C1397" s="141">
        <v>1</v>
      </c>
      <c r="N1397" s="142"/>
      <c r="O1397" s="141"/>
      <c r="AA1397" s="141"/>
      <c r="AL1397" s="142"/>
      <c r="AM1397" s="141"/>
      <c r="AW1397">
        <v>1</v>
      </c>
      <c r="AX1397" s="142"/>
      <c r="AY1397" s="141"/>
      <c r="BJ1397" s="142"/>
      <c r="BK1397" s="141"/>
      <c r="BV1397" s="142"/>
      <c r="BW1397" s="302">
        <v>1</v>
      </c>
      <c r="BX1397" s="302">
        <v>0</v>
      </c>
      <c r="BY1397" s="302">
        <v>0</v>
      </c>
      <c r="BZ1397" s="302">
        <v>1</v>
      </c>
      <c r="CA1397" s="302">
        <v>0</v>
      </c>
      <c r="CB1397" s="302">
        <v>0</v>
      </c>
      <c r="CC1397" s="303">
        <v>0</v>
      </c>
      <c r="CD1397" s="304">
        <v>0</v>
      </c>
      <c r="CE1397" s="302">
        <v>0</v>
      </c>
      <c r="CF1397" s="302">
        <v>30</v>
      </c>
      <c r="CG1397" s="296">
        <v>0</v>
      </c>
      <c r="CH1397" s="297" t="s">
        <v>12384</v>
      </c>
      <c r="CI1397" s="305">
        <v>0</v>
      </c>
      <c r="CJ1397" s="306">
        <v>0</v>
      </c>
      <c r="CK1397" s="300">
        <v>0</v>
      </c>
      <c r="CL1397" s="301">
        <v>0</v>
      </c>
    </row>
    <row r="1398" spans="1:90" x14ac:dyDescent="0.25">
      <c r="A1398">
        <v>1512102450</v>
      </c>
      <c r="B1398" s="287" t="s">
        <v>13790</v>
      </c>
      <c r="C1398" s="141"/>
      <c r="M1398">
        <v>1</v>
      </c>
      <c r="N1398" s="142"/>
      <c r="O1398" s="141"/>
      <c r="AA1398" s="141"/>
      <c r="AE1398">
        <v>1</v>
      </c>
      <c r="AL1398" s="142"/>
      <c r="AM1398" s="141"/>
      <c r="AO1398">
        <v>1</v>
      </c>
      <c r="AT1398">
        <v>3</v>
      </c>
      <c r="AX1398" s="142"/>
      <c r="AY1398" s="141"/>
      <c r="AZ1398">
        <v>3</v>
      </c>
      <c r="BC1398">
        <v>1</v>
      </c>
      <c r="BJ1398" s="142"/>
      <c r="BK1398" s="141"/>
      <c r="BV1398" s="142"/>
      <c r="BW1398" s="302">
        <v>1</v>
      </c>
      <c r="BX1398" s="302">
        <v>0</v>
      </c>
      <c r="BY1398" s="302">
        <v>1</v>
      </c>
      <c r="BZ1398" s="302">
        <v>4</v>
      </c>
      <c r="CA1398" s="302">
        <v>4</v>
      </c>
      <c r="CB1398" s="302">
        <v>0</v>
      </c>
      <c r="CC1398" s="303">
        <v>0</v>
      </c>
      <c r="CD1398" s="304">
        <v>0</v>
      </c>
      <c r="CE1398" s="302">
        <v>0</v>
      </c>
      <c r="CF1398" s="302">
        <v>30</v>
      </c>
      <c r="CG1398" s="296">
        <v>0</v>
      </c>
      <c r="CH1398" s="297" t="s">
        <v>12384</v>
      </c>
      <c r="CI1398" s="305">
        <v>0</v>
      </c>
      <c r="CJ1398" s="306">
        <v>0</v>
      </c>
      <c r="CK1398" s="300">
        <v>0</v>
      </c>
      <c r="CL1398" s="301">
        <v>0</v>
      </c>
    </row>
    <row r="1399" spans="1:90" x14ac:dyDescent="0.25">
      <c r="A1399">
        <v>1512102480</v>
      </c>
      <c r="B1399" s="287" t="s">
        <v>13791</v>
      </c>
      <c r="C1399" s="141">
        <v>2</v>
      </c>
      <c r="L1399">
        <v>1</v>
      </c>
      <c r="N1399" s="142">
        <v>1</v>
      </c>
      <c r="O1399" s="141"/>
      <c r="AA1399" s="141"/>
      <c r="AL1399" s="142"/>
      <c r="AM1399" s="141"/>
      <c r="AX1399" s="142"/>
      <c r="AY1399" s="141"/>
      <c r="BJ1399" s="142"/>
      <c r="BK1399" s="141"/>
      <c r="BV1399" s="142"/>
      <c r="BW1399" s="302">
        <v>4</v>
      </c>
      <c r="BX1399" s="302">
        <v>0</v>
      </c>
      <c r="BY1399" s="302">
        <v>0</v>
      </c>
      <c r="BZ1399" s="302">
        <v>0</v>
      </c>
      <c r="CA1399" s="302">
        <v>0</v>
      </c>
      <c r="CB1399" s="302">
        <v>0</v>
      </c>
      <c r="CC1399" s="303">
        <v>0</v>
      </c>
      <c r="CD1399" s="304">
        <v>0</v>
      </c>
      <c r="CE1399" s="302">
        <v>0</v>
      </c>
      <c r="CF1399" s="302">
        <v>30</v>
      </c>
      <c r="CG1399" s="296">
        <v>0</v>
      </c>
      <c r="CH1399" s="297" t="s">
        <v>12384</v>
      </c>
      <c r="CI1399" s="305">
        <v>0</v>
      </c>
      <c r="CJ1399" s="306">
        <v>0</v>
      </c>
      <c r="CK1399" s="300">
        <v>0</v>
      </c>
      <c r="CL1399" s="301">
        <v>0</v>
      </c>
    </row>
    <row r="1400" spans="1:90" x14ac:dyDescent="0.25">
      <c r="A1400">
        <v>1512102490</v>
      </c>
      <c r="B1400" s="287" t="s">
        <v>13792</v>
      </c>
      <c r="C1400" s="141"/>
      <c r="F1400">
        <v>1</v>
      </c>
      <c r="N1400" s="142"/>
      <c r="O1400" s="141">
        <v>1</v>
      </c>
      <c r="AA1400" s="141"/>
      <c r="AC1400">
        <v>1</v>
      </c>
      <c r="AD1400">
        <v>2</v>
      </c>
      <c r="AL1400" s="142">
        <v>1</v>
      </c>
      <c r="AM1400" s="141"/>
      <c r="AN1400">
        <v>1</v>
      </c>
      <c r="AO1400">
        <v>3</v>
      </c>
      <c r="AS1400">
        <v>1</v>
      </c>
      <c r="AX1400" s="142"/>
      <c r="AY1400" s="141"/>
      <c r="BJ1400" s="142"/>
      <c r="BK1400" s="141"/>
      <c r="BV1400" s="142"/>
      <c r="BW1400" s="302">
        <v>1</v>
      </c>
      <c r="BX1400" s="302">
        <v>1</v>
      </c>
      <c r="BY1400" s="302">
        <v>4</v>
      </c>
      <c r="BZ1400" s="302">
        <v>5</v>
      </c>
      <c r="CA1400" s="302">
        <v>0</v>
      </c>
      <c r="CB1400" s="302">
        <v>0</v>
      </c>
      <c r="CC1400" s="303">
        <v>0</v>
      </c>
      <c r="CD1400" s="304">
        <v>0</v>
      </c>
      <c r="CE1400" s="302">
        <v>0</v>
      </c>
      <c r="CF1400" s="302">
        <v>30</v>
      </c>
      <c r="CG1400" s="296">
        <v>0</v>
      </c>
      <c r="CH1400" s="297" t="s">
        <v>12384</v>
      </c>
      <c r="CI1400" s="305">
        <v>0</v>
      </c>
      <c r="CJ1400" s="306">
        <v>0</v>
      </c>
      <c r="CK1400" s="300">
        <v>0</v>
      </c>
      <c r="CL1400" s="301">
        <v>0</v>
      </c>
    </row>
    <row r="1401" spans="1:90" x14ac:dyDescent="0.25">
      <c r="A1401">
        <v>1512102870</v>
      </c>
      <c r="B1401" s="287" t="s">
        <v>13793</v>
      </c>
      <c r="C1401" s="141"/>
      <c r="N1401" s="142"/>
      <c r="O1401" s="141"/>
      <c r="Z1401">
        <v>1</v>
      </c>
      <c r="AA1401" s="141">
        <v>1</v>
      </c>
      <c r="AH1401">
        <v>1</v>
      </c>
      <c r="AJ1401">
        <v>2</v>
      </c>
      <c r="AL1401" s="142"/>
      <c r="AM1401" s="141"/>
      <c r="AX1401" s="142"/>
      <c r="AY1401" s="141"/>
      <c r="BF1401">
        <v>1</v>
      </c>
      <c r="BJ1401" s="142"/>
      <c r="BK1401" s="141"/>
      <c r="BN1401">
        <v>1</v>
      </c>
      <c r="BQ1401">
        <v>2</v>
      </c>
      <c r="BR1401">
        <v>1</v>
      </c>
      <c r="BV1401" s="142"/>
      <c r="BW1401" s="302">
        <v>0</v>
      </c>
      <c r="BX1401" s="302">
        <v>1</v>
      </c>
      <c r="BY1401" s="302">
        <v>4</v>
      </c>
      <c r="BZ1401" s="302">
        <v>0</v>
      </c>
      <c r="CA1401" s="302">
        <v>1</v>
      </c>
      <c r="CB1401" s="302">
        <v>4</v>
      </c>
      <c r="CC1401" s="303">
        <v>1.5873015873015872E-2</v>
      </c>
      <c r="CD1401" s="304">
        <v>0.57735026918962584</v>
      </c>
      <c r="CE1401" s="302">
        <v>0</v>
      </c>
      <c r="CF1401" s="302">
        <v>30</v>
      </c>
      <c r="CG1401" s="296">
        <v>7.9365079365079365E-4</v>
      </c>
      <c r="CH1401" s="297" t="s">
        <v>12384</v>
      </c>
      <c r="CI1401" s="305">
        <v>1</v>
      </c>
      <c r="CJ1401" s="306">
        <v>4.7202074120467685</v>
      </c>
      <c r="CK1401" s="300">
        <v>2</v>
      </c>
      <c r="CL1401" s="301">
        <v>5</v>
      </c>
    </row>
    <row r="1402" spans="1:90" x14ac:dyDescent="0.25">
      <c r="A1402">
        <v>1512102890</v>
      </c>
      <c r="B1402" s="287" t="s">
        <v>13794</v>
      </c>
      <c r="C1402" s="141"/>
      <c r="N1402" s="142"/>
      <c r="O1402" s="141"/>
      <c r="U1402">
        <v>1</v>
      </c>
      <c r="AA1402" s="141"/>
      <c r="AD1402">
        <v>1</v>
      </c>
      <c r="AL1402" s="142">
        <v>1</v>
      </c>
      <c r="AM1402" s="141"/>
      <c r="AO1402">
        <v>1</v>
      </c>
      <c r="AT1402">
        <v>1</v>
      </c>
      <c r="AW1402">
        <v>1</v>
      </c>
      <c r="AX1402" s="142"/>
      <c r="AY1402" s="141"/>
      <c r="BD1402">
        <v>1</v>
      </c>
      <c r="BJ1402" s="142"/>
      <c r="BK1402" s="141"/>
      <c r="BL1402">
        <v>1</v>
      </c>
      <c r="BU1402">
        <v>1</v>
      </c>
      <c r="BV1402" s="142"/>
      <c r="BW1402" s="302">
        <v>0</v>
      </c>
      <c r="BX1402" s="302">
        <v>1</v>
      </c>
      <c r="BY1402" s="302">
        <v>2</v>
      </c>
      <c r="BZ1402" s="302">
        <v>3</v>
      </c>
      <c r="CA1402" s="302">
        <v>1</v>
      </c>
      <c r="CB1402" s="302">
        <v>2</v>
      </c>
      <c r="CC1402" s="303">
        <v>7.9365079365079361E-3</v>
      </c>
      <c r="CD1402" s="304">
        <v>0</v>
      </c>
      <c r="CE1402" s="302">
        <v>0</v>
      </c>
      <c r="CF1402" s="302">
        <v>30</v>
      </c>
      <c r="CG1402" s="296">
        <v>3.9682539682539683E-4</v>
      </c>
      <c r="CH1402" s="297" t="s">
        <v>12384</v>
      </c>
      <c r="CI1402" s="305">
        <v>0</v>
      </c>
      <c r="CJ1402" s="306">
        <v>2.0714285714285712</v>
      </c>
      <c r="CK1402" s="300">
        <v>1</v>
      </c>
      <c r="CL1402" s="301">
        <v>3</v>
      </c>
    </row>
    <row r="1403" spans="1:90" x14ac:dyDescent="0.25">
      <c r="A1403">
        <v>1512102920</v>
      </c>
      <c r="B1403" s="287" t="s">
        <v>13795</v>
      </c>
      <c r="C1403" s="141"/>
      <c r="N1403" s="142"/>
      <c r="O1403" s="141"/>
      <c r="AA1403" s="141"/>
      <c r="AK1403">
        <v>1</v>
      </c>
      <c r="AL1403" s="142"/>
      <c r="AM1403" s="141"/>
      <c r="AN1403">
        <v>1</v>
      </c>
      <c r="AO1403">
        <v>1</v>
      </c>
      <c r="AX1403" s="142"/>
      <c r="AY1403" s="141"/>
      <c r="BJ1403" s="142"/>
      <c r="BK1403" s="141"/>
      <c r="BV1403" s="142"/>
      <c r="BW1403" s="302">
        <v>0</v>
      </c>
      <c r="BX1403" s="302">
        <v>0</v>
      </c>
      <c r="BY1403" s="302">
        <v>1</v>
      </c>
      <c r="BZ1403" s="302">
        <v>2</v>
      </c>
      <c r="CA1403" s="302">
        <v>0</v>
      </c>
      <c r="CB1403" s="302">
        <v>0</v>
      </c>
      <c r="CC1403" s="303">
        <v>0</v>
      </c>
      <c r="CD1403" s="304">
        <v>0</v>
      </c>
      <c r="CE1403" s="302">
        <v>0</v>
      </c>
      <c r="CF1403" s="302">
        <v>30</v>
      </c>
      <c r="CG1403" s="296">
        <v>0</v>
      </c>
      <c r="CH1403" s="297" t="s">
        <v>12384</v>
      </c>
      <c r="CI1403" s="305">
        <v>0</v>
      </c>
      <c r="CJ1403" s="306">
        <v>0</v>
      </c>
      <c r="CK1403" s="300">
        <v>0</v>
      </c>
      <c r="CL1403" s="301">
        <v>0</v>
      </c>
    </row>
    <row r="1404" spans="1:90" x14ac:dyDescent="0.25">
      <c r="A1404">
        <v>1512102930</v>
      </c>
      <c r="B1404" s="287" t="s">
        <v>13796</v>
      </c>
      <c r="C1404" s="141"/>
      <c r="G1404">
        <v>1</v>
      </c>
      <c r="N1404" s="142"/>
      <c r="O1404" s="141"/>
      <c r="AA1404" s="141"/>
      <c r="AL1404" s="142"/>
      <c r="AM1404" s="141"/>
      <c r="AS1404">
        <v>2</v>
      </c>
      <c r="AX1404" s="142"/>
      <c r="AY1404" s="141"/>
      <c r="BJ1404" s="142"/>
      <c r="BK1404" s="141"/>
      <c r="BV1404" s="142"/>
      <c r="BW1404" s="302">
        <v>1</v>
      </c>
      <c r="BX1404" s="302">
        <v>0</v>
      </c>
      <c r="BY1404" s="302">
        <v>0</v>
      </c>
      <c r="BZ1404" s="302">
        <v>2</v>
      </c>
      <c r="CA1404" s="302">
        <v>0</v>
      </c>
      <c r="CB1404" s="302">
        <v>0</v>
      </c>
      <c r="CC1404" s="303">
        <v>0</v>
      </c>
      <c r="CD1404" s="304">
        <v>0</v>
      </c>
      <c r="CE1404" s="302">
        <v>0</v>
      </c>
      <c r="CF1404" s="302">
        <v>30</v>
      </c>
      <c r="CG1404" s="296">
        <v>0</v>
      </c>
      <c r="CH1404" s="297" t="s">
        <v>12384</v>
      </c>
      <c r="CI1404" s="305">
        <v>0</v>
      </c>
      <c r="CJ1404" s="306">
        <v>0</v>
      </c>
      <c r="CK1404" s="300">
        <v>0</v>
      </c>
      <c r="CL1404" s="301">
        <v>0</v>
      </c>
    </row>
    <row r="1405" spans="1:90" x14ac:dyDescent="0.25">
      <c r="A1405">
        <v>1512102960</v>
      </c>
      <c r="B1405" s="287" t="s">
        <v>13797</v>
      </c>
      <c r="C1405" s="141"/>
      <c r="N1405" s="142">
        <v>1</v>
      </c>
      <c r="O1405" s="141">
        <v>2</v>
      </c>
      <c r="AA1405" s="141"/>
      <c r="AL1405" s="142"/>
      <c r="AM1405" s="141"/>
      <c r="AX1405" s="142"/>
      <c r="AY1405" s="141"/>
      <c r="BJ1405" s="142"/>
      <c r="BK1405" s="141"/>
      <c r="BV1405" s="142"/>
      <c r="BW1405" s="302">
        <v>1</v>
      </c>
      <c r="BX1405" s="302">
        <v>2</v>
      </c>
      <c r="BY1405" s="302">
        <v>0</v>
      </c>
      <c r="BZ1405" s="302">
        <v>0</v>
      </c>
      <c r="CA1405" s="302">
        <v>0</v>
      </c>
      <c r="CB1405" s="302">
        <v>0</v>
      </c>
      <c r="CC1405" s="303">
        <v>0</v>
      </c>
      <c r="CD1405" s="304">
        <v>0</v>
      </c>
      <c r="CE1405" s="302">
        <v>0</v>
      </c>
      <c r="CF1405" s="302">
        <v>30</v>
      </c>
      <c r="CG1405" s="296">
        <v>0</v>
      </c>
      <c r="CH1405" s="297" t="s">
        <v>12384</v>
      </c>
      <c r="CI1405" s="305">
        <v>0</v>
      </c>
      <c r="CJ1405" s="306">
        <v>0</v>
      </c>
      <c r="CK1405" s="300">
        <v>0</v>
      </c>
      <c r="CL1405" s="301">
        <v>0</v>
      </c>
    </row>
    <row r="1406" spans="1:90" x14ac:dyDescent="0.25">
      <c r="A1406">
        <v>1512103040</v>
      </c>
      <c r="B1406" s="287" t="s">
        <v>13798</v>
      </c>
      <c r="C1406" s="141"/>
      <c r="N1406" s="142"/>
      <c r="O1406" s="141"/>
      <c r="U1406">
        <v>1</v>
      </c>
      <c r="AA1406" s="141"/>
      <c r="AL1406" s="142"/>
      <c r="AM1406" s="141"/>
      <c r="AX1406" s="142"/>
      <c r="AY1406" s="141"/>
      <c r="BJ1406" s="142"/>
      <c r="BK1406" s="141"/>
      <c r="BS1406">
        <v>1</v>
      </c>
      <c r="BV1406" s="142"/>
      <c r="BW1406" s="302">
        <v>0</v>
      </c>
      <c r="BX1406" s="302">
        <v>1</v>
      </c>
      <c r="BY1406" s="302">
        <v>0</v>
      </c>
      <c r="BZ1406" s="302">
        <v>0</v>
      </c>
      <c r="CA1406" s="302">
        <v>0</v>
      </c>
      <c r="CB1406" s="302">
        <v>1</v>
      </c>
      <c r="CC1406" s="303">
        <v>3.968253968253968E-3</v>
      </c>
      <c r="CD1406" s="304">
        <v>0</v>
      </c>
      <c r="CE1406" s="302">
        <v>0</v>
      </c>
      <c r="CF1406" s="302">
        <v>30</v>
      </c>
      <c r="CG1406" s="296">
        <v>1.9841269841269841E-4</v>
      </c>
      <c r="CH1406" s="297" t="s">
        <v>12384</v>
      </c>
      <c r="CI1406" s="305">
        <v>0</v>
      </c>
      <c r="CJ1406" s="306">
        <v>1.0357142857142856</v>
      </c>
      <c r="CK1406" s="300">
        <v>1</v>
      </c>
      <c r="CL1406" s="301">
        <v>2</v>
      </c>
    </row>
    <row r="1407" spans="1:90" x14ac:dyDescent="0.25">
      <c r="A1407">
        <v>1512103060</v>
      </c>
      <c r="B1407" s="287" t="s">
        <v>13799</v>
      </c>
      <c r="C1407" s="141"/>
      <c r="N1407" s="142"/>
      <c r="O1407" s="141"/>
      <c r="AA1407" s="141"/>
      <c r="AL1407" s="142"/>
      <c r="AM1407" s="141"/>
      <c r="AN1407">
        <v>1</v>
      </c>
      <c r="AX1407" s="142"/>
      <c r="AY1407" s="141"/>
      <c r="BJ1407" s="142"/>
      <c r="BK1407" s="141"/>
      <c r="BV1407" s="142"/>
      <c r="BW1407" s="302">
        <v>0</v>
      </c>
      <c r="BX1407" s="302">
        <v>0</v>
      </c>
      <c r="BY1407" s="302">
        <v>0</v>
      </c>
      <c r="BZ1407" s="302">
        <v>1</v>
      </c>
      <c r="CA1407" s="302">
        <v>0</v>
      </c>
      <c r="CB1407" s="302">
        <v>0</v>
      </c>
      <c r="CC1407" s="303">
        <v>0</v>
      </c>
      <c r="CD1407" s="304">
        <v>0</v>
      </c>
      <c r="CE1407" s="302">
        <v>0</v>
      </c>
      <c r="CF1407" s="302">
        <v>30</v>
      </c>
      <c r="CG1407" s="296">
        <v>0</v>
      </c>
      <c r="CH1407" s="297" t="s">
        <v>12384</v>
      </c>
      <c r="CI1407" s="305">
        <v>0</v>
      </c>
      <c r="CJ1407" s="306">
        <v>0</v>
      </c>
      <c r="CK1407" s="300">
        <v>0</v>
      </c>
      <c r="CL1407" s="301">
        <v>0</v>
      </c>
    </row>
    <row r="1408" spans="1:90" x14ac:dyDescent="0.25">
      <c r="A1408">
        <v>1512103070</v>
      </c>
      <c r="B1408" s="287" t="s">
        <v>13800</v>
      </c>
      <c r="C1408" s="141"/>
      <c r="I1408">
        <v>1</v>
      </c>
      <c r="N1408" s="142"/>
      <c r="O1408" s="141">
        <v>2</v>
      </c>
      <c r="Q1408">
        <v>1</v>
      </c>
      <c r="AA1408" s="141"/>
      <c r="AL1408" s="142"/>
      <c r="AM1408" s="141"/>
      <c r="AX1408" s="142"/>
      <c r="AY1408" s="141"/>
      <c r="BJ1408" s="142"/>
      <c r="BK1408" s="141"/>
      <c r="BU1408">
        <v>1</v>
      </c>
      <c r="BV1408" s="142"/>
      <c r="BW1408" s="302">
        <v>1</v>
      </c>
      <c r="BX1408" s="302">
        <v>3</v>
      </c>
      <c r="BY1408" s="302">
        <v>0</v>
      </c>
      <c r="BZ1408" s="302">
        <v>0</v>
      </c>
      <c r="CA1408" s="302">
        <v>0</v>
      </c>
      <c r="CB1408" s="302">
        <v>1</v>
      </c>
      <c r="CC1408" s="303">
        <v>3.968253968253968E-3</v>
      </c>
      <c r="CD1408" s="304">
        <v>0</v>
      </c>
      <c r="CE1408" s="302">
        <v>0</v>
      </c>
      <c r="CF1408" s="302">
        <v>30</v>
      </c>
      <c r="CG1408" s="296">
        <v>1.9841269841269841E-4</v>
      </c>
      <c r="CH1408" s="297" t="s">
        <v>12384</v>
      </c>
      <c r="CI1408" s="305">
        <v>0</v>
      </c>
      <c r="CJ1408" s="306">
        <v>1.0357142857142856</v>
      </c>
      <c r="CK1408" s="300">
        <v>1</v>
      </c>
      <c r="CL1408" s="301">
        <v>2</v>
      </c>
    </row>
    <row r="1409" spans="1:90" x14ac:dyDescent="0.25">
      <c r="A1409">
        <v>1512103080</v>
      </c>
      <c r="B1409" s="287" t="s">
        <v>13801</v>
      </c>
      <c r="C1409" s="141"/>
      <c r="I1409">
        <v>1</v>
      </c>
      <c r="J1409">
        <v>1</v>
      </c>
      <c r="K1409">
        <v>1</v>
      </c>
      <c r="N1409" s="142"/>
      <c r="O1409" s="141"/>
      <c r="P1409">
        <v>1</v>
      </c>
      <c r="AA1409" s="141"/>
      <c r="AL1409" s="142"/>
      <c r="AM1409" s="141"/>
      <c r="AU1409">
        <v>1</v>
      </c>
      <c r="AX1409" s="142"/>
      <c r="AY1409" s="141"/>
      <c r="AZ1409">
        <v>1</v>
      </c>
      <c r="BA1409">
        <v>2</v>
      </c>
      <c r="BE1409">
        <v>1</v>
      </c>
      <c r="BJ1409" s="142"/>
      <c r="BK1409" s="141"/>
      <c r="BR1409">
        <v>1</v>
      </c>
      <c r="BV1409" s="142"/>
      <c r="BW1409" s="302">
        <v>3</v>
      </c>
      <c r="BX1409" s="302">
        <v>1</v>
      </c>
      <c r="BY1409" s="302">
        <v>0</v>
      </c>
      <c r="BZ1409" s="302">
        <v>1</v>
      </c>
      <c r="CA1409" s="302">
        <v>4</v>
      </c>
      <c r="CB1409" s="302">
        <v>1</v>
      </c>
      <c r="CC1409" s="303">
        <v>3.968253968253968E-3</v>
      </c>
      <c r="CD1409" s="304">
        <v>0</v>
      </c>
      <c r="CE1409" s="302">
        <v>0</v>
      </c>
      <c r="CF1409" s="302">
        <v>30</v>
      </c>
      <c r="CG1409" s="296">
        <v>1.9841269841269841E-4</v>
      </c>
      <c r="CH1409" s="297" t="s">
        <v>12384</v>
      </c>
      <c r="CI1409" s="305">
        <v>0</v>
      </c>
      <c r="CJ1409" s="306">
        <v>1.0357142857142856</v>
      </c>
      <c r="CK1409" s="300">
        <v>1</v>
      </c>
      <c r="CL1409" s="301">
        <v>2</v>
      </c>
    </row>
    <row r="1410" spans="1:90" x14ac:dyDescent="0.25">
      <c r="A1410">
        <v>1512103090</v>
      </c>
      <c r="B1410" s="287" t="s">
        <v>13802</v>
      </c>
      <c r="C1410" s="141"/>
      <c r="N1410" s="142"/>
      <c r="O1410" s="141">
        <v>2</v>
      </c>
      <c r="AA1410" s="141"/>
      <c r="AG1410">
        <v>1</v>
      </c>
      <c r="AK1410">
        <v>1</v>
      </c>
      <c r="AL1410" s="142"/>
      <c r="AM1410" s="141"/>
      <c r="AV1410">
        <v>1</v>
      </c>
      <c r="AX1410" s="142"/>
      <c r="AY1410" s="141"/>
      <c r="BJ1410" s="142"/>
      <c r="BK1410" s="141"/>
      <c r="BV1410" s="142"/>
      <c r="BW1410" s="302">
        <v>0</v>
      </c>
      <c r="BX1410" s="302">
        <v>2</v>
      </c>
      <c r="BY1410" s="302">
        <v>2</v>
      </c>
      <c r="BZ1410" s="302">
        <v>1</v>
      </c>
      <c r="CA1410" s="302">
        <v>0</v>
      </c>
      <c r="CB1410" s="302">
        <v>0</v>
      </c>
      <c r="CC1410" s="303">
        <v>0</v>
      </c>
      <c r="CD1410" s="304">
        <v>0</v>
      </c>
      <c r="CE1410" s="302">
        <v>0</v>
      </c>
      <c r="CF1410" s="302">
        <v>30</v>
      </c>
      <c r="CG1410" s="296">
        <v>0</v>
      </c>
      <c r="CH1410" s="297" t="s">
        <v>12384</v>
      </c>
      <c r="CI1410" s="305">
        <v>0</v>
      </c>
      <c r="CJ1410" s="306">
        <v>0</v>
      </c>
      <c r="CK1410" s="300">
        <v>0</v>
      </c>
      <c r="CL1410" s="301">
        <v>0</v>
      </c>
    </row>
    <row r="1411" spans="1:90" x14ac:dyDescent="0.25">
      <c r="A1411">
        <v>1512103120</v>
      </c>
      <c r="B1411" s="287" t="s">
        <v>13803</v>
      </c>
      <c r="C1411" s="141"/>
      <c r="N1411" s="142"/>
      <c r="O1411" s="141"/>
      <c r="AA1411" s="141"/>
      <c r="AL1411" s="142"/>
      <c r="AM1411" s="141"/>
      <c r="AX1411" s="142"/>
      <c r="AY1411" s="141"/>
      <c r="BJ1411" s="142">
        <v>1</v>
      </c>
      <c r="BK1411" s="141"/>
      <c r="BV1411" s="142"/>
      <c r="BW1411" s="302">
        <v>0</v>
      </c>
      <c r="BX1411" s="302">
        <v>0</v>
      </c>
      <c r="BY1411" s="302">
        <v>0</v>
      </c>
      <c r="BZ1411" s="302">
        <v>0</v>
      </c>
      <c r="CA1411" s="302">
        <v>1</v>
      </c>
      <c r="CB1411" s="302">
        <v>0</v>
      </c>
      <c r="CC1411" s="303">
        <v>0</v>
      </c>
      <c r="CD1411" s="304">
        <v>0</v>
      </c>
      <c r="CE1411" s="302">
        <v>0</v>
      </c>
      <c r="CF1411" s="302">
        <v>30</v>
      </c>
      <c r="CG1411" s="296">
        <v>0</v>
      </c>
      <c r="CH1411" s="297" t="s">
        <v>12384</v>
      </c>
      <c r="CI1411" s="305">
        <v>0</v>
      </c>
      <c r="CJ1411" s="306">
        <v>0</v>
      </c>
      <c r="CK1411" s="300">
        <v>0</v>
      </c>
      <c r="CL1411" s="301">
        <v>0</v>
      </c>
    </row>
    <row r="1412" spans="1:90" x14ac:dyDescent="0.25">
      <c r="A1412">
        <v>1512103130</v>
      </c>
      <c r="B1412" s="287" t="s">
        <v>13804</v>
      </c>
      <c r="C1412" s="141"/>
      <c r="N1412" s="142"/>
      <c r="O1412" s="141"/>
      <c r="AA1412" s="141"/>
      <c r="AL1412" s="142"/>
      <c r="AM1412" s="141"/>
      <c r="AW1412">
        <v>1</v>
      </c>
      <c r="AX1412" s="142"/>
      <c r="AY1412" s="141"/>
      <c r="BF1412">
        <v>1</v>
      </c>
      <c r="BJ1412" s="142"/>
      <c r="BK1412" s="141">
        <v>1</v>
      </c>
      <c r="BV1412" s="142"/>
      <c r="BW1412" s="302">
        <v>0</v>
      </c>
      <c r="BX1412" s="302">
        <v>0</v>
      </c>
      <c r="BY1412" s="302">
        <v>0</v>
      </c>
      <c r="BZ1412" s="302">
        <v>1</v>
      </c>
      <c r="CA1412" s="302">
        <v>1</v>
      </c>
      <c r="CB1412" s="302">
        <v>1</v>
      </c>
      <c r="CC1412" s="303">
        <v>3.968253968253968E-3</v>
      </c>
      <c r="CD1412" s="304">
        <v>0</v>
      </c>
      <c r="CE1412" s="302">
        <v>0</v>
      </c>
      <c r="CF1412" s="302">
        <v>30</v>
      </c>
      <c r="CG1412" s="296">
        <v>1.9841269841269841E-4</v>
      </c>
      <c r="CH1412" s="297" t="s">
        <v>12384</v>
      </c>
      <c r="CI1412" s="305">
        <v>0</v>
      </c>
      <c r="CJ1412" s="306">
        <v>1.0357142857142856</v>
      </c>
      <c r="CK1412" s="300">
        <v>1</v>
      </c>
      <c r="CL1412" s="301">
        <v>2</v>
      </c>
    </row>
    <row r="1413" spans="1:90" x14ac:dyDescent="0.25">
      <c r="A1413">
        <v>1512103150</v>
      </c>
      <c r="B1413" s="287" t="s">
        <v>13805</v>
      </c>
      <c r="C1413" s="141"/>
      <c r="E1413">
        <v>1</v>
      </c>
      <c r="N1413" s="142"/>
      <c r="O1413" s="141"/>
      <c r="AA1413" s="141"/>
      <c r="AL1413" s="142"/>
      <c r="AM1413" s="141"/>
      <c r="AX1413" s="142"/>
      <c r="AY1413" s="141"/>
      <c r="BJ1413" s="142"/>
      <c r="BK1413" s="141"/>
      <c r="BV1413" s="142"/>
      <c r="BW1413" s="302">
        <v>1</v>
      </c>
      <c r="BX1413" s="302">
        <v>0</v>
      </c>
      <c r="BY1413" s="302">
        <v>0</v>
      </c>
      <c r="BZ1413" s="302">
        <v>0</v>
      </c>
      <c r="CA1413" s="302">
        <v>0</v>
      </c>
      <c r="CB1413" s="302">
        <v>0</v>
      </c>
      <c r="CC1413" s="303">
        <v>0</v>
      </c>
      <c r="CD1413" s="304">
        <v>0</v>
      </c>
      <c r="CE1413" s="302">
        <v>0</v>
      </c>
      <c r="CF1413" s="302">
        <v>30</v>
      </c>
      <c r="CG1413" s="296">
        <v>0</v>
      </c>
      <c r="CH1413" s="297" t="s">
        <v>12384</v>
      </c>
      <c r="CI1413" s="305">
        <v>0</v>
      </c>
      <c r="CJ1413" s="306">
        <v>0</v>
      </c>
      <c r="CK1413" s="300">
        <v>0</v>
      </c>
      <c r="CL1413" s="301">
        <v>0</v>
      </c>
    </row>
    <row r="1414" spans="1:90" x14ac:dyDescent="0.25">
      <c r="A1414">
        <v>1512103210</v>
      </c>
      <c r="B1414" s="287" t="s">
        <v>13806</v>
      </c>
      <c r="C1414" s="141"/>
      <c r="N1414" s="142"/>
      <c r="O1414" s="141"/>
      <c r="Y1414">
        <v>1</v>
      </c>
      <c r="AA1414" s="141"/>
      <c r="AC1414">
        <v>2</v>
      </c>
      <c r="AL1414" s="142"/>
      <c r="AM1414" s="141"/>
      <c r="AX1414" s="142"/>
      <c r="AY1414" s="141"/>
      <c r="BJ1414" s="142"/>
      <c r="BK1414" s="141"/>
      <c r="BV1414" s="142"/>
      <c r="BW1414" s="302">
        <v>0</v>
      </c>
      <c r="BX1414" s="302">
        <v>1</v>
      </c>
      <c r="BY1414" s="302">
        <v>2</v>
      </c>
      <c r="BZ1414" s="302">
        <v>0</v>
      </c>
      <c r="CA1414" s="302">
        <v>0</v>
      </c>
      <c r="CB1414" s="302">
        <v>0</v>
      </c>
      <c r="CC1414" s="303">
        <v>0</v>
      </c>
      <c r="CD1414" s="304">
        <v>0</v>
      </c>
      <c r="CE1414" s="302">
        <v>0</v>
      </c>
      <c r="CF1414" s="302">
        <v>30</v>
      </c>
      <c r="CG1414" s="296">
        <v>0</v>
      </c>
      <c r="CH1414" s="297" t="s">
        <v>12384</v>
      </c>
      <c r="CI1414" s="305">
        <v>0</v>
      </c>
      <c r="CJ1414" s="306">
        <v>0</v>
      </c>
      <c r="CK1414" s="300">
        <v>0</v>
      </c>
      <c r="CL1414" s="301">
        <v>0</v>
      </c>
    </row>
    <row r="1415" spans="1:90" x14ac:dyDescent="0.25">
      <c r="A1415">
        <v>1512103380</v>
      </c>
      <c r="B1415" s="287" t="s">
        <v>13807</v>
      </c>
      <c r="C1415" s="141"/>
      <c r="E1415">
        <v>1</v>
      </c>
      <c r="G1415">
        <v>1</v>
      </c>
      <c r="N1415" s="142"/>
      <c r="O1415" s="141"/>
      <c r="AA1415" s="141"/>
      <c r="AL1415" s="142"/>
      <c r="AM1415" s="141"/>
      <c r="AX1415" s="142"/>
      <c r="AY1415" s="141"/>
      <c r="BJ1415" s="142"/>
      <c r="BK1415" s="141"/>
      <c r="BV1415" s="142"/>
      <c r="BW1415" s="302">
        <v>2</v>
      </c>
      <c r="BX1415" s="302">
        <v>0</v>
      </c>
      <c r="BY1415" s="302">
        <v>0</v>
      </c>
      <c r="BZ1415" s="302">
        <v>0</v>
      </c>
      <c r="CA1415" s="302">
        <v>0</v>
      </c>
      <c r="CB1415" s="302">
        <v>0</v>
      </c>
      <c r="CC1415" s="303">
        <v>0</v>
      </c>
      <c r="CD1415" s="304">
        <v>0</v>
      </c>
      <c r="CE1415" s="302">
        <v>0</v>
      </c>
      <c r="CF1415" s="302">
        <v>30</v>
      </c>
      <c r="CG1415" s="296">
        <v>0</v>
      </c>
      <c r="CH1415" s="297" t="s">
        <v>12384</v>
      </c>
      <c r="CI1415" s="305">
        <v>0</v>
      </c>
      <c r="CJ1415" s="306">
        <v>0</v>
      </c>
      <c r="CK1415" s="300">
        <v>0</v>
      </c>
      <c r="CL1415" s="301">
        <v>0</v>
      </c>
    </row>
    <row r="1416" spans="1:90" x14ac:dyDescent="0.25">
      <c r="A1416">
        <v>1512103460</v>
      </c>
      <c r="B1416" s="287" t="s">
        <v>13808</v>
      </c>
      <c r="C1416" s="141"/>
      <c r="N1416" s="142"/>
      <c r="O1416" s="141"/>
      <c r="AA1416" s="141"/>
      <c r="AF1416">
        <v>1</v>
      </c>
      <c r="AL1416" s="142"/>
      <c r="AM1416" s="141"/>
      <c r="AX1416" s="142"/>
      <c r="AY1416" s="141"/>
      <c r="BJ1416" s="142"/>
      <c r="BK1416" s="141"/>
      <c r="BV1416" s="142"/>
      <c r="BW1416" s="302">
        <v>0</v>
      </c>
      <c r="BX1416" s="302">
        <v>0</v>
      </c>
      <c r="BY1416" s="302">
        <v>1</v>
      </c>
      <c r="BZ1416" s="302">
        <v>0</v>
      </c>
      <c r="CA1416" s="302">
        <v>0</v>
      </c>
      <c r="CB1416" s="302">
        <v>0</v>
      </c>
      <c r="CC1416" s="303">
        <v>0</v>
      </c>
      <c r="CD1416" s="304">
        <v>0</v>
      </c>
      <c r="CE1416" s="302">
        <v>0</v>
      </c>
      <c r="CF1416" s="302">
        <v>30</v>
      </c>
      <c r="CG1416" s="296">
        <v>0</v>
      </c>
      <c r="CH1416" s="297" t="s">
        <v>12384</v>
      </c>
      <c r="CI1416" s="305">
        <v>0</v>
      </c>
      <c r="CJ1416" s="306">
        <v>0</v>
      </c>
      <c r="CK1416" s="300">
        <v>0</v>
      </c>
      <c r="CL1416" s="301">
        <v>0</v>
      </c>
    </row>
    <row r="1417" spans="1:90" x14ac:dyDescent="0.25">
      <c r="A1417">
        <v>1512103550</v>
      </c>
      <c r="B1417" s="287" t="s">
        <v>13809</v>
      </c>
      <c r="C1417" s="141"/>
      <c r="N1417" s="142">
        <v>1</v>
      </c>
      <c r="O1417" s="141">
        <v>2</v>
      </c>
      <c r="AA1417" s="141"/>
      <c r="AE1417">
        <v>1</v>
      </c>
      <c r="AL1417" s="142"/>
      <c r="AM1417" s="141"/>
      <c r="AX1417" s="142"/>
      <c r="AY1417" s="141"/>
      <c r="BJ1417" s="142"/>
      <c r="BK1417" s="141"/>
      <c r="BV1417" s="142"/>
      <c r="BW1417" s="302">
        <v>1</v>
      </c>
      <c r="BX1417" s="302">
        <v>2</v>
      </c>
      <c r="BY1417" s="302">
        <v>1</v>
      </c>
      <c r="BZ1417" s="302">
        <v>0</v>
      </c>
      <c r="CA1417" s="302">
        <v>0</v>
      </c>
      <c r="CB1417" s="302">
        <v>0</v>
      </c>
      <c r="CC1417" s="303">
        <v>0</v>
      </c>
      <c r="CD1417" s="304">
        <v>0</v>
      </c>
      <c r="CE1417" s="302">
        <v>0</v>
      </c>
      <c r="CF1417" s="302">
        <v>30</v>
      </c>
      <c r="CG1417" s="296">
        <v>0</v>
      </c>
      <c r="CH1417" s="297" t="s">
        <v>12384</v>
      </c>
      <c r="CI1417" s="305">
        <v>0</v>
      </c>
      <c r="CJ1417" s="306">
        <v>0</v>
      </c>
      <c r="CK1417" s="300">
        <v>0</v>
      </c>
      <c r="CL1417" s="301">
        <v>0</v>
      </c>
    </row>
    <row r="1418" spans="1:90" x14ac:dyDescent="0.25">
      <c r="A1418">
        <v>1512104950</v>
      </c>
      <c r="B1418" s="287" t="s">
        <v>13810</v>
      </c>
      <c r="C1418" s="141"/>
      <c r="D1418">
        <v>1</v>
      </c>
      <c r="N1418" s="142"/>
      <c r="O1418" s="141"/>
      <c r="AA1418" s="141"/>
      <c r="AL1418" s="142"/>
      <c r="AM1418" s="141"/>
      <c r="AX1418" s="142"/>
      <c r="AY1418" s="141"/>
      <c r="BJ1418" s="142"/>
      <c r="BK1418" s="141"/>
      <c r="BV1418" s="142"/>
      <c r="BW1418" s="302">
        <v>1</v>
      </c>
      <c r="BX1418" s="302">
        <v>0</v>
      </c>
      <c r="BY1418" s="302">
        <v>0</v>
      </c>
      <c r="BZ1418" s="302">
        <v>0</v>
      </c>
      <c r="CA1418" s="302">
        <v>0</v>
      </c>
      <c r="CB1418" s="302">
        <v>0</v>
      </c>
      <c r="CC1418" s="303">
        <v>0</v>
      </c>
      <c r="CD1418" s="304">
        <v>0</v>
      </c>
      <c r="CE1418" s="302">
        <v>0</v>
      </c>
      <c r="CF1418" s="302">
        <v>30</v>
      </c>
      <c r="CG1418" s="296">
        <v>0</v>
      </c>
      <c r="CH1418" s="297" t="s">
        <v>12384</v>
      </c>
      <c r="CI1418" s="305">
        <v>0</v>
      </c>
      <c r="CJ1418" s="306">
        <v>0</v>
      </c>
      <c r="CK1418" s="300">
        <v>0</v>
      </c>
      <c r="CL1418" s="301">
        <v>0</v>
      </c>
    </row>
    <row r="1419" spans="1:90" x14ac:dyDescent="0.25">
      <c r="A1419">
        <v>1512105110</v>
      </c>
      <c r="B1419" s="287" t="s">
        <v>13811</v>
      </c>
      <c r="C1419" s="141"/>
      <c r="N1419" s="142"/>
      <c r="O1419" s="141"/>
      <c r="AA1419" s="141"/>
      <c r="AF1419">
        <v>2</v>
      </c>
      <c r="AL1419" s="142"/>
      <c r="AM1419" s="141"/>
      <c r="AX1419" s="142"/>
      <c r="AY1419" s="141"/>
      <c r="BJ1419" s="142"/>
      <c r="BK1419" s="141"/>
      <c r="BV1419" s="142"/>
      <c r="BW1419" s="302">
        <v>0</v>
      </c>
      <c r="BX1419" s="302">
        <v>0</v>
      </c>
      <c r="BY1419" s="302">
        <v>2</v>
      </c>
      <c r="BZ1419" s="302">
        <v>0</v>
      </c>
      <c r="CA1419" s="302">
        <v>0</v>
      </c>
      <c r="CB1419" s="302">
        <v>0</v>
      </c>
      <c r="CC1419" s="303">
        <v>0</v>
      </c>
      <c r="CD1419" s="304">
        <v>0</v>
      </c>
      <c r="CE1419" s="302">
        <v>0</v>
      </c>
      <c r="CF1419" s="302">
        <v>30</v>
      </c>
      <c r="CG1419" s="296">
        <v>0</v>
      </c>
      <c r="CH1419" s="297" t="s">
        <v>12384</v>
      </c>
      <c r="CI1419" s="305">
        <v>0</v>
      </c>
      <c r="CJ1419" s="306">
        <v>0</v>
      </c>
      <c r="CK1419" s="300">
        <v>0</v>
      </c>
      <c r="CL1419" s="301">
        <v>0</v>
      </c>
    </row>
    <row r="1420" spans="1:90" x14ac:dyDescent="0.25">
      <c r="A1420">
        <v>1512105200</v>
      </c>
      <c r="B1420" s="287" t="s">
        <v>13812</v>
      </c>
      <c r="C1420" s="141"/>
      <c r="N1420" s="142"/>
      <c r="O1420" s="141"/>
      <c r="AA1420" s="141"/>
      <c r="AL1420" s="142"/>
      <c r="AM1420" s="141"/>
      <c r="AS1420">
        <v>1</v>
      </c>
      <c r="AT1420">
        <v>1</v>
      </c>
      <c r="AX1420" s="142"/>
      <c r="AY1420" s="141"/>
      <c r="BJ1420" s="142"/>
      <c r="BK1420" s="141"/>
      <c r="BQ1420">
        <v>1</v>
      </c>
      <c r="BV1420" s="142"/>
      <c r="BW1420" s="302">
        <v>0</v>
      </c>
      <c r="BX1420" s="302">
        <v>0</v>
      </c>
      <c r="BY1420" s="302">
        <v>0</v>
      </c>
      <c r="BZ1420" s="302">
        <v>2</v>
      </c>
      <c r="CA1420" s="302">
        <v>0</v>
      </c>
      <c r="CB1420" s="302">
        <v>1</v>
      </c>
      <c r="CC1420" s="303">
        <v>3.968253968253968E-3</v>
      </c>
      <c r="CD1420" s="304">
        <v>0</v>
      </c>
      <c r="CE1420" s="302">
        <v>0</v>
      </c>
      <c r="CF1420" s="302">
        <v>30</v>
      </c>
      <c r="CG1420" s="296">
        <v>1.9841269841269841E-4</v>
      </c>
      <c r="CH1420" s="297" t="s">
        <v>12384</v>
      </c>
      <c r="CI1420" s="305">
        <v>0</v>
      </c>
      <c r="CJ1420" s="306">
        <v>1.0357142857142856</v>
      </c>
      <c r="CK1420" s="300">
        <v>1</v>
      </c>
      <c r="CL1420" s="301">
        <v>2</v>
      </c>
    </row>
    <row r="1421" spans="1:90" x14ac:dyDescent="0.25">
      <c r="A1421">
        <v>1512105310</v>
      </c>
      <c r="B1421" s="287" t="s">
        <v>13813</v>
      </c>
      <c r="C1421" s="141"/>
      <c r="N1421" s="142"/>
      <c r="O1421" s="141"/>
      <c r="AA1421" s="141"/>
      <c r="AE1421">
        <v>1</v>
      </c>
      <c r="AL1421" s="142"/>
      <c r="AM1421" s="141"/>
      <c r="AX1421" s="142"/>
      <c r="AY1421" s="141"/>
      <c r="BJ1421" s="142"/>
      <c r="BK1421" s="141"/>
      <c r="BV1421" s="142"/>
      <c r="BW1421" s="302">
        <v>0</v>
      </c>
      <c r="BX1421" s="302">
        <v>0</v>
      </c>
      <c r="BY1421" s="302">
        <v>1</v>
      </c>
      <c r="BZ1421" s="302">
        <v>0</v>
      </c>
      <c r="CA1421" s="302">
        <v>0</v>
      </c>
      <c r="CB1421" s="302">
        <v>0</v>
      </c>
      <c r="CC1421" s="303">
        <v>0</v>
      </c>
      <c r="CD1421" s="304">
        <v>0</v>
      </c>
      <c r="CE1421" s="302">
        <v>0</v>
      </c>
      <c r="CF1421" s="302">
        <v>30</v>
      </c>
      <c r="CG1421" s="296">
        <v>0</v>
      </c>
      <c r="CH1421" s="297" t="s">
        <v>12384</v>
      </c>
      <c r="CI1421" s="305">
        <v>0</v>
      </c>
      <c r="CJ1421" s="306">
        <v>0</v>
      </c>
      <c r="CK1421" s="300">
        <v>0</v>
      </c>
      <c r="CL1421" s="301">
        <v>0</v>
      </c>
    </row>
    <row r="1422" spans="1:90" x14ac:dyDescent="0.25">
      <c r="A1422">
        <v>1512105360</v>
      </c>
      <c r="B1422" s="287" t="s">
        <v>13814</v>
      </c>
      <c r="C1422" s="141"/>
      <c r="L1422">
        <v>1</v>
      </c>
      <c r="N1422" s="142"/>
      <c r="O1422" s="141"/>
      <c r="AA1422" s="141"/>
      <c r="AD1422">
        <v>1</v>
      </c>
      <c r="AF1422">
        <v>1</v>
      </c>
      <c r="AL1422" s="142"/>
      <c r="AM1422" s="141"/>
      <c r="AX1422" s="142"/>
      <c r="AY1422" s="141"/>
      <c r="BE1422">
        <v>1</v>
      </c>
      <c r="BJ1422" s="142"/>
      <c r="BK1422" s="141"/>
      <c r="BO1422">
        <v>1</v>
      </c>
      <c r="BV1422" s="142"/>
      <c r="BW1422" s="302">
        <v>1</v>
      </c>
      <c r="BX1422" s="302">
        <v>0</v>
      </c>
      <c r="BY1422" s="302">
        <v>2</v>
      </c>
      <c r="BZ1422" s="302">
        <v>0</v>
      </c>
      <c r="CA1422" s="302">
        <v>1</v>
      </c>
      <c r="CB1422" s="302">
        <v>1</v>
      </c>
      <c r="CC1422" s="303">
        <v>3.968253968253968E-3</v>
      </c>
      <c r="CD1422" s="304">
        <v>0</v>
      </c>
      <c r="CE1422" s="302">
        <v>0</v>
      </c>
      <c r="CF1422" s="302">
        <v>30</v>
      </c>
      <c r="CG1422" s="296">
        <v>1.9841269841269841E-4</v>
      </c>
      <c r="CH1422" s="297" t="s">
        <v>12384</v>
      </c>
      <c r="CI1422" s="305">
        <v>0</v>
      </c>
      <c r="CJ1422" s="306">
        <v>1.0357142857142856</v>
      </c>
      <c r="CK1422" s="300">
        <v>1</v>
      </c>
      <c r="CL1422" s="301">
        <v>2</v>
      </c>
    </row>
    <row r="1423" spans="1:90" x14ac:dyDescent="0.25">
      <c r="A1423">
        <v>1512105510</v>
      </c>
      <c r="B1423" s="287" t="s">
        <v>13815</v>
      </c>
      <c r="C1423" s="141"/>
      <c r="N1423" s="142"/>
      <c r="O1423" s="141"/>
      <c r="Q1423">
        <v>2</v>
      </c>
      <c r="AA1423" s="141"/>
      <c r="AL1423" s="142"/>
      <c r="AM1423" s="141">
        <v>1</v>
      </c>
      <c r="AS1423">
        <v>1</v>
      </c>
      <c r="AX1423" s="142"/>
      <c r="AY1423" s="141"/>
      <c r="AZ1423">
        <v>1</v>
      </c>
      <c r="BA1423">
        <v>1</v>
      </c>
      <c r="BH1423">
        <v>1</v>
      </c>
      <c r="BJ1423" s="142"/>
      <c r="BK1423" s="141"/>
      <c r="BV1423" s="142"/>
      <c r="BW1423" s="302">
        <v>0</v>
      </c>
      <c r="BX1423" s="302">
        <v>2</v>
      </c>
      <c r="BY1423" s="302">
        <v>0</v>
      </c>
      <c r="BZ1423" s="302">
        <v>2</v>
      </c>
      <c r="CA1423" s="302">
        <v>3</v>
      </c>
      <c r="CB1423" s="302">
        <v>0</v>
      </c>
      <c r="CC1423" s="303">
        <v>0</v>
      </c>
      <c r="CD1423" s="304">
        <v>0</v>
      </c>
      <c r="CE1423" s="302">
        <v>0</v>
      </c>
      <c r="CF1423" s="302">
        <v>30</v>
      </c>
      <c r="CG1423" s="296">
        <v>0</v>
      </c>
      <c r="CH1423" s="297" t="s">
        <v>12384</v>
      </c>
      <c r="CI1423" s="305">
        <v>0</v>
      </c>
      <c r="CJ1423" s="306">
        <v>0</v>
      </c>
      <c r="CK1423" s="300">
        <v>0</v>
      </c>
      <c r="CL1423" s="301">
        <v>0</v>
      </c>
    </row>
    <row r="1424" spans="1:90" x14ac:dyDescent="0.25">
      <c r="A1424">
        <v>1512105590</v>
      </c>
      <c r="B1424" s="287" t="s">
        <v>13816</v>
      </c>
      <c r="C1424" s="141"/>
      <c r="N1424" s="142"/>
      <c r="O1424" s="141"/>
      <c r="AA1424" s="141"/>
      <c r="AL1424" s="142"/>
      <c r="AM1424" s="141"/>
      <c r="AX1424" s="142"/>
      <c r="AY1424" s="141"/>
      <c r="BJ1424" s="142">
        <v>1</v>
      </c>
      <c r="BK1424" s="141"/>
      <c r="BV1424" s="142"/>
      <c r="BW1424" s="302">
        <v>0</v>
      </c>
      <c r="BX1424" s="302">
        <v>0</v>
      </c>
      <c r="BY1424" s="302">
        <v>0</v>
      </c>
      <c r="BZ1424" s="302">
        <v>0</v>
      </c>
      <c r="CA1424" s="302">
        <v>1</v>
      </c>
      <c r="CB1424" s="302">
        <v>0</v>
      </c>
      <c r="CC1424" s="303">
        <v>0</v>
      </c>
      <c r="CD1424" s="304">
        <v>0</v>
      </c>
      <c r="CE1424" s="302">
        <v>0</v>
      </c>
      <c r="CF1424" s="302">
        <v>30</v>
      </c>
      <c r="CG1424" s="296">
        <v>0</v>
      </c>
      <c r="CH1424" s="297" t="s">
        <v>12384</v>
      </c>
      <c r="CI1424" s="305">
        <v>0</v>
      </c>
      <c r="CJ1424" s="306">
        <v>0</v>
      </c>
      <c r="CK1424" s="300">
        <v>0</v>
      </c>
      <c r="CL1424" s="301">
        <v>0</v>
      </c>
    </row>
    <row r="1425" spans="1:90" x14ac:dyDescent="0.25">
      <c r="A1425">
        <v>1512105720</v>
      </c>
      <c r="B1425" s="287" t="s">
        <v>13817</v>
      </c>
      <c r="C1425" s="141"/>
      <c r="E1425">
        <v>1</v>
      </c>
      <c r="N1425" s="142"/>
      <c r="O1425" s="141"/>
      <c r="AA1425" s="141"/>
      <c r="AL1425" s="142"/>
      <c r="AM1425" s="141"/>
      <c r="AU1425">
        <v>1</v>
      </c>
      <c r="AV1425">
        <v>1</v>
      </c>
      <c r="AX1425" s="142"/>
      <c r="AY1425" s="141"/>
      <c r="BJ1425" s="142"/>
      <c r="BK1425" s="141"/>
      <c r="BV1425" s="142"/>
      <c r="BW1425" s="302">
        <v>1</v>
      </c>
      <c r="BX1425" s="302">
        <v>0</v>
      </c>
      <c r="BY1425" s="302">
        <v>0</v>
      </c>
      <c r="BZ1425" s="302">
        <v>2</v>
      </c>
      <c r="CA1425" s="302">
        <v>0</v>
      </c>
      <c r="CB1425" s="302">
        <v>0</v>
      </c>
      <c r="CC1425" s="303">
        <v>0</v>
      </c>
      <c r="CD1425" s="304">
        <v>0</v>
      </c>
      <c r="CE1425" s="302">
        <v>0</v>
      </c>
      <c r="CF1425" s="302">
        <v>30</v>
      </c>
      <c r="CG1425" s="296">
        <v>0</v>
      </c>
      <c r="CH1425" s="297" t="s">
        <v>12384</v>
      </c>
      <c r="CI1425" s="305">
        <v>0</v>
      </c>
      <c r="CJ1425" s="306">
        <v>0</v>
      </c>
      <c r="CK1425" s="300">
        <v>0</v>
      </c>
      <c r="CL1425" s="301">
        <v>0</v>
      </c>
    </row>
    <row r="1426" spans="1:90" x14ac:dyDescent="0.25">
      <c r="A1426">
        <v>1512105750</v>
      </c>
      <c r="B1426" s="287" t="s">
        <v>13818</v>
      </c>
      <c r="C1426" s="141"/>
      <c r="N1426" s="142"/>
      <c r="O1426" s="141"/>
      <c r="AA1426" s="141"/>
      <c r="AL1426" s="142">
        <v>1</v>
      </c>
      <c r="AM1426" s="141">
        <v>1</v>
      </c>
      <c r="AX1426" s="142"/>
      <c r="AY1426" s="141"/>
      <c r="BC1426">
        <v>2</v>
      </c>
      <c r="BD1426">
        <v>1</v>
      </c>
      <c r="BJ1426" s="142"/>
      <c r="BK1426" s="141"/>
      <c r="BM1426">
        <v>1</v>
      </c>
      <c r="BV1426" s="142"/>
      <c r="BW1426" s="302">
        <v>0</v>
      </c>
      <c r="BX1426" s="302">
        <v>0</v>
      </c>
      <c r="BY1426" s="302">
        <v>1</v>
      </c>
      <c r="BZ1426" s="302">
        <v>1</v>
      </c>
      <c r="CA1426" s="302">
        <v>3</v>
      </c>
      <c r="CB1426" s="302">
        <v>1</v>
      </c>
      <c r="CC1426" s="303">
        <v>3.968253968253968E-3</v>
      </c>
      <c r="CD1426" s="304">
        <v>0</v>
      </c>
      <c r="CE1426" s="302">
        <v>0</v>
      </c>
      <c r="CF1426" s="302">
        <v>30</v>
      </c>
      <c r="CG1426" s="296">
        <v>1.9841269841269841E-4</v>
      </c>
      <c r="CH1426" s="297" t="s">
        <v>12384</v>
      </c>
      <c r="CI1426" s="305">
        <v>0</v>
      </c>
      <c r="CJ1426" s="306">
        <v>1.0357142857142856</v>
      </c>
      <c r="CK1426" s="300">
        <v>1</v>
      </c>
      <c r="CL1426" s="301">
        <v>2</v>
      </c>
    </row>
    <row r="1427" spans="1:90" x14ac:dyDescent="0.25">
      <c r="A1427">
        <v>1512106010</v>
      </c>
      <c r="B1427" s="287" t="s">
        <v>13819</v>
      </c>
      <c r="C1427" s="141"/>
      <c r="N1427" s="142"/>
      <c r="O1427" s="141"/>
      <c r="AA1427" s="141"/>
      <c r="AL1427" s="142"/>
      <c r="AM1427" s="141"/>
      <c r="AT1427">
        <v>1</v>
      </c>
      <c r="AU1427">
        <v>1</v>
      </c>
      <c r="AX1427" s="142"/>
      <c r="AY1427" s="141"/>
      <c r="AZ1427">
        <v>2</v>
      </c>
      <c r="BC1427">
        <v>1</v>
      </c>
      <c r="BJ1427" s="142"/>
      <c r="BK1427" s="141"/>
      <c r="BV1427" s="142"/>
      <c r="BW1427" s="302">
        <v>0</v>
      </c>
      <c r="BX1427" s="302">
        <v>0</v>
      </c>
      <c r="BY1427" s="302">
        <v>0</v>
      </c>
      <c r="BZ1427" s="302">
        <v>2</v>
      </c>
      <c r="CA1427" s="302">
        <v>3</v>
      </c>
      <c r="CB1427" s="302">
        <v>0</v>
      </c>
      <c r="CC1427" s="303">
        <v>0</v>
      </c>
      <c r="CD1427" s="304">
        <v>0</v>
      </c>
      <c r="CE1427" s="302">
        <v>0</v>
      </c>
      <c r="CF1427" s="302">
        <v>30</v>
      </c>
      <c r="CG1427" s="296">
        <v>0</v>
      </c>
      <c r="CH1427" s="297" t="s">
        <v>12384</v>
      </c>
      <c r="CI1427" s="305">
        <v>0</v>
      </c>
      <c r="CJ1427" s="306">
        <v>0</v>
      </c>
      <c r="CK1427" s="300">
        <v>0</v>
      </c>
      <c r="CL1427" s="301">
        <v>0</v>
      </c>
    </row>
    <row r="1428" spans="1:90" x14ac:dyDescent="0.25">
      <c r="A1428">
        <v>1512106350</v>
      </c>
      <c r="B1428" s="287" t="s">
        <v>13820</v>
      </c>
      <c r="C1428" s="141"/>
      <c r="E1428">
        <v>1</v>
      </c>
      <c r="J1428">
        <v>1</v>
      </c>
      <c r="N1428" s="142"/>
      <c r="O1428" s="141"/>
      <c r="Q1428">
        <v>1</v>
      </c>
      <c r="X1428">
        <v>1</v>
      </c>
      <c r="AA1428" s="141">
        <v>1</v>
      </c>
      <c r="AE1428">
        <v>1</v>
      </c>
      <c r="AL1428" s="142"/>
      <c r="AM1428" s="141"/>
      <c r="AX1428" s="142"/>
      <c r="AY1428" s="141"/>
      <c r="AZ1428">
        <v>1</v>
      </c>
      <c r="BA1428">
        <v>1</v>
      </c>
      <c r="BJ1428" s="142"/>
      <c r="BK1428" s="141"/>
      <c r="BV1428" s="142"/>
      <c r="BW1428" s="302">
        <v>2</v>
      </c>
      <c r="BX1428" s="302">
        <v>2</v>
      </c>
      <c r="BY1428" s="302">
        <v>2</v>
      </c>
      <c r="BZ1428" s="302">
        <v>0</v>
      </c>
      <c r="CA1428" s="302">
        <v>2</v>
      </c>
      <c r="CB1428" s="302">
        <v>0</v>
      </c>
      <c r="CC1428" s="303">
        <v>0</v>
      </c>
      <c r="CD1428" s="304">
        <v>0</v>
      </c>
      <c r="CE1428" s="302">
        <v>0</v>
      </c>
      <c r="CF1428" s="302">
        <v>30</v>
      </c>
      <c r="CG1428" s="296">
        <v>0</v>
      </c>
      <c r="CH1428" s="297" t="s">
        <v>12384</v>
      </c>
      <c r="CI1428" s="305">
        <v>0</v>
      </c>
      <c r="CJ1428" s="306">
        <v>0</v>
      </c>
      <c r="CK1428" s="300">
        <v>0</v>
      </c>
      <c r="CL1428" s="301">
        <v>0</v>
      </c>
    </row>
    <row r="1429" spans="1:90" x14ac:dyDescent="0.25">
      <c r="A1429">
        <v>1512106400</v>
      </c>
      <c r="B1429" s="287" t="s">
        <v>13821</v>
      </c>
      <c r="C1429" s="141"/>
      <c r="G1429">
        <v>1</v>
      </c>
      <c r="I1429">
        <v>1</v>
      </c>
      <c r="N1429" s="142"/>
      <c r="O1429" s="141"/>
      <c r="AA1429" s="141"/>
      <c r="AL1429" s="142"/>
      <c r="AM1429" s="141"/>
      <c r="AX1429" s="142"/>
      <c r="AY1429" s="141"/>
      <c r="BJ1429" s="142"/>
      <c r="BK1429" s="141"/>
      <c r="BV1429" s="142"/>
      <c r="BW1429" s="302">
        <v>2</v>
      </c>
      <c r="BX1429" s="302">
        <v>0</v>
      </c>
      <c r="BY1429" s="302">
        <v>0</v>
      </c>
      <c r="BZ1429" s="302">
        <v>0</v>
      </c>
      <c r="CA1429" s="302">
        <v>0</v>
      </c>
      <c r="CB1429" s="302">
        <v>0</v>
      </c>
      <c r="CC1429" s="303">
        <v>0</v>
      </c>
      <c r="CD1429" s="304">
        <v>0</v>
      </c>
      <c r="CE1429" s="302">
        <v>0</v>
      </c>
      <c r="CF1429" s="302">
        <v>30</v>
      </c>
      <c r="CG1429" s="296">
        <v>0</v>
      </c>
      <c r="CH1429" s="297" t="s">
        <v>12384</v>
      </c>
      <c r="CI1429" s="305">
        <v>0</v>
      </c>
      <c r="CJ1429" s="306">
        <v>0</v>
      </c>
      <c r="CK1429" s="300">
        <v>0</v>
      </c>
      <c r="CL1429" s="301">
        <v>0</v>
      </c>
    </row>
    <row r="1430" spans="1:90" x14ac:dyDescent="0.25">
      <c r="A1430">
        <v>1512106430</v>
      </c>
      <c r="B1430" s="287" t="s">
        <v>13822</v>
      </c>
      <c r="C1430" s="141"/>
      <c r="N1430" s="142"/>
      <c r="O1430" s="141"/>
      <c r="AA1430" s="141"/>
      <c r="AL1430" s="142"/>
      <c r="AM1430" s="141"/>
      <c r="AX1430" s="142"/>
      <c r="AY1430" s="141"/>
      <c r="BJ1430" s="142"/>
      <c r="BK1430" s="141">
        <v>1</v>
      </c>
      <c r="BO1430">
        <v>1</v>
      </c>
      <c r="BV1430" s="142"/>
      <c r="BW1430" s="302">
        <v>0</v>
      </c>
      <c r="BX1430" s="302">
        <v>0</v>
      </c>
      <c r="BY1430" s="302">
        <v>0</v>
      </c>
      <c r="BZ1430" s="302">
        <v>0</v>
      </c>
      <c r="CA1430" s="302">
        <v>0</v>
      </c>
      <c r="CB1430" s="302">
        <v>2</v>
      </c>
      <c r="CC1430" s="303">
        <v>7.9365079365079361E-3</v>
      </c>
      <c r="CD1430" s="304">
        <v>0</v>
      </c>
      <c r="CE1430" s="302">
        <v>0</v>
      </c>
      <c r="CF1430" s="302">
        <v>30</v>
      </c>
      <c r="CG1430" s="296">
        <v>3.9682539682539683E-4</v>
      </c>
      <c r="CH1430" s="297" t="s">
        <v>12384</v>
      </c>
      <c r="CI1430" s="305">
        <v>0</v>
      </c>
      <c r="CJ1430" s="306">
        <v>2.0714285714285712</v>
      </c>
      <c r="CK1430" s="300">
        <v>1</v>
      </c>
      <c r="CL1430" s="301">
        <v>3</v>
      </c>
    </row>
    <row r="1431" spans="1:90" x14ac:dyDescent="0.25">
      <c r="A1431">
        <v>1512106490</v>
      </c>
      <c r="B1431" s="287" t="s">
        <v>13823</v>
      </c>
      <c r="C1431" s="141"/>
      <c r="N1431" s="142"/>
      <c r="O1431" s="141"/>
      <c r="P1431">
        <v>1</v>
      </c>
      <c r="AA1431" s="141"/>
      <c r="AL1431" s="142"/>
      <c r="AM1431" s="141"/>
      <c r="AX1431" s="142"/>
      <c r="AY1431" s="141"/>
      <c r="BJ1431" s="142"/>
      <c r="BK1431" s="141"/>
      <c r="BV1431" s="142"/>
      <c r="BW1431" s="302">
        <v>0</v>
      </c>
      <c r="BX1431" s="302">
        <v>1</v>
      </c>
      <c r="BY1431" s="302">
        <v>0</v>
      </c>
      <c r="BZ1431" s="302">
        <v>0</v>
      </c>
      <c r="CA1431" s="302">
        <v>0</v>
      </c>
      <c r="CB1431" s="302">
        <v>0</v>
      </c>
      <c r="CC1431" s="303">
        <v>0</v>
      </c>
      <c r="CD1431" s="304">
        <v>0</v>
      </c>
      <c r="CE1431" s="302">
        <v>0</v>
      </c>
      <c r="CF1431" s="302">
        <v>30</v>
      </c>
      <c r="CG1431" s="296">
        <v>0</v>
      </c>
      <c r="CH1431" s="297" t="s">
        <v>12384</v>
      </c>
      <c r="CI1431" s="305">
        <v>0</v>
      </c>
      <c r="CJ1431" s="306">
        <v>0</v>
      </c>
      <c r="CK1431" s="300">
        <v>0</v>
      </c>
      <c r="CL1431" s="301">
        <v>0</v>
      </c>
    </row>
    <row r="1432" spans="1:90" x14ac:dyDescent="0.25">
      <c r="A1432">
        <v>1512106560</v>
      </c>
      <c r="B1432" s="287" t="s">
        <v>13824</v>
      </c>
      <c r="C1432" s="141"/>
      <c r="F1432">
        <v>1</v>
      </c>
      <c r="N1432" s="142"/>
      <c r="O1432" s="141"/>
      <c r="X1432">
        <v>1</v>
      </c>
      <c r="AA1432" s="141"/>
      <c r="AL1432" s="142"/>
      <c r="AM1432" s="141"/>
      <c r="AP1432">
        <v>1</v>
      </c>
      <c r="AR1432">
        <v>2</v>
      </c>
      <c r="AX1432" s="142"/>
      <c r="AY1432" s="141"/>
      <c r="AZ1432">
        <v>2</v>
      </c>
      <c r="BJ1432" s="142"/>
      <c r="BK1432" s="141"/>
      <c r="BV1432" s="142"/>
      <c r="BW1432" s="302">
        <v>1</v>
      </c>
      <c r="BX1432" s="302">
        <v>1</v>
      </c>
      <c r="BY1432" s="302">
        <v>0</v>
      </c>
      <c r="BZ1432" s="302">
        <v>3</v>
      </c>
      <c r="CA1432" s="302">
        <v>2</v>
      </c>
      <c r="CB1432" s="302">
        <v>0</v>
      </c>
      <c r="CC1432" s="303">
        <v>0</v>
      </c>
      <c r="CD1432" s="304">
        <v>0</v>
      </c>
      <c r="CE1432" s="302">
        <v>0</v>
      </c>
      <c r="CF1432" s="302">
        <v>30</v>
      </c>
      <c r="CG1432" s="296">
        <v>0</v>
      </c>
      <c r="CH1432" s="297" t="s">
        <v>12384</v>
      </c>
      <c r="CI1432" s="305">
        <v>0</v>
      </c>
      <c r="CJ1432" s="306">
        <v>0</v>
      </c>
      <c r="CK1432" s="300">
        <v>0</v>
      </c>
      <c r="CL1432" s="301">
        <v>0</v>
      </c>
    </row>
    <row r="1433" spans="1:90" x14ac:dyDescent="0.25">
      <c r="A1433">
        <v>1512106870</v>
      </c>
      <c r="B1433" s="287" t="s">
        <v>13825</v>
      </c>
      <c r="C1433" s="141"/>
      <c r="N1433" s="142"/>
      <c r="O1433" s="141"/>
      <c r="P1433">
        <v>1</v>
      </c>
      <c r="AA1433" s="141"/>
      <c r="AL1433" s="142"/>
      <c r="AM1433" s="141"/>
      <c r="AU1433">
        <v>1</v>
      </c>
      <c r="AX1433" s="142"/>
      <c r="AY1433" s="141"/>
      <c r="BE1433">
        <v>1</v>
      </c>
      <c r="BF1433">
        <v>1</v>
      </c>
      <c r="BJ1433" s="142"/>
      <c r="BK1433" s="141"/>
      <c r="BP1433">
        <v>1</v>
      </c>
      <c r="BR1433">
        <v>1</v>
      </c>
      <c r="BU1433">
        <v>1</v>
      </c>
      <c r="BV1433" s="142"/>
      <c r="BW1433" s="302">
        <v>0</v>
      </c>
      <c r="BX1433" s="302">
        <v>1</v>
      </c>
      <c r="BY1433" s="302">
        <v>0</v>
      </c>
      <c r="BZ1433" s="302">
        <v>1</v>
      </c>
      <c r="CA1433" s="302">
        <v>2</v>
      </c>
      <c r="CB1433" s="302">
        <v>3</v>
      </c>
      <c r="CC1433" s="303">
        <v>1.1904761904761904E-2</v>
      </c>
      <c r="CD1433" s="304">
        <v>0</v>
      </c>
      <c r="CE1433" s="302">
        <v>0</v>
      </c>
      <c r="CF1433" s="302">
        <v>30</v>
      </c>
      <c r="CG1433" s="296">
        <v>5.9523809523809529E-4</v>
      </c>
      <c r="CH1433" s="297" t="s">
        <v>12384</v>
      </c>
      <c r="CI1433" s="305">
        <v>0</v>
      </c>
      <c r="CJ1433" s="306">
        <v>3.1071428571428568</v>
      </c>
      <c r="CK1433" s="300">
        <v>1</v>
      </c>
      <c r="CL1433" s="301">
        <v>4</v>
      </c>
    </row>
    <row r="1434" spans="1:90" x14ac:dyDescent="0.25">
      <c r="A1434">
        <v>1512106930</v>
      </c>
      <c r="B1434" s="287" t="s">
        <v>13826</v>
      </c>
      <c r="C1434" s="141"/>
      <c r="N1434" s="142"/>
      <c r="O1434" s="141"/>
      <c r="AA1434" s="141"/>
      <c r="AL1434" s="142"/>
      <c r="AM1434" s="141"/>
      <c r="AX1434" s="142"/>
      <c r="AY1434" s="141"/>
      <c r="BJ1434" s="142"/>
      <c r="BK1434" s="141"/>
      <c r="BS1434">
        <v>1</v>
      </c>
      <c r="BV1434" s="142"/>
      <c r="BW1434" s="302">
        <v>0</v>
      </c>
      <c r="BX1434" s="302">
        <v>0</v>
      </c>
      <c r="BY1434" s="302">
        <v>0</v>
      </c>
      <c r="BZ1434" s="302">
        <v>0</v>
      </c>
      <c r="CA1434" s="302">
        <v>0</v>
      </c>
      <c r="CB1434" s="302">
        <v>1</v>
      </c>
      <c r="CC1434" s="303">
        <v>3.968253968253968E-3</v>
      </c>
      <c r="CD1434" s="304">
        <v>0</v>
      </c>
      <c r="CE1434" s="302">
        <v>0</v>
      </c>
      <c r="CF1434" s="302">
        <v>30</v>
      </c>
      <c r="CG1434" s="296">
        <v>1.9841269841269841E-4</v>
      </c>
      <c r="CH1434" s="297" t="s">
        <v>12384</v>
      </c>
      <c r="CI1434" s="305">
        <v>0</v>
      </c>
      <c r="CJ1434" s="306">
        <v>1.0357142857142856</v>
      </c>
      <c r="CK1434" s="300">
        <v>1</v>
      </c>
      <c r="CL1434" s="301">
        <v>2</v>
      </c>
    </row>
    <row r="1435" spans="1:90" x14ac:dyDescent="0.25">
      <c r="A1435">
        <v>1512106990</v>
      </c>
      <c r="B1435" s="287" t="s">
        <v>13827</v>
      </c>
      <c r="C1435" s="141"/>
      <c r="G1435">
        <v>1</v>
      </c>
      <c r="N1435" s="142"/>
      <c r="O1435" s="141"/>
      <c r="X1435">
        <v>1</v>
      </c>
      <c r="AA1435" s="141"/>
      <c r="AG1435">
        <v>2</v>
      </c>
      <c r="AH1435">
        <v>3</v>
      </c>
      <c r="AL1435" s="142"/>
      <c r="AM1435" s="141"/>
      <c r="AS1435">
        <v>4</v>
      </c>
      <c r="AX1435" s="142"/>
      <c r="AY1435" s="141"/>
      <c r="BJ1435" s="142"/>
      <c r="BK1435" s="141"/>
      <c r="BV1435" s="142"/>
      <c r="BW1435" s="302">
        <v>1</v>
      </c>
      <c r="BX1435" s="302">
        <v>1</v>
      </c>
      <c r="BY1435" s="302">
        <v>5</v>
      </c>
      <c r="BZ1435" s="302">
        <v>4</v>
      </c>
      <c r="CA1435" s="302">
        <v>0</v>
      </c>
      <c r="CB1435" s="302">
        <v>0</v>
      </c>
      <c r="CC1435" s="303">
        <v>0</v>
      </c>
      <c r="CD1435" s="304">
        <v>0</v>
      </c>
      <c r="CE1435" s="302">
        <v>0</v>
      </c>
      <c r="CF1435" s="302">
        <v>30</v>
      </c>
      <c r="CG1435" s="296">
        <v>0</v>
      </c>
      <c r="CH1435" s="297" t="s">
        <v>12384</v>
      </c>
      <c r="CI1435" s="305">
        <v>0</v>
      </c>
      <c r="CJ1435" s="306">
        <v>0</v>
      </c>
      <c r="CK1435" s="300">
        <v>0</v>
      </c>
      <c r="CL1435" s="301">
        <v>0</v>
      </c>
    </row>
    <row r="1436" spans="1:90" x14ac:dyDescent="0.25">
      <c r="A1436">
        <v>1512107000</v>
      </c>
      <c r="B1436" s="287" t="s">
        <v>13828</v>
      </c>
      <c r="C1436" s="141">
        <v>1</v>
      </c>
      <c r="N1436" s="142"/>
      <c r="O1436" s="141"/>
      <c r="AA1436" s="141"/>
      <c r="AD1436">
        <v>1</v>
      </c>
      <c r="AJ1436">
        <v>1</v>
      </c>
      <c r="AL1436" s="142"/>
      <c r="AM1436" s="141"/>
      <c r="AN1436">
        <v>1</v>
      </c>
      <c r="AP1436">
        <v>2</v>
      </c>
      <c r="AX1436" s="142"/>
      <c r="AY1436" s="141"/>
      <c r="BJ1436" s="142">
        <v>1</v>
      </c>
      <c r="BK1436" s="141"/>
      <c r="BV1436" s="142"/>
      <c r="BW1436" s="302">
        <v>1</v>
      </c>
      <c r="BX1436" s="302">
        <v>0</v>
      </c>
      <c r="BY1436" s="302">
        <v>2</v>
      </c>
      <c r="BZ1436" s="302">
        <v>3</v>
      </c>
      <c r="CA1436" s="302">
        <v>1</v>
      </c>
      <c r="CB1436" s="302">
        <v>0</v>
      </c>
      <c r="CC1436" s="303">
        <v>0</v>
      </c>
      <c r="CD1436" s="304">
        <v>0</v>
      </c>
      <c r="CE1436" s="302">
        <v>0</v>
      </c>
      <c r="CF1436" s="302">
        <v>30</v>
      </c>
      <c r="CG1436" s="296">
        <v>0</v>
      </c>
      <c r="CH1436" s="297" t="s">
        <v>12384</v>
      </c>
      <c r="CI1436" s="305">
        <v>0</v>
      </c>
      <c r="CJ1436" s="306">
        <v>0</v>
      </c>
      <c r="CK1436" s="300">
        <v>0</v>
      </c>
      <c r="CL1436" s="301">
        <v>0</v>
      </c>
    </row>
    <row r="1437" spans="1:90" x14ac:dyDescent="0.25">
      <c r="A1437">
        <v>1512107020</v>
      </c>
      <c r="B1437" s="287" t="s">
        <v>13829</v>
      </c>
      <c r="C1437" s="141"/>
      <c r="I1437">
        <v>1</v>
      </c>
      <c r="N1437" s="142"/>
      <c r="O1437" s="141"/>
      <c r="AA1437" s="141"/>
      <c r="AL1437" s="142"/>
      <c r="AM1437" s="141"/>
      <c r="AX1437" s="142"/>
      <c r="AY1437" s="141"/>
      <c r="BJ1437" s="142"/>
      <c r="BK1437" s="141"/>
      <c r="BV1437" s="142"/>
      <c r="BW1437" s="302">
        <v>1</v>
      </c>
      <c r="BX1437" s="302">
        <v>0</v>
      </c>
      <c r="BY1437" s="302">
        <v>0</v>
      </c>
      <c r="BZ1437" s="302">
        <v>0</v>
      </c>
      <c r="CA1437" s="302">
        <v>0</v>
      </c>
      <c r="CB1437" s="302">
        <v>0</v>
      </c>
      <c r="CC1437" s="303">
        <v>0</v>
      </c>
      <c r="CD1437" s="304">
        <v>0</v>
      </c>
      <c r="CE1437" s="302">
        <v>0</v>
      </c>
      <c r="CF1437" s="302">
        <v>30</v>
      </c>
      <c r="CG1437" s="296">
        <v>0</v>
      </c>
      <c r="CH1437" s="297" t="s">
        <v>12384</v>
      </c>
      <c r="CI1437" s="305">
        <v>0</v>
      </c>
      <c r="CJ1437" s="306">
        <v>0</v>
      </c>
      <c r="CK1437" s="300">
        <v>0</v>
      </c>
      <c r="CL1437" s="301">
        <v>0</v>
      </c>
    </row>
    <row r="1438" spans="1:90" x14ac:dyDescent="0.25">
      <c r="A1438">
        <v>1512107030</v>
      </c>
      <c r="B1438" s="287" t="s">
        <v>13830</v>
      </c>
      <c r="C1438" s="141"/>
      <c r="N1438" s="142"/>
      <c r="O1438" s="141"/>
      <c r="AA1438" s="141">
        <v>1</v>
      </c>
      <c r="AD1438">
        <v>1</v>
      </c>
      <c r="AG1438">
        <v>1</v>
      </c>
      <c r="AH1438">
        <v>2</v>
      </c>
      <c r="AJ1438">
        <v>1</v>
      </c>
      <c r="AL1438" s="142"/>
      <c r="AM1438" s="141"/>
      <c r="AR1438">
        <v>1</v>
      </c>
      <c r="AX1438" s="142"/>
      <c r="AY1438" s="141"/>
      <c r="BJ1438" s="142">
        <v>1</v>
      </c>
      <c r="BK1438" s="141"/>
      <c r="BU1438">
        <v>1</v>
      </c>
      <c r="BV1438" s="142">
        <v>1</v>
      </c>
      <c r="BW1438" s="302">
        <v>0</v>
      </c>
      <c r="BX1438" s="302">
        <v>0</v>
      </c>
      <c r="BY1438" s="302">
        <v>6</v>
      </c>
      <c r="BZ1438" s="302">
        <v>1</v>
      </c>
      <c r="CA1438" s="302">
        <v>1</v>
      </c>
      <c r="CB1438" s="302">
        <v>2</v>
      </c>
      <c r="CC1438" s="303">
        <v>7.9365079365079361E-3</v>
      </c>
      <c r="CD1438" s="304">
        <v>0</v>
      </c>
      <c r="CE1438" s="302">
        <v>0</v>
      </c>
      <c r="CF1438" s="302">
        <v>30</v>
      </c>
      <c r="CG1438" s="296">
        <v>3.9682539682539683E-4</v>
      </c>
      <c r="CH1438" s="297" t="s">
        <v>12384</v>
      </c>
      <c r="CI1438" s="305">
        <v>0</v>
      </c>
      <c r="CJ1438" s="306">
        <v>2.0714285714285712</v>
      </c>
      <c r="CK1438" s="300">
        <v>1</v>
      </c>
      <c r="CL1438" s="301">
        <v>3</v>
      </c>
    </row>
    <row r="1439" spans="1:90" x14ac:dyDescent="0.25">
      <c r="A1439">
        <v>1512107150</v>
      </c>
      <c r="B1439" s="287" t="s">
        <v>13831</v>
      </c>
      <c r="C1439" s="141"/>
      <c r="N1439" s="142"/>
      <c r="O1439" s="141"/>
      <c r="AA1439" s="141"/>
      <c r="AL1439" s="142"/>
      <c r="AM1439" s="141"/>
      <c r="AN1439">
        <v>1</v>
      </c>
      <c r="AX1439" s="142"/>
      <c r="AY1439" s="141"/>
      <c r="BD1439">
        <v>1</v>
      </c>
      <c r="BJ1439" s="142"/>
      <c r="BK1439" s="141"/>
      <c r="BU1439">
        <v>1</v>
      </c>
      <c r="BV1439" s="142"/>
      <c r="BW1439" s="302">
        <v>0</v>
      </c>
      <c r="BX1439" s="302">
        <v>0</v>
      </c>
      <c r="BY1439" s="302">
        <v>0</v>
      </c>
      <c r="BZ1439" s="302">
        <v>1</v>
      </c>
      <c r="CA1439" s="302">
        <v>1</v>
      </c>
      <c r="CB1439" s="302">
        <v>1</v>
      </c>
      <c r="CC1439" s="303">
        <v>3.968253968253968E-3</v>
      </c>
      <c r="CD1439" s="304">
        <v>0</v>
      </c>
      <c r="CE1439" s="302">
        <v>0</v>
      </c>
      <c r="CF1439" s="302">
        <v>30</v>
      </c>
      <c r="CG1439" s="296">
        <v>1.9841269841269841E-4</v>
      </c>
      <c r="CH1439" s="297" t="s">
        <v>12384</v>
      </c>
      <c r="CI1439" s="305">
        <v>0</v>
      </c>
      <c r="CJ1439" s="306">
        <v>1.0357142857142856</v>
      </c>
      <c r="CK1439" s="300">
        <v>1</v>
      </c>
      <c r="CL1439" s="301">
        <v>2</v>
      </c>
    </row>
    <row r="1440" spans="1:90" x14ac:dyDescent="0.25">
      <c r="A1440">
        <v>1512107280</v>
      </c>
      <c r="B1440" s="287" t="s">
        <v>13832</v>
      </c>
      <c r="C1440" s="141">
        <v>3</v>
      </c>
      <c r="D1440">
        <v>1</v>
      </c>
      <c r="E1440">
        <v>1</v>
      </c>
      <c r="F1440">
        <v>1</v>
      </c>
      <c r="G1440">
        <v>1</v>
      </c>
      <c r="I1440">
        <v>1</v>
      </c>
      <c r="N1440" s="142"/>
      <c r="O1440" s="141"/>
      <c r="AA1440" s="141"/>
      <c r="AL1440" s="142"/>
      <c r="AM1440" s="141"/>
      <c r="AX1440" s="142"/>
      <c r="AY1440" s="141"/>
      <c r="BJ1440" s="142"/>
      <c r="BK1440" s="141"/>
      <c r="BV1440" s="142"/>
      <c r="BW1440" s="302">
        <v>8</v>
      </c>
      <c r="BX1440" s="302">
        <v>0</v>
      </c>
      <c r="BY1440" s="302">
        <v>0</v>
      </c>
      <c r="BZ1440" s="302">
        <v>0</v>
      </c>
      <c r="CA1440" s="302">
        <v>0</v>
      </c>
      <c r="CB1440" s="302">
        <v>0</v>
      </c>
      <c r="CC1440" s="303">
        <v>0</v>
      </c>
      <c r="CD1440" s="304">
        <v>0</v>
      </c>
      <c r="CE1440" s="302">
        <v>0</v>
      </c>
      <c r="CF1440" s="302">
        <v>30</v>
      </c>
      <c r="CG1440" s="296">
        <v>0</v>
      </c>
      <c r="CH1440" s="297" t="s">
        <v>12384</v>
      </c>
      <c r="CI1440" s="305">
        <v>0</v>
      </c>
      <c r="CJ1440" s="306">
        <v>0</v>
      </c>
      <c r="CK1440" s="300">
        <v>0</v>
      </c>
      <c r="CL1440" s="301">
        <v>0</v>
      </c>
    </row>
    <row r="1441" spans="1:90" x14ac:dyDescent="0.25">
      <c r="A1441">
        <v>1512107290</v>
      </c>
      <c r="B1441" s="287" t="s">
        <v>13833</v>
      </c>
      <c r="C1441" s="141"/>
      <c r="N1441" s="142">
        <v>1</v>
      </c>
      <c r="O1441" s="141">
        <v>2</v>
      </c>
      <c r="P1441">
        <v>1</v>
      </c>
      <c r="X1441">
        <v>1</v>
      </c>
      <c r="AA1441" s="141"/>
      <c r="AE1441">
        <v>1</v>
      </c>
      <c r="AL1441" s="142"/>
      <c r="AM1441" s="141"/>
      <c r="AX1441" s="142"/>
      <c r="AY1441" s="141"/>
      <c r="BJ1441" s="142"/>
      <c r="BK1441" s="141"/>
      <c r="BV1441" s="142"/>
      <c r="BW1441" s="302">
        <v>1</v>
      </c>
      <c r="BX1441" s="302">
        <v>4</v>
      </c>
      <c r="BY1441" s="302">
        <v>1</v>
      </c>
      <c r="BZ1441" s="302">
        <v>0</v>
      </c>
      <c r="CA1441" s="302">
        <v>0</v>
      </c>
      <c r="CB1441" s="302">
        <v>0</v>
      </c>
      <c r="CC1441" s="303">
        <v>0</v>
      </c>
      <c r="CD1441" s="304">
        <v>0</v>
      </c>
      <c r="CE1441" s="302">
        <v>0</v>
      </c>
      <c r="CF1441" s="302">
        <v>30</v>
      </c>
      <c r="CG1441" s="296">
        <v>0</v>
      </c>
      <c r="CH1441" s="297" t="s">
        <v>12384</v>
      </c>
      <c r="CI1441" s="305">
        <v>0</v>
      </c>
      <c r="CJ1441" s="306">
        <v>0</v>
      </c>
      <c r="CK1441" s="300">
        <v>0</v>
      </c>
      <c r="CL1441" s="301">
        <v>0</v>
      </c>
    </row>
    <row r="1442" spans="1:90" x14ac:dyDescent="0.25">
      <c r="A1442">
        <v>1512107390</v>
      </c>
      <c r="B1442" s="287" t="s">
        <v>13834</v>
      </c>
      <c r="C1442" s="141"/>
      <c r="F1442">
        <v>1</v>
      </c>
      <c r="N1442" s="142"/>
      <c r="O1442" s="141"/>
      <c r="AA1442" s="141"/>
      <c r="AL1442" s="142"/>
      <c r="AM1442" s="141"/>
      <c r="AX1442" s="142"/>
      <c r="AY1442" s="141"/>
      <c r="BJ1442" s="142"/>
      <c r="BK1442" s="141"/>
      <c r="BV1442" s="142"/>
      <c r="BW1442" s="302">
        <v>1</v>
      </c>
      <c r="BX1442" s="302">
        <v>0</v>
      </c>
      <c r="BY1442" s="302">
        <v>0</v>
      </c>
      <c r="BZ1442" s="302">
        <v>0</v>
      </c>
      <c r="CA1442" s="302">
        <v>0</v>
      </c>
      <c r="CB1442" s="302">
        <v>0</v>
      </c>
      <c r="CC1442" s="303">
        <v>0</v>
      </c>
      <c r="CD1442" s="304">
        <v>0</v>
      </c>
      <c r="CE1442" s="302">
        <v>0</v>
      </c>
      <c r="CF1442" s="302">
        <v>30</v>
      </c>
      <c r="CG1442" s="296">
        <v>0</v>
      </c>
      <c r="CH1442" s="297" t="s">
        <v>12384</v>
      </c>
      <c r="CI1442" s="305">
        <v>0</v>
      </c>
      <c r="CJ1442" s="306">
        <v>0</v>
      </c>
      <c r="CK1442" s="300">
        <v>0</v>
      </c>
      <c r="CL1442" s="301">
        <v>0</v>
      </c>
    </row>
    <row r="1443" spans="1:90" x14ac:dyDescent="0.25">
      <c r="A1443">
        <v>1512107410</v>
      </c>
      <c r="B1443" s="287" t="s">
        <v>13835</v>
      </c>
      <c r="C1443" s="141"/>
      <c r="N1443" s="142"/>
      <c r="O1443" s="141"/>
      <c r="AA1443" s="141"/>
      <c r="AL1443" s="142"/>
      <c r="AM1443" s="141"/>
      <c r="AX1443" s="142"/>
      <c r="AY1443" s="141"/>
      <c r="BJ1443" s="142"/>
      <c r="BK1443" s="141"/>
      <c r="BM1443">
        <v>1</v>
      </c>
      <c r="BT1443">
        <v>1</v>
      </c>
      <c r="BV1443" s="142"/>
      <c r="BW1443" s="302">
        <v>0</v>
      </c>
      <c r="BX1443" s="302">
        <v>0</v>
      </c>
      <c r="BY1443" s="302">
        <v>0</v>
      </c>
      <c r="BZ1443" s="302">
        <v>0</v>
      </c>
      <c r="CA1443" s="302">
        <v>0</v>
      </c>
      <c r="CB1443" s="302">
        <v>2</v>
      </c>
      <c r="CC1443" s="303">
        <v>7.9365079365079361E-3</v>
      </c>
      <c r="CD1443" s="304">
        <v>0</v>
      </c>
      <c r="CE1443" s="302">
        <v>0</v>
      </c>
      <c r="CF1443" s="302">
        <v>30</v>
      </c>
      <c r="CG1443" s="296">
        <v>3.9682539682539683E-4</v>
      </c>
      <c r="CH1443" s="297" t="s">
        <v>12384</v>
      </c>
      <c r="CI1443" s="305">
        <v>0</v>
      </c>
      <c r="CJ1443" s="306">
        <v>2.0714285714285712</v>
      </c>
      <c r="CK1443" s="300">
        <v>1</v>
      </c>
      <c r="CL1443" s="301">
        <v>3</v>
      </c>
    </row>
    <row r="1444" spans="1:90" x14ac:dyDescent="0.25">
      <c r="A1444">
        <v>1512107520</v>
      </c>
      <c r="B1444" s="287" t="s">
        <v>13836</v>
      </c>
      <c r="C1444" s="141"/>
      <c r="N1444" s="142"/>
      <c r="O1444" s="141"/>
      <c r="AA1444" s="141"/>
      <c r="AL1444" s="142"/>
      <c r="AM1444" s="141"/>
      <c r="AX1444" s="142"/>
      <c r="AY1444" s="141"/>
      <c r="BF1444">
        <v>1</v>
      </c>
      <c r="BJ1444" s="142"/>
      <c r="BK1444" s="141"/>
      <c r="BV1444" s="142"/>
      <c r="BW1444" s="302">
        <v>0</v>
      </c>
      <c r="BX1444" s="302">
        <v>0</v>
      </c>
      <c r="BY1444" s="302">
        <v>0</v>
      </c>
      <c r="BZ1444" s="302">
        <v>0</v>
      </c>
      <c r="CA1444" s="302">
        <v>1</v>
      </c>
      <c r="CB1444" s="302">
        <v>0</v>
      </c>
      <c r="CC1444" s="303">
        <v>0</v>
      </c>
      <c r="CD1444" s="304">
        <v>0</v>
      </c>
      <c r="CE1444" s="302">
        <v>0</v>
      </c>
      <c r="CF1444" s="302">
        <v>30</v>
      </c>
      <c r="CG1444" s="296">
        <v>0</v>
      </c>
      <c r="CH1444" s="297" t="s">
        <v>12384</v>
      </c>
      <c r="CI1444" s="305">
        <v>0</v>
      </c>
      <c r="CJ1444" s="306">
        <v>0</v>
      </c>
      <c r="CK1444" s="300">
        <v>0</v>
      </c>
      <c r="CL1444" s="301">
        <v>0</v>
      </c>
    </row>
    <row r="1445" spans="1:90" x14ac:dyDescent="0.25">
      <c r="A1445">
        <v>1512107650</v>
      </c>
      <c r="B1445" s="287" t="s">
        <v>13837</v>
      </c>
      <c r="C1445" s="141"/>
      <c r="N1445" s="142"/>
      <c r="O1445" s="141"/>
      <c r="W1445">
        <v>1</v>
      </c>
      <c r="AA1445" s="141"/>
      <c r="AL1445" s="142"/>
      <c r="AM1445" s="141"/>
      <c r="AT1445">
        <v>1</v>
      </c>
      <c r="AX1445" s="142"/>
      <c r="AY1445" s="141"/>
      <c r="BJ1445" s="142"/>
      <c r="BK1445" s="141"/>
      <c r="BV1445" s="142"/>
      <c r="BW1445" s="302">
        <v>0</v>
      </c>
      <c r="BX1445" s="302">
        <v>1</v>
      </c>
      <c r="BY1445" s="302">
        <v>0</v>
      </c>
      <c r="BZ1445" s="302">
        <v>1</v>
      </c>
      <c r="CA1445" s="302">
        <v>0</v>
      </c>
      <c r="CB1445" s="302">
        <v>0</v>
      </c>
      <c r="CC1445" s="303">
        <v>0</v>
      </c>
      <c r="CD1445" s="304">
        <v>0</v>
      </c>
      <c r="CE1445" s="302">
        <v>0</v>
      </c>
      <c r="CF1445" s="302">
        <v>30</v>
      </c>
      <c r="CG1445" s="296">
        <v>0</v>
      </c>
      <c r="CH1445" s="297" t="s">
        <v>12384</v>
      </c>
      <c r="CI1445" s="305">
        <v>0</v>
      </c>
      <c r="CJ1445" s="306">
        <v>0</v>
      </c>
      <c r="CK1445" s="300">
        <v>0</v>
      </c>
      <c r="CL1445" s="301">
        <v>0</v>
      </c>
    </row>
    <row r="1446" spans="1:90" x14ac:dyDescent="0.25">
      <c r="A1446">
        <v>1512107730</v>
      </c>
      <c r="B1446" s="287" t="s">
        <v>13838</v>
      </c>
      <c r="C1446" s="141"/>
      <c r="N1446" s="142"/>
      <c r="O1446" s="141"/>
      <c r="AA1446" s="141"/>
      <c r="AF1446">
        <v>1</v>
      </c>
      <c r="AL1446" s="142"/>
      <c r="AM1446" s="141"/>
      <c r="AX1446" s="142"/>
      <c r="AY1446" s="141"/>
      <c r="BJ1446" s="142"/>
      <c r="BK1446" s="141"/>
      <c r="BV1446" s="142"/>
      <c r="BW1446" s="302">
        <v>0</v>
      </c>
      <c r="BX1446" s="302">
        <v>0</v>
      </c>
      <c r="BY1446" s="302">
        <v>1</v>
      </c>
      <c r="BZ1446" s="302">
        <v>0</v>
      </c>
      <c r="CA1446" s="302">
        <v>0</v>
      </c>
      <c r="CB1446" s="302">
        <v>0</v>
      </c>
      <c r="CC1446" s="303">
        <v>0</v>
      </c>
      <c r="CD1446" s="304">
        <v>0</v>
      </c>
      <c r="CE1446" s="302">
        <v>0</v>
      </c>
      <c r="CF1446" s="302">
        <v>30</v>
      </c>
      <c r="CG1446" s="296">
        <v>0</v>
      </c>
      <c r="CH1446" s="297" t="s">
        <v>12384</v>
      </c>
      <c r="CI1446" s="305">
        <v>0</v>
      </c>
      <c r="CJ1446" s="306">
        <v>0</v>
      </c>
      <c r="CK1446" s="300">
        <v>0</v>
      </c>
      <c r="CL1446" s="301">
        <v>0</v>
      </c>
    </row>
    <row r="1447" spans="1:90" x14ac:dyDescent="0.25">
      <c r="A1447">
        <v>1512107790</v>
      </c>
      <c r="B1447" s="287" t="s">
        <v>13839</v>
      </c>
      <c r="C1447" s="141"/>
      <c r="N1447" s="142"/>
      <c r="O1447" s="141"/>
      <c r="T1447">
        <v>1</v>
      </c>
      <c r="X1447">
        <v>1</v>
      </c>
      <c r="Z1447">
        <v>1</v>
      </c>
      <c r="AA1447" s="141">
        <v>1</v>
      </c>
      <c r="AC1447">
        <v>2</v>
      </c>
      <c r="AD1447">
        <v>1</v>
      </c>
      <c r="AJ1447">
        <v>2</v>
      </c>
      <c r="AL1447" s="142"/>
      <c r="AM1447" s="141"/>
      <c r="AO1447">
        <v>3</v>
      </c>
      <c r="AP1447">
        <v>1</v>
      </c>
      <c r="AU1447">
        <v>1</v>
      </c>
      <c r="AX1447" s="142"/>
      <c r="AY1447" s="141"/>
      <c r="AZ1447">
        <v>2</v>
      </c>
      <c r="BB1447">
        <v>1</v>
      </c>
      <c r="BC1447">
        <v>1</v>
      </c>
      <c r="BD1447">
        <v>2</v>
      </c>
      <c r="BJ1447" s="142"/>
      <c r="BK1447" s="141"/>
      <c r="BM1447">
        <v>1</v>
      </c>
      <c r="BP1447">
        <v>1</v>
      </c>
      <c r="BS1447">
        <v>3</v>
      </c>
      <c r="BT1447">
        <v>1</v>
      </c>
      <c r="BV1447" s="142">
        <v>2</v>
      </c>
      <c r="BW1447" s="302">
        <v>0</v>
      </c>
      <c r="BX1447" s="302">
        <v>3</v>
      </c>
      <c r="BY1447" s="302">
        <v>6</v>
      </c>
      <c r="BZ1447" s="302">
        <v>5</v>
      </c>
      <c r="CA1447" s="302">
        <v>6</v>
      </c>
      <c r="CB1447" s="302">
        <v>8</v>
      </c>
      <c r="CC1447" s="303">
        <v>3.1746031746031744E-2</v>
      </c>
      <c r="CD1447" s="304">
        <v>0.89442719099991574</v>
      </c>
      <c r="CE1447" s="302">
        <v>0</v>
      </c>
      <c r="CF1447" s="302">
        <v>30</v>
      </c>
      <c r="CG1447" s="296">
        <v>1.5873015873015873E-3</v>
      </c>
      <c r="CH1447" s="297" t="s">
        <v>12384</v>
      </c>
      <c r="CI1447" s="305">
        <v>1</v>
      </c>
      <c r="CJ1447" s="306">
        <v>9.1801414767142013</v>
      </c>
      <c r="CK1447" s="300">
        <v>2</v>
      </c>
      <c r="CL1447" s="301">
        <v>10</v>
      </c>
    </row>
    <row r="1448" spans="1:90" x14ac:dyDescent="0.25">
      <c r="A1448">
        <v>1512108100</v>
      </c>
      <c r="B1448" s="287" t="s">
        <v>13840</v>
      </c>
      <c r="C1448" s="141"/>
      <c r="N1448" s="142"/>
      <c r="O1448" s="141"/>
      <c r="W1448">
        <v>1</v>
      </c>
      <c r="AA1448" s="141"/>
      <c r="AG1448">
        <v>1</v>
      </c>
      <c r="AJ1448">
        <v>1</v>
      </c>
      <c r="AL1448" s="142"/>
      <c r="AM1448" s="141">
        <v>1</v>
      </c>
      <c r="AP1448">
        <v>1</v>
      </c>
      <c r="AX1448" s="142"/>
      <c r="AY1448" s="141"/>
      <c r="BD1448">
        <v>1</v>
      </c>
      <c r="BH1448">
        <v>1</v>
      </c>
      <c r="BJ1448" s="142">
        <v>1</v>
      </c>
      <c r="BK1448" s="141"/>
      <c r="BQ1448">
        <v>1</v>
      </c>
      <c r="BT1448">
        <v>1</v>
      </c>
      <c r="BU1448">
        <v>2</v>
      </c>
      <c r="BV1448" s="142"/>
      <c r="BW1448" s="302">
        <v>0</v>
      </c>
      <c r="BX1448" s="302">
        <v>1</v>
      </c>
      <c r="BY1448" s="302">
        <v>2</v>
      </c>
      <c r="BZ1448" s="302">
        <v>2</v>
      </c>
      <c r="CA1448" s="302">
        <v>3</v>
      </c>
      <c r="CB1448" s="302">
        <v>4</v>
      </c>
      <c r="CC1448" s="303">
        <v>1.5873015873015872E-2</v>
      </c>
      <c r="CD1448" s="304">
        <v>0.57735026918962584</v>
      </c>
      <c r="CE1448" s="302">
        <v>0</v>
      </c>
      <c r="CF1448" s="302">
        <v>30</v>
      </c>
      <c r="CG1448" s="296">
        <v>7.9365079365079365E-4</v>
      </c>
      <c r="CH1448" s="297" t="s">
        <v>12384</v>
      </c>
      <c r="CI1448" s="305">
        <v>1</v>
      </c>
      <c r="CJ1448" s="306">
        <v>4.7202074120467685</v>
      </c>
      <c r="CK1448" s="300">
        <v>2</v>
      </c>
      <c r="CL1448" s="301">
        <v>5</v>
      </c>
    </row>
    <row r="1449" spans="1:90" x14ac:dyDescent="0.25">
      <c r="A1449">
        <v>1512108680</v>
      </c>
      <c r="B1449" s="287" t="s">
        <v>13841</v>
      </c>
      <c r="C1449" s="141"/>
      <c r="N1449" s="142"/>
      <c r="O1449" s="141"/>
      <c r="AA1449" s="141"/>
      <c r="AI1449">
        <v>1</v>
      </c>
      <c r="AL1449" s="142"/>
      <c r="AM1449" s="141"/>
      <c r="AT1449">
        <v>1</v>
      </c>
      <c r="AX1449" s="142"/>
      <c r="AY1449" s="141"/>
      <c r="BJ1449" s="142"/>
      <c r="BK1449" s="141"/>
      <c r="BV1449" s="142"/>
      <c r="BW1449" s="302">
        <v>0</v>
      </c>
      <c r="BX1449" s="302">
        <v>0</v>
      </c>
      <c r="BY1449" s="302">
        <v>1</v>
      </c>
      <c r="BZ1449" s="302">
        <v>1</v>
      </c>
      <c r="CA1449" s="302">
        <v>0</v>
      </c>
      <c r="CB1449" s="302">
        <v>0</v>
      </c>
      <c r="CC1449" s="303">
        <v>0</v>
      </c>
      <c r="CD1449" s="304">
        <v>0</v>
      </c>
      <c r="CE1449" s="302">
        <v>0</v>
      </c>
      <c r="CF1449" s="302">
        <v>30</v>
      </c>
      <c r="CG1449" s="296">
        <v>0</v>
      </c>
      <c r="CH1449" s="297" t="s">
        <v>12384</v>
      </c>
      <c r="CI1449" s="305">
        <v>0</v>
      </c>
      <c r="CJ1449" s="306">
        <v>0</v>
      </c>
      <c r="CK1449" s="300">
        <v>0</v>
      </c>
      <c r="CL1449" s="301">
        <v>0</v>
      </c>
    </row>
    <row r="1450" spans="1:90" x14ac:dyDescent="0.25">
      <c r="A1450">
        <v>1512110220</v>
      </c>
      <c r="B1450" s="287" t="s">
        <v>13842</v>
      </c>
      <c r="C1450" s="141"/>
      <c r="N1450" s="142"/>
      <c r="O1450" s="141"/>
      <c r="AA1450" s="141"/>
      <c r="AL1450" s="142"/>
      <c r="AM1450" s="141"/>
      <c r="AX1450" s="142"/>
      <c r="AY1450" s="141"/>
      <c r="BJ1450" s="142"/>
      <c r="BK1450" s="141"/>
      <c r="BN1450">
        <v>1</v>
      </c>
      <c r="BR1450">
        <v>1</v>
      </c>
      <c r="BV1450" s="142"/>
      <c r="BW1450" s="302">
        <v>0</v>
      </c>
      <c r="BX1450" s="302">
        <v>0</v>
      </c>
      <c r="BY1450" s="302">
        <v>0</v>
      </c>
      <c r="BZ1450" s="302">
        <v>0</v>
      </c>
      <c r="CA1450" s="302">
        <v>0</v>
      </c>
      <c r="CB1450" s="302">
        <v>2</v>
      </c>
      <c r="CC1450" s="303">
        <v>7.9365079365079361E-3</v>
      </c>
      <c r="CD1450" s="304">
        <v>0</v>
      </c>
      <c r="CE1450" s="302">
        <v>0</v>
      </c>
      <c r="CF1450" s="302">
        <v>30</v>
      </c>
      <c r="CG1450" s="296">
        <v>3.9682539682539683E-4</v>
      </c>
      <c r="CH1450" s="297" t="s">
        <v>12384</v>
      </c>
      <c r="CI1450" s="305">
        <v>0</v>
      </c>
      <c r="CJ1450" s="306">
        <v>2.0714285714285712</v>
      </c>
      <c r="CK1450" s="300">
        <v>1</v>
      </c>
      <c r="CL1450" s="301">
        <v>3</v>
      </c>
    </row>
    <row r="1451" spans="1:90" x14ac:dyDescent="0.25">
      <c r="A1451">
        <v>1512110280</v>
      </c>
      <c r="B1451" s="287" t="s">
        <v>13843</v>
      </c>
      <c r="C1451" s="141"/>
      <c r="N1451" s="142"/>
      <c r="O1451" s="141"/>
      <c r="AA1451" s="141"/>
      <c r="AL1451" s="142"/>
      <c r="AM1451" s="141"/>
      <c r="AX1451" s="142"/>
      <c r="AY1451" s="141"/>
      <c r="BJ1451" s="142"/>
      <c r="BK1451" s="141"/>
      <c r="BV1451" s="142">
        <v>1</v>
      </c>
      <c r="BW1451" s="302">
        <v>0</v>
      </c>
      <c r="BX1451" s="302">
        <v>0</v>
      </c>
      <c r="BY1451" s="302">
        <v>0</v>
      </c>
      <c r="BZ1451" s="302">
        <v>0</v>
      </c>
      <c r="CA1451" s="302">
        <v>0</v>
      </c>
      <c r="CB1451" s="302">
        <v>1</v>
      </c>
      <c r="CC1451" s="303">
        <v>3.968253968253968E-3</v>
      </c>
      <c r="CD1451" s="304">
        <v>0</v>
      </c>
      <c r="CE1451" s="302">
        <v>0</v>
      </c>
      <c r="CF1451" s="302">
        <v>30</v>
      </c>
      <c r="CG1451" s="296">
        <v>1.9841269841269841E-4</v>
      </c>
      <c r="CH1451" s="297" t="s">
        <v>12384</v>
      </c>
      <c r="CI1451" s="305">
        <v>0</v>
      </c>
      <c r="CJ1451" s="306">
        <v>1.0357142857142856</v>
      </c>
      <c r="CK1451" s="300">
        <v>1</v>
      </c>
      <c r="CL1451" s="301">
        <v>2</v>
      </c>
    </row>
    <row r="1452" spans="1:90" x14ac:dyDescent="0.25">
      <c r="A1452">
        <v>1513100000</v>
      </c>
      <c r="B1452" s="287" t="s">
        <v>13844</v>
      </c>
      <c r="C1452" s="141"/>
      <c r="H1452">
        <v>1</v>
      </c>
      <c r="N1452" s="142"/>
      <c r="O1452" s="141"/>
      <c r="AA1452" s="141"/>
      <c r="AB1452">
        <v>1</v>
      </c>
      <c r="AH1452">
        <v>1</v>
      </c>
      <c r="AL1452" s="142"/>
      <c r="AM1452" s="141"/>
      <c r="AR1452">
        <v>1</v>
      </c>
      <c r="AX1452" s="142"/>
      <c r="AY1452" s="141"/>
      <c r="BJ1452" s="142"/>
      <c r="BK1452" s="141"/>
      <c r="BV1452" s="142"/>
      <c r="BW1452" s="302">
        <v>1</v>
      </c>
      <c r="BX1452" s="302">
        <v>0</v>
      </c>
      <c r="BY1452" s="302">
        <v>2</v>
      </c>
      <c r="BZ1452" s="302">
        <v>1</v>
      </c>
      <c r="CA1452" s="302">
        <v>0</v>
      </c>
      <c r="CB1452" s="302">
        <v>0</v>
      </c>
      <c r="CC1452" s="303">
        <v>0</v>
      </c>
      <c r="CD1452" s="304">
        <v>0</v>
      </c>
      <c r="CE1452" s="302">
        <v>0</v>
      </c>
      <c r="CF1452" s="302">
        <v>30</v>
      </c>
      <c r="CG1452" s="296">
        <v>0</v>
      </c>
      <c r="CH1452" s="297" t="s">
        <v>12384</v>
      </c>
      <c r="CI1452" s="305">
        <v>0</v>
      </c>
      <c r="CJ1452" s="306">
        <v>0</v>
      </c>
      <c r="CK1452" s="300">
        <v>0</v>
      </c>
      <c r="CL1452" s="301">
        <v>0</v>
      </c>
    </row>
    <row r="1453" spans="1:90" x14ac:dyDescent="0.25">
      <c r="A1453">
        <v>1513100310</v>
      </c>
      <c r="B1453" s="287" t="s">
        <v>13845</v>
      </c>
      <c r="C1453" s="141">
        <v>4</v>
      </c>
      <c r="N1453" s="142"/>
      <c r="O1453" s="141"/>
      <c r="AA1453" s="141"/>
      <c r="AL1453" s="142"/>
      <c r="AM1453" s="141"/>
      <c r="AX1453" s="142"/>
      <c r="AY1453" s="141"/>
      <c r="BJ1453" s="142"/>
      <c r="BK1453" s="141"/>
      <c r="BV1453" s="142"/>
      <c r="BW1453" s="302">
        <v>4</v>
      </c>
      <c r="BX1453" s="302">
        <v>0</v>
      </c>
      <c r="BY1453" s="302">
        <v>0</v>
      </c>
      <c r="BZ1453" s="302">
        <v>0</v>
      </c>
      <c r="CA1453" s="302">
        <v>0</v>
      </c>
      <c r="CB1453" s="302">
        <v>0</v>
      </c>
      <c r="CC1453" s="303">
        <v>0</v>
      </c>
      <c r="CD1453" s="304">
        <v>0</v>
      </c>
      <c r="CE1453" s="302">
        <v>0</v>
      </c>
      <c r="CF1453" s="302">
        <v>30</v>
      </c>
      <c r="CG1453" s="296">
        <v>0</v>
      </c>
      <c r="CH1453" s="297" t="s">
        <v>12384</v>
      </c>
      <c r="CI1453" s="305">
        <v>0</v>
      </c>
      <c r="CJ1453" s="306">
        <v>0</v>
      </c>
      <c r="CK1453" s="300">
        <v>0</v>
      </c>
      <c r="CL1453" s="301">
        <v>0</v>
      </c>
    </row>
    <row r="1454" spans="1:90" x14ac:dyDescent="0.25">
      <c r="A1454">
        <v>1513100320</v>
      </c>
      <c r="B1454" s="287" t="s">
        <v>13846</v>
      </c>
      <c r="C1454" s="141">
        <v>13</v>
      </c>
      <c r="D1454">
        <v>6</v>
      </c>
      <c r="E1454">
        <v>4</v>
      </c>
      <c r="F1454">
        <v>2</v>
      </c>
      <c r="G1454">
        <v>5</v>
      </c>
      <c r="H1454">
        <v>3</v>
      </c>
      <c r="I1454">
        <v>5</v>
      </c>
      <c r="J1454">
        <v>4</v>
      </c>
      <c r="K1454">
        <v>2</v>
      </c>
      <c r="L1454">
        <v>4</v>
      </c>
      <c r="M1454">
        <v>1</v>
      </c>
      <c r="N1454" s="142">
        <v>19</v>
      </c>
      <c r="O1454" s="141">
        <v>14</v>
      </c>
      <c r="P1454">
        <v>13</v>
      </c>
      <c r="Q1454">
        <v>17</v>
      </c>
      <c r="R1454">
        <v>2</v>
      </c>
      <c r="S1454">
        <v>8</v>
      </c>
      <c r="T1454">
        <v>6</v>
      </c>
      <c r="U1454">
        <v>5</v>
      </c>
      <c r="V1454">
        <v>3</v>
      </c>
      <c r="W1454">
        <v>5</v>
      </c>
      <c r="X1454">
        <v>8</v>
      </c>
      <c r="Y1454">
        <v>15</v>
      </c>
      <c r="Z1454">
        <v>7</v>
      </c>
      <c r="AA1454" s="141">
        <v>4</v>
      </c>
      <c r="AB1454">
        <v>18</v>
      </c>
      <c r="AC1454">
        <v>14</v>
      </c>
      <c r="AD1454">
        <v>12</v>
      </c>
      <c r="AE1454">
        <v>17</v>
      </c>
      <c r="AF1454">
        <v>12</v>
      </c>
      <c r="AG1454">
        <v>10</v>
      </c>
      <c r="AH1454">
        <v>16</v>
      </c>
      <c r="AI1454">
        <v>20</v>
      </c>
      <c r="AJ1454">
        <v>9</v>
      </c>
      <c r="AK1454">
        <v>30</v>
      </c>
      <c r="AL1454" s="142">
        <v>18</v>
      </c>
      <c r="AM1454" s="141">
        <v>6</v>
      </c>
      <c r="AN1454">
        <v>14</v>
      </c>
      <c r="AO1454">
        <v>15</v>
      </c>
      <c r="AP1454">
        <v>9</v>
      </c>
      <c r="AQ1454">
        <v>18</v>
      </c>
      <c r="AR1454">
        <v>9</v>
      </c>
      <c r="AS1454">
        <v>8</v>
      </c>
      <c r="AT1454">
        <v>31</v>
      </c>
      <c r="AU1454">
        <v>18</v>
      </c>
      <c r="AV1454">
        <v>12</v>
      </c>
      <c r="AW1454">
        <v>31</v>
      </c>
      <c r="AX1454" s="142">
        <v>13</v>
      </c>
      <c r="AY1454" s="141">
        <v>6</v>
      </c>
      <c r="AZ1454">
        <v>4</v>
      </c>
      <c r="BA1454">
        <v>1</v>
      </c>
      <c r="BB1454">
        <v>4</v>
      </c>
      <c r="BC1454">
        <v>7</v>
      </c>
      <c r="BD1454">
        <v>4</v>
      </c>
      <c r="BE1454">
        <v>2</v>
      </c>
      <c r="BF1454">
        <v>1</v>
      </c>
      <c r="BG1454">
        <v>3</v>
      </c>
      <c r="BH1454">
        <v>3</v>
      </c>
      <c r="BI1454">
        <v>5</v>
      </c>
      <c r="BJ1454" s="142">
        <v>3</v>
      </c>
      <c r="BK1454" s="141">
        <v>6</v>
      </c>
      <c r="BL1454">
        <v>6</v>
      </c>
      <c r="BM1454">
        <v>6</v>
      </c>
      <c r="BN1454">
        <v>7</v>
      </c>
      <c r="BO1454">
        <v>7</v>
      </c>
      <c r="BP1454">
        <v>8</v>
      </c>
      <c r="BQ1454">
        <v>10</v>
      </c>
      <c r="BR1454">
        <v>3</v>
      </c>
      <c r="BS1454">
        <v>8</v>
      </c>
      <c r="BT1454">
        <v>6</v>
      </c>
      <c r="BU1454">
        <v>6</v>
      </c>
      <c r="BV1454" s="142">
        <v>6</v>
      </c>
      <c r="BW1454" s="302">
        <v>68</v>
      </c>
      <c r="BX1454" s="302">
        <v>103</v>
      </c>
      <c r="BY1454" s="302">
        <v>180</v>
      </c>
      <c r="BZ1454" s="302">
        <v>184</v>
      </c>
      <c r="CA1454" s="302">
        <v>43</v>
      </c>
      <c r="CB1454" s="302">
        <v>79</v>
      </c>
      <c r="CC1454" s="303">
        <v>0.31349206349206349</v>
      </c>
      <c r="CD1454" s="304">
        <v>1.6764862244009215</v>
      </c>
      <c r="CE1454" s="302">
        <v>0</v>
      </c>
      <c r="CF1454" s="302">
        <v>30</v>
      </c>
      <c r="CG1454" s="296">
        <v>1.5674603174603174E-2</v>
      </c>
      <c r="CH1454" s="297" t="s">
        <v>12384</v>
      </c>
      <c r="CI1454" s="305">
        <v>2</v>
      </c>
      <c r="CJ1454" s="306">
        <v>83.497914795829487</v>
      </c>
      <c r="CK1454" s="300">
        <v>12</v>
      </c>
      <c r="CL1454" s="301">
        <v>84</v>
      </c>
    </row>
    <row r="1455" spans="1:90" x14ac:dyDescent="0.25">
      <c r="A1455">
        <v>1513100340</v>
      </c>
      <c r="B1455" s="287" t="s">
        <v>13847</v>
      </c>
      <c r="C1455" s="141">
        <v>1</v>
      </c>
      <c r="N1455" s="142"/>
      <c r="O1455" s="141"/>
      <c r="AA1455" s="141"/>
      <c r="AL1455" s="142"/>
      <c r="AM1455" s="141"/>
      <c r="AX1455" s="142"/>
      <c r="AY1455" s="141"/>
      <c r="BJ1455" s="142"/>
      <c r="BK1455" s="141"/>
      <c r="BV1455" s="142"/>
      <c r="BW1455" s="302">
        <v>1</v>
      </c>
      <c r="BX1455" s="302">
        <v>0</v>
      </c>
      <c r="BY1455" s="302">
        <v>0</v>
      </c>
      <c r="BZ1455" s="302">
        <v>0</v>
      </c>
      <c r="CA1455" s="302">
        <v>0</v>
      </c>
      <c r="CB1455" s="302">
        <v>0</v>
      </c>
      <c r="CC1455" s="303">
        <v>0</v>
      </c>
      <c r="CD1455" s="304">
        <v>0</v>
      </c>
      <c r="CE1455" s="302">
        <v>0</v>
      </c>
      <c r="CF1455" s="302">
        <v>30</v>
      </c>
      <c r="CG1455" s="296">
        <v>0</v>
      </c>
      <c r="CH1455" s="297" t="s">
        <v>12384</v>
      </c>
      <c r="CI1455" s="305">
        <v>0</v>
      </c>
      <c r="CJ1455" s="306">
        <v>0</v>
      </c>
      <c r="CK1455" s="300">
        <v>0</v>
      </c>
      <c r="CL1455" s="301">
        <v>0</v>
      </c>
    </row>
    <row r="1456" spans="1:90" x14ac:dyDescent="0.25">
      <c r="A1456">
        <v>1513100590</v>
      </c>
      <c r="B1456" s="287" t="s">
        <v>13848</v>
      </c>
      <c r="C1456" s="141">
        <v>1</v>
      </c>
      <c r="N1456" s="142">
        <v>2</v>
      </c>
      <c r="O1456" s="141">
        <v>4</v>
      </c>
      <c r="R1456">
        <v>1</v>
      </c>
      <c r="Y1456">
        <v>2</v>
      </c>
      <c r="AA1456" s="141"/>
      <c r="AC1456">
        <v>1</v>
      </c>
      <c r="AD1456">
        <v>3</v>
      </c>
      <c r="AF1456">
        <v>5</v>
      </c>
      <c r="AL1456" s="142"/>
      <c r="AM1456" s="141"/>
      <c r="AX1456" s="142"/>
      <c r="AY1456" s="141"/>
      <c r="BJ1456" s="142"/>
      <c r="BK1456" s="141"/>
      <c r="BV1456" s="142"/>
      <c r="BW1456" s="302">
        <v>3</v>
      </c>
      <c r="BX1456" s="302">
        <v>7</v>
      </c>
      <c r="BY1456" s="302">
        <v>9</v>
      </c>
      <c r="BZ1456" s="302">
        <v>0</v>
      </c>
      <c r="CA1456" s="302">
        <v>0</v>
      </c>
      <c r="CB1456" s="302">
        <v>0</v>
      </c>
      <c r="CC1456" s="303">
        <v>0</v>
      </c>
      <c r="CD1456" s="304">
        <v>0</v>
      </c>
      <c r="CE1456" s="302">
        <v>0</v>
      </c>
      <c r="CF1456" s="302">
        <v>30</v>
      </c>
      <c r="CG1456" s="296">
        <v>0</v>
      </c>
      <c r="CH1456" s="297" t="s">
        <v>12384</v>
      </c>
      <c r="CI1456" s="305">
        <v>0</v>
      </c>
      <c r="CJ1456" s="306">
        <v>0</v>
      </c>
      <c r="CK1456" s="300">
        <v>0</v>
      </c>
      <c r="CL1456" s="301">
        <v>0</v>
      </c>
    </row>
    <row r="1457" spans="1:90" x14ac:dyDescent="0.25">
      <c r="A1457">
        <v>1513100630</v>
      </c>
      <c r="B1457" s="287" t="s">
        <v>13849</v>
      </c>
      <c r="C1457" s="141"/>
      <c r="N1457" s="142"/>
      <c r="O1457" s="141"/>
      <c r="AA1457" s="141"/>
      <c r="AL1457" s="142"/>
      <c r="AM1457" s="141"/>
      <c r="AX1457" s="142"/>
      <c r="AY1457" s="141"/>
      <c r="BD1457">
        <v>1</v>
      </c>
      <c r="BJ1457" s="142"/>
      <c r="BK1457" s="141"/>
      <c r="BS1457">
        <v>1</v>
      </c>
      <c r="BV1457" s="142"/>
      <c r="BW1457" s="302">
        <v>0</v>
      </c>
      <c r="BX1457" s="302">
        <v>0</v>
      </c>
      <c r="BY1457" s="302">
        <v>0</v>
      </c>
      <c r="BZ1457" s="302">
        <v>0</v>
      </c>
      <c r="CA1457" s="302">
        <v>1</v>
      </c>
      <c r="CB1457" s="302">
        <v>1</v>
      </c>
      <c r="CC1457" s="303">
        <v>3.968253968253968E-3</v>
      </c>
      <c r="CD1457" s="304">
        <v>0</v>
      </c>
      <c r="CE1457" s="302">
        <v>0</v>
      </c>
      <c r="CF1457" s="302">
        <v>30</v>
      </c>
      <c r="CG1457" s="296">
        <v>1.9841269841269841E-4</v>
      </c>
      <c r="CH1457" s="297" t="s">
        <v>12384</v>
      </c>
      <c r="CI1457" s="305">
        <v>0</v>
      </c>
      <c r="CJ1457" s="306">
        <v>1.0357142857142856</v>
      </c>
      <c r="CK1457" s="300">
        <v>1</v>
      </c>
      <c r="CL1457" s="301">
        <v>2</v>
      </c>
    </row>
    <row r="1458" spans="1:90" x14ac:dyDescent="0.25">
      <c r="A1458">
        <v>1513100730</v>
      </c>
      <c r="B1458" s="287" t="s">
        <v>13850</v>
      </c>
      <c r="C1458" s="141"/>
      <c r="F1458">
        <v>1</v>
      </c>
      <c r="N1458" s="142"/>
      <c r="O1458" s="141"/>
      <c r="AA1458" s="141"/>
      <c r="AL1458" s="142"/>
      <c r="AM1458" s="141"/>
      <c r="AX1458" s="142"/>
      <c r="AY1458" s="141"/>
      <c r="BJ1458" s="142"/>
      <c r="BK1458" s="141"/>
      <c r="BV1458" s="142"/>
      <c r="BW1458" s="302">
        <v>1</v>
      </c>
      <c r="BX1458" s="302">
        <v>0</v>
      </c>
      <c r="BY1458" s="302">
        <v>0</v>
      </c>
      <c r="BZ1458" s="302">
        <v>0</v>
      </c>
      <c r="CA1458" s="302">
        <v>0</v>
      </c>
      <c r="CB1458" s="302">
        <v>0</v>
      </c>
      <c r="CC1458" s="303">
        <v>0</v>
      </c>
      <c r="CD1458" s="304">
        <v>0</v>
      </c>
      <c r="CE1458" s="302">
        <v>0</v>
      </c>
      <c r="CF1458" s="302">
        <v>30</v>
      </c>
      <c r="CG1458" s="296">
        <v>0</v>
      </c>
      <c r="CH1458" s="297" t="s">
        <v>12384</v>
      </c>
      <c r="CI1458" s="305">
        <v>0</v>
      </c>
      <c r="CJ1458" s="306">
        <v>0</v>
      </c>
      <c r="CK1458" s="300">
        <v>0</v>
      </c>
      <c r="CL1458" s="301">
        <v>0</v>
      </c>
    </row>
    <row r="1459" spans="1:90" x14ac:dyDescent="0.25">
      <c r="A1459">
        <v>1513101190</v>
      </c>
      <c r="B1459" s="287" t="s">
        <v>13851</v>
      </c>
      <c r="C1459" s="141"/>
      <c r="N1459" s="142"/>
      <c r="O1459" s="141"/>
      <c r="Y1459">
        <v>1</v>
      </c>
      <c r="AA1459" s="141"/>
      <c r="AB1459">
        <v>1</v>
      </c>
      <c r="AG1459">
        <v>2</v>
      </c>
      <c r="AH1459">
        <v>1</v>
      </c>
      <c r="AL1459" s="142">
        <v>5</v>
      </c>
      <c r="AM1459" s="141"/>
      <c r="AQ1459">
        <v>1</v>
      </c>
      <c r="AX1459" s="142"/>
      <c r="AY1459" s="141"/>
      <c r="BJ1459" s="142"/>
      <c r="BK1459" s="141"/>
      <c r="BL1459">
        <v>1</v>
      </c>
      <c r="BN1459">
        <v>1</v>
      </c>
      <c r="BR1459">
        <v>1</v>
      </c>
      <c r="BT1459">
        <v>1</v>
      </c>
      <c r="BV1459" s="142"/>
      <c r="BW1459" s="302">
        <v>0</v>
      </c>
      <c r="BX1459" s="302">
        <v>1</v>
      </c>
      <c r="BY1459" s="302">
        <v>9</v>
      </c>
      <c r="BZ1459" s="302">
        <v>1</v>
      </c>
      <c r="CA1459" s="302">
        <v>0</v>
      </c>
      <c r="CB1459" s="302">
        <v>4</v>
      </c>
      <c r="CC1459" s="303">
        <v>1.5873015873015872E-2</v>
      </c>
      <c r="CD1459" s="304">
        <v>0</v>
      </c>
      <c r="CE1459" s="302">
        <v>106</v>
      </c>
      <c r="CF1459" s="302">
        <v>30</v>
      </c>
      <c r="CG1459" s="296">
        <v>7.9365079365079365E-4</v>
      </c>
      <c r="CH1459" s="307" t="s">
        <v>15354</v>
      </c>
      <c r="CI1459" s="305">
        <v>2</v>
      </c>
      <c r="CJ1459" s="306">
        <v>5.8253968253968242</v>
      </c>
      <c r="CK1459" s="300">
        <v>1</v>
      </c>
      <c r="CL1459" s="301">
        <v>5</v>
      </c>
    </row>
    <row r="1460" spans="1:90" x14ac:dyDescent="0.25">
      <c r="A1460">
        <v>1513101700</v>
      </c>
      <c r="B1460" s="287" t="s">
        <v>13852</v>
      </c>
      <c r="C1460" s="141"/>
      <c r="N1460" s="142"/>
      <c r="O1460" s="141"/>
      <c r="AA1460" s="141"/>
      <c r="AL1460" s="142"/>
      <c r="AM1460" s="141"/>
      <c r="AX1460" s="142"/>
      <c r="AY1460" s="141"/>
      <c r="BJ1460" s="142"/>
      <c r="BK1460" s="141"/>
      <c r="BR1460">
        <v>2</v>
      </c>
      <c r="BV1460" s="142"/>
      <c r="BW1460" s="302">
        <v>0</v>
      </c>
      <c r="BX1460" s="302">
        <v>0</v>
      </c>
      <c r="BY1460" s="302">
        <v>0</v>
      </c>
      <c r="BZ1460" s="302">
        <v>0</v>
      </c>
      <c r="CA1460" s="302">
        <v>0</v>
      </c>
      <c r="CB1460" s="302">
        <v>2</v>
      </c>
      <c r="CC1460" s="303">
        <v>7.9365079365079361E-3</v>
      </c>
      <c r="CD1460" s="304">
        <v>0</v>
      </c>
      <c r="CE1460" s="302">
        <v>0</v>
      </c>
      <c r="CF1460" s="302">
        <v>30</v>
      </c>
      <c r="CG1460" s="296">
        <v>3.9682539682539683E-4</v>
      </c>
      <c r="CH1460" s="297" t="s">
        <v>12384</v>
      </c>
      <c r="CI1460" s="305">
        <v>0</v>
      </c>
      <c r="CJ1460" s="306">
        <v>2.0714285714285712</v>
      </c>
      <c r="CK1460" s="300">
        <v>1</v>
      </c>
      <c r="CL1460" s="301">
        <v>3</v>
      </c>
    </row>
    <row r="1461" spans="1:90" x14ac:dyDescent="0.25">
      <c r="A1461">
        <v>1514100040</v>
      </c>
      <c r="B1461" s="287" t="s">
        <v>13853</v>
      </c>
      <c r="C1461" s="141">
        <v>1</v>
      </c>
      <c r="D1461">
        <v>1</v>
      </c>
      <c r="J1461">
        <v>1</v>
      </c>
      <c r="N1461" s="142"/>
      <c r="O1461" s="141"/>
      <c r="AA1461" s="141"/>
      <c r="AD1461">
        <v>2</v>
      </c>
      <c r="AH1461">
        <v>1</v>
      </c>
      <c r="AI1461">
        <v>1</v>
      </c>
      <c r="AK1461">
        <v>1</v>
      </c>
      <c r="AL1461" s="142">
        <v>1</v>
      </c>
      <c r="AM1461" s="141"/>
      <c r="AN1461">
        <v>1</v>
      </c>
      <c r="AP1461">
        <v>1</v>
      </c>
      <c r="AX1461" s="142"/>
      <c r="AY1461" s="141"/>
      <c r="BC1461">
        <v>1</v>
      </c>
      <c r="BE1461">
        <v>1</v>
      </c>
      <c r="BG1461">
        <v>1</v>
      </c>
      <c r="BJ1461" s="142">
        <v>1</v>
      </c>
      <c r="BK1461" s="141"/>
      <c r="BT1461">
        <v>1</v>
      </c>
      <c r="BV1461" s="142">
        <v>1</v>
      </c>
      <c r="BW1461" s="302">
        <v>3</v>
      </c>
      <c r="BX1461" s="302">
        <v>0</v>
      </c>
      <c r="BY1461" s="302">
        <v>6</v>
      </c>
      <c r="BZ1461" s="302">
        <v>2</v>
      </c>
      <c r="CA1461" s="302">
        <v>4</v>
      </c>
      <c r="CB1461" s="302">
        <v>2</v>
      </c>
      <c r="CC1461" s="303">
        <v>7.9365079365079361E-3</v>
      </c>
      <c r="CD1461" s="304">
        <v>0</v>
      </c>
      <c r="CE1461" s="302">
        <v>83</v>
      </c>
      <c r="CF1461" s="302">
        <v>30</v>
      </c>
      <c r="CG1461" s="296">
        <v>3.9682539682539683E-4</v>
      </c>
      <c r="CH1461" s="307" t="s">
        <v>15354</v>
      </c>
      <c r="CI1461" s="305">
        <v>1</v>
      </c>
      <c r="CJ1461" s="306">
        <v>2.7301587301587298</v>
      </c>
      <c r="CK1461" s="300">
        <v>1</v>
      </c>
      <c r="CL1461" s="301">
        <v>3</v>
      </c>
    </row>
    <row r="1462" spans="1:90" x14ac:dyDescent="0.25">
      <c r="A1462">
        <v>1514100320</v>
      </c>
      <c r="B1462" s="287" t="s">
        <v>13854</v>
      </c>
      <c r="C1462" s="141">
        <v>2</v>
      </c>
      <c r="D1462">
        <v>3</v>
      </c>
      <c r="F1462">
        <v>1</v>
      </c>
      <c r="G1462">
        <v>1</v>
      </c>
      <c r="I1462">
        <v>2</v>
      </c>
      <c r="N1462" s="142">
        <v>1</v>
      </c>
      <c r="O1462" s="141">
        <v>2</v>
      </c>
      <c r="P1462">
        <v>1</v>
      </c>
      <c r="Q1462">
        <v>1</v>
      </c>
      <c r="S1462">
        <v>1</v>
      </c>
      <c r="U1462">
        <v>5</v>
      </c>
      <c r="V1462">
        <v>2</v>
      </c>
      <c r="W1462">
        <v>5</v>
      </c>
      <c r="X1462">
        <v>9</v>
      </c>
      <c r="Y1462">
        <v>1</v>
      </c>
      <c r="Z1462">
        <v>3</v>
      </c>
      <c r="AA1462" s="141">
        <v>2</v>
      </c>
      <c r="AB1462">
        <v>14</v>
      </c>
      <c r="AC1462">
        <v>10</v>
      </c>
      <c r="AD1462">
        <v>8</v>
      </c>
      <c r="AF1462">
        <v>4</v>
      </c>
      <c r="AG1462">
        <v>4</v>
      </c>
      <c r="AH1462">
        <v>5</v>
      </c>
      <c r="AK1462">
        <v>8</v>
      </c>
      <c r="AL1462" s="142">
        <v>4</v>
      </c>
      <c r="AM1462" s="141">
        <v>5</v>
      </c>
      <c r="AN1462">
        <v>2</v>
      </c>
      <c r="AO1462">
        <v>4</v>
      </c>
      <c r="AQ1462">
        <v>1</v>
      </c>
      <c r="AS1462">
        <v>3</v>
      </c>
      <c r="AT1462">
        <v>2</v>
      </c>
      <c r="AU1462">
        <v>3</v>
      </c>
      <c r="AV1462">
        <v>1</v>
      </c>
      <c r="AW1462">
        <v>6</v>
      </c>
      <c r="AX1462" s="142">
        <v>4</v>
      </c>
      <c r="AY1462" s="141"/>
      <c r="AZ1462">
        <v>4</v>
      </c>
      <c r="BA1462">
        <v>1</v>
      </c>
      <c r="BB1462">
        <v>8</v>
      </c>
      <c r="BC1462">
        <v>2</v>
      </c>
      <c r="BD1462">
        <v>2</v>
      </c>
      <c r="BE1462">
        <v>2</v>
      </c>
      <c r="BJ1462" s="142">
        <v>1</v>
      </c>
      <c r="BK1462" s="141">
        <v>2</v>
      </c>
      <c r="BL1462">
        <v>4</v>
      </c>
      <c r="BM1462">
        <v>1</v>
      </c>
      <c r="BN1462">
        <v>2</v>
      </c>
      <c r="BO1462">
        <v>1</v>
      </c>
      <c r="BP1462">
        <v>1</v>
      </c>
      <c r="BR1462">
        <v>1</v>
      </c>
      <c r="BV1462" s="142">
        <v>2</v>
      </c>
      <c r="BW1462" s="302">
        <v>10</v>
      </c>
      <c r="BX1462" s="302">
        <v>30</v>
      </c>
      <c r="BY1462" s="302">
        <v>59</v>
      </c>
      <c r="BZ1462" s="302">
        <v>31</v>
      </c>
      <c r="CA1462" s="302">
        <v>20</v>
      </c>
      <c r="CB1462" s="302">
        <v>14</v>
      </c>
      <c r="CC1462" s="303">
        <v>5.5555555555555552E-2</v>
      </c>
      <c r="CD1462" s="304">
        <v>1.0350983390135313</v>
      </c>
      <c r="CE1462" s="302">
        <v>0</v>
      </c>
      <c r="CF1462" s="302">
        <v>30</v>
      </c>
      <c r="CG1462" s="296">
        <v>2.7777777777777779E-3</v>
      </c>
      <c r="CH1462" s="297" t="s">
        <v>12384</v>
      </c>
      <c r="CI1462" s="305">
        <v>2</v>
      </c>
      <c r="CJ1462" s="306">
        <v>15.535098339013532</v>
      </c>
      <c r="CK1462" s="300">
        <v>3</v>
      </c>
      <c r="CL1462" s="301">
        <v>16</v>
      </c>
    </row>
    <row r="1463" spans="1:90" x14ac:dyDescent="0.25">
      <c r="A1463">
        <v>1514100590</v>
      </c>
      <c r="B1463" s="287" t="s">
        <v>13855</v>
      </c>
      <c r="C1463" s="141"/>
      <c r="N1463" s="142"/>
      <c r="O1463" s="141"/>
      <c r="W1463">
        <v>1</v>
      </c>
      <c r="AA1463" s="141"/>
      <c r="AL1463" s="142"/>
      <c r="AM1463" s="141"/>
      <c r="AX1463" s="142"/>
      <c r="AY1463" s="141"/>
      <c r="BJ1463" s="142"/>
      <c r="BK1463" s="141"/>
      <c r="BV1463" s="142"/>
      <c r="BW1463" s="302">
        <v>0</v>
      </c>
      <c r="BX1463" s="302">
        <v>1</v>
      </c>
      <c r="BY1463" s="302">
        <v>0</v>
      </c>
      <c r="BZ1463" s="302">
        <v>0</v>
      </c>
      <c r="CA1463" s="302">
        <v>0</v>
      </c>
      <c r="CB1463" s="302">
        <v>0</v>
      </c>
      <c r="CC1463" s="303">
        <v>0</v>
      </c>
      <c r="CD1463" s="304">
        <v>0</v>
      </c>
      <c r="CE1463" s="302">
        <v>0</v>
      </c>
      <c r="CF1463" s="302">
        <v>30</v>
      </c>
      <c r="CG1463" s="296">
        <v>0</v>
      </c>
      <c r="CH1463" s="297" t="s">
        <v>12384</v>
      </c>
      <c r="CI1463" s="305">
        <v>0</v>
      </c>
      <c r="CJ1463" s="306">
        <v>0</v>
      </c>
      <c r="CK1463" s="300">
        <v>0</v>
      </c>
      <c r="CL1463" s="301">
        <v>0</v>
      </c>
    </row>
    <row r="1464" spans="1:90" x14ac:dyDescent="0.25">
      <c r="A1464">
        <v>1515100030</v>
      </c>
      <c r="B1464" s="287" t="s">
        <v>13856</v>
      </c>
      <c r="C1464" s="141"/>
      <c r="N1464" s="142"/>
      <c r="O1464" s="141"/>
      <c r="W1464">
        <v>1</v>
      </c>
      <c r="AA1464" s="141"/>
      <c r="AL1464" s="142"/>
      <c r="AM1464" s="141"/>
      <c r="AS1464">
        <v>2</v>
      </c>
      <c r="AT1464">
        <v>1</v>
      </c>
      <c r="AX1464" s="142"/>
      <c r="AY1464" s="141"/>
      <c r="BJ1464" s="142"/>
      <c r="BK1464" s="141"/>
      <c r="BV1464" s="142"/>
      <c r="BW1464" s="302">
        <v>0</v>
      </c>
      <c r="BX1464" s="302">
        <v>1</v>
      </c>
      <c r="BY1464" s="302">
        <v>0</v>
      </c>
      <c r="BZ1464" s="302">
        <v>3</v>
      </c>
      <c r="CA1464" s="302">
        <v>0</v>
      </c>
      <c r="CB1464" s="302">
        <v>0</v>
      </c>
      <c r="CC1464" s="303">
        <v>0</v>
      </c>
      <c r="CD1464" s="304">
        <v>0</v>
      </c>
      <c r="CE1464" s="302">
        <v>0</v>
      </c>
      <c r="CF1464" s="302">
        <v>30</v>
      </c>
      <c r="CG1464" s="296">
        <v>0</v>
      </c>
      <c r="CH1464" s="297" t="s">
        <v>12384</v>
      </c>
      <c r="CI1464" s="305">
        <v>0</v>
      </c>
      <c r="CJ1464" s="306">
        <v>0</v>
      </c>
      <c r="CK1464" s="300">
        <v>0</v>
      </c>
      <c r="CL1464" s="301">
        <v>0</v>
      </c>
    </row>
    <row r="1465" spans="1:90" x14ac:dyDescent="0.25">
      <c r="A1465">
        <v>1515100080</v>
      </c>
      <c r="B1465" s="287" t="s">
        <v>13857</v>
      </c>
      <c r="C1465" s="141"/>
      <c r="L1465">
        <v>1</v>
      </c>
      <c r="N1465" s="142">
        <v>1</v>
      </c>
      <c r="O1465" s="141"/>
      <c r="AA1465" s="141"/>
      <c r="AB1465">
        <v>1</v>
      </c>
      <c r="AF1465">
        <v>1</v>
      </c>
      <c r="AL1465" s="142">
        <v>4</v>
      </c>
      <c r="AM1465" s="141">
        <v>1</v>
      </c>
      <c r="AX1465" s="142"/>
      <c r="AY1465" s="141"/>
      <c r="BC1465">
        <v>1</v>
      </c>
      <c r="BH1465">
        <v>1</v>
      </c>
      <c r="BJ1465" s="142"/>
      <c r="BK1465" s="141"/>
      <c r="BL1465">
        <v>1</v>
      </c>
      <c r="BT1465">
        <v>1</v>
      </c>
      <c r="BV1465" s="142"/>
      <c r="BW1465" s="302">
        <v>2</v>
      </c>
      <c r="BX1465" s="302">
        <v>0</v>
      </c>
      <c r="BY1465" s="302">
        <v>6</v>
      </c>
      <c r="BZ1465" s="302">
        <v>1</v>
      </c>
      <c r="CA1465" s="302">
        <v>2</v>
      </c>
      <c r="CB1465" s="302">
        <v>2</v>
      </c>
      <c r="CC1465" s="303">
        <v>7.9365079365079361E-3</v>
      </c>
      <c r="CD1465" s="304">
        <v>0</v>
      </c>
      <c r="CE1465" s="302">
        <v>0</v>
      </c>
      <c r="CF1465" s="302">
        <v>30</v>
      </c>
      <c r="CG1465" s="296">
        <v>3.9682539682539683E-4</v>
      </c>
      <c r="CH1465" s="307" t="s">
        <v>15354</v>
      </c>
      <c r="CI1465" s="305">
        <v>0</v>
      </c>
      <c r="CJ1465" s="306">
        <v>2.0714285714285712</v>
      </c>
      <c r="CK1465" s="300">
        <v>1</v>
      </c>
      <c r="CL1465" s="301">
        <v>3</v>
      </c>
    </row>
    <row r="1466" spans="1:90" x14ac:dyDescent="0.25">
      <c r="A1466">
        <v>1515100090</v>
      </c>
      <c r="B1466" s="287" t="s">
        <v>13858</v>
      </c>
      <c r="C1466" s="141"/>
      <c r="N1466" s="142"/>
      <c r="O1466" s="141"/>
      <c r="AA1466" s="141"/>
      <c r="AL1466" s="142">
        <v>1</v>
      </c>
      <c r="AM1466" s="141">
        <v>1</v>
      </c>
      <c r="AX1466" s="142"/>
      <c r="AY1466" s="141"/>
      <c r="BJ1466" s="142"/>
      <c r="BK1466" s="141"/>
      <c r="BL1466">
        <v>1</v>
      </c>
      <c r="BT1466">
        <v>1</v>
      </c>
      <c r="BV1466" s="142"/>
      <c r="BW1466" s="302">
        <v>0</v>
      </c>
      <c r="BX1466" s="302">
        <v>0</v>
      </c>
      <c r="BY1466" s="302">
        <v>1</v>
      </c>
      <c r="BZ1466" s="302">
        <v>1</v>
      </c>
      <c r="CA1466" s="302">
        <v>0</v>
      </c>
      <c r="CB1466" s="302">
        <v>2</v>
      </c>
      <c r="CC1466" s="303">
        <v>7.9365079365079361E-3</v>
      </c>
      <c r="CD1466" s="304">
        <v>0</v>
      </c>
      <c r="CE1466" s="302">
        <v>0</v>
      </c>
      <c r="CF1466" s="302">
        <v>30</v>
      </c>
      <c r="CG1466" s="296">
        <v>3.9682539682539683E-4</v>
      </c>
      <c r="CH1466" s="307" t="s">
        <v>15354</v>
      </c>
      <c r="CI1466" s="305">
        <v>0</v>
      </c>
      <c r="CJ1466" s="306">
        <v>2.0714285714285712</v>
      </c>
      <c r="CK1466" s="300">
        <v>1</v>
      </c>
      <c r="CL1466" s="301">
        <v>3</v>
      </c>
    </row>
    <row r="1467" spans="1:90" x14ac:dyDescent="0.25">
      <c r="A1467">
        <v>1515100230</v>
      </c>
      <c r="B1467" s="287" t="s">
        <v>13859</v>
      </c>
      <c r="C1467" s="141"/>
      <c r="N1467" s="142"/>
      <c r="O1467" s="141"/>
      <c r="AA1467" s="141"/>
      <c r="AB1467">
        <v>1</v>
      </c>
      <c r="AG1467">
        <v>1</v>
      </c>
      <c r="AL1467" s="142"/>
      <c r="AM1467" s="141"/>
      <c r="AU1467">
        <v>1</v>
      </c>
      <c r="AX1467" s="142"/>
      <c r="AY1467" s="141"/>
      <c r="BA1467">
        <v>1</v>
      </c>
      <c r="BI1467">
        <v>1</v>
      </c>
      <c r="BJ1467" s="142"/>
      <c r="BK1467" s="141"/>
      <c r="BR1467">
        <v>1</v>
      </c>
      <c r="BV1467" s="142"/>
      <c r="BW1467" s="302">
        <v>0</v>
      </c>
      <c r="BX1467" s="302">
        <v>0</v>
      </c>
      <c r="BY1467" s="302">
        <v>2</v>
      </c>
      <c r="BZ1467" s="302">
        <v>1</v>
      </c>
      <c r="CA1467" s="302">
        <v>2</v>
      </c>
      <c r="CB1467" s="302">
        <v>1</v>
      </c>
      <c r="CC1467" s="303">
        <v>3.968253968253968E-3</v>
      </c>
      <c r="CD1467" s="304">
        <v>0</v>
      </c>
      <c r="CE1467" s="302">
        <v>157</v>
      </c>
      <c r="CF1467" s="302">
        <v>30</v>
      </c>
      <c r="CG1467" s="296">
        <v>1.9841269841269841E-4</v>
      </c>
      <c r="CH1467" s="307" t="s">
        <v>15354</v>
      </c>
      <c r="CI1467" s="305">
        <v>1</v>
      </c>
      <c r="CJ1467" s="306">
        <v>1.6587301587301586</v>
      </c>
      <c r="CK1467" s="300">
        <v>1</v>
      </c>
      <c r="CL1467" s="301">
        <v>2</v>
      </c>
    </row>
    <row r="1468" spans="1:90" x14ac:dyDescent="0.25">
      <c r="A1468">
        <v>1515100240</v>
      </c>
      <c r="B1468" s="287" t="s">
        <v>13860</v>
      </c>
      <c r="C1468" s="141"/>
      <c r="N1468" s="142"/>
      <c r="O1468" s="141"/>
      <c r="AA1468" s="141"/>
      <c r="AL1468" s="142"/>
      <c r="AM1468" s="141"/>
      <c r="AX1468" s="142"/>
      <c r="AY1468" s="141"/>
      <c r="BG1468">
        <v>1</v>
      </c>
      <c r="BJ1468" s="142"/>
      <c r="BK1468" s="141"/>
      <c r="BV1468" s="142"/>
      <c r="BW1468" s="302">
        <v>0</v>
      </c>
      <c r="BX1468" s="302">
        <v>0</v>
      </c>
      <c r="BY1468" s="302">
        <v>0</v>
      </c>
      <c r="BZ1468" s="302">
        <v>0</v>
      </c>
      <c r="CA1468" s="302">
        <v>1</v>
      </c>
      <c r="CB1468" s="302">
        <v>0</v>
      </c>
      <c r="CC1468" s="303">
        <v>0</v>
      </c>
      <c r="CD1468" s="304">
        <v>0</v>
      </c>
      <c r="CE1468" s="302">
        <v>0</v>
      </c>
      <c r="CF1468" s="302">
        <v>30</v>
      </c>
      <c r="CG1468" s="296">
        <v>0</v>
      </c>
      <c r="CH1468" s="297" t="s">
        <v>12384</v>
      </c>
      <c r="CI1468" s="305">
        <v>0</v>
      </c>
      <c r="CJ1468" s="306">
        <v>0</v>
      </c>
      <c r="CK1468" s="300">
        <v>0</v>
      </c>
      <c r="CL1468" s="301">
        <v>0</v>
      </c>
    </row>
    <row r="1469" spans="1:90" x14ac:dyDescent="0.25">
      <c r="A1469">
        <v>1515100280</v>
      </c>
      <c r="B1469" s="287" t="s">
        <v>13861</v>
      </c>
      <c r="C1469" s="141"/>
      <c r="N1469" s="142"/>
      <c r="O1469" s="141"/>
      <c r="AA1469" s="141"/>
      <c r="AL1469" s="142"/>
      <c r="AM1469" s="141"/>
      <c r="AO1469">
        <v>1</v>
      </c>
      <c r="AX1469" s="142"/>
      <c r="AY1469" s="141"/>
      <c r="BJ1469" s="142"/>
      <c r="BK1469" s="141"/>
      <c r="BV1469" s="142"/>
      <c r="BW1469" s="302">
        <v>0</v>
      </c>
      <c r="BX1469" s="302">
        <v>0</v>
      </c>
      <c r="BY1469" s="302">
        <v>0</v>
      </c>
      <c r="BZ1469" s="302">
        <v>1</v>
      </c>
      <c r="CA1469" s="302">
        <v>0</v>
      </c>
      <c r="CB1469" s="302">
        <v>0</v>
      </c>
      <c r="CC1469" s="303">
        <v>0</v>
      </c>
      <c r="CD1469" s="304">
        <v>0</v>
      </c>
      <c r="CE1469" s="302">
        <v>0</v>
      </c>
      <c r="CF1469" s="302">
        <v>30</v>
      </c>
      <c r="CG1469" s="296">
        <v>0</v>
      </c>
      <c r="CH1469" s="297" t="s">
        <v>12384</v>
      </c>
      <c r="CI1469" s="305">
        <v>0</v>
      </c>
      <c r="CJ1469" s="306">
        <v>0</v>
      </c>
      <c r="CK1469" s="300">
        <v>0</v>
      </c>
      <c r="CL1469" s="301">
        <v>0</v>
      </c>
    </row>
    <row r="1470" spans="1:90" x14ac:dyDescent="0.25">
      <c r="A1470">
        <v>1515100290</v>
      </c>
      <c r="B1470" s="287" t="s">
        <v>13862</v>
      </c>
      <c r="C1470" s="141"/>
      <c r="N1470" s="142"/>
      <c r="O1470" s="141"/>
      <c r="AA1470" s="141"/>
      <c r="AG1470">
        <v>1</v>
      </c>
      <c r="AL1470" s="142"/>
      <c r="AM1470" s="141"/>
      <c r="AR1470">
        <v>1</v>
      </c>
      <c r="AX1470" s="142"/>
      <c r="AY1470" s="141">
        <v>1</v>
      </c>
      <c r="BJ1470" s="142"/>
      <c r="BK1470" s="141"/>
      <c r="BV1470" s="142"/>
      <c r="BW1470" s="302">
        <v>0</v>
      </c>
      <c r="BX1470" s="302">
        <v>0</v>
      </c>
      <c r="BY1470" s="302">
        <v>1</v>
      </c>
      <c r="BZ1470" s="302">
        <v>1</v>
      </c>
      <c r="CA1470" s="302">
        <v>1</v>
      </c>
      <c r="CB1470" s="302">
        <v>0</v>
      </c>
      <c r="CC1470" s="303">
        <v>0</v>
      </c>
      <c r="CD1470" s="304">
        <v>0</v>
      </c>
      <c r="CE1470" s="302">
        <v>0</v>
      </c>
      <c r="CF1470" s="302">
        <v>30</v>
      </c>
      <c r="CG1470" s="296">
        <v>0</v>
      </c>
      <c r="CH1470" s="297" t="s">
        <v>12384</v>
      </c>
      <c r="CI1470" s="305">
        <v>0</v>
      </c>
      <c r="CJ1470" s="306">
        <v>0</v>
      </c>
      <c r="CK1470" s="300">
        <v>0</v>
      </c>
      <c r="CL1470" s="301">
        <v>0</v>
      </c>
    </row>
    <row r="1471" spans="1:90" x14ac:dyDescent="0.25">
      <c r="A1471">
        <v>1515100380</v>
      </c>
      <c r="B1471" s="287" t="s">
        <v>13863</v>
      </c>
      <c r="C1471" s="141"/>
      <c r="N1471" s="142"/>
      <c r="O1471" s="141"/>
      <c r="AA1471" s="141"/>
      <c r="AL1471" s="142"/>
      <c r="AM1471" s="141"/>
      <c r="AT1471">
        <v>4</v>
      </c>
      <c r="AU1471">
        <v>6</v>
      </c>
      <c r="AX1471" s="142"/>
      <c r="AY1471" s="141">
        <v>1</v>
      </c>
      <c r="BC1471">
        <v>2</v>
      </c>
      <c r="BJ1471" s="142"/>
      <c r="BK1471" s="141"/>
      <c r="BV1471" s="142"/>
      <c r="BW1471" s="302">
        <v>0</v>
      </c>
      <c r="BX1471" s="302">
        <v>0</v>
      </c>
      <c r="BY1471" s="302">
        <v>0</v>
      </c>
      <c r="BZ1471" s="302">
        <v>10</v>
      </c>
      <c r="CA1471" s="302">
        <v>3</v>
      </c>
      <c r="CB1471" s="302">
        <v>0</v>
      </c>
      <c r="CC1471" s="303">
        <v>0</v>
      </c>
      <c r="CD1471" s="304">
        <v>0</v>
      </c>
      <c r="CE1471" s="302">
        <v>148</v>
      </c>
      <c r="CF1471" s="302">
        <v>30</v>
      </c>
      <c r="CG1471" s="296">
        <v>0</v>
      </c>
      <c r="CH1471" s="297" t="s">
        <v>12384</v>
      </c>
      <c r="CI1471" s="305">
        <v>0</v>
      </c>
      <c r="CJ1471" s="306">
        <v>0</v>
      </c>
      <c r="CK1471" s="300">
        <v>0</v>
      </c>
      <c r="CL1471" s="301">
        <v>0</v>
      </c>
    </row>
    <row r="1472" spans="1:90" x14ac:dyDescent="0.25">
      <c r="A1472">
        <v>1515100430</v>
      </c>
      <c r="B1472" s="287" t="s">
        <v>13864</v>
      </c>
      <c r="C1472" s="141"/>
      <c r="L1472">
        <v>1</v>
      </c>
      <c r="N1472" s="142"/>
      <c r="O1472" s="141"/>
      <c r="AA1472" s="141"/>
      <c r="AL1472" s="142"/>
      <c r="AM1472" s="141"/>
      <c r="AX1472" s="142"/>
      <c r="AY1472" s="141"/>
      <c r="BJ1472" s="142"/>
      <c r="BK1472" s="141"/>
      <c r="BV1472" s="142"/>
      <c r="BW1472" s="302">
        <v>1</v>
      </c>
      <c r="BX1472" s="302">
        <v>0</v>
      </c>
      <c r="BY1472" s="302">
        <v>0</v>
      </c>
      <c r="BZ1472" s="302">
        <v>0</v>
      </c>
      <c r="CA1472" s="302">
        <v>0</v>
      </c>
      <c r="CB1472" s="302">
        <v>0</v>
      </c>
      <c r="CC1472" s="303">
        <v>0</v>
      </c>
      <c r="CD1472" s="304">
        <v>0</v>
      </c>
      <c r="CE1472" s="302">
        <v>0</v>
      </c>
      <c r="CF1472" s="302">
        <v>30</v>
      </c>
      <c r="CG1472" s="296">
        <v>0</v>
      </c>
      <c r="CH1472" s="297" t="s">
        <v>12384</v>
      </c>
      <c r="CI1472" s="305">
        <v>0</v>
      </c>
      <c r="CJ1472" s="306">
        <v>0</v>
      </c>
      <c r="CK1472" s="300">
        <v>0</v>
      </c>
      <c r="CL1472" s="301">
        <v>0</v>
      </c>
    </row>
    <row r="1473" spans="1:90" x14ac:dyDescent="0.25">
      <c r="A1473">
        <v>1515100450</v>
      </c>
      <c r="B1473" s="287" t="s">
        <v>13865</v>
      </c>
      <c r="C1473" s="141"/>
      <c r="N1473" s="142"/>
      <c r="O1473" s="141"/>
      <c r="Z1473">
        <v>1</v>
      </c>
      <c r="AA1473" s="141"/>
      <c r="AL1473" s="142"/>
      <c r="AM1473" s="141"/>
      <c r="AX1473" s="142"/>
      <c r="AY1473" s="141"/>
      <c r="BJ1473" s="142"/>
      <c r="BK1473" s="141"/>
      <c r="BV1473" s="142"/>
      <c r="BW1473" s="302">
        <v>0</v>
      </c>
      <c r="BX1473" s="302">
        <v>1</v>
      </c>
      <c r="BY1473" s="302">
        <v>0</v>
      </c>
      <c r="BZ1473" s="302">
        <v>0</v>
      </c>
      <c r="CA1473" s="302">
        <v>0</v>
      </c>
      <c r="CB1473" s="302">
        <v>0</v>
      </c>
      <c r="CC1473" s="303">
        <v>0</v>
      </c>
      <c r="CD1473" s="304">
        <v>0</v>
      </c>
      <c r="CE1473" s="302">
        <v>0</v>
      </c>
      <c r="CF1473" s="302">
        <v>30</v>
      </c>
      <c r="CG1473" s="296">
        <v>0</v>
      </c>
      <c r="CH1473" s="297" t="s">
        <v>12384</v>
      </c>
      <c r="CI1473" s="305">
        <v>0</v>
      </c>
      <c r="CJ1473" s="306">
        <v>0</v>
      </c>
      <c r="CK1473" s="300">
        <v>0</v>
      </c>
      <c r="CL1473" s="301">
        <v>0</v>
      </c>
    </row>
    <row r="1474" spans="1:90" x14ac:dyDescent="0.25">
      <c r="A1474">
        <v>1515100500</v>
      </c>
      <c r="B1474" s="287" t="s">
        <v>13866</v>
      </c>
      <c r="C1474" s="141"/>
      <c r="N1474" s="142"/>
      <c r="O1474" s="141"/>
      <c r="W1474">
        <v>1</v>
      </c>
      <c r="AA1474" s="141"/>
      <c r="AL1474" s="142"/>
      <c r="AM1474" s="141"/>
      <c r="AX1474" s="142"/>
      <c r="AY1474" s="141"/>
      <c r="BJ1474" s="142"/>
      <c r="BK1474" s="141"/>
      <c r="BV1474" s="142"/>
      <c r="BW1474" s="302">
        <v>0</v>
      </c>
      <c r="BX1474" s="302">
        <v>1</v>
      </c>
      <c r="BY1474" s="302">
        <v>0</v>
      </c>
      <c r="BZ1474" s="302">
        <v>0</v>
      </c>
      <c r="CA1474" s="302">
        <v>0</v>
      </c>
      <c r="CB1474" s="302">
        <v>0</v>
      </c>
      <c r="CC1474" s="303">
        <v>0</v>
      </c>
      <c r="CD1474" s="304">
        <v>0</v>
      </c>
      <c r="CE1474" s="302">
        <v>0</v>
      </c>
      <c r="CF1474" s="302">
        <v>30</v>
      </c>
      <c r="CG1474" s="296">
        <v>0</v>
      </c>
      <c r="CH1474" s="297" t="s">
        <v>12384</v>
      </c>
      <c r="CI1474" s="305">
        <v>0</v>
      </c>
      <c r="CJ1474" s="306">
        <v>0</v>
      </c>
      <c r="CK1474" s="300">
        <v>0</v>
      </c>
      <c r="CL1474" s="301">
        <v>0</v>
      </c>
    </row>
    <row r="1475" spans="1:90" x14ac:dyDescent="0.25">
      <c r="A1475">
        <v>1515100540</v>
      </c>
      <c r="B1475" s="287" t="s">
        <v>13867</v>
      </c>
      <c r="C1475" s="141"/>
      <c r="N1475" s="142"/>
      <c r="O1475" s="141"/>
      <c r="W1475">
        <v>1</v>
      </c>
      <c r="AA1475" s="141"/>
      <c r="AL1475" s="142"/>
      <c r="AM1475" s="141"/>
      <c r="AT1475">
        <v>1</v>
      </c>
      <c r="AX1475" s="142"/>
      <c r="AY1475" s="141"/>
      <c r="BJ1475" s="142"/>
      <c r="BK1475" s="141"/>
      <c r="BV1475" s="142"/>
      <c r="BW1475" s="302">
        <v>0</v>
      </c>
      <c r="BX1475" s="302">
        <v>1</v>
      </c>
      <c r="BY1475" s="302">
        <v>0</v>
      </c>
      <c r="BZ1475" s="302">
        <v>1</v>
      </c>
      <c r="CA1475" s="302">
        <v>0</v>
      </c>
      <c r="CB1475" s="302">
        <v>0</v>
      </c>
      <c r="CC1475" s="303">
        <v>0</v>
      </c>
      <c r="CD1475" s="304">
        <v>0</v>
      </c>
      <c r="CE1475" s="302">
        <v>0</v>
      </c>
      <c r="CF1475" s="302">
        <v>30</v>
      </c>
      <c r="CG1475" s="296">
        <v>0</v>
      </c>
      <c r="CH1475" s="297" t="s">
        <v>12384</v>
      </c>
      <c r="CI1475" s="305">
        <v>0</v>
      </c>
      <c r="CJ1475" s="306">
        <v>0</v>
      </c>
      <c r="CK1475" s="300">
        <v>0</v>
      </c>
      <c r="CL1475" s="301">
        <v>0</v>
      </c>
    </row>
    <row r="1476" spans="1:90" x14ac:dyDescent="0.25">
      <c r="A1476">
        <v>1515100700</v>
      </c>
      <c r="B1476" s="287" t="s">
        <v>13868</v>
      </c>
      <c r="C1476" s="141"/>
      <c r="H1476">
        <v>1</v>
      </c>
      <c r="N1476" s="142"/>
      <c r="O1476" s="141"/>
      <c r="AA1476" s="141"/>
      <c r="AL1476" s="142"/>
      <c r="AM1476" s="141"/>
      <c r="AX1476" s="142"/>
      <c r="AY1476" s="141"/>
      <c r="BJ1476" s="142"/>
      <c r="BK1476" s="141"/>
      <c r="BV1476" s="142"/>
      <c r="BW1476" s="302">
        <v>1</v>
      </c>
      <c r="BX1476" s="302">
        <v>0</v>
      </c>
      <c r="BY1476" s="302">
        <v>0</v>
      </c>
      <c r="BZ1476" s="302">
        <v>0</v>
      </c>
      <c r="CA1476" s="302">
        <v>0</v>
      </c>
      <c r="CB1476" s="302">
        <v>0</v>
      </c>
      <c r="CC1476" s="303">
        <v>0</v>
      </c>
      <c r="CD1476" s="304">
        <v>0</v>
      </c>
      <c r="CE1476" s="302">
        <v>0</v>
      </c>
      <c r="CF1476" s="302">
        <v>30</v>
      </c>
      <c r="CG1476" s="296">
        <v>0</v>
      </c>
      <c r="CH1476" s="297" t="s">
        <v>12384</v>
      </c>
      <c r="CI1476" s="305">
        <v>0</v>
      </c>
      <c r="CJ1476" s="306">
        <v>0</v>
      </c>
      <c r="CK1476" s="300">
        <v>0</v>
      </c>
      <c r="CL1476" s="301">
        <v>0</v>
      </c>
    </row>
    <row r="1477" spans="1:90" x14ac:dyDescent="0.25">
      <c r="A1477">
        <v>1515100960</v>
      </c>
      <c r="B1477" s="287" t="s">
        <v>13869</v>
      </c>
      <c r="C1477" s="141"/>
      <c r="N1477" s="142"/>
      <c r="O1477" s="141"/>
      <c r="AA1477" s="141"/>
      <c r="AK1477">
        <v>1</v>
      </c>
      <c r="AL1477" s="142"/>
      <c r="AM1477" s="141"/>
      <c r="AX1477" s="142"/>
      <c r="AY1477" s="141"/>
      <c r="BJ1477" s="142"/>
      <c r="BK1477" s="141"/>
      <c r="BV1477" s="142"/>
      <c r="BW1477" s="302">
        <v>0</v>
      </c>
      <c r="BX1477" s="302">
        <v>0</v>
      </c>
      <c r="BY1477" s="302">
        <v>1</v>
      </c>
      <c r="BZ1477" s="302">
        <v>0</v>
      </c>
      <c r="CA1477" s="302">
        <v>0</v>
      </c>
      <c r="CB1477" s="302">
        <v>0</v>
      </c>
      <c r="CC1477" s="303">
        <v>0</v>
      </c>
      <c r="CD1477" s="304">
        <v>0</v>
      </c>
      <c r="CE1477" s="302">
        <v>0</v>
      </c>
      <c r="CF1477" s="302">
        <v>30</v>
      </c>
      <c r="CG1477" s="296">
        <v>0</v>
      </c>
      <c r="CH1477" s="297" t="s">
        <v>12384</v>
      </c>
      <c r="CI1477" s="305">
        <v>0</v>
      </c>
      <c r="CJ1477" s="306">
        <v>0</v>
      </c>
      <c r="CK1477" s="300">
        <v>0</v>
      </c>
      <c r="CL1477" s="301">
        <v>0</v>
      </c>
    </row>
    <row r="1478" spans="1:90" x14ac:dyDescent="0.25">
      <c r="A1478">
        <v>1515101020</v>
      </c>
      <c r="B1478" s="287" t="s">
        <v>13870</v>
      </c>
      <c r="C1478" s="141"/>
      <c r="N1478" s="142"/>
      <c r="O1478" s="141"/>
      <c r="AA1478" s="141"/>
      <c r="AK1478">
        <v>1</v>
      </c>
      <c r="AL1478" s="142"/>
      <c r="AM1478" s="141"/>
      <c r="AX1478" s="142"/>
      <c r="AY1478" s="141"/>
      <c r="BJ1478" s="142"/>
      <c r="BK1478" s="141"/>
      <c r="BV1478" s="142"/>
      <c r="BW1478" s="302">
        <v>0</v>
      </c>
      <c r="BX1478" s="302">
        <v>0</v>
      </c>
      <c r="BY1478" s="302">
        <v>1</v>
      </c>
      <c r="BZ1478" s="302">
        <v>0</v>
      </c>
      <c r="CA1478" s="302">
        <v>0</v>
      </c>
      <c r="CB1478" s="302">
        <v>0</v>
      </c>
      <c r="CC1478" s="303">
        <v>0</v>
      </c>
      <c r="CD1478" s="304">
        <v>0</v>
      </c>
      <c r="CE1478" s="302">
        <v>0</v>
      </c>
      <c r="CF1478" s="302">
        <v>30</v>
      </c>
      <c r="CG1478" s="296">
        <v>0</v>
      </c>
      <c r="CH1478" s="297" t="s">
        <v>12384</v>
      </c>
      <c r="CI1478" s="305">
        <v>0</v>
      </c>
      <c r="CJ1478" s="306">
        <v>0</v>
      </c>
      <c r="CK1478" s="300">
        <v>0</v>
      </c>
      <c r="CL1478" s="301">
        <v>0</v>
      </c>
    </row>
    <row r="1479" spans="1:90" x14ac:dyDescent="0.25">
      <c r="A1479">
        <v>1515101470</v>
      </c>
      <c r="B1479" s="287" t="s">
        <v>13871</v>
      </c>
      <c r="C1479" s="141"/>
      <c r="N1479" s="142"/>
      <c r="O1479" s="141"/>
      <c r="AA1479" s="141"/>
      <c r="AL1479" s="142"/>
      <c r="AM1479" s="141"/>
      <c r="AX1479" s="142"/>
      <c r="AY1479" s="141"/>
      <c r="BB1479">
        <v>1</v>
      </c>
      <c r="BJ1479" s="142"/>
      <c r="BK1479" s="141"/>
      <c r="BV1479" s="142"/>
      <c r="BW1479" s="302">
        <v>0</v>
      </c>
      <c r="BX1479" s="302">
        <v>0</v>
      </c>
      <c r="BY1479" s="302">
        <v>0</v>
      </c>
      <c r="BZ1479" s="302">
        <v>0</v>
      </c>
      <c r="CA1479" s="302">
        <v>1</v>
      </c>
      <c r="CB1479" s="302">
        <v>0</v>
      </c>
      <c r="CC1479" s="303">
        <v>0</v>
      </c>
      <c r="CD1479" s="304">
        <v>0</v>
      </c>
      <c r="CE1479" s="302">
        <v>88</v>
      </c>
      <c r="CF1479" s="302">
        <v>30</v>
      </c>
      <c r="CG1479" s="296">
        <v>0</v>
      </c>
      <c r="CH1479" s="297" t="s">
        <v>12384</v>
      </c>
      <c r="CI1479" s="305">
        <v>0</v>
      </c>
      <c r="CJ1479" s="306">
        <v>0</v>
      </c>
      <c r="CK1479" s="300">
        <v>0</v>
      </c>
      <c r="CL1479" s="301">
        <v>0</v>
      </c>
    </row>
    <row r="1480" spans="1:90" x14ac:dyDescent="0.25">
      <c r="A1480">
        <v>1515101570</v>
      </c>
      <c r="B1480" s="287" t="s">
        <v>13872</v>
      </c>
      <c r="C1480" s="141"/>
      <c r="N1480" s="142"/>
      <c r="O1480" s="141"/>
      <c r="Q1480">
        <v>1</v>
      </c>
      <c r="AA1480" s="141"/>
      <c r="AL1480" s="142"/>
      <c r="AM1480" s="141"/>
      <c r="AX1480" s="142"/>
      <c r="AY1480" s="141"/>
      <c r="BJ1480" s="142"/>
      <c r="BK1480" s="141"/>
      <c r="BV1480" s="142"/>
      <c r="BW1480" s="302">
        <v>0</v>
      </c>
      <c r="BX1480" s="302">
        <v>1</v>
      </c>
      <c r="BY1480" s="302">
        <v>0</v>
      </c>
      <c r="BZ1480" s="302">
        <v>0</v>
      </c>
      <c r="CA1480" s="302">
        <v>0</v>
      </c>
      <c r="CB1480" s="302">
        <v>0</v>
      </c>
      <c r="CC1480" s="303">
        <v>0</v>
      </c>
      <c r="CD1480" s="304">
        <v>0</v>
      </c>
      <c r="CE1480" s="302">
        <v>0</v>
      </c>
      <c r="CF1480" s="302">
        <v>30</v>
      </c>
      <c r="CG1480" s="296">
        <v>0</v>
      </c>
      <c r="CH1480" s="297" t="s">
        <v>12384</v>
      </c>
      <c r="CI1480" s="305">
        <v>0</v>
      </c>
      <c r="CJ1480" s="306">
        <v>0</v>
      </c>
      <c r="CK1480" s="300">
        <v>0</v>
      </c>
      <c r="CL1480" s="301">
        <v>0</v>
      </c>
    </row>
    <row r="1481" spans="1:90" x14ac:dyDescent="0.25">
      <c r="A1481">
        <v>1515101840</v>
      </c>
      <c r="B1481" s="287" t="s">
        <v>13873</v>
      </c>
      <c r="C1481" s="141"/>
      <c r="N1481" s="142"/>
      <c r="O1481" s="141"/>
      <c r="AA1481" s="141"/>
      <c r="AL1481" s="142"/>
      <c r="AM1481" s="141"/>
      <c r="AT1481">
        <v>1</v>
      </c>
      <c r="AX1481" s="142"/>
      <c r="AY1481" s="141"/>
      <c r="BJ1481" s="142"/>
      <c r="BK1481" s="141"/>
      <c r="BV1481" s="142"/>
      <c r="BW1481" s="302">
        <v>0</v>
      </c>
      <c r="BX1481" s="302">
        <v>0</v>
      </c>
      <c r="BY1481" s="302">
        <v>0</v>
      </c>
      <c r="BZ1481" s="302">
        <v>1</v>
      </c>
      <c r="CA1481" s="302">
        <v>0</v>
      </c>
      <c r="CB1481" s="302">
        <v>0</v>
      </c>
      <c r="CC1481" s="303">
        <v>0</v>
      </c>
      <c r="CD1481" s="304">
        <v>0</v>
      </c>
      <c r="CE1481" s="302">
        <v>0</v>
      </c>
      <c r="CF1481" s="302">
        <v>30</v>
      </c>
      <c r="CG1481" s="296">
        <v>0</v>
      </c>
      <c r="CH1481" s="297" t="s">
        <v>12384</v>
      </c>
      <c r="CI1481" s="305">
        <v>0</v>
      </c>
      <c r="CJ1481" s="306">
        <v>0</v>
      </c>
      <c r="CK1481" s="300">
        <v>0</v>
      </c>
      <c r="CL1481" s="301">
        <v>0</v>
      </c>
    </row>
    <row r="1482" spans="1:90" x14ac:dyDescent="0.25">
      <c r="A1482">
        <v>1515102010</v>
      </c>
      <c r="B1482" s="287" t="s">
        <v>13874</v>
      </c>
      <c r="C1482" s="141"/>
      <c r="N1482" s="142"/>
      <c r="O1482" s="141"/>
      <c r="AA1482" s="141"/>
      <c r="AL1482" s="142"/>
      <c r="AM1482" s="141"/>
      <c r="AT1482">
        <v>1</v>
      </c>
      <c r="AX1482" s="142"/>
      <c r="AY1482" s="141"/>
      <c r="BJ1482" s="142"/>
      <c r="BK1482" s="141"/>
      <c r="BV1482" s="142"/>
      <c r="BW1482" s="302">
        <v>0</v>
      </c>
      <c r="BX1482" s="302">
        <v>0</v>
      </c>
      <c r="BY1482" s="302">
        <v>0</v>
      </c>
      <c r="BZ1482" s="302">
        <v>1</v>
      </c>
      <c r="CA1482" s="302">
        <v>0</v>
      </c>
      <c r="CB1482" s="302">
        <v>0</v>
      </c>
      <c r="CC1482" s="303">
        <v>0</v>
      </c>
      <c r="CD1482" s="304">
        <v>0</v>
      </c>
      <c r="CE1482" s="302">
        <v>0</v>
      </c>
      <c r="CF1482" s="302">
        <v>30</v>
      </c>
      <c r="CG1482" s="296">
        <v>0</v>
      </c>
      <c r="CH1482" s="297" t="s">
        <v>12384</v>
      </c>
      <c r="CI1482" s="305">
        <v>0</v>
      </c>
      <c r="CJ1482" s="306">
        <v>0</v>
      </c>
      <c r="CK1482" s="300">
        <v>0</v>
      </c>
      <c r="CL1482" s="301">
        <v>0</v>
      </c>
    </row>
    <row r="1483" spans="1:90" x14ac:dyDescent="0.25">
      <c r="A1483">
        <v>1515102020</v>
      </c>
      <c r="B1483" s="287" t="s">
        <v>13875</v>
      </c>
      <c r="C1483" s="141"/>
      <c r="N1483" s="142"/>
      <c r="O1483" s="141"/>
      <c r="AA1483" s="141"/>
      <c r="AL1483" s="142"/>
      <c r="AM1483" s="141"/>
      <c r="AT1483">
        <v>1</v>
      </c>
      <c r="AX1483" s="142"/>
      <c r="AY1483" s="141"/>
      <c r="BJ1483" s="142"/>
      <c r="BK1483" s="141"/>
      <c r="BV1483" s="142"/>
      <c r="BW1483" s="302">
        <v>0</v>
      </c>
      <c r="BX1483" s="302">
        <v>0</v>
      </c>
      <c r="BY1483" s="302">
        <v>0</v>
      </c>
      <c r="BZ1483" s="302">
        <v>1</v>
      </c>
      <c r="CA1483" s="302">
        <v>0</v>
      </c>
      <c r="CB1483" s="302">
        <v>0</v>
      </c>
      <c r="CC1483" s="303">
        <v>0</v>
      </c>
      <c r="CD1483" s="304">
        <v>0</v>
      </c>
      <c r="CE1483" s="302">
        <v>0</v>
      </c>
      <c r="CF1483" s="302">
        <v>30</v>
      </c>
      <c r="CG1483" s="296">
        <v>0</v>
      </c>
      <c r="CH1483" s="297" t="s">
        <v>12384</v>
      </c>
      <c r="CI1483" s="305">
        <v>0</v>
      </c>
      <c r="CJ1483" s="306">
        <v>0</v>
      </c>
      <c r="CK1483" s="300">
        <v>0</v>
      </c>
      <c r="CL1483" s="301">
        <v>0</v>
      </c>
    </row>
    <row r="1484" spans="1:90" x14ac:dyDescent="0.25">
      <c r="A1484">
        <v>1515102030</v>
      </c>
      <c r="B1484" s="287" t="s">
        <v>13876</v>
      </c>
      <c r="C1484" s="141"/>
      <c r="N1484" s="142"/>
      <c r="O1484" s="141"/>
      <c r="AA1484" s="141"/>
      <c r="AL1484" s="142"/>
      <c r="AM1484" s="141"/>
      <c r="AT1484">
        <v>1</v>
      </c>
      <c r="AX1484" s="142"/>
      <c r="AY1484" s="141"/>
      <c r="BJ1484" s="142"/>
      <c r="BK1484" s="141"/>
      <c r="BV1484" s="142"/>
      <c r="BW1484" s="302">
        <v>0</v>
      </c>
      <c r="BX1484" s="302">
        <v>0</v>
      </c>
      <c r="BY1484" s="302">
        <v>0</v>
      </c>
      <c r="BZ1484" s="302">
        <v>1</v>
      </c>
      <c r="CA1484" s="302">
        <v>0</v>
      </c>
      <c r="CB1484" s="302">
        <v>0</v>
      </c>
      <c r="CC1484" s="303">
        <v>0</v>
      </c>
      <c r="CD1484" s="304">
        <v>0</v>
      </c>
      <c r="CE1484" s="302">
        <v>0</v>
      </c>
      <c r="CF1484" s="302">
        <v>30</v>
      </c>
      <c r="CG1484" s="296">
        <v>0</v>
      </c>
      <c r="CH1484" s="297" t="s">
        <v>12384</v>
      </c>
      <c r="CI1484" s="305">
        <v>0</v>
      </c>
      <c r="CJ1484" s="306">
        <v>0</v>
      </c>
      <c r="CK1484" s="300">
        <v>0</v>
      </c>
      <c r="CL1484" s="301">
        <v>0</v>
      </c>
    </row>
    <row r="1485" spans="1:90" x14ac:dyDescent="0.25">
      <c r="A1485">
        <v>1515102110</v>
      </c>
      <c r="B1485" s="287" t="s">
        <v>13877</v>
      </c>
      <c r="C1485" s="141"/>
      <c r="N1485" s="142"/>
      <c r="O1485" s="141">
        <v>1</v>
      </c>
      <c r="AA1485" s="141"/>
      <c r="AL1485" s="142"/>
      <c r="AM1485" s="141"/>
      <c r="AX1485" s="142"/>
      <c r="AY1485" s="141"/>
      <c r="BJ1485" s="142"/>
      <c r="BK1485" s="141"/>
      <c r="BV1485" s="142"/>
      <c r="BW1485" s="302">
        <v>0</v>
      </c>
      <c r="BX1485" s="302">
        <v>1</v>
      </c>
      <c r="BY1485" s="302">
        <v>0</v>
      </c>
      <c r="BZ1485" s="302">
        <v>0</v>
      </c>
      <c r="CA1485" s="302">
        <v>0</v>
      </c>
      <c r="CB1485" s="302">
        <v>0</v>
      </c>
      <c r="CC1485" s="303">
        <v>0</v>
      </c>
      <c r="CD1485" s="304">
        <v>0</v>
      </c>
      <c r="CE1485" s="302">
        <v>0</v>
      </c>
      <c r="CF1485" s="302">
        <v>30</v>
      </c>
      <c r="CG1485" s="296">
        <v>0</v>
      </c>
      <c r="CH1485" s="297" t="s">
        <v>12384</v>
      </c>
      <c r="CI1485" s="305">
        <v>0</v>
      </c>
      <c r="CJ1485" s="306">
        <v>0</v>
      </c>
      <c r="CK1485" s="300">
        <v>0</v>
      </c>
      <c r="CL1485" s="301">
        <v>0</v>
      </c>
    </row>
    <row r="1486" spans="1:90" x14ac:dyDescent="0.25">
      <c r="A1486">
        <v>1515102140</v>
      </c>
      <c r="B1486" s="287" t="s">
        <v>13878</v>
      </c>
      <c r="C1486" s="141"/>
      <c r="N1486" s="142"/>
      <c r="O1486" s="141"/>
      <c r="AA1486" s="141"/>
      <c r="AG1486">
        <v>1</v>
      </c>
      <c r="AL1486" s="142"/>
      <c r="AM1486" s="141"/>
      <c r="AT1486">
        <v>1</v>
      </c>
      <c r="AX1486" s="142"/>
      <c r="AY1486" s="141"/>
      <c r="BJ1486" s="142"/>
      <c r="BK1486" s="141"/>
      <c r="BV1486" s="142"/>
      <c r="BW1486" s="302">
        <v>0</v>
      </c>
      <c r="BX1486" s="302">
        <v>0</v>
      </c>
      <c r="BY1486" s="302">
        <v>1</v>
      </c>
      <c r="BZ1486" s="302">
        <v>1</v>
      </c>
      <c r="CA1486" s="302">
        <v>0</v>
      </c>
      <c r="CB1486" s="302">
        <v>0</v>
      </c>
      <c r="CC1486" s="303">
        <v>0</v>
      </c>
      <c r="CD1486" s="304">
        <v>0</v>
      </c>
      <c r="CE1486" s="302">
        <v>0</v>
      </c>
      <c r="CF1486" s="302">
        <v>30</v>
      </c>
      <c r="CG1486" s="296">
        <v>0</v>
      </c>
      <c r="CH1486" s="297" t="s">
        <v>12384</v>
      </c>
      <c r="CI1486" s="305">
        <v>0</v>
      </c>
      <c r="CJ1486" s="306">
        <v>0</v>
      </c>
      <c r="CK1486" s="300">
        <v>0</v>
      </c>
      <c r="CL1486" s="301">
        <v>0</v>
      </c>
    </row>
    <row r="1487" spans="1:90" x14ac:dyDescent="0.25">
      <c r="A1487">
        <v>1516100070</v>
      </c>
      <c r="B1487" s="287" t="s">
        <v>13879</v>
      </c>
      <c r="C1487" s="141"/>
      <c r="N1487" s="142"/>
      <c r="O1487" s="141"/>
      <c r="AA1487" s="141"/>
      <c r="AL1487" s="142"/>
      <c r="AM1487" s="141"/>
      <c r="AX1487" s="142"/>
      <c r="AY1487" s="141"/>
      <c r="BF1487">
        <v>1</v>
      </c>
      <c r="BJ1487" s="142"/>
      <c r="BK1487" s="141"/>
      <c r="BV1487" s="142"/>
      <c r="BW1487" s="302">
        <v>0</v>
      </c>
      <c r="BX1487" s="302">
        <v>0</v>
      </c>
      <c r="BY1487" s="302">
        <v>0</v>
      </c>
      <c r="BZ1487" s="302">
        <v>0</v>
      </c>
      <c r="CA1487" s="302">
        <v>1</v>
      </c>
      <c r="CB1487" s="302">
        <v>0</v>
      </c>
      <c r="CC1487" s="303">
        <v>0</v>
      </c>
      <c r="CD1487" s="304">
        <v>0</v>
      </c>
      <c r="CE1487" s="302">
        <v>0</v>
      </c>
      <c r="CF1487" s="302">
        <v>30</v>
      </c>
      <c r="CG1487" s="296">
        <v>0</v>
      </c>
      <c r="CH1487" s="297" t="s">
        <v>12384</v>
      </c>
      <c r="CI1487" s="305">
        <v>0</v>
      </c>
      <c r="CJ1487" s="306">
        <v>0</v>
      </c>
      <c r="CK1487" s="300">
        <v>0</v>
      </c>
      <c r="CL1487" s="301">
        <v>0</v>
      </c>
    </row>
    <row r="1488" spans="1:90" x14ac:dyDescent="0.25">
      <c r="A1488">
        <v>1516100300</v>
      </c>
      <c r="B1488" s="287" t="s">
        <v>13880</v>
      </c>
      <c r="C1488" s="141">
        <v>4</v>
      </c>
      <c r="N1488" s="142"/>
      <c r="O1488" s="141"/>
      <c r="Z1488">
        <v>1</v>
      </c>
      <c r="AA1488" s="141"/>
      <c r="AB1488">
        <v>1</v>
      </c>
      <c r="AC1488">
        <v>1</v>
      </c>
      <c r="AD1488">
        <v>1</v>
      </c>
      <c r="AE1488">
        <v>1</v>
      </c>
      <c r="AF1488">
        <v>1</v>
      </c>
      <c r="AG1488">
        <v>1</v>
      </c>
      <c r="AH1488">
        <v>2</v>
      </c>
      <c r="AI1488">
        <v>1</v>
      </c>
      <c r="AL1488" s="142">
        <v>2</v>
      </c>
      <c r="AM1488" s="141">
        <v>2</v>
      </c>
      <c r="AP1488">
        <v>1</v>
      </c>
      <c r="AQ1488">
        <v>2</v>
      </c>
      <c r="AR1488">
        <v>1</v>
      </c>
      <c r="AS1488">
        <v>1</v>
      </c>
      <c r="AU1488">
        <v>2</v>
      </c>
      <c r="AV1488">
        <v>2</v>
      </c>
      <c r="AW1488">
        <v>2</v>
      </c>
      <c r="AX1488" s="142"/>
      <c r="AY1488" s="141"/>
      <c r="AZ1488">
        <v>1</v>
      </c>
      <c r="BA1488">
        <v>1</v>
      </c>
      <c r="BD1488">
        <v>1</v>
      </c>
      <c r="BJ1488" s="142"/>
      <c r="BK1488" s="141"/>
      <c r="BV1488" s="142"/>
      <c r="BW1488" s="302">
        <v>4</v>
      </c>
      <c r="BX1488" s="302">
        <v>1</v>
      </c>
      <c r="BY1488" s="302">
        <v>11</v>
      </c>
      <c r="BZ1488" s="302">
        <v>13</v>
      </c>
      <c r="CA1488" s="302">
        <v>3</v>
      </c>
      <c r="CB1488" s="302">
        <v>0</v>
      </c>
      <c r="CC1488" s="303">
        <v>0</v>
      </c>
      <c r="CD1488" s="304">
        <v>0</v>
      </c>
      <c r="CE1488" s="302">
        <v>0</v>
      </c>
      <c r="CF1488" s="302">
        <v>30</v>
      </c>
      <c r="CG1488" s="296">
        <v>0</v>
      </c>
      <c r="CH1488" s="297" t="s">
        <v>12384</v>
      </c>
      <c r="CI1488" s="305">
        <v>0</v>
      </c>
      <c r="CJ1488" s="306">
        <v>0</v>
      </c>
      <c r="CK1488" s="300">
        <v>0</v>
      </c>
      <c r="CL1488" s="301">
        <v>0</v>
      </c>
    </row>
    <row r="1489" spans="1:90" x14ac:dyDescent="0.25">
      <c r="A1489">
        <v>1516100310</v>
      </c>
      <c r="B1489" s="287" t="s">
        <v>13881</v>
      </c>
      <c r="C1489" s="141">
        <v>1</v>
      </c>
      <c r="L1489">
        <v>1</v>
      </c>
      <c r="N1489" s="142"/>
      <c r="O1489" s="141"/>
      <c r="Z1489">
        <v>1</v>
      </c>
      <c r="AA1489" s="141"/>
      <c r="AB1489">
        <v>1</v>
      </c>
      <c r="AC1489">
        <v>1</v>
      </c>
      <c r="AD1489">
        <v>1</v>
      </c>
      <c r="AE1489">
        <v>1</v>
      </c>
      <c r="AF1489">
        <v>1</v>
      </c>
      <c r="AG1489">
        <v>1</v>
      </c>
      <c r="AH1489">
        <v>1</v>
      </c>
      <c r="AL1489" s="142">
        <v>1</v>
      </c>
      <c r="AM1489" s="141">
        <v>1</v>
      </c>
      <c r="AP1489">
        <v>2</v>
      </c>
      <c r="AQ1489">
        <v>1</v>
      </c>
      <c r="AR1489">
        <v>2</v>
      </c>
      <c r="AS1489">
        <v>1</v>
      </c>
      <c r="AU1489">
        <v>1</v>
      </c>
      <c r="AV1489">
        <v>2</v>
      </c>
      <c r="AW1489">
        <v>1</v>
      </c>
      <c r="AX1489" s="142"/>
      <c r="AY1489" s="141"/>
      <c r="AZ1489">
        <v>1</v>
      </c>
      <c r="BA1489">
        <v>1</v>
      </c>
      <c r="BD1489">
        <v>1</v>
      </c>
      <c r="BJ1489" s="142"/>
      <c r="BK1489" s="141"/>
      <c r="BO1489">
        <v>1</v>
      </c>
      <c r="BV1489" s="142"/>
      <c r="BW1489" s="302">
        <v>2</v>
      </c>
      <c r="BX1489" s="302">
        <v>1</v>
      </c>
      <c r="BY1489" s="302">
        <v>8</v>
      </c>
      <c r="BZ1489" s="302">
        <v>11</v>
      </c>
      <c r="CA1489" s="302">
        <v>3</v>
      </c>
      <c r="CB1489" s="302">
        <v>1</v>
      </c>
      <c r="CC1489" s="303">
        <v>3.968253968253968E-3</v>
      </c>
      <c r="CD1489" s="304">
        <v>0</v>
      </c>
      <c r="CE1489" s="302">
        <v>0</v>
      </c>
      <c r="CF1489" s="302">
        <v>30</v>
      </c>
      <c r="CG1489" s="296">
        <v>1.9841269841269841E-4</v>
      </c>
      <c r="CH1489" s="297" t="s">
        <v>12384</v>
      </c>
      <c r="CI1489" s="305">
        <v>0</v>
      </c>
      <c r="CJ1489" s="306">
        <v>1.0357142857142856</v>
      </c>
      <c r="CK1489" s="300">
        <v>1</v>
      </c>
      <c r="CL1489" s="301">
        <v>2</v>
      </c>
    </row>
    <row r="1490" spans="1:90" x14ac:dyDescent="0.25">
      <c r="A1490">
        <v>1516100350</v>
      </c>
      <c r="B1490" s="287" t="s">
        <v>13882</v>
      </c>
      <c r="C1490" s="141"/>
      <c r="E1490">
        <v>1</v>
      </c>
      <c r="F1490">
        <v>1</v>
      </c>
      <c r="N1490" s="142"/>
      <c r="O1490" s="141"/>
      <c r="AA1490" s="141"/>
      <c r="AL1490" s="142"/>
      <c r="AM1490" s="141"/>
      <c r="AX1490" s="142"/>
      <c r="AY1490" s="141"/>
      <c r="BJ1490" s="142"/>
      <c r="BK1490" s="141"/>
      <c r="BV1490" s="142"/>
      <c r="BW1490" s="302">
        <v>2</v>
      </c>
      <c r="BX1490" s="302">
        <v>0</v>
      </c>
      <c r="BY1490" s="302">
        <v>0</v>
      </c>
      <c r="BZ1490" s="302">
        <v>0</v>
      </c>
      <c r="CA1490" s="302">
        <v>0</v>
      </c>
      <c r="CB1490" s="302">
        <v>0</v>
      </c>
      <c r="CC1490" s="303">
        <v>0</v>
      </c>
      <c r="CD1490" s="304">
        <v>0</v>
      </c>
      <c r="CE1490" s="302">
        <v>0</v>
      </c>
      <c r="CF1490" s="302">
        <v>30</v>
      </c>
      <c r="CG1490" s="296">
        <v>0</v>
      </c>
      <c r="CH1490" s="297" t="s">
        <v>12384</v>
      </c>
      <c r="CI1490" s="305">
        <v>0</v>
      </c>
      <c r="CJ1490" s="306">
        <v>0</v>
      </c>
      <c r="CK1490" s="300">
        <v>0</v>
      </c>
      <c r="CL1490" s="301">
        <v>0</v>
      </c>
    </row>
    <row r="1491" spans="1:90" x14ac:dyDescent="0.25">
      <c r="A1491">
        <v>1516100380</v>
      </c>
      <c r="B1491" s="287" t="s">
        <v>13883</v>
      </c>
      <c r="C1491" s="141"/>
      <c r="L1491">
        <v>1</v>
      </c>
      <c r="N1491" s="142"/>
      <c r="O1491" s="141"/>
      <c r="AA1491" s="141"/>
      <c r="AB1491">
        <v>1</v>
      </c>
      <c r="AH1491">
        <v>1</v>
      </c>
      <c r="AL1491" s="142"/>
      <c r="AM1491" s="141">
        <v>1</v>
      </c>
      <c r="AQ1491">
        <v>1</v>
      </c>
      <c r="AU1491">
        <v>1</v>
      </c>
      <c r="AV1491">
        <v>1</v>
      </c>
      <c r="AX1491" s="142"/>
      <c r="AY1491" s="141"/>
      <c r="BJ1491" s="142"/>
      <c r="BK1491" s="141"/>
      <c r="BV1491" s="142">
        <v>1</v>
      </c>
      <c r="BW1491" s="302">
        <v>1</v>
      </c>
      <c r="BX1491" s="302">
        <v>0</v>
      </c>
      <c r="BY1491" s="302">
        <v>2</v>
      </c>
      <c r="BZ1491" s="302">
        <v>4</v>
      </c>
      <c r="CA1491" s="302">
        <v>0</v>
      </c>
      <c r="CB1491" s="302">
        <v>1</v>
      </c>
      <c r="CC1491" s="303">
        <v>3.968253968253968E-3</v>
      </c>
      <c r="CD1491" s="304">
        <v>0</v>
      </c>
      <c r="CE1491" s="302">
        <v>0</v>
      </c>
      <c r="CF1491" s="302">
        <v>30</v>
      </c>
      <c r="CG1491" s="296">
        <v>1.9841269841269841E-4</v>
      </c>
      <c r="CH1491" s="297" t="s">
        <v>12384</v>
      </c>
      <c r="CI1491" s="305">
        <v>0</v>
      </c>
      <c r="CJ1491" s="306">
        <v>1.0357142857142856</v>
      </c>
      <c r="CK1491" s="300">
        <v>1</v>
      </c>
      <c r="CL1491" s="301">
        <v>2</v>
      </c>
    </row>
    <row r="1492" spans="1:90" x14ac:dyDescent="0.25">
      <c r="A1492">
        <v>1516100430</v>
      </c>
      <c r="B1492" s="287" t="s">
        <v>13884</v>
      </c>
      <c r="C1492" s="141">
        <v>1</v>
      </c>
      <c r="F1492">
        <v>1</v>
      </c>
      <c r="N1492" s="142"/>
      <c r="O1492" s="141"/>
      <c r="Q1492">
        <v>1</v>
      </c>
      <c r="AA1492" s="141"/>
      <c r="AL1492" s="142"/>
      <c r="AM1492" s="141"/>
      <c r="AX1492" s="142"/>
      <c r="AY1492" s="141"/>
      <c r="BJ1492" s="142"/>
      <c r="BK1492" s="141"/>
      <c r="BV1492" s="142"/>
      <c r="BW1492" s="302">
        <v>2</v>
      </c>
      <c r="BX1492" s="302">
        <v>1</v>
      </c>
      <c r="BY1492" s="302">
        <v>0</v>
      </c>
      <c r="BZ1492" s="302">
        <v>0</v>
      </c>
      <c r="CA1492" s="302">
        <v>0</v>
      </c>
      <c r="CB1492" s="302">
        <v>0</v>
      </c>
      <c r="CC1492" s="303">
        <v>0</v>
      </c>
      <c r="CD1492" s="304">
        <v>0</v>
      </c>
      <c r="CE1492" s="302">
        <v>0</v>
      </c>
      <c r="CF1492" s="302">
        <v>30</v>
      </c>
      <c r="CG1492" s="296">
        <v>0</v>
      </c>
      <c r="CH1492" s="297" t="s">
        <v>12384</v>
      </c>
      <c r="CI1492" s="305">
        <v>0</v>
      </c>
      <c r="CJ1492" s="306">
        <v>0</v>
      </c>
      <c r="CK1492" s="300">
        <v>0</v>
      </c>
      <c r="CL1492" s="301">
        <v>0</v>
      </c>
    </row>
    <row r="1493" spans="1:90" x14ac:dyDescent="0.25">
      <c r="A1493">
        <v>1516100980</v>
      </c>
      <c r="B1493" s="287" t="s">
        <v>13885</v>
      </c>
      <c r="C1493" s="141"/>
      <c r="N1493" s="142"/>
      <c r="O1493" s="141"/>
      <c r="AA1493" s="141"/>
      <c r="AB1493">
        <v>1</v>
      </c>
      <c r="AL1493" s="142">
        <v>1</v>
      </c>
      <c r="AM1493" s="141">
        <v>1</v>
      </c>
      <c r="AQ1493">
        <v>1</v>
      </c>
      <c r="AX1493" s="142"/>
      <c r="AY1493" s="141"/>
      <c r="BJ1493" s="142"/>
      <c r="BK1493" s="141"/>
      <c r="BV1493" s="142"/>
      <c r="BW1493" s="302">
        <v>0</v>
      </c>
      <c r="BX1493" s="302">
        <v>0</v>
      </c>
      <c r="BY1493" s="302">
        <v>2</v>
      </c>
      <c r="BZ1493" s="302">
        <v>2</v>
      </c>
      <c r="CA1493" s="302">
        <v>0</v>
      </c>
      <c r="CB1493" s="302">
        <v>0</v>
      </c>
      <c r="CC1493" s="303">
        <v>0</v>
      </c>
      <c r="CD1493" s="304">
        <v>0</v>
      </c>
      <c r="CE1493" s="302">
        <v>0</v>
      </c>
      <c r="CF1493" s="302">
        <v>30</v>
      </c>
      <c r="CG1493" s="296">
        <v>0</v>
      </c>
      <c r="CH1493" s="297" t="s">
        <v>12384</v>
      </c>
      <c r="CI1493" s="305">
        <v>0</v>
      </c>
      <c r="CJ1493" s="306">
        <v>0</v>
      </c>
      <c r="CK1493" s="300">
        <v>0</v>
      </c>
      <c r="CL1493" s="301">
        <v>0</v>
      </c>
    </row>
    <row r="1494" spans="1:90" x14ac:dyDescent="0.25">
      <c r="A1494">
        <v>1516101650</v>
      </c>
      <c r="B1494" s="287" t="s">
        <v>13886</v>
      </c>
      <c r="C1494" s="141"/>
      <c r="N1494" s="142"/>
      <c r="O1494" s="141"/>
      <c r="AA1494" s="141"/>
      <c r="AL1494" s="142"/>
      <c r="AM1494" s="141"/>
      <c r="AX1494" s="142"/>
      <c r="AY1494" s="141"/>
      <c r="BI1494">
        <v>1</v>
      </c>
      <c r="BJ1494" s="142"/>
      <c r="BK1494" s="141"/>
      <c r="BL1494">
        <v>2</v>
      </c>
      <c r="BM1494">
        <v>1</v>
      </c>
      <c r="BN1494">
        <v>1</v>
      </c>
      <c r="BP1494">
        <v>3</v>
      </c>
      <c r="BQ1494">
        <v>1</v>
      </c>
      <c r="BR1494">
        <v>2</v>
      </c>
      <c r="BT1494">
        <v>2</v>
      </c>
      <c r="BU1494">
        <v>1</v>
      </c>
      <c r="BV1494" s="142"/>
      <c r="BW1494" s="302">
        <v>0</v>
      </c>
      <c r="BX1494" s="302">
        <v>0</v>
      </c>
      <c r="BY1494" s="302">
        <v>0</v>
      </c>
      <c r="BZ1494" s="302">
        <v>0</v>
      </c>
      <c r="CA1494" s="302">
        <v>1</v>
      </c>
      <c r="CB1494" s="302">
        <v>13</v>
      </c>
      <c r="CC1494" s="303">
        <v>5.1587301587301584E-2</v>
      </c>
      <c r="CD1494" s="304">
        <v>0.74402380914284494</v>
      </c>
      <c r="CE1494" s="302">
        <v>0</v>
      </c>
      <c r="CF1494" s="302">
        <v>30</v>
      </c>
      <c r="CG1494" s="296">
        <v>2.5793650793650793E-3</v>
      </c>
      <c r="CH1494" s="297" t="s">
        <v>12384</v>
      </c>
      <c r="CI1494" s="305">
        <v>1</v>
      </c>
      <c r="CJ1494" s="306">
        <v>14.208309523428559</v>
      </c>
      <c r="CK1494" s="300">
        <v>3</v>
      </c>
      <c r="CL1494" s="301">
        <v>15</v>
      </c>
    </row>
    <row r="1495" spans="1:90" x14ac:dyDescent="0.25">
      <c r="A1495">
        <v>1517100020</v>
      </c>
      <c r="B1495" s="287" t="s">
        <v>13887</v>
      </c>
      <c r="C1495" s="141"/>
      <c r="N1495" s="142"/>
      <c r="O1495" s="141"/>
      <c r="Q1495">
        <v>1</v>
      </c>
      <c r="AA1495" s="141"/>
      <c r="AD1495">
        <v>1</v>
      </c>
      <c r="AL1495" s="142"/>
      <c r="AM1495" s="141"/>
      <c r="AN1495">
        <v>1</v>
      </c>
      <c r="AX1495" s="142"/>
      <c r="AY1495" s="141"/>
      <c r="BJ1495" s="142"/>
      <c r="BK1495" s="141"/>
      <c r="BV1495" s="142"/>
      <c r="BW1495" s="302">
        <v>0</v>
      </c>
      <c r="BX1495" s="302">
        <v>1</v>
      </c>
      <c r="BY1495" s="302">
        <v>1</v>
      </c>
      <c r="BZ1495" s="302">
        <v>1</v>
      </c>
      <c r="CA1495" s="302">
        <v>0</v>
      </c>
      <c r="CB1495" s="302">
        <v>0</v>
      </c>
      <c r="CC1495" s="303">
        <v>0</v>
      </c>
      <c r="CD1495" s="304">
        <v>0</v>
      </c>
      <c r="CE1495" s="302">
        <v>0</v>
      </c>
      <c r="CF1495" s="302">
        <v>30</v>
      </c>
      <c r="CG1495" s="296">
        <v>0</v>
      </c>
      <c r="CH1495" s="297" t="s">
        <v>12384</v>
      </c>
      <c r="CI1495" s="305">
        <v>0</v>
      </c>
      <c r="CJ1495" s="306">
        <v>0</v>
      </c>
      <c r="CK1495" s="300">
        <v>0</v>
      </c>
      <c r="CL1495" s="301">
        <v>0</v>
      </c>
    </row>
    <row r="1496" spans="1:90" x14ac:dyDescent="0.25">
      <c r="A1496">
        <v>1517100570</v>
      </c>
      <c r="B1496" s="287" t="s">
        <v>13888</v>
      </c>
      <c r="C1496" s="141"/>
      <c r="N1496" s="142"/>
      <c r="O1496" s="141"/>
      <c r="AA1496" s="141"/>
      <c r="AK1496">
        <v>1</v>
      </c>
      <c r="AL1496" s="142"/>
      <c r="AM1496" s="141"/>
      <c r="AQ1496">
        <v>1</v>
      </c>
      <c r="AR1496">
        <v>1</v>
      </c>
      <c r="AV1496">
        <v>1</v>
      </c>
      <c r="AW1496">
        <v>1</v>
      </c>
      <c r="AX1496" s="142"/>
      <c r="AY1496" s="141">
        <v>1</v>
      </c>
      <c r="AZ1496">
        <v>1</v>
      </c>
      <c r="BA1496">
        <v>1</v>
      </c>
      <c r="BB1496">
        <v>1</v>
      </c>
      <c r="BC1496">
        <v>1</v>
      </c>
      <c r="BE1496">
        <v>1</v>
      </c>
      <c r="BH1496">
        <v>1</v>
      </c>
      <c r="BJ1496" s="142"/>
      <c r="BK1496" s="141"/>
      <c r="BQ1496">
        <v>1</v>
      </c>
      <c r="BR1496">
        <v>1</v>
      </c>
      <c r="BS1496">
        <v>1</v>
      </c>
      <c r="BT1496">
        <v>3</v>
      </c>
      <c r="BU1496">
        <v>1</v>
      </c>
      <c r="BV1496" s="142"/>
      <c r="BW1496" s="302">
        <v>0</v>
      </c>
      <c r="BX1496" s="302">
        <v>0</v>
      </c>
      <c r="BY1496" s="302">
        <v>1</v>
      </c>
      <c r="BZ1496" s="302">
        <v>4</v>
      </c>
      <c r="CA1496" s="302">
        <v>7</v>
      </c>
      <c r="CB1496" s="302">
        <v>7</v>
      </c>
      <c r="CC1496" s="303">
        <v>2.7777777777777776E-2</v>
      </c>
      <c r="CD1496" s="304">
        <v>0.89442719099991574</v>
      </c>
      <c r="CE1496" s="302">
        <v>0</v>
      </c>
      <c r="CF1496" s="302">
        <v>30</v>
      </c>
      <c r="CG1496" s="296">
        <v>1.3888888888888889E-3</v>
      </c>
      <c r="CH1496" s="297" t="s">
        <v>12384</v>
      </c>
      <c r="CI1496" s="305">
        <v>1</v>
      </c>
      <c r="CJ1496" s="306">
        <v>8.1444271909999166</v>
      </c>
      <c r="CK1496" s="300">
        <v>2</v>
      </c>
      <c r="CL1496" s="301">
        <v>9</v>
      </c>
    </row>
    <row r="1497" spans="1:90" x14ac:dyDescent="0.25">
      <c r="A1497">
        <v>1518100020</v>
      </c>
      <c r="B1497" s="287" t="s">
        <v>13889</v>
      </c>
      <c r="C1497" s="141"/>
      <c r="N1497" s="142"/>
      <c r="O1497" s="141"/>
      <c r="P1497">
        <v>1</v>
      </c>
      <c r="AA1497" s="141"/>
      <c r="AB1497">
        <v>1</v>
      </c>
      <c r="AL1497" s="142"/>
      <c r="AM1497" s="141"/>
      <c r="AX1497" s="142"/>
      <c r="AY1497" s="141"/>
      <c r="BJ1497" s="142"/>
      <c r="BK1497" s="141"/>
      <c r="BV1497" s="142"/>
      <c r="BW1497" s="302">
        <v>0</v>
      </c>
      <c r="BX1497" s="302">
        <v>1</v>
      </c>
      <c r="BY1497" s="302">
        <v>1</v>
      </c>
      <c r="BZ1497" s="302">
        <v>0</v>
      </c>
      <c r="CA1497" s="302">
        <v>0</v>
      </c>
      <c r="CB1497" s="302">
        <v>0</v>
      </c>
      <c r="CC1497" s="303">
        <v>0</v>
      </c>
      <c r="CD1497" s="304">
        <v>0</v>
      </c>
      <c r="CE1497" s="302">
        <v>0</v>
      </c>
      <c r="CF1497" s="302">
        <v>30</v>
      </c>
      <c r="CG1497" s="296">
        <v>0</v>
      </c>
      <c r="CH1497" s="297" t="s">
        <v>12384</v>
      </c>
      <c r="CI1497" s="305">
        <v>0</v>
      </c>
      <c r="CJ1497" s="306">
        <v>0</v>
      </c>
      <c r="CK1497" s="300">
        <v>0</v>
      </c>
      <c r="CL1497" s="301">
        <v>0</v>
      </c>
    </row>
    <row r="1498" spans="1:90" x14ac:dyDescent="0.25">
      <c r="A1498">
        <v>1518100030</v>
      </c>
      <c r="B1498" s="287" t="s">
        <v>13890</v>
      </c>
      <c r="C1498" s="141"/>
      <c r="D1498">
        <v>1</v>
      </c>
      <c r="N1498" s="142"/>
      <c r="O1498" s="141"/>
      <c r="AA1498" s="141"/>
      <c r="AL1498" s="142"/>
      <c r="AM1498" s="141"/>
      <c r="AX1498" s="142"/>
      <c r="AY1498" s="141"/>
      <c r="BJ1498" s="142"/>
      <c r="BK1498" s="141"/>
      <c r="BV1498" s="142"/>
      <c r="BW1498" s="302">
        <v>1</v>
      </c>
      <c r="BX1498" s="302">
        <v>0</v>
      </c>
      <c r="BY1498" s="302">
        <v>0</v>
      </c>
      <c r="BZ1498" s="302">
        <v>0</v>
      </c>
      <c r="CA1498" s="302">
        <v>0</v>
      </c>
      <c r="CB1498" s="302">
        <v>0</v>
      </c>
      <c r="CC1498" s="303">
        <v>0</v>
      </c>
      <c r="CD1498" s="304">
        <v>0</v>
      </c>
      <c r="CE1498" s="302">
        <v>0</v>
      </c>
      <c r="CF1498" s="302">
        <v>30</v>
      </c>
      <c r="CG1498" s="296">
        <v>0</v>
      </c>
      <c r="CH1498" s="297" t="s">
        <v>12384</v>
      </c>
      <c r="CI1498" s="305">
        <v>0</v>
      </c>
      <c r="CJ1498" s="306">
        <v>0</v>
      </c>
      <c r="CK1498" s="300">
        <v>0</v>
      </c>
      <c r="CL1498" s="301">
        <v>0</v>
      </c>
    </row>
    <row r="1499" spans="1:90" x14ac:dyDescent="0.25">
      <c r="A1499">
        <v>1518100070</v>
      </c>
      <c r="B1499" s="287" t="s">
        <v>13891</v>
      </c>
      <c r="C1499" s="141"/>
      <c r="H1499">
        <v>1</v>
      </c>
      <c r="L1499">
        <v>1</v>
      </c>
      <c r="N1499" s="142"/>
      <c r="O1499" s="141"/>
      <c r="AA1499" s="141"/>
      <c r="AB1499">
        <v>1</v>
      </c>
      <c r="AL1499" s="142"/>
      <c r="AM1499" s="141"/>
      <c r="AX1499" s="142"/>
      <c r="AY1499" s="141"/>
      <c r="BJ1499" s="142"/>
      <c r="BK1499" s="141"/>
      <c r="BV1499" s="142"/>
      <c r="BW1499" s="302">
        <v>2</v>
      </c>
      <c r="BX1499" s="302">
        <v>0</v>
      </c>
      <c r="BY1499" s="302">
        <v>1</v>
      </c>
      <c r="BZ1499" s="302">
        <v>0</v>
      </c>
      <c r="CA1499" s="302">
        <v>0</v>
      </c>
      <c r="CB1499" s="302">
        <v>0</v>
      </c>
      <c r="CC1499" s="303">
        <v>0</v>
      </c>
      <c r="CD1499" s="304">
        <v>0</v>
      </c>
      <c r="CE1499" s="302">
        <v>0</v>
      </c>
      <c r="CF1499" s="302">
        <v>30</v>
      </c>
      <c r="CG1499" s="296">
        <v>0</v>
      </c>
      <c r="CH1499" s="297" t="s">
        <v>12384</v>
      </c>
      <c r="CI1499" s="305">
        <v>0</v>
      </c>
      <c r="CJ1499" s="306">
        <v>0</v>
      </c>
      <c r="CK1499" s="300">
        <v>0</v>
      </c>
      <c r="CL1499" s="301">
        <v>0</v>
      </c>
    </row>
    <row r="1500" spans="1:90" x14ac:dyDescent="0.25">
      <c r="A1500">
        <v>1518100080</v>
      </c>
      <c r="B1500" s="287" t="s">
        <v>13892</v>
      </c>
      <c r="C1500" s="141"/>
      <c r="E1500">
        <v>1</v>
      </c>
      <c r="G1500">
        <v>1</v>
      </c>
      <c r="H1500">
        <v>2</v>
      </c>
      <c r="N1500" s="142"/>
      <c r="O1500" s="141"/>
      <c r="AA1500" s="141"/>
      <c r="AL1500" s="142"/>
      <c r="AM1500" s="141"/>
      <c r="AX1500" s="142"/>
      <c r="AY1500" s="141"/>
      <c r="BJ1500" s="142"/>
      <c r="BK1500" s="141"/>
      <c r="BV1500" s="142"/>
      <c r="BW1500" s="302">
        <v>4</v>
      </c>
      <c r="BX1500" s="302">
        <v>0</v>
      </c>
      <c r="BY1500" s="302">
        <v>0</v>
      </c>
      <c r="BZ1500" s="302">
        <v>0</v>
      </c>
      <c r="CA1500" s="302">
        <v>0</v>
      </c>
      <c r="CB1500" s="302">
        <v>0</v>
      </c>
      <c r="CC1500" s="303">
        <v>0</v>
      </c>
      <c r="CD1500" s="304">
        <v>0</v>
      </c>
      <c r="CE1500" s="302">
        <v>0</v>
      </c>
      <c r="CF1500" s="302">
        <v>30</v>
      </c>
      <c r="CG1500" s="296">
        <v>0</v>
      </c>
      <c r="CH1500" s="297" t="s">
        <v>12384</v>
      </c>
      <c r="CI1500" s="305">
        <v>0</v>
      </c>
      <c r="CJ1500" s="306">
        <v>0</v>
      </c>
      <c r="CK1500" s="300">
        <v>0</v>
      </c>
      <c r="CL1500" s="301">
        <v>0</v>
      </c>
    </row>
    <row r="1501" spans="1:90" x14ac:dyDescent="0.25">
      <c r="A1501">
        <v>1518100090</v>
      </c>
      <c r="B1501" s="287" t="s">
        <v>13893</v>
      </c>
      <c r="C1501" s="141">
        <v>1</v>
      </c>
      <c r="N1501" s="142">
        <v>1</v>
      </c>
      <c r="O1501" s="141"/>
      <c r="AA1501" s="141"/>
      <c r="AL1501" s="142"/>
      <c r="AM1501" s="141"/>
      <c r="AO1501">
        <v>4</v>
      </c>
      <c r="AS1501">
        <v>1</v>
      </c>
      <c r="AX1501" s="142"/>
      <c r="AY1501" s="141"/>
      <c r="BA1501">
        <v>1</v>
      </c>
      <c r="BJ1501" s="142"/>
      <c r="BK1501" s="141"/>
      <c r="BN1501">
        <v>1</v>
      </c>
      <c r="BV1501" s="142"/>
      <c r="BW1501" s="302">
        <v>2</v>
      </c>
      <c r="BX1501" s="302">
        <v>0</v>
      </c>
      <c r="BY1501" s="302">
        <v>0</v>
      </c>
      <c r="BZ1501" s="302">
        <v>5</v>
      </c>
      <c r="CA1501" s="302">
        <v>1</v>
      </c>
      <c r="CB1501" s="302">
        <v>1</v>
      </c>
      <c r="CC1501" s="303">
        <v>3.968253968253968E-3</v>
      </c>
      <c r="CD1501" s="304">
        <v>0</v>
      </c>
      <c r="CE1501" s="302">
        <v>280</v>
      </c>
      <c r="CF1501" s="302">
        <v>30</v>
      </c>
      <c r="CG1501" s="296">
        <v>1.9841269841269841E-4</v>
      </c>
      <c r="CH1501" s="307" t="s">
        <v>15354</v>
      </c>
      <c r="CI1501" s="305">
        <v>2</v>
      </c>
      <c r="CJ1501" s="306">
        <v>2.1468253968253967</v>
      </c>
      <c r="CK1501" s="300">
        <v>1</v>
      </c>
      <c r="CL1501" s="301">
        <v>2</v>
      </c>
    </row>
    <row r="1502" spans="1:90" x14ac:dyDescent="0.25">
      <c r="A1502">
        <v>1518100110</v>
      </c>
      <c r="B1502" s="287" t="s">
        <v>13894</v>
      </c>
      <c r="C1502" s="141"/>
      <c r="N1502" s="142"/>
      <c r="O1502" s="141"/>
      <c r="W1502">
        <v>1</v>
      </c>
      <c r="AA1502" s="141"/>
      <c r="AL1502" s="142"/>
      <c r="AM1502" s="141"/>
      <c r="AX1502" s="142"/>
      <c r="AY1502" s="141"/>
      <c r="BJ1502" s="142"/>
      <c r="BK1502" s="141"/>
      <c r="BV1502" s="142"/>
      <c r="BW1502" s="302">
        <v>0</v>
      </c>
      <c r="BX1502" s="302">
        <v>1</v>
      </c>
      <c r="BY1502" s="302">
        <v>0</v>
      </c>
      <c r="BZ1502" s="302">
        <v>0</v>
      </c>
      <c r="CA1502" s="302">
        <v>0</v>
      </c>
      <c r="CB1502" s="302">
        <v>0</v>
      </c>
      <c r="CC1502" s="303">
        <v>0</v>
      </c>
      <c r="CD1502" s="304">
        <v>0</v>
      </c>
      <c r="CE1502" s="302">
        <v>0</v>
      </c>
      <c r="CF1502" s="302">
        <v>30</v>
      </c>
      <c r="CG1502" s="296">
        <v>0</v>
      </c>
      <c r="CH1502" s="297" t="s">
        <v>12384</v>
      </c>
      <c r="CI1502" s="305">
        <v>0</v>
      </c>
      <c r="CJ1502" s="306">
        <v>0</v>
      </c>
      <c r="CK1502" s="300">
        <v>0</v>
      </c>
      <c r="CL1502" s="301">
        <v>0</v>
      </c>
    </row>
    <row r="1503" spans="1:90" x14ac:dyDescent="0.25">
      <c r="A1503">
        <v>1518100120</v>
      </c>
      <c r="B1503" s="287" t="s">
        <v>13895</v>
      </c>
      <c r="C1503" s="141"/>
      <c r="H1503">
        <v>2</v>
      </c>
      <c r="J1503">
        <v>3</v>
      </c>
      <c r="K1503">
        <v>2</v>
      </c>
      <c r="N1503" s="142"/>
      <c r="O1503" s="141"/>
      <c r="AA1503" s="141"/>
      <c r="AL1503" s="142"/>
      <c r="AM1503" s="141"/>
      <c r="AX1503" s="142"/>
      <c r="AY1503" s="141"/>
      <c r="BJ1503" s="142"/>
      <c r="BK1503" s="141"/>
      <c r="BV1503" s="142"/>
      <c r="BW1503" s="302">
        <v>7</v>
      </c>
      <c r="BX1503" s="302">
        <v>0</v>
      </c>
      <c r="BY1503" s="302">
        <v>0</v>
      </c>
      <c r="BZ1503" s="302">
        <v>0</v>
      </c>
      <c r="CA1503" s="302">
        <v>0</v>
      </c>
      <c r="CB1503" s="302">
        <v>0</v>
      </c>
      <c r="CC1503" s="303">
        <v>0</v>
      </c>
      <c r="CD1503" s="304">
        <v>0</v>
      </c>
      <c r="CE1503" s="302">
        <v>0</v>
      </c>
      <c r="CF1503" s="302">
        <v>30</v>
      </c>
      <c r="CG1503" s="296">
        <v>0</v>
      </c>
      <c r="CH1503" s="297" t="s">
        <v>12384</v>
      </c>
      <c r="CI1503" s="305">
        <v>0</v>
      </c>
      <c r="CJ1503" s="306">
        <v>0</v>
      </c>
      <c r="CK1503" s="300">
        <v>0</v>
      </c>
      <c r="CL1503" s="301">
        <v>0</v>
      </c>
    </row>
    <row r="1504" spans="1:90" x14ac:dyDescent="0.25">
      <c r="A1504">
        <v>1518100140</v>
      </c>
      <c r="B1504" s="287" t="s">
        <v>13896</v>
      </c>
      <c r="C1504" s="141">
        <v>1</v>
      </c>
      <c r="D1504">
        <v>1</v>
      </c>
      <c r="F1504">
        <v>1</v>
      </c>
      <c r="N1504" s="142"/>
      <c r="O1504" s="141"/>
      <c r="W1504">
        <v>1</v>
      </c>
      <c r="AA1504" s="141"/>
      <c r="AB1504">
        <v>1</v>
      </c>
      <c r="AL1504" s="142"/>
      <c r="AM1504" s="141"/>
      <c r="AX1504" s="142"/>
      <c r="AY1504" s="141"/>
      <c r="BJ1504" s="142"/>
      <c r="BK1504" s="141"/>
      <c r="BV1504" s="142"/>
      <c r="BW1504" s="302">
        <v>3</v>
      </c>
      <c r="BX1504" s="302">
        <v>1</v>
      </c>
      <c r="BY1504" s="302">
        <v>1</v>
      </c>
      <c r="BZ1504" s="302">
        <v>0</v>
      </c>
      <c r="CA1504" s="302">
        <v>0</v>
      </c>
      <c r="CB1504" s="302">
        <v>0</v>
      </c>
      <c r="CC1504" s="303">
        <v>0</v>
      </c>
      <c r="CD1504" s="304">
        <v>0</v>
      </c>
      <c r="CE1504" s="302">
        <v>0</v>
      </c>
      <c r="CF1504" s="302">
        <v>30</v>
      </c>
      <c r="CG1504" s="296">
        <v>0</v>
      </c>
      <c r="CH1504" s="297" t="s">
        <v>12384</v>
      </c>
      <c r="CI1504" s="305">
        <v>0</v>
      </c>
      <c r="CJ1504" s="306">
        <v>0</v>
      </c>
      <c r="CK1504" s="300">
        <v>0</v>
      </c>
      <c r="CL1504" s="301">
        <v>0</v>
      </c>
    </row>
    <row r="1505" spans="1:90" x14ac:dyDescent="0.25">
      <c r="A1505">
        <v>1518100150</v>
      </c>
      <c r="B1505" s="287" t="s">
        <v>13897</v>
      </c>
      <c r="C1505" s="141"/>
      <c r="F1505">
        <v>1</v>
      </c>
      <c r="N1505" s="142"/>
      <c r="O1505" s="141"/>
      <c r="AA1505" s="141"/>
      <c r="AB1505">
        <v>1</v>
      </c>
      <c r="AL1505" s="142"/>
      <c r="AM1505" s="141"/>
      <c r="AX1505" s="142"/>
      <c r="AY1505" s="141"/>
      <c r="BJ1505" s="142"/>
      <c r="BK1505" s="141"/>
      <c r="BV1505" s="142"/>
      <c r="BW1505" s="302">
        <v>1</v>
      </c>
      <c r="BX1505" s="302">
        <v>0</v>
      </c>
      <c r="BY1505" s="302">
        <v>1</v>
      </c>
      <c r="BZ1505" s="302">
        <v>0</v>
      </c>
      <c r="CA1505" s="302">
        <v>0</v>
      </c>
      <c r="CB1505" s="302">
        <v>0</v>
      </c>
      <c r="CC1505" s="303">
        <v>0</v>
      </c>
      <c r="CD1505" s="304">
        <v>0</v>
      </c>
      <c r="CE1505" s="302">
        <v>0</v>
      </c>
      <c r="CF1505" s="302">
        <v>30</v>
      </c>
      <c r="CG1505" s="296">
        <v>0</v>
      </c>
      <c r="CH1505" s="297" t="s">
        <v>12384</v>
      </c>
      <c r="CI1505" s="305">
        <v>0</v>
      </c>
      <c r="CJ1505" s="306">
        <v>0</v>
      </c>
      <c r="CK1505" s="300">
        <v>0</v>
      </c>
      <c r="CL1505" s="301">
        <v>0</v>
      </c>
    </row>
    <row r="1506" spans="1:90" x14ac:dyDescent="0.25">
      <c r="A1506">
        <v>1518100160</v>
      </c>
      <c r="B1506" s="287" t="s">
        <v>13898</v>
      </c>
      <c r="C1506" s="141"/>
      <c r="J1506">
        <v>3</v>
      </c>
      <c r="N1506" s="142"/>
      <c r="O1506" s="141"/>
      <c r="AA1506" s="141"/>
      <c r="AL1506" s="142"/>
      <c r="AM1506" s="141"/>
      <c r="AX1506" s="142"/>
      <c r="AY1506" s="141"/>
      <c r="BJ1506" s="142"/>
      <c r="BK1506" s="141"/>
      <c r="BV1506" s="142"/>
      <c r="BW1506" s="302">
        <v>3</v>
      </c>
      <c r="BX1506" s="302">
        <v>0</v>
      </c>
      <c r="BY1506" s="302">
        <v>0</v>
      </c>
      <c r="BZ1506" s="302">
        <v>0</v>
      </c>
      <c r="CA1506" s="302">
        <v>0</v>
      </c>
      <c r="CB1506" s="302">
        <v>0</v>
      </c>
      <c r="CC1506" s="303">
        <v>0</v>
      </c>
      <c r="CD1506" s="304">
        <v>0</v>
      </c>
      <c r="CE1506" s="302">
        <v>0</v>
      </c>
      <c r="CF1506" s="302">
        <v>30</v>
      </c>
      <c r="CG1506" s="296">
        <v>0</v>
      </c>
      <c r="CH1506" s="297" t="s">
        <v>12384</v>
      </c>
      <c r="CI1506" s="305">
        <v>0</v>
      </c>
      <c r="CJ1506" s="306">
        <v>0</v>
      </c>
      <c r="CK1506" s="300">
        <v>0</v>
      </c>
      <c r="CL1506" s="301">
        <v>0</v>
      </c>
    </row>
    <row r="1507" spans="1:90" x14ac:dyDescent="0.25">
      <c r="A1507">
        <v>1518100210</v>
      </c>
      <c r="B1507" s="287" t="s">
        <v>13899</v>
      </c>
      <c r="C1507" s="141"/>
      <c r="H1507">
        <v>1</v>
      </c>
      <c r="N1507" s="142"/>
      <c r="O1507" s="141"/>
      <c r="AA1507" s="141"/>
      <c r="AL1507" s="142"/>
      <c r="AM1507" s="141"/>
      <c r="AT1507">
        <v>1</v>
      </c>
      <c r="AX1507" s="142"/>
      <c r="AY1507" s="141"/>
      <c r="BJ1507" s="142"/>
      <c r="BK1507" s="141"/>
      <c r="BV1507" s="142"/>
      <c r="BW1507" s="302">
        <v>1</v>
      </c>
      <c r="BX1507" s="302">
        <v>0</v>
      </c>
      <c r="BY1507" s="302">
        <v>0</v>
      </c>
      <c r="BZ1507" s="302">
        <v>1</v>
      </c>
      <c r="CA1507" s="302">
        <v>0</v>
      </c>
      <c r="CB1507" s="302">
        <v>0</v>
      </c>
      <c r="CC1507" s="303">
        <v>0</v>
      </c>
      <c r="CD1507" s="304">
        <v>0</v>
      </c>
      <c r="CE1507" s="302">
        <v>0</v>
      </c>
      <c r="CF1507" s="302">
        <v>30</v>
      </c>
      <c r="CG1507" s="296">
        <v>0</v>
      </c>
      <c r="CH1507" s="297" t="s">
        <v>12384</v>
      </c>
      <c r="CI1507" s="305">
        <v>0</v>
      </c>
      <c r="CJ1507" s="306">
        <v>0</v>
      </c>
      <c r="CK1507" s="300">
        <v>0</v>
      </c>
      <c r="CL1507" s="301">
        <v>0</v>
      </c>
    </row>
    <row r="1508" spans="1:90" x14ac:dyDescent="0.25">
      <c r="A1508">
        <v>1518100220</v>
      </c>
      <c r="B1508" s="287" t="s">
        <v>13900</v>
      </c>
      <c r="C1508" s="141"/>
      <c r="E1508">
        <v>1</v>
      </c>
      <c r="H1508">
        <v>1</v>
      </c>
      <c r="N1508" s="142"/>
      <c r="O1508" s="141"/>
      <c r="AA1508" s="141"/>
      <c r="AL1508" s="142"/>
      <c r="AM1508" s="141"/>
      <c r="AQ1508">
        <v>1</v>
      </c>
      <c r="AX1508" s="142"/>
      <c r="AY1508" s="141"/>
      <c r="BJ1508" s="142"/>
      <c r="BK1508" s="141"/>
      <c r="BV1508" s="142"/>
      <c r="BW1508" s="302">
        <v>2</v>
      </c>
      <c r="BX1508" s="302">
        <v>0</v>
      </c>
      <c r="BY1508" s="302">
        <v>0</v>
      </c>
      <c r="BZ1508" s="302">
        <v>1</v>
      </c>
      <c r="CA1508" s="302">
        <v>0</v>
      </c>
      <c r="CB1508" s="302">
        <v>0</v>
      </c>
      <c r="CC1508" s="303">
        <v>0</v>
      </c>
      <c r="CD1508" s="304">
        <v>0</v>
      </c>
      <c r="CE1508" s="302">
        <v>0</v>
      </c>
      <c r="CF1508" s="302">
        <v>30</v>
      </c>
      <c r="CG1508" s="296">
        <v>0</v>
      </c>
      <c r="CH1508" s="297" t="s">
        <v>12384</v>
      </c>
      <c r="CI1508" s="305">
        <v>0</v>
      </c>
      <c r="CJ1508" s="306">
        <v>0</v>
      </c>
      <c r="CK1508" s="300">
        <v>0</v>
      </c>
      <c r="CL1508" s="301">
        <v>0</v>
      </c>
    </row>
    <row r="1509" spans="1:90" x14ac:dyDescent="0.25">
      <c r="A1509">
        <v>1518100230</v>
      </c>
      <c r="B1509" s="287" t="s">
        <v>13901</v>
      </c>
      <c r="C1509" s="141"/>
      <c r="N1509" s="142"/>
      <c r="O1509" s="141"/>
      <c r="W1509">
        <v>1</v>
      </c>
      <c r="AA1509" s="141"/>
      <c r="AL1509" s="142"/>
      <c r="AM1509" s="141"/>
      <c r="AX1509" s="142"/>
      <c r="AY1509" s="141"/>
      <c r="BJ1509" s="142"/>
      <c r="BK1509" s="141"/>
      <c r="BV1509" s="142"/>
      <c r="BW1509" s="302">
        <v>0</v>
      </c>
      <c r="BX1509" s="302">
        <v>1</v>
      </c>
      <c r="BY1509" s="302">
        <v>0</v>
      </c>
      <c r="BZ1509" s="302">
        <v>0</v>
      </c>
      <c r="CA1509" s="302">
        <v>0</v>
      </c>
      <c r="CB1509" s="302">
        <v>0</v>
      </c>
      <c r="CC1509" s="303">
        <v>0</v>
      </c>
      <c r="CD1509" s="304">
        <v>0</v>
      </c>
      <c r="CE1509" s="302">
        <v>0</v>
      </c>
      <c r="CF1509" s="302">
        <v>30</v>
      </c>
      <c r="CG1509" s="296">
        <v>0</v>
      </c>
      <c r="CH1509" s="297" t="s">
        <v>12384</v>
      </c>
      <c r="CI1509" s="305">
        <v>0</v>
      </c>
      <c r="CJ1509" s="306">
        <v>0</v>
      </c>
      <c r="CK1509" s="300">
        <v>0</v>
      </c>
      <c r="CL1509" s="301">
        <v>0</v>
      </c>
    </row>
    <row r="1510" spans="1:90" x14ac:dyDescent="0.25">
      <c r="A1510">
        <v>1518100270</v>
      </c>
      <c r="B1510" s="287" t="s">
        <v>13902</v>
      </c>
      <c r="C1510" s="141">
        <v>2</v>
      </c>
      <c r="E1510">
        <v>2</v>
      </c>
      <c r="G1510">
        <v>2</v>
      </c>
      <c r="I1510">
        <v>2</v>
      </c>
      <c r="N1510" s="142"/>
      <c r="O1510" s="141"/>
      <c r="Q1510">
        <v>4</v>
      </c>
      <c r="T1510">
        <v>4</v>
      </c>
      <c r="V1510">
        <v>2</v>
      </c>
      <c r="X1510">
        <v>4</v>
      </c>
      <c r="Y1510">
        <v>4</v>
      </c>
      <c r="AA1510" s="141"/>
      <c r="AG1510">
        <v>8</v>
      </c>
      <c r="AH1510">
        <v>4</v>
      </c>
      <c r="AL1510" s="142">
        <v>4</v>
      </c>
      <c r="AM1510" s="141"/>
      <c r="AP1510">
        <v>4</v>
      </c>
      <c r="AS1510">
        <v>3</v>
      </c>
      <c r="AV1510">
        <v>2</v>
      </c>
      <c r="AW1510">
        <v>8</v>
      </c>
      <c r="AX1510" s="142"/>
      <c r="AY1510" s="141"/>
      <c r="BB1510">
        <v>1</v>
      </c>
      <c r="BD1510">
        <v>1</v>
      </c>
      <c r="BE1510">
        <v>2</v>
      </c>
      <c r="BJ1510" s="142"/>
      <c r="BK1510" s="141"/>
      <c r="BL1510">
        <v>2</v>
      </c>
      <c r="BP1510">
        <v>2</v>
      </c>
      <c r="BU1510">
        <v>1</v>
      </c>
      <c r="BV1510" s="142"/>
      <c r="BW1510" s="302">
        <v>8</v>
      </c>
      <c r="BX1510" s="302">
        <v>18</v>
      </c>
      <c r="BY1510" s="302">
        <v>16</v>
      </c>
      <c r="BZ1510" s="302">
        <v>17</v>
      </c>
      <c r="CA1510" s="302">
        <v>4</v>
      </c>
      <c r="CB1510" s="302">
        <v>5</v>
      </c>
      <c r="CC1510" s="303">
        <v>1.984126984126984E-2</v>
      </c>
      <c r="CD1510" s="304">
        <v>0.57735026918962551</v>
      </c>
      <c r="CE1510" s="302">
        <v>220</v>
      </c>
      <c r="CF1510" s="302">
        <v>30</v>
      </c>
      <c r="CG1510" s="296">
        <v>9.9206349206349201E-4</v>
      </c>
      <c r="CH1510" s="307" t="s">
        <v>15354</v>
      </c>
      <c r="CI1510" s="305">
        <v>5</v>
      </c>
      <c r="CJ1510" s="306">
        <v>10.121001062840417</v>
      </c>
      <c r="CK1510" s="300">
        <v>2</v>
      </c>
      <c r="CL1510" s="301">
        <v>6</v>
      </c>
    </row>
    <row r="1511" spans="1:90" x14ac:dyDescent="0.25">
      <c r="A1511">
        <v>1518100280</v>
      </c>
      <c r="B1511" s="287" t="s">
        <v>13903</v>
      </c>
      <c r="C1511" s="141"/>
      <c r="N1511" s="142"/>
      <c r="O1511" s="141"/>
      <c r="Z1511">
        <v>1</v>
      </c>
      <c r="AA1511" s="141">
        <v>3</v>
      </c>
      <c r="AB1511">
        <v>1</v>
      </c>
      <c r="AC1511">
        <v>1</v>
      </c>
      <c r="AH1511">
        <v>2</v>
      </c>
      <c r="AI1511">
        <v>1</v>
      </c>
      <c r="AL1511" s="142"/>
      <c r="AM1511" s="141"/>
      <c r="AQ1511">
        <v>2</v>
      </c>
      <c r="AS1511">
        <v>2</v>
      </c>
      <c r="AX1511" s="142"/>
      <c r="AY1511" s="141"/>
      <c r="BB1511">
        <v>2</v>
      </c>
      <c r="BD1511">
        <v>2</v>
      </c>
      <c r="BJ1511" s="142"/>
      <c r="BK1511" s="141"/>
      <c r="BO1511">
        <v>3</v>
      </c>
      <c r="BV1511" s="142">
        <v>1</v>
      </c>
      <c r="BW1511" s="302">
        <v>0</v>
      </c>
      <c r="BX1511" s="302">
        <v>1</v>
      </c>
      <c r="BY1511" s="302">
        <v>8</v>
      </c>
      <c r="BZ1511" s="302">
        <v>4</v>
      </c>
      <c r="CA1511" s="302">
        <v>4</v>
      </c>
      <c r="CB1511" s="302">
        <v>4</v>
      </c>
      <c r="CC1511" s="303">
        <v>1.5873015873015872E-2</v>
      </c>
      <c r="CD1511" s="304">
        <v>1.4142135623730951</v>
      </c>
      <c r="CE1511" s="302">
        <v>251</v>
      </c>
      <c r="CF1511" s="302">
        <v>30</v>
      </c>
      <c r="CG1511" s="296">
        <v>7.9365079365079365E-4</v>
      </c>
      <c r="CH1511" s="307" t="s">
        <v>15354</v>
      </c>
      <c r="CI1511" s="305">
        <v>6</v>
      </c>
      <c r="CJ1511" s="306">
        <v>9.5411976893572206</v>
      </c>
      <c r="CK1511" s="300">
        <v>2</v>
      </c>
      <c r="CL1511" s="301">
        <v>6</v>
      </c>
    </row>
    <row r="1512" spans="1:90" x14ac:dyDescent="0.25">
      <c r="A1512">
        <v>1518100290</v>
      </c>
      <c r="B1512" s="287" t="s">
        <v>13904</v>
      </c>
      <c r="C1512" s="141">
        <v>1</v>
      </c>
      <c r="E1512">
        <v>1</v>
      </c>
      <c r="N1512" s="142"/>
      <c r="O1512" s="141"/>
      <c r="AA1512" s="141">
        <v>1</v>
      </c>
      <c r="AC1512">
        <v>1</v>
      </c>
      <c r="AF1512">
        <v>1</v>
      </c>
      <c r="AH1512">
        <v>1</v>
      </c>
      <c r="AL1512" s="142">
        <v>8</v>
      </c>
      <c r="AM1512" s="141">
        <v>1</v>
      </c>
      <c r="AP1512">
        <v>1</v>
      </c>
      <c r="AQ1512">
        <v>1</v>
      </c>
      <c r="AX1512" s="142">
        <v>1</v>
      </c>
      <c r="AY1512" s="141"/>
      <c r="BJ1512" s="142"/>
      <c r="BK1512" s="141"/>
      <c r="BL1512">
        <v>1</v>
      </c>
      <c r="BN1512">
        <v>1</v>
      </c>
      <c r="BR1512">
        <v>1</v>
      </c>
      <c r="BV1512" s="142">
        <v>1</v>
      </c>
      <c r="BW1512" s="302">
        <v>2</v>
      </c>
      <c r="BX1512" s="302">
        <v>0</v>
      </c>
      <c r="BY1512" s="302">
        <v>12</v>
      </c>
      <c r="BZ1512" s="302">
        <v>4</v>
      </c>
      <c r="CA1512" s="302">
        <v>0</v>
      </c>
      <c r="CB1512" s="302">
        <v>4</v>
      </c>
      <c r="CC1512" s="303">
        <v>1.5873015873015872E-2</v>
      </c>
      <c r="CD1512" s="304">
        <v>0</v>
      </c>
      <c r="CE1512" s="302">
        <v>0</v>
      </c>
      <c r="CF1512" s="302">
        <v>30</v>
      </c>
      <c r="CG1512" s="296">
        <v>7.9365079365079365E-4</v>
      </c>
      <c r="CH1512" s="307" t="s">
        <v>15354</v>
      </c>
      <c r="CI1512" s="305">
        <v>0</v>
      </c>
      <c r="CJ1512" s="306">
        <v>4.1428571428571423</v>
      </c>
      <c r="CK1512" s="300">
        <v>1</v>
      </c>
      <c r="CL1512" s="301">
        <v>5</v>
      </c>
    </row>
    <row r="1513" spans="1:90" x14ac:dyDescent="0.25">
      <c r="A1513">
        <v>1518100300</v>
      </c>
      <c r="B1513" s="287" t="s">
        <v>13905</v>
      </c>
      <c r="C1513" s="141"/>
      <c r="N1513" s="142"/>
      <c r="O1513" s="141"/>
      <c r="AA1513" s="141"/>
      <c r="AC1513">
        <v>1</v>
      </c>
      <c r="AI1513">
        <v>1</v>
      </c>
      <c r="AL1513" s="142">
        <v>1</v>
      </c>
      <c r="AM1513" s="141">
        <v>1</v>
      </c>
      <c r="AX1513" s="142"/>
      <c r="AY1513" s="141"/>
      <c r="BH1513">
        <v>1</v>
      </c>
      <c r="BJ1513" s="142"/>
      <c r="BK1513" s="141"/>
      <c r="BT1513">
        <v>1</v>
      </c>
      <c r="BV1513" s="142"/>
      <c r="BW1513" s="302">
        <v>0</v>
      </c>
      <c r="BX1513" s="302">
        <v>0</v>
      </c>
      <c r="BY1513" s="302">
        <v>3</v>
      </c>
      <c r="BZ1513" s="302">
        <v>1</v>
      </c>
      <c r="CA1513" s="302">
        <v>1</v>
      </c>
      <c r="CB1513" s="302">
        <v>1</v>
      </c>
      <c r="CC1513" s="303">
        <v>3.968253968253968E-3</v>
      </c>
      <c r="CD1513" s="304">
        <v>0</v>
      </c>
      <c r="CE1513" s="302">
        <v>69</v>
      </c>
      <c r="CF1513" s="302">
        <v>30</v>
      </c>
      <c r="CG1513" s="296">
        <v>1.9841269841269841E-4</v>
      </c>
      <c r="CH1513" s="297" t="s">
        <v>12384</v>
      </c>
      <c r="CI1513" s="305">
        <v>1</v>
      </c>
      <c r="CJ1513" s="306">
        <v>1.3095238095238093</v>
      </c>
      <c r="CK1513" s="300">
        <v>1</v>
      </c>
      <c r="CL1513" s="301">
        <v>2</v>
      </c>
    </row>
    <row r="1514" spans="1:90" x14ac:dyDescent="0.25">
      <c r="A1514">
        <v>1518100310</v>
      </c>
      <c r="B1514" s="287" t="s">
        <v>13906</v>
      </c>
      <c r="C1514" s="141"/>
      <c r="N1514" s="142"/>
      <c r="O1514" s="141"/>
      <c r="AA1514" s="141"/>
      <c r="AC1514">
        <v>1</v>
      </c>
      <c r="AL1514" s="142">
        <v>1</v>
      </c>
      <c r="AM1514" s="141">
        <v>1</v>
      </c>
      <c r="AN1514">
        <v>1</v>
      </c>
      <c r="AQ1514">
        <v>1</v>
      </c>
      <c r="AX1514" s="142"/>
      <c r="AY1514" s="141"/>
      <c r="BA1514">
        <v>1</v>
      </c>
      <c r="BG1514">
        <v>1</v>
      </c>
      <c r="BJ1514" s="142"/>
      <c r="BK1514" s="141"/>
      <c r="BN1514">
        <v>1</v>
      </c>
      <c r="BP1514">
        <v>1</v>
      </c>
      <c r="BT1514">
        <v>1</v>
      </c>
      <c r="BV1514" s="142">
        <v>1</v>
      </c>
      <c r="BW1514" s="302">
        <v>0</v>
      </c>
      <c r="BX1514" s="302">
        <v>0</v>
      </c>
      <c r="BY1514" s="302">
        <v>2</v>
      </c>
      <c r="BZ1514" s="302">
        <v>3</v>
      </c>
      <c r="CA1514" s="302">
        <v>2</v>
      </c>
      <c r="CB1514" s="302">
        <v>4</v>
      </c>
      <c r="CC1514" s="303">
        <v>1.5873015873015872E-2</v>
      </c>
      <c r="CD1514" s="304">
        <v>0</v>
      </c>
      <c r="CE1514" s="302">
        <v>69</v>
      </c>
      <c r="CF1514" s="302">
        <v>30</v>
      </c>
      <c r="CG1514" s="296">
        <v>7.9365079365079365E-4</v>
      </c>
      <c r="CH1514" s="297" t="s">
        <v>12384</v>
      </c>
      <c r="CI1514" s="305">
        <v>2</v>
      </c>
      <c r="CJ1514" s="306">
        <v>5.2380952380952372</v>
      </c>
      <c r="CK1514" s="300">
        <v>1</v>
      </c>
      <c r="CL1514" s="301">
        <v>5</v>
      </c>
    </row>
    <row r="1515" spans="1:90" x14ac:dyDescent="0.25">
      <c r="A1515">
        <v>1518100320</v>
      </c>
      <c r="B1515" s="287" t="s">
        <v>13907</v>
      </c>
      <c r="C1515" s="141"/>
      <c r="N1515" s="142"/>
      <c r="O1515" s="141"/>
      <c r="AA1515" s="141"/>
      <c r="AD1515">
        <v>1</v>
      </c>
      <c r="AL1515" s="142">
        <v>1</v>
      </c>
      <c r="AM1515" s="141"/>
      <c r="AN1515">
        <v>1</v>
      </c>
      <c r="AX1515" s="142"/>
      <c r="AY1515" s="141"/>
      <c r="AZ1515">
        <v>1</v>
      </c>
      <c r="BJ1515" s="142"/>
      <c r="BK1515" s="141"/>
      <c r="BP1515">
        <v>1</v>
      </c>
      <c r="BV1515" s="142">
        <v>1</v>
      </c>
      <c r="BW1515" s="302">
        <v>0</v>
      </c>
      <c r="BX1515" s="302">
        <v>0</v>
      </c>
      <c r="BY1515" s="302">
        <v>2</v>
      </c>
      <c r="BZ1515" s="302">
        <v>1</v>
      </c>
      <c r="CA1515" s="302">
        <v>1</v>
      </c>
      <c r="CB1515" s="302">
        <v>2</v>
      </c>
      <c r="CC1515" s="303">
        <v>7.9365079365079361E-3</v>
      </c>
      <c r="CD1515" s="304">
        <v>0</v>
      </c>
      <c r="CE1515" s="302">
        <v>69</v>
      </c>
      <c r="CF1515" s="302">
        <v>30</v>
      </c>
      <c r="CG1515" s="296">
        <v>3.9682539682539683E-4</v>
      </c>
      <c r="CH1515" s="297" t="s">
        <v>12384</v>
      </c>
      <c r="CI1515" s="305">
        <v>1</v>
      </c>
      <c r="CJ1515" s="306">
        <v>2.6190476190476186</v>
      </c>
      <c r="CK1515" s="300">
        <v>1</v>
      </c>
      <c r="CL1515" s="301">
        <v>3</v>
      </c>
    </row>
    <row r="1516" spans="1:90" x14ac:dyDescent="0.25">
      <c r="A1516">
        <v>1518100330</v>
      </c>
      <c r="B1516" s="287" t="s">
        <v>13908</v>
      </c>
      <c r="C1516" s="141"/>
      <c r="I1516">
        <v>1</v>
      </c>
      <c r="N1516" s="142"/>
      <c r="O1516" s="141"/>
      <c r="AA1516" s="141"/>
      <c r="AL1516" s="142">
        <v>1</v>
      </c>
      <c r="AM1516" s="141"/>
      <c r="AS1516">
        <v>1</v>
      </c>
      <c r="AT1516">
        <v>3</v>
      </c>
      <c r="AX1516" s="142"/>
      <c r="AY1516" s="141"/>
      <c r="BJ1516" s="142"/>
      <c r="BK1516" s="141"/>
      <c r="BQ1516">
        <v>1</v>
      </c>
      <c r="BV1516" s="142">
        <v>1</v>
      </c>
      <c r="BW1516" s="302">
        <v>1</v>
      </c>
      <c r="BX1516" s="302">
        <v>0</v>
      </c>
      <c r="BY1516" s="302">
        <v>1</v>
      </c>
      <c r="BZ1516" s="302">
        <v>4</v>
      </c>
      <c r="CA1516" s="302">
        <v>0</v>
      </c>
      <c r="CB1516" s="302">
        <v>2</v>
      </c>
      <c r="CC1516" s="303">
        <v>7.9365079365079361E-3</v>
      </c>
      <c r="CD1516" s="304">
        <v>0</v>
      </c>
      <c r="CE1516" s="302">
        <v>0</v>
      </c>
      <c r="CF1516" s="302">
        <v>30</v>
      </c>
      <c r="CG1516" s="296">
        <v>3.9682539682539683E-4</v>
      </c>
      <c r="CH1516" s="307" t="s">
        <v>15354</v>
      </c>
      <c r="CI1516" s="305">
        <v>0</v>
      </c>
      <c r="CJ1516" s="306">
        <v>2.0714285714285712</v>
      </c>
      <c r="CK1516" s="300">
        <v>1</v>
      </c>
      <c r="CL1516" s="301">
        <v>3</v>
      </c>
    </row>
    <row r="1517" spans="1:90" x14ac:dyDescent="0.25">
      <c r="A1517">
        <v>1518100380</v>
      </c>
      <c r="B1517" s="287" t="s">
        <v>13909</v>
      </c>
      <c r="C1517" s="141"/>
      <c r="L1517">
        <v>2</v>
      </c>
      <c r="N1517" s="142"/>
      <c r="O1517" s="141"/>
      <c r="X1517">
        <v>1</v>
      </c>
      <c r="AA1517" s="141">
        <v>1</v>
      </c>
      <c r="AB1517">
        <v>1</v>
      </c>
      <c r="AC1517">
        <v>1</v>
      </c>
      <c r="AF1517">
        <v>1</v>
      </c>
      <c r="AI1517">
        <v>1</v>
      </c>
      <c r="AL1517" s="142">
        <v>9</v>
      </c>
      <c r="AM1517" s="141">
        <v>2</v>
      </c>
      <c r="AX1517" s="142"/>
      <c r="AY1517" s="141"/>
      <c r="BA1517">
        <v>1</v>
      </c>
      <c r="BC1517">
        <v>1</v>
      </c>
      <c r="BH1517">
        <v>1</v>
      </c>
      <c r="BJ1517" s="142"/>
      <c r="BK1517" s="141"/>
      <c r="BL1517">
        <v>1</v>
      </c>
      <c r="BM1517">
        <v>1</v>
      </c>
      <c r="BN1517">
        <v>1</v>
      </c>
      <c r="BV1517" s="142"/>
      <c r="BW1517" s="302">
        <v>2</v>
      </c>
      <c r="BX1517" s="302">
        <v>1</v>
      </c>
      <c r="BY1517" s="302">
        <v>14</v>
      </c>
      <c r="BZ1517" s="302">
        <v>2</v>
      </c>
      <c r="CA1517" s="302">
        <v>3</v>
      </c>
      <c r="CB1517" s="302">
        <v>3</v>
      </c>
      <c r="CC1517" s="303">
        <v>1.1904761904761904E-2</v>
      </c>
      <c r="CD1517" s="304">
        <v>0</v>
      </c>
      <c r="CE1517" s="302">
        <v>156</v>
      </c>
      <c r="CF1517" s="302">
        <v>30</v>
      </c>
      <c r="CG1517" s="296">
        <v>5.9523809523809529E-4</v>
      </c>
      <c r="CH1517" s="307" t="s">
        <v>15354</v>
      </c>
      <c r="CI1517" s="305">
        <v>2</v>
      </c>
      <c r="CJ1517" s="306">
        <v>4.9642857142857135</v>
      </c>
      <c r="CK1517" s="300">
        <v>1</v>
      </c>
      <c r="CL1517" s="301">
        <v>4</v>
      </c>
    </row>
    <row r="1518" spans="1:90" x14ac:dyDescent="0.25">
      <c r="A1518">
        <v>1518100390</v>
      </c>
      <c r="B1518" s="287" t="s">
        <v>13910</v>
      </c>
      <c r="C1518" s="141"/>
      <c r="L1518">
        <v>1</v>
      </c>
      <c r="N1518" s="142"/>
      <c r="O1518" s="141"/>
      <c r="AA1518" s="141">
        <v>1</v>
      </c>
      <c r="AF1518">
        <v>1</v>
      </c>
      <c r="AL1518" s="142">
        <v>4</v>
      </c>
      <c r="AM1518" s="141"/>
      <c r="AX1518" s="142"/>
      <c r="AY1518" s="141"/>
      <c r="BJ1518" s="142">
        <v>1</v>
      </c>
      <c r="BK1518" s="141"/>
      <c r="BL1518">
        <v>1</v>
      </c>
      <c r="BM1518">
        <v>1</v>
      </c>
      <c r="BV1518" s="142"/>
      <c r="BW1518" s="302">
        <v>1</v>
      </c>
      <c r="BX1518" s="302">
        <v>0</v>
      </c>
      <c r="BY1518" s="302">
        <v>6</v>
      </c>
      <c r="BZ1518" s="302">
        <v>0</v>
      </c>
      <c r="CA1518" s="302">
        <v>1</v>
      </c>
      <c r="CB1518" s="302">
        <v>2</v>
      </c>
      <c r="CC1518" s="303">
        <v>7.9365079365079361E-3</v>
      </c>
      <c r="CD1518" s="304">
        <v>0</v>
      </c>
      <c r="CE1518" s="302">
        <v>0</v>
      </c>
      <c r="CF1518" s="302">
        <v>30</v>
      </c>
      <c r="CG1518" s="296">
        <v>3.9682539682539683E-4</v>
      </c>
      <c r="CH1518" s="307" t="s">
        <v>15354</v>
      </c>
      <c r="CI1518" s="305">
        <v>0</v>
      </c>
      <c r="CJ1518" s="306">
        <v>2.0714285714285712</v>
      </c>
      <c r="CK1518" s="300">
        <v>1</v>
      </c>
      <c r="CL1518" s="301">
        <v>3</v>
      </c>
    </row>
    <row r="1519" spans="1:90" x14ac:dyDescent="0.25">
      <c r="A1519">
        <v>1518100400</v>
      </c>
      <c r="B1519" s="287" t="s">
        <v>13911</v>
      </c>
      <c r="C1519" s="141"/>
      <c r="L1519">
        <v>1</v>
      </c>
      <c r="N1519" s="142"/>
      <c r="O1519" s="141"/>
      <c r="AA1519" s="141">
        <v>1</v>
      </c>
      <c r="AF1519">
        <v>1</v>
      </c>
      <c r="AH1519">
        <v>1</v>
      </c>
      <c r="AL1519" s="142">
        <v>3</v>
      </c>
      <c r="AM1519" s="141"/>
      <c r="AQ1519">
        <v>1</v>
      </c>
      <c r="AX1519" s="142"/>
      <c r="AY1519" s="141"/>
      <c r="BJ1519" s="142"/>
      <c r="BK1519" s="141"/>
      <c r="BL1519">
        <v>1</v>
      </c>
      <c r="BV1519" s="142"/>
      <c r="BW1519" s="302">
        <v>1</v>
      </c>
      <c r="BX1519" s="302">
        <v>0</v>
      </c>
      <c r="BY1519" s="302">
        <v>6</v>
      </c>
      <c r="BZ1519" s="302">
        <v>1</v>
      </c>
      <c r="CA1519" s="302">
        <v>0</v>
      </c>
      <c r="CB1519" s="302">
        <v>1</v>
      </c>
      <c r="CC1519" s="303">
        <v>3.968253968253968E-3</v>
      </c>
      <c r="CD1519" s="304">
        <v>0</v>
      </c>
      <c r="CE1519" s="302">
        <v>0</v>
      </c>
      <c r="CF1519" s="302">
        <v>30</v>
      </c>
      <c r="CG1519" s="296">
        <v>1.9841269841269841E-4</v>
      </c>
      <c r="CH1519" s="297" t="s">
        <v>12384</v>
      </c>
      <c r="CI1519" s="305">
        <v>0</v>
      </c>
      <c r="CJ1519" s="306">
        <v>1.0357142857142856</v>
      </c>
      <c r="CK1519" s="300">
        <v>1</v>
      </c>
      <c r="CL1519" s="301">
        <v>2</v>
      </c>
    </row>
    <row r="1520" spans="1:90" x14ac:dyDescent="0.25">
      <c r="A1520">
        <v>1518100410</v>
      </c>
      <c r="B1520" s="287" t="s">
        <v>13912</v>
      </c>
      <c r="C1520" s="141">
        <v>1</v>
      </c>
      <c r="N1520" s="142"/>
      <c r="O1520" s="141"/>
      <c r="Q1520">
        <v>1</v>
      </c>
      <c r="W1520">
        <v>2</v>
      </c>
      <c r="Z1520">
        <v>1</v>
      </c>
      <c r="AA1520" s="141"/>
      <c r="AF1520">
        <v>2</v>
      </c>
      <c r="AL1520" s="142">
        <v>6</v>
      </c>
      <c r="AM1520" s="141"/>
      <c r="AN1520">
        <v>1</v>
      </c>
      <c r="AO1520">
        <v>1</v>
      </c>
      <c r="AX1520" s="142"/>
      <c r="AY1520" s="141"/>
      <c r="BJ1520" s="142"/>
      <c r="BK1520" s="141"/>
      <c r="BL1520">
        <v>2</v>
      </c>
      <c r="BQ1520">
        <v>1</v>
      </c>
      <c r="BU1520">
        <v>1</v>
      </c>
      <c r="BV1520" s="142"/>
      <c r="BW1520" s="302">
        <v>1</v>
      </c>
      <c r="BX1520" s="302">
        <v>4</v>
      </c>
      <c r="BY1520" s="302">
        <v>8</v>
      </c>
      <c r="BZ1520" s="302">
        <v>2</v>
      </c>
      <c r="CA1520" s="302">
        <v>0</v>
      </c>
      <c r="CB1520" s="302">
        <v>4</v>
      </c>
      <c r="CC1520" s="303">
        <v>1.5873015873015872E-2</v>
      </c>
      <c r="CD1520" s="304">
        <v>0.57735026918962584</v>
      </c>
      <c r="CE1520" s="302">
        <v>0</v>
      </c>
      <c r="CF1520" s="302">
        <v>30</v>
      </c>
      <c r="CG1520" s="296">
        <v>7.9365079365079365E-4</v>
      </c>
      <c r="CH1520" s="307" t="s">
        <v>15354</v>
      </c>
      <c r="CI1520" s="305">
        <v>1</v>
      </c>
      <c r="CJ1520" s="306">
        <v>4.7202074120467685</v>
      </c>
      <c r="CK1520" s="300">
        <v>2</v>
      </c>
      <c r="CL1520" s="301">
        <v>5</v>
      </c>
    </row>
    <row r="1521" spans="1:90" x14ac:dyDescent="0.25">
      <c r="A1521">
        <v>1518100430</v>
      </c>
      <c r="B1521" s="287" t="s">
        <v>13913</v>
      </c>
      <c r="C1521" s="141"/>
      <c r="N1521" s="142"/>
      <c r="O1521" s="141"/>
      <c r="AA1521" s="141"/>
      <c r="AC1521">
        <v>1</v>
      </c>
      <c r="AL1521" s="142">
        <v>1</v>
      </c>
      <c r="AM1521" s="141">
        <v>1</v>
      </c>
      <c r="AS1521">
        <v>2</v>
      </c>
      <c r="AX1521" s="142"/>
      <c r="AY1521" s="141"/>
      <c r="BJ1521" s="142"/>
      <c r="BK1521" s="141"/>
      <c r="BL1521">
        <v>1</v>
      </c>
      <c r="BM1521">
        <v>1</v>
      </c>
      <c r="BN1521">
        <v>1</v>
      </c>
      <c r="BQ1521">
        <v>1</v>
      </c>
      <c r="BV1521" s="142"/>
      <c r="BW1521" s="302">
        <v>0</v>
      </c>
      <c r="BX1521" s="302">
        <v>0</v>
      </c>
      <c r="BY1521" s="302">
        <v>2</v>
      </c>
      <c r="BZ1521" s="302">
        <v>3</v>
      </c>
      <c r="CA1521" s="302">
        <v>0</v>
      </c>
      <c r="CB1521" s="302">
        <v>4</v>
      </c>
      <c r="CC1521" s="303">
        <v>1.5873015873015872E-2</v>
      </c>
      <c r="CD1521" s="304">
        <v>0</v>
      </c>
      <c r="CE1521" s="302">
        <v>0</v>
      </c>
      <c r="CF1521" s="302">
        <v>30</v>
      </c>
      <c r="CG1521" s="296">
        <v>7.9365079365079365E-4</v>
      </c>
      <c r="CH1521" s="307" t="s">
        <v>15354</v>
      </c>
      <c r="CI1521" s="305">
        <v>0</v>
      </c>
      <c r="CJ1521" s="306">
        <v>4.1428571428571423</v>
      </c>
      <c r="CK1521" s="300">
        <v>1</v>
      </c>
      <c r="CL1521" s="301">
        <v>5</v>
      </c>
    </row>
    <row r="1522" spans="1:90" x14ac:dyDescent="0.25">
      <c r="A1522">
        <v>1518100470</v>
      </c>
      <c r="B1522" s="287" t="s">
        <v>13914</v>
      </c>
      <c r="C1522" s="141"/>
      <c r="N1522" s="142"/>
      <c r="O1522" s="141"/>
      <c r="Z1522">
        <v>2</v>
      </c>
      <c r="AA1522" s="141"/>
      <c r="AL1522" s="142">
        <v>1</v>
      </c>
      <c r="AM1522" s="141">
        <v>2</v>
      </c>
      <c r="AQ1522">
        <v>1</v>
      </c>
      <c r="AV1522">
        <v>1</v>
      </c>
      <c r="AX1522" s="142"/>
      <c r="AY1522" s="141"/>
      <c r="AZ1522">
        <v>1</v>
      </c>
      <c r="BJ1522" s="142"/>
      <c r="BK1522" s="141"/>
      <c r="BO1522">
        <v>1</v>
      </c>
      <c r="BT1522">
        <v>1</v>
      </c>
      <c r="BV1522" s="142">
        <v>1</v>
      </c>
      <c r="BW1522" s="302">
        <v>0</v>
      </c>
      <c r="BX1522" s="302">
        <v>2</v>
      </c>
      <c r="BY1522" s="302">
        <v>1</v>
      </c>
      <c r="BZ1522" s="302">
        <v>4</v>
      </c>
      <c r="CA1522" s="302">
        <v>1</v>
      </c>
      <c r="CB1522" s="302">
        <v>3</v>
      </c>
      <c r="CC1522" s="303">
        <v>1.1904761904761904E-2</v>
      </c>
      <c r="CD1522" s="304">
        <v>0</v>
      </c>
      <c r="CE1522" s="302">
        <v>157</v>
      </c>
      <c r="CF1522" s="302">
        <v>30</v>
      </c>
      <c r="CG1522" s="296">
        <v>5.9523809523809529E-4</v>
      </c>
      <c r="CH1522" s="307" t="s">
        <v>15354</v>
      </c>
      <c r="CI1522" s="305">
        <v>2</v>
      </c>
      <c r="CJ1522" s="306">
        <v>4.9761904761904754</v>
      </c>
      <c r="CK1522" s="300">
        <v>1</v>
      </c>
      <c r="CL1522" s="301">
        <v>4</v>
      </c>
    </row>
    <row r="1523" spans="1:90" x14ac:dyDescent="0.25">
      <c r="A1523">
        <v>1518100480</v>
      </c>
      <c r="B1523" s="287" t="s">
        <v>13915</v>
      </c>
      <c r="C1523" s="141"/>
      <c r="N1523" s="142"/>
      <c r="O1523" s="141"/>
      <c r="AA1523" s="141"/>
      <c r="AD1523">
        <v>1</v>
      </c>
      <c r="AL1523" s="142">
        <v>1</v>
      </c>
      <c r="AM1523" s="141">
        <v>1</v>
      </c>
      <c r="AV1523">
        <v>2</v>
      </c>
      <c r="AX1523" s="142"/>
      <c r="AY1523" s="141"/>
      <c r="BJ1523" s="142"/>
      <c r="BK1523" s="141"/>
      <c r="BO1523">
        <v>1</v>
      </c>
      <c r="BQ1523">
        <v>1</v>
      </c>
      <c r="BV1523" s="142">
        <v>1</v>
      </c>
      <c r="BW1523" s="302">
        <v>0</v>
      </c>
      <c r="BX1523" s="302">
        <v>0</v>
      </c>
      <c r="BY1523" s="302">
        <v>2</v>
      </c>
      <c r="BZ1523" s="302">
        <v>3</v>
      </c>
      <c r="CA1523" s="302">
        <v>0</v>
      </c>
      <c r="CB1523" s="302">
        <v>3</v>
      </c>
      <c r="CC1523" s="303">
        <v>1.1904761904761904E-2</v>
      </c>
      <c r="CD1523" s="304">
        <v>0</v>
      </c>
      <c r="CE1523" s="302">
        <v>0</v>
      </c>
      <c r="CF1523" s="302">
        <v>30</v>
      </c>
      <c r="CG1523" s="296">
        <v>5.9523809523809529E-4</v>
      </c>
      <c r="CH1523" s="307" t="s">
        <v>15354</v>
      </c>
      <c r="CI1523" s="305">
        <v>0</v>
      </c>
      <c r="CJ1523" s="306">
        <v>3.1071428571428568</v>
      </c>
      <c r="CK1523" s="300">
        <v>1</v>
      </c>
      <c r="CL1523" s="301">
        <v>4</v>
      </c>
    </row>
    <row r="1524" spans="1:90" x14ac:dyDescent="0.25">
      <c r="A1524">
        <v>1518100490</v>
      </c>
      <c r="B1524" s="287" t="s">
        <v>13916</v>
      </c>
      <c r="C1524" s="141"/>
      <c r="N1524" s="142"/>
      <c r="O1524" s="141"/>
      <c r="AA1524" s="141"/>
      <c r="AL1524" s="142"/>
      <c r="AM1524" s="141"/>
      <c r="AX1524" s="142"/>
      <c r="AY1524" s="141"/>
      <c r="BJ1524" s="142"/>
      <c r="BK1524" s="141"/>
      <c r="BO1524">
        <v>1</v>
      </c>
      <c r="BV1524" s="142"/>
      <c r="BW1524" s="302">
        <v>0</v>
      </c>
      <c r="BX1524" s="302">
        <v>0</v>
      </c>
      <c r="BY1524" s="302">
        <v>0</v>
      </c>
      <c r="BZ1524" s="302">
        <v>0</v>
      </c>
      <c r="CA1524" s="302">
        <v>0</v>
      </c>
      <c r="CB1524" s="302">
        <v>1</v>
      </c>
      <c r="CC1524" s="303">
        <v>3.968253968253968E-3</v>
      </c>
      <c r="CD1524" s="304">
        <v>0</v>
      </c>
      <c r="CE1524" s="302">
        <v>0</v>
      </c>
      <c r="CF1524" s="302">
        <v>30</v>
      </c>
      <c r="CG1524" s="296">
        <v>1.9841269841269841E-4</v>
      </c>
      <c r="CH1524" s="297" t="s">
        <v>12384</v>
      </c>
      <c r="CI1524" s="305">
        <v>0</v>
      </c>
      <c r="CJ1524" s="306">
        <v>1.0357142857142856</v>
      </c>
      <c r="CK1524" s="300">
        <v>1</v>
      </c>
      <c r="CL1524" s="301">
        <v>2</v>
      </c>
    </row>
    <row r="1525" spans="1:90" x14ac:dyDescent="0.25">
      <c r="A1525">
        <v>1518100510</v>
      </c>
      <c r="B1525" s="287" t="s">
        <v>13917</v>
      </c>
      <c r="C1525" s="141"/>
      <c r="N1525" s="142"/>
      <c r="O1525" s="141"/>
      <c r="AA1525" s="141"/>
      <c r="AL1525" s="142"/>
      <c r="AM1525" s="141"/>
      <c r="AX1525" s="142"/>
      <c r="AY1525" s="141"/>
      <c r="BJ1525" s="142"/>
      <c r="BK1525" s="141"/>
      <c r="BT1525">
        <v>1</v>
      </c>
      <c r="BV1525" s="142"/>
      <c r="BW1525" s="302">
        <v>0</v>
      </c>
      <c r="BX1525" s="302">
        <v>0</v>
      </c>
      <c r="BY1525" s="302">
        <v>0</v>
      </c>
      <c r="BZ1525" s="302">
        <v>0</v>
      </c>
      <c r="CA1525" s="302">
        <v>0</v>
      </c>
      <c r="CB1525" s="302">
        <v>1</v>
      </c>
      <c r="CC1525" s="303">
        <v>3.968253968253968E-3</v>
      </c>
      <c r="CD1525" s="304">
        <v>0</v>
      </c>
      <c r="CE1525" s="302">
        <v>0</v>
      </c>
      <c r="CF1525" s="302">
        <v>30</v>
      </c>
      <c r="CG1525" s="296">
        <v>1.9841269841269841E-4</v>
      </c>
      <c r="CH1525" s="297" t="s">
        <v>12384</v>
      </c>
      <c r="CI1525" s="305">
        <v>0</v>
      </c>
      <c r="CJ1525" s="306">
        <v>1.0357142857142856</v>
      </c>
      <c r="CK1525" s="300">
        <v>1</v>
      </c>
      <c r="CL1525" s="301">
        <v>2</v>
      </c>
    </row>
    <row r="1526" spans="1:90" x14ac:dyDescent="0.25">
      <c r="A1526">
        <v>1518100520</v>
      </c>
      <c r="B1526" s="287" t="s">
        <v>13918</v>
      </c>
      <c r="C1526" s="141"/>
      <c r="N1526" s="142"/>
      <c r="O1526" s="141"/>
      <c r="AA1526" s="141"/>
      <c r="AI1526">
        <v>1</v>
      </c>
      <c r="AL1526" s="142"/>
      <c r="AM1526" s="141">
        <v>1</v>
      </c>
      <c r="AX1526" s="142"/>
      <c r="AY1526" s="141"/>
      <c r="BC1526">
        <v>1</v>
      </c>
      <c r="BJ1526" s="142"/>
      <c r="BK1526" s="141"/>
      <c r="BN1526">
        <v>1</v>
      </c>
      <c r="BP1526">
        <v>1</v>
      </c>
      <c r="BV1526" s="142"/>
      <c r="BW1526" s="302">
        <v>0</v>
      </c>
      <c r="BX1526" s="302">
        <v>0</v>
      </c>
      <c r="BY1526" s="302">
        <v>1</v>
      </c>
      <c r="BZ1526" s="302">
        <v>1</v>
      </c>
      <c r="CA1526" s="302">
        <v>1</v>
      </c>
      <c r="CB1526" s="302">
        <v>2</v>
      </c>
      <c r="CC1526" s="303">
        <v>7.9365079365079361E-3</v>
      </c>
      <c r="CD1526" s="304">
        <v>0</v>
      </c>
      <c r="CE1526" s="302">
        <v>0</v>
      </c>
      <c r="CF1526" s="302">
        <v>30</v>
      </c>
      <c r="CG1526" s="296">
        <v>3.9682539682539683E-4</v>
      </c>
      <c r="CH1526" s="307" t="s">
        <v>15354</v>
      </c>
      <c r="CI1526" s="305">
        <v>0</v>
      </c>
      <c r="CJ1526" s="306">
        <v>2.0714285714285712</v>
      </c>
      <c r="CK1526" s="300">
        <v>1</v>
      </c>
      <c r="CL1526" s="301">
        <v>3</v>
      </c>
    </row>
    <row r="1527" spans="1:90" x14ac:dyDescent="0.25">
      <c r="A1527">
        <v>1518100540</v>
      </c>
      <c r="B1527" s="287" t="s">
        <v>13919</v>
      </c>
      <c r="C1527" s="141"/>
      <c r="N1527" s="142"/>
      <c r="O1527" s="141"/>
      <c r="AA1527" s="141"/>
      <c r="AC1527">
        <v>1</v>
      </c>
      <c r="AD1527">
        <v>1</v>
      </c>
      <c r="AL1527" s="142">
        <v>4</v>
      </c>
      <c r="AM1527" s="141">
        <v>2</v>
      </c>
      <c r="AS1527">
        <v>1</v>
      </c>
      <c r="AX1527" s="142"/>
      <c r="AY1527" s="141"/>
      <c r="BH1527">
        <v>1</v>
      </c>
      <c r="BJ1527" s="142"/>
      <c r="BK1527" s="141"/>
      <c r="BQ1527">
        <v>1</v>
      </c>
      <c r="BT1527">
        <v>1</v>
      </c>
      <c r="BV1527" s="142"/>
      <c r="BW1527" s="302">
        <v>0</v>
      </c>
      <c r="BX1527" s="302">
        <v>0</v>
      </c>
      <c r="BY1527" s="302">
        <v>6</v>
      </c>
      <c r="BZ1527" s="302">
        <v>3</v>
      </c>
      <c r="CA1527" s="302">
        <v>1</v>
      </c>
      <c r="CB1527" s="302">
        <v>2</v>
      </c>
      <c r="CC1527" s="303">
        <v>7.9365079365079361E-3</v>
      </c>
      <c r="CD1527" s="304">
        <v>0</v>
      </c>
      <c r="CE1527" s="302">
        <v>0</v>
      </c>
      <c r="CF1527" s="302">
        <v>30</v>
      </c>
      <c r="CG1527" s="296">
        <v>3.9682539682539683E-4</v>
      </c>
      <c r="CH1527" s="307" t="s">
        <v>15354</v>
      </c>
      <c r="CI1527" s="305">
        <v>0</v>
      </c>
      <c r="CJ1527" s="306">
        <v>2.0714285714285712</v>
      </c>
      <c r="CK1527" s="300">
        <v>1</v>
      </c>
      <c r="CL1527" s="301">
        <v>3</v>
      </c>
    </row>
    <row r="1528" spans="1:90" x14ac:dyDescent="0.25">
      <c r="A1528">
        <v>1518100560</v>
      </c>
      <c r="B1528" s="287" t="s">
        <v>13920</v>
      </c>
      <c r="C1528" s="141"/>
      <c r="N1528" s="142"/>
      <c r="O1528" s="141"/>
      <c r="AA1528" s="141"/>
      <c r="AL1528" s="142"/>
      <c r="AM1528" s="141"/>
      <c r="AX1528" s="142"/>
      <c r="AY1528" s="141"/>
      <c r="BJ1528" s="142"/>
      <c r="BK1528" s="141"/>
      <c r="BT1528">
        <v>1</v>
      </c>
      <c r="BV1528" s="142"/>
      <c r="BW1528" s="302">
        <v>0</v>
      </c>
      <c r="BX1528" s="302">
        <v>0</v>
      </c>
      <c r="BY1528" s="302">
        <v>0</v>
      </c>
      <c r="BZ1528" s="302">
        <v>0</v>
      </c>
      <c r="CA1528" s="302">
        <v>0</v>
      </c>
      <c r="CB1528" s="302">
        <v>1</v>
      </c>
      <c r="CC1528" s="303">
        <v>3.968253968253968E-3</v>
      </c>
      <c r="CD1528" s="304">
        <v>0</v>
      </c>
      <c r="CE1528" s="302">
        <v>0</v>
      </c>
      <c r="CF1528" s="302">
        <v>30</v>
      </c>
      <c r="CG1528" s="296">
        <v>1.9841269841269841E-4</v>
      </c>
      <c r="CH1528" s="297" t="s">
        <v>12384</v>
      </c>
      <c r="CI1528" s="305">
        <v>0</v>
      </c>
      <c r="CJ1528" s="306">
        <v>1.0357142857142856</v>
      </c>
      <c r="CK1528" s="300">
        <v>1</v>
      </c>
      <c r="CL1528" s="301">
        <v>2</v>
      </c>
    </row>
    <row r="1529" spans="1:90" x14ac:dyDescent="0.25">
      <c r="A1529">
        <v>1518100580</v>
      </c>
      <c r="B1529" s="287" t="s">
        <v>13921</v>
      </c>
      <c r="C1529" s="141">
        <v>1</v>
      </c>
      <c r="L1529">
        <v>1</v>
      </c>
      <c r="N1529" s="142"/>
      <c r="O1529" s="141"/>
      <c r="AA1529" s="141"/>
      <c r="AL1529" s="142"/>
      <c r="AM1529" s="141"/>
      <c r="AX1529" s="142"/>
      <c r="AY1529" s="141"/>
      <c r="BJ1529" s="142"/>
      <c r="BK1529" s="141"/>
      <c r="BM1529">
        <v>1</v>
      </c>
      <c r="BO1529">
        <v>1</v>
      </c>
      <c r="BV1529" s="142"/>
      <c r="BW1529" s="302">
        <v>2</v>
      </c>
      <c r="BX1529" s="302">
        <v>0</v>
      </c>
      <c r="BY1529" s="302">
        <v>0</v>
      </c>
      <c r="BZ1529" s="302">
        <v>0</v>
      </c>
      <c r="CA1529" s="302">
        <v>0</v>
      </c>
      <c r="CB1529" s="302">
        <v>2</v>
      </c>
      <c r="CC1529" s="303">
        <v>7.9365079365079361E-3</v>
      </c>
      <c r="CD1529" s="304">
        <v>0</v>
      </c>
      <c r="CE1529" s="302">
        <v>0</v>
      </c>
      <c r="CF1529" s="302">
        <v>30</v>
      </c>
      <c r="CG1529" s="296">
        <v>3.9682539682539683E-4</v>
      </c>
      <c r="CH1529" s="307" t="s">
        <v>15354</v>
      </c>
      <c r="CI1529" s="305">
        <v>0</v>
      </c>
      <c r="CJ1529" s="306">
        <v>2.0714285714285712</v>
      </c>
      <c r="CK1529" s="300">
        <v>1</v>
      </c>
      <c r="CL1529" s="301">
        <v>3</v>
      </c>
    </row>
    <row r="1530" spans="1:90" x14ac:dyDescent="0.25">
      <c r="A1530">
        <v>1518100590</v>
      </c>
      <c r="B1530" s="287" t="s">
        <v>13922</v>
      </c>
      <c r="C1530" s="141"/>
      <c r="F1530">
        <v>1</v>
      </c>
      <c r="L1530">
        <v>1</v>
      </c>
      <c r="N1530" s="142"/>
      <c r="O1530" s="141"/>
      <c r="AA1530" s="141"/>
      <c r="AL1530" s="142"/>
      <c r="AM1530" s="141"/>
      <c r="AX1530" s="142"/>
      <c r="AY1530" s="141"/>
      <c r="BJ1530" s="142">
        <v>1</v>
      </c>
      <c r="BK1530" s="141"/>
      <c r="BM1530">
        <v>1</v>
      </c>
      <c r="BV1530" s="142"/>
      <c r="BW1530" s="302">
        <v>2</v>
      </c>
      <c r="BX1530" s="302">
        <v>0</v>
      </c>
      <c r="BY1530" s="302">
        <v>0</v>
      </c>
      <c r="BZ1530" s="302">
        <v>0</v>
      </c>
      <c r="CA1530" s="302">
        <v>1</v>
      </c>
      <c r="CB1530" s="302">
        <v>1</v>
      </c>
      <c r="CC1530" s="303">
        <v>3.968253968253968E-3</v>
      </c>
      <c r="CD1530" s="304">
        <v>0</v>
      </c>
      <c r="CE1530" s="302">
        <v>0</v>
      </c>
      <c r="CF1530" s="302">
        <v>30</v>
      </c>
      <c r="CG1530" s="296">
        <v>1.9841269841269841E-4</v>
      </c>
      <c r="CH1530" s="307" t="s">
        <v>15354</v>
      </c>
      <c r="CI1530" s="305">
        <v>0</v>
      </c>
      <c r="CJ1530" s="306">
        <v>1.0357142857142856</v>
      </c>
      <c r="CK1530" s="300">
        <v>1</v>
      </c>
      <c r="CL1530" s="301">
        <v>2</v>
      </c>
    </row>
    <row r="1531" spans="1:90" x14ac:dyDescent="0.25">
      <c r="A1531">
        <v>1518100600</v>
      </c>
      <c r="B1531" s="287" t="s">
        <v>13923</v>
      </c>
      <c r="C1531" s="141"/>
      <c r="M1531">
        <v>1</v>
      </c>
      <c r="N1531" s="142"/>
      <c r="O1531" s="141"/>
      <c r="AA1531" s="141"/>
      <c r="AL1531" s="142"/>
      <c r="AM1531" s="141"/>
      <c r="AX1531" s="142"/>
      <c r="AY1531" s="141"/>
      <c r="BJ1531" s="142"/>
      <c r="BK1531" s="141"/>
      <c r="BM1531">
        <v>1</v>
      </c>
      <c r="BV1531" s="142"/>
      <c r="BW1531" s="302">
        <v>1</v>
      </c>
      <c r="BX1531" s="302">
        <v>0</v>
      </c>
      <c r="BY1531" s="302">
        <v>0</v>
      </c>
      <c r="BZ1531" s="302">
        <v>0</v>
      </c>
      <c r="CA1531" s="302">
        <v>0</v>
      </c>
      <c r="CB1531" s="302">
        <v>1</v>
      </c>
      <c r="CC1531" s="303">
        <v>3.968253968253968E-3</v>
      </c>
      <c r="CD1531" s="304">
        <v>0</v>
      </c>
      <c r="CE1531" s="302">
        <v>0</v>
      </c>
      <c r="CF1531" s="302">
        <v>30</v>
      </c>
      <c r="CG1531" s="296">
        <v>1.9841269841269841E-4</v>
      </c>
      <c r="CH1531" s="307" t="s">
        <v>15354</v>
      </c>
      <c r="CI1531" s="305">
        <v>0</v>
      </c>
      <c r="CJ1531" s="306">
        <v>1.0357142857142856</v>
      </c>
      <c r="CK1531" s="300">
        <v>1</v>
      </c>
      <c r="CL1531" s="301">
        <v>2</v>
      </c>
    </row>
    <row r="1532" spans="1:90" x14ac:dyDescent="0.25">
      <c r="A1532">
        <v>1518100900</v>
      </c>
      <c r="B1532" s="287" t="s">
        <v>13924</v>
      </c>
      <c r="C1532" s="141"/>
      <c r="N1532" s="142"/>
      <c r="O1532" s="141"/>
      <c r="AA1532" s="141"/>
      <c r="AL1532" s="142"/>
      <c r="AM1532" s="141"/>
      <c r="AN1532">
        <v>1</v>
      </c>
      <c r="AQ1532">
        <v>1</v>
      </c>
      <c r="AX1532" s="142"/>
      <c r="AY1532" s="141"/>
      <c r="BJ1532" s="142"/>
      <c r="BK1532" s="141"/>
      <c r="BV1532" s="142"/>
      <c r="BW1532" s="302">
        <v>0</v>
      </c>
      <c r="BX1532" s="302">
        <v>0</v>
      </c>
      <c r="BY1532" s="302">
        <v>0</v>
      </c>
      <c r="BZ1532" s="302">
        <v>2</v>
      </c>
      <c r="CA1532" s="302">
        <v>0</v>
      </c>
      <c r="CB1532" s="302">
        <v>0</v>
      </c>
      <c r="CC1532" s="303">
        <v>0</v>
      </c>
      <c r="CD1532" s="304">
        <v>0</v>
      </c>
      <c r="CE1532" s="302">
        <v>0</v>
      </c>
      <c r="CF1532" s="302">
        <v>30</v>
      </c>
      <c r="CG1532" s="296">
        <v>0</v>
      </c>
      <c r="CH1532" s="297" t="s">
        <v>12384</v>
      </c>
      <c r="CI1532" s="305">
        <v>0</v>
      </c>
      <c r="CJ1532" s="306">
        <v>0</v>
      </c>
      <c r="CK1532" s="300">
        <v>0</v>
      </c>
      <c r="CL1532" s="301">
        <v>0</v>
      </c>
    </row>
    <row r="1533" spans="1:90" x14ac:dyDescent="0.25">
      <c r="A1533">
        <v>1518100910</v>
      </c>
      <c r="B1533" s="287" t="s">
        <v>13925</v>
      </c>
      <c r="C1533" s="141"/>
      <c r="N1533" s="142"/>
      <c r="O1533" s="141"/>
      <c r="Q1533">
        <v>1</v>
      </c>
      <c r="AA1533" s="141"/>
      <c r="AL1533" s="142"/>
      <c r="AM1533" s="141"/>
      <c r="AX1533" s="142"/>
      <c r="AY1533" s="141"/>
      <c r="BJ1533" s="142"/>
      <c r="BK1533" s="141"/>
      <c r="BT1533">
        <v>1</v>
      </c>
      <c r="BV1533" s="142"/>
      <c r="BW1533" s="302">
        <v>0</v>
      </c>
      <c r="BX1533" s="302">
        <v>1</v>
      </c>
      <c r="BY1533" s="302">
        <v>0</v>
      </c>
      <c r="BZ1533" s="302">
        <v>0</v>
      </c>
      <c r="CA1533" s="302">
        <v>0</v>
      </c>
      <c r="CB1533" s="302">
        <v>1</v>
      </c>
      <c r="CC1533" s="303">
        <v>3.968253968253968E-3</v>
      </c>
      <c r="CD1533" s="304">
        <v>0</v>
      </c>
      <c r="CE1533" s="302">
        <v>0</v>
      </c>
      <c r="CF1533" s="302">
        <v>30</v>
      </c>
      <c r="CG1533" s="296">
        <v>1.9841269841269841E-4</v>
      </c>
      <c r="CH1533" s="297" t="s">
        <v>12384</v>
      </c>
      <c r="CI1533" s="305">
        <v>0</v>
      </c>
      <c r="CJ1533" s="306">
        <v>1.0357142857142856</v>
      </c>
      <c r="CK1533" s="300">
        <v>1</v>
      </c>
      <c r="CL1533" s="301">
        <v>2</v>
      </c>
    </row>
    <row r="1534" spans="1:90" x14ac:dyDescent="0.25">
      <c r="A1534">
        <v>1518101830</v>
      </c>
      <c r="B1534" s="287" t="s">
        <v>13926</v>
      </c>
      <c r="C1534" s="141"/>
      <c r="N1534" s="142"/>
      <c r="O1534" s="141"/>
      <c r="AA1534" s="141"/>
      <c r="AJ1534">
        <v>1</v>
      </c>
      <c r="AL1534" s="142"/>
      <c r="AM1534" s="141"/>
      <c r="AX1534" s="142"/>
      <c r="AY1534" s="141"/>
      <c r="BJ1534" s="142"/>
      <c r="BK1534" s="141"/>
      <c r="BV1534" s="142"/>
      <c r="BW1534" s="302">
        <v>0</v>
      </c>
      <c r="BX1534" s="302">
        <v>0</v>
      </c>
      <c r="BY1534" s="302">
        <v>1</v>
      </c>
      <c r="BZ1534" s="302">
        <v>0</v>
      </c>
      <c r="CA1534" s="302">
        <v>0</v>
      </c>
      <c r="CB1534" s="302">
        <v>0</v>
      </c>
      <c r="CC1534" s="303">
        <v>0</v>
      </c>
      <c r="CD1534" s="304">
        <v>0</v>
      </c>
      <c r="CE1534" s="302">
        <v>0</v>
      </c>
      <c r="CF1534" s="302">
        <v>30</v>
      </c>
      <c r="CG1534" s="296">
        <v>0</v>
      </c>
      <c r="CH1534" s="297" t="s">
        <v>12384</v>
      </c>
      <c r="CI1534" s="305">
        <v>0</v>
      </c>
      <c r="CJ1534" s="306">
        <v>0</v>
      </c>
      <c r="CK1534" s="300">
        <v>0</v>
      </c>
      <c r="CL1534" s="301">
        <v>0</v>
      </c>
    </row>
    <row r="1535" spans="1:90" x14ac:dyDescent="0.25">
      <c r="A1535">
        <v>1518101840</v>
      </c>
      <c r="B1535" s="287" t="s">
        <v>13927</v>
      </c>
      <c r="C1535" s="141"/>
      <c r="N1535" s="142"/>
      <c r="O1535" s="141"/>
      <c r="AA1535" s="141"/>
      <c r="AK1535">
        <v>1</v>
      </c>
      <c r="AL1535" s="142"/>
      <c r="AM1535" s="141"/>
      <c r="AX1535" s="142"/>
      <c r="AY1535" s="141"/>
      <c r="BJ1535" s="142"/>
      <c r="BK1535" s="141"/>
      <c r="BV1535" s="142"/>
      <c r="BW1535" s="302">
        <v>0</v>
      </c>
      <c r="BX1535" s="302">
        <v>0</v>
      </c>
      <c r="BY1535" s="302">
        <v>1</v>
      </c>
      <c r="BZ1535" s="302">
        <v>0</v>
      </c>
      <c r="CA1535" s="302">
        <v>0</v>
      </c>
      <c r="CB1535" s="302">
        <v>0</v>
      </c>
      <c r="CC1535" s="303">
        <v>0</v>
      </c>
      <c r="CD1535" s="304">
        <v>0</v>
      </c>
      <c r="CE1535" s="302">
        <v>0</v>
      </c>
      <c r="CF1535" s="302">
        <v>30</v>
      </c>
      <c r="CG1535" s="296">
        <v>0</v>
      </c>
      <c r="CH1535" s="297" t="s">
        <v>12384</v>
      </c>
      <c r="CI1535" s="305">
        <v>0</v>
      </c>
      <c r="CJ1535" s="306">
        <v>0</v>
      </c>
      <c r="CK1535" s="300">
        <v>0</v>
      </c>
      <c r="CL1535" s="301">
        <v>0</v>
      </c>
    </row>
    <row r="1536" spans="1:90" x14ac:dyDescent="0.25">
      <c r="A1536">
        <v>1518101850</v>
      </c>
      <c r="B1536" s="287" t="s">
        <v>13928</v>
      </c>
      <c r="C1536" s="141"/>
      <c r="N1536" s="142"/>
      <c r="O1536" s="141"/>
      <c r="AA1536" s="141"/>
      <c r="AL1536" s="142"/>
      <c r="AM1536" s="141"/>
      <c r="AX1536" s="142"/>
      <c r="AY1536" s="141"/>
      <c r="BJ1536" s="142"/>
      <c r="BK1536" s="141"/>
      <c r="BT1536">
        <v>1</v>
      </c>
      <c r="BV1536" s="142"/>
      <c r="BW1536" s="302">
        <v>0</v>
      </c>
      <c r="BX1536" s="302">
        <v>0</v>
      </c>
      <c r="BY1536" s="302">
        <v>0</v>
      </c>
      <c r="BZ1536" s="302">
        <v>0</v>
      </c>
      <c r="CA1536" s="302">
        <v>0</v>
      </c>
      <c r="CB1536" s="302">
        <v>1</v>
      </c>
      <c r="CC1536" s="303">
        <v>3.968253968253968E-3</v>
      </c>
      <c r="CD1536" s="304">
        <v>0</v>
      </c>
      <c r="CE1536" s="302">
        <v>0</v>
      </c>
      <c r="CF1536" s="302">
        <v>30</v>
      </c>
      <c r="CG1536" s="296">
        <v>1.9841269841269841E-4</v>
      </c>
      <c r="CH1536" s="297" t="s">
        <v>12384</v>
      </c>
      <c r="CI1536" s="305">
        <v>0</v>
      </c>
      <c r="CJ1536" s="306">
        <v>1.0357142857142856</v>
      </c>
      <c r="CK1536" s="300">
        <v>1</v>
      </c>
      <c r="CL1536" s="301">
        <v>2</v>
      </c>
    </row>
    <row r="1537" spans="1:90" x14ac:dyDescent="0.25">
      <c r="A1537">
        <v>1518101910</v>
      </c>
      <c r="B1537" s="287" t="s">
        <v>13929</v>
      </c>
      <c r="C1537" s="141"/>
      <c r="N1537" s="142"/>
      <c r="O1537" s="141"/>
      <c r="AA1537" s="141"/>
      <c r="AK1537">
        <v>3</v>
      </c>
      <c r="AL1537" s="142"/>
      <c r="AM1537" s="141"/>
      <c r="AX1537" s="142"/>
      <c r="AY1537" s="141"/>
      <c r="BJ1537" s="142"/>
      <c r="BK1537" s="141"/>
      <c r="BV1537" s="142"/>
      <c r="BW1537" s="302">
        <v>0</v>
      </c>
      <c r="BX1537" s="302">
        <v>0</v>
      </c>
      <c r="BY1537" s="302">
        <v>3</v>
      </c>
      <c r="BZ1537" s="302">
        <v>0</v>
      </c>
      <c r="CA1537" s="302">
        <v>0</v>
      </c>
      <c r="CB1537" s="302">
        <v>0</v>
      </c>
      <c r="CC1537" s="303">
        <v>0</v>
      </c>
      <c r="CD1537" s="304">
        <v>0</v>
      </c>
      <c r="CE1537" s="302">
        <v>0</v>
      </c>
      <c r="CF1537" s="302">
        <v>30</v>
      </c>
      <c r="CG1537" s="296">
        <v>0</v>
      </c>
      <c r="CH1537" s="297" t="s">
        <v>12384</v>
      </c>
      <c r="CI1537" s="305">
        <v>0</v>
      </c>
      <c r="CJ1537" s="306">
        <v>0</v>
      </c>
      <c r="CK1537" s="300">
        <v>0</v>
      </c>
      <c r="CL1537" s="301">
        <v>0</v>
      </c>
    </row>
    <row r="1538" spans="1:90" x14ac:dyDescent="0.25">
      <c r="A1538">
        <v>1518101930</v>
      </c>
      <c r="B1538" s="287" t="s">
        <v>13930</v>
      </c>
      <c r="C1538" s="141"/>
      <c r="N1538" s="142"/>
      <c r="O1538" s="141"/>
      <c r="AA1538" s="141"/>
      <c r="AK1538">
        <v>1</v>
      </c>
      <c r="AL1538" s="142"/>
      <c r="AM1538" s="141"/>
      <c r="AX1538" s="142"/>
      <c r="AY1538" s="141"/>
      <c r="BJ1538" s="142"/>
      <c r="BK1538" s="141"/>
      <c r="BV1538" s="142"/>
      <c r="BW1538" s="302">
        <v>0</v>
      </c>
      <c r="BX1538" s="302">
        <v>0</v>
      </c>
      <c r="BY1538" s="302">
        <v>1</v>
      </c>
      <c r="BZ1538" s="302">
        <v>0</v>
      </c>
      <c r="CA1538" s="302">
        <v>0</v>
      </c>
      <c r="CB1538" s="302">
        <v>0</v>
      </c>
      <c r="CC1538" s="303">
        <v>0</v>
      </c>
      <c r="CD1538" s="304">
        <v>0</v>
      </c>
      <c r="CE1538" s="302">
        <v>0</v>
      </c>
      <c r="CF1538" s="302">
        <v>30</v>
      </c>
      <c r="CG1538" s="296">
        <v>0</v>
      </c>
      <c r="CH1538" s="297" t="s">
        <v>12384</v>
      </c>
      <c r="CI1538" s="305">
        <v>0</v>
      </c>
      <c r="CJ1538" s="306">
        <v>0</v>
      </c>
      <c r="CK1538" s="300">
        <v>0</v>
      </c>
      <c r="CL1538" s="301">
        <v>0</v>
      </c>
    </row>
    <row r="1539" spans="1:90" x14ac:dyDescent="0.25">
      <c r="A1539">
        <v>1518101960</v>
      </c>
      <c r="B1539" s="287" t="s">
        <v>13931</v>
      </c>
      <c r="C1539" s="141"/>
      <c r="N1539" s="142"/>
      <c r="O1539" s="141"/>
      <c r="AA1539" s="141"/>
      <c r="AK1539">
        <v>1</v>
      </c>
      <c r="AL1539" s="142"/>
      <c r="AM1539" s="141"/>
      <c r="AX1539" s="142"/>
      <c r="AY1539" s="141"/>
      <c r="BJ1539" s="142"/>
      <c r="BK1539" s="141"/>
      <c r="BV1539" s="142"/>
      <c r="BW1539" s="302">
        <v>0</v>
      </c>
      <c r="BX1539" s="302">
        <v>0</v>
      </c>
      <c r="BY1539" s="302">
        <v>1</v>
      </c>
      <c r="BZ1539" s="302">
        <v>0</v>
      </c>
      <c r="CA1539" s="302">
        <v>0</v>
      </c>
      <c r="CB1539" s="302">
        <v>0</v>
      </c>
      <c r="CC1539" s="303">
        <v>0</v>
      </c>
      <c r="CD1539" s="304">
        <v>0</v>
      </c>
      <c r="CE1539" s="302">
        <v>0</v>
      </c>
      <c r="CF1539" s="302">
        <v>30</v>
      </c>
      <c r="CG1539" s="296">
        <v>0</v>
      </c>
      <c r="CH1539" s="297" t="s">
        <v>12384</v>
      </c>
      <c r="CI1539" s="305">
        <v>0</v>
      </c>
      <c r="CJ1539" s="306">
        <v>0</v>
      </c>
      <c r="CK1539" s="300">
        <v>0</v>
      </c>
      <c r="CL1539" s="301">
        <v>0</v>
      </c>
    </row>
    <row r="1540" spans="1:90" x14ac:dyDescent="0.25">
      <c r="A1540">
        <v>1518102040</v>
      </c>
      <c r="B1540" s="287" t="s">
        <v>13932</v>
      </c>
      <c r="C1540" s="141"/>
      <c r="N1540" s="142"/>
      <c r="O1540" s="141"/>
      <c r="AA1540" s="141"/>
      <c r="AK1540">
        <v>1</v>
      </c>
      <c r="AL1540" s="142"/>
      <c r="AM1540" s="141"/>
      <c r="AX1540" s="142"/>
      <c r="AY1540" s="141"/>
      <c r="BJ1540" s="142"/>
      <c r="BK1540" s="141"/>
      <c r="BV1540" s="142"/>
      <c r="BW1540" s="302">
        <v>0</v>
      </c>
      <c r="BX1540" s="302">
        <v>0</v>
      </c>
      <c r="BY1540" s="302">
        <v>1</v>
      </c>
      <c r="BZ1540" s="302">
        <v>0</v>
      </c>
      <c r="CA1540" s="302">
        <v>0</v>
      </c>
      <c r="CB1540" s="302">
        <v>0</v>
      </c>
      <c r="CC1540" s="303">
        <v>0</v>
      </c>
      <c r="CD1540" s="304">
        <v>0</v>
      </c>
      <c r="CE1540" s="302">
        <v>0</v>
      </c>
      <c r="CF1540" s="302">
        <v>30</v>
      </c>
      <c r="CG1540" s="296">
        <v>0</v>
      </c>
      <c r="CH1540" s="297" t="s">
        <v>12384</v>
      </c>
      <c r="CI1540" s="305">
        <v>0</v>
      </c>
      <c r="CJ1540" s="306">
        <v>0</v>
      </c>
      <c r="CK1540" s="300">
        <v>0</v>
      </c>
      <c r="CL1540" s="301">
        <v>0</v>
      </c>
    </row>
    <row r="1541" spans="1:90" x14ac:dyDescent="0.25">
      <c r="A1541">
        <v>1518102060</v>
      </c>
      <c r="B1541" s="287" t="s">
        <v>13933</v>
      </c>
      <c r="C1541" s="141"/>
      <c r="N1541" s="142"/>
      <c r="O1541" s="141"/>
      <c r="AA1541" s="141"/>
      <c r="AK1541">
        <v>1</v>
      </c>
      <c r="AL1541" s="142"/>
      <c r="AM1541" s="141"/>
      <c r="AX1541" s="142"/>
      <c r="AY1541" s="141"/>
      <c r="BJ1541" s="142"/>
      <c r="BK1541" s="141"/>
      <c r="BV1541" s="142"/>
      <c r="BW1541" s="302">
        <v>0</v>
      </c>
      <c r="BX1541" s="302">
        <v>0</v>
      </c>
      <c r="BY1541" s="302">
        <v>1</v>
      </c>
      <c r="BZ1541" s="302">
        <v>0</v>
      </c>
      <c r="CA1541" s="302">
        <v>0</v>
      </c>
      <c r="CB1541" s="302">
        <v>0</v>
      </c>
      <c r="CC1541" s="303">
        <v>0</v>
      </c>
      <c r="CD1541" s="304">
        <v>0</v>
      </c>
      <c r="CE1541" s="302">
        <v>0</v>
      </c>
      <c r="CF1541" s="302">
        <v>30</v>
      </c>
      <c r="CG1541" s="296">
        <v>0</v>
      </c>
      <c r="CH1541" s="297" t="s">
        <v>12384</v>
      </c>
      <c r="CI1541" s="305">
        <v>0</v>
      </c>
      <c r="CJ1541" s="306">
        <v>0</v>
      </c>
      <c r="CK1541" s="300">
        <v>0</v>
      </c>
      <c r="CL1541" s="301">
        <v>0</v>
      </c>
    </row>
    <row r="1542" spans="1:90" x14ac:dyDescent="0.25">
      <c r="A1542">
        <v>1518102090</v>
      </c>
      <c r="B1542" s="287" t="s">
        <v>13934</v>
      </c>
      <c r="C1542" s="141"/>
      <c r="N1542" s="142"/>
      <c r="O1542" s="141"/>
      <c r="AA1542" s="141"/>
      <c r="AK1542">
        <v>1</v>
      </c>
      <c r="AL1542" s="142"/>
      <c r="AM1542" s="141"/>
      <c r="AX1542" s="142"/>
      <c r="AY1542" s="141"/>
      <c r="BJ1542" s="142"/>
      <c r="BK1542" s="141"/>
      <c r="BV1542" s="142"/>
      <c r="BW1542" s="302">
        <v>0</v>
      </c>
      <c r="BX1542" s="302">
        <v>0</v>
      </c>
      <c r="BY1542" s="302">
        <v>1</v>
      </c>
      <c r="BZ1542" s="302">
        <v>0</v>
      </c>
      <c r="CA1542" s="302">
        <v>0</v>
      </c>
      <c r="CB1542" s="302">
        <v>0</v>
      </c>
      <c r="CC1542" s="303">
        <v>0</v>
      </c>
      <c r="CD1542" s="304">
        <v>0</v>
      </c>
      <c r="CE1542" s="302">
        <v>0</v>
      </c>
      <c r="CF1542" s="302">
        <v>30</v>
      </c>
      <c r="CG1542" s="296">
        <v>0</v>
      </c>
      <c r="CH1542" s="297" t="s">
        <v>12384</v>
      </c>
      <c r="CI1542" s="305">
        <v>0</v>
      </c>
      <c r="CJ1542" s="306">
        <v>0</v>
      </c>
      <c r="CK1542" s="300">
        <v>0</v>
      </c>
      <c r="CL1542" s="301">
        <v>0</v>
      </c>
    </row>
    <row r="1543" spans="1:90" x14ac:dyDescent="0.25">
      <c r="A1543">
        <v>1518102140</v>
      </c>
      <c r="B1543" s="287" t="s">
        <v>13935</v>
      </c>
      <c r="C1543" s="141"/>
      <c r="N1543" s="142"/>
      <c r="O1543" s="141"/>
      <c r="AA1543" s="141"/>
      <c r="AK1543">
        <v>1</v>
      </c>
      <c r="AL1543" s="142"/>
      <c r="AM1543" s="141"/>
      <c r="AX1543" s="142"/>
      <c r="AY1543" s="141"/>
      <c r="BJ1543" s="142"/>
      <c r="BK1543" s="141"/>
      <c r="BV1543" s="142"/>
      <c r="BW1543" s="302">
        <v>0</v>
      </c>
      <c r="BX1543" s="302">
        <v>0</v>
      </c>
      <c r="BY1543" s="302">
        <v>1</v>
      </c>
      <c r="BZ1543" s="302">
        <v>0</v>
      </c>
      <c r="CA1543" s="302">
        <v>0</v>
      </c>
      <c r="CB1543" s="302">
        <v>0</v>
      </c>
      <c r="CC1543" s="303">
        <v>0</v>
      </c>
      <c r="CD1543" s="304">
        <v>0</v>
      </c>
      <c r="CE1543" s="302">
        <v>0</v>
      </c>
      <c r="CF1543" s="302">
        <v>30</v>
      </c>
      <c r="CG1543" s="296">
        <v>0</v>
      </c>
      <c r="CH1543" s="297" t="s">
        <v>12384</v>
      </c>
      <c r="CI1543" s="305">
        <v>0</v>
      </c>
      <c r="CJ1543" s="306">
        <v>0</v>
      </c>
      <c r="CK1543" s="300">
        <v>0</v>
      </c>
      <c r="CL1543" s="301">
        <v>0</v>
      </c>
    </row>
    <row r="1544" spans="1:90" x14ac:dyDescent="0.25">
      <c r="A1544">
        <v>1518102190</v>
      </c>
      <c r="B1544" s="287" t="s">
        <v>13936</v>
      </c>
      <c r="C1544" s="141"/>
      <c r="N1544" s="142"/>
      <c r="O1544" s="141"/>
      <c r="AA1544" s="141"/>
      <c r="AL1544" s="142"/>
      <c r="AM1544" s="141"/>
      <c r="AX1544" s="142"/>
      <c r="AY1544" s="141"/>
      <c r="BJ1544" s="142"/>
      <c r="BK1544" s="141"/>
      <c r="BT1544">
        <v>1</v>
      </c>
      <c r="BV1544" s="142"/>
      <c r="BW1544" s="302">
        <v>0</v>
      </c>
      <c r="BX1544" s="302">
        <v>0</v>
      </c>
      <c r="BY1544" s="302">
        <v>0</v>
      </c>
      <c r="BZ1544" s="302">
        <v>0</v>
      </c>
      <c r="CA1544" s="302">
        <v>0</v>
      </c>
      <c r="CB1544" s="302">
        <v>1</v>
      </c>
      <c r="CC1544" s="303">
        <v>3.968253968253968E-3</v>
      </c>
      <c r="CD1544" s="304">
        <v>0</v>
      </c>
      <c r="CE1544" s="302">
        <v>0</v>
      </c>
      <c r="CF1544" s="302">
        <v>30</v>
      </c>
      <c r="CG1544" s="296">
        <v>1.9841269841269841E-4</v>
      </c>
      <c r="CH1544" s="297" t="s">
        <v>12384</v>
      </c>
      <c r="CI1544" s="305">
        <v>0</v>
      </c>
      <c r="CJ1544" s="306">
        <v>1.0357142857142856</v>
      </c>
      <c r="CK1544" s="300">
        <v>1</v>
      </c>
      <c r="CL1544" s="301">
        <v>2</v>
      </c>
    </row>
    <row r="1545" spans="1:90" x14ac:dyDescent="0.25">
      <c r="A1545">
        <v>1518102200</v>
      </c>
      <c r="B1545" s="287" t="s">
        <v>13937</v>
      </c>
      <c r="C1545" s="141"/>
      <c r="N1545" s="142"/>
      <c r="O1545" s="141"/>
      <c r="AA1545" s="141"/>
      <c r="AK1545">
        <v>1</v>
      </c>
      <c r="AL1545" s="142"/>
      <c r="AM1545" s="141"/>
      <c r="AX1545" s="142"/>
      <c r="AY1545" s="141"/>
      <c r="BJ1545" s="142"/>
      <c r="BK1545" s="141"/>
      <c r="BV1545" s="142"/>
      <c r="BW1545" s="302">
        <v>0</v>
      </c>
      <c r="BX1545" s="302">
        <v>0</v>
      </c>
      <c r="BY1545" s="302">
        <v>1</v>
      </c>
      <c r="BZ1545" s="302">
        <v>0</v>
      </c>
      <c r="CA1545" s="302">
        <v>0</v>
      </c>
      <c r="CB1545" s="302">
        <v>0</v>
      </c>
      <c r="CC1545" s="303">
        <v>0</v>
      </c>
      <c r="CD1545" s="304">
        <v>0</v>
      </c>
      <c r="CE1545" s="302">
        <v>0</v>
      </c>
      <c r="CF1545" s="302">
        <v>30</v>
      </c>
      <c r="CG1545" s="296">
        <v>0</v>
      </c>
      <c r="CH1545" s="297" t="s">
        <v>12384</v>
      </c>
      <c r="CI1545" s="305">
        <v>0</v>
      </c>
      <c r="CJ1545" s="306">
        <v>0</v>
      </c>
      <c r="CK1545" s="300">
        <v>0</v>
      </c>
      <c r="CL1545" s="301">
        <v>0</v>
      </c>
    </row>
    <row r="1546" spans="1:90" x14ac:dyDescent="0.25">
      <c r="A1546">
        <v>1518102210</v>
      </c>
      <c r="B1546" s="287" t="s">
        <v>13938</v>
      </c>
      <c r="C1546" s="141"/>
      <c r="N1546" s="142"/>
      <c r="O1546" s="141"/>
      <c r="AA1546" s="141"/>
      <c r="AK1546">
        <v>1</v>
      </c>
      <c r="AL1546" s="142"/>
      <c r="AM1546" s="141"/>
      <c r="AX1546" s="142"/>
      <c r="AY1546" s="141"/>
      <c r="BJ1546" s="142"/>
      <c r="BK1546" s="141"/>
      <c r="BV1546" s="142"/>
      <c r="BW1546" s="302">
        <v>0</v>
      </c>
      <c r="BX1546" s="302">
        <v>0</v>
      </c>
      <c r="BY1546" s="302">
        <v>1</v>
      </c>
      <c r="BZ1546" s="302">
        <v>0</v>
      </c>
      <c r="CA1546" s="302">
        <v>0</v>
      </c>
      <c r="CB1546" s="302">
        <v>0</v>
      </c>
      <c r="CC1546" s="303">
        <v>0</v>
      </c>
      <c r="CD1546" s="304">
        <v>0</v>
      </c>
      <c r="CE1546" s="302">
        <v>0</v>
      </c>
      <c r="CF1546" s="302">
        <v>30</v>
      </c>
      <c r="CG1546" s="296">
        <v>0</v>
      </c>
      <c r="CH1546" s="297" t="s">
        <v>12384</v>
      </c>
      <c r="CI1546" s="305">
        <v>0</v>
      </c>
      <c r="CJ1546" s="306">
        <v>0</v>
      </c>
      <c r="CK1546" s="300">
        <v>0</v>
      </c>
      <c r="CL1546" s="301">
        <v>0</v>
      </c>
    </row>
    <row r="1547" spans="1:90" x14ac:dyDescent="0.25">
      <c r="A1547">
        <v>1518102280</v>
      </c>
      <c r="B1547" s="287" t="s">
        <v>13939</v>
      </c>
      <c r="C1547" s="141"/>
      <c r="N1547" s="142"/>
      <c r="O1547" s="141"/>
      <c r="AA1547" s="141"/>
      <c r="AK1547">
        <v>2</v>
      </c>
      <c r="AL1547" s="142"/>
      <c r="AM1547" s="141"/>
      <c r="AX1547" s="142"/>
      <c r="AY1547" s="141"/>
      <c r="BJ1547" s="142"/>
      <c r="BK1547" s="141"/>
      <c r="BV1547" s="142"/>
      <c r="BW1547" s="302">
        <v>0</v>
      </c>
      <c r="BX1547" s="302">
        <v>0</v>
      </c>
      <c r="BY1547" s="302">
        <v>2</v>
      </c>
      <c r="BZ1547" s="302">
        <v>0</v>
      </c>
      <c r="CA1547" s="302">
        <v>0</v>
      </c>
      <c r="CB1547" s="302">
        <v>0</v>
      </c>
      <c r="CC1547" s="303">
        <v>0</v>
      </c>
      <c r="CD1547" s="304">
        <v>0</v>
      </c>
      <c r="CE1547" s="302">
        <v>0</v>
      </c>
      <c r="CF1547" s="302">
        <v>30</v>
      </c>
      <c r="CG1547" s="296">
        <v>0</v>
      </c>
      <c r="CH1547" s="297" t="s">
        <v>12384</v>
      </c>
      <c r="CI1547" s="305">
        <v>0</v>
      </c>
      <c r="CJ1547" s="306">
        <v>0</v>
      </c>
      <c r="CK1547" s="300">
        <v>0</v>
      </c>
      <c r="CL1547" s="301">
        <v>0</v>
      </c>
    </row>
    <row r="1548" spans="1:90" x14ac:dyDescent="0.25">
      <c r="A1548">
        <v>1518102300</v>
      </c>
      <c r="B1548" s="287" t="s">
        <v>13940</v>
      </c>
      <c r="C1548" s="141"/>
      <c r="N1548" s="142"/>
      <c r="O1548" s="141"/>
      <c r="AA1548" s="141"/>
      <c r="AK1548">
        <v>1</v>
      </c>
      <c r="AL1548" s="142"/>
      <c r="AM1548" s="141"/>
      <c r="AX1548" s="142"/>
      <c r="AY1548" s="141"/>
      <c r="BJ1548" s="142"/>
      <c r="BK1548" s="141"/>
      <c r="BV1548" s="142"/>
      <c r="BW1548" s="302">
        <v>0</v>
      </c>
      <c r="BX1548" s="302">
        <v>0</v>
      </c>
      <c r="BY1548" s="302">
        <v>1</v>
      </c>
      <c r="BZ1548" s="302">
        <v>0</v>
      </c>
      <c r="CA1548" s="302">
        <v>0</v>
      </c>
      <c r="CB1548" s="302">
        <v>0</v>
      </c>
      <c r="CC1548" s="303">
        <v>0</v>
      </c>
      <c r="CD1548" s="304">
        <v>0</v>
      </c>
      <c r="CE1548" s="302">
        <v>0</v>
      </c>
      <c r="CF1548" s="302">
        <v>30</v>
      </c>
      <c r="CG1548" s="296">
        <v>0</v>
      </c>
      <c r="CH1548" s="297" t="s">
        <v>12384</v>
      </c>
      <c r="CI1548" s="305">
        <v>0</v>
      </c>
      <c r="CJ1548" s="306">
        <v>0</v>
      </c>
      <c r="CK1548" s="300">
        <v>0</v>
      </c>
      <c r="CL1548" s="301">
        <v>0</v>
      </c>
    </row>
    <row r="1549" spans="1:90" x14ac:dyDescent="0.25">
      <c r="A1549">
        <v>1518102320</v>
      </c>
      <c r="B1549" s="287" t="s">
        <v>13941</v>
      </c>
      <c r="C1549" s="141"/>
      <c r="N1549" s="142"/>
      <c r="O1549" s="141"/>
      <c r="AA1549" s="141"/>
      <c r="AK1549">
        <v>1</v>
      </c>
      <c r="AL1549" s="142"/>
      <c r="AM1549" s="141"/>
      <c r="AX1549" s="142"/>
      <c r="AY1549" s="141"/>
      <c r="BJ1549" s="142"/>
      <c r="BK1549" s="141"/>
      <c r="BV1549" s="142"/>
      <c r="BW1549" s="302">
        <v>0</v>
      </c>
      <c r="BX1549" s="302">
        <v>0</v>
      </c>
      <c r="BY1549" s="302">
        <v>1</v>
      </c>
      <c r="BZ1549" s="302">
        <v>0</v>
      </c>
      <c r="CA1549" s="302">
        <v>0</v>
      </c>
      <c r="CB1549" s="302">
        <v>0</v>
      </c>
      <c r="CC1549" s="303">
        <v>0</v>
      </c>
      <c r="CD1549" s="304">
        <v>0</v>
      </c>
      <c r="CE1549" s="302">
        <v>0</v>
      </c>
      <c r="CF1549" s="302">
        <v>30</v>
      </c>
      <c r="CG1549" s="296">
        <v>0</v>
      </c>
      <c r="CH1549" s="297" t="s">
        <v>12384</v>
      </c>
      <c r="CI1549" s="305">
        <v>0</v>
      </c>
      <c r="CJ1549" s="306">
        <v>0</v>
      </c>
      <c r="CK1549" s="300">
        <v>0</v>
      </c>
      <c r="CL1549" s="301">
        <v>0</v>
      </c>
    </row>
    <row r="1550" spans="1:90" x14ac:dyDescent="0.25">
      <c r="A1550">
        <v>1518102360</v>
      </c>
      <c r="B1550" s="287" t="s">
        <v>13942</v>
      </c>
      <c r="C1550" s="141"/>
      <c r="N1550" s="142"/>
      <c r="O1550" s="141"/>
      <c r="AA1550" s="141"/>
      <c r="AK1550">
        <v>1</v>
      </c>
      <c r="AL1550" s="142"/>
      <c r="AM1550" s="141"/>
      <c r="AX1550" s="142"/>
      <c r="AY1550" s="141"/>
      <c r="BJ1550" s="142"/>
      <c r="BK1550" s="141"/>
      <c r="BV1550" s="142"/>
      <c r="BW1550" s="302">
        <v>0</v>
      </c>
      <c r="BX1550" s="302">
        <v>0</v>
      </c>
      <c r="BY1550" s="302">
        <v>1</v>
      </c>
      <c r="BZ1550" s="302">
        <v>0</v>
      </c>
      <c r="CA1550" s="302">
        <v>0</v>
      </c>
      <c r="CB1550" s="302">
        <v>0</v>
      </c>
      <c r="CC1550" s="303">
        <v>0</v>
      </c>
      <c r="CD1550" s="304">
        <v>0</v>
      </c>
      <c r="CE1550" s="302">
        <v>0</v>
      </c>
      <c r="CF1550" s="302">
        <v>30</v>
      </c>
      <c r="CG1550" s="296">
        <v>0</v>
      </c>
      <c r="CH1550" s="297" t="s">
        <v>12384</v>
      </c>
      <c r="CI1550" s="305">
        <v>0</v>
      </c>
      <c r="CJ1550" s="306">
        <v>0</v>
      </c>
      <c r="CK1550" s="300">
        <v>0</v>
      </c>
      <c r="CL1550" s="301">
        <v>0</v>
      </c>
    </row>
    <row r="1551" spans="1:90" x14ac:dyDescent="0.25">
      <c r="A1551">
        <v>1518102420</v>
      </c>
      <c r="B1551" s="287" t="s">
        <v>13943</v>
      </c>
      <c r="C1551" s="141"/>
      <c r="N1551" s="142"/>
      <c r="O1551" s="141"/>
      <c r="AA1551" s="141"/>
      <c r="AK1551">
        <v>1</v>
      </c>
      <c r="AL1551" s="142"/>
      <c r="AM1551" s="141"/>
      <c r="AX1551" s="142"/>
      <c r="AY1551" s="141"/>
      <c r="BJ1551" s="142"/>
      <c r="BK1551" s="141"/>
      <c r="BV1551" s="142"/>
      <c r="BW1551" s="302">
        <v>0</v>
      </c>
      <c r="BX1551" s="302">
        <v>0</v>
      </c>
      <c r="BY1551" s="302">
        <v>1</v>
      </c>
      <c r="BZ1551" s="302">
        <v>0</v>
      </c>
      <c r="CA1551" s="302">
        <v>0</v>
      </c>
      <c r="CB1551" s="302">
        <v>0</v>
      </c>
      <c r="CC1551" s="303">
        <v>0</v>
      </c>
      <c r="CD1551" s="304">
        <v>0</v>
      </c>
      <c r="CE1551" s="302">
        <v>0</v>
      </c>
      <c r="CF1551" s="302">
        <v>30</v>
      </c>
      <c r="CG1551" s="296">
        <v>0</v>
      </c>
      <c r="CH1551" s="297" t="s">
        <v>12384</v>
      </c>
      <c r="CI1551" s="305">
        <v>0</v>
      </c>
      <c r="CJ1551" s="306">
        <v>0</v>
      </c>
      <c r="CK1551" s="300">
        <v>0</v>
      </c>
      <c r="CL1551" s="301">
        <v>0</v>
      </c>
    </row>
    <row r="1552" spans="1:90" x14ac:dyDescent="0.25">
      <c r="A1552">
        <v>1518102530</v>
      </c>
      <c r="B1552" s="287" t="s">
        <v>13944</v>
      </c>
      <c r="C1552" s="141"/>
      <c r="N1552" s="142"/>
      <c r="O1552" s="141"/>
      <c r="AA1552" s="141"/>
      <c r="AL1552" s="142"/>
      <c r="AM1552" s="141"/>
      <c r="AX1552" s="142"/>
      <c r="AY1552" s="141"/>
      <c r="BJ1552" s="142"/>
      <c r="BK1552" s="141"/>
      <c r="BT1552">
        <v>1</v>
      </c>
      <c r="BV1552" s="142"/>
      <c r="BW1552" s="302">
        <v>0</v>
      </c>
      <c r="BX1552" s="302">
        <v>0</v>
      </c>
      <c r="BY1552" s="302">
        <v>0</v>
      </c>
      <c r="BZ1552" s="302">
        <v>0</v>
      </c>
      <c r="CA1552" s="302">
        <v>0</v>
      </c>
      <c r="CB1552" s="302">
        <v>1</v>
      </c>
      <c r="CC1552" s="303">
        <v>3.968253968253968E-3</v>
      </c>
      <c r="CD1552" s="304">
        <v>0</v>
      </c>
      <c r="CE1552" s="302">
        <v>0</v>
      </c>
      <c r="CF1552" s="302">
        <v>30</v>
      </c>
      <c r="CG1552" s="296">
        <v>1.9841269841269841E-4</v>
      </c>
      <c r="CH1552" s="297" t="s">
        <v>12384</v>
      </c>
      <c r="CI1552" s="305">
        <v>0</v>
      </c>
      <c r="CJ1552" s="306">
        <v>1.0357142857142856</v>
      </c>
      <c r="CK1552" s="300">
        <v>1</v>
      </c>
      <c r="CL1552" s="301">
        <v>2</v>
      </c>
    </row>
    <row r="1553" spans="1:90" x14ac:dyDescent="0.25">
      <c r="A1553">
        <v>1518102540</v>
      </c>
      <c r="B1553" s="287" t="s">
        <v>13945</v>
      </c>
      <c r="C1553" s="141"/>
      <c r="N1553" s="142"/>
      <c r="O1553" s="141"/>
      <c r="AA1553" s="141"/>
      <c r="AL1553" s="142"/>
      <c r="AM1553" s="141"/>
      <c r="AX1553" s="142"/>
      <c r="AY1553" s="141"/>
      <c r="BJ1553" s="142"/>
      <c r="BK1553" s="141"/>
      <c r="BT1553">
        <v>1</v>
      </c>
      <c r="BV1553" s="142"/>
      <c r="BW1553" s="302">
        <v>0</v>
      </c>
      <c r="BX1553" s="302">
        <v>0</v>
      </c>
      <c r="BY1553" s="302">
        <v>0</v>
      </c>
      <c r="BZ1553" s="302">
        <v>0</v>
      </c>
      <c r="CA1553" s="302">
        <v>0</v>
      </c>
      <c r="CB1553" s="302">
        <v>1</v>
      </c>
      <c r="CC1553" s="303">
        <v>3.968253968253968E-3</v>
      </c>
      <c r="CD1553" s="304">
        <v>0</v>
      </c>
      <c r="CE1553" s="302">
        <v>0</v>
      </c>
      <c r="CF1553" s="302">
        <v>30</v>
      </c>
      <c r="CG1553" s="296">
        <v>1.9841269841269841E-4</v>
      </c>
      <c r="CH1553" s="297" t="s">
        <v>12384</v>
      </c>
      <c r="CI1553" s="305">
        <v>0</v>
      </c>
      <c r="CJ1553" s="306">
        <v>1.0357142857142856</v>
      </c>
      <c r="CK1553" s="300">
        <v>1</v>
      </c>
      <c r="CL1553" s="301">
        <v>2</v>
      </c>
    </row>
    <row r="1554" spans="1:90" x14ac:dyDescent="0.25">
      <c r="A1554">
        <v>1518102560</v>
      </c>
      <c r="B1554" s="287" t="s">
        <v>13946</v>
      </c>
      <c r="C1554" s="141"/>
      <c r="N1554" s="142"/>
      <c r="O1554" s="141"/>
      <c r="AA1554" s="141"/>
      <c r="AL1554" s="142"/>
      <c r="AM1554" s="141"/>
      <c r="AQ1554">
        <v>1</v>
      </c>
      <c r="AX1554" s="142"/>
      <c r="AY1554" s="141"/>
      <c r="BJ1554" s="142"/>
      <c r="BK1554" s="141"/>
      <c r="BM1554">
        <v>1</v>
      </c>
      <c r="BT1554">
        <v>1</v>
      </c>
      <c r="BV1554" s="142"/>
      <c r="BW1554" s="302">
        <v>0</v>
      </c>
      <c r="BX1554" s="302">
        <v>0</v>
      </c>
      <c r="BY1554" s="302">
        <v>0</v>
      </c>
      <c r="BZ1554" s="302">
        <v>1</v>
      </c>
      <c r="CA1554" s="302">
        <v>0</v>
      </c>
      <c r="CB1554" s="302">
        <v>2</v>
      </c>
      <c r="CC1554" s="303">
        <v>7.9365079365079361E-3</v>
      </c>
      <c r="CD1554" s="304">
        <v>0</v>
      </c>
      <c r="CE1554" s="302">
        <v>0</v>
      </c>
      <c r="CF1554" s="302">
        <v>30</v>
      </c>
      <c r="CG1554" s="296">
        <v>3.9682539682539683E-4</v>
      </c>
      <c r="CH1554" s="297" t="s">
        <v>12384</v>
      </c>
      <c r="CI1554" s="305">
        <v>0</v>
      </c>
      <c r="CJ1554" s="306">
        <v>2.0714285714285712</v>
      </c>
      <c r="CK1554" s="300">
        <v>1</v>
      </c>
      <c r="CL1554" s="301">
        <v>3</v>
      </c>
    </row>
    <row r="1555" spans="1:90" x14ac:dyDescent="0.25">
      <c r="A1555">
        <v>1518102670</v>
      </c>
      <c r="B1555" s="287" t="s">
        <v>13947</v>
      </c>
      <c r="C1555" s="141"/>
      <c r="N1555" s="142"/>
      <c r="O1555" s="141"/>
      <c r="AA1555" s="141"/>
      <c r="AL1555" s="142"/>
      <c r="AM1555" s="141"/>
      <c r="AX1555" s="142"/>
      <c r="AY1555" s="141"/>
      <c r="BJ1555" s="142"/>
      <c r="BK1555" s="141"/>
      <c r="BP1555">
        <v>1</v>
      </c>
      <c r="BV1555" s="142"/>
      <c r="BW1555" s="302">
        <v>0</v>
      </c>
      <c r="BX1555" s="302">
        <v>0</v>
      </c>
      <c r="BY1555" s="302">
        <v>0</v>
      </c>
      <c r="BZ1555" s="302">
        <v>0</v>
      </c>
      <c r="CA1555" s="302">
        <v>0</v>
      </c>
      <c r="CB1555" s="302">
        <v>1</v>
      </c>
      <c r="CC1555" s="303">
        <v>3.968253968253968E-3</v>
      </c>
      <c r="CD1555" s="304">
        <v>0</v>
      </c>
      <c r="CE1555" s="302">
        <v>0</v>
      </c>
      <c r="CF1555" s="302">
        <v>30</v>
      </c>
      <c r="CG1555" s="296">
        <v>1.9841269841269841E-4</v>
      </c>
      <c r="CH1555" s="297" t="s">
        <v>12384</v>
      </c>
      <c r="CI1555" s="305">
        <v>0</v>
      </c>
      <c r="CJ1555" s="306">
        <v>1.0357142857142856</v>
      </c>
      <c r="CK1555" s="300">
        <v>1</v>
      </c>
      <c r="CL1555" s="301">
        <v>2</v>
      </c>
    </row>
    <row r="1556" spans="1:90" x14ac:dyDescent="0.25">
      <c r="A1556">
        <v>1518102680</v>
      </c>
      <c r="B1556" s="287" t="s">
        <v>13948</v>
      </c>
      <c r="C1556" s="141"/>
      <c r="N1556" s="142"/>
      <c r="O1556" s="141"/>
      <c r="AA1556" s="141"/>
      <c r="AL1556" s="142"/>
      <c r="AM1556" s="141"/>
      <c r="AX1556" s="142"/>
      <c r="AY1556" s="141"/>
      <c r="BJ1556" s="142"/>
      <c r="BK1556" s="141"/>
      <c r="BP1556">
        <v>1</v>
      </c>
      <c r="BV1556" s="142"/>
      <c r="BW1556" s="302">
        <v>0</v>
      </c>
      <c r="BX1556" s="302">
        <v>0</v>
      </c>
      <c r="BY1556" s="302">
        <v>0</v>
      </c>
      <c r="BZ1556" s="302">
        <v>0</v>
      </c>
      <c r="CA1556" s="302">
        <v>0</v>
      </c>
      <c r="CB1556" s="302">
        <v>1</v>
      </c>
      <c r="CC1556" s="303">
        <v>3.968253968253968E-3</v>
      </c>
      <c r="CD1556" s="304">
        <v>0</v>
      </c>
      <c r="CE1556" s="302">
        <v>0</v>
      </c>
      <c r="CF1556" s="302">
        <v>30</v>
      </c>
      <c r="CG1556" s="296">
        <v>1.9841269841269841E-4</v>
      </c>
      <c r="CH1556" s="297" t="s">
        <v>12384</v>
      </c>
      <c r="CI1556" s="305">
        <v>0</v>
      </c>
      <c r="CJ1556" s="306">
        <v>1.0357142857142856</v>
      </c>
      <c r="CK1556" s="300">
        <v>1</v>
      </c>
      <c r="CL1556" s="301">
        <v>2</v>
      </c>
    </row>
    <row r="1557" spans="1:90" x14ac:dyDescent="0.25">
      <c r="A1557">
        <v>1518102890</v>
      </c>
      <c r="B1557" s="287" t="s">
        <v>13949</v>
      </c>
      <c r="C1557" s="141"/>
      <c r="F1557">
        <v>1</v>
      </c>
      <c r="N1557" s="142"/>
      <c r="O1557" s="141"/>
      <c r="AA1557" s="141"/>
      <c r="AH1557">
        <v>1</v>
      </c>
      <c r="AL1557" s="142"/>
      <c r="AM1557" s="141"/>
      <c r="AT1557">
        <v>1</v>
      </c>
      <c r="AX1557" s="142"/>
      <c r="AY1557" s="141"/>
      <c r="BJ1557" s="142"/>
      <c r="BK1557" s="141"/>
      <c r="BV1557" s="142"/>
      <c r="BW1557" s="302">
        <v>1</v>
      </c>
      <c r="BX1557" s="302">
        <v>0</v>
      </c>
      <c r="BY1557" s="302">
        <v>1</v>
      </c>
      <c r="BZ1557" s="302">
        <v>1</v>
      </c>
      <c r="CA1557" s="302">
        <v>0</v>
      </c>
      <c r="CB1557" s="302">
        <v>0</v>
      </c>
      <c r="CC1557" s="303">
        <v>0</v>
      </c>
      <c r="CD1557" s="304">
        <v>0</v>
      </c>
      <c r="CE1557" s="302">
        <v>0</v>
      </c>
      <c r="CF1557" s="302">
        <v>30</v>
      </c>
      <c r="CG1557" s="296">
        <v>0</v>
      </c>
      <c r="CH1557" s="297" t="s">
        <v>12384</v>
      </c>
      <c r="CI1557" s="305">
        <v>0</v>
      </c>
      <c r="CJ1557" s="306">
        <v>0</v>
      </c>
      <c r="CK1557" s="300">
        <v>0</v>
      </c>
      <c r="CL1557" s="301">
        <v>0</v>
      </c>
    </row>
    <row r="1558" spans="1:90" x14ac:dyDescent="0.25">
      <c r="A1558">
        <v>1518102900</v>
      </c>
      <c r="B1558" s="287" t="s">
        <v>13950</v>
      </c>
      <c r="C1558" s="141"/>
      <c r="F1558">
        <v>1</v>
      </c>
      <c r="N1558" s="142"/>
      <c r="O1558" s="141"/>
      <c r="AA1558" s="141"/>
      <c r="AL1558" s="142">
        <v>1</v>
      </c>
      <c r="AM1558" s="141"/>
      <c r="AT1558">
        <v>1</v>
      </c>
      <c r="AX1558" s="142"/>
      <c r="AY1558" s="141"/>
      <c r="BJ1558" s="142"/>
      <c r="BK1558" s="141"/>
      <c r="BV1558" s="142"/>
      <c r="BW1558" s="302">
        <v>1</v>
      </c>
      <c r="BX1558" s="302">
        <v>0</v>
      </c>
      <c r="BY1558" s="302">
        <v>1</v>
      </c>
      <c r="BZ1558" s="302">
        <v>1</v>
      </c>
      <c r="CA1558" s="302">
        <v>0</v>
      </c>
      <c r="CB1558" s="302">
        <v>0</v>
      </c>
      <c r="CC1558" s="303">
        <v>0</v>
      </c>
      <c r="CD1558" s="304">
        <v>0</v>
      </c>
      <c r="CE1558" s="302">
        <v>0</v>
      </c>
      <c r="CF1558" s="302">
        <v>30</v>
      </c>
      <c r="CG1558" s="296">
        <v>0</v>
      </c>
      <c r="CH1558" s="297" t="s">
        <v>12384</v>
      </c>
      <c r="CI1558" s="305">
        <v>0</v>
      </c>
      <c r="CJ1558" s="306">
        <v>0</v>
      </c>
      <c r="CK1558" s="300">
        <v>0</v>
      </c>
      <c r="CL1558" s="301">
        <v>0</v>
      </c>
    </row>
    <row r="1559" spans="1:90" x14ac:dyDescent="0.25">
      <c r="A1559">
        <v>1518102910</v>
      </c>
      <c r="B1559" s="287" t="s">
        <v>13951</v>
      </c>
      <c r="C1559" s="141"/>
      <c r="F1559">
        <v>1</v>
      </c>
      <c r="N1559" s="142"/>
      <c r="O1559" s="141"/>
      <c r="AA1559" s="141"/>
      <c r="AL1559" s="142"/>
      <c r="AM1559" s="141"/>
      <c r="AT1559">
        <v>1</v>
      </c>
      <c r="AX1559" s="142"/>
      <c r="AY1559" s="141"/>
      <c r="BJ1559" s="142"/>
      <c r="BK1559" s="141"/>
      <c r="BV1559" s="142"/>
      <c r="BW1559" s="302">
        <v>1</v>
      </c>
      <c r="BX1559" s="302">
        <v>0</v>
      </c>
      <c r="BY1559" s="302">
        <v>0</v>
      </c>
      <c r="BZ1559" s="302">
        <v>1</v>
      </c>
      <c r="CA1559" s="302">
        <v>0</v>
      </c>
      <c r="CB1559" s="302">
        <v>0</v>
      </c>
      <c r="CC1559" s="303">
        <v>0</v>
      </c>
      <c r="CD1559" s="304">
        <v>0</v>
      </c>
      <c r="CE1559" s="302">
        <v>0</v>
      </c>
      <c r="CF1559" s="302">
        <v>30</v>
      </c>
      <c r="CG1559" s="296">
        <v>0</v>
      </c>
      <c r="CH1559" s="297" t="s">
        <v>12384</v>
      </c>
      <c r="CI1559" s="305">
        <v>0</v>
      </c>
      <c r="CJ1559" s="306">
        <v>0</v>
      </c>
      <c r="CK1559" s="300">
        <v>0</v>
      </c>
      <c r="CL1559" s="301">
        <v>0</v>
      </c>
    </row>
    <row r="1560" spans="1:90" x14ac:dyDescent="0.25">
      <c r="A1560">
        <v>1518102920</v>
      </c>
      <c r="B1560" s="287" t="s">
        <v>13952</v>
      </c>
      <c r="C1560" s="141"/>
      <c r="F1560">
        <v>1</v>
      </c>
      <c r="N1560" s="142"/>
      <c r="O1560" s="141"/>
      <c r="AA1560" s="141"/>
      <c r="AL1560" s="142"/>
      <c r="AM1560" s="141"/>
      <c r="AT1560">
        <v>1</v>
      </c>
      <c r="AX1560" s="142"/>
      <c r="AY1560" s="141"/>
      <c r="BJ1560" s="142"/>
      <c r="BK1560" s="141"/>
      <c r="BV1560" s="142"/>
      <c r="BW1560" s="302">
        <v>1</v>
      </c>
      <c r="BX1560" s="302">
        <v>0</v>
      </c>
      <c r="BY1560" s="302">
        <v>0</v>
      </c>
      <c r="BZ1560" s="302">
        <v>1</v>
      </c>
      <c r="CA1560" s="302">
        <v>0</v>
      </c>
      <c r="CB1560" s="302">
        <v>0</v>
      </c>
      <c r="CC1560" s="303">
        <v>0</v>
      </c>
      <c r="CD1560" s="304">
        <v>0</v>
      </c>
      <c r="CE1560" s="302">
        <v>0</v>
      </c>
      <c r="CF1560" s="302">
        <v>30</v>
      </c>
      <c r="CG1560" s="296">
        <v>0</v>
      </c>
      <c r="CH1560" s="297" t="s">
        <v>12384</v>
      </c>
      <c r="CI1560" s="305">
        <v>0</v>
      </c>
      <c r="CJ1560" s="306">
        <v>0</v>
      </c>
      <c r="CK1560" s="300">
        <v>0</v>
      </c>
      <c r="CL1560" s="301">
        <v>0</v>
      </c>
    </row>
    <row r="1561" spans="1:90" x14ac:dyDescent="0.25">
      <c r="A1561">
        <v>1518102930</v>
      </c>
      <c r="B1561" s="287" t="s">
        <v>13953</v>
      </c>
      <c r="C1561" s="141"/>
      <c r="F1561">
        <v>1</v>
      </c>
      <c r="N1561" s="142"/>
      <c r="O1561" s="141"/>
      <c r="AA1561" s="141"/>
      <c r="AH1561">
        <v>1</v>
      </c>
      <c r="AL1561" s="142"/>
      <c r="AM1561" s="141"/>
      <c r="AT1561">
        <v>1</v>
      </c>
      <c r="AX1561" s="142"/>
      <c r="AY1561" s="141"/>
      <c r="BJ1561" s="142"/>
      <c r="BK1561" s="141"/>
      <c r="BV1561" s="142"/>
      <c r="BW1561" s="302">
        <v>1</v>
      </c>
      <c r="BX1561" s="302">
        <v>0</v>
      </c>
      <c r="BY1561" s="302">
        <v>1</v>
      </c>
      <c r="BZ1561" s="302">
        <v>1</v>
      </c>
      <c r="CA1561" s="302">
        <v>0</v>
      </c>
      <c r="CB1561" s="302">
        <v>0</v>
      </c>
      <c r="CC1561" s="303">
        <v>0</v>
      </c>
      <c r="CD1561" s="304">
        <v>0</v>
      </c>
      <c r="CE1561" s="302">
        <v>0</v>
      </c>
      <c r="CF1561" s="302">
        <v>30</v>
      </c>
      <c r="CG1561" s="296">
        <v>0</v>
      </c>
      <c r="CH1561" s="297" t="s">
        <v>12384</v>
      </c>
      <c r="CI1561" s="305">
        <v>0</v>
      </c>
      <c r="CJ1561" s="306">
        <v>0</v>
      </c>
      <c r="CK1561" s="300">
        <v>0</v>
      </c>
      <c r="CL1561" s="301">
        <v>0</v>
      </c>
    </row>
    <row r="1562" spans="1:90" x14ac:dyDescent="0.25">
      <c r="A1562">
        <v>1518102940</v>
      </c>
      <c r="B1562" s="287" t="s">
        <v>13954</v>
      </c>
      <c r="C1562" s="141"/>
      <c r="F1562">
        <v>1</v>
      </c>
      <c r="N1562" s="142"/>
      <c r="O1562" s="141"/>
      <c r="AA1562" s="141"/>
      <c r="AL1562" s="142"/>
      <c r="AM1562" s="141"/>
      <c r="AT1562">
        <v>1</v>
      </c>
      <c r="AX1562" s="142"/>
      <c r="AY1562" s="141"/>
      <c r="BJ1562" s="142"/>
      <c r="BK1562" s="141"/>
      <c r="BV1562" s="142"/>
      <c r="BW1562" s="302">
        <v>1</v>
      </c>
      <c r="BX1562" s="302">
        <v>0</v>
      </c>
      <c r="BY1562" s="302">
        <v>0</v>
      </c>
      <c r="BZ1562" s="302">
        <v>1</v>
      </c>
      <c r="CA1562" s="302">
        <v>0</v>
      </c>
      <c r="CB1562" s="302">
        <v>0</v>
      </c>
      <c r="CC1562" s="303">
        <v>0</v>
      </c>
      <c r="CD1562" s="304">
        <v>0</v>
      </c>
      <c r="CE1562" s="302">
        <v>0</v>
      </c>
      <c r="CF1562" s="302">
        <v>30</v>
      </c>
      <c r="CG1562" s="296">
        <v>0</v>
      </c>
      <c r="CH1562" s="297" t="s">
        <v>12384</v>
      </c>
      <c r="CI1562" s="305">
        <v>0</v>
      </c>
      <c r="CJ1562" s="306">
        <v>0</v>
      </c>
      <c r="CK1562" s="300">
        <v>0</v>
      </c>
      <c r="CL1562" s="301">
        <v>0</v>
      </c>
    </row>
    <row r="1563" spans="1:90" x14ac:dyDescent="0.25">
      <c r="A1563">
        <v>1518102950</v>
      </c>
      <c r="B1563" s="287" t="s">
        <v>13955</v>
      </c>
      <c r="C1563" s="141"/>
      <c r="F1563">
        <v>1</v>
      </c>
      <c r="N1563" s="142"/>
      <c r="O1563" s="141"/>
      <c r="AA1563" s="141"/>
      <c r="AL1563" s="142"/>
      <c r="AM1563" s="141"/>
      <c r="AN1563">
        <v>1</v>
      </c>
      <c r="AT1563">
        <v>1</v>
      </c>
      <c r="AX1563" s="142"/>
      <c r="AY1563" s="141"/>
      <c r="BJ1563" s="142"/>
      <c r="BK1563" s="141"/>
      <c r="BV1563" s="142"/>
      <c r="BW1563" s="302">
        <v>1</v>
      </c>
      <c r="BX1563" s="302">
        <v>0</v>
      </c>
      <c r="BY1563" s="302">
        <v>0</v>
      </c>
      <c r="BZ1563" s="302">
        <v>2</v>
      </c>
      <c r="CA1563" s="302">
        <v>0</v>
      </c>
      <c r="CB1563" s="302">
        <v>0</v>
      </c>
      <c r="CC1563" s="303">
        <v>0</v>
      </c>
      <c r="CD1563" s="304">
        <v>0</v>
      </c>
      <c r="CE1563" s="302">
        <v>0</v>
      </c>
      <c r="CF1563" s="302">
        <v>30</v>
      </c>
      <c r="CG1563" s="296">
        <v>0</v>
      </c>
      <c r="CH1563" s="297" t="s">
        <v>12384</v>
      </c>
      <c r="CI1563" s="305">
        <v>0</v>
      </c>
      <c r="CJ1563" s="306">
        <v>0</v>
      </c>
      <c r="CK1563" s="300">
        <v>0</v>
      </c>
      <c r="CL1563" s="301">
        <v>0</v>
      </c>
    </row>
    <row r="1564" spans="1:90" x14ac:dyDescent="0.25">
      <c r="A1564">
        <v>1518103500</v>
      </c>
      <c r="B1564" s="287" t="s">
        <v>13956</v>
      </c>
      <c r="C1564" s="141"/>
      <c r="N1564" s="142"/>
      <c r="O1564" s="141"/>
      <c r="AA1564" s="141"/>
      <c r="AE1564">
        <v>1</v>
      </c>
      <c r="AL1564" s="142"/>
      <c r="AM1564" s="141"/>
      <c r="AX1564" s="142"/>
      <c r="AY1564" s="141"/>
      <c r="BJ1564" s="142"/>
      <c r="BK1564" s="141"/>
      <c r="BV1564" s="142"/>
      <c r="BW1564" s="302">
        <v>0</v>
      </c>
      <c r="BX1564" s="302">
        <v>0</v>
      </c>
      <c r="BY1564" s="302">
        <v>1</v>
      </c>
      <c r="BZ1564" s="302">
        <v>0</v>
      </c>
      <c r="CA1564" s="302">
        <v>0</v>
      </c>
      <c r="CB1564" s="302">
        <v>0</v>
      </c>
      <c r="CC1564" s="303">
        <v>0</v>
      </c>
      <c r="CD1564" s="304">
        <v>0</v>
      </c>
      <c r="CE1564" s="302">
        <v>0</v>
      </c>
      <c r="CF1564" s="302">
        <v>30</v>
      </c>
      <c r="CG1564" s="296">
        <v>0</v>
      </c>
      <c r="CH1564" s="307" t="s">
        <v>15354</v>
      </c>
      <c r="CI1564" s="305">
        <v>0</v>
      </c>
      <c r="CJ1564" s="306">
        <v>0</v>
      </c>
      <c r="CK1564" s="300">
        <v>0</v>
      </c>
      <c r="CL1564" s="301">
        <v>0</v>
      </c>
    </row>
    <row r="1565" spans="1:90" x14ac:dyDescent="0.25">
      <c r="A1565">
        <v>1518103510</v>
      </c>
      <c r="B1565" s="287" t="s">
        <v>13957</v>
      </c>
      <c r="C1565" s="141"/>
      <c r="N1565" s="142"/>
      <c r="O1565" s="141"/>
      <c r="AA1565" s="141"/>
      <c r="AL1565" s="142"/>
      <c r="AM1565" s="141"/>
      <c r="AX1565" s="142"/>
      <c r="AY1565" s="141"/>
      <c r="BJ1565" s="142"/>
      <c r="BK1565" s="141"/>
      <c r="BL1565">
        <v>1</v>
      </c>
      <c r="BV1565" s="142"/>
      <c r="BW1565" s="302">
        <v>0</v>
      </c>
      <c r="BX1565" s="302">
        <v>0</v>
      </c>
      <c r="BY1565" s="302">
        <v>0</v>
      </c>
      <c r="BZ1565" s="302">
        <v>0</v>
      </c>
      <c r="CA1565" s="302">
        <v>0</v>
      </c>
      <c r="CB1565" s="302">
        <v>1</v>
      </c>
      <c r="CC1565" s="303">
        <v>3.968253968253968E-3</v>
      </c>
      <c r="CD1565" s="304">
        <v>0</v>
      </c>
      <c r="CE1565" s="302">
        <v>0</v>
      </c>
      <c r="CF1565" s="302">
        <v>30</v>
      </c>
      <c r="CG1565" s="296">
        <v>1.9841269841269841E-4</v>
      </c>
      <c r="CH1565" s="297" t="s">
        <v>12384</v>
      </c>
      <c r="CI1565" s="305">
        <v>0</v>
      </c>
      <c r="CJ1565" s="306">
        <v>1.0357142857142856</v>
      </c>
      <c r="CK1565" s="300">
        <v>1</v>
      </c>
      <c r="CL1565" s="301">
        <v>2</v>
      </c>
    </row>
    <row r="1566" spans="1:90" x14ac:dyDescent="0.25">
      <c r="A1566">
        <v>1518103520</v>
      </c>
      <c r="B1566" s="287" t="s">
        <v>13958</v>
      </c>
      <c r="C1566" s="141"/>
      <c r="N1566" s="142"/>
      <c r="O1566" s="141"/>
      <c r="AA1566" s="141"/>
      <c r="AL1566" s="142"/>
      <c r="AM1566" s="141">
        <v>1</v>
      </c>
      <c r="AX1566" s="142"/>
      <c r="AY1566" s="141"/>
      <c r="BJ1566" s="142">
        <v>1</v>
      </c>
      <c r="BK1566" s="141"/>
      <c r="BM1566">
        <v>1</v>
      </c>
      <c r="BO1566">
        <v>1</v>
      </c>
      <c r="BR1566">
        <v>1</v>
      </c>
      <c r="BV1566" s="142">
        <v>1</v>
      </c>
      <c r="BW1566" s="302">
        <v>0</v>
      </c>
      <c r="BX1566" s="302">
        <v>0</v>
      </c>
      <c r="BY1566" s="302">
        <v>0</v>
      </c>
      <c r="BZ1566" s="302">
        <v>1</v>
      </c>
      <c r="CA1566" s="302">
        <v>1</v>
      </c>
      <c r="CB1566" s="302">
        <v>4</v>
      </c>
      <c r="CC1566" s="303">
        <v>1.5873015873015872E-2</v>
      </c>
      <c r="CD1566" s="304">
        <v>0</v>
      </c>
      <c r="CE1566" s="302">
        <v>0</v>
      </c>
      <c r="CF1566" s="302">
        <v>30</v>
      </c>
      <c r="CG1566" s="296">
        <v>7.9365079365079365E-4</v>
      </c>
      <c r="CH1566" s="307" t="s">
        <v>15354</v>
      </c>
      <c r="CI1566" s="305">
        <v>0</v>
      </c>
      <c r="CJ1566" s="306">
        <v>4.1428571428571423</v>
      </c>
      <c r="CK1566" s="300">
        <v>1</v>
      </c>
      <c r="CL1566" s="301">
        <v>5</v>
      </c>
    </row>
    <row r="1567" spans="1:90" x14ac:dyDescent="0.25">
      <c r="A1567">
        <v>1518103990</v>
      </c>
      <c r="B1567" s="287" t="s">
        <v>13959</v>
      </c>
      <c r="C1567" s="141"/>
      <c r="N1567" s="142"/>
      <c r="O1567" s="141"/>
      <c r="AA1567" s="141"/>
      <c r="AK1567">
        <v>1</v>
      </c>
      <c r="AL1567" s="142"/>
      <c r="AM1567" s="141"/>
      <c r="AX1567" s="142"/>
      <c r="AY1567" s="141"/>
      <c r="BJ1567" s="142"/>
      <c r="BK1567" s="141"/>
      <c r="BV1567" s="142"/>
      <c r="BW1567" s="302">
        <v>0</v>
      </c>
      <c r="BX1567" s="302">
        <v>0</v>
      </c>
      <c r="BY1567" s="302">
        <v>1</v>
      </c>
      <c r="BZ1567" s="302">
        <v>0</v>
      </c>
      <c r="CA1567" s="302">
        <v>0</v>
      </c>
      <c r="CB1567" s="302">
        <v>0</v>
      </c>
      <c r="CC1567" s="303">
        <v>0</v>
      </c>
      <c r="CD1567" s="304">
        <v>0</v>
      </c>
      <c r="CE1567" s="302">
        <v>0</v>
      </c>
      <c r="CF1567" s="302">
        <v>30</v>
      </c>
      <c r="CG1567" s="296">
        <v>0</v>
      </c>
      <c r="CH1567" s="297" t="s">
        <v>12384</v>
      </c>
      <c r="CI1567" s="305">
        <v>0</v>
      </c>
      <c r="CJ1567" s="306">
        <v>0</v>
      </c>
      <c r="CK1567" s="300">
        <v>0</v>
      </c>
      <c r="CL1567" s="301">
        <v>0</v>
      </c>
    </row>
    <row r="1568" spans="1:90" x14ac:dyDescent="0.25">
      <c r="A1568">
        <v>1518104430</v>
      </c>
      <c r="B1568" s="287" t="s">
        <v>13960</v>
      </c>
      <c r="C1568" s="141"/>
      <c r="N1568" s="142"/>
      <c r="O1568" s="141"/>
      <c r="AA1568" s="141"/>
      <c r="AL1568" s="142"/>
      <c r="AM1568" s="141"/>
      <c r="AU1568">
        <v>2</v>
      </c>
      <c r="AX1568" s="142"/>
      <c r="AY1568" s="141"/>
      <c r="BJ1568" s="142"/>
      <c r="BK1568" s="141"/>
      <c r="BV1568" s="142"/>
      <c r="BW1568" s="302">
        <v>0</v>
      </c>
      <c r="BX1568" s="302">
        <v>0</v>
      </c>
      <c r="BY1568" s="302">
        <v>0</v>
      </c>
      <c r="BZ1568" s="302">
        <v>2</v>
      </c>
      <c r="CA1568" s="302">
        <v>0</v>
      </c>
      <c r="CB1568" s="302">
        <v>0</v>
      </c>
      <c r="CC1568" s="303">
        <v>0</v>
      </c>
      <c r="CD1568" s="304">
        <v>0</v>
      </c>
      <c r="CE1568" s="302">
        <v>0</v>
      </c>
      <c r="CF1568" s="302">
        <v>30</v>
      </c>
      <c r="CG1568" s="296">
        <v>0</v>
      </c>
      <c r="CH1568" s="297" t="s">
        <v>12384</v>
      </c>
      <c r="CI1568" s="305">
        <v>0</v>
      </c>
      <c r="CJ1568" s="306">
        <v>0</v>
      </c>
      <c r="CK1568" s="300">
        <v>0</v>
      </c>
      <c r="CL1568" s="301">
        <v>0</v>
      </c>
    </row>
    <row r="1569" spans="1:90" x14ac:dyDescent="0.25">
      <c r="A1569">
        <v>1518104450</v>
      </c>
      <c r="B1569" s="287" t="s">
        <v>13961</v>
      </c>
      <c r="C1569" s="141"/>
      <c r="N1569" s="142"/>
      <c r="O1569" s="141"/>
      <c r="AA1569" s="141"/>
      <c r="AL1569" s="142"/>
      <c r="AM1569" s="141"/>
      <c r="AU1569">
        <v>2</v>
      </c>
      <c r="AX1569" s="142"/>
      <c r="AY1569" s="141"/>
      <c r="BJ1569" s="142"/>
      <c r="BK1569" s="141"/>
      <c r="BV1569" s="142"/>
      <c r="BW1569" s="302">
        <v>0</v>
      </c>
      <c r="BX1569" s="302">
        <v>0</v>
      </c>
      <c r="BY1569" s="302">
        <v>0</v>
      </c>
      <c r="BZ1569" s="302">
        <v>2</v>
      </c>
      <c r="CA1569" s="302">
        <v>0</v>
      </c>
      <c r="CB1569" s="302">
        <v>0</v>
      </c>
      <c r="CC1569" s="303">
        <v>0</v>
      </c>
      <c r="CD1569" s="304">
        <v>0</v>
      </c>
      <c r="CE1569" s="302">
        <v>199</v>
      </c>
      <c r="CF1569" s="302">
        <v>30</v>
      </c>
      <c r="CG1569" s="296">
        <v>0</v>
      </c>
      <c r="CH1569" s="297" t="s">
        <v>12384</v>
      </c>
      <c r="CI1569" s="305">
        <v>0</v>
      </c>
      <c r="CJ1569" s="306">
        <v>0</v>
      </c>
      <c r="CK1569" s="300">
        <v>0</v>
      </c>
      <c r="CL1569" s="301">
        <v>0</v>
      </c>
    </row>
    <row r="1570" spans="1:90" x14ac:dyDescent="0.25">
      <c r="A1570">
        <v>1518104460</v>
      </c>
      <c r="B1570" s="287" t="s">
        <v>13962</v>
      </c>
      <c r="C1570" s="141"/>
      <c r="N1570" s="142"/>
      <c r="O1570" s="141"/>
      <c r="AA1570" s="141"/>
      <c r="AL1570" s="142"/>
      <c r="AM1570" s="141"/>
      <c r="AX1570" s="142">
        <v>1</v>
      </c>
      <c r="AY1570" s="141"/>
      <c r="BJ1570" s="142"/>
      <c r="BK1570" s="141"/>
      <c r="BV1570" s="142"/>
      <c r="BW1570" s="302">
        <v>0</v>
      </c>
      <c r="BX1570" s="302">
        <v>0</v>
      </c>
      <c r="BY1570" s="302">
        <v>0</v>
      </c>
      <c r="BZ1570" s="302">
        <v>1</v>
      </c>
      <c r="CA1570" s="302">
        <v>0</v>
      </c>
      <c r="CB1570" s="302">
        <v>0</v>
      </c>
      <c r="CC1570" s="303">
        <v>0</v>
      </c>
      <c r="CD1570" s="304">
        <v>0</v>
      </c>
      <c r="CE1570" s="302">
        <v>199</v>
      </c>
      <c r="CF1570" s="302">
        <v>30</v>
      </c>
      <c r="CG1570" s="296">
        <v>0</v>
      </c>
      <c r="CH1570" s="297" t="s">
        <v>12384</v>
      </c>
      <c r="CI1570" s="305">
        <v>0</v>
      </c>
      <c r="CJ1570" s="306">
        <v>0</v>
      </c>
      <c r="CK1570" s="300">
        <v>0</v>
      </c>
      <c r="CL1570" s="301">
        <v>0</v>
      </c>
    </row>
    <row r="1571" spans="1:90" x14ac:dyDescent="0.25">
      <c r="A1571">
        <v>1518104520</v>
      </c>
      <c r="B1571" s="287" t="s">
        <v>13963</v>
      </c>
      <c r="C1571" s="141"/>
      <c r="N1571" s="142"/>
      <c r="O1571" s="141"/>
      <c r="AA1571" s="141"/>
      <c r="AL1571" s="142"/>
      <c r="AM1571" s="141"/>
      <c r="AX1571" s="142"/>
      <c r="AY1571" s="141"/>
      <c r="BJ1571" s="142"/>
      <c r="BK1571" s="141"/>
      <c r="BQ1571">
        <v>1</v>
      </c>
      <c r="BR1571">
        <v>1</v>
      </c>
      <c r="BV1571" s="142"/>
      <c r="BW1571" s="302">
        <v>0</v>
      </c>
      <c r="BX1571" s="302">
        <v>0</v>
      </c>
      <c r="BY1571" s="302">
        <v>0</v>
      </c>
      <c r="BZ1571" s="302">
        <v>0</v>
      </c>
      <c r="CA1571" s="302">
        <v>0</v>
      </c>
      <c r="CB1571" s="302">
        <v>2</v>
      </c>
      <c r="CC1571" s="303">
        <v>7.9365079365079361E-3</v>
      </c>
      <c r="CD1571" s="304">
        <v>0</v>
      </c>
      <c r="CE1571" s="302">
        <v>0</v>
      </c>
      <c r="CF1571" s="302">
        <v>30</v>
      </c>
      <c r="CG1571" s="296">
        <v>3.9682539682539683E-4</v>
      </c>
      <c r="CH1571" s="307" t="s">
        <v>15354</v>
      </c>
      <c r="CI1571" s="305">
        <v>0</v>
      </c>
      <c r="CJ1571" s="306">
        <v>2.0714285714285712</v>
      </c>
      <c r="CK1571" s="300">
        <v>1</v>
      </c>
      <c r="CL1571" s="301">
        <v>3</v>
      </c>
    </row>
    <row r="1572" spans="1:90" x14ac:dyDescent="0.25">
      <c r="A1572">
        <v>1519100100</v>
      </c>
      <c r="B1572" s="287" t="s">
        <v>13964</v>
      </c>
      <c r="C1572" s="141"/>
      <c r="N1572" s="142"/>
      <c r="O1572" s="141"/>
      <c r="AA1572" s="141"/>
      <c r="AL1572" s="142"/>
      <c r="AM1572" s="141"/>
      <c r="AT1572">
        <v>1</v>
      </c>
      <c r="AX1572" s="142"/>
      <c r="AY1572" s="141"/>
      <c r="BJ1572" s="142"/>
      <c r="BK1572" s="141"/>
      <c r="BV1572" s="142"/>
      <c r="BW1572" s="302">
        <v>0</v>
      </c>
      <c r="BX1572" s="302">
        <v>0</v>
      </c>
      <c r="BY1572" s="302">
        <v>0</v>
      </c>
      <c r="BZ1572" s="302">
        <v>1</v>
      </c>
      <c r="CA1572" s="302">
        <v>0</v>
      </c>
      <c r="CB1572" s="302">
        <v>0</v>
      </c>
      <c r="CC1572" s="303">
        <v>0</v>
      </c>
      <c r="CD1572" s="304">
        <v>0</v>
      </c>
      <c r="CE1572" s="302">
        <v>0</v>
      </c>
      <c r="CF1572" s="302">
        <v>30</v>
      </c>
      <c r="CG1572" s="296">
        <v>0</v>
      </c>
      <c r="CH1572" s="297" t="s">
        <v>12384</v>
      </c>
      <c r="CI1572" s="305">
        <v>0</v>
      </c>
      <c r="CJ1572" s="306">
        <v>0</v>
      </c>
      <c r="CK1572" s="300">
        <v>0</v>
      </c>
      <c r="CL1572" s="301">
        <v>0</v>
      </c>
    </row>
    <row r="1573" spans="1:90" x14ac:dyDescent="0.25">
      <c r="A1573">
        <v>1519100110</v>
      </c>
      <c r="B1573" s="287" t="s">
        <v>13965</v>
      </c>
      <c r="C1573" s="141"/>
      <c r="N1573" s="142"/>
      <c r="O1573" s="141"/>
      <c r="AA1573" s="141"/>
      <c r="AL1573" s="142"/>
      <c r="AM1573" s="141"/>
      <c r="AT1573">
        <v>1</v>
      </c>
      <c r="AX1573" s="142"/>
      <c r="AY1573" s="141"/>
      <c r="BJ1573" s="142"/>
      <c r="BK1573" s="141"/>
      <c r="BV1573" s="142"/>
      <c r="BW1573" s="302">
        <v>0</v>
      </c>
      <c r="BX1573" s="302">
        <v>0</v>
      </c>
      <c r="BY1573" s="302">
        <v>0</v>
      </c>
      <c r="BZ1573" s="302">
        <v>1</v>
      </c>
      <c r="CA1573" s="302">
        <v>0</v>
      </c>
      <c r="CB1573" s="302">
        <v>0</v>
      </c>
      <c r="CC1573" s="303">
        <v>0</v>
      </c>
      <c r="CD1573" s="304">
        <v>0</v>
      </c>
      <c r="CE1573" s="302">
        <v>0</v>
      </c>
      <c r="CF1573" s="302">
        <v>30</v>
      </c>
      <c r="CG1573" s="296">
        <v>0</v>
      </c>
      <c r="CH1573" s="297" t="s">
        <v>12384</v>
      </c>
      <c r="CI1573" s="305">
        <v>0</v>
      </c>
      <c r="CJ1573" s="306">
        <v>0</v>
      </c>
      <c r="CK1573" s="300">
        <v>0</v>
      </c>
      <c r="CL1573" s="301">
        <v>0</v>
      </c>
    </row>
    <row r="1574" spans="1:90" x14ac:dyDescent="0.25">
      <c r="A1574">
        <v>1519100170</v>
      </c>
      <c r="B1574" s="287" t="s">
        <v>13966</v>
      </c>
      <c r="C1574" s="141"/>
      <c r="N1574" s="142"/>
      <c r="O1574" s="141"/>
      <c r="W1574">
        <v>1</v>
      </c>
      <c r="AA1574" s="141"/>
      <c r="AL1574" s="142"/>
      <c r="AM1574" s="141"/>
      <c r="AX1574" s="142"/>
      <c r="AY1574" s="141"/>
      <c r="BJ1574" s="142"/>
      <c r="BK1574" s="141"/>
      <c r="BV1574" s="142"/>
      <c r="BW1574" s="302">
        <v>0</v>
      </c>
      <c r="BX1574" s="302">
        <v>1</v>
      </c>
      <c r="BY1574" s="302">
        <v>0</v>
      </c>
      <c r="BZ1574" s="302">
        <v>0</v>
      </c>
      <c r="CA1574" s="302">
        <v>0</v>
      </c>
      <c r="CB1574" s="302">
        <v>0</v>
      </c>
      <c r="CC1574" s="303">
        <v>0</v>
      </c>
      <c r="CD1574" s="304">
        <v>0</v>
      </c>
      <c r="CE1574" s="302">
        <v>0</v>
      </c>
      <c r="CF1574" s="302">
        <v>30</v>
      </c>
      <c r="CG1574" s="296">
        <v>0</v>
      </c>
      <c r="CH1574" s="297" t="s">
        <v>12384</v>
      </c>
      <c r="CI1574" s="305">
        <v>0</v>
      </c>
      <c r="CJ1574" s="306">
        <v>0</v>
      </c>
      <c r="CK1574" s="300">
        <v>0</v>
      </c>
      <c r="CL1574" s="301">
        <v>0</v>
      </c>
    </row>
    <row r="1575" spans="1:90" x14ac:dyDescent="0.25">
      <c r="A1575">
        <v>1519100180</v>
      </c>
      <c r="B1575" s="287" t="s">
        <v>13967</v>
      </c>
      <c r="C1575" s="141"/>
      <c r="J1575">
        <v>3</v>
      </c>
      <c r="K1575">
        <v>2</v>
      </c>
      <c r="N1575" s="142"/>
      <c r="O1575" s="141"/>
      <c r="W1575">
        <v>1</v>
      </c>
      <c r="AA1575" s="141"/>
      <c r="AL1575" s="142"/>
      <c r="AM1575" s="141"/>
      <c r="AX1575" s="142"/>
      <c r="AY1575" s="141"/>
      <c r="BJ1575" s="142"/>
      <c r="BK1575" s="141"/>
      <c r="BV1575" s="142"/>
      <c r="BW1575" s="302">
        <v>5</v>
      </c>
      <c r="BX1575" s="302">
        <v>1</v>
      </c>
      <c r="BY1575" s="302">
        <v>0</v>
      </c>
      <c r="BZ1575" s="302">
        <v>0</v>
      </c>
      <c r="CA1575" s="302">
        <v>0</v>
      </c>
      <c r="CB1575" s="302">
        <v>0</v>
      </c>
      <c r="CC1575" s="303">
        <v>0</v>
      </c>
      <c r="CD1575" s="304">
        <v>0</v>
      </c>
      <c r="CE1575" s="302">
        <v>0</v>
      </c>
      <c r="CF1575" s="302">
        <v>30</v>
      </c>
      <c r="CG1575" s="296">
        <v>0</v>
      </c>
      <c r="CH1575" s="297" t="s">
        <v>12384</v>
      </c>
      <c r="CI1575" s="305">
        <v>0</v>
      </c>
      <c r="CJ1575" s="306">
        <v>0</v>
      </c>
      <c r="CK1575" s="300">
        <v>0</v>
      </c>
      <c r="CL1575" s="301">
        <v>0</v>
      </c>
    </row>
    <row r="1576" spans="1:90" x14ac:dyDescent="0.25">
      <c r="A1576">
        <v>1519100220</v>
      </c>
      <c r="B1576" s="287" t="s">
        <v>13968</v>
      </c>
      <c r="C1576" s="141"/>
      <c r="N1576" s="142"/>
      <c r="O1576" s="141"/>
      <c r="AA1576" s="141"/>
      <c r="AL1576" s="142"/>
      <c r="AM1576" s="141"/>
      <c r="AT1576">
        <v>1</v>
      </c>
      <c r="AX1576" s="142"/>
      <c r="AY1576" s="141"/>
      <c r="BJ1576" s="142"/>
      <c r="BK1576" s="141"/>
      <c r="BV1576" s="142"/>
      <c r="BW1576" s="302">
        <v>0</v>
      </c>
      <c r="BX1576" s="302">
        <v>0</v>
      </c>
      <c r="BY1576" s="302">
        <v>0</v>
      </c>
      <c r="BZ1576" s="302">
        <v>1</v>
      </c>
      <c r="CA1576" s="302">
        <v>0</v>
      </c>
      <c r="CB1576" s="302">
        <v>0</v>
      </c>
      <c r="CC1576" s="303">
        <v>0</v>
      </c>
      <c r="CD1576" s="304">
        <v>0</v>
      </c>
      <c r="CE1576" s="302">
        <v>0</v>
      </c>
      <c r="CF1576" s="302">
        <v>30</v>
      </c>
      <c r="CG1576" s="296">
        <v>0</v>
      </c>
      <c r="CH1576" s="297" t="s">
        <v>12384</v>
      </c>
      <c r="CI1576" s="305">
        <v>0</v>
      </c>
      <c r="CJ1576" s="306">
        <v>0</v>
      </c>
      <c r="CK1576" s="300">
        <v>0</v>
      </c>
      <c r="CL1576" s="301">
        <v>0</v>
      </c>
    </row>
    <row r="1577" spans="1:90" x14ac:dyDescent="0.25">
      <c r="A1577">
        <v>1519100270</v>
      </c>
      <c r="B1577" s="287" t="s">
        <v>13969</v>
      </c>
      <c r="C1577" s="141"/>
      <c r="N1577" s="142"/>
      <c r="O1577" s="141"/>
      <c r="AA1577" s="141"/>
      <c r="AC1577">
        <v>5</v>
      </c>
      <c r="AL1577" s="142"/>
      <c r="AM1577" s="141"/>
      <c r="AS1577">
        <v>3</v>
      </c>
      <c r="AT1577">
        <v>1</v>
      </c>
      <c r="AX1577" s="142"/>
      <c r="AY1577" s="141"/>
      <c r="BJ1577" s="142"/>
      <c r="BK1577" s="141"/>
      <c r="BV1577" s="142"/>
      <c r="BW1577" s="302">
        <v>0</v>
      </c>
      <c r="BX1577" s="302">
        <v>0</v>
      </c>
      <c r="BY1577" s="302">
        <v>5</v>
      </c>
      <c r="BZ1577" s="302">
        <v>4</v>
      </c>
      <c r="CA1577" s="302">
        <v>0</v>
      </c>
      <c r="CB1577" s="302">
        <v>0</v>
      </c>
      <c r="CC1577" s="303">
        <v>0</v>
      </c>
      <c r="CD1577" s="304">
        <v>0</v>
      </c>
      <c r="CE1577" s="302">
        <v>0</v>
      </c>
      <c r="CF1577" s="302">
        <v>30</v>
      </c>
      <c r="CG1577" s="296">
        <v>0</v>
      </c>
      <c r="CH1577" s="297" t="s">
        <v>12384</v>
      </c>
      <c r="CI1577" s="305">
        <v>0</v>
      </c>
      <c r="CJ1577" s="306">
        <v>0</v>
      </c>
      <c r="CK1577" s="300">
        <v>0</v>
      </c>
      <c r="CL1577" s="301">
        <v>0</v>
      </c>
    </row>
    <row r="1578" spans="1:90" x14ac:dyDescent="0.25">
      <c r="A1578">
        <v>1519100310</v>
      </c>
      <c r="B1578" s="287" t="s">
        <v>13970</v>
      </c>
      <c r="C1578" s="141"/>
      <c r="J1578">
        <v>3</v>
      </c>
      <c r="N1578" s="142"/>
      <c r="O1578" s="141"/>
      <c r="AA1578" s="141"/>
      <c r="AL1578" s="142"/>
      <c r="AM1578" s="141"/>
      <c r="AX1578" s="142"/>
      <c r="AY1578" s="141"/>
      <c r="BJ1578" s="142"/>
      <c r="BK1578" s="141"/>
      <c r="BV1578" s="142"/>
      <c r="BW1578" s="302">
        <v>3</v>
      </c>
      <c r="BX1578" s="302">
        <v>0</v>
      </c>
      <c r="BY1578" s="302">
        <v>0</v>
      </c>
      <c r="BZ1578" s="302">
        <v>0</v>
      </c>
      <c r="CA1578" s="302">
        <v>0</v>
      </c>
      <c r="CB1578" s="302">
        <v>0</v>
      </c>
      <c r="CC1578" s="303">
        <v>0</v>
      </c>
      <c r="CD1578" s="304">
        <v>0</v>
      </c>
      <c r="CE1578" s="302">
        <v>0</v>
      </c>
      <c r="CF1578" s="302">
        <v>30</v>
      </c>
      <c r="CG1578" s="296">
        <v>0</v>
      </c>
      <c r="CH1578" s="297" t="s">
        <v>12384</v>
      </c>
      <c r="CI1578" s="305">
        <v>0</v>
      </c>
      <c r="CJ1578" s="306">
        <v>0</v>
      </c>
      <c r="CK1578" s="300">
        <v>0</v>
      </c>
      <c r="CL1578" s="301">
        <v>0</v>
      </c>
    </row>
    <row r="1579" spans="1:90" x14ac:dyDescent="0.25">
      <c r="A1579">
        <v>1519100320</v>
      </c>
      <c r="B1579" s="287" t="s">
        <v>13971</v>
      </c>
      <c r="C1579" s="141"/>
      <c r="J1579">
        <v>3</v>
      </c>
      <c r="N1579" s="142"/>
      <c r="O1579" s="141"/>
      <c r="W1579">
        <v>1</v>
      </c>
      <c r="AA1579" s="141"/>
      <c r="AL1579" s="142"/>
      <c r="AM1579" s="141"/>
      <c r="AX1579" s="142"/>
      <c r="AY1579" s="141"/>
      <c r="BJ1579" s="142"/>
      <c r="BK1579" s="141"/>
      <c r="BV1579" s="142"/>
      <c r="BW1579" s="302">
        <v>3</v>
      </c>
      <c r="BX1579" s="302">
        <v>1</v>
      </c>
      <c r="BY1579" s="302">
        <v>0</v>
      </c>
      <c r="BZ1579" s="302">
        <v>0</v>
      </c>
      <c r="CA1579" s="302">
        <v>0</v>
      </c>
      <c r="CB1579" s="302">
        <v>0</v>
      </c>
      <c r="CC1579" s="303">
        <v>0</v>
      </c>
      <c r="CD1579" s="304">
        <v>0</v>
      </c>
      <c r="CE1579" s="302">
        <v>0</v>
      </c>
      <c r="CF1579" s="302">
        <v>30</v>
      </c>
      <c r="CG1579" s="296">
        <v>0</v>
      </c>
      <c r="CH1579" s="297" t="s">
        <v>12384</v>
      </c>
      <c r="CI1579" s="305">
        <v>0</v>
      </c>
      <c r="CJ1579" s="306">
        <v>0</v>
      </c>
      <c r="CK1579" s="300">
        <v>0</v>
      </c>
      <c r="CL1579" s="301">
        <v>0</v>
      </c>
    </row>
    <row r="1580" spans="1:90" x14ac:dyDescent="0.25">
      <c r="A1580">
        <v>1519100480</v>
      </c>
      <c r="B1580" s="287" t="s">
        <v>13972</v>
      </c>
      <c r="C1580" s="141"/>
      <c r="N1580" s="142"/>
      <c r="O1580" s="141"/>
      <c r="AA1580" s="141"/>
      <c r="AB1580">
        <v>1</v>
      </c>
      <c r="AL1580" s="142"/>
      <c r="AM1580" s="141"/>
      <c r="AX1580" s="142"/>
      <c r="AY1580" s="141"/>
      <c r="BJ1580" s="142"/>
      <c r="BK1580" s="141"/>
      <c r="BV1580" s="142"/>
      <c r="BW1580" s="302">
        <v>0</v>
      </c>
      <c r="BX1580" s="302">
        <v>0</v>
      </c>
      <c r="BY1580" s="302">
        <v>1</v>
      </c>
      <c r="BZ1580" s="302">
        <v>0</v>
      </c>
      <c r="CA1580" s="302">
        <v>0</v>
      </c>
      <c r="CB1580" s="302">
        <v>0</v>
      </c>
      <c r="CC1580" s="303">
        <v>0</v>
      </c>
      <c r="CD1580" s="304">
        <v>0</v>
      </c>
      <c r="CE1580" s="302">
        <v>0</v>
      </c>
      <c r="CF1580" s="302">
        <v>30</v>
      </c>
      <c r="CG1580" s="296">
        <v>0</v>
      </c>
      <c r="CH1580" s="297" t="s">
        <v>12384</v>
      </c>
      <c r="CI1580" s="305">
        <v>0</v>
      </c>
      <c r="CJ1580" s="306">
        <v>0</v>
      </c>
      <c r="CK1580" s="300">
        <v>0</v>
      </c>
      <c r="CL1580" s="301">
        <v>0</v>
      </c>
    </row>
    <row r="1581" spans="1:90" x14ac:dyDescent="0.25">
      <c r="A1581">
        <v>1519100530</v>
      </c>
      <c r="B1581" s="287" t="s">
        <v>13973</v>
      </c>
      <c r="C1581" s="141"/>
      <c r="N1581" s="142"/>
      <c r="O1581" s="141"/>
      <c r="U1581">
        <v>1</v>
      </c>
      <c r="W1581">
        <v>1</v>
      </c>
      <c r="AA1581" s="141"/>
      <c r="AL1581" s="142"/>
      <c r="AM1581" s="141"/>
      <c r="AX1581" s="142"/>
      <c r="AY1581" s="141"/>
      <c r="BJ1581" s="142"/>
      <c r="BK1581" s="141"/>
      <c r="BV1581" s="142"/>
      <c r="BW1581" s="302">
        <v>0</v>
      </c>
      <c r="BX1581" s="302">
        <v>2</v>
      </c>
      <c r="BY1581" s="302">
        <v>0</v>
      </c>
      <c r="BZ1581" s="302">
        <v>0</v>
      </c>
      <c r="CA1581" s="302">
        <v>0</v>
      </c>
      <c r="CB1581" s="302">
        <v>0</v>
      </c>
      <c r="CC1581" s="303">
        <v>0</v>
      </c>
      <c r="CD1581" s="304">
        <v>0</v>
      </c>
      <c r="CE1581" s="302">
        <v>0</v>
      </c>
      <c r="CF1581" s="302">
        <v>30</v>
      </c>
      <c r="CG1581" s="296">
        <v>0</v>
      </c>
      <c r="CH1581" s="297" t="s">
        <v>12384</v>
      </c>
      <c r="CI1581" s="305">
        <v>0</v>
      </c>
      <c r="CJ1581" s="306">
        <v>0</v>
      </c>
      <c r="CK1581" s="300">
        <v>0</v>
      </c>
      <c r="CL1581" s="301">
        <v>0</v>
      </c>
    </row>
    <row r="1582" spans="1:90" x14ac:dyDescent="0.25">
      <c r="A1582">
        <v>1519100540</v>
      </c>
      <c r="B1582" s="287" t="s">
        <v>13974</v>
      </c>
      <c r="C1582" s="141"/>
      <c r="N1582" s="142"/>
      <c r="O1582" s="141"/>
      <c r="AA1582" s="141"/>
      <c r="AB1582">
        <v>1</v>
      </c>
      <c r="AL1582" s="142"/>
      <c r="AM1582" s="141"/>
      <c r="AX1582" s="142"/>
      <c r="AY1582" s="141"/>
      <c r="BJ1582" s="142"/>
      <c r="BK1582" s="141"/>
      <c r="BV1582" s="142"/>
      <c r="BW1582" s="302">
        <v>0</v>
      </c>
      <c r="BX1582" s="302">
        <v>0</v>
      </c>
      <c r="BY1582" s="302">
        <v>1</v>
      </c>
      <c r="BZ1582" s="302">
        <v>0</v>
      </c>
      <c r="CA1582" s="302">
        <v>0</v>
      </c>
      <c r="CB1582" s="302">
        <v>0</v>
      </c>
      <c r="CC1582" s="303">
        <v>0</v>
      </c>
      <c r="CD1582" s="304">
        <v>0</v>
      </c>
      <c r="CE1582" s="302">
        <v>0</v>
      </c>
      <c r="CF1582" s="302">
        <v>30</v>
      </c>
      <c r="CG1582" s="296">
        <v>0</v>
      </c>
      <c r="CH1582" s="297" t="s">
        <v>12384</v>
      </c>
      <c r="CI1582" s="305">
        <v>0</v>
      </c>
      <c r="CJ1582" s="306">
        <v>0</v>
      </c>
      <c r="CK1582" s="300">
        <v>0</v>
      </c>
      <c r="CL1582" s="301">
        <v>0</v>
      </c>
    </row>
    <row r="1583" spans="1:90" x14ac:dyDescent="0.25">
      <c r="A1583">
        <v>1519100560</v>
      </c>
      <c r="B1583" s="287" t="s">
        <v>13975</v>
      </c>
      <c r="C1583" s="141"/>
      <c r="N1583" s="142"/>
      <c r="O1583" s="141"/>
      <c r="W1583">
        <v>1</v>
      </c>
      <c r="AA1583" s="141"/>
      <c r="AL1583" s="142"/>
      <c r="AM1583" s="141"/>
      <c r="AX1583" s="142"/>
      <c r="AY1583" s="141"/>
      <c r="BJ1583" s="142"/>
      <c r="BK1583" s="141"/>
      <c r="BV1583" s="142"/>
      <c r="BW1583" s="302">
        <v>0</v>
      </c>
      <c r="BX1583" s="302">
        <v>1</v>
      </c>
      <c r="BY1583" s="302">
        <v>0</v>
      </c>
      <c r="BZ1583" s="302">
        <v>0</v>
      </c>
      <c r="CA1583" s="302">
        <v>0</v>
      </c>
      <c r="CB1583" s="302">
        <v>0</v>
      </c>
      <c r="CC1583" s="303">
        <v>0</v>
      </c>
      <c r="CD1583" s="304">
        <v>0</v>
      </c>
      <c r="CE1583" s="302">
        <v>0</v>
      </c>
      <c r="CF1583" s="302">
        <v>30</v>
      </c>
      <c r="CG1583" s="296">
        <v>0</v>
      </c>
      <c r="CH1583" s="297" t="s">
        <v>12384</v>
      </c>
      <c r="CI1583" s="305">
        <v>0</v>
      </c>
      <c r="CJ1583" s="306">
        <v>0</v>
      </c>
      <c r="CK1583" s="300">
        <v>0</v>
      </c>
      <c r="CL1583" s="301">
        <v>0</v>
      </c>
    </row>
    <row r="1584" spans="1:90" x14ac:dyDescent="0.25">
      <c r="A1584">
        <v>1519100570</v>
      </c>
      <c r="B1584" s="287" t="s">
        <v>13976</v>
      </c>
      <c r="C1584" s="141"/>
      <c r="H1584">
        <v>1</v>
      </c>
      <c r="N1584" s="142"/>
      <c r="O1584" s="141"/>
      <c r="W1584">
        <v>1</v>
      </c>
      <c r="AA1584" s="141"/>
      <c r="AL1584" s="142"/>
      <c r="AM1584" s="141"/>
      <c r="AX1584" s="142"/>
      <c r="AY1584" s="141"/>
      <c r="BJ1584" s="142"/>
      <c r="BK1584" s="141"/>
      <c r="BV1584" s="142"/>
      <c r="BW1584" s="302">
        <v>1</v>
      </c>
      <c r="BX1584" s="302">
        <v>1</v>
      </c>
      <c r="BY1584" s="302">
        <v>0</v>
      </c>
      <c r="BZ1584" s="302">
        <v>0</v>
      </c>
      <c r="CA1584" s="302">
        <v>0</v>
      </c>
      <c r="CB1584" s="302">
        <v>0</v>
      </c>
      <c r="CC1584" s="303">
        <v>0</v>
      </c>
      <c r="CD1584" s="304">
        <v>0</v>
      </c>
      <c r="CE1584" s="302">
        <v>0</v>
      </c>
      <c r="CF1584" s="302">
        <v>30</v>
      </c>
      <c r="CG1584" s="296">
        <v>0</v>
      </c>
      <c r="CH1584" s="297" t="s">
        <v>12384</v>
      </c>
      <c r="CI1584" s="305">
        <v>0</v>
      </c>
      <c r="CJ1584" s="306">
        <v>0</v>
      </c>
      <c r="CK1584" s="300">
        <v>0</v>
      </c>
      <c r="CL1584" s="301">
        <v>0</v>
      </c>
    </row>
    <row r="1585" spans="1:90" x14ac:dyDescent="0.25">
      <c r="A1585">
        <v>1519100880</v>
      </c>
      <c r="B1585" s="287" t="s">
        <v>13977</v>
      </c>
      <c r="C1585" s="141"/>
      <c r="N1585" s="142"/>
      <c r="O1585" s="141"/>
      <c r="AA1585" s="141"/>
      <c r="AL1585" s="142">
        <v>1</v>
      </c>
      <c r="AM1585" s="141">
        <v>1</v>
      </c>
      <c r="AX1585" s="142"/>
      <c r="AY1585" s="141"/>
      <c r="BJ1585" s="142"/>
      <c r="BK1585" s="141"/>
      <c r="BL1585">
        <v>1</v>
      </c>
      <c r="BV1585" s="142"/>
      <c r="BW1585" s="302">
        <v>0</v>
      </c>
      <c r="BX1585" s="302">
        <v>0</v>
      </c>
      <c r="BY1585" s="302">
        <v>1</v>
      </c>
      <c r="BZ1585" s="302">
        <v>1</v>
      </c>
      <c r="CA1585" s="302">
        <v>0</v>
      </c>
      <c r="CB1585" s="302">
        <v>1</v>
      </c>
      <c r="CC1585" s="303">
        <v>3.968253968253968E-3</v>
      </c>
      <c r="CD1585" s="304">
        <v>0</v>
      </c>
      <c r="CE1585" s="302">
        <v>0</v>
      </c>
      <c r="CF1585" s="302">
        <v>30</v>
      </c>
      <c r="CG1585" s="296">
        <v>1.9841269841269841E-4</v>
      </c>
      <c r="CH1585" s="307" t="s">
        <v>15354</v>
      </c>
      <c r="CI1585" s="305">
        <v>0</v>
      </c>
      <c r="CJ1585" s="306">
        <v>1.0357142857142856</v>
      </c>
      <c r="CK1585" s="300">
        <v>1</v>
      </c>
      <c r="CL1585" s="301">
        <v>2</v>
      </c>
    </row>
    <row r="1586" spans="1:90" x14ac:dyDescent="0.25">
      <c r="A1586">
        <v>1519100890</v>
      </c>
      <c r="B1586" s="287" t="s">
        <v>13978</v>
      </c>
      <c r="C1586" s="141"/>
      <c r="N1586" s="142"/>
      <c r="O1586" s="141"/>
      <c r="AA1586" s="141"/>
      <c r="AL1586" s="142">
        <v>1</v>
      </c>
      <c r="AM1586" s="141">
        <v>1</v>
      </c>
      <c r="AX1586" s="142"/>
      <c r="AY1586" s="141"/>
      <c r="BJ1586" s="142"/>
      <c r="BK1586" s="141"/>
      <c r="BL1586">
        <v>1</v>
      </c>
      <c r="BV1586" s="142"/>
      <c r="BW1586" s="302">
        <v>0</v>
      </c>
      <c r="BX1586" s="302">
        <v>0</v>
      </c>
      <c r="BY1586" s="302">
        <v>1</v>
      </c>
      <c r="BZ1586" s="302">
        <v>1</v>
      </c>
      <c r="CA1586" s="302">
        <v>0</v>
      </c>
      <c r="CB1586" s="302">
        <v>1</v>
      </c>
      <c r="CC1586" s="303">
        <v>3.968253968253968E-3</v>
      </c>
      <c r="CD1586" s="304">
        <v>0</v>
      </c>
      <c r="CE1586" s="302">
        <v>0</v>
      </c>
      <c r="CF1586" s="302">
        <v>30</v>
      </c>
      <c r="CG1586" s="296">
        <v>1.9841269841269841E-4</v>
      </c>
      <c r="CH1586" s="297" t="s">
        <v>12384</v>
      </c>
      <c r="CI1586" s="305">
        <v>0</v>
      </c>
      <c r="CJ1586" s="306">
        <v>1.0357142857142856</v>
      </c>
      <c r="CK1586" s="300">
        <v>1</v>
      </c>
      <c r="CL1586" s="301">
        <v>2</v>
      </c>
    </row>
    <row r="1587" spans="1:90" x14ac:dyDescent="0.25">
      <c r="A1587">
        <v>1519100900</v>
      </c>
      <c r="B1587" s="287" t="s">
        <v>13979</v>
      </c>
      <c r="C1587" s="141"/>
      <c r="N1587" s="142"/>
      <c r="O1587" s="141"/>
      <c r="AA1587" s="141"/>
      <c r="AL1587" s="142">
        <v>1</v>
      </c>
      <c r="AM1587" s="141">
        <v>1</v>
      </c>
      <c r="AR1587">
        <v>2</v>
      </c>
      <c r="AX1587" s="142"/>
      <c r="AY1587" s="141"/>
      <c r="BC1587">
        <v>2</v>
      </c>
      <c r="BI1587">
        <v>1</v>
      </c>
      <c r="BJ1587" s="142"/>
      <c r="BK1587" s="141"/>
      <c r="BL1587">
        <v>1</v>
      </c>
      <c r="BS1587">
        <v>1</v>
      </c>
      <c r="BV1587" s="142"/>
      <c r="BW1587" s="302">
        <v>0</v>
      </c>
      <c r="BX1587" s="302">
        <v>0</v>
      </c>
      <c r="BY1587" s="302">
        <v>1</v>
      </c>
      <c r="BZ1587" s="302">
        <v>3</v>
      </c>
      <c r="CA1587" s="302">
        <v>3</v>
      </c>
      <c r="CB1587" s="302">
        <v>2</v>
      </c>
      <c r="CC1587" s="303">
        <v>7.9365079365079361E-3</v>
      </c>
      <c r="CD1587" s="304">
        <v>0</v>
      </c>
      <c r="CE1587" s="302">
        <v>126</v>
      </c>
      <c r="CF1587" s="302">
        <v>30</v>
      </c>
      <c r="CG1587" s="296">
        <v>3.9682539682539683E-4</v>
      </c>
      <c r="CH1587" s="307" t="s">
        <v>15354</v>
      </c>
      <c r="CI1587" s="305">
        <v>1</v>
      </c>
      <c r="CJ1587" s="306">
        <v>3.0714285714285712</v>
      </c>
      <c r="CK1587" s="300">
        <v>1</v>
      </c>
      <c r="CL1587" s="301">
        <v>3</v>
      </c>
    </row>
    <row r="1588" spans="1:90" x14ac:dyDescent="0.25">
      <c r="A1588">
        <v>1519100920</v>
      </c>
      <c r="B1588" s="287" t="s">
        <v>13980</v>
      </c>
      <c r="C1588" s="141"/>
      <c r="N1588" s="142"/>
      <c r="O1588" s="141"/>
      <c r="AA1588" s="141"/>
      <c r="AD1588">
        <v>1</v>
      </c>
      <c r="AG1588">
        <v>1</v>
      </c>
      <c r="AL1588" s="142">
        <v>1</v>
      </c>
      <c r="AM1588" s="141">
        <v>1</v>
      </c>
      <c r="AX1588" s="142"/>
      <c r="AY1588" s="141">
        <v>1</v>
      </c>
      <c r="AZ1588">
        <v>1</v>
      </c>
      <c r="BJ1588" s="142"/>
      <c r="BK1588" s="141"/>
      <c r="BV1588" s="142"/>
      <c r="BW1588" s="302">
        <v>0</v>
      </c>
      <c r="BX1588" s="302">
        <v>0</v>
      </c>
      <c r="BY1588" s="302">
        <v>3</v>
      </c>
      <c r="BZ1588" s="302">
        <v>1</v>
      </c>
      <c r="CA1588" s="302">
        <v>2</v>
      </c>
      <c r="CB1588" s="302">
        <v>0</v>
      </c>
      <c r="CC1588" s="303">
        <v>0</v>
      </c>
      <c r="CD1588" s="304">
        <v>0</v>
      </c>
      <c r="CE1588" s="302">
        <v>0</v>
      </c>
      <c r="CF1588" s="302">
        <v>30</v>
      </c>
      <c r="CG1588" s="296">
        <v>0</v>
      </c>
      <c r="CH1588" s="307" t="s">
        <v>15354</v>
      </c>
      <c r="CI1588" s="305">
        <v>0</v>
      </c>
      <c r="CJ1588" s="306">
        <v>0</v>
      </c>
      <c r="CK1588" s="300">
        <v>0</v>
      </c>
      <c r="CL1588" s="301">
        <v>0</v>
      </c>
    </row>
    <row r="1589" spans="1:90" x14ac:dyDescent="0.25">
      <c r="A1589">
        <v>1519100930</v>
      </c>
      <c r="B1589" s="287" t="s">
        <v>13981</v>
      </c>
      <c r="C1589" s="141"/>
      <c r="N1589" s="142"/>
      <c r="O1589" s="141"/>
      <c r="AA1589" s="141"/>
      <c r="AL1589" s="142">
        <v>1</v>
      </c>
      <c r="AM1589" s="141">
        <v>1</v>
      </c>
      <c r="AX1589" s="142"/>
      <c r="AY1589" s="141"/>
      <c r="BJ1589" s="142"/>
      <c r="BK1589" s="141"/>
      <c r="BV1589" s="142"/>
      <c r="BW1589" s="302">
        <v>0</v>
      </c>
      <c r="BX1589" s="302">
        <v>0</v>
      </c>
      <c r="BY1589" s="302">
        <v>1</v>
      </c>
      <c r="BZ1589" s="302">
        <v>1</v>
      </c>
      <c r="CA1589" s="302">
        <v>0</v>
      </c>
      <c r="CB1589" s="302">
        <v>0</v>
      </c>
      <c r="CC1589" s="303">
        <v>0</v>
      </c>
      <c r="CD1589" s="304">
        <v>0</v>
      </c>
      <c r="CE1589" s="302">
        <v>0</v>
      </c>
      <c r="CF1589" s="302">
        <v>30</v>
      </c>
      <c r="CG1589" s="296">
        <v>0</v>
      </c>
      <c r="CH1589" s="297" t="s">
        <v>12384</v>
      </c>
      <c r="CI1589" s="305">
        <v>0</v>
      </c>
      <c r="CJ1589" s="306">
        <v>0</v>
      </c>
      <c r="CK1589" s="300">
        <v>0</v>
      </c>
      <c r="CL1589" s="301">
        <v>0</v>
      </c>
    </row>
    <row r="1590" spans="1:90" x14ac:dyDescent="0.25">
      <c r="A1590">
        <v>1519100940</v>
      </c>
      <c r="B1590" s="287" t="s">
        <v>13982</v>
      </c>
      <c r="C1590" s="141"/>
      <c r="N1590" s="142"/>
      <c r="O1590" s="141"/>
      <c r="AA1590" s="141"/>
      <c r="AL1590" s="142">
        <v>1</v>
      </c>
      <c r="AM1590" s="141">
        <v>1</v>
      </c>
      <c r="AX1590" s="142"/>
      <c r="AY1590" s="141">
        <v>1</v>
      </c>
      <c r="BC1590">
        <v>1</v>
      </c>
      <c r="BJ1590" s="142"/>
      <c r="BK1590" s="141"/>
      <c r="BV1590" s="142">
        <v>1</v>
      </c>
      <c r="BW1590" s="302">
        <v>0</v>
      </c>
      <c r="BX1590" s="302">
        <v>0</v>
      </c>
      <c r="BY1590" s="302">
        <v>1</v>
      </c>
      <c r="BZ1590" s="302">
        <v>1</v>
      </c>
      <c r="CA1590" s="302">
        <v>2</v>
      </c>
      <c r="CB1590" s="302">
        <v>1</v>
      </c>
      <c r="CC1590" s="303">
        <v>3.968253968253968E-3</v>
      </c>
      <c r="CD1590" s="304">
        <v>0</v>
      </c>
      <c r="CE1590" s="302">
        <v>126</v>
      </c>
      <c r="CF1590" s="302">
        <v>30</v>
      </c>
      <c r="CG1590" s="296">
        <v>1.9841269841269841E-4</v>
      </c>
      <c r="CH1590" s="297" t="s">
        <v>12384</v>
      </c>
      <c r="CI1590" s="305">
        <v>1</v>
      </c>
      <c r="CJ1590" s="306">
        <v>1.5357142857142856</v>
      </c>
      <c r="CK1590" s="300">
        <v>1</v>
      </c>
      <c r="CL1590" s="301">
        <v>2</v>
      </c>
    </row>
    <row r="1591" spans="1:90" x14ac:dyDescent="0.25">
      <c r="A1591">
        <v>1519100950</v>
      </c>
      <c r="B1591" s="287" t="s">
        <v>13983</v>
      </c>
      <c r="C1591" s="141"/>
      <c r="N1591" s="142"/>
      <c r="O1591" s="141"/>
      <c r="AA1591" s="141"/>
      <c r="AL1591" s="142">
        <v>1</v>
      </c>
      <c r="AM1591" s="141">
        <v>1</v>
      </c>
      <c r="AX1591" s="142"/>
      <c r="AY1591" s="141"/>
      <c r="BJ1591" s="142"/>
      <c r="BK1591" s="141"/>
      <c r="BV1591" s="142"/>
      <c r="BW1591" s="302">
        <v>0</v>
      </c>
      <c r="BX1591" s="302">
        <v>0</v>
      </c>
      <c r="BY1591" s="302">
        <v>1</v>
      </c>
      <c r="BZ1591" s="302">
        <v>1</v>
      </c>
      <c r="CA1591" s="302">
        <v>0</v>
      </c>
      <c r="CB1591" s="302">
        <v>0</v>
      </c>
      <c r="CC1591" s="303">
        <v>0</v>
      </c>
      <c r="CD1591" s="304">
        <v>0</v>
      </c>
      <c r="CE1591" s="302">
        <v>0</v>
      </c>
      <c r="CF1591" s="302">
        <v>30</v>
      </c>
      <c r="CG1591" s="296">
        <v>0</v>
      </c>
      <c r="CH1591" s="297" t="s">
        <v>12384</v>
      </c>
      <c r="CI1591" s="305">
        <v>0</v>
      </c>
      <c r="CJ1591" s="306">
        <v>0</v>
      </c>
      <c r="CK1591" s="300">
        <v>0</v>
      </c>
      <c r="CL1591" s="301">
        <v>0</v>
      </c>
    </row>
    <row r="1592" spans="1:90" x14ac:dyDescent="0.25">
      <c r="A1592">
        <v>1519100970</v>
      </c>
      <c r="B1592" s="287" t="s">
        <v>13984</v>
      </c>
      <c r="C1592" s="141"/>
      <c r="N1592" s="142"/>
      <c r="O1592" s="141"/>
      <c r="V1592">
        <v>1</v>
      </c>
      <c r="AA1592" s="141"/>
      <c r="AD1592">
        <v>1</v>
      </c>
      <c r="AL1592" s="142"/>
      <c r="AM1592" s="141"/>
      <c r="AN1592">
        <v>1</v>
      </c>
      <c r="AQ1592">
        <v>2</v>
      </c>
      <c r="AX1592" s="142"/>
      <c r="AY1592" s="141"/>
      <c r="BJ1592" s="142"/>
      <c r="BK1592" s="141"/>
      <c r="BR1592">
        <v>1</v>
      </c>
      <c r="BV1592" s="142"/>
      <c r="BW1592" s="302">
        <v>0</v>
      </c>
      <c r="BX1592" s="302">
        <v>1</v>
      </c>
      <c r="BY1592" s="302">
        <v>1</v>
      </c>
      <c r="BZ1592" s="302">
        <v>3</v>
      </c>
      <c r="CA1592" s="302">
        <v>0</v>
      </c>
      <c r="CB1592" s="302">
        <v>1</v>
      </c>
      <c r="CC1592" s="303">
        <v>3.968253968253968E-3</v>
      </c>
      <c r="CD1592" s="304">
        <v>0</v>
      </c>
      <c r="CE1592" s="302">
        <v>0</v>
      </c>
      <c r="CF1592" s="302">
        <v>30</v>
      </c>
      <c r="CG1592" s="296">
        <v>1.9841269841269841E-4</v>
      </c>
      <c r="CH1592" s="297" t="s">
        <v>12384</v>
      </c>
      <c r="CI1592" s="305">
        <v>0</v>
      </c>
      <c r="CJ1592" s="306">
        <v>1.0357142857142856</v>
      </c>
      <c r="CK1592" s="300">
        <v>1</v>
      </c>
      <c r="CL1592" s="301">
        <v>2</v>
      </c>
    </row>
    <row r="1593" spans="1:90" x14ac:dyDescent="0.25">
      <c r="A1593">
        <v>1519100980</v>
      </c>
      <c r="B1593" s="287" t="s">
        <v>13985</v>
      </c>
      <c r="C1593" s="141"/>
      <c r="N1593" s="142"/>
      <c r="O1593" s="141"/>
      <c r="AA1593" s="141"/>
      <c r="AL1593" s="142">
        <v>1</v>
      </c>
      <c r="AM1593" s="141">
        <v>1</v>
      </c>
      <c r="AX1593" s="142"/>
      <c r="AY1593" s="141"/>
      <c r="BJ1593" s="142"/>
      <c r="BK1593" s="141"/>
      <c r="BL1593">
        <v>1</v>
      </c>
      <c r="BR1593">
        <v>1</v>
      </c>
      <c r="BV1593" s="142"/>
      <c r="BW1593" s="302">
        <v>0</v>
      </c>
      <c r="BX1593" s="302">
        <v>0</v>
      </c>
      <c r="BY1593" s="302">
        <v>1</v>
      </c>
      <c r="BZ1593" s="302">
        <v>1</v>
      </c>
      <c r="CA1593" s="302">
        <v>0</v>
      </c>
      <c r="CB1593" s="302">
        <v>2</v>
      </c>
      <c r="CC1593" s="303">
        <v>7.9365079365079361E-3</v>
      </c>
      <c r="CD1593" s="304">
        <v>0</v>
      </c>
      <c r="CE1593" s="302">
        <v>152</v>
      </c>
      <c r="CF1593" s="302">
        <v>30</v>
      </c>
      <c r="CG1593" s="296">
        <v>3.9682539682539683E-4</v>
      </c>
      <c r="CH1593" s="297" t="s">
        <v>12384</v>
      </c>
      <c r="CI1593" s="305">
        <v>2</v>
      </c>
      <c r="CJ1593" s="306">
        <v>3.2777777777777777</v>
      </c>
      <c r="CK1593" s="300">
        <v>1</v>
      </c>
      <c r="CL1593" s="301">
        <v>3</v>
      </c>
    </row>
    <row r="1594" spans="1:90" x14ac:dyDescent="0.25">
      <c r="A1594">
        <v>1519100990</v>
      </c>
      <c r="B1594" s="287" t="s">
        <v>13986</v>
      </c>
      <c r="C1594" s="141"/>
      <c r="N1594" s="142"/>
      <c r="O1594" s="141"/>
      <c r="AA1594" s="141"/>
      <c r="AL1594" s="142">
        <v>1</v>
      </c>
      <c r="AM1594" s="141">
        <v>1</v>
      </c>
      <c r="AX1594" s="142"/>
      <c r="AY1594" s="141"/>
      <c r="BJ1594" s="142"/>
      <c r="BK1594" s="141"/>
      <c r="BV1594" s="142"/>
      <c r="BW1594" s="302">
        <v>0</v>
      </c>
      <c r="BX1594" s="302">
        <v>0</v>
      </c>
      <c r="BY1594" s="302">
        <v>1</v>
      </c>
      <c r="BZ1594" s="302">
        <v>1</v>
      </c>
      <c r="CA1594" s="302">
        <v>0</v>
      </c>
      <c r="CB1594" s="302">
        <v>0</v>
      </c>
      <c r="CC1594" s="303">
        <v>0</v>
      </c>
      <c r="CD1594" s="304">
        <v>0</v>
      </c>
      <c r="CE1594" s="302">
        <v>0</v>
      </c>
      <c r="CF1594" s="302">
        <v>30</v>
      </c>
      <c r="CG1594" s="296">
        <v>0</v>
      </c>
      <c r="CH1594" s="297" t="s">
        <v>12384</v>
      </c>
      <c r="CI1594" s="305">
        <v>0</v>
      </c>
      <c r="CJ1594" s="306">
        <v>0</v>
      </c>
      <c r="CK1594" s="300">
        <v>0</v>
      </c>
      <c r="CL1594" s="301">
        <v>0</v>
      </c>
    </row>
    <row r="1595" spans="1:90" x14ac:dyDescent="0.25">
      <c r="A1595">
        <v>1519101000</v>
      </c>
      <c r="B1595" s="287" t="s">
        <v>13987</v>
      </c>
      <c r="C1595" s="141"/>
      <c r="N1595" s="142"/>
      <c r="O1595" s="141"/>
      <c r="AA1595" s="141"/>
      <c r="AL1595" s="142">
        <v>1</v>
      </c>
      <c r="AM1595" s="141">
        <v>1</v>
      </c>
      <c r="AX1595" s="142"/>
      <c r="AY1595" s="141"/>
      <c r="BJ1595" s="142"/>
      <c r="BK1595" s="141"/>
      <c r="BV1595" s="142"/>
      <c r="BW1595" s="302">
        <v>0</v>
      </c>
      <c r="BX1595" s="302">
        <v>0</v>
      </c>
      <c r="BY1595" s="302">
        <v>1</v>
      </c>
      <c r="BZ1595" s="302">
        <v>1</v>
      </c>
      <c r="CA1595" s="302">
        <v>0</v>
      </c>
      <c r="CB1595" s="302">
        <v>0</v>
      </c>
      <c r="CC1595" s="303">
        <v>0</v>
      </c>
      <c r="CD1595" s="304">
        <v>0</v>
      </c>
      <c r="CE1595" s="302">
        <v>0</v>
      </c>
      <c r="CF1595" s="302">
        <v>30</v>
      </c>
      <c r="CG1595" s="296">
        <v>0</v>
      </c>
      <c r="CH1595" s="297" t="s">
        <v>12384</v>
      </c>
      <c r="CI1595" s="305">
        <v>0</v>
      </c>
      <c r="CJ1595" s="306">
        <v>0</v>
      </c>
      <c r="CK1595" s="300">
        <v>0</v>
      </c>
      <c r="CL1595" s="301">
        <v>0</v>
      </c>
    </row>
    <row r="1596" spans="1:90" x14ac:dyDescent="0.25">
      <c r="A1596">
        <v>1519101010</v>
      </c>
      <c r="B1596" s="287" t="s">
        <v>13988</v>
      </c>
      <c r="C1596" s="141"/>
      <c r="N1596" s="142"/>
      <c r="O1596" s="141"/>
      <c r="AA1596" s="141"/>
      <c r="AL1596" s="142"/>
      <c r="AM1596" s="141"/>
      <c r="AN1596">
        <v>2</v>
      </c>
      <c r="AX1596" s="142"/>
      <c r="AY1596" s="141"/>
      <c r="BJ1596" s="142"/>
      <c r="BK1596" s="141"/>
      <c r="BV1596" s="142"/>
      <c r="BW1596" s="302">
        <v>0</v>
      </c>
      <c r="BX1596" s="302">
        <v>0</v>
      </c>
      <c r="BY1596" s="302">
        <v>0</v>
      </c>
      <c r="BZ1596" s="302">
        <v>2</v>
      </c>
      <c r="CA1596" s="302">
        <v>0</v>
      </c>
      <c r="CB1596" s="302">
        <v>0</v>
      </c>
      <c r="CC1596" s="303">
        <v>0</v>
      </c>
      <c r="CD1596" s="304">
        <v>0</v>
      </c>
      <c r="CE1596" s="302">
        <v>0</v>
      </c>
      <c r="CF1596" s="302">
        <v>30</v>
      </c>
      <c r="CG1596" s="296">
        <v>0</v>
      </c>
      <c r="CH1596" s="297" t="s">
        <v>12384</v>
      </c>
      <c r="CI1596" s="305">
        <v>0</v>
      </c>
      <c r="CJ1596" s="306">
        <v>0</v>
      </c>
      <c r="CK1596" s="300">
        <v>0</v>
      </c>
      <c r="CL1596" s="301">
        <v>0</v>
      </c>
    </row>
    <row r="1597" spans="1:90" x14ac:dyDescent="0.25">
      <c r="A1597">
        <v>1519101020</v>
      </c>
      <c r="B1597" s="287" t="s">
        <v>13989</v>
      </c>
      <c r="C1597" s="141">
        <v>2</v>
      </c>
      <c r="N1597" s="142"/>
      <c r="O1597" s="141"/>
      <c r="AA1597" s="141"/>
      <c r="AC1597">
        <v>1</v>
      </c>
      <c r="AD1597">
        <v>1</v>
      </c>
      <c r="AI1597">
        <v>2</v>
      </c>
      <c r="AL1597" s="142">
        <v>1</v>
      </c>
      <c r="AM1597" s="141">
        <v>1</v>
      </c>
      <c r="AP1597">
        <v>4</v>
      </c>
      <c r="AS1597">
        <v>1</v>
      </c>
      <c r="AX1597" s="142"/>
      <c r="AY1597" s="141"/>
      <c r="BJ1597" s="142"/>
      <c r="BK1597" s="141"/>
      <c r="BQ1597">
        <v>1</v>
      </c>
      <c r="BT1597">
        <v>2</v>
      </c>
      <c r="BV1597" s="142"/>
      <c r="BW1597" s="302">
        <v>2</v>
      </c>
      <c r="BX1597" s="302">
        <v>0</v>
      </c>
      <c r="BY1597" s="302">
        <v>5</v>
      </c>
      <c r="BZ1597" s="302">
        <v>6</v>
      </c>
      <c r="CA1597" s="302">
        <v>0</v>
      </c>
      <c r="CB1597" s="302">
        <v>3</v>
      </c>
      <c r="CC1597" s="303">
        <v>1.1904761904761904E-2</v>
      </c>
      <c r="CD1597" s="304">
        <v>0.70710678118654757</v>
      </c>
      <c r="CE1597" s="302">
        <v>0</v>
      </c>
      <c r="CF1597" s="302">
        <v>30</v>
      </c>
      <c r="CG1597" s="296">
        <v>5.9523809523809529E-4</v>
      </c>
      <c r="CH1597" s="307" t="s">
        <v>15354</v>
      </c>
      <c r="CI1597" s="305">
        <v>1</v>
      </c>
      <c r="CJ1597" s="306">
        <v>3.8142496383294042</v>
      </c>
      <c r="CK1597" s="300">
        <v>2</v>
      </c>
      <c r="CL1597" s="301">
        <v>4</v>
      </c>
    </row>
    <row r="1598" spans="1:90" x14ac:dyDescent="0.25">
      <c r="A1598">
        <v>1519101030</v>
      </c>
      <c r="B1598" s="287" t="s">
        <v>13990</v>
      </c>
      <c r="C1598" s="141">
        <v>1</v>
      </c>
      <c r="N1598" s="142"/>
      <c r="O1598" s="141"/>
      <c r="AA1598" s="141"/>
      <c r="AL1598" s="142">
        <v>1</v>
      </c>
      <c r="AM1598" s="141">
        <v>1</v>
      </c>
      <c r="AX1598" s="142"/>
      <c r="AY1598" s="141"/>
      <c r="BJ1598" s="142"/>
      <c r="BK1598" s="141"/>
      <c r="BV1598" s="142">
        <v>1</v>
      </c>
      <c r="BW1598" s="302">
        <v>1</v>
      </c>
      <c r="BX1598" s="302">
        <v>0</v>
      </c>
      <c r="BY1598" s="302">
        <v>1</v>
      </c>
      <c r="BZ1598" s="302">
        <v>1</v>
      </c>
      <c r="CA1598" s="302">
        <v>0</v>
      </c>
      <c r="CB1598" s="302">
        <v>1</v>
      </c>
      <c r="CC1598" s="303">
        <v>3.968253968253968E-3</v>
      </c>
      <c r="CD1598" s="304">
        <v>0</v>
      </c>
      <c r="CE1598" s="302">
        <v>137</v>
      </c>
      <c r="CF1598" s="302">
        <v>30</v>
      </c>
      <c r="CG1598" s="296">
        <v>1.9841269841269841E-4</v>
      </c>
      <c r="CH1598" s="297" t="s">
        <v>12384</v>
      </c>
      <c r="CI1598" s="305">
        <v>1</v>
      </c>
      <c r="CJ1598" s="306">
        <v>1.5793650793650791</v>
      </c>
      <c r="CK1598" s="300">
        <v>1</v>
      </c>
      <c r="CL1598" s="301">
        <v>2</v>
      </c>
    </row>
    <row r="1599" spans="1:90" x14ac:dyDescent="0.25">
      <c r="A1599">
        <v>1519101130</v>
      </c>
      <c r="B1599" s="287" t="s">
        <v>13991</v>
      </c>
      <c r="C1599" s="141"/>
      <c r="N1599" s="142"/>
      <c r="O1599" s="141"/>
      <c r="AA1599" s="141"/>
      <c r="AL1599" s="142"/>
      <c r="AM1599" s="141"/>
      <c r="AX1599" s="142"/>
      <c r="AY1599" s="141"/>
      <c r="BJ1599" s="142"/>
      <c r="BK1599" s="141"/>
      <c r="BO1599">
        <v>1</v>
      </c>
      <c r="BV1599" s="142"/>
      <c r="BW1599" s="302">
        <v>0</v>
      </c>
      <c r="BX1599" s="302">
        <v>0</v>
      </c>
      <c r="BY1599" s="302">
        <v>0</v>
      </c>
      <c r="BZ1599" s="302">
        <v>0</v>
      </c>
      <c r="CA1599" s="302">
        <v>0</v>
      </c>
      <c r="CB1599" s="302">
        <v>1</v>
      </c>
      <c r="CC1599" s="303">
        <v>3.968253968253968E-3</v>
      </c>
      <c r="CD1599" s="304">
        <v>0</v>
      </c>
      <c r="CE1599" s="302">
        <v>0</v>
      </c>
      <c r="CF1599" s="302">
        <v>30</v>
      </c>
      <c r="CG1599" s="296">
        <v>1.9841269841269841E-4</v>
      </c>
      <c r="CH1599" s="297" t="s">
        <v>12384</v>
      </c>
      <c r="CI1599" s="305">
        <v>0</v>
      </c>
      <c r="CJ1599" s="306">
        <v>1.0357142857142856</v>
      </c>
      <c r="CK1599" s="300">
        <v>1</v>
      </c>
      <c r="CL1599" s="301">
        <v>2</v>
      </c>
    </row>
    <row r="1600" spans="1:90" x14ac:dyDescent="0.25">
      <c r="A1600">
        <v>1519101260</v>
      </c>
      <c r="B1600" s="287" t="s">
        <v>13992</v>
      </c>
      <c r="C1600" s="141"/>
      <c r="N1600" s="142"/>
      <c r="O1600" s="141"/>
      <c r="AA1600" s="141"/>
      <c r="AG1600">
        <v>2</v>
      </c>
      <c r="AL1600" s="142"/>
      <c r="AM1600" s="141"/>
      <c r="AQ1600">
        <v>2</v>
      </c>
      <c r="AS1600">
        <v>3</v>
      </c>
      <c r="AT1600">
        <v>2</v>
      </c>
      <c r="AX1600" s="142"/>
      <c r="AY1600" s="141"/>
      <c r="AZ1600">
        <v>1</v>
      </c>
      <c r="BI1600">
        <v>1</v>
      </c>
      <c r="BJ1600" s="142"/>
      <c r="BK1600" s="141"/>
      <c r="BR1600">
        <v>1</v>
      </c>
      <c r="BU1600">
        <v>1</v>
      </c>
      <c r="BV1600" s="142"/>
      <c r="BW1600" s="302">
        <v>0</v>
      </c>
      <c r="BX1600" s="302">
        <v>0</v>
      </c>
      <c r="BY1600" s="302">
        <v>2</v>
      </c>
      <c r="BZ1600" s="302">
        <v>7</v>
      </c>
      <c r="CA1600" s="302">
        <v>2</v>
      </c>
      <c r="CB1600" s="302">
        <v>2</v>
      </c>
      <c r="CC1600" s="303">
        <v>7.9365079365079361E-3</v>
      </c>
      <c r="CD1600" s="304">
        <v>0</v>
      </c>
      <c r="CE1600" s="302">
        <v>0</v>
      </c>
      <c r="CF1600" s="302">
        <v>30</v>
      </c>
      <c r="CG1600" s="296">
        <v>3.9682539682539683E-4</v>
      </c>
      <c r="CH1600" s="307" t="s">
        <v>15354</v>
      </c>
      <c r="CI1600" s="305">
        <v>0</v>
      </c>
      <c r="CJ1600" s="306">
        <v>2.0714285714285712</v>
      </c>
      <c r="CK1600" s="300">
        <v>1</v>
      </c>
      <c r="CL1600" s="301">
        <v>3</v>
      </c>
    </row>
    <row r="1601" spans="1:90" x14ac:dyDescent="0.25">
      <c r="A1601">
        <v>1519101300</v>
      </c>
      <c r="B1601" s="287" t="s">
        <v>13993</v>
      </c>
      <c r="C1601" s="141"/>
      <c r="N1601" s="142"/>
      <c r="O1601" s="141"/>
      <c r="AA1601" s="141"/>
      <c r="AL1601" s="142"/>
      <c r="AM1601" s="141"/>
      <c r="AX1601" s="142"/>
      <c r="AY1601" s="141"/>
      <c r="BJ1601" s="142"/>
      <c r="BK1601" s="141"/>
      <c r="BV1601" s="142">
        <v>1</v>
      </c>
      <c r="BW1601" s="302">
        <v>0</v>
      </c>
      <c r="BX1601" s="302">
        <v>0</v>
      </c>
      <c r="BY1601" s="302">
        <v>0</v>
      </c>
      <c r="BZ1601" s="302">
        <v>0</v>
      </c>
      <c r="CA1601" s="302">
        <v>0</v>
      </c>
      <c r="CB1601" s="302">
        <v>1</v>
      </c>
      <c r="CC1601" s="303">
        <v>3.968253968253968E-3</v>
      </c>
      <c r="CD1601" s="304">
        <v>0</v>
      </c>
      <c r="CE1601" s="302">
        <v>0</v>
      </c>
      <c r="CF1601" s="302">
        <v>30</v>
      </c>
      <c r="CG1601" s="296">
        <v>1.9841269841269841E-4</v>
      </c>
      <c r="CH1601" s="307" t="s">
        <v>15354</v>
      </c>
      <c r="CI1601" s="305">
        <v>0</v>
      </c>
      <c r="CJ1601" s="306">
        <v>1.0357142857142856</v>
      </c>
      <c r="CK1601" s="300">
        <v>1</v>
      </c>
      <c r="CL1601" s="301">
        <v>2</v>
      </c>
    </row>
    <row r="1602" spans="1:90" x14ac:dyDescent="0.25">
      <c r="A1602">
        <v>1519101360</v>
      </c>
      <c r="B1602" s="287" t="s">
        <v>13994</v>
      </c>
      <c r="C1602" s="141"/>
      <c r="N1602" s="142"/>
      <c r="O1602" s="141"/>
      <c r="AA1602" s="141"/>
      <c r="AL1602" s="142"/>
      <c r="AM1602" s="141"/>
      <c r="AU1602">
        <v>2</v>
      </c>
      <c r="AX1602" s="142"/>
      <c r="AY1602" s="141"/>
      <c r="BJ1602" s="142"/>
      <c r="BK1602" s="141"/>
      <c r="BV1602" s="142"/>
      <c r="BW1602" s="302">
        <v>0</v>
      </c>
      <c r="BX1602" s="302">
        <v>0</v>
      </c>
      <c r="BY1602" s="302">
        <v>0</v>
      </c>
      <c r="BZ1602" s="302">
        <v>2</v>
      </c>
      <c r="CA1602" s="302">
        <v>0</v>
      </c>
      <c r="CB1602" s="302">
        <v>0</v>
      </c>
      <c r="CC1602" s="303">
        <v>0</v>
      </c>
      <c r="CD1602" s="304">
        <v>0</v>
      </c>
      <c r="CE1602" s="302">
        <v>0</v>
      </c>
      <c r="CF1602" s="302">
        <v>30</v>
      </c>
      <c r="CG1602" s="296">
        <v>0</v>
      </c>
      <c r="CH1602" s="297" t="s">
        <v>12384</v>
      </c>
      <c r="CI1602" s="305">
        <v>0</v>
      </c>
      <c r="CJ1602" s="306">
        <v>0</v>
      </c>
      <c r="CK1602" s="300">
        <v>0</v>
      </c>
      <c r="CL1602" s="301">
        <v>0</v>
      </c>
    </row>
    <row r="1603" spans="1:90" x14ac:dyDescent="0.25">
      <c r="A1603">
        <v>1519101370</v>
      </c>
      <c r="B1603" s="287" t="s">
        <v>13995</v>
      </c>
      <c r="C1603" s="141"/>
      <c r="N1603" s="142"/>
      <c r="O1603" s="141"/>
      <c r="AA1603" s="141"/>
      <c r="AL1603" s="142"/>
      <c r="AM1603" s="141"/>
      <c r="AU1603">
        <v>2</v>
      </c>
      <c r="AX1603" s="142"/>
      <c r="AY1603" s="141"/>
      <c r="BJ1603" s="142"/>
      <c r="BK1603" s="141"/>
      <c r="BT1603">
        <v>1</v>
      </c>
      <c r="BV1603" s="142"/>
      <c r="BW1603" s="302">
        <v>0</v>
      </c>
      <c r="BX1603" s="302">
        <v>0</v>
      </c>
      <c r="BY1603" s="302">
        <v>0</v>
      </c>
      <c r="BZ1603" s="302">
        <v>2</v>
      </c>
      <c r="CA1603" s="302">
        <v>0</v>
      </c>
      <c r="CB1603" s="302">
        <v>1</v>
      </c>
      <c r="CC1603" s="303">
        <v>3.968253968253968E-3</v>
      </c>
      <c r="CD1603" s="304">
        <v>0</v>
      </c>
      <c r="CE1603" s="302">
        <v>0</v>
      </c>
      <c r="CF1603" s="302">
        <v>30</v>
      </c>
      <c r="CG1603" s="296">
        <v>1.9841269841269841E-4</v>
      </c>
      <c r="CH1603" s="307" t="s">
        <v>15354</v>
      </c>
      <c r="CI1603" s="305">
        <v>0</v>
      </c>
      <c r="CJ1603" s="306">
        <v>1.0357142857142856</v>
      </c>
      <c r="CK1603" s="300">
        <v>1</v>
      </c>
      <c r="CL1603" s="301">
        <v>2</v>
      </c>
    </row>
    <row r="1604" spans="1:90" x14ac:dyDescent="0.25">
      <c r="A1604">
        <v>1519101380</v>
      </c>
      <c r="B1604" s="287" t="s">
        <v>13996</v>
      </c>
      <c r="C1604" s="141"/>
      <c r="N1604" s="142"/>
      <c r="O1604" s="141"/>
      <c r="AA1604" s="141"/>
      <c r="AF1604">
        <v>1</v>
      </c>
      <c r="AL1604" s="142">
        <v>4</v>
      </c>
      <c r="AM1604" s="141">
        <v>2</v>
      </c>
      <c r="AP1604">
        <v>1</v>
      </c>
      <c r="AX1604" s="142"/>
      <c r="AY1604" s="141"/>
      <c r="BJ1604" s="142"/>
      <c r="BK1604" s="141"/>
      <c r="BV1604" s="142"/>
      <c r="BW1604" s="302">
        <v>0</v>
      </c>
      <c r="BX1604" s="302">
        <v>0</v>
      </c>
      <c r="BY1604" s="302">
        <v>5</v>
      </c>
      <c r="BZ1604" s="302">
        <v>3</v>
      </c>
      <c r="CA1604" s="302">
        <v>0</v>
      </c>
      <c r="CB1604" s="302">
        <v>0</v>
      </c>
      <c r="CC1604" s="303">
        <v>0</v>
      </c>
      <c r="CD1604" s="304">
        <v>0</v>
      </c>
      <c r="CE1604" s="302">
        <v>0</v>
      </c>
      <c r="CF1604" s="302">
        <v>30</v>
      </c>
      <c r="CG1604" s="296">
        <v>0</v>
      </c>
      <c r="CH1604" s="297" t="s">
        <v>12384</v>
      </c>
      <c r="CI1604" s="305">
        <v>0</v>
      </c>
      <c r="CJ1604" s="306">
        <v>0</v>
      </c>
      <c r="CK1604" s="300">
        <v>0</v>
      </c>
      <c r="CL1604" s="301">
        <v>0</v>
      </c>
    </row>
    <row r="1605" spans="1:90" x14ac:dyDescent="0.25">
      <c r="A1605">
        <v>1519101390</v>
      </c>
      <c r="B1605" s="287" t="s">
        <v>13997</v>
      </c>
      <c r="C1605" s="141"/>
      <c r="N1605" s="142"/>
      <c r="O1605" s="141"/>
      <c r="AA1605" s="141"/>
      <c r="AB1605">
        <v>1</v>
      </c>
      <c r="AF1605">
        <v>1</v>
      </c>
      <c r="AL1605" s="142"/>
      <c r="AM1605" s="141"/>
      <c r="AX1605" s="142"/>
      <c r="AY1605" s="141"/>
      <c r="BJ1605" s="142"/>
      <c r="BK1605" s="141"/>
      <c r="BV1605" s="142"/>
      <c r="BW1605" s="302">
        <v>0</v>
      </c>
      <c r="BX1605" s="302">
        <v>0</v>
      </c>
      <c r="BY1605" s="302">
        <v>2</v>
      </c>
      <c r="BZ1605" s="302">
        <v>0</v>
      </c>
      <c r="CA1605" s="302">
        <v>0</v>
      </c>
      <c r="CB1605" s="302">
        <v>0</v>
      </c>
      <c r="CC1605" s="303">
        <v>0</v>
      </c>
      <c r="CD1605" s="304">
        <v>0</v>
      </c>
      <c r="CE1605" s="302">
        <v>0</v>
      </c>
      <c r="CF1605" s="302">
        <v>30</v>
      </c>
      <c r="CG1605" s="296">
        <v>0</v>
      </c>
      <c r="CH1605" s="297" t="s">
        <v>12384</v>
      </c>
      <c r="CI1605" s="305">
        <v>0</v>
      </c>
      <c r="CJ1605" s="306">
        <v>0</v>
      </c>
      <c r="CK1605" s="300">
        <v>0</v>
      </c>
      <c r="CL1605" s="301">
        <v>0</v>
      </c>
    </row>
    <row r="1606" spans="1:90" x14ac:dyDescent="0.25">
      <c r="A1606">
        <v>1519101410</v>
      </c>
      <c r="B1606" s="287" t="s">
        <v>13998</v>
      </c>
      <c r="C1606" s="141"/>
      <c r="D1606">
        <v>1</v>
      </c>
      <c r="L1606">
        <v>1</v>
      </c>
      <c r="N1606" s="142"/>
      <c r="O1606" s="141"/>
      <c r="Q1606">
        <v>1</v>
      </c>
      <c r="AA1606" s="141"/>
      <c r="AD1606">
        <v>1</v>
      </c>
      <c r="AF1606">
        <v>2</v>
      </c>
      <c r="AH1606">
        <v>1</v>
      </c>
      <c r="AL1606" s="142">
        <v>3</v>
      </c>
      <c r="AM1606" s="141">
        <v>1</v>
      </c>
      <c r="AU1606">
        <v>1</v>
      </c>
      <c r="AX1606" s="142"/>
      <c r="AY1606" s="141"/>
      <c r="BJ1606" s="142"/>
      <c r="BK1606" s="141"/>
      <c r="BL1606">
        <v>1</v>
      </c>
      <c r="BM1606">
        <v>1</v>
      </c>
      <c r="BQ1606">
        <v>1</v>
      </c>
      <c r="BV1606" s="142"/>
      <c r="BW1606" s="302">
        <v>2</v>
      </c>
      <c r="BX1606" s="302">
        <v>1</v>
      </c>
      <c r="BY1606" s="302">
        <v>7</v>
      </c>
      <c r="BZ1606" s="302">
        <v>2</v>
      </c>
      <c r="CA1606" s="302">
        <v>0</v>
      </c>
      <c r="CB1606" s="302">
        <v>3</v>
      </c>
      <c r="CC1606" s="303">
        <v>1.1904761904761904E-2</v>
      </c>
      <c r="CD1606" s="304">
        <v>0</v>
      </c>
      <c r="CE1606" s="302">
        <v>0</v>
      </c>
      <c r="CF1606" s="302">
        <v>30</v>
      </c>
      <c r="CG1606" s="296">
        <v>5.9523809523809529E-4</v>
      </c>
      <c r="CH1606" s="307" t="s">
        <v>15354</v>
      </c>
      <c r="CI1606" s="305">
        <v>0</v>
      </c>
      <c r="CJ1606" s="306">
        <v>3.1071428571428568</v>
      </c>
      <c r="CK1606" s="300">
        <v>1</v>
      </c>
      <c r="CL1606" s="301">
        <v>4</v>
      </c>
    </row>
    <row r="1607" spans="1:90" x14ac:dyDescent="0.25">
      <c r="A1607">
        <v>1519101420</v>
      </c>
      <c r="B1607" s="287" t="s">
        <v>13999</v>
      </c>
      <c r="C1607" s="141"/>
      <c r="N1607" s="142"/>
      <c r="O1607" s="141"/>
      <c r="AA1607" s="141"/>
      <c r="AL1607" s="142"/>
      <c r="AM1607" s="141"/>
      <c r="AU1607">
        <v>1</v>
      </c>
      <c r="AX1607" s="142"/>
      <c r="AY1607" s="141"/>
      <c r="BJ1607" s="142"/>
      <c r="BK1607" s="141"/>
      <c r="BV1607" s="142"/>
      <c r="BW1607" s="302">
        <v>0</v>
      </c>
      <c r="BX1607" s="302">
        <v>0</v>
      </c>
      <c r="BY1607" s="302">
        <v>0</v>
      </c>
      <c r="BZ1607" s="302">
        <v>1</v>
      </c>
      <c r="CA1607" s="302">
        <v>0</v>
      </c>
      <c r="CB1607" s="302">
        <v>0</v>
      </c>
      <c r="CC1607" s="303">
        <v>0</v>
      </c>
      <c r="CD1607" s="304">
        <v>0</v>
      </c>
      <c r="CE1607" s="302">
        <v>0</v>
      </c>
      <c r="CF1607" s="302">
        <v>30</v>
      </c>
      <c r="CG1607" s="296">
        <v>0</v>
      </c>
      <c r="CH1607" s="307" t="s">
        <v>15354</v>
      </c>
      <c r="CI1607" s="305">
        <v>0</v>
      </c>
      <c r="CJ1607" s="306">
        <v>0</v>
      </c>
      <c r="CK1607" s="300">
        <v>0</v>
      </c>
      <c r="CL1607" s="301">
        <v>0</v>
      </c>
    </row>
    <row r="1608" spans="1:90" x14ac:dyDescent="0.25">
      <c r="A1608">
        <v>1519101430</v>
      </c>
      <c r="B1608" s="287" t="s">
        <v>14000</v>
      </c>
      <c r="C1608" s="141"/>
      <c r="N1608" s="142"/>
      <c r="O1608" s="141"/>
      <c r="AA1608" s="141"/>
      <c r="AL1608" s="142"/>
      <c r="AM1608" s="141"/>
      <c r="AU1608">
        <v>1</v>
      </c>
      <c r="AX1608" s="142"/>
      <c r="AY1608" s="141"/>
      <c r="BJ1608" s="142"/>
      <c r="BK1608" s="141"/>
      <c r="BV1608" s="142"/>
      <c r="BW1608" s="302">
        <v>0</v>
      </c>
      <c r="BX1608" s="302">
        <v>0</v>
      </c>
      <c r="BY1608" s="302">
        <v>0</v>
      </c>
      <c r="BZ1608" s="302">
        <v>1</v>
      </c>
      <c r="CA1608" s="302">
        <v>0</v>
      </c>
      <c r="CB1608" s="302">
        <v>0</v>
      </c>
      <c r="CC1608" s="303">
        <v>0</v>
      </c>
      <c r="CD1608" s="304">
        <v>0</v>
      </c>
      <c r="CE1608" s="302">
        <v>0</v>
      </c>
      <c r="CF1608" s="302">
        <v>30</v>
      </c>
      <c r="CG1608" s="296">
        <v>0</v>
      </c>
      <c r="CH1608" s="307" t="s">
        <v>15354</v>
      </c>
      <c r="CI1608" s="305">
        <v>0</v>
      </c>
      <c r="CJ1608" s="306">
        <v>0</v>
      </c>
      <c r="CK1608" s="300">
        <v>0</v>
      </c>
      <c r="CL1608" s="301">
        <v>0</v>
      </c>
    </row>
    <row r="1609" spans="1:90" x14ac:dyDescent="0.25">
      <c r="A1609">
        <v>1519101490</v>
      </c>
      <c r="B1609" s="287" t="s">
        <v>14001</v>
      </c>
      <c r="C1609" s="141"/>
      <c r="N1609" s="142"/>
      <c r="O1609" s="141"/>
      <c r="Q1609">
        <v>1</v>
      </c>
      <c r="AA1609" s="141"/>
      <c r="AL1609" s="142"/>
      <c r="AM1609" s="141"/>
      <c r="AX1609" s="142"/>
      <c r="AY1609" s="141"/>
      <c r="BJ1609" s="142"/>
      <c r="BK1609" s="141"/>
      <c r="BV1609" s="142"/>
      <c r="BW1609" s="302">
        <v>0</v>
      </c>
      <c r="BX1609" s="302">
        <v>1</v>
      </c>
      <c r="BY1609" s="302">
        <v>0</v>
      </c>
      <c r="BZ1609" s="302">
        <v>0</v>
      </c>
      <c r="CA1609" s="302">
        <v>0</v>
      </c>
      <c r="CB1609" s="302">
        <v>0</v>
      </c>
      <c r="CC1609" s="303">
        <v>0</v>
      </c>
      <c r="CD1609" s="304">
        <v>0</v>
      </c>
      <c r="CE1609" s="302">
        <v>0</v>
      </c>
      <c r="CF1609" s="302">
        <v>30</v>
      </c>
      <c r="CG1609" s="296">
        <v>0</v>
      </c>
      <c r="CH1609" s="297" t="s">
        <v>12384</v>
      </c>
      <c r="CI1609" s="305">
        <v>0</v>
      </c>
      <c r="CJ1609" s="306">
        <v>0</v>
      </c>
      <c r="CK1609" s="300">
        <v>0</v>
      </c>
      <c r="CL1609" s="301">
        <v>0</v>
      </c>
    </row>
    <row r="1610" spans="1:90" x14ac:dyDescent="0.25">
      <c r="A1610">
        <v>1519101510</v>
      </c>
      <c r="B1610" s="287" t="s">
        <v>14002</v>
      </c>
      <c r="C1610" s="141"/>
      <c r="N1610" s="142"/>
      <c r="O1610" s="141"/>
      <c r="AA1610" s="141"/>
      <c r="AL1610" s="142"/>
      <c r="AM1610" s="141"/>
      <c r="AX1610" s="142"/>
      <c r="AY1610" s="141"/>
      <c r="BJ1610" s="142"/>
      <c r="BK1610" s="141"/>
      <c r="BT1610">
        <v>1</v>
      </c>
      <c r="BV1610" s="142"/>
      <c r="BW1610" s="302">
        <v>0</v>
      </c>
      <c r="BX1610" s="302">
        <v>0</v>
      </c>
      <c r="BY1610" s="302">
        <v>0</v>
      </c>
      <c r="BZ1610" s="302">
        <v>0</v>
      </c>
      <c r="CA1610" s="302">
        <v>0</v>
      </c>
      <c r="CB1610" s="302">
        <v>1</v>
      </c>
      <c r="CC1610" s="303">
        <v>3.968253968253968E-3</v>
      </c>
      <c r="CD1610" s="304">
        <v>0</v>
      </c>
      <c r="CE1610" s="302">
        <v>0</v>
      </c>
      <c r="CF1610" s="302">
        <v>30</v>
      </c>
      <c r="CG1610" s="296">
        <v>1.9841269841269841E-4</v>
      </c>
      <c r="CH1610" s="297" t="s">
        <v>12384</v>
      </c>
      <c r="CI1610" s="305">
        <v>0</v>
      </c>
      <c r="CJ1610" s="306">
        <v>1.0357142857142856</v>
      </c>
      <c r="CK1610" s="300">
        <v>1</v>
      </c>
      <c r="CL1610" s="301">
        <v>2</v>
      </c>
    </row>
    <row r="1611" spans="1:90" x14ac:dyDescent="0.25">
      <c r="A1611">
        <v>1519101520</v>
      </c>
      <c r="B1611" s="287" t="s">
        <v>14003</v>
      </c>
      <c r="C1611" s="141"/>
      <c r="N1611" s="142"/>
      <c r="O1611" s="141"/>
      <c r="AA1611" s="141"/>
      <c r="AL1611" s="142"/>
      <c r="AM1611" s="141"/>
      <c r="AX1611" s="142"/>
      <c r="AY1611" s="141"/>
      <c r="BJ1611" s="142"/>
      <c r="BK1611" s="141"/>
      <c r="BO1611">
        <v>1</v>
      </c>
      <c r="BV1611" s="142"/>
      <c r="BW1611" s="302">
        <v>0</v>
      </c>
      <c r="BX1611" s="302">
        <v>0</v>
      </c>
      <c r="BY1611" s="302">
        <v>0</v>
      </c>
      <c r="BZ1611" s="302">
        <v>0</v>
      </c>
      <c r="CA1611" s="302">
        <v>0</v>
      </c>
      <c r="CB1611" s="302">
        <v>1</v>
      </c>
      <c r="CC1611" s="303">
        <v>3.968253968253968E-3</v>
      </c>
      <c r="CD1611" s="304">
        <v>0</v>
      </c>
      <c r="CE1611" s="302">
        <v>0</v>
      </c>
      <c r="CF1611" s="302">
        <v>30</v>
      </c>
      <c r="CG1611" s="296">
        <v>1.9841269841269841E-4</v>
      </c>
      <c r="CH1611" s="297" t="s">
        <v>12384</v>
      </c>
      <c r="CI1611" s="305">
        <v>0</v>
      </c>
      <c r="CJ1611" s="306">
        <v>1.0357142857142856</v>
      </c>
      <c r="CK1611" s="300">
        <v>1</v>
      </c>
      <c r="CL1611" s="301">
        <v>2</v>
      </c>
    </row>
    <row r="1612" spans="1:90" x14ac:dyDescent="0.25">
      <c r="A1612">
        <v>1519101550</v>
      </c>
      <c r="B1612" s="287" t="s">
        <v>14004</v>
      </c>
      <c r="C1612" s="141"/>
      <c r="L1612">
        <v>1</v>
      </c>
      <c r="N1612" s="142">
        <v>1</v>
      </c>
      <c r="O1612" s="141"/>
      <c r="V1612">
        <v>1</v>
      </c>
      <c r="AA1612" s="141"/>
      <c r="AE1612">
        <v>1</v>
      </c>
      <c r="AL1612" s="142"/>
      <c r="AM1612" s="141"/>
      <c r="AW1612">
        <v>1</v>
      </c>
      <c r="AX1612" s="142"/>
      <c r="AY1612" s="141"/>
      <c r="BA1612">
        <v>1</v>
      </c>
      <c r="BC1612">
        <v>1</v>
      </c>
      <c r="BJ1612" s="142"/>
      <c r="BK1612" s="141"/>
      <c r="BN1612">
        <v>2</v>
      </c>
      <c r="BV1612" s="142">
        <v>1</v>
      </c>
      <c r="BW1612" s="302">
        <v>2</v>
      </c>
      <c r="BX1612" s="302">
        <v>1</v>
      </c>
      <c r="BY1612" s="302">
        <v>1</v>
      </c>
      <c r="BZ1612" s="302">
        <v>1</v>
      </c>
      <c r="CA1612" s="302">
        <v>2</v>
      </c>
      <c r="CB1612" s="302">
        <v>3</v>
      </c>
      <c r="CC1612" s="303">
        <v>1.1904761904761904E-2</v>
      </c>
      <c r="CD1612" s="304">
        <v>0.70710678118654757</v>
      </c>
      <c r="CE1612" s="302">
        <v>69</v>
      </c>
      <c r="CF1612" s="302">
        <v>30</v>
      </c>
      <c r="CG1612" s="296">
        <v>5.9523809523809529E-4</v>
      </c>
      <c r="CH1612" s="307" t="s">
        <v>15354</v>
      </c>
      <c r="CI1612" s="305">
        <v>2</v>
      </c>
      <c r="CJ1612" s="306">
        <v>4.6356782097579758</v>
      </c>
      <c r="CK1612" s="300">
        <v>2</v>
      </c>
      <c r="CL1612" s="301">
        <v>4</v>
      </c>
    </row>
    <row r="1613" spans="1:90" x14ac:dyDescent="0.25">
      <c r="A1613">
        <v>1519101560</v>
      </c>
      <c r="B1613" s="287" t="s">
        <v>14005</v>
      </c>
      <c r="C1613" s="141"/>
      <c r="N1613" s="142"/>
      <c r="O1613" s="141"/>
      <c r="AA1613" s="141"/>
      <c r="AD1613">
        <v>1</v>
      </c>
      <c r="AL1613" s="142"/>
      <c r="AM1613" s="141"/>
      <c r="AW1613">
        <v>1</v>
      </c>
      <c r="AX1613" s="142"/>
      <c r="AY1613" s="141"/>
      <c r="BJ1613" s="142"/>
      <c r="BK1613" s="141"/>
      <c r="BN1613">
        <v>1</v>
      </c>
      <c r="BV1613" s="142"/>
      <c r="BW1613" s="302">
        <v>0</v>
      </c>
      <c r="BX1613" s="302">
        <v>0</v>
      </c>
      <c r="BY1613" s="302">
        <v>1</v>
      </c>
      <c r="BZ1613" s="302">
        <v>1</v>
      </c>
      <c r="CA1613" s="302">
        <v>0</v>
      </c>
      <c r="CB1613" s="302">
        <v>1</v>
      </c>
      <c r="CC1613" s="303">
        <v>3.968253968253968E-3</v>
      </c>
      <c r="CD1613" s="304">
        <v>0</v>
      </c>
      <c r="CE1613" s="302">
        <v>0</v>
      </c>
      <c r="CF1613" s="302">
        <v>30</v>
      </c>
      <c r="CG1613" s="296">
        <v>1.9841269841269841E-4</v>
      </c>
      <c r="CH1613" s="307" t="s">
        <v>15354</v>
      </c>
      <c r="CI1613" s="305">
        <v>0</v>
      </c>
      <c r="CJ1613" s="306">
        <v>1.0357142857142856</v>
      </c>
      <c r="CK1613" s="300">
        <v>1</v>
      </c>
      <c r="CL1613" s="301">
        <v>2</v>
      </c>
    </row>
    <row r="1614" spans="1:90" x14ac:dyDescent="0.25">
      <c r="A1614">
        <v>1519101580</v>
      </c>
      <c r="B1614" s="287" t="s">
        <v>14006</v>
      </c>
      <c r="C1614" s="141"/>
      <c r="N1614" s="142"/>
      <c r="O1614" s="141"/>
      <c r="AA1614" s="141"/>
      <c r="AL1614" s="142"/>
      <c r="AM1614" s="141"/>
      <c r="AX1614" s="142"/>
      <c r="AY1614" s="141"/>
      <c r="BJ1614" s="142"/>
      <c r="BK1614" s="141"/>
      <c r="BM1614">
        <v>1</v>
      </c>
      <c r="BV1614" s="142"/>
      <c r="BW1614" s="302">
        <v>0</v>
      </c>
      <c r="BX1614" s="302">
        <v>0</v>
      </c>
      <c r="BY1614" s="302">
        <v>0</v>
      </c>
      <c r="BZ1614" s="302">
        <v>0</v>
      </c>
      <c r="CA1614" s="302">
        <v>0</v>
      </c>
      <c r="CB1614" s="302">
        <v>1</v>
      </c>
      <c r="CC1614" s="303">
        <v>3.968253968253968E-3</v>
      </c>
      <c r="CD1614" s="304">
        <v>0</v>
      </c>
      <c r="CE1614" s="302">
        <v>0</v>
      </c>
      <c r="CF1614" s="302">
        <v>30</v>
      </c>
      <c r="CG1614" s="296">
        <v>1.9841269841269841E-4</v>
      </c>
      <c r="CH1614" s="297" t="s">
        <v>12384</v>
      </c>
      <c r="CI1614" s="305">
        <v>0</v>
      </c>
      <c r="CJ1614" s="306">
        <v>1.0357142857142856</v>
      </c>
      <c r="CK1614" s="300">
        <v>1</v>
      </c>
      <c r="CL1614" s="301">
        <v>2</v>
      </c>
    </row>
    <row r="1615" spans="1:90" x14ac:dyDescent="0.25">
      <c r="A1615">
        <v>1519101610</v>
      </c>
      <c r="B1615" s="287" t="s">
        <v>14007</v>
      </c>
      <c r="C1615" s="141"/>
      <c r="L1615">
        <v>1</v>
      </c>
      <c r="N1615" s="142"/>
      <c r="O1615" s="141"/>
      <c r="AA1615" s="141"/>
      <c r="AL1615" s="142"/>
      <c r="AM1615" s="141"/>
      <c r="AN1615">
        <v>1</v>
      </c>
      <c r="AX1615" s="142"/>
      <c r="AY1615" s="141"/>
      <c r="BJ1615" s="142"/>
      <c r="BK1615" s="141"/>
      <c r="BV1615" s="142"/>
      <c r="BW1615" s="302">
        <v>1</v>
      </c>
      <c r="BX1615" s="302">
        <v>0</v>
      </c>
      <c r="BY1615" s="302">
        <v>0</v>
      </c>
      <c r="BZ1615" s="302">
        <v>1</v>
      </c>
      <c r="CA1615" s="302">
        <v>0</v>
      </c>
      <c r="CB1615" s="302">
        <v>0</v>
      </c>
      <c r="CC1615" s="303">
        <v>0</v>
      </c>
      <c r="CD1615" s="304">
        <v>0</v>
      </c>
      <c r="CE1615" s="302">
        <v>0</v>
      </c>
      <c r="CF1615" s="302">
        <v>30</v>
      </c>
      <c r="CG1615" s="296">
        <v>0</v>
      </c>
      <c r="CH1615" s="297" t="s">
        <v>12384</v>
      </c>
      <c r="CI1615" s="305">
        <v>0</v>
      </c>
      <c r="CJ1615" s="306">
        <v>0</v>
      </c>
      <c r="CK1615" s="300">
        <v>0</v>
      </c>
      <c r="CL1615" s="301">
        <v>0</v>
      </c>
    </row>
    <row r="1616" spans="1:90" x14ac:dyDescent="0.25">
      <c r="A1616">
        <v>1519101660</v>
      </c>
      <c r="B1616" s="287" t="s">
        <v>14008</v>
      </c>
      <c r="C1616" s="141"/>
      <c r="N1616" s="142"/>
      <c r="O1616" s="141"/>
      <c r="AA1616" s="141"/>
      <c r="AL1616" s="142"/>
      <c r="AM1616" s="141"/>
      <c r="AX1616" s="142"/>
      <c r="AY1616" s="141"/>
      <c r="BA1616">
        <v>1</v>
      </c>
      <c r="BJ1616" s="142"/>
      <c r="BK1616" s="141"/>
      <c r="BV1616" s="142"/>
      <c r="BW1616" s="302">
        <v>0</v>
      </c>
      <c r="BX1616" s="302">
        <v>0</v>
      </c>
      <c r="BY1616" s="302">
        <v>0</v>
      </c>
      <c r="BZ1616" s="302">
        <v>0</v>
      </c>
      <c r="CA1616" s="302">
        <v>1</v>
      </c>
      <c r="CB1616" s="302">
        <v>0</v>
      </c>
      <c r="CC1616" s="303">
        <v>0</v>
      </c>
      <c r="CD1616" s="304">
        <v>0</v>
      </c>
      <c r="CE1616" s="302">
        <v>155</v>
      </c>
      <c r="CF1616" s="302">
        <v>30</v>
      </c>
      <c r="CG1616" s="296">
        <v>0</v>
      </c>
      <c r="CH1616" s="297" t="s">
        <v>12384</v>
      </c>
      <c r="CI1616" s="305">
        <v>0</v>
      </c>
      <c r="CJ1616" s="306">
        <v>0</v>
      </c>
      <c r="CK1616" s="300">
        <v>0</v>
      </c>
      <c r="CL1616" s="301">
        <v>0</v>
      </c>
    </row>
    <row r="1617" spans="1:90" x14ac:dyDescent="0.25">
      <c r="A1617">
        <v>1519101800</v>
      </c>
      <c r="B1617" s="287" t="s">
        <v>14009</v>
      </c>
      <c r="C1617" s="141"/>
      <c r="N1617" s="142"/>
      <c r="O1617" s="141"/>
      <c r="Y1617">
        <v>1</v>
      </c>
      <c r="AA1617" s="141"/>
      <c r="AE1617">
        <v>1</v>
      </c>
      <c r="AL1617" s="142"/>
      <c r="AM1617" s="141"/>
      <c r="AX1617" s="142"/>
      <c r="AY1617" s="141"/>
      <c r="BJ1617" s="142"/>
      <c r="BK1617" s="141"/>
      <c r="BV1617" s="142"/>
      <c r="BW1617" s="302">
        <v>0</v>
      </c>
      <c r="BX1617" s="302">
        <v>1</v>
      </c>
      <c r="BY1617" s="302">
        <v>1</v>
      </c>
      <c r="BZ1617" s="302">
        <v>0</v>
      </c>
      <c r="CA1617" s="302">
        <v>0</v>
      </c>
      <c r="CB1617" s="302">
        <v>0</v>
      </c>
      <c r="CC1617" s="303">
        <v>0</v>
      </c>
      <c r="CD1617" s="304">
        <v>0</v>
      </c>
      <c r="CE1617" s="302">
        <v>0</v>
      </c>
      <c r="CF1617" s="302">
        <v>30</v>
      </c>
      <c r="CG1617" s="296">
        <v>0</v>
      </c>
      <c r="CH1617" s="297" t="s">
        <v>12384</v>
      </c>
      <c r="CI1617" s="305">
        <v>0</v>
      </c>
      <c r="CJ1617" s="306">
        <v>0</v>
      </c>
      <c r="CK1617" s="300">
        <v>0</v>
      </c>
      <c r="CL1617" s="301">
        <v>0</v>
      </c>
    </row>
    <row r="1618" spans="1:90" x14ac:dyDescent="0.25">
      <c r="A1618">
        <v>1519101810</v>
      </c>
      <c r="B1618" s="287" t="s">
        <v>14010</v>
      </c>
      <c r="C1618" s="141"/>
      <c r="N1618" s="142"/>
      <c r="O1618" s="141"/>
      <c r="AA1618" s="141"/>
      <c r="AL1618" s="142">
        <v>2</v>
      </c>
      <c r="AM1618" s="141"/>
      <c r="AR1618">
        <v>1</v>
      </c>
      <c r="AT1618">
        <v>11</v>
      </c>
      <c r="AX1618" s="142"/>
      <c r="AY1618" s="141">
        <v>1</v>
      </c>
      <c r="BG1618">
        <v>1</v>
      </c>
      <c r="BH1618">
        <v>1</v>
      </c>
      <c r="BJ1618" s="142"/>
      <c r="BK1618" s="141"/>
      <c r="BO1618">
        <v>1</v>
      </c>
      <c r="BQ1618">
        <v>1</v>
      </c>
      <c r="BS1618">
        <v>1</v>
      </c>
      <c r="BV1618" s="142"/>
      <c r="BW1618" s="302">
        <v>0</v>
      </c>
      <c r="BX1618" s="302">
        <v>0</v>
      </c>
      <c r="BY1618" s="302">
        <v>2</v>
      </c>
      <c r="BZ1618" s="302">
        <v>12</v>
      </c>
      <c r="CA1618" s="302">
        <v>3</v>
      </c>
      <c r="CB1618" s="302">
        <v>3</v>
      </c>
      <c r="CC1618" s="303">
        <v>1.1904761904761904E-2</v>
      </c>
      <c r="CD1618" s="304">
        <v>0</v>
      </c>
      <c r="CE1618" s="302">
        <v>0</v>
      </c>
      <c r="CF1618" s="302">
        <v>30</v>
      </c>
      <c r="CG1618" s="296">
        <v>5.9523809523809529E-4</v>
      </c>
      <c r="CH1618" s="297" t="s">
        <v>12384</v>
      </c>
      <c r="CI1618" s="305">
        <v>0</v>
      </c>
      <c r="CJ1618" s="306">
        <v>3.1071428571428568</v>
      </c>
      <c r="CK1618" s="300">
        <v>1</v>
      </c>
      <c r="CL1618" s="301">
        <v>4</v>
      </c>
    </row>
    <row r="1619" spans="1:90" x14ac:dyDescent="0.25">
      <c r="A1619">
        <v>1519103680</v>
      </c>
      <c r="B1619" s="287" t="s">
        <v>14011</v>
      </c>
      <c r="C1619" s="141"/>
      <c r="E1619">
        <v>1</v>
      </c>
      <c r="G1619">
        <v>1</v>
      </c>
      <c r="J1619">
        <v>1</v>
      </c>
      <c r="K1619">
        <v>1</v>
      </c>
      <c r="N1619" s="142"/>
      <c r="O1619" s="141"/>
      <c r="P1619">
        <v>2</v>
      </c>
      <c r="AA1619" s="141"/>
      <c r="AL1619" s="142"/>
      <c r="AM1619" s="141"/>
      <c r="AX1619" s="142"/>
      <c r="AY1619" s="141"/>
      <c r="BJ1619" s="142"/>
      <c r="BK1619" s="141"/>
      <c r="BV1619" s="142"/>
      <c r="BW1619" s="302">
        <v>4</v>
      </c>
      <c r="BX1619" s="302">
        <v>2</v>
      </c>
      <c r="BY1619" s="302">
        <v>0</v>
      </c>
      <c r="BZ1619" s="302">
        <v>0</v>
      </c>
      <c r="CA1619" s="302">
        <v>0</v>
      </c>
      <c r="CB1619" s="302">
        <v>0</v>
      </c>
      <c r="CC1619" s="303">
        <v>0</v>
      </c>
      <c r="CD1619" s="304">
        <v>0</v>
      </c>
      <c r="CE1619" s="302">
        <v>0</v>
      </c>
      <c r="CF1619" s="302">
        <v>30</v>
      </c>
      <c r="CG1619" s="296">
        <v>0</v>
      </c>
      <c r="CH1619" s="297" t="s">
        <v>12384</v>
      </c>
      <c r="CI1619" s="305">
        <v>0</v>
      </c>
      <c r="CJ1619" s="306">
        <v>0</v>
      </c>
      <c r="CK1619" s="300">
        <v>0</v>
      </c>
      <c r="CL1619" s="301">
        <v>0</v>
      </c>
    </row>
    <row r="1620" spans="1:90" x14ac:dyDescent="0.25">
      <c r="A1620">
        <v>1519103690</v>
      </c>
      <c r="B1620" s="287" t="s">
        <v>14012</v>
      </c>
      <c r="C1620" s="141"/>
      <c r="N1620" s="142"/>
      <c r="O1620" s="141"/>
      <c r="W1620">
        <v>1</v>
      </c>
      <c r="AA1620" s="141"/>
      <c r="AL1620" s="142"/>
      <c r="AM1620" s="141"/>
      <c r="AX1620" s="142"/>
      <c r="AY1620" s="141"/>
      <c r="BJ1620" s="142"/>
      <c r="BK1620" s="141"/>
      <c r="BV1620" s="142"/>
      <c r="BW1620" s="302">
        <v>0</v>
      </c>
      <c r="BX1620" s="302">
        <v>1</v>
      </c>
      <c r="BY1620" s="302">
        <v>0</v>
      </c>
      <c r="BZ1620" s="302">
        <v>0</v>
      </c>
      <c r="CA1620" s="302">
        <v>0</v>
      </c>
      <c r="CB1620" s="302">
        <v>0</v>
      </c>
      <c r="CC1620" s="303">
        <v>0</v>
      </c>
      <c r="CD1620" s="304">
        <v>0</v>
      </c>
      <c r="CE1620" s="302">
        <v>0</v>
      </c>
      <c r="CF1620" s="302">
        <v>30</v>
      </c>
      <c r="CG1620" s="296">
        <v>0</v>
      </c>
      <c r="CH1620" s="297" t="s">
        <v>12384</v>
      </c>
      <c r="CI1620" s="305">
        <v>0</v>
      </c>
      <c r="CJ1620" s="306">
        <v>0</v>
      </c>
      <c r="CK1620" s="300">
        <v>0</v>
      </c>
      <c r="CL1620" s="301">
        <v>0</v>
      </c>
    </row>
    <row r="1621" spans="1:90" x14ac:dyDescent="0.25">
      <c r="A1621">
        <v>1519103710</v>
      </c>
      <c r="B1621" s="287" t="s">
        <v>14013</v>
      </c>
      <c r="C1621" s="141"/>
      <c r="N1621" s="142"/>
      <c r="O1621" s="141"/>
      <c r="X1621">
        <v>1</v>
      </c>
      <c r="AA1621" s="141"/>
      <c r="AL1621" s="142"/>
      <c r="AM1621" s="141"/>
      <c r="AX1621" s="142"/>
      <c r="AY1621" s="141"/>
      <c r="BJ1621" s="142"/>
      <c r="BK1621" s="141"/>
      <c r="BV1621" s="142"/>
      <c r="BW1621" s="302">
        <v>0</v>
      </c>
      <c r="BX1621" s="302">
        <v>1</v>
      </c>
      <c r="BY1621" s="302">
        <v>0</v>
      </c>
      <c r="BZ1621" s="302">
        <v>0</v>
      </c>
      <c r="CA1621" s="302">
        <v>0</v>
      </c>
      <c r="CB1621" s="302">
        <v>0</v>
      </c>
      <c r="CC1621" s="303">
        <v>0</v>
      </c>
      <c r="CD1621" s="304">
        <v>0</v>
      </c>
      <c r="CE1621" s="302">
        <v>0</v>
      </c>
      <c r="CF1621" s="302">
        <v>30</v>
      </c>
      <c r="CG1621" s="296">
        <v>0</v>
      </c>
      <c r="CH1621" s="297" t="s">
        <v>12384</v>
      </c>
      <c r="CI1621" s="305">
        <v>0</v>
      </c>
      <c r="CJ1621" s="306">
        <v>0</v>
      </c>
      <c r="CK1621" s="300">
        <v>0</v>
      </c>
      <c r="CL1621" s="301">
        <v>0</v>
      </c>
    </row>
    <row r="1622" spans="1:90" x14ac:dyDescent="0.25">
      <c r="A1622">
        <v>1519103780</v>
      </c>
      <c r="B1622" s="287" t="s">
        <v>14014</v>
      </c>
      <c r="C1622" s="141"/>
      <c r="N1622" s="142">
        <v>6</v>
      </c>
      <c r="O1622" s="141"/>
      <c r="AA1622" s="141"/>
      <c r="AL1622" s="142"/>
      <c r="AM1622" s="141"/>
      <c r="AX1622" s="142"/>
      <c r="AY1622" s="141"/>
      <c r="BJ1622" s="142"/>
      <c r="BK1622" s="141"/>
      <c r="BV1622" s="142"/>
      <c r="BW1622" s="302">
        <v>6</v>
      </c>
      <c r="BX1622" s="302">
        <v>0</v>
      </c>
      <c r="BY1622" s="302">
        <v>0</v>
      </c>
      <c r="BZ1622" s="302">
        <v>0</v>
      </c>
      <c r="CA1622" s="302">
        <v>0</v>
      </c>
      <c r="CB1622" s="302">
        <v>0</v>
      </c>
      <c r="CC1622" s="303">
        <v>0</v>
      </c>
      <c r="CD1622" s="304">
        <v>0</v>
      </c>
      <c r="CE1622" s="302">
        <v>100</v>
      </c>
      <c r="CF1622" s="302">
        <v>30</v>
      </c>
      <c r="CG1622" s="296">
        <v>0</v>
      </c>
      <c r="CH1622" s="297" t="s">
        <v>12384</v>
      </c>
      <c r="CI1622" s="305">
        <v>0</v>
      </c>
      <c r="CJ1622" s="306">
        <v>0</v>
      </c>
      <c r="CK1622" s="300">
        <v>0</v>
      </c>
      <c r="CL1622" s="301">
        <v>0</v>
      </c>
    </row>
    <row r="1623" spans="1:90" x14ac:dyDescent="0.25">
      <c r="A1623">
        <v>1519103800</v>
      </c>
      <c r="B1623" s="287" t="s">
        <v>14015</v>
      </c>
      <c r="C1623" s="141"/>
      <c r="E1623">
        <v>1</v>
      </c>
      <c r="N1623" s="142"/>
      <c r="O1623" s="141"/>
      <c r="Q1623">
        <v>1</v>
      </c>
      <c r="R1623">
        <v>1</v>
      </c>
      <c r="X1623">
        <v>1</v>
      </c>
      <c r="AA1623" s="141">
        <v>1</v>
      </c>
      <c r="AB1623">
        <v>1</v>
      </c>
      <c r="AD1623">
        <v>2</v>
      </c>
      <c r="AF1623">
        <v>1</v>
      </c>
      <c r="AG1623">
        <v>1</v>
      </c>
      <c r="AH1623">
        <v>2</v>
      </c>
      <c r="AJ1623">
        <v>2</v>
      </c>
      <c r="AL1623" s="142"/>
      <c r="AM1623" s="141"/>
      <c r="AP1623">
        <v>1</v>
      </c>
      <c r="AR1623">
        <v>1</v>
      </c>
      <c r="AV1623">
        <v>1</v>
      </c>
      <c r="AW1623">
        <v>1</v>
      </c>
      <c r="AX1623" s="142"/>
      <c r="AY1623" s="141"/>
      <c r="AZ1623">
        <v>1</v>
      </c>
      <c r="BB1623">
        <v>1</v>
      </c>
      <c r="BC1623">
        <v>1</v>
      </c>
      <c r="BH1623">
        <v>1</v>
      </c>
      <c r="BJ1623" s="142"/>
      <c r="BK1623" s="141"/>
      <c r="BQ1623">
        <v>1</v>
      </c>
      <c r="BR1623">
        <v>1</v>
      </c>
      <c r="BT1623">
        <v>2</v>
      </c>
      <c r="BV1623" s="142"/>
      <c r="BW1623" s="302">
        <v>1</v>
      </c>
      <c r="BX1623" s="302">
        <v>3</v>
      </c>
      <c r="BY1623" s="302">
        <v>10</v>
      </c>
      <c r="BZ1623" s="302">
        <v>4</v>
      </c>
      <c r="CA1623" s="302">
        <v>4</v>
      </c>
      <c r="CB1623" s="302">
        <v>4</v>
      </c>
      <c r="CC1623" s="303">
        <v>1.5873015873015872E-2</v>
      </c>
      <c r="CD1623" s="304">
        <v>0.57735026918962584</v>
      </c>
      <c r="CE1623" s="302">
        <v>0</v>
      </c>
      <c r="CF1623" s="302">
        <v>30</v>
      </c>
      <c r="CG1623" s="296">
        <v>7.9365079365079365E-4</v>
      </c>
      <c r="CH1623" s="297" t="s">
        <v>12384</v>
      </c>
      <c r="CI1623" s="305">
        <v>1</v>
      </c>
      <c r="CJ1623" s="306">
        <v>4.7202074120467685</v>
      </c>
      <c r="CK1623" s="300">
        <v>2</v>
      </c>
      <c r="CL1623" s="301">
        <v>5</v>
      </c>
    </row>
    <row r="1624" spans="1:90" x14ac:dyDescent="0.25">
      <c r="A1624">
        <v>1519103810</v>
      </c>
      <c r="B1624" s="287" t="s">
        <v>14016</v>
      </c>
      <c r="C1624" s="141"/>
      <c r="N1624" s="142"/>
      <c r="O1624" s="141"/>
      <c r="AA1624" s="141"/>
      <c r="AF1624">
        <v>1</v>
      </c>
      <c r="AL1624" s="142"/>
      <c r="AM1624" s="141"/>
      <c r="AX1624" s="142"/>
      <c r="AY1624" s="141"/>
      <c r="BJ1624" s="142"/>
      <c r="BK1624" s="141"/>
      <c r="BR1624">
        <v>1</v>
      </c>
      <c r="BT1624">
        <v>1</v>
      </c>
      <c r="BV1624" s="142"/>
      <c r="BW1624" s="302">
        <v>0</v>
      </c>
      <c r="BX1624" s="302">
        <v>0</v>
      </c>
      <c r="BY1624" s="302">
        <v>1</v>
      </c>
      <c r="BZ1624" s="302">
        <v>0</v>
      </c>
      <c r="CA1624" s="302">
        <v>0</v>
      </c>
      <c r="CB1624" s="302">
        <v>2</v>
      </c>
      <c r="CC1624" s="303">
        <v>7.9365079365079361E-3</v>
      </c>
      <c r="CD1624" s="304">
        <v>0</v>
      </c>
      <c r="CE1624" s="302">
        <v>0</v>
      </c>
      <c r="CF1624" s="302">
        <v>30</v>
      </c>
      <c r="CG1624" s="296">
        <v>3.9682539682539683E-4</v>
      </c>
      <c r="CH1624" s="307" t="s">
        <v>15354</v>
      </c>
      <c r="CI1624" s="305">
        <v>0</v>
      </c>
      <c r="CJ1624" s="306">
        <v>2.0714285714285712</v>
      </c>
      <c r="CK1624" s="300">
        <v>1</v>
      </c>
      <c r="CL1624" s="301">
        <v>3</v>
      </c>
    </row>
    <row r="1625" spans="1:90" x14ac:dyDescent="0.25">
      <c r="A1625">
        <v>1519103820</v>
      </c>
      <c r="B1625" s="287" t="s">
        <v>14017</v>
      </c>
      <c r="C1625" s="141"/>
      <c r="N1625" s="142"/>
      <c r="O1625" s="141"/>
      <c r="AA1625" s="141"/>
      <c r="AL1625" s="142"/>
      <c r="AM1625" s="141"/>
      <c r="AX1625" s="142"/>
      <c r="AY1625" s="141"/>
      <c r="BJ1625" s="142"/>
      <c r="BK1625" s="141"/>
      <c r="BR1625">
        <v>1</v>
      </c>
      <c r="BT1625">
        <v>2</v>
      </c>
      <c r="BV1625" s="142"/>
      <c r="BW1625" s="302">
        <v>0</v>
      </c>
      <c r="BX1625" s="302">
        <v>0</v>
      </c>
      <c r="BY1625" s="302">
        <v>0</v>
      </c>
      <c r="BZ1625" s="302">
        <v>0</v>
      </c>
      <c r="CA1625" s="302">
        <v>0</v>
      </c>
      <c r="CB1625" s="302">
        <v>3</v>
      </c>
      <c r="CC1625" s="303">
        <v>1.1904761904761904E-2</v>
      </c>
      <c r="CD1625" s="304">
        <v>0.70710678118654757</v>
      </c>
      <c r="CE1625" s="302">
        <v>0</v>
      </c>
      <c r="CF1625" s="302">
        <v>30</v>
      </c>
      <c r="CG1625" s="296">
        <v>5.9523809523809529E-4</v>
      </c>
      <c r="CH1625" s="307" t="s">
        <v>15354</v>
      </c>
      <c r="CI1625" s="305">
        <v>1</v>
      </c>
      <c r="CJ1625" s="306">
        <v>3.8142496383294042</v>
      </c>
      <c r="CK1625" s="300">
        <v>2</v>
      </c>
      <c r="CL1625" s="301">
        <v>4</v>
      </c>
    </row>
    <row r="1626" spans="1:90" x14ac:dyDescent="0.25">
      <c r="A1626">
        <v>1519103830</v>
      </c>
      <c r="B1626" s="287" t="s">
        <v>14018</v>
      </c>
      <c r="C1626" s="141"/>
      <c r="N1626" s="142"/>
      <c r="O1626" s="141"/>
      <c r="AA1626" s="141"/>
      <c r="AF1626">
        <v>1</v>
      </c>
      <c r="AL1626" s="142"/>
      <c r="AM1626" s="141"/>
      <c r="AX1626" s="142"/>
      <c r="AY1626" s="141"/>
      <c r="BJ1626" s="142"/>
      <c r="BK1626" s="141"/>
      <c r="BR1626">
        <v>1</v>
      </c>
      <c r="BT1626">
        <v>1</v>
      </c>
      <c r="BV1626" s="142"/>
      <c r="BW1626" s="302">
        <v>0</v>
      </c>
      <c r="BX1626" s="302">
        <v>0</v>
      </c>
      <c r="BY1626" s="302">
        <v>1</v>
      </c>
      <c r="BZ1626" s="302">
        <v>0</v>
      </c>
      <c r="CA1626" s="302">
        <v>0</v>
      </c>
      <c r="CB1626" s="302">
        <v>2</v>
      </c>
      <c r="CC1626" s="303">
        <v>7.9365079365079361E-3</v>
      </c>
      <c r="CD1626" s="304">
        <v>0</v>
      </c>
      <c r="CE1626" s="302">
        <v>0</v>
      </c>
      <c r="CF1626" s="302">
        <v>30</v>
      </c>
      <c r="CG1626" s="296">
        <v>3.9682539682539683E-4</v>
      </c>
      <c r="CH1626" s="307" t="s">
        <v>15354</v>
      </c>
      <c r="CI1626" s="305">
        <v>0</v>
      </c>
      <c r="CJ1626" s="306">
        <v>2.0714285714285712</v>
      </c>
      <c r="CK1626" s="300">
        <v>1</v>
      </c>
      <c r="CL1626" s="301">
        <v>3</v>
      </c>
    </row>
    <row r="1627" spans="1:90" x14ac:dyDescent="0.25">
      <c r="A1627">
        <v>1519103840</v>
      </c>
      <c r="B1627" s="287" t="s">
        <v>14019</v>
      </c>
      <c r="C1627" s="141"/>
      <c r="N1627" s="142"/>
      <c r="O1627" s="141"/>
      <c r="AA1627" s="141"/>
      <c r="AF1627">
        <v>1</v>
      </c>
      <c r="AL1627" s="142"/>
      <c r="AM1627" s="141"/>
      <c r="AX1627" s="142"/>
      <c r="AY1627" s="141"/>
      <c r="BJ1627" s="142"/>
      <c r="BK1627" s="141"/>
      <c r="BR1627">
        <v>1</v>
      </c>
      <c r="BT1627">
        <v>1</v>
      </c>
      <c r="BV1627" s="142"/>
      <c r="BW1627" s="302">
        <v>0</v>
      </c>
      <c r="BX1627" s="302">
        <v>0</v>
      </c>
      <c r="BY1627" s="302">
        <v>1</v>
      </c>
      <c r="BZ1627" s="302">
        <v>0</v>
      </c>
      <c r="CA1627" s="302">
        <v>0</v>
      </c>
      <c r="CB1627" s="302">
        <v>2</v>
      </c>
      <c r="CC1627" s="303">
        <v>7.9365079365079361E-3</v>
      </c>
      <c r="CD1627" s="304">
        <v>0</v>
      </c>
      <c r="CE1627" s="302">
        <v>0</v>
      </c>
      <c r="CF1627" s="302">
        <v>30</v>
      </c>
      <c r="CG1627" s="296">
        <v>3.9682539682539683E-4</v>
      </c>
      <c r="CH1627" s="307" t="s">
        <v>15354</v>
      </c>
      <c r="CI1627" s="305">
        <v>0</v>
      </c>
      <c r="CJ1627" s="306">
        <v>2.0714285714285712</v>
      </c>
      <c r="CK1627" s="300">
        <v>1</v>
      </c>
      <c r="CL1627" s="301">
        <v>3</v>
      </c>
    </row>
    <row r="1628" spans="1:90" x14ac:dyDescent="0.25">
      <c r="A1628">
        <v>1519103850</v>
      </c>
      <c r="B1628" s="287" t="s">
        <v>14020</v>
      </c>
      <c r="C1628" s="141"/>
      <c r="N1628" s="142"/>
      <c r="O1628" s="141"/>
      <c r="AA1628" s="141"/>
      <c r="AF1628">
        <v>1</v>
      </c>
      <c r="AL1628" s="142"/>
      <c r="AM1628" s="141"/>
      <c r="AX1628" s="142"/>
      <c r="AY1628" s="141"/>
      <c r="BJ1628" s="142"/>
      <c r="BK1628" s="141"/>
      <c r="BR1628">
        <v>1</v>
      </c>
      <c r="BT1628">
        <v>1</v>
      </c>
      <c r="BV1628" s="142"/>
      <c r="BW1628" s="302">
        <v>0</v>
      </c>
      <c r="BX1628" s="302">
        <v>0</v>
      </c>
      <c r="BY1628" s="302">
        <v>1</v>
      </c>
      <c r="BZ1628" s="302">
        <v>0</v>
      </c>
      <c r="CA1628" s="302">
        <v>0</v>
      </c>
      <c r="CB1628" s="302">
        <v>2</v>
      </c>
      <c r="CC1628" s="303">
        <v>7.9365079365079361E-3</v>
      </c>
      <c r="CD1628" s="304">
        <v>0</v>
      </c>
      <c r="CE1628" s="302">
        <v>0</v>
      </c>
      <c r="CF1628" s="302">
        <v>30</v>
      </c>
      <c r="CG1628" s="296">
        <v>3.9682539682539683E-4</v>
      </c>
      <c r="CH1628" s="307" t="s">
        <v>15354</v>
      </c>
      <c r="CI1628" s="305">
        <v>0</v>
      </c>
      <c r="CJ1628" s="306">
        <v>2.0714285714285712</v>
      </c>
      <c r="CK1628" s="300">
        <v>1</v>
      </c>
      <c r="CL1628" s="301">
        <v>3</v>
      </c>
    </row>
    <row r="1629" spans="1:90" x14ac:dyDescent="0.25">
      <c r="A1629">
        <v>1519103860</v>
      </c>
      <c r="B1629" s="287" t="s">
        <v>14021</v>
      </c>
      <c r="C1629" s="141"/>
      <c r="N1629" s="142"/>
      <c r="O1629" s="141"/>
      <c r="AA1629" s="141"/>
      <c r="AF1629">
        <v>1</v>
      </c>
      <c r="AL1629" s="142"/>
      <c r="AM1629" s="141"/>
      <c r="AX1629" s="142"/>
      <c r="AY1629" s="141"/>
      <c r="BJ1629" s="142"/>
      <c r="BK1629" s="141"/>
      <c r="BR1629">
        <v>1</v>
      </c>
      <c r="BT1629">
        <v>1</v>
      </c>
      <c r="BV1629" s="142"/>
      <c r="BW1629" s="302">
        <v>0</v>
      </c>
      <c r="BX1629" s="302">
        <v>0</v>
      </c>
      <c r="BY1629" s="302">
        <v>1</v>
      </c>
      <c r="BZ1629" s="302">
        <v>0</v>
      </c>
      <c r="CA1629" s="302">
        <v>0</v>
      </c>
      <c r="CB1629" s="302">
        <v>2</v>
      </c>
      <c r="CC1629" s="303">
        <v>7.9365079365079361E-3</v>
      </c>
      <c r="CD1629" s="304">
        <v>0</v>
      </c>
      <c r="CE1629" s="302">
        <v>0</v>
      </c>
      <c r="CF1629" s="302">
        <v>30</v>
      </c>
      <c r="CG1629" s="296">
        <v>3.9682539682539683E-4</v>
      </c>
      <c r="CH1629" s="307" t="s">
        <v>15354</v>
      </c>
      <c r="CI1629" s="305">
        <v>0</v>
      </c>
      <c r="CJ1629" s="306">
        <v>2.0714285714285712</v>
      </c>
      <c r="CK1629" s="300">
        <v>1</v>
      </c>
      <c r="CL1629" s="301">
        <v>3</v>
      </c>
    </row>
    <row r="1630" spans="1:90" x14ac:dyDescent="0.25">
      <c r="A1630">
        <v>1519103870</v>
      </c>
      <c r="B1630" s="287" t="s">
        <v>14022</v>
      </c>
      <c r="C1630" s="141"/>
      <c r="N1630" s="142"/>
      <c r="O1630" s="141"/>
      <c r="AA1630" s="141"/>
      <c r="AC1630">
        <v>1</v>
      </c>
      <c r="AL1630" s="142"/>
      <c r="AM1630" s="141"/>
      <c r="AX1630" s="142"/>
      <c r="AY1630" s="141"/>
      <c r="BJ1630" s="142"/>
      <c r="BK1630" s="141"/>
      <c r="BR1630">
        <v>1</v>
      </c>
      <c r="BT1630">
        <v>1</v>
      </c>
      <c r="BV1630" s="142"/>
      <c r="BW1630" s="302">
        <v>0</v>
      </c>
      <c r="BX1630" s="302">
        <v>0</v>
      </c>
      <c r="BY1630" s="302">
        <v>1</v>
      </c>
      <c r="BZ1630" s="302">
        <v>0</v>
      </c>
      <c r="CA1630" s="302">
        <v>0</v>
      </c>
      <c r="CB1630" s="302">
        <v>2</v>
      </c>
      <c r="CC1630" s="303">
        <v>7.9365079365079361E-3</v>
      </c>
      <c r="CD1630" s="304">
        <v>0</v>
      </c>
      <c r="CE1630" s="302">
        <v>0</v>
      </c>
      <c r="CF1630" s="302">
        <v>30</v>
      </c>
      <c r="CG1630" s="296">
        <v>3.9682539682539683E-4</v>
      </c>
      <c r="CH1630" s="307" t="s">
        <v>15354</v>
      </c>
      <c r="CI1630" s="305">
        <v>0</v>
      </c>
      <c r="CJ1630" s="306">
        <v>2.0714285714285712</v>
      </c>
      <c r="CK1630" s="300">
        <v>1</v>
      </c>
      <c r="CL1630" s="301">
        <v>3</v>
      </c>
    </row>
    <row r="1631" spans="1:90" x14ac:dyDescent="0.25">
      <c r="A1631">
        <v>1519103880</v>
      </c>
      <c r="B1631" s="287" t="s">
        <v>14023</v>
      </c>
      <c r="C1631" s="141"/>
      <c r="N1631" s="142"/>
      <c r="O1631" s="141"/>
      <c r="AA1631" s="141"/>
      <c r="AF1631">
        <v>1</v>
      </c>
      <c r="AL1631" s="142"/>
      <c r="AM1631" s="141"/>
      <c r="AX1631" s="142"/>
      <c r="AY1631" s="141"/>
      <c r="BJ1631" s="142"/>
      <c r="BK1631" s="141"/>
      <c r="BR1631">
        <v>1</v>
      </c>
      <c r="BT1631">
        <v>1</v>
      </c>
      <c r="BV1631" s="142"/>
      <c r="BW1631" s="302">
        <v>0</v>
      </c>
      <c r="BX1631" s="302">
        <v>0</v>
      </c>
      <c r="BY1631" s="302">
        <v>1</v>
      </c>
      <c r="BZ1631" s="302">
        <v>0</v>
      </c>
      <c r="CA1631" s="302">
        <v>0</v>
      </c>
      <c r="CB1631" s="302">
        <v>2</v>
      </c>
      <c r="CC1631" s="303">
        <v>7.9365079365079361E-3</v>
      </c>
      <c r="CD1631" s="304">
        <v>0</v>
      </c>
      <c r="CE1631" s="302">
        <v>0</v>
      </c>
      <c r="CF1631" s="302">
        <v>30</v>
      </c>
      <c r="CG1631" s="296">
        <v>3.9682539682539683E-4</v>
      </c>
      <c r="CH1631" s="307" t="s">
        <v>15354</v>
      </c>
      <c r="CI1631" s="305">
        <v>0</v>
      </c>
      <c r="CJ1631" s="306">
        <v>2.0714285714285712</v>
      </c>
      <c r="CK1631" s="300">
        <v>1</v>
      </c>
      <c r="CL1631" s="301">
        <v>3</v>
      </c>
    </row>
    <row r="1632" spans="1:90" x14ac:dyDescent="0.25">
      <c r="A1632">
        <v>1519103890</v>
      </c>
      <c r="B1632" s="287" t="s">
        <v>14024</v>
      </c>
      <c r="C1632" s="141"/>
      <c r="N1632" s="142"/>
      <c r="O1632" s="141"/>
      <c r="AA1632" s="141"/>
      <c r="AL1632" s="142"/>
      <c r="AM1632" s="141"/>
      <c r="AX1632" s="142"/>
      <c r="AY1632" s="141"/>
      <c r="BJ1632" s="142"/>
      <c r="BK1632" s="141"/>
      <c r="BP1632">
        <v>1</v>
      </c>
      <c r="BV1632" s="142"/>
      <c r="BW1632" s="302">
        <v>0</v>
      </c>
      <c r="BX1632" s="302">
        <v>0</v>
      </c>
      <c r="BY1632" s="302">
        <v>0</v>
      </c>
      <c r="BZ1632" s="302">
        <v>0</v>
      </c>
      <c r="CA1632" s="302">
        <v>0</v>
      </c>
      <c r="CB1632" s="302">
        <v>1</v>
      </c>
      <c r="CC1632" s="303">
        <v>3.968253968253968E-3</v>
      </c>
      <c r="CD1632" s="304">
        <v>0</v>
      </c>
      <c r="CE1632" s="302">
        <v>0</v>
      </c>
      <c r="CF1632" s="302">
        <v>30</v>
      </c>
      <c r="CG1632" s="296">
        <v>1.9841269841269841E-4</v>
      </c>
      <c r="CH1632" s="297" t="s">
        <v>12384</v>
      </c>
      <c r="CI1632" s="305">
        <v>0</v>
      </c>
      <c r="CJ1632" s="306">
        <v>1.0357142857142856</v>
      </c>
      <c r="CK1632" s="300">
        <v>1</v>
      </c>
      <c r="CL1632" s="301">
        <v>2</v>
      </c>
    </row>
    <row r="1633" spans="1:90" x14ac:dyDescent="0.25">
      <c r="A1633">
        <v>1519103900</v>
      </c>
      <c r="B1633" s="287" t="s">
        <v>14025</v>
      </c>
      <c r="C1633" s="141"/>
      <c r="F1633">
        <v>1</v>
      </c>
      <c r="J1633">
        <v>1</v>
      </c>
      <c r="N1633" s="142"/>
      <c r="O1633" s="141"/>
      <c r="Q1633">
        <v>2</v>
      </c>
      <c r="R1633">
        <v>1</v>
      </c>
      <c r="AA1633" s="141"/>
      <c r="AL1633" s="142"/>
      <c r="AM1633" s="141"/>
      <c r="AX1633" s="142"/>
      <c r="AY1633" s="141">
        <v>1</v>
      </c>
      <c r="BI1633">
        <v>1</v>
      </c>
      <c r="BJ1633" s="142"/>
      <c r="BK1633" s="141"/>
      <c r="BM1633">
        <v>1</v>
      </c>
      <c r="BN1633">
        <v>1</v>
      </c>
      <c r="BV1633" s="142"/>
      <c r="BW1633" s="302">
        <v>2</v>
      </c>
      <c r="BX1633" s="302">
        <v>3</v>
      </c>
      <c r="BY1633" s="302">
        <v>0</v>
      </c>
      <c r="BZ1633" s="302">
        <v>0</v>
      </c>
      <c r="CA1633" s="302">
        <v>2</v>
      </c>
      <c r="CB1633" s="302">
        <v>2</v>
      </c>
      <c r="CC1633" s="303">
        <v>7.9365079365079361E-3</v>
      </c>
      <c r="CD1633" s="304">
        <v>0</v>
      </c>
      <c r="CE1633" s="302">
        <v>0</v>
      </c>
      <c r="CF1633" s="302">
        <v>30</v>
      </c>
      <c r="CG1633" s="296">
        <v>3.9682539682539683E-4</v>
      </c>
      <c r="CH1633" s="297" t="s">
        <v>12384</v>
      </c>
      <c r="CI1633" s="305">
        <v>0</v>
      </c>
      <c r="CJ1633" s="306">
        <v>2.0714285714285712</v>
      </c>
      <c r="CK1633" s="300">
        <v>1</v>
      </c>
      <c r="CL1633" s="301">
        <v>3</v>
      </c>
    </row>
    <row r="1634" spans="1:90" x14ac:dyDescent="0.25">
      <c r="A1634">
        <v>1519103910</v>
      </c>
      <c r="B1634" s="287" t="s">
        <v>14026</v>
      </c>
      <c r="C1634" s="141"/>
      <c r="L1634">
        <v>1</v>
      </c>
      <c r="N1634" s="142"/>
      <c r="O1634" s="141"/>
      <c r="V1634">
        <v>1</v>
      </c>
      <c r="AA1634" s="141"/>
      <c r="AL1634" s="142"/>
      <c r="AM1634" s="141"/>
      <c r="AX1634" s="142"/>
      <c r="AY1634" s="141"/>
      <c r="BJ1634" s="142"/>
      <c r="BK1634" s="141"/>
      <c r="BV1634" s="142"/>
      <c r="BW1634" s="302">
        <v>1</v>
      </c>
      <c r="BX1634" s="302">
        <v>1</v>
      </c>
      <c r="BY1634" s="302">
        <v>0</v>
      </c>
      <c r="BZ1634" s="302">
        <v>0</v>
      </c>
      <c r="CA1634" s="302">
        <v>0</v>
      </c>
      <c r="CB1634" s="302">
        <v>0</v>
      </c>
      <c r="CC1634" s="303">
        <v>0</v>
      </c>
      <c r="CD1634" s="304">
        <v>0</v>
      </c>
      <c r="CE1634" s="302">
        <v>0</v>
      </c>
      <c r="CF1634" s="302">
        <v>30</v>
      </c>
      <c r="CG1634" s="296">
        <v>0</v>
      </c>
      <c r="CH1634" s="297" t="s">
        <v>12384</v>
      </c>
      <c r="CI1634" s="305">
        <v>0</v>
      </c>
      <c r="CJ1634" s="306">
        <v>0</v>
      </c>
      <c r="CK1634" s="300">
        <v>0</v>
      </c>
      <c r="CL1634" s="301">
        <v>0</v>
      </c>
    </row>
    <row r="1635" spans="1:90" x14ac:dyDescent="0.25">
      <c r="A1635">
        <v>1519105110</v>
      </c>
      <c r="B1635" s="287" t="s">
        <v>14027</v>
      </c>
      <c r="C1635" s="141"/>
      <c r="N1635" s="142"/>
      <c r="O1635" s="141"/>
      <c r="AA1635" s="141"/>
      <c r="AL1635" s="142"/>
      <c r="AM1635" s="141"/>
      <c r="AT1635">
        <v>1</v>
      </c>
      <c r="AX1635" s="142"/>
      <c r="AY1635" s="141"/>
      <c r="BJ1635" s="142"/>
      <c r="BK1635" s="141"/>
      <c r="BT1635">
        <v>1</v>
      </c>
      <c r="BV1635" s="142"/>
      <c r="BW1635" s="302">
        <v>0</v>
      </c>
      <c r="BX1635" s="302">
        <v>0</v>
      </c>
      <c r="BY1635" s="302">
        <v>0</v>
      </c>
      <c r="BZ1635" s="302">
        <v>1</v>
      </c>
      <c r="CA1635" s="302">
        <v>0</v>
      </c>
      <c r="CB1635" s="302">
        <v>1</v>
      </c>
      <c r="CC1635" s="303">
        <v>3.968253968253968E-3</v>
      </c>
      <c r="CD1635" s="304">
        <v>0</v>
      </c>
      <c r="CE1635" s="302">
        <v>0</v>
      </c>
      <c r="CF1635" s="302">
        <v>30</v>
      </c>
      <c r="CG1635" s="296">
        <v>1.9841269841269841E-4</v>
      </c>
      <c r="CH1635" s="297" t="s">
        <v>12384</v>
      </c>
      <c r="CI1635" s="305">
        <v>0</v>
      </c>
      <c r="CJ1635" s="306">
        <v>1.0357142857142856</v>
      </c>
      <c r="CK1635" s="300">
        <v>1</v>
      </c>
      <c r="CL1635" s="301">
        <v>2</v>
      </c>
    </row>
    <row r="1636" spans="1:90" x14ac:dyDescent="0.25">
      <c r="A1636">
        <v>1519106130</v>
      </c>
      <c r="B1636" s="287" t="s">
        <v>14028</v>
      </c>
      <c r="C1636" s="141"/>
      <c r="F1636">
        <v>1</v>
      </c>
      <c r="G1636">
        <v>1</v>
      </c>
      <c r="N1636" s="142"/>
      <c r="O1636" s="141"/>
      <c r="Q1636">
        <v>1</v>
      </c>
      <c r="AA1636" s="141"/>
      <c r="AB1636">
        <v>2</v>
      </c>
      <c r="AC1636">
        <v>2</v>
      </c>
      <c r="AE1636">
        <v>1</v>
      </c>
      <c r="AG1636">
        <v>1</v>
      </c>
      <c r="AJ1636">
        <v>1</v>
      </c>
      <c r="AL1636" s="142"/>
      <c r="AM1636" s="141"/>
      <c r="AW1636">
        <v>1</v>
      </c>
      <c r="AX1636" s="142"/>
      <c r="AY1636" s="141"/>
      <c r="BA1636">
        <v>1</v>
      </c>
      <c r="BC1636">
        <v>1</v>
      </c>
      <c r="BJ1636" s="142"/>
      <c r="BK1636" s="141"/>
      <c r="BV1636" s="142">
        <v>1</v>
      </c>
      <c r="BW1636" s="302">
        <v>2</v>
      </c>
      <c r="BX1636" s="302">
        <v>1</v>
      </c>
      <c r="BY1636" s="302">
        <v>7</v>
      </c>
      <c r="BZ1636" s="302">
        <v>1</v>
      </c>
      <c r="CA1636" s="302">
        <v>2</v>
      </c>
      <c r="CB1636" s="302">
        <v>1</v>
      </c>
      <c r="CC1636" s="303">
        <v>3.968253968253968E-3</v>
      </c>
      <c r="CD1636" s="304">
        <v>0</v>
      </c>
      <c r="CE1636" s="302">
        <v>0</v>
      </c>
      <c r="CF1636" s="302">
        <v>30</v>
      </c>
      <c r="CG1636" s="296">
        <v>1.9841269841269841E-4</v>
      </c>
      <c r="CH1636" s="297" t="s">
        <v>12384</v>
      </c>
      <c r="CI1636" s="305">
        <v>0</v>
      </c>
      <c r="CJ1636" s="306">
        <v>1.0357142857142856</v>
      </c>
      <c r="CK1636" s="300">
        <v>1</v>
      </c>
      <c r="CL1636" s="301">
        <v>2</v>
      </c>
    </row>
    <row r="1637" spans="1:90" x14ac:dyDescent="0.25">
      <c r="A1637">
        <v>1519106160</v>
      </c>
      <c r="B1637" s="287" t="s">
        <v>14029</v>
      </c>
      <c r="C1637" s="141"/>
      <c r="E1637">
        <v>1</v>
      </c>
      <c r="J1637">
        <v>1</v>
      </c>
      <c r="N1637" s="142"/>
      <c r="O1637" s="141"/>
      <c r="AA1637" s="141"/>
      <c r="AC1637">
        <v>1</v>
      </c>
      <c r="AL1637" s="142"/>
      <c r="AM1637" s="141"/>
      <c r="AX1637" s="142"/>
      <c r="AY1637" s="141"/>
      <c r="BC1637">
        <v>1</v>
      </c>
      <c r="BJ1637" s="142"/>
      <c r="BK1637" s="141"/>
      <c r="BV1637" s="142"/>
      <c r="BW1637" s="302">
        <v>2</v>
      </c>
      <c r="BX1637" s="302">
        <v>0</v>
      </c>
      <c r="BY1637" s="302">
        <v>1</v>
      </c>
      <c r="BZ1637" s="302">
        <v>0</v>
      </c>
      <c r="CA1637" s="302">
        <v>1</v>
      </c>
      <c r="CB1637" s="302">
        <v>0</v>
      </c>
      <c r="CC1637" s="303">
        <v>0</v>
      </c>
      <c r="CD1637" s="304">
        <v>0</v>
      </c>
      <c r="CE1637" s="302">
        <v>0</v>
      </c>
      <c r="CF1637" s="302">
        <v>30</v>
      </c>
      <c r="CG1637" s="296">
        <v>0</v>
      </c>
      <c r="CH1637" s="297" t="s">
        <v>12384</v>
      </c>
      <c r="CI1637" s="305">
        <v>0</v>
      </c>
      <c r="CJ1637" s="306">
        <v>0</v>
      </c>
      <c r="CK1637" s="300">
        <v>0</v>
      </c>
      <c r="CL1637" s="301">
        <v>0</v>
      </c>
    </row>
    <row r="1638" spans="1:90" x14ac:dyDescent="0.25">
      <c r="A1638">
        <v>1519106180</v>
      </c>
      <c r="B1638" s="287" t="s">
        <v>14030</v>
      </c>
      <c r="C1638" s="141"/>
      <c r="D1638">
        <v>1</v>
      </c>
      <c r="N1638" s="142"/>
      <c r="O1638" s="141"/>
      <c r="AA1638" s="141"/>
      <c r="AC1638">
        <v>1</v>
      </c>
      <c r="AD1638">
        <v>1</v>
      </c>
      <c r="AI1638">
        <v>2</v>
      </c>
      <c r="AL1638" s="142">
        <v>1</v>
      </c>
      <c r="AM1638" s="141"/>
      <c r="AP1638">
        <v>4</v>
      </c>
      <c r="AR1638">
        <v>1</v>
      </c>
      <c r="AX1638" s="142"/>
      <c r="AY1638" s="141"/>
      <c r="BJ1638" s="142"/>
      <c r="BK1638" s="141"/>
      <c r="BP1638">
        <v>1</v>
      </c>
      <c r="BV1638" s="142"/>
      <c r="BW1638" s="302">
        <v>1</v>
      </c>
      <c r="BX1638" s="302">
        <v>0</v>
      </c>
      <c r="BY1638" s="302">
        <v>5</v>
      </c>
      <c r="BZ1638" s="302">
        <v>5</v>
      </c>
      <c r="CA1638" s="302">
        <v>0</v>
      </c>
      <c r="CB1638" s="302">
        <v>1</v>
      </c>
      <c r="CC1638" s="303">
        <v>3.968253968253968E-3</v>
      </c>
      <c r="CD1638" s="304">
        <v>0</v>
      </c>
      <c r="CE1638" s="302">
        <v>0</v>
      </c>
      <c r="CF1638" s="302">
        <v>30</v>
      </c>
      <c r="CG1638" s="296">
        <v>1.9841269841269841E-4</v>
      </c>
      <c r="CH1638" s="297" t="s">
        <v>12384</v>
      </c>
      <c r="CI1638" s="305">
        <v>0</v>
      </c>
      <c r="CJ1638" s="306">
        <v>1.0357142857142856</v>
      </c>
      <c r="CK1638" s="300">
        <v>1</v>
      </c>
      <c r="CL1638" s="301">
        <v>2</v>
      </c>
    </row>
    <row r="1639" spans="1:90" x14ac:dyDescent="0.25">
      <c r="A1639">
        <v>1519106720</v>
      </c>
      <c r="B1639" s="287" t="s">
        <v>14031</v>
      </c>
      <c r="C1639" s="141"/>
      <c r="F1639">
        <v>1</v>
      </c>
      <c r="J1639">
        <v>1</v>
      </c>
      <c r="N1639" s="142"/>
      <c r="O1639" s="141"/>
      <c r="Q1639">
        <v>2</v>
      </c>
      <c r="Z1639">
        <v>1</v>
      </c>
      <c r="AA1639" s="141">
        <v>1</v>
      </c>
      <c r="AB1639">
        <v>2</v>
      </c>
      <c r="AL1639" s="142"/>
      <c r="AM1639" s="141"/>
      <c r="AX1639" s="142"/>
      <c r="AY1639" s="141"/>
      <c r="AZ1639">
        <v>2</v>
      </c>
      <c r="BF1639">
        <v>1</v>
      </c>
      <c r="BJ1639" s="142"/>
      <c r="BK1639" s="141"/>
      <c r="BN1639">
        <v>1</v>
      </c>
      <c r="BP1639">
        <v>1</v>
      </c>
      <c r="BR1639">
        <v>1</v>
      </c>
      <c r="BS1639">
        <v>1</v>
      </c>
      <c r="BT1639">
        <v>1</v>
      </c>
      <c r="BU1639">
        <v>1</v>
      </c>
      <c r="BV1639" s="142"/>
      <c r="BW1639" s="302">
        <v>2</v>
      </c>
      <c r="BX1639" s="302">
        <v>3</v>
      </c>
      <c r="BY1639" s="302">
        <v>3</v>
      </c>
      <c r="BZ1639" s="302">
        <v>0</v>
      </c>
      <c r="CA1639" s="302">
        <v>3</v>
      </c>
      <c r="CB1639" s="302">
        <v>6</v>
      </c>
      <c r="CC1639" s="303">
        <v>2.3809523809523808E-2</v>
      </c>
      <c r="CD1639" s="304">
        <v>0</v>
      </c>
      <c r="CE1639" s="302">
        <v>0</v>
      </c>
      <c r="CF1639" s="302">
        <v>30</v>
      </c>
      <c r="CG1639" s="296">
        <v>1.1904761904761906E-3</v>
      </c>
      <c r="CH1639" s="307" t="s">
        <v>15354</v>
      </c>
      <c r="CI1639" s="305">
        <v>0</v>
      </c>
      <c r="CJ1639" s="306">
        <v>6.2142857142857135</v>
      </c>
      <c r="CK1639" s="300">
        <v>1</v>
      </c>
      <c r="CL1639" s="301">
        <v>7</v>
      </c>
    </row>
    <row r="1640" spans="1:90" x14ac:dyDescent="0.25">
      <c r="A1640">
        <v>1519106730</v>
      </c>
      <c r="B1640" s="287" t="s">
        <v>14032</v>
      </c>
      <c r="C1640" s="141"/>
      <c r="N1640" s="142"/>
      <c r="O1640" s="141"/>
      <c r="Z1640">
        <v>1</v>
      </c>
      <c r="AA1640" s="141">
        <v>2</v>
      </c>
      <c r="AB1640">
        <v>1</v>
      </c>
      <c r="AC1640">
        <v>1</v>
      </c>
      <c r="AD1640">
        <v>5</v>
      </c>
      <c r="AL1640" s="142"/>
      <c r="AM1640" s="141"/>
      <c r="AX1640" s="142"/>
      <c r="AY1640" s="141"/>
      <c r="AZ1640">
        <v>1</v>
      </c>
      <c r="BF1640">
        <v>1</v>
      </c>
      <c r="BH1640">
        <v>1</v>
      </c>
      <c r="BJ1640" s="142"/>
      <c r="BK1640" s="141"/>
      <c r="BM1640">
        <v>1</v>
      </c>
      <c r="BP1640">
        <v>1</v>
      </c>
      <c r="BV1640" s="142"/>
      <c r="BW1640" s="302">
        <v>0</v>
      </c>
      <c r="BX1640" s="302">
        <v>1</v>
      </c>
      <c r="BY1640" s="302">
        <v>9</v>
      </c>
      <c r="BZ1640" s="302">
        <v>0</v>
      </c>
      <c r="CA1640" s="302">
        <v>3</v>
      </c>
      <c r="CB1640" s="302">
        <v>2</v>
      </c>
      <c r="CC1640" s="303">
        <v>7.9365079365079361E-3</v>
      </c>
      <c r="CD1640" s="304">
        <v>0</v>
      </c>
      <c r="CE1640" s="302">
        <v>0</v>
      </c>
      <c r="CF1640" s="302">
        <v>30</v>
      </c>
      <c r="CG1640" s="296">
        <v>3.9682539682539683E-4</v>
      </c>
      <c r="CH1640" s="307" t="s">
        <v>15354</v>
      </c>
      <c r="CI1640" s="305">
        <v>0</v>
      </c>
      <c r="CJ1640" s="306">
        <v>2.0714285714285712</v>
      </c>
      <c r="CK1640" s="300">
        <v>1</v>
      </c>
      <c r="CL1640" s="301">
        <v>3</v>
      </c>
    </row>
    <row r="1641" spans="1:90" x14ac:dyDescent="0.25">
      <c r="A1641">
        <v>1519106770</v>
      </c>
      <c r="B1641" s="287" t="s">
        <v>14033</v>
      </c>
      <c r="C1641" s="141"/>
      <c r="N1641" s="142"/>
      <c r="O1641" s="141"/>
      <c r="AA1641" s="141"/>
      <c r="AL1641" s="142"/>
      <c r="AM1641" s="141"/>
      <c r="AQ1641">
        <v>1</v>
      </c>
      <c r="AX1641" s="142"/>
      <c r="AY1641" s="141"/>
      <c r="BJ1641" s="142"/>
      <c r="BK1641" s="141"/>
      <c r="BP1641">
        <v>1</v>
      </c>
      <c r="BV1641" s="142"/>
      <c r="BW1641" s="302">
        <v>0</v>
      </c>
      <c r="BX1641" s="302">
        <v>0</v>
      </c>
      <c r="BY1641" s="302">
        <v>0</v>
      </c>
      <c r="BZ1641" s="302">
        <v>1</v>
      </c>
      <c r="CA1641" s="302">
        <v>0</v>
      </c>
      <c r="CB1641" s="302">
        <v>1</v>
      </c>
      <c r="CC1641" s="303">
        <v>3.968253968253968E-3</v>
      </c>
      <c r="CD1641" s="304">
        <v>0</v>
      </c>
      <c r="CE1641" s="302">
        <v>0</v>
      </c>
      <c r="CF1641" s="302">
        <v>30</v>
      </c>
      <c r="CG1641" s="296">
        <v>1.9841269841269841E-4</v>
      </c>
      <c r="CH1641" s="297" t="s">
        <v>12384</v>
      </c>
      <c r="CI1641" s="305">
        <v>0</v>
      </c>
      <c r="CJ1641" s="306">
        <v>1.0357142857142856</v>
      </c>
      <c r="CK1641" s="300">
        <v>1</v>
      </c>
      <c r="CL1641" s="301">
        <v>2</v>
      </c>
    </row>
    <row r="1642" spans="1:90" x14ac:dyDescent="0.25">
      <c r="A1642">
        <v>1519107040</v>
      </c>
      <c r="B1642" s="287" t="s">
        <v>14034</v>
      </c>
      <c r="C1642" s="141"/>
      <c r="L1642">
        <v>1</v>
      </c>
      <c r="N1642" s="142"/>
      <c r="O1642" s="141"/>
      <c r="V1642">
        <v>1</v>
      </c>
      <c r="Z1642">
        <v>1</v>
      </c>
      <c r="AA1642" s="141"/>
      <c r="AL1642" s="142"/>
      <c r="AM1642" s="141"/>
      <c r="AX1642" s="142"/>
      <c r="AY1642" s="141"/>
      <c r="BA1642">
        <v>1</v>
      </c>
      <c r="BJ1642" s="142"/>
      <c r="BK1642" s="141"/>
      <c r="BV1642" s="142"/>
      <c r="BW1642" s="302">
        <v>1</v>
      </c>
      <c r="BX1642" s="302">
        <v>2</v>
      </c>
      <c r="BY1642" s="302">
        <v>0</v>
      </c>
      <c r="BZ1642" s="302">
        <v>0</v>
      </c>
      <c r="CA1642" s="302">
        <v>1</v>
      </c>
      <c r="CB1642" s="302">
        <v>0</v>
      </c>
      <c r="CC1642" s="303">
        <v>0</v>
      </c>
      <c r="CD1642" s="304">
        <v>0</v>
      </c>
      <c r="CE1642" s="302">
        <v>0</v>
      </c>
      <c r="CF1642" s="302">
        <v>30</v>
      </c>
      <c r="CG1642" s="296">
        <v>0</v>
      </c>
      <c r="CH1642" s="297" t="s">
        <v>12384</v>
      </c>
      <c r="CI1642" s="305">
        <v>0</v>
      </c>
      <c r="CJ1642" s="306">
        <v>0</v>
      </c>
      <c r="CK1642" s="300">
        <v>0</v>
      </c>
      <c r="CL1642" s="301">
        <v>0</v>
      </c>
    </row>
    <row r="1643" spans="1:90" x14ac:dyDescent="0.25">
      <c r="A1643">
        <v>1519107130</v>
      </c>
      <c r="B1643" s="287" t="s">
        <v>14035</v>
      </c>
      <c r="C1643" s="141"/>
      <c r="N1643" s="142"/>
      <c r="O1643" s="141"/>
      <c r="AA1643" s="141"/>
      <c r="AL1643" s="142"/>
      <c r="AM1643" s="141"/>
      <c r="AX1643" s="142"/>
      <c r="AY1643" s="141"/>
      <c r="BJ1643" s="142"/>
      <c r="BK1643" s="141"/>
      <c r="BM1643">
        <v>1</v>
      </c>
      <c r="BV1643" s="142"/>
      <c r="BW1643" s="302">
        <v>0</v>
      </c>
      <c r="BX1643" s="302">
        <v>0</v>
      </c>
      <c r="BY1643" s="302">
        <v>0</v>
      </c>
      <c r="BZ1643" s="302">
        <v>0</v>
      </c>
      <c r="CA1643" s="302">
        <v>0</v>
      </c>
      <c r="CB1643" s="302">
        <v>1</v>
      </c>
      <c r="CC1643" s="303">
        <v>3.968253968253968E-3</v>
      </c>
      <c r="CD1643" s="304">
        <v>0</v>
      </c>
      <c r="CE1643" s="302">
        <v>143</v>
      </c>
      <c r="CF1643" s="302">
        <v>30</v>
      </c>
      <c r="CG1643" s="296">
        <v>1.9841269841269841E-4</v>
      </c>
      <c r="CH1643" s="297" t="s">
        <v>12384</v>
      </c>
      <c r="CI1643" s="305">
        <v>1</v>
      </c>
      <c r="CJ1643" s="306">
        <v>1.603174603174603</v>
      </c>
      <c r="CK1643" s="300">
        <v>1</v>
      </c>
      <c r="CL1643" s="301">
        <v>2</v>
      </c>
    </row>
    <row r="1644" spans="1:90" x14ac:dyDescent="0.25">
      <c r="A1644">
        <v>1519107880</v>
      </c>
      <c r="B1644" s="287" t="s">
        <v>14036</v>
      </c>
      <c r="C1644" s="141"/>
      <c r="N1644" s="142"/>
      <c r="O1644" s="141"/>
      <c r="AA1644" s="141"/>
      <c r="AL1644" s="142"/>
      <c r="AM1644" s="141"/>
      <c r="AT1644">
        <v>1</v>
      </c>
      <c r="AX1644" s="142"/>
      <c r="AY1644" s="141"/>
      <c r="BJ1644" s="142"/>
      <c r="BK1644" s="141"/>
      <c r="BV1644" s="142"/>
      <c r="BW1644" s="302">
        <v>0</v>
      </c>
      <c r="BX1644" s="302">
        <v>0</v>
      </c>
      <c r="BY1644" s="302">
        <v>0</v>
      </c>
      <c r="BZ1644" s="302">
        <v>1</v>
      </c>
      <c r="CA1644" s="302">
        <v>0</v>
      </c>
      <c r="CB1644" s="302">
        <v>0</v>
      </c>
      <c r="CC1644" s="303">
        <v>0</v>
      </c>
      <c r="CD1644" s="304">
        <v>0</v>
      </c>
      <c r="CE1644" s="302">
        <v>0</v>
      </c>
      <c r="CF1644" s="302">
        <v>30</v>
      </c>
      <c r="CG1644" s="296">
        <v>0</v>
      </c>
      <c r="CH1644" s="297" t="s">
        <v>12384</v>
      </c>
      <c r="CI1644" s="305">
        <v>0</v>
      </c>
      <c r="CJ1644" s="306">
        <v>0</v>
      </c>
      <c r="CK1644" s="300">
        <v>0</v>
      </c>
      <c r="CL1644" s="301">
        <v>0</v>
      </c>
    </row>
    <row r="1645" spans="1:90" x14ac:dyDescent="0.25">
      <c r="A1645">
        <v>1519107980</v>
      </c>
      <c r="B1645" s="287" t="s">
        <v>14037</v>
      </c>
      <c r="C1645" s="141"/>
      <c r="N1645" s="142"/>
      <c r="O1645" s="141"/>
      <c r="AA1645" s="141"/>
      <c r="AL1645" s="142"/>
      <c r="AM1645" s="141"/>
      <c r="AT1645">
        <v>1</v>
      </c>
      <c r="AX1645" s="142"/>
      <c r="AY1645" s="141"/>
      <c r="BJ1645" s="142"/>
      <c r="BK1645" s="141"/>
      <c r="BV1645" s="142"/>
      <c r="BW1645" s="302">
        <v>0</v>
      </c>
      <c r="BX1645" s="302">
        <v>0</v>
      </c>
      <c r="BY1645" s="302">
        <v>0</v>
      </c>
      <c r="BZ1645" s="302">
        <v>1</v>
      </c>
      <c r="CA1645" s="302">
        <v>0</v>
      </c>
      <c r="CB1645" s="302">
        <v>0</v>
      </c>
      <c r="CC1645" s="303">
        <v>0</v>
      </c>
      <c r="CD1645" s="304">
        <v>0</v>
      </c>
      <c r="CE1645" s="302">
        <v>0</v>
      </c>
      <c r="CF1645" s="302">
        <v>30</v>
      </c>
      <c r="CG1645" s="296">
        <v>0</v>
      </c>
      <c r="CH1645" s="297" t="s">
        <v>12384</v>
      </c>
      <c r="CI1645" s="305">
        <v>0</v>
      </c>
      <c r="CJ1645" s="306">
        <v>0</v>
      </c>
      <c r="CK1645" s="300">
        <v>0</v>
      </c>
      <c r="CL1645" s="301">
        <v>0</v>
      </c>
    </row>
    <row r="1646" spans="1:90" x14ac:dyDescent="0.25">
      <c r="A1646">
        <v>1519108070</v>
      </c>
      <c r="B1646" s="287" t="s">
        <v>14038</v>
      </c>
      <c r="C1646" s="141"/>
      <c r="N1646" s="142"/>
      <c r="O1646" s="141"/>
      <c r="AA1646" s="141"/>
      <c r="AL1646" s="142"/>
      <c r="AM1646" s="141"/>
      <c r="AT1646">
        <v>1</v>
      </c>
      <c r="AX1646" s="142"/>
      <c r="AY1646" s="141"/>
      <c r="BJ1646" s="142"/>
      <c r="BK1646" s="141"/>
      <c r="BV1646" s="142"/>
      <c r="BW1646" s="302">
        <v>0</v>
      </c>
      <c r="BX1646" s="302">
        <v>0</v>
      </c>
      <c r="BY1646" s="302">
        <v>0</v>
      </c>
      <c r="BZ1646" s="302">
        <v>1</v>
      </c>
      <c r="CA1646" s="302">
        <v>0</v>
      </c>
      <c r="CB1646" s="302">
        <v>0</v>
      </c>
      <c r="CC1646" s="303">
        <v>0</v>
      </c>
      <c r="CD1646" s="304">
        <v>0</v>
      </c>
      <c r="CE1646" s="302">
        <v>0</v>
      </c>
      <c r="CF1646" s="302">
        <v>30</v>
      </c>
      <c r="CG1646" s="296">
        <v>0</v>
      </c>
      <c r="CH1646" s="297" t="s">
        <v>12384</v>
      </c>
      <c r="CI1646" s="305">
        <v>0</v>
      </c>
      <c r="CJ1646" s="306">
        <v>0</v>
      </c>
      <c r="CK1646" s="300">
        <v>0</v>
      </c>
      <c r="CL1646" s="301">
        <v>0</v>
      </c>
    </row>
    <row r="1647" spans="1:90" x14ac:dyDescent="0.25">
      <c r="A1647">
        <v>1519108100</v>
      </c>
      <c r="B1647" s="287" t="s">
        <v>14039</v>
      </c>
      <c r="C1647" s="141"/>
      <c r="N1647" s="142"/>
      <c r="O1647" s="141"/>
      <c r="AA1647" s="141"/>
      <c r="AL1647" s="142"/>
      <c r="AM1647" s="141"/>
      <c r="AT1647">
        <v>1</v>
      </c>
      <c r="AX1647" s="142"/>
      <c r="AY1647" s="141"/>
      <c r="BJ1647" s="142"/>
      <c r="BK1647" s="141"/>
      <c r="BV1647" s="142"/>
      <c r="BW1647" s="302">
        <v>0</v>
      </c>
      <c r="BX1647" s="302">
        <v>0</v>
      </c>
      <c r="BY1647" s="302">
        <v>0</v>
      </c>
      <c r="BZ1647" s="302">
        <v>1</v>
      </c>
      <c r="CA1647" s="302">
        <v>0</v>
      </c>
      <c r="CB1647" s="302">
        <v>0</v>
      </c>
      <c r="CC1647" s="303">
        <v>0</v>
      </c>
      <c r="CD1647" s="304">
        <v>0</v>
      </c>
      <c r="CE1647" s="302">
        <v>0</v>
      </c>
      <c r="CF1647" s="302">
        <v>30</v>
      </c>
      <c r="CG1647" s="296">
        <v>0</v>
      </c>
      <c r="CH1647" s="297" t="s">
        <v>12384</v>
      </c>
      <c r="CI1647" s="305">
        <v>0</v>
      </c>
      <c r="CJ1647" s="306">
        <v>0</v>
      </c>
      <c r="CK1647" s="300">
        <v>0</v>
      </c>
      <c r="CL1647" s="301">
        <v>0</v>
      </c>
    </row>
    <row r="1648" spans="1:90" x14ac:dyDescent="0.25">
      <c r="A1648">
        <v>1519108150</v>
      </c>
      <c r="B1648" s="287" t="s">
        <v>14040</v>
      </c>
      <c r="C1648" s="141"/>
      <c r="N1648" s="142"/>
      <c r="O1648" s="141"/>
      <c r="AA1648" s="141"/>
      <c r="AL1648" s="142"/>
      <c r="AM1648" s="141"/>
      <c r="AT1648">
        <v>1</v>
      </c>
      <c r="AX1648" s="142"/>
      <c r="AY1648" s="141"/>
      <c r="BJ1648" s="142"/>
      <c r="BK1648" s="141"/>
      <c r="BV1648" s="142"/>
      <c r="BW1648" s="302">
        <v>0</v>
      </c>
      <c r="BX1648" s="302">
        <v>0</v>
      </c>
      <c r="BY1648" s="302">
        <v>0</v>
      </c>
      <c r="BZ1648" s="302">
        <v>1</v>
      </c>
      <c r="CA1648" s="302">
        <v>0</v>
      </c>
      <c r="CB1648" s="302">
        <v>0</v>
      </c>
      <c r="CC1648" s="303">
        <v>0</v>
      </c>
      <c r="CD1648" s="304">
        <v>0</v>
      </c>
      <c r="CE1648" s="302">
        <v>0</v>
      </c>
      <c r="CF1648" s="302">
        <v>30</v>
      </c>
      <c r="CG1648" s="296">
        <v>0</v>
      </c>
      <c r="CH1648" s="297" t="s">
        <v>12384</v>
      </c>
      <c r="CI1648" s="305">
        <v>0</v>
      </c>
      <c r="CJ1648" s="306">
        <v>0</v>
      </c>
      <c r="CK1648" s="300">
        <v>0</v>
      </c>
      <c r="CL1648" s="301">
        <v>0</v>
      </c>
    </row>
    <row r="1649" spans="1:90" x14ac:dyDescent="0.25">
      <c r="A1649">
        <v>1519108170</v>
      </c>
      <c r="B1649" s="287" t="s">
        <v>14041</v>
      </c>
      <c r="C1649" s="141"/>
      <c r="N1649" s="142"/>
      <c r="O1649" s="141"/>
      <c r="AA1649" s="141"/>
      <c r="AF1649">
        <v>1</v>
      </c>
      <c r="AL1649" s="142"/>
      <c r="AM1649" s="141"/>
      <c r="AQ1649">
        <v>1</v>
      </c>
      <c r="AT1649">
        <v>1</v>
      </c>
      <c r="AV1649">
        <v>1</v>
      </c>
      <c r="AX1649" s="142"/>
      <c r="AY1649" s="141"/>
      <c r="BA1649">
        <v>1</v>
      </c>
      <c r="BJ1649" s="142"/>
      <c r="BK1649" s="141"/>
      <c r="BV1649" s="142"/>
      <c r="BW1649" s="302">
        <v>0</v>
      </c>
      <c r="BX1649" s="302">
        <v>0</v>
      </c>
      <c r="BY1649" s="302">
        <v>1</v>
      </c>
      <c r="BZ1649" s="302">
        <v>3</v>
      </c>
      <c r="CA1649" s="302">
        <v>1</v>
      </c>
      <c r="CB1649" s="302">
        <v>0</v>
      </c>
      <c r="CC1649" s="303">
        <v>0</v>
      </c>
      <c r="CD1649" s="304">
        <v>0</v>
      </c>
      <c r="CE1649" s="302">
        <v>0</v>
      </c>
      <c r="CF1649" s="302">
        <v>30</v>
      </c>
      <c r="CG1649" s="296">
        <v>0</v>
      </c>
      <c r="CH1649" s="297" t="s">
        <v>12384</v>
      </c>
      <c r="CI1649" s="305">
        <v>0</v>
      </c>
      <c r="CJ1649" s="306">
        <v>0</v>
      </c>
      <c r="CK1649" s="300">
        <v>0</v>
      </c>
      <c r="CL1649" s="301">
        <v>0</v>
      </c>
    </row>
    <row r="1650" spans="1:90" x14ac:dyDescent="0.25">
      <c r="A1650">
        <v>1519108240</v>
      </c>
      <c r="B1650" s="287" t="s">
        <v>14042</v>
      </c>
      <c r="C1650" s="141"/>
      <c r="N1650" s="142"/>
      <c r="O1650" s="141"/>
      <c r="AA1650" s="141"/>
      <c r="AL1650" s="142"/>
      <c r="AM1650" s="141"/>
      <c r="AT1650">
        <v>1</v>
      </c>
      <c r="AX1650" s="142"/>
      <c r="AY1650" s="141"/>
      <c r="BJ1650" s="142"/>
      <c r="BK1650" s="141"/>
      <c r="BV1650" s="142"/>
      <c r="BW1650" s="302">
        <v>0</v>
      </c>
      <c r="BX1650" s="302">
        <v>0</v>
      </c>
      <c r="BY1650" s="302">
        <v>0</v>
      </c>
      <c r="BZ1650" s="302">
        <v>1</v>
      </c>
      <c r="CA1650" s="302">
        <v>0</v>
      </c>
      <c r="CB1650" s="302">
        <v>0</v>
      </c>
      <c r="CC1650" s="303">
        <v>0</v>
      </c>
      <c r="CD1650" s="304">
        <v>0</v>
      </c>
      <c r="CE1650" s="302">
        <v>0</v>
      </c>
      <c r="CF1650" s="302">
        <v>30</v>
      </c>
      <c r="CG1650" s="296">
        <v>0</v>
      </c>
      <c r="CH1650" s="297" t="s">
        <v>12384</v>
      </c>
      <c r="CI1650" s="305">
        <v>0</v>
      </c>
      <c r="CJ1650" s="306">
        <v>0</v>
      </c>
      <c r="CK1650" s="300">
        <v>0</v>
      </c>
      <c r="CL1650" s="301">
        <v>0</v>
      </c>
    </row>
    <row r="1651" spans="1:90" x14ac:dyDescent="0.25">
      <c r="A1651">
        <v>1519108250</v>
      </c>
      <c r="B1651" s="287" t="s">
        <v>14043</v>
      </c>
      <c r="C1651" s="141"/>
      <c r="N1651" s="142"/>
      <c r="O1651" s="141"/>
      <c r="AA1651" s="141"/>
      <c r="AL1651" s="142"/>
      <c r="AM1651" s="141"/>
      <c r="AT1651">
        <v>1</v>
      </c>
      <c r="AX1651" s="142"/>
      <c r="AY1651" s="141"/>
      <c r="BJ1651" s="142"/>
      <c r="BK1651" s="141"/>
      <c r="BV1651" s="142"/>
      <c r="BW1651" s="302">
        <v>0</v>
      </c>
      <c r="BX1651" s="302">
        <v>0</v>
      </c>
      <c r="BY1651" s="302">
        <v>0</v>
      </c>
      <c r="BZ1651" s="302">
        <v>1</v>
      </c>
      <c r="CA1651" s="302">
        <v>0</v>
      </c>
      <c r="CB1651" s="302">
        <v>0</v>
      </c>
      <c r="CC1651" s="303">
        <v>0</v>
      </c>
      <c r="CD1651" s="304">
        <v>0</v>
      </c>
      <c r="CE1651" s="302">
        <v>0</v>
      </c>
      <c r="CF1651" s="302">
        <v>30</v>
      </c>
      <c r="CG1651" s="296">
        <v>0</v>
      </c>
      <c r="CH1651" s="297" t="s">
        <v>12384</v>
      </c>
      <c r="CI1651" s="305">
        <v>0</v>
      </c>
      <c r="CJ1651" s="306">
        <v>0</v>
      </c>
      <c r="CK1651" s="300">
        <v>0</v>
      </c>
      <c r="CL1651" s="301">
        <v>0</v>
      </c>
    </row>
    <row r="1652" spans="1:90" x14ac:dyDescent="0.25">
      <c r="A1652">
        <v>1519108260</v>
      </c>
      <c r="B1652" s="287" t="s">
        <v>14044</v>
      </c>
      <c r="C1652" s="141"/>
      <c r="N1652" s="142"/>
      <c r="O1652" s="141"/>
      <c r="AA1652" s="141"/>
      <c r="AL1652" s="142"/>
      <c r="AM1652" s="141"/>
      <c r="AT1652">
        <v>1</v>
      </c>
      <c r="AX1652" s="142"/>
      <c r="AY1652" s="141"/>
      <c r="BJ1652" s="142"/>
      <c r="BK1652" s="141"/>
      <c r="BV1652" s="142"/>
      <c r="BW1652" s="302">
        <v>0</v>
      </c>
      <c r="BX1652" s="302">
        <v>0</v>
      </c>
      <c r="BY1652" s="302">
        <v>0</v>
      </c>
      <c r="BZ1652" s="302">
        <v>1</v>
      </c>
      <c r="CA1652" s="302">
        <v>0</v>
      </c>
      <c r="CB1652" s="302">
        <v>0</v>
      </c>
      <c r="CC1652" s="303">
        <v>0</v>
      </c>
      <c r="CD1652" s="304">
        <v>0</v>
      </c>
      <c r="CE1652" s="302">
        <v>0</v>
      </c>
      <c r="CF1652" s="302">
        <v>30</v>
      </c>
      <c r="CG1652" s="296">
        <v>0</v>
      </c>
      <c r="CH1652" s="297" t="s">
        <v>12384</v>
      </c>
      <c r="CI1652" s="305">
        <v>0</v>
      </c>
      <c r="CJ1652" s="306">
        <v>0</v>
      </c>
      <c r="CK1652" s="300">
        <v>0</v>
      </c>
      <c r="CL1652" s="301">
        <v>0</v>
      </c>
    </row>
    <row r="1653" spans="1:90" x14ac:dyDescent="0.25">
      <c r="A1653">
        <v>1519108360</v>
      </c>
      <c r="B1653" s="287" t="s">
        <v>14045</v>
      </c>
      <c r="C1653" s="141"/>
      <c r="N1653" s="142"/>
      <c r="O1653" s="141"/>
      <c r="AA1653" s="141"/>
      <c r="AL1653" s="142"/>
      <c r="AM1653" s="141"/>
      <c r="AT1653">
        <v>1</v>
      </c>
      <c r="AX1653" s="142"/>
      <c r="AY1653" s="141"/>
      <c r="BJ1653" s="142"/>
      <c r="BK1653" s="141"/>
      <c r="BV1653" s="142"/>
      <c r="BW1653" s="302">
        <v>0</v>
      </c>
      <c r="BX1653" s="302">
        <v>0</v>
      </c>
      <c r="BY1653" s="302">
        <v>0</v>
      </c>
      <c r="BZ1653" s="302">
        <v>1</v>
      </c>
      <c r="CA1653" s="302">
        <v>0</v>
      </c>
      <c r="CB1653" s="302">
        <v>0</v>
      </c>
      <c r="CC1653" s="303">
        <v>0</v>
      </c>
      <c r="CD1653" s="304">
        <v>0</v>
      </c>
      <c r="CE1653" s="302">
        <v>0</v>
      </c>
      <c r="CF1653" s="302">
        <v>30</v>
      </c>
      <c r="CG1653" s="296">
        <v>0</v>
      </c>
      <c r="CH1653" s="297" t="s">
        <v>12384</v>
      </c>
      <c r="CI1653" s="305">
        <v>0</v>
      </c>
      <c r="CJ1653" s="306">
        <v>0</v>
      </c>
      <c r="CK1653" s="300">
        <v>0</v>
      </c>
      <c r="CL1653" s="301">
        <v>0</v>
      </c>
    </row>
    <row r="1654" spans="1:90" x14ac:dyDescent="0.25">
      <c r="A1654">
        <v>1519108370</v>
      </c>
      <c r="B1654" s="287" t="s">
        <v>14046</v>
      </c>
      <c r="C1654" s="141"/>
      <c r="N1654" s="142"/>
      <c r="O1654" s="141"/>
      <c r="AA1654" s="141"/>
      <c r="AL1654" s="142"/>
      <c r="AM1654" s="141"/>
      <c r="AT1654">
        <v>1</v>
      </c>
      <c r="AX1654" s="142"/>
      <c r="AY1654" s="141"/>
      <c r="BJ1654" s="142"/>
      <c r="BK1654" s="141"/>
      <c r="BV1654" s="142"/>
      <c r="BW1654" s="302">
        <v>0</v>
      </c>
      <c r="BX1654" s="302">
        <v>0</v>
      </c>
      <c r="BY1654" s="302">
        <v>0</v>
      </c>
      <c r="BZ1654" s="302">
        <v>1</v>
      </c>
      <c r="CA1654" s="302">
        <v>0</v>
      </c>
      <c r="CB1654" s="302">
        <v>0</v>
      </c>
      <c r="CC1654" s="303">
        <v>0</v>
      </c>
      <c r="CD1654" s="304">
        <v>0</v>
      </c>
      <c r="CE1654" s="302">
        <v>0</v>
      </c>
      <c r="CF1654" s="302">
        <v>30</v>
      </c>
      <c r="CG1654" s="296">
        <v>0</v>
      </c>
      <c r="CH1654" s="297" t="s">
        <v>12384</v>
      </c>
      <c r="CI1654" s="305">
        <v>0</v>
      </c>
      <c r="CJ1654" s="306">
        <v>0</v>
      </c>
      <c r="CK1654" s="300">
        <v>0</v>
      </c>
      <c r="CL1654" s="301">
        <v>0</v>
      </c>
    </row>
    <row r="1655" spans="1:90" x14ac:dyDescent="0.25">
      <c r="A1655">
        <v>1519108440</v>
      </c>
      <c r="B1655" s="287" t="s">
        <v>14047</v>
      </c>
      <c r="C1655" s="141"/>
      <c r="N1655" s="142"/>
      <c r="O1655" s="141"/>
      <c r="AA1655" s="141"/>
      <c r="AL1655" s="142"/>
      <c r="AM1655" s="141"/>
      <c r="AX1655" s="142"/>
      <c r="AY1655" s="141"/>
      <c r="BJ1655" s="142"/>
      <c r="BK1655" s="141"/>
      <c r="BT1655">
        <v>1</v>
      </c>
      <c r="BV1655" s="142"/>
      <c r="BW1655" s="302">
        <v>0</v>
      </c>
      <c r="BX1655" s="302">
        <v>0</v>
      </c>
      <c r="BY1655" s="302">
        <v>0</v>
      </c>
      <c r="BZ1655" s="302">
        <v>0</v>
      </c>
      <c r="CA1655" s="302">
        <v>0</v>
      </c>
      <c r="CB1655" s="302">
        <v>1</v>
      </c>
      <c r="CC1655" s="303">
        <v>3.968253968253968E-3</v>
      </c>
      <c r="CD1655" s="304">
        <v>0</v>
      </c>
      <c r="CE1655" s="302">
        <v>0</v>
      </c>
      <c r="CF1655" s="302">
        <v>30</v>
      </c>
      <c r="CG1655" s="296">
        <v>1.9841269841269841E-4</v>
      </c>
      <c r="CH1655" s="297" t="s">
        <v>12384</v>
      </c>
      <c r="CI1655" s="305">
        <v>0</v>
      </c>
      <c r="CJ1655" s="306">
        <v>1.0357142857142856</v>
      </c>
      <c r="CK1655" s="300">
        <v>1</v>
      </c>
      <c r="CL1655" s="301">
        <v>2</v>
      </c>
    </row>
    <row r="1656" spans="1:90" x14ac:dyDescent="0.25">
      <c r="A1656">
        <v>1519108530</v>
      </c>
      <c r="B1656" s="287" t="s">
        <v>14048</v>
      </c>
      <c r="C1656" s="141"/>
      <c r="N1656" s="142"/>
      <c r="O1656" s="141"/>
      <c r="Y1656">
        <v>1</v>
      </c>
      <c r="AA1656" s="141"/>
      <c r="AF1656">
        <v>1</v>
      </c>
      <c r="AH1656">
        <v>1</v>
      </c>
      <c r="AL1656" s="142">
        <v>3</v>
      </c>
      <c r="AM1656" s="141"/>
      <c r="AX1656" s="142"/>
      <c r="AY1656" s="141"/>
      <c r="BJ1656" s="142"/>
      <c r="BK1656" s="141"/>
      <c r="BL1656">
        <v>1</v>
      </c>
      <c r="BN1656">
        <v>1</v>
      </c>
      <c r="BR1656">
        <v>1</v>
      </c>
      <c r="BT1656">
        <v>1</v>
      </c>
      <c r="BU1656">
        <v>1</v>
      </c>
      <c r="BV1656" s="142"/>
      <c r="BW1656" s="302">
        <v>0</v>
      </c>
      <c r="BX1656" s="302">
        <v>1</v>
      </c>
      <c r="BY1656" s="302">
        <v>5</v>
      </c>
      <c r="BZ1656" s="302">
        <v>0</v>
      </c>
      <c r="CA1656" s="302">
        <v>0</v>
      </c>
      <c r="CB1656" s="302">
        <v>5</v>
      </c>
      <c r="CC1656" s="303">
        <v>1.984126984126984E-2</v>
      </c>
      <c r="CD1656" s="304">
        <v>0</v>
      </c>
      <c r="CE1656" s="302">
        <v>0</v>
      </c>
      <c r="CF1656" s="302">
        <v>30</v>
      </c>
      <c r="CG1656" s="296">
        <v>9.9206349206349201E-4</v>
      </c>
      <c r="CH1656" s="307" t="s">
        <v>15354</v>
      </c>
      <c r="CI1656" s="305">
        <v>0</v>
      </c>
      <c r="CJ1656" s="306">
        <v>5.1785714285714279</v>
      </c>
      <c r="CK1656" s="300">
        <v>1</v>
      </c>
      <c r="CL1656" s="301">
        <v>6</v>
      </c>
    </row>
    <row r="1657" spans="1:90" x14ac:dyDescent="0.25">
      <c r="A1657">
        <v>1519108540</v>
      </c>
      <c r="B1657" s="287" t="s">
        <v>14049</v>
      </c>
      <c r="C1657" s="141"/>
      <c r="N1657" s="142"/>
      <c r="O1657" s="141"/>
      <c r="Y1657">
        <v>1</v>
      </c>
      <c r="AA1657" s="141"/>
      <c r="AB1657">
        <v>1</v>
      </c>
      <c r="AF1657">
        <v>1</v>
      </c>
      <c r="AH1657">
        <v>1</v>
      </c>
      <c r="AL1657" s="142">
        <v>4</v>
      </c>
      <c r="AM1657" s="141"/>
      <c r="AO1657">
        <v>1</v>
      </c>
      <c r="AX1657" s="142"/>
      <c r="AY1657" s="141"/>
      <c r="BJ1657" s="142"/>
      <c r="BK1657" s="141"/>
      <c r="BL1657">
        <v>1</v>
      </c>
      <c r="BN1657">
        <v>1</v>
      </c>
      <c r="BR1657">
        <v>1</v>
      </c>
      <c r="BT1657">
        <v>1</v>
      </c>
      <c r="BU1657">
        <v>1</v>
      </c>
      <c r="BV1657" s="142"/>
      <c r="BW1657" s="302">
        <v>0</v>
      </c>
      <c r="BX1657" s="302">
        <v>1</v>
      </c>
      <c r="BY1657" s="302">
        <v>7</v>
      </c>
      <c r="BZ1657" s="302">
        <v>1</v>
      </c>
      <c r="CA1657" s="302">
        <v>0</v>
      </c>
      <c r="CB1657" s="302">
        <v>5</v>
      </c>
      <c r="CC1657" s="303">
        <v>1.984126984126984E-2</v>
      </c>
      <c r="CD1657" s="304">
        <v>0</v>
      </c>
      <c r="CE1657" s="302">
        <v>106</v>
      </c>
      <c r="CF1657" s="302">
        <v>30</v>
      </c>
      <c r="CG1657" s="296">
        <v>9.9206349206349201E-4</v>
      </c>
      <c r="CH1657" s="307" t="s">
        <v>15354</v>
      </c>
      <c r="CI1657" s="305">
        <v>3</v>
      </c>
      <c r="CJ1657" s="306">
        <v>7.2817460317460316</v>
      </c>
      <c r="CK1657" s="300">
        <v>1</v>
      </c>
      <c r="CL1657" s="301">
        <v>6</v>
      </c>
    </row>
    <row r="1658" spans="1:90" x14ac:dyDescent="0.25">
      <c r="A1658">
        <v>1519109320</v>
      </c>
      <c r="B1658" s="287" t="s">
        <v>14050</v>
      </c>
      <c r="C1658" s="141"/>
      <c r="N1658" s="142"/>
      <c r="O1658" s="141"/>
      <c r="AA1658" s="141"/>
      <c r="AL1658" s="142"/>
      <c r="AM1658" s="141"/>
      <c r="AT1658">
        <v>1</v>
      </c>
      <c r="AX1658" s="142"/>
      <c r="AY1658" s="141"/>
      <c r="BJ1658" s="142"/>
      <c r="BK1658" s="141"/>
      <c r="BV1658" s="142"/>
      <c r="BW1658" s="302">
        <v>0</v>
      </c>
      <c r="BX1658" s="302">
        <v>0</v>
      </c>
      <c r="BY1658" s="302">
        <v>0</v>
      </c>
      <c r="BZ1658" s="302">
        <v>1</v>
      </c>
      <c r="CA1658" s="302">
        <v>0</v>
      </c>
      <c r="CB1658" s="302">
        <v>0</v>
      </c>
      <c r="CC1658" s="303">
        <v>0</v>
      </c>
      <c r="CD1658" s="304">
        <v>0</v>
      </c>
      <c r="CE1658" s="302">
        <v>0</v>
      </c>
      <c r="CF1658" s="302">
        <v>30</v>
      </c>
      <c r="CG1658" s="296">
        <v>0</v>
      </c>
      <c r="CH1658" s="297" t="s">
        <v>12384</v>
      </c>
      <c r="CI1658" s="305">
        <v>0</v>
      </c>
      <c r="CJ1658" s="306">
        <v>0</v>
      </c>
      <c r="CK1658" s="300">
        <v>0</v>
      </c>
      <c r="CL1658" s="301">
        <v>0</v>
      </c>
    </row>
    <row r="1659" spans="1:90" x14ac:dyDescent="0.25">
      <c r="A1659">
        <v>1519110640</v>
      </c>
      <c r="B1659" s="287" t="s">
        <v>14051</v>
      </c>
      <c r="C1659" s="141"/>
      <c r="N1659" s="142"/>
      <c r="O1659" s="141"/>
      <c r="AA1659" s="141"/>
      <c r="AL1659" s="142"/>
      <c r="AM1659" s="141"/>
      <c r="AX1659" s="142"/>
      <c r="AY1659" s="141"/>
      <c r="AZ1659">
        <v>1</v>
      </c>
      <c r="BA1659">
        <v>1</v>
      </c>
      <c r="BJ1659" s="142"/>
      <c r="BK1659" s="141"/>
      <c r="BP1659">
        <v>1</v>
      </c>
      <c r="BV1659" s="142"/>
      <c r="BW1659" s="302">
        <v>0</v>
      </c>
      <c r="BX1659" s="302">
        <v>0</v>
      </c>
      <c r="BY1659" s="302">
        <v>0</v>
      </c>
      <c r="BZ1659" s="302">
        <v>0</v>
      </c>
      <c r="CA1659" s="302">
        <v>2</v>
      </c>
      <c r="CB1659" s="302">
        <v>1</v>
      </c>
      <c r="CC1659" s="303">
        <v>3.968253968253968E-3</v>
      </c>
      <c r="CD1659" s="304">
        <v>0</v>
      </c>
      <c r="CE1659" s="302">
        <v>121</v>
      </c>
      <c r="CF1659" s="302">
        <v>30</v>
      </c>
      <c r="CG1659" s="296">
        <v>1.9841269841269841E-4</v>
      </c>
      <c r="CH1659" s="297" t="s">
        <v>12384</v>
      </c>
      <c r="CI1659" s="305">
        <v>1</v>
      </c>
      <c r="CJ1659" s="306">
        <v>1.5158730158730158</v>
      </c>
      <c r="CK1659" s="300">
        <v>1</v>
      </c>
      <c r="CL1659" s="301">
        <v>2</v>
      </c>
    </row>
    <row r="1660" spans="1:90" x14ac:dyDescent="0.25">
      <c r="A1660">
        <v>1519110800</v>
      </c>
      <c r="B1660" s="287" t="s">
        <v>14052</v>
      </c>
      <c r="C1660" s="141"/>
      <c r="N1660" s="142"/>
      <c r="O1660" s="141"/>
      <c r="AA1660" s="141"/>
      <c r="AL1660" s="142"/>
      <c r="AM1660" s="141"/>
      <c r="AX1660" s="142"/>
      <c r="AY1660" s="141"/>
      <c r="BJ1660" s="142"/>
      <c r="BK1660" s="141"/>
      <c r="BO1660">
        <v>1</v>
      </c>
      <c r="BV1660" s="142"/>
      <c r="BW1660" s="302">
        <v>0</v>
      </c>
      <c r="BX1660" s="302">
        <v>0</v>
      </c>
      <c r="BY1660" s="302">
        <v>0</v>
      </c>
      <c r="BZ1660" s="302">
        <v>0</v>
      </c>
      <c r="CA1660" s="302">
        <v>0</v>
      </c>
      <c r="CB1660" s="302">
        <v>1</v>
      </c>
      <c r="CC1660" s="303">
        <v>3.968253968253968E-3</v>
      </c>
      <c r="CD1660" s="304">
        <v>0</v>
      </c>
      <c r="CE1660" s="302">
        <v>0</v>
      </c>
      <c r="CF1660" s="302">
        <v>30</v>
      </c>
      <c r="CG1660" s="296">
        <v>1.9841269841269841E-4</v>
      </c>
      <c r="CH1660" s="297" t="s">
        <v>12384</v>
      </c>
      <c r="CI1660" s="305">
        <v>0</v>
      </c>
      <c r="CJ1660" s="306">
        <v>1.0357142857142856</v>
      </c>
      <c r="CK1660" s="300">
        <v>1</v>
      </c>
      <c r="CL1660" s="301">
        <v>2</v>
      </c>
    </row>
    <row r="1661" spans="1:90" x14ac:dyDescent="0.25">
      <c r="A1661">
        <v>1519112840</v>
      </c>
      <c r="B1661" s="287" t="s">
        <v>14053</v>
      </c>
      <c r="C1661" s="141"/>
      <c r="N1661" s="142"/>
      <c r="O1661" s="141"/>
      <c r="AA1661" s="141"/>
      <c r="AH1661">
        <v>1</v>
      </c>
      <c r="AL1661" s="142"/>
      <c r="AM1661" s="141"/>
      <c r="AT1661">
        <v>1</v>
      </c>
      <c r="AX1661" s="142"/>
      <c r="AY1661" s="141"/>
      <c r="BJ1661" s="142"/>
      <c r="BK1661" s="141"/>
      <c r="BV1661" s="142"/>
      <c r="BW1661" s="302">
        <v>0</v>
      </c>
      <c r="BX1661" s="302">
        <v>0</v>
      </c>
      <c r="BY1661" s="302">
        <v>1</v>
      </c>
      <c r="BZ1661" s="302">
        <v>1</v>
      </c>
      <c r="CA1661" s="302">
        <v>0</v>
      </c>
      <c r="CB1661" s="302">
        <v>0</v>
      </c>
      <c r="CC1661" s="303">
        <v>0</v>
      </c>
      <c r="CD1661" s="304">
        <v>0</v>
      </c>
      <c r="CE1661" s="302">
        <v>0</v>
      </c>
      <c r="CF1661" s="302">
        <v>30</v>
      </c>
      <c r="CG1661" s="296">
        <v>0</v>
      </c>
      <c r="CH1661" s="297" t="s">
        <v>12384</v>
      </c>
      <c r="CI1661" s="305">
        <v>0</v>
      </c>
      <c r="CJ1661" s="306">
        <v>0</v>
      </c>
      <c r="CK1661" s="300">
        <v>0</v>
      </c>
      <c r="CL1661" s="301">
        <v>0</v>
      </c>
    </row>
    <row r="1662" spans="1:90" x14ac:dyDescent="0.25">
      <c r="A1662">
        <v>1519114670</v>
      </c>
      <c r="B1662" s="287" t="s">
        <v>14054</v>
      </c>
      <c r="C1662" s="141"/>
      <c r="N1662" s="142"/>
      <c r="O1662" s="141"/>
      <c r="AA1662" s="141"/>
      <c r="AL1662" s="142"/>
      <c r="AM1662" s="141"/>
      <c r="AX1662" s="142"/>
      <c r="AY1662" s="141"/>
      <c r="BJ1662" s="142"/>
      <c r="BK1662" s="141"/>
      <c r="BO1662">
        <v>1</v>
      </c>
      <c r="BV1662" s="142"/>
      <c r="BW1662" s="302">
        <v>0</v>
      </c>
      <c r="BX1662" s="302">
        <v>0</v>
      </c>
      <c r="BY1662" s="302">
        <v>0</v>
      </c>
      <c r="BZ1662" s="302">
        <v>0</v>
      </c>
      <c r="CA1662" s="302">
        <v>0</v>
      </c>
      <c r="CB1662" s="302">
        <v>1</v>
      </c>
      <c r="CC1662" s="303">
        <v>3.968253968253968E-3</v>
      </c>
      <c r="CD1662" s="304">
        <v>0</v>
      </c>
      <c r="CE1662" s="302">
        <v>0</v>
      </c>
      <c r="CF1662" s="302">
        <v>30</v>
      </c>
      <c r="CG1662" s="296">
        <v>1.9841269841269841E-4</v>
      </c>
      <c r="CH1662" s="297" t="s">
        <v>12384</v>
      </c>
      <c r="CI1662" s="305">
        <v>0</v>
      </c>
      <c r="CJ1662" s="306">
        <v>1.0357142857142856</v>
      </c>
      <c r="CK1662" s="300">
        <v>1</v>
      </c>
      <c r="CL1662" s="301">
        <v>2</v>
      </c>
    </row>
    <row r="1663" spans="1:90" x14ac:dyDescent="0.25">
      <c r="A1663">
        <v>1520100120</v>
      </c>
      <c r="B1663" s="287" t="s">
        <v>14055</v>
      </c>
      <c r="C1663" s="141"/>
      <c r="N1663" s="142"/>
      <c r="O1663" s="141"/>
      <c r="R1663">
        <v>1</v>
      </c>
      <c r="AA1663" s="141"/>
      <c r="AE1663">
        <v>1</v>
      </c>
      <c r="AL1663" s="142"/>
      <c r="AM1663" s="141"/>
      <c r="AX1663" s="142"/>
      <c r="AY1663" s="141"/>
      <c r="BJ1663" s="142"/>
      <c r="BK1663" s="141"/>
      <c r="BV1663" s="142"/>
      <c r="BW1663" s="302">
        <v>0</v>
      </c>
      <c r="BX1663" s="302">
        <v>1</v>
      </c>
      <c r="BY1663" s="302">
        <v>1</v>
      </c>
      <c r="BZ1663" s="302">
        <v>0</v>
      </c>
      <c r="CA1663" s="302">
        <v>0</v>
      </c>
      <c r="CB1663" s="302">
        <v>0</v>
      </c>
      <c r="CC1663" s="303">
        <v>0</v>
      </c>
      <c r="CD1663" s="304">
        <v>0</v>
      </c>
      <c r="CE1663" s="302">
        <v>0</v>
      </c>
      <c r="CF1663" s="302">
        <v>30</v>
      </c>
      <c r="CG1663" s="296">
        <v>0</v>
      </c>
      <c r="CH1663" s="297" t="s">
        <v>12384</v>
      </c>
      <c r="CI1663" s="305">
        <v>0</v>
      </c>
      <c r="CJ1663" s="306">
        <v>0</v>
      </c>
      <c r="CK1663" s="300">
        <v>0</v>
      </c>
      <c r="CL1663" s="301">
        <v>0</v>
      </c>
    </row>
    <row r="1664" spans="1:90" x14ac:dyDescent="0.25">
      <c r="A1664">
        <v>1520100250</v>
      </c>
      <c r="B1664" s="287" t="s">
        <v>14056</v>
      </c>
      <c r="C1664" s="141"/>
      <c r="L1664">
        <v>1</v>
      </c>
      <c r="N1664" s="142"/>
      <c r="O1664" s="141"/>
      <c r="P1664">
        <v>1</v>
      </c>
      <c r="S1664">
        <v>1</v>
      </c>
      <c r="U1664">
        <v>1</v>
      </c>
      <c r="W1664">
        <v>1</v>
      </c>
      <c r="AA1664" s="141"/>
      <c r="AL1664" s="142"/>
      <c r="AM1664" s="141"/>
      <c r="AX1664" s="142"/>
      <c r="AY1664" s="141"/>
      <c r="BJ1664" s="142"/>
      <c r="BK1664" s="141"/>
      <c r="BV1664" s="142"/>
      <c r="BW1664" s="302">
        <v>1</v>
      </c>
      <c r="BX1664" s="302">
        <v>4</v>
      </c>
      <c r="BY1664" s="302">
        <v>0</v>
      </c>
      <c r="BZ1664" s="302">
        <v>0</v>
      </c>
      <c r="CA1664" s="302">
        <v>0</v>
      </c>
      <c r="CB1664" s="302">
        <v>0</v>
      </c>
      <c r="CC1664" s="303">
        <v>0</v>
      </c>
      <c r="CD1664" s="304">
        <v>0</v>
      </c>
      <c r="CE1664" s="302">
        <v>0</v>
      </c>
      <c r="CF1664" s="302">
        <v>30</v>
      </c>
      <c r="CG1664" s="296">
        <v>0</v>
      </c>
      <c r="CH1664" s="297" t="s">
        <v>12384</v>
      </c>
      <c r="CI1664" s="305">
        <v>0</v>
      </c>
      <c r="CJ1664" s="306">
        <v>0</v>
      </c>
      <c r="CK1664" s="300">
        <v>0</v>
      </c>
      <c r="CL1664" s="301">
        <v>0</v>
      </c>
    </row>
    <row r="1665" spans="1:90" x14ac:dyDescent="0.25">
      <c r="A1665">
        <v>1520100280</v>
      </c>
      <c r="B1665" s="287" t="s">
        <v>14057</v>
      </c>
      <c r="C1665" s="141"/>
      <c r="J1665">
        <v>1</v>
      </c>
      <c r="N1665" s="142"/>
      <c r="O1665" s="141"/>
      <c r="AA1665" s="141"/>
      <c r="AL1665" s="142"/>
      <c r="AM1665" s="141"/>
      <c r="AX1665" s="142"/>
      <c r="AY1665" s="141"/>
      <c r="BJ1665" s="142"/>
      <c r="BK1665" s="141"/>
      <c r="BV1665" s="142"/>
      <c r="BW1665" s="302">
        <v>1</v>
      </c>
      <c r="BX1665" s="302">
        <v>0</v>
      </c>
      <c r="BY1665" s="302">
        <v>0</v>
      </c>
      <c r="BZ1665" s="302">
        <v>0</v>
      </c>
      <c r="CA1665" s="302">
        <v>0</v>
      </c>
      <c r="CB1665" s="302">
        <v>0</v>
      </c>
      <c r="CC1665" s="303">
        <v>0</v>
      </c>
      <c r="CD1665" s="304">
        <v>0</v>
      </c>
      <c r="CE1665" s="302">
        <v>0</v>
      </c>
      <c r="CF1665" s="302">
        <v>30</v>
      </c>
      <c r="CG1665" s="296">
        <v>0</v>
      </c>
      <c r="CH1665" s="297" t="s">
        <v>12384</v>
      </c>
      <c r="CI1665" s="305">
        <v>0</v>
      </c>
      <c r="CJ1665" s="306">
        <v>0</v>
      </c>
      <c r="CK1665" s="300">
        <v>0</v>
      </c>
      <c r="CL1665" s="301">
        <v>0</v>
      </c>
    </row>
    <row r="1666" spans="1:90" x14ac:dyDescent="0.25">
      <c r="A1666">
        <v>1520100290</v>
      </c>
      <c r="B1666" s="287" t="s">
        <v>14058</v>
      </c>
      <c r="C1666" s="141"/>
      <c r="L1666">
        <v>2</v>
      </c>
      <c r="N1666" s="142"/>
      <c r="O1666" s="141"/>
      <c r="AA1666" s="141"/>
      <c r="AL1666" s="142"/>
      <c r="AM1666" s="141"/>
      <c r="AX1666" s="142"/>
      <c r="AY1666" s="141"/>
      <c r="BJ1666" s="142"/>
      <c r="BK1666" s="141"/>
      <c r="BV1666" s="142"/>
      <c r="BW1666" s="302">
        <v>2</v>
      </c>
      <c r="BX1666" s="302">
        <v>0</v>
      </c>
      <c r="BY1666" s="302">
        <v>0</v>
      </c>
      <c r="BZ1666" s="302">
        <v>0</v>
      </c>
      <c r="CA1666" s="302">
        <v>0</v>
      </c>
      <c r="CB1666" s="302">
        <v>0</v>
      </c>
      <c r="CC1666" s="303">
        <v>0</v>
      </c>
      <c r="CD1666" s="304">
        <v>0</v>
      </c>
      <c r="CE1666" s="302">
        <v>0</v>
      </c>
      <c r="CF1666" s="302">
        <v>30</v>
      </c>
      <c r="CG1666" s="296">
        <v>0</v>
      </c>
      <c r="CH1666" s="297" t="s">
        <v>12384</v>
      </c>
      <c r="CI1666" s="305">
        <v>0</v>
      </c>
      <c r="CJ1666" s="306">
        <v>0</v>
      </c>
      <c r="CK1666" s="300">
        <v>0</v>
      </c>
      <c r="CL1666" s="301">
        <v>0</v>
      </c>
    </row>
    <row r="1667" spans="1:90" x14ac:dyDescent="0.25">
      <c r="A1667">
        <v>1520100300</v>
      </c>
      <c r="B1667" s="287" t="s">
        <v>14059</v>
      </c>
      <c r="C1667" s="141"/>
      <c r="N1667" s="142">
        <v>1</v>
      </c>
      <c r="O1667" s="141">
        <v>2</v>
      </c>
      <c r="AA1667" s="141"/>
      <c r="AL1667" s="142"/>
      <c r="AM1667" s="141"/>
      <c r="AX1667" s="142"/>
      <c r="AY1667" s="141"/>
      <c r="BJ1667" s="142"/>
      <c r="BK1667" s="141"/>
      <c r="BV1667" s="142"/>
      <c r="BW1667" s="302">
        <v>1</v>
      </c>
      <c r="BX1667" s="302">
        <v>2</v>
      </c>
      <c r="BY1667" s="302">
        <v>0</v>
      </c>
      <c r="BZ1667" s="302">
        <v>0</v>
      </c>
      <c r="CA1667" s="302">
        <v>0</v>
      </c>
      <c r="CB1667" s="302">
        <v>0</v>
      </c>
      <c r="CC1667" s="303">
        <v>0</v>
      </c>
      <c r="CD1667" s="304">
        <v>0</v>
      </c>
      <c r="CE1667" s="302">
        <v>0</v>
      </c>
      <c r="CF1667" s="302">
        <v>30</v>
      </c>
      <c r="CG1667" s="296">
        <v>0</v>
      </c>
      <c r="CH1667" s="297" t="s">
        <v>12384</v>
      </c>
      <c r="CI1667" s="305">
        <v>0</v>
      </c>
      <c r="CJ1667" s="306">
        <v>0</v>
      </c>
      <c r="CK1667" s="300">
        <v>0</v>
      </c>
      <c r="CL1667" s="301">
        <v>0</v>
      </c>
    </row>
    <row r="1668" spans="1:90" x14ac:dyDescent="0.25">
      <c r="A1668">
        <v>1520100340</v>
      </c>
      <c r="B1668" s="287" t="s">
        <v>14060</v>
      </c>
      <c r="C1668" s="141"/>
      <c r="L1668">
        <v>1</v>
      </c>
      <c r="N1668" s="142"/>
      <c r="O1668" s="141"/>
      <c r="AA1668" s="141"/>
      <c r="AL1668" s="142"/>
      <c r="AM1668" s="141"/>
      <c r="AX1668" s="142"/>
      <c r="AY1668" s="141"/>
      <c r="BJ1668" s="142"/>
      <c r="BK1668" s="141"/>
      <c r="BV1668" s="142"/>
      <c r="BW1668" s="302">
        <v>1</v>
      </c>
      <c r="BX1668" s="302">
        <v>0</v>
      </c>
      <c r="BY1668" s="302">
        <v>0</v>
      </c>
      <c r="BZ1668" s="302">
        <v>0</v>
      </c>
      <c r="CA1668" s="302">
        <v>0</v>
      </c>
      <c r="CB1668" s="302">
        <v>0</v>
      </c>
      <c r="CC1668" s="303">
        <v>0</v>
      </c>
      <c r="CD1668" s="304">
        <v>0</v>
      </c>
      <c r="CE1668" s="302">
        <v>0</v>
      </c>
      <c r="CF1668" s="302">
        <v>30</v>
      </c>
      <c r="CG1668" s="296">
        <v>0</v>
      </c>
      <c r="CH1668" s="297" t="s">
        <v>12384</v>
      </c>
      <c r="CI1668" s="305">
        <v>0</v>
      </c>
      <c r="CJ1668" s="306">
        <v>0</v>
      </c>
      <c r="CK1668" s="300">
        <v>0</v>
      </c>
      <c r="CL1668" s="301">
        <v>0</v>
      </c>
    </row>
    <row r="1669" spans="1:90" x14ac:dyDescent="0.25">
      <c r="A1669">
        <v>1520100350</v>
      </c>
      <c r="B1669" s="287" t="s">
        <v>14061</v>
      </c>
      <c r="C1669" s="141"/>
      <c r="L1669">
        <v>1</v>
      </c>
      <c r="N1669" s="142">
        <v>1</v>
      </c>
      <c r="O1669" s="141">
        <v>2</v>
      </c>
      <c r="AA1669" s="141"/>
      <c r="AL1669" s="142"/>
      <c r="AM1669" s="141"/>
      <c r="AX1669" s="142"/>
      <c r="AY1669" s="141"/>
      <c r="BJ1669" s="142"/>
      <c r="BK1669" s="141"/>
      <c r="BV1669" s="142"/>
      <c r="BW1669" s="302">
        <v>2</v>
      </c>
      <c r="BX1669" s="302">
        <v>2</v>
      </c>
      <c r="BY1669" s="302">
        <v>0</v>
      </c>
      <c r="BZ1669" s="302">
        <v>0</v>
      </c>
      <c r="CA1669" s="302">
        <v>0</v>
      </c>
      <c r="CB1669" s="302">
        <v>0</v>
      </c>
      <c r="CC1669" s="303">
        <v>0</v>
      </c>
      <c r="CD1669" s="304">
        <v>0</v>
      </c>
      <c r="CE1669" s="302">
        <v>0</v>
      </c>
      <c r="CF1669" s="302">
        <v>30</v>
      </c>
      <c r="CG1669" s="296">
        <v>0</v>
      </c>
      <c r="CH1669" s="297" t="s">
        <v>12384</v>
      </c>
      <c r="CI1669" s="305">
        <v>0</v>
      </c>
      <c r="CJ1669" s="306">
        <v>0</v>
      </c>
      <c r="CK1669" s="300">
        <v>0</v>
      </c>
      <c r="CL1669" s="301">
        <v>0</v>
      </c>
    </row>
    <row r="1670" spans="1:90" x14ac:dyDescent="0.25">
      <c r="A1670">
        <v>1520100420</v>
      </c>
      <c r="B1670" s="287" t="s">
        <v>14062</v>
      </c>
      <c r="C1670" s="141"/>
      <c r="N1670" s="142"/>
      <c r="O1670" s="141"/>
      <c r="T1670">
        <v>1</v>
      </c>
      <c r="AA1670" s="141"/>
      <c r="AL1670" s="142"/>
      <c r="AM1670" s="141"/>
      <c r="AX1670" s="142"/>
      <c r="AY1670" s="141"/>
      <c r="BJ1670" s="142"/>
      <c r="BK1670" s="141"/>
      <c r="BV1670" s="142"/>
      <c r="BW1670" s="302">
        <v>0</v>
      </c>
      <c r="BX1670" s="302">
        <v>1</v>
      </c>
      <c r="BY1670" s="302">
        <v>0</v>
      </c>
      <c r="BZ1670" s="302">
        <v>0</v>
      </c>
      <c r="CA1670" s="302">
        <v>0</v>
      </c>
      <c r="CB1670" s="302">
        <v>0</v>
      </c>
      <c r="CC1670" s="303">
        <v>0</v>
      </c>
      <c r="CD1670" s="304">
        <v>0</v>
      </c>
      <c r="CE1670" s="302">
        <v>0</v>
      </c>
      <c r="CF1670" s="302">
        <v>30</v>
      </c>
      <c r="CG1670" s="296">
        <v>0</v>
      </c>
      <c r="CH1670" s="297" t="s">
        <v>12384</v>
      </c>
      <c r="CI1670" s="305">
        <v>0</v>
      </c>
      <c r="CJ1670" s="306">
        <v>0</v>
      </c>
      <c r="CK1670" s="300">
        <v>0</v>
      </c>
      <c r="CL1670" s="301">
        <v>0</v>
      </c>
    </row>
    <row r="1671" spans="1:90" x14ac:dyDescent="0.25">
      <c r="A1671">
        <v>1520100430</v>
      </c>
      <c r="B1671" s="287" t="s">
        <v>14063</v>
      </c>
      <c r="C1671" s="141"/>
      <c r="D1671">
        <v>1</v>
      </c>
      <c r="N1671" s="142"/>
      <c r="O1671" s="141"/>
      <c r="Q1671">
        <v>2</v>
      </c>
      <c r="U1671">
        <v>1</v>
      </c>
      <c r="AA1671" s="141"/>
      <c r="AL1671" s="142"/>
      <c r="AM1671" s="141"/>
      <c r="AX1671" s="142"/>
      <c r="AY1671" s="141"/>
      <c r="BJ1671" s="142"/>
      <c r="BK1671" s="141"/>
      <c r="BV1671" s="142"/>
      <c r="BW1671" s="302">
        <v>1</v>
      </c>
      <c r="BX1671" s="302">
        <v>3</v>
      </c>
      <c r="BY1671" s="302">
        <v>0</v>
      </c>
      <c r="BZ1671" s="302">
        <v>0</v>
      </c>
      <c r="CA1671" s="302">
        <v>0</v>
      </c>
      <c r="CB1671" s="302">
        <v>0</v>
      </c>
      <c r="CC1671" s="303">
        <v>0</v>
      </c>
      <c r="CD1671" s="304">
        <v>0</v>
      </c>
      <c r="CE1671" s="302">
        <v>0</v>
      </c>
      <c r="CF1671" s="302">
        <v>30</v>
      </c>
      <c r="CG1671" s="296">
        <v>0</v>
      </c>
      <c r="CH1671" s="297" t="s">
        <v>12384</v>
      </c>
      <c r="CI1671" s="305">
        <v>0</v>
      </c>
      <c r="CJ1671" s="306">
        <v>0</v>
      </c>
      <c r="CK1671" s="300">
        <v>0</v>
      </c>
      <c r="CL1671" s="301">
        <v>0</v>
      </c>
    </row>
    <row r="1672" spans="1:90" x14ac:dyDescent="0.25">
      <c r="A1672">
        <v>1520100470</v>
      </c>
      <c r="B1672" s="287" t="s">
        <v>14064</v>
      </c>
      <c r="C1672" s="141"/>
      <c r="N1672" s="142">
        <v>1</v>
      </c>
      <c r="O1672" s="141">
        <v>2</v>
      </c>
      <c r="AA1672" s="141"/>
      <c r="AL1672" s="142"/>
      <c r="AM1672" s="141"/>
      <c r="AX1672" s="142"/>
      <c r="AY1672" s="141"/>
      <c r="BJ1672" s="142"/>
      <c r="BK1672" s="141"/>
      <c r="BV1672" s="142"/>
      <c r="BW1672" s="302">
        <v>1</v>
      </c>
      <c r="BX1672" s="302">
        <v>2</v>
      </c>
      <c r="BY1672" s="302">
        <v>0</v>
      </c>
      <c r="BZ1672" s="302">
        <v>0</v>
      </c>
      <c r="CA1672" s="302">
        <v>0</v>
      </c>
      <c r="CB1672" s="302">
        <v>0</v>
      </c>
      <c r="CC1672" s="303">
        <v>0</v>
      </c>
      <c r="CD1672" s="304">
        <v>0</v>
      </c>
      <c r="CE1672" s="302">
        <v>0</v>
      </c>
      <c r="CF1672" s="302">
        <v>30</v>
      </c>
      <c r="CG1672" s="296">
        <v>0</v>
      </c>
      <c r="CH1672" s="297" t="s">
        <v>12384</v>
      </c>
      <c r="CI1672" s="305">
        <v>0</v>
      </c>
      <c r="CJ1672" s="306">
        <v>0</v>
      </c>
      <c r="CK1672" s="300">
        <v>0</v>
      </c>
      <c r="CL1672" s="301">
        <v>0</v>
      </c>
    </row>
    <row r="1673" spans="1:90" x14ac:dyDescent="0.25">
      <c r="A1673">
        <v>1520100480</v>
      </c>
      <c r="B1673" s="287" t="s">
        <v>14065</v>
      </c>
      <c r="C1673" s="141"/>
      <c r="N1673" s="142"/>
      <c r="O1673" s="141"/>
      <c r="T1673">
        <v>1</v>
      </c>
      <c r="AA1673" s="141"/>
      <c r="AD1673">
        <v>1</v>
      </c>
      <c r="AL1673" s="142"/>
      <c r="AM1673" s="141"/>
      <c r="AX1673" s="142"/>
      <c r="AY1673" s="141"/>
      <c r="BJ1673" s="142"/>
      <c r="BK1673" s="141"/>
      <c r="BV1673" s="142"/>
      <c r="BW1673" s="302">
        <v>0</v>
      </c>
      <c r="BX1673" s="302">
        <v>1</v>
      </c>
      <c r="BY1673" s="302">
        <v>1</v>
      </c>
      <c r="BZ1673" s="302">
        <v>0</v>
      </c>
      <c r="CA1673" s="302">
        <v>0</v>
      </c>
      <c r="CB1673" s="302">
        <v>0</v>
      </c>
      <c r="CC1673" s="303">
        <v>0</v>
      </c>
      <c r="CD1673" s="304">
        <v>0</v>
      </c>
      <c r="CE1673" s="302">
        <v>0</v>
      </c>
      <c r="CF1673" s="302">
        <v>30</v>
      </c>
      <c r="CG1673" s="296">
        <v>0</v>
      </c>
      <c r="CH1673" s="297" t="s">
        <v>12384</v>
      </c>
      <c r="CI1673" s="305">
        <v>0</v>
      </c>
      <c r="CJ1673" s="306">
        <v>0</v>
      </c>
      <c r="CK1673" s="300">
        <v>0</v>
      </c>
      <c r="CL1673" s="301">
        <v>0</v>
      </c>
    </row>
    <row r="1674" spans="1:90" x14ac:dyDescent="0.25">
      <c r="A1674">
        <v>1520100490</v>
      </c>
      <c r="B1674" s="287" t="s">
        <v>14066</v>
      </c>
      <c r="C1674" s="141"/>
      <c r="N1674" s="142">
        <v>1</v>
      </c>
      <c r="O1674" s="141">
        <v>2</v>
      </c>
      <c r="U1674">
        <v>1</v>
      </c>
      <c r="Z1674">
        <v>1</v>
      </c>
      <c r="AA1674" s="141"/>
      <c r="AL1674" s="142"/>
      <c r="AM1674" s="141"/>
      <c r="AX1674" s="142"/>
      <c r="AY1674" s="141"/>
      <c r="BJ1674" s="142"/>
      <c r="BK1674" s="141"/>
      <c r="BV1674" s="142"/>
      <c r="BW1674" s="302">
        <v>1</v>
      </c>
      <c r="BX1674" s="302">
        <v>4</v>
      </c>
      <c r="BY1674" s="302">
        <v>0</v>
      </c>
      <c r="BZ1674" s="302">
        <v>0</v>
      </c>
      <c r="CA1674" s="302">
        <v>0</v>
      </c>
      <c r="CB1674" s="302">
        <v>0</v>
      </c>
      <c r="CC1674" s="303">
        <v>0</v>
      </c>
      <c r="CD1674" s="304">
        <v>0</v>
      </c>
      <c r="CE1674" s="302">
        <v>0</v>
      </c>
      <c r="CF1674" s="302">
        <v>30</v>
      </c>
      <c r="CG1674" s="296">
        <v>0</v>
      </c>
      <c r="CH1674" s="297" t="s">
        <v>12384</v>
      </c>
      <c r="CI1674" s="305">
        <v>0</v>
      </c>
      <c r="CJ1674" s="306">
        <v>0</v>
      </c>
      <c r="CK1674" s="300">
        <v>0</v>
      </c>
      <c r="CL1674" s="301">
        <v>0</v>
      </c>
    </row>
    <row r="1675" spans="1:90" x14ac:dyDescent="0.25">
      <c r="A1675">
        <v>1520100500</v>
      </c>
      <c r="B1675" s="287" t="s">
        <v>14067</v>
      </c>
      <c r="C1675" s="141"/>
      <c r="L1675">
        <v>1</v>
      </c>
      <c r="N1675" s="142"/>
      <c r="O1675" s="141"/>
      <c r="U1675">
        <v>1</v>
      </c>
      <c r="AA1675" s="141"/>
      <c r="AL1675" s="142"/>
      <c r="AM1675" s="141"/>
      <c r="AX1675" s="142"/>
      <c r="AY1675" s="141"/>
      <c r="BJ1675" s="142"/>
      <c r="BK1675" s="141"/>
      <c r="BV1675" s="142"/>
      <c r="BW1675" s="302">
        <v>1</v>
      </c>
      <c r="BX1675" s="302">
        <v>1</v>
      </c>
      <c r="BY1675" s="302">
        <v>0</v>
      </c>
      <c r="BZ1675" s="302">
        <v>0</v>
      </c>
      <c r="CA1675" s="302">
        <v>0</v>
      </c>
      <c r="CB1675" s="302">
        <v>0</v>
      </c>
      <c r="CC1675" s="303">
        <v>0</v>
      </c>
      <c r="CD1675" s="304">
        <v>0</v>
      </c>
      <c r="CE1675" s="302">
        <v>0</v>
      </c>
      <c r="CF1675" s="302">
        <v>30</v>
      </c>
      <c r="CG1675" s="296">
        <v>0</v>
      </c>
      <c r="CH1675" s="297" t="s">
        <v>12384</v>
      </c>
      <c r="CI1675" s="305">
        <v>0</v>
      </c>
      <c r="CJ1675" s="306">
        <v>0</v>
      </c>
      <c r="CK1675" s="300">
        <v>0</v>
      </c>
      <c r="CL1675" s="301">
        <v>0</v>
      </c>
    </row>
    <row r="1676" spans="1:90" x14ac:dyDescent="0.25">
      <c r="A1676">
        <v>1520100510</v>
      </c>
      <c r="B1676" s="287" t="s">
        <v>14068</v>
      </c>
      <c r="C1676" s="141"/>
      <c r="N1676" s="142">
        <v>2</v>
      </c>
      <c r="O1676" s="141"/>
      <c r="AA1676" s="141"/>
      <c r="AL1676" s="142"/>
      <c r="AM1676" s="141"/>
      <c r="AX1676" s="142"/>
      <c r="AY1676" s="141"/>
      <c r="BJ1676" s="142"/>
      <c r="BK1676" s="141"/>
      <c r="BV1676" s="142"/>
      <c r="BW1676" s="302">
        <v>2</v>
      </c>
      <c r="BX1676" s="302">
        <v>0</v>
      </c>
      <c r="BY1676" s="302">
        <v>0</v>
      </c>
      <c r="BZ1676" s="302">
        <v>0</v>
      </c>
      <c r="CA1676" s="302">
        <v>0</v>
      </c>
      <c r="CB1676" s="302">
        <v>0</v>
      </c>
      <c r="CC1676" s="303">
        <v>0</v>
      </c>
      <c r="CD1676" s="304">
        <v>0</v>
      </c>
      <c r="CE1676" s="302">
        <v>0</v>
      </c>
      <c r="CF1676" s="302">
        <v>30</v>
      </c>
      <c r="CG1676" s="296">
        <v>0</v>
      </c>
      <c r="CH1676" s="297" t="s">
        <v>12384</v>
      </c>
      <c r="CI1676" s="305">
        <v>0</v>
      </c>
      <c r="CJ1676" s="306">
        <v>0</v>
      </c>
      <c r="CK1676" s="300">
        <v>0</v>
      </c>
      <c r="CL1676" s="301">
        <v>0</v>
      </c>
    </row>
    <row r="1677" spans="1:90" x14ac:dyDescent="0.25">
      <c r="A1677">
        <v>1520100530</v>
      </c>
      <c r="B1677" s="287" t="s">
        <v>14069</v>
      </c>
      <c r="C1677" s="141"/>
      <c r="N1677" s="142"/>
      <c r="O1677" s="141"/>
      <c r="S1677">
        <v>1</v>
      </c>
      <c r="AA1677" s="141"/>
      <c r="AL1677" s="142"/>
      <c r="AM1677" s="141"/>
      <c r="AX1677" s="142"/>
      <c r="AY1677" s="141"/>
      <c r="BJ1677" s="142"/>
      <c r="BK1677" s="141"/>
      <c r="BV1677" s="142"/>
      <c r="BW1677" s="302">
        <v>0</v>
      </c>
      <c r="BX1677" s="302">
        <v>1</v>
      </c>
      <c r="BY1677" s="302">
        <v>0</v>
      </c>
      <c r="BZ1677" s="302">
        <v>0</v>
      </c>
      <c r="CA1677" s="302">
        <v>0</v>
      </c>
      <c r="CB1677" s="302">
        <v>0</v>
      </c>
      <c r="CC1677" s="303">
        <v>0</v>
      </c>
      <c r="CD1677" s="304">
        <v>0</v>
      </c>
      <c r="CE1677" s="302">
        <v>0</v>
      </c>
      <c r="CF1677" s="302">
        <v>30</v>
      </c>
      <c r="CG1677" s="296">
        <v>0</v>
      </c>
      <c r="CH1677" s="297" t="s">
        <v>12384</v>
      </c>
      <c r="CI1677" s="305">
        <v>0</v>
      </c>
      <c r="CJ1677" s="306">
        <v>0</v>
      </c>
      <c r="CK1677" s="300">
        <v>0</v>
      </c>
      <c r="CL1677" s="301">
        <v>0</v>
      </c>
    </row>
    <row r="1678" spans="1:90" x14ac:dyDescent="0.25">
      <c r="A1678">
        <v>1520100550</v>
      </c>
      <c r="B1678" s="287" t="s">
        <v>14070</v>
      </c>
      <c r="C1678" s="141"/>
      <c r="N1678" s="142"/>
      <c r="O1678" s="141"/>
      <c r="R1678">
        <v>1</v>
      </c>
      <c r="AA1678" s="141"/>
      <c r="AL1678" s="142"/>
      <c r="AM1678" s="141"/>
      <c r="AX1678" s="142"/>
      <c r="AY1678" s="141"/>
      <c r="BJ1678" s="142"/>
      <c r="BK1678" s="141"/>
      <c r="BV1678" s="142"/>
      <c r="BW1678" s="302">
        <v>0</v>
      </c>
      <c r="BX1678" s="302">
        <v>1</v>
      </c>
      <c r="BY1678" s="302">
        <v>0</v>
      </c>
      <c r="BZ1678" s="302">
        <v>0</v>
      </c>
      <c r="CA1678" s="302">
        <v>0</v>
      </c>
      <c r="CB1678" s="302">
        <v>0</v>
      </c>
      <c r="CC1678" s="303">
        <v>0</v>
      </c>
      <c r="CD1678" s="304">
        <v>0</v>
      </c>
      <c r="CE1678" s="302">
        <v>0</v>
      </c>
      <c r="CF1678" s="302">
        <v>30</v>
      </c>
      <c r="CG1678" s="296">
        <v>0</v>
      </c>
      <c r="CH1678" s="297" t="s">
        <v>12384</v>
      </c>
      <c r="CI1678" s="305">
        <v>0</v>
      </c>
      <c r="CJ1678" s="306">
        <v>0</v>
      </c>
      <c r="CK1678" s="300">
        <v>0</v>
      </c>
      <c r="CL1678" s="301">
        <v>0</v>
      </c>
    </row>
    <row r="1679" spans="1:90" x14ac:dyDescent="0.25">
      <c r="A1679">
        <v>1520100650</v>
      </c>
      <c r="B1679" s="287" t="s">
        <v>14071</v>
      </c>
      <c r="C1679" s="141"/>
      <c r="N1679" s="142"/>
      <c r="O1679" s="141"/>
      <c r="Q1679">
        <v>1</v>
      </c>
      <c r="R1679">
        <v>5</v>
      </c>
      <c r="U1679">
        <v>3</v>
      </c>
      <c r="Z1679">
        <v>1</v>
      </c>
      <c r="AA1679" s="141"/>
      <c r="AC1679">
        <v>1</v>
      </c>
      <c r="AL1679" s="142"/>
      <c r="AM1679" s="141"/>
      <c r="AP1679">
        <v>1</v>
      </c>
      <c r="AX1679" s="142"/>
      <c r="AY1679" s="141"/>
      <c r="BJ1679" s="142"/>
      <c r="BK1679" s="141"/>
      <c r="BV1679" s="142"/>
      <c r="BW1679" s="302">
        <v>0</v>
      </c>
      <c r="BX1679" s="302">
        <v>10</v>
      </c>
      <c r="BY1679" s="302">
        <v>1</v>
      </c>
      <c r="BZ1679" s="302">
        <v>1</v>
      </c>
      <c r="CA1679" s="302">
        <v>0</v>
      </c>
      <c r="CB1679" s="302">
        <v>0</v>
      </c>
      <c r="CC1679" s="303">
        <v>0</v>
      </c>
      <c r="CD1679" s="304">
        <v>0</v>
      </c>
      <c r="CE1679" s="302">
        <v>0</v>
      </c>
      <c r="CF1679" s="302">
        <v>30</v>
      </c>
      <c r="CG1679" s="296">
        <v>0</v>
      </c>
      <c r="CH1679" s="297" t="s">
        <v>12384</v>
      </c>
      <c r="CI1679" s="305">
        <v>0</v>
      </c>
      <c r="CJ1679" s="306">
        <v>0</v>
      </c>
      <c r="CK1679" s="300">
        <v>0</v>
      </c>
      <c r="CL1679" s="301">
        <v>0</v>
      </c>
    </row>
    <row r="1680" spans="1:90" x14ac:dyDescent="0.25">
      <c r="A1680">
        <v>1520100730</v>
      </c>
      <c r="B1680" s="287" t="s">
        <v>14072</v>
      </c>
      <c r="C1680" s="141"/>
      <c r="D1680">
        <v>4</v>
      </c>
      <c r="E1680">
        <v>4</v>
      </c>
      <c r="F1680">
        <v>1</v>
      </c>
      <c r="H1680">
        <v>1</v>
      </c>
      <c r="K1680">
        <v>1</v>
      </c>
      <c r="L1680">
        <v>2</v>
      </c>
      <c r="M1680">
        <v>1</v>
      </c>
      <c r="N1680" s="142">
        <v>1</v>
      </c>
      <c r="O1680" s="141"/>
      <c r="P1680">
        <v>1</v>
      </c>
      <c r="S1680">
        <v>2</v>
      </c>
      <c r="W1680">
        <v>1</v>
      </c>
      <c r="X1680">
        <v>1</v>
      </c>
      <c r="Y1680">
        <v>1</v>
      </c>
      <c r="AA1680" s="141"/>
      <c r="AC1680">
        <v>3</v>
      </c>
      <c r="AD1680">
        <v>1</v>
      </c>
      <c r="AE1680">
        <v>1</v>
      </c>
      <c r="AH1680">
        <v>4</v>
      </c>
      <c r="AI1680">
        <v>3</v>
      </c>
      <c r="AK1680">
        <v>3</v>
      </c>
      <c r="AL1680" s="142">
        <v>3</v>
      </c>
      <c r="AM1680" s="141"/>
      <c r="AO1680">
        <v>3</v>
      </c>
      <c r="AP1680">
        <v>1</v>
      </c>
      <c r="AQ1680">
        <v>2</v>
      </c>
      <c r="AR1680">
        <v>1</v>
      </c>
      <c r="AS1680">
        <v>1</v>
      </c>
      <c r="AT1680">
        <v>1</v>
      </c>
      <c r="AV1680">
        <v>1</v>
      </c>
      <c r="AW1680">
        <v>2</v>
      </c>
      <c r="AX1680" s="142"/>
      <c r="AY1680" s="141">
        <v>4</v>
      </c>
      <c r="AZ1680">
        <v>2</v>
      </c>
      <c r="BA1680">
        <v>2</v>
      </c>
      <c r="BB1680">
        <v>3</v>
      </c>
      <c r="BC1680">
        <v>3</v>
      </c>
      <c r="BE1680">
        <v>3</v>
      </c>
      <c r="BH1680">
        <v>1</v>
      </c>
      <c r="BI1680">
        <v>1</v>
      </c>
      <c r="BJ1680" s="142"/>
      <c r="BK1680" s="141"/>
      <c r="BL1680">
        <v>2</v>
      </c>
      <c r="BN1680">
        <v>1</v>
      </c>
      <c r="BO1680">
        <v>4</v>
      </c>
      <c r="BV1680" s="142"/>
      <c r="BW1680" s="302">
        <v>15</v>
      </c>
      <c r="BX1680" s="302">
        <v>6</v>
      </c>
      <c r="BY1680" s="302">
        <v>18</v>
      </c>
      <c r="BZ1680" s="302">
        <v>12</v>
      </c>
      <c r="CA1680" s="302">
        <v>19</v>
      </c>
      <c r="CB1680" s="302">
        <v>7</v>
      </c>
      <c r="CC1680" s="303">
        <v>2.7777777777777776E-2</v>
      </c>
      <c r="CD1680" s="304">
        <v>1.5275252316519468</v>
      </c>
      <c r="CE1680" s="302">
        <v>0</v>
      </c>
      <c r="CF1680" s="302">
        <v>30</v>
      </c>
      <c r="CG1680" s="296">
        <v>1.3888888888888889E-3</v>
      </c>
      <c r="CH1680" s="297" t="s">
        <v>12384</v>
      </c>
      <c r="CI1680" s="305">
        <v>2</v>
      </c>
      <c r="CJ1680" s="306">
        <v>8.7775252316519463</v>
      </c>
      <c r="CK1680" s="300">
        <v>3</v>
      </c>
      <c r="CL1680" s="301">
        <v>9</v>
      </c>
    </row>
    <row r="1681" spans="1:90" x14ac:dyDescent="0.25">
      <c r="A1681">
        <v>1520100800</v>
      </c>
      <c r="B1681" s="287" t="s">
        <v>14073</v>
      </c>
      <c r="C1681" s="141"/>
      <c r="N1681" s="142">
        <v>1</v>
      </c>
      <c r="O1681" s="141">
        <v>2</v>
      </c>
      <c r="S1681">
        <v>1</v>
      </c>
      <c r="AA1681" s="141"/>
      <c r="AL1681" s="142"/>
      <c r="AM1681" s="141"/>
      <c r="AX1681" s="142"/>
      <c r="AY1681" s="141"/>
      <c r="BJ1681" s="142"/>
      <c r="BK1681" s="141"/>
      <c r="BV1681" s="142"/>
      <c r="BW1681" s="302">
        <v>1</v>
      </c>
      <c r="BX1681" s="302">
        <v>3</v>
      </c>
      <c r="BY1681" s="302">
        <v>0</v>
      </c>
      <c r="BZ1681" s="302">
        <v>0</v>
      </c>
      <c r="CA1681" s="302">
        <v>0</v>
      </c>
      <c r="CB1681" s="302">
        <v>0</v>
      </c>
      <c r="CC1681" s="303">
        <v>0</v>
      </c>
      <c r="CD1681" s="304">
        <v>0</v>
      </c>
      <c r="CE1681" s="302">
        <v>0</v>
      </c>
      <c r="CF1681" s="302">
        <v>30</v>
      </c>
      <c r="CG1681" s="296">
        <v>0</v>
      </c>
      <c r="CH1681" s="297" t="s">
        <v>12384</v>
      </c>
      <c r="CI1681" s="305">
        <v>0</v>
      </c>
      <c r="CJ1681" s="306">
        <v>0</v>
      </c>
      <c r="CK1681" s="300">
        <v>0</v>
      </c>
      <c r="CL1681" s="301">
        <v>0</v>
      </c>
    </row>
    <row r="1682" spans="1:90" x14ac:dyDescent="0.25">
      <c r="A1682">
        <v>1520100990</v>
      </c>
      <c r="B1682" s="287" t="s">
        <v>14074</v>
      </c>
      <c r="C1682" s="141"/>
      <c r="D1682">
        <v>2</v>
      </c>
      <c r="E1682">
        <v>2</v>
      </c>
      <c r="F1682">
        <v>1</v>
      </c>
      <c r="G1682">
        <v>1</v>
      </c>
      <c r="K1682">
        <v>1</v>
      </c>
      <c r="M1682">
        <v>1</v>
      </c>
      <c r="N1682" s="142">
        <v>1</v>
      </c>
      <c r="O1682" s="141">
        <v>2</v>
      </c>
      <c r="Q1682">
        <v>2</v>
      </c>
      <c r="Z1682">
        <v>2</v>
      </c>
      <c r="AA1682" s="141">
        <v>1</v>
      </c>
      <c r="AB1682">
        <v>1</v>
      </c>
      <c r="AG1682">
        <v>1</v>
      </c>
      <c r="AI1682">
        <v>1</v>
      </c>
      <c r="AK1682">
        <v>1</v>
      </c>
      <c r="AL1682" s="142">
        <v>4</v>
      </c>
      <c r="AM1682" s="141"/>
      <c r="AN1682">
        <v>1</v>
      </c>
      <c r="AO1682">
        <v>2</v>
      </c>
      <c r="AP1682">
        <v>1</v>
      </c>
      <c r="AR1682">
        <v>2</v>
      </c>
      <c r="AV1682">
        <v>5</v>
      </c>
      <c r="AX1682" s="142">
        <v>2</v>
      </c>
      <c r="AY1682" s="141"/>
      <c r="AZ1682">
        <v>2</v>
      </c>
      <c r="BA1682">
        <v>1</v>
      </c>
      <c r="BC1682">
        <v>3</v>
      </c>
      <c r="BE1682">
        <v>1</v>
      </c>
      <c r="BJ1682" s="142"/>
      <c r="BK1682" s="141"/>
      <c r="BL1682">
        <v>2</v>
      </c>
      <c r="BN1682">
        <v>1</v>
      </c>
      <c r="BO1682">
        <v>1</v>
      </c>
      <c r="BV1682" s="142"/>
      <c r="BW1682" s="302">
        <v>9</v>
      </c>
      <c r="BX1682" s="302">
        <v>6</v>
      </c>
      <c r="BY1682" s="302">
        <v>9</v>
      </c>
      <c r="BZ1682" s="302">
        <v>13</v>
      </c>
      <c r="CA1682" s="302">
        <v>7</v>
      </c>
      <c r="CB1682" s="302">
        <v>4</v>
      </c>
      <c r="CC1682" s="303">
        <v>1.5873015873015872E-2</v>
      </c>
      <c r="CD1682" s="304">
        <v>0.57735026918962584</v>
      </c>
      <c r="CE1682" s="302">
        <v>0</v>
      </c>
      <c r="CF1682" s="302">
        <v>30</v>
      </c>
      <c r="CG1682" s="296">
        <v>7.9365079365079365E-4</v>
      </c>
      <c r="CH1682" s="297" t="s">
        <v>12384</v>
      </c>
      <c r="CI1682" s="305">
        <v>1</v>
      </c>
      <c r="CJ1682" s="306">
        <v>4.7202074120467685</v>
      </c>
      <c r="CK1682" s="300">
        <v>2</v>
      </c>
      <c r="CL1682" s="301">
        <v>5</v>
      </c>
    </row>
    <row r="1683" spans="1:90" x14ac:dyDescent="0.25">
      <c r="A1683">
        <v>1520101010</v>
      </c>
      <c r="B1683" s="287" t="s">
        <v>14075</v>
      </c>
      <c r="C1683" s="141"/>
      <c r="N1683" s="142">
        <v>1</v>
      </c>
      <c r="O1683" s="141"/>
      <c r="AA1683" s="141"/>
      <c r="AE1683">
        <v>1</v>
      </c>
      <c r="AF1683">
        <v>2</v>
      </c>
      <c r="AG1683">
        <v>1</v>
      </c>
      <c r="AL1683" s="142"/>
      <c r="AM1683" s="141"/>
      <c r="AX1683" s="142"/>
      <c r="AY1683" s="141">
        <v>1</v>
      </c>
      <c r="BC1683">
        <v>1</v>
      </c>
      <c r="BD1683">
        <v>2</v>
      </c>
      <c r="BG1683">
        <v>1</v>
      </c>
      <c r="BJ1683" s="142"/>
      <c r="BK1683" s="141"/>
      <c r="BQ1683">
        <v>1</v>
      </c>
      <c r="BV1683" s="142"/>
      <c r="BW1683" s="302">
        <v>1</v>
      </c>
      <c r="BX1683" s="302">
        <v>0</v>
      </c>
      <c r="BY1683" s="302">
        <v>4</v>
      </c>
      <c r="BZ1683" s="302">
        <v>0</v>
      </c>
      <c r="CA1683" s="302">
        <v>5</v>
      </c>
      <c r="CB1683" s="302">
        <v>1</v>
      </c>
      <c r="CC1683" s="303">
        <v>3.968253968253968E-3</v>
      </c>
      <c r="CD1683" s="304">
        <v>0</v>
      </c>
      <c r="CE1683" s="302">
        <v>0</v>
      </c>
      <c r="CF1683" s="302">
        <v>30</v>
      </c>
      <c r="CG1683" s="296">
        <v>1.9841269841269841E-4</v>
      </c>
      <c r="CH1683" s="297" t="s">
        <v>12384</v>
      </c>
      <c r="CI1683" s="305">
        <v>0</v>
      </c>
      <c r="CJ1683" s="306">
        <v>1.0357142857142856</v>
      </c>
      <c r="CK1683" s="300">
        <v>1</v>
      </c>
      <c r="CL1683" s="301">
        <v>2</v>
      </c>
    </row>
    <row r="1684" spans="1:90" x14ac:dyDescent="0.25">
      <c r="A1684">
        <v>1520101280</v>
      </c>
      <c r="B1684" s="287" t="s">
        <v>14076</v>
      </c>
      <c r="C1684" s="141"/>
      <c r="N1684" s="142"/>
      <c r="O1684" s="141"/>
      <c r="AA1684" s="141"/>
      <c r="AL1684" s="142"/>
      <c r="AM1684" s="141"/>
      <c r="AN1684">
        <v>1</v>
      </c>
      <c r="AO1684">
        <v>1</v>
      </c>
      <c r="AQ1684">
        <v>1</v>
      </c>
      <c r="AT1684">
        <v>1</v>
      </c>
      <c r="AX1684" s="142"/>
      <c r="AY1684" s="141"/>
      <c r="BH1684">
        <v>1</v>
      </c>
      <c r="BJ1684" s="142"/>
      <c r="BK1684" s="141"/>
      <c r="BV1684" s="142">
        <v>1</v>
      </c>
      <c r="BW1684" s="302">
        <v>0</v>
      </c>
      <c r="BX1684" s="302">
        <v>0</v>
      </c>
      <c r="BY1684" s="302">
        <v>0</v>
      </c>
      <c r="BZ1684" s="302">
        <v>4</v>
      </c>
      <c r="CA1684" s="302">
        <v>1</v>
      </c>
      <c r="CB1684" s="302">
        <v>1</v>
      </c>
      <c r="CC1684" s="303">
        <v>3.968253968253968E-3</v>
      </c>
      <c r="CD1684" s="304">
        <v>0</v>
      </c>
      <c r="CE1684" s="302">
        <v>0</v>
      </c>
      <c r="CF1684" s="302">
        <v>30</v>
      </c>
      <c r="CG1684" s="296">
        <v>1.9841269841269841E-4</v>
      </c>
      <c r="CH1684" s="297" t="s">
        <v>12384</v>
      </c>
      <c r="CI1684" s="305">
        <v>0</v>
      </c>
      <c r="CJ1684" s="306">
        <v>1.0357142857142856</v>
      </c>
      <c r="CK1684" s="300">
        <v>1</v>
      </c>
      <c r="CL1684" s="301">
        <v>2</v>
      </c>
    </row>
    <row r="1685" spans="1:90" x14ac:dyDescent="0.25">
      <c r="A1685">
        <v>1520101290</v>
      </c>
      <c r="B1685" s="287" t="s">
        <v>14077</v>
      </c>
      <c r="C1685" s="141"/>
      <c r="N1685" s="142"/>
      <c r="O1685" s="141"/>
      <c r="AA1685" s="141"/>
      <c r="AL1685" s="142"/>
      <c r="AM1685" s="141"/>
      <c r="AW1685">
        <v>1</v>
      </c>
      <c r="AX1685" s="142"/>
      <c r="AY1685" s="141"/>
      <c r="BJ1685" s="142"/>
      <c r="BK1685" s="141"/>
      <c r="BL1685">
        <v>1</v>
      </c>
      <c r="BV1685" s="142">
        <v>1</v>
      </c>
      <c r="BW1685" s="302">
        <v>0</v>
      </c>
      <c r="BX1685" s="302">
        <v>0</v>
      </c>
      <c r="BY1685" s="302">
        <v>0</v>
      </c>
      <c r="BZ1685" s="302">
        <v>1</v>
      </c>
      <c r="CA1685" s="302">
        <v>0</v>
      </c>
      <c r="CB1685" s="302">
        <v>2</v>
      </c>
      <c r="CC1685" s="303">
        <v>7.9365079365079361E-3</v>
      </c>
      <c r="CD1685" s="304">
        <v>0</v>
      </c>
      <c r="CE1685" s="302">
        <v>0</v>
      </c>
      <c r="CF1685" s="302">
        <v>30</v>
      </c>
      <c r="CG1685" s="296">
        <v>3.9682539682539683E-4</v>
      </c>
      <c r="CH1685" s="297" t="s">
        <v>12384</v>
      </c>
      <c r="CI1685" s="305">
        <v>0</v>
      </c>
      <c r="CJ1685" s="306">
        <v>2.0714285714285712</v>
      </c>
      <c r="CK1685" s="300">
        <v>1</v>
      </c>
      <c r="CL1685" s="301">
        <v>3</v>
      </c>
    </row>
    <row r="1686" spans="1:90" x14ac:dyDescent="0.25">
      <c r="A1686">
        <v>1520101440</v>
      </c>
      <c r="B1686" s="287" t="s">
        <v>14078</v>
      </c>
      <c r="C1686" s="141"/>
      <c r="N1686" s="142"/>
      <c r="O1686" s="141"/>
      <c r="AA1686" s="141"/>
      <c r="AL1686" s="142"/>
      <c r="AM1686" s="141"/>
      <c r="AQ1686">
        <v>1</v>
      </c>
      <c r="AS1686">
        <v>1</v>
      </c>
      <c r="AT1686">
        <v>2</v>
      </c>
      <c r="AX1686" s="142"/>
      <c r="AY1686" s="141"/>
      <c r="BH1686">
        <v>1</v>
      </c>
      <c r="BJ1686" s="142">
        <v>2</v>
      </c>
      <c r="BK1686" s="141">
        <v>1</v>
      </c>
      <c r="BM1686">
        <v>1</v>
      </c>
      <c r="BP1686">
        <v>1</v>
      </c>
      <c r="BQ1686">
        <v>2</v>
      </c>
      <c r="BR1686">
        <v>1</v>
      </c>
      <c r="BS1686">
        <v>1</v>
      </c>
      <c r="BV1686" s="142">
        <v>2</v>
      </c>
      <c r="BW1686" s="302">
        <v>0</v>
      </c>
      <c r="BX1686" s="302">
        <v>0</v>
      </c>
      <c r="BY1686" s="302">
        <v>0</v>
      </c>
      <c r="BZ1686" s="302">
        <v>4</v>
      </c>
      <c r="CA1686" s="302">
        <v>3</v>
      </c>
      <c r="CB1686" s="302">
        <v>9</v>
      </c>
      <c r="CC1686" s="303">
        <v>3.5714285714285712E-2</v>
      </c>
      <c r="CD1686" s="304">
        <v>0.48795003647426666</v>
      </c>
      <c r="CE1686" s="302">
        <v>0</v>
      </c>
      <c r="CF1686" s="302">
        <v>30</v>
      </c>
      <c r="CG1686" s="296">
        <v>1.7857142857142857E-3</v>
      </c>
      <c r="CH1686" s="297" t="s">
        <v>12384</v>
      </c>
      <c r="CI1686" s="305">
        <v>1</v>
      </c>
      <c r="CJ1686" s="306">
        <v>9.809378607902838</v>
      </c>
      <c r="CK1686" s="300">
        <v>2</v>
      </c>
      <c r="CL1686" s="301">
        <v>10</v>
      </c>
    </row>
    <row r="1687" spans="1:90" x14ac:dyDescent="0.25">
      <c r="A1687">
        <v>1520101630</v>
      </c>
      <c r="B1687" s="287" t="s">
        <v>14079</v>
      </c>
      <c r="C1687" s="141"/>
      <c r="N1687" s="142"/>
      <c r="O1687" s="141"/>
      <c r="R1687">
        <v>6</v>
      </c>
      <c r="U1687">
        <v>4</v>
      </c>
      <c r="V1687">
        <v>1</v>
      </c>
      <c r="Z1687">
        <v>1</v>
      </c>
      <c r="AA1687" s="141"/>
      <c r="AL1687" s="142"/>
      <c r="AM1687" s="141"/>
      <c r="AX1687" s="142"/>
      <c r="AY1687" s="141"/>
      <c r="BJ1687" s="142"/>
      <c r="BK1687" s="141"/>
      <c r="BV1687" s="142"/>
      <c r="BW1687" s="302">
        <v>0</v>
      </c>
      <c r="BX1687" s="302">
        <v>12</v>
      </c>
      <c r="BY1687" s="302">
        <v>0</v>
      </c>
      <c r="BZ1687" s="302">
        <v>0</v>
      </c>
      <c r="CA1687" s="302">
        <v>0</v>
      </c>
      <c r="CB1687" s="302">
        <v>0</v>
      </c>
      <c r="CC1687" s="303">
        <v>0</v>
      </c>
      <c r="CD1687" s="304">
        <v>0</v>
      </c>
      <c r="CE1687" s="302">
        <v>0</v>
      </c>
      <c r="CF1687" s="302">
        <v>30</v>
      </c>
      <c r="CG1687" s="296">
        <v>0</v>
      </c>
      <c r="CH1687" s="297" t="s">
        <v>12384</v>
      </c>
      <c r="CI1687" s="305">
        <v>0</v>
      </c>
      <c r="CJ1687" s="306">
        <v>0</v>
      </c>
      <c r="CK1687" s="300">
        <v>0</v>
      </c>
      <c r="CL1687" s="301">
        <v>0</v>
      </c>
    </row>
    <row r="1688" spans="1:90" x14ac:dyDescent="0.25">
      <c r="A1688">
        <v>1520101720</v>
      </c>
      <c r="B1688" s="287" t="s">
        <v>14080</v>
      </c>
      <c r="C1688" s="141"/>
      <c r="N1688" s="142"/>
      <c r="O1688" s="141"/>
      <c r="AA1688" s="141"/>
      <c r="AL1688" s="142"/>
      <c r="AM1688" s="141"/>
      <c r="AX1688" s="142"/>
      <c r="AY1688" s="141"/>
      <c r="BJ1688" s="142"/>
      <c r="BK1688" s="141"/>
      <c r="BU1688">
        <v>1</v>
      </c>
      <c r="BV1688" s="142">
        <v>1</v>
      </c>
      <c r="BW1688" s="302">
        <v>0</v>
      </c>
      <c r="BX1688" s="302">
        <v>0</v>
      </c>
      <c r="BY1688" s="302">
        <v>0</v>
      </c>
      <c r="BZ1688" s="302">
        <v>0</v>
      </c>
      <c r="CA1688" s="302">
        <v>0</v>
      </c>
      <c r="CB1688" s="302">
        <v>2</v>
      </c>
      <c r="CC1688" s="303">
        <v>7.9365079365079361E-3</v>
      </c>
      <c r="CD1688" s="304">
        <v>0</v>
      </c>
      <c r="CE1688" s="302">
        <v>0</v>
      </c>
      <c r="CF1688" s="302">
        <v>30</v>
      </c>
      <c r="CG1688" s="296">
        <v>3.9682539682539683E-4</v>
      </c>
      <c r="CH1688" s="307" t="s">
        <v>15354</v>
      </c>
      <c r="CI1688" s="305">
        <v>0</v>
      </c>
      <c r="CJ1688" s="306">
        <v>2.0714285714285712</v>
      </c>
      <c r="CK1688" s="300">
        <v>1</v>
      </c>
      <c r="CL1688" s="301">
        <v>3</v>
      </c>
    </row>
    <row r="1689" spans="1:90" x14ac:dyDescent="0.25">
      <c r="A1689">
        <v>1520101740</v>
      </c>
      <c r="B1689" s="287" t="s">
        <v>14081</v>
      </c>
      <c r="C1689" s="141"/>
      <c r="N1689" s="142"/>
      <c r="O1689" s="141"/>
      <c r="AA1689" s="141"/>
      <c r="AL1689" s="142"/>
      <c r="AM1689" s="141"/>
      <c r="AX1689" s="142"/>
      <c r="AY1689" s="141"/>
      <c r="BJ1689" s="142">
        <v>1</v>
      </c>
      <c r="BK1689" s="141"/>
      <c r="BL1689">
        <v>1</v>
      </c>
      <c r="BV1689" s="142"/>
      <c r="BW1689" s="302">
        <v>0</v>
      </c>
      <c r="BX1689" s="302">
        <v>0</v>
      </c>
      <c r="BY1689" s="302">
        <v>0</v>
      </c>
      <c r="BZ1689" s="302">
        <v>0</v>
      </c>
      <c r="CA1689" s="302">
        <v>1</v>
      </c>
      <c r="CB1689" s="302">
        <v>1</v>
      </c>
      <c r="CC1689" s="303">
        <v>3.968253968253968E-3</v>
      </c>
      <c r="CD1689" s="304">
        <v>0</v>
      </c>
      <c r="CE1689" s="302">
        <v>189</v>
      </c>
      <c r="CF1689" s="302">
        <v>30</v>
      </c>
      <c r="CG1689" s="296">
        <v>1.9841269841269841E-4</v>
      </c>
      <c r="CH1689" s="307" t="s">
        <v>15354</v>
      </c>
      <c r="CI1689" s="305">
        <v>1</v>
      </c>
      <c r="CJ1689" s="306">
        <v>1.7857142857142856</v>
      </c>
      <c r="CK1689" s="300">
        <v>1</v>
      </c>
      <c r="CL1689" s="301">
        <v>2</v>
      </c>
    </row>
    <row r="1690" spans="1:90" x14ac:dyDescent="0.25">
      <c r="A1690">
        <v>1520101860</v>
      </c>
      <c r="B1690" s="287" t="s">
        <v>14082</v>
      </c>
      <c r="C1690" s="141"/>
      <c r="M1690">
        <v>1</v>
      </c>
      <c r="N1690" s="142"/>
      <c r="O1690" s="141"/>
      <c r="T1690">
        <v>1</v>
      </c>
      <c r="U1690">
        <v>1</v>
      </c>
      <c r="AA1690" s="141"/>
      <c r="AL1690" s="142"/>
      <c r="AM1690" s="141">
        <v>1</v>
      </c>
      <c r="AX1690" s="142"/>
      <c r="AY1690" s="141"/>
      <c r="BJ1690" s="142"/>
      <c r="BK1690" s="141"/>
      <c r="BV1690" s="142"/>
      <c r="BW1690" s="302">
        <v>1</v>
      </c>
      <c r="BX1690" s="302">
        <v>2</v>
      </c>
      <c r="BY1690" s="302">
        <v>0</v>
      </c>
      <c r="BZ1690" s="302">
        <v>1</v>
      </c>
      <c r="CA1690" s="302">
        <v>0</v>
      </c>
      <c r="CB1690" s="302">
        <v>0</v>
      </c>
      <c r="CC1690" s="303">
        <v>0</v>
      </c>
      <c r="CD1690" s="304">
        <v>0</v>
      </c>
      <c r="CE1690" s="302">
        <v>0</v>
      </c>
      <c r="CF1690" s="302">
        <v>30</v>
      </c>
      <c r="CG1690" s="296">
        <v>0</v>
      </c>
      <c r="CH1690" s="297" t="s">
        <v>12384</v>
      </c>
      <c r="CI1690" s="305">
        <v>0</v>
      </c>
      <c r="CJ1690" s="306">
        <v>0</v>
      </c>
      <c r="CK1690" s="300">
        <v>0</v>
      </c>
      <c r="CL1690" s="301">
        <v>0</v>
      </c>
    </row>
    <row r="1691" spans="1:90" x14ac:dyDescent="0.25">
      <c r="A1691">
        <v>1520102040</v>
      </c>
      <c r="B1691" s="287" t="s">
        <v>14083</v>
      </c>
      <c r="C1691" s="141"/>
      <c r="N1691" s="142"/>
      <c r="O1691" s="141"/>
      <c r="AA1691" s="141"/>
      <c r="AL1691" s="142"/>
      <c r="AM1691" s="141"/>
      <c r="AX1691" s="142"/>
      <c r="AY1691" s="141"/>
      <c r="BD1691">
        <v>1</v>
      </c>
      <c r="BJ1691" s="142"/>
      <c r="BK1691" s="141"/>
      <c r="BV1691" s="142"/>
      <c r="BW1691" s="302">
        <v>0</v>
      </c>
      <c r="BX1691" s="302">
        <v>0</v>
      </c>
      <c r="BY1691" s="302">
        <v>0</v>
      </c>
      <c r="BZ1691" s="302">
        <v>0</v>
      </c>
      <c r="CA1691" s="302">
        <v>1</v>
      </c>
      <c r="CB1691" s="302">
        <v>0</v>
      </c>
      <c r="CC1691" s="303">
        <v>0</v>
      </c>
      <c r="CD1691" s="304">
        <v>0</v>
      </c>
      <c r="CE1691" s="302">
        <v>0</v>
      </c>
      <c r="CF1691" s="302">
        <v>30</v>
      </c>
      <c r="CG1691" s="296">
        <v>0</v>
      </c>
      <c r="CH1691" s="297" t="s">
        <v>12384</v>
      </c>
      <c r="CI1691" s="305">
        <v>0</v>
      </c>
      <c r="CJ1691" s="306">
        <v>0</v>
      </c>
      <c r="CK1691" s="300">
        <v>0</v>
      </c>
      <c r="CL1691" s="301">
        <v>0</v>
      </c>
    </row>
    <row r="1692" spans="1:90" x14ac:dyDescent="0.25">
      <c r="A1692">
        <v>1520102940</v>
      </c>
      <c r="B1692" s="287" t="s">
        <v>14084</v>
      </c>
      <c r="C1692" s="141"/>
      <c r="N1692" s="142"/>
      <c r="O1692" s="141"/>
      <c r="AA1692" s="141"/>
      <c r="AL1692" s="142"/>
      <c r="AM1692" s="141"/>
      <c r="AU1692">
        <v>1</v>
      </c>
      <c r="AX1692" s="142"/>
      <c r="AY1692" s="141"/>
      <c r="BE1692">
        <v>1</v>
      </c>
      <c r="BJ1692" s="142"/>
      <c r="BK1692" s="141"/>
      <c r="BV1692" s="142"/>
      <c r="BW1692" s="302">
        <v>0</v>
      </c>
      <c r="BX1692" s="302">
        <v>0</v>
      </c>
      <c r="BY1692" s="302">
        <v>0</v>
      </c>
      <c r="BZ1692" s="302">
        <v>1</v>
      </c>
      <c r="CA1692" s="302">
        <v>1</v>
      </c>
      <c r="CB1692" s="302">
        <v>0</v>
      </c>
      <c r="CC1692" s="303">
        <v>0</v>
      </c>
      <c r="CD1692" s="304">
        <v>0</v>
      </c>
      <c r="CE1692" s="302">
        <v>0</v>
      </c>
      <c r="CF1692" s="302">
        <v>30</v>
      </c>
      <c r="CG1692" s="296">
        <v>0</v>
      </c>
      <c r="CH1692" s="297" t="s">
        <v>12384</v>
      </c>
      <c r="CI1692" s="305">
        <v>0</v>
      </c>
      <c r="CJ1692" s="306">
        <v>0</v>
      </c>
      <c r="CK1692" s="300">
        <v>0</v>
      </c>
      <c r="CL1692" s="301">
        <v>0</v>
      </c>
    </row>
    <row r="1693" spans="1:90" x14ac:dyDescent="0.25">
      <c r="A1693">
        <v>1520102950</v>
      </c>
      <c r="B1693" s="287" t="s">
        <v>14085</v>
      </c>
      <c r="C1693" s="141"/>
      <c r="N1693" s="142"/>
      <c r="O1693" s="141"/>
      <c r="AA1693" s="141"/>
      <c r="AL1693" s="142"/>
      <c r="AM1693" s="141"/>
      <c r="AS1693">
        <v>1</v>
      </c>
      <c r="AT1693">
        <v>3</v>
      </c>
      <c r="AU1693">
        <v>2</v>
      </c>
      <c r="AV1693">
        <v>8</v>
      </c>
      <c r="AW1693">
        <v>1</v>
      </c>
      <c r="AX1693" s="142"/>
      <c r="AY1693" s="141"/>
      <c r="AZ1693">
        <v>2</v>
      </c>
      <c r="BA1693">
        <v>1</v>
      </c>
      <c r="BE1693">
        <v>2</v>
      </c>
      <c r="BF1693">
        <v>2</v>
      </c>
      <c r="BH1693">
        <v>1</v>
      </c>
      <c r="BJ1693" s="142">
        <v>3</v>
      </c>
      <c r="BK1693" s="141"/>
      <c r="BL1693">
        <v>1</v>
      </c>
      <c r="BM1693">
        <v>3</v>
      </c>
      <c r="BN1693">
        <v>1</v>
      </c>
      <c r="BO1693">
        <v>1</v>
      </c>
      <c r="BP1693">
        <v>1</v>
      </c>
      <c r="BQ1693">
        <v>1</v>
      </c>
      <c r="BR1693">
        <v>4</v>
      </c>
      <c r="BS1693">
        <v>1</v>
      </c>
      <c r="BT1693">
        <v>2</v>
      </c>
      <c r="BU1693">
        <v>1</v>
      </c>
      <c r="BV1693" s="142"/>
      <c r="BW1693" s="302">
        <v>0</v>
      </c>
      <c r="BX1693" s="302">
        <v>0</v>
      </c>
      <c r="BY1693" s="302">
        <v>0</v>
      </c>
      <c r="BZ1693" s="302">
        <v>15</v>
      </c>
      <c r="CA1693" s="302">
        <v>11</v>
      </c>
      <c r="CB1693" s="302">
        <v>16</v>
      </c>
      <c r="CC1693" s="303">
        <v>6.3492063492063489E-2</v>
      </c>
      <c r="CD1693" s="304">
        <v>1.0749676997731399</v>
      </c>
      <c r="CE1693" s="302">
        <v>0</v>
      </c>
      <c r="CF1693" s="302">
        <v>30</v>
      </c>
      <c r="CG1693" s="296">
        <v>3.1746031746031746E-3</v>
      </c>
      <c r="CH1693" s="297" t="s">
        <v>12384</v>
      </c>
      <c r="CI1693" s="305">
        <v>2</v>
      </c>
      <c r="CJ1693" s="306">
        <v>17.646396271201709</v>
      </c>
      <c r="CK1693" s="300">
        <v>3</v>
      </c>
      <c r="CL1693" s="301">
        <v>18</v>
      </c>
    </row>
    <row r="1694" spans="1:90" x14ac:dyDescent="0.25">
      <c r="A1694">
        <v>1520102960</v>
      </c>
      <c r="B1694" s="287" t="s">
        <v>14086</v>
      </c>
      <c r="C1694" s="141"/>
      <c r="N1694" s="142"/>
      <c r="O1694" s="141"/>
      <c r="AA1694" s="141"/>
      <c r="AL1694" s="142"/>
      <c r="AM1694" s="141"/>
      <c r="AS1694">
        <v>1</v>
      </c>
      <c r="AT1694">
        <v>3</v>
      </c>
      <c r="AU1694">
        <v>3</v>
      </c>
      <c r="AV1694">
        <v>4</v>
      </c>
      <c r="AW1694">
        <v>3</v>
      </c>
      <c r="AX1694" s="142">
        <v>1</v>
      </c>
      <c r="AY1694" s="141">
        <v>1</v>
      </c>
      <c r="AZ1694">
        <v>2</v>
      </c>
      <c r="BE1694">
        <v>2</v>
      </c>
      <c r="BF1694">
        <v>2</v>
      </c>
      <c r="BG1694">
        <v>3</v>
      </c>
      <c r="BH1694">
        <v>2</v>
      </c>
      <c r="BJ1694" s="142">
        <v>2</v>
      </c>
      <c r="BK1694" s="141"/>
      <c r="BL1694">
        <v>3</v>
      </c>
      <c r="BM1694">
        <v>1</v>
      </c>
      <c r="BN1694">
        <v>1</v>
      </c>
      <c r="BO1694">
        <v>1</v>
      </c>
      <c r="BP1694">
        <v>1</v>
      </c>
      <c r="BR1694">
        <v>2</v>
      </c>
      <c r="BS1694">
        <v>1</v>
      </c>
      <c r="BT1694">
        <v>3</v>
      </c>
      <c r="BV1694" s="142"/>
      <c r="BW1694" s="302">
        <v>0</v>
      </c>
      <c r="BX1694" s="302">
        <v>0</v>
      </c>
      <c r="BY1694" s="302">
        <v>0</v>
      </c>
      <c r="BZ1694" s="302">
        <v>15</v>
      </c>
      <c r="CA1694" s="302">
        <v>14</v>
      </c>
      <c r="CB1694" s="302">
        <v>13</v>
      </c>
      <c r="CC1694" s="303">
        <v>5.1587301587301584E-2</v>
      </c>
      <c r="CD1694" s="304">
        <v>0.91612538131290433</v>
      </c>
      <c r="CE1694" s="302">
        <v>0</v>
      </c>
      <c r="CF1694" s="302">
        <v>30</v>
      </c>
      <c r="CG1694" s="296">
        <v>2.5793650793650793E-3</v>
      </c>
      <c r="CH1694" s="297" t="s">
        <v>12384</v>
      </c>
      <c r="CI1694" s="305">
        <v>1</v>
      </c>
      <c r="CJ1694" s="306">
        <v>14.380411095598618</v>
      </c>
      <c r="CK1694" s="300">
        <v>3</v>
      </c>
      <c r="CL1694" s="301">
        <v>15</v>
      </c>
    </row>
    <row r="1695" spans="1:90" x14ac:dyDescent="0.25">
      <c r="A1695">
        <v>1520103240</v>
      </c>
      <c r="B1695" s="287" t="s">
        <v>14087</v>
      </c>
      <c r="C1695" s="141"/>
      <c r="N1695" s="142"/>
      <c r="O1695" s="141"/>
      <c r="AA1695" s="141"/>
      <c r="AL1695" s="142"/>
      <c r="AM1695" s="141"/>
      <c r="AX1695" s="142"/>
      <c r="AY1695" s="141"/>
      <c r="BJ1695" s="142"/>
      <c r="BK1695" s="141"/>
      <c r="BS1695">
        <v>1</v>
      </c>
      <c r="BV1695" s="142"/>
      <c r="BW1695" s="302">
        <v>0</v>
      </c>
      <c r="BX1695" s="302">
        <v>0</v>
      </c>
      <c r="BY1695" s="302">
        <v>0</v>
      </c>
      <c r="BZ1695" s="302">
        <v>0</v>
      </c>
      <c r="CA1695" s="302">
        <v>0</v>
      </c>
      <c r="CB1695" s="302">
        <v>1</v>
      </c>
      <c r="CC1695" s="303">
        <v>3.968253968253968E-3</v>
      </c>
      <c r="CD1695" s="304">
        <v>0</v>
      </c>
      <c r="CE1695" s="302">
        <v>0</v>
      </c>
      <c r="CF1695" s="302">
        <v>30</v>
      </c>
      <c r="CG1695" s="296">
        <v>1.9841269841269841E-4</v>
      </c>
      <c r="CH1695" s="297" t="s">
        <v>12384</v>
      </c>
      <c r="CI1695" s="305">
        <v>0</v>
      </c>
      <c r="CJ1695" s="306">
        <v>1.0357142857142856</v>
      </c>
      <c r="CK1695" s="300">
        <v>1</v>
      </c>
      <c r="CL1695" s="301">
        <v>2</v>
      </c>
    </row>
    <row r="1696" spans="1:90" x14ac:dyDescent="0.25">
      <c r="A1696">
        <v>1520103640</v>
      </c>
      <c r="B1696" s="287" t="s">
        <v>14088</v>
      </c>
      <c r="C1696" s="141"/>
      <c r="N1696" s="142"/>
      <c r="O1696" s="141"/>
      <c r="AA1696" s="141"/>
      <c r="AL1696" s="142"/>
      <c r="AM1696" s="141"/>
      <c r="AX1696" s="142"/>
      <c r="AY1696" s="141"/>
      <c r="BJ1696" s="142"/>
      <c r="BK1696" s="141"/>
      <c r="BQ1696">
        <v>1</v>
      </c>
      <c r="BT1696">
        <v>1</v>
      </c>
      <c r="BU1696">
        <v>1</v>
      </c>
      <c r="BV1696" s="142"/>
      <c r="BW1696" s="302">
        <v>0</v>
      </c>
      <c r="BX1696" s="302">
        <v>0</v>
      </c>
      <c r="BY1696" s="302">
        <v>0</v>
      </c>
      <c r="BZ1696" s="302">
        <v>0</v>
      </c>
      <c r="CA1696" s="302">
        <v>0</v>
      </c>
      <c r="CB1696" s="302">
        <v>3</v>
      </c>
      <c r="CC1696" s="303">
        <v>1.1904761904761904E-2</v>
      </c>
      <c r="CD1696" s="304">
        <v>0</v>
      </c>
      <c r="CE1696" s="302">
        <v>0</v>
      </c>
      <c r="CF1696" s="302">
        <v>30</v>
      </c>
      <c r="CG1696" s="296">
        <v>5.9523809523809529E-4</v>
      </c>
      <c r="CH1696" s="297" t="s">
        <v>12384</v>
      </c>
      <c r="CI1696" s="305">
        <v>0</v>
      </c>
      <c r="CJ1696" s="306">
        <v>3.1071428571428568</v>
      </c>
      <c r="CK1696" s="300">
        <v>1</v>
      </c>
      <c r="CL1696" s="301">
        <v>4</v>
      </c>
    </row>
    <row r="1697" spans="1:90" x14ac:dyDescent="0.25">
      <c r="A1697">
        <v>1520103650</v>
      </c>
      <c r="B1697" s="287" t="s">
        <v>14089</v>
      </c>
      <c r="C1697" s="141"/>
      <c r="N1697" s="142"/>
      <c r="O1697" s="141"/>
      <c r="AA1697" s="141"/>
      <c r="AL1697" s="142"/>
      <c r="AM1697" s="141"/>
      <c r="AX1697" s="142"/>
      <c r="AY1697" s="141"/>
      <c r="BJ1697" s="142"/>
      <c r="BK1697" s="141"/>
      <c r="BQ1697">
        <v>3</v>
      </c>
      <c r="BT1697">
        <v>1</v>
      </c>
      <c r="BU1697">
        <v>1</v>
      </c>
      <c r="BV1697" s="142"/>
      <c r="BW1697" s="302">
        <v>0</v>
      </c>
      <c r="BX1697" s="302">
        <v>0</v>
      </c>
      <c r="BY1697" s="302">
        <v>0</v>
      </c>
      <c r="BZ1697" s="302">
        <v>0</v>
      </c>
      <c r="CA1697" s="302">
        <v>0</v>
      </c>
      <c r="CB1697" s="302">
        <v>5</v>
      </c>
      <c r="CC1697" s="303">
        <v>1.984126984126984E-2</v>
      </c>
      <c r="CD1697" s="304">
        <v>1.1547005383792515</v>
      </c>
      <c r="CE1697" s="302">
        <v>0</v>
      </c>
      <c r="CF1697" s="302">
        <v>30</v>
      </c>
      <c r="CG1697" s="296">
        <v>9.9206349206349201E-4</v>
      </c>
      <c r="CH1697" s="297" t="s">
        <v>12384</v>
      </c>
      <c r="CI1697" s="305">
        <v>2</v>
      </c>
      <c r="CJ1697" s="306">
        <v>6.3332719669506794</v>
      </c>
      <c r="CK1697" s="300">
        <v>2</v>
      </c>
      <c r="CL1697" s="301">
        <v>7</v>
      </c>
    </row>
    <row r="1698" spans="1:90" x14ac:dyDescent="0.25">
      <c r="A1698">
        <v>1520103660</v>
      </c>
      <c r="B1698" s="287" t="s">
        <v>14090</v>
      </c>
      <c r="C1698" s="141"/>
      <c r="N1698" s="142"/>
      <c r="O1698" s="141"/>
      <c r="AA1698" s="141"/>
      <c r="AL1698" s="142"/>
      <c r="AM1698" s="141"/>
      <c r="AX1698" s="142"/>
      <c r="AY1698" s="141"/>
      <c r="BJ1698" s="142"/>
      <c r="BK1698" s="141"/>
      <c r="BP1698">
        <v>1</v>
      </c>
      <c r="BQ1698">
        <v>1</v>
      </c>
      <c r="BT1698">
        <v>1</v>
      </c>
      <c r="BU1698">
        <v>1</v>
      </c>
      <c r="BV1698" s="142"/>
      <c r="BW1698" s="302">
        <v>0</v>
      </c>
      <c r="BX1698" s="302">
        <v>0</v>
      </c>
      <c r="BY1698" s="302">
        <v>0</v>
      </c>
      <c r="BZ1698" s="302">
        <v>0</v>
      </c>
      <c r="CA1698" s="302">
        <v>0</v>
      </c>
      <c r="CB1698" s="302">
        <v>4</v>
      </c>
      <c r="CC1698" s="303">
        <v>1.5873015873015872E-2</v>
      </c>
      <c r="CD1698" s="304">
        <v>0</v>
      </c>
      <c r="CE1698" s="302">
        <v>0</v>
      </c>
      <c r="CF1698" s="302">
        <v>30</v>
      </c>
      <c r="CG1698" s="296">
        <v>7.9365079365079365E-4</v>
      </c>
      <c r="CH1698" s="297" t="s">
        <v>12384</v>
      </c>
      <c r="CI1698" s="305">
        <v>0</v>
      </c>
      <c r="CJ1698" s="306">
        <v>4.1428571428571423</v>
      </c>
      <c r="CK1698" s="300">
        <v>1</v>
      </c>
      <c r="CL1698" s="301">
        <v>5</v>
      </c>
    </row>
    <row r="1699" spans="1:90" x14ac:dyDescent="0.25">
      <c r="A1699">
        <v>1520103670</v>
      </c>
      <c r="B1699" s="287" t="s">
        <v>14091</v>
      </c>
      <c r="C1699" s="141"/>
      <c r="N1699" s="142"/>
      <c r="O1699" s="141"/>
      <c r="AA1699" s="141"/>
      <c r="AL1699" s="142"/>
      <c r="AM1699" s="141"/>
      <c r="AX1699" s="142"/>
      <c r="AY1699" s="141"/>
      <c r="BJ1699" s="142"/>
      <c r="BK1699" s="141"/>
      <c r="BT1699">
        <v>1</v>
      </c>
      <c r="BU1699">
        <v>1</v>
      </c>
      <c r="BV1699" s="142"/>
      <c r="BW1699" s="302">
        <v>0</v>
      </c>
      <c r="BX1699" s="302">
        <v>0</v>
      </c>
      <c r="BY1699" s="302">
        <v>0</v>
      </c>
      <c r="BZ1699" s="302">
        <v>0</v>
      </c>
      <c r="CA1699" s="302">
        <v>0</v>
      </c>
      <c r="CB1699" s="302">
        <v>2</v>
      </c>
      <c r="CC1699" s="303">
        <v>7.9365079365079361E-3</v>
      </c>
      <c r="CD1699" s="304">
        <v>0</v>
      </c>
      <c r="CE1699" s="302">
        <v>0</v>
      </c>
      <c r="CF1699" s="302">
        <v>30</v>
      </c>
      <c r="CG1699" s="296">
        <v>3.9682539682539683E-4</v>
      </c>
      <c r="CH1699" s="297" t="s">
        <v>12384</v>
      </c>
      <c r="CI1699" s="305">
        <v>0</v>
      </c>
      <c r="CJ1699" s="306">
        <v>2.0714285714285712</v>
      </c>
      <c r="CK1699" s="300">
        <v>1</v>
      </c>
      <c r="CL1699" s="301">
        <v>3</v>
      </c>
    </row>
    <row r="1700" spans="1:90" x14ac:dyDescent="0.25">
      <c r="A1700">
        <v>1520103680</v>
      </c>
      <c r="B1700" s="287" t="s">
        <v>14092</v>
      </c>
      <c r="C1700" s="141"/>
      <c r="N1700" s="142"/>
      <c r="O1700" s="141"/>
      <c r="AA1700" s="141"/>
      <c r="AL1700" s="142"/>
      <c r="AM1700" s="141"/>
      <c r="AX1700" s="142"/>
      <c r="AY1700" s="141"/>
      <c r="BJ1700" s="142"/>
      <c r="BK1700" s="141"/>
      <c r="BQ1700">
        <v>1</v>
      </c>
      <c r="BT1700">
        <v>1</v>
      </c>
      <c r="BV1700" s="142"/>
      <c r="BW1700" s="302">
        <v>0</v>
      </c>
      <c r="BX1700" s="302">
        <v>0</v>
      </c>
      <c r="BY1700" s="302">
        <v>0</v>
      </c>
      <c r="BZ1700" s="302">
        <v>0</v>
      </c>
      <c r="CA1700" s="302">
        <v>0</v>
      </c>
      <c r="CB1700" s="302">
        <v>2</v>
      </c>
      <c r="CC1700" s="303">
        <v>7.9365079365079361E-3</v>
      </c>
      <c r="CD1700" s="304">
        <v>0</v>
      </c>
      <c r="CE1700" s="302">
        <v>0</v>
      </c>
      <c r="CF1700" s="302">
        <v>30</v>
      </c>
      <c r="CG1700" s="296">
        <v>3.9682539682539683E-4</v>
      </c>
      <c r="CH1700" s="297" t="s">
        <v>12384</v>
      </c>
      <c r="CI1700" s="305">
        <v>0</v>
      </c>
      <c r="CJ1700" s="306">
        <v>2.0714285714285712</v>
      </c>
      <c r="CK1700" s="300">
        <v>1</v>
      </c>
      <c r="CL1700" s="301">
        <v>3</v>
      </c>
    </row>
    <row r="1701" spans="1:90" x14ac:dyDescent="0.25">
      <c r="A1701">
        <v>1520103690</v>
      </c>
      <c r="B1701" s="287" t="s">
        <v>14093</v>
      </c>
      <c r="C1701" s="141"/>
      <c r="N1701" s="142"/>
      <c r="O1701" s="141"/>
      <c r="AA1701" s="141"/>
      <c r="AL1701" s="142"/>
      <c r="AM1701" s="141"/>
      <c r="AX1701" s="142"/>
      <c r="AY1701" s="141"/>
      <c r="BJ1701" s="142"/>
      <c r="BK1701" s="141"/>
      <c r="BQ1701">
        <v>1</v>
      </c>
      <c r="BU1701">
        <v>1</v>
      </c>
      <c r="BV1701" s="142"/>
      <c r="BW1701" s="302">
        <v>0</v>
      </c>
      <c r="BX1701" s="302">
        <v>0</v>
      </c>
      <c r="BY1701" s="302">
        <v>0</v>
      </c>
      <c r="BZ1701" s="302">
        <v>0</v>
      </c>
      <c r="CA1701" s="302">
        <v>0</v>
      </c>
      <c r="CB1701" s="302">
        <v>2</v>
      </c>
      <c r="CC1701" s="303">
        <v>7.9365079365079361E-3</v>
      </c>
      <c r="CD1701" s="304">
        <v>0</v>
      </c>
      <c r="CE1701" s="302">
        <v>0</v>
      </c>
      <c r="CF1701" s="302">
        <v>30</v>
      </c>
      <c r="CG1701" s="296">
        <v>3.9682539682539683E-4</v>
      </c>
      <c r="CH1701" s="297" t="s">
        <v>12384</v>
      </c>
      <c r="CI1701" s="305">
        <v>0</v>
      </c>
      <c r="CJ1701" s="306">
        <v>2.0714285714285712</v>
      </c>
      <c r="CK1701" s="300">
        <v>1</v>
      </c>
      <c r="CL1701" s="301">
        <v>3</v>
      </c>
    </row>
    <row r="1702" spans="1:90" x14ac:dyDescent="0.25">
      <c r="A1702">
        <v>1520103700</v>
      </c>
      <c r="B1702" s="287" t="s">
        <v>14094</v>
      </c>
      <c r="C1702" s="141"/>
      <c r="N1702" s="142"/>
      <c r="O1702" s="141"/>
      <c r="AA1702" s="141"/>
      <c r="AL1702" s="142"/>
      <c r="AM1702" s="141"/>
      <c r="AX1702" s="142"/>
      <c r="AY1702" s="141"/>
      <c r="BJ1702" s="142"/>
      <c r="BK1702" s="141"/>
      <c r="BQ1702">
        <v>3</v>
      </c>
      <c r="BR1702">
        <v>1</v>
      </c>
      <c r="BV1702" s="142"/>
      <c r="BW1702" s="302">
        <v>0</v>
      </c>
      <c r="BX1702" s="302">
        <v>0</v>
      </c>
      <c r="BY1702" s="302">
        <v>0</v>
      </c>
      <c r="BZ1702" s="302">
        <v>0</v>
      </c>
      <c r="CA1702" s="302">
        <v>0</v>
      </c>
      <c r="CB1702" s="302">
        <v>4</v>
      </c>
      <c r="CC1702" s="303">
        <v>1.5873015873015872E-2</v>
      </c>
      <c r="CD1702" s="304">
        <v>1.4142135623730951</v>
      </c>
      <c r="CE1702" s="302">
        <v>0</v>
      </c>
      <c r="CF1702" s="302">
        <v>30</v>
      </c>
      <c r="CG1702" s="296">
        <v>7.9365079365079365E-4</v>
      </c>
      <c r="CH1702" s="297" t="s">
        <v>12384</v>
      </c>
      <c r="CI1702" s="305">
        <v>2</v>
      </c>
      <c r="CJ1702" s="306">
        <v>5.5570707052302373</v>
      </c>
      <c r="CK1702" s="300">
        <v>2</v>
      </c>
      <c r="CL1702" s="301">
        <v>6</v>
      </c>
    </row>
    <row r="1703" spans="1:90" x14ac:dyDescent="0.25">
      <c r="A1703">
        <v>1521100000</v>
      </c>
      <c r="B1703" s="287" t="s">
        <v>14095</v>
      </c>
      <c r="C1703" s="141"/>
      <c r="N1703" s="142"/>
      <c r="O1703" s="141"/>
      <c r="X1703">
        <v>1</v>
      </c>
      <c r="AA1703" s="141"/>
      <c r="AK1703">
        <v>1</v>
      </c>
      <c r="AL1703" s="142"/>
      <c r="AM1703" s="141"/>
      <c r="AX1703" s="142"/>
      <c r="AY1703" s="141"/>
      <c r="BJ1703" s="142"/>
      <c r="BK1703" s="141"/>
      <c r="BV1703" s="142"/>
      <c r="BW1703" s="302">
        <v>0</v>
      </c>
      <c r="BX1703" s="302">
        <v>1</v>
      </c>
      <c r="BY1703" s="302">
        <v>1</v>
      </c>
      <c r="BZ1703" s="302">
        <v>0</v>
      </c>
      <c r="CA1703" s="302">
        <v>0</v>
      </c>
      <c r="CB1703" s="302">
        <v>0</v>
      </c>
      <c r="CC1703" s="303">
        <v>0</v>
      </c>
      <c r="CD1703" s="304">
        <v>0</v>
      </c>
      <c r="CE1703" s="302">
        <v>0</v>
      </c>
      <c r="CF1703" s="302">
        <v>30</v>
      </c>
      <c r="CG1703" s="296">
        <v>0</v>
      </c>
      <c r="CH1703" s="297" t="s">
        <v>12384</v>
      </c>
      <c r="CI1703" s="305">
        <v>0</v>
      </c>
      <c r="CJ1703" s="306">
        <v>0</v>
      </c>
      <c r="CK1703" s="300">
        <v>0</v>
      </c>
      <c r="CL1703" s="301">
        <v>0</v>
      </c>
    </row>
    <row r="1704" spans="1:90" x14ac:dyDescent="0.25">
      <c r="A1704">
        <v>1521100020</v>
      </c>
      <c r="B1704" s="287" t="s">
        <v>14096</v>
      </c>
      <c r="C1704" s="141"/>
      <c r="N1704" s="142"/>
      <c r="O1704" s="141"/>
      <c r="U1704">
        <v>1</v>
      </c>
      <c r="W1704">
        <v>1</v>
      </c>
      <c r="AA1704" s="141"/>
      <c r="AC1704">
        <v>1</v>
      </c>
      <c r="AE1704">
        <v>2</v>
      </c>
      <c r="AL1704" s="142"/>
      <c r="AM1704" s="141"/>
      <c r="AX1704" s="142"/>
      <c r="AY1704" s="141"/>
      <c r="AZ1704">
        <v>1</v>
      </c>
      <c r="BC1704">
        <v>1</v>
      </c>
      <c r="BI1704">
        <v>1</v>
      </c>
      <c r="BJ1704" s="142">
        <v>1</v>
      </c>
      <c r="BK1704" s="141"/>
      <c r="BV1704" s="142"/>
      <c r="BW1704" s="302">
        <v>0</v>
      </c>
      <c r="BX1704" s="302">
        <v>2</v>
      </c>
      <c r="BY1704" s="302">
        <v>3</v>
      </c>
      <c r="BZ1704" s="302">
        <v>0</v>
      </c>
      <c r="CA1704" s="302">
        <v>4</v>
      </c>
      <c r="CB1704" s="302">
        <v>0</v>
      </c>
      <c r="CC1704" s="303">
        <v>0</v>
      </c>
      <c r="CD1704" s="304">
        <v>0</v>
      </c>
      <c r="CE1704" s="302">
        <v>0</v>
      </c>
      <c r="CF1704" s="302">
        <v>30</v>
      </c>
      <c r="CG1704" s="296">
        <v>0</v>
      </c>
      <c r="CH1704" s="297" t="s">
        <v>12384</v>
      </c>
      <c r="CI1704" s="305">
        <v>0</v>
      </c>
      <c r="CJ1704" s="306">
        <v>0</v>
      </c>
      <c r="CK1704" s="300">
        <v>0</v>
      </c>
      <c r="CL1704" s="301">
        <v>0</v>
      </c>
    </row>
    <row r="1705" spans="1:90" x14ac:dyDescent="0.25">
      <c r="A1705">
        <v>1521100030</v>
      </c>
      <c r="B1705" s="287" t="s">
        <v>14097</v>
      </c>
      <c r="C1705" s="141">
        <v>1</v>
      </c>
      <c r="N1705" s="142"/>
      <c r="O1705" s="141"/>
      <c r="X1705">
        <v>1</v>
      </c>
      <c r="Z1705">
        <v>2</v>
      </c>
      <c r="AA1705" s="141">
        <v>2</v>
      </c>
      <c r="AB1705">
        <v>3</v>
      </c>
      <c r="AC1705">
        <v>1</v>
      </c>
      <c r="AE1705">
        <v>2</v>
      </c>
      <c r="AF1705">
        <v>1</v>
      </c>
      <c r="AK1705">
        <v>1</v>
      </c>
      <c r="AL1705" s="142">
        <v>1</v>
      </c>
      <c r="AM1705" s="141"/>
      <c r="AO1705">
        <v>3</v>
      </c>
      <c r="AP1705">
        <v>2</v>
      </c>
      <c r="AT1705">
        <v>1</v>
      </c>
      <c r="AW1705">
        <v>2</v>
      </c>
      <c r="AX1705" s="142"/>
      <c r="AY1705" s="141">
        <v>3</v>
      </c>
      <c r="BA1705">
        <v>2</v>
      </c>
      <c r="BE1705">
        <v>1</v>
      </c>
      <c r="BH1705">
        <v>1</v>
      </c>
      <c r="BJ1705" s="142"/>
      <c r="BK1705" s="141">
        <v>2</v>
      </c>
      <c r="BL1705">
        <v>1</v>
      </c>
      <c r="BP1705">
        <v>1</v>
      </c>
      <c r="BS1705">
        <v>1</v>
      </c>
      <c r="BT1705">
        <v>1</v>
      </c>
      <c r="BU1705">
        <v>2</v>
      </c>
      <c r="BV1705" s="142"/>
      <c r="BW1705" s="302">
        <v>1</v>
      </c>
      <c r="BX1705" s="302">
        <v>3</v>
      </c>
      <c r="BY1705" s="302">
        <v>11</v>
      </c>
      <c r="BZ1705" s="302">
        <v>8</v>
      </c>
      <c r="CA1705" s="302">
        <v>7</v>
      </c>
      <c r="CB1705" s="302">
        <v>8</v>
      </c>
      <c r="CC1705" s="303">
        <v>3.1746031746031744E-2</v>
      </c>
      <c r="CD1705" s="304">
        <v>0.51639777949432231</v>
      </c>
      <c r="CE1705" s="302">
        <v>0</v>
      </c>
      <c r="CF1705" s="302">
        <v>30</v>
      </c>
      <c r="CG1705" s="296">
        <v>1.5873015873015873E-3</v>
      </c>
      <c r="CH1705" s="297" t="s">
        <v>12384</v>
      </c>
      <c r="CI1705" s="305">
        <v>1</v>
      </c>
      <c r="CJ1705" s="306">
        <v>8.8021120652086076</v>
      </c>
      <c r="CK1705" s="300">
        <v>2</v>
      </c>
      <c r="CL1705" s="301">
        <v>9</v>
      </c>
    </row>
    <row r="1706" spans="1:90" x14ac:dyDescent="0.25">
      <c r="A1706">
        <v>1521100060</v>
      </c>
      <c r="B1706" s="287" t="s">
        <v>14098</v>
      </c>
      <c r="C1706" s="141"/>
      <c r="N1706" s="142"/>
      <c r="O1706" s="141"/>
      <c r="AA1706" s="141"/>
      <c r="AL1706" s="142"/>
      <c r="AM1706" s="141"/>
      <c r="AP1706">
        <v>1</v>
      </c>
      <c r="AS1706">
        <v>1</v>
      </c>
      <c r="AX1706" s="142"/>
      <c r="AY1706" s="141"/>
      <c r="BC1706">
        <v>2</v>
      </c>
      <c r="BH1706">
        <v>1</v>
      </c>
      <c r="BJ1706" s="142"/>
      <c r="BK1706" s="141"/>
      <c r="BO1706">
        <v>1</v>
      </c>
      <c r="BU1706">
        <v>1</v>
      </c>
      <c r="BV1706" s="142">
        <v>2</v>
      </c>
      <c r="BW1706" s="302">
        <v>0</v>
      </c>
      <c r="BX1706" s="302">
        <v>0</v>
      </c>
      <c r="BY1706" s="302">
        <v>0</v>
      </c>
      <c r="BZ1706" s="302">
        <v>2</v>
      </c>
      <c r="CA1706" s="302">
        <v>3</v>
      </c>
      <c r="CB1706" s="302">
        <v>4</v>
      </c>
      <c r="CC1706" s="303">
        <v>1.5873015873015872E-2</v>
      </c>
      <c r="CD1706" s="304">
        <v>0.57735026918962584</v>
      </c>
      <c r="CE1706" s="302">
        <v>0</v>
      </c>
      <c r="CF1706" s="302">
        <v>30</v>
      </c>
      <c r="CG1706" s="296">
        <v>7.9365079365079365E-4</v>
      </c>
      <c r="CH1706" s="297" t="s">
        <v>12384</v>
      </c>
      <c r="CI1706" s="305">
        <v>1</v>
      </c>
      <c r="CJ1706" s="306">
        <v>4.7202074120467685</v>
      </c>
      <c r="CK1706" s="300">
        <v>2</v>
      </c>
      <c r="CL1706" s="301">
        <v>5</v>
      </c>
    </row>
    <row r="1707" spans="1:90" x14ac:dyDescent="0.25">
      <c r="A1707">
        <v>1521100070</v>
      </c>
      <c r="B1707" s="287" t="s">
        <v>14099</v>
      </c>
      <c r="C1707" s="141">
        <v>2</v>
      </c>
      <c r="D1707">
        <v>1</v>
      </c>
      <c r="F1707">
        <v>4</v>
      </c>
      <c r="G1707">
        <v>2</v>
      </c>
      <c r="H1707">
        <v>1</v>
      </c>
      <c r="I1707">
        <v>1</v>
      </c>
      <c r="J1707">
        <v>2</v>
      </c>
      <c r="L1707">
        <v>1</v>
      </c>
      <c r="N1707" s="142">
        <v>1</v>
      </c>
      <c r="O1707" s="141">
        <v>3</v>
      </c>
      <c r="Q1707">
        <v>2</v>
      </c>
      <c r="R1707">
        <v>3</v>
      </c>
      <c r="T1707">
        <v>1</v>
      </c>
      <c r="U1707">
        <v>1</v>
      </c>
      <c r="X1707">
        <v>2</v>
      </c>
      <c r="Y1707">
        <v>2</v>
      </c>
      <c r="Z1707">
        <v>1</v>
      </c>
      <c r="AA1707" s="141">
        <v>1</v>
      </c>
      <c r="AC1707">
        <v>3</v>
      </c>
      <c r="AD1707">
        <v>2</v>
      </c>
      <c r="AF1707">
        <v>5</v>
      </c>
      <c r="AH1707">
        <v>2</v>
      </c>
      <c r="AI1707">
        <v>2</v>
      </c>
      <c r="AK1707">
        <v>1</v>
      </c>
      <c r="AL1707" s="142">
        <v>2</v>
      </c>
      <c r="AM1707" s="141">
        <v>1</v>
      </c>
      <c r="AO1707">
        <v>1</v>
      </c>
      <c r="AP1707">
        <v>2</v>
      </c>
      <c r="AQ1707">
        <v>1</v>
      </c>
      <c r="AR1707">
        <v>2</v>
      </c>
      <c r="AS1707">
        <v>4</v>
      </c>
      <c r="AU1707">
        <v>3</v>
      </c>
      <c r="AV1707">
        <v>3</v>
      </c>
      <c r="AW1707">
        <v>1</v>
      </c>
      <c r="AX1707" s="142">
        <v>1</v>
      </c>
      <c r="AY1707" s="141">
        <v>1</v>
      </c>
      <c r="BA1707">
        <v>6</v>
      </c>
      <c r="BB1707">
        <v>2</v>
      </c>
      <c r="BC1707">
        <v>2</v>
      </c>
      <c r="BD1707">
        <v>1</v>
      </c>
      <c r="BG1707">
        <v>1</v>
      </c>
      <c r="BI1707">
        <v>1</v>
      </c>
      <c r="BJ1707" s="142">
        <v>1</v>
      </c>
      <c r="BK1707" s="141">
        <v>3</v>
      </c>
      <c r="BN1707">
        <v>1</v>
      </c>
      <c r="BO1707">
        <v>2</v>
      </c>
      <c r="BQ1707">
        <v>1</v>
      </c>
      <c r="BR1707">
        <v>1</v>
      </c>
      <c r="BU1707">
        <v>1</v>
      </c>
      <c r="BV1707" s="142"/>
      <c r="BW1707" s="302">
        <v>15</v>
      </c>
      <c r="BX1707" s="302">
        <v>15</v>
      </c>
      <c r="BY1707" s="302">
        <v>18</v>
      </c>
      <c r="BZ1707" s="302">
        <v>19</v>
      </c>
      <c r="CA1707" s="302">
        <v>15</v>
      </c>
      <c r="CB1707" s="302">
        <v>9</v>
      </c>
      <c r="CC1707" s="303">
        <v>3.5714285714285712E-2</v>
      </c>
      <c r="CD1707" s="304">
        <v>0.83666002653407556</v>
      </c>
      <c r="CE1707" s="302">
        <v>0</v>
      </c>
      <c r="CF1707" s="302">
        <v>30</v>
      </c>
      <c r="CG1707" s="296">
        <v>1.7857142857142857E-3</v>
      </c>
      <c r="CH1707" s="297" t="s">
        <v>12384</v>
      </c>
      <c r="CI1707" s="305">
        <v>1</v>
      </c>
      <c r="CJ1707" s="306">
        <v>10.158088597962646</v>
      </c>
      <c r="CK1707" s="300">
        <v>2</v>
      </c>
      <c r="CL1707" s="301">
        <v>11</v>
      </c>
    </row>
    <row r="1708" spans="1:90" x14ac:dyDescent="0.25">
      <c r="A1708">
        <v>1521100080</v>
      </c>
      <c r="B1708" s="287" t="s">
        <v>14100</v>
      </c>
      <c r="C1708" s="141">
        <v>4</v>
      </c>
      <c r="E1708">
        <v>2</v>
      </c>
      <c r="F1708">
        <v>1</v>
      </c>
      <c r="L1708">
        <v>1</v>
      </c>
      <c r="N1708" s="142">
        <v>1</v>
      </c>
      <c r="O1708" s="141"/>
      <c r="P1708">
        <v>1</v>
      </c>
      <c r="Q1708">
        <v>1</v>
      </c>
      <c r="S1708">
        <v>1</v>
      </c>
      <c r="U1708">
        <v>2</v>
      </c>
      <c r="W1708">
        <v>1</v>
      </c>
      <c r="Z1708">
        <v>2</v>
      </c>
      <c r="AA1708" s="141">
        <v>2</v>
      </c>
      <c r="AB1708">
        <v>3</v>
      </c>
      <c r="AC1708">
        <v>4</v>
      </c>
      <c r="AD1708">
        <v>1</v>
      </c>
      <c r="AE1708">
        <v>3</v>
      </c>
      <c r="AF1708">
        <v>3</v>
      </c>
      <c r="AG1708">
        <v>1</v>
      </c>
      <c r="AH1708">
        <v>1</v>
      </c>
      <c r="AK1708">
        <v>1</v>
      </c>
      <c r="AL1708" s="142"/>
      <c r="AM1708" s="141">
        <v>2</v>
      </c>
      <c r="AN1708">
        <v>4</v>
      </c>
      <c r="AO1708">
        <v>1</v>
      </c>
      <c r="AP1708">
        <v>1</v>
      </c>
      <c r="AQ1708">
        <v>2</v>
      </c>
      <c r="AR1708">
        <v>1</v>
      </c>
      <c r="AT1708">
        <v>1</v>
      </c>
      <c r="AU1708">
        <v>4</v>
      </c>
      <c r="AW1708">
        <v>1</v>
      </c>
      <c r="AX1708" s="142"/>
      <c r="AY1708" s="141"/>
      <c r="AZ1708">
        <v>2</v>
      </c>
      <c r="BA1708">
        <v>2</v>
      </c>
      <c r="BC1708">
        <v>2</v>
      </c>
      <c r="BH1708">
        <v>1</v>
      </c>
      <c r="BJ1708" s="142">
        <v>2</v>
      </c>
      <c r="BK1708" s="141"/>
      <c r="BO1708">
        <v>2</v>
      </c>
      <c r="BQ1708">
        <v>1</v>
      </c>
      <c r="BS1708">
        <v>1</v>
      </c>
      <c r="BT1708">
        <v>2</v>
      </c>
      <c r="BU1708">
        <v>2</v>
      </c>
      <c r="BV1708" s="142">
        <v>1</v>
      </c>
      <c r="BW1708" s="302">
        <v>9</v>
      </c>
      <c r="BX1708" s="302">
        <v>8</v>
      </c>
      <c r="BY1708" s="302">
        <v>19</v>
      </c>
      <c r="BZ1708" s="302">
        <v>17</v>
      </c>
      <c r="CA1708" s="302">
        <v>9</v>
      </c>
      <c r="CB1708" s="302">
        <v>9</v>
      </c>
      <c r="CC1708" s="303">
        <v>3.5714285714285712E-2</v>
      </c>
      <c r="CD1708" s="304">
        <v>0.54772255750516607</v>
      </c>
      <c r="CE1708" s="302">
        <v>0</v>
      </c>
      <c r="CF1708" s="302">
        <v>30</v>
      </c>
      <c r="CG1708" s="296">
        <v>1.7857142857142857E-3</v>
      </c>
      <c r="CH1708" s="297" t="s">
        <v>12384</v>
      </c>
      <c r="CI1708" s="305">
        <v>1</v>
      </c>
      <c r="CJ1708" s="306">
        <v>9.869151128933737</v>
      </c>
      <c r="CK1708" s="300">
        <v>2</v>
      </c>
      <c r="CL1708" s="301">
        <v>10</v>
      </c>
    </row>
    <row r="1709" spans="1:90" x14ac:dyDescent="0.25">
      <c r="A1709">
        <v>1521100090</v>
      </c>
      <c r="B1709" s="287" t="s">
        <v>14101</v>
      </c>
      <c r="C1709" s="141"/>
      <c r="D1709">
        <v>1</v>
      </c>
      <c r="F1709">
        <v>2</v>
      </c>
      <c r="H1709">
        <v>1</v>
      </c>
      <c r="J1709">
        <v>1</v>
      </c>
      <c r="L1709">
        <v>1</v>
      </c>
      <c r="M1709">
        <v>3</v>
      </c>
      <c r="N1709" s="142">
        <v>1</v>
      </c>
      <c r="O1709" s="141">
        <v>4</v>
      </c>
      <c r="Q1709">
        <v>3</v>
      </c>
      <c r="R1709">
        <v>1</v>
      </c>
      <c r="T1709">
        <v>1</v>
      </c>
      <c r="V1709">
        <v>1</v>
      </c>
      <c r="W1709">
        <v>1</v>
      </c>
      <c r="X1709">
        <v>4</v>
      </c>
      <c r="Y1709">
        <v>1</v>
      </c>
      <c r="Z1709">
        <v>1</v>
      </c>
      <c r="AA1709" s="141">
        <v>1</v>
      </c>
      <c r="AB1709">
        <v>3</v>
      </c>
      <c r="AD1709">
        <v>3</v>
      </c>
      <c r="AE1709">
        <v>4</v>
      </c>
      <c r="AH1709">
        <v>1</v>
      </c>
      <c r="AI1709">
        <v>2</v>
      </c>
      <c r="AJ1709">
        <v>2</v>
      </c>
      <c r="AK1709">
        <v>3</v>
      </c>
      <c r="AL1709" s="142">
        <v>1</v>
      </c>
      <c r="AM1709" s="141">
        <v>1</v>
      </c>
      <c r="AO1709">
        <v>4</v>
      </c>
      <c r="AP1709">
        <v>2</v>
      </c>
      <c r="AR1709">
        <v>3</v>
      </c>
      <c r="AS1709">
        <v>3</v>
      </c>
      <c r="AT1709">
        <v>1</v>
      </c>
      <c r="AU1709">
        <v>2</v>
      </c>
      <c r="AV1709">
        <v>2</v>
      </c>
      <c r="AW1709">
        <v>4</v>
      </c>
      <c r="AX1709" s="142">
        <v>1</v>
      </c>
      <c r="AY1709" s="141">
        <v>1</v>
      </c>
      <c r="AZ1709">
        <v>3</v>
      </c>
      <c r="BA1709">
        <v>3</v>
      </c>
      <c r="BC1709">
        <v>2</v>
      </c>
      <c r="BD1709">
        <v>1</v>
      </c>
      <c r="BE1709">
        <v>1</v>
      </c>
      <c r="BG1709">
        <v>1</v>
      </c>
      <c r="BH1709">
        <v>2</v>
      </c>
      <c r="BI1709">
        <v>1</v>
      </c>
      <c r="BJ1709" s="142">
        <v>2</v>
      </c>
      <c r="BK1709" s="141"/>
      <c r="BM1709">
        <v>1</v>
      </c>
      <c r="BN1709">
        <v>1</v>
      </c>
      <c r="BO1709">
        <v>1</v>
      </c>
      <c r="BV1709" s="142">
        <v>2</v>
      </c>
      <c r="BW1709" s="302">
        <v>10</v>
      </c>
      <c r="BX1709" s="302">
        <v>17</v>
      </c>
      <c r="BY1709" s="302">
        <v>20</v>
      </c>
      <c r="BZ1709" s="302">
        <v>23</v>
      </c>
      <c r="CA1709" s="302">
        <v>17</v>
      </c>
      <c r="CB1709" s="302">
        <v>5</v>
      </c>
      <c r="CC1709" s="303">
        <v>1.984126984126984E-2</v>
      </c>
      <c r="CD1709" s="304">
        <v>0.5</v>
      </c>
      <c r="CE1709" s="302">
        <v>0</v>
      </c>
      <c r="CF1709" s="302">
        <v>30</v>
      </c>
      <c r="CG1709" s="296">
        <v>9.9206349206349201E-4</v>
      </c>
      <c r="CH1709" s="297" t="s">
        <v>12384</v>
      </c>
      <c r="CI1709" s="305">
        <v>1</v>
      </c>
      <c r="CJ1709" s="306">
        <v>5.6785714285714279</v>
      </c>
      <c r="CK1709" s="300">
        <v>2</v>
      </c>
      <c r="CL1709" s="301">
        <v>6</v>
      </c>
    </row>
    <row r="1710" spans="1:90" x14ac:dyDescent="0.25">
      <c r="A1710">
        <v>1521100100</v>
      </c>
      <c r="B1710" s="287" t="s">
        <v>14102</v>
      </c>
      <c r="C1710" s="141">
        <v>2</v>
      </c>
      <c r="D1710">
        <v>1</v>
      </c>
      <c r="E1710">
        <v>4</v>
      </c>
      <c r="F1710">
        <v>6</v>
      </c>
      <c r="G1710">
        <v>3</v>
      </c>
      <c r="H1710">
        <v>1</v>
      </c>
      <c r="I1710">
        <v>2</v>
      </c>
      <c r="K1710">
        <v>2</v>
      </c>
      <c r="L1710">
        <v>4</v>
      </c>
      <c r="N1710" s="142">
        <v>6</v>
      </c>
      <c r="O1710" s="141">
        <v>9</v>
      </c>
      <c r="P1710">
        <v>6</v>
      </c>
      <c r="Q1710">
        <v>2</v>
      </c>
      <c r="S1710">
        <v>1</v>
      </c>
      <c r="T1710">
        <v>2</v>
      </c>
      <c r="U1710">
        <v>1</v>
      </c>
      <c r="V1710">
        <v>1</v>
      </c>
      <c r="W1710">
        <v>3</v>
      </c>
      <c r="X1710">
        <v>1</v>
      </c>
      <c r="Y1710">
        <v>3</v>
      </c>
      <c r="Z1710">
        <v>4</v>
      </c>
      <c r="AA1710" s="141"/>
      <c r="AB1710">
        <v>2</v>
      </c>
      <c r="AC1710">
        <v>3</v>
      </c>
      <c r="AD1710">
        <v>3</v>
      </c>
      <c r="AE1710">
        <v>1</v>
      </c>
      <c r="AF1710">
        <v>5</v>
      </c>
      <c r="AG1710">
        <v>2</v>
      </c>
      <c r="AH1710">
        <v>5</v>
      </c>
      <c r="AI1710">
        <v>2</v>
      </c>
      <c r="AJ1710">
        <v>8</v>
      </c>
      <c r="AK1710">
        <v>5</v>
      </c>
      <c r="AL1710" s="142"/>
      <c r="AM1710" s="141">
        <v>1</v>
      </c>
      <c r="AN1710">
        <v>3</v>
      </c>
      <c r="AO1710">
        <v>3</v>
      </c>
      <c r="AP1710">
        <v>4</v>
      </c>
      <c r="AQ1710">
        <v>5</v>
      </c>
      <c r="AR1710">
        <v>1</v>
      </c>
      <c r="AS1710">
        <v>2</v>
      </c>
      <c r="AT1710">
        <v>4</v>
      </c>
      <c r="AU1710">
        <v>4</v>
      </c>
      <c r="AV1710">
        <v>6</v>
      </c>
      <c r="AW1710">
        <v>3</v>
      </c>
      <c r="AX1710" s="142">
        <v>5</v>
      </c>
      <c r="AY1710" s="141">
        <v>3</v>
      </c>
      <c r="AZ1710">
        <v>4</v>
      </c>
      <c r="BA1710">
        <v>4</v>
      </c>
      <c r="BB1710">
        <v>1</v>
      </c>
      <c r="BC1710">
        <v>6</v>
      </c>
      <c r="BG1710">
        <v>5</v>
      </c>
      <c r="BH1710">
        <v>2</v>
      </c>
      <c r="BJ1710" s="142">
        <v>1</v>
      </c>
      <c r="BK1710" s="141">
        <v>3</v>
      </c>
      <c r="BL1710">
        <v>1</v>
      </c>
      <c r="BM1710">
        <v>3</v>
      </c>
      <c r="BN1710">
        <v>5</v>
      </c>
      <c r="BO1710">
        <v>6</v>
      </c>
      <c r="BP1710">
        <v>4</v>
      </c>
      <c r="BQ1710">
        <v>2</v>
      </c>
      <c r="BS1710">
        <v>2</v>
      </c>
      <c r="BT1710">
        <v>3</v>
      </c>
      <c r="BU1710">
        <v>1</v>
      </c>
      <c r="BV1710" s="142">
        <v>4</v>
      </c>
      <c r="BW1710" s="302">
        <v>31</v>
      </c>
      <c r="BX1710" s="302">
        <v>33</v>
      </c>
      <c r="BY1710" s="302">
        <v>36</v>
      </c>
      <c r="BZ1710" s="302">
        <v>41</v>
      </c>
      <c r="CA1710" s="302">
        <v>26</v>
      </c>
      <c r="CB1710" s="302">
        <v>34</v>
      </c>
      <c r="CC1710" s="303">
        <v>0.13492063492063491</v>
      </c>
      <c r="CD1710" s="304">
        <v>1.5782614139961386</v>
      </c>
      <c r="CE1710" s="302">
        <v>0</v>
      </c>
      <c r="CF1710" s="302">
        <v>30</v>
      </c>
      <c r="CG1710" s="296">
        <v>6.7460317460317464E-3</v>
      </c>
      <c r="CH1710" s="297" t="s">
        <v>12384</v>
      </c>
      <c r="CI1710" s="305">
        <v>2</v>
      </c>
      <c r="CJ1710" s="306">
        <v>36.792547128281853</v>
      </c>
      <c r="CK1710" s="300">
        <v>6</v>
      </c>
      <c r="CL1710" s="301">
        <v>37</v>
      </c>
    </row>
    <row r="1711" spans="1:90" x14ac:dyDescent="0.25">
      <c r="A1711">
        <v>1521100110</v>
      </c>
      <c r="B1711" s="287" t="s">
        <v>14103</v>
      </c>
      <c r="C1711" s="141"/>
      <c r="M1711">
        <v>1</v>
      </c>
      <c r="N1711" s="142"/>
      <c r="O1711" s="141"/>
      <c r="P1711">
        <v>1</v>
      </c>
      <c r="AA1711" s="141"/>
      <c r="AB1711">
        <v>1</v>
      </c>
      <c r="AD1711">
        <v>1</v>
      </c>
      <c r="AE1711">
        <v>2</v>
      </c>
      <c r="AF1711">
        <v>1</v>
      </c>
      <c r="AL1711" s="142"/>
      <c r="AM1711" s="141">
        <v>1</v>
      </c>
      <c r="AN1711">
        <v>1</v>
      </c>
      <c r="AO1711">
        <v>2</v>
      </c>
      <c r="AQ1711">
        <v>1</v>
      </c>
      <c r="AS1711">
        <v>1</v>
      </c>
      <c r="AT1711">
        <v>2</v>
      </c>
      <c r="AV1711">
        <v>1</v>
      </c>
      <c r="AW1711">
        <v>2</v>
      </c>
      <c r="AX1711" s="142">
        <v>1</v>
      </c>
      <c r="AY1711" s="141"/>
      <c r="AZ1711">
        <v>2</v>
      </c>
      <c r="BA1711">
        <v>1</v>
      </c>
      <c r="BC1711">
        <v>1</v>
      </c>
      <c r="BG1711">
        <v>1</v>
      </c>
      <c r="BH1711">
        <v>1</v>
      </c>
      <c r="BJ1711" s="142">
        <v>1</v>
      </c>
      <c r="BK1711" s="141"/>
      <c r="BN1711">
        <v>1</v>
      </c>
      <c r="BO1711">
        <v>1</v>
      </c>
      <c r="BP1711">
        <v>1</v>
      </c>
      <c r="BT1711">
        <v>1</v>
      </c>
      <c r="BU1711">
        <v>1</v>
      </c>
      <c r="BV1711" s="142">
        <v>2</v>
      </c>
      <c r="BW1711" s="302">
        <v>1</v>
      </c>
      <c r="BX1711" s="302">
        <v>1</v>
      </c>
      <c r="BY1711" s="302">
        <v>5</v>
      </c>
      <c r="BZ1711" s="302">
        <v>12</v>
      </c>
      <c r="CA1711" s="302">
        <v>7</v>
      </c>
      <c r="CB1711" s="302">
        <v>7</v>
      </c>
      <c r="CC1711" s="303">
        <v>2.7777777777777776E-2</v>
      </c>
      <c r="CD1711" s="304">
        <v>0.40824829046386318</v>
      </c>
      <c r="CE1711" s="302">
        <v>0</v>
      </c>
      <c r="CF1711" s="302">
        <v>30</v>
      </c>
      <c r="CG1711" s="296">
        <v>1.3888888888888889E-3</v>
      </c>
      <c r="CH1711" s="297" t="s">
        <v>12384</v>
      </c>
      <c r="CI1711" s="305">
        <v>1</v>
      </c>
      <c r="CJ1711" s="306">
        <v>7.6582482904638631</v>
      </c>
      <c r="CK1711" s="300">
        <v>2</v>
      </c>
      <c r="CL1711" s="301">
        <v>8</v>
      </c>
    </row>
    <row r="1712" spans="1:90" x14ac:dyDescent="0.25">
      <c r="A1712">
        <v>1521100130</v>
      </c>
      <c r="B1712" s="287" t="s">
        <v>14104</v>
      </c>
      <c r="C1712" s="141"/>
      <c r="N1712" s="142"/>
      <c r="O1712" s="141"/>
      <c r="AA1712" s="141"/>
      <c r="AI1712">
        <v>1</v>
      </c>
      <c r="AJ1712">
        <v>1</v>
      </c>
      <c r="AL1712" s="142"/>
      <c r="AM1712" s="141"/>
      <c r="AX1712" s="142"/>
      <c r="AY1712" s="141"/>
      <c r="BA1712">
        <v>1</v>
      </c>
      <c r="BC1712">
        <v>1</v>
      </c>
      <c r="BJ1712" s="142"/>
      <c r="BK1712" s="141"/>
      <c r="BL1712">
        <v>1</v>
      </c>
      <c r="BO1712">
        <v>2</v>
      </c>
      <c r="BU1712">
        <v>1</v>
      </c>
      <c r="BV1712" s="142"/>
      <c r="BW1712" s="302">
        <v>0</v>
      </c>
      <c r="BX1712" s="302">
        <v>0</v>
      </c>
      <c r="BY1712" s="302">
        <v>2</v>
      </c>
      <c r="BZ1712" s="302">
        <v>0</v>
      </c>
      <c r="CA1712" s="302">
        <v>2</v>
      </c>
      <c r="CB1712" s="302">
        <v>4</v>
      </c>
      <c r="CC1712" s="303">
        <v>1.5873015873015872E-2</v>
      </c>
      <c r="CD1712" s="304">
        <v>0.57735026918962584</v>
      </c>
      <c r="CE1712" s="302">
        <v>0</v>
      </c>
      <c r="CF1712" s="302">
        <v>30</v>
      </c>
      <c r="CG1712" s="296">
        <v>7.9365079365079365E-4</v>
      </c>
      <c r="CH1712" s="297" t="s">
        <v>12384</v>
      </c>
      <c r="CI1712" s="305">
        <v>1</v>
      </c>
      <c r="CJ1712" s="306">
        <v>4.7202074120467685</v>
      </c>
      <c r="CK1712" s="300">
        <v>2</v>
      </c>
      <c r="CL1712" s="301">
        <v>5</v>
      </c>
    </row>
    <row r="1713" spans="1:90" x14ac:dyDescent="0.25">
      <c r="A1713">
        <v>1521100240</v>
      </c>
      <c r="B1713" s="287" t="s">
        <v>14105</v>
      </c>
      <c r="C1713" s="141"/>
      <c r="F1713">
        <v>1</v>
      </c>
      <c r="G1713">
        <v>1</v>
      </c>
      <c r="N1713" s="142">
        <v>1</v>
      </c>
      <c r="O1713" s="141">
        <v>1</v>
      </c>
      <c r="X1713">
        <v>1</v>
      </c>
      <c r="Y1713">
        <v>1</v>
      </c>
      <c r="AA1713" s="141"/>
      <c r="AC1713">
        <v>1</v>
      </c>
      <c r="AD1713">
        <v>2</v>
      </c>
      <c r="AE1713">
        <v>3</v>
      </c>
      <c r="AH1713">
        <v>1</v>
      </c>
      <c r="AI1713">
        <v>1</v>
      </c>
      <c r="AJ1713">
        <v>1</v>
      </c>
      <c r="AL1713" s="142"/>
      <c r="AM1713" s="141">
        <v>1</v>
      </c>
      <c r="AN1713">
        <v>1</v>
      </c>
      <c r="AP1713">
        <v>1</v>
      </c>
      <c r="AS1713">
        <v>1</v>
      </c>
      <c r="AT1713">
        <v>2</v>
      </c>
      <c r="AU1713">
        <v>1</v>
      </c>
      <c r="AW1713">
        <v>3</v>
      </c>
      <c r="AX1713" s="142">
        <v>1</v>
      </c>
      <c r="AY1713" s="141"/>
      <c r="BB1713">
        <v>1</v>
      </c>
      <c r="BD1713">
        <v>1</v>
      </c>
      <c r="BF1713">
        <v>2</v>
      </c>
      <c r="BH1713">
        <v>3</v>
      </c>
      <c r="BI1713">
        <v>1</v>
      </c>
      <c r="BJ1713" s="142">
        <v>1</v>
      </c>
      <c r="BK1713" s="141">
        <v>2</v>
      </c>
      <c r="BS1713">
        <v>1</v>
      </c>
      <c r="BT1713">
        <v>1</v>
      </c>
      <c r="BU1713">
        <v>1</v>
      </c>
      <c r="BV1713" s="142"/>
      <c r="BW1713" s="302">
        <v>3</v>
      </c>
      <c r="BX1713" s="302">
        <v>3</v>
      </c>
      <c r="BY1713" s="302">
        <v>9</v>
      </c>
      <c r="BZ1713" s="302">
        <v>11</v>
      </c>
      <c r="CA1713" s="302">
        <v>9</v>
      </c>
      <c r="CB1713" s="302">
        <v>5</v>
      </c>
      <c r="CC1713" s="303">
        <v>1.984126984126984E-2</v>
      </c>
      <c r="CD1713" s="304">
        <v>0.5</v>
      </c>
      <c r="CE1713" s="302">
        <v>0</v>
      </c>
      <c r="CF1713" s="302">
        <v>30</v>
      </c>
      <c r="CG1713" s="296">
        <v>9.9206349206349201E-4</v>
      </c>
      <c r="CH1713" s="297" t="s">
        <v>12384</v>
      </c>
      <c r="CI1713" s="305">
        <v>1</v>
      </c>
      <c r="CJ1713" s="306">
        <v>5.6785714285714279</v>
      </c>
      <c r="CK1713" s="300">
        <v>2</v>
      </c>
      <c r="CL1713" s="301">
        <v>6</v>
      </c>
    </row>
    <row r="1714" spans="1:90" x14ac:dyDescent="0.25">
      <c r="A1714">
        <v>1521100250</v>
      </c>
      <c r="B1714" s="287" t="s">
        <v>14106</v>
      </c>
      <c r="C1714" s="141"/>
      <c r="F1714">
        <v>1</v>
      </c>
      <c r="G1714">
        <v>1</v>
      </c>
      <c r="I1714">
        <v>1</v>
      </c>
      <c r="J1714">
        <v>2</v>
      </c>
      <c r="N1714" s="142">
        <v>1</v>
      </c>
      <c r="O1714" s="141">
        <v>1</v>
      </c>
      <c r="U1714">
        <v>1</v>
      </c>
      <c r="AA1714" s="141"/>
      <c r="AB1714">
        <v>3</v>
      </c>
      <c r="AD1714">
        <v>1</v>
      </c>
      <c r="AE1714">
        <v>1</v>
      </c>
      <c r="AJ1714">
        <v>1</v>
      </c>
      <c r="AK1714">
        <v>1</v>
      </c>
      <c r="AL1714" s="142"/>
      <c r="AM1714" s="141">
        <v>3</v>
      </c>
      <c r="AN1714">
        <v>1</v>
      </c>
      <c r="AP1714">
        <v>1</v>
      </c>
      <c r="AU1714">
        <v>1</v>
      </c>
      <c r="AW1714">
        <v>1</v>
      </c>
      <c r="AX1714" s="142"/>
      <c r="AY1714" s="141">
        <v>1</v>
      </c>
      <c r="AZ1714">
        <v>2</v>
      </c>
      <c r="BA1714">
        <v>2</v>
      </c>
      <c r="BB1714">
        <v>1</v>
      </c>
      <c r="BC1714">
        <v>3</v>
      </c>
      <c r="BF1714">
        <v>2</v>
      </c>
      <c r="BH1714">
        <v>3</v>
      </c>
      <c r="BI1714">
        <v>1</v>
      </c>
      <c r="BJ1714" s="142"/>
      <c r="BK1714" s="141">
        <v>2</v>
      </c>
      <c r="BL1714">
        <v>1</v>
      </c>
      <c r="BM1714">
        <v>1</v>
      </c>
      <c r="BN1714">
        <v>1</v>
      </c>
      <c r="BO1714">
        <v>1</v>
      </c>
      <c r="BP1714">
        <v>4</v>
      </c>
      <c r="BT1714">
        <v>1</v>
      </c>
      <c r="BU1714">
        <v>1</v>
      </c>
      <c r="BV1714" s="142">
        <v>1</v>
      </c>
      <c r="BW1714" s="302">
        <v>6</v>
      </c>
      <c r="BX1714" s="302">
        <v>2</v>
      </c>
      <c r="BY1714" s="302">
        <v>7</v>
      </c>
      <c r="BZ1714" s="302">
        <v>7</v>
      </c>
      <c r="CA1714" s="302">
        <v>15</v>
      </c>
      <c r="CB1714" s="302">
        <v>13</v>
      </c>
      <c r="CC1714" s="303">
        <v>5.1587301587301584E-2</v>
      </c>
      <c r="CD1714" s="304">
        <v>1.0137937550497031</v>
      </c>
      <c r="CE1714" s="302">
        <v>0</v>
      </c>
      <c r="CF1714" s="302">
        <v>30</v>
      </c>
      <c r="CG1714" s="296">
        <v>2.5793650793650793E-3</v>
      </c>
      <c r="CH1714" s="297" t="s">
        <v>12384</v>
      </c>
      <c r="CI1714" s="305">
        <v>2</v>
      </c>
      <c r="CJ1714" s="306">
        <v>14.478079469335416</v>
      </c>
      <c r="CK1714" s="300">
        <v>3</v>
      </c>
      <c r="CL1714" s="301">
        <v>15</v>
      </c>
    </row>
    <row r="1715" spans="1:90" x14ac:dyDescent="0.25">
      <c r="A1715">
        <v>1521100360</v>
      </c>
      <c r="B1715" s="287" t="s">
        <v>14107</v>
      </c>
      <c r="C1715" s="141"/>
      <c r="N1715" s="142"/>
      <c r="O1715" s="141"/>
      <c r="R1715">
        <v>1</v>
      </c>
      <c r="AA1715" s="141"/>
      <c r="AK1715">
        <v>1</v>
      </c>
      <c r="AL1715" s="142"/>
      <c r="AM1715" s="141"/>
      <c r="AN1715">
        <v>1</v>
      </c>
      <c r="AV1715">
        <v>1</v>
      </c>
      <c r="AX1715" s="142"/>
      <c r="AY1715" s="141"/>
      <c r="BE1715">
        <v>1</v>
      </c>
      <c r="BJ1715" s="142"/>
      <c r="BK1715" s="141"/>
      <c r="BV1715" s="142"/>
      <c r="BW1715" s="302">
        <v>0</v>
      </c>
      <c r="BX1715" s="302">
        <v>1</v>
      </c>
      <c r="BY1715" s="302">
        <v>1</v>
      </c>
      <c r="BZ1715" s="302">
        <v>2</v>
      </c>
      <c r="CA1715" s="302">
        <v>1</v>
      </c>
      <c r="CB1715" s="302">
        <v>0</v>
      </c>
      <c r="CC1715" s="303">
        <v>0</v>
      </c>
      <c r="CD1715" s="304">
        <v>0</v>
      </c>
      <c r="CE1715" s="302">
        <v>0</v>
      </c>
      <c r="CF1715" s="302">
        <v>30</v>
      </c>
      <c r="CG1715" s="296">
        <v>0</v>
      </c>
      <c r="CH1715" s="297" t="s">
        <v>12384</v>
      </c>
      <c r="CI1715" s="305">
        <v>0</v>
      </c>
      <c r="CJ1715" s="306">
        <v>0</v>
      </c>
      <c r="CK1715" s="300">
        <v>0</v>
      </c>
      <c r="CL1715" s="301">
        <v>0</v>
      </c>
    </row>
    <row r="1716" spans="1:90" x14ac:dyDescent="0.25">
      <c r="A1716">
        <v>1521100370</v>
      </c>
      <c r="B1716" s="287" t="s">
        <v>14108</v>
      </c>
      <c r="C1716" s="141"/>
      <c r="N1716" s="142">
        <v>1</v>
      </c>
      <c r="O1716" s="141">
        <v>3</v>
      </c>
      <c r="AA1716" s="141"/>
      <c r="AL1716" s="142"/>
      <c r="AM1716" s="141"/>
      <c r="AX1716" s="142"/>
      <c r="AY1716" s="141"/>
      <c r="BJ1716" s="142"/>
      <c r="BK1716" s="141"/>
      <c r="BV1716" s="142"/>
      <c r="BW1716" s="302">
        <v>1</v>
      </c>
      <c r="BX1716" s="302">
        <v>3</v>
      </c>
      <c r="BY1716" s="302">
        <v>0</v>
      </c>
      <c r="BZ1716" s="302">
        <v>0</v>
      </c>
      <c r="CA1716" s="302">
        <v>0</v>
      </c>
      <c r="CB1716" s="302">
        <v>0</v>
      </c>
      <c r="CC1716" s="303">
        <v>0</v>
      </c>
      <c r="CD1716" s="304">
        <v>0</v>
      </c>
      <c r="CE1716" s="302">
        <v>0</v>
      </c>
      <c r="CF1716" s="302">
        <v>30</v>
      </c>
      <c r="CG1716" s="296">
        <v>0</v>
      </c>
      <c r="CH1716" s="297" t="s">
        <v>12384</v>
      </c>
      <c r="CI1716" s="305">
        <v>0</v>
      </c>
      <c r="CJ1716" s="306">
        <v>0</v>
      </c>
      <c r="CK1716" s="300">
        <v>0</v>
      </c>
      <c r="CL1716" s="301">
        <v>0</v>
      </c>
    </row>
    <row r="1717" spans="1:90" x14ac:dyDescent="0.25">
      <c r="A1717">
        <v>1521100380</v>
      </c>
      <c r="B1717" s="287" t="s">
        <v>14109</v>
      </c>
      <c r="C1717" s="141"/>
      <c r="N1717" s="142"/>
      <c r="O1717" s="141"/>
      <c r="AA1717" s="141"/>
      <c r="AL1717" s="142"/>
      <c r="AM1717" s="141"/>
      <c r="AX1717" s="142"/>
      <c r="AY1717" s="141"/>
      <c r="BJ1717" s="142">
        <v>1</v>
      </c>
      <c r="BK1717" s="141"/>
      <c r="BV1717" s="142"/>
      <c r="BW1717" s="302">
        <v>0</v>
      </c>
      <c r="BX1717" s="302">
        <v>0</v>
      </c>
      <c r="BY1717" s="302">
        <v>0</v>
      </c>
      <c r="BZ1717" s="302">
        <v>0</v>
      </c>
      <c r="CA1717" s="302">
        <v>1</v>
      </c>
      <c r="CB1717" s="302">
        <v>0</v>
      </c>
      <c r="CC1717" s="303">
        <v>0</v>
      </c>
      <c r="CD1717" s="304">
        <v>0</v>
      </c>
      <c r="CE1717" s="302">
        <v>0</v>
      </c>
      <c r="CF1717" s="302">
        <v>30</v>
      </c>
      <c r="CG1717" s="296">
        <v>0</v>
      </c>
      <c r="CH1717" s="297" t="s">
        <v>12384</v>
      </c>
      <c r="CI1717" s="305">
        <v>0</v>
      </c>
      <c r="CJ1717" s="306">
        <v>0</v>
      </c>
      <c r="CK1717" s="300">
        <v>0</v>
      </c>
      <c r="CL1717" s="301">
        <v>0</v>
      </c>
    </row>
    <row r="1718" spans="1:90" x14ac:dyDescent="0.25">
      <c r="A1718">
        <v>1521100390</v>
      </c>
      <c r="B1718" s="287" t="s">
        <v>14110</v>
      </c>
      <c r="C1718" s="141">
        <v>1</v>
      </c>
      <c r="N1718" s="142"/>
      <c r="O1718" s="141"/>
      <c r="AA1718" s="141"/>
      <c r="AL1718" s="142"/>
      <c r="AM1718" s="141">
        <v>1</v>
      </c>
      <c r="AR1718">
        <v>1</v>
      </c>
      <c r="AX1718" s="142"/>
      <c r="AY1718" s="141"/>
      <c r="BJ1718" s="142"/>
      <c r="BK1718" s="141"/>
      <c r="BV1718" s="142"/>
      <c r="BW1718" s="302">
        <v>1</v>
      </c>
      <c r="BX1718" s="302">
        <v>0</v>
      </c>
      <c r="BY1718" s="302">
        <v>0</v>
      </c>
      <c r="BZ1718" s="302">
        <v>2</v>
      </c>
      <c r="CA1718" s="302">
        <v>0</v>
      </c>
      <c r="CB1718" s="302">
        <v>0</v>
      </c>
      <c r="CC1718" s="303">
        <v>0</v>
      </c>
      <c r="CD1718" s="304">
        <v>0</v>
      </c>
      <c r="CE1718" s="302">
        <v>0</v>
      </c>
      <c r="CF1718" s="302">
        <v>30</v>
      </c>
      <c r="CG1718" s="296">
        <v>0</v>
      </c>
      <c r="CH1718" s="297" t="s">
        <v>12384</v>
      </c>
      <c r="CI1718" s="305">
        <v>0</v>
      </c>
      <c r="CJ1718" s="306">
        <v>0</v>
      </c>
      <c r="CK1718" s="300">
        <v>0</v>
      </c>
      <c r="CL1718" s="301">
        <v>0</v>
      </c>
    </row>
    <row r="1719" spans="1:90" x14ac:dyDescent="0.25">
      <c r="A1719">
        <v>1521100420</v>
      </c>
      <c r="B1719" s="287" t="s">
        <v>14111</v>
      </c>
      <c r="C1719" s="141"/>
      <c r="N1719" s="142"/>
      <c r="O1719" s="141"/>
      <c r="X1719">
        <v>1</v>
      </c>
      <c r="AA1719" s="141">
        <v>1</v>
      </c>
      <c r="AL1719" s="142"/>
      <c r="AM1719" s="141"/>
      <c r="AX1719" s="142"/>
      <c r="AY1719" s="141"/>
      <c r="BJ1719" s="142"/>
      <c r="BK1719" s="141"/>
      <c r="BV1719" s="142"/>
      <c r="BW1719" s="302">
        <v>0</v>
      </c>
      <c r="BX1719" s="302">
        <v>1</v>
      </c>
      <c r="BY1719" s="302">
        <v>1</v>
      </c>
      <c r="BZ1719" s="302">
        <v>0</v>
      </c>
      <c r="CA1719" s="302">
        <v>0</v>
      </c>
      <c r="CB1719" s="302">
        <v>0</v>
      </c>
      <c r="CC1719" s="303">
        <v>0</v>
      </c>
      <c r="CD1719" s="304">
        <v>0</v>
      </c>
      <c r="CE1719" s="302">
        <v>0</v>
      </c>
      <c r="CF1719" s="302">
        <v>30</v>
      </c>
      <c r="CG1719" s="296">
        <v>0</v>
      </c>
      <c r="CH1719" s="297" t="s">
        <v>12384</v>
      </c>
      <c r="CI1719" s="305">
        <v>0</v>
      </c>
      <c r="CJ1719" s="306">
        <v>0</v>
      </c>
      <c r="CK1719" s="300">
        <v>0</v>
      </c>
      <c r="CL1719" s="301">
        <v>0</v>
      </c>
    </row>
    <row r="1720" spans="1:90" x14ac:dyDescent="0.25">
      <c r="A1720">
        <v>1521100640</v>
      </c>
      <c r="B1720" s="287" t="s">
        <v>14112</v>
      </c>
      <c r="C1720" s="141"/>
      <c r="N1720" s="142"/>
      <c r="O1720" s="141"/>
      <c r="T1720">
        <v>1</v>
      </c>
      <c r="AA1720" s="141"/>
      <c r="AL1720" s="142"/>
      <c r="AM1720" s="141"/>
      <c r="AX1720" s="142"/>
      <c r="AY1720" s="141"/>
      <c r="BJ1720" s="142"/>
      <c r="BK1720" s="141"/>
      <c r="BV1720" s="142"/>
      <c r="BW1720" s="302">
        <v>0</v>
      </c>
      <c r="BX1720" s="302">
        <v>1</v>
      </c>
      <c r="BY1720" s="302">
        <v>0</v>
      </c>
      <c r="BZ1720" s="302">
        <v>0</v>
      </c>
      <c r="CA1720" s="302">
        <v>0</v>
      </c>
      <c r="CB1720" s="302">
        <v>0</v>
      </c>
      <c r="CC1720" s="303">
        <v>0</v>
      </c>
      <c r="CD1720" s="304">
        <v>0</v>
      </c>
      <c r="CE1720" s="302">
        <v>0</v>
      </c>
      <c r="CF1720" s="302">
        <v>30</v>
      </c>
      <c r="CG1720" s="296">
        <v>0</v>
      </c>
      <c r="CH1720" s="297" t="s">
        <v>12384</v>
      </c>
      <c r="CI1720" s="305">
        <v>0</v>
      </c>
      <c r="CJ1720" s="306">
        <v>0</v>
      </c>
      <c r="CK1720" s="300">
        <v>0</v>
      </c>
      <c r="CL1720" s="301">
        <v>0</v>
      </c>
    </row>
    <row r="1721" spans="1:90" x14ac:dyDescent="0.25">
      <c r="A1721">
        <v>1521100650</v>
      </c>
      <c r="B1721" s="287" t="s">
        <v>14113</v>
      </c>
      <c r="C1721" s="141"/>
      <c r="I1721">
        <v>4</v>
      </c>
      <c r="J1721">
        <v>1</v>
      </c>
      <c r="L1721">
        <v>5</v>
      </c>
      <c r="M1721">
        <v>2</v>
      </c>
      <c r="N1721" s="142">
        <v>1</v>
      </c>
      <c r="O1721" s="141">
        <v>6</v>
      </c>
      <c r="P1721">
        <v>3</v>
      </c>
      <c r="Q1721">
        <v>4</v>
      </c>
      <c r="R1721">
        <v>2</v>
      </c>
      <c r="S1721">
        <v>1</v>
      </c>
      <c r="T1721">
        <v>4</v>
      </c>
      <c r="U1721">
        <v>3</v>
      </c>
      <c r="V1721">
        <v>2</v>
      </c>
      <c r="W1721">
        <v>1</v>
      </c>
      <c r="X1721">
        <v>5</v>
      </c>
      <c r="Z1721">
        <v>2</v>
      </c>
      <c r="AA1721" s="141">
        <v>3</v>
      </c>
      <c r="AB1721">
        <v>7</v>
      </c>
      <c r="AC1721">
        <v>8</v>
      </c>
      <c r="AD1721">
        <v>2</v>
      </c>
      <c r="AE1721">
        <v>1</v>
      </c>
      <c r="AF1721">
        <v>1</v>
      </c>
      <c r="AG1721">
        <v>4</v>
      </c>
      <c r="AH1721">
        <v>7</v>
      </c>
      <c r="AI1721">
        <v>3</v>
      </c>
      <c r="AJ1721">
        <v>1</v>
      </c>
      <c r="AK1721">
        <v>4</v>
      </c>
      <c r="AL1721" s="142">
        <v>2</v>
      </c>
      <c r="AM1721" s="141">
        <v>7</v>
      </c>
      <c r="AN1721">
        <v>13</v>
      </c>
      <c r="AO1721">
        <v>14</v>
      </c>
      <c r="AP1721">
        <v>14</v>
      </c>
      <c r="AQ1721">
        <v>10</v>
      </c>
      <c r="AR1721">
        <v>9</v>
      </c>
      <c r="AS1721">
        <v>6</v>
      </c>
      <c r="AT1721">
        <v>3</v>
      </c>
      <c r="AU1721">
        <v>1</v>
      </c>
      <c r="AV1721">
        <v>3</v>
      </c>
      <c r="AW1721">
        <v>2</v>
      </c>
      <c r="AX1721" s="142">
        <v>4</v>
      </c>
      <c r="AY1721" s="141">
        <v>2</v>
      </c>
      <c r="AZ1721">
        <v>6</v>
      </c>
      <c r="BA1721">
        <v>1</v>
      </c>
      <c r="BB1721">
        <v>3</v>
      </c>
      <c r="BC1721">
        <v>3</v>
      </c>
      <c r="BD1721">
        <v>3</v>
      </c>
      <c r="BE1721">
        <v>3</v>
      </c>
      <c r="BF1721">
        <v>3</v>
      </c>
      <c r="BG1721">
        <v>2</v>
      </c>
      <c r="BH1721">
        <v>1</v>
      </c>
      <c r="BI1721">
        <v>3</v>
      </c>
      <c r="BJ1721" s="142">
        <v>5</v>
      </c>
      <c r="BK1721" s="141"/>
      <c r="BL1721">
        <v>5</v>
      </c>
      <c r="BM1721">
        <v>1</v>
      </c>
      <c r="BN1721">
        <v>3</v>
      </c>
      <c r="BO1721">
        <v>2</v>
      </c>
      <c r="BP1721">
        <v>1</v>
      </c>
      <c r="BQ1721">
        <v>1</v>
      </c>
      <c r="BR1721">
        <v>1</v>
      </c>
      <c r="BS1721">
        <v>4</v>
      </c>
      <c r="BT1721">
        <v>7</v>
      </c>
      <c r="BU1721">
        <v>2</v>
      </c>
      <c r="BV1721" s="142">
        <v>4</v>
      </c>
      <c r="BW1721" s="302">
        <v>13</v>
      </c>
      <c r="BX1721" s="302">
        <v>33</v>
      </c>
      <c r="BY1721" s="302">
        <v>43</v>
      </c>
      <c r="BZ1721" s="302">
        <v>86</v>
      </c>
      <c r="CA1721" s="302">
        <v>35</v>
      </c>
      <c r="CB1721" s="302">
        <v>31</v>
      </c>
      <c r="CC1721" s="303">
        <v>0.12301587301587301</v>
      </c>
      <c r="CD1721" s="304">
        <v>1.9908883353006928</v>
      </c>
      <c r="CE1721" s="302">
        <v>0</v>
      </c>
      <c r="CF1721" s="302">
        <v>30</v>
      </c>
      <c r="CG1721" s="296">
        <v>6.1507936507936506E-3</v>
      </c>
      <c r="CH1721" s="297" t="s">
        <v>12384</v>
      </c>
      <c r="CI1721" s="305">
        <v>2</v>
      </c>
      <c r="CJ1721" s="306">
        <v>34.09803119244355</v>
      </c>
      <c r="CK1721" s="300">
        <v>6</v>
      </c>
      <c r="CL1721" s="301">
        <v>35</v>
      </c>
    </row>
    <row r="1722" spans="1:90" x14ac:dyDescent="0.25">
      <c r="A1722">
        <v>1521100660</v>
      </c>
      <c r="B1722" s="287" t="s">
        <v>14114</v>
      </c>
      <c r="C1722" s="141"/>
      <c r="N1722" s="142"/>
      <c r="O1722" s="141"/>
      <c r="AA1722" s="141"/>
      <c r="AE1722">
        <v>1</v>
      </c>
      <c r="AL1722" s="142"/>
      <c r="AM1722" s="141"/>
      <c r="AX1722" s="142"/>
      <c r="AY1722" s="141"/>
      <c r="BJ1722" s="142"/>
      <c r="BK1722" s="141"/>
      <c r="BV1722" s="142"/>
      <c r="BW1722" s="302">
        <v>0</v>
      </c>
      <c r="BX1722" s="302">
        <v>0</v>
      </c>
      <c r="BY1722" s="302">
        <v>1</v>
      </c>
      <c r="BZ1722" s="302">
        <v>0</v>
      </c>
      <c r="CA1722" s="302">
        <v>0</v>
      </c>
      <c r="CB1722" s="302">
        <v>0</v>
      </c>
      <c r="CC1722" s="303">
        <v>0</v>
      </c>
      <c r="CD1722" s="304">
        <v>0</v>
      </c>
      <c r="CE1722" s="302">
        <v>0</v>
      </c>
      <c r="CF1722" s="302">
        <v>30</v>
      </c>
      <c r="CG1722" s="296">
        <v>0</v>
      </c>
      <c r="CH1722" s="297" t="s">
        <v>12384</v>
      </c>
      <c r="CI1722" s="305">
        <v>0</v>
      </c>
      <c r="CJ1722" s="306">
        <v>0</v>
      </c>
      <c r="CK1722" s="300">
        <v>0</v>
      </c>
      <c r="CL1722" s="301">
        <v>0</v>
      </c>
    </row>
    <row r="1723" spans="1:90" x14ac:dyDescent="0.25">
      <c r="A1723">
        <v>1521100710</v>
      </c>
      <c r="B1723" s="287" t="s">
        <v>14115</v>
      </c>
      <c r="C1723" s="141"/>
      <c r="N1723" s="142"/>
      <c r="O1723" s="141"/>
      <c r="X1723">
        <v>1</v>
      </c>
      <c r="AA1723" s="141"/>
      <c r="AL1723" s="142"/>
      <c r="AM1723" s="141"/>
      <c r="AX1723" s="142"/>
      <c r="AY1723" s="141">
        <v>3</v>
      </c>
      <c r="BJ1723" s="142">
        <v>1</v>
      </c>
      <c r="BK1723" s="141"/>
      <c r="BL1723">
        <v>1</v>
      </c>
      <c r="BM1723">
        <v>1</v>
      </c>
      <c r="BV1723" s="142"/>
      <c r="BW1723" s="302">
        <v>0</v>
      </c>
      <c r="BX1723" s="302">
        <v>1</v>
      </c>
      <c r="BY1723" s="302">
        <v>0</v>
      </c>
      <c r="BZ1723" s="302">
        <v>0</v>
      </c>
      <c r="CA1723" s="302">
        <v>4</v>
      </c>
      <c r="CB1723" s="302">
        <v>2</v>
      </c>
      <c r="CC1723" s="303">
        <v>7.9365079365079361E-3</v>
      </c>
      <c r="CD1723" s="304">
        <v>0</v>
      </c>
      <c r="CE1723" s="302">
        <v>0</v>
      </c>
      <c r="CF1723" s="302">
        <v>30</v>
      </c>
      <c r="CG1723" s="296">
        <v>3.9682539682539683E-4</v>
      </c>
      <c r="CH1723" s="297" t="s">
        <v>12384</v>
      </c>
      <c r="CI1723" s="305">
        <v>0</v>
      </c>
      <c r="CJ1723" s="306">
        <v>2.0714285714285712</v>
      </c>
      <c r="CK1723" s="300">
        <v>1</v>
      </c>
      <c r="CL1723" s="301">
        <v>3</v>
      </c>
    </row>
    <row r="1724" spans="1:90" x14ac:dyDescent="0.25">
      <c r="A1724">
        <v>1521100730</v>
      </c>
      <c r="B1724" s="287" t="s">
        <v>14116</v>
      </c>
      <c r="C1724" s="141"/>
      <c r="N1724" s="142">
        <v>1</v>
      </c>
      <c r="O1724" s="141">
        <v>2</v>
      </c>
      <c r="AA1724" s="141"/>
      <c r="AL1724" s="142"/>
      <c r="AM1724" s="141"/>
      <c r="AX1724" s="142"/>
      <c r="AY1724" s="141"/>
      <c r="BJ1724" s="142"/>
      <c r="BK1724" s="141"/>
      <c r="BV1724" s="142"/>
      <c r="BW1724" s="302">
        <v>1</v>
      </c>
      <c r="BX1724" s="302">
        <v>2</v>
      </c>
      <c r="BY1724" s="302">
        <v>0</v>
      </c>
      <c r="BZ1724" s="302">
        <v>0</v>
      </c>
      <c r="CA1724" s="302">
        <v>0</v>
      </c>
      <c r="CB1724" s="302">
        <v>0</v>
      </c>
      <c r="CC1724" s="303">
        <v>0</v>
      </c>
      <c r="CD1724" s="304">
        <v>0</v>
      </c>
      <c r="CE1724" s="302">
        <v>0</v>
      </c>
      <c r="CF1724" s="302">
        <v>30</v>
      </c>
      <c r="CG1724" s="296">
        <v>0</v>
      </c>
      <c r="CH1724" s="297" t="s">
        <v>12384</v>
      </c>
      <c r="CI1724" s="305">
        <v>0</v>
      </c>
      <c r="CJ1724" s="306">
        <v>0</v>
      </c>
      <c r="CK1724" s="300">
        <v>0</v>
      </c>
      <c r="CL1724" s="301">
        <v>0</v>
      </c>
    </row>
    <row r="1725" spans="1:90" x14ac:dyDescent="0.25">
      <c r="A1725">
        <v>1521100750</v>
      </c>
      <c r="B1725" s="287" t="s">
        <v>14117</v>
      </c>
      <c r="C1725" s="141"/>
      <c r="D1725">
        <v>1</v>
      </c>
      <c r="N1725" s="142"/>
      <c r="O1725" s="141"/>
      <c r="AA1725" s="141"/>
      <c r="AL1725" s="142"/>
      <c r="AM1725" s="141"/>
      <c r="AX1725" s="142"/>
      <c r="AY1725" s="141"/>
      <c r="BJ1725" s="142"/>
      <c r="BK1725" s="141"/>
      <c r="BV1725" s="142"/>
      <c r="BW1725" s="302">
        <v>1</v>
      </c>
      <c r="BX1725" s="302">
        <v>0</v>
      </c>
      <c r="BY1725" s="302">
        <v>0</v>
      </c>
      <c r="BZ1725" s="302">
        <v>0</v>
      </c>
      <c r="CA1725" s="302">
        <v>0</v>
      </c>
      <c r="CB1725" s="302">
        <v>0</v>
      </c>
      <c r="CC1725" s="303">
        <v>0</v>
      </c>
      <c r="CD1725" s="304">
        <v>0</v>
      </c>
      <c r="CE1725" s="302">
        <v>0</v>
      </c>
      <c r="CF1725" s="302">
        <v>30</v>
      </c>
      <c r="CG1725" s="296">
        <v>0</v>
      </c>
      <c r="CH1725" s="297" t="s">
        <v>12384</v>
      </c>
      <c r="CI1725" s="305">
        <v>0</v>
      </c>
      <c r="CJ1725" s="306">
        <v>0</v>
      </c>
      <c r="CK1725" s="300">
        <v>0</v>
      </c>
      <c r="CL1725" s="301">
        <v>0</v>
      </c>
    </row>
    <row r="1726" spans="1:90" x14ac:dyDescent="0.25">
      <c r="A1726">
        <v>1521100840</v>
      </c>
      <c r="B1726" s="287" t="s">
        <v>14118</v>
      </c>
      <c r="C1726" s="141"/>
      <c r="N1726" s="142"/>
      <c r="O1726" s="141"/>
      <c r="AA1726" s="141"/>
      <c r="AL1726" s="142"/>
      <c r="AM1726" s="141"/>
      <c r="AX1726" s="142"/>
      <c r="AY1726" s="141"/>
      <c r="BJ1726" s="142"/>
      <c r="BK1726" s="141"/>
      <c r="BU1726">
        <v>1</v>
      </c>
      <c r="BV1726" s="142"/>
      <c r="BW1726" s="302">
        <v>0</v>
      </c>
      <c r="BX1726" s="302">
        <v>0</v>
      </c>
      <c r="BY1726" s="302">
        <v>0</v>
      </c>
      <c r="BZ1726" s="302">
        <v>0</v>
      </c>
      <c r="CA1726" s="302">
        <v>0</v>
      </c>
      <c r="CB1726" s="302">
        <v>1</v>
      </c>
      <c r="CC1726" s="303">
        <v>3.968253968253968E-3</v>
      </c>
      <c r="CD1726" s="304">
        <v>0</v>
      </c>
      <c r="CE1726" s="302">
        <v>0</v>
      </c>
      <c r="CF1726" s="302">
        <v>30</v>
      </c>
      <c r="CG1726" s="296">
        <v>1.9841269841269841E-4</v>
      </c>
      <c r="CH1726" s="297" t="s">
        <v>12384</v>
      </c>
      <c r="CI1726" s="305">
        <v>0</v>
      </c>
      <c r="CJ1726" s="306">
        <v>1.0357142857142856</v>
      </c>
      <c r="CK1726" s="300">
        <v>1</v>
      </c>
      <c r="CL1726" s="301">
        <v>2</v>
      </c>
    </row>
    <row r="1727" spans="1:90" x14ac:dyDescent="0.25">
      <c r="A1727">
        <v>1521101030</v>
      </c>
      <c r="B1727" s="287" t="s">
        <v>14119</v>
      </c>
      <c r="C1727" s="141"/>
      <c r="J1727">
        <v>1</v>
      </c>
      <c r="N1727" s="142"/>
      <c r="O1727" s="141"/>
      <c r="AA1727" s="141"/>
      <c r="AL1727" s="142"/>
      <c r="AM1727" s="141"/>
      <c r="AX1727" s="142"/>
      <c r="AY1727" s="141"/>
      <c r="BJ1727" s="142"/>
      <c r="BK1727" s="141"/>
      <c r="BV1727" s="142"/>
      <c r="BW1727" s="302">
        <v>1</v>
      </c>
      <c r="BX1727" s="302">
        <v>0</v>
      </c>
      <c r="BY1727" s="302">
        <v>0</v>
      </c>
      <c r="BZ1727" s="302">
        <v>0</v>
      </c>
      <c r="CA1727" s="302">
        <v>0</v>
      </c>
      <c r="CB1727" s="302">
        <v>0</v>
      </c>
      <c r="CC1727" s="303">
        <v>0</v>
      </c>
      <c r="CD1727" s="304">
        <v>0</v>
      </c>
      <c r="CE1727" s="302">
        <v>0</v>
      </c>
      <c r="CF1727" s="302">
        <v>30</v>
      </c>
      <c r="CG1727" s="296">
        <v>0</v>
      </c>
      <c r="CH1727" s="297" t="s">
        <v>12384</v>
      </c>
      <c r="CI1727" s="305">
        <v>0</v>
      </c>
      <c r="CJ1727" s="306">
        <v>0</v>
      </c>
      <c r="CK1727" s="300">
        <v>0</v>
      </c>
      <c r="CL1727" s="301">
        <v>0</v>
      </c>
    </row>
    <row r="1728" spans="1:90" x14ac:dyDescent="0.25">
      <c r="A1728">
        <v>1521101140</v>
      </c>
      <c r="B1728" s="287" t="s">
        <v>14120</v>
      </c>
      <c r="C1728" s="141">
        <v>1</v>
      </c>
      <c r="N1728" s="142">
        <v>1</v>
      </c>
      <c r="O1728" s="141">
        <v>1</v>
      </c>
      <c r="Q1728">
        <v>1</v>
      </c>
      <c r="U1728">
        <v>1</v>
      </c>
      <c r="AA1728" s="141"/>
      <c r="AE1728">
        <v>3</v>
      </c>
      <c r="AF1728">
        <v>1</v>
      </c>
      <c r="AG1728">
        <v>1</v>
      </c>
      <c r="AK1728">
        <v>4</v>
      </c>
      <c r="AL1728" s="142"/>
      <c r="AM1728" s="141">
        <v>2</v>
      </c>
      <c r="AN1728">
        <v>1</v>
      </c>
      <c r="AU1728">
        <v>1</v>
      </c>
      <c r="AX1728" s="142"/>
      <c r="AY1728" s="141"/>
      <c r="BC1728">
        <v>1</v>
      </c>
      <c r="BD1728">
        <v>1</v>
      </c>
      <c r="BH1728">
        <v>1</v>
      </c>
      <c r="BJ1728" s="142"/>
      <c r="BK1728" s="141"/>
      <c r="BL1728">
        <v>1</v>
      </c>
      <c r="BT1728">
        <v>1</v>
      </c>
      <c r="BV1728" s="142"/>
      <c r="BW1728" s="302">
        <v>2</v>
      </c>
      <c r="BX1728" s="302">
        <v>3</v>
      </c>
      <c r="BY1728" s="302">
        <v>9</v>
      </c>
      <c r="BZ1728" s="302">
        <v>4</v>
      </c>
      <c r="CA1728" s="302">
        <v>3</v>
      </c>
      <c r="CB1728" s="302">
        <v>2</v>
      </c>
      <c r="CC1728" s="303">
        <v>7.9365079365079361E-3</v>
      </c>
      <c r="CD1728" s="304">
        <v>0</v>
      </c>
      <c r="CE1728" s="302">
        <v>0</v>
      </c>
      <c r="CF1728" s="302">
        <v>30</v>
      </c>
      <c r="CG1728" s="296">
        <v>3.9682539682539683E-4</v>
      </c>
      <c r="CH1728" s="297" t="s">
        <v>12384</v>
      </c>
      <c r="CI1728" s="305">
        <v>0</v>
      </c>
      <c r="CJ1728" s="306">
        <v>2.0714285714285712</v>
      </c>
      <c r="CK1728" s="300">
        <v>1</v>
      </c>
      <c r="CL1728" s="301">
        <v>3</v>
      </c>
    </row>
    <row r="1729" spans="1:90" x14ac:dyDescent="0.25">
      <c r="A1729">
        <v>1521102160</v>
      </c>
      <c r="B1729" s="287" t="s">
        <v>14121</v>
      </c>
      <c r="C1729" s="141"/>
      <c r="N1729" s="142"/>
      <c r="O1729" s="141"/>
      <c r="AA1729" s="141"/>
      <c r="AL1729" s="142"/>
      <c r="AM1729" s="141"/>
      <c r="AX1729" s="142"/>
      <c r="AY1729" s="141"/>
      <c r="BJ1729" s="142"/>
      <c r="BK1729" s="141"/>
      <c r="BR1729">
        <v>1</v>
      </c>
      <c r="BV1729" s="142"/>
      <c r="BW1729" s="302">
        <v>0</v>
      </c>
      <c r="BX1729" s="302">
        <v>0</v>
      </c>
      <c r="BY1729" s="302">
        <v>0</v>
      </c>
      <c r="BZ1729" s="302">
        <v>0</v>
      </c>
      <c r="CA1729" s="302">
        <v>0</v>
      </c>
      <c r="CB1729" s="302">
        <v>1</v>
      </c>
      <c r="CC1729" s="303">
        <v>3.968253968253968E-3</v>
      </c>
      <c r="CD1729" s="304">
        <v>0</v>
      </c>
      <c r="CE1729" s="302">
        <v>0</v>
      </c>
      <c r="CF1729" s="302">
        <v>30</v>
      </c>
      <c r="CG1729" s="296">
        <v>1.9841269841269841E-4</v>
      </c>
      <c r="CH1729" s="297" t="s">
        <v>12384</v>
      </c>
      <c r="CI1729" s="305">
        <v>0</v>
      </c>
      <c r="CJ1729" s="306">
        <v>1.0357142857142856</v>
      </c>
      <c r="CK1729" s="300">
        <v>1</v>
      </c>
      <c r="CL1729" s="301">
        <v>2</v>
      </c>
    </row>
    <row r="1730" spans="1:90" x14ac:dyDescent="0.25">
      <c r="A1730">
        <v>1522100000</v>
      </c>
      <c r="B1730" s="287" t="s">
        <v>14122</v>
      </c>
      <c r="C1730" s="141"/>
      <c r="J1730">
        <v>3</v>
      </c>
      <c r="N1730" s="142"/>
      <c r="O1730" s="141"/>
      <c r="W1730">
        <v>1</v>
      </c>
      <c r="AA1730" s="141"/>
      <c r="AL1730" s="142"/>
      <c r="AM1730" s="141"/>
      <c r="AT1730">
        <v>1</v>
      </c>
      <c r="AX1730" s="142"/>
      <c r="AY1730" s="141"/>
      <c r="BJ1730" s="142"/>
      <c r="BK1730" s="141"/>
      <c r="BV1730" s="142"/>
      <c r="BW1730" s="302">
        <v>3</v>
      </c>
      <c r="BX1730" s="302">
        <v>1</v>
      </c>
      <c r="BY1730" s="302">
        <v>0</v>
      </c>
      <c r="BZ1730" s="302">
        <v>1</v>
      </c>
      <c r="CA1730" s="302">
        <v>0</v>
      </c>
      <c r="CB1730" s="302">
        <v>0</v>
      </c>
      <c r="CC1730" s="303">
        <v>0</v>
      </c>
      <c r="CD1730" s="304">
        <v>0</v>
      </c>
      <c r="CE1730" s="302">
        <v>0</v>
      </c>
      <c r="CF1730" s="302">
        <v>30</v>
      </c>
      <c r="CG1730" s="296">
        <v>0</v>
      </c>
      <c r="CH1730" s="297" t="s">
        <v>12384</v>
      </c>
      <c r="CI1730" s="305">
        <v>0</v>
      </c>
      <c r="CJ1730" s="306">
        <v>0</v>
      </c>
      <c r="CK1730" s="300">
        <v>0</v>
      </c>
      <c r="CL1730" s="301">
        <v>0</v>
      </c>
    </row>
    <row r="1731" spans="1:90" x14ac:dyDescent="0.25">
      <c r="A1731">
        <v>1522100010</v>
      </c>
      <c r="B1731" s="287" t="s">
        <v>14123</v>
      </c>
      <c r="C1731" s="141"/>
      <c r="N1731" s="142"/>
      <c r="O1731" s="141"/>
      <c r="W1731">
        <v>1</v>
      </c>
      <c r="AA1731" s="141"/>
      <c r="AL1731" s="142"/>
      <c r="AM1731" s="141"/>
      <c r="AS1731">
        <v>1</v>
      </c>
      <c r="AT1731">
        <v>1</v>
      </c>
      <c r="AX1731" s="142"/>
      <c r="AY1731" s="141"/>
      <c r="BJ1731" s="142"/>
      <c r="BK1731" s="141"/>
      <c r="BV1731" s="142"/>
      <c r="BW1731" s="302">
        <v>0</v>
      </c>
      <c r="BX1731" s="302">
        <v>1</v>
      </c>
      <c r="BY1731" s="302">
        <v>0</v>
      </c>
      <c r="BZ1731" s="302">
        <v>2</v>
      </c>
      <c r="CA1731" s="302">
        <v>0</v>
      </c>
      <c r="CB1731" s="302">
        <v>0</v>
      </c>
      <c r="CC1731" s="303">
        <v>0</v>
      </c>
      <c r="CD1731" s="304">
        <v>0</v>
      </c>
      <c r="CE1731" s="302">
        <v>0</v>
      </c>
      <c r="CF1731" s="302">
        <v>30</v>
      </c>
      <c r="CG1731" s="296">
        <v>0</v>
      </c>
      <c r="CH1731" s="297" t="s">
        <v>12384</v>
      </c>
      <c r="CI1731" s="305">
        <v>0</v>
      </c>
      <c r="CJ1731" s="306">
        <v>0</v>
      </c>
      <c r="CK1731" s="300">
        <v>0</v>
      </c>
      <c r="CL1731" s="301">
        <v>0</v>
      </c>
    </row>
    <row r="1732" spans="1:90" x14ac:dyDescent="0.25">
      <c r="A1732">
        <v>1522100030</v>
      </c>
      <c r="B1732" s="287" t="s">
        <v>14124</v>
      </c>
      <c r="C1732" s="141"/>
      <c r="F1732">
        <v>1</v>
      </c>
      <c r="J1732">
        <v>3</v>
      </c>
      <c r="N1732" s="142"/>
      <c r="O1732" s="141"/>
      <c r="AA1732" s="141"/>
      <c r="AL1732" s="142"/>
      <c r="AM1732" s="141"/>
      <c r="AT1732">
        <v>1</v>
      </c>
      <c r="AX1732" s="142"/>
      <c r="AY1732" s="141"/>
      <c r="BJ1732" s="142"/>
      <c r="BK1732" s="141"/>
      <c r="BV1732" s="142"/>
      <c r="BW1732" s="302">
        <v>4</v>
      </c>
      <c r="BX1732" s="302">
        <v>0</v>
      </c>
      <c r="BY1732" s="302">
        <v>0</v>
      </c>
      <c r="BZ1732" s="302">
        <v>1</v>
      </c>
      <c r="CA1732" s="302">
        <v>0</v>
      </c>
      <c r="CB1732" s="302">
        <v>0</v>
      </c>
      <c r="CC1732" s="303">
        <v>0</v>
      </c>
      <c r="CD1732" s="304">
        <v>0</v>
      </c>
      <c r="CE1732" s="302">
        <v>0</v>
      </c>
      <c r="CF1732" s="302">
        <v>30</v>
      </c>
      <c r="CG1732" s="296">
        <v>0</v>
      </c>
      <c r="CH1732" s="297" t="s">
        <v>12384</v>
      </c>
      <c r="CI1732" s="305">
        <v>0</v>
      </c>
      <c r="CJ1732" s="306">
        <v>0</v>
      </c>
      <c r="CK1732" s="300">
        <v>0</v>
      </c>
      <c r="CL1732" s="301">
        <v>0</v>
      </c>
    </row>
    <row r="1733" spans="1:90" x14ac:dyDescent="0.25">
      <c r="A1733">
        <v>1522100040</v>
      </c>
      <c r="B1733" s="287" t="s">
        <v>14125</v>
      </c>
      <c r="C1733" s="141"/>
      <c r="D1733">
        <v>1</v>
      </c>
      <c r="N1733" s="142"/>
      <c r="O1733" s="141"/>
      <c r="W1733">
        <v>1</v>
      </c>
      <c r="AA1733" s="141"/>
      <c r="AL1733" s="142"/>
      <c r="AM1733" s="141"/>
      <c r="AS1733">
        <v>1</v>
      </c>
      <c r="AT1733">
        <v>1</v>
      </c>
      <c r="AX1733" s="142"/>
      <c r="AY1733" s="141"/>
      <c r="BJ1733" s="142"/>
      <c r="BK1733" s="141"/>
      <c r="BV1733" s="142"/>
      <c r="BW1733" s="302">
        <v>1</v>
      </c>
      <c r="BX1733" s="302">
        <v>1</v>
      </c>
      <c r="BY1733" s="302">
        <v>0</v>
      </c>
      <c r="BZ1733" s="302">
        <v>2</v>
      </c>
      <c r="CA1733" s="302">
        <v>0</v>
      </c>
      <c r="CB1733" s="302">
        <v>0</v>
      </c>
      <c r="CC1733" s="303">
        <v>0</v>
      </c>
      <c r="CD1733" s="304">
        <v>0</v>
      </c>
      <c r="CE1733" s="302">
        <v>0</v>
      </c>
      <c r="CF1733" s="302">
        <v>30</v>
      </c>
      <c r="CG1733" s="296">
        <v>0</v>
      </c>
      <c r="CH1733" s="297" t="s">
        <v>12384</v>
      </c>
      <c r="CI1733" s="305">
        <v>0</v>
      </c>
      <c r="CJ1733" s="306">
        <v>0</v>
      </c>
      <c r="CK1733" s="300">
        <v>0</v>
      </c>
      <c r="CL1733" s="301">
        <v>0</v>
      </c>
    </row>
    <row r="1734" spans="1:90" x14ac:dyDescent="0.25">
      <c r="A1734">
        <v>1522100060</v>
      </c>
      <c r="B1734" s="287" t="s">
        <v>14126</v>
      </c>
      <c r="C1734" s="141">
        <v>1</v>
      </c>
      <c r="F1734">
        <v>1</v>
      </c>
      <c r="N1734" s="142">
        <v>1</v>
      </c>
      <c r="O1734" s="141"/>
      <c r="Q1734">
        <v>1</v>
      </c>
      <c r="V1734">
        <v>1</v>
      </c>
      <c r="W1734">
        <v>1</v>
      </c>
      <c r="X1734">
        <v>2</v>
      </c>
      <c r="AA1734" s="141">
        <v>1</v>
      </c>
      <c r="AC1734">
        <v>2</v>
      </c>
      <c r="AD1734">
        <v>1</v>
      </c>
      <c r="AE1734">
        <v>3</v>
      </c>
      <c r="AF1734">
        <v>2</v>
      </c>
      <c r="AG1734">
        <v>1</v>
      </c>
      <c r="AJ1734">
        <v>1</v>
      </c>
      <c r="AL1734" s="142"/>
      <c r="AM1734" s="141">
        <v>1</v>
      </c>
      <c r="AU1734">
        <v>2</v>
      </c>
      <c r="AV1734">
        <v>1</v>
      </c>
      <c r="AW1734">
        <v>1</v>
      </c>
      <c r="AX1734" s="142">
        <v>2</v>
      </c>
      <c r="AY1734" s="141">
        <v>1</v>
      </c>
      <c r="BA1734">
        <v>1</v>
      </c>
      <c r="BC1734">
        <v>1</v>
      </c>
      <c r="BH1734">
        <v>1</v>
      </c>
      <c r="BJ1734" s="142"/>
      <c r="BK1734" s="141"/>
      <c r="BL1734">
        <v>1</v>
      </c>
      <c r="BN1734">
        <v>1</v>
      </c>
      <c r="BR1734">
        <v>2</v>
      </c>
      <c r="BT1734">
        <v>2</v>
      </c>
      <c r="BV1734" s="142"/>
      <c r="BW1734" s="302">
        <v>3</v>
      </c>
      <c r="BX1734" s="302">
        <v>5</v>
      </c>
      <c r="BY1734" s="302">
        <v>11</v>
      </c>
      <c r="BZ1734" s="302">
        <v>7</v>
      </c>
      <c r="CA1734" s="302">
        <v>4</v>
      </c>
      <c r="CB1734" s="302">
        <v>6</v>
      </c>
      <c r="CC1734" s="303">
        <v>2.3809523809523808E-2</v>
      </c>
      <c r="CD1734" s="304">
        <v>0.57735026918962573</v>
      </c>
      <c r="CE1734" s="302">
        <v>0</v>
      </c>
      <c r="CF1734" s="302">
        <v>30</v>
      </c>
      <c r="CG1734" s="296">
        <v>1.1904761904761906E-3</v>
      </c>
      <c r="CH1734" s="297" t="s">
        <v>12384</v>
      </c>
      <c r="CI1734" s="305">
        <v>1</v>
      </c>
      <c r="CJ1734" s="306">
        <v>6.7916359834753397</v>
      </c>
      <c r="CK1734" s="300">
        <v>2</v>
      </c>
      <c r="CL1734" s="301">
        <v>7</v>
      </c>
    </row>
    <row r="1735" spans="1:90" x14ac:dyDescent="0.25">
      <c r="A1735">
        <v>1522100070</v>
      </c>
      <c r="B1735" s="287" t="s">
        <v>14127</v>
      </c>
      <c r="C1735" s="141">
        <v>2</v>
      </c>
      <c r="D1735">
        <v>2</v>
      </c>
      <c r="G1735">
        <v>2</v>
      </c>
      <c r="J1735">
        <v>1</v>
      </c>
      <c r="N1735" s="142">
        <v>1</v>
      </c>
      <c r="O1735" s="141">
        <v>3</v>
      </c>
      <c r="P1735">
        <v>1</v>
      </c>
      <c r="Q1735">
        <v>1</v>
      </c>
      <c r="R1735">
        <v>1</v>
      </c>
      <c r="T1735">
        <v>1</v>
      </c>
      <c r="V1735">
        <v>3</v>
      </c>
      <c r="W1735">
        <v>3</v>
      </c>
      <c r="X1735">
        <v>2</v>
      </c>
      <c r="Y1735">
        <v>2</v>
      </c>
      <c r="Z1735">
        <v>1</v>
      </c>
      <c r="AA1735" s="141">
        <v>2</v>
      </c>
      <c r="AB1735">
        <v>1</v>
      </c>
      <c r="AC1735">
        <v>1</v>
      </c>
      <c r="AD1735">
        <v>3</v>
      </c>
      <c r="AF1735">
        <v>1</v>
      </c>
      <c r="AG1735">
        <v>3</v>
      </c>
      <c r="AH1735">
        <v>2</v>
      </c>
      <c r="AJ1735">
        <v>1</v>
      </c>
      <c r="AL1735" s="142">
        <v>1</v>
      </c>
      <c r="AM1735" s="141">
        <v>1</v>
      </c>
      <c r="AN1735">
        <v>2</v>
      </c>
      <c r="AP1735">
        <v>2</v>
      </c>
      <c r="AR1735">
        <v>1</v>
      </c>
      <c r="AS1735">
        <v>2</v>
      </c>
      <c r="AT1735">
        <v>2</v>
      </c>
      <c r="AU1735">
        <v>4</v>
      </c>
      <c r="AV1735">
        <v>2</v>
      </c>
      <c r="AW1735">
        <v>2</v>
      </c>
      <c r="AX1735" s="142">
        <v>2</v>
      </c>
      <c r="AY1735" s="141"/>
      <c r="BA1735">
        <v>2</v>
      </c>
      <c r="BC1735">
        <v>1</v>
      </c>
      <c r="BH1735">
        <v>1</v>
      </c>
      <c r="BI1735">
        <v>1</v>
      </c>
      <c r="BJ1735" s="142">
        <v>1</v>
      </c>
      <c r="BK1735" s="141"/>
      <c r="BM1735">
        <v>1</v>
      </c>
      <c r="BN1735">
        <v>2</v>
      </c>
      <c r="BP1735">
        <v>2</v>
      </c>
      <c r="BQ1735">
        <v>1</v>
      </c>
      <c r="BR1735">
        <v>1</v>
      </c>
      <c r="BT1735">
        <v>1</v>
      </c>
      <c r="BU1735">
        <v>2</v>
      </c>
      <c r="BV1735" s="142"/>
      <c r="BW1735" s="302">
        <v>8</v>
      </c>
      <c r="BX1735" s="302">
        <v>18</v>
      </c>
      <c r="BY1735" s="302">
        <v>15</v>
      </c>
      <c r="BZ1735" s="302">
        <v>20</v>
      </c>
      <c r="CA1735" s="302">
        <v>6</v>
      </c>
      <c r="CB1735" s="302">
        <v>10</v>
      </c>
      <c r="CC1735" s="303">
        <v>3.968253968253968E-2</v>
      </c>
      <c r="CD1735" s="304">
        <v>0.53452248382484868</v>
      </c>
      <c r="CE1735" s="302">
        <v>0</v>
      </c>
      <c r="CF1735" s="302">
        <v>30</v>
      </c>
      <c r="CG1735" s="296">
        <v>1.984126984126984E-3</v>
      </c>
      <c r="CH1735" s="307" t="s">
        <v>15354</v>
      </c>
      <c r="CI1735" s="305">
        <v>1</v>
      </c>
      <c r="CJ1735" s="306">
        <v>10.891665340967705</v>
      </c>
      <c r="CK1735" s="300">
        <v>2</v>
      </c>
      <c r="CL1735" s="301">
        <v>11</v>
      </c>
    </row>
    <row r="1736" spans="1:90" x14ac:dyDescent="0.25">
      <c r="A1736">
        <v>1522100080</v>
      </c>
      <c r="B1736" s="287" t="s">
        <v>14128</v>
      </c>
      <c r="C1736" s="141"/>
      <c r="D1736">
        <v>1</v>
      </c>
      <c r="E1736">
        <v>1</v>
      </c>
      <c r="N1736" s="142"/>
      <c r="O1736" s="141"/>
      <c r="AA1736" s="141"/>
      <c r="AL1736" s="142">
        <v>1</v>
      </c>
      <c r="AM1736" s="141"/>
      <c r="AN1736">
        <v>1</v>
      </c>
      <c r="AR1736">
        <v>1</v>
      </c>
      <c r="AU1736">
        <v>1</v>
      </c>
      <c r="AX1736" s="142"/>
      <c r="AY1736" s="141"/>
      <c r="BH1736">
        <v>1</v>
      </c>
      <c r="BJ1736" s="142"/>
      <c r="BK1736" s="141"/>
      <c r="BQ1736">
        <v>1</v>
      </c>
      <c r="BT1736">
        <v>1</v>
      </c>
      <c r="BV1736" s="142"/>
      <c r="BW1736" s="302">
        <v>2</v>
      </c>
      <c r="BX1736" s="302">
        <v>0</v>
      </c>
      <c r="BY1736" s="302">
        <v>1</v>
      </c>
      <c r="BZ1736" s="302">
        <v>3</v>
      </c>
      <c r="CA1736" s="302">
        <v>1</v>
      </c>
      <c r="CB1736" s="302">
        <v>2</v>
      </c>
      <c r="CC1736" s="303">
        <v>7.9365079365079361E-3</v>
      </c>
      <c r="CD1736" s="304">
        <v>0</v>
      </c>
      <c r="CE1736" s="302">
        <v>0</v>
      </c>
      <c r="CF1736" s="302">
        <v>30</v>
      </c>
      <c r="CG1736" s="296">
        <v>3.9682539682539683E-4</v>
      </c>
      <c r="CH1736" s="297" t="s">
        <v>12384</v>
      </c>
      <c r="CI1736" s="305">
        <v>0</v>
      </c>
      <c r="CJ1736" s="306">
        <v>2.0714285714285712</v>
      </c>
      <c r="CK1736" s="300">
        <v>1</v>
      </c>
      <c r="CL1736" s="301">
        <v>3</v>
      </c>
    </row>
    <row r="1737" spans="1:90" x14ac:dyDescent="0.25">
      <c r="A1737">
        <v>1522100140</v>
      </c>
      <c r="B1737" s="287" t="s">
        <v>14129</v>
      </c>
      <c r="C1737" s="141"/>
      <c r="D1737">
        <v>1</v>
      </c>
      <c r="L1737">
        <v>1</v>
      </c>
      <c r="N1737" s="142"/>
      <c r="O1737" s="141"/>
      <c r="Q1737">
        <v>1</v>
      </c>
      <c r="AA1737" s="141"/>
      <c r="AD1737">
        <v>1</v>
      </c>
      <c r="AF1737">
        <v>1</v>
      </c>
      <c r="AH1737">
        <v>1</v>
      </c>
      <c r="AL1737" s="142">
        <v>3</v>
      </c>
      <c r="AM1737" s="141">
        <v>1</v>
      </c>
      <c r="AU1737">
        <v>1</v>
      </c>
      <c r="AX1737" s="142"/>
      <c r="AY1737" s="141"/>
      <c r="AZ1737">
        <v>1</v>
      </c>
      <c r="BJ1737" s="142"/>
      <c r="BK1737" s="141"/>
      <c r="BL1737">
        <v>1</v>
      </c>
      <c r="BM1737">
        <v>1</v>
      </c>
      <c r="BV1737" s="142"/>
      <c r="BW1737" s="302">
        <v>2</v>
      </c>
      <c r="BX1737" s="302">
        <v>1</v>
      </c>
      <c r="BY1737" s="302">
        <v>6</v>
      </c>
      <c r="BZ1737" s="302">
        <v>2</v>
      </c>
      <c r="CA1737" s="302">
        <v>1</v>
      </c>
      <c r="CB1737" s="302">
        <v>2</v>
      </c>
      <c r="CC1737" s="303">
        <v>7.9365079365079361E-3</v>
      </c>
      <c r="CD1737" s="304">
        <v>0</v>
      </c>
      <c r="CE1737" s="302">
        <v>0</v>
      </c>
      <c r="CF1737" s="302">
        <v>30</v>
      </c>
      <c r="CG1737" s="296">
        <v>3.9682539682539683E-4</v>
      </c>
      <c r="CH1737" s="307" t="s">
        <v>15354</v>
      </c>
      <c r="CI1737" s="305">
        <v>0</v>
      </c>
      <c r="CJ1737" s="306">
        <v>2.0714285714285712</v>
      </c>
      <c r="CK1737" s="300">
        <v>1</v>
      </c>
      <c r="CL1737" s="301">
        <v>3</v>
      </c>
    </row>
    <row r="1738" spans="1:90" x14ac:dyDescent="0.25">
      <c r="A1738">
        <v>1522100150</v>
      </c>
      <c r="B1738" s="287" t="s">
        <v>14130</v>
      </c>
      <c r="C1738" s="141"/>
      <c r="N1738" s="142"/>
      <c r="O1738" s="141"/>
      <c r="AA1738" s="141"/>
      <c r="AL1738" s="142">
        <v>1</v>
      </c>
      <c r="AM1738" s="141">
        <v>1</v>
      </c>
      <c r="AP1738">
        <v>2</v>
      </c>
      <c r="AQ1738">
        <v>2</v>
      </c>
      <c r="AV1738">
        <v>2</v>
      </c>
      <c r="AW1738">
        <v>4</v>
      </c>
      <c r="AX1738" s="142"/>
      <c r="AY1738" s="141"/>
      <c r="AZ1738">
        <v>1</v>
      </c>
      <c r="BA1738">
        <v>1</v>
      </c>
      <c r="BD1738">
        <v>1</v>
      </c>
      <c r="BJ1738" s="142"/>
      <c r="BK1738" s="141"/>
      <c r="BV1738" s="142"/>
      <c r="BW1738" s="302">
        <v>0</v>
      </c>
      <c r="BX1738" s="302">
        <v>0</v>
      </c>
      <c r="BY1738" s="302">
        <v>1</v>
      </c>
      <c r="BZ1738" s="302">
        <v>11</v>
      </c>
      <c r="CA1738" s="302">
        <v>3</v>
      </c>
      <c r="CB1738" s="302">
        <v>0</v>
      </c>
      <c r="CC1738" s="303">
        <v>0</v>
      </c>
      <c r="CD1738" s="304">
        <v>0</v>
      </c>
      <c r="CE1738" s="302">
        <v>0</v>
      </c>
      <c r="CF1738" s="302">
        <v>30</v>
      </c>
      <c r="CG1738" s="296">
        <v>0</v>
      </c>
      <c r="CH1738" s="297" t="s">
        <v>12384</v>
      </c>
      <c r="CI1738" s="305">
        <v>0</v>
      </c>
      <c r="CJ1738" s="306">
        <v>0</v>
      </c>
      <c r="CK1738" s="300">
        <v>0</v>
      </c>
      <c r="CL1738" s="301">
        <v>0</v>
      </c>
    </row>
    <row r="1739" spans="1:90" x14ac:dyDescent="0.25">
      <c r="A1739">
        <v>1522100180</v>
      </c>
      <c r="B1739" s="287" t="s">
        <v>14131</v>
      </c>
      <c r="C1739" s="141"/>
      <c r="N1739" s="142"/>
      <c r="O1739" s="141"/>
      <c r="AA1739" s="141"/>
      <c r="AL1739" s="142"/>
      <c r="AM1739" s="141"/>
      <c r="AX1739" s="142"/>
      <c r="AY1739" s="141"/>
      <c r="BJ1739" s="142"/>
      <c r="BK1739" s="141"/>
      <c r="BT1739">
        <v>1</v>
      </c>
      <c r="BV1739" s="142"/>
      <c r="BW1739" s="302">
        <v>0</v>
      </c>
      <c r="BX1739" s="302">
        <v>0</v>
      </c>
      <c r="BY1739" s="302">
        <v>0</v>
      </c>
      <c r="BZ1739" s="302">
        <v>0</v>
      </c>
      <c r="CA1739" s="302">
        <v>0</v>
      </c>
      <c r="CB1739" s="302">
        <v>1</v>
      </c>
      <c r="CC1739" s="303">
        <v>3.968253968253968E-3</v>
      </c>
      <c r="CD1739" s="304">
        <v>0</v>
      </c>
      <c r="CE1739" s="302">
        <v>0</v>
      </c>
      <c r="CF1739" s="302">
        <v>30</v>
      </c>
      <c r="CG1739" s="296">
        <v>1.9841269841269841E-4</v>
      </c>
      <c r="CH1739" s="297" t="s">
        <v>12384</v>
      </c>
      <c r="CI1739" s="305">
        <v>0</v>
      </c>
      <c r="CJ1739" s="306">
        <v>1.0357142857142856</v>
      </c>
      <c r="CK1739" s="300">
        <v>1</v>
      </c>
      <c r="CL1739" s="301">
        <v>2</v>
      </c>
    </row>
    <row r="1740" spans="1:90" x14ac:dyDescent="0.25">
      <c r="A1740">
        <v>1522100190</v>
      </c>
      <c r="B1740" s="287" t="s">
        <v>14132</v>
      </c>
      <c r="C1740" s="141"/>
      <c r="L1740">
        <v>1</v>
      </c>
      <c r="N1740" s="142"/>
      <c r="O1740" s="141"/>
      <c r="AA1740" s="141"/>
      <c r="AL1740" s="142"/>
      <c r="AM1740" s="141"/>
      <c r="AX1740" s="142"/>
      <c r="AY1740" s="141"/>
      <c r="BJ1740" s="142"/>
      <c r="BK1740" s="141"/>
      <c r="BM1740">
        <v>1</v>
      </c>
      <c r="BV1740" s="142"/>
      <c r="BW1740" s="302">
        <v>1</v>
      </c>
      <c r="BX1740" s="302">
        <v>0</v>
      </c>
      <c r="BY1740" s="302">
        <v>0</v>
      </c>
      <c r="BZ1740" s="302">
        <v>0</v>
      </c>
      <c r="CA1740" s="302">
        <v>0</v>
      </c>
      <c r="CB1740" s="302">
        <v>1</v>
      </c>
      <c r="CC1740" s="303">
        <v>3.968253968253968E-3</v>
      </c>
      <c r="CD1740" s="304">
        <v>0</v>
      </c>
      <c r="CE1740" s="302">
        <v>0</v>
      </c>
      <c r="CF1740" s="302">
        <v>30</v>
      </c>
      <c r="CG1740" s="296">
        <v>1.9841269841269841E-4</v>
      </c>
      <c r="CH1740" s="307" t="s">
        <v>15354</v>
      </c>
      <c r="CI1740" s="305">
        <v>0</v>
      </c>
      <c r="CJ1740" s="306">
        <v>1.0357142857142856</v>
      </c>
      <c r="CK1740" s="300">
        <v>1</v>
      </c>
      <c r="CL1740" s="301">
        <v>2</v>
      </c>
    </row>
    <row r="1741" spans="1:90" x14ac:dyDescent="0.25">
      <c r="A1741">
        <v>1522100200</v>
      </c>
      <c r="B1741" s="287" t="s">
        <v>14133</v>
      </c>
      <c r="C1741" s="141"/>
      <c r="D1741">
        <v>1</v>
      </c>
      <c r="F1741">
        <v>1</v>
      </c>
      <c r="N1741" s="142">
        <v>1</v>
      </c>
      <c r="O1741" s="141">
        <v>1</v>
      </c>
      <c r="Q1741">
        <v>1</v>
      </c>
      <c r="V1741">
        <v>1</v>
      </c>
      <c r="W1741">
        <v>1</v>
      </c>
      <c r="X1741">
        <v>1</v>
      </c>
      <c r="AA1741" s="141">
        <v>1</v>
      </c>
      <c r="AB1741">
        <v>1</v>
      </c>
      <c r="AD1741">
        <v>2</v>
      </c>
      <c r="AE1741">
        <v>1</v>
      </c>
      <c r="AF1741">
        <v>1</v>
      </c>
      <c r="AJ1741">
        <v>1</v>
      </c>
      <c r="AL1741" s="142"/>
      <c r="AM1741" s="141">
        <v>2</v>
      </c>
      <c r="AN1741">
        <v>1</v>
      </c>
      <c r="AP1741">
        <v>1</v>
      </c>
      <c r="AS1741">
        <v>2</v>
      </c>
      <c r="AU1741">
        <v>2</v>
      </c>
      <c r="AV1741">
        <v>2</v>
      </c>
      <c r="AW1741">
        <v>1</v>
      </c>
      <c r="AX1741" s="142">
        <v>1</v>
      </c>
      <c r="AY1741" s="141"/>
      <c r="BA1741">
        <v>2</v>
      </c>
      <c r="BB1741">
        <v>1</v>
      </c>
      <c r="BC1741">
        <v>1</v>
      </c>
      <c r="BH1741">
        <v>1</v>
      </c>
      <c r="BJ1741" s="142"/>
      <c r="BK1741" s="141"/>
      <c r="BL1741">
        <v>1</v>
      </c>
      <c r="BR1741">
        <v>1</v>
      </c>
      <c r="BS1741">
        <v>1</v>
      </c>
      <c r="BT1741">
        <v>1</v>
      </c>
      <c r="BU1741">
        <v>1</v>
      </c>
      <c r="BV1741" s="142">
        <v>1</v>
      </c>
      <c r="BW1741" s="302">
        <v>3</v>
      </c>
      <c r="BX1741" s="302">
        <v>5</v>
      </c>
      <c r="BY1741" s="302">
        <v>7</v>
      </c>
      <c r="BZ1741" s="302">
        <v>12</v>
      </c>
      <c r="CA1741" s="302">
        <v>5</v>
      </c>
      <c r="CB1741" s="302">
        <v>6</v>
      </c>
      <c r="CC1741" s="303">
        <v>2.3809523809523808E-2</v>
      </c>
      <c r="CD1741" s="304">
        <v>0</v>
      </c>
      <c r="CE1741" s="302">
        <v>129</v>
      </c>
      <c r="CF1741" s="302">
        <v>30</v>
      </c>
      <c r="CG1741" s="296">
        <v>1.1904761904761906E-3</v>
      </c>
      <c r="CH1741" s="297" t="s">
        <v>12384</v>
      </c>
      <c r="CI1741" s="305">
        <v>4</v>
      </c>
      <c r="CJ1741" s="306">
        <v>9.2857142857142847</v>
      </c>
      <c r="CK1741" s="300">
        <v>1</v>
      </c>
      <c r="CL1741" s="301">
        <v>7</v>
      </c>
    </row>
    <row r="1742" spans="1:90" x14ac:dyDescent="0.25">
      <c r="A1742">
        <v>1522100400</v>
      </c>
      <c r="B1742" s="287" t="s">
        <v>14134</v>
      </c>
      <c r="C1742" s="141"/>
      <c r="N1742" s="142"/>
      <c r="O1742" s="141"/>
      <c r="AA1742" s="141"/>
      <c r="AH1742">
        <v>1</v>
      </c>
      <c r="AJ1742">
        <v>4</v>
      </c>
      <c r="AL1742" s="142"/>
      <c r="AM1742" s="141">
        <v>1</v>
      </c>
      <c r="AP1742">
        <v>2</v>
      </c>
      <c r="AV1742">
        <v>1</v>
      </c>
      <c r="AW1742">
        <v>1</v>
      </c>
      <c r="AX1742" s="142"/>
      <c r="AY1742" s="141"/>
      <c r="BC1742">
        <v>1</v>
      </c>
      <c r="BJ1742" s="142"/>
      <c r="BK1742" s="141"/>
      <c r="BQ1742">
        <v>1</v>
      </c>
      <c r="BR1742">
        <v>2</v>
      </c>
      <c r="BT1742">
        <v>1</v>
      </c>
      <c r="BV1742" s="142"/>
      <c r="BW1742" s="302">
        <v>0</v>
      </c>
      <c r="BX1742" s="302">
        <v>0</v>
      </c>
      <c r="BY1742" s="302">
        <v>5</v>
      </c>
      <c r="BZ1742" s="302">
        <v>5</v>
      </c>
      <c r="CA1742" s="302">
        <v>1</v>
      </c>
      <c r="CB1742" s="302">
        <v>4</v>
      </c>
      <c r="CC1742" s="303">
        <v>1.5873015873015872E-2</v>
      </c>
      <c r="CD1742" s="304">
        <v>0.57735026918962584</v>
      </c>
      <c r="CE1742" s="302">
        <v>0</v>
      </c>
      <c r="CF1742" s="302">
        <v>30</v>
      </c>
      <c r="CG1742" s="296">
        <v>7.9365079365079365E-4</v>
      </c>
      <c r="CH1742" s="307" t="s">
        <v>15354</v>
      </c>
      <c r="CI1742" s="305">
        <v>1</v>
      </c>
      <c r="CJ1742" s="306">
        <v>4.7202074120467685</v>
      </c>
      <c r="CK1742" s="300">
        <v>2</v>
      </c>
      <c r="CL1742" s="301">
        <v>5</v>
      </c>
    </row>
    <row r="1743" spans="1:90" x14ac:dyDescent="0.25">
      <c r="A1743">
        <v>1522100630</v>
      </c>
      <c r="B1743" s="287" t="s">
        <v>14135</v>
      </c>
      <c r="C1743" s="141"/>
      <c r="N1743" s="142"/>
      <c r="O1743" s="141"/>
      <c r="AA1743" s="141"/>
      <c r="AL1743" s="142"/>
      <c r="AM1743" s="141"/>
      <c r="AU1743">
        <v>1</v>
      </c>
      <c r="AX1743" s="142"/>
      <c r="AY1743" s="141"/>
      <c r="BJ1743" s="142"/>
      <c r="BK1743" s="141"/>
      <c r="BV1743" s="142"/>
      <c r="BW1743" s="302">
        <v>0</v>
      </c>
      <c r="BX1743" s="302">
        <v>0</v>
      </c>
      <c r="BY1743" s="302">
        <v>0</v>
      </c>
      <c r="BZ1743" s="302">
        <v>1</v>
      </c>
      <c r="CA1743" s="302">
        <v>0</v>
      </c>
      <c r="CB1743" s="302">
        <v>0</v>
      </c>
      <c r="CC1743" s="303">
        <v>0</v>
      </c>
      <c r="CD1743" s="304">
        <v>0</v>
      </c>
      <c r="CE1743" s="302">
        <v>0</v>
      </c>
      <c r="CF1743" s="302">
        <v>30</v>
      </c>
      <c r="CG1743" s="296">
        <v>0</v>
      </c>
      <c r="CH1743" s="297" t="s">
        <v>12384</v>
      </c>
      <c r="CI1743" s="305">
        <v>0</v>
      </c>
      <c r="CJ1743" s="306">
        <v>0</v>
      </c>
      <c r="CK1743" s="300">
        <v>0</v>
      </c>
      <c r="CL1743" s="301">
        <v>0</v>
      </c>
    </row>
    <row r="1744" spans="1:90" x14ac:dyDescent="0.25">
      <c r="A1744">
        <v>1522100710</v>
      </c>
      <c r="B1744" s="287" t="s">
        <v>14136</v>
      </c>
      <c r="C1744" s="141"/>
      <c r="N1744" s="142"/>
      <c r="O1744" s="141"/>
      <c r="AA1744" s="141"/>
      <c r="AE1744">
        <v>1</v>
      </c>
      <c r="AH1744">
        <v>1</v>
      </c>
      <c r="AK1744">
        <v>2</v>
      </c>
      <c r="AL1744" s="142"/>
      <c r="AM1744" s="141"/>
      <c r="AP1744">
        <v>1</v>
      </c>
      <c r="AR1744">
        <v>1</v>
      </c>
      <c r="AS1744">
        <v>1</v>
      </c>
      <c r="AU1744">
        <v>1</v>
      </c>
      <c r="AV1744">
        <v>1</v>
      </c>
      <c r="AW1744">
        <v>1</v>
      </c>
      <c r="AX1744" s="142"/>
      <c r="AY1744" s="141"/>
      <c r="BH1744">
        <v>2</v>
      </c>
      <c r="BI1744">
        <v>1</v>
      </c>
      <c r="BJ1744" s="142"/>
      <c r="BK1744" s="141"/>
      <c r="BV1744" s="142"/>
      <c r="BW1744" s="302">
        <v>0</v>
      </c>
      <c r="BX1744" s="302">
        <v>0</v>
      </c>
      <c r="BY1744" s="302">
        <v>4</v>
      </c>
      <c r="BZ1744" s="302">
        <v>6</v>
      </c>
      <c r="CA1744" s="302">
        <v>3</v>
      </c>
      <c r="CB1744" s="302">
        <v>0</v>
      </c>
      <c r="CC1744" s="303">
        <v>0</v>
      </c>
      <c r="CD1744" s="304">
        <v>0</v>
      </c>
      <c r="CE1744" s="302">
        <v>0</v>
      </c>
      <c r="CF1744" s="302">
        <v>30</v>
      </c>
      <c r="CG1744" s="296">
        <v>0</v>
      </c>
      <c r="CH1744" s="297" t="s">
        <v>12384</v>
      </c>
      <c r="CI1744" s="305">
        <v>0</v>
      </c>
      <c r="CJ1744" s="306">
        <v>0</v>
      </c>
      <c r="CK1744" s="300">
        <v>0</v>
      </c>
      <c r="CL1744" s="301">
        <v>0</v>
      </c>
    </row>
    <row r="1745" spans="1:90" x14ac:dyDescent="0.25">
      <c r="A1745">
        <v>1522101070</v>
      </c>
      <c r="B1745" s="287" t="s">
        <v>14137</v>
      </c>
      <c r="C1745" s="141"/>
      <c r="N1745" s="142"/>
      <c r="O1745" s="141"/>
      <c r="AA1745" s="141"/>
      <c r="AL1745" s="142"/>
      <c r="AM1745" s="141"/>
      <c r="AX1745" s="142"/>
      <c r="AY1745" s="141"/>
      <c r="BJ1745" s="142"/>
      <c r="BK1745" s="141"/>
      <c r="BT1745">
        <v>1</v>
      </c>
      <c r="BV1745" s="142"/>
      <c r="BW1745" s="302">
        <v>0</v>
      </c>
      <c r="BX1745" s="302">
        <v>0</v>
      </c>
      <c r="BY1745" s="302">
        <v>0</v>
      </c>
      <c r="BZ1745" s="302">
        <v>0</v>
      </c>
      <c r="CA1745" s="302">
        <v>0</v>
      </c>
      <c r="CB1745" s="302">
        <v>1</v>
      </c>
      <c r="CC1745" s="303">
        <v>3.968253968253968E-3</v>
      </c>
      <c r="CD1745" s="304">
        <v>0</v>
      </c>
      <c r="CE1745" s="302">
        <v>0</v>
      </c>
      <c r="CF1745" s="302">
        <v>30</v>
      </c>
      <c r="CG1745" s="296">
        <v>1.9841269841269841E-4</v>
      </c>
      <c r="CH1745" s="297" t="s">
        <v>12384</v>
      </c>
      <c r="CI1745" s="305">
        <v>0</v>
      </c>
      <c r="CJ1745" s="306">
        <v>1.0357142857142856</v>
      </c>
      <c r="CK1745" s="300">
        <v>1</v>
      </c>
      <c r="CL1745" s="301">
        <v>2</v>
      </c>
    </row>
    <row r="1746" spans="1:90" x14ac:dyDescent="0.25">
      <c r="A1746">
        <v>1522101120</v>
      </c>
      <c r="B1746" s="287" t="s">
        <v>14138</v>
      </c>
      <c r="C1746" s="141"/>
      <c r="N1746" s="142"/>
      <c r="O1746" s="141"/>
      <c r="AA1746" s="141"/>
      <c r="AK1746">
        <v>1</v>
      </c>
      <c r="AL1746" s="142"/>
      <c r="AM1746" s="141"/>
      <c r="AX1746" s="142"/>
      <c r="AY1746" s="141"/>
      <c r="BJ1746" s="142"/>
      <c r="BK1746" s="141"/>
      <c r="BV1746" s="142"/>
      <c r="BW1746" s="302">
        <v>0</v>
      </c>
      <c r="BX1746" s="302">
        <v>0</v>
      </c>
      <c r="BY1746" s="302">
        <v>1</v>
      </c>
      <c r="BZ1746" s="302">
        <v>0</v>
      </c>
      <c r="CA1746" s="302">
        <v>0</v>
      </c>
      <c r="CB1746" s="302">
        <v>0</v>
      </c>
      <c r="CC1746" s="303">
        <v>0</v>
      </c>
      <c r="CD1746" s="304">
        <v>0</v>
      </c>
      <c r="CE1746" s="302">
        <v>0</v>
      </c>
      <c r="CF1746" s="302">
        <v>30</v>
      </c>
      <c r="CG1746" s="296">
        <v>0</v>
      </c>
      <c r="CH1746" s="297" t="s">
        <v>12384</v>
      </c>
      <c r="CI1746" s="305">
        <v>0</v>
      </c>
      <c r="CJ1746" s="306">
        <v>0</v>
      </c>
      <c r="CK1746" s="300">
        <v>0</v>
      </c>
      <c r="CL1746" s="301">
        <v>0</v>
      </c>
    </row>
    <row r="1747" spans="1:90" x14ac:dyDescent="0.25">
      <c r="A1747">
        <v>1522101310</v>
      </c>
      <c r="B1747" s="287" t="s">
        <v>14139</v>
      </c>
      <c r="C1747" s="141">
        <v>3</v>
      </c>
      <c r="F1747">
        <v>1</v>
      </c>
      <c r="G1747">
        <v>4</v>
      </c>
      <c r="I1747">
        <v>1</v>
      </c>
      <c r="N1747" s="142">
        <v>2</v>
      </c>
      <c r="O1747" s="141">
        <v>2</v>
      </c>
      <c r="Q1747">
        <v>1</v>
      </c>
      <c r="T1747">
        <v>3</v>
      </c>
      <c r="U1747">
        <v>1</v>
      </c>
      <c r="V1747">
        <v>1</v>
      </c>
      <c r="W1747">
        <v>1</v>
      </c>
      <c r="X1747">
        <v>1</v>
      </c>
      <c r="AA1747" s="141"/>
      <c r="AB1747">
        <v>6</v>
      </c>
      <c r="AG1747">
        <v>3</v>
      </c>
      <c r="AI1747">
        <v>3</v>
      </c>
      <c r="AJ1747">
        <v>2</v>
      </c>
      <c r="AK1747">
        <v>1</v>
      </c>
      <c r="AL1747" s="142">
        <v>4</v>
      </c>
      <c r="AM1747" s="141">
        <v>2</v>
      </c>
      <c r="AN1747">
        <v>7</v>
      </c>
      <c r="AP1747">
        <v>1</v>
      </c>
      <c r="AQ1747">
        <v>5</v>
      </c>
      <c r="AS1747">
        <v>2</v>
      </c>
      <c r="AT1747">
        <v>3</v>
      </c>
      <c r="AU1747">
        <v>2</v>
      </c>
      <c r="AV1747">
        <v>1</v>
      </c>
      <c r="AW1747">
        <v>3</v>
      </c>
      <c r="AX1747" s="142"/>
      <c r="AY1747" s="141">
        <v>1</v>
      </c>
      <c r="AZ1747">
        <v>3</v>
      </c>
      <c r="BA1747">
        <v>1</v>
      </c>
      <c r="BB1747">
        <v>2</v>
      </c>
      <c r="BC1747">
        <v>1</v>
      </c>
      <c r="BD1747">
        <v>3</v>
      </c>
      <c r="BE1747">
        <v>1</v>
      </c>
      <c r="BH1747">
        <v>1</v>
      </c>
      <c r="BI1747">
        <v>1</v>
      </c>
      <c r="BJ1747" s="142"/>
      <c r="BK1747" s="141">
        <v>2</v>
      </c>
      <c r="BL1747">
        <v>1</v>
      </c>
      <c r="BO1747">
        <v>1</v>
      </c>
      <c r="BP1747">
        <v>3</v>
      </c>
      <c r="BR1747">
        <v>3</v>
      </c>
      <c r="BS1747">
        <v>1</v>
      </c>
      <c r="BV1747" s="142"/>
      <c r="BW1747" s="302">
        <v>11</v>
      </c>
      <c r="BX1747" s="302">
        <v>10</v>
      </c>
      <c r="BY1747" s="302">
        <v>19</v>
      </c>
      <c r="BZ1747" s="302">
        <v>26</v>
      </c>
      <c r="CA1747" s="302">
        <v>14</v>
      </c>
      <c r="CB1747" s="302">
        <v>11</v>
      </c>
      <c r="CC1747" s="303">
        <v>4.3650793650793648E-2</v>
      </c>
      <c r="CD1747" s="304">
        <v>0.9831920802501749</v>
      </c>
      <c r="CE1747" s="302">
        <v>0</v>
      </c>
      <c r="CF1747" s="302">
        <v>30</v>
      </c>
      <c r="CG1747" s="296">
        <v>2.1825396825396826E-3</v>
      </c>
      <c r="CH1747" s="297" t="s">
        <v>12384</v>
      </c>
      <c r="CI1747" s="305">
        <v>1</v>
      </c>
      <c r="CJ1747" s="306">
        <v>12.376049223107318</v>
      </c>
      <c r="CK1747" s="300">
        <v>3</v>
      </c>
      <c r="CL1747" s="301">
        <v>13</v>
      </c>
    </row>
    <row r="1748" spans="1:90" x14ac:dyDescent="0.25">
      <c r="A1748">
        <v>1522101600</v>
      </c>
      <c r="B1748" s="287" t="s">
        <v>14140</v>
      </c>
      <c r="C1748" s="141"/>
      <c r="N1748" s="142"/>
      <c r="O1748" s="141"/>
      <c r="Z1748">
        <v>1</v>
      </c>
      <c r="AA1748" s="141"/>
      <c r="AH1748">
        <v>1</v>
      </c>
      <c r="AL1748" s="142"/>
      <c r="AM1748" s="141"/>
      <c r="AO1748">
        <v>1</v>
      </c>
      <c r="AT1748">
        <v>1</v>
      </c>
      <c r="AX1748" s="142"/>
      <c r="AY1748" s="141"/>
      <c r="BJ1748" s="142"/>
      <c r="BK1748" s="141"/>
      <c r="BV1748" s="142"/>
      <c r="BW1748" s="302">
        <v>0</v>
      </c>
      <c r="BX1748" s="302">
        <v>1</v>
      </c>
      <c r="BY1748" s="302">
        <v>1</v>
      </c>
      <c r="BZ1748" s="302">
        <v>2</v>
      </c>
      <c r="CA1748" s="302">
        <v>0</v>
      </c>
      <c r="CB1748" s="302">
        <v>0</v>
      </c>
      <c r="CC1748" s="303">
        <v>0</v>
      </c>
      <c r="CD1748" s="304">
        <v>0</v>
      </c>
      <c r="CE1748" s="302">
        <v>0</v>
      </c>
      <c r="CF1748" s="302">
        <v>30</v>
      </c>
      <c r="CG1748" s="296">
        <v>0</v>
      </c>
      <c r="CH1748" s="297" t="s">
        <v>12384</v>
      </c>
      <c r="CI1748" s="305">
        <v>0</v>
      </c>
      <c r="CJ1748" s="306">
        <v>0</v>
      </c>
      <c r="CK1748" s="300">
        <v>0</v>
      </c>
      <c r="CL1748" s="301">
        <v>0</v>
      </c>
    </row>
    <row r="1749" spans="1:90" x14ac:dyDescent="0.25">
      <c r="A1749">
        <v>1522101610</v>
      </c>
      <c r="B1749" s="287" t="s">
        <v>14141</v>
      </c>
      <c r="C1749" s="141"/>
      <c r="N1749" s="142"/>
      <c r="O1749" s="141"/>
      <c r="AA1749" s="141"/>
      <c r="AL1749" s="142"/>
      <c r="AM1749" s="141"/>
      <c r="AO1749">
        <v>1</v>
      </c>
      <c r="AT1749">
        <v>1</v>
      </c>
      <c r="AX1749" s="142"/>
      <c r="AY1749" s="141"/>
      <c r="BJ1749" s="142"/>
      <c r="BK1749" s="141"/>
      <c r="BV1749" s="142"/>
      <c r="BW1749" s="302">
        <v>0</v>
      </c>
      <c r="BX1749" s="302">
        <v>0</v>
      </c>
      <c r="BY1749" s="302">
        <v>0</v>
      </c>
      <c r="BZ1749" s="302">
        <v>2</v>
      </c>
      <c r="CA1749" s="302">
        <v>0</v>
      </c>
      <c r="CB1749" s="302">
        <v>0</v>
      </c>
      <c r="CC1749" s="303">
        <v>0</v>
      </c>
      <c r="CD1749" s="304">
        <v>0</v>
      </c>
      <c r="CE1749" s="302">
        <v>0</v>
      </c>
      <c r="CF1749" s="302">
        <v>30</v>
      </c>
      <c r="CG1749" s="296">
        <v>0</v>
      </c>
      <c r="CH1749" s="297" t="s">
        <v>12384</v>
      </c>
      <c r="CI1749" s="305">
        <v>0</v>
      </c>
      <c r="CJ1749" s="306">
        <v>0</v>
      </c>
      <c r="CK1749" s="300">
        <v>0</v>
      </c>
      <c r="CL1749" s="301">
        <v>0</v>
      </c>
    </row>
    <row r="1750" spans="1:90" x14ac:dyDescent="0.25">
      <c r="A1750">
        <v>1522101710</v>
      </c>
      <c r="B1750" s="287" t="s">
        <v>14142</v>
      </c>
      <c r="C1750" s="141"/>
      <c r="N1750" s="142"/>
      <c r="O1750" s="141"/>
      <c r="AA1750" s="141"/>
      <c r="AL1750" s="142"/>
      <c r="AM1750" s="141"/>
      <c r="AT1750">
        <v>1</v>
      </c>
      <c r="AX1750" s="142"/>
      <c r="AY1750" s="141"/>
      <c r="BJ1750" s="142"/>
      <c r="BK1750" s="141"/>
      <c r="BV1750" s="142"/>
      <c r="BW1750" s="302">
        <v>0</v>
      </c>
      <c r="BX1750" s="302">
        <v>0</v>
      </c>
      <c r="BY1750" s="302">
        <v>0</v>
      </c>
      <c r="BZ1750" s="302">
        <v>1</v>
      </c>
      <c r="CA1750" s="302">
        <v>0</v>
      </c>
      <c r="CB1750" s="302">
        <v>0</v>
      </c>
      <c r="CC1750" s="303">
        <v>0</v>
      </c>
      <c r="CD1750" s="304">
        <v>0</v>
      </c>
      <c r="CE1750" s="302">
        <v>0</v>
      </c>
      <c r="CF1750" s="302">
        <v>30</v>
      </c>
      <c r="CG1750" s="296">
        <v>0</v>
      </c>
      <c r="CH1750" s="297" t="s">
        <v>12384</v>
      </c>
      <c r="CI1750" s="305">
        <v>0</v>
      </c>
      <c r="CJ1750" s="306">
        <v>0</v>
      </c>
      <c r="CK1750" s="300">
        <v>0</v>
      </c>
      <c r="CL1750" s="301">
        <v>0</v>
      </c>
    </row>
    <row r="1751" spans="1:90" x14ac:dyDescent="0.25">
      <c r="A1751">
        <v>1522101720</v>
      </c>
      <c r="B1751" s="287" t="s">
        <v>14143</v>
      </c>
      <c r="C1751" s="141"/>
      <c r="N1751" s="142"/>
      <c r="O1751" s="141"/>
      <c r="AA1751" s="141"/>
      <c r="AL1751" s="142"/>
      <c r="AM1751" s="141"/>
      <c r="AO1751">
        <v>1</v>
      </c>
      <c r="AX1751" s="142"/>
      <c r="AY1751" s="141"/>
      <c r="BJ1751" s="142"/>
      <c r="BK1751" s="141"/>
      <c r="BV1751" s="142"/>
      <c r="BW1751" s="302">
        <v>0</v>
      </c>
      <c r="BX1751" s="302">
        <v>0</v>
      </c>
      <c r="BY1751" s="302">
        <v>0</v>
      </c>
      <c r="BZ1751" s="302">
        <v>1</v>
      </c>
      <c r="CA1751" s="302">
        <v>0</v>
      </c>
      <c r="CB1751" s="302">
        <v>0</v>
      </c>
      <c r="CC1751" s="303">
        <v>0</v>
      </c>
      <c r="CD1751" s="304">
        <v>0</v>
      </c>
      <c r="CE1751" s="302">
        <v>0</v>
      </c>
      <c r="CF1751" s="302">
        <v>30</v>
      </c>
      <c r="CG1751" s="296">
        <v>0</v>
      </c>
      <c r="CH1751" s="297" t="s">
        <v>12384</v>
      </c>
      <c r="CI1751" s="305">
        <v>0</v>
      </c>
      <c r="CJ1751" s="306">
        <v>0</v>
      </c>
      <c r="CK1751" s="300">
        <v>0</v>
      </c>
      <c r="CL1751" s="301">
        <v>0</v>
      </c>
    </row>
    <row r="1752" spans="1:90" x14ac:dyDescent="0.25">
      <c r="A1752">
        <v>1522101730</v>
      </c>
      <c r="B1752" s="287" t="s">
        <v>14144</v>
      </c>
      <c r="C1752" s="141"/>
      <c r="N1752" s="142"/>
      <c r="O1752" s="141"/>
      <c r="AA1752" s="141"/>
      <c r="AL1752" s="142"/>
      <c r="AM1752" s="141"/>
      <c r="AO1752">
        <v>1</v>
      </c>
      <c r="AX1752" s="142"/>
      <c r="AY1752" s="141"/>
      <c r="BJ1752" s="142"/>
      <c r="BK1752" s="141"/>
      <c r="BV1752" s="142"/>
      <c r="BW1752" s="302">
        <v>0</v>
      </c>
      <c r="BX1752" s="302">
        <v>0</v>
      </c>
      <c r="BY1752" s="302">
        <v>0</v>
      </c>
      <c r="BZ1752" s="302">
        <v>1</v>
      </c>
      <c r="CA1752" s="302">
        <v>0</v>
      </c>
      <c r="CB1752" s="302">
        <v>0</v>
      </c>
      <c r="CC1752" s="303">
        <v>0</v>
      </c>
      <c r="CD1752" s="304">
        <v>0</v>
      </c>
      <c r="CE1752" s="302">
        <v>0</v>
      </c>
      <c r="CF1752" s="302">
        <v>30</v>
      </c>
      <c r="CG1752" s="296">
        <v>0</v>
      </c>
      <c r="CH1752" s="297" t="s">
        <v>12384</v>
      </c>
      <c r="CI1752" s="305">
        <v>0</v>
      </c>
      <c r="CJ1752" s="306">
        <v>0</v>
      </c>
      <c r="CK1752" s="300">
        <v>0</v>
      </c>
      <c r="CL1752" s="301">
        <v>0</v>
      </c>
    </row>
    <row r="1753" spans="1:90" x14ac:dyDescent="0.25">
      <c r="A1753">
        <v>1522101870</v>
      </c>
      <c r="B1753" s="287" t="s">
        <v>14145</v>
      </c>
      <c r="C1753" s="141"/>
      <c r="N1753" s="142"/>
      <c r="O1753" s="141"/>
      <c r="AA1753" s="141"/>
      <c r="AL1753" s="142"/>
      <c r="AM1753" s="141"/>
      <c r="AP1753">
        <v>1</v>
      </c>
      <c r="AR1753">
        <v>1</v>
      </c>
      <c r="AX1753" s="142"/>
      <c r="AY1753" s="141"/>
      <c r="BJ1753" s="142"/>
      <c r="BK1753" s="141"/>
      <c r="BV1753" s="142"/>
      <c r="BW1753" s="302">
        <v>0</v>
      </c>
      <c r="BX1753" s="302">
        <v>0</v>
      </c>
      <c r="BY1753" s="302">
        <v>0</v>
      </c>
      <c r="BZ1753" s="302">
        <v>2</v>
      </c>
      <c r="CA1753" s="302">
        <v>0</v>
      </c>
      <c r="CB1753" s="302">
        <v>0</v>
      </c>
      <c r="CC1753" s="303">
        <v>0</v>
      </c>
      <c r="CD1753" s="304">
        <v>0</v>
      </c>
      <c r="CE1753" s="302">
        <v>0</v>
      </c>
      <c r="CF1753" s="302">
        <v>30</v>
      </c>
      <c r="CG1753" s="296">
        <v>0</v>
      </c>
      <c r="CH1753" s="297" t="s">
        <v>12384</v>
      </c>
      <c r="CI1753" s="305">
        <v>0</v>
      </c>
      <c r="CJ1753" s="306">
        <v>0</v>
      </c>
      <c r="CK1753" s="300">
        <v>0</v>
      </c>
      <c r="CL1753" s="301">
        <v>0</v>
      </c>
    </row>
    <row r="1754" spans="1:90" x14ac:dyDescent="0.25">
      <c r="A1754">
        <v>1522101880</v>
      </c>
      <c r="B1754" s="287" t="s">
        <v>14146</v>
      </c>
      <c r="C1754" s="141"/>
      <c r="N1754" s="142"/>
      <c r="O1754" s="141"/>
      <c r="Q1754">
        <v>1</v>
      </c>
      <c r="W1754">
        <v>1</v>
      </c>
      <c r="X1754">
        <v>1</v>
      </c>
      <c r="AA1754" s="141">
        <v>1</v>
      </c>
      <c r="AB1754">
        <v>10</v>
      </c>
      <c r="AF1754">
        <v>1</v>
      </c>
      <c r="AG1754">
        <v>1</v>
      </c>
      <c r="AH1754">
        <v>3</v>
      </c>
      <c r="AJ1754">
        <v>1</v>
      </c>
      <c r="AL1754" s="142"/>
      <c r="AM1754" s="141">
        <v>1</v>
      </c>
      <c r="AP1754">
        <v>2</v>
      </c>
      <c r="AQ1754">
        <v>2</v>
      </c>
      <c r="AR1754">
        <v>1</v>
      </c>
      <c r="AT1754">
        <v>1</v>
      </c>
      <c r="AU1754">
        <v>2</v>
      </c>
      <c r="AV1754">
        <v>1</v>
      </c>
      <c r="AW1754">
        <v>6</v>
      </c>
      <c r="AX1754" s="142"/>
      <c r="AY1754" s="141"/>
      <c r="AZ1754">
        <v>1</v>
      </c>
      <c r="BA1754">
        <v>1</v>
      </c>
      <c r="BC1754">
        <v>5</v>
      </c>
      <c r="BJ1754" s="142"/>
      <c r="BK1754" s="141">
        <v>1</v>
      </c>
      <c r="BP1754">
        <v>2</v>
      </c>
      <c r="BR1754">
        <v>2</v>
      </c>
      <c r="BV1754" s="142"/>
      <c r="BW1754" s="302">
        <v>0</v>
      </c>
      <c r="BX1754" s="302">
        <v>3</v>
      </c>
      <c r="BY1754" s="302">
        <v>17</v>
      </c>
      <c r="BZ1754" s="302">
        <v>16</v>
      </c>
      <c r="CA1754" s="302">
        <v>7</v>
      </c>
      <c r="CB1754" s="302">
        <v>5</v>
      </c>
      <c r="CC1754" s="303">
        <v>1.984126984126984E-2</v>
      </c>
      <c r="CD1754" s="304">
        <v>0.57735026918962551</v>
      </c>
      <c r="CE1754" s="302">
        <v>0</v>
      </c>
      <c r="CF1754" s="302">
        <v>30</v>
      </c>
      <c r="CG1754" s="296">
        <v>9.9206349206349201E-4</v>
      </c>
      <c r="CH1754" s="297" t="s">
        <v>12384</v>
      </c>
      <c r="CI1754" s="305">
        <v>1</v>
      </c>
      <c r="CJ1754" s="306">
        <v>5.7559216977610532</v>
      </c>
      <c r="CK1754" s="300">
        <v>2</v>
      </c>
      <c r="CL1754" s="301">
        <v>6</v>
      </c>
    </row>
    <row r="1755" spans="1:90" x14ac:dyDescent="0.25">
      <c r="A1755">
        <v>1522101920</v>
      </c>
      <c r="B1755" s="287" t="s">
        <v>14147</v>
      </c>
      <c r="C1755" s="141"/>
      <c r="N1755" s="142"/>
      <c r="O1755" s="141"/>
      <c r="AA1755" s="141"/>
      <c r="AL1755" s="142"/>
      <c r="AM1755" s="141"/>
      <c r="AP1755">
        <v>1</v>
      </c>
      <c r="AR1755">
        <v>1</v>
      </c>
      <c r="AX1755" s="142"/>
      <c r="AY1755" s="141"/>
      <c r="BJ1755" s="142"/>
      <c r="BK1755" s="141"/>
      <c r="BV1755" s="142"/>
      <c r="BW1755" s="302">
        <v>0</v>
      </c>
      <c r="BX1755" s="302">
        <v>0</v>
      </c>
      <c r="BY1755" s="302">
        <v>0</v>
      </c>
      <c r="BZ1755" s="302">
        <v>2</v>
      </c>
      <c r="CA1755" s="302">
        <v>0</v>
      </c>
      <c r="CB1755" s="302">
        <v>0</v>
      </c>
      <c r="CC1755" s="303">
        <v>0</v>
      </c>
      <c r="CD1755" s="304">
        <v>0</v>
      </c>
      <c r="CE1755" s="302">
        <v>0</v>
      </c>
      <c r="CF1755" s="302">
        <v>30</v>
      </c>
      <c r="CG1755" s="296">
        <v>0</v>
      </c>
      <c r="CH1755" s="297" t="s">
        <v>12384</v>
      </c>
      <c r="CI1755" s="305">
        <v>0</v>
      </c>
      <c r="CJ1755" s="306">
        <v>0</v>
      </c>
      <c r="CK1755" s="300">
        <v>0</v>
      </c>
      <c r="CL1755" s="301">
        <v>0</v>
      </c>
    </row>
    <row r="1756" spans="1:90" x14ac:dyDescent="0.25">
      <c r="A1756">
        <v>1522102310</v>
      </c>
      <c r="B1756" s="287" t="s">
        <v>14148</v>
      </c>
      <c r="C1756" s="141"/>
      <c r="N1756" s="142"/>
      <c r="O1756" s="141"/>
      <c r="AA1756" s="141"/>
      <c r="AL1756" s="142"/>
      <c r="AM1756" s="141"/>
      <c r="AT1756">
        <v>1</v>
      </c>
      <c r="AX1756" s="142"/>
      <c r="AY1756" s="141"/>
      <c r="BJ1756" s="142"/>
      <c r="BK1756" s="141"/>
      <c r="BV1756" s="142"/>
      <c r="BW1756" s="302">
        <v>0</v>
      </c>
      <c r="BX1756" s="302">
        <v>0</v>
      </c>
      <c r="BY1756" s="302">
        <v>0</v>
      </c>
      <c r="BZ1756" s="302">
        <v>1</v>
      </c>
      <c r="CA1756" s="302">
        <v>0</v>
      </c>
      <c r="CB1756" s="302">
        <v>0</v>
      </c>
      <c r="CC1756" s="303">
        <v>0</v>
      </c>
      <c r="CD1756" s="304">
        <v>0</v>
      </c>
      <c r="CE1756" s="302">
        <v>0</v>
      </c>
      <c r="CF1756" s="302">
        <v>30</v>
      </c>
      <c r="CG1756" s="296">
        <v>0</v>
      </c>
      <c r="CH1756" s="297" t="s">
        <v>12384</v>
      </c>
      <c r="CI1756" s="305">
        <v>0</v>
      </c>
      <c r="CJ1756" s="306">
        <v>0</v>
      </c>
      <c r="CK1756" s="300">
        <v>0</v>
      </c>
      <c r="CL1756" s="301">
        <v>0</v>
      </c>
    </row>
    <row r="1757" spans="1:90" x14ac:dyDescent="0.25">
      <c r="A1757">
        <v>1523100170</v>
      </c>
      <c r="B1757" s="287" t="s">
        <v>14149</v>
      </c>
      <c r="C1757" s="141"/>
      <c r="I1757">
        <v>1</v>
      </c>
      <c r="J1757">
        <v>1</v>
      </c>
      <c r="L1757">
        <v>1</v>
      </c>
      <c r="M1757">
        <v>1</v>
      </c>
      <c r="N1757" s="142">
        <v>1</v>
      </c>
      <c r="O1757" s="141"/>
      <c r="Q1757">
        <v>1</v>
      </c>
      <c r="V1757">
        <v>1</v>
      </c>
      <c r="Y1757">
        <v>1</v>
      </c>
      <c r="AA1757" s="141"/>
      <c r="AB1757">
        <v>1</v>
      </c>
      <c r="AD1757">
        <v>2</v>
      </c>
      <c r="AE1757">
        <v>1</v>
      </c>
      <c r="AF1757">
        <v>1</v>
      </c>
      <c r="AL1757" s="142">
        <v>1</v>
      </c>
      <c r="AM1757" s="141"/>
      <c r="AO1757">
        <v>1</v>
      </c>
      <c r="AQ1757">
        <v>1</v>
      </c>
      <c r="AU1757">
        <v>1</v>
      </c>
      <c r="AX1757" s="142"/>
      <c r="AY1757" s="141"/>
      <c r="AZ1757">
        <v>1</v>
      </c>
      <c r="BA1757">
        <v>1</v>
      </c>
      <c r="BH1757">
        <v>4</v>
      </c>
      <c r="BJ1757" s="142"/>
      <c r="BK1757" s="141"/>
      <c r="BL1757">
        <v>1</v>
      </c>
      <c r="BO1757">
        <v>2</v>
      </c>
      <c r="BT1757">
        <v>1</v>
      </c>
      <c r="BU1757">
        <v>1</v>
      </c>
      <c r="BV1757" s="142">
        <v>1</v>
      </c>
      <c r="BW1757" s="302">
        <v>5</v>
      </c>
      <c r="BX1757" s="302">
        <v>3</v>
      </c>
      <c r="BY1757" s="302">
        <v>6</v>
      </c>
      <c r="BZ1757" s="302">
        <v>3</v>
      </c>
      <c r="CA1757" s="302">
        <v>6</v>
      </c>
      <c r="CB1757" s="302">
        <v>6</v>
      </c>
      <c r="CC1757" s="303">
        <v>2.3809523809523808E-2</v>
      </c>
      <c r="CD1757" s="304">
        <v>0.44721359549995787</v>
      </c>
      <c r="CE1757" s="302">
        <v>0</v>
      </c>
      <c r="CF1757" s="302">
        <v>30</v>
      </c>
      <c r="CG1757" s="296">
        <v>1.1904761904761906E-3</v>
      </c>
      <c r="CH1757" s="307" t="s">
        <v>15354</v>
      </c>
      <c r="CI1757" s="305">
        <v>1</v>
      </c>
      <c r="CJ1757" s="306">
        <v>6.6614993097856718</v>
      </c>
      <c r="CK1757" s="300">
        <v>2</v>
      </c>
      <c r="CL1757" s="301">
        <v>7</v>
      </c>
    </row>
    <row r="1758" spans="1:90" x14ac:dyDescent="0.25">
      <c r="A1758">
        <v>1523100190</v>
      </c>
      <c r="B1758" s="287" t="s">
        <v>14150</v>
      </c>
      <c r="C1758" s="141"/>
      <c r="N1758" s="142"/>
      <c r="O1758" s="141"/>
      <c r="AA1758" s="141"/>
      <c r="AL1758" s="142"/>
      <c r="AM1758" s="141"/>
      <c r="AX1758" s="142"/>
      <c r="AY1758" s="141"/>
      <c r="BJ1758" s="142"/>
      <c r="BK1758" s="141"/>
      <c r="BO1758">
        <v>1</v>
      </c>
      <c r="BV1758" s="142"/>
      <c r="BW1758" s="302">
        <v>0</v>
      </c>
      <c r="BX1758" s="302">
        <v>0</v>
      </c>
      <c r="BY1758" s="302">
        <v>0</v>
      </c>
      <c r="BZ1758" s="302">
        <v>0</v>
      </c>
      <c r="CA1758" s="302">
        <v>0</v>
      </c>
      <c r="CB1758" s="302">
        <v>1</v>
      </c>
      <c r="CC1758" s="303">
        <v>3.968253968253968E-3</v>
      </c>
      <c r="CD1758" s="304">
        <v>0</v>
      </c>
      <c r="CE1758" s="302">
        <v>0</v>
      </c>
      <c r="CF1758" s="302">
        <v>30</v>
      </c>
      <c r="CG1758" s="296">
        <v>1.9841269841269841E-4</v>
      </c>
      <c r="CH1758" s="297" t="s">
        <v>12384</v>
      </c>
      <c r="CI1758" s="305">
        <v>0</v>
      </c>
      <c r="CJ1758" s="306">
        <v>1.0357142857142856</v>
      </c>
      <c r="CK1758" s="300">
        <v>1</v>
      </c>
      <c r="CL1758" s="301">
        <v>2</v>
      </c>
    </row>
    <row r="1759" spans="1:90" x14ac:dyDescent="0.25">
      <c r="A1759">
        <v>1523100200</v>
      </c>
      <c r="B1759" s="287" t="s">
        <v>14151</v>
      </c>
      <c r="C1759" s="141"/>
      <c r="D1759">
        <v>2</v>
      </c>
      <c r="L1759">
        <v>2</v>
      </c>
      <c r="N1759" s="142"/>
      <c r="O1759" s="141">
        <v>1</v>
      </c>
      <c r="T1759">
        <v>1</v>
      </c>
      <c r="W1759">
        <v>2</v>
      </c>
      <c r="X1759">
        <v>1</v>
      </c>
      <c r="Y1759">
        <v>1</v>
      </c>
      <c r="AA1759" s="141"/>
      <c r="AB1759">
        <v>3</v>
      </c>
      <c r="AC1759">
        <v>3</v>
      </c>
      <c r="AE1759">
        <v>3</v>
      </c>
      <c r="AJ1759">
        <v>1</v>
      </c>
      <c r="AK1759">
        <v>1</v>
      </c>
      <c r="AL1759" s="142">
        <v>1</v>
      </c>
      <c r="AM1759" s="141"/>
      <c r="AS1759">
        <v>2</v>
      </c>
      <c r="AT1759">
        <v>1</v>
      </c>
      <c r="AW1759">
        <v>1</v>
      </c>
      <c r="AX1759" s="142"/>
      <c r="AY1759" s="141"/>
      <c r="AZ1759">
        <v>2</v>
      </c>
      <c r="BD1759">
        <v>1</v>
      </c>
      <c r="BE1759">
        <v>1</v>
      </c>
      <c r="BG1759">
        <v>2</v>
      </c>
      <c r="BJ1759" s="142">
        <v>1</v>
      </c>
      <c r="BK1759" s="141"/>
      <c r="BP1759">
        <v>2</v>
      </c>
      <c r="BS1759">
        <v>2</v>
      </c>
      <c r="BU1759">
        <v>1</v>
      </c>
      <c r="BV1759" s="142">
        <v>2</v>
      </c>
      <c r="BW1759" s="302">
        <v>4</v>
      </c>
      <c r="BX1759" s="302">
        <v>6</v>
      </c>
      <c r="BY1759" s="302">
        <v>12</v>
      </c>
      <c r="BZ1759" s="302">
        <v>4</v>
      </c>
      <c r="CA1759" s="302">
        <v>7</v>
      </c>
      <c r="CB1759" s="302">
        <v>7</v>
      </c>
      <c r="CC1759" s="303">
        <v>2.7777777777777776E-2</v>
      </c>
      <c r="CD1759" s="304">
        <v>0.5</v>
      </c>
      <c r="CE1759" s="302">
        <v>0</v>
      </c>
      <c r="CF1759" s="302">
        <v>30</v>
      </c>
      <c r="CG1759" s="296">
        <v>1.3888888888888889E-3</v>
      </c>
      <c r="CH1759" s="297" t="s">
        <v>12384</v>
      </c>
      <c r="CI1759" s="305">
        <v>1</v>
      </c>
      <c r="CJ1759" s="306">
        <v>7.75</v>
      </c>
      <c r="CK1759" s="300">
        <v>2</v>
      </c>
      <c r="CL1759" s="301">
        <v>8</v>
      </c>
    </row>
    <row r="1760" spans="1:90" x14ac:dyDescent="0.25">
      <c r="A1760">
        <v>1523100220</v>
      </c>
      <c r="B1760" s="287" t="s">
        <v>14152</v>
      </c>
      <c r="C1760" s="141"/>
      <c r="N1760" s="142"/>
      <c r="O1760" s="141"/>
      <c r="Z1760">
        <v>1</v>
      </c>
      <c r="AA1760" s="141"/>
      <c r="AF1760">
        <v>1</v>
      </c>
      <c r="AL1760" s="142"/>
      <c r="AM1760" s="141"/>
      <c r="AX1760" s="142"/>
      <c r="AY1760" s="141"/>
      <c r="BB1760">
        <v>1</v>
      </c>
      <c r="BJ1760" s="142"/>
      <c r="BK1760" s="141"/>
      <c r="BV1760" s="142"/>
      <c r="BW1760" s="302">
        <v>0</v>
      </c>
      <c r="BX1760" s="302">
        <v>1</v>
      </c>
      <c r="BY1760" s="302">
        <v>1</v>
      </c>
      <c r="BZ1760" s="302">
        <v>0</v>
      </c>
      <c r="CA1760" s="302">
        <v>1</v>
      </c>
      <c r="CB1760" s="302">
        <v>0</v>
      </c>
      <c r="CC1760" s="303">
        <v>0</v>
      </c>
      <c r="CD1760" s="304">
        <v>0</v>
      </c>
      <c r="CE1760" s="302">
        <v>0</v>
      </c>
      <c r="CF1760" s="302">
        <v>30</v>
      </c>
      <c r="CG1760" s="296">
        <v>0</v>
      </c>
      <c r="CH1760" s="297" t="s">
        <v>12384</v>
      </c>
      <c r="CI1760" s="305">
        <v>0</v>
      </c>
      <c r="CJ1760" s="306">
        <v>0</v>
      </c>
      <c r="CK1760" s="300">
        <v>0</v>
      </c>
      <c r="CL1760" s="301">
        <v>0</v>
      </c>
    </row>
    <row r="1761" spans="1:90" x14ac:dyDescent="0.25">
      <c r="A1761">
        <v>1523100230</v>
      </c>
      <c r="B1761" s="287" t="s">
        <v>14153</v>
      </c>
      <c r="C1761" s="141"/>
      <c r="N1761" s="142"/>
      <c r="O1761" s="141"/>
      <c r="AA1761" s="141"/>
      <c r="AD1761">
        <v>1</v>
      </c>
      <c r="AL1761" s="142"/>
      <c r="AM1761" s="141"/>
      <c r="AQ1761">
        <v>1</v>
      </c>
      <c r="AU1761">
        <v>1</v>
      </c>
      <c r="AX1761" s="142"/>
      <c r="AY1761" s="141"/>
      <c r="BB1761">
        <v>1</v>
      </c>
      <c r="BJ1761" s="142">
        <v>1</v>
      </c>
      <c r="BK1761" s="141"/>
      <c r="BV1761" s="142"/>
      <c r="BW1761" s="302">
        <v>0</v>
      </c>
      <c r="BX1761" s="302">
        <v>0</v>
      </c>
      <c r="BY1761" s="302">
        <v>1</v>
      </c>
      <c r="BZ1761" s="302">
        <v>2</v>
      </c>
      <c r="CA1761" s="302">
        <v>2</v>
      </c>
      <c r="CB1761" s="302">
        <v>0</v>
      </c>
      <c r="CC1761" s="303">
        <v>0</v>
      </c>
      <c r="CD1761" s="304">
        <v>0</v>
      </c>
      <c r="CE1761" s="302">
        <v>0</v>
      </c>
      <c r="CF1761" s="302">
        <v>30</v>
      </c>
      <c r="CG1761" s="296">
        <v>0</v>
      </c>
      <c r="CH1761" s="297" t="s">
        <v>12384</v>
      </c>
      <c r="CI1761" s="305">
        <v>0</v>
      </c>
      <c r="CJ1761" s="306">
        <v>0</v>
      </c>
      <c r="CK1761" s="300">
        <v>0</v>
      </c>
      <c r="CL1761" s="301">
        <v>0</v>
      </c>
    </row>
    <row r="1762" spans="1:90" x14ac:dyDescent="0.25">
      <c r="A1762">
        <v>1523100240</v>
      </c>
      <c r="B1762" s="287" t="s">
        <v>14154</v>
      </c>
      <c r="C1762" s="141"/>
      <c r="L1762">
        <v>1</v>
      </c>
      <c r="N1762" s="142"/>
      <c r="O1762" s="141"/>
      <c r="Q1762">
        <v>1</v>
      </c>
      <c r="S1762">
        <v>1</v>
      </c>
      <c r="Z1762">
        <v>1</v>
      </c>
      <c r="AA1762" s="141"/>
      <c r="AC1762">
        <v>1</v>
      </c>
      <c r="AD1762">
        <v>1</v>
      </c>
      <c r="AE1762">
        <v>1</v>
      </c>
      <c r="AI1762">
        <v>1</v>
      </c>
      <c r="AL1762" s="142"/>
      <c r="AM1762" s="141"/>
      <c r="AV1762">
        <v>1</v>
      </c>
      <c r="AX1762" s="142"/>
      <c r="AY1762" s="141"/>
      <c r="BB1762">
        <v>2</v>
      </c>
      <c r="BJ1762" s="142"/>
      <c r="BK1762" s="141"/>
      <c r="BN1762">
        <v>1</v>
      </c>
      <c r="BO1762">
        <v>1</v>
      </c>
      <c r="BV1762" s="142">
        <v>1</v>
      </c>
      <c r="BW1762" s="302">
        <v>1</v>
      </c>
      <c r="BX1762" s="302">
        <v>3</v>
      </c>
      <c r="BY1762" s="302">
        <v>4</v>
      </c>
      <c r="BZ1762" s="302">
        <v>1</v>
      </c>
      <c r="CA1762" s="302">
        <v>2</v>
      </c>
      <c r="CB1762" s="302">
        <v>3</v>
      </c>
      <c r="CC1762" s="303">
        <v>1.1904761904761904E-2</v>
      </c>
      <c r="CD1762" s="304">
        <v>0</v>
      </c>
      <c r="CE1762" s="302">
        <v>0</v>
      </c>
      <c r="CF1762" s="302">
        <v>30</v>
      </c>
      <c r="CG1762" s="296">
        <v>5.9523809523809529E-4</v>
      </c>
      <c r="CH1762" s="297" t="s">
        <v>12384</v>
      </c>
      <c r="CI1762" s="305">
        <v>0</v>
      </c>
      <c r="CJ1762" s="306">
        <v>3.1071428571428568</v>
      </c>
      <c r="CK1762" s="300">
        <v>1</v>
      </c>
      <c r="CL1762" s="301">
        <v>4</v>
      </c>
    </row>
    <row r="1763" spans="1:90" x14ac:dyDescent="0.25">
      <c r="A1763">
        <v>1523100250</v>
      </c>
      <c r="B1763" s="287" t="s">
        <v>14155</v>
      </c>
      <c r="C1763" s="141">
        <v>1</v>
      </c>
      <c r="E1763">
        <v>1</v>
      </c>
      <c r="N1763" s="142"/>
      <c r="O1763" s="141"/>
      <c r="V1763">
        <v>1</v>
      </c>
      <c r="AA1763" s="141"/>
      <c r="AE1763">
        <v>1</v>
      </c>
      <c r="AI1763">
        <v>1</v>
      </c>
      <c r="AL1763" s="142"/>
      <c r="AM1763" s="141"/>
      <c r="AQ1763">
        <v>1</v>
      </c>
      <c r="AX1763" s="142">
        <v>1</v>
      </c>
      <c r="AY1763" s="141">
        <v>1</v>
      </c>
      <c r="BA1763">
        <v>1</v>
      </c>
      <c r="BB1763">
        <v>1</v>
      </c>
      <c r="BG1763">
        <v>1</v>
      </c>
      <c r="BJ1763" s="142"/>
      <c r="BK1763" s="141"/>
      <c r="BN1763">
        <v>1</v>
      </c>
      <c r="BO1763">
        <v>1</v>
      </c>
      <c r="BV1763" s="142"/>
      <c r="BW1763" s="302">
        <v>2</v>
      </c>
      <c r="BX1763" s="302">
        <v>1</v>
      </c>
      <c r="BY1763" s="302">
        <v>2</v>
      </c>
      <c r="BZ1763" s="302">
        <v>2</v>
      </c>
      <c r="CA1763" s="302">
        <v>4</v>
      </c>
      <c r="CB1763" s="302">
        <v>2</v>
      </c>
      <c r="CC1763" s="303">
        <v>7.9365079365079361E-3</v>
      </c>
      <c r="CD1763" s="304">
        <v>0</v>
      </c>
      <c r="CE1763" s="302">
        <v>0</v>
      </c>
      <c r="CF1763" s="302">
        <v>30</v>
      </c>
      <c r="CG1763" s="296">
        <v>3.9682539682539683E-4</v>
      </c>
      <c r="CH1763" s="297" t="s">
        <v>12384</v>
      </c>
      <c r="CI1763" s="305">
        <v>0</v>
      </c>
      <c r="CJ1763" s="306">
        <v>2.0714285714285712</v>
      </c>
      <c r="CK1763" s="300">
        <v>1</v>
      </c>
      <c r="CL1763" s="301">
        <v>3</v>
      </c>
    </row>
    <row r="1764" spans="1:90" x14ac:dyDescent="0.25">
      <c r="A1764">
        <v>1523100260</v>
      </c>
      <c r="B1764" s="287" t="s">
        <v>14156</v>
      </c>
      <c r="C1764" s="141"/>
      <c r="N1764" s="142"/>
      <c r="O1764" s="141"/>
      <c r="S1764">
        <v>1</v>
      </c>
      <c r="X1764">
        <v>1</v>
      </c>
      <c r="AA1764" s="141"/>
      <c r="AC1764">
        <v>1</v>
      </c>
      <c r="AD1764">
        <v>3</v>
      </c>
      <c r="AE1764">
        <v>1</v>
      </c>
      <c r="AH1764">
        <v>1</v>
      </c>
      <c r="AI1764">
        <v>1</v>
      </c>
      <c r="AL1764" s="142"/>
      <c r="AM1764" s="141">
        <v>2</v>
      </c>
      <c r="AO1764">
        <v>1</v>
      </c>
      <c r="AQ1764">
        <v>1</v>
      </c>
      <c r="AS1764">
        <v>1</v>
      </c>
      <c r="AX1764" s="142">
        <v>1</v>
      </c>
      <c r="AY1764" s="141"/>
      <c r="BA1764">
        <v>1</v>
      </c>
      <c r="BB1764">
        <v>1</v>
      </c>
      <c r="BC1764">
        <v>1</v>
      </c>
      <c r="BG1764">
        <v>1</v>
      </c>
      <c r="BI1764">
        <v>1</v>
      </c>
      <c r="BJ1764" s="142">
        <v>2</v>
      </c>
      <c r="BK1764" s="141">
        <v>1</v>
      </c>
      <c r="BN1764">
        <v>1</v>
      </c>
      <c r="BO1764">
        <v>2</v>
      </c>
      <c r="BS1764">
        <v>1</v>
      </c>
      <c r="BV1764" s="142"/>
      <c r="BW1764" s="302">
        <v>0</v>
      </c>
      <c r="BX1764" s="302">
        <v>2</v>
      </c>
      <c r="BY1764" s="302">
        <v>7</v>
      </c>
      <c r="BZ1764" s="302">
        <v>6</v>
      </c>
      <c r="CA1764" s="302">
        <v>7</v>
      </c>
      <c r="CB1764" s="302">
        <v>5</v>
      </c>
      <c r="CC1764" s="303">
        <v>1.984126984126984E-2</v>
      </c>
      <c r="CD1764" s="304">
        <v>0.5</v>
      </c>
      <c r="CE1764" s="302">
        <v>0</v>
      </c>
      <c r="CF1764" s="302">
        <v>30</v>
      </c>
      <c r="CG1764" s="296">
        <v>9.9206349206349201E-4</v>
      </c>
      <c r="CH1764" s="297" t="s">
        <v>12384</v>
      </c>
      <c r="CI1764" s="305">
        <v>1</v>
      </c>
      <c r="CJ1764" s="306">
        <v>5.6785714285714279</v>
      </c>
      <c r="CK1764" s="300">
        <v>2</v>
      </c>
      <c r="CL1764" s="301">
        <v>6</v>
      </c>
    </row>
    <row r="1765" spans="1:90" x14ac:dyDescent="0.25">
      <c r="A1765">
        <v>1523100670</v>
      </c>
      <c r="B1765" s="287" t="s">
        <v>14157</v>
      </c>
      <c r="C1765" s="141">
        <v>2</v>
      </c>
      <c r="D1765">
        <v>1</v>
      </c>
      <c r="E1765">
        <v>1</v>
      </c>
      <c r="F1765">
        <v>6</v>
      </c>
      <c r="G1765">
        <v>5</v>
      </c>
      <c r="I1765">
        <v>1</v>
      </c>
      <c r="K1765">
        <v>1</v>
      </c>
      <c r="L1765">
        <v>1</v>
      </c>
      <c r="N1765" s="142">
        <v>2</v>
      </c>
      <c r="O1765" s="141">
        <v>1</v>
      </c>
      <c r="P1765">
        <v>1</v>
      </c>
      <c r="T1765">
        <v>1</v>
      </c>
      <c r="W1765">
        <v>1</v>
      </c>
      <c r="X1765">
        <v>3</v>
      </c>
      <c r="Y1765">
        <v>2</v>
      </c>
      <c r="Z1765">
        <v>2</v>
      </c>
      <c r="AA1765" s="141">
        <v>1</v>
      </c>
      <c r="AB1765">
        <v>1</v>
      </c>
      <c r="AC1765">
        <v>2</v>
      </c>
      <c r="AD1765">
        <v>2</v>
      </c>
      <c r="AE1765">
        <v>1</v>
      </c>
      <c r="AF1765">
        <v>2</v>
      </c>
      <c r="AG1765">
        <v>1</v>
      </c>
      <c r="AH1765">
        <v>1</v>
      </c>
      <c r="AI1765">
        <v>2</v>
      </c>
      <c r="AK1765">
        <v>1</v>
      </c>
      <c r="AL1765" s="142">
        <v>2</v>
      </c>
      <c r="AM1765" s="141">
        <v>1</v>
      </c>
      <c r="AP1765">
        <v>3</v>
      </c>
      <c r="AQ1765">
        <v>1</v>
      </c>
      <c r="AR1765">
        <v>2</v>
      </c>
      <c r="AS1765">
        <v>3</v>
      </c>
      <c r="AT1765">
        <v>2</v>
      </c>
      <c r="AU1765">
        <v>3</v>
      </c>
      <c r="AV1765">
        <v>3</v>
      </c>
      <c r="AW1765">
        <v>1</v>
      </c>
      <c r="AX1765" s="142"/>
      <c r="AY1765" s="141"/>
      <c r="AZ1765">
        <v>2</v>
      </c>
      <c r="BA1765">
        <v>1</v>
      </c>
      <c r="BC1765">
        <v>1</v>
      </c>
      <c r="BD1765">
        <v>1</v>
      </c>
      <c r="BH1765">
        <v>3</v>
      </c>
      <c r="BJ1765" s="142">
        <v>2</v>
      </c>
      <c r="BK1765" s="141">
        <v>1</v>
      </c>
      <c r="BL1765">
        <v>1</v>
      </c>
      <c r="BO1765">
        <v>2</v>
      </c>
      <c r="BQ1765">
        <v>2</v>
      </c>
      <c r="BV1765" s="142"/>
      <c r="BW1765" s="302">
        <v>20</v>
      </c>
      <c r="BX1765" s="302">
        <v>11</v>
      </c>
      <c r="BY1765" s="302">
        <v>16</v>
      </c>
      <c r="BZ1765" s="302">
        <v>19</v>
      </c>
      <c r="CA1765" s="302">
        <v>10</v>
      </c>
      <c r="CB1765" s="302">
        <v>6</v>
      </c>
      <c r="CC1765" s="303">
        <v>2.3809523809523808E-2</v>
      </c>
      <c r="CD1765" s="304">
        <v>0.57735026918962573</v>
      </c>
      <c r="CE1765" s="302">
        <v>0</v>
      </c>
      <c r="CF1765" s="302">
        <v>30</v>
      </c>
      <c r="CG1765" s="296">
        <v>1.1904761904761906E-3</v>
      </c>
      <c r="CH1765" s="297" t="s">
        <v>12384</v>
      </c>
      <c r="CI1765" s="305">
        <v>1</v>
      </c>
      <c r="CJ1765" s="306">
        <v>6.7916359834753397</v>
      </c>
      <c r="CK1765" s="300">
        <v>2</v>
      </c>
      <c r="CL1765" s="301">
        <v>7</v>
      </c>
    </row>
    <row r="1766" spans="1:90" x14ac:dyDescent="0.25">
      <c r="A1766">
        <v>1523100680</v>
      </c>
      <c r="B1766" s="287" t="s">
        <v>14158</v>
      </c>
      <c r="C1766" s="141"/>
      <c r="E1766">
        <v>2</v>
      </c>
      <c r="F1766">
        <v>1</v>
      </c>
      <c r="J1766">
        <v>1</v>
      </c>
      <c r="L1766">
        <v>1</v>
      </c>
      <c r="N1766" s="142"/>
      <c r="O1766" s="141"/>
      <c r="T1766">
        <v>1</v>
      </c>
      <c r="X1766">
        <v>1</v>
      </c>
      <c r="Z1766">
        <v>1</v>
      </c>
      <c r="AA1766" s="141"/>
      <c r="AB1766">
        <v>3</v>
      </c>
      <c r="AC1766">
        <v>1</v>
      </c>
      <c r="AD1766">
        <v>3</v>
      </c>
      <c r="AF1766">
        <v>1</v>
      </c>
      <c r="AH1766">
        <v>2</v>
      </c>
      <c r="AI1766">
        <v>2</v>
      </c>
      <c r="AK1766">
        <v>1</v>
      </c>
      <c r="AL1766" s="142">
        <v>1</v>
      </c>
      <c r="AM1766" s="141">
        <v>6</v>
      </c>
      <c r="AO1766">
        <v>1</v>
      </c>
      <c r="AQ1766">
        <v>1</v>
      </c>
      <c r="AS1766">
        <v>2</v>
      </c>
      <c r="AU1766">
        <v>2</v>
      </c>
      <c r="AV1766">
        <v>1</v>
      </c>
      <c r="AW1766">
        <v>1</v>
      </c>
      <c r="AX1766" s="142">
        <v>1</v>
      </c>
      <c r="AY1766" s="141">
        <v>1</v>
      </c>
      <c r="BA1766">
        <v>1</v>
      </c>
      <c r="BC1766">
        <v>1</v>
      </c>
      <c r="BG1766">
        <v>1</v>
      </c>
      <c r="BJ1766" s="142">
        <v>2</v>
      </c>
      <c r="BK1766" s="141">
        <v>1</v>
      </c>
      <c r="BL1766">
        <v>1</v>
      </c>
      <c r="BN1766">
        <v>2</v>
      </c>
      <c r="BO1766">
        <v>2</v>
      </c>
      <c r="BP1766">
        <v>1</v>
      </c>
      <c r="BQ1766">
        <v>1</v>
      </c>
      <c r="BR1766">
        <v>1</v>
      </c>
      <c r="BS1766">
        <v>1</v>
      </c>
      <c r="BU1766">
        <v>1</v>
      </c>
      <c r="BV1766" s="142">
        <v>1</v>
      </c>
      <c r="BW1766" s="302">
        <v>5</v>
      </c>
      <c r="BX1766" s="302">
        <v>3</v>
      </c>
      <c r="BY1766" s="302">
        <v>14</v>
      </c>
      <c r="BZ1766" s="302">
        <v>15</v>
      </c>
      <c r="CA1766" s="302">
        <v>6</v>
      </c>
      <c r="CB1766" s="302">
        <v>12</v>
      </c>
      <c r="CC1766" s="303">
        <v>4.7619047619047616E-2</v>
      </c>
      <c r="CD1766" s="304">
        <v>0.42163702135578385</v>
      </c>
      <c r="CE1766" s="302">
        <v>0</v>
      </c>
      <c r="CF1766" s="302">
        <v>30</v>
      </c>
      <c r="CG1766" s="296">
        <v>2.3809523809523812E-3</v>
      </c>
      <c r="CH1766" s="297" t="s">
        <v>12384</v>
      </c>
      <c r="CI1766" s="305">
        <v>1</v>
      </c>
      <c r="CJ1766" s="306">
        <v>12.85020844992721</v>
      </c>
      <c r="CK1766" s="300">
        <v>2</v>
      </c>
      <c r="CL1766" s="301">
        <v>13</v>
      </c>
    </row>
    <row r="1767" spans="1:90" x14ac:dyDescent="0.25">
      <c r="A1767">
        <v>1523100710</v>
      </c>
      <c r="B1767" s="287" t="s">
        <v>14159</v>
      </c>
      <c r="C1767" s="141">
        <v>2</v>
      </c>
      <c r="D1767">
        <v>1</v>
      </c>
      <c r="N1767" s="142"/>
      <c r="O1767" s="141"/>
      <c r="AA1767" s="141"/>
      <c r="AL1767" s="142"/>
      <c r="AM1767" s="141"/>
      <c r="AX1767" s="142"/>
      <c r="AY1767" s="141"/>
      <c r="BJ1767" s="142"/>
      <c r="BK1767" s="141"/>
      <c r="BV1767" s="142"/>
      <c r="BW1767" s="302">
        <v>3</v>
      </c>
      <c r="BX1767" s="302">
        <v>0</v>
      </c>
      <c r="BY1767" s="302">
        <v>0</v>
      </c>
      <c r="BZ1767" s="302">
        <v>0</v>
      </c>
      <c r="CA1767" s="302">
        <v>0</v>
      </c>
      <c r="CB1767" s="302">
        <v>0</v>
      </c>
      <c r="CC1767" s="303">
        <v>0</v>
      </c>
      <c r="CD1767" s="304">
        <v>0</v>
      </c>
      <c r="CE1767" s="302">
        <v>0</v>
      </c>
      <c r="CF1767" s="302">
        <v>30</v>
      </c>
      <c r="CG1767" s="296">
        <v>0</v>
      </c>
      <c r="CH1767" s="297" t="s">
        <v>12384</v>
      </c>
      <c r="CI1767" s="305">
        <v>0</v>
      </c>
      <c r="CJ1767" s="306">
        <v>0</v>
      </c>
      <c r="CK1767" s="300">
        <v>0</v>
      </c>
      <c r="CL1767" s="301">
        <v>0</v>
      </c>
    </row>
    <row r="1768" spans="1:90" x14ac:dyDescent="0.25">
      <c r="A1768">
        <v>1523100720</v>
      </c>
      <c r="B1768" s="287" t="s">
        <v>14160</v>
      </c>
      <c r="C1768" s="141"/>
      <c r="N1768" s="142"/>
      <c r="O1768" s="141"/>
      <c r="AA1768" s="141"/>
      <c r="AB1768">
        <v>1</v>
      </c>
      <c r="AL1768" s="142"/>
      <c r="AM1768" s="141"/>
      <c r="AQ1768">
        <v>1</v>
      </c>
      <c r="AX1768" s="142"/>
      <c r="AY1768" s="141"/>
      <c r="BJ1768" s="142"/>
      <c r="BK1768" s="141"/>
      <c r="BV1768" s="142"/>
      <c r="BW1768" s="302">
        <v>0</v>
      </c>
      <c r="BX1768" s="302">
        <v>0</v>
      </c>
      <c r="BY1768" s="302">
        <v>1</v>
      </c>
      <c r="BZ1768" s="302">
        <v>1</v>
      </c>
      <c r="CA1768" s="302">
        <v>0</v>
      </c>
      <c r="CB1768" s="302">
        <v>0</v>
      </c>
      <c r="CC1768" s="303">
        <v>0</v>
      </c>
      <c r="CD1768" s="304">
        <v>0</v>
      </c>
      <c r="CE1768" s="302">
        <v>0</v>
      </c>
      <c r="CF1768" s="302">
        <v>30</v>
      </c>
      <c r="CG1768" s="296">
        <v>0</v>
      </c>
      <c r="CH1768" s="297" t="s">
        <v>12384</v>
      </c>
      <c r="CI1768" s="305">
        <v>0</v>
      </c>
      <c r="CJ1768" s="306">
        <v>0</v>
      </c>
      <c r="CK1768" s="300">
        <v>0</v>
      </c>
      <c r="CL1768" s="301">
        <v>0</v>
      </c>
    </row>
    <row r="1769" spans="1:90" x14ac:dyDescent="0.25">
      <c r="A1769">
        <v>1523100760</v>
      </c>
      <c r="B1769" s="287" t="s">
        <v>14161</v>
      </c>
      <c r="C1769" s="141"/>
      <c r="N1769" s="142"/>
      <c r="O1769" s="141"/>
      <c r="AA1769" s="141"/>
      <c r="AD1769">
        <v>1</v>
      </c>
      <c r="AJ1769">
        <v>1</v>
      </c>
      <c r="AL1769" s="142"/>
      <c r="AM1769" s="141">
        <v>2</v>
      </c>
      <c r="AX1769" s="142"/>
      <c r="AY1769" s="141"/>
      <c r="BJ1769" s="142"/>
      <c r="BK1769" s="141"/>
      <c r="BV1769" s="142"/>
      <c r="BW1769" s="302">
        <v>0</v>
      </c>
      <c r="BX1769" s="302">
        <v>0</v>
      </c>
      <c r="BY1769" s="302">
        <v>2</v>
      </c>
      <c r="BZ1769" s="302">
        <v>2</v>
      </c>
      <c r="CA1769" s="302">
        <v>0</v>
      </c>
      <c r="CB1769" s="302">
        <v>0</v>
      </c>
      <c r="CC1769" s="303">
        <v>0</v>
      </c>
      <c r="CD1769" s="304">
        <v>0</v>
      </c>
      <c r="CE1769" s="302">
        <v>0</v>
      </c>
      <c r="CF1769" s="302">
        <v>30</v>
      </c>
      <c r="CG1769" s="296">
        <v>0</v>
      </c>
      <c r="CH1769" s="297" t="s">
        <v>12384</v>
      </c>
      <c r="CI1769" s="305">
        <v>0</v>
      </c>
      <c r="CJ1769" s="306">
        <v>0</v>
      </c>
      <c r="CK1769" s="300">
        <v>0</v>
      </c>
      <c r="CL1769" s="301">
        <v>0</v>
      </c>
    </row>
    <row r="1770" spans="1:90" x14ac:dyDescent="0.25">
      <c r="A1770">
        <v>1523100770</v>
      </c>
      <c r="B1770" s="287" t="s">
        <v>14162</v>
      </c>
      <c r="C1770" s="141"/>
      <c r="N1770" s="142"/>
      <c r="O1770" s="141"/>
      <c r="AA1770" s="141"/>
      <c r="AD1770">
        <v>1</v>
      </c>
      <c r="AL1770" s="142"/>
      <c r="AM1770" s="141"/>
      <c r="AX1770" s="142"/>
      <c r="AY1770" s="141"/>
      <c r="BJ1770" s="142"/>
      <c r="BK1770" s="141"/>
      <c r="BS1770">
        <v>1</v>
      </c>
      <c r="BV1770" s="142"/>
      <c r="BW1770" s="302">
        <v>0</v>
      </c>
      <c r="BX1770" s="302">
        <v>0</v>
      </c>
      <c r="BY1770" s="302">
        <v>1</v>
      </c>
      <c r="BZ1770" s="302">
        <v>0</v>
      </c>
      <c r="CA1770" s="302">
        <v>0</v>
      </c>
      <c r="CB1770" s="302">
        <v>1</v>
      </c>
      <c r="CC1770" s="303">
        <v>3.968253968253968E-3</v>
      </c>
      <c r="CD1770" s="304">
        <v>0</v>
      </c>
      <c r="CE1770" s="302">
        <v>0</v>
      </c>
      <c r="CF1770" s="302">
        <v>30</v>
      </c>
      <c r="CG1770" s="296">
        <v>1.9841269841269841E-4</v>
      </c>
      <c r="CH1770" s="297" t="s">
        <v>12384</v>
      </c>
      <c r="CI1770" s="305">
        <v>0</v>
      </c>
      <c r="CJ1770" s="306">
        <v>1.0357142857142856</v>
      </c>
      <c r="CK1770" s="300">
        <v>1</v>
      </c>
      <c r="CL1770" s="301">
        <v>2</v>
      </c>
    </row>
    <row r="1771" spans="1:90" x14ac:dyDescent="0.25">
      <c r="A1771">
        <v>1523100790</v>
      </c>
      <c r="B1771" s="287" t="s">
        <v>14163</v>
      </c>
      <c r="C1771" s="141"/>
      <c r="G1771">
        <v>1</v>
      </c>
      <c r="N1771" s="142"/>
      <c r="O1771" s="141"/>
      <c r="AA1771" s="141"/>
      <c r="AL1771" s="142"/>
      <c r="AM1771" s="141"/>
      <c r="AX1771" s="142"/>
      <c r="AY1771" s="141"/>
      <c r="BJ1771" s="142"/>
      <c r="BK1771" s="141"/>
      <c r="BV1771" s="142"/>
      <c r="BW1771" s="302">
        <v>1</v>
      </c>
      <c r="BX1771" s="302">
        <v>0</v>
      </c>
      <c r="BY1771" s="302">
        <v>0</v>
      </c>
      <c r="BZ1771" s="302">
        <v>0</v>
      </c>
      <c r="CA1771" s="302">
        <v>0</v>
      </c>
      <c r="CB1771" s="302">
        <v>0</v>
      </c>
      <c r="CC1771" s="303">
        <v>0</v>
      </c>
      <c r="CD1771" s="304">
        <v>0</v>
      </c>
      <c r="CE1771" s="302">
        <v>0</v>
      </c>
      <c r="CF1771" s="302">
        <v>30</v>
      </c>
      <c r="CG1771" s="296">
        <v>0</v>
      </c>
      <c r="CH1771" s="297" t="s">
        <v>12384</v>
      </c>
      <c r="CI1771" s="305">
        <v>0</v>
      </c>
      <c r="CJ1771" s="306">
        <v>0</v>
      </c>
      <c r="CK1771" s="300">
        <v>0</v>
      </c>
      <c r="CL1771" s="301">
        <v>0</v>
      </c>
    </row>
    <row r="1772" spans="1:90" x14ac:dyDescent="0.25">
      <c r="A1772">
        <v>1523100820</v>
      </c>
      <c r="B1772" s="287" t="s">
        <v>14164</v>
      </c>
      <c r="C1772" s="141">
        <v>2</v>
      </c>
      <c r="D1772">
        <v>1</v>
      </c>
      <c r="E1772">
        <v>1</v>
      </c>
      <c r="F1772">
        <v>2</v>
      </c>
      <c r="G1772">
        <v>2</v>
      </c>
      <c r="J1772">
        <v>1</v>
      </c>
      <c r="L1772">
        <v>1</v>
      </c>
      <c r="N1772" s="142">
        <v>1</v>
      </c>
      <c r="O1772" s="141">
        <v>2</v>
      </c>
      <c r="P1772">
        <v>1</v>
      </c>
      <c r="R1772">
        <v>1</v>
      </c>
      <c r="T1772">
        <v>1</v>
      </c>
      <c r="W1772">
        <v>1</v>
      </c>
      <c r="X1772">
        <v>1</v>
      </c>
      <c r="Y1772">
        <v>1</v>
      </c>
      <c r="Z1772">
        <v>2</v>
      </c>
      <c r="AA1772" s="141"/>
      <c r="AB1772">
        <v>2</v>
      </c>
      <c r="AC1772">
        <v>2</v>
      </c>
      <c r="AD1772">
        <v>3</v>
      </c>
      <c r="AE1772">
        <v>2</v>
      </c>
      <c r="AF1772">
        <v>1</v>
      </c>
      <c r="AG1772">
        <v>1</v>
      </c>
      <c r="AH1772">
        <v>1</v>
      </c>
      <c r="AI1772">
        <v>2</v>
      </c>
      <c r="AJ1772">
        <v>1</v>
      </c>
      <c r="AK1772">
        <v>1</v>
      </c>
      <c r="AL1772" s="142">
        <v>2</v>
      </c>
      <c r="AM1772" s="141">
        <v>1</v>
      </c>
      <c r="AN1772">
        <v>1</v>
      </c>
      <c r="AO1772">
        <v>2</v>
      </c>
      <c r="AP1772">
        <v>3</v>
      </c>
      <c r="AQ1772">
        <v>1</v>
      </c>
      <c r="AR1772">
        <v>3</v>
      </c>
      <c r="AS1772">
        <v>2</v>
      </c>
      <c r="AT1772">
        <v>1</v>
      </c>
      <c r="AU1772">
        <v>3</v>
      </c>
      <c r="AV1772">
        <v>2</v>
      </c>
      <c r="AW1772">
        <v>1</v>
      </c>
      <c r="AX1772" s="142"/>
      <c r="AY1772" s="141"/>
      <c r="AZ1772">
        <v>3</v>
      </c>
      <c r="BA1772">
        <v>1</v>
      </c>
      <c r="BC1772">
        <v>1</v>
      </c>
      <c r="BD1772">
        <v>1</v>
      </c>
      <c r="BJ1772" s="142"/>
      <c r="BK1772" s="141"/>
      <c r="BL1772">
        <v>1</v>
      </c>
      <c r="BN1772">
        <v>2</v>
      </c>
      <c r="BO1772">
        <v>2</v>
      </c>
      <c r="BQ1772">
        <v>1</v>
      </c>
      <c r="BR1772">
        <v>1</v>
      </c>
      <c r="BS1772">
        <v>1</v>
      </c>
      <c r="BT1772">
        <v>1</v>
      </c>
      <c r="BV1772" s="142"/>
      <c r="BW1772" s="302">
        <v>11</v>
      </c>
      <c r="BX1772" s="302">
        <v>10</v>
      </c>
      <c r="BY1772" s="302">
        <v>18</v>
      </c>
      <c r="BZ1772" s="302">
        <v>20</v>
      </c>
      <c r="CA1772" s="302">
        <v>6</v>
      </c>
      <c r="CB1772" s="302">
        <v>9</v>
      </c>
      <c r="CC1772" s="303">
        <v>3.5714285714285712E-2</v>
      </c>
      <c r="CD1772" s="304">
        <v>0.48795003647426666</v>
      </c>
      <c r="CE1772" s="302">
        <v>0</v>
      </c>
      <c r="CF1772" s="302">
        <v>30</v>
      </c>
      <c r="CG1772" s="296">
        <v>1.7857142857142857E-3</v>
      </c>
      <c r="CH1772" s="297" t="s">
        <v>12384</v>
      </c>
      <c r="CI1772" s="305">
        <v>1</v>
      </c>
      <c r="CJ1772" s="306">
        <v>9.809378607902838</v>
      </c>
      <c r="CK1772" s="300">
        <v>2</v>
      </c>
      <c r="CL1772" s="301">
        <v>10</v>
      </c>
    </row>
    <row r="1773" spans="1:90" x14ac:dyDescent="0.25">
      <c r="A1773">
        <v>1523100910</v>
      </c>
      <c r="B1773" s="287" t="s">
        <v>14165</v>
      </c>
      <c r="C1773" s="141"/>
      <c r="G1773">
        <v>1</v>
      </c>
      <c r="N1773" s="142"/>
      <c r="O1773" s="141"/>
      <c r="AA1773" s="141"/>
      <c r="AL1773" s="142"/>
      <c r="AM1773" s="141"/>
      <c r="AX1773" s="142"/>
      <c r="AY1773" s="141"/>
      <c r="BJ1773" s="142"/>
      <c r="BK1773" s="141"/>
      <c r="BV1773" s="142"/>
      <c r="BW1773" s="302">
        <v>1</v>
      </c>
      <c r="BX1773" s="302">
        <v>0</v>
      </c>
      <c r="BY1773" s="302">
        <v>0</v>
      </c>
      <c r="BZ1773" s="302">
        <v>0</v>
      </c>
      <c r="CA1773" s="302">
        <v>0</v>
      </c>
      <c r="CB1773" s="302">
        <v>0</v>
      </c>
      <c r="CC1773" s="303">
        <v>0</v>
      </c>
      <c r="CD1773" s="304">
        <v>0</v>
      </c>
      <c r="CE1773" s="302">
        <v>0</v>
      </c>
      <c r="CF1773" s="302">
        <v>30</v>
      </c>
      <c r="CG1773" s="296">
        <v>0</v>
      </c>
      <c r="CH1773" s="297" t="s">
        <v>12384</v>
      </c>
      <c r="CI1773" s="305">
        <v>0</v>
      </c>
      <c r="CJ1773" s="306">
        <v>0</v>
      </c>
      <c r="CK1773" s="300">
        <v>0</v>
      </c>
      <c r="CL1773" s="301">
        <v>0</v>
      </c>
    </row>
    <row r="1774" spans="1:90" x14ac:dyDescent="0.25">
      <c r="A1774">
        <v>1523100950</v>
      </c>
      <c r="B1774" s="287" t="s">
        <v>14166</v>
      </c>
      <c r="C1774" s="141"/>
      <c r="E1774">
        <v>1</v>
      </c>
      <c r="N1774" s="142"/>
      <c r="O1774" s="141"/>
      <c r="AA1774" s="141"/>
      <c r="AC1774">
        <v>1</v>
      </c>
      <c r="AD1774">
        <v>3</v>
      </c>
      <c r="AI1774">
        <v>1</v>
      </c>
      <c r="AL1774" s="142"/>
      <c r="AM1774" s="141"/>
      <c r="AS1774">
        <v>1</v>
      </c>
      <c r="AX1774" s="142"/>
      <c r="AY1774" s="141"/>
      <c r="BB1774">
        <v>1</v>
      </c>
      <c r="BJ1774" s="142"/>
      <c r="BK1774" s="141"/>
      <c r="BN1774">
        <v>2</v>
      </c>
      <c r="BO1774">
        <v>2</v>
      </c>
      <c r="BR1774">
        <v>1</v>
      </c>
      <c r="BV1774" s="142"/>
      <c r="BW1774" s="302">
        <v>1</v>
      </c>
      <c r="BX1774" s="302">
        <v>0</v>
      </c>
      <c r="BY1774" s="302">
        <v>5</v>
      </c>
      <c r="BZ1774" s="302">
        <v>1</v>
      </c>
      <c r="CA1774" s="302">
        <v>1</v>
      </c>
      <c r="CB1774" s="302">
        <v>5</v>
      </c>
      <c r="CC1774" s="303">
        <v>1.984126984126984E-2</v>
      </c>
      <c r="CD1774" s="304">
        <v>0.57735026918962551</v>
      </c>
      <c r="CE1774" s="302">
        <v>0</v>
      </c>
      <c r="CF1774" s="302">
        <v>30</v>
      </c>
      <c r="CG1774" s="296">
        <v>9.9206349206349201E-4</v>
      </c>
      <c r="CH1774" s="297" t="s">
        <v>12384</v>
      </c>
      <c r="CI1774" s="305">
        <v>1</v>
      </c>
      <c r="CJ1774" s="306">
        <v>5.7559216977610532</v>
      </c>
      <c r="CK1774" s="300">
        <v>2</v>
      </c>
      <c r="CL1774" s="301">
        <v>6</v>
      </c>
    </row>
    <row r="1775" spans="1:90" x14ac:dyDescent="0.25">
      <c r="A1775">
        <v>1523101150</v>
      </c>
      <c r="B1775" s="287" t="s">
        <v>14167</v>
      </c>
      <c r="C1775" s="141">
        <v>1</v>
      </c>
      <c r="D1775">
        <v>1</v>
      </c>
      <c r="N1775" s="142"/>
      <c r="O1775" s="141"/>
      <c r="AA1775" s="141"/>
      <c r="AL1775" s="142"/>
      <c r="AM1775" s="141"/>
      <c r="AX1775" s="142"/>
      <c r="AY1775" s="141"/>
      <c r="BJ1775" s="142"/>
      <c r="BK1775" s="141"/>
      <c r="BV1775" s="142"/>
      <c r="BW1775" s="302">
        <v>2</v>
      </c>
      <c r="BX1775" s="302">
        <v>0</v>
      </c>
      <c r="BY1775" s="302">
        <v>0</v>
      </c>
      <c r="BZ1775" s="302">
        <v>0</v>
      </c>
      <c r="CA1775" s="302">
        <v>0</v>
      </c>
      <c r="CB1775" s="302">
        <v>0</v>
      </c>
      <c r="CC1775" s="303">
        <v>0</v>
      </c>
      <c r="CD1775" s="304">
        <v>0</v>
      </c>
      <c r="CE1775" s="302">
        <v>0</v>
      </c>
      <c r="CF1775" s="302">
        <v>30</v>
      </c>
      <c r="CG1775" s="296">
        <v>0</v>
      </c>
      <c r="CH1775" s="297" t="s">
        <v>12384</v>
      </c>
      <c r="CI1775" s="305">
        <v>0</v>
      </c>
      <c r="CJ1775" s="306">
        <v>0</v>
      </c>
      <c r="CK1775" s="300">
        <v>0</v>
      </c>
      <c r="CL1775" s="301">
        <v>0</v>
      </c>
    </row>
    <row r="1776" spans="1:90" x14ac:dyDescent="0.25">
      <c r="A1776">
        <v>1523101560</v>
      </c>
      <c r="B1776" s="287" t="s">
        <v>14168</v>
      </c>
      <c r="C1776" s="141">
        <v>1</v>
      </c>
      <c r="N1776" s="142"/>
      <c r="O1776" s="141"/>
      <c r="Z1776">
        <v>2</v>
      </c>
      <c r="AA1776" s="141"/>
      <c r="AL1776" s="142"/>
      <c r="AM1776" s="141"/>
      <c r="AP1776">
        <v>1</v>
      </c>
      <c r="AX1776" s="142"/>
      <c r="AY1776" s="141"/>
      <c r="BJ1776" s="142"/>
      <c r="BK1776" s="141"/>
      <c r="BV1776" s="142"/>
      <c r="BW1776" s="302">
        <v>1</v>
      </c>
      <c r="BX1776" s="302">
        <v>2</v>
      </c>
      <c r="BY1776" s="302">
        <v>0</v>
      </c>
      <c r="BZ1776" s="302">
        <v>1</v>
      </c>
      <c r="CA1776" s="302">
        <v>0</v>
      </c>
      <c r="CB1776" s="302">
        <v>0</v>
      </c>
      <c r="CC1776" s="303">
        <v>0</v>
      </c>
      <c r="CD1776" s="304">
        <v>0</v>
      </c>
      <c r="CE1776" s="302">
        <v>0</v>
      </c>
      <c r="CF1776" s="302">
        <v>30</v>
      </c>
      <c r="CG1776" s="296">
        <v>0</v>
      </c>
      <c r="CH1776" s="297" t="s">
        <v>12384</v>
      </c>
      <c r="CI1776" s="305">
        <v>0</v>
      </c>
      <c r="CJ1776" s="306">
        <v>0</v>
      </c>
      <c r="CK1776" s="300">
        <v>0</v>
      </c>
      <c r="CL1776" s="301">
        <v>0</v>
      </c>
    </row>
    <row r="1777" spans="1:90" x14ac:dyDescent="0.25">
      <c r="A1777">
        <v>1523101570</v>
      </c>
      <c r="B1777" s="287" t="s">
        <v>14169</v>
      </c>
      <c r="C1777" s="141"/>
      <c r="D1777">
        <v>1</v>
      </c>
      <c r="N1777" s="142"/>
      <c r="O1777" s="141"/>
      <c r="AA1777" s="141"/>
      <c r="AC1777">
        <v>1</v>
      </c>
      <c r="AD1777">
        <v>1</v>
      </c>
      <c r="AG1777">
        <v>1</v>
      </c>
      <c r="AH1777">
        <v>1</v>
      </c>
      <c r="AI1777">
        <v>1</v>
      </c>
      <c r="AL1777" s="142"/>
      <c r="AM1777" s="141"/>
      <c r="AO1777">
        <v>1</v>
      </c>
      <c r="AQ1777">
        <v>1</v>
      </c>
      <c r="AS1777">
        <v>1</v>
      </c>
      <c r="AX1777" s="142"/>
      <c r="AY1777" s="141"/>
      <c r="BC1777">
        <v>1</v>
      </c>
      <c r="BJ1777" s="142"/>
      <c r="BK1777" s="141"/>
      <c r="BN1777">
        <v>1</v>
      </c>
      <c r="BO1777">
        <v>1</v>
      </c>
      <c r="BV1777" s="142"/>
      <c r="BW1777" s="302">
        <v>1</v>
      </c>
      <c r="BX1777" s="302">
        <v>0</v>
      </c>
      <c r="BY1777" s="302">
        <v>5</v>
      </c>
      <c r="BZ1777" s="302">
        <v>3</v>
      </c>
      <c r="CA1777" s="302">
        <v>1</v>
      </c>
      <c r="CB1777" s="302">
        <v>2</v>
      </c>
      <c r="CC1777" s="303">
        <v>7.9365079365079361E-3</v>
      </c>
      <c r="CD1777" s="304">
        <v>0</v>
      </c>
      <c r="CE1777" s="302">
        <v>0</v>
      </c>
      <c r="CF1777" s="302">
        <v>30</v>
      </c>
      <c r="CG1777" s="296">
        <v>3.9682539682539683E-4</v>
      </c>
      <c r="CH1777" s="297" t="s">
        <v>12384</v>
      </c>
      <c r="CI1777" s="305">
        <v>0</v>
      </c>
      <c r="CJ1777" s="306">
        <v>2.0714285714285712</v>
      </c>
      <c r="CK1777" s="300">
        <v>1</v>
      </c>
      <c r="CL1777" s="301">
        <v>3</v>
      </c>
    </row>
    <row r="1778" spans="1:90" x14ac:dyDescent="0.25">
      <c r="A1778">
        <v>1523101580</v>
      </c>
      <c r="B1778" s="287" t="s">
        <v>14170</v>
      </c>
      <c r="C1778" s="141"/>
      <c r="N1778" s="142"/>
      <c r="O1778" s="141"/>
      <c r="AA1778" s="141"/>
      <c r="AD1778">
        <v>1</v>
      </c>
      <c r="AL1778" s="142"/>
      <c r="AM1778" s="141"/>
      <c r="AX1778" s="142"/>
      <c r="AY1778" s="141"/>
      <c r="BJ1778" s="142"/>
      <c r="BK1778" s="141"/>
      <c r="BO1778">
        <v>1</v>
      </c>
      <c r="BT1778">
        <v>1</v>
      </c>
      <c r="BV1778" s="142"/>
      <c r="BW1778" s="302">
        <v>0</v>
      </c>
      <c r="BX1778" s="302">
        <v>0</v>
      </c>
      <c r="BY1778" s="302">
        <v>1</v>
      </c>
      <c r="BZ1778" s="302">
        <v>0</v>
      </c>
      <c r="CA1778" s="302">
        <v>0</v>
      </c>
      <c r="CB1778" s="302">
        <v>2</v>
      </c>
      <c r="CC1778" s="303">
        <v>7.9365079365079361E-3</v>
      </c>
      <c r="CD1778" s="304">
        <v>0</v>
      </c>
      <c r="CE1778" s="302">
        <v>0</v>
      </c>
      <c r="CF1778" s="302">
        <v>30</v>
      </c>
      <c r="CG1778" s="296">
        <v>3.9682539682539683E-4</v>
      </c>
      <c r="CH1778" s="297" t="s">
        <v>12384</v>
      </c>
      <c r="CI1778" s="305">
        <v>0</v>
      </c>
      <c r="CJ1778" s="306">
        <v>2.0714285714285712</v>
      </c>
      <c r="CK1778" s="300">
        <v>1</v>
      </c>
      <c r="CL1778" s="301">
        <v>3</v>
      </c>
    </row>
    <row r="1779" spans="1:90" x14ac:dyDescent="0.25">
      <c r="A1779">
        <v>1523101690</v>
      </c>
      <c r="B1779" s="287" t="s">
        <v>14171</v>
      </c>
      <c r="C1779" s="141">
        <v>1</v>
      </c>
      <c r="N1779" s="142"/>
      <c r="O1779" s="141"/>
      <c r="AA1779" s="141"/>
      <c r="AL1779" s="142"/>
      <c r="AM1779" s="141"/>
      <c r="AX1779" s="142"/>
      <c r="AY1779" s="141"/>
      <c r="BJ1779" s="142"/>
      <c r="BK1779" s="141"/>
      <c r="BV1779" s="142"/>
      <c r="BW1779" s="302">
        <v>1</v>
      </c>
      <c r="BX1779" s="302">
        <v>0</v>
      </c>
      <c r="BY1779" s="302">
        <v>0</v>
      </c>
      <c r="BZ1779" s="302">
        <v>0</v>
      </c>
      <c r="CA1779" s="302">
        <v>0</v>
      </c>
      <c r="CB1779" s="302">
        <v>0</v>
      </c>
      <c r="CC1779" s="303">
        <v>0</v>
      </c>
      <c r="CD1779" s="304">
        <v>0</v>
      </c>
      <c r="CE1779" s="302">
        <v>0</v>
      </c>
      <c r="CF1779" s="302">
        <v>30</v>
      </c>
      <c r="CG1779" s="296">
        <v>0</v>
      </c>
      <c r="CH1779" s="297" t="s">
        <v>12384</v>
      </c>
      <c r="CI1779" s="305">
        <v>0</v>
      </c>
      <c r="CJ1779" s="306">
        <v>0</v>
      </c>
      <c r="CK1779" s="300">
        <v>0</v>
      </c>
      <c r="CL1779" s="301">
        <v>0</v>
      </c>
    </row>
    <row r="1780" spans="1:90" x14ac:dyDescent="0.25">
      <c r="A1780">
        <v>1523101760</v>
      </c>
      <c r="B1780" s="287" t="s">
        <v>14172</v>
      </c>
      <c r="C1780" s="141"/>
      <c r="G1780">
        <v>1</v>
      </c>
      <c r="N1780" s="142"/>
      <c r="O1780" s="141"/>
      <c r="AA1780" s="141"/>
      <c r="AL1780" s="142"/>
      <c r="AM1780" s="141"/>
      <c r="AX1780" s="142"/>
      <c r="AY1780" s="141"/>
      <c r="BJ1780" s="142"/>
      <c r="BK1780" s="141"/>
      <c r="BV1780" s="142"/>
      <c r="BW1780" s="302">
        <v>1</v>
      </c>
      <c r="BX1780" s="302">
        <v>0</v>
      </c>
      <c r="BY1780" s="302">
        <v>0</v>
      </c>
      <c r="BZ1780" s="302">
        <v>0</v>
      </c>
      <c r="CA1780" s="302">
        <v>0</v>
      </c>
      <c r="CB1780" s="302">
        <v>0</v>
      </c>
      <c r="CC1780" s="303">
        <v>0</v>
      </c>
      <c r="CD1780" s="304">
        <v>0</v>
      </c>
      <c r="CE1780" s="302">
        <v>0</v>
      </c>
      <c r="CF1780" s="302">
        <v>30</v>
      </c>
      <c r="CG1780" s="296">
        <v>0</v>
      </c>
      <c r="CH1780" s="297" t="s">
        <v>12384</v>
      </c>
      <c r="CI1780" s="305">
        <v>0</v>
      </c>
      <c r="CJ1780" s="306">
        <v>0</v>
      </c>
      <c r="CK1780" s="300">
        <v>0</v>
      </c>
      <c r="CL1780" s="301">
        <v>0</v>
      </c>
    </row>
    <row r="1781" spans="1:90" x14ac:dyDescent="0.25">
      <c r="A1781">
        <v>1523101800</v>
      </c>
      <c r="B1781" s="287" t="s">
        <v>14173</v>
      </c>
      <c r="C1781" s="141"/>
      <c r="N1781" s="142">
        <v>2</v>
      </c>
      <c r="O1781" s="141"/>
      <c r="P1781">
        <v>1</v>
      </c>
      <c r="Q1781">
        <v>1</v>
      </c>
      <c r="W1781">
        <v>1</v>
      </c>
      <c r="AA1781" s="141"/>
      <c r="AB1781">
        <v>1</v>
      </c>
      <c r="AL1781" s="142"/>
      <c r="AM1781" s="141"/>
      <c r="AP1781">
        <v>2</v>
      </c>
      <c r="AT1781">
        <v>1</v>
      </c>
      <c r="AU1781">
        <v>1</v>
      </c>
      <c r="AV1781">
        <v>2</v>
      </c>
      <c r="AX1781" s="142"/>
      <c r="AY1781" s="141"/>
      <c r="AZ1781">
        <v>1</v>
      </c>
      <c r="BD1781">
        <v>1</v>
      </c>
      <c r="BJ1781" s="142"/>
      <c r="BK1781" s="141"/>
      <c r="BL1781">
        <v>1</v>
      </c>
      <c r="BP1781">
        <v>2</v>
      </c>
      <c r="BR1781">
        <v>2</v>
      </c>
      <c r="BV1781" s="142"/>
      <c r="BW1781" s="302">
        <v>2</v>
      </c>
      <c r="BX1781" s="302">
        <v>3</v>
      </c>
      <c r="BY1781" s="302">
        <v>1</v>
      </c>
      <c r="BZ1781" s="302">
        <v>6</v>
      </c>
      <c r="CA1781" s="302">
        <v>2</v>
      </c>
      <c r="CB1781" s="302">
        <v>5</v>
      </c>
      <c r="CC1781" s="303">
        <v>1.984126984126984E-2</v>
      </c>
      <c r="CD1781" s="304">
        <v>0.57735026918962551</v>
      </c>
      <c r="CE1781" s="302">
        <v>0</v>
      </c>
      <c r="CF1781" s="302">
        <v>30</v>
      </c>
      <c r="CG1781" s="296">
        <v>9.9206349206349201E-4</v>
      </c>
      <c r="CH1781" s="297" t="s">
        <v>12384</v>
      </c>
      <c r="CI1781" s="305">
        <v>1</v>
      </c>
      <c r="CJ1781" s="306">
        <v>5.7559216977610532</v>
      </c>
      <c r="CK1781" s="300">
        <v>2</v>
      </c>
      <c r="CL1781" s="301">
        <v>6</v>
      </c>
    </row>
    <row r="1782" spans="1:90" x14ac:dyDescent="0.25">
      <c r="A1782">
        <v>1523101850</v>
      </c>
      <c r="B1782" s="287" t="s">
        <v>14174</v>
      </c>
      <c r="C1782" s="141">
        <v>2</v>
      </c>
      <c r="E1782">
        <v>1</v>
      </c>
      <c r="N1782" s="142"/>
      <c r="O1782" s="141"/>
      <c r="AA1782" s="141"/>
      <c r="AL1782" s="142"/>
      <c r="AM1782" s="141"/>
      <c r="AX1782" s="142"/>
      <c r="AY1782" s="141"/>
      <c r="BJ1782" s="142"/>
      <c r="BK1782" s="141"/>
      <c r="BV1782" s="142"/>
      <c r="BW1782" s="302">
        <v>3</v>
      </c>
      <c r="BX1782" s="302">
        <v>0</v>
      </c>
      <c r="BY1782" s="302">
        <v>0</v>
      </c>
      <c r="BZ1782" s="302">
        <v>0</v>
      </c>
      <c r="CA1782" s="302">
        <v>0</v>
      </c>
      <c r="CB1782" s="302">
        <v>0</v>
      </c>
      <c r="CC1782" s="303">
        <v>0</v>
      </c>
      <c r="CD1782" s="304">
        <v>0</v>
      </c>
      <c r="CE1782" s="302">
        <v>0</v>
      </c>
      <c r="CF1782" s="302">
        <v>30</v>
      </c>
      <c r="CG1782" s="296">
        <v>0</v>
      </c>
      <c r="CH1782" s="297" t="s">
        <v>12384</v>
      </c>
      <c r="CI1782" s="305">
        <v>0</v>
      </c>
      <c r="CJ1782" s="306">
        <v>0</v>
      </c>
      <c r="CK1782" s="300">
        <v>0</v>
      </c>
      <c r="CL1782" s="301">
        <v>0</v>
      </c>
    </row>
    <row r="1783" spans="1:90" x14ac:dyDescent="0.25">
      <c r="A1783">
        <v>1523101890</v>
      </c>
      <c r="B1783" s="287" t="s">
        <v>14175</v>
      </c>
      <c r="C1783" s="141"/>
      <c r="E1783">
        <v>1</v>
      </c>
      <c r="N1783" s="142"/>
      <c r="O1783" s="141"/>
      <c r="AA1783" s="141"/>
      <c r="AL1783" s="142"/>
      <c r="AM1783" s="141"/>
      <c r="AX1783" s="142"/>
      <c r="AY1783" s="141"/>
      <c r="BJ1783" s="142"/>
      <c r="BK1783" s="141"/>
      <c r="BV1783" s="142"/>
      <c r="BW1783" s="302">
        <v>1</v>
      </c>
      <c r="BX1783" s="302">
        <v>0</v>
      </c>
      <c r="BY1783" s="302">
        <v>0</v>
      </c>
      <c r="BZ1783" s="302">
        <v>0</v>
      </c>
      <c r="CA1783" s="302">
        <v>0</v>
      </c>
      <c r="CB1783" s="302">
        <v>0</v>
      </c>
      <c r="CC1783" s="303">
        <v>0</v>
      </c>
      <c r="CD1783" s="304">
        <v>0</v>
      </c>
      <c r="CE1783" s="302">
        <v>0</v>
      </c>
      <c r="CF1783" s="302">
        <v>30</v>
      </c>
      <c r="CG1783" s="296">
        <v>0</v>
      </c>
      <c r="CH1783" s="297" t="s">
        <v>12384</v>
      </c>
      <c r="CI1783" s="305">
        <v>0</v>
      </c>
      <c r="CJ1783" s="306">
        <v>0</v>
      </c>
      <c r="CK1783" s="300">
        <v>0</v>
      </c>
      <c r="CL1783" s="301">
        <v>0</v>
      </c>
    </row>
    <row r="1784" spans="1:90" x14ac:dyDescent="0.25">
      <c r="A1784">
        <v>1523101900</v>
      </c>
      <c r="B1784" s="287" t="s">
        <v>14176</v>
      </c>
      <c r="C1784" s="141"/>
      <c r="G1784">
        <v>1</v>
      </c>
      <c r="N1784" s="142"/>
      <c r="O1784" s="141"/>
      <c r="AA1784" s="141"/>
      <c r="AL1784" s="142"/>
      <c r="AM1784" s="141"/>
      <c r="AX1784" s="142"/>
      <c r="AY1784" s="141"/>
      <c r="BI1784">
        <v>1</v>
      </c>
      <c r="BJ1784" s="142"/>
      <c r="BK1784" s="141"/>
      <c r="BV1784" s="142"/>
      <c r="BW1784" s="302">
        <v>1</v>
      </c>
      <c r="BX1784" s="302">
        <v>0</v>
      </c>
      <c r="BY1784" s="302">
        <v>0</v>
      </c>
      <c r="BZ1784" s="302">
        <v>0</v>
      </c>
      <c r="CA1784" s="302">
        <v>1</v>
      </c>
      <c r="CB1784" s="302">
        <v>0</v>
      </c>
      <c r="CC1784" s="303">
        <v>0</v>
      </c>
      <c r="CD1784" s="304">
        <v>0</v>
      </c>
      <c r="CE1784" s="302">
        <v>0</v>
      </c>
      <c r="CF1784" s="302">
        <v>30</v>
      </c>
      <c r="CG1784" s="296">
        <v>0</v>
      </c>
      <c r="CH1784" s="297" t="s">
        <v>12384</v>
      </c>
      <c r="CI1784" s="305">
        <v>0</v>
      </c>
      <c r="CJ1784" s="306">
        <v>0</v>
      </c>
      <c r="CK1784" s="300">
        <v>0</v>
      </c>
      <c r="CL1784" s="301">
        <v>0</v>
      </c>
    </row>
    <row r="1785" spans="1:90" x14ac:dyDescent="0.25">
      <c r="A1785">
        <v>1523101910</v>
      </c>
      <c r="B1785" s="287" t="s">
        <v>14177</v>
      </c>
      <c r="C1785" s="141"/>
      <c r="G1785">
        <v>1</v>
      </c>
      <c r="N1785" s="142"/>
      <c r="O1785" s="141"/>
      <c r="AA1785" s="141"/>
      <c r="AL1785" s="142"/>
      <c r="AM1785" s="141"/>
      <c r="AX1785" s="142"/>
      <c r="AY1785" s="141"/>
      <c r="BJ1785" s="142"/>
      <c r="BK1785" s="141"/>
      <c r="BV1785" s="142"/>
      <c r="BW1785" s="302">
        <v>1</v>
      </c>
      <c r="BX1785" s="302">
        <v>0</v>
      </c>
      <c r="BY1785" s="302">
        <v>0</v>
      </c>
      <c r="BZ1785" s="302">
        <v>0</v>
      </c>
      <c r="CA1785" s="302">
        <v>0</v>
      </c>
      <c r="CB1785" s="302">
        <v>0</v>
      </c>
      <c r="CC1785" s="303">
        <v>0</v>
      </c>
      <c r="CD1785" s="304">
        <v>0</v>
      </c>
      <c r="CE1785" s="302">
        <v>0</v>
      </c>
      <c r="CF1785" s="302">
        <v>30</v>
      </c>
      <c r="CG1785" s="296">
        <v>0</v>
      </c>
      <c r="CH1785" s="297" t="s">
        <v>12384</v>
      </c>
      <c r="CI1785" s="305">
        <v>0</v>
      </c>
      <c r="CJ1785" s="306">
        <v>0</v>
      </c>
      <c r="CK1785" s="300">
        <v>0</v>
      </c>
      <c r="CL1785" s="301">
        <v>0</v>
      </c>
    </row>
    <row r="1786" spans="1:90" x14ac:dyDescent="0.25">
      <c r="A1786">
        <v>1523102280</v>
      </c>
      <c r="B1786" s="287" t="s">
        <v>14178</v>
      </c>
      <c r="C1786" s="141">
        <v>1</v>
      </c>
      <c r="D1786">
        <v>1</v>
      </c>
      <c r="E1786">
        <v>1</v>
      </c>
      <c r="N1786" s="142"/>
      <c r="O1786" s="141"/>
      <c r="R1786">
        <v>1</v>
      </c>
      <c r="U1786">
        <v>1</v>
      </c>
      <c r="V1786">
        <v>1</v>
      </c>
      <c r="W1786">
        <v>1</v>
      </c>
      <c r="Y1786">
        <v>1</v>
      </c>
      <c r="AA1786" s="141"/>
      <c r="AC1786">
        <v>2</v>
      </c>
      <c r="AE1786">
        <v>1</v>
      </c>
      <c r="AG1786">
        <v>2</v>
      </c>
      <c r="AL1786" s="142"/>
      <c r="AM1786" s="141">
        <v>1</v>
      </c>
      <c r="AN1786">
        <v>1</v>
      </c>
      <c r="AP1786">
        <v>1</v>
      </c>
      <c r="AV1786">
        <v>1</v>
      </c>
      <c r="AX1786" s="142"/>
      <c r="AY1786" s="141"/>
      <c r="BH1786">
        <v>1</v>
      </c>
      <c r="BI1786">
        <v>1</v>
      </c>
      <c r="BJ1786" s="142"/>
      <c r="BK1786" s="141"/>
      <c r="BP1786">
        <v>1</v>
      </c>
      <c r="BS1786">
        <v>1</v>
      </c>
      <c r="BV1786" s="142"/>
      <c r="BW1786" s="302">
        <v>3</v>
      </c>
      <c r="BX1786" s="302">
        <v>5</v>
      </c>
      <c r="BY1786" s="302">
        <v>5</v>
      </c>
      <c r="BZ1786" s="302">
        <v>4</v>
      </c>
      <c r="CA1786" s="302">
        <v>2</v>
      </c>
      <c r="CB1786" s="302">
        <v>2</v>
      </c>
      <c r="CC1786" s="303">
        <v>7.9365079365079361E-3</v>
      </c>
      <c r="CD1786" s="304">
        <v>0</v>
      </c>
      <c r="CE1786" s="302">
        <v>0</v>
      </c>
      <c r="CF1786" s="302">
        <v>30</v>
      </c>
      <c r="CG1786" s="296">
        <v>3.9682539682539683E-4</v>
      </c>
      <c r="CH1786" s="297" t="s">
        <v>12384</v>
      </c>
      <c r="CI1786" s="305">
        <v>0</v>
      </c>
      <c r="CJ1786" s="306">
        <v>2.0714285714285712</v>
      </c>
      <c r="CK1786" s="300">
        <v>1</v>
      </c>
      <c r="CL1786" s="301">
        <v>3</v>
      </c>
    </row>
    <row r="1787" spans="1:90" x14ac:dyDescent="0.25">
      <c r="A1787">
        <v>1523102330</v>
      </c>
      <c r="B1787" s="287" t="s">
        <v>14179</v>
      </c>
      <c r="C1787" s="141"/>
      <c r="G1787">
        <v>1</v>
      </c>
      <c r="N1787" s="142"/>
      <c r="O1787" s="141"/>
      <c r="V1787">
        <v>1</v>
      </c>
      <c r="X1787">
        <v>3</v>
      </c>
      <c r="Z1787">
        <v>1</v>
      </c>
      <c r="AA1787" s="141"/>
      <c r="AC1787">
        <v>1</v>
      </c>
      <c r="AI1787">
        <v>1</v>
      </c>
      <c r="AJ1787">
        <v>1</v>
      </c>
      <c r="AL1787" s="142"/>
      <c r="AM1787" s="141"/>
      <c r="AN1787">
        <v>1</v>
      </c>
      <c r="AO1787">
        <v>1</v>
      </c>
      <c r="AX1787" s="142"/>
      <c r="AY1787" s="141"/>
      <c r="BD1787">
        <v>1</v>
      </c>
      <c r="BH1787">
        <v>1</v>
      </c>
      <c r="BJ1787" s="142"/>
      <c r="BK1787" s="141"/>
      <c r="BV1787" s="142"/>
      <c r="BW1787" s="302">
        <v>1</v>
      </c>
      <c r="BX1787" s="302">
        <v>5</v>
      </c>
      <c r="BY1787" s="302">
        <v>3</v>
      </c>
      <c r="BZ1787" s="302">
        <v>2</v>
      </c>
      <c r="CA1787" s="302">
        <v>2</v>
      </c>
      <c r="CB1787" s="302">
        <v>0</v>
      </c>
      <c r="CC1787" s="303">
        <v>0</v>
      </c>
      <c r="CD1787" s="304">
        <v>0</v>
      </c>
      <c r="CE1787" s="302">
        <v>0</v>
      </c>
      <c r="CF1787" s="302">
        <v>30</v>
      </c>
      <c r="CG1787" s="296">
        <v>0</v>
      </c>
      <c r="CH1787" s="297" t="s">
        <v>12384</v>
      </c>
      <c r="CI1787" s="305">
        <v>0</v>
      </c>
      <c r="CJ1787" s="306">
        <v>0</v>
      </c>
      <c r="CK1787" s="300">
        <v>0</v>
      </c>
      <c r="CL1787" s="301">
        <v>0</v>
      </c>
    </row>
    <row r="1788" spans="1:90" x14ac:dyDescent="0.25">
      <c r="A1788">
        <v>1523102360</v>
      </c>
      <c r="B1788" s="287" t="s">
        <v>14180</v>
      </c>
      <c r="C1788" s="141"/>
      <c r="N1788" s="142"/>
      <c r="O1788" s="141"/>
      <c r="AA1788" s="141">
        <v>1</v>
      </c>
      <c r="AL1788" s="142"/>
      <c r="AM1788" s="141"/>
      <c r="AX1788" s="142"/>
      <c r="AY1788" s="141"/>
      <c r="BJ1788" s="142"/>
      <c r="BK1788" s="141"/>
      <c r="BV1788" s="142"/>
      <c r="BW1788" s="302">
        <v>0</v>
      </c>
      <c r="BX1788" s="302">
        <v>0</v>
      </c>
      <c r="BY1788" s="302">
        <v>1</v>
      </c>
      <c r="BZ1788" s="302">
        <v>0</v>
      </c>
      <c r="CA1788" s="302">
        <v>0</v>
      </c>
      <c r="CB1788" s="302">
        <v>0</v>
      </c>
      <c r="CC1788" s="303">
        <v>0</v>
      </c>
      <c r="CD1788" s="304">
        <v>0</v>
      </c>
      <c r="CE1788" s="302">
        <v>0</v>
      </c>
      <c r="CF1788" s="302">
        <v>30</v>
      </c>
      <c r="CG1788" s="296">
        <v>0</v>
      </c>
      <c r="CH1788" s="297" t="s">
        <v>12384</v>
      </c>
      <c r="CI1788" s="305">
        <v>0</v>
      </c>
      <c r="CJ1788" s="306">
        <v>0</v>
      </c>
      <c r="CK1788" s="300">
        <v>0</v>
      </c>
      <c r="CL1788" s="301">
        <v>0</v>
      </c>
    </row>
    <row r="1789" spans="1:90" x14ac:dyDescent="0.25">
      <c r="A1789">
        <v>1523102520</v>
      </c>
      <c r="B1789" s="287" t="s">
        <v>14181</v>
      </c>
      <c r="C1789" s="141"/>
      <c r="H1789">
        <v>1</v>
      </c>
      <c r="N1789" s="142"/>
      <c r="O1789" s="141">
        <v>1</v>
      </c>
      <c r="AA1789" s="141"/>
      <c r="AL1789" s="142"/>
      <c r="AM1789" s="141"/>
      <c r="AX1789" s="142"/>
      <c r="AY1789" s="141"/>
      <c r="BJ1789" s="142"/>
      <c r="BK1789" s="141"/>
      <c r="BV1789" s="142">
        <v>1</v>
      </c>
      <c r="BW1789" s="302">
        <v>1</v>
      </c>
      <c r="BX1789" s="302">
        <v>1</v>
      </c>
      <c r="BY1789" s="302">
        <v>0</v>
      </c>
      <c r="BZ1789" s="302">
        <v>0</v>
      </c>
      <c r="CA1789" s="302">
        <v>0</v>
      </c>
      <c r="CB1789" s="302">
        <v>1</v>
      </c>
      <c r="CC1789" s="303">
        <v>3.968253968253968E-3</v>
      </c>
      <c r="CD1789" s="304">
        <v>0</v>
      </c>
      <c r="CE1789" s="302">
        <v>0</v>
      </c>
      <c r="CF1789" s="302">
        <v>30</v>
      </c>
      <c r="CG1789" s="296">
        <v>1.9841269841269841E-4</v>
      </c>
      <c r="CH1789" s="297" t="s">
        <v>12384</v>
      </c>
      <c r="CI1789" s="305">
        <v>0</v>
      </c>
      <c r="CJ1789" s="306">
        <v>1.0357142857142856</v>
      </c>
      <c r="CK1789" s="300">
        <v>1</v>
      </c>
      <c r="CL1789" s="301">
        <v>2</v>
      </c>
    </row>
    <row r="1790" spans="1:90" x14ac:dyDescent="0.25">
      <c r="A1790">
        <v>1523102880</v>
      </c>
      <c r="B1790" s="287" t="s">
        <v>14182</v>
      </c>
      <c r="C1790" s="141"/>
      <c r="N1790" s="142"/>
      <c r="O1790" s="141"/>
      <c r="AA1790" s="141"/>
      <c r="AK1790">
        <v>1</v>
      </c>
      <c r="AL1790" s="142"/>
      <c r="AM1790" s="141"/>
      <c r="AX1790" s="142"/>
      <c r="AY1790" s="141"/>
      <c r="BJ1790" s="142"/>
      <c r="BK1790" s="141"/>
      <c r="BV1790" s="142"/>
      <c r="BW1790" s="302">
        <v>0</v>
      </c>
      <c r="BX1790" s="302">
        <v>0</v>
      </c>
      <c r="BY1790" s="302">
        <v>1</v>
      </c>
      <c r="BZ1790" s="302">
        <v>0</v>
      </c>
      <c r="CA1790" s="302">
        <v>0</v>
      </c>
      <c r="CB1790" s="302">
        <v>0</v>
      </c>
      <c r="CC1790" s="303">
        <v>0</v>
      </c>
      <c r="CD1790" s="304">
        <v>0</v>
      </c>
      <c r="CE1790" s="302">
        <v>0</v>
      </c>
      <c r="CF1790" s="302">
        <v>30</v>
      </c>
      <c r="CG1790" s="296">
        <v>0</v>
      </c>
      <c r="CH1790" s="297" t="s">
        <v>12384</v>
      </c>
      <c r="CI1790" s="305">
        <v>0</v>
      </c>
      <c r="CJ1790" s="306">
        <v>0</v>
      </c>
      <c r="CK1790" s="300">
        <v>0</v>
      </c>
      <c r="CL1790" s="301">
        <v>0</v>
      </c>
    </row>
    <row r="1791" spans="1:90" x14ac:dyDescent="0.25">
      <c r="A1791">
        <v>1523102990</v>
      </c>
      <c r="B1791" s="287" t="s">
        <v>14183</v>
      </c>
      <c r="C1791" s="141"/>
      <c r="N1791" s="142"/>
      <c r="O1791" s="141"/>
      <c r="W1791">
        <v>2</v>
      </c>
      <c r="AA1791" s="141"/>
      <c r="AC1791">
        <v>1</v>
      </c>
      <c r="AL1791" s="142"/>
      <c r="AM1791" s="141"/>
      <c r="AX1791" s="142"/>
      <c r="AY1791" s="141"/>
      <c r="BI1791">
        <v>1</v>
      </c>
      <c r="BJ1791" s="142"/>
      <c r="BK1791" s="141"/>
      <c r="BV1791" s="142"/>
      <c r="BW1791" s="302">
        <v>0</v>
      </c>
      <c r="BX1791" s="302">
        <v>2</v>
      </c>
      <c r="BY1791" s="302">
        <v>1</v>
      </c>
      <c r="BZ1791" s="302">
        <v>0</v>
      </c>
      <c r="CA1791" s="302">
        <v>1</v>
      </c>
      <c r="CB1791" s="302">
        <v>0</v>
      </c>
      <c r="CC1791" s="303">
        <v>0</v>
      </c>
      <c r="CD1791" s="304">
        <v>0</v>
      </c>
      <c r="CE1791" s="302">
        <v>0</v>
      </c>
      <c r="CF1791" s="302">
        <v>30</v>
      </c>
      <c r="CG1791" s="296">
        <v>0</v>
      </c>
      <c r="CH1791" s="297" t="s">
        <v>12384</v>
      </c>
      <c r="CI1791" s="305">
        <v>0</v>
      </c>
      <c r="CJ1791" s="306">
        <v>0</v>
      </c>
      <c r="CK1791" s="300">
        <v>0</v>
      </c>
      <c r="CL1791" s="301">
        <v>0</v>
      </c>
    </row>
    <row r="1792" spans="1:90" x14ac:dyDescent="0.25">
      <c r="A1792">
        <v>1523103000</v>
      </c>
      <c r="B1792" s="287" t="s">
        <v>14184</v>
      </c>
      <c r="C1792" s="141"/>
      <c r="N1792" s="142"/>
      <c r="O1792" s="141"/>
      <c r="AA1792" s="141"/>
      <c r="AL1792" s="142"/>
      <c r="AM1792" s="141"/>
      <c r="AW1792">
        <v>1</v>
      </c>
      <c r="AX1792" s="142"/>
      <c r="AY1792" s="141"/>
      <c r="BB1792">
        <v>1</v>
      </c>
      <c r="BJ1792" s="142"/>
      <c r="BK1792" s="141"/>
      <c r="BN1792">
        <v>1</v>
      </c>
      <c r="BV1792" s="142"/>
      <c r="BW1792" s="302">
        <v>0</v>
      </c>
      <c r="BX1792" s="302">
        <v>0</v>
      </c>
      <c r="BY1792" s="302">
        <v>0</v>
      </c>
      <c r="BZ1792" s="302">
        <v>1</v>
      </c>
      <c r="CA1792" s="302">
        <v>1</v>
      </c>
      <c r="CB1792" s="302">
        <v>1</v>
      </c>
      <c r="CC1792" s="303">
        <v>3.968253968253968E-3</v>
      </c>
      <c r="CD1792" s="304">
        <v>0</v>
      </c>
      <c r="CE1792" s="302">
        <v>0</v>
      </c>
      <c r="CF1792" s="302">
        <v>30</v>
      </c>
      <c r="CG1792" s="296">
        <v>1.9841269841269841E-4</v>
      </c>
      <c r="CH1792" s="297" t="s">
        <v>12384</v>
      </c>
      <c r="CI1792" s="305">
        <v>0</v>
      </c>
      <c r="CJ1792" s="306">
        <v>1.0357142857142856</v>
      </c>
      <c r="CK1792" s="300">
        <v>1</v>
      </c>
      <c r="CL1792" s="301">
        <v>2</v>
      </c>
    </row>
    <row r="1793" spans="1:90" x14ac:dyDescent="0.25">
      <c r="A1793">
        <v>1523103470</v>
      </c>
      <c r="B1793" s="287" t="s">
        <v>14185</v>
      </c>
      <c r="C1793" s="141"/>
      <c r="N1793" s="142"/>
      <c r="O1793" s="141"/>
      <c r="W1793">
        <v>2</v>
      </c>
      <c r="Y1793">
        <v>1</v>
      </c>
      <c r="AA1793" s="141"/>
      <c r="AC1793">
        <v>1</v>
      </c>
      <c r="AG1793">
        <v>1</v>
      </c>
      <c r="AL1793" s="142"/>
      <c r="AM1793" s="141"/>
      <c r="AN1793">
        <v>1</v>
      </c>
      <c r="AV1793">
        <v>1</v>
      </c>
      <c r="AX1793" s="142"/>
      <c r="AY1793" s="141"/>
      <c r="BI1793">
        <v>1</v>
      </c>
      <c r="BJ1793" s="142"/>
      <c r="BK1793" s="141"/>
      <c r="BV1793" s="142"/>
      <c r="BW1793" s="302">
        <v>0</v>
      </c>
      <c r="BX1793" s="302">
        <v>3</v>
      </c>
      <c r="BY1793" s="302">
        <v>2</v>
      </c>
      <c r="BZ1793" s="302">
        <v>2</v>
      </c>
      <c r="CA1793" s="302">
        <v>1</v>
      </c>
      <c r="CB1793" s="302">
        <v>0</v>
      </c>
      <c r="CC1793" s="303">
        <v>0</v>
      </c>
      <c r="CD1793" s="304">
        <v>0</v>
      </c>
      <c r="CE1793" s="302">
        <v>0</v>
      </c>
      <c r="CF1793" s="302">
        <v>30</v>
      </c>
      <c r="CG1793" s="296">
        <v>0</v>
      </c>
      <c r="CH1793" s="297" t="s">
        <v>12384</v>
      </c>
      <c r="CI1793" s="305">
        <v>0</v>
      </c>
      <c r="CJ1793" s="306">
        <v>0</v>
      </c>
      <c r="CK1793" s="300">
        <v>0</v>
      </c>
      <c r="CL1793" s="301">
        <v>0</v>
      </c>
    </row>
    <row r="1794" spans="1:90" x14ac:dyDescent="0.25">
      <c r="A1794">
        <v>1523103590</v>
      </c>
      <c r="B1794" s="287" t="s">
        <v>14186</v>
      </c>
      <c r="C1794" s="141"/>
      <c r="I1794">
        <v>1</v>
      </c>
      <c r="N1794" s="142"/>
      <c r="O1794" s="141"/>
      <c r="T1794">
        <v>1</v>
      </c>
      <c r="AA1794" s="141"/>
      <c r="AI1794">
        <v>1</v>
      </c>
      <c r="AL1794" s="142"/>
      <c r="AM1794" s="141"/>
      <c r="AX1794" s="142"/>
      <c r="AY1794" s="141"/>
      <c r="BH1794">
        <v>2</v>
      </c>
      <c r="BJ1794" s="142"/>
      <c r="BK1794" s="141"/>
      <c r="BU1794">
        <v>1</v>
      </c>
      <c r="BV1794" s="142"/>
      <c r="BW1794" s="302">
        <v>1</v>
      </c>
      <c r="BX1794" s="302">
        <v>1</v>
      </c>
      <c r="BY1794" s="302">
        <v>1</v>
      </c>
      <c r="BZ1794" s="302">
        <v>0</v>
      </c>
      <c r="CA1794" s="302">
        <v>2</v>
      </c>
      <c r="CB1794" s="302">
        <v>1</v>
      </c>
      <c r="CC1794" s="303">
        <v>3.968253968253968E-3</v>
      </c>
      <c r="CD1794" s="304">
        <v>0</v>
      </c>
      <c r="CE1794" s="302">
        <v>0</v>
      </c>
      <c r="CF1794" s="302">
        <v>30</v>
      </c>
      <c r="CG1794" s="296">
        <v>1.9841269841269841E-4</v>
      </c>
      <c r="CH1794" s="297" t="s">
        <v>12384</v>
      </c>
      <c r="CI1794" s="305">
        <v>0</v>
      </c>
      <c r="CJ1794" s="306">
        <v>1.0357142857142856</v>
      </c>
      <c r="CK1794" s="300">
        <v>1</v>
      </c>
      <c r="CL1794" s="301">
        <v>2</v>
      </c>
    </row>
    <row r="1795" spans="1:90" x14ac:dyDescent="0.25">
      <c r="A1795">
        <v>1523103640</v>
      </c>
      <c r="B1795" s="287" t="s">
        <v>14187</v>
      </c>
      <c r="C1795" s="141"/>
      <c r="N1795" s="142"/>
      <c r="O1795" s="141"/>
      <c r="AA1795" s="141"/>
      <c r="AL1795" s="142"/>
      <c r="AM1795" s="141"/>
      <c r="AS1795">
        <v>1</v>
      </c>
      <c r="AX1795" s="142"/>
      <c r="AY1795" s="141"/>
      <c r="BJ1795" s="142"/>
      <c r="BK1795" s="141"/>
      <c r="BV1795" s="142"/>
      <c r="BW1795" s="302">
        <v>0</v>
      </c>
      <c r="BX1795" s="302">
        <v>0</v>
      </c>
      <c r="BY1795" s="302">
        <v>0</v>
      </c>
      <c r="BZ1795" s="302">
        <v>1</v>
      </c>
      <c r="CA1795" s="302">
        <v>0</v>
      </c>
      <c r="CB1795" s="302">
        <v>0</v>
      </c>
      <c r="CC1795" s="303">
        <v>0</v>
      </c>
      <c r="CD1795" s="304">
        <v>0</v>
      </c>
      <c r="CE1795" s="302">
        <v>0</v>
      </c>
      <c r="CF1795" s="302">
        <v>30</v>
      </c>
      <c r="CG1795" s="296">
        <v>0</v>
      </c>
      <c r="CH1795" s="297" t="s">
        <v>12384</v>
      </c>
      <c r="CI1795" s="305">
        <v>0</v>
      </c>
      <c r="CJ1795" s="306">
        <v>0</v>
      </c>
      <c r="CK1795" s="300">
        <v>0</v>
      </c>
      <c r="CL1795" s="301">
        <v>0</v>
      </c>
    </row>
    <row r="1796" spans="1:90" x14ac:dyDescent="0.25">
      <c r="A1796">
        <v>1523103770</v>
      </c>
      <c r="B1796" s="287" t="s">
        <v>14188</v>
      </c>
      <c r="C1796" s="141"/>
      <c r="N1796" s="142"/>
      <c r="O1796" s="141"/>
      <c r="AA1796" s="141"/>
      <c r="AL1796" s="142"/>
      <c r="AM1796" s="141"/>
      <c r="AX1796" s="142"/>
      <c r="AY1796" s="141"/>
      <c r="BC1796">
        <v>1</v>
      </c>
      <c r="BJ1796" s="142"/>
      <c r="BK1796" s="141"/>
      <c r="BV1796" s="142"/>
      <c r="BW1796" s="302">
        <v>0</v>
      </c>
      <c r="BX1796" s="302">
        <v>0</v>
      </c>
      <c r="BY1796" s="302">
        <v>0</v>
      </c>
      <c r="BZ1796" s="302">
        <v>0</v>
      </c>
      <c r="CA1796" s="302">
        <v>1</v>
      </c>
      <c r="CB1796" s="302">
        <v>0</v>
      </c>
      <c r="CC1796" s="303">
        <v>0</v>
      </c>
      <c r="CD1796" s="304">
        <v>0</v>
      </c>
      <c r="CE1796" s="302">
        <v>0</v>
      </c>
      <c r="CF1796" s="302">
        <v>30</v>
      </c>
      <c r="CG1796" s="296">
        <v>0</v>
      </c>
      <c r="CH1796" s="297" t="s">
        <v>12384</v>
      </c>
      <c r="CI1796" s="305">
        <v>0</v>
      </c>
      <c r="CJ1796" s="306">
        <v>0</v>
      </c>
      <c r="CK1796" s="300">
        <v>0</v>
      </c>
      <c r="CL1796" s="301">
        <v>0</v>
      </c>
    </row>
    <row r="1797" spans="1:90" x14ac:dyDescent="0.25">
      <c r="A1797">
        <v>1523103850</v>
      </c>
      <c r="B1797" s="287" t="s">
        <v>14189</v>
      </c>
      <c r="C1797" s="141"/>
      <c r="N1797" s="142"/>
      <c r="O1797" s="141"/>
      <c r="AA1797" s="141"/>
      <c r="AE1797">
        <v>1</v>
      </c>
      <c r="AG1797">
        <v>2</v>
      </c>
      <c r="AL1797" s="142"/>
      <c r="AM1797" s="141">
        <v>1</v>
      </c>
      <c r="AN1797">
        <v>1</v>
      </c>
      <c r="AV1797">
        <v>1</v>
      </c>
      <c r="AX1797" s="142"/>
      <c r="AY1797" s="141"/>
      <c r="BC1797">
        <v>1</v>
      </c>
      <c r="BJ1797" s="142"/>
      <c r="BK1797" s="141"/>
      <c r="BV1797" s="142"/>
      <c r="BW1797" s="302">
        <v>0</v>
      </c>
      <c r="BX1797" s="302">
        <v>0</v>
      </c>
      <c r="BY1797" s="302">
        <v>3</v>
      </c>
      <c r="BZ1797" s="302">
        <v>3</v>
      </c>
      <c r="CA1797" s="302">
        <v>1</v>
      </c>
      <c r="CB1797" s="302">
        <v>0</v>
      </c>
      <c r="CC1797" s="303">
        <v>0</v>
      </c>
      <c r="CD1797" s="304">
        <v>0</v>
      </c>
      <c r="CE1797" s="302">
        <v>0</v>
      </c>
      <c r="CF1797" s="302">
        <v>30</v>
      </c>
      <c r="CG1797" s="296">
        <v>0</v>
      </c>
      <c r="CH1797" s="297" t="s">
        <v>12384</v>
      </c>
      <c r="CI1797" s="305">
        <v>0</v>
      </c>
      <c r="CJ1797" s="306">
        <v>0</v>
      </c>
      <c r="CK1797" s="300">
        <v>0</v>
      </c>
      <c r="CL1797" s="301">
        <v>0</v>
      </c>
    </row>
    <row r="1798" spans="1:90" x14ac:dyDescent="0.25">
      <c r="A1798">
        <v>1523103900</v>
      </c>
      <c r="B1798" s="287" t="s">
        <v>14190</v>
      </c>
      <c r="C1798" s="141"/>
      <c r="N1798" s="142"/>
      <c r="O1798" s="141"/>
      <c r="AA1798" s="141"/>
      <c r="AK1798">
        <v>1</v>
      </c>
      <c r="AL1798" s="142"/>
      <c r="AM1798" s="141"/>
      <c r="AX1798" s="142"/>
      <c r="AY1798" s="141"/>
      <c r="BJ1798" s="142"/>
      <c r="BK1798" s="141"/>
      <c r="BV1798" s="142"/>
      <c r="BW1798" s="302">
        <v>0</v>
      </c>
      <c r="BX1798" s="302">
        <v>0</v>
      </c>
      <c r="BY1798" s="302">
        <v>1</v>
      </c>
      <c r="BZ1798" s="302">
        <v>0</v>
      </c>
      <c r="CA1798" s="302">
        <v>0</v>
      </c>
      <c r="CB1798" s="302">
        <v>0</v>
      </c>
      <c r="CC1798" s="303">
        <v>0</v>
      </c>
      <c r="CD1798" s="304">
        <v>0</v>
      </c>
      <c r="CE1798" s="302">
        <v>0</v>
      </c>
      <c r="CF1798" s="302">
        <v>30</v>
      </c>
      <c r="CG1798" s="296">
        <v>0</v>
      </c>
      <c r="CH1798" s="297" t="s">
        <v>12384</v>
      </c>
      <c r="CI1798" s="305">
        <v>0</v>
      </c>
      <c r="CJ1798" s="306">
        <v>0</v>
      </c>
      <c r="CK1798" s="300">
        <v>0</v>
      </c>
      <c r="CL1798" s="301">
        <v>0</v>
      </c>
    </row>
    <row r="1799" spans="1:90" x14ac:dyDescent="0.25">
      <c r="A1799">
        <v>1523103920</v>
      </c>
      <c r="B1799" s="287" t="s">
        <v>14191</v>
      </c>
      <c r="C1799" s="141"/>
      <c r="N1799" s="142"/>
      <c r="O1799" s="141"/>
      <c r="AA1799" s="141"/>
      <c r="AK1799">
        <v>2</v>
      </c>
      <c r="AL1799" s="142"/>
      <c r="AM1799" s="141"/>
      <c r="AX1799" s="142"/>
      <c r="AY1799" s="141"/>
      <c r="BJ1799" s="142"/>
      <c r="BK1799" s="141"/>
      <c r="BV1799" s="142"/>
      <c r="BW1799" s="302">
        <v>0</v>
      </c>
      <c r="BX1799" s="302">
        <v>0</v>
      </c>
      <c r="BY1799" s="302">
        <v>2</v>
      </c>
      <c r="BZ1799" s="302">
        <v>0</v>
      </c>
      <c r="CA1799" s="302">
        <v>0</v>
      </c>
      <c r="CB1799" s="302">
        <v>0</v>
      </c>
      <c r="CC1799" s="303">
        <v>0</v>
      </c>
      <c r="CD1799" s="304">
        <v>0</v>
      </c>
      <c r="CE1799" s="302">
        <v>0</v>
      </c>
      <c r="CF1799" s="302">
        <v>30</v>
      </c>
      <c r="CG1799" s="296">
        <v>0</v>
      </c>
      <c r="CH1799" s="297" t="s">
        <v>12384</v>
      </c>
      <c r="CI1799" s="305">
        <v>0</v>
      </c>
      <c r="CJ1799" s="306">
        <v>0</v>
      </c>
      <c r="CK1799" s="300">
        <v>0</v>
      </c>
      <c r="CL1799" s="301">
        <v>0</v>
      </c>
    </row>
    <row r="1800" spans="1:90" x14ac:dyDescent="0.25">
      <c r="A1800">
        <v>1523104120</v>
      </c>
      <c r="B1800" s="287" t="s">
        <v>14192</v>
      </c>
      <c r="C1800" s="141"/>
      <c r="N1800" s="142">
        <v>1</v>
      </c>
      <c r="O1800" s="141">
        <v>1</v>
      </c>
      <c r="AA1800" s="141"/>
      <c r="AK1800">
        <v>1</v>
      </c>
      <c r="AL1800" s="142"/>
      <c r="AM1800" s="141"/>
      <c r="AP1800">
        <v>1</v>
      </c>
      <c r="AT1800">
        <v>1</v>
      </c>
      <c r="AU1800">
        <v>2</v>
      </c>
      <c r="AV1800">
        <v>1</v>
      </c>
      <c r="AX1800" s="142"/>
      <c r="AY1800" s="141"/>
      <c r="BJ1800" s="142"/>
      <c r="BK1800" s="141"/>
      <c r="BL1800">
        <v>1</v>
      </c>
      <c r="BP1800">
        <v>1</v>
      </c>
      <c r="BT1800">
        <v>1</v>
      </c>
      <c r="BV1800" s="142"/>
      <c r="BW1800" s="302">
        <v>1</v>
      </c>
      <c r="BX1800" s="302">
        <v>1</v>
      </c>
      <c r="BY1800" s="302">
        <v>1</v>
      </c>
      <c r="BZ1800" s="302">
        <v>5</v>
      </c>
      <c r="CA1800" s="302">
        <v>0</v>
      </c>
      <c r="CB1800" s="302">
        <v>3</v>
      </c>
      <c r="CC1800" s="303">
        <v>1.1904761904761904E-2</v>
      </c>
      <c r="CD1800" s="304">
        <v>0</v>
      </c>
      <c r="CE1800" s="302">
        <v>0</v>
      </c>
      <c r="CF1800" s="302">
        <v>30</v>
      </c>
      <c r="CG1800" s="296">
        <v>5.9523809523809529E-4</v>
      </c>
      <c r="CH1800" s="297" t="s">
        <v>12384</v>
      </c>
      <c r="CI1800" s="305">
        <v>0</v>
      </c>
      <c r="CJ1800" s="306">
        <v>3.1071428571428568</v>
      </c>
      <c r="CK1800" s="300">
        <v>1</v>
      </c>
      <c r="CL1800" s="301">
        <v>4</v>
      </c>
    </row>
    <row r="1801" spans="1:90" x14ac:dyDescent="0.25">
      <c r="A1801">
        <v>1523104210</v>
      </c>
      <c r="B1801" s="287" t="s">
        <v>14193</v>
      </c>
      <c r="C1801" s="141"/>
      <c r="N1801" s="142"/>
      <c r="O1801" s="141">
        <v>1</v>
      </c>
      <c r="AA1801" s="141"/>
      <c r="AI1801">
        <v>1</v>
      </c>
      <c r="AL1801" s="142"/>
      <c r="AM1801" s="141"/>
      <c r="AX1801" s="142"/>
      <c r="AY1801" s="141"/>
      <c r="BJ1801" s="142"/>
      <c r="BK1801" s="141"/>
      <c r="BV1801" s="142"/>
      <c r="BW1801" s="302">
        <v>0</v>
      </c>
      <c r="BX1801" s="302">
        <v>1</v>
      </c>
      <c r="BY1801" s="302">
        <v>1</v>
      </c>
      <c r="BZ1801" s="302">
        <v>0</v>
      </c>
      <c r="CA1801" s="302">
        <v>0</v>
      </c>
      <c r="CB1801" s="302">
        <v>0</v>
      </c>
      <c r="CC1801" s="303">
        <v>0</v>
      </c>
      <c r="CD1801" s="304">
        <v>0</v>
      </c>
      <c r="CE1801" s="302">
        <v>0</v>
      </c>
      <c r="CF1801" s="302">
        <v>30</v>
      </c>
      <c r="CG1801" s="296">
        <v>0</v>
      </c>
      <c r="CH1801" s="297" t="s">
        <v>12384</v>
      </c>
      <c r="CI1801" s="305">
        <v>0</v>
      </c>
      <c r="CJ1801" s="306">
        <v>0</v>
      </c>
      <c r="CK1801" s="300">
        <v>0</v>
      </c>
      <c r="CL1801" s="301">
        <v>0</v>
      </c>
    </row>
    <row r="1802" spans="1:90" x14ac:dyDescent="0.25">
      <c r="A1802">
        <v>1523104420</v>
      </c>
      <c r="B1802" s="287" t="s">
        <v>14194</v>
      </c>
      <c r="C1802" s="141"/>
      <c r="J1802">
        <v>1</v>
      </c>
      <c r="N1802" s="142"/>
      <c r="O1802" s="141"/>
      <c r="Y1802">
        <v>1</v>
      </c>
      <c r="AA1802" s="141"/>
      <c r="AC1802">
        <v>1</v>
      </c>
      <c r="AL1802" s="142"/>
      <c r="AM1802" s="141">
        <v>1</v>
      </c>
      <c r="AQ1802">
        <v>1</v>
      </c>
      <c r="AX1802" s="142"/>
      <c r="AY1802" s="141"/>
      <c r="BH1802">
        <v>1</v>
      </c>
      <c r="BJ1802" s="142"/>
      <c r="BK1802" s="141"/>
      <c r="BU1802">
        <v>1</v>
      </c>
      <c r="BV1802" s="142"/>
      <c r="BW1802" s="302">
        <v>1</v>
      </c>
      <c r="BX1802" s="302">
        <v>1</v>
      </c>
      <c r="BY1802" s="302">
        <v>1</v>
      </c>
      <c r="BZ1802" s="302">
        <v>2</v>
      </c>
      <c r="CA1802" s="302">
        <v>1</v>
      </c>
      <c r="CB1802" s="302">
        <v>1</v>
      </c>
      <c r="CC1802" s="303">
        <v>3.968253968253968E-3</v>
      </c>
      <c r="CD1802" s="304">
        <v>0</v>
      </c>
      <c r="CE1802" s="302">
        <v>0</v>
      </c>
      <c r="CF1802" s="302">
        <v>30</v>
      </c>
      <c r="CG1802" s="296">
        <v>1.9841269841269841E-4</v>
      </c>
      <c r="CH1802" s="297" t="s">
        <v>12384</v>
      </c>
      <c r="CI1802" s="305">
        <v>0</v>
      </c>
      <c r="CJ1802" s="306">
        <v>1.0357142857142856</v>
      </c>
      <c r="CK1802" s="300">
        <v>1</v>
      </c>
      <c r="CL1802" s="301">
        <v>2</v>
      </c>
    </row>
    <row r="1803" spans="1:90" x14ac:dyDescent="0.25">
      <c r="A1803">
        <v>1523104430</v>
      </c>
      <c r="B1803" s="287" t="s">
        <v>14195</v>
      </c>
      <c r="C1803" s="141"/>
      <c r="N1803" s="142"/>
      <c r="O1803" s="141"/>
      <c r="Y1803">
        <v>1</v>
      </c>
      <c r="AA1803" s="141"/>
      <c r="AL1803" s="142"/>
      <c r="AM1803" s="141"/>
      <c r="AX1803" s="142"/>
      <c r="AY1803" s="141"/>
      <c r="BJ1803" s="142"/>
      <c r="BK1803" s="141"/>
      <c r="BM1803">
        <v>1</v>
      </c>
      <c r="BV1803" s="142"/>
      <c r="BW1803" s="302">
        <v>0</v>
      </c>
      <c r="BX1803" s="302">
        <v>1</v>
      </c>
      <c r="BY1803" s="302">
        <v>0</v>
      </c>
      <c r="BZ1803" s="302">
        <v>0</v>
      </c>
      <c r="CA1803" s="302">
        <v>0</v>
      </c>
      <c r="CB1803" s="302">
        <v>1</v>
      </c>
      <c r="CC1803" s="303">
        <v>3.968253968253968E-3</v>
      </c>
      <c r="CD1803" s="304">
        <v>0</v>
      </c>
      <c r="CE1803" s="302">
        <v>0</v>
      </c>
      <c r="CF1803" s="302">
        <v>30</v>
      </c>
      <c r="CG1803" s="296">
        <v>1.9841269841269841E-4</v>
      </c>
      <c r="CH1803" s="297" t="s">
        <v>12384</v>
      </c>
      <c r="CI1803" s="305">
        <v>0</v>
      </c>
      <c r="CJ1803" s="306">
        <v>1.0357142857142856</v>
      </c>
      <c r="CK1803" s="300">
        <v>1</v>
      </c>
      <c r="CL1803" s="301">
        <v>2</v>
      </c>
    </row>
    <row r="1804" spans="1:90" x14ac:dyDescent="0.25">
      <c r="A1804">
        <v>1523104460</v>
      </c>
      <c r="B1804" s="287" t="s">
        <v>14196</v>
      </c>
      <c r="C1804" s="141"/>
      <c r="G1804">
        <v>1</v>
      </c>
      <c r="N1804" s="142">
        <v>1</v>
      </c>
      <c r="O1804" s="141"/>
      <c r="P1804">
        <v>2</v>
      </c>
      <c r="R1804">
        <v>1</v>
      </c>
      <c r="U1804">
        <v>1</v>
      </c>
      <c r="W1804">
        <v>1</v>
      </c>
      <c r="AA1804" s="141"/>
      <c r="AC1804">
        <v>1</v>
      </c>
      <c r="AK1804">
        <v>1</v>
      </c>
      <c r="AL1804" s="142"/>
      <c r="AM1804" s="141"/>
      <c r="AP1804">
        <v>2</v>
      </c>
      <c r="AU1804">
        <v>1</v>
      </c>
      <c r="AV1804">
        <v>1</v>
      </c>
      <c r="AX1804" s="142"/>
      <c r="AY1804" s="141"/>
      <c r="BF1804">
        <v>1</v>
      </c>
      <c r="BH1804">
        <v>1</v>
      </c>
      <c r="BJ1804" s="142"/>
      <c r="BK1804" s="141"/>
      <c r="BL1804">
        <v>1</v>
      </c>
      <c r="BQ1804">
        <v>1</v>
      </c>
      <c r="BR1804">
        <v>2</v>
      </c>
      <c r="BS1804">
        <v>1</v>
      </c>
      <c r="BT1804">
        <v>1</v>
      </c>
      <c r="BV1804" s="142"/>
      <c r="BW1804" s="302">
        <v>2</v>
      </c>
      <c r="BX1804" s="302">
        <v>5</v>
      </c>
      <c r="BY1804" s="302">
        <v>2</v>
      </c>
      <c r="BZ1804" s="302">
        <v>4</v>
      </c>
      <c r="CA1804" s="302">
        <v>2</v>
      </c>
      <c r="CB1804" s="302">
        <v>6</v>
      </c>
      <c r="CC1804" s="303">
        <v>2.3809523809523808E-2</v>
      </c>
      <c r="CD1804" s="304">
        <v>0.44721359549995787</v>
      </c>
      <c r="CE1804" s="302">
        <v>0</v>
      </c>
      <c r="CF1804" s="302">
        <v>30</v>
      </c>
      <c r="CG1804" s="296">
        <v>1.1904761904761906E-3</v>
      </c>
      <c r="CH1804" s="297" t="s">
        <v>12384</v>
      </c>
      <c r="CI1804" s="305">
        <v>1</v>
      </c>
      <c r="CJ1804" s="306">
        <v>6.6614993097856718</v>
      </c>
      <c r="CK1804" s="300">
        <v>2</v>
      </c>
      <c r="CL1804" s="301">
        <v>7</v>
      </c>
    </row>
    <row r="1805" spans="1:90" x14ac:dyDescent="0.25">
      <c r="A1805">
        <v>1523104470</v>
      </c>
      <c r="B1805" s="287" t="s">
        <v>14197</v>
      </c>
      <c r="C1805" s="141"/>
      <c r="N1805" s="142">
        <v>1</v>
      </c>
      <c r="O1805" s="141"/>
      <c r="AA1805" s="141"/>
      <c r="AL1805" s="142"/>
      <c r="AM1805" s="141"/>
      <c r="AW1805">
        <v>2</v>
      </c>
      <c r="AX1805" s="142">
        <v>1</v>
      </c>
      <c r="AY1805" s="141">
        <v>1</v>
      </c>
      <c r="BB1805">
        <v>1</v>
      </c>
      <c r="BJ1805" s="142">
        <v>1</v>
      </c>
      <c r="BK1805" s="141"/>
      <c r="BN1805">
        <v>1</v>
      </c>
      <c r="BV1805" s="142"/>
      <c r="BW1805" s="302">
        <v>1</v>
      </c>
      <c r="BX1805" s="302">
        <v>0</v>
      </c>
      <c r="BY1805" s="302">
        <v>0</v>
      </c>
      <c r="BZ1805" s="302">
        <v>3</v>
      </c>
      <c r="CA1805" s="302">
        <v>3</v>
      </c>
      <c r="CB1805" s="302">
        <v>1</v>
      </c>
      <c r="CC1805" s="303">
        <v>3.968253968253968E-3</v>
      </c>
      <c r="CD1805" s="304">
        <v>0</v>
      </c>
      <c r="CE1805" s="302">
        <v>0</v>
      </c>
      <c r="CF1805" s="302">
        <v>30</v>
      </c>
      <c r="CG1805" s="296">
        <v>1.9841269841269841E-4</v>
      </c>
      <c r="CH1805" s="297" t="s">
        <v>12384</v>
      </c>
      <c r="CI1805" s="305">
        <v>0</v>
      </c>
      <c r="CJ1805" s="306">
        <v>1.0357142857142856</v>
      </c>
      <c r="CK1805" s="300">
        <v>1</v>
      </c>
      <c r="CL1805" s="301">
        <v>2</v>
      </c>
    </row>
    <row r="1806" spans="1:90" x14ac:dyDescent="0.25">
      <c r="A1806">
        <v>1523104480</v>
      </c>
      <c r="B1806" s="287" t="s">
        <v>14198</v>
      </c>
      <c r="C1806" s="141"/>
      <c r="N1806" s="142"/>
      <c r="O1806" s="141"/>
      <c r="AA1806" s="141"/>
      <c r="AE1806">
        <v>1</v>
      </c>
      <c r="AG1806">
        <v>1</v>
      </c>
      <c r="AL1806" s="142"/>
      <c r="AM1806" s="141">
        <v>1</v>
      </c>
      <c r="AO1806">
        <v>1</v>
      </c>
      <c r="AU1806">
        <v>1</v>
      </c>
      <c r="AX1806" s="142"/>
      <c r="AY1806" s="141"/>
      <c r="BJ1806" s="142"/>
      <c r="BK1806" s="141"/>
      <c r="BP1806">
        <v>1</v>
      </c>
      <c r="BT1806">
        <v>1</v>
      </c>
      <c r="BV1806" s="142"/>
      <c r="BW1806" s="302">
        <v>0</v>
      </c>
      <c r="BX1806" s="302">
        <v>0</v>
      </c>
      <c r="BY1806" s="302">
        <v>2</v>
      </c>
      <c r="BZ1806" s="302">
        <v>3</v>
      </c>
      <c r="CA1806" s="302">
        <v>0</v>
      </c>
      <c r="CB1806" s="302">
        <v>2</v>
      </c>
      <c r="CC1806" s="303">
        <v>7.9365079365079361E-3</v>
      </c>
      <c r="CD1806" s="304">
        <v>0</v>
      </c>
      <c r="CE1806" s="302">
        <v>0</v>
      </c>
      <c r="CF1806" s="302">
        <v>30</v>
      </c>
      <c r="CG1806" s="296">
        <v>3.9682539682539683E-4</v>
      </c>
      <c r="CH1806" s="297" t="s">
        <v>12384</v>
      </c>
      <c r="CI1806" s="305">
        <v>0</v>
      </c>
      <c r="CJ1806" s="306">
        <v>2.0714285714285712</v>
      </c>
      <c r="CK1806" s="300">
        <v>1</v>
      </c>
      <c r="CL1806" s="301">
        <v>3</v>
      </c>
    </row>
    <row r="1807" spans="1:90" x14ac:dyDescent="0.25">
      <c r="A1807">
        <v>1523104490</v>
      </c>
      <c r="B1807" s="287" t="s">
        <v>14199</v>
      </c>
      <c r="C1807" s="141"/>
      <c r="N1807" s="142"/>
      <c r="O1807" s="141"/>
      <c r="AA1807" s="141"/>
      <c r="AK1807">
        <v>1</v>
      </c>
      <c r="AL1807" s="142"/>
      <c r="AM1807" s="141"/>
      <c r="AU1807">
        <v>1</v>
      </c>
      <c r="AX1807" s="142"/>
      <c r="AY1807" s="141"/>
      <c r="BD1807">
        <v>1</v>
      </c>
      <c r="BJ1807" s="142"/>
      <c r="BK1807" s="141"/>
      <c r="BV1807" s="142"/>
      <c r="BW1807" s="302">
        <v>0</v>
      </c>
      <c r="BX1807" s="302">
        <v>0</v>
      </c>
      <c r="BY1807" s="302">
        <v>1</v>
      </c>
      <c r="BZ1807" s="302">
        <v>1</v>
      </c>
      <c r="CA1807" s="302">
        <v>1</v>
      </c>
      <c r="CB1807" s="302">
        <v>0</v>
      </c>
      <c r="CC1807" s="303">
        <v>0</v>
      </c>
      <c r="CD1807" s="304">
        <v>0</v>
      </c>
      <c r="CE1807" s="302">
        <v>0</v>
      </c>
      <c r="CF1807" s="302">
        <v>30</v>
      </c>
      <c r="CG1807" s="296">
        <v>0</v>
      </c>
      <c r="CH1807" s="297" t="s">
        <v>12384</v>
      </c>
      <c r="CI1807" s="305">
        <v>0</v>
      </c>
      <c r="CJ1807" s="306">
        <v>0</v>
      </c>
      <c r="CK1807" s="300">
        <v>0</v>
      </c>
      <c r="CL1807" s="301">
        <v>0</v>
      </c>
    </row>
    <row r="1808" spans="1:90" x14ac:dyDescent="0.25">
      <c r="A1808">
        <v>1523104610</v>
      </c>
      <c r="B1808" s="287" t="s">
        <v>14200</v>
      </c>
      <c r="C1808" s="141"/>
      <c r="N1808" s="142"/>
      <c r="O1808" s="141"/>
      <c r="V1808">
        <v>1</v>
      </c>
      <c r="AA1808" s="141"/>
      <c r="AL1808" s="142"/>
      <c r="AM1808" s="141"/>
      <c r="AO1808">
        <v>1</v>
      </c>
      <c r="AX1808" s="142"/>
      <c r="AY1808" s="141"/>
      <c r="BA1808">
        <v>1</v>
      </c>
      <c r="BJ1808" s="142"/>
      <c r="BK1808" s="141"/>
      <c r="BV1808" s="142"/>
      <c r="BW1808" s="302">
        <v>0</v>
      </c>
      <c r="BX1808" s="302">
        <v>1</v>
      </c>
      <c r="BY1808" s="302">
        <v>0</v>
      </c>
      <c r="BZ1808" s="302">
        <v>1</v>
      </c>
      <c r="CA1808" s="302">
        <v>1</v>
      </c>
      <c r="CB1808" s="302">
        <v>0</v>
      </c>
      <c r="CC1808" s="303">
        <v>0</v>
      </c>
      <c r="CD1808" s="304">
        <v>0</v>
      </c>
      <c r="CE1808" s="302">
        <v>0</v>
      </c>
      <c r="CF1808" s="302">
        <v>30</v>
      </c>
      <c r="CG1808" s="296">
        <v>0</v>
      </c>
      <c r="CH1808" s="297" t="s">
        <v>12384</v>
      </c>
      <c r="CI1808" s="305">
        <v>0</v>
      </c>
      <c r="CJ1808" s="306">
        <v>0</v>
      </c>
      <c r="CK1808" s="300">
        <v>0</v>
      </c>
      <c r="CL1808" s="301">
        <v>0</v>
      </c>
    </row>
    <row r="1809" spans="1:90" x14ac:dyDescent="0.25">
      <c r="A1809">
        <v>1523106780</v>
      </c>
      <c r="B1809" s="287" t="s">
        <v>14201</v>
      </c>
      <c r="C1809" s="141"/>
      <c r="I1809">
        <v>1</v>
      </c>
      <c r="N1809" s="142"/>
      <c r="O1809" s="141"/>
      <c r="Z1809">
        <v>1</v>
      </c>
      <c r="AA1809" s="141"/>
      <c r="AL1809" s="142"/>
      <c r="AM1809" s="141">
        <v>1</v>
      </c>
      <c r="AX1809" s="142"/>
      <c r="AY1809" s="141"/>
      <c r="BJ1809" s="142"/>
      <c r="BK1809" s="141"/>
      <c r="BV1809" s="142"/>
      <c r="BW1809" s="302">
        <v>1</v>
      </c>
      <c r="BX1809" s="302">
        <v>1</v>
      </c>
      <c r="BY1809" s="302">
        <v>0</v>
      </c>
      <c r="BZ1809" s="302">
        <v>1</v>
      </c>
      <c r="CA1809" s="302">
        <v>0</v>
      </c>
      <c r="CB1809" s="302">
        <v>0</v>
      </c>
      <c r="CC1809" s="303">
        <v>0</v>
      </c>
      <c r="CD1809" s="304">
        <v>0</v>
      </c>
      <c r="CE1809" s="302">
        <v>0</v>
      </c>
      <c r="CF1809" s="302">
        <v>30</v>
      </c>
      <c r="CG1809" s="296">
        <v>0</v>
      </c>
      <c r="CH1809" s="297" t="s">
        <v>12384</v>
      </c>
      <c r="CI1809" s="305">
        <v>0</v>
      </c>
      <c r="CJ1809" s="306">
        <v>0</v>
      </c>
      <c r="CK1809" s="300">
        <v>0</v>
      </c>
      <c r="CL1809" s="301">
        <v>0</v>
      </c>
    </row>
    <row r="1810" spans="1:90" x14ac:dyDescent="0.25">
      <c r="A1810">
        <v>1523107000</v>
      </c>
      <c r="B1810" s="287" t="s">
        <v>14202</v>
      </c>
      <c r="C1810" s="141"/>
      <c r="N1810" s="142"/>
      <c r="O1810" s="141"/>
      <c r="AA1810" s="141"/>
      <c r="AK1810">
        <v>1</v>
      </c>
      <c r="AL1810" s="142"/>
      <c r="AM1810" s="141"/>
      <c r="AX1810" s="142"/>
      <c r="AY1810" s="141"/>
      <c r="BJ1810" s="142"/>
      <c r="BK1810" s="141"/>
      <c r="BV1810" s="142"/>
      <c r="BW1810" s="302">
        <v>0</v>
      </c>
      <c r="BX1810" s="302">
        <v>0</v>
      </c>
      <c r="BY1810" s="302">
        <v>1</v>
      </c>
      <c r="BZ1810" s="302">
        <v>0</v>
      </c>
      <c r="CA1810" s="302">
        <v>0</v>
      </c>
      <c r="CB1810" s="302">
        <v>0</v>
      </c>
      <c r="CC1810" s="303">
        <v>0</v>
      </c>
      <c r="CD1810" s="304">
        <v>0</v>
      </c>
      <c r="CE1810" s="302">
        <v>0</v>
      </c>
      <c r="CF1810" s="302">
        <v>30</v>
      </c>
      <c r="CG1810" s="296">
        <v>0</v>
      </c>
      <c r="CH1810" s="297" t="s">
        <v>12384</v>
      </c>
      <c r="CI1810" s="305">
        <v>0</v>
      </c>
      <c r="CJ1810" s="306">
        <v>0</v>
      </c>
      <c r="CK1810" s="300">
        <v>0</v>
      </c>
      <c r="CL1810" s="301">
        <v>0</v>
      </c>
    </row>
    <row r="1811" spans="1:90" x14ac:dyDescent="0.25">
      <c r="A1811">
        <v>1523107040</v>
      </c>
      <c r="B1811" s="287" t="s">
        <v>14203</v>
      </c>
      <c r="C1811" s="141"/>
      <c r="N1811" s="142"/>
      <c r="O1811" s="141"/>
      <c r="Y1811">
        <v>1</v>
      </c>
      <c r="AA1811" s="141"/>
      <c r="AL1811" s="142"/>
      <c r="AM1811" s="141">
        <v>1</v>
      </c>
      <c r="AQ1811">
        <v>1</v>
      </c>
      <c r="AX1811" s="142"/>
      <c r="AY1811" s="141"/>
      <c r="BH1811">
        <v>1</v>
      </c>
      <c r="BJ1811" s="142"/>
      <c r="BK1811" s="141"/>
      <c r="BU1811">
        <v>1</v>
      </c>
      <c r="BV1811" s="142"/>
      <c r="BW1811" s="302">
        <v>0</v>
      </c>
      <c r="BX1811" s="302">
        <v>1</v>
      </c>
      <c r="BY1811" s="302">
        <v>0</v>
      </c>
      <c r="BZ1811" s="302">
        <v>2</v>
      </c>
      <c r="CA1811" s="302">
        <v>1</v>
      </c>
      <c r="CB1811" s="302">
        <v>1</v>
      </c>
      <c r="CC1811" s="303">
        <v>3.968253968253968E-3</v>
      </c>
      <c r="CD1811" s="304">
        <v>0</v>
      </c>
      <c r="CE1811" s="302">
        <v>0</v>
      </c>
      <c r="CF1811" s="302">
        <v>30</v>
      </c>
      <c r="CG1811" s="296">
        <v>1.9841269841269841E-4</v>
      </c>
      <c r="CH1811" s="297" t="s">
        <v>12384</v>
      </c>
      <c r="CI1811" s="305">
        <v>0</v>
      </c>
      <c r="CJ1811" s="306">
        <v>1.0357142857142856</v>
      </c>
      <c r="CK1811" s="300">
        <v>1</v>
      </c>
      <c r="CL1811" s="301">
        <v>2</v>
      </c>
    </row>
    <row r="1812" spans="1:90" x14ac:dyDescent="0.25">
      <c r="A1812">
        <v>1523107490</v>
      </c>
      <c r="B1812" s="287" t="s">
        <v>14204</v>
      </c>
      <c r="C1812" s="141"/>
      <c r="N1812" s="142"/>
      <c r="O1812" s="141"/>
      <c r="AA1812" s="141"/>
      <c r="AL1812" s="142"/>
      <c r="AM1812" s="141"/>
      <c r="AS1812">
        <v>1</v>
      </c>
      <c r="AX1812" s="142"/>
      <c r="AY1812" s="141"/>
      <c r="BJ1812" s="142"/>
      <c r="BK1812" s="141"/>
      <c r="BV1812" s="142"/>
      <c r="BW1812" s="302">
        <v>0</v>
      </c>
      <c r="BX1812" s="302">
        <v>0</v>
      </c>
      <c r="BY1812" s="302">
        <v>0</v>
      </c>
      <c r="BZ1812" s="302">
        <v>1</v>
      </c>
      <c r="CA1812" s="302">
        <v>0</v>
      </c>
      <c r="CB1812" s="302">
        <v>0</v>
      </c>
      <c r="CC1812" s="303">
        <v>0</v>
      </c>
      <c r="CD1812" s="304">
        <v>0</v>
      </c>
      <c r="CE1812" s="302">
        <v>0</v>
      </c>
      <c r="CF1812" s="302">
        <v>30</v>
      </c>
      <c r="CG1812" s="296">
        <v>0</v>
      </c>
      <c r="CH1812" s="297" t="s">
        <v>12384</v>
      </c>
      <c r="CI1812" s="305">
        <v>0</v>
      </c>
      <c r="CJ1812" s="306">
        <v>0</v>
      </c>
      <c r="CK1812" s="300">
        <v>0</v>
      </c>
      <c r="CL1812" s="301">
        <v>0</v>
      </c>
    </row>
    <row r="1813" spans="1:90" x14ac:dyDescent="0.25">
      <c r="A1813">
        <v>1523107780</v>
      </c>
      <c r="B1813" s="287" t="s">
        <v>14205</v>
      </c>
      <c r="C1813" s="141"/>
      <c r="D1813">
        <v>1</v>
      </c>
      <c r="N1813" s="142"/>
      <c r="O1813" s="141"/>
      <c r="AA1813" s="141"/>
      <c r="AL1813" s="142"/>
      <c r="AM1813" s="141"/>
      <c r="AX1813" s="142"/>
      <c r="AY1813" s="141"/>
      <c r="BJ1813" s="142"/>
      <c r="BK1813" s="141"/>
      <c r="BV1813" s="142"/>
      <c r="BW1813" s="302">
        <v>1</v>
      </c>
      <c r="BX1813" s="302">
        <v>0</v>
      </c>
      <c r="BY1813" s="302">
        <v>0</v>
      </c>
      <c r="BZ1813" s="302">
        <v>0</v>
      </c>
      <c r="CA1813" s="302">
        <v>0</v>
      </c>
      <c r="CB1813" s="302">
        <v>0</v>
      </c>
      <c r="CC1813" s="303">
        <v>0</v>
      </c>
      <c r="CD1813" s="304">
        <v>0</v>
      </c>
      <c r="CE1813" s="302">
        <v>0</v>
      </c>
      <c r="CF1813" s="302">
        <v>30</v>
      </c>
      <c r="CG1813" s="296">
        <v>0</v>
      </c>
      <c r="CH1813" s="297" t="s">
        <v>12384</v>
      </c>
      <c r="CI1813" s="305">
        <v>0</v>
      </c>
      <c r="CJ1813" s="306">
        <v>0</v>
      </c>
      <c r="CK1813" s="300">
        <v>0</v>
      </c>
      <c r="CL1813" s="301">
        <v>0</v>
      </c>
    </row>
    <row r="1814" spans="1:90" x14ac:dyDescent="0.25">
      <c r="A1814">
        <v>1523107790</v>
      </c>
      <c r="B1814" s="287" t="s">
        <v>14206</v>
      </c>
      <c r="C1814" s="141"/>
      <c r="D1814">
        <v>1</v>
      </c>
      <c r="N1814" s="142"/>
      <c r="O1814" s="141"/>
      <c r="AA1814" s="141"/>
      <c r="AL1814" s="142"/>
      <c r="AM1814" s="141"/>
      <c r="AX1814" s="142"/>
      <c r="AY1814" s="141"/>
      <c r="BJ1814" s="142"/>
      <c r="BK1814" s="141"/>
      <c r="BV1814" s="142"/>
      <c r="BW1814" s="302">
        <v>1</v>
      </c>
      <c r="BX1814" s="302">
        <v>0</v>
      </c>
      <c r="BY1814" s="302">
        <v>0</v>
      </c>
      <c r="BZ1814" s="302">
        <v>0</v>
      </c>
      <c r="CA1814" s="302">
        <v>0</v>
      </c>
      <c r="CB1814" s="302">
        <v>0</v>
      </c>
      <c r="CC1814" s="303">
        <v>0</v>
      </c>
      <c r="CD1814" s="304">
        <v>0</v>
      </c>
      <c r="CE1814" s="302">
        <v>0</v>
      </c>
      <c r="CF1814" s="302">
        <v>30</v>
      </c>
      <c r="CG1814" s="296">
        <v>0</v>
      </c>
      <c r="CH1814" s="297" t="s">
        <v>12384</v>
      </c>
      <c r="CI1814" s="305">
        <v>0</v>
      </c>
      <c r="CJ1814" s="306">
        <v>0</v>
      </c>
      <c r="CK1814" s="300">
        <v>0</v>
      </c>
      <c r="CL1814" s="301">
        <v>0</v>
      </c>
    </row>
    <row r="1815" spans="1:90" x14ac:dyDescent="0.25">
      <c r="A1815">
        <v>1523107800</v>
      </c>
      <c r="B1815" s="287" t="s">
        <v>14207</v>
      </c>
      <c r="C1815" s="141"/>
      <c r="D1815">
        <v>1</v>
      </c>
      <c r="N1815" s="142"/>
      <c r="O1815" s="141"/>
      <c r="AA1815" s="141"/>
      <c r="AL1815" s="142"/>
      <c r="AM1815" s="141"/>
      <c r="AX1815" s="142"/>
      <c r="AY1815" s="141"/>
      <c r="BJ1815" s="142"/>
      <c r="BK1815" s="141"/>
      <c r="BV1815" s="142"/>
      <c r="BW1815" s="302">
        <v>1</v>
      </c>
      <c r="BX1815" s="302">
        <v>0</v>
      </c>
      <c r="BY1815" s="302">
        <v>0</v>
      </c>
      <c r="BZ1815" s="302">
        <v>0</v>
      </c>
      <c r="CA1815" s="302">
        <v>0</v>
      </c>
      <c r="CB1815" s="302">
        <v>0</v>
      </c>
      <c r="CC1815" s="303">
        <v>0</v>
      </c>
      <c r="CD1815" s="304">
        <v>0</v>
      </c>
      <c r="CE1815" s="302">
        <v>0</v>
      </c>
      <c r="CF1815" s="302">
        <v>30</v>
      </c>
      <c r="CG1815" s="296">
        <v>0</v>
      </c>
      <c r="CH1815" s="297" t="s">
        <v>12384</v>
      </c>
      <c r="CI1815" s="305">
        <v>0</v>
      </c>
      <c r="CJ1815" s="306">
        <v>0</v>
      </c>
      <c r="CK1815" s="300">
        <v>0</v>
      </c>
      <c r="CL1815" s="301">
        <v>0</v>
      </c>
    </row>
    <row r="1816" spans="1:90" x14ac:dyDescent="0.25">
      <c r="A1816">
        <v>1523107840</v>
      </c>
      <c r="B1816" s="287" t="s">
        <v>14208</v>
      </c>
      <c r="C1816" s="141">
        <v>1</v>
      </c>
      <c r="D1816">
        <v>1</v>
      </c>
      <c r="N1816" s="142"/>
      <c r="O1816" s="141"/>
      <c r="X1816">
        <v>1</v>
      </c>
      <c r="AA1816" s="141"/>
      <c r="AB1816">
        <v>1</v>
      </c>
      <c r="AC1816">
        <v>1</v>
      </c>
      <c r="AD1816">
        <v>1</v>
      </c>
      <c r="AE1816">
        <v>1</v>
      </c>
      <c r="AI1816">
        <v>1</v>
      </c>
      <c r="AL1816" s="142"/>
      <c r="AM1816" s="141"/>
      <c r="AO1816">
        <v>1</v>
      </c>
      <c r="AQ1816">
        <v>1</v>
      </c>
      <c r="AS1816">
        <v>1</v>
      </c>
      <c r="AW1816">
        <v>1</v>
      </c>
      <c r="AX1816" s="142">
        <v>2</v>
      </c>
      <c r="AY1816" s="141">
        <v>1</v>
      </c>
      <c r="BB1816">
        <v>1</v>
      </c>
      <c r="BC1816">
        <v>1</v>
      </c>
      <c r="BE1816">
        <v>1</v>
      </c>
      <c r="BG1816">
        <v>1</v>
      </c>
      <c r="BJ1816" s="142"/>
      <c r="BK1816" s="141"/>
      <c r="BL1816">
        <v>1</v>
      </c>
      <c r="BN1816">
        <v>1</v>
      </c>
      <c r="BO1816">
        <v>3</v>
      </c>
      <c r="BQ1816">
        <v>1</v>
      </c>
      <c r="BV1816" s="142"/>
      <c r="BW1816" s="302">
        <v>2</v>
      </c>
      <c r="BX1816" s="302">
        <v>1</v>
      </c>
      <c r="BY1816" s="302">
        <v>5</v>
      </c>
      <c r="BZ1816" s="302">
        <v>6</v>
      </c>
      <c r="CA1816" s="302">
        <v>5</v>
      </c>
      <c r="CB1816" s="302">
        <v>6</v>
      </c>
      <c r="CC1816" s="303">
        <v>2.3809523809523808E-2</v>
      </c>
      <c r="CD1816" s="304">
        <v>1</v>
      </c>
      <c r="CE1816" s="302">
        <v>0</v>
      </c>
      <c r="CF1816" s="302">
        <v>30</v>
      </c>
      <c r="CG1816" s="296">
        <v>1.1904761904761906E-3</v>
      </c>
      <c r="CH1816" s="297" t="s">
        <v>12384</v>
      </c>
      <c r="CI1816" s="305">
        <v>1</v>
      </c>
      <c r="CJ1816" s="306">
        <v>7.2142857142857135</v>
      </c>
      <c r="CK1816" s="300">
        <v>2</v>
      </c>
      <c r="CL1816" s="301">
        <v>8</v>
      </c>
    </row>
    <row r="1817" spans="1:90" x14ac:dyDescent="0.25">
      <c r="A1817">
        <v>1523108030</v>
      </c>
      <c r="B1817" s="287" t="s">
        <v>14209</v>
      </c>
      <c r="C1817" s="141"/>
      <c r="D1817">
        <v>1</v>
      </c>
      <c r="N1817" s="142"/>
      <c r="O1817" s="141"/>
      <c r="AA1817" s="141"/>
      <c r="AL1817" s="142"/>
      <c r="AM1817" s="141"/>
      <c r="AX1817" s="142"/>
      <c r="AY1817" s="141"/>
      <c r="BJ1817" s="142"/>
      <c r="BK1817" s="141"/>
      <c r="BV1817" s="142"/>
      <c r="BW1817" s="302">
        <v>1</v>
      </c>
      <c r="BX1817" s="302">
        <v>0</v>
      </c>
      <c r="BY1817" s="302">
        <v>0</v>
      </c>
      <c r="BZ1817" s="302">
        <v>0</v>
      </c>
      <c r="CA1817" s="302">
        <v>0</v>
      </c>
      <c r="CB1817" s="302">
        <v>0</v>
      </c>
      <c r="CC1817" s="303">
        <v>0</v>
      </c>
      <c r="CD1817" s="304">
        <v>0</v>
      </c>
      <c r="CE1817" s="302">
        <v>0</v>
      </c>
      <c r="CF1817" s="302">
        <v>30</v>
      </c>
      <c r="CG1817" s="296">
        <v>0</v>
      </c>
      <c r="CH1817" s="297" t="s">
        <v>12384</v>
      </c>
      <c r="CI1817" s="305">
        <v>0</v>
      </c>
      <c r="CJ1817" s="306">
        <v>0</v>
      </c>
      <c r="CK1817" s="300">
        <v>0</v>
      </c>
      <c r="CL1817" s="301">
        <v>0</v>
      </c>
    </row>
    <row r="1818" spans="1:90" x14ac:dyDescent="0.25">
      <c r="A1818">
        <v>1523109070</v>
      </c>
      <c r="B1818" s="287" t="s">
        <v>14210</v>
      </c>
      <c r="C1818" s="141"/>
      <c r="N1818" s="142"/>
      <c r="O1818" s="141"/>
      <c r="AA1818" s="141"/>
      <c r="AL1818" s="142"/>
      <c r="AM1818" s="141"/>
      <c r="AX1818" s="142"/>
      <c r="AY1818" s="141"/>
      <c r="BC1818">
        <v>1</v>
      </c>
      <c r="BJ1818" s="142"/>
      <c r="BK1818" s="141"/>
      <c r="BN1818">
        <v>2</v>
      </c>
      <c r="BO1818">
        <v>1</v>
      </c>
      <c r="BP1818">
        <v>1</v>
      </c>
      <c r="BQ1818">
        <v>1</v>
      </c>
      <c r="BR1818">
        <v>1</v>
      </c>
      <c r="BS1818">
        <v>1</v>
      </c>
      <c r="BV1818" s="142"/>
      <c r="BW1818" s="302">
        <v>0</v>
      </c>
      <c r="BX1818" s="302">
        <v>0</v>
      </c>
      <c r="BY1818" s="302">
        <v>0</v>
      </c>
      <c r="BZ1818" s="302">
        <v>0</v>
      </c>
      <c r="CA1818" s="302">
        <v>1</v>
      </c>
      <c r="CB1818" s="302">
        <v>7</v>
      </c>
      <c r="CC1818" s="303">
        <v>2.7777777777777776E-2</v>
      </c>
      <c r="CD1818" s="304">
        <v>0.40824829046386318</v>
      </c>
      <c r="CE1818" s="302">
        <v>89</v>
      </c>
      <c r="CF1818" s="302">
        <v>30</v>
      </c>
      <c r="CG1818" s="296">
        <v>1.3888888888888889E-3</v>
      </c>
      <c r="CH1818" s="307" t="s">
        <v>15354</v>
      </c>
      <c r="CI1818" s="305">
        <v>3</v>
      </c>
      <c r="CJ1818" s="306">
        <v>10.130470512686085</v>
      </c>
      <c r="CK1818" s="300">
        <v>2</v>
      </c>
      <c r="CL1818" s="301">
        <v>8</v>
      </c>
    </row>
    <row r="1819" spans="1:90" x14ac:dyDescent="0.25">
      <c r="A1819">
        <v>1523109080</v>
      </c>
      <c r="B1819" s="287" t="s">
        <v>14211</v>
      </c>
      <c r="C1819" s="141"/>
      <c r="F1819">
        <v>1</v>
      </c>
      <c r="G1819">
        <v>1</v>
      </c>
      <c r="J1819">
        <v>1</v>
      </c>
      <c r="N1819" s="142"/>
      <c r="O1819" s="141"/>
      <c r="W1819">
        <v>1</v>
      </c>
      <c r="Y1819">
        <v>1</v>
      </c>
      <c r="Z1819">
        <v>1</v>
      </c>
      <c r="AA1819" s="141">
        <v>2</v>
      </c>
      <c r="AB1819">
        <v>3</v>
      </c>
      <c r="AC1819">
        <v>2</v>
      </c>
      <c r="AD1819">
        <v>1</v>
      </c>
      <c r="AF1819">
        <v>1</v>
      </c>
      <c r="AG1819">
        <v>2</v>
      </c>
      <c r="AH1819">
        <v>1</v>
      </c>
      <c r="AK1819">
        <v>1</v>
      </c>
      <c r="AL1819" s="142"/>
      <c r="AM1819" s="141"/>
      <c r="AS1819">
        <v>1</v>
      </c>
      <c r="AT1819">
        <v>1</v>
      </c>
      <c r="AX1819" s="142"/>
      <c r="AY1819" s="141"/>
      <c r="BJ1819" s="142"/>
      <c r="BK1819" s="141"/>
      <c r="BV1819" s="142"/>
      <c r="BW1819" s="302">
        <v>3</v>
      </c>
      <c r="BX1819" s="302">
        <v>3</v>
      </c>
      <c r="BY1819" s="302">
        <v>13</v>
      </c>
      <c r="BZ1819" s="302">
        <v>2</v>
      </c>
      <c r="CA1819" s="302">
        <v>0</v>
      </c>
      <c r="CB1819" s="302">
        <v>0</v>
      </c>
      <c r="CC1819" s="303">
        <v>0</v>
      </c>
      <c r="CD1819" s="304">
        <v>0</v>
      </c>
      <c r="CE1819" s="302">
        <v>0</v>
      </c>
      <c r="CF1819" s="302">
        <v>30</v>
      </c>
      <c r="CG1819" s="296">
        <v>0</v>
      </c>
      <c r="CH1819" s="297" t="s">
        <v>12384</v>
      </c>
      <c r="CI1819" s="305">
        <v>0</v>
      </c>
      <c r="CJ1819" s="306">
        <v>0</v>
      </c>
      <c r="CK1819" s="300">
        <v>0</v>
      </c>
      <c r="CL1819" s="301">
        <v>0</v>
      </c>
    </row>
    <row r="1820" spans="1:90" x14ac:dyDescent="0.25">
      <c r="A1820">
        <v>1523110230</v>
      </c>
      <c r="B1820" s="287" t="s">
        <v>14212</v>
      </c>
      <c r="C1820" s="141"/>
      <c r="N1820" s="142"/>
      <c r="O1820" s="141"/>
      <c r="AA1820" s="141"/>
      <c r="AL1820" s="142"/>
      <c r="AM1820" s="141"/>
      <c r="AX1820" s="142"/>
      <c r="AY1820" s="141"/>
      <c r="BA1820">
        <v>1</v>
      </c>
      <c r="BJ1820" s="142"/>
      <c r="BK1820" s="141"/>
      <c r="BV1820" s="142"/>
      <c r="BW1820" s="302">
        <v>0</v>
      </c>
      <c r="BX1820" s="302">
        <v>0</v>
      </c>
      <c r="BY1820" s="302">
        <v>0</v>
      </c>
      <c r="BZ1820" s="302">
        <v>0</v>
      </c>
      <c r="CA1820" s="302">
        <v>1</v>
      </c>
      <c r="CB1820" s="302">
        <v>0</v>
      </c>
      <c r="CC1820" s="303">
        <v>0</v>
      </c>
      <c r="CD1820" s="304">
        <v>0</v>
      </c>
      <c r="CE1820" s="302">
        <v>0</v>
      </c>
      <c r="CF1820" s="302">
        <v>30</v>
      </c>
      <c r="CG1820" s="296">
        <v>0</v>
      </c>
      <c r="CH1820" s="297" t="s">
        <v>12384</v>
      </c>
      <c r="CI1820" s="305">
        <v>0</v>
      </c>
      <c r="CJ1820" s="306">
        <v>0</v>
      </c>
      <c r="CK1820" s="300">
        <v>0</v>
      </c>
      <c r="CL1820" s="301">
        <v>0</v>
      </c>
    </row>
    <row r="1821" spans="1:90" x14ac:dyDescent="0.25">
      <c r="A1821">
        <v>1523110250</v>
      </c>
      <c r="B1821" s="287" t="s">
        <v>14213</v>
      </c>
      <c r="C1821" s="141"/>
      <c r="N1821" s="142"/>
      <c r="O1821" s="141"/>
      <c r="AA1821" s="141"/>
      <c r="AL1821" s="142"/>
      <c r="AM1821" s="141"/>
      <c r="AT1821">
        <v>1</v>
      </c>
      <c r="AX1821" s="142"/>
      <c r="AY1821" s="141"/>
      <c r="BJ1821" s="142"/>
      <c r="BK1821" s="141"/>
      <c r="BV1821" s="142"/>
      <c r="BW1821" s="302">
        <v>0</v>
      </c>
      <c r="BX1821" s="302">
        <v>0</v>
      </c>
      <c r="BY1821" s="302">
        <v>0</v>
      </c>
      <c r="BZ1821" s="302">
        <v>1</v>
      </c>
      <c r="CA1821" s="302">
        <v>0</v>
      </c>
      <c r="CB1821" s="302">
        <v>0</v>
      </c>
      <c r="CC1821" s="303">
        <v>0</v>
      </c>
      <c r="CD1821" s="304">
        <v>0</v>
      </c>
      <c r="CE1821" s="302">
        <v>0</v>
      </c>
      <c r="CF1821" s="302">
        <v>30</v>
      </c>
      <c r="CG1821" s="296">
        <v>0</v>
      </c>
      <c r="CH1821" s="297" t="s">
        <v>12384</v>
      </c>
      <c r="CI1821" s="305">
        <v>0</v>
      </c>
      <c r="CJ1821" s="306">
        <v>0</v>
      </c>
      <c r="CK1821" s="300">
        <v>0</v>
      </c>
      <c r="CL1821" s="301">
        <v>0</v>
      </c>
    </row>
    <row r="1822" spans="1:90" x14ac:dyDescent="0.25">
      <c r="A1822">
        <v>1523111500</v>
      </c>
      <c r="B1822" s="287" t="s">
        <v>14214</v>
      </c>
      <c r="C1822" s="141"/>
      <c r="N1822" s="142"/>
      <c r="O1822" s="141"/>
      <c r="AA1822" s="141"/>
      <c r="AL1822" s="142"/>
      <c r="AM1822" s="141"/>
      <c r="AW1822">
        <v>1</v>
      </c>
      <c r="AX1822" s="142"/>
      <c r="AY1822" s="141"/>
      <c r="BJ1822" s="142"/>
      <c r="BK1822" s="141"/>
      <c r="BV1822" s="142"/>
      <c r="BW1822" s="302">
        <v>0</v>
      </c>
      <c r="BX1822" s="302">
        <v>0</v>
      </c>
      <c r="BY1822" s="302">
        <v>0</v>
      </c>
      <c r="BZ1822" s="302">
        <v>1</v>
      </c>
      <c r="CA1822" s="302">
        <v>0</v>
      </c>
      <c r="CB1822" s="302">
        <v>0</v>
      </c>
      <c r="CC1822" s="303">
        <v>0</v>
      </c>
      <c r="CD1822" s="304">
        <v>0</v>
      </c>
      <c r="CE1822" s="302">
        <v>129</v>
      </c>
      <c r="CF1822" s="302">
        <v>30</v>
      </c>
      <c r="CG1822" s="296">
        <v>0</v>
      </c>
      <c r="CH1822" s="297" t="s">
        <v>12384</v>
      </c>
      <c r="CI1822" s="305">
        <v>0</v>
      </c>
      <c r="CJ1822" s="306">
        <v>0</v>
      </c>
      <c r="CK1822" s="300">
        <v>0</v>
      </c>
      <c r="CL1822" s="301">
        <v>0</v>
      </c>
    </row>
    <row r="1823" spans="1:90" x14ac:dyDescent="0.25">
      <c r="A1823">
        <v>1523111730</v>
      </c>
      <c r="B1823" s="287" t="s">
        <v>14215</v>
      </c>
      <c r="C1823" s="141"/>
      <c r="N1823" s="142"/>
      <c r="O1823" s="141"/>
      <c r="AA1823" s="141"/>
      <c r="AL1823" s="142"/>
      <c r="AM1823" s="141"/>
      <c r="AX1823" s="142"/>
      <c r="AY1823" s="141"/>
      <c r="BJ1823" s="142"/>
      <c r="BK1823" s="141"/>
      <c r="BR1823">
        <v>1</v>
      </c>
      <c r="BV1823" s="142"/>
      <c r="BW1823" s="302">
        <v>0</v>
      </c>
      <c r="BX1823" s="302">
        <v>0</v>
      </c>
      <c r="BY1823" s="302">
        <v>0</v>
      </c>
      <c r="BZ1823" s="302">
        <v>0</v>
      </c>
      <c r="CA1823" s="302">
        <v>0</v>
      </c>
      <c r="CB1823" s="302">
        <v>1</v>
      </c>
      <c r="CC1823" s="303">
        <v>3.968253968253968E-3</v>
      </c>
      <c r="CD1823" s="304">
        <v>0</v>
      </c>
      <c r="CE1823" s="302">
        <v>0</v>
      </c>
      <c r="CF1823" s="302">
        <v>30</v>
      </c>
      <c r="CG1823" s="296">
        <v>1.9841269841269841E-4</v>
      </c>
      <c r="CH1823" s="297" t="s">
        <v>12384</v>
      </c>
      <c r="CI1823" s="305">
        <v>0</v>
      </c>
      <c r="CJ1823" s="306">
        <v>1.0357142857142856</v>
      </c>
      <c r="CK1823" s="300">
        <v>1</v>
      </c>
      <c r="CL1823" s="301">
        <v>2</v>
      </c>
    </row>
    <row r="1824" spans="1:90" x14ac:dyDescent="0.25">
      <c r="A1824">
        <v>1523112590</v>
      </c>
      <c r="B1824" s="287" t="s">
        <v>14216</v>
      </c>
      <c r="C1824" s="141"/>
      <c r="N1824" s="142"/>
      <c r="O1824" s="141"/>
      <c r="AA1824" s="141"/>
      <c r="AL1824" s="142"/>
      <c r="AM1824" s="141"/>
      <c r="AX1824" s="142"/>
      <c r="AY1824" s="141"/>
      <c r="BJ1824" s="142"/>
      <c r="BK1824" s="141"/>
      <c r="BO1824">
        <v>1</v>
      </c>
      <c r="BV1824" s="142"/>
      <c r="BW1824" s="302">
        <v>0</v>
      </c>
      <c r="BX1824" s="302">
        <v>0</v>
      </c>
      <c r="BY1824" s="302">
        <v>0</v>
      </c>
      <c r="BZ1824" s="302">
        <v>0</v>
      </c>
      <c r="CA1824" s="302">
        <v>0</v>
      </c>
      <c r="CB1824" s="302">
        <v>1</v>
      </c>
      <c r="CC1824" s="303">
        <v>3.968253968253968E-3</v>
      </c>
      <c r="CD1824" s="304">
        <v>0</v>
      </c>
      <c r="CE1824" s="302">
        <v>0</v>
      </c>
      <c r="CF1824" s="302">
        <v>30</v>
      </c>
      <c r="CG1824" s="296">
        <v>1.9841269841269841E-4</v>
      </c>
      <c r="CH1824" s="307" t="s">
        <v>15354</v>
      </c>
      <c r="CI1824" s="305">
        <v>0</v>
      </c>
      <c r="CJ1824" s="306">
        <v>1.0357142857142856</v>
      </c>
      <c r="CK1824" s="300">
        <v>1</v>
      </c>
      <c r="CL1824" s="301">
        <v>2</v>
      </c>
    </row>
    <row r="1825" spans="1:90" x14ac:dyDescent="0.25">
      <c r="A1825">
        <v>1524100030</v>
      </c>
      <c r="B1825" s="287" t="s">
        <v>14217</v>
      </c>
      <c r="C1825" s="141"/>
      <c r="I1825">
        <v>1</v>
      </c>
      <c r="N1825" s="142"/>
      <c r="O1825" s="141"/>
      <c r="AA1825" s="141"/>
      <c r="AD1825">
        <v>1</v>
      </c>
      <c r="AG1825">
        <v>2</v>
      </c>
      <c r="AL1825" s="142"/>
      <c r="AM1825" s="141"/>
      <c r="AN1825">
        <v>1</v>
      </c>
      <c r="AO1825">
        <v>2</v>
      </c>
      <c r="AP1825">
        <v>1</v>
      </c>
      <c r="AX1825" s="142"/>
      <c r="AY1825" s="141"/>
      <c r="BJ1825" s="142"/>
      <c r="BK1825" s="141"/>
      <c r="BV1825" s="142"/>
      <c r="BW1825" s="302">
        <v>1</v>
      </c>
      <c r="BX1825" s="302">
        <v>0</v>
      </c>
      <c r="BY1825" s="302">
        <v>3</v>
      </c>
      <c r="BZ1825" s="302">
        <v>4</v>
      </c>
      <c r="CA1825" s="302">
        <v>0</v>
      </c>
      <c r="CB1825" s="302">
        <v>0</v>
      </c>
      <c r="CC1825" s="303">
        <v>0</v>
      </c>
      <c r="CD1825" s="304">
        <v>0</v>
      </c>
      <c r="CE1825" s="302">
        <v>0</v>
      </c>
      <c r="CF1825" s="302">
        <v>30</v>
      </c>
      <c r="CG1825" s="296">
        <v>0</v>
      </c>
      <c r="CH1825" s="297" t="s">
        <v>12384</v>
      </c>
      <c r="CI1825" s="305">
        <v>0</v>
      </c>
      <c r="CJ1825" s="306">
        <v>0</v>
      </c>
      <c r="CK1825" s="300">
        <v>0</v>
      </c>
      <c r="CL1825" s="301">
        <v>0</v>
      </c>
    </row>
    <row r="1826" spans="1:90" x14ac:dyDescent="0.25">
      <c r="A1826">
        <v>1524100050</v>
      </c>
      <c r="B1826" s="287" t="s">
        <v>14218</v>
      </c>
      <c r="C1826" s="141"/>
      <c r="N1826" s="142"/>
      <c r="O1826" s="141"/>
      <c r="Z1826">
        <v>1</v>
      </c>
      <c r="AA1826" s="141"/>
      <c r="AC1826">
        <v>3</v>
      </c>
      <c r="AL1826" s="142"/>
      <c r="AM1826" s="141"/>
      <c r="AX1826" s="142"/>
      <c r="AY1826" s="141"/>
      <c r="BJ1826" s="142"/>
      <c r="BK1826" s="141"/>
      <c r="BV1826" s="142"/>
      <c r="BW1826" s="302">
        <v>0</v>
      </c>
      <c r="BX1826" s="302">
        <v>1</v>
      </c>
      <c r="BY1826" s="302">
        <v>3</v>
      </c>
      <c r="BZ1826" s="302">
        <v>0</v>
      </c>
      <c r="CA1826" s="302">
        <v>0</v>
      </c>
      <c r="CB1826" s="302">
        <v>0</v>
      </c>
      <c r="CC1826" s="303">
        <v>0</v>
      </c>
      <c r="CD1826" s="304">
        <v>0</v>
      </c>
      <c r="CE1826" s="302">
        <v>0</v>
      </c>
      <c r="CF1826" s="302">
        <v>30</v>
      </c>
      <c r="CG1826" s="296">
        <v>0</v>
      </c>
      <c r="CH1826" s="297" t="s">
        <v>12384</v>
      </c>
      <c r="CI1826" s="305">
        <v>0</v>
      </c>
      <c r="CJ1826" s="306">
        <v>0</v>
      </c>
      <c r="CK1826" s="300">
        <v>0</v>
      </c>
      <c r="CL1826" s="301">
        <v>0</v>
      </c>
    </row>
    <row r="1827" spans="1:90" x14ac:dyDescent="0.25">
      <c r="A1827">
        <v>1524100090</v>
      </c>
      <c r="B1827" s="287" t="s">
        <v>14219</v>
      </c>
      <c r="C1827" s="141"/>
      <c r="N1827" s="142"/>
      <c r="O1827" s="141"/>
      <c r="AA1827" s="141"/>
      <c r="AC1827">
        <v>3</v>
      </c>
      <c r="AL1827" s="142"/>
      <c r="AM1827" s="141"/>
      <c r="AX1827" s="142"/>
      <c r="AY1827" s="141"/>
      <c r="BJ1827" s="142"/>
      <c r="BK1827" s="141"/>
      <c r="BV1827" s="142"/>
      <c r="BW1827" s="302">
        <v>0</v>
      </c>
      <c r="BX1827" s="302">
        <v>0</v>
      </c>
      <c r="BY1827" s="302">
        <v>3</v>
      </c>
      <c r="BZ1827" s="302">
        <v>0</v>
      </c>
      <c r="CA1827" s="302">
        <v>0</v>
      </c>
      <c r="CB1827" s="302">
        <v>0</v>
      </c>
      <c r="CC1827" s="303">
        <v>0</v>
      </c>
      <c r="CD1827" s="304">
        <v>0</v>
      </c>
      <c r="CE1827" s="302">
        <v>0</v>
      </c>
      <c r="CF1827" s="302">
        <v>30</v>
      </c>
      <c r="CG1827" s="296">
        <v>0</v>
      </c>
      <c r="CH1827" s="297" t="s">
        <v>12384</v>
      </c>
      <c r="CI1827" s="305">
        <v>0</v>
      </c>
      <c r="CJ1827" s="306">
        <v>0</v>
      </c>
      <c r="CK1827" s="300">
        <v>0</v>
      </c>
      <c r="CL1827" s="301">
        <v>0</v>
      </c>
    </row>
    <row r="1828" spans="1:90" x14ac:dyDescent="0.25">
      <c r="A1828">
        <v>1524100170</v>
      </c>
      <c r="B1828" s="287" t="s">
        <v>14220</v>
      </c>
      <c r="C1828" s="141"/>
      <c r="N1828" s="142"/>
      <c r="O1828" s="141"/>
      <c r="AA1828" s="141"/>
      <c r="AL1828" s="142"/>
      <c r="AM1828" s="141"/>
      <c r="AS1828">
        <v>2</v>
      </c>
      <c r="AT1828">
        <v>1</v>
      </c>
      <c r="AX1828" s="142"/>
      <c r="AY1828" s="141"/>
      <c r="BJ1828" s="142"/>
      <c r="BK1828" s="141"/>
      <c r="BV1828" s="142"/>
      <c r="BW1828" s="302">
        <v>0</v>
      </c>
      <c r="BX1828" s="302">
        <v>0</v>
      </c>
      <c r="BY1828" s="302">
        <v>0</v>
      </c>
      <c r="BZ1828" s="302">
        <v>3</v>
      </c>
      <c r="CA1828" s="302">
        <v>0</v>
      </c>
      <c r="CB1828" s="302">
        <v>0</v>
      </c>
      <c r="CC1828" s="303">
        <v>0</v>
      </c>
      <c r="CD1828" s="304">
        <v>0</v>
      </c>
      <c r="CE1828" s="302">
        <v>0</v>
      </c>
      <c r="CF1828" s="302">
        <v>30</v>
      </c>
      <c r="CG1828" s="296">
        <v>0</v>
      </c>
      <c r="CH1828" s="297" t="s">
        <v>12384</v>
      </c>
      <c r="CI1828" s="305">
        <v>0</v>
      </c>
      <c r="CJ1828" s="306">
        <v>0</v>
      </c>
      <c r="CK1828" s="300">
        <v>0</v>
      </c>
      <c r="CL1828" s="301">
        <v>0</v>
      </c>
    </row>
    <row r="1829" spans="1:90" x14ac:dyDescent="0.25">
      <c r="A1829">
        <v>1524100330</v>
      </c>
      <c r="B1829" s="287" t="s">
        <v>14221</v>
      </c>
      <c r="C1829" s="141"/>
      <c r="N1829" s="142"/>
      <c r="O1829" s="141"/>
      <c r="AA1829" s="141"/>
      <c r="AL1829" s="142"/>
      <c r="AM1829" s="141"/>
      <c r="AX1829" s="142"/>
      <c r="AY1829" s="141"/>
      <c r="BJ1829" s="142"/>
      <c r="BK1829" s="141"/>
      <c r="BL1829">
        <v>1</v>
      </c>
      <c r="BV1829" s="142"/>
      <c r="BW1829" s="302">
        <v>0</v>
      </c>
      <c r="BX1829" s="302">
        <v>0</v>
      </c>
      <c r="BY1829" s="302">
        <v>0</v>
      </c>
      <c r="BZ1829" s="302">
        <v>0</v>
      </c>
      <c r="CA1829" s="302">
        <v>0</v>
      </c>
      <c r="CB1829" s="302">
        <v>1</v>
      </c>
      <c r="CC1829" s="303">
        <v>3.968253968253968E-3</v>
      </c>
      <c r="CD1829" s="304">
        <v>0</v>
      </c>
      <c r="CE1829" s="302">
        <v>66</v>
      </c>
      <c r="CF1829" s="302">
        <v>30</v>
      </c>
      <c r="CG1829" s="296">
        <v>1.9841269841269841E-4</v>
      </c>
      <c r="CH1829" s="297" t="s">
        <v>12384</v>
      </c>
      <c r="CI1829" s="305">
        <v>1</v>
      </c>
      <c r="CJ1829" s="306">
        <v>1.2976190476190474</v>
      </c>
      <c r="CK1829" s="300">
        <v>1</v>
      </c>
      <c r="CL1829" s="301">
        <v>2</v>
      </c>
    </row>
    <row r="1830" spans="1:90" x14ac:dyDescent="0.25">
      <c r="A1830">
        <v>1524100370</v>
      </c>
      <c r="B1830" s="287" t="s">
        <v>14222</v>
      </c>
      <c r="C1830" s="141"/>
      <c r="I1830">
        <v>1</v>
      </c>
      <c r="N1830" s="142"/>
      <c r="O1830" s="141"/>
      <c r="V1830">
        <v>1</v>
      </c>
      <c r="Y1830">
        <v>1</v>
      </c>
      <c r="AA1830" s="141"/>
      <c r="AD1830">
        <v>1</v>
      </c>
      <c r="AF1830">
        <v>1</v>
      </c>
      <c r="AG1830">
        <v>7</v>
      </c>
      <c r="AI1830">
        <v>7</v>
      </c>
      <c r="AL1830" s="142"/>
      <c r="AM1830" s="141"/>
      <c r="AN1830">
        <v>3</v>
      </c>
      <c r="AX1830" s="142"/>
      <c r="AY1830" s="141"/>
      <c r="BJ1830" s="142"/>
      <c r="BK1830" s="141"/>
      <c r="BO1830">
        <v>1</v>
      </c>
      <c r="BQ1830">
        <v>1</v>
      </c>
      <c r="BV1830" s="142"/>
      <c r="BW1830" s="302">
        <v>1</v>
      </c>
      <c r="BX1830" s="302">
        <v>2</v>
      </c>
      <c r="BY1830" s="302">
        <v>16</v>
      </c>
      <c r="BZ1830" s="302">
        <v>3</v>
      </c>
      <c r="CA1830" s="302">
        <v>0</v>
      </c>
      <c r="CB1830" s="302">
        <v>2</v>
      </c>
      <c r="CC1830" s="303">
        <v>7.9365079365079361E-3</v>
      </c>
      <c r="CD1830" s="304">
        <v>0</v>
      </c>
      <c r="CE1830" s="302">
        <v>0</v>
      </c>
      <c r="CF1830" s="302">
        <v>30</v>
      </c>
      <c r="CG1830" s="296">
        <v>3.9682539682539683E-4</v>
      </c>
      <c r="CH1830" s="297" t="s">
        <v>12384</v>
      </c>
      <c r="CI1830" s="305">
        <v>0</v>
      </c>
      <c r="CJ1830" s="306">
        <v>2.0714285714285712</v>
      </c>
      <c r="CK1830" s="300">
        <v>1</v>
      </c>
      <c r="CL1830" s="301">
        <v>3</v>
      </c>
    </row>
    <row r="1831" spans="1:90" x14ac:dyDescent="0.25">
      <c r="A1831">
        <v>1524100430</v>
      </c>
      <c r="B1831" s="287" t="s">
        <v>14223</v>
      </c>
      <c r="C1831" s="141"/>
      <c r="N1831" s="142"/>
      <c r="O1831" s="141"/>
      <c r="AA1831" s="141"/>
      <c r="AL1831" s="142"/>
      <c r="AM1831" s="141"/>
      <c r="AX1831" s="142"/>
      <c r="AY1831" s="141"/>
      <c r="BJ1831" s="142"/>
      <c r="BK1831" s="141"/>
      <c r="BO1831">
        <v>1</v>
      </c>
      <c r="BV1831" s="142"/>
      <c r="BW1831" s="302">
        <v>0</v>
      </c>
      <c r="BX1831" s="302">
        <v>0</v>
      </c>
      <c r="BY1831" s="302">
        <v>0</v>
      </c>
      <c r="BZ1831" s="302">
        <v>0</v>
      </c>
      <c r="CA1831" s="302">
        <v>0</v>
      </c>
      <c r="CB1831" s="302">
        <v>1</v>
      </c>
      <c r="CC1831" s="303">
        <v>3.968253968253968E-3</v>
      </c>
      <c r="CD1831" s="304">
        <v>0</v>
      </c>
      <c r="CE1831" s="302">
        <v>0</v>
      </c>
      <c r="CF1831" s="302">
        <v>30</v>
      </c>
      <c r="CG1831" s="296">
        <v>1.9841269841269841E-4</v>
      </c>
      <c r="CH1831" s="297" t="s">
        <v>12384</v>
      </c>
      <c r="CI1831" s="305">
        <v>0</v>
      </c>
      <c r="CJ1831" s="306">
        <v>1.0357142857142856</v>
      </c>
      <c r="CK1831" s="300">
        <v>1</v>
      </c>
      <c r="CL1831" s="301">
        <v>2</v>
      </c>
    </row>
    <row r="1832" spans="1:90" x14ac:dyDescent="0.25">
      <c r="A1832">
        <v>1524100470</v>
      </c>
      <c r="B1832" s="287" t="s">
        <v>14224</v>
      </c>
      <c r="C1832" s="141"/>
      <c r="N1832" s="142"/>
      <c r="O1832" s="141"/>
      <c r="AA1832" s="141"/>
      <c r="AL1832" s="142"/>
      <c r="AM1832" s="141"/>
      <c r="AP1832">
        <v>1</v>
      </c>
      <c r="AX1832" s="142"/>
      <c r="AY1832" s="141"/>
      <c r="BJ1832" s="142"/>
      <c r="BK1832" s="141"/>
      <c r="BV1832" s="142"/>
      <c r="BW1832" s="302">
        <v>0</v>
      </c>
      <c r="BX1832" s="302">
        <v>0</v>
      </c>
      <c r="BY1832" s="302">
        <v>0</v>
      </c>
      <c r="BZ1832" s="302">
        <v>1</v>
      </c>
      <c r="CA1832" s="302">
        <v>0</v>
      </c>
      <c r="CB1832" s="302">
        <v>0</v>
      </c>
      <c r="CC1832" s="303">
        <v>0</v>
      </c>
      <c r="CD1832" s="304">
        <v>0</v>
      </c>
      <c r="CE1832" s="302">
        <v>0</v>
      </c>
      <c r="CF1832" s="302">
        <v>30</v>
      </c>
      <c r="CG1832" s="296">
        <v>0</v>
      </c>
      <c r="CH1832" s="297" t="s">
        <v>12384</v>
      </c>
      <c r="CI1832" s="305">
        <v>0</v>
      </c>
      <c r="CJ1832" s="306">
        <v>0</v>
      </c>
      <c r="CK1832" s="300">
        <v>0</v>
      </c>
      <c r="CL1832" s="301">
        <v>0</v>
      </c>
    </row>
    <row r="1833" spans="1:90" x14ac:dyDescent="0.25">
      <c r="A1833">
        <v>1524100520</v>
      </c>
      <c r="B1833" s="287" t="s">
        <v>14225</v>
      </c>
      <c r="C1833" s="141"/>
      <c r="N1833" s="142"/>
      <c r="O1833" s="141"/>
      <c r="AA1833" s="141"/>
      <c r="AL1833" s="142"/>
      <c r="AM1833" s="141"/>
      <c r="AR1833">
        <v>1</v>
      </c>
      <c r="AU1833">
        <v>1</v>
      </c>
      <c r="AX1833" s="142"/>
      <c r="AY1833" s="141"/>
      <c r="BJ1833" s="142"/>
      <c r="BK1833" s="141"/>
      <c r="BQ1833">
        <v>1</v>
      </c>
      <c r="BV1833" s="142"/>
      <c r="BW1833" s="302">
        <v>0</v>
      </c>
      <c r="BX1833" s="302">
        <v>0</v>
      </c>
      <c r="BY1833" s="302">
        <v>0</v>
      </c>
      <c r="BZ1833" s="302">
        <v>2</v>
      </c>
      <c r="CA1833" s="302">
        <v>0</v>
      </c>
      <c r="CB1833" s="302">
        <v>1</v>
      </c>
      <c r="CC1833" s="303">
        <v>3.968253968253968E-3</v>
      </c>
      <c r="CD1833" s="304">
        <v>0</v>
      </c>
      <c r="CE1833" s="302">
        <v>0</v>
      </c>
      <c r="CF1833" s="302">
        <v>30</v>
      </c>
      <c r="CG1833" s="296">
        <v>1.9841269841269841E-4</v>
      </c>
      <c r="CH1833" s="297" t="s">
        <v>12384</v>
      </c>
      <c r="CI1833" s="305">
        <v>0</v>
      </c>
      <c r="CJ1833" s="306">
        <v>1.0357142857142856</v>
      </c>
      <c r="CK1833" s="300">
        <v>1</v>
      </c>
      <c r="CL1833" s="301">
        <v>2</v>
      </c>
    </row>
    <row r="1834" spans="1:90" x14ac:dyDescent="0.25">
      <c r="A1834">
        <v>1524100550</v>
      </c>
      <c r="B1834" s="287" t="s">
        <v>14226</v>
      </c>
      <c r="C1834" s="141"/>
      <c r="N1834" s="142"/>
      <c r="O1834" s="141"/>
      <c r="AA1834" s="141"/>
      <c r="AL1834" s="142"/>
      <c r="AM1834" s="141"/>
      <c r="AR1834">
        <v>1</v>
      </c>
      <c r="AX1834" s="142"/>
      <c r="AY1834" s="141"/>
      <c r="BA1834">
        <v>1</v>
      </c>
      <c r="BJ1834" s="142"/>
      <c r="BK1834" s="141"/>
      <c r="BV1834" s="142"/>
      <c r="BW1834" s="302">
        <v>0</v>
      </c>
      <c r="BX1834" s="302">
        <v>0</v>
      </c>
      <c r="BY1834" s="302">
        <v>0</v>
      </c>
      <c r="BZ1834" s="302">
        <v>1</v>
      </c>
      <c r="CA1834" s="302">
        <v>1</v>
      </c>
      <c r="CB1834" s="302">
        <v>0</v>
      </c>
      <c r="CC1834" s="303">
        <v>0</v>
      </c>
      <c r="CD1834" s="304">
        <v>0</v>
      </c>
      <c r="CE1834" s="302">
        <v>235</v>
      </c>
      <c r="CF1834" s="302">
        <v>30</v>
      </c>
      <c r="CG1834" s="296">
        <v>0</v>
      </c>
      <c r="CH1834" s="297" t="s">
        <v>12384</v>
      </c>
      <c r="CI1834" s="305">
        <v>0</v>
      </c>
      <c r="CJ1834" s="306">
        <v>0</v>
      </c>
      <c r="CK1834" s="300">
        <v>0</v>
      </c>
      <c r="CL1834" s="301">
        <v>0</v>
      </c>
    </row>
    <row r="1835" spans="1:90" x14ac:dyDescent="0.25">
      <c r="A1835">
        <v>1524100840</v>
      </c>
      <c r="B1835" s="287" t="s">
        <v>14227</v>
      </c>
      <c r="C1835" s="141"/>
      <c r="N1835" s="142"/>
      <c r="O1835" s="141"/>
      <c r="AA1835" s="141"/>
      <c r="AG1835">
        <v>1</v>
      </c>
      <c r="AH1835">
        <v>1</v>
      </c>
      <c r="AI1835">
        <v>1</v>
      </c>
      <c r="AL1835" s="142"/>
      <c r="AM1835" s="141"/>
      <c r="AO1835">
        <v>1</v>
      </c>
      <c r="AR1835">
        <v>1</v>
      </c>
      <c r="AX1835" s="142">
        <v>1</v>
      </c>
      <c r="AY1835" s="141"/>
      <c r="BJ1835" s="142"/>
      <c r="BK1835" s="141"/>
      <c r="BR1835">
        <v>1</v>
      </c>
      <c r="BT1835">
        <v>1</v>
      </c>
      <c r="BV1835" s="142"/>
      <c r="BW1835" s="302">
        <v>0</v>
      </c>
      <c r="BX1835" s="302">
        <v>0</v>
      </c>
      <c r="BY1835" s="302">
        <v>3</v>
      </c>
      <c r="BZ1835" s="302">
        <v>3</v>
      </c>
      <c r="CA1835" s="302">
        <v>0</v>
      </c>
      <c r="CB1835" s="302">
        <v>2</v>
      </c>
      <c r="CC1835" s="303">
        <v>7.9365079365079361E-3</v>
      </c>
      <c r="CD1835" s="304">
        <v>0</v>
      </c>
      <c r="CE1835" s="302">
        <v>0</v>
      </c>
      <c r="CF1835" s="302">
        <v>30</v>
      </c>
      <c r="CG1835" s="296">
        <v>3.9682539682539683E-4</v>
      </c>
      <c r="CH1835" s="307" t="s">
        <v>15354</v>
      </c>
      <c r="CI1835" s="305">
        <v>0</v>
      </c>
      <c r="CJ1835" s="306">
        <v>2.0714285714285712</v>
      </c>
      <c r="CK1835" s="300">
        <v>1</v>
      </c>
      <c r="CL1835" s="301">
        <v>3</v>
      </c>
    </row>
    <row r="1836" spans="1:90" x14ac:dyDescent="0.25">
      <c r="A1836">
        <v>1524100850</v>
      </c>
      <c r="B1836" s="287" t="s">
        <v>14228</v>
      </c>
      <c r="C1836" s="141"/>
      <c r="N1836" s="142"/>
      <c r="O1836" s="141"/>
      <c r="AA1836" s="141"/>
      <c r="AG1836">
        <v>1</v>
      </c>
      <c r="AH1836">
        <v>1</v>
      </c>
      <c r="AI1836">
        <v>1</v>
      </c>
      <c r="AL1836" s="142"/>
      <c r="AM1836" s="141"/>
      <c r="AO1836">
        <v>1</v>
      </c>
      <c r="AR1836">
        <v>1</v>
      </c>
      <c r="AX1836" s="142">
        <v>1</v>
      </c>
      <c r="AY1836" s="141"/>
      <c r="BJ1836" s="142"/>
      <c r="BK1836" s="141"/>
      <c r="BR1836">
        <v>1</v>
      </c>
      <c r="BT1836">
        <v>1</v>
      </c>
      <c r="BV1836" s="142"/>
      <c r="BW1836" s="302">
        <v>0</v>
      </c>
      <c r="BX1836" s="302">
        <v>0</v>
      </c>
      <c r="BY1836" s="302">
        <v>3</v>
      </c>
      <c r="BZ1836" s="302">
        <v>3</v>
      </c>
      <c r="CA1836" s="302">
        <v>0</v>
      </c>
      <c r="CB1836" s="302">
        <v>2</v>
      </c>
      <c r="CC1836" s="303">
        <v>7.9365079365079361E-3</v>
      </c>
      <c r="CD1836" s="304">
        <v>0</v>
      </c>
      <c r="CE1836" s="302">
        <v>0</v>
      </c>
      <c r="CF1836" s="302">
        <v>30</v>
      </c>
      <c r="CG1836" s="296">
        <v>3.9682539682539683E-4</v>
      </c>
      <c r="CH1836" s="307" t="s">
        <v>15354</v>
      </c>
      <c r="CI1836" s="305">
        <v>0</v>
      </c>
      <c r="CJ1836" s="306">
        <v>2.0714285714285712</v>
      </c>
      <c r="CK1836" s="300">
        <v>1</v>
      </c>
      <c r="CL1836" s="301">
        <v>3</v>
      </c>
    </row>
    <row r="1837" spans="1:90" x14ac:dyDescent="0.25">
      <c r="A1837">
        <v>1524100860</v>
      </c>
      <c r="B1837" s="287" t="s">
        <v>14229</v>
      </c>
      <c r="C1837" s="141"/>
      <c r="N1837" s="142"/>
      <c r="O1837" s="141"/>
      <c r="AA1837" s="141"/>
      <c r="AG1837">
        <v>1</v>
      </c>
      <c r="AI1837">
        <v>1</v>
      </c>
      <c r="AJ1837">
        <v>1</v>
      </c>
      <c r="AL1837" s="142"/>
      <c r="AM1837" s="141"/>
      <c r="AX1837" s="142">
        <v>1</v>
      </c>
      <c r="AY1837" s="141"/>
      <c r="BJ1837" s="142"/>
      <c r="BK1837" s="141"/>
      <c r="BR1837">
        <v>1</v>
      </c>
      <c r="BT1837">
        <v>1</v>
      </c>
      <c r="BV1837" s="142"/>
      <c r="BW1837" s="302">
        <v>0</v>
      </c>
      <c r="BX1837" s="302">
        <v>0</v>
      </c>
      <c r="BY1837" s="302">
        <v>3</v>
      </c>
      <c r="BZ1837" s="302">
        <v>1</v>
      </c>
      <c r="CA1837" s="302">
        <v>0</v>
      </c>
      <c r="CB1837" s="302">
        <v>2</v>
      </c>
      <c r="CC1837" s="303">
        <v>7.9365079365079361E-3</v>
      </c>
      <c r="CD1837" s="304">
        <v>0</v>
      </c>
      <c r="CE1837" s="302">
        <v>0</v>
      </c>
      <c r="CF1837" s="302">
        <v>30</v>
      </c>
      <c r="CG1837" s="296">
        <v>3.9682539682539683E-4</v>
      </c>
      <c r="CH1837" s="307" t="s">
        <v>15354</v>
      </c>
      <c r="CI1837" s="305">
        <v>0</v>
      </c>
      <c r="CJ1837" s="306">
        <v>2.0714285714285712</v>
      </c>
      <c r="CK1837" s="300">
        <v>1</v>
      </c>
      <c r="CL1837" s="301">
        <v>3</v>
      </c>
    </row>
    <row r="1838" spans="1:90" x14ac:dyDescent="0.25">
      <c r="A1838">
        <v>1524100870</v>
      </c>
      <c r="B1838" s="287" t="s">
        <v>14230</v>
      </c>
      <c r="C1838" s="141"/>
      <c r="N1838" s="142"/>
      <c r="O1838" s="141"/>
      <c r="AA1838" s="141"/>
      <c r="AL1838" s="142"/>
      <c r="AM1838" s="141"/>
      <c r="AR1838">
        <v>1</v>
      </c>
      <c r="AX1838" s="142"/>
      <c r="AY1838" s="141"/>
      <c r="BJ1838" s="142"/>
      <c r="BK1838" s="141"/>
      <c r="BV1838" s="142"/>
      <c r="BW1838" s="302">
        <v>0</v>
      </c>
      <c r="BX1838" s="302">
        <v>0</v>
      </c>
      <c r="BY1838" s="302">
        <v>0</v>
      </c>
      <c r="BZ1838" s="302">
        <v>1</v>
      </c>
      <c r="CA1838" s="302">
        <v>0</v>
      </c>
      <c r="CB1838" s="302">
        <v>0</v>
      </c>
      <c r="CC1838" s="303">
        <v>0</v>
      </c>
      <c r="CD1838" s="304">
        <v>0</v>
      </c>
      <c r="CE1838" s="302">
        <v>0</v>
      </c>
      <c r="CF1838" s="302">
        <v>30</v>
      </c>
      <c r="CG1838" s="296">
        <v>0</v>
      </c>
      <c r="CH1838" s="297" t="s">
        <v>12384</v>
      </c>
      <c r="CI1838" s="305">
        <v>0</v>
      </c>
      <c r="CJ1838" s="306">
        <v>0</v>
      </c>
      <c r="CK1838" s="300">
        <v>0</v>
      </c>
      <c r="CL1838" s="301">
        <v>0</v>
      </c>
    </row>
    <row r="1839" spans="1:90" x14ac:dyDescent="0.25">
      <c r="A1839">
        <v>1524100880</v>
      </c>
      <c r="B1839" s="287" t="s">
        <v>14231</v>
      </c>
      <c r="C1839" s="141"/>
      <c r="N1839" s="142"/>
      <c r="O1839" s="141"/>
      <c r="AA1839" s="141"/>
      <c r="AL1839" s="142"/>
      <c r="AM1839" s="141"/>
      <c r="AX1839" s="142"/>
      <c r="AY1839" s="141"/>
      <c r="BJ1839" s="142"/>
      <c r="BK1839" s="141"/>
      <c r="BN1839">
        <v>1</v>
      </c>
      <c r="BV1839" s="142">
        <v>1</v>
      </c>
      <c r="BW1839" s="302">
        <v>0</v>
      </c>
      <c r="BX1839" s="302">
        <v>0</v>
      </c>
      <c r="BY1839" s="302">
        <v>0</v>
      </c>
      <c r="BZ1839" s="302">
        <v>0</v>
      </c>
      <c r="CA1839" s="302">
        <v>0</v>
      </c>
      <c r="CB1839" s="302">
        <v>2</v>
      </c>
      <c r="CC1839" s="303">
        <v>7.9365079365079361E-3</v>
      </c>
      <c r="CD1839" s="304">
        <v>0</v>
      </c>
      <c r="CE1839" s="302">
        <v>0</v>
      </c>
      <c r="CF1839" s="302">
        <v>30</v>
      </c>
      <c r="CG1839" s="296">
        <v>3.9682539682539683E-4</v>
      </c>
      <c r="CH1839" s="297" t="s">
        <v>12384</v>
      </c>
      <c r="CI1839" s="305">
        <v>0</v>
      </c>
      <c r="CJ1839" s="306">
        <v>2.0714285714285712</v>
      </c>
      <c r="CK1839" s="300">
        <v>1</v>
      </c>
      <c r="CL1839" s="301">
        <v>3</v>
      </c>
    </row>
    <row r="1840" spans="1:90" x14ac:dyDescent="0.25">
      <c r="A1840">
        <v>1524101070</v>
      </c>
      <c r="B1840" s="287" t="s">
        <v>14232</v>
      </c>
      <c r="C1840" s="141"/>
      <c r="N1840" s="142">
        <v>1</v>
      </c>
      <c r="O1840" s="141">
        <v>2</v>
      </c>
      <c r="AA1840" s="141"/>
      <c r="AL1840" s="142"/>
      <c r="AM1840" s="141"/>
      <c r="AX1840" s="142"/>
      <c r="AY1840" s="141"/>
      <c r="BJ1840" s="142"/>
      <c r="BK1840" s="141"/>
      <c r="BV1840" s="142"/>
      <c r="BW1840" s="302">
        <v>1</v>
      </c>
      <c r="BX1840" s="302">
        <v>2</v>
      </c>
      <c r="BY1840" s="302">
        <v>0</v>
      </c>
      <c r="BZ1840" s="302">
        <v>0</v>
      </c>
      <c r="CA1840" s="302">
        <v>0</v>
      </c>
      <c r="CB1840" s="302">
        <v>0</v>
      </c>
      <c r="CC1840" s="303">
        <v>0</v>
      </c>
      <c r="CD1840" s="304">
        <v>0</v>
      </c>
      <c r="CE1840" s="302">
        <v>0</v>
      </c>
      <c r="CF1840" s="302">
        <v>30</v>
      </c>
      <c r="CG1840" s="296">
        <v>0</v>
      </c>
      <c r="CH1840" s="297" t="s">
        <v>12384</v>
      </c>
      <c r="CI1840" s="305">
        <v>0</v>
      </c>
      <c r="CJ1840" s="306">
        <v>0</v>
      </c>
      <c r="CK1840" s="300">
        <v>0</v>
      </c>
      <c r="CL1840" s="301">
        <v>0</v>
      </c>
    </row>
    <row r="1841" spans="1:90" x14ac:dyDescent="0.25">
      <c r="A1841">
        <v>1524101080</v>
      </c>
      <c r="B1841" s="287" t="s">
        <v>14233</v>
      </c>
      <c r="C1841" s="141"/>
      <c r="N1841" s="142">
        <v>2</v>
      </c>
      <c r="O1841" s="141">
        <v>4</v>
      </c>
      <c r="R1841">
        <v>2</v>
      </c>
      <c r="AA1841" s="141"/>
      <c r="AI1841">
        <v>1</v>
      </c>
      <c r="AK1841">
        <v>1</v>
      </c>
      <c r="AL1841" s="142"/>
      <c r="AM1841" s="141"/>
      <c r="AX1841" s="142"/>
      <c r="AY1841" s="141"/>
      <c r="BJ1841" s="142"/>
      <c r="BK1841" s="141"/>
      <c r="BV1841" s="142"/>
      <c r="BW1841" s="302">
        <v>2</v>
      </c>
      <c r="BX1841" s="302">
        <v>6</v>
      </c>
      <c r="BY1841" s="302">
        <v>2</v>
      </c>
      <c r="BZ1841" s="302">
        <v>0</v>
      </c>
      <c r="CA1841" s="302">
        <v>0</v>
      </c>
      <c r="CB1841" s="302">
        <v>0</v>
      </c>
      <c r="CC1841" s="303">
        <v>0</v>
      </c>
      <c r="CD1841" s="304">
        <v>0</v>
      </c>
      <c r="CE1841" s="302">
        <v>0</v>
      </c>
      <c r="CF1841" s="302">
        <v>30</v>
      </c>
      <c r="CG1841" s="296">
        <v>0</v>
      </c>
      <c r="CH1841" s="297" t="s">
        <v>12384</v>
      </c>
      <c r="CI1841" s="305">
        <v>0</v>
      </c>
      <c r="CJ1841" s="306">
        <v>0</v>
      </c>
      <c r="CK1841" s="300">
        <v>0</v>
      </c>
      <c r="CL1841" s="301">
        <v>0</v>
      </c>
    </row>
    <row r="1842" spans="1:90" x14ac:dyDescent="0.25">
      <c r="A1842">
        <v>1524101140</v>
      </c>
      <c r="B1842" s="287" t="s">
        <v>14234</v>
      </c>
      <c r="C1842" s="141"/>
      <c r="N1842" s="142"/>
      <c r="O1842" s="141"/>
      <c r="AA1842" s="141"/>
      <c r="AL1842" s="142"/>
      <c r="AM1842" s="141"/>
      <c r="AT1842">
        <v>1</v>
      </c>
      <c r="AX1842" s="142"/>
      <c r="AY1842" s="141"/>
      <c r="BJ1842" s="142"/>
      <c r="BK1842" s="141"/>
      <c r="BV1842" s="142"/>
      <c r="BW1842" s="302">
        <v>0</v>
      </c>
      <c r="BX1842" s="302">
        <v>0</v>
      </c>
      <c r="BY1842" s="302">
        <v>0</v>
      </c>
      <c r="BZ1842" s="302">
        <v>1</v>
      </c>
      <c r="CA1842" s="302">
        <v>0</v>
      </c>
      <c r="CB1842" s="302">
        <v>0</v>
      </c>
      <c r="CC1842" s="303">
        <v>0</v>
      </c>
      <c r="CD1842" s="304">
        <v>0</v>
      </c>
      <c r="CE1842" s="302">
        <v>0</v>
      </c>
      <c r="CF1842" s="302">
        <v>30</v>
      </c>
      <c r="CG1842" s="296">
        <v>0</v>
      </c>
      <c r="CH1842" s="297" t="s">
        <v>12384</v>
      </c>
      <c r="CI1842" s="305">
        <v>0</v>
      </c>
      <c r="CJ1842" s="306">
        <v>0</v>
      </c>
      <c r="CK1842" s="300">
        <v>0</v>
      </c>
      <c r="CL1842" s="301">
        <v>0</v>
      </c>
    </row>
    <row r="1843" spans="1:90" x14ac:dyDescent="0.25">
      <c r="A1843">
        <v>1524101220</v>
      </c>
      <c r="B1843" s="287" t="s">
        <v>14235</v>
      </c>
      <c r="C1843" s="141"/>
      <c r="H1843">
        <v>1</v>
      </c>
      <c r="I1843">
        <v>1</v>
      </c>
      <c r="N1843" s="142"/>
      <c r="O1843" s="141"/>
      <c r="AA1843" s="141"/>
      <c r="AL1843" s="142"/>
      <c r="AM1843" s="141"/>
      <c r="AX1843" s="142"/>
      <c r="AY1843" s="141"/>
      <c r="BJ1843" s="142"/>
      <c r="BK1843" s="141"/>
      <c r="BV1843" s="142"/>
      <c r="BW1843" s="302">
        <v>2</v>
      </c>
      <c r="BX1843" s="302">
        <v>0</v>
      </c>
      <c r="BY1843" s="302">
        <v>0</v>
      </c>
      <c r="BZ1843" s="302">
        <v>0</v>
      </c>
      <c r="CA1843" s="302">
        <v>0</v>
      </c>
      <c r="CB1843" s="302">
        <v>0</v>
      </c>
      <c r="CC1843" s="303">
        <v>0</v>
      </c>
      <c r="CD1843" s="304">
        <v>0</v>
      </c>
      <c r="CE1843" s="302">
        <v>0</v>
      </c>
      <c r="CF1843" s="302">
        <v>30</v>
      </c>
      <c r="CG1843" s="296">
        <v>0</v>
      </c>
      <c r="CH1843" s="297" t="s">
        <v>12384</v>
      </c>
      <c r="CI1843" s="305">
        <v>0</v>
      </c>
      <c r="CJ1843" s="306">
        <v>0</v>
      </c>
      <c r="CK1843" s="300">
        <v>0</v>
      </c>
      <c r="CL1843" s="301">
        <v>0</v>
      </c>
    </row>
    <row r="1844" spans="1:90" x14ac:dyDescent="0.25">
      <c r="A1844">
        <v>1524101310</v>
      </c>
      <c r="B1844" s="287" t="s">
        <v>14236</v>
      </c>
      <c r="C1844" s="141"/>
      <c r="N1844" s="142"/>
      <c r="O1844" s="141"/>
      <c r="AA1844" s="141"/>
      <c r="AL1844" s="142"/>
      <c r="AM1844" s="141"/>
      <c r="AX1844" s="142"/>
      <c r="AY1844" s="141"/>
      <c r="BF1844">
        <v>2</v>
      </c>
      <c r="BJ1844" s="142"/>
      <c r="BK1844" s="141"/>
      <c r="BV1844" s="142">
        <v>1</v>
      </c>
      <c r="BW1844" s="302">
        <v>0</v>
      </c>
      <c r="BX1844" s="302">
        <v>0</v>
      </c>
      <c r="BY1844" s="302">
        <v>0</v>
      </c>
      <c r="BZ1844" s="302">
        <v>0</v>
      </c>
      <c r="CA1844" s="302">
        <v>2</v>
      </c>
      <c r="CB1844" s="302">
        <v>1</v>
      </c>
      <c r="CC1844" s="303">
        <v>3.968253968253968E-3</v>
      </c>
      <c r="CD1844" s="304">
        <v>0</v>
      </c>
      <c r="CE1844" s="302">
        <v>0</v>
      </c>
      <c r="CF1844" s="302">
        <v>30</v>
      </c>
      <c r="CG1844" s="296">
        <v>1.9841269841269841E-4</v>
      </c>
      <c r="CH1844" s="297" t="s">
        <v>12384</v>
      </c>
      <c r="CI1844" s="305">
        <v>0</v>
      </c>
      <c r="CJ1844" s="306">
        <v>1.0357142857142856</v>
      </c>
      <c r="CK1844" s="300">
        <v>1</v>
      </c>
      <c r="CL1844" s="301">
        <v>2</v>
      </c>
    </row>
    <row r="1845" spans="1:90" x14ac:dyDescent="0.25">
      <c r="A1845">
        <v>1524101710</v>
      </c>
      <c r="B1845" s="287" t="s">
        <v>14237</v>
      </c>
      <c r="C1845" s="141"/>
      <c r="N1845" s="142"/>
      <c r="O1845" s="141"/>
      <c r="AA1845" s="141"/>
      <c r="AJ1845">
        <v>1</v>
      </c>
      <c r="AL1845" s="142"/>
      <c r="AM1845" s="141"/>
      <c r="AX1845" s="142"/>
      <c r="AY1845" s="141"/>
      <c r="BJ1845" s="142"/>
      <c r="BK1845" s="141"/>
      <c r="BV1845" s="142"/>
      <c r="BW1845" s="302">
        <v>0</v>
      </c>
      <c r="BX1845" s="302">
        <v>0</v>
      </c>
      <c r="BY1845" s="302">
        <v>1</v>
      </c>
      <c r="BZ1845" s="302">
        <v>0</v>
      </c>
      <c r="CA1845" s="302">
        <v>0</v>
      </c>
      <c r="CB1845" s="302">
        <v>0</v>
      </c>
      <c r="CC1845" s="303">
        <v>0</v>
      </c>
      <c r="CD1845" s="304">
        <v>0</v>
      </c>
      <c r="CE1845" s="302">
        <v>0</v>
      </c>
      <c r="CF1845" s="302">
        <v>30</v>
      </c>
      <c r="CG1845" s="296">
        <v>0</v>
      </c>
      <c r="CH1845" s="297" t="s">
        <v>12384</v>
      </c>
      <c r="CI1845" s="305">
        <v>0</v>
      </c>
      <c r="CJ1845" s="306">
        <v>0</v>
      </c>
      <c r="CK1845" s="300">
        <v>0</v>
      </c>
      <c r="CL1845" s="301">
        <v>0</v>
      </c>
    </row>
    <row r="1846" spans="1:90" x14ac:dyDescent="0.25">
      <c r="A1846">
        <v>1524102220</v>
      </c>
      <c r="B1846" s="287" t="s">
        <v>14238</v>
      </c>
      <c r="C1846" s="141"/>
      <c r="N1846" s="142"/>
      <c r="O1846" s="141"/>
      <c r="AA1846" s="141"/>
      <c r="AJ1846">
        <v>1</v>
      </c>
      <c r="AL1846" s="142"/>
      <c r="AM1846" s="141"/>
      <c r="AN1846">
        <v>1</v>
      </c>
      <c r="AX1846" s="142"/>
      <c r="AY1846" s="141"/>
      <c r="BC1846">
        <v>1</v>
      </c>
      <c r="BH1846">
        <v>1</v>
      </c>
      <c r="BJ1846" s="142"/>
      <c r="BK1846" s="141"/>
      <c r="BN1846">
        <v>1</v>
      </c>
      <c r="BV1846" s="142"/>
      <c r="BW1846" s="302">
        <v>0</v>
      </c>
      <c r="BX1846" s="302">
        <v>0</v>
      </c>
      <c r="BY1846" s="302">
        <v>1</v>
      </c>
      <c r="BZ1846" s="302">
        <v>1</v>
      </c>
      <c r="CA1846" s="302">
        <v>2</v>
      </c>
      <c r="CB1846" s="302">
        <v>1</v>
      </c>
      <c r="CC1846" s="303">
        <v>3.968253968253968E-3</v>
      </c>
      <c r="CD1846" s="304">
        <v>0</v>
      </c>
      <c r="CE1846" s="302">
        <v>0</v>
      </c>
      <c r="CF1846" s="302">
        <v>30</v>
      </c>
      <c r="CG1846" s="296">
        <v>1.9841269841269841E-4</v>
      </c>
      <c r="CH1846" s="307" t="s">
        <v>15354</v>
      </c>
      <c r="CI1846" s="305">
        <v>0</v>
      </c>
      <c r="CJ1846" s="306">
        <v>1.0357142857142856</v>
      </c>
      <c r="CK1846" s="300">
        <v>1</v>
      </c>
      <c r="CL1846" s="301">
        <v>2</v>
      </c>
    </row>
    <row r="1847" spans="1:90" x14ac:dyDescent="0.25">
      <c r="A1847">
        <v>1524102230</v>
      </c>
      <c r="B1847" s="287" t="s">
        <v>14239</v>
      </c>
      <c r="C1847" s="141"/>
      <c r="N1847" s="142"/>
      <c r="O1847" s="141"/>
      <c r="Q1847">
        <v>2</v>
      </c>
      <c r="AA1847" s="141"/>
      <c r="AJ1847">
        <v>1</v>
      </c>
      <c r="AK1847">
        <v>1</v>
      </c>
      <c r="AL1847" s="142"/>
      <c r="AM1847" s="141">
        <v>1</v>
      </c>
      <c r="AX1847" s="142"/>
      <c r="AY1847" s="141"/>
      <c r="BC1847">
        <v>1</v>
      </c>
      <c r="BH1847">
        <v>1</v>
      </c>
      <c r="BJ1847" s="142"/>
      <c r="BK1847" s="141"/>
      <c r="BN1847">
        <v>1</v>
      </c>
      <c r="BU1847">
        <v>1</v>
      </c>
      <c r="BV1847" s="142"/>
      <c r="BW1847" s="302">
        <v>0</v>
      </c>
      <c r="BX1847" s="302">
        <v>2</v>
      </c>
      <c r="BY1847" s="302">
        <v>2</v>
      </c>
      <c r="BZ1847" s="302">
        <v>1</v>
      </c>
      <c r="CA1847" s="302">
        <v>2</v>
      </c>
      <c r="CB1847" s="302">
        <v>2</v>
      </c>
      <c r="CC1847" s="303">
        <v>7.9365079365079361E-3</v>
      </c>
      <c r="CD1847" s="304">
        <v>0</v>
      </c>
      <c r="CE1847" s="302">
        <v>142</v>
      </c>
      <c r="CF1847" s="302">
        <v>30</v>
      </c>
      <c r="CG1847" s="296">
        <v>3.9682539682539683E-4</v>
      </c>
      <c r="CH1847" s="307" t="s">
        <v>15354</v>
      </c>
      <c r="CI1847" s="305">
        <v>2</v>
      </c>
      <c r="CJ1847" s="306">
        <v>3.1984126984126982</v>
      </c>
      <c r="CK1847" s="300">
        <v>1</v>
      </c>
      <c r="CL1847" s="301">
        <v>3</v>
      </c>
    </row>
    <row r="1848" spans="1:90" x14ac:dyDescent="0.25">
      <c r="A1848">
        <v>1524102270</v>
      </c>
      <c r="B1848" s="287" t="s">
        <v>14240</v>
      </c>
      <c r="C1848" s="141"/>
      <c r="N1848" s="142"/>
      <c r="O1848" s="141"/>
      <c r="Q1848">
        <v>2</v>
      </c>
      <c r="AA1848" s="141"/>
      <c r="AJ1848">
        <v>1</v>
      </c>
      <c r="AK1848">
        <v>1</v>
      </c>
      <c r="AL1848" s="142"/>
      <c r="AM1848" s="141">
        <v>1</v>
      </c>
      <c r="AW1848">
        <v>2</v>
      </c>
      <c r="AX1848" s="142"/>
      <c r="AY1848" s="141"/>
      <c r="BF1848">
        <v>1</v>
      </c>
      <c r="BH1848">
        <v>1</v>
      </c>
      <c r="BJ1848" s="142"/>
      <c r="BK1848" s="141"/>
      <c r="BN1848">
        <v>1</v>
      </c>
      <c r="BQ1848">
        <v>1</v>
      </c>
      <c r="BU1848">
        <v>2</v>
      </c>
      <c r="BV1848" s="142"/>
      <c r="BW1848" s="302">
        <v>0</v>
      </c>
      <c r="BX1848" s="302">
        <v>2</v>
      </c>
      <c r="BY1848" s="302">
        <v>2</v>
      </c>
      <c r="BZ1848" s="302">
        <v>3</v>
      </c>
      <c r="CA1848" s="302">
        <v>2</v>
      </c>
      <c r="CB1848" s="302">
        <v>4</v>
      </c>
      <c r="CC1848" s="303">
        <v>1.5873015873015872E-2</v>
      </c>
      <c r="CD1848" s="304">
        <v>0.57735026918962584</v>
      </c>
      <c r="CE1848" s="302">
        <v>142</v>
      </c>
      <c r="CF1848" s="302">
        <v>30</v>
      </c>
      <c r="CG1848" s="296">
        <v>7.9365079365079365E-4</v>
      </c>
      <c r="CH1848" s="307" t="s">
        <v>15354</v>
      </c>
      <c r="CI1848" s="305">
        <v>3</v>
      </c>
      <c r="CJ1848" s="306">
        <v>6.9741756660150225</v>
      </c>
      <c r="CK1848" s="300">
        <v>2</v>
      </c>
      <c r="CL1848" s="301">
        <v>5</v>
      </c>
    </row>
    <row r="1849" spans="1:90" x14ac:dyDescent="0.25">
      <c r="A1849">
        <v>1524102280</v>
      </c>
      <c r="B1849" s="287" t="s">
        <v>14241</v>
      </c>
      <c r="C1849" s="141"/>
      <c r="N1849" s="142"/>
      <c r="O1849" s="141"/>
      <c r="AA1849" s="141"/>
      <c r="AJ1849">
        <v>1</v>
      </c>
      <c r="AL1849" s="142"/>
      <c r="AM1849" s="141"/>
      <c r="AX1849" s="142"/>
      <c r="AY1849" s="141"/>
      <c r="BC1849">
        <v>2</v>
      </c>
      <c r="BH1849">
        <v>1</v>
      </c>
      <c r="BJ1849" s="142"/>
      <c r="BK1849" s="141"/>
      <c r="BN1849">
        <v>1</v>
      </c>
      <c r="BQ1849">
        <v>1</v>
      </c>
      <c r="BU1849">
        <v>1</v>
      </c>
      <c r="BV1849" s="142">
        <v>1</v>
      </c>
      <c r="BW1849" s="302">
        <v>0</v>
      </c>
      <c r="BX1849" s="302">
        <v>0</v>
      </c>
      <c r="BY1849" s="302">
        <v>1</v>
      </c>
      <c r="BZ1849" s="302">
        <v>0</v>
      </c>
      <c r="CA1849" s="302">
        <v>3</v>
      </c>
      <c r="CB1849" s="302">
        <v>4</v>
      </c>
      <c r="CC1849" s="303">
        <v>1.5873015873015872E-2</v>
      </c>
      <c r="CD1849" s="304">
        <v>0</v>
      </c>
      <c r="CE1849" s="302">
        <v>0</v>
      </c>
      <c r="CF1849" s="302">
        <v>30</v>
      </c>
      <c r="CG1849" s="296">
        <v>7.9365079365079365E-4</v>
      </c>
      <c r="CH1849" s="307" t="s">
        <v>15354</v>
      </c>
      <c r="CI1849" s="305">
        <v>0</v>
      </c>
      <c r="CJ1849" s="306">
        <v>4.1428571428571423</v>
      </c>
      <c r="CK1849" s="300">
        <v>1</v>
      </c>
      <c r="CL1849" s="301">
        <v>5</v>
      </c>
    </row>
    <row r="1850" spans="1:90" x14ac:dyDescent="0.25">
      <c r="A1850">
        <v>1524102290</v>
      </c>
      <c r="B1850" s="287" t="s">
        <v>14242</v>
      </c>
      <c r="C1850" s="141"/>
      <c r="N1850" s="142"/>
      <c r="O1850" s="141"/>
      <c r="AA1850" s="141"/>
      <c r="AJ1850">
        <v>1</v>
      </c>
      <c r="AK1850">
        <v>1</v>
      </c>
      <c r="AL1850" s="142"/>
      <c r="AM1850" s="141">
        <v>1</v>
      </c>
      <c r="AP1850">
        <v>1</v>
      </c>
      <c r="AV1850">
        <v>1</v>
      </c>
      <c r="AW1850">
        <v>1</v>
      </c>
      <c r="AX1850" s="142"/>
      <c r="AY1850" s="141"/>
      <c r="BD1850">
        <v>1</v>
      </c>
      <c r="BH1850">
        <v>1</v>
      </c>
      <c r="BJ1850" s="142"/>
      <c r="BK1850" s="141"/>
      <c r="BN1850">
        <v>1</v>
      </c>
      <c r="BQ1850">
        <v>1</v>
      </c>
      <c r="BV1850" s="142">
        <v>2</v>
      </c>
      <c r="BW1850" s="302">
        <v>0</v>
      </c>
      <c r="BX1850" s="302">
        <v>0</v>
      </c>
      <c r="BY1850" s="302">
        <v>2</v>
      </c>
      <c r="BZ1850" s="302">
        <v>4</v>
      </c>
      <c r="CA1850" s="302">
        <v>2</v>
      </c>
      <c r="CB1850" s="302">
        <v>4</v>
      </c>
      <c r="CC1850" s="303">
        <v>1.5873015873015872E-2</v>
      </c>
      <c r="CD1850" s="304">
        <v>0.57735026918962584</v>
      </c>
      <c r="CE1850" s="302">
        <v>142</v>
      </c>
      <c r="CF1850" s="302">
        <v>30</v>
      </c>
      <c r="CG1850" s="296">
        <v>7.9365079365079365E-4</v>
      </c>
      <c r="CH1850" s="307" t="s">
        <v>15354</v>
      </c>
      <c r="CI1850" s="305">
        <v>3</v>
      </c>
      <c r="CJ1850" s="306">
        <v>6.9741756660150225</v>
      </c>
      <c r="CK1850" s="300">
        <v>2</v>
      </c>
      <c r="CL1850" s="301">
        <v>5</v>
      </c>
    </row>
    <row r="1851" spans="1:90" x14ac:dyDescent="0.25">
      <c r="A1851">
        <v>1524102300</v>
      </c>
      <c r="B1851" s="287" t="s">
        <v>14243</v>
      </c>
      <c r="C1851" s="141"/>
      <c r="N1851" s="142"/>
      <c r="O1851" s="141"/>
      <c r="Q1851">
        <v>2</v>
      </c>
      <c r="AA1851" s="141"/>
      <c r="AJ1851">
        <v>1</v>
      </c>
      <c r="AL1851" s="142"/>
      <c r="AM1851" s="141">
        <v>1</v>
      </c>
      <c r="AX1851" s="142"/>
      <c r="AY1851" s="141"/>
      <c r="AZ1851">
        <v>1</v>
      </c>
      <c r="BC1851">
        <v>2</v>
      </c>
      <c r="BH1851">
        <v>1</v>
      </c>
      <c r="BJ1851" s="142"/>
      <c r="BK1851" s="141"/>
      <c r="BN1851">
        <v>1</v>
      </c>
      <c r="BQ1851">
        <v>1</v>
      </c>
      <c r="BU1851">
        <v>1</v>
      </c>
      <c r="BV1851" s="142">
        <v>1</v>
      </c>
      <c r="BW1851" s="302">
        <v>0</v>
      </c>
      <c r="BX1851" s="302">
        <v>2</v>
      </c>
      <c r="BY1851" s="302">
        <v>1</v>
      </c>
      <c r="BZ1851" s="302">
        <v>1</v>
      </c>
      <c r="CA1851" s="302">
        <v>4</v>
      </c>
      <c r="CB1851" s="302">
        <v>4</v>
      </c>
      <c r="CC1851" s="303">
        <v>1.5873015873015872E-2</v>
      </c>
      <c r="CD1851" s="304">
        <v>0</v>
      </c>
      <c r="CE1851" s="302">
        <v>142</v>
      </c>
      <c r="CF1851" s="302">
        <v>30</v>
      </c>
      <c r="CG1851" s="296">
        <v>7.9365079365079365E-4</v>
      </c>
      <c r="CH1851" s="307" t="s">
        <v>15354</v>
      </c>
      <c r="CI1851" s="305">
        <v>3</v>
      </c>
      <c r="CJ1851" s="306">
        <v>6.3968253968253963</v>
      </c>
      <c r="CK1851" s="300">
        <v>1</v>
      </c>
      <c r="CL1851" s="301">
        <v>5</v>
      </c>
    </row>
    <row r="1852" spans="1:90" x14ac:dyDescent="0.25">
      <c r="A1852">
        <v>1524102310</v>
      </c>
      <c r="B1852" s="287" t="s">
        <v>14244</v>
      </c>
      <c r="C1852" s="141"/>
      <c r="N1852" s="142"/>
      <c r="O1852" s="141"/>
      <c r="AA1852" s="141"/>
      <c r="AJ1852">
        <v>1</v>
      </c>
      <c r="AL1852" s="142"/>
      <c r="AM1852" s="141"/>
      <c r="AW1852">
        <v>2</v>
      </c>
      <c r="AX1852" s="142"/>
      <c r="AY1852" s="141"/>
      <c r="BC1852">
        <v>2</v>
      </c>
      <c r="BH1852">
        <v>1</v>
      </c>
      <c r="BJ1852" s="142"/>
      <c r="BK1852" s="141"/>
      <c r="BN1852">
        <v>1</v>
      </c>
      <c r="BQ1852">
        <v>1</v>
      </c>
      <c r="BV1852" s="142"/>
      <c r="BW1852" s="302">
        <v>0</v>
      </c>
      <c r="BX1852" s="302">
        <v>0</v>
      </c>
      <c r="BY1852" s="302">
        <v>1</v>
      </c>
      <c r="BZ1852" s="302">
        <v>2</v>
      </c>
      <c r="CA1852" s="302">
        <v>3</v>
      </c>
      <c r="CB1852" s="302">
        <v>2</v>
      </c>
      <c r="CC1852" s="303">
        <v>7.9365079365079361E-3</v>
      </c>
      <c r="CD1852" s="304">
        <v>0</v>
      </c>
      <c r="CE1852" s="302">
        <v>106</v>
      </c>
      <c r="CF1852" s="302">
        <v>30</v>
      </c>
      <c r="CG1852" s="296">
        <v>3.9682539682539683E-4</v>
      </c>
      <c r="CH1852" s="307" t="s">
        <v>15354</v>
      </c>
      <c r="CI1852" s="305">
        <v>1</v>
      </c>
      <c r="CJ1852" s="306">
        <v>2.9126984126984121</v>
      </c>
      <c r="CK1852" s="300">
        <v>1</v>
      </c>
      <c r="CL1852" s="301">
        <v>3</v>
      </c>
    </row>
    <row r="1853" spans="1:90" x14ac:dyDescent="0.25">
      <c r="A1853">
        <v>1524102320</v>
      </c>
      <c r="B1853" s="287" t="s">
        <v>14245</v>
      </c>
      <c r="C1853" s="141"/>
      <c r="N1853" s="142"/>
      <c r="O1853" s="141"/>
      <c r="Q1853">
        <v>2</v>
      </c>
      <c r="X1853">
        <v>2</v>
      </c>
      <c r="Z1853">
        <v>1</v>
      </c>
      <c r="AA1853" s="141"/>
      <c r="AB1853">
        <v>1</v>
      </c>
      <c r="AD1853">
        <v>1</v>
      </c>
      <c r="AG1853">
        <v>2</v>
      </c>
      <c r="AH1853">
        <v>1</v>
      </c>
      <c r="AJ1853">
        <v>2</v>
      </c>
      <c r="AL1853" s="142"/>
      <c r="AM1853" s="141"/>
      <c r="AQ1853">
        <v>1</v>
      </c>
      <c r="AX1853" s="142"/>
      <c r="AY1853" s="141"/>
      <c r="BH1853">
        <v>1</v>
      </c>
      <c r="BJ1853" s="142"/>
      <c r="BK1853" s="141">
        <v>1</v>
      </c>
      <c r="BL1853">
        <v>1</v>
      </c>
      <c r="BN1853">
        <v>1</v>
      </c>
      <c r="BP1853">
        <v>1</v>
      </c>
      <c r="BU1853">
        <v>2</v>
      </c>
      <c r="BV1853" s="142">
        <v>1</v>
      </c>
      <c r="BW1853" s="302">
        <v>0</v>
      </c>
      <c r="BX1853" s="302">
        <v>5</v>
      </c>
      <c r="BY1853" s="302">
        <v>7</v>
      </c>
      <c r="BZ1853" s="302">
        <v>1</v>
      </c>
      <c r="CA1853" s="302">
        <v>1</v>
      </c>
      <c r="CB1853" s="302">
        <v>7</v>
      </c>
      <c r="CC1853" s="303">
        <v>2.7777777777777776E-2</v>
      </c>
      <c r="CD1853" s="304">
        <v>0.40824829046386318</v>
      </c>
      <c r="CE1853" s="302">
        <v>142</v>
      </c>
      <c r="CF1853" s="302">
        <v>30</v>
      </c>
      <c r="CG1853" s="296">
        <v>1.3888888888888889E-3</v>
      </c>
      <c r="CH1853" s="307" t="s">
        <v>15354</v>
      </c>
      <c r="CI1853" s="305">
        <v>5</v>
      </c>
      <c r="CJ1853" s="306">
        <v>11.602692734908308</v>
      </c>
      <c r="CK1853" s="300">
        <v>2</v>
      </c>
      <c r="CL1853" s="301">
        <v>8</v>
      </c>
    </row>
    <row r="1854" spans="1:90" x14ac:dyDescent="0.25">
      <c r="A1854">
        <v>1524102330</v>
      </c>
      <c r="B1854" s="287" t="s">
        <v>14246</v>
      </c>
      <c r="C1854" s="141"/>
      <c r="N1854" s="142"/>
      <c r="O1854" s="141"/>
      <c r="AA1854" s="141"/>
      <c r="AJ1854">
        <v>1</v>
      </c>
      <c r="AL1854" s="142"/>
      <c r="AM1854" s="141"/>
      <c r="AW1854">
        <v>2</v>
      </c>
      <c r="AX1854" s="142"/>
      <c r="AY1854" s="141"/>
      <c r="BC1854">
        <v>2</v>
      </c>
      <c r="BH1854">
        <v>1</v>
      </c>
      <c r="BJ1854" s="142"/>
      <c r="BK1854" s="141"/>
      <c r="BN1854">
        <v>1</v>
      </c>
      <c r="BQ1854">
        <v>1</v>
      </c>
      <c r="BU1854">
        <v>1</v>
      </c>
      <c r="BV1854" s="142"/>
      <c r="BW1854" s="302">
        <v>0</v>
      </c>
      <c r="BX1854" s="302">
        <v>0</v>
      </c>
      <c r="BY1854" s="302">
        <v>1</v>
      </c>
      <c r="BZ1854" s="302">
        <v>2</v>
      </c>
      <c r="CA1854" s="302">
        <v>3</v>
      </c>
      <c r="CB1854" s="302">
        <v>3</v>
      </c>
      <c r="CC1854" s="303">
        <v>1.1904761904761904E-2</v>
      </c>
      <c r="CD1854" s="304">
        <v>0</v>
      </c>
      <c r="CE1854" s="302">
        <v>142</v>
      </c>
      <c r="CF1854" s="302">
        <v>30</v>
      </c>
      <c r="CG1854" s="296">
        <v>5.9523809523809529E-4</v>
      </c>
      <c r="CH1854" s="307" t="s">
        <v>15354</v>
      </c>
      <c r="CI1854" s="305">
        <v>2</v>
      </c>
      <c r="CJ1854" s="306">
        <v>4.7976190476190474</v>
      </c>
      <c r="CK1854" s="300">
        <v>1</v>
      </c>
      <c r="CL1854" s="301">
        <v>4</v>
      </c>
    </row>
    <row r="1855" spans="1:90" x14ac:dyDescent="0.25">
      <c r="A1855">
        <v>1524102560</v>
      </c>
      <c r="B1855" s="287" t="s">
        <v>14247</v>
      </c>
      <c r="C1855" s="141"/>
      <c r="N1855" s="142"/>
      <c r="O1855" s="141">
        <v>1</v>
      </c>
      <c r="AA1855" s="141"/>
      <c r="AL1855" s="142"/>
      <c r="AM1855" s="141"/>
      <c r="AX1855" s="142"/>
      <c r="AY1855" s="141"/>
      <c r="BJ1855" s="142"/>
      <c r="BK1855" s="141"/>
      <c r="BV1855" s="142"/>
      <c r="BW1855" s="302">
        <v>0</v>
      </c>
      <c r="BX1855" s="302">
        <v>1</v>
      </c>
      <c r="BY1855" s="302">
        <v>0</v>
      </c>
      <c r="BZ1855" s="302">
        <v>0</v>
      </c>
      <c r="CA1855" s="302">
        <v>0</v>
      </c>
      <c r="CB1855" s="302">
        <v>0</v>
      </c>
      <c r="CC1855" s="303">
        <v>0</v>
      </c>
      <c r="CD1855" s="304">
        <v>0</v>
      </c>
      <c r="CE1855" s="302">
        <v>0</v>
      </c>
      <c r="CF1855" s="302">
        <v>30</v>
      </c>
      <c r="CG1855" s="296">
        <v>0</v>
      </c>
      <c r="CH1855" s="297" t="s">
        <v>12384</v>
      </c>
      <c r="CI1855" s="305">
        <v>0</v>
      </c>
      <c r="CJ1855" s="306">
        <v>0</v>
      </c>
      <c r="CK1855" s="300">
        <v>0</v>
      </c>
      <c r="CL1855" s="301">
        <v>0</v>
      </c>
    </row>
    <row r="1856" spans="1:90" x14ac:dyDescent="0.25">
      <c r="A1856">
        <v>1524102570</v>
      </c>
      <c r="B1856" s="287" t="s">
        <v>14248</v>
      </c>
      <c r="C1856" s="141"/>
      <c r="N1856" s="142"/>
      <c r="O1856" s="141"/>
      <c r="AA1856" s="141"/>
      <c r="AL1856" s="142"/>
      <c r="AM1856" s="141"/>
      <c r="AX1856" s="142"/>
      <c r="AY1856" s="141"/>
      <c r="BJ1856" s="142"/>
      <c r="BK1856" s="141"/>
      <c r="BR1856">
        <v>1</v>
      </c>
      <c r="BV1856" s="142"/>
      <c r="BW1856" s="302">
        <v>0</v>
      </c>
      <c r="BX1856" s="302">
        <v>0</v>
      </c>
      <c r="BY1856" s="302">
        <v>0</v>
      </c>
      <c r="BZ1856" s="302">
        <v>0</v>
      </c>
      <c r="CA1856" s="302">
        <v>0</v>
      </c>
      <c r="CB1856" s="302">
        <v>1</v>
      </c>
      <c r="CC1856" s="303">
        <v>3.968253968253968E-3</v>
      </c>
      <c r="CD1856" s="304">
        <v>0</v>
      </c>
      <c r="CE1856" s="302">
        <v>0</v>
      </c>
      <c r="CF1856" s="302">
        <v>30</v>
      </c>
      <c r="CG1856" s="296">
        <v>1.9841269841269841E-4</v>
      </c>
      <c r="CH1856" s="297" t="s">
        <v>12384</v>
      </c>
      <c r="CI1856" s="305">
        <v>0</v>
      </c>
      <c r="CJ1856" s="306">
        <v>1.0357142857142856</v>
      </c>
      <c r="CK1856" s="300">
        <v>1</v>
      </c>
      <c r="CL1856" s="301">
        <v>2</v>
      </c>
    </row>
    <row r="1857" spans="1:90" x14ac:dyDescent="0.25">
      <c r="A1857">
        <v>1524102580</v>
      </c>
      <c r="B1857" s="287" t="s">
        <v>14249</v>
      </c>
      <c r="C1857" s="141"/>
      <c r="N1857" s="142"/>
      <c r="O1857" s="141"/>
      <c r="AA1857" s="141"/>
      <c r="AE1857">
        <v>1</v>
      </c>
      <c r="AL1857" s="142"/>
      <c r="AM1857" s="141"/>
      <c r="AT1857">
        <v>1</v>
      </c>
      <c r="AX1857" s="142"/>
      <c r="AY1857" s="141"/>
      <c r="BJ1857" s="142"/>
      <c r="BK1857" s="141"/>
      <c r="BV1857" s="142"/>
      <c r="BW1857" s="302">
        <v>0</v>
      </c>
      <c r="BX1857" s="302">
        <v>0</v>
      </c>
      <c r="BY1857" s="302">
        <v>1</v>
      </c>
      <c r="BZ1857" s="302">
        <v>1</v>
      </c>
      <c r="CA1857" s="302">
        <v>0</v>
      </c>
      <c r="CB1857" s="302">
        <v>0</v>
      </c>
      <c r="CC1857" s="303">
        <v>0</v>
      </c>
      <c r="CD1857" s="304">
        <v>0</v>
      </c>
      <c r="CE1857" s="302">
        <v>0</v>
      </c>
      <c r="CF1857" s="302">
        <v>30</v>
      </c>
      <c r="CG1857" s="296">
        <v>0</v>
      </c>
      <c r="CH1857" s="297" t="s">
        <v>12384</v>
      </c>
      <c r="CI1857" s="305">
        <v>0</v>
      </c>
      <c r="CJ1857" s="306">
        <v>0</v>
      </c>
      <c r="CK1857" s="300">
        <v>0</v>
      </c>
      <c r="CL1857" s="301">
        <v>0</v>
      </c>
    </row>
    <row r="1858" spans="1:90" x14ac:dyDescent="0.25">
      <c r="A1858">
        <v>1524103200</v>
      </c>
      <c r="B1858" s="287" t="s">
        <v>14250</v>
      </c>
      <c r="C1858" s="141"/>
      <c r="N1858" s="142"/>
      <c r="O1858" s="141"/>
      <c r="AA1858" s="141"/>
      <c r="AL1858" s="142"/>
      <c r="AM1858" s="141"/>
      <c r="AX1858" s="142"/>
      <c r="AY1858" s="141"/>
      <c r="AZ1858">
        <v>1</v>
      </c>
      <c r="BJ1858" s="142"/>
      <c r="BK1858" s="141"/>
      <c r="BV1858" s="142"/>
      <c r="BW1858" s="302">
        <v>0</v>
      </c>
      <c r="BX1858" s="302">
        <v>0</v>
      </c>
      <c r="BY1858" s="302">
        <v>0</v>
      </c>
      <c r="BZ1858" s="302">
        <v>0</v>
      </c>
      <c r="CA1858" s="302">
        <v>1</v>
      </c>
      <c r="CB1858" s="302">
        <v>0</v>
      </c>
      <c r="CC1858" s="303">
        <v>0</v>
      </c>
      <c r="CD1858" s="304">
        <v>0</v>
      </c>
      <c r="CE1858" s="302">
        <v>0</v>
      </c>
      <c r="CF1858" s="302">
        <v>30</v>
      </c>
      <c r="CG1858" s="296">
        <v>0</v>
      </c>
      <c r="CH1858" s="297" t="s">
        <v>12384</v>
      </c>
      <c r="CI1858" s="305">
        <v>0</v>
      </c>
      <c r="CJ1858" s="306">
        <v>0</v>
      </c>
      <c r="CK1858" s="300">
        <v>0</v>
      </c>
      <c r="CL1858" s="301">
        <v>0</v>
      </c>
    </row>
    <row r="1859" spans="1:90" x14ac:dyDescent="0.25">
      <c r="A1859">
        <v>1524103540</v>
      </c>
      <c r="B1859" s="287" t="s">
        <v>14251</v>
      </c>
      <c r="C1859" s="141"/>
      <c r="N1859" s="142"/>
      <c r="O1859" s="141"/>
      <c r="AA1859" s="141"/>
      <c r="AL1859" s="142"/>
      <c r="AM1859" s="141"/>
      <c r="AX1859" s="142"/>
      <c r="AY1859" s="141"/>
      <c r="BJ1859" s="142"/>
      <c r="BK1859" s="141">
        <v>1</v>
      </c>
      <c r="BV1859" s="142"/>
      <c r="BW1859" s="302">
        <v>0</v>
      </c>
      <c r="BX1859" s="302">
        <v>0</v>
      </c>
      <c r="BY1859" s="302">
        <v>0</v>
      </c>
      <c r="BZ1859" s="302">
        <v>0</v>
      </c>
      <c r="CA1859" s="302">
        <v>0</v>
      </c>
      <c r="CB1859" s="302">
        <v>1</v>
      </c>
      <c r="CC1859" s="303">
        <v>3.968253968253968E-3</v>
      </c>
      <c r="CD1859" s="304">
        <v>0</v>
      </c>
      <c r="CE1859" s="302">
        <v>157</v>
      </c>
      <c r="CF1859" s="302">
        <v>30</v>
      </c>
      <c r="CG1859" s="296">
        <v>1.9841269841269841E-4</v>
      </c>
      <c r="CH1859" s="297" t="s">
        <v>12384</v>
      </c>
      <c r="CI1859" s="305">
        <v>1</v>
      </c>
      <c r="CJ1859" s="306">
        <v>1.6587301587301586</v>
      </c>
      <c r="CK1859" s="300">
        <v>1</v>
      </c>
      <c r="CL1859" s="301">
        <v>2</v>
      </c>
    </row>
    <row r="1860" spans="1:90" x14ac:dyDescent="0.25">
      <c r="A1860">
        <v>1524103560</v>
      </c>
      <c r="B1860" s="287" t="s">
        <v>14252</v>
      </c>
      <c r="C1860" s="141"/>
      <c r="N1860" s="142"/>
      <c r="O1860" s="141"/>
      <c r="AA1860" s="141"/>
      <c r="AL1860" s="142"/>
      <c r="AM1860" s="141"/>
      <c r="AX1860" s="142"/>
      <c r="AY1860" s="141"/>
      <c r="BJ1860" s="142"/>
      <c r="BK1860" s="141"/>
      <c r="BO1860">
        <v>1</v>
      </c>
      <c r="BV1860" s="142"/>
      <c r="BW1860" s="302">
        <v>0</v>
      </c>
      <c r="BX1860" s="302">
        <v>0</v>
      </c>
      <c r="BY1860" s="302">
        <v>0</v>
      </c>
      <c r="BZ1860" s="302">
        <v>0</v>
      </c>
      <c r="CA1860" s="302">
        <v>0</v>
      </c>
      <c r="CB1860" s="302">
        <v>1</v>
      </c>
      <c r="CC1860" s="303">
        <v>3.968253968253968E-3</v>
      </c>
      <c r="CD1860" s="304">
        <v>0</v>
      </c>
      <c r="CE1860" s="302">
        <v>0</v>
      </c>
      <c r="CF1860" s="302">
        <v>30</v>
      </c>
      <c r="CG1860" s="296">
        <v>1.9841269841269841E-4</v>
      </c>
      <c r="CH1860" s="307" t="s">
        <v>15354</v>
      </c>
      <c r="CI1860" s="305">
        <v>0</v>
      </c>
      <c r="CJ1860" s="306">
        <v>1.0357142857142856</v>
      </c>
      <c r="CK1860" s="300">
        <v>1</v>
      </c>
      <c r="CL1860" s="301">
        <v>2</v>
      </c>
    </row>
    <row r="1861" spans="1:90" x14ac:dyDescent="0.25">
      <c r="A1861">
        <v>1525100240</v>
      </c>
      <c r="B1861" s="287" t="s">
        <v>14253</v>
      </c>
      <c r="C1861" s="141"/>
      <c r="I1861">
        <v>1</v>
      </c>
      <c r="N1861" s="142"/>
      <c r="O1861" s="141"/>
      <c r="AA1861" s="141"/>
      <c r="AG1861">
        <v>1</v>
      </c>
      <c r="AI1861">
        <v>1</v>
      </c>
      <c r="AL1861" s="142">
        <v>1</v>
      </c>
      <c r="AM1861" s="141">
        <v>2</v>
      </c>
      <c r="AQ1861">
        <v>1</v>
      </c>
      <c r="AX1861" s="142"/>
      <c r="AY1861" s="141"/>
      <c r="BJ1861" s="142"/>
      <c r="BK1861" s="141"/>
      <c r="BV1861" s="142"/>
      <c r="BW1861" s="302">
        <v>1</v>
      </c>
      <c r="BX1861" s="302">
        <v>0</v>
      </c>
      <c r="BY1861" s="302">
        <v>3</v>
      </c>
      <c r="BZ1861" s="302">
        <v>3</v>
      </c>
      <c r="CA1861" s="302">
        <v>0</v>
      </c>
      <c r="CB1861" s="302">
        <v>0</v>
      </c>
      <c r="CC1861" s="303">
        <v>0</v>
      </c>
      <c r="CD1861" s="304">
        <v>0</v>
      </c>
      <c r="CE1861" s="302">
        <v>0</v>
      </c>
      <c r="CF1861" s="302">
        <v>30</v>
      </c>
      <c r="CG1861" s="296">
        <v>0</v>
      </c>
      <c r="CH1861" s="297" t="s">
        <v>12384</v>
      </c>
      <c r="CI1861" s="305">
        <v>0</v>
      </c>
      <c r="CJ1861" s="306">
        <v>0</v>
      </c>
      <c r="CK1861" s="300">
        <v>0</v>
      </c>
      <c r="CL1861" s="301">
        <v>0</v>
      </c>
    </row>
    <row r="1862" spans="1:90" x14ac:dyDescent="0.25">
      <c r="A1862">
        <v>1525100570</v>
      </c>
      <c r="B1862" s="287" t="s">
        <v>14254</v>
      </c>
      <c r="C1862" s="141"/>
      <c r="N1862" s="142"/>
      <c r="O1862" s="141">
        <v>1</v>
      </c>
      <c r="Z1862">
        <v>1</v>
      </c>
      <c r="AA1862" s="141"/>
      <c r="AB1862">
        <v>1</v>
      </c>
      <c r="AC1862">
        <v>1</v>
      </c>
      <c r="AD1862">
        <v>1</v>
      </c>
      <c r="AF1862">
        <v>1</v>
      </c>
      <c r="AG1862">
        <v>1</v>
      </c>
      <c r="AH1862">
        <v>1</v>
      </c>
      <c r="AL1862" s="142">
        <v>1</v>
      </c>
      <c r="AM1862" s="141"/>
      <c r="AN1862">
        <v>1</v>
      </c>
      <c r="AP1862">
        <v>2</v>
      </c>
      <c r="AQ1862">
        <v>1</v>
      </c>
      <c r="AR1862">
        <v>2</v>
      </c>
      <c r="AS1862">
        <v>1</v>
      </c>
      <c r="AT1862">
        <v>2</v>
      </c>
      <c r="AV1862">
        <v>2</v>
      </c>
      <c r="AW1862">
        <v>2</v>
      </c>
      <c r="AX1862" s="142"/>
      <c r="AY1862" s="141"/>
      <c r="AZ1862">
        <v>2</v>
      </c>
      <c r="BA1862">
        <v>1</v>
      </c>
      <c r="BC1862">
        <v>1</v>
      </c>
      <c r="BD1862">
        <v>1</v>
      </c>
      <c r="BJ1862" s="142">
        <v>2</v>
      </c>
      <c r="BK1862" s="141">
        <v>1</v>
      </c>
      <c r="BL1862">
        <v>2</v>
      </c>
      <c r="BQ1862">
        <v>1</v>
      </c>
      <c r="BV1862" s="142"/>
      <c r="BW1862" s="302">
        <v>0</v>
      </c>
      <c r="BX1862" s="302">
        <v>2</v>
      </c>
      <c r="BY1862" s="302">
        <v>7</v>
      </c>
      <c r="BZ1862" s="302">
        <v>13</v>
      </c>
      <c r="CA1862" s="302">
        <v>7</v>
      </c>
      <c r="CB1862" s="302">
        <v>4</v>
      </c>
      <c r="CC1862" s="303">
        <v>1.5873015873015872E-2</v>
      </c>
      <c r="CD1862" s="304">
        <v>0.57735026918962584</v>
      </c>
      <c r="CE1862" s="302">
        <v>0</v>
      </c>
      <c r="CF1862" s="302">
        <v>30</v>
      </c>
      <c r="CG1862" s="296">
        <v>7.9365079365079365E-4</v>
      </c>
      <c r="CH1862" s="297" t="s">
        <v>12384</v>
      </c>
      <c r="CI1862" s="305">
        <v>1</v>
      </c>
      <c r="CJ1862" s="306">
        <v>4.7202074120467685</v>
      </c>
      <c r="CK1862" s="300">
        <v>2</v>
      </c>
      <c r="CL1862" s="301">
        <v>5</v>
      </c>
    </row>
    <row r="1863" spans="1:90" x14ac:dyDescent="0.25">
      <c r="A1863">
        <v>1525102220</v>
      </c>
      <c r="B1863" s="287" t="s">
        <v>14255</v>
      </c>
      <c r="C1863" s="141"/>
      <c r="N1863" s="142"/>
      <c r="O1863" s="141"/>
      <c r="AA1863" s="141"/>
      <c r="AL1863" s="142"/>
      <c r="AM1863" s="141"/>
      <c r="AR1863">
        <v>1</v>
      </c>
      <c r="AX1863" s="142"/>
      <c r="AY1863" s="141"/>
      <c r="BJ1863" s="142"/>
      <c r="BK1863" s="141"/>
      <c r="BV1863" s="142"/>
      <c r="BW1863" s="302">
        <v>0</v>
      </c>
      <c r="BX1863" s="302">
        <v>0</v>
      </c>
      <c r="BY1863" s="302">
        <v>0</v>
      </c>
      <c r="BZ1863" s="302">
        <v>1</v>
      </c>
      <c r="CA1863" s="302">
        <v>0</v>
      </c>
      <c r="CB1863" s="302">
        <v>0</v>
      </c>
      <c r="CC1863" s="303">
        <v>0</v>
      </c>
      <c r="CD1863" s="304">
        <v>0</v>
      </c>
      <c r="CE1863" s="302">
        <v>0</v>
      </c>
      <c r="CF1863" s="302">
        <v>30</v>
      </c>
      <c r="CG1863" s="296">
        <v>0</v>
      </c>
      <c r="CH1863" s="297" t="s">
        <v>12384</v>
      </c>
      <c r="CI1863" s="305">
        <v>0</v>
      </c>
      <c r="CJ1863" s="306">
        <v>0</v>
      </c>
      <c r="CK1863" s="300">
        <v>0</v>
      </c>
      <c r="CL1863" s="301">
        <v>0</v>
      </c>
    </row>
    <row r="1864" spans="1:90" x14ac:dyDescent="0.25">
      <c r="A1864">
        <v>1525103730</v>
      </c>
      <c r="B1864" s="287" t="s">
        <v>14256</v>
      </c>
      <c r="C1864" s="141"/>
      <c r="I1864">
        <v>1</v>
      </c>
      <c r="N1864" s="142"/>
      <c r="O1864" s="141"/>
      <c r="AA1864" s="141"/>
      <c r="AL1864" s="142"/>
      <c r="AM1864" s="141"/>
      <c r="AX1864" s="142"/>
      <c r="AY1864" s="141"/>
      <c r="BJ1864" s="142"/>
      <c r="BK1864" s="141"/>
      <c r="BV1864" s="142"/>
      <c r="BW1864" s="302">
        <v>1</v>
      </c>
      <c r="BX1864" s="302">
        <v>0</v>
      </c>
      <c r="BY1864" s="302">
        <v>0</v>
      </c>
      <c r="BZ1864" s="302">
        <v>0</v>
      </c>
      <c r="CA1864" s="302">
        <v>0</v>
      </c>
      <c r="CB1864" s="302">
        <v>0</v>
      </c>
      <c r="CC1864" s="303">
        <v>0</v>
      </c>
      <c r="CD1864" s="304">
        <v>0</v>
      </c>
      <c r="CE1864" s="302">
        <v>0</v>
      </c>
      <c r="CF1864" s="302">
        <v>30</v>
      </c>
      <c r="CG1864" s="296">
        <v>0</v>
      </c>
      <c r="CH1864" s="297" t="s">
        <v>12384</v>
      </c>
      <c r="CI1864" s="305">
        <v>0</v>
      </c>
      <c r="CJ1864" s="306">
        <v>0</v>
      </c>
      <c r="CK1864" s="300">
        <v>0</v>
      </c>
      <c r="CL1864" s="301">
        <v>0</v>
      </c>
    </row>
    <row r="1865" spans="1:90" x14ac:dyDescent="0.25">
      <c r="A1865">
        <v>1525103750</v>
      </c>
      <c r="B1865" s="287" t="s">
        <v>14257</v>
      </c>
      <c r="C1865" s="141"/>
      <c r="I1865">
        <v>2</v>
      </c>
      <c r="N1865" s="142"/>
      <c r="O1865" s="141"/>
      <c r="Y1865">
        <v>1</v>
      </c>
      <c r="AA1865" s="141"/>
      <c r="AC1865">
        <v>2</v>
      </c>
      <c r="AL1865" s="142"/>
      <c r="AM1865" s="141"/>
      <c r="AX1865" s="142"/>
      <c r="AY1865" s="141"/>
      <c r="BJ1865" s="142"/>
      <c r="BK1865" s="141"/>
      <c r="BV1865" s="142"/>
      <c r="BW1865" s="302">
        <v>2</v>
      </c>
      <c r="BX1865" s="302">
        <v>1</v>
      </c>
      <c r="BY1865" s="302">
        <v>2</v>
      </c>
      <c r="BZ1865" s="302">
        <v>0</v>
      </c>
      <c r="CA1865" s="302">
        <v>0</v>
      </c>
      <c r="CB1865" s="302">
        <v>0</v>
      </c>
      <c r="CC1865" s="303">
        <v>0</v>
      </c>
      <c r="CD1865" s="304">
        <v>0</v>
      </c>
      <c r="CE1865" s="302">
        <v>0</v>
      </c>
      <c r="CF1865" s="302">
        <v>30</v>
      </c>
      <c r="CG1865" s="296">
        <v>0</v>
      </c>
      <c r="CH1865" s="297" t="s">
        <v>12384</v>
      </c>
      <c r="CI1865" s="305">
        <v>0</v>
      </c>
      <c r="CJ1865" s="306">
        <v>0</v>
      </c>
      <c r="CK1865" s="300">
        <v>0</v>
      </c>
      <c r="CL1865" s="301">
        <v>0</v>
      </c>
    </row>
    <row r="1866" spans="1:90" x14ac:dyDescent="0.25">
      <c r="A1866">
        <v>1525103920</v>
      </c>
      <c r="B1866" s="287" t="s">
        <v>14258</v>
      </c>
      <c r="C1866" s="141"/>
      <c r="F1866">
        <v>1</v>
      </c>
      <c r="L1866">
        <v>1</v>
      </c>
      <c r="N1866" s="142"/>
      <c r="O1866" s="141"/>
      <c r="AA1866" s="141"/>
      <c r="AB1866">
        <v>1</v>
      </c>
      <c r="AL1866" s="142">
        <v>2</v>
      </c>
      <c r="AM1866" s="141"/>
      <c r="AX1866" s="142"/>
      <c r="AY1866" s="141"/>
      <c r="BJ1866" s="142"/>
      <c r="BK1866" s="141"/>
      <c r="BL1866">
        <v>2</v>
      </c>
      <c r="BV1866" s="142"/>
      <c r="BW1866" s="302">
        <v>2</v>
      </c>
      <c r="BX1866" s="302">
        <v>0</v>
      </c>
      <c r="BY1866" s="302">
        <v>3</v>
      </c>
      <c r="BZ1866" s="302">
        <v>0</v>
      </c>
      <c r="CA1866" s="302">
        <v>0</v>
      </c>
      <c r="CB1866" s="302">
        <v>2</v>
      </c>
      <c r="CC1866" s="303">
        <v>7.9365079365079361E-3</v>
      </c>
      <c r="CD1866" s="304">
        <v>0</v>
      </c>
      <c r="CE1866" s="302">
        <v>0</v>
      </c>
      <c r="CF1866" s="302">
        <v>30</v>
      </c>
      <c r="CG1866" s="296">
        <v>3.9682539682539683E-4</v>
      </c>
      <c r="CH1866" s="297" t="s">
        <v>12384</v>
      </c>
      <c r="CI1866" s="305">
        <v>0</v>
      </c>
      <c r="CJ1866" s="306">
        <v>2.0714285714285712</v>
      </c>
      <c r="CK1866" s="300">
        <v>1</v>
      </c>
      <c r="CL1866" s="301">
        <v>3</v>
      </c>
    </row>
    <row r="1867" spans="1:90" x14ac:dyDescent="0.25">
      <c r="A1867">
        <v>1525103930</v>
      </c>
      <c r="B1867" s="287" t="s">
        <v>14259</v>
      </c>
      <c r="C1867" s="141"/>
      <c r="N1867" s="142"/>
      <c r="O1867" s="141"/>
      <c r="AA1867" s="141"/>
      <c r="AE1867">
        <v>2</v>
      </c>
      <c r="AH1867">
        <v>1</v>
      </c>
      <c r="AL1867" s="142">
        <v>1</v>
      </c>
      <c r="AM1867" s="141">
        <v>1</v>
      </c>
      <c r="AX1867" s="142"/>
      <c r="AY1867" s="141"/>
      <c r="BJ1867" s="142"/>
      <c r="BK1867" s="141"/>
      <c r="BR1867">
        <v>1</v>
      </c>
      <c r="BT1867">
        <v>1</v>
      </c>
      <c r="BV1867" s="142">
        <v>1</v>
      </c>
      <c r="BW1867" s="302">
        <v>0</v>
      </c>
      <c r="BX1867" s="302">
        <v>0</v>
      </c>
      <c r="BY1867" s="302">
        <v>4</v>
      </c>
      <c r="BZ1867" s="302">
        <v>1</v>
      </c>
      <c r="CA1867" s="302">
        <v>0</v>
      </c>
      <c r="CB1867" s="302">
        <v>3</v>
      </c>
      <c r="CC1867" s="303">
        <v>1.1904761904761904E-2</v>
      </c>
      <c r="CD1867" s="304">
        <v>0</v>
      </c>
      <c r="CE1867" s="302">
        <v>0</v>
      </c>
      <c r="CF1867" s="302">
        <v>30</v>
      </c>
      <c r="CG1867" s="296">
        <v>5.9523809523809529E-4</v>
      </c>
      <c r="CH1867" s="307" t="s">
        <v>15354</v>
      </c>
      <c r="CI1867" s="305">
        <v>0</v>
      </c>
      <c r="CJ1867" s="306">
        <v>3.1071428571428568</v>
      </c>
      <c r="CK1867" s="300">
        <v>1</v>
      </c>
      <c r="CL1867" s="301">
        <v>4</v>
      </c>
    </row>
    <row r="1868" spans="1:90" x14ac:dyDescent="0.25">
      <c r="A1868">
        <v>1525104030</v>
      </c>
      <c r="B1868" s="287" t="s">
        <v>14260</v>
      </c>
      <c r="C1868" s="141"/>
      <c r="F1868">
        <v>1</v>
      </c>
      <c r="N1868" s="142"/>
      <c r="O1868" s="141">
        <v>1</v>
      </c>
      <c r="AA1868" s="141"/>
      <c r="AL1868" s="142"/>
      <c r="AM1868" s="141">
        <v>1</v>
      </c>
      <c r="AX1868" s="142"/>
      <c r="AY1868" s="141"/>
      <c r="BJ1868" s="142">
        <v>1</v>
      </c>
      <c r="BK1868" s="141">
        <v>1</v>
      </c>
      <c r="BT1868">
        <v>1</v>
      </c>
      <c r="BV1868" s="142"/>
      <c r="BW1868" s="302">
        <v>1</v>
      </c>
      <c r="BX1868" s="302">
        <v>1</v>
      </c>
      <c r="BY1868" s="302">
        <v>0</v>
      </c>
      <c r="BZ1868" s="302">
        <v>1</v>
      </c>
      <c r="CA1868" s="302">
        <v>1</v>
      </c>
      <c r="CB1868" s="302">
        <v>2</v>
      </c>
      <c r="CC1868" s="303">
        <v>7.9365079365079361E-3</v>
      </c>
      <c r="CD1868" s="304">
        <v>0</v>
      </c>
      <c r="CE1868" s="302">
        <v>126</v>
      </c>
      <c r="CF1868" s="302">
        <v>30</v>
      </c>
      <c r="CG1868" s="296">
        <v>3.9682539682539683E-4</v>
      </c>
      <c r="CH1868" s="307" t="s">
        <v>15354</v>
      </c>
      <c r="CI1868" s="305">
        <v>1</v>
      </c>
      <c r="CJ1868" s="306">
        <v>3.0714285714285712</v>
      </c>
      <c r="CK1868" s="300">
        <v>1</v>
      </c>
      <c r="CL1868" s="301">
        <v>3</v>
      </c>
    </row>
    <row r="1869" spans="1:90" x14ac:dyDescent="0.25">
      <c r="A1869">
        <v>1525104100</v>
      </c>
      <c r="B1869" s="287" t="s">
        <v>14261</v>
      </c>
      <c r="C1869" s="141"/>
      <c r="N1869" s="142"/>
      <c r="O1869" s="141"/>
      <c r="AA1869" s="141"/>
      <c r="AE1869">
        <v>1</v>
      </c>
      <c r="AL1869" s="142"/>
      <c r="AM1869" s="141"/>
      <c r="AN1869">
        <v>1</v>
      </c>
      <c r="AX1869" s="142"/>
      <c r="AY1869" s="141"/>
      <c r="BJ1869" s="142"/>
      <c r="BK1869" s="141"/>
      <c r="BV1869" s="142"/>
      <c r="BW1869" s="302">
        <v>0</v>
      </c>
      <c r="BX1869" s="302">
        <v>0</v>
      </c>
      <c r="BY1869" s="302">
        <v>1</v>
      </c>
      <c r="BZ1869" s="302">
        <v>1</v>
      </c>
      <c r="CA1869" s="302">
        <v>0</v>
      </c>
      <c r="CB1869" s="302">
        <v>0</v>
      </c>
      <c r="CC1869" s="303">
        <v>0</v>
      </c>
      <c r="CD1869" s="304">
        <v>0</v>
      </c>
      <c r="CE1869" s="302">
        <v>0</v>
      </c>
      <c r="CF1869" s="302">
        <v>30</v>
      </c>
      <c r="CG1869" s="296">
        <v>0</v>
      </c>
      <c r="CH1869" s="297" t="s">
        <v>12384</v>
      </c>
      <c r="CI1869" s="305">
        <v>0</v>
      </c>
      <c r="CJ1869" s="306">
        <v>0</v>
      </c>
      <c r="CK1869" s="300">
        <v>0</v>
      </c>
      <c r="CL1869" s="301">
        <v>0</v>
      </c>
    </row>
    <row r="1870" spans="1:90" x14ac:dyDescent="0.25">
      <c r="A1870">
        <v>1525104320</v>
      </c>
      <c r="B1870" s="287" t="s">
        <v>14262</v>
      </c>
      <c r="C1870" s="141"/>
      <c r="N1870" s="142"/>
      <c r="O1870" s="141"/>
      <c r="AA1870" s="141"/>
      <c r="AL1870" s="142"/>
      <c r="AM1870" s="141"/>
      <c r="AX1870" s="142"/>
      <c r="AY1870" s="141"/>
      <c r="BJ1870" s="142"/>
      <c r="BK1870" s="141"/>
      <c r="BL1870">
        <v>1</v>
      </c>
      <c r="BV1870" s="142"/>
      <c r="BW1870" s="302">
        <v>0</v>
      </c>
      <c r="BX1870" s="302">
        <v>0</v>
      </c>
      <c r="BY1870" s="302">
        <v>0</v>
      </c>
      <c r="BZ1870" s="302">
        <v>0</v>
      </c>
      <c r="CA1870" s="302">
        <v>0</v>
      </c>
      <c r="CB1870" s="302">
        <v>1</v>
      </c>
      <c r="CC1870" s="303">
        <v>3.968253968253968E-3</v>
      </c>
      <c r="CD1870" s="304">
        <v>0</v>
      </c>
      <c r="CE1870" s="302">
        <v>0</v>
      </c>
      <c r="CF1870" s="302">
        <v>30</v>
      </c>
      <c r="CG1870" s="296">
        <v>1.9841269841269841E-4</v>
      </c>
      <c r="CH1870" s="297" t="s">
        <v>12384</v>
      </c>
      <c r="CI1870" s="305">
        <v>0</v>
      </c>
      <c r="CJ1870" s="306">
        <v>1.0357142857142856</v>
      </c>
      <c r="CK1870" s="300">
        <v>1</v>
      </c>
      <c r="CL1870" s="301">
        <v>2</v>
      </c>
    </row>
    <row r="1871" spans="1:90" x14ac:dyDescent="0.25">
      <c r="A1871">
        <v>1525106390</v>
      </c>
      <c r="B1871" s="287" t="s">
        <v>14263</v>
      </c>
      <c r="C1871" s="141"/>
      <c r="N1871" s="142"/>
      <c r="O1871" s="141"/>
      <c r="AA1871" s="141"/>
      <c r="AL1871" s="142"/>
      <c r="AM1871" s="141"/>
      <c r="AX1871" s="142"/>
      <c r="AY1871" s="141"/>
      <c r="BJ1871" s="142"/>
      <c r="BK1871" s="141"/>
      <c r="BT1871">
        <v>1</v>
      </c>
      <c r="BV1871" s="142"/>
      <c r="BW1871" s="302">
        <v>0</v>
      </c>
      <c r="BX1871" s="302">
        <v>0</v>
      </c>
      <c r="BY1871" s="302">
        <v>0</v>
      </c>
      <c r="BZ1871" s="302">
        <v>0</v>
      </c>
      <c r="CA1871" s="302">
        <v>0</v>
      </c>
      <c r="CB1871" s="302">
        <v>1</v>
      </c>
      <c r="CC1871" s="303">
        <v>3.968253968253968E-3</v>
      </c>
      <c r="CD1871" s="304">
        <v>0</v>
      </c>
      <c r="CE1871" s="302">
        <v>0</v>
      </c>
      <c r="CF1871" s="302">
        <v>30</v>
      </c>
      <c r="CG1871" s="296">
        <v>1.9841269841269841E-4</v>
      </c>
      <c r="CH1871" s="297" t="s">
        <v>12384</v>
      </c>
      <c r="CI1871" s="305">
        <v>0</v>
      </c>
      <c r="CJ1871" s="306">
        <v>1.0357142857142856</v>
      </c>
      <c r="CK1871" s="300">
        <v>1</v>
      </c>
      <c r="CL1871" s="301">
        <v>2</v>
      </c>
    </row>
    <row r="1872" spans="1:90" x14ac:dyDescent="0.25">
      <c r="A1872">
        <v>1526100400</v>
      </c>
      <c r="B1872" s="287" t="s">
        <v>14264</v>
      </c>
      <c r="C1872" s="141"/>
      <c r="N1872" s="142"/>
      <c r="O1872" s="141"/>
      <c r="U1872">
        <v>1</v>
      </c>
      <c r="AA1872" s="141"/>
      <c r="AL1872" s="142"/>
      <c r="AM1872" s="141"/>
      <c r="AX1872" s="142"/>
      <c r="AY1872" s="141"/>
      <c r="BJ1872" s="142"/>
      <c r="BK1872" s="141"/>
      <c r="BV1872" s="142"/>
      <c r="BW1872" s="302">
        <v>0</v>
      </c>
      <c r="BX1872" s="302">
        <v>1</v>
      </c>
      <c r="BY1872" s="302">
        <v>0</v>
      </c>
      <c r="BZ1872" s="302">
        <v>0</v>
      </c>
      <c r="CA1872" s="302">
        <v>0</v>
      </c>
      <c r="CB1872" s="302">
        <v>0</v>
      </c>
      <c r="CC1872" s="303">
        <v>0</v>
      </c>
      <c r="CD1872" s="304">
        <v>0</v>
      </c>
      <c r="CE1872" s="302">
        <v>0</v>
      </c>
      <c r="CF1872" s="302">
        <v>30</v>
      </c>
      <c r="CG1872" s="296">
        <v>0</v>
      </c>
      <c r="CH1872" s="297" t="s">
        <v>12384</v>
      </c>
      <c r="CI1872" s="305">
        <v>0</v>
      </c>
      <c r="CJ1872" s="306">
        <v>0</v>
      </c>
      <c r="CK1872" s="300">
        <v>0</v>
      </c>
      <c r="CL1872" s="301">
        <v>0</v>
      </c>
    </row>
    <row r="1873" spans="1:90" x14ac:dyDescent="0.25">
      <c r="A1873">
        <v>1526100420</v>
      </c>
      <c r="B1873" s="287" t="s">
        <v>14265</v>
      </c>
      <c r="C1873" s="141"/>
      <c r="M1873">
        <v>1</v>
      </c>
      <c r="N1873" s="142">
        <v>3</v>
      </c>
      <c r="O1873" s="141">
        <v>2</v>
      </c>
      <c r="Q1873">
        <v>1</v>
      </c>
      <c r="AA1873" s="141"/>
      <c r="AL1873" s="142"/>
      <c r="AM1873" s="141"/>
      <c r="AX1873" s="142"/>
      <c r="AY1873" s="141"/>
      <c r="BJ1873" s="142"/>
      <c r="BK1873" s="141"/>
      <c r="BV1873" s="142"/>
      <c r="BW1873" s="302">
        <v>4</v>
      </c>
      <c r="BX1873" s="302">
        <v>3</v>
      </c>
      <c r="BY1873" s="302">
        <v>0</v>
      </c>
      <c r="BZ1873" s="302">
        <v>0</v>
      </c>
      <c r="CA1873" s="302">
        <v>0</v>
      </c>
      <c r="CB1873" s="302">
        <v>0</v>
      </c>
      <c r="CC1873" s="303">
        <v>0</v>
      </c>
      <c r="CD1873" s="304">
        <v>0</v>
      </c>
      <c r="CE1873" s="302">
        <v>0</v>
      </c>
      <c r="CF1873" s="302">
        <v>30</v>
      </c>
      <c r="CG1873" s="296">
        <v>0</v>
      </c>
      <c r="CH1873" s="297" t="s">
        <v>12384</v>
      </c>
      <c r="CI1873" s="305">
        <v>0</v>
      </c>
      <c r="CJ1873" s="306">
        <v>0</v>
      </c>
      <c r="CK1873" s="300">
        <v>0</v>
      </c>
      <c r="CL1873" s="301">
        <v>0</v>
      </c>
    </row>
    <row r="1874" spans="1:90" x14ac:dyDescent="0.25">
      <c r="A1874">
        <v>1526100430</v>
      </c>
      <c r="B1874" s="287" t="s">
        <v>14266</v>
      </c>
      <c r="C1874" s="141"/>
      <c r="N1874" s="142">
        <v>1</v>
      </c>
      <c r="O1874" s="141"/>
      <c r="Z1874">
        <v>1</v>
      </c>
      <c r="AA1874" s="141"/>
      <c r="AD1874">
        <v>1</v>
      </c>
      <c r="AL1874" s="142"/>
      <c r="AM1874" s="141"/>
      <c r="AX1874" s="142"/>
      <c r="AY1874" s="141"/>
      <c r="BJ1874" s="142"/>
      <c r="BK1874" s="141"/>
      <c r="BO1874">
        <v>1</v>
      </c>
      <c r="BV1874" s="142"/>
      <c r="BW1874" s="302">
        <v>1</v>
      </c>
      <c r="BX1874" s="302">
        <v>1</v>
      </c>
      <c r="BY1874" s="302">
        <v>1</v>
      </c>
      <c r="BZ1874" s="302">
        <v>0</v>
      </c>
      <c r="CA1874" s="302">
        <v>0</v>
      </c>
      <c r="CB1874" s="302">
        <v>1</v>
      </c>
      <c r="CC1874" s="303">
        <v>3.968253968253968E-3</v>
      </c>
      <c r="CD1874" s="304">
        <v>0</v>
      </c>
      <c r="CE1874" s="302">
        <v>0</v>
      </c>
      <c r="CF1874" s="302">
        <v>30</v>
      </c>
      <c r="CG1874" s="296">
        <v>1.9841269841269841E-4</v>
      </c>
      <c r="CH1874" s="297" t="s">
        <v>12384</v>
      </c>
      <c r="CI1874" s="305">
        <v>0</v>
      </c>
      <c r="CJ1874" s="306">
        <v>1.0357142857142856</v>
      </c>
      <c r="CK1874" s="300">
        <v>1</v>
      </c>
      <c r="CL1874" s="301">
        <v>2</v>
      </c>
    </row>
    <row r="1875" spans="1:90" x14ac:dyDescent="0.25">
      <c r="A1875">
        <v>1526100560</v>
      </c>
      <c r="B1875" s="287" t="s">
        <v>14267</v>
      </c>
      <c r="C1875" s="141"/>
      <c r="N1875" s="142"/>
      <c r="O1875" s="141"/>
      <c r="Q1875">
        <v>1</v>
      </c>
      <c r="AA1875" s="141"/>
      <c r="AL1875" s="142"/>
      <c r="AM1875" s="141"/>
      <c r="AX1875" s="142"/>
      <c r="AY1875" s="141"/>
      <c r="BJ1875" s="142"/>
      <c r="BK1875" s="141"/>
      <c r="BV1875" s="142"/>
      <c r="BW1875" s="302">
        <v>0</v>
      </c>
      <c r="BX1875" s="302">
        <v>1</v>
      </c>
      <c r="BY1875" s="302">
        <v>0</v>
      </c>
      <c r="BZ1875" s="302">
        <v>0</v>
      </c>
      <c r="CA1875" s="302">
        <v>0</v>
      </c>
      <c r="CB1875" s="302">
        <v>0</v>
      </c>
      <c r="CC1875" s="303">
        <v>0</v>
      </c>
      <c r="CD1875" s="304">
        <v>0</v>
      </c>
      <c r="CE1875" s="302">
        <v>0</v>
      </c>
      <c r="CF1875" s="302">
        <v>30</v>
      </c>
      <c r="CG1875" s="296">
        <v>0</v>
      </c>
      <c r="CH1875" s="297" t="s">
        <v>12384</v>
      </c>
      <c r="CI1875" s="305">
        <v>0</v>
      </c>
      <c r="CJ1875" s="306">
        <v>0</v>
      </c>
      <c r="CK1875" s="300">
        <v>0</v>
      </c>
      <c r="CL1875" s="301">
        <v>0</v>
      </c>
    </row>
    <row r="1876" spans="1:90" x14ac:dyDescent="0.25">
      <c r="A1876">
        <v>1526100680</v>
      </c>
      <c r="B1876" s="287" t="s">
        <v>14268</v>
      </c>
      <c r="C1876" s="141"/>
      <c r="N1876" s="142"/>
      <c r="O1876" s="141"/>
      <c r="AA1876" s="141">
        <v>1</v>
      </c>
      <c r="AL1876" s="142"/>
      <c r="AM1876" s="141"/>
      <c r="AX1876" s="142"/>
      <c r="AY1876" s="141"/>
      <c r="BJ1876" s="142"/>
      <c r="BK1876" s="141"/>
      <c r="BV1876" s="142"/>
      <c r="BW1876" s="302">
        <v>0</v>
      </c>
      <c r="BX1876" s="302">
        <v>0</v>
      </c>
      <c r="BY1876" s="302">
        <v>1</v>
      </c>
      <c r="BZ1876" s="302">
        <v>0</v>
      </c>
      <c r="CA1876" s="302">
        <v>0</v>
      </c>
      <c r="CB1876" s="302">
        <v>0</v>
      </c>
      <c r="CC1876" s="303">
        <v>0</v>
      </c>
      <c r="CD1876" s="304">
        <v>0</v>
      </c>
      <c r="CE1876" s="302">
        <v>0</v>
      </c>
      <c r="CF1876" s="302">
        <v>30</v>
      </c>
      <c r="CG1876" s="296">
        <v>0</v>
      </c>
      <c r="CH1876" s="297" t="s">
        <v>12384</v>
      </c>
      <c r="CI1876" s="305">
        <v>0</v>
      </c>
      <c r="CJ1876" s="306">
        <v>0</v>
      </c>
      <c r="CK1876" s="300">
        <v>0</v>
      </c>
      <c r="CL1876" s="301">
        <v>0</v>
      </c>
    </row>
    <row r="1877" spans="1:90" x14ac:dyDescent="0.25">
      <c r="A1877">
        <v>1526100690</v>
      </c>
      <c r="B1877" s="287" t="s">
        <v>14269</v>
      </c>
      <c r="C1877" s="141"/>
      <c r="L1877">
        <v>1</v>
      </c>
      <c r="N1877" s="142"/>
      <c r="O1877" s="141"/>
      <c r="V1877">
        <v>1</v>
      </c>
      <c r="X1877">
        <v>1</v>
      </c>
      <c r="AA1877" s="141"/>
      <c r="AL1877" s="142"/>
      <c r="AM1877" s="141"/>
      <c r="AX1877" s="142"/>
      <c r="AY1877" s="141"/>
      <c r="BJ1877" s="142"/>
      <c r="BK1877" s="141"/>
      <c r="BV1877" s="142"/>
      <c r="BW1877" s="302">
        <v>1</v>
      </c>
      <c r="BX1877" s="302">
        <v>2</v>
      </c>
      <c r="BY1877" s="302">
        <v>0</v>
      </c>
      <c r="BZ1877" s="302">
        <v>0</v>
      </c>
      <c r="CA1877" s="302">
        <v>0</v>
      </c>
      <c r="CB1877" s="302">
        <v>0</v>
      </c>
      <c r="CC1877" s="303">
        <v>0</v>
      </c>
      <c r="CD1877" s="304">
        <v>0</v>
      </c>
      <c r="CE1877" s="302">
        <v>0</v>
      </c>
      <c r="CF1877" s="302">
        <v>30</v>
      </c>
      <c r="CG1877" s="296">
        <v>0</v>
      </c>
      <c r="CH1877" s="297" t="s">
        <v>12384</v>
      </c>
      <c r="CI1877" s="305">
        <v>0</v>
      </c>
      <c r="CJ1877" s="306">
        <v>0</v>
      </c>
      <c r="CK1877" s="300">
        <v>0</v>
      </c>
      <c r="CL1877" s="301">
        <v>0</v>
      </c>
    </row>
    <row r="1878" spans="1:90" x14ac:dyDescent="0.25">
      <c r="A1878">
        <v>1526100730</v>
      </c>
      <c r="B1878" s="287" t="s">
        <v>14270</v>
      </c>
      <c r="C1878" s="141"/>
      <c r="N1878" s="142">
        <v>1</v>
      </c>
      <c r="O1878" s="141"/>
      <c r="AA1878" s="141"/>
      <c r="AL1878" s="142"/>
      <c r="AM1878" s="141"/>
      <c r="AX1878" s="142"/>
      <c r="AY1878" s="141"/>
      <c r="BJ1878" s="142"/>
      <c r="BK1878" s="141"/>
      <c r="BV1878" s="142"/>
      <c r="BW1878" s="302">
        <v>1</v>
      </c>
      <c r="BX1878" s="302">
        <v>0</v>
      </c>
      <c r="BY1878" s="302">
        <v>0</v>
      </c>
      <c r="BZ1878" s="302">
        <v>0</v>
      </c>
      <c r="CA1878" s="302">
        <v>0</v>
      </c>
      <c r="CB1878" s="302">
        <v>0</v>
      </c>
      <c r="CC1878" s="303">
        <v>0</v>
      </c>
      <c r="CD1878" s="304">
        <v>0</v>
      </c>
      <c r="CE1878" s="302">
        <v>0</v>
      </c>
      <c r="CF1878" s="302">
        <v>30</v>
      </c>
      <c r="CG1878" s="296">
        <v>0</v>
      </c>
      <c r="CH1878" s="297" t="s">
        <v>12384</v>
      </c>
      <c r="CI1878" s="305">
        <v>0</v>
      </c>
      <c r="CJ1878" s="306">
        <v>0</v>
      </c>
      <c r="CK1878" s="300">
        <v>0</v>
      </c>
      <c r="CL1878" s="301">
        <v>0</v>
      </c>
    </row>
    <row r="1879" spans="1:90" x14ac:dyDescent="0.25">
      <c r="A1879">
        <v>1526100740</v>
      </c>
      <c r="B1879" s="287" t="s">
        <v>14271</v>
      </c>
      <c r="C1879" s="141"/>
      <c r="N1879" s="142">
        <v>4</v>
      </c>
      <c r="O1879" s="141"/>
      <c r="Q1879">
        <v>1</v>
      </c>
      <c r="AA1879" s="141"/>
      <c r="AL1879" s="142"/>
      <c r="AM1879" s="141"/>
      <c r="AX1879" s="142"/>
      <c r="AY1879" s="141"/>
      <c r="BJ1879" s="142"/>
      <c r="BK1879" s="141"/>
      <c r="BV1879" s="142"/>
      <c r="BW1879" s="302">
        <v>4</v>
      </c>
      <c r="BX1879" s="302">
        <v>1</v>
      </c>
      <c r="BY1879" s="302">
        <v>0</v>
      </c>
      <c r="BZ1879" s="302">
        <v>0</v>
      </c>
      <c r="CA1879" s="302">
        <v>0</v>
      </c>
      <c r="CB1879" s="302">
        <v>0</v>
      </c>
      <c r="CC1879" s="303">
        <v>0</v>
      </c>
      <c r="CD1879" s="304">
        <v>0</v>
      </c>
      <c r="CE1879" s="302">
        <v>0</v>
      </c>
      <c r="CF1879" s="302">
        <v>30</v>
      </c>
      <c r="CG1879" s="296">
        <v>0</v>
      </c>
      <c r="CH1879" s="297" t="s">
        <v>12384</v>
      </c>
      <c r="CI1879" s="305">
        <v>0</v>
      </c>
      <c r="CJ1879" s="306">
        <v>0</v>
      </c>
      <c r="CK1879" s="300">
        <v>0</v>
      </c>
      <c r="CL1879" s="301">
        <v>0</v>
      </c>
    </row>
    <row r="1880" spans="1:90" x14ac:dyDescent="0.25">
      <c r="A1880">
        <v>1526100750</v>
      </c>
      <c r="B1880" s="287" t="s">
        <v>14272</v>
      </c>
      <c r="C1880" s="141"/>
      <c r="N1880" s="142">
        <v>1</v>
      </c>
      <c r="O1880" s="141"/>
      <c r="U1880">
        <v>1</v>
      </c>
      <c r="X1880">
        <v>1</v>
      </c>
      <c r="AA1880" s="141"/>
      <c r="AL1880" s="142"/>
      <c r="AM1880" s="141"/>
      <c r="AX1880" s="142"/>
      <c r="AY1880" s="141"/>
      <c r="BJ1880" s="142"/>
      <c r="BK1880" s="141"/>
      <c r="BV1880" s="142"/>
      <c r="BW1880" s="302">
        <v>1</v>
      </c>
      <c r="BX1880" s="302">
        <v>2</v>
      </c>
      <c r="BY1880" s="302">
        <v>0</v>
      </c>
      <c r="BZ1880" s="302">
        <v>0</v>
      </c>
      <c r="CA1880" s="302">
        <v>0</v>
      </c>
      <c r="CB1880" s="302">
        <v>0</v>
      </c>
      <c r="CC1880" s="303">
        <v>0</v>
      </c>
      <c r="CD1880" s="304">
        <v>0</v>
      </c>
      <c r="CE1880" s="302">
        <v>0</v>
      </c>
      <c r="CF1880" s="302">
        <v>30</v>
      </c>
      <c r="CG1880" s="296">
        <v>0</v>
      </c>
      <c r="CH1880" s="297" t="s">
        <v>12384</v>
      </c>
      <c r="CI1880" s="305">
        <v>0</v>
      </c>
      <c r="CJ1880" s="306">
        <v>0</v>
      </c>
      <c r="CK1880" s="300">
        <v>0</v>
      </c>
      <c r="CL1880" s="301">
        <v>0</v>
      </c>
    </row>
    <row r="1881" spans="1:90" x14ac:dyDescent="0.25">
      <c r="A1881">
        <v>1526100790</v>
      </c>
      <c r="B1881" s="287" t="s">
        <v>14273</v>
      </c>
      <c r="C1881" s="141"/>
      <c r="F1881">
        <v>1</v>
      </c>
      <c r="N1881" s="142"/>
      <c r="O1881" s="141"/>
      <c r="U1881">
        <v>1</v>
      </c>
      <c r="Z1881">
        <v>2</v>
      </c>
      <c r="AA1881" s="141"/>
      <c r="AD1881">
        <v>4</v>
      </c>
      <c r="AJ1881">
        <v>1</v>
      </c>
      <c r="AK1881">
        <v>3</v>
      </c>
      <c r="AL1881" s="142"/>
      <c r="AM1881" s="141"/>
      <c r="AQ1881">
        <v>1</v>
      </c>
      <c r="AR1881">
        <v>1</v>
      </c>
      <c r="AU1881">
        <v>2</v>
      </c>
      <c r="AX1881" s="142"/>
      <c r="AY1881" s="141"/>
      <c r="AZ1881">
        <v>1</v>
      </c>
      <c r="BA1881">
        <v>1</v>
      </c>
      <c r="BD1881">
        <v>1</v>
      </c>
      <c r="BJ1881" s="142"/>
      <c r="BK1881" s="141"/>
      <c r="BV1881" s="142"/>
      <c r="BW1881" s="302">
        <v>1</v>
      </c>
      <c r="BX1881" s="302">
        <v>3</v>
      </c>
      <c r="BY1881" s="302">
        <v>8</v>
      </c>
      <c r="BZ1881" s="302">
        <v>4</v>
      </c>
      <c r="CA1881" s="302">
        <v>3</v>
      </c>
      <c r="CB1881" s="302">
        <v>0</v>
      </c>
      <c r="CC1881" s="303">
        <v>0</v>
      </c>
      <c r="CD1881" s="304">
        <v>0</v>
      </c>
      <c r="CE1881" s="302">
        <v>0</v>
      </c>
      <c r="CF1881" s="302">
        <v>30</v>
      </c>
      <c r="CG1881" s="296">
        <v>0</v>
      </c>
      <c r="CH1881" s="297" t="s">
        <v>12384</v>
      </c>
      <c r="CI1881" s="305">
        <v>0</v>
      </c>
      <c r="CJ1881" s="306">
        <v>0</v>
      </c>
      <c r="CK1881" s="300">
        <v>0</v>
      </c>
      <c r="CL1881" s="301">
        <v>0</v>
      </c>
    </row>
    <row r="1882" spans="1:90" x14ac:dyDescent="0.25">
      <c r="A1882">
        <v>1526100850</v>
      </c>
      <c r="B1882" s="287" t="s">
        <v>14274</v>
      </c>
      <c r="C1882" s="141"/>
      <c r="N1882" s="142"/>
      <c r="O1882" s="141"/>
      <c r="AA1882" s="141"/>
      <c r="AL1882" s="142"/>
      <c r="AM1882" s="141"/>
      <c r="AX1882" s="142"/>
      <c r="AY1882" s="141"/>
      <c r="BG1882">
        <v>1</v>
      </c>
      <c r="BJ1882" s="142"/>
      <c r="BK1882" s="141"/>
      <c r="BV1882" s="142"/>
      <c r="BW1882" s="302">
        <v>0</v>
      </c>
      <c r="BX1882" s="302">
        <v>0</v>
      </c>
      <c r="BY1882" s="302">
        <v>0</v>
      </c>
      <c r="BZ1882" s="302">
        <v>0</v>
      </c>
      <c r="CA1882" s="302">
        <v>1</v>
      </c>
      <c r="CB1882" s="302">
        <v>0</v>
      </c>
      <c r="CC1882" s="303">
        <v>0</v>
      </c>
      <c r="CD1882" s="304">
        <v>0</v>
      </c>
      <c r="CE1882" s="302">
        <v>0</v>
      </c>
      <c r="CF1882" s="302">
        <v>30</v>
      </c>
      <c r="CG1882" s="296">
        <v>0</v>
      </c>
      <c r="CH1882" s="297" t="s">
        <v>12384</v>
      </c>
      <c r="CI1882" s="305">
        <v>0</v>
      </c>
      <c r="CJ1882" s="306">
        <v>0</v>
      </c>
      <c r="CK1882" s="300">
        <v>0</v>
      </c>
      <c r="CL1882" s="301">
        <v>0</v>
      </c>
    </row>
    <row r="1883" spans="1:90" x14ac:dyDescent="0.25">
      <c r="A1883">
        <v>1526100990</v>
      </c>
      <c r="B1883" s="287" t="s">
        <v>14275</v>
      </c>
      <c r="C1883" s="141">
        <v>2</v>
      </c>
      <c r="N1883" s="142"/>
      <c r="O1883" s="141"/>
      <c r="AA1883" s="141"/>
      <c r="AL1883" s="142"/>
      <c r="AM1883" s="141"/>
      <c r="AX1883" s="142"/>
      <c r="AY1883" s="141"/>
      <c r="BJ1883" s="142"/>
      <c r="BK1883" s="141"/>
      <c r="BV1883" s="142"/>
      <c r="BW1883" s="302">
        <v>2</v>
      </c>
      <c r="BX1883" s="302">
        <v>0</v>
      </c>
      <c r="BY1883" s="302">
        <v>0</v>
      </c>
      <c r="BZ1883" s="302">
        <v>0</v>
      </c>
      <c r="CA1883" s="302">
        <v>0</v>
      </c>
      <c r="CB1883" s="302">
        <v>0</v>
      </c>
      <c r="CC1883" s="303">
        <v>0</v>
      </c>
      <c r="CD1883" s="304">
        <v>0</v>
      </c>
      <c r="CE1883" s="302">
        <v>0</v>
      </c>
      <c r="CF1883" s="302">
        <v>30</v>
      </c>
      <c r="CG1883" s="296">
        <v>0</v>
      </c>
      <c r="CH1883" s="297" t="s">
        <v>12384</v>
      </c>
      <c r="CI1883" s="305">
        <v>0</v>
      </c>
      <c r="CJ1883" s="306">
        <v>0</v>
      </c>
      <c r="CK1883" s="300">
        <v>0</v>
      </c>
      <c r="CL1883" s="301">
        <v>0</v>
      </c>
    </row>
    <row r="1884" spans="1:90" x14ac:dyDescent="0.25">
      <c r="A1884">
        <v>1526101000</v>
      </c>
      <c r="B1884" s="287" t="s">
        <v>14276</v>
      </c>
      <c r="C1884" s="141">
        <v>2</v>
      </c>
      <c r="N1884" s="142"/>
      <c r="O1884" s="141"/>
      <c r="AA1884" s="141"/>
      <c r="AL1884" s="142"/>
      <c r="AM1884" s="141"/>
      <c r="AX1884" s="142"/>
      <c r="AY1884" s="141"/>
      <c r="BJ1884" s="142"/>
      <c r="BK1884" s="141"/>
      <c r="BV1884" s="142"/>
      <c r="BW1884" s="302">
        <v>2</v>
      </c>
      <c r="BX1884" s="302">
        <v>0</v>
      </c>
      <c r="BY1884" s="302">
        <v>0</v>
      </c>
      <c r="BZ1884" s="302">
        <v>0</v>
      </c>
      <c r="CA1884" s="302">
        <v>0</v>
      </c>
      <c r="CB1884" s="302">
        <v>0</v>
      </c>
      <c r="CC1884" s="303">
        <v>0</v>
      </c>
      <c r="CD1884" s="304">
        <v>0</v>
      </c>
      <c r="CE1884" s="302">
        <v>0</v>
      </c>
      <c r="CF1884" s="302">
        <v>30</v>
      </c>
      <c r="CG1884" s="296">
        <v>0</v>
      </c>
      <c r="CH1884" s="297" t="s">
        <v>12384</v>
      </c>
      <c r="CI1884" s="305">
        <v>0</v>
      </c>
      <c r="CJ1884" s="306">
        <v>0</v>
      </c>
      <c r="CK1884" s="300">
        <v>0</v>
      </c>
      <c r="CL1884" s="301">
        <v>0</v>
      </c>
    </row>
    <row r="1885" spans="1:90" x14ac:dyDescent="0.25">
      <c r="A1885">
        <v>1526101100</v>
      </c>
      <c r="B1885" s="287" t="s">
        <v>14277</v>
      </c>
      <c r="C1885" s="141"/>
      <c r="N1885" s="142"/>
      <c r="O1885" s="141"/>
      <c r="Q1885">
        <v>1</v>
      </c>
      <c r="S1885">
        <v>2</v>
      </c>
      <c r="AA1885" s="141"/>
      <c r="AL1885" s="142"/>
      <c r="AM1885" s="141">
        <v>1</v>
      </c>
      <c r="AX1885" s="142"/>
      <c r="AY1885" s="141"/>
      <c r="BJ1885" s="142"/>
      <c r="BK1885" s="141">
        <v>1</v>
      </c>
      <c r="BV1885" s="142"/>
      <c r="BW1885" s="302">
        <v>0</v>
      </c>
      <c r="BX1885" s="302">
        <v>3</v>
      </c>
      <c r="BY1885" s="302">
        <v>0</v>
      </c>
      <c r="BZ1885" s="302">
        <v>1</v>
      </c>
      <c r="CA1885" s="302">
        <v>0</v>
      </c>
      <c r="CB1885" s="302">
        <v>1</v>
      </c>
      <c r="CC1885" s="303">
        <v>3.968253968253968E-3</v>
      </c>
      <c r="CD1885" s="304">
        <v>0</v>
      </c>
      <c r="CE1885" s="302">
        <v>0</v>
      </c>
      <c r="CF1885" s="302">
        <v>30</v>
      </c>
      <c r="CG1885" s="296">
        <v>1.9841269841269841E-4</v>
      </c>
      <c r="CH1885" s="297" t="s">
        <v>12384</v>
      </c>
      <c r="CI1885" s="305">
        <v>0</v>
      </c>
      <c r="CJ1885" s="306">
        <v>1.0357142857142856</v>
      </c>
      <c r="CK1885" s="300">
        <v>1</v>
      </c>
      <c r="CL1885" s="301">
        <v>2</v>
      </c>
    </row>
    <row r="1886" spans="1:90" x14ac:dyDescent="0.25">
      <c r="A1886">
        <v>1526101120</v>
      </c>
      <c r="B1886" s="287" t="s">
        <v>14278</v>
      </c>
      <c r="C1886" s="141">
        <v>1</v>
      </c>
      <c r="D1886">
        <v>1</v>
      </c>
      <c r="N1886" s="142"/>
      <c r="O1886" s="141"/>
      <c r="AA1886" s="141"/>
      <c r="AL1886" s="142"/>
      <c r="AM1886" s="141"/>
      <c r="AX1886" s="142"/>
      <c r="AY1886" s="141"/>
      <c r="BJ1886" s="142"/>
      <c r="BK1886" s="141"/>
      <c r="BV1886" s="142"/>
      <c r="BW1886" s="302">
        <v>2</v>
      </c>
      <c r="BX1886" s="302">
        <v>0</v>
      </c>
      <c r="BY1886" s="302">
        <v>0</v>
      </c>
      <c r="BZ1886" s="302">
        <v>0</v>
      </c>
      <c r="CA1886" s="302">
        <v>0</v>
      </c>
      <c r="CB1886" s="302">
        <v>0</v>
      </c>
      <c r="CC1886" s="303">
        <v>0</v>
      </c>
      <c r="CD1886" s="304">
        <v>0</v>
      </c>
      <c r="CE1886" s="302">
        <v>0</v>
      </c>
      <c r="CF1886" s="302">
        <v>30</v>
      </c>
      <c r="CG1886" s="296">
        <v>0</v>
      </c>
      <c r="CH1886" s="297" t="s">
        <v>12384</v>
      </c>
      <c r="CI1886" s="305">
        <v>0</v>
      </c>
      <c r="CJ1886" s="306">
        <v>0</v>
      </c>
      <c r="CK1886" s="300">
        <v>0</v>
      </c>
      <c r="CL1886" s="301">
        <v>0</v>
      </c>
    </row>
    <row r="1887" spans="1:90" x14ac:dyDescent="0.25">
      <c r="A1887">
        <v>1526101230</v>
      </c>
      <c r="B1887" s="287" t="s">
        <v>14279</v>
      </c>
      <c r="C1887" s="141"/>
      <c r="D1887">
        <v>1</v>
      </c>
      <c r="N1887" s="142"/>
      <c r="O1887" s="141"/>
      <c r="AA1887" s="141"/>
      <c r="AL1887" s="142"/>
      <c r="AM1887" s="141"/>
      <c r="AX1887" s="142"/>
      <c r="AY1887" s="141"/>
      <c r="BJ1887" s="142"/>
      <c r="BK1887" s="141"/>
      <c r="BV1887" s="142"/>
      <c r="BW1887" s="302">
        <v>1</v>
      </c>
      <c r="BX1887" s="302">
        <v>0</v>
      </c>
      <c r="BY1887" s="302">
        <v>0</v>
      </c>
      <c r="BZ1887" s="302">
        <v>0</v>
      </c>
      <c r="CA1887" s="302">
        <v>0</v>
      </c>
      <c r="CB1887" s="302">
        <v>0</v>
      </c>
      <c r="CC1887" s="303">
        <v>0</v>
      </c>
      <c r="CD1887" s="304">
        <v>0</v>
      </c>
      <c r="CE1887" s="302">
        <v>0</v>
      </c>
      <c r="CF1887" s="302">
        <v>30</v>
      </c>
      <c r="CG1887" s="296">
        <v>0</v>
      </c>
      <c r="CH1887" s="297" t="s">
        <v>12384</v>
      </c>
      <c r="CI1887" s="305">
        <v>0</v>
      </c>
      <c r="CJ1887" s="306">
        <v>0</v>
      </c>
      <c r="CK1887" s="300">
        <v>0</v>
      </c>
      <c r="CL1887" s="301">
        <v>0</v>
      </c>
    </row>
    <row r="1888" spans="1:90" x14ac:dyDescent="0.25">
      <c r="A1888">
        <v>1526101290</v>
      </c>
      <c r="B1888" s="287" t="s">
        <v>14280</v>
      </c>
      <c r="C1888" s="141"/>
      <c r="N1888" s="142">
        <v>1</v>
      </c>
      <c r="O1888" s="141"/>
      <c r="AA1888" s="141"/>
      <c r="AL1888" s="142"/>
      <c r="AM1888" s="141"/>
      <c r="AX1888" s="142"/>
      <c r="AY1888" s="141"/>
      <c r="BJ1888" s="142"/>
      <c r="BK1888" s="141"/>
      <c r="BV1888" s="142"/>
      <c r="BW1888" s="302">
        <v>1</v>
      </c>
      <c r="BX1888" s="302">
        <v>0</v>
      </c>
      <c r="BY1888" s="302">
        <v>0</v>
      </c>
      <c r="BZ1888" s="302">
        <v>0</v>
      </c>
      <c r="CA1888" s="302">
        <v>0</v>
      </c>
      <c r="CB1888" s="302">
        <v>0</v>
      </c>
      <c r="CC1888" s="303">
        <v>0</v>
      </c>
      <c r="CD1888" s="304">
        <v>0</v>
      </c>
      <c r="CE1888" s="302">
        <v>0</v>
      </c>
      <c r="CF1888" s="302">
        <v>30</v>
      </c>
      <c r="CG1888" s="296">
        <v>0</v>
      </c>
      <c r="CH1888" s="297" t="s">
        <v>12384</v>
      </c>
      <c r="CI1888" s="305">
        <v>0</v>
      </c>
      <c r="CJ1888" s="306">
        <v>0</v>
      </c>
      <c r="CK1888" s="300">
        <v>0</v>
      </c>
      <c r="CL1888" s="301">
        <v>0</v>
      </c>
    </row>
    <row r="1889" spans="1:90" x14ac:dyDescent="0.25">
      <c r="A1889">
        <v>1526101300</v>
      </c>
      <c r="B1889" s="287" t="s">
        <v>14281</v>
      </c>
      <c r="C1889" s="141"/>
      <c r="N1889" s="142">
        <v>1</v>
      </c>
      <c r="O1889" s="141"/>
      <c r="U1889">
        <v>1</v>
      </c>
      <c r="X1889">
        <v>1</v>
      </c>
      <c r="AA1889" s="141"/>
      <c r="AL1889" s="142"/>
      <c r="AM1889" s="141"/>
      <c r="AX1889" s="142"/>
      <c r="AY1889" s="141"/>
      <c r="BJ1889" s="142"/>
      <c r="BK1889" s="141"/>
      <c r="BV1889" s="142"/>
      <c r="BW1889" s="302">
        <v>1</v>
      </c>
      <c r="BX1889" s="302">
        <v>2</v>
      </c>
      <c r="BY1889" s="302">
        <v>0</v>
      </c>
      <c r="BZ1889" s="302">
        <v>0</v>
      </c>
      <c r="CA1889" s="302">
        <v>0</v>
      </c>
      <c r="CB1889" s="302">
        <v>0</v>
      </c>
      <c r="CC1889" s="303">
        <v>0</v>
      </c>
      <c r="CD1889" s="304">
        <v>0</v>
      </c>
      <c r="CE1889" s="302">
        <v>0</v>
      </c>
      <c r="CF1889" s="302">
        <v>30</v>
      </c>
      <c r="CG1889" s="296">
        <v>0</v>
      </c>
      <c r="CH1889" s="297" t="s">
        <v>12384</v>
      </c>
      <c r="CI1889" s="305">
        <v>0</v>
      </c>
      <c r="CJ1889" s="306">
        <v>0</v>
      </c>
      <c r="CK1889" s="300">
        <v>0</v>
      </c>
      <c r="CL1889" s="301">
        <v>0</v>
      </c>
    </row>
    <row r="1890" spans="1:90" x14ac:dyDescent="0.25">
      <c r="A1890">
        <v>1526101310</v>
      </c>
      <c r="B1890" s="287" t="s">
        <v>14282</v>
      </c>
      <c r="C1890" s="141"/>
      <c r="N1890" s="142"/>
      <c r="O1890" s="141"/>
      <c r="Q1890">
        <v>1</v>
      </c>
      <c r="X1890">
        <v>2</v>
      </c>
      <c r="AA1890" s="141"/>
      <c r="AL1890" s="142"/>
      <c r="AM1890" s="141"/>
      <c r="AX1890" s="142"/>
      <c r="AY1890" s="141"/>
      <c r="BJ1890" s="142"/>
      <c r="BK1890" s="141"/>
      <c r="BV1890" s="142"/>
      <c r="BW1890" s="302">
        <v>0</v>
      </c>
      <c r="BX1890" s="302">
        <v>3</v>
      </c>
      <c r="BY1890" s="302">
        <v>0</v>
      </c>
      <c r="BZ1890" s="302">
        <v>0</v>
      </c>
      <c r="CA1890" s="302">
        <v>0</v>
      </c>
      <c r="CB1890" s="302">
        <v>0</v>
      </c>
      <c r="CC1890" s="303">
        <v>0</v>
      </c>
      <c r="CD1890" s="304">
        <v>0</v>
      </c>
      <c r="CE1890" s="302">
        <v>0</v>
      </c>
      <c r="CF1890" s="302">
        <v>30</v>
      </c>
      <c r="CG1890" s="296">
        <v>0</v>
      </c>
      <c r="CH1890" s="297" t="s">
        <v>12384</v>
      </c>
      <c r="CI1890" s="305">
        <v>0</v>
      </c>
      <c r="CJ1890" s="306">
        <v>0</v>
      </c>
      <c r="CK1890" s="300">
        <v>0</v>
      </c>
      <c r="CL1890" s="301">
        <v>0</v>
      </c>
    </row>
    <row r="1891" spans="1:90" x14ac:dyDescent="0.25">
      <c r="A1891">
        <v>1526101320</v>
      </c>
      <c r="B1891" s="287" t="s">
        <v>14283</v>
      </c>
      <c r="C1891" s="141"/>
      <c r="N1891" s="142"/>
      <c r="O1891" s="141"/>
      <c r="AA1891" s="141"/>
      <c r="AL1891" s="142"/>
      <c r="AM1891" s="141">
        <v>1</v>
      </c>
      <c r="AO1891">
        <v>1</v>
      </c>
      <c r="AQ1891">
        <v>1</v>
      </c>
      <c r="AX1891" s="142"/>
      <c r="AY1891" s="141"/>
      <c r="BJ1891" s="142">
        <v>1</v>
      </c>
      <c r="BK1891" s="141"/>
      <c r="BV1891" s="142"/>
      <c r="BW1891" s="302">
        <v>0</v>
      </c>
      <c r="BX1891" s="302">
        <v>0</v>
      </c>
      <c r="BY1891" s="302">
        <v>0</v>
      </c>
      <c r="BZ1891" s="302">
        <v>3</v>
      </c>
      <c r="CA1891" s="302">
        <v>1</v>
      </c>
      <c r="CB1891" s="302">
        <v>0</v>
      </c>
      <c r="CC1891" s="303">
        <v>0</v>
      </c>
      <c r="CD1891" s="304">
        <v>0</v>
      </c>
      <c r="CE1891" s="302">
        <v>0</v>
      </c>
      <c r="CF1891" s="302">
        <v>30</v>
      </c>
      <c r="CG1891" s="296">
        <v>0</v>
      </c>
      <c r="CH1891" s="297" t="s">
        <v>12384</v>
      </c>
      <c r="CI1891" s="305">
        <v>0</v>
      </c>
      <c r="CJ1891" s="306">
        <v>0</v>
      </c>
      <c r="CK1891" s="300">
        <v>0</v>
      </c>
      <c r="CL1891" s="301">
        <v>0</v>
      </c>
    </row>
    <row r="1892" spans="1:90" x14ac:dyDescent="0.25">
      <c r="A1892">
        <v>1526101600</v>
      </c>
      <c r="B1892" s="287" t="s">
        <v>14284</v>
      </c>
      <c r="C1892" s="141">
        <v>1</v>
      </c>
      <c r="N1892" s="142"/>
      <c r="O1892" s="141"/>
      <c r="AA1892" s="141"/>
      <c r="AC1892">
        <v>2</v>
      </c>
      <c r="AF1892">
        <v>1</v>
      </c>
      <c r="AL1892" s="142"/>
      <c r="AM1892" s="141"/>
      <c r="AO1892">
        <v>3</v>
      </c>
      <c r="AX1892" s="142"/>
      <c r="AY1892" s="141">
        <v>1</v>
      </c>
      <c r="AZ1892">
        <v>2</v>
      </c>
      <c r="BB1892">
        <v>1</v>
      </c>
      <c r="BG1892">
        <v>1</v>
      </c>
      <c r="BJ1892" s="142"/>
      <c r="BK1892" s="141"/>
      <c r="BL1892">
        <v>1</v>
      </c>
      <c r="BV1892" s="142">
        <v>1</v>
      </c>
      <c r="BW1892" s="302">
        <v>1</v>
      </c>
      <c r="BX1892" s="302">
        <v>0</v>
      </c>
      <c r="BY1892" s="302">
        <v>3</v>
      </c>
      <c r="BZ1892" s="302">
        <v>3</v>
      </c>
      <c r="CA1892" s="302">
        <v>5</v>
      </c>
      <c r="CB1892" s="302">
        <v>2</v>
      </c>
      <c r="CC1892" s="303">
        <v>7.9365079365079361E-3</v>
      </c>
      <c r="CD1892" s="304">
        <v>0</v>
      </c>
      <c r="CE1892" s="302">
        <v>0</v>
      </c>
      <c r="CF1892" s="302">
        <v>30</v>
      </c>
      <c r="CG1892" s="296">
        <v>3.9682539682539683E-4</v>
      </c>
      <c r="CH1892" s="297" t="s">
        <v>12384</v>
      </c>
      <c r="CI1892" s="305">
        <v>0</v>
      </c>
      <c r="CJ1892" s="306">
        <v>2.0714285714285712</v>
      </c>
      <c r="CK1892" s="300">
        <v>1</v>
      </c>
      <c r="CL1892" s="301">
        <v>3</v>
      </c>
    </row>
    <row r="1893" spans="1:90" x14ac:dyDescent="0.25">
      <c r="A1893">
        <v>1526101610</v>
      </c>
      <c r="B1893" s="287" t="s">
        <v>14285</v>
      </c>
      <c r="C1893" s="141">
        <v>1</v>
      </c>
      <c r="N1893" s="142"/>
      <c r="O1893" s="141"/>
      <c r="AA1893" s="141"/>
      <c r="AL1893" s="142"/>
      <c r="AM1893" s="141"/>
      <c r="AO1893">
        <v>1</v>
      </c>
      <c r="AQ1893">
        <v>1</v>
      </c>
      <c r="AX1893" s="142"/>
      <c r="AY1893" s="141">
        <v>1</v>
      </c>
      <c r="BB1893">
        <v>1</v>
      </c>
      <c r="BD1893">
        <v>1</v>
      </c>
      <c r="BJ1893" s="142"/>
      <c r="BK1893" s="141"/>
      <c r="BM1893">
        <v>1</v>
      </c>
      <c r="BV1893" s="142"/>
      <c r="BW1893" s="302">
        <v>1</v>
      </c>
      <c r="BX1893" s="302">
        <v>0</v>
      </c>
      <c r="BY1893" s="302">
        <v>0</v>
      </c>
      <c r="BZ1893" s="302">
        <v>2</v>
      </c>
      <c r="CA1893" s="302">
        <v>3</v>
      </c>
      <c r="CB1893" s="302">
        <v>1</v>
      </c>
      <c r="CC1893" s="303">
        <v>3.968253968253968E-3</v>
      </c>
      <c r="CD1893" s="304">
        <v>0</v>
      </c>
      <c r="CE1893" s="302">
        <v>0</v>
      </c>
      <c r="CF1893" s="302">
        <v>30</v>
      </c>
      <c r="CG1893" s="296">
        <v>1.9841269841269841E-4</v>
      </c>
      <c r="CH1893" s="297" t="s">
        <v>12384</v>
      </c>
      <c r="CI1893" s="305">
        <v>0</v>
      </c>
      <c r="CJ1893" s="306">
        <v>1.0357142857142856</v>
      </c>
      <c r="CK1893" s="300">
        <v>1</v>
      </c>
      <c r="CL1893" s="301">
        <v>2</v>
      </c>
    </row>
    <row r="1894" spans="1:90" x14ac:dyDescent="0.25">
      <c r="A1894">
        <v>1526101620</v>
      </c>
      <c r="B1894" s="287" t="s">
        <v>14286</v>
      </c>
      <c r="C1894" s="141">
        <v>1</v>
      </c>
      <c r="K1894">
        <v>1</v>
      </c>
      <c r="N1894" s="142">
        <v>1</v>
      </c>
      <c r="O1894" s="141"/>
      <c r="U1894">
        <v>1</v>
      </c>
      <c r="AA1894" s="141"/>
      <c r="AB1894">
        <v>1</v>
      </c>
      <c r="AC1894">
        <v>2</v>
      </c>
      <c r="AE1894">
        <v>1</v>
      </c>
      <c r="AL1894" s="142"/>
      <c r="AM1894" s="141"/>
      <c r="AO1894">
        <v>2</v>
      </c>
      <c r="AX1894" s="142"/>
      <c r="AY1894" s="141"/>
      <c r="BJ1894" s="142"/>
      <c r="BK1894" s="141"/>
      <c r="BL1894">
        <v>1</v>
      </c>
      <c r="BV1894" s="142">
        <v>1</v>
      </c>
      <c r="BW1894" s="302">
        <v>3</v>
      </c>
      <c r="BX1894" s="302">
        <v>1</v>
      </c>
      <c r="BY1894" s="302">
        <v>4</v>
      </c>
      <c r="BZ1894" s="302">
        <v>2</v>
      </c>
      <c r="CA1894" s="302">
        <v>0</v>
      </c>
      <c r="CB1894" s="302">
        <v>2</v>
      </c>
      <c r="CC1894" s="303">
        <v>7.9365079365079361E-3</v>
      </c>
      <c r="CD1894" s="304">
        <v>0</v>
      </c>
      <c r="CE1894" s="302">
        <v>0</v>
      </c>
      <c r="CF1894" s="302">
        <v>30</v>
      </c>
      <c r="CG1894" s="296">
        <v>3.9682539682539683E-4</v>
      </c>
      <c r="CH1894" s="297" t="s">
        <v>12384</v>
      </c>
      <c r="CI1894" s="305">
        <v>0</v>
      </c>
      <c r="CJ1894" s="306">
        <v>2.0714285714285712</v>
      </c>
      <c r="CK1894" s="300">
        <v>1</v>
      </c>
      <c r="CL1894" s="301">
        <v>3</v>
      </c>
    </row>
    <row r="1895" spans="1:90" x14ac:dyDescent="0.25">
      <c r="A1895">
        <v>1526101630</v>
      </c>
      <c r="B1895" s="287" t="s">
        <v>14287</v>
      </c>
      <c r="C1895" s="141">
        <v>1</v>
      </c>
      <c r="I1895">
        <v>1</v>
      </c>
      <c r="N1895" s="142"/>
      <c r="O1895" s="141"/>
      <c r="P1895">
        <v>1</v>
      </c>
      <c r="AA1895" s="141">
        <v>1</v>
      </c>
      <c r="AC1895">
        <v>1</v>
      </c>
      <c r="AD1895">
        <v>1</v>
      </c>
      <c r="AL1895" s="142"/>
      <c r="AM1895" s="141"/>
      <c r="AT1895">
        <v>1</v>
      </c>
      <c r="AX1895" s="142"/>
      <c r="AY1895" s="141"/>
      <c r="BJ1895" s="142"/>
      <c r="BK1895" s="141"/>
      <c r="BL1895">
        <v>1</v>
      </c>
      <c r="BV1895" s="142">
        <v>1</v>
      </c>
      <c r="BW1895" s="302">
        <v>2</v>
      </c>
      <c r="BX1895" s="302">
        <v>1</v>
      </c>
      <c r="BY1895" s="302">
        <v>3</v>
      </c>
      <c r="BZ1895" s="302">
        <v>1</v>
      </c>
      <c r="CA1895" s="302">
        <v>0</v>
      </c>
      <c r="CB1895" s="302">
        <v>2</v>
      </c>
      <c r="CC1895" s="303">
        <v>7.9365079365079361E-3</v>
      </c>
      <c r="CD1895" s="304">
        <v>0</v>
      </c>
      <c r="CE1895" s="302">
        <v>0</v>
      </c>
      <c r="CF1895" s="302">
        <v>30</v>
      </c>
      <c r="CG1895" s="296">
        <v>3.9682539682539683E-4</v>
      </c>
      <c r="CH1895" s="297" t="s">
        <v>12384</v>
      </c>
      <c r="CI1895" s="305">
        <v>0</v>
      </c>
      <c r="CJ1895" s="306">
        <v>2.0714285714285712</v>
      </c>
      <c r="CK1895" s="300">
        <v>1</v>
      </c>
      <c r="CL1895" s="301">
        <v>3</v>
      </c>
    </row>
    <row r="1896" spans="1:90" x14ac:dyDescent="0.25">
      <c r="A1896">
        <v>1526101650</v>
      </c>
      <c r="B1896" s="287" t="s">
        <v>14288</v>
      </c>
      <c r="C1896" s="141">
        <v>1</v>
      </c>
      <c r="E1896">
        <v>1</v>
      </c>
      <c r="I1896">
        <v>1</v>
      </c>
      <c r="J1896">
        <v>1</v>
      </c>
      <c r="N1896" s="142"/>
      <c r="O1896" s="141"/>
      <c r="V1896">
        <v>1</v>
      </c>
      <c r="AA1896" s="141"/>
      <c r="AC1896">
        <v>1</v>
      </c>
      <c r="AD1896">
        <v>3</v>
      </c>
      <c r="AH1896">
        <v>1</v>
      </c>
      <c r="AL1896" s="142"/>
      <c r="AM1896" s="141"/>
      <c r="AO1896">
        <v>1</v>
      </c>
      <c r="AQ1896">
        <v>1</v>
      </c>
      <c r="AX1896" s="142"/>
      <c r="AY1896" s="141"/>
      <c r="BJ1896" s="142"/>
      <c r="BK1896" s="141"/>
      <c r="BM1896">
        <v>1</v>
      </c>
      <c r="BV1896" s="142">
        <v>1</v>
      </c>
      <c r="BW1896" s="302">
        <v>4</v>
      </c>
      <c r="BX1896" s="302">
        <v>1</v>
      </c>
      <c r="BY1896" s="302">
        <v>5</v>
      </c>
      <c r="BZ1896" s="302">
        <v>2</v>
      </c>
      <c r="CA1896" s="302">
        <v>0</v>
      </c>
      <c r="CB1896" s="302">
        <v>2</v>
      </c>
      <c r="CC1896" s="303">
        <v>7.9365079365079361E-3</v>
      </c>
      <c r="CD1896" s="304">
        <v>0</v>
      </c>
      <c r="CE1896" s="302">
        <v>0</v>
      </c>
      <c r="CF1896" s="302">
        <v>30</v>
      </c>
      <c r="CG1896" s="296">
        <v>3.9682539682539683E-4</v>
      </c>
      <c r="CH1896" s="297" t="s">
        <v>12384</v>
      </c>
      <c r="CI1896" s="305">
        <v>0</v>
      </c>
      <c r="CJ1896" s="306">
        <v>2.0714285714285712</v>
      </c>
      <c r="CK1896" s="300">
        <v>1</v>
      </c>
      <c r="CL1896" s="301">
        <v>3</v>
      </c>
    </row>
    <row r="1897" spans="1:90" x14ac:dyDescent="0.25">
      <c r="A1897">
        <v>1526101660</v>
      </c>
      <c r="B1897" s="287" t="s">
        <v>14289</v>
      </c>
      <c r="C1897" s="141">
        <v>1</v>
      </c>
      <c r="N1897" s="142"/>
      <c r="O1897" s="141"/>
      <c r="AA1897" s="141"/>
      <c r="AD1897">
        <v>1</v>
      </c>
      <c r="AE1897">
        <v>1</v>
      </c>
      <c r="AL1897" s="142">
        <v>1</v>
      </c>
      <c r="AM1897" s="141"/>
      <c r="AX1897" s="142"/>
      <c r="AY1897" s="141"/>
      <c r="BJ1897" s="142"/>
      <c r="BK1897" s="141"/>
      <c r="BV1897" s="142">
        <v>1</v>
      </c>
      <c r="BW1897" s="302">
        <v>1</v>
      </c>
      <c r="BX1897" s="302">
        <v>0</v>
      </c>
      <c r="BY1897" s="302">
        <v>3</v>
      </c>
      <c r="BZ1897" s="302">
        <v>0</v>
      </c>
      <c r="CA1897" s="302">
        <v>0</v>
      </c>
      <c r="CB1897" s="302">
        <v>1</v>
      </c>
      <c r="CC1897" s="303">
        <v>3.968253968253968E-3</v>
      </c>
      <c r="CD1897" s="304">
        <v>0</v>
      </c>
      <c r="CE1897" s="302">
        <v>0</v>
      </c>
      <c r="CF1897" s="302">
        <v>30</v>
      </c>
      <c r="CG1897" s="296">
        <v>1.9841269841269841E-4</v>
      </c>
      <c r="CH1897" s="297" t="s">
        <v>12384</v>
      </c>
      <c r="CI1897" s="305">
        <v>0</v>
      </c>
      <c r="CJ1897" s="306">
        <v>1.0357142857142856</v>
      </c>
      <c r="CK1897" s="300">
        <v>1</v>
      </c>
      <c r="CL1897" s="301">
        <v>2</v>
      </c>
    </row>
    <row r="1898" spans="1:90" x14ac:dyDescent="0.25">
      <c r="A1898">
        <v>1526101680</v>
      </c>
      <c r="B1898" s="287" t="s">
        <v>14290</v>
      </c>
      <c r="C1898" s="141">
        <v>1</v>
      </c>
      <c r="E1898">
        <v>1</v>
      </c>
      <c r="I1898">
        <v>1</v>
      </c>
      <c r="N1898" s="142"/>
      <c r="O1898" s="141"/>
      <c r="AA1898" s="141"/>
      <c r="AD1898">
        <v>1</v>
      </c>
      <c r="AL1898" s="142"/>
      <c r="AM1898" s="141"/>
      <c r="AO1898">
        <v>2</v>
      </c>
      <c r="AX1898" s="142"/>
      <c r="AY1898" s="141"/>
      <c r="AZ1898">
        <v>2</v>
      </c>
      <c r="BD1898">
        <v>1</v>
      </c>
      <c r="BJ1898" s="142"/>
      <c r="BK1898" s="141"/>
      <c r="BL1898">
        <v>1</v>
      </c>
      <c r="BV1898" s="142"/>
      <c r="BW1898" s="302">
        <v>3</v>
      </c>
      <c r="BX1898" s="302">
        <v>0</v>
      </c>
      <c r="BY1898" s="302">
        <v>1</v>
      </c>
      <c r="BZ1898" s="302">
        <v>2</v>
      </c>
      <c r="CA1898" s="302">
        <v>3</v>
      </c>
      <c r="CB1898" s="302">
        <v>1</v>
      </c>
      <c r="CC1898" s="303">
        <v>3.968253968253968E-3</v>
      </c>
      <c r="CD1898" s="304">
        <v>0</v>
      </c>
      <c r="CE1898" s="302">
        <v>0</v>
      </c>
      <c r="CF1898" s="302">
        <v>30</v>
      </c>
      <c r="CG1898" s="296">
        <v>1.9841269841269841E-4</v>
      </c>
      <c r="CH1898" s="297" t="s">
        <v>12384</v>
      </c>
      <c r="CI1898" s="305">
        <v>0</v>
      </c>
      <c r="CJ1898" s="306">
        <v>1.0357142857142856</v>
      </c>
      <c r="CK1898" s="300">
        <v>1</v>
      </c>
      <c r="CL1898" s="301">
        <v>2</v>
      </c>
    </row>
    <row r="1899" spans="1:90" x14ac:dyDescent="0.25">
      <c r="A1899">
        <v>1526101690</v>
      </c>
      <c r="B1899" s="287" t="s">
        <v>14291</v>
      </c>
      <c r="C1899" s="141"/>
      <c r="J1899">
        <v>1</v>
      </c>
      <c r="N1899" s="142"/>
      <c r="O1899" s="141"/>
      <c r="Q1899">
        <v>1</v>
      </c>
      <c r="U1899">
        <v>1</v>
      </c>
      <c r="X1899">
        <v>1</v>
      </c>
      <c r="AA1899" s="141"/>
      <c r="AC1899">
        <v>1</v>
      </c>
      <c r="AE1899">
        <v>2</v>
      </c>
      <c r="AF1899">
        <v>1</v>
      </c>
      <c r="AL1899" s="142"/>
      <c r="AM1899" s="141"/>
      <c r="AQ1899">
        <v>1</v>
      </c>
      <c r="AS1899">
        <v>2</v>
      </c>
      <c r="AX1899" s="142"/>
      <c r="AY1899" s="141"/>
      <c r="AZ1899">
        <v>1</v>
      </c>
      <c r="BB1899">
        <v>1</v>
      </c>
      <c r="BJ1899" s="142"/>
      <c r="BK1899" s="141">
        <v>1</v>
      </c>
      <c r="BO1899">
        <v>1</v>
      </c>
      <c r="BT1899">
        <v>1</v>
      </c>
      <c r="BV1899" s="142"/>
      <c r="BW1899" s="302">
        <v>1</v>
      </c>
      <c r="BX1899" s="302">
        <v>3</v>
      </c>
      <c r="BY1899" s="302">
        <v>4</v>
      </c>
      <c r="BZ1899" s="302">
        <v>3</v>
      </c>
      <c r="CA1899" s="302">
        <v>2</v>
      </c>
      <c r="CB1899" s="302">
        <v>3</v>
      </c>
      <c r="CC1899" s="303">
        <v>1.1904761904761904E-2</v>
      </c>
      <c r="CD1899" s="304">
        <v>0</v>
      </c>
      <c r="CE1899" s="302">
        <v>0</v>
      </c>
      <c r="CF1899" s="302">
        <v>30</v>
      </c>
      <c r="CG1899" s="296">
        <v>5.9523809523809529E-4</v>
      </c>
      <c r="CH1899" s="297" t="s">
        <v>12384</v>
      </c>
      <c r="CI1899" s="305">
        <v>0</v>
      </c>
      <c r="CJ1899" s="306">
        <v>3.1071428571428568</v>
      </c>
      <c r="CK1899" s="300">
        <v>1</v>
      </c>
      <c r="CL1899" s="301">
        <v>4</v>
      </c>
    </row>
    <row r="1900" spans="1:90" x14ac:dyDescent="0.25">
      <c r="A1900">
        <v>1526101910</v>
      </c>
      <c r="B1900" s="287" t="s">
        <v>14292</v>
      </c>
      <c r="C1900" s="141"/>
      <c r="N1900" s="142">
        <v>1</v>
      </c>
      <c r="O1900" s="141"/>
      <c r="AA1900" s="141"/>
      <c r="AL1900" s="142"/>
      <c r="AM1900" s="141"/>
      <c r="AX1900" s="142"/>
      <c r="AY1900" s="141"/>
      <c r="BJ1900" s="142"/>
      <c r="BK1900" s="141"/>
      <c r="BV1900" s="142"/>
      <c r="BW1900" s="302">
        <v>1</v>
      </c>
      <c r="BX1900" s="302">
        <v>0</v>
      </c>
      <c r="BY1900" s="302">
        <v>0</v>
      </c>
      <c r="BZ1900" s="302">
        <v>0</v>
      </c>
      <c r="CA1900" s="302">
        <v>0</v>
      </c>
      <c r="CB1900" s="302">
        <v>0</v>
      </c>
      <c r="CC1900" s="303">
        <v>0</v>
      </c>
      <c r="CD1900" s="304">
        <v>0</v>
      </c>
      <c r="CE1900" s="302">
        <v>0</v>
      </c>
      <c r="CF1900" s="302">
        <v>30</v>
      </c>
      <c r="CG1900" s="296">
        <v>0</v>
      </c>
      <c r="CH1900" s="297" t="s">
        <v>12384</v>
      </c>
      <c r="CI1900" s="305">
        <v>0</v>
      </c>
      <c r="CJ1900" s="306">
        <v>0</v>
      </c>
      <c r="CK1900" s="300">
        <v>0</v>
      </c>
      <c r="CL1900" s="301">
        <v>0</v>
      </c>
    </row>
    <row r="1901" spans="1:90" x14ac:dyDescent="0.25">
      <c r="A1901">
        <v>1526102060</v>
      </c>
      <c r="B1901" s="287" t="s">
        <v>14293</v>
      </c>
      <c r="C1901" s="141"/>
      <c r="N1901" s="142"/>
      <c r="O1901" s="141"/>
      <c r="Q1901">
        <v>1</v>
      </c>
      <c r="AA1901" s="141"/>
      <c r="AL1901" s="142"/>
      <c r="AM1901" s="141"/>
      <c r="AX1901" s="142"/>
      <c r="AY1901" s="141"/>
      <c r="BJ1901" s="142"/>
      <c r="BK1901" s="141"/>
      <c r="BV1901" s="142"/>
      <c r="BW1901" s="302">
        <v>0</v>
      </c>
      <c r="BX1901" s="302">
        <v>1</v>
      </c>
      <c r="BY1901" s="302">
        <v>0</v>
      </c>
      <c r="BZ1901" s="302">
        <v>0</v>
      </c>
      <c r="CA1901" s="302">
        <v>0</v>
      </c>
      <c r="CB1901" s="302">
        <v>0</v>
      </c>
      <c r="CC1901" s="303">
        <v>0</v>
      </c>
      <c r="CD1901" s="304">
        <v>0</v>
      </c>
      <c r="CE1901" s="302">
        <v>0</v>
      </c>
      <c r="CF1901" s="302">
        <v>30</v>
      </c>
      <c r="CG1901" s="296">
        <v>0</v>
      </c>
      <c r="CH1901" s="297" t="s">
        <v>12384</v>
      </c>
      <c r="CI1901" s="305">
        <v>0</v>
      </c>
      <c r="CJ1901" s="306">
        <v>0</v>
      </c>
      <c r="CK1901" s="300">
        <v>0</v>
      </c>
      <c r="CL1901" s="301">
        <v>0</v>
      </c>
    </row>
    <row r="1902" spans="1:90" x14ac:dyDescent="0.25">
      <c r="A1902">
        <v>1526102070</v>
      </c>
      <c r="B1902" s="287" t="s">
        <v>14294</v>
      </c>
      <c r="C1902" s="141"/>
      <c r="N1902" s="142"/>
      <c r="O1902" s="141"/>
      <c r="Q1902">
        <v>1</v>
      </c>
      <c r="AA1902" s="141"/>
      <c r="AL1902" s="142"/>
      <c r="AM1902" s="141"/>
      <c r="AX1902" s="142"/>
      <c r="AY1902" s="141"/>
      <c r="BJ1902" s="142"/>
      <c r="BK1902" s="141"/>
      <c r="BV1902" s="142"/>
      <c r="BW1902" s="302">
        <v>0</v>
      </c>
      <c r="BX1902" s="302">
        <v>1</v>
      </c>
      <c r="BY1902" s="302">
        <v>0</v>
      </c>
      <c r="BZ1902" s="302">
        <v>0</v>
      </c>
      <c r="CA1902" s="302">
        <v>0</v>
      </c>
      <c r="CB1902" s="302">
        <v>0</v>
      </c>
      <c r="CC1902" s="303">
        <v>0</v>
      </c>
      <c r="CD1902" s="304">
        <v>0</v>
      </c>
      <c r="CE1902" s="302">
        <v>0</v>
      </c>
      <c r="CF1902" s="302">
        <v>30</v>
      </c>
      <c r="CG1902" s="296">
        <v>0</v>
      </c>
      <c r="CH1902" s="297" t="s">
        <v>12384</v>
      </c>
      <c r="CI1902" s="305">
        <v>0</v>
      </c>
      <c r="CJ1902" s="306">
        <v>0</v>
      </c>
      <c r="CK1902" s="300">
        <v>0</v>
      </c>
      <c r="CL1902" s="301">
        <v>0</v>
      </c>
    </row>
    <row r="1903" spans="1:90" x14ac:dyDescent="0.25">
      <c r="A1903">
        <v>1526102080</v>
      </c>
      <c r="B1903" s="287" t="s">
        <v>14295</v>
      </c>
      <c r="C1903" s="141"/>
      <c r="N1903" s="142"/>
      <c r="O1903" s="141"/>
      <c r="Q1903">
        <v>1</v>
      </c>
      <c r="AA1903" s="141"/>
      <c r="AL1903" s="142"/>
      <c r="AM1903" s="141"/>
      <c r="AX1903" s="142"/>
      <c r="AY1903" s="141"/>
      <c r="BJ1903" s="142"/>
      <c r="BK1903" s="141"/>
      <c r="BV1903" s="142"/>
      <c r="BW1903" s="302">
        <v>0</v>
      </c>
      <c r="BX1903" s="302">
        <v>1</v>
      </c>
      <c r="BY1903" s="302">
        <v>0</v>
      </c>
      <c r="BZ1903" s="302">
        <v>0</v>
      </c>
      <c r="CA1903" s="302">
        <v>0</v>
      </c>
      <c r="CB1903" s="302">
        <v>0</v>
      </c>
      <c r="CC1903" s="303">
        <v>0</v>
      </c>
      <c r="CD1903" s="304">
        <v>0</v>
      </c>
      <c r="CE1903" s="302">
        <v>0</v>
      </c>
      <c r="CF1903" s="302">
        <v>30</v>
      </c>
      <c r="CG1903" s="296">
        <v>0</v>
      </c>
      <c r="CH1903" s="297" t="s">
        <v>12384</v>
      </c>
      <c r="CI1903" s="305">
        <v>0</v>
      </c>
      <c r="CJ1903" s="306">
        <v>0</v>
      </c>
      <c r="CK1903" s="300">
        <v>0</v>
      </c>
      <c r="CL1903" s="301">
        <v>0</v>
      </c>
    </row>
    <row r="1904" spans="1:90" x14ac:dyDescent="0.25">
      <c r="A1904">
        <v>1526102140</v>
      </c>
      <c r="B1904" s="287" t="s">
        <v>14296</v>
      </c>
      <c r="C1904" s="141"/>
      <c r="N1904" s="142"/>
      <c r="O1904" s="141"/>
      <c r="Q1904">
        <v>1</v>
      </c>
      <c r="AA1904" s="141"/>
      <c r="AL1904" s="142"/>
      <c r="AM1904" s="141"/>
      <c r="AX1904" s="142"/>
      <c r="AY1904" s="141"/>
      <c r="BJ1904" s="142"/>
      <c r="BK1904" s="141"/>
      <c r="BV1904" s="142"/>
      <c r="BW1904" s="302">
        <v>0</v>
      </c>
      <c r="BX1904" s="302">
        <v>1</v>
      </c>
      <c r="BY1904" s="302">
        <v>0</v>
      </c>
      <c r="BZ1904" s="302">
        <v>0</v>
      </c>
      <c r="CA1904" s="302">
        <v>0</v>
      </c>
      <c r="CB1904" s="302">
        <v>0</v>
      </c>
      <c r="CC1904" s="303">
        <v>0</v>
      </c>
      <c r="CD1904" s="304">
        <v>0</v>
      </c>
      <c r="CE1904" s="302">
        <v>0</v>
      </c>
      <c r="CF1904" s="302">
        <v>30</v>
      </c>
      <c r="CG1904" s="296">
        <v>0</v>
      </c>
      <c r="CH1904" s="297" t="s">
        <v>12384</v>
      </c>
      <c r="CI1904" s="305">
        <v>0</v>
      </c>
      <c r="CJ1904" s="306">
        <v>0</v>
      </c>
      <c r="CK1904" s="300">
        <v>0</v>
      </c>
      <c r="CL1904" s="301">
        <v>0</v>
      </c>
    </row>
    <row r="1905" spans="1:90" x14ac:dyDescent="0.25">
      <c r="A1905">
        <v>1526102160</v>
      </c>
      <c r="B1905" s="287" t="s">
        <v>14297</v>
      </c>
      <c r="C1905" s="141"/>
      <c r="N1905" s="142">
        <v>1</v>
      </c>
      <c r="O1905" s="141"/>
      <c r="AA1905" s="141"/>
      <c r="AL1905" s="142"/>
      <c r="AM1905" s="141"/>
      <c r="AX1905" s="142"/>
      <c r="AY1905" s="141"/>
      <c r="BJ1905" s="142"/>
      <c r="BK1905" s="141"/>
      <c r="BV1905" s="142"/>
      <c r="BW1905" s="302">
        <v>1</v>
      </c>
      <c r="BX1905" s="302">
        <v>0</v>
      </c>
      <c r="BY1905" s="302">
        <v>0</v>
      </c>
      <c r="BZ1905" s="302">
        <v>0</v>
      </c>
      <c r="CA1905" s="302">
        <v>0</v>
      </c>
      <c r="CB1905" s="302">
        <v>0</v>
      </c>
      <c r="CC1905" s="303">
        <v>0</v>
      </c>
      <c r="CD1905" s="304">
        <v>0</v>
      </c>
      <c r="CE1905" s="302">
        <v>0</v>
      </c>
      <c r="CF1905" s="302">
        <v>30</v>
      </c>
      <c r="CG1905" s="296">
        <v>0</v>
      </c>
      <c r="CH1905" s="297" t="s">
        <v>12384</v>
      </c>
      <c r="CI1905" s="305">
        <v>0</v>
      </c>
      <c r="CJ1905" s="306">
        <v>0</v>
      </c>
      <c r="CK1905" s="300">
        <v>0</v>
      </c>
      <c r="CL1905" s="301">
        <v>0</v>
      </c>
    </row>
    <row r="1906" spans="1:90" x14ac:dyDescent="0.25">
      <c r="A1906">
        <v>1526102580</v>
      </c>
      <c r="B1906" s="287" t="s">
        <v>14298</v>
      </c>
      <c r="C1906" s="141"/>
      <c r="N1906" s="142">
        <v>1</v>
      </c>
      <c r="O1906" s="141">
        <v>2</v>
      </c>
      <c r="AA1906" s="141"/>
      <c r="AL1906" s="142"/>
      <c r="AM1906" s="141"/>
      <c r="AX1906" s="142"/>
      <c r="AY1906" s="141"/>
      <c r="BJ1906" s="142"/>
      <c r="BK1906" s="141"/>
      <c r="BV1906" s="142"/>
      <c r="BW1906" s="302">
        <v>1</v>
      </c>
      <c r="BX1906" s="302">
        <v>2</v>
      </c>
      <c r="BY1906" s="302">
        <v>0</v>
      </c>
      <c r="BZ1906" s="302">
        <v>0</v>
      </c>
      <c r="CA1906" s="302">
        <v>0</v>
      </c>
      <c r="CB1906" s="302">
        <v>0</v>
      </c>
      <c r="CC1906" s="303">
        <v>0</v>
      </c>
      <c r="CD1906" s="304">
        <v>0</v>
      </c>
      <c r="CE1906" s="302">
        <v>0</v>
      </c>
      <c r="CF1906" s="302">
        <v>30</v>
      </c>
      <c r="CG1906" s="296">
        <v>0</v>
      </c>
      <c r="CH1906" s="297" t="s">
        <v>12384</v>
      </c>
      <c r="CI1906" s="305">
        <v>0</v>
      </c>
      <c r="CJ1906" s="306">
        <v>0</v>
      </c>
      <c r="CK1906" s="300">
        <v>0</v>
      </c>
      <c r="CL1906" s="301">
        <v>0</v>
      </c>
    </row>
    <row r="1907" spans="1:90" x14ac:dyDescent="0.25">
      <c r="A1907">
        <v>1526102620</v>
      </c>
      <c r="B1907" s="287" t="s">
        <v>14299</v>
      </c>
      <c r="C1907" s="141"/>
      <c r="N1907" s="142">
        <v>1</v>
      </c>
      <c r="O1907" s="141"/>
      <c r="U1907">
        <v>1</v>
      </c>
      <c r="AA1907" s="141"/>
      <c r="AL1907" s="142"/>
      <c r="AM1907" s="141"/>
      <c r="AX1907" s="142"/>
      <c r="AY1907" s="141"/>
      <c r="BJ1907" s="142"/>
      <c r="BK1907" s="141"/>
      <c r="BV1907" s="142"/>
      <c r="BW1907" s="302">
        <v>1</v>
      </c>
      <c r="BX1907" s="302">
        <v>1</v>
      </c>
      <c r="BY1907" s="302">
        <v>0</v>
      </c>
      <c r="BZ1907" s="302">
        <v>0</v>
      </c>
      <c r="CA1907" s="302">
        <v>0</v>
      </c>
      <c r="CB1907" s="302">
        <v>0</v>
      </c>
      <c r="CC1907" s="303">
        <v>0</v>
      </c>
      <c r="CD1907" s="304">
        <v>0</v>
      </c>
      <c r="CE1907" s="302">
        <v>0</v>
      </c>
      <c r="CF1907" s="302">
        <v>30</v>
      </c>
      <c r="CG1907" s="296">
        <v>0</v>
      </c>
      <c r="CH1907" s="297" t="s">
        <v>12384</v>
      </c>
      <c r="CI1907" s="305">
        <v>0</v>
      </c>
      <c r="CJ1907" s="306">
        <v>0</v>
      </c>
      <c r="CK1907" s="300">
        <v>0</v>
      </c>
      <c r="CL1907" s="301">
        <v>0</v>
      </c>
    </row>
    <row r="1908" spans="1:90" x14ac:dyDescent="0.25">
      <c r="A1908">
        <v>1526102630</v>
      </c>
      <c r="B1908" s="287" t="s">
        <v>14300</v>
      </c>
      <c r="C1908" s="141"/>
      <c r="N1908" s="142">
        <v>2</v>
      </c>
      <c r="O1908" s="141"/>
      <c r="AA1908" s="141"/>
      <c r="AL1908" s="142"/>
      <c r="AM1908" s="141"/>
      <c r="AX1908" s="142"/>
      <c r="AY1908" s="141"/>
      <c r="BJ1908" s="142"/>
      <c r="BK1908" s="141"/>
      <c r="BV1908" s="142"/>
      <c r="BW1908" s="302">
        <v>2</v>
      </c>
      <c r="BX1908" s="302">
        <v>0</v>
      </c>
      <c r="BY1908" s="302">
        <v>0</v>
      </c>
      <c r="BZ1908" s="302">
        <v>0</v>
      </c>
      <c r="CA1908" s="302">
        <v>0</v>
      </c>
      <c r="CB1908" s="302">
        <v>0</v>
      </c>
      <c r="CC1908" s="303">
        <v>0</v>
      </c>
      <c r="CD1908" s="304">
        <v>0</v>
      </c>
      <c r="CE1908" s="302">
        <v>0</v>
      </c>
      <c r="CF1908" s="302">
        <v>30</v>
      </c>
      <c r="CG1908" s="296">
        <v>0</v>
      </c>
      <c r="CH1908" s="297" t="s">
        <v>12384</v>
      </c>
      <c r="CI1908" s="305">
        <v>0</v>
      </c>
      <c r="CJ1908" s="306">
        <v>0</v>
      </c>
      <c r="CK1908" s="300">
        <v>0</v>
      </c>
      <c r="CL1908" s="301">
        <v>0</v>
      </c>
    </row>
    <row r="1909" spans="1:90" x14ac:dyDescent="0.25">
      <c r="A1909">
        <v>1526102680</v>
      </c>
      <c r="B1909" s="287" t="s">
        <v>14301</v>
      </c>
      <c r="C1909" s="141"/>
      <c r="N1909" s="142">
        <v>6</v>
      </c>
      <c r="O1909" s="141">
        <v>4</v>
      </c>
      <c r="U1909">
        <v>1</v>
      </c>
      <c r="AA1909" s="141"/>
      <c r="AL1909" s="142"/>
      <c r="AM1909" s="141"/>
      <c r="AX1909" s="142"/>
      <c r="AY1909" s="141"/>
      <c r="BJ1909" s="142"/>
      <c r="BK1909" s="141"/>
      <c r="BV1909" s="142"/>
      <c r="BW1909" s="302">
        <v>6</v>
      </c>
      <c r="BX1909" s="302">
        <v>5</v>
      </c>
      <c r="BY1909" s="302">
        <v>0</v>
      </c>
      <c r="BZ1909" s="302">
        <v>0</v>
      </c>
      <c r="CA1909" s="302">
        <v>0</v>
      </c>
      <c r="CB1909" s="302">
        <v>0</v>
      </c>
      <c r="CC1909" s="303">
        <v>0</v>
      </c>
      <c r="CD1909" s="304">
        <v>0</v>
      </c>
      <c r="CE1909" s="302">
        <v>0</v>
      </c>
      <c r="CF1909" s="302">
        <v>30</v>
      </c>
      <c r="CG1909" s="296">
        <v>0</v>
      </c>
      <c r="CH1909" s="297" t="s">
        <v>12384</v>
      </c>
      <c r="CI1909" s="305">
        <v>0</v>
      </c>
      <c r="CJ1909" s="306">
        <v>0</v>
      </c>
      <c r="CK1909" s="300">
        <v>0</v>
      </c>
      <c r="CL1909" s="301">
        <v>0</v>
      </c>
    </row>
    <row r="1910" spans="1:90" x14ac:dyDescent="0.25">
      <c r="A1910">
        <v>1526102780</v>
      </c>
      <c r="B1910" s="287" t="s">
        <v>14302</v>
      </c>
      <c r="C1910" s="141"/>
      <c r="N1910" s="142"/>
      <c r="O1910" s="141"/>
      <c r="Q1910">
        <v>1</v>
      </c>
      <c r="AA1910" s="141"/>
      <c r="AL1910" s="142"/>
      <c r="AM1910" s="141"/>
      <c r="AX1910" s="142"/>
      <c r="AY1910" s="141"/>
      <c r="BJ1910" s="142"/>
      <c r="BK1910" s="141"/>
      <c r="BV1910" s="142"/>
      <c r="BW1910" s="302">
        <v>0</v>
      </c>
      <c r="BX1910" s="302">
        <v>1</v>
      </c>
      <c r="BY1910" s="302">
        <v>0</v>
      </c>
      <c r="BZ1910" s="302">
        <v>0</v>
      </c>
      <c r="CA1910" s="302">
        <v>0</v>
      </c>
      <c r="CB1910" s="302">
        <v>0</v>
      </c>
      <c r="CC1910" s="303">
        <v>0</v>
      </c>
      <c r="CD1910" s="304">
        <v>0</v>
      </c>
      <c r="CE1910" s="302">
        <v>0</v>
      </c>
      <c r="CF1910" s="302">
        <v>30</v>
      </c>
      <c r="CG1910" s="296">
        <v>0</v>
      </c>
      <c r="CH1910" s="297" t="s">
        <v>12384</v>
      </c>
      <c r="CI1910" s="305">
        <v>0</v>
      </c>
      <c r="CJ1910" s="306">
        <v>0</v>
      </c>
      <c r="CK1910" s="300">
        <v>0</v>
      </c>
      <c r="CL1910" s="301">
        <v>0</v>
      </c>
    </row>
    <row r="1911" spans="1:90" x14ac:dyDescent="0.25">
      <c r="A1911">
        <v>1526102850</v>
      </c>
      <c r="B1911" s="287" t="s">
        <v>14303</v>
      </c>
      <c r="C1911" s="141"/>
      <c r="N1911" s="142">
        <v>1</v>
      </c>
      <c r="O1911" s="141"/>
      <c r="AA1911" s="141"/>
      <c r="AL1911" s="142"/>
      <c r="AM1911" s="141"/>
      <c r="AX1911" s="142"/>
      <c r="AY1911" s="141"/>
      <c r="BJ1911" s="142"/>
      <c r="BK1911" s="141"/>
      <c r="BV1911" s="142"/>
      <c r="BW1911" s="302">
        <v>1</v>
      </c>
      <c r="BX1911" s="302">
        <v>0</v>
      </c>
      <c r="BY1911" s="302">
        <v>0</v>
      </c>
      <c r="BZ1911" s="302">
        <v>0</v>
      </c>
      <c r="CA1911" s="302">
        <v>0</v>
      </c>
      <c r="CB1911" s="302">
        <v>0</v>
      </c>
      <c r="CC1911" s="303">
        <v>0</v>
      </c>
      <c r="CD1911" s="304">
        <v>0</v>
      </c>
      <c r="CE1911" s="302">
        <v>0</v>
      </c>
      <c r="CF1911" s="302">
        <v>30</v>
      </c>
      <c r="CG1911" s="296">
        <v>0</v>
      </c>
      <c r="CH1911" s="297" t="s">
        <v>12384</v>
      </c>
      <c r="CI1911" s="305">
        <v>0</v>
      </c>
      <c r="CJ1911" s="306">
        <v>0</v>
      </c>
      <c r="CK1911" s="300">
        <v>0</v>
      </c>
      <c r="CL1911" s="301">
        <v>0</v>
      </c>
    </row>
    <row r="1912" spans="1:90" x14ac:dyDescent="0.25">
      <c r="A1912">
        <v>1526103060</v>
      </c>
      <c r="B1912" s="287" t="s">
        <v>14304</v>
      </c>
      <c r="C1912" s="141"/>
      <c r="N1912" s="142">
        <v>1</v>
      </c>
      <c r="O1912" s="141"/>
      <c r="U1912">
        <v>1</v>
      </c>
      <c r="AA1912" s="141"/>
      <c r="AL1912" s="142"/>
      <c r="AM1912" s="141"/>
      <c r="AX1912" s="142"/>
      <c r="AY1912" s="141"/>
      <c r="BJ1912" s="142"/>
      <c r="BK1912" s="141"/>
      <c r="BV1912" s="142"/>
      <c r="BW1912" s="302">
        <v>1</v>
      </c>
      <c r="BX1912" s="302">
        <v>1</v>
      </c>
      <c r="BY1912" s="302">
        <v>0</v>
      </c>
      <c r="BZ1912" s="302">
        <v>0</v>
      </c>
      <c r="CA1912" s="302">
        <v>0</v>
      </c>
      <c r="CB1912" s="302">
        <v>0</v>
      </c>
      <c r="CC1912" s="303">
        <v>0</v>
      </c>
      <c r="CD1912" s="304">
        <v>0</v>
      </c>
      <c r="CE1912" s="302">
        <v>0</v>
      </c>
      <c r="CF1912" s="302">
        <v>30</v>
      </c>
      <c r="CG1912" s="296">
        <v>0</v>
      </c>
      <c r="CH1912" s="297" t="s">
        <v>12384</v>
      </c>
      <c r="CI1912" s="305">
        <v>0</v>
      </c>
      <c r="CJ1912" s="306">
        <v>0</v>
      </c>
      <c r="CK1912" s="300">
        <v>0</v>
      </c>
      <c r="CL1912" s="301">
        <v>0</v>
      </c>
    </row>
    <row r="1913" spans="1:90" x14ac:dyDescent="0.25">
      <c r="A1913">
        <v>1526103180</v>
      </c>
      <c r="B1913" s="287" t="s">
        <v>14305</v>
      </c>
      <c r="C1913" s="141"/>
      <c r="N1913" s="142">
        <v>4</v>
      </c>
      <c r="O1913" s="141">
        <v>2</v>
      </c>
      <c r="AA1913" s="141"/>
      <c r="AL1913" s="142"/>
      <c r="AM1913" s="141"/>
      <c r="AX1913" s="142"/>
      <c r="AY1913" s="141"/>
      <c r="BJ1913" s="142"/>
      <c r="BK1913" s="141"/>
      <c r="BV1913" s="142"/>
      <c r="BW1913" s="302">
        <v>4</v>
      </c>
      <c r="BX1913" s="302">
        <v>2</v>
      </c>
      <c r="BY1913" s="302">
        <v>0</v>
      </c>
      <c r="BZ1913" s="302">
        <v>0</v>
      </c>
      <c r="CA1913" s="302">
        <v>0</v>
      </c>
      <c r="CB1913" s="302">
        <v>0</v>
      </c>
      <c r="CC1913" s="303">
        <v>0</v>
      </c>
      <c r="CD1913" s="304">
        <v>0</v>
      </c>
      <c r="CE1913" s="302">
        <v>0</v>
      </c>
      <c r="CF1913" s="302">
        <v>30</v>
      </c>
      <c r="CG1913" s="296">
        <v>0</v>
      </c>
      <c r="CH1913" s="297" t="s">
        <v>12384</v>
      </c>
      <c r="CI1913" s="305">
        <v>0</v>
      </c>
      <c r="CJ1913" s="306">
        <v>0</v>
      </c>
      <c r="CK1913" s="300">
        <v>0</v>
      </c>
      <c r="CL1913" s="301">
        <v>0</v>
      </c>
    </row>
    <row r="1914" spans="1:90" x14ac:dyDescent="0.25">
      <c r="A1914">
        <v>1526103250</v>
      </c>
      <c r="B1914" s="287" t="s">
        <v>14306</v>
      </c>
      <c r="C1914" s="141"/>
      <c r="N1914" s="142">
        <v>1</v>
      </c>
      <c r="O1914" s="141"/>
      <c r="Q1914">
        <v>1</v>
      </c>
      <c r="S1914">
        <v>1</v>
      </c>
      <c r="AA1914" s="141"/>
      <c r="AL1914" s="142"/>
      <c r="AM1914" s="141"/>
      <c r="AX1914" s="142"/>
      <c r="AY1914" s="141"/>
      <c r="BJ1914" s="142"/>
      <c r="BK1914" s="141"/>
      <c r="BV1914" s="142"/>
      <c r="BW1914" s="302">
        <v>1</v>
      </c>
      <c r="BX1914" s="302">
        <v>2</v>
      </c>
      <c r="BY1914" s="302">
        <v>0</v>
      </c>
      <c r="BZ1914" s="302">
        <v>0</v>
      </c>
      <c r="CA1914" s="302">
        <v>0</v>
      </c>
      <c r="CB1914" s="302">
        <v>0</v>
      </c>
      <c r="CC1914" s="303">
        <v>0</v>
      </c>
      <c r="CD1914" s="304">
        <v>0</v>
      </c>
      <c r="CE1914" s="302">
        <v>0</v>
      </c>
      <c r="CF1914" s="302">
        <v>30</v>
      </c>
      <c r="CG1914" s="296">
        <v>0</v>
      </c>
      <c r="CH1914" s="297" t="s">
        <v>12384</v>
      </c>
      <c r="CI1914" s="305">
        <v>0</v>
      </c>
      <c r="CJ1914" s="306">
        <v>0</v>
      </c>
      <c r="CK1914" s="300">
        <v>0</v>
      </c>
      <c r="CL1914" s="301">
        <v>0</v>
      </c>
    </row>
    <row r="1915" spans="1:90" x14ac:dyDescent="0.25">
      <c r="A1915">
        <v>1526103260</v>
      </c>
      <c r="B1915" s="287" t="s">
        <v>14307</v>
      </c>
      <c r="C1915" s="141"/>
      <c r="N1915" s="142"/>
      <c r="O1915" s="141"/>
      <c r="U1915">
        <v>2</v>
      </c>
      <c r="AA1915" s="141"/>
      <c r="AL1915" s="142"/>
      <c r="AM1915" s="141"/>
      <c r="AX1915" s="142"/>
      <c r="AY1915" s="141"/>
      <c r="BJ1915" s="142"/>
      <c r="BK1915" s="141"/>
      <c r="BV1915" s="142"/>
      <c r="BW1915" s="302">
        <v>0</v>
      </c>
      <c r="BX1915" s="302">
        <v>2</v>
      </c>
      <c r="BY1915" s="302">
        <v>0</v>
      </c>
      <c r="BZ1915" s="302">
        <v>0</v>
      </c>
      <c r="CA1915" s="302">
        <v>0</v>
      </c>
      <c r="CB1915" s="302">
        <v>0</v>
      </c>
      <c r="CC1915" s="303">
        <v>0</v>
      </c>
      <c r="CD1915" s="304">
        <v>0</v>
      </c>
      <c r="CE1915" s="302">
        <v>0</v>
      </c>
      <c r="CF1915" s="302">
        <v>30</v>
      </c>
      <c r="CG1915" s="296">
        <v>0</v>
      </c>
      <c r="CH1915" s="297" t="s">
        <v>12384</v>
      </c>
      <c r="CI1915" s="305">
        <v>0</v>
      </c>
      <c r="CJ1915" s="306">
        <v>0</v>
      </c>
      <c r="CK1915" s="300">
        <v>0</v>
      </c>
      <c r="CL1915" s="301">
        <v>0</v>
      </c>
    </row>
    <row r="1916" spans="1:90" x14ac:dyDescent="0.25">
      <c r="A1916">
        <v>1526103290</v>
      </c>
      <c r="B1916" s="287" t="s">
        <v>14308</v>
      </c>
      <c r="C1916" s="141"/>
      <c r="N1916" s="142">
        <v>1</v>
      </c>
      <c r="O1916" s="141">
        <v>2</v>
      </c>
      <c r="U1916">
        <v>1</v>
      </c>
      <c r="Z1916">
        <v>2</v>
      </c>
      <c r="AA1916" s="141"/>
      <c r="AD1916">
        <v>3</v>
      </c>
      <c r="AJ1916">
        <v>1</v>
      </c>
      <c r="AK1916">
        <v>3</v>
      </c>
      <c r="AL1916" s="142"/>
      <c r="AM1916" s="141"/>
      <c r="AQ1916">
        <v>1</v>
      </c>
      <c r="AR1916">
        <v>1</v>
      </c>
      <c r="AU1916">
        <v>2</v>
      </c>
      <c r="AX1916" s="142"/>
      <c r="AY1916" s="141"/>
      <c r="AZ1916">
        <v>1</v>
      </c>
      <c r="BA1916">
        <v>1</v>
      </c>
      <c r="BD1916">
        <v>1</v>
      </c>
      <c r="BJ1916" s="142"/>
      <c r="BK1916" s="141"/>
      <c r="BV1916" s="142"/>
      <c r="BW1916" s="302">
        <v>1</v>
      </c>
      <c r="BX1916" s="302">
        <v>5</v>
      </c>
      <c r="BY1916" s="302">
        <v>7</v>
      </c>
      <c r="BZ1916" s="302">
        <v>4</v>
      </c>
      <c r="CA1916" s="302">
        <v>3</v>
      </c>
      <c r="CB1916" s="302">
        <v>0</v>
      </c>
      <c r="CC1916" s="303">
        <v>0</v>
      </c>
      <c r="CD1916" s="304">
        <v>0</v>
      </c>
      <c r="CE1916" s="302">
        <v>0</v>
      </c>
      <c r="CF1916" s="302">
        <v>30</v>
      </c>
      <c r="CG1916" s="296">
        <v>0</v>
      </c>
      <c r="CH1916" s="297" t="s">
        <v>12384</v>
      </c>
      <c r="CI1916" s="305">
        <v>0</v>
      </c>
      <c r="CJ1916" s="306">
        <v>0</v>
      </c>
      <c r="CK1916" s="300">
        <v>0</v>
      </c>
      <c r="CL1916" s="301">
        <v>0</v>
      </c>
    </row>
    <row r="1917" spans="1:90" x14ac:dyDescent="0.25">
      <c r="A1917">
        <v>1526103390</v>
      </c>
      <c r="B1917" s="287" t="s">
        <v>14309</v>
      </c>
      <c r="C1917" s="141"/>
      <c r="N1917" s="142"/>
      <c r="O1917" s="141"/>
      <c r="U1917">
        <v>1</v>
      </c>
      <c r="X1917">
        <v>1</v>
      </c>
      <c r="AA1917" s="141"/>
      <c r="AL1917" s="142"/>
      <c r="AM1917" s="141"/>
      <c r="AX1917" s="142"/>
      <c r="AY1917" s="141"/>
      <c r="BJ1917" s="142"/>
      <c r="BK1917" s="141"/>
      <c r="BV1917" s="142"/>
      <c r="BW1917" s="302">
        <v>0</v>
      </c>
      <c r="BX1917" s="302">
        <v>2</v>
      </c>
      <c r="BY1917" s="302">
        <v>0</v>
      </c>
      <c r="BZ1917" s="302">
        <v>0</v>
      </c>
      <c r="CA1917" s="302">
        <v>0</v>
      </c>
      <c r="CB1917" s="302">
        <v>0</v>
      </c>
      <c r="CC1917" s="303">
        <v>0</v>
      </c>
      <c r="CD1917" s="304">
        <v>0</v>
      </c>
      <c r="CE1917" s="302">
        <v>0</v>
      </c>
      <c r="CF1917" s="302">
        <v>30</v>
      </c>
      <c r="CG1917" s="296">
        <v>0</v>
      </c>
      <c r="CH1917" s="297" t="s">
        <v>12384</v>
      </c>
      <c r="CI1917" s="305">
        <v>0</v>
      </c>
      <c r="CJ1917" s="306">
        <v>0</v>
      </c>
      <c r="CK1917" s="300">
        <v>0</v>
      </c>
      <c r="CL1917" s="301">
        <v>0</v>
      </c>
    </row>
    <row r="1918" spans="1:90" x14ac:dyDescent="0.25">
      <c r="A1918">
        <v>1526103470</v>
      </c>
      <c r="B1918" s="287" t="s">
        <v>14310</v>
      </c>
      <c r="C1918" s="141"/>
      <c r="N1918" s="142">
        <v>1</v>
      </c>
      <c r="O1918" s="141"/>
      <c r="AA1918" s="141"/>
      <c r="AL1918" s="142"/>
      <c r="AM1918" s="141"/>
      <c r="AX1918" s="142"/>
      <c r="AY1918" s="141"/>
      <c r="BJ1918" s="142"/>
      <c r="BK1918" s="141"/>
      <c r="BV1918" s="142"/>
      <c r="BW1918" s="302">
        <v>1</v>
      </c>
      <c r="BX1918" s="302">
        <v>0</v>
      </c>
      <c r="BY1918" s="302">
        <v>0</v>
      </c>
      <c r="BZ1918" s="302">
        <v>0</v>
      </c>
      <c r="CA1918" s="302">
        <v>0</v>
      </c>
      <c r="CB1918" s="302">
        <v>0</v>
      </c>
      <c r="CC1918" s="303">
        <v>0</v>
      </c>
      <c r="CD1918" s="304">
        <v>0</v>
      </c>
      <c r="CE1918" s="302">
        <v>0</v>
      </c>
      <c r="CF1918" s="302">
        <v>30</v>
      </c>
      <c r="CG1918" s="296">
        <v>0</v>
      </c>
      <c r="CH1918" s="297" t="s">
        <v>12384</v>
      </c>
      <c r="CI1918" s="305">
        <v>0</v>
      </c>
      <c r="CJ1918" s="306">
        <v>0</v>
      </c>
      <c r="CK1918" s="300">
        <v>0</v>
      </c>
      <c r="CL1918" s="301">
        <v>0</v>
      </c>
    </row>
    <row r="1919" spans="1:90" x14ac:dyDescent="0.25">
      <c r="A1919">
        <v>1526103520</v>
      </c>
      <c r="B1919" s="287" t="s">
        <v>14311</v>
      </c>
      <c r="C1919" s="141"/>
      <c r="N1919" s="142">
        <v>1</v>
      </c>
      <c r="O1919" s="141"/>
      <c r="AA1919" s="141"/>
      <c r="AL1919" s="142"/>
      <c r="AM1919" s="141"/>
      <c r="AX1919" s="142"/>
      <c r="AY1919" s="141"/>
      <c r="BJ1919" s="142"/>
      <c r="BK1919" s="141"/>
      <c r="BV1919" s="142"/>
      <c r="BW1919" s="302">
        <v>1</v>
      </c>
      <c r="BX1919" s="302">
        <v>0</v>
      </c>
      <c r="BY1919" s="302">
        <v>0</v>
      </c>
      <c r="BZ1919" s="302">
        <v>0</v>
      </c>
      <c r="CA1919" s="302">
        <v>0</v>
      </c>
      <c r="CB1919" s="302">
        <v>0</v>
      </c>
      <c r="CC1919" s="303">
        <v>0</v>
      </c>
      <c r="CD1919" s="304">
        <v>0</v>
      </c>
      <c r="CE1919" s="302">
        <v>0</v>
      </c>
      <c r="CF1919" s="302">
        <v>30</v>
      </c>
      <c r="CG1919" s="296">
        <v>0</v>
      </c>
      <c r="CH1919" s="297" t="s">
        <v>12384</v>
      </c>
      <c r="CI1919" s="305">
        <v>0</v>
      </c>
      <c r="CJ1919" s="306">
        <v>0</v>
      </c>
      <c r="CK1919" s="300">
        <v>0</v>
      </c>
      <c r="CL1919" s="301">
        <v>0</v>
      </c>
    </row>
    <row r="1920" spans="1:90" x14ac:dyDescent="0.25">
      <c r="A1920">
        <v>1526103530</v>
      </c>
      <c r="B1920" s="287" t="s">
        <v>14312</v>
      </c>
      <c r="C1920" s="141"/>
      <c r="N1920" s="142">
        <v>1</v>
      </c>
      <c r="O1920" s="141">
        <v>2</v>
      </c>
      <c r="AA1920" s="141"/>
      <c r="AL1920" s="142"/>
      <c r="AM1920" s="141"/>
      <c r="AX1920" s="142"/>
      <c r="AY1920" s="141"/>
      <c r="BJ1920" s="142"/>
      <c r="BK1920" s="141"/>
      <c r="BV1920" s="142"/>
      <c r="BW1920" s="302">
        <v>1</v>
      </c>
      <c r="BX1920" s="302">
        <v>2</v>
      </c>
      <c r="BY1920" s="302">
        <v>0</v>
      </c>
      <c r="BZ1920" s="302">
        <v>0</v>
      </c>
      <c r="CA1920" s="302">
        <v>0</v>
      </c>
      <c r="CB1920" s="302">
        <v>0</v>
      </c>
      <c r="CC1920" s="303">
        <v>0</v>
      </c>
      <c r="CD1920" s="304">
        <v>0</v>
      </c>
      <c r="CE1920" s="302">
        <v>0</v>
      </c>
      <c r="CF1920" s="302">
        <v>30</v>
      </c>
      <c r="CG1920" s="296">
        <v>0</v>
      </c>
      <c r="CH1920" s="297" t="s">
        <v>12384</v>
      </c>
      <c r="CI1920" s="305">
        <v>0</v>
      </c>
      <c r="CJ1920" s="306">
        <v>0</v>
      </c>
      <c r="CK1920" s="300">
        <v>0</v>
      </c>
      <c r="CL1920" s="301">
        <v>0</v>
      </c>
    </row>
    <row r="1921" spans="1:90" x14ac:dyDescent="0.25">
      <c r="A1921">
        <v>1526103540</v>
      </c>
      <c r="B1921" s="287" t="s">
        <v>14313</v>
      </c>
      <c r="C1921" s="141"/>
      <c r="N1921" s="142">
        <v>1</v>
      </c>
      <c r="O1921" s="141"/>
      <c r="AA1921" s="141"/>
      <c r="AL1921" s="142"/>
      <c r="AM1921" s="141"/>
      <c r="AX1921" s="142"/>
      <c r="AY1921" s="141"/>
      <c r="BJ1921" s="142"/>
      <c r="BK1921" s="141"/>
      <c r="BV1921" s="142"/>
      <c r="BW1921" s="302">
        <v>1</v>
      </c>
      <c r="BX1921" s="302">
        <v>0</v>
      </c>
      <c r="BY1921" s="302">
        <v>0</v>
      </c>
      <c r="BZ1921" s="302">
        <v>0</v>
      </c>
      <c r="CA1921" s="302">
        <v>0</v>
      </c>
      <c r="CB1921" s="302">
        <v>0</v>
      </c>
      <c r="CC1921" s="303">
        <v>0</v>
      </c>
      <c r="CD1921" s="304">
        <v>0</v>
      </c>
      <c r="CE1921" s="302">
        <v>0</v>
      </c>
      <c r="CF1921" s="302">
        <v>30</v>
      </c>
      <c r="CG1921" s="296">
        <v>0</v>
      </c>
      <c r="CH1921" s="297" t="s">
        <v>12384</v>
      </c>
      <c r="CI1921" s="305">
        <v>0</v>
      </c>
      <c r="CJ1921" s="306">
        <v>0</v>
      </c>
      <c r="CK1921" s="300">
        <v>0</v>
      </c>
      <c r="CL1921" s="301">
        <v>0</v>
      </c>
    </row>
    <row r="1922" spans="1:90" x14ac:dyDescent="0.25">
      <c r="A1922">
        <v>1526103570</v>
      </c>
      <c r="B1922" s="287" t="s">
        <v>14314</v>
      </c>
      <c r="C1922" s="141"/>
      <c r="N1922" s="142">
        <v>1</v>
      </c>
      <c r="O1922" s="141"/>
      <c r="AA1922" s="141"/>
      <c r="AL1922" s="142"/>
      <c r="AM1922" s="141"/>
      <c r="AX1922" s="142"/>
      <c r="AY1922" s="141"/>
      <c r="BJ1922" s="142"/>
      <c r="BK1922" s="141"/>
      <c r="BV1922" s="142"/>
      <c r="BW1922" s="302">
        <v>1</v>
      </c>
      <c r="BX1922" s="302">
        <v>0</v>
      </c>
      <c r="BY1922" s="302">
        <v>0</v>
      </c>
      <c r="BZ1922" s="302">
        <v>0</v>
      </c>
      <c r="CA1922" s="302">
        <v>0</v>
      </c>
      <c r="CB1922" s="302">
        <v>0</v>
      </c>
      <c r="CC1922" s="303">
        <v>0</v>
      </c>
      <c r="CD1922" s="304">
        <v>0</v>
      </c>
      <c r="CE1922" s="302">
        <v>0</v>
      </c>
      <c r="CF1922" s="302">
        <v>30</v>
      </c>
      <c r="CG1922" s="296">
        <v>0</v>
      </c>
      <c r="CH1922" s="297" t="s">
        <v>12384</v>
      </c>
      <c r="CI1922" s="305">
        <v>0</v>
      </c>
      <c r="CJ1922" s="306">
        <v>0</v>
      </c>
      <c r="CK1922" s="300">
        <v>0</v>
      </c>
      <c r="CL1922" s="301">
        <v>0</v>
      </c>
    </row>
    <row r="1923" spans="1:90" x14ac:dyDescent="0.25">
      <c r="A1923">
        <v>1526103590</v>
      </c>
      <c r="B1923" s="287" t="s">
        <v>14315</v>
      </c>
      <c r="C1923" s="141"/>
      <c r="N1923" s="142"/>
      <c r="O1923" s="141"/>
      <c r="Q1923">
        <v>1</v>
      </c>
      <c r="AA1923" s="141"/>
      <c r="AL1923" s="142"/>
      <c r="AM1923" s="141"/>
      <c r="AX1923" s="142"/>
      <c r="AY1923" s="141"/>
      <c r="BJ1923" s="142"/>
      <c r="BK1923" s="141"/>
      <c r="BV1923" s="142"/>
      <c r="BW1923" s="302">
        <v>0</v>
      </c>
      <c r="BX1923" s="302">
        <v>1</v>
      </c>
      <c r="BY1923" s="302">
        <v>0</v>
      </c>
      <c r="BZ1923" s="302">
        <v>0</v>
      </c>
      <c r="CA1923" s="302">
        <v>0</v>
      </c>
      <c r="CB1923" s="302">
        <v>0</v>
      </c>
      <c r="CC1923" s="303">
        <v>0</v>
      </c>
      <c r="CD1923" s="304">
        <v>0</v>
      </c>
      <c r="CE1923" s="302">
        <v>0</v>
      </c>
      <c r="CF1923" s="302">
        <v>30</v>
      </c>
      <c r="CG1923" s="296">
        <v>0</v>
      </c>
      <c r="CH1923" s="297" t="s">
        <v>12384</v>
      </c>
      <c r="CI1923" s="305">
        <v>0</v>
      </c>
      <c r="CJ1923" s="306">
        <v>0</v>
      </c>
      <c r="CK1923" s="300">
        <v>0</v>
      </c>
      <c r="CL1923" s="301">
        <v>0</v>
      </c>
    </row>
    <row r="1924" spans="1:90" x14ac:dyDescent="0.25">
      <c r="A1924">
        <v>1526103680</v>
      </c>
      <c r="B1924" s="287" t="s">
        <v>14316</v>
      </c>
      <c r="C1924" s="141"/>
      <c r="N1924" s="142">
        <v>1</v>
      </c>
      <c r="O1924" s="141">
        <v>2</v>
      </c>
      <c r="Q1924">
        <v>1</v>
      </c>
      <c r="U1924">
        <v>1</v>
      </c>
      <c r="AA1924" s="141"/>
      <c r="AL1924" s="142"/>
      <c r="AM1924" s="141"/>
      <c r="AX1924" s="142"/>
      <c r="AY1924" s="141"/>
      <c r="BJ1924" s="142"/>
      <c r="BK1924" s="141"/>
      <c r="BV1924" s="142"/>
      <c r="BW1924" s="302">
        <v>1</v>
      </c>
      <c r="BX1924" s="302">
        <v>4</v>
      </c>
      <c r="BY1924" s="302">
        <v>0</v>
      </c>
      <c r="BZ1924" s="302">
        <v>0</v>
      </c>
      <c r="CA1924" s="302">
        <v>0</v>
      </c>
      <c r="CB1924" s="302">
        <v>0</v>
      </c>
      <c r="CC1924" s="303">
        <v>0</v>
      </c>
      <c r="CD1924" s="304">
        <v>0</v>
      </c>
      <c r="CE1924" s="302">
        <v>0</v>
      </c>
      <c r="CF1924" s="302">
        <v>30</v>
      </c>
      <c r="CG1924" s="296">
        <v>0</v>
      </c>
      <c r="CH1924" s="297" t="s">
        <v>12384</v>
      </c>
      <c r="CI1924" s="305">
        <v>0</v>
      </c>
      <c r="CJ1924" s="306">
        <v>0</v>
      </c>
      <c r="CK1924" s="300">
        <v>0</v>
      </c>
      <c r="CL1924" s="301">
        <v>0</v>
      </c>
    </row>
    <row r="1925" spans="1:90" x14ac:dyDescent="0.25">
      <c r="A1925">
        <v>1526103720</v>
      </c>
      <c r="B1925" s="287" t="s">
        <v>14317</v>
      </c>
      <c r="C1925" s="141"/>
      <c r="N1925" s="142">
        <v>1</v>
      </c>
      <c r="O1925" s="141"/>
      <c r="Q1925">
        <v>1</v>
      </c>
      <c r="U1925">
        <v>1</v>
      </c>
      <c r="AA1925" s="141"/>
      <c r="AL1925" s="142"/>
      <c r="AM1925" s="141"/>
      <c r="AX1925" s="142"/>
      <c r="AY1925" s="141"/>
      <c r="BJ1925" s="142"/>
      <c r="BK1925" s="141"/>
      <c r="BV1925" s="142"/>
      <c r="BW1925" s="302">
        <v>1</v>
      </c>
      <c r="BX1925" s="302">
        <v>2</v>
      </c>
      <c r="BY1925" s="302">
        <v>0</v>
      </c>
      <c r="BZ1925" s="302">
        <v>0</v>
      </c>
      <c r="CA1925" s="302">
        <v>0</v>
      </c>
      <c r="CB1925" s="302">
        <v>0</v>
      </c>
      <c r="CC1925" s="303">
        <v>0</v>
      </c>
      <c r="CD1925" s="304">
        <v>0</v>
      </c>
      <c r="CE1925" s="302">
        <v>0</v>
      </c>
      <c r="CF1925" s="302">
        <v>30</v>
      </c>
      <c r="CG1925" s="296">
        <v>0</v>
      </c>
      <c r="CH1925" s="297" t="s">
        <v>12384</v>
      </c>
      <c r="CI1925" s="305">
        <v>0</v>
      </c>
      <c r="CJ1925" s="306">
        <v>0</v>
      </c>
      <c r="CK1925" s="300">
        <v>0</v>
      </c>
      <c r="CL1925" s="301">
        <v>0</v>
      </c>
    </row>
    <row r="1926" spans="1:90" x14ac:dyDescent="0.25">
      <c r="A1926">
        <v>1526103770</v>
      </c>
      <c r="B1926" s="287" t="s">
        <v>14318</v>
      </c>
      <c r="C1926" s="141"/>
      <c r="N1926" s="142"/>
      <c r="O1926" s="141"/>
      <c r="X1926">
        <v>1</v>
      </c>
      <c r="AA1926" s="141"/>
      <c r="AL1926" s="142"/>
      <c r="AM1926" s="141"/>
      <c r="AX1926" s="142"/>
      <c r="AY1926" s="141"/>
      <c r="BJ1926" s="142"/>
      <c r="BK1926" s="141"/>
      <c r="BV1926" s="142"/>
      <c r="BW1926" s="302">
        <v>0</v>
      </c>
      <c r="BX1926" s="302">
        <v>1</v>
      </c>
      <c r="BY1926" s="302">
        <v>0</v>
      </c>
      <c r="BZ1926" s="302">
        <v>0</v>
      </c>
      <c r="CA1926" s="302">
        <v>0</v>
      </c>
      <c r="CB1926" s="302">
        <v>0</v>
      </c>
      <c r="CC1926" s="303">
        <v>0</v>
      </c>
      <c r="CD1926" s="304">
        <v>0</v>
      </c>
      <c r="CE1926" s="302">
        <v>0</v>
      </c>
      <c r="CF1926" s="302">
        <v>30</v>
      </c>
      <c r="CG1926" s="296">
        <v>0</v>
      </c>
      <c r="CH1926" s="297" t="s">
        <v>12384</v>
      </c>
      <c r="CI1926" s="305">
        <v>0</v>
      </c>
      <c r="CJ1926" s="306">
        <v>0</v>
      </c>
      <c r="CK1926" s="300">
        <v>0</v>
      </c>
      <c r="CL1926" s="301">
        <v>0</v>
      </c>
    </row>
    <row r="1927" spans="1:90" x14ac:dyDescent="0.25">
      <c r="A1927">
        <v>1526103780</v>
      </c>
      <c r="B1927" s="287" t="s">
        <v>14319</v>
      </c>
      <c r="C1927" s="141"/>
      <c r="N1927" s="142"/>
      <c r="O1927" s="141"/>
      <c r="Q1927">
        <v>1</v>
      </c>
      <c r="AA1927" s="141"/>
      <c r="AL1927" s="142"/>
      <c r="AM1927" s="141"/>
      <c r="AX1927" s="142"/>
      <c r="AY1927" s="141"/>
      <c r="BJ1927" s="142"/>
      <c r="BK1927" s="141"/>
      <c r="BV1927" s="142"/>
      <c r="BW1927" s="302">
        <v>0</v>
      </c>
      <c r="BX1927" s="302">
        <v>1</v>
      </c>
      <c r="BY1927" s="302">
        <v>0</v>
      </c>
      <c r="BZ1927" s="302">
        <v>0</v>
      </c>
      <c r="CA1927" s="302">
        <v>0</v>
      </c>
      <c r="CB1927" s="302">
        <v>0</v>
      </c>
      <c r="CC1927" s="303">
        <v>0</v>
      </c>
      <c r="CD1927" s="304">
        <v>0</v>
      </c>
      <c r="CE1927" s="302">
        <v>0</v>
      </c>
      <c r="CF1927" s="302">
        <v>30</v>
      </c>
      <c r="CG1927" s="296">
        <v>0</v>
      </c>
      <c r="CH1927" s="297" t="s">
        <v>12384</v>
      </c>
      <c r="CI1927" s="305">
        <v>0</v>
      </c>
      <c r="CJ1927" s="306">
        <v>0</v>
      </c>
      <c r="CK1927" s="300">
        <v>0</v>
      </c>
      <c r="CL1927" s="301">
        <v>0</v>
      </c>
    </row>
    <row r="1928" spans="1:90" x14ac:dyDescent="0.25">
      <c r="A1928">
        <v>1526104040</v>
      </c>
      <c r="B1928" s="287" t="s">
        <v>14320</v>
      </c>
      <c r="C1928" s="141"/>
      <c r="N1928" s="142">
        <v>1</v>
      </c>
      <c r="O1928" s="141"/>
      <c r="AA1928" s="141"/>
      <c r="AL1928" s="142"/>
      <c r="AM1928" s="141"/>
      <c r="AX1928" s="142"/>
      <c r="AY1928" s="141"/>
      <c r="BJ1928" s="142"/>
      <c r="BK1928" s="141"/>
      <c r="BV1928" s="142"/>
      <c r="BW1928" s="302">
        <v>1</v>
      </c>
      <c r="BX1928" s="302">
        <v>0</v>
      </c>
      <c r="BY1928" s="302">
        <v>0</v>
      </c>
      <c r="BZ1928" s="302">
        <v>0</v>
      </c>
      <c r="CA1928" s="302">
        <v>0</v>
      </c>
      <c r="CB1928" s="302">
        <v>0</v>
      </c>
      <c r="CC1928" s="303">
        <v>0</v>
      </c>
      <c r="CD1928" s="304">
        <v>0</v>
      </c>
      <c r="CE1928" s="302">
        <v>0</v>
      </c>
      <c r="CF1928" s="302">
        <v>30</v>
      </c>
      <c r="CG1928" s="296">
        <v>0</v>
      </c>
      <c r="CH1928" s="297" t="s">
        <v>12384</v>
      </c>
      <c r="CI1928" s="305">
        <v>0</v>
      </c>
      <c r="CJ1928" s="306">
        <v>0</v>
      </c>
      <c r="CK1928" s="300">
        <v>0</v>
      </c>
      <c r="CL1928" s="301">
        <v>0</v>
      </c>
    </row>
    <row r="1929" spans="1:90" x14ac:dyDescent="0.25">
      <c r="A1929">
        <v>1526104180</v>
      </c>
      <c r="B1929" s="287" t="s">
        <v>14321</v>
      </c>
      <c r="C1929" s="141"/>
      <c r="N1929" s="142">
        <v>1</v>
      </c>
      <c r="O1929" s="141"/>
      <c r="AA1929" s="141"/>
      <c r="AL1929" s="142"/>
      <c r="AM1929" s="141"/>
      <c r="AX1929" s="142"/>
      <c r="AY1929" s="141"/>
      <c r="BJ1929" s="142"/>
      <c r="BK1929" s="141"/>
      <c r="BV1929" s="142"/>
      <c r="BW1929" s="302">
        <v>1</v>
      </c>
      <c r="BX1929" s="302">
        <v>0</v>
      </c>
      <c r="BY1929" s="302">
        <v>0</v>
      </c>
      <c r="BZ1929" s="302">
        <v>0</v>
      </c>
      <c r="CA1929" s="302">
        <v>0</v>
      </c>
      <c r="CB1929" s="302">
        <v>0</v>
      </c>
      <c r="CC1929" s="303">
        <v>0</v>
      </c>
      <c r="CD1929" s="304">
        <v>0</v>
      </c>
      <c r="CE1929" s="302">
        <v>0</v>
      </c>
      <c r="CF1929" s="302">
        <v>30</v>
      </c>
      <c r="CG1929" s="296">
        <v>0</v>
      </c>
      <c r="CH1929" s="297" t="s">
        <v>12384</v>
      </c>
      <c r="CI1929" s="305">
        <v>0</v>
      </c>
      <c r="CJ1929" s="306">
        <v>0</v>
      </c>
      <c r="CK1929" s="300">
        <v>0</v>
      </c>
      <c r="CL1929" s="301">
        <v>0</v>
      </c>
    </row>
    <row r="1930" spans="1:90" x14ac:dyDescent="0.25">
      <c r="A1930">
        <v>1526104200</v>
      </c>
      <c r="B1930" s="287" t="s">
        <v>14322</v>
      </c>
      <c r="C1930" s="141"/>
      <c r="N1930" s="142">
        <v>1</v>
      </c>
      <c r="O1930" s="141"/>
      <c r="AA1930" s="141"/>
      <c r="AL1930" s="142"/>
      <c r="AM1930" s="141"/>
      <c r="AX1930" s="142"/>
      <c r="AY1930" s="141"/>
      <c r="BJ1930" s="142"/>
      <c r="BK1930" s="141"/>
      <c r="BV1930" s="142"/>
      <c r="BW1930" s="302">
        <v>1</v>
      </c>
      <c r="BX1930" s="302">
        <v>0</v>
      </c>
      <c r="BY1930" s="302">
        <v>0</v>
      </c>
      <c r="BZ1930" s="302">
        <v>0</v>
      </c>
      <c r="CA1930" s="302">
        <v>0</v>
      </c>
      <c r="CB1930" s="302">
        <v>0</v>
      </c>
      <c r="CC1930" s="303">
        <v>0</v>
      </c>
      <c r="CD1930" s="304">
        <v>0</v>
      </c>
      <c r="CE1930" s="302">
        <v>0</v>
      </c>
      <c r="CF1930" s="302">
        <v>30</v>
      </c>
      <c r="CG1930" s="296">
        <v>0</v>
      </c>
      <c r="CH1930" s="297" t="s">
        <v>12384</v>
      </c>
      <c r="CI1930" s="305">
        <v>0</v>
      </c>
      <c r="CJ1930" s="306">
        <v>0</v>
      </c>
      <c r="CK1930" s="300">
        <v>0</v>
      </c>
      <c r="CL1930" s="301">
        <v>0</v>
      </c>
    </row>
    <row r="1931" spans="1:90" x14ac:dyDescent="0.25">
      <c r="A1931">
        <v>1526104370</v>
      </c>
      <c r="B1931" s="287" t="s">
        <v>14323</v>
      </c>
      <c r="C1931" s="141"/>
      <c r="N1931" s="142">
        <v>2</v>
      </c>
      <c r="O1931" s="141"/>
      <c r="AA1931" s="141"/>
      <c r="AL1931" s="142"/>
      <c r="AM1931" s="141"/>
      <c r="AX1931" s="142"/>
      <c r="AY1931" s="141"/>
      <c r="BJ1931" s="142"/>
      <c r="BK1931" s="141"/>
      <c r="BV1931" s="142"/>
      <c r="BW1931" s="302">
        <v>2</v>
      </c>
      <c r="BX1931" s="302">
        <v>0</v>
      </c>
      <c r="BY1931" s="302">
        <v>0</v>
      </c>
      <c r="BZ1931" s="302">
        <v>0</v>
      </c>
      <c r="CA1931" s="302">
        <v>0</v>
      </c>
      <c r="CB1931" s="302">
        <v>0</v>
      </c>
      <c r="CC1931" s="303">
        <v>0</v>
      </c>
      <c r="CD1931" s="304">
        <v>0</v>
      </c>
      <c r="CE1931" s="302">
        <v>0</v>
      </c>
      <c r="CF1931" s="302">
        <v>30</v>
      </c>
      <c r="CG1931" s="296">
        <v>0</v>
      </c>
      <c r="CH1931" s="297" t="s">
        <v>12384</v>
      </c>
      <c r="CI1931" s="305">
        <v>0</v>
      </c>
      <c r="CJ1931" s="306">
        <v>0</v>
      </c>
      <c r="CK1931" s="300">
        <v>0</v>
      </c>
      <c r="CL1931" s="301">
        <v>0</v>
      </c>
    </row>
    <row r="1932" spans="1:90" x14ac:dyDescent="0.25">
      <c r="A1932">
        <v>1526104400</v>
      </c>
      <c r="B1932" s="287" t="s">
        <v>14324</v>
      </c>
      <c r="C1932" s="141"/>
      <c r="N1932" s="142">
        <v>1</v>
      </c>
      <c r="O1932" s="141">
        <v>2</v>
      </c>
      <c r="U1932">
        <v>1</v>
      </c>
      <c r="AA1932" s="141"/>
      <c r="AL1932" s="142"/>
      <c r="AM1932" s="141"/>
      <c r="AX1932" s="142"/>
      <c r="AY1932" s="141"/>
      <c r="BJ1932" s="142"/>
      <c r="BK1932" s="141"/>
      <c r="BV1932" s="142"/>
      <c r="BW1932" s="302">
        <v>1</v>
      </c>
      <c r="BX1932" s="302">
        <v>3</v>
      </c>
      <c r="BY1932" s="302">
        <v>0</v>
      </c>
      <c r="BZ1932" s="302">
        <v>0</v>
      </c>
      <c r="CA1932" s="302">
        <v>0</v>
      </c>
      <c r="CB1932" s="302">
        <v>0</v>
      </c>
      <c r="CC1932" s="303">
        <v>0</v>
      </c>
      <c r="CD1932" s="304">
        <v>0</v>
      </c>
      <c r="CE1932" s="302">
        <v>0</v>
      </c>
      <c r="CF1932" s="302">
        <v>30</v>
      </c>
      <c r="CG1932" s="296">
        <v>0</v>
      </c>
      <c r="CH1932" s="297" t="s">
        <v>12384</v>
      </c>
      <c r="CI1932" s="305">
        <v>0</v>
      </c>
      <c r="CJ1932" s="306">
        <v>0</v>
      </c>
      <c r="CK1932" s="300">
        <v>0</v>
      </c>
      <c r="CL1932" s="301">
        <v>0</v>
      </c>
    </row>
    <row r="1933" spans="1:90" x14ac:dyDescent="0.25">
      <c r="A1933">
        <v>1526104690</v>
      </c>
      <c r="B1933" s="287" t="s">
        <v>14325</v>
      </c>
      <c r="C1933" s="141"/>
      <c r="N1933" s="142"/>
      <c r="O1933" s="141"/>
      <c r="AA1933" s="141"/>
      <c r="AL1933" s="142"/>
      <c r="AM1933" s="141"/>
      <c r="AX1933" s="142"/>
      <c r="AY1933" s="141"/>
      <c r="BG1933">
        <v>1</v>
      </c>
      <c r="BJ1933" s="142"/>
      <c r="BK1933" s="141"/>
      <c r="BV1933" s="142"/>
      <c r="BW1933" s="302">
        <v>0</v>
      </c>
      <c r="BX1933" s="302">
        <v>0</v>
      </c>
      <c r="BY1933" s="302">
        <v>0</v>
      </c>
      <c r="BZ1933" s="302">
        <v>0</v>
      </c>
      <c r="CA1933" s="302">
        <v>1</v>
      </c>
      <c r="CB1933" s="302">
        <v>0</v>
      </c>
      <c r="CC1933" s="303">
        <v>0</v>
      </c>
      <c r="CD1933" s="304">
        <v>0</v>
      </c>
      <c r="CE1933" s="302">
        <v>153</v>
      </c>
      <c r="CF1933" s="302">
        <v>30</v>
      </c>
      <c r="CG1933" s="296">
        <v>0</v>
      </c>
      <c r="CH1933" s="297" t="s">
        <v>12384</v>
      </c>
      <c r="CI1933" s="305">
        <v>0</v>
      </c>
      <c r="CJ1933" s="306">
        <v>0</v>
      </c>
      <c r="CK1933" s="300">
        <v>0</v>
      </c>
      <c r="CL1933" s="301">
        <v>0</v>
      </c>
    </row>
    <row r="1934" spans="1:90" x14ac:dyDescent="0.25">
      <c r="A1934">
        <v>1526104850</v>
      </c>
      <c r="B1934" s="287" t="s">
        <v>14326</v>
      </c>
      <c r="C1934" s="141"/>
      <c r="N1934" s="142">
        <v>1</v>
      </c>
      <c r="O1934" s="141"/>
      <c r="Q1934">
        <v>1</v>
      </c>
      <c r="AA1934" s="141"/>
      <c r="AH1934">
        <v>1</v>
      </c>
      <c r="AL1934" s="142"/>
      <c r="AM1934" s="141"/>
      <c r="AX1934" s="142"/>
      <c r="AY1934" s="141"/>
      <c r="BJ1934" s="142"/>
      <c r="BK1934" s="141"/>
      <c r="BV1934" s="142"/>
      <c r="BW1934" s="302">
        <v>1</v>
      </c>
      <c r="BX1934" s="302">
        <v>1</v>
      </c>
      <c r="BY1934" s="302">
        <v>1</v>
      </c>
      <c r="BZ1934" s="302">
        <v>0</v>
      </c>
      <c r="CA1934" s="302">
        <v>0</v>
      </c>
      <c r="CB1934" s="302">
        <v>0</v>
      </c>
      <c r="CC1934" s="303">
        <v>0</v>
      </c>
      <c r="CD1934" s="304">
        <v>0</v>
      </c>
      <c r="CE1934" s="302">
        <v>0</v>
      </c>
      <c r="CF1934" s="302">
        <v>30</v>
      </c>
      <c r="CG1934" s="296">
        <v>0</v>
      </c>
      <c r="CH1934" s="297" t="s">
        <v>12384</v>
      </c>
      <c r="CI1934" s="305">
        <v>0</v>
      </c>
      <c r="CJ1934" s="306">
        <v>0</v>
      </c>
      <c r="CK1934" s="300">
        <v>0</v>
      </c>
      <c r="CL1934" s="301">
        <v>0</v>
      </c>
    </row>
    <row r="1935" spans="1:90" x14ac:dyDescent="0.25">
      <c r="A1935">
        <v>1526104880</v>
      </c>
      <c r="B1935" s="287" t="s">
        <v>14327</v>
      </c>
      <c r="C1935" s="141"/>
      <c r="N1935" s="142">
        <v>1</v>
      </c>
      <c r="O1935" s="141"/>
      <c r="U1935">
        <v>1</v>
      </c>
      <c r="AA1935" s="141"/>
      <c r="AL1935" s="142"/>
      <c r="AM1935" s="141"/>
      <c r="AX1935" s="142"/>
      <c r="AY1935" s="141"/>
      <c r="BJ1935" s="142"/>
      <c r="BK1935" s="141"/>
      <c r="BV1935" s="142"/>
      <c r="BW1935" s="302">
        <v>1</v>
      </c>
      <c r="BX1935" s="302">
        <v>1</v>
      </c>
      <c r="BY1935" s="302">
        <v>0</v>
      </c>
      <c r="BZ1935" s="302">
        <v>0</v>
      </c>
      <c r="CA1935" s="302">
        <v>0</v>
      </c>
      <c r="CB1935" s="302">
        <v>0</v>
      </c>
      <c r="CC1935" s="303">
        <v>0</v>
      </c>
      <c r="CD1935" s="304">
        <v>0</v>
      </c>
      <c r="CE1935" s="302">
        <v>0</v>
      </c>
      <c r="CF1935" s="302">
        <v>30</v>
      </c>
      <c r="CG1935" s="296">
        <v>0</v>
      </c>
      <c r="CH1935" s="297" t="s">
        <v>12384</v>
      </c>
      <c r="CI1935" s="305">
        <v>0</v>
      </c>
      <c r="CJ1935" s="306">
        <v>0</v>
      </c>
      <c r="CK1935" s="300">
        <v>0</v>
      </c>
      <c r="CL1935" s="301">
        <v>0</v>
      </c>
    </row>
    <row r="1936" spans="1:90" x14ac:dyDescent="0.25">
      <c r="A1936">
        <v>1526104910</v>
      </c>
      <c r="B1936" s="287" t="s">
        <v>14328</v>
      </c>
      <c r="C1936" s="141"/>
      <c r="N1936" s="142">
        <v>1</v>
      </c>
      <c r="O1936" s="141"/>
      <c r="AA1936" s="141"/>
      <c r="AL1936" s="142"/>
      <c r="AM1936" s="141"/>
      <c r="AX1936" s="142"/>
      <c r="AY1936" s="141"/>
      <c r="BJ1936" s="142"/>
      <c r="BK1936" s="141"/>
      <c r="BV1936" s="142"/>
      <c r="BW1936" s="302">
        <v>1</v>
      </c>
      <c r="BX1936" s="302">
        <v>0</v>
      </c>
      <c r="BY1936" s="302">
        <v>0</v>
      </c>
      <c r="BZ1936" s="302">
        <v>0</v>
      </c>
      <c r="CA1936" s="302">
        <v>0</v>
      </c>
      <c r="CB1936" s="302">
        <v>0</v>
      </c>
      <c r="CC1936" s="303">
        <v>0</v>
      </c>
      <c r="CD1936" s="304">
        <v>0</v>
      </c>
      <c r="CE1936" s="302">
        <v>0</v>
      </c>
      <c r="CF1936" s="302">
        <v>30</v>
      </c>
      <c r="CG1936" s="296">
        <v>0</v>
      </c>
      <c r="CH1936" s="297" t="s">
        <v>12384</v>
      </c>
      <c r="CI1936" s="305">
        <v>0</v>
      </c>
      <c r="CJ1936" s="306">
        <v>0</v>
      </c>
      <c r="CK1936" s="300">
        <v>0</v>
      </c>
      <c r="CL1936" s="301">
        <v>0</v>
      </c>
    </row>
    <row r="1937" spans="1:90" x14ac:dyDescent="0.25">
      <c r="A1937">
        <v>1526105080</v>
      </c>
      <c r="B1937" s="287" t="s">
        <v>14329</v>
      </c>
      <c r="C1937" s="141"/>
      <c r="N1937" s="142">
        <v>1</v>
      </c>
      <c r="O1937" s="141"/>
      <c r="AA1937" s="141"/>
      <c r="AL1937" s="142"/>
      <c r="AM1937" s="141"/>
      <c r="AX1937" s="142"/>
      <c r="AY1937" s="141"/>
      <c r="BJ1937" s="142"/>
      <c r="BK1937" s="141"/>
      <c r="BV1937" s="142"/>
      <c r="BW1937" s="302">
        <v>1</v>
      </c>
      <c r="BX1937" s="302">
        <v>0</v>
      </c>
      <c r="BY1937" s="302">
        <v>0</v>
      </c>
      <c r="BZ1937" s="302">
        <v>0</v>
      </c>
      <c r="CA1937" s="302">
        <v>0</v>
      </c>
      <c r="CB1937" s="302">
        <v>0</v>
      </c>
      <c r="CC1937" s="303">
        <v>0</v>
      </c>
      <c r="CD1937" s="304">
        <v>0</v>
      </c>
      <c r="CE1937" s="302">
        <v>0</v>
      </c>
      <c r="CF1937" s="302">
        <v>30</v>
      </c>
      <c r="CG1937" s="296">
        <v>0</v>
      </c>
      <c r="CH1937" s="297" t="s">
        <v>12384</v>
      </c>
      <c r="CI1937" s="305">
        <v>0</v>
      </c>
      <c r="CJ1937" s="306">
        <v>0</v>
      </c>
      <c r="CK1937" s="300">
        <v>0</v>
      </c>
      <c r="CL1937" s="301">
        <v>0</v>
      </c>
    </row>
    <row r="1938" spans="1:90" x14ac:dyDescent="0.25">
      <c r="A1938">
        <v>1526105330</v>
      </c>
      <c r="B1938" s="287" t="s">
        <v>14330</v>
      </c>
      <c r="C1938" s="141"/>
      <c r="N1938" s="142">
        <v>1</v>
      </c>
      <c r="O1938" s="141">
        <v>2</v>
      </c>
      <c r="AA1938" s="141"/>
      <c r="AL1938" s="142"/>
      <c r="AM1938" s="141"/>
      <c r="AX1938" s="142"/>
      <c r="AY1938" s="141"/>
      <c r="BJ1938" s="142"/>
      <c r="BK1938" s="141"/>
      <c r="BV1938" s="142"/>
      <c r="BW1938" s="302">
        <v>1</v>
      </c>
      <c r="BX1938" s="302">
        <v>2</v>
      </c>
      <c r="BY1938" s="302">
        <v>0</v>
      </c>
      <c r="BZ1938" s="302">
        <v>0</v>
      </c>
      <c r="CA1938" s="302">
        <v>0</v>
      </c>
      <c r="CB1938" s="302">
        <v>0</v>
      </c>
      <c r="CC1938" s="303">
        <v>0</v>
      </c>
      <c r="CD1938" s="304">
        <v>0</v>
      </c>
      <c r="CE1938" s="302">
        <v>0</v>
      </c>
      <c r="CF1938" s="302">
        <v>30</v>
      </c>
      <c r="CG1938" s="296">
        <v>0</v>
      </c>
      <c r="CH1938" s="297" t="s">
        <v>12384</v>
      </c>
      <c r="CI1938" s="305">
        <v>0</v>
      </c>
      <c r="CJ1938" s="306">
        <v>0</v>
      </c>
      <c r="CK1938" s="300">
        <v>0</v>
      </c>
      <c r="CL1938" s="301">
        <v>0</v>
      </c>
    </row>
    <row r="1939" spans="1:90" x14ac:dyDescent="0.25">
      <c r="A1939">
        <v>1526105400</v>
      </c>
      <c r="B1939" s="287" t="s">
        <v>14331</v>
      </c>
      <c r="C1939" s="141"/>
      <c r="N1939" s="142">
        <v>1</v>
      </c>
      <c r="O1939" s="141"/>
      <c r="U1939">
        <v>1</v>
      </c>
      <c r="AA1939" s="141"/>
      <c r="AL1939" s="142"/>
      <c r="AM1939" s="141"/>
      <c r="AX1939" s="142"/>
      <c r="AY1939" s="141"/>
      <c r="BJ1939" s="142"/>
      <c r="BK1939" s="141"/>
      <c r="BV1939" s="142"/>
      <c r="BW1939" s="302">
        <v>1</v>
      </c>
      <c r="BX1939" s="302">
        <v>1</v>
      </c>
      <c r="BY1939" s="302">
        <v>0</v>
      </c>
      <c r="BZ1939" s="302">
        <v>0</v>
      </c>
      <c r="CA1939" s="302">
        <v>0</v>
      </c>
      <c r="CB1939" s="302">
        <v>0</v>
      </c>
      <c r="CC1939" s="303">
        <v>0</v>
      </c>
      <c r="CD1939" s="304">
        <v>0</v>
      </c>
      <c r="CE1939" s="302">
        <v>0</v>
      </c>
      <c r="CF1939" s="302">
        <v>30</v>
      </c>
      <c r="CG1939" s="296">
        <v>0</v>
      </c>
      <c r="CH1939" s="297" t="s">
        <v>12384</v>
      </c>
      <c r="CI1939" s="305">
        <v>0</v>
      </c>
      <c r="CJ1939" s="306">
        <v>0</v>
      </c>
      <c r="CK1939" s="300">
        <v>0</v>
      </c>
      <c r="CL1939" s="301">
        <v>0</v>
      </c>
    </row>
    <row r="1940" spans="1:90" x14ac:dyDescent="0.25">
      <c r="A1940">
        <v>1526105410</v>
      </c>
      <c r="B1940" s="287" t="s">
        <v>14332</v>
      </c>
      <c r="C1940" s="141"/>
      <c r="N1940" s="142">
        <v>1</v>
      </c>
      <c r="O1940" s="141">
        <v>2</v>
      </c>
      <c r="U1940">
        <v>1</v>
      </c>
      <c r="AA1940" s="141"/>
      <c r="AL1940" s="142"/>
      <c r="AM1940" s="141"/>
      <c r="AX1940" s="142"/>
      <c r="AY1940" s="141"/>
      <c r="BJ1940" s="142"/>
      <c r="BK1940" s="141"/>
      <c r="BV1940" s="142"/>
      <c r="BW1940" s="302">
        <v>1</v>
      </c>
      <c r="BX1940" s="302">
        <v>3</v>
      </c>
      <c r="BY1940" s="302">
        <v>0</v>
      </c>
      <c r="BZ1940" s="302">
        <v>0</v>
      </c>
      <c r="CA1940" s="302">
        <v>0</v>
      </c>
      <c r="CB1940" s="302">
        <v>0</v>
      </c>
      <c r="CC1940" s="303">
        <v>0</v>
      </c>
      <c r="CD1940" s="304">
        <v>0</v>
      </c>
      <c r="CE1940" s="302">
        <v>0</v>
      </c>
      <c r="CF1940" s="302">
        <v>30</v>
      </c>
      <c r="CG1940" s="296">
        <v>0</v>
      </c>
      <c r="CH1940" s="297" t="s">
        <v>12384</v>
      </c>
      <c r="CI1940" s="305">
        <v>0</v>
      </c>
      <c r="CJ1940" s="306">
        <v>0</v>
      </c>
      <c r="CK1940" s="300">
        <v>0</v>
      </c>
      <c r="CL1940" s="301">
        <v>0</v>
      </c>
    </row>
    <row r="1941" spans="1:90" x14ac:dyDescent="0.25">
      <c r="A1941">
        <v>1526105420</v>
      </c>
      <c r="B1941" s="287" t="s">
        <v>14333</v>
      </c>
      <c r="C1941" s="141"/>
      <c r="N1941" s="142">
        <v>1</v>
      </c>
      <c r="O1941" s="141">
        <v>2</v>
      </c>
      <c r="Q1941">
        <v>1</v>
      </c>
      <c r="AA1941" s="141"/>
      <c r="AL1941" s="142"/>
      <c r="AM1941" s="141"/>
      <c r="AX1941" s="142"/>
      <c r="AY1941" s="141"/>
      <c r="BJ1941" s="142"/>
      <c r="BK1941" s="141"/>
      <c r="BV1941" s="142"/>
      <c r="BW1941" s="302">
        <v>1</v>
      </c>
      <c r="BX1941" s="302">
        <v>3</v>
      </c>
      <c r="BY1941" s="302">
        <v>0</v>
      </c>
      <c r="BZ1941" s="302">
        <v>0</v>
      </c>
      <c r="CA1941" s="302">
        <v>0</v>
      </c>
      <c r="CB1941" s="302">
        <v>0</v>
      </c>
      <c r="CC1941" s="303">
        <v>0</v>
      </c>
      <c r="CD1941" s="304">
        <v>0</v>
      </c>
      <c r="CE1941" s="302">
        <v>0</v>
      </c>
      <c r="CF1941" s="302">
        <v>30</v>
      </c>
      <c r="CG1941" s="296">
        <v>0</v>
      </c>
      <c r="CH1941" s="297" t="s">
        <v>12384</v>
      </c>
      <c r="CI1941" s="305">
        <v>0</v>
      </c>
      <c r="CJ1941" s="306">
        <v>0</v>
      </c>
      <c r="CK1941" s="300">
        <v>0</v>
      </c>
      <c r="CL1941" s="301">
        <v>0</v>
      </c>
    </row>
    <row r="1942" spans="1:90" x14ac:dyDescent="0.25">
      <c r="A1942">
        <v>1526105640</v>
      </c>
      <c r="B1942" s="287" t="s">
        <v>14334</v>
      </c>
      <c r="C1942" s="141"/>
      <c r="N1942" s="142"/>
      <c r="O1942" s="141"/>
      <c r="AA1942" s="141"/>
      <c r="AL1942" s="142"/>
      <c r="AM1942" s="141"/>
      <c r="AX1942" s="142"/>
      <c r="AY1942" s="141"/>
      <c r="BC1942">
        <v>1</v>
      </c>
      <c r="BJ1942" s="142"/>
      <c r="BK1942" s="141"/>
      <c r="BV1942" s="142"/>
      <c r="BW1942" s="302">
        <v>0</v>
      </c>
      <c r="BX1942" s="302">
        <v>0</v>
      </c>
      <c r="BY1942" s="302">
        <v>0</v>
      </c>
      <c r="BZ1942" s="302">
        <v>0</v>
      </c>
      <c r="CA1942" s="302">
        <v>1</v>
      </c>
      <c r="CB1942" s="302">
        <v>0</v>
      </c>
      <c r="CC1942" s="303">
        <v>0</v>
      </c>
      <c r="CD1942" s="304">
        <v>0</v>
      </c>
      <c r="CE1942" s="302">
        <v>0</v>
      </c>
      <c r="CF1942" s="302">
        <v>30</v>
      </c>
      <c r="CG1942" s="296">
        <v>0</v>
      </c>
      <c r="CH1942" s="297" t="s">
        <v>12384</v>
      </c>
      <c r="CI1942" s="305">
        <v>0</v>
      </c>
      <c r="CJ1942" s="306">
        <v>0</v>
      </c>
      <c r="CK1942" s="300">
        <v>0</v>
      </c>
      <c r="CL1942" s="301">
        <v>0</v>
      </c>
    </row>
    <row r="1943" spans="1:90" x14ac:dyDescent="0.25">
      <c r="A1943">
        <v>1526105700</v>
      </c>
      <c r="B1943" s="287" t="s">
        <v>14335</v>
      </c>
      <c r="C1943" s="141"/>
      <c r="N1943" s="142"/>
      <c r="O1943" s="141"/>
      <c r="AA1943" s="141"/>
      <c r="AB1943">
        <v>1</v>
      </c>
      <c r="AL1943" s="142"/>
      <c r="AM1943" s="141"/>
      <c r="AX1943" s="142"/>
      <c r="AY1943" s="141"/>
      <c r="BC1943">
        <v>1</v>
      </c>
      <c r="BJ1943" s="142"/>
      <c r="BK1943" s="141"/>
      <c r="BV1943" s="142"/>
      <c r="BW1943" s="302">
        <v>0</v>
      </c>
      <c r="BX1943" s="302">
        <v>0</v>
      </c>
      <c r="BY1943" s="302">
        <v>1</v>
      </c>
      <c r="BZ1943" s="302">
        <v>0</v>
      </c>
      <c r="CA1943" s="302">
        <v>1</v>
      </c>
      <c r="CB1943" s="302">
        <v>0</v>
      </c>
      <c r="CC1943" s="303">
        <v>0</v>
      </c>
      <c r="CD1943" s="304">
        <v>0</v>
      </c>
      <c r="CE1943" s="302">
        <v>0</v>
      </c>
      <c r="CF1943" s="302">
        <v>30</v>
      </c>
      <c r="CG1943" s="296">
        <v>0</v>
      </c>
      <c r="CH1943" s="297" t="s">
        <v>12384</v>
      </c>
      <c r="CI1943" s="305">
        <v>0</v>
      </c>
      <c r="CJ1943" s="306">
        <v>0</v>
      </c>
      <c r="CK1943" s="300">
        <v>0</v>
      </c>
      <c r="CL1943" s="301">
        <v>0</v>
      </c>
    </row>
    <row r="1944" spans="1:90" x14ac:dyDescent="0.25">
      <c r="A1944">
        <v>1526105890</v>
      </c>
      <c r="B1944" s="287" t="s">
        <v>14336</v>
      </c>
      <c r="C1944" s="141"/>
      <c r="N1944" s="142"/>
      <c r="O1944" s="141"/>
      <c r="AA1944" s="141"/>
      <c r="AL1944" s="142"/>
      <c r="AM1944" s="141"/>
      <c r="AO1944">
        <v>1</v>
      </c>
      <c r="AV1944">
        <v>1</v>
      </c>
      <c r="AX1944" s="142"/>
      <c r="AY1944" s="141"/>
      <c r="BC1944">
        <v>1</v>
      </c>
      <c r="BD1944">
        <v>1</v>
      </c>
      <c r="BG1944">
        <v>1</v>
      </c>
      <c r="BJ1944" s="142"/>
      <c r="BK1944" s="141"/>
      <c r="BM1944">
        <v>1</v>
      </c>
      <c r="BR1944">
        <v>1</v>
      </c>
      <c r="BT1944">
        <v>1</v>
      </c>
      <c r="BV1944" s="142"/>
      <c r="BW1944" s="302">
        <v>0</v>
      </c>
      <c r="BX1944" s="302">
        <v>0</v>
      </c>
      <c r="BY1944" s="302">
        <v>0</v>
      </c>
      <c r="BZ1944" s="302">
        <v>2</v>
      </c>
      <c r="CA1944" s="302">
        <v>3</v>
      </c>
      <c r="CB1944" s="302">
        <v>3</v>
      </c>
      <c r="CC1944" s="303">
        <v>1.1904761904761904E-2</v>
      </c>
      <c r="CD1944" s="304">
        <v>0</v>
      </c>
      <c r="CE1944" s="302">
        <v>0</v>
      </c>
      <c r="CF1944" s="302">
        <v>30</v>
      </c>
      <c r="CG1944" s="296">
        <v>5.9523809523809529E-4</v>
      </c>
      <c r="CH1944" s="297" t="s">
        <v>12384</v>
      </c>
      <c r="CI1944" s="305">
        <v>0</v>
      </c>
      <c r="CJ1944" s="306">
        <v>3.1071428571428568</v>
      </c>
      <c r="CK1944" s="300">
        <v>1</v>
      </c>
      <c r="CL1944" s="301">
        <v>4</v>
      </c>
    </row>
    <row r="1945" spans="1:90" x14ac:dyDescent="0.25">
      <c r="A1945">
        <v>1526105910</v>
      </c>
      <c r="B1945" s="287" t="s">
        <v>14337</v>
      </c>
      <c r="C1945" s="141"/>
      <c r="N1945" s="142"/>
      <c r="O1945" s="141"/>
      <c r="AA1945" s="141"/>
      <c r="AL1945" s="142"/>
      <c r="AM1945" s="141"/>
      <c r="AO1945">
        <v>1</v>
      </c>
      <c r="AS1945">
        <v>1</v>
      </c>
      <c r="AX1945" s="142"/>
      <c r="AY1945" s="141"/>
      <c r="BJ1945" s="142"/>
      <c r="BK1945" s="141"/>
      <c r="BT1945">
        <v>1</v>
      </c>
      <c r="BV1945" s="142"/>
      <c r="BW1945" s="302">
        <v>0</v>
      </c>
      <c r="BX1945" s="302">
        <v>0</v>
      </c>
      <c r="BY1945" s="302">
        <v>0</v>
      </c>
      <c r="BZ1945" s="302">
        <v>2</v>
      </c>
      <c r="CA1945" s="302">
        <v>0</v>
      </c>
      <c r="CB1945" s="302">
        <v>1</v>
      </c>
      <c r="CC1945" s="303">
        <v>3.968253968253968E-3</v>
      </c>
      <c r="CD1945" s="304">
        <v>0</v>
      </c>
      <c r="CE1945" s="302">
        <v>0</v>
      </c>
      <c r="CF1945" s="302">
        <v>30</v>
      </c>
      <c r="CG1945" s="296">
        <v>1.9841269841269841E-4</v>
      </c>
      <c r="CH1945" s="297" t="s">
        <v>12384</v>
      </c>
      <c r="CI1945" s="305">
        <v>0</v>
      </c>
      <c r="CJ1945" s="306">
        <v>1.0357142857142856</v>
      </c>
      <c r="CK1945" s="300">
        <v>1</v>
      </c>
      <c r="CL1945" s="301">
        <v>2</v>
      </c>
    </row>
    <row r="1946" spans="1:90" x14ac:dyDescent="0.25">
      <c r="A1946">
        <v>1526105950</v>
      </c>
      <c r="B1946" s="287" t="s">
        <v>14338</v>
      </c>
      <c r="C1946" s="141"/>
      <c r="N1946" s="142"/>
      <c r="O1946" s="141"/>
      <c r="AA1946" s="141"/>
      <c r="AL1946" s="142"/>
      <c r="AM1946" s="141">
        <v>1</v>
      </c>
      <c r="AO1946">
        <v>2</v>
      </c>
      <c r="AV1946">
        <v>1</v>
      </c>
      <c r="AX1946" s="142"/>
      <c r="AY1946" s="141"/>
      <c r="BD1946">
        <v>1</v>
      </c>
      <c r="BG1946">
        <v>1</v>
      </c>
      <c r="BH1946">
        <v>1</v>
      </c>
      <c r="BI1946">
        <v>1</v>
      </c>
      <c r="BJ1946" s="142"/>
      <c r="BK1946" s="141"/>
      <c r="BQ1946">
        <v>2</v>
      </c>
      <c r="BS1946">
        <v>1</v>
      </c>
      <c r="BV1946" s="142"/>
      <c r="BW1946" s="302">
        <v>0</v>
      </c>
      <c r="BX1946" s="302">
        <v>0</v>
      </c>
      <c r="BY1946" s="302">
        <v>0</v>
      </c>
      <c r="BZ1946" s="302">
        <v>4</v>
      </c>
      <c r="CA1946" s="302">
        <v>4</v>
      </c>
      <c r="CB1946" s="302">
        <v>3</v>
      </c>
      <c r="CC1946" s="303">
        <v>1.1904761904761904E-2</v>
      </c>
      <c r="CD1946" s="304">
        <v>0.70710678118654757</v>
      </c>
      <c r="CE1946" s="302">
        <v>0</v>
      </c>
      <c r="CF1946" s="302">
        <v>30</v>
      </c>
      <c r="CG1946" s="296">
        <v>5.9523809523809529E-4</v>
      </c>
      <c r="CH1946" s="297" t="s">
        <v>12384</v>
      </c>
      <c r="CI1946" s="305">
        <v>1</v>
      </c>
      <c r="CJ1946" s="306">
        <v>3.8142496383294042</v>
      </c>
      <c r="CK1946" s="300">
        <v>2</v>
      </c>
      <c r="CL1946" s="301">
        <v>4</v>
      </c>
    </row>
    <row r="1947" spans="1:90" x14ac:dyDescent="0.25">
      <c r="A1947">
        <v>1526105970</v>
      </c>
      <c r="B1947" s="287" t="s">
        <v>14339</v>
      </c>
      <c r="C1947" s="141"/>
      <c r="E1947">
        <v>1</v>
      </c>
      <c r="N1947" s="142"/>
      <c r="O1947" s="141"/>
      <c r="AA1947" s="141"/>
      <c r="AL1947" s="142"/>
      <c r="AM1947" s="141"/>
      <c r="AX1947" s="142"/>
      <c r="AY1947" s="141"/>
      <c r="BJ1947" s="142"/>
      <c r="BK1947" s="141"/>
      <c r="BV1947" s="142"/>
      <c r="BW1947" s="302">
        <v>1</v>
      </c>
      <c r="BX1947" s="302">
        <v>0</v>
      </c>
      <c r="BY1947" s="302">
        <v>0</v>
      </c>
      <c r="BZ1947" s="302">
        <v>0</v>
      </c>
      <c r="CA1947" s="302">
        <v>0</v>
      </c>
      <c r="CB1947" s="302">
        <v>0</v>
      </c>
      <c r="CC1947" s="303">
        <v>0</v>
      </c>
      <c r="CD1947" s="304">
        <v>0</v>
      </c>
      <c r="CE1947" s="302">
        <v>0</v>
      </c>
      <c r="CF1947" s="302">
        <v>30</v>
      </c>
      <c r="CG1947" s="296">
        <v>0</v>
      </c>
      <c r="CH1947" s="297" t="s">
        <v>12384</v>
      </c>
      <c r="CI1947" s="305">
        <v>0</v>
      </c>
      <c r="CJ1947" s="306">
        <v>0</v>
      </c>
      <c r="CK1947" s="300">
        <v>0</v>
      </c>
      <c r="CL1947" s="301">
        <v>0</v>
      </c>
    </row>
    <row r="1948" spans="1:90" x14ac:dyDescent="0.25">
      <c r="A1948">
        <v>1526106000</v>
      </c>
      <c r="B1948" s="287" t="s">
        <v>14340</v>
      </c>
      <c r="C1948" s="141"/>
      <c r="N1948" s="142"/>
      <c r="O1948" s="141"/>
      <c r="AA1948" s="141"/>
      <c r="AH1948">
        <v>2</v>
      </c>
      <c r="AL1948" s="142"/>
      <c r="AM1948" s="141"/>
      <c r="AS1948">
        <v>1</v>
      </c>
      <c r="AX1948" s="142"/>
      <c r="AY1948" s="141"/>
      <c r="BB1948">
        <v>1</v>
      </c>
      <c r="BI1948">
        <v>1</v>
      </c>
      <c r="BJ1948" s="142"/>
      <c r="BK1948" s="141">
        <v>1</v>
      </c>
      <c r="BV1948" s="142"/>
      <c r="BW1948" s="302">
        <v>0</v>
      </c>
      <c r="BX1948" s="302">
        <v>0</v>
      </c>
      <c r="BY1948" s="302">
        <v>2</v>
      </c>
      <c r="BZ1948" s="302">
        <v>1</v>
      </c>
      <c r="CA1948" s="302">
        <v>2</v>
      </c>
      <c r="CB1948" s="302">
        <v>1</v>
      </c>
      <c r="CC1948" s="303">
        <v>3.968253968253968E-3</v>
      </c>
      <c r="CD1948" s="304">
        <v>0</v>
      </c>
      <c r="CE1948" s="302">
        <v>0</v>
      </c>
      <c r="CF1948" s="302">
        <v>30</v>
      </c>
      <c r="CG1948" s="296">
        <v>1.9841269841269841E-4</v>
      </c>
      <c r="CH1948" s="297" t="s">
        <v>12384</v>
      </c>
      <c r="CI1948" s="305">
        <v>0</v>
      </c>
      <c r="CJ1948" s="306">
        <v>1.0357142857142856</v>
      </c>
      <c r="CK1948" s="300">
        <v>1</v>
      </c>
      <c r="CL1948" s="301">
        <v>2</v>
      </c>
    </row>
    <row r="1949" spans="1:90" x14ac:dyDescent="0.25">
      <c r="A1949">
        <v>1526106190</v>
      </c>
      <c r="B1949" s="287" t="s">
        <v>14341</v>
      </c>
      <c r="C1949" s="141"/>
      <c r="N1949" s="142">
        <v>1</v>
      </c>
      <c r="O1949" s="141"/>
      <c r="U1949">
        <v>2</v>
      </c>
      <c r="AA1949" s="141"/>
      <c r="AL1949" s="142"/>
      <c r="AM1949" s="141"/>
      <c r="AX1949" s="142"/>
      <c r="AY1949" s="141"/>
      <c r="BJ1949" s="142"/>
      <c r="BK1949" s="141"/>
      <c r="BV1949" s="142"/>
      <c r="BW1949" s="302">
        <v>1</v>
      </c>
      <c r="BX1949" s="302">
        <v>2</v>
      </c>
      <c r="BY1949" s="302">
        <v>0</v>
      </c>
      <c r="BZ1949" s="302">
        <v>0</v>
      </c>
      <c r="CA1949" s="302">
        <v>0</v>
      </c>
      <c r="CB1949" s="302">
        <v>0</v>
      </c>
      <c r="CC1949" s="303">
        <v>0</v>
      </c>
      <c r="CD1949" s="304">
        <v>0</v>
      </c>
      <c r="CE1949" s="302">
        <v>0</v>
      </c>
      <c r="CF1949" s="302">
        <v>30</v>
      </c>
      <c r="CG1949" s="296">
        <v>0</v>
      </c>
      <c r="CH1949" s="297" t="s">
        <v>12384</v>
      </c>
      <c r="CI1949" s="305">
        <v>0</v>
      </c>
      <c r="CJ1949" s="306">
        <v>0</v>
      </c>
      <c r="CK1949" s="300">
        <v>0</v>
      </c>
      <c r="CL1949" s="301">
        <v>0</v>
      </c>
    </row>
    <row r="1950" spans="1:90" x14ac:dyDescent="0.25">
      <c r="A1950">
        <v>1526106200</v>
      </c>
      <c r="B1950" s="287" t="s">
        <v>14342</v>
      </c>
      <c r="C1950" s="141"/>
      <c r="N1950" s="142"/>
      <c r="O1950" s="141"/>
      <c r="U1950">
        <v>1</v>
      </c>
      <c r="AA1950" s="141"/>
      <c r="AL1950" s="142"/>
      <c r="AM1950" s="141"/>
      <c r="AX1950" s="142"/>
      <c r="AY1950" s="141"/>
      <c r="BJ1950" s="142"/>
      <c r="BK1950" s="141"/>
      <c r="BV1950" s="142"/>
      <c r="BW1950" s="302">
        <v>0</v>
      </c>
      <c r="BX1950" s="302">
        <v>1</v>
      </c>
      <c r="BY1950" s="302">
        <v>0</v>
      </c>
      <c r="BZ1950" s="302">
        <v>0</v>
      </c>
      <c r="CA1950" s="302">
        <v>0</v>
      </c>
      <c r="CB1950" s="302">
        <v>0</v>
      </c>
      <c r="CC1950" s="303">
        <v>0</v>
      </c>
      <c r="CD1950" s="304">
        <v>0</v>
      </c>
      <c r="CE1950" s="302">
        <v>0</v>
      </c>
      <c r="CF1950" s="302">
        <v>30</v>
      </c>
      <c r="CG1950" s="296">
        <v>0</v>
      </c>
      <c r="CH1950" s="297" t="s">
        <v>12384</v>
      </c>
      <c r="CI1950" s="305">
        <v>0</v>
      </c>
      <c r="CJ1950" s="306">
        <v>0</v>
      </c>
      <c r="CK1950" s="300">
        <v>0</v>
      </c>
      <c r="CL1950" s="301">
        <v>0</v>
      </c>
    </row>
    <row r="1951" spans="1:90" x14ac:dyDescent="0.25">
      <c r="A1951">
        <v>1526106300</v>
      </c>
      <c r="B1951" s="287" t="s">
        <v>14343</v>
      </c>
      <c r="C1951" s="141"/>
      <c r="N1951" s="142">
        <v>1</v>
      </c>
      <c r="O1951" s="141">
        <v>2</v>
      </c>
      <c r="AA1951" s="141"/>
      <c r="AL1951" s="142"/>
      <c r="AM1951" s="141"/>
      <c r="AX1951" s="142"/>
      <c r="AY1951" s="141"/>
      <c r="BJ1951" s="142"/>
      <c r="BK1951" s="141"/>
      <c r="BV1951" s="142"/>
      <c r="BW1951" s="302">
        <v>1</v>
      </c>
      <c r="BX1951" s="302">
        <v>2</v>
      </c>
      <c r="BY1951" s="302">
        <v>0</v>
      </c>
      <c r="BZ1951" s="302">
        <v>0</v>
      </c>
      <c r="CA1951" s="302">
        <v>0</v>
      </c>
      <c r="CB1951" s="302">
        <v>0</v>
      </c>
      <c r="CC1951" s="303">
        <v>0</v>
      </c>
      <c r="CD1951" s="304">
        <v>0</v>
      </c>
      <c r="CE1951" s="302">
        <v>0</v>
      </c>
      <c r="CF1951" s="302">
        <v>30</v>
      </c>
      <c r="CG1951" s="296">
        <v>0</v>
      </c>
      <c r="CH1951" s="297" t="s">
        <v>12384</v>
      </c>
      <c r="CI1951" s="305">
        <v>0</v>
      </c>
      <c r="CJ1951" s="306">
        <v>0</v>
      </c>
      <c r="CK1951" s="300">
        <v>0</v>
      </c>
      <c r="CL1951" s="301">
        <v>0</v>
      </c>
    </row>
    <row r="1952" spans="1:90" x14ac:dyDescent="0.25">
      <c r="A1952">
        <v>1526106920</v>
      </c>
      <c r="B1952" s="287" t="s">
        <v>14344</v>
      </c>
      <c r="C1952" s="141"/>
      <c r="N1952" s="142">
        <v>1</v>
      </c>
      <c r="O1952" s="141"/>
      <c r="AA1952" s="141"/>
      <c r="AC1952">
        <v>1</v>
      </c>
      <c r="AD1952">
        <v>6</v>
      </c>
      <c r="AG1952">
        <v>1</v>
      </c>
      <c r="AK1952">
        <v>1</v>
      </c>
      <c r="AL1952" s="142">
        <v>1</v>
      </c>
      <c r="AM1952" s="141"/>
      <c r="AN1952">
        <v>3</v>
      </c>
      <c r="AX1952" s="142"/>
      <c r="AY1952" s="141"/>
      <c r="BJ1952" s="142"/>
      <c r="BK1952" s="141">
        <v>1</v>
      </c>
      <c r="BN1952">
        <v>2</v>
      </c>
      <c r="BO1952">
        <v>1</v>
      </c>
      <c r="BV1952" s="142"/>
      <c r="BW1952" s="302">
        <v>1</v>
      </c>
      <c r="BX1952" s="302">
        <v>0</v>
      </c>
      <c r="BY1952" s="302">
        <v>10</v>
      </c>
      <c r="BZ1952" s="302">
        <v>3</v>
      </c>
      <c r="CA1952" s="302">
        <v>0</v>
      </c>
      <c r="CB1952" s="302">
        <v>4</v>
      </c>
      <c r="CC1952" s="303">
        <v>1.5873015873015872E-2</v>
      </c>
      <c r="CD1952" s="304">
        <v>0.57735026918962584</v>
      </c>
      <c r="CE1952" s="302">
        <v>0</v>
      </c>
      <c r="CF1952" s="302">
        <v>30</v>
      </c>
      <c r="CG1952" s="296">
        <v>7.9365079365079365E-4</v>
      </c>
      <c r="CH1952" s="297" t="s">
        <v>12384</v>
      </c>
      <c r="CI1952" s="305">
        <v>1</v>
      </c>
      <c r="CJ1952" s="306">
        <v>4.7202074120467685</v>
      </c>
      <c r="CK1952" s="300">
        <v>2</v>
      </c>
      <c r="CL1952" s="301">
        <v>5</v>
      </c>
    </row>
    <row r="1953" spans="1:90" x14ac:dyDescent="0.25">
      <c r="A1953">
        <v>1526107210</v>
      </c>
      <c r="B1953" s="287" t="s">
        <v>14345</v>
      </c>
      <c r="C1953" s="141"/>
      <c r="N1953" s="142"/>
      <c r="O1953" s="141"/>
      <c r="Z1953">
        <v>1</v>
      </c>
      <c r="AA1953" s="141"/>
      <c r="AL1953" s="142"/>
      <c r="AM1953" s="141"/>
      <c r="AX1953" s="142"/>
      <c r="AY1953" s="141"/>
      <c r="BJ1953" s="142"/>
      <c r="BK1953" s="141"/>
      <c r="BV1953" s="142"/>
      <c r="BW1953" s="302">
        <v>0</v>
      </c>
      <c r="BX1953" s="302">
        <v>1</v>
      </c>
      <c r="BY1953" s="302">
        <v>0</v>
      </c>
      <c r="BZ1953" s="302">
        <v>0</v>
      </c>
      <c r="CA1953" s="302">
        <v>0</v>
      </c>
      <c r="CB1953" s="302">
        <v>0</v>
      </c>
      <c r="CC1953" s="303">
        <v>0</v>
      </c>
      <c r="CD1953" s="304">
        <v>0</v>
      </c>
      <c r="CE1953" s="302">
        <v>0</v>
      </c>
      <c r="CF1953" s="302">
        <v>30</v>
      </c>
      <c r="CG1953" s="296">
        <v>0</v>
      </c>
      <c r="CH1953" s="297" t="s">
        <v>12384</v>
      </c>
      <c r="CI1953" s="305">
        <v>0</v>
      </c>
      <c r="CJ1953" s="306">
        <v>0</v>
      </c>
      <c r="CK1953" s="300">
        <v>0</v>
      </c>
      <c r="CL1953" s="301">
        <v>0</v>
      </c>
    </row>
    <row r="1954" spans="1:90" x14ac:dyDescent="0.25">
      <c r="A1954">
        <v>1526107330</v>
      </c>
      <c r="B1954" s="287" t="s">
        <v>14346</v>
      </c>
      <c r="C1954" s="141"/>
      <c r="N1954" s="142"/>
      <c r="O1954" s="141"/>
      <c r="S1954">
        <v>1</v>
      </c>
      <c r="T1954">
        <v>1</v>
      </c>
      <c r="AA1954" s="141"/>
      <c r="AE1954">
        <v>1</v>
      </c>
      <c r="AJ1954">
        <v>1</v>
      </c>
      <c r="AL1954" s="142"/>
      <c r="AM1954" s="141"/>
      <c r="AX1954" s="142"/>
      <c r="AY1954" s="141"/>
      <c r="BJ1954" s="142"/>
      <c r="BK1954" s="141">
        <v>1</v>
      </c>
      <c r="BM1954">
        <v>1</v>
      </c>
      <c r="BV1954" s="142"/>
      <c r="BW1954" s="302">
        <v>0</v>
      </c>
      <c r="BX1954" s="302">
        <v>2</v>
      </c>
      <c r="BY1954" s="302">
        <v>2</v>
      </c>
      <c r="BZ1954" s="302">
        <v>0</v>
      </c>
      <c r="CA1954" s="302">
        <v>0</v>
      </c>
      <c r="CB1954" s="302">
        <v>2</v>
      </c>
      <c r="CC1954" s="303">
        <v>7.9365079365079361E-3</v>
      </c>
      <c r="CD1954" s="304">
        <v>0</v>
      </c>
      <c r="CE1954" s="302">
        <v>0</v>
      </c>
      <c r="CF1954" s="302">
        <v>30</v>
      </c>
      <c r="CG1954" s="296">
        <v>3.9682539682539683E-4</v>
      </c>
      <c r="CH1954" s="297" t="s">
        <v>12384</v>
      </c>
      <c r="CI1954" s="305">
        <v>0</v>
      </c>
      <c r="CJ1954" s="306">
        <v>2.0714285714285712</v>
      </c>
      <c r="CK1954" s="300">
        <v>1</v>
      </c>
      <c r="CL1954" s="301">
        <v>3</v>
      </c>
    </row>
    <row r="1955" spans="1:90" x14ac:dyDescent="0.25">
      <c r="A1955">
        <v>1526107540</v>
      </c>
      <c r="B1955" s="287" t="s">
        <v>14347</v>
      </c>
      <c r="C1955" s="141"/>
      <c r="F1955">
        <v>1</v>
      </c>
      <c r="N1955" s="142"/>
      <c r="O1955" s="141"/>
      <c r="AA1955" s="141"/>
      <c r="AL1955" s="142"/>
      <c r="AM1955" s="141"/>
      <c r="AX1955" s="142"/>
      <c r="AY1955" s="141"/>
      <c r="BJ1955" s="142"/>
      <c r="BK1955" s="141"/>
      <c r="BV1955" s="142"/>
      <c r="BW1955" s="302">
        <v>1</v>
      </c>
      <c r="BX1955" s="302">
        <v>0</v>
      </c>
      <c r="BY1955" s="302">
        <v>0</v>
      </c>
      <c r="BZ1955" s="302">
        <v>0</v>
      </c>
      <c r="CA1955" s="302">
        <v>0</v>
      </c>
      <c r="CB1955" s="302">
        <v>0</v>
      </c>
      <c r="CC1955" s="303">
        <v>0</v>
      </c>
      <c r="CD1955" s="304">
        <v>0</v>
      </c>
      <c r="CE1955" s="302">
        <v>0</v>
      </c>
      <c r="CF1955" s="302">
        <v>30</v>
      </c>
      <c r="CG1955" s="296">
        <v>0</v>
      </c>
      <c r="CH1955" s="297" t="s">
        <v>12384</v>
      </c>
      <c r="CI1955" s="305">
        <v>0</v>
      </c>
      <c r="CJ1955" s="306">
        <v>0</v>
      </c>
      <c r="CK1955" s="300">
        <v>0</v>
      </c>
      <c r="CL1955" s="301">
        <v>0</v>
      </c>
    </row>
    <row r="1956" spans="1:90" x14ac:dyDescent="0.25">
      <c r="A1956">
        <v>1526107640</v>
      </c>
      <c r="B1956" s="287" t="s">
        <v>14348</v>
      </c>
      <c r="C1956" s="141"/>
      <c r="N1956" s="142">
        <v>1</v>
      </c>
      <c r="O1956" s="141"/>
      <c r="AA1956" s="141"/>
      <c r="AL1956" s="142"/>
      <c r="AM1956" s="141"/>
      <c r="AX1956" s="142"/>
      <c r="AY1956" s="141"/>
      <c r="BJ1956" s="142"/>
      <c r="BK1956" s="141"/>
      <c r="BV1956" s="142"/>
      <c r="BW1956" s="302">
        <v>1</v>
      </c>
      <c r="BX1956" s="302">
        <v>0</v>
      </c>
      <c r="BY1956" s="302">
        <v>0</v>
      </c>
      <c r="BZ1956" s="302">
        <v>0</v>
      </c>
      <c r="CA1956" s="302">
        <v>0</v>
      </c>
      <c r="CB1956" s="302">
        <v>0</v>
      </c>
      <c r="CC1956" s="303">
        <v>0</v>
      </c>
      <c r="CD1956" s="304">
        <v>0</v>
      </c>
      <c r="CE1956" s="302">
        <v>0</v>
      </c>
      <c r="CF1956" s="302">
        <v>30</v>
      </c>
      <c r="CG1956" s="296">
        <v>0</v>
      </c>
      <c r="CH1956" s="297" t="s">
        <v>12384</v>
      </c>
      <c r="CI1956" s="305">
        <v>0</v>
      </c>
      <c r="CJ1956" s="306">
        <v>0</v>
      </c>
      <c r="CK1956" s="300">
        <v>0</v>
      </c>
      <c r="CL1956" s="301">
        <v>0</v>
      </c>
    </row>
    <row r="1957" spans="1:90" x14ac:dyDescent="0.25">
      <c r="A1957">
        <v>1526107700</v>
      </c>
      <c r="B1957" s="287" t="s">
        <v>14349</v>
      </c>
      <c r="C1957" s="141"/>
      <c r="N1957" s="142">
        <v>1</v>
      </c>
      <c r="O1957" s="141"/>
      <c r="U1957">
        <v>1</v>
      </c>
      <c r="AA1957" s="141"/>
      <c r="AL1957" s="142"/>
      <c r="AM1957" s="141"/>
      <c r="AX1957" s="142"/>
      <c r="AY1957" s="141"/>
      <c r="BJ1957" s="142"/>
      <c r="BK1957" s="141"/>
      <c r="BV1957" s="142"/>
      <c r="BW1957" s="302">
        <v>1</v>
      </c>
      <c r="BX1957" s="302">
        <v>1</v>
      </c>
      <c r="BY1957" s="302">
        <v>0</v>
      </c>
      <c r="BZ1957" s="302">
        <v>0</v>
      </c>
      <c r="CA1957" s="302">
        <v>0</v>
      </c>
      <c r="CB1957" s="302">
        <v>0</v>
      </c>
      <c r="CC1957" s="303">
        <v>0</v>
      </c>
      <c r="CD1957" s="304">
        <v>0</v>
      </c>
      <c r="CE1957" s="302">
        <v>0</v>
      </c>
      <c r="CF1957" s="302">
        <v>30</v>
      </c>
      <c r="CG1957" s="296">
        <v>0</v>
      </c>
      <c r="CH1957" s="297" t="s">
        <v>12384</v>
      </c>
      <c r="CI1957" s="305">
        <v>0</v>
      </c>
      <c r="CJ1957" s="306">
        <v>0</v>
      </c>
      <c r="CK1957" s="300">
        <v>0</v>
      </c>
      <c r="CL1957" s="301">
        <v>0</v>
      </c>
    </row>
    <row r="1958" spans="1:90" x14ac:dyDescent="0.25">
      <c r="A1958">
        <v>1526107740</v>
      </c>
      <c r="B1958" s="287" t="s">
        <v>14350</v>
      </c>
      <c r="C1958" s="141"/>
      <c r="N1958" s="142"/>
      <c r="O1958" s="141"/>
      <c r="Q1958">
        <v>1</v>
      </c>
      <c r="Y1958">
        <v>1</v>
      </c>
      <c r="AA1958" s="141"/>
      <c r="AC1958">
        <v>2</v>
      </c>
      <c r="AK1958">
        <v>1</v>
      </c>
      <c r="AL1958" s="142"/>
      <c r="AM1958" s="141"/>
      <c r="AO1958">
        <v>1</v>
      </c>
      <c r="AP1958">
        <v>1</v>
      </c>
      <c r="AQ1958">
        <v>1</v>
      </c>
      <c r="AV1958">
        <v>1</v>
      </c>
      <c r="AX1958" s="142"/>
      <c r="AY1958" s="141"/>
      <c r="BF1958">
        <v>1</v>
      </c>
      <c r="BJ1958" s="142"/>
      <c r="BK1958" s="141">
        <v>1</v>
      </c>
      <c r="BM1958">
        <v>1</v>
      </c>
      <c r="BP1958">
        <v>1</v>
      </c>
      <c r="BV1958" s="142"/>
      <c r="BW1958" s="302">
        <v>0</v>
      </c>
      <c r="BX1958" s="302">
        <v>2</v>
      </c>
      <c r="BY1958" s="302">
        <v>3</v>
      </c>
      <c r="BZ1958" s="302">
        <v>4</v>
      </c>
      <c r="CA1958" s="302">
        <v>1</v>
      </c>
      <c r="CB1958" s="302">
        <v>3</v>
      </c>
      <c r="CC1958" s="303">
        <v>1.1904761904761904E-2</v>
      </c>
      <c r="CD1958" s="304">
        <v>0</v>
      </c>
      <c r="CE1958" s="302">
        <v>0</v>
      </c>
      <c r="CF1958" s="302">
        <v>30</v>
      </c>
      <c r="CG1958" s="296">
        <v>5.9523809523809529E-4</v>
      </c>
      <c r="CH1958" s="297" t="s">
        <v>12384</v>
      </c>
      <c r="CI1958" s="305">
        <v>0</v>
      </c>
      <c r="CJ1958" s="306">
        <v>3.1071428571428568</v>
      </c>
      <c r="CK1958" s="300">
        <v>1</v>
      </c>
      <c r="CL1958" s="301">
        <v>4</v>
      </c>
    </row>
    <row r="1959" spans="1:90" x14ac:dyDescent="0.25">
      <c r="A1959">
        <v>1526107930</v>
      </c>
      <c r="B1959" s="287" t="s">
        <v>14351</v>
      </c>
      <c r="C1959" s="141"/>
      <c r="N1959" s="142"/>
      <c r="O1959" s="141"/>
      <c r="U1959">
        <v>1</v>
      </c>
      <c r="AA1959" s="141"/>
      <c r="AL1959" s="142"/>
      <c r="AM1959" s="141"/>
      <c r="AX1959" s="142"/>
      <c r="AY1959" s="141"/>
      <c r="BJ1959" s="142"/>
      <c r="BK1959" s="141"/>
      <c r="BV1959" s="142"/>
      <c r="BW1959" s="302">
        <v>0</v>
      </c>
      <c r="BX1959" s="302">
        <v>1</v>
      </c>
      <c r="BY1959" s="302">
        <v>0</v>
      </c>
      <c r="BZ1959" s="302">
        <v>0</v>
      </c>
      <c r="CA1959" s="302">
        <v>0</v>
      </c>
      <c r="CB1959" s="302">
        <v>0</v>
      </c>
      <c r="CC1959" s="303">
        <v>0</v>
      </c>
      <c r="CD1959" s="304">
        <v>0</v>
      </c>
      <c r="CE1959" s="302">
        <v>0</v>
      </c>
      <c r="CF1959" s="302">
        <v>30</v>
      </c>
      <c r="CG1959" s="296">
        <v>0</v>
      </c>
      <c r="CH1959" s="297" t="s">
        <v>12384</v>
      </c>
      <c r="CI1959" s="305">
        <v>0</v>
      </c>
      <c r="CJ1959" s="306">
        <v>0</v>
      </c>
      <c r="CK1959" s="300">
        <v>0</v>
      </c>
      <c r="CL1959" s="301">
        <v>0</v>
      </c>
    </row>
    <row r="1960" spans="1:90" x14ac:dyDescent="0.25">
      <c r="A1960">
        <v>1526108570</v>
      </c>
      <c r="B1960" s="287" t="s">
        <v>14352</v>
      </c>
      <c r="C1960" s="141"/>
      <c r="N1960" s="142"/>
      <c r="O1960" s="141"/>
      <c r="U1960">
        <v>1</v>
      </c>
      <c r="AA1960" s="141"/>
      <c r="AD1960">
        <v>2</v>
      </c>
      <c r="AL1960" s="142"/>
      <c r="AM1960" s="141"/>
      <c r="AT1960">
        <v>1</v>
      </c>
      <c r="AX1960" s="142"/>
      <c r="AY1960" s="141"/>
      <c r="BJ1960" s="142"/>
      <c r="BK1960" s="141"/>
      <c r="BO1960">
        <v>1</v>
      </c>
      <c r="BT1960">
        <v>1</v>
      </c>
      <c r="BV1960" s="142"/>
      <c r="BW1960" s="302">
        <v>0</v>
      </c>
      <c r="BX1960" s="302">
        <v>1</v>
      </c>
      <c r="BY1960" s="302">
        <v>2</v>
      </c>
      <c r="BZ1960" s="302">
        <v>1</v>
      </c>
      <c r="CA1960" s="302">
        <v>0</v>
      </c>
      <c r="CB1960" s="302">
        <v>2</v>
      </c>
      <c r="CC1960" s="303">
        <v>7.9365079365079361E-3</v>
      </c>
      <c r="CD1960" s="304">
        <v>0</v>
      </c>
      <c r="CE1960" s="302">
        <v>0</v>
      </c>
      <c r="CF1960" s="302">
        <v>30</v>
      </c>
      <c r="CG1960" s="296">
        <v>3.9682539682539683E-4</v>
      </c>
      <c r="CH1960" s="297" t="s">
        <v>12384</v>
      </c>
      <c r="CI1960" s="305">
        <v>0</v>
      </c>
      <c r="CJ1960" s="306">
        <v>2.0714285714285712</v>
      </c>
      <c r="CK1960" s="300">
        <v>1</v>
      </c>
      <c r="CL1960" s="301">
        <v>3</v>
      </c>
    </row>
    <row r="1961" spans="1:90" x14ac:dyDescent="0.25">
      <c r="A1961">
        <v>1526108790</v>
      </c>
      <c r="B1961" s="287" t="s">
        <v>14353</v>
      </c>
      <c r="C1961" s="141"/>
      <c r="N1961" s="142">
        <v>2</v>
      </c>
      <c r="O1961" s="141">
        <v>4</v>
      </c>
      <c r="Q1961">
        <v>1</v>
      </c>
      <c r="U1961">
        <v>1</v>
      </c>
      <c r="AA1961" s="141"/>
      <c r="AL1961" s="142"/>
      <c r="AM1961" s="141">
        <v>1</v>
      </c>
      <c r="AX1961" s="142"/>
      <c r="AY1961" s="141"/>
      <c r="BJ1961" s="142"/>
      <c r="BK1961" s="141"/>
      <c r="BV1961" s="142"/>
      <c r="BW1961" s="302">
        <v>2</v>
      </c>
      <c r="BX1961" s="302">
        <v>6</v>
      </c>
      <c r="BY1961" s="302">
        <v>0</v>
      </c>
      <c r="BZ1961" s="302">
        <v>1</v>
      </c>
      <c r="CA1961" s="302">
        <v>0</v>
      </c>
      <c r="CB1961" s="302">
        <v>0</v>
      </c>
      <c r="CC1961" s="303">
        <v>0</v>
      </c>
      <c r="CD1961" s="304">
        <v>0</v>
      </c>
      <c r="CE1961" s="302">
        <v>0</v>
      </c>
      <c r="CF1961" s="302">
        <v>30</v>
      </c>
      <c r="CG1961" s="296">
        <v>0</v>
      </c>
      <c r="CH1961" s="297" t="s">
        <v>12384</v>
      </c>
      <c r="CI1961" s="305">
        <v>0</v>
      </c>
      <c r="CJ1961" s="306">
        <v>0</v>
      </c>
      <c r="CK1961" s="300">
        <v>0</v>
      </c>
      <c r="CL1961" s="301">
        <v>0</v>
      </c>
    </row>
    <row r="1962" spans="1:90" x14ac:dyDescent="0.25">
      <c r="A1962">
        <v>1526109010</v>
      </c>
      <c r="B1962" s="287" t="s">
        <v>14354</v>
      </c>
      <c r="C1962" s="141"/>
      <c r="N1962" s="142"/>
      <c r="O1962" s="141"/>
      <c r="AA1962" s="141"/>
      <c r="AL1962" s="142"/>
      <c r="AM1962" s="141"/>
      <c r="AX1962" s="142"/>
      <c r="AY1962" s="141"/>
      <c r="BJ1962" s="142"/>
      <c r="BK1962" s="141"/>
      <c r="BV1962" s="142">
        <v>1</v>
      </c>
      <c r="BW1962" s="302">
        <v>0</v>
      </c>
      <c r="BX1962" s="302">
        <v>0</v>
      </c>
      <c r="BY1962" s="302">
        <v>0</v>
      </c>
      <c r="BZ1962" s="302">
        <v>0</v>
      </c>
      <c r="CA1962" s="302">
        <v>0</v>
      </c>
      <c r="CB1962" s="302">
        <v>1</v>
      </c>
      <c r="CC1962" s="303">
        <v>3.968253968253968E-3</v>
      </c>
      <c r="CD1962" s="304">
        <v>0</v>
      </c>
      <c r="CE1962" s="302">
        <v>0</v>
      </c>
      <c r="CF1962" s="302">
        <v>30</v>
      </c>
      <c r="CG1962" s="296">
        <v>1.9841269841269841E-4</v>
      </c>
      <c r="CH1962" s="297" t="s">
        <v>12384</v>
      </c>
      <c r="CI1962" s="305">
        <v>0</v>
      </c>
      <c r="CJ1962" s="306">
        <v>1.0357142857142856</v>
      </c>
      <c r="CK1962" s="300">
        <v>1</v>
      </c>
      <c r="CL1962" s="301">
        <v>2</v>
      </c>
    </row>
    <row r="1963" spans="1:90" x14ac:dyDescent="0.25">
      <c r="A1963">
        <v>1526109030</v>
      </c>
      <c r="B1963" s="287" t="s">
        <v>14355</v>
      </c>
      <c r="C1963" s="141"/>
      <c r="N1963" s="142">
        <v>2</v>
      </c>
      <c r="O1963" s="141"/>
      <c r="AA1963" s="141"/>
      <c r="AL1963" s="142"/>
      <c r="AM1963" s="141"/>
      <c r="AX1963" s="142"/>
      <c r="AY1963" s="141"/>
      <c r="BJ1963" s="142"/>
      <c r="BK1963" s="141"/>
      <c r="BV1963" s="142"/>
      <c r="BW1963" s="302">
        <v>2</v>
      </c>
      <c r="BX1963" s="302">
        <v>0</v>
      </c>
      <c r="BY1963" s="302">
        <v>0</v>
      </c>
      <c r="BZ1963" s="302">
        <v>0</v>
      </c>
      <c r="CA1963" s="302">
        <v>0</v>
      </c>
      <c r="CB1963" s="302">
        <v>0</v>
      </c>
      <c r="CC1963" s="303">
        <v>0</v>
      </c>
      <c r="CD1963" s="304">
        <v>0</v>
      </c>
      <c r="CE1963" s="302">
        <v>0</v>
      </c>
      <c r="CF1963" s="302">
        <v>30</v>
      </c>
      <c r="CG1963" s="296">
        <v>0</v>
      </c>
      <c r="CH1963" s="297" t="s">
        <v>12384</v>
      </c>
      <c r="CI1963" s="305">
        <v>0</v>
      </c>
      <c r="CJ1963" s="306">
        <v>0</v>
      </c>
      <c r="CK1963" s="300">
        <v>0</v>
      </c>
      <c r="CL1963" s="301">
        <v>0</v>
      </c>
    </row>
    <row r="1964" spans="1:90" x14ac:dyDescent="0.25">
      <c r="A1964">
        <v>1526109040</v>
      </c>
      <c r="B1964" s="287" t="s">
        <v>14356</v>
      </c>
      <c r="C1964" s="141"/>
      <c r="N1964" s="142"/>
      <c r="O1964" s="141"/>
      <c r="U1964">
        <v>1</v>
      </c>
      <c r="AA1964" s="141"/>
      <c r="AL1964" s="142"/>
      <c r="AM1964" s="141"/>
      <c r="AX1964" s="142"/>
      <c r="AY1964" s="141"/>
      <c r="BJ1964" s="142"/>
      <c r="BK1964" s="141"/>
      <c r="BV1964" s="142"/>
      <c r="BW1964" s="302">
        <v>0</v>
      </c>
      <c r="BX1964" s="302">
        <v>1</v>
      </c>
      <c r="BY1964" s="302">
        <v>0</v>
      </c>
      <c r="BZ1964" s="302">
        <v>0</v>
      </c>
      <c r="CA1964" s="302">
        <v>0</v>
      </c>
      <c r="CB1964" s="302">
        <v>0</v>
      </c>
      <c r="CC1964" s="303">
        <v>0</v>
      </c>
      <c r="CD1964" s="304">
        <v>0</v>
      </c>
      <c r="CE1964" s="302">
        <v>0</v>
      </c>
      <c r="CF1964" s="302">
        <v>30</v>
      </c>
      <c r="CG1964" s="296">
        <v>0</v>
      </c>
      <c r="CH1964" s="297" t="s">
        <v>12384</v>
      </c>
      <c r="CI1964" s="305">
        <v>0</v>
      </c>
      <c r="CJ1964" s="306">
        <v>0</v>
      </c>
      <c r="CK1964" s="300">
        <v>0</v>
      </c>
      <c r="CL1964" s="301">
        <v>0</v>
      </c>
    </row>
    <row r="1965" spans="1:90" x14ac:dyDescent="0.25">
      <c r="A1965">
        <v>1526109060</v>
      </c>
      <c r="B1965" s="287" t="s">
        <v>14357</v>
      </c>
      <c r="C1965" s="141"/>
      <c r="L1965">
        <v>1</v>
      </c>
      <c r="N1965" s="142">
        <v>1</v>
      </c>
      <c r="O1965" s="141">
        <v>2</v>
      </c>
      <c r="AA1965" s="141"/>
      <c r="AL1965" s="142"/>
      <c r="AM1965" s="141"/>
      <c r="AX1965" s="142"/>
      <c r="AY1965" s="141"/>
      <c r="BJ1965" s="142"/>
      <c r="BK1965" s="141"/>
      <c r="BV1965" s="142"/>
      <c r="BW1965" s="302">
        <v>2</v>
      </c>
      <c r="BX1965" s="302">
        <v>2</v>
      </c>
      <c r="BY1965" s="302">
        <v>0</v>
      </c>
      <c r="BZ1965" s="302">
        <v>0</v>
      </c>
      <c r="CA1965" s="302">
        <v>0</v>
      </c>
      <c r="CB1965" s="302">
        <v>0</v>
      </c>
      <c r="CC1965" s="303">
        <v>0</v>
      </c>
      <c r="CD1965" s="304">
        <v>0</v>
      </c>
      <c r="CE1965" s="302">
        <v>0</v>
      </c>
      <c r="CF1965" s="302">
        <v>30</v>
      </c>
      <c r="CG1965" s="296">
        <v>0</v>
      </c>
      <c r="CH1965" s="297" t="s">
        <v>12384</v>
      </c>
      <c r="CI1965" s="305">
        <v>0</v>
      </c>
      <c r="CJ1965" s="306">
        <v>0</v>
      </c>
      <c r="CK1965" s="300">
        <v>0</v>
      </c>
      <c r="CL1965" s="301">
        <v>0</v>
      </c>
    </row>
    <row r="1966" spans="1:90" x14ac:dyDescent="0.25">
      <c r="A1966">
        <v>1526109230</v>
      </c>
      <c r="B1966" s="287" t="s">
        <v>14358</v>
      </c>
      <c r="C1966" s="141"/>
      <c r="N1966" s="142">
        <v>1</v>
      </c>
      <c r="O1966" s="141"/>
      <c r="AA1966" s="141"/>
      <c r="AL1966" s="142"/>
      <c r="AM1966" s="141"/>
      <c r="AX1966" s="142"/>
      <c r="AY1966" s="141"/>
      <c r="BJ1966" s="142"/>
      <c r="BK1966" s="141"/>
      <c r="BV1966" s="142"/>
      <c r="BW1966" s="302">
        <v>1</v>
      </c>
      <c r="BX1966" s="302">
        <v>0</v>
      </c>
      <c r="BY1966" s="302">
        <v>0</v>
      </c>
      <c r="BZ1966" s="302">
        <v>0</v>
      </c>
      <c r="CA1966" s="302">
        <v>0</v>
      </c>
      <c r="CB1966" s="302">
        <v>0</v>
      </c>
      <c r="CC1966" s="303">
        <v>0</v>
      </c>
      <c r="CD1966" s="304">
        <v>0</v>
      </c>
      <c r="CE1966" s="302">
        <v>0</v>
      </c>
      <c r="CF1966" s="302">
        <v>30</v>
      </c>
      <c r="CG1966" s="296">
        <v>0</v>
      </c>
      <c r="CH1966" s="297" t="s">
        <v>12384</v>
      </c>
      <c r="CI1966" s="305">
        <v>0</v>
      </c>
      <c r="CJ1966" s="306">
        <v>0</v>
      </c>
      <c r="CK1966" s="300">
        <v>0</v>
      </c>
      <c r="CL1966" s="301">
        <v>0</v>
      </c>
    </row>
    <row r="1967" spans="1:90" x14ac:dyDescent="0.25">
      <c r="A1967">
        <v>1526109350</v>
      </c>
      <c r="B1967" s="287" t="s">
        <v>14359</v>
      </c>
      <c r="C1967" s="141"/>
      <c r="N1967" s="142">
        <v>1</v>
      </c>
      <c r="O1967" s="141">
        <v>2</v>
      </c>
      <c r="AA1967" s="141"/>
      <c r="AL1967" s="142"/>
      <c r="AM1967" s="141"/>
      <c r="AX1967" s="142"/>
      <c r="AY1967" s="141"/>
      <c r="BJ1967" s="142"/>
      <c r="BK1967" s="141"/>
      <c r="BV1967" s="142"/>
      <c r="BW1967" s="302">
        <v>1</v>
      </c>
      <c r="BX1967" s="302">
        <v>2</v>
      </c>
      <c r="BY1967" s="302">
        <v>0</v>
      </c>
      <c r="BZ1967" s="302">
        <v>0</v>
      </c>
      <c r="CA1967" s="302">
        <v>0</v>
      </c>
      <c r="CB1967" s="302">
        <v>0</v>
      </c>
      <c r="CC1967" s="303">
        <v>0</v>
      </c>
      <c r="CD1967" s="304">
        <v>0</v>
      </c>
      <c r="CE1967" s="302">
        <v>0</v>
      </c>
      <c r="CF1967" s="302">
        <v>30</v>
      </c>
      <c r="CG1967" s="296">
        <v>0</v>
      </c>
      <c r="CH1967" s="297" t="s">
        <v>12384</v>
      </c>
      <c r="CI1967" s="305">
        <v>0</v>
      </c>
      <c r="CJ1967" s="306">
        <v>0</v>
      </c>
      <c r="CK1967" s="300">
        <v>0</v>
      </c>
      <c r="CL1967" s="301">
        <v>0</v>
      </c>
    </row>
    <row r="1968" spans="1:90" x14ac:dyDescent="0.25">
      <c r="A1968">
        <v>1526109530</v>
      </c>
      <c r="B1968" s="287" t="s">
        <v>14360</v>
      </c>
      <c r="C1968" s="141"/>
      <c r="N1968" s="142"/>
      <c r="O1968" s="141"/>
      <c r="T1968">
        <v>2</v>
      </c>
      <c r="AA1968" s="141"/>
      <c r="AL1968" s="142"/>
      <c r="AM1968" s="141"/>
      <c r="AX1968" s="142"/>
      <c r="AY1968" s="141"/>
      <c r="BJ1968" s="142"/>
      <c r="BK1968" s="141"/>
      <c r="BV1968" s="142"/>
      <c r="BW1968" s="302">
        <v>0</v>
      </c>
      <c r="BX1968" s="302">
        <v>2</v>
      </c>
      <c r="BY1968" s="302">
        <v>0</v>
      </c>
      <c r="BZ1968" s="302">
        <v>0</v>
      </c>
      <c r="CA1968" s="302">
        <v>0</v>
      </c>
      <c r="CB1968" s="302">
        <v>0</v>
      </c>
      <c r="CC1968" s="303">
        <v>0</v>
      </c>
      <c r="CD1968" s="304">
        <v>0</v>
      </c>
      <c r="CE1968" s="302">
        <v>0</v>
      </c>
      <c r="CF1968" s="302">
        <v>30</v>
      </c>
      <c r="CG1968" s="296">
        <v>0</v>
      </c>
      <c r="CH1968" s="297" t="s">
        <v>12384</v>
      </c>
      <c r="CI1968" s="305">
        <v>0</v>
      </c>
      <c r="CJ1968" s="306">
        <v>0</v>
      </c>
      <c r="CK1968" s="300">
        <v>0</v>
      </c>
      <c r="CL1968" s="301">
        <v>0</v>
      </c>
    </row>
    <row r="1969" spans="1:90" x14ac:dyDescent="0.25">
      <c r="A1969">
        <v>1526109580</v>
      </c>
      <c r="B1969" s="287" t="s">
        <v>14361</v>
      </c>
      <c r="C1969" s="141"/>
      <c r="N1969" s="142"/>
      <c r="O1969" s="141"/>
      <c r="Q1969">
        <v>1</v>
      </c>
      <c r="AA1969" s="141"/>
      <c r="AL1969" s="142"/>
      <c r="AM1969" s="141"/>
      <c r="AX1969" s="142"/>
      <c r="AY1969" s="141"/>
      <c r="BJ1969" s="142"/>
      <c r="BK1969" s="141"/>
      <c r="BV1969" s="142"/>
      <c r="BW1969" s="302">
        <v>0</v>
      </c>
      <c r="BX1969" s="302">
        <v>1</v>
      </c>
      <c r="BY1969" s="302">
        <v>0</v>
      </c>
      <c r="BZ1969" s="302">
        <v>0</v>
      </c>
      <c r="CA1969" s="302">
        <v>0</v>
      </c>
      <c r="CB1969" s="302">
        <v>0</v>
      </c>
      <c r="CC1969" s="303">
        <v>0</v>
      </c>
      <c r="CD1969" s="304">
        <v>0</v>
      </c>
      <c r="CE1969" s="302">
        <v>0</v>
      </c>
      <c r="CF1969" s="302">
        <v>30</v>
      </c>
      <c r="CG1969" s="296">
        <v>0</v>
      </c>
      <c r="CH1969" s="297" t="s">
        <v>12384</v>
      </c>
      <c r="CI1969" s="305">
        <v>0</v>
      </c>
      <c r="CJ1969" s="306">
        <v>0</v>
      </c>
      <c r="CK1969" s="300">
        <v>0</v>
      </c>
      <c r="CL1969" s="301">
        <v>0</v>
      </c>
    </row>
    <row r="1970" spans="1:90" x14ac:dyDescent="0.25">
      <c r="A1970">
        <v>1526109600</v>
      </c>
      <c r="B1970" s="287" t="s">
        <v>14362</v>
      </c>
      <c r="C1970" s="141"/>
      <c r="N1970" s="142">
        <v>1</v>
      </c>
      <c r="O1970" s="141">
        <v>2</v>
      </c>
      <c r="AA1970" s="141"/>
      <c r="AL1970" s="142"/>
      <c r="AM1970" s="141"/>
      <c r="AX1970" s="142"/>
      <c r="AY1970" s="141"/>
      <c r="BJ1970" s="142"/>
      <c r="BK1970" s="141"/>
      <c r="BV1970" s="142"/>
      <c r="BW1970" s="302">
        <v>1</v>
      </c>
      <c r="BX1970" s="302">
        <v>2</v>
      </c>
      <c r="BY1970" s="302">
        <v>0</v>
      </c>
      <c r="BZ1970" s="302">
        <v>0</v>
      </c>
      <c r="CA1970" s="302">
        <v>0</v>
      </c>
      <c r="CB1970" s="302">
        <v>0</v>
      </c>
      <c r="CC1970" s="303">
        <v>0</v>
      </c>
      <c r="CD1970" s="304">
        <v>0</v>
      </c>
      <c r="CE1970" s="302">
        <v>0</v>
      </c>
      <c r="CF1970" s="302">
        <v>30</v>
      </c>
      <c r="CG1970" s="296">
        <v>0</v>
      </c>
      <c r="CH1970" s="297" t="s">
        <v>12384</v>
      </c>
      <c r="CI1970" s="305">
        <v>0</v>
      </c>
      <c r="CJ1970" s="306">
        <v>0</v>
      </c>
      <c r="CK1970" s="300">
        <v>0</v>
      </c>
      <c r="CL1970" s="301">
        <v>0</v>
      </c>
    </row>
    <row r="1971" spans="1:90" x14ac:dyDescent="0.25">
      <c r="A1971">
        <v>1526109670</v>
      </c>
      <c r="B1971" s="287" t="s">
        <v>14363</v>
      </c>
      <c r="C1971" s="141"/>
      <c r="N1971" s="142"/>
      <c r="O1971" s="141"/>
      <c r="U1971">
        <v>1</v>
      </c>
      <c r="AA1971" s="141"/>
      <c r="AL1971" s="142"/>
      <c r="AM1971" s="141"/>
      <c r="AX1971" s="142"/>
      <c r="AY1971" s="141"/>
      <c r="BJ1971" s="142"/>
      <c r="BK1971" s="141"/>
      <c r="BV1971" s="142"/>
      <c r="BW1971" s="302">
        <v>0</v>
      </c>
      <c r="BX1971" s="302">
        <v>1</v>
      </c>
      <c r="BY1971" s="302">
        <v>0</v>
      </c>
      <c r="BZ1971" s="302">
        <v>0</v>
      </c>
      <c r="CA1971" s="302">
        <v>0</v>
      </c>
      <c r="CB1971" s="302">
        <v>0</v>
      </c>
      <c r="CC1971" s="303">
        <v>0</v>
      </c>
      <c r="CD1971" s="304">
        <v>0</v>
      </c>
      <c r="CE1971" s="302">
        <v>0</v>
      </c>
      <c r="CF1971" s="302">
        <v>30</v>
      </c>
      <c r="CG1971" s="296">
        <v>0</v>
      </c>
      <c r="CH1971" s="297" t="s">
        <v>12384</v>
      </c>
      <c r="CI1971" s="305">
        <v>0</v>
      </c>
      <c r="CJ1971" s="306">
        <v>0</v>
      </c>
      <c r="CK1971" s="300">
        <v>0</v>
      </c>
      <c r="CL1971" s="301">
        <v>0</v>
      </c>
    </row>
    <row r="1972" spans="1:90" x14ac:dyDescent="0.25">
      <c r="A1972">
        <v>1526110060</v>
      </c>
      <c r="B1972" s="287" t="s">
        <v>14364</v>
      </c>
      <c r="C1972" s="141"/>
      <c r="N1972" s="142"/>
      <c r="O1972" s="141"/>
      <c r="S1972">
        <v>1</v>
      </c>
      <c r="AA1972" s="141"/>
      <c r="AB1972">
        <v>2</v>
      </c>
      <c r="AE1972">
        <v>2</v>
      </c>
      <c r="AH1972">
        <v>1</v>
      </c>
      <c r="AL1972" s="142"/>
      <c r="AM1972" s="141"/>
      <c r="AO1972">
        <v>2</v>
      </c>
      <c r="AR1972">
        <v>1</v>
      </c>
      <c r="AV1972">
        <v>1</v>
      </c>
      <c r="AX1972" s="142"/>
      <c r="AY1972" s="141"/>
      <c r="BE1972">
        <v>1</v>
      </c>
      <c r="BJ1972" s="142"/>
      <c r="BK1972" s="141"/>
      <c r="BL1972">
        <v>1</v>
      </c>
      <c r="BV1972" s="142"/>
      <c r="BW1972" s="302">
        <v>0</v>
      </c>
      <c r="BX1972" s="302">
        <v>1</v>
      </c>
      <c r="BY1972" s="302">
        <v>5</v>
      </c>
      <c r="BZ1972" s="302">
        <v>4</v>
      </c>
      <c r="CA1972" s="302">
        <v>1</v>
      </c>
      <c r="CB1972" s="302">
        <v>1</v>
      </c>
      <c r="CC1972" s="303">
        <v>3.968253968253968E-3</v>
      </c>
      <c r="CD1972" s="304">
        <v>0</v>
      </c>
      <c r="CE1972" s="302">
        <v>0</v>
      </c>
      <c r="CF1972" s="302">
        <v>30</v>
      </c>
      <c r="CG1972" s="296">
        <v>1.9841269841269841E-4</v>
      </c>
      <c r="CH1972" s="297" t="s">
        <v>12384</v>
      </c>
      <c r="CI1972" s="305">
        <v>0</v>
      </c>
      <c r="CJ1972" s="306">
        <v>1.0357142857142856</v>
      </c>
      <c r="CK1972" s="300">
        <v>1</v>
      </c>
      <c r="CL1972" s="301">
        <v>2</v>
      </c>
    </row>
    <row r="1973" spans="1:90" x14ac:dyDescent="0.25">
      <c r="A1973">
        <v>1526110730</v>
      </c>
      <c r="B1973" s="287" t="s">
        <v>14365</v>
      </c>
      <c r="C1973" s="141"/>
      <c r="N1973" s="142"/>
      <c r="O1973" s="141"/>
      <c r="AA1973" s="141"/>
      <c r="AC1973">
        <v>1</v>
      </c>
      <c r="AL1973" s="142"/>
      <c r="AM1973" s="141"/>
      <c r="AX1973" s="142"/>
      <c r="AY1973" s="141"/>
      <c r="BJ1973" s="142"/>
      <c r="BK1973" s="141"/>
      <c r="BV1973" s="142"/>
      <c r="BW1973" s="302">
        <v>0</v>
      </c>
      <c r="BX1973" s="302">
        <v>0</v>
      </c>
      <c r="BY1973" s="302">
        <v>1</v>
      </c>
      <c r="BZ1973" s="302">
        <v>0</v>
      </c>
      <c r="CA1973" s="302">
        <v>0</v>
      </c>
      <c r="CB1973" s="302">
        <v>0</v>
      </c>
      <c r="CC1973" s="303">
        <v>0</v>
      </c>
      <c r="CD1973" s="304">
        <v>0</v>
      </c>
      <c r="CE1973" s="302">
        <v>0</v>
      </c>
      <c r="CF1973" s="302">
        <v>30</v>
      </c>
      <c r="CG1973" s="296">
        <v>0</v>
      </c>
      <c r="CH1973" s="297" t="s">
        <v>12384</v>
      </c>
      <c r="CI1973" s="305">
        <v>0</v>
      </c>
      <c r="CJ1973" s="306">
        <v>0</v>
      </c>
      <c r="CK1973" s="300">
        <v>0</v>
      </c>
      <c r="CL1973" s="301">
        <v>0</v>
      </c>
    </row>
    <row r="1974" spans="1:90" x14ac:dyDescent="0.25">
      <c r="A1974">
        <v>1526110740</v>
      </c>
      <c r="B1974" s="287" t="s">
        <v>14366</v>
      </c>
      <c r="C1974" s="141"/>
      <c r="N1974" s="142"/>
      <c r="O1974" s="141"/>
      <c r="AA1974" s="141"/>
      <c r="AB1974">
        <v>1</v>
      </c>
      <c r="AL1974" s="142"/>
      <c r="AM1974" s="141"/>
      <c r="AX1974" s="142"/>
      <c r="AY1974" s="141"/>
      <c r="BJ1974" s="142"/>
      <c r="BK1974" s="141"/>
      <c r="BV1974" s="142"/>
      <c r="BW1974" s="302">
        <v>0</v>
      </c>
      <c r="BX1974" s="302">
        <v>0</v>
      </c>
      <c r="BY1974" s="302">
        <v>1</v>
      </c>
      <c r="BZ1974" s="302">
        <v>0</v>
      </c>
      <c r="CA1974" s="302">
        <v>0</v>
      </c>
      <c r="CB1974" s="302">
        <v>0</v>
      </c>
      <c r="CC1974" s="303">
        <v>0</v>
      </c>
      <c r="CD1974" s="304">
        <v>0</v>
      </c>
      <c r="CE1974" s="302">
        <v>0</v>
      </c>
      <c r="CF1974" s="302">
        <v>30</v>
      </c>
      <c r="CG1974" s="296">
        <v>0</v>
      </c>
      <c r="CH1974" s="297" t="s">
        <v>12384</v>
      </c>
      <c r="CI1974" s="305">
        <v>0</v>
      </c>
      <c r="CJ1974" s="306">
        <v>0</v>
      </c>
      <c r="CK1974" s="300">
        <v>0</v>
      </c>
      <c r="CL1974" s="301">
        <v>0</v>
      </c>
    </row>
    <row r="1975" spans="1:90" x14ac:dyDescent="0.25">
      <c r="A1975">
        <v>1526110750</v>
      </c>
      <c r="B1975" s="287" t="s">
        <v>14367</v>
      </c>
      <c r="C1975" s="141"/>
      <c r="N1975" s="142"/>
      <c r="O1975" s="141"/>
      <c r="AA1975" s="141"/>
      <c r="AB1975">
        <v>1</v>
      </c>
      <c r="AL1975" s="142"/>
      <c r="AM1975" s="141"/>
      <c r="AX1975" s="142"/>
      <c r="AY1975" s="141"/>
      <c r="BJ1975" s="142"/>
      <c r="BK1975" s="141"/>
      <c r="BV1975" s="142"/>
      <c r="BW1975" s="302">
        <v>0</v>
      </c>
      <c r="BX1975" s="302">
        <v>0</v>
      </c>
      <c r="BY1975" s="302">
        <v>1</v>
      </c>
      <c r="BZ1975" s="302">
        <v>0</v>
      </c>
      <c r="CA1975" s="302">
        <v>0</v>
      </c>
      <c r="CB1975" s="302">
        <v>0</v>
      </c>
      <c r="CC1975" s="303">
        <v>0</v>
      </c>
      <c r="CD1975" s="304">
        <v>0</v>
      </c>
      <c r="CE1975" s="302">
        <v>0</v>
      </c>
      <c r="CF1975" s="302">
        <v>30</v>
      </c>
      <c r="CG1975" s="296">
        <v>0</v>
      </c>
      <c r="CH1975" s="297" t="s">
        <v>12384</v>
      </c>
      <c r="CI1975" s="305">
        <v>0</v>
      </c>
      <c r="CJ1975" s="306">
        <v>0</v>
      </c>
      <c r="CK1975" s="300">
        <v>0</v>
      </c>
      <c r="CL1975" s="301">
        <v>0</v>
      </c>
    </row>
    <row r="1976" spans="1:90" x14ac:dyDescent="0.25">
      <c r="A1976">
        <v>1526110760</v>
      </c>
      <c r="B1976" s="287" t="s">
        <v>14368</v>
      </c>
      <c r="C1976" s="141"/>
      <c r="N1976" s="142"/>
      <c r="O1976" s="141"/>
      <c r="AA1976" s="141"/>
      <c r="AB1976">
        <v>1</v>
      </c>
      <c r="AL1976" s="142"/>
      <c r="AM1976" s="141"/>
      <c r="AX1976" s="142"/>
      <c r="AY1976" s="141"/>
      <c r="BJ1976" s="142"/>
      <c r="BK1976" s="141"/>
      <c r="BV1976" s="142"/>
      <c r="BW1976" s="302">
        <v>0</v>
      </c>
      <c r="BX1976" s="302">
        <v>0</v>
      </c>
      <c r="BY1976" s="302">
        <v>1</v>
      </c>
      <c r="BZ1976" s="302">
        <v>0</v>
      </c>
      <c r="CA1976" s="302">
        <v>0</v>
      </c>
      <c r="CB1976" s="302">
        <v>0</v>
      </c>
      <c r="CC1976" s="303">
        <v>0</v>
      </c>
      <c r="CD1976" s="304">
        <v>0</v>
      </c>
      <c r="CE1976" s="302">
        <v>0</v>
      </c>
      <c r="CF1976" s="302">
        <v>30</v>
      </c>
      <c r="CG1976" s="296">
        <v>0</v>
      </c>
      <c r="CH1976" s="297" t="s">
        <v>12384</v>
      </c>
      <c r="CI1976" s="305">
        <v>0</v>
      </c>
      <c r="CJ1976" s="306">
        <v>0</v>
      </c>
      <c r="CK1976" s="300">
        <v>0</v>
      </c>
      <c r="CL1976" s="301">
        <v>0</v>
      </c>
    </row>
    <row r="1977" spans="1:90" x14ac:dyDescent="0.25">
      <c r="A1977">
        <v>1526110860</v>
      </c>
      <c r="B1977" s="287" t="s">
        <v>14369</v>
      </c>
      <c r="C1977" s="141"/>
      <c r="N1977" s="142"/>
      <c r="O1977" s="141"/>
      <c r="X1977">
        <v>1</v>
      </c>
      <c r="AA1977" s="141"/>
      <c r="AL1977" s="142"/>
      <c r="AM1977" s="141"/>
      <c r="AX1977" s="142"/>
      <c r="AY1977" s="141"/>
      <c r="BJ1977" s="142"/>
      <c r="BK1977" s="141"/>
      <c r="BV1977" s="142"/>
      <c r="BW1977" s="302">
        <v>0</v>
      </c>
      <c r="BX1977" s="302">
        <v>1</v>
      </c>
      <c r="BY1977" s="302">
        <v>0</v>
      </c>
      <c r="BZ1977" s="302">
        <v>0</v>
      </c>
      <c r="CA1977" s="302">
        <v>0</v>
      </c>
      <c r="CB1977" s="302">
        <v>0</v>
      </c>
      <c r="CC1977" s="303">
        <v>0</v>
      </c>
      <c r="CD1977" s="304">
        <v>0</v>
      </c>
      <c r="CE1977" s="302">
        <v>0</v>
      </c>
      <c r="CF1977" s="302">
        <v>30</v>
      </c>
      <c r="CG1977" s="296">
        <v>0</v>
      </c>
      <c r="CH1977" s="297" t="s">
        <v>12384</v>
      </c>
      <c r="CI1977" s="305">
        <v>0</v>
      </c>
      <c r="CJ1977" s="306">
        <v>0</v>
      </c>
      <c r="CK1977" s="300">
        <v>0</v>
      </c>
      <c r="CL1977" s="301">
        <v>0</v>
      </c>
    </row>
    <row r="1978" spans="1:90" x14ac:dyDescent="0.25">
      <c r="A1978">
        <v>1526111190</v>
      </c>
      <c r="B1978" s="287" t="s">
        <v>14370</v>
      </c>
      <c r="C1978" s="141"/>
      <c r="N1978" s="142"/>
      <c r="O1978" s="141"/>
      <c r="X1978">
        <v>1</v>
      </c>
      <c r="AA1978" s="141"/>
      <c r="AL1978" s="142"/>
      <c r="AM1978" s="141"/>
      <c r="AX1978" s="142"/>
      <c r="AY1978" s="141"/>
      <c r="BJ1978" s="142"/>
      <c r="BK1978" s="141"/>
      <c r="BV1978" s="142"/>
      <c r="BW1978" s="302">
        <v>0</v>
      </c>
      <c r="BX1978" s="302">
        <v>1</v>
      </c>
      <c r="BY1978" s="302">
        <v>0</v>
      </c>
      <c r="BZ1978" s="302">
        <v>0</v>
      </c>
      <c r="CA1978" s="302">
        <v>0</v>
      </c>
      <c r="CB1978" s="302">
        <v>0</v>
      </c>
      <c r="CC1978" s="303">
        <v>0</v>
      </c>
      <c r="CD1978" s="304">
        <v>0</v>
      </c>
      <c r="CE1978" s="302">
        <v>0</v>
      </c>
      <c r="CF1978" s="302">
        <v>30</v>
      </c>
      <c r="CG1978" s="296">
        <v>0</v>
      </c>
      <c r="CH1978" s="297" t="s">
        <v>12384</v>
      </c>
      <c r="CI1978" s="305">
        <v>0</v>
      </c>
      <c r="CJ1978" s="306">
        <v>0</v>
      </c>
      <c r="CK1978" s="300">
        <v>0</v>
      </c>
      <c r="CL1978" s="301">
        <v>0</v>
      </c>
    </row>
    <row r="1979" spans="1:90" x14ac:dyDescent="0.25">
      <c r="A1979">
        <v>1526115410</v>
      </c>
      <c r="B1979" s="287" t="s">
        <v>14371</v>
      </c>
      <c r="C1979" s="141"/>
      <c r="N1979" s="142"/>
      <c r="O1979" s="141"/>
      <c r="AA1979" s="141"/>
      <c r="AL1979" s="142"/>
      <c r="AM1979" s="141"/>
      <c r="AX1979" s="142"/>
      <c r="AY1979" s="141"/>
      <c r="BH1979">
        <v>1</v>
      </c>
      <c r="BJ1979" s="142"/>
      <c r="BK1979" s="141"/>
      <c r="BN1979">
        <v>1</v>
      </c>
      <c r="BV1979" s="142"/>
      <c r="BW1979" s="302">
        <v>0</v>
      </c>
      <c r="BX1979" s="302">
        <v>0</v>
      </c>
      <c r="BY1979" s="302">
        <v>0</v>
      </c>
      <c r="BZ1979" s="302">
        <v>0</v>
      </c>
      <c r="CA1979" s="302">
        <v>1</v>
      </c>
      <c r="CB1979" s="302">
        <v>1</v>
      </c>
      <c r="CC1979" s="303">
        <v>3.968253968253968E-3</v>
      </c>
      <c r="CD1979" s="304">
        <v>0</v>
      </c>
      <c r="CE1979" s="302">
        <v>6</v>
      </c>
      <c r="CF1979" s="302">
        <v>30</v>
      </c>
      <c r="CG1979" s="296">
        <v>1.9841269841269841E-4</v>
      </c>
      <c r="CH1979" s="307" t="s">
        <v>15354</v>
      </c>
      <c r="CI1979" s="305">
        <v>1</v>
      </c>
      <c r="CJ1979" s="306">
        <v>1.0595238095238093</v>
      </c>
      <c r="CK1979" s="300">
        <v>1</v>
      </c>
      <c r="CL1979" s="301">
        <v>2</v>
      </c>
    </row>
    <row r="1980" spans="1:90" x14ac:dyDescent="0.25">
      <c r="A1980">
        <v>1526115420</v>
      </c>
      <c r="B1980" s="287" t="s">
        <v>14372</v>
      </c>
      <c r="C1980" s="141"/>
      <c r="N1980" s="142"/>
      <c r="O1980" s="141"/>
      <c r="AA1980" s="141"/>
      <c r="AL1980" s="142"/>
      <c r="AM1980" s="141"/>
      <c r="AX1980" s="142"/>
      <c r="AY1980" s="141"/>
      <c r="BG1980">
        <v>1</v>
      </c>
      <c r="BJ1980" s="142">
        <v>1</v>
      </c>
      <c r="BK1980" s="141"/>
      <c r="BL1980">
        <v>1</v>
      </c>
      <c r="BP1980">
        <v>2</v>
      </c>
      <c r="BU1980">
        <v>1</v>
      </c>
      <c r="BV1980" s="142"/>
      <c r="BW1980" s="302">
        <v>0</v>
      </c>
      <c r="BX1980" s="302">
        <v>0</v>
      </c>
      <c r="BY1980" s="302">
        <v>0</v>
      </c>
      <c r="BZ1980" s="302">
        <v>0</v>
      </c>
      <c r="CA1980" s="302">
        <v>2</v>
      </c>
      <c r="CB1980" s="302">
        <v>4</v>
      </c>
      <c r="CC1980" s="303">
        <v>1.5873015873015872E-2</v>
      </c>
      <c r="CD1980" s="304">
        <v>0.57735026918962584</v>
      </c>
      <c r="CE1980" s="302">
        <v>6</v>
      </c>
      <c r="CF1980" s="302">
        <v>30</v>
      </c>
      <c r="CG1980" s="296">
        <v>7.9365079365079365E-4</v>
      </c>
      <c r="CH1980" s="307" t="s">
        <v>15354</v>
      </c>
      <c r="CI1980" s="305">
        <v>1</v>
      </c>
      <c r="CJ1980" s="306">
        <v>4.8154455072848634</v>
      </c>
      <c r="CK1980" s="300">
        <v>2</v>
      </c>
      <c r="CL1980" s="301">
        <v>5</v>
      </c>
    </row>
    <row r="1981" spans="1:90" x14ac:dyDescent="0.25">
      <c r="A1981">
        <v>1526115430</v>
      </c>
      <c r="B1981" s="287" t="s">
        <v>14373</v>
      </c>
      <c r="C1981" s="141"/>
      <c r="N1981" s="142"/>
      <c r="O1981" s="141"/>
      <c r="AA1981" s="141"/>
      <c r="AL1981" s="142"/>
      <c r="AM1981" s="141"/>
      <c r="AX1981" s="142"/>
      <c r="AY1981" s="141"/>
      <c r="BG1981">
        <v>2</v>
      </c>
      <c r="BI1981">
        <v>1</v>
      </c>
      <c r="BJ1981" s="142"/>
      <c r="BK1981" s="141"/>
      <c r="BP1981">
        <v>2</v>
      </c>
      <c r="BU1981">
        <v>1</v>
      </c>
      <c r="BV1981" s="142"/>
      <c r="BW1981" s="302">
        <v>0</v>
      </c>
      <c r="BX1981" s="302">
        <v>0</v>
      </c>
      <c r="BY1981" s="302">
        <v>0</v>
      </c>
      <c r="BZ1981" s="302">
        <v>0</v>
      </c>
      <c r="CA1981" s="302">
        <v>3</v>
      </c>
      <c r="CB1981" s="302">
        <v>3</v>
      </c>
      <c r="CC1981" s="303">
        <v>1.1904761904761904E-2</v>
      </c>
      <c r="CD1981" s="304">
        <v>0.70710678118654757</v>
      </c>
      <c r="CE1981" s="302">
        <v>6</v>
      </c>
      <c r="CF1981" s="302">
        <v>30</v>
      </c>
      <c r="CG1981" s="296">
        <v>5.9523809523809529E-4</v>
      </c>
      <c r="CH1981" s="307" t="s">
        <v>15354</v>
      </c>
      <c r="CI1981" s="305">
        <v>1</v>
      </c>
      <c r="CJ1981" s="306">
        <v>3.8856782097579758</v>
      </c>
      <c r="CK1981" s="300">
        <v>2</v>
      </c>
      <c r="CL1981" s="301">
        <v>4</v>
      </c>
    </row>
    <row r="1982" spans="1:90" x14ac:dyDescent="0.25">
      <c r="A1982">
        <v>1526115440</v>
      </c>
      <c r="B1982" s="287" t="s">
        <v>14374</v>
      </c>
      <c r="C1982" s="141"/>
      <c r="N1982" s="142"/>
      <c r="O1982" s="141"/>
      <c r="AA1982" s="141"/>
      <c r="AL1982" s="142"/>
      <c r="AM1982" s="141"/>
      <c r="AX1982" s="142"/>
      <c r="AY1982" s="141"/>
      <c r="BG1982">
        <v>1</v>
      </c>
      <c r="BI1982">
        <v>1</v>
      </c>
      <c r="BJ1982" s="142"/>
      <c r="BK1982" s="141"/>
      <c r="BV1982" s="142"/>
      <c r="BW1982" s="302">
        <v>0</v>
      </c>
      <c r="BX1982" s="302">
        <v>0</v>
      </c>
      <c r="BY1982" s="302">
        <v>0</v>
      </c>
      <c r="BZ1982" s="302">
        <v>0</v>
      </c>
      <c r="CA1982" s="302">
        <v>2</v>
      </c>
      <c r="CB1982" s="302">
        <v>0</v>
      </c>
      <c r="CC1982" s="303">
        <v>0</v>
      </c>
      <c r="CD1982" s="304">
        <v>0</v>
      </c>
      <c r="CE1982" s="302">
        <v>6</v>
      </c>
      <c r="CF1982" s="302">
        <v>30</v>
      </c>
      <c r="CG1982" s="296">
        <v>0</v>
      </c>
      <c r="CH1982" s="297" t="s">
        <v>12384</v>
      </c>
      <c r="CI1982" s="305">
        <v>0</v>
      </c>
      <c r="CJ1982" s="306">
        <v>0</v>
      </c>
      <c r="CK1982" s="300">
        <v>0</v>
      </c>
      <c r="CL1982" s="301">
        <v>0</v>
      </c>
    </row>
    <row r="1983" spans="1:90" x14ac:dyDescent="0.25">
      <c r="A1983">
        <v>1526115450</v>
      </c>
      <c r="B1983" s="287" t="s">
        <v>14375</v>
      </c>
      <c r="C1983" s="141"/>
      <c r="N1983" s="142"/>
      <c r="O1983" s="141"/>
      <c r="AA1983" s="141"/>
      <c r="AL1983" s="142"/>
      <c r="AM1983" s="141"/>
      <c r="AX1983" s="142"/>
      <c r="AY1983" s="141"/>
      <c r="BI1983">
        <v>1</v>
      </c>
      <c r="BJ1983" s="142"/>
      <c r="BK1983" s="141"/>
      <c r="BL1983">
        <v>1</v>
      </c>
      <c r="BO1983">
        <v>1</v>
      </c>
      <c r="BU1983">
        <v>1</v>
      </c>
      <c r="BV1983" s="142"/>
      <c r="BW1983" s="302">
        <v>0</v>
      </c>
      <c r="BX1983" s="302">
        <v>0</v>
      </c>
      <c r="BY1983" s="302">
        <v>0</v>
      </c>
      <c r="BZ1983" s="302">
        <v>0</v>
      </c>
      <c r="CA1983" s="302">
        <v>1</v>
      </c>
      <c r="CB1983" s="302">
        <v>3</v>
      </c>
      <c r="CC1983" s="303">
        <v>1.1904761904761904E-2</v>
      </c>
      <c r="CD1983" s="304">
        <v>0</v>
      </c>
      <c r="CE1983" s="302">
        <v>6</v>
      </c>
      <c r="CF1983" s="302">
        <v>30</v>
      </c>
      <c r="CG1983" s="296">
        <v>5.9523809523809529E-4</v>
      </c>
      <c r="CH1983" s="307" t="s">
        <v>15354</v>
      </c>
      <c r="CI1983" s="305">
        <v>1</v>
      </c>
      <c r="CJ1983" s="306">
        <v>3.1785714285714284</v>
      </c>
      <c r="CK1983" s="300">
        <v>1</v>
      </c>
      <c r="CL1983" s="301">
        <v>4</v>
      </c>
    </row>
    <row r="1984" spans="1:90" x14ac:dyDescent="0.25">
      <c r="A1984">
        <v>1526116360</v>
      </c>
      <c r="B1984" s="287" t="s">
        <v>14376</v>
      </c>
      <c r="C1984" s="141"/>
      <c r="N1984" s="142"/>
      <c r="O1984" s="141"/>
      <c r="AA1984" s="141"/>
      <c r="AL1984" s="142"/>
      <c r="AM1984" s="141"/>
      <c r="AX1984" s="142"/>
      <c r="AY1984" s="141"/>
      <c r="BJ1984" s="142"/>
      <c r="BK1984" s="141">
        <v>1</v>
      </c>
      <c r="BV1984" s="142"/>
      <c r="BW1984" s="302">
        <v>0</v>
      </c>
      <c r="BX1984" s="302">
        <v>0</v>
      </c>
      <c r="BY1984" s="302">
        <v>0</v>
      </c>
      <c r="BZ1984" s="302">
        <v>0</v>
      </c>
      <c r="CA1984" s="302">
        <v>0</v>
      </c>
      <c r="CB1984" s="302">
        <v>1</v>
      </c>
      <c r="CC1984" s="303">
        <v>3.968253968253968E-3</v>
      </c>
      <c r="CD1984" s="304">
        <v>0</v>
      </c>
      <c r="CE1984" s="302">
        <v>0</v>
      </c>
      <c r="CF1984" s="302">
        <v>30</v>
      </c>
      <c r="CG1984" s="296">
        <v>1.9841269841269841E-4</v>
      </c>
      <c r="CH1984" s="297" t="s">
        <v>12384</v>
      </c>
      <c r="CI1984" s="305">
        <v>0</v>
      </c>
      <c r="CJ1984" s="306">
        <v>1.0357142857142856</v>
      </c>
      <c r="CK1984" s="300">
        <v>1</v>
      </c>
      <c r="CL1984" s="301">
        <v>2</v>
      </c>
    </row>
    <row r="1985" spans="1:90" x14ac:dyDescent="0.25">
      <c r="A1985">
        <v>1526116370</v>
      </c>
      <c r="B1985" s="287" t="s">
        <v>14377</v>
      </c>
      <c r="C1985" s="141"/>
      <c r="N1985" s="142"/>
      <c r="O1985" s="141"/>
      <c r="AA1985" s="141"/>
      <c r="AL1985" s="142"/>
      <c r="AM1985" s="141"/>
      <c r="AX1985" s="142"/>
      <c r="AY1985" s="141"/>
      <c r="BJ1985" s="142"/>
      <c r="BK1985" s="141">
        <v>1</v>
      </c>
      <c r="BV1985" s="142"/>
      <c r="BW1985" s="302">
        <v>0</v>
      </c>
      <c r="BX1985" s="302">
        <v>0</v>
      </c>
      <c r="BY1985" s="302">
        <v>0</v>
      </c>
      <c r="BZ1985" s="302">
        <v>0</v>
      </c>
      <c r="CA1985" s="302">
        <v>0</v>
      </c>
      <c r="CB1985" s="302">
        <v>1</v>
      </c>
      <c r="CC1985" s="303">
        <v>3.968253968253968E-3</v>
      </c>
      <c r="CD1985" s="304">
        <v>0</v>
      </c>
      <c r="CE1985" s="302">
        <v>0</v>
      </c>
      <c r="CF1985" s="302">
        <v>30</v>
      </c>
      <c r="CG1985" s="296">
        <v>1.9841269841269841E-4</v>
      </c>
      <c r="CH1985" s="297" t="s">
        <v>12384</v>
      </c>
      <c r="CI1985" s="305">
        <v>0</v>
      </c>
      <c r="CJ1985" s="306">
        <v>1.0357142857142856</v>
      </c>
      <c r="CK1985" s="300">
        <v>1</v>
      </c>
      <c r="CL1985" s="301">
        <v>2</v>
      </c>
    </row>
    <row r="1986" spans="1:90" x14ac:dyDescent="0.25">
      <c r="A1986">
        <v>1529100150</v>
      </c>
      <c r="B1986" s="287" t="s">
        <v>14378</v>
      </c>
      <c r="C1986" s="141"/>
      <c r="N1986" s="142"/>
      <c r="O1986" s="141"/>
      <c r="AA1986" s="141"/>
      <c r="AL1986" s="142"/>
      <c r="AM1986" s="141"/>
      <c r="AX1986" s="142"/>
      <c r="AY1986" s="141"/>
      <c r="BJ1986" s="142"/>
      <c r="BK1986" s="141"/>
      <c r="BU1986">
        <v>1</v>
      </c>
      <c r="BV1986" s="142"/>
      <c r="BW1986" s="302">
        <v>0</v>
      </c>
      <c r="BX1986" s="302">
        <v>0</v>
      </c>
      <c r="BY1986" s="302">
        <v>0</v>
      </c>
      <c r="BZ1986" s="302">
        <v>0</v>
      </c>
      <c r="CA1986" s="302">
        <v>0</v>
      </c>
      <c r="CB1986" s="302">
        <v>1</v>
      </c>
      <c r="CC1986" s="303">
        <v>3.968253968253968E-3</v>
      </c>
      <c r="CD1986" s="304">
        <v>0</v>
      </c>
      <c r="CE1986" s="302">
        <v>0</v>
      </c>
      <c r="CF1986" s="302">
        <v>30</v>
      </c>
      <c r="CG1986" s="296">
        <v>1.9841269841269841E-4</v>
      </c>
      <c r="CH1986" s="297" t="s">
        <v>12384</v>
      </c>
      <c r="CI1986" s="305">
        <v>0</v>
      </c>
      <c r="CJ1986" s="306">
        <v>1.0357142857142856</v>
      </c>
      <c r="CK1986" s="300">
        <v>1</v>
      </c>
      <c r="CL1986" s="301">
        <v>2</v>
      </c>
    </row>
    <row r="1987" spans="1:90" x14ac:dyDescent="0.25">
      <c r="A1987">
        <v>1534100110</v>
      </c>
      <c r="B1987" s="287" t="s">
        <v>14379</v>
      </c>
      <c r="C1987" s="141"/>
      <c r="N1987" s="142"/>
      <c r="O1987" s="141"/>
      <c r="AA1987" s="141"/>
      <c r="AL1987" s="142"/>
      <c r="AM1987" s="141"/>
      <c r="AX1987" s="142"/>
      <c r="AY1987" s="141"/>
      <c r="BB1987">
        <v>1</v>
      </c>
      <c r="BJ1987" s="142"/>
      <c r="BK1987" s="141"/>
      <c r="BV1987" s="142"/>
      <c r="BW1987" s="302">
        <v>0</v>
      </c>
      <c r="BX1987" s="302">
        <v>0</v>
      </c>
      <c r="BY1987" s="302">
        <v>0</v>
      </c>
      <c r="BZ1987" s="302">
        <v>0</v>
      </c>
      <c r="CA1987" s="302">
        <v>1</v>
      </c>
      <c r="CB1987" s="302">
        <v>0</v>
      </c>
      <c r="CC1987" s="303">
        <v>0</v>
      </c>
      <c r="CD1987" s="304">
        <v>0</v>
      </c>
      <c r="CE1987" s="302">
        <v>0</v>
      </c>
      <c r="CF1987" s="302">
        <v>30</v>
      </c>
      <c r="CG1987" s="296">
        <v>0</v>
      </c>
      <c r="CH1987" s="297" t="s">
        <v>12384</v>
      </c>
      <c r="CI1987" s="305">
        <v>0</v>
      </c>
      <c r="CJ1987" s="306">
        <v>0</v>
      </c>
      <c r="CK1987" s="300">
        <v>0</v>
      </c>
      <c r="CL1987" s="301">
        <v>0</v>
      </c>
    </row>
    <row r="1988" spans="1:90" x14ac:dyDescent="0.25">
      <c r="A1988">
        <v>1534100160</v>
      </c>
      <c r="B1988" s="287" t="s">
        <v>14380</v>
      </c>
      <c r="C1988" s="141"/>
      <c r="N1988" s="142"/>
      <c r="O1988" s="141"/>
      <c r="AA1988" s="141"/>
      <c r="AL1988" s="142"/>
      <c r="AM1988" s="141"/>
      <c r="AX1988" s="142"/>
      <c r="AY1988" s="141"/>
      <c r="AZ1988">
        <v>1</v>
      </c>
      <c r="BJ1988" s="142"/>
      <c r="BK1988" s="141"/>
      <c r="BV1988" s="142"/>
      <c r="BW1988" s="302">
        <v>0</v>
      </c>
      <c r="BX1988" s="302">
        <v>0</v>
      </c>
      <c r="BY1988" s="302">
        <v>0</v>
      </c>
      <c r="BZ1988" s="302">
        <v>0</v>
      </c>
      <c r="CA1988" s="302">
        <v>1</v>
      </c>
      <c r="CB1988" s="302">
        <v>0</v>
      </c>
      <c r="CC1988" s="303">
        <v>0</v>
      </c>
      <c r="CD1988" s="304">
        <v>0</v>
      </c>
      <c r="CE1988" s="302">
        <v>0</v>
      </c>
      <c r="CF1988" s="302">
        <v>30</v>
      </c>
      <c r="CG1988" s="296">
        <v>0</v>
      </c>
      <c r="CH1988" s="297" t="s">
        <v>12384</v>
      </c>
      <c r="CI1988" s="305">
        <v>0</v>
      </c>
      <c r="CJ1988" s="306">
        <v>0</v>
      </c>
      <c r="CK1988" s="300">
        <v>0</v>
      </c>
      <c r="CL1988" s="301">
        <v>0</v>
      </c>
    </row>
    <row r="1989" spans="1:90" x14ac:dyDescent="0.25">
      <c r="A1989">
        <v>1535100180</v>
      </c>
      <c r="B1989" s="287" t="s">
        <v>14381</v>
      </c>
      <c r="C1989" s="141"/>
      <c r="N1989" s="142">
        <v>1</v>
      </c>
      <c r="O1989" s="141"/>
      <c r="AA1989" s="141"/>
      <c r="AL1989" s="142"/>
      <c r="AM1989" s="141"/>
      <c r="AX1989" s="142"/>
      <c r="AY1989" s="141"/>
      <c r="BJ1989" s="142"/>
      <c r="BK1989" s="141"/>
      <c r="BV1989" s="142"/>
      <c r="BW1989" s="302">
        <v>1</v>
      </c>
      <c r="BX1989" s="302">
        <v>0</v>
      </c>
      <c r="BY1989" s="302">
        <v>0</v>
      </c>
      <c r="BZ1989" s="302">
        <v>0</v>
      </c>
      <c r="CA1989" s="302">
        <v>0</v>
      </c>
      <c r="CB1989" s="302">
        <v>0</v>
      </c>
      <c r="CC1989" s="303">
        <v>0</v>
      </c>
      <c r="CD1989" s="304">
        <v>0</v>
      </c>
      <c r="CE1989" s="302">
        <v>0</v>
      </c>
      <c r="CF1989" s="302">
        <v>30</v>
      </c>
      <c r="CG1989" s="296">
        <v>0</v>
      </c>
      <c r="CH1989" s="297" t="s">
        <v>12384</v>
      </c>
      <c r="CI1989" s="305">
        <v>0</v>
      </c>
      <c r="CJ1989" s="306">
        <v>0</v>
      </c>
      <c r="CK1989" s="300">
        <v>0</v>
      </c>
      <c r="CL1989" s="301">
        <v>0</v>
      </c>
    </row>
    <row r="1990" spans="1:90" x14ac:dyDescent="0.25">
      <c r="A1990">
        <v>1536100210</v>
      </c>
      <c r="B1990" s="287" t="s">
        <v>14382</v>
      </c>
      <c r="C1990" s="141"/>
      <c r="N1990" s="142"/>
      <c r="O1990" s="141"/>
      <c r="AA1990" s="141"/>
      <c r="AE1990">
        <v>4</v>
      </c>
      <c r="AL1990" s="142"/>
      <c r="AM1990" s="141"/>
      <c r="AO1990">
        <v>1</v>
      </c>
      <c r="AX1990" s="142"/>
      <c r="AY1990" s="141"/>
      <c r="BJ1990" s="142"/>
      <c r="BK1990" s="141"/>
      <c r="BV1990" s="142"/>
      <c r="BW1990" s="302">
        <v>0</v>
      </c>
      <c r="BX1990" s="302">
        <v>0</v>
      </c>
      <c r="BY1990" s="302">
        <v>4</v>
      </c>
      <c r="BZ1990" s="302">
        <v>1</v>
      </c>
      <c r="CA1990" s="302">
        <v>0</v>
      </c>
      <c r="CB1990" s="302">
        <v>0</v>
      </c>
      <c r="CC1990" s="303">
        <v>0</v>
      </c>
      <c r="CD1990" s="304">
        <v>0</v>
      </c>
      <c r="CE1990" s="302">
        <v>0</v>
      </c>
      <c r="CF1990" s="302">
        <v>30</v>
      </c>
      <c r="CG1990" s="296">
        <v>0</v>
      </c>
      <c r="CH1990" s="297" t="s">
        <v>12384</v>
      </c>
      <c r="CI1990" s="305">
        <v>0</v>
      </c>
      <c r="CJ1990" s="306">
        <v>0</v>
      </c>
      <c r="CK1990" s="300">
        <v>0</v>
      </c>
      <c r="CL1990" s="301">
        <v>0</v>
      </c>
    </row>
    <row r="1991" spans="1:90" x14ac:dyDescent="0.25">
      <c r="A1991">
        <v>1536100940</v>
      </c>
      <c r="B1991" s="287" t="s">
        <v>14383</v>
      </c>
      <c r="C1991" s="141"/>
      <c r="N1991" s="142"/>
      <c r="O1991" s="141"/>
      <c r="AA1991" s="141"/>
      <c r="AL1991" s="142"/>
      <c r="AM1991" s="141">
        <v>1</v>
      </c>
      <c r="AN1991">
        <v>1</v>
      </c>
      <c r="AX1991" s="142"/>
      <c r="AY1991" s="141"/>
      <c r="BJ1991" s="142"/>
      <c r="BK1991" s="141"/>
      <c r="BV1991" s="142"/>
      <c r="BW1991" s="302">
        <v>0</v>
      </c>
      <c r="BX1991" s="302">
        <v>0</v>
      </c>
      <c r="BY1991" s="302">
        <v>0</v>
      </c>
      <c r="BZ1991" s="302">
        <v>2</v>
      </c>
      <c r="CA1991" s="302">
        <v>0</v>
      </c>
      <c r="CB1991" s="302">
        <v>0</v>
      </c>
      <c r="CC1991" s="303">
        <v>0</v>
      </c>
      <c r="CD1991" s="304">
        <v>0</v>
      </c>
      <c r="CE1991" s="302">
        <v>0</v>
      </c>
      <c r="CF1991" s="302">
        <v>30</v>
      </c>
      <c r="CG1991" s="296">
        <v>0</v>
      </c>
      <c r="CH1991" s="297" t="s">
        <v>12384</v>
      </c>
      <c r="CI1991" s="305">
        <v>0</v>
      </c>
      <c r="CJ1991" s="306">
        <v>0</v>
      </c>
      <c r="CK1991" s="300">
        <v>0</v>
      </c>
      <c r="CL1991" s="301">
        <v>0</v>
      </c>
    </row>
    <row r="1992" spans="1:90" x14ac:dyDescent="0.25">
      <c r="A1992">
        <v>1537100130</v>
      </c>
      <c r="B1992" s="287" t="s">
        <v>14384</v>
      </c>
      <c r="C1992" s="141"/>
      <c r="N1992" s="142"/>
      <c r="O1992" s="141"/>
      <c r="AA1992" s="141"/>
      <c r="AL1992" s="142">
        <v>1</v>
      </c>
      <c r="AM1992" s="141">
        <v>1</v>
      </c>
      <c r="AN1992">
        <v>1</v>
      </c>
      <c r="AR1992">
        <v>1</v>
      </c>
      <c r="AU1992">
        <v>4</v>
      </c>
      <c r="AW1992">
        <v>1</v>
      </c>
      <c r="AX1992" s="142"/>
      <c r="AY1992" s="141"/>
      <c r="BA1992">
        <v>1</v>
      </c>
      <c r="BC1992">
        <v>1</v>
      </c>
      <c r="BH1992">
        <v>1</v>
      </c>
      <c r="BJ1992" s="142"/>
      <c r="BK1992" s="141"/>
      <c r="BV1992" s="142"/>
      <c r="BW1992" s="302">
        <v>0</v>
      </c>
      <c r="BX1992" s="302">
        <v>0</v>
      </c>
      <c r="BY1992" s="302">
        <v>1</v>
      </c>
      <c r="BZ1992" s="302">
        <v>8</v>
      </c>
      <c r="CA1992" s="302">
        <v>3</v>
      </c>
      <c r="CB1992" s="302">
        <v>0</v>
      </c>
      <c r="CC1992" s="303">
        <v>0</v>
      </c>
      <c r="CD1992" s="304">
        <v>0</v>
      </c>
      <c r="CE1992" s="302">
        <v>0</v>
      </c>
      <c r="CF1992" s="302">
        <v>30</v>
      </c>
      <c r="CG1992" s="296">
        <v>0</v>
      </c>
      <c r="CH1992" s="297" t="s">
        <v>12384</v>
      </c>
      <c r="CI1992" s="305">
        <v>0</v>
      </c>
      <c r="CJ1992" s="306">
        <v>0</v>
      </c>
      <c r="CK1992" s="300">
        <v>0</v>
      </c>
      <c r="CL1992" s="301">
        <v>0</v>
      </c>
    </row>
    <row r="1993" spans="1:90" x14ac:dyDescent="0.25">
      <c r="A1993">
        <v>1537100180</v>
      </c>
      <c r="B1993" s="287" t="s">
        <v>14385</v>
      </c>
      <c r="C1993" s="141"/>
      <c r="N1993" s="142"/>
      <c r="O1993" s="141"/>
      <c r="AA1993" s="141"/>
      <c r="AL1993" s="142"/>
      <c r="AM1993" s="141"/>
      <c r="AP1993">
        <v>1</v>
      </c>
      <c r="AX1993" s="142"/>
      <c r="AY1993" s="141"/>
      <c r="BJ1993" s="142"/>
      <c r="BK1993" s="141"/>
      <c r="BV1993" s="142"/>
      <c r="BW1993" s="302">
        <v>0</v>
      </c>
      <c r="BX1993" s="302">
        <v>0</v>
      </c>
      <c r="BY1993" s="302">
        <v>0</v>
      </c>
      <c r="BZ1993" s="302">
        <v>1</v>
      </c>
      <c r="CA1993" s="302">
        <v>0</v>
      </c>
      <c r="CB1993" s="302">
        <v>0</v>
      </c>
      <c r="CC1993" s="303">
        <v>0</v>
      </c>
      <c r="CD1993" s="304">
        <v>0</v>
      </c>
      <c r="CE1993" s="302">
        <v>0</v>
      </c>
      <c r="CF1993" s="302">
        <v>30</v>
      </c>
      <c r="CG1993" s="296">
        <v>0</v>
      </c>
      <c r="CH1993" s="297" t="s">
        <v>12384</v>
      </c>
      <c r="CI1993" s="305">
        <v>0</v>
      </c>
      <c r="CJ1993" s="306">
        <v>0</v>
      </c>
      <c r="CK1993" s="300">
        <v>0</v>
      </c>
      <c r="CL1993" s="301">
        <v>0</v>
      </c>
    </row>
    <row r="1994" spans="1:90" x14ac:dyDescent="0.25">
      <c r="A1994">
        <v>1537100290</v>
      </c>
      <c r="B1994" s="287" t="s">
        <v>14386</v>
      </c>
      <c r="C1994" s="141"/>
      <c r="F1994">
        <v>1</v>
      </c>
      <c r="G1994">
        <v>1</v>
      </c>
      <c r="I1994">
        <v>1</v>
      </c>
      <c r="N1994" s="142"/>
      <c r="O1994" s="141"/>
      <c r="R1994">
        <v>1</v>
      </c>
      <c r="T1994">
        <v>1</v>
      </c>
      <c r="X1994">
        <v>2</v>
      </c>
      <c r="Z1994">
        <v>1</v>
      </c>
      <c r="AA1994" s="141">
        <v>1</v>
      </c>
      <c r="AB1994">
        <v>1</v>
      </c>
      <c r="AE1994">
        <v>4</v>
      </c>
      <c r="AL1994" s="142"/>
      <c r="AM1994" s="141"/>
      <c r="AW1994">
        <v>5</v>
      </c>
      <c r="AX1994" s="142"/>
      <c r="AY1994" s="141"/>
      <c r="BF1994">
        <v>1</v>
      </c>
      <c r="BH1994">
        <v>1</v>
      </c>
      <c r="BI1994">
        <v>1</v>
      </c>
      <c r="BJ1994" s="142">
        <v>1</v>
      </c>
      <c r="BK1994" s="141"/>
      <c r="BP1994">
        <v>1</v>
      </c>
      <c r="BQ1994">
        <v>1</v>
      </c>
      <c r="BR1994">
        <v>1</v>
      </c>
      <c r="BU1994">
        <v>1</v>
      </c>
      <c r="BV1994" s="142"/>
      <c r="BW1994" s="302">
        <v>3</v>
      </c>
      <c r="BX1994" s="302">
        <v>5</v>
      </c>
      <c r="BY1994" s="302">
        <v>6</v>
      </c>
      <c r="BZ1994" s="302">
        <v>5</v>
      </c>
      <c r="CA1994" s="302">
        <v>4</v>
      </c>
      <c r="CB1994" s="302">
        <v>4</v>
      </c>
      <c r="CC1994" s="303">
        <v>1.5873015873015872E-2</v>
      </c>
      <c r="CD1994" s="304">
        <v>0</v>
      </c>
      <c r="CE1994" s="302">
        <v>0</v>
      </c>
      <c r="CF1994" s="302">
        <v>30</v>
      </c>
      <c r="CG1994" s="296">
        <v>7.9365079365079365E-4</v>
      </c>
      <c r="CH1994" s="297" t="s">
        <v>12384</v>
      </c>
      <c r="CI1994" s="305">
        <v>0</v>
      </c>
      <c r="CJ1994" s="306">
        <v>4.1428571428571423</v>
      </c>
      <c r="CK1994" s="300">
        <v>1</v>
      </c>
      <c r="CL1994" s="301">
        <v>5</v>
      </c>
    </row>
    <row r="1995" spans="1:90" x14ac:dyDescent="0.25">
      <c r="A1995">
        <v>1537100640</v>
      </c>
      <c r="B1995" s="287" t="s">
        <v>14387</v>
      </c>
      <c r="C1995" s="141"/>
      <c r="N1995" s="142">
        <v>1</v>
      </c>
      <c r="O1995" s="141">
        <v>2</v>
      </c>
      <c r="Q1995">
        <v>1</v>
      </c>
      <c r="R1995">
        <v>1</v>
      </c>
      <c r="AA1995" s="141"/>
      <c r="AB1995">
        <v>1</v>
      </c>
      <c r="AE1995">
        <v>1</v>
      </c>
      <c r="AL1995" s="142"/>
      <c r="AM1995" s="141"/>
      <c r="AX1995" s="142"/>
      <c r="AY1995" s="141"/>
      <c r="BJ1995" s="142"/>
      <c r="BK1995" s="141"/>
      <c r="BM1995">
        <v>1</v>
      </c>
      <c r="BO1995">
        <v>1</v>
      </c>
      <c r="BV1995" s="142"/>
      <c r="BW1995" s="302">
        <v>1</v>
      </c>
      <c r="BX1995" s="302">
        <v>4</v>
      </c>
      <c r="BY1995" s="302">
        <v>2</v>
      </c>
      <c r="BZ1995" s="302">
        <v>0</v>
      </c>
      <c r="CA1995" s="302">
        <v>0</v>
      </c>
      <c r="CB1995" s="302">
        <v>2</v>
      </c>
      <c r="CC1995" s="303">
        <v>7.9365079365079361E-3</v>
      </c>
      <c r="CD1995" s="304">
        <v>0</v>
      </c>
      <c r="CE1995" s="302">
        <v>0</v>
      </c>
      <c r="CF1995" s="302">
        <v>30</v>
      </c>
      <c r="CG1995" s="296">
        <v>3.9682539682539683E-4</v>
      </c>
      <c r="CH1995" s="297" t="s">
        <v>12384</v>
      </c>
      <c r="CI1995" s="305">
        <v>0</v>
      </c>
      <c r="CJ1995" s="306">
        <v>2.0714285714285712</v>
      </c>
      <c r="CK1995" s="300">
        <v>1</v>
      </c>
      <c r="CL1995" s="301">
        <v>3</v>
      </c>
    </row>
    <row r="1996" spans="1:90" x14ac:dyDescent="0.25">
      <c r="A1996">
        <v>1537100730</v>
      </c>
      <c r="B1996" s="287" t="s">
        <v>14388</v>
      </c>
      <c r="C1996" s="141">
        <v>1</v>
      </c>
      <c r="D1996">
        <v>1</v>
      </c>
      <c r="L1996">
        <v>1</v>
      </c>
      <c r="N1996" s="142"/>
      <c r="O1996" s="141"/>
      <c r="AA1996" s="141"/>
      <c r="AF1996">
        <v>1</v>
      </c>
      <c r="AL1996" s="142"/>
      <c r="AM1996" s="141"/>
      <c r="AX1996" s="142"/>
      <c r="AY1996" s="141"/>
      <c r="BJ1996" s="142"/>
      <c r="BK1996" s="141"/>
      <c r="BV1996" s="142"/>
      <c r="BW1996" s="302">
        <v>3</v>
      </c>
      <c r="BX1996" s="302">
        <v>0</v>
      </c>
      <c r="BY1996" s="302">
        <v>1</v>
      </c>
      <c r="BZ1996" s="302">
        <v>0</v>
      </c>
      <c r="CA1996" s="302">
        <v>0</v>
      </c>
      <c r="CB1996" s="302">
        <v>0</v>
      </c>
      <c r="CC1996" s="303">
        <v>0</v>
      </c>
      <c r="CD1996" s="304">
        <v>0</v>
      </c>
      <c r="CE1996" s="302">
        <v>0</v>
      </c>
      <c r="CF1996" s="302">
        <v>30</v>
      </c>
      <c r="CG1996" s="296">
        <v>0</v>
      </c>
      <c r="CH1996" s="297" t="s">
        <v>12384</v>
      </c>
      <c r="CI1996" s="305">
        <v>0</v>
      </c>
      <c r="CJ1996" s="306">
        <v>0</v>
      </c>
      <c r="CK1996" s="300">
        <v>0</v>
      </c>
      <c r="CL1996" s="301">
        <v>0</v>
      </c>
    </row>
    <row r="1997" spans="1:90" x14ac:dyDescent="0.25">
      <c r="A1997">
        <v>1537100740</v>
      </c>
      <c r="B1997" s="287" t="s">
        <v>14389</v>
      </c>
      <c r="C1997" s="141"/>
      <c r="N1997" s="142"/>
      <c r="O1997" s="141"/>
      <c r="AA1997" s="141"/>
      <c r="AD1997">
        <v>1</v>
      </c>
      <c r="AL1997" s="142"/>
      <c r="AM1997" s="141"/>
      <c r="AN1997">
        <v>1</v>
      </c>
      <c r="AX1997" s="142"/>
      <c r="AY1997" s="141"/>
      <c r="BE1997">
        <v>1</v>
      </c>
      <c r="BJ1997" s="142"/>
      <c r="BK1997" s="141"/>
      <c r="BV1997" s="142"/>
      <c r="BW1997" s="302">
        <v>0</v>
      </c>
      <c r="BX1997" s="302">
        <v>0</v>
      </c>
      <c r="BY1997" s="302">
        <v>1</v>
      </c>
      <c r="BZ1997" s="302">
        <v>1</v>
      </c>
      <c r="CA1997" s="302">
        <v>1</v>
      </c>
      <c r="CB1997" s="302">
        <v>0</v>
      </c>
      <c r="CC1997" s="303">
        <v>0</v>
      </c>
      <c r="CD1997" s="304">
        <v>0</v>
      </c>
      <c r="CE1997" s="302">
        <v>0</v>
      </c>
      <c r="CF1997" s="302">
        <v>30</v>
      </c>
      <c r="CG1997" s="296">
        <v>0</v>
      </c>
      <c r="CH1997" s="297" t="s">
        <v>12384</v>
      </c>
      <c r="CI1997" s="305">
        <v>0</v>
      </c>
      <c r="CJ1997" s="306">
        <v>0</v>
      </c>
      <c r="CK1997" s="300">
        <v>0</v>
      </c>
      <c r="CL1997" s="301">
        <v>0</v>
      </c>
    </row>
    <row r="1998" spans="1:90" x14ac:dyDescent="0.25">
      <c r="A1998">
        <v>1537100780</v>
      </c>
      <c r="B1998" s="287" t="s">
        <v>14390</v>
      </c>
      <c r="C1998" s="141"/>
      <c r="N1998" s="142"/>
      <c r="O1998" s="141"/>
      <c r="AA1998" s="141"/>
      <c r="AL1998" s="142"/>
      <c r="AM1998" s="141"/>
      <c r="AP1998">
        <v>1</v>
      </c>
      <c r="AS1998">
        <v>1</v>
      </c>
      <c r="AX1998" s="142">
        <v>1</v>
      </c>
      <c r="AY1998" s="141"/>
      <c r="BH1998">
        <v>1</v>
      </c>
      <c r="BJ1998" s="142">
        <v>1</v>
      </c>
      <c r="BK1998" s="141"/>
      <c r="BV1998" s="142"/>
      <c r="BW1998" s="302">
        <v>0</v>
      </c>
      <c r="BX1998" s="302">
        <v>0</v>
      </c>
      <c r="BY1998" s="302">
        <v>0</v>
      </c>
      <c r="BZ1998" s="302">
        <v>3</v>
      </c>
      <c r="CA1998" s="302">
        <v>2</v>
      </c>
      <c r="CB1998" s="302">
        <v>0</v>
      </c>
      <c r="CC1998" s="303">
        <v>0</v>
      </c>
      <c r="CD1998" s="304">
        <v>0</v>
      </c>
      <c r="CE1998" s="302">
        <v>0</v>
      </c>
      <c r="CF1998" s="302">
        <v>30</v>
      </c>
      <c r="CG1998" s="296">
        <v>0</v>
      </c>
      <c r="CH1998" s="297" t="s">
        <v>12384</v>
      </c>
      <c r="CI1998" s="305">
        <v>0</v>
      </c>
      <c r="CJ1998" s="306">
        <v>0</v>
      </c>
      <c r="CK1998" s="300">
        <v>0</v>
      </c>
      <c r="CL1998" s="301">
        <v>0</v>
      </c>
    </row>
    <row r="1999" spans="1:90" x14ac:dyDescent="0.25">
      <c r="A1999">
        <v>1537100810</v>
      </c>
      <c r="B1999" s="287" t="s">
        <v>14391</v>
      </c>
      <c r="C1999" s="141"/>
      <c r="N1999" s="142"/>
      <c r="O1999" s="141"/>
      <c r="P1999">
        <v>1</v>
      </c>
      <c r="Z1999">
        <v>1</v>
      </c>
      <c r="AA1999" s="141"/>
      <c r="AL1999" s="142"/>
      <c r="AM1999" s="141"/>
      <c r="AT1999">
        <v>1</v>
      </c>
      <c r="AW1999">
        <v>1</v>
      </c>
      <c r="AX1999" s="142"/>
      <c r="AY1999" s="141"/>
      <c r="AZ1999">
        <v>1</v>
      </c>
      <c r="BJ1999" s="142"/>
      <c r="BK1999" s="141"/>
      <c r="BV1999" s="142"/>
      <c r="BW1999" s="302">
        <v>0</v>
      </c>
      <c r="BX1999" s="302">
        <v>2</v>
      </c>
      <c r="BY1999" s="302">
        <v>0</v>
      </c>
      <c r="BZ1999" s="302">
        <v>2</v>
      </c>
      <c r="CA1999" s="302">
        <v>1</v>
      </c>
      <c r="CB1999" s="302">
        <v>0</v>
      </c>
      <c r="CC1999" s="303">
        <v>0</v>
      </c>
      <c r="CD1999" s="304">
        <v>0</v>
      </c>
      <c r="CE1999" s="302">
        <v>0</v>
      </c>
      <c r="CF1999" s="302">
        <v>30</v>
      </c>
      <c r="CG1999" s="296">
        <v>0</v>
      </c>
      <c r="CH1999" s="297" t="s">
        <v>12384</v>
      </c>
      <c r="CI1999" s="305">
        <v>0</v>
      </c>
      <c r="CJ1999" s="306">
        <v>0</v>
      </c>
      <c r="CK1999" s="300">
        <v>0</v>
      </c>
      <c r="CL1999" s="301">
        <v>0</v>
      </c>
    </row>
    <row r="2000" spans="1:90" x14ac:dyDescent="0.25">
      <c r="A2000">
        <v>1537100830</v>
      </c>
      <c r="B2000" s="287" t="s">
        <v>14392</v>
      </c>
      <c r="C2000" s="141">
        <v>1</v>
      </c>
      <c r="F2000">
        <v>2</v>
      </c>
      <c r="N2000" s="142"/>
      <c r="O2000" s="141"/>
      <c r="AA2000" s="141"/>
      <c r="AL2000" s="142"/>
      <c r="AM2000" s="141"/>
      <c r="AX2000" s="142"/>
      <c r="AY2000" s="141"/>
      <c r="BJ2000" s="142"/>
      <c r="BK2000" s="141"/>
      <c r="BV2000" s="142"/>
      <c r="BW2000" s="302">
        <v>3</v>
      </c>
      <c r="BX2000" s="302">
        <v>0</v>
      </c>
      <c r="BY2000" s="302">
        <v>0</v>
      </c>
      <c r="BZ2000" s="302">
        <v>0</v>
      </c>
      <c r="CA2000" s="302">
        <v>0</v>
      </c>
      <c r="CB2000" s="302">
        <v>0</v>
      </c>
      <c r="CC2000" s="303">
        <v>0</v>
      </c>
      <c r="CD2000" s="304">
        <v>0</v>
      </c>
      <c r="CE2000" s="302">
        <v>0</v>
      </c>
      <c r="CF2000" s="302">
        <v>30</v>
      </c>
      <c r="CG2000" s="296">
        <v>0</v>
      </c>
      <c r="CH2000" s="297" t="s">
        <v>12384</v>
      </c>
      <c r="CI2000" s="305">
        <v>0</v>
      </c>
      <c r="CJ2000" s="306">
        <v>0</v>
      </c>
      <c r="CK2000" s="300">
        <v>0</v>
      </c>
      <c r="CL2000" s="301">
        <v>0</v>
      </c>
    </row>
    <row r="2001" spans="1:90" x14ac:dyDescent="0.25">
      <c r="A2001">
        <v>1537100870</v>
      </c>
      <c r="B2001" s="287" t="s">
        <v>14393</v>
      </c>
      <c r="C2001" s="141"/>
      <c r="N2001" s="142">
        <v>1</v>
      </c>
      <c r="O2001" s="141">
        <v>2</v>
      </c>
      <c r="AA2001" s="141"/>
      <c r="AL2001" s="142"/>
      <c r="AM2001" s="141"/>
      <c r="AX2001" s="142"/>
      <c r="AY2001" s="141"/>
      <c r="BJ2001" s="142"/>
      <c r="BK2001" s="141"/>
      <c r="BV2001" s="142"/>
      <c r="BW2001" s="302">
        <v>1</v>
      </c>
      <c r="BX2001" s="302">
        <v>2</v>
      </c>
      <c r="BY2001" s="302">
        <v>0</v>
      </c>
      <c r="BZ2001" s="302">
        <v>0</v>
      </c>
      <c r="CA2001" s="302">
        <v>0</v>
      </c>
      <c r="CB2001" s="302">
        <v>0</v>
      </c>
      <c r="CC2001" s="303">
        <v>0</v>
      </c>
      <c r="CD2001" s="304">
        <v>0</v>
      </c>
      <c r="CE2001" s="302">
        <v>0</v>
      </c>
      <c r="CF2001" s="302">
        <v>30</v>
      </c>
      <c r="CG2001" s="296">
        <v>0</v>
      </c>
      <c r="CH2001" s="297" t="s">
        <v>12384</v>
      </c>
      <c r="CI2001" s="305">
        <v>0</v>
      </c>
      <c r="CJ2001" s="306">
        <v>0</v>
      </c>
      <c r="CK2001" s="300">
        <v>0</v>
      </c>
      <c r="CL2001" s="301">
        <v>0</v>
      </c>
    </row>
    <row r="2002" spans="1:90" x14ac:dyDescent="0.25">
      <c r="A2002">
        <v>1537100910</v>
      </c>
      <c r="B2002" s="287" t="s">
        <v>14394</v>
      </c>
      <c r="C2002" s="141"/>
      <c r="N2002" s="142"/>
      <c r="O2002" s="141"/>
      <c r="P2002">
        <v>1</v>
      </c>
      <c r="X2002">
        <v>1</v>
      </c>
      <c r="AA2002" s="141"/>
      <c r="AL2002" s="142"/>
      <c r="AM2002" s="141"/>
      <c r="AX2002" s="142"/>
      <c r="AY2002" s="141"/>
      <c r="BJ2002" s="142"/>
      <c r="BK2002" s="141"/>
      <c r="BV2002" s="142"/>
      <c r="BW2002" s="302">
        <v>0</v>
      </c>
      <c r="BX2002" s="302">
        <v>2</v>
      </c>
      <c r="BY2002" s="302">
        <v>0</v>
      </c>
      <c r="BZ2002" s="302">
        <v>0</v>
      </c>
      <c r="CA2002" s="302">
        <v>0</v>
      </c>
      <c r="CB2002" s="302">
        <v>0</v>
      </c>
      <c r="CC2002" s="303">
        <v>0</v>
      </c>
      <c r="CD2002" s="304">
        <v>0</v>
      </c>
      <c r="CE2002" s="302">
        <v>0</v>
      </c>
      <c r="CF2002" s="302">
        <v>30</v>
      </c>
      <c r="CG2002" s="296">
        <v>0</v>
      </c>
      <c r="CH2002" s="297" t="s">
        <v>12384</v>
      </c>
      <c r="CI2002" s="305">
        <v>0</v>
      </c>
      <c r="CJ2002" s="306">
        <v>0</v>
      </c>
      <c r="CK2002" s="300">
        <v>0</v>
      </c>
      <c r="CL2002" s="301">
        <v>0</v>
      </c>
    </row>
    <row r="2003" spans="1:90" x14ac:dyDescent="0.25">
      <c r="A2003">
        <v>1537100920</v>
      </c>
      <c r="B2003" s="287" t="s">
        <v>14395</v>
      </c>
      <c r="C2003" s="141"/>
      <c r="N2003" s="142"/>
      <c r="O2003" s="141"/>
      <c r="Z2003">
        <v>1</v>
      </c>
      <c r="AA2003" s="141"/>
      <c r="AL2003" s="142"/>
      <c r="AM2003" s="141"/>
      <c r="AX2003" s="142"/>
      <c r="AY2003" s="141"/>
      <c r="BJ2003" s="142"/>
      <c r="BK2003" s="141"/>
      <c r="BV2003" s="142"/>
      <c r="BW2003" s="302">
        <v>0</v>
      </c>
      <c r="BX2003" s="302">
        <v>1</v>
      </c>
      <c r="BY2003" s="302">
        <v>0</v>
      </c>
      <c r="BZ2003" s="302">
        <v>0</v>
      </c>
      <c r="CA2003" s="302">
        <v>0</v>
      </c>
      <c r="CB2003" s="302">
        <v>0</v>
      </c>
      <c r="CC2003" s="303">
        <v>0</v>
      </c>
      <c r="CD2003" s="304">
        <v>0</v>
      </c>
      <c r="CE2003" s="302">
        <v>0</v>
      </c>
      <c r="CF2003" s="302">
        <v>30</v>
      </c>
      <c r="CG2003" s="296">
        <v>0</v>
      </c>
      <c r="CH2003" s="297" t="s">
        <v>12384</v>
      </c>
      <c r="CI2003" s="305">
        <v>0</v>
      </c>
      <c r="CJ2003" s="306">
        <v>0</v>
      </c>
      <c r="CK2003" s="300">
        <v>0</v>
      </c>
      <c r="CL2003" s="301">
        <v>0</v>
      </c>
    </row>
    <row r="2004" spans="1:90" x14ac:dyDescent="0.25">
      <c r="A2004">
        <v>1537100940</v>
      </c>
      <c r="B2004" s="287" t="s">
        <v>14396</v>
      </c>
      <c r="C2004" s="141"/>
      <c r="E2004">
        <v>1</v>
      </c>
      <c r="F2004">
        <v>1</v>
      </c>
      <c r="N2004" s="142"/>
      <c r="O2004" s="141"/>
      <c r="AA2004" s="141"/>
      <c r="AL2004" s="142"/>
      <c r="AM2004" s="141"/>
      <c r="AS2004">
        <v>1</v>
      </c>
      <c r="AX2004" s="142"/>
      <c r="AY2004" s="141"/>
      <c r="BH2004">
        <v>1</v>
      </c>
      <c r="BJ2004" s="142"/>
      <c r="BK2004" s="141"/>
      <c r="BV2004" s="142"/>
      <c r="BW2004" s="302">
        <v>2</v>
      </c>
      <c r="BX2004" s="302">
        <v>0</v>
      </c>
      <c r="BY2004" s="302">
        <v>0</v>
      </c>
      <c r="BZ2004" s="302">
        <v>1</v>
      </c>
      <c r="CA2004" s="302">
        <v>1</v>
      </c>
      <c r="CB2004" s="302">
        <v>0</v>
      </c>
      <c r="CC2004" s="303">
        <v>0</v>
      </c>
      <c r="CD2004" s="304">
        <v>0</v>
      </c>
      <c r="CE2004" s="302">
        <v>0</v>
      </c>
      <c r="CF2004" s="302">
        <v>30</v>
      </c>
      <c r="CG2004" s="296">
        <v>0</v>
      </c>
      <c r="CH2004" s="297" t="s">
        <v>12384</v>
      </c>
      <c r="CI2004" s="305">
        <v>0</v>
      </c>
      <c r="CJ2004" s="306">
        <v>0</v>
      </c>
      <c r="CK2004" s="300">
        <v>0</v>
      </c>
      <c r="CL2004" s="301">
        <v>0</v>
      </c>
    </row>
    <row r="2005" spans="1:90" x14ac:dyDescent="0.25">
      <c r="A2005">
        <v>1537101220</v>
      </c>
      <c r="B2005" s="287" t="s">
        <v>14397</v>
      </c>
      <c r="C2005" s="141"/>
      <c r="N2005" s="142"/>
      <c r="O2005" s="141"/>
      <c r="T2005">
        <v>1</v>
      </c>
      <c r="AA2005" s="141"/>
      <c r="AL2005" s="142"/>
      <c r="AM2005" s="141"/>
      <c r="AX2005" s="142"/>
      <c r="AY2005" s="141"/>
      <c r="BJ2005" s="142"/>
      <c r="BK2005" s="141"/>
      <c r="BV2005" s="142"/>
      <c r="BW2005" s="302">
        <v>0</v>
      </c>
      <c r="BX2005" s="302">
        <v>1</v>
      </c>
      <c r="BY2005" s="302">
        <v>0</v>
      </c>
      <c r="BZ2005" s="302">
        <v>0</v>
      </c>
      <c r="CA2005" s="302">
        <v>0</v>
      </c>
      <c r="CB2005" s="302">
        <v>0</v>
      </c>
      <c r="CC2005" s="303">
        <v>0</v>
      </c>
      <c r="CD2005" s="304">
        <v>0</v>
      </c>
      <c r="CE2005" s="302">
        <v>0</v>
      </c>
      <c r="CF2005" s="302">
        <v>30</v>
      </c>
      <c r="CG2005" s="296">
        <v>0</v>
      </c>
      <c r="CH2005" s="297" t="s">
        <v>12384</v>
      </c>
      <c r="CI2005" s="305">
        <v>0</v>
      </c>
      <c r="CJ2005" s="306">
        <v>0</v>
      </c>
      <c r="CK2005" s="300">
        <v>0</v>
      </c>
      <c r="CL2005" s="301">
        <v>0</v>
      </c>
    </row>
    <row r="2006" spans="1:90" x14ac:dyDescent="0.25">
      <c r="A2006">
        <v>1537101320</v>
      </c>
      <c r="B2006" s="287" t="s">
        <v>14398</v>
      </c>
      <c r="C2006" s="141"/>
      <c r="N2006" s="142"/>
      <c r="O2006" s="141"/>
      <c r="T2006">
        <v>1</v>
      </c>
      <c r="AA2006" s="141"/>
      <c r="AL2006" s="142"/>
      <c r="AM2006" s="141"/>
      <c r="AP2006">
        <v>1</v>
      </c>
      <c r="AS2006">
        <v>1</v>
      </c>
      <c r="AX2006" s="142"/>
      <c r="AY2006" s="141"/>
      <c r="BJ2006" s="142"/>
      <c r="BK2006" s="141"/>
      <c r="BV2006" s="142"/>
      <c r="BW2006" s="302">
        <v>0</v>
      </c>
      <c r="BX2006" s="302">
        <v>1</v>
      </c>
      <c r="BY2006" s="302">
        <v>0</v>
      </c>
      <c r="BZ2006" s="302">
        <v>2</v>
      </c>
      <c r="CA2006" s="302">
        <v>0</v>
      </c>
      <c r="CB2006" s="302">
        <v>0</v>
      </c>
      <c r="CC2006" s="303">
        <v>0</v>
      </c>
      <c r="CD2006" s="304">
        <v>0</v>
      </c>
      <c r="CE2006" s="302">
        <v>0</v>
      </c>
      <c r="CF2006" s="302">
        <v>30</v>
      </c>
      <c r="CG2006" s="296">
        <v>0</v>
      </c>
      <c r="CH2006" s="297" t="s">
        <v>12384</v>
      </c>
      <c r="CI2006" s="305">
        <v>0</v>
      </c>
      <c r="CJ2006" s="306">
        <v>0</v>
      </c>
      <c r="CK2006" s="300">
        <v>0</v>
      </c>
      <c r="CL2006" s="301">
        <v>0</v>
      </c>
    </row>
    <row r="2007" spans="1:90" x14ac:dyDescent="0.25">
      <c r="A2007">
        <v>1537101330</v>
      </c>
      <c r="B2007" s="287" t="s">
        <v>14399</v>
      </c>
      <c r="C2007" s="141"/>
      <c r="N2007" s="142">
        <v>1</v>
      </c>
      <c r="O2007" s="141">
        <v>2</v>
      </c>
      <c r="AA2007" s="141"/>
      <c r="AL2007" s="142"/>
      <c r="AM2007" s="141"/>
      <c r="AX2007" s="142"/>
      <c r="AY2007" s="141"/>
      <c r="BJ2007" s="142"/>
      <c r="BK2007" s="141"/>
      <c r="BV2007" s="142"/>
      <c r="BW2007" s="302">
        <v>1</v>
      </c>
      <c r="BX2007" s="302">
        <v>2</v>
      </c>
      <c r="BY2007" s="302">
        <v>0</v>
      </c>
      <c r="BZ2007" s="302">
        <v>0</v>
      </c>
      <c r="CA2007" s="302">
        <v>0</v>
      </c>
      <c r="CB2007" s="302">
        <v>0</v>
      </c>
      <c r="CC2007" s="303">
        <v>0</v>
      </c>
      <c r="CD2007" s="304">
        <v>0</v>
      </c>
      <c r="CE2007" s="302">
        <v>0</v>
      </c>
      <c r="CF2007" s="302">
        <v>30</v>
      </c>
      <c r="CG2007" s="296">
        <v>0</v>
      </c>
      <c r="CH2007" s="297" t="s">
        <v>12384</v>
      </c>
      <c r="CI2007" s="305">
        <v>0</v>
      </c>
      <c r="CJ2007" s="306">
        <v>0</v>
      </c>
      <c r="CK2007" s="300">
        <v>0</v>
      </c>
      <c r="CL2007" s="301">
        <v>0</v>
      </c>
    </row>
    <row r="2008" spans="1:90" x14ac:dyDescent="0.25">
      <c r="A2008">
        <v>1537101390</v>
      </c>
      <c r="B2008" s="287" t="s">
        <v>14400</v>
      </c>
      <c r="C2008" s="141"/>
      <c r="N2008" s="142"/>
      <c r="O2008" s="141"/>
      <c r="AA2008" s="141"/>
      <c r="AL2008" s="142"/>
      <c r="AM2008" s="141"/>
      <c r="AW2008">
        <v>1</v>
      </c>
      <c r="AX2008" s="142"/>
      <c r="AY2008" s="141"/>
      <c r="AZ2008">
        <v>1</v>
      </c>
      <c r="BJ2008" s="142">
        <v>1</v>
      </c>
      <c r="BK2008" s="141"/>
      <c r="BV2008" s="142"/>
      <c r="BW2008" s="302">
        <v>0</v>
      </c>
      <c r="BX2008" s="302">
        <v>0</v>
      </c>
      <c r="BY2008" s="302">
        <v>0</v>
      </c>
      <c r="BZ2008" s="302">
        <v>1</v>
      </c>
      <c r="CA2008" s="302">
        <v>2</v>
      </c>
      <c r="CB2008" s="302">
        <v>0</v>
      </c>
      <c r="CC2008" s="303">
        <v>0</v>
      </c>
      <c r="CD2008" s="304">
        <v>0</v>
      </c>
      <c r="CE2008" s="302">
        <v>0</v>
      </c>
      <c r="CF2008" s="302">
        <v>30</v>
      </c>
      <c r="CG2008" s="296">
        <v>0</v>
      </c>
      <c r="CH2008" s="297" t="s">
        <v>12384</v>
      </c>
      <c r="CI2008" s="305">
        <v>0</v>
      </c>
      <c r="CJ2008" s="306">
        <v>0</v>
      </c>
      <c r="CK2008" s="300">
        <v>0</v>
      </c>
      <c r="CL2008" s="301">
        <v>0</v>
      </c>
    </row>
    <row r="2009" spans="1:90" x14ac:dyDescent="0.25">
      <c r="A2009">
        <v>1537101530</v>
      </c>
      <c r="B2009" s="287" t="s">
        <v>14401</v>
      </c>
      <c r="C2009" s="141"/>
      <c r="N2009" s="142"/>
      <c r="O2009" s="141">
        <v>1</v>
      </c>
      <c r="AA2009" s="141"/>
      <c r="AL2009" s="142"/>
      <c r="AM2009" s="141"/>
      <c r="AX2009" s="142"/>
      <c r="AY2009" s="141"/>
      <c r="BJ2009" s="142">
        <v>1</v>
      </c>
      <c r="BK2009" s="141"/>
      <c r="BV2009" s="142"/>
      <c r="BW2009" s="302">
        <v>0</v>
      </c>
      <c r="BX2009" s="302">
        <v>1</v>
      </c>
      <c r="BY2009" s="302">
        <v>0</v>
      </c>
      <c r="BZ2009" s="302">
        <v>0</v>
      </c>
      <c r="CA2009" s="302">
        <v>1</v>
      </c>
      <c r="CB2009" s="302">
        <v>0</v>
      </c>
      <c r="CC2009" s="303">
        <v>0</v>
      </c>
      <c r="CD2009" s="304">
        <v>0</v>
      </c>
      <c r="CE2009" s="302">
        <v>0</v>
      </c>
      <c r="CF2009" s="302">
        <v>30</v>
      </c>
      <c r="CG2009" s="296">
        <v>0</v>
      </c>
      <c r="CH2009" s="297" t="s">
        <v>12384</v>
      </c>
      <c r="CI2009" s="305">
        <v>0</v>
      </c>
      <c r="CJ2009" s="306">
        <v>0</v>
      </c>
      <c r="CK2009" s="300">
        <v>0</v>
      </c>
      <c r="CL2009" s="301">
        <v>0</v>
      </c>
    </row>
    <row r="2010" spans="1:90" x14ac:dyDescent="0.25">
      <c r="A2010">
        <v>1537101540</v>
      </c>
      <c r="B2010" s="287" t="s">
        <v>14402</v>
      </c>
      <c r="C2010" s="141"/>
      <c r="N2010" s="142"/>
      <c r="O2010" s="141"/>
      <c r="AA2010" s="141"/>
      <c r="AC2010">
        <v>1</v>
      </c>
      <c r="AL2010" s="142"/>
      <c r="AM2010" s="141"/>
      <c r="AX2010" s="142"/>
      <c r="AY2010" s="141"/>
      <c r="BJ2010" s="142"/>
      <c r="BK2010" s="141"/>
      <c r="BV2010" s="142"/>
      <c r="BW2010" s="302">
        <v>0</v>
      </c>
      <c r="BX2010" s="302">
        <v>0</v>
      </c>
      <c r="BY2010" s="302">
        <v>1</v>
      </c>
      <c r="BZ2010" s="302">
        <v>0</v>
      </c>
      <c r="CA2010" s="302">
        <v>0</v>
      </c>
      <c r="CB2010" s="302">
        <v>0</v>
      </c>
      <c r="CC2010" s="303">
        <v>0</v>
      </c>
      <c r="CD2010" s="304">
        <v>0</v>
      </c>
      <c r="CE2010" s="302">
        <v>0</v>
      </c>
      <c r="CF2010" s="302">
        <v>30</v>
      </c>
      <c r="CG2010" s="296">
        <v>0</v>
      </c>
      <c r="CH2010" s="297" t="s">
        <v>12384</v>
      </c>
      <c r="CI2010" s="305">
        <v>0</v>
      </c>
      <c r="CJ2010" s="306">
        <v>0</v>
      </c>
      <c r="CK2010" s="300">
        <v>0</v>
      </c>
      <c r="CL2010" s="301">
        <v>0</v>
      </c>
    </row>
    <row r="2011" spans="1:90" x14ac:dyDescent="0.25">
      <c r="A2011">
        <v>1537101650</v>
      </c>
      <c r="B2011" s="287" t="s">
        <v>14403</v>
      </c>
      <c r="C2011" s="141"/>
      <c r="N2011" s="142"/>
      <c r="O2011" s="141"/>
      <c r="X2011">
        <v>2</v>
      </c>
      <c r="Z2011">
        <v>1</v>
      </c>
      <c r="AA2011" s="141"/>
      <c r="AB2011">
        <v>1</v>
      </c>
      <c r="AC2011">
        <v>1</v>
      </c>
      <c r="AE2011">
        <v>1</v>
      </c>
      <c r="AL2011" s="142"/>
      <c r="AM2011" s="141"/>
      <c r="AX2011" s="142"/>
      <c r="AY2011" s="141"/>
      <c r="BJ2011" s="142"/>
      <c r="BK2011" s="141"/>
      <c r="BV2011" s="142"/>
      <c r="BW2011" s="302">
        <v>0</v>
      </c>
      <c r="BX2011" s="302">
        <v>3</v>
      </c>
      <c r="BY2011" s="302">
        <v>3</v>
      </c>
      <c r="BZ2011" s="302">
        <v>0</v>
      </c>
      <c r="CA2011" s="302">
        <v>0</v>
      </c>
      <c r="CB2011" s="302">
        <v>0</v>
      </c>
      <c r="CC2011" s="303">
        <v>0</v>
      </c>
      <c r="CD2011" s="304">
        <v>0</v>
      </c>
      <c r="CE2011" s="302">
        <v>0</v>
      </c>
      <c r="CF2011" s="302">
        <v>30</v>
      </c>
      <c r="CG2011" s="296">
        <v>0</v>
      </c>
      <c r="CH2011" s="297" t="s">
        <v>12384</v>
      </c>
      <c r="CI2011" s="305">
        <v>0</v>
      </c>
      <c r="CJ2011" s="306">
        <v>0</v>
      </c>
      <c r="CK2011" s="300">
        <v>0</v>
      </c>
      <c r="CL2011" s="301">
        <v>0</v>
      </c>
    </row>
    <row r="2012" spans="1:90" x14ac:dyDescent="0.25">
      <c r="A2012">
        <v>1537101660</v>
      </c>
      <c r="B2012" s="287" t="s">
        <v>14404</v>
      </c>
      <c r="C2012" s="141"/>
      <c r="N2012" s="142"/>
      <c r="O2012" s="141"/>
      <c r="AA2012" s="141"/>
      <c r="AC2012">
        <v>1</v>
      </c>
      <c r="AE2012">
        <v>1</v>
      </c>
      <c r="AL2012" s="142"/>
      <c r="AM2012" s="141"/>
      <c r="AX2012" s="142"/>
      <c r="AY2012" s="141"/>
      <c r="BJ2012" s="142"/>
      <c r="BK2012" s="141"/>
      <c r="BV2012" s="142"/>
      <c r="BW2012" s="302">
        <v>0</v>
      </c>
      <c r="BX2012" s="302">
        <v>0</v>
      </c>
      <c r="BY2012" s="302">
        <v>2</v>
      </c>
      <c r="BZ2012" s="302">
        <v>0</v>
      </c>
      <c r="CA2012" s="302">
        <v>0</v>
      </c>
      <c r="CB2012" s="302">
        <v>0</v>
      </c>
      <c r="CC2012" s="303">
        <v>0</v>
      </c>
      <c r="CD2012" s="304">
        <v>0</v>
      </c>
      <c r="CE2012" s="302">
        <v>0</v>
      </c>
      <c r="CF2012" s="302">
        <v>30</v>
      </c>
      <c r="CG2012" s="296">
        <v>0</v>
      </c>
      <c r="CH2012" s="297" t="s">
        <v>12384</v>
      </c>
      <c r="CI2012" s="305">
        <v>0</v>
      </c>
      <c r="CJ2012" s="306">
        <v>0</v>
      </c>
      <c r="CK2012" s="300">
        <v>0</v>
      </c>
      <c r="CL2012" s="301">
        <v>0</v>
      </c>
    </row>
    <row r="2013" spans="1:90" x14ac:dyDescent="0.25">
      <c r="A2013">
        <v>1537101740</v>
      </c>
      <c r="B2013" s="287" t="s">
        <v>14405</v>
      </c>
      <c r="C2013" s="141"/>
      <c r="N2013" s="142"/>
      <c r="O2013" s="141"/>
      <c r="X2013">
        <v>1</v>
      </c>
      <c r="AA2013" s="141"/>
      <c r="AB2013">
        <v>2</v>
      </c>
      <c r="AF2013">
        <v>1</v>
      </c>
      <c r="AL2013" s="142"/>
      <c r="AM2013" s="141"/>
      <c r="AV2013">
        <v>1</v>
      </c>
      <c r="AX2013" s="142"/>
      <c r="AY2013" s="141"/>
      <c r="BJ2013" s="142"/>
      <c r="BK2013" s="141"/>
      <c r="BV2013" s="142"/>
      <c r="BW2013" s="302">
        <v>0</v>
      </c>
      <c r="BX2013" s="302">
        <v>1</v>
      </c>
      <c r="BY2013" s="302">
        <v>3</v>
      </c>
      <c r="BZ2013" s="302">
        <v>1</v>
      </c>
      <c r="CA2013" s="302">
        <v>0</v>
      </c>
      <c r="CB2013" s="302">
        <v>0</v>
      </c>
      <c r="CC2013" s="303">
        <v>0</v>
      </c>
      <c r="CD2013" s="304">
        <v>0</v>
      </c>
      <c r="CE2013" s="302">
        <v>0</v>
      </c>
      <c r="CF2013" s="302">
        <v>30</v>
      </c>
      <c r="CG2013" s="296">
        <v>0</v>
      </c>
      <c r="CH2013" s="297" t="s">
        <v>12384</v>
      </c>
      <c r="CI2013" s="305">
        <v>0</v>
      </c>
      <c r="CJ2013" s="306">
        <v>0</v>
      </c>
      <c r="CK2013" s="300">
        <v>0</v>
      </c>
      <c r="CL2013" s="301">
        <v>0</v>
      </c>
    </row>
    <row r="2014" spans="1:90" x14ac:dyDescent="0.25">
      <c r="A2014">
        <v>1537101960</v>
      </c>
      <c r="B2014" s="287" t="s">
        <v>14406</v>
      </c>
      <c r="C2014" s="141"/>
      <c r="N2014" s="142">
        <v>1</v>
      </c>
      <c r="O2014" s="141">
        <v>2</v>
      </c>
      <c r="AA2014" s="141"/>
      <c r="AL2014" s="142"/>
      <c r="AM2014" s="141"/>
      <c r="AX2014" s="142"/>
      <c r="AY2014" s="141"/>
      <c r="BJ2014" s="142"/>
      <c r="BK2014" s="141"/>
      <c r="BV2014" s="142"/>
      <c r="BW2014" s="302">
        <v>1</v>
      </c>
      <c r="BX2014" s="302">
        <v>2</v>
      </c>
      <c r="BY2014" s="302">
        <v>0</v>
      </c>
      <c r="BZ2014" s="302">
        <v>0</v>
      </c>
      <c r="CA2014" s="302">
        <v>0</v>
      </c>
      <c r="CB2014" s="302">
        <v>0</v>
      </c>
      <c r="CC2014" s="303">
        <v>0</v>
      </c>
      <c r="CD2014" s="304">
        <v>0</v>
      </c>
      <c r="CE2014" s="302">
        <v>0</v>
      </c>
      <c r="CF2014" s="302">
        <v>30</v>
      </c>
      <c r="CG2014" s="296">
        <v>0</v>
      </c>
      <c r="CH2014" s="297" t="s">
        <v>12384</v>
      </c>
      <c r="CI2014" s="305">
        <v>0</v>
      </c>
      <c r="CJ2014" s="306">
        <v>0</v>
      </c>
      <c r="CK2014" s="300">
        <v>0</v>
      </c>
      <c r="CL2014" s="301">
        <v>0</v>
      </c>
    </row>
    <row r="2015" spans="1:90" x14ac:dyDescent="0.25">
      <c r="A2015">
        <v>1537102260</v>
      </c>
      <c r="B2015" s="287" t="s">
        <v>14407</v>
      </c>
      <c r="C2015" s="141"/>
      <c r="N2015" s="142"/>
      <c r="O2015" s="141"/>
      <c r="AA2015" s="141"/>
      <c r="AL2015" s="142"/>
      <c r="AM2015" s="141"/>
      <c r="AT2015">
        <v>1</v>
      </c>
      <c r="AX2015" s="142"/>
      <c r="AY2015" s="141"/>
      <c r="BJ2015" s="142"/>
      <c r="BK2015" s="141"/>
      <c r="BV2015" s="142"/>
      <c r="BW2015" s="302">
        <v>0</v>
      </c>
      <c r="BX2015" s="302">
        <v>0</v>
      </c>
      <c r="BY2015" s="302">
        <v>0</v>
      </c>
      <c r="BZ2015" s="302">
        <v>1</v>
      </c>
      <c r="CA2015" s="302">
        <v>0</v>
      </c>
      <c r="CB2015" s="302">
        <v>0</v>
      </c>
      <c r="CC2015" s="303">
        <v>0</v>
      </c>
      <c r="CD2015" s="304">
        <v>0</v>
      </c>
      <c r="CE2015" s="302">
        <v>0</v>
      </c>
      <c r="CF2015" s="302">
        <v>30</v>
      </c>
      <c r="CG2015" s="296">
        <v>0</v>
      </c>
      <c r="CH2015" s="297" t="s">
        <v>12384</v>
      </c>
      <c r="CI2015" s="305">
        <v>0</v>
      </c>
      <c r="CJ2015" s="306">
        <v>0</v>
      </c>
      <c r="CK2015" s="300">
        <v>0</v>
      </c>
      <c r="CL2015" s="301">
        <v>0</v>
      </c>
    </row>
    <row r="2016" spans="1:90" x14ac:dyDescent="0.25">
      <c r="A2016">
        <v>1537102270</v>
      </c>
      <c r="B2016" s="287" t="s">
        <v>14408</v>
      </c>
      <c r="C2016" s="141"/>
      <c r="N2016" s="142"/>
      <c r="O2016" s="141"/>
      <c r="AA2016" s="141"/>
      <c r="AL2016" s="142"/>
      <c r="AM2016" s="141"/>
      <c r="AT2016">
        <v>1</v>
      </c>
      <c r="AX2016" s="142"/>
      <c r="AY2016" s="141"/>
      <c r="BJ2016" s="142"/>
      <c r="BK2016" s="141"/>
      <c r="BV2016" s="142"/>
      <c r="BW2016" s="302">
        <v>0</v>
      </c>
      <c r="BX2016" s="302">
        <v>0</v>
      </c>
      <c r="BY2016" s="302">
        <v>0</v>
      </c>
      <c r="BZ2016" s="302">
        <v>1</v>
      </c>
      <c r="CA2016" s="302">
        <v>0</v>
      </c>
      <c r="CB2016" s="302">
        <v>0</v>
      </c>
      <c r="CC2016" s="303">
        <v>0</v>
      </c>
      <c r="CD2016" s="304">
        <v>0</v>
      </c>
      <c r="CE2016" s="302">
        <v>0</v>
      </c>
      <c r="CF2016" s="302">
        <v>30</v>
      </c>
      <c r="CG2016" s="296">
        <v>0</v>
      </c>
      <c r="CH2016" s="297" t="s">
        <v>12384</v>
      </c>
      <c r="CI2016" s="305">
        <v>0</v>
      </c>
      <c r="CJ2016" s="306">
        <v>0</v>
      </c>
      <c r="CK2016" s="300">
        <v>0</v>
      </c>
      <c r="CL2016" s="301">
        <v>0</v>
      </c>
    </row>
    <row r="2017" spans="1:90" x14ac:dyDescent="0.25">
      <c r="A2017">
        <v>1537102870</v>
      </c>
      <c r="B2017" s="287" t="s">
        <v>14409</v>
      </c>
      <c r="C2017" s="141"/>
      <c r="N2017" s="142"/>
      <c r="O2017" s="141"/>
      <c r="AA2017" s="141"/>
      <c r="AL2017" s="142"/>
      <c r="AM2017" s="141"/>
      <c r="AX2017" s="142"/>
      <c r="AY2017" s="141"/>
      <c r="BJ2017" s="142"/>
      <c r="BK2017" s="141"/>
      <c r="BU2017">
        <v>1</v>
      </c>
      <c r="BV2017" s="142"/>
      <c r="BW2017" s="302">
        <v>0</v>
      </c>
      <c r="BX2017" s="302">
        <v>0</v>
      </c>
      <c r="BY2017" s="302">
        <v>0</v>
      </c>
      <c r="BZ2017" s="302">
        <v>0</v>
      </c>
      <c r="CA2017" s="302">
        <v>0</v>
      </c>
      <c r="CB2017" s="302">
        <v>1</v>
      </c>
      <c r="CC2017" s="303">
        <v>3.968253968253968E-3</v>
      </c>
      <c r="CD2017" s="304">
        <v>0</v>
      </c>
      <c r="CE2017" s="302">
        <v>0</v>
      </c>
      <c r="CF2017" s="302">
        <v>30</v>
      </c>
      <c r="CG2017" s="296">
        <v>1.9841269841269841E-4</v>
      </c>
      <c r="CH2017" s="297" t="s">
        <v>12384</v>
      </c>
      <c r="CI2017" s="305">
        <v>0</v>
      </c>
      <c r="CJ2017" s="306">
        <v>1.0357142857142856</v>
      </c>
      <c r="CK2017" s="300">
        <v>1</v>
      </c>
      <c r="CL2017" s="301">
        <v>2</v>
      </c>
    </row>
    <row r="2018" spans="1:90" x14ac:dyDescent="0.25">
      <c r="A2018">
        <v>1537102880</v>
      </c>
      <c r="B2018" s="287" t="s">
        <v>14410</v>
      </c>
      <c r="C2018" s="141"/>
      <c r="N2018" s="142"/>
      <c r="O2018" s="141"/>
      <c r="AA2018" s="141"/>
      <c r="AI2018">
        <v>1</v>
      </c>
      <c r="AJ2018">
        <v>1</v>
      </c>
      <c r="AL2018" s="142"/>
      <c r="AM2018" s="141"/>
      <c r="AX2018" s="142"/>
      <c r="AY2018" s="141"/>
      <c r="BC2018">
        <v>1</v>
      </c>
      <c r="BJ2018" s="142"/>
      <c r="BK2018" s="141"/>
      <c r="BU2018">
        <v>1</v>
      </c>
      <c r="BV2018" s="142"/>
      <c r="BW2018" s="302">
        <v>0</v>
      </c>
      <c r="BX2018" s="302">
        <v>0</v>
      </c>
      <c r="BY2018" s="302">
        <v>2</v>
      </c>
      <c r="BZ2018" s="302">
        <v>0</v>
      </c>
      <c r="CA2018" s="302">
        <v>1</v>
      </c>
      <c r="CB2018" s="302">
        <v>1</v>
      </c>
      <c r="CC2018" s="303">
        <v>3.968253968253968E-3</v>
      </c>
      <c r="CD2018" s="304">
        <v>0</v>
      </c>
      <c r="CE2018" s="302">
        <v>0</v>
      </c>
      <c r="CF2018" s="302">
        <v>30</v>
      </c>
      <c r="CG2018" s="296">
        <v>1.9841269841269841E-4</v>
      </c>
      <c r="CH2018" s="297" t="s">
        <v>12384</v>
      </c>
      <c r="CI2018" s="305">
        <v>0</v>
      </c>
      <c r="CJ2018" s="306">
        <v>1.0357142857142856</v>
      </c>
      <c r="CK2018" s="300">
        <v>1</v>
      </c>
      <c r="CL2018" s="301">
        <v>2</v>
      </c>
    </row>
    <row r="2019" spans="1:90" x14ac:dyDescent="0.25">
      <c r="A2019">
        <v>1537102890</v>
      </c>
      <c r="B2019" s="287" t="s">
        <v>14411</v>
      </c>
      <c r="C2019" s="141"/>
      <c r="N2019" s="142"/>
      <c r="O2019" s="141"/>
      <c r="AA2019" s="141"/>
      <c r="AL2019" s="142"/>
      <c r="AM2019" s="141"/>
      <c r="AX2019" s="142"/>
      <c r="AY2019" s="141"/>
      <c r="BA2019">
        <v>1</v>
      </c>
      <c r="BJ2019" s="142"/>
      <c r="BK2019" s="141"/>
      <c r="BL2019">
        <v>1</v>
      </c>
      <c r="BO2019">
        <v>1</v>
      </c>
      <c r="BU2019">
        <v>1</v>
      </c>
      <c r="BV2019" s="142"/>
      <c r="BW2019" s="302">
        <v>0</v>
      </c>
      <c r="BX2019" s="302">
        <v>0</v>
      </c>
      <c r="BY2019" s="302">
        <v>0</v>
      </c>
      <c r="BZ2019" s="302">
        <v>0</v>
      </c>
      <c r="CA2019" s="302">
        <v>1</v>
      </c>
      <c r="CB2019" s="302">
        <v>3</v>
      </c>
      <c r="CC2019" s="303">
        <v>1.1904761904761904E-2</v>
      </c>
      <c r="CD2019" s="304">
        <v>0</v>
      </c>
      <c r="CE2019" s="302">
        <v>0</v>
      </c>
      <c r="CF2019" s="302">
        <v>30</v>
      </c>
      <c r="CG2019" s="296">
        <v>5.9523809523809529E-4</v>
      </c>
      <c r="CH2019" s="297" t="s">
        <v>12384</v>
      </c>
      <c r="CI2019" s="305">
        <v>0</v>
      </c>
      <c r="CJ2019" s="306">
        <v>3.1071428571428568</v>
      </c>
      <c r="CK2019" s="300">
        <v>1</v>
      </c>
      <c r="CL2019" s="301">
        <v>4</v>
      </c>
    </row>
    <row r="2020" spans="1:90" x14ac:dyDescent="0.25">
      <c r="A2020">
        <v>1541100540</v>
      </c>
      <c r="B2020" s="287" t="s">
        <v>14412</v>
      </c>
      <c r="C2020" s="141"/>
      <c r="N2020" s="142"/>
      <c r="O2020" s="141"/>
      <c r="AA2020" s="141"/>
      <c r="AL2020" s="142"/>
      <c r="AM2020" s="141"/>
      <c r="AX2020" s="142"/>
      <c r="AY2020" s="141"/>
      <c r="BJ2020" s="142">
        <v>1</v>
      </c>
      <c r="BK2020" s="141"/>
      <c r="BV2020" s="142"/>
      <c r="BW2020" s="302">
        <v>0</v>
      </c>
      <c r="BX2020" s="302">
        <v>0</v>
      </c>
      <c r="BY2020" s="302">
        <v>0</v>
      </c>
      <c r="BZ2020" s="302">
        <v>0</v>
      </c>
      <c r="CA2020" s="302">
        <v>1</v>
      </c>
      <c r="CB2020" s="302">
        <v>0</v>
      </c>
      <c r="CC2020" s="303">
        <v>0</v>
      </c>
      <c r="CD2020" s="304">
        <v>0</v>
      </c>
      <c r="CE2020" s="302">
        <v>129</v>
      </c>
      <c r="CF2020" s="302">
        <v>30</v>
      </c>
      <c r="CG2020" s="296">
        <v>0</v>
      </c>
      <c r="CH2020" s="307" t="s">
        <v>15354</v>
      </c>
      <c r="CI2020" s="305">
        <v>0</v>
      </c>
      <c r="CJ2020" s="306">
        <v>0</v>
      </c>
      <c r="CK2020" s="300">
        <v>0</v>
      </c>
      <c r="CL2020" s="301">
        <v>0</v>
      </c>
    </row>
    <row r="2021" spans="1:90" x14ac:dyDescent="0.25">
      <c r="A2021">
        <v>1546100040</v>
      </c>
      <c r="B2021" s="287" t="s">
        <v>14413</v>
      </c>
      <c r="C2021" s="141"/>
      <c r="I2021">
        <v>10</v>
      </c>
      <c r="J2021">
        <v>3</v>
      </c>
      <c r="K2021">
        <v>16</v>
      </c>
      <c r="L2021">
        <v>5</v>
      </c>
      <c r="M2021">
        <v>5</v>
      </c>
      <c r="N2021" s="142"/>
      <c r="O2021" s="141">
        <v>5</v>
      </c>
      <c r="P2021">
        <v>7</v>
      </c>
      <c r="Q2021">
        <v>9</v>
      </c>
      <c r="R2021">
        <v>5</v>
      </c>
      <c r="S2021">
        <v>5</v>
      </c>
      <c r="T2021">
        <v>2</v>
      </c>
      <c r="U2021">
        <v>5</v>
      </c>
      <c r="V2021">
        <v>15</v>
      </c>
      <c r="W2021">
        <v>18</v>
      </c>
      <c r="X2021">
        <v>15</v>
      </c>
      <c r="Y2021">
        <v>26</v>
      </c>
      <c r="Z2021">
        <v>35</v>
      </c>
      <c r="AA2021" s="141">
        <v>12</v>
      </c>
      <c r="AB2021">
        <v>34</v>
      </c>
      <c r="AC2021">
        <v>23</v>
      </c>
      <c r="AD2021">
        <v>69</v>
      </c>
      <c r="AE2021">
        <v>40</v>
      </c>
      <c r="AF2021">
        <v>43</v>
      </c>
      <c r="AG2021">
        <v>22</v>
      </c>
      <c r="AH2021">
        <v>29</v>
      </c>
      <c r="AI2021">
        <v>19</v>
      </c>
      <c r="AJ2021">
        <v>3</v>
      </c>
      <c r="AK2021">
        <v>30</v>
      </c>
      <c r="AL2021" s="142">
        <v>22</v>
      </c>
      <c r="AM2021" s="141">
        <v>18</v>
      </c>
      <c r="AN2021">
        <v>12</v>
      </c>
      <c r="AO2021">
        <v>20</v>
      </c>
      <c r="AP2021">
        <v>22</v>
      </c>
      <c r="AQ2021">
        <v>30</v>
      </c>
      <c r="AR2021">
        <v>20</v>
      </c>
      <c r="AS2021">
        <v>16</v>
      </c>
      <c r="AT2021">
        <v>37</v>
      </c>
      <c r="AU2021">
        <v>29</v>
      </c>
      <c r="AV2021">
        <v>47</v>
      </c>
      <c r="AW2021">
        <v>27</v>
      </c>
      <c r="AX2021" s="142">
        <v>31</v>
      </c>
      <c r="AY2021" s="141">
        <v>29</v>
      </c>
      <c r="AZ2021">
        <v>26</v>
      </c>
      <c r="BA2021">
        <v>29</v>
      </c>
      <c r="BB2021">
        <v>30</v>
      </c>
      <c r="BC2021">
        <v>28</v>
      </c>
      <c r="BD2021">
        <v>24</v>
      </c>
      <c r="BE2021">
        <v>28</v>
      </c>
      <c r="BF2021">
        <v>22</v>
      </c>
      <c r="BG2021">
        <v>15</v>
      </c>
      <c r="BH2021">
        <v>7</v>
      </c>
      <c r="BI2021">
        <v>11</v>
      </c>
      <c r="BJ2021" s="142">
        <v>19</v>
      </c>
      <c r="BK2021" s="141"/>
      <c r="BV2021" s="142"/>
      <c r="BW2021" s="302">
        <v>39</v>
      </c>
      <c r="BX2021" s="302">
        <v>147</v>
      </c>
      <c r="BY2021" s="302">
        <v>346</v>
      </c>
      <c r="BZ2021" s="302">
        <v>309</v>
      </c>
      <c r="CA2021" s="302">
        <v>268</v>
      </c>
      <c r="CB2021" s="302">
        <v>0</v>
      </c>
      <c r="CC2021" s="303">
        <v>0</v>
      </c>
      <c r="CD2021" s="304">
        <v>0</v>
      </c>
      <c r="CE2021" s="302">
        <v>0</v>
      </c>
      <c r="CF2021" s="302">
        <v>30</v>
      </c>
      <c r="CG2021" s="296">
        <v>0</v>
      </c>
      <c r="CH2021" s="297" t="s">
        <v>12384</v>
      </c>
      <c r="CI2021" s="305">
        <v>0</v>
      </c>
      <c r="CJ2021" s="306">
        <v>0</v>
      </c>
      <c r="CK2021" s="300">
        <v>0</v>
      </c>
      <c r="CL2021" s="301">
        <v>0</v>
      </c>
    </row>
    <row r="2022" spans="1:90" x14ac:dyDescent="0.25">
      <c r="A2022">
        <v>1546100220</v>
      </c>
      <c r="B2022" s="287" t="s">
        <v>14414</v>
      </c>
      <c r="C2022" s="141"/>
      <c r="N2022" s="142">
        <v>1</v>
      </c>
      <c r="O2022" s="141"/>
      <c r="AA2022" s="141"/>
      <c r="AL2022" s="142"/>
      <c r="AM2022" s="141"/>
      <c r="AX2022" s="142"/>
      <c r="AY2022" s="141"/>
      <c r="BJ2022" s="142"/>
      <c r="BK2022" s="141"/>
      <c r="BV2022" s="142"/>
      <c r="BW2022" s="302">
        <v>1</v>
      </c>
      <c r="BX2022" s="302">
        <v>0</v>
      </c>
      <c r="BY2022" s="302">
        <v>0</v>
      </c>
      <c r="BZ2022" s="302">
        <v>0</v>
      </c>
      <c r="CA2022" s="302">
        <v>0</v>
      </c>
      <c r="CB2022" s="302">
        <v>0</v>
      </c>
      <c r="CC2022" s="303">
        <v>0</v>
      </c>
      <c r="CD2022" s="304">
        <v>0</v>
      </c>
      <c r="CE2022" s="302">
        <v>0</v>
      </c>
      <c r="CF2022" s="302">
        <v>30</v>
      </c>
      <c r="CG2022" s="296">
        <v>0</v>
      </c>
      <c r="CH2022" s="297" t="s">
        <v>12384</v>
      </c>
      <c r="CI2022" s="305">
        <v>0</v>
      </c>
      <c r="CJ2022" s="306">
        <v>0</v>
      </c>
      <c r="CK2022" s="300">
        <v>0</v>
      </c>
      <c r="CL2022" s="301">
        <v>0</v>
      </c>
    </row>
    <row r="2023" spans="1:90" x14ac:dyDescent="0.25">
      <c r="A2023">
        <v>1546100270</v>
      </c>
      <c r="B2023" s="287" t="s">
        <v>14415</v>
      </c>
      <c r="C2023" s="141"/>
      <c r="N2023" s="142">
        <v>2</v>
      </c>
      <c r="O2023" s="141">
        <v>2</v>
      </c>
      <c r="AA2023" s="141"/>
      <c r="AL2023" s="142"/>
      <c r="AM2023" s="141"/>
      <c r="AX2023" s="142"/>
      <c r="AY2023" s="141"/>
      <c r="BJ2023" s="142"/>
      <c r="BK2023" s="141"/>
      <c r="BV2023" s="142"/>
      <c r="BW2023" s="302">
        <v>2</v>
      </c>
      <c r="BX2023" s="302">
        <v>2</v>
      </c>
      <c r="BY2023" s="302">
        <v>0</v>
      </c>
      <c r="BZ2023" s="302">
        <v>0</v>
      </c>
      <c r="CA2023" s="302">
        <v>0</v>
      </c>
      <c r="CB2023" s="302">
        <v>0</v>
      </c>
      <c r="CC2023" s="303">
        <v>0</v>
      </c>
      <c r="CD2023" s="304">
        <v>0</v>
      </c>
      <c r="CE2023" s="302">
        <v>0</v>
      </c>
      <c r="CF2023" s="302">
        <v>30</v>
      </c>
      <c r="CG2023" s="296">
        <v>0</v>
      </c>
      <c r="CH2023" s="297" t="s">
        <v>12384</v>
      </c>
      <c r="CI2023" s="305">
        <v>0</v>
      </c>
      <c r="CJ2023" s="306">
        <v>0</v>
      </c>
      <c r="CK2023" s="300">
        <v>0</v>
      </c>
      <c r="CL2023" s="301">
        <v>0</v>
      </c>
    </row>
    <row r="2024" spans="1:90" x14ac:dyDescent="0.25">
      <c r="A2024">
        <v>1546100830</v>
      </c>
      <c r="B2024" s="287" t="s">
        <v>14416</v>
      </c>
      <c r="C2024" s="141">
        <v>1</v>
      </c>
      <c r="N2024" s="142">
        <v>1</v>
      </c>
      <c r="O2024" s="141">
        <v>1</v>
      </c>
      <c r="W2024">
        <v>3</v>
      </c>
      <c r="X2024">
        <v>2</v>
      </c>
      <c r="Y2024">
        <v>1</v>
      </c>
      <c r="Z2024">
        <v>1</v>
      </c>
      <c r="AA2024" s="141"/>
      <c r="AC2024">
        <v>8</v>
      </c>
      <c r="AL2024" s="142"/>
      <c r="AM2024" s="141"/>
      <c r="AX2024" s="142"/>
      <c r="AY2024" s="141"/>
      <c r="BJ2024" s="142"/>
      <c r="BK2024" s="141"/>
      <c r="BN2024">
        <v>1</v>
      </c>
      <c r="BV2024" s="142"/>
      <c r="BW2024" s="302">
        <v>2</v>
      </c>
      <c r="BX2024" s="302">
        <v>8</v>
      </c>
      <c r="BY2024" s="302">
        <v>8</v>
      </c>
      <c r="BZ2024" s="302">
        <v>0</v>
      </c>
      <c r="CA2024" s="302">
        <v>0</v>
      </c>
      <c r="CB2024" s="302">
        <v>1</v>
      </c>
      <c r="CC2024" s="303">
        <v>3.968253968253968E-3</v>
      </c>
      <c r="CD2024" s="304">
        <v>0</v>
      </c>
      <c r="CE2024" s="302">
        <v>0</v>
      </c>
      <c r="CF2024" s="302">
        <v>30</v>
      </c>
      <c r="CG2024" s="296">
        <v>1.9841269841269841E-4</v>
      </c>
      <c r="CH2024" s="297" t="s">
        <v>12384</v>
      </c>
      <c r="CI2024" s="305">
        <v>0</v>
      </c>
      <c r="CJ2024" s="306">
        <v>1.0357142857142856</v>
      </c>
      <c r="CK2024" s="300">
        <v>1</v>
      </c>
      <c r="CL2024" s="301">
        <v>2</v>
      </c>
    </row>
    <row r="2025" spans="1:90" x14ac:dyDescent="0.25">
      <c r="A2025">
        <v>1546101010</v>
      </c>
      <c r="B2025" s="287" t="s">
        <v>14417</v>
      </c>
      <c r="C2025" s="141"/>
      <c r="N2025" s="142"/>
      <c r="O2025" s="141"/>
      <c r="X2025">
        <v>2</v>
      </c>
      <c r="AA2025" s="141"/>
      <c r="AB2025">
        <v>2</v>
      </c>
      <c r="AK2025">
        <v>1</v>
      </c>
      <c r="AL2025" s="142"/>
      <c r="AM2025" s="141"/>
      <c r="AR2025">
        <v>1</v>
      </c>
      <c r="AX2025" s="142"/>
      <c r="AY2025" s="141"/>
      <c r="AZ2025">
        <v>1</v>
      </c>
      <c r="BJ2025" s="142"/>
      <c r="BK2025" s="141"/>
      <c r="BV2025" s="142"/>
      <c r="BW2025" s="302">
        <v>0</v>
      </c>
      <c r="BX2025" s="302">
        <v>2</v>
      </c>
      <c r="BY2025" s="302">
        <v>3</v>
      </c>
      <c r="BZ2025" s="302">
        <v>1</v>
      </c>
      <c r="CA2025" s="302">
        <v>1</v>
      </c>
      <c r="CB2025" s="302">
        <v>0</v>
      </c>
      <c r="CC2025" s="303">
        <v>0</v>
      </c>
      <c r="CD2025" s="304">
        <v>0</v>
      </c>
      <c r="CE2025" s="302">
        <v>0</v>
      </c>
      <c r="CF2025" s="302">
        <v>30</v>
      </c>
      <c r="CG2025" s="296">
        <v>0</v>
      </c>
      <c r="CH2025" s="297" t="s">
        <v>12384</v>
      </c>
      <c r="CI2025" s="305">
        <v>0</v>
      </c>
      <c r="CJ2025" s="306">
        <v>0</v>
      </c>
      <c r="CK2025" s="300">
        <v>0</v>
      </c>
      <c r="CL2025" s="301">
        <v>0</v>
      </c>
    </row>
    <row r="2026" spans="1:90" x14ac:dyDescent="0.25">
      <c r="A2026">
        <v>1546101150</v>
      </c>
      <c r="B2026" s="287" t="s">
        <v>14418</v>
      </c>
      <c r="C2026" s="141">
        <v>3</v>
      </c>
      <c r="D2026">
        <v>1</v>
      </c>
      <c r="E2026">
        <v>1</v>
      </c>
      <c r="G2026">
        <v>2</v>
      </c>
      <c r="N2026" s="142"/>
      <c r="O2026" s="141"/>
      <c r="AA2026" s="141"/>
      <c r="AL2026" s="142"/>
      <c r="AM2026" s="141"/>
      <c r="AX2026" s="142"/>
      <c r="AY2026" s="141"/>
      <c r="BJ2026" s="142"/>
      <c r="BK2026" s="141"/>
      <c r="BV2026" s="142"/>
      <c r="BW2026" s="302">
        <v>7</v>
      </c>
      <c r="BX2026" s="302">
        <v>0</v>
      </c>
      <c r="BY2026" s="302">
        <v>0</v>
      </c>
      <c r="BZ2026" s="302">
        <v>0</v>
      </c>
      <c r="CA2026" s="302">
        <v>0</v>
      </c>
      <c r="CB2026" s="302">
        <v>0</v>
      </c>
      <c r="CC2026" s="303">
        <v>0</v>
      </c>
      <c r="CD2026" s="304">
        <v>0</v>
      </c>
      <c r="CE2026" s="302">
        <v>0</v>
      </c>
      <c r="CF2026" s="302">
        <v>30</v>
      </c>
      <c r="CG2026" s="296">
        <v>0</v>
      </c>
      <c r="CH2026" s="297" t="s">
        <v>12384</v>
      </c>
      <c r="CI2026" s="305">
        <v>0</v>
      </c>
      <c r="CJ2026" s="306">
        <v>0</v>
      </c>
      <c r="CK2026" s="300">
        <v>0</v>
      </c>
      <c r="CL2026" s="301">
        <v>0</v>
      </c>
    </row>
    <row r="2027" spans="1:90" x14ac:dyDescent="0.25">
      <c r="A2027">
        <v>1546101310</v>
      </c>
      <c r="B2027" s="287" t="s">
        <v>14419</v>
      </c>
      <c r="C2027" s="141"/>
      <c r="F2027">
        <v>1</v>
      </c>
      <c r="N2027" s="142">
        <v>2</v>
      </c>
      <c r="O2027" s="141">
        <v>2</v>
      </c>
      <c r="AA2027" s="141"/>
      <c r="AL2027" s="142"/>
      <c r="AM2027" s="141"/>
      <c r="AX2027" s="142"/>
      <c r="AY2027" s="141"/>
      <c r="BJ2027" s="142"/>
      <c r="BK2027" s="141"/>
      <c r="BV2027" s="142"/>
      <c r="BW2027" s="302">
        <v>3</v>
      </c>
      <c r="BX2027" s="302">
        <v>2</v>
      </c>
      <c r="BY2027" s="302">
        <v>0</v>
      </c>
      <c r="BZ2027" s="302">
        <v>0</v>
      </c>
      <c r="CA2027" s="302">
        <v>0</v>
      </c>
      <c r="CB2027" s="302">
        <v>0</v>
      </c>
      <c r="CC2027" s="303">
        <v>0</v>
      </c>
      <c r="CD2027" s="304">
        <v>0</v>
      </c>
      <c r="CE2027" s="302">
        <v>0</v>
      </c>
      <c r="CF2027" s="302">
        <v>30</v>
      </c>
      <c r="CG2027" s="296">
        <v>0</v>
      </c>
      <c r="CH2027" s="297" t="s">
        <v>12384</v>
      </c>
      <c r="CI2027" s="305">
        <v>0</v>
      </c>
      <c r="CJ2027" s="306">
        <v>0</v>
      </c>
      <c r="CK2027" s="300">
        <v>0</v>
      </c>
      <c r="CL2027" s="301">
        <v>0</v>
      </c>
    </row>
    <row r="2028" spans="1:90" x14ac:dyDescent="0.25">
      <c r="A2028">
        <v>1546101440</v>
      </c>
      <c r="B2028" s="287" t="s">
        <v>14420</v>
      </c>
      <c r="C2028" s="141"/>
      <c r="N2028" s="142"/>
      <c r="O2028" s="141"/>
      <c r="AA2028" s="141"/>
      <c r="AL2028" s="142"/>
      <c r="AM2028" s="141"/>
      <c r="AQ2028">
        <v>1</v>
      </c>
      <c r="AX2028" s="142"/>
      <c r="AY2028" s="141"/>
      <c r="BJ2028" s="142"/>
      <c r="BK2028" s="141"/>
      <c r="BP2028">
        <v>1</v>
      </c>
      <c r="BV2028" s="142"/>
      <c r="BW2028" s="302">
        <v>0</v>
      </c>
      <c r="BX2028" s="302">
        <v>0</v>
      </c>
      <c r="BY2028" s="302">
        <v>0</v>
      </c>
      <c r="BZ2028" s="302">
        <v>1</v>
      </c>
      <c r="CA2028" s="302">
        <v>0</v>
      </c>
      <c r="CB2028" s="302">
        <v>1</v>
      </c>
      <c r="CC2028" s="303">
        <v>3.968253968253968E-3</v>
      </c>
      <c r="CD2028" s="304">
        <v>0</v>
      </c>
      <c r="CE2028" s="302">
        <v>0</v>
      </c>
      <c r="CF2028" s="302">
        <v>30</v>
      </c>
      <c r="CG2028" s="296">
        <v>1.9841269841269841E-4</v>
      </c>
      <c r="CH2028" s="297" t="s">
        <v>12384</v>
      </c>
      <c r="CI2028" s="305">
        <v>0</v>
      </c>
      <c r="CJ2028" s="306">
        <v>1.0357142857142856</v>
      </c>
      <c r="CK2028" s="300">
        <v>1</v>
      </c>
      <c r="CL2028" s="301">
        <v>2</v>
      </c>
    </row>
    <row r="2029" spans="1:90" x14ac:dyDescent="0.25">
      <c r="A2029">
        <v>1546101500</v>
      </c>
      <c r="B2029" s="287" t="s">
        <v>14421</v>
      </c>
      <c r="C2029" s="141">
        <v>2</v>
      </c>
      <c r="E2029">
        <v>1</v>
      </c>
      <c r="F2029">
        <v>2</v>
      </c>
      <c r="N2029" s="142"/>
      <c r="O2029" s="141"/>
      <c r="AA2029" s="141"/>
      <c r="AL2029" s="142"/>
      <c r="AM2029" s="141"/>
      <c r="AX2029" s="142"/>
      <c r="AY2029" s="141"/>
      <c r="BJ2029" s="142"/>
      <c r="BK2029" s="141"/>
      <c r="BV2029" s="142"/>
      <c r="BW2029" s="302">
        <v>5</v>
      </c>
      <c r="BX2029" s="302">
        <v>0</v>
      </c>
      <c r="BY2029" s="302">
        <v>0</v>
      </c>
      <c r="BZ2029" s="302">
        <v>0</v>
      </c>
      <c r="CA2029" s="302">
        <v>0</v>
      </c>
      <c r="CB2029" s="302">
        <v>0</v>
      </c>
      <c r="CC2029" s="303">
        <v>0</v>
      </c>
      <c r="CD2029" s="304">
        <v>0</v>
      </c>
      <c r="CE2029" s="302">
        <v>0</v>
      </c>
      <c r="CF2029" s="302">
        <v>30</v>
      </c>
      <c r="CG2029" s="296">
        <v>0</v>
      </c>
      <c r="CH2029" s="297" t="s">
        <v>12384</v>
      </c>
      <c r="CI2029" s="305">
        <v>0</v>
      </c>
      <c r="CJ2029" s="306">
        <v>0</v>
      </c>
      <c r="CK2029" s="300">
        <v>0</v>
      </c>
      <c r="CL2029" s="301">
        <v>0</v>
      </c>
    </row>
    <row r="2030" spans="1:90" x14ac:dyDescent="0.25">
      <c r="A2030">
        <v>1546101690</v>
      </c>
      <c r="B2030" s="287" t="s">
        <v>14422</v>
      </c>
      <c r="C2030" s="141"/>
      <c r="N2030" s="142"/>
      <c r="O2030" s="141"/>
      <c r="AA2030" s="141"/>
      <c r="AL2030" s="142"/>
      <c r="AM2030" s="141"/>
      <c r="AN2030">
        <v>1</v>
      </c>
      <c r="AO2030">
        <v>2</v>
      </c>
      <c r="AS2030">
        <v>1</v>
      </c>
      <c r="AT2030">
        <v>1</v>
      </c>
      <c r="AX2030" s="142"/>
      <c r="AY2030" s="141"/>
      <c r="BA2030">
        <v>1</v>
      </c>
      <c r="BC2030">
        <v>1</v>
      </c>
      <c r="BD2030">
        <v>1</v>
      </c>
      <c r="BJ2030" s="142"/>
      <c r="BK2030" s="141"/>
      <c r="BV2030" s="142"/>
      <c r="BW2030" s="302">
        <v>0</v>
      </c>
      <c r="BX2030" s="302">
        <v>0</v>
      </c>
      <c r="BY2030" s="302">
        <v>0</v>
      </c>
      <c r="BZ2030" s="302">
        <v>5</v>
      </c>
      <c r="CA2030" s="302">
        <v>3</v>
      </c>
      <c r="CB2030" s="302">
        <v>0</v>
      </c>
      <c r="CC2030" s="303">
        <v>0</v>
      </c>
      <c r="CD2030" s="304">
        <v>0</v>
      </c>
      <c r="CE2030" s="302">
        <v>0</v>
      </c>
      <c r="CF2030" s="302">
        <v>30</v>
      </c>
      <c r="CG2030" s="296">
        <v>0</v>
      </c>
      <c r="CH2030" s="297" t="s">
        <v>12384</v>
      </c>
      <c r="CI2030" s="305">
        <v>0</v>
      </c>
      <c r="CJ2030" s="306">
        <v>0</v>
      </c>
      <c r="CK2030" s="300">
        <v>0</v>
      </c>
      <c r="CL2030" s="301">
        <v>0</v>
      </c>
    </row>
    <row r="2031" spans="1:90" x14ac:dyDescent="0.25">
      <c r="A2031">
        <v>1546101840</v>
      </c>
      <c r="B2031" s="287" t="s">
        <v>14423</v>
      </c>
      <c r="C2031" s="141">
        <v>7</v>
      </c>
      <c r="D2031">
        <v>5</v>
      </c>
      <c r="E2031">
        <v>4</v>
      </c>
      <c r="F2031">
        <v>6</v>
      </c>
      <c r="G2031">
        <v>5</v>
      </c>
      <c r="I2031">
        <v>1</v>
      </c>
      <c r="J2031">
        <v>3</v>
      </c>
      <c r="K2031">
        <v>1</v>
      </c>
      <c r="L2031">
        <v>5</v>
      </c>
      <c r="M2031">
        <v>4</v>
      </c>
      <c r="N2031" s="142">
        <v>2</v>
      </c>
      <c r="O2031" s="141">
        <v>2</v>
      </c>
      <c r="P2031">
        <v>4</v>
      </c>
      <c r="Q2031">
        <v>4</v>
      </c>
      <c r="R2031">
        <v>4</v>
      </c>
      <c r="S2031">
        <v>1</v>
      </c>
      <c r="T2031">
        <v>7</v>
      </c>
      <c r="U2031">
        <v>6</v>
      </c>
      <c r="V2031">
        <v>2</v>
      </c>
      <c r="W2031">
        <v>7</v>
      </c>
      <c r="X2031">
        <v>6</v>
      </c>
      <c r="Y2031">
        <v>3</v>
      </c>
      <c r="Z2031">
        <v>7</v>
      </c>
      <c r="AA2031" s="141">
        <v>12</v>
      </c>
      <c r="AB2031">
        <v>18</v>
      </c>
      <c r="AC2031">
        <v>15</v>
      </c>
      <c r="AD2031">
        <v>15</v>
      </c>
      <c r="AE2031">
        <v>2</v>
      </c>
      <c r="AF2031">
        <v>6</v>
      </c>
      <c r="AG2031">
        <v>6</v>
      </c>
      <c r="AH2031">
        <v>6</v>
      </c>
      <c r="AI2031">
        <v>2</v>
      </c>
      <c r="AJ2031">
        <v>1</v>
      </c>
      <c r="AK2031">
        <v>3</v>
      </c>
      <c r="AL2031" s="142">
        <v>6</v>
      </c>
      <c r="AM2031" s="141">
        <v>3</v>
      </c>
      <c r="AN2031">
        <v>6</v>
      </c>
      <c r="AO2031">
        <v>8</v>
      </c>
      <c r="AP2031">
        <v>10</v>
      </c>
      <c r="AQ2031">
        <v>8</v>
      </c>
      <c r="AR2031">
        <v>4</v>
      </c>
      <c r="AS2031">
        <v>8</v>
      </c>
      <c r="AT2031">
        <v>4</v>
      </c>
      <c r="AU2031">
        <v>3</v>
      </c>
      <c r="AV2031">
        <v>10</v>
      </c>
      <c r="AW2031">
        <v>7</v>
      </c>
      <c r="AX2031" s="142">
        <v>3</v>
      </c>
      <c r="AY2031" s="141">
        <v>2</v>
      </c>
      <c r="AZ2031">
        <v>8</v>
      </c>
      <c r="BA2031">
        <v>6</v>
      </c>
      <c r="BB2031">
        <v>8</v>
      </c>
      <c r="BC2031">
        <v>4</v>
      </c>
      <c r="BD2031">
        <v>2</v>
      </c>
      <c r="BE2031">
        <v>5</v>
      </c>
      <c r="BF2031">
        <v>1</v>
      </c>
      <c r="BH2031">
        <v>6</v>
      </c>
      <c r="BI2031">
        <v>4</v>
      </c>
      <c r="BJ2031" s="142">
        <v>5</v>
      </c>
      <c r="BK2031" s="141">
        <v>1</v>
      </c>
      <c r="BL2031">
        <v>10</v>
      </c>
      <c r="BM2031">
        <v>2</v>
      </c>
      <c r="BN2031">
        <v>2</v>
      </c>
      <c r="BO2031">
        <v>2</v>
      </c>
      <c r="BP2031">
        <v>3</v>
      </c>
      <c r="BQ2031">
        <v>1</v>
      </c>
      <c r="BR2031">
        <v>1</v>
      </c>
      <c r="BS2031">
        <v>2</v>
      </c>
      <c r="BT2031">
        <v>3</v>
      </c>
      <c r="BU2031">
        <v>2</v>
      </c>
      <c r="BV2031" s="142">
        <v>4</v>
      </c>
      <c r="BW2031" s="302">
        <v>43</v>
      </c>
      <c r="BX2031" s="302">
        <v>53</v>
      </c>
      <c r="BY2031" s="302">
        <v>92</v>
      </c>
      <c r="BZ2031" s="302">
        <v>74</v>
      </c>
      <c r="CA2031" s="302">
        <v>51</v>
      </c>
      <c r="CB2031" s="302">
        <v>33</v>
      </c>
      <c r="CC2031" s="303">
        <v>0.13095238095238096</v>
      </c>
      <c r="CD2031" s="304">
        <v>2.4541245430351069</v>
      </c>
      <c r="CE2031" s="302">
        <v>0</v>
      </c>
      <c r="CF2031" s="302">
        <v>30</v>
      </c>
      <c r="CG2031" s="296">
        <v>6.5476190476190486E-3</v>
      </c>
      <c r="CH2031" s="297" t="s">
        <v>12384</v>
      </c>
      <c r="CI2031" s="305">
        <v>3</v>
      </c>
      <c r="CJ2031" s="306">
        <v>36.632695971606537</v>
      </c>
      <c r="CK2031" s="300">
        <v>7</v>
      </c>
      <c r="CL2031" s="301">
        <v>37</v>
      </c>
    </row>
    <row r="2032" spans="1:90" x14ac:dyDescent="0.25">
      <c r="A2032">
        <v>1546101850</v>
      </c>
      <c r="B2032" s="287" t="s">
        <v>14424</v>
      </c>
      <c r="C2032" s="141">
        <v>1</v>
      </c>
      <c r="E2032">
        <v>1</v>
      </c>
      <c r="F2032">
        <v>2</v>
      </c>
      <c r="G2032">
        <v>3</v>
      </c>
      <c r="H2032">
        <v>4</v>
      </c>
      <c r="I2032">
        <v>4</v>
      </c>
      <c r="J2032">
        <v>1</v>
      </c>
      <c r="L2032">
        <v>3</v>
      </c>
      <c r="M2032">
        <v>1</v>
      </c>
      <c r="N2032" s="142"/>
      <c r="O2032" s="141"/>
      <c r="P2032">
        <v>3</v>
      </c>
      <c r="Q2032">
        <v>4</v>
      </c>
      <c r="V2032">
        <v>4</v>
      </c>
      <c r="W2032">
        <v>5</v>
      </c>
      <c r="X2032">
        <v>3</v>
      </c>
      <c r="Y2032">
        <v>1</v>
      </c>
      <c r="Z2032">
        <v>1</v>
      </c>
      <c r="AA2032" s="141"/>
      <c r="AB2032">
        <v>5</v>
      </c>
      <c r="AD2032">
        <v>2</v>
      </c>
      <c r="AG2032">
        <v>1</v>
      </c>
      <c r="AJ2032">
        <v>1</v>
      </c>
      <c r="AL2032" s="142">
        <v>1</v>
      </c>
      <c r="AM2032" s="141"/>
      <c r="AQ2032">
        <v>2</v>
      </c>
      <c r="AV2032">
        <v>2</v>
      </c>
      <c r="AW2032">
        <v>3</v>
      </c>
      <c r="AX2032" s="142"/>
      <c r="AY2032" s="141"/>
      <c r="BC2032">
        <v>1</v>
      </c>
      <c r="BJ2032" s="142">
        <v>1</v>
      </c>
      <c r="BK2032" s="141">
        <v>2</v>
      </c>
      <c r="BM2032">
        <v>2</v>
      </c>
      <c r="BO2032">
        <v>1</v>
      </c>
      <c r="BQ2032">
        <v>1</v>
      </c>
      <c r="BV2032" s="142"/>
      <c r="BW2032" s="302">
        <v>20</v>
      </c>
      <c r="BX2032" s="302">
        <v>21</v>
      </c>
      <c r="BY2032" s="302">
        <v>10</v>
      </c>
      <c r="BZ2032" s="302">
        <v>7</v>
      </c>
      <c r="CA2032" s="302">
        <v>2</v>
      </c>
      <c r="CB2032" s="302">
        <v>6</v>
      </c>
      <c r="CC2032" s="303">
        <v>2.3809523809523808E-2</v>
      </c>
      <c r="CD2032" s="304">
        <v>0.57735026918962573</v>
      </c>
      <c r="CE2032" s="302">
        <v>0</v>
      </c>
      <c r="CF2032" s="302">
        <v>30</v>
      </c>
      <c r="CG2032" s="296">
        <v>1.1904761904761906E-3</v>
      </c>
      <c r="CH2032" s="297" t="s">
        <v>12384</v>
      </c>
      <c r="CI2032" s="305">
        <v>1</v>
      </c>
      <c r="CJ2032" s="306">
        <v>6.7916359834753397</v>
      </c>
      <c r="CK2032" s="300">
        <v>2</v>
      </c>
      <c r="CL2032" s="301">
        <v>7</v>
      </c>
    </row>
    <row r="2033" spans="1:90" x14ac:dyDescent="0.25">
      <c r="A2033">
        <v>1546101860</v>
      </c>
      <c r="B2033" s="287" t="s">
        <v>14425</v>
      </c>
      <c r="C2033" s="141"/>
      <c r="D2033">
        <v>1</v>
      </c>
      <c r="J2033">
        <v>1</v>
      </c>
      <c r="K2033">
        <v>2</v>
      </c>
      <c r="L2033">
        <v>1</v>
      </c>
      <c r="N2033" s="142">
        <v>6</v>
      </c>
      <c r="O2033" s="141">
        <v>2</v>
      </c>
      <c r="P2033">
        <v>2</v>
      </c>
      <c r="Q2033">
        <v>2</v>
      </c>
      <c r="S2033">
        <v>1</v>
      </c>
      <c r="V2033">
        <v>1</v>
      </c>
      <c r="Z2033">
        <v>3</v>
      </c>
      <c r="AA2033" s="141">
        <v>2</v>
      </c>
      <c r="AB2033">
        <v>1</v>
      </c>
      <c r="AC2033">
        <v>2</v>
      </c>
      <c r="AE2033">
        <v>1</v>
      </c>
      <c r="AL2033" s="142"/>
      <c r="AM2033" s="141">
        <v>1</v>
      </c>
      <c r="AN2033">
        <v>1</v>
      </c>
      <c r="AO2033">
        <v>1</v>
      </c>
      <c r="AQ2033">
        <v>1</v>
      </c>
      <c r="AS2033">
        <v>3</v>
      </c>
      <c r="AT2033">
        <v>1</v>
      </c>
      <c r="AV2033">
        <v>2</v>
      </c>
      <c r="AX2033" s="142"/>
      <c r="AY2033" s="141"/>
      <c r="AZ2033">
        <v>1</v>
      </c>
      <c r="BA2033">
        <v>1</v>
      </c>
      <c r="BF2033">
        <v>4</v>
      </c>
      <c r="BH2033">
        <v>2</v>
      </c>
      <c r="BJ2033" s="142"/>
      <c r="BK2033" s="141"/>
      <c r="BQ2033">
        <v>1</v>
      </c>
      <c r="BU2033">
        <v>1</v>
      </c>
      <c r="BV2033" s="142"/>
      <c r="BW2033" s="302">
        <v>11</v>
      </c>
      <c r="BX2033" s="302">
        <v>11</v>
      </c>
      <c r="BY2033" s="302">
        <v>6</v>
      </c>
      <c r="BZ2033" s="302">
        <v>10</v>
      </c>
      <c r="CA2033" s="302">
        <v>8</v>
      </c>
      <c r="CB2033" s="302">
        <v>2</v>
      </c>
      <c r="CC2033" s="303">
        <v>7.9365079365079361E-3</v>
      </c>
      <c r="CD2033" s="304">
        <v>0</v>
      </c>
      <c r="CE2033" s="302">
        <v>0</v>
      </c>
      <c r="CF2033" s="302">
        <v>30</v>
      </c>
      <c r="CG2033" s="296">
        <v>3.9682539682539683E-4</v>
      </c>
      <c r="CH2033" s="297" t="s">
        <v>12384</v>
      </c>
      <c r="CI2033" s="305">
        <v>0</v>
      </c>
      <c r="CJ2033" s="306">
        <v>2.0714285714285712</v>
      </c>
      <c r="CK2033" s="300">
        <v>1</v>
      </c>
      <c r="CL2033" s="301">
        <v>3</v>
      </c>
    </row>
    <row r="2034" spans="1:90" x14ac:dyDescent="0.25">
      <c r="A2034">
        <v>1546101870</v>
      </c>
      <c r="B2034" s="287" t="s">
        <v>14426</v>
      </c>
      <c r="C2034" s="141"/>
      <c r="E2034">
        <v>1</v>
      </c>
      <c r="F2034">
        <v>3</v>
      </c>
      <c r="G2034">
        <v>1</v>
      </c>
      <c r="H2034">
        <v>4</v>
      </c>
      <c r="I2034">
        <v>1</v>
      </c>
      <c r="J2034">
        <v>6</v>
      </c>
      <c r="K2034">
        <v>1</v>
      </c>
      <c r="L2034">
        <v>3</v>
      </c>
      <c r="M2034">
        <v>4</v>
      </c>
      <c r="N2034" s="142">
        <v>1</v>
      </c>
      <c r="O2034" s="141">
        <v>6</v>
      </c>
      <c r="P2034">
        <v>3</v>
      </c>
      <c r="Q2034">
        <v>8</v>
      </c>
      <c r="R2034">
        <v>1</v>
      </c>
      <c r="S2034">
        <v>3</v>
      </c>
      <c r="T2034">
        <v>2</v>
      </c>
      <c r="U2034">
        <v>6</v>
      </c>
      <c r="V2034">
        <v>3</v>
      </c>
      <c r="W2034">
        <v>2</v>
      </c>
      <c r="X2034">
        <v>4</v>
      </c>
      <c r="Y2034">
        <v>2</v>
      </c>
      <c r="Z2034">
        <v>4</v>
      </c>
      <c r="AA2034" s="141">
        <v>10</v>
      </c>
      <c r="AB2034">
        <v>20</v>
      </c>
      <c r="AC2034">
        <v>9</v>
      </c>
      <c r="AD2034">
        <v>10</v>
      </c>
      <c r="AE2034">
        <v>5</v>
      </c>
      <c r="AF2034">
        <v>13</v>
      </c>
      <c r="AG2034">
        <v>5</v>
      </c>
      <c r="AH2034">
        <v>5</v>
      </c>
      <c r="AI2034">
        <v>6</v>
      </c>
      <c r="AJ2034">
        <v>3</v>
      </c>
      <c r="AK2034">
        <v>3</v>
      </c>
      <c r="AL2034" s="142">
        <v>4</v>
      </c>
      <c r="AM2034" s="141">
        <v>4</v>
      </c>
      <c r="AN2034">
        <v>5</v>
      </c>
      <c r="AO2034">
        <v>9</v>
      </c>
      <c r="AP2034">
        <v>9</v>
      </c>
      <c r="AQ2034">
        <v>5</v>
      </c>
      <c r="AR2034">
        <v>4</v>
      </c>
      <c r="AS2034">
        <v>5</v>
      </c>
      <c r="AT2034">
        <v>4</v>
      </c>
      <c r="AU2034">
        <v>3</v>
      </c>
      <c r="AV2034">
        <v>8</v>
      </c>
      <c r="AW2034">
        <v>18</v>
      </c>
      <c r="AX2034" s="142">
        <v>1</v>
      </c>
      <c r="AY2034" s="141">
        <v>5</v>
      </c>
      <c r="AZ2034">
        <v>6</v>
      </c>
      <c r="BA2034">
        <v>4</v>
      </c>
      <c r="BB2034">
        <v>3</v>
      </c>
      <c r="BC2034">
        <v>7</v>
      </c>
      <c r="BD2034">
        <v>3</v>
      </c>
      <c r="BE2034">
        <v>2</v>
      </c>
      <c r="BF2034">
        <v>3</v>
      </c>
      <c r="BG2034">
        <v>3</v>
      </c>
      <c r="BH2034">
        <v>7</v>
      </c>
      <c r="BI2034">
        <v>7</v>
      </c>
      <c r="BJ2034" s="142">
        <v>4</v>
      </c>
      <c r="BK2034" s="141">
        <v>2</v>
      </c>
      <c r="BL2034">
        <v>9</v>
      </c>
      <c r="BM2034">
        <v>2</v>
      </c>
      <c r="BN2034">
        <v>3</v>
      </c>
      <c r="BO2034">
        <v>5</v>
      </c>
      <c r="BP2034">
        <v>4</v>
      </c>
      <c r="BQ2034">
        <v>4</v>
      </c>
      <c r="BR2034">
        <v>4</v>
      </c>
      <c r="BS2034">
        <v>4</v>
      </c>
      <c r="BT2034">
        <v>3</v>
      </c>
      <c r="BU2034">
        <v>4</v>
      </c>
      <c r="BV2034" s="142">
        <v>4</v>
      </c>
      <c r="BW2034" s="302">
        <v>25</v>
      </c>
      <c r="BX2034" s="302">
        <v>44</v>
      </c>
      <c r="BY2034" s="302">
        <v>93</v>
      </c>
      <c r="BZ2034" s="302">
        <v>75</v>
      </c>
      <c r="CA2034" s="302">
        <v>54</v>
      </c>
      <c r="CB2034" s="302">
        <v>48</v>
      </c>
      <c r="CC2034" s="303">
        <v>0.19047619047619047</v>
      </c>
      <c r="CD2034" s="304">
        <v>1.8090680674665818</v>
      </c>
      <c r="CE2034" s="302">
        <v>0</v>
      </c>
      <c r="CF2034" s="302">
        <v>30</v>
      </c>
      <c r="CG2034" s="296">
        <v>9.5238095238095247E-3</v>
      </c>
      <c r="CH2034" s="297" t="s">
        <v>12384</v>
      </c>
      <c r="CI2034" s="305">
        <v>2</v>
      </c>
      <c r="CJ2034" s="306">
        <v>51.523353781752292</v>
      </c>
      <c r="CK2034" s="300">
        <v>8</v>
      </c>
      <c r="CL2034" s="301">
        <v>52</v>
      </c>
    </row>
    <row r="2035" spans="1:90" x14ac:dyDescent="0.25">
      <c r="A2035">
        <v>1546101880</v>
      </c>
      <c r="B2035" s="287" t="s">
        <v>14427</v>
      </c>
      <c r="C2035" s="141"/>
      <c r="D2035">
        <v>1</v>
      </c>
      <c r="E2035">
        <v>1</v>
      </c>
      <c r="I2035">
        <v>1</v>
      </c>
      <c r="L2035">
        <v>2</v>
      </c>
      <c r="N2035" s="142">
        <v>14</v>
      </c>
      <c r="O2035" s="141">
        <v>9</v>
      </c>
      <c r="V2035">
        <v>1</v>
      </c>
      <c r="Y2035">
        <v>1</v>
      </c>
      <c r="Z2035">
        <v>2</v>
      </c>
      <c r="AA2035" s="141"/>
      <c r="AL2035" s="142"/>
      <c r="AM2035" s="141">
        <v>1</v>
      </c>
      <c r="AT2035">
        <v>4</v>
      </c>
      <c r="AX2035" s="142"/>
      <c r="AY2035" s="141"/>
      <c r="BC2035">
        <v>1</v>
      </c>
      <c r="BJ2035" s="142"/>
      <c r="BK2035" s="141"/>
      <c r="BS2035">
        <v>1</v>
      </c>
      <c r="BT2035">
        <v>1</v>
      </c>
      <c r="BU2035">
        <v>1</v>
      </c>
      <c r="BV2035" s="142"/>
      <c r="BW2035" s="302">
        <v>19</v>
      </c>
      <c r="BX2035" s="302">
        <v>13</v>
      </c>
      <c r="BY2035" s="302">
        <v>0</v>
      </c>
      <c r="BZ2035" s="302">
        <v>5</v>
      </c>
      <c r="CA2035" s="302">
        <v>1</v>
      </c>
      <c r="CB2035" s="302">
        <v>3</v>
      </c>
      <c r="CC2035" s="303">
        <v>1.1904761904761904E-2</v>
      </c>
      <c r="CD2035" s="304">
        <v>0</v>
      </c>
      <c r="CE2035" s="302">
        <v>0</v>
      </c>
      <c r="CF2035" s="302">
        <v>30</v>
      </c>
      <c r="CG2035" s="296">
        <v>5.9523809523809529E-4</v>
      </c>
      <c r="CH2035" s="297" t="s">
        <v>12384</v>
      </c>
      <c r="CI2035" s="305">
        <v>0</v>
      </c>
      <c r="CJ2035" s="306">
        <v>3.1071428571428568</v>
      </c>
      <c r="CK2035" s="300">
        <v>1</v>
      </c>
      <c r="CL2035" s="301">
        <v>4</v>
      </c>
    </row>
    <row r="2036" spans="1:90" x14ac:dyDescent="0.25">
      <c r="A2036">
        <v>1546101890</v>
      </c>
      <c r="B2036" s="287" t="s">
        <v>14428</v>
      </c>
      <c r="C2036" s="141"/>
      <c r="D2036">
        <v>3</v>
      </c>
      <c r="E2036">
        <v>1</v>
      </c>
      <c r="F2036">
        <v>1</v>
      </c>
      <c r="G2036">
        <v>1</v>
      </c>
      <c r="H2036">
        <v>1</v>
      </c>
      <c r="K2036">
        <v>1</v>
      </c>
      <c r="L2036">
        <v>4</v>
      </c>
      <c r="M2036">
        <v>3</v>
      </c>
      <c r="N2036" s="142">
        <v>4</v>
      </c>
      <c r="O2036" s="141">
        <v>1</v>
      </c>
      <c r="P2036">
        <v>1</v>
      </c>
      <c r="Q2036">
        <v>5</v>
      </c>
      <c r="R2036">
        <v>1</v>
      </c>
      <c r="S2036">
        <v>3</v>
      </c>
      <c r="T2036">
        <v>16</v>
      </c>
      <c r="U2036">
        <v>7</v>
      </c>
      <c r="V2036">
        <v>4</v>
      </c>
      <c r="W2036">
        <v>4</v>
      </c>
      <c r="X2036">
        <v>12</v>
      </c>
      <c r="Y2036">
        <v>5</v>
      </c>
      <c r="Z2036">
        <v>5</v>
      </c>
      <c r="AA2036" s="141">
        <v>2</v>
      </c>
      <c r="AB2036">
        <v>8</v>
      </c>
      <c r="AC2036">
        <v>6</v>
      </c>
      <c r="AD2036">
        <v>1</v>
      </c>
      <c r="AE2036">
        <v>1</v>
      </c>
      <c r="AF2036">
        <v>4</v>
      </c>
      <c r="AG2036">
        <v>3</v>
      </c>
      <c r="AH2036">
        <v>3</v>
      </c>
      <c r="AI2036">
        <v>6</v>
      </c>
      <c r="AJ2036">
        <v>4</v>
      </c>
      <c r="AK2036">
        <v>3</v>
      </c>
      <c r="AL2036" s="142">
        <v>5</v>
      </c>
      <c r="AM2036" s="141">
        <v>3</v>
      </c>
      <c r="AN2036">
        <v>6</v>
      </c>
      <c r="AO2036">
        <v>2</v>
      </c>
      <c r="AP2036">
        <v>7</v>
      </c>
      <c r="AR2036">
        <v>3</v>
      </c>
      <c r="AS2036">
        <v>2</v>
      </c>
      <c r="AT2036">
        <v>3</v>
      </c>
      <c r="AU2036">
        <v>2</v>
      </c>
      <c r="AV2036">
        <v>4</v>
      </c>
      <c r="AW2036">
        <v>3</v>
      </c>
      <c r="AX2036" s="142">
        <v>1</v>
      </c>
      <c r="AY2036" s="141">
        <v>2</v>
      </c>
      <c r="AZ2036">
        <v>2</v>
      </c>
      <c r="BA2036">
        <v>2</v>
      </c>
      <c r="BB2036">
        <v>4</v>
      </c>
      <c r="BC2036">
        <v>3</v>
      </c>
      <c r="BD2036">
        <v>3</v>
      </c>
      <c r="BE2036">
        <v>2</v>
      </c>
      <c r="BG2036">
        <v>3</v>
      </c>
      <c r="BH2036">
        <v>3</v>
      </c>
      <c r="BI2036">
        <v>2</v>
      </c>
      <c r="BJ2036" s="142"/>
      <c r="BK2036" s="141"/>
      <c r="BL2036">
        <v>2</v>
      </c>
      <c r="BM2036">
        <v>1</v>
      </c>
      <c r="BN2036">
        <v>1</v>
      </c>
      <c r="BO2036">
        <v>3</v>
      </c>
      <c r="BP2036">
        <v>6</v>
      </c>
      <c r="BV2036" s="142"/>
      <c r="BW2036" s="302">
        <v>19</v>
      </c>
      <c r="BX2036" s="302">
        <v>64</v>
      </c>
      <c r="BY2036" s="302">
        <v>46</v>
      </c>
      <c r="BZ2036" s="302">
        <v>36</v>
      </c>
      <c r="CA2036" s="302">
        <v>26</v>
      </c>
      <c r="CB2036" s="302">
        <v>13</v>
      </c>
      <c r="CC2036" s="303">
        <v>5.1587301587301584E-2</v>
      </c>
      <c r="CD2036" s="304">
        <v>2.0736441353327724</v>
      </c>
      <c r="CE2036" s="302">
        <v>0</v>
      </c>
      <c r="CF2036" s="302">
        <v>30</v>
      </c>
      <c r="CG2036" s="296">
        <v>2.5793650793650793E-3</v>
      </c>
      <c r="CH2036" s="297" t="s">
        <v>12384</v>
      </c>
      <c r="CI2036" s="305">
        <v>3</v>
      </c>
      <c r="CJ2036" s="306">
        <v>15.537929849618486</v>
      </c>
      <c r="CK2036" s="300">
        <v>4</v>
      </c>
      <c r="CL2036" s="301">
        <v>16</v>
      </c>
    </row>
    <row r="2037" spans="1:90" x14ac:dyDescent="0.25">
      <c r="A2037">
        <v>1546101900</v>
      </c>
      <c r="B2037" s="287" t="s">
        <v>14429</v>
      </c>
      <c r="C2037" s="141"/>
      <c r="E2037">
        <v>1</v>
      </c>
      <c r="F2037">
        <v>3</v>
      </c>
      <c r="G2037">
        <v>3</v>
      </c>
      <c r="H2037">
        <v>1</v>
      </c>
      <c r="I2037">
        <v>2</v>
      </c>
      <c r="J2037">
        <v>7</v>
      </c>
      <c r="K2037">
        <v>2</v>
      </c>
      <c r="L2037">
        <v>5</v>
      </c>
      <c r="N2037" s="142">
        <v>2</v>
      </c>
      <c r="O2037" s="141">
        <v>3</v>
      </c>
      <c r="Q2037">
        <v>2</v>
      </c>
      <c r="U2037">
        <v>10</v>
      </c>
      <c r="V2037">
        <v>7</v>
      </c>
      <c r="W2037">
        <v>3</v>
      </c>
      <c r="AA2037" s="141">
        <v>1</v>
      </c>
      <c r="AB2037">
        <v>2</v>
      </c>
      <c r="AC2037">
        <v>11</v>
      </c>
      <c r="AD2037">
        <v>3</v>
      </c>
      <c r="AE2037">
        <v>1</v>
      </c>
      <c r="AG2037">
        <v>4</v>
      </c>
      <c r="AJ2037">
        <v>1</v>
      </c>
      <c r="AL2037" s="142"/>
      <c r="AM2037" s="141">
        <v>2</v>
      </c>
      <c r="AO2037">
        <v>1</v>
      </c>
      <c r="AV2037">
        <v>1</v>
      </c>
      <c r="AX2037" s="142"/>
      <c r="AY2037" s="141"/>
      <c r="AZ2037">
        <v>2</v>
      </c>
      <c r="BA2037">
        <v>1</v>
      </c>
      <c r="BJ2037" s="142"/>
      <c r="BK2037" s="141"/>
      <c r="BM2037">
        <v>2</v>
      </c>
      <c r="BT2037">
        <v>1</v>
      </c>
      <c r="BV2037" s="142"/>
      <c r="BW2037" s="302">
        <v>26</v>
      </c>
      <c r="BX2037" s="302">
        <v>25</v>
      </c>
      <c r="BY2037" s="302">
        <v>23</v>
      </c>
      <c r="BZ2037" s="302">
        <v>4</v>
      </c>
      <c r="CA2037" s="302">
        <v>3</v>
      </c>
      <c r="CB2037" s="302">
        <v>3</v>
      </c>
      <c r="CC2037" s="303">
        <v>1.1904761904761904E-2</v>
      </c>
      <c r="CD2037" s="304">
        <v>0.70710678118654757</v>
      </c>
      <c r="CE2037" s="302">
        <v>0</v>
      </c>
      <c r="CF2037" s="302">
        <v>30</v>
      </c>
      <c r="CG2037" s="296">
        <v>5.9523809523809529E-4</v>
      </c>
      <c r="CH2037" s="297" t="s">
        <v>12384</v>
      </c>
      <c r="CI2037" s="305">
        <v>1</v>
      </c>
      <c r="CJ2037" s="306">
        <v>3.8142496383294042</v>
      </c>
      <c r="CK2037" s="300">
        <v>2</v>
      </c>
      <c r="CL2037" s="301">
        <v>4</v>
      </c>
    </row>
    <row r="2038" spans="1:90" x14ac:dyDescent="0.25">
      <c r="A2038">
        <v>1546101990</v>
      </c>
      <c r="B2038" s="287" t="s">
        <v>14430</v>
      </c>
      <c r="C2038" s="141"/>
      <c r="E2038">
        <v>1</v>
      </c>
      <c r="I2038">
        <v>1</v>
      </c>
      <c r="N2038" s="142"/>
      <c r="O2038" s="141"/>
      <c r="U2038">
        <v>1</v>
      </c>
      <c r="AA2038" s="141"/>
      <c r="AH2038">
        <v>1</v>
      </c>
      <c r="AL2038" s="142"/>
      <c r="AM2038" s="141"/>
      <c r="AU2038">
        <v>1</v>
      </c>
      <c r="AV2038">
        <v>1</v>
      </c>
      <c r="AX2038" s="142"/>
      <c r="AY2038" s="141"/>
      <c r="BA2038">
        <v>1</v>
      </c>
      <c r="BF2038">
        <v>1</v>
      </c>
      <c r="BJ2038" s="142">
        <v>1</v>
      </c>
      <c r="BK2038" s="141"/>
      <c r="BP2038">
        <v>1</v>
      </c>
      <c r="BR2038">
        <v>1</v>
      </c>
      <c r="BU2038">
        <v>1</v>
      </c>
      <c r="BV2038" s="142"/>
      <c r="BW2038" s="302">
        <v>2</v>
      </c>
      <c r="BX2038" s="302">
        <v>1</v>
      </c>
      <c r="BY2038" s="302">
        <v>1</v>
      </c>
      <c r="BZ2038" s="302">
        <v>2</v>
      </c>
      <c r="CA2038" s="302">
        <v>3</v>
      </c>
      <c r="CB2038" s="302">
        <v>3</v>
      </c>
      <c r="CC2038" s="303">
        <v>1.1904761904761904E-2</v>
      </c>
      <c r="CD2038" s="304">
        <v>0</v>
      </c>
      <c r="CE2038" s="302">
        <v>0</v>
      </c>
      <c r="CF2038" s="302">
        <v>30</v>
      </c>
      <c r="CG2038" s="296">
        <v>5.9523809523809529E-4</v>
      </c>
      <c r="CH2038" s="297" t="s">
        <v>12384</v>
      </c>
      <c r="CI2038" s="305">
        <v>0</v>
      </c>
      <c r="CJ2038" s="306">
        <v>3.1071428571428568</v>
      </c>
      <c r="CK2038" s="300">
        <v>1</v>
      </c>
      <c r="CL2038" s="301">
        <v>4</v>
      </c>
    </row>
    <row r="2039" spans="1:90" x14ac:dyDescent="0.25">
      <c r="A2039">
        <v>1546103150</v>
      </c>
      <c r="B2039" s="287" t="s">
        <v>14431</v>
      </c>
      <c r="C2039" s="141"/>
      <c r="N2039" s="142"/>
      <c r="O2039" s="141"/>
      <c r="AA2039" s="141"/>
      <c r="AL2039" s="142"/>
      <c r="AM2039" s="141"/>
      <c r="AX2039" s="142"/>
      <c r="AY2039" s="141"/>
      <c r="BJ2039" s="142"/>
      <c r="BK2039" s="141"/>
      <c r="BM2039">
        <v>1</v>
      </c>
      <c r="BV2039" s="142"/>
      <c r="BW2039" s="302">
        <v>0</v>
      </c>
      <c r="BX2039" s="302">
        <v>0</v>
      </c>
      <c r="BY2039" s="302">
        <v>0</v>
      </c>
      <c r="BZ2039" s="302">
        <v>0</v>
      </c>
      <c r="CA2039" s="302">
        <v>0</v>
      </c>
      <c r="CB2039" s="302">
        <v>1</v>
      </c>
      <c r="CC2039" s="303">
        <v>3.968253968253968E-3</v>
      </c>
      <c r="CD2039" s="304">
        <v>0</v>
      </c>
      <c r="CE2039" s="302">
        <v>0</v>
      </c>
      <c r="CF2039" s="302">
        <v>30</v>
      </c>
      <c r="CG2039" s="296">
        <v>1.9841269841269841E-4</v>
      </c>
      <c r="CH2039" s="297" t="s">
        <v>12384</v>
      </c>
      <c r="CI2039" s="305">
        <v>0</v>
      </c>
      <c r="CJ2039" s="306">
        <v>1.0357142857142856</v>
      </c>
      <c r="CK2039" s="300">
        <v>1</v>
      </c>
      <c r="CL2039" s="301">
        <v>2</v>
      </c>
    </row>
    <row r="2040" spans="1:90" x14ac:dyDescent="0.25">
      <c r="A2040">
        <v>1547101620</v>
      </c>
      <c r="B2040" s="287" t="s">
        <v>14432</v>
      </c>
      <c r="C2040" s="141"/>
      <c r="N2040" s="142"/>
      <c r="O2040" s="141"/>
      <c r="AA2040" s="141"/>
      <c r="AL2040" s="142"/>
      <c r="AM2040" s="141"/>
      <c r="AO2040">
        <v>1</v>
      </c>
      <c r="AX2040" s="142"/>
      <c r="AY2040" s="141"/>
      <c r="BJ2040" s="142"/>
      <c r="BK2040" s="141"/>
      <c r="BV2040" s="142"/>
      <c r="BW2040" s="302">
        <v>0</v>
      </c>
      <c r="BX2040" s="302">
        <v>0</v>
      </c>
      <c r="BY2040" s="302">
        <v>0</v>
      </c>
      <c r="BZ2040" s="302">
        <v>1</v>
      </c>
      <c r="CA2040" s="302">
        <v>0</v>
      </c>
      <c r="CB2040" s="302">
        <v>0</v>
      </c>
      <c r="CC2040" s="303">
        <v>0</v>
      </c>
      <c r="CD2040" s="304">
        <v>0</v>
      </c>
      <c r="CE2040" s="302">
        <v>0</v>
      </c>
      <c r="CF2040" s="302">
        <v>30</v>
      </c>
      <c r="CG2040" s="296">
        <v>0</v>
      </c>
      <c r="CH2040" s="297" t="s">
        <v>12384</v>
      </c>
      <c r="CI2040" s="305">
        <v>0</v>
      </c>
      <c r="CJ2040" s="306">
        <v>0</v>
      </c>
      <c r="CK2040" s="300">
        <v>0</v>
      </c>
      <c r="CL2040" s="301">
        <v>0</v>
      </c>
    </row>
    <row r="2041" spans="1:90" x14ac:dyDescent="0.25">
      <c r="A2041">
        <v>1550100220</v>
      </c>
      <c r="B2041" s="287" t="s">
        <v>14433</v>
      </c>
      <c r="C2041" s="141"/>
      <c r="N2041" s="142"/>
      <c r="O2041" s="141"/>
      <c r="Q2041">
        <v>1</v>
      </c>
      <c r="T2041">
        <v>2</v>
      </c>
      <c r="W2041">
        <v>3</v>
      </c>
      <c r="AA2041" s="141">
        <v>1</v>
      </c>
      <c r="AB2041">
        <v>1</v>
      </c>
      <c r="AE2041">
        <v>1</v>
      </c>
      <c r="AL2041" s="142"/>
      <c r="AM2041" s="141"/>
      <c r="AP2041">
        <v>2</v>
      </c>
      <c r="AT2041">
        <v>4</v>
      </c>
      <c r="AX2041" s="142">
        <v>1</v>
      </c>
      <c r="AY2041" s="141"/>
      <c r="BG2041">
        <v>1</v>
      </c>
      <c r="BJ2041" s="142"/>
      <c r="BK2041" s="141">
        <v>1</v>
      </c>
      <c r="BN2041">
        <v>1</v>
      </c>
      <c r="BO2041">
        <v>1</v>
      </c>
      <c r="BP2041">
        <v>1</v>
      </c>
      <c r="BR2041">
        <v>1</v>
      </c>
      <c r="BT2041">
        <v>1</v>
      </c>
      <c r="BV2041" s="142">
        <v>1</v>
      </c>
      <c r="BW2041" s="302">
        <v>0</v>
      </c>
      <c r="BX2041" s="302">
        <v>6</v>
      </c>
      <c r="BY2041" s="302">
        <v>3</v>
      </c>
      <c r="BZ2041" s="302">
        <v>7</v>
      </c>
      <c r="CA2041" s="302">
        <v>1</v>
      </c>
      <c r="CB2041" s="302">
        <v>7</v>
      </c>
      <c r="CC2041" s="303">
        <v>2.7777777777777776E-2</v>
      </c>
      <c r="CD2041" s="304">
        <v>0</v>
      </c>
      <c r="CE2041" s="302">
        <v>69</v>
      </c>
      <c r="CF2041" s="302">
        <v>30</v>
      </c>
      <c r="CG2041" s="296">
        <v>1.3888888888888889E-3</v>
      </c>
      <c r="CH2041" s="307" t="s">
        <v>15354</v>
      </c>
      <c r="CI2041" s="305">
        <v>2</v>
      </c>
      <c r="CJ2041" s="306">
        <v>9.1666666666666661</v>
      </c>
      <c r="CK2041" s="300">
        <v>1</v>
      </c>
      <c r="CL2041" s="301">
        <v>8</v>
      </c>
    </row>
    <row r="2042" spans="1:90" x14ac:dyDescent="0.25">
      <c r="A2042">
        <v>1550100230</v>
      </c>
      <c r="B2042" s="287" t="s">
        <v>14434</v>
      </c>
      <c r="C2042" s="141"/>
      <c r="G2042">
        <v>1</v>
      </c>
      <c r="N2042" s="142"/>
      <c r="O2042" s="141"/>
      <c r="Q2042">
        <v>1</v>
      </c>
      <c r="U2042">
        <v>1</v>
      </c>
      <c r="W2042">
        <v>3</v>
      </c>
      <c r="AA2042" s="141">
        <v>1</v>
      </c>
      <c r="AB2042">
        <v>1</v>
      </c>
      <c r="AL2042" s="142"/>
      <c r="AM2042" s="141"/>
      <c r="AX2042" s="142"/>
      <c r="AY2042" s="141">
        <v>2</v>
      </c>
      <c r="BH2042">
        <v>1</v>
      </c>
      <c r="BJ2042" s="142"/>
      <c r="BK2042" s="141">
        <v>1</v>
      </c>
      <c r="BN2042">
        <v>1</v>
      </c>
      <c r="BO2042">
        <v>1</v>
      </c>
      <c r="BP2042">
        <v>1</v>
      </c>
      <c r="BV2042" s="142"/>
      <c r="BW2042" s="302">
        <v>1</v>
      </c>
      <c r="BX2042" s="302">
        <v>5</v>
      </c>
      <c r="BY2042" s="302">
        <v>2</v>
      </c>
      <c r="BZ2042" s="302">
        <v>0</v>
      </c>
      <c r="CA2042" s="302">
        <v>3</v>
      </c>
      <c r="CB2042" s="302">
        <v>4</v>
      </c>
      <c r="CC2042" s="303">
        <v>1.5873015873015872E-2</v>
      </c>
      <c r="CD2042" s="304">
        <v>0</v>
      </c>
      <c r="CE2042" s="302">
        <v>69</v>
      </c>
      <c r="CF2042" s="302">
        <v>30</v>
      </c>
      <c r="CG2042" s="296">
        <v>7.9365079365079365E-4</v>
      </c>
      <c r="CH2042" s="307" t="s">
        <v>15354</v>
      </c>
      <c r="CI2042" s="305">
        <v>2</v>
      </c>
      <c r="CJ2042" s="306">
        <v>5.2380952380952372</v>
      </c>
      <c r="CK2042" s="300">
        <v>1</v>
      </c>
      <c r="CL2042" s="301">
        <v>5</v>
      </c>
    </row>
    <row r="2043" spans="1:90" x14ac:dyDescent="0.25">
      <c r="A2043">
        <v>1550100300</v>
      </c>
      <c r="B2043" s="287" t="s">
        <v>14435</v>
      </c>
      <c r="C2043" s="141"/>
      <c r="N2043" s="142">
        <v>1</v>
      </c>
      <c r="O2043" s="141"/>
      <c r="Q2043">
        <v>1</v>
      </c>
      <c r="Y2043">
        <v>2</v>
      </c>
      <c r="Z2043">
        <v>1</v>
      </c>
      <c r="AA2043" s="141"/>
      <c r="AB2043">
        <v>1</v>
      </c>
      <c r="AC2043">
        <v>1</v>
      </c>
      <c r="AG2043">
        <v>1</v>
      </c>
      <c r="AH2043">
        <v>1</v>
      </c>
      <c r="AK2043">
        <v>1</v>
      </c>
      <c r="AL2043" s="142"/>
      <c r="AM2043" s="141"/>
      <c r="AP2043">
        <v>2</v>
      </c>
      <c r="AQ2043">
        <v>1</v>
      </c>
      <c r="AU2043">
        <v>1</v>
      </c>
      <c r="AW2043">
        <v>1</v>
      </c>
      <c r="AX2043" s="142">
        <v>1</v>
      </c>
      <c r="AY2043" s="141"/>
      <c r="BJ2043" s="142"/>
      <c r="BK2043" s="141"/>
      <c r="BN2043">
        <v>1</v>
      </c>
      <c r="BR2043">
        <v>1</v>
      </c>
      <c r="BS2043">
        <v>2</v>
      </c>
      <c r="BV2043" s="142">
        <v>3</v>
      </c>
      <c r="BW2043" s="302">
        <v>1</v>
      </c>
      <c r="BX2043" s="302">
        <v>4</v>
      </c>
      <c r="BY2043" s="302">
        <v>5</v>
      </c>
      <c r="BZ2043" s="302">
        <v>6</v>
      </c>
      <c r="CA2043" s="302">
        <v>0</v>
      </c>
      <c r="CB2043" s="302">
        <v>7</v>
      </c>
      <c r="CC2043" s="303">
        <v>2.7777777777777776E-2</v>
      </c>
      <c r="CD2043" s="304">
        <v>0.9574271077563381</v>
      </c>
      <c r="CE2043" s="302">
        <v>118</v>
      </c>
      <c r="CF2043" s="302">
        <v>30</v>
      </c>
      <c r="CG2043" s="296">
        <v>1.3888888888888889E-3</v>
      </c>
      <c r="CH2043" s="297" t="s">
        <v>12384</v>
      </c>
      <c r="CI2043" s="305">
        <v>5</v>
      </c>
      <c r="CJ2043" s="306">
        <v>11.485204885534117</v>
      </c>
      <c r="CK2043" s="300">
        <v>2</v>
      </c>
      <c r="CL2043" s="301">
        <v>9</v>
      </c>
    </row>
    <row r="2044" spans="1:90" x14ac:dyDescent="0.25">
      <c r="A2044">
        <v>1550100330</v>
      </c>
      <c r="B2044" s="287" t="s">
        <v>14436</v>
      </c>
      <c r="C2044" s="141"/>
      <c r="N2044" s="142">
        <v>1</v>
      </c>
      <c r="O2044" s="141"/>
      <c r="V2044">
        <v>8</v>
      </c>
      <c r="X2044">
        <v>6</v>
      </c>
      <c r="AA2044" s="141">
        <v>1</v>
      </c>
      <c r="AC2044">
        <v>1</v>
      </c>
      <c r="AG2044">
        <v>1</v>
      </c>
      <c r="AH2044">
        <v>1</v>
      </c>
      <c r="AK2044">
        <v>1</v>
      </c>
      <c r="AL2044" s="142"/>
      <c r="AM2044" s="141"/>
      <c r="AN2044">
        <v>1</v>
      </c>
      <c r="AR2044">
        <v>1</v>
      </c>
      <c r="AU2044">
        <v>1</v>
      </c>
      <c r="AV2044">
        <v>1</v>
      </c>
      <c r="AW2044">
        <v>1</v>
      </c>
      <c r="AX2044" s="142"/>
      <c r="AY2044" s="141"/>
      <c r="BA2044">
        <v>1</v>
      </c>
      <c r="BJ2044" s="142"/>
      <c r="BK2044" s="141">
        <v>1</v>
      </c>
      <c r="BL2044">
        <v>1</v>
      </c>
      <c r="BO2044">
        <v>3</v>
      </c>
      <c r="BR2044">
        <v>1</v>
      </c>
      <c r="BT2044">
        <v>1</v>
      </c>
      <c r="BU2044">
        <v>1</v>
      </c>
      <c r="BV2044" s="142">
        <v>1</v>
      </c>
      <c r="BW2044" s="302">
        <v>1</v>
      </c>
      <c r="BX2044" s="302">
        <v>14</v>
      </c>
      <c r="BY2044" s="302">
        <v>5</v>
      </c>
      <c r="BZ2044" s="302">
        <v>5</v>
      </c>
      <c r="CA2044" s="302">
        <v>1</v>
      </c>
      <c r="CB2044" s="302">
        <v>9</v>
      </c>
      <c r="CC2044" s="303">
        <v>3.5714285714285712E-2</v>
      </c>
      <c r="CD2044" s="304">
        <v>0.75592894601845451</v>
      </c>
      <c r="CE2044" s="302">
        <v>118</v>
      </c>
      <c r="CF2044" s="302">
        <v>30</v>
      </c>
      <c r="CG2044" s="296">
        <v>1.7857142857142857E-3</v>
      </c>
      <c r="CH2044" s="307" t="s">
        <v>15354</v>
      </c>
      <c r="CI2044" s="305">
        <v>5</v>
      </c>
      <c r="CJ2044" s="306">
        <v>14.291643231732738</v>
      </c>
      <c r="CK2044" s="300">
        <v>2</v>
      </c>
      <c r="CL2044" s="301">
        <v>11</v>
      </c>
    </row>
    <row r="2045" spans="1:90" x14ac:dyDescent="0.25">
      <c r="A2045">
        <v>1550100340</v>
      </c>
      <c r="B2045" s="287" t="s">
        <v>14437</v>
      </c>
      <c r="C2045" s="141"/>
      <c r="N2045" s="142"/>
      <c r="O2045" s="141"/>
      <c r="AA2045" s="141"/>
      <c r="AL2045" s="142"/>
      <c r="AM2045" s="141"/>
      <c r="AS2045">
        <v>1</v>
      </c>
      <c r="AX2045" s="142"/>
      <c r="AY2045" s="141"/>
      <c r="BJ2045" s="142"/>
      <c r="BK2045" s="141"/>
      <c r="BV2045" s="142"/>
      <c r="BW2045" s="302">
        <v>0</v>
      </c>
      <c r="BX2045" s="302">
        <v>0</v>
      </c>
      <c r="BY2045" s="302">
        <v>0</v>
      </c>
      <c r="BZ2045" s="302">
        <v>1</v>
      </c>
      <c r="CA2045" s="302">
        <v>0</v>
      </c>
      <c r="CB2045" s="302">
        <v>0</v>
      </c>
      <c r="CC2045" s="303">
        <v>0</v>
      </c>
      <c r="CD2045" s="304">
        <v>0</v>
      </c>
      <c r="CE2045" s="302">
        <v>0</v>
      </c>
      <c r="CF2045" s="302">
        <v>30</v>
      </c>
      <c r="CG2045" s="296">
        <v>0</v>
      </c>
      <c r="CH2045" s="297" t="s">
        <v>12384</v>
      </c>
      <c r="CI2045" s="305">
        <v>0</v>
      </c>
      <c r="CJ2045" s="306">
        <v>0</v>
      </c>
      <c r="CK2045" s="300">
        <v>0</v>
      </c>
      <c r="CL2045" s="301">
        <v>0</v>
      </c>
    </row>
    <row r="2046" spans="1:90" x14ac:dyDescent="0.25">
      <c r="A2046">
        <v>1550100380</v>
      </c>
      <c r="B2046" s="287" t="s">
        <v>14438</v>
      </c>
      <c r="C2046" s="141"/>
      <c r="N2046" s="142"/>
      <c r="O2046" s="141"/>
      <c r="AA2046" s="141"/>
      <c r="AE2046">
        <v>3</v>
      </c>
      <c r="AL2046" s="142"/>
      <c r="AM2046" s="141"/>
      <c r="AX2046" s="142"/>
      <c r="AY2046" s="141"/>
      <c r="BJ2046" s="142"/>
      <c r="BK2046" s="141"/>
      <c r="BL2046">
        <v>2</v>
      </c>
      <c r="BV2046" s="142"/>
      <c r="BW2046" s="302">
        <v>0</v>
      </c>
      <c r="BX2046" s="302">
        <v>0</v>
      </c>
      <c r="BY2046" s="302">
        <v>3</v>
      </c>
      <c r="BZ2046" s="302">
        <v>0</v>
      </c>
      <c r="CA2046" s="302">
        <v>0</v>
      </c>
      <c r="CB2046" s="302">
        <v>2</v>
      </c>
      <c r="CC2046" s="303">
        <v>7.9365079365079361E-3</v>
      </c>
      <c r="CD2046" s="304">
        <v>0</v>
      </c>
      <c r="CE2046" s="302">
        <v>0</v>
      </c>
      <c r="CF2046" s="302">
        <v>30</v>
      </c>
      <c r="CG2046" s="296">
        <v>3.9682539682539683E-4</v>
      </c>
      <c r="CH2046" s="297" t="s">
        <v>12384</v>
      </c>
      <c r="CI2046" s="305">
        <v>0</v>
      </c>
      <c r="CJ2046" s="306">
        <v>2.0714285714285712</v>
      </c>
      <c r="CK2046" s="300">
        <v>1</v>
      </c>
      <c r="CL2046" s="301">
        <v>3</v>
      </c>
    </row>
    <row r="2047" spans="1:90" x14ac:dyDescent="0.25">
      <c r="A2047">
        <v>1550100390</v>
      </c>
      <c r="B2047" s="287" t="s">
        <v>14439</v>
      </c>
      <c r="C2047" s="141"/>
      <c r="N2047" s="142"/>
      <c r="O2047" s="141"/>
      <c r="AA2047" s="141"/>
      <c r="AE2047">
        <v>1</v>
      </c>
      <c r="AL2047" s="142"/>
      <c r="AM2047" s="141"/>
      <c r="AX2047" s="142"/>
      <c r="AY2047" s="141"/>
      <c r="BJ2047" s="142"/>
      <c r="BK2047" s="141"/>
      <c r="BV2047" s="142"/>
      <c r="BW2047" s="302">
        <v>0</v>
      </c>
      <c r="BX2047" s="302">
        <v>0</v>
      </c>
      <c r="BY2047" s="302">
        <v>1</v>
      </c>
      <c r="BZ2047" s="302">
        <v>0</v>
      </c>
      <c r="CA2047" s="302">
        <v>0</v>
      </c>
      <c r="CB2047" s="302">
        <v>0</v>
      </c>
      <c r="CC2047" s="303">
        <v>0</v>
      </c>
      <c r="CD2047" s="304">
        <v>0</v>
      </c>
      <c r="CE2047" s="302">
        <v>0</v>
      </c>
      <c r="CF2047" s="302">
        <v>30</v>
      </c>
      <c r="CG2047" s="296">
        <v>0</v>
      </c>
      <c r="CH2047" s="297" t="s">
        <v>12384</v>
      </c>
      <c r="CI2047" s="305">
        <v>0</v>
      </c>
      <c r="CJ2047" s="306">
        <v>0</v>
      </c>
      <c r="CK2047" s="300">
        <v>0</v>
      </c>
      <c r="CL2047" s="301">
        <v>0</v>
      </c>
    </row>
    <row r="2048" spans="1:90" x14ac:dyDescent="0.25">
      <c r="A2048">
        <v>1550100510</v>
      </c>
      <c r="B2048" s="287" t="s">
        <v>14440</v>
      </c>
      <c r="C2048" s="141"/>
      <c r="N2048" s="142"/>
      <c r="O2048" s="141"/>
      <c r="AA2048" s="141"/>
      <c r="AL2048" s="142"/>
      <c r="AM2048" s="141"/>
      <c r="AX2048" s="142"/>
      <c r="AY2048" s="141"/>
      <c r="BJ2048" s="142"/>
      <c r="BK2048" s="141"/>
      <c r="BL2048">
        <v>1</v>
      </c>
      <c r="BV2048" s="142"/>
      <c r="BW2048" s="302">
        <v>0</v>
      </c>
      <c r="BX2048" s="302">
        <v>0</v>
      </c>
      <c r="BY2048" s="302">
        <v>0</v>
      </c>
      <c r="BZ2048" s="302">
        <v>0</v>
      </c>
      <c r="CA2048" s="302">
        <v>0</v>
      </c>
      <c r="CB2048" s="302">
        <v>1</v>
      </c>
      <c r="CC2048" s="303">
        <v>3.968253968253968E-3</v>
      </c>
      <c r="CD2048" s="304">
        <v>0</v>
      </c>
      <c r="CE2048" s="302">
        <v>0</v>
      </c>
      <c r="CF2048" s="302">
        <v>30</v>
      </c>
      <c r="CG2048" s="296">
        <v>1.9841269841269841E-4</v>
      </c>
      <c r="CH2048" s="297" t="s">
        <v>12384</v>
      </c>
      <c r="CI2048" s="305">
        <v>0</v>
      </c>
      <c r="CJ2048" s="306">
        <v>1.0357142857142856</v>
      </c>
      <c r="CK2048" s="300">
        <v>1</v>
      </c>
      <c r="CL2048" s="301">
        <v>2</v>
      </c>
    </row>
    <row r="2049" spans="1:90" x14ac:dyDescent="0.25">
      <c r="A2049">
        <v>1550100550</v>
      </c>
      <c r="B2049" s="287" t="s">
        <v>14441</v>
      </c>
      <c r="C2049" s="141"/>
      <c r="F2049">
        <v>1</v>
      </c>
      <c r="J2049">
        <v>1</v>
      </c>
      <c r="K2049">
        <v>1</v>
      </c>
      <c r="N2049" s="142">
        <v>1</v>
      </c>
      <c r="O2049" s="141"/>
      <c r="Q2049">
        <v>1</v>
      </c>
      <c r="AA2049" s="141"/>
      <c r="AE2049">
        <v>2</v>
      </c>
      <c r="AG2049">
        <v>1</v>
      </c>
      <c r="AH2049">
        <v>1</v>
      </c>
      <c r="AK2049">
        <v>1</v>
      </c>
      <c r="AL2049" s="142"/>
      <c r="AM2049" s="141"/>
      <c r="AN2049">
        <v>1</v>
      </c>
      <c r="AO2049">
        <v>1</v>
      </c>
      <c r="AQ2049">
        <v>1</v>
      </c>
      <c r="AR2049">
        <v>1</v>
      </c>
      <c r="AT2049">
        <v>1</v>
      </c>
      <c r="AV2049">
        <v>1</v>
      </c>
      <c r="AW2049">
        <v>1</v>
      </c>
      <c r="AX2049" s="142"/>
      <c r="AY2049" s="141"/>
      <c r="BG2049">
        <v>2</v>
      </c>
      <c r="BJ2049" s="142"/>
      <c r="BK2049" s="141"/>
      <c r="BL2049">
        <v>1</v>
      </c>
      <c r="BP2049">
        <v>1</v>
      </c>
      <c r="BR2049">
        <v>1</v>
      </c>
      <c r="BV2049" s="142">
        <v>2</v>
      </c>
      <c r="BW2049" s="302">
        <v>4</v>
      </c>
      <c r="BX2049" s="302">
        <v>1</v>
      </c>
      <c r="BY2049" s="302">
        <v>5</v>
      </c>
      <c r="BZ2049" s="302">
        <v>7</v>
      </c>
      <c r="CA2049" s="302">
        <v>2</v>
      </c>
      <c r="CB2049" s="302">
        <v>5</v>
      </c>
      <c r="CC2049" s="303">
        <v>1.984126984126984E-2</v>
      </c>
      <c r="CD2049" s="304">
        <v>0.5</v>
      </c>
      <c r="CE2049" s="302">
        <v>0</v>
      </c>
      <c r="CF2049" s="302">
        <v>30</v>
      </c>
      <c r="CG2049" s="296">
        <v>9.9206349206349201E-4</v>
      </c>
      <c r="CH2049" s="297" t="s">
        <v>12384</v>
      </c>
      <c r="CI2049" s="305">
        <v>1</v>
      </c>
      <c r="CJ2049" s="306">
        <v>5.6785714285714279</v>
      </c>
      <c r="CK2049" s="300">
        <v>2</v>
      </c>
      <c r="CL2049" s="301">
        <v>6</v>
      </c>
    </row>
    <row r="2050" spans="1:90" x14ac:dyDescent="0.25">
      <c r="A2050">
        <v>1550100720</v>
      </c>
      <c r="B2050" s="287" t="s">
        <v>14442</v>
      </c>
      <c r="C2050" s="141"/>
      <c r="F2050">
        <v>1</v>
      </c>
      <c r="J2050">
        <v>1</v>
      </c>
      <c r="K2050">
        <v>4</v>
      </c>
      <c r="N2050" s="142">
        <v>1</v>
      </c>
      <c r="O2050" s="141"/>
      <c r="Q2050">
        <v>1</v>
      </c>
      <c r="V2050">
        <v>1</v>
      </c>
      <c r="W2050">
        <v>1</v>
      </c>
      <c r="Y2050">
        <v>1</v>
      </c>
      <c r="AA2050" s="141">
        <v>1</v>
      </c>
      <c r="AB2050">
        <v>2</v>
      </c>
      <c r="AF2050">
        <v>1</v>
      </c>
      <c r="AG2050">
        <v>1</v>
      </c>
      <c r="AH2050">
        <v>1</v>
      </c>
      <c r="AI2050">
        <v>8</v>
      </c>
      <c r="AJ2050">
        <v>1</v>
      </c>
      <c r="AK2050">
        <v>3</v>
      </c>
      <c r="AL2050" s="142"/>
      <c r="AM2050" s="141"/>
      <c r="AT2050">
        <v>1</v>
      </c>
      <c r="AV2050">
        <v>1</v>
      </c>
      <c r="AX2050" s="142"/>
      <c r="AY2050" s="141"/>
      <c r="BJ2050" s="142"/>
      <c r="BK2050" s="141"/>
      <c r="BV2050" s="142"/>
      <c r="BW2050" s="302">
        <v>7</v>
      </c>
      <c r="BX2050" s="302">
        <v>4</v>
      </c>
      <c r="BY2050" s="302">
        <v>18</v>
      </c>
      <c r="BZ2050" s="302">
        <v>2</v>
      </c>
      <c r="CA2050" s="302">
        <v>0</v>
      </c>
      <c r="CB2050" s="302">
        <v>0</v>
      </c>
      <c r="CC2050" s="303">
        <v>0</v>
      </c>
      <c r="CD2050" s="304">
        <v>0</v>
      </c>
      <c r="CE2050" s="302">
        <v>0</v>
      </c>
      <c r="CF2050" s="302">
        <v>30</v>
      </c>
      <c r="CG2050" s="296">
        <v>0</v>
      </c>
      <c r="CH2050" s="297" t="s">
        <v>12384</v>
      </c>
      <c r="CI2050" s="305">
        <v>0</v>
      </c>
      <c r="CJ2050" s="306">
        <v>0</v>
      </c>
      <c r="CK2050" s="300">
        <v>0</v>
      </c>
      <c r="CL2050" s="301">
        <v>0</v>
      </c>
    </row>
    <row r="2051" spans="1:90" x14ac:dyDescent="0.25">
      <c r="A2051">
        <v>1550100760</v>
      </c>
      <c r="B2051" s="287" t="s">
        <v>14443</v>
      </c>
      <c r="C2051" s="141"/>
      <c r="N2051" s="142"/>
      <c r="O2051" s="141"/>
      <c r="AA2051" s="141"/>
      <c r="AG2051">
        <v>1</v>
      </c>
      <c r="AL2051" s="142"/>
      <c r="AM2051" s="141"/>
      <c r="AX2051" s="142"/>
      <c r="AY2051" s="141"/>
      <c r="BJ2051" s="142"/>
      <c r="BK2051" s="141"/>
      <c r="BV2051" s="142"/>
      <c r="BW2051" s="302">
        <v>0</v>
      </c>
      <c r="BX2051" s="302">
        <v>0</v>
      </c>
      <c r="BY2051" s="302">
        <v>1</v>
      </c>
      <c r="BZ2051" s="302">
        <v>0</v>
      </c>
      <c r="CA2051" s="302">
        <v>0</v>
      </c>
      <c r="CB2051" s="302">
        <v>0</v>
      </c>
      <c r="CC2051" s="303">
        <v>0</v>
      </c>
      <c r="CD2051" s="304">
        <v>0</v>
      </c>
      <c r="CE2051" s="302">
        <v>0</v>
      </c>
      <c r="CF2051" s="302">
        <v>30</v>
      </c>
      <c r="CG2051" s="296">
        <v>0</v>
      </c>
      <c r="CH2051" s="297" t="s">
        <v>12384</v>
      </c>
      <c r="CI2051" s="305">
        <v>0</v>
      </c>
      <c r="CJ2051" s="306">
        <v>0</v>
      </c>
      <c r="CK2051" s="300">
        <v>0</v>
      </c>
      <c r="CL2051" s="301">
        <v>0</v>
      </c>
    </row>
    <row r="2052" spans="1:90" x14ac:dyDescent="0.25">
      <c r="A2052">
        <v>1550100770</v>
      </c>
      <c r="B2052" s="287" t="s">
        <v>14444</v>
      </c>
      <c r="C2052" s="141"/>
      <c r="N2052" s="142"/>
      <c r="O2052" s="141"/>
      <c r="AA2052" s="141"/>
      <c r="AH2052">
        <v>1</v>
      </c>
      <c r="AL2052" s="142"/>
      <c r="AM2052" s="141"/>
      <c r="AX2052" s="142"/>
      <c r="AY2052" s="141"/>
      <c r="BJ2052" s="142"/>
      <c r="BK2052" s="141"/>
      <c r="BO2052">
        <v>1</v>
      </c>
      <c r="BV2052" s="142"/>
      <c r="BW2052" s="302">
        <v>0</v>
      </c>
      <c r="BX2052" s="302">
        <v>0</v>
      </c>
      <c r="BY2052" s="302">
        <v>1</v>
      </c>
      <c r="BZ2052" s="302">
        <v>0</v>
      </c>
      <c r="CA2052" s="302">
        <v>0</v>
      </c>
      <c r="CB2052" s="302">
        <v>1</v>
      </c>
      <c r="CC2052" s="303">
        <v>3.968253968253968E-3</v>
      </c>
      <c r="CD2052" s="304">
        <v>0</v>
      </c>
      <c r="CE2052" s="302">
        <v>0</v>
      </c>
      <c r="CF2052" s="302">
        <v>30</v>
      </c>
      <c r="CG2052" s="296">
        <v>1.9841269841269841E-4</v>
      </c>
      <c r="CH2052" s="297" t="s">
        <v>12384</v>
      </c>
      <c r="CI2052" s="305">
        <v>0</v>
      </c>
      <c r="CJ2052" s="306">
        <v>1.0357142857142856</v>
      </c>
      <c r="CK2052" s="300">
        <v>1</v>
      </c>
      <c r="CL2052" s="301">
        <v>2</v>
      </c>
    </row>
    <row r="2053" spans="1:90" x14ac:dyDescent="0.25">
      <c r="A2053">
        <v>1550101090</v>
      </c>
      <c r="B2053" s="287" t="s">
        <v>14445</v>
      </c>
      <c r="C2053" s="141"/>
      <c r="N2053" s="142"/>
      <c r="O2053" s="141"/>
      <c r="Q2053">
        <v>1</v>
      </c>
      <c r="W2053">
        <v>1</v>
      </c>
      <c r="AA2053" s="141"/>
      <c r="AL2053" s="142"/>
      <c r="AM2053" s="141"/>
      <c r="AX2053" s="142"/>
      <c r="AY2053" s="141"/>
      <c r="BJ2053" s="142"/>
      <c r="BK2053" s="141"/>
      <c r="BO2053">
        <v>1</v>
      </c>
      <c r="BS2053">
        <v>2</v>
      </c>
      <c r="BV2053" s="142">
        <v>2</v>
      </c>
      <c r="BW2053" s="302">
        <v>0</v>
      </c>
      <c r="BX2053" s="302">
        <v>2</v>
      </c>
      <c r="BY2053" s="302">
        <v>0</v>
      </c>
      <c r="BZ2053" s="302">
        <v>0</v>
      </c>
      <c r="CA2053" s="302">
        <v>0</v>
      </c>
      <c r="CB2053" s="302">
        <v>5</v>
      </c>
      <c r="CC2053" s="303">
        <v>1.984126984126984E-2</v>
      </c>
      <c r="CD2053" s="304">
        <v>0.57735026918962551</v>
      </c>
      <c r="CE2053" s="302">
        <v>0</v>
      </c>
      <c r="CF2053" s="302">
        <v>30</v>
      </c>
      <c r="CG2053" s="296">
        <v>9.9206349206349201E-4</v>
      </c>
      <c r="CH2053" s="297" t="s">
        <v>12384</v>
      </c>
      <c r="CI2053" s="305">
        <v>1</v>
      </c>
      <c r="CJ2053" s="306">
        <v>5.7559216977610532</v>
      </c>
      <c r="CK2053" s="300">
        <v>2</v>
      </c>
      <c r="CL2053" s="301">
        <v>6</v>
      </c>
    </row>
    <row r="2054" spans="1:90" x14ac:dyDescent="0.25">
      <c r="A2054">
        <v>1550101150</v>
      </c>
      <c r="B2054" s="287" t="s">
        <v>14446</v>
      </c>
      <c r="C2054" s="141">
        <v>1</v>
      </c>
      <c r="N2054" s="142"/>
      <c r="O2054" s="141"/>
      <c r="V2054">
        <v>2</v>
      </c>
      <c r="AA2054" s="141"/>
      <c r="AB2054">
        <v>1</v>
      </c>
      <c r="AC2054">
        <v>2</v>
      </c>
      <c r="AE2054">
        <v>2</v>
      </c>
      <c r="AG2054">
        <v>1</v>
      </c>
      <c r="AK2054">
        <v>1</v>
      </c>
      <c r="AL2054" s="142"/>
      <c r="AM2054" s="141"/>
      <c r="AT2054">
        <v>1</v>
      </c>
      <c r="AX2054" s="142">
        <v>1</v>
      </c>
      <c r="AY2054" s="141"/>
      <c r="BB2054">
        <v>1</v>
      </c>
      <c r="BJ2054" s="142"/>
      <c r="BK2054" s="141"/>
      <c r="BP2054">
        <v>1</v>
      </c>
      <c r="BS2054">
        <v>2</v>
      </c>
      <c r="BV2054" s="142">
        <v>3</v>
      </c>
      <c r="BW2054" s="302">
        <v>1</v>
      </c>
      <c r="BX2054" s="302">
        <v>2</v>
      </c>
      <c r="BY2054" s="302">
        <v>7</v>
      </c>
      <c r="BZ2054" s="302">
        <v>2</v>
      </c>
      <c r="CA2054" s="302">
        <v>1</v>
      </c>
      <c r="CB2054" s="302">
        <v>6</v>
      </c>
      <c r="CC2054" s="303">
        <v>2.3809523809523808E-2</v>
      </c>
      <c r="CD2054" s="304">
        <v>1</v>
      </c>
      <c r="CE2054" s="302">
        <v>0</v>
      </c>
      <c r="CF2054" s="302">
        <v>30</v>
      </c>
      <c r="CG2054" s="296">
        <v>1.1904761904761906E-3</v>
      </c>
      <c r="CH2054" s="297" t="s">
        <v>12384</v>
      </c>
      <c r="CI2054" s="305">
        <v>1</v>
      </c>
      <c r="CJ2054" s="306">
        <v>7.2142857142857135</v>
      </c>
      <c r="CK2054" s="300">
        <v>2</v>
      </c>
      <c r="CL2054" s="301">
        <v>8</v>
      </c>
    </row>
    <row r="2055" spans="1:90" x14ac:dyDescent="0.25">
      <c r="A2055">
        <v>1550101260</v>
      </c>
      <c r="B2055" s="287" t="s">
        <v>14447</v>
      </c>
      <c r="C2055" s="141"/>
      <c r="N2055" s="142"/>
      <c r="O2055" s="141"/>
      <c r="AA2055" s="141"/>
      <c r="AL2055" s="142"/>
      <c r="AM2055" s="141"/>
      <c r="AX2055" s="142"/>
      <c r="AY2055" s="141"/>
      <c r="BG2055">
        <v>1</v>
      </c>
      <c r="BI2055">
        <v>1</v>
      </c>
      <c r="BJ2055" s="142">
        <v>1</v>
      </c>
      <c r="BK2055" s="141"/>
      <c r="BV2055" s="142"/>
      <c r="BW2055" s="302">
        <v>0</v>
      </c>
      <c r="BX2055" s="302">
        <v>0</v>
      </c>
      <c r="BY2055" s="302">
        <v>0</v>
      </c>
      <c r="BZ2055" s="302">
        <v>0</v>
      </c>
      <c r="CA2055" s="302">
        <v>3</v>
      </c>
      <c r="CB2055" s="302">
        <v>0</v>
      </c>
      <c r="CC2055" s="303">
        <v>0</v>
      </c>
      <c r="CD2055" s="304">
        <v>0</v>
      </c>
      <c r="CE2055" s="302">
        <v>0</v>
      </c>
      <c r="CF2055" s="302">
        <v>30</v>
      </c>
      <c r="CG2055" s="296">
        <v>0</v>
      </c>
      <c r="CH2055" s="297" t="s">
        <v>12384</v>
      </c>
      <c r="CI2055" s="305">
        <v>0</v>
      </c>
      <c r="CJ2055" s="306">
        <v>0</v>
      </c>
      <c r="CK2055" s="300">
        <v>0</v>
      </c>
      <c r="CL2055" s="301">
        <v>0</v>
      </c>
    </row>
    <row r="2056" spans="1:90" x14ac:dyDescent="0.25">
      <c r="A2056">
        <v>1550102180</v>
      </c>
      <c r="B2056" s="287" t="s">
        <v>14448</v>
      </c>
      <c r="C2056" s="141"/>
      <c r="N2056" s="142"/>
      <c r="O2056" s="141"/>
      <c r="AA2056" s="141"/>
      <c r="AL2056" s="142"/>
      <c r="AM2056" s="141"/>
      <c r="AX2056" s="142"/>
      <c r="AY2056" s="141"/>
      <c r="BJ2056" s="142"/>
      <c r="BK2056" s="141"/>
      <c r="BP2056">
        <v>1</v>
      </c>
      <c r="BT2056">
        <v>1</v>
      </c>
      <c r="BV2056" s="142"/>
      <c r="BW2056" s="302">
        <v>0</v>
      </c>
      <c r="BX2056" s="302">
        <v>0</v>
      </c>
      <c r="BY2056" s="302">
        <v>0</v>
      </c>
      <c r="BZ2056" s="302">
        <v>0</v>
      </c>
      <c r="CA2056" s="302">
        <v>0</v>
      </c>
      <c r="CB2056" s="302">
        <v>2</v>
      </c>
      <c r="CC2056" s="303">
        <v>7.9365079365079361E-3</v>
      </c>
      <c r="CD2056" s="304">
        <v>0</v>
      </c>
      <c r="CE2056" s="302">
        <v>0</v>
      </c>
      <c r="CF2056" s="302">
        <v>30</v>
      </c>
      <c r="CG2056" s="296">
        <v>3.9682539682539683E-4</v>
      </c>
      <c r="CH2056" s="297" t="s">
        <v>12384</v>
      </c>
      <c r="CI2056" s="305">
        <v>0</v>
      </c>
      <c r="CJ2056" s="306">
        <v>2.0714285714285712</v>
      </c>
      <c r="CK2056" s="300">
        <v>1</v>
      </c>
      <c r="CL2056" s="301">
        <v>3</v>
      </c>
    </row>
    <row r="2057" spans="1:90" x14ac:dyDescent="0.25">
      <c r="A2057">
        <v>1551100060</v>
      </c>
      <c r="B2057" s="287" t="s">
        <v>14449</v>
      </c>
      <c r="C2057" s="141"/>
      <c r="N2057" s="142"/>
      <c r="O2057" s="141"/>
      <c r="AA2057" s="141"/>
      <c r="AL2057" s="142"/>
      <c r="AM2057" s="141"/>
      <c r="AQ2057">
        <v>1</v>
      </c>
      <c r="AX2057" s="142"/>
      <c r="AY2057" s="141"/>
      <c r="BJ2057" s="142"/>
      <c r="BK2057" s="141"/>
      <c r="BV2057" s="142"/>
      <c r="BW2057" s="302">
        <v>0</v>
      </c>
      <c r="BX2057" s="302">
        <v>0</v>
      </c>
      <c r="BY2057" s="302">
        <v>0</v>
      </c>
      <c r="BZ2057" s="302">
        <v>1</v>
      </c>
      <c r="CA2057" s="302">
        <v>0</v>
      </c>
      <c r="CB2057" s="302">
        <v>0</v>
      </c>
      <c r="CC2057" s="303">
        <v>0</v>
      </c>
      <c r="CD2057" s="304">
        <v>0</v>
      </c>
      <c r="CE2057" s="302">
        <v>0</v>
      </c>
      <c r="CF2057" s="302">
        <v>30</v>
      </c>
      <c r="CG2057" s="296">
        <v>0</v>
      </c>
      <c r="CH2057" s="297" t="s">
        <v>12384</v>
      </c>
      <c r="CI2057" s="305">
        <v>0</v>
      </c>
      <c r="CJ2057" s="306">
        <v>0</v>
      </c>
      <c r="CK2057" s="300">
        <v>0</v>
      </c>
      <c r="CL2057" s="301">
        <v>0</v>
      </c>
    </row>
    <row r="2058" spans="1:90" x14ac:dyDescent="0.25">
      <c r="A2058">
        <v>1551100410</v>
      </c>
      <c r="B2058" s="287" t="s">
        <v>14450</v>
      </c>
      <c r="C2058" s="141"/>
      <c r="M2058">
        <v>1</v>
      </c>
      <c r="N2058" s="142"/>
      <c r="O2058" s="141"/>
      <c r="AA2058" s="141"/>
      <c r="AL2058" s="142"/>
      <c r="AM2058" s="141"/>
      <c r="AX2058" s="142"/>
      <c r="AY2058" s="141"/>
      <c r="BJ2058" s="142"/>
      <c r="BK2058" s="141"/>
      <c r="BV2058" s="142">
        <v>1</v>
      </c>
      <c r="BW2058" s="302">
        <v>1</v>
      </c>
      <c r="BX2058" s="302">
        <v>0</v>
      </c>
      <c r="BY2058" s="302">
        <v>0</v>
      </c>
      <c r="BZ2058" s="302">
        <v>0</v>
      </c>
      <c r="CA2058" s="302">
        <v>0</v>
      </c>
      <c r="CB2058" s="302">
        <v>1</v>
      </c>
      <c r="CC2058" s="303">
        <v>3.968253968253968E-3</v>
      </c>
      <c r="CD2058" s="304">
        <v>0</v>
      </c>
      <c r="CE2058" s="302">
        <v>0</v>
      </c>
      <c r="CF2058" s="302">
        <v>30</v>
      </c>
      <c r="CG2058" s="296">
        <v>1.9841269841269841E-4</v>
      </c>
      <c r="CH2058" s="297" t="s">
        <v>12384</v>
      </c>
      <c r="CI2058" s="305">
        <v>0</v>
      </c>
      <c r="CJ2058" s="306">
        <v>1.0357142857142856</v>
      </c>
      <c r="CK2058" s="300">
        <v>1</v>
      </c>
      <c r="CL2058" s="301">
        <v>2</v>
      </c>
    </row>
    <row r="2059" spans="1:90" x14ac:dyDescent="0.25">
      <c r="A2059">
        <v>1552100040</v>
      </c>
      <c r="B2059" s="287" t="s">
        <v>14451</v>
      </c>
      <c r="C2059" s="141"/>
      <c r="N2059" s="142">
        <v>1</v>
      </c>
      <c r="O2059" s="141"/>
      <c r="AA2059" s="141"/>
      <c r="AL2059" s="142"/>
      <c r="AM2059" s="141"/>
      <c r="AX2059" s="142"/>
      <c r="AY2059" s="141"/>
      <c r="BJ2059" s="142"/>
      <c r="BK2059" s="141"/>
      <c r="BV2059" s="142"/>
      <c r="BW2059" s="302">
        <v>1</v>
      </c>
      <c r="BX2059" s="302">
        <v>0</v>
      </c>
      <c r="BY2059" s="302">
        <v>0</v>
      </c>
      <c r="BZ2059" s="302">
        <v>0</v>
      </c>
      <c r="CA2059" s="302">
        <v>0</v>
      </c>
      <c r="CB2059" s="302">
        <v>0</v>
      </c>
      <c r="CC2059" s="303">
        <v>0</v>
      </c>
      <c r="CD2059" s="304">
        <v>0</v>
      </c>
      <c r="CE2059" s="302">
        <v>0</v>
      </c>
      <c r="CF2059" s="302">
        <v>30</v>
      </c>
      <c r="CG2059" s="296">
        <v>0</v>
      </c>
      <c r="CH2059" s="297" t="s">
        <v>12384</v>
      </c>
      <c r="CI2059" s="305">
        <v>0</v>
      </c>
      <c r="CJ2059" s="306">
        <v>0</v>
      </c>
      <c r="CK2059" s="300">
        <v>0</v>
      </c>
      <c r="CL2059" s="301">
        <v>0</v>
      </c>
    </row>
    <row r="2060" spans="1:90" x14ac:dyDescent="0.25">
      <c r="A2060">
        <v>1552100050</v>
      </c>
      <c r="B2060" s="287" t="s">
        <v>14452</v>
      </c>
      <c r="C2060" s="141"/>
      <c r="N2060" s="142">
        <v>1</v>
      </c>
      <c r="O2060" s="141"/>
      <c r="AA2060" s="141"/>
      <c r="AL2060" s="142"/>
      <c r="AM2060" s="141"/>
      <c r="AX2060" s="142"/>
      <c r="AY2060" s="141"/>
      <c r="BJ2060" s="142"/>
      <c r="BK2060" s="141"/>
      <c r="BV2060" s="142"/>
      <c r="BW2060" s="302">
        <v>1</v>
      </c>
      <c r="BX2060" s="302">
        <v>0</v>
      </c>
      <c r="BY2060" s="302">
        <v>0</v>
      </c>
      <c r="BZ2060" s="302">
        <v>0</v>
      </c>
      <c r="CA2060" s="302">
        <v>0</v>
      </c>
      <c r="CB2060" s="302">
        <v>0</v>
      </c>
      <c r="CC2060" s="303">
        <v>0</v>
      </c>
      <c r="CD2060" s="304">
        <v>0</v>
      </c>
      <c r="CE2060" s="302">
        <v>0</v>
      </c>
      <c r="CF2060" s="302">
        <v>30</v>
      </c>
      <c r="CG2060" s="296">
        <v>0</v>
      </c>
      <c r="CH2060" s="297" t="s">
        <v>12384</v>
      </c>
      <c r="CI2060" s="305">
        <v>0</v>
      </c>
      <c r="CJ2060" s="306">
        <v>0</v>
      </c>
      <c r="CK2060" s="300">
        <v>0</v>
      </c>
      <c r="CL2060" s="301">
        <v>0</v>
      </c>
    </row>
    <row r="2061" spans="1:90" x14ac:dyDescent="0.25">
      <c r="A2061">
        <v>1552100070</v>
      </c>
      <c r="B2061" s="287" t="s">
        <v>14453</v>
      </c>
      <c r="C2061" s="141"/>
      <c r="N2061" s="142">
        <v>1</v>
      </c>
      <c r="O2061" s="141"/>
      <c r="AA2061" s="141"/>
      <c r="AL2061" s="142"/>
      <c r="AM2061" s="141"/>
      <c r="AX2061" s="142"/>
      <c r="AY2061" s="141"/>
      <c r="BJ2061" s="142"/>
      <c r="BK2061" s="141"/>
      <c r="BV2061" s="142"/>
      <c r="BW2061" s="302">
        <v>1</v>
      </c>
      <c r="BX2061" s="302">
        <v>0</v>
      </c>
      <c r="BY2061" s="302">
        <v>0</v>
      </c>
      <c r="BZ2061" s="302">
        <v>0</v>
      </c>
      <c r="CA2061" s="302">
        <v>0</v>
      </c>
      <c r="CB2061" s="302">
        <v>0</v>
      </c>
      <c r="CC2061" s="303">
        <v>0</v>
      </c>
      <c r="CD2061" s="304">
        <v>0</v>
      </c>
      <c r="CE2061" s="302">
        <v>0</v>
      </c>
      <c r="CF2061" s="302">
        <v>30</v>
      </c>
      <c r="CG2061" s="296">
        <v>0</v>
      </c>
      <c r="CH2061" s="297" t="s">
        <v>12384</v>
      </c>
      <c r="CI2061" s="305">
        <v>0</v>
      </c>
      <c r="CJ2061" s="306">
        <v>0</v>
      </c>
      <c r="CK2061" s="300">
        <v>0</v>
      </c>
      <c r="CL2061" s="301">
        <v>0</v>
      </c>
    </row>
    <row r="2062" spans="1:90" x14ac:dyDescent="0.25">
      <c r="A2062">
        <v>1553100830</v>
      </c>
      <c r="B2062" s="287" t="s">
        <v>14454</v>
      </c>
      <c r="C2062" s="141"/>
      <c r="I2062">
        <v>1</v>
      </c>
      <c r="N2062" s="142">
        <v>1</v>
      </c>
      <c r="O2062" s="141"/>
      <c r="AA2062" s="141"/>
      <c r="AL2062" s="142"/>
      <c r="AM2062" s="141"/>
      <c r="AX2062" s="142"/>
      <c r="AY2062" s="141"/>
      <c r="BJ2062" s="142"/>
      <c r="BK2062" s="141"/>
      <c r="BV2062" s="142"/>
      <c r="BW2062" s="302">
        <v>2</v>
      </c>
      <c r="BX2062" s="302">
        <v>0</v>
      </c>
      <c r="BY2062" s="302">
        <v>0</v>
      </c>
      <c r="BZ2062" s="302">
        <v>0</v>
      </c>
      <c r="CA2062" s="302">
        <v>0</v>
      </c>
      <c r="CB2062" s="302">
        <v>0</v>
      </c>
      <c r="CC2062" s="303">
        <v>0</v>
      </c>
      <c r="CD2062" s="304">
        <v>0</v>
      </c>
      <c r="CE2062" s="302">
        <v>0</v>
      </c>
      <c r="CF2062" s="302">
        <v>30</v>
      </c>
      <c r="CG2062" s="296">
        <v>0</v>
      </c>
      <c r="CH2062" s="297" t="s">
        <v>12384</v>
      </c>
      <c r="CI2062" s="305">
        <v>0</v>
      </c>
      <c r="CJ2062" s="306">
        <v>0</v>
      </c>
      <c r="CK2062" s="300">
        <v>0</v>
      </c>
      <c r="CL2062" s="301">
        <v>0</v>
      </c>
    </row>
    <row r="2063" spans="1:90" x14ac:dyDescent="0.25">
      <c r="A2063">
        <v>1553101220</v>
      </c>
      <c r="B2063" s="287" t="s">
        <v>14455</v>
      </c>
      <c r="C2063" s="141"/>
      <c r="N2063" s="142"/>
      <c r="O2063" s="141"/>
      <c r="AA2063" s="141"/>
      <c r="AB2063">
        <v>1</v>
      </c>
      <c r="AD2063">
        <v>1</v>
      </c>
      <c r="AE2063">
        <v>2</v>
      </c>
      <c r="AF2063">
        <v>1</v>
      </c>
      <c r="AL2063" s="142"/>
      <c r="AM2063" s="141">
        <v>2</v>
      </c>
      <c r="AR2063">
        <v>1</v>
      </c>
      <c r="AX2063" s="142"/>
      <c r="AY2063" s="141"/>
      <c r="BB2063">
        <v>1</v>
      </c>
      <c r="BJ2063" s="142"/>
      <c r="BK2063" s="141"/>
      <c r="BM2063">
        <v>2</v>
      </c>
      <c r="BR2063">
        <v>1</v>
      </c>
      <c r="BV2063" s="142"/>
      <c r="BW2063" s="302">
        <v>0</v>
      </c>
      <c r="BX2063" s="302">
        <v>0</v>
      </c>
      <c r="BY2063" s="302">
        <v>5</v>
      </c>
      <c r="BZ2063" s="302">
        <v>3</v>
      </c>
      <c r="CA2063" s="302">
        <v>1</v>
      </c>
      <c r="CB2063" s="302">
        <v>3</v>
      </c>
      <c r="CC2063" s="303">
        <v>1.1904761904761904E-2</v>
      </c>
      <c r="CD2063" s="304">
        <v>0.70710678118654757</v>
      </c>
      <c r="CE2063" s="302">
        <v>0</v>
      </c>
      <c r="CF2063" s="302">
        <v>30</v>
      </c>
      <c r="CG2063" s="296">
        <v>5.9523809523809529E-4</v>
      </c>
      <c r="CH2063" s="297" t="s">
        <v>12384</v>
      </c>
      <c r="CI2063" s="305">
        <v>1</v>
      </c>
      <c r="CJ2063" s="306">
        <v>3.8142496383294042</v>
      </c>
      <c r="CK2063" s="300">
        <v>2</v>
      </c>
      <c r="CL2063" s="301">
        <v>4</v>
      </c>
    </row>
    <row r="2064" spans="1:90" x14ac:dyDescent="0.25">
      <c r="A2064">
        <v>1553101300</v>
      </c>
      <c r="B2064" s="287" t="s">
        <v>14456</v>
      </c>
      <c r="C2064" s="141"/>
      <c r="N2064" s="142">
        <v>7</v>
      </c>
      <c r="O2064" s="141">
        <v>4</v>
      </c>
      <c r="Q2064">
        <v>1</v>
      </c>
      <c r="T2064">
        <v>1</v>
      </c>
      <c r="U2064">
        <v>2</v>
      </c>
      <c r="AA2064" s="141"/>
      <c r="AL2064" s="142"/>
      <c r="AM2064" s="141"/>
      <c r="AX2064" s="142"/>
      <c r="AY2064" s="141"/>
      <c r="BJ2064" s="142">
        <v>1</v>
      </c>
      <c r="BK2064" s="141"/>
      <c r="BV2064" s="142"/>
      <c r="BW2064" s="302">
        <v>7</v>
      </c>
      <c r="BX2064" s="302">
        <v>8</v>
      </c>
      <c r="BY2064" s="302">
        <v>0</v>
      </c>
      <c r="BZ2064" s="302">
        <v>0</v>
      </c>
      <c r="CA2064" s="302">
        <v>1</v>
      </c>
      <c r="CB2064" s="302">
        <v>0</v>
      </c>
      <c r="CC2064" s="303">
        <v>0</v>
      </c>
      <c r="CD2064" s="304">
        <v>0</v>
      </c>
      <c r="CE2064" s="302">
        <v>0</v>
      </c>
      <c r="CF2064" s="302">
        <v>30</v>
      </c>
      <c r="CG2064" s="296">
        <v>0</v>
      </c>
      <c r="CH2064" s="297" t="s">
        <v>12384</v>
      </c>
      <c r="CI2064" s="305">
        <v>0</v>
      </c>
      <c r="CJ2064" s="306">
        <v>0</v>
      </c>
      <c r="CK2064" s="300">
        <v>0</v>
      </c>
      <c r="CL2064" s="301">
        <v>0</v>
      </c>
    </row>
    <row r="2065" spans="1:90" x14ac:dyDescent="0.25">
      <c r="A2065">
        <v>1553102040</v>
      </c>
      <c r="B2065" s="287" t="s">
        <v>14457</v>
      </c>
      <c r="C2065" s="141"/>
      <c r="N2065" s="142"/>
      <c r="O2065" s="141"/>
      <c r="AA2065" s="141"/>
      <c r="AL2065" s="142"/>
      <c r="AM2065" s="141"/>
      <c r="AO2065">
        <v>1</v>
      </c>
      <c r="AQ2065">
        <v>1</v>
      </c>
      <c r="AR2065">
        <v>2</v>
      </c>
      <c r="AV2065">
        <v>1</v>
      </c>
      <c r="AW2065">
        <v>1</v>
      </c>
      <c r="AX2065" s="142"/>
      <c r="AY2065" s="141">
        <v>2</v>
      </c>
      <c r="BB2065">
        <v>1</v>
      </c>
      <c r="BC2065">
        <v>1</v>
      </c>
      <c r="BG2065">
        <v>2</v>
      </c>
      <c r="BH2065">
        <v>1</v>
      </c>
      <c r="BJ2065" s="142"/>
      <c r="BK2065" s="141"/>
      <c r="BM2065">
        <v>1</v>
      </c>
      <c r="BN2065">
        <v>1</v>
      </c>
      <c r="BR2065">
        <v>3</v>
      </c>
      <c r="BT2065">
        <v>2</v>
      </c>
      <c r="BV2065" s="142"/>
      <c r="BW2065" s="302">
        <v>0</v>
      </c>
      <c r="BX2065" s="302">
        <v>0</v>
      </c>
      <c r="BY2065" s="302">
        <v>0</v>
      </c>
      <c r="BZ2065" s="302">
        <v>6</v>
      </c>
      <c r="CA2065" s="302">
        <v>7</v>
      </c>
      <c r="CB2065" s="302">
        <v>7</v>
      </c>
      <c r="CC2065" s="303">
        <v>2.7777777777777776E-2</v>
      </c>
      <c r="CD2065" s="304">
        <v>0.9574271077563381</v>
      </c>
      <c r="CE2065" s="302">
        <v>0</v>
      </c>
      <c r="CF2065" s="302">
        <v>30</v>
      </c>
      <c r="CG2065" s="296">
        <v>1.3888888888888889E-3</v>
      </c>
      <c r="CH2065" s="307" t="s">
        <v>15354</v>
      </c>
      <c r="CI2065" s="305">
        <v>1</v>
      </c>
      <c r="CJ2065" s="306">
        <v>8.2074271077563381</v>
      </c>
      <c r="CK2065" s="300">
        <v>2</v>
      </c>
      <c r="CL2065" s="301">
        <v>9</v>
      </c>
    </row>
    <row r="2066" spans="1:90" x14ac:dyDescent="0.25">
      <c r="A2066">
        <v>1554100000</v>
      </c>
      <c r="B2066" s="287" t="s">
        <v>14458</v>
      </c>
      <c r="C2066" s="141"/>
      <c r="N2066" s="142"/>
      <c r="O2066" s="141"/>
      <c r="T2066">
        <v>1</v>
      </c>
      <c r="X2066">
        <v>1</v>
      </c>
      <c r="Z2066">
        <v>1</v>
      </c>
      <c r="AA2066" s="141">
        <v>1</v>
      </c>
      <c r="AH2066">
        <v>1</v>
      </c>
      <c r="AL2066" s="142"/>
      <c r="AM2066" s="141"/>
      <c r="AU2066">
        <v>1</v>
      </c>
      <c r="AX2066" s="142"/>
      <c r="AY2066" s="141"/>
      <c r="BJ2066" s="142"/>
      <c r="BK2066" s="141"/>
      <c r="BV2066" s="142"/>
      <c r="BW2066" s="302">
        <v>0</v>
      </c>
      <c r="BX2066" s="302">
        <v>3</v>
      </c>
      <c r="BY2066" s="302">
        <v>2</v>
      </c>
      <c r="BZ2066" s="302">
        <v>1</v>
      </c>
      <c r="CA2066" s="302">
        <v>0</v>
      </c>
      <c r="CB2066" s="302">
        <v>0</v>
      </c>
      <c r="CC2066" s="303">
        <v>0</v>
      </c>
      <c r="CD2066" s="304">
        <v>0</v>
      </c>
      <c r="CE2066" s="302">
        <v>0</v>
      </c>
      <c r="CF2066" s="302">
        <v>30</v>
      </c>
      <c r="CG2066" s="296">
        <v>0</v>
      </c>
      <c r="CH2066" s="297" t="s">
        <v>12384</v>
      </c>
      <c r="CI2066" s="305">
        <v>0</v>
      </c>
      <c r="CJ2066" s="306">
        <v>0</v>
      </c>
      <c r="CK2066" s="300">
        <v>0</v>
      </c>
      <c r="CL2066" s="301">
        <v>0</v>
      </c>
    </row>
    <row r="2067" spans="1:90" x14ac:dyDescent="0.25">
      <c r="A2067">
        <v>1554100060</v>
      </c>
      <c r="B2067" s="287" t="s">
        <v>14459</v>
      </c>
      <c r="C2067" s="141"/>
      <c r="N2067" s="142">
        <v>1</v>
      </c>
      <c r="O2067" s="141"/>
      <c r="AA2067" s="141">
        <v>1</v>
      </c>
      <c r="AB2067">
        <v>1</v>
      </c>
      <c r="AH2067">
        <v>1</v>
      </c>
      <c r="AL2067" s="142"/>
      <c r="AM2067" s="141"/>
      <c r="AX2067" s="142"/>
      <c r="AY2067" s="141"/>
      <c r="BJ2067" s="142"/>
      <c r="BK2067" s="141"/>
      <c r="BV2067" s="142"/>
      <c r="BW2067" s="302">
        <v>1</v>
      </c>
      <c r="BX2067" s="302">
        <v>0</v>
      </c>
      <c r="BY2067" s="302">
        <v>3</v>
      </c>
      <c r="BZ2067" s="302">
        <v>0</v>
      </c>
      <c r="CA2067" s="302">
        <v>0</v>
      </c>
      <c r="CB2067" s="302">
        <v>0</v>
      </c>
      <c r="CC2067" s="303">
        <v>0</v>
      </c>
      <c r="CD2067" s="304">
        <v>0</v>
      </c>
      <c r="CE2067" s="302">
        <v>0</v>
      </c>
      <c r="CF2067" s="302">
        <v>30</v>
      </c>
      <c r="CG2067" s="296">
        <v>0</v>
      </c>
      <c r="CH2067" s="297" t="s">
        <v>12384</v>
      </c>
      <c r="CI2067" s="305">
        <v>0</v>
      </c>
      <c r="CJ2067" s="306">
        <v>0</v>
      </c>
      <c r="CK2067" s="300">
        <v>0</v>
      </c>
      <c r="CL2067" s="301">
        <v>0</v>
      </c>
    </row>
    <row r="2068" spans="1:90" x14ac:dyDescent="0.25">
      <c r="A2068">
        <v>1610100000</v>
      </c>
      <c r="B2068" s="287" t="s">
        <v>14460</v>
      </c>
      <c r="C2068" s="141">
        <v>1</v>
      </c>
      <c r="G2068">
        <v>1</v>
      </c>
      <c r="H2068">
        <v>1</v>
      </c>
      <c r="J2068">
        <v>1</v>
      </c>
      <c r="N2068" s="142"/>
      <c r="O2068" s="141"/>
      <c r="P2068">
        <v>2</v>
      </c>
      <c r="AA2068" s="141"/>
      <c r="AL2068" s="142"/>
      <c r="AM2068" s="141"/>
      <c r="AX2068" s="142"/>
      <c r="AY2068" s="141"/>
      <c r="BJ2068" s="142"/>
      <c r="BK2068" s="141"/>
      <c r="BV2068" s="142"/>
      <c r="BW2068" s="302">
        <v>4</v>
      </c>
      <c r="BX2068" s="302">
        <v>2</v>
      </c>
      <c r="BY2068" s="302">
        <v>0</v>
      </c>
      <c r="BZ2068" s="302">
        <v>0</v>
      </c>
      <c r="CA2068" s="302">
        <v>0</v>
      </c>
      <c r="CB2068" s="302">
        <v>0</v>
      </c>
      <c r="CC2068" s="303">
        <v>0</v>
      </c>
      <c r="CD2068" s="304">
        <v>0</v>
      </c>
      <c r="CE2068" s="302">
        <v>0</v>
      </c>
      <c r="CF2068" s="302">
        <v>30</v>
      </c>
      <c r="CG2068" s="296">
        <v>0</v>
      </c>
      <c r="CH2068" s="297" t="s">
        <v>12384</v>
      </c>
      <c r="CI2068" s="305">
        <v>0</v>
      </c>
      <c r="CJ2068" s="306">
        <v>0</v>
      </c>
      <c r="CK2068" s="300">
        <v>0</v>
      </c>
      <c r="CL2068" s="301">
        <v>0</v>
      </c>
    </row>
    <row r="2069" spans="1:90" x14ac:dyDescent="0.25">
      <c r="A2069">
        <v>1610100010</v>
      </c>
      <c r="B2069" s="287" t="s">
        <v>14461</v>
      </c>
      <c r="C2069" s="141"/>
      <c r="G2069">
        <v>1</v>
      </c>
      <c r="H2069">
        <v>1</v>
      </c>
      <c r="J2069">
        <v>2</v>
      </c>
      <c r="K2069">
        <v>1</v>
      </c>
      <c r="N2069" s="142"/>
      <c r="O2069" s="141"/>
      <c r="AA2069" s="141"/>
      <c r="AL2069" s="142"/>
      <c r="AM2069" s="141"/>
      <c r="AX2069" s="142"/>
      <c r="AY2069" s="141"/>
      <c r="BJ2069" s="142"/>
      <c r="BK2069" s="141"/>
      <c r="BV2069" s="142"/>
      <c r="BW2069" s="302">
        <v>5</v>
      </c>
      <c r="BX2069" s="302">
        <v>0</v>
      </c>
      <c r="BY2069" s="302">
        <v>0</v>
      </c>
      <c r="BZ2069" s="302">
        <v>0</v>
      </c>
      <c r="CA2069" s="302">
        <v>0</v>
      </c>
      <c r="CB2069" s="302">
        <v>0</v>
      </c>
      <c r="CC2069" s="303">
        <v>0</v>
      </c>
      <c r="CD2069" s="304">
        <v>0</v>
      </c>
      <c r="CE2069" s="302">
        <v>0</v>
      </c>
      <c r="CF2069" s="302">
        <v>30</v>
      </c>
      <c r="CG2069" s="296">
        <v>0</v>
      </c>
      <c r="CH2069" s="297" t="s">
        <v>12384</v>
      </c>
      <c r="CI2069" s="305">
        <v>0</v>
      </c>
      <c r="CJ2069" s="306">
        <v>0</v>
      </c>
      <c r="CK2069" s="300">
        <v>0</v>
      </c>
      <c r="CL2069" s="301">
        <v>0</v>
      </c>
    </row>
    <row r="2070" spans="1:90" x14ac:dyDescent="0.25">
      <c r="A2070">
        <v>1610100020</v>
      </c>
      <c r="B2070" s="287" t="s">
        <v>14462</v>
      </c>
      <c r="C2070" s="141"/>
      <c r="K2070">
        <v>1</v>
      </c>
      <c r="N2070" s="142">
        <v>1</v>
      </c>
      <c r="O2070" s="141"/>
      <c r="P2070">
        <v>2</v>
      </c>
      <c r="AA2070" s="141"/>
      <c r="AL2070" s="142"/>
      <c r="AM2070" s="141"/>
      <c r="AX2070" s="142"/>
      <c r="AY2070" s="141"/>
      <c r="BJ2070" s="142"/>
      <c r="BK2070" s="141"/>
      <c r="BV2070" s="142"/>
      <c r="BW2070" s="302">
        <v>2</v>
      </c>
      <c r="BX2070" s="302">
        <v>2</v>
      </c>
      <c r="BY2070" s="302">
        <v>0</v>
      </c>
      <c r="BZ2070" s="302">
        <v>0</v>
      </c>
      <c r="CA2070" s="302">
        <v>0</v>
      </c>
      <c r="CB2070" s="302">
        <v>0</v>
      </c>
      <c r="CC2070" s="303">
        <v>0</v>
      </c>
      <c r="CD2070" s="304">
        <v>0</v>
      </c>
      <c r="CE2070" s="302">
        <v>0</v>
      </c>
      <c r="CF2070" s="302">
        <v>30</v>
      </c>
      <c r="CG2070" s="296">
        <v>0</v>
      </c>
      <c r="CH2070" s="297" t="s">
        <v>12384</v>
      </c>
      <c r="CI2070" s="305">
        <v>0</v>
      </c>
      <c r="CJ2070" s="306">
        <v>0</v>
      </c>
      <c r="CK2070" s="300">
        <v>0</v>
      </c>
      <c r="CL2070" s="301">
        <v>0</v>
      </c>
    </row>
    <row r="2071" spans="1:90" x14ac:dyDescent="0.25">
      <c r="A2071">
        <v>1610100040</v>
      </c>
      <c r="B2071" s="287" t="s">
        <v>14463</v>
      </c>
      <c r="C2071" s="141"/>
      <c r="F2071">
        <v>1</v>
      </c>
      <c r="G2071">
        <v>1</v>
      </c>
      <c r="H2071">
        <v>1</v>
      </c>
      <c r="J2071">
        <v>1</v>
      </c>
      <c r="N2071" s="142"/>
      <c r="O2071" s="141"/>
      <c r="AA2071" s="141"/>
      <c r="AL2071" s="142"/>
      <c r="AM2071" s="141"/>
      <c r="AX2071" s="142"/>
      <c r="AY2071" s="141"/>
      <c r="BJ2071" s="142"/>
      <c r="BK2071" s="141"/>
      <c r="BV2071" s="142"/>
      <c r="BW2071" s="302">
        <v>4</v>
      </c>
      <c r="BX2071" s="302">
        <v>0</v>
      </c>
      <c r="BY2071" s="302">
        <v>0</v>
      </c>
      <c r="BZ2071" s="302">
        <v>0</v>
      </c>
      <c r="CA2071" s="302">
        <v>0</v>
      </c>
      <c r="CB2071" s="302">
        <v>0</v>
      </c>
      <c r="CC2071" s="303">
        <v>0</v>
      </c>
      <c r="CD2071" s="304">
        <v>0</v>
      </c>
      <c r="CE2071" s="302">
        <v>0</v>
      </c>
      <c r="CF2071" s="302">
        <v>30</v>
      </c>
      <c r="CG2071" s="296">
        <v>0</v>
      </c>
      <c r="CH2071" s="297" t="s">
        <v>12384</v>
      </c>
      <c r="CI2071" s="305">
        <v>0</v>
      </c>
      <c r="CJ2071" s="306">
        <v>0</v>
      </c>
      <c r="CK2071" s="300">
        <v>0</v>
      </c>
      <c r="CL2071" s="301">
        <v>0</v>
      </c>
    </row>
    <row r="2072" spans="1:90" x14ac:dyDescent="0.25">
      <c r="A2072">
        <v>1610100110</v>
      </c>
      <c r="B2072" s="287" t="s">
        <v>14464</v>
      </c>
      <c r="C2072" s="141">
        <v>2</v>
      </c>
      <c r="D2072">
        <v>2</v>
      </c>
      <c r="E2072">
        <v>3</v>
      </c>
      <c r="G2072">
        <v>1</v>
      </c>
      <c r="N2072" s="142"/>
      <c r="O2072" s="141"/>
      <c r="AA2072" s="141"/>
      <c r="AL2072" s="142"/>
      <c r="AM2072" s="141"/>
      <c r="AX2072" s="142"/>
      <c r="AY2072" s="141"/>
      <c r="BJ2072" s="142"/>
      <c r="BK2072" s="141"/>
      <c r="BV2072" s="142"/>
      <c r="BW2072" s="302">
        <v>8</v>
      </c>
      <c r="BX2072" s="302">
        <v>0</v>
      </c>
      <c r="BY2072" s="302">
        <v>0</v>
      </c>
      <c r="BZ2072" s="302">
        <v>0</v>
      </c>
      <c r="CA2072" s="302">
        <v>0</v>
      </c>
      <c r="CB2072" s="302">
        <v>0</v>
      </c>
      <c r="CC2072" s="303">
        <v>0</v>
      </c>
      <c r="CD2072" s="304">
        <v>0</v>
      </c>
      <c r="CE2072" s="302">
        <v>0</v>
      </c>
      <c r="CF2072" s="302">
        <v>30</v>
      </c>
      <c r="CG2072" s="296">
        <v>0</v>
      </c>
      <c r="CH2072" s="297" t="s">
        <v>12384</v>
      </c>
      <c r="CI2072" s="305">
        <v>0</v>
      </c>
      <c r="CJ2072" s="306">
        <v>0</v>
      </c>
      <c r="CK2072" s="300">
        <v>0</v>
      </c>
      <c r="CL2072" s="301">
        <v>0</v>
      </c>
    </row>
    <row r="2073" spans="1:90" x14ac:dyDescent="0.25">
      <c r="A2073">
        <v>1610100150</v>
      </c>
      <c r="B2073" s="287" t="s">
        <v>14465</v>
      </c>
      <c r="C2073" s="141">
        <v>2</v>
      </c>
      <c r="G2073">
        <v>1</v>
      </c>
      <c r="J2073">
        <v>1</v>
      </c>
      <c r="N2073" s="142"/>
      <c r="O2073" s="141"/>
      <c r="AA2073" s="141"/>
      <c r="AL2073" s="142"/>
      <c r="AM2073" s="141"/>
      <c r="AX2073" s="142"/>
      <c r="AY2073" s="141"/>
      <c r="BJ2073" s="142"/>
      <c r="BK2073" s="141"/>
      <c r="BV2073" s="142"/>
      <c r="BW2073" s="302">
        <v>4</v>
      </c>
      <c r="BX2073" s="302">
        <v>0</v>
      </c>
      <c r="BY2073" s="302">
        <v>0</v>
      </c>
      <c r="BZ2073" s="302">
        <v>0</v>
      </c>
      <c r="CA2073" s="302">
        <v>0</v>
      </c>
      <c r="CB2073" s="302">
        <v>0</v>
      </c>
      <c r="CC2073" s="303">
        <v>0</v>
      </c>
      <c r="CD2073" s="304">
        <v>0</v>
      </c>
      <c r="CE2073" s="302">
        <v>0</v>
      </c>
      <c r="CF2073" s="302">
        <v>30</v>
      </c>
      <c r="CG2073" s="296">
        <v>0</v>
      </c>
      <c r="CH2073" s="297" t="s">
        <v>12384</v>
      </c>
      <c r="CI2073" s="305">
        <v>0</v>
      </c>
      <c r="CJ2073" s="306">
        <v>0</v>
      </c>
      <c r="CK2073" s="300">
        <v>0</v>
      </c>
      <c r="CL2073" s="301">
        <v>0</v>
      </c>
    </row>
    <row r="2074" spans="1:90" x14ac:dyDescent="0.25">
      <c r="A2074">
        <v>1610100170</v>
      </c>
      <c r="B2074" s="287" t="s">
        <v>14466</v>
      </c>
      <c r="C2074" s="141">
        <v>1</v>
      </c>
      <c r="F2074">
        <v>2</v>
      </c>
      <c r="G2074">
        <v>1</v>
      </c>
      <c r="J2074">
        <v>1</v>
      </c>
      <c r="N2074" s="142"/>
      <c r="O2074" s="141"/>
      <c r="W2074">
        <v>2</v>
      </c>
      <c r="X2074">
        <v>1</v>
      </c>
      <c r="AA2074" s="141"/>
      <c r="AC2074">
        <v>1</v>
      </c>
      <c r="AD2074">
        <v>1</v>
      </c>
      <c r="AF2074">
        <v>1</v>
      </c>
      <c r="AJ2074">
        <v>2</v>
      </c>
      <c r="AL2074" s="142">
        <v>1</v>
      </c>
      <c r="AM2074" s="141"/>
      <c r="AR2074">
        <v>1</v>
      </c>
      <c r="AT2074">
        <v>1</v>
      </c>
      <c r="AX2074" s="142"/>
      <c r="AY2074" s="141"/>
      <c r="BE2074">
        <v>1</v>
      </c>
      <c r="BJ2074" s="142"/>
      <c r="BK2074" s="141">
        <v>1</v>
      </c>
      <c r="BN2074">
        <v>1</v>
      </c>
      <c r="BQ2074">
        <v>1</v>
      </c>
      <c r="BV2074" s="142"/>
      <c r="BW2074" s="302">
        <v>5</v>
      </c>
      <c r="BX2074" s="302">
        <v>3</v>
      </c>
      <c r="BY2074" s="302">
        <v>6</v>
      </c>
      <c r="BZ2074" s="302">
        <v>2</v>
      </c>
      <c r="CA2074" s="302">
        <v>1</v>
      </c>
      <c r="CB2074" s="302">
        <v>3</v>
      </c>
      <c r="CC2074" s="303">
        <v>1.1904761904761904E-2</v>
      </c>
      <c r="CD2074" s="304">
        <v>0</v>
      </c>
      <c r="CE2074" s="302">
        <v>0</v>
      </c>
      <c r="CF2074" s="302">
        <v>30</v>
      </c>
      <c r="CG2074" s="296">
        <v>5.9523809523809529E-4</v>
      </c>
      <c r="CH2074" s="297" t="s">
        <v>12384</v>
      </c>
      <c r="CI2074" s="305">
        <v>0</v>
      </c>
      <c r="CJ2074" s="306">
        <v>3.1071428571428568</v>
      </c>
      <c r="CK2074" s="300">
        <v>1</v>
      </c>
      <c r="CL2074" s="301">
        <v>4</v>
      </c>
    </row>
    <row r="2075" spans="1:90" x14ac:dyDescent="0.25">
      <c r="A2075">
        <v>1610100200</v>
      </c>
      <c r="B2075" s="287" t="s">
        <v>14467</v>
      </c>
      <c r="C2075" s="141">
        <v>2</v>
      </c>
      <c r="D2075">
        <v>2</v>
      </c>
      <c r="E2075">
        <v>3</v>
      </c>
      <c r="F2075">
        <v>1</v>
      </c>
      <c r="G2075">
        <v>2</v>
      </c>
      <c r="J2075">
        <v>1</v>
      </c>
      <c r="K2075">
        <v>1</v>
      </c>
      <c r="N2075" s="142">
        <v>1</v>
      </c>
      <c r="O2075" s="141">
        <v>1</v>
      </c>
      <c r="P2075">
        <v>3</v>
      </c>
      <c r="Q2075">
        <v>1</v>
      </c>
      <c r="U2075">
        <v>1</v>
      </c>
      <c r="V2075">
        <v>2</v>
      </c>
      <c r="Y2075">
        <v>1</v>
      </c>
      <c r="Z2075">
        <v>1</v>
      </c>
      <c r="AA2075" s="141"/>
      <c r="AB2075">
        <v>1</v>
      </c>
      <c r="AC2075">
        <v>1</v>
      </c>
      <c r="AF2075">
        <v>2</v>
      </c>
      <c r="AH2075">
        <v>1</v>
      </c>
      <c r="AI2075">
        <v>1</v>
      </c>
      <c r="AL2075" s="142"/>
      <c r="AM2075" s="141"/>
      <c r="AN2075">
        <v>1</v>
      </c>
      <c r="AQ2075">
        <v>1</v>
      </c>
      <c r="AW2075">
        <v>1</v>
      </c>
      <c r="AX2075" s="142"/>
      <c r="AY2075" s="141">
        <v>1</v>
      </c>
      <c r="AZ2075">
        <v>1</v>
      </c>
      <c r="BJ2075" s="142"/>
      <c r="BK2075" s="141"/>
      <c r="BL2075">
        <v>1</v>
      </c>
      <c r="BP2075">
        <v>1</v>
      </c>
      <c r="BV2075" s="142"/>
      <c r="BW2075" s="302">
        <v>13</v>
      </c>
      <c r="BX2075" s="302">
        <v>10</v>
      </c>
      <c r="BY2075" s="302">
        <v>6</v>
      </c>
      <c r="BZ2075" s="302">
        <v>3</v>
      </c>
      <c r="CA2075" s="302">
        <v>2</v>
      </c>
      <c r="CB2075" s="302">
        <v>2</v>
      </c>
      <c r="CC2075" s="303">
        <v>7.9365079365079361E-3</v>
      </c>
      <c r="CD2075" s="304">
        <v>0</v>
      </c>
      <c r="CE2075" s="302">
        <v>0</v>
      </c>
      <c r="CF2075" s="302">
        <v>30</v>
      </c>
      <c r="CG2075" s="296">
        <v>3.9682539682539683E-4</v>
      </c>
      <c r="CH2075" s="297" t="s">
        <v>12384</v>
      </c>
      <c r="CI2075" s="305">
        <v>0</v>
      </c>
      <c r="CJ2075" s="306">
        <v>2.0714285714285712</v>
      </c>
      <c r="CK2075" s="300">
        <v>1</v>
      </c>
      <c r="CL2075" s="301">
        <v>3</v>
      </c>
    </row>
    <row r="2076" spans="1:90" x14ac:dyDescent="0.25">
      <c r="A2076">
        <v>1610100290</v>
      </c>
      <c r="B2076" s="287" t="s">
        <v>14468</v>
      </c>
      <c r="C2076" s="141"/>
      <c r="E2076">
        <v>1</v>
      </c>
      <c r="G2076">
        <v>1</v>
      </c>
      <c r="K2076">
        <v>1</v>
      </c>
      <c r="N2076" s="142"/>
      <c r="O2076" s="141"/>
      <c r="P2076">
        <v>1</v>
      </c>
      <c r="AA2076" s="141"/>
      <c r="AL2076" s="142"/>
      <c r="AM2076" s="141"/>
      <c r="AX2076" s="142"/>
      <c r="AY2076" s="141"/>
      <c r="BJ2076" s="142"/>
      <c r="BK2076" s="141"/>
      <c r="BV2076" s="142"/>
      <c r="BW2076" s="302">
        <v>3</v>
      </c>
      <c r="BX2076" s="302">
        <v>1</v>
      </c>
      <c r="BY2076" s="302">
        <v>0</v>
      </c>
      <c r="BZ2076" s="302">
        <v>0</v>
      </c>
      <c r="CA2076" s="302">
        <v>0</v>
      </c>
      <c r="CB2076" s="302">
        <v>0</v>
      </c>
      <c r="CC2076" s="303">
        <v>0</v>
      </c>
      <c r="CD2076" s="304">
        <v>0</v>
      </c>
      <c r="CE2076" s="302">
        <v>0</v>
      </c>
      <c r="CF2076" s="302">
        <v>30</v>
      </c>
      <c r="CG2076" s="296">
        <v>0</v>
      </c>
      <c r="CH2076" s="297" t="s">
        <v>12384</v>
      </c>
      <c r="CI2076" s="305">
        <v>0</v>
      </c>
      <c r="CJ2076" s="306">
        <v>0</v>
      </c>
      <c r="CK2076" s="300">
        <v>0</v>
      </c>
      <c r="CL2076" s="301">
        <v>0</v>
      </c>
    </row>
    <row r="2077" spans="1:90" x14ac:dyDescent="0.25">
      <c r="A2077">
        <v>1610100300</v>
      </c>
      <c r="B2077" s="287" t="s">
        <v>14469</v>
      </c>
      <c r="C2077" s="141">
        <v>3</v>
      </c>
      <c r="D2077">
        <v>3</v>
      </c>
      <c r="E2077">
        <v>15</v>
      </c>
      <c r="F2077">
        <v>4</v>
      </c>
      <c r="G2077">
        <v>7</v>
      </c>
      <c r="H2077">
        <v>4</v>
      </c>
      <c r="I2077">
        <v>2</v>
      </c>
      <c r="J2077">
        <v>8</v>
      </c>
      <c r="K2077">
        <v>2</v>
      </c>
      <c r="L2077">
        <v>3</v>
      </c>
      <c r="M2077">
        <v>4</v>
      </c>
      <c r="N2077" s="142">
        <v>4</v>
      </c>
      <c r="O2077" s="141">
        <v>5</v>
      </c>
      <c r="P2077">
        <v>8</v>
      </c>
      <c r="Q2077">
        <v>5</v>
      </c>
      <c r="R2077">
        <v>5</v>
      </c>
      <c r="S2077">
        <v>10</v>
      </c>
      <c r="T2077">
        <v>2</v>
      </c>
      <c r="U2077">
        <v>12</v>
      </c>
      <c r="V2077">
        <v>10</v>
      </c>
      <c r="W2077">
        <v>7</v>
      </c>
      <c r="X2077">
        <v>6</v>
      </c>
      <c r="Y2077">
        <v>5</v>
      </c>
      <c r="Z2077">
        <v>5</v>
      </c>
      <c r="AA2077" s="141">
        <v>3</v>
      </c>
      <c r="AC2077">
        <v>3</v>
      </c>
      <c r="AD2077">
        <v>4</v>
      </c>
      <c r="AE2077">
        <v>4</v>
      </c>
      <c r="AF2077">
        <v>2</v>
      </c>
      <c r="AG2077">
        <v>5</v>
      </c>
      <c r="AH2077">
        <v>5</v>
      </c>
      <c r="AI2077">
        <v>6</v>
      </c>
      <c r="AJ2077">
        <v>2</v>
      </c>
      <c r="AK2077">
        <v>4</v>
      </c>
      <c r="AL2077" s="142">
        <v>2</v>
      </c>
      <c r="AM2077" s="141">
        <v>7</v>
      </c>
      <c r="AN2077">
        <v>4</v>
      </c>
      <c r="AO2077">
        <v>4</v>
      </c>
      <c r="AP2077">
        <v>6</v>
      </c>
      <c r="AQ2077">
        <v>4</v>
      </c>
      <c r="AR2077">
        <v>11</v>
      </c>
      <c r="AS2077">
        <v>8</v>
      </c>
      <c r="AT2077">
        <v>3</v>
      </c>
      <c r="AU2077">
        <v>2</v>
      </c>
      <c r="AV2077">
        <v>1</v>
      </c>
      <c r="AW2077">
        <v>7</v>
      </c>
      <c r="AX2077" s="142">
        <v>3</v>
      </c>
      <c r="AY2077" s="141">
        <v>6</v>
      </c>
      <c r="AZ2077">
        <v>2</v>
      </c>
      <c r="BA2077">
        <v>3</v>
      </c>
      <c r="BB2077">
        <v>1</v>
      </c>
      <c r="BC2077">
        <v>8</v>
      </c>
      <c r="BD2077">
        <v>4</v>
      </c>
      <c r="BE2077">
        <v>2</v>
      </c>
      <c r="BF2077">
        <v>2</v>
      </c>
      <c r="BG2077">
        <v>2</v>
      </c>
      <c r="BH2077">
        <v>1</v>
      </c>
      <c r="BI2077">
        <v>3</v>
      </c>
      <c r="BJ2077" s="142">
        <v>1</v>
      </c>
      <c r="BK2077" s="141">
        <v>2</v>
      </c>
      <c r="BL2077">
        <v>4</v>
      </c>
      <c r="BN2077">
        <v>2</v>
      </c>
      <c r="BO2077">
        <v>5</v>
      </c>
      <c r="BP2077">
        <v>5</v>
      </c>
      <c r="BQ2077">
        <v>4</v>
      </c>
      <c r="BR2077">
        <v>3</v>
      </c>
      <c r="BS2077">
        <v>2</v>
      </c>
      <c r="BT2077">
        <v>3</v>
      </c>
      <c r="BU2077">
        <v>3</v>
      </c>
      <c r="BV2077" s="142">
        <v>2</v>
      </c>
      <c r="BW2077" s="302">
        <v>59</v>
      </c>
      <c r="BX2077" s="302">
        <v>80</v>
      </c>
      <c r="BY2077" s="302">
        <v>40</v>
      </c>
      <c r="BZ2077" s="302">
        <v>60</v>
      </c>
      <c r="CA2077" s="302">
        <v>35</v>
      </c>
      <c r="CB2077" s="302">
        <v>35</v>
      </c>
      <c r="CC2077" s="303">
        <v>0.1388888888888889</v>
      </c>
      <c r="CD2077" s="304">
        <v>1.1677484162422846</v>
      </c>
      <c r="CE2077" s="302">
        <v>0</v>
      </c>
      <c r="CF2077" s="302">
        <v>30</v>
      </c>
      <c r="CG2077" s="296">
        <v>6.9444444444444449E-3</v>
      </c>
      <c r="CH2077" s="297" t="s">
        <v>12384</v>
      </c>
      <c r="CI2077" s="305">
        <v>2</v>
      </c>
      <c r="CJ2077" s="306">
        <v>37.417748416242283</v>
      </c>
      <c r="CK2077" s="300">
        <v>6</v>
      </c>
      <c r="CL2077" s="301">
        <v>38</v>
      </c>
    </row>
    <row r="2078" spans="1:90" x14ac:dyDescent="0.25">
      <c r="A2078">
        <v>1610100310</v>
      </c>
      <c r="B2078" s="287" t="s">
        <v>14470</v>
      </c>
      <c r="C2078" s="141"/>
      <c r="G2078">
        <v>1</v>
      </c>
      <c r="H2078">
        <v>1</v>
      </c>
      <c r="J2078">
        <v>1</v>
      </c>
      <c r="N2078" s="142"/>
      <c r="O2078" s="141"/>
      <c r="AA2078" s="141"/>
      <c r="AL2078" s="142"/>
      <c r="AM2078" s="141">
        <v>1</v>
      </c>
      <c r="AP2078">
        <v>1</v>
      </c>
      <c r="AS2078">
        <v>1</v>
      </c>
      <c r="AU2078">
        <v>1</v>
      </c>
      <c r="AV2078">
        <v>2</v>
      </c>
      <c r="AX2078" s="142"/>
      <c r="AY2078" s="141"/>
      <c r="BI2078">
        <v>1</v>
      </c>
      <c r="BJ2078" s="142">
        <v>1</v>
      </c>
      <c r="BK2078" s="141"/>
      <c r="BQ2078">
        <v>1</v>
      </c>
      <c r="BV2078" s="142">
        <v>1</v>
      </c>
      <c r="BW2078" s="302">
        <v>3</v>
      </c>
      <c r="BX2078" s="302">
        <v>0</v>
      </c>
      <c r="BY2078" s="302">
        <v>0</v>
      </c>
      <c r="BZ2078" s="302">
        <v>6</v>
      </c>
      <c r="CA2078" s="302">
        <v>2</v>
      </c>
      <c r="CB2078" s="302">
        <v>2</v>
      </c>
      <c r="CC2078" s="303">
        <v>7.9365079365079361E-3</v>
      </c>
      <c r="CD2078" s="304">
        <v>0</v>
      </c>
      <c r="CE2078" s="302">
        <v>0</v>
      </c>
      <c r="CF2078" s="302">
        <v>30</v>
      </c>
      <c r="CG2078" s="296">
        <v>3.9682539682539683E-4</v>
      </c>
      <c r="CH2078" s="297" t="s">
        <v>12384</v>
      </c>
      <c r="CI2078" s="305">
        <v>0</v>
      </c>
      <c r="CJ2078" s="306">
        <v>2.0714285714285712</v>
      </c>
      <c r="CK2078" s="300">
        <v>1</v>
      </c>
      <c r="CL2078" s="301">
        <v>3</v>
      </c>
    </row>
    <row r="2079" spans="1:90" x14ac:dyDescent="0.25">
      <c r="A2079">
        <v>1610100320</v>
      </c>
      <c r="B2079" s="287" t="s">
        <v>14471</v>
      </c>
      <c r="C2079" s="141"/>
      <c r="E2079">
        <v>3</v>
      </c>
      <c r="G2079">
        <v>2</v>
      </c>
      <c r="J2079">
        <v>2</v>
      </c>
      <c r="K2079">
        <v>3</v>
      </c>
      <c r="N2079" s="142"/>
      <c r="O2079" s="141"/>
      <c r="P2079">
        <v>1</v>
      </c>
      <c r="AA2079" s="141"/>
      <c r="AL2079" s="142"/>
      <c r="AM2079" s="141"/>
      <c r="AX2079" s="142"/>
      <c r="AY2079" s="141"/>
      <c r="BJ2079" s="142"/>
      <c r="BK2079" s="141"/>
      <c r="BV2079" s="142"/>
      <c r="BW2079" s="302">
        <v>10</v>
      </c>
      <c r="BX2079" s="302">
        <v>1</v>
      </c>
      <c r="BY2079" s="302">
        <v>0</v>
      </c>
      <c r="BZ2079" s="302">
        <v>0</v>
      </c>
      <c r="CA2079" s="302">
        <v>0</v>
      </c>
      <c r="CB2079" s="302">
        <v>0</v>
      </c>
      <c r="CC2079" s="303">
        <v>0</v>
      </c>
      <c r="CD2079" s="304">
        <v>0</v>
      </c>
      <c r="CE2079" s="302">
        <v>0</v>
      </c>
      <c r="CF2079" s="302">
        <v>30</v>
      </c>
      <c r="CG2079" s="296">
        <v>0</v>
      </c>
      <c r="CH2079" s="297" t="s">
        <v>12384</v>
      </c>
      <c r="CI2079" s="305">
        <v>0</v>
      </c>
      <c r="CJ2079" s="306">
        <v>0</v>
      </c>
      <c r="CK2079" s="300">
        <v>0</v>
      </c>
      <c r="CL2079" s="301">
        <v>0</v>
      </c>
    </row>
    <row r="2080" spans="1:90" x14ac:dyDescent="0.25">
      <c r="A2080">
        <v>1610100330</v>
      </c>
      <c r="B2080" s="287" t="s">
        <v>14472</v>
      </c>
      <c r="C2080" s="141"/>
      <c r="L2080">
        <v>1</v>
      </c>
      <c r="N2080" s="142">
        <v>2</v>
      </c>
      <c r="O2080" s="141">
        <v>3</v>
      </c>
      <c r="S2080">
        <v>1</v>
      </c>
      <c r="V2080">
        <v>1</v>
      </c>
      <c r="AA2080" s="141"/>
      <c r="AL2080" s="142"/>
      <c r="AM2080" s="141"/>
      <c r="AP2080">
        <v>1</v>
      </c>
      <c r="AQ2080">
        <v>4</v>
      </c>
      <c r="AR2080">
        <v>1</v>
      </c>
      <c r="AS2080">
        <v>2</v>
      </c>
      <c r="AT2080">
        <v>1</v>
      </c>
      <c r="AV2080">
        <v>3</v>
      </c>
      <c r="AW2080">
        <v>1</v>
      </c>
      <c r="AX2080" s="142">
        <v>1</v>
      </c>
      <c r="AY2080" s="141"/>
      <c r="AZ2080">
        <v>2</v>
      </c>
      <c r="BA2080">
        <v>2</v>
      </c>
      <c r="BB2080">
        <v>1</v>
      </c>
      <c r="BC2080">
        <v>1</v>
      </c>
      <c r="BD2080">
        <v>3</v>
      </c>
      <c r="BF2080">
        <v>1</v>
      </c>
      <c r="BH2080">
        <v>1</v>
      </c>
      <c r="BI2080">
        <v>1</v>
      </c>
      <c r="BJ2080" s="142"/>
      <c r="BK2080" s="141"/>
      <c r="BQ2080">
        <v>1</v>
      </c>
      <c r="BT2080">
        <v>1</v>
      </c>
      <c r="BV2080" s="142"/>
      <c r="BW2080" s="302">
        <v>3</v>
      </c>
      <c r="BX2080" s="302">
        <v>5</v>
      </c>
      <c r="BY2080" s="302">
        <v>0</v>
      </c>
      <c r="BZ2080" s="302">
        <v>14</v>
      </c>
      <c r="CA2080" s="302">
        <v>12</v>
      </c>
      <c r="CB2080" s="302">
        <v>2</v>
      </c>
      <c r="CC2080" s="303">
        <v>7.9365079365079361E-3</v>
      </c>
      <c r="CD2080" s="304">
        <v>0</v>
      </c>
      <c r="CE2080" s="302">
        <v>0</v>
      </c>
      <c r="CF2080" s="302">
        <v>30</v>
      </c>
      <c r="CG2080" s="296">
        <v>3.9682539682539683E-4</v>
      </c>
      <c r="CH2080" s="297" t="s">
        <v>12384</v>
      </c>
      <c r="CI2080" s="305">
        <v>0</v>
      </c>
      <c r="CJ2080" s="306">
        <v>2.0714285714285712</v>
      </c>
      <c r="CK2080" s="300">
        <v>1</v>
      </c>
      <c r="CL2080" s="301">
        <v>3</v>
      </c>
    </row>
    <row r="2081" spans="1:90" x14ac:dyDescent="0.25">
      <c r="A2081">
        <v>1610100400</v>
      </c>
      <c r="B2081" s="287" t="s">
        <v>14473</v>
      </c>
      <c r="C2081" s="141"/>
      <c r="N2081" s="142"/>
      <c r="O2081" s="141"/>
      <c r="AA2081" s="141"/>
      <c r="AL2081" s="142"/>
      <c r="AM2081" s="141"/>
      <c r="AX2081" s="142"/>
      <c r="AY2081" s="141"/>
      <c r="BD2081">
        <v>1</v>
      </c>
      <c r="BF2081">
        <v>1</v>
      </c>
      <c r="BH2081">
        <v>1</v>
      </c>
      <c r="BJ2081" s="142"/>
      <c r="BK2081" s="141"/>
      <c r="BQ2081">
        <v>1</v>
      </c>
      <c r="BT2081">
        <v>1</v>
      </c>
      <c r="BV2081" s="142"/>
      <c r="BW2081" s="302">
        <v>0</v>
      </c>
      <c r="BX2081" s="302">
        <v>0</v>
      </c>
      <c r="BY2081" s="302">
        <v>0</v>
      </c>
      <c r="BZ2081" s="302">
        <v>0</v>
      </c>
      <c r="CA2081" s="302">
        <v>3</v>
      </c>
      <c r="CB2081" s="302">
        <v>2</v>
      </c>
      <c r="CC2081" s="303">
        <v>7.9365079365079361E-3</v>
      </c>
      <c r="CD2081" s="304">
        <v>0</v>
      </c>
      <c r="CE2081" s="302">
        <v>0</v>
      </c>
      <c r="CF2081" s="302">
        <v>30</v>
      </c>
      <c r="CG2081" s="296">
        <v>3.9682539682539683E-4</v>
      </c>
      <c r="CH2081" s="297" t="s">
        <v>12384</v>
      </c>
      <c r="CI2081" s="305">
        <v>0</v>
      </c>
      <c r="CJ2081" s="306">
        <v>2.0714285714285712</v>
      </c>
      <c r="CK2081" s="300">
        <v>1</v>
      </c>
      <c r="CL2081" s="301">
        <v>3</v>
      </c>
    </row>
    <row r="2082" spans="1:90" x14ac:dyDescent="0.25">
      <c r="A2082">
        <v>1610100410</v>
      </c>
      <c r="B2082" s="287" t="s">
        <v>14474</v>
      </c>
      <c r="C2082" s="141"/>
      <c r="N2082" s="142"/>
      <c r="O2082" s="141"/>
      <c r="AA2082" s="141"/>
      <c r="AL2082" s="142"/>
      <c r="AM2082" s="141"/>
      <c r="AX2082" s="142"/>
      <c r="AY2082" s="141"/>
      <c r="BD2082">
        <v>1</v>
      </c>
      <c r="BF2082">
        <v>2</v>
      </c>
      <c r="BH2082">
        <v>1</v>
      </c>
      <c r="BI2082">
        <v>1</v>
      </c>
      <c r="BJ2082" s="142"/>
      <c r="BK2082" s="141">
        <v>1</v>
      </c>
      <c r="BQ2082">
        <v>1</v>
      </c>
      <c r="BV2082" s="142"/>
      <c r="BW2082" s="302">
        <v>0</v>
      </c>
      <c r="BX2082" s="302">
        <v>0</v>
      </c>
      <c r="BY2082" s="302">
        <v>0</v>
      </c>
      <c r="BZ2082" s="302">
        <v>0</v>
      </c>
      <c r="CA2082" s="302">
        <v>5</v>
      </c>
      <c r="CB2082" s="302">
        <v>2</v>
      </c>
      <c r="CC2082" s="303">
        <v>7.9365079365079361E-3</v>
      </c>
      <c r="CD2082" s="304">
        <v>0</v>
      </c>
      <c r="CE2082" s="302">
        <v>0</v>
      </c>
      <c r="CF2082" s="302">
        <v>30</v>
      </c>
      <c r="CG2082" s="296">
        <v>3.9682539682539683E-4</v>
      </c>
      <c r="CH2082" s="297" t="s">
        <v>12384</v>
      </c>
      <c r="CI2082" s="305">
        <v>0</v>
      </c>
      <c r="CJ2082" s="306">
        <v>2.0714285714285712</v>
      </c>
      <c r="CK2082" s="300">
        <v>1</v>
      </c>
      <c r="CL2082" s="301">
        <v>3</v>
      </c>
    </row>
    <row r="2083" spans="1:90" x14ac:dyDescent="0.25">
      <c r="A2083">
        <v>1610100420</v>
      </c>
      <c r="B2083" s="287" t="s">
        <v>14475</v>
      </c>
      <c r="C2083" s="141"/>
      <c r="N2083" s="142"/>
      <c r="O2083" s="141"/>
      <c r="AA2083" s="141"/>
      <c r="AL2083" s="142"/>
      <c r="AM2083" s="141"/>
      <c r="AX2083" s="142"/>
      <c r="AY2083" s="141"/>
      <c r="BD2083">
        <v>1</v>
      </c>
      <c r="BF2083">
        <v>3</v>
      </c>
      <c r="BH2083">
        <v>1</v>
      </c>
      <c r="BJ2083" s="142"/>
      <c r="BK2083" s="141"/>
      <c r="BP2083">
        <v>1</v>
      </c>
      <c r="BQ2083">
        <v>1</v>
      </c>
      <c r="BT2083">
        <v>1</v>
      </c>
      <c r="BV2083" s="142"/>
      <c r="BW2083" s="302">
        <v>0</v>
      </c>
      <c r="BX2083" s="302">
        <v>0</v>
      </c>
      <c r="BY2083" s="302">
        <v>0</v>
      </c>
      <c r="BZ2083" s="302">
        <v>0</v>
      </c>
      <c r="CA2083" s="302">
        <v>5</v>
      </c>
      <c r="CB2083" s="302">
        <v>3</v>
      </c>
      <c r="CC2083" s="303">
        <v>1.1904761904761904E-2</v>
      </c>
      <c r="CD2083" s="304">
        <v>0</v>
      </c>
      <c r="CE2083" s="302">
        <v>0</v>
      </c>
      <c r="CF2083" s="302">
        <v>30</v>
      </c>
      <c r="CG2083" s="296">
        <v>5.9523809523809529E-4</v>
      </c>
      <c r="CH2083" s="297" t="s">
        <v>12384</v>
      </c>
      <c r="CI2083" s="305">
        <v>0</v>
      </c>
      <c r="CJ2083" s="306">
        <v>3.1071428571428568</v>
      </c>
      <c r="CK2083" s="300">
        <v>1</v>
      </c>
      <c r="CL2083" s="301">
        <v>4</v>
      </c>
    </row>
    <row r="2084" spans="1:90" x14ac:dyDescent="0.25">
      <c r="A2084">
        <v>1612100030</v>
      </c>
      <c r="B2084" s="287" t="s">
        <v>14476</v>
      </c>
      <c r="C2084" s="141"/>
      <c r="D2084">
        <v>1</v>
      </c>
      <c r="F2084">
        <v>1</v>
      </c>
      <c r="H2084">
        <v>1</v>
      </c>
      <c r="I2084">
        <v>1</v>
      </c>
      <c r="N2084" s="142"/>
      <c r="O2084" s="141"/>
      <c r="X2084">
        <v>1</v>
      </c>
      <c r="AA2084" s="141"/>
      <c r="AL2084" s="142"/>
      <c r="AM2084" s="141"/>
      <c r="AQ2084">
        <v>1</v>
      </c>
      <c r="AU2084">
        <v>1</v>
      </c>
      <c r="AX2084" s="142"/>
      <c r="AY2084" s="141"/>
      <c r="BC2084">
        <v>1</v>
      </c>
      <c r="BE2084">
        <v>2</v>
      </c>
      <c r="BG2084">
        <v>1</v>
      </c>
      <c r="BI2084">
        <v>1</v>
      </c>
      <c r="BJ2084" s="142"/>
      <c r="BK2084" s="141">
        <v>1</v>
      </c>
      <c r="BM2084">
        <v>1</v>
      </c>
      <c r="BR2084">
        <v>2</v>
      </c>
      <c r="BS2084">
        <v>1</v>
      </c>
      <c r="BT2084">
        <v>1</v>
      </c>
      <c r="BU2084">
        <v>1</v>
      </c>
      <c r="BV2084" s="142"/>
      <c r="BW2084" s="302">
        <v>4</v>
      </c>
      <c r="BX2084" s="302">
        <v>1</v>
      </c>
      <c r="BY2084" s="302">
        <v>0</v>
      </c>
      <c r="BZ2084" s="302">
        <v>2</v>
      </c>
      <c r="CA2084" s="302">
        <v>5</v>
      </c>
      <c r="CB2084" s="302">
        <v>7</v>
      </c>
      <c r="CC2084" s="303">
        <v>2.7777777777777776E-2</v>
      </c>
      <c r="CD2084" s="304">
        <v>0.40824829046386318</v>
      </c>
      <c r="CE2084" s="302">
        <v>0</v>
      </c>
      <c r="CF2084" s="302">
        <v>30</v>
      </c>
      <c r="CG2084" s="296">
        <v>1.3888888888888889E-3</v>
      </c>
      <c r="CH2084" s="297" t="s">
        <v>12384</v>
      </c>
      <c r="CI2084" s="305">
        <v>1</v>
      </c>
      <c r="CJ2084" s="306">
        <v>7.6582482904638631</v>
      </c>
      <c r="CK2084" s="300">
        <v>2</v>
      </c>
      <c r="CL2084" s="301">
        <v>8</v>
      </c>
    </row>
    <row r="2085" spans="1:90" x14ac:dyDescent="0.25">
      <c r="A2085">
        <v>1612100110</v>
      </c>
      <c r="B2085" s="287" t="s">
        <v>14477</v>
      </c>
      <c r="C2085" s="141"/>
      <c r="D2085">
        <v>1</v>
      </c>
      <c r="N2085" s="142"/>
      <c r="O2085" s="141"/>
      <c r="AA2085" s="141"/>
      <c r="AL2085" s="142"/>
      <c r="AM2085" s="141"/>
      <c r="AX2085" s="142"/>
      <c r="AY2085" s="141"/>
      <c r="BJ2085" s="142"/>
      <c r="BK2085" s="141"/>
      <c r="BV2085" s="142"/>
      <c r="BW2085" s="302">
        <v>1</v>
      </c>
      <c r="BX2085" s="302">
        <v>0</v>
      </c>
      <c r="BY2085" s="302">
        <v>0</v>
      </c>
      <c r="BZ2085" s="302">
        <v>0</v>
      </c>
      <c r="CA2085" s="302">
        <v>0</v>
      </c>
      <c r="CB2085" s="302">
        <v>0</v>
      </c>
      <c r="CC2085" s="303">
        <v>0</v>
      </c>
      <c r="CD2085" s="304">
        <v>0</v>
      </c>
      <c r="CE2085" s="302">
        <v>0</v>
      </c>
      <c r="CF2085" s="302">
        <v>30</v>
      </c>
      <c r="CG2085" s="296">
        <v>0</v>
      </c>
      <c r="CH2085" s="297" t="s">
        <v>12384</v>
      </c>
      <c r="CI2085" s="305">
        <v>0</v>
      </c>
      <c r="CJ2085" s="306">
        <v>0</v>
      </c>
      <c r="CK2085" s="300">
        <v>0</v>
      </c>
      <c r="CL2085" s="301">
        <v>0</v>
      </c>
    </row>
    <row r="2086" spans="1:90" x14ac:dyDescent="0.25">
      <c r="A2086">
        <v>1612100240</v>
      </c>
      <c r="B2086" s="287" t="s">
        <v>14478</v>
      </c>
      <c r="C2086" s="141"/>
      <c r="D2086">
        <v>1</v>
      </c>
      <c r="F2086">
        <v>3</v>
      </c>
      <c r="G2086">
        <v>1</v>
      </c>
      <c r="J2086">
        <v>1</v>
      </c>
      <c r="N2086" s="142"/>
      <c r="O2086" s="141"/>
      <c r="W2086">
        <v>1</v>
      </c>
      <c r="AA2086" s="141"/>
      <c r="AG2086">
        <v>1</v>
      </c>
      <c r="AL2086" s="142"/>
      <c r="AM2086" s="141"/>
      <c r="AS2086">
        <v>1</v>
      </c>
      <c r="AX2086" s="142"/>
      <c r="AY2086" s="141"/>
      <c r="BA2086">
        <v>1</v>
      </c>
      <c r="BJ2086" s="142"/>
      <c r="BK2086" s="141"/>
      <c r="BQ2086">
        <v>1</v>
      </c>
      <c r="BV2086" s="142"/>
      <c r="BW2086" s="302">
        <v>6</v>
      </c>
      <c r="BX2086" s="302">
        <v>1</v>
      </c>
      <c r="BY2086" s="302">
        <v>1</v>
      </c>
      <c r="BZ2086" s="302">
        <v>1</v>
      </c>
      <c r="CA2086" s="302">
        <v>1</v>
      </c>
      <c r="CB2086" s="302">
        <v>1</v>
      </c>
      <c r="CC2086" s="303">
        <v>3.968253968253968E-3</v>
      </c>
      <c r="CD2086" s="304">
        <v>0</v>
      </c>
      <c r="CE2086" s="302">
        <v>0</v>
      </c>
      <c r="CF2086" s="302">
        <v>30</v>
      </c>
      <c r="CG2086" s="296">
        <v>1.9841269841269841E-4</v>
      </c>
      <c r="CH2086" s="297" t="s">
        <v>12384</v>
      </c>
      <c r="CI2086" s="305">
        <v>0</v>
      </c>
      <c r="CJ2086" s="306">
        <v>1.0357142857142856</v>
      </c>
      <c r="CK2086" s="300">
        <v>1</v>
      </c>
      <c r="CL2086" s="301">
        <v>2</v>
      </c>
    </row>
    <row r="2087" spans="1:90" x14ac:dyDescent="0.25">
      <c r="A2087">
        <v>1710100450</v>
      </c>
      <c r="B2087" s="287" t="s">
        <v>14479</v>
      </c>
      <c r="C2087" s="141"/>
      <c r="N2087" s="142"/>
      <c r="O2087" s="141"/>
      <c r="AA2087" s="141"/>
      <c r="AL2087" s="142"/>
      <c r="AM2087" s="141"/>
      <c r="AR2087">
        <v>1</v>
      </c>
      <c r="AX2087" s="142"/>
      <c r="AY2087" s="141"/>
      <c r="BB2087">
        <v>1</v>
      </c>
      <c r="BJ2087" s="142"/>
      <c r="BK2087" s="141"/>
      <c r="BV2087" s="142"/>
      <c r="BW2087" s="302">
        <v>0</v>
      </c>
      <c r="BX2087" s="302">
        <v>0</v>
      </c>
      <c r="BY2087" s="302">
        <v>0</v>
      </c>
      <c r="BZ2087" s="302">
        <v>1</v>
      </c>
      <c r="CA2087" s="302">
        <v>1</v>
      </c>
      <c r="CB2087" s="302">
        <v>0</v>
      </c>
      <c r="CC2087" s="303">
        <v>0</v>
      </c>
      <c r="CD2087" s="304">
        <v>0</v>
      </c>
      <c r="CE2087" s="302">
        <v>0</v>
      </c>
      <c r="CF2087" s="302">
        <v>30</v>
      </c>
      <c r="CG2087" s="296">
        <v>0</v>
      </c>
      <c r="CH2087" s="297" t="s">
        <v>12384</v>
      </c>
      <c r="CI2087" s="305">
        <v>0</v>
      </c>
      <c r="CJ2087" s="306">
        <v>0</v>
      </c>
      <c r="CK2087" s="300">
        <v>0</v>
      </c>
      <c r="CL2087" s="301">
        <v>0</v>
      </c>
    </row>
    <row r="2088" spans="1:90" x14ac:dyDescent="0.25">
      <c r="A2088">
        <v>1710100470</v>
      </c>
      <c r="B2088" s="287" t="s">
        <v>14480</v>
      </c>
      <c r="C2088" s="141"/>
      <c r="N2088" s="142"/>
      <c r="O2088" s="141"/>
      <c r="AA2088" s="141"/>
      <c r="AD2088">
        <v>1</v>
      </c>
      <c r="AL2088" s="142"/>
      <c r="AM2088" s="141"/>
      <c r="AX2088" s="142"/>
      <c r="AY2088" s="141"/>
      <c r="BJ2088" s="142"/>
      <c r="BK2088" s="141"/>
      <c r="BV2088" s="142"/>
      <c r="BW2088" s="302">
        <v>0</v>
      </c>
      <c r="BX2088" s="302">
        <v>0</v>
      </c>
      <c r="BY2088" s="302">
        <v>1</v>
      </c>
      <c r="BZ2088" s="302">
        <v>0</v>
      </c>
      <c r="CA2088" s="302">
        <v>0</v>
      </c>
      <c r="CB2088" s="302">
        <v>0</v>
      </c>
      <c r="CC2088" s="303">
        <v>0</v>
      </c>
      <c r="CD2088" s="304">
        <v>0</v>
      </c>
      <c r="CE2088" s="302">
        <v>0</v>
      </c>
      <c r="CF2088" s="302">
        <v>30</v>
      </c>
      <c r="CG2088" s="296">
        <v>0</v>
      </c>
      <c r="CH2088" s="297" t="s">
        <v>12384</v>
      </c>
      <c r="CI2088" s="305">
        <v>0</v>
      </c>
      <c r="CJ2088" s="306">
        <v>0</v>
      </c>
      <c r="CK2088" s="300">
        <v>0</v>
      </c>
      <c r="CL2088" s="301">
        <v>0</v>
      </c>
    </row>
    <row r="2089" spans="1:90" x14ac:dyDescent="0.25">
      <c r="A2089">
        <v>1711100620</v>
      </c>
      <c r="B2089" s="287" t="s">
        <v>14481</v>
      </c>
      <c r="C2089" s="141"/>
      <c r="I2089">
        <v>1</v>
      </c>
      <c r="N2089" s="142">
        <v>2</v>
      </c>
      <c r="O2089" s="141">
        <v>4</v>
      </c>
      <c r="S2089">
        <v>1</v>
      </c>
      <c r="U2089">
        <v>3</v>
      </c>
      <c r="X2089">
        <v>1</v>
      </c>
      <c r="Y2089">
        <v>1</v>
      </c>
      <c r="AA2089" s="141"/>
      <c r="AD2089">
        <v>2</v>
      </c>
      <c r="AE2089">
        <v>2</v>
      </c>
      <c r="AI2089">
        <v>1</v>
      </c>
      <c r="AL2089" s="142">
        <v>1</v>
      </c>
      <c r="AM2089" s="141"/>
      <c r="AN2089">
        <v>1</v>
      </c>
      <c r="AX2089" s="142"/>
      <c r="AY2089" s="141"/>
      <c r="BJ2089" s="142"/>
      <c r="BK2089" s="141"/>
      <c r="BV2089" s="142"/>
      <c r="BW2089" s="302">
        <v>3</v>
      </c>
      <c r="BX2089" s="302">
        <v>10</v>
      </c>
      <c r="BY2089" s="302">
        <v>6</v>
      </c>
      <c r="BZ2089" s="302">
        <v>1</v>
      </c>
      <c r="CA2089" s="302">
        <v>0</v>
      </c>
      <c r="CB2089" s="302">
        <v>0</v>
      </c>
      <c r="CC2089" s="303">
        <v>0</v>
      </c>
      <c r="CD2089" s="304">
        <v>0</v>
      </c>
      <c r="CE2089" s="302">
        <v>0</v>
      </c>
      <c r="CF2089" s="302">
        <v>30</v>
      </c>
      <c r="CG2089" s="296">
        <v>0</v>
      </c>
      <c r="CH2089" s="297" t="s">
        <v>12384</v>
      </c>
      <c r="CI2089" s="305">
        <v>0</v>
      </c>
      <c r="CJ2089" s="306">
        <v>0</v>
      </c>
      <c r="CK2089" s="300">
        <v>0</v>
      </c>
      <c r="CL2089" s="301">
        <v>0</v>
      </c>
    </row>
    <row r="2090" spans="1:90" x14ac:dyDescent="0.25">
      <c r="A2090">
        <v>1711100640</v>
      </c>
      <c r="B2090" s="287" t="s">
        <v>14482</v>
      </c>
      <c r="C2090" s="141"/>
      <c r="N2090" s="142"/>
      <c r="O2090" s="141"/>
      <c r="AA2090" s="141"/>
      <c r="AB2090">
        <v>1</v>
      </c>
      <c r="AL2090" s="142"/>
      <c r="AM2090" s="141"/>
      <c r="AX2090" s="142"/>
      <c r="AY2090" s="141"/>
      <c r="AZ2090">
        <v>1</v>
      </c>
      <c r="BF2090">
        <v>2</v>
      </c>
      <c r="BJ2090" s="142"/>
      <c r="BK2090" s="141"/>
      <c r="BV2090" s="142"/>
      <c r="BW2090" s="302">
        <v>0</v>
      </c>
      <c r="BX2090" s="302">
        <v>0</v>
      </c>
      <c r="BY2090" s="302">
        <v>1</v>
      </c>
      <c r="BZ2090" s="302">
        <v>0</v>
      </c>
      <c r="CA2090" s="302">
        <v>3</v>
      </c>
      <c r="CB2090" s="302">
        <v>0</v>
      </c>
      <c r="CC2090" s="303">
        <v>0</v>
      </c>
      <c r="CD2090" s="304">
        <v>0</v>
      </c>
      <c r="CE2090" s="302">
        <v>176</v>
      </c>
      <c r="CF2090" s="302">
        <v>30</v>
      </c>
      <c r="CG2090" s="296">
        <v>0</v>
      </c>
      <c r="CH2090" s="307" t="s">
        <v>15354</v>
      </c>
      <c r="CI2090" s="305">
        <v>0</v>
      </c>
      <c r="CJ2090" s="306">
        <v>0</v>
      </c>
      <c r="CK2090" s="300">
        <v>0</v>
      </c>
      <c r="CL2090" s="301">
        <v>0</v>
      </c>
    </row>
    <row r="2091" spans="1:90" x14ac:dyDescent="0.25">
      <c r="A2091">
        <v>1711101080</v>
      </c>
      <c r="B2091" s="287" t="s">
        <v>14483</v>
      </c>
      <c r="C2091" s="141"/>
      <c r="N2091" s="142"/>
      <c r="O2091" s="141"/>
      <c r="AA2091" s="141"/>
      <c r="AL2091" s="142"/>
      <c r="AM2091" s="141"/>
      <c r="AX2091" s="142"/>
      <c r="AY2091" s="141"/>
      <c r="BJ2091" s="142"/>
      <c r="BK2091" s="141"/>
      <c r="BU2091">
        <v>1</v>
      </c>
      <c r="BV2091" s="142">
        <v>1</v>
      </c>
      <c r="BW2091" s="302">
        <v>0</v>
      </c>
      <c r="BX2091" s="302">
        <v>0</v>
      </c>
      <c r="BY2091" s="302">
        <v>0</v>
      </c>
      <c r="BZ2091" s="302">
        <v>0</v>
      </c>
      <c r="CA2091" s="302">
        <v>0</v>
      </c>
      <c r="CB2091" s="302">
        <v>2</v>
      </c>
      <c r="CC2091" s="303">
        <v>7.9365079365079361E-3</v>
      </c>
      <c r="CD2091" s="304">
        <v>0</v>
      </c>
      <c r="CE2091" s="302">
        <v>0</v>
      </c>
      <c r="CF2091" s="302">
        <v>30</v>
      </c>
      <c r="CG2091" s="296">
        <v>3.9682539682539683E-4</v>
      </c>
      <c r="CH2091" s="297" t="s">
        <v>12384</v>
      </c>
      <c r="CI2091" s="305">
        <v>0</v>
      </c>
      <c r="CJ2091" s="306">
        <v>2.0714285714285712</v>
      </c>
      <c r="CK2091" s="300">
        <v>1</v>
      </c>
      <c r="CL2091" s="301">
        <v>3</v>
      </c>
    </row>
    <row r="2092" spans="1:90" x14ac:dyDescent="0.25">
      <c r="A2092">
        <v>1713100930</v>
      </c>
      <c r="B2092" s="287" t="s">
        <v>14484</v>
      </c>
      <c r="C2092" s="141"/>
      <c r="D2092">
        <v>1</v>
      </c>
      <c r="N2092" s="142"/>
      <c r="O2092" s="141"/>
      <c r="AA2092" s="141"/>
      <c r="AL2092" s="142"/>
      <c r="AM2092" s="141"/>
      <c r="AX2092" s="142"/>
      <c r="AY2092" s="141"/>
      <c r="BJ2092" s="142"/>
      <c r="BK2092" s="141"/>
      <c r="BV2092" s="142"/>
      <c r="BW2092" s="302">
        <v>1</v>
      </c>
      <c r="BX2092" s="302">
        <v>0</v>
      </c>
      <c r="BY2092" s="302">
        <v>0</v>
      </c>
      <c r="BZ2092" s="302">
        <v>0</v>
      </c>
      <c r="CA2092" s="302">
        <v>0</v>
      </c>
      <c r="CB2092" s="302">
        <v>0</v>
      </c>
      <c r="CC2092" s="303">
        <v>0</v>
      </c>
      <c r="CD2092" s="304">
        <v>0</v>
      </c>
      <c r="CE2092" s="302">
        <v>0</v>
      </c>
      <c r="CF2092" s="302">
        <v>30</v>
      </c>
      <c r="CG2092" s="296">
        <v>0</v>
      </c>
      <c r="CH2092" s="297" t="s">
        <v>12384</v>
      </c>
      <c r="CI2092" s="305">
        <v>0</v>
      </c>
      <c r="CJ2092" s="306">
        <v>0</v>
      </c>
      <c r="CK2092" s="300">
        <v>0</v>
      </c>
      <c r="CL2092" s="301">
        <v>0</v>
      </c>
    </row>
    <row r="2093" spans="1:90" x14ac:dyDescent="0.25">
      <c r="A2093">
        <v>1713101290</v>
      </c>
      <c r="B2093" s="287" t="s">
        <v>14485</v>
      </c>
      <c r="C2093" s="141">
        <v>1</v>
      </c>
      <c r="N2093" s="142"/>
      <c r="O2093" s="141"/>
      <c r="AA2093" s="141"/>
      <c r="AL2093" s="142"/>
      <c r="AM2093" s="141"/>
      <c r="AX2093" s="142"/>
      <c r="AY2093" s="141"/>
      <c r="BJ2093" s="142"/>
      <c r="BK2093" s="141"/>
      <c r="BV2093" s="142"/>
      <c r="BW2093" s="302">
        <v>1</v>
      </c>
      <c r="BX2093" s="302">
        <v>0</v>
      </c>
      <c r="BY2093" s="302">
        <v>0</v>
      </c>
      <c r="BZ2093" s="302">
        <v>0</v>
      </c>
      <c r="CA2093" s="302">
        <v>0</v>
      </c>
      <c r="CB2093" s="302">
        <v>0</v>
      </c>
      <c r="CC2093" s="303">
        <v>0</v>
      </c>
      <c r="CD2093" s="304">
        <v>0</v>
      </c>
      <c r="CE2093" s="302">
        <v>0</v>
      </c>
      <c r="CF2093" s="302">
        <v>30</v>
      </c>
      <c r="CG2093" s="296">
        <v>0</v>
      </c>
      <c r="CH2093" s="297" t="s">
        <v>12384</v>
      </c>
      <c r="CI2093" s="305">
        <v>0</v>
      </c>
      <c r="CJ2093" s="306">
        <v>0</v>
      </c>
      <c r="CK2093" s="300">
        <v>0</v>
      </c>
      <c r="CL2093" s="301">
        <v>0</v>
      </c>
    </row>
    <row r="2094" spans="1:90" x14ac:dyDescent="0.25">
      <c r="A2094">
        <v>1713101300</v>
      </c>
      <c r="B2094" s="287" t="s">
        <v>14486</v>
      </c>
      <c r="C2094" s="141">
        <v>1</v>
      </c>
      <c r="N2094" s="142"/>
      <c r="O2094" s="141"/>
      <c r="AA2094" s="141"/>
      <c r="AL2094" s="142"/>
      <c r="AM2094" s="141"/>
      <c r="AX2094" s="142"/>
      <c r="AY2094" s="141"/>
      <c r="BJ2094" s="142"/>
      <c r="BK2094" s="141"/>
      <c r="BV2094" s="142"/>
      <c r="BW2094" s="302">
        <v>1</v>
      </c>
      <c r="BX2094" s="302">
        <v>0</v>
      </c>
      <c r="BY2094" s="302">
        <v>0</v>
      </c>
      <c r="BZ2094" s="302">
        <v>0</v>
      </c>
      <c r="CA2094" s="302">
        <v>0</v>
      </c>
      <c r="CB2094" s="302">
        <v>0</v>
      </c>
      <c r="CC2094" s="303">
        <v>0</v>
      </c>
      <c r="CD2094" s="304">
        <v>0</v>
      </c>
      <c r="CE2094" s="302">
        <v>0</v>
      </c>
      <c r="CF2094" s="302">
        <v>30</v>
      </c>
      <c r="CG2094" s="296">
        <v>0</v>
      </c>
      <c r="CH2094" s="297" t="s">
        <v>12384</v>
      </c>
      <c r="CI2094" s="305">
        <v>0</v>
      </c>
      <c r="CJ2094" s="306">
        <v>0</v>
      </c>
      <c r="CK2094" s="300">
        <v>0</v>
      </c>
      <c r="CL2094" s="301">
        <v>0</v>
      </c>
    </row>
    <row r="2095" spans="1:90" x14ac:dyDescent="0.25">
      <c r="A2095">
        <v>1713101930</v>
      </c>
      <c r="B2095" s="287" t="s">
        <v>14487</v>
      </c>
      <c r="C2095" s="141"/>
      <c r="L2095">
        <v>1</v>
      </c>
      <c r="N2095" s="142"/>
      <c r="O2095" s="141"/>
      <c r="X2095">
        <v>1</v>
      </c>
      <c r="AA2095" s="141"/>
      <c r="AC2095">
        <v>1</v>
      </c>
      <c r="AD2095">
        <v>3</v>
      </c>
      <c r="AE2095">
        <v>1</v>
      </c>
      <c r="AF2095">
        <v>4</v>
      </c>
      <c r="AI2095">
        <v>1</v>
      </c>
      <c r="AJ2095">
        <v>1</v>
      </c>
      <c r="AK2095">
        <v>2</v>
      </c>
      <c r="AL2095" s="142"/>
      <c r="AM2095" s="141">
        <v>1</v>
      </c>
      <c r="AN2095">
        <v>1</v>
      </c>
      <c r="AO2095">
        <v>1</v>
      </c>
      <c r="AS2095">
        <v>1</v>
      </c>
      <c r="AX2095" s="142"/>
      <c r="AY2095" s="141"/>
      <c r="BJ2095" s="142"/>
      <c r="BK2095" s="141"/>
      <c r="BV2095" s="142"/>
      <c r="BW2095" s="302">
        <v>1</v>
      </c>
      <c r="BX2095" s="302">
        <v>1</v>
      </c>
      <c r="BY2095" s="302">
        <v>13</v>
      </c>
      <c r="BZ2095" s="302">
        <v>4</v>
      </c>
      <c r="CA2095" s="302">
        <v>0</v>
      </c>
      <c r="CB2095" s="302">
        <v>0</v>
      </c>
      <c r="CC2095" s="303">
        <v>0</v>
      </c>
      <c r="CD2095" s="304">
        <v>0</v>
      </c>
      <c r="CE2095" s="302">
        <v>0</v>
      </c>
      <c r="CF2095" s="302">
        <v>30</v>
      </c>
      <c r="CG2095" s="296">
        <v>0</v>
      </c>
      <c r="CH2095" s="297" t="s">
        <v>12384</v>
      </c>
      <c r="CI2095" s="305">
        <v>0</v>
      </c>
      <c r="CJ2095" s="306">
        <v>0</v>
      </c>
      <c r="CK2095" s="300">
        <v>0</v>
      </c>
      <c r="CL2095" s="301">
        <v>0</v>
      </c>
    </row>
    <row r="2096" spans="1:90" x14ac:dyDescent="0.25">
      <c r="A2096">
        <v>1713102000</v>
      </c>
      <c r="B2096" s="287" t="s">
        <v>14488</v>
      </c>
      <c r="C2096" s="141"/>
      <c r="L2096">
        <v>1</v>
      </c>
      <c r="N2096" s="142">
        <v>1</v>
      </c>
      <c r="O2096" s="141"/>
      <c r="P2096">
        <v>3</v>
      </c>
      <c r="AA2096" s="141"/>
      <c r="AL2096" s="142"/>
      <c r="AM2096" s="141"/>
      <c r="AX2096" s="142"/>
      <c r="AY2096" s="141"/>
      <c r="BJ2096" s="142"/>
      <c r="BK2096" s="141"/>
      <c r="BV2096" s="142"/>
      <c r="BW2096" s="302">
        <v>2</v>
      </c>
      <c r="BX2096" s="302">
        <v>3</v>
      </c>
      <c r="BY2096" s="302">
        <v>0</v>
      </c>
      <c r="BZ2096" s="302">
        <v>0</v>
      </c>
      <c r="CA2096" s="302">
        <v>0</v>
      </c>
      <c r="CB2096" s="302">
        <v>0</v>
      </c>
      <c r="CC2096" s="303">
        <v>0</v>
      </c>
      <c r="CD2096" s="304">
        <v>0</v>
      </c>
      <c r="CE2096" s="302">
        <v>0</v>
      </c>
      <c r="CF2096" s="302">
        <v>30</v>
      </c>
      <c r="CG2096" s="296">
        <v>0</v>
      </c>
      <c r="CH2096" s="297" t="s">
        <v>12384</v>
      </c>
      <c r="CI2096" s="305">
        <v>0</v>
      </c>
      <c r="CJ2096" s="306">
        <v>0</v>
      </c>
      <c r="CK2096" s="300">
        <v>0</v>
      </c>
      <c r="CL2096" s="301">
        <v>0</v>
      </c>
    </row>
    <row r="2097" spans="1:90" x14ac:dyDescent="0.25">
      <c r="A2097">
        <v>1713102340</v>
      </c>
      <c r="B2097" s="287" t="s">
        <v>14489</v>
      </c>
      <c r="C2097" s="141"/>
      <c r="N2097" s="142"/>
      <c r="O2097" s="141"/>
      <c r="AA2097" s="141">
        <v>1</v>
      </c>
      <c r="AB2097">
        <v>2</v>
      </c>
      <c r="AD2097">
        <v>2</v>
      </c>
      <c r="AK2097">
        <v>1</v>
      </c>
      <c r="AL2097" s="142"/>
      <c r="AM2097" s="141">
        <v>1</v>
      </c>
      <c r="AN2097">
        <v>1</v>
      </c>
      <c r="AV2097">
        <v>2</v>
      </c>
      <c r="AX2097" s="142"/>
      <c r="AY2097" s="141"/>
      <c r="AZ2097">
        <v>1</v>
      </c>
      <c r="BH2097">
        <v>1</v>
      </c>
      <c r="BJ2097" s="142"/>
      <c r="BK2097" s="141">
        <v>1</v>
      </c>
      <c r="BU2097">
        <v>1</v>
      </c>
      <c r="BV2097" s="142"/>
      <c r="BW2097" s="302">
        <v>0</v>
      </c>
      <c r="BX2097" s="302">
        <v>0</v>
      </c>
      <c r="BY2097" s="302">
        <v>6</v>
      </c>
      <c r="BZ2097" s="302">
        <v>4</v>
      </c>
      <c r="CA2097" s="302">
        <v>2</v>
      </c>
      <c r="CB2097" s="302">
        <v>2</v>
      </c>
      <c r="CC2097" s="303">
        <v>7.9365079365079361E-3</v>
      </c>
      <c r="CD2097" s="304">
        <v>0</v>
      </c>
      <c r="CE2097" s="302">
        <v>0</v>
      </c>
      <c r="CF2097" s="302">
        <v>30</v>
      </c>
      <c r="CG2097" s="296">
        <v>3.9682539682539683E-4</v>
      </c>
      <c r="CH2097" s="297" t="s">
        <v>12384</v>
      </c>
      <c r="CI2097" s="305">
        <v>0</v>
      </c>
      <c r="CJ2097" s="306">
        <v>2.0714285714285712</v>
      </c>
      <c r="CK2097" s="300">
        <v>1</v>
      </c>
      <c r="CL2097" s="301">
        <v>3</v>
      </c>
    </row>
    <row r="2098" spans="1:90" x14ac:dyDescent="0.25">
      <c r="A2098">
        <v>1810100390</v>
      </c>
      <c r="B2098" s="287" t="s">
        <v>14490</v>
      </c>
      <c r="C2098" s="141"/>
      <c r="N2098" s="142"/>
      <c r="O2098" s="141"/>
      <c r="AA2098" s="141"/>
      <c r="AL2098" s="142"/>
      <c r="AM2098" s="141">
        <v>1</v>
      </c>
      <c r="AX2098" s="142"/>
      <c r="AY2098" s="141"/>
      <c r="BJ2098" s="142"/>
      <c r="BK2098" s="141"/>
      <c r="BL2098">
        <v>1</v>
      </c>
      <c r="BS2098">
        <v>1</v>
      </c>
      <c r="BV2098" s="142"/>
      <c r="BW2098" s="302">
        <v>0</v>
      </c>
      <c r="BX2098" s="302">
        <v>0</v>
      </c>
      <c r="BY2098" s="302">
        <v>0</v>
      </c>
      <c r="BZ2098" s="302">
        <v>1</v>
      </c>
      <c r="CA2098" s="302">
        <v>0</v>
      </c>
      <c r="CB2098" s="302">
        <v>2</v>
      </c>
      <c r="CC2098" s="303">
        <v>7.9365079365079361E-3</v>
      </c>
      <c r="CD2098" s="304">
        <v>0</v>
      </c>
      <c r="CE2098" s="302">
        <v>0</v>
      </c>
      <c r="CF2098" s="302">
        <v>30</v>
      </c>
      <c r="CG2098" s="296">
        <v>3.9682539682539683E-4</v>
      </c>
      <c r="CH2098" s="297" t="s">
        <v>12384</v>
      </c>
      <c r="CI2098" s="305">
        <v>0</v>
      </c>
      <c r="CJ2098" s="306">
        <v>2.0714285714285712</v>
      </c>
      <c r="CK2098" s="300">
        <v>1</v>
      </c>
      <c r="CL2098" s="301">
        <v>3</v>
      </c>
    </row>
    <row r="2099" spans="1:90" x14ac:dyDescent="0.25">
      <c r="A2099">
        <v>1810100640</v>
      </c>
      <c r="B2099" s="287" t="s">
        <v>14491</v>
      </c>
      <c r="C2099" s="141"/>
      <c r="G2099">
        <v>1</v>
      </c>
      <c r="N2099" s="142"/>
      <c r="O2099" s="141"/>
      <c r="AA2099" s="141"/>
      <c r="AC2099">
        <v>1</v>
      </c>
      <c r="AG2099">
        <v>1</v>
      </c>
      <c r="AL2099" s="142">
        <v>1</v>
      </c>
      <c r="AM2099" s="141"/>
      <c r="AX2099" s="142"/>
      <c r="AY2099" s="141"/>
      <c r="BJ2099" s="142"/>
      <c r="BK2099" s="141">
        <v>1</v>
      </c>
      <c r="BV2099" s="142"/>
      <c r="BW2099" s="302">
        <v>1</v>
      </c>
      <c r="BX2099" s="302">
        <v>0</v>
      </c>
      <c r="BY2099" s="302">
        <v>3</v>
      </c>
      <c r="BZ2099" s="302">
        <v>0</v>
      </c>
      <c r="CA2099" s="302">
        <v>0</v>
      </c>
      <c r="CB2099" s="302">
        <v>1</v>
      </c>
      <c r="CC2099" s="303">
        <v>3.968253968253968E-3</v>
      </c>
      <c r="CD2099" s="304">
        <v>0</v>
      </c>
      <c r="CE2099" s="302">
        <v>0</v>
      </c>
      <c r="CF2099" s="302">
        <v>30</v>
      </c>
      <c r="CG2099" s="296">
        <v>1.9841269841269841E-4</v>
      </c>
      <c r="CH2099" s="297" t="s">
        <v>12384</v>
      </c>
      <c r="CI2099" s="305">
        <v>0</v>
      </c>
      <c r="CJ2099" s="306">
        <v>1.0357142857142856</v>
      </c>
      <c r="CK2099" s="300">
        <v>1</v>
      </c>
      <c r="CL2099" s="301">
        <v>2</v>
      </c>
    </row>
    <row r="2100" spans="1:90" x14ac:dyDescent="0.25">
      <c r="A2100">
        <v>1810101130</v>
      </c>
      <c r="B2100" s="287" t="s">
        <v>14492</v>
      </c>
      <c r="C2100" s="141"/>
      <c r="N2100" s="142">
        <v>1</v>
      </c>
      <c r="O2100" s="141">
        <v>2</v>
      </c>
      <c r="AA2100" s="141"/>
      <c r="AL2100" s="142"/>
      <c r="AM2100" s="141"/>
      <c r="AX2100" s="142"/>
      <c r="AY2100" s="141"/>
      <c r="BJ2100" s="142"/>
      <c r="BK2100" s="141"/>
      <c r="BV2100" s="142"/>
      <c r="BW2100" s="302">
        <v>1</v>
      </c>
      <c r="BX2100" s="302">
        <v>2</v>
      </c>
      <c r="BY2100" s="302">
        <v>0</v>
      </c>
      <c r="BZ2100" s="302">
        <v>0</v>
      </c>
      <c r="CA2100" s="302">
        <v>0</v>
      </c>
      <c r="CB2100" s="302">
        <v>0</v>
      </c>
      <c r="CC2100" s="303">
        <v>0</v>
      </c>
      <c r="CD2100" s="304">
        <v>0</v>
      </c>
      <c r="CE2100" s="302">
        <v>0</v>
      </c>
      <c r="CF2100" s="302">
        <v>30</v>
      </c>
      <c r="CG2100" s="296">
        <v>0</v>
      </c>
      <c r="CH2100" s="297" t="s">
        <v>12384</v>
      </c>
      <c r="CI2100" s="305">
        <v>0</v>
      </c>
      <c r="CJ2100" s="306">
        <v>0</v>
      </c>
      <c r="CK2100" s="300">
        <v>0</v>
      </c>
      <c r="CL2100" s="301">
        <v>0</v>
      </c>
    </row>
    <row r="2101" spans="1:90" x14ac:dyDescent="0.25">
      <c r="A2101">
        <v>1810101310</v>
      </c>
      <c r="B2101" s="287" t="s">
        <v>14493</v>
      </c>
      <c r="C2101" s="141"/>
      <c r="N2101" s="142"/>
      <c r="O2101" s="141"/>
      <c r="AA2101" s="141"/>
      <c r="AL2101" s="142"/>
      <c r="AM2101" s="141"/>
      <c r="AQ2101">
        <v>1</v>
      </c>
      <c r="AX2101" s="142"/>
      <c r="AY2101" s="141"/>
      <c r="BJ2101" s="142"/>
      <c r="BK2101" s="141">
        <v>1</v>
      </c>
      <c r="BV2101" s="142"/>
      <c r="BW2101" s="302">
        <v>0</v>
      </c>
      <c r="BX2101" s="302">
        <v>0</v>
      </c>
      <c r="BY2101" s="302">
        <v>0</v>
      </c>
      <c r="BZ2101" s="302">
        <v>1</v>
      </c>
      <c r="CA2101" s="302">
        <v>0</v>
      </c>
      <c r="CB2101" s="302">
        <v>1</v>
      </c>
      <c r="CC2101" s="303">
        <v>3.968253968253968E-3</v>
      </c>
      <c r="CD2101" s="304">
        <v>0</v>
      </c>
      <c r="CE2101" s="302">
        <v>0</v>
      </c>
      <c r="CF2101" s="302">
        <v>30</v>
      </c>
      <c r="CG2101" s="296">
        <v>1.9841269841269841E-4</v>
      </c>
      <c r="CH2101" s="297" t="s">
        <v>12384</v>
      </c>
      <c r="CI2101" s="305">
        <v>0</v>
      </c>
      <c r="CJ2101" s="306">
        <v>1.0357142857142856</v>
      </c>
      <c r="CK2101" s="300">
        <v>1</v>
      </c>
      <c r="CL2101" s="301">
        <v>2</v>
      </c>
    </row>
    <row r="2102" spans="1:90" x14ac:dyDescent="0.25">
      <c r="A2102">
        <v>1810101350</v>
      </c>
      <c r="B2102" s="287" t="s">
        <v>14494</v>
      </c>
      <c r="C2102" s="141"/>
      <c r="N2102" s="142">
        <v>4</v>
      </c>
      <c r="O2102" s="141">
        <v>2</v>
      </c>
      <c r="AA2102" s="141"/>
      <c r="AL2102" s="142"/>
      <c r="AM2102" s="141"/>
      <c r="AX2102" s="142"/>
      <c r="AY2102" s="141"/>
      <c r="BJ2102" s="142"/>
      <c r="BK2102" s="141"/>
      <c r="BV2102" s="142"/>
      <c r="BW2102" s="302">
        <v>4</v>
      </c>
      <c r="BX2102" s="302">
        <v>2</v>
      </c>
      <c r="BY2102" s="302">
        <v>0</v>
      </c>
      <c r="BZ2102" s="302">
        <v>0</v>
      </c>
      <c r="CA2102" s="302">
        <v>0</v>
      </c>
      <c r="CB2102" s="302">
        <v>0</v>
      </c>
      <c r="CC2102" s="303">
        <v>0</v>
      </c>
      <c r="CD2102" s="304">
        <v>0</v>
      </c>
      <c r="CE2102" s="302">
        <v>0</v>
      </c>
      <c r="CF2102" s="302">
        <v>30</v>
      </c>
      <c r="CG2102" s="296">
        <v>0</v>
      </c>
      <c r="CH2102" s="297" t="s">
        <v>12384</v>
      </c>
      <c r="CI2102" s="305">
        <v>0</v>
      </c>
      <c r="CJ2102" s="306">
        <v>0</v>
      </c>
      <c r="CK2102" s="300">
        <v>0</v>
      </c>
      <c r="CL2102" s="301">
        <v>0</v>
      </c>
    </row>
    <row r="2103" spans="1:90" x14ac:dyDescent="0.25">
      <c r="A2103">
        <v>1810101360</v>
      </c>
      <c r="B2103" s="287" t="s">
        <v>14495</v>
      </c>
      <c r="C2103" s="141"/>
      <c r="N2103" s="142">
        <v>1</v>
      </c>
      <c r="O2103" s="141"/>
      <c r="AA2103" s="141"/>
      <c r="AL2103" s="142"/>
      <c r="AM2103" s="141"/>
      <c r="AX2103" s="142"/>
      <c r="AY2103" s="141"/>
      <c r="BJ2103" s="142"/>
      <c r="BK2103" s="141"/>
      <c r="BV2103" s="142"/>
      <c r="BW2103" s="302">
        <v>1</v>
      </c>
      <c r="BX2103" s="302">
        <v>0</v>
      </c>
      <c r="BY2103" s="302">
        <v>0</v>
      </c>
      <c r="BZ2103" s="302">
        <v>0</v>
      </c>
      <c r="CA2103" s="302">
        <v>0</v>
      </c>
      <c r="CB2103" s="302">
        <v>0</v>
      </c>
      <c r="CC2103" s="303">
        <v>0</v>
      </c>
      <c r="CD2103" s="304">
        <v>0</v>
      </c>
      <c r="CE2103" s="302">
        <v>0</v>
      </c>
      <c r="CF2103" s="302">
        <v>30</v>
      </c>
      <c r="CG2103" s="296">
        <v>0</v>
      </c>
      <c r="CH2103" s="297" t="s">
        <v>12384</v>
      </c>
      <c r="CI2103" s="305">
        <v>0</v>
      </c>
      <c r="CJ2103" s="306">
        <v>0</v>
      </c>
      <c r="CK2103" s="300">
        <v>0</v>
      </c>
      <c r="CL2103" s="301">
        <v>0</v>
      </c>
    </row>
    <row r="2104" spans="1:90" x14ac:dyDescent="0.25">
      <c r="A2104">
        <v>1810101380</v>
      </c>
      <c r="B2104" s="287" t="s">
        <v>14496</v>
      </c>
      <c r="C2104" s="141"/>
      <c r="N2104" s="142"/>
      <c r="O2104" s="141"/>
      <c r="P2104">
        <v>2</v>
      </c>
      <c r="AA2104" s="141"/>
      <c r="AL2104" s="142"/>
      <c r="AM2104" s="141"/>
      <c r="AX2104" s="142"/>
      <c r="AY2104" s="141"/>
      <c r="BJ2104" s="142"/>
      <c r="BK2104" s="141"/>
      <c r="BV2104" s="142"/>
      <c r="BW2104" s="302">
        <v>0</v>
      </c>
      <c r="BX2104" s="302">
        <v>2</v>
      </c>
      <c r="BY2104" s="302">
        <v>0</v>
      </c>
      <c r="BZ2104" s="302">
        <v>0</v>
      </c>
      <c r="CA2104" s="302">
        <v>0</v>
      </c>
      <c r="CB2104" s="302">
        <v>0</v>
      </c>
      <c r="CC2104" s="303">
        <v>0</v>
      </c>
      <c r="CD2104" s="304">
        <v>0</v>
      </c>
      <c r="CE2104" s="302">
        <v>0</v>
      </c>
      <c r="CF2104" s="302">
        <v>30</v>
      </c>
      <c r="CG2104" s="296">
        <v>0</v>
      </c>
      <c r="CH2104" s="297" t="s">
        <v>12384</v>
      </c>
      <c r="CI2104" s="305">
        <v>0</v>
      </c>
      <c r="CJ2104" s="306">
        <v>0</v>
      </c>
      <c r="CK2104" s="300">
        <v>0</v>
      </c>
      <c r="CL2104" s="301">
        <v>0</v>
      </c>
    </row>
    <row r="2105" spans="1:90" x14ac:dyDescent="0.25">
      <c r="A2105">
        <v>1810101520</v>
      </c>
      <c r="B2105" s="287" t="s">
        <v>14497</v>
      </c>
      <c r="C2105" s="141"/>
      <c r="N2105" s="142"/>
      <c r="O2105" s="141"/>
      <c r="AA2105" s="141"/>
      <c r="AE2105">
        <v>1</v>
      </c>
      <c r="AF2105">
        <v>1</v>
      </c>
      <c r="AG2105">
        <v>1</v>
      </c>
      <c r="AL2105" s="142"/>
      <c r="AM2105" s="141"/>
      <c r="AQ2105">
        <v>1</v>
      </c>
      <c r="AX2105" s="142"/>
      <c r="AY2105" s="141"/>
      <c r="BD2105">
        <v>1</v>
      </c>
      <c r="BJ2105" s="142"/>
      <c r="BK2105" s="141"/>
      <c r="BR2105">
        <v>2</v>
      </c>
      <c r="BV2105" s="142"/>
      <c r="BW2105" s="302">
        <v>0</v>
      </c>
      <c r="BX2105" s="302">
        <v>0</v>
      </c>
      <c r="BY2105" s="302">
        <v>3</v>
      </c>
      <c r="BZ2105" s="302">
        <v>1</v>
      </c>
      <c r="CA2105" s="302">
        <v>1</v>
      </c>
      <c r="CB2105" s="302">
        <v>2</v>
      </c>
      <c r="CC2105" s="303">
        <v>7.9365079365079361E-3</v>
      </c>
      <c r="CD2105" s="304">
        <v>0</v>
      </c>
      <c r="CE2105" s="302">
        <v>0</v>
      </c>
      <c r="CF2105" s="302">
        <v>30</v>
      </c>
      <c r="CG2105" s="296">
        <v>3.9682539682539683E-4</v>
      </c>
      <c r="CH2105" s="297" t="s">
        <v>12384</v>
      </c>
      <c r="CI2105" s="305">
        <v>0</v>
      </c>
      <c r="CJ2105" s="306">
        <v>2.0714285714285712</v>
      </c>
      <c r="CK2105" s="300">
        <v>1</v>
      </c>
      <c r="CL2105" s="301">
        <v>3</v>
      </c>
    </row>
    <row r="2106" spans="1:90" x14ac:dyDescent="0.25">
      <c r="A2106">
        <v>1810101530</v>
      </c>
      <c r="B2106" s="287" t="s">
        <v>14498</v>
      </c>
      <c r="C2106" s="141"/>
      <c r="H2106">
        <v>1</v>
      </c>
      <c r="N2106" s="142"/>
      <c r="O2106" s="141"/>
      <c r="Y2106">
        <v>1</v>
      </c>
      <c r="AA2106" s="141"/>
      <c r="AE2106">
        <v>1</v>
      </c>
      <c r="AK2106">
        <v>1</v>
      </c>
      <c r="AL2106" s="142"/>
      <c r="AM2106" s="141">
        <v>1</v>
      </c>
      <c r="AX2106" s="142"/>
      <c r="AY2106" s="141"/>
      <c r="BJ2106" s="142"/>
      <c r="BK2106" s="141"/>
      <c r="BO2106">
        <v>1</v>
      </c>
      <c r="BR2106">
        <v>1</v>
      </c>
      <c r="BV2106" s="142"/>
      <c r="BW2106" s="302">
        <v>1</v>
      </c>
      <c r="BX2106" s="302">
        <v>1</v>
      </c>
      <c r="BY2106" s="302">
        <v>2</v>
      </c>
      <c r="BZ2106" s="302">
        <v>1</v>
      </c>
      <c r="CA2106" s="302">
        <v>0</v>
      </c>
      <c r="CB2106" s="302">
        <v>2</v>
      </c>
      <c r="CC2106" s="303">
        <v>7.9365079365079361E-3</v>
      </c>
      <c r="CD2106" s="304">
        <v>0</v>
      </c>
      <c r="CE2106" s="302">
        <v>0</v>
      </c>
      <c r="CF2106" s="302">
        <v>30</v>
      </c>
      <c r="CG2106" s="296">
        <v>3.9682539682539683E-4</v>
      </c>
      <c r="CH2106" s="297" t="s">
        <v>12384</v>
      </c>
      <c r="CI2106" s="305">
        <v>0</v>
      </c>
      <c r="CJ2106" s="306">
        <v>2.0714285714285712</v>
      </c>
      <c r="CK2106" s="300">
        <v>1</v>
      </c>
      <c r="CL2106" s="301">
        <v>3</v>
      </c>
    </row>
    <row r="2107" spans="1:90" x14ac:dyDescent="0.25">
      <c r="A2107">
        <v>1810101540</v>
      </c>
      <c r="B2107" s="287" t="s">
        <v>14499</v>
      </c>
      <c r="C2107" s="141"/>
      <c r="N2107" s="142"/>
      <c r="O2107" s="141"/>
      <c r="AA2107" s="141"/>
      <c r="AK2107">
        <v>1</v>
      </c>
      <c r="AL2107" s="142"/>
      <c r="AM2107" s="141">
        <v>1</v>
      </c>
      <c r="AX2107" s="142"/>
      <c r="AY2107" s="141"/>
      <c r="BA2107">
        <v>1</v>
      </c>
      <c r="BC2107">
        <v>1</v>
      </c>
      <c r="BJ2107" s="142"/>
      <c r="BK2107" s="141"/>
      <c r="BV2107" s="142"/>
      <c r="BW2107" s="302">
        <v>0</v>
      </c>
      <c r="BX2107" s="302">
        <v>0</v>
      </c>
      <c r="BY2107" s="302">
        <v>1</v>
      </c>
      <c r="BZ2107" s="302">
        <v>1</v>
      </c>
      <c r="CA2107" s="302">
        <v>2</v>
      </c>
      <c r="CB2107" s="302">
        <v>0</v>
      </c>
      <c r="CC2107" s="303">
        <v>0</v>
      </c>
      <c r="CD2107" s="304">
        <v>0</v>
      </c>
      <c r="CE2107" s="302">
        <v>0</v>
      </c>
      <c r="CF2107" s="302">
        <v>30</v>
      </c>
      <c r="CG2107" s="296">
        <v>0</v>
      </c>
      <c r="CH2107" s="297" t="s">
        <v>12384</v>
      </c>
      <c r="CI2107" s="305">
        <v>0</v>
      </c>
      <c r="CJ2107" s="306">
        <v>0</v>
      </c>
      <c r="CK2107" s="300">
        <v>0</v>
      </c>
      <c r="CL2107" s="301">
        <v>0</v>
      </c>
    </row>
    <row r="2108" spans="1:90" x14ac:dyDescent="0.25">
      <c r="A2108">
        <v>1810101560</v>
      </c>
      <c r="B2108" s="287" t="s">
        <v>14500</v>
      </c>
      <c r="C2108" s="141"/>
      <c r="N2108" s="142"/>
      <c r="O2108" s="141"/>
      <c r="AA2108" s="141"/>
      <c r="AL2108" s="142"/>
      <c r="AM2108" s="141"/>
      <c r="AO2108">
        <v>1</v>
      </c>
      <c r="AX2108" s="142"/>
      <c r="AY2108" s="141"/>
      <c r="AZ2108">
        <v>1</v>
      </c>
      <c r="BA2108">
        <v>1</v>
      </c>
      <c r="BJ2108" s="142"/>
      <c r="BK2108" s="141"/>
      <c r="BV2108" s="142"/>
      <c r="BW2108" s="302">
        <v>0</v>
      </c>
      <c r="BX2108" s="302">
        <v>0</v>
      </c>
      <c r="BY2108" s="302">
        <v>0</v>
      </c>
      <c r="BZ2108" s="302">
        <v>1</v>
      </c>
      <c r="CA2108" s="302">
        <v>2</v>
      </c>
      <c r="CB2108" s="302">
        <v>0</v>
      </c>
      <c r="CC2108" s="303">
        <v>0</v>
      </c>
      <c r="CD2108" s="304">
        <v>0</v>
      </c>
      <c r="CE2108" s="302">
        <v>0</v>
      </c>
      <c r="CF2108" s="302">
        <v>30</v>
      </c>
      <c r="CG2108" s="296">
        <v>0</v>
      </c>
      <c r="CH2108" s="297" t="s">
        <v>12384</v>
      </c>
      <c r="CI2108" s="305">
        <v>0</v>
      </c>
      <c r="CJ2108" s="306">
        <v>0</v>
      </c>
      <c r="CK2108" s="300">
        <v>0</v>
      </c>
      <c r="CL2108" s="301">
        <v>0</v>
      </c>
    </row>
    <row r="2109" spans="1:90" x14ac:dyDescent="0.25">
      <c r="A2109">
        <v>1810101690</v>
      </c>
      <c r="B2109" s="287" t="s">
        <v>14501</v>
      </c>
      <c r="C2109" s="141"/>
      <c r="I2109">
        <v>4</v>
      </c>
      <c r="J2109">
        <v>8</v>
      </c>
      <c r="K2109">
        <v>4</v>
      </c>
      <c r="L2109">
        <v>1</v>
      </c>
      <c r="M2109">
        <v>1</v>
      </c>
      <c r="N2109" s="142">
        <v>1</v>
      </c>
      <c r="O2109" s="141">
        <v>4</v>
      </c>
      <c r="P2109">
        <v>3</v>
      </c>
      <c r="Q2109">
        <v>1</v>
      </c>
      <c r="R2109">
        <v>4</v>
      </c>
      <c r="S2109">
        <v>1</v>
      </c>
      <c r="T2109">
        <v>5</v>
      </c>
      <c r="U2109">
        <v>1</v>
      </c>
      <c r="V2109">
        <v>1</v>
      </c>
      <c r="W2109">
        <v>6</v>
      </c>
      <c r="X2109">
        <v>7</v>
      </c>
      <c r="Y2109">
        <v>3</v>
      </c>
      <c r="Z2109">
        <v>2</v>
      </c>
      <c r="AA2109" s="141">
        <v>6</v>
      </c>
      <c r="AB2109">
        <v>5</v>
      </c>
      <c r="AC2109">
        <v>8</v>
      </c>
      <c r="AD2109">
        <v>11</v>
      </c>
      <c r="AE2109">
        <v>6</v>
      </c>
      <c r="AF2109">
        <v>4</v>
      </c>
      <c r="AG2109">
        <v>6</v>
      </c>
      <c r="AH2109">
        <v>2</v>
      </c>
      <c r="AI2109">
        <v>3</v>
      </c>
      <c r="AJ2109">
        <v>1</v>
      </c>
      <c r="AK2109">
        <v>3</v>
      </c>
      <c r="AL2109" s="142">
        <v>1</v>
      </c>
      <c r="AM2109" s="141">
        <v>1</v>
      </c>
      <c r="AO2109">
        <v>2</v>
      </c>
      <c r="AP2109">
        <v>2</v>
      </c>
      <c r="AQ2109">
        <v>2</v>
      </c>
      <c r="AR2109">
        <v>4</v>
      </c>
      <c r="AS2109">
        <v>1</v>
      </c>
      <c r="AT2109">
        <v>6</v>
      </c>
      <c r="AU2109">
        <v>6</v>
      </c>
      <c r="AV2109">
        <v>3</v>
      </c>
      <c r="AW2109">
        <v>3</v>
      </c>
      <c r="AX2109" s="142">
        <v>6</v>
      </c>
      <c r="AY2109" s="141">
        <v>3</v>
      </c>
      <c r="AZ2109">
        <v>2</v>
      </c>
      <c r="BA2109">
        <v>3</v>
      </c>
      <c r="BB2109">
        <v>3</v>
      </c>
      <c r="BC2109">
        <v>3</v>
      </c>
      <c r="BD2109">
        <v>3</v>
      </c>
      <c r="BE2109">
        <v>1</v>
      </c>
      <c r="BF2109">
        <v>2</v>
      </c>
      <c r="BG2109">
        <v>1</v>
      </c>
      <c r="BH2109">
        <v>1</v>
      </c>
      <c r="BJ2109" s="142">
        <v>3</v>
      </c>
      <c r="BK2109" s="141"/>
      <c r="BV2109" s="142"/>
      <c r="BW2109" s="302">
        <v>19</v>
      </c>
      <c r="BX2109" s="302">
        <v>38</v>
      </c>
      <c r="BY2109" s="302">
        <v>56</v>
      </c>
      <c r="BZ2109" s="302">
        <v>36</v>
      </c>
      <c r="CA2109" s="302">
        <v>25</v>
      </c>
      <c r="CB2109" s="302">
        <v>0</v>
      </c>
      <c r="CC2109" s="303">
        <v>0</v>
      </c>
      <c r="CD2109" s="304">
        <v>0</v>
      </c>
      <c r="CE2109" s="302">
        <v>0</v>
      </c>
      <c r="CF2109" s="302">
        <v>30</v>
      </c>
      <c r="CG2109" s="296">
        <v>0</v>
      </c>
      <c r="CH2109" s="297" t="s">
        <v>12384</v>
      </c>
      <c r="CI2109" s="305">
        <v>0</v>
      </c>
      <c r="CJ2109" s="306">
        <v>0</v>
      </c>
      <c r="CK2109" s="300">
        <v>0</v>
      </c>
      <c r="CL2109" s="301">
        <v>0</v>
      </c>
    </row>
    <row r="2110" spans="1:90" x14ac:dyDescent="0.25">
      <c r="A2110">
        <v>1810101720</v>
      </c>
      <c r="B2110" s="287" t="s">
        <v>14502</v>
      </c>
      <c r="C2110" s="141"/>
      <c r="J2110">
        <v>1</v>
      </c>
      <c r="L2110">
        <v>1</v>
      </c>
      <c r="N2110" s="142">
        <v>2</v>
      </c>
      <c r="O2110" s="141">
        <v>3</v>
      </c>
      <c r="Q2110">
        <v>1</v>
      </c>
      <c r="S2110">
        <v>1</v>
      </c>
      <c r="U2110">
        <v>3</v>
      </c>
      <c r="V2110">
        <v>2</v>
      </c>
      <c r="X2110">
        <v>2</v>
      </c>
      <c r="Y2110">
        <v>2</v>
      </c>
      <c r="AA2110" s="141"/>
      <c r="AB2110">
        <v>1</v>
      </c>
      <c r="AC2110">
        <v>2</v>
      </c>
      <c r="AD2110">
        <v>2</v>
      </c>
      <c r="AF2110">
        <v>1</v>
      </c>
      <c r="AH2110">
        <v>4</v>
      </c>
      <c r="AI2110">
        <v>3</v>
      </c>
      <c r="AL2110" s="142">
        <v>1</v>
      </c>
      <c r="AM2110" s="141">
        <v>1</v>
      </c>
      <c r="AO2110">
        <v>1</v>
      </c>
      <c r="AP2110">
        <v>1</v>
      </c>
      <c r="AU2110">
        <v>1</v>
      </c>
      <c r="AX2110" s="142">
        <v>1</v>
      </c>
      <c r="AY2110" s="141">
        <v>2</v>
      </c>
      <c r="AZ2110">
        <v>1</v>
      </c>
      <c r="BB2110">
        <v>1</v>
      </c>
      <c r="BD2110">
        <v>1</v>
      </c>
      <c r="BG2110">
        <v>1</v>
      </c>
      <c r="BH2110">
        <v>2</v>
      </c>
      <c r="BJ2110" s="142"/>
      <c r="BK2110" s="141"/>
      <c r="BO2110">
        <v>1</v>
      </c>
      <c r="BT2110">
        <v>1</v>
      </c>
      <c r="BU2110">
        <v>1</v>
      </c>
      <c r="BV2110" s="142"/>
      <c r="BW2110" s="302">
        <v>4</v>
      </c>
      <c r="BX2110" s="302">
        <v>14</v>
      </c>
      <c r="BY2110" s="302">
        <v>14</v>
      </c>
      <c r="BZ2110" s="302">
        <v>5</v>
      </c>
      <c r="CA2110" s="302">
        <v>8</v>
      </c>
      <c r="CB2110" s="302">
        <v>3</v>
      </c>
      <c r="CC2110" s="303">
        <v>1.1904761904761904E-2</v>
      </c>
      <c r="CD2110" s="304">
        <v>0</v>
      </c>
      <c r="CE2110" s="302">
        <v>0</v>
      </c>
      <c r="CF2110" s="302">
        <v>30</v>
      </c>
      <c r="CG2110" s="296">
        <v>5.9523809523809529E-4</v>
      </c>
      <c r="CH2110" s="297" t="s">
        <v>12384</v>
      </c>
      <c r="CI2110" s="305">
        <v>0</v>
      </c>
      <c r="CJ2110" s="306">
        <v>3.1071428571428568</v>
      </c>
      <c r="CK2110" s="300">
        <v>1</v>
      </c>
      <c r="CL2110" s="301">
        <v>4</v>
      </c>
    </row>
    <row r="2111" spans="1:90" x14ac:dyDescent="0.25">
      <c r="A2111">
        <v>1810101730</v>
      </c>
      <c r="B2111" s="287" t="s">
        <v>14503</v>
      </c>
      <c r="C2111" s="141"/>
      <c r="L2111">
        <v>1</v>
      </c>
      <c r="M2111">
        <v>1</v>
      </c>
      <c r="N2111" s="142"/>
      <c r="O2111" s="141"/>
      <c r="Z2111">
        <v>1</v>
      </c>
      <c r="AA2111" s="141"/>
      <c r="AC2111">
        <v>2</v>
      </c>
      <c r="AK2111">
        <v>1</v>
      </c>
      <c r="AL2111" s="142"/>
      <c r="AM2111" s="141"/>
      <c r="AX2111" s="142"/>
      <c r="AY2111" s="141"/>
      <c r="BC2111">
        <v>1</v>
      </c>
      <c r="BJ2111" s="142"/>
      <c r="BK2111" s="141"/>
      <c r="BV2111" s="142"/>
      <c r="BW2111" s="302">
        <v>2</v>
      </c>
      <c r="BX2111" s="302">
        <v>1</v>
      </c>
      <c r="BY2111" s="302">
        <v>3</v>
      </c>
      <c r="BZ2111" s="302">
        <v>0</v>
      </c>
      <c r="CA2111" s="302">
        <v>1</v>
      </c>
      <c r="CB2111" s="302">
        <v>0</v>
      </c>
      <c r="CC2111" s="303">
        <v>0</v>
      </c>
      <c r="CD2111" s="304">
        <v>0</v>
      </c>
      <c r="CE2111" s="302">
        <v>0</v>
      </c>
      <c r="CF2111" s="302">
        <v>30</v>
      </c>
      <c r="CG2111" s="296">
        <v>0</v>
      </c>
      <c r="CH2111" s="297" t="s">
        <v>12384</v>
      </c>
      <c r="CI2111" s="305">
        <v>0</v>
      </c>
      <c r="CJ2111" s="306">
        <v>0</v>
      </c>
      <c r="CK2111" s="300">
        <v>0</v>
      </c>
      <c r="CL2111" s="301">
        <v>0</v>
      </c>
    </row>
    <row r="2112" spans="1:90" x14ac:dyDescent="0.25">
      <c r="A2112">
        <v>1810101740</v>
      </c>
      <c r="B2112" s="287" t="s">
        <v>14504</v>
      </c>
      <c r="C2112" s="141"/>
      <c r="N2112" s="142"/>
      <c r="O2112" s="141"/>
      <c r="V2112">
        <v>1</v>
      </c>
      <c r="X2112">
        <v>1</v>
      </c>
      <c r="AA2112" s="141"/>
      <c r="AB2112">
        <v>2</v>
      </c>
      <c r="AI2112">
        <v>1</v>
      </c>
      <c r="AL2112" s="142">
        <v>1</v>
      </c>
      <c r="AM2112" s="141"/>
      <c r="AX2112" s="142"/>
      <c r="AY2112" s="141"/>
      <c r="BJ2112" s="142"/>
      <c r="BK2112" s="141"/>
      <c r="BV2112" s="142">
        <v>1</v>
      </c>
      <c r="BW2112" s="302">
        <v>0</v>
      </c>
      <c r="BX2112" s="302">
        <v>2</v>
      </c>
      <c r="BY2112" s="302">
        <v>4</v>
      </c>
      <c r="BZ2112" s="302">
        <v>0</v>
      </c>
      <c r="CA2112" s="302">
        <v>0</v>
      </c>
      <c r="CB2112" s="302">
        <v>1</v>
      </c>
      <c r="CC2112" s="303">
        <v>3.968253968253968E-3</v>
      </c>
      <c r="CD2112" s="304">
        <v>0</v>
      </c>
      <c r="CE2112" s="302">
        <v>0</v>
      </c>
      <c r="CF2112" s="302">
        <v>30</v>
      </c>
      <c r="CG2112" s="296">
        <v>1.9841269841269841E-4</v>
      </c>
      <c r="CH2112" s="297" t="s">
        <v>12384</v>
      </c>
      <c r="CI2112" s="305">
        <v>0</v>
      </c>
      <c r="CJ2112" s="306">
        <v>1.0357142857142856</v>
      </c>
      <c r="CK2112" s="300">
        <v>1</v>
      </c>
      <c r="CL2112" s="301">
        <v>2</v>
      </c>
    </row>
    <row r="2113" spans="1:90" x14ac:dyDescent="0.25">
      <c r="A2113">
        <v>1810101750</v>
      </c>
      <c r="B2113" s="287" t="s">
        <v>14505</v>
      </c>
      <c r="C2113" s="141"/>
      <c r="N2113" s="142"/>
      <c r="O2113" s="141"/>
      <c r="P2113">
        <v>1</v>
      </c>
      <c r="V2113">
        <v>1</v>
      </c>
      <c r="X2113">
        <v>1</v>
      </c>
      <c r="AA2113" s="141">
        <v>1</v>
      </c>
      <c r="AC2113">
        <v>2</v>
      </c>
      <c r="AE2113">
        <v>1</v>
      </c>
      <c r="AG2113">
        <v>1</v>
      </c>
      <c r="AH2113">
        <v>2</v>
      </c>
      <c r="AI2113">
        <v>2</v>
      </c>
      <c r="AL2113" s="142"/>
      <c r="AM2113" s="141">
        <v>1</v>
      </c>
      <c r="AN2113">
        <v>1</v>
      </c>
      <c r="AP2113">
        <v>1</v>
      </c>
      <c r="AQ2113">
        <v>1</v>
      </c>
      <c r="AV2113">
        <v>1</v>
      </c>
      <c r="AX2113" s="142"/>
      <c r="AY2113" s="141"/>
      <c r="AZ2113">
        <v>1</v>
      </c>
      <c r="BC2113">
        <v>1</v>
      </c>
      <c r="BH2113">
        <v>1</v>
      </c>
      <c r="BI2113">
        <v>1</v>
      </c>
      <c r="BJ2113" s="142"/>
      <c r="BK2113" s="141"/>
      <c r="BR2113">
        <v>2</v>
      </c>
      <c r="BT2113">
        <v>2</v>
      </c>
      <c r="BV2113" s="142">
        <v>3</v>
      </c>
      <c r="BW2113" s="302">
        <v>0</v>
      </c>
      <c r="BX2113" s="302">
        <v>3</v>
      </c>
      <c r="BY2113" s="302">
        <v>9</v>
      </c>
      <c r="BZ2113" s="302">
        <v>5</v>
      </c>
      <c r="CA2113" s="302">
        <v>4</v>
      </c>
      <c r="CB2113" s="302">
        <v>7</v>
      </c>
      <c r="CC2113" s="303">
        <v>2.7777777777777776E-2</v>
      </c>
      <c r="CD2113" s="304">
        <v>0.57735026918962629</v>
      </c>
      <c r="CE2113" s="302">
        <v>0</v>
      </c>
      <c r="CF2113" s="302">
        <v>30</v>
      </c>
      <c r="CG2113" s="296">
        <v>1.3888888888888889E-3</v>
      </c>
      <c r="CH2113" s="297" t="s">
        <v>12384</v>
      </c>
      <c r="CI2113" s="305">
        <v>1</v>
      </c>
      <c r="CJ2113" s="306">
        <v>7.8273502691896262</v>
      </c>
      <c r="CK2113" s="300">
        <v>2</v>
      </c>
      <c r="CL2113" s="301">
        <v>8</v>
      </c>
    </row>
    <row r="2114" spans="1:90" x14ac:dyDescent="0.25">
      <c r="A2114">
        <v>1810101760</v>
      </c>
      <c r="B2114" s="287" t="s">
        <v>14506</v>
      </c>
      <c r="C2114" s="141"/>
      <c r="N2114" s="142"/>
      <c r="O2114" s="141"/>
      <c r="Z2114">
        <v>1</v>
      </c>
      <c r="AA2114" s="141"/>
      <c r="AC2114">
        <v>3</v>
      </c>
      <c r="AD2114">
        <v>2</v>
      </c>
      <c r="AG2114">
        <v>1</v>
      </c>
      <c r="AH2114">
        <v>3</v>
      </c>
      <c r="AL2114" s="142"/>
      <c r="AM2114" s="141"/>
      <c r="AO2114">
        <v>1</v>
      </c>
      <c r="AX2114" s="142"/>
      <c r="AY2114" s="141"/>
      <c r="BJ2114" s="142"/>
      <c r="BK2114" s="141"/>
      <c r="BV2114" s="142">
        <v>1</v>
      </c>
      <c r="BW2114" s="302">
        <v>0</v>
      </c>
      <c r="BX2114" s="302">
        <v>1</v>
      </c>
      <c r="BY2114" s="302">
        <v>9</v>
      </c>
      <c r="BZ2114" s="302">
        <v>1</v>
      </c>
      <c r="CA2114" s="302">
        <v>0</v>
      </c>
      <c r="CB2114" s="302">
        <v>1</v>
      </c>
      <c r="CC2114" s="303">
        <v>3.968253968253968E-3</v>
      </c>
      <c r="CD2114" s="304">
        <v>0</v>
      </c>
      <c r="CE2114" s="302">
        <v>0</v>
      </c>
      <c r="CF2114" s="302">
        <v>30</v>
      </c>
      <c r="CG2114" s="296">
        <v>1.9841269841269841E-4</v>
      </c>
      <c r="CH2114" s="297" t="s">
        <v>12384</v>
      </c>
      <c r="CI2114" s="305">
        <v>0</v>
      </c>
      <c r="CJ2114" s="306">
        <v>1.0357142857142856</v>
      </c>
      <c r="CK2114" s="300">
        <v>1</v>
      </c>
      <c r="CL2114" s="301">
        <v>2</v>
      </c>
    </row>
    <row r="2115" spans="1:90" x14ac:dyDescent="0.25">
      <c r="A2115">
        <v>1810101770</v>
      </c>
      <c r="B2115" s="287" t="s">
        <v>14507</v>
      </c>
      <c r="C2115" s="141"/>
      <c r="N2115" s="142"/>
      <c r="O2115" s="141"/>
      <c r="U2115">
        <v>1</v>
      </c>
      <c r="W2115">
        <v>1</v>
      </c>
      <c r="X2115">
        <v>1</v>
      </c>
      <c r="Z2115">
        <v>3</v>
      </c>
      <c r="AA2115" s="141">
        <v>1</v>
      </c>
      <c r="AC2115">
        <v>1</v>
      </c>
      <c r="AD2115">
        <v>2</v>
      </c>
      <c r="AH2115">
        <v>2</v>
      </c>
      <c r="AI2115">
        <v>1</v>
      </c>
      <c r="AK2115">
        <v>1</v>
      </c>
      <c r="AL2115" s="142"/>
      <c r="AM2115" s="141"/>
      <c r="AP2115">
        <v>1</v>
      </c>
      <c r="AQ2115">
        <v>1</v>
      </c>
      <c r="AV2115">
        <v>1</v>
      </c>
      <c r="AX2115" s="142"/>
      <c r="AY2115" s="141">
        <v>1</v>
      </c>
      <c r="AZ2115">
        <v>1</v>
      </c>
      <c r="BA2115">
        <v>1</v>
      </c>
      <c r="BC2115">
        <v>1</v>
      </c>
      <c r="BI2115">
        <v>1</v>
      </c>
      <c r="BJ2115" s="142">
        <v>1</v>
      </c>
      <c r="BK2115" s="141"/>
      <c r="BM2115">
        <v>1</v>
      </c>
      <c r="BN2115">
        <v>1</v>
      </c>
      <c r="BR2115">
        <v>2</v>
      </c>
      <c r="BT2115">
        <v>2</v>
      </c>
      <c r="BV2115" s="142">
        <v>1</v>
      </c>
      <c r="BW2115" s="302">
        <v>0</v>
      </c>
      <c r="BX2115" s="302">
        <v>6</v>
      </c>
      <c r="BY2115" s="302">
        <v>8</v>
      </c>
      <c r="BZ2115" s="302">
        <v>3</v>
      </c>
      <c r="CA2115" s="302">
        <v>6</v>
      </c>
      <c r="CB2115" s="302">
        <v>7</v>
      </c>
      <c r="CC2115" s="303">
        <v>2.7777777777777776E-2</v>
      </c>
      <c r="CD2115" s="304">
        <v>0.54772255750516596</v>
      </c>
      <c r="CE2115" s="302">
        <v>0</v>
      </c>
      <c r="CF2115" s="302">
        <v>30</v>
      </c>
      <c r="CG2115" s="296">
        <v>1.3888888888888889E-3</v>
      </c>
      <c r="CH2115" s="297" t="s">
        <v>12384</v>
      </c>
      <c r="CI2115" s="305">
        <v>1</v>
      </c>
      <c r="CJ2115" s="306">
        <v>7.7977225575051659</v>
      </c>
      <c r="CK2115" s="300">
        <v>2</v>
      </c>
      <c r="CL2115" s="301">
        <v>8</v>
      </c>
    </row>
    <row r="2116" spans="1:90" x14ac:dyDescent="0.25">
      <c r="A2116">
        <v>1810101810</v>
      </c>
      <c r="B2116" s="287" t="s">
        <v>14508</v>
      </c>
      <c r="C2116" s="141"/>
      <c r="N2116" s="142"/>
      <c r="O2116" s="141"/>
      <c r="AA2116" s="141"/>
      <c r="AL2116" s="142"/>
      <c r="AM2116" s="141"/>
      <c r="AX2116" s="142"/>
      <c r="AY2116" s="141"/>
      <c r="BH2116">
        <v>1</v>
      </c>
      <c r="BJ2116" s="142"/>
      <c r="BK2116" s="141"/>
      <c r="BR2116">
        <v>1</v>
      </c>
      <c r="BS2116">
        <v>1</v>
      </c>
      <c r="BV2116" s="142"/>
      <c r="BW2116" s="302">
        <v>0</v>
      </c>
      <c r="BX2116" s="302">
        <v>0</v>
      </c>
      <c r="BY2116" s="302">
        <v>0</v>
      </c>
      <c r="BZ2116" s="302">
        <v>0</v>
      </c>
      <c r="CA2116" s="302">
        <v>1</v>
      </c>
      <c r="CB2116" s="302">
        <v>2</v>
      </c>
      <c r="CC2116" s="303">
        <v>7.9365079365079361E-3</v>
      </c>
      <c r="CD2116" s="304">
        <v>0</v>
      </c>
      <c r="CE2116" s="302">
        <v>0</v>
      </c>
      <c r="CF2116" s="302">
        <v>30</v>
      </c>
      <c r="CG2116" s="296">
        <v>3.9682539682539683E-4</v>
      </c>
      <c r="CH2116" s="297" t="s">
        <v>12384</v>
      </c>
      <c r="CI2116" s="305">
        <v>0</v>
      </c>
      <c r="CJ2116" s="306">
        <v>2.0714285714285712</v>
      </c>
      <c r="CK2116" s="300">
        <v>1</v>
      </c>
      <c r="CL2116" s="301">
        <v>3</v>
      </c>
    </row>
    <row r="2117" spans="1:90" x14ac:dyDescent="0.25">
      <c r="A2117">
        <v>1810101830</v>
      </c>
      <c r="B2117" s="287" t="s">
        <v>14509</v>
      </c>
      <c r="C2117" s="141"/>
      <c r="I2117">
        <v>1</v>
      </c>
      <c r="L2117">
        <v>1</v>
      </c>
      <c r="N2117" s="142"/>
      <c r="O2117" s="141"/>
      <c r="Q2117">
        <v>1</v>
      </c>
      <c r="T2117">
        <v>1</v>
      </c>
      <c r="X2117">
        <v>1</v>
      </c>
      <c r="AA2117" s="141">
        <v>2</v>
      </c>
      <c r="AD2117">
        <v>2</v>
      </c>
      <c r="AE2117">
        <v>1</v>
      </c>
      <c r="AI2117">
        <v>1</v>
      </c>
      <c r="AL2117" s="142"/>
      <c r="AM2117" s="141"/>
      <c r="AR2117">
        <v>1</v>
      </c>
      <c r="AX2117" s="142"/>
      <c r="AY2117" s="141"/>
      <c r="BC2117">
        <v>1</v>
      </c>
      <c r="BD2117">
        <v>1</v>
      </c>
      <c r="BJ2117" s="142"/>
      <c r="BK2117" s="141"/>
      <c r="BV2117" s="142">
        <v>1</v>
      </c>
      <c r="BW2117" s="302">
        <v>2</v>
      </c>
      <c r="BX2117" s="302">
        <v>3</v>
      </c>
      <c r="BY2117" s="302">
        <v>6</v>
      </c>
      <c r="BZ2117" s="302">
        <v>1</v>
      </c>
      <c r="CA2117" s="302">
        <v>2</v>
      </c>
      <c r="CB2117" s="302">
        <v>1</v>
      </c>
      <c r="CC2117" s="303">
        <v>3.968253968253968E-3</v>
      </c>
      <c r="CD2117" s="304">
        <v>0</v>
      </c>
      <c r="CE2117" s="302">
        <v>0</v>
      </c>
      <c r="CF2117" s="302">
        <v>30</v>
      </c>
      <c r="CG2117" s="296">
        <v>1.9841269841269841E-4</v>
      </c>
      <c r="CH2117" s="297" t="s">
        <v>12384</v>
      </c>
      <c r="CI2117" s="305">
        <v>0</v>
      </c>
      <c r="CJ2117" s="306">
        <v>1.0357142857142856</v>
      </c>
      <c r="CK2117" s="300">
        <v>1</v>
      </c>
      <c r="CL2117" s="301">
        <v>2</v>
      </c>
    </row>
    <row r="2118" spans="1:90" x14ac:dyDescent="0.25">
      <c r="A2118">
        <v>1810101860</v>
      </c>
      <c r="B2118" s="287" t="s">
        <v>14510</v>
      </c>
      <c r="C2118" s="141"/>
      <c r="N2118" s="142">
        <v>1</v>
      </c>
      <c r="O2118" s="141">
        <v>2</v>
      </c>
      <c r="AA2118" s="141"/>
      <c r="AL2118" s="142"/>
      <c r="AM2118" s="141"/>
      <c r="AX2118" s="142"/>
      <c r="AY2118" s="141"/>
      <c r="BJ2118" s="142"/>
      <c r="BK2118" s="141"/>
      <c r="BV2118" s="142"/>
      <c r="BW2118" s="302">
        <v>1</v>
      </c>
      <c r="BX2118" s="302">
        <v>2</v>
      </c>
      <c r="BY2118" s="302">
        <v>0</v>
      </c>
      <c r="BZ2118" s="302">
        <v>0</v>
      </c>
      <c r="CA2118" s="302">
        <v>0</v>
      </c>
      <c r="CB2118" s="302">
        <v>0</v>
      </c>
      <c r="CC2118" s="303">
        <v>0</v>
      </c>
      <c r="CD2118" s="304">
        <v>0</v>
      </c>
      <c r="CE2118" s="302">
        <v>0</v>
      </c>
      <c r="CF2118" s="302">
        <v>30</v>
      </c>
      <c r="CG2118" s="296">
        <v>0</v>
      </c>
      <c r="CH2118" s="297" t="s">
        <v>12384</v>
      </c>
      <c r="CI2118" s="305">
        <v>0</v>
      </c>
      <c r="CJ2118" s="306">
        <v>0</v>
      </c>
      <c r="CK2118" s="300">
        <v>0</v>
      </c>
      <c r="CL2118" s="301">
        <v>0</v>
      </c>
    </row>
    <row r="2119" spans="1:90" x14ac:dyDescent="0.25">
      <c r="A2119">
        <v>1810101870</v>
      </c>
      <c r="B2119" s="287" t="s">
        <v>14511</v>
      </c>
      <c r="C2119" s="141"/>
      <c r="N2119" s="142"/>
      <c r="O2119" s="141"/>
      <c r="P2119">
        <v>1</v>
      </c>
      <c r="Q2119">
        <v>2</v>
      </c>
      <c r="T2119">
        <v>3</v>
      </c>
      <c r="V2119">
        <v>2</v>
      </c>
      <c r="W2119">
        <v>1</v>
      </c>
      <c r="X2119">
        <v>3</v>
      </c>
      <c r="Y2119">
        <v>1</v>
      </c>
      <c r="Z2119">
        <v>3</v>
      </c>
      <c r="AA2119" s="141"/>
      <c r="AB2119">
        <v>3</v>
      </c>
      <c r="AC2119">
        <v>4</v>
      </c>
      <c r="AD2119">
        <v>10</v>
      </c>
      <c r="AE2119">
        <v>2</v>
      </c>
      <c r="AF2119">
        <v>1</v>
      </c>
      <c r="AH2119">
        <v>4</v>
      </c>
      <c r="AI2119">
        <v>2</v>
      </c>
      <c r="AK2119">
        <v>1</v>
      </c>
      <c r="AL2119" s="142">
        <v>1</v>
      </c>
      <c r="AM2119" s="141"/>
      <c r="AN2119">
        <v>1</v>
      </c>
      <c r="AO2119">
        <v>2</v>
      </c>
      <c r="AP2119">
        <v>2</v>
      </c>
      <c r="AQ2119">
        <v>2</v>
      </c>
      <c r="AR2119">
        <v>4</v>
      </c>
      <c r="AS2119">
        <v>6</v>
      </c>
      <c r="AU2119">
        <v>2</v>
      </c>
      <c r="AV2119">
        <v>3</v>
      </c>
      <c r="AW2119">
        <v>2</v>
      </c>
      <c r="AX2119" s="142">
        <v>11</v>
      </c>
      <c r="AY2119" s="141">
        <v>3</v>
      </c>
      <c r="AZ2119">
        <v>3</v>
      </c>
      <c r="BA2119">
        <v>1</v>
      </c>
      <c r="BB2119">
        <v>1</v>
      </c>
      <c r="BC2119">
        <v>4</v>
      </c>
      <c r="BD2119">
        <v>2</v>
      </c>
      <c r="BE2119">
        <v>1</v>
      </c>
      <c r="BF2119">
        <v>2</v>
      </c>
      <c r="BG2119">
        <v>2</v>
      </c>
      <c r="BH2119">
        <v>1</v>
      </c>
      <c r="BI2119">
        <v>3</v>
      </c>
      <c r="BJ2119" s="142">
        <v>2</v>
      </c>
      <c r="BK2119" s="141">
        <v>3</v>
      </c>
      <c r="BM2119">
        <v>1</v>
      </c>
      <c r="BO2119">
        <v>6</v>
      </c>
      <c r="BQ2119">
        <v>1</v>
      </c>
      <c r="BS2119">
        <v>2</v>
      </c>
      <c r="BT2119">
        <v>1</v>
      </c>
      <c r="BU2119">
        <v>3</v>
      </c>
      <c r="BV2119" s="142">
        <v>3</v>
      </c>
      <c r="BW2119" s="302">
        <v>0</v>
      </c>
      <c r="BX2119" s="302">
        <v>16</v>
      </c>
      <c r="BY2119" s="302">
        <v>28</v>
      </c>
      <c r="BZ2119" s="302">
        <v>35</v>
      </c>
      <c r="CA2119" s="302">
        <v>25</v>
      </c>
      <c r="CB2119" s="302">
        <v>20</v>
      </c>
      <c r="CC2119" s="303">
        <v>7.9365079365079361E-2</v>
      </c>
      <c r="CD2119" s="304">
        <v>1.6903085094570331</v>
      </c>
      <c r="CE2119" s="302">
        <v>0</v>
      </c>
      <c r="CF2119" s="302">
        <v>30</v>
      </c>
      <c r="CG2119" s="296">
        <v>3.968253968253968E-3</v>
      </c>
      <c r="CH2119" s="297" t="s">
        <v>12384</v>
      </c>
      <c r="CI2119" s="305">
        <v>2</v>
      </c>
      <c r="CJ2119" s="306">
        <v>22.404594223742745</v>
      </c>
      <c r="CK2119" s="300">
        <v>5</v>
      </c>
      <c r="CL2119" s="301">
        <v>23</v>
      </c>
    </row>
    <row r="2120" spans="1:90" x14ac:dyDescent="0.25">
      <c r="A2120">
        <v>1810101930</v>
      </c>
      <c r="B2120" s="287" t="s">
        <v>14512</v>
      </c>
      <c r="C2120" s="141">
        <v>2</v>
      </c>
      <c r="G2120">
        <v>1</v>
      </c>
      <c r="I2120">
        <v>1</v>
      </c>
      <c r="M2120">
        <v>1</v>
      </c>
      <c r="N2120" s="142"/>
      <c r="O2120" s="141"/>
      <c r="Z2120">
        <v>1</v>
      </c>
      <c r="AA2120" s="141"/>
      <c r="AB2120">
        <v>2</v>
      </c>
      <c r="AC2120">
        <v>1</v>
      </c>
      <c r="AD2120">
        <v>4</v>
      </c>
      <c r="AE2120">
        <v>1</v>
      </c>
      <c r="AF2120">
        <v>1</v>
      </c>
      <c r="AG2120">
        <v>1</v>
      </c>
      <c r="AI2120">
        <v>1</v>
      </c>
      <c r="AL2120" s="142">
        <v>2</v>
      </c>
      <c r="AM2120" s="141">
        <v>1</v>
      </c>
      <c r="AP2120">
        <v>2</v>
      </c>
      <c r="AQ2120">
        <v>2</v>
      </c>
      <c r="AR2120">
        <v>1</v>
      </c>
      <c r="AS2120">
        <v>1</v>
      </c>
      <c r="AU2120">
        <v>2</v>
      </c>
      <c r="AV2120">
        <v>2</v>
      </c>
      <c r="AW2120">
        <v>1</v>
      </c>
      <c r="AX2120" s="142"/>
      <c r="AY2120" s="141">
        <v>2</v>
      </c>
      <c r="AZ2120">
        <v>2</v>
      </c>
      <c r="BA2120">
        <v>1</v>
      </c>
      <c r="BC2120">
        <v>1</v>
      </c>
      <c r="BD2120">
        <v>1</v>
      </c>
      <c r="BJ2120" s="142"/>
      <c r="BK2120" s="141"/>
      <c r="BL2120">
        <v>1</v>
      </c>
      <c r="BN2120">
        <v>1</v>
      </c>
      <c r="BO2120">
        <v>2</v>
      </c>
      <c r="BV2120" s="142"/>
      <c r="BW2120" s="302">
        <v>5</v>
      </c>
      <c r="BX2120" s="302">
        <v>1</v>
      </c>
      <c r="BY2120" s="302">
        <v>13</v>
      </c>
      <c r="BZ2120" s="302">
        <v>12</v>
      </c>
      <c r="CA2120" s="302">
        <v>7</v>
      </c>
      <c r="CB2120" s="302">
        <v>4</v>
      </c>
      <c r="CC2120" s="303">
        <v>1.5873015873015872E-2</v>
      </c>
      <c r="CD2120" s="304">
        <v>0.57735026918962584</v>
      </c>
      <c r="CE2120" s="302">
        <v>0</v>
      </c>
      <c r="CF2120" s="302">
        <v>30</v>
      </c>
      <c r="CG2120" s="296">
        <v>7.9365079365079365E-4</v>
      </c>
      <c r="CH2120" s="297" t="s">
        <v>12384</v>
      </c>
      <c r="CI2120" s="305">
        <v>1</v>
      </c>
      <c r="CJ2120" s="306">
        <v>4.7202074120467685</v>
      </c>
      <c r="CK2120" s="300">
        <v>2</v>
      </c>
      <c r="CL2120" s="301">
        <v>5</v>
      </c>
    </row>
    <row r="2121" spans="1:90" x14ac:dyDescent="0.25">
      <c r="A2121">
        <v>1810101950</v>
      </c>
      <c r="B2121" s="287" t="s">
        <v>14513</v>
      </c>
      <c r="C2121" s="141">
        <v>1</v>
      </c>
      <c r="D2121">
        <v>1</v>
      </c>
      <c r="E2121">
        <v>1</v>
      </c>
      <c r="L2121">
        <v>1</v>
      </c>
      <c r="N2121" s="142"/>
      <c r="O2121" s="141"/>
      <c r="P2121">
        <v>1</v>
      </c>
      <c r="T2121">
        <v>1</v>
      </c>
      <c r="X2121">
        <v>1</v>
      </c>
      <c r="Z2121">
        <v>2</v>
      </c>
      <c r="AA2121" s="141"/>
      <c r="AB2121">
        <v>4</v>
      </c>
      <c r="AC2121">
        <v>2</v>
      </c>
      <c r="AD2121">
        <v>6</v>
      </c>
      <c r="AE2121">
        <v>2</v>
      </c>
      <c r="AF2121">
        <v>2</v>
      </c>
      <c r="AG2121">
        <v>1</v>
      </c>
      <c r="AH2121">
        <v>1</v>
      </c>
      <c r="AI2121">
        <v>2</v>
      </c>
      <c r="AL2121" s="142">
        <v>2</v>
      </c>
      <c r="AM2121" s="141">
        <v>2</v>
      </c>
      <c r="AN2121">
        <v>1</v>
      </c>
      <c r="AP2121">
        <v>2</v>
      </c>
      <c r="AQ2121">
        <v>2</v>
      </c>
      <c r="AR2121">
        <v>1</v>
      </c>
      <c r="AS2121">
        <v>1</v>
      </c>
      <c r="AU2121">
        <v>2</v>
      </c>
      <c r="AV2121">
        <v>4</v>
      </c>
      <c r="AW2121">
        <v>1</v>
      </c>
      <c r="AX2121" s="142"/>
      <c r="AY2121" s="141">
        <v>1</v>
      </c>
      <c r="AZ2121">
        <v>2</v>
      </c>
      <c r="BA2121">
        <v>2</v>
      </c>
      <c r="BC2121">
        <v>1</v>
      </c>
      <c r="BD2121">
        <v>1</v>
      </c>
      <c r="BJ2121" s="142"/>
      <c r="BK2121" s="141">
        <v>1</v>
      </c>
      <c r="BL2121">
        <v>1</v>
      </c>
      <c r="BO2121">
        <v>2</v>
      </c>
      <c r="BU2121">
        <v>1</v>
      </c>
      <c r="BV2121" s="142">
        <v>2</v>
      </c>
      <c r="BW2121" s="302">
        <v>4</v>
      </c>
      <c r="BX2121" s="302">
        <v>5</v>
      </c>
      <c r="BY2121" s="302">
        <v>22</v>
      </c>
      <c r="BZ2121" s="302">
        <v>16</v>
      </c>
      <c r="CA2121" s="302">
        <v>7</v>
      </c>
      <c r="CB2121" s="302">
        <v>7</v>
      </c>
      <c r="CC2121" s="303">
        <v>2.7777777777777776E-2</v>
      </c>
      <c r="CD2121" s="304">
        <v>0.54772255750516596</v>
      </c>
      <c r="CE2121" s="302">
        <v>0</v>
      </c>
      <c r="CF2121" s="302">
        <v>30</v>
      </c>
      <c r="CG2121" s="296">
        <v>1.3888888888888889E-3</v>
      </c>
      <c r="CH2121" s="297" t="s">
        <v>12384</v>
      </c>
      <c r="CI2121" s="305">
        <v>1</v>
      </c>
      <c r="CJ2121" s="306">
        <v>7.7977225575051659</v>
      </c>
      <c r="CK2121" s="300">
        <v>2</v>
      </c>
      <c r="CL2121" s="301">
        <v>8</v>
      </c>
    </row>
    <row r="2122" spans="1:90" x14ac:dyDescent="0.25">
      <c r="A2122">
        <v>1810102090</v>
      </c>
      <c r="B2122" s="287" t="s">
        <v>14514</v>
      </c>
      <c r="C2122" s="141"/>
      <c r="N2122" s="142"/>
      <c r="O2122" s="141"/>
      <c r="T2122">
        <v>1</v>
      </c>
      <c r="U2122">
        <v>1</v>
      </c>
      <c r="AA2122" s="141"/>
      <c r="AL2122" s="142"/>
      <c r="AM2122" s="141"/>
      <c r="AX2122" s="142"/>
      <c r="AY2122" s="141"/>
      <c r="BJ2122" s="142"/>
      <c r="BK2122" s="141"/>
      <c r="BV2122" s="142"/>
      <c r="BW2122" s="302">
        <v>0</v>
      </c>
      <c r="BX2122" s="302">
        <v>2</v>
      </c>
      <c r="BY2122" s="302">
        <v>0</v>
      </c>
      <c r="BZ2122" s="302">
        <v>0</v>
      </c>
      <c r="CA2122" s="302">
        <v>0</v>
      </c>
      <c r="CB2122" s="302">
        <v>0</v>
      </c>
      <c r="CC2122" s="303">
        <v>0</v>
      </c>
      <c r="CD2122" s="304">
        <v>0</v>
      </c>
      <c r="CE2122" s="302">
        <v>0</v>
      </c>
      <c r="CF2122" s="302">
        <v>30</v>
      </c>
      <c r="CG2122" s="296">
        <v>0</v>
      </c>
      <c r="CH2122" s="297" t="s">
        <v>12384</v>
      </c>
      <c r="CI2122" s="305">
        <v>0</v>
      </c>
      <c r="CJ2122" s="306">
        <v>0</v>
      </c>
      <c r="CK2122" s="300">
        <v>0</v>
      </c>
      <c r="CL2122" s="301">
        <v>0</v>
      </c>
    </row>
    <row r="2123" spans="1:90" x14ac:dyDescent="0.25">
      <c r="A2123">
        <v>1810102180</v>
      </c>
      <c r="B2123" s="287" t="s">
        <v>14515</v>
      </c>
      <c r="C2123" s="141"/>
      <c r="N2123" s="142"/>
      <c r="O2123" s="141"/>
      <c r="W2123">
        <v>1</v>
      </c>
      <c r="AA2123" s="141"/>
      <c r="AL2123" s="142"/>
      <c r="AM2123" s="141"/>
      <c r="AX2123" s="142"/>
      <c r="AY2123" s="141"/>
      <c r="BJ2123" s="142"/>
      <c r="BK2123" s="141"/>
      <c r="BV2123" s="142"/>
      <c r="BW2123" s="302">
        <v>0</v>
      </c>
      <c r="BX2123" s="302">
        <v>1</v>
      </c>
      <c r="BY2123" s="302">
        <v>0</v>
      </c>
      <c r="BZ2123" s="302">
        <v>0</v>
      </c>
      <c r="CA2123" s="302">
        <v>0</v>
      </c>
      <c r="CB2123" s="302">
        <v>0</v>
      </c>
      <c r="CC2123" s="303">
        <v>0</v>
      </c>
      <c r="CD2123" s="304">
        <v>0</v>
      </c>
      <c r="CE2123" s="302">
        <v>0</v>
      </c>
      <c r="CF2123" s="302">
        <v>30</v>
      </c>
      <c r="CG2123" s="296">
        <v>0</v>
      </c>
      <c r="CH2123" s="297" t="s">
        <v>12384</v>
      </c>
      <c r="CI2123" s="305">
        <v>0</v>
      </c>
      <c r="CJ2123" s="306">
        <v>0</v>
      </c>
      <c r="CK2123" s="300">
        <v>0</v>
      </c>
      <c r="CL2123" s="301">
        <v>0</v>
      </c>
    </row>
    <row r="2124" spans="1:90" x14ac:dyDescent="0.25">
      <c r="A2124">
        <v>1810102190</v>
      </c>
      <c r="B2124" s="287" t="s">
        <v>14516</v>
      </c>
      <c r="C2124" s="141"/>
      <c r="N2124" s="142"/>
      <c r="O2124" s="141"/>
      <c r="AA2124" s="141"/>
      <c r="AL2124" s="142"/>
      <c r="AM2124" s="141"/>
      <c r="AX2124" s="142"/>
      <c r="AY2124" s="141"/>
      <c r="AZ2124">
        <v>1</v>
      </c>
      <c r="BJ2124" s="142"/>
      <c r="BK2124" s="141"/>
      <c r="BV2124" s="142">
        <v>1</v>
      </c>
      <c r="BW2124" s="302">
        <v>0</v>
      </c>
      <c r="BX2124" s="302">
        <v>0</v>
      </c>
      <c r="BY2124" s="302">
        <v>0</v>
      </c>
      <c r="BZ2124" s="302">
        <v>0</v>
      </c>
      <c r="CA2124" s="302">
        <v>1</v>
      </c>
      <c r="CB2124" s="302">
        <v>1</v>
      </c>
      <c r="CC2124" s="303">
        <v>3.968253968253968E-3</v>
      </c>
      <c r="CD2124" s="304">
        <v>0</v>
      </c>
      <c r="CE2124" s="302">
        <v>0</v>
      </c>
      <c r="CF2124" s="302">
        <v>30</v>
      </c>
      <c r="CG2124" s="296">
        <v>1.9841269841269841E-4</v>
      </c>
      <c r="CH2124" s="297" t="s">
        <v>12384</v>
      </c>
      <c r="CI2124" s="305">
        <v>0</v>
      </c>
      <c r="CJ2124" s="306">
        <v>1.0357142857142856</v>
      </c>
      <c r="CK2124" s="300">
        <v>1</v>
      </c>
      <c r="CL2124" s="301">
        <v>2</v>
      </c>
    </row>
    <row r="2125" spans="1:90" x14ac:dyDescent="0.25">
      <c r="A2125">
        <v>1810102240</v>
      </c>
      <c r="B2125" s="287" t="s">
        <v>14517</v>
      </c>
      <c r="C2125" s="141">
        <v>3</v>
      </c>
      <c r="D2125">
        <v>1</v>
      </c>
      <c r="E2125">
        <v>3</v>
      </c>
      <c r="F2125">
        <v>1</v>
      </c>
      <c r="G2125">
        <v>1</v>
      </c>
      <c r="I2125">
        <v>1</v>
      </c>
      <c r="L2125">
        <v>1</v>
      </c>
      <c r="M2125">
        <v>1</v>
      </c>
      <c r="N2125" s="142"/>
      <c r="O2125" s="141"/>
      <c r="P2125">
        <v>1</v>
      </c>
      <c r="T2125">
        <v>1</v>
      </c>
      <c r="X2125">
        <v>3</v>
      </c>
      <c r="Z2125">
        <v>2</v>
      </c>
      <c r="AA2125" s="141">
        <v>2</v>
      </c>
      <c r="AB2125">
        <v>4</v>
      </c>
      <c r="AC2125">
        <v>1</v>
      </c>
      <c r="AD2125">
        <v>6</v>
      </c>
      <c r="AE2125">
        <v>1</v>
      </c>
      <c r="AF2125">
        <v>2</v>
      </c>
      <c r="AG2125">
        <v>1</v>
      </c>
      <c r="AH2125">
        <v>1</v>
      </c>
      <c r="AI2125">
        <v>1</v>
      </c>
      <c r="AK2125">
        <v>1</v>
      </c>
      <c r="AL2125" s="142">
        <v>2</v>
      </c>
      <c r="AM2125" s="141">
        <v>2</v>
      </c>
      <c r="AP2125">
        <v>1</v>
      </c>
      <c r="AQ2125">
        <v>2</v>
      </c>
      <c r="AR2125">
        <v>3</v>
      </c>
      <c r="AS2125">
        <v>2</v>
      </c>
      <c r="AU2125">
        <v>2</v>
      </c>
      <c r="AV2125">
        <v>3</v>
      </c>
      <c r="AW2125">
        <v>1</v>
      </c>
      <c r="AX2125" s="142"/>
      <c r="AY2125" s="141">
        <v>1</v>
      </c>
      <c r="AZ2125">
        <v>2</v>
      </c>
      <c r="BA2125">
        <v>2</v>
      </c>
      <c r="BC2125">
        <v>1</v>
      </c>
      <c r="BD2125">
        <v>1</v>
      </c>
      <c r="BJ2125" s="142">
        <v>1</v>
      </c>
      <c r="BK2125" s="141">
        <v>1</v>
      </c>
      <c r="BL2125">
        <v>1</v>
      </c>
      <c r="BN2125">
        <v>2</v>
      </c>
      <c r="BO2125">
        <v>2</v>
      </c>
      <c r="BV2125" s="142">
        <v>1</v>
      </c>
      <c r="BW2125" s="302">
        <v>12</v>
      </c>
      <c r="BX2125" s="302">
        <v>7</v>
      </c>
      <c r="BY2125" s="302">
        <v>22</v>
      </c>
      <c r="BZ2125" s="302">
        <v>16</v>
      </c>
      <c r="CA2125" s="302">
        <v>8</v>
      </c>
      <c r="CB2125" s="302">
        <v>7</v>
      </c>
      <c r="CC2125" s="303">
        <v>2.7777777777777776E-2</v>
      </c>
      <c r="CD2125" s="304">
        <v>0.54772255750516596</v>
      </c>
      <c r="CE2125" s="302">
        <v>0</v>
      </c>
      <c r="CF2125" s="302">
        <v>30</v>
      </c>
      <c r="CG2125" s="296">
        <v>1.3888888888888889E-3</v>
      </c>
      <c r="CH2125" s="307" t="s">
        <v>15354</v>
      </c>
      <c r="CI2125" s="305">
        <v>1</v>
      </c>
      <c r="CJ2125" s="306">
        <v>7.7977225575051659</v>
      </c>
      <c r="CK2125" s="300">
        <v>2</v>
      </c>
      <c r="CL2125" s="301">
        <v>8</v>
      </c>
    </row>
    <row r="2126" spans="1:90" x14ac:dyDescent="0.25">
      <c r="A2126">
        <v>1810102250</v>
      </c>
      <c r="B2126" s="287" t="s">
        <v>14518</v>
      </c>
      <c r="C2126" s="141"/>
      <c r="N2126" s="142"/>
      <c r="O2126" s="141"/>
      <c r="V2126">
        <v>1</v>
      </c>
      <c r="AA2126" s="141"/>
      <c r="AL2126" s="142"/>
      <c r="AM2126" s="141"/>
      <c r="AO2126">
        <v>1</v>
      </c>
      <c r="AV2126">
        <v>1</v>
      </c>
      <c r="AW2126">
        <v>1</v>
      </c>
      <c r="AX2126" s="142"/>
      <c r="AY2126" s="141"/>
      <c r="BA2126">
        <v>1</v>
      </c>
      <c r="BJ2126" s="142"/>
      <c r="BK2126" s="141"/>
      <c r="BV2126" s="142"/>
      <c r="BW2126" s="302">
        <v>0</v>
      </c>
      <c r="BX2126" s="302">
        <v>1</v>
      </c>
      <c r="BY2126" s="302">
        <v>0</v>
      </c>
      <c r="BZ2126" s="302">
        <v>3</v>
      </c>
      <c r="CA2126" s="302">
        <v>1</v>
      </c>
      <c r="CB2126" s="302">
        <v>0</v>
      </c>
      <c r="CC2126" s="303">
        <v>0</v>
      </c>
      <c r="CD2126" s="304">
        <v>0</v>
      </c>
      <c r="CE2126" s="302">
        <v>0</v>
      </c>
      <c r="CF2126" s="302">
        <v>30</v>
      </c>
      <c r="CG2126" s="296">
        <v>0</v>
      </c>
      <c r="CH2126" s="297" t="s">
        <v>12384</v>
      </c>
      <c r="CI2126" s="305">
        <v>0</v>
      </c>
      <c r="CJ2126" s="306">
        <v>0</v>
      </c>
      <c r="CK2126" s="300">
        <v>0</v>
      </c>
      <c r="CL2126" s="301">
        <v>0</v>
      </c>
    </row>
    <row r="2127" spans="1:90" x14ac:dyDescent="0.25">
      <c r="A2127">
        <v>1810102280</v>
      </c>
      <c r="B2127" s="287" t="s">
        <v>14519</v>
      </c>
      <c r="C2127" s="141">
        <v>2</v>
      </c>
      <c r="I2127">
        <v>1</v>
      </c>
      <c r="L2127">
        <v>1</v>
      </c>
      <c r="M2127">
        <v>1</v>
      </c>
      <c r="N2127" s="142"/>
      <c r="O2127" s="141"/>
      <c r="V2127">
        <v>1</v>
      </c>
      <c r="Z2127">
        <v>1</v>
      </c>
      <c r="AA2127" s="141"/>
      <c r="AC2127">
        <v>1</v>
      </c>
      <c r="AD2127">
        <v>1</v>
      </c>
      <c r="AE2127">
        <v>1</v>
      </c>
      <c r="AF2127">
        <v>1</v>
      </c>
      <c r="AG2127">
        <v>1</v>
      </c>
      <c r="AH2127">
        <v>1</v>
      </c>
      <c r="AI2127">
        <v>1</v>
      </c>
      <c r="AL2127" s="142">
        <v>2</v>
      </c>
      <c r="AM2127" s="141">
        <v>1</v>
      </c>
      <c r="AP2127">
        <v>1</v>
      </c>
      <c r="AQ2127">
        <v>3</v>
      </c>
      <c r="AR2127">
        <v>2</v>
      </c>
      <c r="AS2127">
        <v>2</v>
      </c>
      <c r="AU2127">
        <v>1</v>
      </c>
      <c r="AV2127">
        <v>2</v>
      </c>
      <c r="AW2127">
        <v>1</v>
      </c>
      <c r="AX2127" s="142"/>
      <c r="AY2127" s="141">
        <v>1</v>
      </c>
      <c r="AZ2127">
        <v>2</v>
      </c>
      <c r="BA2127">
        <v>1</v>
      </c>
      <c r="BC2127">
        <v>1</v>
      </c>
      <c r="BD2127">
        <v>1</v>
      </c>
      <c r="BJ2127" s="142">
        <v>1</v>
      </c>
      <c r="BK2127" s="141">
        <v>1</v>
      </c>
      <c r="BN2127">
        <v>1</v>
      </c>
      <c r="BO2127">
        <v>2</v>
      </c>
      <c r="BV2127" s="142"/>
      <c r="BW2127" s="302">
        <v>5</v>
      </c>
      <c r="BX2127" s="302">
        <v>2</v>
      </c>
      <c r="BY2127" s="302">
        <v>9</v>
      </c>
      <c r="BZ2127" s="302">
        <v>13</v>
      </c>
      <c r="CA2127" s="302">
        <v>7</v>
      </c>
      <c r="CB2127" s="302">
        <v>4</v>
      </c>
      <c r="CC2127" s="303">
        <v>1.5873015873015872E-2</v>
      </c>
      <c r="CD2127" s="304">
        <v>0.57735026918962584</v>
      </c>
      <c r="CE2127" s="302">
        <v>0</v>
      </c>
      <c r="CF2127" s="302">
        <v>30</v>
      </c>
      <c r="CG2127" s="296">
        <v>7.9365079365079365E-4</v>
      </c>
      <c r="CH2127" s="297" t="s">
        <v>12384</v>
      </c>
      <c r="CI2127" s="305">
        <v>1</v>
      </c>
      <c r="CJ2127" s="306">
        <v>4.7202074120467685</v>
      </c>
      <c r="CK2127" s="300">
        <v>2</v>
      </c>
      <c r="CL2127" s="301">
        <v>5</v>
      </c>
    </row>
    <row r="2128" spans="1:90" x14ac:dyDescent="0.25">
      <c r="A2128">
        <v>1810102320</v>
      </c>
      <c r="B2128" s="287" t="s">
        <v>14520</v>
      </c>
      <c r="C2128" s="141"/>
      <c r="L2128">
        <v>1</v>
      </c>
      <c r="N2128" s="142"/>
      <c r="O2128" s="141"/>
      <c r="AA2128" s="141"/>
      <c r="AL2128" s="142"/>
      <c r="AM2128" s="141"/>
      <c r="AX2128" s="142"/>
      <c r="AY2128" s="141"/>
      <c r="AZ2128">
        <v>2</v>
      </c>
      <c r="BA2128">
        <v>1</v>
      </c>
      <c r="BJ2128" s="142"/>
      <c r="BK2128" s="141"/>
      <c r="BN2128">
        <v>1</v>
      </c>
      <c r="BV2128" s="142"/>
      <c r="BW2128" s="302">
        <v>1</v>
      </c>
      <c r="BX2128" s="302">
        <v>0</v>
      </c>
      <c r="BY2128" s="302">
        <v>0</v>
      </c>
      <c r="BZ2128" s="302">
        <v>0</v>
      </c>
      <c r="CA2128" s="302">
        <v>3</v>
      </c>
      <c r="CB2128" s="302">
        <v>1</v>
      </c>
      <c r="CC2128" s="303">
        <v>3.968253968253968E-3</v>
      </c>
      <c r="CD2128" s="304">
        <v>0</v>
      </c>
      <c r="CE2128" s="302">
        <v>0</v>
      </c>
      <c r="CF2128" s="302">
        <v>30</v>
      </c>
      <c r="CG2128" s="296">
        <v>1.9841269841269841E-4</v>
      </c>
      <c r="CH2128" s="297" t="s">
        <v>12384</v>
      </c>
      <c r="CI2128" s="305">
        <v>0</v>
      </c>
      <c r="CJ2128" s="306">
        <v>1.0357142857142856</v>
      </c>
      <c r="CK2128" s="300">
        <v>1</v>
      </c>
      <c r="CL2128" s="301">
        <v>2</v>
      </c>
    </row>
    <row r="2129" spans="1:90" x14ac:dyDescent="0.25">
      <c r="A2129">
        <v>1810102430</v>
      </c>
      <c r="B2129" s="287" t="s">
        <v>14521</v>
      </c>
      <c r="C2129" s="141">
        <v>1</v>
      </c>
      <c r="D2129">
        <v>1</v>
      </c>
      <c r="F2129">
        <v>2</v>
      </c>
      <c r="M2129">
        <v>1</v>
      </c>
      <c r="N2129" s="142"/>
      <c r="O2129" s="141"/>
      <c r="Q2129">
        <v>1</v>
      </c>
      <c r="R2129">
        <v>1</v>
      </c>
      <c r="V2129">
        <v>1</v>
      </c>
      <c r="Z2129">
        <v>1</v>
      </c>
      <c r="AA2129" s="141"/>
      <c r="AC2129">
        <v>2</v>
      </c>
      <c r="AE2129">
        <v>1</v>
      </c>
      <c r="AG2129">
        <v>1</v>
      </c>
      <c r="AI2129">
        <v>1</v>
      </c>
      <c r="AL2129" s="142"/>
      <c r="AM2129" s="141"/>
      <c r="AO2129">
        <v>1</v>
      </c>
      <c r="AP2129">
        <v>1</v>
      </c>
      <c r="AU2129">
        <v>3</v>
      </c>
      <c r="AV2129">
        <v>1</v>
      </c>
      <c r="AW2129">
        <v>1</v>
      </c>
      <c r="AX2129" s="142"/>
      <c r="AY2129" s="141"/>
      <c r="AZ2129">
        <v>1</v>
      </c>
      <c r="BB2129">
        <v>1</v>
      </c>
      <c r="BD2129">
        <v>2</v>
      </c>
      <c r="BE2129">
        <v>1</v>
      </c>
      <c r="BI2129">
        <v>1</v>
      </c>
      <c r="BJ2129" s="142">
        <v>2</v>
      </c>
      <c r="BK2129" s="141">
        <v>1</v>
      </c>
      <c r="BP2129">
        <v>1</v>
      </c>
      <c r="BS2129">
        <v>1</v>
      </c>
      <c r="BV2129" s="142">
        <v>2</v>
      </c>
      <c r="BW2129" s="302">
        <v>5</v>
      </c>
      <c r="BX2129" s="302">
        <v>4</v>
      </c>
      <c r="BY2129" s="302">
        <v>5</v>
      </c>
      <c r="BZ2129" s="302">
        <v>7</v>
      </c>
      <c r="CA2129" s="302">
        <v>8</v>
      </c>
      <c r="CB2129" s="302">
        <v>5</v>
      </c>
      <c r="CC2129" s="303">
        <v>1.984126984126984E-2</v>
      </c>
      <c r="CD2129" s="304">
        <v>0.5</v>
      </c>
      <c r="CE2129" s="302">
        <v>89</v>
      </c>
      <c r="CF2129" s="302">
        <v>30</v>
      </c>
      <c r="CG2129" s="296">
        <v>9.9206349206349201E-4</v>
      </c>
      <c r="CH2129" s="297" t="s">
        <v>12384</v>
      </c>
      <c r="CI2129" s="305">
        <v>3</v>
      </c>
      <c r="CJ2129" s="306">
        <v>7.4444444444444438</v>
      </c>
      <c r="CK2129" s="300">
        <v>2</v>
      </c>
      <c r="CL2129" s="301">
        <v>6</v>
      </c>
    </row>
    <row r="2130" spans="1:90" x14ac:dyDescent="0.25">
      <c r="A2130">
        <v>1810102460</v>
      </c>
      <c r="B2130" s="287" t="s">
        <v>14522</v>
      </c>
      <c r="C2130" s="141"/>
      <c r="N2130" s="142"/>
      <c r="O2130" s="141"/>
      <c r="U2130">
        <v>2</v>
      </c>
      <c r="X2130">
        <v>2</v>
      </c>
      <c r="Y2130">
        <v>1</v>
      </c>
      <c r="AA2130" s="141">
        <v>3</v>
      </c>
      <c r="AB2130">
        <v>3</v>
      </c>
      <c r="AC2130">
        <v>3</v>
      </c>
      <c r="AD2130">
        <v>2</v>
      </c>
      <c r="AG2130">
        <v>7</v>
      </c>
      <c r="AJ2130">
        <v>4</v>
      </c>
      <c r="AK2130">
        <v>2</v>
      </c>
      <c r="AL2130" s="142"/>
      <c r="AM2130" s="141">
        <v>1</v>
      </c>
      <c r="AQ2130">
        <v>1</v>
      </c>
      <c r="AT2130">
        <v>1</v>
      </c>
      <c r="AX2130" s="142"/>
      <c r="AY2130" s="141"/>
      <c r="BA2130">
        <v>2</v>
      </c>
      <c r="BB2130">
        <v>3</v>
      </c>
      <c r="BD2130">
        <v>1</v>
      </c>
      <c r="BH2130">
        <v>1</v>
      </c>
      <c r="BJ2130" s="142"/>
      <c r="BK2130" s="141"/>
      <c r="BV2130" s="142"/>
      <c r="BW2130" s="302">
        <v>0</v>
      </c>
      <c r="BX2130" s="302">
        <v>5</v>
      </c>
      <c r="BY2130" s="302">
        <v>24</v>
      </c>
      <c r="BZ2130" s="302">
        <v>3</v>
      </c>
      <c r="CA2130" s="302">
        <v>7</v>
      </c>
      <c r="CB2130" s="302">
        <v>0</v>
      </c>
      <c r="CC2130" s="303">
        <v>0</v>
      </c>
      <c r="CD2130" s="304">
        <v>0</v>
      </c>
      <c r="CE2130" s="302">
        <v>113</v>
      </c>
      <c r="CF2130" s="302">
        <v>30</v>
      </c>
      <c r="CG2130" s="296">
        <v>0</v>
      </c>
      <c r="CH2130" s="297" t="s">
        <v>12384</v>
      </c>
      <c r="CI2130" s="305">
        <v>0</v>
      </c>
      <c r="CJ2130" s="306">
        <v>0</v>
      </c>
      <c r="CK2130" s="300">
        <v>0</v>
      </c>
      <c r="CL2130" s="301">
        <v>0</v>
      </c>
    </row>
    <row r="2131" spans="1:90" x14ac:dyDescent="0.25">
      <c r="A2131">
        <v>1810102540</v>
      </c>
      <c r="B2131" s="287" t="s">
        <v>14523</v>
      </c>
      <c r="C2131" s="141">
        <v>1</v>
      </c>
      <c r="E2131">
        <v>1</v>
      </c>
      <c r="N2131" s="142"/>
      <c r="O2131" s="141"/>
      <c r="Z2131">
        <v>1</v>
      </c>
      <c r="AA2131" s="141"/>
      <c r="AC2131">
        <v>1</v>
      </c>
      <c r="AD2131">
        <v>1</v>
      </c>
      <c r="AE2131">
        <v>1</v>
      </c>
      <c r="AF2131">
        <v>1</v>
      </c>
      <c r="AG2131">
        <v>1</v>
      </c>
      <c r="AI2131">
        <v>2</v>
      </c>
      <c r="AL2131" s="142">
        <v>2</v>
      </c>
      <c r="AM2131" s="141">
        <v>1</v>
      </c>
      <c r="AP2131">
        <v>1</v>
      </c>
      <c r="AQ2131">
        <v>1</v>
      </c>
      <c r="AR2131">
        <v>1</v>
      </c>
      <c r="AS2131">
        <v>1</v>
      </c>
      <c r="AU2131">
        <v>1</v>
      </c>
      <c r="AV2131">
        <v>2</v>
      </c>
      <c r="AW2131">
        <v>1</v>
      </c>
      <c r="AX2131" s="142"/>
      <c r="AY2131" s="141"/>
      <c r="AZ2131">
        <v>3</v>
      </c>
      <c r="BA2131">
        <v>1</v>
      </c>
      <c r="BC2131">
        <v>1</v>
      </c>
      <c r="BD2131">
        <v>1</v>
      </c>
      <c r="BJ2131" s="142">
        <v>1</v>
      </c>
      <c r="BK2131" s="141">
        <v>1</v>
      </c>
      <c r="BO2131">
        <v>2</v>
      </c>
      <c r="BV2131" s="142"/>
      <c r="BW2131" s="302">
        <v>2</v>
      </c>
      <c r="BX2131" s="302">
        <v>1</v>
      </c>
      <c r="BY2131" s="302">
        <v>9</v>
      </c>
      <c r="BZ2131" s="302">
        <v>9</v>
      </c>
      <c r="CA2131" s="302">
        <v>7</v>
      </c>
      <c r="CB2131" s="302">
        <v>3</v>
      </c>
      <c r="CC2131" s="303">
        <v>1.1904761904761904E-2</v>
      </c>
      <c r="CD2131" s="304">
        <v>0.70710678118654757</v>
      </c>
      <c r="CE2131" s="302">
        <v>0</v>
      </c>
      <c r="CF2131" s="302">
        <v>30</v>
      </c>
      <c r="CG2131" s="296">
        <v>5.9523809523809529E-4</v>
      </c>
      <c r="CH2131" s="297" t="s">
        <v>12384</v>
      </c>
      <c r="CI2131" s="305">
        <v>1</v>
      </c>
      <c r="CJ2131" s="306">
        <v>3.8142496383294042</v>
      </c>
      <c r="CK2131" s="300">
        <v>2</v>
      </c>
      <c r="CL2131" s="301">
        <v>4</v>
      </c>
    </row>
    <row r="2132" spans="1:90" x14ac:dyDescent="0.25">
      <c r="A2132">
        <v>1810102560</v>
      </c>
      <c r="B2132" s="287" t="s">
        <v>14524</v>
      </c>
      <c r="C2132" s="141"/>
      <c r="N2132" s="142"/>
      <c r="O2132" s="141"/>
      <c r="AA2132" s="141"/>
      <c r="AK2132">
        <v>2</v>
      </c>
      <c r="AL2132" s="142"/>
      <c r="AM2132" s="141"/>
      <c r="AX2132" s="142"/>
      <c r="AY2132" s="141"/>
      <c r="BJ2132" s="142"/>
      <c r="BK2132" s="141"/>
      <c r="BV2132" s="142"/>
      <c r="BW2132" s="302">
        <v>0</v>
      </c>
      <c r="BX2132" s="302">
        <v>0</v>
      </c>
      <c r="BY2132" s="302">
        <v>2</v>
      </c>
      <c r="BZ2132" s="302">
        <v>0</v>
      </c>
      <c r="CA2132" s="302">
        <v>0</v>
      </c>
      <c r="CB2132" s="302">
        <v>0</v>
      </c>
      <c r="CC2132" s="303">
        <v>0</v>
      </c>
      <c r="CD2132" s="304">
        <v>0</v>
      </c>
      <c r="CE2132" s="302">
        <v>0</v>
      </c>
      <c r="CF2132" s="302">
        <v>30</v>
      </c>
      <c r="CG2132" s="296">
        <v>0</v>
      </c>
      <c r="CH2132" s="297" t="s">
        <v>12384</v>
      </c>
      <c r="CI2132" s="305">
        <v>0</v>
      </c>
      <c r="CJ2132" s="306">
        <v>0</v>
      </c>
      <c r="CK2132" s="300">
        <v>0</v>
      </c>
      <c r="CL2132" s="301">
        <v>0</v>
      </c>
    </row>
    <row r="2133" spans="1:90" x14ac:dyDescent="0.25">
      <c r="A2133">
        <v>1810102580</v>
      </c>
      <c r="B2133" s="287" t="s">
        <v>14525</v>
      </c>
      <c r="C2133" s="141"/>
      <c r="N2133" s="142"/>
      <c r="O2133" s="141"/>
      <c r="AA2133" s="141"/>
      <c r="AL2133" s="142"/>
      <c r="AM2133" s="141"/>
      <c r="AQ2133">
        <v>1</v>
      </c>
      <c r="AX2133" s="142"/>
      <c r="AY2133" s="141"/>
      <c r="BJ2133" s="142"/>
      <c r="BK2133" s="141"/>
      <c r="BQ2133">
        <v>1</v>
      </c>
      <c r="BV2133" s="142"/>
      <c r="BW2133" s="302">
        <v>0</v>
      </c>
      <c r="BX2133" s="302">
        <v>0</v>
      </c>
      <c r="BY2133" s="302">
        <v>0</v>
      </c>
      <c r="BZ2133" s="302">
        <v>1</v>
      </c>
      <c r="CA2133" s="302">
        <v>0</v>
      </c>
      <c r="CB2133" s="302">
        <v>1</v>
      </c>
      <c r="CC2133" s="303">
        <v>3.968253968253968E-3</v>
      </c>
      <c r="CD2133" s="304">
        <v>0</v>
      </c>
      <c r="CE2133" s="302">
        <v>0</v>
      </c>
      <c r="CF2133" s="302">
        <v>30</v>
      </c>
      <c r="CG2133" s="296">
        <v>1.9841269841269841E-4</v>
      </c>
      <c r="CH2133" s="297" t="s">
        <v>12384</v>
      </c>
      <c r="CI2133" s="305">
        <v>0</v>
      </c>
      <c r="CJ2133" s="306">
        <v>1.0357142857142856</v>
      </c>
      <c r="CK2133" s="300">
        <v>1</v>
      </c>
      <c r="CL2133" s="301">
        <v>2</v>
      </c>
    </row>
    <row r="2134" spans="1:90" x14ac:dyDescent="0.25">
      <c r="A2134">
        <v>1810102600</v>
      </c>
      <c r="B2134" s="287" t="s">
        <v>14526</v>
      </c>
      <c r="C2134" s="141"/>
      <c r="N2134" s="142"/>
      <c r="O2134" s="141"/>
      <c r="AA2134" s="141"/>
      <c r="AI2134">
        <v>1</v>
      </c>
      <c r="AL2134" s="142"/>
      <c r="AM2134" s="141"/>
      <c r="AX2134" s="142"/>
      <c r="AY2134" s="141"/>
      <c r="BB2134">
        <v>1</v>
      </c>
      <c r="BJ2134" s="142"/>
      <c r="BK2134" s="141"/>
      <c r="BQ2134">
        <v>1</v>
      </c>
      <c r="BV2134" s="142"/>
      <c r="BW2134" s="302">
        <v>0</v>
      </c>
      <c r="BX2134" s="302">
        <v>0</v>
      </c>
      <c r="BY2134" s="302">
        <v>1</v>
      </c>
      <c r="BZ2134" s="302">
        <v>0</v>
      </c>
      <c r="CA2134" s="302">
        <v>1</v>
      </c>
      <c r="CB2134" s="302">
        <v>1</v>
      </c>
      <c r="CC2134" s="303">
        <v>3.968253968253968E-3</v>
      </c>
      <c r="CD2134" s="304">
        <v>0</v>
      </c>
      <c r="CE2134" s="302">
        <v>164</v>
      </c>
      <c r="CF2134" s="302">
        <v>30</v>
      </c>
      <c r="CG2134" s="296">
        <v>1.9841269841269841E-4</v>
      </c>
      <c r="CH2134" s="297" t="s">
        <v>12384</v>
      </c>
      <c r="CI2134" s="305">
        <v>1</v>
      </c>
      <c r="CJ2134" s="306">
        <v>1.6865079365079363</v>
      </c>
      <c r="CK2134" s="300">
        <v>1</v>
      </c>
      <c r="CL2134" s="301">
        <v>2</v>
      </c>
    </row>
    <row r="2135" spans="1:90" x14ac:dyDescent="0.25">
      <c r="A2135">
        <v>1810103010</v>
      </c>
      <c r="B2135" s="287" t="s">
        <v>14527</v>
      </c>
      <c r="C2135" s="141"/>
      <c r="N2135" s="142"/>
      <c r="O2135" s="141"/>
      <c r="AA2135" s="141"/>
      <c r="AG2135">
        <v>1</v>
      </c>
      <c r="AK2135">
        <v>1</v>
      </c>
      <c r="AL2135" s="142"/>
      <c r="AM2135" s="141"/>
      <c r="AU2135">
        <v>2</v>
      </c>
      <c r="AX2135" s="142"/>
      <c r="AY2135" s="141"/>
      <c r="BJ2135" s="142"/>
      <c r="BK2135" s="141"/>
      <c r="BU2135">
        <v>1</v>
      </c>
      <c r="BV2135" s="142"/>
      <c r="BW2135" s="302">
        <v>0</v>
      </c>
      <c r="BX2135" s="302">
        <v>0</v>
      </c>
      <c r="BY2135" s="302">
        <v>2</v>
      </c>
      <c r="BZ2135" s="302">
        <v>2</v>
      </c>
      <c r="CA2135" s="302">
        <v>0</v>
      </c>
      <c r="CB2135" s="302">
        <v>1</v>
      </c>
      <c r="CC2135" s="303">
        <v>3.968253968253968E-3</v>
      </c>
      <c r="CD2135" s="304">
        <v>0</v>
      </c>
      <c r="CE2135" s="302">
        <v>0</v>
      </c>
      <c r="CF2135" s="302">
        <v>30</v>
      </c>
      <c r="CG2135" s="296">
        <v>1.9841269841269841E-4</v>
      </c>
      <c r="CH2135" s="297" t="s">
        <v>12384</v>
      </c>
      <c r="CI2135" s="305">
        <v>0</v>
      </c>
      <c r="CJ2135" s="306">
        <v>1.0357142857142856</v>
      </c>
      <c r="CK2135" s="300">
        <v>1</v>
      </c>
      <c r="CL2135" s="301">
        <v>2</v>
      </c>
    </row>
    <row r="2136" spans="1:90" x14ac:dyDescent="0.25">
      <c r="A2136">
        <v>1810103030</v>
      </c>
      <c r="B2136" s="287" t="s">
        <v>14528</v>
      </c>
      <c r="C2136" s="141">
        <v>1</v>
      </c>
      <c r="I2136">
        <v>1</v>
      </c>
      <c r="J2136">
        <v>1</v>
      </c>
      <c r="L2136">
        <v>1</v>
      </c>
      <c r="M2136">
        <v>1</v>
      </c>
      <c r="N2136" s="142"/>
      <c r="O2136" s="141"/>
      <c r="Q2136">
        <v>3</v>
      </c>
      <c r="S2136">
        <v>1</v>
      </c>
      <c r="V2136">
        <v>1</v>
      </c>
      <c r="X2136">
        <v>1</v>
      </c>
      <c r="Y2136">
        <v>1</v>
      </c>
      <c r="AA2136" s="141"/>
      <c r="AB2136">
        <v>1</v>
      </c>
      <c r="AD2136">
        <v>2</v>
      </c>
      <c r="AE2136">
        <v>1</v>
      </c>
      <c r="AF2136">
        <v>2</v>
      </c>
      <c r="AL2136" s="142"/>
      <c r="AM2136" s="141"/>
      <c r="AO2136">
        <v>1</v>
      </c>
      <c r="AP2136">
        <v>1</v>
      </c>
      <c r="AQ2136">
        <v>1</v>
      </c>
      <c r="AU2136">
        <v>3</v>
      </c>
      <c r="AX2136" s="142"/>
      <c r="AY2136" s="141"/>
      <c r="BB2136">
        <v>1</v>
      </c>
      <c r="BC2136">
        <v>1</v>
      </c>
      <c r="BH2136">
        <v>1</v>
      </c>
      <c r="BJ2136" s="142"/>
      <c r="BK2136" s="141"/>
      <c r="BL2136">
        <v>1</v>
      </c>
      <c r="BN2136">
        <v>2</v>
      </c>
      <c r="BR2136">
        <v>1</v>
      </c>
      <c r="BU2136">
        <v>1</v>
      </c>
      <c r="BV2136" s="142">
        <v>1</v>
      </c>
      <c r="BW2136" s="302">
        <v>5</v>
      </c>
      <c r="BX2136" s="302">
        <v>7</v>
      </c>
      <c r="BY2136" s="302">
        <v>6</v>
      </c>
      <c r="BZ2136" s="302">
        <v>6</v>
      </c>
      <c r="CA2136" s="302">
        <v>3</v>
      </c>
      <c r="CB2136" s="302">
        <v>6</v>
      </c>
      <c r="CC2136" s="303">
        <v>2.3809523809523808E-2</v>
      </c>
      <c r="CD2136" s="304">
        <v>0.44721359549995787</v>
      </c>
      <c r="CE2136" s="302">
        <v>25</v>
      </c>
      <c r="CF2136" s="302">
        <v>30</v>
      </c>
      <c r="CG2136" s="296">
        <v>1.1904761904761906E-3</v>
      </c>
      <c r="CH2136" s="297" t="s">
        <v>12384</v>
      </c>
      <c r="CI2136" s="305">
        <v>2</v>
      </c>
      <c r="CJ2136" s="306">
        <v>7.2567374050237667</v>
      </c>
      <c r="CK2136" s="300">
        <v>2</v>
      </c>
      <c r="CL2136" s="301">
        <v>7</v>
      </c>
    </row>
    <row r="2137" spans="1:90" x14ac:dyDescent="0.25">
      <c r="A2137">
        <v>1810103090</v>
      </c>
      <c r="B2137" s="287" t="s">
        <v>14529</v>
      </c>
      <c r="C2137" s="141"/>
      <c r="N2137" s="142"/>
      <c r="O2137" s="141"/>
      <c r="W2137">
        <v>1</v>
      </c>
      <c r="AA2137" s="141"/>
      <c r="AL2137" s="142"/>
      <c r="AM2137" s="141"/>
      <c r="AX2137" s="142"/>
      <c r="AY2137" s="141"/>
      <c r="BJ2137" s="142"/>
      <c r="BK2137" s="141"/>
      <c r="BV2137" s="142"/>
      <c r="BW2137" s="302">
        <v>0</v>
      </c>
      <c r="BX2137" s="302">
        <v>1</v>
      </c>
      <c r="BY2137" s="302">
        <v>0</v>
      </c>
      <c r="BZ2137" s="302">
        <v>0</v>
      </c>
      <c r="CA2137" s="302">
        <v>0</v>
      </c>
      <c r="CB2137" s="302">
        <v>0</v>
      </c>
      <c r="CC2137" s="303">
        <v>0</v>
      </c>
      <c r="CD2137" s="304">
        <v>0</v>
      </c>
      <c r="CE2137" s="302">
        <v>0</v>
      </c>
      <c r="CF2137" s="302">
        <v>30</v>
      </c>
      <c r="CG2137" s="296">
        <v>0</v>
      </c>
      <c r="CH2137" s="297" t="s">
        <v>12384</v>
      </c>
      <c r="CI2137" s="305">
        <v>0</v>
      </c>
      <c r="CJ2137" s="306">
        <v>0</v>
      </c>
      <c r="CK2137" s="300">
        <v>0</v>
      </c>
      <c r="CL2137" s="301">
        <v>0</v>
      </c>
    </row>
    <row r="2138" spans="1:90" x14ac:dyDescent="0.25">
      <c r="A2138">
        <v>1810103120</v>
      </c>
      <c r="B2138" s="287" t="s">
        <v>14530</v>
      </c>
      <c r="C2138" s="141"/>
      <c r="N2138" s="142"/>
      <c r="O2138" s="141"/>
      <c r="X2138">
        <v>1</v>
      </c>
      <c r="AA2138" s="141"/>
      <c r="AL2138" s="142"/>
      <c r="AM2138" s="141"/>
      <c r="AX2138" s="142"/>
      <c r="AY2138" s="141"/>
      <c r="BJ2138" s="142"/>
      <c r="BK2138" s="141"/>
      <c r="BV2138" s="142"/>
      <c r="BW2138" s="302">
        <v>0</v>
      </c>
      <c r="BX2138" s="302">
        <v>1</v>
      </c>
      <c r="BY2138" s="302">
        <v>0</v>
      </c>
      <c r="BZ2138" s="302">
        <v>0</v>
      </c>
      <c r="CA2138" s="302">
        <v>0</v>
      </c>
      <c r="CB2138" s="302">
        <v>0</v>
      </c>
      <c r="CC2138" s="303">
        <v>0</v>
      </c>
      <c r="CD2138" s="304">
        <v>0</v>
      </c>
      <c r="CE2138" s="302">
        <v>0</v>
      </c>
      <c r="CF2138" s="302">
        <v>30</v>
      </c>
      <c r="CG2138" s="296">
        <v>0</v>
      </c>
      <c r="CH2138" s="297" t="s">
        <v>12384</v>
      </c>
      <c r="CI2138" s="305">
        <v>0</v>
      </c>
      <c r="CJ2138" s="306">
        <v>0</v>
      </c>
      <c r="CK2138" s="300">
        <v>0</v>
      </c>
      <c r="CL2138" s="301">
        <v>0</v>
      </c>
    </row>
    <row r="2139" spans="1:90" x14ac:dyDescent="0.25">
      <c r="A2139">
        <v>1810103520</v>
      </c>
      <c r="B2139" s="287" t="s">
        <v>14531</v>
      </c>
      <c r="C2139" s="141"/>
      <c r="N2139" s="142"/>
      <c r="O2139" s="141"/>
      <c r="AA2139" s="141"/>
      <c r="AE2139">
        <v>1</v>
      </c>
      <c r="AL2139" s="142"/>
      <c r="AM2139" s="141"/>
      <c r="AX2139" s="142"/>
      <c r="AY2139" s="141"/>
      <c r="BJ2139" s="142"/>
      <c r="BK2139" s="141"/>
      <c r="BV2139" s="142"/>
      <c r="BW2139" s="302">
        <v>0</v>
      </c>
      <c r="BX2139" s="302">
        <v>0</v>
      </c>
      <c r="BY2139" s="302">
        <v>1</v>
      </c>
      <c r="BZ2139" s="302">
        <v>0</v>
      </c>
      <c r="CA2139" s="302">
        <v>0</v>
      </c>
      <c r="CB2139" s="302">
        <v>0</v>
      </c>
      <c r="CC2139" s="303">
        <v>0</v>
      </c>
      <c r="CD2139" s="304">
        <v>0</v>
      </c>
      <c r="CE2139" s="302">
        <v>0</v>
      </c>
      <c r="CF2139" s="302">
        <v>30</v>
      </c>
      <c r="CG2139" s="296">
        <v>0</v>
      </c>
      <c r="CH2139" s="297" t="s">
        <v>12384</v>
      </c>
      <c r="CI2139" s="305">
        <v>0</v>
      </c>
      <c r="CJ2139" s="306">
        <v>0</v>
      </c>
      <c r="CK2139" s="300">
        <v>0</v>
      </c>
      <c r="CL2139" s="301">
        <v>0</v>
      </c>
    </row>
    <row r="2140" spans="1:90" x14ac:dyDescent="0.25">
      <c r="A2140">
        <v>1810103540</v>
      </c>
      <c r="B2140" s="287" t="s">
        <v>14532</v>
      </c>
      <c r="C2140" s="141"/>
      <c r="N2140" s="142"/>
      <c r="O2140" s="141"/>
      <c r="AA2140" s="141"/>
      <c r="AL2140" s="142"/>
      <c r="AM2140" s="141"/>
      <c r="AX2140" s="142"/>
      <c r="AY2140" s="141"/>
      <c r="AZ2140">
        <v>1</v>
      </c>
      <c r="BJ2140" s="142"/>
      <c r="BK2140" s="141"/>
      <c r="BV2140" s="142"/>
      <c r="BW2140" s="302">
        <v>0</v>
      </c>
      <c r="BX2140" s="302">
        <v>0</v>
      </c>
      <c r="BY2140" s="302">
        <v>0</v>
      </c>
      <c r="BZ2140" s="302">
        <v>0</v>
      </c>
      <c r="CA2140" s="302">
        <v>1</v>
      </c>
      <c r="CB2140" s="302">
        <v>0</v>
      </c>
      <c r="CC2140" s="303">
        <v>0</v>
      </c>
      <c r="CD2140" s="304">
        <v>0</v>
      </c>
      <c r="CE2140" s="302">
        <v>0</v>
      </c>
      <c r="CF2140" s="302">
        <v>30</v>
      </c>
      <c r="CG2140" s="296">
        <v>0</v>
      </c>
      <c r="CH2140" s="297" t="s">
        <v>12384</v>
      </c>
      <c r="CI2140" s="305">
        <v>0</v>
      </c>
      <c r="CJ2140" s="306">
        <v>0</v>
      </c>
      <c r="CK2140" s="300">
        <v>0</v>
      </c>
      <c r="CL2140" s="301">
        <v>0</v>
      </c>
    </row>
    <row r="2141" spans="1:90" x14ac:dyDescent="0.25">
      <c r="A2141">
        <v>1810103580</v>
      </c>
      <c r="B2141" s="287" t="s">
        <v>14533</v>
      </c>
      <c r="C2141" s="141"/>
      <c r="N2141" s="142"/>
      <c r="O2141" s="141"/>
      <c r="AA2141" s="141"/>
      <c r="AH2141">
        <v>1</v>
      </c>
      <c r="AK2141">
        <v>1</v>
      </c>
      <c r="AL2141" s="142"/>
      <c r="AM2141" s="141">
        <v>1</v>
      </c>
      <c r="AN2141">
        <v>1</v>
      </c>
      <c r="AO2141">
        <v>1</v>
      </c>
      <c r="AT2141">
        <v>1</v>
      </c>
      <c r="AX2141" s="142"/>
      <c r="AY2141" s="141"/>
      <c r="AZ2141">
        <v>1</v>
      </c>
      <c r="BC2141">
        <v>1</v>
      </c>
      <c r="BJ2141" s="142"/>
      <c r="BK2141" s="141"/>
      <c r="BV2141" s="142">
        <v>1</v>
      </c>
      <c r="BW2141" s="302">
        <v>0</v>
      </c>
      <c r="BX2141" s="302">
        <v>0</v>
      </c>
      <c r="BY2141" s="302">
        <v>2</v>
      </c>
      <c r="BZ2141" s="302">
        <v>4</v>
      </c>
      <c r="CA2141" s="302">
        <v>2</v>
      </c>
      <c r="CB2141" s="302">
        <v>1</v>
      </c>
      <c r="CC2141" s="303">
        <v>3.968253968253968E-3</v>
      </c>
      <c r="CD2141" s="304">
        <v>0</v>
      </c>
      <c r="CE2141" s="302">
        <v>0</v>
      </c>
      <c r="CF2141" s="302">
        <v>30</v>
      </c>
      <c r="CG2141" s="296">
        <v>1.9841269841269841E-4</v>
      </c>
      <c r="CH2141" s="297" t="s">
        <v>12384</v>
      </c>
      <c r="CI2141" s="305">
        <v>0</v>
      </c>
      <c r="CJ2141" s="306">
        <v>1.0357142857142856</v>
      </c>
      <c r="CK2141" s="300">
        <v>1</v>
      </c>
      <c r="CL2141" s="301">
        <v>2</v>
      </c>
    </row>
    <row r="2142" spans="1:90" x14ac:dyDescent="0.25">
      <c r="A2142">
        <v>1810103600</v>
      </c>
      <c r="B2142" s="287" t="s">
        <v>14534</v>
      </c>
      <c r="C2142" s="141"/>
      <c r="L2142">
        <v>1</v>
      </c>
      <c r="N2142" s="142"/>
      <c r="O2142" s="141"/>
      <c r="Z2142">
        <v>1</v>
      </c>
      <c r="AA2142" s="141"/>
      <c r="AF2142">
        <v>2</v>
      </c>
      <c r="AL2142" s="142"/>
      <c r="AM2142" s="141"/>
      <c r="AR2142">
        <v>1</v>
      </c>
      <c r="AS2142">
        <v>1</v>
      </c>
      <c r="AX2142" s="142"/>
      <c r="AY2142" s="141"/>
      <c r="BJ2142" s="142"/>
      <c r="BK2142" s="141"/>
      <c r="BV2142" s="142"/>
      <c r="BW2142" s="302">
        <v>1</v>
      </c>
      <c r="BX2142" s="302">
        <v>1</v>
      </c>
      <c r="BY2142" s="302">
        <v>2</v>
      </c>
      <c r="BZ2142" s="302">
        <v>2</v>
      </c>
      <c r="CA2142" s="302">
        <v>0</v>
      </c>
      <c r="CB2142" s="302">
        <v>0</v>
      </c>
      <c r="CC2142" s="303">
        <v>0</v>
      </c>
      <c r="CD2142" s="304">
        <v>0</v>
      </c>
      <c r="CE2142" s="302">
        <v>0</v>
      </c>
      <c r="CF2142" s="302">
        <v>30</v>
      </c>
      <c r="CG2142" s="296">
        <v>0</v>
      </c>
      <c r="CH2142" s="297" t="s">
        <v>12384</v>
      </c>
      <c r="CI2142" s="305">
        <v>0</v>
      </c>
      <c r="CJ2142" s="306">
        <v>0</v>
      </c>
      <c r="CK2142" s="300">
        <v>0</v>
      </c>
      <c r="CL2142" s="301">
        <v>0</v>
      </c>
    </row>
    <row r="2143" spans="1:90" x14ac:dyDescent="0.25">
      <c r="A2143">
        <v>1810103610</v>
      </c>
      <c r="B2143" s="287" t="s">
        <v>14535</v>
      </c>
      <c r="C2143" s="141"/>
      <c r="N2143" s="142"/>
      <c r="O2143" s="141"/>
      <c r="X2143">
        <v>1</v>
      </c>
      <c r="Y2143">
        <v>2</v>
      </c>
      <c r="AA2143" s="141"/>
      <c r="AB2143">
        <v>1</v>
      </c>
      <c r="AE2143">
        <v>1</v>
      </c>
      <c r="AL2143" s="142"/>
      <c r="AM2143" s="141"/>
      <c r="AS2143">
        <v>1</v>
      </c>
      <c r="AU2143">
        <v>1</v>
      </c>
      <c r="AV2143">
        <v>1</v>
      </c>
      <c r="AX2143" s="142"/>
      <c r="AY2143" s="141"/>
      <c r="BJ2143" s="142"/>
      <c r="BK2143" s="141"/>
      <c r="BV2143" s="142"/>
      <c r="BW2143" s="302">
        <v>0</v>
      </c>
      <c r="BX2143" s="302">
        <v>3</v>
      </c>
      <c r="BY2143" s="302">
        <v>2</v>
      </c>
      <c r="BZ2143" s="302">
        <v>3</v>
      </c>
      <c r="CA2143" s="302">
        <v>0</v>
      </c>
      <c r="CB2143" s="302">
        <v>0</v>
      </c>
      <c r="CC2143" s="303">
        <v>0</v>
      </c>
      <c r="CD2143" s="304">
        <v>0</v>
      </c>
      <c r="CE2143" s="302">
        <v>0</v>
      </c>
      <c r="CF2143" s="302">
        <v>30</v>
      </c>
      <c r="CG2143" s="296">
        <v>0</v>
      </c>
      <c r="CH2143" s="297" t="s">
        <v>12384</v>
      </c>
      <c r="CI2143" s="305">
        <v>0</v>
      </c>
      <c r="CJ2143" s="306">
        <v>0</v>
      </c>
      <c r="CK2143" s="300">
        <v>0</v>
      </c>
      <c r="CL2143" s="301">
        <v>0</v>
      </c>
    </row>
    <row r="2144" spans="1:90" x14ac:dyDescent="0.25">
      <c r="A2144">
        <v>1810103620</v>
      </c>
      <c r="B2144" s="287" t="s">
        <v>14536</v>
      </c>
      <c r="C2144" s="141"/>
      <c r="N2144" s="142"/>
      <c r="O2144" s="141"/>
      <c r="T2144">
        <v>1</v>
      </c>
      <c r="W2144">
        <v>1</v>
      </c>
      <c r="X2144">
        <v>3</v>
      </c>
      <c r="Y2144">
        <v>2</v>
      </c>
      <c r="Z2144">
        <v>6</v>
      </c>
      <c r="AA2144" s="141">
        <v>1</v>
      </c>
      <c r="AC2144">
        <v>3</v>
      </c>
      <c r="AD2144">
        <v>4</v>
      </c>
      <c r="AE2144">
        <v>2</v>
      </c>
      <c r="AF2144">
        <v>2</v>
      </c>
      <c r="AG2144">
        <v>2</v>
      </c>
      <c r="AI2144">
        <v>17</v>
      </c>
      <c r="AJ2144">
        <v>1</v>
      </c>
      <c r="AK2144">
        <v>1</v>
      </c>
      <c r="AL2144" s="142">
        <v>1</v>
      </c>
      <c r="AM2144" s="141">
        <v>3</v>
      </c>
      <c r="AO2144">
        <v>1</v>
      </c>
      <c r="AP2144">
        <v>4</v>
      </c>
      <c r="AQ2144">
        <v>1</v>
      </c>
      <c r="AR2144">
        <v>3</v>
      </c>
      <c r="AS2144">
        <v>4</v>
      </c>
      <c r="AT2144">
        <v>1</v>
      </c>
      <c r="AU2144">
        <v>2</v>
      </c>
      <c r="AV2144">
        <v>3</v>
      </c>
      <c r="AW2144">
        <v>2</v>
      </c>
      <c r="AX2144" s="142">
        <v>4</v>
      </c>
      <c r="AY2144" s="141">
        <v>1</v>
      </c>
      <c r="AZ2144">
        <v>4</v>
      </c>
      <c r="BA2144">
        <v>2</v>
      </c>
      <c r="BB2144">
        <v>1</v>
      </c>
      <c r="BC2144">
        <v>2</v>
      </c>
      <c r="BD2144">
        <v>3</v>
      </c>
      <c r="BE2144">
        <v>1</v>
      </c>
      <c r="BF2144">
        <v>1</v>
      </c>
      <c r="BG2144">
        <v>1</v>
      </c>
      <c r="BH2144">
        <v>1</v>
      </c>
      <c r="BJ2144" s="142">
        <v>1</v>
      </c>
      <c r="BK2144" s="141">
        <v>2</v>
      </c>
      <c r="BN2144">
        <v>1</v>
      </c>
      <c r="BO2144">
        <v>1</v>
      </c>
      <c r="BQ2144">
        <v>1</v>
      </c>
      <c r="BV2144" s="142"/>
      <c r="BW2144" s="302">
        <v>0</v>
      </c>
      <c r="BX2144" s="302">
        <v>13</v>
      </c>
      <c r="BY2144" s="302">
        <v>34</v>
      </c>
      <c r="BZ2144" s="302">
        <v>28</v>
      </c>
      <c r="CA2144" s="302">
        <v>18</v>
      </c>
      <c r="CB2144" s="302">
        <v>5</v>
      </c>
      <c r="CC2144" s="303">
        <v>1.984126984126984E-2</v>
      </c>
      <c r="CD2144" s="304">
        <v>0.5</v>
      </c>
      <c r="CE2144" s="302">
        <v>0</v>
      </c>
      <c r="CF2144" s="302">
        <v>30</v>
      </c>
      <c r="CG2144" s="296">
        <v>9.9206349206349201E-4</v>
      </c>
      <c r="CH2144" s="297" t="s">
        <v>12384</v>
      </c>
      <c r="CI2144" s="305">
        <v>1</v>
      </c>
      <c r="CJ2144" s="306">
        <v>5.6785714285714279</v>
      </c>
      <c r="CK2144" s="300">
        <v>2</v>
      </c>
      <c r="CL2144" s="301">
        <v>6</v>
      </c>
    </row>
    <row r="2145" spans="1:90" x14ac:dyDescent="0.25">
      <c r="A2145">
        <v>1810103640</v>
      </c>
      <c r="B2145" s="287" t="s">
        <v>14537</v>
      </c>
      <c r="C2145" s="141"/>
      <c r="F2145">
        <v>1</v>
      </c>
      <c r="N2145" s="142"/>
      <c r="O2145" s="141">
        <v>1</v>
      </c>
      <c r="AA2145" s="141"/>
      <c r="AB2145">
        <v>1</v>
      </c>
      <c r="AL2145" s="142">
        <v>1</v>
      </c>
      <c r="AM2145" s="141"/>
      <c r="AW2145">
        <v>3</v>
      </c>
      <c r="AX2145" s="142"/>
      <c r="AY2145" s="141"/>
      <c r="BH2145">
        <v>1</v>
      </c>
      <c r="BJ2145" s="142"/>
      <c r="BK2145" s="141"/>
      <c r="BS2145">
        <v>1</v>
      </c>
      <c r="BU2145">
        <v>1</v>
      </c>
      <c r="BV2145" s="142"/>
      <c r="BW2145" s="302">
        <v>1</v>
      </c>
      <c r="BX2145" s="302">
        <v>1</v>
      </c>
      <c r="BY2145" s="302">
        <v>2</v>
      </c>
      <c r="BZ2145" s="302">
        <v>3</v>
      </c>
      <c r="CA2145" s="302">
        <v>1</v>
      </c>
      <c r="CB2145" s="302">
        <v>2</v>
      </c>
      <c r="CC2145" s="303">
        <v>7.9365079365079361E-3</v>
      </c>
      <c r="CD2145" s="304">
        <v>0</v>
      </c>
      <c r="CE2145" s="302">
        <v>0</v>
      </c>
      <c r="CF2145" s="302">
        <v>30</v>
      </c>
      <c r="CG2145" s="296">
        <v>3.9682539682539683E-4</v>
      </c>
      <c r="CH2145" s="297" t="s">
        <v>12384</v>
      </c>
      <c r="CI2145" s="305">
        <v>0</v>
      </c>
      <c r="CJ2145" s="306">
        <v>2.0714285714285712</v>
      </c>
      <c r="CK2145" s="300">
        <v>1</v>
      </c>
      <c r="CL2145" s="301">
        <v>3</v>
      </c>
    </row>
    <row r="2146" spans="1:90" x14ac:dyDescent="0.25">
      <c r="A2146">
        <v>1810103660</v>
      </c>
      <c r="B2146" s="287" t="s">
        <v>14538</v>
      </c>
      <c r="C2146" s="141"/>
      <c r="D2146">
        <v>1</v>
      </c>
      <c r="E2146">
        <v>1</v>
      </c>
      <c r="F2146">
        <v>1</v>
      </c>
      <c r="N2146" s="142"/>
      <c r="O2146" s="141"/>
      <c r="AA2146" s="141"/>
      <c r="AD2146">
        <v>1</v>
      </c>
      <c r="AE2146">
        <v>1</v>
      </c>
      <c r="AL2146" s="142"/>
      <c r="AM2146" s="141"/>
      <c r="AW2146">
        <v>1</v>
      </c>
      <c r="AX2146" s="142"/>
      <c r="AY2146" s="141"/>
      <c r="BJ2146" s="142">
        <v>1</v>
      </c>
      <c r="BK2146" s="141"/>
      <c r="BS2146">
        <v>1</v>
      </c>
      <c r="BT2146">
        <v>1</v>
      </c>
      <c r="BV2146" s="142"/>
      <c r="BW2146" s="302">
        <v>3</v>
      </c>
      <c r="BX2146" s="302">
        <v>0</v>
      </c>
      <c r="BY2146" s="302">
        <v>2</v>
      </c>
      <c r="BZ2146" s="302">
        <v>1</v>
      </c>
      <c r="CA2146" s="302">
        <v>1</v>
      </c>
      <c r="CB2146" s="302">
        <v>2</v>
      </c>
      <c r="CC2146" s="303">
        <v>7.9365079365079361E-3</v>
      </c>
      <c r="CD2146" s="304">
        <v>0</v>
      </c>
      <c r="CE2146" s="302">
        <v>0</v>
      </c>
      <c r="CF2146" s="302">
        <v>30</v>
      </c>
      <c r="CG2146" s="296">
        <v>3.9682539682539683E-4</v>
      </c>
      <c r="CH2146" s="297" t="s">
        <v>12384</v>
      </c>
      <c r="CI2146" s="305">
        <v>0</v>
      </c>
      <c r="CJ2146" s="306">
        <v>2.0714285714285712</v>
      </c>
      <c r="CK2146" s="300">
        <v>1</v>
      </c>
      <c r="CL2146" s="301">
        <v>3</v>
      </c>
    </row>
    <row r="2147" spans="1:90" x14ac:dyDescent="0.25">
      <c r="A2147">
        <v>1810103670</v>
      </c>
      <c r="B2147" s="287" t="s">
        <v>14539</v>
      </c>
      <c r="C2147" s="141"/>
      <c r="L2147">
        <v>1</v>
      </c>
      <c r="N2147" s="142"/>
      <c r="O2147" s="141">
        <v>1</v>
      </c>
      <c r="Q2147">
        <v>1</v>
      </c>
      <c r="V2147">
        <v>1</v>
      </c>
      <c r="AA2147" s="141"/>
      <c r="AL2147" s="142"/>
      <c r="AM2147" s="141"/>
      <c r="AS2147">
        <v>1</v>
      </c>
      <c r="AT2147">
        <v>1</v>
      </c>
      <c r="AU2147">
        <v>1</v>
      </c>
      <c r="AV2147">
        <v>2</v>
      </c>
      <c r="AX2147" s="142"/>
      <c r="AY2147" s="141"/>
      <c r="BJ2147" s="142"/>
      <c r="BK2147" s="141"/>
      <c r="BM2147">
        <v>1</v>
      </c>
      <c r="BQ2147">
        <v>1</v>
      </c>
      <c r="BR2147">
        <v>1</v>
      </c>
      <c r="BT2147">
        <v>1</v>
      </c>
      <c r="BU2147">
        <v>2</v>
      </c>
      <c r="BV2147" s="142"/>
      <c r="BW2147" s="302">
        <v>1</v>
      </c>
      <c r="BX2147" s="302">
        <v>3</v>
      </c>
      <c r="BY2147" s="302">
        <v>0</v>
      </c>
      <c r="BZ2147" s="302">
        <v>5</v>
      </c>
      <c r="CA2147" s="302">
        <v>0</v>
      </c>
      <c r="CB2147" s="302">
        <v>6</v>
      </c>
      <c r="CC2147" s="303">
        <v>2.3809523809523808E-2</v>
      </c>
      <c r="CD2147" s="304">
        <v>0.44721359549995787</v>
      </c>
      <c r="CE2147" s="302">
        <v>0</v>
      </c>
      <c r="CF2147" s="302">
        <v>30</v>
      </c>
      <c r="CG2147" s="296">
        <v>1.1904761904761906E-3</v>
      </c>
      <c r="CH2147" s="297" t="s">
        <v>12384</v>
      </c>
      <c r="CI2147" s="305">
        <v>1</v>
      </c>
      <c r="CJ2147" s="306">
        <v>6.6614993097856718</v>
      </c>
      <c r="CK2147" s="300">
        <v>2</v>
      </c>
      <c r="CL2147" s="301">
        <v>7</v>
      </c>
    </row>
    <row r="2148" spans="1:90" x14ac:dyDescent="0.25">
      <c r="A2148">
        <v>1810103680</v>
      </c>
      <c r="B2148" s="287" t="s">
        <v>14540</v>
      </c>
      <c r="C2148" s="141"/>
      <c r="N2148" s="142"/>
      <c r="O2148" s="141">
        <v>1</v>
      </c>
      <c r="AA2148" s="141"/>
      <c r="AC2148">
        <v>1</v>
      </c>
      <c r="AE2148">
        <v>1</v>
      </c>
      <c r="AJ2148">
        <v>1</v>
      </c>
      <c r="AL2148" s="142">
        <v>1</v>
      </c>
      <c r="AM2148" s="141">
        <v>1</v>
      </c>
      <c r="AP2148">
        <v>1</v>
      </c>
      <c r="AX2148" s="142"/>
      <c r="AY2148" s="141"/>
      <c r="AZ2148">
        <v>1</v>
      </c>
      <c r="BB2148">
        <v>1</v>
      </c>
      <c r="BD2148">
        <v>1</v>
      </c>
      <c r="BF2148">
        <v>1</v>
      </c>
      <c r="BJ2148" s="142"/>
      <c r="BK2148" s="141"/>
      <c r="BS2148">
        <v>1</v>
      </c>
      <c r="BV2148" s="142"/>
      <c r="BW2148" s="302">
        <v>0</v>
      </c>
      <c r="BX2148" s="302">
        <v>1</v>
      </c>
      <c r="BY2148" s="302">
        <v>4</v>
      </c>
      <c r="BZ2148" s="302">
        <v>2</v>
      </c>
      <c r="CA2148" s="302">
        <v>4</v>
      </c>
      <c r="CB2148" s="302">
        <v>1</v>
      </c>
      <c r="CC2148" s="303">
        <v>3.968253968253968E-3</v>
      </c>
      <c r="CD2148" s="304">
        <v>0</v>
      </c>
      <c r="CE2148" s="302">
        <v>0</v>
      </c>
      <c r="CF2148" s="302">
        <v>30</v>
      </c>
      <c r="CG2148" s="296">
        <v>1.9841269841269841E-4</v>
      </c>
      <c r="CH2148" s="297" t="s">
        <v>12384</v>
      </c>
      <c r="CI2148" s="305">
        <v>0</v>
      </c>
      <c r="CJ2148" s="306">
        <v>1.0357142857142856</v>
      </c>
      <c r="CK2148" s="300">
        <v>1</v>
      </c>
      <c r="CL2148" s="301">
        <v>2</v>
      </c>
    </row>
    <row r="2149" spans="1:90" x14ac:dyDescent="0.25">
      <c r="A2149">
        <v>1810103690</v>
      </c>
      <c r="B2149" s="287" t="s">
        <v>14541</v>
      </c>
      <c r="C2149" s="141"/>
      <c r="N2149" s="142"/>
      <c r="O2149" s="141"/>
      <c r="AA2149" s="141"/>
      <c r="AL2149" s="142"/>
      <c r="AM2149" s="141"/>
      <c r="AX2149" s="142"/>
      <c r="AY2149" s="141">
        <v>1</v>
      </c>
      <c r="BJ2149" s="142"/>
      <c r="BK2149" s="141"/>
      <c r="BV2149" s="142"/>
      <c r="BW2149" s="302">
        <v>0</v>
      </c>
      <c r="BX2149" s="302">
        <v>0</v>
      </c>
      <c r="BY2149" s="302">
        <v>0</v>
      </c>
      <c r="BZ2149" s="302">
        <v>0</v>
      </c>
      <c r="CA2149" s="302">
        <v>1</v>
      </c>
      <c r="CB2149" s="302">
        <v>0</v>
      </c>
      <c r="CC2149" s="303">
        <v>0</v>
      </c>
      <c r="CD2149" s="304">
        <v>0</v>
      </c>
      <c r="CE2149" s="302">
        <v>0</v>
      </c>
      <c r="CF2149" s="302">
        <v>30</v>
      </c>
      <c r="CG2149" s="296">
        <v>0</v>
      </c>
      <c r="CH2149" s="297" t="s">
        <v>12384</v>
      </c>
      <c r="CI2149" s="305">
        <v>0</v>
      </c>
      <c r="CJ2149" s="306">
        <v>0</v>
      </c>
      <c r="CK2149" s="300">
        <v>0</v>
      </c>
      <c r="CL2149" s="301">
        <v>0</v>
      </c>
    </row>
    <row r="2150" spans="1:90" x14ac:dyDescent="0.25">
      <c r="A2150">
        <v>1810103700</v>
      </c>
      <c r="B2150" s="287" t="s">
        <v>14542</v>
      </c>
      <c r="C2150" s="141"/>
      <c r="N2150" s="142"/>
      <c r="O2150" s="141"/>
      <c r="P2150">
        <v>1</v>
      </c>
      <c r="AA2150" s="141"/>
      <c r="AB2150">
        <v>1</v>
      </c>
      <c r="AL2150" s="142"/>
      <c r="AM2150" s="141"/>
      <c r="AX2150" s="142"/>
      <c r="AY2150" s="141"/>
      <c r="BJ2150" s="142"/>
      <c r="BK2150" s="141"/>
      <c r="BP2150">
        <v>1</v>
      </c>
      <c r="BV2150" s="142"/>
      <c r="BW2150" s="302">
        <v>0</v>
      </c>
      <c r="BX2150" s="302">
        <v>1</v>
      </c>
      <c r="BY2150" s="302">
        <v>1</v>
      </c>
      <c r="BZ2150" s="302">
        <v>0</v>
      </c>
      <c r="CA2150" s="302">
        <v>0</v>
      </c>
      <c r="CB2150" s="302">
        <v>1</v>
      </c>
      <c r="CC2150" s="303">
        <v>3.968253968253968E-3</v>
      </c>
      <c r="CD2150" s="304">
        <v>0</v>
      </c>
      <c r="CE2150" s="302">
        <v>0</v>
      </c>
      <c r="CF2150" s="302">
        <v>30</v>
      </c>
      <c r="CG2150" s="296">
        <v>1.9841269841269841E-4</v>
      </c>
      <c r="CH2150" s="297" t="s">
        <v>12384</v>
      </c>
      <c r="CI2150" s="305">
        <v>0</v>
      </c>
      <c r="CJ2150" s="306">
        <v>1.0357142857142856</v>
      </c>
      <c r="CK2150" s="300">
        <v>1</v>
      </c>
      <c r="CL2150" s="301">
        <v>2</v>
      </c>
    </row>
    <row r="2151" spans="1:90" x14ac:dyDescent="0.25">
      <c r="A2151">
        <v>1810103710</v>
      </c>
      <c r="B2151" s="287" t="s">
        <v>14543</v>
      </c>
      <c r="C2151" s="141">
        <v>1</v>
      </c>
      <c r="N2151" s="142"/>
      <c r="O2151" s="141"/>
      <c r="Q2151">
        <v>1</v>
      </c>
      <c r="AA2151" s="141"/>
      <c r="AK2151">
        <v>1</v>
      </c>
      <c r="AL2151" s="142"/>
      <c r="AM2151" s="141">
        <v>1</v>
      </c>
      <c r="AP2151">
        <v>1</v>
      </c>
      <c r="AX2151" s="142"/>
      <c r="AY2151" s="141">
        <v>1</v>
      </c>
      <c r="BA2151">
        <v>1</v>
      </c>
      <c r="BH2151">
        <v>1</v>
      </c>
      <c r="BJ2151" s="142"/>
      <c r="BK2151" s="141"/>
      <c r="BP2151">
        <v>1</v>
      </c>
      <c r="BR2151">
        <v>1</v>
      </c>
      <c r="BV2151" s="142"/>
      <c r="BW2151" s="302">
        <v>1</v>
      </c>
      <c r="BX2151" s="302">
        <v>1</v>
      </c>
      <c r="BY2151" s="302">
        <v>1</v>
      </c>
      <c r="BZ2151" s="302">
        <v>2</v>
      </c>
      <c r="CA2151" s="302">
        <v>3</v>
      </c>
      <c r="CB2151" s="302">
        <v>2</v>
      </c>
      <c r="CC2151" s="303">
        <v>7.9365079365079361E-3</v>
      </c>
      <c r="CD2151" s="304">
        <v>0</v>
      </c>
      <c r="CE2151" s="302">
        <v>0</v>
      </c>
      <c r="CF2151" s="302">
        <v>30</v>
      </c>
      <c r="CG2151" s="296">
        <v>3.9682539682539683E-4</v>
      </c>
      <c r="CH2151" s="297" t="s">
        <v>12384</v>
      </c>
      <c r="CI2151" s="305">
        <v>0</v>
      </c>
      <c r="CJ2151" s="306">
        <v>2.0714285714285712</v>
      </c>
      <c r="CK2151" s="300">
        <v>1</v>
      </c>
      <c r="CL2151" s="301">
        <v>3</v>
      </c>
    </row>
    <row r="2152" spans="1:90" x14ac:dyDescent="0.25">
      <c r="A2152">
        <v>1810103720</v>
      </c>
      <c r="B2152" s="287" t="s">
        <v>14544</v>
      </c>
      <c r="C2152" s="141"/>
      <c r="N2152" s="142"/>
      <c r="O2152" s="141"/>
      <c r="X2152">
        <v>2</v>
      </c>
      <c r="AA2152" s="141"/>
      <c r="AH2152">
        <v>1</v>
      </c>
      <c r="AL2152" s="142"/>
      <c r="AM2152" s="141">
        <v>1</v>
      </c>
      <c r="AP2152">
        <v>1</v>
      </c>
      <c r="AR2152">
        <v>1</v>
      </c>
      <c r="AS2152">
        <v>1</v>
      </c>
      <c r="AV2152">
        <v>2</v>
      </c>
      <c r="AW2152">
        <v>2</v>
      </c>
      <c r="AX2152" s="142"/>
      <c r="AY2152" s="141"/>
      <c r="AZ2152">
        <v>1</v>
      </c>
      <c r="BA2152">
        <v>1</v>
      </c>
      <c r="BC2152">
        <v>1</v>
      </c>
      <c r="BD2152">
        <v>3</v>
      </c>
      <c r="BJ2152" s="142">
        <v>1</v>
      </c>
      <c r="BK2152" s="141"/>
      <c r="BQ2152">
        <v>1</v>
      </c>
      <c r="BR2152">
        <v>2</v>
      </c>
      <c r="BT2152">
        <v>2</v>
      </c>
      <c r="BU2152">
        <v>1</v>
      </c>
      <c r="BV2152" s="142"/>
      <c r="BW2152" s="302">
        <v>0</v>
      </c>
      <c r="BX2152" s="302">
        <v>2</v>
      </c>
      <c r="BY2152" s="302">
        <v>1</v>
      </c>
      <c r="BZ2152" s="302">
        <v>8</v>
      </c>
      <c r="CA2152" s="302">
        <v>7</v>
      </c>
      <c r="CB2152" s="302">
        <v>6</v>
      </c>
      <c r="CC2152" s="303">
        <v>2.3809523809523808E-2</v>
      </c>
      <c r="CD2152" s="304">
        <v>0.57735026918962573</v>
      </c>
      <c r="CE2152" s="302">
        <v>0</v>
      </c>
      <c r="CF2152" s="302">
        <v>30</v>
      </c>
      <c r="CG2152" s="296">
        <v>1.1904761904761906E-3</v>
      </c>
      <c r="CH2152" s="297" t="s">
        <v>12384</v>
      </c>
      <c r="CI2152" s="305">
        <v>1</v>
      </c>
      <c r="CJ2152" s="306">
        <v>6.7916359834753397</v>
      </c>
      <c r="CK2152" s="300">
        <v>2</v>
      </c>
      <c r="CL2152" s="301">
        <v>7</v>
      </c>
    </row>
    <row r="2153" spans="1:90" x14ac:dyDescent="0.25">
      <c r="A2153">
        <v>1810103730</v>
      </c>
      <c r="B2153" s="287" t="s">
        <v>14545</v>
      </c>
      <c r="C2153" s="141"/>
      <c r="N2153" s="142"/>
      <c r="O2153" s="141">
        <v>1</v>
      </c>
      <c r="X2153">
        <v>3</v>
      </c>
      <c r="AA2153" s="141"/>
      <c r="AB2153">
        <v>2</v>
      </c>
      <c r="AC2153">
        <v>2</v>
      </c>
      <c r="AF2153">
        <v>1</v>
      </c>
      <c r="AG2153">
        <v>3</v>
      </c>
      <c r="AH2153">
        <v>1</v>
      </c>
      <c r="AJ2153">
        <v>2</v>
      </c>
      <c r="AK2153">
        <v>2</v>
      </c>
      <c r="AL2153" s="142">
        <v>1</v>
      </c>
      <c r="AM2153" s="141"/>
      <c r="AO2153">
        <v>1</v>
      </c>
      <c r="AP2153">
        <v>3</v>
      </c>
      <c r="AU2153">
        <v>2</v>
      </c>
      <c r="AV2153">
        <v>4</v>
      </c>
      <c r="AW2153">
        <v>1</v>
      </c>
      <c r="AX2153" s="142">
        <v>4</v>
      </c>
      <c r="AY2153" s="141"/>
      <c r="BA2153">
        <v>2</v>
      </c>
      <c r="BB2153">
        <v>1</v>
      </c>
      <c r="BC2153">
        <v>3</v>
      </c>
      <c r="BF2153">
        <v>1</v>
      </c>
      <c r="BJ2153" s="142"/>
      <c r="BK2153" s="141">
        <v>2</v>
      </c>
      <c r="BO2153">
        <v>3</v>
      </c>
      <c r="BP2153">
        <v>2</v>
      </c>
      <c r="BQ2153">
        <v>2</v>
      </c>
      <c r="BR2153">
        <v>1</v>
      </c>
      <c r="BT2153">
        <v>1</v>
      </c>
      <c r="BU2153">
        <v>2</v>
      </c>
      <c r="BV2153" s="142">
        <v>1</v>
      </c>
      <c r="BW2153" s="302">
        <v>0</v>
      </c>
      <c r="BX2153" s="302">
        <v>4</v>
      </c>
      <c r="BY2153" s="302">
        <v>14</v>
      </c>
      <c r="BZ2153" s="302">
        <v>15</v>
      </c>
      <c r="CA2153" s="302">
        <v>7</v>
      </c>
      <c r="CB2153" s="302">
        <v>14</v>
      </c>
      <c r="CC2153" s="303">
        <v>5.5555555555555552E-2</v>
      </c>
      <c r="CD2153" s="304">
        <v>0.70710678118654757</v>
      </c>
      <c r="CE2153" s="302">
        <v>0</v>
      </c>
      <c r="CF2153" s="302">
        <v>30</v>
      </c>
      <c r="CG2153" s="296">
        <v>2.7777777777777779E-3</v>
      </c>
      <c r="CH2153" s="297" t="s">
        <v>12384</v>
      </c>
      <c r="CI2153" s="305">
        <v>1</v>
      </c>
      <c r="CJ2153" s="306">
        <v>15.207106781186548</v>
      </c>
      <c r="CK2153" s="300">
        <v>3</v>
      </c>
      <c r="CL2153" s="301">
        <v>16</v>
      </c>
    </row>
    <row r="2154" spans="1:90" x14ac:dyDescent="0.25">
      <c r="A2154">
        <v>1810103740</v>
      </c>
      <c r="B2154" s="287" t="s">
        <v>14546</v>
      </c>
      <c r="C2154" s="141"/>
      <c r="N2154" s="142"/>
      <c r="O2154" s="141"/>
      <c r="AA2154" s="141"/>
      <c r="AL2154" s="142"/>
      <c r="AM2154" s="141"/>
      <c r="AX2154" s="142"/>
      <c r="AY2154" s="141">
        <v>1</v>
      </c>
      <c r="AZ2154">
        <v>2</v>
      </c>
      <c r="BA2154">
        <v>3</v>
      </c>
      <c r="BC2154">
        <v>3</v>
      </c>
      <c r="BJ2154" s="142">
        <v>1</v>
      </c>
      <c r="BK2154" s="141">
        <v>2</v>
      </c>
      <c r="BR2154">
        <v>1</v>
      </c>
      <c r="BT2154">
        <v>1</v>
      </c>
      <c r="BV2154" s="142"/>
      <c r="BW2154" s="302">
        <v>0</v>
      </c>
      <c r="BX2154" s="302">
        <v>0</v>
      </c>
      <c r="BY2154" s="302">
        <v>0</v>
      </c>
      <c r="BZ2154" s="302">
        <v>0</v>
      </c>
      <c r="CA2154" s="302">
        <v>10</v>
      </c>
      <c r="CB2154" s="302">
        <v>4</v>
      </c>
      <c r="CC2154" s="303">
        <v>1.5873015873015872E-2</v>
      </c>
      <c r="CD2154" s="304">
        <v>0.57735026918962584</v>
      </c>
      <c r="CE2154" s="302">
        <v>0</v>
      </c>
      <c r="CF2154" s="302">
        <v>30</v>
      </c>
      <c r="CG2154" s="296">
        <v>7.9365079365079365E-4</v>
      </c>
      <c r="CH2154" s="297" t="s">
        <v>12384</v>
      </c>
      <c r="CI2154" s="305">
        <v>1</v>
      </c>
      <c r="CJ2154" s="306">
        <v>4.7202074120467685</v>
      </c>
      <c r="CK2154" s="300">
        <v>2</v>
      </c>
      <c r="CL2154" s="301">
        <v>5</v>
      </c>
    </row>
    <row r="2155" spans="1:90" x14ac:dyDescent="0.25">
      <c r="A2155">
        <v>1810103750</v>
      </c>
      <c r="B2155" s="287" t="s">
        <v>14547</v>
      </c>
      <c r="C2155" s="141"/>
      <c r="N2155" s="142"/>
      <c r="O2155" s="141"/>
      <c r="AA2155" s="141"/>
      <c r="AG2155">
        <v>1</v>
      </c>
      <c r="AH2155">
        <v>2</v>
      </c>
      <c r="AL2155" s="142"/>
      <c r="AM2155" s="141">
        <v>1</v>
      </c>
      <c r="AV2155">
        <v>1</v>
      </c>
      <c r="AW2155">
        <v>1</v>
      </c>
      <c r="AX2155" s="142"/>
      <c r="AY2155" s="141"/>
      <c r="BH2155">
        <v>1</v>
      </c>
      <c r="BJ2155" s="142"/>
      <c r="BK2155" s="141"/>
      <c r="BP2155">
        <v>5</v>
      </c>
      <c r="BQ2155">
        <v>1</v>
      </c>
      <c r="BU2155">
        <v>1</v>
      </c>
      <c r="BV2155" s="142"/>
      <c r="BW2155" s="302">
        <v>0</v>
      </c>
      <c r="BX2155" s="302">
        <v>0</v>
      </c>
      <c r="BY2155" s="302">
        <v>3</v>
      </c>
      <c r="BZ2155" s="302">
        <v>3</v>
      </c>
      <c r="CA2155" s="302">
        <v>1</v>
      </c>
      <c r="CB2155" s="302">
        <v>7</v>
      </c>
      <c r="CC2155" s="303">
        <v>2.7777777777777776E-2</v>
      </c>
      <c r="CD2155" s="304">
        <v>2.3094010767585034</v>
      </c>
      <c r="CE2155" s="302">
        <v>0</v>
      </c>
      <c r="CF2155" s="302">
        <v>30</v>
      </c>
      <c r="CG2155" s="296">
        <v>1.3888888888888889E-3</v>
      </c>
      <c r="CH2155" s="297" t="s">
        <v>12384</v>
      </c>
      <c r="CI2155" s="305">
        <v>3</v>
      </c>
      <c r="CJ2155" s="306">
        <v>9.5594010767585029</v>
      </c>
      <c r="CK2155" s="300">
        <v>4</v>
      </c>
      <c r="CL2155" s="301">
        <v>10</v>
      </c>
    </row>
    <row r="2156" spans="1:90" x14ac:dyDescent="0.25">
      <c r="A2156">
        <v>1810103760</v>
      </c>
      <c r="B2156" s="287" t="s">
        <v>14548</v>
      </c>
      <c r="C2156" s="141"/>
      <c r="J2156">
        <v>1</v>
      </c>
      <c r="N2156" s="142"/>
      <c r="O2156" s="141">
        <v>2</v>
      </c>
      <c r="P2156">
        <v>2</v>
      </c>
      <c r="V2156">
        <v>1</v>
      </c>
      <c r="AA2156" s="141"/>
      <c r="AK2156">
        <v>1</v>
      </c>
      <c r="AL2156" s="142"/>
      <c r="AM2156" s="141"/>
      <c r="AN2156">
        <v>1</v>
      </c>
      <c r="AU2156">
        <v>2</v>
      </c>
      <c r="AV2156">
        <v>1</v>
      </c>
      <c r="AX2156" s="142"/>
      <c r="AY2156" s="141"/>
      <c r="BJ2156" s="142"/>
      <c r="BK2156" s="141">
        <v>1</v>
      </c>
      <c r="BV2156" s="142"/>
      <c r="BW2156" s="302">
        <v>1</v>
      </c>
      <c r="BX2156" s="302">
        <v>5</v>
      </c>
      <c r="BY2156" s="302">
        <v>1</v>
      </c>
      <c r="BZ2156" s="302">
        <v>4</v>
      </c>
      <c r="CA2156" s="302">
        <v>0</v>
      </c>
      <c r="CB2156" s="302">
        <v>1</v>
      </c>
      <c r="CC2156" s="303">
        <v>3.968253968253968E-3</v>
      </c>
      <c r="CD2156" s="304">
        <v>0</v>
      </c>
      <c r="CE2156" s="302">
        <v>0</v>
      </c>
      <c r="CF2156" s="302">
        <v>30</v>
      </c>
      <c r="CG2156" s="296">
        <v>1.9841269841269841E-4</v>
      </c>
      <c r="CH2156" s="297" t="s">
        <v>12384</v>
      </c>
      <c r="CI2156" s="305">
        <v>0</v>
      </c>
      <c r="CJ2156" s="306">
        <v>1.0357142857142856</v>
      </c>
      <c r="CK2156" s="300">
        <v>1</v>
      </c>
      <c r="CL2156" s="301">
        <v>2</v>
      </c>
    </row>
    <row r="2157" spans="1:90" x14ac:dyDescent="0.25">
      <c r="A2157">
        <v>1810103780</v>
      </c>
      <c r="B2157" s="287" t="s">
        <v>14549</v>
      </c>
      <c r="C2157" s="141"/>
      <c r="N2157" s="142"/>
      <c r="O2157" s="141">
        <v>1</v>
      </c>
      <c r="U2157">
        <v>1</v>
      </c>
      <c r="Z2157">
        <v>1</v>
      </c>
      <c r="AA2157" s="141"/>
      <c r="AB2157">
        <v>3</v>
      </c>
      <c r="AC2157">
        <v>1</v>
      </c>
      <c r="AJ2157">
        <v>1</v>
      </c>
      <c r="AK2157">
        <v>1</v>
      </c>
      <c r="AL2157" s="142"/>
      <c r="AM2157" s="141"/>
      <c r="AN2157">
        <v>1</v>
      </c>
      <c r="AX2157" s="142"/>
      <c r="AY2157" s="141"/>
      <c r="BJ2157" s="142"/>
      <c r="BK2157" s="141"/>
      <c r="BV2157" s="142"/>
      <c r="BW2157" s="302">
        <v>0</v>
      </c>
      <c r="BX2157" s="302">
        <v>3</v>
      </c>
      <c r="BY2157" s="302">
        <v>6</v>
      </c>
      <c r="BZ2157" s="302">
        <v>1</v>
      </c>
      <c r="CA2157" s="302">
        <v>0</v>
      </c>
      <c r="CB2157" s="302">
        <v>0</v>
      </c>
      <c r="CC2157" s="303">
        <v>0</v>
      </c>
      <c r="CD2157" s="304">
        <v>0</v>
      </c>
      <c r="CE2157" s="302">
        <v>0</v>
      </c>
      <c r="CF2157" s="302">
        <v>30</v>
      </c>
      <c r="CG2157" s="296">
        <v>0</v>
      </c>
      <c r="CH2157" s="297" t="s">
        <v>12384</v>
      </c>
      <c r="CI2157" s="305">
        <v>0</v>
      </c>
      <c r="CJ2157" s="306">
        <v>0</v>
      </c>
      <c r="CK2157" s="300">
        <v>0</v>
      </c>
      <c r="CL2157" s="301">
        <v>0</v>
      </c>
    </row>
    <row r="2158" spans="1:90" x14ac:dyDescent="0.25">
      <c r="A2158">
        <v>1810103810</v>
      </c>
      <c r="B2158" s="287" t="s">
        <v>14550</v>
      </c>
      <c r="C2158" s="141"/>
      <c r="N2158" s="142"/>
      <c r="O2158" s="141"/>
      <c r="AA2158" s="141"/>
      <c r="AD2158">
        <v>1</v>
      </c>
      <c r="AL2158" s="142"/>
      <c r="AM2158" s="141"/>
      <c r="AN2158">
        <v>1</v>
      </c>
      <c r="AX2158" s="142"/>
      <c r="AY2158" s="141"/>
      <c r="BH2158">
        <v>1</v>
      </c>
      <c r="BI2158">
        <v>1</v>
      </c>
      <c r="BJ2158" s="142"/>
      <c r="BK2158" s="141">
        <v>1</v>
      </c>
      <c r="BV2158" s="142"/>
      <c r="BW2158" s="302">
        <v>0</v>
      </c>
      <c r="BX2158" s="302">
        <v>0</v>
      </c>
      <c r="BY2158" s="302">
        <v>1</v>
      </c>
      <c r="BZ2158" s="302">
        <v>1</v>
      </c>
      <c r="CA2158" s="302">
        <v>2</v>
      </c>
      <c r="CB2158" s="302">
        <v>1</v>
      </c>
      <c r="CC2158" s="303">
        <v>3.968253968253968E-3</v>
      </c>
      <c r="CD2158" s="304">
        <v>0</v>
      </c>
      <c r="CE2158" s="302">
        <v>0</v>
      </c>
      <c r="CF2158" s="302">
        <v>30</v>
      </c>
      <c r="CG2158" s="296">
        <v>1.9841269841269841E-4</v>
      </c>
      <c r="CH2158" s="297" t="s">
        <v>12384</v>
      </c>
      <c r="CI2158" s="305">
        <v>0</v>
      </c>
      <c r="CJ2158" s="306">
        <v>1.0357142857142856</v>
      </c>
      <c r="CK2158" s="300">
        <v>1</v>
      </c>
      <c r="CL2158" s="301">
        <v>2</v>
      </c>
    </row>
    <row r="2159" spans="1:90" x14ac:dyDescent="0.25">
      <c r="A2159">
        <v>1810103820</v>
      </c>
      <c r="B2159" s="287" t="s">
        <v>14551</v>
      </c>
      <c r="C2159" s="141"/>
      <c r="N2159" s="142"/>
      <c r="O2159" s="141"/>
      <c r="R2159">
        <v>1</v>
      </c>
      <c r="X2159">
        <v>1</v>
      </c>
      <c r="AA2159" s="141"/>
      <c r="AL2159" s="142">
        <v>1</v>
      </c>
      <c r="AM2159" s="141"/>
      <c r="AX2159" s="142"/>
      <c r="AY2159" s="141"/>
      <c r="BH2159">
        <v>1</v>
      </c>
      <c r="BJ2159" s="142"/>
      <c r="BK2159" s="141"/>
      <c r="BU2159">
        <v>1</v>
      </c>
      <c r="BV2159" s="142"/>
      <c r="BW2159" s="302">
        <v>0</v>
      </c>
      <c r="BX2159" s="302">
        <v>2</v>
      </c>
      <c r="BY2159" s="302">
        <v>1</v>
      </c>
      <c r="BZ2159" s="302">
        <v>0</v>
      </c>
      <c r="CA2159" s="302">
        <v>1</v>
      </c>
      <c r="CB2159" s="302">
        <v>1</v>
      </c>
      <c r="CC2159" s="303">
        <v>3.968253968253968E-3</v>
      </c>
      <c r="CD2159" s="304">
        <v>0</v>
      </c>
      <c r="CE2159" s="302">
        <v>0</v>
      </c>
      <c r="CF2159" s="302">
        <v>30</v>
      </c>
      <c r="CG2159" s="296">
        <v>1.9841269841269841E-4</v>
      </c>
      <c r="CH2159" s="297" t="s">
        <v>12384</v>
      </c>
      <c r="CI2159" s="305">
        <v>0</v>
      </c>
      <c r="CJ2159" s="306">
        <v>1.0357142857142856</v>
      </c>
      <c r="CK2159" s="300">
        <v>1</v>
      </c>
      <c r="CL2159" s="301">
        <v>2</v>
      </c>
    </row>
    <row r="2160" spans="1:90" x14ac:dyDescent="0.25">
      <c r="A2160">
        <v>1810103830</v>
      </c>
      <c r="B2160" s="287" t="s">
        <v>14552</v>
      </c>
      <c r="C2160" s="141"/>
      <c r="N2160" s="142"/>
      <c r="O2160" s="141"/>
      <c r="AA2160" s="141"/>
      <c r="AH2160">
        <v>1</v>
      </c>
      <c r="AL2160" s="142"/>
      <c r="AM2160" s="141"/>
      <c r="AP2160">
        <v>2</v>
      </c>
      <c r="AR2160">
        <v>1</v>
      </c>
      <c r="AS2160">
        <v>1</v>
      </c>
      <c r="AX2160" s="142"/>
      <c r="AY2160" s="141"/>
      <c r="BC2160">
        <v>1</v>
      </c>
      <c r="BJ2160" s="142"/>
      <c r="BK2160" s="141"/>
      <c r="BO2160">
        <v>1</v>
      </c>
      <c r="BR2160">
        <v>1</v>
      </c>
      <c r="BV2160" s="142">
        <v>1</v>
      </c>
      <c r="BW2160" s="302">
        <v>0</v>
      </c>
      <c r="BX2160" s="302">
        <v>0</v>
      </c>
      <c r="BY2160" s="302">
        <v>1</v>
      </c>
      <c r="BZ2160" s="302">
        <v>4</v>
      </c>
      <c r="CA2160" s="302">
        <v>1</v>
      </c>
      <c r="CB2160" s="302">
        <v>3</v>
      </c>
      <c r="CC2160" s="303">
        <v>1.1904761904761904E-2</v>
      </c>
      <c r="CD2160" s="304">
        <v>0</v>
      </c>
      <c r="CE2160" s="302">
        <v>0</v>
      </c>
      <c r="CF2160" s="302">
        <v>30</v>
      </c>
      <c r="CG2160" s="296">
        <v>5.9523809523809529E-4</v>
      </c>
      <c r="CH2160" s="297" t="s">
        <v>12384</v>
      </c>
      <c r="CI2160" s="305">
        <v>0</v>
      </c>
      <c r="CJ2160" s="306">
        <v>3.1071428571428568</v>
      </c>
      <c r="CK2160" s="300">
        <v>1</v>
      </c>
      <c r="CL2160" s="301">
        <v>4</v>
      </c>
    </row>
    <row r="2161" spans="1:90" x14ac:dyDescent="0.25">
      <c r="A2161">
        <v>1810103850</v>
      </c>
      <c r="B2161" s="287" t="s">
        <v>14553</v>
      </c>
      <c r="C2161" s="141"/>
      <c r="N2161" s="142"/>
      <c r="O2161" s="141"/>
      <c r="AA2161" s="141"/>
      <c r="AL2161" s="142"/>
      <c r="AM2161" s="141"/>
      <c r="AR2161">
        <v>1</v>
      </c>
      <c r="AX2161" s="142"/>
      <c r="AY2161" s="141"/>
      <c r="BJ2161" s="142"/>
      <c r="BK2161" s="141"/>
      <c r="BV2161" s="142"/>
      <c r="BW2161" s="302">
        <v>0</v>
      </c>
      <c r="BX2161" s="302">
        <v>0</v>
      </c>
      <c r="BY2161" s="302">
        <v>0</v>
      </c>
      <c r="BZ2161" s="302">
        <v>1</v>
      </c>
      <c r="CA2161" s="302">
        <v>0</v>
      </c>
      <c r="CB2161" s="302">
        <v>0</v>
      </c>
      <c r="CC2161" s="303">
        <v>0</v>
      </c>
      <c r="CD2161" s="304">
        <v>0</v>
      </c>
      <c r="CE2161" s="302">
        <v>0</v>
      </c>
      <c r="CF2161" s="302">
        <v>30</v>
      </c>
      <c r="CG2161" s="296">
        <v>0</v>
      </c>
      <c r="CH2161" s="297" t="s">
        <v>12384</v>
      </c>
      <c r="CI2161" s="305">
        <v>0</v>
      </c>
      <c r="CJ2161" s="306">
        <v>0</v>
      </c>
      <c r="CK2161" s="300">
        <v>0</v>
      </c>
      <c r="CL2161" s="301">
        <v>0</v>
      </c>
    </row>
    <row r="2162" spans="1:90" x14ac:dyDescent="0.25">
      <c r="A2162">
        <v>1810103920</v>
      </c>
      <c r="B2162" s="287" t="s">
        <v>14554</v>
      </c>
      <c r="C2162" s="141"/>
      <c r="N2162" s="142">
        <v>1</v>
      </c>
      <c r="O2162" s="141">
        <v>2</v>
      </c>
      <c r="Z2162">
        <v>1</v>
      </c>
      <c r="AA2162" s="141">
        <v>1</v>
      </c>
      <c r="AC2162">
        <v>1</v>
      </c>
      <c r="AI2162">
        <v>1</v>
      </c>
      <c r="AJ2162">
        <v>3</v>
      </c>
      <c r="AK2162">
        <v>2</v>
      </c>
      <c r="AL2162" s="142"/>
      <c r="AM2162" s="141">
        <v>1</v>
      </c>
      <c r="AN2162">
        <v>2</v>
      </c>
      <c r="AO2162">
        <v>3</v>
      </c>
      <c r="AS2162">
        <v>1</v>
      </c>
      <c r="AT2162">
        <v>1</v>
      </c>
      <c r="AV2162">
        <v>1</v>
      </c>
      <c r="AW2162">
        <v>2</v>
      </c>
      <c r="AX2162" s="142">
        <v>2</v>
      </c>
      <c r="AY2162" s="141"/>
      <c r="BJ2162" s="142"/>
      <c r="BK2162" s="141">
        <v>1</v>
      </c>
      <c r="BU2162">
        <v>1</v>
      </c>
      <c r="BV2162" s="142"/>
      <c r="BW2162" s="302">
        <v>1</v>
      </c>
      <c r="BX2162" s="302">
        <v>3</v>
      </c>
      <c r="BY2162" s="302">
        <v>8</v>
      </c>
      <c r="BZ2162" s="302">
        <v>13</v>
      </c>
      <c r="CA2162" s="302">
        <v>0</v>
      </c>
      <c r="CB2162" s="302">
        <v>2</v>
      </c>
      <c r="CC2162" s="303">
        <v>7.9365079365079361E-3</v>
      </c>
      <c r="CD2162" s="304">
        <v>0</v>
      </c>
      <c r="CE2162" s="302">
        <v>0</v>
      </c>
      <c r="CF2162" s="302">
        <v>30</v>
      </c>
      <c r="CG2162" s="296">
        <v>3.9682539682539683E-4</v>
      </c>
      <c r="CH2162" s="297" t="s">
        <v>12384</v>
      </c>
      <c r="CI2162" s="305">
        <v>0</v>
      </c>
      <c r="CJ2162" s="306">
        <v>2.0714285714285712</v>
      </c>
      <c r="CK2162" s="300">
        <v>1</v>
      </c>
      <c r="CL2162" s="301">
        <v>3</v>
      </c>
    </row>
    <row r="2163" spans="1:90" x14ac:dyDescent="0.25">
      <c r="A2163">
        <v>1810103930</v>
      </c>
      <c r="B2163" s="287" t="s">
        <v>14555</v>
      </c>
      <c r="C2163" s="141">
        <v>2</v>
      </c>
      <c r="F2163">
        <v>2</v>
      </c>
      <c r="N2163" s="142"/>
      <c r="O2163" s="141">
        <v>1</v>
      </c>
      <c r="Q2163">
        <v>1</v>
      </c>
      <c r="R2163">
        <v>1</v>
      </c>
      <c r="W2163">
        <v>1</v>
      </c>
      <c r="AA2163" s="141"/>
      <c r="AB2163">
        <v>1</v>
      </c>
      <c r="AE2163">
        <v>1</v>
      </c>
      <c r="AF2163">
        <v>1</v>
      </c>
      <c r="AG2163">
        <v>1</v>
      </c>
      <c r="AJ2163">
        <v>1</v>
      </c>
      <c r="AL2163" s="142"/>
      <c r="AM2163" s="141">
        <v>2</v>
      </c>
      <c r="AO2163">
        <v>1</v>
      </c>
      <c r="AP2163">
        <v>2</v>
      </c>
      <c r="AX2163" s="142"/>
      <c r="AY2163" s="141"/>
      <c r="AZ2163">
        <v>1</v>
      </c>
      <c r="BA2163">
        <v>1</v>
      </c>
      <c r="BC2163">
        <v>3</v>
      </c>
      <c r="BH2163">
        <v>1</v>
      </c>
      <c r="BJ2163" s="142"/>
      <c r="BK2163" s="141"/>
      <c r="BL2163">
        <v>1</v>
      </c>
      <c r="BQ2163">
        <v>1</v>
      </c>
      <c r="BR2163">
        <v>1</v>
      </c>
      <c r="BT2163">
        <v>1</v>
      </c>
      <c r="BU2163">
        <v>1</v>
      </c>
      <c r="BV2163" s="142"/>
      <c r="BW2163" s="302">
        <v>4</v>
      </c>
      <c r="BX2163" s="302">
        <v>4</v>
      </c>
      <c r="BY2163" s="302">
        <v>5</v>
      </c>
      <c r="BZ2163" s="302">
        <v>5</v>
      </c>
      <c r="CA2163" s="302">
        <v>6</v>
      </c>
      <c r="CB2163" s="302">
        <v>5</v>
      </c>
      <c r="CC2163" s="303">
        <v>1.984126984126984E-2</v>
      </c>
      <c r="CD2163" s="304">
        <v>0</v>
      </c>
      <c r="CE2163" s="302">
        <v>0</v>
      </c>
      <c r="CF2163" s="302">
        <v>30</v>
      </c>
      <c r="CG2163" s="296">
        <v>9.9206349206349201E-4</v>
      </c>
      <c r="CH2163" s="297" t="s">
        <v>12384</v>
      </c>
      <c r="CI2163" s="305">
        <v>0</v>
      </c>
      <c r="CJ2163" s="306">
        <v>5.1785714285714279</v>
      </c>
      <c r="CK2163" s="300">
        <v>1</v>
      </c>
      <c r="CL2163" s="301">
        <v>6</v>
      </c>
    </row>
    <row r="2164" spans="1:90" x14ac:dyDescent="0.25">
      <c r="A2164">
        <v>1810103940</v>
      </c>
      <c r="B2164" s="287" t="s">
        <v>14556</v>
      </c>
      <c r="C2164" s="141"/>
      <c r="L2164">
        <v>1</v>
      </c>
      <c r="N2164" s="142"/>
      <c r="O2164" s="141"/>
      <c r="AA2164" s="141"/>
      <c r="AL2164" s="142"/>
      <c r="AM2164" s="141"/>
      <c r="AX2164" s="142"/>
      <c r="AY2164" s="141"/>
      <c r="BJ2164" s="142"/>
      <c r="BK2164" s="141"/>
      <c r="BV2164" s="142"/>
      <c r="BW2164" s="302">
        <v>1</v>
      </c>
      <c r="BX2164" s="302">
        <v>0</v>
      </c>
      <c r="BY2164" s="302">
        <v>0</v>
      </c>
      <c r="BZ2164" s="302">
        <v>0</v>
      </c>
      <c r="CA2164" s="302">
        <v>0</v>
      </c>
      <c r="CB2164" s="302">
        <v>0</v>
      </c>
      <c r="CC2164" s="303">
        <v>0</v>
      </c>
      <c r="CD2164" s="304">
        <v>0</v>
      </c>
      <c r="CE2164" s="302">
        <v>0</v>
      </c>
      <c r="CF2164" s="302">
        <v>30</v>
      </c>
      <c r="CG2164" s="296">
        <v>0</v>
      </c>
      <c r="CH2164" s="297" t="s">
        <v>12384</v>
      </c>
      <c r="CI2164" s="305">
        <v>0</v>
      </c>
      <c r="CJ2164" s="306">
        <v>0</v>
      </c>
      <c r="CK2164" s="300">
        <v>0</v>
      </c>
      <c r="CL2164" s="301">
        <v>0</v>
      </c>
    </row>
    <row r="2165" spans="1:90" x14ac:dyDescent="0.25">
      <c r="A2165">
        <v>1810103950</v>
      </c>
      <c r="B2165" s="287" t="s">
        <v>14557</v>
      </c>
      <c r="C2165" s="141"/>
      <c r="N2165" s="142"/>
      <c r="O2165" s="141">
        <v>2</v>
      </c>
      <c r="P2165">
        <v>1</v>
      </c>
      <c r="R2165">
        <v>1</v>
      </c>
      <c r="Y2165">
        <v>2</v>
      </c>
      <c r="Z2165">
        <v>1</v>
      </c>
      <c r="AA2165" s="141"/>
      <c r="AB2165">
        <v>1</v>
      </c>
      <c r="AC2165">
        <v>1</v>
      </c>
      <c r="AD2165">
        <v>1</v>
      </c>
      <c r="AF2165">
        <v>3</v>
      </c>
      <c r="AG2165">
        <v>1</v>
      </c>
      <c r="AH2165">
        <v>1</v>
      </c>
      <c r="AI2165">
        <v>2</v>
      </c>
      <c r="AK2165">
        <v>1</v>
      </c>
      <c r="AL2165" s="142">
        <v>2</v>
      </c>
      <c r="AM2165" s="141"/>
      <c r="AP2165">
        <v>2</v>
      </c>
      <c r="AQ2165">
        <v>1</v>
      </c>
      <c r="AR2165">
        <v>3</v>
      </c>
      <c r="AS2165">
        <v>4</v>
      </c>
      <c r="AU2165">
        <v>1</v>
      </c>
      <c r="AV2165">
        <v>2</v>
      </c>
      <c r="AW2165">
        <v>1</v>
      </c>
      <c r="AX2165" s="142"/>
      <c r="AY2165" s="141">
        <v>2</v>
      </c>
      <c r="AZ2165">
        <v>1</v>
      </c>
      <c r="BA2165">
        <v>4</v>
      </c>
      <c r="BC2165">
        <v>2</v>
      </c>
      <c r="BD2165">
        <v>1</v>
      </c>
      <c r="BG2165">
        <v>1</v>
      </c>
      <c r="BI2165">
        <v>1</v>
      </c>
      <c r="BJ2165" s="142">
        <v>2</v>
      </c>
      <c r="BK2165" s="141">
        <v>5</v>
      </c>
      <c r="BL2165">
        <v>2</v>
      </c>
      <c r="BN2165">
        <v>1</v>
      </c>
      <c r="BO2165">
        <v>1</v>
      </c>
      <c r="BQ2165">
        <v>2</v>
      </c>
      <c r="BV2165" s="142"/>
      <c r="BW2165" s="302">
        <v>0</v>
      </c>
      <c r="BX2165" s="302">
        <v>7</v>
      </c>
      <c r="BY2165" s="302">
        <v>13</v>
      </c>
      <c r="BZ2165" s="302">
        <v>14</v>
      </c>
      <c r="CA2165" s="302">
        <v>14</v>
      </c>
      <c r="CB2165" s="302">
        <v>11</v>
      </c>
      <c r="CC2165" s="303">
        <v>4.3650793650793648E-2</v>
      </c>
      <c r="CD2165" s="304">
        <v>1.6431676725154984</v>
      </c>
      <c r="CE2165" s="302">
        <v>0</v>
      </c>
      <c r="CF2165" s="302">
        <v>30</v>
      </c>
      <c r="CG2165" s="296">
        <v>2.1825396825396826E-3</v>
      </c>
      <c r="CH2165" s="297" t="s">
        <v>12384</v>
      </c>
      <c r="CI2165" s="305">
        <v>2</v>
      </c>
      <c r="CJ2165" s="306">
        <v>13.036024815372642</v>
      </c>
      <c r="CK2165" s="300">
        <v>3</v>
      </c>
      <c r="CL2165" s="301">
        <v>14</v>
      </c>
    </row>
    <row r="2166" spans="1:90" x14ac:dyDescent="0.25">
      <c r="A2166">
        <v>1810103970</v>
      </c>
      <c r="B2166" s="287" t="s">
        <v>14558</v>
      </c>
      <c r="C2166" s="141"/>
      <c r="N2166" s="142"/>
      <c r="O2166" s="141"/>
      <c r="S2166">
        <v>1</v>
      </c>
      <c r="AA2166" s="141"/>
      <c r="AF2166">
        <v>1</v>
      </c>
      <c r="AI2166">
        <v>1</v>
      </c>
      <c r="AL2166" s="142"/>
      <c r="AM2166" s="141"/>
      <c r="AV2166">
        <v>1</v>
      </c>
      <c r="AX2166" s="142"/>
      <c r="AY2166" s="141">
        <v>1</v>
      </c>
      <c r="AZ2166">
        <v>2</v>
      </c>
      <c r="BA2166">
        <v>1</v>
      </c>
      <c r="BB2166">
        <v>2</v>
      </c>
      <c r="BF2166">
        <v>1</v>
      </c>
      <c r="BJ2166" s="142"/>
      <c r="BK2166" s="141">
        <v>1</v>
      </c>
      <c r="BO2166">
        <v>1</v>
      </c>
      <c r="BV2166" s="142"/>
      <c r="BW2166" s="302">
        <v>0</v>
      </c>
      <c r="BX2166" s="302">
        <v>1</v>
      </c>
      <c r="BY2166" s="302">
        <v>2</v>
      </c>
      <c r="BZ2166" s="302">
        <v>1</v>
      </c>
      <c r="CA2166" s="302">
        <v>7</v>
      </c>
      <c r="CB2166" s="302">
        <v>2</v>
      </c>
      <c r="CC2166" s="303">
        <v>7.9365079365079361E-3</v>
      </c>
      <c r="CD2166" s="304">
        <v>0</v>
      </c>
      <c r="CE2166" s="302">
        <v>0</v>
      </c>
      <c r="CF2166" s="302">
        <v>30</v>
      </c>
      <c r="CG2166" s="296">
        <v>3.9682539682539683E-4</v>
      </c>
      <c r="CH2166" s="297" t="s">
        <v>12384</v>
      </c>
      <c r="CI2166" s="305">
        <v>0</v>
      </c>
      <c r="CJ2166" s="306">
        <v>2.0714285714285712</v>
      </c>
      <c r="CK2166" s="300">
        <v>1</v>
      </c>
      <c r="CL2166" s="301">
        <v>3</v>
      </c>
    </row>
    <row r="2167" spans="1:90" x14ac:dyDescent="0.25">
      <c r="A2167">
        <v>1810103990</v>
      </c>
      <c r="B2167" s="287" t="s">
        <v>14559</v>
      </c>
      <c r="C2167" s="141"/>
      <c r="L2167">
        <v>1</v>
      </c>
      <c r="N2167" s="142"/>
      <c r="O2167" s="141">
        <v>1</v>
      </c>
      <c r="W2167">
        <v>1</v>
      </c>
      <c r="AA2167" s="141">
        <v>1</v>
      </c>
      <c r="AC2167">
        <v>1</v>
      </c>
      <c r="AD2167">
        <v>1</v>
      </c>
      <c r="AF2167">
        <v>1</v>
      </c>
      <c r="AL2167" s="142">
        <v>1</v>
      </c>
      <c r="AM2167" s="141">
        <v>1</v>
      </c>
      <c r="AN2167">
        <v>1</v>
      </c>
      <c r="AX2167" s="142"/>
      <c r="AY2167" s="141"/>
      <c r="BH2167">
        <v>1</v>
      </c>
      <c r="BJ2167" s="142">
        <v>1</v>
      </c>
      <c r="BK2167" s="141">
        <v>1</v>
      </c>
      <c r="BO2167">
        <v>2</v>
      </c>
      <c r="BR2167">
        <v>1</v>
      </c>
      <c r="BS2167">
        <v>2</v>
      </c>
      <c r="BT2167">
        <v>1</v>
      </c>
      <c r="BV2167" s="142"/>
      <c r="BW2167" s="302">
        <v>1</v>
      </c>
      <c r="BX2167" s="302">
        <v>2</v>
      </c>
      <c r="BY2167" s="302">
        <v>5</v>
      </c>
      <c r="BZ2167" s="302">
        <v>2</v>
      </c>
      <c r="CA2167" s="302">
        <v>2</v>
      </c>
      <c r="CB2167" s="302">
        <v>7</v>
      </c>
      <c r="CC2167" s="303">
        <v>2.7777777777777776E-2</v>
      </c>
      <c r="CD2167" s="304">
        <v>0.54772255750516596</v>
      </c>
      <c r="CE2167" s="302">
        <v>0</v>
      </c>
      <c r="CF2167" s="302">
        <v>30</v>
      </c>
      <c r="CG2167" s="296">
        <v>1.3888888888888889E-3</v>
      </c>
      <c r="CH2167" s="297" t="s">
        <v>12384</v>
      </c>
      <c r="CI2167" s="305">
        <v>1</v>
      </c>
      <c r="CJ2167" s="306">
        <v>7.7977225575051659</v>
      </c>
      <c r="CK2167" s="300">
        <v>2</v>
      </c>
      <c r="CL2167" s="301">
        <v>8</v>
      </c>
    </row>
    <row r="2168" spans="1:90" x14ac:dyDescent="0.25">
      <c r="A2168">
        <v>1810104000</v>
      </c>
      <c r="B2168" s="287" t="s">
        <v>14560</v>
      </c>
      <c r="C2168" s="141"/>
      <c r="E2168">
        <v>1</v>
      </c>
      <c r="N2168" s="142"/>
      <c r="O2168" s="141"/>
      <c r="X2168">
        <v>1</v>
      </c>
      <c r="AA2168" s="141">
        <v>1</v>
      </c>
      <c r="AC2168">
        <v>1</v>
      </c>
      <c r="AF2168">
        <v>1</v>
      </c>
      <c r="AG2168">
        <v>1</v>
      </c>
      <c r="AH2168">
        <v>2</v>
      </c>
      <c r="AL2168" s="142"/>
      <c r="AM2168" s="141"/>
      <c r="AR2168">
        <v>1</v>
      </c>
      <c r="AV2168">
        <v>1</v>
      </c>
      <c r="AW2168">
        <v>1</v>
      </c>
      <c r="AX2168" s="142"/>
      <c r="AY2168" s="141"/>
      <c r="BH2168">
        <v>1</v>
      </c>
      <c r="BI2168">
        <v>1</v>
      </c>
      <c r="BJ2168" s="142"/>
      <c r="BK2168" s="141"/>
      <c r="BV2168" s="142"/>
      <c r="BW2168" s="302">
        <v>1</v>
      </c>
      <c r="BX2168" s="302">
        <v>1</v>
      </c>
      <c r="BY2168" s="302">
        <v>6</v>
      </c>
      <c r="BZ2168" s="302">
        <v>3</v>
      </c>
      <c r="CA2168" s="302">
        <v>2</v>
      </c>
      <c r="CB2168" s="302">
        <v>0</v>
      </c>
      <c r="CC2168" s="303">
        <v>0</v>
      </c>
      <c r="CD2168" s="304">
        <v>0</v>
      </c>
      <c r="CE2168" s="302">
        <v>0</v>
      </c>
      <c r="CF2168" s="302">
        <v>30</v>
      </c>
      <c r="CG2168" s="296">
        <v>0</v>
      </c>
      <c r="CH2168" s="297" t="s">
        <v>12384</v>
      </c>
      <c r="CI2168" s="305">
        <v>0</v>
      </c>
      <c r="CJ2168" s="306">
        <v>0</v>
      </c>
      <c r="CK2168" s="300">
        <v>0</v>
      </c>
      <c r="CL2168" s="301">
        <v>0</v>
      </c>
    </row>
    <row r="2169" spans="1:90" x14ac:dyDescent="0.25">
      <c r="A2169">
        <v>1810104010</v>
      </c>
      <c r="B2169" s="287" t="s">
        <v>14561</v>
      </c>
      <c r="C2169" s="141"/>
      <c r="D2169">
        <v>1</v>
      </c>
      <c r="J2169">
        <v>1</v>
      </c>
      <c r="N2169" s="142">
        <v>1</v>
      </c>
      <c r="O2169" s="141">
        <v>2</v>
      </c>
      <c r="AA2169" s="141"/>
      <c r="AB2169">
        <v>1</v>
      </c>
      <c r="AD2169">
        <v>1</v>
      </c>
      <c r="AI2169">
        <v>1</v>
      </c>
      <c r="AL2169" s="142"/>
      <c r="AM2169" s="141"/>
      <c r="AR2169">
        <v>1</v>
      </c>
      <c r="AX2169" s="142"/>
      <c r="AY2169" s="141"/>
      <c r="BJ2169" s="142"/>
      <c r="BK2169" s="141"/>
      <c r="BQ2169">
        <v>1</v>
      </c>
      <c r="BR2169">
        <v>1</v>
      </c>
      <c r="BS2169">
        <v>1</v>
      </c>
      <c r="BV2169" s="142"/>
      <c r="BW2169" s="302">
        <v>3</v>
      </c>
      <c r="BX2169" s="302">
        <v>2</v>
      </c>
      <c r="BY2169" s="302">
        <v>3</v>
      </c>
      <c r="BZ2169" s="302">
        <v>1</v>
      </c>
      <c r="CA2169" s="302">
        <v>0</v>
      </c>
      <c r="CB2169" s="302">
        <v>3</v>
      </c>
      <c r="CC2169" s="303">
        <v>1.1904761904761904E-2</v>
      </c>
      <c r="CD2169" s="304">
        <v>0</v>
      </c>
      <c r="CE2169" s="302">
        <v>0</v>
      </c>
      <c r="CF2169" s="302">
        <v>30</v>
      </c>
      <c r="CG2169" s="296">
        <v>5.9523809523809529E-4</v>
      </c>
      <c r="CH2169" s="297" t="s">
        <v>12384</v>
      </c>
      <c r="CI2169" s="305">
        <v>0</v>
      </c>
      <c r="CJ2169" s="306">
        <v>3.1071428571428568</v>
      </c>
      <c r="CK2169" s="300">
        <v>1</v>
      </c>
      <c r="CL2169" s="301">
        <v>4</v>
      </c>
    </row>
    <row r="2170" spans="1:90" x14ac:dyDescent="0.25">
      <c r="A2170">
        <v>1810104020</v>
      </c>
      <c r="B2170" s="287" t="s">
        <v>14562</v>
      </c>
      <c r="C2170" s="141"/>
      <c r="N2170" s="142"/>
      <c r="O2170" s="141"/>
      <c r="AA2170" s="141"/>
      <c r="AC2170">
        <v>1</v>
      </c>
      <c r="AL2170" s="142"/>
      <c r="AM2170" s="141"/>
      <c r="AX2170" s="142"/>
      <c r="AY2170" s="141"/>
      <c r="BA2170">
        <v>1</v>
      </c>
      <c r="BJ2170" s="142"/>
      <c r="BK2170" s="141"/>
      <c r="BV2170" s="142"/>
      <c r="BW2170" s="302">
        <v>0</v>
      </c>
      <c r="BX2170" s="302">
        <v>0</v>
      </c>
      <c r="BY2170" s="302">
        <v>1</v>
      </c>
      <c r="BZ2170" s="302">
        <v>0</v>
      </c>
      <c r="CA2170" s="302">
        <v>1</v>
      </c>
      <c r="CB2170" s="302">
        <v>0</v>
      </c>
      <c r="CC2170" s="303">
        <v>0</v>
      </c>
      <c r="CD2170" s="304">
        <v>0</v>
      </c>
      <c r="CE2170" s="302">
        <v>0</v>
      </c>
      <c r="CF2170" s="302">
        <v>30</v>
      </c>
      <c r="CG2170" s="296">
        <v>0</v>
      </c>
      <c r="CH2170" s="297" t="s">
        <v>12384</v>
      </c>
      <c r="CI2170" s="305">
        <v>0</v>
      </c>
      <c r="CJ2170" s="306">
        <v>0</v>
      </c>
      <c r="CK2170" s="300">
        <v>0</v>
      </c>
      <c r="CL2170" s="301">
        <v>0</v>
      </c>
    </row>
    <row r="2171" spans="1:90" x14ac:dyDescent="0.25">
      <c r="A2171">
        <v>1810104030</v>
      </c>
      <c r="B2171" s="287" t="s">
        <v>14563</v>
      </c>
      <c r="C2171" s="141"/>
      <c r="N2171" s="142"/>
      <c r="O2171" s="141"/>
      <c r="AA2171" s="141"/>
      <c r="AH2171">
        <v>1</v>
      </c>
      <c r="AL2171" s="142"/>
      <c r="AM2171" s="141"/>
      <c r="AO2171">
        <v>1</v>
      </c>
      <c r="AX2171" s="142"/>
      <c r="AY2171" s="141">
        <v>1</v>
      </c>
      <c r="BI2171">
        <v>1</v>
      </c>
      <c r="BJ2171" s="142">
        <v>1</v>
      </c>
      <c r="BK2171" s="141"/>
      <c r="BS2171">
        <v>1</v>
      </c>
      <c r="BV2171" s="142"/>
      <c r="BW2171" s="302">
        <v>0</v>
      </c>
      <c r="BX2171" s="302">
        <v>0</v>
      </c>
      <c r="BY2171" s="302">
        <v>1</v>
      </c>
      <c r="BZ2171" s="302">
        <v>1</v>
      </c>
      <c r="CA2171" s="302">
        <v>3</v>
      </c>
      <c r="CB2171" s="302">
        <v>1</v>
      </c>
      <c r="CC2171" s="303">
        <v>3.968253968253968E-3</v>
      </c>
      <c r="CD2171" s="304">
        <v>0</v>
      </c>
      <c r="CE2171" s="302">
        <v>0</v>
      </c>
      <c r="CF2171" s="302">
        <v>30</v>
      </c>
      <c r="CG2171" s="296">
        <v>1.9841269841269841E-4</v>
      </c>
      <c r="CH2171" s="297" t="s">
        <v>12384</v>
      </c>
      <c r="CI2171" s="305">
        <v>0</v>
      </c>
      <c r="CJ2171" s="306">
        <v>1.0357142857142856</v>
      </c>
      <c r="CK2171" s="300">
        <v>1</v>
      </c>
      <c r="CL2171" s="301">
        <v>2</v>
      </c>
    </row>
    <row r="2172" spans="1:90" x14ac:dyDescent="0.25">
      <c r="A2172">
        <v>1810104050</v>
      </c>
      <c r="B2172" s="287" t="s">
        <v>14564</v>
      </c>
      <c r="C2172" s="141"/>
      <c r="N2172" s="142"/>
      <c r="O2172" s="141"/>
      <c r="AA2172" s="141"/>
      <c r="AE2172">
        <v>1</v>
      </c>
      <c r="AL2172" s="142"/>
      <c r="AM2172" s="141"/>
      <c r="AN2172">
        <v>2</v>
      </c>
      <c r="AX2172" s="142"/>
      <c r="AY2172" s="141"/>
      <c r="BJ2172" s="142"/>
      <c r="BK2172" s="141"/>
      <c r="BV2172" s="142"/>
      <c r="BW2172" s="302">
        <v>0</v>
      </c>
      <c r="BX2172" s="302">
        <v>0</v>
      </c>
      <c r="BY2172" s="302">
        <v>1</v>
      </c>
      <c r="BZ2172" s="302">
        <v>2</v>
      </c>
      <c r="CA2172" s="302">
        <v>0</v>
      </c>
      <c r="CB2172" s="302">
        <v>0</v>
      </c>
      <c r="CC2172" s="303">
        <v>0</v>
      </c>
      <c r="CD2172" s="304">
        <v>0</v>
      </c>
      <c r="CE2172" s="302">
        <v>0</v>
      </c>
      <c r="CF2172" s="302">
        <v>30</v>
      </c>
      <c r="CG2172" s="296">
        <v>0</v>
      </c>
      <c r="CH2172" s="297" t="s">
        <v>12384</v>
      </c>
      <c r="CI2172" s="305">
        <v>0</v>
      </c>
      <c r="CJ2172" s="306">
        <v>0</v>
      </c>
      <c r="CK2172" s="300">
        <v>0</v>
      </c>
      <c r="CL2172" s="301">
        <v>0</v>
      </c>
    </row>
    <row r="2173" spans="1:90" x14ac:dyDescent="0.25">
      <c r="A2173">
        <v>1810104060</v>
      </c>
      <c r="B2173" s="287" t="s">
        <v>14565</v>
      </c>
      <c r="C2173" s="141"/>
      <c r="N2173" s="142"/>
      <c r="O2173" s="141"/>
      <c r="AA2173" s="141"/>
      <c r="AL2173" s="142"/>
      <c r="AM2173" s="141"/>
      <c r="AV2173">
        <v>1</v>
      </c>
      <c r="AW2173">
        <v>1</v>
      </c>
      <c r="AX2173" s="142"/>
      <c r="AY2173" s="141"/>
      <c r="BJ2173" s="142">
        <v>1</v>
      </c>
      <c r="BK2173" s="141"/>
      <c r="BV2173" s="142"/>
      <c r="BW2173" s="302">
        <v>0</v>
      </c>
      <c r="BX2173" s="302">
        <v>0</v>
      </c>
      <c r="BY2173" s="302">
        <v>0</v>
      </c>
      <c r="BZ2173" s="302">
        <v>2</v>
      </c>
      <c r="CA2173" s="302">
        <v>1</v>
      </c>
      <c r="CB2173" s="302">
        <v>0</v>
      </c>
      <c r="CC2173" s="303">
        <v>0</v>
      </c>
      <c r="CD2173" s="304">
        <v>0</v>
      </c>
      <c r="CE2173" s="302">
        <v>0</v>
      </c>
      <c r="CF2173" s="302">
        <v>30</v>
      </c>
      <c r="CG2173" s="296">
        <v>0</v>
      </c>
      <c r="CH2173" s="297" t="s">
        <v>12384</v>
      </c>
      <c r="CI2173" s="305">
        <v>0</v>
      </c>
      <c r="CJ2173" s="306">
        <v>0</v>
      </c>
      <c r="CK2173" s="300">
        <v>0</v>
      </c>
      <c r="CL2173" s="301">
        <v>0</v>
      </c>
    </row>
    <row r="2174" spans="1:90" x14ac:dyDescent="0.25">
      <c r="A2174">
        <v>1810104070</v>
      </c>
      <c r="B2174" s="287" t="s">
        <v>14566</v>
      </c>
      <c r="C2174" s="141"/>
      <c r="N2174" s="142"/>
      <c r="O2174" s="141"/>
      <c r="AA2174" s="141"/>
      <c r="AL2174" s="142"/>
      <c r="AM2174" s="141"/>
      <c r="AW2174">
        <v>1</v>
      </c>
      <c r="AX2174" s="142"/>
      <c r="AY2174" s="141">
        <v>1</v>
      </c>
      <c r="BC2174">
        <v>1</v>
      </c>
      <c r="BJ2174" s="142"/>
      <c r="BK2174" s="141"/>
      <c r="BV2174" s="142"/>
      <c r="BW2174" s="302">
        <v>0</v>
      </c>
      <c r="BX2174" s="302">
        <v>0</v>
      </c>
      <c r="BY2174" s="302">
        <v>0</v>
      </c>
      <c r="BZ2174" s="302">
        <v>1</v>
      </c>
      <c r="CA2174" s="302">
        <v>2</v>
      </c>
      <c r="CB2174" s="302">
        <v>0</v>
      </c>
      <c r="CC2174" s="303">
        <v>0</v>
      </c>
      <c r="CD2174" s="304">
        <v>0</v>
      </c>
      <c r="CE2174" s="302">
        <v>0</v>
      </c>
      <c r="CF2174" s="302">
        <v>30</v>
      </c>
      <c r="CG2174" s="296">
        <v>0</v>
      </c>
      <c r="CH2174" s="297" t="s">
        <v>12384</v>
      </c>
      <c r="CI2174" s="305">
        <v>0</v>
      </c>
      <c r="CJ2174" s="306">
        <v>0</v>
      </c>
      <c r="CK2174" s="300">
        <v>0</v>
      </c>
      <c r="CL2174" s="301">
        <v>0</v>
      </c>
    </row>
    <row r="2175" spans="1:90" x14ac:dyDescent="0.25">
      <c r="A2175">
        <v>1810104080</v>
      </c>
      <c r="B2175" s="287" t="s">
        <v>14567</v>
      </c>
      <c r="C2175" s="141"/>
      <c r="L2175">
        <v>1</v>
      </c>
      <c r="N2175" s="142"/>
      <c r="O2175" s="141"/>
      <c r="Q2175">
        <v>2</v>
      </c>
      <c r="X2175">
        <v>1</v>
      </c>
      <c r="AA2175" s="141"/>
      <c r="AC2175">
        <v>1</v>
      </c>
      <c r="AG2175">
        <v>1</v>
      </c>
      <c r="AK2175">
        <v>1</v>
      </c>
      <c r="AL2175" s="142"/>
      <c r="AM2175" s="141">
        <v>1</v>
      </c>
      <c r="AV2175">
        <v>1</v>
      </c>
      <c r="AX2175" s="142"/>
      <c r="AY2175" s="141">
        <v>1</v>
      </c>
      <c r="BA2175">
        <v>1</v>
      </c>
      <c r="BJ2175" s="142">
        <v>1</v>
      </c>
      <c r="BK2175" s="141"/>
      <c r="BT2175">
        <v>1</v>
      </c>
      <c r="BV2175" s="142"/>
      <c r="BW2175" s="302">
        <v>1</v>
      </c>
      <c r="BX2175" s="302">
        <v>3</v>
      </c>
      <c r="BY2175" s="302">
        <v>3</v>
      </c>
      <c r="BZ2175" s="302">
        <v>2</v>
      </c>
      <c r="CA2175" s="302">
        <v>3</v>
      </c>
      <c r="CB2175" s="302">
        <v>1</v>
      </c>
      <c r="CC2175" s="303">
        <v>3.968253968253968E-3</v>
      </c>
      <c r="CD2175" s="304">
        <v>0</v>
      </c>
      <c r="CE2175" s="302">
        <v>0</v>
      </c>
      <c r="CF2175" s="302">
        <v>30</v>
      </c>
      <c r="CG2175" s="296">
        <v>1.9841269841269841E-4</v>
      </c>
      <c r="CH2175" s="297" t="s">
        <v>12384</v>
      </c>
      <c r="CI2175" s="305">
        <v>0</v>
      </c>
      <c r="CJ2175" s="306">
        <v>1.0357142857142856</v>
      </c>
      <c r="CK2175" s="300">
        <v>1</v>
      </c>
      <c r="CL2175" s="301">
        <v>2</v>
      </c>
    </row>
    <row r="2176" spans="1:90" x14ac:dyDescent="0.25">
      <c r="A2176">
        <v>1810104090</v>
      </c>
      <c r="B2176" s="287" t="s">
        <v>14568</v>
      </c>
      <c r="C2176" s="141"/>
      <c r="L2176">
        <v>1</v>
      </c>
      <c r="N2176" s="142">
        <v>2</v>
      </c>
      <c r="O2176" s="141"/>
      <c r="P2176">
        <v>1</v>
      </c>
      <c r="T2176">
        <v>1</v>
      </c>
      <c r="AA2176" s="141">
        <v>1</v>
      </c>
      <c r="AC2176">
        <v>1</v>
      </c>
      <c r="AE2176">
        <v>2</v>
      </c>
      <c r="AG2176">
        <v>1</v>
      </c>
      <c r="AH2176">
        <v>1</v>
      </c>
      <c r="AI2176">
        <v>1</v>
      </c>
      <c r="AK2176">
        <v>2</v>
      </c>
      <c r="AL2176" s="142">
        <v>1</v>
      </c>
      <c r="AM2176" s="141">
        <v>1</v>
      </c>
      <c r="AN2176">
        <v>1</v>
      </c>
      <c r="AP2176">
        <v>2</v>
      </c>
      <c r="AQ2176">
        <v>2</v>
      </c>
      <c r="AR2176">
        <v>1</v>
      </c>
      <c r="AS2176">
        <v>1</v>
      </c>
      <c r="AV2176">
        <v>2</v>
      </c>
      <c r="AW2176">
        <v>1</v>
      </c>
      <c r="AX2176" s="142"/>
      <c r="AY2176" s="141">
        <v>1</v>
      </c>
      <c r="AZ2176">
        <v>3</v>
      </c>
      <c r="BA2176">
        <v>1</v>
      </c>
      <c r="BC2176">
        <v>2</v>
      </c>
      <c r="BD2176">
        <v>2</v>
      </c>
      <c r="BH2176">
        <v>1</v>
      </c>
      <c r="BI2176">
        <v>1</v>
      </c>
      <c r="BJ2176" s="142">
        <v>2</v>
      </c>
      <c r="BK2176" s="141">
        <v>1</v>
      </c>
      <c r="BL2176">
        <v>1</v>
      </c>
      <c r="BP2176">
        <v>1</v>
      </c>
      <c r="BR2176">
        <v>2</v>
      </c>
      <c r="BT2176">
        <v>2</v>
      </c>
      <c r="BU2176">
        <v>1</v>
      </c>
      <c r="BV2176" s="142"/>
      <c r="BW2176" s="302">
        <v>3</v>
      </c>
      <c r="BX2176" s="302">
        <v>2</v>
      </c>
      <c r="BY2176" s="302">
        <v>10</v>
      </c>
      <c r="BZ2176" s="302">
        <v>11</v>
      </c>
      <c r="CA2176" s="302">
        <v>13</v>
      </c>
      <c r="CB2176" s="302">
        <v>8</v>
      </c>
      <c r="CC2176" s="303">
        <v>3.1746031746031744E-2</v>
      </c>
      <c r="CD2176" s="304">
        <v>0.51639777949432231</v>
      </c>
      <c r="CE2176" s="302">
        <v>0</v>
      </c>
      <c r="CF2176" s="302">
        <v>30</v>
      </c>
      <c r="CG2176" s="296">
        <v>1.5873015873015873E-3</v>
      </c>
      <c r="CH2176" s="297" t="s">
        <v>12384</v>
      </c>
      <c r="CI2176" s="305">
        <v>1</v>
      </c>
      <c r="CJ2176" s="306">
        <v>8.8021120652086076</v>
      </c>
      <c r="CK2176" s="300">
        <v>2</v>
      </c>
      <c r="CL2176" s="301">
        <v>9</v>
      </c>
    </row>
    <row r="2177" spans="1:90" x14ac:dyDescent="0.25">
      <c r="A2177">
        <v>1810104100</v>
      </c>
      <c r="B2177" s="287" t="s">
        <v>14569</v>
      </c>
      <c r="C2177" s="141"/>
      <c r="L2177">
        <v>1</v>
      </c>
      <c r="N2177" s="142">
        <v>2</v>
      </c>
      <c r="O2177" s="141"/>
      <c r="S2177">
        <v>1</v>
      </c>
      <c r="T2177">
        <v>1</v>
      </c>
      <c r="U2177">
        <v>1</v>
      </c>
      <c r="AA2177" s="141"/>
      <c r="AB2177">
        <v>1</v>
      </c>
      <c r="AD2177">
        <v>2</v>
      </c>
      <c r="AE2177">
        <v>2</v>
      </c>
      <c r="AF2177">
        <v>2</v>
      </c>
      <c r="AG2177">
        <v>1</v>
      </c>
      <c r="AH2177">
        <v>2</v>
      </c>
      <c r="AL2177" s="142">
        <v>1</v>
      </c>
      <c r="AM2177" s="141"/>
      <c r="AN2177">
        <v>2</v>
      </c>
      <c r="AP2177">
        <v>1</v>
      </c>
      <c r="AS2177">
        <v>2</v>
      </c>
      <c r="AT2177">
        <v>1</v>
      </c>
      <c r="AX2177" s="142"/>
      <c r="AY2177" s="141"/>
      <c r="BA2177">
        <v>1</v>
      </c>
      <c r="BH2177">
        <v>1</v>
      </c>
      <c r="BI2177">
        <v>1</v>
      </c>
      <c r="BJ2177" s="142">
        <v>1</v>
      </c>
      <c r="BK2177" s="141"/>
      <c r="BM2177">
        <v>1</v>
      </c>
      <c r="BO2177">
        <v>2</v>
      </c>
      <c r="BQ2177">
        <v>1</v>
      </c>
      <c r="BS2177">
        <v>1</v>
      </c>
      <c r="BU2177">
        <v>1</v>
      </c>
      <c r="BV2177" s="142"/>
      <c r="BW2177" s="302">
        <v>3</v>
      </c>
      <c r="BX2177" s="302">
        <v>3</v>
      </c>
      <c r="BY2177" s="302">
        <v>11</v>
      </c>
      <c r="BZ2177" s="302">
        <v>6</v>
      </c>
      <c r="CA2177" s="302">
        <v>4</v>
      </c>
      <c r="CB2177" s="302">
        <v>6</v>
      </c>
      <c r="CC2177" s="303">
        <v>2.3809523809523808E-2</v>
      </c>
      <c r="CD2177" s="304">
        <v>0.44721359549995787</v>
      </c>
      <c r="CE2177" s="302">
        <v>0</v>
      </c>
      <c r="CF2177" s="302">
        <v>30</v>
      </c>
      <c r="CG2177" s="296">
        <v>1.1904761904761906E-3</v>
      </c>
      <c r="CH2177" s="297" t="s">
        <v>12384</v>
      </c>
      <c r="CI2177" s="305">
        <v>1</v>
      </c>
      <c r="CJ2177" s="306">
        <v>6.6614993097856718</v>
      </c>
      <c r="CK2177" s="300">
        <v>2</v>
      </c>
      <c r="CL2177" s="301">
        <v>7</v>
      </c>
    </row>
    <row r="2178" spans="1:90" x14ac:dyDescent="0.25">
      <c r="A2178">
        <v>1810104110</v>
      </c>
      <c r="B2178" s="287" t="s">
        <v>14570</v>
      </c>
      <c r="C2178" s="141"/>
      <c r="L2178">
        <v>1</v>
      </c>
      <c r="M2178">
        <v>1</v>
      </c>
      <c r="N2178" s="142"/>
      <c r="O2178" s="141"/>
      <c r="P2178">
        <v>2</v>
      </c>
      <c r="Q2178">
        <v>1</v>
      </c>
      <c r="V2178">
        <v>1</v>
      </c>
      <c r="X2178">
        <v>1</v>
      </c>
      <c r="AA2178" s="141"/>
      <c r="AL2178" s="142"/>
      <c r="AM2178" s="141">
        <v>2</v>
      </c>
      <c r="AN2178">
        <v>2</v>
      </c>
      <c r="AO2178">
        <v>1</v>
      </c>
      <c r="AP2178">
        <v>1</v>
      </c>
      <c r="AQ2178">
        <v>1</v>
      </c>
      <c r="AR2178">
        <v>1</v>
      </c>
      <c r="AU2178">
        <v>1</v>
      </c>
      <c r="AW2178">
        <v>1</v>
      </c>
      <c r="AX2178" s="142"/>
      <c r="AY2178" s="141"/>
      <c r="BA2178">
        <v>1</v>
      </c>
      <c r="BJ2178" s="142"/>
      <c r="BK2178" s="141"/>
      <c r="BL2178">
        <v>1</v>
      </c>
      <c r="BO2178">
        <v>1</v>
      </c>
      <c r="BQ2178">
        <v>1</v>
      </c>
      <c r="BR2178">
        <v>1</v>
      </c>
      <c r="BS2178">
        <v>1</v>
      </c>
      <c r="BT2178">
        <v>1</v>
      </c>
      <c r="BV2178" s="142"/>
      <c r="BW2178" s="302">
        <v>2</v>
      </c>
      <c r="BX2178" s="302">
        <v>5</v>
      </c>
      <c r="BY2178" s="302">
        <v>0</v>
      </c>
      <c r="BZ2178" s="302">
        <v>10</v>
      </c>
      <c r="CA2178" s="302">
        <v>1</v>
      </c>
      <c r="CB2178" s="302">
        <v>6</v>
      </c>
      <c r="CC2178" s="303">
        <v>2.3809523809523808E-2</v>
      </c>
      <c r="CD2178" s="304">
        <v>0</v>
      </c>
      <c r="CE2178" s="302">
        <v>0</v>
      </c>
      <c r="CF2178" s="302">
        <v>30</v>
      </c>
      <c r="CG2178" s="296">
        <v>1.1904761904761906E-3</v>
      </c>
      <c r="CH2178" s="297" t="s">
        <v>12384</v>
      </c>
      <c r="CI2178" s="305">
        <v>0</v>
      </c>
      <c r="CJ2178" s="306">
        <v>6.2142857142857135</v>
      </c>
      <c r="CK2178" s="300">
        <v>1</v>
      </c>
      <c r="CL2178" s="301">
        <v>7</v>
      </c>
    </row>
    <row r="2179" spans="1:90" x14ac:dyDescent="0.25">
      <c r="A2179">
        <v>1810104120</v>
      </c>
      <c r="B2179" s="287" t="s">
        <v>14571</v>
      </c>
      <c r="C2179" s="141">
        <v>2</v>
      </c>
      <c r="D2179">
        <v>1</v>
      </c>
      <c r="L2179">
        <v>3</v>
      </c>
      <c r="N2179" s="142">
        <v>2</v>
      </c>
      <c r="O2179" s="141"/>
      <c r="U2179">
        <v>1</v>
      </c>
      <c r="V2179">
        <v>1</v>
      </c>
      <c r="AA2179" s="141"/>
      <c r="AB2179">
        <v>2</v>
      </c>
      <c r="AE2179">
        <v>2</v>
      </c>
      <c r="AF2179">
        <v>1</v>
      </c>
      <c r="AL2179" s="142"/>
      <c r="AM2179" s="141"/>
      <c r="AP2179">
        <v>1</v>
      </c>
      <c r="AX2179" s="142"/>
      <c r="AY2179" s="141"/>
      <c r="BB2179">
        <v>1</v>
      </c>
      <c r="BJ2179" s="142"/>
      <c r="BK2179" s="141"/>
      <c r="BM2179">
        <v>1</v>
      </c>
      <c r="BN2179">
        <v>1</v>
      </c>
      <c r="BO2179">
        <v>2</v>
      </c>
      <c r="BP2179">
        <v>1</v>
      </c>
      <c r="BS2179">
        <v>1</v>
      </c>
      <c r="BT2179">
        <v>1</v>
      </c>
      <c r="BV2179" s="142"/>
      <c r="BW2179" s="302">
        <v>8</v>
      </c>
      <c r="BX2179" s="302">
        <v>2</v>
      </c>
      <c r="BY2179" s="302">
        <v>5</v>
      </c>
      <c r="BZ2179" s="302">
        <v>1</v>
      </c>
      <c r="CA2179" s="302">
        <v>1</v>
      </c>
      <c r="CB2179" s="302">
        <v>7</v>
      </c>
      <c r="CC2179" s="303">
        <v>2.7777777777777776E-2</v>
      </c>
      <c r="CD2179" s="304">
        <v>0.40824829046386318</v>
      </c>
      <c r="CE2179" s="302">
        <v>0</v>
      </c>
      <c r="CF2179" s="302">
        <v>30</v>
      </c>
      <c r="CG2179" s="296">
        <v>1.3888888888888889E-3</v>
      </c>
      <c r="CH2179" s="297" t="s">
        <v>12384</v>
      </c>
      <c r="CI2179" s="305">
        <v>1</v>
      </c>
      <c r="CJ2179" s="306">
        <v>7.6582482904638631</v>
      </c>
      <c r="CK2179" s="300">
        <v>2</v>
      </c>
      <c r="CL2179" s="301">
        <v>8</v>
      </c>
    </row>
    <row r="2180" spans="1:90" x14ac:dyDescent="0.25">
      <c r="A2180">
        <v>1810104130</v>
      </c>
      <c r="B2180" s="287" t="s">
        <v>14572</v>
      </c>
      <c r="C2180" s="141"/>
      <c r="D2180">
        <v>1</v>
      </c>
      <c r="J2180">
        <v>1</v>
      </c>
      <c r="N2180" s="142"/>
      <c r="O2180" s="141"/>
      <c r="Q2180">
        <v>1</v>
      </c>
      <c r="R2180">
        <v>1</v>
      </c>
      <c r="W2180">
        <v>1</v>
      </c>
      <c r="Y2180">
        <v>1</v>
      </c>
      <c r="AA2180" s="141">
        <v>3</v>
      </c>
      <c r="AB2180">
        <v>2</v>
      </c>
      <c r="AG2180">
        <v>1</v>
      </c>
      <c r="AJ2180">
        <v>1</v>
      </c>
      <c r="AL2180" s="142"/>
      <c r="AM2180" s="141">
        <v>1</v>
      </c>
      <c r="AP2180">
        <v>2</v>
      </c>
      <c r="AQ2180">
        <v>2</v>
      </c>
      <c r="AR2180">
        <v>1</v>
      </c>
      <c r="AV2180">
        <v>1</v>
      </c>
      <c r="AX2180" s="142">
        <v>2</v>
      </c>
      <c r="AY2180" s="141">
        <v>1</v>
      </c>
      <c r="BC2180">
        <v>3</v>
      </c>
      <c r="BH2180">
        <v>1</v>
      </c>
      <c r="BJ2180" s="142">
        <v>1</v>
      </c>
      <c r="BK2180" s="141"/>
      <c r="BN2180">
        <v>1</v>
      </c>
      <c r="BP2180">
        <v>2</v>
      </c>
      <c r="BQ2180">
        <v>1</v>
      </c>
      <c r="BT2180">
        <v>2</v>
      </c>
      <c r="BU2180">
        <v>2</v>
      </c>
      <c r="BV2180" s="142"/>
      <c r="BW2180" s="302">
        <v>2</v>
      </c>
      <c r="BX2180" s="302">
        <v>4</v>
      </c>
      <c r="BY2180" s="302">
        <v>7</v>
      </c>
      <c r="BZ2180" s="302">
        <v>9</v>
      </c>
      <c r="CA2180" s="302">
        <v>6</v>
      </c>
      <c r="CB2180" s="302">
        <v>8</v>
      </c>
      <c r="CC2180" s="303">
        <v>3.1746031746031744E-2</v>
      </c>
      <c r="CD2180" s="304">
        <v>0.54772255750516596</v>
      </c>
      <c r="CE2180" s="302">
        <v>0</v>
      </c>
      <c r="CF2180" s="302">
        <v>30</v>
      </c>
      <c r="CG2180" s="296">
        <v>1.5873015873015873E-3</v>
      </c>
      <c r="CH2180" s="307" t="s">
        <v>15354</v>
      </c>
      <c r="CI2180" s="305">
        <v>1</v>
      </c>
      <c r="CJ2180" s="306">
        <v>8.8334368432194506</v>
      </c>
      <c r="CK2180" s="300">
        <v>2</v>
      </c>
      <c r="CL2180" s="301">
        <v>9</v>
      </c>
    </row>
    <row r="2181" spans="1:90" x14ac:dyDescent="0.25">
      <c r="A2181">
        <v>1810104140</v>
      </c>
      <c r="B2181" s="287" t="s">
        <v>14573</v>
      </c>
      <c r="C2181" s="141"/>
      <c r="N2181" s="142"/>
      <c r="O2181" s="141"/>
      <c r="AA2181" s="141"/>
      <c r="AD2181">
        <v>2</v>
      </c>
      <c r="AI2181">
        <v>2</v>
      </c>
      <c r="AL2181" s="142"/>
      <c r="AM2181" s="141"/>
      <c r="AT2181">
        <v>1</v>
      </c>
      <c r="AX2181" s="142"/>
      <c r="AY2181" s="141"/>
      <c r="BD2181">
        <v>1</v>
      </c>
      <c r="BJ2181" s="142">
        <v>2</v>
      </c>
      <c r="BK2181" s="141"/>
      <c r="BV2181" s="142"/>
      <c r="BW2181" s="302">
        <v>0</v>
      </c>
      <c r="BX2181" s="302">
        <v>0</v>
      </c>
      <c r="BY2181" s="302">
        <v>4</v>
      </c>
      <c r="BZ2181" s="302">
        <v>1</v>
      </c>
      <c r="CA2181" s="302">
        <v>3</v>
      </c>
      <c r="CB2181" s="302">
        <v>0</v>
      </c>
      <c r="CC2181" s="303">
        <v>0</v>
      </c>
      <c r="CD2181" s="304">
        <v>0</v>
      </c>
      <c r="CE2181" s="302">
        <v>0</v>
      </c>
      <c r="CF2181" s="302">
        <v>30</v>
      </c>
      <c r="CG2181" s="296">
        <v>0</v>
      </c>
      <c r="CH2181" s="297" t="s">
        <v>12384</v>
      </c>
      <c r="CI2181" s="305">
        <v>0</v>
      </c>
      <c r="CJ2181" s="306">
        <v>0</v>
      </c>
      <c r="CK2181" s="300">
        <v>0</v>
      </c>
      <c r="CL2181" s="301">
        <v>0</v>
      </c>
    </row>
    <row r="2182" spans="1:90" x14ac:dyDescent="0.25">
      <c r="A2182">
        <v>1810104150</v>
      </c>
      <c r="B2182" s="287" t="s">
        <v>14574</v>
      </c>
      <c r="C2182" s="141"/>
      <c r="N2182" s="142"/>
      <c r="O2182" s="141"/>
      <c r="T2182">
        <v>1</v>
      </c>
      <c r="AA2182" s="141">
        <v>1</v>
      </c>
      <c r="AD2182">
        <v>1</v>
      </c>
      <c r="AJ2182">
        <v>2</v>
      </c>
      <c r="AL2182" s="142"/>
      <c r="AM2182" s="141"/>
      <c r="AO2182">
        <v>1</v>
      </c>
      <c r="AP2182">
        <v>1</v>
      </c>
      <c r="AR2182">
        <v>1</v>
      </c>
      <c r="AV2182">
        <v>1</v>
      </c>
      <c r="AW2182">
        <v>1</v>
      </c>
      <c r="AX2182" s="142"/>
      <c r="AY2182" s="141"/>
      <c r="AZ2182">
        <v>3</v>
      </c>
      <c r="BA2182">
        <v>1</v>
      </c>
      <c r="BC2182">
        <v>3</v>
      </c>
      <c r="BD2182">
        <v>1</v>
      </c>
      <c r="BF2182">
        <v>3</v>
      </c>
      <c r="BG2182">
        <v>1</v>
      </c>
      <c r="BH2182">
        <v>2</v>
      </c>
      <c r="BJ2182" s="142"/>
      <c r="BK2182" s="141">
        <v>1</v>
      </c>
      <c r="BL2182">
        <v>1</v>
      </c>
      <c r="BM2182">
        <v>2</v>
      </c>
      <c r="BN2182">
        <v>1</v>
      </c>
      <c r="BR2182">
        <v>1</v>
      </c>
      <c r="BT2182">
        <v>2</v>
      </c>
      <c r="BV2182" s="142"/>
      <c r="BW2182" s="302">
        <v>0</v>
      </c>
      <c r="BX2182" s="302">
        <v>1</v>
      </c>
      <c r="BY2182" s="302">
        <v>4</v>
      </c>
      <c r="BZ2182" s="302">
        <v>5</v>
      </c>
      <c r="CA2182" s="302">
        <v>14</v>
      </c>
      <c r="CB2182" s="302">
        <v>8</v>
      </c>
      <c r="CC2182" s="303">
        <v>3.1746031746031744E-2</v>
      </c>
      <c r="CD2182" s="304">
        <v>0.51639777949432231</v>
      </c>
      <c r="CE2182" s="302">
        <v>0</v>
      </c>
      <c r="CF2182" s="302">
        <v>30</v>
      </c>
      <c r="CG2182" s="296">
        <v>1.5873015873015873E-3</v>
      </c>
      <c r="CH2182" s="307" t="s">
        <v>15354</v>
      </c>
      <c r="CI2182" s="305">
        <v>1</v>
      </c>
      <c r="CJ2182" s="306">
        <v>8.8021120652086076</v>
      </c>
      <c r="CK2182" s="300">
        <v>2</v>
      </c>
      <c r="CL2182" s="301">
        <v>9</v>
      </c>
    </row>
    <row r="2183" spans="1:90" x14ac:dyDescent="0.25">
      <c r="A2183">
        <v>1810104160</v>
      </c>
      <c r="B2183" s="287" t="s">
        <v>14575</v>
      </c>
      <c r="C2183" s="141"/>
      <c r="D2183">
        <v>2</v>
      </c>
      <c r="E2183">
        <v>2</v>
      </c>
      <c r="F2183">
        <v>2</v>
      </c>
      <c r="N2183" s="142"/>
      <c r="O2183" s="141"/>
      <c r="V2183">
        <v>1</v>
      </c>
      <c r="X2183">
        <v>6</v>
      </c>
      <c r="Y2183">
        <v>9</v>
      </c>
      <c r="Z2183">
        <v>1</v>
      </c>
      <c r="AA2183" s="141">
        <v>1</v>
      </c>
      <c r="AB2183">
        <v>2</v>
      </c>
      <c r="AC2183">
        <v>1</v>
      </c>
      <c r="AE2183">
        <v>1</v>
      </c>
      <c r="AF2183">
        <v>1</v>
      </c>
      <c r="AG2183">
        <v>1</v>
      </c>
      <c r="AH2183">
        <v>1</v>
      </c>
      <c r="AI2183">
        <v>1</v>
      </c>
      <c r="AJ2183">
        <v>2</v>
      </c>
      <c r="AK2183">
        <v>1</v>
      </c>
      <c r="AL2183" s="142"/>
      <c r="AM2183" s="141">
        <v>3</v>
      </c>
      <c r="AN2183">
        <v>1</v>
      </c>
      <c r="AO2183">
        <v>2</v>
      </c>
      <c r="AQ2183">
        <v>1</v>
      </c>
      <c r="AR2183">
        <v>2</v>
      </c>
      <c r="AS2183">
        <v>4</v>
      </c>
      <c r="AX2183" s="142">
        <v>1</v>
      </c>
      <c r="AY2183" s="141"/>
      <c r="BA2183">
        <v>2</v>
      </c>
      <c r="BC2183">
        <v>1</v>
      </c>
      <c r="BI2183">
        <v>1</v>
      </c>
      <c r="BJ2183" s="142"/>
      <c r="BK2183" s="141"/>
      <c r="BN2183">
        <v>2</v>
      </c>
      <c r="BQ2183">
        <v>1</v>
      </c>
      <c r="BV2183" s="142"/>
      <c r="BW2183" s="302">
        <v>6</v>
      </c>
      <c r="BX2183" s="302">
        <v>17</v>
      </c>
      <c r="BY2183" s="302">
        <v>12</v>
      </c>
      <c r="BZ2183" s="302">
        <v>14</v>
      </c>
      <c r="CA2183" s="302">
        <v>4</v>
      </c>
      <c r="CB2183" s="302">
        <v>3</v>
      </c>
      <c r="CC2183" s="303">
        <v>1.1904761904761904E-2</v>
      </c>
      <c r="CD2183" s="304">
        <v>0.70710678118654757</v>
      </c>
      <c r="CE2183" s="302">
        <v>0</v>
      </c>
      <c r="CF2183" s="302">
        <v>30</v>
      </c>
      <c r="CG2183" s="296">
        <v>5.9523809523809529E-4</v>
      </c>
      <c r="CH2183" s="307" t="s">
        <v>15354</v>
      </c>
      <c r="CI2183" s="305">
        <v>1</v>
      </c>
      <c r="CJ2183" s="306">
        <v>3.8142496383294042</v>
      </c>
      <c r="CK2183" s="300">
        <v>2</v>
      </c>
      <c r="CL2183" s="301">
        <v>4</v>
      </c>
    </row>
    <row r="2184" spans="1:90" x14ac:dyDescent="0.25">
      <c r="A2184">
        <v>1810104170</v>
      </c>
      <c r="B2184" s="287" t="s">
        <v>14576</v>
      </c>
      <c r="C2184" s="141"/>
      <c r="F2184">
        <v>1</v>
      </c>
      <c r="N2184" s="142">
        <v>2</v>
      </c>
      <c r="O2184" s="141"/>
      <c r="P2184">
        <v>1</v>
      </c>
      <c r="X2184">
        <v>1</v>
      </c>
      <c r="Y2184">
        <v>1</v>
      </c>
      <c r="Z2184">
        <v>1</v>
      </c>
      <c r="AA2184" s="141">
        <v>1</v>
      </c>
      <c r="AB2184">
        <v>1</v>
      </c>
      <c r="AD2184">
        <v>2</v>
      </c>
      <c r="AE2184">
        <v>2</v>
      </c>
      <c r="AI2184">
        <v>1</v>
      </c>
      <c r="AK2184">
        <v>1</v>
      </c>
      <c r="AL2184" s="142">
        <v>1</v>
      </c>
      <c r="AM2184" s="141">
        <v>2</v>
      </c>
      <c r="AN2184">
        <v>1</v>
      </c>
      <c r="AO2184">
        <v>1</v>
      </c>
      <c r="AP2184">
        <v>1</v>
      </c>
      <c r="AR2184">
        <v>1</v>
      </c>
      <c r="AS2184">
        <v>3</v>
      </c>
      <c r="AT2184">
        <v>1</v>
      </c>
      <c r="AV2184">
        <v>1</v>
      </c>
      <c r="AW2184">
        <v>2</v>
      </c>
      <c r="AX2184" s="142"/>
      <c r="AY2184" s="141"/>
      <c r="BA2184">
        <v>1</v>
      </c>
      <c r="BJ2184" s="142"/>
      <c r="BK2184" s="141"/>
      <c r="BS2184">
        <v>2</v>
      </c>
      <c r="BT2184">
        <v>4</v>
      </c>
      <c r="BV2184" s="142">
        <v>1</v>
      </c>
      <c r="BW2184" s="302">
        <v>3</v>
      </c>
      <c r="BX2184" s="302">
        <v>4</v>
      </c>
      <c r="BY2184" s="302">
        <v>9</v>
      </c>
      <c r="BZ2184" s="302">
        <v>13</v>
      </c>
      <c r="CA2184" s="302">
        <v>1</v>
      </c>
      <c r="CB2184" s="302">
        <v>7</v>
      </c>
      <c r="CC2184" s="303">
        <v>2.7777777777777776E-2</v>
      </c>
      <c r="CD2184" s="304">
        <v>1.5275252316519468</v>
      </c>
      <c r="CE2184" s="302">
        <v>0</v>
      </c>
      <c r="CF2184" s="302">
        <v>30</v>
      </c>
      <c r="CG2184" s="296">
        <v>1.3888888888888889E-3</v>
      </c>
      <c r="CH2184" s="297" t="s">
        <v>12384</v>
      </c>
      <c r="CI2184" s="305">
        <v>2</v>
      </c>
      <c r="CJ2184" s="306">
        <v>8.7775252316519463</v>
      </c>
      <c r="CK2184" s="300">
        <v>3</v>
      </c>
      <c r="CL2184" s="301">
        <v>9</v>
      </c>
    </row>
    <row r="2185" spans="1:90" x14ac:dyDescent="0.25">
      <c r="A2185">
        <v>1810104180</v>
      </c>
      <c r="B2185" s="287" t="s">
        <v>14577</v>
      </c>
      <c r="C2185" s="141"/>
      <c r="N2185" s="142"/>
      <c r="O2185" s="141"/>
      <c r="W2185">
        <v>1</v>
      </c>
      <c r="Y2185">
        <v>1</v>
      </c>
      <c r="AA2185" s="141"/>
      <c r="AC2185">
        <v>1</v>
      </c>
      <c r="AD2185">
        <v>1</v>
      </c>
      <c r="AL2185" s="142"/>
      <c r="AM2185" s="141"/>
      <c r="AT2185">
        <v>1</v>
      </c>
      <c r="AV2185">
        <v>2</v>
      </c>
      <c r="AX2185" s="142"/>
      <c r="AY2185" s="141">
        <v>1</v>
      </c>
      <c r="AZ2185">
        <v>2</v>
      </c>
      <c r="BE2185">
        <v>1</v>
      </c>
      <c r="BH2185">
        <v>2</v>
      </c>
      <c r="BJ2185" s="142">
        <v>2</v>
      </c>
      <c r="BK2185" s="141"/>
      <c r="BV2185" s="142"/>
      <c r="BW2185" s="302">
        <v>0</v>
      </c>
      <c r="BX2185" s="302">
        <v>2</v>
      </c>
      <c r="BY2185" s="302">
        <v>2</v>
      </c>
      <c r="BZ2185" s="302">
        <v>3</v>
      </c>
      <c r="CA2185" s="302">
        <v>8</v>
      </c>
      <c r="CB2185" s="302">
        <v>0</v>
      </c>
      <c r="CC2185" s="303">
        <v>0</v>
      </c>
      <c r="CD2185" s="304">
        <v>0</v>
      </c>
      <c r="CE2185" s="302">
        <v>0</v>
      </c>
      <c r="CF2185" s="302">
        <v>30</v>
      </c>
      <c r="CG2185" s="296">
        <v>0</v>
      </c>
      <c r="CH2185" s="297" t="s">
        <v>12384</v>
      </c>
      <c r="CI2185" s="305">
        <v>0</v>
      </c>
      <c r="CJ2185" s="306">
        <v>0</v>
      </c>
      <c r="CK2185" s="300">
        <v>0</v>
      </c>
      <c r="CL2185" s="301">
        <v>0</v>
      </c>
    </row>
    <row r="2186" spans="1:90" x14ac:dyDescent="0.25">
      <c r="A2186">
        <v>1810104190</v>
      </c>
      <c r="B2186" s="287" t="s">
        <v>14578</v>
      </c>
      <c r="C2186" s="141"/>
      <c r="N2186" s="142"/>
      <c r="O2186" s="141"/>
      <c r="AA2186" s="141"/>
      <c r="AD2186">
        <v>1</v>
      </c>
      <c r="AL2186" s="142"/>
      <c r="AM2186" s="141"/>
      <c r="AO2186">
        <v>1</v>
      </c>
      <c r="AX2186" s="142"/>
      <c r="AY2186" s="141"/>
      <c r="AZ2186">
        <v>2</v>
      </c>
      <c r="BC2186">
        <v>1</v>
      </c>
      <c r="BJ2186" s="142"/>
      <c r="BK2186" s="141"/>
      <c r="BV2186" s="142"/>
      <c r="BW2186" s="302">
        <v>0</v>
      </c>
      <c r="BX2186" s="302">
        <v>0</v>
      </c>
      <c r="BY2186" s="302">
        <v>1</v>
      </c>
      <c r="BZ2186" s="302">
        <v>1</v>
      </c>
      <c r="CA2186" s="302">
        <v>3</v>
      </c>
      <c r="CB2186" s="302">
        <v>0</v>
      </c>
      <c r="CC2186" s="303">
        <v>0</v>
      </c>
      <c r="CD2186" s="304">
        <v>0</v>
      </c>
      <c r="CE2186" s="302">
        <v>0</v>
      </c>
      <c r="CF2186" s="302">
        <v>30</v>
      </c>
      <c r="CG2186" s="296">
        <v>0</v>
      </c>
      <c r="CH2186" s="297" t="s">
        <v>12384</v>
      </c>
      <c r="CI2186" s="305">
        <v>0</v>
      </c>
      <c r="CJ2186" s="306">
        <v>0</v>
      </c>
      <c r="CK2186" s="300">
        <v>0</v>
      </c>
      <c r="CL2186" s="301">
        <v>0</v>
      </c>
    </row>
    <row r="2187" spans="1:90" x14ac:dyDescent="0.25">
      <c r="A2187">
        <v>1810104200</v>
      </c>
      <c r="B2187" s="287" t="s">
        <v>14579</v>
      </c>
      <c r="C2187" s="141"/>
      <c r="F2187">
        <v>1</v>
      </c>
      <c r="M2187">
        <v>1</v>
      </c>
      <c r="N2187" s="142"/>
      <c r="O2187" s="141"/>
      <c r="AA2187" s="141"/>
      <c r="AC2187">
        <v>1</v>
      </c>
      <c r="AL2187" s="142"/>
      <c r="AM2187" s="141"/>
      <c r="AX2187" s="142"/>
      <c r="AY2187" s="141"/>
      <c r="AZ2187">
        <v>1</v>
      </c>
      <c r="BB2187">
        <v>1</v>
      </c>
      <c r="BJ2187" s="142"/>
      <c r="BK2187" s="141"/>
      <c r="BV2187" s="142"/>
      <c r="BW2187" s="302">
        <v>2</v>
      </c>
      <c r="BX2187" s="302">
        <v>0</v>
      </c>
      <c r="BY2187" s="302">
        <v>1</v>
      </c>
      <c r="BZ2187" s="302">
        <v>0</v>
      </c>
      <c r="CA2187" s="302">
        <v>2</v>
      </c>
      <c r="CB2187" s="302">
        <v>0</v>
      </c>
      <c r="CC2187" s="303">
        <v>0</v>
      </c>
      <c r="CD2187" s="304">
        <v>0</v>
      </c>
      <c r="CE2187" s="302">
        <v>0</v>
      </c>
      <c r="CF2187" s="302">
        <v>30</v>
      </c>
      <c r="CG2187" s="296">
        <v>0</v>
      </c>
      <c r="CH2187" s="297" t="s">
        <v>12384</v>
      </c>
      <c r="CI2187" s="305">
        <v>0</v>
      </c>
      <c r="CJ2187" s="306">
        <v>0</v>
      </c>
      <c r="CK2187" s="300">
        <v>0</v>
      </c>
      <c r="CL2187" s="301">
        <v>0</v>
      </c>
    </row>
    <row r="2188" spans="1:90" x14ac:dyDescent="0.25">
      <c r="A2188">
        <v>1810104240</v>
      </c>
      <c r="B2188" s="287" t="s">
        <v>14580</v>
      </c>
      <c r="C2188" s="141"/>
      <c r="D2188">
        <v>1</v>
      </c>
      <c r="I2188">
        <v>1</v>
      </c>
      <c r="N2188" s="142"/>
      <c r="O2188" s="141"/>
      <c r="AA2188" s="141"/>
      <c r="AL2188" s="142"/>
      <c r="AM2188" s="141"/>
      <c r="AU2188">
        <v>1</v>
      </c>
      <c r="AX2188" s="142"/>
      <c r="AY2188" s="141"/>
      <c r="BJ2188" s="142">
        <v>1</v>
      </c>
      <c r="BK2188" s="141"/>
      <c r="BM2188">
        <v>1</v>
      </c>
      <c r="BN2188">
        <v>1</v>
      </c>
      <c r="BO2188">
        <v>1</v>
      </c>
      <c r="BP2188">
        <v>2</v>
      </c>
      <c r="BQ2188">
        <v>1</v>
      </c>
      <c r="BS2188">
        <v>1</v>
      </c>
      <c r="BV2188" s="142"/>
      <c r="BW2188" s="302">
        <v>2</v>
      </c>
      <c r="BX2188" s="302">
        <v>0</v>
      </c>
      <c r="BY2188" s="302">
        <v>0</v>
      </c>
      <c r="BZ2188" s="302">
        <v>1</v>
      </c>
      <c r="CA2188" s="302">
        <v>1</v>
      </c>
      <c r="CB2188" s="302">
        <v>7</v>
      </c>
      <c r="CC2188" s="303">
        <v>2.7777777777777776E-2</v>
      </c>
      <c r="CD2188" s="304">
        <v>0.40824829046386318</v>
      </c>
      <c r="CE2188" s="302">
        <v>0</v>
      </c>
      <c r="CF2188" s="302">
        <v>30</v>
      </c>
      <c r="CG2188" s="296">
        <v>1.3888888888888889E-3</v>
      </c>
      <c r="CH2188" s="297" t="s">
        <v>12384</v>
      </c>
      <c r="CI2188" s="305">
        <v>1</v>
      </c>
      <c r="CJ2188" s="306">
        <v>7.6582482904638631</v>
      </c>
      <c r="CK2188" s="300">
        <v>2</v>
      </c>
      <c r="CL2188" s="301">
        <v>8</v>
      </c>
    </row>
    <row r="2189" spans="1:90" x14ac:dyDescent="0.25">
      <c r="A2189">
        <v>1810104250</v>
      </c>
      <c r="B2189" s="287" t="s">
        <v>14581</v>
      </c>
      <c r="C2189" s="141"/>
      <c r="N2189" s="142">
        <v>1</v>
      </c>
      <c r="O2189" s="141"/>
      <c r="AA2189" s="141"/>
      <c r="AD2189">
        <v>1</v>
      </c>
      <c r="AL2189" s="142"/>
      <c r="AM2189" s="141"/>
      <c r="AX2189" s="142"/>
      <c r="AY2189" s="141"/>
      <c r="BJ2189" s="142"/>
      <c r="BK2189" s="141"/>
      <c r="BV2189" s="142"/>
      <c r="BW2189" s="302">
        <v>1</v>
      </c>
      <c r="BX2189" s="302">
        <v>0</v>
      </c>
      <c r="BY2189" s="302">
        <v>1</v>
      </c>
      <c r="BZ2189" s="302">
        <v>0</v>
      </c>
      <c r="CA2189" s="302">
        <v>0</v>
      </c>
      <c r="CB2189" s="302">
        <v>0</v>
      </c>
      <c r="CC2189" s="303">
        <v>0</v>
      </c>
      <c r="CD2189" s="304">
        <v>0</v>
      </c>
      <c r="CE2189" s="302">
        <v>0</v>
      </c>
      <c r="CF2189" s="302">
        <v>30</v>
      </c>
      <c r="CG2189" s="296">
        <v>0</v>
      </c>
      <c r="CH2189" s="297" t="s">
        <v>12384</v>
      </c>
      <c r="CI2189" s="305">
        <v>0</v>
      </c>
      <c r="CJ2189" s="306">
        <v>0</v>
      </c>
      <c r="CK2189" s="300">
        <v>0</v>
      </c>
      <c r="CL2189" s="301">
        <v>0</v>
      </c>
    </row>
    <row r="2190" spans="1:90" x14ac:dyDescent="0.25">
      <c r="A2190">
        <v>1810104260</v>
      </c>
      <c r="B2190" s="287" t="s">
        <v>14582</v>
      </c>
      <c r="C2190" s="141"/>
      <c r="L2190">
        <v>1</v>
      </c>
      <c r="N2190" s="142"/>
      <c r="O2190" s="141">
        <v>1</v>
      </c>
      <c r="Q2190">
        <v>1</v>
      </c>
      <c r="X2190">
        <v>1</v>
      </c>
      <c r="AA2190" s="141"/>
      <c r="AC2190">
        <v>1</v>
      </c>
      <c r="AD2190">
        <v>2</v>
      </c>
      <c r="AE2190">
        <v>1</v>
      </c>
      <c r="AH2190">
        <v>1</v>
      </c>
      <c r="AL2190" s="142"/>
      <c r="AM2190" s="141"/>
      <c r="AN2190">
        <v>1</v>
      </c>
      <c r="AO2190">
        <v>1</v>
      </c>
      <c r="AP2190">
        <v>1</v>
      </c>
      <c r="AX2190" s="142"/>
      <c r="AY2190" s="141"/>
      <c r="BJ2190" s="142"/>
      <c r="BK2190" s="141"/>
      <c r="BP2190">
        <v>2</v>
      </c>
      <c r="BR2190">
        <v>1</v>
      </c>
      <c r="BV2190" s="142"/>
      <c r="BW2190" s="302">
        <v>1</v>
      </c>
      <c r="BX2190" s="302">
        <v>3</v>
      </c>
      <c r="BY2190" s="302">
        <v>5</v>
      </c>
      <c r="BZ2190" s="302">
        <v>3</v>
      </c>
      <c r="CA2190" s="302">
        <v>0</v>
      </c>
      <c r="CB2190" s="302">
        <v>3</v>
      </c>
      <c r="CC2190" s="303">
        <v>1.1904761904761904E-2</v>
      </c>
      <c r="CD2190" s="304">
        <v>0.70710678118654757</v>
      </c>
      <c r="CE2190" s="302">
        <v>0</v>
      </c>
      <c r="CF2190" s="302">
        <v>30</v>
      </c>
      <c r="CG2190" s="296">
        <v>5.9523809523809529E-4</v>
      </c>
      <c r="CH2190" s="297" t="s">
        <v>12384</v>
      </c>
      <c r="CI2190" s="305">
        <v>1</v>
      </c>
      <c r="CJ2190" s="306">
        <v>3.8142496383294042</v>
      </c>
      <c r="CK2190" s="300">
        <v>2</v>
      </c>
      <c r="CL2190" s="301">
        <v>4</v>
      </c>
    </row>
    <row r="2191" spans="1:90" x14ac:dyDescent="0.25">
      <c r="A2191">
        <v>1810104270</v>
      </c>
      <c r="B2191" s="287" t="s">
        <v>14583</v>
      </c>
      <c r="C2191" s="141"/>
      <c r="L2191">
        <v>2</v>
      </c>
      <c r="N2191" s="142"/>
      <c r="O2191" s="141"/>
      <c r="P2191">
        <v>2</v>
      </c>
      <c r="R2191">
        <v>1</v>
      </c>
      <c r="W2191">
        <v>1</v>
      </c>
      <c r="X2191">
        <v>6</v>
      </c>
      <c r="Z2191">
        <v>1</v>
      </c>
      <c r="AA2191" s="141"/>
      <c r="AB2191">
        <v>1</v>
      </c>
      <c r="AC2191">
        <v>4</v>
      </c>
      <c r="AK2191">
        <v>2</v>
      </c>
      <c r="AL2191" s="142"/>
      <c r="AM2191" s="141">
        <v>2</v>
      </c>
      <c r="AN2191">
        <v>2</v>
      </c>
      <c r="AP2191">
        <v>3</v>
      </c>
      <c r="AR2191">
        <v>2</v>
      </c>
      <c r="AS2191">
        <v>1</v>
      </c>
      <c r="AV2191">
        <v>2</v>
      </c>
      <c r="AW2191">
        <v>1</v>
      </c>
      <c r="AX2191" s="142"/>
      <c r="AY2191" s="141"/>
      <c r="AZ2191">
        <v>1</v>
      </c>
      <c r="BA2191">
        <v>2</v>
      </c>
      <c r="BC2191">
        <v>1</v>
      </c>
      <c r="BD2191">
        <v>1</v>
      </c>
      <c r="BG2191">
        <v>1</v>
      </c>
      <c r="BI2191">
        <v>1</v>
      </c>
      <c r="BJ2191" s="142">
        <v>1</v>
      </c>
      <c r="BK2191" s="141">
        <v>3</v>
      </c>
      <c r="BP2191">
        <v>1</v>
      </c>
      <c r="BV2191" s="142">
        <v>1</v>
      </c>
      <c r="BW2191" s="302">
        <v>2</v>
      </c>
      <c r="BX2191" s="302">
        <v>11</v>
      </c>
      <c r="BY2191" s="302">
        <v>7</v>
      </c>
      <c r="BZ2191" s="302">
        <v>13</v>
      </c>
      <c r="CA2191" s="302">
        <v>8</v>
      </c>
      <c r="CB2191" s="302">
        <v>5</v>
      </c>
      <c r="CC2191" s="303">
        <v>1.984126984126984E-2</v>
      </c>
      <c r="CD2191" s="304">
        <v>1.1547005383792515</v>
      </c>
      <c r="CE2191" s="302">
        <v>0</v>
      </c>
      <c r="CF2191" s="302">
        <v>30</v>
      </c>
      <c r="CG2191" s="296">
        <v>9.9206349206349201E-4</v>
      </c>
      <c r="CH2191" s="297" t="s">
        <v>12384</v>
      </c>
      <c r="CI2191" s="305">
        <v>2</v>
      </c>
      <c r="CJ2191" s="306">
        <v>6.3332719669506794</v>
      </c>
      <c r="CK2191" s="300">
        <v>2</v>
      </c>
      <c r="CL2191" s="301">
        <v>7</v>
      </c>
    </row>
    <row r="2192" spans="1:90" x14ac:dyDescent="0.25">
      <c r="A2192">
        <v>1810104280</v>
      </c>
      <c r="B2192" s="287" t="s">
        <v>14584</v>
      </c>
      <c r="C2192" s="141"/>
      <c r="E2192">
        <v>1</v>
      </c>
      <c r="F2192">
        <v>1</v>
      </c>
      <c r="L2192">
        <v>1</v>
      </c>
      <c r="N2192" s="142"/>
      <c r="O2192" s="141">
        <v>1</v>
      </c>
      <c r="P2192">
        <v>2</v>
      </c>
      <c r="X2192">
        <v>1</v>
      </c>
      <c r="AA2192" s="141">
        <v>1</v>
      </c>
      <c r="AB2192">
        <v>1</v>
      </c>
      <c r="AC2192">
        <v>1</v>
      </c>
      <c r="AD2192">
        <v>2</v>
      </c>
      <c r="AE2192">
        <v>1</v>
      </c>
      <c r="AF2192">
        <v>2</v>
      </c>
      <c r="AH2192">
        <v>1</v>
      </c>
      <c r="AJ2192">
        <v>1</v>
      </c>
      <c r="AL2192" s="142"/>
      <c r="AM2192" s="141"/>
      <c r="AV2192">
        <v>1</v>
      </c>
      <c r="AX2192" s="142"/>
      <c r="AY2192" s="141"/>
      <c r="BC2192">
        <v>1</v>
      </c>
      <c r="BI2192">
        <v>1</v>
      </c>
      <c r="BJ2192" s="142">
        <v>1</v>
      </c>
      <c r="BK2192" s="141"/>
      <c r="BP2192">
        <v>1</v>
      </c>
      <c r="BR2192">
        <v>1</v>
      </c>
      <c r="BT2192">
        <v>1</v>
      </c>
      <c r="BV2192" s="142">
        <v>1</v>
      </c>
      <c r="BW2192" s="302">
        <v>3</v>
      </c>
      <c r="BX2192" s="302">
        <v>4</v>
      </c>
      <c r="BY2192" s="302">
        <v>10</v>
      </c>
      <c r="BZ2192" s="302">
        <v>1</v>
      </c>
      <c r="CA2192" s="302">
        <v>3</v>
      </c>
      <c r="CB2192" s="302">
        <v>4</v>
      </c>
      <c r="CC2192" s="303">
        <v>1.5873015873015872E-2</v>
      </c>
      <c r="CD2192" s="304">
        <v>0</v>
      </c>
      <c r="CE2192" s="302">
        <v>0</v>
      </c>
      <c r="CF2192" s="302">
        <v>30</v>
      </c>
      <c r="CG2192" s="296">
        <v>7.9365079365079365E-4</v>
      </c>
      <c r="CH2192" s="297" t="s">
        <v>12384</v>
      </c>
      <c r="CI2192" s="305">
        <v>0</v>
      </c>
      <c r="CJ2192" s="306">
        <v>4.1428571428571423</v>
      </c>
      <c r="CK2192" s="300">
        <v>1</v>
      </c>
      <c r="CL2192" s="301">
        <v>5</v>
      </c>
    </row>
    <row r="2193" spans="1:90" x14ac:dyDescent="0.25">
      <c r="A2193">
        <v>1810104290</v>
      </c>
      <c r="B2193" s="287" t="s">
        <v>14585</v>
      </c>
      <c r="C2193" s="141"/>
      <c r="K2193">
        <v>1</v>
      </c>
      <c r="N2193" s="142">
        <v>5</v>
      </c>
      <c r="O2193" s="141">
        <v>7</v>
      </c>
      <c r="P2193">
        <v>2</v>
      </c>
      <c r="T2193">
        <v>2</v>
      </c>
      <c r="W2193">
        <v>1</v>
      </c>
      <c r="X2193">
        <v>1</v>
      </c>
      <c r="Y2193">
        <v>1</v>
      </c>
      <c r="AA2193" s="141">
        <v>1</v>
      </c>
      <c r="AB2193">
        <v>1</v>
      </c>
      <c r="AG2193">
        <v>2</v>
      </c>
      <c r="AH2193">
        <v>1</v>
      </c>
      <c r="AI2193">
        <v>2</v>
      </c>
      <c r="AJ2193">
        <v>1</v>
      </c>
      <c r="AL2193" s="142"/>
      <c r="AM2193" s="141"/>
      <c r="AO2193">
        <v>5</v>
      </c>
      <c r="AP2193">
        <v>1</v>
      </c>
      <c r="AS2193">
        <v>1</v>
      </c>
      <c r="AX2193" s="142"/>
      <c r="AY2193" s="141">
        <v>1</v>
      </c>
      <c r="BC2193">
        <v>1</v>
      </c>
      <c r="BD2193">
        <v>2</v>
      </c>
      <c r="BJ2193" s="142"/>
      <c r="BK2193" s="141">
        <v>1</v>
      </c>
      <c r="BV2193" s="142">
        <v>1</v>
      </c>
      <c r="BW2193" s="302">
        <v>6</v>
      </c>
      <c r="BX2193" s="302">
        <v>14</v>
      </c>
      <c r="BY2193" s="302">
        <v>8</v>
      </c>
      <c r="BZ2193" s="302">
        <v>7</v>
      </c>
      <c r="CA2193" s="302">
        <v>4</v>
      </c>
      <c r="CB2193" s="302">
        <v>2</v>
      </c>
      <c r="CC2193" s="303">
        <v>7.9365079365079361E-3</v>
      </c>
      <c r="CD2193" s="304">
        <v>0</v>
      </c>
      <c r="CE2193" s="302">
        <v>0</v>
      </c>
      <c r="CF2193" s="302">
        <v>30</v>
      </c>
      <c r="CG2193" s="296">
        <v>3.9682539682539683E-4</v>
      </c>
      <c r="CH2193" s="297" t="s">
        <v>12384</v>
      </c>
      <c r="CI2193" s="305">
        <v>0</v>
      </c>
      <c r="CJ2193" s="306">
        <v>2.0714285714285712</v>
      </c>
      <c r="CK2193" s="300">
        <v>1</v>
      </c>
      <c r="CL2193" s="301">
        <v>3</v>
      </c>
    </row>
    <row r="2194" spans="1:90" x14ac:dyDescent="0.25">
      <c r="A2194">
        <v>1810104310</v>
      </c>
      <c r="B2194" s="287" t="s">
        <v>14586</v>
      </c>
      <c r="C2194" s="141">
        <v>1</v>
      </c>
      <c r="E2194">
        <v>1</v>
      </c>
      <c r="F2194">
        <v>7</v>
      </c>
      <c r="I2194">
        <v>3</v>
      </c>
      <c r="N2194" s="142"/>
      <c r="O2194" s="141"/>
      <c r="AA2194" s="141"/>
      <c r="AC2194">
        <v>2</v>
      </c>
      <c r="AD2194">
        <v>1</v>
      </c>
      <c r="AI2194">
        <v>2</v>
      </c>
      <c r="AK2194">
        <v>1</v>
      </c>
      <c r="AL2194" s="142">
        <v>1</v>
      </c>
      <c r="AM2194" s="141"/>
      <c r="AN2194">
        <v>1</v>
      </c>
      <c r="AR2194">
        <v>1</v>
      </c>
      <c r="AU2194">
        <v>2</v>
      </c>
      <c r="AV2194">
        <v>1</v>
      </c>
      <c r="AW2194">
        <v>1</v>
      </c>
      <c r="AX2194" s="142">
        <v>1</v>
      </c>
      <c r="AY2194" s="141">
        <v>1</v>
      </c>
      <c r="AZ2194">
        <v>1</v>
      </c>
      <c r="BD2194">
        <v>1</v>
      </c>
      <c r="BH2194">
        <v>1</v>
      </c>
      <c r="BJ2194" s="142"/>
      <c r="BK2194" s="141"/>
      <c r="BO2194">
        <v>1</v>
      </c>
      <c r="BT2194">
        <v>1</v>
      </c>
      <c r="BV2194" s="142">
        <v>2</v>
      </c>
      <c r="BW2194" s="302">
        <v>12</v>
      </c>
      <c r="BX2194" s="302">
        <v>0</v>
      </c>
      <c r="BY2194" s="302">
        <v>7</v>
      </c>
      <c r="BZ2194" s="302">
        <v>7</v>
      </c>
      <c r="CA2194" s="302">
        <v>4</v>
      </c>
      <c r="CB2194" s="302">
        <v>4</v>
      </c>
      <c r="CC2194" s="303">
        <v>1.5873015873015872E-2</v>
      </c>
      <c r="CD2194" s="304">
        <v>0.57735026918962584</v>
      </c>
      <c r="CE2194" s="302">
        <v>0</v>
      </c>
      <c r="CF2194" s="302">
        <v>30</v>
      </c>
      <c r="CG2194" s="296">
        <v>7.9365079365079365E-4</v>
      </c>
      <c r="CH2194" s="307" t="s">
        <v>15354</v>
      </c>
      <c r="CI2194" s="305">
        <v>1</v>
      </c>
      <c r="CJ2194" s="306">
        <v>4.7202074120467685</v>
      </c>
      <c r="CK2194" s="300">
        <v>2</v>
      </c>
      <c r="CL2194" s="301">
        <v>5</v>
      </c>
    </row>
    <row r="2195" spans="1:90" x14ac:dyDescent="0.25">
      <c r="A2195">
        <v>1810104320</v>
      </c>
      <c r="B2195" s="287" t="s">
        <v>14587</v>
      </c>
      <c r="C2195" s="141"/>
      <c r="M2195">
        <v>1</v>
      </c>
      <c r="N2195" s="142"/>
      <c r="O2195" s="141"/>
      <c r="AA2195" s="141"/>
      <c r="AD2195">
        <v>1</v>
      </c>
      <c r="AL2195" s="142"/>
      <c r="AM2195" s="141">
        <v>1</v>
      </c>
      <c r="AQ2195">
        <v>1</v>
      </c>
      <c r="AS2195">
        <v>1</v>
      </c>
      <c r="AT2195">
        <v>1</v>
      </c>
      <c r="AW2195">
        <v>1</v>
      </c>
      <c r="AX2195" s="142">
        <v>1</v>
      </c>
      <c r="AY2195" s="141"/>
      <c r="AZ2195">
        <v>2</v>
      </c>
      <c r="BA2195">
        <v>1</v>
      </c>
      <c r="BC2195">
        <v>1</v>
      </c>
      <c r="BF2195">
        <v>1</v>
      </c>
      <c r="BJ2195" s="142">
        <v>1</v>
      </c>
      <c r="BK2195" s="141"/>
      <c r="BN2195">
        <v>1</v>
      </c>
      <c r="BO2195">
        <v>1</v>
      </c>
      <c r="BP2195">
        <v>1</v>
      </c>
      <c r="BQ2195">
        <v>1</v>
      </c>
      <c r="BV2195" s="142"/>
      <c r="BW2195" s="302">
        <v>1</v>
      </c>
      <c r="BX2195" s="302">
        <v>0</v>
      </c>
      <c r="BY2195" s="302">
        <v>1</v>
      </c>
      <c r="BZ2195" s="302">
        <v>6</v>
      </c>
      <c r="CA2195" s="302">
        <v>6</v>
      </c>
      <c r="CB2195" s="302">
        <v>4</v>
      </c>
      <c r="CC2195" s="303">
        <v>1.5873015873015872E-2</v>
      </c>
      <c r="CD2195" s="304">
        <v>0</v>
      </c>
      <c r="CE2195" s="302">
        <v>0</v>
      </c>
      <c r="CF2195" s="302">
        <v>30</v>
      </c>
      <c r="CG2195" s="296">
        <v>7.9365079365079365E-4</v>
      </c>
      <c r="CH2195" s="297" t="s">
        <v>12384</v>
      </c>
      <c r="CI2195" s="305">
        <v>0</v>
      </c>
      <c r="CJ2195" s="306">
        <v>4.1428571428571423</v>
      </c>
      <c r="CK2195" s="300">
        <v>1</v>
      </c>
      <c r="CL2195" s="301">
        <v>5</v>
      </c>
    </row>
    <row r="2196" spans="1:90" x14ac:dyDescent="0.25">
      <c r="A2196">
        <v>1810104330</v>
      </c>
      <c r="B2196" s="287" t="s">
        <v>14588</v>
      </c>
      <c r="C2196" s="141"/>
      <c r="G2196">
        <v>2</v>
      </c>
      <c r="N2196" s="142">
        <v>1</v>
      </c>
      <c r="O2196" s="141">
        <v>2</v>
      </c>
      <c r="AA2196" s="141">
        <v>1</v>
      </c>
      <c r="AH2196">
        <v>2</v>
      </c>
      <c r="AI2196">
        <v>2</v>
      </c>
      <c r="AJ2196">
        <v>1</v>
      </c>
      <c r="AL2196" s="142"/>
      <c r="AM2196" s="141">
        <v>1</v>
      </c>
      <c r="AN2196">
        <v>1</v>
      </c>
      <c r="AO2196">
        <v>2</v>
      </c>
      <c r="AP2196">
        <v>1</v>
      </c>
      <c r="AU2196">
        <v>1</v>
      </c>
      <c r="AX2196" s="142">
        <v>1</v>
      </c>
      <c r="AY2196" s="141"/>
      <c r="BD2196">
        <v>1</v>
      </c>
      <c r="BG2196">
        <v>2</v>
      </c>
      <c r="BJ2196" s="142">
        <v>1</v>
      </c>
      <c r="BK2196" s="141"/>
      <c r="BN2196">
        <v>1</v>
      </c>
      <c r="BO2196">
        <v>1</v>
      </c>
      <c r="BS2196">
        <v>1</v>
      </c>
      <c r="BU2196">
        <v>2</v>
      </c>
      <c r="BV2196" s="142"/>
      <c r="BW2196" s="302">
        <v>3</v>
      </c>
      <c r="BX2196" s="302">
        <v>2</v>
      </c>
      <c r="BY2196" s="302">
        <v>6</v>
      </c>
      <c r="BZ2196" s="302">
        <v>7</v>
      </c>
      <c r="CA2196" s="302">
        <v>4</v>
      </c>
      <c r="CB2196" s="302">
        <v>5</v>
      </c>
      <c r="CC2196" s="303">
        <v>1.984126984126984E-2</v>
      </c>
      <c r="CD2196" s="304">
        <v>0.5</v>
      </c>
      <c r="CE2196" s="302">
        <v>0</v>
      </c>
      <c r="CF2196" s="302">
        <v>30</v>
      </c>
      <c r="CG2196" s="296">
        <v>9.9206349206349201E-4</v>
      </c>
      <c r="CH2196" s="297" t="s">
        <v>12384</v>
      </c>
      <c r="CI2196" s="305">
        <v>1</v>
      </c>
      <c r="CJ2196" s="306">
        <v>5.6785714285714279</v>
      </c>
      <c r="CK2196" s="300">
        <v>2</v>
      </c>
      <c r="CL2196" s="301">
        <v>6</v>
      </c>
    </row>
    <row r="2197" spans="1:90" x14ac:dyDescent="0.25">
      <c r="A2197">
        <v>1810104340</v>
      </c>
      <c r="B2197" s="287" t="s">
        <v>14589</v>
      </c>
      <c r="C2197" s="141"/>
      <c r="D2197">
        <v>1</v>
      </c>
      <c r="E2197">
        <v>1</v>
      </c>
      <c r="F2197">
        <v>3</v>
      </c>
      <c r="N2197" s="142"/>
      <c r="O2197" s="141"/>
      <c r="Q2197">
        <v>1</v>
      </c>
      <c r="W2197">
        <v>1</v>
      </c>
      <c r="AA2197" s="141"/>
      <c r="AC2197">
        <v>1</v>
      </c>
      <c r="AD2197">
        <v>1</v>
      </c>
      <c r="AH2197">
        <v>1</v>
      </c>
      <c r="AI2197">
        <v>1</v>
      </c>
      <c r="AK2197">
        <v>1</v>
      </c>
      <c r="AL2197" s="142"/>
      <c r="AM2197" s="141">
        <v>1</v>
      </c>
      <c r="AN2197">
        <v>2</v>
      </c>
      <c r="AU2197">
        <v>2</v>
      </c>
      <c r="AW2197">
        <v>1</v>
      </c>
      <c r="AX2197" s="142"/>
      <c r="AY2197" s="141">
        <v>1</v>
      </c>
      <c r="AZ2197">
        <v>1</v>
      </c>
      <c r="BD2197">
        <v>1</v>
      </c>
      <c r="BJ2197" s="142"/>
      <c r="BK2197" s="141"/>
      <c r="BV2197" s="142"/>
      <c r="BW2197" s="302">
        <v>5</v>
      </c>
      <c r="BX2197" s="302">
        <v>2</v>
      </c>
      <c r="BY2197" s="302">
        <v>5</v>
      </c>
      <c r="BZ2197" s="302">
        <v>6</v>
      </c>
      <c r="CA2197" s="302">
        <v>3</v>
      </c>
      <c r="CB2197" s="302">
        <v>0</v>
      </c>
      <c r="CC2197" s="303">
        <v>0</v>
      </c>
      <c r="CD2197" s="304">
        <v>0</v>
      </c>
      <c r="CE2197" s="302">
        <v>0</v>
      </c>
      <c r="CF2197" s="302">
        <v>30</v>
      </c>
      <c r="CG2197" s="296">
        <v>0</v>
      </c>
      <c r="CH2197" s="297" t="s">
        <v>12384</v>
      </c>
      <c r="CI2197" s="305">
        <v>0</v>
      </c>
      <c r="CJ2197" s="306">
        <v>0</v>
      </c>
      <c r="CK2197" s="300">
        <v>0</v>
      </c>
      <c r="CL2197" s="301">
        <v>0</v>
      </c>
    </row>
    <row r="2198" spans="1:90" x14ac:dyDescent="0.25">
      <c r="A2198">
        <v>1810104370</v>
      </c>
      <c r="B2198" s="287" t="s">
        <v>14590</v>
      </c>
      <c r="C2198" s="141"/>
      <c r="M2198">
        <v>1</v>
      </c>
      <c r="N2198" s="142"/>
      <c r="O2198" s="141"/>
      <c r="W2198">
        <v>1</v>
      </c>
      <c r="AA2198" s="141"/>
      <c r="AL2198" s="142"/>
      <c r="AM2198" s="141"/>
      <c r="AX2198" s="142"/>
      <c r="AY2198" s="141"/>
      <c r="BC2198">
        <v>1</v>
      </c>
      <c r="BJ2198" s="142">
        <v>1</v>
      </c>
      <c r="BK2198" s="141"/>
      <c r="BV2198" s="142"/>
      <c r="BW2198" s="302">
        <v>1</v>
      </c>
      <c r="BX2198" s="302">
        <v>1</v>
      </c>
      <c r="BY2198" s="302">
        <v>0</v>
      </c>
      <c r="BZ2198" s="302">
        <v>0</v>
      </c>
      <c r="CA2198" s="302">
        <v>2</v>
      </c>
      <c r="CB2198" s="302">
        <v>0</v>
      </c>
      <c r="CC2198" s="303">
        <v>0</v>
      </c>
      <c r="CD2198" s="304">
        <v>0</v>
      </c>
      <c r="CE2198" s="302">
        <v>0</v>
      </c>
      <c r="CF2198" s="302">
        <v>30</v>
      </c>
      <c r="CG2198" s="296">
        <v>0</v>
      </c>
      <c r="CH2198" s="297" t="s">
        <v>12384</v>
      </c>
      <c r="CI2198" s="305">
        <v>0</v>
      </c>
      <c r="CJ2198" s="306">
        <v>0</v>
      </c>
      <c r="CK2198" s="300">
        <v>0</v>
      </c>
      <c r="CL2198" s="301">
        <v>0</v>
      </c>
    </row>
    <row r="2199" spans="1:90" x14ac:dyDescent="0.25">
      <c r="A2199">
        <v>1810104380</v>
      </c>
      <c r="B2199" s="287" t="s">
        <v>14591</v>
      </c>
      <c r="C2199" s="141"/>
      <c r="N2199" s="142">
        <v>1</v>
      </c>
      <c r="O2199" s="141">
        <v>2</v>
      </c>
      <c r="AA2199" s="141"/>
      <c r="AD2199">
        <v>1</v>
      </c>
      <c r="AG2199">
        <v>1</v>
      </c>
      <c r="AH2199">
        <v>1</v>
      </c>
      <c r="AL2199" s="142"/>
      <c r="AM2199" s="141"/>
      <c r="AU2199">
        <v>1</v>
      </c>
      <c r="AW2199">
        <v>1</v>
      </c>
      <c r="AX2199" s="142"/>
      <c r="AY2199" s="141"/>
      <c r="BD2199">
        <v>1</v>
      </c>
      <c r="BJ2199" s="142"/>
      <c r="BK2199" s="141"/>
      <c r="BM2199">
        <v>1</v>
      </c>
      <c r="BN2199">
        <v>1</v>
      </c>
      <c r="BU2199">
        <v>1</v>
      </c>
      <c r="BV2199" s="142">
        <v>1</v>
      </c>
      <c r="BW2199" s="302">
        <v>1</v>
      </c>
      <c r="BX2199" s="302">
        <v>2</v>
      </c>
      <c r="BY2199" s="302">
        <v>3</v>
      </c>
      <c r="BZ2199" s="302">
        <v>2</v>
      </c>
      <c r="CA2199" s="302">
        <v>1</v>
      </c>
      <c r="CB2199" s="302">
        <v>4</v>
      </c>
      <c r="CC2199" s="303">
        <v>1.5873015873015872E-2</v>
      </c>
      <c r="CD2199" s="304">
        <v>0</v>
      </c>
      <c r="CE2199" s="302">
        <v>0</v>
      </c>
      <c r="CF2199" s="302">
        <v>30</v>
      </c>
      <c r="CG2199" s="296">
        <v>7.9365079365079365E-4</v>
      </c>
      <c r="CH2199" s="297" t="s">
        <v>12384</v>
      </c>
      <c r="CI2199" s="305">
        <v>0</v>
      </c>
      <c r="CJ2199" s="306">
        <v>4.1428571428571423</v>
      </c>
      <c r="CK2199" s="300">
        <v>1</v>
      </c>
      <c r="CL2199" s="301">
        <v>5</v>
      </c>
    </row>
    <row r="2200" spans="1:90" x14ac:dyDescent="0.25">
      <c r="A2200">
        <v>1810104390</v>
      </c>
      <c r="B2200" s="287" t="s">
        <v>14592</v>
      </c>
      <c r="C2200" s="141">
        <v>2</v>
      </c>
      <c r="D2200">
        <v>1</v>
      </c>
      <c r="E2200">
        <v>5</v>
      </c>
      <c r="F2200">
        <v>3</v>
      </c>
      <c r="G2200">
        <v>3</v>
      </c>
      <c r="J2200">
        <v>1</v>
      </c>
      <c r="L2200">
        <v>3</v>
      </c>
      <c r="M2200">
        <v>3</v>
      </c>
      <c r="N2200" s="142">
        <v>13</v>
      </c>
      <c r="O2200" s="141">
        <v>9</v>
      </c>
      <c r="P2200">
        <v>5</v>
      </c>
      <c r="Q2200">
        <v>1</v>
      </c>
      <c r="S2200">
        <v>2</v>
      </c>
      <c r="T2200">
        <v>3</v>
      </c>
      <c r="V2200">
        <v>1</v>
      </c>
      <c r="W2200">
        <v>1</v>
      </c>
      <c r="Y2200">
        <v>1</v>
      </c>
      <c r="AA2200" s="141">
        <v>1</v>
      </c>
      <c r="AB2200">
        <v>6</v>
      </c>
      <c r="AC2200">
        <v>3</v>
      </c>
      <c r="AD2200">
        <v>2</v>
      </c>
      <c r="AE2200">
        <v>1</v>
      </c>
      <c r="AF2200">
        <v>10</v>
      </c>
      <c r="AG2200">
        <v>2</v>
      </c>
      <c r="AH2200">
        <v>8</v>
      </c>
      <c r="AI2200">
        <v>1</v>
      </c>
      <c r="AJ2200">
        <v>2</v>
      </c>
      <c r="AK2200">
        <v>1</v>
      </c>
      <c r="AL2200" s="142">
        <v>2</v>
      </c>
      <c r="AM2200" s="141"/>
      <c r="AN2200">
        <v>2</v>
      </c>
      <c r="AP2200">
        <v>2</v>
      </c>
      <c r="AQ2200">
        <v>7</v>
      </c>
      <c r="AS2200">
        <v>1</v>
      </c>
      <c r="AT2200">
        <v>3</v>
      </c>
      <c r="AU2200">
        <v>4</v>
      </c>
      <c r="AV2200">
        <v>4</v>
      </c>
      <c r="AW2200">
        <v>2</v>
      </c>
      <c r="AX2200" s="142">
        <v>2</v>
      </c>
      <c r="AY2200" s="141">
        <v>2</v>
      </c>
      <c r="AZ2200">
        <v>1</v>
      </c>
      <c r="BA2200">
        <v>3</v>
      </c>
      <c r="BB2200">
        <v>1</v>
      </c>
      <c r="BC2200">
        <v>3</v>
      </c>
      <c r="BD2200">
        <v>1</v>
      </c>
      <c r="BG2200">
        <v>4</v>
      </c>
      <c r="BH2200">
        <v>2</v>
      </c>
      <c r="BJ2200" s="142">
        <v>1</v>
      </c>
      <c r="BK2200" s="141">
        <v>2</v>
      </c>
      <c r="BM2200">
        <v>1</v>
      </c>
      <c r="BO2200">
        <v>4</v>
      </c>
      <c r="BQ2200">
        <v>2</v>
      </c>
      <c r="BR2200">
        <v>1</v>
      </c>
      <c r="BT2200">
        <v>1</v>
      </c>
      <c r="BV2200" s="142">
        <v>1</v>
      </c>
      <c r="BW2200" s="302">
        <v>34</v>
      </c>
      <c r="BX2200" s="302">
        <v>23</v>
      </c>
      <c r="BY2200" s="302">
        <v>39</v>
      </c>
      <c r="BZ2200" s="302">
        <v>27</v>
      </c>
      <c r="CA2200" s="302">
        <v>18</v>
      </c>
      <c r="CB2200" s="302">
        <v>12</v>
      </c>
      <c r="CC2200" s="303">
        <v>4.7619047619047616E-2</v>
      </c>
      <c r="CD2200" s="304">
        <v>1.1126972805283735</v>
      </c>
      <c r="CE2200" s="302">
        <v>0</v>
      </c>
      <c r="CF2200" s="302">
        <v>30</v>
      </c>
      <c r="CG2200" s="296">
        <v>2.3809523809523812E-3</v>
      </c>
      <c r="CH2200" s="307" t="s">
        <v>15354</v>
      </c>
      <c r="CI2200" s="305">
        <v>2</v>
      </c>
      <c r="CJ2200" s="306">
        <v>13.5412687090998</v>
      </c>
      <c r="CK2200" s="300">
        <v>3</v>
      </c>
      <c r="CL2200" s="301">
        <v>14</v>
      </c>
    </row>
    <row r="2201" spans="1:90" x14ac:dyDescent="0.25">
      <c r="A2201">
        <v>1810104400</v>
      </c>
      <c r="B2201" s="287" t="s">
        <v>14593</v>
      </c>
      <c r="C2201" s="141"/>
      <c r="J2201">
        <v>2</v>
      </c>
      <c r="K2201">
        <v>2</v>
      </c>
      <c r="N2201" s="142"/>
      <c r="O2201" s="141"/>
      <c r="Q2201">
        <v>1</v>
      </c>
      <c r="X2201">
        <v>1</v>
      </c>
      <c r="AA2201" s="141">
        <v>3</v>
      </c>
      <c r="AC2201">
        <v>4</v>
      </c>
      <c r="AD2201">
        <v>1</v>
      </c>
      <c r="AE2201">
        <v>1</v>
      </c>
      <c r="AG2201">
        <v>2</v>
      </c>
      <c r="AJ2201">
        <v>1</v>
      </c>
      <c r="AL2201" s="142"/>
      <c r="AM2201" s="141">
        <v>1</v>
      </c>
      <c r="AQ2201">
        <v>1</v>
      </c>
      <c r="AV2201">
        <v>1</v>
      </c>
      <c r="AX2201" s="142">
        <v>2</v>
      </c>
      <c r="AY2201" s="141"/>
      <c r="BC2201">
        <v>1</v>
      </c>
      <c r="BH2201">
        <v>1</v>
      </c>
      <c r="BJ2201" s="142"/>
      <c r="BK2201" s="141"/>
      <c r="BM2201">
        <v>1</v>
      </c>
      <c r="BN2201">
        <v>1</v>
      </c>
      <c r="BO2201">
        <v>1</v>
      </c>
      <c r="BP2201">
        <v>1</v>
      </c>
      <c r="BQ2201">
        <v>2</v>
      </c>
      <c r="BR2201">
        <v>1</v>
      </c>
      <c r="BS2201">
        <v>1</v>
      </c>
      <c r="BU2201">
        <v>1</v>
      </c>
      <c r="BV2201" s="142"/>
      <c r="BW2201" s="302">
        <v>4</v>
      </c>
      <c r="BX2201" s="302">
        <v>2</v>
      </c>
      <c r="BY2201" s="302">
        <v>12</v>
      </c>
      <c r="BZ2201" s="302">
        <v>5</v>
      </c>
      <c r="CA2201" s="302">
        <v>2</v>
      </c>
      <c r="CB2201" s="302">
        <v>9</v>
      </c>
      <c r="CC2201" s="303">
        <v>3.5714285714285712E-2</v>
      </c>
      <c r="CD2201" s="304">
        <v>0.35355339059327379</v>
      </c>
      <c r="CE2201" s="302">
        <v>0</v>
      </c>
      <c r="CF2201" s="302">
        <v>30</v>
      </c>
      <c r="CG2201" s="296">
        <v>1.7857142857142857E-3</v>
      </c>
      <c r="CH2201" s="297" t="s">
        <v>12384</v>
      </c>
      <c r="CI2201" s="305">
        <v>1</v>
      </c>
      <c r="CJ2201" s="306">
        <v>9.6749819620218442</v>
      </c>
      <c r="CK2201" s="300">
        <v>2</v>
      </c>
      <c r="CL2201" s="301">
        <v>10</v>
      </c>
    </row>
    <row r="2202" spans="1:90" x14ac:dyDescent="0.25">
      <c r="A2202">
        <v>1810104410</v>
      </c>
      <c r="B2202" s="287" t="s">
        <v>14594</v>
      </c>
      <c r="C2202" s="141"/>
      <c r="N2202" s="142"/>
      <c r="O2202" s="141"/>
      <c r="W2202">
        <v>1</v>
      </c>
      <c r="AA2202" s="141"/>
      <c r="AB2202">
        <v>1</v>
      </c>
      <c r="AD2202">
        <v>3</v>
      </c>
      <c r="AE2202">
        <v>1</v>
      </c>
      <c r="AL2202" s="142"/>
      <c r="AM2202" s="141">
        <v>1</v>
      </c>
      <c r="AO2202">
        <v>1</v>
      </c>
      <c r="AP2202">
        <v>1</v>
      </c>
      <c r="AQ2202">
        <v>2</v>
      </c>
      <c r="AS2202">
        <v>1</v>
      </c>
      <c r="AT2202">
        <v>1</v>
      </c>
      <c r="AV2202">
        <v>1</v>
      </c>
      <c r="AW2202">
        <v>1</v>
      </c>
      <c r="AX2202" s="142">
        <v>1</v>
      </c>
      <c r="AY2202" s="141"/>
      <c r="AZ2202">
        <v>3</v>
      </c>
      <c r="BA2202">
        <v>1</v>
      </c>
      <c r="BC2202">
        <v>2</v>
      </c>
      <c r="BD2202">
        <v>1</v>
      </c>
      <c r="BF2202">
        <v>1</v>
      </c>
      <c r="BG2202">
        <v>1</v>
      </c>
      <c r="BH2202">
        <v>1</v>
      </c>
      <c r="BJ2202" s="142"/>
      <c r="BK2202" s="141"/>
      <c r="BM2202">
        <v>1</v>
      </c>
      <c r="BN2202">
        <v>2</v>
      </c>
      <c r="BO2202">
        <v>1</v>
      </c>
      <c r="BP2202">
        <v>1</v>
      </c>
      <c r="BQ2202">
        <v>1</v>
      </c>
      <c r="BU2202">
        <v>1</v>
      </c>
      <c r="BV2202" s="142">
        <v>2</v>
      </c>
      <c r="BW2202" s="302">
        <v>0</v>
      </c>
      <c r="BX2202" s="302">
        <v>1</v>
      </c>
      <c r="BY2202" s="302">
        <v>5</v>
      </c>
      <c r="BZ2202" s="302">
        <v>10</v>
      </c>
      <c r="CA2202" s="302">
        <v>10</v>
      </c>
      <c r="CB2202" s="302">
        <v>9</v>
      </c>
      <c r="CC2202" s="303">
        <v>3.5714285714285712E-2</v>
      </c>
      <c r="CD2202" s="304">
        <v>0.48795003647426666</v>
      </c>
      <c r="CE2202" s="302">
        <v>0</v>
      </c>
      <c r="CF2202" s="302">
        <v>30</v>
      </c>
      <c r="CG2202" s="296">
        <v>1.7857142857142857E-3</v>
      </c>
      <c r="CH2202" s="307" t="s">
        <v>15354</v>
      </c>
      <c r="CI2202" s="305">
        <v>1</v>
      </c>
      <c r="CJ2202" s="306">
        <v>9.809378607902838</v>
      </c>
      <c r="CK2202" s="300">
        <v>2</v>
      </c>
      <c r="CL2202" s="301">
        <v>10</v>
      </c>
    </row>
    <row r="2203" spans="1:90" x14ac:dyDescent="0.25">
      <c r="A2203">
        <v>1810104420</v>
      </c>
      <c r="B2203" s="287" t="s">
        <v>14595</v>
      </c>
      <c r="C2203" s="141">
        <v>1</v>
      </c>
      <c r="E2203">
        <v>1</v>
      </c>
      <c r="N2203" s="142">
        <v>1</v>
      </c>
      <c r="O2203" s="141"/>
      <c r="P2203">
        <v>1</v>
      </c>
      <c r="AA2203" s="141"/>
      <c r="AE2203">
        <v>1</v>
      </c>
      <c r="AF2203">
        <v>1</v>
      </c>
      <c r="AL2203" s="142"/>
      <c r="AM2203" s="141"/>
      <c r="AX2203" s="142"/>
      <c r="AY2203" s="141"/>
      <c r="BC2203">
        <v>1</v>
      </c>
      <c r="BJ2203" s="142"/>
      <c r="BK2203" s="141"/>
      <c r="BS2203">
        <v>1</v>
      </c>
      <c r="BV2203" s="142"/>
      <c r="BW2203" s="302">
        <v>3</v>
      </c>
      <c r="BX2203" s="302">
        <v>1</v>
      </c>
      <c r="BY2203" s="302">
        <v>2</v>
      </c>
      <c r="BZ2203" s="302">
        <v>0</v>
      </c>
      <c r="CA2203" s="302">
        <v>1</v>
      </c>
      <c r="CB2203" s="302">
        <v>1</v>
      </c>
      <c r="CC2203" s="303">
        <v>3.968253968253968E-3</v>
      </c>
      <c r="CD2203" s="304">
        <v>0</v>
      </c>
      <c r="CE2203" s="302">
        <v>0</v>
      </c>
      <c r="CF2203" s="302">
        <v>30</v>
      </c>
      <c r="CG2203" s="296">
        <v>1.9841269841269841E-4</v>
      </c>
      <c r="CH2203" s="297" t="s">
        <v>12384</v>
      </c>
      <c r="CI2203" s="305">
        <v>0</v>
      </c>
      <c r="CJ2203" s="306">
        <v>1.0357142857142856</v>
      </c>
      <c r="CK2203" s="300">
        <v>1</v>
      </c>
      <c r="CL2203" s="301">
        <v>2</v>
      </c>
    </row>
    <row r="2204" spans="1:90" x14ac:dyDescent="0.25">
      <c r="A2204">
        <v>1810104430</v>
      </c>
      <c r="B2204" s="287" t="s">
        <v>14596</v>
      </c>
      <c r="C2204" s="141"/>
      <c r="N2204" s="142"/>
      <c r="O2204" s="141"/>
      <c r="AA2204" s="141"/>
      <c r="AL2204" s="142"/>
      <c r="AM2204" s="141"/>
      <c r="AX2204" s="142"/>
      <c r="AY2204" s="141"/>
      <c r="BJ2204" s="142"/>
      <c r="BK2204" s="141"/>
      <c r="BO2204">
        <v>1</v>
      </c>
      <c r="BV2204" s="142"/>
      <c r="BW2204" s="302">
        <v>0</v>
      </c>
      <c r="BX2204" s="302">
        <v>0</v>
      </c>
      <c r="BY2204" s="302">
        <v>0</v>
      </c>
      <c r="BZ2204" s="302">
        <v>0</v>
      </c>
      <c r="CA2204" s="302">
        <v>0</v>
      </c>
      <c r="CB2204" s="302">
        <v>1</v>
      </c>
      <c r="CC2204" s="303">
        <v>3.968253968253968E-3</v>
      </c>
      <c r="CD2204" s="304">
        <v>0</v>
      </c>
      <c r="CE2204" s="302">
        <v>0</v>
      </c>
      <c r="CF2204" s="302">
        <v>30</v>
      </c>
      <c r="CG2204" s="296">
        <v>1.9841269841269841E-4</v>
      </c>
      <c r="CH2204" s="297" t="s">
        <v>12384</v>
      </c>
      <c r="CI2204" s="305">
        <v>0</v>
      </c>
      <c r="CJ2204" s="306">
        <v>1.0357142857142856</v>
      </c>
      <c r="CK2204" s="300">
        <v>1</v>
      </c>
      <c r="CL2204" s="301">
        <v>2</v>
      </c>
    </row>
    <row r="2205" spans="1:90" x14ac:dyDescent="0.25">
      <c r="A2205">
        <v>1810104490</v>
      </c>
      <c r="B2205" s="287" t="s">
        <v>14597</v>
      </c>
      <c r="C2205" s="141"/>
      <c r="N2205" s="142"/>
      <c r="O2205" s="141"/>
      <c r="AA2205" s="141"/>
      <c r="AE2205">
        <v>1</v>
      </c>
      <c r="AL2205" s="142"/>
      <c r="AM2205" s="141"/>
      <c r="AS2205">
        <v>1</v>
      </c>
      <c r="AX2205" s="142"/>
      <c r="AY2205" s="141"/>
      <c r="BJ2205" s="142"/>
      <c r="BK2205" s="141"/>
      <c r="BP2205">
        <v>1</v>
      </c>
      <c r="BQ2205">
        <v>2</v>
      </c>
      <c r="BV2205" s="142"/>
      <c r="BW2205" s="302">
        <v>0</v>
      </c>
      <c r="BX2205" s="302">
        <v>0</v>
      </c>
      <c r="BY2205" s="302">
        <v>1</v>
      </c>
      <c r="BZ2205" s="302">
        <v>1</v>
      </c>
      <c r="CA2205" s="302">
        <v>0</v>
      </c>
      <c r="CB2205" s="302">
        <v>3</v>
      </c>
      <c r="CC2205" s="303">
        <v>1.1904761904761904E-2</v>
      </c>
      <c r="CD2205" s="304">
        <v>0.70710678118654757</v>
      </c>
      <c r="CE2205" s="302">
        <v>0</v>
      </c>
      <c r="CF2205" s="302">
        <v>30</v>
      </c>
      <c r="CG2205" s="296">
        <v>5.9523809523809529E-4</v>
      </c>
      <c r="CH2205" s="297" t="s">
        <v>12384</v>
      </c>
      <c r="CI2205" s="305">
        <v>1</v>
      </c>
      <c r="CJ2205" s="306">
        <v>3.8142496383294042</v>
      </c>
      <c r="CK2205" s="300">
        <v>2</v>
      </c>
      <c r="CL2205" s="301">
        <v>4</v>
      </c>
    </row>
    <row r="2206" spans="1:90" x14ac:dyDescent="0.25">
      <c r="A2206">
        <v>1810104500</v>
      </c>
      <c r="B2206" s="287" t="s">
        <v>14598</v>
      </c>
      <c r="C2206" s="141"/>
      <c r="N2206" s="142"/>
      <c r="O2206" s="141"/>
      <c r="AA2206" s="141"/>
      <c r="AK2206">
        <v>1</v>
      </c>
      <c r="AL2206" s="142">
        <v>1</v>
      </c>
      <c r="AM2206" s="141"/>
      <c r="AR2206">
        <v>1</v>
      </c>
      <c r="AS2206">
        <v>1</v>
      </c>
      <c r="AW2206">
        <v>1</v>
      </c>
      <c r="AX2206" s="142"/>
      <c r="AY2206" s="141"/>
      <c r="AZ2206">
        <v>1</v>
      </c>
      <c r="BB2206">
        <v>1</v>
      </c>
      <c r="BJ2206" s="142"/>
      <c r="BK2206" s="141"/>
      <c r="BV2206" s="142"/>
      <c r="BW2206" s="302">
        <v>0</v>
      </c>
      <c r="BX2206" s="302">
        <v>0</v>
      </c>
      <c r="BY2206" s="302">
        <v>2</v>
      </c>
      <c r="BZ2206" s="302">
        <v>3</v>
      </c>
      <c r="CA2206" s="302">
        <v>2</v>
      </c>
      <c r="CB2206" s="302">
        <v>0</v>
      </c>
      <c r="CC2206" s="303">
        <v>0</v>
      </c>
      <c r="CD2206" s="304">
        <v>0</v>
      </c>
      <c r="CE2206" s="302">
        <v>0</v>
      </c>
      <c r="CF2206" s="302">
        <v>30</v>
      </c>
      <c r="CG2206" s="296">
        <v>0</v>
      </c>
      <c r="CH2206" s="297" t="s">
        <v>12384</v>
      </c>
      <c r="CI2206" s="305">
        <v>0</v>
      </c>
      <c r="CJ2206" s="306">
        <v>0</v>
      </c>
      <c r="CK2206" s="300">
        <v>0</v>
      </c>
      <c r="CL2206" s="301">
        <v>0</v>
      </c>
    </row>
    <row r="2207" spans="1:90" x14ac:dyDescent="0.25">
      <c r="A2207">
        <v>1810104510</v>
      </c>
      <c r="B2207" s="287" t="s">
        <v>14599</v>
      </c>
      <c r="C2207" s="141"/>
      <c r="N2207" s="142"/>
      <c r="O2207" s="141"/>
      <c r="W2207">
        <v>1</v>
      </c>
      <c r="AA2207" s="141"/>
      <c r="AD2207">
        <v>1</v>
      </c>
      <c r="AE2207">
        <v>1</v>
      </c>
      <c r="AI2207">
        <v>1</v>
      </c>
      <c r="AK2207">
        <v>1</v>
      </c>
      <c r="AL2207" s="142"/>
      <c r="AM2207" s="141"/>
      <c r="AU2207">
        <v>1</v>
      </c>
      <c r="AX2207" s="142"/>
      <c r="AY2207" s="141"/>
      <c r="BJ2207" s="142"/>
      <c r="BK2207" s="141"/>
      <c r="BO2207">
        <v>1</v>
      </c>
      <c r="BV2207" s="142"/>
      <c r="BW2207" s="302">
        <v>0</v>
      </c>
      <c r="BX2207" s="302">
        <v>1</v>
      </c>
      <c r="BY2207" s="302">
        <v>4</v>
      </c>
      <c r="BZ2207" s="302">
        <v>1</v>
      </c>
      <c r="CA2207" s="302">
        <v>0</v>
      </c>
      <c r="CB2207" s="302">
        <v>1</v>
      </c>
      <c r="CC2207" s="303">
        <v>3.968253968253968E-3</v>
      </c>
      <c r="CD2207" s="304">
        <v>0</v>
      </c>
      <c r="CE2207" s="302">
        <v>0</v>
      </c>
      <c r="CF2207" s="302">
        <v>30</v>
      </c>
      <c r="CG2207" s="296">
        <v>1.9841269841269841E-4</v>
      </c>
      <c r="CH2207" s="297" t="s">
        <v>12384</v>
      </c>
      <c r="CI2207" s="305">
        <v>0</v>
      </c>
      <c r="CJ2207" s="306">
        <v>1.0357142857142856</v>
      </c>
      <c r="CK2207" s="300">
        <v>1</v>
      </c>
      <c r="CL2207" s="301">
        <v>2</v>
      </c>
    </row>
    <row r="2208" spans="1:90" x14ac:dyDescent="0.25">
      <c r="A2208">
        <v>1810104530</v>
      </c>
      <c r="B2208" s="287" t="s">
        <v>14600</v>
      </c>
      <c r="C2208" s="141"/>
      <c r="N2208" s="142"/>
      <c r="O2208" s="141"/>
      <c r="AA2208" s="141"/>
      <c r="AH2208">
        <v>1</v>
      </c>
      <c r="AJ2208">
        <v>1</v>
      </c>
      <c r="AL2208" s="142"/>
      <c r="AM2208" s="141">
        <v>1</v>
      </c>
      <c r="AS2208">
        <v>1</v>
      </c>
      <c r="AW2208">
        <v>1</v>
      </c>
      <c r="AX2208" s="142"/>
      <c r="AY2208" s="141"/>
      <c r="AZ2208">
        <v>1</v>
      </c>
      <c r="BJ2208" s="142">
        <v>1</v>
      </c>
      <c r="BK2208" s="141">
        <v>1</v>
      </c>
      <c r="BV2208" s="142"/>
      <c r="BW2208" s="302">
        <v>0</v>
      </c>
      <c r="BX2208" s="302">
        <v>0</v>
      </c>
      <c r="BY2208" s="302">
        <v>2</v>
      </c>
      <c r="BZ2208" s="302">
        <v>3</v>
      </c>
      <c r="CA2208" s="302">
        <v>2</v>
      </c>
      <c r="CB2208" s="302">
        <v>1</v>
      </c>
      <c r="CC2208" s="303">
        <v>3.968253968253968E-3</v>
      </c>
      <c r="CD2208" s="304">
        <v>0</v>
      </c>
      <c r="CE2208" s="302">
        <v>0</v>
      </c>
      <c r="CF2208" s="302">
        <v>30</v>
      </c>
      <c r="CG2208" s="296">
        <v>1.9841269841269841E-4</v>
      </c>
      <c r="CH2208" s="297" t="s">
        <v>12384</v>
      </c>
      <c r="CI2208" s="305">
        <v>0</v>
      </c>
      <c r="CJ2208" s="306">
        <v>1.0357142857142856</v>
      </c>
      <c r="CK2208" s="300">
        <v>1</v>
      </c>
      <c r="CL2208" s="301">
        <v>2</v>
      </c>
    </row>
    <row r="2209" spans="1:90" x14ac:dyDescent="0.25">
      <c r="A2209">
        <v>1810104550</v>
      </c>
      <c r="B2209" s="287" t="s">
        <v>14601</v>
      </c>
      <c r="C2209" s="141"/>
      <c r="N2209" s="142"/>
      <c r="O2209" s="141"/>
      <c r="AA2209" s="141"/>
      <c r="AL2209" s="142"/>
      <c r="AM2209" s="141"/>
      <c r="AX2209" s="142"/>
      <c r="AY2209" s="141"/>
      <c r="BG2209">
        <v>1</v>
      </c>
      <c r="BJ2209" s="142"/>
      <c r="BK2209" s="141"/>
      <c r="BV2209" s="142"/>
      <c r="BW2209" s="302">
        <v>0</v>
      </c>
      <c r="BX2209" s="302">
        <v>0</v>
      </c>
      <c r="BY2209" s="302">
        <v>0</v>
      </c>
      <c r="BZ2209" s="302">
        <v>0</v>
      </c>
      <c r="CA2209" s="302">
        <v>1</v>
      </c>
      <c r="CB2209" s="302">
        <v>0</v>
      </c>
      <c r="CC2209" s="303">
        <v>0</v>
      </c>
      <c r="CD2209" s="304">
        <v>0</v>
      </c>
      <c r="CE2209" s="302">
        <v>0</v>
      </c>
      <c r="CF2209" s="302">
        <v>30</v>
      </c>
      <c r="CG2209" s="296">
        <v>0</v>
      </c>
      <c r="CH2209" s="297" t="s">
        <v>12384</v>
      </c>
      <c r="CI2209" s="305">
        <v>0</v>
      </c>
      <c r="CJ2209" s="306">
        <v>0</v>
      </c>
      <c r="CK2209" s="300">
        <v>0</v>
      </c>
      <c r="CL2209" s="301">
        <v>0</v>
      </c>
    </row>
    <row r="2210" spans="1:90" x14ac:dyDescent="0.25">
      <c r="A2210">
        <v>1810104570</v>
      </c>
      <c r="B2210" s="287" t="s">
        <v>14602</v>
      </c>
      <c r="C2210" s="141"/>
      <c r="N2210" s="142"/>
      <c r="O2210" s="141"/>
      <c r="AA2210" s="141"/>
      <c r="AF2210">
        <v>1</v>
      </c>
      <c r="AG2210">
        <v>1</v>
      </c>
      <c r="AL2210" s="142"/>
      <c r="AM2210" s="141"/>
      <c r="AX2210" s="142"/>
      <c r="AY2210" s="141"/>
      <c r="AZ2210">
        <v>1</v>
      </c>
      <c r="BB2210">
        <v>1</v>
      </c>
      <c r="BI2210">
        <v>1</v>
      </c>
      <c r="BJ2210" s="142"/>
      <c r="BK2210" s="141"/>
      <c r="BV2210" s="142"/>
      <c r="BW2210" s="302">
        <v>0</v>
      </c>
      <c r="BX2210" s="302">
        <v>0</v>
      </c>
      <c r="BY2210" s="302">
        <v>2</v>
      </c>
      <c r="BZ2210" s="302">
        <v>0</v>
      </c>
      <c r="CA2210" s="302">
        <v>3</v>
      </c>
      <c r="CB2210" s="302">
        <v>0</v>
      </c>
      <c r="CC2210" s="303">
        <v>0</v>
      </c>
      <c r="CD2210" s="304">
        <v>0</v>
      </c>
      <c r="CE2210" s="302">
        <v>0</v>
      </c>
      <c r="CF2210" s="302">
        <v>30</v>
      </c>
      <c r="CG2210" s="296">
        <v>0</v>
      </c>
      <c r="CH2210" s="297" t="s">
        <v>12384</v>
      </c>
      <c r="CI2210" s="305">
        <v>0</v>
      </c>
      <c r="CJ2210" s="306">
        <v>0</v>
      </c>
      <c r="CK2210" s="300">
        <v>0</v>
      </c>
      <c r="CL2210" s="301">
        <v>0</v>
      </c>
    </row>
    <row r="2211" spans="1:90" x14ac:dyDescent="0.25">
      <c r="A2211">
        <v>1810104580</v>
      </c>
      <c r="B2211" s="287" t="s">
        <v>14603</v>
      </c>
      <c r="C2211" s="141"/>
      <c r="N2211" s="142"/>
      <c r="O2211" s="141"/>
      <c r="AA2211" s="141"/>
      <c r="AL2211" s="142"/>
      <c r="AM2211" s="141"/>
      <c r="AX2211" s="142"/>
      <c r="AY2211" s="141"/>
      <c r="BB2211">
        <v>2</v>
      </c>
      <c r="BJ2211" s="142"/>
      <c r="BK2211" s="141"/>
      <c r="BV2211" s="142"/>
      <c r="BW2211" s="302">
        <v>0</v>
      </c>
      <c r="BX2211" s="302">
        <v>0</v>
      </c>
      <c r="BY2211" s="302">
        <v>0</v>
      </c>
      <c r="BZ2211" s="302">
        <v>0</v>
      </c>
      <c r="CA2211" s="302">
        <v>2</v>
      </c>
      <c r="CB2211" s="302">
        <v>0</v>
      </c>
      <c r="CC2211" s="303">
        <v>0</v>
      </c>
      <c r="CD2211" s="304">
        <v>0</v>
      </c>
      <c r="CE2211" s="302">
        <v>0</v>
      </c>
      <c r="CF2211" s="302">
        <v>30</v>
      </c>
      <c r="CG2211" s="296">
        <v>0</v>
      </c>
      <c r="CH2211" s="297" t="s">
        <v>12384</v>
      </c>
      <c r="CI2211" s="305">
        <v>0</v>
      </c>
      <c r="CJ2211" s="306">
        <v>0</v>
      </c>
      <c r="CK2211" s="300">
        <v>0</v>
      </c>
      <c r="CL2211" s="301">
        <v>0</v>
      </c>
    </row>
    <row r="2212" spans="1:90" x14ac:dyDescent="0.25">
      <c r="A2212">
        <v>1810104590</v>
      </c>
      <c r="B2212" s="287" t="s">
        <v>14604</v>
      </c>
      <c r="C2212" s="141"/>
      <c r="N2212" s="142"/>
      <c r="O2212" s="141"/>
      <c r="AA2212" s="141"/>
      <c r="AL2212" s="142"/>
      <c r="AM2212" s="141"/>
      <c r="AO2212">
        <v>1</v>
      </c>
      <c r="AX2212" s="142"/>
      <c r="AY2212" s="141"/>
      <c r="BB2212">
        <v>1</v>
      </c>
      <c r="BC2212">
        <v>1</v>
      </c>
      <c r="BJ2212" s="142"/>
      <c r="BK2212" s="141"/>
      <c r="BS2212">
        <v>1</v>
      </c>
      <c r="BU2212">
        <v>1</v>
      </c>
      <c r="BV2212" s="142"/>
      <c r="BW2212" s="302">
        <v>0</v>
      </c>
      <c r="BX2212" s="302">
        <v>0</v>
      </c>
      <c r="BY2212" s="302">
        <v>0</v>
      </c>
      <c r="BZ2212" s="302">
        <v>1</v>
      </c>
      <c r="CA2212" s="302">
        <v>2</v>
      </c>
      <c r="CB2212" s="302">
        <v>2</v>
      </c>
      <c r="CC2212" s="303">
        <v>7.9365079365079361E-3</v>
      </c>
      <c r="CD2212" s="304">
        <v>0</v>
      </c>
      <c r="CE2212" s="302">
        <v>0</v>
      </c>
      <c r="CF2212" s="302">
        <v>30</v>
      </c>
      <c r="CG2212" s="296">
        <v>3.9682539682539683E-4</v>
      </c>
      <c r="CH2212" s="297" t="s">
        <v>12384</v>
      </c>
      <c r="CI2212" s="305">
        <v>0</v>
      </c>
      <c r="CJ2212" s="306">
        <v>2.0714285714285712</v>
      </c>
      <c r="CK2212" s="300">
        <v>1</v>
      </c>
      <c r="CL2212" s="301">
        <v>3</v>
      </c>
    </row>
    <row r="2213" spans="1:90" x14ac:dyDescent="0.25">
      <c r="A2213">
        <v>1810104600</v>
      </c>
      <c r="B2213" s="287" t="s">
        <v>14605</v>
      </c>
      <c r="C2213" s="141"/>
      <c r="N2213" s="142"/>
      <c r="O2213" s="141"/>
      <c r="X2213">
        <v>1</v>
      </c>
      <c r="AA2213" s="141"/>
      <c r="AB2213">
        <v>1</v>
      </c>
      <c r="AD2213">
        <v>1</v>
      </c>
      <c r="AE2213">
        <v>2</v>
      </c>
      <c r="AL2213" s="142">
        <v>1</v>
      </c>
      <c r="AM2213" s="141"/>
      <c r="AP2213">
        <v>1</v>
      </c>
      <c r="AS2213">
        <v>1</v>
      </c>
      <c r="AV2213">
        <v>1</v>
      </c>
      <c r="AX2213" s="142"/>
      <c r="AY2213" s="141">
        <v>3</v>
      </c>
      <c r="BJ2213" s="142"/>
      <c r="BK2213" s="141">
        <v>1</v>
      </c>
      <c r="BL2213">
        <v>1</v>
      </c>
      <c r="BP2213">
        <v>1</v>
      </c>
      <c r="BU2213">
        <v>1</v>
      </c>
      <c r="BV2213" s="142"/>
      <c r="BW2213" s="302">
        <v>0</v>
      </c>
      <c r="BX2213" s="302">
        <v>1</v>
      </c>
      <c r="BY2213" s="302">
        <v>5</v>
      </c>
      <c r="BZ2213" s="302">
        <v>3</v>
      </c>
      <c r="CA2213" s="302">
        <v>3</v>
      </c>
      <c r="CB2213" s="302">
        <v>4</v>
      </c>
      <c r="CC2213" s="303">
        <v>1.5873015873015872E-2</v>
      </c>
      <c r="CD2213" s="304">
        <v>0</v>
      </c>
      <c r="CE2213" s="302">
        <v>0</v>
      </c>
      <c r="CF2213" s="302">
        <v>30</v>
      </c>
      <c r="CG2213" s="296">
        <v>7.9365079365079365E-4</v>
      </c>
      <c r="CH2213" s="297" t="s">
        <v>12384</v>
      </c>
      <c r="CI2213" s="305">
        <v>0</v>
      </c>
      <c r="CJ2213" s="306">
        <v>4.1428571428571423</v>
      </c>
      <c r="CK2213" s="300">
        <v>1</v>
      </c>
      <c r="CL2213" s="301">
        <v>5</v>
      </c>
    </row>
    <row r="2214" spans="1:90" x14ac:dyDescent="0.25">
      <c r="A2214">
        <v>1810104610</v>
      </c>
      <c r="B2214" s="287" t="s">
        <v>14606</v>
      </c>
      <c r="C2214" s="141">
        <v>1</v>
      </c>
      <c r="N2214" s="142"/>
      <c r="O2214" s="141"/>
      <c r="X2214">
        <v>1</v>
      </c>
      <c r="Y2214">
        <v>2</v>
      </c>
      <c r="Z2214">
        <v>2</v>
      </c>
      <c r="AA2214" s="141">
        <v>2</v>
      </c>
      <c r="AB2214">
        <v>3</v>
      </c>
      <c r="AC2214">
        <v>4</v>
      </c>
      <c r="AD2214">
        <v>2</v>
      </c>
      <c r="AE2214">
        <v>1</v>
      </c>
      <c r="AG2214">
        <v>1</v>
      </c>
      <c r="AL2214" s="142"/>
      <c r="AM2214" s="141"/>
      <c r="AP2214">
        <v>1</v>
      </c>
      <c r="AU2214">
        <v>1</v>
      </c>
      <c r="AW2214">
        <v>1</v>
      </c>
      <c r="AX2214" s="142"/>
      <c r="AY2214" s="141"/>
      <c r="BE2214">
        <v>1</v>
      </c>
      <c r="BH2214">
        <v>1</v>
      </c>
      <c r="BJ2214" s="142"/>
      <c r="BK2214" s="141">
        <v>1</v>
      </c>
      <c r="BQ2214">
        <v>1</v>
      </c>
      <c r="BV2214" s="142"/>
      <c r="BW2214" s="302">
        <v>1</v>
      </c>
      <c r="BX2214" s="302">
        <v>5</v>
      </c>
      <c r="BY2214" s="302">
        <v>13</v>
      </c>
      <c r="BZ2214" s="302">
        <v>3</v>
      </c>
      <c r="CA2214" s="302">
        <v>2</v>
      </c>
      <c r="CB2214" s="302">
        <v>2</v>
      </c>
      <c r="CC2214" s="303">
        <v>7.9365079365079361E-3</v>
      </c>
      <c r="CD2214" s="304">
        <v>0</v>
      </c>
      <c r="CE2214" s="302">
        <v>0</v>
      </c>
      <c r="CF2214" s="302">
        <v>30</v>
      </c>
      <c r="CG2214" s="296">
        <v>3.9682539682539683E-4</v>
      </c>
      <c r="CH2214" s="297" t="s">
        <v>12384</v>
      </c>
      <c r="CI2214" s="305">
        <v>0</v>
      </c>
      <c r="CJ2214" s="306">
        <v>2.0714285714285712</v>
      </c>
      <c r="CK2214" s="300">
        <v>1</v>
      </c>
      <c r="CL2214" s="301">
        <v>3</v>
      </c>
    </row>
    <row r="2215" spans="1:90" x14ac:dyDescent="0.25">
      <c r="A2215">
        <v>1810104620</v>
      </c>
      <c r="B2215" s="287" t="s">
        <v>14607</v>
      </c>
      <c r="C2215" s="141"/>
      <c r="N2215" s="142"/>
      <c r="O2215" s="141"/>
      <c r="AA2215" s="141"/>
      <c r="AL2215" s="142"/>
      <c r="AM2215" s="141"/>
      <c r="AX2215" s="142"/>
      <c r="AY2215" s="141"/>
      <c r="BA2215">
        <v>1</v>
      </c>
      <c r="BJ2215" s="142"/>
      <c r="BK2215" s="141"/>
      <c r="BV2215" s="142"/>
      <c r="BW2215" s="302">
        <v>0</v>
      </c>
      <c r="BX2215" s="302">
        <v>0</v>
      </c>
      <c r="BY2215" s="302">
        <v>0</v>
      </c>
      <c r="BZ2215" s="302">
        <v>0</v>
      </c>
      <c r="CA2215" s="302">
        <v>1</v>
      </c>
      <c r="CB2215" s="302">
        <v>0</v>
      </c>
      <c r="CC2215" s="303">
        <v>0</v>
      </c>
      <c r="CD2215" s="304">
        <v>0</v>
      </c>
      <c r="CE2215" s="302">
        <v>0</v>
      </c>
      <c r="CF2215" s="302">
        <v>30</v>
      </c>
      <c r="CG2215" s="296">
        <v>0</v>
      </c>
      <c r="CH2215" s="297" t="s">
        <v>12384</v>
      </c>
      <c r="CI2215" s="305">
        <v>0</v>
      </c>
      <c r="CJ2215" s="306">
        <v>0</v>
      </c>
      <c r="CK2215" s="300">
        <v>0</v>
      </c>
      <c r="CL2215" s="301">
        <v>0</v>
      </c>
    </row>
    <row r="2216" spans="1:90" x14ac:dyDescent="0.25">
      <c r="A2216">
        <v>1810104650</v>
      </c>
      <c r="B2216" s="287" t="s">
        <v>14608</v>
      </c>
      <c r="C2216" s="141"/>
      <c r="N2216" s="142"/>
      <c r="O2216" s="141"/>
      <c r="AA2216" s="141"/>
      <c r="AD2216">
        <v>1</v>
      </c>
      <c r="AE2216">
        <v>1</v>
      </c>
      <c r="AF2216">
        <v>1</v>
      </c>
      <c r="AK2216">
        <v>1</v>
      </c>
      <c r="AL2216" s="142"/>
      <c r="AM2216" s="141"/>
      <c r="AO2216">
        <v>1</v>
      </c>
      <c r="AR2216">
        <v>1</v>
      </c>
      <c r="AS2216">
        <v>1</v>
      </c>
      <c r="AX2216" s="142"/>
      <c r="AY2216" s="141"/>
      <c r="BJ2216" s="142"/>
      <c r="BK2216" s="141">
        <v>1</v>
      </c>
      <c r="BV2216" s="142"/>
      <c r="BW2216" s="302">
        <v>0</v>
      </c>
      <c r="BX2216" s="302">
        <v>0</v>
      </c>
      <c r="BY2216" s="302">
        <v>4</v>
      </c>
      <c r="BZ2216" s="302">
        <v>3</v>
      </c>
      <c r="CA2216" s="302">
        <v>0</v>
      </c>
      <c r="CB2216" s="302">
        <v>1</v>
      </c>
      <c r="CC2216" s="303">
        <v>3.968253968253968E-3</v>
      </c>
      <c r="CD2216" s="304">
        <v>0</v>
      </c>
      <c r="CE2216" s="302">
        <v>0</v>
      </c>
      <c r="CF2216" s="302">
        <v>30</v>
      </c>
      <c r="CG2216" s="296">
        <v>1.9841269841269841E-4</v>
      </c>
      <c r="CH2216" s="297" t="s">
        <v>12384</v>
      </c>
      <c r="CI2216" s="305">
        <v>0</v>
      </c>
      <c r="CJ2216" s="306">
        <v>1.0357142857142856</v>
      </c>
      <c r="CK2216" s="300">
        <v>1</v>
      </c>
      <c r="CL2216" s="301">
        <v>2</v>
      </c>
    </row>
    <row r="2217" spans="1:90" x14ac:dyDescent="0.25">
      <c r="A2217">
        <v>1810104680</v>
      </c>
      <c r="B2217" s="287" t="s">
        <v>14609</v>
      </c>
      <c r="C2217" s="141"/>
      <c r="N2217" s="142"/>
      <c r="O2217" s="141"/>
      <c r="V2217">
        <v>1</v>
      </c>
      <c r="X2217">
        <v>1</v>
      </c>
      <c r="AA2217" s="141"/>
      <c r="AC2217">
        <v>1</v>
      </c>
      <c r="AE2217">
        <v>1</v>
      </c>
      <c r="AL2217" s="142"/>
      <c r="AM2217" s="141"/>
      <c r="AO2217">
        <v>1</v>
      </c>
      <c r="AX2217" s="142"/>
      <c r="AY2217" s="141"/>
      <c r="BJ2217" s="142"/>
      <c r="BK2217" s="141"/>
      <c r="BV2217" s="142"/>
      <c r="BW2217" s="302">
        <v>0</v>
      </c>
      <c r="BX2217" s="302">
        <v>2</v>
      </c>
      <c r="BY2217" s="302">
        <v>2</v>
      </c>
      <c r="BZ2217" s="302">
        <v>1</v>
      </c>
      <c r="CA2217" s="302">
        <v>0</v>
      </c>
      <c r="CB2217" s="302">
        <v>0</v>
      </c>
      <c r="CC2217" s="303">
        <v>0</v>
      </c>
      <c r="CD2217" s="304">
        <v>0</v>
      </c>
      <c r="CE2217" s="302">
        <v>0</v>
      </c>
      <c r="CF2217" s="302">
        <v>30</v>
      </c>
      <c r="CG2217" s="296">
        <v>0</v>
      </c>
      <c r="CH2217" s="297" t="s">
        <v>12384</v>
      </c>
      <c r="CI2217" s="305">
        <v>0</v>
      </c>
      <c r="CJ2217" s="306">
        <v>0</v>
      </c>
      <c r="CK2217" s="300">
        <v>0</v>
      </c>
      <c r="CL2217" s="301">
        <v>0</v>
      </c>
    </row>
    <row r="2218" spans="1:90" x14ac:dyDescent="0.25">
      <c r="A2218">
        <v>1810104700</v>
      </c>
      <c r="B2218" s="287" t="s">
        <v>14610</v>
      </c>
      <c r="C2218" s="141"/>
      <c r="N2218" s="142"/>
      <c r="O2218" s="141"/>
      <c r="Y2218">
        <v>1</v>
      </c>
      <c r="AA2218" s="141"/>
      <c r="AL2218" s="142"/>
      <c r="AM2218" s="141"/>
      <c r="AO2218">
        <v>1</v>
      </c>
      <c r="AR2218">
        <v>1</v>
      </c>
      <c r="AX2218" s="142"/>
      <c r="AY2218" s="141"/>
      <c r="BB2218">
        <v>1</v>
      </c>
      <c r="BJ2218" s="142"/>
      <c r="BK2218" s="141"/>
      <c r="BP2218">
        <v>1</v>
      </c>
      <c r="BV2218" s="142"/>
      <c r="BW2218" s="302">
        <v>0</v>
      </c>
      <c r="BX2218" s="302">
        <v>1</v>
      </c>
      <c r="BY2218" s="302">
        <v>0</v>
      </c>
      <c r="BZ2218" s="302">
        <v>2</v>
      </c>
      <c r="CA2218" s="302">
        <v>1</v>
      </c>
      <c r="CB2218" s="302">
        <v>1</v>
      </c>
      <c r="CC2218" s="303">
        <v>3.968253968253968E-3</v>
      </c>
      <c r="CD2218" s="304">
        <v>0</v>
      </c>
      <c r="CE2218" s="302">
        <v>0</v>
      </c>
      <c r="CF2218" s="302">
        <v>30</v>
      </c>
      <c r="CG2218" s="296">
        <v>1.9841269841269841E-4</v>
      </c>
      <c r="CH2218" s="297" t="s">
        <v>12384</v>
      </c>
      <c r="CI2218" s="305">
        <v>0</v>
      </c>
      <c r="CJ2218" s="306">
        <v>1.0357142857142856</v>
      </c>
      <c r="CK2218" s="300">
        <v>1</v>
      </c>
      <c r="CL2218" s="301">
        <v>2</v>
      </c>
    </row>
    <row r="2219" spans="1:90" x14ac:dyDescent="0.25">
      <c r="A2219">
        <v>1810104780</v>
      </c>
      <c r="B2219" s="287" t="s">
        <v>14611</v>
      </c>
      <c r="C2219" s="141"/>
      <c r="N2219" s="142"/>
      <c r="O2219" s="141"/>
      <c r="AA2219" s="141"/>
      <c r="AE2219">
        <v>1</v>
      </c>
      <c r="AL2219" s="142"/>
      <c r="AM2219" s="141"/>
      <c r="AN2219">
        <v>1</v>
      </c>
      <c r="AP2219">
        <v>1</v>
      </c>
      <c r="AR2219">
        <v>1</v>
      </c>
      <c r="AS2219">
        <v>2</v>
      </c>
      <c r="AT2219">
        <v>2</v>
      </c>
      <c r="AV2219">
        <v>2</v>
      </c>
      <c r="AX2219" s="142"/>
      <c r="AY2219" s="141">
        <v>1</v>
      </c>
      <c r="AZ2219">
        <v>2</v>
      </c>
      <c r="BC2219">
        <v>1</v>
      </c>
      <c r="BD2219">
        <v>1</v>
      </c>
      <c r="BF2219">
        <v>1</v>
      </c>
      <c r="BG2219">
        <v>1</v>
      </c>
      <c r="BH2219">
        <v>2</v>
      </c>
      <c r="BI2219">
        <v>1</v>
      </c>
      <c r="BJ2219" s="142">
        <v>1</v>
      </c>
      <c r="BK2219" s="141"/>
      <c r="BN2219">
        <v>1</v>
      </c>
      <c r="BP2219">
        <v>1</v>
      </c>
      <c r="BS2219">
        <v>1</v>
      </c>
      <c r="BV2219" s="142"/>
      <c r="BW2219" s="302">
        <v>0</v>
      </c>
      <c r="BX2219" s="302">
        <v>0</v>
      </c>
      <c r="BY2219" s="302">
        <v>1</v>
      </c>
      <c r="BZ2219" s="302">
        <v>9</v>
      </c>
      <c r="CA2219" s="302">
        <v>11</v>
      </c>
      <c r="CB2219" s="302">
        <v>3</v>
      </c>
      <c r="CC2219" s="303">
        <v>1.1904761904761904E-2</v>
      </c>
      <c r="CD2219" s="304">
        <v>0</v>
      </c>
      <c r="CE2219" s="302">
        <v>0</v>
      </c>
      <c r="CF2219" s="302">
        <v>30</v>
      </c>
      <c r="CG2219" s="296">
        <v>5.9523809523809529E-4</v>
      </c>
      <c r="CH2219" s="297" t="s">
        <v>12384</v>
      </c>
      <c r="CI2219" s="305">
        <v>0</v>
      </c>
      <c r="CJ2219" s="306">
        <v>3.1071428571428568</v>
      </c>
      <c r="CK2219" s="300">
        <v>1</v>
      </c>
      <c r="CL2219" s="301">
        <v>4</v>
      </c>
    </row>
    <row r="2220" spans="1:90" x14ac:dyDescent="0.25">
      <c r="A2220">
        <v>1810104790</v>
      </c>
      <c r="B2220" s="287" t="s">
        <v>14612</v>
      </c>
      <c r="C2220" s="141"/>
      <c r="N2220" s="142"/>
      <c r="O2220" s="141"/>
      <c r="AA2220" s="141"/>
      <c r="AL2220" s="142"/>
      <c r="AM2220" s="141"/>
      <c r="AX2220" s="142"/>
      <c r="AY2220" s="141"/>
      <c r="BJ2220" s="142"/>
      <c r="BK2220" s="141"/>
      <c r="BU2220">
        <v>1</v>
      </c>
      <c r="BV2220" s="142"/>
      <c r="BW2220" s="302">
        <v>0</v>
      </c>
      <c r="BX2220" s="302">
        <v>0</v>
      </c>
      <c r="BY2220" s="302">
        <v>0</v>
      </c>
      <c r="BZ2220" s="302">
        <v>0</v>
      </c>
      <c r="CA2220" s="302">
        <v>0</v>
      </c>
      <c r="CB2220" s="302">
        <v>1</v>
      </c>
      <c r="CC2220" s="303">
        <v>3.968253968253968E-3</v>
      </c>
      <c r="CD2220" s="304">
        <v>0</v>
      </c>
      <c r="CE2220" s="302">
        <v>0</v>
      </c>
      <c r="CF2220" s="302">
        <v>30</v>
      </c>
      <c r="CG2220" s="296">
        <v>1.9841269841269841E-4</v>
      </c>
      <c r="CH2220" s="297" t="s">
        <v>12384</v>
      </c>
      <c r="CI2220" s="305">
        <v>0</v>
      </c>
      <c r="CJ2220" s="306">
        <v>1.0357142857142856</v>
      </c>
      <c r="CK2220" s="300">
        <v>1</v>
      </c>
      <c r="CL2220" s="301">
        <v>2</v>
      </c>
    </row>
    <row r="2221" spans="1:90" x14ac:dyDescent="0.25">
      <c r="A2221">
        <v>1810104800</v>
      </c>
      <c r="B2221" s="287" t="s">
        <v>14613</v>
      </c>
      <c r="C2221" s="141"/>
      <c r="E2221">
        <v>1</v>
      </c>
      <c r="F2221">
        <v>2</v>
      </c>
      <c r="N2221" s="142"/>
      <c r="O2221" s="141"/>
      <c r="AA2221" s="141">
        <v>1</v>
      </c>
      <c r="AC2221">
        <v>1</v>
      </c>
      <c r="AD2221">
        <v>1</v>
      </c>
      <c r="AI2221">
        <v>1</v>
      </c>
      <c r="AL2221" s="142"/>
      <c r="AM2221" s="141"/>
      <c r="AN2221">
        <v>1</v>
      </c>
      <c r="AR2221">
        <v>1</v>
      </c>
      <c r="AT2221">
        <v>2</v>
      </c>
      <c r="AU2221">
        <v>1</v>
      </c>
      <c r="AW2221">
        <v>1</v>
      </c>
      <c r="AX2221" s="142">
        <v>2</v>
      </c>
      <c r="AY2221" s="141">
        <v>1</v>
      </c>
      <c r="AZ2221">
        <v>3</v>
      </c>
      <c r="BA2221">
        <v>1</v>
      </c>
      <c r="BC2221">
        <v>1</v>
      </c>
      <c r="BF2221">
        <v>2</v>
      </c>
      <c r="BG2221">
        <v>1</v>
      </c>
      <c r="BH2221">
        <v>1</v>
      </c>
      <c r="BJ2221" s="142">
        <v>1</v>
      </c>
      <c r="BK2221" s="141"/>
      <c r="BN2221">
        <v>1</v>
      </c>
      <c r="BP2221">
        <v>1</v>
      </c>
      <c r="BS2221">
        <v>1</v>
      </c>
      <c r="BU2221">
        <v>1</v>
      </c>
      <c r="BV2221" s="142">
        <v>2</v>
      </c>
      <c r="BW2221" s="302">
        <v>3</v>
      </c>
      <c r="BX2221" s="302">
        <v>0</v>
      </c>
      <c r="BY2221" s="302">
        <v>4</v>
      </c>
      <c r="BZ2221" s="302">
        <v>8</v>
      </c>
      <c r="CA2221" s="302">
        <v>11</v>
      </c>
      <c r="CB2221" s="302">
        <v>6</v>
      </c>
      <c r="CC2221" s="303">
        <v>2.3809523809523808E-2</v>
      </c>
      <c r="CD2221" s="304">
        <v>0.44721359549995787</v>
      </c>
      <c r="CE2221" s="302">
        <v>0</v>
      </c>
      <c r="CF2221" s="302">
        <v>30</v>
      </c>
      <c r="CG2221" s="296">
        <v>1.1904761904761906E-3</v>
      </c>
      <c r="CH2221" s="297" t="s">
        <v>12384</v>
      </c>
      <c r="CI2221" s="305">
        <v>1</v>
      </c>
      <c r="CJ2221" s="306">
        <v>6.6614993097856718</v>
      </c>
      <c r="CK2221" s="300">
        <v>2</v>
      </c>
      <c r="CL2221" s="301">
        <v>7</v>
      </c>
    </row>
    <row r="2222" spans="1:90" x14ac:dyDescent="0.25">
      <c r="A2222">
        <v>1810104810</v>
      </c>
      <c r="B2222" s="287" t="s">
        <v>14614</v>
      </c>
      <c r="C2222" s="141"/>
      <c r="N2222" s="142"/>
      <c r="O2222" s="141"/>
      <c r="AA2222" s="141"/>
      <c r="AL2222" s="142"/>
      <c r="AM2222" s="141"/>
      <c r="AX2222" s="142"/>
      <c r="AY2222" s="141"/>
      <c r="BJ2222" s="142">
        <v>1</v>
      </c>
      <c r="BK2222" s="141"/>
      <c r="BT2222">
        <v>1</v>
      </c>
      <c r="BV2222" s="142"/>
      <c r="BW2222" s="302">
        <v>0</v>
      </c>
      <c r="BX2222" s="302">
        <v>0</v>
      </c>
      <c r="BY2222" s="302">
        <v>0</v>
      </c>
      <c r="BZ2222" s="302">
        <v>0</v>
      </c>
      <c r="CA2222" s="302">
        <v>1</v>
      </c>
      <c r="CB2222" s="302">
        <v>1</v>
      </c>
      <c r="CC2222" s="303">
        <v>3.968253968253968E-3</v>
      </c>
      <c r="CD2222" s="304">
        <v>0</v>
      </c>
      <c r="CE2222" s="302">
        <v>0</v>
      </c>
      <c r="CF2222" s="302">
        <v>30</v>
      </c>
      <c r="CG2222" s="296">
        <v>1.9841269841269841E-4</v>
      </c>
      <c r="CH2222" s="297" t="s">
        <v>12384</v>
      </c>
      <c r="CI2222" s="305">
        <v>0</v>
      </c>
      <c r="CJ2222" s="306">
        <v>1.0357142857142856</v>
      </c>
      <c r="CK2222" s="300">
        <v>1</v>
      </c>
      <c r="CL2222" s="301">
        <v>2</v>
      </c>
    </row>
    <row r="2223" spans="1:90" x14ac:dyDescent="0.25">
      <c r="A2223">
        <v>1810104820</v>
      </c>
      <c r="B2223" s="287" t="s">
        <v>14615</v>
      </c>
      <c r="C2223" s="141"/>
      <c r="N2223" s="142"/>
      <c r="O2223" s="141"/>
      <c r="AA2223" s="141"/>
      <c r="AE2223">
        <v>1</v>
      </c>
      <c r="AK2223">
        <v>1</v>
      </c>
      <c r="AL2223" s="142">
        <v>1</v>
      </c>
      <c r="AM2223" s="141">
        <v>1</v>
      </c>
      <c r="AN2223">
        <v>3</v>
      </c>
      <c r="AP2223">
        <v>1</v>
      </c>
      <c r="AR2223">
        <v>1</v>
      </c>
      <c r="AS2223">
        <v>1</v>
      </c>
      <c r="AT2223">
        <v>1</v>
      </c>
      <c r="AV2223">
        <v>1</v>
      </c>
      <c r="AX2223" s="142">
        <v>1</v>
      </c>
      <c r="AY2223" s="141"/>
      <c r="AZ2223">
        <v>3</v>
      </c>
      <c r="BA2223">
        <v>1</v>
      </c>
      <c r="BC2223">
        <v>1</v>
      </c>
      <c r="BF2223">
        <v>1</v>
      </c>
      <c r="BG2223">
        <v>1</v>
      </c>
      <c r="BH2223">
        <v>1</v>
      </c>
      <c r="BJ2223" s="142">
        <v>1</v>
      </c>
      <c r="BK2223" s="141"/>
      <c r="BN2223">
        <v>1</v>
      </c>
      <c r="BP2223">
        <v>1</v>
      </c>
      <c r="BS2223">
        <v>1</v>
      </c>
      <c r="BU2223">
        <v>1</v>
      </c>
      <c r="BV2223" s="142">
        <v>2</v>
      </c>
      <c r="BW2223" s="302">
        <v>0</v>
      </c>
      <c r="BX2223" s="302">
        <v>0</v>
      </c>
      <c r="BY2223" s="302">
        <v>3</v>
      </c>
      <c r="BZ2223" s="302">
        <v>10</v>
      </c>
      <c r="CA2223" s="302">
        <v>9</v>
      </c>
      <c r="CB2223" s="302">
        <v>6</v>
      </c>
      <c r="CC2223" s="303">
        <v>2.3809523809523808E-2</v>
      </c>
      <c r="CD2223" s="304">
        <v>0.44721359549995787</v>
      </c>
      <c r="CE2223" s="302">
        <v>0</v>
      </c>
      <c r="CF2223" s="302">
        <v>30</v>
      </c>
      <c r="CG2223" s="296">
        <v>1.1904761904761906E-3</v>
      </c>
      <c r="CH2223" s="297" t="s">
        <v>12384</v>
      </c>
      <c r="CI2223" s="305">
        <v>1</v>
      </c>
      <c r="CJ2223" s="306">
        <v>6.6614993097856718</v>
      </c>
      <c r="CK2223" s="300">
        <v>2</v>
      </c>
      <c r="CL2223" s="301">
        <v>7</v>
      </c>
    </row>
    <row r="2224" spans="1:90" x14ac:dyDescent="0.25">
      <c r="A2224">
        <v>1810104880</v>
      </c>
      <c r="B2224" s="287" t="s">
        <v>14616</v>
      </c>
      <c r="C2224" s="141"/>
      <c r="N2224" s="142"/>
      <c r="O2224" s="141"/>
      <c r="AA2224" s="141"/>
      <c r="AH2224">
        <v>2</v>
      </c>
      <c r="AL2224" s="142">
        <v>2</v>
      </c>
      <c r="AM2224" s="141">
        <v>2</v>
      </c>
      <c r="AO2224">
        <v>1</v>
      </c>
      <c r="AR2224">
        <v>1</v>
      </c>
      <c r="AT2224">
        <v>1</v>
      </c>
      <c r="AU2224">
        <v>1</v>
      </c>
      <c r="AX2224" s="142"/>
      <c r="AY2224" s="141"/>
      <c r="BC2224">
        <v>2</v>
      </c>
      <c r="BJ2224" s="142"/>
      <c r="BK2224" s="141"/>
      <c r="BP2224">
        <v>2</v>
      </c>
      <c r="BV2224" s="142">
        <v>2</v>
      </c>
      <c r="BW2224" s="302">
        <v>0</v>
      </c>
      <c r="BX2224" s="302">
        <v>0</v>
      </c>
      <c r="BY2224" s="302">
        <v>4</v>
      </c>
      <c r="BZ2224" s="302">
        <v>6</v>
      </c>
      <c r="CA2224" s="302">
        <v>2</v>
      </c>
      <c r="CB2224" s="302">
        <v>4</v>
      </c>
      <c r="CC2224" s="303">
        <v>1.5873015873015872E-2</v>
      </c>
      <c r="CD2224" s="304">
        <v>0</v>
      </c>
      <c r="CE2224" s="302">
        <v>0</v>
      </c>
      <c r="CF2224" s="302">
        <v>30</v>
      </c>
      <c r="CG2224" s="296">
        <v>7.9365079365079365E-4</v>
      </c>
      <c r="CH2224" s="297" t="s">
        <v>12384</v>
      </c>
      <c r="CI2224" s="305">
        <v>0</v>
      </c>
      <c r="CJ2224" s="306">
        <v>4.1428571428571423</v>
      </c>
      <c r="CK2224" s="300">
        <v>1</v>
      </c>
      <c r="CL2224" s="301">
        <v>5</v>
      </c>
    </row>
    <row r="2225" spans="1:90" x14ac:dyDescent="0.25">
      <c r="A2225">
        <v>1810104890</v>
      </c>
      <c r="B2225" s="287" t="s">
        <v>14617</v>
      </c>
      <c r="C2225" s="141"/>
      <c r="N2225" s="142"/>
      <c r="O2225" s="141"/>
      <c r="AA2225" s="141"/>
      <c r="AE2225">
        <v>2</v>
      </c>
      <c r="AG2225">
        <v>1</v>
      </c>
      <c r="AJ2225">
        <v>2</v>
      </c>
      <c r="AL2225" s="142"/>
      <c r="AM2225" s="141"/>
      <c r="AO2225">
        <v>1</v>
      </c>
      <c r="AW2225">
        <v>1</v>
      </c>
      <c r="AX2225" s="142"/>
      <c r="AY2225" s="141"/>
      <c r="BH2225">
        <v>1</v>
      </c>
      <c r="BJ2225" s="142">
        <v>1</v>
      </c>
      <c r="BK2225" s="141"/>
      <c r="BL2225">
        <v>1</v>
      </c>
      <c r="BQ2225">
        <v>1</v>
      </c>
      <c r="BR2225">
        <v>1</v>
      </c>
      <c r="BT2225">
        <v>1</v>
      </c>
      <c r="BV2225" s="142"/>
      <c r="BW2225" s="302">
        <v>0</v>
      </c>
      <c r="BX2225" s="302">
        <v>0</v>
      </c>
      <c r="BY2225" s="302">
        <v>5</v>
      </c>
      <c r="BZ2225" s="302">
        <v>2</v>
      </c>
      <c r="CA2225" s="302">
        <v>2</v>
      </c>
      <c r="CB2225" s="302">
        <v>4</v>
      </c>
      <c r="CC2225" s="303">
        <v>1.5873015873015872E-2</v>
      </c>
      <c r="CD2225" s="304">
        <v>0</v>
      </c>
      <c r="CE2225" s="302">
        <v>0</v>
      </c>
      <c r="CF2225" s="302">
        <v>30</v>
      </c>
      <c r="CG2225" s="296">
        <v>7.9365079365079365E-4</v>
      </c>
      <c r="CH2225" s="297" t="s">
        <v>12384</v>
      </c>
      <c r="CI2225" s="305">
        <v>0</v>
      </c>
      <c r="CJ2225" s="306">
        <v>4.1428571428571423</v>
      </c>
      <c r="CK2225" s="300">
        <v>1</v>
      </c>
      <c r="CL2225" s="301">
        <v>5</v>
      </c>
    </row>
    <row r="2226" spans="1:90" x14ac:dyDescent="0.25">
      <c r="A2226">
        <v>1810104940</v>
      </c>
      <c r="B2226" s="287" t="s">
        <v>14618</v>
      </c>
      <c r="C2226" s="141"/>
      <c r="N2226" s="142"/>
      <c r="O2226" s="141">
        <v>1</v>
      </c>
      <c r="Q2226">
        <v>1</v>
      </c>
      <c r="X2226">
        <v>1</v>
      </c>
      <c r="AA2226" s="141"/>
      <c r="AE2226">
        <v>2</v>
      </c>
      <c r="AF2226">
        <v>1</v>
      </c>
      <c r="AJ2226">
        <v>1</v>
      </c>
      <c r="AL2226" s="142"/>
      <c r="AM2226" s="141"/>
      <c r="AS2226">
        <v>1</v>
      </c>
      <c r="AT2226">
        <v>1</v>
      </c>
      <c r="AW2226">
        <v>2</v>
      </c>
      <c r="AX2226" s="142">
        <v>1</v>
      </c>
      <c r="AY2226" s="141"/>
      <c r="AZ2226">
        <v>1</v>
      </c>
      <c r="BB2226">
        <v>1</v>
      </c>
      <c r="BD2226">
        <v>1</v>
      </c>
      <c r="BF2226">
        <v>1</v>
      </c>
      <c r="BH2226">
        <v>1</v>
      </c>
      <c r="BJ2226" s="142"/>
      <c r="BK2226" s="141"/>
      <c r="BV2226" s="142"/>
      <c r="BW2226" s="302">
        <v>0</v>
      </c>
      <c r="BX2226" s="302">
        <v>3</v>
      </c>
      <c r="BY2226" s="302">
        <v>4</v>
      </c>
      <c r="BZ2226" s="302">
        <v>5</v>
      </c>
      <c r="CA2226" s="302">
        <v>5</v>
      </c>
      <c r="CB2226" s="302">
        <v>0</v>
      </c>
      <c r="CC2226" s="303">
        <v>0</v>
      </c>
      <c r="CD2226" s="304">
        <v>0</v>
      </c>
      <c r="CE2226" s="302">
        <v>0</v>
      </c>
      <c r="CF2226" s="302">
        <v>30</v>
      </c>
      <c r="CG2226" s="296">
        <v>0</v>
      </c>
      <c r="CH2226" s="297" t="s">
        <v>12384</v>
      </c>
      <c r="CI2226" s="305">
        <v>0</v>
      </c>
      <c r="CJ2226" s="306">
        <v>0</v>
      </c>
      <c r="CK2226" s="300">
        <v>0</v>
      </c>
      <c r="CL2226" s="301">
        <v>0</v>
      </c>
    </row>
    <row r="2227" spans="1:90" x14ac:dyDescent="0.25">
      <c r="A2227">
        <v>1810104950</v>
      </c>
      <c r="B2227" s="287" t="s">
        <v>14619</v>
      </c>
      <c r="C2227" s="141">
        <v>1</v>
      </c>
      <c r="F2227">
        <v>4</v>
      </c>
      <c r="G2227">
        <v>1</v>
      </c>
      <c r="I2227">
        <v>2</v>
      </c>
      <c r="J2227">
        <v>1</v>
      </c>
      <c r="N2227" s="142">
        <v>1</v>
      </c>
      <c r="O2227" s="141">
        <v>1</v>
      </c>
      <c r="AA2227" s="141"/>
      <c r="AD2227">
        <v>1</v>
      </c>
      <c r="AL2227" s="142"/>
      <c r="AM2227" s="141"/>
      <c r="AU2227">
        <v>1</v>
      </c>
      <c r="AX2227" s="142"/>
      <c r="AY2227" s="141"/>
      <c r="BC2227">
        <v>2</v>
      </c>
      <c r="BH2227">
        <v>1</v>
      </c>
      <c r="BI2227">
        <v>1</v>
      </c>
      <c r="BJ2227" s="142"/>
      <c r="BK2227" s="141">
        <v>2</v>
      </c>
      <c r="BL2227">
        <v>1</v>
      </c>
      <c r="BM2227">
        <v>1</v>
      </c>
      <c r="BN2227">
        <v>2</v>
      </c>
      <c r="BU2227">
        <v>1</v>
      </c>
      <c r="BV2227" s="142"/>
      <c r="BW2227" s="302">
        <v>10</v>
      </c>
      <c r="BX2227" s="302">
        <v>1</v>
      </c>
      <c r="BY2227" s="302">
        <v>1</v>
      </c>
      <c r="BZ2227" s="302">
        <v>1</v>
      </c>
      <c r="CA2227" s="302">
        <v>4</v>
      </c>
      <c r="CB2227" s="302">
        <v>7</v>
      </c>
      <c r="CC2227" s="303">
        <v>2.7777777777777776E-2</v>
      </c>
      <c r="CD2227" s="304">
        <v>0.54772255750516596</v>
      </c>
      <c r="CE2227" s="302">
        <v>0</v>
      </c>
      <c r="CF2227" s="302">
        <v>30</v>
      </c>
      <c r="CG2227" s="296">
        <v>1.3888888888888889E-3</v>
      </c>
      <c r="CH2227" s="297" t="s">
        <v>12384</v>
      </c>
      <c r="CI2227" s="305">
        <v>1</v>
      </c>
      <c r="CJ2227" s="306">
        <v>7.7977225575051659</v>
      </c>
      <c r="CK2227" s="300">
        <v>2</v>
      </c>
      <c r="CL2227" s="301">
        <v>8</v>
      </c>
    </row>
    <row r="2228" spans="1:90" x14ac:dyDescent="0.25">
      <c r="A2228">
        <v>1810104970</v>
      </c>
      <c r="B2228" s="287" t="s">
        <v>14620</v>
      </c>
      <c r="C2228" s="141"/>
      <c r="G2228">
        <v>1</v>
      </c>
      <c r="L2228">
        <v>1</v>
      </c>
      <c r="N2228" s="142"/>
      <c r="O2228" s="141">
        <v>3</v>
      </c>
      <c r="R2228">
        <v>1</v>
      </c>
      <c r="S2228">
        <v>1</v>
      </c>
      <c r="Y2228">
        <v>1</v>
      </c>
      <c r="AA2228" s="141">
        <v>1</v>
      </c>
      <c r="AC2228">
        <v>1</v>
      </c>
      <c r="AD2228">
        <v>2</v>
      </c>
      <c r="AI2228">
        <v>3</v>
      </c>
      <c r="AL2228" s="142"/>
      <c r="AM2228" s="141">
        <v>1</v>
      </c>
      <c r="AP2228">
        <v>2</v>
      </c>
      <c r="AQ2228">
        <v>1</v>
      </c>
      <c r="AR2228">
        <v>2</v>
      </c>
      <c r="AS2228">
        <v>2</v>
      </c>
      <c r="AU2228">
        <v>2</v>
      </c>
      <c r="AV2228">
        <v>2</v>
      </c>
      <c r="AW2228">
        <v>1</v>
      </c>
      <c r="AX2228" s="142"/>
      <c r="AY2228" s="141"/>
      <c r="AZ2228">
        <v>5</v>
      </c>
      <c r="BA2228">
        <v>2</v>
      </c>
      <c r="BC2228">
        <v>2</v>
      </c>
      <c r="BD2228">
        <v>1</v>
      </c>
      <c r="BF2228">
        <v>1</v>
      </c>
      <c r="BG2228">
        <v>1</v>
      </c>
      <c r="BH2228">
        <v>1</v>
      </c>
      <c r="BI2228">
        <v>2</v>
      </c>
      <c r="BJ2228" s="142">
        <v>2</v>
      </c>
      <c r="BK2228" s="141">
        <v>3</v>
      </c>
      <c r="BL2228">
        <v>1</v>
      </c>
      <c r="BM2228">
        <v>2</v>
      </c>
      <c r="BN2228">
        <v>1</v>
      </c>
      <c r="BO2228">
        <v>1</v>
      </c>
      <c r="BQ2228">
        <v>1</v>
      </c>
      <c r="BV2228" s="142"/>
      <c r="BW2228" s="302">
        <v>2</v>
      </c>
      <c r="BX2228" s="302">
        <v>6</v>
      </c>
      <c r="BY2228" s="302">
        <v>7</v>
      </c>
      <c r="BZ2228" s="302">
        <v>13</v>
      </c>
      <c r="CA2228" s="302">
        <v>17</v>
      </c>
      <c r="CB2228" s="302">
        <v>9</v>
      </c>
      <c r="CC2228" s="303">
        <v>3.5714285714285712E-2</v>
      </c>
      <c r="CD2228" s="304">
        <v>0.83666002653407556</v>
      </c>
      <c r="CE2228" s="302">
        <v>0</v>
      </c>
      <c r="CF2228" s="302">
        <v>30</v>
      </c>
      <c r="CG2228" s="296">
        <v>1.7857142857142857E-3</v>
      </c>
      <c r="CH2228" s="297" t="s">
        <v>12384</v>
      </c>
      <c r="CI2228" s="305">
        <v>1</v>
      </c>
      <c r="CJ2228" s="306">
        <v>10.158088597962646</v>
      </c>
      <c r="CK2228" s="300">
        <v>2</v>
      </c>
      <c r="CL2228" s="301">
        <v>11</v>
      </c>
    </row>
    <row r="2229" spans="1:90" x14ac:dyDescent="0.25">
      <c r="A2229">
        <v>1810105000</v>
      </c>
      <c r="B2229" s="287" t="s">
        <v>14621</v>
      </c>
      <c r="C2229" s="141"/>
      <c r="N2229" s="142">
        <v>1</v>
      </c>
      <c r="O2229" s="141"/>
      <c r="P2229">
        <v>1</v>
      </c>
      <c r="Q2229">
        <v>1</v>
      </c>
      <c r="V2229">
        <v>1</v>
      </c>
      <c r="W2229">
        <v>1</v>
      </c>
      <c r="X2229">
        <v>1</v>
      </c>
      <c r="AA2229" s="141"/>
      <c r="AB2229">
        <v>1</v>
      </c>
      <c r="AE2229">
        <v>1</v>
      </c>
      <c r="AL2229" s="142"/>
      <c r="AM2229" s="141"/>
      <c r="AX2229" s="142"/>
      <c r="AY2229" s="141"/>
      <c r="BJ2229" s="142">
        <v>1</v>
      </c>
      <c r="BK2229" s="141"/>
      <c r="BL2229">
        <v>1</v>
      </c>
      <c r="BM2229">
        <v>1</v>
      </c>
      <c r="BN2229">
        <v>2</v>
      </c>
      <c r="BV2229" s="142"/>
      <c r="BW2229" s="302">
        <v>1</v>
      </c>
      <c r="BX2229" s="302">
        <v>5</v>
      </c>
      <c r="BY2229" s="302">
        <v>2</v>
      </c>
      <c r="BZ2229" s="302">
        <v>0</v>
      </c>
      <c r="CA2229" s="302">
        <v>1</v>
      </c>
      <c r="CB2229" s="302">
        <v>4</v>
      </c>
      <c r="CC2229" s="303">
        <v>1.5873015873015872E-2</v>
      </c>
      <c r="CD2229" s="304">
        <v>0.57735026918962584</v>
      </c>
      <c r="CE2229" s="302">
        <v>0</v>
      </c>
      <c r="CF2229" s="302">
        <v>30</v>
      </c>
      <c r="CG2229" s="296">
        <v>7.9365079365079365E-4</v>
      </c>
      <c r="CH2229" s="297" t="s">
        <v>12384</v>
      </c>
      <c r="CI2229" s="305">
        <v>1</v>
      </c>
      <c r="CJ2229" s="306">
        <v>4.7202074120467685</v>
      </c>
      <c r="CK2229" s="300">
        <v>2</v>
      </c>
      <c r="CL2229" s="301">
        <v>5</v>
      </c>
    </row>
    <row r="2230" spans="1:90" x14ac:dyDescent="0.25">
      <c r="A2230">
        <v>1810105010</v>
      </c>
      <c r="B2230" s="287" t="s">
        <v>14622</v>
      </c>
      <c r="C2230" s="141"/>
      <c r="H2230">
        <v>1</v>
      </c>
      <c r="N2230" s="142">
        <v>1</v>
      </c>
      <c r="O2230" s="141"/>
      <c r="Q2230">
        <v>2</v>
      </c>
      <c r="R2230">
        <v>1</v>
      </c>
      <c r="AA2230" s="141"/>
      <c r="AL2230" s="142"/>
      <c r="AM2230" s="141"/>
      <c r="AX2230" s="142"/>
      <c r="AY2230" s="141"/>
      <c r="BJ2230" s="142"/>
      <c r="BK2230" s="141"/>
      <c r="BM2230">
        <v>1</v>
      </c>
      <c r="BV2230" s="142"/>
      <c r="BW2230" s="302">
        <v>2</v>
      </c>
      <c r="BX2230" s="302">
        <v>3</v>
      </c>
      <c r="BY2230" s="302">
        <v>0</v>
      </c>
      <c r="BZ2230" s="302">
        <v>0</v>
      </c>
      <c r="CA2230" s="302">
        <v>0</v>
      </c>
      <c r="CB2230" s="302">
        <v>1</v>
      </c>
      <c r="CC2230" s="303">
        <v>3.968253968253968E-3</v>
      </c>
      <c r="CD2230" s="304">
        <v>0</v>
      </c>
      <c r="CE2230" s="302">
        <v>0</v>
      </c>
      <c r="CF2230" s="302">
        <v>30</v>
      </c>
      <c r="CG2230" s="296">
        <v>1.9841269841269841E-4</v>
      </c>
      <c r="CH2230" s="297" t="s">
        <v>12384</v>
      </c>
      <c r="CI2230" s="305">
        <v>0</v>
      </c>
      <c r="CJ2230" s="306">
        <v>1.0357142857142856</v>
      </c>
      <c r="CK2230" s="300">
        <v>1</v>
      </c>
      <c r="CL2230" s="301">
        <v>2</v>
      </c>
    </row>
    <row r="2231" spans="1:90" x14ac:dyDescent="0.25">
      <c r="A2231">
        <v>1810105030</v>
      </c>
      <c r="B2231" s="287" t="s">
        <v>14623</v>
      </c>
      <c r="C2231" s="141"/>
      <c r="N2231" s="142"/>
      <c r="O2231" s="141"/>
      <c r="AA2231" s="141"/>
      <c r="AL2231" s="142"/>
      <c r="AM2231" s="141"/>
      <c r="AX2231" s="142"/>
      <c r="AY2231" s="141"/>
      <c r="BC2231">
        <v>1</v>
      </c>
      <c r="BJ2231" s="142"/>
      <c r="BK2231" s="141"/>
      <c r="BV2231" s="142"/>
      <c r="BW2231" s="302">
        <v>0</v>
      </c>
      <c r="BX2231" s="302">
        <v>0</v>
      </c>
      <c r="BY2231" s="302">
        <v>0</v>
      </c>
      <c r="BZ2231" s="302">
        <v>0</v>
      </c>
      <c r="CA2231" s="302">
        <v>1</v>
      </c>
      <c r="CB2231" s="302">
        <v>0</v>
      </c>
      <c r="CC2231" s="303">
        <v>0</v>
      </c>
      <c r="CD2231" s="304">
        <v>0</v>
      </c>
      <c r="CE2231" s="302">
        <v>0</v>
      </c>
      <c r="CF2231" s="302">
        <v>30</v>
      </c>
      <c r="CG2231" s="296">
        <v>0</v>
      </c>
      <c r="CH2231" s="297" t="s">
        <v>12384</v>
      </c>
      <c r="CI2231" s="305">
        <v>0</v>
      </c>
      <c r="CJ2231" s="306">
        <v>0</v>
      </c>
      <c r="CK2231" s="300">
        <v>0</v>
      </c>
      <c r="CL2231" s="301">
        <v>0</v>
      </c>
    </row>
    <row r="2232" spans="1:90" x14ac:dyDescent="0.25">
      <c r="A2232">
        <v>1810105040</v>
      </c>
      <c r="B2232" s="287" t="s">
        <v>14624</v>
      </c>
      <c r="C2232" s="141">
        <v>1</v>
      </c>
      <c r="N2232" s="142"/>
      <c r="O2232" s="141"/>
      <c r="X2232">
        <v>2</v>
      </c>
      <c r="AA2232" s="141">
        <v>1</v>
      </c>
      <c r="AB2232">
        <v>1</v>
      </c>
      <c r="AC2232">
        <v>2</v>
      </c>
      <c r="AD2232">
        <v>1</v>
      </c>
      <c r="AE2232">
        <v>1</v>
      </c>
      <c r="AF2232">
        <v>2</v>
      </c>
      <c r="AK2232">
        <v>1</v>
      </c>
      <c r="AL2232" s="142">
        <v>1</v>
      </c>
      <c r="AM2232" s="141"/>
      <c r="AO2232">
        <v>2</v>
      </c>
      <c r="AP2232">
        <v>2</v>
      </c>
      <c r="AS2232">
        <v>1</v>
      </c>
      <c r="AW2232">
        <v>1</v>
      </c>
      <c r="AX2232" s="142"/>
      <c r="AY2232" s="141">
        <v>2</v>
      </c>
      <c r="AZ2232">
        <v>1</v>
      </c>
      <c r="BA2232">
        <v>1</v>
      </c>
      <c r="BH2232">
        <v>1</v>
      </c>
      <c r="BJ2232" s="142"/>
      <c r="BK2232" s="141">
        <v>1</v>
      </c>
      <c r="BL2232">
        <v>1</v>
      </c>
      <c r="BQ2232">
        <v>1</v>
      </c>
      <c r="BR2232">
        <v>1</v>
      </c>
      <c r="BU2232">
        <v>2</v>
      </c>
      <c r="BV2232" s="142"/>
      <c r="BW2232" s="302">
        <v>1</v>
      </c>
      <c r="BX2232" s="302">
        <v>2</v>
      </c>
      <c r="BY2232" s="302">
        <v>10</v>
      </c>
      <c r="BZ2232" s="302">
        <v>6</v>
      </c>
      <c r="CA2232" s="302">
        <v>5</v>
      </c>
      <c r="CB2232" s="302">
        <v>6</v>
      </c>
      <c r="CC2232" s="303">
        <v>2.3809523809523808E-2</v>
      </c>
      <c r="CD2232" s="304">
        <v>0.44721359549995787</v>
      </c>
      <c r="CE2232" s="302">
        <v>0</v>
      </c>
      <c r="CF2232" s="302">
        <v>30</v>
      </c>
      <c r="CG2232" s="296">
        <v>1.1904761904761906E-3</v>
      </c>
      <c r="CH2232" s="297" t="s">
        <v>12384</v>
      </c>
      <c r="CI2232" s="305">
        <v>1</v>
      </c>
      <c r="CJ2232" s="306">
        <v>6.6614993097856718</v>
      </c>
      <c r="CK2232" s="300">
        <v>2</v>
      </c>
      <c r="CL2232" s="301">
        <v>7</v>
      </c>
    </row>
    <row r="2233" spans="1:90" x14ac:dyDescent="0.25">
      <c r="A2233">
        <v>1810105060</v>
      </c>
      <c r="B2233" s="287" t="s">
        <v>14625</v>
      </c>
      <c r="C2233" s="141"/>
      <c r="E2233">
        <v>1</v>
      </c>
      <c r="F2233">
        <v>1</v>
      </c>
      <c r="N2233" s="142"/>
      <c r="O2233" s="141"/>
      <c r="AA2233" s="141"/>
      <c r="AL2233" s="142"/>
      <c r="AM2233" s="141"/>
      <c r="AX2233" s="142"/>
      <c r="AY2233" s="141"/>
      <c r="BJ2233" s="142">
        <v>1</v>
      </c>
      <c r="BK2233" s="141"/>
      <c r="BV2233" s="142"/>
      <c r="BW2233" s="302">
        <v>2</v>
      </c>
      <c r="BX2233" s="302">
        <v>0</v>
      </c>
      <c r="BY2233" s="302">
        <v>0</v>
      </c>
      <c r="BZ2233" s="302">
        <v>0</v>
      </c>
      <c r="CA2233" s="302">
        <v>1</v>
      </c>
      <c r="CB2233" s="302">
        <v>0</v>
      </c>
      <c r="CC2233" s="303">
        <v>0</v>
      </c>
      <c r="CD2233" s="304">
        <v>0</v>
      </c>
      <c r="CE2233" s="302">
        <v>0</v>
      </c>
      <c r="CF2233" s="302">
        <v>30</v>
      </c>
      <c r="CG2233" s="296">
        <v>0</v>
      </c>
      <c r="CH2233" s="297" t="s">
        <v>12384</v>
      </c>
      <c r="CI2233" s="305">
        <v>0</v>
      </c>
      <c r="CJ2233" s="306">
        <v>0</v>
      </c>
      <c r="CK2233" s="300">
        <v>0</v>
      </c>
      <c r="CL2233" s="301">
        <v>0</v>
      </c>
    </row>
    <row r="2234" spans="1:90" x14ac:dyDescent="0.25">
      <c r="A2234">
        <v>1810105070</v>
      </c>
      <c r="B2234" s="287" t="s">
        <v>14626</v>
      </c>
      <c r="C2234" s="141"/>
      <c r="N2234" s="142"/>
      <c r="O2234" s="141"/>
      <c r="AA2234" s="141"/>
      <c r="AL2234" s="142"/>
      <c r="AM2234" s="141"/>
      <c r="AX2234" s="142"/>
      <c r="AY2234" s="141"/>
      <c r="AZ2234">
        <v>1</v>
      </c>
      <c r="BC2234">
        <v>2</v>
      </c>
      <c r="BH2234">
        <v>1</v>
      </c>
      <c r="BJ2234" s="142">
        <v>1</v>
      </c>
      <c r="BK2234" s="141"/>
      <c r="BR2234">
        <v>1</v>
      </c>
      <c r="BV2234" s="142"/>
      <c r="BW2234" s="302">
        <v>0</v>
      </c>
      <c r="BX2234" s="302">
        <v>0</v>
      </c>
      <c r="BY2234" s="302">
        <v>0</v>
      </c>
      <c r="BZ2234" s="302">
        <v>0</v>
      </c>
      <c r="CA2234" s="302">
        <v>5</v>
      </c>
      <c r="CB2234" s="302">
        <v>1</v>
      </c>
      <c r="CC2234" s="303">
        <v>3.968253968253968E-3</v>
      </c>
      <c r="CD2234" s="304">
        <v>0</v>
      </c>
      <c r="CE2234" s="302">
        <v>0</v>
      </c>
      <c r="CF2234" s="302">
        <v>30</v>
      </c>
      <c r="CG2234" s="296">
        <v>1.9841269841269841E-4</v>
      </c>
      <c r="CH2234" s="297" t="s">
        <v>12384</v>
      </c>
      <c r="CI2234" s="305">
        <v>0</v>
      </c>
      <c r="CJ2234" s="306">
        <v>1.0357142857142856</v>
      </c>
      <c r="CK2234" s="300">
        <v>1</v>
      </c>
      <c r="CL2234" s="301">
        <v>2</v>
      </c>
    </row>
    <row r="2235" spans="1:90" x14ac:dyDescent="0.25">
      <c r="A2235">
        <v>1810105080</v>
      </c>
      <c r="B2235" s="287" t="s">
        <v>14627</v>
      </c>
      <c r="C2235" s="141"/>
      <c r="F2235">
        <v>2</v>
      </c>
      <c r="G2235">
        <v>1</v>
      </c>
      <c r="I2235">
        <v>2</v>
      </c>
      <c r="N2235" s="142"/>
      <c r="O2235" s="141">
        <v>2</v>
      </c>
      <c r="U2235">
        <v>1</v>
      </c>
      <c r="AA2235" s="141"/>
      <c r="AB2235">
        <v>1</v>
      </c>
      <c r="AL2235" s="142"/>
      <c r="AM2235" s="141">
        <v>2</v>
      </c>
      <c r="AP2235">
        <v>1</v>
      </c>
      <c r="AW2235">
        <v>1</v>
      </c>
      <c r="AX2235" s="142"/>
      <c r="AY2235" s="141"/>
      <c r="BC2235">
        <v>1</v>
      </c>
      <c r="BJ2235" s="142"/>
      <c r="BK2235" s="141"/>
      <c r="BP2235">
        <v>1</v>
      </c>
      <c r="BT2235">
        <v>1</v>
      </c>
      <c r="BU2235">
        <v>1</v>
      </c>
      <c r="BV2235" s="142"/>
      <c r="BW2235" s="302">
        <v>5</v>
      </c>
      <c r="BX2235" s="302">
        <v>3</v>
      </c>
      <c r="BY2235" s="302">
        <v>1</v>
      </c>
      <c r="BZ2235" s="302">
        <v>4</v>
      </c>
      <c r="CA2235" s="302">
        <v>1</v>
      </c>
      <c r="CB2235" s="302">
        <v>3</v>
      </c>
      <c r="CC2235" s="303">
        <v>1.1904761904761904E-2</v>
      </c>
      <c r="CD2235" s="304">
        <v>0</v>
      </c>
      <c r="CE2235" s="302">
        <v>0</v>
      </c>
      <c r="CF2235" s="302">
        <v>30</v>
      </c>
      <c r="CG2235" s="296">
        <v>5.9523809523809529E-4</v>
      </c>
      <c r="CH2235" s="297" t="s">
        <v>12384</v>
      </c>
      <c r="CI2235" s="305">
        <v>0</v>
      </c>
      <c r="CJ2235" s="306">
        <v>3.1071428571428568</v>
      </c>
      <c r="CK2235" s="300">
        <v>1</v>
      </c>
      <c r="CL2235" s="301">
        <v>4</v>
      </c>
    </row>
    <row r="2236" spans="1:90" x14ac:dyDescent="0.25">
      <c r="A2236">
        <v>1810105100</v>
      </c>
      <c r="B2236" s="287" t="s">
        <v>14628</v>
      </c>
      <c r="C2236" s="141"/>
      <c r="G2236">
        <v>1</v>
      </c>
      <c r="I2236">
        <v>1</v>
      </c>
      <c r="N2236" s="142">
        <v>1</v>
      </c>
      <c r="O2236" s="141">
        <v>1</v>
      </c>
      <c r="S2236">
        <v>1</v>
      </c>
      <c r="U2236">
        <v>1</v>
      </c>
      <c r="Y2236">
        <v>1</v>
      </c>
      <c r="Z2236">
        <v>1</v>
      </c>
      <c r="AA2236" s="141">
        <v>1</v>
      </c>
      <c r="AB2236">
        <v>1</v>
      </c>
      <c r="AF2236">
        <v>2</v>
      </c>
      <c r="AL2236" s="142"/>
      <c r="AM2236" s="141"/>
      <c r="AV2236">
        <v>1</v>
      </c>
      <c r="AX2236" s="142"/>
      <c r="AY2236" s="141"/>
      <c r="BA2236">
        <v>1</v>
      </c>
      <c r="BJ2236" s="142"/>
      <c r="BK2236" s="141"/>
      <c r="BV2236" s="142"/>
      <c r="BW2236" s="302">
        <v>3</v>
      </c>
      <c r="BX2236" s="302">
        <v>5</v>
      </c>
      <c r="BY2236" s="302">
        <v>4</v>
      </c>
      <c r="BZ2236" s="302">
        <v>1</v>
      </c>
      <c r="CA2236" s="302">
        <v>1</v>
      </c>
      <c r="CB2236" s="302">
        <v>0</v>
      </c>
      <c r="CC2236" s="303">
        <v>0</v>
      </c>
      <c r="CD2236" s="304">
        <v>0</v>
      </c>
      <c r="CE2236" s="302">
        <v>0</v>
      </c>
      <c r="CF2236" s="302">
        <v>30</v>
      </c>
      <c r="CG2236" s="296">
        <v>0</v>
      </c>
      <c r="CH2236" s="297" t="s">
        <v>12384</v>
      </c>
      <c r="CI2236" s="305">
        <v>0</v>
      </c>
      <c r="CJ2236" s="306">
        <v>0</v>
      </c>
      <c r="CK2236" s="300">
        <v>0</v>
      </c>
      <c r="CL2236" s="301">
        <v>0</v>
      </c>
    </row>
    <row r="2237" spans="1:90" x14ac:dyDescent="0.25">
      <c r="A2237">
        <v>1810105120</v>
      </c>
      <c r="B2237" s="287" t="s">
        <v>14629</v>
      </c>
      <c r="C2237" s="141"/>
      <c r="E2237">
        <v>1</v>
      </c>
      <c r="I2237">
        <v>1</v>
      </c>
      <c r="N2237" s="142"/>
      <c r="O2237" s="141"/>
      <c r="T2237">
        <v>1</v>
      </c>
      <c r="AA2237" s="141"/>
      <c r="AE2237">
        <v>1</v>
      </c>
      <c r="AG2237">
        <v>2</v>
      </c>
      <c r="AL2237" s="142"/>
      <c r="AM2237" s="141"/>
      <c r="AX2237" s="142"/>
      <c r="AY2237" s="141"/>
      <c r="BA2237">
        <v>1</v>
      </c>
      <c r="BB2237">
        <v>1</v>
      </c>
      <c r="BJ2237" s="142"/>
      <c r="BK2237" s="141"/>
      <c r="BV2237" s="142"/>
      <c r="BW2237" s="302">
        <v>2</v>
      </c>
      <c r="BX2237" s="302">
        <v>1</v>
      </c>
      <c r="BY2237" s="302">
        <v>3</v>
      </c>
      <c r="BZ2237" s="302">
        <v>0</v>
      </c>
      <c r="CA2237" s="302">
        <v>2</v>
      </c>
      <c r="CB2237" s="302">
        <v>0</v>
      </c>
      <c r="CC2237" s="303">
        <v>0</v>
      </c>
      <c r="CD2237" s="304">
        <v>0</v>
      </c>
      <c r="CE2237" s="302">
        <v>0</v>
      </c>
      <c r="CF2237" s="302">
        <v>30</v>
      </c>
      <c r="CG2237" s="296">
        <v>0</v>
      </c>
      <c r="CH2237" s="297" t="s">
        <v>12384</v>
      </c>
      <c r="CI2237" s="305">
        <v>0</v>
      </c>
      <c r="CJ2237" s="306">
        <v>0</v>
      </c>
      <c r="CK2237" s="300">
        <v>0</v>
      </c>
      <c r="CL2237" s="301">
        <v>0</v>
      </c>
    </row>
    <row r="2238" spans="1:90" x14ac:dyDescent="0.25">
      <c r="A2238">
        <v>1810105170</v>
      </c>
      <c r="B2238" s="287" t="s">
        <v>14630</v>
      </c>
      <c r="C2238" s="141">
        <v>3</v>
      </c>
      <c r="E2238">
        <v>1</v>
      </c>
      <c r="G2238">
        <v>2</v>
      </c>
      <c r="I2238">
        <v>2</v>
      </c>
      <c r="L2238">
        <v>1</v>
      </c>
      <c r="N2238" s="142"/>
      <c r="O2238" s="141">
        <v>2</v>
      </c>
      <c r="Q2238">
        <v>1</v>
      </c>
      <c r="R2238">
        <v>1</v>
      </c>
      <c r="T2238">
        <v>1</v>
      </c>
      <c r="X2238">
        <v>2</v>
      </c>
      <c r="Z2238">
        <v>1</v>
      </c>
      <c r="AA2238" s="141">
        <v>1</v>
      </c>
      <c r="AB2238">
        <v>2</v>
      </c>
      <c r="AD2238">
        <v>1</v>
      </c>
      <c r="AE2238">
        <v>2</v>
      </c>
      <c r="AF2238">
        <v>1</v>
      </c>
      <c r="AG2238">
        <v>1</v>
      </c>
      <c r="AH2238">
        <v>1</v>
      </c>
      <c r="AI2238">
        <v>1</v>
      </c>
      <c r="AJ2238">
        <v>1</v>
      </c>
      <c r="AK2238">
        <v>1</v>
      </c>
      <c r="AL2238" s="142"/>
      <c r="AM2238" s="141">
        <v>2</v>
      </c>
      <c r="AN2238">
        <v>2</v>
      </c>
      <c r="AP2238">
        <v>2</v>
      </c>
      <c r="AR2238">
        <v>1</v>
      </c>
      <c r="AS2238">
        <v>1</v>
      </c>
      <c r="AU2238">
        <v>1</v>
      </c>
      <c r="AV2238">
        <v>4</v>
      </c>
      <c r="AX2238" s="142">
        <v>3</v>
      </c>
      <c r="AY2238" s="141">
        <v>1</v>
      </c>
      <c r="AZ2238">
        <v>2</v>
      </c>
      <c r="BA2238">
        <v>3</v>
      </c>
      <c r="BB2238">
        <v>1</v>
      </c>
      <c r="BC2238">
        <v>3</v>
      </c>
      <c r="BD2238">
        <v>1</v>
      </c>
      <c r="BF2238">
        <v>1</v>
      </c>
      <c r="BH2238">
        <v>1</v>
      </c>
      <c r="BI2238">
        <v>1</v>
      </c>
      <c r="BJ2238" s="142"/>
      <c r="BK2238" s="141">
        <v>1</v>
      </c>
      <c r="BO2238">
        <v>1</v>
      </c>
      <c r="BP2238">
        <v>3</v>
      </c>
      <c r="BQ2238">
        <v>1</v>
      </c>
      <c r="BR2238">
        <v>1</v>
      </c>
      <c r="BS2238">
        <v>2</v>
      </c>
      <c r="BU2238">
        <v>1</v>
      </c>
      <c r="BV2238" s="142">
        <v>1</v>
      </c>
      <c r="BW2238" s="302">
        <v>9</v>
      </c>
      <c r="BX2238" s="302">
        <v>8</v>
      </c>
      <c r="BY2238" s="302">
        <v>12</v>
      </c>
      <c r="BZ2238" s="302">
        <v>16</v>
      </c>
      <c r="CA2238" s="302">
        <v>14</v>
      </c>
      <c r="CB2238" s="302">
        <v>11</v>
      </c>
      <c r="CC2238" s="303">
        <v>4.3650793650793648E-2</v>
      </c>
      <c r="CD2238" s="304">
        <v>0.74402380914284494</v>
      </c>
      <c r="CE2238" s="302">
        <v>0</v>
      </c>
      <c r="CF2238" s="302">
        <v>30</v>
      </c>
      <c r="CG2238" s="296">
        <v>2.1825396825396826E-3</v>
      </c>
      <c r="CH2238" s="297" t="s">
        <v>12384</v>
      </c>
      <c r="CI2238" s="305">
        <v>1</v>
      </c>
      <c r="CJ2238" s="306">
        <v>12.136880951999988</v>
      </c>
      <c r="CK2238" s="300">
        <v>3</v>
      </c>
      <c r="CL2238" s="301">
        <v>13</v>
      </c>
    </row>
    <row r="2239" spans="1:90" x14ac:dyDescent="0.25">
      <c r="A2239">
        <v>1810105180</v>
      </c>
      <c r="B2239" s="287" t="s">
        <v>14631</v>
      </c>
      <c r="C2239" s="141"/>
      <c r="N2239" s="142"/>
      <c r="O2239" s="141"/>
      <c r="AA2239" s="141"/>
      <c r="AL2239" s="142"/>
      <c r="AM2239" s="141"/>
      <c r="AX2239" s="142"/>
      <c r="AY2239" s="141"/>
      <c r="BJ2239" s="142"/>
      <c r="BK2239" s="141"/>
      <c r="BO2239">
        <v>1</v>
      </c>
      <c r="BU2239">
        <v>1</v>
      </c>
      <c r="BV2239" s="142">
        <v>1</v>
      </c>
      <c r="BW2239" s="302">
        <v>0</v>
      </c>
      <c r="BX2239" s="302">
        <v>0</v>
      </c>
      <c r="BY2239" s="302">
        <v>0</v>
      </c>
      <c r="BZ2239" s="302">
        <v>0</v>
      </c>
      <c r="CA2239" s="302">
        <v>0</v>
      </c>
      <c r="CB2239" s="302">
        <v>3</v>
      </c>
      <c r="CC2239" s="303">
        <v>1.1904761904761904E-2</v>
      </c>
      <c r="CD2239" s="304">
        <v>0</v>
      </c>
      <c r="CE2239" s="302">
        <v>0</v>
      </c>
      <c r="CF2239" s="302">
        <v>30</v>
      </c>
      <c r="CG2239" s="296">
        <v>5.9523809523809529E-4</v>
      </c>
      <c r="CH2239" s="297" t="s">
        <v>12384</v>
      </c>
      <c r="CI2239" s="305">
        <v>0</v>
      </c>
      <c r="CJ2239" s="306">
        <v>3.1071428571428568</v>
      </c>
      <c r="CK2239" s="300">
        <v>1</v>
      </c>
      <c r="CL2239" s="301">
        <v>4</v>
      </c>
    </row>
    <row r="2240" spans="1:90" x14ac:dyDescent="0.25">
      <c r="A2240">
        <v>1810105190</v>
      </c>
      <c r="B2240" s="287" t="s">
        <v>14632</v>
      </c>
      <c r="C2240" s="141">
        <v>1</v>
      </c>
      <c r="D2240">
        <v>2</v>
      </c>
      <c r="E2240">
        <v>3</v>
      </c>
      <c r="F2240">
        <v>3</v>
      </c>
      <c r="G2240">
        <v>6</v>
      </c>
      <c r="H2240">
        <v>1</v>
      </c>
      <c r="I2240">
        <v>2</v>
      </c>
      <c r="J2240">
        <v>5</v>
      </c>
      <c r="L2240">
        <v>1</v>
      </c>
      <c r="M2240">
        <v>3</v>
      </c>
      <c r="N2240" s="142"/>
      <c r="O2240" s="141">
        <v>4</v>
      </c>
      <c r="P2240">
        <v>1</v>
      </c>
      <c r="Q2240">
        <v>4</v>
      </c>
      <c r="R2240">
        <v>2</v>
      </c>
      <c r="S2240">
        <v>1</v>
      </c>
      <c r="T2240">
        <v>3</v>
      </c>
      <c r="U2240">
        <v>5</v>
      </c>
      <c r="V2240">
        <v>2</v>
      </c>
      <c r="W2240">
        <v>1</v>
      </c>
      <c r="X2240">
        <v>4</v>
      </c>
      <c r="Y2240">
        <v>2</v>
      </c>
      <c r="Z2240">
        <v>5</v>
      </c>
      <c r="AA2240" s="141">
        <v>6</v>
      </c>
      <c r="AB2240">
        <v>7</v>
      </c>
      <c r="AC2240">
        <v>17</v>
      </c>
      <c r="AD2240">
        <v>6</v>
      </c>
      <c r="AE2240">
        <v>6</v>
      </c>
      <c r="AF2240">
        <v>2</v>
      </c>
      <c r="AG2240">
        <v>6</v>
      </c>
      <c r="AH2240">
        <v>11</v>
      </c>
      <c r="AI2240">
        <v>7</v>
      </c>
      <c r="AJ2240">
        <v>1</v>
      </c>
      <c r="AK2240">
        <v>3</v>
      </c>
      <c r="AL2240" s="142">
        <v>6</v>
      </c>
      <c r="AM2240" s="141">
        <v>9</v>
      </c>
      <c r="AN2240">
        <v>9</v>
      </c>
      <c r="AO2240">
        <v>15</v>
      </c>
      <c r="AP2240">
        <v>7</v>
      </c>
      <c r="AQ2240">
        <v>4</v>
      </c>
      <c r="AR2240">
        <v>8</v>
      </c>
      <c r="AS2240">
        <v>16</v>
      </c>
      <c r="AT2240">
        <v>4</v>
      </c>
      <c r="AU2240">
        <v>4</v>
      </c>
      <c r="AV2240">
        <v>5</v>
      </c>
      <c r="AW2240">
        <v>9</v>
      </c>
      <c r="AX2240" s="142">
        <v>6</v>
      </c>
      <c r="AY2240" s="141">
        <v>4</v>
      </c>
      <c r="AZ2240">
        <v>4</v>
      </c>
      <c r="BA2240">
        <v>2</v>
      </c>
      <c r="BB2240">
        <v>7</v>
      </c>
      <c r="BC2240">
        <v>6</v>
      </c>
      <c r="BD2240">
        <v>4</v>
      </c>
      <c r="BE2240">
        <v>3</v>
      </c>
      <c r="BF2240">
        <v>5</v>
      </c>
      <c r="BG2240">
        <v>3</v>
      </c>
      <c r="BH2240">
        <v>2</v>
      </c>
      <c r="BI2240">
        <v>3</v>
      </c>
      <c r="BJ2240" s="142">
        <v>6</v>
      </c>
      <c r="BK2240" s="141">
        <v>4</v>
      </c>
      <c r="BL2240">
        <v>5</v>
      </c>
      <c r="BM2240">
        <v>1</v>
      </c>
      <c r="BN2240">
        <v>5</v>
      </c>
      <c r="BO2240">
        <v>3</v>
      </c>
      <c r="BP2240">
        <v>1</v>
      </c>
      <c r="BQ2240">
        <v>3</v>
      </c>
      <c r="BR2240">
        <v>4</v>
      </c>
      <c r="BS2240">
        <v>6</v>
      </c>
      <c r="BT2240">
        <v>5</v>
      </c>
      <c r="BU2240">
        <v>4</v>
      </c>
      <c r="BV2240" s="142">
        <v>6</v>
      </c>
      <c r="BW2240" s="302">
        <v>27</v>
      </c>
      <c r="BX2240" s="302">
        <v>34</v>
      </c>
      <c r="BY2240" s="302">
        <v>78</v>
      </c>
      <c r="BZ2240" s="302">
        <v>96</v>
      </c>
      <c r="CA2240" s="302">
        <v>49</v>
      </c>
      <c r="CB2240" s="302">
        <v>47</v>
      </c>
      <c r="CC2240" s="303">
        <v>0.18650793650793651</v>
      </c>
      <c r="CD2240" s="304">
        <v>1.6764862244009222</v>
      </c>
      <c r="CE2240" s="302">
        <v>40</v>
      </c>
      <c r="CF2240" s="302">
        <v>30</v>
      </c>
      <c r="CG2240" s="296">
        <v>9.3253968253968252E-3</v>
      </c>
      <c r="CH2240" s="307" t="s">
        <v>15354</v>
      </c>
      <c r="CI2240" s="305">
        <v>10</v>
      </c>
      <c r="CJ2240" s="306">
        <v>57.815375113289818</v>
      </c>
      <c r="CK2240" s="300">
        <v>8</v>
      </c>
      <c r="CL2240" s="301">
        <v>51</v>
      </c>
    </row>
    <row r="2241" spans="1:90" x14ac:dyDescent="0.25">
      <c r="A2241">
        <v>1810105200</v>
      </c>
      <c r="B2241" s="287" t="s">
        <v>14633</v>
      </c>
      <c r="C2241" s="141">
        <v>2</v>
      </c>
      <c r="D2241">
        <v>3</v>
      </c>
      <c r="E2241">
        <v>5</v>
      </c>
      <c r="F2241">
        <v>5</v>
      </c>
      <c r="G2241">
        <v>3</v>
      </c>
      <c r="I2241">
        <v>1</v>
      </c>
      <c r="K2241">
        <v>1</v>
      </c>
      <c r="L2241">
        <v>2</v>
      </c>
      <c r="N2241" s="142"/>
      <c r="O2241" s="141">
        <v>2</v>
      </c>
      <c r="P2241">
        <v>1</v>
      </c>
      <c r="Q2241">
        <v>1</v>
      </c>
      <c r="T2241">
        <v>2</v>
      </c>
      <c r="U2241">
        <v>1</v>
      </c>
      <c r="V2241">
        <v>1</v>
      </c>
      <c r="W2241">
        <v>2</v>
      </c>
      <c r="X2241">
        <v>3</v>
      </c>
      <c r="Y2241">
        <v>1</v>
      </c>
      <c r="Z2241">
        <v>1</v>
      </c>
      <c r="AA2241" s="141">
        <v>3</v>
      </c>
      <c r="AB2241">
        <v>3</v>
      </c>
      <c r="AC2241">
        <v>3</v>
      </c>
      <c r="AD2241">
        <v>5</v>
      </c>
      <c r="AE2241">
        <v>9</v>
      </c>
      <c r="AF2241">
        <v>3</v>
      </c>
      <c r="AG2241">
        <v>3</v>
      </c>
      <c r="AH2241">
        <v>2</v>
      </c>
      <c r="AI2241">
        <v>2</v>
      </c>
      <c r="AJ2241">
        <v>1</v>
      </c>
      <c r="AK2241">
        <v>1</v>
      </c>
      <c r="AL2241" s="142">
        <v>2</v>
      </c>
      <c r="AM2241" s="141">
        <v>1</v>
      </c>
      <c r="AN2241">
        <v>3</v>
      </c>
      <c r="AP2241">
        <v>3</v>
      </c>
      <c r="AQ2241">
        <v>3</v>
      </c>
      <c r="AR2241">
        <v>2</v>
      </c>
      <c r="AS2241">
        <v>3</v>
      </c>
      <c r="AT2241">
        <v>1</v>
      </c>
      <c r="AU2241">
        <v>5</v>
      </c>
      <c r="AV2241">
        <v>3</v>
      </c>
      <c r="AW2241">
        <v>4</v>
      </c>
      <c r="AX2241" s="142"/>
      <c r="AY2241" s="141">
        <v>1</v>
      </c>
      <c r="AZ2241">
        <v>8</v>
      </c>
      <c r="BA2241">
        <v>6</v>
      </c>
      <c r="BB2241">
        <v>1</v>
      </c>
      <c r="BC2241">
        <v>4</v>
      </c>
      <c r="BD2241">
        <v>1</v>
      </c>
      <c r="BG2241">
        <v>1</v>
      </c>
      <c r="BH2241">
        <v>2</v>
      </c>
      <c r="BI2241">
        <v>1</v>
      </c>
      <c r="BJ2241" s="142">
        <v>3</v>
      </c>
      <c r="BK2241" s="141">
        <v>1</v>
      </c>
      <c r="BL2241">
        <v>1</v>
      </c>
      <c r="BN2241">
        <v>2</v>
      </c>
      <c r="BO2241">
        <v>4</v>
      </c>
      <c r="BP2241">
        <v>1</v>
      </c>
      <c r="BQ2241">
        <v>1</v>
      </c>
      <c r="BR2241">
        <v>2</v>
      </c>
      <c r="BS2241">
        <v>3</v>
      </c>
      <c r="BT2241">
        <v>1</v>
      </c>
      <c r="BU2241">
        <v>1</v>
      </c>
      <c r="BV2241" s="142">
        <v>1</v>
      </c>
      <c r="BW2241" s="302">
        <v>22</v>
      </c>
      <c r="BX2241" s="302">
        <v>15</v>
      </c>
      <c r="BY2241" s="302">
        <v>37</v>
      </c>
      <c r="BZ2241" s="302">
        <v>28</v>
      </c>
      <c r="CA2241" s="302">
        <v>28</v>
      </c>
      <c r="CB2241" s="302">
        <v>18</v>
      </c>
      <c r="CC2241" s="303">
        <v>7.1428571428571425E-2</v>
      </c>
      <c r="CD2241" s="304">
        <v>1.0269106361049412</v>
      </c>
      <c r="CE2241" s="302">
        <v>0</v>
      </c>
      <c r="CF2241" s="302">
        <v>30</v>
      </c>
      <c r="CG2241" s="296">
        <v>3.5714285714285713E-3</v>
      </c>
      <c r="CH2241" s="307" t="s">
        <v>15354</v>
      </c>
      <c r="CI2241" s="305">
        <v>2</v>
      </c>
      <c r="CJ2241" s="306">
        <v>19.669767778962083</v>
      </c>
      <c r="CK2241" s="300">
        <v>4</v>
      </c>
      <c r="CL2241" s="301">
        <v>20</v>
      </c>
    </row>
    <row r="2242" spans="1:90" x14ac:dyDescent="0.25">
      <c r="A2242">
        <v>1810105210</v>
      </c>
      <c r="B2242" s="287" t="s">
        <v>14634</v>
      </c>
      <c r="C2242" s="141">
        <v>2</v>
      </c>
      <c r="F2242">
        <v>4</v>
      </c>
      <c r="J2242">
        <v>1</v>
      </c>
      <c r="L2242">
        <v>1</v>
      </c>
      <c r="M2242">
        <v>1</v>
      </c>
      <c r="N2242" s="142">
        <v>1</v>
      </c>
      <c r="O2242" s="141">
        <v>4</v>
      </c>
      <c r="P2242">
        <v>1</v>
      </c>
      <c r="Q2242">
        <v>1</v>
      </c>
      <c r="T2242">
        <v>2</v>
      </c>
      <c r="V2242">
        <v>3</v>
      </c>
      <c r="W2242">
        <v>1</v>
      </c>
      <c r="X2242">
        <v>3</v>
      </c>
      <c r="Y2242">
        <v>2</v>
      </c>
      <c r="Z2242">
        <v>2</v>
      </c>
      <c r="AA2242" s="141">
        <v>6</v>
      </c>
      <c r="AB2242">
        <v>3</v>
      </c>
      <c r="AC2242">
        <v>6</v>
      </c>
      <c r="AD2242">
        <v>11</v>
      </c>
      <c r="AE2242">
        <v>3</v>
      </c>
      <c r="AG2242">
        <v>1</v>
      </c>
      <c r="AH2242">
        <v>3</v>
      </c>
      <c r="AI2242">
        <v>2</v>
      </c>
      <c r="AJ2242">
        <v>4</v>
      </c>
      <c r="AK2242">
        <v>1</v>
      </c>
      <c r="AL2242" s="142">
        <v>1</v>
      </c>
      <c r="AM2242" s="141">
        <v>3</v>
      </c>
      <c r="AN2242">
        <v>1</v>
      </c>
      <c r="AO2242">
        <v>4</v>
      </c>
      <c r="AP2242">
        <v>2</v>
      </c>
      <c r="AQ2242">
        <v>1</v>
      </c>
      <c r="AR2242">
        <v>2</v>
      </c>
      <c r="AS2242">
        <v>3</v>
      </c>
      <c r="AT2242">
        <v>1</v>
      </c>
      <c r="AU2242">
        <v>6</v>
      </c>
      <c r="AV2242">
        <v>4</v>
      </c>
      <c r="AW2242">
        <v>3</v>
      </c>
      <c r="AX2242" s="142">
        <v>1</v>
      </c>
      <c r="AY2242" s="141">
        <v>1</v>
      </c>
      <c r="AZ2242">
        <v>5</v>
      </c>
      <c r="BA2242">
        <v>3</v>
      </c>
      <c r="BC2242">
        <v>5</v>
      </c>
      <c r="BD2242">
        <v>2</v>
      </c>
      <c r="BE2242">
        <v>1</v>
      </c>
      <c r="BF2242">
        <v>1</v>
      </c>
      <c r="BG2242">
        <v>1</v>
      </c>
      <c r="BH2242">
        <v>5</v>
      </c>
      <c r="BI2242">
        <v>1</v>
      </c>
      <c r="BJ2242" s="142">
        <v>1</v>
      </c>
      <c r="BK2242" s="141">
        <v>1</v>
      </c>
      <c r="BL2242">
        <v>1</v>
      </c>
      <c r="BM2242">
        <v>1</v>
      </c>
      <c r="BN2242">
        <v>2</v>
      </c>
      <c r="BP2242">
        <v>2</v>
      </c>
      <c r="BS2242">
        <v>1</v>
      </c>
      <c r="BT2242">
        <v>2</v>
      </c>
      <c r="BV2242" s="142">
        <v>2</v>
      </c>
      <c r="BW2242" s="302">
        <v>10</v>
      </c>
      <c r="BX2242" s="302">
        <v>19</v>
      </c>
      <c r="BY2242" s="302">
        <v>41</v>
      </c>
      <c r="BZ2242" s="302">
        <v>31</v>
      </c>
      <c r="CA2242" s="302">
        <v>26</v>
      </c>
      <c r="CB2242" s="302">
        <v>12</v>
      </c>
      <c r="CC2242" s="303">
        <v>4.7619047619047616E-2</v>
      </c>
      <c r="CD2242" s="304">
        <v>0.53452248382484879</v>
      </c>
      <c r="CE2242" s="302">
        <v>40</v>
      </c>
      <c r="CF2242" s="302">
        <v>30</v>
      </c>
      <c r="CG2242" s="296">
        <v>2.3809523809523812E-3</v>
      </c>
      <c r="CH2242" s="297" t="s">
        <v>12384</v>
      </c>
      <c r="CI2242" s="305">
        <v>3</v>
      </c>
      <c r="CJ2242" s="306">
        <v>14.867855817158182</v>
      </c>
      <c r="CK2242" s="300">
        <v>2</v>
      </c>
      <c r="CL2242" s="301">
        <v>14</v>
      </c>
    </row>
    <row r="2243" spans="1:90" x14ac:dyDescent="0.25">
      <c r="A2243">
        <v>1810105220</v>
      </c>
      <c r="B2243" s="287" t="s">
        <v>14635</v>
      </c>
      <c r="C2243" s="141">
        <v>2</v>
      </c>
      <c r="D2243">
        <v>1</v>
      </c>
      <c r="E2243">
        <v>5</v>
      </c>
      <c r="F2243">
        <v>5</v>
      </c>
      <c r="G2243">
        <v>1</v>
      </c>
      <c r="I2243">
        <v>1</v>
      </c>
      <c r="K2243">
        <v>1</v>
      </c>
      <c r="M2243">
        <v>1</v>
      </c>
      <c r="N2243" s="142">
        <v>2</v>
      </c>
      <c r="O2243" s="141">
        <v>5</v>
      </c>
      <c r="Q2243">
        <v>3</v>
      </c>
      <c r="R2243">
        <v>1</v>
      </c>
      <c r="T2243">
        <v>1</v>
      </c>
      <c r="W2243">
        <v>3</v>
      </c>
      <c r="X2243">
        <v>2</v>
      </c>
      <c r="Y2243">
        <v>1</v>
      </c>
      <c r="Z2243">
        <v>1</v>
      </c>
      <c r="AA2243" s="141">
        <v>2</v>
      </c>
      <c r="AB2243">
        <v>1</v>
      </c>
      <c r="AC2243">
        <v>3</v>
      </c>
      <c r="AD2243">
        <v>4</v>
      </c>
      <c r="AE2243">
        <v>1</v>
      </c>
      <c r="AF2243">
        <v>2</v>
      </c>
      <c r="AG2243">
        <v>3</v>
      </c>
      <c r="AH2243">
        <v>2</v>
      </c>
      <c r="AI2243">
        <v>3</v>
      </c>
      <c r="AJ2243">
        <v>2</v>
      </c>
      <c r="AK2243">
        <v>1</v>
      </c>
      <c r="AL2243" s="142">
        <v>3</v>
      </c>
      <c r="AM2243" s="141">
        <v>3</v>
      </c>
      <c r="AN2243">
        <v>1</v>
      </c>
      <c r="AP2243">
        <v>4</v>
      </c>
      <c r="AQ2243">
        <v>2</v>
      </c>
      <c r="AR2243">
        <v>2</v>
      </c>
      <c r="AS2243">
        <v>2</v>
      </c>
      <c r="AT2243">
        <v>1</v>
      </c>
      <c r="AU2243">
        <v>2</v>
      </c>
      <c r="AV2243">
        <v>1</v>
      </c>
      <c r="AW2243">
        <v>5</v>
      </c>
      <c r="AX2243" s="142">
        <v>3</v>
      </c>
      <c r="AY2243" s="141">
        <v>1</v>
      </c>
      <c r="AZ2243">
        <v>5</v>
      </c>
      <c r="BA2243">
        <v>3</v>
      </c>
      <c r="BC2243">
        <v>5</v>
      </c>
      <c r="BD2243">
        <v>4</v>
      </c>
      <c r="BF2243">
        <v>1</v>
      </c>
      <c r="BG2243">
        <v>1</v>
      </c>
      <c r="BH2243">
        <v>2</v>
      </c>
      <c r="BJ2243" s="142">
        <v>3</v>
      </c>
      <c r="BK2243" s="141">
        <v>3</v>
      </c>
      <c r="BL2243">
        <v>1</v>
      </c>
      <c r="BN2243">
        <v>1</v>
      </c>
      <c r="BO2243">
        <v>2</v>
      </c>
      <c r="BP2243">
        <v>2</v>
      </c>
      <c r="BQ2243">
        <v>1</v>
      </c>
      <c r="BS2243">
        <v>3</v>
      </c>
      <c r="BT2243">
        <v>1</v>
      </c>
      <c r="BU2243">
        <v>1</v>
      </c>
      <c r="BV2243" s="142">
        <v>3</v>
      </c>
      <c r="BW2243" s="302">
        <v>19</v>
      </c>
      <c r="BX2243" s="302">
        <v>17</v>
      </c>
      <c r="BY2243" s="302">
        <v>27</v>
      </c>
      <c r="BZ2243" s="302">
        <v>26</v>
      </c>
      <c r="CA2243" s="302">
        <v>25</v>
      </c>
      <c r="CB2243" s="302">
        <v>18</v>
      </c>
      <c r="CC2243" s="303">
        <v>7.1428571428571425E-2</v>
      </c>
      <c r="CD2243" s="304">
        <v>0.91893658347268148</v>
      </c>
      <c r="CE2243" s="302">
        <v>40</v>
      </c>
      <c r="CF2243" s="302">
        <v>30</v>
      </c>
      <c r="CG2243" s="296">
        <v>3.5714285714285713E-3</v>
      </c>
      <c r="CH2243" s="297" t="s">
        <v>12384</v>
      </c>
      <c r="CI2243" s="305">
        <v>4</v>
      </c>
      <c r="CJ2243" s="306">
        <v>22.418936583472682</v>
      </c>
      <c r="CK2243" s="300">
        <v>4</v>
      </c>
      <c r="CL2243" s="301">
        <v>20</v>
      </c>
    </row>
    <row r="2244" spans="1:90" x14ac:dyDescent="0.25">
      <c r="A2244">
        <v>1810105230</v>
      </c>
      <c r="B2244" s="287" t="s">
        <v>14636</v>
      </c>
      <c r="C2244" s="141"/>
      <c r="D2244">
        <v>1</v>
      </c>
      <c r="F2244">
        <v>1</v>
      </c>
      <c r="H2244">
        <v>1</v>
      </c>
      <c r="J2244">
        <v>1</v>
      </c>
      <c r="N2244" s="142"/>
      <c r="O2244" s="141"/>
      <c r="P2244">
        <v>1</v>
      </c>
      <c r="Z2244">
        <v>1</v>
      </c>
      <c r="AA2244" s="141">
        <v>2</v>
      </c>
      <c r="AD2244">
        <v>1</v>
      </c>
      <c r="AF2244">
        <v>1</v>
      </c>
      <c r="AH2244">
        <v>1</v>
      </c>
      <c r="AJ2244">
        <v>1</v>
      </c>
      <c r="AL2244" s="142"/>
      <c r="AM2244" s="141">
        <v>1</v>
      </c>
      <c r="AO2244">
        <v>1</v>
      </c>
      <c r="AQ2244">
        <v>1</v>
      </c>
      <c r="AS2244">
        <v>1</v>
      </c>
      <c r="AV2244">
        <v>1</v>
      </c>
      <c r="AW2244">
        <v>1</v>
      </c>
      <c r="AX2244" s="142">
        <v>1</v>
      </c>
      <c r="AY2244" s="141"/>
      <c r="AZ2244">
        <v>3</v>
      </c>
      <c r="BA2244">
        <v>1</v>
      </c>
      <c r="BB2244">
        <v>1</v>
      </c>
      <c r="BC2244">
        <v>3</v>
      </c>
      <c r="BF2244">
        <v>1</v>
      </c>
      <c r="BG2244">
        <v>1</v>
      </c>
      <c r="BH2244">
        <v>2</v>
      </c>
      <c r="BJ2244" s="142">
        <v>1</v>
      </c>
      <c r="BK2244" s="141"/>
      <c r="BN2244">
        <v>1</v>
      </c>
      <c r="BP2244">
        <v>1</v>
      </c>
      <c r="BS2244">
        <v>2</v>
      </c>
      <c r="BU2244">
        <v>1</v>
      </c>
      <c r="BV2244" s="142">
        <v>2</v>
      </c>
      <c r="BW2244" s="302">
        <v>4</v>
      </c>
      <c r="BX2244" s="302">
        <v>2</v>
      </c>
      <c r="BY2244" s="302">
        <v>6</v>
      </c>
      <c r="BZ2244" s="302">
        <v>7</v>
      </c>
      <c r="CA2244" s="302">
        <v>13</v>
      </c>
      <c r="CB2244" s="302">
        <v>7</v>
      </c>
      <c r="CC2244" s="303">
        <v>2.7777777777777776E-2</v>
      </c>
      <c r="CD2244" s="304">
        <v>0.54772255750516596</v>
      </c>
      <c r="CE2244" s="302">
        <v>40</v>
      </c>
      <c r="CF2244" s="302">
        <v>30</v>
      </c>
      <c r="CG2244" s="296">
        <v>1.3888888888888889E-3</v>
      </c>
      <c r="CH2244" s="297" t="s">
        <v>12384</v>
      </c>
      <c r="CI2244" s="305">
        <v>2</v>
      </c>
      <c r="CJ2244" s="306">
        <v>8.9088336686162766</v>
      </c>
      <c r="CK2244" s="300">
        <v>2</v>
      </c>
      <c r="CL2244" s="301">
        <v>8</v>
      </c>
    </row>
    <row r="2245" spans="1:90" x14ac:dyDescent="0.25">
      <c r="A2245">
        <v>1810105270</v>
      </c>
      <c r="B2245" s="287" t="s">
        <v>14637</v>
      </c>
      <c r="C2245" s="141"/>
      <c r="N2245" s="142"/>
      <c r="O2245" s="141"/>
      <c r="AA2245" s="141"/>
      <c r="AG2245">
        <v>1</v>
      </c>
      <c r="AL2245" s="142"/>
      <c r="AM2245" s="141"/>
      <c r="AR2245">
        <v>1</v>
      </c>
      <c r="AX2245" s="142"/>
      <c r="AY2245" s="141"/>
      <c r="BJ2245" s="142"/>
      <c r="BK2245" s="141"/>
      <c r="BV2245" s="142"/>
      <c r="BW2245" s="302">
        <v>0</v>
      </c>
      <c r="BX2245" s="302">
        <v>0</v>
      </c>
      <c r="BY2245" s="302">
        <v>1</v>
      </c>
      <c r="BZ2245" s="302">
        <v>1</v>
      </c>
      <c r="CA2245" s="302">
        <v>0</v>
      </c>
      <c r="CB2245" s="302">
        <v>0</v>
      </c>
      <c r="CC2245" s="303">
        <v>0</v>
      </c>
      <c r="CD2245" s="304">
        <v>0</v>
      </c>
      <c r="CE2245" s="302">
        <v>0</v>
      </c>
      <c r="CF2245" s="302">
        <v>30</v>
      </c>
      <c r="CG2245" s="296">
        <v>0</v>
      </c>
      <c r="CH2245" s="297" t="s">
        <v>12384</v>
      </c>
      <c r="CI2245" s="305">
        <v>0</v>
      </c>
      <c r="CJ2245" s="306">
        <v>0</v>
      </c>
      <c r="CK2245" s="300">
        <v>0</v>
      </c>
      <c r="CL2245" s="301">
        <v>0</v>
      </c>
    </row>
    <row r="2246" spans="1:90" x14ac:dyDescent="0.25">
      <c r="A2246">
        <v>1810105300</v>
      </c>
      <c r="B2246" s="287" t="s">
        <v>14638</v>
      </c>
      <c r="C2246" s="141"/>
      <c r="F2246">
        <v>1</v>
      </c>
      <c r="G2246">
        <v>1</v>
      </c>
      <c r="N2246" s="142"/>
      <c r="O2246" s="141"/>
      <c r="AA2246" s="141"/>
      <c r="AL2246" s="142"/>
      <c r="AM2246" s="141"/>
      <c r="AX2246" s="142"/>
      <c r="AY2246" s="141"/>
      <c r="BJ2246" s="142"/>
      <c r="BK2246" s="141"/>
      <c r="BV2246" s="142"/>
      <c r="BW2246" s="302">
        <v>2</v>
      </c>
      <c r="BX2246" s="302">
        <v>0</v>
      </c>
      <c r="BY2246" s="302">
        <v>0</v>
      </c>
      <c r="BZ2246" s="302">
        <v>0</v>
      </c>
      <c r="CA2246" s="302">
        <v>0</v>
      </c>
      <c r="CB2246" s="302">
        <v>0</v>
      </c>
      <c r="CC2246" s="303">
        <v>0</v>
      </c>
      <c r="CD2246" s="304">
        <v>0</v>
      </c>
      <c r="CE2246" s="302">
        <v>0</v>
      </c>
      <c r="CF2246" s="302">
        <v>30</v>
      </c>
      <c r="CG2246" s="296">
        <v>0</v>
      </c>
      <c r="CH2246" s="297" t="s">
        <v>12384</v>
      </c>
      <c r="CI2246" s="305">
        <v>0</v>
      </c>
      <c r="CJ2246" s="306">
        <v>0</v>
      </c>
      <c r="CK2246" s="300">
        <v>0</v>
      </c>
      <c r="CL2246" s="301">
        <v>0</v>
      </c>
    </row>
    <row r="2247" spans="1:90" x14ac:dyDescent="0.25">
      <c r="A2247">
        <v>1810105330</v>
      </c>
      <c r="B2247" s="287" t="s">
        <v>14639</v>
      </c>
      <c r="C2247" s="141"/>
      <c r="N2247" s="142"/>
      <c r="O2247" s="141"/>
      <c r="AA2247" s="141"/>
      <c r="AK2247">
        <v>1</v>
      </c>
      <c r="AL2247" s="142"/>
      <c r="AM2247" s="141"/>
      <c r="AX2247" s="142"/>
      <c r="AY2247" s="141"/>
      <c r="BJ2247" s="142"/>
      <c r="BK2247" s="141"/>
      <c r="BV2247" s="142"/>
      <c r="BW2247" s="302">
        <v>0</v>
      </c>
      <c r="BX2247" s="302">
        <v>0</v>
      </c>
      <c r="BY2247" s="302">
        <v>1</v>
      </c>
      <c r="BZ2247" s="302">
        <v>0</v>
      </c>
      <c r="CA2247" s="302">
        <v>0</v>
      </c>
      <c r="CB2247" s="302">
        <v>0</v>
      </c>
      <c r="CC2247" s="303">
        <v>0</v>
      </c>
      <c r="CD2247" s="304">
        <v>0</v>
      </c>
      <c r="CE2247" s="302">
        <v>0</v>
      </c>
      <c r="CF2247" s="302">
        <v>30</v>
      </c>
      <c r="CG2247" s="296">
        <v>0</v>
      </c>
      <c r="CH2247" s="297" t="s">
        <v>12384</v>
      </c>
      <c r="CI2247" s="305">
        <v>0</v>
      </c>
      <c r="CJ2247" s="306">
        <v>0</v>
      </c>
      <c r="CK2247" s="300">
        <v>0</v>
      </c>
      <c r="CL2247" s="301">
        <v>0</v>
      </c>
    </row>
    <row r="2248" spans="1:90" x14ac:dyDescent="0.25">
      <c r="A2248">
        <v>1810105340</v>
      </c>
      <c r="B2248" s="287" t="s">
        <v>14640</v>
      </c>
      <c r="C2248" s="141"/>
      <c r="I2248">
        <v>3</v>
      </c>
      <c r="K2248">
        <v>5</v>
      </c>
      <c r="N2248" s="142"/>
      <c r="O2248" s="141"/>
      <c r="AA2248" s="141"/>
      <c r="AL2248" s="142"/>
      <c r="AM2248" s="141"/>
      <c r="AP2248">
        <v>2</v>
      </c>
      <c r="AQ2248">
        <v>10</v>
      </c>
      <c r="AR2248">
        <v>8</v>
      </c>
      <c r="AS2248">
        <v>7</v>
      </c>
      <c r="AT2248">
        <v>7</v>
      </c>
      <c r="AU2248">
        <v>7</v>
      </c>
      <c r="AV2248">
        <v>7</v>
      </c>
      <c r="AW2248">
        <v>5</v>
      </c>
      <c r="AX2248" s="142">
        <v>4</v>
      </c>
      <c r="AY2248" s="141"/>
      <c r="AZ2248">
        <v>2</v>
      </c>
      <c r="BA2248">
        <v>2</v>
      </c>
      <c r="BB2248">
        <v>3</v>
      </c>
      <c r="BC2248">
        <v>1</v>
      </c>
      <c r="BD2248">
        <v>5</v>
      </c>
      <c r="BF2248">
        <v>2</v>
      </c>
      <c r="BG2248">
        <v>1</v>
      </c>
      <c r="BJ2248" s="142">
        <v>1</v>
      </c>
      <c r="BK2248" s="141"/>
      <c r="BM2248">
        <v>1</v>
      </c>
      <c r="BO2248">
        <v>1</v>
      </c>
      <c r="BP2248">
        <v>1</v>
      </c>
      <c r="BV2248" s="142"/>
      <c r="BW2248" s="302">
        <v>8</v>
      </c>
      <c r="BX2248" s="302">
        <v>0</v>
      </c>
      <c r="BY2248" s="302">
        <v>0</v>
      </c>
      <c r="BZ2248" s="302">
        <v>57</v>
      </c>
      <c r="CA2248" s="302">
        <v>17</v>
      </c>
      <c r="CB2248" s="302">
        <v>3</v>
      </c>
      <c r="CC2248" s="303">
        <v>1.1904761904761904E-2</v>
      </c>
      <c r="CD2248" s="304">
        <v>0</v>
      </c>
      <c r="CE2248" s="302">
        <v>0</v>
      </c>
      <c r="CF2248" s="302">
        <v>30</v>
      </c>
      <c r="CG2248" s="296">
        <v>5.9523809523809529E-4</v>
      </c>
      <c r="CH2248" s="297" t="s">
        <v>12384</v>
      </c>
      <c r="CI2248" s="305">
        <v>0</v>
      </c>
      <c r="CJ2248" s="306">
        <v>3.1071428571428568</v>
      </c>
      <c r="CK2248" s="300">
        <v>1</v>
      </c>
      <c r="CL2248" s="301">
        <v>4</v>
      </c>
    </row>
    <row r="2249" spans="1:90" x14ac:dyDescent="0.25">
      <c r="A2249">
        <v>1810105350</v>
      </c>
      <c r="B2249" s="287" t="s">
        <v>14641</v>
      </c>
      <c r="C2249" s="141"/>
      <c r="I2249">
        <v>5</v>
      </c>
      <c r="J2249">
        <v>1</v>
      </c>
      <c r="K2249">
        <v>6</v>
      </c>
      <c r="L2249">
        <v>1</v>
      </c>
      <c r="N2249" s="142"/>
      <c r="O2249" s="141">
        <v>1</v>
      </c>
      <c r="P2249">
        <v>4</v>
      </c>
      <c r="Q2249">
        <v>3</v>
      </c>
      <c r="R2249">
        <v>1</v>
      </c>
      <c r="S2249">
        <v>7</v>
      </c>
      <c r="T2249">
        <v>2</v>
      </c>
      <c r="V2249">
        <v>1</v>
      </c>
      <c r="W2249">
        <v>2</v>
      </c>
      <c r="X2249">
        <v>7</v>
      </c>
      <c r="Y2249">
        <v>6</v>
      </c>
      <c r="Z2249">
        <v>3</v>
      </c>
      <c r="AA2249" s="141">
        <v>1</v>
      </c>
      <c r="AB2249">
        <v>4</v>
      </c>
      <c r="AC2249">
        <v>2</v>
      </c>
      <c r="AD2249">
        <v>7</v>
      </c>
      <c r="AE2249">
        <v>3</v>
      </c>
      <c r="AF2249">
        <v>1</v>
      </c>
      <c r="AG2249">
        <v>3</v>
      </c>
      <c r="AH2249">
        <v>3</v>
      </c>
      <c r="AJ2249">
        <v>2</v>
      </c>
      <c r="AL2249" s="142"/>
      <c r="AM2249" s="141">
        <v>1</v>
      </c>
      <c r="AN2249">
        <v>2</v>
      </c>
      <c r="AO2249">
        <v>5</v>
      </c>
      <c r="AQ2249">
        <v>6</v>
      </c>
      <c r="AR2249">
        <v>9</v>
      </c>
      <c r="AS2249">
        <v>1</v>
      </c>
      <c r="AT2249">
        <v>3</v>
      </c>
      <c r="AU2249">
        <v>1</v>
      </c>
      <c r="AV2249">
        <v>2</v>
      </c>
      <c r="AW2249">
        <v>3</v>
      </c>
      <c r="AX2249" s="142"/>
      <c r="AY2249" s="141">
        <v>2</v>
      </c>
      <c r="AZ2249">
        <v>3</v>
      </c>
      <c r="BA2249">
        <v>2</v>
      </c>
      <c r="BB2249">
        <v>1</v>
      </c>
      <c r="BC2249">
        <v>2</v>
      </c>
      <c r="BD2249">
        <v>3</v>
      </c>
      <c r="BE2249">
        <v>2</v>
      </c>
      <c r="BF2249">
        <v>3</v>
      </c>
      <c r="BG2249">
        <v>4</v>
      </c>
      <c r="BH2249">
        <v>1</v>
      </c>
      <c r="BJ2249" s="142">
        <v>8</v>
      </c>
      <c r="BK2249" s="141"/>
      <c r="BV2249" s="142"/>
      <c r="BW2249" s="302">
        <v>13</v>
      </c>
      <c r="BX2249" s="302">
        <v>37</v>
      </c>
      <c r="BY2249" s="302">
        <v>26</v>
      </c>
      <c r="BZ2249" s="302">
        <v>33</v>
      </c>
      <c r="CA2249" s="302">
        <v>31</v>
      </c>
      <c r="CB2249" s="302">
        <v>0</v>
      </c>
      <c r="CC2249" s="303">
        <v>0</v>
      </c>
      <c r="CD2249" s="304">
        <v>0</v>
      </c>
      <c r="CE2249" s="302">
        <v>0</v>
      </c>
      <c r="CF2249" s="302">
        <v>30</v>
      </c>
      <c r="CG2249" s="296">
        <v>0</v>
      </c>
      <c r="CH2249" s="297" t="s">
        <v>12384</v>
      </c>
      <c r="CI2249" s="305">
        <v>0</v>
      </c>
      <c r="CJ2249" s="306">
        <v>0</v>
      </c>
      <c r="CK2249" s="300">
        <v>0</v>
      </c>
      <c r="CL2249" s="301">
        <v>0</v>
      </c>
    </row>
    <row r="2250" spans="1:90" x14ac:dyDescent="0.25">
      <c r="A2250">
        <v>1810105360</v>
      </c>
      <c r="B2250" s="287" t="s">
        <v>14642</v>
      </c>
      <c r="C2250" s="141"/>
      <c r="I2250">
        <v>1</v>
      </c>
      <c r="N2250" s="142"/>
      <c r="O2250" s="141"/>
      <c r="AA2250" s="141"/>
      <c r="AL2250" s="142"/>
      <c r="AM2250" s="141"/>
      <c r="AX2250" s="142"/>
      <c r="AY2250" s="141"/>
      <c r="BJ2250" s="142"/>
      <c r="BK2250" s="141"/>
      <c r="BV2250" s="142"/>
      <c r="BW2250" s="302">
        <v>1</v>
      </c>
      <c r="BX2250" s="302">
        <v>0</v>
      </c>
      <c r="BY2250" s="302">
        <v>0</v>
      </c>
      <c r="BZ2250" s="302">
        <v>0</v>
      </c>
      <c r="CA2250" s="302">
        <v>0</v>
      </c>
      <c r="CB2250" s="302">
        <v>0</v>
      </c>
      <c r="CC2250" s="303">
        <v>0</v>
      </c>
      <c r="CD2250" s="304">
        <v>0</v>
      </c>
      <c r="CE2250" s="302">
        <v>0</v>
      </c>
      <c r="CF2250" s="302">
        <v>30</v>
      </c>
      <c r="CG2250" s="296">
        <v>0</v>
      </c>
      <c r="CH2250" s="297" t="s">
        <v>12384</v>
      </c>
      <c r="CI2250" s="305">
        <v>0</v>
      </c>
      <c r="CJ2250" s="306">
        <v>0</v>
      </c>
      <c r="CK2250" s="300">
        <v>0</v>
      </c>
      <c r="CL2250" s="301">
        <v>0</v>
      </c>
    </row>
    <row r="2251" spans="1:90" x14ac:dyDescent="0.25">
      <c r="A2251">
        <v>1810105400</v>
      </c>
      <c r="B2251" s="287" t="s">
        <v>14643</v>
      </c>
      <c r="C2251" s="141">
        <v>1</v>
      </c>
      <c r="N2251" s="142"/>
      <c r="O2251" s="141"/>
      <c r="X2251">
        <v>3</v>
      </c>
      <c r="AA2251" s="141"/>
      <c r="AB2251">
        <v>1</v>
      </c>
      <c r="AC2251">
        <v>2</v>
      </c>
      <c r="AI2251">
        <v>1</v>
      </c>
      <c r="AL2251" s="142"/>
      <c r="AM2251" s="141">
        <v>1</v>
      </c>
      <c r="AN2251">
        <v>1</v>
      </c>
      <c r="AO2251">
        <v>1</v>
      </c>
      <c r="AP2251">
        <v>1</v>
      </c>
      <c r="AU2251">
        <v>1</v>
      </c>
      <c r="AW2251">
        <v>1</v>
      </c>
      <c r="AX2251" s="142">
        <v>1</v>
      </c>
      <c r="AY2251" s="141"/>
      <c r="BC2251">
        <v>1</v>
      </c>
      <c r="BD2251">
        <v>1</v>
      </c>
      <c r="BJ2251" s="142">
        <v>1</v>
      </c>
      <c r="BK2251" s="141">
        <v>1</v>
      </c>
      <c r="BP2251">
        <v>2</v>
      </c>
      <c r="BQ2251">
        <v>1</v>
      </c>
      <c r="BV2251" s="142"/>
      <c r="BW2251" s="302">
        <v>1</v>
      </c>
      <c r="BX2251" s="302">
        <v>3</v>
      </c>
      <c r="BY2251" s="302">
        <v>4</v>
      </c>
      <c r="BZ2251" s="302">
        <v>7</v>
      </c>
      <c r="CA2251" s="302">
        <v>3</v>
      </c>
      <c r="CB2251" s="302">
        <v>4</v>
      </c>
      <c r="CC2251" s="303">
        <v>1.5873015873015872E-2</v>
      </c>
      <c r="CD2251" s="304">
        <v>0.57735026918962584</v>
      </c>
      <c r="CE2251" s="302">
        <v>0</v>
      </c>
      <c r="CF2251" s="302">
        <v>30</v>
      </c>
      <c r="CG2251" s="296">
        <v>7.9365079365079365E-4</v>
      </c>
      <c r="CH2251" s="297" t="s">
        <v>12384</v>
      </c>
      <c r="CI2251" s="305">
        <v>1</v>
      </c>
      <c r="CJ2251" s="306">
        <v>4.7202074120467685</v>
      </c>
      <c r="CK2251" s="300">
        <v>2</v>
      </c>
      <c r="CL2251" s="301">
        <v>5</v>
      </c>
    </row>
    <row r="2252" spans="1:90" x14ac:dyDescent="0.25">
      <c r="A2252">
        <v>1810105540</v>
      </c>
      <c r="B2252" s="287" t="s">
        <v>14644</v>
      </c>
      <c r="C2252" s="141"/>
      <c r="N2252" s="142"/>
      <c r="O2252" s="141"/>
      <c r="AA2252" s="141"/>
      <c r="AL2252" s="142"/>
      <c r="AM2252" s="141"/>
      <c r="AV2252">
        <v>1</v>
      </c>
      <c r="AX2252" s="142"/>
      <c r="AY2252" s="141"/>
      <c r="BB2252">
        <v>1</v>
      </c>
      <c r="BC2252">
        <v>1</v>
      </c>
      <c r="BJ2252" s="142"/>
      <c r="BK2252" s="141">
        <v>1</v>
      </c>
      <c r="BV2252" s="142">
        <v>1</v>
      </c>
      <c r="BW2252" s="302">
        <v>0</v>
      </c>
      <c r="BX2252" s="302">
        <v>0</v>
      </c>
      <c r="BY2252" s="302">
        <v>0</v>
      </c>
      <c r="BZ2252" s="302">
        <v>1</v>
      </c>
      <c r="CA2252" s="302">
        <v>2</v>
      </c>
      <c r="CB2252" s="302">
        <v>2</v>
      </c>
      <c r="CC2252" s="303">
        <v>7.9365079365079361E-3</v>
      </c>
      <c r="CD2252" s="304">
        <v>0</v>
      </c>
      <c r="CE2252" s="302">
        <v>0</v>
      </c>
      <c r="CF2252" s="302">
        <v>30</v>
      </c>
      <c r="CG2252" s="296">
        <v>3.9682539682539683E-4</v>
      </c>
      <c r="CH2252" s="297" t="s">
        <v>12384</v>
      </c>
      <c r="CI2252" s="305">
        <v>0</v>
      </c>
      <c r="CJ2252" s="306">
        <v>2.0714285714285712</v>
      </c>
      <c r="CK2252" s="300">
        <v>1</v>
      </c>
      <c r="CL2252" s="301">
        <v>3</v>
      </c>
    </row>
    <row r="2253" spans="1:90" x14ac:dyDescent="0.25">
      <c r="A2253">
        <v>1810105560</v>
      </c>
      <c r="B2253" s="287" t="s">
        <v>14645</v>
      </c>
      <c r="C2253" s="141"/>
      <c r="N2253" s="142"/>
      <c r="O2253" s="141"/>
      <c r="AA2253" s="141"/>
      <c r="AL2253" s="142"/>
      <c r="AM2253" s="141">
        <v>1</v>
      </c>
      <c r="AX2253" s="142"/>
      <c r="AY2253" s="141"/>
      <c r="BB2253">
        <v>1</v>
      </c>
      <c r="BJ2253" s="142"/>
      <c r="BK2253" s="141"/>
      <c r="BV2253" s="142"/>
      <c r="BW2253" s="302">
        <v>0</v>
      </c>
      <c r="BX2253" s="302">
        <v>0</v>
      </c>
      <c r="BY2253" s="302">
        <v>0</v>
      </c>
      <c r="BZ2253" s="302">
        <v>1</v>
      </c>
      <c r="CA2253" s="302">
        <v>1</v>
      </c>
      <c r="CB2253" s="302">
        <v>0</v>
      </c>
      <c r="CC2253" s="303">
        <v>0</v>
      </c>
      <c r="CD2253" s="304">
        <v>0</v>
      </c>
      <c r="CE2253" s="302">
        <v>0</v>
      </c>
      <c r="CF2253" s="302">
        <v>30</v>
      </c>
      <c r="CG2253" s="296">
        <v>0</v>
      </c>
      <c r="CH2253" s="297" t="s">
        <v>12384</v>
      </c>
      <c r="CI2253" s="305">
        <v>0</v>
      </c>
      <c r="CJ2253" s="306">
        <v>0</v>
      </c>
      <c r="CK2253" s="300">
        <v>0</v>
      </c>
      <c r="CL2253" s="301">
        <v>0</v>
      </c>
    </row>
    <row r="2254" spans="1:90" x14ac:dyDescent="0.25">
      <c r="A2254">
        <v>1810105680</v>
      </c>
      <c r="B2254" s="287" t="s">
        <v>14646</v>
      </c>
      <c r="C2254" s="141"/>
      <c r="K2254">
        <v>1</v>
      </c>
      <c r="N2254" s="142"/>
      <c r="O2254" s="141"/>
      <c r="AA2254" s="141"/>
      <c r="AL2254" s="142"/>
      <c r="AM2254" s="141"/>
      <c r="AX2254" s="142"/>
      <c r="AY2254" s="141"/>
      <c r="BJ2254" s="142"/>
      <c r="BK2254" s="141"/>
      <c r="BV2254" s="142"/>
      <c r="BW2254" s="302">
        <v>1</v>
      </c>
      <c r="BX2254" s="302">
        <v>0</v>
      </c>
      <c r="BY2254" s="302">
        <v>0</v>
      </c>
      <c r="BZ2254" s="302">
        <v>0</v>
      </c>
      <c r="CA2254" s="302">
        <v>0</v>
      </c>
      <c r="CB2254" s="302">
        <v>0</v>
      </c>
      <c r="CC2254" s="303">
        <v>0</v>
      </c>
      <c r="CD2254" s="304">
        <v>0</v>
      </c>
      <c r="CE2254" s="302">
        <v>0</v>
      </c>
      <c r="CF2254" s="302">
        <v>30</v>
      </c>
      <c r="CG2254" s="296">
        <v>0</v>
      </c>
      <c r="CH2254" s="297" t="s">
        <v>12384</v>
      </c>
      <c r="CI2254" s="305">
        <v>0</v>
      </c>
      <c r="CJ2254" s="306">
        <v>0</v>
      </c>
      <c r="CK2254" s="300">
        <v>0</v>
      </c>
      <c r="CL2254" s="301">
        <v>0</v>
      </c>
    </row>
    <row r="2255" spans="1:90" x14ac:dyDescent="0.25">
      <c r="A2255">
        <v>1810105740</v>
      </c>
      <c r="B2255" s="287" t="s">
        <v>14647</v>
      </c>
      <c r="C2255" s="141"/>
      <c r="N2255" s="142"/>
      <c r="O2255" s="141"/>
      <c r="AA2255" s="141"/>
      <c r="AL2255" s="142"/>
      <c r="AM2255" s="141"/>
      <c r="AX2255" s="142"/>
      <c r="AY2255" s="141"/>
      <c r="BJ2255" s="142"/>
      <c r="BK2255" s="141">
        <v>3</v>
      </c>
      <c r="BL2255">
        <v>5</v>
      </c>
      <c r="BM2255">
        <v>2</v>
      </c>
      <c r="BN2255">
        <v>1</v>
      </c>
      <c r="BO2255">
        <v>1</v>
      </c>
      <c r="BP2255">
        <v>1</v>
      </c>
      <c r="BQ2255">
        <v>4</v>
      </c>
      <c r="BR2255">
        <v>5</v>
      </c>
      <c r="BT2255">
        <v>1</v>
      </c>
      <c r="BU2255">
        <v>8</v>
      </c>
      <c r="BV2255" s="142">
        <v>3</v>
      </c>
      <c r="BW2255" s="302">
        <v>0</v>
      </c>
      <c r="BX2255" s="302">
        <v>0</v>
      </c>
      <c r="BY2255" s="302">
        <v>0</v>
      </c>
      <c r="BZ2255" s="302">
        <v>0</v>
      </c>
      <c r="CA2255" s="302">
        <v>0</v>
      </c>
      <c r="CB2255" s="302">
        <v>34</v>
      </c>
      <c r="CC2255" s="303">
        <v>0.13492063492063491</v>
      </c>
      <c r="CD2255" s="304">
        <v>2.2563042992710649</v>
      </c>
      <c r="CE2255" s="302">
        <v>0</v>
      </c>
      <c r="CF2255" s="302">
        <v>30</v>
      </c>
      <c r="CG2255" s="296">
        <v>6.7460317460317464E-3</v>
      </c>
      <c r="CH2255" s="297" t="s">
        <v>12384</v>
      </c>
      <c r="CI2255" s="305">
        <v>3</v>
      </c>
      <c r="CJ2255" s="306">
        <v>37.47059001355678</v>
      </c>
      <c r="CK2255" s="300">
        <v>7</v>
      </c>
      <c r="CL2255" s="301">
        <v>38</v>
      </c>
    </row>
    <row r="2256" spans="1:90" x14ac:dyDescent="0.25">
      <c r="A2256">
        <v>1810105750</v>
      </c>
      <c r="B2256" s="287" t="s">
        <v>14648</v>
      </c>
      <c r="C2256" s="141"/>
      <c r="N2256" s="142"/>
      <c r="O2256" s="141"/>
      <c r="AA2256" s="141">
        <v>1</v>
      </c>
      <c r="AL2256" s="142"/>
      <c r="AM2256" s="141"/>
      <c r="AX2256" s="142"/>
      <c r="AY2256" s="141"/>
      <c r="BJ2256" s="142"/>
      <c r="BK2256" s="141">
        <v>14</v>
      </c>
      <c r="BL2256">
        <v>15</v>
      </c>
      <c r="BM2256">
        <v>15</v>
      </c>
      <c r="BN2256">
        <v>16</v>
      </c>
      <c r="BO2256">
        <v>15</v>
      </c>
      <c r="BP2256">
        <v>10</v>
      </c>
      <c r="BQ2256">
        <v>16</v>
      </c>
      <c r="BR2256">
        <v>13</v>
      </c>
      <c r="BS2256">
        <v>17</v>
      </c>
      <c r="BT2256">
        <v>10</v>
      </c>
      <c r="BU2256">
        <v>15</v>
      </c>
      <c r="BV2256" s="142">
        <v>9</v>
      </c>
      <c r="BW2256" s="302">
        <v>0</v>
      </c>
      <c r="BX2256" s="302">
        <v>0</v>
      </c>
      <c r="BY2256" s="302">
        <v>1</v>
      </c>
      <c r="BZ2256" s="302">
        <v>0</v>
      </c>
      <c r="CA2256" s="302">
        <v>0</v>
      </c>
      <c r="CB2256" s="302">
        <v>165</v>
      </c>
      <c r="CC2256" s="303">
        <v>0.65476190476190477</v>
      </c>
      <c r="CD2256" s="304">
        <v>2.6671401094873817</v>
      </c>
      <c r="CE2256" s="302">
        <v>0</v>
      </c>
      <c r="CF2256" s="302">
        <v>30</v>
      </c>
      <c r="CG2256" s="296">
        <v>3.273809523809524E-2</v>
      </c>
      <c r="CH2256" s="297" t="s">
        <v>12384</v>
      </c>
      <c r="CI2256" s="305">
        <v>3</v>
      </c>
      <c r="CJ2256" s="306">
        <v>173.55999725234452</v>
      </c>
      <c r="CK2256" s="300">
        <v>23</v>
      </c>
      <c r="CL2256" s="301">
        <v>175</v>
      </c>
    </row>
    <row r="2257" spans="1:90" x14ac:dyDescent="0.25">
      <c r="A2257">
        <v>1810105760</v>
      </c>
      <c r="B2257" s="287" t="s">
        <v>14649</v>
      </c>
      <c r="C2257" s="141"/>
      <c r="N2257" s="142"/>
      <c r="O2257" s="141"/>
      <c r="AA2257" s="141"/>
      <c r="AL2257" s="142"/>
      <c r="AM2257" s="141"/>
      <c r="AW2257">
        <v>2</v>
      </c>
      <c r="AX2257" s="142">
        <v>2</v>
      </c>
      <c r="AY2257" s="141">
        <v>1</v>
      </c>
      <c r="BA2257">
        <v>1</v>
      </c>
      <c r="BB2257">
        <v>2</v>
      </c>
      <c r="BD2257">
        <v>1</v>
      </c>
      <c r="BF2257">
        <v>1</v>
      </c>
      <c r="BJ2257" s="142"/>
      <c r="BK2257" s="141">
        <v>13</v>
      </c>
      <c r="BL2257">
        <v>13</v>
      </c>
      <c r="BM2257">
        <v>9</v>
      </c>
      <c r="BN2257">
        <v>15</v>
      </c>
      <c r="BO2257">
        <v>15</v>
      </c>
      <c r="BP2257">
        <v>7</v>
      </c>
      <c r="BQ2257">
        <v>8</v>
      </c>
      <c r="BR2257">
        <v>13</v>
      </c>
      <c r="BS2257">
        <v>14</v>
      </c>
      <c r="BT2257">
        <v>6</v>
      </c>
      <c r="BU2257">
        <v>16</v>
      </c>
      <c r="BV2257" s="142">
        <v>7</v>
      </c>
      <c r="BW2257" s="302">
        <v>0</v>
      </c>
      <c r="BX2257" s="302">
        <v>0</v>
      </c>
      <c r="BY2257" s="302">
        <v>0</v>
      </c>
      <c r="BZ2257" s="302">
        <v>4</v>
      </c>
      <c r="CA2257" s="302">
        <v>6</v>
      </c>
      <c r="CB2257" s="302">
        <v>136</v>
      </c>
      <c r="CC2257" s="303">
        <v>0.53968253968253965</v>
      </c>
      <c r="CD2257" s="304">
        <v>3.6514837167011085</v>
      </c>
      <c r="CE2257" s="302">
        <v>0</v>
      </c>
      <c r="CF2257" s="302">
        <v>30</v>
      </c>
      <c r="CG2257" s="296">
        <v>2.6984126984126985E-2</v>
      </c>
      <c r="CH2257" s="297" t="s">
        <v>12384</v>
      </c>
      <c r="CI2257" s="305">
        <v>4</v>
      </c>
      <c r="CJ2257" s="306">
        <v>144.50862657384397</v>
      </c>
      <c r="CK2257" s="300">
        <v>20</v>
      </c>
      <c r="CL2257" s="301">
        <v>146</v>
      </c>
    </row>
    <row r="2258" spans="1:90" x14ac:dyDescent="0.25">
      <c r="A2258">
        <v>1810105780</v>
      </c>
      <c r="B2258" s="287" t="s">
        <v>14650</v>
      </c>
      <c r="C2258" s="141"/>
      <c r="I2258">
        <v>18</v>
      </c>
      <c r="J2258">
        <v>9</v>
      </c>
      <c r="K2258">
        <v>10</v>
      </c>
      <c r="L2258">
        <v>9</v>
      </c>
      <c r="M2258">
        <v>15</v>
      </c>
      <c r="N2258" s="142">
        <v>9</v>
      </c>
      <c r="O2258" s="141">
        <v>42</v>
      </c>
      <c r="P2258">
        <v>29</v>
      </c>
      <c r="Q2258">
        <v>26</v>
      </c>
      <c r="R2258">
        <v>24</v>
      </c>
      <c r="S2258">
        <v>17</v>
      </c>
      <c r="T2258">
        <v>22</v>
      </c>
      <c r="U2258">
        <v>28</v>
      </c>
      <c r="V2258">
        <v>34</v>
      </c>
      <c r="W2258">
        <v>28</v>
      </c>
      <c r="X2258">
        <v>38</v>
      </c>
      <c r="Y2258">
        <v>36</v>
      </c>
      <c r="Z2258">
        <v>40</v>
      </c>
      <c r="AA2258" s="141">
        <v>22</v>
      </c>
      <c r="AB2258">
        <v>35</v>
      </c>
      <c r="AC2258">
        <v>31</v>
      </c>
      <c r="AD2258">
        <v>66</v>
      </c>
      <c r="AE2258">
        <v>32</v>
      </c>
      <c r="AF2258">
        <v>36</v>
      </c>
      <c r="AG2258">
        <v>44</v>
      </c>
      <c r="AH2258">
        <v>41</v>
      </c>
      <c r="AI2258">
        <v>31</v>
      </c>
      <c r="AJ2258">
        <v>29</v>
      </c>
      <c r="AK2258">
        <v>27</v>
      </c>
      <c r="AL2258" s="142">
        <v>24</v>
      </c>
      <c r="AM2258" s="141">
        <v>18</v>
      </c>
      <c r="AN2258">
        <v>17</v>
      </c>
      <c r="AO2258">
        <v>26</v>
      </c>
      <c r="AP2258">
        <v>17</v>
      </c>
      <c r="AQ2258">
        <v>31</v>
      </c>
      <c r="AR2258">
        <v>19</v>
      </c>
      <c r="AS2258">
        <v>23</v>
      </c>
      <c r="AT2258">
        <v>44</v>
      </c>
      <c r="AU2258">
        <v>23</v>
      </c>
      <c r="AV2258">
        <v>30</v>
      </c>
      <c r="AW2258">
        <v>21</v>
      </c>
      <c r="AX2258" s="142">
        <v>20</v>
      </c>
      <c r="AY2258" s="141">
        <v>25</v>
      </c>
      <c r="AZ2258">
        <v>22</v>
      </c>
      <c r="BA2258">
        <v>25</v>
      </c>
      <c r="BB2258">
        <v>23</v>
      </c>
      <c r="BC2258">
        <v>22</v>
      </c>
      <c r="BD2258">
        <v>22</v>
      </c>
      <c r="BE2258">
        <v>14</v>
      </c>
      <c r="BF2258">
        <v>13</v>
      </c>
      <c r="BG2258">
        <v>7</v>
      </c>
      <c r="BH2258">
        <v>2</v>
      </c>
      <c r="BI2258">
        <v>1</v>
      </c>
      <c r="BJ2258" s="142">
        <v>4</v>
      </c>
      <c r="BK2258" s="141"/>
      <c r="BV2258" s="142"/>
      <c r="BW2258" s="302">
        <v>70</v>
      </c>
      <c r="BX2258" s="302">
        <v>364</v>
      </c>
      <c r="BY2258" s="302">
        <v>418</v>
      </c>
      <c r="BZ2258" s="302">
        <v>289</v>
      </c>
      <c r="CA2258" s="302">
        <v>180</v>
      </c>
      <c r="CB2258" s="302">
        <v>0</v>
      </c>
      <c r="CC2258" s="303">
        <v>0</v>
      </c>
      <c r="CD2258" s="304">
        <v>0</v>
      </c>
      <c r="CE2258" s="302">
        <v>0</v>
      </c>
      <c r="CF2258" s="302">
        <v>30</v>
      </c>
      <c r="CG2258" s="296">
        <v>0</v>
      </c>
      <c r="CH2258" s="297" t="s">
        <v>12384</v>
      </c>
      <c r="CI2258" s="305">
        <v>0</v>
      </c>
      <c r="CJ2258" s="306">
        <v>0</v>
      </c>
      <c r="CK2258" s="300">
        <v>0</v>
      </c>
      <c r="CL2258" s="301">
        <v>0</v>
      </c>
    </row>
    <row r="2259" spans="1:90" x14ac:dyDescent="0.25">
      <c r="A2259">
        <v>1810105820</v>
      </c>
      <c r="B2259" s="287" t="s">
        <v>14651</v>
      </c>
      <c r="C2259" s="141"/>
      <c r="N2259" s="142"/>
      <c r="O2259" s="141"/>
      <c r="Z2259">
        <v>2</v>
      </c>
      <c r="AA2259" s="141">
        <v>6</v>
      </c>
      <c r="AB2259">
        <v>4</v>
      </c>
      <c r="AC2259">
        <v>19</v>
      </c>
      <c r="AD2259">
        <v>36</v>
      </c>
      <c r="AE2259">
        <v>11</v>
      </c>
      <c r="AF2259">
        <v>7</v>
      </c>
      <c r="AG2259">
        <v>9</v>
      </c>
      <c r="AH2259">
        <v>11</v>
      </c>
      <c r="AI2259">
        <v>9</v>
      </c>
      <c r="AJ2259">
        <v>16</v>
      </c>
      <c r="AK2259">
        <v>5</v>
      </c>
      <c r="AL2259" s="142">
        <v>16</v>
      </c>
      <c r="AM2259" s="141">
        <v>9</v>
      </c>
      <c r="AN2259">
        <v>13</v>
      </c>
      <c r="AO2259">
        <v>11</v>
      </c>
      <c r="AP2259">
        <v>8</v>
      </c>
      <c r="AQ2259">
        <v>3</v>
      </c>
      <c r="AR2259">
        <v>9</v>
      </c>
      <c r="AS2259">
        <v>5</v>
      </c>
      <c r="AT2259">
        <v>8</v>
      </c>
      <c r="AU2259">
        <v>6</v>
      </c>
      <c r="AV2259">
        <v>19</v>
      </c>
      <c r="AW2259">
        <v>11</v>
      </c>
      <c r="AX2259" s="142">
        <v>21</v>
      </c>
      <c r="AY2259" s="141">
        <v>21</v>
      </c>
      <c r="AZ2259">
        <v>19</v>
      </c>
      <c r="BA2259">
        <v>15</v>
      </c>
      <c r="BB2259">
        <v>16</v>
      </c>
      <c r="BC2259">
        <v>5</v>
      </c>
      <c r="BD2259">
        <v>8</v>
      </c>
      <c r="BE2259">
        <v>5</v>
      </c>
      <c r="BF2259">
        <v>6</v>
      </c>
      <c r="BG2259">
        <v>3</v>
      </c>
      <c r="BH2259">
        <v>2</v>
      </c>
      <c r="BI2259">
        <v>1</v>
      </c>
      <c r="BJ2259" s="142">
        <v>4</v>
      </c>
      <c r="BK2259" s="141"/>
      <c r="BV2259" s="142"/>
      <c r="BW2259" s="302">
        <v>0</v>
      </c>
      <c r="BX2259" s="302">
        <v>2</v>
      </c>
      <c r="BY2259" s="302">
        <v>149</v>
      </c>
      <c r="BZ2259" s="302">
        <v>123</v>
      </c>
      <c r="CA2259" s="302">
        <v>105</v>
      </c>
      <c r="CB2259" s="302">
        <v>0</v>
      </c>
      <c r="CC2259" s="303">
        <v>0</v>
      </c>
      <c r="CD2259" s="304">
        <v>0</v>
      </c>
      <c r="CE2259" s="302">
        <v>0</v>
      </c>
      <c r="CF2259" s="302">
        <v>30</v>
      </c>
      <c r="CG2259" s="296">
        <v>0</v>
      </c>
      <c r="CH2259" s="297" t="s">
        <v>12384</v>
      </c>
      <c r="CI2259" s="305">
        <v>0</v>
      </c>
      <c r="CJ2259" s="306">
        <v>0</v>
      </c>
      <c r="CK2259" s="300">
        <v>0</v>
      </c>
      <c r="CL2259" s="301">
        <v>0</v>
      </c>
    </row>
    <row r="2260" spans="1:90" x14ac:dyDescent="0.25">
      <c r="A2260">
        <v>1810108480</v>
      </c>
      <c r="B2260" s="287" t="s">
        <v>14652</v>
      </c>
      <c r="C2260" s="141"/>
      <c r="N2260" s="142"/>
      <c r="O2260" s="141"/>
      <c r="AA2260" s="141"/>
      <c r="AL2260" s="142"/>
      <c r="AM2260" s="141"/>
      <c r="AX2260" s="142">
        <v>6</v>
      </c>
      <c r="AY2260" s="141"/>
      <c r="AZ2260">
        <v>2</v>
      </c>
      <c r="BA2260">
        <v>1</v>
      </c>
      <c r="BB2260">
        <v>4</v>
      </c>
      <c r="BC2260">
        <v>3</v>
      </c>
      <c r="BD2260">
        <v>1</v>
      </c>
      <c r="BE2260">
        <v>2</v>
      </c>
      <c r="BF2260">
        <v>1</v>
      </c>
      <c r="BG2260">
        <v>2</v>
      </c>
      <c r="BH2260">
        <v>1</v>
      </c>
      <c r="BI2260">
        <v>1</v>
      </c>
      <c r="BJ2260" s="142">
        <v>1</v>
      </c>
      <c r="BK2260" s="141">
        <v>1</v>
      </c>
      <c r="BM2260">
        <v>2</v>
      </c>
      <c r="BO2260">
        <v>1</v>
      </c>
      <c r="BS2260">
        <v>1</v>
      </c>
      <c r="BT2260">
        <v>1</v>
      </c>
      <c r="BV2260" s="142">
        <v>1</v>
      </c>
      <c r="BW2260" s="302">
        <v>0</v>
      </c>
      <c r="BX2260" s="302">
        <v>0</v>
      </c>
      <c r="BY2260" s="302">
        <v>0</v>
      </c>
      <c r="BZ2260" s="302">
        <v>6</v>
      </c>
      <c r="CA2260" s="302">
        <v>19</v>
      </c>
      <c r="CB2260" s="302">
        <v>7</v>
      </c>
      <c r="CC2260" s="303">
        <v>2.7777777777777776E-2</v>
      </c>
      <c r="CD2260" s="304">
        <v>0.40824829046386318</v>
      </c>
      <c r="CE2260" s="302">
        <v>0</v>
      </c>
      <c r="CF2260" s="302">
        <v>30</v>
      </c>
      <c r="CG2260" s="296">
        <v>1.3888888888888889E-3</v>
      </c>
      <c r="CH2260" s="297" t="s">
        <v>12384</v>
      </c>
      <c r="CI2260" s="305">
        <v>1</v>
      </c>
      <c r="CJ2260" s="306">
        <v>7.6582482904638631</v>
      </c>
      <c r="CK2260" s="300">
        <v>2</v>
      </c>
      <c r="CL2260" s="301">
        <v>8</v>
      </c>
    </row>
    <row r="2261" spans="1:90" x14ac:dyDescent="0.25">
      <c r="A2261">
        <v>1810109010</v>
      </c>
      <c r="B2261" s="287" t="s">
        <v>14653</v>
      </c>
      <c r="C2261" s="141"/>
      <c r="N2261" s="142"/>
      <c r="O2261" s="141"/>
      <c r="AA2261" s="141"/>
      <c r="AL2261" s="142"/>
      <c r="AM2261" s="141"/>
      <c r="AX2261" s="142"/>
      <c r="AY2261" s="141"/>
      <c r="BJ2261" s="142"/>
      <c r="BK2261" s="141"/>
      <c r="BR2261">
        <v>1</v>
      </c>
      <c r="BS2261">
        <v>1</v>
      </c>
      <c r="BV2261" s="142"/>
      <c r="BW2261" s="302">
        <v>0</v>
      </c>
      <c r="BX2261" s="302">
        <v>0</v>
      </c>
      <c r="BY2261" s="302">
        <v>0</v>
      </c>
      <c r="BZ2261" s="302">
        <v>0</v>
      </c>
      <c r="CA2261" s="302">
        <v>0</v>
      </c>
      <c r="CB2261" s="302">
        <v>2</v>
      </c>
      <c r="CC2261" s="303">
        <v>7.9365079365079361E-3</v>
      </c>
      <c r="CD2261" s="304">
        <v>0</v>
      </c>
      <c r="CE2261" s="302">
        <v>0</v>
      </c>
      <c r="CF2261" s="302">
        <v>30</v>
      </c>
      <c r="CG2261" s="296">
        <v>3.9682539682539683E-4</v>
      </c>
      <c r="CH2261" s="297" t="s">
        <v>12384</v>
      </c>
      <c r="CI2261" s="305">
        <v>0</v>
      </c>
      <c r="CJ2261" s="306">
        <v>2.0714285714285712</v>
      </c>
      <c r="CK2261" s="300">
        <v>1</v>
      </c>
      <c r="CL2261" s="301">
        <v>3</v>
      </c>
    </row>
    <row r="2262" spans="1:90" x14ac:dyDescent="0.25">
      <c r="A2262">
        <v>1810109030</v>
      </c>
      <c r="B2262" s="287" t="s">
        <v>14654</v>
      </c>
      <c r="C2262" s="141"/>
      <c r="N2262" s="142"/>
      <c r="O2262" s="141"/>
      <c r="AA2262" s="141"/>
      <c r="AL2262" s="142"/>
      <c r="AM2262" s="141"/>
      <c r="AX2262" s="142"/>
      <c r="AY2262" s="141"/>
      <c r="BJ2262" s="142"/>
      <c r="BK2262" s="141"/>
      <c r="BO2262">
        <v>1</v>
      </c>
      <c r="BP2262">
        <v>1</v>
      </c>
      <c r="BS2262">
        <v>1</v>
      </c>
      <c r="BV2262" s="142">
        <v>1</v>
      </c>
      <c r="BW2262" s="302">
        <v>0</v>
      </c>
      <c r="BX2262" s="302">
        <v>0</v>
      </c>
      <c r="BY2262" s="302">
        <v>0</v>
      </c>
      <c r="BZ2262" s="302">
        <v>0</v>
      </c>
      <c r="CA2262" s="302">
        <v>0</v>
      </c>
      <c r="CB2262" s="302">
        <v>4</v>
      </c>
      <c r="CC2262" s="303">
        <v>1.5873015873015872E-2</v>
      </c>
      <c r="CD2262" s="304">
        <v>0</v>
      </c>
      <c r="CE2262" s="302">
        <v>0</v>
      </c>
      <c r="CF2262" s="302">
        <v>30</v>
      </c>
      <c r="CG2262" s="296">
        <v>7.9365079365079365E-4</v>
      </c>
      <c r="CH2262" s="297" t="s">
        <v>12384</v>
      </c>
      <c r="CI2262" s="305">
        <v>0</v>
      </c>
      <c r="CJ2262" s="306">
        <v>4.1428571428571423</v>
      </c>
      <c r="CK2262" s="300">
        <v>1</v>
      </c>
      <c r="CL2262" s="301">
        <v>5</v>
      </c>
    </row>
    <row r="2263" spans="1:90" x14ac:dyDescent="0.25">
      <c r="A2263">
        <v>1810109040</v>
      </c>
      <c r="B2263" s="287" t="s">
        <v>14655</v>
      </c>
      <c r="C2263" s="141"/>
      <c r="N2263" s="142"/>
      <c r="O2263" s="141"/>
      <c r="AA2263" s="141"/>
      <c r="AL2263" s="142"/>
      <c r="AM2263" s="141"/>
      <c r="AX2263" s="142"/>
      <c r="AY2263" s="141"/>
      <c r="BJ2263" s="142"/>
      <c r="BK2263" s="141"/>
      <c r="BL2263">
        <v>1</v>
      </c>
      <c r="BN2263">
        <v>1</v>
      </c>
      <c r="BO2263">
        <v>2</v>
      </c>
      <c r="BP2263">
        <v>1</v>
      </c>
      <c r="BR2263">
        <v>1</v>
      </c>
      <c r="BS2263">
        <v>1</v>
      </c>
      <c r="BT2263">
        <v>1</v>
      </c>
      <c r="BV2263" s="142">
        <v>1</v>
      </c>
      <c r="BW2263" s="302">
        <v>0</v>
      </c>
      <c r="BX2263" s="302">
        <v>0</v>
      </c>
      <c r="BY2263" s="302">
        <v>0</v>
      </c>
      <c r="BZ2263" s="302">
        <v>0</v>
      </c>
      <c r="CA2263" s="302">
        <v>0</v>
      </c>
      <c r="CB2263" s="302">
        <v>9</v>
      </c>
      <c r="CC2263" s="303">
        <v>3.5714285714285712E-2</v>
      </c>
      <c r="CD2263" s="304">
        <v>0.35355339059327379</v>
      </c>
      <c r="CE2263" s="302">
        <v>0</v>
      </c>
      <c r="CF2263" s="302">
        <v>30</v>
      </c>
      <c r="CG2263" s="296">
        <v>1.7857142857142857E-3</v>
      </c>
      <c r="CH2263" s="297" t="s">
        <v>12384</v>
      </c>
      <c r="CI2263" s="305">
        <v>1</v>
      </c>
      <c r="CJ2263" s="306">
        <v>9.6749819620218442</v>
      </c>
      <c r="CK2263" s="300">
        <v>2</v>
      </c>
      <c r="CL2263" s="301">
        <v>10</v>
      </c>
    </row>
    <row r="2264" spans="1:90" x14ac:dyDescent="0.25">
      <c r="A2264">
        <v>1810109050</v>
      </c>
      <c r="B2264" s="287" t="s">
        <v>14656</v>
      </c>
      <c r="C2264" s="141"/>
      <c r="N2264" s="142"/>
      <c r="O2264" s="141"/>
      <c r="AA2264" s="141"/>
      <c r="AL2264" s="142"/>
      <c r="AM2264" s="141"/>
      <c r="AX2264" s="142"/>
      <c r="AY2264" s="141"/>
      <c r="BJ2264" s="142"/>
      <c r="BK2264" s="141">
        <v>2</v>
      </c>
      <c r="BL2264">
        <v>2</v>
      </c>
      <c r="BM2264">
        <v>1</v>
      </c>
      <c r="BO2264">
        <v>1</v>
      </c>
      <c r="BP2264">
        <v>1</v>
      </c>
      <c r="BT2264">
        <v>3</v>
      </c>
      <c r="BU2264">
        <v>1</v>
      </c>
      <c r="BV2264" s="142">
        <v>1</v>
      </c>
      <c r="BW2264" s="302">
        <v>0</v>
      </c>
      <c r="BX2264" s="302">
        <v>0</v>
      </c>
      <c r="BY2264" s="302">
        <v>0</v>
      </c>
      <c r="BZ2264" s="302">
        <v>0</v>
      </c>
      <c r="CA2264" s="302">
        <v>0</v>
      </c>
      <c r="CB2264" s="302">
        <v>12</v>
      </c>
      <c r="CC2264" s="303">
        <v>4.7619047619047616E-2</v>
      </c>
      <c r="CD2264" s="304">
        <v>0.7559289460184544</v>
      </c>
      <c r="CE2264" s="302">
        <v>0</v>
      </c>
      <c r="CF2264" s="302">
        <v>30</v>
      </c>
      <c r="CG2264" s="296">
        <v>2.3809523809523812E-3</v>
      </c>
      <c r="CH2264" s="297" t="s">
        <v>12384</v>
      </c>
      <c r="CI2264" s="305">
        <v>1</v>
      </c>
      <c r="CJ2264" s="306">
        <v>13.184500374589881</v>
      </c>
      <c r="CK2264" s="300">
        <v>3</v>
      </c>
      <c r="CL2264" s="301">
        <v>14</v>
      </c>
    </row>
    <row r="2265" spans="1:90" x14ac:dyDescent="0.25">
      <c r="A2265">
        <v>1810109060</v>
      </c>
      <c r="B2265" s="287" t="s">
        <v>14657</v>
      </c>
      <c r="C2265" s="141"/>
      <c r="N2265" s="142"/>
      <c r="O2265" s="141"/>
      <c r="AA2265" s="141"/>
      <c r="AL2265" s="142"/>
      <c r="AM2265" s="141"/>
      <c r="AX2265" s="142"/>
      <c r="AY2265" s="141"/>
      <c r="BJ2265" s="142"/>
      <c r="BK2265" s="141"/>
      <c r="BL2265">
        <v>1</v>
      </c>
      <c r="BN2265">
        <v>1</v>
      </c>
      <c r="BO2265">
        <v>2</v>
      </c>
      <c r="BP2265">
        <v>2</v>
      </c>
      <c r="BQ2265">
        <v>3</v>
      </c>
      <c r="BR2265">
        <v>1</v>
      </c>
      <c r="BS2265">
        <v>3</v>
      </c>
      <c r="BT2265">
        <v>2</v>
      </c>
      <c r="BV2265" s="142">
        <v>1</v>
      </c>
      <c r="BW2265" s="302">
        <v>0</v>
      </c>
      <c r="BX2265" s="302">
        <v>0</v>
      </c>
      <c r="BY2265" s="302">
        <v>0</v>
      </c>
      <c r="BZ2265" s="302">
        <v>0</v>
      </c>
      <c r="CA2265" s="302">
        <v>0</v>
      </c>
      <c r="CB2265" s="302">
        <v>16</v>
      </c>
      <c r="CC2265" s="303">
        <v>6.3492063492063489E-2</v>
      </c>
      <c r="CD2265" s="304">
        <v>0.83333333333333348</v>
      </c>
      <c r="CE2265" s="302">
        <v>0</v>
      </c>
      <c r="CF2265" s="302">
        <v>30</v>
      </c>
      <c r="CG2265" s="296">
        <v>3.1746031746031746E-3</v>
      </c>
      <c r="CH2265" s="297" t="s">
        <v>12384</v>
      </c>
      <c r="CI2265" s="305">
        <v>1</v>
      </c>
      <c r="CJ2265" s="306">
        <v>17.404761904761902</v>
      </c>
      <c r="CK2265" s="300">
        <v>3</v>
      </c>
      <c r="CL2265" s="301">
        <v>18</v>
      </c>
    </row>
    <row r="2266" spans="1:90" x14ac:dyDescent="0.25">
      <c r="A2266">
        <v>1810109070</v>
      </c>
      <c r="B2266" s="287" t="s">
        <v>14658</v>
      </c>
      <c r="C2266" s="141"/>
      <c r="N2266" s="142"/>
      <c r="O2266" s="141"/>
      <c r="AA2266" s="141"/>
      <c r="AL2266" s="142"/>
      <c r="AM2266" s="141"/>
      <c r="AX2266" s="142"/>
      <c r="AY2266" s="141"/>
      <c r="BJ2266" s="142"/>
      <c r="BK2266" s="141">
        <v>1</v>
      </c>
      <c r="BL2266">
        <v>1</v>
      </c>
      <c r="BM2266">
        <v>1</v>
      </c>
      <c r="BO2266">
        <v>1</v>
      </c>
      <c r="BP2266">
        <v>3</v>
      </c>
      <c r="BQ2266">
        <v>1</v>
      </c>
      <c r="BR2266">
        <v>1</v>
      </c>
      <c r="BS2266">
        <v>2</v>
      </c>
      <c r="BV2266" s="142">
        <v>2</v>
      </c>
      <c r="BW2266" s="302">
        <v>0</v>
      </c>
      <c r="BX2266" s="302">
        <v>0</v>
      </c>
      <c r="BY2266" s="302">
        <v>0</v>
      </c>
      <c r="BZ2266" s="302">
        <v>0</v>
      </c>
      <c r="CA2266" s="302">
        <v>0</v>
      </c>
      <c r="CB2266" s="302">
        <v>13</v>
      </c>
      <c r="CC2266" s="303">
        <v>5.1587301587301584E-2</v>
      </c>
      <c r="CD2266" s="304">
        <v>0.72648315725677881</v>
      </c>
      <c r="CE2266" s="302">
        <v>0</v>
      </c>
      <c r="CF2266" s="302">
        <v>30</v>
      </c>
      <c r="CG2266" s="296">
        <v>2.5793650793650793E-3</v>
      </c>
      <c r="CH2266" s="297" t="s">
        <v>12384</v>
      </c>
      <c r="CI2266" s="305">
        <v>1</v>
      </c>
      <c r="CJ2266" s="306">
        <v>14.190768871542492</v>
      </c>
      <c r="CK2266" s="300">
        <v>3</v>
      </c>
      <c r="CL2266" s="301">
        <v>15</v>
      </c>
    </row>
    <row r="2267" spans="1:90" x14ac:dyDescent="0.25">
      <c r="A2267">
        <v>1810109080</v>
      </c>
      <c r="B2267" s="287" t="s">
        <v>14659</v>
      </c>
      <c r="C2267" s="141"/>
      <c r="N2267" s="142"/>
      <c r="O2267" s="141"/>
      <c r="AA2267" s="141"/>
      <c r="AL2267" s="142"/>
      <c r="AM2267" s="141"/>
      <c r="AX2267" s="142"/>
      <c r="AY2267" s="141"/>
      <c r="BJ2267" s="142"/>
      <c r="BK2267" s="141"/>
      <c r="BL2267">
        <v>2</v>
      </c>
      <c r="BO2267">
        <v>2</v>
      </c>
      <c r="BQ2267">
        <v>2</v>
      </c>
      <c r="BS2267">
        <v>1</v>
      </c>
      <c r="BV2267" s="142">
        <v>1</v>
      </c>
      <c r="BW2267" s="302">
        <v>0</v>
      </c>
      <c r="BX2267" s="302">
        <v>0</v>
      </c>
      <c r="BY2267" s="302">
        <v>0</v>
      </c>
      <c r="BZ2267" s="302">
        <v>0</v>
      </c>
      <c r="CA2267" s="302">
        <v>0</v>
      </c>
      <c r="CB2267" s="302">
        <v>8</v>
      </c>
      <c r="CC2267" s="303">
        <v>3.1746031746031744E-2</v>
      </c>
      <c r="CD2267" s="304">
        <v>0.54772255750516596</v>
      </c>
      <c r="CE2267" s="302">
        <v>0</v>
      </c>
      <c r="CF2267" s="302">
        <v>30</v>
      </c>
      <c r="CG2267" s="296">
        <v>1.5873015873015873E-3</v>
      </c>
      <c r="CH2267" s="297" t="s">
        <v>12384</v>
      </c>
      <c r="CI2267" s="305">
        <v>1</v>
      </c>
      <c r="CJ2267" s="306">
        <v>8.8334368432194506</v>
      </c>
      <c r="CK2267" s="300">
        <v>2</v>
      </c>
      <c r="CL2267" s="301">
        <v>9</v>
      </c>
    </row>
    <row r="2268" spans="1:90" x14ac:dyDescent="0.25">
      <c r="A2268">
        <v>1810109090</v>
      </c>
      <c r="B2268" s="287" t="s">
        <v>14660</v>
      </c>
      <c r="C2268" s="141"/>
      <c r="N2268" s="142"/>
      <c r="O2268" s="141"/>
      <c r="AA2268" s="141"/>
      <c r="AL2268" s="142"/>
      <c r="AM2268" s="141"/>
      <c r="AX2268" s="142"/>
      <c r="AY2268" s="141"/>
      <c r="BJ2268" s="142"/>
      <c r="BK2268" s="141">
        <v>1</v>
      </c>
      <c r="BO2268">
        <v>2</v>
      </c>
      <c r="BP2268">
        <v>1</v>
      </c>
      <c r="BT2268">
        <v>1</v>
      </c>
      <c r="BV2268" s="142">
        <v>1</v>
      </c>
      <c r="BW2268" s="302">
        <v>0</v>
      </c>
      <c r="BX2268" s="302">
        <v>0</v>
      </c>
      <c r="BY2268" s="302">
        <v>0</v>
      </c>
      <c r="BZ2268" s="302">
        <v>0</v>
      </c>
      <c r="CA2268" s="302">
        <v>0</v>
      </c>
      <c r="CB2268" s="302">
        <v>6</v>
      </c>
      <c r="CC2268" s="303">
        <v>2.3809523809523808E-2</v>
      </c>
      <c r="CD2268" s="304">
        <v>0.44721359549995787</v>
      </c>
      <c r="CE2268" s="302">
        <v>0</v>
      </c>
      <c r="CF2268" s="302">
        <v>30</v>
      </c>
      <c r="CG2268" s="296">
        <v>1.1904761904761906E-3</v>
      </c>
      <c r="CH2268" s="297" t="s">
        <v>12384</v>
      </c>
      <c r="CI2268" s="305">
        <v>1</v>
      </c>
      <c r="CJ2268" s="306">
        <v>6.6614993097856718</v>
      </c>
      <c r="CK2268" s="300">
        <v>2</v>
      </c>
      <c r="CL2268" s="301">
        <v>7</v>
      </c>
    </row>
    <row r="2269" spans="1:90" x14ac:dyDescent="0.25">
      <c r="A2269">
        <v>1810109110</v>
      </c>
      <c r="B2269" s="287" t="s">
        <v>14661</v>
      </c>
      <c r="C2269" s="141"/>
      <c r="N2269" s="142"/>
      <c r="O2269" s="141"/>
      <c r="AA2269" s="141"/>
      <c r="AL2269" s="142"/>
      <c r="AM2269" s="141"/>
      <c r="AX2269" s="142"/>
      <c r="AY2269" s="141"/>
      <c r="BJ2269" s="142"/>
      <c r="BK2269" s="141">
        <v>2</v>
      </c>
      <c r="BL2269">
        <v>2</v>
      </c>
      <c r="BM2269">
        <v>1</v>
      </c>
      <c r="BN2269">
        <v>3</v>
      </c>
      <c r="BO2269">
        <v>2</v>
      </c>
      <c r="BP2269">
        <v>2</v>
      </c>
      <c r="BQ2269">
        <v>3</v>
      </c>
      <c r="BR2269">
        <v>5</v>
      </c>
      <c r="BS2269">
        <v>1</v>
      </c>
      <c r="BT2269">
        <v>2</v>
      </c>
      <c r="BU2269">
        <v>3</v>
      </c>
      <c r="BV2269" s="142">
        <v>3</v>
      </c>
      <c r="BW2269" s="302">
        <v>0</v>
      </c>
      <c r="BX2269" s="302">
        <v>0</v>
      </c>
      <c r="BY2269" s="302">
        <v>0</v>
      </c>
      <c r="BZ2269" s="302">
        <v>0</v>
      </c>
      <c r="CA2269" s="302">
        <v>0</v>
      </c>
      <c r="CB2269" s="302">
        <v>29</v>
      </c>
      <c r="CC2269" s="303">
        <v>0.11507936507936507</v>
      </c>
      <c r="CD2269" s="304">
        <v>1.083624669450832</v>
      </c>
      <c r="CE2269" s="302">
        <v>0</v>
      </c>
      <c r="CF2269" s="302">
        <v>30</v>
      </c>
      <c r="CG2269" s="296">
        <v>5.7539682539682543E-3</v>
      </c>
      <c r="CH2269" s="297" t="s">
        <v>12384</v>
      </c>
      <c r="CI2269" s="305">
        <v>2</v>
      </c>
      <c r="CJ2269" s="306">
        <v>31.119338955165116</v>
      </c>
      <c r="CK2269" s="300">
        <v>5</v>
      </c>
      <c r="CL2269" s="301">
        <v>32</v>
      </c>
    </row>
    <row r="2270" spans="1:90" x14ac:dyDescent="0.25">
      <c r="A2270">
        <v>1810109120</v>
      </c>
      <c r="B2270" s="287" t="s">
        <v>14662</v>
      </c>
      <c r="C2270" s="141"/>
      <c r="N2270" s="142"/>
      <c r="O2270" s="141"/>
      <c r="AA2270" s="141"/>
      <c r="AL2270" s="142"/>
      <c r="AM2270" s="141"/>
      <c r="AX2270" s="142"/>
      <c r="AY2270" s="141"/>
      <c r="BJ2270" s="142"/>
      <c r="BK2270" s="141">
        <v>2</v>
      </c>
      <c r="BL2270">
        <v>2</v>
      </c>
      <c r="BM2270">
        <v>1</v>
      </c>
      <c r="BN2270">
        <v>1</v>
      </c>
      <c r="BO2270">
        <v>3</v>
      </c>
      <c r="BP2270">
        <v>1</v>
      </c>
      <c r="BQ2270">
        <v>1</v>
      </c>
      <c r="BR2270">
        <v>2</v>
      </c>
      <c r="BT2270">
        <v>1</v>
      </c>
      <c r="BU2270">
        <v>2</v>
      </c>
      <c r="BV2270" s="142">
        <v>1</v>
      </c>
      <c r="BW2270" s="302">
        <v>0</v>
      </c>
      <c r="BX2270" s="302">
        <v>0</v>
      </c>
      <c r="BY2270" s="302">
        <v>0</v>
      </c>
      <c r="BZ2270" s="302">
        <v>0</v>
      </c>
      <c r="CA2270" s="302">
        <v>0</v>
      </c>
      <c r="CB2270" s="302">
        <v>17</v>
      </c>
      <c r="CC2270" s="303">
        <v>6.7460317460317457E-2</v>
      </c>
      <c r="CD2270" s="304">
        <v>0.68755165095232862</v>
      </c>
      <c r="CE2270" s="302">
        <v>0</v>
      </c>
      <c r="CF2270" s="302">
        <v>30</v>
      </c>
      <c r="CG2270" s="296">
        <v>3.3730158730158732E-3</v>
      </c>
      <c r="CH2270" s="297" t="s">
        <v>12384</v>
      </c>
      <c r="CI2270" s="305">
        <v>1</v>
      </c>
      <c r="CJ2270" s="306">
        <v>18.294694508095187</v>
      </c>
      <c r="CK2270" s="300">
        <v>3</v>
      </c>
      <c r="CL2270" s="301">
        <v>19</v>
      </c>
    </row>
    <row r="2271" spans="1:90" x14ac:dyDescent="0.25">
      <c r="A2271">
        <v>1810109130</v>
      </c>
      <c r="B2271" s="287" t="s">
        <v>14663</v>
      </c>
      <c r="C2271" s="141"/>
      <c r="N2271" s="142"/>
      <c r="O2271" s="141"/>
      <c r="AA2271" s="141"/>
      <c r="AL2271" s="142"/>
      <c r="AM2271" s="141"/>
      <c r="AX2271" s="142"/>
      <c r="AY2271" s="141"/>
      <c r="BJ2271" s="142"/>
      <c r="BK2271" s="141"/>
      <c r="BL2271">
        <v>1</v>
      </c>
      <c r="BP2271">
        <v>1</v>
      </c>
      <c r="BQ2271">
        <v>1</v>
      </c>
      <c r="BR2271">
        <v>1</v>
      </c>
      <c r="BT2271">
        <v>1</v>
      </c>
      <c r="BV2271" s="142">
        <v>2</v>
      </c>
      <c r="BW2271" s="302">
        <v>0</v>
      </c>
      <c r="BX2271" s="302">
        <v>0</v>
      </c>
      <c r="BY2271" s="302">
        <v>0</v>
      </c>
      <c r="BZ2271" s="302">
        <v>0</v>
      </c>
      <c r="CA2271" s="302">
        <v>0</v>
      </c>
      <c r="CB2271" s="302">
        <v>7</v>
      </c>
      <c r="CC2271" s="303">
        <v>2.7777777777777776E-2</v>
      </c>
      <c r="CD2271" s="304">
        <v>0.40824829046386318</v>
      </c>
      <c r="CE2271" s="302">
        <v>0</v>
      </c>
      <c r="CF2271" s="302">
        <v>30</v>
      </c>
      <c r="CG2271" s="296">
        <v>1.3888888888888889E-3</v>
      </c>
      <c r="CH2271" s="297" t="s">
        <v>12384</v>
      </c>
      <c r="CI2271" s="305">
        <v>1</v>
      </c>
      <c r="CJ2271" s="306">
        <v>7.6582482904638631</v>
      </c>
      <c r="CK2271" s="300">
        <v>2</v>
      </c>
      <c r="CL2271" s="301">
        <v>8</v>
      </c>
    </row>
    <row r="2272" spans="1:90" x14ac:dyDescent="0.25">
      <c r="A2272">
        <v>1810109140</v>
      </c>
      <c r="B2272" s="287" t="s">
        <v>14664</v>
      </c>
      <c r="C2272" s="141"/>
      <c r="N2272" s="142"/>
      <c r="O2272" s="141"/>
      <c r="AA2272" s="141"/>
      <c r="AL2272" s="142"/>
      <c r="AM2272" s="141"/>
      <c r="AX2272" s="142"/>
      <c r="AY2272" s="141"/>
      <c r="BJ2272" s="142"/>
      <c r="BK2272" s="141">
        <v>1</v>
      </c>
      <c r="BL2272">
        <v>2</v>
      </c>
      <c r="BM2272">
        <v>1</v>
      </c>
      <c r="BN2272">
        <v>1</v>
      </c>
      <c r="BO2272">
        <v>1</v>
      </c>
      <c r="BP2272">
        <v>1</v>
      </c>
      <c r="BQ2272">
        <v>2</v>
      </c>
      <c r="BR2272">
        <v>4</v>
      </c>
      <c r="BS2272">
        <v>1</v>
      </c>
      <c r="BT2272">
        <v>2</v>
      </c>
      <c r="BU2272">
        <v>2</v>
      </c>
      <c r="BV2272" s="142">
        <v>1</v>
      </c>
      <c r="BW2272" s="302">
        <v>0</v>
      </c>
      <c r="BX2272" s="302">
        <v>0</v>
      </c>
      <c r="BY2272" s="302">
        <v>0</v>
      </c>
      <c r="BZ2272" s="302">
        <v>0</v>
      </c>
      <c r="CA2272" s="302">
        <v>0</v>
      </c>
      <c r="CB2272" s="302">
        <v>19</v>
      </c>
      <c r="CC2272" s="303">
        <v>7.5396825396825393E-2</v>
      </c>
      <c r="CD2272" s="304">
        <v>0.90033663737851999</v>
      </c>
      <c r="CE2272" s="302">
        <v>0</v>
      </c>
      <c r="CF2272" s="302">
        <v>30</v>
      </c>
      <c r="CG2272" s="296">
        <v>3.7698412698412699E-3</v>
      </c>
      <c r="CH2272" s="297" t="s">
        <v>12384</v>
      </c>
      <c r="CI2272" s="305">
        <v>1</v>
      </c>
      <c r="CJ2272" s="306">
        <v>20.578908065949946</v>
      </c>
      <c r="CK2272" s="300">
        <v>4</v>
      </c>
      <c r="CL2272" s="301">
        <v>21</v>
      </c>
    </row>
    <row r="2273" spans="1:90" x14ac:dyDescent="0.25">
      <c r="A2273">
        <v>1810109150</v>
      </c>
      <c r="B2273" s="287" t="s">
        <v>14665</v>
      </c>
      <c r="C2273" s="141"/>
      <c r="N2273" s="142"/>
      <c r="O2273" s="141"/>
      <c r="AA2273" s="141"/>
      <c r="AL2273" s="142"/>
      <c r="AM2273" s="141"/>
      <c r="AX2273" s="142"/>
      <c r="AY2273" s="141"/>
      <c r="BJ2273" s="142"/>
      <c r="BK2273" s="141">
        <v>1</v>
      </c>
      <c r="BL2273">
        <v>1</v>
      </c>
      <c r="BM2273">
        <v>1</v>
      </c>
      <c r="BN2273">
        <v>1</v>
      </c>
      <c r="BO2273">
        <v>2</v>
      </c>
      <c r="BP2273">
        <v>1</v>
      </c>
      <c r="BQ2273">
        <v>1</v>
      </c>
      <c r="BT2273">
        <v>1</v>
      </c>
      <c r="BU2273">
        <v>3</v>
      </c>
      <c r="BV2273" s="142">
        <v>2</v>
      </c>
      <c r="BW2273" s="302">
        <v>0</v>
      </c>
      <c r="BX2273" s="302">
        <v>0</v>
      </c>
      <c r="BY2273" s="302">
        <v>0</v>
      </c>
      <c r="BZ2273" s="302">
        <v>0</v>
      </c>
      <c r="CA2273" s="302">
        <v>0</v>
      </c>
      <c r="CB2273" s="302">
        <v>14</v>
      </c>
      <c r="CC2273" s="303">
        <v>5.5555555555555552E-2</v>
      </c>
      <c r="CD2273" s="304">
        <v>0.69920589878010087</v>
      </c>
      <c r="CE2273" s="302">
        <v>0</v>
      </c>
      <c r="CF2273" s="302">
        <v>30</v>
      </c>
      <c r="CG2273" s="296">
        <v>2.7777777777777779E-3</v>
      </c>
      <c r="CH2273" s="297" t="s">
        <v>12384</v>
      </c>
      <c r="CI2273" s="305">
        <v>1</v>
      </c>
      <c r="CJ2273" s="306">
        <v>15.1992058987801</v>
      </c>
      <c r="CK2273" s="300">
        <v>3</v>
      </c>
      <c r="CL2273" s="301">
        <v>16</v>
      </c>
    </row>
    <row r="2274" spans="1:90" x14ac:dyDescent="0.25">
      <c r="A2274">
        <v>1810109160</v>
      </c>
      <c r="B2274" s="287" t="s">
        <v>14666</v>
      </c>
      <c r="C2274" s="141"/>
      <c r="N2274" s="142"/>
      <c r="O2274" s="141"/>
      <c r="AA2274" s="141"/>
      <c r="AL2274" s="142"/>
      <c r="AM2274" s="141"/>
      <c r="AX2274" s="142"/>
      <c r="AY2274" s="141"/>
      <c r="BJ2274" s="142"/>
      <c r="BK2274" s="141">
        <v>15</v>
      </c>
      <c r="BL2274">
        <v>16</v>
      </c>
      <c r="BM2274">
        <v>14</v>
      </c>
      <c r="BN2274">
        <v>9</v>
      </c>
      <c r="BO2274">
        <v>14</v>
      </c>
      <c r="BP2274">
        <v>9</v>
      </c>
      <c r="BQ2274">
        <v>6</v>
      </c>
      <c r="BR2274">
        <v>17</v>
      </c>
      <c r="BS2274">
        <v>17</v>
      </c>
      <c r="BT2274">
        <v>17</v>
      </c>
      <c r="BU2274">
        <v>15</v>
      </c>
      <c r="BV2274" s="142">
        <v>14</v>
      </c>
      <c r="BW2274" s="302">
        <v>0</v>
      </c>
      <c r="BX2274" s="302">
        <v>0</v>
      </c>
      <c r="BY2274" s="302">
        <v>0</v>
      </c>
      <c r="BZ2274" s="302">
        <v>0</v>
      </c>
      <c r="CA2274" s="302">
        <v>0</v>
      </c>
      <c r="CB2274" s="302">
        <v>163</v>
      </c>
      <c r="CC2274" s="303">
        <v>0.64682539682539686</v>
      </c>
      <c r="CD2274" s="304">
        <v>3.6296339242742386</v>
      </c>
      <c r="CE2274" s="302">
        <v>0</v>
      </c>
      <c r="CF2274" s="302">
        <v>30</v>
      </c>
      <c r="CG2274" s="296">
        <v>3.2341269841269844E-2</v>
      </c>
      <c r="CH2274" s="297" t="s">
        <v>12384</v>
      </c>
      <c r="CI2274" s="305">
        <v>4</v>
      </c>
      <c r="CJ2274" s="306">
        <v>172.45106249570281</v>
      </c>
      <c r="CK2274" s="300">
        <v>24</v>
      </c>
      <c r="CL2274" s="301">
        <v>174</v>
      </c>
    </row>
    <row r="2275" spans="1:90" x14ac:dyDescent="0.25">
      <c r="A2275">
        <v>1810109170</v>
      </c>
      <c r="B2275" s="287" t="s">
        <v>14667</v>
      </c>
      <c r="C2275" s="141"/>
      <c r="N2275" s="142"/>
      <c r="O2275" s="141"/>
      <c r="AA2275" s="141"/>
      <c r="AL2275" s="142"/>
      <c r="AM2275" s="141"/>
      <c r="AX2275" s="142"/>
      <c r="AY2275" s="141"/>
      <c r="BJ2275" s="142"/>
      <c r="BK2275" s="141">
        <v>13</v>
      </c>
      <c r="BL2275">
        <v>13</v>
      </c>
      <c r="BM2275">
        <v>13</v>
      </c>
      <c r="BN2275">
        <v>13</v>
      </c>
      <c r="BO2275">
        <v>13</v>
      </c>
      <c r="BP2275">
        <v>6</v>
      </c>
      <c r="BQ2275">
        <v>14</v>
      </c>
      <c r="BR2275">
        <v>11</v>
      </c>
      <c r="BS2275">
        <v>10</v>
      </c>
      <c r="BT2275">
        <v>11</v>
      </c>
      <c r="BU2275">
        <v>14</v>
      </c>
      <c r="BV2275" s="142">
        <v>15</v>
      </c>
      <c r="BW2275" s="302">
        <v>0</v>
      </c>
      <c r="BX2275" s="302">
        <v>0</v>
      </c>
      <c r="BY2275" s="302">
        <v>0</v>
      </c>
      <c r="BZ2275" s="302">
        <v>0</v>
      </c>
      <c r="CA2275" s="302">
        <v>0</v>
      </c>
      <c r="CB2275" s="302">
        <v>146</v>
      </c>
      <c r="CC2275" s="303">
        <v>0.57936507936507942</v>
      </c>
      <c r="CD2275" s="304">
        <v>2.4058010698889456</v>
      </c>
      <c r="CE2275" s="302">
        <v>0</v>
      </c>
      <c r="CF2275" s="302">
        <v>30</v>
      </c>
      <c r="CG2275" s="296">
        <v>2.8968253968253973E-2</v>
      </c>
      <c r="CH2275" s="297" t="s">
        <v>12384</v>
      </c>
      <c r="CI2275" s="305">
        <v>3</v>
      </c>
      <c r="CJ2275" s="306">
        <v>153.62008678417467</v>
      </c>
      <c r="CK2275" s="300">
        <v>20</v>
      </c>
      <c r="CL2275" s="301">
        <v>155</v>
      </c>
    </row>
    <row r="2276" spans="1:90" x14ac:dyDescent="0.25">
      <c r="A2276">
        <v>1810109190</v>
      </c>
      <c r="B2276" s="287" t="s">
        <v>14668</v>
      </c>
      <c r="C2276" s="141"/>
      <c r="N2276" s="142"/>
      <c r="O2276" s="141"/>
      <c r="AA2276" s="141"/>
      <c r="AL2276" s="142"/>
      <c r="AM2276" s="141"/>
      <c r="AX2276" s="142"/>
      <c r="AY2276" s="141"/>
      <c r="BJ2276" s="142"/>
      <c r="BK2276" s="141"/>
      <c r="BO2276">
        <v>1</v>
      </c>
      <c r="BV2276" s="142"/>
      <c r="BW2276" s="302">
        <v>0</v>
      </c>
      <c r="BX2276" s="302">
        <v>0</v>
      </c>
      <c r="BY2276" s="302">
        <v>0</v>
      </c>
      <c r="BZ2276" s="302">
        <v>0</v>
      </c>
      <c r="CA2276" s="302">
        <v>0</v>
      </c>
      <c r="CB2276" s="302">
        <v>1</v>
      </c>
      <c r="CC2276" s="303">
        <v>3.968253968253968E-3</v>
      </c>
      <c r="CD2276" s="304">
        <v>0</v>
      </c>
      <c r="CE2276" s="302">
        <v>0</v>
      </c>
      <c r="CF2276" s="302">
        <v>30</v>
      </c>
      <c r="CG2276" s="296">
        <v>1.9841269841269841E-4</v>
      </c>
      <c r="CH2276" s="297" t="s">
        <v>12384</v>
      </c>
      <c r="CI2276" s="305">
        <v>0</v>
      </c>
      <c r="CJ2276" s="306">
        <v>1.0357142857142856</v>
      </c>
      <c r="CK2276" s="300">
        <v>1</v>
      </c>
      <c r="CL2276" s="301">
        <v>2</v>
      </c>
    </row>
    <row r="2277" spans="1:90" x14ac:dyDescent="0.25">
      <c r="A2277">
        <v>1810109200</v>
      </c>
      <c r="B2277" s="287" t="s">
        <v>14669</v>
      </c>
      <c r="C2277" s="141"/>
      <c r="N2277" s="142"/>
      <c r="O2277" s="141"/>
      <c r="AA2277" s="141"/>
      <c r="AL2277" s="142"/>
      <c r="AM2277" s="141"/>
      <c r="AX2277" s="142"/>
      <c r="AY2277" s="141"/>
      <c r="BJ2277" s="142"/>
      <c r="BK2277" s="141"/>
      <c r="BO2277">
        <v>1</v>
      </c>
      <c r="BP2277">
        <v>1</v>
      </c>
      <c r="BR2277">
        <v>1</v>
      </c>
      <c r="BT2277">
        <v>1</v>
      </c>
      <c r="BV2277" s="142"/>
      <c r="BW2277" s="302">
        <v>0</v>
      </c>
      <c r="BX2277" s="302">
        <v>0</v>
      </c>
      <c r="BY2277" s="302">
        <v>0</v>
      </c>
      <c r="BZ2277" s="302">
        <v>0</v>
      </c>
      <c r="CA2277" s="302">
        <v>0</v>
      </c>
      <c r="CB2277" s="302">
        <v>4</v>
      </c>
      <c r="CC2277" s="303">
        <v>1.5873015873015872E-2</v>
      </c>
      <c r="CD2277" s="304">
        <v>0</v>
      </c>
      <c r="CE2277" s="302">
        <v>0</v>
      </c>
      <c r="CF2277" s="302">
        <v>30</v>
      </c>
      <c r="CG2277" s="296">
        <v>7.9365079365079365E-4</v>
      </c>
      <c r="CH2277" s="297" t="s">
        <v>12384</v>
      </c>
      <c r="CI2277" s="305">
        <v>0</v>
      </c>
      <c r="CJ2277" s="306">
        <v>4.1428571428571423</v>
      </c>
      <c r="CK2277" s="300">
        <v>1</v>
      </c>
      <c r="CL2277" s="301">
        <v>5</v>
      </c>
    </row>
    <row r="2278" spans="1:90" x14ac:dyDescent="0.25">
      <c r="A2278">
        <v>1810109210</v>
      </c>
      <c r="B2278" s="287" t="s">
        <v>14670</v>
      </c>
      <c r="C2278" s="141"/>
      <c r="N2278" s="142"/>
      <c r="O2278" s="141"/>
      <c r="AA2278" s="141"/>
      <c r="AL2278" s="142"/>
      <c r="AM2278" s="141"/>
      <c r="AX2278" s="142"/>
      <c r="AY2278" s="141"/>
      <c r="BJ2278" s="142"/>
      <c r="BK2278" s="141"/>
      <c r="BL2278">
        <v>1</v>
      </c>
      <c r="BN2278">
        <v>1</v>
      </c>
      <c r="BO2278">
        <v>1</v>
      </c>
      <c r="BR2278">
        <v>1</v>
      </c>
      <c r="BT2278">
        <v>1</v>
      </c>
      <c r="BU2278">
        <v>2</v>
      </c>
      <c r="BV2278" s="142"/>
      <c r="BW2278" s="302">
        <v>0</v>
      </c>
      <c r="BX2278" s="302">
        <v>0</v>
      </c>
      <c r="BY2278" s="302">
        <v>0</v>
      </c>
      <c r="BZ2278" s="302">
        <v>0</v>
      </c>
      <c r="CA2278" s="302">
        <v>0</v>
      </c>
      <c r="CB2278" s="302">
        <v>7</v>
      </c>
      <c r="CC2278" s="303">
        <v>2.7777777777777776E-2</v>
      </c>
      <c r="CD2278" s="304">
        <v>0.40824829046386318</v>
      </c>
      <c r="CE2278" s="302">
        <v>0</v>
      </c>
      <c r="CF2278" s="302">
        <v>30</v>
      </c>
      <c r="CG2278" s="296">
        <v>1.3888888888888889E-3</v>
      </c>
      <c r="CH2278" s="297" t="s">
        <v>12384</v>
      </c>
      <c r="CI2278" s="305">
        <v>1</v>
      </c>
      <c r="CJ2278" s="306">
        <v>7.6582482904638631</v>
      </c>
      <c r="CK2278" s="300">
        <v>2</v>
      </c>
      <c r="CL2278" s="301">
        <v>8</v>
      </c>
    </row>
    <row r="2279" spans="1:90" x14ac:dyDescent="0.25">
      <c r="A2279">
        <v>1810109220</v>
      </c>
      <c r="B2279" s="287" t="s">
        <v>14671</v>
      </c>
      <c r="C2279" s="141"/>
      <c r="N2279" s="142"/>
      <c r="O2279" s="141"/>
      <c r="AA2279" s="141"/>
      <c r="AL2279" s="142"/>
      <c r="AM2279" s="141"/>
      <c r="AX2279" s="142"/>
      <c r="AY2279" s="141"/>
      <c r="BJ2279" s="142"/>
      <c r="BK2279" s="141"/>
      <c r="BN2279">
        <v>1</v>
      </c>
      <c r="BO2279">
        <v>2</v>
      </c>
      <c r="BQ2279">
        <v>1</v>
      </c>
      <c r="BR2279">
        <v>2</v>
      </c>
      <c r="BS2279">
        <v>1</v>
      </c>
      <c r="BU2279">
        <v>1</v>
      </c>
      <c r="BV2279" s="142"/>
      <c r="BW2279" s="302">
        <v>0</v>
      </c>
      <c r="BX2279" s="302">
        <v>0</v>
      </c>
      <c r="BY2279" s="302">
        <v>0</v>
      </c>
      <c r="BZ2279" s="302">
        <v>0</v>
      </c>
      <c r="CA2279" s="302">
        <v>0</v>
      </c>
      <c r="CB2279" s="302">
        <v>8</v>
      </c>
      <c r="CC2279" s="303">
        <v>3.1746031746031744E-2</v>
      </c>
      <c r="CD2279" s="304">
        <v>0.51639777949432231</v>
      </c>
      <c r="CE2279" s="302">
        <v>0</v>
      </c>
      <c r="CF2279" s="302">
        <v>30</v>
      </c>
      <c r="CG2279" s="296">
        <v>1.5873015873015873E-3</v>
      </c>
      <c r="CH2279" s="297" t="s">
        <v>12384</v>
      </c>
      <c r="CI2279" s="305">
        <v>1</v>
      </c>
      <c r="CJ2279" s="306">
        <v>8.8021120652086076</v>
      </c>
      <c r="CK2279" s="300">
        <v>2</v>
      </c>
      <c r="CL2279" s="301">
        <v>9</v>
      </c>
    </row>
    <row r="2280" spans="1:90" x14ac:dyDescent="0.25">
      <c r="A2280">
        <v>1810109230</v>
      </c>
      <c r="B2280" s="287" t="s">
        <v>14672</v>
      </c>
      <c r="C2280" s="141"/>
      <c r="N2280" s="142"/>
      <c r="O2280" s="141"/>
      <c r="AA2280" s="141"/>
      <c r="AL2280" s="142"/>
      <c r="AM2280" s="141"/>
      <c r="AX2280" s="142"/>
      <c r="AY2280" s="141"/>
      <c r="BJ2280" s="142"/>
      <c r="BK2280" s="141"/>
      <c r="BL2280">
        <v>1</v>
      </c>
      <c r="BO2280">
        <v>1</v>
      </c>
      <c r="BR2280">
        <v>1</v>
      </c>
      <c r="BS2280">
        <v>1</v>
      </c>
      <c r="BV2280" s="142">
        <v>1</v>
      </c>
      <c r="BW2280" s="302">
        <v>0</v>
      </c>
      <c r="BX2280" s="302">
        <v>0</v>
      </c>
      <c r="BY2280" s="302">
        <v>0</v>
      </c>
      <c r="BZ2280" s="302">
        <v>0</v>
      </c>
      <c r="CA2280" s="302">
        <v>0</v>
      </c>
      <c r="CB2280" s="302">
        <v>5</v>
      </c>
      <c r="CC2280" s="303">
        <v>1.984126984126984E-2</v>
      </c>
      <c r="CD2280" s="304">
        <v>0</v>
      </c>
      <c r="CE2280" s="302">
        <v>0</v>
      </c>
      <c r="CF2280" s="302">
        <v>30</v>
      </c>
      <c r="CG2280" s="296">
        <v>9.9206349206349201E-4</v>
      </c>
      <c r="CH2280" s="297" t="s">
        <v>12384</v>
      </c>
      <c r="CI2280" s="305">
        <v>0</v>
      </c>
      <c r="CJ2280" s="306">
        <v>5.1785714285714279</v>
      </c>
      <c r="CK2280" s="300">
        <v>1</v>
      </c>
      <c r="CL2280" s="301">
        <v>6</v>
      </c>
    </row>
    <row r="2281" spans="1:90" x14ac:dyDescent="0.25">
      <c r="A2281">
        <v>1810109240</v>
      </c>
      <c r="B2281" s="287" t="s">
        <v>14673</v>
      </c>
      <c r="C2281" s="141"/>
      <c r="N2281" s="142"/>
      <c r="O2281" s="141"/>
      <c r="AA2281" s="141"/>
      <c r="AL2281" s="142"/>
      <c r="AM2281" s="141"/>
      <c r="AX2281" s="142"/>
      <c r="AY2281" s="141"/>
      <c r="BJ2281" s="142"/>
      <c r="BK2281" s="141">
        <v>1</v>
      </c>
      <c r="BL2281">
        <v>4</v>
      </c>
      <c r="BM2281">
        <v>1</v>
      </c>
      <c r="BN2281">
        <v>1</v>
      </c>
      <c r="BO2281">
        <v>1</v>
      </c>
      <c r="BQ2281">
        <v>7</v>
      </c>
      <c r="BR2281">
        <v>1</v>
      </c>
      <c r="BS2281">
        <v>3</v>
      </c>
      <c r="BT2281">
        <v>5</v>
      </c>
      <c r="BU2281">
        <v>2</v>
      </c>
      <c r="BV2281" s="142">
        <v>3</v>
      </c>
      <c r="BW2281" s="302">
        <v>0</v>
      </c>
      <c r="BX2281" s="302">
        <v>0</v>
      </c>
      <c r="BY2281" s="302">
        <v>0</v>
      </c>
      <c r="BZ2281" s="302">
        <v>0</v>
      </c>
      <c r="CA2281" s="302">
        <v>0</v>
      </c>
      <c r="CB2281" s="302">
        <v>29</v>
      </c>
      <c r="CC2281" s="303">
        <v>0.11507936507936507</v>
      </c>
      <c r="CD2281" s="304">
        <v>2.0135901903181428</v>
      </c>
      <c r="CE2281" s="302">
        <v>0</v>
      </c>
      <c r="CF2281" s="302">
        <v>30</v>
      </c>
      <c r="CG2281" s="296">
        <v>5.7539682539682543E-3</v>
      </c>
      <c r="CH2281" s="297" t="s">
        <v>12384</v>
      </c>
      <c r="CI2281" s="305">
        <v>3</v>
      </c>
      <c r="CJ2281" s="306">
        <v>32.049304476032425</v>
      </c>
      <c r="CK2281" s="300">
        <v>6</v>
      </c>
      <c r="CL2281" s="301">
        <v>33</v>
      </c>
    </row>
    <row r="2282" spans="1:90" x14ac:dyDescent="0.25">
      <c r="A2282">
        <v>1810109250</v>
      </c>
      <c r="B2282" s="287" t="s">
        <v>14674</v>
      </c>
      <c r="C2282" s="141"/>
      <c r="N2282" s="142"/>
      <c r="O2282" s="141"/>
      <c r="AA2282" s="141"/>
      <c r="AL2282" s="142"/>
      <c r="AM2282" s="141"/>
      <c r="AX2282" s="142"/>
      <c r="AY2282" s="141"/>
      <c r="BJ2282" s="142"/>
      <c r="BK2282" s="141">
        <v>12</v>
      </c>
      <c r="BL2282">
        <v>12</v>
      </c>
      <c r="BM2282">
        <v>14</v>
      </c>
      <c r="BN2282">
        <v>14</v>
      </c>
      <c r="BO2282">
        <v>13</v>
      </c>
      <c r="BP2282">
        <v>6</v>
      </c>
      <c r="BQ2282">
        <v>13</v>
      </c>
      <c r="BR2282">
        <v>12</v>
      </c>
      <c r="BS2282">
        <v>8</v>
      </c>
      <c r="BT2282">
        <v>7</v>
      </c>
      <c r="BU2282">
        <v>14</v>
      </c>
      <c r="BV2282" s="142">
        <v>10</v>
      </c>
      <c r="BW2282" s="302">
        <v>0</v>
      </c>
      <c r="BX2282" s="302">
        <v>0</v>
      </c>
      <c r="BY2282" s="302">
        <v>0</v>
      </c>
      <c r="BZ2282" s="302">
        <v>0</v>
      </c>
      <c r="CA2282" s="302">
        <v>0</v>
      </c>
      <c r="CB2282" s="302">
        <v>135</v>
      </c>
      <c r="CC2282" s="303">
        <v>0.5357142857142857</v>
      </c>
      <c r="CD2282" s="304">
        <v>2.8324419275118906</v>
      </c>
      <c r="CE2282" s="302">
        <v>0</v>
      </c>
      <c r="CF2282" s="302">
        <v>30</v>
      </c>
      <c r="CG2282" s="296">
        <v>2.6785714285714288E-2</v>
      </c>
      <c r="CH2282" s="297" t="s">
        <v>12384</v>
      </c>
      <c r="CI2282" s="305">
        <v>3</v>
      </c>
      <c r="CJ2282" s="306">
        <v>142.65387049894045</v>
      </c>
      <c r="CK2282" s="300">
        <v>19</v>
      </c>
      <c r="CL2282" s="301">
        <v>144</v>
      </c>
    </row>
    <row r="2283" spans="1:90" x14ac:dyDescent="0.25">
      <c r="A2283">
        <v>1810109260</v>
      </c>
      <c r="B2283" s="287" t="s">
        <v>14675</v>
      </c>
      <c r="C2283" s="141"/>
      <c r="N2283" s="142"/>
      <c r="O2283" s="141"/>
      <c r="AA2283" s="141"/>
      <c r="AL2283" s="142"/>
      <c r="AM2283" s="141"/>
      <c r="AX2283" s="142"/>
      <c r="AY2283" s="141"/>
      <c r="BJ2283" s="142"/>
      <c r="BK2283" s="141">
        <v>2</v>
      </c>
      <c r="BL2283">
        <v>2</v>
      </c>
      <c r="BM2283">
        <v>2</v>
      </c>
      <c r="BN2283">
        <v>2</v>
      </c>
      <c r="BO2283">
        <v>3</v>
      </c>
      <c r="BP2283">
        <v>2</v>
      </c>
      <c r="BQ2283">
        <v>2</v>
      </c>
      <c r="BR2283">
        <v>3</v>
      </c>
      <c r="BS2283">
        <v>4</v>
      </c>
      <c r="BT2283">
        <v>2</v>
      </c>
      <c r="BU2283">
        <v>3</v>
      </c>
      <c r="BV2283" s="142">
        <v>2</v>
      </c>
      <c r="BW2283" s="302">
        <v>0</v>
      </c>
      <c r="BX2283" s="302">
        <v>0</v>
      </c>
      <c r="BY2283" s="302">
        <v>0</v>
      </c>
      <c r="BZ2283" s="302">
        <v>0</v>
      </c>
      <c r="CA2283" s="302">
        <v>0</v>
      </c>
      <c r="CB2283" s="302">
        <v>29</v>
      </c>
      <c r="CC2283" s="303">
        <v>0.11507936507936507</v>
      </c>
      <c r="CD2283" s="304">
        <v>0.66855792342152176</v>
      </c>
      <c r="CE2283" s="302">
        <v>0</v>
      </c>
      <c r="CF2283" s="302">
        <v>30</v>
      </c>
      <c r="CG2283" s="296">
        <v>5.7539682539682543E-3</v>
      </c>
      <c r="CH2283" s="297" t="s">
        <v>12384</v>
      </c>
      <c r="CI2283" s="305">
        <v>1</v>
      </c>
      <c r="CJ2283" s="306">
        <v>30.704272209135805</v>
      </c>
      <c r="CK2283" s="300">
        <v>5</v>
      </c>
      <c r="CL2283" s="301">
        <v>31</v>
      </c>
    </row>
    <row r="2284" spans="1:90" x14ac:dyDescent="0.25">
      <c r="A2284">
        <v>1810109270</v>
      </c>
      <c r="B2284" s="287" t="s">
        <v>14676</v>
      </c>
      <c r="C2284" s="141"/>
      <c r="N2284" s="142"/>
      <c r="O2284" s="141"/>
      <c r="AA2284" s="141"/>
      <c r="AL2284" s="142"/>
      <c r="AM2284" s="141"/>
      <c r="AX2284" s="142"/>
      <c r="AY2284" s="141"/>
      <c r="BJ2284" s="142"/>
      <c r="BK2284" s="141">
        <v>15</v>
      </c>
      <c r="BL2284">
        <v>14</v>
      </c>
      <c r="BM2284">
        <v>14</v>
      </c>
      <c r="BN2284">
        <v>14</v>
      </c>
      <c r="BO2284">
        <v>15</v>
      </c>
      <c r="BP2284">
        <v>10</v>
      </c>
      <c r="BQ2284">
        <v>14</v>
      </c>
      <c r="BR2284">
        <v>11</v>
      </c>
      <c r="BS2284">
        <v>13</v>
      </c>
      <c r="BT2284">
        <v>9</v>
      </c>
      <c r="BU2284">
        <v>16</v>
      </c>
      <c r="BV2284" s="142">
        <v>12</v>
      </c>
      <c r="BW2284" s="302">
        <v>0</v>
      </c>
      <c r="BX2284" s="302">
        <v>0</v>
      </c>
      <c r="BY2284" s="302">
        <v>0</v>
      </c>
      <c r="BZ2284" s="302">
        <v>0</v>
      </c>
      <c r="CA2284" s="302">
        <v>0</v>
      </c>
      <c r="CB2284" s="302">
        <v>157</v>
      </c>
      <c r="CC2284" s="303">
        <v>0.62301587301587302</v>
      </c>
      <c r="CD2284" s="304">
        <v>2.1514618004482124</v>
      </c>
      <c r="CE2284" s="302">
        <v>0</v>
      </c>
      <c r="CF2284" s="302">
        <v>30</v>
      </c>
      <c r="CG2284" s="296">
        <v>3.1150793650793651E-2</v>
      </c>
      <c r="CH2284" s="297" t="s">
        <v>12384</v>
      </c>
      <c r="CI2284" s="305">
        <v>3</v>
      </c>
      <c r="CJ2284" s="306">
        <v>164.75860465759106</v>
      </c>
      <c r="CK2284" s="300">
        <v>21</v>
      </c>
      <c r="CL2284" s="301">
        <v>166</v>
      </c>
    </row>
    <row r="2285" spans="1:90" x14ac:dyDescent="0.25">
      <c r="A2285">
        <v>1810109280</v>
      </c>
      <c r="B2285" s="287" t="s">
        <v>14677</v>
      </c>
      <c r="C2285" s="141"/>
      <c r="N2285" s="142"/>
      <c r="O2285" s="141"/>
      <c r="AA2285" s="141"/>
      <c r="AL2285" s="142"/>
      <c r="AM2285" s="141"/>
      <c r="AX2285" s="142"/>
      <c r="AY2285" s="141"/>
      <c r="BJ2285" s="142"/>
      <c r="BK2285" s="141"/>
      <c r="BL2285">
        <v>1</v>
      </c>
      <c r="BM2285">
        <v>1</v>
      </c>
      <c r="BN2285">
        <v>1</v>
      </c>
      <c r="BP2285">
        <v>2</v>
      </c>
      <c r="BQ2285">
        <v>1</v>
      </c>
      <c r="BR2285">
        <v>2</v>
      </c>
      <c r="BS2285">
        <v>1</v>
      </c>
      <c r="BT2285">
        <v>1</v>
      </c>
      <c r="BU2285">
        <v>1</v>
      </c>
      <c r="BV2285" s="142">
        <v>2</v>
      </c>
      <c r="BW2285" s="302">
        <v>0</v>
      </c>
      <c r="BX2285" s="302">
        <v>0</v>
      </c>
      <c r="BY2285" s="302">
        <v>0</v>
      </c>
      <c r="BZ2285" s="302">
        <v>0</v>
      </c>
      <c r="CA2285" s="302">
        <v>0</v>
      </c>
      <c r="CB2285" s="302">
        <v>13</v>
      </c>
      <c r="CC2285" s="303">
        <v>5.1587301587301584E-2</v>
      </c>
      <c r="CD2285" s="304">
        <v>0.48304589153964811</v>
      </c>
      <c r="CE2285" s="302">
        <v>0</v>
      </c>
      <c r="CF2285" s="302">
        <v>30</v>
      </c>
      <c r="CG2285" s="296">
        <v>2.5793650793650793E-3</v>
      </c>
      <c r="CH2285" s="297" t="s">
        <v>12384</v>
      </c>
      <c r="CI2285" s="305">
        <v>1</v>
      </c>
      <c r="CJ2285" s="306">
        <v>13.947331605825362</v>
      </c>
      <c r="CK2285" s="300">
        <v>3</v>
      </c>
      <c r="CL2285" s="301">
        <v>15</v>
      </c>
    </row>
    <row r="2286" spans="1:90" x14ac:dyDescent="0.25">
      <c r="A2286">
        <v>1810109290</v>
      </c>
      <c r="B2286" s="287" t="s">
        <v>14678</v>
      </c>
      <c r="C2286" s="141"/>
      <c r="N2286" s="142"/>
      <c r="O2286" s="141"/>
      <c r="AA2286" s="141"/>
      <c r="AL2286" s="142"/>
      <c r="AM2286" s="141"/>
      <c r="AX2286" s="142"/>
      <c r="AY2286" s="141"/>
      <c r="BJ2286" s="142"/>
      <c r="BK2286" s="141">
        <v>1</v>
      </c>
      <c r="BM2286">
        <v>2</v>
      </c>
      <c r="BN2286">
        <v>2</v>
      </c>
      <c r="BO2286">
        <v>1</v>
      </c>
      <c r="BP2286">
        <v>2</v>
      </c>
      <c r="BQ2286">
        <v>1</v>
      </c>
      <c r="BS2286">
        <v>2</v>
      </c>
      <c r="BU2286">
        <v>1</v>
      </c>
      <c r="BV2286" s="142"/>
      <c r="BW2286" s="302">
        <v>0</v>
      </c>
      <c r="BX2286" s="302">
        <v>0</v>
      </c>
      <c r="BY2286" s="302">
        <v>0</v>
      </c>
      <c r="BZ2286" s="302">
        <v>0</v>
      </c>
      <c r="CA2286" s="302">
        <v>0</v>
      </c>
      <c r="CB2286" s="302">
        <v>12</v>
      </c>
      <c r="CC2286" s="303">
        <v>4.7619047619047616E-2</v>
      </c>
      <c r="CD2286" s="304">
        <v>0.53452248382484879</v>
      </c>
      <c r="CE2286" s="302">
        <v>0</v>
      </c>
      <c r="CF2286" s="302">
        <v>30</v>
      </c>
      <c r="CG2286" s="296">
        <v>2.3809523809523812E-3</v>
      </c>
      <c r="CH2286" s="297" t="s">
        <v>12384</v>
      </c>
      <c r="CI2286" s="305">
        <v>1</v>
      </c>
      <c r="CJ2286" s="306">
        <v>12.963093912396277</v>
      </c>
      <c r="CK2286" s="300">
        <v>2</v>
      </c>
      <c r="CL2286" s="301">
        <v>14</v>
      </c>
    </row>
    <row r="2287" spans="1:90" x14ac:dyDescent="0.25">
      <c r="A2287">
        <v>1810109300</v>
      </c>
      <c r="B2287" s="287" t="s">
        <v>14679</v>
      </c>
      <c r="C2287" s="141"/>
      <c r="N2287" s="142"/>
      <c r="O2287" s="141"/>
      <c r="AA2287" s="141"/>
      <c r="AL2287" s="142"/>
      <c r="AM2287" s="141"/>
      <c r="AX2287" s="142"/>
      <c r="AY2287" s="141"/>
      <c r="BJ2287" s="142"/>
      <c r="BK2287" s="141">
        <v>2</v>
      </c>
      <c r="BL2287">
        <v>3</v>
      </c>
      <c r="BM2287">
        <v>1</v>
      </c>
      <c r="BN2287">
        <v>3</v>
      </c>
      <c r="BO2287">
        <v>3</v>
      </c>
      <c r="BP2287">
        <v>2</v>
      </c>
      <c r="BQ2287">
        <v>7</v>
      </c>
      <c r="BR2287">
        <v>4</v>
      </c>
      <c r="BS2287">
        <v>3</v>
      </c>
      <c r="BT2287">
        <v>2</v>
      </c>
      <c r="BU2287">
        <v>3</v>
      </c>
      <c r="BV2287" s="142">
        <v>6</v>
      </c>
      <c r="BW2287" s="302">
        <v>0</v>
      </c>
      <c r="BX2287" s="302">
        <v>0</v>
      </c>
      <c r="BY2287" s="302">
        <v>0</v>
      </c>
      <c r="BZ2287" s="302">
        <v>0</v>
      </c>
      <c r="CA2287" s="302">
        <v>0</v>
      </c>
      <c r="CB2287" s="302">
        <v>39</v>
      </c>
      <c r="CC2287" s="303">
        <v>0.15476190476190477</v>
      </c>
      <c r="CD2287" s="304">
        <v>1.712255291076124</v>
      </c>
      <c r="CE2287" s="302">
        <v>0</v>
      </c>
      <c r="CF2287" s="302">
        <v>30</v>
      </c>
      <c r="CG2287" s="296">
        <v>7.7380952380952384E-3</v>
      </c>
      <c r="CH2287" s="297" t="s">
        <v>12384</v>
      </c>
      <c r="CI2287" s="305">
        <v>2</v>
      </c>
      <c r="CJ2287" s="306">
        <v>42.105112433933272</v>
      </c>
      <c r="CK2287" s="300">
        <v>7</v>
      </c>
      <c r="CL2287" s="301">
        <v>43</v>
      </c>
    </row>
    <row r="2288" spans="1:90" x14ac:dyDescent="0.25">
      <c r="A2288">
        <v>1810109310</v>
      </c>
      <c r="B2288" s="287" t="s">
        <v>14680</v>
      </c>
      <c r="C2288" s="141"/>
      <c r="N2288" s="142"/>
      <c r="O2288" s="141"/>
      <c r="AA2288" s="141"/>
      <c r="AL2288" s="142"/>
      <c r="AM2288" s="141"/>
      <c r="AX2288" s="142"/>
      <c r="AY2288" s="141"/>
      <c r="BJ2288" s="142"/>
      <c r="BK2288" s="141">
        <v>3</v>
      </c>
      <c r="BL2288">
        <v>1</v>
      </c>
      <c r="BN2288">
        <v>1</v>
      </c>
      <c r="BO2288">
        <v>1</v>
      </c>
      <c r="BP2288">
        <v>2</v>
      </c>
      <c r="BQ2288">
        <v>1</v>
      </c>
      <c r="BR2288">
        <v>3</v>
      </c>
      <c r="BS2288">
        <v>1</v>
      </c>
      <c r="BT2288">
        <v>1</v>
      </c>
      <c r="BU2288">
        <v>1</v>
      </c>
      <c r="BV2288" s="142">
        <v>1</v>
      </c>
      <c r="BW2288" s="302">
        <v>0</v>
      </c>
      <c r="BX2288" s="302">
        <v>0</v>
      </c>
      <c r="BY2288" s="302">
        <v>0</v>
      </c>
      <c r="BZ2288" s="302">
        <v>0</v>
      </c>
      <c r="CA2288" s="302">
        <v>0</v>
      </c>
      <c r="CB2288" s="302">
        <v>16</v>
      </c>
      <c r="CC2288" s="303">
        <v>6.3492063492063489E-2</v>
      </c>
      <c r="CD2288" s="304">
        <v>0.82019953226472431</v>
      </c>
      <c r="CE2288" s="302">
        <v>0</v>
      </c>
      <c r="CF2288" s="302">
        <v>30</v>
      </c>
      <c r="CG2288" s="296">
        <v>3.1746031746031746E-3</v>
      </c>
      <c r="CH2288" s="297" t="s">
        <v>12384</v>
      </c>
      <c r="CI2288" s="305">
        <v>1</v>
      </c>
      <c r="CJ2288" s="306">
        <v>17.391628103693293</v>
      </c>
      <c r="CK2288" s="300">
        <v>3</v>
      </c>
      <c r="CL2288" s="301">
        <v>18</v>
      </c>
    </row>
    <row r="2289" spans="1:90" x14ac:dyDescent="0.25">
      <c r="A2289">
        <v>1810109320</v>
      </c>
      <c r="B2289" s="287" t="s">
        <v>14681</v>
      </c>
      <c r="C2289" s="141"/>
      <c r="N2289" s="142"/>
      <c r="O2289" s="141"/>
      <c r="AA2289" s="141"/>
      <c r="AL2289" s="142"/>
      <c r="AM2289" s="141"/>
      <c r="AX2289" s="142"/>
      <c r="AY2289" s="141"/>
      <c r="BJ2289" s="142"/>
      <c r="BK2289" s="141">
        <v>3</v>
      </c>
      <c r="BL2289">
        <v>1</v>
      </c>
      <c r="BM2289">
        <v>1</v>
      </c>
      <c r="BN2289">
        <v>2</v>
      </c>
      <c r="BO2289">
        <v>2</v>
      </c>
      <c r="BP2289">
        <v>3</v>
      </c>
      <c r="BQ2289">
        <v>3</v>
      </c>
      <c r="BR2289">
        <v>2</v>
      </c>
      <c r="BS2289">
        <v>3</v>
      </c>
      <c r="BU2289">
        <v>3</v>
      </c>
      <c r="BV2289" s="142">
        <v>1</v>
      </c>
      <c r="BW2289" s="302">
        <v>0</v>
      </c>
      <c r="BX2289" s="302">
        <v>0</v>
      </c>
      <c r="BY2289" s="302">
        <v>0</v>
      </c>
      <c r="BZ2289" s="302">
        <v>0</v>
      </c>
      <c r="CA2289" s="302">
        <v>0</v>
      </c>
      <c r="CB2289" s="302">
        <v>24</v>
      </c>
      <c r="CC2289" s="303">
        <v>9.5238095238095233E-2</v>
      </c>
      <c r="CD2289" s="304">
        <v>0.87386289750530277</v>
      </c>
      <c r="CE2289" s="302">
        <v>0</v>
      </c>
      <c r="CF2289" s="302">
        <v>30</v>
      </c>
      <c r="CG2289" s="296">
        <v>4.7619047619047623E-3</v>
      </c>
      <c r="CH2289" s="297" t="s">
        <v>12384</v>
      </c>
      <c r="CI2289" s="305">
        <v>1</v>
      </c>
      <c r="CJ2289" s="306">
        <v>25.731005754648155</v>
      </c>
      <c r="CK2289" s="300">
        <v>4</v>
      </c>
      <c r="CL2289" s="301">
        <v>26</v>
      </c>
    </row>
    <row r="2290" spans="1:90" x14ac:dyDescent="0.25">
      <c r="A2290">
        <v>1810109330</v>
      </c>
      <c r="B2290" s="287" t="s">
        <v>14682</v>
      </c>
      <c r="C2290" s="141"/>
      <c r="N2290" s="142"/>
      <c r="O2290" s="141"/>
      <c r="AA2290" s="141"/>
      <c r="AL2290" s="142"/>
      <c r="AM2290" s="141"/>
      <c r="AX2290" s="142"/>
      <c r="AY2290" s="141"/>
      <c r="BJ2290" s="142"/>
      <c r="BK2290" s="141">
        <v>4</v>
      </c>
      <c r="BL2290">
        <v>5</v>
      </c>
      <c r="BM2290">
        <v>3</v>
      </c>
      <c r="BN2290">
        <v>3</v>
      </c>
      <c r="BO2290">
        <v>2</v>
      </c>
      <c r="BP2290">
        <v>1</v>
      </c>
      <c r="BS2290">
        <v>2</v>
      </c>
      <c r="BV2290" s="142"/>
      <c r="BW2290" s="302">
        <v>0</v>
      </c>
      <c r="BX2290" s="302">
        <v>0</v>
      </c>
      <c r="BY2290" s="302">
        <v>0</v>
      </c>
      <c r="BZ2290" s="302">
        <v>0</v>
      </c>
      <c r="CA2290" s="302">
        <v>0</v>
      </c>
      <c r="CB2290" s="302">
        <v>20</v>
      </c>
      <c r="CC2290" s="303">
        <v>7.9365079365079361E-2</v>
      </c>
      <c r="CD2290" s="304">
        <v>1.3451854182690983</v>
      </c>
      <c r="CE2290" s="302">
        <v>0</v>
      </c>
      <c r="CF2290" s="302">
        <v>30</v>
      </c>
      <c r="CG2290" s="296">
        <v>3.968253968253968E-3</v>
      </c>
      <c r="CH2290" s="297" t="s">
        <v>12384</v>
      </c>
      <c r="CI2290" s="305">
        <v>2</v>
      </c>
      <c r="CJ2290" s="306">
        <v>22.059471132554812</v>
      </c>
      <c r="CK2290" s="300">
        <v>4</v>
      </c>
      <c r="CL2290" s="301">
        <v>23</v>
      </c>
    </row>
    <row r="2291" spans="1:90" x14ac:dyDescent="0.25">
      <c r="A2291">
        <v>1810109340</v>
      </c>
      <c r="B2291" s="287" t="s">
        <v>14683</v>
      </c>
      <c r="C2291" s="141"/>
      <c r="N2291" s="142"/>
      <c r="O2291" s="141"/>
      <c r="AA2291" s="141"/>
      <c r="AL2291" s="142"/>
      <c r="AM2291" s="141"/>
      <c r="AX2291" s="142"/>
      <c r="AY2291" s="141"/>
      <c r="BJ2291" s="142"/>
      <c r="BK2291" s="141">
        <v>2</v>
      </c>
      <c r="BL2291">
        <v>3</v>
      </c>
      <c r="BM2291">
        <v>3</v>
      </c>
      <c r="BN2291">
        <v>1</v>
      </c>
      <c r="BO2291">
        <v>7</v>
      </c>
      <c r="BP2291">
        <v>4</v>
      </c>
      <c r="BQ2291">
        <v>2</v>
      </c>
      <c r="BR2291">
        <v>8</v>
      </c>
      <c r="BS2291">
        <v>3</v>
      </c>
      <c r="BT2291">
        <v>2</v>
      </c>
      <c r="BU2291">
        <v>3</v>
      </c>
      <c r="BV2291" s="142">
        <v>4</v>
      </c>
      <c r="BW2291" s="302">
        <v>0</v>
      </c>
      <c r="BX2291" s="302">
        <v>0</v>
      </c>
      <c r="BY2291" s="302">
        <v>0</v>
      </c>
      <c r="BZ2291" s="302">
        <v>0</v>
      </c>
      <c r="CA2291" s="302">
        <v>0</v>
      </c>
      <c r="CB2291" s="302">
        <v>42</v>
      </c>
      <c r="CC2291" s="303">
        <v>0.16666666666666666</v>
      </c>
      <c r="CD2291" s="304">
        <v>2.0670576365276494</v>
      </c>
      <c r="CE2291" s="302">
        <v>0</v>
      </c>
      <c r="CF2291" s="302">
        <v>30</v>
      </c>
      <c r="CG2291" s="296">
        <v>8.3333333333333332E-3</v>
      </c>
      <c r="CH2291" s="297" t="s">
        <v>12384</v>
      </c>
      <c r="CI2291" s="305">
        <v>3</v>
      </c>
      <c r="CJ2291" s="306">
        <v>45.56705763652765</v>
      </c>
      <c r="CK2291" s="300">
        <v>8</v>
      </c>
      <c r="CL2291" s="301">
        <v>46</v>
      </c>
    </row>
    <row r="2292" spans="1:90" x14ac:dyDescent="0.25">
      <c r="A2292">
        <v>1810109350</v>
      </c>
      <c r="B2292" s="287" t="s">
        <v>14684</v>
      </c>
      <c r="C2292" s="141"/>
      <c r="N2292" s="142"/>
      <c r="O2292" s="141"/>
      <c r="AA2292" s="141"/>
      <c r="AL2292" s="142"/>
      <c r="AM2292" s="141"/>
      <c r="AX2292" s="142"/>
      <c r="AY2292" s="141"/>
      <c r="BJ2292" s="142"/>
      <c r="BK2292" s="141"/>
      <c r="BN2292">
        <v>1</v>
      </c>
      <c r="BO2292">
        <v>1</v>
      </c>
      <c r="BQ2292">
        <v>3</v>
      </c>
      <c r="BR2292">
        <v>3</v>
      </c>
      <c r="BS2292">
        <v>2</v>
      </c>
      <c r="BT2292">
        <v>5</v>
      </c>
      <c r="BU2292">
        <v>3</v>
      </c>
      <c r="BV2292" s="142">
        <v>2</v>
      </c>
      <c r="BW2292" s="302">
        <v>0</v>
      </c>
      <c r="BX2292" s="302">
        <v>0</v>
      </c>
      <c r="BY2292" s="302">
        <v>0</v>
      </c>
      <c r="BZ2292" s="302">
        <v>0</v>
      </c>
      <c r="CA2292" s="302">
        <v>0</v>
      </c>
      <c r="CB2292" s="302">
        <v>20</v>
      </c>
      <c r="CC2292" s="303">
        <v>7.9365079365079361E-2</v>
      </c>
      <c r="CD2292" s="304">
        <v>1.3093073414159542</v>
      </c>
      <c r="CE2292" s="302">
        <v>0</v>
      </c>
      <c r="CF2292" s="302">
        <v>30</v>
      </c>
      <c r="CG2292" s="296">
        <v>3.968253968253968E-3</v>
      </c>
      <c r="CH2292" s="297" t="s">
        <v>12384</v>
      </c>
      <c r="CI2292" s="305">
        <v>2</v>
      </c>
      <c r="CJ2292" s="306">
        <v>22.023593055701667</v>
      </c>
      <c r="CK2292" s="300">
        <v>4</v>
      </c>
      <c r="CL2292" s="301">
        <v>23</v>
      </c>
    </row>
    <row r="2293" spans="1:90" x14ac:dyDescent="0.25">
      <c r="A2293">
        <v>1810109370</v>
      </c>
      <c r="B2293" s="287" t="s">
        <v>14685</v>
      </c>
      <c r="C2293" s="141"/>
      <c r="N2293" s="142"/>
      <c r="O2293" s="141"/>
      <c r="AA2293" s="141"/>
      <c r="AL2293" s="142"/>
      <c r="AM2293" s="141"/>
      <c r="AX2293" s="142"/>
      <c r="AY2293" s="141"/>
      <c r="BJ2293" s="142"/>
      <c r="BK2293" s="141"/>
      <c r="BL2293">
        <v>2</v>
      </c>
      <c r="BO2293">
        <v>1</v>
      </c>
      <c r="BQ2293">
        <v>3</v>
      </c>
      <c r="BR2293">
        <v>2</v>
      </c>
      <c r="BU2293">
        <v>1</v>
      </c>
      <c r="BV2293" s="142"/>
      <c r="BW2293" s="302">
        <v>0</v>
      </c>
      <c r="BX2293" s="302">
        <v>0</v>
      </c>
      <c r="BY2293" s="302">
        <v>0</v>
      </c>
      <c r="BZ2293" s="302">
        <v>0</v>
      </c>
      <c r="CA2293" s="302">
        <v>0</v>
      </c>
      <c r="CB2293" s="302">
        <v>9</v>
      </c>
      <c r="CC2293" s="303">
        <v>3.5714285714285712E-2</v>
      </c>
      <c r="CD2293" s="304">
        <v>0.83666002653407567</v>
      </c>
      <c r="CE2293" s="302">
        <v>0</v>
      </c>
      <c r="CF2293" s="302">
        <v>30</v>
      </c>
      <c r="CG2293" s="296">
        <v>1.7857142857142857E-3</v>
      </c>
      <c r="CH2293" s="297" t="s">
        <v>12384</v>
      </c>
      <c r="CI2293" s="305">
        <v>1</v>
      </c>
      <c r="CJ2293" s="306">
        <v>10.158088597962648</v>
      </c>
      <c r="CK2293" s="300">
        <v>2</v>
      </c>
      <c r="CL2293" s="301">
        <v>11</v>
      </c>
    </row>
    <row r="2294" spans="1:90" x14ac:dyDescent="0.25">
      <c r="A2294">
        <v>1810109380</v>
      </c>
      <c r="B2294" s="287" t="s">
        <v>14686</v>
      </c>
      <c r="C2294" s="141"/>
      <c r="N2294" s="142"/>
      <c r="O2294" s="141"/>
      <c r="AA2294" s="141"/>
      <c r="AL2294" s="142"/>
      <c r="AM2294" s="141"/>
      <c r="AX2294" s="142"/>
      <c r="AY2294" s="141"/>
      <c r="BJ2294" s="142"/>
      <c r="BK2294" s="141"/>
      <c r="BS2294">
        <v>1</v>
      </c>
      <c r="BV2294" s="142"/>
      <c r="BW2294" s="302">
        <v>0</v>
      </c>
      <c r="BX2294" s="302">
        <v>0</v>
      </c>
      <c r="BY2294" s="302">
        <v>0</v>
      </c>
      <c r="BZ2294" s="302">
        <v>0</v>
      </c>
      <c r="CA2294" s="302">
        <v>0</v>
      </c>
      <c r="CB2294" s="302">
        <v>1</v>
      </c>
      <c r="CC2294" s="303">
        <v>3.968253968253968E-3</v>
      </c>
      <c r="CD2294" s="304">
        <v>0</v>
      </c>
      <c r="CE2294" s="302">
        <v>0</v>
      </c>
      <c r="CF2294" s="302">
        <v>30</v>
      </c>
      <c r="CG2294" s="296">
        <v>1.9841269841269841E-4</v>
      </c>
      <c r="CH2294" s="297" t="s">
        <v>12384</v>
      </c>
      <c r="CI2294" s="305">
        <v>0</v>
      </c>
      <c r="CJ2294" s="306">
        <v>1.0357142857142856</v>
      </c>
      <c r="CK2294" s="300">
        <v>1</v>
      </c>
      <c r="CL2294" s="301">
        <v>2</v>
      </c>
    </row>
    <row r="2295" spans="1:90" x14ac:dyDescent="0.25">
      <c r="A2295">
        <v>1810109390</v>
      </c>
      <c r="B2295" s="287" t="s">
        <v>14687</v>
      </c>
      <c r="C2295" s="141"/>
      <c r="N2295" s="142"/>
      <c r="O2295" s="141"/>
      <c r="AA2295" s="141"/>
      <c r="AL2295" s="142"/>
      <c r="AM2295" s="141"/>
      <c r="AX2295" s="142"/>
      <c r="AY2295" s="141"/>
      <c r="BJ2295" s="142"/>
      <c r="BK2295" s="141">
        <v>2</v>
      </c>
      <c r="BL2295">
        <v>1</v>
      </c>
      <c r="BM2295">
        <v>2</v>
      </c>
      <c r="BN2295">
        <v>2</v>
      </c>
      <c r="BO2295">
        <v>3</v>
      </c>
      <c r="BQ2295">
        <v>1</v>
      </c>
      <c r="BR2295">
        <v>1</v>
      </c>
      <c r="BS2295">
        <v>1</v>
      </c>
      <c r="BT2295">
        <v>7</v>
      </c>
      <c r="BU2295">
        <v>6</v>
      </c>
      <c r="BV2295" s="142">
        <v>4</v>
      </c>
      <c r="BW2295" s="302">
        <v>0</v>
      </c>
      <c r="BX2295" s="302">
        <v>0</v>
      </c>
      <c r="BY2295" s="302">
        <v>0</v>
      </c>
      <c r="BZ2295" s="302">
        <v>0</v>
      </c>
      <c r="CA2295" s="302">
        <v>0</v>
      </c>
      <c r="CB2295" s="302">
        <v>30</v>
      </c>
      <c r="CC2295" s="303">
        <v>0.11904761904761904</v>
      </c>
      <c r="CD2295" s="304">
        <v>2.1019471492361124</v>
      </c>
      <c r="CE2295" s="302">
        <v>0</v>
      </c>
      <c r="CF2295" s="302">
        <v>30</v>
      </c>
      <c r="CG2295" s="296">
        <v>5.9523809523809521E-3</v>
      </c>
      <c r="CH2295" s="297" t="s">
        <v>12384</v>
      </c>
      <c r="CI2295" s="305">
        <v>3</v>
      </c>
      <c r="CJ2295" s="306">
        <v>33.17337572066468</v>
      </c>
      <c r="CK2295" s="300">
        <v>6</v>
      </c>
      <c r="CL2295" s="301">
        <v>34</v>
      </c>
    </row>
    <row r="2296" spans="1:90" x14ac:dyDescent="0.25">
      <c r="A2296">
        <v>1810109400</v>
      </c>
      <c r="B2296" s="287" t="s">
        <v>14688</v>
      </c>
      <c r="C2296" s="141"/>
      <c r="N2296" s="142"/>
      <c r="O2296" s="141"/>
      <c r="AA2296" s="141"/>
      <c r="AL2296" s="142"/>
      <c r="AM2296" s="141"/>
      <c r="AX2296" s="142"/>
      <c r="AY2296" s="141"/>
      <c r="BJ2296" s="142"/>
      <c r="BK2296" s="141">
        <v>5</v>
      </c>
      <c r="BL2296">
        <v>2</v>
      </c>
      <c r="BM2296">
        <v>1</v>
      </c>
      <c r="BN2296">
        <v>13</v>
      </c>
      <c r="BO2296">
        <v>13</v>
      </c>
      <c r="BP2296">
        <v>2</v>
      </c>
      <c r="BQ2296">
        <v>8</v>
      </c>
      <c r="BR2296">
        <v>9</v>
      </c>
      <c r="BS2296">
        <v>5</v>
      </c>
      <c r="BT2296">
        <v>5</v>
      </c>
      <c r="BU2296">
        <v>10</v>
      </c>
      <c r="BV2296" s="142">
        <v>8</v>
      </c>
      <c r="BW2296" s="302">
        <v>0</v>
      </c>
      <c r="BX2296" s="302">
        <v>0</v>
      </c>
      <c r="BY2296" s="302">
        <v>0</v>
      </c>
      <c r="BZ2296" s="302">
        <v>0</v>
      </c>
      <c r="CA2296" s="302">
        <v>0</v>
      </c>
      <c r="CB2296" s="302">
        <v>81</v>
      </c>
      <c r="CC2296" s="303">
        <v>0.32142857142857145</v>
      </c>
      <c r="CD2296" s="304">
        <v>4.0926763859362252</v>
      </c>
      <c r="CE2296" s="302">
        <v>0</v>
      </c>
      <c r="CF2296" s="302">
        <v>30</v>
      </c>
      <c r="CG2296" s="296">
        <v>1.6071428571428573E-2</v>
      </c>
      <c r="CH2296" s="297" t="s">
        <v>12384</v>
      </c>
      <c r="CI2296" s="305">
        <v>5</v>
      </c>
      <c r="CJ2296" s="306">
        <v>87.985533528793383</v>
      </c>
      <c r="CK2296" s="300">
        <v>14</v>
      </c>
      <c r="CL2296" s="301">
        <v>89</v>
      </c>
    </row>
    <row r="2297" spans="1:90" x14ac:dyDescent="0.25">
      <c r="A2297">
        <v>1810109410</v>
      </c>
      <c r="B2297" s="287" t="s">
        <v>14689</v>
      </c>
      <c r="C2297" s="141"/>
      <c r="N2297" s="142"/>
      <c r="O2297" s="141"/>
      <c r="AA2297" s="141"/>
      <c r="AL2297" s="142"/>
      <c r="AM2297" s="141"/>
      <c r="AX2297" s="142"/>
      <c r="AY2297" s="141"/>
      <c r="BJ2297" s="142"/>
      <c r="BK2297" s="141">
        <v>7</v>
      </c>
      <c r="BL2297">
        <v>7</v>
      </c>
      <c r="BM2297">
        <v>8</v>
      </c>
      <c r="BN2297">
        <v>14</v>
      </c>
      <c r="BO2297">
        <v>14</v>
      </c>
      <c r="BP2297">
        <v>3</v>
      </c>
      <c r="BQ2297">
        <v>5</v>
      </c>
      <c r="BR2297">
        <v>7</v>
      </c>
      <c r="BS2297">
        <v>9</v>
      </c>
      <c r="BT2297">
        <v>6</v>
      </c>
      <c r="BU2297">
        <v>10</v>
      </c>
      <c r="BV2297" s="142">
        <v>10</v>
      </c>
      <c r="BW2297" s="302">
        <v>0</v>
      </c>
      <c r="BX2297" s="302">
        <v>0</v>
      </c>
      <c r="BY2297" s="302">
        <v>0</v>
      </c>
      <c r="BZ2297" s="302">
        <v>0</v>
      </c>
      <c r="CA2297" s="302">
        <v>0</v>
      </c>
      <c r="CB2297" s="302">
        <v>100</v>
      </c>
      <c r="CC2297" s="303">
        <v>0.3968253968253968</v>
      </c>
      <c r="CD2297" s="304">
        <v>3.3120532860594145</v>
      </c>
      <c r="CE2297" s="302">
        <v>0</v>
      </c>
      <c r="CF2297" s="302">
        <v>30</v>
      </c>
      <c r="CG2297" s="296">
        <v>1.984126984126984E-2</v>
      </c>
      <c r="CH2297" s="297" t="s">
        <v>12384</v>
      </c>
      <c r="CI2297" s="305">
        <v>4</v>
      </c>
      <c r="CJ2297" s="306">
        <v>106.88348185748798</v>
      </c>
      <c r="CK2297" s="300">
        <v>16</v>
      </c>
      <c r="CL2297" s="301">
        <v>108</v>
      </c>
    </row>
    <row r="2298" spans="1:90" x14ac:dyDescent="0.25">
      <c r="A2298">
        <v>1810109440</v>
      </c>
      <c r="B2298" s="287" t="s">
        <v>14690</v>
      </c>
      <c r="C2298" s="141"/>
      <c r="N2298" s="142"/>
      <c r="O2298" s="141"/>
      <c r="AA2298" s="141"/>
      <c r="AL2298" s="142"/>
      <c r="AM2298" s="141"/>
      <c r="AX2298" s="142"/>
      <c r="AY2298" s="141"/>
      <c r="BJ2298" s="142"/>
      <c r="BK2298" s="141"/>
      <c r="BN2298">
        <v>1</v>
      </c>
      <c r="BV2298" s="142"/>
      <c r="BW2298" s="302">
        <v>0</v>
      </c>
      <c r="BX2298" s="302">
        <v>0</v>
      </c>
      <c r="BY2298" s="302">
        <v>0</v>
      </c>
      <c r="BZ2298" s="302">
        <v>0</v>
      </c>
      <c r="CA2298" s="302">
        <v>0</v>
      </c>
      <c r="CB2298" s="302">
        <v>1</v>
      </c>
      <c r="CC2298" s="303">
        <v>3.968253968253968E-3</v>
      </c>
      <c r="CD2298" s="304">
        <v>0</v>
      </c>
      <c r="CE2298" s="302">
        <v>0</v>
      </c>
      <c r="CF2298" s="302">
        <v>30</v>
      </c>
      <c r="CG2298" s="296">
        <v>1.9841269841269841E-4</v>
      </c>
      <c r="CH2298" s="297" t="s">
        <v>12384</v>
      </c>
      <c r="CI2298" s="305">
        <v>0</v>
      </c>
      <c r="CJ2298" s="306">
        <v>1.0357142857142856</v>
      </c>
      <c r="CK2298" s="300">
        <v>1</v>
      </c>
      <c r="CL2298" s="301">
        <v>2</v>
      </c>
    </row>
    <row r="2299" spans="1:90" x14ac:dyDescent="0.25">
      <c r="A2299">
        <v>1810109450</v>
      </c>
      <c r="B2299" s="287" t="s">
        <v>14691</v>
      </c>
      <c r="C2299" s="141"/>
      <c r="N2299" s="142"/>
      <c r="O2299" s="141"/>
      <c r="AA2299" s="141"/>
      <c r="AL2299" s="142"/>
      <c r="AM2299" s="141"/>
      <c r="AX2299" s="142"/>
      <c r="AY2299" s="141"/>
      <c r="BJ2299" s="142"/>
      <c r="BK2299" s="141">
        <v>8</v>
      </c>
      <c r="BL2299">
        <v>8</v>
      </c>
      <c r="BM2299">
        <v>6</v>
      </c>
      <c r="BN2299">
        <v>12</v>
      </c>
      <c r="BO2299">
        <v>8</v>
      </c>
      <c r="BP2299">
        <v>8</v>
      </c>
      <c r="BQ2299">
        <v>1</v>
      </c>
      <c r="BR2299">
        <v>1</v>
      </c>
      <c r="BS2299">
        <v>7</v>
      </c>
      <c r="BT2299">
        <v>2</v>
      </c>
      <c r="BU2299">
        <v>10</v>
      </c>
      <c r="BV2299" s="142">
        <v>5</v>
      </c>
      <c r="BW2299" s="302">
        <v>0</v>
      </c>
      <c r="BX2299" s="302">
        <v>0</v>
      </c>
      <c r="BY2299" s="302">
        <v>0</v>
      </c>
      <c r="BZ2299" s="302">
        <v>0</v>
      </c>
      <c r="CA2299" s="302">
        <v>0</v>
      </c>
      <c r="CB2299" s="302">
        <v>76</v>
      </c>
      <c r="CC2299" s="303">
        <v>0.30158730158730157</v>
      </c>
      <c r="CD2299" s="304">
        <v>3.498917581542075</v>
      </c>
      <c r="CE2299" s="302">
        <v>0</v>
      </c>
      <c r="CF2299" s="302">
        <v>30</v>
      </c>
      <c r="CG2299" s="296">
        <v>1.507936507936508E-2</v>
      </c>
      <c r="CH2299" s="297" t="s">
        <v>12384</v>
      </c>
      <c r="CI2299" s="305">
        <v>4</v>
      </c>
      <c r="CJ2299" s="306">
        <v>82.213203295827782</v>
      </c>
      <c r="CK2299" s="300">
        <v>13</v>
      </c>
      <c r="CL2299" s="301">
        <v>83</v>
      </c>
    </row>
    <row r="2300" spans="1:90" x14ac:dyDescent="0.25">
      <c r="A2300">
        <v>1810109460</v>
      </c>
      <c r="B2300" s="287" t="s">
        <v>14692</v>
      </c>
      <c r="C2300" s="141"/>
      <c r="N2300" s="142"/>
      <c r="O2300" s="141"/>
      <c r="AA2300" s="141"/>
      <c r="AL2300" s="142"/>
      <c r="AM2300" s="141"/>
      <c r="AX2300" s="142"/>
      <c r="AY2300" s="141"/>
      <c r="BJ2300" s="142"/>
      <c r="BK2300" s="141">
        <v>1</v>
      </c>
      <c r="BL2300">
        <v>2</v>
      </c>
      <c r="BM2300">
        <v>1</v>
      </c>
      <c r="BO2300">
        <v>1</v>
      </c>
      <c r="BP2300">
        <v>1</v>
      </c>
      <c r="BQ2300">
        <v>1</v>
      </c>
      <c r="BR2300">
        <v>1</v>
      </c>
      <c r="BS2300">
        <v>1</v>
      </c>
      <c r="BT2300">
        <v>1</v>
      </c>
      <c r="BU2300">
        <v>1</v>
      </c>
      <c r="BV2300" s="142">
        <v>1</v>
      </c>
      <c r="BW2300" s="302">
        <v>0</v>
      </c>
      <c r="BX2300" s="302">
        <v>0</v>
      </c>
      <c r="BY2300" s="302">
        <v>0</v>
      </c>
      <c r="BZ2300" s="302">
        <v>0</v>
      </c>
      <c r="CA2300" s="302">
        <v>0</v>
      </c>
      <c r="CB2300" s="302">
        <v>12</v>
      </c>
      <c r="CC2300" s="303">
        <v>4.7619047619047616E-2</v>
      </c>
      <c r="CD2300" s="304">
        <v>0.30151134457776346</v>
      </c>
      <c r="CE2300" s="302">
        <v>0</v>
      </c>
      <c r="CF2300" s="302">
        <v>30</v>
      </c>
      <c r="CG2300" s="296">
        <v>2.3809523809523812E-3</v>
      </c>
      <c r="CH2300" s="297" t="s">
        <v>12384</v>
      </c>
      <c r="CI2300" s="305">
        <v>1</v>
      </c>
      <c r="CJ2300" s="306">
        <v>12.73008277314919</v>
      </c>
      <c r="CK2300" s="300">
        <v>2</v>
      </c>
      <c r="CL2300" s="301">
        <v>13</v>
      </c>
    </row>
    <row r="2301" spans="1:90" x14ac:dyDescent="0.25">
      <c r="A2301">
        <v>1810109470</v>
      </c>
      <c r="B2301" s="287" t="s">
        <v>14693</v>
      </c>
      <c r="C2301" s="141"/>
      <c r="N2301" s="142"/>
      <c r="O2301" s="141"/>
      <c r="AA2301" s="141"/>
      <c r="AL2301" s="142"/>
      <c r="AM2301" s="141"/>
      <c r="AX2301" s="142"/>
      <c r="AY2301" s="141"/>
      <c r="BJ2301" s="142"/>
      <c r="BK2301" s="141"/>
      <c r="BM2301">
        <v>1</v>
      </c>
      <c r="BO2301">
        <v>1</v>
      </c>
      <c r="BP2301">
        <v>1</v>
      </c>
      <c r="BT2301">
        <v>1</v>
      </c>
      <c r="BV2301" s="142"/>
      <c r="BW2301" s="302">
        <v>0</v>
      </c>
      <c r="BX2301" s="302">
        <v>0</v>
      </c>
      <c r="BY2301" s="302">
        <v>0</v>
      </c>
      <c r="BZ2301" s="302">
        <v>0</v>
      </c>
      <c r="CA2301" s="302">
        <v>0</v>
      </c>
      <c r="CB2301" s="302">
        <v>4</v>
      </c>
      <c r="CC2301" s="303">
        <v>1.5873015873015872E-2</v>
      </c>
      <c r="CD2301" s="304">
        <v>0</v>
      </c>
      <c r="CE2301" s="302">
        <v>0</v>
      </c>
      <c r="CF2301" s="302">
        <v>30</v>
      </c>
      <c r="CG2301" s="296">
        <v>7.9365079365079365E-4</v>
      </c>
      <c r="CH2301" s="297" t="s">
        <v>12384</v>
      </c>
      <c r="CI2301" s="305">
        <v>0</v>
      </c>
      <c r="CJ2301" s="306">
        <v>4.1428571428571423</v>
      </c>
      <c r="CK2301" s="300">
        <v>1</v>
      </c>
      <c r="CL2301" s="301">
        <v>5</v>
      </c>
    </row>
    <row r="2302" spans="1:90" x14ac:dyDescent="0.25">
      <c r="A2302">
        <v>1810109480</v>
      </c>
      <c r="B2302" s="287" t="s">
        <v>14694</v>
      </c>
      <c r="C2302" s="141"/>
      <c r="N2302" s="142"/>
      <c r="O2302" s="141"/>
      <c r="AA2302" s="141"/>
      <c r="AL2302" s="142"/>
      <c r="AM2302" s="141"/>
      <c r="AX2302" s="142"/>
      <c r="AY2302" s="141"/>
      <c r="BJ2302" s="142"/>
      <c r="BK2302" s="141">
        <v>8</v>
      </c>
      <c r="BL2302">
        <v>11</v>
      </c>
      <c r="BM2302">
        <v>5</v>
      </c>
      <c r="BN2302">
        <v>13</v>
      </c>
      <c r="BO2302">
        <v>8</v>
      </c>
      <c r="BP2302">
        <v>7</v>
      </c>
      <c r="BQ2302">
        <v>2</v>
      </c>
      <c r="BR2302">
        <v>1</v>
      </c>
      <c r="BS2302">
        <v>8</v>
      </c>
      <c r="BT2302">
        <v>3</v>
      </c>
      <c r="BU2302">
        <v>7</v>
      </c>
      <c r="BV2302" s="142">
        <v>3</v>
      </c>
      <c r="BW2302" s="302">
        <v>0</v>
      </c>
      <c r="BX2302" s="302">
        <v>0</v>
      </c>
      <c r="BY2302" s="302">
        <v>0</v>
      </c>
      <c r="BZ2302" s="302">
        <v>0</v>
      </c>
      <c r="CA2302" s="302">
        <v>0</v>
      </c>
      <c r="CB2302" s="302">
        <v>76</v>
      </c>
      <c r="CC2302" s="303">
        <v>0.30158730158730157</v>
      </c>
      <c r="CD2302" s="304">
        <v>3.6514837167011076</v>
      </c>
      <c r="CE2302" s="302">
        <v>0</v>
      </c>
      <c r="CF2302" s="302">
        <v>30</v>
      </c>
      <c r="CG2302" s="296">
        <v>1.507936507936508E-2</v>
      </c>
      <c r="CH2302" s="297" t="s">
        <v>12384</v>
      </c>
      <c r="CI2302" s="305">
        <v>4</v>
      </c>
      <c r="CJ2302" s="306">
        <v>82.365769430986816</v>
      </c>
      <c r="CK2302" s="300">
        <v>13</v>
      </c>
      <c r="CL2302" s="301">
        <v>83</v>
      </c>
    </row>
    <row r="2303" spans="1:90" x14ac:dyDescent="0.25">
      <c r="A2303">
        <v>1810109490</v>
      </c>
      <c r="B2303" s="287" t="s">
        <v>14695</v>
      </c>
      <c r="C2303" s="141"/>
      <c r="N2303" s="142"/>
      <c r="O2303" s="141"/>
      <c r="AA2303" s="141"/>
      <c r="AL2303" s="142"/>
      <c r="AM2303" s="141"/>
      <c r="AX2303" s="142"/>
      <c r="AY2303" s="141"/>
      <c r="BJ2303" s="142"/>
      <c r="BK2303" s="141">
        <v>7</v>
      </c>
      <c r="BL2303">
        <v>7</v>
      </c>
      <c r="BM2303">
        <v>6</v>
      </c>
      <c r="BN2303">
        <v>12</v>
      </c>
      <c r="BO2303">
        <v>12</v>
      </c>
      <c r="BP2303">
        <v>6</v>
      </c>
      <c r="BQ2303">
        <v>2</v>
      </c>
      <c r="BR2303">
        <v>2</v>
      </c>
      <c r="BS2303">
        <v>7</v>
      </c>
      <c r="BT2303">
        <v>1</v>
      </c>
      <c r="BU2303">
        <v>6</v>
      </c>
      <c r="BV2303" s="142">
        <v>4</v>
      </c>
      <c r="BW2303" s="302">
        <v>0</v>
      </c>
      <c r="BX2303" s="302">
        <v>0</v>
      </c>
      <c r="BY2303" s="302">
        <v>0</v>
      </c>
      <c r="BZ2303" s="302">
        <v>0</v>
      </c>
      <c r="CA2303" s="302">
        <v>0</v>
      </c>
      <c r="CB2303" s="302">
        <v>72</v>
      </c>
      <c r="CC2303" s="303">
        <v>0.2857142857142857</v>
      </c>
      <c r="CD2303" s="304">
        <v>3.5161962919661303</v>
      </c>
      <c r="CE2303" s="302">
        <v>0</v>
      </c>
      <c r="CF2303" s="302">
        <v>30</v>
      </c>
      <c r="CG2303" s="296">
        <v>1.4285714285714285E-2</v>
      </c>
      <c r="CH2303" s="297" t="s">
        <v>12384</v>
      </c>
      <c r="CI2303" s="305">
        <v>4</v>
      </c>
      <c r="CJ2303" s="306">
        <v>78.087624863394694</v>
      </c>
      <c r="CK2303" s="300">
        <v>13</v>
      </c>
      <c r="CL2303" s="301">
        <v>79</v>
      </c>
    </row>
    <row r="2304" spans="1:90" x14ac:dyDescent="0.25">
      <c r="A2304">
        <v>1810109500</v>
      </c>
      <c r="B2304" s="287" t="s">
        <v>14696</v>
      </c>
      <c r="C2304" s="141"/>
      <c r="N2304" s="142"/>
      <c r="O2304" s="141"/>
      <c r="AA2304" s="141"/>
      <c r="AL2304" s="142"/>
      <c r="AM2304" s="141"/>
      <c r="AX2304" s="142"/>
      <c r="AY2304" s="141"/>
      <c r="BJ2304" s="142"/>
      <c r="BK2304" s="141"/>
      <c r="BL2304">
        <v>2</v>
      </c>
      <c r="BM2304">
        <v>2</v>
      </c>
      <c r="BP2304">
        <v>2</v>
      </c>
      <c r="BQ2304">
        <v>1</v>
      </c>
      <c r="BS2304">
        <v>1</v>
      </c>
      <c r="BT2304">
        <v>1</v>
      </c>
      <c r="BV2304" s="142">
        <v>1</v>
      </c>
      <c r="BW2304" s="302">
        <v>0</v>
      </c>
      <c r="BX2304" s="302">
        <v>0</v>
      </c>
      <c r="BY2304" s="302">
        <v>0</v>
      </c>
      <c r="BZ2304" s="302">
        <v>0</v>
      </c>
      <c r="CA2304" s="302">
        <v>0</v>
      </c>
      <c r="CB2304" s="302">
        <v>10</v>
      </c>
      <c r="CC2304" s="303">
        <v>3.968253968253968E-2</v>
      </c>
      <c r="CD2304" s="304">
        <v>0.53452248382484868</v>
      </c>
      <c r="CE2304" s="302">
        <v>0</v>
      </c>
      <c r="CF2304" s="302">
        <v>30</v>
      </c>
      <c r="CG2304" s="296">
        <v>1.984126984126984E-3</v>
      </c>
      <c r="CH2304" s="297" t="s">
        <v>12384</v>
      </c>
      <c r="CI2304" s="305">
        <v>1</v>
      </c>
      <c r="CJ2304" s="306">
        <v>10.891665340967705</v>
      </c>
      <c r="CK2304" s="300">
        <v>2</v>
      </c>
      <c r="CL2304" s="301">
        <v>11</v>
      </c>
    </row>
    <row r="2305" spans="1:90" x14ac:dyDescent="0.25">
      <c r="A2305">
        <v>1810109510</v>
      </c>
      <c r="B2305" s="287" t="s">
        <v>14697</v>
      </c>
      <c r="C2305" s="141"/>
      <c r="N2305" s="142"/>
      <c r="O2305" s="141"/>
      <c r="AA2305" s="141"/>
      <c r="AL2305" s="142"/>
      <c r="AM2305" s="141"/>
      <c r="AX2305" s="142"/>
      <c r="AY2305" s="141"/>
      <c r="BJ2305" s="142"/>
      <c r="BK2305" s="141"/>
      <c r="BL2305">
        <v>1</v>
      </c>
      <c r="BM2305">
        <v>1</v>
      </c>
      <c r="BP2305">
        <v>3</v>
      </c>
      <c r="BT2305">
        <v>2</v>
      </c>
      <c r="BV2305" s="142"/>
      <c r="BW2305" s="302">
        <v>0</v>
      </c>
      <c r="BX2305" s="302">
        <v>0</v>
      </c>
      <c r="BY2305" s="302">
        <v>0</v>
      </c>
      <c r="BZ2305" s="302">
        <v>0</v>
      </c>
      <c r="CA2305" s="302">
        <v>0</v>
      </c>
      <c r="CB2305" s="302">
        <v>7</v>
      </c>
      <c r="CC2305" s="303">
        <v>2.7777777777777776E-2</v>
      </c>
      <c r="CD2305" s="304">
        <v>0.9574271077563381</v>
      </c>
      <c r="CE2305" s="302">
        <v>0</v>
      </c>
      <c r="CF2305" s="302">
        <v>30</v>
      </c>
      <c r="CG2305" s="296">
        <v>1.3888888888888889E-3</v>
      </c>
      <c r="CH2305" s="297" t="s">
        <v>12384</v>
      </c>
      <c r="CI2305" s="305">
        <v>1</v>
      </c>
      <c r="CJ2305" s="306">
        <v>8.2074271077563381</v>
      </c>
      <c r="CK2305" s="300">
        <v>2</v>
      </c>
      <c r="CL2305" s="301">
        <v>9</v>
      </c>
    </row>
    <row r="2306" spans="1:90" x14ac:dyDescent="0.25">
      <c r="A2306">
        <v>1810109520</v>
      </c>
      <c r="B2306" s="287" t="s">
        <v>14698</v>
      </c>
      <c r="C2306" s="141"/>
      <c r="N2306" s="142"/>
      <c r="O2306" s="141"/>
      <c r="AA2306" s="141"/>
      <c r="AL2306" s="142"/>
      <c r="AM2306" s="141"/>
      <c r="AX2306" s="142"/>
      <c r="AY2306" s="141"/>
      <c r="BJ2306" s="142"/>
      <c r="BK2306" s="141">
        <v>1</v>
      </c>
      <c r="BO2306">
        <v>1</v>
      </c>
      <c r="BP2306">
        <v>1</v>
      </c>
      <c r="BT2306">
        <v>2</v>
      </c>
      <c r="BV2306" s="142"/>
      <c r="BW2306" s="302">
        <v>0</v>
      </c>
      <c r="BX2306" s="302">
        <v>0</v>
      </c>
      <c r="BY2306" s="302">
        <v>0</v>
      </c>
      <c r="BZ2306" s="302">
        <v>0</v>
      </c>
      <c r="CA2306" s="302">
        <v>0</v>
      </c>
      <c r="CB2306" s="302">
        <v>5</v>
      </c>
      <c r="CC2306" s="303">
        <v>1.984126984126984E-2</v>
      </c>
      <c r="CD2306" s="304">
        <v>0.5</v>
      </c>
      <c r="CE2306" s="302">
        <v>0</v>
      </c>
      <c r="CF2306" s="302">
        <v>30</v>
      </c>
      <c r="CG2306" s="296">
        <v>9.9206349206349201E-4</v>
      </c>
      <c r="CH2306" s="297" t="s">
        <v>12384</v>
      </c>
      <c r="CI2306" s="305">
        <v>1</v>
      </c>
      <c r="CJ2306" s="306">
        <v>5.6785714285714279</v>
      </c>
      <c r="CK2306" s="300">
        <v>2</v>
      </c>
      <c r="CL2306" s="301">
        <v>6</v>
      </c>
    </row>
    <row r="2307" spans="1:90" x14ac:dyDescent="0.25">
      <c r="A2307">
        <v>1810109530</v>
      </c>
      <c r="B2307" s="287" t="s">
        <v>14699</v>
      </c>
      <c r="C2307" s="141"/>
      <c r="N2307" s="142"/>
      <c r="O2307" s="141"/>
      <c r="AA2307" s="141"/>
      <c r="AL2307" s="142"/>
      <c r="AM2307" s="141"/>
      <c r="AX2307" s="142"/>
      <c r="AY2307" s="141"/>
      <c r="BJ2307" s="142"/>
      <c r="BK2307" s="141">
        <v>1</v>
      </c>
      <c r="BP2307">
        <v>2</v>
      </c>
      <c r="BS2307">
        <v>1</v>
      </c>
      <c r="BT2307">
        <v>2</v>
      </c>
      <c r="BV2307" s="142"/>
      <c r="BW2307" s="302">
        <v>0</v>
      </c>
      <c r="BX2307" s="302">
        <v>0</v>
      </c>
      <c r="BY2307" s="302">
        <v>0</v>
      </c>
      <c r="BZ2307" s="302">
        <v>0</v>
      </c>
      <c r="CA2307" s="302">
        <v>0</v>
      </c>
      <c r="CB2307" s="302">
        <v>6</v>
      </c>
      <c r="CC2307" s="303">
        <v>2.3809523809523808E-2</v>
      </c>
      <c r="CD2307" s="304">
        <v>0.57735026918962573</v>
      </c>
      <c r="CE2307" s="302">
        <v>0</v>
      </c>
      <c r="CF2307" s="302">
        <v>30</v>
      </c>
      <c r="CG2307" s="296">
        <v>1.1904761904761906E-3</v>
      </c>
      <c r="CH2307" s="297" t="s">
        <v>12384</v>
      </c>
      <c r="CI2307" s="305">
        <v>1</v>
      </c>
      <c r="CJ2307" s="306">
        <v>6.7916359834753397</v>
      </c>
      <c r="CK2307" s="300">
        <v>2</v>
      </c>
      <c r="CL2307" s="301">
        <v>7</v>
      </c>
    </row>
    <row r="2308" spans="1:90" x14ac:dyDescent="0.25">
      <c r="A2308">
        <v>1810109540</v>
      </c>
      <c r="B2308" s="287" t="s">
        <v>14700</v>
      </c>
      <c r="C2308" s="141"/>
      <c r="N2308" s="142"/>
      <c r="O2308" s="141"/>
      <c r="AA2308" s="141"/>
      <c r="AL2308" s="142"/>
      <c r="AM2308" s="141"/>
      <c r="AX2308" s="142"/>
      <c r="AY2308" s="141"/>
      <c r="BJ2308" s="142"/>
      <c r="BK2308" s="141"/>
      <c r="BL2308">
        <v>3</v>
      </c>
      <c r="BM2308">
        <v>4</v>
      </c>
      <c r="BR2308">
        <v>4</v>
      </c>
      <c r="BS2308">
        <v>4</v>
      </c>
      <c r="BU2308">
        <v>2</v>
      </c>
      <c r="BV2308" s="142">
        <v>1</v>
      </c>
      <c r="BW2308" s="302">
        <v>0</v>
      </c>
      <c r="BX2308" s="302">
        <v>0</v>
      </c>
      <c r="BY2308" s="302">
        <v>0</v>
      </c>
      <c r="BZ2308" s="302">
        <v>0</v>
      </c>
      <c r="CA2308" s="302">
        <v>0</v>
      </c>
      <c r="CB2308" s="302">
        <v>18</v>
      </c>
      <c r="CC2308" s="303">
        <v>7.1428571428571425E-2</v>
      </c>
      <c r="CD2308" s="304">
        <v>1.2649110640673518</v>
      </c>
      <c r="CE2308" s="302">
        <v>0</v>
      </c>
      <c r="CF2308" s="302">
        <v>30</v>
      </c>
      <c r="CG2308" s="296">
        <v>3.5714285714285713E-3</v>
      </c>
      <c r="CH2308" s="297" t="s">
        <v>12384</v>
      </c>
      <c r="CI2308" s="305">
        <v>2</v>
      </c>
      <c r="CJ2308" s="306">
        <v>19.907768206924494</v>
      </c>
      <c r="CK2308" s="300">
        <v>4</v>
      </c>
      <c r="CL2308" s="301">
        <v>20</v>
      </c>
    </row>
    <row r="2309" spans="1:90" x14ac:dyDescent="0.25">
      <c r="A2309">
        <v>1810109570</v>
      </c>
      <c r="B2309" s="287" t="s">
        <v>14701</v>
      </c>
      <c r="C2309" s="141"/>
      <c r="N2309" s="142"/>
      <c r="O2309" s="141"/>
      <c r="AA2309" s="141"/>
      <c r="AL2309" s="142"/>
      <c r="AM2309" s="141"/>
      <c r="AX2309" s="142"/>
      <c r="AY2309" s="141"/>
      <c r="BJ2309" s="142"/>
      <c r="BK2309" s="141">
        <v>2</v>
      </c>
      <c r="BL2309">
        <v>1</v>
      </c>
      <c r="BM2309">
        <v>1</v>
      </c>
      <c r="BN2309">
        <v>1</v>
      </c>
      <c r="BO2309">
        <v>2</v>
      </c>
      <c r="BP2309">
        <v>1</v>
      </c>
      <c r="BQ2309">
        <v>2</v>
      </c>
      <c r="BR2309">
        <v>2</v>
      </c>
      <c r="BS2309">
        <v>1</v>
      </c>
      <c r="BT2309">
        <v>1</v>
      </c>
      <c r="BV2309" s="142">
        <v>1</v>
      </c>
      <c r="BW2309" s="302">
        <v>0</v>
      </c>
      <c r="BX2309" s="302">
        <v>0</v>
      </c>
      <c r="BY2309" s="302">
        <v>0</v>
      </c>
      <c r="BZ2309" s="302">
        <v>0</v>
      </c>
      <c r="CA2309" s="302">
        <v>0</v>
      </c>
      <c r="CB2309" s="302">
        <v>15</v>
      </c>
      <c r="CC2309" s="303">
        <v>5.9523809523809521E-2</v>
      </c>
      <c r="CD2309" s="304">
        <v>0.50452497910951311</v>
      </c>
      <c r="CE2309" s="302">
        <v>0</v>
      </c>
      <c r="CF2309" s="302">
        <v>30</v>
      </c>
      <c r="CG2309" s="296">
        <v>2.976190476190476E-3</v>
      </c>
      <c r="CH2309" s="297" t="s">
        <v>12384</v>
      </c>
      <c r="CI2309" s="305">
        <v>1</v>
      </c>
      <c r="CJ2309" s="306">
        <v>16.040239264823796</v>
      </c>
      <c r="CK2309" s="300">
        <v>3</v>
      </c>
      <c r="CL2309" s="301">
        <v>17</v>
      </c>
    </row>
    <row r="2310" spans="1:90" x14ac:dyDescent="0.25">
      <c r="A2310">
        <v>1810109580</v>
      </c>
      <c r="B2310" s="287" t="s">
        <v>14702</v>
      </c>
      <c r="C2310" s="141"/>
      <c r="N2310" s="142"/>
      <c r="O2310" s="141"/>
      <c r="AA2310" s="141"/>
      <c r="AL2310" s="142"/>
      <c r="AM2310" s="141"/>
      <c r="AX2310" s="142"/>
      <c r="AY2310" s="141"/>
      <c r="BJ2310" s="142"/>
      <c r="BK2310" s="141">
        <v>1</v>
      </c>
      <c r="BL2310">
        <v>1</v>
      </c>
      <c r="BN2310">
        <v>1</v>
      </c>
      <c r="BO2310">
        <v>2</v>
      </c>
      <c r="BP2310">
        <v>1</v>
      </c>
      <c r="BQ2310">
        <v>1</v>
      </c>
      <c r="BS2310">
        <v>1</v>
      </c>
      <c r="BT2310">
        <v>1</v>
      </c>
      <c r="BU2310">
        <v>1</v>
      </c>
      <c r="BV2310" s="142">
        <v>1</v>
      </c>
      <c r="BW2310" s="302">
        <v>0</v>
      </c>
      <c r="BX2310" s="302">
        <v>0</v>
      </c>
      <c r="BY2310" s="302">
        <v>0</v>
      </c>
      <c r="BZ2310" s="302">
        <v>0</v>
      </c>
      <c r="CA2310" s="302">
        <v>0</v>
      </c>
      <c r="CB2310" s="302">
        <v>11</v>
      </c>
      <c r="CC2310" s="303">
        <v>4.3650793650793648E-2</v>
      </c>
      <c r="CD2310" s="304">
        <v>0.316227766016838</v>
      </c>
      <c r="CE2310" s="302">
        <v>0</v>
      </c>
      <c r="CF2310" s="302">
        <v>30</v>
      </c>
      <c r="CG2310" s="296">
        <v>2.1825396825396826E-3</v>
      </c>
      <c r="CH2310" s="297" t="s">
        <v>12384</v>
      </c>
      <c r="CI2310" s="305">
        <v>1</v>
      </c>
      <c r="CJ2310" s="306">
        <v>11.709084908873979</v>
      </c>
      <c r="CK2310" s="300">
        <v>2</v>
      </c>
      <c r="CL2310" s="301">
        <v>12</v>
      </c>
    </row>
    <row r="2311" spans="1:90" x14ac:dyDescent="0.25">
      <c r="A2311">
        <v>1810109590</v>
      </c>
      <c r="B2311" s="287" t="s">
        <v>14703</v>
      </c>
      <c r="C2311" s="141"/>
      <c r="N2311" s="142"/>
      <c r="O2311" s="141"/>
      <c r="AA2311" s="141"/>
      <c r="AL2311" s="142"/>
      <c r="AM2311" s="141"/>
      <c r="AX2311" s="142"/>
      <c r="AY2311" s="141"/>
      <c r="BJ2311" s="142"/>
      <c r="BK2311" s="141">
        <v>7</v>
      </c>
      <c r="BL2311">
        <v>3</v>
      </c>
      <c r="BM2311">
        <v>3</v>
      </c>
      <c r="BN2311">
        <v>2</v>
      </c>
      <c r="BO2311">
        <v>7</v>
      </c>
      <c r="BQ2311">
        <v>10</v>
      </c>
      <c r="BR2311">
        <v>9</v>
      </c>
      <c r="BS2311">
        <v>3</v>
      </c>
      <c r="BT2311">
        <v>7</v>
      </c>
      <c r="BU2311">
        <v>6</v>
      </c>
      <c r="BV2311" s="142">
        <v>4</v>
      </c>
      <c r="BW2311" s="302">
        <v>0</v>
      </c>
      <c r="BX2311" s="302">
        <v>0</v>
      </c>
      <c r="BY2311" s="302">
        <v>0</v>
      </c>
      <c r="BZ2311" s="302">
        <v>0</v>
      </c>
      <c r="CA2311" s="302">
        <v>0</v>
      </c>
      <c r="CB2311" s="302">
        <v>61</v>
      </c>
      <c r="CC2311" s="303">
        <v>0.24206349206349206</v>
      </c>
      <c r="CD2311" s="304">
        <v>2.6967994498529686</v>
      </c>
      <c r="CE2311" s="302">
        <v>0</v>
      </c>
      <c r="CF2311" s="302">
        <v>30</v>
      </c>
      <c r="CG2311" s="296">
        <v>1.2103174603174604E-2</v>
      </c>
      <c r="CH2311" s="297" t="s">
        <v>12384</v>
      </c>
      <c r="CI2311" s="305">
        <v>3</v>
      </c>
      <c r="CJ2311" s="306">
        <v>65.875370878424405</v>
      </c>
      <c r="CK2311" s="300">
        <v>10</v>
      </c>
      <c r="CL2311" s="301">
        <v>67</v>
      </c>
    </row>
    <row r="2312" spans="1:90" x14ac:dyDescent="0.25">
      <c r="A2312">
        <v>1810109600</v>
      </c>
      <c r="B2312" s="287" t="s">
        <v>14704</v>
      </c>
      <c r="C2312" s="141"/>
      <c r="N2312" s="142"/>
      <c r="O2312" s="141"/>
      <c r="AA2312" s="141"/>
      <c r="AL2312" s="142"/>
      <c r="AM2312" s="141"/>
      <c r="AX2312" s="142"/>
      <c r="AY2312" s="141"/>
      <c r="BJ2312" s="142"/>
      <c r="BK2312" s="141"/>
      <c r="BL2312">
        <v>2</v>
      </c>
      <c r="BM2312">
        <v>1</v>
      </c>
      <c r="BO2312">
        <v>1</v>
      </c>
      <c r="BR2312">
        <v>1</v>
      </c>
      <c r="BS2312">
        <v>3</v>
      </c>
      <c r="BT2312">
        <v>1</v>
      </c>
      <c r="BU2312">
        <v>4</v>
      </c>
      <c r="BV2312" s="142">
        <v>4</v>
      </c>
      <c r="BW2312" s="302">
        <v>0</v>
      </c>
      <c r="BX2312" s="302">
        <v>0</v>
      </c>
      <c r="BY2312" s="302">
        <v>0</v>
      </c>
      <c r="BZ2312" s="302">
        <v>0</v>
      </c>
      <c r="CA2312" s="302">
        <v>0</v>
      </c>
      <c r="CB2312" s="302">
        <v>17</v>
      </c>
      <c r="CC2312" s="303">
        <v>6.7460317460317457E-2</v>
      </c>
      <c r="CD2312" s="304">
        <v>1.3562026818605375</v>
      </c>
      <c r="CE2312" s="302">
        <v>0</v>
      </c>
      <c r="CF2312" s="302">
        <v>30</v>
      </c>
      <c r="CG2312" s="296">
        <v>3.3730158730158732E-3</v>
      </c>
      <c r="CH2312" s="297" t="s">
        <v>12384</v>
      </c>
      <c r="CI2312" s="305">
        <v>2</v>
      </c>
      <c r="CJ2312" s="306">
        <v>18.963345539003395</v>
      </c>
      <c r="CK2312" s="300">
        <v>4</v>
      </c>
      <c r="CL2312" s="301">
        <v>20</v>
      </c>
    </row>
    <row r="2313" spans="1:90" x14ac:dyDescent="0.25">
      <c r="A2313">
        <v>1810109610</v>
      </c>
      <c r="B2313" s="287" t="s">
        <v>14705</v>
      </c>
      <c r="C2313" s="141"/>
      <c r="N2313" s="142"/>
      <c r="O2313" s="141"/>
      <c r="AA2313" s="141"/>
      <c r="AL2313" s="142"/>
      <c r="AM2313" s="141"/>
      <c r="AX2313" s="142"/>
      <c r="AY2313" s="141"/>
      <c r="BJ2313" s="142"/>
      <c r="BK2313" s="141"/>
      <c r="BV2313" s="142">
        <v>1</v>
      </c>
      <c r="BW2313" s="302">
        <v>0</v>
      </c>
      <c r="BX2313" s="302">
        <v>0</v>
      </c>
      <c r="BY2313" s="302">
        <v>0</v>
      </c>
      <c r="BZ2313" s="302">
        <v>0</v>
      </c>
      <c r="CA2313" s="302">
        <v>0</v>
      </c>
      <c r="CB2313" s="302">
        <v>1</v>
      </c>
      <c r="CC2313" s="303">
        <v>3.968253968253968E-3</v>
      </c>
      <c r="CD2313" s="304">
        <v>0</v>
      </c>
      <c r="CE2313" s="302">
        <v>0</v>
      </c>
      <c r="CF2313" s="302">
        <v>30</v>
      </c>
      <c r="CG2313" s="296">
        <v>1.9841269841269841E-4</v>
      </c>
      <c r="CH2313" s="297" t="s">
        <v>12384</v>
      </c>
      <c r="CI2313" s="305">
        <v>0</v>
      </c>
      <c r="CJ2313" s="306">
        <v>1.0357142857142856</v>
      </c>
      <c r="CK2313" s="300">
        <v>1</v>
      </c>
      <c r="CL2313" s="301">
        <v>2</v>
      </c>
    </row>
    <row r="2314" spans="1:90" x14ac:dyDescent="0.25">
      <c r="A2314">
        <v>1810109620</v>
      </c>
      <c r="B2314" s="287" t="s">
        <v>14706</v>
      </c>
      <c r="C2314" s="141"/>
      <c r="N2314" s="142"/>
      <c r="O2314" s="141"/>
      <c r="AA2314" s="141"/>
      <c r="AL2314" s="142"/>
      <c r="AM2314" s="141"/>
      <c r="AX2314" s="142"/>
      <c r="AY2314" s="141"/>
      <c r="BJ2314" s="142"/>
      <c r="BK2314" s="141"/>
      <c r="BP2314">
        <v>1</v>
      </c>
      <c r="BQ2314">
        <v>1</v>
      </c>
      <c r="BV2314" s="142"/>
      <c r="BW2314" s="302">
        <v>0</v>
      </c>
      <c r="BX2314" s="302">
        <v>0</v>
      </c>
      <c r="BY2314" s="302">
        <v>0</v>
      </c>
      <c r="BZ2314" s="302">
        <v>0</v>
      </c>
      <c r="CA2314" s="302">
        <v>0</v>
      </c>
      <c r="CB2314" s="302">
        <v>2</v>
      </c>
      <c r="CC2314" s="303">
        <v>7.9365079365079361E-3</v>
      </c>
      <c r="CD2314" s="304">
        <v>0</v>
      </c>
      <c r="CE2314" s="302">
        <v>0</v>
      </c>
      <c r="CF2314" s="302">
        <v>30</v>
      </c>
      <c r="CG2314" s="296">
        <v>3.9682539682539683E-4</v>
      </c>
      <c r="CH2314" s="297" t="s">
        <v>12384</v>
      </c>
      <c r="CI2314" s="305">
        <v>0</v>
      </c>
      <c r="CJ2314" s="306">
        <v>2.0714285714285712</v>
      </c>
      <c r="CK2314" s="300">
        <v>1</v>
      </c>
      <c r="CL2314" s="301">
        <v>3</v>
      </c>
    </row>
    <row r="2315" spans="1:90" x14ac:dyDescent="0.25">
      <c r="A2315">
        <v>1810109630</v>
      </c>
      <c r="B2315" s="287" t="s">
        <v>14707</v>
      </c>
      <c r="C2315" s="141"/>
      <c r="N2315" s="142"/>
      <c r="O2315" s="141"/>
      <c r="AA2315" s="141"/>
      <c r="AL2315" s="142"/>
      <c r="AM2315" s="141"/>
      <c r="AX2315" s="142"/>
      <c r="AY2315" s="141"/>
      <c r="BJ2315" s="142"/>
      <c r="BK2315" s="141"/>
      <c r="BO2315">
        <v>1</v>
      </c>
      <c r="BP2315">
        <v>1</v>
      </c>
      <c r="BR2315">
        <v>1</v>
      </c>
      <c r="BV2315" s="142"/>
      <c r="BW2315" s="302">
        <v>0</v>
      </c>
      <c r="BX2315" s="302">
        <v>0</v>
      </c>
      <c r="BY2315" s="302">
        <v>0</v>
      </c>
      <c r="BZ2315" s="302">
        <v>0</v>
      </c>
      <c r="CA2315" s="302">
        <v>0</v>
      </c>
      <c r="CB2315" s="302">
        <v>3</v>
      </c>
      <c r="CC2315" s="303">
        <v>1.1904761904761904E-2</v>
      </c>
      <c r="CD2315" s="304">
        <v>0</v>
      </c>
      <c r="CE2315" s="302">
        <v>0</v>
      </c>
      <c r="CF2315" s="302">
        <v>30</v>
      </c>
      <c r="CG2315" s="296">
        <v>5.9523809523809529E-4</v>
      </c>
      <c r="CH2315" s="297" t="s">
        <v>12384</v>
      </c>
      <c r="CI2315" s="305">
        <v>0</v>
      </c>
      <c r="CJ2315" s="306">
        <v>3.1071428571428568</v>
      </c>
      <c r="CK2315" s="300">
        <v>1</v>
      </c>
      <c r="CL2315" s="301">
        <v>4</v>
      </c>
    </row>
    <row r="2316" spans="1:90" x14ac:dyDescent="0.25">
      <c r="A2316">
        <v>1810109640</v>
      </c>
      <c r="B2316" s="287" t="s">
        <v>14708</v>
      </c>
      <c r="C2316" s="141"/>
      <c r="N2316" s="142"/>
      <c r="O2316" s="141"/>
      <c r="AA2316" s="141"/>
      <c r="AL2316" s="142"/>
      <c r="AM2316" s="141"/>
      <c r="AX2316" s="142"/>
      <c r="AY2316" s="141"/>
      <c r="BJ2316" s="142"/>
      <c r="BK2316" s="141">
        <v>1</v>
      </c>
      <c r="BS2316">
        <v>1</v>
      </c>
      <c r="BU2316">
        <v>1</v>
      </c>
      <c r="BV2316" s="142"/>
      <c r="BW2316" s="302">
        <v>0</v>
      </c>
      <c r="BX2316" s="302">
        <v>0</v>
      </c>
      <c r="BY2316" s="302">
        <v>0</v>
      </c>
      <c r="BZ2316" s="302">
        <v>0</v>
      </c>
      <c r="CA2316" s="302">
        <v>0</v>
      </c>
      <c r="CB2316" s="302">
        <v>3</v>
      </c>
      <c r="CC2316" s="303">
        <v>1.1904761904761904E-2</v>
      </c>
      <c r="CD2316" s="304">
        <v>0</v>
      </c>
      <c r="CE2316" s="302">
        <v>0</v>
      </c>
      <c r="CF2316" s="302">
        <v>30</v>
      </c>
      <c r="CG2316" s="296">
        <v>5.9523809523809529E-4</v>
      </c>
      <c r="CH2316" s="297" t="s">
        <v>12384</v>
      </c>
      <c r="CI2316" s="305">
        <v>0</v>
      </c>
      <c r="CJ2316" s="306">
        <v>3.1071428571428568</v>
      </c>
      <c r="CK2316" s="300">
        <v>1</v>
      </c>
      <c r="CL2316" s="301">
        <v>4</v>
      </c>
    </row>
    <row r="2317" spans="1:90" x14ac:dyDescent="0.25">
      <c r="A2317">
        <v>1810109650</v>
      </c>
      <c r="B2317" s="287" t="s">
        <v>14709</v>
      </c>
      <c r="C2317" s="141"/>
      <c r="N2317" s="142"/>
      <c r="O2317" s="141"/>
      <c r="AA2317" s="141"/>
      <c r="AL2317" s="142"/>
      <c r="AM2317" s="141"/>
      <c r="AX2317" s="142"/>
      <c r="AY2317" s="141"/>
      <c r="BJ2317" s="142"/>
      <c r="BK2317" s="141">
        <v>1</v>
      </c>
      <c r="BO2317">
        <v>1</v>
      </c>
      <c r="BR2317">
        <v>1</v>
      </c>
      <c r="BS2317">
        <v>1</v>
      </c>
      <c r="BU2317">
        <v>1</v>
      </c>
      <c r="BV2317" s="142"/>
      <c r="BW2317" s="302">
        <v>0</v>
      </c>
      <c r="BX2317" s="302">
        <v>0</v>
      </c>
      <c r="BY2317" s="302">
        <v>0</v>
      </c>
      <c r="BZ2317" s="302">
        <v>0</v>
      </c>
      <c r="CA2317" s="302">
        <v>0</v>
      </c>
      <c r="CB2317" s="302">
        <v>5</v>
      </c>
      <c r="CC2317" s="303">
        <v>1.984126984126984E-2</v>
      </c>
      <c r="CD2317" s="304">
        <v>0</v>
      </c>
      <c r="CE2317" s="302">
        <v>0</v>
      </c>
      <c r="CF2317" s="302">
        <v>30</v>
      </c>
      <c r="CG2317" s="296">
        <v>9.9206349206349201E-4</v>
      </c>
      <c r="CH2317" s="297" t="s">
        <v>12384</v>
      </c>
      <c r="CI2317" s="305">
        <v>0</v>
      </c>
      <c r="CJ2317" s="306">
        <v>5.1785714285714279</v>
      </c>
      <c r="CK2317" s="300">
        <v>1</v>
      </c>
      <c r="CL2317" s="301">
        <v>6</v>
      </c>
    </row>
    <row r="2318" spans="1:90" x14ac:dyDescent="0.25">
      <c r="A2318">
        <v>1810109700</v>
      </c>
      <c r="B2318" s="287" t="s">
        <v>14710</v>
      </c>
      <c r="C2318" s="141"/>
      <c r="N2318" s="142"/>
      <c r="O2318" s="141"/>
      <c r="AA2318" s="141"/>
      <c r="AL2318" s="142"/>
      <c r="AM2318" s="141"/>
      <c r="AX2318" s="142"/>
      <c r="AY2318" s="141"/>
      <c r="BJ2318" s="142"/>
      <c r="BK2318" s="141"/>
      <c r="BV2318" s="142">
        <v>1</v>
      </c>
      <c r="BW2318" s="302">
        <v>0</v>
      </c>
      <c r="BX2318" s="302">
        <v>0</v>
      </c>
      <c r="BY2318" s="302">
        <v>0</v>
      </c>
      <c r="BZ2318" s="302">
        <v>0</v>
      </c>
      <c r="CA2318" s="302">
        <v>0</v>
      </c>
      <c r="CB2318" s="302">
        <v>1</v>
      </c>
      <c r="CC2318" s="303">
        <v>3.968253968253968E-3</v>
      </c>
      <c r="CD2318" s="304">
        <v>0</v>
      </c>
      <c r="CE2318" s="302">
        <v>0</v>
      </c>
      <c r="CF2318" s="302">
        <v>30</v>
      </c>
      <c r="CG2318" s="296">
        <v>1.9841269841269841E-4</v>
      </c>
      <c r="CH2318" s="297" t="s">
        <v>12384</v>
      </c>
      <c r="CI2318" s="305">
        <v>0</v>
      </c>
      <c r="CJ2318" s="306">
        <v>1.0357142857142856</v>
      </c>
      <c r="CK2318" s="300">
        <v>1</v>
      </c>
      <c r="CL2318" s="301">
        <v>2</v>
      </c>
    </row>
    <row r="2319" spans="1:90" x14ac:dyDescent="0.25">
      <c r="A2319">
        <v>1810109710</v>
      </c>
      <c r="B2319" s="287" t="s">
        <v>14711</v>
      </c>
      <c r="C2319" s="141"/>
      <c r="N2319" s="142"/>
      <c r="O2319" s="141"/>
      <c r="AA2319" s="141"/>
      <c r="AL2319" s="142"/>
      <c r="AM2319" s="141"/>
      <c r="AX2319" s="142"/>
      <c r="AY2319" s="141"/>
      <c r="BJ2319" s="142"/>
      <c r="BK2319" s="141">
        <v>2</v>
      </c>
      <c r="BL2319">
        <v>3</v>
      </c>
      <c r="BN2319">
        <v>2</v>
      </c>
      <c r="BO2319">
        <v>1</v>
      </c>
      <c r="BP2319">
        <v>1</v>
      </c>
      <c r="BT2319">
        <v>5</v>
      </c>
      <c r="BV2319" s="142">
        <v>2</v>
      </c>
      <c r="BW2319" s="302">
        <v>0</v>
      </c>
      <c r="BX2319" s="302">
        <v>0</v>
      </c>
      <c r="BY2319" s="302">
        <v>0</v>
      </c>
      <c r="BZ2319" s="302">
        <v>0</v>
      </c>
      <c r="CA2319" s="302">
        <v>0</v>
      </c>
      <c r="CB2319" s="302">
        <v>16</v>
      </c>
      <c r="CC2319" s="303">
        <v>6.3492063492063489E-2</v>
      </c>
      <c r="CD2319" s="304">
        <v>1.3801311186847085</v>
      </c>
      <c r="CE2319" s="302">
        <v>0</v>
      </c>
      <c r="CF2319" s="302">
        <v>30</v>
      </c>
      <c r="CG2319" s="296">
        <v>3.1746031746031746E-3</v>
      </c>
      <c r="CH2319" s="297" t="s">
        <v>12384</v>
      </c>
      <c r="CI2319" s="305">
        <v>2</v>
      </c>
      <c r="CJ2319" s="306">
        <v>17.951559690113278</v>
      </c>
      <c r="CK2319" s="300">
        <v>4</v>
      </c>
      <c r="CL2319" s="301">
        <v>19</v>
      </c>
    </row>
    <row r="2320" spans="1:90" x14ac:dyDescent="0.25">
      <c r="A2320">
        <v>1810109720</v>
      </c>
      <c r="B2320" s="287" t="s">
        <v>14712</v>
      </c>
      <c r="C2320" s="141"/>
      <c r="N2320" s="142"/>
      <c r="O2320" s="141"/>
      <c r="AA2320" s="141"/>
      <c r="AL2320" s="142"/>
      <c r="AM2320" s="141"/>
      <c r="AX2320" s="142"/>
      <c r="AY2320" s="141"/>
      <c r="BJ2320" s="142"/>
      <c r="BK2320" s="141">
        <v>3</v>
      </c>
      <c r="BL2320">
        <v>4</v>
      </c>
      <c r="BM2320">
        <v>1</v>
      </c>
      <c r="BN2320">
        <v>3</v>
      </c>
      <c r="BO2320">
        <v>3</v>
      </c>
      <c r="BQ2320">
        <v>3</v>
      </c>
      <c r="BR2320">
        <v>3</v>
      </c>
      <c r="BS2320">
        <v>3</v>
      </c>
      <c r="BT2320">
        <v>4</v>
      </c>
      <c r="BU2320">
        <v>4</v>
      </c>
      <c r="BV2320" s="142">
        <v>1</v>
      </c>
      <c r="BW2320" s="302">
        <v>0</v>
      </c>
      <c r="BX2320" s="302">
        <v>0</v>
      </c>
      <c r="BY2320" s="302">
        <v>0</v>
      </c>
      <c r="BZ2320" s="302">
        <v>0</v>
      </c>
      <c r="CA2320" s="302">
        <v>0</v>
      </c>
      <c r="CB2320" s="302">
        <v>32</v>
      </c>
      <c r="CC2320" s="303">
        <v>0.12698412698412698</v>
      </c>
      <c r="CD2320" s="304">
        <v>1.0444659357341868</v>
      </c>
      <c r="CE2320" s="302">
        <v>0</v>
      </c>
      <c r="CF2320" s="302">
        <v>30</v>
      </c>
      <c r="CG2320" s="296">
        <v>6.3492063492063492E-3</v>
      </c>
      <c r="CH2320" s="297" t="s">
        <v>12384</v>
      </c>
      <c r="CI2320" s="305">
        <v>2</v>
      </c>
      <c r="CJ2320" s="306">
        <v>34.187323078591326</v>
      </c>
      <c r="CK2320" s="300">
        <v>5</v>
      </c>
      <c r="CL2320" s="301">
        <v>35</v>
      </c>
    </row>
    <row r="2321" spans="1:90" x14ac:dyDescent="0.25">
      <c r="A2321">
        <v>1810109730</v>
      </c>
      <c r="B2321" s="287" t="s">
        <v>14713</v>
      </c>
      <c r="C2321" s="141"/>
      <c r="N2321" s="142"/>
      <c r="O2321" s="141"/>
      <c r="AA2321" s="141"/>
      <c r="AL2321" s="142"/>
      <c r="AM2321" s="141"/>
      <c r="AX2321" s="142"/>
      <c r="AY2321" s="141"/>
      <c r="BJ2321" s="142"/>
      <c r="BK2321" s="141">
        <v>1</v>
      </c>
      <c r="BL2321">
        <v>1</v>
      </c>
      <c r="BM2321">
        <v>2</v>
      </c>
      <c r="BN2321">
        <v>5</v>
      </c>
      <c r="BP2321">
        <v>1</v>
      </c>
      <c r="BQ2321">
        <v>4</v>
      </c>
      <c r="BR2321">
        <v>5</v>
      </c>
      <c r="BS2321">
        <v>1</v>
      </c>
      <c r="BT2321">
        <v>5</v>
      </c>
      <c r="BU2321">
        <v>1</v>
      </c>
      <c r="BV2321" s="142">
        <v>3</v>
      </c>
      <c r="BW2321" s="302">
        <v>0</v>
      </c>
      <c r="BX2321" s="302">
        <v>0</v>
      </c>
      <c r="BY2321" s="302">
        <v>0</v>
      </c>
      <c r="BZ2321" s="302">
        <v>0</v>
      </c>
      <c r="CA2321" s="302">
        <v>0</v>
      </c>
      <c r="CB2321" s="302">
        <v>29</v>
      </c>
      <c r="CC2321" s="303">
        <v>0.11507936507936507</v>
      </c>
      <c r="CD2321" s="304">
        <v>1.8040358795061298</v>
      </c>
      <c r="CE2321" s="302">
        <v>0</v>
      </c>
      <c r="CF2321" s="302">
        <v>30</v>
      </c>
      <c r="CG2321" s="296">
        <v>5.7539682539682543E-3</v>
      </c>
      <c r="CH2321" s="297" t="s">
        <v>12384</v>
      </c>
      <c r="CI2321" s="305">
        <v>2</v>
      </c>
      <c r="CJ2321" s="306">
        <v>31.839750165220416</v>
      </c>
      <c r="CK2321" s="300">
        <v>6</v>
      </c>
      <c r="CL2321" s="301">
        <v>32</v>
      </c>
    </row>
    <row r="2322" spans="1:90" x14ac:dyDescent="0.25">
      <c r="A2322">
        <v>1810109740</v>
      </c>
      <c r="B2322" s="287" t="s">
        <v>14714</v>
      </c>
      <c r="C2322" s="141"/>
      <c r="N2322" s="142"/>
      <c r="O2322" s="141"/>
      <c r="AA2322" s="141"/>
      <c r="AL2322" s="142"/>
      <c r="AM2322" s="141"/>
      <c r="AX2322" s="142"/>
      <c r="AY2322" s="141"/>
      <c r="BJ2322" s="142"/>
      <c r="BK2322" s="141">
        <v>3</v>
      </c>
      <c r="BL2322">
        <v>4</v>
      </c>
      <c r="BM2322">
        <v>3</v>
      </c>
      <c r="BN2322">
        <v>1</v>
      </c>
      <c r="BO2322">
        <v>1</v>
      </c>
      <c r="BP2322">
        <v>4</v>
      </c>
      <c r="BQ2322">
        <v>3</v>
      </c>
      <c r="BS2322">
        <v>2</v>
      </c>
      <c r="BT2322">
        <v>6</v>
      </c>
      <c r="BU2322">
        <v>6</v>
      </c>
      <c r="BV2322" s="142">
        <v>3</v>
      </c>
      <c r="BW2322" s="302">
        <v>0</v>
      </c>
      <c r="BX2322" s="302">
        <v>0</v>
      </c>
      <c r="BY2322" s="302">
        <v>0</v>
      </c>
      <c r="BZ2322" s="302">
        <v>0</v>
      </c>
      <c r="CA2322" s="302">
        <v>0</v>
      </c>
      <c r="CB2322" s="302">
        <v>36</v>
      </c>
      <c r="CC2322" s="303">
        <v>0.14285714285714285</v>
      </c>
      <c r="CD2322" s="304">
        <v>1.6787441193290353</v>
      </c>
      <c r="CE2322" s="302">
        <v>0</v>
      </c>
      <c r="CF2322" s="302">
        <v>30</v>
      </c>
      <c r="CG2322" s="296">
        <v>7.1428571428571426E-3</v>
      </c>
      <c r="CH2322" s="297" t="s">
        <v>12384</v>
      </c>
      <c r="CI2322" s="305">
        <v>2</v>
      </c>
      <c r="CJ2322" s="306">
        <v>38.964458405043317</v>
      </c>
      <c r="CK2322" s="300">
        <v>6</v>
      </c>
      <c r="CL2322" s="301">
        <v>40</v>
      </c>
    </row>
    <row r="2323" spans="1:90" x14ac:dyDescent="0.25">
      <c r="A2323">
        <v>1810109750</v>
      </c>
      <c r="B2323" s="287" t="s">
        <v>14715</v>
      </c>
      <c r="C2323" s="141"/>
      <c r="N2323" s="142"/>
      <c r="O2323" s="141"/>
      <c r="AA2323" s="141"/>
      <c r="AL2323" s="142"/>
      <c r="AM2323" s="141"/>
      <c r="AX2323" s="142"/>
      <c r="AY2323" s="141"/>
      <c r="BJ2323" s="142"/>
      <c r="BK2323" s="141">
        <v>1</v>
      </c>
      <c r="BL2323">
        <v>4</v>
      </c>
      <c r="BN2323">
        <v>1</v>
      </c>
      <c r="BR2323">
        <v>3</v>
      </c>
      <c r="BT2323">
        <v>5</v>
      </c>
      <c r="BU2323">
        <v>1</v>
      </c>
      <c r="BV2323" s="142">
        <v>5</v>
      </c>
      <c r="BW2323" s="302">
        <v>0</v>
      </c>
      <c r="BX2323" s="302">
        <v>0</v>
      </c>
      <c r="BY2323" s="302">
        <v>0</v>
      </c>
      <c r="BZ2323" s="302">
        <v>0</v>
      </c>
      <c r="CA2323" s="302">
        <v>0</v>
      </c>
      <c r="CB2323" s="302">
        <v>20</v>
      </c>
      <c r="CC2323" s="303">
        <v>7.9365079365079361E-2</v>
      </c>
      <c r="CD2323" s="304">
        <v>1.8644544714716087</v>
      </c>
      <c r="CE2323" s="302">
        <v>0</v>
      </c>
      <c r="CF2323" s="302">
        <v>30</v>
      </c>
      <c r="CG2323" s="296">
        <v>3.968253968253968E-3</v>
      </c>
      <c r="CH2323" s="297" t="s">
        <v>12384</v>
      </c>
      <c r="CI2323" s="305">
        <v>2</v>
      </c>
      <c r="CJ2323" s="306">
        <v>22.578740185757319</v>
      </c>
      <c r="CK2323" s="300">
        <v>5</v>
      </c>
      <c r="CL2323" s="301">
        <v>23</v>
      </c>
    </row>
    <row r="2324" spans="1:90" x14ac:dyDescent="0.25">
      <c r="A2324">
        <v>1810109760</v>
      </c>
      <c r="B2324" s="287" t="s">
        <v>14716</v>
      </c>
      <c r="C2324" s="141"/>
      <c r="N2324" s="142"/>
      <c r="O2324" s="141"/>
      <c r="AA2324" s="141"/>
      <c r="AL2324" s="142"/>
      <c r="AM2324" s="141"/>
      <c r="AX2324" s="142"/>
      <c r="AY2324" s="141"/>
      <c r="BJ2324" s="142"/>
      <c r="BK2324" s="141">
        <v>2</v>
      </c>
      <c r="BL2324">
        <v>3</v>
      </c>
      <c r="BN2324">
        <v>3</v>
      </c>
      <c r="BO2324">
        <v>2</v>
      </c>
      <c r="BP2324">
        <v>1</v>
      </c>
      <c r="BQ2324">
        <v>2</v>
      </c>
      <c r="BR2324">
        <v>3</v>
      </c>
      <c r="BS2324">
        <v>3</v>
      </c>
      <c r="BT2324">
        <v>1</v>
      </c>
      <c r="BU2324">
        <v>3</v>
      </c>
      <c r="BV2324" s="142">
        <v>1</v>
      </c>
      <c r="BW2324" s="302">
        <v>0</v>
      </c>
      <c r="BX2324" s="302">
        <v>0</v>
      </c>
      <c r="BY2324" s="302">
        <v>0</v>
      </c>
      <c r="BZ2324" s="302">
        <v>0</v>
      </c>
      <c r="CA2324" s="302">
        <v>0</v>
      </c>
      <c r="CB2324" s="302">
        <v>24</v>
      </c>
      <c r="CC2324" s="303">
        <v>9.5238095238095233E-2</v>
      </c>
      <c r="CD2324" s="304">
        <v>0.87386289750530277</v>
      </c>
      <c r="CE2324" s="302">
        <v>0</v>
      </c>
      <c r="CF2324" s="302">
        <v>30</v>
      </c>
      <c r="CG2324" s="296">
        <v>4.7619047619047623E-3</v>
      </c>
      <c r="CH2324" s="297" t="s">
        <v>12384</v>
      </c>
      <c r="CI2324" s="305">
        <v>1</v>
      </c>
      <c r="CJ2324" s="306">
        <v>25.731005754648155</v>
      </c>
      <c r="CK2324" s="300">
        <v>4</v>
      </c>
      <c r="CL2324" s="301">
        <v>26</v>
      </c>
    </row>
    <row r="2325" spans="1:90" x14ac:dyDescent="0.25">
      <c r="A2325">
        <v>1810109770</v>
      </c>
      <c r="B2325" s="287" t="s">
        <v>14717</v>
      </c>
      <c r="C2325" s="141"/>
      <c r="N2325" s="142"/>
      <c r="O2325" s="141"/>
      <c r="AA2325" s="141"/>
      <c r="AL2325" s="142"/>
      <c r="AM2325" s="141"/>
      <c r="AX2325" s="142"/>
      <c r="AY2325" s="141"/>
      <c r="BJ2325" s="142"/>
      <c r="BK2325" s="141">
        <v>2</v>
      </c>
      <c r="BL2325">
        <v>2</v>
      </c>
      <c r="BP2325">
        <v>2</v>
      </c>
      <c r="BQ2325">
        <v>2</v>
      </c>
      <c r="BT2325">
        <v>2</v>
      </c>
      <c r="BU2325">
        <v>3</v>
      </c>
      <c r="BV2325" s="142"/>
      <c r="BW2325" s="302">
        <v>0</v>
      </c>
      <c r="BX2325" s="302">
        <v>0</v>
      </c>
      <c r="BY2325" s="302">
        <v>0</v>
      </c>
      <c r="BZ2325" s="302">
        <v>0</v>
      </c>
      <c r="CA2325" s="302">
        <v>0</v>
      </c>
      <c r="CB2325" s="302">
        <v>13</v>
      </c>
      <c r="CC2325" s="303">
        <v>5.1587301587301584E-2</v>
      </c>
      <c r="CD2325" s="304">
        <v>0.40824829046386274</v>
      </c>
      <c r="CE2325" s="302">
        <v>0</v>
      </c>
      <c r="CF2325" s="302">
        <v>30</v>
      </c>
      <c r="CG2325" s="296">
        <v>2.5793650793650793E-3</v>
      </c>
      <c r="CH2325" s="297" t="s">
        <v>12384</v>
      </c>
      <c r="CI2325" s="305">
        <v>1</v>
      </c>
      <c r="CJ2325" s="306">
        <v>13.872534004749577</v>
      </c>
      <c r="CK2325" s="300">
        <v>2</v>
      </c>
      <c r="CL2325" s="301">
        <v>14</v>
      </c>
    </row>
    <row r="2326" spans="1:90" x14ac:dyDescent="0.25">
      <c r="A2326">
        <v>1810109780</v>
      </c>
      <c r="B2326" s="287" t="s">
        <v>14718</v>
      </c>
      <c r="C2326" s="141"/>
      <c r="N2326" s="142"/>
      <c r="O2326" s="141"/>
      <c r="AA2326" s="141"/>
      <c r="AL2326" s="142"/>
      <c r="AM2326" s="141"/>
      <c r="AX2326" s="142"/>
      <c r="AY2326" s="141"/>
      <c r="BJ2326" s="142"/>
      <c r="BK2326" s="141"/>
      <c r="BU2326">
        <v>1</v>
      </c>
      <c r="BV2326" s="142"/>
      <c r="BW2326" s="302">
        <v>0</v>
      </c>
      <c r="BX2326" s="302">
        <v>0</v>
      </c>
      <c r="BY2326" s="302">
        <v>0</v>
      </c>
      <c r="BZ2326" s="302">
        <v>0</v>
      </c>
      <c r="CA2326" s="302">
        <v>0</v>
      </c>
      <c r="CB2326" s="302">
        <v>1</v>
      </c>
      <c r="CC2326" s="303">
        <v>3.968253968253968E-3</v>
      </c>
      <c r="CD2326" s="304">
        <v>0</v>
      </c>
      <c r="CE2326" s="302">
        <v>0</v>
      </c>
      <c r="CF2326" s="302">
        <v>30</v>
      </c>
      <c r="CG2326" s="296">
        <v>1.9841269841269841E-4</v>
      </c>
      <c r="CH2326" s="297" t="s">
        <v>12384</v>
      </c>
      <c r="CI2326" s="305">
        <v>0</v>
      </c>
      <c r="CJ2326" s="306">
        <v>1.0357142857142856</v>
      </c>
      <c r="CK2326" s="300">
        <v>1</v>
      </c>
      <c r="CL2326" s="301">
        <v>2</v>
      </c>
    </row>
    <row r="2327" spans="1:90" x14ac:dyDescent="0.25">
      <c r="A2327">
        <v>1810109800</v>
      </c>
      <c r="B2327" s="287" t="s">
        <v>14719</v>
      </c>
      <c r="C2327" s="141"/>
      <c r="N2327" s="142"/>
      <c r="O2327" s="141"/>
      <c r="AA2327" s="141"/>
      <c r="AL2327" s="142"/>
      <c r="AM2327" s="141"/>
      <c r="AX2327" s="142"/>
      <c r="AY2327" s="141"/>
      <c r="BJ2327" s="142"/>
      <c r="BK2327" s="141"/>
      <c r="BO2327">
        <v>1</v>
      </c>
      <c r="BV2327" s="142"/>
      <c r="BW2327" s="302">
        <v>0</v>
      </c>
      <c r="BX2327" s="302">
        <v>0</v>
      </c>
      <c r="BY2327" s="302">
        <v>0</v>
      </c>
      <c r="BZ2327" s="302">
        <v>0</v>
      </c>
      <c r="CA2327" s="302">
        <v>0</v>
      </c>
      <c r="CB2327" s="302">
        <v>1</v>
      </c>
      <c r="CC2327" s="303">
        <v>3.968253968253968E-3</v>
      </c>
      <c r="CD2327" s="304">
        <v>0</v>
      </c>
      <c r="CE2327" s="302">
        <v>0</v>
      </c>
      <c r="CF2327" s="302">
        <v>30</v>
      </c>
      <c r="CG2327" s="296">
        <v>1.9841269841269841E-4</v>
      </c>
      <c r="CH2327" s="297" t="s">
        <v>12384</v>
      </c>
      <c r="CI2327" s="305">
        <v>0</v>
      </c>
      <c r="CJ2327" s="306">
        <v>1.0357142857142856</v>
      </c>
      <c r="CK2327" s="300">
        <v>1</v>
      </c>
      <c r="CL2327" s="301">
        <v>2</v>
      </c>
    </row>
    <row r="2328" spans="1:90" x14ac:dyDescent="0.25">
      <c r="A2328">
        <v>1810109810</v>
      </c>
      <c r="B2328" s="287" t="s">
        <v>14720</v>
      </c>
      <c r="C2328" s="141"/>
      <c r="N2328" s="142"/>
      <c r="O2328" s="141"/>
      <c r="AA2328" s="141"/>
      <c r="AL2328" s="142"/>
      <c r="AM2328" s="141"/>
      <c r="AX2328" s="142"/>
      <c r="AY2328" s="141"/>
      <c r="BJ2328" s="142"/>
      <c r="BK2328" s="141"/>
      <c r="BL2328">
        <v>1</v>
      </c>
      <c r="BV2328" s="142"/>
      <c r="BW2328" s="302">
        <v>0</v>
      </c>
      <c r="BX2328" s="302">
        <v>0</v>
      </c>
      <c r="BY2328" s="302">
        <v>0</v>
      </c>
      <c r="BZ2328" s="302">
        <v>0</v>
      </c>
      <c r="CA2328" s="302">
        <v>0</v>
      </c>
      <c r="CB2328" s="302">
        <v>1</v>
      </c>
      <c r="CC2328" s="303">
        <v>3.968253968253968E-3</v>
      </c>
      <c r="CD2328" s="304">
        <v>0</v>
      </c>
      <c r="CE2328" s="302">
        <v>0</v>
      </c>
      <c r="CF2328" s="302">
        <v>30</v>
      </c>
      <c r="CG2328" s="296">
        <v>1.9841269841269841E-4</v>
      </c>
      <c r="CH2328" s="297" t="s">
        <v>12384</v>
      </c>
      <c r="CI2328" s="305">
        <v>0</v>
      </c>
      <c r="CJ2328" s="306">
        <v>1.0357142857142856</v>
      </c>
      <c r="CK2328" s="300">
        <v>1</v>
      </c>
      <c r="CL2328" s="301">
        <v>2</v>
      </c>
    </row>
    <row r="2329" spans="1:90" x14ac:dyDescent="0.25">
      <c r="A2329">
        <v>1810109820</v>
      </c>
      <c r="B2329" s="287" t="s">
        <v>14721</v>
      </c>
      <c r="C2329" s="141"/>
      <c r="N2329" s="142"/>
      <c r="O2329" s="141"/>
      <c r="AA2329" s="141"/>
      <c r="AL2329" s="142"/>
      <c r="AM2329" s="141"/>
      <c r="AX2329" s="142"/>
      <c r="AY2329" s="141"/>
      <c r="BJ2329" s="142"/>
      <c r="BK2329" s="141">
        <v>1</v>
      </c>
      <c r="BL2329">
        <v>1</v>
      </c>
      <c r="BP2329">
        <v>1</v>
      </c>
      <c r="BQ2329">
        <v>1</v>
      </c>
      <c r="BR2329">
        <v>1</v>
      </c>
      <c r="BV2329" s="142"/>
      <c r="BW2329" s="302">
        <v>0</v>
      </c>
      <c r="BX2329" s="302">
        <v>0</v>
      </c>
      <c r="BY2329" s="302">
        <v>0</v>
      </c>
      <c r="BZ2329" s="302">
        <v>0</v>
      </c>
      <c r="CA2329" s="302">
        <v>0</v>
      </c>
      <c r="CB2329" s="302">
        <v>5</v>
      </c>
      <c r="CC2329" s="303">
        <v>1.984126984126984E-2</v>
      </c>
      <c r="CD2329" s="304">
        <v>0</v>
      </c>
      <c r="CE2329" s="302">
        <v>0</v>
      </c>
      <c r="CF2329" s="302">
        <v>30</v>
      </c>
      <c r="CG2329" s="296">
        <v>9.9206349206349201E-4</v>
      </c>
      <c r="CH2329" s="297" t="s">
        <v>12384</v>
      </c>
      <c r="CI2329" s="305">
        <v>0</v>
      </c>
      <c r="CJ2329" s="306">
        <v>5.1785714285714279</v>
      </c>
      <c r="CK2329" s="300">
        <v>1</v>
      </c>
      <c r="CL2329" s="301">
        <v>6</v>
      </c>
    </row>
    <row r="2330" spans="1:90" x14ac:dyDescent="0.25">
      <c r="A2330">
        <v>1810109830</v>
      </c>
      <c r="B2330" s="287" t="s">
        <v>14722</v>
      </c>
      <c r="C2330" s="141"/>
      <c r="N2330" s="142"/>
      <c r="O2330" s="141"/>
      <c r="AA2330" s="141"/>
      <c r="AL2330" s="142"/>
      <c r="AM2330" s="141"/>
      <c r="AX2330" s="142"/>
      <c r="AY2330" s="141"/>
      <c r="BJ2330" s="142"/>
      <c r="BK2330" s="141">
        <v>1</v>
      </c>
      <c r="BO2330">
        <v>1</v>
      </c>
      <c r="BP2330">
        <v>1</v>
      </c>
      <c r="BR2330">
        <v>1</v>
      </c>
      <c r="BS2330">
        <v>1</v>
      </c>
      <c r="BV2330" s="142">
        <v>1</v>
      </c>
      <c r="BW2330" s="302">
        <v>0</v>
      </c>
      <c r="BX2330" s="302">
        <v>0</v>
      </c>
      <c r="BY2330" s="302">
        <v>0</v>
      </c>
      <c r="BZ2330" s="302">
        <v>0</v>
      </c>
      <c r="CA2330" s="302">
        <v>0</v>
      </c>
      <c r="CB2330" s="302">
        <v>6</v>
      </c>
      <c r="CC2330" s="303">
        <v>2.3809523809523808E-2</v>
      </c>
      <c r="CD2330" s="304">
        <v>0</v>
      </c>
      <c r="CE2330" s="302">
        <v>0</v>
      </c>
      <c r="CF2330" s="302">
        <v>30</v>
      </c>
      <c r="CG2330" s="296">
        <v>1.1904761904761906E-3</v>
      </c>
      <c r="CH2330" s="297" t="s">
        <v>12384</v>
      </c>
      <c r="CI2330" s="305">
        <v>0</v>
      </c>
      <c r="CJ2330" s="306">
        <v>6.2142857142857135</v>
      </c>
      <c r="CK2330" s="300">
        <v>1</v>
      </c>
      <c r="CL2330" s="301">
        <v>7</v>
      </c>
    </row>
    <row r="2331" spans="1:90" x14ac:dyDescent="0.25">
      <c r="A2331">
        <v>1810109840</v>
      </c>
      <c r="B2331" s="287" t="s">
        <v>14723</v>
      </c>
      <c r="C2331" s="141"/>
      <c r="N2331" s="142"/>
      <c r="O2331" s="141"/>
      <c r="AA2331" s="141"/>
      <c r="AL2331" s="142"/>
      <c r="AM2331" s="141"/>
      <c r="AX2331" s="142"/>
      <c r="AY2331" s="141"/>
      <c r="BJ2331" s="142"/>
      <c r="BK2331" s="141"/>
      <c r="BO2331">
        <v>1</v>
      </c>
      <c r="BV2331" s="142">
        <v>1</v>
      </c>
      <c r="BW2331" s="302">
        <v>0</v>
      </c>
      <c r="BX2331" s="302">
        <v>0</v>
      </c>
      <c r="BY2331" s="302">
        <v>0</v>
      </c>
      <c r="BZ2331" s="302">
        <v>0</v>
      </c>
      <c r="CA2331" s="302">
        <v>0</v>
      </c>
      <c r="CB2331" s="302">
        <v>2</v>
      </c>
      <c r="CC2331" s="303">
        <v>7.9365079365079361E-3</v>
      </c>
      <c r="CD2331" s="304">
        <v>0</v>
      </c>
      <c r="CE2331" s="302">
        <v>0</v>
      </c>
      <c r="CF2331" s="302">
        <v>30</v>
      </c>
      <c r="CG2331" s="296">
        <v>3.9682539682539683E-4</v>
      </c>
      <c r="CH2331" s="297" t="s">
        <v>12384</v>
      </c>
      <c r="CI2331" s="305">
        <v>0</v>
      </c>
      <c r="CJ2331" s="306">
        <v>2.0714285714285712</v>
      </c>
      <c r="CK2331" s="300">
        <v>1</v>
      </c>
      <c r="CL2331" s="301">
        <v>3</v>
      </c>
    </row>
    <row r="2332" spans="1:90" x14ac:dyDescent="0.25">
      <c r="A2332">
        <v>1810109850</v>
      </c>
      <c r="B2332" s="287" t="s">
        <v>14724</v>
      </c>
      <c r="C2332" s="141"/>
      <c r="N2332" s="142"/>
      <c r="O2332" s="141"/>
      <c r="AA2332" s="141"/>
      <c r="AL2332" s="142"/>
      <c r="AM2332" s="141"/>
      <c r="AX2332" s="142"/>
      <c r="AY2332" s="141"/>
      <c r="BJ2332" s="142"/>
      <c r="BK2332" s="141"/>
      <c r="BT2332">
        <v>1</v>
      </c>
      <c r="BV2332" s="142"/>
      <c r="BW2332" s="302">
        <v>0</v>
      </c>
      <c r="BX2332" s="302">
        <v>0</v>
      </c>
      <c r="BY2332" s="302">
        <v>0</v>
      </c>
      <c r="BZ2332" s="302">
        <v>0</v>
      </c>
      <c r="CA2332" s="302">
        <v>0</v>
      </c>
      <c r="CB2332" s="302">
        <v>1</v>
      </c>
      <c r="CC2332" s="303">
        <v>3.968253968253968E-3</v>
      </c>
      <c r="CD2332" s="304">
        <v>0</v>
      </c>
      <c r="CE2332" s="302">
        <v>0</v>
      </c>
      <c r="CF2332" s="302">
        <v>30</v>
      </c>
      <c r="CG2332" s="296">
        <v>1.9841269841269841E-4</v>
      </c>
      <c r="CH2332" s="297" t="s">
        <v>12384</v>
      </c>
      <c r="CI2332" s="305">
        <v>0</v>
      </c>
      <c r="CJ2332" s="306">
        <v>1.0357142857142856</v>
      </c>
      <c r="CK2332" s="300">
        <v>1</v>
      </c>
      <c r="CL2332" s="301">
        <v>2</v>
      </c>
    </row>
    <row r="2333" spans="1:90" x14ac:dyDescent="0.25">
      <c r="A2333">
        <v>1810109900</v>
      </c>
      <c r="B2333" s="287" t="s">
        <v>14725</v>
      </c>
      <c r="C2333" s="141"/>
      <c r="N2333" s="142"/>
      <c r="O2333" s="141"/>
      <c r="AA2333" s="141"/>
      <c r="AL2333" s="142"/>
      <c r="AM2333" s="141"/>
      <c r="AX2333" s="142"/>
      <c r="AY2333" s="141"/>
      <c r="BJ2333" s="142"/>
      <c r="BK2333" s="141"/>
      <c r="BL2333">
        <v>1</v>
      </c>
      <c r="BO2333">
        <v>1</v>
      </c>
      <c r="BQ2333">
        <v>1</v>
      </c>
      <c r="BS2333">
        <v>1</v>
      </c>
      <c r="BV2333" s="142"/>
      <c r="BW2333" s="302">
        <v>0</v>
      </c>
      <c r="BX2333" s="302">
        <v>0</v>
      </c>
      <c r="BY2333" s="302">
        <v>0</v>
      </c>
      <c r="BZ2333" s="302">
        <v>0</v>
      </c>
      <c r="CA2333" s="302">
        <v>0</v>
      </c>
      <c r="CB2333" s="302">
        <v>4</v>
      </c>
      <c r="CC2333" s="303">
        <v>1.5873015873015872E-2</v>
      </c>
      <c r="CD2333" s="304">
        <v>0</v>
      </c>
      <c r="CE2333" s="302">
        <v>0</v>
      </c>
      <c r="CF2333" s="302">
        <v>30</v>
      </c>
      <c r="CG2333" s="296">
        <v>7.9365079365079365E-4</v>
      </c>
      <c r="CH2333" s="297" t="s">
        <v>12384</v>
      </c>
      <c r="CI2333" s="305">
        <v>0</v>
      </c>
      <c r="CJ2333" s="306">
        <v>4.1428571428571423</v>
      </c>
      <c r="CK2333" s="300">
        <v>1</v>
      </c>
      <c r="CL2333" s="301">
        <v>5</v>
      </c>
    </row>
    <row r="2334" spans="1:90" x14ac:dyDescent="0.25">
      <c r="A2334">
        <v>1810109910</v>
      </c>
      <c r="B2334" s="287" t="s">
        <v>14726</v>
      </c>
      <c r="C2334" s="141"/>
      <c r="N2334" s="142"/>
      <c r="O2334" s="141"/>
      <c r="AA2334" s="141"/>
      <c r="AL2334" s="142"/>
      <c r="AM2334" s="141"/>
      <c r="AX2334" s="142"/>
      <c r="AY2334" s="141"/>
      <c r="BJ2334" s="142"/>
      <c r="BK2334" s="141"/>
      <c r="BS2334">
        <v>1</v>
      </c>
      <c r="BV2334" s="142"/>
      <c r="BW2334" s="302">
        <v>0</v>
      </c>
      <c r="BX2334" s="302">
        <v>0</v>
      </c>
      <c r="BY2334" s="302">
        <v>0</v>
      </c>
      <c r="BZ2334" s="302">
        <v>0</v>
      </c>
      <c r="CA2334" s="302">
        <v>0</v>
      </c>
      <c r="CB2334" s="302">
        <v>1</v>
      </c>
      <c r="CC2334" s="303">
        <v>3.968253968253968E-3</v>
      </c>
      <c r="CD2334" s="304">
        <v>0</v>
      </c>
      <c r="CE2334" s="302">
        <v>0</v>
      </c>
      <c r="CF2334" s="302">
        <v>30</v>
      </c>
      <c r="CG2334" s="296">
        <v>1.9841269841269841E-4</v>
      </c>
      <c r="CH2334" s="297" t="s">
        <v>12384</v>
      </c>
      <c r="CI2334" s="305">
        <v>0</v>
      </c>
      <c r="CJ2334" s="306">
        <v>1.0357142857142856</v>
      </c>
      <c r="CK2334" s="300">
        <v>1</v>
      </c>
      <c r="CL2334" s="301">
        <v>2</v>
      </c>
    </row>
    <row r="2335" spans="1:90" x14ac:dyDescent="0.25">
      <c r="A2335">
        <v>1810109920</v>
      </c>
      <c r="B2335" s="287" t="s">
        <v>14727</v>
      </c>
      <c r="C2335" s="141"/>
      <c r="N2335" s="142"/>
      <c r="O2335" s="141"/>
      <c r="AA2335" s="141"/>
      <c r="AL2335" s="142"/>
      <c r="AM2335" s="141"/>
      <c r="AX2335" s="142"/>
      <c r="AY2335" s="141"/>
      <c r="BJ2335" s="142"/>
      <c r="BK2335" s="141"/>
      <c r="BM2335">
        <v>1</v>
      </c>
      <c r="BN2335">
        <v>1</v>
      </c>
      <c r="BO2335">
        <v>1</v>
      </c>
      <c r="BS2335">
        <v>1</v>
      </c>
      <c r="BT2335">
        <v>1</v>
      </c>
      <c r="BV2335" s="142">
        <v>1</v>
      </c>
      <c r="BW2335" s="302">
        <v>0</v>
      </c>
      <c r="BX2335" s="302">
        <v>0</v>
      </c>
      <c r="BY2335" s="302">
        <v>0</v>
      </c>
      <c r="BZ2335" s="302">
        <v>0</v>
      </c>
      <c r="CA2335" s="302">
        <v>0</v>
      </c>
      <c r="CB2335" s="302">
        <v>6</v>
      </c>
      <c r="CC2335" s="303">
        <v>2.3809523809523808E-2</v>
      </c>
      <c r="CD2335" s="304">
        <v>0</v>
      </c>
      <c r="CE2335" s="302">
        <v>0</v>
      </c>
      <c r="CF2335" s="302">
        <v>30</v>
      </c>
      <c r="CG2335" s="296">
        <v>1.1904761904761906E-3</v>
      </c>
      <c r="CH2335" s="297" t="s">
        <v>12384</v>
      </c>
      <c r="CI2335" s="305">
        <v>0</v>
      </c>
      <c r="CJ2335" s="306">
        <v>6.2142857142857135</v>
      </c>
      <c r="CK2335" s="300">
        <v>1</v>
      </c>
      <c r="CL2335" s="301">
        <v>7</v>
      </c>
    </row>
    <row r="2336" spans="1:90" x14ac:dyDescent="0.25">
      <c r="A2336">
        <v>1810109970</v>
      </c>
      <c r="B2336" s="287" t="s">
        <v>14728</v>
      </c>
      <c r="C2336" s="141"/>
      <c r="N2336" s="142"/>
      <c r="O2336" s="141"/>
      <c r="AA2336" s="141"/>
      <c r="AL2336" s="142"/>
      <c r="AM2336" s="141"/>
      <c r="AX2336" s="142"/>
      <c r="AY2336" s="141"/>
      <c r="BJ2336" s="142"/>
      <c r="BK2336" s="141"/>
      <c r="BQ2336">
        <v>3</v>
      </c>
      <c r="BR2336">
        <v>4</v>
      </c>
      <c r="BS2336">
        <v>3</v>
      </c>
      <c r="BT2336">
        <v>1</v>
      </c>
      <c r="BV2336" s="142"/>
      <c r="BW2336" s="302">
        <v>0</v>
      </c>
      <c r="BX2336" s="302">
        <v>0</v>
      </c>
      <c r="BY2336" s="302">
        <v>0</v>
      </c>
      <c r="BZ2336" s="302">
        <v>0</v>
      </c>
      <c r="CA2336" s="302">
        <v>0</v>
      </c>
      <c r="CB2336" s="302">
        <v>11</v>
      </c>
      <c r="CC2336" s="303">
        <v>4.3650793650793648E-2</v>
      </c>
      <c r="CD2336" s="304">
        <v>1.2583057392117916</v>
      </c>
      <c r="CE2336" s="302">
        <v>0</v>
      </c>
      <c r="CF2336" s="302">
        <v>30</v>
      </c>
      <c r="CG2336" s="296">
        <v>2.1825396825396826E-3</v>
      </c>
      <c r="CH2336" s="297" t="s">
        <v>12384</v>
      </c>
      <c r="CI2336" s="305">
        <v>2</v>
      </c>
      <c r="CJ2336" s="306">
        <v>12.651162882068935</v>
      </c>
      <c r="CK2336" s="300">
        <v>3</v>
      </c>
      <c r="CL2336" s="301">
        <v>13</v>
      </c>
    </row>
    <row r="2337" spans="1:90" x14ac:dyDescent="0.25">
      <c r="A2337">
        <v>1810109980</v>
      </c>
      <c r="B2337" s="287" t="s">
        <v>14729</v>
      </c>
      <c r="C2337" s="141"/>
      <c r="N2337" s="142"/>
      <c r="O2337" s="141"/>
      <c r="AA2337" s="141"/>
      <c r="AL2337" s="142"/>
      <c r="AM2337" s="141"/>
      <c r="AX2337" s="142"/>
      <c r="AY2337" s="141"/>
      <c r="BJ2337" s="142"/>
      <c r="BK2337" s="141">
        <v>3</v>
      </c>
      <c r="BL2337">
        <v>3</v>
      </c>
      <c r="BM2337">
        <v>2</v>
      </c>
      <c r="BN2337">
        <v>2</v>
      </c>
      <c r="BO2337">
        <v>4</v>
      </c>
      <c r="BP2337">
        <v>4</v>
      </c>
      <c r="BQ2337">
        <v>4</v>
      </c>
      <c r="BR2337">
        <v>5</v>
      </c>
      <c r="BS2337">
        <v>1</v>
      </c>
      <c r="BT2337">
        <v>3</v>
      </c>
      <c r="BU2337">
        <v>2</v>
      </c>
      <c r="BV2337" s="142">
        <v>3</v>
      </c>
      <c r="BW2337" s="302">
        <v>0</v>
      </c>
      <c r="BX2337" s="302">
        <v>0</v>
      </c>
      <c r="BY2337" s="302">
        <v>0</v>
      </c>
      <c r="BZ2337" s="302">
        <v>0</v>
      </c>
      <c r="CA2337" s="302">
        <v>0</v>
      </c>
      <c r="CB2337" s="302">
        <v>36</v>
      </c>
      <c r="CC2337" s="303">
        <v>0.14285714285714285</v>
      </c>
      <c r="CD2337" s="304">
        <v>1.1281521496355325</v>
      </c>
      <c r="CE2337" s="302">
        <v>0</v>
      </c>
      <c r="CF2337" s="302">
        <v>30</v>
      </c>
      <c r="CG2337" s="296">
        <v>7.1428571428571426E-3</v>
      </c>
      <c r="CH2337" s="297" t="s">
        <v>12384</v>
      </c>
      <c r="CI2337" s="305">
        <v>2</v>
      </c>
      <c r="CJ2337" s="306">
        <v>38.413866435349817</v>
      </c>
      <c r="CK2337" s="300">
        <v>6</v>
      </c>
      <c r="CL2337" s="301">
        <v>39</v>
      </c>
    </row>
    <row r="2338" spans="1:90" x14ac:dyDescent="0.25">
      <c r="A2338">
        <v>1810109990</v>
      </c>
      <c r="B2338" s="287" t="s">
        <v>14730</v>
      </c>
      <c r="C2338" s="141"/>
      <c r="N2338" s="142"/>
      <c r="O2338" s="141"/>
      <c r="AA2338" s="141"/>
      <c r="AL2338" s="142"/>
      <c r="AM2338" s="141"/>
      <c r="AX2338" s="142"/>
      <c r="AY2338" s="141"/>
      <c r="BJ2338" s="142"/>
      <c r="BK2338" s="141">
        <v>5</v>
      </c>
      <c r="BL2338">
        <v>2</v>
      </c>
      <c r="BM2338">
        <v>3</v>
      </c>
      <c r="BN2338">
        <v>1</v>
      </c>
      <c r="BO2338">
        <v>3</v>
      </c>
      <c r="BP2338">
        <v>1</v>
      </c>
      <c r="BQ2338">
        <v>2</v>
      </c>
      <c r="BR2338">
        <v>3</v>
      </c>
      <c r="BS2338">
        <v>2</v>
      </c>
      <c r="BT2338">
        <v>2</v>
      </c>
      <c r="BU2338">
        <v>2</v>
      </c>
      <c r="BV2338" s="142">
        <v>1</v>
      </c>
      <c r="BW2338" s="302">
        <v>0</v>
      </c>
      <c r="BX2338" s="302">
        <v>0</v>
      </c>
      <c r="BY2338" s="302">
        <v>0</v>
      </c>
      <c r="BZ2338" s="302">
        <v>0</v>
      </c>
      <c r="CA2338" s="302">
        <v>0</v>
      </c>
      <c r="CB2338" s="302">
        <v>27</v>
      </c>
      <c r="CC2338" s="303">
        <v>0.10714285714285714</v>
      </c>
      <c r="CD2338" s="304">
        <v>1.1381803659589922</v>
      </c>
      <c r="CE2338" s="302">
        <v>0</v>
      </c>
      <c r="CF2338" s="302">
        <v>30</v>
      </c>
      <c r="CG2338" s="296">
        <v>5.3571428571428572E-3</v>
      </c>
      <c r="CH2338" s="297" t="s">
        <v>12384</v>
      </c>
      <c r="CI2338" s="305">
        <v>2</v>
      </c>
      <c r="CJ2338" s="306">
        <v>29.102466080244703</v>
      </c>
      <c r="CK2338" s="300">
        <v>5</v>
      </c>
      <c r="CL2338" s="301">
        <v>30</v>
      </c>
    </row>
    <row r="2339" spans="1:90" x14ac:dyDescent="0.25">
      <c r="A2339">
        <v>1810110000</v>
      </c>
      <c r="B2339" s="287" t="s">
        <v>14731</v>
      </c>
      <c r="C2339" s="141"/>
      <c r="N2339" s="142"/>
      <c r="O2339" s="141"/>
      <c r="AA2339" s="141"/>
      <c r="AL2339" s="142"/>
      <c r="AM2339" s="141"/>
      <c r="AX2339" s="142"/>
      <c r="AY2339" s="141"/>
      <c r="BJ2339" s="142"/>
      <c r="BK2339" s="141">
        <v>1</v>
      </c>
      <c r="BL2339">
        <v>1</v>
      </c>
      <c r="BM2339">
        <v>1</v>
      </c>
      <c r="BN2339">
        <v>2</v>
      </c>
      <c r="BO2339">
        <v>1</v>
      </c>
      <c r="BP2339">
        <v>1</v>
      </c>
      <c r="BQ2339">
        <v>1</v>
      </c>
      <c r="BR2339">
        <v>1</v>
      </c>
      <c r="BS2339">
        <v>2</v>
      </c>
      <c r="BT2339">
        <v>1</v>
      </c>
      <c r="BU2339">
        <v>1</v>
      </c>
      <c r="BV2339" s="142">
        <v>2</v>
      </c>
      <c r="BW2339" s="302">
        <v>0</v>
      </c>
      <c r="BX2339" s="302">
        <v>0</v>
      </c>
      <c r="BY2339" s="302">
        <v>0</v>
      </c>
      <c r="BZ2339" s="302">
        <v>0</v>
      </c>
      <c r="CA2339" s="302">
        <v>0</v>
      </c>
      <c r="CB2339" s="302">
        <v>15</v>
      </c>
      <c r="CC2339" s="303">
        <v>5.9523809523809521E-2</v>
      </c>
      <c r="CD2339" s="304">
        <v>0.45226701686664544</v>
      </c>
      <c r="CE2339" s="302">
        <v>0</v>
      </c>
      <c r="CF2339" s="302">
        <v>30</v>
      </c>
      <c r="CG2339" s="296">
        <v>2.976190476190476E-3</v>
      </c>
      <c r="CH2339" s="297" t="s">
        <v>12384</v>
      </c>
      <c r="CI2339" s="305">
        <v>1</v>
      </c>
      <c r="CJ2339" s="306">
        <v>15.987981302580931</v>
      </c>
      <c r="CK2339" s="300">
        <v>3</v>
      </c>
      <c r="CL2339" s="301">
        <v>17</v>
      </c>
    </row>
    <row r="2340" spans="1:90" x14ac:dyDescent="0.25">
      <c r="A2340">
        <v>1810110010</v>
      </c>
      <c r="B2340" s="287" t="s">
        <v>14732</v>
      </c>
      <c r="C2340" s="141"/>
      <c r="N2340" s="142"/>
      <c r="O2340" s="141"/>
      <c r="AA2340" s="141"/>
      <c r="AL2340" s="142"/>
      <c r="AM2340" s="141"/>
      <c r="AX2340" s="142"/>
      <c r="AY2340" s="141"/>
      <c r="BJ2340" s="142"/>
      <c r="BK2340" s="141">
        <v>2</v>
      </c>
      <c r="BL2340">
        <v>2</v>
      </c>
      <c r="BM2340">
        <v>1</v>
      </c>
      <c r="BN2340">
        <v>3</v>
      </c>
      <c r="BO2340">
        <v>3</v>
      </c>
      <c r="BP2340">
        <v>1</v>
      </c>
      <c r="BQ2340">
        <v>3</v>
      </c>
      <c r="BR2340">
        <v>4</v>
      </c>
      <c r="BS2340">
        <v>4</v>
      </c>
      <c r="BT2340">
        <v>1</v>
      </c>
      <c r="BU2340">
        <v>2</v>
      </c>
      <c r="BV2340" s="142">
        <v>2</v>
      </c>
      <c r="BW2340" s="302">
        <v>0</v>
      </c>
      <c r="BX2340" s="302">
        <v>0</v>
      </c>
      <c r="BY2340" s="302">
        <v>0</v>
      </c>
      <c r="BZ2340" s="302">
        <v>0</v>
      </c>
      <c r="CA2340" s="302">
        <v>0</v>
      </c>
      <c r="CB2340" s="302">
        <v>28</v>
      </c>
      <c r="CC2340" s="303">
        <v>0.1111111111111111</v>
      </c>
      <c r="CD2340" s="304">
        <v>1.0730867399773198</v>
      </c>
      <c r="CE2340" s="302">
        <v>0</v>
      </c>
      <c r="CF2340" s="302">
        <v>30</v>
      </c>
      <c r="CG2340" s="296">
        <v>5.5555555555555558E-3</v>
      </c>
      <c r="CH2340" s="297" t="s">
        <v>12384</v>
      </c>
      <c r="CI2340" s="305">
        <v>2</v>
      </c>
      <c r="CJ2340" s="306">
        <v>30.07308673997732</v>
      </c>
      <c r="CK2340" s="300">
        <v>5</v>
      </c>
      <c r="CL2340" s="301">
        <v>31</v>
      </c>
    </row>
    <row r="2341" spans="1:90" x14ac:dyDescent="0.25">
      <c r="A2341">
        <v>1810110020</v>
      </c>
      <c r="B2341" s="287" t="s">
        <v>14733</v>
      </c>
      <c r="C2341" s="141"/>
      <c r="N2341" s="142"/>
      <c r="O2341" s="141"/>
      <c r="AA2341" s="141"/>
      <c r="AL2341" s="142"/>
      <c r="AM2341" s="141"/>
      <c r="AX2341" s="142"/>
      <c r="AY2341" s="141"/>
      <c r="BJ2341" s="142"/>
      <c r="BK2341" s="141">
        <v>3</v>
      </c>
      <c r="BL2341">
        <v>3</v>
      </c>
      <c r="BM2341">
        <v>3</v>
      </c>
      <c r="BN2341">
        <v>2</v>
      </c>
      <c r="BO2341">
        <v>4</v>
      </c>
      <c r="BP2341">
        <v>4</v>
      </c>
      <c r="BQ2341">
        <v>3</v>
      </c>
      <c r="BR2341">
        <v>3</v>
      </c>
      <c r="BS2341">
        <v>3</v>
      </c>
      <c r="BT2341">
        <v>2</v>
      </c>
      <c r="BU2341">
        <v>4</v>
      </c>
      <c r="BV2341" s="142">
        <v>3</v>
      </c>
      <c r="BW2341" s="302">
        <v>0</v>
      </c>
      <c r="BX2341" s="302">
        <v>0</v>
      </c>
      <c r="BY2341" s="302">
        <v>0</v>
      </c>
      <c r="BZ2341" s="302">
        <v>0</v>
      </c>
      <c r="CA2341" s="302">
        <v>0</v>
      </c>
      <c r="CB2341" s="302">
        <v>37</v>
      </c>
      <c r="CC2341" s="303">
        <v>0.14682539682539683</v>
      </c>
      <c r="CD2341" s="304">
        <v>0.66855792342152176</v>
      </c>
      <c r="CE2341" s="302">
        <v>0</v>
      </c>
      <c r="CF2341" s="302">
        <v>30</v>
      </c>
      <c r="CG2341" s="296">
        <v>7.3412698412698421E-3</v>
      </c>
      <c r="CH2341" s="297" t="s">
        <v>12384</v>
      </c>
      <c r="CI2341" s="305">
        <v>1</v>
      </c>
      <c r="CJ2341" s="306">
        <v>38.989986494850093</v>
      </c>
      <c r="CK2341" s="300">
        <v>6</v>
      </c>
      <c r="CL2341" s="301">
        <v>40</v>
      </c>
    </row>
    <row r="2342" spans="1:90" x14ac:dyDescent="0.25">
      <c r="A2342">
        <v>1810110030</v>
      </c>
      <c r="B2342" s="287" t="s">
        <v>14734</v>
      </c>
      <c r="C2342" s="141"/>
      <c r="N2342" s="142"/>
      <c r="O2342" s="141"/>
      <c r="AA2342" s="141"/>
      <c r="AL2342" s="142"/>
      <c r="AM2342" s="141"/>
      <c r="AX2342" s="142"/>
      <c r="AY2342" s="141"/>
      <c r="BJ2342" s="142"/>
      <c r="BK2342" s="141">
        <v>2</v>
      </c>
      <c r="BL2342">
        <v>2</v>
      </c>
      <c r="BM2342">
        <v>1</v>
      </c>
      <c r="BN2342">
        <v>1</v>
      </c>
      <c r="BO2342">
        <v>2</v>
      </c>
      <c r="BP2342">
        <v>1</v>
      </c>
      <c r="BQ2342">
        <v>1</v>
      </c>
      <c r="BS2342">
        <v>1</v>
      </c>
      <c r="BT2342">
        <v>1</v>
      </c>
      <c r="BU2342">
        <v>1</v>
      </c>
      <c r="BV2342" s="142">
        <v>2</v>
      </c>
      <c r="BW2342" s="302">
        <v>0</v>
      </c>
      <c r="BX2342" s="302">
        <v>0</v>
      </c>
      <c r="BY2342" s="302">
        <v>0</v>
      </c>
      <c r="BZ2342" s="302">
        <v>0</v>
      </c>
      <c r="CA2342" s="302">
        <v>0</v>
      </c>
      <c r="CB2342" s="302">
        <v>15</v>
      </c>
      <c r="CC2342" s="303">
        <v>5.9523809523809521E-2</v>
      </c>
      <c r="CD2342" s="304">
        <v>0.50452497910951311</v>
      </c>
      <c r="CE2342" s="302">
        <v>0</v>
      </c>
      <c r="CF2342" s="302">
        <v>30</v>
      </c>
      <c r="CG2342" s="296">
        <v>2.976190476190476E-3</v>
      </c>
      <c r="CH2342" s="297" t="s">
        <v>12384</v>
      </c>
      <c r="CI2342" s="305">
        <v>1</v>
      </c>
      <c r="CJ2342" s="306">
        <v>16.040239264823796</v>
      </c>
      <c r="CK2342" s="300">
        <v>3</v>
      </c>
      <c r="CL2342" s="301">
        <v>17</v>
      </c>
    </row>
    <row r="2343" spans="1:90" x14ac:dyDescent="0.25">
      <c r="A2343">
        <v>1810110040</v>
      </c>
      <c r="B2343" s="287" t="s">
        <v>14735</v>
      </c>
      <c r="C2343" s="141"/>
      <c r="N2343" s="142"/>
      <c r="O2343" s="141"/>
      <c r="AA2343" s="141"/>
      <c r="AL2343" s="142"/>
      <c r="AM2343" s="141"/>
      <c r="AX2343" s="142"/>
      <c r="AY2343" s="141"/>
      <c r="BJ2343" s="142"/>
      <c r="BK2343" s="141"/>
      <c r="BM2343">
        <v>2</v>
      </c>
      <c r="BN2343">
        <v>2</v>
      </c>
      <c r="BO2343">
        <v>3</v>
      </c>
      <c r="BP2343">
        <v>1</v>
      </c>
      <c r="BS2343">
        <v>3</v>
      </c>
      <c r="BT2343">
        <v>3</v>
      </c>
      <c r="BU2343">
        <v>3</v>
      </c>
      <c r="BV2343" s="142">
        <v>1</v>
      </c>
      <c r="BW2343" s="302">
        <v>0</v>
      </c>
      <c r="BX2343" s="302">
        <v>0</v>
      </c>
      <c r="BY2343" s="302">
        <v>0</v>
      </c>
      <c r="BZ2343" s="302">
        <v>0</v>
      </c>
      <c r="CA2343" s="302">
        <v>0</v>
      </c>
      <c r="CB2343" s="302">
        <v>18</v>
      </c>
      <c r="CC2343" s="303">
        <v>7.1428571428571425E-2</v>
      </c>
      <c r="CD2343" s="304">
        <v>0.88640526042791834</v>
      </c>
      <c r="CE2343" s="302">
        <v>0</v>
      </c>
      <c r="CF2343" s="302">
        <v>30</v>
      </c>
      <c r="CG2343" s="296">
        <v>3.5714285714285713E-3</v>
      </c>
      <c r="CH2343" s="297" t="s">
        <v>12384</v>
      </c>
      <c r="CI2343" s="305">
        <v>1</v>
      </c>
      <c r="CJ2343" s="306">
        <v>19.52926240328506</v>
      </c>
      <c r="CK2343" s="300">
        <v>4</v>
      </c>
      <c r="CL2343" s="301">
        <v>20</v>
      </c>
    </row>
    <row r="2344" spans="1:90" x14ac:dyDescent="0.25">
      <c r="A2344">
        <v>1810110050</v>
      </c>
      <c r="B2344" s="287" t="s">
        <v>14736</v>
      </c>
      <c r="C2344" s="141"/>
      <c r="N2344" s="142"/>
      <c r="O2344" s="141"/>
      <c r="AA2344" s="141"/>
      <c r="AL2344" s="142"/>
      <c r="AM2344" s="141"/>
      <c r="AX2344" s="142"/>
      <c r="AY2344" s="141"/>
      <c r="BJ2344" s="142"/>
      <c r="BK2344" s="141"/>
      <c r="BM2344">
        <v>1</v>
      </c>
      <c r="BN2344">
        <v>1</v>
      </c>
      <c r="BV2344" s="142"/>
      <c r="BW2344" s="302">
        <v>0</v>
      </c>
      <c r="BX2344" s="302">
        <v>0</v>
      </c>
      <c r="BY2344" s="302">
        <v>0</v>
      </c>
      <c r="BZ2344" s="302">
        <v>0</v>
      </c>
      <c r="CA2344" s="302">
        <v>0</v>
      </c>
      <c r="CB2344" s="302">
        <v>2</v>
      </c>
      <c r="CC2344" s="303">
        <v>7.9365079365079361E-3</v>
      </c>
      <c r="CD2344" s="304">
        <v>0</v>
      </c>
      <c r="CE2344" s="302">
        <v>0</v>
      </c>
      <c r="CF2344" s="302">
        <v>30</v>
      </c>
      <c r="CG2344" s="296">
        <v>3.9682539682539683E-4</v>
      </c>
      <c r="CH2344" s="297" t="s">
        <v>12384</v>
      </c>
      <c r="CI2344" s="305">
        <v>0</v>
      </c>
      <c r="CJ2344" s="306">
        <v>2.0714285714285712</v>
      </c>
      <c r="CK2344" s="300">
        <v>1</v>
      </c>
      <c r="CL2344" s="301">
        <v>3</v>
      </c>
    </row>
    <row r="2345" spans="1:90" x14ac:dyDescent="0.25">
      <c r="A2345">
        <v>1810110060</v>
      </c>
      <c r="B2345" s="287" t="s">
        <v>14737</v>
      </c>
      <c r="C2345" s="141"/>
      <c r="N2345" s="142"/>
      <c r="O2345" s="141"/>
      <c r="AA2345" s="141"/>
      <c r="AL2345" s="142"/>
      <c r="AM2345" s="141"/>
      <c r="AX2345" s="142"/>
      <c r="AY2345" s="141"/>
      <c r="BJ2345" s="142"/>
      <c r="BK2345" s="141"/>
      <c r="BN2345">
        <v>1</v>
      </c>
      <c r="BU2345">
        <v>1</v>
      </c>
      <c r="BV2345" s="142"/>
      <c r="BW2345" s="302">
        <v>0</v>
      </c>
      <c r="BX2345" s="302">
        <v>0</v>
      </c>
      <c r="BY2345" s="302">
        <v>0</v>
      </c>
      <c r="BZ2345" s="302">
        <v>0</v>
      </c>
      <c r="CA2345" s="302">
        <v>0</v>
      </c>
      <c r="CB2345" s="302">
        <v>2</v>
      </c>
      <c r="CC2345" s="303">
        <v>7.9365079365079361E-3</v>
      </c>
      <c r="CD2345" s="304">
        <v>0</v>
      </c>
      <c r="CE2345" s="302">
        <v>0</v>
      </c>
      <c r="CF2345" s="302">
        <v>30</v>
      </c>
      <c r="CG2345" s="296">
        <v>3.9682539682539683E-4</v>
      </c>
      <c r="CH2345" s="297" t="s">
        <v>12384</v>
      </c>
      <c r="CI2345" s="305">
        <v>0</v>
      </c>
      <c r="CJ2345" s="306">
        <v>2.0714285714285712</v>
      </c>
      <c r="CK2345" s="300">
        <v>1</v>
      </c>
      <c r="CL2345" s="301">
        <v>3</v>
      </c>
    </row>
    <row r="2346" spans="1:90" x14ac:dyDescent="0.25">
      <c r="A2346">
        <v>1810110070</v>
      </c>
      <c r="B2346" s="287" t="s">
        <v>14738</v>
      </c>
      <c r="C2346" s="141"/>
      <c r="N2346" s="142"/>
      <c r="O2346" s="141"/>
      <c r="AA2346" s="141"/>
      <c r="AL2346" s="142"/>
      <c r="AM2346" s="141"/>
      <c r="AX2346" s="142"/>
      <c r="AY2346" s="141"/>
      <c r="BJ2346" s="142"/>
      <c r="BK2346" s="141"/>
      <c r="BL2346">
        <v>1</v>
      </c>
      <c r="BM2346">
        <v>1</v>
      </c>
      <c r="BR2346">
        <v>2</v>
      </c>
      <c r="BT2346">
        <v>2</v>
      </c>
      <c r="BV2346" s="142"/>
      <c r="BW2346" s="302">
        <v>0</v>
      </c>
      <c r="BX2346" s="302">
        <v>0</v>
      </c>
      <c r="BY2346" s="302">
        <v>0</v>
      </c>
      <c r="BZ2346" s="302">
        <v>0</v>
      </c>
      <c r="CA2346" s="302">
        <v>0</v>
      </c>
      <c r="CB2346" s="302">
        <v>6</v>
      </c>
      <c r="CC2346" s="303">
        <v>2.3809523809523808E-2</v>
      </c>
      <c r="CD2346" s="304">
        <v>0.57735026918962573</v>
      </c>
      <c r="CE2346" s="302">
        <v>0</v>
      </c>
      <c r="CF2346" s="302">
        <v>30</v>
      </c>
      <c r="CG2346" s="296">
        <v>1.1904761904761906E-3</v>
      </c>
      <c r="CH2346" s="297" t="s">
        <v>12384</v>
      </c>
      <c r="CI2346" s="305">
        <v>1</v>
      </c>
      <c r="CJ2346" s="306">
        <v>6.7916359834753397</v>
      </c>
      <c r="CK2346" s="300">
        <v>2</v>
      </c>
      <c r="CL2346" s="301">
        <v>7</v>
      </c>
    </row>
    <row r="2347" spans="1:90" x14ac:dyDescent="0.25">
      <c r="A2347">
        <v>1810110100</v>
      </c>
      <c r="B2347" s="287" t="s">
        <v>14739</v>
      </c>
      <c r="C2347" s="141"/>
      <c r="N2347" s="142"/>
      <c r="O2347" s="141"/>
      <c r="AA2347" s="141"/>
      <c r="AL2347" s="142"/>
      <c r="AM2347" s="141"/>
      <c r="AX2347" s="142"/>
      <c r="AY2347" s="141"/>
      <c r="BJ2347" s="142"/>
      <c r="BK2347" s="141"/>
      <c r="BN2347">
        <v>1</v>
      </c>
      <c r="BV2347" s="142"/>
      <c r="BW2347" s="302">
        <v>0</v>
      </c>
      <c r="BX2347" s="302">
        <v>0</v>
      </c>
      <c r="BY2347" s="302">
        <v>0</v>
      </c>
      <c r="BZ2347" s="302">
        <v>0</v>
      </c>
      <c r="CA2347" s="302">
        <v>0</v>
      </c>
      <c r="CB2347" s="302">
        <v>1</v>
      </c>
      <c r="CC2347" s="303">
        <v>3.968253968253968E-3</v>
      </c>
      <c r="CD2347" s="304">
        <v>0</v>
      </c>
      <c r="CE2347" s="302">
        <v>0</v>
      </c>
      <c r="CF2347" s="302">
        <v>30</v>
      </c>
      <c r="CG2347" s="296">
        <v>1.9841269841269841E-4</v>
      </c>
      <c r="CH2347" s="297" t="s">
        <v>12384</v>
      </c>
      <c r="CI2347" s="305">
        <v>0</v>
      </c>
      <c r="CJ2347" s="306">
        <v>1.0357142857142856</v>
      </c>
      <c r="CK2347" s="300">
        <v>1</v>
      </c>
      <c r="CL2347" s="301">
        <v>2</v>
      </c>
    </row>
    <row r="2348" spans="1:90" x14ac:dyDescent="0.25">
      <c r="A2348">
        <v>1810110110</v>
      </c>
      <c r="B2348" s="287" t="s">
        <v>14740</v>
      </c>
      <c r="C2348" s="141"/>
      <c r="N2348" s="142"/>
      <c r="O2348" s="141"/>
      <c r="AA2348" s="141"/>
      <c r="AL2348" s="142"/>
      <c r="AM2348" s="141"/>
      <c r="AX2348" s="142"/>
      <c r="AY2348" s="141"/>
      <c r="BJ2348" s="142"/>
      <c r="BK2348" s="141"/>
      <c r="BL2348">
        <v>1</v>
      </c>
      <c r="BP2348">
        <v>1</v>
      </c>
      <c r="BR2348">
        <v>1</v>
      </c>
      <c r="BT2348">
        <v>1</v>
      </c>
      <c r="BV2348" s="142"/>
      <c r="BW2348" s="302">
        <v>0</v>
      </c>
      <c r="BX2348" s="302">
        <v>0</v>
      </c>
      <c r="BY2348" s="302">
        <v>0</v>
      </c>
      <c r="BZ2348" s="302">
        <v>0</v>
      </c>
      <c r="CA2348" s="302">
        <v>0</v>
      </c>
      <c r="CB2348" s="302">
        <v>4</v>
      </c>
      <c r="CC2348" s="303">
        <v>1.5873015873015872E-2</v>
      </c>
      <c r="CD2348" s="304">
        <v>0</v>
      </c>
      <c r="CE2348" s="302">
        <v>0</v>
      </c>
      <c r="CF2348" s="302">
        <v>30</v>
      </c>
      <c r="CG2348" s="296">
        <v>7.9365079365079365E-4</v>
      </c>
      <c r="CH2348" s="297" t="s">
        <v>12384</v>
      </c>
      <c r="CI2348" s="305">
        <v>0</v>
      </c>
      <c r="CJ2348" s="306">
        <v>4.1428571428571423</v>
      </c>
      <c r="CK2348" s="300">
        <v>1</v>
      </c>
      <c r="CL2348" s="301">
        <v>5</v>
      </c>
    </row>
    <row r="2349" spans="1:90" x14ac:dyDescent="0.25">
      <c r="A2349">
        <v>1810110120</v>
      </c>
      <c r="B2349" s="287" t="s">
        <v>14741</v>
      </c>
      <c r="C2349" s="141"/>
      <c r="N2349" s="142"/>
      <c r="O2349" s="141"/>
      <c r="AA2349" s="141"/>
      <c r="AL2349" s="142"/>
      <c r="AM2349" s="141"/>
      <c r="AX2349" s="142"/>
      <c r="AY2349" s="141"/>
      <c r="BJ2349" s="142"/>
      <c r="BK2349" s="141"/>
      <c r="BM2349">
        <v>1</v>
      </c>
      <c r="BO2349">
        <v>1</v>
      </c>
      <c r="BR2349">
        <v>1</v>
      </c>
      <c r="BT2349">
        <v>2</v>
      </c>
      <c r="BV2349" s="142">
        <v>1</v>
      </c>
      <c r="BW2349" s="302">
        <v>0</v>
      </c>
      <c r="BX2349" s="302">
        <v>0</v>
      </c>
      <c r="BY2349" s="302">
        <v>0</v>
      </c>
      <c r="BZ2349" s="302">
        <v>0</v>
      </c>
      <c r="CA2349" s="302">
        <v>0</v>
      </c>
      <c r="CB2349" s="302">
        <v>6</v>
      </c>
      <c r="CC2349" s="303">
        <v>2.3809523809523808E-2</v>
      </c>
      <c r="CD2349" s="304">
        <v>0.44721359549995787</v>
      </c>
      <c r="CE2349" s="302">
        <v>0</v>
      </c>
      <c r="CF2349" s="302">
        <v>30</v>
      </c>
      <c r="CG2349" s="296">
        <v>1.1904761904761906E-3</v>
      </c>
      <c r="CH2349" s="297" t="s">
        <v>12384</v>
      </c>
      <c r="CI2349" s="305">
        <v>1</v>
      </c>
      <c r="CJ2349" s="306">
        <v>6.6614993097856718</v>
      </c>
      <c r="CK2349" s="300">
        <v>2</v>
      </c>
      <c r="CL2349" s="301">
        <v>7</v>
      </c>
    </row>
    <row r="2350" spans="1:90" x14ac:dyDescent="0.25">
      <c r="A2350">
        <v>1810110130</v>
      </c>
      <c r="B2350" s="287" t="s">
        <v>14742</v>
      </c>
      <c r="C2350" s="141"/>
      <c r="N2350" s="142"/>
      <c r="O2350" s="141"/>
      <c r="AA2350" s="141"/>
      <c r="AL2350" s="142"/>
      <c r="AM2350" s="141"/>
      <c r="AX2350" s="142"/>
      <c r="AY2350" s="141"/>
      <c r="BJ2350" s="142"/>
      <c r="BK2350" s="141">
        <v>1</v>
      </c>
      <c r="BO2350">
        <v>1</v>
      </c>
      <c r="BT2350">
        <v>3</v>
      </c>
      <c r="BV2350" s="142"/>
      <c r="BW2350" s="302">
        <v>0</v>
      </c>
      <c r="BX2350" s="302">
        <v>0</v>
      </c>
      <c r="BY2350" s="302">
        <v>0</v>
      </c>
      <c r="BZ2350" s="302">
        <v>0</v>
      </c>
      <c r="CA2350" s="302">
        <v>0</v>
      </c>
      <c r="CB2350" s="302">
        <v>5</v>
      </c>
      <c r="CC2350" s="303">
        <v>1.984126984126984E-2</v>
      </c>
      <c r="CD2350" s="304">
        <v>1.1547005383792515</v>
      </c>
      <c r="CE2350" s="302">
        <v>0</v>
      </c>
      <c r="CF2350" s="302">
        <v>30</v>
      </c>
      <c r="CG2350" s="296">
        <v>9.9206349206349201E-4</v>
      </c>
      <c r="CH2350" s="297" t="s">
        <v>12384</v>
      </c>
      <c r="CI2350" s="305">
        <v>2</v>
      </c>
      <c r="CJ2350" s="306">
        <v>6.3332719669506794</v>
      </c>
      <c r="CK2350" s="300">
        <v>2</v>
      </c>
      <c r="CL2350" s="301">
        <v>7</v>
      </c>
    </row>
    <row r="2351" spans="1:90" x14ac:dyDescent="0.25">
      <c r="A2351">
        <v>1810110140</v>
      </c>
      <c r="B2351" s="287" t="s">
        <v>14743</v>
      </c>
      <c r="C2351" s="141"/>
      <c r="N2351" s="142"/>
      <c r="O2351" s="141"/>
      <c r="AA2351" s="141"/>
      <c r="AL2351" s="142"/>
      <c r="AM2351" s="141"/>
      <c r="AX2351" s="142"/>
      <c r="AY2351" s="141"/>
      <c r="BJ2351" s="142"/>
      <c r="BK2351" s="141">
        <v>3</v>
      </c>
      <c r="BL2351">
        <v>5</v>
      </c>
      <c r="BM2351">
        <v>4</v>
      </c>
      <c r="BO2351">
        <v>5</v>
      </c>
      <c r="BQ2351">
        <v>4</v>
      </c>
      <c r="BR2351">
        <v>5</v>
      </c>
      <c r="BS2351">
        <v>4</v>
      </c>
      <c r="BU2351">
        <v>4</v>
      </c>
      <c r="BV2351" s="142"/>
      <c r="BW2351" s="302">
        <v>0</v>
      </c>
      <c r="BX2351" s="302">
        <v>0</v>
      </c>
      <c r="BY2351" s="302">
        <v>0</v>
      </c>
      <c r="BZ2351" s="302">
        <v>0</v>
      </c>
      <c r="CA2351" s="302">
        <v>0</v>
      </c>
      <c r="CB2351" s="302">
        <v>34</v>
      </c>
      <c r="CC2351" s="303">
        <v>0.13492063492063491</v>
      </c>
      <c r="CD2351" s="304">
        <v>0.70710678118654757</v>
      </c>
      <c r="CE2351" s="302">
        <v>0</v>
      </c>
      <c r="CF2351" s="302">
        <v>30</v>
      </c>
      <c r="CG2351" s="296">
        <v>6.7460317460317464E-3</v>
      </c>
      <c r="CH2351" s="297" t="s">
        <v>12384</v>
      </c>
      <c r="CI2351" s="305">
        <v>1</v>
      </c>
      <c r="CJ2351" s="306">
        <v>35.921392495472261</v>
      </c>
      <c r="CK2351" s="300">
        <v>5</v>
      </c>
      <c r="CL2351" s="301">
        <v>37</v>
      </c>
    </row>
    <row r="2352" spans="1:90" x14ac:dyDescent="0.25">
      <c r="A2352">
        <v>1810110150</v>
      </c>
      <c r="B2352" s="287" t="s">
        <v>14744</v>
      </c>
      <c r="C2352" s="141"/>
      <c r="N2352" s="142"/>
      <c r="O2352" s="141"/>
      <c r="AA2352" s="141"/>
      <c r="AL2352" s="142"/>
      <c r="AM2352" s="141"/>
      <c r="AX2352" s="142"/>
      <c r="AY2352" s="141"/>
      <c r="BJ2352" s="142"/>
      <c r="BK2352" s="141">
        <v>6</v>
      </c>
      <c r="BL2352">
        <v>6</v>
      </c>
      <c r="BM2352">
        <v>1</v>
      </c>
      <c r="BO2352">
        <v>8</v>
      </c>
      <c r="BQ2352">
        <v>12</v>
      </c>
      <c r="BR2352">
        <v>7</v>
      </c>
      <c r="BS2352">
        <v>4</v>
      </c>
      <c r="BT2352">
        <v>2</v>
      </c>
      <c r="BU2352">
        <v>5</v>
      </c>
      <c r="BV2352" s="142">
        <v>5</v>
      </c>
      <c r="BW2352" s="302">
        <v>0</v>
      </c>
      <c r="BX2352" s="302">
        <v>0</v>
      </c>
      <c r="BY2352" s="302">
        <v>0</v>
      </c>
      <c r="BZ2352" s="302">
        <v>0</v>
      </c>
      <c r="CA2352" s="302">
        <v>0</v>
      </c>
      <c r="CB2352" s="302">
        <v>56</v>
      </c>
      <c r="CC2352" s="303">
        <v>0.22222222222222221</v>
      </c>
      <c r="CD2352" s="304">
        <v>3.0983866769659332</v>
      </c>
      <c r="CE2352" s="302">
        <v>0</v>
      </c>
      <c r="CF2352" s="302">
        <v>30</v>
      </c>
      <c r="CG2352" s="296">
        <v>1.1111111111111112E-2</v>
      </c>
      <c r="CH2352" s="297" t="s">
        <v>12384</v>
      </c>
      <c r="CI2352" s="305">
        <v>4</v>
      </c>
      <c r="CJ2352" s="306">
        <v>61.09838667696593</v>
      </c>
      <c r="CK2352" s="300">
        <v>10</v>
      </c>
      <c r="CL2352" s="301">
        <v>62</v>
      </c>
    </row>
    <row r="2353" spans="1:90" x14ac:dyDescent="0.25">
      <c r="A2353">
        <v>1810110160</v>
      </c>
      <c r="B2353" s="287" t="s">
        <v>14745</v>
      </c>
      <c r="C2353" s="141"/>
      <c r="N2353" s="142"/>
      <c r="O2353" s="141"/>
      <c r="AA2353" s="141"/>
      <c r="AL2353" s="142"/>
      <c r="AM2353" s="141"/>
      <c r="AX2353" s="142"/>
      <c r="AY2353" s="141"/>
      <c r="BJ2353" s="142"/>
      <c r="BK2353" s="141">
        <v>12</v>
      </c>
      <c r="BL2353">
        <v>8</v>
      </c>
      <c r="BM2353">
        <v>13</v>
      </c>
      <c r="BN2353">
        <v>14</v>
      </c>
      <c r="BO2353">
        <v>12</v>
      </c>
      <c r="BP2353">
        <v>8</v>
      </c>
      <c r="BQ2353">
        <v>11</v>
      </c>
      <c r="BR2353">
        <v>12</v>
      </c>
      <c r="BS2353">
        <v>7</v>
      </c>
      <c r="BT2353">
        <v>11</v>
      </c>
      <c r="BU2353">
        <v>8</v>
      </c>
      <c r="BV2353" s="142">
        <v>7</v>
      </c>
      <c r="BW2353" s="302">
        <v>0</v>
      </c>
      <c r="BX2353" s="302">
        <v>0</v>
      </c>
      <c r="BY2353" s="302">
        <v>0</v>
      </c>
      <c r="BZ2353" s="302">
        <v>0</v>
      </c>
      <c r="CA2353" s="302">
        <v>0</v>
      </c>
      <c r="CB2353" s="302">
        <v>123</v>
      </c>
      <c r="CC2353" s="303">
        <v>0.48809523809523808</v>
      </c>
      <c r="CD2353" s="304">
        <v>2.4908925016036831</v>
      </c>
      <c r="CE2353" s="302">
        <v>0</v>
      </c>
      <c r="CF2353" s="302">
        <v>30</v>
      </c>
      <c r="CG2353" s="296">
        <v>2.4404761904761905E-2</v>
      </c>
      <c r="CH2353" s="297" t="s">
        <v>12384</v>
      </c>
      <c r="CI2353" s="305">
        <v>3</v>
      </c>
      <c r="CJ2353" s="306">
        <v>129.88374964446083</v>
      </c>
      <c r="CK2353" s="300">
        <v>18</v>
      </c>
      <c r="CL2353" s="301">
        <v>131</v>
      </c>
    </row>
    <row r="2354" spans="1:90" x14ac:dyDescent="0.25">
      <c r="A2354">
        <v>1810110170</v>
      </c>
      <c r="B2354" s="287" t="s">
        <v>14746</v>
      </c>
      <c r="C2354" s="141"/>
      <c r="N2354" s="142"/>
      <c r="O2354" s="141"/>
      <c r="AA2354" s="141"/>
      <c r="AL2354" s="142"/>
      <c r="AM2354" s="141"/>
      <c r="AX2354" s="142"/>
      <c r="AY2354" s="141"/>
      <c r="BJ2354" s="142"/>
      <c r="BK2354" s="141">
        <v>11</v>
      </c>
      <c r="BL2354">
        <v>6</v>
      </c>
      <c r="BM2354">
        <v>12</v>
      </c>
      <c r="BN2354">
        <v>13</v>
      </c>
      <c r="BO2354">
        <v>13</v>
      </c>
      <c r="BP2354">
        <v>7</v>
      </c>
      <c r="BQ2354">
        <v>9</v>
      </c>
      <c r="BR2354">
        <v>6</v>
      </c>
      <c r="BS2354">
        <v>4</v>
      </c>
      <c r="BT2354">
        <v>9</v>
      </c>
      <c r="BU2354">
        <v>9</v>
      </c>
      <c r="BV2354" s="142">
        <v>9</v>
      </c>
      <c r="BW2354" s="302">
        <v>0</v>
      </c>
      <c r="BX2354" s="302">
        <v>0</v>
      </c>
      <c r="BY2354" s="302">
        <v>0</v>
      </c>
      <c r="BZ2354" s="302">
        <v>0</v>
      </c>
      <c r="CA2354" s="302">
        <v>0</v>
      </c>
      <c r="CB2354" s="302">
        <v>108</v>
      </c>
      <c r="CC2354" s="303">
        <v>0.42857142857142855</v>
      </c>
      <c r="CD2354" s="304">
        <v>2.8919952219248848</v>
      </c>
      <c r="CE2354" s="302">
        <v>0</v>
      </c>
      <c r="CF2354" s="302">
        <v>30</v>
      </c>
      <c r="CG2354" s="296">
        <v>2.1428571428571429E-2</v>
      </c>
      <c r="CH2354" s="297" t="s">
        <v>12384</v>
      </c>
      <c r="CI2354" s="305">
        <v>3</v>
      </c>
      <c r="CJ2354" s="306">
        <v>114.74913807906773</v>
      </c>
      <c r="CK2354" s="300">
        <v>16</v>
      </c>
      <c r="CL2354" s="301">
        <v>116</v>
      </c>
    </row>
    <row r="2355" spans="1:90" x14ac:dyDescent="0.25">
      <c r="A2355">
        <v>1810110180</v>
      </c>
      <c r="B2355" s="287" t="s">
        <v>14747</v>
      </c>
      <c r="C2355" s="141"/>
      <c r="N2355" s="142"/>
      <c r="O2355" s="141"/>
      <c r="AA2355" s="141"/>
      <c r="AL2355" s="142"/>
      <c r="AM2355" s="141"/>
      <c r="AX2355" s="142"/>
      <c r="AY2355" s="141"/>
      <c r="BJ2355" s="142"/>
      <c r="BK2355" s="141">
        <v>11</v>
      </c>
      <c r="BL2355">
        <v>7</v>
      </c>
      <c r="BM2355">
        <v>10</v>
      </c>
      <c r="BN2355">
        <v>13</v>
      </c>
      <c r="BO2355">
        <v>13</v>
      </c>
      <c r="BP2355">
        <v>6</v>
      </c>
      <c r="BQ2355">
        <v>10</v>
      </c>
      <c r="BR2355">
        <v>9</v>
      </c>
      <c r="BS2355">
        <v>8</v>
      </c>
      <c r="BT2355">
        <v>9</v>
      </c>
      <c r="BU2355">
        <v>10</v>
      </c>
      <c r="BV2355" s="142">
        <v>8</v>
      </c>
      <c r="BW2355" s="302">
        <v>0</v>
      </c>
      <c r="BX2355" s="302">
        <v>0</v>
      </c>
      <c r="BY2355" s="302">
        <v>0</v>
      </c>
      <c r="BZ2355" s="302">
        <v>0</v>
      </c>
      <c r="CA2355" s="302">
        <v>0</v>
      </c>
      <c r="CB2355" s="302">
        <v>114</v>
      </c>
      <c r="CC2355" s="303">
        <v>0.45238095238095238</v>
      </c>
      <c r="CD2355" s="304">
        <v>2.1532216876958201</v>
      </c>
      <c r="CE2355" s="302">
        <v>0</v>
      </c>
      <c r="CF2355" s="302">
        <v>30</v>
      </c>
      <c r="CG2355" s="296">
        <v>2.2619047619047622E-2</v>
      </c>
      <c r="CH2355" s="297" t="s">
        <v>12384</v>
      </c>
      <c r="CI2355" s="305">
        <v>3</v>
      </c>
      <c r="CJ2355" s="306">
        <v>120.22465025912439</v>
      </c>
      <c r="CK2355" s="300">
        <v>16</v>
      </c>
      <c r="CL2355" s="301">
        <v>121</v>
      </c>
    </row>
    <row r="2356" spans="1:90" x14ac:dyDescent="0.25">
      <c r="A2356">
        <v>1810110190</v>
      </c>
      <c r="B2356" s="287" t="s">
        <v>14748</v>
      </c>
      <c r="C2356" s="141"/>
      <c r="N2356" s="142"/>
      <c r="O2356" s="141"/>
      <c r="AA2356" s="141"/>
      <c r="AL2356" s="142"/>
      <c r="AM2356" s="141"/>
      <c r="AX2356" s="142"/>
      <c r="AY2356" s="141"/>
      <c r="BJ2356" s="142"/>
      <c r="BK2356" s="141">
        <v>9</v>
      </c>
      <c r="BM2356">
        <v>12</v>
      </c>
      <c r="BN2356">
        <v>12</v>
      </c>
      <c r="BO2356">
        <v>12</v>
      </c>
      <c r="BQ2356">
        <v>10</v>
      </c>
      <c r="BR2356">
        <v>11</v>
      </c>
      <c r="BS2356">
        <v>2</v>
      </c>
      <c r="BT2356">
        <v>2</v>
      </c>
      <c r="BU2356">
        <v>8</v>
      </c>
      <c r="BV2356" s="142">
        <v>6</v>
      </c>
      <c r="BW2356" s="302">
        <v>0</v>
      </c>
      <c r="BX2356" s="302">
        <v>0</v>
      </c>
      <c r="BY2356" s="302">
        <v>0</v>
      </c>
      <c r="BZ2356" s="302">
        <v>0</v>
      </c>
      <c r="CA2356" s="302">
        <v>0</v>
      </c>
      <c r="CB2356" s="302">
        <v>84</v>
      </c>
      <c r="CC2356" s="303">
        <v>0.33333333333333331</v>
      </c>
      <c r="CD2356" s="304">
        <v>3.8930136855083819</v>
      </c>
      <c r="CE2356" s="302">
        <v>0</v>
      </c>
      <c r="CF2356" s="302">
        <v>30</v>
      </c>
      <c r="CG2356" s="296">
        <v>1.6666666666666666E-2</v>
      </c>
      <c r="CH2356" s="297" t="s">
        <v>12384</v>
      </c>
      <c r="CI2356" s="305">
        <v>4</v>
      </c>
      <c r="CJ2356" s="306">
        <v>90.893013685508379</v>
      </c>
      <c r="CK2356" s="300">
        <v>14</v>
      </c>
      <c r="CL2356" s="301">
        <v>92</v>
      </c>
    </row>
    <row r="2357" spans="1:90" x14ac:dyDescent="0.25">
      <c r="A2357">
        <v>1810110200</v>
      </c>
      <c r="B2357" s="287" t="s">
        <v>14749</v>
      </c>
      <c r="C2357" s="141"/>
      <c r="N2357" s="142"/>
      <c r="O2357" s="141"/>
      <c r="AA2357" s="141"/>
      <c r="AL2357" s="142"/>
      <c r="AM2357" s="141"/>
      <c r="AX2357" s="142"/>
      <c r="AY2357" s="141"/>
      <c r="BJ2357" s="142"/>
      <c r="BK2357" s="141">
        <v>1</v>
      </c>
      <c r="BL2357">
        <v>1</v>
      </c>
      <c r="BM2357">
        <v>1</v>
      </c>
      <c r="BN2357">
        <v>1</v>
      </c>
      <c r="BO2357">
        <v>2</v>
      </c>
      <c r="BP2357">
        <v>1</v>
      </c>
      <c r="BQ2357">
        <v>1</v>
      </c>
      <c r="BR2357">
        <v>1</v>
      </c>
      <c r="BT2357">
        <v>1</v>
      </c>
      <c r="BU2357">
        <v>1</v>
      </c>
      <c r="BV2357" s="142">
        <v>1</v>
      </c>
      <c r="BW2357" s="302">
        <v>0</v>
      </c>
      <c r="BX2357" s="302">
        <v>0</v>
      </c>
      <c r="BY2357" s="302">
        <v>0</v>
      </c>
      <c r="BZ2357" s="302">
        <v>0</v>
      </c>
      <c r="CA2357" s="302">
        <v>0</v>
      </c>
      <c r="CB2357" s="302">
        <v>12</v>
      </c>
      <c r="CC2357" s="303">
        <v>4.7619047619047616E-2</v>
      </c>
      <c r="CD2357" s="304">
        <v>0.30151134457776346</v>
      </c>
      <c r="CE2357" s="302">
        <v>0</v>
      </c>
      <c r="CF2357" s="302">
        <v>30</v>
      </c>
      <c r="CG2357" s="296">
        <v>2.3809523809523812E-3</v>
      </c>
      <c r="CH2357" s="297" t="s">
        <v>12384</v>
      </c>
      <c r="CI2357" s="305">
        <v>1</v>
      </c>
      <c r="CJ2357" s="306">
        <v>12.73008277314919</v>
      </c>
      <c r="CK2357" s="300">
        <v>2</v>
      </c>
      <c r="CL2357" s="301">
        <v>13</v>
      </c>
    </row>
    <row r="2358" spans="1:90" x14ac:dyDescent="0.25">
      <c r="A2358">
        <v>1810110210</v>
      </c>
      <c r="B2358" s="287" t="s">
        <v>14750</v>
      </c>
      <c r="C2358" s="141"/>
      <c r="N2358" s="142"/>
      <c r="O2358" s="141"/>
      <c r="AA2358" s="141"/>
      <c r="AL2358" s="142"/>
      <c r="AM2358" s="141"/>
      <c r="AX2358" s="142"/>
      <c r="AY2358" s="141"/>
      <c r="BJ2358" s="142"/>
      <c r="BK2358" s="141">
        <v>3</v>
      </c>
      <c r="BT2358">
        <v>2</v>
      </c>
      <c r="BV2358" s="142"/>
      <c r="BW2358" s="302">
        <v>0</v>
      </c>
      <c r="BX2358" s="302">
        <v>0</v>
      </c>
      <c r="BY2358" s="302">
        <v>0</v>
      </c>
      <c r="BZ2358" s="302">
        <v>0</v>
      </c>
      <c r="CA2358" s="302">
        <v>0</v>
      </c>
      <c r="CB2358" s="302">
        <v>5</v>
      </c>
      <c r="CC2358" s="303">
        <v>1.984126984126984E-2</v>
      </c>
      <c r="CD2358" s="304">
        <v>0.70710678118654757</v>
      </c>
      <c r="CE2358" s="302">
        <v>0</v>
      </c>
      <c r="CF2358" s="302">
        <v>30</v>
      </c>
      <c r="CG2358" s="296">
        <v>9.9206349206349201E-4</v>
      </c>
      <c r="CH2358" s="297" t="s">
        <v>12384</v>
      </c>
      <c r="CI2358" s="305">
        <v>1</v>
      </c>
      <c r="CJ2358" s="306">
        <v>5.8856782097579758</v>
      </c>
      <c r="CK2358" s="300">
        <v>2</v>
      </c>
      <c r="CL2358" s="301">
        <v>6</v>
      </c>
    </row>
    <row r="2359" spans="1:90" x14ac:dyDescent="0.25">
      <c r="A2359">
        <v>1810110220</v>
      </c>
      <c r="B2359" s="287" t="s">
        <v>14751</v>
      </c>
      <c r="C2359" s="141"/>
      <c r="N2359" s="142"/>
      <c r="O2359" s="141"/>
      <c r="AA2359" s="141"/>
      <c r="AL2359" s="142"/>
      <c r="AM2359" s="141"/>
      <c r="AX2359" s="142"/>
      <c r="AY2359" s="141"/>
      <c r="BJ2359" s="142"/>
      <c r="BK2359" s="141"/>
      <c r="BM2359">
        <v>1</v>
      </c>
      <c r="BO2359">
        <v>5</v>
      </c>
      <c r="BR2359">
        <v>5</v>
      </c>
      <c r="BS2359">
        <v>4</v>
      </c>
      <c r="BT2359">
        <v>6</v>
      </c>
      <c r="BU2359">
        <v>6</v>
      </c>
      <c r="BV2359" s="142">
        <v>4</v>
      </c>
      <c r="BW2359" s="302">
        <v>0</v>
      </c>
      <c r="BX2359" s="302">
        <v>0</v>
      </c>
      <c r="BY2359" s="302">
        <v>0</v>
      </c>
      <c r="BZ2359" s="302">
        <v>0</v>
      </c>
      <c r="CA2359" s="302">
        <v>0</v>
      </c>
      <c r="CB2359" s="302">
        <v>31</v>
      </c>
      <c r="CC2359" s="303">
        <v>0.12301587301587301</v>
      </c>
      <c r="CD2359" s="304">
        <v>1.7182493859684496</v>
      </c>
      <c r="CE2359" s="302">
        <v>0</v>
      </c>
      <c r="CF2359" s="302">
        <v>30</v>
      </c>
      <c r="CG2359" s="296">
        <v>6.1507936507936506E-3</v>
      </c>
      <c r="CH2359" s="297" t="s">
        <v>12384</v>
      </c>
      <c r="CI2359" s="305">
        <v>2</v>
      </c>
      <c r="CJ2359" s="306">
        <v>33.825392243111303</v>
      </c>
      <c r="CK2359" s="300">
        <v>6</v>
      </c>
      <c r="CL2359" s="301">
        <v>34</v>
      </c>
    </row>
    <row r="2360" spans="1:90" x14ac:dyDescent="0.25">
      <c r="A2360">
        <v>1810110230</v>
      </c>
      <c r="B2360" s="287" t="s">
        <v>14752</v>
      </c>
      <c r="C2360" s="141"/>
      <c r="N2360" s="142"/>
      <c r="O2360" s="141"/>
      <c r="AA2360" s="141"/>
      <c r="AL2360" s="142"/>
      <c r="AM2360" s="141"/>
      <c r="AX2360" s="142"/>
      <c r="AY2360" s="141"/>
      <c r="BJ2360" s="142"/>
      <c r="BK2360" s="141">
        <v>3</v>
      </c>
      <c r="BL2360">
        <v>2</v>
      </c>
      <c r="BM2360">
        <v>3</v>
      </c>
      <c r="BN2360">
        <v>2</v>
      </c>
      <c r="BO2360">
        <v>1</v>
      </c>
      <c r="BP2360">
        <v>2</v>
      </c>
      <c r="BQ2360">
        <v>2</v>
      </c>
      <c r="BR2360">
        <v>4</v>
      </c>
      <c r="BS2360">
        <v>6</v>
      </c>
      <c r="BT2360">
        <v>2</v>
      </c>
      <c r="BU2360">
        <v>3</v>
      </c>
      <c r="BV2360" s="142">
        <v>2</v>
      </c>
      <c r="BW2360" s="302">
        <v>0</v>
      </c>
      <c r="BX2360" s="302">
        <v>0</v>
      </c>
      <c r="BY2360" s="302">
        <v>0</v>
      </c>
      <c r="BZ2360" s="302">
        <v>0</v>
      </c>
      <c r="CA2360" s="302">
        <v>0</v>
      </c>
      <c r="CB2360" s="302">
        <v>32</v>
      </c>
      <c r="CC2360" s="303">
        <v>0.12698412698412698</v>
      </c>
      <c r="CD2360" s="304">
        <v>1.3026778945578594</v>
      </c>
      <c r="CE2360" s="302">
        <v>0</v>
      </c>
      <c r="CF2360" s="302">
        <v>30</v>
      </c>
      <c r="CG2360" s="296">
        <v>6.3492063492063492E-3</v>
      </c>
      <c r="CH2360" s="297" t="s">
        <v>12384</v>
      </c>
      <c r="CI2360" s="305">
        <v>2</v>
      </c>
      <c r="CJ2360" s="306">
        <v>34.445535037414999</v>
      </c>
      <c r="CK2360" s="300">
        <v>6</v>
      </c>
      <c r="CL2360" s="301">
        <v>35</v>
      </c>
    </row>
    <row r="2361" spans="1:90" x14ac:dyDescent="0.25">
      <c r="A2361">
        <v>1810110240</v>
      </c>
      <c r="B2361" s="287" t="s">
        <v>14753</v>
      </c>
      <c r="C2361" s="141"/>
      <c r="N2361" s="142"/>
      <c r="O2361" s="141"/>
      <c r="AA2361" s="141"/>
      <c r="AL2361" s="142"/>
      <c r="AM2361" s="141"/>
      <c r="AX2361" s="142"/>
      <c r="AY2361" s="141"/>
      <c r="BJ2361" s="142"/>
      <c r="BK2361" s="141">
        <v>1</v>
      </c>
      <c r="BL2361">
        <v>1</v>
      </c>
      <c r="BN2361">
        <v>1</v>
      </c>
      <c r="BO2361">
        <v>1</v>
      </c>
      <c r="BP2361">
        <v>2</v>
      </c>
      <c r="BQ2361">
        <v>2</v>
      </c>
      <c r="BR2361">
        <v>2</v>
      </c>
      <c r="BS2361">
        <v>3</v>
      </c>
      <c r="BT2361">
        <v>1</v>
      </c>
      <c r="BV2361" s="142"/>
      <c r="BW2361" s="302">
        <v>0</v>
      </c>
      <c r="BX2361" s="302">
        <v>0</v>
      </c>
      <c r="BY2361" s="302">
        <v>0</v>
      </c>
      <c r="BZ2361" s="302">
        <v>0</v>
      </c>
      <c r="CA2361" s="302">
        <v>0</v>
      </c>
      <c r="CB2361" s="302">
        <v>14</v>
      </c>
      <c r="CC2361" s="303">
        <v>5.5555555555555552E-2</v>
      </c>
      <c r="CD2361" s="304">
        <v>0.72648315725677881</v>
      </c>
      <c r="CE2361" s="302">
        <v>0</v>
      </c>
      <c r="CF2361" s="302">
        <v>30</v>
      </c>
      <c r="CG2361" s="296">
        <v>2.7777777777777779E-3</v>
      </c>
      <c r="CH2361" s="297" t="s">
        <v>12384</v>
      </c>
      <c r="CI2361" s="305">
        <v>1</v>
      </c>
      <c r="CJ2361" s="306">
        <v>15.226483157256778</v>
      </c>
      <c r="CK2361" s="300">
        <v>3</v>
      </c>
      <c r="CL2361" s="301">
        <v>16</v>
      </c>
    </row>
    <row r="2362" spans="1:90" x14ac:dyDescent="0.25">
      <c r="A2362">
        <v>1810110250</v>
      </c>
      <c r="B2362" s="287" t="s">
        <v>14754</v>
      </c>
      <c r="C2362" s="141"/>
      <c r="N2362" s="142"/>
      <c r="O2362" s="141"/>
      <c r="AA2362" s="141"/>
      <c r="AL2362" s="142"/>
      <c r="AM2362" s="141"/>
      <c r="AX2362" s="142"/>
      <c r="AY2362" s="141"/>
      <c r="BJ2362" s="142"/>
      <c r="BK2362" s="141">
        <v>1</v>
      </c>
      <c r="BM2362">
        <v>1</v>
      </c>
      <c r="BT2362">
        <v>1</v>
      </c>
      <c r="BV2362" s="142"/>
      <c r="BW2362" s="302">
        <v>0</v>
      </c>
      <c r="BX2362" s="302">
        <v>0</v>
      </c>
      <c r="BY2362" s="302">
        <v>0</v>
      </c>
      <c r="BZ2362" s="302">
        <v>0</v>
      </c>
      <c r="CA2362" s="302">
        <v>0</v>
      </c>
      <c r="CB2362" s="302">
        <v>3</v>
      </c>
      <c r="CC2362" s="303">
        <v>1.1904761904761904E-2</v>
      </c>
      <c r="CD2362" s="304">
        <v>0</v>
      </c>
      <c r="CE2362" s="302">
        <v>0</v>
      </c>
      <c r="CF2362" s="302">
        <v>30</v>
      </c>
      <c r="CG2362" s="296">
        <v>5.9523809523809529E-4</v>
      </c>
      <c r="CH2362" s="297" t="s">
        <v>12384</v>
      </c>
      <c r="CI2362" s="305">
        <v>0</v>
      </c>
      <c r="CJ2362" s="306">
        <v>3.1071428571428568</v>
      </c>
      <c r="CK2362" s="300">
        <v>1</v>
      </c>
      <c r="CL2362" s="301">
        <v>4</v>
      </c>
    </row>
    <row r="2363" spans="1:90" x14ac:dyDescent="0.25">
      <c r="A2363">
        <v>1810110260</v>
      </c>
      <c r="B2363" s="287" t="s">
        <v>14755</v>
      </c>
      <c r="C2363" s="141"/>
      <c r="N2363" s="142"/>
      <c r="O2363" s="141"/>
      <c r="AA2363" s="141"/>
      <c r="AL2363" s="142"/>
      <c r="AM2363" s="141"/>
      <c r="AX2363" s="142"/>
      <c r="AY2363" s="141"/>
      <c r="BJ2363" s="142"/>
      <c r="BK2363" s="141">
        <v>4</v>
      </c>
      <c r="BO2363">
        <v>1</v>
      </c>
      <c r="BQ2363">
        <v>1</v>
      </c>
      <c r="BR2363">
        <v>4</v>
      </c>
      <c r="BT2363">
        <v>3</v>
      </c>
      <c r="BV2363" s="142"/>
      <c r="BW2363" s="302">
        <v>0</v>
      </c>
      <c r="BX2363" s="302">
        <v>0</v>
      </c>
      <c r="BY2363" s="302">
        <v>0</v>
      </c>
      <c r="BZ2363" s="302">
        <v>0</v>
      </c>
      <c r="CA2363" s="302">
        <v>0</v>
      </c>
      <c r="CB2363" s="302">
        <v>13</v>
      </c>
      <c r="CC2363" s="303">
        <v>5.1587301587301584E-2</v>
      </c>
      <c r="CD2363" s="304">
        <v>1.5165750888103104</v>
      </c>
      <c r="CE2363" s="302">
        <v>0</v>
      </c>
      <c r="CF2363" s="302">
        <v>30</v>
      </c>
      <c r="CG2363" s="296">
        <v>2.5793650793650793E-3</v>
      </c>
      <c r="CH2363" s="297" t="s">
        <v>12384</v>
      </c>
      <c r="CI2363" s="305">
        <v>2</v>
      </c>
      <c r="CJ2363" s="306">
        <v>14.980860803096023</v>
      </c>
      <c r="CK2363" s="300">
        <v>4</v>
      </c>
      <c r="CL2363" s="301">
        <v>16</v>
      </c>
    </row>
    <row r="2364" spans="1:90" x14ac:dyDescent="0.25">
      <c r="A2364">
        <v>1810110270</v>
      </c>
      <c r="B2364" s="287" t="s">
        <v>14756</v>
      </c>
      <c r="C2364" s="141"/>
      <c r="N2364" s="142"/>
      <c r="O2364" s="141"/>
      <c r="AA2364" s="141"/>
      <c r="AL2364" s="142"/>
      <c r="AM2364" s="141"/>
      <c r="AX2364" s="142"/>
      <c r="AY2364" s="141"/>
      <c r="BJ2364" s="142"/>
      <c r="BK2364" s="141">
        <v>1</v>
      </c>
      <c r="BL2364">
        <v>1</v>
      </c>
      <c r="BO2364">
        <v>1</v>
      </c>
      <c r="BR2364">
        <v>1</v>
      </c>
      <c r="BS2364">
        <v>2</v>
      </c>
      <c r="BV2364" s="142"/>
      <c r="BW2364" s="302">
        <v>0</v>
      </c>
      <c r="BX2364" s="302">
        <v>0</v>
      </c>
      <c r="BY2364" s="302">
        <v>0</v>
      </c>
      <c r="BZ2364" s="302">
        <v>0</v>
      </c>
      <c r="CA2364" s="302">
        <v>0</v>
      </c>
      <c r="CB2364" s="302">
        <v>6</v>
      </c>
      <c r="CC2364" s="303">
        <v>2.3809523809523808E-2</v>
      </c>
      <c r="CD2364" s="304">
        <v>0.44721359549995787</v>
      </c>
      <c r="CE2364" s="302">
        <v>0</v>
      </c>
      <c r="CF2364" s="302">
        <v>30</v>
      </c>
      <c r="CG2364" s="296">
        <v>1.1904761904761906E-3</v>
      </c>
      <c r="CH2364" s="297" t="s">
        <v>12384</v>
      </c>
      <c r="CI2364" s="305">
        <v>1</v>
      </c>
      <c r="CJ2364" s="306">
        <v>6.6614993097856718</v>
      </c>
      <c r="CK2364" s="300">
        <v>2</v>
      </c>
      <c r="CL2364" s="301">
        <v>7</v>
      </c>
    </row>
    <row r="2365" spans="1:90" x14ac:dyDescent="0.25">
      <c r="A2365">
        <v>1810110280</v>
      </c>
      <c r="B2365" s="287" t="s">
        <v>14757</v>
      </c>
      <c r="C2365" s="141"/>
      <c r="N2365" s="142"/>
      <c r="O2365" s="141"/>
      <c r="AA2365" s="141"/>
      <c r="AL2365" s="142"/>
      <c r="AM2365" s="141"/>
      <c r="AX2365" s="142"/>
      <c r="AY2365" s="141"/>
      <c r="BJ2365" s="142"/>
      <c r="BK2365" s="141"/>
      <c r="BO2365">
        <v>1</v>
      </c>
      <c r="BV2365" s="142"/>
      <c r="BW2365" s="302">
        <v>0</v>
      </c>
      <c r="BX2365" s="302">
        <v>0</v>
      </c>
      <c r="BY2365" s="302">
        <v>0</v>
      </c>
      <c r="BZ2365" s="302">
        <v>0</v>
      </c>
      <c r="CA2365" s="302">
        <v>0</v>
      </c>
      <c r="CB2365" s="302">
        <v>1</v>
      </c>
      <c r="CC2365" s="303">
        <v>3.968253968253968E-3</v>
      </c>
      <c r="CD2365" s="304">
        <v>0</v>
      </c>
      <c r="CE2365" s="302">
        <v>0</v>
      </c>
      <c r="CF2365" s="302">
        <v>30</v>
      </c>
      <c r="CG2365" s="296">
        <v>1.9841269841269841E-4</v>
      </c>
      <c r="CH2365" s="297" t="s">
        <v>12384</v>
      </c>
      <c r="CI2365" s="305">
        <v>0</v>
      </c>
      <c r="CJ2365" s="306">
        <v>1.0357142857142856</v>
      </c>
      <c r="CK2365" s="300">
        <v>1</v>
      </c>
      <c r="CL2365" s="301">
        <v>2</v>
      </c>
    </row>
    <row r="2366" spans="1:90" x14ac:dyDescent="0.25">
      <c r="A2366">
        <v>1810110290</v>
      </c>
      <c r="B2366" s="287" t="s">
        <v>14758</v>
      </c>
      <c r="C2366" s="141"/>
      <c r="N2366" s="142"/>
      <c r="O2366" s="141"/>
      <c r="AA2366" s="141"/>
      <c r="AL2366" s="142"/>
      <c r="AM2366" s="141"/>
      <c r="AX2366" s="142"/>
      <c r="AY2366" s="141"/>
      <c r="BJ2366" s="142"/>
      <c r="BK2366" s="141">
        <v>2</v>
      </c>
      <c r="BM2366">
        <v>3</v>
      </c>
      <c r="BN2366">
        <v>1</v>
      </c>
      <c r="BO2366">
        <v>2</v>
      </c>
      <c r="BP2366">
        <v>1</v>
      </c>
      <c r="BQ2366">
        <v>4</v>
      </c>
      <c r="BR2366">
        <v>5</v>
      </c>
      <c r="BS2366">
        <v>5</v>
      </c>
      <c r="BT2366">
        <v>6</v>
      </c>
      <c r="BU2366">
        <v>1</v>
      </c>
      <c r="BV2366" s="142">
        <v>3</v>
      </c>
      <c r="BW2366" s="302">
        <v>0</v>
      </c>
      <c r="BX2366" s="302">
        <v>0</v>
      </c>
      <c r="BY2366" s="302">
        <v>0</v>
      </c>
      <c r="BZ2366" s="302">
        <v>0</v>
      </c>
      <c r="CA2366" s="302">
        <v>0</v>
      </c>
      <c r="CB2366" s="302">
        <v>33</v>
      </c>
      <c r="CC2366" s="303">
        <v>0.13095238095238096</v>
      </c>
      <c r="CD2366" s="304">
        <v>1.7888543819998317</v>
      </c>
      <c r="CE2366" s="302">
        <v>0</v>
      </c>
      <c r="CF2366" s="302">
        <v>30</v>
      </c>
      <c r="CG2366" s="296">
        <v>6.5476190476190486E-3</v>
      </c>
      <c r="CH2366" s="297" t="s">
        <v>12384</v>
      </c>
      <c r="CI2366" s="305">
        <v>2</v>
      </c>
      <c r="CJ2366" s="306">
        <v>35.967425810571264</v>
      </c>
      <c r="CK2366" s="300">
        <v>6</v>
      </c>
      <c r="CL2366" s="301">
        <v>37</v>
      </c>
    </row>
    <row r="2367" spans="1:90" x14ac:dyDescent="0.25">
      <c r="A2367">
        <v>1810110300</v>
      </c>
      <c r="B2367" s="287" t="s">
        <v>14759</v>
      </c>
      <c r="C2367" s="141"/>
      <c r="N2367" s="142"/>
      <c r="O2367" s="141"/>
      <c r="AA2367" s="141"/>
      <c r="AL2367" s="142"/>
      <c r="AM2367" s="141"/>
      <c r="AX2367" s="142"/>
      <c r="AY2367" s="141"/>
      <c r="BJ2367" s="142"/>
      <c r="BK2367" s="141"/>
      <c r="BL2367">
        <v>1</v>
      </c>
      <c r="BM2367">
        <v>1</v>
      </c>
      <c r="BN2367">
        <v>1</v>
      </c>
      <c r="BP2367">
        <v>1</v>
      </c>
      <c r="BR2367">
        <v>3</v>
      </c>
      <c r="BS2367">
        <v>4</v>
      </c>
      <c r="BV2367" s="142">
        <v>1</v>
      </c>
      <c r="BW2367" s="302">
        <v>0</v>
      </c>
      <c r="BX2367" s="302">
        <v>0</v>
      </c>
      <c r="BY2367" s="302">
        <v>0</v>
      </c>
      <c r="BZ2367" s="302">
        <v>0</v>
      </c>
      <c r="CA2367" s="302">
        <v>0</v>
      </c>
      <c r="CB2367" s="302">
        <v>12</v>
      </c>
      <c r="CC2367" s="303">
        <v>4.7619047619047616E-2</v>
      </c>
      <c r="CD2367" s="304">
        <v>1.2535663410560174</v>
      </c>
      <c r="CE2367" s="302">
        <v>0</v>
      </c>
      <c r="CF2367" s="302">
        <v>30</v>
      </c>
      <c r="CG2367" s="296">
        <v>2.3809523809523812E-3</v>
      </c>
      <c r="CH2367" s="297" t="s">
        <v>12384</v>
      </c>
      <c r="CI2367" s="305">
        <v>2</v>
      </c>
      <c r="CJ2367" s="306">
        <v>13.682137769627445</v>
      </c>
      <c r="CK2367" s="300">
        <v>3</v>
      </c>
      <c r="CL2367" s="301">
        <v>14</v>
      </c>
    </row>
    <row r="2368" spans="1:90" x14ac:dyDescent="0.25">
      <c r="A2368">
        <v>1810110310</v>
      </c>
      <c r="B2368" s="287" t="s">
        <v>14760</v>
      </c>
      <c r="C2368" s="141"/>
      <c r="N2368" s="142"/>
      <c r="O2368" s="141"/>
      <c r="AA2368" s="141"/>
      <c r="AL2368" s="142"/>
      <c r="AM2368" s="141"/>
      <c r="AX2368" s="142"/>
      <c r="AY2368" s="141"/>
      <c r="BJ2368" s="142"/>
      <c r="BK2368" s="141"/>
      <c r="BM2368">
        <v>1</v>
      </c>
      <c r="BN2368">
        <v>1</v>
      </c>
      <c r="BO2368">
        <v>1</v>
      </c>
      <c r="BR2368">
        <v>1</v>
      </c>
      <c r="BV2368" s="142"/>
      <c r="BW2368" s="302">
        <v>0</v>
      </c>
      <c r="BX2368" s="302">
        <v>0</v>
      </c>
      <c r="BY2368" s="302">
        <v>0</v>
      </c>
      <c r="BZ2368" s="302">
        <v>0</v>
      </c>
      <c r="CA2368" s="302">
        <v>0</v>
      </c>
      <c r="CB2368" s="302">
        <v>4</v>
      </c>
      <c r="CC2368" s="303">
        <v>1.5873015873015872E-2</v>
      </c>
      <c r="CD2368" s="304">
        <v>0</v>
      </c>
      <c r="CE2368" s="302">
        <v>0</v>
      </c>
      <c r="CF2368" s="302">
        <v>30</v>
      </c>
      <c r="CG2368" s="296">
        <v>7.9365079365079365E-4</v>
      </c>
      <c r="CH2368" s="297" t="s">
        <v>12384</v>
      </c>
      <c r="CI2368" s="305">
        <v>0</v>
      </c>
      <c r="CJ2368" s="306">
        <v>4.1428571428571423</v>
      </c>
      <c r="CK2368" s="300">
        <v>1</v>
      </c>
      <c r="CL2368" s="301">
        <v>5</v>
      </c>
    </row>
    <row r="2369" spans="1:90" x14ac:dyDescent="0.25">
      <c r="A2369">
        <v>1810110330</v>
      </c>
      <c r="B2369" s="287" t="s">
        <v>14761</v>
      </c>
      <c r="C2369" s="141"/>
      <c r="N2369" s="142"/>
      <c r="O2369" s="141"/>
      <c r="AA2369" s="141"/>
      <c r="AL2369" s="142"/>
      <c r="AM2369" s="141"/>
      <c r="AX2369" s="142"/>
      <c r="AY2369" s="141"/>
      <c r="BJ2369" s="142"/>
      <c r="BK2369" s="141">
        <v>1</v>
      </c>
      <c r="BL2369">
        <v>1</v>
      </c>
      <c r="BN2369">
        <v>1</v>
      </c>
      <c r="BO2369">
        <v>1</v>
      </c>
      <c r="BP2369">
        <v>1</v>
      </c>
      <c r="BR2369">
        <v>1</v>
      </c>
      <c r="BS2369">
        <v>1</v>
      </c>
      <c r="BT2369">
        <v>1</v>
      </c>
      <c r="BV2369" s="142">
        <v>1</v>
      </c>
      <c r="BW2369" s="302">
        <v>0</v>
      </c>
      <c r="BX2369" s="302">
        <v>0</v>
      </c>
      <c r="BY2369" s="302">
        <v>0</v>
      </c>
      <c r="BZ2369" s="302">
        <v>0</v>
      </c>
      <c r="CA2369" s="302">
        <v>0</v>
      </c>
      <c r="CB2369" s="302">
        <v>9</v>
      </c>
      <c r="CC2369" s="303">
        <v>3.5714285714285712E-2</v>
      </c>
      <c r="CD2369" s="304">
        <v>0</v>
      </c>
      <c r="CE2369" s="302">
        <v>0</v>
      </c>
      <c r="CF2369" s="302">
        <v>30</v>
      </c>
      <c r="CG2369" s="296">
        <v>1.7857142857142857E-3</v>
      </c>
      <c r="CH2369" s="297" t="s">
        <v>12384</v>
      </c>
      <c r="CI2369" s="305">
        <v>0</v>
      </c>
      <c r="CJ2369" s="306">
        <v>9.3214285714285712</v>
      </c>
      <c r="CK2369" s="300">
        <v>2</v>
      </c>
      <c r="CL2369" s="301">
        <v>10</v>
      </c>
    </row>
    <row r="2370" spans="1:90" x14ac:dyDescent="0.25">
      <c r="A2370">
        <v>1810110340</v>
      </c>
      <c r="B2370" s="287" t="s">
        <v>14762</v>
      </c>
      <c r="C2370" s="141"/>
      <c r="N2370" s="142"/>
      <c r="O2370" s="141"/>
      <c r="AA2370" s="141"/>
      <c r="AL2370" s="142"/>
      <c r="AM2370" s="141"/>
      <c r="AX2370" s="142"/>
      <c r="AY2370" s="141"/>
      <c r="BJ2370" s="142"/>
      <c r="BK2370" s="141"/>
      <c r="BM2370">
        <v>1</v>
      </c>
      <c r="BQ2370">
        <v>1</v>
      </c>
      <c r="BS2370">
        <v>2</v>
      </c>
      <c r="BT2370">
        <v>1</v>
      </c>
      <c r="BU2370">
        <v>1</v>
      </c>
      <c r="BV2370" s="142"/>
      <c r="BW2370" s="302">
        <v>0</v>
      </c>
      <c r="BX2370" s="302">
        <v>0</v>
      </c>
      <c r="BY2370" s="302">
        <v>0</v>
      </c>
      <c r="BZ2370" s="302">
        <v>0</v>
      </c>
      <c r="CA2370" s="302">
        <v>0</v>
      </c>
      <c r="CB2370" s="302">
        <v>6</v>
      </c>
      <c r="CC2370" s="303">
        <v>2.3809523809523808E-2</v>
      </c>
      <c r="CD2370" s="304">
        <v>0.44721359549995787</v>
      </c>
      <c r="CE2370" s="302">
        <v>0</v>
      </c>
      <c r="CF2370" s="302">
        <v>30</v>
      </c>
      <c r="CG2370" s="296">
        <v>1.1904761904761906E-3</v>
      </c>
      <c r="CH2370" s="297" t="s">
        <v>12384</v>
      </c>
      <c r="CI2370" s="305">
        <v>1</v>
      </c>
      <c r="CJ2370" s="306">
        <v>6.6614993097856718</v>
      </c>
      <c r="CK2370" s="300">
        <v>2</v>
      </c>
      <c r="CL2370" s="301">
        <v>7</v>
      </c>
    </row>
    <row r="2371" spans="1:90" x14ac:dyDescent="0.25">
      <c r="A2371">
        <v>1810110350</v>
      </c>
      <c r="B2371" s="287" t="s">
        <v>14763</v>
      </c>
      <c r="C2371" s="141"/>
      <c r="N2371" s="142"/>
      <c r="O2371" s="141"/>
      <c r="AA2371" s="141"/>
      <c r="AL2371" s="142"/>
      <c r="AM2371" s="141"/>
      <c r="AX2371" s="142"/>
      <c r="AY2371" s="141"/>
      <c r="BJ2371" s="142"/>
      <c r="BK2371" s="141"/>
      <c r="BL2371">
        <v>1</v>
      </c>
      <c r="BN2371">
        <v>1</v>
      </c>
      <c r="BR2371">
        <v>1</v>
      </c>
      <c r="BV2371" s="142"/>
      <c r="BW2371" s="302">
        <v>0</v>
      </c>
      <c r="BX2371" s="302">
        <v>0</v>
      </c>
      <c r="BY2371" s="302">
        <v>0</v>
      </c>
      <c r="BZ2371" s="302">
        <v>0</v>
      </c>
      <c r="CA2371" s="302">
        <v>0</v>
      </c>
      <c r="CB2371" s="302">
        <v>3</v>
      </c>
      <c r="CC2371" s="303">
        <v>1.1904761904761904E-2</v>
      </c>
      <c r="CD2371" s="304">
        <v>0</v>
      </c>
      <c r="CE2371" s="302">
        <v>0</v>
      </c>
      <c r="CF2371" s="302">
        <v>30</v>
      </c>
      <c r="CG2371" s="296">
        <v>5.9523809523809529E-4</v>
      </c>
      <c r="CH2371" s="297" t="s">
        <v>12384</v>
      </c>
      <c r="CI2371" s="305">
        <v>0</v>
      </c>
      <c r="CJ2371" s="306">
        <v>3.1071428571428568</v>
      </c>
      <c r="CK2371" s="300">
        <v>1</v>
      </c>
      <c r="CL2371" s="301">
        <v>4</v>
      </c>
    </row>
    <row r="2372" spans="1:90" x14ac:dyDescent="0.25">
      <c r="A2372">
        <v>1810110360</v>
      </c>
      <c r="B2372" s="287" t="s">
        <v>14764</v>
      </c>
      <c r="C2372" s="141"/>
      <c r="N2372" s="142"/>
      <c r="O2372" s="141"/>
      <c r="AA2372" s="141"/>
      <c r="AL2372" s="142"/>
      <c r="AM2372" s="141"/>
      <c r="AX2372" s="142"/>
      <c r="AY2372" s="141"/>
      <c r="BJ2372" s="142"/>
      <c r="BK2372" s="141"/>
      <c r="BO2372">
        <v>1</v>
      </c>
      <c r="BV2372" s="142"/>
      <c r="BW2372" s="302">
        <v>0</v>
      </c>
      <c r="BX2372" s="302">
        <v>0</v>
      </c>
      <c r="BY2372" s="302">
        <v>0</v>
      </c>
      <c r="BZ2372" s="302">
        <v>0</v>
      </c>
      <c r="CA2372" s="302">
        <v>0</v>
      </c>
      <c r="CB2372" s="302">
        <v>1</v>
      </c>
      <c r="CC2372" s="303">
        <v>3.968253968253968E-3</v>
      </c>
      <c r="CD2372" s="304">
        <v>0</v>
      </c>
      <c r="CE2372" s="302">
        <v>0</v>
      </c>
      <c r="CF2372" s="302">
        <v>30</v>
      </c>
      <c r="CG2372" s="296">
        <v>1.9841269841269841E-4</v>
      </c>
      <c r="CH2372" s="297" t="s">
        <v>12384</v>
      </c>
      <c r="CI2372" s="305">
        <v>0</v>
      </c>
      <c r="CJ2372" s="306">
        <v>1.0357142857142856</v>
      </c>
      <c r="CK2372" s="300">
        <v>1</v>
      </c>
      <c r="CL2372" s="301">
        <v>2</v>
      </c>
    </row>
    <row r="2373" spans="1:90" x14ac:dyDescent="0.25">
      <c r="A2373">
        <v>1810110370</v>
      </c>
      <c r="B2373" s="287" t="s">
        <v>14765</v>
      </c>
      <c r="C2373" s="141"/>
      <c r="N2373" s="142"/>
      <c r="O2373" s="141"/>
      <c r="AA2373" s="141"/>
      <c r="AL2373" s="142"/>
      <c r="AM2373" s="141"/>
      <c r="AX2373" s="142"/>
      <c r="AY2373" s="141"/>
      <c r="BJ2373" s="142"/>
      <c r="BK2373" s="141"/>
      <c r="BM2373">
        <v>1</v>
      </c>
      <c r="BN2373">
        <v>1</v>
      </c>
      <c r="BR2373">
        <v>1</v>
      </c>
      <c r="BS2373">
        <v>1</v>
      </c>
      <c r="BT2373">
        <v>1</v>
      </c>
      <c r="BV2373" s="142">
        <v>1</v>
      </c>
      <c r="BW2373" s="302">
        <v>0</v>
      </c>
      <c r="BX2373" s="302">
        <v>0</v>
      </c>
      <c r="BY2373" s="302">
        <v>0</v>
      </c>
      <c r="BZ2373" s="302">
        <v>0</v>
      </c>
      <c r="CA2373" s="302">
        <v>0</v>
      </c>
      <c r="CB2373" s="302">
        <v>6</v>
      </c>
      <c r="CC2373" s="303">
        <v>2.3809523809523808E-2</v>
      </c>
      <c r="CD2373" s="304">
        <v>0</v>
      </c>
      <c r="CE2373" s="302">
        <v>0</v>
      </c>
      <c r="CF2373" s="302">
        <v>30</v>
      </c>
      <c r="CG2373" s="296">
        <v>1.1904761904761906E-3</v>
      </c>
      <c r="CH2373" s="297" t="s">
        <v>12384</v>
      </c>
      <c r="CI2373" s="305">
        <v>0</v>
      </c>
      <c r="CJ2373" s="306">
        <v>6.2142857142857135</v>
      </c>
      <c r="CK2373" s="300">
        <v>1</v>
      </c>
      <c r="CL2373" s="301">
        <v>7</v>
      </c>
    </row>
    <row r="2374" spans="1:90" ht="15.75" thickBot="1" x14ac:dyDescent="0.3">
      <c r="A2374">
        <v>1810110380</v>
      </c>
      <c r="B2374" s="308" t="s">
        <v>14766</v>
      </c>
      <c r="C2374" s="143"/>
      <c r="D2374" s="144"/>
      <c r="E2374" s="144"/>
      <c r="F2374" s="144"/>
      <c r="G2374" s="144"/>
      <c r="H2374" s="144"/>
      <c r="I2374" s="144"/>
      <c r="J2374" s="144"/>
      <c r="K2374" s="144"/>
      <c r="L2374" s="144"/>
      <c r="M2374" s="144"/>
      <c r="N2374" s="145"/>
      <c r="O2374" s="143"/>
      <c r="P2374" s="144"/>
      <c r="Q2374" s="144"/>
      <c r="R2374" s="144"/>
      <c r="S2374" s="144"/>
      <c r="T2374" s="144"/>
      <c r="U2374" s="144"/>
      <c r="V2374" s="144"/>
      <c r="W2374" s="144"/>
      <c r="X2374" s="144"/>
      <c r="Y2374" s="144"/>
      <c r="Z2374" s="144"/>
      <c r="AA2374" s="143"/>
      <c r="AB2374" s="144"/>
      <c r="AC2374" s="144"/>
      <c r="AD2374" s="144"/>
      <c r="AE2374" s="144"/>
      <c r="AF2374" s="144"/>
      <c r="AG2374" s="144"/>
      <c r="AH2374" s="144"/>
      <c r="AI2374" s="144"/>
      <c r="AJ2374" s="144"/>
      <c r="AK2374" s="144"/>
      <c r="AL2374" s="145"/>
      <c r="AM2374" s="143"/>
      <c r="AN2374" s="144"/>
      <c r="AO2374" s="144"/>
      <c r="AP2374" s="144"/>
      <c r="AQ2374" s="144"/>
      <c r="AR2374" s="144"/>
      <c r="AS2374" s="144"/>
      <c r="AT2374" s="144"/>
      <c r="AU2374" s="144"/>
      <c r="AV2374" s="144"/>
      <c r="AW2374" s="144"/>
      <c r="AX2374" s="145"/>
      <c r="AY2374" s="143"/>
      <c r="AZ2374" s="144"/>
      <c r="BA2374" s="144"/>
      <c r="BB2374" s="144"/>
      <c r="BC2374" s="144"/>
      <c r="BD2374" s="144"/>
      <c r="BE2374" s="144"/>
      <c r="BF2374" s="144"/>
      <c r="BG2374" s="144"/>
      <c r="BH2374" s="144"/>
      <c r="BI2374" s="144"/>
      <c r="BJ2374" s="145"/>
      <c r="BK2374" s="143"/>
      <c r="BL2374" s="144"/>
      <c r="BM2374" s="144"/>
      <c r="BN2374" s="144"/>
      <c r="BO2374" s="144"/>
      <c r="BP2374" s="144"/>
      <c r="BQ2374" s="144"/>
      <c r="BR2374" s="144"/>
      <c r="BS2374" s="144">
        <v>1</v>
      </c>
      <c r="BT2374" s="144"/>
      <c r="BU2374" s="144"/>
      <c r="BV2374" s="145"/>
      <c r="BW2374" s="288">
        <v>0</v>
      </c>
      <c r="BX2374" s="288">
        <v>0</v>
      </c>
      <c r="BY2374" s="288">
        <v>0</v>
      </c>
      <c r="BZ2374" s="288">
        <v>0</v>
      </c>
      <c r="CA2374" s="288">
        <v>0</v>
      </c>
      <c r="CB2374" s="288">
        <v>1</v>
      </c>
      <c r="CC2374" s="309">
        <v>3.968253968253968E-3</v>
      </c>
      <c r="CD2374" s="310">
        <v>0</v>
      </c>
      <c r="CE2374" s="288">
        <v>0</v>
      </c>
      <c r="CF2374" s="288">
        <v>30</v>
      </c>
      <c r="CG2374" s="311">
        <v>1.9841269841269841E-4</v>
      </c>
      <c r="CH2374" s="297" t="s">
        <v>12384</v>
      </c>
      <c r="CI2374" s="312">
        <v>0</v>
      </c>
      <c r="CJ2374" s="313">
        <v>1.0357142857142856</v>
      </c>
      <c r="CK2374" s="314">
        <v>1</v>
      </c>
      <c r="CL2374" s="315">
        <v>2</v>
      </c>
    </row>
    <row r="2375" spans="1:90" x14ac:dyDescent="0.25">
      <c r="A2375" t="s">
        <v>14767</v>
      </c>
      <c r="B2375" t="s">
        <v>14768</v>
      </c>
      <c r="C2375">
        <v>581</v>
      </c>
      <c r="D2375">
        <v>409</v>
      </c>
      <c r="E2375">
        <v>631</v>
      </c>
      <c r="F2375">
        <v>544</v>
      </c>
      <c r="G2375">
        <v>434</v>
      </c>
      <c r="H2375">
        <v>177</v>
      </c>
      <c r="I2375">
        <v>558</v>
      </c>
      <c r="J2375">
        <v>607</v>
      </c>
      <c r="K2375">
        <v>667</v>
      </c>
      <c r="L2375">
        <v>591</v>
      </c>
      <c r="M2375">
        <v>333</v>
      </c>
      <c r="N2375">
        <v>784</v>
      </c>
      <c r="O2375">
        <v>885</v>
      </c>
      <c r="P2375">
        <v>754</v>
      </c>
      <c r="Q2375">
        <v>608</v>
      </c>
      <c r="R2375">
        <v>327</v>
      </c>
      <c r="S2375">
        <v>383</v>
      </c>
      <c r="T2375">
        <v>611</v>
      </c>
      <c r="U2375">
        <v>576</v>
      </c>
      <c r="V2375">
        <v>567</v>
      </c>
      <c r="W2375">
        <v>730</v>
      </c>
      <c r="X2375">
        <v>1025</v>
      </c>
      <c r="Y2375">
        <v>685</v>
      </c>
      <c r="Z2375">
        <v>791</v>
      </c>
      <c r="AA2375">
        <v>633</v>
      </c>
      <c r="AB2375">
        <v>1285</v>
      </c>
      <c r="AC2375">
        <v>1164</v>
      </c>
      <c r="AD2375">
        <v>1739</v>
      </c>
      <c r="AE2375">
        <v>1324</v>
      </c>
      <c r="AF2375">
        <v>1163</v>
      </c>
      <c r="AG2375">
        <v>1056</v>
      </c>
      <c r="AH2375">
        <v>1286</v>
      </c>
      <c r="AI2375">
        <v>864</v>
      </c>
      <c r="AJ2375">
        <v>663</v>
      </c>
      <c r="AK2375">
        <v>895</v>
      </c>
      <c r="AL2375">
        <v>856</v>
      </c>
      <c r="AM2375">
        <v>791</v>
      </c>
      <c r="AN2375">
        <v>786</v>
      </c>
      <c r="AO2375">
        <v>945</v>
      </c>
      <c r="AP2375">
        <v>942</v>
      </c>
      <c r="AQ2375">
        <v>1020</v>
      </c>
      <c r="AR2375">
        <v>1083</v>
      </c>
      <c r="AS2375">
        <v>1007</v>
      </c>
      <c r="AT2375">
        <v>1286</v>
      </c>
      <c r="AU2375">
        <v>1134</v>
      </c>
      <c r="AV2375">
        <v>1346</v>
      </c>
      <c r="AW2375">
        <v>1142</v>
      </c>
      <c r="AX2375">
        <v>1201</v>
      </c>
      <c r="AY2375">
        <v>804</v>
      </c>
      <c r="AZ2375">
        <v>1083</v>
      </c>
      <c r="BA2375">
        <v>969</v>
      </c>
      <c r="BB2375">
        <v>827</v>
      </c>
      <c r="BC2375">
        <v>1029</v>
      </c>
      <c r="BD2375">
        <v>622</v>
      </c>
      <c r="BE2375">
        <v>528</v>
      </c>
      <c r="BF2375">
        <v>491</v>
      </c>
      <c r="BG2375">
        <v>483</v>
      </c>
      <c r="BH2375">
        <v>659</v>
      </c>
      <c r="BI2375">
        <v>501</v>
      </c>
      <c r="BJ2375">
        <v>632</v>
      </c>
      <c r="BK2375">
        <v>593</v>
      </c>
      <c r="BL2375">
        <v>670</v>
      </c>
      <c r="BM2375">
        <v>507</v>
      </c>
      <c r="BN2375">
        <v>706</v>
      </c>
      <c r="BO2375">
        <v>826</v>
      </c>
      <c r="BP2375">
        <v>655</v>
      </c>
      <c r="BQ2375">
        <v>716</v>
      </c>
      <c r="BR2375">
        <v>811</v>
      </c>
      <c r="BS2375">
        <v>644</v>
      </c>
      <c r="BT2375">
        <v>783</v>
      </c>
      <c r="BU2375">
        <v>690</v>
      </c>
      <c r="BV2375">
        <v>717</v>
      </c>
      <c r="BW2375" s="163">
        <v>6316</v>
      </c>
      <c r="BX2375" s="163">
        <v>7942</v>
      </c>
      <c r="BY2375" s="163">
        <v>12928</v>
      </c>
      <c r="BZ2375" s="163">
        <v>12683</v>
      </c>
      <c r="CA2375" s="163">
        <v>8628</v>
      </c>
      <c r="CB2375" s="163">
        <v>8318</v>
      </c>
      <c r="CC2375" s="316"/>
      <c r="CG2375" s="317"/>
      <c r="CK2375" s="276"/>
    </row>
  </sheetData>
  <mergeCells count="4">
    <mergeCell ref="CC4:CC5"/>
    <mergeCell ref="CD4:CD5"/>
    <mergeCell ref="CE4:CE5"/>
    <mergeCell ref="CF4:CF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CB7FA-3153-4197-B7C1-FED3234CE377}">
  <sheetPr>
    <pageSetUpPr fitToPage="1"/>
  </sheetPr>
  <dimension ref="A1:J115"/>
  <sheetViews>
    <sheetView topLeftCell="A92" zoomScaleNormal="100" workbookViewId="0">
      <selection activeCell="G110" sqref="G110"/>
    </sheetView>
  </sheetViews>
  <sheetFormatPr baseColWidth="10" defaultRowHeight="15" x14ac:dyDescent="0.25"/>
  <cols>
    <col min="3" max="3" width="11.42578125" customWidth="1"/>
  </cols>
  <sheetData>
    <row r="1" spans="1:10" ht="18.75" x14ac:dyDescent="0.3">
      <c r="A1" s="425" t="s">
        <v>18478</v>
      </c>
      <c r="B1" s="426"/>
      <c r="C1" s="426"/>
      <c r="D1" s="426"/>
      <c r="E1" s="426"/>
      <c r="F1" s="426"/>
      <c r="G1" s="426"/>
      <c r="H1" s="426"/>
      <c r="I1" s="426"/>
      <c r="J1" s="427"/>
    </row>
    <row r="2" spans="1:10" ht="18.75" x14ac:dyDescent="0.3">
      <c r="A2" s="428" t="s">
        <v>18488</v>
      </c>
      <c r="B2" s="429"/>
      <c r="C2" s="429"/>
      <c r="D2" s="429"/>
      <c r="E2" s="429"/>
      <c r="F2" s="429"/>
      <c r="G2" s="429"/>
      <c r="H2" s="429"/>
      <c r="I2" s="429"/>
      <c r="J2" s="430"/>
    </row>
    <row r="3" spans="1:10" x14ac:dyDescent="0.25">
      <c r="A3" s="141"/>
      <c r="J3" s="142"/>
    </row>
    <row r="4" spans="1:10" x14ac:dyDescent="0.25">
      <c r="A4" s="141"/>
      <c r="G4" t="s">
        <v>18479</v>
      </c>
      <c r="J4" s="142"/>
    </row>
    <row r="5" spans="1:10" x14ac:dyDescent="0.25">
      <c r="A5" s="141"/>
      <c r="G5" t="s">
        <v>18312</v>
      </c>
      <c r="J5" s="142"/>
    </row>
    <row r="6" spans="1:10" x14ac:dyDescent="0.25">
      <c r="A6" s="141"/>
      <c r="J6" s="142"/>
    </row>
    <row r="7" spans="1:10" x14ac:dyDescent="0.25">
      <c r="A7" s="141"/>
      <c r="J7" s="142"/>
    </row>
    <row r="8" spans="1:10" x14ac:dyDescent="0.25">
      <c r="A8" s="141"/>
      <c r="J8" s="142"/>
    </row>
    <row r="9" spans="1:10" x14ac:dyDescent="0.25">
      <c r="A9" s="141"/>
      <c r="J9" s="142"/>
    </row>
    <row r="10" spans="1:10" x14ac:dyDescent="0.25">
      <c r="A10" s="141"/>
      <c r="J10" s="142"/>
    </row>
    <row r="11" spans="1:10" x14ac:dyDescent="0.25">
      <c r="A11" s="141"/>
      <c r="G11" t="s">
        <v>18480</v>
      </c>
      <c r="J11" s="142"/>
    </row>
    <row r="12" spans="1:10" x14ac:dyDescent="0.25">
      <c r="A12" s="141"/>
      <c r="G12" t="s">
        <v>18345</v>
      </c>
      <c r="J12" s="142"/>
    </row>
    <row r="13" spans="1:10" x14ac:dyDescent="0.25">
      <c r="A13" s="141"/>
      <c r="G13" t="s">
        <v>18346</v>
      </c>
      <c r="J13" s="142"/>
    </row>
    <row r="14" spans="1:10" x14ac:dyDescent="0.25">
      <c r="A14" s="141"/>
      <c r="J14" s="142"/>
    </row>
    <row r="15" spans="1:10" x14ac:dyDescent="0.25">
      <c r="A15" s="141"/>
      <c r="J15" s="142"/>
    </row>
    <row r="16" spans="1:10" x14ac:dyDescent="0.25">
      <c r="A16" s="141"/>
      <c r="J16" s="142"/>
    </row>
    <row r="17" spans="1:10" x14ac:dyDescent="0.25">
      <c r="A17" s="141"/>
      <c r="J17" s="142"/>
    </row>
    <row r="18" spans="1:10" x14ac:dyDescent="0.25">
      <c r="A18" s="141"/>
      <c r="J18" s="142"/>
    </row>
    <row r="19" spans="1:10" x14ac:dyDescent="0.25">
      <c r="A19" s="141"/>
      <c r="G19" t="s">
        <v>18481</v>
      </c>
      <c r="J19" s="142"/>
    </row>
    <row r="20" spans="1:10" x14ac:dyDescent="0.25">
      <c r="A20" s="141"/>
      <c r="G20" t="s">
        <v>18385</v>
      </c>
      <c r="J20" s="142"/>
    </row>
    <row r="21" spans="1:10" x14ac:dyDescent="0.25">
      <c r="A21" s="141"/>
      <c r="G21" t="s">
        <v>18386</v>
      </c>
      <c r="J21" s="142"/>
    </row>
    <row r="22" spans="1:10" x14ac:dyDescent="0.25">
      <c r="A22" s="141"/>
      <c r="J22" s="142"/>
    </row>
    <row r="23" spans="1:10" x14ac:dyDescent="0.25">
      <c r="A23" s="141"/>
      <c r="J23" s="142"/>
    </row>
    <row r="24" spans="1:10" x14ac:dyDescent="0.25">
      <c r="A24" s="141"/>
      <c r="J24" s="142"/>
    </row>
    <row r="25" spans="1:10" x14ac:dyDescent="0.25">
      <c r="A25" s="141"/>
      <c r="G25" t="s">
        <v>18482</v>
      </c>
      <c r="J25" s="142"/>
    </row>
    <row r="26" spans="1:10" x14ac:dyDescent="0.25">
      <c r="A26" s="141"/>
      <c r="G26" t="s">
        <v>18400</v>
      </c>
      <c r="J26" s="142"/>
    </row>
    <row r="27" spans="1:10" x14ac:dyDescent="0.25">
      <c r="A27" s="141"/>
      <c r="G27" t="s">
        <v>18401</v>
      </c>
      <c r="J27" s="142"/>
    </row>
    <row r="28" spans="1:10" x14ac:dyDescent="0.25">
      <c r="A28" s="141"/>
      <c r="J28" s="142"/>
    </row>
    <row r="29" spans="1:10" x14ac:dyDescent="0.25">
      <c r="A29" s="141"/>
      <c r="J29" s="142"/>
    </row>
    <row r="30" spans="1:10" x14ac:dyDescent="0.25">
      <c r="A30" s="141"/>
      <c r="J30" s="142"/>
    </row>
    <row r="31" spans="1:10" x14ac:dyDescent="0.25">
      <c r="A31" s="141"/>
      <c r="J31" s="142"/>
    </row>
    <row r="32" spans="1:10" x14ac:dyDescent="0.25">
      <c r="A32" s="141"/>
      <c r="G32" t="s">
        <v>18483</v>
      </c>
      <c r="J32" s="142"/>
    </row>
    <row r="33" spans="1:10" x14ac:dyDescent="0.25">
      <c r="A33" s="141"/>
      <c r="G33" t="s">
        <v>18411</v>
      </c>
      <c r="J33" s="142"/>
    </row>
    <row r="34" spans="1:10" x14ac:dyDescent="0.25">
      <c r="A34" s="141"/>
      <c r="G34" t="s">
        <v>18412</v>
      </c>
      <c r="J34" s="142"/>
    </row>
    <row r="35" spans="1:10" x14ac:dyDescent="0.25">
      <c r="A35" s="141"/>
      <c r="J35" s="142"/>
    </row>
    <row r="36" spans="1:10" x14ac:dyDescent="0.25">
      <c r="A36" s="141"/>
      <c r="J36" s="142"/>
    </row>
    <row r="37" spans="1:10" x14ac:dyDescent="0.25">
      <c r="A37" s="141"/>
      <c r="J37" s="142"/>
    </row>
    <row r="38" spans="1:10" x14ac:dyDescent="0.25">
      <c r="A38" s="141"/>
      <c r="J38" s="142"/>
    </row>
    <row r="39" spans="1:10" x14ac:dyDescent="0.25">
      <c r="A39" s="141"/>
      <c r="G39" t="s">
        <v>18484</v>
      </c>
      <c r="J39" s="142"/>
    </row>
    <row r="40" spans="1:10" x14ac:dyDescent="0.25">
      <c r="A40" s="141"/>
      <c r="G40" t="s">
        <v>18413</v>
      </c>
      <c r="J40" s="142"/>
    </row>
    <row r="41" spans="1:10" x14ac:dyDescent="0.25">
      <c r="A41" s="141"/>
      <c r="G41" t="s">
        <v>18414</v>
      </c>
      <c r="J41" s="142"/>
    </row>
    <row r="42" spans="1:10" x14ac:dyDescent="0.25">
      <c r="A42" s="141"/>
      <c r="J42" s="142"/>
    </row>
    <row r="43" spans="1:10" x14ac:dyDescent="0.25">
      <c r="A43" s="141"/>
      <c r="J43" s="142"/>
    </row>
    <row r="44" spans="1:10" x14ac:dyDescent="0.25">
      <c r="A44" s="141"/>
      <c r="J44" s="142"/>
    </row>
    <row r="45" spans="1:10" x14ac:dyDescent="0.25">
      <c r="A45" s="141"/>
      <c r="J45" s="142"/>
    </row>
    <row r="46" spans="1:10" x14ac:dyDescent="0.25">
      <c r="A46" s="141"/>
      <c r="G46" t="s">
        <v>18485</v>
      </c>
      <c r="J46" s="142"/>
    </row>
    <row r="47" spans="1:10" x14ac:dyDescent="0.25">
      <c r="A47" s="141"/>
      <c r="G47" t="s">
        <v>18418</v>
      </c>
      <c r="J47" s="142"/>
    </row>
    <row r="48" spans="1:10" x14ac:dyDescent="0.25">
      <c r="A48" s="141"/>
      <c r="G48" t="s">
        <v>18419</v>
      </c>
      <c r="J48" s="142"/>
    </row>
    <row r="49" spans="1:10" x14ac:dyDescent="0.25">
      <c r="A49" s="141"/>
      <c r="G49" t="s">
        <v>18420</v>
      </c>
      <c r="J49" s="142"/>
    </row>
    <row r="50" spans="1:10" x14ac:dyDescent="0.25">
      <c r="A50" s="141"/>
      <c r="G50" t="s">
        <v>18421</v>
      </c>
      <c r="J50" s="142"/>
    </row>
    <row r="51" spans="1:10" x14ac:dyDescent="0.25">
      <c r="A51" s="141"/>
      <c r="J51" s="142"/>
    </row>
    <row r="52" spans="1:10" x14ac:dyDescent="0.25">
      <c r="A52" s="141"/>
      <c r="J52" s="142"/>
    </row>
    <row r="53" spans="1:10" x14ac:dyDescent="0.25">
      <c r="A53" s="141"/>
      <c r="J53" s="142"/>
    </row>
    <row r="54" spans="1:10" x14ac:dyDescent="0.25">
      <c r="A54" s="141"/>
      <c r="J54" s="142"/>
    </row>
    <row r="55" spans="1:10" x14ac:dyDescent="0.25">
      <c r="A55" s="141"/>
      <c r="G55" t="s">
        <v>18486</v>
      </c>
      <c r="J55" s="142"/>
    </row>
    <row r="56" spans="1:10" x14ac:dyDescent="0.25">
      <c r="A56" s="141"/>
      <c r="G56" t="s">
        <v>18422</v>
      </c>
      <c r="J56" s="142"/>
    </row>
    <row r="57" spans="1:10" x14ac:dyDescent="0.25">
      <c r="A57" s="141"/>
      <c r="G57" t="s">
        <v>18423</v>
      </c>
      <c r="J57" s="142"/>
    </row>
    <row r="58" spans="1:10" x14ac:dyDescent="0.25">
      <c r="A58" s="141"/>
      <c r="J58" s="142"/>
    </row>
    <row r="59" spans="1:10" x14ac:dyDescent="0.25">
      <c r="A59" s="141"/>
      <c r="J59" s="142"/>
    </row>
    <row r="60" spans="1:10" x14ac:dyDescent="0.25">
      <c r="A60" s="141"/>
      <c r="J60" s="142"/>
    </row>
    <row r="61" spans="1:10" x14ac:dyDescent="0.25">
      <c r="A61" s="141"/>
      <c r="J61" s="142"/>
    </row>
    <row r="62" spans="1:10" x14ac:dyDescent="0.25">
      <c r="A62" s="141"/>
      <c r="G62" t="s">
        <v>18487</v>
      </c>
      <c r="J62" s="142"/>
    </row>
    <row r="63" spans="1:10" x14ac:dyDescent="0.25">
      <c r="A63" s="141"/>
      <c r="G63" t="s">
        <v>18471</v>
      </c>
      <c r="J63" s="142"/>
    </row>
    <row r="64" spans="1:10" x14ac:dyDescent="0.25">
      <c r="A64" s="141"/>
      <c r="G64" t="s">
        <v>18472</v>
      </c>
      <c r="J64" s="142"/>
    </row>
    <row r="65" spans="1:10" x14ac:dyDescent="0.25">
      <c r="A65" s="141"/>
      <c r="J65" s="142"/>
    </row>
    <row r="66" spans="1:10" x14ac:dyDescent="0.25">
      <c r="A66" s="141"/>
      <c r="J66" s="142"/>
    </row>
    <row r="67" spans="1:10" x14ac:dyDescent="0.25">
      <c r="A67" s="141"/>
      <c r="J67" s="142"/>
    </row>
    <row r="68" spans="1:10" x14ac:dyDescent="0.25">
      <c r="A68" s="141"/>
      <c r="J68" s="142"/>
    </row>
    <row r="69" spans="1:10" ht="15.75" thickBot="1" x14ac:dyDescent="0.3">
      <c r="A69" s="143"/>
      <c r="B69" s="144"/>
      <c r="C69" s="144"/>
      <c r="D69" s="144"/>
      <c r="E69" s="144"/>
      <c r="F69" s="144"/>
      <c r="G69" s="144"/>
      <c r="H69" s="144"/>
      <c r="I69" s="144"/>
      <c r="J69" s="145"/>
    </row>
    <row r="73" spans="1:10" x14ac:dyDescent="0.25">
      <c r="G73" t="s">
        <v>18538</v>
      </c>
    </row>
    <row r="74" spans="1:10" x14ac:dyDescent="0.25">
      <c r="G74" t="s">
        <v>18539</v>
      </c>
    </row>
    <row r="79" spans="1:10" x14ac:dyDescent="0.25">
      <c r="G79" t="s">
        <v>18540</v>
      </c>
    </row>
    <row r="80" spans="1:10" x14ac:dyDescent="0.25">
      <c r="G80" t="s">
        <v>18541</v>
      </c>
    </row>
    <row r="81" spans="7:7" x14ac:dyDescent="0.25">
      <c r="G81" t="s">
        <v>18542</v>
      </c>
    </row>
    <row r="82" spans="7:7" x14ac:dyDescent="0.25">
      <c r="G82" t="s">
        <v>18543</v>
      </c>
    </row>
    <row r="87" spans="7:7" x14ac:dyDescent="0.25">
      <c r="G87" t="s">
        <v>18544</v>
      </c>
    </row>
    <row r="88" spans="7:7" x14ac:dyDescent="0.25">
      <c r="G88" t="s">
        <v>18545</v>
      </c>
    </row>
    <row r="92" spans="7:7" x14ac:dyDescent="0.25">
      <c r="G92" t="s">
        <v>18549</v>
      </c>
    </row>
    <row r="93" spans="7:7" x14ac:dyDescent="0.25">
      <c r="G93" t="s">
        <v>18550</v>
      </c>
    </row>
    <row r="99" spans="7:7" x14ac:dyDescent="0.25">
      <c r="G99" t="s">
        <v>18555</v>
      </c>
    </row>
    <row r="100" spans="7:7" x14ac:dyDescent="0.25">
      <c r="G100" t="s">
        <v>18552</v>
      </c>
    </row>
    <row r="105" spans="7:7" x14ac:dyDescent="0.25">
      <c r="G105" t="s">
        <v>18556</v>
      </c>
    </row>
    <row r="106" spans="7:7" x14ac:dyDescent="0.25">
      <c r="G106" t="s">
        <v>18557</v>
      </c>
    </row>
    <row r="107" spans="7:7" x14ac:dyDescent="0.25">
      <c r="G107" t="s">
        <v>18558</v>
      </c>
    </row>
    <row r="113" spans="7:7" x14ac:dyDescent="0.25">
      <c r="G113" t="s">
        <v>18562</v>
      </c>
    </row>
    <row r="114" spans="7:7" x14ac:dyDescent="0.25">
      <c r="G114" t="s">
        <v>18563</v>
      </c>
    </row>
    <row r="115" spans="7:7" x14ac:dyDescent="0.25">
      <c r="G115" t="s">
        <v>18564</v>
      </c>
    </row>
  </sheetData>
  <mergeCells count="2">
    <mergeCell ref="A1:J1"/>
    <mergeCell ref="A2:J2"/>
  </mergeCells>
  <printOptions horizontalCentered="1"/>
  <pageMargins left="0" right="0" top="0.39370078740157483" bottom="0.39370078740157483" header="0.31496062992125984" footer="0.31496062992125984"/>
  <pageSetup paperSize="9" scale="7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351A0-8A9E-4779-A74D-2CC7BBA194B5}">
  <dimension ref="A1:C45"/>
  <sheetViews>
    <sheetView workbookViewId="0">
      <selection activeCell="A9" sqref="A9"/>
    </sheetView>
  </sheetViews>
  <sheetFormatPr baseColWidth="10" defaultRowHeight="15" x14ac:dyDescent="0.25"/>
  <cols>
    <col min="1" max="1" width="50.85546875" bestFit="1" customWidth="1"/>
    <col min="2" max="2" width="4.85546875" bestFit="1" customWidth="1"/>
    <col min="3" max="3" width="10.28515625" bestFit="1" customWidth="1"/>
    <col min="5" max="5" width="19.140625" bestFit="1" customWidth="1"/>
    <col min="6" max="7" width="5.5703125" bestFit="1" customWidth="1"/>
  </cols>
  <sheetData>
    <row r="1" spans="1:3" ht="18.75" x14ac:dyDescent="0.3">
      <c r="A1" s="431" t="s">
        <v>18492</v>
      </c>
      <c r="B1" s="431"/>
      <c r="C1" s="431"/>
    </row>
    <row r="2" spans="1:3" ht="18.75" x14ac:dyDescent="0.3">
      <c r="A2" s="431" t="s">
        <v>18493</v>
      </c>
      <c r="B2" s="431"/>
      <c r="C2" s="431"/>
    </row>
    <row r="3" spans="1:3" ht="18.75" x14ac:dyDescent="0.3">
      <c r="A3" s="431" t="s">
        <v>18494</v>
      </c>
      <c r="B3" s="431"/>
      <c r="C3" s="431"/>
    </row>
    <row r="4" spans="1:3" x14ac:dyDescent="0.25">
      <c r="A4" s="116" t="s">
        <v>18495</v>
      </c>
      <c r="B4" s="116" t="s">
        <v>8346</v>
      </c>
      <c r="C4" s="116" t="s">
        <v>18496</v>
      </c>
    </row>
    <row r="5" spans="1:3" x14ac:dyDescent="0.25">
      <c r="A5" s="116" t="s">
        <v>18505</v>
      </c>
      <c r="B5" s="116" t="s">
        <v>19</v>
      </c>
      <c r="C5" s="116">
        <v>1</v>
      </c>
    </row>
    <row r="6" spans="1:3" x14ac:dyDescent="0.25">
      <c r="A6" s="116" t="s">
        <v>18503</v>
      </c>
      <c r="B6" s="116" t="s">
        <v>19</v>
      </c>
      <c r="C6" s="116">
        <v>1</v>
      </c>
    </row>
    <row r="7" spans="1:3" x14ac:dyDescent="0.25">
      <c r="A7" s="116" t="s">
        <v>18536</v>
      </c>
      <c r="B7" s="116" t="s">
        <v>19</v>
      </c>
      <c r="C7" s="116">
        <v>1</v>
      </c>
    </row>
    <row r="8" spans="1:3" x14ac:dyDescent="0.25">
      <c r="A8" s="116" t="s">
        <v>18517</v>
      </c>
      <c r="B8" s="116" t="s">
        <v>19</v>
      </c>
      <c r="C8" s="116">
        <v>1</v>
      </c>
    </row>
    <row r="9" spans="1:3" x14ac:dyDescent="0.25">
      <c r="A9" s="116" t="s">
        <v>18513</v>
      </c>
      <c r="B9" s="116" t="s">
        <v>19</v>
      </c>
      <c r="C9" s="116">
        <v>1</v>
      </c>
    </row>
    <row r="10" spans="1:3" x14ac:dyDescent="0.25">
      <c r="A10" s="116" t="s">
        <v>18514</v>
      </c>
      <c r="B10" s="116" t="s">
        <v>19</v>
      </c>
      <c r="C10" s="116">
        <v>1</v>
      </c>
    </row>
    <row r="11" spans="1:3" x14ac:dyDescent="0.25">
      <c r="A11" s="116" t="s">
        <v>18508</v>
      </c>
      <c r="B11" s="116" t="s">
        <v>19</v>
      </c>
      <c r="C11" s="116">
        <v>1</v>
      </c>
    </row>
    <row r="12" spans="1:3" x14ac:dyDescent="0.25">
      <c r="A12" s="116" t="s">
        <v>18526</v>
      </c>
      <c r="B12" s="116" t="s">
        <v>19</v>
      </c>
      <c r="C12" s="116">
        <v>10</v>
      </c>
    </row>
    <row r="13" spans="1:3" x14ac:dyDescent="0.25">
      <c r="A13" s="116" t="s">
        <v>18533</v>
      </c>
      <c r="B13" s="116" t="s">
        <v>19</v>
      </c>
      <c r="C13" s="116">
        <v>1</v>
      </c>
    </row>
    <row r="14" spans="1:3" x14ac:dyDescent="0.25">
      <c r="A14" s="116" t="s">
        <v>18506</v>
      </c>
      <c r="B14" s="116" t="s">
        <v>19</v>
      </c>
      <c r="C14" s="116">
        <v>1</v>
      </c>
    </row>
    <row r="15" spans="1:3" x14ac:dyDescent="0.25">
      <c r="A15" s="116" t="s">
        <v>18507</v>
      </c>
      <c r="B15" s="116" t="s">
        <v>19</v>
      </c>
      <c r="C15" s="116">
        <v>1</v>
      </c>
    </row>
    <row r="16" spans="1:3" x14ac:dyDescent="0.25">
      <c r="A16" s="116" t="s">
        <v>18529</v>
      </c>
      <c r="B16" s="116" t="s">
        <v>19</v>
      </c>
      <c r="C16" s="116">
        <v>1</v>
      </c>
    </row>
    <row r="17" spans="1:3" x14ac:dyDescent="0.25">
      <c r="A17" s="116" t="s">
        <v>18512</v>
      </c>
      <c r="B17" s="116" t="s">
        <v>19</v>
      </c>
      <c r="C17" s="116">
        <v>1</v>
      </c>
    </row>
    <row r="18" spans="1:3" x14ac:dyDescent="0.25">
      <c r="A18" s="116" t="s">
        <v>18511</v>
      </c>
      <c r="B18" s="116" t="s">
        <v>19</v>
      </c>
      <c r="C18" s="116">
        <v>1</v>
      </c>
    </row>
    <row r="19" spans="1:3" x14ac:dyDescent="0.25">
      <c r="A19" s="116" t="s">
        <v>3141</v>
      </c>
      <c r="B19" s="116" t="s">
        <v>19</v>
      </c>
      <c r="C19" s="116">
        <v>16</v>
      </c>
    </row>
    <row r="20" spans="1:3" x14ac:dyDescent="0.25">
      <c r="A20" s="116" t="s">
        <v>18509</v>
      </c>
      <c r="B20" s="116" t="s">
        <v>19</v>
      </c>
      <c r="C20" s="116">
        <v>1</v>
      </c>
    </row>
    <row r="21" spans="1:3" x14ac:dyDescent="0.25">
      <c r="A21" s="116" t="s">
        <v>18500</v>
      </c>
      <c r="B21" s="116" t="s">
        <v>19</v>
      </c>
      <c r="C21" s="116">
        <v>1</v>
      </c>
    </row>
    <row r="22" spans="1:3" x14ac:dyDescent="0.25">
      <c r="A22" s="116" t="s">
        <v>18510</v>
      </c>
      <c r="B22" s="116" t="s">
        <v>19</v>
      </c>
      <c r="C22" s="116">
        <v>1</v>
      </c>
    </row>
    <row r="23" spans="1:3" x14ac:dyDescent="0.25">
      <c r="A23" s="116" t="s">
        <v>18535</v>
      </c>
      <c r="B23" s="116" t="s">
        <v>19</v>
      </c>
      <c r="C23" s="116">
        <v>1</v>
      </c>
    </row>
    <row r="24" spans="1:3" x14ac:dyDescent="0.25">
      <c r="A24" s="116" t="s">
        <v>18498</v>
      </c>
      <c r="B24" s="116" t="s">
        <v>19</v>
      </c>
      <c r="C24" s="116">
        <v>1</v>
      </c>
    </row>
    <row r="25" spans="1:3" x14ac:dyDescent="0.25">
      <c r="A25" s="116" t="s">
        <v>18497</v>
      </c>
      <c r="B25" s="116" t="s">
        <v>19</v>
      </c>
      <c r="C25" s="116">
        <v>1</v>
      </c>
    </row>
    <row r="26" spans="1:3" x14ac:dyDescent="0.25">
      <c r="A26" s="116" t="s">
        <v>18525</v>
      </c>
      <c r="B26" s="116" t="s">
        <v>19</v>
      </c>
      <c r="C26" s="116">
        <v>1</v>
      </c>
    </row>
    <row r="27" spans="1:3" x14ac:dyDescent="0.25">
      <c r="A27" s="116" t="s">
        <v>18528</v>
      </c>
      <c r="B27" s="116" t="s">
        <v>19</v>
      </c>
      <c r="C27" s="116">
        <v>1</v>
      </c>
    </row>
    <row r="28" spans="1:3" x14ac:dyDescent="0.25">
      <c r="A28" s="116" t="s">
        <v>18504</v>
      </c>
      <c r="B28" s="116" t="s">
        <v>19</v>
      </c>
      <c r="C28" s="116">
        <v>1</v>
      </c>
    </row>
    <row r="29" spans="1:3" x14ac:dyDescent="0.25">
      <c r="A29" s="116" t="s">
        <v>18534</v>
      </c>
      <c r="B29" s="116" t="s">
        <v>19</v>
      </c>
      <c r="C29" s="116">
        <v>1</v>
      </c>
    </row>
    <row r="30" spans="1:3" x14ac:dyDescent="0.25">
      <c r="A30" s="116" t="s">
        <v>18501</v>
      </c>
      <c r="B30" s="116" t="s">
        <v>19</v>
      </c>
      <c r="C30" s="116">
        <v>1</v>
      </c>
    </row>
    <row r="31" spans="1:3" x14ac:dyDescent="0.25">
      <c r="A31" s="116" t="s">
        <v>18499</v>
      </c>
      <c r="B31" s="116" t="s">
        <v>19</v>
      </c>
      <c r="C31" s="116">
        <v>1</v>
      </c>
    </row>
    <row r="32" spans="1:3" x14ac:dyDescent="0.25">
      <c r="A32" s="116" t="s">
        <v>18524</v>
      </c>
      <c r="B32" s="116" t="s">
        <v>19</v>
      </c>
      <c r="C32" s="116">
        <v>2</v>
      </c>
    </row>
    <row r="33" spans="1:3" x14ac:dyDescent="0.25">
      <c r="A33" s="116" t="s">
        <v>18523</v>
      </c>
      <c r="B33" s="116" t="s">
        <v>19</v>
      </c>
      <c r="C33" s="116">
        <v>2</v>
      </c>
    </row>
    <row r="34" spans="1:3" x14ac:dyDescent="0.25">
      <c r="A34" s="116" t="s">
        <v>18515</v>
      </c>
      <c r="B34" s="116" t="s">
        <v>19</v>
      </c>
      <c r="C34" s="116">
        <v>1</v>
      </c>
    </row>
    <row r="35" spans="1:3" x14ac:dyDescent="0.25">
      <c r="A35" s="116" t="s">
        <v>18502</v>
      </c>
      <c r="B35" s="116" t="s">
        <v>19</v>
      </c>
      <c r="C35" s="116">
        <v>1</v>
      </c>
    </row>
    <row r="36" spans="1:3" x14ac:dyDescent="0.25">
      <c r="A36" s="116" t="s">
        <v>18521</v>
      </c>
      <c r="B36" s="116" t="s">
        <v>19</v>
      </c>
      <c r="C36" s="116">
        <v>16</v>
      </c>
    </row>
    <row r="37" spans="1:3" x14ac:dyDescent="0.25">
      <c r="A37" s="116" t="s">
        <v>18522</v>
      </c>
      <c r="B37" s="116" t="s">
        <v>19</v>
      </c>
      <c r="C37" s="116">
        <v>12</v>
      </c>
    </row>
    <row r="38" spans="1:3" x14ac:dyDescent="0.25">
      <c r="A38" s="116" t="s">
        <v>18527</v>
      </c>
      <c r="B38" s="116" t="s">
        <v>19</v>
      </c>
      <c r="C38" s="116">
        <v>1</v>
      </c>
    </row>
    <row r="39" spans="1:3" x14ac:dyDescent="0.25">
      <c r="A39" s="116" t="s">
        <v>18531</v>
      </c>
      <c r="B39" s="116" t="s">
        <v>19</v>
      </c>
      <c r="C39" s="116">
        <v>1</v>
      </c>
    </row>
    <row r="40" spans="1:3" x14ac:dyDescent="0.25">
      <c r="A40" s="116" t="s">
        <v>18516</v>
      </c>
      <c r="B40" s="116" t="s">
        <v>19</v>
      </c>
      <c r="C40" s="116">
        <v>1</v>
      </c>
    </row>
    <row r="41" spans="1:3" x14ac:dyDescent="0.25">
      <c r="A41" s="116" t="s">
        <v>18530</v>
      </c>
      <c r="B41" s="116" t="s">
        <v>19</v>
      </c>
      <c r="C41" s="116">
        <v>1</v>
      </c>
    </row>
    <row r="42" spans="1:3" x14ac:dyDescent="0.25">
      <c r="A42" s="116" t="s">
        <v>18519</v>
      </c>
      <c r="B42" s="116" t="s">
        <v>19</v>
      </c>
      <c r="C42" s="116">
        <v>1</v>
      </c>
    </row>
    <row r="43" spans="1:3" x14ac:dyDescent="0.25">
      <c r="A43" s="116" t="s">
        <v>18520</v>
      </c>
      <c r="B43" s="116" t="s">
        <v>19</v>
      </c>
      <c r="C43" s="116">
        <v>1</v>
      </c>
    </row>
    <row r="44" spans="1:3" x14ac:dyDescent="0.25">
      <c r="A44" s="116" t="s">
        <v>18518</v>
      </c>
      <c r="B44" s="116" t="s">
        <v>19</v>
      </c>
      <c r="C44" s="116">
        <v>16</v>
      </c>
    </row>
    <row r="45" spans="1:3" x14ac:dyDescent="0.25">
      <c r="A45" s="116" t="s">
        <v>18532</v>
      </c>
      <c r="B45" s="116" t="s">
        <v>19</v>
      </c>
      <c r="C45" s="116">
        <v>2</v>
      </c>
    </row>
  </sheetData>
  <sortState xmlns:xlrd2="http://schemas.microsoft.com/office/spreadsheetml/2017/richdata2" ref="A5:C45">
    <sortCondition ref="A5:A45"/>
  </sortState>
  <mergeCells count="3">
    <mergeCell ref="A1:C1"/>
    <mergeCell ref="A2:C2"/>
    <mergeCell ref="A3:C3"/>
  </mergeCells>
  <printOptions horizontalCentered="1"/>
  <pageMargins left="0.19685039370078741" right="0.19685039370078741" top="0.74803149606299213" bottom="0.74803149606299213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CC48B-E6A8-4BF6-80A6-E48FAC66F0B3}">
  <sheetPr>
    <pageSetUpPr fitToPage="1"/>
  </sheetPr>
  <dimension ref="A1"/>
  <sheetViews>
    <sheetView workbookViewId="0">
      <selection activeCell="E19" sqref="E19"/>
    </sheetView>
  </sheetViews>
  <sheetFormatPr baseColWidth="10" defaultRowHeight="15" x14ac:dyDescent="0.25"/>
  <cols>
    <col min="1" max="1" width="9" bestFit="1" customWidth="1"/>
    <col min="2" max="2" width="5.5703125" bestFit="1" customWidth="1"/>
    <col min="3" max="3" width="17" bestFit="1" customWidth="1"/>
    <col min="4" max="4" width="59.28515625" bestFit="1" customWidth="1"/>
    <col min="5" max="5" width="13.28515625" bestFit="1" customWidth="1"/>
    <col min="6" max="6" width="8.85546875" bestFit="1" customWidth="1"/>
    <col min="7" max="7" width="16.28515625" bestFit="1" customWidth="1"/>
    <col min="8" max="8" width="7.28515625" bestFit="1" customWidth="1"/>
    <col min="9" max="9" width="7.85546875" bestFit="1" customWidth="1"/>
    <col min="10" max="10" width="21.5703125" bestFit="1" customWidth="1"/>
    <col min="11" max="11" width="14.42578125" bestFit="1" customWidth="1"/>
  </cols>
  <sheetData/>
  <printOptions horizontalCentered="1" verticalCentered="1"/>
  <pageMargins left="0" right="0" top="0.74803149606299213" bottom="0.74803149606299213" header="0.31496062992125984" footer="0.31496062992125984"/>
  <pageSetup paperSize="9" scale="8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B98BB-ED47-42F7-9D83-3CC0F87F2E00}">
  <dimension ref="C3:BU29"/>
  <sheetViews>
    <sheetView workbookViewId="0">
      <selection activeCell="B4" sqref="B4"/>
    </sheetView>
  </sheetViews>
  <sheetFormatPr baseColWidth="10" defaultRowHeight="15" x14ac:dyDescent="0.25"/>
  <cols>
    <col min="1" max="1" width="5.5703125" bestFit="1" customWidth="1"/>
    <col min="2" max="2" width="12.85546875" bestFit="1" customWidth="1"/>
    <col min="3" max="3" width="17" bestFit="1" customWidth="1"/>
    <col min="4" max="4" width="54.42578125" bestFit="1" customWidth="1"/>
    <col min="5" max="5" width="15.42578125" bestFit="1" customWidth="1"/>
    <col min="6" max="6" width="7.28515625" bestFit="1" customWidth="1"/>
    <col min="7" max="7" width="8.85546875" bestFit="1" customWidth="1"/>
    <col min="8" max="8" width="14" bestFit="1" customWidth="1"/>
  </cols>
  <sheetData>
    <row r="3" spans="3:73" x14ac:dyDescent="0.25">
      <c r="C3" s="374"/>
      <c r="D3" s="359"/>
      <c r="E3" s="167"/>
      <c r="AB3" s="359"/>
      <c r="AJ3" s="359"/>
      <c r="AP3" s="359"/>
      <c r="AW3" s="359"/>
      <c r="BT3" s="359"/>
      <c r="BU3" s="360"/>
    </row>
    <row r="4" spans="3:73" x14ac:dyDescent="0.25">
      <c r="C4" s="374"/>
      <c r="D4" s="359"/>
      <c r="E4" s="167"/>
      <c r="AB4" s="359"/>
      <c r="AJ4" s="359"/>
      <c r="AP4" s="359"/>
      <c r="AW4" s="359"/>
      <c r="BT4" s="359"/>
      <c r="BU4" s="360"/>
    </row>
    <row r="5" spans="3:73" x14ac:dyDescent="0.25">
      <c r="C5" s="374"/>
      <c r="D5" s="359"/>
      <c r="E5" s="167"/>
      <c r="AB5" s="359"/>
      <c r="AJ5" s="359"/>
      <c r="AP5" s="359"/>
      <c r="AW5" s="359"/>
      <c r="BT5" s="359"/>
      <c r="BU5" s="360"/>
    </row>
    <row r="6" spans="3:73" x14ac:dyDescent="0.25">
      <c r="C6" s="374"/>
      <c r="D6" s="359"/>
      <c r="E6" s="167"/>
      <c r="AB6" s="359"/>
      <c r="AJ6" s="359"/>
      <c r="AP6" s="359"/>
      <c r="AW6" s="359"/>
      <c r="BT6" s="359"/>
      <c r="BU6" s="360"/>
    </row>
    <row r="7" spans="3:73" x14ac:dyDescent="0.25">
      <c r="C7" s="374"/>
      <c r="D7" s="359"/>
      <c r="E7" s="167"/>
      <c r="AB7" s="359"/>
      <c r="AJ7" s="359"/>
      <c r="AP7" s="359"/>
      <c r="AW7" s="359"/>
      <c r="BT7" s="359"/>
      <c r="BU7" s="360"/>
    </row>
    <row r="8" spans="3:73" x14ac:dyDescent="0.25">
      <c r="C8" s="374"/>
      <c r="D8" s="359"/>
      <c r="E8" s="167"/>
      <c r="AB8" s="359"/>
      <c r="AJ8" s="359"/>
      <c r="AP8" s="359"/>
      <c r="AW8" s="359"/>
      <c r="BT8" s="359"/>
      <c r="BU8" s="360"/>
    </row>
    <row r="9" spans="3:73" x14ac:dyDescent="0.25">
      <c r="C9" s="374"/>
      <c r="D9" s="359"/>
      <c r="E9" s="167"/>
      <c r="AB9" s="359"/>
      <c r="AJ9" s="359"/>
      <c r="AP9" s="359"/>
      <c r="AW9" s="359"/>
      <c r="BT9" s="359"/>
      <c r="BU9" s="360"/>
    </row>
    <row r="10" spans="3:73" x14ac:dyDescent="0.25">
      <c r="C10" s="374"/>
      <c r="D10" s="359"/>
      <c r="E10" s="167"/>
      <c r="AB10" s="359"/>
      <c r="AJ10" s="359"/>
      <c r="AP10" s="359"/>
      <c r="AW10" s="359"/>
      <c r="BT10" s="359"/>
      <c r="BU10" s="360"/>
    </row>
    <row r="11" spans="3:73" x14ac:dyDescent="0.25">
      <c r="C11" s="374"/>
      <c r="D11" s="359"/>
      <c r="E11" s="167"/>
      <c r="AB11" s="359"/>
      <c r="AJ11" s="359"/>
      <c r="AP11" s="359"/>
      <c r="AW11" s="359"/>
      <c r="BT11" s="359"/>
      <c r="BU11" s="360"/>
    </row>
    <row r="12" spans="3:73" x14ac:dyDescent="0.25">
      <c r="C12" s="374"/>
      <c r="D12" s="359"/>
      <c r="E12" s="167"/>
      <c r="AB12" s="359"/>
      <c r="AJ12" s="359"/>
      <c r="AP12" s="359"/>
      <c r="AW12" s="359"/>
      <c r="BT12" s="359"/>
      <c r="BU12" s="360"/>
    </row>
    <row r="13" spans="3:73" x14ac:dyDescent="0.25">
      <c r="C13" s="374"/>
      <c r="D13" s="359"/>
      <c r="E13" s="167"/>
      <c r="AB13" s="359"/>
      <c r="AJ13" s="359"/>
      <c r="AP13" s="359"/>
      <c r="AW13" s="359"/>
      <c r="BT13" s="359"/>
      <c r="BU13" s="360"/>
    </row>
    <row r="14" spans="3:73" x14ac:dyDescent="0.25">
      <c r="C14" s="374"/>
      <c r="D14" s="359"/>
      <c r="E14" s="167"/>
      <c r="AB14" s="359"/>
      <c r="AJ14" s="359"/>
      <c r="AP14" s="359"/>
      <c r="AW14" s="359"/>
      <c r="BT14" s="359"/>
      <c r="BU14" s="360"/>
    </row>
    <row r="15" spans="3:73" x14ac:dyDescent="0.25">
      <c r="C15" s="374"/>
      <c r="D15" s="359"/>
      <c r="E15" s="167"/>
      <c r="AB15" s="359"/>
      <c r="AJ15" s="359"/>
      <c r="AP15" s="359"/>
      <c r="BT15" s="359"/>
      <c r="BU15" s="360"/>
    </row>
    <row r="16" spans="3:73" x14ac:dyDescent="0.25">
      <c r="C16" s="359"/>
      <c r="D16" s="359"/>
      <c r="AB16" s="359"/>
      <c r="AJ16" s="359"/>
      <c r="AP16" s="359"/>
      <c r="AW16" s="359"/>
      <c r="BT16" s="359"/>
      <c r="BU16" s="360"/>
    </row>
    <row r="17" spans="3:73" x14ac:dyDescent="0.25">
      <c r="C17" s="359"/>
      <c r="D17" s="359"/>
      <c r="AB17" s="359"/>
      <c r="AJ17" s="359"/>
      <c r="AP17" s="359"/>
      <c r="BT17" s="359"/>
      <c r="BU17" s="360"/>
    </row>
    <row r="18" spans="3:73" x14ac:dyDescent="0.25">
      <c r="C18" s="359"/>
      <c r="D18" s="359"/>
      <c r="AB18" s="359"/>
      <c r="AJ18" s="359"/>
      <c r="AP18" s="359"/>
      <c r="AW18" s="359"/>
      <c r="BT18" s="359"/>
      <c r="BU18" s="360"/>
    </row>
    <row r="19" spans="3:73" x14ac:dyDescent="0.25">
      <c r="C19" s="359"/>
      <c r="D19" s="359"/>
      <c r="AB19" s="359"/>
      <c r="AJ19" s="359"/>
      <c r="AP19" s="359"/>
      <c r="BT19" s="359"/>
      <c r="BU19" s="360"/>
    </row>
    <row r="20" spans="3:73" x14ac:dyDescent="0.25">
      <c r="C20" s="359"/>
      <c r="D20" s="359"/>
      <c r="AB20" s="359"/>
      <c r="AJ20" s="359"/>
      <c r="AP20" s="359"/>
      <c r="BT20" s="359"/>
      <c r="BU20" s="360"/>
    </row>
    <row r="21" spans="3:73" x14ac:dyDescent="0.25">
      <c r="C21" s="359"/>
      <c r="D21" s="359"/>
      <c r="AB21" s="359"/>
      <c r="AJ21" s="359"/>
      <c r="AP21" s="359"/>
      <c r="BT21" s="359"/>
      <c r="BU21" s="360"/>
    </row>
    <row r="22" spans="3:73" x14ac:dyDescent="0.25">
      <c r="C22" s="359"/>
      <c r="D22" s="359"/>
      <c r="AB22" s="359"/>
      <c r="AJ22" s="359"/>
      <c r="AP22" s="359"/>
      <c r="BT22" s="359"/>
      <c r="BU22" s="360"/>
    </row>
    <row r="23" spans="3:73" x14ac:dyDescent="0.25">
      <c r="C23" s="359"/>
      <c r="D23" s="359"/>
      <c r="AB23" s="359"/>
      <c r="AJ23" s="359"/>
      <c r="AP23" s="359"/>
      <c r="BT23" s="359"/>
      <c r="BU23" s="360"/>
    </row>
    <row r="24" spans="3:73" x14ac:dyDescent="0.25">
      <c r="C24" s="359"/>
      <c r="D24" s="359"/>
      <c r="AB24" s="359"/>
      <c r="AJ24" s="359"/>
      <c r="AP24" s="359"/>
      <c r="BT24" s="359"/>
      <c r="BU24" s="360"/>
    </row>
    <row r="25" spans="3:73" x14ac:dyDescent="0.25">
      <c r="C25" s="359"/>
      <c r="D25" s="359"/>
      <c r="AB25" s="359"/>
      <c r="AJ25" s="359"/>
      <c r="AP25" s="359"/>
      <c r="BT25" s="359"/>
      <c r="BU25" s="360"/>
    </row>
    <row r="26" spans="3:73" x14ac:dyDescent="0.25">
      <c r="C26" s="359"/>
      <c r="D26" s="359"/>
      <c r="AB26" s="359"/>
      <c r="AJ26" s="359"/>
      <c r="AP26" s="359"/>
      <c r="BT26" s="359"/>
      <c r="BU26" s="360"/>
    </row>
    <row r="27" spans="3:73" x14ac:dyDescent="0.25">
      <c r="C27" s="359"/>
      <c r="D27" s="359"/>
      <c r="AB27" s="359"/>
      <c r="AJ27" s="359"/>
      <c r="AP27" s="359"/>
      <c r="BT27" s="359"/>
      <c r="BU27" s="360"/>
    </row>
    <row r="28" spans="3:73" x14ac:dyDescent="0.25">
      <c r="C28" s="359"/>
      <c r="D28" s="359"/>
      <c r="AB28" s="359"/>
      <c r="AJ28" s="359"/>
      <c r="AP28" s="359"/>
      <c r="BT28" s="359"/>
      <c r="BU28" s="360"/>
    </row>
    <row r="29" spans="3:73" x14ac:dyDescent="0.25">
      <c r="C29" s="359"/>
      <c r="D29" s="359"/>
      <c r="AB29" s="359"/>
      <c r="AJ29" s="359"/>
      <c r="AP29" s="359"/>
      <c r="BT29" s="359"/>
      <c r="BU29" s="360"/>
    </row>
  </sheetData>
  <printOptions horizontalCentered="1"/>
  <pageMargins left="0" right="0" top="0.74803149606299213" bottom="0.74803149606299213" header="0.31496062992125984" footer="0.31496062992125984"/>
  <pageSetup paperSize="9" scale="11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B0725-85C6-4F60-BD9F-A667647C01EC}">
  <sheetPr>
    <pageSetUpPr fitToPage="1"/>
  </sheetPr>
  <dimension ref="A1:D11"/>
  <sheetViews>
    <sheetView workbookViewId="0">
      <selection activeCell="B13" sqref="B13"/>
    </sheetView>
  </sheetViews>
  <sheetFormatPr baseColWidth="10" defaultRowHeight="15" x14ac:dyDescent="0.25"/>
  <cols>
    <col min="1" max="1" width="18.28515625" bestFit="1" customWidth="1"/>
    <col min="2" max="2" width="8.85546875" bestFit="1" customWidth="1"/>
    <col min="3" max="3" width="6.7109375" bestFit="1" customWidth="1"/>
    <col min="4" max="4" width="5.5703125" bestFit="1" customWidth="1"/>
  </cols>
  <sheetData>
    <row r="1" spans="1:4" x14ac:dyDescent="0.25">
      <c r="B1" s="432" t="s">
        <v>16842</v>
      </c>
      <c r="C1" s="433"/>
      <c r="D1" s="434"/>
    </row>
    <row r="2" spans="1:4" x14ac:dyDescent="0.25">
      <c r="A2" s="116" t="s">
        <v>16833</v>
      </c>
      <c r="B2" s="116" t="s">
        <v>16834</v>
      </c>
      <c r="C2" s="116" t="s">
        <v>16835</v>
      </c>
      <c r="D2" s="116" t="s">
        <v>16836</v>
      </c>
    </row>
    <row r="3" spans="1:4" x14ac:dyDescent="0.25">
      <c r="A3" s="116" t="s">
        <v>16837</v>
      </c>
      <c r="B3" s="116">
        <v>4</v>
      </c>
      <c r="C3" s="116">
        <v>1</v>
      </c>
      <c r="D3" s="116">
        <v>0</v>
      </c>
    </row>
    <row r="4" spans="1:4" x14ac:dyDescent="0.25">
      <c r="A4" s="116" t="s">
        <v>16838</v>
      </c>
      <c r="B4" s="116">
        <v>0</v>
      </c>
      <c r="C4" s="116">
        <v>0</v>
      </c>
      <c r="D4" s="116">
        <v>0</v>
      </c>
    </row>
    <row r="5" spans="1:4" x14ac:dyDescent="0.25">
      <c r="A5" s="116" t="s">
        <v>16839</v>
      </c>
      <c r="B5" s="116">
        <v>4</v>
      </c>
      <c r="C5" s="116">
        <v>2</v>
      </c>
      <c r="D5" s="116">
        <v>0</v>
      </c>
    </row>
    <row r="6" spans="1:4" x14ac:dyDescent="0.25">
      <c r="A6" s="116" t="s">
        <v>16840</v>
      </c>
      <c r="B6" s="116">
        <v>1</v>
      </c>
      <c r="C6" s="116">
        <v>1</v>
      </c>
      <c r="D6" s="116">
        <v>1</v>
      </c>
    </row>
    <row r="7" spans="1:4" x14ac:dyDescent="0.25">
      <c r="A7" s="354" t="s">
        <v>16841</v>
      </c>
      <c r="B7" s="116">
        <v>4</v>
      </c>
      <c r="C7" s="116">
        <v>4</v>
      </c>
      <c r="D7" s="116">
        <v>0</v>
      </c>
    </row>
    <row r="11" spans="1:4" x14ac:dyDescent="0.25">
      <c r="A11" s="328"/>
    </row>
  </sheetData>
  <mergeCells count="1">
    <mergeCell ref="B1:D1"/>
  </mergeCells>
  <pageMargins left="0.7" right="0.7" top="0.75" bottom="0.75" header="0.3" footer="0.3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2CF3F-0CC7-41B8-856F-5F0E6CB9EF5C}">
  <sheetPr>
    <pageSetUpPr fitToPage="1"/>
  </sheetPr>
  <dimension ref="A1:L48"/>
  <sheetViews>
    <sheetView workbookViewId="0">
      <pane xSplit="2" ySplit="2" topLeftCell="C32" activePane="bottomRight" state="frozen"/>
      <selection pane="topRight" activeCell="C1" sqref="C1"/>
      <selection pane="bottomLeft" activeCell="A3" sqref="A3"/>
      <selection pane="bottomRight" activeCell="B30" sqref="B30"/>
    </sheetView>
  </sheetViews>
  <sheetFormatPr baseColWidth="10" defaultRowHeight="15" x14ac:dyDescent="0.25"/>
  <cols>
    <col min="1" max="1" width="11" bestFit="1" customWidth="1"/>
    <col min="2" max="2" width="52.140625" bestFit="1" customWidth="1"/>
    <col min="3" max="3" width="11.28515625" bestFit="1" customWidth="1"/>
    <col min="4" max="5" width="11.28515625" customWidth="1"/>
    <col min="6" max="6" width="13" customWidth="1"/>
    <col min="7" max="7" width="7.28515625" customWidth="1"/>
    <col min="8" max="8" width="8.7109375" customWidth="1"/>
    <col min="9" max="9" width="13.28515625" customWidth="1"/>
    <col min="10" max="10" width="12.28515625" customWidth="1"/>
    <col min="11" max="11" width="11.42578125" customWidth="1"/>
  </cols>
  <sheetData>
    <row r="1" spans="1:12" ht="15.75" thickBot="1" x14ac:dyDescent="0.3">
      <c r="C1" t="s">
        <v>8529</v>
      </c>
      <c r="D1" t="s">
        <v>8471</v>
      </c>
      <c r="E1" s="177" t="s">
        <v>8478</v>
      </c>
    </row>
    <row r="2" spans="1:12" ht="15.75" thickBot="1" x14ac:dyDescent="0.3">
      <c r="A2" s="146" t="s">
        <v>8322</v>
      </c>
      <c r="B2" s="147" t="s">
        <v>8323</v>
      </c>
      <c r="C2" s="147" t="s">
        <v>8473</v>
      </c>
      <c r="D2" s="147" t="s">
        <v>8473</v>
      </c>
      <c r="E2" s="147" t="s">
        <v>8473</v>
      </c>
      <c r="F2" s="148" t="s">
        <v>8479</v>
      </c>
      <c r="G2" s="146" t="s">
        <v>8474</v>
      </c>
      <c r="H2" s="147" t="s">
        <v>8475</v>
      </c>
      <c r="I2" s="148" t="s">
        <v>8476</v>
      </c>
      <c r="J2" s="148" t="s">
        <v>8543</v>
      </c>
      <c r="K2" t="s">
        <v>8477</v>
      </c>
      <c r="L2" t="s">
        <v>18405</v>
      </c>
    </row>
    <row r="3" spans="1:12" x14ac:dyDescent="0.25">
      <c r="A3" s="141">
        <v>1113100230</v>
      </c>
      <c r="B3" t="s">
        <v>8481</v>
      </c>
      <c r="C3">
        <v>6</v>
      </c>
      <c r="D3">
        <v>6</v>
      </c>
      <c r="F3" s="142">
        <f>+C3+D3+E3</f>
        <v>12</v>
      </c>
      <c r="G3" s="141">
        <v>15</v>
      </c>
      <c r="I3" s="142">
        <f t="shared" ref="I3:I45" si="0">+G3+H3</f>
        <v>15</v>
      </c>
      <c r="J3" s="142">
        <f t="shared" ref="J3:J45" si="1">+F3-I3</f>
        <v>-3</v>
      </c>
      <c r="L3" s="116"/>
    </row>
    <row r="4" spans="1:12" x14ac:dyDescent="0.25">
      <c r="A4" s="141">
        <v>1113100930</v>
      </c>
      <c r="B4" t="s">
        <v>8496</v>
      </c>
      <c r="E4">
        <v>4</v>
      </c>
      <c r="F4" s="142">
        <f>+C4+D4+E4</f>
        <v>4</v>
      </c>
      <c r="G4" s="141">
        <v>4</v>
      </c>
      <c r="I4" s="142">
        <f t="shared" si="0"/>
        <v>4</v>
      </c>
      <c r="J4" s="142">
        <f t="shared" si="1"/>
        <v>0</v>
      </c>
      <c r="K4">
        <v>4</v>
      </c>
      <c r="L4" s="116"/>
    </row>
    <row r="5" spans="1:12" x14ac:dyDescent="0.25">
      <c r="A5" s="141">
        <v>1113100910</v>
      </c>
      <c r="B5" t="s">
        <v>8484</v>
      </c>
      <c r="C5">
        <v>6</v>
      </c>
      <c r="D5">
        <v>6</v>
      </c>
      <c r="F5" s="142">
        <f t="shared" ref="F5:F45" si="2">+C5+D5+E5</f>
        <v>12</v>
      </c>
      <c r="G5" s="141">
        <v>6</v>
      </c>
      <c r="I5" s="142">
        <f t="shared" si="0"/>
        <v>6</v>
      </c>
      <c r="J5" s="142">
        <f t="shared" si="1"/>
        <v>6</v>
      </c>
      <c r="K5">
        <v>6</v>
      </c>
      <c r="L5" s="116"/>
    </row>
    <row r="6" spans="1:12" x14ac:dyDescent="0.25">
      <c r="A6" s="141">
        <v>1113100970</v>
      </c>
      <c r="B6" t="s">
        <v>8534</v>
      </c>
      <c r="E6">
        <v>1</v>
      </c>
      <c r="F6" s="142">
        <f t="shared" si="2"/>
        <v>1</v>
      </c>
      <c r="G6" s="141">
        <v>2</v>
      </c>
      <c r="I6" s="142">
        <f t="shared" si="0"/>
        <v>2</v>
      </c>
      <c r="J6" s="142">
        <f t="shared" si="1"/>
        <v>-1</v>
      </c>
      <c r="L6" s="116"/>
    </row>
    <row r="7" spans="1:12" x14ac:dyDescent="0.25">
      <c r="A7" s="141">
        <v>1116100000</v>
      </c>
      <c r="B7" t="s">
        <v>7667</v>
      </c>
      <c r="C7">
        <v>1</v>
      </c>
      <c r="D7">
        <v>1</v>
      </c>
      <c r="F7" s="142">
        <f t="shared" si="2"/>
        <v>2</v>
      </c>
      <c r="G7" s="141">
        <v>5</v>
      </c>
      <c r="I7" s="142">
        <f t="shared" si="0"/>
        <v>5</v>
      </c>
      <c r="J7" s="142">
        <f t="shared" si="1"/>
        <v>-3</v>
      </c>
      <c r="L7" s="116"/>
    </row>
    <row r="8" spans="1:12" x14ac:dyDescent="0.25">
      <c r="A8" s="141">
        <v>1120100210</v>
      </c>
      <c r="B8" t="s">
        <v>8540</v>
      </c>
      <c r="C8">
        <v>2</v>
      </c>
      <c r="D8">
        <v>2</v>
      </c>
      <c r="E8">
        <v>2</v>
      </c>
      <c r="F8" s="142">
        <f t="shared" si="2"/>
        <v>6</v>
      </c>
      <c r="G8" s="141">
        <v>1</v>
      </c>
      <c r="I8" s="142">
        <f t="shared" si="0"/>
        <v>1</v>
      </c>
      <c r="J8" s="142">
        <f t="shared" si="1"/>
        <v>5</v>
      </c>
      <c r="K8">
        <v>7</v>
      </c>
      <c r="L8" s="116"/>
    </row>
    <row r="9" spans="1:12" x14ac:dyDescent="0.25">
      <c r="A9" s="141">
        <v>1120100190</v>
      </c>
      <c r="B9" t="s">
        <v>8541</v>
      </c>
      <c r="C9">
        <v>4</v>
      </c>
      <c r="D9">
        <v>4</v>
      </c>
      <c r="E9">
        <v>2</v>
      </c>
      <c r="F9" s="142">
        <f t="shared" si="2"/>
        <v>10</v>
      </c>
      <c r="G9" s="141">
        <v>6</v>
      </c>
      <c r="I9" s="142">
        <f t="shared" si="0"/>
        <v>6</v>
      </c>
      <c r="J9" s="142">
        <f t="shared" si="1"/>
        <v>4</v>
      </c>
      <c r="K9">
        <v>6</v>
      </c>
      <c r="L9" s="116"/>
    </row>
    <row r="10" spans="1:12" x14ac:dyDescent="0.25">
      <c r="A10" s="141">
        <v>1120100200</v>
      </c>
      <c r="B10" t="s">
        <v>8542</v>
      </c>
      <c r="C10">
        <v>24</v>
      </c>
      <c r="D10">
        <v>18</v>
      </c>
      <c r="E10">
        <v>14</v>
      </c>
      <c r="F10" s="142">
        <f t="shared" si="2"/>
        <v>56</v>
      </c>
      <c r="G10" s="141">
        <v>2</v>
      </c>
      <c r="I10" s="142">
        <f t="shared" si="0"/>
        <v>2</v>
      </c>
      <c r="J10" s="142">
        <f t="shared" si="1"/>
        <v>54</v>
      </c>
      <c r="K10">
        <v>30</v>
      </c>
      <c r="L10" s="116"/>
    </row>
    <row r="11" spans="1:12" x14ac:dyDescent="0.25">
      <c r="A11" s="141">
        <v>1810105190</v>
      </c>
      <c r="B11" t="s">
        <v>3104</v>
      </c>
      <c r="C11">
        <v>144</v>
      </c>
      <c r="D11">
        <v>120</v>
      </c>
      <c r="E11">
        <v>88</v>
      </c>
      <c r="F11" s="142">
        <f t="shared" si="2"/>
        <v>352</v>
      </c>
      <c r="G11" s="141">
        <v>431</v>
      </c>
      <c r="I11" s="142">
        <f t="shared" si="0"/>
        <v>431</v>
      </c>
      <c r="J11" s="142">
        <f t="shared" si="1"/>
        <v>-79</v>
      </c>
      <c r="K11">
        <v>200</v>
      </c>
      <c r="L11" s="116"/>
    </row>
    <row r="12" spans="1:12" x14ac:dyDescent="0.25">
      <c r="A12" s="141">
        <v>1810105210</v>
      </c>
      <c r="B12" t="s">
        <v>3129</v>
      </c>
      <c r="C12">
        <v>504</v>
      </c>
      <c r="D12">
        <v>432</v>
      </c>
      <c r="E12">
        <v>264</v>
      </c>
      <c r="F12" s="142">
        <f t="shared" si="2"/>
        <v>1200</v>
      </c>
      <c r="G12" s="141">
        <v>170</v>
      </c>
      <c r="I12" s="142">
        <f t="shared" si="0"/>
        <v>170</v>
      </c>
      <c r="J12" s="142">
        <f t="shared" si="1"/>
        <v>1030</v>
      </c>
      <c r="K12">
        <v>400</v>
      </c>
      <c r="L12" s="116"/>
    </row>
    <row r="13" spans="1:12" x14ac:dyDescent="0.25">
      <c r="A13" s="141">
        <v>1810105220</v>
      </c>
      <c r="B13" t="s">
        <v>3138</v>
      </c>
      <c r="C13">
        <v>240</v>
      </c>
      <c r="D13">
        <v>240</v>
      </c>
      <c r="E13">
        <v>48</v>
      </c>
      <c r="F13" s="142">
        <f t="shared" si="2"/>
        <v>528</v>
      </c>
      <c r="G13" s="141">
        <v>120</v>
      </c>
      <c r="I13" s="142">
        <f t="shared" si="0"/>
        <v>120</v>
      </c>
      <c r="J13" s="142">
        <f t="shared" si="1"/>
        <v>408</v>
      </c>
      <c r="K13">
        <v>200</v>
      </c>
      <c r="L13" s="116"/>
    </row>
    <row r="14" spans="1:12" x14ac:dyDescent="0.25">
      <c r="A14" s="141">
        <v>1810105230</v>
      </c>
      <c r="B14" t="s">
        <v>3144</v>
      </c>
      <c r="E14">
        <v>64</v>
      </c>
      <c r="F14" s="142">
        <f t="shared" si="2"/>
        <v>64</v>
      </c>
      <c r="G14" s="141">
        <v>340</v>
      </c>
      <c r="I14" s="142">
        <f t="shared" si="0"/>
        <v>340</v>
      </c>
      <c r="J14" s="142">
        <f t="shared" si="1"/>
        <v>-276</v>
      </c>
      <c r="L14" s="116"/>
    </row>
    <row r="15" spans="1:12" x14ac:dyDescent="0.25">
      <c r="A15" s="141">
        <v>1810104970</v>
      </c>
      <c r="B15" t="s">
        <v>3107</v>
      </c>
      <c r="C15">
        <v>12</v>
      </c>
      <c r="E15">
        <v>8</v>
      </c>
      <c r="F15" s="142">
        <f t="shared" si="2"/>
        <v>20</v>
      </c>
      <c r="G15" s="141">
        <v>91</v>
      </c>
      <c r="I15" s="142">
        <f t="shared" si="0"/>
        <v>91</v>
      </c>
      <c r="J15" s="142">
        <f t="shared" si="1"/>
        <v>-71</v>
      </c>
      <c r="L15" s="116"/>
    </row>
    <row r="16" spans="1:12" x14ac:dyDescent="0.25">
      <c r="A16" s="141">
        <v>1113101920</v>
      </c>
      <c r="B16" t="s">
        <v>8490</v>
      </c>
      <c r="C16">
        <v>6</v>
      </c>
      <c r="D16">
        <v>6</v>
      </c>
      <c r="E16">
        <v>0</v>
      </c>
      <c r="F16" s="142">
        <f t="shared" si="2"/>
        <v>12</v>
      </c>
      <c r="G16" s="141">
        <v>14</v>
      </c>
      <c r="I16" s="142">
        <f t="shared" si="0"/>
        <v>14</v>
      </c>
      <c r="J16" s="142">
        <f t="shared" si="1"/>
        <v>-2</v>
      </c>
      <c r="K16">
        <v>8</v>
      </c>
      <c r="L16" s="116"/>
    </row>
    <row r="17" spans="1:12" x14ac:dyDescent="0.25">
      <c r="A17" s="141">
        <v>1113101930</v>
      </c>
      <c r="B17" t="s">
        <v>8492</v>
      </c>
      <c r="C17">
        <v>4</v>
      </c>
      <c r="D17">
        <v>4</v>
      </c>
      <c r="E17">
        <v>2</v>
      </c>
      <c r="F17" s="142">
        <f t="shared" si="2"/>
        <v>10</v>
      </c>
      <c r="G17" s="141">
        <v>8</v>
      </c>
      <c r="I17" s="142">
        <f t="shared" si="0"/>
        <v>8</v>
      </c>
      <c r="J17" s="142">
        <f t="shared" si="1"/>
        <v>2</v>
      </c>
      <c r="K17">
        <v>4</v>
      </c>
      <c r="L17" s="116"/>
    </row>
    <row r="18" spans="1:12" x14ac:dyDescent="0.25">
      <c r="A18" s="141">
        <v>1113101940</v>
      </c>
      <c r="B18" t="s">
        <v>8486</v>
      </c>
      <c r="C18">
        <v>26</v>
      </c>
      <c r="D18">
        <v>20</v>
      </c>
      <c r="E18">
        <v>16</v>
      </c>
      <c r="F18" s="142">
        <f t="shared" si="2"/>
        <v>62</v>
      </c>
      <c r="G18" s="141">
        <v>17</v>
      </c>
      <c r="I18" s="142">
        <f t="shared" si="0"/>
        <v>17</v>
      </c>
      <c r="J18" s="142">
        <f t="shared" si="1"/>
        <v>45</v>
      </c>
      <c r="K18">
        <v>30</v>
      </c>
      <c r="L18" s="116"/>
    </row>
    <row r="19" spans="1:12" x14ac:dyDescent="0.25">
      <c r="A19" s="141">
        <v>1113101950</v>
      </c>
      <c r="B19" t="s">
        <v>8485</v>
      </c>
      <c r="C19">
        <v>26</v>
      </c>
      <c r="D19">
        <v>20</v>
      </c>
      <c r="E19">
        <v>16</v>
      </c>
      <c r="F19" s="142">
        <f t="shared" si="2"/>
        <v>62</v>
      </c>
      <c r="G19" s="141">
        <v>24</v>
      </c>
      <c r="I19" s="142">
        <f t="shared" si="0"/>
        <v>24</v>
      </c>
      <c r="J19" s="142">
        <f t="shared" si="1"/>
        <v>38</v>
      </c>
      <c r="K19">
        <v>30</v>
      </c>
      <c r="L19" s="116"/>
    </row>
    <row r="20" spans="1:12" x14ac:dyDescent="0.25">
      <c r="A20" s="141">
        <v>1113101960</v>
      </c>
      <c r="B20" t="s">
        <v>8489</v>
      </c>
      <c r="C20">
        <v>6</v>
      </c>
      <c r="D20">
        <v>6</v>
      </c>
      <c r="E20">
        <v>4</v>
      </c>
      <c r="F20" s="142">
        <f t="shared" si="2"/>
        <v>16</v>
      </c>
      <c r="G20" s="141">
        <v>12</v>
      </c>
      <c r="I20" s="142">
        <f t="shared" si="0"/>
        <v>12</v>
      </c>
      <c r="J20" s="142">
        <f t="shared" si="1"/>
        <v>4</v>
      </c>
      <c r="K20">
        <v>10</v>
      </c>
      <c r="L20" s="116"/>
    </row>
    <row r="21" spans="1:12" x14ac:dyDescent="0.25">
      <c r="A21" s="141">
        <v>1113101970</v>
      </c>
      <c r="B21" t="s">
        <v>8491</v>
      </c>
      <c r="C21">
        <v>4</v>
      </c>
      <c r="D21">
        <v>4</v>
      </c>
      <c r="E21">
        <v>2</v>
      </c>
      <c r="F21" s="142">
        <f t="shared" si="2"/>
        <v>10</v>
      </c>
      <c r="G21" s="141">
        <v>18</v>
      </c>
      <c r="I21" s="142">
        <f t="shared" si="0"/>
        <v>18</v>
      </c>
      <c r="J21" s="142">
        <f t="shared" si="1"/>
        <v>-8</v>
      </c>
      <c r="L21" s="116"/>
    </row>
    <row r="22" spans="1:12" x14ac:dyDescent="0.25">
      <c r="A22" s="141">
        <v>1113100220</v>
      </c>
      <c r="B22" t="s">
        <v>8600</v>
      </c>
      <c r="D22">
        <v>3</v>
      </c>
      <c r="E22">
        <v>1</v>
      </c>
      <c r="F22" s="142">
        <f t="shared" si="2"/>
        <v>4</v>
      </c>
      <c r="G22" s="141">
        <v>6</v>
      </c>
      <c r="I22" s="142">
        <f t="shared" si="0"/>
        <v>6</v>
      </c>
      <c r="J22" s="142">
        <f t="shared" si="1"/>
        <v>-2</v>
      </c>
      <c r="L22" s="116"/>
    </row>
    <row r="23" spans="1:12" x14ac:dyDescent="0.25">
      <c r="A23" s="141">
        <v>1511102130</v>
      </c>
      <c r="B23" t="s">
        <v>8482</v>
      </c>
      <c r="C23">
        <v>72</v>
      </c>
      <c r="D23">
        <v>60</v>
      </c>
      <c r="E23">
        <v>44</v>
      </c>
      <c r="F23" s="142">
        <f t="shared" si="2"/>
        <v>176</v>
      </c>
      <c r="G23" s="141">
        <v>174</v>
      </c>
      <c r="I23" s="142">
        <f t="shared" si="0"/>
        <v>174</v>
      </c>
      <c r="J23" s="142">
        <f t="shared" si="1"/>
        <v>2</v>
      </c>
      <c r="K23">
        <v>200</v>
      </c>
      <c r="L23" s="116"/>
    </row>
    <row r="24" spans="1:12" x14ac:dyDescent="0.25">
      <c r="A24" s="141">
        <v>1512106010</v>
      </c>
      <c r="B24" t="s">
        <v>8494</v>
      </c>
      <c r="C24">
        <v>12</v>
      </c>
      <c r="D24">
        <v>12</v>
      </c>
      <c r="E24">
        <v>8</v>
      </c>
      <c r="F24" s="142">
        <f t="shared" si="2"/>
        <v>32</v>
      </c>
      <c r="G24" s="141">
        <v>150</v>
      </c>
      <c r="I24" s="142">
        <f t="shared" si="0"/>
        <v>150</v>
      </c>
      <c r="J24" s="142">
        <f t="shared" si="1"/>
        <v>-118</v>
      </c>
      <c r="L24" s="116"/>
    </row>
    <row r="25" spans="1:12" x14ac:dyDescent="0.25">
      <c r="A25" s="141">
        <v>1810103890</v>
      </c>
      <c r="B25" t="s">
        <v>8530</v>
      </c>
      <c r="C25">
        <v>72</v>
      </c>
      <c r="F25" s="142">
        <f t="shared" ref="F25" si="3">+C25+D25+E25</f>
        <v>72</v>
      </c>
      <c r="G25" s="141">
        <v>0</v>
      </c>
      <c r="I25" s="142">
        <f t="shared" ref="I25" si="4">+G25+H25</f>
        <v>0</v>
      </c>
      <c r="J25" s="142">
        <f t="shared" ref="J25" si="5">+F25-I25</f>
        <v>72</v>
      </c>
      <c r="K25">
        <v>100</v>
      </c>
      <c r="L25" s="116"/>
    </row>
    <row r="26" spans="1:12" x14ac:dyDescent="0.25">
      <c r="A26" s="141">
        <v>1512107790</v>
      </c>
      <c r="B26" t="s">
        <v>8497</v>
      </c>
      <c r="E26">
        <v>12</v>
      </c>
      <c r="F26" s="142">
        <f t="shared" si="2"/>
        <v>12</v>
      </c>
      <c r="G26" s="141">
        <v>141</v>
      </c>
      <c r="I26" s="142">
        <f t="shared" si="0"/>
        <v>141</v>
      </c>
      <c r="J26" s="142">
        <f t="shared" si="1"/>
        <v>-129</v>
      </c>
      <c r="L26" s="116"/>
    </row>
    <row r="27" spans="1:12" x14ac:dyDescent="0.25">
      <c r="A27" s="141">
        <v>1810104180</v>
      </c>
      <c r="B27" t="s">
        <v>8495</v>
      </c>
      <c r="C27">
        <v>108</v>
      </c>
      <c r="D27">
        <v>106</v>
      </c>
      <c r="E27">
        <v>12</v>
      </c>
      <c r="F27" s="142">
        <f t="shared" si="2"/>
        <v>226</v>
      </c>
      <c r="G27" s="141">
        <v>239</v>
      </c>
      <c r="I27" s="142">
        <f t="shared" si="0"/>
        <v>239</v>
      </c>
      <c r="J27" s="142">
        <f t="shared" si="1"/>
        <v>-13</v>
      </c>
      <c r="L27" s="116"/>
    </row>
    <row r="28" spans="1:12" x14ac:dyDescent="0.25">
      <c r="A28" s="141">
        <v>1810104190</v>
      </c>
      <c r="B28" t="s">
        <v>8499</v>
      </c>
      <c r="E28">
        <v>12</v>
      </c>
      <c r="F28" s="142">
        <f t="shared" si="2"/>
        <v>12</v>
      </c>
      <c r="G28" s="141">
        <v>111</v>
      </c>
      <c r="I28" s="142">
        <f t="shared" si="0"/>
        <v>111</v>
      </c>
      <c r="J28" s="142">
        <f t="shared" si="1"/>
        <v>-99</v>
      </c>
      <c r="L28" s="116"/>
    </row>
    <row r="29" spans="1:12" x14ac:dyDescent="0.25">
      <c r="A29" s="141">
        <v>1512102450</v>
      </c>
      <c r="B29" t="s">
        <v>8500</v>
      </c>
      <c r="E29">
        <v>84</v>
      </c>
      <c r="F29" s="142">
        <f t="shared" si="2"/>
        <v>84</v>
      </c>
      <c r="G29" s="141">
        <v>158</v>
      </c>
      <c r="I29" s="142">
        <f t="shared" si="0"/>
        <v>158</v>
      </c>
      <c r="J29" s="142">
        <f t="shared" si="1"/>
        <v>-74</v>
      </c>
      <c r="L29" s="116"/>
    </row>
    <row r="30" spans="1:12" x14ac:dyDescent="0.25">
      <c r="A30" s="141">
        <v>1810104200</v>
      </c>
      <c r="B30" t="s">
        <v>8487</v>
      </c>
      <c r="C30">
        <v>144</v>
      </c>
      <c r="D30">
        <v>110</v>
      </c>
      <c r="F30" s="142">
        <f t="shared" si="2"/>
        <v>254</v>
      </c>
      <c r="G30" s="141">
        <v>12</v>
      </c>
      <c r="I30" s="142">
        <f t="shared" si="0"/>
        <v>12</v>
      </c>
      <c r="J30" s="142">
        <f t="shared" si="1"/>
        <v>242</v>
      </c>
      <c r="K30">
        <v>200</v>
      </c>
      <c r="L30" s="116"/>
    </row>
    <row r="31" spans="1:12" x14ac:dyDescent="0.25">
      <c r="A31" s="141">
        <v>1810104150</v>
      </c>
      <c r="B31" t="s">
        <v>8498</v>
      </c>
      <c r="E31">
        <v>24</v>
      </c>
      <c r="F31" s="142">
        <f t="shared" si="2"/>
        <v>24</v>
      </c>
      <c r="G31" s="141">
        <v>39</v>
      </c>
      <c r="I31" s="142">
        <f t="shared" si="0"/>
        <v>39</v>
      </c>
      <c r="J31" s="142">
        <f t="shared" si="1"/>
        <v>-15</v>
      </c>
      <c r="L31" s="116"/>
    </row>
    <row r="32" spans="1:12" x14ac:dyDescent="0.25">
      <c r="A32" s="141">
        <v>1810104310</v>
      </c>
      <c r="B32" t="s">
        <v>8493</v>
      </c>
      <c r="C32">
        <v>84</v>
      </c>
      <c r="D32">
        <v>84</v>
      </c>
      <c r="F32" s="142">
        <f t="shared" si="2"/>
        <v>168</v>
      </c>
      <c r="G32" s="141">
        <v>56</v>
      </c>
      <c r="I32" s="142">
        <f t="shared" si="0"/>
        <v>56</v>
      </c>
      <c r="J32" s="142">
        <f t="shared" si="1"/>
        <v>112</v>
      </c>
      <c r="K32">
        <v>100</v>
      </c>
      <c r="L32" s="116"/>
    </row>
    <row r="33" spans="1:12" x14ac:dyDescent="0.25">
      <c r="A33" s="141">
        <v>1810104320</v>
      </c>
      <c r="B33" t="s">
        <v>8501</v>
      </c>
      <c r="E33">
        <v>24</v>
      </c>
      <c r="F33" s="142">
        <f t="shared" si="2"/>
        <v>24</v>
      </c>
      <c r="G33" s="141">
        <v>74</v>
      </c>
      <c r="I33" s="142">
        <f t="shared" si="0"/>
        <v>74</v>
      </c>
      <c r="J33" s="142">
        <f t="shared" si="1"/>
        <v>-50</v>
      </c>
      <c r="L33" s="116"/>
    </row>
    <row r="34" spans="1:12" x14ac:dyDescent="0.25">
      <c r="A34" s="141">
        <v>1810104340</v>
      </c>
      <c r="B34" t="s">
        <v>8472</v>
      </c>
      <c r="C34">
        <v>36</v>
      </c>
      <c r="D34">
        <v>36</v>
      </c>
      <c r="F34" s="142">
        <f t="shared" si="2"/>
        <v>72</v>
      </c>
      <c r="G34" s="141">
        <v>61</v>
      </c>
      <c r="I34" s="142">
        <f t="shared" si="0"/>
        <v>61</v>
      </c>
      <c r="J34" s="142">
        <f t="shared" si="1"/>
        <v>11</v>
      </c>
      <c r="K34">
        <v>50</v>
      </c>
      <c r="L34" s="116"/>
    </row>
    <row r="35" spans="1:12" x14ac:dyDescent="0.25">
      <c r="A35" s="141">
        <v>1810104410</v>
      </c>
      <c r="B35" t="s">
        <v>8502</v>
      </c>
      <c r="E35">
        <v>32</v>
      </c>
      <c r="F35" s="142">
        <f t="shared" si="2"/>
        <v>32</v>
      </c>
      <c r="G35" s="141">
        <v>52</v>
      </c>
      <c r="I35" s="142">
        <f t="shared" si="0"/>
        <v>52</v>
      </c>
      <c r="J35" s="142">
        <f t="shared" si="1"/>
        <v>-20</v>
      </c>
      <c r="L35" s="116"/>
    </row>
    <row r="36" spans="1:12" x14ac:dyDescent="0.25">
      <c r="A36" s="141">
        <v>1120100050</v>
      </c>
      <c r="B36" t="s">
        <v>8535</v>
      </c>
      <c r="E36">
        <v>4</v>
      </c>
      <c r="F36" s="142">
        <f t="shared" si="2"/>
        <v>4</v>
      </c>
      <c r="G36" s="141">
        <v>0</v>
      </c>
      <c r="H36">
        <v>32</v>
      </c>
      <c r="I36" s="142">
        <f t="shared" si="0"/>
        <v>32</v>
      </c>
      <c r="J36" s="142">
        <f t="shared" si="1"/>
        <v>-28</v>
      </c>
      <c r="K36">
        <v>12</v>
      </c>
      <c r="L36" s="116"/>
    </row>
    <row r="37" spans="1:12" x14ac:dyDescent="0.25">
      <c r="A37" s="141">
        <v>1120100080</v>
      </c>
      <c r="B37" t="s">
        <v>8536</v>
      </c>
      <c r="C37">
        <v>6</v>
      </c>
      <c r="D37">
        <v>6</v>
      </c>
      <c r="F37" s="142">
        <f t="shared" si="2"/>
        <v>12</v>
      </c>
      <c r="G37" s="141">
        <v>8</v>
      </c>
      <c r="I37" s="142">
        <f t="shared" si="0"/>
        <v>8</v>
      </c>
      <c r="J37" s="142">
        <f t="shared" si="1"/>
        <v>4</v>
      </c>
      <c r="K37">
        <v>4</v>
      </c>
      <c r="L37" s="116"/>
    </row>
    <row r="38" spans="1:12" x14ac:dyDescent="0.25">
      <c r="A38" s="141">
        <v>1120100030</v>
      </c>
      <c r="B38" t="s">
        <v>8537</v>
      </c>
      <c r="C38">
        <v>4</v>
      </c>
      <c r="D38">
        <v>4</v>
      </c>
      <c r="E38">
        <v>2</v>
      </c>
      <c r="F38" s="142">
        <f t="shared" si="2"/>
        <v>10</v>
      </c>
      <c r="G38" s="141">
        <v>4</v>
      </c>
      <c r="H38">
        <v>4</v>
      </c>
      <c r="I38" s="142">
        <f t="shared" si="0"/>
        <v>8</v>
      </c>
      <c r="J38" s="142">
        <f t="shared" si="1"/>
        <v>2</v>
      </c>
      <c r="K38">
        <v>6</v>
      </c>
      <c r="L38" s="116"/>
    </row>
    <row r="39" spans="1:12" x14ac:dyDescent="0.25">
      <c r="A39" s="141">
        <v>1120100060</v>
      </c>
      <c r="B39" t="s">
        <v>8538</v>
      </c>
      <c r="C39">
        <v>24</v>
      </c>
      <c r="D39">
        <v>18</v>
      </c>
      <c r="E39">
        <v>14</v>
      </c>
      <c r="F39" s="142">
        <f t="shared" si="2"/>
        <v>56</v>
      </c>
      <c r="G39" s="141">
        <v>2</v>
      </c>
      <c r="H39">
        <v>22</v>
      </c>
      <c r="I39" s="142">
        <f t="shared" si="0"/>
        <v>24</v>
      </c>
      <c r="J39" s="142">
        <f t="shared" si="1"/>
        <v>32</v>
      </c>
      <c r="K39">
        <v>10</v>
      </c>
      <c r="L39" s="116"/>
    </row>
    <row r="40" spans="1:12" x14ac:dyDescent="0.25">
      <c r="A40" s="141">
        <v>1120100070</v>
      </c>
      <c r="B40" t="s">
        <v>8539</v>
      </c>
      <c r="C40">
        <v>2</v>
      </c>
      <c r="D40">
        <v>2</v>
      </c>
      <c r="E40">
        <v>2</v>
      </c>
      <c r="F40" s="142">
        <f t="shared" si="2"/>
        <v>6</v>
      </c>
      <c r="G40" s="141">
        <v>1</v>
      </c>
      <c r="H40">
        <v>5</v>
      </c>
      <c r="I40" s="142">
        <f t="shared" si="0"/>
        <v>6</v>
      </c>
      <c r="J40" s="142">
        <f t="shared" si="1"/>
        <v>0</v>
      </c>
      <c r="K40">
        <v>4</v>
      </c>
      <c r="L40" s="116"/>
    </row>
    <row r="41" spans="1:12" x14ac:dyDescent="0.25">
      <c r="A41" s="141">
        <v>1521100650</v>
      </c>
      <c r="B41" t="s">
        <v>8483</v>
      </c>
      <c r="C41">
        <v>72</v>
      </c>
      <c r="D41">
        <v>60</v>
      </c>
      <c r="E41">
        <v>44</v>
      </c>
      <c r="F41" s="142">
        <f t="shared" si="2"/>
        <v>176</v>
      </c>
      <c r="G41" s="141">
        <v>193</v>
      </c>
      <c r="I41" s="142">
        <f t="shared" si="0"/>
        <v>193</v>
      </c>
      <c r="J41" s="142">
        <f t="shared" si="1"/>
        <v>-17</v>
      </c>
      <c r="K41">
        <v>200</v>
      </c>
      <c r="L41" s="116"/>
    </row>
    <row r="42" spans="1:12" x14ac:dyDescent="0.25">
      <c r="A42" s="141">
        <v>1521100070</v>
      </c>
      <c r="B42" t="s">
        <v>6255</v>
      </c>
      <c r="F42" s="142">
        <f t="shared" ref="F42" si="6">+C42+D42+E42</f>
        <v>0</v>
      </c>
      <c r="G42" s="141">
        <v>149</v>
      </c>
      <c r="H42">
        <v>100</v>
      </c>
      <c r="I42" s="142">
        <f t="shared" ref="I42" si="7">+G42+H42</f>
        <v>249</v>
      </c>
      <c r="J42" s="142">
        <f t="shared" ref="J42" si="8">+F42-I42</f>
        <v>-249</v>
      </c>
      <c r="L42" s="116"/>
    </row>
    <row r="43" spans="1:12" x14ac:dyDescent="0.25">
      <c r="A43" s="141">
        <v>1521100090</v>
      </c>
      <c r="B43" t="s">
        <v>8488</v>
      </c>
      <c r="C43">
        <v>252</v>
      </c>
      <c r="D43">
        <v>216</v>
      </c>
      <c r="E43">
        <v>132</v>
      </c>
      <c r="F43" s="142">
        <f t="shared" si="2"/>
        <v>600</v>
      </c>
      <c r="G43" s="141">
        <v>207</v>
      </c>
      <c r="I43" s="142">
        <f t="shared" si="0"/>
        <v>207</v>
      </c>
      <c r="J43" s="142">
        <f t="shared" si="1"/>
        <v>393</v>
      </c>
      <c r="K43">
        <v>300</v>
      </c>
      <c r="L43" s="116"/>
    </row>
    <row r="44" spans="1:12" x14ac:dyDescent="0.25">
      <c r="A44" s="141">
        <v>1521100100</v>
      </c>
      <c r="B44" t="s">
        <v>8480</v>
      </c>
      <c r="C44">
        <v>120</v>
      </c>
      <c r="D44">
        <v>120</v>
      </c>
      <c r="E44">
        <v>24</v>
      </c>
      <c r="F44" s="142">
        <f t="shared" si="2"/>
        <v>264</v>
      </c>
      <c r="G44" s="141">
        <v>353</v>
      </c>
      <c r="I44" s="142">
        <f t="shared" si="0"/>
        <v>353</v>
      </c>
      <c r="J44" s="142">
        <f t="shared" si="1"/>
        <v>-89</v>
      </c>
      <c r="K44">
        <v>300</v>
      </c>
      <c r="L44" s="116"/>
    </row>
    <row r="45" spans="1:12" ht="15.75" thickBot="1" x14ac:dyDescent="0.3">
      <c r="A45" s="143">
        <v>1521100110</v>
      </c>
      <c r="B45" s="144" t="s">
        <v>8503</v>
      </c>
      <c r="C45" s="144"/>
      <c r="D45" s="144"/>
      <c r="E45" s="144">
        <v>32</v>
      </c>
      <c r="F45" s="145">
        <f t="shared" si="2"/>
        <v>32</v>
      </c>
      <c r="G45" s="143">
        <v>49</v>
      </c>
      <c r="H45" s="144"/>
      <c r="I45" s="145">
        <f t="shared" si="0"/>
        <v>49</v>
      </c>
      <c r="J45" s="145">
        <f t="shared" si="1"/>
        <v>-17</v>
      </c>
      <c r="K45">
        <v>20</v>
      </c>
      <c r="L45" s="116"/>
    </row>
    <row r="46" spans="1:12" x14ac:dyDescent="0.25">
      <c r="A46" s="141">
        <v>1810104780</v>
      </c>
      <c r="B46" t="s">
        <v>6574</v>
      </c>
      <c r="L46" s="116"/>
    </row>
    <row r="47" spans="1:12" x14ac:dyDescent="0.25">
      <c r="A47" s="141">
        <v>1810104800</v>
      </c>
      <c r="B47" t="s">
        <v>3701</v>
      </c>
      <c r="L47" s="116"/>
    </row>
    <row r="48" spans="1:12" x14ac:dyDescent="0.25">
      <c r="A48" s="141">
        <v>1810104820</v>
      </c>
      <c r="B48" t="s">
        <v>6837</v>
      </c>
      <c r="L48" s="116"/>
    </row>
  </sheetData>
  <autoFilter ref="A2:K45" xr:uid="{3652CF3F-0CC7-41B8-856F-5F0E6CB9EF5C}"/>
  <printOptions horizontalCentered="1"/>
  <pageMargins left="0.19685039370078741" right="0.19685039370078741" top="0.39370078740157483" bottom="0.39370078740157483" header="0.31496062992125984" footer="0.31496062992125984"/>
  <pageSetup paperSize="9" scale="5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85288-4409-4857-8F26-6E5D8B9B9CF4}">
  <dimension ref="A1:J16"/>
  <sheetViews>
    <sheetView workbookViewId="0">
      <selection sqref="A1:H1"/>
    </sheetView>
  </sheetViews>
  <sheetFormatPr baseColWidth="10" defaultRowHeight="15" x14ac:dyDescent="0.25"/>
  <cols>
    <col min="1" max="1" width="11" bestFit="1" customWidth="1"/>
    <col min="2" max="2" width="48.7109375" bestFit="1" customWidth="1"/>
    <col min="3" max="3" width="8.85546875" bestFit="1" customWidth="1"/>
    <col min="4" max="4" width="6" bestFit="1" customWidth="1"/>
    <col min="5" max="5" width="5.7109375" bestFit="1" customWidth="1"/>
    <col min="6" max="6" width="10.42578125" bestFit="1" customWidth="1"/>
    <col min="7" max="7" width="6" bestFit="1" customWidth="1"/>
    <col min="8" max="8" width="13.42578125" bestFit="1" customWidth="1"/>
  </cols>
  <sheetData>
    <row r="1" spans="1:10" ht="21" x14ac:dyDescent="0.35">
      <c r="A1" s="435" t="s">
        <v>9822</v>
      </c>
      <c r="B1" s="435"/>
      <c r="C1" s="435"/>
      <c r="D1" s="435"/>
      <c r="E1" s="435"/>
      <c r="F1" s="435"/>
      <c r="G1" s="435"/>
      <c r="H1" s="435"/>
    </row>
    <row r="2" spans="1:10" x14ac:dyDescent="0.25">
      <c r="A2" s="115" t="s">
        <v>9680</v>
      </c>
      <c r="B2" s="115" t="s">
        <v>9811</v>
      </c>
      <c r="C2" s="115" t="s">
        <v>9812</v>
      </c>
      <c r="D2" s="115" t="s">
        <v>9816</v>
      </c>
      <c r="E2" s="115" t="s">
        <v>9813</v>
      </c>
      <c r="F2" s="115" t="s">
        <v>9820</v>
      </c>
      <c r="G2" s="115" t="s">
        <v>8409</v>
      </c>
      <c r="H2" s="115" t="s">
        <v>9815</v>
      </c>
    </row>
    <row r="3" spans="1:10" x14ac:dyDescent="0.25">
      <c r="A3" s="14">
        <v>1110101800</v>
      </c>
      <c r="B3" s="14" t="s">
        <v>9577</v>
      </c>
      <c r="C3" s="115" t="s">
        <v>9814</v>
      </c>
      <c r="D3" s="115" t="s">
        <v>9817</v>
      </c>
      <c r="E3" s="115">
        <v>1</v>
      </c>
      <c r="F3" s="181">
        <v>2406936</v>
      </c>
      <c r="G3" s="115">
        <v>27424</v>
      </c>
      <c r="H3" s="182">
        <v>44593</v>
      </c>
    </row>
    <row r="4" spans="1:10" x14ac:dyDescent="0.25">
      <c r="A4" s="14">
        <v>1110101800</v>
      </c>
      <c r="B4" s="14" t="s">
        <v>9577</v>
      </c>
      <c r="C4" s="115" t="s">
        <v>9818</v>
      </c>
      <c r="D4" s="115" t="s">
        <v>9819</v>
      </c>
      <c r="E4" s="115">
        <v>2</v>
      </c>
      <c r="F4" s="181">
        <v>4374668</v>
      </c>
      <c r="G4" s="115">
        <v>31420</v>
      </c>
      <c r="H4" s="182">
        <v>45078</v>
      </c>
    </row>
    <row r="5" spans="1:10" ht="15.75" thickBot="1" x14ac:dyDescent="0.3">
      <c r="A5" s="14">
        <v>1110101800</v>
      </c>
      <c r="B5" s="14" t="s">
        <v>9577</v>
      </c>
      <c r="C5" s="115" t="s">
        <v>9814</v>
      </c>
      <c r="D5" s="183" t="s">
        <v>9817</v>
      </c>
      <c r="E5" s="183">
        <v>2</v>
      </c>
      <c r="F5" s="184">
        <v>2374801</v>
      </c>
      <c r="G5" s="183">
        <v>31314</v>
      </c>
      <c r="H5" s="185">
        <v>45139</v>
      </c>
      <c r="J5" s="167"/>
    </row>
    <row r="6" spans="1:10" ht="15.75" thickBot="1" x14ac:dyDescent="0.3">
      <c r="D6" s="186" t="s">
        <v>9821</v>
      </c>
      <c r="E6" s="187">
        <f>SUM(E3:E5)</f>
        <v>5</v>
      </c>
      <c r="F6" s="188" t="s">
        <v>9823</v>
      </c>
      <c r="G6" s="189"/>
      <c r="H6" s="190">
        <v>3186360</v>
      </c>
    </row>
    <row r="7" spans="1:10" x14ac:dyDescent="0.25">
      <c r="D7" s="163"/>
      <c r="E7" s="163"/>
      <c r="H7" s="180"/>
    </row>
    <row r="8" spans="1:10" x14ac:dyDescent="0.25">
      <c r="A8" s="11" t="s">
        <v>9680</v>
      </c>
      <c r="B8" s="115" t="s">
        <v>9811</v>
      </c>
      <c r="C8" s="115" t="s">
        <v>9812</v>
      </c>
      <c r="D8" s="115" t="s">
        <v>9816</v>
      </c>
      <c r="E8" s="115" t="s">
        <v>9813</v>
      </c>
      <c r="F8" s="115" t="s">
        <v>9820</v>
      </c>
      <c r="G8" s="115" t="s">
        <v>8409</v>
      </c>
      <c r="H8" s="115" t="s">
        <v>9815</v>
      </c>
    </row>
    <row r="9" spans="1:10" x14ac:dyDescent="0.25">
      <c r="A9" s="14">
        <v>1110101810</v>
      </c>
      <c r="B9" s="29" t="s">
        <v>9578</v>
      </c>
      <c r="C9" s="115" t="s">
        <v>9818</v>
      </c>
      <c r="D9" s="115" t="s">
        <v>9819</v>
      </c>
      <c r="E9" s="115">
        <v>2</v>
      </c>
      <c r="F9" s="181">
        <v>5816507</v>
      </c>
      <c r="G9" s="115">
        <v>31420</v>
      </c>
      <c r="H9" s="182">
        <v>45078</v>
      </c>
    </row>
    <row r="10" spans="1:10" ht="15.75" thickBot="1" x14ac:dyDescent="0.3">
      <c r="A10" s="14">
        <v>1110101810</v>
      </c>
      <c r="B10" s="29" t="s">
        <v>9578</v>
      </c>
      <c r="C10" s="115" t="s">
        <v>9814</v>
      </c>
      <c r="D10" s="183" t="s">
        <v>9817</v>
      </c>
      <c r="E10" s="183">
        <v>2</v>
      </c>
      <c r="F10" s="184">
        <v>3392573</v>
      </c>
      <c r="G10" s="183">
        <v>31347</v>
      </c>
      <c r="H10" s="185">
        <v>45139</v>
      </c>
      <c r="J10" s="167"/>
    </row>
    <row r="11" spans="1:10" ht="15.75" thickBot="1" x14ac:dyDescent="0.3">
      <c r="D11" s="186" t="s">
        <v>9821</v>
      </c>
      <c r="E11" s="187">
        <f>SUM(E8:E10)</f>
        <v>4</v>
      </c>
      <c r="F11" s="188" t="s">
        <v>9823</v>
      </c>
      <c r="G11" s="189"/>
      <c r="H11" s="190">
        <v>4423416</v>
      </c>
    </row>
    <row r="13" spans="1:10" x14ac:dyDescent="0.25">
      <c r="A13" s="11" t="s">
        <v>9680</v>
      </c>
      <c r="B13" s="115" t="s">
        <v>9811</v>
      </c>
      <c r="C13" s="115" t="s">
        <v>9812</v>
      </c>
      <c r="D13" s="115" t="s">
        <v>9816</v>
      </c>
      <c r="E13" s="115" t="s">
        <v>9813</v>
      </c>
      <c r="F13" s="115" t="s">
        <v>9820</v>
      </c>
      <c r="G13" s="115" t="s">
        <v>8409</v>
      </c>
      <c r="H13" s="115" t="s">
        <v>9815</v>
      </c>
    </row>
    <row r="14" spans="1:10" x14ac:dyDescent="0.25">
      <c r="A14" s="14">
        <v>1110100040</v>
      </c>
      <c r="B14" s="20" t="s">
        <v>9580</v>
      </c>
      <c r="C14" s="115" t="s">
        <v>9818</v>
      </c>
      <c r="D14" s="115" t="s">
        <v>9819</v>
      </c>
      <c r="E14" s="115">
        <v>2</v>
      </c>
      <c r="F14" s="181">
        <v>7823611</v>
      </c>
      <c r="G14" s="115">
        <v>31348</v>
      </c>
      <c r="H14" s="182">
        <v>45078</v>
      </c>
    </row>
    <row r="15" spans="1:10" ht="15.75" thickBot="1" x14ac:dyDescent="0.3">
      <c r="A15" s="14">
        <v>1110100040</v>
      </c>
      <c r="B15" s="20" t="s">
        <v>9580</v>
      </c>
      <c r="C15" s="115" t="s">
        <v>9814</v>
      </c>
      <c r="D15" s="183" t="s">
        <v>9817</v>
      </c>
      <c r="E15" s="183">
        <v>2</v>
      </c>
      <c r="F15" s="184">
        <v>9329575</v>
      </c>
      <c r="G15" s="183">
        <v>31346</v>
      </c>
      <c r="H15" s="185">
        <v>45139</v>
      </c>
    </row>
    <row r="16" spans="1:10" ht="15.75" thickBot="1" x14ac:dyDescent="0.3">
      <c r="D16" s="186" t="s">
        <v>9821</v>
      </c>
      <c r="E16" s="187">
        <f>SUM(E13:E15)</f>
        <v>4</v>
      </c>
      <c r="F16" s="188" t="s">
        <v>9823</v>
      </c>
      <c r="G16" s="189"/>
      <c r="H16" s="190">
        <v>8576593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03440-95FA-49D6-A59D-F2CC1C787703}">
  <sheetPr filterMode="1"/>
  <dimension ref="A1:G1710"/>
  <sheetViews>
    <sheetView topLeftCell="A49" workbookViewId="0">
      <selection activeCell="C65" sqref="C65"/>
    </sheetView>
  </sheetViews>
  <sheetFormatPr baseColWidth="10" defaultRowHeight="15" x14ac:dyDescent="0.25"/>
  <cols>
    <col min="1" max="1" width="3.5703125" bestFit="1" customWidth="1"/>
    <col min="2" max="2" width="11.5703125" bestFit="1" customWidth="1"/>
    <col min="3" max="3" width="58" bestFit="1" customWidth="1"/>
    <col min="4" max="4" width="4.42578125" bestFit="1" customWidth="1"/>
    <col min="7" max="7" width="20.7109375" bestFit="1" customWidth="1"/>
  </cols>
  <sheetData>
    <row r="1" spans="1:7" x14ac:dyDescent="0.25">
      <c r="A1" s="169" t="s">
        <v>9693</v>
      </c>
      <c r="B1" s="169" t="s">
        <v>9694</v>
      </c>
      <c r="C1" s="169" t="s">
        <v>9695</v>
      </c>
      <c r="D1" s="169" t="s">
        <v>9696</v>
      </c>
      <c r="E1" s="171" t="s">
        <v>9743</v>
      </c>
      <c r="F1" s="169" t="s">
        <v>9744</v>
      </c>
      <c r="G1" s="169" t="s">
        <v>8347</v>
      </c>
    </row>
    <row r="2" spans="1:7" hidden="1" x14ac:dyDescent="0.25">
      <c r="A2" s="170">
        <v>1</v>
      </c>
      <c r="B2" s="170">
        <v>1510105410</v>
      </c>
      <c r="C2" s="169" t="s">
        <v>7021</v>
      </c>
      <c r="D2" s="170">
        <v>6</v>
      </c>
      <c r="E2" s="116">
        <v>0</v>
      </c>
      <c r="F2" s="116"/>
      <c r="G2" s="116"/>
    </row>
    <row r="3" spans="1:7" hidden="1" x14ac:dyDescent="0.25">
      <c r="A3" s="170">
        <v>2</v>
      </c>
      <c r="B3" s="170">
        <v>1810101940</v>
      </c>
      <c r="C3" s="169" t="s">
        <v>9697</v>
      </c>
      <c r="D3" s="170">
        <v>5</v>
      </c>
      <c r="E3" s="116">
        <v>0</v>
      </c>
      <c r="F3" s="116"/>
      <c r="G3" s="116"/>
    </row>
    <row r="4" spans="1:7" hidden="1" x14ac:dyDescent="0.25">
      <c r="A4" s="170">
        <v>3</v>
      </c>
      <c r="B4" s="170">
        <v>1810101920</v>
      </c>
      <c r="C4" s="169" t="s">
        <v>9698</v>
      </c>
      <c r="D4" s="170">
        <v>3</v>
      </c>
      <c r="E4" s="116">
        <v>0</v>
      </c>
      <c r="F4" s="116"/>
      <c r="G4" s="116"/>
    </row>
    <row r="5" spans="1:7" hidden="1" x14ac:dyDescent="0.25">
      <c r="A5" s="170">
        <v>4</v>
      </c>
      <c r="B5" s="170">
        <v>1510105280</v>
      </c>
      <c r="C5" s="169" t="s">
        <v>7018</v>
      </c>
      <c r="D5" s="170">
        <v>6</v>
      </c>
      <c r="E5" s="116">
        <v>0</v>
      </c>
      <c r="F5" s="116"/>
      <c r="G5" s="116"/>
    </row>
    <row r="6" spans="1:7" x14ac:dyDescent="0.25">
      <c r="A6" s="170">
        <v>5</v>
      </c>
      <c r="B6" s="170">
        <v>1810102580</v>
      </c>
      <c r="C6" s="169" t="s">
        <v>9699</v>
      </c>
      <c r="D6" s="170">
        <v>4</v>
      </c>
      <c r="E6" s="172">
        <v>2</v>
      </c>
      <c r="F6" s="116"/>
      <c r="G6" s="116"/>
    </row>
    <row r="7" spans="1:7" x14ac:dyDescent="0.25">
      <c r="A7" s="170">
        <v>6</v>
      </c>
      <c r="B7" s="170">
        <v>1522101070</v>
      </c>
      <c r="C7" s="169" t="s">
        <v>9700</v>
      </c>
      <c r="D7" s="170">
        <v>9</v>
      </c>
      <c r="E7" s="172">
        <v>3</v>
      </c>
      <c r="F7" s="116"/>
      <c r="G7" s="116"/>
    </row>
    <row r="8" spans="1:7" x14ac:dyDescent="0.25">
      <c r="A8" s="170">
        <v>7</v>
      </c>
      <c r="B8" s="170">
        <v>1522101060</v>
      </c>
      <c r="C8" s="169" t="s">
        <v>9701</v>
      </c>
      <c r="D8" s="170">
        <v>8</v>
      </c>
      <c r="E8" s="172">
        <v>3</v>
      </c>
      <c r="F8" s="116"/>
      <c r="G8" s="116"/>
    </row>
    <row r="9" spans="1:7" x14ac:dyDescent="0.25">
      <c r="A9" s="170">
        <v>8</v>
      </c>
      <c r="B9" s="170">
        <v>1518100460</v>
      </c>
      <c r="C9" s="169" t="s">
        <v>8710</v>
      </c>
      <c r="D9" s="170">
        <v>1</v>
      </c>
      <c r="E9" s="172">
        <v>3</v>
      </c>
      <c r="F9" s="116"/>
      <c r="G9" s="116"/>
    </row>
    <row r="10" spans="1:7" x14ac:dyDescent="0.25">
      <c r="A10" s="170">
        <v>9</v>
      </c>
      <c r="B10" s="170">
        <v>1518100440</v>
      </c>
      <c r="C10" s="169" t="s">
        <v>9702</v>
      </c>
      <c r="D10" s="170">
        <v>1</v>
      </c>
      <c r="E10" s="172">
        <v>2</v>
      </c>
      <c r="F10" s="116"/>
      <c r="G10" s="116"/>
    </row>
    <row r="11" spans="1:7" x14ac:dyDescent="0.25">
      <c r="A11" s="170">
        <v>10</v>
      </c>
      <c r="B11" s="170">
        <v>1518100500</v>
      </c>
      <c r="C11" s="169" t="s">
        <v>9703</v>
      </c>
      <c r="D11" s="170">
        <v>1</v>
      </c>
      <c r="E11" s="172">
        <v>3</v>
      </c>
      <c r="F11" s="116"/>
      <c r="G11" s="116"/>
    </row>
    <row r="12" spans="1:7" x14ac:dyDescent="0.25">
      <c r="A12" s="170">
        <v>11</v>
      </c>
      <c r="B12" s="170">
        <v>1518101850</v>
      </c>
      <c r="C12" s="169" t="s">
        <v>9704</v>
      </c>
      <c r="D12" s="170">
        <v>1</v>
      </c>
      <c r="E12" s="172">
        <v>3</v>
      </c>
      <c r="F12" s="116"/>
      <c r="G12" s="116"/>
    </row>
    <row r="13" spans="1:7" x14ac:dyDescent="0.25">
      <c r="A13" s="170">
        <v>12</v>
      </c>
      <c r="B13" s="170">
        <v>1537101780</v>
      </c>
      <c r="C13" s="169" t="s">
        <v>9705</v>
      </c>
      <c r="D13" s="170">
        <v>18</v>
      </c>
      <c r="E13" s="172">
        <v>6</v>
      </c>
      <c r="F13" s="116"/>
      <c r="G13" s="116"/>
    </row>
    <row r="14" spans="1:7" hidden="1" x14ac:dyDescent="0.25">
      <c r="A14" s="170">
        <v>13</v>
      </c>
      <c r="B14" s="170">
        <v>1537101790</v>
      </c>
      <c r="C14" s="169" t="s">
        <v>9706</v>
      </c>
      <c r="D14" s="170">
        <v>1</v>
      </c>
      <c r="E14" s="116">
        <v>0</v>
      </c>
      <c r="F14" s="116"/>
      <c r="G14" s="116"/>
    </row>
    <row r="15" spans="1:7" hidden="1" x14ac:dyDescent="0.25">
      <c r="A15" s="170">
        <v>14</v>
      </c>
      <c r="B15" s="170">
        <v>1537101800</v>
      </c>
      <c r="C15" s="169" t="s">
        <v>9707</v>
      </c>
      <c r="D15" s="170">
        <v>1</v>
      </c>
      <c r="E15" s="116">
        <v>0</v>
      </c>
      <c r="F15" s="116"/>
      <c r="G15" s="116"/>
    </row>
    <row r="16" spans="1:7" hidden="1" x14ac:dyDescent="0.25">
      <c r="A16" s="170">
        <v>15</v>
      </c>
      <c r="B16" s="170">
        <v>1519101490</v>
      </c>
      <c r="C16" s="169" t="s">
        <v>348</v>
      </c>
      <c r="D16" s="170">
        <v>1</v>
      </c>
      <c r="E16" s="116">
        <v>0</v>
      </c>
      <c r="F16" s="116"/>
      <c r="G16" s="116"/>
    </row>
    <row r="17" spans="1:7" x14ac:dyDescent="0.25">
      <c r="A17" s="170">
        <v>16</v>
      </c>
      <c r="B17" s="170">
        <v>1518100430</v>
      </c>
      <c r="C17" s="169" t="s">
        <v>6810</v>
      </c>
      <c r="D17" s="170">
        <v>2</v>
      </c>
      <c r="E17" s="172">
        <v>4</v>
      </c>
      <c r="F17" s="116"/>
      <c r="G17" s="116"/>
    </row>
    <row r="18" spans="1:7" x14ac:dyDescent="0.25">
      <c r="A18" s="170">
        <v>17</v>
      </c>
      <c r="B18" s="170">
        <v>1518102520</v>
      </c>
      <c r="C18" s="169" t="s">
        <v>9708</v>
      </c>
      <c r="D18" s="170">
        <v>2</v>
      </c>
      <c r="E18" s="172">
        <v>3</v>
      </c>
      <c r="F18" s="116"/>
      <c r="G18" s="116"/>
    </row>
    <row r="19" spans="1:7" hidden="1" x14ac:dyDescent="0.25">
      <c r="A19" s="170">
        <v>18</v>
      </c>
      <c r="B19" s="170">
        <v>1316106050</v>
      </c>
      <c r="C19" s="169" t="s">
        <v>9709</v>
      </c>
      <c r="D19" s="170">
        <v>2</v>
      </c>
      <c r="E19" s="116">
        <v>0</v>
      </c>
      <c r="F19" s="116"/>
      <c r="G19" s="116"/>
    </row>
    <row r="20" spans="1:7" x14ac:dyDescent="0.25">
      <c r="A20" s="170">
        <v>19</v>
      </c>
      <c r="B20" s="170">
        <v>1510100070</v>
      </c>
      <c r="C20" s="169" t="s">
        <v>9710</v>
      </c>
      <c r="D20" s="170">
        <v>30</v>
      </c>
      <c r="E20" s="172">
        <v>12</v>
      </c>
      <c r="F20" s="116"/>
      <c r="G20" s="116"/>
    </row>
    <row r="21" spans="1:7" hidden="1" x14ac:dyDescent="0.25">
      <c r="A21" s="170">
        <v>20</v>
      </c>
      <c r="B21" s="170">
        <v>1524100300</v>
      </c>
      <c r="C21" s="169" t="s">
        <v>9711</v>
      </c>
      <c r="D21" s="170">
        <v>1</v>
      </c>
      <c r="E21" s="116">
        <v>0</v>
      </c>
      <c r="F21" s="116"/>
      <c r="G21" s="116"/>
    </row>
    <row r="22" spans="1:7" x14ac:dyDescent="0.25">
      <c r="A22" s="170">
        <v>21</v>
      </c>
      <c r="B22" s="170">
        <v>1518102530</v>
      </c>
      <c r="C22" s="169" t="s">
        <v>9712</v>
      </c>
      <c r="D22" s="170">
        <v>1</v>
      </c>
      <c r="E22" s="172">
        <v>2</v>
      </c>
      <c r="F22" s="116"/>
      <c r="G22" s="116"/>
    </row>
    <row r="23" spans="1:7" x14ac:dyDescent="0.25">
      <c r="A23" s="170">
        <v>22</v>
      </c>
      <c r="B23" s="170">
        <v>1518100520</v>
      </c>
      <c r="C23" s="169" t="s">
        <v>8367</v>
      </c>
      <c r="D23" s="170">
        <v>1</v>
      </c>
      <c r="E23" s="172">
        <v>2</v>
      </c>
      <c r="F23" s="116"/>
      <c r="G23" s="116"/>
    </row>
    <row r="24" spans="1:7" x14ac:dyDescent="0.25">
      <c r="A24" s="170">
        <v>23</v>
      </c>
      <c r="B24" s="170">
        <v>1518100510</v>
      </c>
      <c r="C24" s="169" t="s">
        <v>9713</v>
      </c>
      <c r="D24" s="170">
        <v>2</v>
      </c>
      <c r="E24" s="172">
        <v>3</v>
      </c>
      <c r="F24" s="116"/>
      <c r="G24" s="116"/>
    </row>
    <row r="25" spans="1:7" hidden="1" x14ac:dyDescent="0.25">
      <c r="A25" s="170">
        <v>24</v>
      </c>
      <c r="B25" s="170">
        <v>1545101040</v>
      </c>
      <c r="C25" s="169" t="s">
        <v>9714</v>
      </c>
      <c r="D25" s="170">
        <v>4</v>
      </c>
      <c r="E25" s="116">
        <v>0</v>
      </c>
      <c r="F25" s="116"/>
      <c r="G25" s="116"/>
    </row>
    <row r="26" spans="1:7" hidden="1" x14ac:dyDescent="0.25">
      <c r="A26" s="170">
        <v>25</v>
      </c>
      <c r="B26" s="170">
        <v>1518102550</v>
      </c>
      <c r="C26" s="169" t="s">
        <v>9715</v>
      </c>
      <c r="D26" s="170">
        <v>6</v>
      </c>
      <c r="E26" s="116">
        <v>0</v>
      </c>
      <c r="F26" s="116"/>
      <c r="G26" s="116"/>
    </row>
    <row r="27" spans="1:7" x14ac:dyDescent="0.25">
      <c r="A27" s="170">
        <v>26</v>
      </c>
      <c r="B27" s="170">
        <v>1518100560</v>
      </c>
      <c r="C27" s="169" t="s">
        <v>9716</v>
      </c>
      <c r="D27" s="170">
        <v>3</v>
      </c>
      <c r="E27" s="172">
        <v>3</v>
      </c>
      <c r="F27" s="116"/>
      <c r="G27" s="116"/>
    </row>
    <row r="28" spans="1:7" hidden="1" x14ac:dyDescent="0.25">
      <c r="A28" s="170">
        <v>27</v>
      </c>
      <c r="B28" s="170">
        <v>1518102550</v>
      </c>
      <c r="C28" s="169" t="s">
        <v>9715</v>
      </c>
      <c r="D28" s="170">
        <v>6</v>
      </c>
      <c r="E28" s="116">
        <v>0</v>
      </c>
      <c r="F28" s="116"/>
      <c r="G28" s="116"/>
    </row>
    <row r="29" spans="1:7" x14ac:dyDescent="0.25">
      <c r="A29" s="170">
        <v>28</v>
      </c>
      <c r="B29" s="170">
        <v>1518102540</v>
      </c>
      <c r="C29" s="169" t="s">
        <v>9717</v>
      </c>
      <c r="D29" s="170">
        <v>2</v>
      </c>
      <c r="E29" s="172">
        <v>2</v>
      </c>
      <c r="F29" s="116"/>
      <c r="G29" s="116"/>
    </row>
    <row r="30" spans="1:7" x14ac:dyDescent="0.25">
      <c r="A30" s="170">
        <v>29</v>
      </c>
      <c r="B30" s="170">
        <v>1522101190</v>
      </c>
      <c r="C30" s="169" t="s">
        <v>9718</v>
      </c>
      <c r="D30" s="170">
        <v>3</v>
      </c>
      <c r="E30" s="172">
        <v>3</v>
      </c>
      <c r="F30" s="116"/>
      <c r="G30" s="116"/>
    </row>
    <row r="31" spans="1:7" hidden="1" x14ac:dyDescent="0.25">
      <c r="A31" s="170">
        <v>30</v>
      </c>
      <c r="B31" s="170">
        <v>1810102610</v>
      </c>
      <c r="C31" s="169" t="s">
        <v>9719</v>
      </c>
      <c r="D31" s="170">
        <v>2</v>
      </c>
      <c r="E31" s="116">
        <v>0</v>
      </c>
      <c r="F31" s="116"/>
      <c r="G31" s="116"/>
    </row>
    <row r="32" spans="1:7" hidden="1" x14ac:dyDescent="0.25">
      <c r="A32" s="170">
        <v>31</v>
      </c>
      <c r="B32" s="170">
        <v>1316102280</v>
      </c>
      <c r="C32" s="169" t="s">
        <v>9720</v>
      </c>
      <c r="D32" s="170">
        <v>1</v>
      </c>
      <c r="E32" s="116">
        <v>0</v>
      </c>
      <c r="F32" s="116"/>
      <c r="G32" s="116"/>
    </row>
    <row r="33" spans="1:7" hidden="1" x14ac:dyDescent="0.25">
      <c r="A33" s="170">
        <v>32</v>
      </c>
      <c r="B33" s="170">
        <v>1518102010</v>
      </c>
      <c r="C33" s="169" t="s">
        <v>9721</v>
      </c>
      <c r="D33" s="170">
        <v>1</v>
      </c>
      <c r="E33" s="116">
        <v>0</v>
      </c>
      <c r="F33" s="116"/>
      <c r="G33" s="116"/>
    </row>
    <row r="34" spans="1:7" hidden="1" x14ac:dyDescent="0.25">
      <c r="A34" s="170">
        <v>33</v>
      </c>
      <c r="B34" s="170">
        <v>1713102020</v>
      </c>
      <c r="C34" s="169" t="s">
        <v>9722</v>
      </c>
      <c r="D34" s="170">
        <v>5</v>
      </c>
      <c r="E34" s="116">
        <v>0</v>
      </c>
      <c r="F34" s="116"/>
      <c r="G34" s="116"/>
    </row>
    <row r="35" spans="1:7" hidden="1" x14ac:dyDescent="0.25">
      <c r="A35" s="170">
        <v>34</v>
      </c>
      <c r="B35" s="170">
        <v>1316103700</v>
      </c>
      <c r="C35" s="169" t="s">
        <v>9723</v>
      </c>
      <c r="D35" s="170">
        <v>5</v>
      </c>
      <c r="E35" s="116">
        <v>0</v>
      </c>
      <c r="F35" s="116"/>
      <c r="G35" s="116"/>
    </row>
    <row r="36" spans="1:7" hidden="1" x14ac:dyDescent="0.25">
      <c r="A36" s="170">
        <v>35</v>
      </c>
      <c r="B36" s="170">
        <v>1523109610</v>
      </c>
      <c r="C36" s="169" t="s">
        <v>9402</v>
      </c>
      <c r="D36" s="170">
        <v>8</v>
      </c>
      <c r="E36" s="116">
        <v>0</v>
      </c>
      <c r="F36" s="116"/>
      <c r="G36" s="116"/>
    </row>
    <row r="37" spans="1:7" hidden="1" x14ac:dyDescent="0.25">
      <c r="A37" s="170">
        <v>36</v>
      </c>
      <c r="B37" s="170">
        <v>1316100500</v>
      </c>
      <c r="C37" s="169" t="s">
        <v>9724</v>
      </c>
      <c r="D37" s="170">
        <v>9</v>
      </c>
      <c r="E37" s="116">
        <v>0</v>
      </c>
      <c r="F37" s="116"/>
      <c r="G37" s="116"/>
    </row>
    <row r="38" spans="1:7" hidden="1" x14ac:dyDescent="0.25">
      <c r="A38" s="170">
        <v>37</v>
      </c>
      <c r="B38" s="170">
        <v>1545101040</v>
      </c>
      <c r="C38" s="169" t="s">
        <v>9714</v>
      </c>
      <c r="D38" s="170">
        <v>4</v>
      </c>
      <c r="E38" s="116">
        <v>0</v>
      </c>
      <c r="F38" s="116"/>
      <c r="G38" s="116"/>
    </row>
    <row r="39" spans="1:7" x14ac:dyDescent="0.25">
      <c r="A39" s="170">
        <v>38</v>
      </c>
      <c r="B39" s="170">
        <v>1518100450</v>
      </c>
      <c r="C39" s="169" t="s">
        <v>9725</v>
      </c>
      <c r="D39" s="170">
        <v>1</v>
      </c>
      <c r="E39" s="172">
        <v>2</v>
      </c>
      <c r="F39" s="116"/>
      <c r="G39" s="116"/>
    </row>
    <row r="40" spans="1:7" hidden="1" x14ac:dyDescent="0.25">
      <c r="A40" s="170">
        <v>39</v>
      </c>
      <c r="B40" s="170">
        <v>1510103290</v>
      </c>
      <c r="C40" s="169" t="s">
        <v>9726</v>
      </c>
      <c r="D40" s="170">
        <v>1</v>
      </c>
      <c r="E40" s="116">
        <v>0</v>
      </c>
      <c r="F40" s="116"/>
      <c r="G40" s="116"/>
    </row>
    <row r="41" spans="1:7" x14ac:dyDescent="0.25">
      <c r="A41" s="170">
        <v>40</v>
      </c>
      <c r="B41" s="170">
        <v>1515100260</v>
      </c>
      <c r="C41" s="169" t="s">
        <v>9727</v>
      </c>
      <c r="D41" s="170">
        <v>1</v>
      </c>
      <c r="E41" s="172">
        <v>1</v>
      </c>
      <c r="F41" s="116"/>
      <c r="G41" s="116"/>
    </row>
    <row r="42" spans="1:7" hidden="1" x14ac:dyDescent="0.25">
      <c r="A42" s="170">
        <v>41</v>
      </c>
      <c r="B42" s="170">
        <v>1519106580</v>
      </c>
      <c r="C42" s="169" t="s">
        <v>9728</v>
      </c>
      <c r="D42" s="170">
        <v>1</v>
      </c>
      <c r="E42" s="116">
        <v>0</v>
      </c>
      <c r="F42" s="116"/>
      <c r="G42" s="116"/>
    </row>
    <row r="43" spans="1:7" hidden="1" x14ac:dyDescent="0.25">
      <c r="A43" s="170">
        <v>42</v>
      </c>
      <c r="B43" s="170">
        <v>1519106670</v>
      </c>
      <c r="C43" s="169" t="s">
        <v>9729</v>
      </c>
      <c r="D43" s="170">
        <v>3</v>
      </c>
      <c r="E43" s="116">
        <v>0</v>
      </c>
      <c r="F43" s="116"/>
      <c r="G43" s="116"/>
    </row>
    <row r="44" spans="1:7" x14ac:dyDescent="0.25">
      <c r="A44" s="170">
        <v>43</v>
      </c>
      <c r="B44" s="170">
        <v>1522100150</v>
      </c>
      <c r="C44" s="169" t="s">
        <v>9730</v>
      </c>
      <c r="D44" s="170">
        <v>6</v>
      </c>
      <c r="E44" s="172">
        <v>6</v>
      </c>
      <c r="F44" s="116"/>
      <c r="G44" s="116"/>
    </row>
    <row r="45" spans="1:7" hidden="1" x14ac:dyDescent="0.25">
      <c r="A45" s="170">
        <v>44</v>
      </c>
      <c r="B45" s="170">
        <v>1323101630</v>
      </c>
      <c r="C45" s="169" t="s">
        <v>9731</v>
      </c>
      <c r="D45" s="170">
        <v>12</v>
      </c>
      <c r="E45" s="116">
        <v>0</v>
      </c>
      <c r="F45" s="116"/>
      <c r="G45" s="116"/>
    </row>
    <row r="46" spans="1:7" x14ac:dyDescent="0.25">
      <c r="A46" s="170">
        <v>45</v>
      </c>
      <c r="B46" s="170">
        <v>1316103620</v>
      </c>
      <c r="C46" s="169" t="s">
        <v>9732</v>
      </c>
      <c r="D46" s="170">
        <v>53</v>
      </c>
      <c r="E46" s="172">
        <v>88</v>
      </c>
      <c r="F46" s="116">
        <v>50</v>
      </c>
      <c r="G46" s="116"/>
    </row>
    <row r="47" spans="1:7" x14ac:dyDescent="0.25">
      <c r="A47" s="170">
        <v>46</v>
      </c>
      <c r="B47" s="170">
        <v>1316103590</v>
      </c>
      <c r="C47" s="169" t="s">
        <v>9733</v>
      </c>
      <c r="D47" s="170">
        <v>12</v>
      </c>
      <c r="E47" s="172">
        <v>140</v>
      </c>
      <c r="F47" s="116"/>
      <c r="G47" s="116"/>
    </row>
    <row r="48" spans="1:7" x14ac:dyDescent="0.25">
      <c r="A48" s="170">
        <v>47</v>
      </c>
      <c r="B48" s="170">
        <v>1112100380</v>
      </c>
      <c r="C48" s="169" t="s">
        <v>9734</v>
      </c>
      <c r="D48" s="170">
        <v>48</v>
      </c>
      <c r="E48" s="172">
        <v>90</v>
      </c>
      <c r="F48" s="116"/>
      <c r="G48" s="116"/>
    </row>
    <row r="49" spans="1:7" x14ac:dyDescent="0.25">
      <c r="A49" s="170">
        <v>48</v>
      </c>
      <c r="B49" s="170">
        <v>1316103620</v>
      </c>
      <c r="C49" s="169" t="s">
        <v>9732</v>
      </c>
      <c r="D49" s="170">
        <v>26</v>
      </c>
      <c r="E49" s="172">
        <v>88</v>
      </c>
      <c r="F49" s="116">
        <v>50</v>
      </c>
      <c r="G49" s="116" t="s">
        <v>9748</v>
      </c>
    </row>
    <row r="50" spans="1:7" x14ac:dyDescent="0.25">
      <c r="A50" s="170">
        <v>49</v>
      </c>
      <c r="B50" s="170">
        <v>1112102140</v>
      </c>
      <c r="C50" s="169" t="s">
        <v>2031</v>
      </c>
      <c r="D50" s="170">
        <v>29</v>
      </c>
      <c r="E50" s="172">
        <v>134</v>
      </c>
      <c r="F50" s="116"/>
      <c r="G50" s="116"/>
    </row>
    <row r="51" spans="1:7" x14ac:dyDescent="0.25">
      <c r="A51" s="170">
        <v>50</v>
      </c>
      <c r="B51" s="170">
        <v>1112102200</v>
      </c>
      <c r="C51" s="169" t="s">
        <v>9735</v>
      </c>
      <c r="D51" s="170">
        <v>10</v>
      </c>
      <c r="E51" s="172">
        <v>70</v>
      </c>
      <c r="F51" s="116"/>
      <c r="G51" s="116"/>
    </row>
    <row r="52" spans="1:7" hidden="1" x14ac:dyDescent="0.25">
      <c r="A52" s="170">
        <v>51</v>
      </c>
      <c r="B52" s="170">
        <v>1112100360</v>
      </c>
      <c r="C52" s="169" t="s">
        <v>9736</v>
      </c>
      <c r="D52" s="170">
        <v>18</v>
      </c>
      <c r="E52" s="116">
        <v>0</v>
      </c>
      <c r="F52" s="116"/>
      <c r="G52" s="116"/>
    </row>
    <row r="53" spans="1:7" x14ac:dyDescent="0.25">
      <c r="A53" s="170">
        <v>52</v>
      </c>
      <c r="B53" s="170">
        <v>1112102200</v>
      </c>
      <c r="C53" s="169" t="s">
        <v>9735</v>
      </c>
      <c r="D53" s="170">
        <v>10</v>
      </c>
      <c r="E53" s="172">
        <v>70</v>
      </c>
      <c r="F53" s="116"/>
      <c r="G53" s="116" t="s">
        <v>9749</v>
      </c>
    </row>
    <row r="54" spans="1:7" x14ac:dyDescent="0.25">
      <c r="A54" s="170">
        <v>53</v>
      </c>
      <c r="B54" s="170">
        <v>1112100380</v>
      </c>
      <c r="C54" s="169" t="s">
        <v>9734</v>
      </c>
      <c r="D54" s="170">
        <v>51</v>
      </c>
      <c r="E54" s="172">
        <v>90</v>
      </c>
      <c r="F54" s="116"/>
      <c r="G54" s="116" t="s">
        <v>9750</v>
      </c>
    </row>
    <row r="55" spans="1:7" x14ac:dyDescent="0.25">
      <c r="A55" s="170">
        <v>54</v>
      </c>
      <c r="B55" s="170">
        <v>1112102190</v>
      </c>
      <c r="C55" s="169" t="s">
        <v>2033</v>
      </c>
      <c r="D55" s="170">
        <v>24</v>
      </c>
      <c r="E55" s="172">
        <v>50</v>
      </c>
      <c r="F55" s="116"/>
      <c r="G55" s="116"/>
    </row>
    <row r="56" spans="1:7" x14ac:dyDescent="0.25">
      <c r="A56" s="170">
        <v>55</v>
      </c>
      <c r="B56" s="170">
        <v>1112100450</v>
      </c>
      <c r="C56" s="169" t="s">
        <v>1992</v>
      </c>
      <c r="D56" s="170">
        <v>17</v>
      </c>
      <c r="E56" s="172">
        <v>6</v>
      </c>
      <c r="F56" s="116"/>
      <c r="G56" s="116"/>
    </row>
    <row r="57" spans="1:7" x14ac:dyDescent="0.25">
      <c r="A57" s="170">
        <v>56</v>
      </c>
      <c r="B57" s="170">
        <v>1810101750</v>
      </c>
      <c r="C57" s="169" t="s">
        <v>6781</v>
      </c>
      <c r="D57" s="170">
        <v>5</v>
      </c>
      <c r="E57" s="172">
        <v>4</v>
      </c>
      <c r="F57" s="116"/>
      <c r="G57" s="116"/>
    </row>
    <row r="58" spans="1:7" hidden="1" x14ac:dyDescent="0.25">
      <c r="A58" s="170">
        <v>57</v>
      </c>
      <c r="B58" s="170">
        <v>1010105720</v>
      </c>
      <c r="C58" s="169" t="s">
        <v>9737</v>
      </c>
      <c r="D58" s="170">
        <v>2</v>
      </c>
      <c r="E58" s="116">
        <v>0</v>
      </c>
      <c r="F58" s="116"/>
      <c r="G58" s="116"/>
    </row>
    <row r="59" spans="1:7" hidden="1" x14ac:dyDescent="0.25">
      <c r="A59" s="170">
        <v>58</v>
      </c>
      <c r="B59" s="170">
        <v>1010105910</v>
      </c>
      <c r="C59" s="169" t="s">
        <v>9738</v>
      </c>
      <c r="D59" s="170">
        <v>1</v>
      </c>
      <c r="E59" s="116">
        <v>0</v>
      </c>
      <c r="F59" s="116"/>
      <c r="G59" s="116"/>
    </row>
    <row r="60" spans="1:7" hidden="1" x14ac:dyDescent="0.25">
      <c r="A60" s="170">
        <v>59</v>
      </c>
      <c r="B60" s="170">
        <v>1010106390</v>
      </c>
      <c r="C60" s="169" t="s">
        <v>9739</v>
      </c>
      <c r="D60" s="170">
        <v>5</v>
      </c>
      <c r="E60" s="116">
        <v>0</v>
      </c>
      <c r="F60" s="116"/>
      <c r="G60" s="116"/>
    </row>
    <row r="61" spans="1:7" hidden="1" x14ac:dyDescent="0.25">
      <c r="A61" s="170">
        <v>60</v>
      </c>
      <c r="B61" s="170">
        <v>1522103450</v>
      </c>
      <c r="C61" s="169" t="s">
        <v>9740</v>
      </c>
      <c r="D61" s="170">
        <v>3</v>
      </c>
      <c r="E61" s="116">
        <v>0</v>
      </c>
      <c r="F61" s="116"/>
      <c r="G61" s="116"/>
    </row>
    <row r="62" spans="1:7" x14ac:dyDescent="0.25">
      <c r="A62" s="170">
        <v>61</v>
      </c>
      <c r="B62" s="170">
        <v>1010106470</v>
      </c>
      <c r="C62" s="169" t="s">
        <v>7669</v>
      </c>
      <c r="D62" s="170">
        <v>13</v>
      </c>
      <c r="E62" s="172">
        <v>12</v>
      </c>
      <c r="F62" s="116"/>
      <c r="G62" s="116"/>
    </row>
    <row r="63" spans="1:7" hidden="1" x14ac:dyDescent="0.25">
      <c r="A63" s="170">
        <v>62</v>
      </c>
      <c r="B63" s="170">
        <v>1810101840</v>
      </c>
      <c r="C63" s="169" t="s">
        <v>9741</v>
      </c>
      <c r="D63" s="170">
        <v>2</v>
      </c>
      <c r="E63" s="116">
        <v>0</v>
      </c>
      <c r="F63" s="116"/>
      <c r="G63" s="116"/>
    </row>
    <row r="64" spans="1:7" hidden="1" x14ac:dyDescent="0.25">
      <c r="A64" s="170">
        <v>63</v>
      </c>
      <c r="B64" s="170">
        <v>1810101470</v>
      </c>
      <c r="C64" s="169" t="s">
        <v>6780</v>
      </c>
      <c r="D64" s="170">
        <v>2</v>
      </c>
      <c r="E64" s="116">
        <v>0</v>
      </c>
      <c r="F64" s="116"/>
      <c r="G64" s="116"/>
    </row>
    <row r="65" spans="1:7" x14ac:dyDescent="0.25">
      <c r="A65" s="170">
        <v>64</v>
      </c>
      <c r="B65" s="170">
        <v>1112102190</v>
      </c>
      <c r="C65" s="169" t="s">
        <v>2033</v>
      </c>
      <c r="D65" s="170">
        <v>56</v>
      </c>
      <c r="E65" s="172">
        <v>50</v>
      </c>
      <c r="F65" s="116"/>
      <c r="G65" s="116"/>
    </row>
    <row r="66" spans="1:7" x14ac:dyDescent="0.25">
      <c r="A66" s="170">
        <v>65</v>
      </c>
      <c r="B66" s="170">
        <v>1112100450</v>
      </c>
      <c r="C66" s="169" t="s">
        <v>1992</v>
      </c>
      <c r="D66" s="170">
        <v>46</v>
      </c>
      <c r="E66" s="172">
        <v>6</v>
      </c>
      <c r="F66" s="116"/>
      <c r="G66" s="116" t="s">
        <v>9751</v>
      </c>
    </row>
    <row r="67" spans="1:7" x14ac:dyDescent="0.25">
      <c r="A67" s="170">
        <v>66</v>
      </c>
      <c r="B67" s="170">
        <v>1519101400</v>
      </c>
      <c r="C67" s="169" t="s">
        <v>9742</v>
      </c>
      <c r="D67" s="170">
        <v>1</v>
      </c>
      <c r="E67" s="172">
        <v>1</v>
      </c>
      <c r="F67" s="116"/>
      <c r="G67" s="116"/>
    </row>
    <row r="68" spans="1:7" hidden="1" x14ac:dyDescent="0.25">
      <c r="A68" s="170">
        <v>67</v>
      </c>
      <c r="B68" s="170">
        <v>1518100140</v>
      </c>
      <c r="C68" s="169" t="s">
        <v>89</v>
      </c>
      <c r="D68" s="170">
        <v>3</v>
      </c>
      <c r="E68" s="116">
        <v>0</v>
      </c>
      <c r="F68" s="116"/>
      <c r="G68" s="116"/>
    </row>
    <row r="69" spans="1:7" hidden="1" x14ac:dyDescent="0.25">
      <c r="A69" s="170">
        <v>68</v>
      </c>
      <c r="B69" s="170">
        <v>1518100030</v>
      </c>
      <c r="C69" s="169" t="s">
        <v>7029</v>
      </c>
      <c r="D69" s="170">
        <v>1</v>
      </c>
      <c r="E69" s="116">
        <v>0</v>
      </c>
      <c r="F69" s="116"/>
      <c r="G69" s="116"/>
    </row>
    <row r="70" spans="1:7" hidden="1" x14ac:dyDescent="0.25">
      <c r="A70" s="170">
        <v>69</v>
      </c>
      <c r="B70" s="170">
        <v>1519100160</v>
      </c>
      <c r="C70" s="169" t="s">
        <v>80</v>
      </c>
      <c r="D70" s="170">
        <v>1</v>
      </c>
      <c r="E70" s="116">
        <v>0</v>
      </c>
      <c r="F70" s="116"/>
      <c r="G70" s="116"/>
    </row>
    <row r="1158" spans="1:4" x14ac:dyDescent="0.25">
      <c r="A1158">
        <v>1214100181</v>
      </c>
      <c r="D1158" t="s">
        <v>7417</v>
      </c>
    </row>
    <row r="1320" spans="4:4" x14ac:dyDescent="0.25">
      <c r="D1320" t="s">
        <v>4043</v>
      </c>
    </row>
    <row r="1335" spans="4:4" x14ac:dyDescent="0.25">
      <c r="D1335" t="s">
        <v>2399</v>
      </c>
    </row>
    <row r="1710" spans="4:4" x14ac:dyDescent="0.25">
      <c r="D1710" t="s">
        <v>6183</v>
      </c>
    </row>
  </sheetData>
  <autoFilter ref="A1:G70" xr:uid="{EEB03440-95FA-49D6-A59D-F2CC1C787703}">
    <filterColumn colId="4">
      <filters>
        <filter val="1"/>
        <filter val="12"/>
        <filter val="134"/>
        <filter val="140"/>
        <filter val="2"/>
        <filter val="3"/>
        <filter val="4"/>
        <filter val="50"/>
        <filter val="6"/>
        <filter val="70"/>
        <filter val="88"/>
        <filter val="90"/>
      </filters>
    </filterColumn>
  </autoFilter>
  <printOptions horizontalCentered="1" verticalCentered="1"/>
  <pageMargins left="0" right="0" top="0" bottom="0" header="0.31496062992125984" footer="0.31496062992125984"/>
  <pageSetup paperSize="9" scale="8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1538D-37D6-472E-8699-29A29D891B78}">
  <sheetPr>
    <pageSetUpPr fitToPage="1"/>
  </sheetPr>
  <dimension ref="A1"/>
  <sheetViews>
    <sheetView workbookViewId="0">
      <selection activeCell="B10" sqref="B10"/>
    </sheetView>
  </sheetViews>
  <sheetFormatPr baseColWidth="10" defaultRowHeight="15" x14ac:dyDescent="0.25"/>
  <sheetData/>
  <pageMargins left="0.7" right="0.7" top="0.75" bottom="0.75" header="0.3" footer="0.3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34235-62A8-4EF6-B1A6-D083545BF28C}">
  <sheetPr>
    <pageSetUpPr fitToPage="1"/>
  </sheetPr>
  <dimension ref="A1:G45"/>
  <sheetViews>
    <sheetView topLeftCell="A17" workbookViewId="0">
      <selection activeCell="B13" sqref="B13"/>
    </sheetView>
  </sheetViews>
  <sheetFormatPr baseColWidth="10" defaultRowHeight="15" x14ac:dyDescent="0.25"/>
  <cols>
    <col min="2" max="2" width="58.85546875" bestFit="1" customWidth="1"/>
    <col min="3" max="3" width="12.42578125" bestFit="1" customWidth="1"/>
    <col min="4" max="4" width="5.7109375" customWidth="1"/>
    <col min="5" max="5" width="7.5703125" bestFit="1" customWidth="1"/>
    <col min="6" max="6" width="10.140625" bestFit="1" customWidth="1"/>
    <col min="7" max="7" width="10.42578125" bestFit="1" customWidth="1"/>
  </cols>
  <sheetData>
    <row r="1" spans="1:7" ht="23.25" x14ac:dyDescent="0.35">
      <c r="A1" s="436" t="s">
        <v>8333</v>
      </c>
      <c r="B1" s="436"/>
      <c r="C1" s="436"/>
      <c r="D1" s="436"/>
      <c r="E1" s="436"/>
      <c r="F1" s="436"/>
      <c r="G1" s="436"/>
    </row>
    <row r="2" spans="1:7" ht="30" x14ac:dyDescent="0.25">
      <c r="A2" s="117" t="s">
        <v>8322</v>
      </c>
      <c r="B2" s="117" t="s">
        <v>8323</v>
      </c>
      <c r="C2" s="117" t="s">
        <v>8327</v>
      </c>
      <c r="D2" s="117" t="s">
        <v>8324</v>
      </c>
      <c r="E2" s="125" t="s">
        <v>8325</v>
      </c>
      <c r="F2" s="125" t="s">
        <v>8328</v>
      </c>
      <c r="G2" s="125" t="s">
        <v>8326</v>
      </c>
    </row>
    <row r="3" spans="1:7" x14ac:dyDescent="0.25">
      <c r="A3" s="118">
        <v>1010101090</v>
      </c>
      <c r="B3" s="116" t="s">
        <v>8337</v>
      </c>
      <c r="C3" s="116" t="s">
        <v>8317</v>
      </c>
      <c r="D3" s="116">
        <v>9</v>
      </c>
      <c r="E3" s="123">
        <v>6274</v>
      </c>
      <c r="F3" s="123">
        <f t="shared" ref="F3:F44" si="0">+D3*E3</f>
        <v>56466</v>
      </c>
      <c r="G3" s="124">
        <v>42064</v>
      </c>
    </row>
    <row r="4" spans="1:7" x14ac:dyDescent="0.25">
      <c r="A4" s="118">
        <v>1010100790</v>
      </c>
      <c r="B4" s="116" t="s">
        <v>8339</v>
      </c>
      <c r="C4" s="116" t="s">
        <v>8317</v>
      </c>
      <c r="D4" s="116">
        <v>6</v>
      </c>
      <c r="E4" s="123">
        <v>3600</v>
      </c>
      <c r="F4" s="123">
        <f t="shared" si="0"/>
        <v>21600</v>
      </c>
      <c r="G4" s="124">
        <v>42248</v>
      </c>
    </row>
    <row r="5" spans="1:7" x14ac:dyDescent="0.25">
      <c r="A5" s="118">
        <v>1010100800</v>
      </c>
      <c r="B5" s="116" t="s">
        <v>8341</v>
      </c>
      <c r="C5" s="116" t="s">
        <v>8317</v>
      </c>
      <c r="D5" s="116">
        <v>8</v>
      </c>
      <c r="E5" s="123">
        <v>1202</v>
      </c>
      <c r="F5" s="123">
        <f t="shared" si="0"/>
        <v>9616</v>
      </c>
      <c r="G5" s="124">
        <v>42248</v>
      </c>
    </row>
    <row r="6" spans="1:7" x14ac:dyDescent="0.25">
      <c r="A6" s="118">
        <v>1010102420</v>
      </c>
      <c r="B6" s="116" t="s">
        <v>8338</v>
      </c>
      <c r="C6" s="116"/>
      <c r="D6" s="116">
        <v>5</v>
      </c>
      <c r="E6" s="123">
        <v>2500</v>
      </c>
      <c r="F6" s="123">
        <f t="shared" si="0"/>
        <v>12500</v>
      </c>
      <c r="G6" s="124">
        <v>42248</v>
      </c>
    </row>
    <row r="7" spans="1:7" x14ac:dyDescent="0.25">
      <c r="A7" s="118">
        <v>1010105630</v>
      </c>
      <c r="B7" s="116" t="s">
        <v>8342</v>
      </c>
      <c r="C7" s="116" t="s">
        <v>8317</v>
      </c>
      <c r="D7" s="116">
        <v>5</v>
      </c>
      <c r="E7" s="123">
        <v>934</v>
      </c>
      <c r="F7" s="123">
        <f t="shared" si="0"/>
        <v>4670</v>
      </c>
      <c r="G7" s="124">
        <v>42248</v>
      </c>
    </row>
    <row r="8" spans="1:7" x14ac:dyDescent="0.25">
      <c r="A8" s="118">
        <v>1212100650</v>
      </c>
      <c r="B8" s="116" t="s">
        <v>8340</v>
      </c>
      <c r="C8" s="116" t="s">
        <v>8317</v>
      </c>
      <c r="D8" s="116">
        <v>10</v>
      </c>
      <c r="E8" s="123">
        <v>954</v>
      </c>
      <c r="F8" s="123">
        <f t="shared" si="0"/>
        <v>9540</v>
      </c>
      <c r="G8" s="124">
        <v>42248</v>
      </c>
    </row>
    <row r="9" spans="1:7" x14ac:dyDescent="0.25">
      <c r="A9" s="118">
        <v>1221100390</v>
      </c>
      <c r="B9" s="116" t="s">
        <v>8343</v>
      </c>
      <c r="C9" s="116" t="s">
        <v>8317</v>
      </c>
      <c r="D9" s="116">
        <v>10</v>
      </c>
      <c r="E9" s="123">
        <v>6420</v>
      </c>
      <c r="F9" s="123">
        <f t="shared" si="0"/>
        <v>64200</v>
      </c>
      <c r="G9" s="124">
        <v>42248</v>
      </c>
    </row>
    <row r="10" spans="1:7" x14ac:dyDescent="0.25">
      <c r="A10" s="118">
        <v>1526101430</v>
      </c>
      <c r="B10" s="116" t="s">
        <v>8334</v>
      </c>
      <c r="C10" s="116" t="s">
        <v>8317</v>
      </c>
      <c r="D10" s="116">
        <v>2</v>
      </c>
      <c r="E10" s="123">
        <v>2023</v>
      </c>
      <c r="F10" s="123">
        <f t="shared" si="0"/>
        <v>4046</v>
      </c>
      <c r="G10" s="124">
        <v>42430</v>
      </c>
    </row>
    <row r="11" spans="1:7" x14ac:dyDescent="0.25">
      <c r="A11" s="118">
        <v>1526101440</v>
      </c>
      <c r="B11" s="116" t="s">
        <v>8335</v>
      </c>
      <c r="C11" s="116" t="s">
        <v>8317</v>
      </c>
      <c r="D11" s="116">
        <v>2</v>
      </c>
      <c r="E11" s="123">
        <v>2310</v>
      </c>
      <c r="F11" s="123">
        <f t="shared" si="0"/>
        <v>4620</v>
      </c>
      <c r="G11" s="124">
        <v>42430</v>
      </c>
    </row>
    <row r="12" spans="1:7" x14ac:dyDescent="0.25">
      <c r="A12" s="118">
        <v>1022100450</v>
      </c>
      <c r="B12" s="119" t="s">
        <v>1734</v>
      </c>
      <c r="C12" s="119" t="s">
        <v>8317</v>
      </c>
      <c r="D12" s="116">
        <v>1</v>
      </c>
      <c r="E12" s="123">
        <v>53111</v>
      </c>
      <c r="F12" s="123">
        <f t="shared" si="0"/>
        <v>53111</v>
      </c>
      <c r="G12" s="124">
        <v>42491</v>
      </c>
    </row>
    <row r="13" spans="1:7" x14ac:dyDescent="0.25">
      <c r="A13" s="118">
        <v>1022101610</v>
      </c>
      <c r="B13" s="120" t="s">
        <v>6084</v>
      </c>
      <c r="C13" s="116" t="s">
        <v>8317</v>
      </c>
      <c r="D13" s="116">
        <v>1</v>
      </c>
      <c r="E13" s="123">
        <v>33526</v>
      </c>
      <c r="F13" s="123">
        <f t="shared" si="0"/>
        <v>33526</v>
      </c>
      <c r="G13" s="124">
        <v>42491</v>
      </c>
    </row>
    <row r="14" spans="1:7" x14ac:dyDescent="0.25">
      <c r="A14" s="118">
        <v>1022101640</v>
      </c>
      <c r="B14" s="120" t="s">
        <v>6106</v>
      </c>
      <c r="C14" s="116" t="s">
        <v>8317</v>
      </c>
      <c r="D14" s="116">
        <v>2</v>
      </c>
      <c r="E14" s="123">
        <v>48887</v>
      </c>
      <c r="F14" s="123">
        <f t="shared" si="0"/>
        <v>97774</v>
      </c>
      <c r="G14" s="124">
        <v>42491</v>
      </c>
    </row>
    <row r="15" spans="1:7" x14ac:dyDescent="0.25">
      <c r="A15" s="118">
        <v>1022101650</v>
      </c>
      <c r="B15" s="120" t="s">
        <v>6096</v>
      </c>
      <c r="C15" s="116" t="s">
        <v>8317</v>
      </c>
      <c r="D15" s="116">
        <v>3</v>
      </c>
      <c r="E15" s="123">
        <v>25432</v>
      </c>
      <c r="F15" s="123">
        <f t="shared" si="0"/>
        <v>76296</v>
      </c>
      <c r="G15" s="124">
        <v>42491</v>
      </c>
    </row>
    <row r="16" spans="1:7" x14ac:dyDescent="0.25">
      <c r="A16" s="118">
        <v>1022101670</v>
      </c>
      <c r="B16" s="120" t="s">
        <v>6100</v>
      </c>
      <c r="C16" s="116" t="s">
        <v>8317</v>
      </c>
      <c r="D16" s="116">
        <v>1</v>
      </c>
      <c r="E16" s="123">
        <v>65755</v>
      </c>
      <c r="F16" s="123">
        <f t="shared" si="0"/>
        <v>65755</v>
      </c>
      <c r="G16" s="124">
        <v>42491</v>
      </c>
    </row>
    <row r="17" spans="1:7" x14ac:dyDescent="0.25">
      <c r="A17" s="118">
        <v>1022101680</v>
      </c>
      <c r="B17" s="120" t="s">
        <v>6108</v>
      </c>
      <c r="C17" s="116" t="s">
        <v>8317</v>
      </c>
      <c r="D17" s="116">
        <v>1</v>
      </c>
      <c r="E17" s="123">
        <v>54995</v>
      </c>
      <c r="F17" s="123">
        <f t="shared" si="0"/>
        <v>54995</v>
      </c>
      <c r="G17" s="124">
        <v>42491</v>
      </c>
    </row>
    <row r="18" spans="1:7" x14ac:dyDescent="0.25">
      <c r="A18" s="118">
        <v>1022101690</v>
      </c>
      <c r="B18" s="120" t="s">
        <v>6110</v>
      </c>
      <c r="C18" s="116" t="s">
        <v>8317</v>
      </c>
      <c r="D18" s="116">
        <v>1</v>
      </c>
      <c r="E18" s="123">
        <v>54955</v>
      </c>
      <c r="F18" s="123">
        <f t="shared" si="0"/>
        <v>54955</v>
      </c>
      <c r="G18" s="124">
        <v>42491</v>
      </c>
    </row>
    <row r="19" spans="1:7" x14ac:dyDescent="0.25">
      <c r="A19" s="118">
        <v>1022101700</v>
      </c>
      <c r="B19" s="120" t="s">
        <v>6112</v>
      </c>
      <c r="C19" s="116" t="s">
        <v>8317</v>
      </c>
      <c r="D19" s="116">
        <v>2</v>
      </c>
      <c r="E19" s="123">
        <v>58984</v>
      </c>
      <c r="F19" s="123">
        <f t="shared" si="0"/>
        <v>117968</v>
      </c>
      <c r="G19" s="124">
        <v>42491</v>
      </c>
    </row>
    <row r="20" spans="1:7" x14ac:dyDescent="0.25">
      <c r="A20" s="118">
        <v>1022101710</v>
      </c>
      <c r="B20" s="120" t="s">
        <v>6114</v>
      </c>
      <c r="C20" s="116" t="s">
        <v>8317</v>
      </c>
      <c r="D20" s="116">
        <v>1</v>
      </c>
      <c r="E20" s="123">
        <v>54995</v>
      </c>
      <c r="F20" s="123">
        <f t="shared" si="0"/>
        <v>54995</v>
      </c>
      <c r="G20" s="124">
        <v>42491</v>
      </c>
    </row>
    <row r="21" spans="1:7" x14ac:dyDescent="0.25">
      <c r="A21" s="118">
        <v>1018100100</v>
      </c>
      <c r="B21" s="116" t="s">
        <v>8344</v>
      </c>
      <c r="C21" s="116" t="s">
        <v>8317</v>
      </c>
      <c r="D21" s="116">
        <v>12</v>
      </c>
      <c r="E21" s="123">
        <v>626</v>
      </c>
      <c r="F21" s="123">
        <f t="shared" si="0"/>
        <v>7512</v>
      </c>
      <c r="G21" s="124">
        <v>42795</v>
      </c>
    </row>
    <row r="22" spans="1:7" x14ac:dyDescent="0.25">
      <c r="A22" s="118">
        <v>1022102490</v>
      </c>
      <c r="B22" s="116" t="s">
        <v>8318</v>
      </c>
      <c r="C22" s="116" t="s">
        <v>8317</v>
      </c>
      <c r="D22" s="116">
        <v>1</v>
      </c>
      <c r="E22" s="123">
        <v>80447</v>
      </c>
      <c r="F22" s="123">
        <f t="shared" si="0"/>
        <v>80447</v>
      </c>
      <c r="G22" s="124">
        <v>42795</v>
      </c>
    </row>
    <row r="23" spans="1:7" x14ac:dyDescent="0.25">
      <c r="A23" s="118">
        <v>1022101330</v>
      </c>
      <c r="B23" s="120" t="s">
        <v>5889</v>
      </c>
      <c r="C23" s="116" t="s">
        <v>8317</v>
      </c>
      <c r="D23" s="116">
        <v>1</v>
      </c>
      <c r="E23" s="123">
        <v>101853</v>
      </c>
      <c r="F23" s="123">
        <f t="shared" si="0"/>
        <v>101853</v>
      </c>
      <c r="G23" s="124">
        <v>42826</v>
      </c>
    </row>
    <row r="24" spans="1:7" x14ac:dyDescent="0.25">
      <c r="A24" s="118">
        <v>1022101530</v>
      </c>
      <c r="B24" s="120" t="s">
        <v>6134</v>
      </c>
      <c r="C24" s="116" t="s">
        <v>8317</v>
      </c>
      <c r="D24" s="116">
        <v>2</v>
      </c>
      <c r="E24" s="123">
        <v>51528</v>
      </c>
      <c r="F24" s="123">
        <f t="shared" si="0"/>
        <v>103056</v>
      </c>
      <c r="G24" s="124">
        <v>42887</v>
      </c>
    </row>
    <row r="25" spans="1:7" x14ac:dyDescent="0.25">
      <c r="A25" s="118">
        <v>1022101630</v>
      </c>
      <c r="B25" s="120" t="s">
        <v>6104</v>
      </c>
      <c r="C25" s="116" t="s">
        <v>8317</v>
      </c>
      <c r="D25" s="116">
        <v>1</v>
      </c>
      <c r="E25" s="123">
        <v>45400</v>
      </c>
      <c r="F25" s="123">
        <f t="shared" si="0"/>
        <v>45400</v>
      </c>
      <c r="G25" s="124">
        <v>42887</v>
      </c>
    </row>
    <row r="26" spans="1:7" x14ac:dyDescent="0.25">
      <c r="A26" s="118">
        <v>1022101540</v>
      </c>
      <c r="B26" s="120" t="s">
        <v>6130</v>
      </c>
      <c r="C26" s="116" t="s">
        <v>8317</v>
      </c>
      <c r="D26" s="116">
        <v>2</v>
      </c>
      <c r="E26" s="123">
        <v>72553</v>
      </c>
      <c r="F26" s="123">
        <f t="shared" si="0"/>
        <v>145106</v>
      </c>
      <c r="G26" s="124">
        <v>42917</v>
      </c>
    </row>
    <row r="27" spans="1:7" x14ac:dyDescent="0.25">
      <c r="A27" s="118">
        <v>1022101350</v>
      </c>
      <c r="B27" s="120" t="s">
        <v>5885</v>
      </c>
      <c r="C27" s="116" t="s">
        <v>8317</v>
      </c>
      <c r="D27" s="116">
        <v>2</v>
      </c>
      <c r="E27" s="123">
        <v>56833</v>
      </c>
      <c r="F27" s="123">
        <f t="shared" si="0"/>
        <v>113666</v>
      </c>
      <c r="G27" s="124">
        <v>42948</v>
      </c>
    </row>
    <row r="28" spans="1:7" x14ac:dyDescent="0.25">
      <c r="A28" s="118">
        <v>1022101550</v>
      </c>
      <c r="B28" s="120" t="s">
        <v>6132</v>
      </c>
      <c r="C28" s="116" t="s">
        <v>8317</v>
      </c>
      <c r="D28" s="116">
        <v>2</v>
      </c>
      <c r="E28" s="123">
        <v>70118</v>
      </c>
      <c r="F28" s="123">
        <f t="shared" si="0"/>
        <v>140236</v>
      </c>
      <c r="G28" s="124">
        <v>42948</v>
      </c>
    </row>
    <row r="29" spans="1:7" x14ac:dyDescent="0.25">
      <c r="A29" s="118">
        <v>1022101560</v>
      </c>
      <c r="B29" s="120" t="s">
        <v>6136</v>
      </c>
      <c r="C29" s="116" t="s">
        <v>8317</v>
      </c>
      <c r="D29" s="116">
        <v>2</v>
      </c>
      <c r="E29" s="123">
        <v>72553</v>
      </c>
      <c r="F29" s="123">
        <f t="shared" si="0"/>
        <v>145106</v>
      </c>
      <c r="G29" s="124">
        <v>42948</v>
      </c>
    </row>
    <row r="30" spans="1:7" x14ac:dyDescent="0.25">
      <c r="A30" s="118">
        <v>1022101360</v>
      </c>
      <c r="B30" s="120" t="s">
        <v>5883</v>
      </c>
      <c r="C30" s="116" t="s">
        <v>8317</v>
      </c>
      <c r="D30" s="116">
        <v>3</v>
      </c>
      <c r="E30" s="123">
        <v>60851</v>
      </c>
      <c r="F30" s="123">
        <f t="shared" si="0"/>
        <v>182553</v>
      </c>
      <c r="G30" s="124">
        <v>42979</v>
      </c>
    </row>
    <row r="31" spans="1:7" x14ac:dyDescent="0.25">
      <c r="A31" s="118">
        <v>1022101340</v>
      </c>
      <c r="B31" s="120" t="s">
        <v>5877</v>
      </c>
      <c r="C31" s="116" t="s">
        <v>8317</v>
      </c>
      <c r="D31" s="116">
        <v>3</v>
      </c>
      <c r="E31" s="123">
        <v>49500</v>
      </c>
      <c r="F31" s="123">
        <f t="shared" si="0"/>
        <v>148500</v>
      </c>
      <c r="G31" s="124">
        <v>43040</v>
      </c>
    </row>
    <row r="32" spans="1:7" x14ac:dyDescent="0.25">
      <c r="A32" s="118">
        <v>1010101080</v>
      </c>
      <c r="B32" s="116" t="s">
        <v>8336</v>
      </c>
      <c r="C32" s="116"/>
      <c r="D32" s="116">
        <v>5</v>
      </c>
      <c r="E32" s="123">
        <v>3947</v>
      </c>
      <c r="F32" s="123">
        <f t="shared" si="0"/>
        <v>19735</v>
      </c>
      <c r="G32" s="124">
        <v>43160</v>
      </c>
    </row>
    <row r="33" spans="1:7" x14ac:dyDescent="0.25">
      <c r="A33" s="118">
        <v>1022102500</v>
      </c>
      <c r="B33" s="120" t="s">
        <v>5887</v>
      </c>
      <c r="C33" s="116" t="s">
        <v>8317</v>
      </c>
      <c r="D33" s="116">
        <v>1</v>
      </c>
      <c r="E33" s="123">
        <v>89130</v>
      </c>
      <c r="F33" s="123">
        <f t="shared" si="0"/>
        <v>89130</v>
      </c>
      <c r="G33" s="124">
        <v>43191</v>
      </c>
    </row>
    <row r="34" spans="1:7" x14ac:dyDescent="0.25">
      <c r="A34" s="118">
        <v>1022101570</v>
      </c>
      <c r="B34" s="120" t="s">
        <v>6118</v>
      </c>
      <c r="C34" s="116"/>
      <c r="D34" s="116">
        <v>4</v>
      </c>
      <c r="E34" s="123">
        <v>36059</v>
      </c>
      <c r="F34" s="123">
        <f t="shared" si="0"/>
        <v>144236</v>
      </c>
      <c r="G34" s="124">
        <v>43282</v>
      </c>
    </row>
    <row r="35" spans="1:7" x14ac:dyDescent="0.25">
      <c r="A35" s="118">
        <v>1022101760</v>
      </c>
      <c r="B35" s="119" t="s">
        <v>5880</v>
      </c>
      <c r="C35" s="116" t="s">
        <v>8317</v>
      </c>
      <c r="D35" s="116">
        <v>1</v>
      </c>
      <c r="E35" s="123">
        <v>109200</v>
      </c>
      <c r="F35" s="123">
        <f t="shared" si="0"/>
        <v>109200</v>
      </c>
      <c r="G35" s="124">
        <v>43282</v>
      </c>
    </row>
    <row r="36" spans="1:7" x14ac:dyDescent="0.25">
      <c r="A36" s="118">
        <v>1022101590</v>
      </c>
      <c r="B36" s="120" t="s">
        <v>6093</v>
      </c>
      <c r="C36" s="116"/>
      <c r="D36" s="116">
        <v>6</v>
      </c>
      <c r="E36" s="123">
        <v>33622</v>
      </c>
      <c r="F36" s="123">
        <f t="shared" si="0"/>
        <v>201732</v>
      </c>
      <c r="G36" s="124">
        <v>43344</v>
      </c>
    </row>
    <row r="37" spans="1:7" x14ac:dyDescent="0.25">
      <c r="A37" s="121">
        <v>1022102590</v>
      </c>
      <c r="B37" s="122" t="s">
        <v>8345</v>
      </c>
      <c r="C37" s="116"/>
      <c r="D37" s="116">
        <v>2</v>
      </c>
      <c r="E37" s="123">
        <v>18400</v>
      </c>
      <c r="F37" s="123">
        <f t="shared" si="0"/>
        <v>36800</v>
      </c>
      <c r="G37" s="124">
        <v>43586</v>
      </c>
    </row>
    <row r="38" spans="1:7" x14ac:dyDescent="0.25">
      <c r="A38" s="118">
        <v>1022102540</v>
      </c>
      <c r="B38" s="116" t="s">
        <v>8319</v>
      </c>
      <c r="C38" s="116"/>
      <c r="D38" s="116">
        <v>1</v>
      </c>
      <c r="E38" s="123">
        <v>91300</v>
      </c>
      <c r="F38" s="123">
        <f t="shared" si="0"/>
        <v>91300</v>
      </c>
      <c r="G38" s="124">
        <v>43647</v>
      </c>
    </row>
    <row r="39" spans="1:7" x14ac:dyDescent="0.25">
      <c r="A39" s="118">
        <v>1022102550</v>
      </c>
      <c r="B39" s="116" t="s">
        <v>8320</v>
      </c>
      <c r="C39" s="116"/>
      <c r="D39" s="116">
        <v>1</v>
      </c>
      <c r="E39" s="123">
        <v>52200</v>
      </c>
      <c r="F39" s="123">
        <f t="shared" si="0"/>
        <v>52200</v>
      </c>
      <c r="G39" s="124">
        <v>43647</v>
      </c>
    </row>
    <row r="40" spans="1:7" x14ac:dyDescent="0.25">
      <c r="A40" s="118">
        <v>1022102560</v>
      </c>
      <c r="B40" s="116" t="s">
        <v>8321</v>
      </c>
      <c r="C40" s="116"/>
      <c r="D40" s="116">
        <v>1</v>
      </c>
      <c r="E40" s="123">
        <v>91000</v>
      </c>
      <c r="F40" s="123">
        <f t="shared" si="0"/>
        <v>91000</v>
      </c>
      <c r="G40" s="124">
        <v>43647</v>
      </c>
    </row>
    <row r="41" spans="1:7" x14ac:dyDescent="0.25">
      <c r="A41" s="118">
        <v>1022102520</v>
      </c>
      <c r="B41" s="120" t="s">
        <v>6128</v>
      </c>
      <c r="C41" s="116"/>
      <c r="D41" s="116">
        <v>1</v>
      </c>
      <c r="E41" s="123">
        <v>62305</v>
      </c>
      <c r="F41" s="123">
        <f t="shared" si="0"/>
        <v>62305</v>
      </c>
      <c r="G41" s="124">
        <v>43678</v>
      </c>
    </row>
    <row r="42" spans="1:7" x14ac:dyDescent="0.25">
      <c r="A42" s="118">
        <v>1026100040</v>
      </c>
      <c r="B42" s="116" t="s">
        <v>8332</v>
      </c>
      <c r="C42" s="116"/>
      <c r="D42" s="116">
        <v>6</v>
      </c>
      <c r="E42" s="123">
        <v>117876</v>
      </c>
      <c r="F42" s="123">
        <f t="shared" si="0"/>
        <v>707256</v>
      </c>
      <c r="G42" s="124">
        <v>43678</v>
      </c>
    </row>
    <row r="43" spans="1:7" x14ac:dyDescent="0.25">
      <c r="A43" s="118">
        <v>1013100160</v>
      </c>
      <c r="B43" s="116" t="s">
        <v>8331</v>
      </c>
      <c r="C43" s="116"/>
      <c r="D43" s="116">
        <v>7</v>
      </c>
      <c r="E43" s="123">
        <v>73740</v>
      </c>
      <c r="F43" s="123">
        <f t="shared" si="0"/>
        <v>516180</v>
      </c>
      <c r="G43" s="124">
        <v>43770</v>
      </c>
    </row>
    <row r="44" spans="1:7" x14ac:dyDescent="0.25">
      <c r="A44" s="118">
        <v>1523100760</v>
      </c>
      <c r="B44" s="116" t="s">
        <v>8330</v>
      </c>
      <c r="C44" s="116"/>
      <c r="D44" s="116">
        <v>18</v>
      </c>
      <c r="E44" s="123">
        <v>46393</v>
      </c>
      <c r="F44" s="123">
        <f t="shared" si="0"/>
        <v>835074</v>
      </c>
      <c r="G44" s="124">
        <v>43891</v>
      </c>
    </row>
    <row r="45" spans="1:7" x14ac:dyDescent="0.25">
      <c r="E45" s="123" t="s">
        <v>8307</v>
      </c>
      <c r="F45" s="126">
        <f>SUM(F3:F44)</f>
        <v>4966216</v>
      </c>
    </row>
  </sheetData>
  <autoFilter ref="A2:G2" xr:uid="{49534235-62A8-4EF6-B1A6-D083545BF28C}">
    <sortState xmlns:xlrd2="http://schemas.microsoft.com/office/spreadsheetml/2017/richdata2" ref="A3:G45">
      <sortCondition ref="G2"/>
    </sortState>
  </autoFilter>
  <mergeCells count="1">
    <mergeCell ref="A1:G1"/>
  </mergeCells>
  <pageMargins left="0.19685039370078741" right="0.19685039370078741" top="0.74803149606299213" bottom="0.74803149606299213" header="0.31496062992125984" footer="0.31496062992125984"/>
  <pageSetup paperSize="9" scale="86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97F74-9223-44D4-8C81-537F6B5793A3}">
  <sheetPr>
    <pageSetUpPr fitToPage="1"/>
  </sheetPr>
  <dimension ref="A1:J30"/>
  <sheetViews>
    <sheetView workbookViewId="0">
      <selection activeCell="B13" sqref="B13"/>
    </sheetView>
  </sheetViews>
  <sheetFormatPr baseColWidth="10" defaultRowHeight="15" x14ac:dyDescent="0.25"/>
  <cols>
    <col min="1" max="1" width="11" bestFit="1" customWidth="1"/>
    <col min="2" max="2" width="59" bestFit="1" customWidth="1"/>
    <col min="3" max="3" width="12.28515625" bestFit="1" customWidth="1"/>
    <col min="4" max="4" width="14.28515625" bestFit="1" customWidth="1"/>
    <col min="5" max="5" width="8" bestFit="1" customWidth="1"/>
    <col min="6" max="6" width="10.5703125" bestFit="1" customWidth="1"/>
    <col min="7" max="7" width="11.5703125" bestFit="1" customWidth="1"/>
    <col min="8" max="8" width="13.42578125" bestFit="1" customWidth="1"/>
    <col min="9" max="9" width="18.42578125" customWidth="1"/>
    <col min="10" max="10" width="34.7109375" customWidth="1"/>
  </cols>
  <sheetData>
    <row r="1" spans="1:10" ht="26.25" thickBot="1" x14ac:dyDescent="0.3">
      <c r="A1" s="128" t="s">
        <v>8274</v>
      </c>
      <c r="B1" s="129" t="s">
        <v>8275</v>
      </c>
      <c r="C1" s="129" t="s">
        <v>8276</v>
      </c>
      <c r="D1" s="131" t="s">
        <v>8401</v>
      </c>
      <c r="E1" s="128" t="s">
        <v>8327</v>
      </c>
      <c r="F1" s="128" t="s">
        <v>807</v>
      </c>
      <c r="G1" s="128" t="s">
        <v>8409</v>
      </c>
      <c r="H1" s="128" t="s">
        <v>8405</v>
      </c>
      <c r="I1" s="128" t="s">
        <v>8406</v>
      </c>
      <c r="J1" s="128" t="s">
        <v>8347</v>
      </c>
    </row>
    <row r="2" spans="1:10" ht="15.75" thickBot="1" x14ac:dyDescent="0.3">
      <c r="A2" s="113">
        <v>1522100010</v>
      </c>
      <c r="B2" s="114" t="s">
        <v>26</v>
      </c>
      <c r="C2" s="114" t="s">
        <v>24</v>
      </c>
      <c r="D2" s="132">
        <v>3</v>
      </c>
      <c r="E2" s="133" t="s">
        <v>8402</v>
      </c>
      <c r="F2" s="133" t="s">
        <v>8404</v>
      </c>
      <c r="G2" s="133">
        <v>2183</v>
      </c>
      <c r="H2" s="133"/>
      <c r="I2" s="134"/>
      <c r="J2" s="134" t="s">
        <v>8407</v>
      </c>
    </row>
    <row r="3" spans="1:10" ht="15.75" thickBot="1" x14ac:dyDescent="0.3">
      <c r="A3" s="113">
        <v>1522100000</v>
      </c>
      <c r="B3" s="114" t="s">
        <v>23</v>
      </c>
      <c r="C3" s="114" t="s">
        <v>21</v>
      </c>
      <c r="D3" s="132">
        <v>4</v>
      </c>
      <c r="E3" s="133" t="s">
        <v>8402</v>
      </c>
      <c r="F3" s="133" t="s">
        <v>8404</v>
      </c>
      <c r="G3" s="133">
        <v>10402</v>
      </c>
      <c r="H3" s="133"/>
      <c r="I3" s="134"/>
      <c r="J3" s="134" t="s">
        <v>8407</v>
      </c>
    </row>
    <row r="4" spans="1:10" ht="15.75" thickBot="1" x14ac:dyDescent="0.3">
      <c r="A4" s="113">
        <v>1512107650</v>
      </c>
      <c r="B4" s="114" t="s">
        <v>4080</v>
      </c>
      <c r="C4" s="114" t="s">
        <v>4079</v>
      </c>
      <c r="D4" s="132">
        <v>3</v>
      </c>
      <c r="E4" s="133" t="s">
        <v>8402</v>
      </c>
      <c r="F4" s="133" t="s">
        <v>8421</v>
      </c>
      <c r="G4" s="133">
        <v>5068</v>
      </c>
      <c r="H4" s="133" t="s">
        <v>8408</v>
      </c>
      <c r="I4" s="134"/>
      <c r="J4" s="134"/>
    </row>
    <row r="5" spans="1:10" ht="15.75" thickBot="1" x14ac:dyDescent="0.3">
      <c r="A5" s="113">
        <v>1524100170</v>
      </c>
      <c r="B5" s="114" t="s">
        <v>45</v>
      </c>
      <c r="C5" s="114" t="s">
        <v>43</v>
      </c>
      <c r="D5" s="132">
        <v>1</v>
      </c>
      <c r="E5" s="133" t="s">
        <v>8402</v>
      </c>
      <c r="F5" s="133" t="s">
        <v>8404</v>
      </c>
      <c r="G5" s="133">
        <v>5049</v>
      </c>
      <c r="H5" s="133"/>
      <c r="I5" s="134"/>
      <c r="J5" s="134"/>
    </row>
    <row r="6" spans="1:10" ht="15.75" thickBot="1" x14ac:dyDescent="0.3">
      <c r="A6" s="113">
        <v>1515100540</v>
      </c>
      <c r="B6" s="114" t="s">
        <v>438</v>
      </c>
      <c r="C6" s="114" t="s">
        <v>437</v>
      </c>
      <c r="D6" s="132">
        <v>2</v>
      </c>
      <c r="E6" s="133" t="s">
        <v>8402</v>
      </c>
      <c r="F6" s="133" t="s">
        <v>8410</v>
      </c>
      <c r="G6" s="133">
        <v>10402</v>
      </c>
      <c r="H6" s="133" t="s">
        <v>8408</v>
      </c>
      <c r="I6" s="134" t="s">
        <v>8422</v>
      </c>
      <c r="J6" s="134"/>
    </row>
    <row r="7" spans="1:10" ht="15.75" thickBot="1" x14ac:dyDescent="0.3">
      <c r="A7" s="113">
        <v>1515100030</v>
      </c>
      <c r="B7" s="114" t="s">
        <v>40</v>
      </c>
      <c r="C7" s="114" t="s">
        <v>39</v>
      </c>
      <c r="D7" s="132">
        <v>1</v>
      </c>
      <c r="E7" s="133" t="s">
        <v>8402</v>
      </c>
      <c r="F7" s="133" t="s">
        <v>8404</v>
      </c>
      <c r="G7" s="133">
        <v>6550</v>
      </c>
      <c r="H7" s="133"/>
      <c r="I7" s="134"/>
      <c r="J7" s="134"/>
    </row>
    <row r="8" spans="1:10" ht="15.75" thickBot="1" x14ac:dyDescent="0.3">
      <c r="A8" s="113">
        <v>1524101140</v>
      </c>
      <c r="B8" s="114" t="s">
        <v>6589</v>
      </c>
      <c r="C8" s="114" t="s">
        <v>6590</v>
      </c>
      <c r="D8" s="132">
        <v>2</v>
      </c>
      <c r="E8" s="133" t="s">
        <v>8402</v>
      </c>
      <c r="F8" s="133" t="s">
        <v>8404</v>
      </c>
      <c r="G8" s="133" t="s">
        <v>8423</v>
      </c>
      <c r="H8" s="133"/>
      <c r="I8" s="134"/>
      <c r="J8" s="134"/>
    </row>
    <row r="9" spans="1:10" ht="15.75" thickBot="1" x14ac:dyDescent="0.3">
      <c r="A9" s="113">
        <v>1522100030</v>
      </c>
      <c r="B9" s="114" t="s">
        <v>6433</v>
      </c>
      <c r="C9" s="114" t="s">
        <v>63</v>
      </c>
      <c r="D9" s="132">
        <v>3</v>
      </c>
      <c r="E9" s="133" t="s">
        <v>8402</v>
      </c>
      <c r="F9" s="133" t="s">
        <v>8411</v>
      </c>
      <c r="G9" s="133">
        <v>14688</v>
      </c>
      <c r="H9" s="133" t="s">
        <v>8408</v>
      </c>
      <c r="I9" s="135" t="s">
        <v>8424</v>
      </c>
      <c r="J9" s="134"/>
    </row>
    <row r="10" spans="1:10" s="130" customFormat="1" ht="39" thickBot="1" x14ac:dyDescent="0.3">
      <c r="A10" s="113">
        <v>1519100110</v>
      </c>
      <c r="B10" s="114" t="s">
        <v>71</v>
      </c>
      <c r="C10" s="114" t="s">
        <v>70</v>
      </c>
      <c r="D10" s="132">
        <v>1</v>
      </c>
      <c r="E10" s="136" t="s">
        <v>8402</v>
      </c>
      <c r="F10" s="136" t="s">
        <v>8404</v>
      </c>
      <c r="G10" s="136">
        <v>5057</v>
      </c>
      <c r="H10" s="136" t="s">
        <v>8412</v>
      </c>
      <c r="I10" s="137"/>
      <c r="J10" s="138" t="s">
        <v>8425</v>
      </c>
    </row>
    <row r="11" spans="1:10" ht="15.75" thickBot="1" x14ac:dyDescent="0.3">
      <c r="A11" s="113">
        <v>1519100100</v>
      </c>
      <c r="B11" s="114" t="s">
        <v>57</v>
      </c>
      <c r="C11" s="114" t="s">
        <v>56</v>
      </c>
      <c r="D11" s="132">
        <v>1</v>
      </c>
      <c r="E11" s="133" t="s">
        <v>8402</v>
      </c>
      <c r="F11" s="133" t="s">
        <v>8404</v>
      </c>
      <c r="G11" s="133">
        <v>6550</v>
      </c>
      <c r="H11" s="133"/>
      <c r="I11" s="134"/>
      <c r="J11" s="134"/>
    </row>
    <row r="12" spans="1:10" ht="15.75" thickBot="1" x14ac:dyDescent="0.3">
      <c r="A12" s="113">
        <v>1522100040</v>
      </c>
      <c r="B12" s="114" t="s">
        <v>8277</v>
      </c>
      <c r="C12" s="114" t="s">
        <v>81</v>
      </c>
      <c r="D12" s="132">
        <v>3</v>
      </c>
      <c r="E12" s="133" t="s">
        <v>8402</v>
      </c>
      <c r="F12" s="133" t="s">
        <v>8404</v>
      </c>
      <c r="G12" s="133">
        <v>5058</v>
      </c>
      <c r="H12" s="133"/>
      <c r="I12" s="139" t="s">
        <v>8426</v>
      </c>
      <c r="J12" s="134" t="s">
        <v>8427</v>
      </c>
    </row>
    <row r="13" spans="1:10" ht="15.75" thickBot="1" x14ac:dyDescent="0.3">
      <c r="A13" s="113">
        <v>1322100000</v>
      </c>
      <c r="B13" s="114" t="s">
        <v>101</v>
      </c>
      <c r="C13" s="114" t="s">
        <v>99</v>
      </c>
      <c r="D13" s="132">
        <v>1</v>
      </c>
      <c r="E13" s="133" t="s">
        <v>8402</v>
      </c>
      <c r="F13" s="133" t="s">
        <v>8404</v>
      </c>
      <c r="G13" s="133">
        <v>5600</v>
      </c>
      <c r="H13" s="133"/>
      <c r="I13" s="134"/>
      <c r="J13" s="134"/>
    </row>
    <row r="14" spans="1:10" ht="15.75" thickBot="1" x14ac:dyDescent="0.3">
      <c r="A14" s="113">
        <v>1519100220</v>
      </c>
      <c r="B14" s="114" t="s">
        <v>106</v>
      </c>
      <c r="C14" s="114" t="s">
        <v>105</v>
      </c>
      <c r="D14" s="132">
        <v>1</v>
      </c>
      <c r="E14" s="133" t="s">
        <v>8402</v>
      </c>
      <c r="F14" s="140" t="s">
        <v>8413</v>
      </c>
      <c r="G14" s="133">
        <v>15367</v>
      </c>
      <c r="H14" s="133" t="s">
        <v>8408</v>
      </c>
      <c r="I14" s="134"/>
      <c r="J14" s="134"/>
    </row>
    <row r="15" spans="1:10" ht="39" thickBot="1" x14ac:dyDescent="0.3">
      <c r="A15" s="113">
        <v>1519100270</v>
      </c>
      <c r="B15" s="114" t="s">
        <v>6430</v>
      </c>
      <c r="C15" s="114" t="s">
        <v>8278</v>
      </c>
      <c r="D15" s="132">
        <v>4</v>
      </c>
      <c r="E15" s="136" t="s">
        <v>8402</v>
      </c>
      <c r="F15" s="136" t="s">
        <v>8404</v>
      </c>
      <c r="G15" s="136" t="s">
        <v>8417</v>
      </c>
      <c r="H15" s="136"/>
      <c r="I15" s="138" t="s">
        <v>8428</v>
      </c>
      <c r="J15" s="137"/>
    </row>
    <row r="16" spans="1:10" ht="15.75" thickBot="1" x14ac:dyDescent="0.3">
      <c r="A16" s="113">
        <v>1518100210</v>
      </c>
      <c r="B16" s="114" t="s">
        <v>116</v>
      </c>
      <c r="C16" s="114" t="s">
        <v>115</v>
      </c>
      <c r="D16" s="132">
        <v>2</v>
      </c>
      <c r="E16" s="133" t="s">
        <v>8403</v>
      </c>
      <c r="F16" s="133" t="s">
        <v>8414</v>
      </c>
      <c r="G16" s="133"/>
      <c r="H16" s="133" t="s">
        <v>8408</v>
      </c>
      <c r="I16" s="134" t="s">
        <v>8415</v>
      </c>
      <c r="J16" s="134"/>
    </row>
    <row r="20" spans="2:9" x14ac:dyDescent="0.25">
      <c r="C20" t="s">
        <v>8861</v>
      </c>
      <c r="D20" t="s">
        <v>8862</v>
      </c>
      <c r="F20">
        <v>20</v>
      </c>
      <c r="G20">
        <v>9</v>
      </c>
    </row>
    <row r="21" spans="2:9" x14ac:dyDescent="0.25">
      <c r="C21">
        <v>2025873</v>
      </c>
      <c r="D21">
        <v>1609033</v>
      </c>
      <c r="F21">
        <v>1623232</v>
      </c>
      <c r="G21">
        <v>1623232</v>
      </c>
    </row>
    <row r="22" spans="2:9" x14ac:dyDescent="0.25">
      <c r="C22">
        <v>2019057</v>
      </c>
      <c r="D22">
        <v>1602169</v>
      </c>
      <c r="F22">
        <f>+F21/30</f>
        <v>54107.73333333333</v>
      </c>
      <c r="G22">
        <f>+G21/30</f>
        <v>54107.73333333333</v>
      </c>
      <c r="H22" s="155"/>
      <c r="I22" s="156"/>
    </row>
    <row r="23" spans="2:9" x14ac:dyDescent="0.25">
      <c r="C23">
        <v>1611179</v>
      </c>
      <c r="D23">
        <v>1658493</v>
      </c>
      <c r="F23">
        <f>+F22*20</f>
        <v>1082154.6666666665</v>
      </c>
      <c r="G23">
        <f>+G22*9</f>
        <v>486969.59999999998</v>
      </c>
      <c r="H23" s="155">
        <f>+F23+G23</f>
        <v>1569124.2666666666</v>
      </c>
      <c r="I23" s="156"/>
    </row>
    <row r="24" spans="2:9" x14ac:dyDescent="0.25">
      <c r="B24" s="157" t="s">
        <v>8864</v>
      </c>
      <c r="C24">
        <f>SUM(C21:C23)</f>
        <v>5656109</v>
      </c>
      <c r="D24">
        <f>SUM(D21:D23)</f>
        <v>4869695</v>
      </c>
      <c r="I24" s="156"/>
    </row>
    <row r="25" spans="2:9" x14ac:dyDescent="0.25">
      <c r="B25" s="157" t="s">
        <v>8863</v>
      </c>
      <c r="C25" s="156">
        <f>+C24/3</f>
        <v>1885369.6666666667</v>
      </c>
      <c r="D25" s="156">
        <f>+D24/3</f>
        <v>1623231.6666666667</v>
      </c>
    </row>
    <row r="26" spans="2:9" x14ac:dyDescent="0.25">
      <c r="B26" s="157" t="s">
        <v>8865</v>
      </c>
      <c r="C26" s="156">
        <f>+C25*7%</f>
        <v>131975.87666666668</v>
      </c>
    </row>
    <row r="27" spans="2:9" x14ac:dyDescent="0.25">
      <c r="B27" s="157" t="s">
        <v>8866</v>
      </c>
      <c r="C27" s="156">
        <v>18985</v>
      </c>
    </row>
    <row r="28" spans="2:9" x14ac:dyDescent="0.25">
      <c r="B28" s="157" t="s">
        <v>8867</v>
      </c>
      <c r="C28" s="156">
        <f>+C26+C27</f>
        <v>150960.87666666668</v>
      </c>
    </row>
    <row r="29" spans="2:9" x14ac:dyDescent="0.25">
      <c r="B29" s="157" t="s">
        <v>8868</v>
      </c>
      <c r="C29" s="156">
        <v>147585</v>
      </c>
    </row>
    <row r="30" spans="2:9" x14ac:dyDescent="0.25">
      <c r="B30" s="157" t="s">
        <v>8869</v>
      </c>
      <c r="C30" s="156">
        <f>+C29-C28</f>
        <v>-3375.8766666666779</v>
      </c>
    </row>
  </sheetData>
  <autoFilter ref="A1:J16" xr:uid="{A7C97F74-9223-44D4-8C81-537F6B5793A3}"/>
  <pageMargins left="0" right="0" top="0.74803149606299213" bottom="0.74803149606299213" header="0.31496062992125984" footer="0.31496062992125984"/>
  <pageSetup paperSize="9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</vt:i4>
      </vt:variant>
      <vt:variant>
        <vt:lpstr>Rangos con nombre</vt:lpstr>
      </vt:variant>
      <vt:variant>
        <vt:i4>10</vt:i4>
      </vt:variant>
    </vt:vector>
  </HeadingPairs>
  <TitlesOfParts>
    <vt:vector size="28" baseType="lpstr">
      <vt:lpstr>CODIGOS</vt:lpstr>
      <vt:lpstr>CONTROL SC CHILE</vt:lpstr>
      <vt:lpstr>CONTROL SC EXTRANJERO</vt:lpstr>
      <vt:lpstr>S-A PEND ENTREGA </vt:lpstr>
      <vt:lpstr>ACTIVOS</vt:lpstr>
      <vt:lpstr>CODIGOS KONEC</vt:lpstr>
      <vt:lpstr>MIN-MAX</vt:lpstr>
      <vt:lpstr>Hoja2</vt:lpstr>
      <vt:lpstr>Hoja4</vt:lpstr>
      <vt:lpstr>Hoja5</vt:lpstr>
      <vt:lpstr>Hoja6</vt:lpstr>
      <vt:lpstr>Hoja7</vt:lpstr>
      <vt:lpstr>INSUMOS REAMERS</vt:lpstr>
      <vt:lpstr>TRICONOS</vt:lpstr>
      <vt:lpstr>REPTOS. MALI</vt:lpstr>
      <vt:lpstr>Hoja1</vt:lpstr>
      <vt:lpstr>MATERIALES SIN CONSUMO</vt:lpstr>
      <vt:lpstr>REPUESTOS A PERU</vt:lpstr>
      <vt:lpstr>CODIGOS!Área_de_impresión</vt:lpstr>
      <vt:lpstr>'CONTROL SC CHILE'!Área_de_impresión</vt:lpstr>
      <vt:lpstr>'CONTROL SC EXTRANJERO'!Área_de_impresión</vt:lpstr>
      <vt:lpstr>Hoja2!Área_de_impresión</vt:lpstr>
      <vt:lpstr>Hoja4!Área_de_impresión</vt:lpstr>
      <vt:lpstr>Hoja6!Área_de_impresión</vt:lpstr>
      <vt:lpstr>'INSUMOS REAMERS'!Área_de_impresión</vt:lpstr>
      <vt:lpstr>'MATERIALES SIN CONSUMO'!Área_de_impresión</vt:lpstr>
      <vt:lpstr>'REPUESTOS A PERU'!Área_de_impresión</vt:lpstr>
      <vt:lpstr>'S-A PEND ENTREGA 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Tapia</dc:creator>
  <cp:keywords/>
  <dc:description/>
  <cp:lastModifiedBy>Miguel Tapia</cp:lastModifiedBy>
  <cp:revision/>
  <cp:lastPrinted>2026-06-05T11:48:20Z</cp:lastPrinted>
  <dcterms:created xsi:type="dcterms:W3CDTF">2016-01-06T16:07:11Z</dcterms:created>
  <dcterms:modified xsi:type="dcterms:W3CDTF">2026-06-05T12:55:20Z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2f4de3f-4a68-4e9b-beca-c35a3a7d0024_Enabled">
    <vt:lpwstr>true</vt:lpwstr>
  </property>
  <property fmtid="{D5CDD505-2E9C-101B-9397-08002B2CF9AE}" pid="3" name="MSIP_Label_42f4de3f-4a68-4e9b-beca-c35a3a7d0024_SetDate">
    <vt:lpwstr>2024-11-04T20:30:52Z</vt:lpwstr>
  </property>
  <property fmtid="{D5CDD505-2E9C-101B-9397-08002B2CF9AE}" pid="4" name="MSIP_Label_42f4de3f-4a68-4e9b-beca-c35a3a7d0024_Method">
    <vt:lpwstr>Standard</vt:lpwstr>
  </property>
  <property fmtid="{D5CDD505-2E9C-101B-9397-08002B2CF9AE}" pid="5" name="MSIP_Label_42f4de3f-4a68-4e9b-beca-c35a3a7d0024_Name">
    <vt:lpwstr>AVeS Default</vt:lpwstr>
  </property>
  <property fmtid="{D5CDD505-2E9C-101B-9397-08002B2CF9AE}" pid="6" name="MSIP_Label_42f4de3f-4a68-4e9b-beca-c35a3a7d0024_SiteId">
    <vt:lpwstr>711edbae-ad21-46d2-a3e1-0a1c135396de</vt:lpwstr>
  </property>
  <property fmtid="{D5CDD505-2E9C-101B-9397-08002B2CF9AE}" pid="7" name="MSIP_Label_42f4de3f-4a68-4e9b-beca-c35a3a7d0024_ActionId">
    <vt:lpwstr>eab03d4a-3a39-4e66-9343-ae08b8e446ba</vt:lpwstr>
  </property>
  <property fmtid="{D5CDD505-2E9C-101B-9397-08002B2CF9AE}" pid="8" name="MSIP_Label_42f4de3f-4a68-4e9b-beca-c35a3a7d0024_ContentBits">
    <vt:lpwstr>0</vt:lpwstr>
  </property>
</Properties>
</file>